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xwechat_files\wxid_00859gwjoqa312_4270\msg\file\2026-09\"/>
    </mc:Choice>
  </mc:AlternateContent>
  <bookViews>
    <workbookView windowWidth="28800" windowHeight="12375"/>
  </bookViews>
  <sheets>
    <sheet name="Sheet1" sheetId="1" r:id="rId1"/>
    <sheet name="月度汇总" sheetId="2" r:id="rId2"/>
    <sheet name="单月门店汇报" sheetId="3" r:id="rId3"/>
    <sheet name="汇报说明" sheetId="4" r:id="rId4"/>
    <sheet name="股东借款" sheetId="5" r:id="rId5"/>
    <sheet name="非营业收款" sheetId="6" r:id="rId6"/>
    <sheet name="房租付款统计表" sheetId="7" r:id="rId7"/>
    <sheet name="员工借支报销" sheetId="8" r:id="rId8"/>
    <sheet name="员工报销填写说明" sheetId="9" r:id="rId9"/>
  </sheets>
  <definedNames>
    <definedName name="_xlnm._FilterDatabase" localSheetId="0" hidden="1">Sheet1!$A$4:$ODD$7114</definedName>
    <definedName name="_xlnm._FilterDatabase" localSheetId="1" hidden="1">月度汇总!$A$3:$AL$651</definedName>
    <definedName name="_xlnm._FilterDatabase" localSheetId="2" hidden="1">单月门店汇报!$A$5:$X$59</definedName>
    <definedName name="_xlnm._FilterDatabase" localSheetId="7" hidden="1">员工借支报销!$A$8:$AG$1008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</author>
    <author>15093</author>
    <author>Administrator</author>
  </authors>
  <commentList>
    <comment ref="A4" authorId="0">
      <text>
        <r>
          <rPr>
            <sz val="10"/>
            <rFont val="宋体"/>
            <charset val="134"/>
          </rPr>
          <t>H:
有公式</t>
        </r>
      </text>
    </comment>
    <comment ref="C4" authorId="0">
      <text>
        <r>
          <rPr>
            <sz val="10"/>
            <rFont val="宋体"/>
            <charset val="134"/>
          </rPr>
          <t>H:
筛选列</t>
        </r>
      </text>
    </comment>
    <comment ref="D4" authorId="0">
      <text>
        <r>
          <rPr>
            <sz val="10"/>
            <rFont val="宋体"/>
            <charset val="134"/>
          </rPr>
          <t>H:
筛选列</t>
        </r>
      </text>
    </comment>
    <comment ref="H4" authorId="0">
      <text>
        <r>
          <rPr>
            <sz val="10"/>
            <rFont val="宋体"/>
            <charset val="134"/>
          </rPr>
          <t>H:
除期初余额手工录入外，下面有公式</t>
        </r>
      </text>
    </comment>
    <comment ref="I4" authorId="0">
      <text>
        <r>
          <rPr>
            <sz val="10"/>
            <rFont val="宋体"/>
            <charset val="134"/>
          </rPr>
          <t>H:
筛选列</t>
        </r>
      </text>
    </comment>
    <comment ref="J4" authorId="0">
      <text>
        <r>
          <rPr>
            <sz val="10"/>
            <rFont val="宋体"/>
            <charset val="134"/>
          </rPr>
          <t>H:
筛选列</t>
        </r>
      </text>
    </comment>
    <comment ref="K4" authorId="0">
      <text>
        <r>
          <rPr>
            <sz val="10"/>
            <rFont val="宋体"/>
            <charset val="134"/>
          </rPr>
          <t>H:
筛选列</t>
        </r>
      </text>
    </comment>
    <comment ref="N4" authorId="0">
      <text>
        <r>
          <rPr>
            <sz val="10"/>
            <rFont val="宋体"/>
            <charset val="134"/>
          </rPr>
          <t>H:
有公式</t>
        </r>
      </text>
    </comment>
    <comment ref="E179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423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484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485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486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487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488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489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490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491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492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1月</t>
        </r>
      </text>
    </comment>
    <comment ref="E673" authorId="2">
      <text>
        <r>
          <rPr>
            <sz val="10"/>
            <rFont val="宋体"/>
            <charset val="134"/>
          </rPr>
          <t>Administrator:
李瑞</t>
        </r>
      </text>
    </comment>
    <comment ref="E683" authorId="2">
      <text>
        <r>
          <rPr>
            <sz val="10"/>
            <rFont val="宋体"/>
            <charset val="134"/>
          </rPr>
          <t>Administrator:
候廷廷</t>
        </r>
      </text>
    </comment>
    <comment ref="E688" authorId="2">
      <text>
        <r>
          <rPr>
            <sz val="10"/>
            <rFont val="宋体"/>
            <charset val="134"/>
          </rPr>
          <t>Administrator:
李瑞</t>
        </r>
      </text>
    </comment>
    <comment ref="G87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3毛未支取</t>
        </r>
      </text>
    </comment>
    <comment ref="G895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0.2未支取</t>
        </r>
      </text>
    </comment>
    <comment ref="E1367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2月</t>
        </r>
      </text>
    </comment>
    <comment ref="E1373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2月借支</t>
        </r>
      </text>
    </comment>
    <comment ref="E1384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2月</t>
        </r>
      </text>
    </comment>
    <comment ref="E1397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3月借支</t>
        </r>
      </text>
    </comment>
    <comment ref="E1419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</t>
        </r>
      </text>
    </comment>
    <comment ref="E1449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</t>
        </r>
      </text>
    </comment>
    <comment ref="E1669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4月</t>
        </r>
      </text>
    </comment>
    <comment ref="E173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4月</t>
        </r>
      </text>
    </comment>
    <comment ref="E1757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4月</t>
        </r>
      </text>
    </comment>
    <comment ref="E1758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5月</t>
        </r>
      </text>
    </comment>
    <comment ref="E1759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4月</t>
        </r>
      </text>
    </comment>
    <comment ref="E177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5月</t>
        </r>
      </text>
    </comment>
    <comment ref="E1988" authorId="1">
      <text>
        <r>
          <rPr>
            <sz val="9"/>
            <rFont val="宋体"/>
            <charset val="134"/>
          </rPr>
          <t>5月</t>
        </r>
      </text>
    </comment>
    <comment ref="E2062" authorId="1">
      <text>
        <r>
          <rPr>
            <sz val="9"/>
            <rFont val="宋体"/>
            <charset val="134"/>
          </rPr>
          <t>5月</t>
        </r>
      </text>
    </comment>
    <comment ref="E2063" authorId="1">
      <text>
        <r>
          <rPr>
            <sz val="9"/>
            <rFont val="宋体"/>
            <charset val="134"/>
          </rPr>
          <t>5月</t>
        </r>
      </text>
    </comment>
    <comment ref="E2068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6月</t>
        </r>
      </text>
    </comment>
    <comment ref="E2069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6月</t>
        </r>
      </text>
    </comment>
    <comment ref="E2309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7月</t>
        </r>
      </text>
    </comment>
    <comment ref="E2333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6月</t>
        </r>
      </text>
    </comment>
    <comment ref="E2334" authorId="1">
      <text>
        <r>
          <rPr>
            <sz val="9"/>
            <rFont val="宋体"/>
            <charset val="134"/>
          </rPr>
          <t>6月</t>
        </r>
      </text>
    </comment>
    <comment ref="E2342" authorId="1">
      <text>
        <r>
          <rPr>
            <sz val="9"/>
            <rFont val="宋体"/>
            <charset val="134"/>
          </rPr>
          <t>6月</t>
        </r>
      </text>
    </comment>
    <comment ref="E2343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6月</t>
        </r>
      </text>
    </comment>
    <comment ref="E2344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6月</t>
        </r>
      </text>
    </comment>
    <comment ref="E2345" authorId="1">
      <text>
        <r>
          <rPr>
            <sz val="9"/>
            <rFont val="宋体"/>
            <charset val="134"/>
          </rPr>
          <t>6月</t>
        </r>
      </text>
    </comment>
    <comment ref="E2346" authorId="1">
      <text>
        <r>
          <rPr>
            <sz val="9"/>
            <rFont val="宋体"/>
            <charset val="134"/>
          </rPr>
          <t>6月</t>
        </r>
      </text>
    </comment>
    <comment ref="E2347" authorId="1">
      <text>
        <r>
          <rPr>
            <sz val="9"/>
            <rFont val="宋体"/>
            <charset val="134"/>
          </rPr>
          <t>6月</t>
        </r>
      </text>
    </comment>
    <comment ref="E2348" authorId="1">
      <text>
        <r>
          <rPr>
            <b/>
            <sz val="9"/>
            <rFont val="宋体"/>
            <charset val="134"/>
          </rPr>
          <t>15093:</t>
        </r>
        <r>
          <rPr>
            <sz val="9"/>
            <rFont val="宋体"/>
            <charset val="134"/>
          </rPr>
          <t xml:space="preserve">
7月</t>
        </r>
      </text>
    </comment>
    <comment ref="F3968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=5400-1100
</t>
        </r>
      </text>
    </comment>
    <comment ref="G4466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5毛未支取</t>
        </r>
      </text>
    </comment>
    <comment ref="F9702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少10元</t>
        </r>
      </text>
    </comment>
    <comment ref="F970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少付0.7元交10元应付4.7元实付4元
</t>
        </r>
      </text>
    </comment>
    <comment ref="G980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5毛未支取</t>
        </r>
      </text>
    </comment>
    <comment ref="F9848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少10元</t>
        </r>
      </text>
    </comment>
    <comment ref="F9849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少付0.7元交10元应付4.7元实付4元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<sst xmlns="http://schemas.openxmlformats.org/spreadsheetml/2006/main" count="35857" uniqueCount="1886">
  <si>
    <t>多帐户收支登记表</t>
  </si>
  <si>
    <t>收入总额</t>
  </si>
  <si>
    <t>支出总额</t>
  </si>
  <si>
    <t>账户余额</t>
  </si>
  <si>
    <t>序号</t>
  </si>
  <si>
    <t>日期</t>
  </si>
  <si>
    <t>公司账户</t>
  </si>
  <si>
    <t>业务类别</t>
  </si>
  <si>
    <t>摘要内容</t>
  </si>
  <si>
    <t>收入</t>
  </si>
  <si>
    <t>支出</t>
  </si>
  <si>
    <t>公司</t>
  </si>
  <si>
    <t>电商平台</t>
  </si>
  <si>
    <t>会计科目</t>
  </si>
  <si>
    <t>收支所属月份</t>
  </si>
  <si>
    <t>返利名称</t>
  </si>
  <si>
    <t>月份</t>
  </si>
  <si>
    <t>员工</t>
  </si>
  <si>
    <t>邮政公户</t>
  </si>
  <si>
    <t>期初余额</t>
  </si>
  <si>
    <t>农发行公户</t>
  </si>
  <si>
    <t>邢台银行公户</t>
  </si>
  <si>
    <t>农业银行公户</t>
  </si>
  <si>
    <t>信用社公户</t>
  </si>
  <si>
    <t>建行公户</t>
  </si>
  <si>
    <t>沧州个人</t>
  </si>
  <si>
    <t>信用社个人</t>
  </si>
  <si>
    <t>邮政个人</t>
  </si>
  <si>
    <t>建行个人</t>
  </si>
  <si>
    <t>现金</t>
  </si>
  <si>
    <t>五优68店邮政</t>
  </si>
  <si>
    <t>五优3店邮政</t>
  </si>
  <si>
    <t>五优43店邮政</t>
  </si>
  <si>
    <t>营业款</t>
  </si>
  <si>
    <t>60店郭静钰</t>
  </si>
  <si>
    <t>博景分店（60分店）</t>
  </si>
  <si>
    <t>67店姜慧娟</t>
  </si>
  <si>
    <t>博亮分店（67分店）</t>
  </si>
  <si>
    <t>68店李国霞</t>
  </si>
  <si>
    <t>博山分店（68分店）</t>
  </si>
  <si>
    <t>62店张彦</t>
  </si>
  <si>
    <t>西范村分店（62分店）</t>
  </si>
  <si>
    <t>2店王玉彩</t>
  </si>
  <si>
    <t>新隆分店（2分店）</t>
  </si>
  <si>
    <t>55店杨芳</t>
  </si>
  <si>
    <t>博魏分店（55分店）</t>
  </si>
  <si>
    <t>转入国燕岭工商银行</t>
  </si>
  <si>
    <t>股东借款</t>
  </si>
  <si>
    <t>内部转账</t>
  </si>
  <si>
    <t>邮政公户转入邮政个人</t>
  </si>
  <si>
    <t>内部转款</t>
  </si>
  <si>
    <t>5店李永娜</t>
  </si>
  <si>
    <t>象城街分店（5店）</t>
  </si>
  <si>
    <t>63店曹雪雪</t>
  </si>
  <si>
    <t>博医分店（63分店）</t>
  </si>
  <si>
    <t>4店张彩红</t>
  </si>
  <si>
    <t>东关分店（4分店）</t>
  </si>
  <si>
    <t>24店曹玉丽</t>
  </si>
  <si>
    <t>高村分店（24分店）</t>
  </si>
  <si>
    <t>66店冯丽</t>
  </si>
  <si>
    <t>博实分店（66分店）</t>
  </si>
  <si>
    <t>57店刘国华</t>
  </si>
  <si>
    <t>临城县博城分店（57分店）</t>
  </si>
  <si>
    <t>23店田少芳</t>
  </si>
  <si>
    <t>尹村分店(23分店）</t>
  </si>
  <si>
    <t>3店王惠娟</t>
  </si>
  <si>
    <t>康庄东路分店（3店）</t>
  </si>
  <si>
    <t>支取现金</t>
  </si>
  <si>
    <t>12月门店</t>
  </si>
  <si>
    <t>邮政个人转入建行个人</t>
  </si>
  <si>
    <t>预付款</t>
  </si>
  <si>
    <t>苏长习预付款</t>
  </si>
  <si>
    <t>配送</t>
  </si>
  <si>
    <t>7店李红晓</t>
  </si>
  <si>
    <t>华鑫分店（7店）</t>
  </si>
  <si>
    <t>37店王娜娜</t>
  </si>
  <si>
    <t>新华路分店（37店）</t>
  </si>
  <si>
    <t>8店郭军平</t>
  </si>
  <si>
    <t>博昭分店（8分店）</t>
  </si>
  <si>
    <t>1店曹娇娇</t>
  </si>
  <si>
    <t>柏人商城分店（1店）</t>
  </si>
  <si>
    <t>50店张亚</t>
  </si>
  <si>
    <t>博诺医药-临城县博尚分店（50分店）</t>
  </si>
  <si>
    <t>10店郭娜娜</t>
  </si>
  <si>
    <t>莲子镇分店(10分店)</t>
  </si>
  <si>
    <t>齐村收入张岭晓</t>
  </si>
  <si>
    <t>53店牛翠丹</t>
  </si>
  <si>
    <t>博诺医药-博鑫分店（53分店）</t>
  </si>
  <si>
    <t>47店程朝娟</t>
  </si>
  <si>
    <t>博联分店（47分店）</t>
  </si>
  <si>
    <t>18店张盼</t>
  </si>
  <si>
    <t>魏家庄分店（18分店）</t>
  </si>
  <si>
    <t>押金</t>
  </si>
  <si>
    <t>潘萍退回押金</t>
  </si>
  <si>
    <t>油耗</t>
  </si>
  <si>
    <t>报销11月油耗王梅梅</t>
  </si>
  <si>
    <t>17店康闪闪</t>
  </si>
  <si>
    <t>博天分店（17分店）</t>
  </si>
  <si>
    <t>6店董会方</t>
  </si>
  <si>
    <t>博荣分店（6分店）</t>
  </si>
  <si>
    <t>14店马翠杰</t>
  </si>
  <si>
    <t>博桥分店（14分店）</t>
  </si>
  <si>
    <t>44店赵佳欢</t>
  </si>
  <si>
    <t>临城县博营分店（44分店）</t>
  </si>
  <si>
    <t>64店高正卓</t>
  </si>
  <si>
    <t>博诺旗舰店</t>
  </si>
  <si>
    <t>32店李蕾蕾</t>
  </si>
  <si>
    <t>博园分店（32店）</t>
  </si>
  <si>
    <t>12店李峄霞</t>
  </si>
  <si>
    <t>泽畔分店（12分店）</t>
  </si>
  <si>
    <t>乐捐</t>
  </si>
  <si>
    <t>高正卓乐捐</t>
  </si>
  <si>
    <t>办公费</t>
  </si>
  <si>
    <t>付报销43店改造费用杨增峰（卫志强）</t>
  </si>
  <si>
    <t>临城县博福分店43店</t>
  </si>
  <si>
    <t>房租</t>
  </si>
  <si>
    <t>付39店房租王立敏</t>
  </si>
  <si>
    <t>千户营滏阳分店（39分店）</t>
  </si>
  <si>
    <t>业务员转账</t>
  </si>
  <si>
    <t>月宁</t>
  </si>
  <si>
    <t>员工还款</t>
  </si>
  <si>
    <t>付报销宽带办公物料买菜加粉硒鼓张少兴</t>
  </si>
  <si>
    <t>员工借支</t>
  </si>
  <si>
    <t>付张少兴借支1月</t>
  </si>
  <si>
    <t>张少兴</t>
  </si>
  <si>
    <t>建霞近效期退货</t>
  </si>
  <si>
    <t>贾慧玲11店毛尔寨巡店抽查品种10元</t>
  </si>
  <si>
    <t>贾慧玲元旦活动对赌金</t>
  </si>
  <si>
    <t>郭之伦元旦活动对赌金</t>
  </si>
  <si>
    <t>义明</t>
  </si>
  <si>
    <t>立霞</t>
  </si>
  <si>
    <t>水费</t>
  </si>
  <si>
    <t>付报销水费程运更（卫志强）</t>
  </si>
  <si>
    <t>奖金</t>
  </si>
  <si>
    <t>12月门店奖励费用景明慧</t>
  </si>
  <si>
    <t>12月单品挂金潘红</t>
  </si>
  <si>
    <t>付拼多多包装盒费用高正卓</t>
  </si>
  <si>
    <t>付物业418饭费47饭费33招待酒720饭费397住宿费348卫志强</t>
  </si>
  <si>
    <t>报销公司12月办公物料张少兴——李伟波</t>
  </si>
  <si>
    <t>效期</t>
  </si>
  <si>
    <t>12月效期盘点贾慧玲</t>
  </si>
  <si>
    <t>友 凤</t>
  </si>
  <si>
    <t>退回借款</t>
  </si>
  <si>
    <t>武秀宁退疼痛馆购买设备款</t>
  </si>
  <si>
    <t>耀2盒达利雷生返利</t>
  </si>
  <si>
    <t>付博昭8店房租闫小兵</t>
  </si>
  <si>
    <t>晓明</t>
  </si>
  <si>
    <t>公关费</t>
  </si>
  <si>
    <t>付报销药简单招待费国燕岭</t>
  </si>
  <si>
    <t>付报销公关费健E卡国燕岭</t>
  </si>
  <si>
    <t>付18店房租贾国其</t>
  </si>
  <si>
    <t>待摊费用</t>
  </si>
  <si>
    <t>报销25年度保温箱验证武剑——卜永杰</t>
  </si>
  <si>
    <t>信用社个人转入建行个人</t>
  </si>
  <si>
    <t>货款</t>
  </si>
  <si>
    <t>巩兵兵货款</t>
  </si>
  <si>
    <t>关立泽货款</t>
  </si>
  <si>
    <t>李付洲货款</t>
  </si>
  <si>
    <t>王素英货款</t>
  </si>
  <si>
    <t>报销12月份油耗王梅梅</t>
  </si>
  <si>
    <t>69店饭费84元23店饭费33元魏净汝</t>
  </si>
  <si>
    <t>疼痛馆程朝娟</t>
  </si>
  <si>
    <t>疼痛馆</t>
  </si>
  <si>
    <t>工资</t>
  </si>
  <si>
    <t>*净汝</t>
  </si>
  <si>
    <t>*晓梅</t>
  </si>
  <si>
    <t>*红军</t>
  </si>
  <si>
    <t>*丽媛</t>
  </si>
  <si>
    <t>*爱蓓</t>
  </si>
  <si>
    <t>*江申</t>
  </si>
  <si>
    <t>*永强</t>
  </si>
  <si>
    <t>*娇娇</t>
  </si>
  <si>
    <t>*子晴</t>
  </si>
  <si>
    <t>*慧冉</t>
  </si>
  <si>
    <t>*雪彩</t>
  </si>
  <si>
    <t>*之伦</t>
  </si>
  <si>
    <t>*聪聪</t>
  </si>
  <si>
    <t>*晓</t>
  </si>
  <si>
    <t>*红韦</t>
  </si>
  <si>
    <t>*秀梅</t>
  </si>
  <si>
    <t>*少霞</t>
  </si>
  <si>
    <t>*子涵</t>
  </si>
  <si>
    <t>*军平</t>
  </si>
  <si>
    <t>*红伟</t>
  </si>
  <si>
    <t>*国霞</t>
  </si>
  <si>
    <t>*晓雨</t>
  </si>
  <si>
    <t>*红</t>
  </si>
  <si>
    <t>*淑琴</t>
  </si>
  <si>
    <t>*晓美</t>
  </si>
  <si>
    <t>*靖靖</t>
  </si>
  <si>
    <t>*玲玲</t>
  </si>
  <si>
    <t>大霍分店（9分店）</t>
  </si>
  <si>
    <t>*廷廷</t>
  </si>
  <si>
    <t>*娜娜</t>
  </si>
  <si>
    <t>*立玲</t>
  </si>
  <si>
    <t>*紫阳</t>
  </si>
  <si>
    <t>毛尔寨分店(11分店)</t>
  </si>
  <si>
    <t>*建盈</t>
  </si>
  <si>
    <t>*峄霞</t>
  </si>
  <si>
    <t>*可娜</t>
  </si>
  <si>
    <t>*翠杰</t>
  </si>
  <si>
    <t>*金秀</t>
  </si>
  <si>
    <t>*盼</t>
  </si>
  <si>
    <t>*翠真</t>
  </si>
  <si>
    <t>*胜迁</t>
  </si>
  <si>
    <t>北楼分店（22分店）</t>
  </si>
  <si>
    <t>*丽美</t>
  </si>
  <si>
    <t>*少芳</t>
  </si>
  <si>
    <t>*玉丽</t>
  </si>
  <si>
    <t>*玉晶</t>
  </si>
  <si>
    <t>*剑</t>
  </si>
  <si>
    <t>*麦菲</t>
  </si>
  <si>
    <t>*娟</t>
  </si>
  <si>
    <t>彭村分店（26分店）</t>
  </si>
  <si>
    <t>*娜</t>
  </si>
  <si>
    <t>*子祎</t>
  </si>
  <si>
    <t>南位药店（30分店）</t>
  </si>
  <si>
    <t>*迎迎</t>
  </si>
  <si>
    <t>*亚茜</t>
  </si>
  <si>
    <t>黑城分店（36分店）</t>
  </si>
  <si>
    <t>*严丽</t>
  </si>
  <si>
    <t>杨村王街分店（38分店）</t>
  </si>
  <si>
    <t>*瑞</t>
  </si>
  <si>
    <t>*灵灵</t>
  </si>
  <si>
    <t>*嘉梅</t>
  </si>
  <si>
    <t>*明慧</t>
  </si>
  <si>
    <t>*帅宁</t>
  </si>
  <si>
    <t>大张庄博尧分店（40分店）</t>
  </si>
  <si>
    <t>*青青</t>
  </si>
  <si>
    <t>*艳丽</t>
  </si>
  <si>
    <t>*立瑞</t>
  </si>
  <si>
    <t>郝庄分店（41分店）</t>
  </si>
  <si>
    <t>*夙科</t>
  </si>
  <si>
    <t>临城县博康分店（46分店）</t>
  </si>
  <si>
    <t>*丽方</t>
  </si>
  <si>
    <t>白家寨博远分店（42分店）</t>
  </si>
  <si>
    <t>*会雨</t>
  </si>
  <si>
    <t>*会会</t>
  </si>
  <si>
    <t>*雪蕾</t>
  </si>
  <si>
    <t>*阳阳</t>
  </si>
  <si>
    <t>*佳欢</t>
  </si>
  <si>
    <t>*丽</t>
  </si>
  <si>
    <t>*晓雪</t>
  </si>
  <si>
    <t>*晓维</t>
  </si>
  <si>
    <t>*辉娟</t>
  </si>
  <si>
    <t>*亚</t>
  </si>
  <si>
    <t>*翠丹</t>
  </si>
  <si>
    <t>*梅梅</t>
  </si>
  <si>
    <t>*芳</t>
  </si>
  <si>
    <t>*庆彤</t>
  </si>
  <si>
    <t>*家鑫</t>
  </si>
  <si>
    <t>*国华</t>
  </si>
  <si>
    <t>*静钰</t>
  </si>
  <si>
    <t>*嘉萌</t>
  </si>
  <si>
    <t>*彦</t>
  </si>
  <si>
    <t>*园</t>
  </si>
  <si>
    <t>*晓环</t>
  </si>
  <si>
    <t>*红霞</t>
  </si>
  <si>
    <t>*彩云</t>
  </si>
  <si>
    <t>*岭岭</t>
  </si>
  <si>
    <t>*志强</t>
  </si>
  <si>
    <t>*慧娟</t>
  </si>
  <si>
    <t>*闪闪</t>
  </si>
  <si>
    <t>*子怡</t>
  </si>
  <si>
    <t>博东分店（69店）</t>
  </si>
  <si>
    <t>*立芳</t>
  </si>
  <si>
    <t>*献平</t>
  </si>
  <si>
    <t>自助药机</t>
  </si>
  <si>
    <t>*正卓</t>
  </si>
  <si>
    <t>*辉</t>
  </si>
  <si>
    <t>*令焕</t>
  </si>
  <si>
    <t>*学磊</t>
  </si>
  <si>
    <t>*雨青</t>
  </si>
  <si>
    <t>西范2店房屋保证金李志红</t>
  </si>
  <si>
    <t>西范博联分店（47分店）</t>
  </si>
  <si>
    <t>西范2店房租2026年2月15日至2027年2月14日李志红</t>
  </si>
  <si>
    <t>潘红员工内购</t>
  </si>
  <si>
    <t>之伦 12月效期，博联店的是库存不用公司承担</t>
  </si>
  <si>
    <t>潘军（员工内购）</t>
  </si>
  <si>
    <t>慰问员工137.9执业药师奖励640王梅梅</t>
  </si>
  <si>
    <t>报销公司冀A769油费国燕岭</t>
  </si>
  <si>
    <t>付3店康庄路店西两间房租王兰运</t>
  </si>
  <si>
    <t>林付珍货款</t>
  </si>
  <si>
    <t>路国枝货款</t>
  </si>
  <si>
    <t>吕克鹏货款</t>
  </si>
  <si>
    <t>戎育锋货款</t>
  </si>
  <si>
    <t>杨立强货款</t>
  </si>
  <si>
    <t>李丁炎货款</t>
  </si>
  <si>
    <t>李改锋货款</t>
  </si>
  <si>
    <t>刘海义货款</t>
  </si>
  <si>
    <t>魏余东货款</t>
  </si>
  <si>
    <t>代国仓货款</t>
  </si>
  <si>
    <t>杨玲美货款</t>
  </si>
  <si>
    <t>廖敬货款</t>
  </si>
  <si>
    <t>张少兴齐村（高正卓）收齐村海典安全防护款高正卓</t>
  </si>
  <si>
    <t>刘方磊博福店2年物业费</t>
  </si>
  <si>
    <t>张少霞预付款</t>
  </si>
  <si>
    <t>付报销53店地弹簧卫志强</t>
  </si>
  <si>
    <t>秀奇</t>
  </si>
  <si>
    <t>长新康柏萃</t>
  </si>
  <si>
    <t>军峰</t>
  </si>
  <si>
    <t>喜平</t>
  </si>
  <si>
    <t>少飞</t>
  </si>
  <si>
    <t>新志药机购进09574(惠优加)20盒押金1296元</t>
  </si>
  <si>
    <t>租车款</t>
  </si>
  <si>
    <t>付租车款9718.52元分两笔国燕岭</t>
  </si>
  <si>
    <t>猛猛</t>
  </si>
  <si>
    <t>建霞促销费</t>
  </si>
  <si>
    <t>孝军吴郎中系列12月份返利</t>
  </si>
  <si>
    <t>怀川</t>
  </si>
  <si>
    <t>付李志军26年2月咨询服务费</t>
  </si>
  <si>
    <t>友凤</t>
  </si>
  <si>
    <t>购买血压计充电器吕克鹏（树果）12店</t>
  </si>
  <si>
    <t>张少兴借款宽带买菜话费电费</t>
  </si>
  <si>
    <t>李夙科春节公关费</t>
  </si>
  <si>
    <t>1月份肩颈理疗活动费用汤敏（付款程朝娟）</t>
  </si>
  <si>
    <t>1月份代刷健E卡奖励汤敏（付款王梅梅）</t>
  </si>
  <si>
    <t>1月份重点单品奖励汤敏（付款王梅梅）</t>
  </si>
  <si>
    <t>2月份活动赠品汤敏（付款王梅梅）</t>
  </si>
  <si>
    <t>1月份元旦售券奖励汤敏（付款王梅梅）</t>
  </si>
  <si>
    <t>闸箱卫志强47店</t>
  </si>
  <si>
    <t>搬运用绳带卫志强47店</t>
  </si>
  <si>
    <t>保洁费卫志强47店</t>
  </si>
  <si>
    <t>转货柜租车运费卫志强47店</t>
  </si>
  <si>
    <t>空调安装费47店</t>
  </si>
  <si>
    <t>付报销西范新店安装费保洁费运费888元公司水费139.5公司用酒720巡店饭费60卫志强</t>
  </si>
  <si>
    <t>福利费</t>
  </si>
  <si>
    <t>付报销17店礼金300公司礼金350元60店礼金300元王梅梅</t>
  </si>
  <si>
    <t>贾慧玲负激励</t>
  </si>
  <si>
    <t>1月效期</t>
  </si>
  <si>
    <t>郭之伦二区重点单品负激励</t>
  </si>
  <si>
    <t>闫利波郝庄房租</t>
  </si>
  <si>
    <t>王会玲北楼房租分3笔付</t>
  </si>
  <si>
    <t>1月单品挂金潘红</t>
  </si>
  <si>
    <t>1月门店奖励景明慧</t>
  </si>
  <si>
    <t>付潘红借支采购大豆油健E卡用品李志敏</t>
  </si>
  <si>
    <t>付报销办公物料李伟波张少兴1月</t>
  </si>
  <si>
    <t>付报销配送中心锁芯张少兴1月</t>
  </si>
  <si>
    <t>付报销配送中心锁芯张少兴1月维修录像机张少兴</t>
  </si>
  <si>
    <t>付报销1月油耗王梅梅</t>
  </si>
  <si>
    <t>64店高正卓（张树果开出）</t>
  </si>
  <si>
    <t>李建英货款</t>
  </si>
  <si>
    <t>苏一搏货款</t>
  </si>
  <si>
    <t>徐仓龙货款</t>
  </si>
  <si>
    <t>孝军吴郎中系列1月份返利</t>
  </si>
  <si>
    <t>少飞力哥店员带金</t>
  </si>
  <si>
    <t>少鹏益气挂金</t>
  </si>
  <si>
    <t>付购进山楂树下款李现勇（苏晶晶）</t>
  </si>
  <si>
    <t>*瑞雪</t>
  </si>
  <si>
    <t>猛猛冰王</t>
  </si>
  <si>
    <t>付巡店饭费高村分店贾慧玲</t>
  </si>
  <si>
    <t>付王淑芬执业药师20261.1-202612.31武剑</t>
  </si>
  <si>
    <t>付购进大豆油胡姬花花生油李志敏（潘红）</t>
  </si>
  <si>
    <t>付巴比熊面包39红豆包39箱特仑苏84箱张小彭（潘红）</t>
  </si>
  <si>
    <t>付山楂树下购进55箱（苏晶晶）</t>
  </si>
  <si>
    <t>尚丽云红包押金</t>
  </si>
  <si>
    <t>付春节公关费国燕岭</t>
  </si>
  <si>
    <t>刘建飞货款</t>
  </si>
  <si>
    <t>四海霞货款</t>
  </si>
  <si>
    <t>36店胡亚茜</t>
  </si>
  <si>
    <t>30店 张子祎</t>
  </si>
  <si>
    <t>43店尚会会</t>
  </si>
  <si>
    <t>46店张晓雪</t>
  </si>
  <si>
    <t>9店刘玲玲</t>
  </si>
  <si>
    <t>42店段丽方</t>
  </si>
  <si>
    <t>26店杨娟</t>
  </si>
  <si>
    <t>69店赵立芳</t>
  </si>
  <si>
    <t>22店冯胜迁</t>
  </si>
  <si>
    <t>11店李紫阳</t>
  </si>
  <si>
    <t>40店曹帅宁</t>
  </si>
  <si>
    <t>38店李妍丽</t>
  </si>
  <si>
    <t>41店睢立瑞</t>
  </si>
  <si>
    <t>39店郭灵灵</t>
  </si>
  <si>
    <t>魏净汝元旦活动对赌金</t>
  </si>
  <si>
    <t>38店李瑞</t>
  </si>
  <si>
    <t>付40店房租张利娟</t>
  </si>
  <si>
    <t>付博魏店房租卢增辉</t>
  </si>
  <si>
    <t>孟灵枝</t>
  </si>
  <si>
    <t>魏净汝乐捐</t>
  </si>
  <si>
    <t>魏净汝1月负激励</t>
  </si>
  <si>
    <t>14店博桥店房租马立芳</t>
  </si>
  <si>
    <t>魏净汝健E卡采购</t>
  </si>
  <si>
    <t>测试</t>
  </si>
  <si>
    <t>国燕岭转入</t>
  </si>
  <si>
    <t>收款</t>
  </si>
  <si>
    <t>聚合实时收款</t>
  </si>
  <si>
    <t>美团</t>
  </si>
  <si>
    <t>美团提现</t>
  </si>
  <si>
    <t>手续费</t>
  </si>
  <si>
    <t>企业网银服务费</t>
  </si>
  <si>
    <t>退网银服务费</t>
  </si>
  <si>
    <t>农发行转入建行公户</t>
  </si>
  <si>
    <t>浙江仟源海力生制药有限公司</t>
  </si>
  <si>
    <t>健E卡</t>
  </si>
  <si>
    <t>健医信息科技（上海）股份有限公司11月理赔款对账单2健E卡</t>
  </si>
  <si>
    <t>江西江中医药贸易有限责任公司</t>
  </si>
  <si>
    <t>税费</t>
  </si>
  <si>
    <t>待报解预算收入（财库联网集中户）印花税26.44</t>
  </si>
  <si>
    <t>待报解预算收入（财库联网集中户）印花税17.29</t>
  </si>
  <si>
    <t>待报解预算收入（财库联网集中户）印花税29.27</t>
  </si>
  <si>
    <t>待报解预算收入（财库联网集中户）</t>
  </si>
  <si>
    <t>待报解预算收入（财库联网集中户） 印花税1378.05</t>
  </si>
  <si>
    <t>贷款</t>
  </si>
  <si>
    <t>贷款归还</t>
  </si>
  <si>
    <t>医卡通</t>
  </si>
  <si>
    <t>上海亿保健康管理有限公司11月冀中银理赔0121143034</t>
  </si>
  <si>
    <t>社保</t>
  </si>
  <si>
    <t>待报解预算收入（财库联网集中户）基本医疗保险费40416.75</t>
  </si>
  <si>
    <t>待报解预算收入（财库联网集中户）基本医疗保险费750.00|基本医疗保险费8100.00</t>
  </si>
  <si>
    <t>待报解预算收入（财库联网集中户）失业保险费2364.13</t>
  </si>
  <si>
    <t>待报解预算收入（财库联网集中户）工伤保险费4333.21</t>
  </si>
  <si>
    <t>待报解预算收入（财库联网集中户）企业职工基本养老保险费87512.88</t>
  </si>
  <si>
    <t>石药集团恩必普药业有限公司</t>
  </si>
  <si>
    <t>株洲千金药业股份有限公司</t>
  </si>
  <si>
    <t>邢台家乐园天一商贸有限公司</t>
  </si>
  <si>
    <t>江西康恩贝中药有限公司</t>
  </si>
  <si>
    <t>上海亿保健康管理有限公司</t>
  </si>
  <si>
    <t>饿了么</t>
  </si>
  <si>
    <t>12月饿了么提现</t>
  </si>
  <si>
    <t>英大泰和人寿保险股份有限公司</t>
  </si>
  <si>
    <t>企健网</t>
  </si>
  <si>
    <t>上海企健信息技术有限公司</t>
  </si>
  <si>
    <t>24小时微信</t>
  </si>
  <si>
    <t>24小时微信回款</t>
  </si>
  <si>
    <t>医保即时拨付</t>
  </si>
  <si>
    <t>P13052201393</t>
  </si>
  <si>
    <t>P13052201396</t>
  </si>
  <si>
    <t>邢台博健商贸有限公司货款</t>
  </si>
  <si>
    <t>批量扣款</t>
  </si>
  <si>
    <t>聚合</t>
  </si>
  <si>
    <t>上海汇付支付有限公司</t>
  </si>
  <si>
    <t>重庆小雨点小额贷款有限公司货款</t>
  </si>
  <si>
    <t>12月22日康廷廷周会乐捐</t>
  </si>
  <si>
    <t>12-29潘红周会乐捐</t>
  </si>
  <si>
    <t>付报销快递费雷阳阳</t>
  </si>
  <si>
    <t>付报销22店毛利超额奖励汤敏</t>
  </si>
  <si>
    <t>付报销代刷健e卡奖励汤敏</t>
  </si>
  <si>
    <t>付报销百日会战奖励汤敏</t>
  </si>
  <si>
    <t>付报销2毛利超额奖励汤敏</t>
  </si>
  <si>
    <t>支取押金</t>
  </si>
  <si>
    <t>68店胡瑞雪结婚礼金王梅梅</t>
  </si>
  <si>
    <t>收树果5店电子血压袖带款</t>
  </si>
  <si>
    <t>收树果1店5店袖带充电器各1个</t>
  </si>
  <si>
    <t>付报销巡店饭费武剑</t>
  </si>
  <si>
    <t>付报销元旦活动达成奖汤敏</t>
  </si>
  <si>
    <t>支取元旦活动对赌金汤敏</t>
  </si>
  <si>
    <t>1-13培训乐捐3人*20景明慧</t>
  </si>
  <si>
    <t>汤敏12月工资</t>
  </si>
  <si>
    <t>收树果交电子血压袖带款</t>
  </si>
  <si>
    <t>1月巡店库存不符乐捐卫志强</t>
  </si>
  <si>
    <t>购买57店袖带树果</t>
  </si>
  <si>
    <t>付报销运费树果</t>
  </si>
  <si>
    <t>春节公关用国燕岭</t>
  </si>
  <si>
    <t>货款直抵费用</t>
  </si>
  <si>
    <t>电费</t>
  </si>
  <si>
    <t>促销费</t>
  </si>
  <si>
    <t>鸡蛋福字</t>
  </si>
  <si>
    <t>色带</t>
  </si>
  <si>
    <t>插排路由器</t>
  </si>
  <si>
    <t>维修下水道</t>
  </si>
  <si>
    <t>慢病用品</t>
  </si>
  <si>
    <t>提现费</t>
  </si>
  <si>
    <t>修门</t>
  </si>
  <si>
    <t>送纸杯</t>
  </si>
  <si>
    <t>慢病</t>
  </si>
  <si>
    <t>回款</t>
  </si>
  <si>
    <t>鸡蛋</t>
  </si>
  <si>
    <t>电子</t>
  </si>
  <si>
    <t>对联</t>
  </si>
  <si>
    <t>一次性水杯</t>
  </si>
  <si>
    <t>路由器慢病</t>
  </si>
  <si>
    <t>色带灯泡</t>
  </si>
  <si>
    <t>纸杯</t>
  </si>
  <si>
    <t>色带慢病</t>
  </si>
  <si>
    <t>修电脑</t>
  </si>
  <si>
    <t>慢病插排</t>
  </si>
  <si>
    <t>福字</t>
  </si>
  <si>
    <t>提现</t>
  </si>
  <si>
    <t>路由器下水管</t>
  </si>
  <si>
    <t>慢病色带</t>
  </si>
  <si>
    <t>修卷闸门</t>
  </si>
  <si>
    <t>水杯</t>
  </si>
  <si>
    <t>物业费</t>
  </si>
  <si>
    <t>灯</t>
  </si>
  <si>
    <t>健康证</t>
  </si>
  <si>
    <t>费用报销</t>
  </si>
  <si>
    <t>换光猫</t>
  </si>
  <si>
    <t>交话费</t>
  </si>
  <si>
    <t xml:space="preserve">慢病 </t>
  </si>
  <si>
    <t>送顾客药膏</t>
  </si>
  <si>
    <t>客诉</t>
  </si>
  <si>
    <t>电锅线</t>
  </si>
  <si>
    <t>慢病用品纸杯</t>
  </si>
  <si>
    <t>电池</t>
  </si>
  <si>
    <t>电话费</t>
  </si>
  <si>
    <t>付红包押金张伟俊（树果）</t>
  </si>
  <si>
    <t>付李志军26年3月咨询服务费</t>
  </si>
  <si>
    <t>少鹏益气养血口服液挂金</t>
  </si>
  <si>
    <t>报销25年度保温箱设备物联网卡费武剑——卜永杰</t>
  </si>
  <si>
    <t>付报销67店指示牌汤敏（王梅梅）</t>
  </si>
  <si>
    <t>春节慰问礼包汤敏（王梅梅）</t>
  </si>
  <si>
    <t>免费茶饮纸杯汤敏（王梅梅）</t>
  </si>
  <si>
    <t>2月份代刷健E卡奖励汤敏（付款王梅梅）</t>
  </si>
  <si>
    <t>孝军吴郎中系列2月份返利</t>
  </si>
  <si>
    <t>2月份单品挂金潘红</t>
  </si>
  <si>
    <t>2月份门店奖励景明慧</t>
  </si>
  <si>
    <t>32店加装龙骨杨增峰卫志强</t>
  </si>
  <si>
    <t>新店装修费杨增峰卫志强</t>
  </si>
  <si>
    <t>付报销朗逸车加油卡储值卫志强巡店饭费卫志强</t>
  </si>
  <si>
    <t>付潘红借支西鼎会机票</t>
  </si>
  <si>
    <t>李志军3个月房租</t>
  </si>
  <si>
    <t>豪</t>
  </si>
  <si>
    <t>4店购买袖带吕克鹏（树果）</t>
  </si>
  <si>
    <t>张素英预付</t>
  </si>
  <si>
    <t>47店薛辉</t>
  </si>
  <si>
    <t>磊药机购进芪防鼻通片10盒押金</t>
  </si>
  <si>
    <t>贾慧玲吸痰器退款</t>
  </si>
  <si>
    <t>程运更房租</t>
  </si>
  <si>
    <t>付李嘉义利息2025.3.1-2026.3.1（国江申）</t>
  </si>
  <si>
    <t>付报销西范新店上货饭费贾慧玲</t>
  </si>
  <si>
    <t>付沈云芳利息2024.12.29-2025.12.29</t>
  </si>
  <si>
    <t>付沈云芳利息2025.1.10-2026.1.10</t>
  </si>
  <si>
    <t>张晓佳货款</t>
  </si>
  <si>
    <t>董爱敏6店房租</t>
  </si>
  <si>
    <t>潘红员工内购2026.3.20号，64店旗舰店日复内购转账</t>
  </si>
  <si>
    <t>64店高正卓（康廷廷开出）</t>
  </si>
  <si>
    <t>利息</t>
  </si>
  <si>
    <t>付报销高速费20水壶20电池20饭费44卫志强</t>
  </si>
  <si>
    <t>付报销医保设备维修及运费325投诉赔付400高正卓</t>
  </si>
  <si>
    <t>付报销油卡电费张少兴2月</t>
  </si>
  <si>
    <t>付乡镇店活动购买米9袋面粉22袋李志敏潘红</t>
  </si>
  <si>
    <t>付潘红报销合肥车费饭费</t>
  </si>
  <si>
    <t>华人健康赵晓娟支持2200元（合肥参加锐思会） 潘红</t>
  </si>
  <si>
    <t>付报销双碑新店房租国燕岭</t>
  </si>
  <si>
    <t>双碑博天</t>
  </si>
  <si>
    <t>付报销2月份油耗王梅梅</t>
  </si>
  <si>
    <t>付饭费2000办公物料2000张少兴2月</t>
  </si>
  <si>
    <t>彦朝联邦制药</t>
  </si>
  <si>
    <t>丽平</t>
  </si>
  <si>
    <t>付报销高铁费打车费武秀宁</t>
  </si>
  <si>
    <t>李会会彭村店房租</t>
  </si>
  <si>
    <t>付报销47店烧水壶汤敏（王梅梅）</t>
  </si>
  <si>
    <t>打印机950加粉100张少兴2月</t>
  </si>
  <si>
    <t>买菜张少兴2月</t>
  </si>
  <si>
    <t>油卡张少兴2月</t>
  </si>
  <si>
    <t>色带加粉张少兴2月</t>
  </si>
  <si>
    <t>移动监控张少兴2月</t>
  </si>
  <si>
    <t>宽带张少兴2月</t>
  </si>
  <si>
    <t>饭费张少兴2月</t>
  </si>
  <si>
    <t>路由器张少兴2月</t>
  </si>
  <si>
    <t>付张少兴借支3月</t>
  </si>
  <si>
    <t>付李志军26年4月咨询服务费</t>
  </si>
  <si>
    <t>付购买健E卡商品潘红</t>
  </si>
  <si>
    <t>潘红退回去西鼎会差旅费</t>
  </si>
  <si>
    <t>付报销门店奖励费用景明慧</t>
  </si>
  <si>
    <t>付报销办公物料李伟波张少兴3月</t>
  </si>
  <si>
    <t>付报销监控小票机价签条接灯箱饭费装亚克力1615.6装亚克力40宽带340加粉墨盒80扫把10饭费12+12路由器120办公物料5276.23买菜2243加油1000硒鼓140加粉35合计10958.83（借支8000李伟波2840实付118.83张少兴</t>
  </si>
  <si>
    <t>油卡张少兴</t>
  </si>
  <si>
    <t>电费张少兴</t>
  </si>
  <si>
    <t>办公物料张少兴</t>
  </si>
  <si>
    <t>买菜张少兴</t>
  </si>
  <si>
    <t>加油张少兴</t>
  </si>
  <si>
    <t>硒鼓加粉张少兴</t>
  </si>
  <si>
    <t>电话费张少兴</t>
  </si>
  <si>
    <t>加粉墨盒张少兴</t>
  </si>
  <si>
    <t>路由器张少兴</t>
  </si>
  <si>
    <t>装亚克力张少兴</t>
  </si>
  <si>
    <t>宽带张少兴</t>
  </si>
  <si>
    <t>饭费张少兴</t>
  </si>
  <si>
    <t>监控张少兴</t>
  </si>
  <si>
    <t>小票机张少兴</t>
  </si>
  <si>
    <t>价签条亚克力胶张少兴</t>
  </si>
  <si>
    <t>接灯箱张少兴</t>
  </si>
  <si>
    <t>扫把张少兴</t>
  </si>
  <si>
    <t>付报销健E卡代刷奖励王梅梅（汤敏）</t>
  </si>
  <si>
    <t>付巡店饭费高村分店郭之伦</t>
  </si>
  <si>
    <t>3月份单品挂金潘红</t>
  </si>
  <si>
    <t>贾慧玲氨糖负激励</t>
  </si>
  <si>
    <t>郭之伦氨糖负激励</t>
  </si>
  <si>
    <t>付报销临城春节公关费李夙科</t>
  </si>
  <si>
    <t>付报销53店灯带变压器32店柜冒张文涛（卫志强)</t>
  </si>
  <si>
    <t>付张少兴借支买菜2000话费2000,3月</t>
  </si>
  <si>
    <t>付报销水费 241.8双碑新店155元57店饭费41卫志强</t>
  </si>
  <si>
    <t>3月效期</t>
  </si>
  <si>
    <t>少飞近效期力哥</t>
  </si>
  <si>
    <t>宁博</t>
  </si>
  <si>
    <t>燕岭秀峰还款2万</t>
  </si>
  <si>
    <t>贤</t>
  </si>
  <si>
    <t>高正卓疼痛馆抖音探店推广</t>
  </si>
  <si>
    <t>付报销箱货年审费用卫志强</t>
  </si>
  <si>
    <t>刘云霞货款</t>
  </si>
  <si>
    <t>树果旗舰店开近效期客诉</t>
  </si>
  <si>
    <t>*梓涵</t>
  </si>
  <si>
    <t>*红晓</t>
  </si>
  <si>
    <t>*欣茹</t>
  </si>
  <si>
    <t>*子贻</t>
  </si>
  <si>
    <t>波药机购进依伏卡塞 27.15*20盒押金543元。</t>
  </si>
  <si>
    <t>魏净汝</t>
  </si>
  <si>
    <t>亚新房租</t>
  </si>
  <si>
    <t>亚新押金</t>
  </si>
  <si>
    <t>潘莹莹货款</t>
  </si>
  <si>
    <t>高村店房租樊兴章</t>
  </si>
  <si>
    <t>付报销水表安装费卫志强</t>
  </si>
  <si>
    <t>47店梓涵</t>
  </si>
  <si>
    <t>付报销公司箱货保险费国燕岭</t>
  </si>
  <si>
    <t>南位房租武伟伟</t>
  </si>
  <si>
    <t>付李霞辉2024.8.1-2025.8.1利息(国燕岭）</t>
  </si>
  <si>
    <t>付李青朋2024.5-2025.5.1利息及2025.5.1-2026.5.1利息</t>
  </si>
  <si>
    <t>付李青朋2025.3.26-2026.3.26利息</t>
  </si>
  <si>
    <t>付李青朋2024.9.22-2025.9.22利息</t>
  </si>
  <si>
    <t>付李青朋2024.12.1-2025.12.1利息</t>
  </si>
  <si>
    <t>付李青朋2025.1.1-2026.1.1利息</t>
  </si>
  <si>
    <t>鹏晓</t>
  </si>
  <si>
    <t>3月油耗王梅梅</t>
  </si>
  <si>
    <t>贾双菊2024.10.1-2025.10.1利息</t>
  </si>
  <si>
    <t>贾双菊2025.2.3-2026.2.3利息</t>
  </si>
  <si>
    <t>付张少兴借支油卡1000宽带1000话费2000  ，4月</t>
  </si>
  <si>
    <t>胡亚朔货款</t>
  </si>
  <si>
    <t>莲子镇房租刁亚飞</t>
  </si>
  <si>
    <t>付李志军26年5月咨询服务费</t>
  </si>
  <si>
    <t>付报销参苓健脾胃驻店销售奖励田少芳</t>
  </si>
  <si>
    <t>思倩退货</t>
  </si>
  <si>
    <t>付国江申利息2025.4.26-2026.4.26</t>
  </si>
  <si>
    <t>付李贵雪2024.9.13-2025.9.13利息</t>
  </si>
  <si>
    <t>47店张园</t>
  </si>
  <si>
    <t>养生壶</t>
  </si>
  <si>
    <t>付购进面粉胡姬花花生油李志敏（潘红）</t>
  </si>
  <si>
    <t>3店购买充电器吕克鹏（张树果）</t>
  </si>
  <si>
    <t>付报销空调移机68店400元双碑新店600元双碑新店安装坐便池洗菜池200元搬店饭费155+240+67卫志强</t>
  </si>
  <si>
    <t>巡店饭费56元景明慧</t>
  </si>
  <si>
    <t>付菩宁堂挂金潘红</t>
  </si>
  <si>
    <t>4月效期</t>
  </si>
  <si>
    <t>4月门店奖励景明慧</t>
  </si>
  <si>
    <t>付报销办公物料李伟波张少兴4月</t>
  </si>
  <si>
    <t>付报销加油卡充值卫志强</t>
  </si>
  <si>
    <t>加粉张少兴</t>
  </si>
  <si>
    <t>买菜1864加油500加粉70脚手架8张少兴</t>
  </si>
  <si>
    <t>话费张少兴</t>
  </si>
  <si>
    <t>打印机张少兴</t>
  </si>
  <si>
    <t>网线张少兴</t>
  </si>
  <si>
    <t>插排张少兴</t>
  </si>
  <si>
    <t>加灯张少兴</t>
  </si>
  <si>
    <t>付报销办公物料李伟波张少兴4月合计11534.8</t>
  </si>
  <si>
    <t>付张少兴借支买菜2000话费2000，4月</t>
  </si>
  <si>
    <t>付报销电费张少兴4月</t>
  </si>
  <si>
    <t>修地牛加粉色带张少兴</t>
  </si>
  <si>
    <t>上水器张少兴</t>
  </si>
  <si>
    <t>宽带费张少兴</t>
  </si>
  <si>
    <t>摄像头</t>
  </si>
  <si>
    <t>付张少兴借支买菜2000话费2000，5月</t>
  </si>
  <si>
    <t>波药机购进依伏卡塞 1.1*20盒22元</t>
  </si>
  <si>
    <t>付汤敏报销健E卡奖励52元广告费76.72元王梅梅</t>
  </si>
  <si>
    <t>长新</t>
  </si>
  <si>
    <t>海群</t>
  </si>
  <si>
    <t>建霞3月，4月近效期促销费</t>
  </si>
  <si>
    <t>孝军吴郎中系列3 ～4月返利</t>
  </si>
  <si>
    <t>北京五优驿站科技有限公司货物抵扣金李总借支</t>
  </si>
  <si>
    <t>*少伟</t>
  </si>
  <si>
    <t>*冉</t>
  </si>
  <si>
    <t>*祯</t>
  </si>
  <si>
    <t>*永霞</t>
  </si>
  <si>
    <t>付报销7店礼金闫志芳父亲去世王梅梅</t>
  </si>
  <si>
    <t>付报销17店搬店饭费57元24店巡店饭费12 元郭之伦</t>
  </si>
  <si>
    <t>付巡店饭费46店59元23店32.4元魏净汝</t>
  </si>
  <si>
    <t>付巡24店饭费45元景明慧</t>
  </si>
  <si>
    <t>4月份疼痛馆奖励程朝娟（汤敏）</t>
  </si>
  <si>
    <t>咽炎片</t>
  </si>
  <si>
    <t>付苏晶晶乌鸡养血奖励</t>
  </si>
  <si>
    <t>付报销企业微信认证高正卓</t>
  </si>
  <si>
    <t>付报销住宿费457饭费280过路费20双面胶10卫志强</t>
  </si>
  <si>
    <t>付苏晶晶2025.5.12-202.5.12利息</t>
  </si>
  <si>
    <t>付贾慧玲2025.5.12-2026.5.12利息</t>
  </si>
  <si>
    <t>付报销2026年健康证费用武剑</t>
  </si>
  <si>
    <t>王义明货款</t>
  </si>
  <si>
    <t>王少芹货款</t>
  </si>
  <si>
    <t>华联五优项目开业纸抽郭之伦</t>
  </si>
  <si>
    <t>华联五优康庄路</t>
  </si>
  <si>
    <t>华联五优临城</t>
  </si>
  <si>
    <t>华联五优新华路</t>
  </si>
  <si>
    <t>丽云4月30号黄芪销售返利</t>
  </si>
  <si>
    <t>丽云肾宝效期</t>
  </si>
  <si>
    <t>思倩退一盒喷雾</t>
  </si>
  <si>
    <t>华联五优项目开业样品货款李志军</t>
  </si>
  <si>
    <t>张少兴借支宽带2000买菜1000话费2000，5月</t>
  </si>
  <si>
    <t>李建飞</t>
  </si>
  <si>
    <t>武秀宁2025年分红尹村店</t>
  </si>
  <si>
    <t>苏晶晶2025年度利润分红尹村分店</t>
  </si>
  <si>
    <t>付市场监督罚款武剑</t>
  </si>
  <si>
    <t>张树果2025年莲子分店利润分红</t>
  </si>
  <si>
    <t>鹏辉120盒胃疼宁片铺货款，</t>
  </si>
  <si>
    <t>吉姣2025年莲子分店利润分红</t>
  </si>
  <si>
    <t>贾慧玲2025年尹村分店利润分红</t>
  </si>
  <si>
    <t>付报销4月份油耗王梅梅</t>
  </si>
  <si>
    <t>短信服务费</t>
  </si>
  <si>
    <t>学习费</t>
  </si>
  <si>
    <t>气罐</t>
  </si>
  <si>
    <t>付武剑报销新华路公章手章190康庄路公章100</t>
  </si>
  <si>
    <t>付报销牛桥电费卫志强</t>
  </si>
  <si>
    <t>付报销双碑新店肯德基门窗齐文强（卫志强）</t>
  </si>
  <si>
    <t>付李志军26年6月咨询服务费</t>
  </si>
  <si>
    <t>17店孔祯</t>
  </si>
  <si>
    <t>怀川拉克菲效期</t>
  </si>
  <si>
    <t>曹雪雪2025年莲子分店利润分红</t>
  </si>
  <si>
    <t>五优便利店费用魏净汝</t>
  </si>
  <si>
    <t>双碑新店安装阴凉柜3900元68店阴凉柜400卫志强</t>
  </si>
  <si>
    <t>中药菩宁堂销售奖励苏晶晶</t>
  </si>
  <si>
    <t>乌鸡桂圆销售奖励苏晶晶</t>
  </si>
  <si>
    <t>5月门店销售奖励</t>
  </si>
  <si>
    <t>47店安装KT板室外灯57西范店饭费56五优店工作牌45卫志强</t>
  </si>
  <si>
    <t>亚克力276代刷健e卡56纸杯72.16五优便利店账本11.8汤敏付王梅梅</t>
  </si>
  <si>
    <t>新华路五优便利店帮扶饭费武剑</t>
  </si>
  <si>
    <t>公司聚餐饭费卫志强</t>
  </si>
  <si>
    <t>新华路五优便利店拱门89饭费30办公费6魏庄饭费12康庄路饭费12双碑新店饭费27康庄路五优饭费U型锁水拱门346康庄路电话费50新华路五优话费50郭之伦</t>
  </si>
  <si>
    <t>付报销办公物料李伟波张少兴5月</t>
  </si>
  <si>
    <t>付报销饭费35.9摄像头500饭费58买菜1628上水器10加粉70办公物料4010.6（包含李伟波1488）电话费1500宽带2020张少兴合计11972.5减李伟波1488合计10484.5借支9000付1484.5。5月</t>
  </si>
  <si>
    <t>新华路五优便利店货款直播兑换红包（程朝娟）</t>
  </si>
  <si>
    <t>临城五优便利店货款直播兑换红包（张亚）</t>
  </si>
  <si>
    <t>康庄路五优便利店货款直播兑换红包(康闪闪）</t>
  </si>
  <si>
    <t>电费2000买菜2000宽带2000张少兴6月</t>
  </si>
  <si>
    <t>6店宽带费张少兴</t>
  </si>
  <si>
    <t>康庄路五优便利店货款直播(康闪闪）</t>
  </si>
  <si>
    <t>新华路五优便利店货款（程朝娟）</t>
  </si>
  <si>
    <t>付报销服务器临时升级高正卓</t>
  </si>
  <si>
    <t>*燕芳</t>
  </si>
  <si>
    <t>华联五优康庄路康闪闪</t>
  </si>
  <si>
    <t>张少兴齐村服务器</t>
  </si>
  <si>
    <t>华联五优新华路程朝娟</t>
  </si>
  <si>
    <t>高正卓快递费</t>
  </si>
  <si>
    <t>60店更换玻璃卫志强</t>
  </si>
  <si>
    <t>康庄路五优便利店装修张文涛（卫志强）</t>
  </si>
  <si>
    <t>小程序年审费王梅梅（汤敏）</t>
  </si>
  <si>
    <t>曹占华63店房租</t>
  </si>
  <si>
    <t>投诉赔付高正卓</t>
  </si>
  <si>
    <t>付巡店饭费武剑</t>
  </si>
  <si>
    <t>乌鸡桂圆口服液奖励苏晶晶</t>
  </si>
  <si>
    <t>广告费魏净汝</t>
  </si>
  <si>
    <t>公章魏净汝</t>
  </si>
  <si>
    <t>饭费</t>
  </si>
  <si>
    <t>果盘</t>
  </si>
  <si>
    <t>话费</t>
  </si>
  <si>
    <t>垫付开户费</t>
  </si>
  <si>
    <t>魏净汝报销</t>
  </si>
  <si>
    <t>石爱丽货款</t>
  </si>
  <si>
    <t>王丙强货款</t>
  </si>
  <si>
    <t>朱红波货款</t>
  </si>
  <si>
    <t>付报销笔记本充电器高正卓</t>
  </si>
  <si>
    <t>付报销免费茶饮纸杯王梅梅（汤敏)</t>
  </si>
  <si>
    <t>树果6.30旗舰店开破损效期</t>
  </si>
  <si>
    <t>付高村2026年罚款武剑</t>
  </si>
  <si>
    <t>付临城2026年罚款武剑</t>
  </si>
  <si>
    <t>5月油耗王梅梅</t>
  </si>
  <si>
    <t>付报销工装798.79饭费59卫志强</t>
  </si>
  <si>
    <t>高正卓京东快递费预存</t>
  </si>
  <si>
    <t>报销25年度保温箱验证武剑——卜永杰武剑</t>
  </si>
  <si>
    <t>思倩</t>
  </si>
  <si>
    <t>张少兴借支电费3000话费2000（7月）</t>
  </si>
  <si>
    <t>雅旋青岛黄海</t>
  </si>
  <si>
    <t>付景明慧巡店饭费69店16元</t>
  </si>
  <si>
    <t>付55店礼金300元6月份晒单奖励693元王梅梅</t>
  </si>
  <si>
    <t>付中药菩宁堂6月奖励苏晶晶</t>
  </si>
  <si>
    <t>团建购买食品费用景明慧</t>
  </si>
  <si>
    <t>康庄路五优饭费28元17店饭费8元3店饭费12元郭之伦</t>
  </si>
  <si>
    <t>69店闭店饭费36元36店闭店饭费78元魏净汝</t>
  </si>
  <si>
    <t>付报销办公物料李伟波张少兴6月</t>
  </si>
  <si>
    <t>付报销办公物料报销合计10444.9元借支6000李伟波2658张少兴6月</t>
  </si>
  <si>
    <t>磊药机购进10盒补差32.04</t>
  </si>
  <si>
    <t>磊药机购进20盒补差64.08</t>
  </si>
  <si>
    <t>买菜1608加粉150电费2000油卡1000张少兴</t>
  </si>
  <si>
    <t>*雪梅</t>
  </si>
  <si>
    <t>卫军4.1-6.30补贴</t>
  </si>
  <si>
    <t>少飞力哥店员代金</t>
  </si>
  <si>
    <t>少鹏</t>
  </si>
  <si>
    <t>孝军吴郎中系列5、6月返利</t>
  </si>
  <si>
    <t>曹晓明货款</t>
  </si>
  <si>
    <t>李秀奇货款</t>
  </si>
  <si>
    <t>建霞</t>
  </si>
  <si>
    <t>67店岳学磊</t>
  </si>
  <si>
    <t>李永娜 （崔少霞乐捐）</t>
  </si>
  <si>
    <t>邮政个人转入邮政公户</t>
  </si>
  <si>
    <t>存现</t>
  </si>
  <si>
    <t>44店张丽</t>
  </si>
  <si>
    <t>50店赵燕芳</t>
  </si>
  <si>
    <t>平安银行电子商务交易资金待清算专户</t>
  </si>
  <si>
    <t>魏净汝效期</t>
  </si>
  <si>
    <t>2月效期</t>
  </si>
  <si>
    <t>魏净汝效期2月</t>
  </si>
  <si>
    <t>付36店房租李春荣</t>
  </si>
  <si>
    <t>结息</t>
  </si>
  <si>
    <t>尚会会</t>
  </si>
  <si>
    <t>付5店房租王路群</t>
  </si>
  <si>
    <t>付62店西范店房租范瑞鹏</t>
  </si>
  <si>
    <t>付69店博东店房租范欢欢</t>
  </si>
  <si>
    <t>付刘建峰利息2025.4.5-2026.4-5利息国棉江</t>
  </si>
  <si>
    <t>付刘建峰利息2025.3.26-2026.3-26利息国棉江</t>
  </si>
  <si>
    <t>冀文忠</t>
  </si>
  <si>
    <t>博营店房租赵丽英</t>
  </si>
  <si>
    <t>隆尧县新华路五优便利店</t>
  </si>
  <si>
    <t>魏净汝效期5月</t>
  </si>
  <si>
    <t>5月效期</t>
  </si>
  <si>
    <t>43店华联5优张亚</t>
  </si>
  <si>
    <t>曹英敏第一批团建定金</t>
  </si>
  <si>
    <t>曹英敏第一批团建尾款</t>
  </si>
  <si>
    <t>曹英敏第二批团建费用</t>
  </si>
  <si>
    <t>32店房租张晓华</t>
  </si>
  <si>
    <t>魏净汝效期6月</t>
  </si>
  <si>
    <t>67店赵立芳</t>
  </si>
  <si>
    <t>博康店房租温芳</t>
  </si>
  <si>
    <t>高孟河23店房租</t>
  </si>
  <si>
    <t>刘方磊博福店房租</t>
  </si>
  <si>
    <t>晓楠</t>
  </si>
  <si>
    <t>高村巡店饭费郭之伦</t>
  </si>
  <si>
    <t>11店袖带款吕克鹏（张树果）</t>
  </si>
  <si>
    <t>志勇仁和安康近效期</t>
  </si>
  <si>
    <t>付卫志强62店饭费48公司沙袋130油费1000汽车保养1190</t>
  </si>
  <si>
    <t>付报销6月份油耗王梅梅</t>
  </si>
  <si>
    <t>42店房租靳灵霞</t>
  </si>
  <si>
    <t>李志军1-6月分净利润奖励</t>
  </si>
  <si>
    <t>李英超泽畔房租</t>
  </si>
  <si>
    <t>国燕岭毛尔寨房租</t>
  </si>
  <si>
    <t>义明奥利司他胶囊近效期</t>
  </si>
  <si>
    <t>69店子怡工资</t>
  </si>
  <si>
    <t>景明慧效期</t>
  </si>
  <si>
    <t>张少兴电子处方</t>
  </si>
  <si>
    <t>门店销售奖励苏晶晶</t>
  </si>
  <si>
    <t>付中药菩宁堂7月奖励苏晶晶</t>
  </si>
  <si>
    <t>7月门店奖励费用景明慧</t>
  </si>
  <si>
    <t>2026年隆尧县城罚款武剑</t>
  </si>
  <si>
    <t>梁翠翠杨村北边3间房租</t>
  </si>
  <si>
    <t>张少兴退回借支</t>
  </si>
  <si>
    <t>报销公司7月办公物料张少兴——李伟波</t>
  </si>
  <si>
    <t>张少兴借支办公物料2000买菜2000话费2000</t>
  </si>
  <si>
    <t>高士红60店房租</t>
  </si>
  <si>
    <t>国攀</t>
  </si>
  <si>
    <t>7月油耗王梅梅</t>
  </si>
  <si>
    <t>39店巡店饭费武剑</t>
  </si>
  <si>
    <t>41店巡店饭费魏净汝</t>
  </si>
  <si>
    <t>郭之伦离职花束景明慧</t>
  </si>
  <si>
    <t>亚克力摆台251.05代刷健E卡34汤敏王梅梅</t>
  </si>
  <si>
    <t>57店饭费43元配送空调加氟300</t>
  </si>
  <si>
    <t>付李霞辉2025.8.1-2026.8.1利息(国燕岭）</t>
  </si>
  <si>
    <t>江苏银行平台交易资金户（抖音）</t>
  </si>
  <si>
    <t>转账收费</t>
  </si>
  <si>
    <t>上海亿保健康管理有限公司10月冀中银理赔0204164340</t>
  </si>
  <si>
    <t>建行公户转邮政公户</t>
  </si>
  <si>
    <t>上海亿保健康管理有限公司 12月石家庄太保理赔0206150554</t>
  </si>
  <si>
    <t>收费项目:对公人民币转账、汇（含退汇）-对公资金划转跨行同城</t>
  </si>
  <si>
    <t>待报解预算收入（财库联网集中户）教育费附加270.87|地方教育附加180.58|城市维护建设税451.45|增值税18058.04</t>
  </si>
  <si>
    <t xml:space="preserve">待报解预算收入（财库联网集中户）个人所得税1.27 </t>
  </si>
  <si>
    <t>基本医疗保险费10.00|基本医疗保险费108.00</t>
  </si>
  <si>
    <t>基本医疗保险费40955.64</t>
  </si>
  <si>
    <t>失业保险费2404.20</t>
  </si>
  <si>
    <t>工伤保险费4375.28</t>
  </si>
  <si>
    <t>企业职工基本养老保险费88474.56</t>
  </si>
  <si>
    <t>福建星驿支付科技有限公司</t>
  </si>
  <si>
    <t>收回贷款13001065755750000002789695本息</t>
  </si>
  <si>
    <t>收回贷款13001065755750000002662068本息</t>
  </si>
  <si>
    <t>英大泰和人寿保险股份有限公司1月</t>
  </si>
  <si>
    <t>上海亿保健康管理有限公司 01月冀太平理赔0303160633</t>
  </si>
  <si>
    <t>1月饿了么提现</t>
  </si>
  <si>
    <t>待报解预算收入（财库联网集中户）城镇土地使用税12.25|房产税300.00</t>
  </si>
  <si>
    <t>待报解预算收入（财库联网集中户）城镇土地使用税19.50|房产税450.00</t>
  </si>
  <si>
    <t>山东达因海洋生物制药股份有限公司</t>
  </si>
  <si>
    <t>收费项目:对公人民币转账、汇款（含退汇）-对公资金划转跨行同城</t>
  </si>
  <si>
    <t>安徽华人健康医药股份有限公司</t>
  </si>
  <si>
    <t>待报解预算收入（财库联网集中户）个人所得税7.48</t>
  </si>
  <si>
    <t>待报解预算收入（财库联网集中户） 增值税16299.92|城镇土地使用税94.50|教育费附加244.50|城市维护建设税407.50|地方教育附加163.00</t>
  </si>
  <si>
    <t>待报解预算收入（财库联网集中户）城镇土地使用税136.88</t>
  </si>
  <si>
    <t>中国邮政速递物流股份有限公司河北省分公司 EMS理赔-9812618436275</t>
  </si>
  <si>
    <t xml:space="preserve">马应龙药业集团股份有限公司 </t>
  </si>
  <si>
    <t>上海亿保健康管理有限公司01月石家庄太保理赔0320150833</t>
  </si>
  <si>
    <t xml:space="preserve">收回贷款13001065755750000002789695本息 </t>
  </si>
  <si>
    <t xml:space="preserve">收回贷款13001065755750000002662068本息  </t>
  </si>
  <si>
    <t>石药集团欧意药业有限公司</t>
  </si>
  <si>
    <t>马应龙药业集团股份有限公司</t>
  </si>
  <si>
    <t>上海亿保健康管理有限公司12月冀中银理赔0330164558</t>
  </si>
  <si>
    <t>2月饿了么提现</t>
  </si>
  <si>
    <t xml:space="preserve">收费项目:对公人民币转账、汇款（含退汇）-对公资金划转跨行同城 </t>
  </si>
  <si>
    <t>石药集团中诺药业（石家庄）有限公司</t>
  </si>
  <si>
    <t>隆尧县商务局 消费券补贴</t>
  </si>
  <si>
    <t>待报解预算收入（财库联网集中户） 印花税39.71</t>
  </si>
  <si>
    <t>待报解预算收入（财库联网集中户）印花税24.24</t>
  </si>
  <si>
    <t>待报解预算收入（财库联网集中户）教育费附加340.84|增值税22722.67|地方教育附加227.22|城市维护建设税568.06</t>
  </si>
  <si>
    <t>待报解预算收入（财库联网集中户）印花税1379.61</t>
  </si>
  <si>
    <t>待报解预算收入（财库联网集中户）企业所得税1874.15</t>
  </si>
  <si>
    <t>收回贷款13001065755750000002789695</t>
  </si>
  <si>
    <t>待报解预算收入（财库联网集中户） 印花税31.01</t>
  </si>
  <si>
    <t>武汉远大制药集团销售有限公司</t>
  </si>
  <si>
    <t>基本医疗保险费42033.42</t>
  </si>
  <si>
    <t>失业保险费2644.62</t>
  </si>
  <si>
    <t>工伤保险费4459.42</t>
  </si>
  <si>
    <t>企业职工基本养老保险费92321.28</t>
  </si>
  <si>
    <t>基本医疗保险费20.00|基本医疗保险费216.00</t>
  </si>
  <si>
    <t>3月饿了么提现</t>
  </si>
  <si>
    <t>4月饿了么提现</t>
  </si>
  <si>
    <t>商务卡-单位结算卡年费</t>
  </si>
  <si>
    <t>上海亿保健康管理有限公司 03月冀太平理赔0507155659</t>
  </si>
  <si>
    <t>上海亿保健康管理有限公司 02月冀太平理赔0507155659</t>
  </si>
  <si>
    <t>网银在线（北京）支付科技有限公司</t>
  </si>
  <si>
    <t>个人所得税47.73</t>
  </si>
  <si>
    <t>待报解预算收入（财库联网集中户）教育费附加337.50|增值税22500.01|地方教育附加225.00|城市维护建设税562.50</t>
  </si>
  <si>
    <t>工伤保险费4417.35</t>
  </si>
  <si>
    <t>企业职工基本养老保险费94244.64</t>
  </si>
  <si>
    <t>扬子江药业集团江苏扬子江医药经营有限公司</t>
  </si>
  <si>
    <t>上海亿保健康管理有限公司 04月冀太平理赔0525163848</t>
  </si>
  <si>
    <t>上海亿保健康管理有限公司04月石家庄太保理赔0525152350</t>
  </si>
  <si>
    <t>上海亿保健康管理有限公司 03月冀中银理赔0603143745</t>
  </si>
  <si>
    <t>待报解预算收入（财库联网集中户）个税</t>
  </si>
  <si>
    <t>上海亿保健康管理有限公司 04月冀太平理赔0608152512</t>
  </si>
  <si>
    <t xml:space="preserve">地方教育附加222.31|增值税22231.60|城市维护建设税555.79|教育费附加333.47 </t>
  </si>
  <si>
    <t xml:space="preserve"> 城镇土地使用税231.38 </t>
  </si>
  <si>
    <t xml:space="preserve"> 邢台市检验检测中心  抽检</t>
  </si>
  <si>
    <t xml:space="preserve">英大泰和人寿保险股份有限公司 </t>
  </si>
  <si>
    <t>今麦郎食品股份有限公司</t>
  </si>
  <si>
    <t>河北膳工坊生物科技有限公司</t>
  </si>
  <si>
    <t>河北华龙农庄面粉有限公司</t>
  </si>
  <si>
    <t>上海亿保健康管理有限公司 05月冀太平理赔0622151200</t>
  </si>
  <si>
    <t>失业保险费2724.76</t>
  </si>
  <si>
    <t>企业职工基本养老保险费96168.00</t>
  </si>
  <si>
    <t>上海亿保健康管理有限公司  05月石家庄太保理赔0625112159</t>
  </si>
  <si>
    <t>今麦郎饮品股份有限公司隆尧分公司</t>
  </si>
  <si>
    <t>云南白药集团股份有限公司 费用报销</t>
  </si>
  <si>
    <t>5月饿了么</t>
  </si>
  <si>
    <t>6月饿了么</t>
  </si>
  <si>
    <t>待报解预算收入（财库联网集中户企业所得税86.79|印花税44.30</t>
  </si>
  <si>
    <t>待报解预算收入（财库联网集中户）印花税28.95</t>
  </si>
  <si>
    <t>待报解预算收入（财库联网集中户）企业所得税86.30|印花税20.00</t>
  </si>
  <si>
    <t>待报解预算收入（财库联网集中户）城市维护建设税440.21|地方教育附加176.08|增值税17608.67|教育费附加264.13</t>
  </si>
  <si>
    <t>待报解预算收入（财库联网集中户）企业所得税1423.10|印花税1713.39</t>
  </si>
  <si>
    <t>待报解预算收入（财库联网集中户） 个人所得税2.21</t>
  </si>
  <si>
    <t>企业职工基本养老保险费94261.20</t>
  </si>
  <si>
    <t>失业保险费2645.31</t>
  </si>
  <si>
    <t>工伤保险费4291.14</t>
  </si>
  <si>
    <t>工伤保险费0.73</t>
  </si>
  <si>
    <t>基本医疗保险费43829.76</t>
  </si>
  <si>
    <t>上海亿保健康管理有限公司  06月冀太平理赔0724143616</t>
  </si>
  <si>
    <t>上海亿保健康管理有限公司 05月冀中银理赔0727155950</t>
  </si>
  <si>
    <t>交易结算在途资金-经销结算类02月沧州人保健理赔0731152908</t>
  </si>
  <si>
    <t>中国平安财产保险股份有限公司</t>
  </si>
  <si>
    <t>京东秒送</t>
  </si>
  <si>
    <t>隆尧县新华西路辉映广告装饰部12月广告费</t>
  </si>
  <si>
    <t>P13052201396药店职工202512</t>
  </si>
  <si>
    <t>P13052201393药店职工202512</t>
  </si>
  <si>
    <t>P13052201396跨省异地药店职工202512</t>
  </si>
  <si>
    <t>P13052201393跨省异地药店职工202512</t>
  </si>
  <si>
    <t>P13052201396省内异地药店职工202512</t>
  </si>
  <si>
    <t>P13052201393省内异地药店职工202512</t>
  </si>
  <si>
    <t>贷款批扣</t>
  </si>
  <si>
    <t>业务收费$NOSMS</t>
  </si>
  <si>
    <t>农发行公户转入信用社公户</t>
  </si>
  <si>
    <t/>
  </si>
  <si>
    <t>自助药机12月</t>
  </si>
  <si>
    <t>湖南一块医药科技有限公司预付款</t>
  </si>
  <si>
    <t>安徽康上福药业有限公司预付款</t>
  </si>
  <si>
    <t>江西汇仁药品销售有限公司预付款</t>
  </si>
  <si>
    <t>天津和治恒昌医药有限公司预付款</t>
  </si>
  <si>
    <t>特格尔医药集团股份有限公司预付款</t>
  </si>
  <si>
    <t>吉林省刻康药业有限公司预付款</t>
  </si>
  <si>
    <t>服务费</t>
  </si>
  <si>
    <t>上海企健信息技术有限公司11月服务费</t>
  </si>
  <si>
    <t>健医信息科技（上海）股份有限公司11月服务费</t>
  </si>
  <si>
    <t>邢台尚赐商贸有限公司电脑主机高正卓</t>
  </si>
  <si>
    <t>湖南凯程药品销售有限公司预付款</t>
  </si>
  <si>
    <t>药机医保</t>
  </si>
  <si>
    <t>沈阳天行健医药有限公司预付款</t>
  </si>
  <si>
    <t>广州润信商业保理有限责任公司</t>
  </si>
  <si>
    <t>河北东情伟义健康科技有限公司预付款</t>
  </si>
  <si>
    <t>武汉海云健康科技股份有限公司存健康短信充值</t>
  </si>
  <si>
    <t>西藏仟源药业有限公司预付款</t>
  </si>
  <si>
    <t>邢台百顺康医药有限公司药品分公司货款</t>
  </si>
  <si>
    <t>丰沃达医药物流（湖南）有限公司货款</t>
  </si>
  <si>
    <t>四川明欣药业有限责任公司货款</t>
  </si>
  <si>
    <t>邯郸市志英医药有限公司货款</t>
  </si>
  <si>
    <t>河北恒生嘉和医药有限公司货款</t>
  </si>
  <si>
    <t>河北明仁堂药业有限公司货款</t>
  </si>
  <si>
    <t>河北润祥众康医药销售有限公司货款</t>
  </si>
  <si>
    <t>银联</t>
  </si>
  <si>
    <t>付本账户2026年企业网银年服务费.</t>
  </si>
  <si>
    <t>河北亿源商贸有限责任公司春节福利款</t>
  </si>
  <si>
    <t>农发行转入邮政公户</t>
  </si>
  <si>
    <t>2-3号店长会乐捐2人景明慧</t>
  </si>
  <si>
    <t>王少华1月工资</t>
  </si>
  <si>
    <t>齐村卫生纸款</t>
  </si>
  <si>
    <t>汤敏1月工资</t>
  </si>
  <si>
    <t>苏晶晶2月周会乐捐</t>
  </si>
  <si>
    <t>43店账实不符乐捐2店客诉乐捐</t>
  </si>
  <si>
    <t>2月27日开会乐捐8人*20元景明慧</t>
  </si>
  <si>
    <t>支取新店博联店底钱贾慧玲</t>
  </si>
  <si>
    <t>50店订购袖带1个张树果</t>
  </si>
  <si>
    <t>门卫买药63店</t>
  </si>
  <si>
    <t>政学堂乐捐景明慧</t>
  </si>
  <si>
    <t>汤敏2月工资</t>
  </si>
  <si>
    <t>线下培训乐捐景明慧</t>
  </si>
  <si>
    <t>退货运费张树果</t>
  </si>
  <si>
    <t>快递费苏晶晶</t>
  </si>
  <si>
    <t>齐村交账张少兴</t>
  </si>
  <si>
    <t>付1店房租</t>
  </si>
  <si>
    <t>付报销门店氨糖奖励费用汤敏</t>
  </si>
  <si>
    <t>王少华2月工资</t>
  </si>
  <si>
    <t>汤敏3月工资</t>
  </si>
  <si>
    <t>付报销饭费卫志强</t>
  </si>
  <si>
    <t>24店订购充电器树果</t>
  </si>
  <si>
    <t>武剑周会乐捐</t>
  </si>
  <si>
    <t>景明慧培训乐捐</t>
  </si>
  <si>
    <t>老板借支</t>
  </si>
  <si>
    <t>4月巡店库存不符乐捐23店11店卫志强</t>
  </si>
  <si>
    <t>40店报损贾慧玲</t>
  </si>
  <si>
    <t>景明慧培训乐捐2人*40</t>
  </si>
  <si>
    <t>王少华3月工资</t>
  </si>
  <si>
    <t>付报销工矿灯王孟华（卫志强）</t>
  </si>
  <si>
    <t>装修电料王老师</t>
  </si>
  <si>
    <t>汤敏4月工资</t>
  </si>
  <si>
    <t>付郝景山利息</t>
  </si>
  <si>
    <t>培训乐捐4人*20元景明慧</t>
  </si>
  <si>
    <t>付报销亿企赢开票短信姜会美</t>
  </si>
  <si>
    <t>周会乐捐汤敏</t>
  </si>
  <si>
    <t>周会乐捐高正卓</t>
  </si>
  <si>
    <t>王少华4月工资</t>
  </si>
  <si>
    <t>齐村加盟费张少兴</t>
  </si>
  <si>
    <t>22店24店库存不符乐捐郭之伦</t>
  </si>
  <si>
    <t>6月9号培训会缺会乐捐王梅梅</t>
  </si>
  <si>
    <t>汤敏5月工资</t>
  </si>
  <si>
    <t>老板支取现金团队建设</t>
  </si>
  <si>
    <t>武剑魏庄罚款2026年</t>
  </si>
  <si>
    <t>退回高村罚款武剑</t>
  </si>
  <si>
    <t>36店退回底钱魏净汝</t>
  </si>
  <si>
    <t>店长会乐捐王梅梅2人</t>
  </si>
  <si>
    <t>付树果报销运费</t>
  </si>
  <si>
    <t>王少华5月工资</t>
  </si>
  <si>
    <t>支取垫付2家五优便利店开户费雷阳阳</t>
  </si>
  <si>
    <t>汤敏6月工资</t>
  </si>
  <si>
    <t>疼痛馆底钱贾慧玲</t>
  </si>
  <si>
    <t>12店礼金王梅梅</t>
  </si>
  <si>
    <t>树果交退货</t>
  </si>
  <si>
    <t>退货运费武秀宁</t>
  </si>
  <si>
    <t>40店饭费10元10店饭费10元10店饭费9元贾慧玲</t>
  </si>
  <si>
    <t>7-27周会乐捐雷阳阳</t>
  </si>
  <si>
    <t>芙医研内购张树果</t>
  </si>
  <si>
    <t>69店电费赵立芳</t>
  </si>
  <si>
    <t>河北祥恩倍健医药销售有限公司货款</t>
  </si>
  <si>
    <t>河北杏林医药有限公司货款</t>
  </si>
  <si>
    <t>石药集团河北中诚医药有限公司货款</t>
  </si>
  <si>
    <t>邢台大众医药有限公司货款</t>
  </si>
  <si>
    <t>邢台汇康医药有限责任公司货款</t>
  </si>
  <si>
    <t>邢台泽谷医药销售有限责任公司货款</t>
  </si>
  <si>
    <t>中诚医药巨鹿有限公司药品分公司货款</t>
  </si>
  <si>
    <t>P13052500617</t>
  </si>
  <si>
    <t>P13052500618</t>
  </si>
  <si>
    <t>P13052500619</t>
  </si>
  <si>
    <t>P13052501091</t>
  </si>
  <si>
    <t>P13052501099</t>
  </si>
  <si>
    <t>P13052500569</t>
  </si>
  <si>
    <t>P13052501223</t>
  </si>
  <si>
    <t>P13052501226</t>
  </si>
  <si>
    <t>P13052501228</t>
  </si>
  <si>
    <t>P13052501522</t>
  </si>
  <si>
    <t>P13052501523</t>
  </si>
  <si>
    <t>P13052501524</t>
  </si>
  <si>
    <t>P13052501525</t>
  </si>
  <si>
    <t>P13052501526</t>
  </si>
  <si>
    <t>P13052501527</t>
  </si>
  <si>
    <t>石家庄市振华医药有限公司预付款</t>
  </si>
  <si>
    <t>国燕岭</t>
  </si>
  <si>
    <t>武秀宁</t>
  </si>
  <si>
    <t>贾慧玲</t>
  </si>
  <si>
    <t>苏晶晶</t>
  </si>
  <si>
    <t>张树果</t>
  </si>
  <si>
    <t>姜会美</t>
  </si>
  <si>
    <t>史伟</t>
  </si>
  <si>
    <t>何士娟</t>
  </si>
  <si>
    <t>曹雪雪</t>
  </si>
  <si>
    <t>王惠娟</t>
  </si>
  <si>
    <t>张彩红</t>
  </si>
  <si>
    <t>闫宁宁</t>
  </si>
  <si>
    <t>李永娜</t>
  </si>
  <si>
    <t>董会方</t>
  </si>
  <si>
    <t>李红晓</t>
  </si>
  <si>
    <t>闫志芳</t>
  </si>
  <si>
    <t>王娜娜</t>
  </si>
  <si>
    <t>程朝娟</t>
  </si>
  <si>
    <t>张赛</t>
  </si>
  <si>
    <t>王玉彩</t>
  </si>
  <si>
    <t>冯丽</t>
  </si>
  <si>
    <t>李蕾蕾</t>
  </si>
  <si>
    <t>P13052501600</t>
  </si>
  <si>
    <t>P13052501601</t>
  </si>
  <si>
    <t>P13052501602</t>
  </si>
  <si>
    <t>P13052501603</t>
  </si>
  <si>
    <t>P13052501604</t>
  </si>
  <si>
    <t>P13052501605</t>
  </si>
  <si>
    <t>P13052500557</t>
  </si>
  <si>
    <t>P13052500559</t>
  </si>
  <si>
    <t>P13052500560</t>
  </si>
  <si>
    <t>P13052500562</t>
  </si>
  <si>
    <t>P13052500563</t>
  </si>
  <si>
    <t>P13052500565</t>
  </si>
  <si>
    <t>P13052500567</t>
  </si>
  <si>
    <t>P13052500570</t>
  </si>
  <si>
    <t>P13052500615</t>
  </si>
  <si>
    <t>P13052500616</t>
  </si>
  <si>
    <t>P13052501102</t>
  </si>
  <si>
    <t>隆尧县星狮广告装饰中心12月广告费</t>
  </si>
  <si>
    <t>隆尧县星狮广告装饰中心广告费</t>
  </si>
  <si>
    <t>西安中美康生物科技有限公司预付款</t>
  </si>
  <si>
    <t>秦皇岛趣云科技有限公司药机服务费</t>
  </si>
  <si>
    <t>邢台赢诺会计服务有限责任公司</t>
  </si>
  <si>
    <t>华为云计算技术有限公司</t>
  </si>
  <si>
    <t>河北隆祥医药有限公司货款</t>
  </si>
  <si>
    <t>河北泰和医药有限公司货款</t>
  </si>
  <si>
    <t>天津药交汇医药有限公司货款</t>
  </si>
  <si>
    <t>邢台天宇医药有限公司货款</t>
  </si>
  <si>
    <t>邢台大鱼商贸有限公司货款</t>
  </si>
  <si>
    <t>安徽华人健康医药股份有限公司货款</t>
  </si>
  <si>
    <t>河北君之康商贸有限公司货款</t>
  </si>
  <si>
    <t>石家庄天平医疗器械销售有限责任公司货款</t>
  </si>
  <si>
    <t>邢台易德隆医药有限公司第二药品分公司货款</t>
  </si>
  <si>
    <t>河北华健天诚医药有限公司货款</t>
  </si>
  <si>
    <t>石家庄兴仁贸易有限公司货款</t>
  </si>
  <si>
    <t>平舆冰王生物工程有限公司货款</t>
  </si>
  <si>
    <t>河北浩美医疗器械贸易有限公司货款</t>
  </si>
  <si>
    <t>安徽淮仁堂医药有限公司货款</t>
  </si>
  <si>
    <t>河北善元堂健康科技有限公司货款</t>
  </si>
  <si>
    <t>南京中大药业有限公司货款</t>
  </si>
  <si>
    <t>石家庄丹健生物科技有限公司货款</t>
  </si>
  <si>
    <t>邢台市盈泽商贸有限公司货款</t>
  </si>
  <si>
    <t>邢台习源商贸有限公司货款</t>
  </si>
  <si>
    <t>医保</t>
  </si>
  <si>
    <t>医保12月</t>
  </si>
  <si>
    <t>江西百年花普堂中药饮片有限公司预付款</t>
  </si>
  <si>
    <t>健医信息科技（上海）股份有限公司12月服务费</t>
  </si>
  <si>
    <t>预留金</t>
  </si>
  <si>
    <t>博甫分店（61分店）</t>
  </si>
  <si>
    <t>博盛分店（65分店）</t>
  </si>
  <si>
    <t>医保1月</t>
  </si>
  <si>
    <t>山西复盛公健康药业有限公司预付款</t>
  </si>
  <si>
    <t>山东联合众生医药有限公司预付款</t>
  </si>
  <si>
    <t>河北天颐医药药材有限公司货款</t>
  </si>
  <si>
    <t>河北九州通医药有限公司货款</t>
  </si>
  <si>
    <t>河北丽泰医药有限公司货款</t>
  </si>
  <si>
    <t>河北药九九医药科技有限公司货款</t>
  </si>
  <si>
    <t>河北浩美医疗器械贸易有限公司预付款</t>
  </si>
  <si>
    <t>河北吉祥娃娃药业有限公司预付款</t>
  </si>
  <si>
    <t>广州润泉生物科技有限公司预付款</t>
  </si>
  <si>
    <t>江西汇仁药品销售有限公司退货款</t>
  </si>
  <si>
    <t>隆尧县星狮广告装饰中心1月广告费</t>
  </si>
  <si>
    <t>隆尧县星狮广告装饰中心西范新店门牌</t>
  </si>
  <si>
    <t>重庆小雨点小额贷款有限公司</t>
  </si>
  <si>
    <t>上海企健信息技术有限公司12月服务费</t>
  </si>
  <si>
    <t>上海亿保健康管理有限公司12月服务费</t>
  </si>
  <si>
    <t>上海亿保健康管理有限公司11月服务费</t>
  </si>
  <si>
    <t>邢台睿壮生物科技有限公司货款</t>
  </si>
  <si>
    <t>邢台睿健商贸有限公司货款</t>
  </si>
  <si>
    <t>山东阿卡迪亚医药有限公司货款</t>
  </si>
  <si>
    <t>河北鸿品健商贸有限公司货款</t>
  </si>
  <si>
    <t>唐山市恒保商贸有限责任公司货款</t>
  </si>
  <si>
    <t>国药乐仁堂邢台药品有限责任公司货款</t>
  </si>
  <si>
    <t>国药乐仁堂医药有限公司货款</t>
  </si>
  <si>
    <t>河北恒泰医药有限责任公司货款</t>
  </si>
  <si>
    <t>门慢居民10月质保金（新隆分店）+人保客户+26141317007672+门慢医保</t>
  </si>
  <si>
    <t>门慢居民12月质保金（新隆分店）+人保客户+26141317007673+门慢医保</t>
  </si>
  <si>
    <t>门慢居民11月质保金（新隆分店）+人保客户+26141317007679+门慢医保</t>
  </si>
  <si>
    <t>隆尧县新华西路辉映广告装饰部1月广告费</t>
  </si>
  <si>
    <t>河北昌瑞盛医药物流有限公司货款</t>
  </si>
  <si>
    <t>河北太古医药有限公司货款</t>
  </si>
  <si>
    <t>河北同仁药业有限公司货款</t>
  </si>
  <si>
    <t>河北庆仁医药有限公司货款</t>
  </si>
  <si>
    <t>江苏亚邦医药营销有限公司货款</t>
  </si>
  <si>
    <t>华润河北益生医药有限公司货款</t>
  </si>
  <si>
    <t>P13052501599</t>
  </si>
  <si>
    <t>邢台赢诺会计服务有限责任公司1月会计服务费</t>
  </si>
  <si>
    <t>健医信息科技（上海）股份有限公司1月服务费</t>
  </si>
  <si>
    <t>上海亿保健康管理有限公司1月服务费</t>
  </si>
  <si>
    <t>2025年8-12月双通道预留金清算医保</t>
  </si>
  <si>
    <t>河北通用医药有限公司货款</t>
  </si>
  <si>
    <t>华润河北益生医药有限公司预付款</t>
  </si>
  <si>
    <t>小唯（四川）医学工程技术有限公司预付款</t>
  </si>
  <si>
    <t>安徽华人健康医药股份有限公司预付款</t>
  </si>
  <si>
    <t>山东联合众生医药有限公司预付</t>
  </si>
  <si>
    <t>河北启立医疗器械贸易有限公司预付款</t>
  </si>
  <si>
    <t>河北惠生医药有限公司货款</t>
  </si>
  <si>
    <t>隆尧县新华西路辉映广告装饰部2月广告费</t>
  </si>
  <si>
    <t>邢台泽谷医药销售有限责任公司货款退回</t>
  </si>
  <si>
    <t>腾讯云计算（北京）有限责任公司网站续费</t>
  </si>
  <si>
    <t>金蝶软件（中国）有限公司</t>
  </si>
  <si>
    <t>河北田鑫电力设备安装工程有限公司房租</t>
  </si>
  <si>
    <t>河北泽谷医药物流有限责任公司货款</t>
  </si>
  <si>
    <t>邢台贝诺科技有限公司货款</t>
  </si>
  <si>
    <t>广州市康采医疗用品有限公司货款</t>
  </si>
  <si>
    <t>杭州萌象健康科技有限公司货款</t>
  </si>
  <si>
    <t>邢台雨洋商贸有限公司货款</t>
  </si>
  <si>
    <t>邢台雨洋商贸有限公司货款退回</t>
  </si>
  <si>
    <t>邢台赢诺会计服务有限责任公司2月会计服务费</t>
  </si>
  <si>
    <t>石家庄华普医疗器械有限公司预付款</t>
  </si>
  <si>
    <t>上海亿保健康管理有限公司2月服务费</t>
  </si>
  <si>
    <t>隆尧县星狮广告装饰中心装饰画</t>
  </si>
  <si>
    <t>洛阳市沐春药业有限公司预付款</t>
  </si>
  <si>
    <t>隆尧县新华西路辉映广告装饰部3月广告费</t>
  </si>
  <si>
    <t>保定车在马前网络科技有限公司（京东外卖互联网医院对接费用）</t>
  </si>
  <si>
    <t>秦皇岛趣云科技有限公司药机3月服务费</t>
  </si>
  <si>
    <t>河北尚美医疗器械贸易有限公司货款</t>
  </si>
  <si>
    <t>河北益瑞康医药物流有限公司货款</t>
  </si>
  <si>
    <t>河北益瑞康医药物流有限公司预付款</t>
  </si>
  <si>
    <t>恒昌医药（郑州）有限公司预付款</t>
  </si>
  <si>
    <t>河北米合医药科技有限公司货款</t>
  </si>
  <si>
    <t>信用社转入邮政公户</t>
  </si>
  <si>
    <t>石家庄上工医药科技有限公司货款</t>
  </si>
  <si>
    <t>河北山姆士药业有限公司健森医药分公司货款</t>
  </si>
  <si>
    <t>河北增安医疗器械贸易有限公司货款</t>
  </si>
  <si>
    <t>医保4月</t>
  </si>
  <si>
    <t>隆尧县财政局东关店房租</t>
  </si>
  <si>
    <t>中国人民财产保险股份有限公司邢台市分公司员工商业险</t>
  </si>
  <si>
    <t>上海海典软件股份有限公司北京协和海典视图费用</t>
  </si>
  <si>
    <t>邢台赢诺会计服务有限责任公司3月会计服务费</t>
  </si>
  <si>
    <t>沧州瑶岭传医药科技有限公司预付款</t>
  </si>
  <si>
    <t>河北鸿品健商贸有限公司预付款</t>
  </si>
  <si>
    <t>健医信息科技（上海）股份有限公司服务费</t>
  </si>
  <si>
    <t>上海企健信息技术有限公司服务费</t>
  </si>
  <si>
    <t>上海亿保健康管理有限公司服务费</t>
  </si>
  <si>
    <t>深圳市腾讯计算机系统有限公司</t>
  </si>
  <si>
    <t>邢台尚赐商贸有限公司电脑硬盘高正卓</t>
  </si>
  <si>
    <t>秦皇岛趣云科技有限公司药机4月服务费</t>
  </si>
  <si>
    <t>隆尧县新华西路辉映广告装饰部35店门牌</t>
  </si>
  <si>
    <t>隆尧县新华西路辉映广告装饰部4月广告费</t>
  </si>
  <si>
    <t>邢台尚赐商贸有限公司电脑1台高正卓</t>
  </si>
  <si>
    <t>河北惠生医药有限公司货预付款</t>
  </si>
  <si>
    <t>邢台赢诺会计服务有限责任公司4月会计服务费</t>
  </si>
  <si>
    <t>河北米合医药科技有限公司退回货款</t>
  </si>
  <si>
    <t>邢台崇顶商贸有限公司货款</t>
  </si>
  <si>
    <t>湖南迪诺制药股份有限公司货款</t>
  </si>
  <si>
    <t>中国邮政储蓄银行股份有限公司隆尧县支行手续费用户[0001]数字证书费</t>
  </si>
  <si>
    <t>隆尧县财政局</t>
  </si>
  <si>
    <t>健医信息科技（上海）股份有限公司预付手续费</t>
  </si>
  <si>
    <t>吉林省刻康药业有限公司</t>
  </si>
  <si>
    <t>石家庄市振华医药有限公司</t>
  </si>
  <si>
    <t>湖南凯程药品销售有限公司</t>
  </si>
  <si>
    <t>山西复盛公健康药业有限公司</t>
  </si>
  <si>
    <t>西藏仟源药业有限公司</t>
  </si>
  <si>
    <t>湖南一块医药科技有限公司</t>
  </si>
  <si>
    <t>山东达康医药有限责任公司</t>
  </si>
  <si>
    <t>华为云计算技术有限公司服务器续费</t>
  </si>
  <si>
    <t>黑龙江省金海大药业有限公司预付款</t>
  </si>
  <si>
    <t>山东科悦医药物流有限公司预付款</t>
  </si>
  <si>
    <t>上海亿保健康管理有限公司4月服务费</t>
  </si>
  <si>
    <t>秦皇岛趣云科技有限公司药机5月服务费</t>
  </si>
  <si>
    <t>隆尧县新华西路辉映广告装饰部5月广告费</t>
  </si>
  <si>
    <t>隆尧县金橙广告传媒中心 5月广告费</t>
  </si>
  <si>
    <t>邢台赢诺会计服务有限责任公司5月会计服务费</t>
  </si>
  <si>
    <t>中国人民财产保险股份有限公司邢台市分公司330保险</t>
  </si>
  <si>
    <t>河北恒途会议展览有限责任公司</t>
  </si>
  <si>
    <t>邢台沐展商贸有限公司货款</t>
  </si>
  <si>
    <t>衡水诚讯达医疗器械销售有限公司货款</t>
  </si>
  <si>
    <t>河北瑞康志德医药贸易有限公司货款</t>
  </si>
  <si>
    <t>福建全通医药销售有限公司货款</t>
  </si>
  <si>
    <t>邢台百顺康医药有限责任公司货款</t>
  </si>
  <si>
    <t>沈阳海鍩科技有限公司</t>
  </si>
  <si>
    <t>河北吉祥娃娃药业有限公司中华聪宝货款退款</t>
  </si>
  <si>
    <t>上海康养悠管理咨询有限公司互联网续费</t>
  </si>
  <si>
    <t>秦皇岛趣云科技有限公司药机6月服务费</t>
  </si>
  <si>
    <t>深圳市腾讯计算机系统有限公司企业微信续费</t>
  </si>
  <si>
    <t>山东达康医药有限责任公司预付款</t>
  </si>
  <si>
    <t>河北伯仲医药物流有限公司货款</t>
  </si>
  <si>
    <t>邢台壹佰医药科技有限公司货款</t>
  </si>
  <si>
    <t>河北国泰医药有限公司货款</t>
  </si>
  <si>
    <t>河北东情伟义健康科技有限公司预货款</t>
  </si>
  <si>
    <t>河北康柏萃商贸有限公司货款</t>
  </si>
  <si>
    <t>石家庄极正医药药材有限公司货款</t>
  </si>
  <si>
    <t>河北昌瑞盛医药物流有限公司预付款</t>
  </si>
  <si>
    <t>隆尧县新华西路辉映广告装饰部6月广告费</t>
  </si>
  <si>
    <t>202607160000747532###P13052500569药店居民202606医保</t>
  </si>
  <si>
    <t>202607130000741555###P13052500563药店职工202606医保</t>
  </si>
  <si>
    <t>202607130000741555###P13052500569药店职工202606医保</t>
  </si>
  <si>
    <t>202607130000741553###P13052500569药店职工202606医保</t>
  </si>
  <si>
    <t>202607130000741555###P13052500559药店职工202606医保</t>
  </si>
  <si>
    <t>202607130000741552###P13052500569药店职工202606医保</t>
  </si>
  <si>
    <t>202607130000741552###P13052500563药店职工202606医保</t>
  </si>
  <si>
    <t>202607130000741551###P13052500569省内异地药店职工202606医保</t>
  </si>
  <si>
    <t>202607130000741552###P13052500559药店职工202606医保</t>
  </si>
  <si>
    <t>202607130000741467P13052501228跨省异地药店职工202606</t>
  </si>
  <si>
    <t>202607130000741538P13052500562省内异地药店职工202606</t>
  </si>
  <si>
    <t>202607130000741538P13052501603省内异地药店职工202606</t>
  </si>
  <si>
    <t>202607130000741545P13052501604药店职工202606</t>
  </si>
  <si>
    <t>202607130000741467P13052501604跨省异地药店职工202606</t>
  </si>
  <si>
    <t>202607130000741545P13052500559药店职工202606</t>
  </si>
  <si>
    <t>202607130000741545P13052501524药店职工202606</t>
  </si>
  <si>
    <t>202607130000741467P13052500615跨省异地药店职工202606</t>
  </si>
  <si>
    <t>202607130000741467P13052500616跨省异地药店职工202606</t>
  </si>
  <si>
    <t>202607130000741545P13052501223药店职工202606</t>
  </si>
  <si>
    <t>202607130000741545P13052501599药店职工202606</t>
  </si>
  <si>
    <t>202607130000741545P13052500557药店职工202606</t>
  </si>
  <si>
    <t>202607130000741538P13052501604省内异地药店职工202606</t>
  </si>
  <si>
    <t>202607130000741538P13052500565省内异地药店职工202606</t>
  </si>
  <si>
    <t>202607130000741467P13052500618跨省异地药店职工202606</t>
  </si>
  <si>
    <t>202607130000741467P13052500565跨省异地药店职工202606</t>
  </si>
  <si>
    <t>202607130000741467P13052501603跨省异地药店职工202606</t>
  </si>
  <si>
    <t>202607130000741538P13052501522省内异地药店职工202606</t>
  </si>
  <si>
    <t>202607130000741467P13052501599跨省异地药店职工202606</t>
  </si>
  <si>
    <t>202607130000741467P13052501605跨省异地药店职工202606</t>
  </si>
  <si>
    <t>202607130000741538P13052500616省内异地药店职工202606</t>
  </si>
  <si>
    <t>202607130000741545P13052501603药店职工202606</t>
  </si>
  <si>
    <t>202607130000741538P13052500567省内异地药店职工202606</t>
  </si>
  <si>
    <t>202607130000741467P13052501526跨省异地药店职工202606</t>
  </si>
  <si>
    <t>202607130000741467P13052501099跨省异地药店职工202606</t>
  </si>
  <si>
    <t>202607130000741538P13052501600省内异地药店职工202606</t>
  </si>
  <si>
    <t>202607130000741538P13052501102省内异地药店职工202606</t>
  </si>
  <si>
    <t>202607130000741538P13052501099省内异地药店职工202606</t>
  </si>
  <si>
    <t>202607130000741538P13052501601省内异地药店职工202606</t>
  </si>
  <si>
    <t>202607130000741538P13052500619省内异地药店职工202606</t>
  </si>
  <si>
    <t>202607130000741538P13052501526省内异地药店职工202606</t>
  </si>
  <si>
    <t>202607130000741538P13052500563省内异地药店职工202606</t>
  </si>
  <si>
    <t>202607130000741538P13052501605省内异地药店职工202606</t>
  </si>
  <si>
    <t>202607130000741538P13052501228省内异地药店职工202606</t>
  </si>
  <si>
    <t>202607130000741538P13052500617省内异地药店职工202606</t>
  </si>
  <si>
    <t>202607130000741467P13052501226跨省异地药店职工202606</t>
  </si>
  <si>
    <t>202607130000741467P13052500563跨省异地药店职工202606</t>
  </si>
  <si>
    <t>202607130000741467P13052500570跨省异地药店职工202606</t>
  </si>
  <si>
    <t>202607130000741467P13052500617跨省异地药店职工202606</t>
  </si>
  <si>
    <t>202607130000741538P13052500570省内异地药店职工202606</t>
  </si>
  <si>
    <t>202607130000741538P13052501527省内异地药店职工202606</t>
  </si>
  <si>
    <t>202607130000741545P13052501600药店职工202606</t>
  </si>
  <si>
    <t>202607130000741545P13052500570药店职工202606</t>
  </si>
  <si>
    <t>202607130000741467P13052501102跨省异地药店职工202606</t>
  </si>
  <si>
    <t>202607130000741538P13052500569省内异地药店职工202606</t>
  </si>
  <si>
    <t>202607130000741538P13052501523省内异地药店职工202606</t>
  </si>
  <si>
    <t>202607130000741467P13052500562跨省异地药店职工202606</t>
  </si>
  <si>
    <t>202607130000741545P13052500562药店职工202606</t>
  </si>
  <si>
    <t>202607130000741545P13052500615药店职工202606</t>
  </si>
  <si>
    <t>202607130000741467P13052500619跨省异地药店职工202606</t>
  </si>
  <si>
    <t>202607130000741545P13052500619药店职工202606</t>
  </si>
  <si>
    <t>202607130000741545P13052500563药店职工202606</t>
  </si>
  <si>
    <t>202607130000741467P13052500567跨省异地药店职工202606</t>
  </si>
  <si>
    <t>202607130000741538P13052500559省内异地药店职工202606</t>
  </si>
  <si>
    <t>202607130000741467P13052500559跨省异地药店职工202606</t>
  </si>
  <si>
    <t>202607130000741545P13052500560药店职工202606</t>
  </si>
  <si>
    <t>202607130000741538P13052501599省内异地药店职工202606</t>
  </si>
  <si>
    <t>202607130000741467P13052501527跨省异地药店职工202606</t>
  </si>
  <si>
    <t>202607130000741467P13052500569跨省异地药店职工202606</t>
  </si>
  <si>
    <t>202607130000741545P13052500569药店职工202606</t>
  </si>
  <si>
    <t>202607130000741538P13052501525省内异地药店职工202606</t>
  </si>
  <si>
    <t>202607130000741538P13052501091省内异地药店职工202606</t>
  </si>
  <si>
    <t>202607130000741467P13052501091跨省异地药店职工202606</t>
  </si>
  <si>
    <t>202607130000741467P13052500560跨省异地药店职工202606</t>
  </si>
  <si>
    <t>202607130000741545P13052501605药店职工202606</t>
  </si>
  <si>
    <t>202607130000741545P13052501102药店职工202606</t>
  </si>
  <si>
    <t>202607130000741538P13052501226省内异地药店职工202606</t>
  </si>
  <si>
    <t>202607130000741545P13052501523药店职工202606</t>
  </si>
  <si>
    <t>202607130000741538P13052500557省内异地药店职工202606</t>
  </si>
  <si>
    <t>202607130000741545P13052500616药店职工202606</t>
  </si>
  <si>
    <t>202607130000741545P13052501526药店职工202606</t>
  </si>
  <si>
    <t>202607130000741467P13052501223跨省异地药店职工202606</t>
  </si>
  <si>
    <t>202607130000741545P13052501226药店职工202606</t>
  </si>
  <si>
    <t>202607130000741545P13052500565药店职工202606</t>
  </si>
  <si>
    <t>202607130000741538P13052501223省内异地药店职工202606</t>
  </si>
  <si>
    <t>202607130000741545P13052500567药店职工202606</t>
  </si>
  <si>
    <t>202607130000741545P13052500617药店职工202606</t>
  </si>
  <si>
    <t>202607130000741545P13052501099药店职工202606</t>
  </si>
  <si>
    <t>202607130000741545P13052501601药店职工202606</t>
  </si>
  <si>
    <t>202607130000741538P13052501602省内异地药店职工202606</t>
  </si>
  <si>
    <t>202607130000741545P13052501602药店职工202606</t>
  </si>
  <si>
    <t>202607130000741538P13052500560省内异地药店职工202606</t>
  </si>
  <si>
    <t>202607130000741545P13052501091药店职工202606</t>
  </si>
  <si>
    <t>202607130000741545P13052501228药店职工202606</t>
  </si>
  <si>
    <t>202607130000741545P13052501525药店职工202606</t>
  </si>
  <si>
    <t>202607130000741545P13052501522药店职工202606</t>
  </si>
  <si>
    <t>202607130000741538P13052500615省内异地药店职工202606</t>
  </si>
  <si>
    <t>202607130000741545P13052501527药店职工202606</t>
  </si>
  <si>
    <t>202607130000741545P13052500618药店职工202606</t>
  </si>
  <si>
    <t>202607130000741538P13052500618省内异地药店职工202606</t>
  </si>
  <si>
    <t>202607130000741467P13052501523跨省异地药店职工202606</t>
  </si>
  <si>
    <t>202607130000741546P13052501102药店职工202606</t>
  </si>
  <si>
    <t>202607130000741546P13052500570药店职工202606</t>
  </si>
  <si>
    <t>202607130000741467P13052501522跨省异地药店职工202606</t>
  </si>
  <si>
    <t>202607130000741467P13052500557跨省异地药店职工202606</t>
  </si>
  <si>
    <t>202607130000741546P13052501091药店职工202606</t>
  </si>
  <si>
    <t>202607130000741546P13052501602药店职工202606</t>
  </si>
  <si>
    <t>202607130000741467P13052501602跨省异地药店职工202606</t>
  </si>
  <si>
    <t>202607130000741546P13052500563药店职工202606</t>
  </si>
  <si>
    <t>202607130000741467P13052501601跨省异地药店职工202606</t>
  </si>
  <si>
    <t>202607130000741467P13052501525跨省异地药店职工202606</t>
  </si>
  <si>
    <t>202607130000741467P13052501600跨省异地药店职工202606</t>
  </si>
  <si>
    <t>202607130000741546P13052501526药店职工202606</t>
  </si>
  <si>
    <t>202607130000741467P13052501524跨省异地药店职工202606</t>
  </si>
  <si>
    <t>202607130000741546P13052501223药店职工202606</t>
  </si>
  <si>
    <t>门店保险费8家门店</t>
  </si>
  <si>
    <t>电子处方费用</t>
  </si>
  <si>
    <t>2026年人保居民大病1-6月赔款+人保客户+26071354378004+2026年人保居民大病1-6月赔款</t>
  </si>
  <si>
    <t>山东科悦医药物流有限公司货款</t>
  </si>
  <si>
    <t>邢台尚赐商贸有限公司电脑主机高正卓22店</t>
  </si>
  <si>
    <t>上海海典软件股份有限公司随心比价系统</t>
  </si>
  <si>
    <t>中国人民财产保险股份有限公司邢台市分公司公司财产保险</t>
  </si>
  <si>
    <t>中国人民财产保险股份有限公司邢台市分公司33家门店保险</t>
  </si>
  <si>
    <t>隆尧县医疗救助2026年5月赔款+人保客户+26081356992081+隆尧县医疗救助2026年5月赔款</t>
  </si>
  <si>
    <t>隆尧县医疗救助2026年5月赔款+人保客户+26081356994044+隆尧县医疗救助2026年5月赔款</t>
  </si>
  <si>
    <t>上海海典软件股份有限公司清数据</t>
  </si>
  <si>
    <t>吉林省刻康药业有限公司 预付款</t>
  </si>
  <si>
    <t>隆尧县新华西路辉映广告装饰部7月广告费</t>
  </si>
  <si>
    <t>恒温壶</t>
  </si>
  <si>
    <t>包头巾洗脸巾</t>
  </si>
  <si>
    <t>刮眉刀</t>
  </si>
  <si>
    <t>打泡刷子</t>
  </si>
  <si>
    <t>硅胶美容碗</t>
  </si>
  <si>
    <t>精油碗刷</t>
  </si>
  <si>
    <t>空调漏保</t>
  </si>
  <si>
    <t>灯，拉手</t>
  </si>
  <si>
    <t>提现手续费</t>
  </si>
  <si>
    <t>鼠标</t>
  </si>
  <si>
    <t>快递费</t>
  </si>
  <si>
    <t>打印机加粉</t>
  </si>
  <si>
    <t>维修电脑开关</t>
  </si>
  <si>
    <t>插排</t>
  </si>
  <si>
    <t>剪刀挂钩</t>
  </si>
  <si>
    <t>维修费</t>
  </si>
  <si>
    <t>蜡盒勺子</t>
  </si>
  <si>
    <t>福字鸡蛋</t>
  </si>
  <si>
    <t>广告牌</t>
  </si>
  <si>
    <t>蒿白伤湿气雾剂</t>
  </si>
  <si>
    <t>扫描盒</t>
  </si>
  <si>
    <t>集线器</t>
  </si>
  <si>
    <t>灯泡</t>
  </si>
  <si>
    <t>宽带费</t>
  </si>
  <si>
    <t>小票机色带</t>
  </si>
  <si>
    <t>路由器</t>
  </si>
  <si>
    <t>扫把</t>
  </si>
  <si>
    <t>门帘</t>
  </si>
  <si>
    <t>色带慢病用品</t>
  </si>
  <si>
    <t>拉花</t>
  </si>
  <si>
    <t>退货顾客</t>
  </si>
  <si>
    <t>照片</t>
  </si>
  <si>
    <t>修打印机</t>
  </si>
  <si>
    <t>色带盒</t>
  </si>
  <si>
    <t>促消费</t>
  </si>
  <si>
    <t>伤湿气雾剂</t>
  </si>
  <si>
    <t>健康证洗照片</t>
  </si>
  <si>
    <t>路灯费</t>
  </si>
  <si>
    <t>加灯</t>
  </si>
  <si>
    <t>车费</t>
  </si>
  <si>
    <t>锁</t>
  </si>
  <si>
    <t>鸡蛋盐</t>
  </si>
  <si>
    <t>色带路由器</t>
  </si>
  <si>
    <t>收调拨</t>
  </si>
  <si>
    <t>付调拨</t>
  </si>
  <si>
    <t>天津壹号药业有限公司预付款</t>
  </si>
  <si>
    <t>西康健康科技（杭州）有限公司 服务费</t>
  </si>
  <si>
    <t>202608140000777256###P13052500569药店职工202607</t>
  </si>
  <si>
    <t>202608140000777258###P13052500569省内异地药店职工202607</t>
  </si>
  <si>
    <t>202608140000777257###P13052500569药店职工202607</t>
  </si>
  <si>
    <t>202608140000777256###P13052500563药店职工202607</t>
  </si>
  <si>
    <t>202608140000777257###P13052500563药店职工202607</t>
  </si>
  <si>
    <t>202608140000777256###P13052500559药店职工202607</t>
  </si>
  <si>
    <t>202608140000777257###P13052500559药店职工202607</t>
  </si>
  <si>
    <t>河北泰和医药有限公司</t>
  </si>
  <si>
    <t>天津药交汇医药有限公司</t>
  </si>
  <si>
    <t>邢台大鱼商贸有限公司</t>
  </si>
  <si>
    <t>广州市康采医疗用品有限公司</t>
  </si>
  <si>
    <t>河北隆祥医药有限公司</t>
  </si>
  <si>
    <t>石家庄天平医疗器械销售有限责任公司</t>
  </si>
  <si>
    <t>邢台易德隆医药有限公司第二药品分公司</t>
  </si>
  <si>
    <t>平舆冰王生物工程有限公司</t>
  </si>
  <si>
    <t>河北浩美医疗器械贸易有限公司</t>
  </si>
  <si>
    <t>安徽淮仁堂医药有限公司</t>
  </si>
  <si>
    <t>河北山姆士药业有限公司健森医药分公司</t>
  </si>
  <si>
    <t>南京中大药业有限公司</t>
  </si>
  <si>
    <t>石家庄丹健生物科技有限公司</t>
  </si>
  <si>
    <t>邢台习源商贸有限公司</t>
  </si>
  <si>
    <t>北京龙邦科技发展有限公司门店保温箱验证</t>
  </si>
  <si>
    <t>202608140000777253###P13052500569省内异地药店职工202607</t>
  </si>
  <si>
    <t>202608140000777251###P13052501601药店职工202607</t>
  </si>
  <si>
    <t>202608140000777253###P13052500562省内异地药店职工202607</t>
  </si>
  <si>
    <t>202608140000777250###P13052501602跨省异地药店职工202607</t>
  </si>
  <si>
    <t>202608140000777250###P13052501604跨省异地药店职工202607</t>
  </si>
  <si>
    <t>202608140000777252###P13052501091药店职工202607</t>
  </si>
  <si>
    <t>202608140000777252###P13052500569药店职工202607</t>
  </si>
  <si>
    <t>202608140000777253###P13052500617省内异地药店职工202607</t>
  </si>
  <si>
    <t>202608140000777253###P13052500560省内异地药店职工202607</t>
  </si>
  <si>
    <t>202608140000777253###P13052500616省内异地药店职工202607</t>
  </si>
  <si>
    <t>202608140000777253###P13052501099省内异地药店职工202607</t>
  </si>
  <si>
    <t>202608140000777250###P13052501102跨省异地药店职工202607</t>
  </si>
  <si>
    <t>202608140000777253###P13052500570省内异地药店职工202607</t>
  </si>
  <si>
    <t>202608140000777253###P13052500563省内异地药店职工202607</t>
  </si>
  <si>
    <t>202608140000777253###P13052501605省内异地药店职工202607</t>
  </si>
  <si>
    <t>202608140000777252###P13052501603药店职工202607</t>
  </si>
  <si>
    <t>202608140000777250###P13052501600跨省异地药店职工202607</t>
  </si>
  <si>
    <t>202608140000777252###P13052500565药店职工202607</t>
  </si>
  <si>
    <t>202608140000777252###P13052500560药店职工202607</t>
  </si>
  <si>
    <t>202608140000777253###P13052500618省内异地药店职工202607</t>
  </si>
  <si>
    <t>202608140000777250###P13052500615跨省异地药店职工202607</t>
  </si>
  <si>
    <t>202608140000777250###P13052501605跨省异地药店职工202607</t>
  </si>
  <si>
    <t>202608140000777250###P13052500563跨省异地药店职工202607</t>
  </si>
  <si>
    <t>202608140000777250###P13052501099跨省异地药店职工202607</t>
  </si>
  <si>
    <t>202608140000777250###P13052500618跨省异地药店职工202607</t>
  </si>
  <si>
    <t>202608140000777250###P13052500557跨省异地药店职工202607</t>
  </si>
  <si>
    <t>202608140000777252###P13052501525药店职工202607</t>
  </si>
  <si>
    <t>202608140000777252###P13052500618药店职工202607</t>
  </si>
  <si>
    <t>202608140000777252###P13052501102药店职工202607</t>
  </si>
  <si>
    <t>202608140000777251###P13052501102药店职工202607</t>
  </si>
  <si>
    <t>202608140000777250###P13052501228跨省异地药店职工202607</t>
  </si>
  <si>
    <t>202608140000777252###P13052500559药店职工202607</t>
  </si>
  <si>
    <t>202608140000777253###P13052501228省内异地药店职工202607</t>
  </si>
  <si>
    <t>202608140000777253###P13052501599省内异地药店职工202607</t>
  </si>
  <si>
    <t>202608140000777253###P13052501226省内异地药店职工202607</t>
  </si>
  <si>
    <t>202608140000777252###P13052501526药店职工202607</t>
  </si>
  <si>
    <t>202608140000777250###P13052501223跨省异地药店职工202607</t>
  </si>
  <si>
    <t>202608140000777252###P13052500562药店职工202607</t>
  </si>
  <si>
    <t>202608140000777252###P13052500616药店职工202607</t>
  </si>
  <si>
    <t>202608140000777253###P13052501102省内异地药店职工202607</t>
  </si>
  <si>
    <t>202608140000777250###P13052500569跨省异地药店职工202607</t>
  </si>
  <si>
    <t>202608140000777250###P13052500616跨省异地药店职工202607</t>
  </si>
  <si>
    <t>202608140000777252###P13052501228药店职工202607</t>
  </si>
  <si>
    <t>202608140000777252###P13052501601药店职工202607</t>
  </si>
  <si>
    <t>202608140000777250###P13052500565跨省异地药店职工202607</t>
  </si>
  <si>
    <t>202608140000777250###P13052501091跨省异地药店职工202607</t>
  </si>
  <si>
    <t>202608140000777253###P13052500565省内异地药店职工202607</t>
  </si>
  <si>
    <t>202608140000777250###P13052501524跨省异地药店职工202607</t>
  </si>
  <si>
    <t>202608140000777251###P13052501605药店职工202607</t>
  </si>
  <si>
    <t>202608140000777252###P13052500567药店职工202607</t>
  </si>
  <si>
    <t>202608140000777250###P13052501603跨省异地药店职工202607</t>
  </si>
  <si>
    <t>202608140000777250###P13052501526跨省异地药店职工202607</t>
  </si>
  <si>
    <t>202608140000777252###P13052501523药店职工202607</t>
  </si>
  <si>
    <t>202608140000777250###P13052501527跨省异地药店职工202607</t>
  </si>
  <si>
    <t>202608140000777252###P13052500617药店职工202607</t>
  </si>
  <si>
    <t>202608140000777251###P13052500616药店职工202607</t>
  </si>
  <si>
    <t>202608140000777253###P13052501091省内异地药店职工202607</t>
  </si>
  <si>
    <t>202608140000777250###P13052501599跨省异地药店职工202607</t>
  </si>
  <si>
    <t>202608140000777252###P13052500557药店职工202607</t>
  </si>
  <si>
    <t>202608140000777250###P13052500560跨省异地药店职工202607</t>
  </si>
  <si>
    <t>202608140000777252###P13052501527药店职工202607</t>
  </si>
  <si>
    <t>202608140000777250###P13052501226跨省异地药店职工202607</t>
  </si>
  <si>
    <t>202608140000777250###P13052501522跨省异地药店职工202607</t>
  </si>
  <si>
    <t>202608140000777252###P13052501600药店职工202607</t>
  </si>
  <si>
    <t>202608140000777251###P13052501228药店职工202607</t>
  </si>
  <si>
    <t>202608140000777252###P13052500570药店职工202607</t>
  </si>
  <si>
    <t>202608140000777253###P13052501223省内异地药店职工202607</t>
  </si>
  <si>
    <t>202608140000777250###P13052500570跨省异地药店职工202607</t>
  </si>
  <si>
    <t>202608140000777252###P13052501226药店职工202607</t>
  </si>
  <si>
    <t>202608140000777250###P13052500619跨省异地药店职工202607</t>
  </si>
  <si>
    <t>202608140000777252###P13052501522药店职工202607</t>
  </si>
  <si>
    <t>202608140000777250###P13052501523跨省异地药店职工202607</t>
  </si>
  <si>
    <t>202608140000777252###P13052500619药店职工202607</t>
  </si>
  <si>
    <t>202608140000777251###P13052500615药店职工202607</t>
  </si>
  <si>
    <t>202608140000777252###P13052500615药店职工202607</t>
  </si>
  <si>
    <t>202608140000777253###P13052500567省内异地药店职工202607</t>
  </si>
  <si>
    <t>202608140000777252###P13052501602药店职工202607</t>
  </si>
  <si>
    <t>202608140000777252###P13052500563药店职工202607</t>
  </si>
  <si>
    <t>202608140000777250###P13052500559跨省异地药店职工202607</t>
  </si>
  <si>
    <t>202608140000777253###P13052500619省内异地药店职工202607</t>
  </si>
  <si>
    <t>202608140000777250###P13052500617跨省异地药店职工202607</t>
  </si>
  <si>
    <t>202608140000777252###P13052501099药店职工202607</t>
  </si>
  <si>
    <t>202608140000777250###P13052501601跨省异地药店职工202607</t>
  </si>
  <si>
    <t>202608140000777252###P13052501599药店职工202607</t>
  </si>
  <si>
    <t>202608140000777250###P13052500562跨省异地药店职工202607</t>
  </si>
  <si>
    <t>202608140000777252###P13052501223药店职工202607</t>
  </si>
  <si>
    <t>202608140000777252###P13052501524药店职工202607</t>
  </si>
  <si>
    <t>202608140000777253###P13052500615省内异地药店职工202607</t>
  </si>
  <si>
    <t>202608140000777250###P13052501525跨省异地药店职工202607</t>
  </si>
  <si>
    <t>202608140000777250###P13052500567跨省异地药店职工202607</t>
  </si>
  <si>
    <t>202608140000777253###P13052500559省内异地药店职工202607</t>
  </si>
  <si>
    <t>202608140000777253###P13052501601省内异地药店职工202607</t>
  </si>
  <si>
    <t>202608140000777252###P13052501604药店职工202607</t>
  </si>
  <si>
    <t>202608140000777253###P13052501524省内异地药店职工202607</t>
  </si>
  <si>
    <t>202608140000777253###P13052501527省内异地药店职工202607</t>
  </si>
  <si>
    <t>202608140000777253###P13052501525省内异地药店职工202607</t>
  </si>
  <si>
    <t>202608140000777253###P13052501522省内异地药店职工202607</t>
  </si>
  <si>
    <t>202608140000777253###P13052501602省内异地药店职工202607</t>
  </si>
  <si>
    <t>202608140000777253###P13052501526省内异地药店职工202607</t>
  </si>
  <si>
    <t>202608140000777253###P13052501523省内异地药店职工202607</t>
  </si>
  <si>
    <t>202608140000777252###P13052501605药店职工202607</t>
  </si>
  <si>
    <t>202608140000777253###P13052500557省内异地药店职工202607</t>
  </si>
  <si>
    <t>202608140000777253###P13052501604省内异地药店职工202607</t>
  </si>
  <si>
    <t>202608140000777253###P13052501600省内异地药店职工202607</t>
  </si>
  <si>
    <t>202608140000777253###P13052501603省内异地药店职工202607</t>
  </si>
  <si>
    <t>隆尧县医疗救助2026年6月赔款+人保客户+26081361727680+隆尧县医疗救助2026年6月赔款</t>
  </si>
  <si>
    <t>隆尧县医疗救助2026年6月赔款+人保客户+26081361727713+隆尧县医疗救助2026年6月赔款</t>
  </si>
  <si>
    <t>邢台万康医药药材有限公司货款</t>
  </si>
  <si>
    <t>上海海典软件股份有限公司增值服务费短信</t>
  </si>
  <si>
    <t>河北善元堂健康科技有限公司预付款</t>
  </si>
  <si>
    <t>往来结算款</t>
  </si>
  <si>
    <t>202608190000783211###P13052500569药店居民202607</t>
  </si>
  <si>
    <t>阿里健康科技（中国）有限公司码上放心平台续费</t>
  </si>
  <si>
    <t>上海海典软件股份有限公司海典售后续费</t>
  </si>
  <si>
    <t>血糖分析仪电子</t>
  </si>
  <si>
    <t>电池慢病</t>
  </si>
  <si>
    <t>捐款</t>
  </si>
  <si>
    <t>24小时二维码</t>
  </si>
  <si>
    <t>宽带</t>
  </si>
  <si>
    <t>拖布复印件</t>
  </si>
  <si>
    <t>条幅</t>
  </si>
  <si>
    <t>复印租房合同</t>
  </si>
  <si>
    <t>换电表</t>
  </si>
  <si>
    <t>门头牌</t>
  </si>
  <si>
    <t>监督台电池开关</t>
  </si>
  <si>
    <t>灯线</t>
  </si>
  <si>
    <t>垃圾袋</t>
  </si>
  <si>
    <t>修门扳手</t>
  </si>
  <si>
    <t>灯泡充电器拖布</t>
  </si>
  <si>
    <t>复印件</t>
  </si>
  <si>
    <t>补差价曲安奈德</t>
  </si>
  <si>
    <t xml:space="preserve">电话费 </t>
  </si>
  <si>
    <t>海报条幅</t>
  </si>
  <si>
    <t>公示牌</t>
  </si>
  <si>
    <t>海报挂杆</t>
  </si>
  <si>
    <t>主机开关</t>
  </si>
  <si>
    <t>饮用水</t>
  </si>
  <si>
    <t>饮水机</t>
  </si>
  <si>
    <t>抹布</t>
  </si>
  <si>
    <t>拖布</t>
  </si>
  <si>
    <t>水壶</t>
  </si>
  <si>
    <t>打印机线</t>
  </si>
  <si>
    <t>电脑线</t>
  </si>
  <si>
    <t>卫生费</t>
  </si>
  <si>
    <t>网费</t>
  </si>
  <si>
    <t>小票机维修</t>
  </si>
  <si>
    <t>撤广告牌</t>
  </si>
  <si>
    <t>河北伯仲医药物流有限公司预付款</t>
  </si>
  <si>
    <t>秦皇岛趣云科技有限公司药机8月服务费</t>
  </si>
  <si>
    <t>亿企赢软件续费</t>
  </si>
  <si>
    <t>健医信息科技（上海）股份有限公司</t>
  </si>
  <si>
    <t>河北东情伟义健康科技有限公司货款</t>
  </si>
  <si>
    <t>保定盛翔医药有限公司货款</t>
  </si>
  <si>
    <t>邢台家乐园天一商贸有限公司隆尧分公司房租3-4月房租</t>
  </si>
  <si>
    <t>临城县医保中心25年预留金</t>
  </si>
  <si>
    <t>临城县医保中心1月</t>
  </si>
  <si>
    <t>短信业务收入</t>
  </si>
  <si>
    <t>临城县医保中心2月</t>
  </si>
  <si>
    <t>P13052201393省内异地药店职工202603</t>
  </si>
  <si>
    <t>P13052201396省内异地药店职工202603</t>
  </si>
  <si>
    <t>P13052201396跨省异地药店职工202603</t>
  </si>
  <si>
    <t>P13052201396药店职工202603</t>
  </si>
  <si>
    <t>P13052201393药店职工202603</t>
  </si>
  <si>
    <t>P13052201393跨省异地药店职工202603</t>
  </si>
  <si>
    <t>P13052201396药店职工202604</t>
  </si>
  <si>
    <t>P13052201393药店职工202604</t>
  </si>
  <si>
    <t>P13052201396跨省异地药店职工202604</t>
  </si>
  <si>
    <t>P13052201393省内异地药店职工202604</t>
  </si>
  <si>
    <t>P13052201396省内异地药店职工202604</t>
  </si>
  <si>
    <t>P13052201393跨省异地药店职工202604</t>
  </si>
  <si>
    <t>P13052201393省内异地药店职工202605</t>
  </si>
  <si>
    <t>P13052201396省内异地药店职工202605</t>
  </si>
  <si>
    <t>P13052201393跨省异地药店职工202605</t>
  </si>
  <si>
    <t>P13052201396跨省异地药店职工202605</t>
  </si>
  <si>
    <t>医保6月</t>
  </si>
  <si>
    <t>医保7月</t>
  </si>
  <si>
    <t>杰二甲双胍恩格列净50盒购进协议返差，</t>
  </si>
  <si>
    <t>*志军</t>
  </si>
  <si>
    <t>丁献平</t>
  </si>
  <si>
    <t>付报销卫志强公司人员聚餐491老17店维修地板720</t>
  </si>
  <si>
    <t>付张树果报销华人健康差旅费</t>
  </si>
  <si>
    <t xml:space="preserve">付报销贾慧玲疼痛馆换货运费141西范巡店饭费12 </t>
  </si>
  <si>
    <t>付汤敏报销44店烧水壶（王梅梅）</t>
  </si>
  <si>
    <t>付卫志强借支市场局</t>
  </si>
  <si>
    <t>少卫一块医药酸钙锌返利</t>
  </si>
  <si>
    <t>召</t>
  </si>
  <si>
    <t>边亚珍货款</t>
  </si>
  <si>
    <t>郭建霞货款</t>
  </si>
  <si>
    <t>闫会峰货款</t>
  </si>
  <si>
    <t>39店袖带款吕克鹏（张树果）</t>
  </si>
  <si>
    <t xml:space="preserve">贾慧玲利息2025.8.10-2026.8.10利息 </t>
  </si>
  <si>
    <t>年费</t>
  </si>
  <si>
    <t>邱子余退达利雷生押金</t>
  </si>
  <si>
    <t>孟灵芝垫付红包</t>
  </si>
  <si>
    <t>郑佳星利息2025.6.4-2026.6.4利息</t>
  </si>
  <si>
    <t>联合晒单奖励王梅梅</t>
  </si>
  <si>
    <t>灭火器费用武剑</t>
  </si>
  <si>
    <t>门店装修费杨增峰卫志强</t>
  </si>
  <si>
    <t>卫志强巡店饭费卫志强</t>
  </si>
  <si>
    <t>67店赵丽芳工资</t>
  </si>
  <si>
    <t>报销公司8月办公物料张少兴——李伟波</t>
  </si>
  <si>
    <t>张少兴办公物料2041李伟波1518元67店饭费44买菜加粉6239合8324借支6千</t>
  </si>
  <si>
    <t>张少兴借支办公物料2000买菜2000话费3000</t>
  </si>
  <si>
    <t>贺友凤</t>
  </si>
  <si>
    <t>雷阳阳乐捐</t>
  </si>
  <si>
    <t>江鹏</t>
  </si>
  <si>
    <t>汤敏7月工资</t>
  </si>
  <si>
    <t>8-3周会乐捐雷阳阳</t>
  </si>
  <si>
    <t>潘虹补小雨点采购金5.3元</t>
  </si>
  <si>
    <t>张少兴交齐村价签打印费</t>
  </si>
  <si>
    <t>开会乐捐王梅梅店长会3人*40培训会9人*20</t>
  </si>
  <si>
    <t>8月巡店库存不符乐捐卫志强6店20元9店10元</t>
  </si>
  <si>
    <t>5店订购充电器树果</t>
  </si>
  <si>
    <t>汤敏报销健E卡奖励</t>
  </si>
  <si>
    <t>王少华6/7月工资</t>
  </si>
  <si>
    <t>饿了么提现</t>
  </si>
  <si>
    <t>增值税19276.24|教育费附加289.14|地方教育附加192.76|城市维护建设税481.90</t>
  </si>
  <si>
    <t>上海亿保健康管理有限公司 07月冀太平理赔0814145701</t>
  </si>
  <si>
    <t>个人所得税3.33</t>
  </si>
  <si>
    <t>建设行政事业性收费收入7619.00</t>
  </si>
  <si>
    <t>奎山水泥有限公司</t>
  </si>
  <si>
    <t>企业职工基本养老保险费93911.04</t>
  </si>
  <si>
    <t>企业职工基本养老保险费1440.72</t>
  </si>
  <si>
    <t>企业职工基本养老保险费1457.28</t>
  </si>
  <si>
    <t>企业职工基本养老保险费1506.96</t>
  </si>
  <si>
    <t>企业职工基本养老保险费1556.64</t>
  </si>
  <si>
    <t>企业职工基本养老保险费1606.32</t>
  </si>
  <si>
    <t>失业保险费2608.64</t>
  </si>
  <si>
    <t>失业保险费37.95</t>
  </si>
  <si>
    <t>失业保险费38.64</t>
  </si>
  <si>
    <t>失业保险费42.09</t>
  </si>
  <si>
    <t>失业保险费42.78</t>
  </si>
  <si>
    <t>失业保险费44.85</t>
  </si>
  <si>
    <t>工伤保险费4280.00</t>
  </si>
  <si>
    <t>工伤保险费74.46</t>
  </si>
  <si>
    <t>工伤保险费75.19</t>
  </si>
  <si>
    <t>工伤保险费76.65</t>
  </si>
  <si>
    <t>工伤保险费75.92</t>
  </si>
  <si>
    <t>工伤保险费73.73</t>
  </si>
  <si>
    <t>01月沧州人保健理赔0827154629</t>
  </si>
  <si>
    <t xml:space="preserve">收费项目:对公人民币转账、汇款（含退汇）-对公资金划转跨行同城  </t>
  </si>
  <si>
    <t>04月沧州人保健理赔0911153953</t>
  </si>
  <si>
    <t>03月沧州人保健理赔0911153953</t>
  </si>
  <si>
    <t>农发行转入邢台公户</t>
  </si>
  <si>
    <t>月度门店收支汇总（按“收支所属月份”统计）</t>
  </si>
  <si>
    <t>门店</t>
  </si>
  <si>
    <t>收入 / 收款分类</t>
  </si>
  <si>
    <t>支出分类</t>
  </si>
  <si>
    <t>净额</t>
  </si>
  <si>
    <t>抖音</t>
  </si>
  <si>
    <t>京东</t>
  </si>
  <si>
    <t>药机微信</t>
  </si>
  <si>
    <t>亲情卡</t>
  </si>
  <si>
    <t>优惠券</t>
  </si>
  <si>
    <t>代金券</t>
  </si>
  <si>
    <t>其他收款</t>
  </si>
  <si>
    <t>调拨收入</t>
  </si>
  <si>
    <t>储值</t>
  </si>
  <si>
    <t>内部转入</t>
  </si>
  <si>
    <t>其他收入</t>
  </si>
  <si>
    <t>收入合计</t>
  </si>
  <si>
    <t>调拨支出</t>
  </si>
  <si>
    <t>内部转出</t>
  </si>
  <si>
    <t>其他支出</t>
  </si>
  <si>
    <t>支出合计</t>
  </si>
  <si>
    <t>净收支</t>
  </si>
  <si>
    <t>202512</t>
  </si>
  <si>
    <t>本月合计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</si>
  <si>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</si>
  <si>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</si>
  <si>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</si>
  <si>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</si>
  <si>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</si>
  <si>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</si>
  <si>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</si>
  <si>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</si>
  <si>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</si>
  <si>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</si>
  <si>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202612</t>
  </si>
  <si>
    <t>单月门店收支汇报</t>
  </si>
  <si>
    <t>月份选择</t>
  </si>
  <si>
    <t>填写格式：YYYYMM；例如 202609。只统计原表“收支所属月份”列。</t>
  </si>
  <si>
    <t>当月合计</t>
  </si>
  <si>
    <t>汇报口径与使用说明</t>
  </si>
  <si>
    <t>项目</t>
  </si>
  <si>
    <t>统计口径</t>
  </si>
  <si>
    <t>备注</t>
  </si>
  <si>
    <t>严格按原表 L 列“收支所属月份”统计，不按日期列或 N 列月份。</t>
  </si>
  <si>
    <t>空白月份不进入汇报。</t>
  </si>
  <si>
    <t>按原表 I 列“公司”中的门店名称汇总。</t>
  </si>
  <si>
    <t>排除：公司、配送、内部转款、股东借款、12月门店。</t>
  </si>
  <si>
    <t>业务类别=营业款，但摘要中含医保、聚合、24小时微信、美团、饿了么、抖音、调拨的收入会优先拆到对应分类。</t>
  </si>
  <si>
    <t>避免平台款与营业款重复统计。</t>
  </si>
  <si>
    <t>平台收款</t>
  </si>
  <si>
    <t>聚合、24小时微信、美团、饿了么、抖音按业务类别/摘要关键词归类，平台优先于回款、收款、营业款。</t>
  </si>
  <si>
    <t>避免“美团提现”等同时计入回款和平台。</t>
  </si>
  <si>
    <t>摘要中包含“抖音”的收入。</t>
  </si>
  <si>
    <t>例如“江苏银行平台交易资金户（抖音）”。</t>
  </si>
  <si>
    <t>“医保即时拨付”单列；其他业务类别或摘要中含“医保”的收入归入“医保”。</t>
  </si>
  <si>
    <t>避免医保款混入营业款。</t>
  </si>
  <si>
    <t>回款/收款</t>
  </si>
  <si>
    <t>按业务类别“回款”“收款”分别统计收入。</t>
  </si>
  <si>
    <t>可按需要后续合并。</t>
  </si>
  <si>
    <t>水费/电费/房租</t>
  </si>
  <si>
    <t>业务类别等于对应费用，或摘要包含对应关键词的支出。</t>
  </si>
  <si>
    <t>可覆盖“货款直抵费用”等录入方式。</t>
  </si>
  <si>
    <t>调拨</t>
  </si>
  <si>
    <t>摘要中包含“调拨”的收入/支出分别统计。</t>
  </si>
  <si>
    <t>收调拨记调拨收入，付调拨记调拨支出。</t>
  </si>
  <si>
    <t>内部转入/转出</t>
  </si>
  <si>
    <t>业务类别为“内部转款”或“内部转账”，按收入/支出分开。</t>
  </si>
  <si>
    <t>用于与调拨区分。</t>
  </si>
  <si>
    <t>其他收入/其他支出</t>
  </si>
  <si>
    <t>总收入/总支出扣除表中已单列项目后的余额。</t>
  </si>
  <si>
    <t>保证未单列项目不丢失。</t>
  </si>
  <si>
    <t>单月汇报</t>
  </si>
  <si>
    <t>在“单月门店汇报”B2输入任意6位 YYYYMM，即可查看该月各门店。</t>
  </si>
  <si>
    <t>适合每月直接汇报。</t>
  </si>
  <si>
    <t>数据检查</t>
  </si>
  <si>
    <t>发现 1 条“收支所属月份”不是6位 YYYYMM，已不纳入汇报。</t>
  </si>
  <si>
    <t>建议回原表修正后，汇报会自动更新。</t>
  </si>
  <si>
    <t>异常示例</t>
  </si>
  <si>
    <t>原表第 5125 行：月份=20203，门店=博实分店（66分店），业务类别=营业款，摘要=冯丽</t>
  </si>
  <si>
    <t>当前被排除</t>
  </si>
  <si>
    <t>当前识别月份</t>
  </si>
  <si>
    <t>202512、202601、202602、202603、202604、202605、202606、202607、202608、202609、202610、202612</t>
  </si>
  <si>
    <t>当前门店数</t>
  </si>
  <si>
    <t>股东借款统计表｜自动更新</t>
  </si>
  <si>
    <t>统计范围：公司、业务类别或摘要涉及“股东借款”的收支记录。</t>
  </si>
  <si>
    <t>月份筛选</t>
  </si>
  <si>
    <t>在黄色 B3 输入 YYYYMM，留空统计全部月份；只需在 Sheet1 录入。</t>
  </si>
  <si>
    <t>匹配笔数</t>
  </si>
  <si>
    <t>净流入</t>
  </si>
  <si>
    <t>下方为自动更新明细，切勿覆盖第7行的公式；已预设完整表格边框。</t>
  </si>
  <si>
    <t>原表行号</t>
  </si>
  <si>
    <t>公司／门店</t>
  </si>
  <si>
    <t>非营业收款统计表｜自动更新</t>
  </si>
  <si>
    <t>统计范围：非营业及非平台类收款；其他往来款请结合原表核对。</t>
  </si>
  <si>
    <t>房租付款统计表｜自动更新</t>
  </si>
  <si>
    <t>统计范围：业务类别为“房租”或摘要含“房租”的支出记录。</t>
  </si>
  <si>
    <t>员工个人汇总｜预支与报销自动冲减</t>
  </si>
  <si>
    <t>员工费用逐笔明细｜自动联动</t>
  </si>
  <si>
    <t>按 Sheet1 的 O 列姓名归集：预支－报销支出－实际退还＝未冲减预支；对冲收入不重复冲减。</t>
  </si>
  <si>
    <t>逐笔保留原表记录；姓名为空标记“待补姓名”，暂不归入个人汇总。</t>
  </si>
  <si>
    <t>黄色 B3 填 YYYYMM；留空累计全部月份。</t>
  </si>
  <si>
    <t>仅在 Sheet1 原有 O 列补全姓名，无须新设录入字段。</t>
  </si>
  <si>
    <t>待跟进人数</t>
  </si>
  <si>
    <t>未冲减预支</t>
  </si>
  <si>
    <t>待补姓名笔数</t>
  </si>
  <si>
    <t>超额需核对</t>
  </si>
  <si>
    <t>预支总额</t>
  </si>
  <si>
    <t>报销冲减</t>
  </si>
  <si>
    <t>实际退还冲减</t>
  </si>
  <si>
    <t>匹配明细笔数</t>
  </si>
  <si>
    <t>报销支出计一次；员工还款类别中摘要含“报销”的配套收入视为账务对冲，不计真实退还。</t>
  </si>
  <si>
    <t>账务对冲仍保留原流水；非员工类还款标为待复核，不参与个人汇总。</t>
  </si>
  <si>
    <t>员工个人汇总（按姓名）</t>
  </si>
  <si>
    <t>费用流水明细（可追溯原表行号）</t>
  </si>
  <si>
    <t>员工姓名</t>
  </si>
  <si>
    <t>预支累计</t>
  </si>
  <si>
    <t>报销冲减金额</t>
  </si>
  <si>
    <t>跟进状态</t>
  </si>
  <si>
    <t>预支笔数</t>
  </si>
  <si>
    <t>报销笔数</t>
  </si>
  <si>
    <t>实际退还笔数</t>
  </si>
  <si>
    <t>业务识别（对冲不计）</t>
  </si>
  <si>
    <t>预支金额</t>
  </si>
  <si>
    <t>还款冲减</t>
  </si>
  <si>
    <t>归属/对冲状态</t>
  </si>
  <si>
    <t>自动姓名索引（隐藏）</t>
  </si>
  <si>
    <t>员工费用预支与报销｜Sheet1 填写说明</t>
  </si>
  <si>
    <t>一、四种业务的标准填写示例</t>
  </si>
  <si>
    <t>业务场景</t>
  </si>
  <si>
    <t>D列：业务类别</t>
  </si>
  <si>
    <t>E列：摘要内容（建议统一写法）</t>
  </si>
  <si>
    <t>F列：收入</t>
  </si>
  <si>
    <t>G列：支出</t>
  </si>
  <si>
    <t>O列：员工姓名</t>
  </si>
  <si>
    <t>汇总识别</t>
  </si>
  <si>
    <t>对个人预支余额的影响</t>
  </si>
  <si>
    <t>1. 预支费用</t>
  </si>
  <si>
    <t>张少兴预支办公费</t>
  </si>
  <si>
    <t>预支</t>
  </si>
  <si>
    <t>增加预支 5,000.00</t>
  </si>
  <si>
    <t>2. 报销支出</t>
  </si>
  <si>
    <t>张少兴报销办公用品费</t>
  </si>
  <si>
    <t>报销</t>
  </si>
  <si>
    <t>报销自动冲减 3,000.00</t>
  </si>
  <si>
    <t>3. 配套对冲收入</t>
  </si>
  <si>
    <t>张少兴报销账务对冲（对应上述报销）</t>
  </si>
  <si>
    <t>账务对冲</t>
  </si>
  <si>
    <t>仅保留账务流水，不再次冲减</t>
  </si>
  <si>
    <t>4. 真实退回借支</t>
  </si>
  <si>
    <t>张少兴实际退回借支款</t>
  </si>
  <si>
    <t>还款</t>
  </si>
  <si>
    <t>实际退还冲减 2,000.00</t>
  </si>
  <si>
    <t>提示：若报销支出分为多条登记，则配套对冲收入填写其合计金额；报销支出只冲减一次，对冲收入不重复冲减。</t>
  </si>
  <si>
    <t>二、系统如何识别（按现有员工汇总公式口径）</t>
  </si>
  <si>
    <t>G列有支出，且D列为“员工借支”或E列有“预支 / 借支”（E列含“报销”时按报销优先识别）。</t>
  </si>
  <si>
    <t>G列有支出，E列包含“报销”：计入该员工“报销冲减”，无须手动确认核销。</t>
  </si>
  <si>
    <t>F列有收入，D列为“员工还款”，E列含“报销”且不含“退回 / 退还”：仅标记“账务对冲”，不重复冲减。</t>
  </si>
  <si>
    <t>真实退还</t>
  </si>
  <si>
    <t>F列有收入，D列为“员工还款”且不是上述报销对冲：计入“实际退还冲减”。</t>
  </si>
  <si>
    <t>个人余额</t>
  </si>
  <si>
    <t>未冲减预支＝预支累计－报销冲减－实际退还冲减；同笔报销的对冲收入不计入退还。</t>
  </si>
  <si>
    <t>三、个人汇总示例（仅用于说明计算方法，不替代实际数据）</t>
  </si>
  <si>
    <t>实际退还</t>
  </si>
  <si>
    <t>账务对冲收入</t>
  </si>
  <si>
    <t>说明</t>
  </si>
  <si>
    <t>对应 Sheet1 的录入示例</t>
  </si>
  <si>
    <t>对冲收入不重复扣减</t>
  </si>
  <si>
    <t>示例为上方第6—9行四笔流水</t>
  </si>
  <si>
    <t>四、填写时请注意</t>
  </si>
  <si>
    <t>姓名必须填写</t>
  </si>
  <si>
    <t>所有员工预支、报销支出、实际退还记录都要在 Sheet1 的 O 列填写同一员工姓名；姓名为空会进入“待补姓名”。</t>
  </si>
  <si>
    <t>摘要关键词</t>
  </si>
  <si>
    <t>报销配套收入必须写“报销”，但不要同时写“退回”或“退还”，否则可能按实际还款识别。</t>
  </si>
  <si>
    <t>金额需核对</t>
  </si>
  <si>
    <t>系统按业务类别、摘要和收支方向分类，不会自动逐笔匹配对冲金额；请核对同一组报销支出与配套收入相等。</t>
  </si>
  <si>
    <t>不改原表结构</t>
  </si>
  <si>
    <t>不新增 Sheet1 字段，不修改已有数据、格式、公式；仅按示例规范填写 D、E、F、G、O 列。</t>
  </si>
  <si>
    <t>查看结果</t>
  </si>
  <si>
    <t>录入后到“员工借支报销”页查看个人汇总及逐笔明细；有异常时先核对原始行摘要、金额方向与员工姓名。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</si>
</sst>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-#,##0.00;"/>
    <numFmt numFmtId="177" formatCode="[$-409]yyyy/mm/dd;@"/>
    <numFmt numFmtId="178" formatCode="#,##0.00_);[Red]\(#,##0.00\)"/>
    <numFmt numFmtId="179" formatCode="yyyy/m/d;@"/>
    <numFmt numFmtId="180" formatCode="0.00_ "/>
    <numFmt numFmtId="181" formatCode="0.00_);[Red]\(0.00\)"/>
    <numFmt numFmtId="182" formatCode="#,##0.00_ "/>
    <numFmt numFmtId="183" formatCode="m&quot;月&quot;d&quot;日&quot;;@"/>
  </numFmts>
  <fonts count="40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0"/>
      <color rgb="FF17365D"/>
      <name val="微软雅黑"/>
      <charset val="134"/>
    </font>
    <font>
      <sz val="10"/>
      <color rgb="FF24354B"/>
      <name val="微软雅黑"/>
      <charset val="134"/>
    </font>
    <font>
      <sz val="10"/>
      <color rgb="FF596B7F"/>
      <name val="微软雅黑"/>
      <charset val="134"/>
    </font>
    <font>
      <b/>
      <sz val="11"/>
      <color rgb="FF17365D"/>
      <name val="微软雅黑"/>
      <charset val="134"/>
    </font>
    <font>
      <sz val="10"/>
      <color rgb="FF263648"/>
      <name val="微软雅黑"/>
      <charset val="134"/>
    </font>
    <font>
      <b/>
      <sz val="10"/>
      <color rgb="FF9C4A06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0"/>
    </font>
    <font>
      <sz val="11"/>
      <name val="Times New Roman"/>
      <charset val="0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sz val="11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F9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B"/>
        <bgColor indexed="64"/>
      </patternFill>
    </fill>
    <fill>
      <patternFill patternType="solid">
        <fgColor rgb="FFFFF2C7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CCD9E7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9EB6D3"/>
      </left>
      <right style="thin">
        <color rgb="FF9EB6D3"/>
      </right>
      <top style="thin">
        <color rgb="FF9EB6D3"/>
      </top>
      <bottom style="thin">
        <color rgb="FF9EB6D3"/>
      </bottom>
      <diagonal/>
    </border>
    <border>
      <left style="thin">
        <color rgb="FFCED8E5"/>
      </left>
      <right style="thin">
        <color rgb="FFCED8E5"/>
      </right>
      <top style="thin">
        <color rgb="FFCED8E5"/>
      </top>
      <bottom style="thin">
        <color rgb="FFCED8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17" applyNumberFormat="0" applyAlignment="0" applyProtection="0">
      <alignment vertical="center"/>
    </xf>
    <xf numFmtId="0" fontId="26" fillId="14" borderId="18" applyNumberFormat="0" applyAlignment="0" applyProtection="0">
      <alignment vertical="center"/>
    </xf>
    <xf numFmtId="0" fontId="27" fillId="14" borderId="17" applyNumberFormat="0" applyAlignment="0" applyProtection="0">
      <alignment vertical="center"/>
    </xf>
    <xf numFmtId="0" fontId="28" fillId="15" borderId="19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6" fillId="0" borderId="0"/>
  </cellStyleXfs>
  <cellXfs count="151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left" vertical="center"/>
    </xf>
    <xf numFmtId="176" fontId="3" fillId="4" borderId="2" xfId="0" applyNumberFormat="1" applyFont="1" applyFill="1" applyBorder="1" applyAlignment="1">
      <alignment horizontal="right" vertical="center"/>
    </xf>
    <xf numFmtId="0" fontId="2" fillId="5" borderId="2" xfId="0" applyNumberFormat="1" applyFont="1" applyFill="1" applyBorder="1" applyAlignment="1">
      <alignment horizontal="center" vertical="center"/>
    </xf>
    <xf numFmtId="0" fontId="2" fillId="5" borderId="2" xfId="0" applyNumberFormat="1" applyFont="1" applyFill="1" applyBorder="1" applyAlignment="1">
      <alignment horizontal="left" vertical="center"/>
    </xf>
    <xf numFmtId="176" fontId="3" fillId="5" borderId="2" xfId="0" applyNumberFormat="1" applyFont="1" applyFill="1" applyBorder="1" applyAlignment="1">
      <alignment horizontal="right" vertical="center"/>
    </xf>
    <xf numFmtId="0" fontId="4" fillId="6" borderId="1" xfId="0" applyNumberFormat="1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5" fillId="7" borderId="2" xfId="0" applyNumberFormat="1" applyFont="1" applyFill="1" applyBorder="1" applyAlignment="1">
      <alignment horizontal="center" vertical="center"/>
    </xf>
    <xf numFmtId="0" fontId="4" fillId="6" borderId="2" xfId="0" applyNumberFormat="1" applyFont="1" applyFill="1" applyBorder="1" applyAlignment="1">
      <alignment horizontal="left" vertical="center" wrapText="1"/>
    </xf>
    <xf numFmtId="0" fontId="5" fillId="5" borderId="2" xfId="0" applyNumberFormat="1" applyFont="1" applyFill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 wrapText="1"/>
    </xf>
    <xf numFmtId="0" fontId="6" fillId="9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vertical="center"/>
    </xf>
    <xf numFmtId="176" fontId="7" fillId="10" borderId="2" xfId="0" applyNumberFormat="1" applyFont="1" applyFill="1" applyBorder="1" applyAlignment="1">
      <alignment horizontal="right" vertical="center"/>
    </xf>
    <xf numFmtId="0" fontId="6" fillId="5" borderId="2" xfId="0" applyNumberFormat="1" applyFont="1" applyFill="1" applyBorder="1" applyAlignment="1">
      <alignment horizontal="center" vertical="center"/>
    </xf>
    <xf numFmtId="177" fontId="6" fillId="5" borderId="2" xfId="0" applyNumberFormat="1" applyFont="1" applyFill="1" applyBorder="1" applyAlignment="1">
      <alignment horizontal="center" vertical="center"/>
    </xf>
    <xf numFmtId="0" fontId="6" fillId="5" borderId="2" xfId="0" applyNumberFormat="1" applyFont="1" applyFill="1" applyBorder="1" applyAlignment="1">
      <alignment horizontal="left" vertical="center"/>
    </xf>
    <xf numFmtId="0" fontId="6" fillId="4" borderId="2" xfId="0" applyNumberFormat="1" applyFont="1" applyFill="1" applyBorder="1" applyAlignment="1">
      <alignment horizontal="center" vertical="center"/>
    </xf>
    <xf numFmtId="177" fontId="6" fillId="4" borderId="2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177" fontId="8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11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176" fontId="9" fillId="0" borderId="3" xfId="0" applyNumberFormat="1" applyFont="1" applyFill="1" applyBorder="1" applyAlignment="1">
      <alignment horizontal="center" vertical="center"/>
    </xf>
    <xf numFmtId="178" fontId="8" fillId="0" borderId="3" xfId="0" applyNumberFormat="1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9" fillId="0" borderId="0" xfId="0" applyFont="1" applyFill="1" applyAlignment="1">
      <alignment horizontal="center" vertical="center"/>
    </xf>
    <xf numFmtId="178" fontId="9" fillId="0" borderId="0" xfId="0" applyNumberFormat="1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179" fontId="9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shrinkToFit="1"/>
    </xf>
    <xf numFmtId="178" fontId="9" fillId="0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8" fillId="0" borderId="3" xfId="0" applyFont="1" applyFill="1" applyBorder="1" applyAlignment="1">
      <alignment horizontal="center" vertical="center"/>
    </xf>
    <xf numFmtId="179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shrinkToFi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179" fontId="8" fillId="0" borderId="3" xfId="0" applyNumberFormat="1" applyFont="1" applyFill="1" applyBorder="1" applyAlignment="1">
      <alignment horizontal="center" vertical="center" wrapText="1"/>
    </xf>
    <xf numFmtId="177" fontId="8" fillId="0" borderId="3" xfId="0" applyNumberFormat="1" applyFont="1" applyFill="1" applyBorder="1" applyAlignment="1">
      <alignment horizontal="center" vertical="center" shrinkToFit="1"/>
    </xf>
    <xf numFmtId="177" fontId="9" fillId="0" borderId="3" xfId="0" applyNumberFormat="1" applyFont="1" applyFill="1" applyBorder="1" applyAlignment="1">
      <alignment horizontal="center" vertical="center" wrapText="1"/>
    </xf>
    <xf numFmtId="180" fontId="8" fillId="0" borderId="3" xfId="0" applyNumberFormat="1" applyFont="1" applyFill="1" applyBorder="1" applyAlignment="1">
      <alignment horizontal="center" vertical="center" wrapText="1"/>
    </xf>
    <xf numFmtId="178" fontId="9" fillId="0" borderId="3" xfId="0" applyNumberFormat="1" applyFont="1" applyFill="1" applyBorder="1" applyAlignment="1">
      <alignment horizontal="center" vertical="center" shrinkToFit="1"/>
    </xf>
    <xf numFmtId="181" fontId="9" fillId="0" borderId="3" xfId="49" applyNumberFormat="1" applyFont="1" applyFill="1" applyBorder="1" applyAlignment="1">
      <alignment horizontal="center"/>
    </xf>
    <xf numFmtId="0" fontId="9" fillId="0" borderId="3" xfId="0" applyNumberFormat="1" applyFont="1" applyFill="1" applyBorder="1" applyAlignment="1">
      <alignment horizontal="center" vertical="center"/>
    </xf>
    <xf numFmtId="4" fontId="9" fillId="0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 shrinkToFit="1"/>
    </xf>
    <xf numFmtId="0" fontId="9" fillId="0" borderId="3" xfId="0" applyNumberFormat="1" applyFont="1" applyFill="1" applyBorder="1" applyAlignment="1">
      <alignment vertical="center"/>
    </xf>
    <xf numFmtId="49" fontId="9" fillId="0" borderId="3" xfId="0" applyNumberFormat="1" applyFont="1" applyFill="1" applyBorder="1" applyAlignment="1">
      <alignment horizontal="center"/>
    </xf>
    <xf numFmtId="4" fontId="9" fillId="0" borderId="3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shrinkToFit="1"/>
    </xf>
    <xf numFmtId="43" fontId="9" fillId="0" borderId="3" xfId="0" applyNumberFormat="1" applyFont="1" applyFill="1" applyBorder="1" applyAlignment="1">
      <alignment horizontal="center" vertical="center"/>
    </xf>
    <xf numFmtId="182" fontId="9" fillId="0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 wrapText="1"/>
    </xf>
    <xf numFmtId="181" fontId="9" fillId="0" borderId="3" xfId="0" applyNumberFormat="1" applyFont="1" applyFill="1" applyBorder="1" applyAlignment="1">
      <alignment horizontal="center" vertical="center"/>
    </xf>
    <xf numFmtId="4" fontId="10" fillId="0" borderId="3" xfId="0" applyNumberFormat="1" applyFont="1" applyFill="1" applyBorder="1" applyAlignment="1">
      <alignment horizontal="center" vertical="center"/>
    </xf>
    <xf numFmtId="179" fontId="9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 vertical="center" wrapText="1"/>
    </xf>
    <xf numFmtId="43" fontId="9" fillId="0" borderId="3" xfId="0" applyNumberFormat="1" applyFont="1" applyFill="1" applyBorder="1" applyAlignment="1">
      <alignment vertical="center"/>
    </xf>
    <xf numFmtId="182" fontId="9" fillId="0" borderId="3" xfId="0" applyNumberFormat="1" applyFont="1" applyFill="1" applyBorder="1" applyAlignment="1">
      <alignment vertical="center"/>
    </xf>
    <xf numFmtId="182" fontId="8" fillId="0" borderId="3" xfId="0" applyNumberFormat="1" applyFont="1" applyFill="1" applyBorder="1" applyAlignment="1">
      <alignment horizontal="center" vertical="center"/>
    </xf>
    <xf numFmtId="179" fontId="9" fillId="0" borderId="3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center"/>
    </xf>
    <xf numFmtId="4" fontId="11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9" fillId="0" borderId="5" xfId="0" applyFont="1" applyFill="1" applyBorder="1" applyAlignment="1">
      <alignment horizontal="center" vertical="center"/>
    </xf>
    <xf numFmtId="0" fontId="9" fillId="11" borderId="3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58" fontId="9" fillId="0" borderId="3" xfId="0" applyNumberFormat="1" applyFont="1" applyFill="1" applyBorder="1" applyAlignment="1">
      <alignment horizontal="center" vertical="center"/>
    </xf>
    <xf numFmtId="2" fontId="11" fillId="0" borderId="3" xfId="0" applyNumberFormat="1" applyFont="1" applyFill="1" applyBorder="1" applyAlignment="1">
      <alignment horizontal="center"/>
    </xf>
    <xf numFmtId="180" fontId="9" fillId="0" borderId="3" xfId="0" applyNumberFormat="1" applyFont="1" applyFill="1" applyBorder="1" applyAlignment="1">
      <alignment horizontal="center" vertical="center"/>
    </xf>
    <xf numFmtId="176" fontId="9" fillId="11" borderId="3" xfId="0" applyNumberFormat="1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/>
    </xf>
    <xf numFmtId="179" fontId="11" fillId="0" borderId="3" xfId="0" applyNumberFormat="1" applyFont="1" applyFill="1" applyBorder="1" applyAlignment="1">
      <alignment horizontal="center"/>
    </xf>
    <xf numFmtId="8" fontId="9" fillId="0" borderId="3" xfId="0" applyNumberFormat="1" applyFont="1" applyFill="1" applyBorder="1" applyAlignment="1">
      <alignment horizontal="center" vertical="top" wrapText="1"/>
    </xf>
    <xf numFmtId="4" fontId="9" fillId="0" borderId="3" xfId="0" applyNumberFormat="1" applyFont="1" applyFill="1" applyBorder="1" applyAlignment="1">
      <alignment horizontal="center" vertical="top" wrapText="1"/>
    </xf>
    <xf numFmtId="3" fontId="9" fillId="0" borderId="3" xfId="0" applyNumberFormat="1" applyFont="1" applyFill="1" applyBorder="1" applyAlignment="1">
      <alignment horizontal="center" vertical="center"/>
    </xf>
    <xf numFmtId="176" fontId="9" fillId="0" borderId="3" xfId="0" applyNumberFormat="1" applyFont="1" applyFill="1" applyBorder="1" applyAlignment="1">
      <alignment horizontal="center"/>
    </xf>
    <xf numFmtId="4" fontId="9" fillId="11" borderId="3" xfId="0" applyNumberFormat="1" applyFont="1" applyFill="1" applyBorder="1" applyAlignment="1">
      <alignment horizontal="center" vertical="center"/>
    </xf>
    <xf numFmtId="4" fontId="9" fillId="11" borderId="3" xfId="0" applyNumberFormat="1" applyFont="1" applyFill="1" applyBorder="1" applyAlignment="1" applyProtection="1">
      <alignment horizontal="center" vertical="center"/>
    </xf>
    <xf numFmtId="4" fontId="9" fillId="11" borderId="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 applyProtection="1">
      <alignment horizontal="center" vertical="center" shrinkToFit="1"/>
    </xf>
    <xf numFmtId="0" fontId="9" fillId="0" borderId="3" xfId="0" applyNumberFormat="1" applyFont="1" applyFill="1" applyBorder="1" applyAlignment="1" applyProtection="1">
      <alignment horizontal="center" vertical="center"/>
    </xf>
    <xf numFmtId="183" fontId="9" fillId="0" borderId="3" xfId="0" applyNumberFormat="1" applyFont="1" applyFill="1" applyBorder="1" applyAlignment="1">
      <alignment horizontal="center" vertical="center"/>
    </xf>
    <xf numFmtId="178" fontId="10" fillId="0" borderId="3" xfId="0" applyNumberFormat="1" applyFont="1" applyFill="1" applyBorder="1" applyAlignment="1">
      <alignment horizontal="center" vertical="center"/>
    </xf>
    <xf numFmtId="4" fontId="9" fillId="0" borderId="3" xfId="0" applyNumberFormat="1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3" xfId="0" applyFont="1" applyFill="1" applyBorder="1" applyAlignment="1" applyProtection="1">
      <alignment horizontal="center" vertical="center" shrinkToFit="1"/>
    </xf>
    <xf numFmtId="0" fontId="9" fillId="0" borderId="3" xfId="0" applyFont="1" applyFill="1" applyBorder="1" applyAlignment="1" applyProtection="1">
      <alignment horizontal="center" vertical="center"/>
    </xf>
    <xf numFmtId="0" fontId="9" fillId="11" borderId="3" xfId="0" applyFont="1" applyFill="1" applyBorder="1" applyAlignment="1" applyProtection="1">
      <alignment horizontal="center" vertical="center"/>
    </xf>
    <xf numFmtId="0" fontId="9" fillId="11" borderId="3" xfId="0" applyNumberFormat="1" applyFont="1" applyFill="1" applyBorder="1" applyAlignment="1" applyProtection="1">
      <alignment horizontal="center" vertical="center"/>
    </xf>
    <xf numFmtId="182" fontId="12" fillId="0" borderId="3" xfId="0" applyNumberFormat="1" applyFont="1" applyFill="1" applyBorder="1" applyAlignment="1" applyProtection="1">
      <alignment horizontal="right" vertical="center"/>
      <protection locked="0"/>
    </xf>
    <xf numFmtId="182" fontId="11" fillId="0" borderId="3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4" fontId="13" fillId="11" borderId="3" xfId="0" applyNumberFormat="1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4" fontId="13" fillId="0" borderId="3" xfId="0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 vertical="center"/>
    </xf>
    <xf numFmtId="0" fontId="9" fillId="11" borderId="6" xfId="0" applyNumberFormat="1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/>
    </xf>
    <xf numFmtId="0" fontId="9" fillId="11" borderId="3" xfId="0" applyNumberFormat="1" applyFont="1" applyFill="1" applyBorder="1" applyAlignment="1" applyProtection="1">
      <alignment horizontal="center"/>
      <protection locked="0"/>
    </xf>
    <xf numFmtId="0" fontId="9" fillId="11" borderId="3" xfId="0" applyFont="1" applyFill="1" applyBorder="1" applyAlignment="1" applyProtection="1">
      <alignment horizontal="center"/>
      <protection locked="0"/>
    </xf>
    <xf numFmtId="0" fontId="9" fillId="11" borderId="3" xfId="0" applyNumberFormat="1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9" fillId="11" borderId="12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11" borderId="3" xfId="0" applyNumberFormat="1" applyFont="1" applyFill="1" applyBorder="1" applyAlignment="1" applyProtection="1">
      <alignment horizontal="center"/>
    </xf>
    <xf numFmtId="0" fontId="9" fillId="11" borderId="11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shrinkToFit="1"/>
    </xf>
    <xf numFmtId="178" fontId="9" fillId="0" borderId="6" xfId="0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 vertical="center" shrinkToFit="1"/>
    </xf>
    <xf numFmtId="178" fontId="9" fillId="0" borderId="8" xfId="0" applyNumberFormat="1" applyFont="1" applyFill="1" applyBorder="1" applyAlignment="1">
      <alignment horizontal="center" vertical="center"/>
    </xf>
    <xf numFmtId="0" fontId="9" fillId="0" borderId="8" xfId="0" applyNumberFormat="1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 applyProtection="1">
      <alignment horizontal="center" vertical="center"/>
    </xf>
    <xf numFmtId="4" fontId="14" fillId="0" borderId="3" xfId="0" applyNumberFormat="1" applyFont="1" applyFill="1" applyBorder="1" applyAlignment="1" applyProtection="1">
      <alignment horizontal="center" vertical="center"/>
    </xf>
    <xf numFmtId="0" fontId="14" fillId="0" borderId="3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15" fillId="0" borderId="0" xfId="0" applyNumberFormat="1" applyFont="1" applyFill="1" applyAlignment="1">
      <alignment horizontal="center" vertical="center" wrapText="1"/>
    </xf>
    <xf numFmtId="0" fontId="15" fillId="0" borderId="3" xfId="0" applyNumberFormat="1" applyFont="1" applyFill="1" applyBorder="1" applyAlignment="1">
      <alignment horizontal="center" vertical="center" wrapText="1"/>
    </xf>
    <xf numFmtId="181" fontId="15" fillId="0" borderId="3" xfId="0" applyNumberFormat="1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5" fillId="0" borderId="3" xfId="0" applyNumberFormat="1" applyFont="1" applyFill="1" applyBorder="1" applyAlignment="1">
      <alignment horizontal="left" vertical="center" wrapText="1"/>
    </xf>
    <xf numFmtId="49" fontId="16" fillId="0" borderId="0" xfId="0" applyNumberFormat="1" applyFont="1" applyFill="1" applyBorder="1" applyAlignment="1">
      <alignment horizontal="center"/>
    </xf>
    <xf numFmtId="178" fontId="9" fillId="11" borderId="3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DD10277"/>
  <sheetViews>
    <sheetView tabSelected="1" zoomScale="75" zoomScaleNormal="75" workbookViewId="0">
      <selection activeCell="D19" sqref="D19"/>
    </sheetView>
  </sheetViews>
  <sheetFormatPr defaultColWidth="12.2583333333333" defaultRowHeight="24" customHeight="1"/>
  <cols>
    <col min="1" max="1" width="5.625" style="35" customWidth="1"/>
    <col min="2" max="2" width="15.5916666666667" style="38" customWidth="1"/>
    <col min="3" max="3" width="16.8583333333333" style="35" customWidth="1"/>
    <col min="4" max="4" width="31.025" style="30" customWidth="1"/>
    <col min="5" max="5" width="23.2333333333333" style="39" customWidth="1"/>
    <col min="6" max="6" width="15.1083333333333" style="40" customWidth="1"/>
    <col min="7" max="7" width="15.4333333333333" style="41" customWidth="1"/>
    <col min="8" max="8" width="20.6333333333333" style="31" customWidth="1"/>
    <col min="9" max="9" width="34.275" style="30" customWidth="1"/>
    <col min="10" max="10" width="9.56666666666667" style="30" customWidth="1"/>
    <col min="11" max="11" width="9.375" style="30" customWidth="1"/>
    <col min="12" max="12" width="17.5" style="35" customWidth="1"/>
    <col min="13" max="13" width="18.0666666666667" style="35" customWidth="1"/>
    <col min="14" max="14" width="11.3666666666667" style="35" customWidth="1"/>
    <col min="15" max="15" width="6.25833333333333" style="35" customWidth="1"/>
    <col min="16" max="25" width="12.2583333333333" style="35"/>
    <col min="26" max="16382" width="12.2583333333333" style="35" customWidth="1"/>
    <col min="16383" max="16384" width="12.2583333333333" style="35"/>
  </cols>
  <sheetData>
    <row r="1" s="35" customFormat="1" customHeight="1" spans="1:28">
      <c r="A1" s="25" t="s">
        <v>0</v>
      </c>
      <c r="B1" s="42"/>
      <c r="C1" s="42"/>
      <c r="D1" s="42"/>
      <c r="E1" s="42"/>
      <c r="F1" s="42"/>
      <c r="G1" s="43"/>
      <c r="H1" s="42"/>
      <c r="I1" s="42"/>
      <c r="J1" s="42"/>
      <c r="K1" s="42"/>
      <c r="L1" s="42"/>
      <c r="M1" s="42"/>
      <c r="N1" s="42"/>
      <c r="O1" s="42"/>
      <c r="P1" s="42"/>
      <c r="Z1" s="44"/>
      <c r="AA1" s="44"/>
      <c r="AB1" s="44"/>
    </row>
    <row r="2" s="35" customFormat="1" customHeight="1" spans="1:28">
      <c r="A2" s="45"/>
      <c r="B2" s="46"/>
      <c r="C2" s="45"/>
      <c r="D2" s="45"/>
      <c r="E2" s="47"/>
      <c r="F2" s="48" t="s">
        <v>1</v>
      </c>
      <c r="G2" s="49" t="s">
        <v>2</v>
      </c>
      <c r="H2" s="48" t="s">
        <v>3</v>
      </c>
      <c r="I2" s="30"/>
      <c r="J2" s="45"/>
      <c r="K2" s="45"/>
      <c r="L2" s="45"/>
      <c r="M2" s="45"/>
      <c r="N2" s="45"/>
      <c r="O2" s="45"/>
      <c r="P2" s="30"/>
      <c r="Z2" s="44"/>
      <c r="AA2" s="44"/>
      <c r="AB2" s="44"/>
    </row>
    <row r="3" s="35" customFormat="1" customHeight="1" spans="1:28">
      <c r="A3" s="45"/>
      <c r="B3" s="46"/>
      <c r="C3" s="45"/>
      <c r="D3" s="45"/>
      <c r="E3" s="47"/>
      <c r="F3" s="33">
        <v>68868684.74</v>
      </c>
      <c r="G3" s="49">
        <v>67149703.8000001</v>
      </c>
      <c r="H3" s="33">
        <v>4429622.62999985</v>
      </c>
      <c r="I3" s="30"/>
      <c r="J3" s="45"/>
      <c r="K3" s="45"/>
      <c r="L3" s="45"/>
      <c r="M3" s="45"/>
      <c r="N3" s="45"/>
      <c r="O3" s="45"/>
      <c r="P3" s="30"/>
      <c r="Z3" s="44"/>
      <c r="AA3" s="44"/>
      <c r="AB3" s="44"/>
    </row>
    <row r="4" s="35" customFormat="1" customHeight="1" spans="1:28">
      <c r="A4" s="26" t="s">
        <v>4</v>
      </c>
      <c r="B4" s="50" t="s">
        <v>5</v>
      </c>
      <c r="C4" s="26" t="s">
        <v>6</v>
      </c>
      <c r="D4" s="26" t="s">
        <v>7</v>
      </c>
      <c r="E4" s="51" t="s">
        <v>8</v>
      </c>
      <c r="F4" s="26" t="s">
        <v>9</v>
      </c>
      <c r="G4" s="49" t="s">
        <v>10</v>
      </c>
      <c r="H4" s="26" t="s">
        <v>3</v>
      </c>
      <c r="I4" s="52" t="s">
        <v>11</v>
      </c>
      <c r="J4" s="26" t="s">
        <v>12</v>
      </c>
      <c r="K4" s="53" t="s">
        <v>13</v>
      </c>
      <c r="L4" s="26" t="s">
        <v>14</v>
      </c>
      <c r="M4" s="53" t="s">
        <v>15</v>
      </c>
      <c r="N4" s="53" t="s">
        <v>16</v>
      </c>
      <c r="O4" s="53" t="s">
        <v>17</v>
      </c>
      <c r="P4" s="30"/>
      <c r="Z4" s="44"/>
      <c r="AA4" s="44"/>
      <c r="AB4" s="44"/>
    </row>
    <row r="5" s="35" customFormat="1" customHeight="1" spans="1:28">
      <c r="A5" s="30">
        <v>1</v>
      </c>
      <c r="B5" s="38">
        <v>46023</v>
      </c>
      <c r="C5" s="30" t="s">
        <v>18</v>
      </c>
      <c r="D5" s="30"/>
      <c r="E5" s="54" t="s">
        <v>19</v>
      </c>
      <c r="F5" s="32"/>
      <c r="G5" s="32"/>
      <c r="H5" s="32">
        <v>1674705.06</v>
      </c>
      <c r="I5" s="30"/>
      <c r="J5" s="30"/>
      <c r="K5" s="30"/>
      <c r="L5" s="30"/>
      <c r="M5" s="30"/>
      <c r="N5" s="30">
        <v>202601</v>
      </c>
      <c r="O5" s="30"/>
      <c r="P5" s="30"/>
      <c r="Z5" s="44"/>
      <c r="AA5" s="44"/>
      <c r="AB5" s="44"/>
    </row>
    <row r="6" s="35" customFormat="1" customHeight="1" spans="1:28">
      <c r="A6" s="30">
        <v>2</v>
      </c>
      <c r="B6" s="38">
        <v>46023</v>
      </c>
      <c r="C6" s="30" t="s">
        <v>20</v>
      </c>
      <c r="D6" s="30"/>
      <c r="E6" s="54" t="s">
        <v>19</v>
      </c>
      <c r="F6" s="32"/>
      <c r="G6" s="32"/>
      <c r="H6" s="32">
        <v>230615.22</v>
      </c>
      <c r="I6" s="30"/>
      <c r="J6" s="30"/>
      <c r="K6" s="30"/>
      <c r="L6" s="30"/>
      <c r="M6" s="30"/>
      <c r="N6" s="30">
        <v>202601</v>
      </c>
      <c r="O6" s="30"/>
      <c r="P6" s="30"/>
      <c r="Z6" s="44"/>
      <c r="AA6" s="44"/>
      <c r="AB6" s="44"/>
    </row>
    <row r="7" s="35" customFormat="1" customHeight="1" spans="1:28">
      <c r="A7" s="30">
        <v>3</v>
      </c>
      <c r="B7" s="38">
        <v>46023</v>
      </c>
      <c r="C7" s="30" t="s">
        <v>21</v>
      </c>
      <c r="D7" s="30"/>
      <c r="E7" s="54" t="s">
        <v>19</v>
      </c>
      <c r="F7" s="32"/>
      <c r="G7" s="32"/>
      <c r="H7" s="32">
        <v>61632.53</v>
      </c>
      <c r="I7" s="30"/>
      <c r="J7" s="30"/>
      <c r="K7" s="30"/>
      <c r="L7" s="30"/>
      <c r="M7" s="30"/>
      <c r="N7" s="30">
        <v>202601</v>
      </c>
      <c r="O7" s="30"/>
      <c r="P7" s="30"/>
      <c r="Z7" s="44"/>
      <c r="AA7" s="44"/>
      <c r="AB7" s="44"/>
    </row>
    <row r="8" s="35" customFormat="1" customHeight="1" spans="1:28">
      <c r="A8" s="30">
        <v>4</v>
      </c>
      <c r="B8" s="38">
        <v>46023</v>
      </c>
      <c r="C8" s="30" t="s">
        <v>22</v>
      </c>
      <c r="D8" s="30"/>
      <c r="E8" s="54" t="s">
        <v>19</v>
      </c>
      <c r="F8" s="32"/>
      <c r="G8" s="32"/>
      <c r="H8" s="32">
        <v>81.65</v>
      </c>
      <c r="I8" s="30"/>
      <c r="J8" s="30"/>
      <c r="K8" s="30"/>
      <c r="L8" s="30"/>
      <c r="M8" s="30"/>
      <c r="N8" s="30">
        <v>202601</v>
      </c>
      <c r="O8" s="30"/>
      <c r="P8" s="30"/>
      <c r="Z8" s="44"/>
      <c r="AA8" s="44"/>
      <c r="AB8" s="44"/>
    </row>
    <row r="9" s="35" customFormat="1" customHeight="1" spans="1:28">
      <c r="A9" s="30">
        <v>5</v>
      </c>
      <c r="B9" s="38">
        <v>46023</v>
      </c>
      <c r="C9" s="30" t="s">
        <v>23</v>
      </c>
      <c r="D9" s="30"/>
      <c r="E9" s="54" t="s">
        <v>19</v>
      </c>
      <c r="F9" s="32"/>
      <c r="G9" s="32"/>
      <c r="H9" s="32">
        <v>57038.92</v>
      </c>
      <c r="I9" s="30"/>
      <c r="J9" s="30"/>
      <c r="K9" s="30"/>
      <c r="L9" s="30"/>
      <c r="M9" s="30"/>
      <c r="N9" s="30"/>
      <c r="O9" s="30"/>
      <c r="P9" s="30"/>
      <c r="Z9" s="44"/>
      <c r="AA9" s="44"/>
      <c r="AB9" s="44"/>
    </row>
    <row r="10" s="35" customFormat="1" customHeight="1" spans="1:28">
      <c r="A10" s="30">
        <v>6</v>
      </c>
      <c r="B10" s="38">
        <v>46023</v>
      </c>
      <c r="C10" s="30" t="s">
        <v>24</v>
      </c>
      <c r="D10" s="30"/>
      <c r="E10" s="54" t="s">
        <v>19</v>
      </c>
      <c r="F10" s="32"/>
      <c r="G10" s="32"/>
      <c r="H10" s="32">
        <v>81941.47</v>
      </c>
      <c r="I10" s="30"/>
      <c r="J10" s="30"/>
      <c r="K10" s="30"/>
      <c r="L10" s="30"/>
      <c r="M10" s="30"/>
      <c r="N10" s="30">
        <v>202601</v>
      </c>
      <c r="O10" s="30"/>
      <c r="P10" s="30"/>
      <c r="Z10" s="44"/>
      <c r="AA10" s="44"/>
      <c r="AB10" s="44"/>
    </row>
    <row r="11" s="35" customFormat="1" customHeight="1" spans="1:28">
      <c r="A11" s="30">
        <v>7</v>
      </c>
      <c r="B11" s="38">
        <v>46023</v>
      </c>
      <c r="C11" s="30" t="s">
        <v>25</v>
      </c>
      <c r="D11" s="30"/>
      <c r="E11" s="54" t="s">
        <v>19</v>
      </c>
      <c r="F11" s="32"/>
      <c r="G11" s="32"/>
      <c r="H11" s="32">
        <v>15.62</v>
      </c>
      <c r="I11" s="30"/>
      <c r="J11" s="30"/>
      <c r="K11" s="30"/>
      <c r="L11" s="30"/>
      <c r="M11" s="30"/>
      <c r="N11" s="30">
        <v>202601</v>
      </c>
      <c r="O11" s="30"/>
      <c r="P11" s="30"/>
      <c r="Z11" s="44"/>
      <c r="AA11" s="44"/>
      <c r="AB11" s="44"/>
    </row>
    <row r="12" s="35" customFormat="1" customHeight="1" spans="1:28">
      <c r="A12" s="30">
        <v>8</v>
      </c>
      <c r="B12" s="38">
        <v>46023</v>
      </c>
      <c r="C12" s="30" t="s">
        <v>26</v>
      </c>
      <c r="D12" s="30"/>
      <c r="E12" s="54" t="s">
        <v>19</v>
      </c>
      <c r="F12" s="32"/>
      <c r="G12" s="32"/>
      <c r="H12" s="55">
        <v>258118.28</v>
      </c>
      <c r="I12" s="30"/>
      <c r="J12" s="30"/>
      <c r="K12" s="30"/>
      <c r="L12" s="30"/>
      <c r="M12" s="30"/>
      <c r="N12" s="30">
        <v>202601</v>
      </c>
      <c r="O12" s="30"/>
      <c r="P12" s="30"/>
      <c r="Z12" s="44"/>
      <c r="AA12" s="44"/>
      <c r="AB12" s="44"/>
    </row>
    <row r="13" s="35" customFormat="1" customHeight="1" spans="1:28">
      <c r="A13" s="30">
        <v>9</v>
      </c>
      <c r="B13" s="38">
        <v>46023</v>
      </c>
      <c r="C13" s="30" t="s">
        <v>27</v>
      </c>
      <c r="D13" s="30"/>
      <c r="E13" s="54" t="s">
        <v>19</v>
      </c>
      <c r="F13" s="32"/>
      <c r="G13" s="32"/>
      <c r="H13" s="32">
        <v>292251.859999998</v>
      </c>
      <c r="I13" s="30"/>
      <c r="J13" s="30"/>
      <c r="K13" s="30"/>
      <c r="L13" s="30"/>
      <c r="M13" s="30"/>
      <c r="N13" s="30">
        <v>202601</v>
      </c>
      <c r="O13" s="30"/>
      <c r="P13" s="30"/>
      <c r="Z13" s="44"/>
      <c r="AA13" s="44"/>
      <c r="AB13" s="44"/>
    </row>
    <row r="14" s="35" customFormat="1" customHeight="1" spans="1:28">
      <c r="A14" s="30">
        <v>10</v>
      </c>
      <c r="B14" s="38">
        <v>46023</v>
      </c>
      <c r="C14" s="30" t="s">
        <v>28</v>
      </c>
      <c r="D14" s="30"/>
      <c r="E14" s="54" t="s">
        <v>19</v>
      </c>
      <c r="F14" s="32"/>
      <c r="G14" s="32"/>
      <c r="H14" s="32">
        <v>51712.92</v>
      </c>
      <c r="I14" s="30"/>
      <c r="J14" s="30"/>
      <c r="K14" s="30"/>
      <c r="L14" s="30"/>
      <c r="M14" s="30"/>
      <c r="N14" s="30">
        <v>202601</v>
      </c>
      <c r="O14" s="30"/>
      <c r="P14" s="30"/>
      <c r="Z14" s="44"/>
      <c r="AA14" s="44"/>
      <c r="AB14" s="44"/>
    </row>
    <row r="15" s="35" customFormat="1" customHeight="1" spans="1:28">
      <c r="A15" s="30">
        <v>11</v>
      </c>
      <c r="B15" s="38">
        <v>46023</v>
      </c>
      <c r="C15" s="30" t="s">
        <v>29</v>
      </c>
      <c r="D15" s="30"/>
      <c r="E15" s="54" t="s">
        <v>19</v>
      </c>
      <c r="F15" s="32"/>
      <c r="G15" s="32"/>
      <c r="H15" s="32">
        <v>2528.16</v>
      </c>
      <c r="I15" s="30"/>
      <c r="J15" s="30"/>
      <c r="K15" s="30"/>
      <c r="L15" s="30"/>
      <c r="M15" s="30"/>
      <c r="N15" s="30">
        <v>202601</v>
      </c>
      <c r="O15" s="30"/>
      <c r="P15" s="30"/>
      <c r="Z15" s="44"/>
      <c r="AA15" s="44"/>
      <c r="AB15" s="44"/>
    </row>
    <row r="16" s="35" customFormat="1" customHeight="1" spans="1:28">
      <c r="A16" s="30">
        <v>12</v>
      </c>
      <c r="B16" s="38">
        <v>46023</v>
      </c>
      <c r="C16" s="30" t="s">
        <v>30</v>
      </c>
      <c r="D16" s="30"/>
      <c r="E16" s="54" t="s">
        <v>19</v>
      </c>
      <c r="F16" s="32"/>
      <c r="G16" s="32"/>
      <c r="H16" s="32"/>
      <c r="I16" s="30"/>
      <c r="J16" s="30"/>
      <c r="K16" s="30"/>
      <c r="L16" s="30"/>
      <c r="M16" s="30"/>
      <c r="N16" s="30">
        <v>202601</v>
      </c>
      <c r="O16" s="30"/>
      <c r="P16" s="30"/>
      <c r="Z16" s="44"/>
      <c r="AA16" s="44"/>
      <c r="AB16" s="44"/>
    </row>
    <row r="17" s="35" customFormat="1" customHeight="1" spans="1:28">
      <c r="A17" s="30">
        <v>13</v>
      </c>
      <c r="B17" s="38">
        <v>46023</v>
      </c>
      <c r="C17" s="30" t="s">
        <v>31</v>
      </c>
      <c r="D17" s="30"/>
      <c r="E17" s="54" t="s">
        <v>19</v>
      </c>
      <c r="F17" s="32"/>
      <c r="G17" s="32"/>
      <c r="H17" s="32"/>
      <c r="I17" s="30"/>
      <c r="J17" s="30"/>
      <c r="K17" s="30"/>
      <c r="L17" s="30"/>
      <c r="M17" s="30"/>
      <c r="N17" s="30">
        <v>202601</v>
      </c>
      <c r="O17" s="30"/>
      <c r="P17" s="30"/>
      <c r="Z17" s="44"/>
      <c r="AA17" s="44"/>
      <c r="AB17" s="44"/>
    </row>
    <row r="18" s="35" customFormat="1" customHeight="1" spans="1:28">
      <c r="A18" s="30">
        <v>14</v>
      </c>
      <c r="B18" s="38">
        <v>46023</v>
      </c>
      <c r="C18" s="30" t="s">
        <v>32</v>
      </c>
      <c r="D18" s="30"/>
      <c r="E18" s="54" t="s">
        <v>19</v>
      </c>
      <c r="F18" s="32"/>
      <c r="G18" s="32"/>
      <c r="H18" s="32"/>
      <c r="I18" s="30"/>
      <c r="J18" s="30"/>
      <c r="K18" s="30"/>
      <c r="L18" s="30"/>
      <c r="M18" s="30"/>
      <c r="N18" s="30">
        <v>202601</v>
      </c>
      <c r="O18" s="30"/>
      <c r="P18" s="30"/>
      <c r="Z18" s="44"/>
      <c r="AA18" s="44"/>
      <c r="AB18" s="44"/>
    </row>
    <row r="19" s="35" customFormat="1" customHeight="1" spans="1:28">
      <c r="A19" s="30">
        <v>15</v>
      </c>
      <c r="B19" s="38">
        <v>46023</v>
      </c>
      <c r="C19" s="31" t="s">
        <v>27</v>
      </c>
      <c r="D19" s="30" t="s">
        <v>33</v>
      </c>
      <c r="E19" s="30" t="s">
        <v>34</v>
      </c>
      <c r="F19" s="30">
        <v>350.68</v>
      </c>
      <c r="G19" s="30"/>
      <c r="H19" s="32">
        <v>292602.539999998</v>
      </c>
      <c r="I19" s="31" t="s">
        <v>35</v>
      </c>
      <c r="J19" s="30"/>
      <c r="K19" s="30"/>
      <c r="L19" s="30">
        <v>202512</v>
      </c>
      <c r="M19" s="30"/>
      <c r="N19" s="30">
        <v>202601</v>
      </c>
      <c r="O19" s="30"/>
      <c r="P19" s="30"/>
      <c r="Z19" s="44"/>
      <c r="AA19" s="44"/>
      <c r="AB19" s="44"/>
    </row>
    <row r="20" s="35" customFormat="1" customHeight="1" spans="1:28">
      <c r="A20" s="30">
        <v>16</v>
      </c>
      <c r="B20" s="38">
        <v>46023</v>
      </c>
      <c r="C20" s="31" t="s">
        <v>27</v>
      </c>
      <c r="D20" s="30" t="s">
        <v>33</v>
      </c>
      <c r="E20" s="30" t="s">
        <v>36</v>
      </c>
      <c r="F20" s="30">
        <v>619.65</v>
      </c>
      <c r="G20" s="30"/>
      <c r="H20" s="32">
        <v>293222.189999998</v>
      </c>
      <c r="I20" s="31" t="s">
        <v>37</v>
      </c>
      <c r="J20" s="30"/>
      <c r="K20" s="30"/>
      <c r="L20" s="30">
        <v>202512</v>
      </c>
      <c r="M20" s="30"/>
      <c r="N20" s="30">
        <v>202601</v>
      </c>
      <c r="O20" s="30"/>
      <c r="P20" s="30"/>
      <c r="Z20" s="44"/>
      <c r="AA20" s="44"/>
      <c r="AB20" s="44"/>
    </row>
    <row r="21" s="35" customFormat="1" customHeight="1" spans="1:28">
      <c r="A21" s="30">
        <v>17</v>
      </c>
      <c r="B21" s="38">
        <v>46023</v>
      </c>
      <c r="C21" s="31" t="s">
        <v>27</v>
      </c>
      <c r="D21" s="30" t="s">
        <v>33</v>
      </c>
      <c r="E21" s="30" t="s">
        <v>38</v>
      </c>
      <c r="F21" s="30">
        <v>1837.2</v>
      </c>
      <c r="G21" s="30"/>
      <c r="H21" s="32">
        <v>295059.389999998</v>
      </c>
      <c r="I21" s="31" t="s">
        <v>39</v>
      </c>
      <c r="J21" s="30"/>
      <c r="K21" s="30"/>
      <c r="L21" s="30">
        <v>202512</v>
      </c>
      <c r="M21" s="30"/>
      <c r="N21" s="30">
        <v>202601</v>
      </c>
      <c r="O21" s="30"/>
      <c r="P21" s="30"/>
      <c r="Z21" s="44"/>
      <c r="AA21" s="44"/>
      <c r="AB21" s="44"/>
    </row>
    <row r="22" s="35" customFormat="1" customHeight="1" spans="1:28">
      <c r="A22" s="30">
        <v>18</v>
      </c>
      <c r="B22" s="38">
        <v>46023</v>
      </c>
      <c r="C22" s="31" t="s">
        <v>27</v>
      </c>
      <c r="D22" s="30" t="s">
        <v>33</v>
      </c>
      <c r="E22" s="30" t="s">
        <v>40</v>
      </c>
      <c r="F22" s="30">
        <v>1655.68</v>
      </c>
      <c r="G22" s="30"/>
      <c r="H22" s="32">
        <v>296715.069999998</v>
      </c>
      <c r="I22" s="31" t="s">
        <v>41</v>
      </c>
      <c r="J22" s="30"/>
      <c r="K22" s="30"/>
      <c r="L22" s="30">
        <v>202512</v>
      </c>
      <c r="M22" s="30"/>
      <c r="N22" s="30">
        <v>202601</v>
      </c>
      <c r="O22" s="30"/>
      <c r="P22" s="30"/>
      <c r="Z22" s="44"/>
      <c r="AA22" s="44"/>
      <c r="AB22" s="44"/>
    </row>
    <row r="23" s="35" customFormat="1" customHeight="1" spans="1:28">
      <c r="A23" s="30">
        <v>19</v>
      </c>
      <c r="B23" s="38">
        <v>46023</v>
      </c>
      <c r="C23" s="31" t="s">
        <v>27</v>
      </c>
      <c r="D23" s="30" t="s">
        <v>33</v>
      </c>
      <c r="E23" s="30" t="s">
        <v>42</v>
      </c>
      <c r="F23" s="30">
        <v>31812.4</v>
      </c>
      <c r="G23" s="30"/>
      <c r="H23" s="32">
        <v>328527.469999998</v>
      </c>
      <c r="I23" s="31" t="s">
        <v>43</v>
      </c>
      <c r="J23" s="30"/>
      <c r="K23" s="30"/>
      <c r="L23" s="30">
        <v>202512</v>
      </c>
      <c r="M23" s="30"/>
      <c r="N23" s="30">
        <v>202601</v>
      </c>
      <c r="O23" s="30"/>
      <c r="P23" s="30"/>
      <c r="Z23" s="44"/>
      <c r="AA23" s="44"/>
      <c r="AB23" s="44"/>
    </row>
    <row r="24" s="35" customFormat="1" customHeight="1" spans="1:28">
      <c r="A24" s="30">
        <v>20</v>
      </c>
      <c r="B24" s="38">
        <v>46023</v>
      </c>
      <c r="C24" s="31" t="s">
        <v>27</v>
      </c>
      <c r="D24" s="30" t="s">
        <v>33</v>
      </c>
      <c r="E24" s="30" t="s">
        <v>44</v>
      </c>
      <c r="F24" s="30">
        <v>2336.46</v>
      </c>
      <c r="G24" s="30"/>
      <c r="H24" s="32">
        <v>330863.929999998</v>
      </c>
      <c r="I24" s="31" t="s">
        <v>45</v>
      </c>
      <c r="J24" s="30"/>
      <c r="K24" s="30"/>
      <c r="L24" s="30">
        <v>202512</v>
      </c>
      <c r="M24" s="30"/>
      <c r="N24" s="30">
        <v>202601</v>
      </c>
      <c r="O24" s="30"/>
      <c r="P24" s="30"/>
      <c r="Z24" s="44"/>
      <c r="AA24" s="44"/>
      <c r="AB24" s="44"/>
    </row>
    <row r="25" s="35" customFormat="1" customHeight="1" spans="1:28">
      <c r="A25" s="30">
        <v>21</v>
      </c>
      <c r="B25" s="38">
        <v>46023</v>
      </c>
      <c r="C25" s="31" t="s">
        <v>27</v>
      </c>
      <c r="D25" s="30"/>
      <c r="E25" s="30" t="s">
        <v>46</v>
      </c>
      <c r="F25" s="30"/>
      <c r="G25" s="30">
        <v>300000</v>
      </c>
      <c r="H25" s="32">
        <v>30863.929999998</v>
      </c>
      <c r="I25" s="31" t="s">
        <v>47</v>
      </c>
      <c r="J25" s="30"/>
      <c r="K25" s="30"/>
      <c r="L25" s="30">
        <v>202601</v>
      </c>
      <c r="M25" s="30"/>
      <c r="N25" s="30">
        <v>202601</v>
      </c>
      <c r="O25" s="30"/>
      <c r="P25" s="30"/>
      <c r="Z25" s="44"/>
      <c r="AA25" s="44"/>
      <c r="AB25" s="44"/>
    </row>
    <row r="26" s="35" customFormat="1" customHeight="1" spans="1:28">
      <c r="A26" s="30">
        <v>22</v>
      </c>
      <c r="B26" s="38">
        <v>46023</v>
      </c>
      <c r="C26" s="31" t="s">
        <v>27</v>
      </c>
      <c r="D26" s="30" t="s">
        <v>48</v>
      </c>
      <c r="E26" s="30" t="s">
        <v>49</v>
      </c>
      <c r="F26" s="30">
        <v>500000</v>
      </c>
      <c r="G26" s="30"/>
      <c r="H26" s="32">
        <v>530863.929999998</v>
      </c>
      <c r="I26" s="31" t="s">
        <v>50</v>
      </c>
      <c r="J26" s="30"/>
      <c r="K26" s="30"/>
      <c r="L26" s="30">
        <v>202601</v>
      </c>
      <c r="M26" s="30"/>
      <c r="N26" s="30">
        <v>202601</v>
      </c>
      <c r="O26" s="30"/>
      <c r="P26" s="30"/>
      <c r="Z26" s="44"/>
      <c r="AA26" s="44"/>
      <c r="AB26" s="44"/>
    </row>
    <row r="27" s="35" customFormat="1" customHeight="1" spans="1:28">
      <c r="A27" s="30">
        <v>23</v>
      </c>
      <c r="B27" s="38">
        <v>46024</v>
      </c>
      <c r="C27" s="31" t="s">
        <v>27</v>
      </c>
      <c r="D27" s="30"/>
      <c r="E27" s="30" t="s">
        <v>46</v>
      </c>
      <c r="F27" s="30"/>
      <c r="G27" s="30">
        <v>500000</v>
      </c>
      <c r="H27" s="32">
        <v>30863.929999998</v>
      </c>
      <c r="I27" s="31" t="s">
        <v>47</v>
      </c>
      <c r="J27" s="30"/>
      <c r="K27" s="30"/>
      <c r="L27" s="30">
        <v>202601</v>
      </c>
      <c r="M27" s="30"/>
      <c r="N27" s="30">
        <v>202601</v>
      </c>
      <c r="O27" s="30"/>
      <c r="P27" s="30"/>
      <c r="Z27" s="44"/>
      <c r="AA27" s="44"/>
      <c r="AB27" s="44"/>
    </row>
    <row r="28" s="35" customFormat="1" customHeight="1" spans="1:28">
      <c r="A28" s="30">
        <v>24</v>
      </c>
      <c r="B28" s="38">
        <v>46024</v>
      </c>
      <c r="C28" s="31" t="s">
        <v>27</v>
      </c>
      <c r="D28" s="30" t="s">
        <v>33</v>
      </c>
      <c r="E28" s="30" t="s">
        <v>51</v>
      </c>
      <c r="F28" s="30">
        <v>7465.09</v>
      </c>
      <c r="G28" s="30"/>
      <c r="H28" s="32">
        <v>38329.0199999979</v>
      </c>
      <c r="I28" s="31" t="s">
        <v>52</v>
      </c>
      <c r="J28" s="30"/>
      <c r="K28" s="30"/>
      <c r="L28" s="30">
        <v>202512</v>
      </c>
      <c r="M28" s="30"/>
      <c r="N28" s="30">
        <v>202601</v>
      </c>
      <c r="O28" s="30"/>
      <c r="P28" s="30"/>
      <c r="Z28" s="44"/>
      <c r="AA28" s="44"/>
      <c r="AB28" s="44"/>
    </row>
    <row r="29" s="35" customFormat="1" customHeight="1" spans="1:28">
      <c r="A29" s="30">
        <v>25</v>
      </c>
      <c r="B29" s="38">
        <v>46024</v>
      </c>
      <c r="C29" s="31" t="s">
        <v>27</v>
      </c>
      <c r="D29" s="30" t="s">
        <v>33</v>
      </c>
      <c r="E29" s="30" t="s">
        <v>53</v>
      </c>
      <c r="F29" s="30">
        <v>2972.05</v>
      </c>
      <c r="G29" s="30"/>
      <c r="H29" s="32">
        <v>41301.069999998</v>
      </c>
      <c r="I29" s="31" t="s">
        <v>54</v>
      </c>
      <c r="J29" s="30"/>
      <c r="K29" s="30"/>
      <c r="L29" s="30">
        <v>202512</v>
      </c>
      <c r="M29" s="30"/>
      <c r="N29" s="30">
        <v>202601</v>
      </c>
      <c r="O29" s="30"/>
      <c r="P29" s="30"/>
      <c r="Z29" s="44"/>
      <c r="AA29" s="44"/>
      <c r="AB29" s="44"/>
    </row>
    <row r="30" s="35" customFormat="1" customHeight="1" spans="1:28">
      <c r="A30" s="30">
        <v>26</v>
      </c>
      <c r="B30" s="38">
        <v>46024</v>
      </c>
      <c r="C30" s="31" t="s">
        <v>27</v>
      </c>
      <c r="D30" s="30" t="s">
        <v>33</v>
      </c>
      <c r="E30" s="30" t="s">
        <v>55</v>
      </c>
      <c r="F30" s="30">
        <v>8103.01</v>
      </c>
      <c r="G30" s="30"/>
      <c r="H30" s="32">
        <v>49404.079999998</v>
      </c>
      <c r="I30" s="31" t="s">
        <v>56</v>
      </c>
      <c r="J30" s="30"/>
      <c r="K30" s="30"/>
      <c r="L30" s="30">
        <v>202512</v>
      </c>
      <c r="M30" s="30"/>
      <c r="N30" s="30">
        <v>202601</v>
      </c>
      <c r="O30" s="30"/>
      <c r="P30" s="30"/>
      <c r="Z30" s="44"/>
      <c r="AA30" s="44"/>
      <c r="AB30" s="44"/>
    </row>
    <row r="31" s="35" customFormat="1" customHeight="1" spans="1:28">
      <c r="A31" s="30">
        <v>27</v>
      </c>
      <c r="B31" s="38">
        <v>46024</v>
      </c>
      <c r="C31" s="31" t="s">
        <v>27</v>
      </c>
      <c r="D31" s="30" t="s">
        <v>33</v>
      </c>
      <c r="E31" s="30" t="s">
        <v>57</v>
      </c>
      <c r="F31" s="30">
        <v>16033.13</v>
      </c>
      <c r="G31" s="30"/>
      <c r="H31" s="32">
        <v>65437.209999998</v>
      </c>
      <c r="I31" s="31" t="s">
        <v>58</v>
      </c>
      <c r="J31" s="30"/>
      <c r="K31" s="30"/>
      <c r="L31" s="30">
        <v>202512</v>
      </c>
      <c r="M31" s="30"/>
      <c r="N31" s="30">
        <v>202601</v>
      </c>
      <c r="O31" s="30"/>
      <c r="P31" s="30"/>
      <c r="Z31" s="44"/>
      <c r="AA31" s="44"/>
      <c r="AB31" s="44"/>
    </row>
    <row r="32" s="35" customFormat="1" customHeight="1" spans="1:28">
      <c r="A32" s="30">
        <v>28</v>
      </c>
      <c r="B32" s="38">
        <v>46024</v>
      </c>
      <c r="C32" s="31" t="s">
        <v>27</v>
      </c>
      <c r="D32" s="30" t="s">
        <v>33</v>
      </c>
      <c r="E32" s="30" t="s">
        <v>59</v>
      </c>
      <c r="F32" s="30">
        <v>4593.28</v>
      </c>
      <c r="G32" s="30"/>
      <c r="H32" s="32">
        <v>70030.489999998</v>
      </c>
      <c r="I32" s="31" t="s">
        <v>60</v>
      </c>
      <c r="J32" s="30"/>
      <c r="K32" s="30"/>
      <c r="L32" s="30">
        <v>202512</v>
      </c>
      <c r="M32" s="30"/>
      <c r="N32" s="30">
        <v>202601</v>
      </c>
      <c r="O32" s="30"/>
      <c r="P32" s="30"/>
      <c r="Z32" s="44"/>
      <c r="AA32" s="44"/>
      <c r="AB32" s="44"/>
    </row>
    <row r="33" s="35" customFormat="1" customHeight="1" spans="1:28">
      <c r="A33" s="30">
        <v>29</v>
      </c>
      <c r="B33" s="38">
        <v>46024</v>
      </c>
      <c r="C33" s="31" t="s">
        <v>27</v>
      </c>
      <c r="D33" s="30" t="s">
        <v>33</v>
      </c>
      <c r="E33" s="30" t="s">
        <v>61</v>
      </c>
      <c r="F33" s="30">
        <v>13343.62</v>
      </c>
      <c r="G33" s="30"/>
      <c r="H33" s="32">
        <v>83374.109999998</v>
      </c>
      <c r="I33" s="31" t="s">
        <v>62</v>
      </c>
      <c r="J33" s="30"/>
      <c r="K33" s="30"/>
      <c r="L33" s="30">
        <v>202512</v>
      </c>
      <c r="M33" s="30"/>
      <c r="N33" s="30">
        <v>202601</v>
      </c>
      <c r="O33" s="30"/>
      <c r="P33" s="30"/>
      <c r="Z33" s="44"/>
      <c r="AA33" s="44"/>
      <c r="AB33" s="44"/>
    </row>
    <row r="34" s="35" customFormat="1" customHeight="1" spans="1:28">
      <c r="A34" s="30">
        <v>30</v>
      </c>
      <c r="B34" s="38">
        <v>46024</v>
      </c>
      <c r="C34" s="31" t="s">
        <v>27</v>
      </c>
      <c r="D34" s="30" t="s">
        <v>33</v>
      </c>
      <c r="E34" s="30" t="s">
        <v>63</v>
      </c>
      <c r="F34" s="30">
        <v>3392.35</v>
      </c>
      <c r="G34" s="30"/>
      <c r="H34" s="32">
        <v>86766.459999998</v>
      </c>
      <c r="I34" s="31" t="s">
        <v>64</v>
      </c>
      <c r="J34" s="30"/>
      <c r="K34" s="30"/>
      <c r="L34" s="30">
        <v>202512</v>
      </c>
      <c r="M34" s="30"/>
      <c r="N34" s="30">
        <v>202601</v>
      </c>
      <c r="O34" s="30"/>
      <c r="P34" s="30"/>
      <c r="Z34" s="44"/>
      <c r="AA34" s="44"/>
      <c r="AB34" s="44"/>
    </row>
    <row r="35" s="35" customFormat="1" customHeight="1" spans="1:28">
      <c r="A35" s="30">
        <v>31</v>
      </c>
      <c r="B35" s="38">
        <v>46025</v>
      </c>
      <c r="C35" s="31" t="s">
        <v>27</v>
      </c>
      <c r="D35" s="30" t="s">
        <v>33</v>
      </c>
      <c r="E35" s="30" t="s">
        <v>65</v>
      </c>
      <c r="F35" s="30">
        <v>5578.88</v>
      </c>
      <c r="G35" s="30"/>
      <c r="H35" s="32">
        <v>92345.339999998</v>
      </c>
      <c r="I35" s="31" t="s">
        <v>66</v>
      </c>
      <c r="J35" s="30"/>
      <c r="K35" s="30"/>
      <c r="L35" s="30">
        <v>202512</v>
      </c>
      <c r="M35" s="30"/>
      <c r="N35" s="30">
        <v>202601</v>
      </c>
      <c r="O35" s="30"/>
      <c r="P35" s="30"/>
      <c r="Z35" s="44"/>
      <c r="AA35" s="44"/>
      <c r="AB35" s="44"/>
    </row>
    <row r="36" s="35" customFormat="1" customHeight="1" spans="1:28">
      <c r="A36" s="30">
        <v>32</v>
      </c>
      <c r="B36" s="38">
        <v>46026</v>
      </c>
      <c r="C36" s="31" t="s">
        <v>27</v>
      </c>
      <c r="D36" s="30" t="s">
        <v>33</v>
      </c>
      <c r="E36" s="30" t="s">
        <v>42</v>
      </c>
      <c r="F36" s="30">
        <v>28189.83</v>
      </c>
      <c r="G36" s="30"/>
      <c r="H36" s="32">
        <v>120535.169999998</v>
      </c>
      <c r="I36" s="31" t="s">
        <v>43</v>
      </c>
      <c r="J36" s="30"/>
      <c r="K36" s="30"/>
      <c r="L36" s="30">
        <v>202601</v>
      </c>
      <c r="M36" s="30"/>
      <c r="N36" s="30">
        <v>202601</v>
      </c>
      <c r="O36" s="30"/>
      <c r="P36" s="30"/>
      <c r="Z36" s="44"/>
      <c r="AA36" s="44"/>
      <c r="AB36" s="44"/>
    </row>
    <row r="37" s="35" customFormat="1" customHeight="1" spans="1:28">
      <c r="A37" s="30">
        <v>33</v>
      </c>
      <c r="B37" s="38">
        <v>46027</v>
      </c>
      <c r="C37" s="31" t="s">
        <v>27</v>
      </c>
      <c r="D37" s="30" t="s">
        <v>33</v>
      </c>
      <c r="E37" s="30" t="s">
        <v>51</v>
      </c>
      <c r="F37" s="30">
        <v>6361.83</v>
      </c>
      <c r="G37" s="30"/>
      <c r="H37" s="32">
        <v>126896.999999998</v>
      </c>
      <c r="I37" s="31" t="s">
        <v>52</v>
      </c>
      <c r="J37" s="30"/>
      <c r="K37" s="30"/>
      <c r="L37" s="30">
        <v>202601</v>
      </c>
      <c r="M37" s="30"/>
      <c r="N37" s="30">
        <v>202601</v>
      </c>
      <c r="O37" s="30"/>
      <c r="P37" s="30"/>
      <c r="Z37" s="44"/>
      <c r="AA37" s="44"/>
      <c r="AB37" s="44"/>
    </row>
    <row r="38" s="35" customFormat="1" customHeight="1" spans="1:28">
      <c r="A38" s="30">
        <v>34</v>
      </c>
      <c r="B38" s="38">
        <v>46027</v>
      </c>
      <c r="C38" s="31" t="s">
        <v>27</v>
      </c>
      <c r="D38" s="30" t="s">
        <v>33</v>
      </c>
      <c r="E38" s="30" t="s">
        <v>51</v>
      </c>
      <c r="F38" s="30">
        <v>2</v>
      </c>
      <c r="G38" s="30"/>
      <c r="H38" s="32">
        <v>126898.999999998</v>
      </c>
      <c r="I38" s="31" t="s">
        <v>52</v>
      </c>
      <c r="J38" s="30"/>
      <c r="K38" s="30"/>
      <c r="L38" s="56">
        <v>202512</v>
      </c>
      <c r="M38" s="30"/>
      <c r="N38" s="30">
        <v>202601</v>
      </c>
      <c r="O38" s="30"/>
      <c r="P38" s="30"/>
      <c r="Z38" s="44"/>
      <c r="AA38" s="44"/>
      <c r="AB38" s="44"/>
    </row>
    <row r="39" s="35" customFormat="1" customHeight="1" spans="1:28">
      <c r="A39" s="30">
        <v>35</v>
      </c>
      <c r="B39" s="38">
        <v>46028</v>
      </c>
      <c r="C39" s="31" t="s">
        <v>27</v>
      </c>
      <c r="D39" s="30" t="s">
        <v>33</v>
      </c>
      <c r="E39" s="30" t="s">
        <v>65</v>
      </c>
      <c r="F39" s="30">
        <v>5.8</v>
      </c>
      <c r="G39" s="30"/>
      <c r="H39" s="32">
        <v>126904.799999998</v>
      </c>
      <c r="I39" s="31" t="s">
        <v>66</v>
      </c>
      <c r="J39" s="30"/>
      <c r="K39" s="30"/>
      <c r="L39" s="56">
        <v>202512</v>
      </c>
      <c r="M39" s="30"/>
      <c r="N39" s="30">
        <v>202601</v>
      </c>
      <c r="O39" s="30"/>
      <c r="P39" s="30"/>
      <c r="Z39" s="44"/>
      <c r="AA39" s="44"/>
      <c r="AB39" s="44"/>
    </row>
    <row r="40" s="35" customFormat="1" customHeight="1" spans="1:28">
      <c r="A40" s="30">
        <v>36</v>
      </c>
      <c r="B40" s="38">
        <v>46028</v>
      </c>
      <c r="C40" s="31" t="s">
        <v>27</v>
      </c>
      <c r="D40" s="30" t="s">
        <v>33</v>
      </c>
      <c r="E40" s="30" t="s">
        <v>65</v>
      </c>
      <c r="F40" s="30">
        <v>41.7</v>
      </c>
      <c r="G40" s="30"/>
      <c r="H40" s="32">
        <v>126946.499999998</v>
      </c>
      <c r="I40" s="31" t="s">
        <v>66</v>
      </c>
      <c r="J40" s="30"/>
      <c r="K40" s="30"/>
      <c r="L40" s="56">
        <v>202512</v>
      </c>
      <c r="M40" s="30"/>
      <c r="N40" s="30">
        <v>202601</v>
      </c>
      <c r="O40" s="30"/>
      <c r="P40" s="30"/>
      <c r="Z40" s="44"/>
      <c r="AA40" s="44"/>
      <c r="AB40" s="44"/>
    </row>
    <row r="41" s="35" customFormat="1" customHeight="1" spans="1:28">
      <c r="A41" s="30">
        <v>37</v>
      </c>
      <c r="B41" s="38">
        <v>46028</v>
      </c>
      <c r="C41" s="31" t="s">
        <v>27</v>
      </c>
      <c r="D41" s="30" t="s">
        <v>33</v>
      </c>
      <c r="E41" s="30" t="s">
        <v>65</v>
      </c>
      <c r="F41" s="30">
        <v>6566.62</v>
      </c>
      <c r="G41" s="30"/>
      <c r="H41" s="32">
        <v>133513.119999998</v>
      </c>
      <c r="I41" s="31" t="s">
        <v>66</v>
      </c>
      <c r="J41" s="30"/>
      <c r="K41" s="30"/>
      <c r="L41" s="30">
        <v>202601</v>
      </c>
      <c r="M41" s="30"/>
      <c r="N41" s="30">
        <v>202601</v>
      </c>
      <c r="O41" s="30"/>
      <c r="P41" s="30"/>
      <c r="Z41" s="44"/>
      <c r="AA41" s="44"/>
      <c r="AB41" s="44"/>
    </row>
    <row r="42" s="35" customFormat="1" customHeight="1" spans="1:28">
      <c r="A42" s="30">
        <v>38</v>
      </c>
      <c r="B42" s="38">
        <v>46028</v>
      </c>
      <c r="C42" s="31" t="s">
        <v>27</v>
      </c>
      <c r="D42" s="30"/>
      <c r="E42" s="30" t="s">
        <v>67</v>
      </c>
      <c r="F42" s="30"/>
      <c r="G42" s="30">
        <v>12000</v>
      </c>
      <c r="H42" s="32">
        <v>121513.119999998</v>
      </c>
      <c r="I42" s="31" t="s">
        <v>50</v>
      </c>
      <c r="J42" s="30"/>
      <c r="K42" s="30"/>
      <c r="L42" s="30">
        <v>202601</v>
      </c>
      <c r="M42" s="30"/>
      <c r="N42" s="30">
        <v>202601</v>
      </c>
      <c r="O42" s="30"/>
      <c r="P42" s="30"/>
      <c r="Z42" s="44"/>
      <c r="AA42" s="44"/>
      <c r="AB42" s="44"/>
    </row>
    <row r="43" s="35" customFormat="1" customHeight="1" spans="1:28">
      <c r="A43" s="30">
        <v>39</v>
      </c>
      <c r="B43" s="38">
        <v>46028</v>
      </c>
      <c r="C43" s="31" t="s">
        <v>27</v>
      </c>
      <c r="D43" s="30" t="s">
        <v>33</v>
      </c>
      <c r="E43" s="30" t="s">
        <v>55</v>
      </c>
      <c r="F43" s="30">
        <v>33.69</v>
      </c>
      <c r="G43" s="30"/>
      <c r="H43" s="32">
        <v>121546.809999998</v>
      </c>
      <c r="I43" s="31" t="s">
        <v>56</v>
      </c>
      <c r="J43" s="30"/>
      <c r="K43" s="30"/>
      <c r="L43" s="56">
        <v>202612</v>
      </c>
      <c r="M43" s="30"/>
      <c r="N43" s="30">
        <v>202601</v>
      </c>
      <c r="O43" s="30"/>
      <c r="P43" s="30"/>
      <c r="Z43" s="44"/>
      <c r="AA43" s="44"/>
      <c r="AB43" s="44"/>
    </row>
    <row r="44" s="35" customFormat="1" customHeight="1" spans="1:28">
      <c r="A44" s="30">
        <v>40</v>
      </c>
      <c r="B44" s="38">
        <v>46028</v>
      </c>
      <c r="C44" s="31" t="s">
        <v>27</v>
      </c>
      <c r="D44" s="30" t="s">
        <v>33</v>
      </c>
      <c r="E44" s="30" t="s">
        <v>55</v>
      </c>
      <c r="F44" s="30">
        <v>7842.54</v>
      </c>
      <c r="G44" s="30"/>
      <c r="H44" s="32">
        <v>129389.349999998</v>
      </c>
      <c r="I44" s="31" t="s">
        <v>56</v>
      </c>
      <c r="J44" s="30"/>
      <c r="K44" s="30"/>
      <c r="L44" s="30">
        <v>202601</v>
      </c>
      <c r="M44" s="30"/>
      <c r="N44" s="30">
        <v>202601</v>
      </c>
      <c r="O44" s="30"/>
      <c r="P44" s="30"/>
      <c r="Z44" s="44"/>
      <c r="AA44" s="44"/>
      <c r="AB44" s="44"/>
    </row>
    <row r="45" s="35" customFormat="1" customHeight="1" spans="1:28">
      <c r="A45" s="30">
        <v>41</v>
      </c>
      <c r="B45" s="38">
        <v>46028</v>
      </c>
      <c r="C45" s="31" t="s">
        <v>27</v>
      </c>
      <c r="D45" s="30" t="s">
        <v>33</v>
      </c>
      <c r="E45" s="30" t="s">
        <v>61</v>
      </c>
      <c r="F45" s="30">
        <v>5412.85</v>
      </c>
      <c r="G45" s="30"/>
      <c r="H45" s="32">
        <v>134802.199999998</v>
      </c>
      <c r="I45" s="31" t="s">
        <v>62</v>
      </c>
      <c r="J45" s="30"/>
      <c r="K45" s="30"/>
      <c r="L45" s="30">
        <v>202601</v>
      </c>
      <c r="M45" s="30"/>
      <c r="N45" s="30">
        <v>202601</v>
      </c>
      <c r="O45" s="30"/>
      <c r="P45" s="30"/>
      <c r="Z45" s="44"/>
      <c r="AA45" s="44"/>
      <c r="AB45" s="44"/>
    </row>
    <row r="46" s="35" customFormat="1" customHeight="1" spans="1:28">
      <c r="A46" s="30">
        <v>42</v>
      </c>
      <c r="B46" s="38">
        <v>46029</v>
      </c>
      <c r="C46" s="31" t="s">
        <v>27</v>
      </c>
      <c r="D46" s="30" t="s">
        <v>33</v>
      </c>
      <c r="E46" s="30" t="s">
        <v>38</v>
      </c>
      <c r="F46" s="30">
        <v>2553.52</v>
      </c>
      <c r="G46" s="30"/>
      <c r="H46" s="32">
        <v>137355.719999998</v>
      </c>
      <c r="I46" s="31" t="s">
        <v>39</v>
      </c>
      <c r="J46" s="30"/>
      <c r="K46" s="30"/>
      <c r="L46" s="30">
        <v>202601</v>
      </c>
      <c r="M46" s="30"/>
      <c r="N46" s="30">
        <v>202601</v>
      </c>
      <c r="O46" s="30"/>
      <c r="P46" s="30"/>
      <c r="Z46" s="44"/>
      <c r="AA46" s="44"/>
      <c r="AB46" s="44"/>
    </row>
    <row r="47" s="35" customFormat="1" customHeight="1" spans="1:28">
      <c r="A47" s="30">
        <v>43</v>
      </c>
      <c r="B47" s="38">
        <v>46029</v>
      </c>
      <c r="C47" s="31" t="s">
        <v>27</v>
      </c>
      <c r="D47" s="30" t="s">
        <v>33</v>
      </c>
      <c r="E47" s="30" t="s">
        <v>36</v>
      </c>
      <c r="F47" s="30">
        <v>1983.45</v>
      </c>
      <c r="G47" s="30"/>
      <c r="H47" s="32">
        <v>139339.169999998</v>
      </c>
      <c r="I47" s="31" t="s">
        <v>37</v>
      </c>
      <c r="J47" s="30"/>
      <c r="K47" s="30"/>
      <c r="L47" s="30">
        <v>202601</v>
      </c>
      <c r="M47" s="30"/>
      <c r="N47" s="30">
        <v>202601</v>
      </c>
      <c r="O47" s="30"/>
      <c r="P47" s="30"/>
      <c r="Z47" s="44"/>
      <c r="AA47" s="44"/>
      <c r="AB47" s="44"/>
    </row>
    <row r="48" s="35" customFormat="1" customHeight="1" spans="1:28">
      <c r="A48" s="30">
        <v>44</v>
      </c>
      <c r="B48" s="38">
        <v>46029</v>
      </c>
      <c r="C48" s="31" t="s">
        <v>27</v>
      </c>
      <c r="D48" s="30" t="s">
        <v>33</v>
      </c>
      <c r="E48" s="30" t="s">
        <v>57</v>
      </c>
      <c r="F48" s="30">
        <v>10202.92</v>
      </c>
      <c r="G48" s="30"/>
      <c r="H48" s="32">
        <v>149542.089999998</v>
      </c>
      <c r="I48" s="31" t="s">
        <v>58</v>
      </c>
      <c r="J48" s="30"/>
      <c r="K48" s="30"/>
      <c r="L48" s="30">
        <v>202601</v>
      </c>
      <c r="M48" s="30"/>
      <c r="N48" s="30">
        <v>202601</v>
      </c>
      <c r="O48" s="30"/>
      <c r="P48" s="30"/>
      <c r="Z48" s="44"/>
      <c r="AA48" s="44"/>
      <c r="AB48" s="44"/>
    </row>
    <row r="49" s="35" customFormat="1" customHeight="1" spans="1:28">
      <c r="A49" s="30">
        <v>45</v>
      </c>
      <c r="B49" s="38">
        <v>46029</v>
      </c>
      <c r="C49" s="31" t="s">
        <v>27</v>
      </c>
      <c r="D49" s="30" t="s">
        <v>33</v>
      </c>
      <c r="E49" s="30" t="s">
        <v>63</v>
      </c>
      <c r="F49" s="30">
        <v>2566.35</v>
      </c>
      <c r="G49" s="30"/>
      <c r="H49" s="32">
        <v>152108.439999998</v>
      </c>
      <c r="I49" s="31" t="s">
        <v>64</v>
      </c>
      <c r="J49" s="30"/>
      <c r="K49" s="30"/>
      <c r="L49" s="30">
        <v>202601</v>
      </c>
      <c r="M49" s="30"/>
      <c r="N49" s="30">
        <v>202601</v>
      </c>
      <c r="O49" s="30"/>
      <c r="P49" s="30"/>
      <c r="Z49" s="44"/>
      <c r="AA49" s="44"/>
      <c r="AB49" s="44"/>
    </row>
    <row r="50" s="35" customFormat="1" customHeight="1" spans="1:28">
      <c r="A50" s="30">
        <v>46</v>
      </c>
      <c r="B50" s="38">
        <v>46029</v>
      </c>
      <c r="C50" s="31" t="s">
        <v>27</v>
      </c>
      <c r="D50" s="30" t="s">
        <v>33</v>
      </c>
      <c r="E50" s="30" t="s">
        <v>34</v>
      </c>
      <c r="F50" s="30">
        <v>1405.7</v>
      </c>
      <c r="G50" s="30"/>
      <c r="H50" s="32">
        <v>153514.139999998</v>
      </c>
      <c r="I50" s="31" t="s">
        <v>35</v>
      </c>
      <c r="J50" s="30"/>
      <c r="K50" s="30"/>
      <c r="L50" s="30">
        <v>202601</v>
      </c>
      <c r="M50" s="30"/>
      <c r="N50" s="30">
        <v>202601</v>
      </c>
      <c r="O50" s="30"/>
      <c r="P50" s="30"/>
      <c r="Z50" s="44"/>
      <c r="AA50" s="44"/>
      <c r="AB50" s="44"/>
    </row>
    <row r="51" s="35" customFormat="1" customHeight="1" spans="1:28">
      <c r="A51" s="30">
        <v>47</v>
      </c>
      <c r="B51" s="38">
        <v>46029</v>
      </c>
      <c r="C51" s="31" t="s">
        <v>27</v>
      </c>
      <c r="D51" s="30" t="s">
        <v>33</v>
      </c>
      <c r="E51" s="30" t="s">
        <v>55</v>
      </c>
      <c r="F51" s="30">
        <v>9155.02</v>
      </c>
      <c r="G51" s="30"/>
      <c r="H51" s="32">
        <v>162669.159999998</v>
      </c>
      <c r="I51" s="31" t="s">
        <v>56</v>
      </c>
      <c r="J51" s="30"/>
      <c r="K51" s="30"/>
      <c r="L51" s="30">
        <v>202601</v>
      </c>
      <c r="M51" s="30"/>
      <c r="N51" s="30">
        <v>202601</v>
      </c>
      <c r="O51" s="30"/>
      <c r="P51" s="30"/>
      <c r="Z51" s="44"/>
      <c r="AA51" s="44"/>
      <c r="AB51" s="44"/>
    </row>
    <row r="52" s="35" customFormat="1" customHeight="1" spans="1:28">
      <c r="A52" s="30">
        <v>48</v>
      </c>
      <c r="B52" s="38">
        <v>46029</v>
      </c>
      <c r="C52" s="31" t="s">
        <v>27</v>
      </c>
      <c r="D52" s="30" t="s">
        <v>33</v>
      </c>
      <c r="E52" s="30" t="s">
        <v>42</v>
      </c>
      <c r="F52" s="30">
        <v>30326.56</v>
      </c>
      <c r="G52" s="30"/>
      <c r="H52" s="32">
        <v>192995.719999998</v>
      </c>
      <c r="I52" s="31" t="s">
        <v>43</v>
      </c>
      <c r="J52" s="30"/>
      <c r="K52" s="30"/>
      <c r="L52" s="30">
        <v>202601</v>
      </c>
      <c r="M52" s="30"/>
      <c r="N52" s="30">
        <v>202601</v>
      </c>
      <c r="O52" s="30"/>
      <c r="P52" s="30"/>
      <c r="Z52" s="44"/>
      <c r="AA52" s="44"/>
      <c r="AB52" s="44"/>
    </row>
    <row r="53" s="35" customFormat="1" customHeight="1" spans="1:28">
      <c r="A53" s="30">
        <v>49</v>
      </c>
      <c r="B53" s="38">
        <v>46029</v>
      </c>
      <c r="C53" s="31" t="s">
        <v>27</v>
      </c>
      <c r="D53" s="30" t="s">
        <v>33</v>
      </c>
      <c r="E53" s="30" t="s">
        <v>40</v>
      </c>
      <c r="F53" s="30">
        <v>1201.97</v>
      </c>
      <c r="G53" s="30"/>
      <c r="H53" s="32">
        <v>194197.689999998</v>
      </c>
      <c r="I53" s="31" t="s">
        <v>41</v>
      </c>
      <c r="J53" s="30"/>
      <c r="K53" s="30"/>
      <c r="L53" s="30">
        <v>202601</v>
      </c>
      <c r="M53" s="30"/>
      <c r="N53" s="30">
        <v>202601</v>
      </c>
      <c r="O53" s="30"/>
      <c r="P53" s="30"/>
      <c r="Z53" s="44"/>
      <c r="AA53" s="44"/>
      <c r="AB53" s="44"/>
    </row>
    <row r="54" s="35" customFormat="1" customHeight="1" spans="1:28">
      <c r="A54" s="30">
        <v>50</v>
      </c>
      <c r="B54" s="38">
        <v>46030</v>
      </c>
      <c r="C54" s="31" t="s">
        <v>27</v>
      </c>
      <c r="D54" s="30" t="s">
        <v>33</v>
      </c>
      <c r="E54" s="30" t="s">
        <v>53</v>
      </c>
      <c r="F54" s="30">
        <v>13899.89</v>
      </c>
      <c r="G54" s="30"/>
      <c r="H54" s="32">
        <v>208097.579999998</v>
      </c>
      <c r="I54" s="31" t="s">
        <v>54</v>
      </c>
      <c r="J54" s="30"/>
      <c r="K54" s="30"/>
      <c r="L54" s="30">
        <v>202601</v>
      </c>
      <c r="M54" s="30"/>
      <c r="N54" s="30">
        <v>202601</v>
      </c>
      <c r="O54" s="30"/>
      <c r="P54" s="30"/>
      <c r="Z54" s="44"/>
      <c r="AA54" s="44"/>
      <c r="AB54" s="44"/>
    </row>
    <row r="55" s="35" customFormat="1" customHeight="1" spans="1:28">
      <c r="A55" s="30">
        <v>51</v>
      </c>
      <c r="B55" s="38">
        <v>46030</v>
      </c>
      <c r="C55" s="31" t="s">
        <v>27</v>
      </c>
      <c r="D55" s="30" t="s">
        <v>33</v>
      </c>
      <c r="E55" s="30" t="s">
        <v>51</v>
      </c>
      <c r="F55" s="30">
        <v>7509.17</v>
      </c>
      <c r="G55" s="30"/>
      <c r="H55" s="32">
        <v>215606.749999998</v>
      </c>
      <c r="I55" s="31" t="s">
        <v>52</v>
      </c>
      <c r="J55" s="30"/>
      <c r="K55" s="30"/>
      <c r="L55" s="30">
        <v>202601</v>
      </c>
      <c r="M55" s="30"/>
      <c r="N55" s="30">
        <v>202601</v>
      </c>
      <c r="O55" s="30"/>
      <c r="P55" s="30"/>
      <c r="Z55" s="44"/>
      <c r="AA55" s="44"/>
      <c r="AB55" s="44"/>
    </row>
    <row r="56" s="35" customFormat="1" customHeight="1" spans="1:28">
      <c r="A56" s="30">
        <v>52</v>
      </c>
      <c r="B56" s="38">
        <v>46030</v>
      </c>
      <c r="C56" s="31" t="s">
        <v>27</v>
      </c>
      <c r="D56" s="30" t="s">
        <v>33</v>
      </c>
      <c r="E56" s="30" t="s">
        <v>59</v>
      </c>
      <c r="F56" s="30">
        <v>216.6</v>
      </c>
      <c r="G56" s="30"/>
      <c r="H56" s="32">
        <v>215823.349999998</v>
      </c>
      <c r="I56" s="31" t="s">
        <v>68</v>
      </c>
      <c r="J56" s="30"/>
      <c r="K56" s="30"/>
      <c r="L56" s="30">
        <v>202601</v>
      </c>
      <c r="M56" s="30"/>
      <c r="N56" s="30">
        <v>202601</v>
      </c>
      <c r="O56" s="30"/>
      <c r="P56" s="30"/>
      <c r="Z56" s="44"/>
      <c r="AA56" s="44"/>
      <c r="AB56" s="44"/>
    </row>
    <row r="57" s="35" customFormat="1" customHeight="1" spans="1:28">
      <c r="A57" s="30">
        <v>53</v>
      </c>
      <c r="B57" s="38">
        <v>46030</v>
      </c>
      <c r="C57" s="31" t="s">
        <v>27</v>
      </c>
      <c r="D57" s="30" t="s">
        <v>33</v>
      </c>
      <c r="E57" s="30" t="s">
        <v>59</v>
      </c>
      <c r="F57" s="30">
        <v>2748.33</v>
      </c>
      <c r="G57" s="30"/>
      <c r="H57" s="32">
        <v>218571.679999998</v>
      </c>
      <c r="I57" s="31" t="s">
        <v>60</v>
      </c>
      <c r="J57" s="30"/>
      <c r="K57" s="30"/>
      <c r="L57" s="30">
        <v>202601</v>
      </c>
      <c r="M57" s="30"/>
      <c r="N57" s="30">
        <v>202601</v>
      </c>
      <c r="O57" s="30"/>
      <c r="P57" s="30"/>
      <c r="Z57" s="44"/>
      <c r="AA57" s="44"/>
      <c r="AB57" s="44"/>
    </row>
    <row r="58" s="35" customFormat="1" customHeight="1" spans="1:28">
      <c r="A58" s="30">
        <v>54</v>
      </c>
      <c r="B58" s="38">
        <v>46030</v>
      </c>
      <c r="C58" s="31" t="s">
        <v>27</v>
      </c>
      <c r="D58" s="30" t="s">
        <v>33</v>
      </c>
      <c r="E58" s="30" t="s">
        <v>44</v>
      </c>
      <c r="F58" s="30">
        <v>3379.01</v>
      </c>
      <c r="G58" s="30"/>
      <c r="H58" s="32">
        <v>221950.689999998</v>
      </c>
      <c r="I58" s="31" t="s">
        <v>45</v>
      </c>
      <c r="J58" s="30"/>
      <c r="K58" s="30"/>
      <c r="L58" s="30">
        <v>202601</v>
      </c>
      <c r="M58" s="30"/>
      <c r="N58" s="30">
        <v>202601</v>
      </c>
      <c r="O58" s="30"/>
      <c r="P58" s="30"/>
      <c r="Z58" s="44"/>
      <c r="AA58" s="44"/>
      <c r="AB58" s="44"/>
    </row>
    <row r="59" s="35" customFormat="1" customHeight="1" spans="1:28">
      <c r="A59" s="30">
        <v>55</v>
      </c>
      <c r="B59" s="38">
        <v>46031</v>
      </c>
      <c r="C59" s="31" t="s">
        <v>27</v>
      </c>
      <c r="D59" s="30" t="s">
        <v>33</v>
      </c>
      <c r="E59" s="30" t="s">
        <v>53</v>
      </c>
      <c r="F59" s="30">
        <v>468.59</v>
      </c>
      <c r="G59" s="30"/>
      <c r="H59" s="32">
        <v>222419.279999998</v>
      </c>
      <c r="I59" s="31" t="s">
        <v>68</v>
      </c>
      <c r="J59" s="30"/>
      <c r="K59" s="30"/>
      <c r="L59" s="56">
        <v>202512</v>
      </c>
      <c r="M59" s="30"/>
      <c r="N59" s="30">
        <v>202601</v>
      </c>
      <c r="O59" s="30"/>
      <c r="P59" s="30"/>
      <c r="Z59" s="44"/>
      <c r="AA59" s="44"/>
      <c r="AB59" s="44"/>
    </row>
    <row r="60" s="35" customFormat="1" customHeight="1" spans="1:28">
      <c r="A60" s="30">
        <v>56</v>
      </c>
      <c r="B60" s="38">
        <v>46032</v>
      </c>
      <c r="C60" s="31" t="s">
        <v>27</v>
      </c>
      <c r="D60" s="30" t="s">
        <v>33</v>
      </c>
      <c r="E60" s="30" t="s">
        <v>57</v>
      </c>
      <c r="F60" s="30">
        <v>14.5</v>
      </c>
      <c r="G60" s="30"/>
      <c r="H60" s="32">
        <v>222433.779999998</v>
      </c>
      <c r="I60" s="31" t="s">
        <v>58</v>
      </c>
      <c r="J60" s="30"/>
      <c r="K60" s="30"/>
      <c r="L60" s="30">
        <v>202601</v>
      </c>
      <c r="M60" s="30"/>
      <c r="N60" s="30">
        <v>202601</v>
      </c>
      <c r="O60" s="30"/>
      <c r="P60" s="30"/>
      <c r="Z60" s="44"/>
      <c r="AA60" s="44"/>
      <c r="AB60" s="44"/>
    </row>
    <row r="61" s="35" customFormat="1" customHeight="1" spans="1:28">
      <c r="A61" s="30">
        <v>57</v>
      </c>
      <c r="B61" s="38">
        <v>46032</v>
      </c>
      <c r="C61" s="31" t="s">
        <v>27</v>
      </c>
      <c r="D61" s="30" t="s">
        <v>33</v>
      </c>
      <c r="E61" s="30" t="s">
        <v>65</v>
      </c>
      <c r="F61" s="30">
        <v>6977.89</v>
      </c>
      <c r="G61" s="30"/>
      <c r="H61" s="32">
        <v>229411.669999998</v>
      </c>
      <c r="I61" s="31" t="s">
        <v>66</v>
      </c>
      <c r="J61" s="30"/>
      <c r="K61" s="30"/>
      <c r="L61" s="30">
        <v>202601</v>
      </c>
      <c r="M61" s="30"/>
      <c r="N61" s="30">
        <v>202601</v>
      </c>
      <c r="O61" s="30"/>
      <c r="P61" s="30"/>
      <c r="Z61" s="44"/>
      <c r="AA61" s="44"/>
      <c r="AB61" s="44"/>
    </row>
    <row r="62" s="35" customFormat="1" customHeight="1" spans="1:28">
      <c r="A62" s="30">
        <v>58</v>
      </c>
      <c r="B62" s="38">
        <v>46032</v>
      </c>
      <c r="C62" s="31" t="s">
        <v>27</v>
      </c>
      <c r="D62" s="30" t="s">
        <v>33</v>
      </c>
      <c r="E62" s="30" t="s">
        <v>42</v>
      </c>
      <c r="F62" s="30">
        <v>26301</v>
      </c>
      <c r="G62" s="30"/>
      <c r="H62" s="32">
        <v>255712.669999998</v>
      </c>
      <c r="I62" s="31" t="s">
        <v>43</v>
      </c>
      <c r="J62" s="30"/>
      <c r="K62" s="30"/>
      <c r="L62" s="30">
        <v>202601</v>
      </c>
      <c r="M62" s="30"/>
      <c r="N62" s="30">
        <v>202601</v>
      </c>
      <c r="O62" s="30"/>
      <c r="P62" s="30"/>
      <c r="Z62" s="44"/>
      <c r="AA62" s="44"/>
      <c r="AB62" s="44"/>
    </row>
    <row r="63" s="35" customFormat="1" customHeight="1" spans="1:28">
      <c r="A63" s="30">
        <v>59</v>
      </c>
      <c r="B63" s="38">
        <v>46033</v>
      </c>
      <c r="C63" s="31" t="s">
        <v>27</v>
      </c>
      <c r="D63" s="30" t="s">
        <v>33</v>
      </c>
      <c r="E63" s="30" t="s">
        <v>51</v>
      </c>
      <c r="F63" s="30">
        <v>6427.11</v>
      </c>
      <c r="G63" s="30"/>
      <c r="H63" s="32">
        <v>262139.779999998</v>
      </c>
      <c r="I63" s="31" t="s">
        <v>52</v>
      </c>
      <c r="J63" s="30"/>
      <c r="K63" s="30"/>
      <c r="L63" s="30">
        <v>202601</v>
      </c>
      <c r="M63" s="30"/>
      <c r="N63" s="30">
        <v>202601</v>
      </c>
      <c r="O63" s="30"/>
      <c r="P63" s="30"/>
      <c r="Z63" s="44"/>
      <c r="AA63" s="44"/>
      <c r="AB63" s="44"/>
    </row>
    <row r="64" s="35" customFormat="1" customHeight="1" spans="1:28">
      <c r="A64" s="30">
        <v>60</v>
      </c>
      <c r="B64" s="38">
        <v>46034</v>
      </c>
      <c r="C64" s="31" t="s">
        <v>27</v>
      </c>
      <c r="D64" s="30" t="s">
        <v>33</v>
      </c>
      <c r="E64" s="30" t="s">
        <v>61</v>
      </c>
      <c r="F64" s="30">
        <v>3246.98</v>
      </c>
      <c r="G64" s="30"/>
      <c r="H64" s="32">
        <v>265386.759999998</v>
      </c>
      <c r="I64" s="31" t="s">
        <v>62</v>
      </c>
      <c r="J64" s="30"/>
      <c r="K64" s="30"/>
      <c r="L64" s="30">
        <v>202601</v>
      </c>
      <c r="M64" s="30"/>
      <c r="N64" s="30">
        <v>202601</v>
      </c>
      <c r="O64" s="30"/>
      <c r="P64" s="30"/>
      <c r="Z64" s="44"/>
      <c r="AA64" s="44"/>
      <c r="AB64" s="44"/>
    </row>
    <row r="65" s="35" customFormat="1" customHeight="1" spans="1:28">
      <c r="A65" s="30">
        <v>61</v>
      </c>
      <c r="B65" s="38">
        <v>46034</v>
      </c>
      <c r="C65" s="31" t="s">
        <v>27</v>
      </c>
      <c r="D65" s="30" t="s">
        <v>48</v>
      </c>
      <c r="E65" s="30" t="s">
        <v>67</v>
      </c>
      <c r="F65" s="30"/>
      <c r="G65" s="30">
        <v>5000</v>
      </c>
      <c r="H65" s="32">
        <v>260386.759999998</v>
      </c>
      <c r="I65" s="31" t="s">
        <v>50</v>
      </c>
      <c r="J65" s="30"/>
      <c r="K65" s="30"/>
      <c r="L65" s="30">
        <v>202601</v>
      </c>
      <c r="M65" s="30"/>
      <c r="N65" s="30">
        <v>202601</v>
      </c>
      <c r="O65" s="30"/>
      <c r="P65" s="30"/>
      <c r="Z65" s="44"/>
      <c r="AA65" s="44"/>
      <c r="AB65" s="44"/>
    </row>
    <row r="66" s="35" customFormat="1" customHeight="1" spans="1:28">
      <c r="A66" s="30">
        <v>62</v>
      </c>
      <c r="B66" s="38">
        <v>46034</v>
      </c>
      <c r="C66" s="31" t="s">
        <v>27</v>
      </c>
      <c r="D66" s="30" t="s">
        <v>48</v>
      </c>
      <c r="E66" s="30" t="s">
        <v>67</v>
      </c>
      <c r="F66" s="30"/>
      <c r="G66" s="30">
        <v>3600</v>
      </c>
      <c r="H66" s="32">
        <v>256786.759999998</v>
      </c>
      <c r="I66" s="31" t="s">
        <v>50</v>
      </c>
      <c r="J66" s="30"/>
      <c r="K66" s="30"/>
      <c r="L66" s="30">
        <v>202601</v>
      </c>
      <c r="M66" s="30"/>
      <c r="N66" s="30">
        <v>202601</v>
      </c>
      <c r="O66" s="30"/>
      <c r="P66" s="30"/>
      <c r="Z66" s="44"/>
      <c r="AA66" s="44"/>
      <c r="AB66" s="44"/>
    </row>
    <row r="67" s="35" customFormat="1" customHeight="1" spans="1:28">
      <c r="A67" s="30">
        <v>63</v>
      </c>
      <c r="B67" s="38">
        <v>46034</v>
      </c>
      <c r="C67" s="31" t="s">
        <v>27</v>
      </c>
      <c r="D67" s="30" t="s">
        <v>33</v>
      </c>
      <c r="E67" s="30" t="s">
        <v>55</v>
      </c>
      <c r="F67" s="30">
        <v>6140.01</v>
      </c>
      <c r="G67" s="30"/>
      <c r="H67" s="32">
        <v>262926.769999998</v>
      </c>
      <c r="I67" s="31" t="s">
        <v>56</v>
      </c>
      <c r="J67" s="30"/>
      <c r="K67" s="30"/>
      <c r="L67" s="30">
        <v>202601</v>
      </c>
      <c r="M67" s="30"/>
      <c r="N67" s="30">
        <v>202601</v>
      </c>
      <c r="O67" s="30"/>
      <c r="P67" s="30"/>
      <c r="Z67" s="44"/>
      <c r="AA67" s="44"/>
      <c r="AB67" s="44"/>
    </row>
    <row r="68" s="35" customFormat="1" customHeight="1" spans="1:28">
      <c r="A68" s="30">
        <v>64</v>
      </c>
      <c r="B68" s="38">
        <v>46035</v>
      </c>
      <c r="C68" s="31" t="s">
        <v>27</v>
      </c>
      <c r="D68" s="30" t="s">
        <v>33</v>
      </c>
      <c r="E68" s="30" t="s">
        <v>65</v>
      </c>
      <c r="F68" s="30">
        <v>4119.87</v>
      </c>
      <c r="G68" s="30"/>
      <c r="H68" s="32">
        <v>267046.639999998</v>
      </c>
      <c r="I68" s="31" t="s">
        <v>66</v>
      </c>
      <c r="J68" s="30"/>
      <c r="K68" s="30"/>
      <c r="L68" s="30">
        <v>202601</v>
      </c>
      <c r="M68" s="30"/>
      <c r="N68" s="30">
        <v>202601</v>
      </c>
      <c r="O68" s="30"/>
      <c r="P68" s="30"/>
      <c r="Z68" s="44"/>
      <c r="AA68" s="44"/>
      <c r="AB68" s="44"/>
    </row>
    <row r="69" s="35" customFormat="1" customHeight="1" spans="1:28">
      <c r="A69" s="30">
        <v>65</v>
      </c>
      <c r="B69" s="38">
        <v>46035</v>
      </c>
      <c r="C69" s="31" t="s">
        <v>27</v>
      </c>
      <c r="D69" s="30" t="s">
        <v>33</v>
      </c>
      <c r="E69" s="30" t="s">
        <v>42</v>
      </c>
      <c r="F69" s="30">
        <v>25249.7</v>
      </c>
      <c r="G69" s="30"/>
      <c r="H69" s="32">
        <v>292296.339999998</v>
      </c>
      <c r="I69" s="31" t="s">
        <v>43</v>
      </c>
      <c r="J69" s="30"/>
      <c r="K69" s="30"/>
      <c r="L69" s="30">
        <v>202601</v>
      </c>
      <c r="M69" s="30"/>
      <c r="N69" s="30">
        <v>202601</v>
      </c>
      <c r="O69" s="30"/>
      <c r="P69" s="30"/>
      <c r="Z69" s="44"/>
      <c r="AA69" s="44"/>
      <c r="AB69" s="44"/>
    </row>
    <row r="70" s="35" customFormat="1" customHeight="1" spans="1:28">
      <c r="A70" s="30">
        <v>66</v>
      </c>
      <c r="B70" s="38">
        <v>46036</v>
      </c>
      <c r="C70" s="31" t="s">
        <v>27</v>
      </c>
      <c r="D70" s="30" t="s">
        <v>33</v>
      </c>
      <c r="E70" s="30" t="s">
        <v>34</v>
      </c>
      <c r="F70" s="30">
        <v>1153.71</v>
      </c>
      <c r="G70" s="30"/>
      <c r="H70" s="32">
        <v>293450.049999998</v>
      </c>
      <c r="I70" s="31" t="s">
        <v>35</v>
      </c>
      <c r="J70" s="30"/>
      <c r="K70" s="30"/>
      <c r="L70" s="30">
        <v>202601</v>
      </c>
      <c r="M70" s="30"/>
      <c r="N70" s="30">
        <v>202601</v>
      </c>
      <c r="O70" s="30"/>
      <c r="P70" s="30"/>
      <c r="Z70" s="44"/>
      <c r="AA70" s="44"/>
      <c r="AB70" s="44"/>
    </row>
    <row r="71" s="35" customFormat="1" customHeight="1" spans="1:28">
      <c r="A71" s="30">
        <v>67</v>
      </c>
      <c r="B71" s="38">
        <v>46036</v>
      </c>
      <c r="C71" s="31" t="s">
        <v>27</v>
      </c>
      <c r="D71" s="30" t="s">
        <v>33</v>
      </c>
      <c r="E71" s="30" t="s">
        <v>38</v>
      </c>
      <c r="F71" s="30">
        <v>1589.19</v>
      </c>
      <c r="G71" s="30"/>
      <c r="H71" s="32">
        <v>295039.239999998</v>
      </c>
      <c r="I71" s="31" t="s">
        <v>39</v>
      </c>
      <c r="J71" s="30"/>
      <c r="K71" s="30"/>
      <c r="L71" s="30">
        <v>202601</v>
      </c>
      <c r="M71" s="30"/>
      <c r="N71" s="30">
        <v>202601</v>
      </c>
      <c r="O71" s="30"/>
      <c r="P71" s="30"/>
      <c r="Z71" s="44"/>
      <c r="AA71" s="44"/>
      <c r="AB71" s="44"/>
    </row>
    <row r="72" s="35" customFormat="1" customHeight="1" spans="1:28">
      <c r="A72" s="30">
        <v>68</v>
      </c>
      <c r="B72" s="38">
        <v>46036</v>
      </c>
      <c r="C72" s="31" t="s">
        <v>27</v>
      </c>
      <c r="D72" s="30" t="s">
        <v>33</v>
      </c>
      <c r="E72" s="30" t="s">
        <v>40</v>
      </c>
      <c r="F72" s="30">
        <v>1343.14</v>
      </c>
      <c r="G72" s="30"/>
      <c r="H72" s="32">
        <v>296382.379999998</v>
      </c>
      <c r="I72" s="31" t="s">
        <v>41</v>
      </c>
      <c r="J72" s="30"/>
      <c r="K72" s="30"/>
      <c r="L72" s="30">
        <v>202601</v>
      </c>
      <c r="M72" s="30"/>
      <c r="N72" s="30">
        <v>202601</v>
      </c>
      <c r="O72" s="30"/>
      <c r="P72" s="30"/>
      <c r="Z72" s="44"/>
      <c r="AA72" s="44"/>
      <c r="AB72" s="44"/>
    </row>
    <row r="73" s="35" customFormat="1" customHeight="1" spans="1:28">
      <c r="A73" s="30">
        <v>69</v>
      </c>
      <c r="B73" s="38">
        <v>46036</v>
      </c>
      <c r="C73" s="31" t="s">
        <v>27</v>
      </c>
      <c r="D73" s="30" t="s">
        <v>33</v>
      </c>
      <c r="E73" s="30" t="s">
        <v>51</v>
      </c>
      <c r="F73" s="30">
        <v>5644.87</v>
      </c>
      <c r="G73" s="30"/>
      <c r="H73" s="32">
        <v>302027.249999998</v>
      </c>
      <c r="I73" s="31" t="s">
        <v>52</v>
      </c>
      <c r="J73" s="30"/>
      <c r="K73" s="30"/>
      <c r="L73" s="30">
        <v>202601</v>
      </c>
      <c r="M73" s="30"/>
      <c r="N73" s="30">
        <v>202601</v>
      </c>
      <c r="O73" s="30"/>
      <c r="P73" s="30"/>
      <c r="Z73" s="44"/>
      <c r="AA73" s="44"/>
      <c r="AB73" s="44"/>
    </row>
    <row r="74" s="35" customFormat="1" customHeight="1" spans="1:28">
      <c r="A74" s="30">
        <v>70</v>
      </c>
      <c r="B74" s="38">
        <v>46036</v>
      </c>
      <c r="C74" s="31" t="s">
        <v>27</v>
      </c>
      <c r="D74" s="30" t="s">
        <v>33</v>
      </c>
      <c r="E74" s="30" t="s">
        <v>59</v>
      </c>
      <c r="F74" s="30">
        <v>1776.02</v>
      </c>
      <c r="G74" s="30"/>
      <c r="H74" s="32">
        <v>303803.269999998</v>
      </c>
      <c r="I74" s="31" t="s">
        <v>60</v>
      </c>
      <c r="J74" s="30"/>
      <c r="K74" s="30"/>
      <c r="L74" s="30">
        <v>202601</v>
      </c>
      <c r="M74" s="30"/>
      <c r="N74" s="30">
        <v>202601</v>
      </c>
      <c r="O74" s="30"/>
      <c r="P74" s="30"/>
      <c r="Z74" s="44"/>
      <c r="AA74" s="44"/>
      <c r="AB74" s="44"/>
    </row>
    <row r="75" s="35" customFormat="1" customHeight="1" spans="1:28">
      <c r="A75" s="30">
        <v>71</v>
      </c>
      <c r="B75" s="38">
        <v>46036</v>
      </c>
      <c r="C75" s="31" t="s">
        <v>27</v>
      </c>
      <c r="D75" s="31" t="s">
        <v>50</v>
      </c>
      <c r="E75" s="30" t="s">
        <v>69</v>
      </c>
      <c r="F75" s="30"/>
      <c r="G75" s="30">
        <v>250000</v>
      </c>
      <c r="H75" s="32">
        <v>53803.2699999977</v>
      </c>
      <c r="I75" s="31" t="s">
        <v>50</v>
      </c>
      <c r="J75" s="30"/>
      <c r="K75" s="30"/>
      <c r="L75" s="30">
        <v>202601</v>
      </c>
      <c r="M75" s="30"/>
      <c r="N75" s="30">
        <v>202601</v>
      </c>
      <c r="O75" s="30"/>
      <c r="P75" s="30"/>
      <c r="Z75" s="44"/>
      <c r="AA75" s="44"/>
      <c r="AB75" s="44"/>
    </row>
    <row r="76" s="35" customFormat="1" customHeight="1" spans="1:28">
      <c r="A76" s="30">
        <v>72</v>
      </c>
      <c r="B76" s="38">
        <v>46036</v>
      </c>
      <c r="C76" s="31" t="s">
        <v>27</v>
      </c>
      <c r="D76" s="30" t="s">
        <v>33</v>
      </c>
      <c r="E76" s="30" t="s">
        <v>63</v>
      </c>
      <c r="F76" s="30">
        <v>1595.6</v>
      </c>
      <c r="G76" s="30"/>
      <c r="H76" s="32">
        <v>55398.8699999978</v>
      </c>
      <c r="I76" s="31" t="s">
        <v>64</v>
      </c>
      <c r="J76" s="30"/>
      <c r="K76" s="30"/>
      <c r="L76" s="30">
        <v>202601</v>
      </c>
      <c r="M76" s="30"/>
      <c r="N76" s="30">
        <v>202601</v>
      </c>
      <c r="O76" s="30"/>
      <c r="P76" s="30"/>
      <c r="Z76" s="44"/>
      <c r="AA76" s="44"/>
      <c r="AB76" s="44"/>
    </row>
    <row r="77" s="35" customFormat="1" customHeight="1" spans="1:28">
      <c r="A77" s="30">
        <v>73</v>
      </c>
      <c r="B77" s="38">
        <v>46036</v>
      </c>
      <c r="C77" s="31" t="s">
        <v>27</v>
      </c>
      <c r="D77" s="30" t="s">
        <v>33</v>
      </c>
      <c r="E77" s="30" t="s">
        <v>53</v>
      </c>
      <c r="F77" s="30">
        <v>9261.49</v>
      </c>
      <c r="G77" s="30"/>
      <c r="H77" s="32">
        <v>64660.3599999975</v>
      </c>
      <c r="I77" s="31" t="s">
        <v>54</v>
      </c>
      <c r="J77" s="30"/>
      <c r="K77" s="30"/>
      <c r="L77" s="30">
        <v>202601</v>
      </c>
      <c r="M77" s="30"/>
      <c r="N77" s="30">
        <v>202601</v>
      </c>
      <c r="O77" s="30"/>
      <c r="P77" s="30"/>
      <c r="Z77" s="44"/>
      <c r="AA77" s="44"/>
      <c r="AB77" s="44"/>
    </row>
    <row r="78" s="35" customFormat="1" customHeight="1" spans="1:28">
      <c r="A78" s="30">
        <v>74</v>
      </c>
      <c r="B78" s="38">
        <v>46037</v>
      </c>
      <c r="C78" s="31" t="s">
        <v>27</v>
      </c>
      <c r="D78" s="30" t="s">
        <v>33</v>
      </c>
      <c r="E78" s="30" t="s">
        <v>36</v>
      </c>
      <c r="F78" s="30">
        <v>1988.97</v>
      </c>
      <c r="G78" s="30"/>
      <c r="H78" s="32">
        <v>66649.3299999977</v>
      </c>
      <c r="I78" s="31" t="s">
        <v>37</v>
      </c>
      <c r="J78" s="30"/>
      <c r="K78" s="30"/>
      <c r="L78" s="30">
        <v>202601</v>
      </c>
      <c r="M78" s="30"/>
      <c r="N78" s="30">
        <v>202601</v>
      </c>
      <c r="O78" s="30"/>
      <c r="P78" s="30"/>
      <c r="Z78" s="44"/>
      <c r="AA78" s="44"/>
      <c r="AB78" s="44"/>
    </row>
    <row r="79" s="35" customFormat="1" customHeight="1" spans="1:28">
      <c r="A79" s="30">
        <v>75</v>
      </c>
      <c r="B79" s="38">
        <v>46037</v>
      </c>
      <c r="C79" s="31" t="s">
        <v>27</v>
      </c>
      <c r="D79" s="30" t="s">
        <v>33</v>
      </c>
      <c r="E79" s="30" t="s">
        <v>44</v>
      </c>
      <c r="F79" s="30">
        <v>1299.38</v>
      </c>
      <c r="G79" s="30"/>
      <c r="H79" s="32">
        <v>67948.7099999976</v>
      </c>
      <c r="I79" s="31" t="s">
        <v>45</v>
      </c>
      <c r="J79" s="30"/>
      <c r="K79" s="30"/>
      <c r="L79" s="30">
        <v>202601</v>
      </c>
      <c r="M79" s="30"/>
      <c r="N79" s="30">
        <v>202601</v>
      </c>
      <c r="O79" s="30"/>
      <c r="P79" s="30"/>
      <c r="Z79" s="44"/>
      <c r="AA79" s="44"/>
      <c r="AB79" s="44"/>
    </row>
    <row r="80" s="35" customFormat="1" customHeight="1" spans="1:28">
      <c r="A80" s="30">
        <v>76</v>
      </c>
      <c r="B80" s="38">
        <v>46037</v>
      </c>
      <c r="C80" s="31" t="s">
        <v>27</v>
      </c>
      <c r="D80" s="30" t="s">
        <v>33</v>
      </c>
      <c r="E80" s="30" t="s">
        <v>57</v>
      </c>
      <c r="F80" s="30">
        <v>9486.1</v>
      </c>
      <c r="G80" s="30"/>
      <c r="H80" s="32">
        <v>77434.8099999977</v>
      </c>
      <c r="I80" s="31" t="s">
        <v>58</v>
      </c>
      <c r="J80" s="30"/>
      <c r="K80" s="30"/>
      <c r="L80" s="30">
        <v>202601</v>
      </c>
      <c r="M80" s="30"/>
      <c r="N80" s="30">
        <v>202601</v>
      </c>
      <c r="O80" s="30"/>
      <c r="P80" s="30"/>
      <c r="Z80" s="44"/>
      <c r="AA80" s="44"/>
      <c r="AB80" s="44"/>
    </row>
    <row r="81" s="35" customFormat="1" customHeight="1" spans="1:28">
      <c r="A81" s="30">
        <v>77</v>
      </c>
      <c r="B81" s="38">
        <v>46037</v>
      </c>
      <c r="C81" s="31" t="s">
        <v>27</v>
      </c>
      <c r="D81" s="30" t="s">
        <v>33</v>
      </c>
      <c r="E81" s="30" t="s">
        <v>65</v>
      </c>
      <c r="F81" s="30">
        <v>3533.45</v>
      </c>
      <c r="G81" s="30"/>
      <c r="H81" s="32">
        <v>80968.2599999974</v>
      </c>
      <c r="I81" s="31" t="s">
        <v>66</v>
      </c>
      <c r="J81" s="30"/>
      <c r="K81" s="30"/>
      <c r="L81" s="30">
        <v>202601</v>
      </c>
      <c r="M81" s="30"/>
      <c r="N81" s="30">
        <v>202601</v>
      </c>
      <c r="O81" s="30"/>
      <c r="P81" s="30"/>
      <c r="Z81" s="44"/>
      <c r="AA81" s="44"/>
      <c r="AB81" s="44"/>
    </row>
    <row r="82" s="35" customFormat="1" customHeight="1" spans="1:28">
      <c r="A82" s="30">
        <v>78</v>
      </c>
      <c r="B82" s="38">
        <v>46038</v>
      </c>
      <c r="C82" s="31" t="s">
        <v>27</v>
      </c>
      <c r="D82" s="30" t="s">
        <v>33</v>
      </c>
      <c r="E82" s="30" t="s">
        <v>42</v>
      </c>
      <c r="F82" s="30">
        <v>31870.96</v>
      </c>
      <c r="G82" s="30"/>
      <c r="H82" s="32">
        <v>112839.219999997</v>
      </c>
      <c r="I82" s="31" t="s">
        <v>43</v>
      </c>
      <c r="J82" s="30"/>
      <c r="K82" s="30"/>
      <c r="L82" s="30">
        <v>202601</v>
      </c>
      <c r="M82" s="30"/>
      <c r="N82" s="30">
        <v>202601</v>
      </c>
      <c r="O82" s="30"/>
      <c r="P82" s="30"/>
      <c r="Z82" s="44"/>
      <c r="AA82" s="44"/>
      <c r="AB82" s="44"/>
    </row>
    <row r="83" s="35" customFormat="1" customHeight="1" spans="1:28">
      <c r="A83" s="30">
        <v>79</v>
      </c>
      <c r="B83" s="38">
        <v>46039</v>
      </c>
      <c r="C83" s="31" t="s">
        <v>27</v>
      </c>
      <c r="D83" s="30" t="s">
        <v>33</v>
      </c>
      <c r="E83" s="30" t="s">
        <v>55</v>
      </c>
      <c r="F83" s="30">
        <v>8560.25</v>
      </c>
      <c r="G83" s="30"/>
      <c r="H83" s="32">
        <v>121399.469999997</v>
      </c>
      <c r="I83" s="31" t="s">
        <v>56</v>
      </c>
      <c r="J83" s="30"/>
      <c r="K83" s="30"/>
      <c r="L83" s="30">
        <v>202601</v>
      </c>
      <c r="M83" s="30"/>
      <c r="N83" s="30">
        <v>202601</v>
      </c>
      <c r="O83" s="30"/>
      <c r="P83" s="30"/>
      <c r="Z83" s="44"/>
      <c r="AA83" s="44"/>
      <c r="AB83" s="44"/>
    </row>
    <row r="84" s="35" customFormat="1" customHeight="1" spans="1:28">
      <c r="A84" s="30">
        <v>80</v>
      </c>
      <c r="B84" s="38">
        <v>46040</v>
      </c>
      <c r="C84" s="31" t="s">
        <v>27</v>
      </c>
      <c r="D84" s="30" t="s">
        <v>33</v>
      </c>
      <c r="E84" s="30" t="s">
        <v>65</v>
      </c>
      <c r="F84" s="30">
        <v>4907.8</v>
      </c>
      <c r="G84" s="30"/>
      <c r="H84" s="32">
        <v>126307.269999998</v>
      </c>
      <c r="I84" s="31" t="s">
        <v>66</v>
      </c>
      <c r="J84" s="30"/>
      <c r="K84" s="30"/>
      <c r="L84" s="30">
        <v>202601</v>
      </c>
      <c r="M84" s="30"/>
      <c r="N84" s="30">
        <v>202601</v>
      </c>
      <c r="O84" s="30"/>
      <c r="P84" s="30"/>
      <c r="Z84" s="44"/>
      <c r="AA84" s="44"/>
      <c r="AB84" s="44"/>
    </row>
    <row r="85" s="35" customFormat="1" customHeight="1" spans="1:28">
      <c r="A85" s="30">
        <v>81</v>
      </c>
      <c r="B85" s="38">
        <v>46040</v>
      </c>
      <c r="C85" s="31" t="s">
        <v>27</v>
      </c>
      <c r="D85" s="30" t="s">
        <v>33</v>
      </c>
      <c r="E85" s="30" t="s">
        <v>51</v>
      </c>
      <c r="F85" s="30">
        <v>8734.5</v>
      </c>
      <c r="G85" s="30"/>
      <c r="H85" s="32">
        <v>135041.769999998</v>
      </c>
      <c r="I85" s="31" t="s">
        <v>52</v>
      </c>
      <c r="J85" s="30"/>
      <c r="K85" s="30"/>
      <c r="L85" s="30">
        <v>202601</v>
      </c>
      <c r="M85" s="30"/>
      <c r="N85" s="30">
        <v>202601</v>
      </c>
      <c r="O85" s="30"/>
      <c r="P85" s="30"/>
      <c r="Z85" s="44"/>
      <c r="AA85" s="44"/>
      <c r="AB85" s="44"/>
    </row>
    <row r="86" s="35" customFormat="1" customHeight="1" spans="1:28">
      <c r="A86" s="30">
        <v>82</v>
      </c>
      <c r="B86" s="38">
        <v>46041</v>
      </c>
      <c r="C86" s="31" t="s">
        <v>27</v>
      </c>
      <c r="D86" s="30" t="s">
        <v>33</v>
      </c>
      <c r="E86" s="30" t="s">
        <v>42</v>
      </c>
      <c r="F86" s="30">
        <v>27380.41</v>
      </c>
      <c r="G86" s="30"/>
      <c r="H86" s="32">
        <v>162422.179999998</v>
      </c>
      <c r="I86" s="31" t="s">
        <v>43</v>
      </c>
      <c r="J86" s="30"/>
      <c r="K86" s="30"/>
      <c r="L86" s="30">
        <v>202601</v>
      </c>
      <c r="M86" s="30"/>
      <c r="N86" s="30">
        <v>202601</v>
      </c>
      <c r="O86" s="30"/>
      <c r="P86" s="30"/>
      <c r="Z86" s="44"/>
      <c r="AA86" s="44"/>
      <c r="AB86" s="44"/>
    </row>
    <row r="87" s="35" customFormat="1" customHeight="1" spans="1:28">
      <c r="A87" s="30">
        <v>83</v>
      </c>
      <c r="B87" s="38">
        <v>46042</v>
      </c>
      <c r="C87" s="31" t="s">
        <v>27</v>
      </c>
      <c r="D87" s="31" t="s">
        <v>50</v>
      </c>
      <c r="E87" s="30" t="s">
        <v>69</v>
      </c>
      <c r="F87" s="30"/>
      <c r="G87" s="30">
        <v>100000</v>
      </c>
      <c r="H87" s="32">
        <v>62422.1799999976</v>
      </c>
      <c r="I87" s="31" t="s">
        <v>50</v>
      </c>
      <c r="J87" s="30"/>
      <c r="K87" s="30"/>
      <c r="L87" s="30">
        <v>202601</v>
      </c>
      <c r="M87" s="30"/>
      <c r="N87" s="30">
        <v>202601</v>
      </c>
      <c r="O87" s="30"/>
      <c r="P87" s="30"/>
      <c r="Z87" s="44"/>
      <c r="AA87" s="44"/>
      <c r="AB87" s="44"/>
    </row>
    <row r="88" s="35" customFormat="1" customHeight="1" spans="1:28">
      <c r="A88" s="30">
        <v>84</v>
      </c>
      <c r="B88" s="38">
        <v>46043</v>
      </c>
      <c r="C88" s="31" t="s">
        <v>27</v>
      </c>
      <c r="D88" s="30" t="s">
        <v>33</v>
      </c>
      <c r="E88" s="30" t="s">
        <v>36</v>
      </c>
      <c r="F88" s="30">
        <v>813.45</v>
      </c>
      <c r="G88" s="30"/>
      <c r="H88" s="32">
        <v>63235.6299999976</v>
      </c>
      <c r="I88" s="31" t="s">
        <v>37</v>
      </c>
      <c r="J88" s="30"/>
      <c r="K88" s="30"/>
      <c r="L88" s="30">
        <v>202601</v>
      </c>
      <c r="M88" s="30"/>
      <c r="N88" s="30">
        <v>202601</v>
      </c>
      <c r="O88" s="30"/>
      <c r="P88" s="30"/>
      <c r="Z88" s="44"/>
      <c r="AA88" s="44"/>
      <c r="AB88" s="44"/>
    </row>
    <row r="89" s="35" customFormat="1" customHeight="1" spans="1:28">
      <c r="A89" s="30">
        <v>85</v>
      </c>
      <c r="B89" s="38">
        <v>46043</v>
      </c>
      <c r="C89" s="31" t="s">
        <v>27</v>
      </c>
      <c r="D89" s="30" t="s">
        <v>33</v>
      </c>
      <c r="E89" s="30" t="s">
        <v>65</v>
      </c>
      <c r="F89" s="30">
        <v>6051.2</v>
      </c>
      <c r="G89" s="30"/>
      <c r="H89" s="32">
        <v>69286.8299999975</v>
      </c>
      <c r="I89" s="31" t="s">
        <v>66</v>
      </c>
      <c r="J89" s="30"/>
      <c r="K89" s="30"/>
      <c r="L89" s="30">
        <v>202601</v>
      </c>
      <c r="M89" s="30"/>
      <c r="N89" s="30">
        <v>202601</v>
      </c>
      <c r="O89" s="30"/>
      <c r="P89" s="30"/>
      <c r="Z89" s="44"/>
      <c r="AA89" s="44"/>
      <c r="AB89" s="44"/>
    </row>
    <row r="90" s="35" customFormat="1" customHeight="1" spans="1:28">
      <c r="A90" s="30">
        <v>86</v>
      </c>
      <c r="B90" s="38">
        <v>46036</v>
      </c>
      <c r="C90" s="31" t="s">
        <v>27</v>
      </c>
      <c r="D90" s="30" t="s">
        <v>33</v>
      </c>
      <c r="E90" s="30" t="s">
        <v>53</v>
      </c>
      <c r="F90" s="30">
        <v>165.3</v>
      </c>
      <c r="G90" s="30"/>
      <c r="H90" s="32">
        <v>69452.1299999976</v>
      </c>
      <c r="I90" s="31" t="s">
        <v>54</v>
      </c>
      <c r="J90" s="30"/>
      <c r="K90" s="30"/>
      <c r="L90" s="56">
        <v>202512</v>
      </c>
      <c r="M90" s="30"/>
      <c r="N90" s="30">
        <v>202601</v>
      </c>
      <c r="O90" s="30"/>
      <c r="P90" s="30"/>
      <c r="Z90" s="44"/>
      <c r="AA90" s="44"/>
      <c r="AB90" s="44"/>
    </row>
    <row r="91" s="35" customFormat="1" customHeight="1" spans="1:28">
      <c r="A91" s="30">
        <v>87</v>
      </c>
      <c r="B91" s="38">
        <v>46043</v>
      </c>
      <c r="C91" s="31" t="s">
        <v>27</v>
      </c>
      <c r="D91" s="30" t="s">
        <v>33</v>
      </c>
      <c r="E91" s="30" t="s">
        <v>53</v>
      </c>
      <c r="F91" s="30">
        <v>12544.46</v>
      </c>
      <c r="G91" s="30"/>
      <c r="H91" s="32">
        <v>81996.5899999975</v>
      </c>
      <c r="I91" s="31" t="s">
        <v>54</v>
      </c>
      <c r="J91" s="30"/>
      <c r="K91" s="30"/>
      <c r="L91" s="30">
        <v>202601</v>
      </c>
      <c r="M91" s="30"/>
      <c r="N91" s="30">
        <v>202601</v>
      </c>
      <c r="O91" s="30"/>
      <c r="P91" s="30"/>
      <c r="Z91" s="44"/>
      <c r="AA91" s="44"/>
      <c r="AB91" s="44"/>
    </row>
    <row r="92" s="35" customFormat="1" customHeight="1" spans="1:28">
      <c r="A92" s="30">
        <v>88</v>
      </c>
      <c r="B92" s="38">
        <v>46043</v>
      </c>
      <c r="C92" s="31" t="s">
        <v>27</v>
      </c>
      <c r="D92" s="30" t="s">
        <v>33</v>
      </c>
      <c r="E92" s="30" t="s">
        <v>40</v>
      </c>
      <c r="F92" s="30">
        <v>1458.14</v>
      </c>
      <c r="G92" s="30"/>
      <c r="H92" s="32">
        <v>83454.7299999977</v>
      </c>
      <c r="I92" s="31" t="s">
        <v>41</v>
      </c>
      <c r="J92" s="30"/>
      <c r="K92" s="30"/>
      <c r="L92" s="30">
        <v>202601</v>
      </c>
      <c r="M92" s="30"/>
      <c r="N92" s="30">
        <v>202601</v>
      </c>
      <c r="O92" s="30"/>
      <c r="P92" s="30"/>
      <c r="Z92" s="44"/>
      <c r="AA92" s="44"/>
      <c r="AB92" s="44"/>
    </row>
    <row r="93" s="35" customFormat="1" customHeight="1" spans="1:28">
      <c r="A93" s="30">
        <v>89</v>
      </c>
      <c r="B93" s="38">
        <v>46043</v>
      </c>
      <c r="C93" s="31" t="s">
        <v>27</v>
      </c>
      <c r="D93" s="30" t="s">
        <v>33</v>
      </c>
      <c r="E93" s="30" t="s">
        <v>38</v>
      </c>
      <c r="F93" s="30">
        <v>1083.49</v>
      </c>
      <c r="G93" s="30"/>
      <c r="H93" s="32">
        <v>84538.2199999974</v>
      </c>
      <c r="I93" s="31" t="s">
        <v>39</v>
      </c>
      <c r="J93" s="30"/>
      <c r="K93" s="30"/>
      <c r="L93" s="30">
        <v>202601</v>
      </c>
      <c r="M93" s="30"/>
      <c r="N93" s="30">
        <v>202601</v>
      </c>
      <c r="O93" s="30"/>
      <c r="P93" s="30"/>
      <c r="Z93" s="44"/>
      <c r="AA93" s="44"/>
      <c r="AB93" s="44"/>
    </row>
    <row r="94" s="35" customFormat="1" customHeight="1" spans="1:28">
      <c r="A94" s="30">
        <v>90</v>
      </c>
      <c r="B94" s="38">
        <v>46043</v>
      </c>
      <c r="C94" s="31" t="s">
        <v>27</v>
      </c>
      <c r="D94" s="30" t="s">
        <v>33</v>
      </c>
      <c r="E94" s="30" t="s">
        <v>63</v>
      </c>
      <c r="F94" s="30">
        <v>2220.54</v>
      </c>
      <c r="G94" s="57"/>
      <c r="H94" s="32">
        <v>86758.7599999974</v>
      </c>
      <c r="I94" s="31" t="s">
        <v>64</v>
      </c>
      <c r="J94" s="30"/>
      <c r="K94" s="30"/>
      <c r="L94" s="30">
        <v>202601</v>
      </c>
      <c r="M94" s="30"/>
      <c r="N94" s="30">
        <v>202601</v>
      </c>
      <c r="O94" s="30"/>
      <c r="P94" s="30"/>
      <c r="Z94" s="44"/>
      <c r="AA94" s="44"/>
      <c r="AB94" s="44"/>
    </row>
    <row r="95" s="35" customFormat="1" customHeight="1" spans="1:28">
      <c r="A95" s="30">
        <v>91</v>
      </c>
      <c r="B95" s="38">
        <v>46044</v>
      </c>
      <c r="C95" s="31" t="s">
        <v>27</v>
      </c>
      <c r="D95" s="30" t="s">
        <v>33</v>
      </c>
      <c r="E95" s="30" t="s">
        <v>61</v>
      </c>
      <c r="F95" s="30">
        <v>9195.39</v>
      </c>
      <c r="G95" s="57"/>
      <c r="H95" s="32">
        <v>95954.1499999976</v>
      </c>
      <c r="I95" s="31" t="s">
        <v>62</v>
      </c>
      <c r="J95" s="30"/>
      <c r="K95" s="30"/>
      <c r="L95" s="30">
        <v>202601</v>
      </c>
      <c r="M95" s="30"/>
      <c r="N95" s="30">
        <v>202601</v>
      </c>
      <c r="O95" s="30"/>
      <c r="P95" s="30"/>
      <c r="Z95" s="44"/>
      <c r="AA95" s="44"/>
      <c r="AB95" s="44"/>
    </row>
    <row r="96" s="35" customFormat="1" customHeight="1" spans="1:28">
      <c r="A96" s="30">
        <v>92</v>
      </c>
      <c r="B96" s="38">
        <v>46044</v>
      </c>
      <c r="C96" s="31" t="s">
        <v>27</v>
      </c>
      <c r="D96" s="30" t="s">
        <v>33</v>
      </c>
      <c r="E96" s="30" t="s">
        <v>34</v>
      </c>
      <c r="F96" s="30">
        <v>1468.5</v>
      </c>
      <c r="G96" s="30"/>
      <c r="H96" s="32">
        <v>97422.6499999976</v>
      </c>
      <c r="I96" s="31" t="s">
        <v>35</v>
      </c>
      <c r="J96" s="30"/>
      <c r="K96" s="30"/>
      <c r="L96" s="30">
        <v>202601</v>
      </c>
      <c r="M96" s="30"/>
      <c r="N96" s="30">
        <v>202601</v>
      </c>
      <c r="O96" s="30"/>
      <c r="P96" s="30"/>
      <c r="Z96" s="44"/>
      <c r="AA96" s="44"/>
      <c r="AB96" s="44"/>
    </row>
    <row r="97" s="35" customFormat="1" customHeight="1" spans="1:28">
      <c r="A97" s="30">
        <v>93</v>
      </c>
      <c r="B97" s="38">
        <v>46044</v>
      </c>
      <c r="C97" s="31" t="s">
        <v>27</v>
      </c>
      <c r="D97" s="30" t="s">
        <v>33</v>
      </c>
      <c r="E97" s="30" t="s">
        <v>51</v>
      </c>
      <c r="F97" s="30">
        <v>7413.57</v>
      </c>
      <c r="G97" s="30"/>
      <c r="H97" s="32">
        <v>104836.219999997</v>
      </c>
      <c r="I97" s="31" t="s">
        <v>52</v>
      </c>
      <c r="J97" s="30"/>
      <c r="K97" s="30"/>
      <c r="L97" s="30">
        <v>202601</v>
      </c>
      <c r="M97" s="30"/>
      <c r="N97" s="30">
        <v>202601</v>
      </c>
      <c r="O97" s="30"/>
      <c r="P97" s="30"/>
      <c r="Z97" s="44"/>
      <c r="AA97" s="44"/>
      <c r="AB97" s="44"/>
    </row>
    <row r="98" s="35" customFormat="1" customHeight="1" spans="1:28">
      <c r="A98" s="30">
        <v>94</v>
      </c>
      <c r="B98" s="38">
        <v>46044</v>
      </c>
      <c r="C98" s="31" t="s">
        <v>27</v>
      </c>
      <c r="D98" s="30" t="s">
        <v>33</v>
      </c>
      <c r="E98" s="30" t="s">
        <v>55</v>
      </c>
      <c r="F98" s="30">
        <v>8461.36</v>
      </c>
      <c r="G98" s="30"/>
      <c r="H98" s="32">
        <v>113297.579999998</v>
      </c>
      <c r="I98" s="31" t="s">
        <v>56</v>
      </c>
      <c r="J98" s="30"/>
      <c r="K98" s="30"/>
      <c r="L98" s="30">
        <v>202601</v>
      </c>
      <c r="M98" s="30"/>
      <c r="N98" s="30">
        <v>202601</v>
      </c>
      <c r="O98" s="30"/>
      <c r="P98" s="30"/>
      <c r="Z98" s="44"/>
      <c r="AA98" s="44"/>
      <c r="AB98" s="44"/>
    </row>
    <row r="99" s="35" customFormat="1" customHeight="1" spans="1:28">
      <c r="A99" s="30">
        <v>95</v>
      </c>
      <c r="B99" s="38">
        <v>46044</v>
      </c>
      <c r="C99" s="31" t="s">
        <v>27</v>
      </c>
      <c r="D99" s="30" t="s">
        <v>33</v>
      </c>
      <c r="E99" s="30" t="s">
        <v>59</v>
      </c>
      <c r="F99" s="30">
        <v>3861.44</v>
      </c>
      <c r="G99" s="30"/>
      <c r="H99" s="32">
        <v>117159.019999997</v>
      </c>
      <c r="I99" s="31" t="s">
        <v>60</v>
      </c>
      <c r="J99" s="30"/>
      <c r="K99" s="30"/>
      <c r="L99" s="30">
        <v>202601</v>
      </c>
      <c r="M99" s="30"/>
      <c r="N99" s="30">
        <v>202601</v>
      </c>
      <c r="O99" s="30"/>
      <c r="P99" s="30"/>
      <c r="Z99" s="44"/>
      <c r="AA99" s="44"/>
      <c r="AB99" s="44"/>
    </row>
    <row r="100" s="35" customFormat="1" customHeight="1" spans="1:28">
      <c r="A100" s="30">
        <v>96</v>
      </c>
      <c r="B100" s="38">
        <v>46046</v>
      </c>
      <c r="C100" s="31" t="s">
        <v>27</v>
      </c>
      <c r="D100" s="30" t="s">
        <v>33</v>
      </c>
      <c r="E100" s="30" t="s">
        <v>44</v>
      </c>
      <c r="F100" s="30">
        <v>1482.83</v>
      </c>
      <c r="G100" s="30"/>
      <c r="H100" s="32">
        <v>118641.849999997</v>
      </c>
      <c r="I100" s="31" t="s">
        <v>45</v>
      </c>
      <c r="J100" s="30"/>
      <c r="K100" s="30"/>
      <c r="L100" s="30">
        <v>202601</v>
      </c>
      <c r="M100" s="30"/>
      <c r="N100" s="30">
        <v>202601</v>
      </c>
      <c r="O100" s="30"/>
      <c r="P100" s="30"/>
      <c r="Z100" s="44"/>
      <c r="AA100" s="44"/>
      <c r="AB100" s="44"/>
    </row>
    <row r="101" s="35" customFormat="1" customHeight="1" spans="1:28">
      <c r="A101" s="30">
        <v>97</v>
      </c>
      <c r="B101" s="38">
        <v>46048</v>
      </c>
      <c r="C101" s="31" t="s">
        <v>27</v>
      </c>
      <c r="D101" s="30" t="s">
        <v>33</v>
      </c>
      <c r="E101" s="30" t="s">
        <v>57</v>
      </c>
      <c r="F101" s="30">
        <v>7113.89</v>
      </c>
      <c r="G101" s="30"/>
      <c r="H101" s="32">
        <v>125755.739999997</v>
      </c>
      <c r="I101" s="31" t="s">
        <v>58</v>
      </c>
      <c r="J101" s="30"/>
      <c r="K101" s="30"/>
      <c r="L101" s="30">
        <v>202601</v>
      </c>
      <c r="M101" s="30"/>
      <c r="N101" s="30">
        <v>202601</v>
      </c>
      <c r="O101" s="30"/>
      <c r="P101" s="30"/>
      <c r="Z101" s="44"/>
      <c r="AA101" s="44"/>
      <c r="AB101" s="44"/>
    </row>
    <row r="102" s="35" customFormat="1" customHeight="1" spans="1:28">
      <c r="A102" s="30">
        <v>98</v>
      </c>
      <c r="B102" s="38">
        <v>46048</v>
      </c>
      <c r="C102" s="31" t="s">
        <v>27</v>
      </c>
      <c r="D102" s="30" t="s">
        <v>33</v>
      </c>
      <c r="E102" s="30" t="s">
        <v>42</v>
      </c>
      <c r="F102" s="30">
        <v>33364.57</v>
      </c>
      <c r="G102" s="30"/>
      <c r="H102" s="32">
        <v>159120.309999997</v>
      </c>
      <c r="I102" s="31" t="s">
        <v>43</v>
      </c>
      <c r="J102" s="30"/>
      <c r="K102" s="30"/>
      <c r="L102" s="30">
        <v>202601</v>
      </c>
      <c r="M102" s="30"/>
      <c r="N102" s="30">
        <v>202601</v>
      </c>
      <c r="O102" s="30"/>
      <c r="P102" s="30"/>
      <c r="Z102" s="44"/>
      <c r="AA102" s="44"/>
      <c r="AB102" s="44"/>
    </row>
    <row r="103" s="35" customFormat="1" customHeight="1" spans="1:28">
      <c r="A103" s="30">
        <v>99</v>
      </c>
      <c r="B103" s="38">
        <v>46049</v>
      </c>
      <c r="C103" s="31" t="s">
        <v>27</v>
      </c>
      <c r="D103" s="30" t="s">
        <v>33</v>
      </c>
      <c r="E103" s="30" t="s">
        <v>65</v>
      </c>
      <c r="F103" s="30">
        <v>5066.27</v>
      </c>
      <c r="G103" s="30"/>
      <c r="H103" s="32">
        <v>164186.579999997</v>
      </c>
      <c r="I103" s="31" t="s">
        <v>66</v>
      </c>
      <c r="J103" s="30"/>
      <c r="K103" s="30"/>
      <c r="L103" s="30">
        <v>202601</v>
      </c>
      <c r="M103" s="30"/>
      <c r="N103" s="30">
        <v>202601</v>
      </c>
      <c r="O103" s="30"/>
      <c r="P103" s="30"/>
      <c r="Z103" s="44"/>
      <c r="AA103" s="44"/>
      <c r="AB103" s="44"/>
    </row>
    <row r="104" s="35" customFormat="1" customHeight="1" spans="1:28">
      <c r="A104" s="30">
        <v>100</v>
      </c>
      <c r="B104" s="38">
        <v>46050</v>
      </c>
      <c r="C104" s="31" t="s">
        <v>27</v>
      </c>
      <c r="D104" s="30" t="s">
        <v>33</v>
      </c>
      <c r="E104" s="30" t="s">
        <v>51</v>
      </c>
      <c r="F104" s="30">
        <v>8575.1</v>
      </c>
      <c r="G104" s="30"/>
      <c r="H104" s="32">
        <v>172761.679999997</v>
      </c>
      <c r="I104" s="31" t="s">
        <v>52</v>
      </c>
      <c r="J104" s="30"/>
      <c r="K104" s="30"/>
      <c r="L104" s="30">
        <v>202601</v>
      </c>
      <c r="M104" s="30"/>
      <c r="N104" s="30">
        <v>202601</v>
      </c>
      <c r="O104" s="30"/>
      <c r="P104" s="30"/>
      <c r="Z104" s="44"/>
      <c r="AA104" s="44"/>
      <c r="AB104" s="44"/>
    </row>
    <row r="105" s="35" customFormat="1" customHeight="1" spans="1:28">
      <c r="A105" s="30">
        <v>101</v>
      </c>
      <c r="B105" s="38">
        <v>46050</v>
      </c>
      <c r="C105" s="31" t="s">
        <v>27</v>
      </c>
      <c r="D105" s="30" t="s">
        <v>33</v>
      </c>
      <c r="E105" s="30" t="s">
        <v>42</v>
      </c>
      <c r="F105" s="30">
        <v>23400.21</v>
      </c>
      <c r="G105" s="57"/>
      <c r="H105" s="32">
        <v>196161.889999997</v>
      </c>
      <c r="I105" s="31" t="s">
        <v>43</v>
      </c>
      <c r="J105" s="30"/>
      <c r="K105" s="30"/>
      <c r="L105" s="30">
        <v>202601</v>
      </c>
      <c r="M105" s="30"/>
      <c r="N105" s="30">
        <v>202601</v>
      </c>
      <c r="O105" s="30"/>
      <c r="P105" s="30"/>
      <c r="Z105" s="44"/>
      <c r="AA105" s="44"/>
      <c r="AB105" s="44"/>
    </row>
    <row r="106" s="35" customFormat="1" customHeight="1" spans="1:28">
      <c r="A106" s="30">
        <v>102</v>
      </c>
      <c r="B106" s="38">
        <v>46050</v>
      </c>
      <c r="C106" s="31" t="s">
        <v>27</v>
      </c>
      <c r="D106" s="30" t="s">
        <v>33</v>
      </c>
      <c r="E106" s="30" t="s">
        <v>65</v>
      </c>
      <c r="F106" s="30">
        <v>5194.88</v>
      </c>
      <c r="G106" s="30"/>
      <c r="H106" s="32">
        <v>201356.769999997</v>
      </c>
      <c r="I106" s="31" t="s">
        <v>66</v>
      </c>
      <c r="J106" s="30"/>
      <c r="K106" s="30"/>
      <c r="L106" s="30">
        <v>202601</v>
      </c>
      <c r="M106" s="30"/>
      <c r="N106" s="30">
        <v>202601</v>
      </c>
      <c r="O106" s="30"/>
      <c r="P106" s="30"/>
      <c r="Z106" s="44"/>
      <c r="AA106" s="44"/>
      <c r="AB106" s="44"/>
    </row>
    <row r="107" s="35" customFormat="1" customHeight="1" spans="1:28">
      <c r="A107" s="30">
        <v>103</v>
      </c>
      <c r="B107" s="38">
        <v>46051</v>
      </c>
      <c r="C107" s="31" t="s">
        <v>27</v>
      </c>
      <c r="D107" s="30" t="s">
        <v>33</v>
      </c>
      <c r="E107" s="30" t="s">
        <v>53</v>
      </c>
      <c r="F107" s="30">
        <v>10750.29</v>
      </c>
      <c r="G107" s="30"/>
      <c r="H107" s="32">
        <v>212107.059999997</v>
      </c>
      <c r="I107" s="31" t="s">
        <v>54</v>
      </c>
      <c r="J107" s="30"/>
      <c r="K107" s="30"/>
      <c r="L107" s="30">
        <v>202601</v>
      </c>
      <c r="M107" s="30"/>
      <c r="N107" s="30">
        <v>202601</v>
      </c>
      <c r="O107" s="30"/>
      <c r="P107" s="30"/>
      <c r="Z107" s="44"/>
      <c r="AA107" s="44"/>
      <c r="AB107" s="44"/>
    </row>
    <row r="108" s="35" customFormat="1" customHeight="1" spans="1:28">
      <c r="A108" s="30">
        <v>104</v>
      </c>
      <c r="B108" s="38">
        <v>46052</v>
      </c>
      <c r="C108" s="31" t="s">
        <v>27</v>
      </c>
      <c r="D108" s="30" t="s">
        <v>33</v>
      </c>
      <c r="E108" s="30" t="s">
        <v>55</v>
      </c>
      <c r="F108" s="30">
        <v>8877.55</v>
      </c>
      <c r="G108" s="30"/>
      <c r="H108" s="32">
        <v>220984.609999997</v>
      </c>
      <c r="I108" s="31" t="s">
        <v>56</v>
      </c>
      <c r="J108" s="30"/>
      <c r="K108" s="30"/>
      <c r="L108" s="30">
        <v>202601</v>
      </c>
      <c r="M108" s="30"/>
      <c r="N108" s="30">
        <v>202601</v>
      </c>
      <c r="O108" s="30"/>
      <c r="P108" s="30"/>
      <c r="Z108" s="44"/>
      <c r="AA108" s="44"/>
      <c r="AB108" s="44"/>
    </row>
    <row r="109" s="35" customFormat="1" customHeight="1" spans="1:28">
      <c r="A109" s="30">
        <v>105</v>
      </c>
      <c r="B109" s="38">
        <v>46053</v>
      </c>
      <c r="C109" s="31" t="s">
        <v>27</v>
      </c>
      <c r="D109" s="30" t="s">
        <v>33</v>
      </c>
      <c r="E109" s="30" t="s">
        <v>42</v>
      </c>
      <c r="F109" s="30">
        <v>23674.17</v>
      </c>
      <c r="G109" s="30"/>
      <c r="H109" s="32">
        <v>244658.779999997</v>
      </c>
      <c r="I109" s="31" t="s">
        <v>43</v>
      </c>
      <c r="J109" s="30"/>
      <c r="K109" s="30"/>
      <c r="L109" s="30">
        <v>202601</v>
      </c>
      <c r="M109" s="30"/>
      <c r="N109" s="30">
        <v>202601</v>
      </c>
      <c r="O109" s="30"/>
      <c r="P109" s="30"/>
      <c r="Z109" s="44"/>
      <c r="AA109" s="44"/>
      <c r="AB109" s="44"/>
    </row>
    <row r="110" s="35" customFormat="1" customHeight="1" spans="1:28">
      <c r="A110" s="30">
        <v>106</v>
      </c>
      <c r="B110" s="38">
        <v>46054</v>
      </c>
      <c r="C110" s="31" t="s">
        <v>27</v>
      </c>
      <c r="D110" s="30" t="s">
        <v>33</v>
      </c>
      <c r="E110" s="30" t="s">
        <v>55</v>
      </c>
      <c r="F110" s="30">
        <v>8874.15</v>
      </c>
      <c r="G110" s="30"/>
      <c r="H110" s="32">
        <v>253532.929999997</v>
      </c>
      <c r="I110" s="31" t="s">
        <v>56</v>
      </c>
      <c r="J110" s="30"/>
      <c r="K110" s="30"/>
      <c r="L110" s="30">
        <v>202601</v>
      </c>
      <c r="M110" s="30"/>
      <c r="N110" s="30">
        <v>202602</v>
      </c>
      <c r="O110" s="30"/>
      <c r="P110" s="30"/>
      <c r="Z110" s="44"/>
      <c r="AA110" s="44"/>
      <c r="AB110" s="44"/>
    </row>
    <row r="111" s="35" customFormat="1" customHeight="1" spans="1:28">
      <c r="A111" s="30">
        <v>107</v>
      </c>
      <c r="B111" s="38">
        <v>46054</v>
      </c>
      <c r="C111" s="31" t="s">
        <v>27</v>
      </c>
      <c r="D111" s="30" t="s">
        <v>33</v>
      </c>
      <c r="E111" s="30" t="s">
        <v>65</v>
      </c>
      <c r="F111" s="30">
        <v>4655.16</v>
      </c>
      <c r="G111" s="30"/>
      <c r="H111" s="32">
        <v>258188.089999997</v>
      </c>
      <c r="I111" s="31" t="s">
        <v>66</v>
      </c>
      <c r="J111" s="30"/>
      <c r="K111" s="30"/>
      <c r="L111" s="30">
        <v>202601</v>
      </c>
      <c r="M111" s="30"/>
      <c r="N111" s="30">
        <v>202602</v>
      </c>
      <c r="O111" s="30"/>
      <c r="P111" s="30"/>
      <c r="Z111" s="44"/>
      <c r="AA111" s="44"/>
      <c r="AB111" s="44"/>
    </row>
    <row r="112" s="35" customFormat="1" customHeight="1" spans="1:28">
      <c r="A112" s="30">
        <v>108</v>
      </c>
      <c r="B112" s="38">
        <v>46054</v>
      </c>
      <c r="C112" s="31" t="s">
        <v>27</v>
      </c>
      <c r="D112" s="30" t="s">
        <v>33</v>
      </c>
      <c r="E112" s="30" t="s">
        <v>53</v>
      </c>
      <c r="F112" s="30">
        <v>2185.61</v>
      </c>
      <c r="G112" s="30"/>
      <c r="H112" s="32">
        <v>260373.699999997</v>
      </c>
      <c r="I112" s="31" t="s">
        <v>54</v>
      </c>
      <c r="J112" s="30"/>
      <c r="K112" s="30"/>
      <c r="L112" s="30">
        <v>202601</v>
      </c>
      <c r="M112" s="30"/>
      <c r="N112" s="30">
        <v>202602</v>
      </c>
      <c r="O112" s="30"/>
      <c r="P112" s="30"/>
      <c r="Z112" s="44"/>
      <c r="AA112" s="44"/>
      <c r="AB112" s="44"/>
    </row>
    <row r="113" s="35" customFormat="1" customHeight="1" spans="1:28">
      <c r="A113" s="30">
        <v>109</v>
      </c>
      <c r="B113" s="38">
        <v>46054</v>
      </c>
      <c r="C113" s="31" t="s">
        <v>27</v>
      </c>
      <c r="D113" s="30" t="s">
        <v>33</v>
      </c>
      <c r="E113" s="30" t="s">
        <v>38</v>
      </c>
      <c r="F113" s="30">
        <v>2213.63</v>
      </c>
      <c r="G113" s="30"/>
      <c r="H113" s="32">
        <v>262587.329999997</v>
      </c>
      <c r="I113" s="31" t="s">
        <v>39</v>
      </c>
      <c r="J113" s="30"/>
      <c r="K113" s="30"/>
      <c r="L113" s="30">
        <v>202601</v>
      </c>
      <c r="M113" s="30"/>
      <c r="N113" s="30">
        <v>202602</v>
      </c>
      <c r="O113" s="30"/>
      <c r="P113" s="30"/>
      <c r="Z113" s="44"/>
      <c r="AA113" s="44"/>
      <c r="AB113" s="44"/>
    </row>
    <row r="114" s="35" customFormat="1" customHeight="1" spans="1:28">
      <c r="A114" s="30">
        <v>110</v>
      </c>
      <c r="B114" s="38">
        <v>46054</v>
      </c>
      <c r="C114" s="31" t="s">
        <v>27</v>
      </c>
      <c r="D114" s="30" t="s">
        <v>33</v>
      </c>
      <c r="E114" s="30" t="s">
        <v>57</v>
      </c>
      <c r="F114" s="30">
        <v>11925.21</v>
      </c>
      <c r="G114" s="30"/>
      <c r="H114" s="32">
        <v>274512.539999997</v>
      </c>
      <c r="I114" s="31" t="s">
        <v>58</v>
      </c>
      <c r="J114" s="30"/>
      <c r="K114" s="30"/>
      <c r="L114" s="30">
        <v>202601</v>
      </c>
      <c r="M114" s="30"/>
      <c r="N114" s="30">
        <v>202602</v>
      </c>
      <c r="O114" s="30"/>
      <c r="P114" s="30"/>
      <c r="Z114" s="44"/>
      <c r="AA114" s="44"/>
      <c r="AB114" s="44"/>
    </row>
    <row r="115" s="35" customFormat="1" customHeight="1" spans="1:28">
      <c r="A115" s="30">
        <v>111</v>
      </c>
      <c r="B115" s="38">
        <v>46054</v>
      </c>
      <c r="C115" s="31" t="s">
        <v>27</v>
      </c>
      <c r="D115" s="30" t="s">
        <v>33</v>
      </c>
      <c r="E115" s="30" t="s">
        <v>36</v>
      </c>
      <c r="F115" s="30">
        <v>563.31</v>
      </c>
      <c r="G115" s="30"/>
      <c r="H115" s="32">
        <v>275075.849999997</v>
      </c>
      <c r="I115" s="31" t="s">
        <v>37</v>
      </c>
      <c r="J115" s="30"/>
      <c r="K115" s="30"/>
      <c r="L115" s="30">
        <v>202601</v>
      </c>
      <c r="M115" s="30"/>
      <c r="N115" s="30">
        <v>202602</v>
      </c>
      <c r="O115" s="30"/>
      <c r="P115" s="30"/>
      <c r="Z115" s="44"/>
      <c r="AA115" s="44"/>
      <c r="AB115" s="44"/>
    </row>
    <row r="116" s="35" customFormat="1" customHeight="1" spans="1:28">
      <c r="A116" s="30">
        <v>112</v>
      </c>
      <c r="B116" s="38">
        <v>46054</v>
      </c>
      <c r="C116" s="31" t="s">
        <v>27</v>
      </c>
      <c r="D116" s="30" t="s">
        <v>33</v>
      </c>
      <c r="E116" s="30" t="s">
        <v>55</v>
      </c>
      <c r="F116" s="30">
        <v>6043.05</v>
      </c>
      <c r="G116" s="30"/>
      <c r="H116" s="32">
        <v>281118.899999997</v>
      </c>
      <c r="I116" s="31" t="s">
        <v>56</v>
      </c>
      <c r="J116" s="30"/>
      <c r="K116" s="30"/>
      <c r="L116" s="30">
        <v>202601</v>
      </c>
      <c r="M116" s="30"/>
      <c r="N116" s="30">
        <v>202602</v>
      </c>
      <c r="O116" s="30"/>
      <c r="P116" s="30"/>
      <c r="Z116" s="44"/>
      <c r="AA116" s="44"/>
      <c r="AB116" s="44"/>
    </row>
    <row r="117" s="35" customFormat="1" customHeight="1" spans="1:28">
      <c r="A117" s="30">
        <v>113</v>
      </c>
      <c r="B117" s="38">
        <v>46055</v>
      </c>
      <c r="C117" s="31" t="s">
        <v>27</v>
      </c>
      <c r="D117" s="30" t="s">
        <v>33</v>
      </c>
      <c r="E117" s="30" t="s">
        <v>63</v>
      </c>
      <c r="F117" s="30">
        <v>2939.33</v>
      </c>
      <c r="G117" s="30"/>
      <c r="H117" s="32">
        <v>284058.229999997</v>
      </c>
      <c r="I117" s="31" t="s">
        <v>64</v>
      </c>
      <c r="J117" s="30"/>
      <c r="K117" s="30"/>
      <c r="L117" s="30">
        <v>202601</v>
      </c>
      <c r="M117" s="30"/>
      <c r="N117" s="30">
        <v>202602</v>
      </c>
      <c r="O117" s="30"/>
      <c r="P117" s="30"/>
      <c r="Z117" s="44"/>
      <c r="AA117" s="44"/>
      <c r="AB117" s="44"/>
    </row>
    <row r="118" s="35" customFormat="1" customHeight="1" spans="1:28">
      <c r="A118" s="30">
        <v>114</v>
      </c>
      <c r="B118" s="38">
        <v>46055</v>
      </c>
      <c r="C118" s="31" t="s">
        <v>27</v>
      </c>
      <c r="D118" s="30" t="s">
        <v>33</v>
      </c>
      <c r="E118" s="30" t="s">
        <v>40</v>
      </c>
      <c r="F118" s="30">
        <v>1406.42</v>
      </c>
      <c r="G118" s="30"/>
      <c r="H118" s="32">
        <v>285464.649999997</v>
      </c>
      <c r="I118" s="31" t="s">
        <v>41</v>
      </c>
      <c r="J118" s="30"/>
      <c r="K118" s="30"/>
      <c r="L118" s="30">
        <v>202601</v>
      </c>
      <c r="M118" s="30"/>
      <c r="N118" s="30">
        <v>202602</v>
      </c>
      <c r="O118" s="30"/>
      <c r="P118" s="30"/>
      <c r="Z118" s="44"/>
      <c r="AA118" s="44"/>
      <c r="AB118" s="44"/>
    </row>
    <row r="119" s="35" customFormat="1" customHeight="1" spans="1:28">
      <c r="A119" s="30">
        <v>115</v>
      </c>
      <c r="B119" s="38">
        <v>46055</v>
      </c>
      <c r="C119" s="31" t="s">
        <v>27</v>
      </c>
      <c r="D119" s="30" t="s">
        <v>33</v>
      </c>
      <c r="E119" s="30" t="s">
        <v>42</v>
      </c>
      <c r="F119" s="30">
        <v>33158.8</v>
      </c>
      <c r="G119" s="30"/>
      <c r="H119" s="32">
        <v>318623.449999997</v>
      </c>
      <c r="I119" s="31" t="s">
        <v>43</v>
      </c>
      <c r="J119" s="30"/>
      <c r="K119" s="30"/>
      <c r="L119" s="30">
        <v>202601</v>
      </c>
      <c r="M119" s="30"/>
      <c r="N119" s="30">
        <v>202602</v>
      </c>
      <c r="O119" s="30"/>
      <c r="P119" s="30"/>
      <c r="Z119" s="44"/>
      <c r="AA119" s="44"/>
      <c r="AB119" s="44"/>
    </row>
    <row r="120" s="35" customFormat="1" customHeight="1" spans="1:28">
      <c r="A120" s="30">
        <v>116</v>
      </c>
      <c r="B120" s="38">
        <v>46055</v>
      </c>
      <c r="C120" s="31" t="s">
        <v>27</v>
      </c>
      <c r="D120" s="30" t="s">
        <v>33</v>
      </c>
      <c r="E120" s="30" t="s">
        <v>51</v>
      </c>
      <c r="F120" s="30">
        <v>10768.54</v>
      </c>
      <c r="G120" s="30"/>
      <c r="H120" s="32">
        <v>329391.989999997</v>
      </c>
      <c r="I120" s="31" t="s">
        <v>52</v>
      </c>
      <c r="J120" s="30"/>
      <c r="K120" s="30"/>
      <c r="L120" s="30">
        <v>202601</v>
      </c>
      <c r="M120" s="30"/>
      <c r="N120" s="30">
        <v>202602</v>
      </c>
      <c r="O120" s="30"/>
      <c r="P120" s="30"/>
      <c r="Z120" s="44"/>
      <c r="AA120" s="44"/>
      <c r="AB120" s="44"/>
    </row>
    <row r="121" s="35" customFormat="1" customHeight="1" spans="1:28">
      <c r="A121" s="30">
        <v>117</v>
      </c>
      <c r="B121" s="38">
        <v>46055</v>
      </c>
      <c r="C121" s="31" t="s">
        <v>27</v>
      </c>
      <c r="D121" s="30" t="s">
        <v>33</v>
      </c>
      <c r="E121" s="30" t="s">
        <v>65</v>
      </c>
      <c r="F121" s="30">
        <v>3286.25</v>
      </c>
      <c r="G121" s="30"/>
      <c r="H121" s="32">
        <v>332678.239999997</v>
      </c>
      <c r="I121" s="31" t="s">
        <v>66</v>
      </c>
      <c r="J121" s="30"/>
      <c r="K121" s="30"/>
      <c r="L121" s="30">
        <v>202601</v>
      </c>
      <c r="M121" s="30"/>
      <c r="N121" s="30">
        <v>202602</v>
      </c>
      <c r="O121" s="30"/>
      <c r="P121" s="30"/>
      <c r="Z121" s="44"/>
      <c r="AA121" s="44"/>
      <c r="AB121" s="44"/>
    </row>
    <row r="122" s="35" customFormat="1" customHeight="1" spans="1:28">
      <c r="A122" s="30">
        <v>118</v>
      </c>
      <c r="B122" s="38">
        <v>46055</v>
      </c>
      <c r="C122" s="31" t="s">
        <v>27</v>
      </c>
      <c r="D122" s="30" t="s">
        <v>33</v>
      </c>
      <c r="E122" s="30" t="s">
        <v>61</v>
      </c>
      <c r="F122" s="30">
        <v>12183.66</v>
      </c>
      <c r="G122" s="30"/>
      <c r="H122" s="32">
        <v>344861.899999997</v>
      </c>
      <c r="I122" s="31" t="s">
        <v>62</v>
      </c>
      <c r="J122" s="30"/>
      <c r="K122" s="30"/>
      <c r="L122" s="30">
        <v>202601</v>
      </c>
      <c r="M122" s="30"/>
      <c r="N122" s="30">
        <v>202602</v>
      </c>
      <c r="O122" s="30"/>
      <c r="P122" s="30"/>
      <c r="Z122" s="44"/>
      <c r="AA122" s="44"/>
      <c r="AB122" s="44"/>
    </row>
    <row r="123" s="35" customFormat="1" customHeight="1" spans="1:28">
      <c r="A123" s="30">
        <v>119</v>
      </c>
      <c r="B123" s="38">
        <v>46055</v>
      </c>
      <c r="C123" s="31" t="s">
        <v>27</v>
      </c>
      <c r="D123" s="30" t="s">
        <v>33</v>
      </c>
      <c r="E123" s="30" t="s">
        <v>59</v>
      </c>
      <c r="F123" s="30">
        <v>4198.88</v>
      </c>
      <c r="G123" s="30"/>
      <c r="H123" s="32">
        <v>349060.779999997</v>
      </c>
      <c r="I123" s="31" t="s">
        <v>60</v>
      </c>
      <c r="J123" s="30"/>
      <c r="K123" s="30"/>
      <c r="L123" s="30">
        <v>202601</v>
      </c>
      <c r="M123" s="30"/>
      <c r="N123" s="30">
        <v>202602</v>
      </c>
      <c r="O123" s="30"/>
      <c r="P123" s="30"/>
      <c r="Z123" s="44"/>
      <c r="AA123" s="44"/>
      <c r="AB123" s="44"/>
    </row>
    <row r="124" s="35" customFormat="1" customHeight="1" spans="1:28">
      <c r="A124" s="30">
        <v>120</v>
      </c>
      <c r="B124" s="38">
        <v>46055</v>
      </c>
      <c r="C124" s="31" t="s">
        <v>27</v>
      </c>
      <c r="D124" s="30" t="s">
        <v>33</v>
      </c>
      <c r="E124" s="30" t="s">
        <v>44</v>
      </c>
      <c r="F124" s="30">
        <v>1871.92</v>
      </c>
      <c r="G124" s="30"/>
      <c r="H124" s="32">
        <v>350932.699999997</v>
      </c>
      <c r="I124" s="31" t="s">
        <v>45</v>
      </c>
      <c r="J124" s="30"/>
      <c r="K124" s="30"/>
      <c r="L124" s="30">
        <v>202601</v>
      </c>
      <c r="M124" s="30"/>
      <c r="N124" s="30">
        <v>202602</v>
      </c>
      <c r="O124" s="30"/>
      <c r="P124" s="30"/>
      <c r="Z124" s="44"/>
      <c r="AA124" s="44"/>
      <c r="AB124" s="44"/>
    </row>
    <row r="125" s="35" customFormat="1" customHeight="1" spans="1:28">
      <c r="A125" s="30">
        <v>121</v>
      </c>
      <c r="B125" s="38">
        <v>46055</v>
      </c>
      <c r="C125" s="31" t="s">
        <v>27</v>
      </c>
      <c r="D125" s="30" t="s">
        <v>33</v>
      </c>
      <c r="E125" s="30" t="s">
        <v>34</v>
      </c>
      <c r="F125" s="30">
        <v>593</v>
      </c>
      <c r="G125" s="30"/>
      <c r="H125" s="32">
        <v>351525.699999997</v>
      </c>
      <c r="I125" s="31" t="s">
        <v>35</v>
      </c>
      <c r="J125" s="30"/>
      <c r="K125" s="30"/>
      <c r="L125" s="30">
        <v>202601</v>
      </c>
      <c r="M125" s="30"/>
      <c r="N125" s="30">
        <v>202602</v>
      </c>
      <c r="O125" s="30"/>
      <c r="P125" s="30"/>
      <c r="Z125" s="44"/>
      <c r="AA125" s="44"/>
      <c r="AB125" s="44"/>
    </row>
    <row r="126" s="35" customFormat="1" customHeight="1" spans="1:28">
      <c r="A126" s="30">
        <v>122</v>
      </c>
      <c r="B126" s="38">
        <v>46057</v>
      </c>
      <c r="C126" s="31" t="s">
        <v>27</v>
      </c>
      <c r="D126" s="30" t="s">
        <v>33</v>
      </c>
      <c r="E126" s="30" t="s">
        <v>42</v>
      </c>
      <c r="F126" s="56">
        <v>32915.43</v>
      </c>
      <c r="G126" s="56"/>
      <c r="H126" s="32">
        <v>384441.129999997</v>
      </c>
      <c r="I126" s="31" t="s">
        <v>43</v>
      </c>
      <c r="J126" s="30"/>
      <c r="K126" s="30"/>
      <c r="L126" s="30">
        <v>202602</v>
      </c>
      <c r="M126" s="30"/>
      <c r="N126" s="30">
        <v>202602</v>
      </c>
      <c r="O126" s="30"/>
      <c r="P126" s="30"/>
      <c r="Z126" s="44"/>
      <c r="AA126" s="44"/>
      <c r="AB126" s="44"/>
    </row>
    <row r="127" s="35" customFormat="1" customHeight="1" spans="1:28">
      <c r="A127" s="30">
        <v>123</v>
      </c>
      <c r="B127" s="38">
        <v>46057</v>
      </c>
      <c r="C127" s="31" t="s">
        <v>27</v>
      </c>
      <c r="D127" s="30" t="s">
        <v>33</v>
      </c>
      <c r="E127" s="30" t="s">
        <v>38</v>
      </c>
      <c r="F127" s="56">
        <v>2</v>
      </c>
      <c r="G127" s="56"/>
      <c r="H127" s="32">
        <v>384443.129999997</v>
      </c>
      <c r="I127" s="31" t="s">
        <v>39</v>
      </c>
      <c r="J127" s="30"/>
      <c r="K127" s="30"/>
      <c r="L127" s="30">
        <v>202601</v>
      </c>
      <c r="M127" s="30"/>
      <c r="N127" s="30">
        <v>202602</v>
      </c>
      <c r="O127" s="30"/>
      <c r="P127" s="30"/>
      <c r="Z127" s="44"/>
      <c r="AA127" s="44"/>
      <c r="AB127" s="44"/>
    </row>
    <row r="128" s="35" customFormat="1" customHeight="1" spans="1:28">
      <c r="A128" s="30">
        <v>124</v>
      </c>
      <c r="B128" s="38">
        <v>46057</v>
      </c>
      <c r="C128" s="31" t="s">
        <v>27</v>
      </c>
      <c r="D128" s="30" t="s">
        <v>33</v>
      </c>
      <c r="E128" s="30" t="s">
        <v>51</v>
      </c>
      <c r="F128" s="56">
        <v>2.2</v>
      </c>
      <c r="G128" s="56"/>
      <c r="H128" s="32">
        <v>384445.329999997</v>
      </c>
      <c r="I128" s="31" t="s">
        <v>52</v>
      </c>
      <c r="J128" s="30"/>
      <c r="K128" s="30"/>
      <c r="L128" s="30">
        <v>202601</v>
      </c>
      <c r="M128" s="30"/>
      <c r="N128" s="30">
        <v>202602</v>
      </c>
      <c r="O128" s="30"/>
      <c r="P128" s="30"/>
      <c r="Z128" s="44"/>
      <c r="AA128" s="44"/>
      <c r="AB128" s="44"/>
    </row>
    <row r="129" s="35" customFormat="1" customHeight="1" spans="1:28">
      <c r="A129" s="30">
        <v>125</v>
      </c>
      <c r="B129" s="38">
        <v>46057</v>
      </c>
      <c r="C129" s="31" t="s">
        <v>27</v>
      </c>
      <c r="D129" s="30" t="s">
        <v>33</v>
      </c>
      <c r="E129" s="30" t="s">
        <v>36</v>
      </c>
      <c r="F129" s="56">
        <v>12</v>
      </c>
      <c r="G129" s="56"/>
      <c r="H129" s="32">
        <v>384457.329999997</v>
      </c>
      <c r="I129" s="31" t="s">
        <v>37</v>
      </c>
      <c r="J129" s="30"/>
      <c r="K129" s="30"/>
      <c r="L129" s="30">
        <v>202601</v>
      </c>
      <c r="M129" s="30"/>
      <c r="N129" s="30">
        <v>202602</v>
      </c>
      <c r="O129" s="30"/>
      <c r="P129" s="30"/>
      <c r="Z129" s="44"/>
      <c r="AA129" s="44"/>
      <c r="AB129" s="44"/>
    </row>
    <row r="130" s="35" customFormat="1" customHeight="1" spans="1:28">
      <c r="A130" s="30">
        <v>126</v>
      </c>
      <c r="B130" s="38">
        <v>46057</v>
      </c>
      <c r="C130" s="31" t="s">
        <v>27</v>
      </c>
      <c r="D130" s="30" t="s">
        <v>33</v>
      </c>
      <c r="E130" s="30" t="s">
        <v>57</v>
      </c>
      <c r="F130" s="56">
        <v>41.2</v>
      </c>
      <c r="G130" s="56"/>
      <c r="H130" s="32">
        <v>384498.529999997</v>
      </c>
      <c r="I130" s="31" t="s">
        <v>58</v>
      </c>
      <c r="J130" s="30"/>
      <c r="K130" s="30"/>
      <c r="L130" s="30">
        <v>202601</v>
      </c>
      <c r="M130" s="30"/>
      <c r="N130" s="30">
        <v>202602</v>
      </c>
      <c r="O130" s="30"/>
      <c r="P130" s="30"/>
      <c r="Z130" s="44"/>
      <c r="AA130" s="44"/>
      <c r="AB130" s="44"/>
    </row>
    <row r="131" s="35" customFormat="1" customHeight="1" spans="1:28">
      <c r="A131" s="30">
        <v>127</v>
      </c>
      <c r="B131" s="38">
        <v>46058</v>
      </c>
      <c r="C131" s="31" t="s">
        <v>27</v>
      </c>
      <c r="D131" s="30" t="s">
        <v>33</v>
      </c>
      <c r="E131" s="30" t="s">
        <v>51</v>
      </c>
      <c r="F131" s="56">
        <v>6918.88</v>
      </c>
      <c r="G131" s="56"/>
      <c r="H131" s="32">
        <v>391417.409999997</v>
      </c>
      <c r="I131" s="31" t="s">
        <v>52</v>
      </c>
      <c r="J131" s="30"/>
      <c r="K131" s="30"/>
      <c r="L131" s="30">
        <v>202601</v>
      </c>
      <c r="M131" s="30"/>
      <c r="N131" s="30">
        <v>202602</v>
      </c>
      <c r="O131" s="30"/>
      <c r="P131" s="30"/>
      <c r="Z131" s="44"/>
      <c r="AA131" s="44"/>
      <c r="AB131" s="44"/>
    </row>
    <row r="132" s="35" customFormat="1" customHeight="1" spans="1:28">
      <c r="A132" s="30">
        <v>128</v>
      </c>
      <c r="B132" s="38">
        <v>46058</v>
      </c>
      <c r="C132" s="31" t="s">
        <v>27</v>
      </c>
      <c r="D132" s="30" t="s">
        <v>33</v>
      </c>
      <c r="E132" s="30" t="s">
        <v>55</v>
      </c>
      <c r="F132" s="56">
        <v>7921.48</v>
      </c>
      <c r="G132" s="56"/>
      <c r="H132" s="32">
        <v>399338.889999997</v>
      </c>
      <c r="I132" s="31" t="s">
        <v>56</v>
      </c>
      <c r="J132" s="30"/>
      <c r="K132" s="30"/>
      <c r="L132" s="30">
        <v>202602</v>
      </c>
      <c r="M132" s="30"/>
      <c r="N132" s="30">
        <v>202602</v>
      </c>
      <c r="O132" s="30"/>
      <c r="P132" s="30"/>
      <c r="Z132" s="44"/>
      <c r="AA132" s="44"/>
      <c r="AB132" s="44"/>
    </row>
    <row r="133" s="35" customFormat="1" customHeight="1" spans="1:28">
      <c r="A133" s="30">
        <v>129</v>
      </c>
      <c r="B133" s="38">
        <v>46059</v>
      </c>
      <c r="C133" s="31" t="s">
        <v>27</v>
      </c>
      <c r="D133" s="30" t="s">
        <v>33</v>
      </c>
      <c r="E133" s="30" t="s">
        <v>61</v>
      </c>
      <c r="F133" s="56">
        <v>4563.57</v>
      </c>
      <c r="G133" s="56"/>
      <c r="H133" s="32">
        <v>403902.459999997</v>
      </c>
      <c r="I133" s="31" t="s">
        <v>62</v>
      </c>
      <c r="J133" s="30"/>
      <c r="K133" s="30"/>
      <c r="L133" s="30">
        <v>202601</v>
      </c>
      <c r="M133" s="30"/>
      <c r="N133" s="30">
        <v>202602</v>
      </c>
      <c r="O133" s="30"/>
      <c r="P133" s="30"/>
      <c r="Z133" s="44"/>
      <c r="AA133" s="44"/>
      <c r="AB133" s="44"/>
    </row>
    <row r="134" s="35" customFormat="1" customHeight="1" spans="1:28">
      <c r="A134" s="30">
        <v>130</v>
      </c>
      <c r="B134" s="38">
        <v>46060</v>
      </c>
      <c r="C134" s="31" t="s">
        <v>27</v>
      </c>
      <c r="D134" s="30" t="s">
        <v>33</v>
      </c>
      <c r="E134" s="30" t="s">
        <v>40</v>
      </c>
      <c r="F134" s="56">
        <v>1637.54</v>
      </c>
      <c r="G134" s="56"/>
      <c r="H134" s="32">
        <v>405539.999999997</v>
      </c>
      <c r="I134" s="31" t="s">
        <v>41</v>
      </c>
      <c r="J134" s="30"/>
      <c r="K134" s="30"/>
      <c r="L134" s="30">
        <v>202601</v>
      </c>
      <c r="M134" s="30"/>
      <c r="N134" s="30">
        <v>202602</v>
      </c>
      <c r="O134" s="30"/>
      <c r="P134" s="30"/>
      <c r="Z134" s="44"/>
      <c r="AA134" s="44"/>
      <c r="AB134" s="44"/>
    </row>
    <row r="135" s="35" customFormat="1" customHeight="1" spans="1:28">
      <c r="A135" s="30">
        <v>131</v>
      </c>
      <c r="B135" s="38">
        <v>46060</v>
      </c>
      <c r="C135" s="31" t="s">
        <v>27</v>
      </c>
      <c r="D135" s="30" t="s">
        <v>33</v>
      </c>
      <c r="E135" s="30" t="s">
        <v>44</v>
      </c>
      <c r="F135" s="56">
        <v>1534.44</v>
      </c>
      <c r="G135" s="56"/>
      <c r="H135" s="32">
        <v>407074.439999997</v>
      </c>
      <c r="I135" s="31" t="s">
        <v>45</v>
      </c>
      <c r="J135" s="30"/>
      <c r="K135" s="30"/>
      <c r="L135" s="30">
        <v>202601</v>
      </c>
      <c r="M135" s="30"/>
      <c r="N135" s="30">
        <v>202602</v>
      </c>
      <c r="O135" s="30"/>
      <c r="P135" s="30"/>
      <c r="Z135" s="44"/>
      <c r="AA135" s="44"/>
      <c r="AB135" s="44"/>
    </row>
    <row r="136" s="35" customFormat="1" customHeight="1" spans="1:28">
      <c r="A136" s="30">
        <v>132</v>
      </c>
      <c r="B136" s="38">
        <v>46060</v>
      </c>
      <c r="C136" s="31" t="s">
        <v>27</v>
      </c>
      <c r="D136" s="30" t="s">
        <v>33</v>
      </c>
      <c r="E136" s="30" t="s">
        <v>57</v>
      </c>
      <c r="F136" s="56">
        <v>8791.4</v>
      </c>
      <c r="G136" s="56"/>
      <c r="H136" s="32">
        <v>415865.839999997</v>
      </c>
      <c r="I136" s="31" t="s">
        <v>58</v>
      </c>
      <c r="J136" s="30"/>
      <c r="K136" s="30"/>
      <c r="L136" s="30">
        <v>202601</v>
      </c>
      <c r="M136" s="30"/>
      <c r="N136" s="30">
        <v>202602</v>
      </c>
      <c r="O136" s="30"/>
      <c r="P136" s="30"/>
      <c r="Z136" s="44"/>
      <c r="AA136" s="44"/>
      <c r="AB136" s="44"/>
    </row>
    <row r="137" s="35" customFormat="1" customHeight="1" spans="1:28">
      <c r="A137" s="30">
        <v>133</v>
      </c>
      <c r="B137" s="38">
        <v>46060</v>
      </c>
      <c r="C137" s="31" t="s">
        <v>27</v>
      </c>
      <c r="D137" s="30" t="s">
        <v>33</v>
      </c>
      <c r="E137" s="30" t="s">
        <v>38</v>
      </c>
      <c r="F137" s="56">
        <v>1361.14</v>
      </c>
      <c r="G137" s="56"/>
      <c r="H137" s="32">
        <v>417226.979999996</v>
      </c>
      <c r="I137" s="31" t="s">
        <v>39</v>
      </c>
      <c r="J137" s="30"/>
      <c r="K137" s="30"/>
      <c r="L137" s="30">
        <v>202601</v>
      </c>
      <c r="M137" s="30"/>
      <c r="N137" s="30">
        <v>202602</v>
      </c>
      <c r="O137" s="30"/>
      <c r="P137" s="30"/>
      <c r="Z137" s="44"/>
      <c r="AA137" s="44"/>
      <c r="AB137" s="44"/>
    </row>
    <row r="138" s="35" customFormat="1" customHeight="1" spans="1:28">
      <c r="A138" s="30">
        <v>134</v>
      </c>
      <c r="B138" s="38">
        <v>46060</v>
      </c>
      <c r="C138" s="31" t="s">
        <v>27</v>
      </c>
      <c r="D138" s="30" t="s">
        <v>33</v>
      </c>
      <c r="E138" s="30" t="s">
        <v>34</v>
      </c>
      <c r="F138" s="56">
        <v>1577.7</v>
      </c>
      <c r="G138" s="56"/>
      <c r="H138" s="32">
        <v>418804.679999996</v>
      </c>
      <c r="I138" s="31" t="s">
        <v>35</v>
      </c>
      <c r="J138" s="30"/>
      <c r="K138" s="30"/>
      <c r="L138" s="30">
        <v>202601</v>
      </c>
      <c r="M138" s="30"/>
      <c r="N138" s="30">
        <v>202602</v>
      </c>
      <c r="O138" s="30"/>
      <c r="P138" s="30"/>
      <c r="Z138" s="44"/>
      <c r="AA138" s="44"/>
      <c r="AB138" s="44"/>
    </row>
    <row r="139" s="35" customFormat="1" customHeight="1" spans="1:28">
      <c r="A139" s="30">
        <v>135</v>
      </c>
      <c r="B139" s="38">
        <v>46060</v>
      </c>
      <c r="C139" s="31" t="s">
        <v>27</v>
      </c>
      <c r="D139" s="30" t="s">
        <v>33</v>
      </c>
      <c r="E139" s="30" t="s">
        <v>51</v>
      </c>
      <c r="F139" s="56">
        <v>6248.21</v>
      </c>
      <c r="G139" s="56"/>
      <c r="H139" s="32">
        <v>425052.889999996</v>
      </c>
      <c r="I139" s="31" t="s">
        <v>52</v>
      </c>
      <c r="J139" s="30"/>
      <c r="K139" s="30"/>
      <c r="L139" s="30">
        <v>202601</v>
      </c>
      <c r="M139" s="30"/>
      <c r="N139" s="30">
        <v>202602</v>
      </c>
      <c r="O139" s="30"/>
      <c r="P139" s="30"/>
      <c r="Z139" s="44"/>
      <c r="AA139" s="44"/>
      <c r="AB139" s="44"/>
    </row>
    <row r="140" s="35" customFormat="1" customHeight="1" spans="1:28">
      <c r="A140" s="30">
        <v>136</v>
      </c>
      <c r="B140" s="38">
        <v>46060</v>
      </c>
      <c r="C140" s="31" t="s">
        <v>27</v>
      </c>
      <c r="D140" s="30" t="s">
        <v>33</v>
      </c>
      <c r="E140" s="30" t="s">
        <v>42</v>
      </c>
      <c r="F140" s="56">
        <v>31688.38</v>
      </c>
      <c r="G140" s="56"/>
      <c r="H140" s="32">
        <v>456741.269999996</v>
      </c>
      <c r="I140" s="31" t="s">
        <v>43</v>
      </c>
      <c r="J140" s="30"/>
      <c r="K140" s="30"/>
      <c r="L140" s="30">
        <v>202602</v>
      </c>
      <c r="M140" s="30"/>
      <c r="N140" s="30">
        <v>202602</v>
      </c>
      <c r="O140" s="30"/>
      <c r="P140" s="30"/>
      <c r="Z140" s="44"/>
      <c r="AA140" s="44"/>
      <c r="AB140" s="44"/>
    </row>
    <row r="141" s="35" customFormat="1" customHeight="1" spans="1:28">
      <c r="A141" s="30">
        <v>137</v>
      </c>
      <c r="B141" s="38">
        <v>46060</v>
      </c>
      <c r="C141" s="31" t="s">
        <v>27</v>
      </c>
      <c r="D141" s="30" t="s">
        <v>33</v>
      </c>
      <c r="E141" s="30" t="s">
        <v>65</v>
      </c>
      <c r="F141" s="56">
        <v>4631.49</v>
      </c>
      <c r="G141" s="56"/>
      <c r="H141" s="32">
        <v>461372.759999996</v>
      </c>
      <c r="I141" s="31" t="s">
        <v>66</v>
      </c>
      <c r="J141" s="30"/>
      <c r="K141" s="30"/>
      <c r="L141" s="30">
        <v>202602</v>
      </c>
      <c r="M141" s="30"/>
      <c r="N141" s="30">
        <v>202602</v>
      </c>
      <c r="O141" s="30"/>
      <c r="P141" s="30"/>
      <c r="Z141" s="44"/>
      <c r="AA141" s="44"/>
      <c r="AB141" s="44"/>
    </row>
    <row r="142" s="35" customFormat="1" customHeight="1" spans="1:28">
      <c r="A142" s="30">
        <v>138</v>
      </c>
      <c r="B142" s="38">
        <v>46061</v>
      </c>
      <c r="C142" s="31" t="s">
        <v>27</v>
      </c>
      <c r="D142" s="30" t="s">
        <v>33</v>
      </c>
      <c r="E142" s="30" t="s">
        <v>53</v>
      </c>
      <c r="F142" s="56">
        <v>12327.51</v>
      </c>
      <c r="G142" s="56"/>
      <c r="H142" s="32">
        <v>473700.269999996</v>
      </c>
      <c r="I142" s="31" t="s">
        <v>54</v>
      </c>
      <c r="J142" s="30"/>
      <c r="K142" s="30"/>
      <c r="L142" s="30">
        <v>202601</v>
      </c>
      <c r="M142" s="30"/>
      <c r="N142" s="30">
        <v>202602</v>
      </c>
      <c r="O142" s="30"/>
      <c r="P142" s="30"/>
      <c r="Z142" s="44"/>
      <c r="AA142" s="44"/>
      <c r="AB142" s="44"/>
    </row>
    <row r="143" s="35" customFormat="1" customHeight="1" spans="1:28">
      <c r="A143" s="30">
        <v>139</v>
      </c>
      <c r="B143" s="38">
        <v>46061</v>
      </c>
      <c r="C143" s="31" t="s">
        <v>27</v>
      </c>
      <c r="D143" s="30" t="s">
        <v>33</v>
      </c>
      <c r="E143" s="30" t="s">
        <v>36</v>
      </c>
      <c r="F143" s="56">
        <v>1271.48</v>
      </c>
      <c r="G143" s="56"/>
      <c r="H143" s="32">
        <v>474971.749999996</v>
      </c>
      <c r="I143" s="31" t="s">
        <v>37</v>
      </c>
      <c r="J143" s="30"/>
      <c r="K143" s="30"/>
      <c r="L143" s="30">
        <v>202601</v>
      </c>
      <c r="M143" s="30"/>
      <c r="N143" s="30">
        <v>202602</v>
      </c>
      <c r="O143" s="30"/>
      <c r="P143" s="30"/>
      <c r="Z143" s="44"/>
      <c r="AA143" s="44"/>
      <c r="AB143" s="44"/>
    </row>
    <row r="144" s="35" customFormat="1" customHeight="1" spans="1:28">
      <c r="A144" s="30">
        <v>140</v>
      </c>
      <c r="B144" s="38">
        <v>46061</v>
      </c>
      <c r="C144" s="31" t="s">
        <v>27</v>
      </c>
      <c r="D144" s="30" t="s">
        <v>33</v>
      </c>
      <c r="E144" s="30" t="s">
        <v>59</v>
      </c>
      <c r="F144" s="56">
        <v>2416.93</v>
      </c>
      <c r="G144" s="56"/>
      <c r="H144" s="32">
        <v>477388.679999996</v>
      </c>
      <c r="I144" s="31" t="s">
        <v>60</v>
      </c>
      <c r="J144" s="30"/>
      <c r="K144" s="30"/>
      <c r="L144" s="30">
        <v>202601</v>
      </c>
      <c r="M144" s="30"/>
      <c r="N144" s="30">
        <v>202602</v>
      </c>
      <c r="O144" s="30"/>
      <c r="P144" s="30"/>
      <c r="Z144" s="44"/>
      <c r="AA144" s="44"/>
      <c r="AB144" s="44"/>
    </row>
    <row r="145" s="35" customFormat="1" customHeight="1" spans="1:28">
      <c r="A145" s="30">
        <v>141</v>
      </c>
      <c r="B145" s="38">
        <v>46061</v>
      </c>
      <c r="C145" s="31" t="s">
        <v>27</v>
      </c>
      <c r="D145" s="30" t="s">
        <v>33</v>
      </c>
      <c r="E145" s="30" t="s">
        <v>63</v>
      </c>
      <c r="F145" s="56">
        <v>3102.88</v>
      </c>
      <c r="G145" s="56"/>
      <c r="H145" s="32">
        <v>480491.559999996</v>
      </c>
      <c r="I145" s="31" t="s">
        <v>64</v>
      </c>
      <c r="J145" s="30"/>
      <c r="K145" s="30"/>
      <c r="L145" s="30">
        <v>202601</v>
      </c>
      <c r="M145" s="30"/>
      <c r="N145" s="30">
        <v>202602</v>
      </c>
      <c r="O145" s="30"/>
      <c r="P145" s="30"/>
      <c r="Z145" s="44"/>
      <c r="AA145" s="44"/>
      <c r="AB145" s="44"/>
    </row>
    <row r="146" s="35" customFormat="1" customHeight="1" spans="1:28">
      <c r="A146" s="30">
        <v>142</v>
      </c>
      <c r="B146" s="38">
        <v>46062</v>
      </c>
      <c r="C146" s="31" t="s">
        <v>27</v>
      </c>
      <c r="D146" s="30" t="s">
        <v>33</v>
      </c>
      <c r="E146" s="30" t="s">
        <v>51</v>
      </c>
      <c r="F146" s="56">
        <v>4187.1</v>
      </c>
      <c r="G146" s="56"/>
      <c r="H146" s="32">
        <v>484678.659999996</v>
      </c>
      <c r="I146" s="31" t="s">
        <v>52</v>
      </c>
      <c r="J146" s="30"/>
      <c r="K146" s="30"/>
      <c r="L146" s="30">
        <v>202601</v>
      </c>
      <c r="M146" s="30"/>
      <c r="N146" s="30">
        <v>202602</v>
      </c>
      <c r="O146" s="30"/>
      <c r="P146" s="30"/>
      <c r="Z146" s="44"/>
      <c r="AA146" s="44"/>
      <c r="AB146" s="44"/>
    </row>
    <row r="147" s="35" customFormat="1" customHeight="1" spans="1:28">
      <c r="A147" s="30">
        <v>143</v>
      </c>
      <c r="B147" s="38">
        <v>46062</v>
      </c>
      <c r="C147" s="31" t="s">
        <v>27</v>
      </c>
      <c r="D147" s="30" t="s">
        <v>33</v>
      </c>
      <c r="E147" s="30" t="s">
        <v>55</v>
      </c>
      <c r="F147" s="56">
        <v>8224.09</v>
      </c>
      <c r="G147" s="56"/>
      <c r="H147" s="32">
        <v>492902.749999996</v>
      </c>
      <c r="I147" s="31" t="s">
        <v>56</v>
      </c>
      <c r="J147" s="30"/>
      <c r="K147" s="30"/>
      <c r="L147" s="30">
        <v>202602</v>
      </c>
      <c r="M147" s="30"/>
      <c r="N147" s="30">
        <v>202602</v>
      </c>
      <c r="O147" s="30"/>
      <c r="P147" s="30"/>
      <c r="Z147" s="44"/>
      <c r="AA147" s="44"/>
      <c r="AB147" s="44"/>
    </row>
    <row r="148" s="35" customFormat="1" customHeight="1" spans="1:28">
      <c r="A148" s="30">
        <v>144</v>
      </c>
      <c r="B148" s="38">
        <v>46062</v>
      </c>
      <c r="C148" s="31" t="s">
        <v>27</v>
      </c>
      <c r="D148" s="30" t="s">
        <v>33</v>
      </c>
      <c r="E148" s="30" t="s">
        <v>65</v>
      </c>
      <c r="F148" s="56">
        <v>4433.38</v>
      </c>
      <c r="G148" s="56"/>
      <c r="H148" s="32">
        <v>497336.129999996</v>
      </c>
      <c r="I148" s="31" t="s">
        <v>66</v>
      </c>
      <c r="J148" s="30"/>
      <c r="K148" s="30"/>
      <c r="L148" s="30">
        <v>202602</v>
      </c>
      <c r="M148" s="30"/>
      <c r="N148" s="30">
        <v>202602</v>
      </c>
      <c r="O148" s="30"/>
      <c r="P148" s="30"/>
      <c r="Z148" s="44"/>
      <c r="AA148" s="44"/>
      <c r="AB148" s="44"/>
    </row>
    <row r="149" s="35" customFormat="1" customHeight="1" spans="1:28">
      <c r="A149" s="30">
        <v>145</v>
      </c>
      <c r="B149" s="38">
        <v>46063</v>
      </c>
      <c r="C149" s="31" t="s">
        <v>27</v>
      </c>
      <c r="D149" s="30" t="s">
        <v>33</v>
      </c>
      <c r="E149" s="30" t="s">
        <v>67</v>
      </c>
      <c r="F149" s="56"/>
      <c r="G149" s="56">
        <v>3000</v>
      </c>
      <c r="H149" s="32">
        <v>494336.129999996</v>
      </c>
      <c r="I149" s="31" t="s">
        <v>50</v>
      </c>
      <c r="J149" s="30"/>
      <c r="K149" s="30"/>
      <c r="L149" s="30">
        <v>202601</v>
      </c>
      <c r="M149" s="30"/>
      <c r="N149" s="30">
        <v>202602</v>
      </c>
      <c r="O149" s="30"/>
      <c r="P149" s="30"/>
      <c r="Z149" s="44"/>
      <c r="AA149" s="44"/>
      <c r="AB149" s="44"/>
    </row>
    <row r="150" s="35" customFormat="1" customHeight="1" spans="1:28">
      <c r="A150" s="30">
        <v>146</v>
      </c>
      <c r="B150" s="38">
        <v>46064</v>
      </c>
      <c r="C150" s="31" t="s">
        <v>27</v>
      </c>
      <c r="D150" s="30" t="s">
        <v>33</v>
      </c>
      <c r="E150" s="30" t="s">
        <v>42</v>
      </c>
      <c r="F150" s="56">
        <v>31654.44</v>
      </c>
      <c r="G150" s="56"/>
      <c r="H150" s="32">
        <v>525990.569999996</v>
      </c>
      <c r="I150" s="31" t="s">
        <v>43</v>
      </c>
      <c r="J150" s="30"/>
      <c r="K150" s="30"/>
      <c r="L150" s="30">
        <v>202602</v>
      </c>
      <c r="M150" s="30"/>
      <c r="N150" s="30">
        <v>202602</v>
      </c>
      <c r="O150" s="30"/>
      <c r="P150" s="30"/>
      <c r="Z150" s="44"/>
      <c r="AA150" s="44"/>
      <c r="AB150" s="44"/>
    </row>
    <row r="151" s="35" customFormat="1" customHeight="1" spans="1:28">
      <c r="A151" s="30">
        <v>147</v>
      </c>
      <c r="B151" s="38">
        <v>46064</v>
      </c>
      <c r="C151" s="31" t="s">
        <v>27</v>
      </c>
      <c r="D151" s="30" t="s">
        <v>33</v>
      </c>
      <c r="E151" s="30" t="s">
        <v>65</v>
      </c>
      <c r="F151" s="56">
        <v>6127.43</v>
      </c>
      <c r="G151" s="56"/>
      <c r="H151" s="32">
        <v>532117.999999996</v>
      </c>
      <c r="I151" s="31" t="s">
        <v>66</v>
      </c>
      <c r="J151" s="30"/>
      <c r="K151" s="30"/>
      <c r="L151" s="30">
        <v>202602</v>
      </c>
      <c r="M151" s="30"/>
      <c r="N151" s="30">
        <v>202602</v>
      </c>
      <c r="O151" s="30"/>
      <c r="P151" s="30"/>
      <c r="Z151" s="44"/>
      <c r="AA151" s="44"/>
      <c r="AB151" s="44"/>
    </row>
    <row r="152" s="35" customFormat="1" customHeight="1" spans="1:28">
      <c r="A152" s="30">
        <v>148</v>
      </c>
      <c r="B152" s="38">
        <v>46065</v>
      </c>
      <c r="C152" s="31" t="s">
        <v>27</v>
      </c>
      <c r="D152" s="31" t="s">
        <v>50</v>
      </c>
      <c r="E152" s="30" t="s">
        <v>69</v>
      </c>
      <c r="F152" s="56"/>
      <c r="G152" s="56">
        <v>250000</v>
      </c>
      <c r="H152" s="32">
        <v>282117.999999996</v>
      </c>
      <c r="I152" s="31" t="s">
        <v>50</v>
      </c>
      <c r="J152" s="30"/>
      <c r="K152" s="30"/>
      <c r="L152" s="30">
        <v>202601</v>
      </c>
      <c r="M152" s="30"/>
      <c r="N152" s="30">
        <v>202602</v>
      </c>
      <c r="O152" s="30"/>
      <c r="P152" s="30"/>
      <c r="Z152" s="44"/>
      <c r="AA152" s="44"/>
      <c r="AB152" s="44"/>
    </row>
    <row r="153" s="35" customFormat="1" customHeight="1" spans="1:28">
      <c r="A153" s="30">
        <v>149</v>
      </c>
      <c r="B153" s="38">
        <v>46023</v>
      </c>
      <c r="C153" s="31" t="s">
        <v>28</v>
      </c>
      <c r="D153" s="30" t="s">
        <v>70</v>
      </c>
      <c r="E153" s="56" t="s">
        <v>71</v>
      </c>
      <c r="F153" s="56"/>
      <c r="G153" s="56">
        <v>11200</v>
      </c>
      <c r="H153" s="32">
        <v>40512.92</v>
      </c>
      <c r="I153" s="31" t="s">
        <v>72</v>
      </c>
      <c r="J153" s="30"/>
      <c r="K153" s="30"/>
      <c r="L153" s="30">
        <v>202601</v>
      </c>
      <c r="M153" s="30"/>
      <c r="N153" s="30">
        <v>202601</v>
      </c>
      <c r="O153" s="30"/>
      <c r="P153" s="30"/>
      <c r="Z153" s="44"/>
      <c r="AA153" s="44"/>
      <c r="AB153" s="44"/>
    </row>
    <row r="154" s="35" customFormat="1" customHeight="1" spans="1:28">
      <c r="A154" s="30">
        <v>150</v>
      </c>
      <c r="B154" s="38">
        <v>46023</v>
      </c>
      <c r="C154" s="31" t="s">
        <v>28</v>
      </c>
      <c r="D154" s="30" t="s">
        <v>33</v>
      </c>
      <c r="E154" s="56" t="s">
        <v>73</v>
      </c>
      <c r="F154" s="56">
        <v>4001.85</v>
      </c>
      <c r="G154" s="56"/>
      <c r="H154" s="32">
        <v>44514.77</v>
      </c>
      <c r="I154" s="31" t="s">
        <v>74</v>
      </c>
      <c r="J154" s="30"/>
      <c r="K154" s="30"/>
      <c r="L154" s="56">
        <v>202512</v>
      </c>
      <c r="M154" s="30"/>
      <c r="N154" s="30">
        <v>202601</v>
      </c>
      <c r="O154" s="30"/>
      <c r="P154" s="30"/>
      <c r="Z154" s="44"/>
      <c r="AA154" s="44"/>
      <c r="AB154" s="44"/>
    </row>
    <row r="155" s="35" customFormat="1" customHeight="1" spans="1:28">
      <c r="A155" s="30">
        <v>151</v>
      </c>
      <c r="B155" s="38">
        <v>46023</v>
      </c>
      <c r="C155" s="31" t="s">
        <v>28</v>
      </c>
      <c r="D155" s="30" t="s">
        <v>33</v>
      </c>
      <c r="E155" s="56" t="s">
        <v>75</v>
      </c>
      <c r="F155" s="56">
        <v>1823.94</v>
      </c>
      <c r="G155" s="56"/>
      <c r="H155" s="32">
        <v>46338.71</v>
      </c>
      <c r="I155" s="31" t="s">
        <v>76</v>
      </c>
      <c r="J155" s="30"/>
      <c r="K155" s="30"/>
      <c r="L155" s="56">
        <v>202512</v>
      </c>
      <c r="M155" s="30"/>
      <c r="N155" s="30">
        <v>202601</v>
      </c>
      <c r="O155" s="30"/>
      <c r="P155" s="30"/>
      <c r="Z155" s="44"/>
      <c r="AA155" s="44"/>
      <c r="AB155" s="44"/>
    </row>
    <row r="156" s="35" customFormat="1" customHeight="1" spans="1:28">
      <c r="A156" s="30">
        <v>152</v>
      </c>
      <c r="B156" s="38">
        <v>46023</v>
      </c>
      <c r="C156" s="31" t="s">
        <v>28</v>
      </c>
      <c r="D156" s="30" t="s">
        <v>33</v>
      </c>
      <c r="E156" s="56" t="s">
        <v>77</v>
      </c>
      <c r="F156" s="56">
        <v>2277.11</v>
      </c>
      <c r="G156" s="56"/>
      <c r="H156" s="32">
        <v>48615.82</v>
      </c>
      <c r="I156" s="31" t="s">
        <v>78</v>
      </c>
      <c r="J156" s="30"/>
      <c r="K156" s="30"/>
      <c r="L156" s="56">
        <v>202512</v>
      </c>
      <c r="M156" s="30"/>
      <c r="N156" s="30">
        <v>202601</v>
      </c>
      <c r="O156" s="30"/>
      <c r="P156" s="30"/>
      <c r="Z156" s="44"/>
      <c r="AA156" s="44"/>
      <c r="AB156" s="44"/>
    </row>
    <row r="157" s="35" customFormat="1" customHeight="1" spans="1:28">
      <c r="A157" s="30">
        <v>153</v>
      </c>
      <c r="B157" s="38">
        <v>46023</v>
      </c>
      <c r="C157" s="31" t="s">
        <v>28</v>
      </c>
      <c r="D157" s="30" t="s">
        <v>33</v>
      </c>
      <c r="E157" s="56" t="s">
        <v>79</v>
      </c>
      <c r="F157" s="56">
        <v>1510.46</v>
      </c>
      <c r="G157" s="56"/>
      <c r="H157" s="32">
        <v>50126.28</v>
      </c>
      <c r="I157" s="31" t="s">
        <v>80</v>
      </c>
      <c r="J157" s="30"/>
      <c r="K157" s="30"/>
      <c r="L157" s="56">
        <v>202512</v>
      </c>
      <c r="M157" s="30"/>
      <c r="N157" s="30">
        <v>202601</v>
      </c>
      <c r="O157" s="30"/>
      <c r="P157" s="30"/>
      <c r="Z157" s="44"/>
      <c r="AA157" s="44"/>
      <c r="AB157" s="44"/>
    </row>
    <row r="158" s="35" customFormat="1" customHeight="1" spans="1:28">
      <c r="A158" s="30">
        <v>154</v>
      </c>
      <c r="B158" s="38">
        <v>46023</v>
      </c>
      <c r="C158" s="31" t="s">
        <v>28</v>
      </c>
      <c r="D158" s="30" t="s">
        <v>33</v>
      </c>
      <c r="E158" s="56" t="s">
        <v>81</v>
      </c>
      <c r="F158" s="56">
        <v>228.85</v>
      </c>
      <c r="G158" s="56"/>
      <c r="H158" s="32">
        <v>50355.13</v>
      </c>
      <c r="I158" s="31" t="s">
        <v>82</v>
      </c>
      <c r="J158" s="30"/>
      <c r="K158" s="30"/>
      <c r="L158" s="56">
        <v>202512</v>
      </c>
      <c r="M158" s="30"/>
      <c r="N158" s="30">
        <v>202601</v>
      </c>
      <c r="O158" s="30"/>
      <c r="P158" s="30"/>
      <c r="Z158" s="44"/>
      <c r="AA158" s="44"/>
      <c r="AB158" s="44"/>
    </row>
    <row r="159" s="35" customFormat="1" customHeight="1" spans="1:28">
      <c r="A159" s="30">
        <v>155</v>
      </c>
      <c r="B159" s="38">
        <v>46023</v>
      </c>
      <c r="C159" s="31" t="s">
        <v>28</v>
      </c>
      <c r="D159" s="30" t="s">
        <v>33</v>
      </c>
      <c r="E159" s="56" t="s">
        <v>83</v>
      </c>
      <c r="F159" s="56">
        <v>6451.07</v>
      </c>
      <c r="G159" s="56"/>
      <c r="H159" s="32">
        <v>56806.2</v>
      </c>
      <c r="I159" s="31" t="s">
        <v>84</v>
      </c>
      <c r="J159" s="30"/>
      <c r="K159" s="30"/>
      <c r="L159" s="56">
        <v>202512</v>
      </c>
      <c r="M159" s="30"/>
      <c r="N159" s="30">
        <v>202601</v>
      </c>
      <c r="O159" s="30"/>
      <c r="P159" s="30"/>
      <c r="Z159" s="44"/>
      <c r="AA159" s="44"/>
      <c r="AB159" s="44"/>
    </row>
    <row r="160" s="35" customFormat="1" customHeight="1" spans="1:28">
      <c r="A160" s="30">
        <v>156</v>
      </c>
      <c r="B160" s="38">
        <v>46023</v>
      </c>
      <c r="C160" s="31" t="s">
        <v>28</v>
      </c>
      <c r="D160" s="30" t="s">
        <v>33</v>
      </c>
      <c r="E160" s="56" t="s">
        <v>85</v>
      </c>
      <c r="F160" s="56">
        <v>10631.1</v>
      </c>
      <c r="G160" s="56"/>
      <c r="H160" s="32">
        <v>67437.3</v>
      </c>
      <c r="I160" s="31" t="s">
        <v>72</v>
      </c>
      <c r="J160" s="30"/>
      <c r="K160" s="30"/>
      <c r="L160" s="56">
        <v>202512</v>
      </c>
      <c r="M160" s="30"/>
      <c r="N160" s="30">
        <v>202601</v>
      </c>
      <c r="O160" s="30"/>
      <c r="P160" s="30"/>
      <c r="Z160" s="44"/>
      <c r="AA160" s="44"/>
      <c r="AB160" s="44"/>
    </row>
    <row r="161" s="35" customFormat="1" customHeight="1" spans="1:28">
      <c r="A161" s="30">
        <v>157</v>
      </c>
      <c r="B161" s="38">
        <v>46023</v>
      </c>
      <c r="C161" s="31" t="s">
        <v>28</v>
      </c>
      <c r="D161" s="30" t="s">
        <v>33</v>
      </c>
      <c r="E161" s="56" t="s">
        <v>86</v>
      </c>
      <c r="F161" s="56">
        <v>972.26</v>
      </c>
      <c r="G161" s="56"/>
      <c r="H161" s="32">
        <v>68409.56</v>
      </c>
      <c r="I161" s="31" t="s">
        <v>87</v>
      </c>
      <c r="J161" s="30"/>
      <c r="K161" s="30"/>
      <c r="L161" s="56">
        <v>202512</v>
      </c>
      <c r="M161" s="30"/>
      <c r="N161" s="30">
        <v>202601</v>
      </c>
      <c r="O161" s="30"/>
      <c r="P161" s="30"/>
      <c r="Z161" s="44"/>
      <c r="AA161" s="44"/>
      <c r="AB161" s="44"/>
    </row>
    <row r="162" s="35" customFormat="1" customHeight="1" spans="1:28">
      <c r="A162" s="30">
        <v>158</v>
      </c>
      <c r="B162" s="38">
        <v>46023</v>
      </c>
      <c r="C162" s="31" t="s">
        <v>28</v>
      </c>
      <c r="D162" s="30" t="s">
        <v>33</v>
      </c>
      <c r="E162" s="56" t="s">
        <v>88</v>
      </c>
      <c r="F162" s="56">
        <v>478.4</v>
      </c>
      <c r="G162" s="56"/>
      <c r="H162" s="32">
        <v>68887.96</v>
      </c>
      <c r="I162" s="31" t="s">
        <v>89</v>
      </c>
      <c r="J162" s="30"/>
      <c r="K162" s="30"/>
      <c r="L162" s="56">
        <v>202512</v>
      </c>
      <c r="M162" s="30"/>
      <c r="N162" s="30">
        <v>202601</v>
      </c>
      <c r="O162" s="30"/>
      <c r="P162" s="30"/>
      <c r="Z162" s="44"/>
      <c r="AA162" s="44"/>
      <c r="AB162" s="44"/>
    </row>
    <row r="163" s="35" customFormat="1" customHeight="1" spans="1:28">
      <c r="A163" s="30">
        <v>159</v>
      </c>
      <c r="B163" s="38">
        <v>46023</v>
      </c>
      <c r="C163" s="31" t="s">
        <v>28</v>
      </c>
      <c r="D163" s="30" t="s">
        <v>33</v>
      </c>
      <c r="E163" s="56" t="s">
        <v>90</v>
      </c>
      <c r="F163" s="56">
        <v>3983.48</v>
      </c>
      <c r="G163" s="56"/>
      <c r="H163" s="32">
        <v>72871.44</v>
      </c>
      <c r="I163" s="31" t="s">
        <v>91</v>
      </c>
      <c r="J163" s="30"/>
      <c r="K163" s="30"/>
      <c r="L163" s="56">
        <v>202512</v>
      </c>
      <c r="M163" s="30"/>
      <c r="N163" s="30">
        <v>202601</v>
      </c>
      <c r="O163" s="30"/>
      <c r="P163" s="30"/>
      <c r="Z163" s="44"/>
      <c r="AA163" s="44"/>
      <c r="AB163" s="44"/>
    </row>
    <row r="164" s="35" customFormat="1" customHeight="1" spans="1:28">
      <c r="A164" s="30">
        <v>160</v>
      </c>
      <c r="B164" s="38">
        <v>46024</v>
      </c>
      <c r="C164" s="31" t="s">
        <v>28</v>
      </c>
      <c r="D164" s="30" t="s">
        <v>92</v>
      </c>
      <c r="E164" s="56" t="s">
        <v>93</v>
      </c>
      <c r="F164" s="56"/>
      <c r="G164" s="56">
        <v>3000</v>
      </c>
      <c r="H164" s="32">
        <v>69871.44</v>
      </c>
      <c r="I164" s="31" t="s">
        <v>72</v>
      </c>
      <c r="J164" s="30"/>
      <c r="K164" s="30"/>
      <c r="L164" s="56">
        <v>202512</v>
      </c>
      <c r="M164" s="30"/>
      <c r="N164" s="30">
        <v>202601</v>
      </c>
      <c r="O164" s="30"/>
      <c r="P164" s="30"/>
      <c r="Z164" s="44"/>
      <c r="AA164" s="44"/>
      <c r="AB164" s="44"/>
    </row>
    <row r="165" s="35" customFormat="1" customHeight="1" spans="1:28">
      <c r="A165" s="30">
        <v>161</v>
      </c>
      <c r="B165" s="38">
        <v>46024</v>
      </c>
      <c r="C165" s="31" t="s">
        <v>28</v>
      </c>
      <c r="D165" s="30" t="s">
        <v>94</v>
      </c>
      <c r="E165" s="56" t="s">
        <v>95</v>
      </c>
      <c r="F165" s="56"/>
      <c r="G165" s="56">
        <v>1066</v>
      </c>
      <c r="H165" s="32">
        <v>68805.44</v>
      </c>
      <c r="I165" s="31" t="s">
        <v>11</v>
      </c>
      <c r="J165" s="30"/>
      <c r="K165" s="30"/>
      <c r="L165" s="56">
        <v>202512</v>
      </c>
      <c r="M165" s="30"/>
      <c r="N165" s="30">
        <v>202601</v>
      </c>
      <c r="O165" s="30"/>
      <c r="P165" s="30"/>
      <c r="Z165" s="44"/>
      <c r="AA165" s="44"/>
      <c r="AB165" s="44"/>
    </row>
    <row r="166" s="35" customFormat="1" customHeight="1" spans="1:28">
      <c r="A166" s="30">
        <v>162</v>
      </c>
      <c r="B166" s="38">
        <v>46024</v>
      </c>
      <c r="C166" s="31" t="s">
        <v>28</v>
      </c>
      <c r="D166" s="30" t="s">
        <v>33</v>
      </c>
      <c r="E166" s="56" t="s">
        <v>96</v>
      </c>
      <c r="F166" s="56">
        <v>892.58</v>
      </c>
      <c r="G166" s="56"/>
      <c r="H166" s="32">
        <v>69698.02</v>
      </c>
      <c r="I166" s="31" t="s">
        <v>97</v>
      </c>
      <c r="J166" s="30"/>
      <c r="K166" s="30"/>
      <c r="L166" s="56">
        <v>202512</v>
      </c>
      <c r="M166" s="30"/>
      <c r="N166" s="30">
        <v>202601</v>
      </c>
      <c r="O166" s="30"/>
      <c r="P166" s="30"/>
      <c r="Z166" s="44"/>
      <c r="AA166" s="44"/>
      <c r="AB166" s="44"/>
    </row>
    <row r="167" s="35" customFormat="1" customHeight="1" spans="1:28">
      <c r="A167" s="30">
        <v>163</v>
      </c>
      <c r="B167" s="38">
        <v>46024</v>
      </c>
      <c r="C167" s="31" t="s">
        <v>28</v>
      </c>
      <c r="D167" s="30" t="s">
        <v>33</v>
      </c>
      <c r="E167" s="56" t="s">
        <v>98</v>
      </c>
      <c r="F167" s="56">
        <v>1974.53</v>
      </c>
      <c r="G167" s="56"/>
      <c r="H167" s="32">
        <v>71672.55</v>
      </c>
      <c r="I167" s="31" t="s">
        <v>99</v>
      </c>
      <c r="J167" s="30"/>
      <c r="K167" s="30"/>
      <c r="L167" s="56">
        <v>202512</v>
      </c>
      <c r="M167" s="30"/>
      <c r="N167" s="30">
        <v>202601</v>
      </c>
      <c r="O167" s="30"/>
      <c r="P167" s="30"/>
      <c r="Z167" s="44"/>
      <c r="AA167" s="44"/>
      <c r="AB167" s="44"/>
    </row>
    <row r="168" s="35" customFormat="1" customHeight="1" spans="1:28">
      <c r="A168" s="30">
        <v>164</v>
      </c>
      <c r="B168" s="38">
        <v>46024</v>
      </c>
      <c r="C168" s="31" t="s">
        <v>28</v>
      </c>
      <c r="D168" s="30" t="s">
        <v>33</v>
      </c>
      <c r="E168" s="56" t="s">
        <v>98</v>
      </c>
      <c r="F168" s="56">
        <v>0.9</v>
      </c>
      <c r="G168" s="56"/>
      <c r="H168" s="32">
        <v>71673.45</v>
      </c>
      <c r="I168" s="31" t="s">
        <v>99</v>
      </c>
      <c r="J168" s="30"/>
      <c r="K168" s="30"/>
      <c r="L168" s="56">
        <v>202512</v>
      </c>
      <c r="M168" s="30"/>
      <c r="N168" s="30">
        <v>202601</v>
      </c>
      <c r="O168" s="30"/>
      <c r="P168" s="30"/>
      <c r="Z168" s="44"/>
      <c r="AA168" s="44"/>
      <c r="AB168" s="44"/>
    </row>
    <row r="169" s="35" customFormat="1" customHeight="1" spans="1:28">
      <c r="A169" s="30">
        <v>165</v>
      </c>
      <c r="B169" s="38">
        <v>46024</v>
      </c>
      <c r="C169" s="31" t="s">
        <v>28</v>
      </c>
      <c r="D169" s="30" t="s">
        <v>33</v>
      </c>
      <c r="E169" s="56" t="s">
        <v>100</v>
      </c>
      <c r="F169" s="56">
        <v>7626.49</v>
      </c>
      <c r="G169" s="56"/>
      <c r="H169" s="32">
        <v>79299.94</v>
      </c>
      <c r="I169" s="31" t="s">
        <v>101</v>
      </c>
      <c r="J169" s="30"/>
      <c r="K169" s="30"/>
      <c r="L169" s="56">
        <v>202512</v>
      </c>
      <c r="M169" s="30"/>
      <c r="N169" s="30">
        <v>202601</v>
      </c>
      <c r="O169" s="30"/>
      <c r="P169" s="30"/>
      <c r="Z169" s="44"/>
      <c r="AA169" s="44"/>
      <c r="AB169" s="44"/>
    </row>
    <row r="170" s="35" customFormat="1" customHeight="1" spans="1:28">
      <c r="A170" s="30">
        <v>166</v>
      </c>
      <c r="B170" s="38">
        <v>46024</v>
      </c>
      <c r="C170" s="31" t="s">
        <v>28</v>
      </c>
      <c r="D170" s="30" t="s">
        <v>33</v>
      </c>
      <c r="E170" s="56" t="s">
        <v>102</v>
      </c>
      <c r="F170" s="56">
        <v>3498.1</v>
      </c>
      <c r="G170" s="56"/>
      <c r="H170" s="32">
        <v>82798.04</v>
      </c>
      <c r="I170" s="31" t="s">
        <v>103</v>
      </c>
      <c r="J170" s="30"/>
      <c r="K170" s="30"/>
      <c r="L170" s="56">
        <v>202512</v>
      </c>
      <c r="M170" s="30"/>
      <c r="N170" s="30">
        <v>202601</v>
      </c>
      <c r="O170" s="30"/>
      <c r="P170" s="30"/>
      <c r="Z170" s="44"/>
      <c r="AA170" s="44"/>
      <c r="AB170" s="44"/>
    </row>
    <row r="171" s="35" customFormat="1" customHeight="1" spans="1:28">
      <c r="A171" s="30">
        <v>167</v>
      </c>
      <c r="B171" s="38">
        <v>46024</v>
      </c>
      <c r="C171" s="31" t="s">
        <v>28</v>
      </c>
      <c r="D171" s="30" t="s">
        <v>33</v>
      </c>
      <c r="E171" s="56" t="s">
        <v>104</v>
      </c>
      <c r="F171" s="56">
        <v>115.04</v>
      </c>
      <c r="G171" s="56"/>
      <c r="H171" s="32">
        <v>82913.08</v>
      </c>
      <c r="I171" s="31" t="s">
        <v>105</v>
      </c>
      <c r="J171" s="30"/>
      <c r="K171" s="30"/>
      <c r="L171" s="56">
        <v>202512</v>
      </c>
      <c r="M171" s="30"/>
      <c r="N171" s="30">
        <v>202601</v>
      </c>
      <c r="O171" s="30"/>
      <c r="P171" s="30"/>
      <c r="Z171" s="44"/>
      <c r="AA171" s="44"/>
      <c r="AB171" s="44"/>
    </row>
    <row r="172" s="35" customFormat="1" customHeight="1" spans="1:28">
      <c r="A172" s="30">
        <v>168</v>
      </c>
      <c r="B172" s="38">
        <v>46024</v>
      </c>
      <c r="C172" s="31" t="s">
        <v>28</v>
      </c>
      <c r="D172" s="30" t="s">
        <v>33</v>
      </c>
      <c r="E172" s="56" t="s">
        <v>106</v>
      </c>
      <c r="F172" s="56">
        <v>963.19</v>
      </c>
      <c r="G172" s="56"/>
      <c r="H172" s="32">
        <v>83876.27</v>
      </c>
      <c r="I172" s="31" t="s">
        <v>107</v>
      </c>
      <c r="J172" s="30"/>
      <c r="K172" s="30"/>
      <c r="L172" s="56">
        <v>202512</v>
      </c>
      <c r="M172" s="30"/>
      <c r="N172" s="30">
        <v>202601</v>
      </c>
      <c r="O172" s="30"/>
      <c r="P172" s="30"/>
      <c r="Z172" s="44"/>
      <c r="AA172" s="44"/>
      <c r="AB172" s="44"/>
    </row>
    <row r="173" s="35" customFormat="1" customHeight="1" spans="1:28">
      <c r="A173" s="30">
        <v>169</v>
      </c>
      <c r="B173" s="38">
        <v>46025</v>
      </c>
      <c r="C173" s="31" t="s">
        <v>28</v>
      </c>
      <c r="D173" s="30" t="s">
        <v>33</v>
      </c>
      <c r="E173" s="56" t="s">
        <v>108</v>
      </c>
      <c r="F173" s="56">
        <v>8193.32</v>
      </c>
      <c r="G173" s="56"/>
      <c r="H173" s="32">
        <v>92069.59</v>
      </c>
      <c r="I173" s="31" t="s">
        <v>109</v>
      </c>
      <c r="J173" s="30"/>
      <c r="K173" s="30"/>
      <c r="L173" s="56">
        <v>202512</v>
      </c>
      <c r="M173" s="30"/>
      <c r="N173" s="30">
        <v>202601</v>
      </c>
      <c r="O173" s="30"/>
      <c r="P173" s="30"/>
      <c r="Z173" s="44"/>
      <c r="AA173" s="44"/>
      <c r="AB173" s="44"/>
    </row>
    <row r="174" s="35" customFormat="1" customHeight="1" spans="1:28">
      <c r="A174" s="30">
        <v>170</v>
      </c>
      <c r="B174" s="38">
        <v>46025</v>
      </c>
      <c r="C174" s="31" t="s">
        <v>28</v>
      </c>
      <c r="D174" s="30" t="s">
        <v>110</v>
      </c>
      <c r="E174" s="56" t="s">
        <v>111</v>
      </c>
      <c r="F174" s="56">
        <v>100</v>
      </c>
      <c r="G174" s="56"/>
      <c r="H174" s="32">
        <v>92169.59</v>
      </c>
      <c r="I174" s="31" t="s">
        <v>11</v>
      </c>
      <c r="J174" s="30"/>
      <c r="K174" s="30"/>
      <c r="L174" s="56">
        <v>202512</v>
      </c>
      <c r="M174" s="30"/>
      <c r="N174" s="30">
        <v>202601</v>
      </c>
      <c r="O174" s="30"/>
      <c r="P174" s="30"/>
      <c r="Z174" s="44"/>
      <c r="AA174" s="44"/>
      <c r="AB174" s="44"/>
    </row>
    <row r="175" s="35" customFormat="1" customHeight="1" spans="1:28">
      <c r="A175" s="30">
        <v>171</v>
      </c>
      <c r="B175" s="38">
        <v>46027</v>
      </c>
      <c r="C175" s="31" t="s">
        <v>28</v>
      </c>
      <c r="D175" s="30" t="s">
        <v>112</v>
      </c>
      <c r="E175" s="56" t="s">
        <v>113</v>
      </c>
      <c r="F175" s="56"/>
      <c r="G175" s="56">
        <v>3930</v>
      </c>
      <c r="H175" s="32">
        <v>88239.59</v>
      </c>
      <c r="I175" s="31" t="s">
        <v>114</v>
      </c>
      <c r="J175" s="30"/>
      <c r="K175" s="30"/>
      <c r="L175" s="56">
        <v>202512</v>
      </c>
      <c r="M175" s="30"/>
      <c r="N175" s="30">
        <v>202601</v>
      </c>
      <c r="O175" s="30"/>
      <c r="P175" s="30"/>
      <c r="Z175" s="44"/>
      <c r="AA175" s="44"/>
      <c r="AB175" s="44"/>
    </row>
    <row r="176" s="35" customFormat="1" customHeight="1" spans="1:28">
      <c r="A176" s="30">
        <v>172</v>
      </c>
      <c r="B176" s="38">
        <v>46027</v>
      </c>
      <c r="C176" s="31" t="s">
        <v>28</v>
      </c>
      <c r="D176" s="30" t="s">
        <v>115</v>
      </c>
      <c r="E176" s="56" t="s">
        <v>116</v>
      </c>
      <c r="F176" s="56"/>
      <c r="G176" s="56">
        <v>12000</v>
      </c>
      <c r="H176" s="32">
        <v>76239.59</v>
      </c>
      <c r="I176" s="31" t="s">
        <v>117</v>
      </c>
      <c r="J176" s="30"/>
      <c r="K176" s="30"/>
      <c r="L176" s="30">
        <v>202601</v>
      </c>
      <c r="M176" s="30"/>
      <c r="N176" s="30">
        <v>202601</v>
      </c>
      <c r="O176" s="30"/>
      <c r="P176" s="30"/>
      <c r="Z176" s="44"/>
      <c r="AA176" s="44"/>
      <c r="AB176" s="44"/>
    </row>
    <row r="177" s="35" customFormat="1" customHeight="1" spans="1:28">
      <c r="A177" s="30">
        <v>173</v>
      </c>
      <c r="B177" s="38">
        <v>46027</v>
      </c>
      <c r="C177" s="31" t="s">
        <v>28</v>
      </c>
      <c r="D177" s="30" t="s">
        <v>118</v>
      </c>
      <c r="E177" s="58" t="s">
        <v>119</v>
      </c>
      <c r="F177" s="56">
        <v>700.8</v>
      </c>
      <c r="G177" s="56"/>
      <c r="H177" s="32">
        <v>76940.39</v>
      </c>
      <c r="I177" s="31"/>
      <c r="J177" s="30"/>
      <c r="K177" s="30"/>
      <c r="L177" s="30">
        <v>202601</v>
      </c>
      <c r="M177" s="56" t="s">
        <v>119</v>
      </c>
      <c r="N177" s="30">
        <v>202601</v>
      </c>
      <c r="O177" s="30"/>
      <c r="P177" s="30"/>
      <c r="Z177" s="44"/>
      <c r="AA177" s="44"/>
      <c r="AB177" s="44"/>
    </row>
    <row r="178" s="35" customFormat="1" customHeight="1" spans="1:28">
      <c r="A178" s="30">
        <v>174</v>
      </c>
      <c r="B178" s="38">
        <v>46027</v>
      </c>
      <c r="C178" s="31" t="s">
        <v>28</v>
      </c>
      <c r="D178" s="30" t="s">
        <v>120</v>
      </c>
      <c r="E178" s="56" t="s">
        <v>121</v>
      </c>
      <c r="F178" s="56"/>
      <c r="G178" s="56">
        <v>11540.38</v>
      </c>
      <c r="H178" s="32">
        <v>65400.01</v>
      </c>
      <c r="I178" s="31"/>
      <c r="J178" s="30"/>
      <c r="K178" s="30"/>
      <c r="L178" s="56">
        <v>202512</v>
      </c>
      <c r="M178" s="30"/>
      <c r="N178" s="30">
        <v>202601</v>
      </c>
      <c r="O178" s="30"/>
      <c r="P178" s="30"/>
      <c r="Z178" s="44"/>
      <c r="AA178" s="44"/>
      <c r="AB178" s="44"/>
    </row>
    <row r="179" s="35" customFormat="1" customHeight="1" spans="1:28">
      <c r="A179" s="30">
        <v>175</v>
      </c>
      <c r="B179" s="38">
        <v>46027</v>
      </c>
      <c r="C179" s="31" t="s">
        <v>28</v>
      </c>
      <c r="D179" s="30" t="s">
        <v>122</v>
      </c>
      <c r="E179" s="58" t="s">
        <v>123</v>
      </c>
      <c r="F179" s="56"/>
      <c r="G179" s="56">
        <v>10000</v>
      </c>
      <c r="H179" s="32">
        <v>55400.01</v>
      </c>
      <c r="I179" s="31"/>
      <c r="J179" s="30"/>
      <c r="K179" s="30"/>
      <c r="L179" s="30">
        <v>202601</v>
      </c>
      <c r="M179" s="30"/>
      <c r="N179" s="30">
        <v>202601</v>
      </c>
      <c r="O179" s="30" t="s">
        <v>124</v>
      </c>
      <c r="P179" s="30"/>
      <c r="Z179" s="44"/>
      <c r="AA179" s="44"/>
      <c r="AB179" s="44"/>
    </row>
    <row r="180" s="35" customFormat="1" customHeight="1" spans="1:28">
      <c r="A180" s="30">
        <v>176</v>
      </c>
      <c r="B180" s="38">
        <v>46027</v>
      </c>
      <c r="C180" s="31" t="s">
        <v>28</v>
      </c>
      <c r="D180" s="30" t="s">
        <v>118</v>
      </c>
      <c r="E180" s="58" t="s">
        <v>125</v>
      </c>
      <c r="F180" s="56">
        <v>1072</v>
      </c>
      <c r="G180" s="56"/>
      <c r="H180" s="32">
        <v>56472.01</v>
      </c>
      <c r="I180" s="31"/>
      <c r="J180" s="30"/>
      <c r="K180" s="30"/>
      <c r="L180" s="30">
        <v>202601</v>
      </c>
      <c r="M180" s="56" t="s">
        <v>125</v>
      </c>
      <c r="N180" s="30">
        <v>202601</v>
      </c>
      <c r="O180" s="30"/>
      <c r="P180" s="30"/>
      <c r="Z180" s="44"/>
      <c r="AA180" s="44"/>
      <c r="AB180" s="44"/>
    </row>
    <row r="181" s="35" customFormat="1" customHeight="1" spans="1:28">
      <c r="A181" s="30">
        <v>177</v>
      </c>
      <c r="B181" s="38">
        <v>46028</v>
      </c>
      <c r="C181" s="31" t="s">
        <v>28</v>
      </c>
      <c r="D181" s="30" t="s">
        <v>110</v>
      </c>
      <c r="E181" s="56" t="s">
        <v>126</v>
      </c>
      <c r="F181" s="56">
        <v>10</v>
      </c>
      <c r="G181" s="56"/>
      <c r="H181" s="32">
        <v>56482.01</v>
      </c>
      <c r="I181" s="31" t="s">
        <v>11</v>
      </c>
      <c r="J181" s="30"/>
      <c r="K181" s="30"/>
      <c r="L181" s="56">
        <v>202512</v>
      </c>
      <c r="M181" s="30"/>
      <c r="N181" s="30">
        <v>202601</v>
      </c>
      <c r="O181" s="30"/>
      <c r="P181" s="30"/>
      <c r="Z181" s="44"/>
      <c r="AA181" s="44"/>
      <c r="AB181" s="44"/>
    </row>
    <row r="182" s="35" customFormat="1" customHeight="1" spans="1:28">
      <c r="A182" s="30">
        <v>178</v>
      </c>
      <c r="B182" s="38">
        <v>46028</v>
      </c>
      <c r="C182" s="31" t="s">
        <v>28</v>
      </c>
      <c r="D182" s="30" t="s">
        <v>110</v>
      </c>
      <c r="E182" s="56" t="s">
        <v>127</v>
      </c>
      <c r="F182" s="56">
        <v>1900</v>
      </c>
      <c r="G182" s="56"/>
      <c r="H182" s="32">
        <v>58382.01</v>
      </c>
      <c r="I182" s="31" t="s">
        <v>11</v>
      </c>
      <c r="J182" s="30"/>
      <c r="K182" s="30"/>
      <c r="L182" s="30">
        <v>202601</v>
      </c>
      <c r="M182" s="30"/>
      <c r="N182" s="30">
        <v>202601</v>
      </c>
      <c r="O182" s="30"/>
      <c r="P182" s="30"/>
      <c r="Z182" s="44"/>
      <c r="AA182" s="44"/>
      <c r="AB182" s="44"/>
    </row>
    <row r="183" s="35" customFormat="1" customHeight="1" spans="1:28">
      <c r="A183" s="30">
        <v>179</v>
      </c>
      <c r="B183" s="38">
        <v>46028</v>
      </c>
      <c r="C183" s="31" t="s">
        <v>28</v>
      </c>
      <c r="D183" s="30" t="s">
        <v>33</v>
      </c>
      <c r="E183" s="56" t="s">
        <v>85</v>
      </c>
      <c r="F183" s="56">
        <v>2.91</v>
      </c>
      <c r="G183" s="56"/>
      <c r="H183" s="32">
        <v>58384.92</v>
      </c>
      <c r="I183" s="31" t="s">
        <v>72</v>
      </c>
      <c r="J183" s="30"/>
      <c r="K183" s="30"/>
      <c r="L183" s="56">
        <v>202512</v>
      </c>
      <c r="M183" s="30"/>
      <c r="N183" s="30">
        <v>202601</v>
      </c>
      <c r="O183" s="30"/>
      <c r="P183" s="30"/>
      <c r="Z183" s="44"/>
      <c r="AA183" s="44"/>
      <c r="AB183" s="44"/>
    </row>
    <row r="184" s="35" customFormat="1" customHeight="1" spans="1:28">
      <c r="A184" s="30">
        <v>180</v>
      </c>
      <c r="B184" s="38">
        <v>46028</v>
      </c>
      <c r="C184" s="31" t="s">
        <v>28</v>
      </c>
      <c r="D184" s="30" t="s">
        <v>92</v>
      </c>
      <c r="E184" s="56" t="s">
        <v>128</v>
      </c>
      <c r="F184" s="56">
        <v>1800</v>
      </c>
      <c r="G184" s="56"/>
      <c r="H184" s="32">
        <v>60184.92</v>
      </c>
      <c r="I184" s="31" t="s">
        <v>11</v>
      </c>
      <c r="J184" s="30"/>
      <c r="K184" s="30"/>
      <c r="L184" s="30">
        <v>202601</v>
      </c>
      <c r="M184" s="30"/>
      <c r="N184" s="30">
        <v>202601</v>
      </c>
      <c r="O184" s="30"/>
      <c r="P184" s="30"/>
      <c r="Z184" s="44"/>
      <c r="AA184" s="44"/>
      <c r="AB184" s="44"/>
    </row>
    <row r="185" s="35" customFormat="1" customHeight="1" spans="1:28">
      <c r="A185" s="30">
        <v>181</v>
      </c>
      <c r="B185" s="38">
        <v>46028</v>
      </c>
      <c r="C185" s="31" t="s">
        <v>28</v>
      </c>
      <c r="D185" s="30" t="s">
        <v>118</v>
      </c>
      <c r="E185" s="58" t="s">
        <v>129</v>
      </c>
      <c r="F185" s="56">
        <v>108</v>
      </c>
      <c r="G185" s="56"/>
      <c r="H185" s="32">
        <v>60292.92</v>
      </c>
      <c r="I185" s="31"/>
      <c r="J185" s="30"/>
      <c r="K185" s="30"/>
      <c r="L185" s="30">
        <v>202601</v>
      </c>
      <c r="M185" s="56" t="s">
        <v>129</v>
      </c>
      <c r="N185" s="30">
        <v>202601</v>
      </c>
      <c r="O185" s="30"/>
      <c r="P185" s="30"/>
      <c r="Z185" s="44"/>
      <c r="AA185" s="44"/>
      <c r="AB185" s="44"/>
    </row>
    <row r="186" s="35" customFormat="1" customHeight="1" spans="1:28">
      <c r="A186" s="30">
        <v>182</v>
      </c>
      <c r="B186" s="38">
        <v>46028</v>
      </c>
      <c r="C186" s="31" t="s">
        <v>28</v>
      </c>
      <c r="D186" s="30" t="s">
        <v>118</v>
      </c>
      <c r="E186" s="58" t="s">
        <v>130</v>
      </c>
      <c r="F186" s="56">
        <v>202.5</v>
      </c>
      <c r="G186" s="56"/>
      <c r="H186" s="32">
        <v>60495.42</v>
      </c>
      <c r="I186" s="31"/>
      <c r="J186" s="30"/>
      <c r="K186" s="30"/>
      <c r="L186" s="30">
        <v>202601</v>
      </c>
      <c r="M186" s="56" t="s">
        <v>130</v>
      </c>
      <c r="N186" s="30">
        <v>202601</v>
      </c>
      <c r="O186" s="30"/>
      <c r="P186" s="30"/>
      <c r="Z186" s="44"/>
      <c r="AA186" s="44"/>
      <c r="AB186" s="44"/>
    </row>
    <row r="187" s="35" customFormat="1" customHeight="1" spans="1:28">
      <c r="A187" s="30">
        <v>183</v>
      </c>
      <c r="B187" s="38">
        <v>46028</v>
      </c>
      <c r="C187" s="31" t="s">
        <v>28</v>
      </c>
      <c r="D187" s="30" t="s">
        <v>48</v>
      </c>
      <c r="E187" s="56" t="s">
        <v>67</v>
      </c>
      <c r="F187" s="56"/>
      <c r="G187" s="56">
        <v>10000</v>
      </c>
      <c r="H187" s="32">
        <v>50495.42</v>
      </c>
      <c r="I187" s="31" t="s">
        <v>50</v>
      </c>
      <c r="J187" s="30"/>
      <c r="K187" s="30"/>
      <c r="L187" s="30">
        <v>202601</v>
      </c>
      <c r="M187" s="30"/>
      <c r="N187" s="30">
        <v>202601</v>
      </c>
      <c r="O187" s="30"/>
      <c r="P187" s="30"/>
      <c r="Z187" s="44"/>
      <c r="AA187" s="44"/>
      <c r="AB187" s="44"/>
    </row>
    <row r="188" s="35" customFormat="1" customHeight="1" spans="1:28">
      <c r="A188" s="30">
        <v>184</v>
      </c>
      <c r="B188" s="38">
        <v>46028</v>
      </c>
      <c r="C188" s="31" t="s">
        <v>28</v>
      </c>
      <c r="D188" s="30" t="s">
        <v>48</v>
      </c>
      <c r="E188" s="56" t="s">
        <v>67</v>
      </c>
      <c r="F188" s="56"/>
      <c r="G188" s="56">
        <v>10000</v>
      </c>
      <c r="H188" s="32">
        <v>40495.42</v>
      </c>
      <c r="I188" s="31" t="s">
        <v>50</v>
      </c>
      <c r="J188" s="30"/>
      <c r="K188" s="30"/>
      <c r="L188" s="30">
        <v>202601</v>
      </c>
      <c r="M188" s="30"/>
      <c r="N188" s="30">
        <v>202601</v>
      </c>
      <c r="O188" s="30"/>
      <c r="P188" s="30"/>
      <c r="Z188" s="44"/>
      <c r="AA188" s="44"/>
      <c r="AB188" s="44"/>
    </row>
    <row r="189" s="35" customFormat="1" customHeight="1" spans="1:28">
      <c r="A189" s="30">
        <v>185</v>
      </c>
      <c r="B189" s="38">
        <v>46028</v>
      </c>
      <c r="C189" s="31" t="s">
        <v>28</v>
      </c>
      <c r="D189" s="30" t="s">
        <v>131</v>
      </c>
      <c r="E189" s="56" t="s">
        <v>132</v>
      </c>
      <c r="F189" s="56"/>
      <c r="G189" s="56">
        <v>1990.2</v>
      </c>
      <c r="H189" s="32">
        <v>38505.22</v>
      </c>
      <c r="I189" s="31" t="s">
        <v>11</v>
      </c>
      <c r="J189" s="30"/>
      <c r="K189" s="30"/>
      <c r="L189" s="56">
        <v>202512</v>
      </c>
      <c r="M189" s="30"/>
      <c r="N189" s="30">
        <v>202601</v>
      </c>
      <c r="O189" s="30"/>
      <c r="P189" s="30"/>
      <c r="Z189" s="44"/>
      <c r="AA189" s="44"/>
      <c r="AB189" s="44"/>
    </row>
    <row r="190" s="35" customFormat="1" customHeight="1" spans="1:28">
      <c r="A190" s="30">
        <v>186</v>
      </c>
      <c r="B190" s="38">
        <v>46028</v>
      </c>
      <c r="C190" s="31" t="s">
        <v>28</v>
      </c>
      <c r="D190" s="30" t="s">
        <v>133</v>
      </c>
      <c r="E190" s="56" t="s">
        <v>134</v>
      </c>
      <c r="F190" s="56"/>
      <c r="G190" s="56">
        <v>447</v>
      </c>
      <c r="H190" s="32">
        <v>38058.22</v>
      </c>
      <c r="I190" s="31" t="s">
        <v>11</v>
      </c>
      <c r="J190" s="30"/>
      <c r="K190" s="30"/>
      <c r="L190" s="56">
        <v>202512</v>
      </c>
      <c r="M190" s="30"/>
      <c r="N190" s="30">
        <v>202601</v>
      </c>
      <c r="O190" s="30"/>
      <c r="P190" s="30"/>
      <c r="Z190" s="44"/>
      <c r="AA190" s="44"/>
      <c r="AB190" s="44"/>
    </row>
    <row r="191" s="35" customFormat="1" customHeight="1" spans="1:28">
      <c r="A191" s="30">
        <v>187</v>
      </c>
      <c r="B191" s="38">
        <v>46028</v>
      </c>
      <c r="C191" s="31" t="s">
        <v>28</v>
      </c>
      <c r="D191" s="30" t="s">
        <v>133</v>
      </c>
      <c r="E191" s="56" t="s">
        <v>135</v>
      </c>
      <c r="F191" s="56"/>
      <c r="G191" s="56">
        <v>1795.5</v>
      </c>
      <c r="H191" s="32">
        <v>36262.72</v>
      </c>
      <c r="I191" s="31" t="s">
        <v>11</v>
      </c>
      <c r="J191" s="30"/>
      <c r="K191" s="30"/>
      <c r="L191" s="56">
        <v>202512</v>
      </c>
      <c r="M191" s="30"/>
      <c r="N191" s="30">
        <v>202601</v>
      </c>
      <c r="O191" s="30"/>
      <c r="P191" s="30"/>
      <c r="Z191" s="44"/>
      <c r="AA191" s="44"/>
      <c r="AB191" s="44"/>
    </row>
    <row r="192" s="35" customFormat="1" customHeight="1" spans="1:28">
      <c r="A192" s="30">
        <v>188</v>
      </c>
      <c r="B192" s="38">
        <v>46028</v>
      </c>
      <c r="C192" s="31" t="s">
        <v>28</v>
      </c>
      <c r="D192" s="30" t="s">
        <v>112</v>
      </c>
      <c r="E192" s="56" t="s">
        <v>136</v>
      </c>
      <c r="F192" s="56"/>
      <c r="G192" s="56">
        <v>360</v>
      </c>
      <c r="H192" s="32">
        <v>35902.72</v>
      </c>
      <c r="I192" s="31" t="s">
        <v>11</v>
      </c>
      <c r="J192" s="30"/>
      <c r="K192" s="30"/>
      <c r="L192" s="56">
        <v>202512</v>
      </c>
      <c r="M192" s="30"/>
      <c r="N192" s="30">
        <v>202601</v>
      </c>
      <c r="O192" s="30"/>
      <c r="P192" s="30"/>
      <c r="Z192" s="44"/>
      <c r="AA192" s="44"/>
      <c r="AB192" s="44"/>
    </row>
    <row r="193" s="35" customFormat="1" customHeight="1" spans="1:28">
      <c r="A193" s="30">
        <v>189</v>
      </c>
      <c r="B193" s="38">
        <v>46028</v>
      </c>
      <c r="C193" s="31" t="s">
        <v>28</v>
      </c>
      <c r="D193" s="30" t="s">
        <v>112</v>
      </c>
      <c r="E193" s="56" t="s">
        <v>137</v>
      </c>
      <c r="F193" s="56"/>
      <c r="G193" s="56">
        <v>1963</v>
      </c>
      <c r="H193" s="32">
        <v>33939.72</v>
      </c>
      <c r="I193" s="31" t="s">
        <v>11</v>
      </c>
      <c r="J193" s="30"/>
      <c r="K193" s="30"/>
      <c r="L193" s="56">
        <v>202512</v>
      </c>
      <c r="M193" s="30"/>
      <c r="N193" s="30">
        <v>202601</v>
      </c>
      <c r="O193" s="30"/>
      <c r="P193" s="30"/>
      <c r="Z193" s="44"/>
      <c r="AA193" s="44"/>
      <c r="AB193" s="44"/>
    </row>
    <row r="194" s="35" customFormat="1" customHeight="1" spans="1:28">
      <c r="A194" s="30">
        <v>190</v>
      </c>
      <c r="B194" s="38">
        <v>46029</v>
      </c>
      <c r="C194" s="31" t="s">
        <v>28</v>
      </c>
      <c r="D194" s="30" t="s">
        <v>112</v>
      </c>
      <c r="E194" s="58" t="s">
        <v>138</v>
      </c>
      <c r="F194" s="56"/>
      <c r="G194" s="56">
        <v>1965</v>
      </c>
      <c r="H194" s="32">
        <v>31974.72</v>
      </c>
      <c r="I194" s="31"/>
      <c r="J194" s="30"/>
      <c r="K194" s="30"/>
      <c r="L194" s="56">
        <v>202512</v>
      </c>
      <c r="M194" s="30"/>
      <c r="N194" s="30">
        <v>202601</v>
      </c>
      <c r="O194" s="30"/>
      <c r="P194" s="30"/>
      <c r="Z194" s="44"/>
      <c r="AA194" s="44"/>
      <c r="AB194" s="44"/>
    </row>
    <row r="195" s="35" customFormat="1" customHeight="1" spans="1:28">
      <c r="A195" s="30">
        <v>191</v>
      </c>
      <c r="B195" s="38">
        <v>46029</v>
      </c>
      <c r="C195" s="31" t="s">
        <v>28</v>
      </c>
      <c r="D195" s="30" t="s">
        <v>33</v>
      </c>
      <c r="E195" s="56" t="s">
        <v>79</v>
      </c>
      <c r="F195" s="56">
        <v>2204.68</v>
      </c>
      <c r="G195" s="56"/>
      <c r="H195" s="32">
        <v>34179.4</v>
      </c>
      <c r="I195" s="31" t="s">
        <v>80</v>
      </c>
      <c r="J195" s="30"/>
      <c r="K195" s="30"/>
      <c r="L195" s="30">
        <v>202601</v>
      </c>
      <c r="M195" s="30"/>
      <c r="N195" s="30">
        <v>202601</v>
      </c>
      <c r="O195" s="30"/>
      <c r="P195" s="30"/>
      <c r="Z195" s="44"/>
      <c r="AA195" s="44"/>
      <c r="AB195" s="44"/>
    </row>
    <row r="196" s="35" customFormat="1" customHeight="1" spans="1:28">
      <c r="A196" s="30">
        <v>192</v>
      </c>
      <c r="B196" s="38">
        <v>46029</v>
      </c>
      <c r="C196" s="31" t="s">
        <v>28</v>
      </c>
      <c r="D196" s="30" t="s">
        <v>33</v>
      </c>
      <c r="E196" s="56" t="s">
        <v>81</v>
      </c>
      <c r="F196" s="56">
        <v>730.07</v>
      </c>
      <c r="G196" s="56"/>
      <c r="H196" s="32">
        <v>34909.47</v>
      </c>
      <c r="I196" s="31" t="s">
        <v>82</v>
      </c>
      <c r="J196" s="30"/>
      <c r="K196" s="30"/>
      <c r="L196" s="30">
        <v>202601</v>
      </c>
      <c r="M196" s="30"/>
      <c r="N196" s="30">
        <v>202601</v>
      </c>
      <c r="O196" s="30"/>
      <c r="P196" s="30"/>
      <c r="Z196" s="44"/>
      <c r="AA196" s="44"/>
      <c r="AB196" s="44"/>
    </row>
    <row r="197" s="35" customFormat="1" customHeight="1" spans="1:28">
      <c r="A197" s="30">
        <v>193</v>
      </c>
      <c r="B197" s="38">
        <v>46029</v>
      </c>
      <c r="C197" s="31" t="s">
        <v>28</v>
      </c>
      <c r="D197" s="30" t="s">
        <v>139</v>
      </c>
      <c r="E197" s="56" t="s">
        <v>140</v>
      </c>
      <c r="F197" s="56">
        <v>2031.83</v>
      </c>
      <c r="G197" s="56"/>
      <c r="H197" s="32">
        <v>36941.3</v>
      </c>
      <c r="I197" s="31"/>
      <c r="J197" s="30"/>
      <c r="K197" s="30"/>
      <c r="L197" s="56">
        <v>202512</v>
      </c>
      <c r="M197" s="30"/>
      <c r="N197" s="30">
        <v>202601</v>
      </c>
      <c r="O197" s="30"/>
      <c r="P197" s="30"/>
      <c r="Z197" s="44"/>
      <c r="AA197" s="44"/>
      <c r="AB197" s="44"/>
    </row>
    <row r="198" s="35" customFormat="1" customHeight="1" spans="1:28">
      <c r="A198" s="30">
        <v>194</v>
      </c>
      <c r="B198" s="38">
        <v>46029</v>
      </c>
      <c r="C198" s="31" t="s">
        <v>28</v>
      </c>
      <c r="D198" s="30" t="s">
        <v>33</v>
      </c>
      <c r="E198" s="56" t="s">
        <v>73</v>
      </c>
      <c r="F198" s="56">
        <v>3551.94</v>
      </c>
      <c r="G198" s="56"/>
      <c r="H198" s="32">
        <v>40493.24</v>
      </c>
      <c r="I198" s="31" t="s">
        <v>74</v>
      </c>
      <c r="J198" s="30"/>
      <c r="K198" s="30"/>
      <c r="L198" s="30">
        <v>202601</v>
      </c>
      <c r="M198" s="30"/>
      <c r="N198" s="30">
        <v>202601</v>
      </c>
      <c r="O198" s="30"/>
      <c r="P198" s="30"/>
      <c r="Z198" s="44"/>
      <c r="AA198" s="44"/>
      <c r="AB198" s="44"/>
    </row>
    <row r="199" s="35" customFormat="1" customHeight="1" spans="1:28">
      <c r="A199" s="30">
        <v>195</v>
      </c>
      <c r="B199" s="38">
        <v>46029</v>
      </c>
      <c r="C199" s="31" t="s">
        <v>28</v>
      </c>
      <c r="D199" s="30" t="s">
        <v>33</v>
      </c>
      <c r="E199" s="56" t="s">
        <v>77</v>
      </c>
      <c r="F199" s="56">
        <v>2513.67</v>
      </c>
      <c r="G199" s="56"/>
      <c r="H199" s="32">
        <v>43006.91</v>
      </c>
      <c r="I199" s="31" t="s">
        <v>78</v>
      </c>
      <c r="J199" s="30"/>
      <c r="K199" s="30"/>
      <c r="L199" s="30">
        <v>202601</v>
      </c>
      <c r="M199" s="30"/>
      <c r="N199" s="30">
        <v>202601</v>
      </c>
      <c r="O199" s="30"/>
      <c r="P199" s="30"/>
      <c r="Z199" s="44"/>
      <c r="AA199" s="44"/>
      <c r="AB199" s="44"/>
    </row>
    <row r="200" s="35" customFormat="1" customHeight="1" spans="1:28">
      <c r="A200" s="30">
        <v>196</v>
      </c>
      <c r="B200" s="38">
        <v>46029</v>
      </c>
      <c r="C200" s="31" t="s">
        <v>28</v>
      </c>
      <c r="D200" s="30" t="s">
        <v>33</v>
      </c>
      <c r="E200" s="56" t="s">
        <v>98</v>
      </c>
      <c r="F200" s="56">
        <v>2113.6</v>
      </c>
      <c r="G200" s="56"/>
      <c r="H200" s="32">
        <v>45120.51</v>
      </c>
      <c r="I200" s="31" t="s">
        <v>99</v>
      </c>
      <c r="J200" s="30"/>
      <c r="K200" s="30"/>
      <c r="L200" s="30">
        <v>202601</v>
      </c>
      <c r="M200" s="30"/>
      <c r="N200" s="30">
        <v>202601</v>
      </c>
      <c r="O200" s="30"/>
      <c r="P200" s="30"/>
      <c r="Z200" s="44"/>
      <c r="AA200" s="44"/>
      <c r="AB200" s="44"/>
    </row>
    <row r="201" s="35" customFormat="1" customHeight="1" spans="1:28">
      <c r="A201" s="30">
        <v>197</v>
      </c>
      <c r="B201" s="38">
        <v>46030</v>
      </c>
      <c r="C201" s="31" t="s">
        <v>28</v>
      </c>
      <c r="D201" s="30" t="s">
        <v>118</v>
      </c>
      <c r="E201" s="58" t="s">
        <v>141</v>
      </c>
      <c r="F201" s="56">
        <v>353</v>
      </c>
      <c r="G201" s="56"/>
      <c r="H201" s="32">
        <v>45473.51</v>
      </c>
      <c r="I201" s="31"/>
      <c r="J201" s="30"/>
      <c r="K201" s="30"/>
      <c r="L201" s="30">
        <v>202601</v>
      </c>
      <c r="M201" s="56" t="s">
        <v>141</v>
      </c>
      <c r="N201" s="30">
        <v>202601</v>
      </c>
      <c r="O201" s="30"/>
      <c r="P201" s="30"/>
      <c r="Z201" s="44"/>
      <c r="AA201" s="44"/>
      <c r="AB201" s="44"/>
    </row>
    <row r="202" s="35" customFormat="1" customHeight="1" spans="1:28">
      <c r="A202" s="30">
        <v>198</v>
      </c>
      <c r="B202" s="38">
        <v>46030</v>
      </c>
      <c r="C202" s="31" t="s">
        <v>28</v>
      </c>
      <c r="D202" s="30" t="s">
        <v>142</v>
      </c>
      <c r="E202" s="56" t="s">
        <v>143</v>
      </c>
      <c r="F202" s="56">
        <v>1146.39</v>
      </c>
      <c r="G202" s="56"/>
      <c r="H202" s="32">
        <v>46619.9</v>
      </c>
      <c r="I202" s="31" t="s">
        <v>68</v>
      </c>
      <c r="J202" s="30"/>
      <c r="K202" s="30"/>
      <c r="L202" s="56">
        <v>202512</v>
      </c>
      <c r="M202" s="30"/>
      <c r="N202" s="30">
        <v>202601</v>
      </c>
      <c r="O202" s="30"/>
      <c r="P202" s="30"/>
      <c r="Z202" s="44"/>
      <c r="AA202" s="44"/>
      <c r="AB202" s="44"/>
    </row>
    <row r="203" s="35" customFormat="1" customHeight="1" spans="1:28">
      <c r="A203" s="30">
        <v>199</v>
      </c>
      <c r="B203" s="38">
        <v>46030</v>
      </c>
      <c r="C203" s="31" t="s">
        <v>28</v>
      </c>
      <c r="D203" s="30" t="s">
        <v>33</v>
      </c>
      <c r="E203" s="56" t="s">
        <v>106</v>
      </c>
      <c r="F203" s="56">
        <v>1757.03</v>
      </c>
      <c r="G203" s="56"/>
      <c r="H203" s="32">
        <v>48376.93</v>
      </c>
      <c r="I203" s="31" t="s">
        <v>107</v>
      </c>
      <c r="J203" s="30"/>
      <c r="K203" s="30"/>
      <c r="L203" s="30">
        <v>202601</v>
      </c>
      <c r="M203" s="30"/>
      <c r="N203" s="30">
        <v>202601</v>
      </c>
      <c r="O203" s="30"/>
      <c r="P203" s="30"/>
      <c r="Z203" s="44"/>
      <c r="AA203" s="44"/>
      <c r="AB203" s="44"/>
    </row>
    <row r="204" s="35" customFormat="1" customHeight="1" spans="1:28">
      <c r="A204" s="30">
        <v>200</v>
      </c>
      <c r="B204" s="38">
        <v>46030</v>
      </c>
      <c r="C204" s="31" t="s">
        <v>28</v>
      </c>
      <c r="D204" s="30" t="s">
        <v>33</v>
      </c>
      <c r="E204" s="56" t="s">
        <v>102</v>
      </c>
      <c r="F204" s="56">
        <v>2854.73</v>
      </c>
      <c r="G204" s="56"/>
      <c r="H204" s="32">
        <v>51231.66</v>
      </c>
      <c r="I204" s="31" t="s">
        <v>103</v>
      </c>
      <c r="J204" s="30"/>
      <c r="K204" s="30"/>
      <c r="L204" s="30">
        <v>202601</v>
      </c>
      <c r="M204" s="30"/>
      <c r="N204" s="30">
        <v>202601</v>
      </c>
      <c r="O204" s="30"/>
      <c r="P204" s="30"/>
      <c r="Z204" s="44"/>
      <c r="AA204" s="44"/>
      <c r="AB204" s="44"/>
    </row>
    <row r="205" s="35" customFormat="1" customHeight="1" spans="1:28">
      <c r="A205" s="30">
        <v>201</v>
      </c>
      <c r="B205" s="38">
        <v>46030</v>
      </c>
      <c r="C205" s="31" t="s">
        <v>28</v>
      </c>
      <c r="D205" s="30" t="s">
        <v>33</v>
      </c>
      <c r="E205" s="56" t="s">
        <v>83</v>
      </c>
      <c r="F205" s="56">
        <v>3554.73</v>
      </c>
      <c r="G205" s="56"/>
      <c r="H205" s="32">
        <v>54786.39</v>
      </c>
      <c r="I205" s="31" t="s">
        <v>84</v>
      </c>
      <c r="J205" s="30"/>
      <c r="K205" s="30"/>
      <c r="L205" s="30">
        <v>202601</v>
      </c>
      <c r="M205" s="30"/>
      <c r="N205" s="30">
        <v>202601</v>
      </c>
      <c r="O205" s="30"/>
      <c r="P205" s="30"/>
      <c r="Z205" s="44"/>
      <c r="AA205" s="44"/>
      <c r="AB205" s="44"/>
    </row>
    <row r="206" s="35" customFormat="1" customHeight="1" spans="1:28">
      <c r="A206" s="30">
        <v>202</v>
      </c>
      <c r="B206" s="38">
        <v>46030</v>
      </c>
      <c r="C206" s="31" t="s">
        <v>28</v>
      </c>
      <c r="D206" s="30" t="s">
        <v>33</v>
      </c>
      <c r="E206" s="56" t="s">
        <v>108</v>
      </c>
      <c r="F206" s="56">
        <v>3621.72</v>
      </c>
      <c r="G206" s="56"/>
      <c r="H206" s="32">
        <v>58408.11</v>
      </c>
      <c r="I206" s="31" t="s">
        <v>109</v>
      </c>
      <c r="J206" s="30"/>
      <c r="K206" s="30"/>
      <c r="L206" s="30">
        <v>202601</v>
      </c>
      <c r="M206" s="30"/>
      <c r="N206" s="30">
        <v>202601</v>
      </c>
      <c r="O206" s="30"/>
      <c r="P206" s="30"/>
      <c r="Z206" s="44"/>
      <c r="AA206" s="44"/>
      <c r="AB206" s="44"/>
    </row>
    <row r="207" s="35" customFormat="1" customHeight="1" spans="1:28">
      <c r="A207" s="30">
        <v>203</v>
      </c>
      <c r="B207" s="38">
        <v>46030</v>
      </c>
      <c r="C207" s="31" t="s">
        <v>28</v>
      </c>
      <c r="D207" s="30" t="s">
        <v>33</v>
      </c>
      <c r="E207" s="56" t="s">
        <v>96</v>
      </c>
      <c r="F207" s="56">
        <v>624.55</v>
      </c>
      <c r="G207" s="56"/>
      <c r="H207" s="32">
        <v>59032.66</v>
      </c>
      <c r="I207" s="31" t="s">
        <v>97</v>
      </c>
      <c r="J207" s="30"/>
      <c r="K207" s="30"/>
      <c r="L207" s="30">
        <v>202601</v>
      </c>
      <c r="M207" s="30"/>
      <c r="N207" s="30">
        <v>202601</v>
      </c>
      <c r="O207" s="30"/>
      <c r="P207" s="30"/>
      <c r="Z207" s="44"/>
      <c r="AA207" s="44"/>
      <c r="AB207" s="44"/>
    </row>
    <row r="208" s="35" customFormat="1" customHeight="1" spans="1:28">
      <c r="A208" s="30">
        <v>204</v>
      </c>
      <c r="B208" s="38">
        <v>46030</v>
      </c>
      <c r="C208" s="31" t="s">
        <v>28</v>
      </c>
      <c r="D208" s="30" t="s">
        <v>33</v>
      </c>
      <c r="E208" s="56" t="s">
        <v>86</v>
      </c>
      <c r="F208" s="56">
        <v>1667.41</v>
      </c>
      <c r="G208" s="56"/>
      <c r="H208" s="32">
        <v>60700.07</v>
      </c>
      <c r="I208" s="31" t="s">
        <v>87</v>
      </c>
      <c r="J208" s="30"/>
      <c r="K208" s="30"/>
      <c r="L208" s="30">
        <v>202601</v>
      </c>
      <c r="M208" s="30"/>
      <c r="N208" s="30">
        <v>202601</v>
      </c>
      <c r="O208" s="30"/>
      <c r="P208" s="30"/>
      <c r="Z208" s="44"/>
      <c r="AA208" s="44"/>
      <c r="AB208" s="44"/>
    </row>
    <row r="209" s="35" customFormat="1" customHeight="1" spans="1:28">
      <c r="A209" s="30">
        <v>205</v>
      </c>
      <c r="B209" s="38">
        <v>46030</v>
      </c>
      <c r="C209" s="31" t="s">
        <v>28</v>
      </c>
      <c r="D209" s="30" t="s">
        <v>33</v>
      </c>
      <c r="E209" s="56" t="s">
        <v>75</v>
      </c>
      <c r="F209" s="56">
        <v>2034.14</v>
      </c>
      <c r="G209" s="56"/>
      <c r="H209" s="32">
        <v>62734.21</v>
      </c>
      <c r="I209" s="31" t="s">
        <v>76</v>
      </c>
      <c r="J209" s="30"/>
      <c r="K209" s="30"/>
      <c r="L209" s="30">
        <v>202601</v>
      </c>
      <c r="M209" s="30"/>
      <c r="N209" s="30">
        <v>202601</v>
      </c>
      <c r="O209" s="30"/>
      <c r="P209" s="30"/>
      <c r="Z209" s="44"/>
      <c r="AA209" s="44"/>
      <c r="AB209" s="44"/>
    </row>
    <row r="210" s="35" customFormat="1" customHeight="1" spans="1:28">
      <c r="A210" s="30">
        <v>206</v>
      </c>
      <c r="B210" s="38">
        <v>46030</v>
      </c>
      <c r="C210" s="31" t="s">
        <v>28</v>
      </c>
      <c r="D210" s="30" t="s">
        <v>33</v>
      </c>
      <c r="E210" s="56" t="s">
        <v>90</v>
      </c>
      <c r="F210" s="56">
        <v>4104.75</v>
      </c>
      <c r="G210" s="56"/>
      <c r="H210" s="32">
        <v>66838.96</v>
      </c>
      <c r="I210" s="31" t="s">
        <v>91</v>
      </c>
      <c r="J210" s="30"/>
      <c r="K210" s="30"/>
      <c r="L210" s="30">
        <v>202601</v>
      </c>
      <c r="M210" s="30"/>
      <c r="N210" s="30">
        <v>202601</v>
      </c>
      <c r="O210" s="30"/>
      <c r="P210" s="30"/>
      <c r="Z210" s="44"/>
      <c r="AA210" s="44"/>
      <c r="AB210" s="44"/>
    </row>
    <row r="211" s="35" customFormat="1" customHeight="1" spans="1:28">
      <c r="A211" s="30">
        <v>207</v>
      </c>
      <c r="B211" s="38">
        <v>46030</v>
      </c>
      <c r="C211" s="31" t="s">
        <v>28</v>
      </c>
      <c r="D211" s="30" t="s">
        <v>33</v>
      </c>
      <c r="E211" s="56" t="s">
        <v>100</v>
      </c>
      <c r="F211" s="56">
        <v>10187</v>
      </c>
      <c r="G211" s="56"/>
      <c r="H211" s="32">
        <v>77025.96</v>
      </c>
      <c r="I211" s="31" t="s">
        <v>101</v>
      </c>
      <c r="J211" s="30"/>
      <c r="K211" s="30"/>
      <c r="L211" s="30">
        <v>202601</v>
      </c>
      <c r="M211" s="30"/>
      <c r="N211" s="30">
        <v>202601</v>
      </c>
      <c r="O211" s="30"/>
      <c r="P211" s="30"/>
      <c r="Z211" s="44"/>
      <c r="AA211" s="44"/>
      <c r="AB211" s="44"/>
    </row>
    <row r="212" s="35" customFormat="1" customHeight="1" spans="1:28">
      <c r="A212" s="30">
        <v>208</v>
      </c>
      <c r="B212" s="38">
        <v>46030</v>
      </c>
      <c r="C212" s="31" t="s">
        <v>28</v>
      </c>
      <c r="D212" s="30" t="s">
        <v>118</v>
      </c>
      <c r="E212" s="58" t="s">
        <v>144</v>
      </c>
      <c r="F212" s="56">
        <v>4</v>
      </c>
      <c r="G212" s="56"/>
      <c r="H212" s="32">
        <v>77029.96</v>
      </c>
      <c r="I212" s="31"/>
      <c r="J212" s="30"/>
      <c r="K212" s="30"/>
      <c r="L212" s="30">
        <v>202601</v>
      </c>
      <c r="M212" s="56" t="s">
        <v>144</v>
      </c>
      <c r="N212" s="30">
        <v>202601</v>
      </c>
      <c r="O212" s="30"/>
      <c r="P212" s="30"/>
      <c r="Z212" s="44"/>
      <c r="AA212" s="44"/>
      <c r="AB212" s="44"/>
    </row>
    <row r="213" s="35" customFormat="1" customHeight="1" spans="1:28">
      <c r="A213" s="30">
        <v>209</v>
      </c>
      <c r="B213" s="38">
        <v>46031</v>
      </c>
      <c r="C213" s="31" t="s">
        <v>28</v>
      </c>
      <c r="D213" s="30" t="s">
        <v>115</v>
      </c>
      <c r="E213" s="56" t="s">
        <v>145</v>
      </c>
      <c r="F213" s="56"/>
      <c r="G213" s="56">
        <v>30000</v>
      </c>
      <c r="H213" s="32">
        <v>47029.96</v>
      </c>
      <c r="I213" s="31" t="s">
        <v>78</v>
      </c>
      <c r="J213" s="30"/>
      <c r="K213" s="30"/>
      <c r="L213" s="30">
        <v>202601</v>
      </c>
      <c r="M213" s="30"/>
      <c r="N213" s="30">
        <v>202601</v>
      </c>
      <c r="O213" s="30"/>
      <c r="P213" s="30"/>
      <c r="Z213" s="44"/>
      <c r="AA213" s="44"/>
      <c r="AB213" s="44"/>
    </row>
    <row r="214" s="35" customFormat="1" customHeight="1" spans="1:28">
      <c r="A214" s="30">
        <v>210</v>
      </c>
      <c r="B214" s="38">
        <v>46031</v>
      </c>
      <c r="C214" s="31" t="s">
        <v>28</v>
      </c>
      <c r="D214" s="30" t="s">
        <v>118</v>
      </c>
      <c r="E214" s="58" t="s">
        <v>146</v>
      </c>
      <c r="F214" s="56">
        <v>758</v>
      </c>
      <c r="G214" s="56"/>
      <c r="H214" s="32">
        <v>47787.96</v>
      </c>
      <c r="I214" s="31"/>
      <c r="J214" s="30"/>
      <c r="K214" s="30"/>
      <c r="L214" s="30">
        <v>202601</v>
      </c>
      <c r="M214" s="56" t="s">
        <v>146</v>
      </c>
      <c r="N214" s="30">
        <v>202601</v>
      </c>
      <c r="O214" s="30"/>
      <c r="P214" s="30"/>
      <c r="Z214" s="44"/>
      <c r="AA214" s="44"/>
      <c r="AB214" s="44"/>
    </row>
    <row r="215" s="35" customFormat="1" customHeight="1" spans="1:28">
      <c r="A215" s="30">
        <v>211</v>
      </c>
      <c r="B215" s="38">
        <v>46032</v>
      </c>
      <c r="C215" s="31" t="s">
        <v>28</v>
      </c>
      <c r="D215" s="30" t="s">
        <v>147</v>
      </c>
      <c r="E215" s="56" t="s">
        <v>148</v>
      </c>
      <c r="F215" s="56"/>
      <c r="G215" s="56">
        <v>468</v>
      </c>
      <c r="H215" s="32">
        <v>47319.96</v>
      </c>
      <c r="I215" s="31" t="s">
        <v>68</v>
      </c>
      <c r="J215" s="30"/>
      <c r="K215" s="30"/>
      <c r="L215" s="56">
        <v>202512</v>
      </c>
      <c r="M215" s="30"/>
      <c r="N215" s="30">
        <v>202601</v>
      </c>
      <c r="O215" s="30"/>
      <c r="P215" s="30"/>
      <c r="Z215" s="44"/>
      <c r="AA215" s="44"/>
      <c r="AB215" s="44"/>
    </row>
    <row r="216" s="35" customFormat="1" customHeight="1" spans="1:28">
      <c r="A216" s="30">
        <v>212</v>
      </c>
      <c r="B216" s="38">
        <v>46032</v>
      </c>
      <c r="C216" s="31" t="s">
        <v>28</v>
      </c>
      <c r="D216" s="30" t="s">
        <v>147</v>
      </c>
      <c r="E216" s="56" t="s">
        <v>149</v>
      </c>
      <c r="F216" s="56"/>
      <c r="G216" s="56">
        <v>829</v>
      </c>
      <c r="H216" s="32">
        <v>46490.96</v>
      </c>
      <c r="I216" s="31" t="s">
        <v>68</v>
      </c>
      <c r="J216" s="30"/>
      <c r="K216" s="30"/>
      <c r="L216" s="56">
        <v>202512</v>
      </c>
      <c r="M216" s="30"/>
      <c r="N216" s="30">
        <v>202601</v>
      </c>
      <c r="O216" s="30"/>
      <c r="P216" s="30"/>
      <c r="Z216" s="44"/>
      <c r="AA216" s="44"/>
      <c r="AB216" s="44"/>
    </row>
    <row r="217" s="35" customFormat="1" customHeight="1" spans="1:28">
      <c r="A217" s="30">
        <v>213</v>
      </c>
      <c r="B217" s="38">
        <v>46034</v>
      </c>
      <c r="C217" s="31" t="s">
        <v>28</v>
      </c>
      <c r="D217" s="30" t="s">
        <v>115</v>
      </c>
      <c r="E217" s="56" t="s">
        <v>150</v>
      </c>
      <c r="F217" s="56"/>
      <c r="G217" s="56">
        <v>12000</v>
      </c>
      <c r="H217" s="32">
        <v>34490.96</v>
      </c>
      <c r="I217" s="31" t="s">
        <v>91</v>
      </c>
      <c r="J217" s="30"/>
      <c r="K217" s="30"/>
      <c r="L217" s="30">
        <v>202601</v>
      </c>
      <c r="M217" s="30"/>
      <c r="N217" s="30">
        <v>202601</v>
      </c>
      <c r="O217" s="30"/>
      <c r="P217" s="30"/>
      <c r="Z217" s="44"/>
      <c r="AA217" s="44"/>
      <c r="AB217" s="44"/>
    </row>
    <row r="218" s="35" customFormat="1" customHeight="1" spans="1:28">
      <c r="A218" s="30">
        <v>214</v>
      </c>
      <c r="B218" s="38">
        <v>46034</v>
      </c>
      <c r="C218" s="31" t="s">
        <v>28</v>
      </c>
      <c r="D218" s="30" t="s">
        <v>151</v>
      </c>
      <c r="E218" s="56" t="s">
        <v>152</v>
      </c>
      <c r="F218" s="56"/>
      <c r="G218" s="56">
        <v>1000</v>
      </c>
      <c r="H218" s="32">
        <v>33490.96</v>
      </c>
      <c r="I218" s="31" t="s">
        <v>68</v>
      </c>
      <c r="J218" s="30"/>
      <c r="K218" s="30"/>
      <c r="L218" s="56">
        <v>202512</v>
      </c>
      <c r="M218" s="30"/>
      <c r="N218" s="30">
        <v>202601</v>
      </c>
      <c r="O218" s="30"/>
      <c r="P218" s="30"/>
      <c r="Z218" s="44"/>
      <c r="AA218" s="44"/>
      <c r="AB218" s="44"/>
    </row>
    <row r="219" s="35" customFormat="1" customHeight="1" spans="1:28">
      <c r="A219" s="30">
        <v>215</v>
      </c>
      <c r="B219" s="38">
        <v>46035</v>
      </c>
      <c r="C219" s="31" t="s">
        <v>28</v>
      </c>
      <c r="D219" s="31" t="s">
        <v>50</v>
      </c>
      <c r="E219" s="56" t="s">
        <v>153</v>
      </c>
      <c r="F219" s="56">
        <v>300000</v>
      </c>
      <c r="G219" s="56"/>
      <c r="H219" s="32">
        <v>333490.96</v>
      </c>
      <c r="I219" s="31" t="s">
        <v>50</v>
      </c>
      <c r="J219" s="30"/>
      <c r="K219" s="30"/>
      <c r="L219" s="30">
        <v>202601</v>
      </c>
      <c r="M219" s="30"/>
      <c r="N219" s="30">
        <v>202601</v>
      </c>
      <c r="O219" s="30"/>
      <c r="P219" s="30"/>
      <c r="Z219" s="44"/>
      <c r="AA219" s="44"/>
      <c r="AB219" s="44"/>
    </row>
    <row r="220" s="35" customFormat="1" customHeight="1" spans="1:28">
      <c r="A220" s="30">
        <v>216</v>
      </c>
      <c r="B220" s="38">
        <v>46035</v>
      </c>
      <c r="C220" s="31" t="s">
        <v>28</v>
      </c>
      <c r="D220" s="30" t="s">
        <v>154</v>
      </c>
      <c r="E220" s="56" t="s">
        <v>155</v>
      </c>
      <c r="F220" s="56"/>
      <c r="G220" s="56">
        <v>6897.5</v>
      </c>
      <c r="H220" s="32">
        <v>326593.46</v>
      </c>
      <c r="I220" s="31" t="s">
        <v>72</v>
      </c>
      <c r="J220" s="30"/>
      <c r="K220" s="31"/>
      <c r="L220" s="30">
        <v>202601</v>
      </c>
      <c r="M220" s="31"/>
      <c r="N220" s="31">
        <v>202601</v>
      </c>
      <c r="O220" s="31"/>
      <c r="P220" s="30"/>
      <c r="Z220" s="44"/>
      <c r="AA220" s="44"/>
      <c r="AB220" s="44"/>
    </row>
    <row r="221" s="35" customFormat="1" customHeight="1" spans="1:28">
      <c r="A221" s="30">
        <v>217</v>
      </c>
      <c r="B221" s="38">
        <v>46035</v>
      </c>
      <c r="C221" s="31" t="s">
        <v>28</v>
      </c>
      <c r="D221" s="30" t="s">
        <v>154</v>
      </c>
      <c r="E221" s="56" t="s">
        <v>156</v>
      </c>
      <c r="F221" s="56"/>
      <c r="G221" s="56">
        <v>23785</v>
      </c>
      <c r="H221" s="32">
        <v>302808.46</v>
      </c>
      <c r="I221" s="31" t="s">
        <v>72</v>
      </c>
      <c r="J221" s="30"/>
      <c r="K221" s="31"/>
      <c r="L221" s="30">
        <v>202601</v>
      </c>
      <c r="M221" s="31"/>
      <c r="N221" s="31">
        <v>202601</v>
      </c>
      <c r="O221" s="31"/>
      <c r="P221" s="30"/>
      <c r="Z221" s="44"/>
      <c r="AA221" s="44"/>
      <c r="AB221" s="44"/>
    </row>
    <row r="222" s="35" customFormat="1" customHeight="1" spans="1:28">
      <c r="A222" s="30">
        <v>218</v>
      </c>
      <c r="B222" s="38">
        <v>46035</v>
      </c>
      <c r="C222" s="31" t="s">
        <v>28</v>
      </c>
      <c r="D222" s="30" t="s">
        <v>154</v>
      </c>
      <c r="E222" s="56" t="s">
        <v>157</v>
      </c>
      <c r="F222" s="56"/>
      <c r="G222" s="56">
        <v>20285</v>
      </c>
      <c r="H222" s="32">
        <v>282523.46</v>
      </c>
      <c r="I222" s="31" t="s">
        <v>72</v>
      </c>
      <c r="J222" s="30"/>
      <c r="K222" s="31"/>
      <c r="L222" s="30">
        <v>202601</v>
      </c>
      <c r="M222" s="31"/>
      <c r="N222" s="31">
        <v>202601</v>
      </c>
      <c r="O222" s="31"/>
      <c r="P222" s="30"/>
      <c r="Z222" s="44"/>
      <c r="AA222" s="44"/>
      <c r="AB222" s="44"/>
    </row>
    <row r="223" s="35" customFormat="1" customHeight="1" spans="1:28">
      <c r="A223" s="30">
        <v>219</v>
      </c>
      <c r="B223" s="38">
        <v>46035</v>
      </c>
      <c r="C223" s="31" t="s">
        <v>28</v>
      </c>
      <c r="D223" s="30" t="s">
        <v>154</v>
      </c>
      <c r="E223" s="56" t="s">
        <v>158</v>
      </c>
      <c r="F223" s="56"/>
      <c r="G223" s="56">
        <v>3040</v>
      </c>
      <c r="H223" s="32">
        <v>279483.46</v>
      </c>
      <c r="I223" s="31" t="s">
        <v>72</v>
      </c>
      <c r="J223" s="30"/>
      <c r="K223" s="31"/>
      <c r="L223" s="30">
        <v>202601</v>
      </c>
      <c r="M223" s="31"/>
      <c r="N223" s="31">
        <v>202601</v>
      </c>
      <c r="O223" s="31"/>
      <c r="P223" s="30"/>
      <c r="Z223" s="44"/>
      <c r="AA223" s="44"/>
      <c r="AB223" s="44"/>
    </row>
    <row r="224" s="35" customFormat="1" customHeight="1" spans="1:28">
      <c r="A224" s="30">
        <v>220</v>
      </c>
      <c r="B224" s="38">
        <v>46035</v>
      </c>
      <c r="C224" s="31" t="s">
        <v>28</v>
      </c>
      <c r="D224" s="30" t="s">
        <v>94</v>
      </c>
      <c r="E224" s="56" t="s">
        <v>159</v>
      </c>
      <c r="F224" s="56"/>
      <c r="G224" s="56">
        <v>1066</v>
      </c>
      <c r="H224" s="32">
        <v>278417.46</v>
      </c>
      <c r="I224" s="31" t="s">
        <v>68</v>
      </c>
      <c r="J224" s="30"/>
      <c r="K224" s="31"/>
      <c r="L224" s="56">
        <v>202512</v>
      </c>
      <c r="M224" s="31"/>
      <c r="N224" s="31">
        <v>202601</v>
      </c>
      <c r="O224" s="31"/>
      <c r="P224" s="30"/>
      <c r="Z224" s="44"/>
      <c r="AA224" s="44"/>
      <c r="AB224" s="44"/>
    </row>
    <row r="225" s="35" customFormat="1" customHeight="1" spans="1:28">
      <c r="A225" s="30">
        <v>221</v>
      </c>
      <c r="B225" s="38">
        <v>46030</v>
      </c>
      <c r="C225" s="31" t="s">
        <v>28</v>
      </c>
      <c r="D225" s="30" t="s">
        <v>33</v>
      </c>
      <c r="E225" s="56" t="s">
        <v>75</v>
      </c>
      <c r="F225" s="56">
        <v>2.4</v>
      </c>
      <c r="G225" s="56"/>
      <c r="H225" s="32">
        <v>278419.86</v>
      </c>
      <c r="I225" s="31" t="s">
        <v>68</v>
      </c>
      <c r="J225" s="30"/>
      <c r="K225" s="31"/>
      <c r="L225" s="56">
        <v>202512</v>
      </c>
      <c r="M225" s="31"/>
      <c r="N225" s="31">
        <v>202601</v>
      </c>
      <c r="O225" s="31"/>
      <c r="P225" s="30"/>
      <c r="Z225" s="44"/>
      <c r="AA225" s="44"/>
      <c r="AB225" s="44"/>
    </row>
    <row r="226" s="35" customFormat="1" customHeight="1" spans="1:28">
      <c r="A226" s="30">
        <v>222</v>
      </c>
      <c r="B226" s="38">
        <v>46036</v>
      </c>
      <c r="C226" s="31" t="s">
        <v>28</v>
      </c>
      <c r="D226" s="30" t="s">
        <v>33</v>
      </c>
      <c r="E226" s="56" t="s">
        <v>75</v>
      </c>
      <c r="F226" s="56">
        <v>1237.84</v>
      </c>
      <c r="G226" s="56"/>
      <c r="H226" s="32">
        <v>279657.7</v>
      </c>
      <c r="I226" s="31" t="s">
        <v>76</v>
      </c>
      <c r="J226" s="30"/>
      <c r="K226" s="31"/>
      <c r="L226" s="30">
        <v>202601</v>
      </c>
      <c r="M226" s="31"/>
      <c r="N226" s="31">
        <v>202601</v>
      </c>
      <c r="O226" s="31"/>
      <c r="P226" s="30"/>
      <c r="Z226" s="44"/>
      <c r="AA226" s="44"/>
      <c r="AB226" s="44"/>
    </row>
    <row r="227" s="35" customFormat="1" customHeight="1" spans="1:28">
      <c r="A227" s="30">
        <v>223</v>
      </c>
      <c r="B227" s="38">
        <v>46036</v>
      </c>
      <c r="C227" s="31" t="s">
        <v>28</v>
      </c>
      <c r="D227" s="30" t="s">
        <v>112</v>
      </c>
      <c r="E227" s="56" t="s">
        <v>160</v>
      </c>
      <c r="F227" s="56"/>
      <c r="G227" s="56">
        <v>84</v>
      </c>
      <c r="H227" s="32">
        <v>279573.7</v>
      </c>
      <c r="I227" s="31" t="s">
        <v>11</v>
      </c>
      <c r="J227" s="30"/>
      <c r="K227" s="31"/>
      <c r="L227" s="56">
        <v>202512</v>
      </c>
      <c r="M227" s="31"/>
      <c r="N227" s="31">
        <v>202601</v>
      </c>
      <c r="O227" s="31"/>
      <c r="P227" s="30"/>
      <c r="Z227" s="44"/>
      <c r="AA227" s="44"/>
      <c r="AB227" s="44"/>
    </row>
    <row r="228" s="35" customFormat="1" customHeight="1" spans="1:28">
      <c r="A228" s="30">
        <v>224</v>
      </c>
      <c r="B228" s="38">
        <v>46036</v>
      </c>
      <c r="C228" s="31" t="s">
        <v>28</v>
      </c>
      <c r="D228" s="30" t="s">
        <v>112</v>
      </c>
      <c r="E228" s="56" t="s">
        <v>160</v>
      </c>
      <c r="F228" s="56"/>
      <c r="G228" s="56">
        <v>33</v>
      </c>
      <c r="H228" s="32">
        <v>279540.7</v>
      </c>
      <c r="I228" s="31" t="s">
        <v>11</v>
      </c>
      <c r="J228" s="30"/>
      <c r="K228" s="31"/>
      <c r="L228" s="56">
        <v>202512</v>
      </c>
      <c r="M228" s="31"/>
      <c r="N228" s="31">
        <v>202601</v>
      </c>
      <c r="O228" s="31"/>
      <c r="P228" s="30"/>
      <c r="Z228" s="44"/>
      <c r="AA228" s="44"/>
      <c r="AB228" s="44"/>
    </row>
    <row r="229" s="35" customFormat="1" customHeight="1" spans="1:28">
      <c r="A229" s="30">
        <v>225</v>
      </c>
      <c r="B229" s="38">
        <v>46036</v>
      </c>
      <c r="C229" s="31" t="s">
        <v>28</v>
      </c>
      <c r="D229" s="30" t="s">
        <v>33</v>
      </c>
      <c r="E229" s="56" t="s">
        <v>96</v>
      </c>
      <c r="F229" s="56">
        <v>362.36</v>
      </c>
      <c r="G229" s="56"/>
      <c r="H229" s="32">
        <v>279903.06</v>
      </c>
      <c r="I229" s="31" t="s">
        <v>97</v>
      </c>
      <c r="J229" s="30"/>
      <c r="K229" s="31"/>
      <c r="L229" s="30">
        <v>202601</v>
      </c>
      <c r="M229" s="31"/>
      <c r="N229" s="31">
        <v>202601</v>
      </c>
      <c r="O229" s="31"/>
      <c r="P229" s="30"/>
      <c r="Z229" s="44"/>
      <c r="AA229" s="44"/>
      <c r="AB229" s="44"/>
    </row>
    <row r="230" s="35" customFormat="1" customHeight="1" spans="1:28">
      <c r="A230" s="30">
        <v>226</v>
      </c>
      <c r="B230" s="38">
        <v>46036</v>
      </c>
      <c r="C230" s="31" t="s">
        <v>28</v>
      </c>
      <c r="D230" s="30" t="s">
        <v>33</v>
      </c>
      <c r="E230" s="56" t="s">
        <v>77</v>
      </c>
      <c r="F230" s="56">
        <v>1838.61</v>
      </c>
      <c r="G230" s="56"/>
      <c r="H230" s="32">
        <v>281741.67</v>
      </c>
      <c r="I230" s="31" t="s">
        <v>78</v>
      </c>
      <c r="J230" s="30"/>
      <c r="K230" s="31"/>
      <c r="L230" s="30">
        <v>202601</v>
      </c>
      <c r="M230" s="31"/>
      <c r="N230" s="31">
        <v>202601</v>
      </c>
      <c r="O230" s="31"/>
      <c r="P230" s="30"/>
      <c r="Z230" s="44"/>
      <c r="AA230" s="44"/>
      <c r="AB230" s="44"/>
    </row>
    <row r="231" s="35" customFormat="1" customHeight="1" spans="1:28">
      <c r="A231" s="30">
        <v>227</v>
      </c>
      <c r="B231" s="38">
        <v>46036</v>
      </c>
      <c r="C231" s="31" t="s">
        <v>28</v>
      </c>
      <c r="D231" s="30" t="s">
        <v>33</v>
      </c>
      <c r="E231" s="56" t="s">
        <v>79</v>
      </c>
      <c r="F231" s="56">
        <v>1388.32</v>
      </c>
      <c r="G231" s="56"/>
      <c r="H231" s="32">
        <v>283129.99</v>
      </c>
      <c r="I231" s="31" t="s">
        <v>80</v>
      </c>
      <c r="J231" s="30"/>
      <c r="K231" s="31"/>
      <c r="L231" s="30">
        <v>202601</v>
      </c>
      <c r="M231" s="31"/>
      <c r="N231" s="31">
        <v>202601</v>
      </c>
      <c r="O231" s="31"/>
      <c r="P231" s="30"/>
      <c r="Z231" s="44"/>
      <c r="AA231" s="44"/>
      <c r="AB231" s="44"/>
    </row>
    <row r="232" s="35" customFormat="1" customHeight="1" spans="1:28">
      <c r="A232" s="30">
        <v>228</v>
      </c>
      <c r="B232" s="38">
        <v>46036</v>
      </c>
      <c r="C232" s="31" t="s">
        <v>28</v>
      </c>
      <c r="D232" s="31" t="s">
        <v>50</v>
      </c>
      <c r="E232" s="56" t="s">
        <v>69</v>
      </c>
      <c r="F232" s="56">
        <v>250000</v>
      </c>
      <c r="G232" s="56"/>
      <c r="H232" s="32">
        <v>533129.99</v>
      </c>
      <c r="I232" s="31" t="s">
        <v>50</v>
      </c>
      <c r="J232" s="30"/>
      <c r="K232" s="31"/>
      <c r="L232" s="30">
        <v>202601</v>
      </c>
      <c r="M232" s="31"/>
      <c r="N232" s="31">
        <v>202601</v>
      </c>
      <c r="O232" s="31"/>
      <c r="P232" s="30"/>
      <c r="Z232" s="44"/>
      <c r="AA232" s="44"/>
      <c r="AB232" s="44"/>
    </row>
    <row r="233" s="35" customFormat="1" customHeight="1" spans="1:28">
      <c r="A233" s="30">
        <v>229</v>
      </c>
      <c r="B233" s="38">
        <v>46036</v>
      </c>
      <c r="C233" s="31" t="s">
        <v>28</v>
      </c>
      <c r="D233" s="30" t="s">
        <v>33</v>
      </c>
      <c r="E233" s="56" t="s">
        <v>73</v>
      </c>
      <c r="F233" s="56">
        <v>2223.11</v>
      </c>
      <c r="G233" s="56"/>
      <c r="H233" s="32">
        <v>535353.1</v>
      </c>
      <c r="I233" s="31" t="s">
        <v>74</v>
      </c>
      <c r="J233" s="30"/>
      <c r="K233" s="31"/>
      <c r="L233" s="30">
        <v>202601</v>
      </c>
      <c r="M233" s="31"/>
      <c r="N233" s="31">
        <v>202601</v>
      </c>
      <c r="O233" s="31"/>
      <c r="P233" s="30"/>
      <c r="Z233" s="44"/>
      <c r="AA233" s="44"/>
      <c r="AB233" s="44"/>
    </row>
    <row r="234" s="35" customFormat="1" customHeight="1" spans="1:28">
      <c r="A234" s="30">
        <v>230</v>
      </c>
      <c r="B234" s="38">
        <v>46036</v>
      </c>
      <c r="C234" s="31" t="s">
        <v>28</v>
      </c>
      <c r="D234" s="30" t="s">
        <v>33</v>
      </c>
      <c r="E234" s="56" t="s">
        <v>161</v>
      </c>
      <c r="F234" s="56">
        <v>717.6</v>
      </c>
      <c r="G234" s="56"/>
      <c r="H234" s="32">
        <v>536070.7</v>
      </c>
      <c r="I234" s="31" t="s">
        <v>162</v>
      </c>
      <c r="J234" s="30"/>
      <c r="K234" s="31"/>
      <c r="L234" s="30">
        <v>202601</v>
      </c>
      <c r="M234" s="31"/>
      <c r="N234" s="31">
        <v>202601</v>
      </c>
      <c r="O234" s="31"/>
      <c r="P234" s="30"/>
      <c r="Z234" s="44"/>
      <c r="AA234" s="44"/>
      <c r="AB234" s="44"/>
    </row>
    <row r="235" s="35" customFormat="1" customHeight="1" spans="1:28">
      <c r="A235" s="30">
        <v>231</v>
      </c>
      <c r="B235" s="38">
        <v>46037</v>
      </c>
      <c r="C235" s="31" t="s">
        <v>28</v>
      </c>
      <c r="D235" s="30" t="s">
        <v>33</v>
      </c>
      <c r="E235" s="56" t="s">
        <v>102</v>
      </c>
      <c r="F235" s="56">
        <v>3677.75</v>
      </c>
      <c r="G235" s="56"/>
      <c r="H235" s="32">
        <v>539748.45</v>
      </c>
      <c r="I235" s="31" t="s">
        <v>103</v>
      </c>
      <c r="J235" s="30"/>
      <c r="K235" s="31"/>
      <c r="L235" s="30">
        <v>202601</v>
      </c>
      <c r="M235" s="31"/>
      <c r="N235" s="31">
        <v>202601</v>
      </c>
      <c r="O235" s="31"/>
      <c r="P235" s="30"/>
      <c r="Z235" s="44"/>
      <c r="AA235" s="44"/>
      <c r="AB235" s="44"/>
    </row>
    <row r="236" s="35" customFormat="1" customHeight="1" spans="1:28">
      <c r="A236" s="30">
        <v>232</v>
      </c>
      <c r="B236" s="38">
        <v>46037</v>
      </c>
      <c r="C236" s="31" t="s">
        <v>28</v>
      </c>
      <c r="D236" s="30" t="s">
        <v>163</v>
      </c>
      <c r="E236" s="56" t="s">
        <v>164</v>
      </c>
      <c r="F236" s="56"/>
      <c r="G236" s="56">
        <v>3398.77</v>
      </c>
      <c r="H236" s="32">
        <v>536349.68</v>
      </c>
      <c r="I236" s="31" t="s">
        <v>11</v>
      </c>
      <c r="J236" s="30"/>
      <c r="K236" s="31"/>
      <c r="L236" s="30">
        <v>202601</v>
      </c>
      <c r="M236" s="31"/>
      <c r="N236" s="31">
        <v>202601</v>
      </c>
      <c r="O236" s="31"/>
      <c r="P236" s="30"/>
      <c r="Z236" s="44"/>
      <c r="AA236" s="44"/>
      <c r="AB236" s="44"/>
    </row>
    <row r="237" s="35" customFormat="1" customHeight="1" spans="1:28">
      <c r="A237" s="30">
        <v>233</v>
      </c>
      <c r="B237" s="38">
        <v>46037</v>
      </c>
      <c r="C237" s="31" t="s">
        <v>28</v>
      </c>
      <c r="D237" s="30" t="s">
        <v>163</v>
      </c>
      <c r="E237" s="56" t="s">
        <v>165</v>
      </c>
      <c r="F237" s="56"/>
      <c r="G237" s="56">
        <v>2000</v>
      </c>
      <c r="H237" s="32">
        <v>534349.68</v>
      </c>
      <c r="I237" s="31" t="s">
        <v>11</v>
      </c>
      <c r="J237" s="30"/>
      <c r="K237" s="31"/>
      <c r="L237" s="30">
        <v>202601</v>
      </c>
      <c r="M237" s="31"/>
      <c r="N237" s="31">
        <v>202601</v>
      </c>
      <c r="O237" s="31"/>
      <c r="P237" s="30"/>
      <c r="Z237" s="44"/>
      <c r="AA237" s="44"/>
      <c r="AB237" s="44"/>
    </row>
    <row r="238" s="35" customFormat="1" customHeight="1" spans="1:28">
      <c r="A238" s="30">
        <v>234</v>
      </c>
      <c r="B238" s="38">
        <v>46037</v>
      </c>
      <c r="C238" s="31" t="s">
        <v>28</v>
      </c>
      <c r="D238" s="30" t="s">
        <v>163</v>
      </c>
      <c r="E238" s="56" t="s">
        <v>166</v>
      </c>
      <c r="F238" s="56"/>
      <c r="G238" s="56">
        <v>800</v>
      </c>
      <c r="H238" s="32">
        <v>533549.68</v>
      </c>
      <c r="I238" s="31" t="s">
        <v>11</v>
      </c>
      <c r="J238" s="30"/>
      <c r="K238" s="31"/>
      <c r="L238" s="30">
        <v>202601</v>
      </c>
      <c r="M238" s="31"/>
      <c r="N238" s="31">
        <v>202601</v>
      </c>
      <c r="O238" s="31"/>
      <c r="P238" s="30"/>
      <c r="Z238" s="44"/>
      <c r="AA238" s="44"/>
      <c r="AB238" s="44"/>
    </row>
    <row r="239" s="35" customFormat="1" customHeight="1" spans="1:28">
      <c r="A239" s="30">
        <v>235</v>
      </c>
      <c r="B239" s="38">
        <v>46037</v>
      </c>
      <c r="C239" s="31" t="s">
        <v>28</v>
      </c>
      <c r="D239" s="30" t="s">
        <v>163</v>
      </c>
      <c r="E239" s="56" t="s">
        <v>167</v>
      </c>
      <c r="F239" s="56"/>
      <c r="G239" s="56">
        <v>3492.1</v>
      </c>
      <c r="H239" s="32">
        <v>530057.58</v>
      </c>
      <c r="I239" s="31" t="s">
        <v>72</v>
      </c>
      <c r="J239" s="30"/>
      <c r="K239" s="31"/>
      <c r="L239" s="30">
        <v>202601</v>
      </c>
      <c r="M239" s="31"/>
      <c r="N239" s="31">
        <v>202601</v>
      </c>
      <c r="O239" s="31"/>
      <c r="P239" s="30"/>
      <c r="Z239" s="44"/>
      <c r="AA239" s="44"/>
      <c r="AB239" s="44"/>
    </row>
    <row r="240" s="35" customFormat="1" customHeight="1" spans="1:28">
      <c r="A240" s="30">
        <v>236</v>
      </c>
      <c r="B240" s="38">
        <v>46037</v>
      </c>
      <c r="C240" s="31" t="s">
        <v>28</v>
      </c>
      <c r="D240" s="30" t="s">
        <v>163</v>
      </c>
      <c r="E240" s="56" t="s">
        <v>168</v>
      </c>
      <c r="F240" s="56"/>
      <c r="G240" s="56">
        <v>2667.28</v>
      </c>
      <c r="H240" s="32">
        <v>527390.3</v>
      </c>
      <c r="I240" s="31" t="s">
        <v>72</v>
      </c>
      <c r="J240" s="30"/>
      <c r="K240" s="31"/>
      <c r="L240" s="30">
        <v>202601</v>
      </c>
      <c r="M240" s="31"/>
      <c r="N240" s="31">
        <v>202601</v>
      </c>
      <c r="O240" s="31"/>
      <c r="P240" s="30"/>
      <c r="Z240" s="44"/>
      <c r="AA240" s="44"/>
      <c r="AB240" s="44"/>
    </row>
    <row r="241" s="35" customFormat="1" customHeight="1" spans="1:28">
      <c r="A241" s="30">
        <v>237</v>
      </c>
      <c r="B241" s="38">
        <v>46037</v>
      </c>
      <c r="C241" s="31" t="s">
        <v>28</v>
      </c>
      <c r="D241" s="30" t="s">
        <v>163</v>
      </c>
      <c r="E241" s="56" t="s">
        <v>169</v>
      </c>
      <c r="F241" s="56"/>
      <c r="G241" s="56">
        <v>1000</v>
      </c>
      <c r="H241" s="32">
        <v>526390.3</v>
      </c>
      <c r="I241" s="31" t="s">
        <v>72</v>
      </c>
      <c r="J241" s="30"/>
      <c r="K241" s="31"/>
      <c r="L241" s="30">
        <v>202601</v>
      </c>
      <c r="M241" s="31"/>
      <c r="N241" s="31">
        <v>202601</v>
      </c>
      <c r="O241" s="31"/>
      <c r="P241" s="30"/>
      <c r="Z241" s="44"/>
      <c r="AA241" s="44"/>
      <c r="AB241" s="44"/>
    </row>
    <row r="242" s="35" customFormat="1" customHeight="1" spans="1:28">
      <c r="A242" s="30">
        <v>238</v>
      </c>
      <c r="B242" s="38">
        <v>46037</v>
      </c>
      <c r="C242" s="31" t="s">
        <v>28</v>
      </c>
      <c r="D242" s="30" t="s">
        <v>163</v>
      </c>
      <c r="E242" s="56" t="s">
        <v>170</v>
      </c>
      <c r="F242" s="56"/>
      <c r="G242" s="56">
        <v>6762</v>
      </c>
      <c r="H242" s="32">
        <v>519628.3</v>
      </c>
      <c r="I242" s="31" t="s">
        <v>72</v>
      </c>
      <c r="J242" s="30"/>
      <c r="K242" s="31"/>
      <c r="L242" s="30">
        <v>202601</v>
      </c>
      <c r="M242" s="31"/>
      <c r="N242" s="31">
        <v>202601</v>
      </c>
      <c r="O242" s="31"/>
      <c r="P242" s="30"/>
      <c r="Z242" s="44"/>
      <c r="AA242" s="44"/>
      <c r="AB242" s="44"/>
    </row>
    <row r="243" s="35" customFormat="1" customHeight="1" spans="1:28">
      <c r="A243" s="30">
        <v>239</v>
      </c>
      <c r="B243" s="38">
        <v>46037</v>
      </c>
      <c r="C243" s="31" t="s">
        <v>28</v>
      </c>
      <c r="D243" s="30" t="s">
        <v>163</v>
      </c>
      <c r="E243" s="56" t="s">
        <v>171</v>
      </c>
      <c r="F243" s="56"/>
      <c r="G243" s="56">
        <v>2641.18</v>
      </c>
      <c r="H243" s="32">
        <v>516987.12</v>
      </c>
      <c r="I243" s="31" t="s">
        <v>80</v>
      </c>
      <c r="J243" s="30"/>
      <c r="K243" s="31"/>
      <c r="L243" s="30">
        <v>202601</v>
      </c>
      <c r="M243" s="31"/>
      <c r="N243" s="31">
        <v>202601</v>
      </c>
      <c r="O243" s="31"/>
      <c r="P243" s="30"/>
      <c r="Z243" s="44"/>
      <c r="AA243" s="44"/>
      <c r="AB243" s="44"/>
    </row>
    <row r="244" s="35" customFormat="1" customHeight="1" spans="1:28">
      <c r="A244" s="30">
        <v>240</v>
      </c>
      <c r="B244" s="38">
        <v>46037</v>
      </c>
      <c r="C244" s="31" t="s">
        <v>28</v>
      </c>
      <c r="D244" s="30" t="s">
        <v>163</v>
      </c>
      <c r="E244" s="56" t="s">
        <v>172</v>
      </c>
      <c r="F244" s="56"/>
      <c r="G244" s="56">
        <v>2199.41</v>
      </c>
      <c r="H244" s="32">
        <v>514787.71</v>
      </c>
      <c r="I244" s="31" t="s">
        <v>80</v>
      </c>
      <c r="J244" s="30"/>
      <c r="K244" s="31"/>
      <c r="L244" s="30">
        <v>202601</v>
      </c>
      <c r="M244" s="31"/>
      <c r="N244" s="31">
        <v>202601</v>
      </c>
      <c r="O244" s="31"/>
      <c r="P244" s="30"/>
      <c r="Z244" s="44"/>
      <c r="AA244" s="44"/>
      <c r="AB244" s="44"/>
    </row>
    <row r="245" s="35" customFormat="1" customHeight="1" spans="1:28">
      <c r="A245" s="30">
        <v>241</v>
      </c>
      <c r="B245" s="38">
        <v>46037</v>
      </c>
      <c r="C245" s="31" t="s">
        <v>28</v>
      </c>
      <c r="D245" s="30" t="s">
        <v>163</v>
      </c>
      <c r="E245" s="56" t="s">
        <v>173</v>
      </c>
      <c r="F245" s="56"/>
      <c r="G245" s="56">
        <v>4263.02</v>
      </c>
      <c r="H245" s="32">
        <v>510524.69</v>
      </c>
      <c r="I245" s="31" t="s">
        <v>54</v>
      </c>
      <c r="J245" s="30"/>
      <c r="K245" s="31"/>
      <c r="L245" s="30">
        <v>202601</v>
      </c>
      <c r="M245" s="31"/>
      <c r="N245" s="31">
        <v>202601</v>
      </c>
      <c r="O245" s="31"/>
      <c r="P245" s="30"/>
      <c r="Z245" s="44"/>
      <c r="AA245" s="44"/>
      <c r="AB245" s="44"/>
    </row>
    <row r="246" s="35" customFormat="1" customHeight="1" spans="1:28">
      <c r="A246" s="30">
        <v>242</v>
      </c>
      <c r="B246" s="38">
        <v>46037</v>
      </c>
      <c r="C246" s="31" t="s">
        <v>28</v>
      </c>
      <c r="D246" s="30" t="s">
        <v>163</v>
      </c>
      <c r="E246" s="56" t="s">
        <v>174</v>
      </c>
      <c r="F246" s="56"/>
      <c r="G246" s="56">
        <v>2706.43</v>
      </c>
      <c r="H246" s="32">
        <v>507818.26</v>
      </c>
      <c r="I246" s="31" t="s">
        <v>54</v>
      </c>
      <c r="J246" s="30"/>
      <c r="K246" s="31"/>
      <c r="L246" s="30">
        <v>202601</v>
      </c>
      <c r="M246" s="31"/>
      <c r="N246" s="31">
        <v>202601</v>
      </c>
      <c r="O246" s="31"/>
      <c r="P246" s="30"/>
      <c r="Z246" s="44"/>
      <c r="AA246" s="44"/>
      <c r="AB246" s="44"/>
    </row>
    <row r="247" s="35" customFormat="1" customHeight="1" spans="1:28">
      <c r="A247" s="30">
        <v>243</v>
      </c>
      <c r="B247" s="38">
        <v>46037</v>
      </c>
      <c r="C247" s="31" t="s">
        <v>28</v>
      </c>
      <c r="D247" s="30" t="s">
        <v>163</v>
      </c>
      <c r="E247" s="56" t="s">
        <v>175</v>
      </c>
      <c r="F247" s="56"/>
      <c r="G247" s="56">
        <v>4211.77</v>
      </c>
      <c r="H247" s="32">
        <v>503606.49</v>
      </c>
      <c r="I247" s="31" t="s">
        <v>11</v>
      </c>
      <c r="J247" s="30"/>
      <c r="K247" s="31"/>
      <c r="L247" s="30">
        <v>202601</v>
      </c>
      <c r="M247" s="31"/>
      <c r="N247" s="31">
        <v>202601</v>
      </c>
      <c r="O247" s="31"/>
      <c r="P247" s="30"/>
      <c r="Z247" s="44"/>
      <c r="AA247" s="44"/>
      <c r="AB247" s="44"/>
    </row>
    <row r="248" s="35" customFormat="1" customHeight="1" spans="1:28">
      <c r="A248" s="30">
        <v>244</v>
      </c>
      <c r="B248" s="38">
        <v>46037</v>
      </c>
      <c r="C248" s="31" t="s">
        <v>28</v>
      </c>
      <c r="D248" s="30" t="s">
        <v>163</v>
      </c>
      <c r="E248" s="56" t="s">
        <v>176</v>
      </c>
      <c r="F248" s="56"/>
      <c r="G248" s="56">
        <v>3192.42</v>
      </c>
      <c r="H248" s="32">
        <v>500414.07</v>
      </c>
      <c r="I248" s="31" t="s">
        <v>66</v>
      </c>
      <c r="J248" s="30"/>
      <c r="K248" s="31"/>
      <c r="L248" s="30">
        <v>202601</v>
      </c>
      <c r="M248" s="31"/>
      <c r="N248" s="31">
        <v>202601</v>
      </c>
      <c r="O248" s="31"/>
      <c r="P248" s="30"/>
      <c r="Z248" s="44"/>
      <c r="AA248" s="44"/>
      <c r="AB248" s="44"/>
    </row>
    <row r="249" s="35" customFormat="1" customHeight="1" spans="1:28">
      <c r="A249" s="30"/>
      <c r="B249" s="38">
        <v>46037</v>
      </c>
      <c r="C249" s="31" t="s">
        <v>28</v>
      </c>
      <c r="D249" s="30" t="s">
        <v>163</v>
      </c>
      <c r="E249" s="56" t="s">
        <v>177</v>
      </c>
      <c r="F249" s="56"/>
      <c r="G249" s="56">
        <v>4867.98</v>
      </c>
      <c r="H249" s="32">
        <v>495546.09</v>
      </c>
      <c r="I249" s="31" t="s">
        <v>66</v>
      </c>
      <c r="J249" s="30"/>
      <c r="K249" s="31"/>
      <c r="L249" s="30">
        <v>202601</v>
      </c>
      <c r="M249" s="31"/>
      <c r="N249" s="31">
        <v>202601</v>
      </c>
      <c r="O249" s="31"/>
      <c r="P249" s="30"/>
      <c r="Z249" s="44"/>
      <c r="AA249" s="44"/>
      <c r="AB249" s="44"/>
    </row>
    <row r="250" s="35" customFormat="1" customHeight="1" spans="1:28">
      <c r="A250" s="30"/>
      <c r="B250" s="38">
        <v>46037</v>
      </c>
      <c r="C250" s="31" t="s">
        <v>28</v>
      </c>
      <c r="D250" s="30" t="s">
        <v>163</v>
      </c>
      <c r="E250" s="56" t="s">
        <v>178</v>
      </c>
      <c r="F250" s="56"/>
      <c r="G250" s="56">
        <v>3074.86</v>
      </c>
      <c r="H250" s="32">
        <v>492471.23</v>
      </c>
      <c r="I250" s="31" t="s">
        <v>56</v>
      </c>
      <c r="J250" s="30"/>
      <c r="K250" s="31"/>
      <c r="L250" s="30">
        <v>202601</v>
      </c>
      <c r="M250" s="31"/>
      <c r="N250" s="31">
        <v>202601</v>
      </c>
      <c r="O250" s="31"/>
      <c r="P250" s="30"/>
      <c r="Z250" s="44"/>
      <c r="AA250" s="44"/>
      <c r="AB250" s="44"/>
    </row>
    <row r="251" s="35" customFormat="1" customHeight="1" spans="1:28">
      <c r="A251" s="30"/>
      <c r="B251" s="38">
        <v>46037</v>
      </c>
      <c r="C251" s="31" t="s">
        <v>28</v>
      </c>
      <c r="D251" s="30" t="s">
        <v>163</v>
      </c>
      <c r="E251" s="56" t="s">
        <v>179</v>
      </c>
      <c r="F251" s="56"/>
      <c r="G251" s="56">
        <v>3459.03</v>
      </c>
      <c r="H251" s="32">
        <v>489012.2</v>
      </c>
      <c r="I251" s="31" t="s">
        <v>52</v>
      </c>
      <c r="J251" s="30"/>
      <c r="K251" s="31"/>
      <c r="L251" s="30">
        <v>202601</v>
      </c>
      <c r="M251" s="31"/>
      <c r="N251" s="31">
        <v>202601</v>
      </c>
      <c r="O251" s="31"/>
      <c r="P251" s="30"/>
      <c r="Z251" s="44"/>
      <c r="AA251" s="44"/>
      <c r="AB251" s="44"/>
    </row>
    <row r="252" s="35" customFormat="1" customHeight="1" spans="1:28">
      <c r="A252" s="30"/>
      <c r="B252" s="38">
        <v>46037</v>
      </c>
      <c r="C252" s="31" t="s">
        <v>28</v>
      </c>
      <c r="D252" s="30" t="s">
        <v>163</v>
      </c>
      <c r="E252" s="56" t="s">
        <v>180</v>
      </c>
      <c r="F252" s="56"/>
      <c r="G252" s="56">
        <v>3166.03</v>
      </c>
      <c r="H252" s="32">
        <v>485846.17</v>
      </c>
      <c r="I252" s="31" t="s">
        <v>52</v>
      </c>
      <c r="J252" s="30"/>
      <c r="K252" s="31"/>
      <c r="L252" s="30">
        <v>202601</v>
      </c>
      <c r="M252" s="31"/>
      <c r="N252" s="31">
        <v>202601</v>
      </c>
      <c r="O252" s="31"/>
      <c r="P252" s="30"/>
      <c r="Z252" s="44"/>
      <c r="AA252" s="44"/>
      <c r="AB252" s="44"/>
    </row>
    <row r="253" s="35" customFormat="1" customHeight="1" spans="1:28">
      <c r="A253" s="30"/>
      <c r="B253" s="38">
        <v>46037</v>
      </c>
      <c r="C253" s="31" t="s">
        <v>28</v>
      </c>
      <c r="D253" s="30" t="s">
        <v>163</v>
      </c>
      <c r="E253" s="56" t="s">
        <v>181</v>
      </c>
      <c r="F253" s="56"/>
      <c r="G253" s="56">
        <v>2564.25</v>
      </c>
      <c r="H253" s="32">
        <v>483281.92</v>
      </c>
      <c r="I253" s="31" t="s">
        <v>99</v>
      </c>
      <c r="J253" s="30"/>
      <c r="K253" s="31"/>
      <c r="L253" s="30">
        <v>202601</v>
      </c>
      <c r="M253" s="31"/>
      <c r="N253" s="31">
        <v>202601</v>
      </c>
      <c r="O253" s="31"/>
      <c r="P253" s="30"/>
      <c r="Z253" s="44"/>
      <c r="AA253" s="44"/>
      <c r="AB253" s="44"/>
    </row>
    <row r="254" s="35" customFormat="1" customHeight="1" spans="1:28">
      <c r="A254" s="30"/>
      <c r="B254" s="38">
        <v>46037</v>
      </c>
      <c r="C254" s="31" t="s">
        <v>28</v>
      </c>
      <c r="D254" s="30" t="s">
        <v>163</v>
      </c>
      <c r="E254" s="56" t="s">
        <v>182</v>
      </c>
      <c r="F254" s="56"/>
      <c r="G254" s="56">
        <v>3303.18</v>
      </c>
      <c r="H254" s="32">
        <v>479978.74</v>
      </c>
      <c r="I254" s="31" t="s">
        <v>78</v>
      </c>
      <c r="J254" s="30"/>
      <c r="K254" s="31"/>
      <c r="L254" s="30">
        <v>202601</v>
      </c>
      <c r="M254" s="31"/>
      <c r="N254" s="31">
        <v>202601</v>
      </c>
      <c r="O254" s="31"/>
      <c r="P254" s="30"/>
      <c r="Z254" s="44"/>
      <c r="AA254" s="44"/>
      <c r="AB254" s="44"/>
    </row>
    <row r="255" s="35" customFormat="1" customHeight="1" spans="1:28">
      <c r="A255" s="30"/>
      <c r="B255" s="38">
        <v>46037</v>
      </c>
      <c r="C255" s="31" t="s">
        <v>28</v>
      </c>
      <c r="D255" s="30" t="s">
        <v>163</v>
      </c>
      <c r="E255" s="56" t="s">
        <v>183</v>
      </c>
      <c r="F255" s="56"/>
      <c r="G255" s="56">
        <v>2472.74</v>
      </c>
      <c r="H255" s="32">
        <v>477506</v>
      </c>
      <c r="I255" s="31" t="s">
        <v>78</v>
      </c>
      <c r="J255" s="30"/>
      <c r="K255" s="31"/>
      <c r="L255" s="30">
        <v>202601</v>
      </c>
      <c r="M255" s="31"/>
      <c r="N255" s="31">
        <v>202601</v>
      </c>
      <c r="O255" s="31"/>
      <c r="P255" s="30"/>
      <c r="Z255" s="44"/>
      <c r="AA255" s="44"/>
      <c r="AB255" s="44"/>
    </row>
    <row r="256" s="35" customFormat="1" customHeight="1" spans="1:28">
      <c r="A256" s="30"/>
      <c r="B256" s="38">
        <v>46037</v>
      </c>
      <c r="C256" s="31" t="s">
        <v>28</v>
      </c>
      <c r="D256" s="30" t="s">
        <v>163</v>
      </c>
      <c r="E256" s="56" t="s">
        <v>184</v>
      </c>
      <c r="F256" s="56"/>
      <c r="G256" s="56">
        <v>4188.75</v>
      </c>
      <c r="H256" s="32">
        <v>473317.25</v>
      </c>
      <c r="I256" s="31" t="s">
        <v>39</v>
      </c>
      <c r="J256" s="30"/>
      <c r="K256" s="31"/>
      <c r="L256" s="30">
        <v>202601</v>
      </c>
      <c r="M256" s="31"/>
      <c r="N256" s="31">
        <v>202601</v>
      </c>
      <c r="O256" s="31"/>
      <c r="P256" s="30"/>
      <c r="Z256" s="44"/>
      <c r="AA256" s="44"/>
      <c r="AB256" s="44"/>
    </row>
    <row r="257" s="35" customFormat="1" customHeight="1" spans="1:28">
      <c r="A257" s="30"/>
      <c r="B257" s="38">
        <v>46037</v>
      </c>
      <c r="C257" s="31" t="s">
        <v>28</v>
      </c>
      <c r="D257" s="30" t="s">
        <v>163</v>
      </c>
      <c r="E257" s="56" t="s">
        <v>185</v>
      </c>
      <c r="F257" s="56"/>
      <c r="G257" s="56">
        <v>2568.16</v>
      </c>
      <c r="H257" s="32">
        <v>470749.09</v>
      </c>
      <c r="I257" s="31" t="s">
        <v>97</v>
      </c>
      <c r="J257" s="30"/>
      <c r="K257" s="31"/>
      <c r="L257" s="30">
        <v>202601</v>
      </c>
      <c r="M257" s="31"/>
      <c r="N257" s="31">
        <v>202601</v>
      </c>
      <c r="O257" s="31"/>
      <c r="P257" s="30"/>
      <c r="Z257" s="44"/>
      <c r="AA257" s="44"/>
      <c r="AB257" s="44"/>
    </row>
    <row r="258" s="35" customFormat="1" customHeight="1" spans="1:28">
      <c r="A258" s="30"/>
      <c r="B258" s="38">
        <v>46037</v>
      </c>
      <c r="C258" s="31" t="s">
        <v>28</v>
      </c>
      <c r="D258" s="30" t="s">
        <v>163</v>
      </c>
      <c r="E258" s="56" t="s">
        <v>186</v>
      </c>
      <c r="F258" s="56"/>
      <c r="G258" s="56">
        <v>4606.59</v>
      </c>
      <c r="H258" s="32">
        <v>466142.5</v>
      </c>
      <c r="I258" s="31" t="s">
        <v>11</v>
      </c>
      <c r="J258" s="30"/>
      <c r="K258" s="31"/>
      <c r="L258" s="30">
        <v>202601</v>
      </c>
      <c r="M258" s="31"/>
      <c r="N258" s="31">
        <v>202601</v>
      </c>
      <c r="O258" s="31"/>
      <c r="P258" s="30"/>
      <c r="Z258" s="44"/>
      <c r="AA258" s="44"/>
      <c r="AB258" s="44"/>
    </row>
    <row r="259" s="35" customFormat="1" customHeight="1" spans="1:28">
      <c r="A259" s="30"/>
      <c r="B259" s="38">
        <v>46037</v>
      </c>
      <c r="C259" s="31" t="s">
        <v>28</v>
      </c>
      <c r="D259" s="30" t="s">
        <v>163</v>
      </c>
      <c r="E259" s="56" t="s">
        <v>187</v>
      </c>
      <c r="F259" s="56"/>
      <c r="G259" s="56">
        <v>1783.83</v>
      </c>
      <c r="H259" s="32">
        <v>464358.67</v>
      </c>
      <c r="I259" s="31" t="s">
        <v>107</v>
      </c>
      <c r="J259" s="30"/>
      <c r="K259" s="31"/>
      <c r="L259" s="30">
        <v>202601</v>
      </c>
      <c r="M259" s="31"/>
      <c r="N259" s="31">
        <v>202601</v>
      </c>
      <c r="O259" s="31"/>
      <c r="P259" s="30"/>
      <c r="Z259" s="44"/>
      <c r="AA259" s="44"/>
      <c r="AB259" s="44"/>
    </row>
    <row r="260" s="35" customFormat="1" customHeight="1" spans="1:28">
      <c r="A260" s="30"/>
      <c r="B260" s="38">
        <v>46037</v>
      </c>
      <c r="C260" s="31" t="s">
        <v>28</v>
      </c>
      <c r="D260" s="30" t="s">
        <v>163</v>
      </c>
      <c r="E260" s="56" t="s">
        <v>188</v>
      </c>
      <c r="F260" s="56"/>
      <c r="G260" s="56">
        <v>2048.5</v>
      </c>
      <c r="H260" s="32">
        <v>462310.17</v>
      </c>
      <c r="I260" s="31" t="s">
        <v>76</v>
      </c>
      <c r="J260" s="30"/>
      <c r="K260" s="31"/>
      <c r="L260" s="30">
        <v>202601</v>
      </c>
      <c r="M260" s="31"/>
      <c r="N260" s="31">
        <v>202601</v>
      </c>
      <c r="O260" s="31"/>
      <c r="P260" s="30"/>
      <c r="Z260" s="44"/>
      <c r="AA260" s="44"/>
      <c r="AB260" s="44"/>
    </row>
    <row r="261" s="35" customFormat="1" customHeight="1" spans="1:28">
      <c r="A261" s="30"/>
      <c r="B261" s="38">
        <v>46037</v>
      </c>
      <c r="C261" s="31" t="s">
        <v>28</v>
      </c>
      <c r="D261" s="30" t="s">
        <v>163</v>
      </c>
      <c r="E261" s="56" t="s">
        <v>189</v>
      </c>
      <c r="F261" s="56"/>
      <c r="G261" s="56">
        <v>1847.51</v>
      </c>
      <c r="H261" s="32">
        <v>460462.66</v>
      </c>
      <c r="I261" s="31" t="s">
        <v>162</v>
      </c>
      <c r="J261" s="30"/>
      <c r="K261" s="31"/>
      <c r="L261" s="30">
        <v>202601</v>
      </c>
      <c r="M261" s="31"/>
      <c r="N261" s="31">
        <v>202601</v>
      </c>
      <c r="O261" s="31"/>
      <c r="P261" s="30"/>
      <c r="Z261" s="44"/>
      <c r="AA261" s="44"/>
      <c r="AB261" s="44"/>
    </row>
    <row r="262" s="35" customFormat="1" customHeight="1" spans="1:28">
      <c r="A262" s="30"/>
      <c r="B262" s="38">
        <v>46037</v>
      </c>
      <c r="C262" s="31" t="s">
        <v>28</v>
      </c>
      <c r="D262" s="30" t="s">
        <v>163</v>
      </c>
      <c r="E262" s="56" t="s">
        <v>190</v>
      </c>
      <c r="F262" s="56"/>
      <c r="G262" s="56">
        <v>2277.09</v>
      </c>
      <c r="H262" s="32">
        <v>458185.57</v>
      </c>
      <c r="I262" s="31" t="s">
        <v>191</v>
      </c>
      <c r="J262" s="30"/>
      <c r="K262" s="31"/>
      <c r="L262" s="30">
        <v>202601</v>
      </c>
      <c r="M262" s="31"/>
      <c r="N262" s="31">
        <v>202601</v>
      </c>
      <c r="O262" s="31"/>
      <c r="P262" s="30"/>
      <c r="Z262" s="44"/>
      <c r="AA262" s="44"/>
      <c r="AB262" s="44"/>
    </row>
    <row r="263" s="35" customFormat="1" customHeight="1" spans="1:28">
      <c r="A263" s="30"/>
      <c r="B263" s="38">
        <v>46037</v>
      </c>
      <c r="C263" s="31" t="s">
        <v>28</v>
      </c>
      <c r="D263" s="30" t="s">
        <v>163</v>
      </c>
      <c r="E263" s="56" t="s">
        <v>192</v>
      </c>
      <c r="F263" s="56"/>
      <c r="G263" s="56">
        <v>3890.22</v>
      </c>
      <c r="H263" s="32">
        <v>454295.35</v>
      </c>
      <c r="I263" s="31" t="s">
        <v>191</v>
      </c>
      <c r="J263" s="30"/>
      <c r="K263" s="31"/>
      <c r="L263" s="30">
        <v>202601</v>
      </c>
      <c r="M263" s="31"/>
      <c r="N263" s="31">
        <v>202601</v>
      </c>
      <c r="O263" s="31"/>
      <c r="P263" s="30"/>
      <c r="Z263" s="44"/>
      <c r="AA263" s="44"/>
      <c r="AB263" s="44"/>
    </row>
    <row r="264" s="35" customFormat="1" customHeight="1" spans="1:28">
      <c r="A264" s="30"/>
      <c r="B264" s="38">
        <v>46037</v>
      </c>
      <c r="C264" s="31" t="s">
        <v>28</v>
      </c>
      <c r="D264" s="30" t="s">
        <v>163</v>
      </c>
      <c r="E264" s="56" t="s">
        <v>193</v>
      </c>
      <c r="F264" s="56"/>
      <c r="G264" s="56">
        <v>2990.45</v>
      </c>
      <c r="H264" s="32">
        <v>451304.9</v>
      </c>
      <c r="I264" s="31" t="s">
        <v>84</v>
      </c>
      <c r="J264" s="30"/>
      <c r="K264" s="31"/>
      <c r="L264" s="30">
        <v>202601</v>
      </c>
      <c r="M264" s="31"/>
      <c r="N264" s="31">
        <v>202601</v>
      </c>
      <c r="O264" s="31"/>
      <c r="P264" s="30"/>
      <c r="Z264" s="44"/>
      <c r="AA264" s="44"/>
      <c r="AB264" s="44"/>
    </row>
    <row r="265" s="35" customFormat="1" customHeight="1" spans="1:28">
      <c r="A265" s="30"/>
      <c r="B265" s="38">
        <v>46037</v>
      </c>
      <c r="C265" s="31" t="s">
        <v>28</v>
      </c>
      <c r="D265" s="30" t="s">
        <v>163</v>
      </c>
      <c r="E265" s="56" t="s">
        <v>194</v>
      </c>
      <c r="F265" s="56"/>
      <c r="G265" s="56">
        <v>4658.96</v>
      </c>
      <c r="H265" s="32">
        <v>446645.94</v>
      </c>
      <c r="I265" s="31" t="s">
        <v>84</v>
      </c>
      <c r="J265" s="30"/>
      <c r="K265" s="31"/>
      <c r="L265" s="30">
        <v>202601</v>
      </c>
      <c r="M265" s="31"/>
      <c r="N265" s="31">
        <v>202601</v>
      </c>
      <c r="O265" s="31"/>
      <c r="P265" s="30"/>
      <c r="Z265" s="44"/>
      <c r="AA265" s="44"/>
      <c r="AB265" s="44"/>
    </row>
    <row r="266" s="35" customFormat="1" customHeight="1" spans="1:28">
      <c r="A266" s="30"/>
      <c r="B266" s="38">
        <v>46037</v>
      </c>
      <c r="C266" s="31" t="s">
        <v>28</v>
      </c>
      <c r="D266" s="30" t="s">
        <v>163</v>
      </c>
      <c r="E266" s="56" t="s">
        <v>195</v>
      </c>
      <c r="F266" s="56"/>
      <c r="G266" s="56">
        <v>2542.57</v>
      </c>
      <c r="H266" s="32">
        <v>444103.37</v>
      </c>
      <c r="I266" s="31" t="s">
        <v>196</v>
      </c>
      <c r="J266" s="30"/>
      <c r="K266" s="31"/>
      <c r="L266" s="30">
        <v>202601</v>
      </c>
      <c r="M266" s="31"/>
      <c r="N266" s="31">
        <v>202601</v>
      </c>
      <c r="O266" s="31"/>
      <c r="P266" s="30"/>
      <c r="Z266" s="44"/>
      <c r="AA266" s="44"/>
      <c r="AB266" s="44"/>
    </row>
    <row r="267" s="35" customFormat="1" customHeight="1" spans="1:28">
      <c r="A267" s="30"/>
      <c r="B267" s="38">
        <v>46037</v>
      </c>
      <c r="C267" s="31" t="s">
        <v>28</v>
      </c>
      <c r="D267" s="30" t="s">
        <v>163</v>
      </c>
      <c r="E267" s="56" t="s">
        <v>197</v>
      </c>
      <c r="F267" s="56"/>
      <c r="G267" s="56">
        <v>1674.21</v>
      </c>
      <c r="H267" s="32">
        <v>442429.16</v>
      </c>
      <c r="I267" s="31" t="s">
        <v>196</v>
      </c>
      <c r="J267" s="30"/>
      <c r="K267" s="31"/>
      <c r="L267" s="30">
        <v>202601</v>
      </c>
      <c r="M267" s="31"/>
      <c r="N267" s="31">
        <v>202601</v>
      </c>
      <c r="O267" s="31"/>
      <c r="P267" s="30"/>
      <c r="Z267" s="44"/>
      <c r="AA267" s="44"/>
      <c r="AB267" s="44"/>
    </row>
    <row r="268" s="35" customFormat="1" customHeight="1" spans="1:28">
      <c r="A268" s="30"/>
      <c r="B268" s="38">
        <v>46037</v>
      </c>
      <c r="C268" s="31" t="s">
        <v>28</v>
      </c>
      <c r="D268" s="30" t="s">
        <v>163</v>
      </c>
      <c r="E268" s="56" t="s">
        <v>198</v>
      </c>
      <c r="F268" s="56"/>
      <c r="G268" s="56">
        <v>2862.81</v>
      </c>
      <c r="H268" s="32">
        <v>439566.35</v>
      </c>
      <c r="I268" s="31" t="s">
        <v>109</v>
      </c>
      <c r="J268" s="30"/>
      <c r="K268" s="31"/>
      <c r="L268" s="30">
        <v>202601</v>
      </c>
      <c r="M268" s="31"/>
      <c r="N268" s="31">
        <v>202601</v>
      </c>
      <c r="O268" s="31"/>
      <c r="P268" s="30"/>
      <c r="Z268" s="44"/>
      <c r="AA268" s="44"/>
      <c r="AB268" s="44"/>
    </row>
    <row r="269" s="35" customFormat="1" customHeight="1" spans="1:28">
      <c r="A269" s="30"/>
      <c r="B269" s="38">
        <v>46037</v>
      </c>
      <c r="C269" s="31" t="s">
        <v>28</v>
      </c>
      <c r="D269" s="30" t="s">
        <v>163</v>
      </c>
      <c r="E269" s="56" t="s">
        <v>192</v>
      </c>
      <c r="F269" s="56"/>
      <c r="G269" s="56">
        <v>3892.67</v>
      </c>
      <c r="H269" s="32">
        <v>435673.68</v>
      </c>
      <c r="I269" s="31" t="s">
        <v>11</v>
      </c>
      <c r="J269" s="30"/>
      <c r="K269" s="31"/>
      <c r="L269" s="30">
        <v>202601</v>
      </c>
      <c r="M269" s="31"/>
      <c r="N269" s="31">
        <v>202601</v>
      </c>
      <c r="O269" s="31"/>
      <c r="P269" s="30"/>
      <c r="Z269" s="44"/>
      <c r="AA269" s="44"/>
      <c r="AB269" s="44"/>
    </row>
    <row r="270" s="35" customFormat="1" customHeight="1" spans="1:28">
      <c r="A270" s="30"/>
      <c r="B270" s="38">
        <v>46037</v>
      </c>
      <c r="C270" s="31" t="s">
        <v>28</v>
      </c>
      <c r="D270" s="30" t="s">
        <v>163</v>
      </c>
      <c r="E270" s="56" t="s">
        <v>199</v>
      </c>
      <c r="F270" s="56"/>
      <c r="G270" s="56">
        <v>2330.91</v>
      </c>
      <c r="H270" s="32">
        <v>433342.77</v>
      </c>
      <c r="I270" s="31" t="s">
        <v>109</v>
      </c>
      <c r="J270" s="30"/>
      <c r="K270" s="31"/>
      <c r="L270" s="30">
        <v>202601</v>
      </c>
      <c r="M270" s="31"/>
      <c r="N270" s="31">
        <v>202601</v>
      </c>
      <c r="O270" s="31"/>
      <c r="P270" s="30"/>
      <c r="Z270" s="44"/>
      <c r="AA270" s="44"/>
      <c r="AB270" s="44"/>
    </row>
    <row r="271" s="35" customFormat="1" customHeight="1" spans="1:28">
      <c r="A271" s="30"/>
      <c r="B271" s="38">
        <v>46037</v>
      </c>
      <c r="C271" s="31" t="s">
        <v>28</v>
      </c>
      <c r="D271" s="30" t="s">
        <v>163</v>
      </c>
      <c r="E271" s="56" t="s">
        <v>200</v>
      </c>
      <c r="F271" s="56"/>
      <c r="G271" s="56">
        <v>3998.21</v>
      </c>
      <c r="H271" s="32">
        <v>429344.56</v>
      </c>
      <c r="I271" s="31" t="s">
        <v>101</v>
      </c>
      <c r="J271" s="30"/>
      <c r="K271" s="31"/>
      <c r="L271" s="30">
        <v>202601</v>
      </c>
      <c r="M271" s="31"/>
      <c r="N271" s="31">
        <v>202601</v>
      </c>
      <c r="O271" s="31"/>
      <c r="P271" s="30"/>
      <c r="Z271" s="44"/>
      <c r="AA271" s="44"/>
      <c r="AB271" s="44"/>
    </row>
    <row r="272" s="35" customFormat="1" customHeight="1" spans="1:28">
      <c r="A272" s="30"/>
      <c r="B272" s="38">
        <v>46037</v>
      </c>
      <c r="C272" s="31" t="s">
        <v>28</v>
      </c>
      <c r="D272" s="30" t="s">
        <v>163</v>
      </c>
      <c r="E272" s="56" t="s">
        <v>201</v>
      </c>
      <c r="F272" s="56"/>
      <c r="G272" s="56">
        <v>2993.1</v>
      </c>
      <c r="H272" s="32">
        <v>426351.46</v>
      </c>
      <c r="I272" s="31" t="s">
        <v>101</v>
      </c>
      <c r="J272" s="30"/>
      <c r="K272" s="31"/>
      <c r="L272" s="30">
        <v>202601</v>
      </c>
      <c r="M272" s="31"/>
      <c r="N272" s="31">
        <v>202601</v>
      </c>
      <c r="O272" s="31"/>
      <c r="P272" s="30"/>
      <c r="Z272" s="44"/>
      <c r="AA272" s="44"/>
      <c r="AB272" s="44"/>
    </row>
    <row r="273" s="35" customFormat="1" customHeight="1" spans="1:28">
      <c r="A273" s="30"/>
      <c r="B273" s="38">
        <v>46037</v>
      </c>
      <c r="C273" s="31" t="s">
        <v>28</v>
      </c>
      <c r="D273" s="30" t="s">
        <v>163</v>
      </c>
      <c r="E273" s="56" t="s">
        <v>202</v>
      </c>
      <c r="F273" s="56"/>
      <c r="G273" s="56">
        <v>3187.95</v>
      </c>
      <c r="H273" s="32">
        <v>423163.51</v>
      </c>
      <c r="I273" s="31" t="s">
        <v>91</v>
      </c>
      <c r="J273" s="30"/>
      <c r="K273" s="31"/>
      <c r="L273" s="30">
        <v>202601</v>
      </c>
      <c r="M273" s="31"/>
      <c r="N273" s="31">
        <v>202601</v>
      </c>
      <c r="O273" s="31"/>
      <c r="P273" s="30"/>
      <c r="Z273" s="44"/>
      <c r="AA273" s="44"/>
      <c r="AB273" s="44"/>
    </row>
    <row r="274" s="35" customFormat="1" customHeight="1" spans="1:28">
      <c r="A274" s="30"/>
      <c r="B274" s="38">
        <v>46037</v>
      </c>
      <c r="C274" s="31" t="s">
        <v>28</v>
      </c>
      <c r="D274" s="30" t="s">
        <v>163</v>
      </c>
      <c r="E274" s="56" t="s">
        <v>203</v>
      </c>
      <c r="F274" s="56"/>
      <c r="G274" s="56">
        <v>2844.88</v>
      </c>
      <c r="H274" s="32">
        <v>420318.63</v>
      </c>
      <c r="I274" s="31" t="s">
        <v>91</v>
      </c>
      <c r="J274" s="30"/>
      <c r="K274" s="31"/>
      <c r="L274" s="30">
        <v>202601</v>
      </c>
      <c r="M274" s="31"/>
      <c r="N274" s="31">
        <v>202601</v>
      </c>
      <c r="O274" s="31"/>
      <c r="P274" s="30"/>
      <c r="Z274" s="44"/>
      <c r="AA274" s="44"/>
      <c r="AB274" s="44"/>
    </row>
    <row r="275" s="35" customFormat="1" customHeight="1" spans="1:28">
      <c r="A275" s="30"/>
      <c r="B275" s="38">
        <v>46037</v>
      </c>
      <c r="C275" s="31" t="s">
        <v>28</v>
      </c>
      <c r="D275" s="30" t="s">
        <v>163</v>
      </c>
      <c r="E275" s="56" t="s">
        <v>204</v>
      </c>
      <c r="F275" s="56"/>
      <c r="G275" s="56">
        <v>3883.09</v>
      </c>
      <c r="H275" s="32">
        <v>416435.54</v>
      </c>
      <c r="I275" s="31" t="s">
        <v>205</v>
      </c>
      <c r="J275" s="30"/>
      <c r="K275" s="31"/>
      <c r="L275" s="30">
        <v>202601</v>
      </c>
      <c r="M275" s="31"/>
      <c r="N275" s="31">
        <v>202601</v>
      </c>
      <c r="O275" s="31"/>
      <c r="P275" s="30"/>
      <c r="Z275" s="44"/>
      <c r="AA275" s="44"/>
      <c r="AB275" s="44"/>
    </row>
    <row r="276" s="35" customFormat="1" customHeight="1" spans="1:28">
      <c r="A276" s="30"/>
      <c r="B276" s="38">
        <v>46037</v>
      </c>
      <c r="C276" s="31" t="s">
        <v>28</v>
      </c>
      <c r="D276" s="30" t="s">
        <v>163</v>
      </c>
      <c r="E276" s="56" t="s">
        <v>206</v>
      </c>
      <c r="F276" s="56"/>
      <c r="G276" s="56">
        <v>2328.64</v>
      </c>
      <c r="H276" s="32">
        <v>414106.9</v>
      </c>
      <c r="I276" s="31" t="s">
        <v>205</v>
      </c>
      <c r="J276" s="30"/>
      <c r="K276" s="31"/>
      <c r="L276" s="30">
        <v>202601</v>
      </c>
      <c r="M276" s="31"/>
      <c r="N276" s="31">
        <v>202601</v>
      </c>
      <c r="O276" s="31"/>
      <c r="P276" s="30"/>
      <c r="Z276" s="44"/>
      <c r="AA276" s="44"/>
      <c r="AB276" s="44"/>
    </row>
    <row r="277" s="35" customFormat="1" customHeight="1" spans="1:28">
      <c r="A277" s="30"/>
      <c r="B277" s="38">
        <v>46037</v>
      </c>
      <c r="C277" s="31" t="s">
        <v>28</v>
      </c>
      <c r="D277" s="30" t="s">
        <v>163</v>
      </c>
      <c r="E277" s="56" t="s">
        <v>207</v>
      </c>
      <c r="F277" s="56"/>
      <c r="G277" s="56">
        <v>2902.56</v>
      </c>
      <c r="H277" s="32">
        <v>411204.34</v>
      </c>
      <c r="I277" s="31" t="s">
        <v>64</v>
      </c>
      <c r="J277" s="30"/>
      <c r="K277" s="31"/>
      <c r="L277" s="30">
        <v>202601</v>
      </c>
      <c r="M277" s="31"/>
      <c r="N277" s="31">
        <v>202601</v>
      </c>
      <c r="O277" s="31"/>
      <c r="P277" s="30"/>
      <c r="Z277" s="44"/>
      <c r="AA277" s="44"/>
      <c r="AB277" s="44"/>
    </row>
    <row r="278" s="35" customFormat="1" customHeight="1" spans="1:28">
      <c r="A278" s="30"/>
      <c r="B278" s="38">
        <v>46037</v>
      </c>
      <c r="C278" s="31" t="s">
        <v>28</v>
      </c>
      <c r="D278" s="30" t="s">
        <v>163</v>
      </c>
      <c r="E278" s="56" t="s">
        <v>208</v>
      </c>
      <c r="F278" s="56"/>
      <c r="G278" s="56">
        <v>4760.56</v>
      </c>
      <c r="H278" s="32">
        <v>406443.78</v>
      </c>
      <c r="I278" s="31" t="s">
        <v>58</v>
      </c>
      <c r="J278" s="30"/>
      <c r="K278" s="31"/>
      <c r="L278" s="30">
        <v>202601</v>
      </c>
      <c r="M278" s="31"/>
      <c r="N278" s="31">
        <v>202601</v>
      </c>
      <c r="O278" s="31"/>
      <c r="P278" s="30"/>
      <c r="Z278" s="44"/>
      <c r="AA278" s="44"/>
      <c r="AB278" s="44"/>
    </row>
    <row r="279" s="35" customFormat="1" customHeight="1" spans="1:28">
      <c r="A279" s="30"/>
      <c r="B279" s="38">
        <v>46037</v>
      </c>
      <c r="C279" s="31" t="s">
        <v>28</v>
      </c>
      <c r="D279" s="30" t="s">
        <v>163</v>
      </c>
      <c r="E279" s="56" t="s">
        <v>209</v>
      </c>
      <c r="F279" s="56"/>
      <c r="G279" s="56">
        <v>2825.51</v>
      </c>
      <c r="H279" s="32">
        <v>403618.27</v>
      </c>
      <c r="I279" s="31" t="s">
        <v>58</v>
      </c>
      <c r="J279" s="30"/>
      <c r="K279" s="31"/>
      <c r="L279" s="30">
        <v>202601</v>
      </c>
      <c r="M279" s="31"/>
      <c r="N279" s="31">
        <v>202601</v>
      </c>
      <c r="O279" s="31"/>
      <c r="P279" s="30"/>
      <c r="Z279" s="44"/>
      <c r="AA279" s="44"/>
      <c r="AB279" s="44"/>
    </row>
    <row r="280" s="35" customFormat="1" customHeight="1" spans="1:28">
      <c r="A280" s="30"/>
      <c r="B280" s="38">
        <v>46037</v>
      </c>
      <c r="C280" s="31" t="s">
        <v>28</v>
      </c>
      <c r="D280" s="30" t="s">
        <v>163</v>
      </c>
      <c r="E280" s="56" t="s">
        <v>210</v>
      </c>
      <c r="F280" s="56"/>
      <c r="G280" s="56">
        <v>3837.73</v>
      </c>
      <c r="H280" s="32">
        <v>399780.54</v>
      </c>
      <c r="I280" s="31" t="s">
        <v>11</v>
      </c>
      <c r="J280" s="30"/>
      <c r="K280" s="31"/>
      <c r="L280" s="30">
        <v>202601</v>
      </c>
      <c r="M280" s="31"/>
      <c r="N280" s="31">
        <v>202601</v>
      </c>
      <c r="O280" s="31"/>
      <c r="P280" s="30"/>
      <c r="Z280" s="44"/>
      <c r="AA280" s="44"/>
      <c r="AB280" s="44"/>
    </row>
    <row r="281" s="35" customFormat="1" customHeight="1" spans="1:28">
      <c r="A281" s="30"/>
      <c r="B281" s="38">
        <v>46037</v>
      </c>
      <c r="C281" s="31" t="s">
        <v>28</v>
      </c>
      <c r="D281" s="30" t="s">
        <v>163</v>
      </c>
      <c r="E281" s="56" t="s">
        <v>211</v>
      </c>
      <c r="F281" s="56"/>
      <c r="G281" s="56">
        <v>2899.85</v>
      </c>
      <c r="H281" s="32">
        <v>396880.69</v>
      </c>
      <c r="I281" s="31" t="s">
        <v>58</v>
      </c>
      <c r="J281" s="30"/>
      <c r="K281" s="31"/>
      <c r="L281" s="30">
        <v>202601</v>
      </c>
      <c r="M281" s="31"/>
      <c r="N281" s="31">
        <v>202601</v>
      </c>
      <c r="O281" s="31"/>
      <c r="P281" s="30"/>
      <c r="Z281" s="44"/>
      <c r="AA281" s="44"/>
      <c r="AB281" s="44"/>
    </row>
    <row r="282" s="35" customFormat="1" customHeight="1" spans="1:28">
      <c r="A282" s="30"/>
      <c r="B282" s="38">
        <v>46037</v>
      </c>
      <c r="C282" s="31" t="s">
        <v>28</v>
      </c>
      <c r="D282" s="30" t="s">
        <v>163</v>
      </c>
      <c r="E282" s="56" t="s">
        <v>212</v>
      </c>
      <c r="F282" s="56"/>
      <c r="G282" s="56">
        <v>2383.31</v>
      </c>
      <c r="H282" s="32">
        <v>394497.38</v>
      </c>
      <c r="I282" s="31" t="s">
        <v>213</v>
      </c>
      <c r="J282" s="30"/>
      <c r="K282" s="31"/>
      <c r="L282" s="30">
        <v>202601</v>
      </c>
      <c r="M282" s="31"/>
      <c r="N282" s="31">
        <v>202601</v>
      </c>
      <c r="O282" s="31"/>
      <c r="P282" s="30"/>
      <c r="Z282" s="44"/>
      <c r="AA282" s="44"/>
      <c r="AB282" s="44"/>
    </row>
    <row r="283" s="35" customFormat="1" customHeight="1" spans="1:28">
      <c r="A283" s="30"/>
      <c r="B283" s="38">
        <v>46037</v>
      </c>
      <c r="C283" s="31" t="s">
        <v>28</v>
      </c>
      <c r="D283" s="30" t="s">
        <v>163</v>
      </c>
      <c r="E283" s="56" t="s">
        <v>214</v>
      </c>
      <c r="F283" s="56"/>
      <c r="G283" s="56">
        <v>2522.99</v>
      </c>
      <c r="H283" s="32">
        <v>391974.39</v>
      </c>
      <c r="I283" s="31" t="s">
        <v>213</v>
      </c>
      <c r="J283" s="30"/>
      <c r="K283" s="31"/>
      <c r="L283" s="30">
        <v>202601</v>
      </c>
      <c r="M283" s="31"/>
      <c r="N283" s="31">
        <v>202601</v>
      </c>
      <c r="O283" s="31"/>
      <c r="P283" s="30"/>
      <c r="Z283" s="44"/>
      <c r="AA283" s="44"/>
      <c r="AB283" s="44"/>
    </row>
    <row r="284" s="35" customFormat="1" customHeight="1" spans="1:28">
      <c r="A284" s="30"/>
      <c r="B284" s="38">
        <v>46037</v>
      </c>
      <c r="C284" s="31" t="s">
        <v>28</v>
      </c>
      <c r="D284" s="30" t="s">
        <v>163</v>
      </c>
      <c r="E284" s="56" t="s">
        <v>215</v>
      </c>
      <c r="F284" s="56"/>
      <c r="G284" s="56">
        <v>2721.4</v>
      </c>
      <c r="H284" s="32">
        <v>389252.99</v>
      </c>
      <c r="I284" s="31" t="s">
        <v>216</v>
      </c>
      <c r="J284" s="30"/>
      <c r="K284" s="31"/>
      <c r="L284" s="30">
        <v>202601</v>
      </c>
      <c r="M284" s="31"/>
      <c r="N284" s="31">
        <v>202601</v>
      </c>
      <c r="O284" s="31"/>
      <c r="P284" s="30"/>
      <c r="Z284" s="44"/>
      <c r="AA284" s="44"/>
      <c r="AB284" s="44"/>
    </row>
    <row r="285" s="35" customFormat="1" customHeight="1" spans="1:28">
      <c r="A285" s="30"/>
      <c r="B285" s="38">
        <v>46037</v>
      </c>
      <c r="C285" s="31" t="s">
        <v>28</v>
      </c>
      <c r="D285" s="30" t="s">
        <v>163</v>
      </c>
      <c r="E285" s="56" t="s">
        <v>217</v>
      </c>
      <c r="F285" s="56"/>
      <c r="G285" s="56">
        <v>2341.95</v>
      </c>
      <c r="H285" s="32">
        <v>386911.04</v>
      </c>
      <c r="I285" s="31" t="s">
        <v>216</v>
      </c>
      <c r="J285" s="30"/>
      <c r="K285" s="31"/>
      <c r="L285" s="30">
        <v>202601</v>
      </c>
      <c r="M285" s="31"/>
      <c r="N285" s="31">
        <v>202601</v>
      </c>
      <c r="O285" s="31"/>
      <c r="P285" s="30"/>
      <c r="Z285" s="44"/>
      <c r="AA285" s="44"/>
      <c r="AB285" s="44"/>
    </row>
    <row r="286" s="35" customFormat="1" customHeight="1" spans="1:28">
      <c r="A286" s="30"/>
      <c r="B286" s="38">
        <v>46037</v>
      </c>
      <c r="C286" s="31" t="s">
        <v>28</v>
      </c>
      <c r="D286" s="30" t="s">
        <v>163</v>
      </c>
      <c r="E286" s="56" t="s">
        <v>218</v>
      </c>
      <c r="F286" s="56"/>
      <c r="G286" s="56">
        <v>2986.21</v>
      </c>
      <c r="H286" s="32">
        <v>383924.83</v>
      </c>
      <c r="I286" s="31" t="s">
        <v>219</v>
      </c>
      <c r="J286" s="30"/>
      <c r="K286" s="31"/>
      <c r="L286" s="30">
        <v>202601</v>
      </c>
      <c r="M286" s="31"/>
      <c r="N286" s="31">
        <v>202601</v>
      </c>
      <c r="O286" s="31"/>
      <c r="P286" s="30"/>
      <c r="Z286" s="44"/>
      <c r="AA286" s="44"/>
      <c r="AB286" s="44"/>
    </row>
    <row r="287" s="35" customFormat="1" customHeight="1" spans="1:28">
      <c r="A287" s="30"/>
      <c r="B287" s="38">
        <v>46037</v>
      </c>
      <c r="C287" s="31" t="s">
        <v>28</v>
      </c>
      <c r="D287" s="30" t="s">
        <v>163</v>
      </c>
      <c r="E287" s="56" t="s">
        <v>220</v>
      </c>
      <c r="F287" s="56"/>
      <c r="G287" s="56">
        <v>295.6</v>
      </c>
      <c r="H287" s="32">
        <v>383629.23</v>
      </c>
      <c r="I287" s="31" t="s">
        <v>221</v>
      </c>
      <c r="J287" s="30"/>
      <c r="K287" s="31"/>
      <c r="L287" s="30">
        <v>202601</v>
      </c>
      <c r="M287" s="31"/>
      <c r="N287" s="31">
        <v>202601</v>
      </c>
      <c r="O287" s="31"/>
      <c r="P287" s="30"/>
      <c r="Z287" s="44"/>
      <c r="AA287" s="44"/>
      <c r="AB287" s="44"/>
    </row>
    <row r="288" s="35" customFormat="1" customHeight="1" spans="1:28">
      <c r="A288" s="30"/>
      <c r="B288" s="38">
        <v>46037</v>
      </c>
      <c r="C288" s="31" t="s">
        <v>28</v>
      </c>
      <c r="D288" s="30" t="s">
        <v>163</v>
      </c>
      <c r="E288" s="56" t="s">
        <v>222</v>
      </c>
      <c r="F288" s="56"/>
      <c r="G288" s="56">
        <v>2251.45</v>
      </c>
      <c r="H288" s="32">
        <v>381377.78</v>
      </c>
      <c r="I288" s="31" t="s">
        <v>221</v>
      </c>
      <c r="J288" s="30"/>
      <c r="K288" s="31"/>
      <c r="L288" s="30">
        <v>202601</v>
      </c>
      <c r="M288" s="31"/>
      <c r="N288" s="31">
        <v>202601</v>
      </c>
      <c r="O288" s="31"/>
      <c r="P288" s="30"/>
      <c r="Z288" s="44"/>
      <c r="AA288" s="44"/>
      <c r="AB288" s="44"/>
    </row>
    <row r="289" s="35" customFormat="1" customHeight="1" spans="1:28">
      <c r="A289" s="30"/>
      <c r="B289" s="38">
        <v>46037</v>
      </c>
      <c r="C289" s="31" t="s">
        <v>28</v>
      </c>
      <c r="D289" s="30" t="s">
        <v>163</v>
      </c>
      <c r="E289" s="56" t="s">
        <v>223</v>
      </c>
      <c r="F289" s="56"/>
      <c r="G289" s="56">
        <v>3888.79</v>
      </c>
      <c r="H289" s="32">
        <v>377488.99</v>
      </c>
      <c r="I289" s="31" t="s">
        <v>117</v>
      </c>
      <c r="J289" s="30"/>
      <c r="K289" s="31"/>
      <c r="L289" s="30">
        <v>202601</v>
      </c>
      <c r="M289" s="31"/>
      <c r="N289" s="31">
        <v>202601</v>
      </c>
      <c r="O289" s="31"/>
      <c r="P289" s="30"/>
      <c r="Z289" s="44"/>
      <c r="AA289" s="44"/>
      <c r="AB289" s="44"/>
    </row>
    <row r="290" s="35" customFormat="1" customHeight="1" spans="1:28">
      <c r="A290" s="30"/>
      <c r="B290" s="38">
        <v>46037</v>
      </c>
      <c r="C290" s="31" t="s">
        <v>28</v>
      </c>
      <c r="D290" s="30" t="s">
        <v>163</v>
      </c>
      <c r="E290" s="56" t="s">
        <v>224</v>
      </c>
      <c r="F290" s="56"/>
      <c r="G290" s="56">
        <v>2951.38</v>
      </c>
      <c r="H290" s="32">
        <v>374537.61</v>
      </c>
      <c r="I290" s="31" t="s">
        <v>117</v>
      </c>
      <c r="J290" s="30"/>
      <c r="K290" s="31"/>
      <c r="L290" s="30">
        <v>202601</v>
      </c>
      <c r="M290" s="31"/>
      <c r="N290" s="31">
        <v>202601</v>
      </c>
      <c r="O290" s="31"/>
      <c r="P290" s="30"/>
      <c r="Z290" s="44"/>
      <c r="AA290" s="44"/>
      <c r="AB290" s="44"/>
    </row>
    <row r="291" s="35" customFormat="1" customHeight="1" spans="1:28">
      <c r="A291" s="30"/>
      <c r="B291" s="38">
        <v>46037</v>
      </c>
      <c r="C291" s="31" t="s">
        <v>28</v>
      </c>
      <c r="D291" s="30" t="s">
        <v>163</v>
      </c>
      <c r="E291" s="56" t="s">
        <v>225</v>
      </c>
      <c r="F291" s="56"/>
      <c r="G291" s="56">
        <v>3445.57</v>
      </c>
      <c r="H291" s="32">
        <v>371092.04</v>
      </c>
      <c r="I291" s="31" t="s">
        <v>11</v>
      </c>
      <c r="J291" s="30"/>
      <c r="K291" s="31"/>
      <c r="L291" s="30">
        <v>202601</v>
      </c>
      <c r="M291" s="31"/>
      <c r="N291" s="31">
        <v>202601</v>
      </c>
      <c r="O291" s="31"/>
      <c r="P291" s="30"/>
      <c r="Z291" s="44"/>
      <c r="AA291" s="44"/>
      <c r="AB291" s="44"/>
    </row>
    <row r="292" s="35" customFormat="1" customHeight="1" spans="1:28">
      <c r="A292" s="30"/>
      <c r="B292" s="38">
        <v>46037</v>
      </c>
      <c r="C292" s="31" t="s">
        <v>28</v>
      </c>
      <c r="D292" s="30" t="s">
        <v>163</v>
      </c>
      <c r="E292" s="56" t="s">
        <v>226</v>
      </c>
      <c r="F292" s="56"/>
      <c r="G292" s="56">
        <v>3261.24</v>
      </c>
      <c r="H292" s="32">
        <v>367830.8</v>
      </c>
      <c r="I292" s="31" t="s">
        <v>227</v>
      </c>
      <c r="J292" s="30"/>
      <c r="K292" s="31"/>
      <c r="L292" s="30">
        <v>202601</v>
      </c>
      <c r="M292" s="31"/>
      <c r="N292" s="31">
        <v>202601</v>
      </c>
      <c r="O292" s="31"/>
      <c r="P292" s="30"/>
      <c r="Z292" s="44"/>
      <c r="AA292" s="44"/>
      <c r="AB292" s="44"/>
    </row>
    <row r="293" s="35" customFormat="1" customHeight="1" spans="1:28">
      <c r="A293" s="30"/>
      <c r="B293" s="38">
        <v>46037</v>
      </c>
      <c r="C293" s="31" t="s">
        <v>28</v>
      </c>
      <c r="D293" s="30" t="s">
        <v>163</v>
      </c>
      <c r="E293" s="56" t="s">
        <v>228</v>
      </c>
      <c r="F293" s="56"/>
      <c r="G293" s="56">
        <v>2447.75</v>
      </c>
      <c r="H293" s="32">
        <v>365383.05</v>
      </c>
      <c r="I293" s="31" t="s">
        <v>227</v>
      </c>
      <c r="J293" s="30"/>
      <c r="K293" s="31"/>
      <c r="L293" s="30">
        <v>202601</v>
      </c>
      <c r="M293" s="31"/>
      <c r="N293" s="31">
        <v>202601</v>
      </c>
      <c r="O293" s="31"/>
      <c r="P293" s="30"/>
      <c r="Z293" s="44"/>
      <c r="AA293" s="44"/>
      <c r="AB293" s="44"/>
    </row>
    <row r="294" s="35" customFormat="1" customHeight="1" spans="1:28">
      <c r="A294" s="30"/>
      <c r="B294" s="38">
        <v>46037</v>
      </c>
      <c r="C294" s="31" t="s">
        <v>28</v>
      </c>
      <c r="D294" s="30" t="s">
        <v>163</v>
      </c>
      <c r="E294" s="56" t="s">
        <v>229</v>
      </c>
      <c r="F294" s="56"/>
      <c r="G294" s="56">
        <v>2793.61</v>
      </c>
      <c r="H294" s="32">
        <v>362589.44</v>
      </c>
      <c r="I294" s="31" t="s">
        <v>227</v>
      </c>
      <c r="J294" s="30"/>
      <c r="K294" s="31"/>
      <c r="L294" s="30">
        <v>202601</v>
      </c>
      <c r="M294" s="31"/>
      <c r="N294" s="31">
        <v>202601</v>
      </c>
      <c r="O294" s="31"/>
      <c r="P294" s="30"/>
      <c r="Z294" s="44"/>
      <c r="AA294" s="44"/>
      <c r="AB294" s="44"/>
    </row>
    <row r="295" s="35" customFormat="1" customHeight="1" spans="1:28">
      <c r="A295" s="30"/>
      <c r="B295" s="38">
        <v>46037</v>
      </c>
      <c r="C295" s="31" t="s">
        <v>28</v>
      </c>
      <c r="D295" s="30" t="s">
        <v>163</v>
      </c>
      <c r="E295" s="56" t="s">
        <v>230</v>
      </c>
      <c r="F295" s="56"/>
      <c r="G295" s="56">
        <v>3167.48</v>
      </c>
      <c r="H295" s="32">
        <v>359421.96</v>
      </c>
      <c r="I295" s="31" t="s">
        <v>231</v>
      </c>
      <c r="J295" s="30"/>
      <c r="K295" s="31"/>
      <c r="L295" s="30">
        <v>202601</v>
      </c>
      <c r="M295" s="31"/>
      <c r="N295" s="31">
        <v>202601</v>
      </c>
      <c r="O295" s="31"/>
      <c r="P295" s="30"/>
      <c r="Z295" s="44"/>
      <c r="AA295" s="44"/>
      <c r="AB295" s="44"/>
    </row>
    <row r="296" s="35" customFormat="1" customHeight="1" spans="1:28">
      <c r="A296" s="30"/>
      <c r="B296" s="38">
        <v>46037</v>
      </c>
      <c r="C296" s="31" t="s">
        <v>28</v>
      </c>
      <c r="D296" s="30" t="s">
        <v>163</v>
      </c>
      <c r="E296" s="56" t="s">
        <v>222</v>
      </c>
      <c r="F296" s="56"/>
      <c r="G296" s="56">
        <v>2812.67</v>
      </c>
      <c r="H296" s="32">
        <v>356609.29</v>
      </c>
      <c r="I296" s="31" t="s">
        <v>231</v>
      </c>
      <c r="J296" s="30"/>
      <c r="K296" s="31"/>
      <c r="L296" s="30">
        <v>202601</v>
      </c>
      <c r="M296" s="31"/>
      <c r="N296" s="31">
        <v>202601</v>
      </c>
      <c r="O296" s="31"/>
      <c r="P296" s="30"/>
      <c r="Z296" s="44"/>
      <c r="AA296" s="44"/>
      <c r="AB296" s="44"/>
    </row>
    <row r="297" s="35" customFormat="1" customHeight="1" spans="1:28">
      <c r="A297" s="30"/>
      <c r="B297" s="38">
        <v>46037</v>
      </c>
      <c r="C297" s="31" t="s">
        <v>28</v>
      </c>
      <c r="D297" s="30" t="s">
        <v>163</v>
      </c>
      <c r="E297" s="56" t="s">
        <v>232</v>
      </c>
      <c r="F297" s="56"/>
      <c r="G297" s="56">
        <v>500</v>
      </c>
      <c r="H297" s="32">
        <v>356109.29</v>
      </c>
      <c r="I297" s="31" t="s">
        <v>231</v>
      </c>
      <c r="J297" s="30"/>
      <c r="K297" s="31"/>
      <c r="L297" s="30">
        <v>202601</v>
      </c>
      <c r="M297" s="31"/>
      <c r="N297" s="31">
        <v>202601</v>
      </c>
      <c r="O297" s="31"/>
      <c r="P297" s="30"/>
      <c r="Z297" s="44"/>
      <c r="AA297" s="44"/>
      <c r="AB297" s="44"/>
    </row>
    <row r="298" s="35" customFormat="1" customHeight="1" spans="1:28">
      <c r="A298" s="30"/>
      <c r="B298" s="38">
        <v>46037</v>
      </c>
      <c r="C298" s="31" t="s">
        <v>28</v>
      </c>
      <c r="D298" s="30" t="s">
        <v>163</v>
      </c>
      <c r="E298" s="56" t="s">
        <v>232</v>
      </c>
      <c r="F298" s="56"/>
      <c r="G298" s="56">
        <v>500</v>
      </c>
      <c r="H298" s="32">
        <v>355609.29</v>
      </c>
      <c r="I298" s="31" t="s">
        <v>114</v>
      </c>
      <c r="J298" s="30"/>
      <c r="K298" s="31"/>
      <c r="L298" s="30">
        <v>202601</v>
      </c>
      <c r="M298" s="31"/>
      <c r="N298" s="31">
        <v>202601</v>
      </c>
      <c r="O298" s="31"/>
      <c r="P298" s="30"/>
      <c r="Z298" s="44"/>
      <c r="AA298" s="44"/>
      <c r="AB298" s="44"/>
    </row>
    <row r="299" s="35" customFormat="1" customHeight="1" spans="1:28">
      <c r="A299" s="30"/>
      <c r="B299" s="38">
        <v>46037</v>
      </c>
      <c r="C299" s="31" t="s">
        <v>28</v>
      </c>
      <c r="D299" s="30" t="s">
        <v>163</v>
      </c>
      <c r="E299" s="56" t="s">
        <v>232</v>
      </c>
      <c r="F299" s="56"/>
      <c r="G299" s="56">
        <v>500</v>
      </c>
      <c r="H299" s="32">
        <v>355109.29</v>
      </c>
      <c r="I299" s="31" t="s">
        <v>219</v>
      </c>
      <c r="J299" s="30"/>
      <c r="K299" s="31"/>
      <c r="L299" s="30">
        <v>202601</v>
      </c>
      <c r="M299" s="31"/>
      <c r="N299" s="31">
        <v>202601</v>
      </c>
      <c r="O299" s="31"/>
      <c r="P299" s="30"/>
      <c r="Z299" s="44"/>
      <c r="AA299" s="44"/>
      <c r="AB299" s="44"/>
    </row>
    <row r="300" s="35" customFormat="1" customHeight="1" spans="1:28">
      <c r="A300" s="30"/>
      <c r="B300" s="38">
        <v>46037</v>
      </c>
      <c r="C300" s="31" t="s">
        <v>28</v>
      </c>
      <c r="D300" s="30" t="s">
        <v>163</v>
      </c>
      <c r="E300" s="56" t="s">
        <v>232</v>
      </c>
      <c r="F300" s="56"/>
      <c r="G300" s="56">
        <v>500</v>
      </c>
      <c r="H300" s="32">
        <v>354609.29</v>
      </c>
      <c r="I300" s="31" t="s">
        <v>233</v>
      </c>
      <c r="J300" s="30"/>
      <c r="K300" s="31"/>
      <c r="L300" s="30">
        <v>202601</v>
      </c>
      <c r="M300" s="31"/>
      <c r="N300" s="31">
        <v>202601</v>
      </c>
      <c r="O300" s="31"/>
      <c r="P300" s="30"/>
      <c r="Z300" s="44"/>
      <c r="AA300" s="44"/>
      <c r="AB300" s="44"/>
    </row>
    <row r="301" s="35" customFormat="1" customHeight="1" spans="1:28">
      <c r="A301" s="30"/>
      <c r="B301" s="38">
        <v>46037</v>
      </c>
      <c r="C301" s="31" t="s">
        <v>28</v>
      </c>
      <c r="D301" s="30" t="s">
        <v>163</v>
      </c>
      <c r="E301" s="56" t="s">
        <v>232</v>
      </c>
      <c r="F301" s="56"/>
      <c r="G301" s="56">
        <v>500</v>
      </c>
      <c r="H301" s="32">
        <v>354109.29</v>
      </c>
      <c r="I301" s="31" t="s">
        <v>37</v>
      </c>
      <c r="J301" s="30"/>
      <c r="K301" s="31"/>
      <c r="L301" s="30">
        <v>202601</v>
      </c>
      <c r="M301" s="31"/>
      <c r="N301" s="31">
        <v>202601</v>
      </c>
      <c r="O301" s="31"/>
      <c r="P301" s="30"/>
      <c r="Z301" s="44"/>
      <c r="AA301" s="44"/>
      <c r="AB301" s="44"/>
    </row>
    <row r="302" s="35" customFormat="1" customHeight="1" spans="1:28">
      <c r="A302" s="30"/>
      <c r="B302" s="38">
        <v>46037</v>
      </c>
      <c r="C302" s="31" t="s">
        <v>28</v>
      </c>
      <c r="D302" s="30" t="s">
        <v>163</v>
      </c>
      <c r="E302" s="56" t="s">
        <v>232</v>
      </c>
      <c r="F302" s="56"/>
      <c r="G302" s="56">
        <v>500</v>
      </c>
      <c r="H302" s="32">
        <v>353609.29</v>
      </c>
      <c r="I302" s="31" t="s">
        <v>219</v>
      </c>
      <c r="J302" s="30"/>
      <c r="K302" s="31"/>
      <c r="L302" s="30">
        <v>202601</v>
      </c>
      <c r="M302" s="31"/>
      <c r="N302" s="31">
        <v>202601</v>
      </c>
      <c r="O302" s="31"/>
      <c r="P302" s="30"/>
      <c r="Z302" s="44"/>
      <c r="AA302" s="44"/>
      <c r="AB302" s="44"/>
    </row>
    <row r="303" s="35" customFormat="1" customHeight="1" spans="1:28">
      <c r="A303" s="30"/>
      <c r="B303" s="38">
        <v>46037</v>
      </c>
      <c r="C303" s="31" t="s">
        <v>28</v>
      </c>
      <c r="D303" s="30" t="s">
        <v>163</v>
      </c>
      <c r="E303" s="56" t="s">
        <v>234</v>
      </c>
      <c r="F303" s="56"/>
      <c r="G303" s="56">
        <v>4178.52</v>
      </c>
      <c r="H303" s="32">
        <v>349430.77</v>
      </c>
      <c r="I303" s="31" t="s">
        <v>235</v>
      </c>
      <c r="J303" s="30"/>
      <c r="K303" s="31"/>
      <c r="L303" s="30">
        <v>202601</v>
      </c>
      <c r="M303" s="31"/>
      <c r="N303" s="31">
        <v>202601</v>
      </c>
      <c r="O303" s="31"/>
      <c r="P303" s="30"/>
      <c r="Z303" s="44"/>
      <c r="AA303" s="44"/>
      <c r="AB303" s="44"/>
    </row>
    <row r="304" s="35" customFormat="1" customHeight="1" spans="1:28">
      <c r="A304" s="30"/>
      <c r="B304" s="38">
        <v>46037</v>
      </c>
      <c r="C304" s="31" t="s">
        <v>28</v>
      </c>
      <c r="D304" s="30" t="s">
        <v>163</v>
      </c>
      <c r="E304" s="56" t="s">
        <v>236</v>
      </c>
      <c r="F304" s="56"/>
      <c r="G304" s="56">
        <v>2453.1</v>
      </c>
      <c r="H304" s="32">
        <v>346977.67</v>
      </c>
      <c r="I304" s="31" t="s">
        <v>235</v>
      </c>
      <c r="J304" s="30"/>
      <c r="K304" s="31"/>
      <c r="L304" s="30">
        <v>202601</v>
      </c>
      <c r="M304" s="31"/>
      <c r="N304" s="31">
        <v>202601</v>
      </c>
      <c r="O304" s="31"/>
      <c r="P304" s="30"/>
      <c r="Z304" s="44"/>
      <c r="AA304" s="44"/>
      <c r="AB304" s="44"/>
    </row>
    <row r="305" s="35" customFormat="1" customHeight="1" spans="1:28">
      <c r="A305" s="30"/>
      <c r="B305" s="38">
        <v>46037</v>
      </c>
      <c r="C305" s="31" t="s">
        <v>28</v>
      </c>
      <c r="D305" s="30" t="s">
        <v>163</v>
      </c>
      <c r="E305" s="56" t="s">
        <v>237</v>
      </c>
      <c r="F305" s="56"/>
      <c r="G305" s="56">
        <v>3926.33</v>
      </c>
      <c r="H305" s="32">
        <v>343051.34</v>
      </c>
      <c r="I305" s="31" t="s">
        <v>114</v>
      </c>
      <c r="J305" s="30"/>
      <c r="K305" s="31"/>
      <c r="L305" s="30">
        <v>202601</v>
      </c>
      <c r="M305" s="31"/>
      <c r="N305" s="31">
        <v>202601</v>
      </c>
      <c r="O305" s="31"/>
      <c r="P305" s="30"/>
      <c r="Z305" s="44"/>
      <c r="AA305" s="44"/>
      <c r="AB305" s="44"/>
    </row>
    <row r="306" s="35" customFormat="1" customHeight="1" spans="1:28">
      <c r="A306" s="30"/>
      <c r="B306" s="38">
        <v>46037</v>
      </c>
      <c r="C306" s="31" t="s">
        <v>28</v>
      </c>
      <c r="D306" s="30" t="s">
        <v>163</v>
      </c>
      <c r="E306" s="56" t="s">
        <v>238</v>
      </c>
      <c r="F306" s="56"/>
      <c r="G306" s="56">
        <v>2186.05</v>
      </c>
      <c r="H306" s="32">
        <v>340865.29</v>
      </c>
      <c r="I306" s="31" t="s">
        <v>114</v>
      </c>
      <c r="J306" s="30"/>
      <c r="K306" s="31"/>
      <c r="L306" s="30">
        <v>202601</v>
      </c>
      <c r="M306" s="31"/>
      <c r="N306" s="31">
        <v>202601</v>
      </c>
      <c r="O306" s="31"/>
      <c r="P306" s="30"/>
      <c r="Z306" s="44"/>
      <c r="AA306" s="44"/>
      <c r="AB306" s="44"/>
    </row>
    <row r="307" s="35" customFormat="1" customHeight="1" spans="1:28">
      <c r="A307" s="30"/>
      <c r="B307" s="38">
        <v>46037</v>
      </c>
      <c r="C307" s="31" t="s">
        <v>28</v>
      </c>
      <c r="D307" s="30" t="s">
        <v>163</v>
      </c>
      <c r="E307" s="56" t="s">
        <v>239</v>
      </c>
      <c r="F307" s="56"/>
      <c r="G307" s="56">
        <v>3045.25</v>
      </c>
      <c r="H307" s="32">
        <v>337820.04</v>
      </c>
      <c r="I307" s="31" t="s">
        <v>11</v>
      </c>
      <c r="J307" s="30"/>
      <c r="K307" s="31"/>
      <c r="L307" s="30">
        <v>202601</v>
      </c>
      <c r="M307" s="31"/>
      <c r="N307" s="31">
        <v>202601</v>
      </c>
      <c r="O307" s="31"/>
      <c r="P307" s="30"/>
      <c r="Z307" s="44"/>
      <c r="AA307" s="44"/>
      <c r="AB307" s="44"/>
    </row>
    <row r="308" s="35" customFormat="1" customHeight="1" spans="1:28">
      <c r="A308" s="30"/>
      <c r="B308" s="38">
        <v>46037</v>
      </c>
      <c r="C308" s="31" t="s">
        <v>28</v>
      </c>
      <c r="D308" s="30" t="s">
        <v>163</v>
      </c>
      <c r="E308" s="56" t="s">
        <v>240</v>
      </c>
      <c r="F308" s="56"/>
      <c r="G308" s="56">
        <v>2693.42</v>
      </c>
      <c r="H308" s="32">
        <v>335126.62</v>
      </c>
      <c r="I308" s="31" t="s">
        <v>103</v>
      </c>
      <c r="J308" s="30"/>
      <c r="K308" s="31"/>
      <c r="L308" s="30">
        <v>202601</v>
      </c>
      <c r="M308" s="31"/>
      <c r="N308" s="31">
        <v>202601</v>
      </c>
      <c r="O308" s="31"/>
      <c r="P308" s="30"/>
      <c r="Z308" s="44"/>
      <c r="AA308" s="44"/>
      <c r="AB308" s="44"/>
    </row>
    <row r="309" s="35" customFormat="1" customHeight="1" spans="1:28">
      <c r="A309" s="30"/>
      <c r="B309" s="38">
        <v>46037</v>
      </c>
      <c r="C309" s="31" t="s">
        <v>28</v>
      </c>
      <c r="D309" s="30" t="s">
        <v>163</v>
      </c>
      <c r="E309" s="56" t="s">
        <v>241</v>
      </c>
      <c r="F309" s="56"/>
      <c r="G309" s="56">
        <v>2177.09</v>
      </c>
      <c r="H309" s="32">
        <v>332949.53</v>
      </c>
      <c r="I309" s="31" t="s">
        <v>103</v>
      </c>
      <c r="J309" s="30"/>
      <c r="K309" s="31"/>
      <c r="L309" s="30">
        <v>202601</v>
      </c>
      <c r="M309" s="31"/>
      <c r="N309" s="31">
        <v>202601</v>
      </c>
      <c r="O309" s="31"/>
      <c r="P309" s="30"/>
      <c r="Z309" s="44"/>
      <c r="AA309" s="44"/>
      <c r="AB309" s="44"/>
    </row>
    <row r="310" s="35" customFormat="1" customHeight="1" spans="1:28">
      <c r="A310" s="30"/>
      <c r="B310" s="38">
        <v>46037</v>
      </c>
      <c r="C310" s="31" t="s">
        <v>28</v>
      </c>
      <c r="D310" s="30" t="s">
        <v>163</v>
      </c>
      <c r="E310" s="56" t="s">
        <v>242</v>
      </c>
      <c r="F310" s="56"/>
      <c r="G310" s="56">
        <v>2701.79</v>
      </c>
      <c r="H310" s="32">
        <v>330247.74</v>
      </c>
      <c r="I310" s="31" t="s">
        <v>233</v>
      </c>
      <c r="J310" s="30"/>
      <c r="K310" s="31"/>
      <c r="L310" s="30">
        <v>202601</v>
      </c>
      <c r="M310" s="31"/>
      <c r="N310" s="31">
        <v>202601</v>
      </c>
      <c r="O310" s="31"/>
      <c r="P310" s="30"/>
      <c r="Z310" s="44"/>
      <c r="AA310" s="44"/>
      <c r="AB310" s="44"/>
    </row>
    <row r="311" s="35" customFormat="1" customHeight="1" spans="1:28">
      <c r="A311" s="30"/>
      <c r="B311" s="38">
        <v>46037</v>
      </c>
      <c r="C311" s="31" t="s">
        <v>28</v>
      </c>
      <c r="D311" s="30" t="s">
        <v>163</v>
      </c>
      <c r="E311" s="56" t="s">
        <v>243</v>
      </c>
      <c r="F311" s="56"/>
      <c r="G311" s="56">
        <v>2161.94</v>
      </c>
      <c r="H311" s="32">
        <v>328085.8</v>
      </c>
      <c r="I311" s="31" t="s">
        <v>233</v>
      </c>
      <c r="J311" s="30"/>
      <c r="K311" s="31"/>
      <c r="L311" s="30">
        <v>202601</v>
      </c>
      <c r="M311" s="31"/>
      <c r="N311" s="31">
        <v>202601</v>
      </c>
      <c r="O311" s="31"/>
      <c r="P311" s="30"/>
      <c r="Z311" s="44"/>
      <c r="AA311" s="44"/>
      <c r="AB311" s="44"/>
    </row>
    <row r="312" s="35" customFormat="1" customHeight="1" spans="1:28">
      <c r="A312" s="30"/>
      <c r="B312" s="38">
        <v>46037</v>
      </c>
      <c r="C312" s="31" t="s">
        <v>28</v>
      </c>
      <c r="D312" s="30" t="s">
        <v>163</v>
      </c>
      <c r="E312" s="56" t="s">
        <v>244</v>
      </c>
      <c r="F312" s="56"/>
      <c r="G312" s="56">
        <v>2111.03</v>
      </c>
      <c r="H312" s="32">
        <v>325974.77</v>
      </c>
      <c r="I312" s="31" t="s">
        <v>82</v>
      </c>
      <c r="J312" s="30"/>
      <c r="K312" s="31"/>
      <c r="L312" s="30">
        <v>202601</v>
      </c>
      <c r="M312" s="31"/>
      <c r="N312" s="31">
        <v>202601</v>
      </c>
      <c r="O312" s="31"/>
      <c r="P312" s="30"/>
      <c r="Z312" s="44"/>
      <c r="AA312" s="44"/>
      <c r="AB312" s="44"/>
    </row>
    <row r="313" s="35" customFormat="1" customHeight="1" spans="1:28">
      <c r="A313" s="30"/>
      <c r="B313" s="38">
        <v>46037</v>
      </c>
      <c r="C313" s="31" t="s">
        <v>28</v>
      </c>
      <c r="D313" s="30" t="s">
        <v>163</v>
      </c>
      <c r="E313" s="56" t="s">
        <v>245</v>
      </c>
      <c r="F313" s="56"/>
      <c r="G313" s="56">
        <v>2410.62</v>
      </c>
      <c r="H313" s="32">
        <v>323564.15</v>
      </c>
      <c r="I313" s="31" t="s">
        <v>82</v>
      </c>
      <c r="J313" s="30"/>
      <c r="K313" s="31"/>
      <c r="L313" s="30">
        <v>202601</v>
      </c>
      <c r="M313" s="31"/>
      <c r="N313" s="31">
        <v>202601</v>
      </c>
      <c r="O313" s="31"/>
      <c r="P313" s="30"/>
      <c r="Z313" s="44"/>
      <c r="AA313" s="44"/>
      <c r="AB313" s="44"/>
    </row>
    <row r="314" s="35" customFormat="1" customHeight="1" spans="1:28">
      <c r="A314" s="30"/>
      <c r="B314" s="38">
        <v>46037</v>
      </c>
      <c r="C314" s="31" t="s">
        <v>28</v>
      </c>
      <c r="D314" s="30" t="s">
        <v>163</v>
      </c>
      <c r="E314" s="56" t="s">
        <v>246</v>
      </c>
      <c r="F314" s="56"/>
      <c r="G314" s="56">
        <v>3593.23</v>
      </c>
      <c r="H314" s="32">
        <v>319970.92</v>
      </c>
      <c r="I314" s="31" t="s">
        <v>87</v>
      </c>
      <c r="J314" s="30"/>
      <c r="K314" s="31"/>
      <c r="L314" s="30">
        <v>202601</v>
      </c>
      <c r="M314" s="31"/>
      <c r="N314" s="31">
        <v>202601</v>
      </c>
      <c r="O314" s="31"/>
      <c r="P314" s="30"/>
      <c r="Z314" s="44"/>
      <c r="AA314" s="44"/>
      <c r="AB314" s="44"/>
    </row>
    <row r="315" s="35" customFormat="1" customHeight="1" spans="1:28">
      <c r="A315" s="30"/>
      <c r="B315" s="38">
        <v>46037</v>
      </c>
      <c r="C315" s="31" t="s">
        <v>28</v>
      </c>
      <c r="D315" s="30" t="s">
        <v>163</v>
      </c>
      <c r="E315" s="56" t="s">
        <v>247</v>
      </c>
      <c r="F315" s="56"/>
      <c r="G315" s="56">
        <v>2988.79</v>
      </c>
      <c r="H315" s="32">
        <v>316982.13</v>
      </c>
      <c r="I315" s="31" t="s">
        <v>87</v>
      </c>
      <c r="J315" s="30"/>
      <c r="K315" s="31"/>
      <c r="L315" s="30">
        <v>202601</v>
      </c>
      <c r="M315" s="31"/>
      <c r="N315" s="31">
        <v>202601</v>
      </c>
      <c r="O315" s="31"/>
      <c r="P315" s="30"/>
      <c r="Z315" s="44"/>
      <c r="AA315" s="44"/>
      <c r="AB315" s="44"/>
    </row>
    <row r="316" s="35" customFormat="1" customHeight="1" spans="1:28">
      <c r="A316" s="30"/>
      <c r="B316" s="38">
        <v>46037</v>
      </c>
      <c r="C316" s="31" t="s">
        <v>28</v>
      </c>
      <c r="D316" s="30" t="s">
        <v>163</v>
      </c>
      <c r="E316" s="56" t="s">
        <v>248</v>
      </c>
      <c r="F316" s="56"/>
      <c r="G316" s="56">
        <v>2424.64</v>
      </c>
      <c r="H316" s="32">
        <v>314557.49</v>
      </c>
      <c r="I316" s="31" t="s">
        <v>45</v>
      </c>
      <c r="J316" s="30"/>
      <c r="K316" s="31"/>
      <c r="L316" s="30">
        <v>202601</v>
      </c>
      <c r="M316" s="31"/>
      <c r="N316" s="31">
        <v>202601</v>
      </c>
      <c r="O316" s="31"/>
      <c r="P316" s="30"/>
      <c r="Z316" s="44"/>
      <c r="AA316" s="44"/>
      <c r="AB316" s="44"/>
    </row>
    <row r="317" s="35" customFormat="1" customHeight="1" spans="1:28">
      <c r="A317" s="30"/>
      <c r="B317" s="38">
        <v>46037</v>
      </c>
      <c r="C317" s="31" t="s">
        <v>28</v>
      </c>
      <c r="D317" s="30" t="s">
        <v>163</v>
      </c>
      <c r="E317" s="56" t="s">
        <v>249</v>
      </c>
      <c r="F317" s="56"/>
      <c r="G317" s="56">
        <v>2808.91</v>
      </c>
      <c r="H317" s="32">
        <v>311748.58</v>
      </c>
      <c r="I317" s="31" t="s">
        <v>45</v>
      </c>
      <c r="J317" s="30"/>
      <c r="K317" s="31"/>
      <c r="L317" s="30">
        <v>202601</v>
      </c>
      <c r="M317" s="31"/>
      <c r="N317" s="31">
        <v>202601</v>
      </c>
      <c r="O317" s="31"/>
      <c r="P317" s="30"/>
      <c r="Z317" s="44"/>
      <c r="AA317" s="44"/>
      <c r="AB317" s="44"/>
    </row>
    <row r="318" s="35" customFormat="1" customHeight="1" spans="1:28">
      <c r="A318" s="30"/>
      <c r="B318" s="38">
        <v>46037</v>
      </c>
      <c r="C318" s="31" t="s">
        <v>28</v>
      </c>
      <c r="D318" s="30" t="s">
        <v>163</v>
      </c>
      <c r="E318" s="56" t="s">
        <v>247</v>
      </c>
      <c r="F318" s="56"/>
      <c r="G318" s="56">
        <v>3318.12</v>
      </c>
      <c r="H318" s="32">
        <v>308430.46</v>
      </c>
      <c r="I318" s="31" t="s">
        <v>11</v>
      </c>
      <c r="J318" s="30"/>
      <c r="K318" s="31"/>
      <c r="L318" s="30">
        <v>202601</v>
      </c>
      <c r="M318" s="31"/>
      <c r="N318" s="31">
        <v>202601</v>
      </c>
      <c r="O318" s="31"/>
      <c r="P318" s="30"/>
      <c r="Z318" s="44"/>
      <c r="AA318" s="44"/>
      <c r="AB318" s="44"/>
    </row>
    <row r="319" s="35" customFormat="1" customHeight="1" spans="1:28">
      <c r="A319" s="30"/>
      <c r="B319" s="38">
        <v>46037</v>
      </c>
      <c r="C319" s="31" t="s">
        <v>28</v>
      </c>
      <c r="D319" s="30" t="s">
        <v>163</v>
      </c>
      <c r="E319" s="56" t="s">
        <v>250</v>
      </c>
      <c r="F319" s="56"/>
      <c r="G319" s="56">
        <v>886.56</v>
      </c>
      <c r="H319" s="32">
        <v>307543.9</v>
      </c>
      <c r="I319" s="31" t="s">
        <v>62</v>
      </c>
      <c r="J319" s="30"/>
      <c r="K319" s="31"/>
      <c r="L319" s="30">
        <v>202601</v>
      </c>
      <c r="M319" s="31"/>
      <c r="N319" s="31">
        <v>202601</v>
      </c>
      <c r="O319" s="31"/>
      <c r="P319" s="30"/>
      <c r="Z319" s="44"/>
      <c r="AA319" s="44"/>
      <c r="AB319" s="44"/>
    </row>
    <row r="320" s="35" customFormat="1" customHeight="1" spans="1:28">
      <c r="A320" s="30"/>
      <c r="B320" s="38">
        <v>46037</v>
      </c>
      <c r="C320" s="31" t="s">
        <v>28</v>
      </c>
      <c r="D320" s="30" t="s">
        <v>163</v>
      </c>
      <c r="E320" s="56" t="s">
        <v>251</v>
      </c>
      <c r="F320" s="56"/>
      <c r="G320" s="56">
        <v>3713.71</v>
      </c>
      <c r="H320" s="32">
        <v>303830.19</v>
      </c>
      <c r="I320" s="31" t="s">
        <v>62</v>
      </c>
      <c r="J320" s="30"/>
      <c r="K320" s="31"/>
      <c r="L320" s="30">
        <v>202601</v>
      </c>
      <c r="M320" s="31"/>
      <c r="N320" s="31">
        <v>202601</v>
      </c>
      <c r="O320" s="31"/>
      <c r="P320" s="30"/>
      <c r="Z320" s="44"/>
      <c r="AA320" s="44"/>
      <c r="AB320" s="44"/>
    </row>
    <row r="321" s="35" customFormat="1" customHeight="1" spans="1:28">
      <c r="A321" s="30"/>
      <c r="B321" s="38">
        <v>46037</v>
      </c>
      <c r="C321" s="31" t="s">
        <v>28</v>
      </c>
      <c r="D321" s="30" t="s">
        <v>163</v>
      </c>
      <c r="E321" s="56" t="s">
        <v>252</v>
      </c>
      <c r="F321" s="56"/>
      <c r="G321" s="56">
        <v>3475.19</v>
      </c>
      <c r="H321" s="32">
        <v>300355</v>
      </c>
      <c r="I321" s="31" t="s">
        <v>35</v>
      </c>
      <c r="J321" s="30"/>
      <c r="K321" s="31"/>
      <c r="L321" s="30">
        <v>202601</v>
      </c>
      <c r="M321" s="31"/>
      <c r="N321" s="31">
        <v>202601</v>
      </c>
      <c r="O321" s="31"/>
      <c r="P321" s="30"/>
      <c r="Z321" s="44"/>
      <c r="AA321" s="44"/>
      <c r="AB321" s="44"/>
    </row>
    <row r="322" s="35" customFormat="1" customHeight="1" spans="1:28">
      <c r="A322" s="30"/>
      <c r="B322" s="38">
        <v>46037</v>
      </c>
      <c r="C322" s="31" t="s">
        <v>28</v>
      </c>
      <c r="D322" s="30" t="s">
        <v>163</v>
      </c>
      <c r="E322" s="56" t="s">
        <v>253</v>
      </c>
      <c r="F322" s="56"/>
      <c r="G322" s="56">
        <v>2888.05</v>
      </c>
      <c r="H322" s="32">
        <v>297466.95</v>
      </c>
      <c r="I322" s="31" t="s">
        <v>35</v>
      </c>
      <c r="J322" s="30"/>
      <c r="K322" s="31"/>
      <c r="L322" s="30">
        <v>202601</v>
      </c>
      <c r="M322" s="31"/>
      <c r="N322" s="31">
        <v>202601</v>
      </c>
      <c r="O322" s="31"/>
      <c r="P322" s="30"/>
      <c r="Z322" s="44"/>
      <c r="AA322" s="44"/>
      <c r="AB322" s="44"/>
    </row>
    <row r="323" s="35" customFormat="1" customHeight="1" spans="1:28">
      <c r="A323" s="30"/>
      <c r="B323" s="38">
        <v>46037</v>
      </c>
      <c r="C323" s="31" t="s">
        <v>28</v>
      </c>
      <c r="D323" s="30" t="s">
        <v>163</v>
      </c>
      <c r="E323" s="56" t="s">
        <v>254</v>
      </c>
      <c r="F323" s="56"/>
      <c r="G323" s="56">
        <v>3860.37</v>
      </c>
      <c r="H323" s="32">
        <v>293606.58</v>
      </c>
      <c r="I323" s="31" t="s">
        <v>41</v>
      </c>
      <c r="J323" s="30"/>
      <c r="K323" s="31"/>
      <c r="L323" s="30">
        <v>202601</v>
      </c>
      <c r="M323" s="31"/>
      <c r="N323" s="31">
        <v>202601</v>
      </c>
      <c r="O323" s="31"/>
      <c r="P323" s="30"/>
      <c r="Z323" s="44"/>
      <c r="AA323" s="44"/>
      <c r="AB323" s="44"/>
    </row>
    <row r="324" s="35" customFormat="1" customHeight="1" spans="1:28">
      <c r="A324" s="30"/>
      <c r="B324" s="38">
        <v>46037</v>
      </c>
      <c r="C324" s="31" t="s">
        <v>28</v>
      </c>
      <c r="D324" s="30" t="s">
        <v>163</v>
      </c>
      <c r="E324" s="56" t="s">
        <v>255</v>
      </c>
      <c r="F324" s="56"/>
      <c r="G324" s="56">
        <v>2990.29</v>
      </c>
      <c r="H324" s="32">
        <v>290616.29</v>
      </c>
      <c r="I324" s="31" t="s">
        <v>41</v>
      </c>
      <c r="J324" s="30"/>
      <c r="K324" s="31"/>
      <c r="L324" s="30">
        <v>202601</v>
      </c>
      <c r="M324" s="31"/>
      <c r="N324" s="31">
        <v>202601</v>
      </c>
      <c r="O324" s="31"/>
      <c r="P324" s="30"/>
      <c r="Z324" s="44"/>
      <c r="AA324" s="44"/>
      <c r="AB324" s="44"/>
    </row>
    <row r="325" s="35" customFormat="1" customHeight="1" spans="1:28">
      <c r="A325" s="30"/>
      <c r="B325" s="38">
        <v>46037</v>
      </c>
      <c r="C325" s="31" t="s">
        <v>28</v>
      </c>
      <c r="D325" s="30" t="s">
        <v>163</v>
      </c>
      <c r="E325" s="56" t="s">
        <v>256</v>
      </c>
      <c r="F325" s="56"/>
      <c r="G325" s="59">
        <v>4693.85</v>
      </c>
      <c r="H325" s="32">
        <v>285922.44</v>
      </c>
      <c r="I325" s="31" t="s">
        <v>43</v>
      </c>
      <c r="J325" s="30"/>
      <c r="K325" s="31"/>
      <c r="L325" s="30">
        <v>202601</v>
      </c>
      <c r="M325" s="31"/>
      <c r="N325" s="31">
        <v>202601</v>
      </c>
      <c r="O325" s="31"/>
      <c r="P325" s="30"/>
      <c r="Z325" s="44"/>
      <c r="AA325" s="44"/>
      <c r="AB325" s="44"/>
    </row>
    <row r="326" s="35" customFormat="1" customHeight="1" spans="1:28">
      <c r="A326" s="30"/>
      <c r="B326" s="38">
        <v>46037</v>
      </c>
      <c r="C326" s="31" t="s">
        <v>28</v>
      </c>
      <c r="D326" s="30" t="s">
        <v>163</v>
      </c>
      <c r="E326" s="56" t="s">
        <v>257</v>
      </c>
      <c r="F326" s="56"/>
      <c r="G326" s="59">
        <v>5326</v>
      </c>
      <c r="H326" s="32">
        <v>280596.44</v>
      </c>
      <c r="I326" s="31" t="s">
        <v>43</v>
      </c>
      <c r="J326" s="30"/>
      <c r="K326" s="31"/>
      <c r="L326" s="30">
        <v>202601</v>
      </c>
      <c r="M326" s="31"/>
      <c r="N326" s="31">
        <v>202601</v>
      </c>
      <c r="O326" s="31"/>
      <c r="P326" s="30"/>
      <c r="Z326" s="44"/>
      <c r="AA326" s="44"/>
      <c r="AB326" s="44"/>
    </row>
    <row r="327" s="35" customFormat="1" customHeight="1" spans="1:28">
      <c r="A327" s="30"/>
      <c r="B327" s="38">
        <v>46037</v>
      </c>
      <c r="C327" s="31" t="s">
        <v>28</v>
      </c>
      <c r="D327" s="30" t="s">
        <v>163</v>
      </c>
      <c r="E327" s="56" t="s">
        <v>258</v>
      </c>
      <c r="F327" s="56"/>
      <c r="G327" s="59">
        <v>4318.24</v>
      </c>
      <c r="H327" s="32">
        <v>276278.2</v>
      </c>
      <c r="I327" s="31" t="s">
        <v>43</v>
      </c>
      <c r="J327" s="30"/>
      <c r="K327" s="31"/>
      <c r="L327" s="30">
        <v>202601</v>
      </c>
      <c r="M327" s="31"/>
      <c r="N327" s="31">
        <v>202601</v>
      </c>
      <c r="O327" s="31"/>
      <c r="P327" s="30"/>
      <c r="Z327" s="44"/>
      <c r="AA327" s="44"/>
      <c r="AB327" s="44"/>
    </row>
    <row r="328" s="35" customFormat="1" customHeight="1" spans="1:28">
      <c r="A328" s="30"/>
      <c r="B328" s="38">
        <v>46037</v>
      </c>
      <c r="C328" s="31" t="s">
        <v>28</v>
      </c>
      <c r="D328" s="30" t="s">
        <v>163</v>
      </c>
      <c r="E328" s="56" t="s">
        <v>259</v>
      </c>
      <c r="F328" s="56"/>
      <c r="G328" s="56">
        <v>2668.59</v>
      </c>
      <c r="H328" s="32">
        <v>273609.61</v>
      </c>
      <c r="I328" s="31" t="s">
        <v>60</v>
      </c>
      <c r="J328" s="30"/>
      <c r="K328" s="31"/>
      <c r="L328" s="30">
        <v>202601</v>
      </c>
      <c r="M328" s="31"/>
      <c r="N328" s="31">
        <v>202601</v>
      </c>
      <c r="O328" s="31"/>
      <c r="P328" s="30"/>
      <c r="Z328" s="44"/>
      <c r="AA328" s="44"/>
      <c r="AB328" s="44"/>
    </row>
    <row r="329" s="35" customFormat="1" customHeight="1" spans="1:28">
      <c r="A329" s="30"/>
      <c r="B329" s="38">
        <v>46037</v>
      </c>
      <c r="C329" s="31" t="s">
        <v>28</v>
      </c>
      <c r="D329" s="30" t="s">
        <v>163</v>
      </c>
      <c r="E329" s="56" t="s">
        <v>260</v>
      </c>
      <c r="F329" s="56"/>
      <c r="G329" s="56">
        <v>5460</v>
      </c>
      <c r="H329" s="32">
        <v>268149.61</v>
      </c>
      <c r="I329" s="31" t="s">
        <v>11</v>
      </c>
      <c r="J329" s="30"/>
      <c r="K329" s="31"/>
      <c r="L329" s="30">
        <v>202601</v>
      </c>
      <c r="M329" s="31"/>
      <c r="N329" s="31">
        <v>202601</v>
      </c>
      <c r="O329" s="31"/>
      <c r="P329" s="30"/>
      <c r="Z329" s="44"/>
      <c r="AA329" s="44"/>
      <c r="AB329" s="44"/>
    </row>
    <row r="330" s="35" customFormat="1" customHeight="1" spans="1:28">
      <c r="A330" s="30"/>
      <c r="B330" s="38">
        <v>46037</v>
      </c>
      <c r="C330" s="31" t="s">
        <v>28</v>
      </c>
      <c r="D330" s="30" t="s">
        <v>163</v>
      </c>
      <c r="E330" s="56" t="s">
        <v>261</v>
      </c>
      <c r="F330" s="56"/>
      <c r="G330" s="56">
        <v>2786.02</v>
      </c>
      <c r="H330" s="32">
        <v>265363.59</v>
      </c>
      <c r="I330" s="31" t="s">
        <v>37</v>
      </c>
      <c r="J330" s="30"/>
      <c r="K330" s="31"/>
      <c r="L330" s="30">
        <v>202601</v>
      </c>
      <c r="M330" s="31"/>
      <c r="N330" s="31">
        <v>202601</v>
      </c>
      <c r="O330" s="31"/>
      <c r="P330" s="30"/>
      <c r="Z330" s="44"/>
      <c r="AA330" s="44"/>
      <c r="AB330" s="44"/>
    </row>
    <row r="331" s="35" customFormat="1" customHeight="1" spans="1:28">
      <c r="A331" s="30"/>
      <c r="B331" s="38">
        <v>46037</v>
      </c>
      <c r="C331" s="31" t="s">
        <v>28</v>
      </c>
      <c r="D331" s="30" t="s">
        <v>163</v>
      </c>
      <c r="E331" s="56" t="s">
        <v>262</v>
      </c>
      <c r="F331" s="56"/>
      <c r="G331" s="56">
        <v>2776.12</v>
      </c>
      <c r="H331" s="32">
        <v>262587.47</v>
      </c>
      <c r="I331" s="31" t="s">
        <v>97</v>
      </c>
      <c r="J331" s="30"/>
      <c r="K331" s="31"/>
      <c r="L331" s="30">
        <v>202601</v>
      </c>
      <c r="M331" s="31"/>
      <c r="N331" s="31">
        <v>202601</v>
      </c>
      <c r="O331" s="31"/>
      <c r="P331" s="30"/>
      <c r="Z331" s="44"/>
      <c r="AA331" s="44"/>
      <c r="AB331" s="44"/>
    </row>
    <row r="332" s="35" customFormat="1" customHeight="1" spans="1:28">
      <c r="A332" s="30"/>
      <c r="B332" s="38">
        <v>46037</v>
      </c>
      <c r="C332" s="31" t="s">
        <v>28</v>
      </c>
      <c r="D332" s="30" t="s">
        <v>163</v>
      </c>
      <c r="E332" s="56" t="s">
        <v>263</v>
      </c>
      <c r="F332" s="56"/>
      <c r="G332" s="56">
        <v>2345.73</v>
      </c>
      <c r="H332" s="32">
        <v>260241.74</v>
      </c>
      <c r="I332" s="31" t="s">
        <v>264</v>
      </c>
      <c r="J332" s="30"/>
      <c r="K332" s="31"/>
      <c r="L332" s="30">
        <v>202601</v>
      </c>
      <c r="M332" s="31"/>
      <c r="N332" s="31">
        <v>202601</v>
      </c>
      <c r="O332" s="31"/>
      <c r="P332" s="30"/>
      <c r="Z332" s="44"/>
      <c r="AA332" s="44"/>
      <c r="AB332" s="44"/>
    </row>
    <row r="333" s="35" customFormat="1" customHeight="1" spans="1:28">
      <c r="A333" s="30"/>
      <c r="B333" s="38">
        <v>46037</v>
      </c>
      <c r="C333" s="31" t="s">
        <v>28</v>
      </c>
      <c r="D333" s="30" t="s">
        <v>163</v>
      </c>
      <c r="E333" s="56" t="s">
        <v>265</v>
      </c>
      <c r="F333" s="56"/>
      <c r="G333" s="56">
        <v>2418.23</v>
      </c>
      <c r="H333" s="32">
        <v>257823.51</v>
      </c>
      <c r="I333" s="31" t="s">
        <v>264</v>
      </c>
      <c r="J333" s="30"/>
      <c r="K333" s="31"/>
      <c r="L333" s="30">
        <v>202601</v>
      </c>
      <c r="M333" s="31"/>
      <c r="N333" s="31">
        <v>202601</v>
      </c>
      <c r="O333" s="31"/>
      <c r="P333" s="30"/>
      <c r="Z333" s="44"/>
      <c r="AA333" s="44"/>
      <c r="AB333" s="44"/>
    </row>
    <row r="334" s="35" customFormat="1" customHeight="1" spans="1:28">
      <c r="A334" s="30"/>
      <c r="B334" s="38">
        <v>46037</v>
      </c>
      <c r="C334" s="31" t="s">
        <v>28</v>
      </c>
      <c r="D334" s="30" t="s">
        <v>163</v>
      </c>
      <c r="E334" s="56" t="s">
        <v>266</v>
      </c>
      <c r="F334" s="56"/>
      <c r="G334" s="56">
        <v>4659.44</v>
      </c>
      <c r="H334" s="32">
        <v>253164.07</v>
      </c>
      <c r="I334" s="31" t="s">
        <v>267</v>
      </c>
      <c r="J334" s="30"/>
      <c r="K334" s="31"/>
      <c r="L334" s="30">
        <v>202601</v>
      </c>
      <c r="M334" s="31"/>
      <c r="N334" s="31">
        <v>202601</v>
      </c>
      <c r="O334" s="31"/>
      <c r="P334" s="30"/>
      <c r="Z334" s="44"/>
      <c r="AA334" s="44"/>
      <c r="AB334" s="44"/>
    </row>
    <row r="335" s="35" customFormat="1" customHeight="1" spans="1:28">
      <c r="A335" s="30"/>
      <c r="B335" s="38">
        <v>46037</v>
      </c>
      <c r="C335" s="31" t="s">
        <v>28</v>
      </c>
      <c r="D335" s="30" t="s">
        <v>163</v>
      </c>
      <c r="E335" s="56" t="s">
        <v>268</v>
      </c>
      <c r="F335" s="56"/>
      <c r="G335" s="56">
        <v>3404.77</v>
      </c>
      <c r="H335" s="32">
        <v>249759.3</v>
      </c>
      <c r="I335" s="31" t="s">
        <v>105</v>
      </c>
      <c r="J335" s="30"/>
      <c r="K335" s="31"/>
      <c r="L335" s="30">
        <v>202601</v>
      </c>
      <c r="M335" s="31"/>
      <c r="N335" s="31">
        <v>202601</v>
      </c>
      <c r="O335" s="31"/>
      <c r="P335" s="30"/>
      <c r="Z335" s="44"/>
      <c r="AA335" s="44"/>
      <c r="AB335" s="44"/>
    </row>
    <row r="336" s="35" customFormat="1" customHeight="1" spans="1:28">
      <c r="A336" s="30"/>
      <c r="B336" s="38">
        <v>46037</v>
      </c>
      <c r="C336" s="31" t="s">
        <v>28</v>
      </c>
      <c r="D336" s="30" t="s">
        <v>163</v>
      </c>
      <c r="E336" s="56" t="s">
        <v>269</v>
      </c>
      <c r="F336" s="56"/>
      <c r="G336" s="56">
        <v>2986.36</v>
      </c>
      <c r="H336" s="32">
        <v>246772.94</v>
      </c>
      <c r="I336" s="31" t="s">
        <v>54</v>
      </c>
      <c r="J336" s="30"/>
      <c r="K336" s="31"/>
      <c r="L336" s="30">
        <v>202601</v>
      </c>
      <c r="M336" s="31"/>
      <c r="N336" s="31">
        <v>202601</v>
      </c>
      <c r="O336" s="31"/>
      <c r="P336" s="30"/>
      <c r="Z336" s="44"/>
      <c r="AA336" s="44"/>
      <c r="AB336" s="44"/>
    </row>
    <row r="337" s="35" customFormat="1" customHeight="1" spans="1:28">
      <c r="A337" s="30"/>
      <c r="B337" s="38">
        <v>46037</v>
      </c>
      <c r="C337" s="31" t="s">
        <v>28</v>
      </c>
      <c r="D337" s="30" t="s">
        <v>163</v>
      </c>
      <c r="E337" s="56" t="s">
        <v>270</v>
      </c>
      <c r="F337" s="56"/>
      <c r="G337" s="56">
        <v>2026.54</v>
      </c>
      <c r="H337" s="32">
        <v>244746.4</v>
      </c>
      <c r="I337" s="31" t="s">
        <v>219</v>
      </c>
      <c r="J337" s="30"/>
      <c r="K337" s="31"/>
      <c r="L337" s="30">
        <v>202601</v>
      </c>
      <c r="M337" s="31"/>
      <c r="N337" s="31">
        <v>202601</v>
      </c>
      <c r="O337" s="31"/>
      <c r="P337" s="30"/>
      <c r="Z337" s="44"/>
      <c r="AA337" s="44"/>
      <c r="AB337" s="44"/>
    </row>
    <row r="338" s="35" customFormat="1" customHeight="1" spans="1:28">
      <c r="A338" s="30"/>
      <c r="B338" s="38">
        <v>46037</v>
      </c>
      <c r="C338" s="31" t="s">
        <v>28</v>
      </c>
      <c r="D338" s="30" t="s">
        <v>163</v>
      </c>
      <c r="E338" s="56" t="s">
        <v>271</v>
      </c>
      <c r="F338" s="56"/>
      <c r="G338" s="56">
        <v>3139.12</v>
      </c>
      <c r="H338" s="32">
        <v>241607.28</v>
      </c>
      <c r="I338" s="31" t="s">
        <v>37</v>
      </c>
      <c r="J338" s="30"/>
      <c r="K338" s="31"/>
      <c r="L338" s="30">
        <v>202601</v>
      </c>
      <c r="M338" s="31"/>
      <c r="N338" s="31">
        <v>202601</v>
      </c>
      <c r="O338" s="31"/>
      <c r="P338" s="30"/>
      <c r="Z338" s="44"/>
      <c r="AA338" s="44"/>
      <c r="AB338" s="44"/>
    </row>
    <row r="339" s="35" customFormat="1" customHeight="1" spans="1:28">
      <c r="A339" s="30"/>
      <c r="B339" s="38">
        <v>46037</v>
      </c>
      <c r="C339" s="31" t="s">
        <v>28</v>
      </c>
      <c r="D339" s="30" t="s">
        <v>163</v>
      </c>
      <c r="E339" s="56" t="s">
        <v>272</v>
      </c>
      <c r="F339" s="56"/>
      <c r="G339" s="56">
        <v>1955.45</v>
      </c>
      <c r="H339" s="32">
        <v>239651.83</v>
      </c>
      <c r="I339" s="31" t="s">
        <v>221</v>
      </c>
      <c r="J339" s="30"/>
      <c r="K339" s="31"/>
      <c r="L339" s="30">
        <v>202601</v>
      </c>
      <c r="M339" s="31"/>
      <c r="N339" s="31">
        <v>202601</v>
      </c>
      <c r="O339" s="31"/>
      <c r="P339" s="30"/>
      <c r="Z339" s="44"/>
      <c r="AA339" s="44"/>
      <c r="AB339" s="44"/>
    </row>
    <row r="340" s="35" customFormat="1" customHeight="1" spans="1:28">
      <c r="A340" s="30"/>
      <c r="B340" s="38">
        <v>46037</v>
      </c>
      <c r="C340" s="31" t="s">
        <v>28</v>
      </c>
      <c r="D340" s="30" t="s">
        <v>33</v>
      </c>
      <c r="E340" s="56" t="s">
        <v>86</v>
      </c>
      <c r="F340" s="56">
        <v>752.72</v>
      </c>
      <c r="G340" s="56"/>
      <c r="H340" s="32">
        <v>240404.55</v>
      </c>
      <c r="I340" s="31" t="s">
        <v>87</v>
      </c>
      <c r="J340" s="30"/>
      <c r="K340" s="31"/>
      <c r="L340" s="30">
        <v>202601</v>
      </c>
      <c r="M340" s="31"/>
      <c r="N340" s="31">
        <v>202601</v>
      </c>
      <c r="O340" s="31"/>
      <c r="P340" s="30"/>
      <c r="Z340" s="44"/>
      <c r="AA340" s="44"/>
      <c r="AB340" s="44"/>
    </row>
    <row r="341" s="35" customFormat="1" customHeight="1" spans="1:28">
      <c r="A341" s="30"/>
      <c r="B341" s="38">
        <v>46037</v>
      </c>
      <c r="C341" s="31" t="s">
        <v>28</v>
      </c>
      <c r="D341" s="30" t="s">
        <v>33</v>
      </c>
      <c r="E341" s="56" t="s">
        <v>106</v>
      </c>
      <c r="F341" s="56">
        <v>1140</v>
      </c>
      <c r="G341" s="56"/>
      <c r="H341" s="32">
        <v>241544.55</v>
      </c>
      <c r="I341" s="31" t="s">
        <v>107</v>
      </c>
      <c r="J341" s="30"/>
      <c r="K341" s="31"/>
      <c r="L341" s="30">
        <v>202601</v>
      </c>
      <c r="M341" s="31"/>
      <c r="N341" s="31">
        <v>202601</v>
      </c>
      <c r="O341" s="31"/>
      <c r="P341" s="30"/>
      <c r="Z341" s="44"/>
      <c r="AA341" s="44"/>
      <c r="AB341" s="44"/>
    </row>
    <row r="342" s="35" customFormat="1" customHeight="1" spans="1:28">
      <c r="A342" s="30"/>
      <c r="B342" s="38">
        <v>46037</v>
      </c>
      <c r="C342" s="31" t="s">
        <v>28</v>
      </c>
      <c r="D342" s="30" t="s">
        <v>33</v>
      </c>
      <c r="E342" s="56" t="s">
        <v>81</v>
      </c>
      <c r="F342" s="56">
        <v>734.96</v>
      </c>
      <c r="G342" s="56"/>
      <c r="H342" s="32">
        <v>242279.51</v>
      </c>
      <c r="I342" s="31" t="s">
        <v>82</v>
      </c>
      <c r="J342" s="30"/>
      <c r="K342" s="31"/>
      <c r="L342" s="30">
        <v>202601</v>
      </c>
      <c r="M342" s="31"/>
      <c r="N342" s="31">
        <v>202601</v>
      </c>
      <c r="O342" s="31"/>
      <c r="P342" s="30"/>
      <c r="Z342" s="44"/>
      <c r="AA342" s="44"/>
      <c r="AB342" s="44"/>
    </row>
    <row r="343" s="35" customFormat="1" customHeight="1" spans="1:28">
      <c r="A343" s="30"/>
      <c r="B343" s="38">
        <v>46037</v>
      </c>
      <c r="C343" s="31" t="s">
        <v>28</v>
      </c>
      <c r="D343" s="30" t="s">
        <v>33</v>
      </c>
      <c r="E343" s="56" t="s">
        <v>83</v>
      </c>
      <c r="F343" s="56">
        <v>5864.39</v>
      </c>
      <c r="G343" s="56"/>
      <c r="H343" s="32">
        <v>248143.9</v>
      </c>
      <c r="I343" s="31" t="s">
        <v>84</v>
      </c>
      <c r="J343" s="30"/>
      <c r="K343" s="31"/>
      <c r="L343" s="30">
        <v>202601</v>
      </c>
      <c r="M343" s="31"/>
      <c r="N343" s="31">
        <v>202601</v>
      </c>
      <c r="O343" s="31"/>
      <c r="P343" s="30"/>
      <c r="Z343" s="44"/>
      <c r="AA343" s="44"/>
      <c r="AB343" s="44"/>
    </row>
    <row r="344" s="35" customFormat="1" customHeight="1" spans="1:28">
      <c r="A344" s="30"/>
      <c r="B344" s="38">
        <v>46037</v>
      </c>
      <c r="C344" s="31" t="s">
        <v>28</v>
      </c>
      <c r="D344" s="30" t="s">
        <v>33</v>
      </c>
      <c r="E344" s="56" t="s">
        <v>108</v>
      </c>
      <c r="F344" s="56">
        <v>3944.53</v>
      </c>
      <c r="G344" s="56"/>
      <c r="H344" s="32">
        <v>252088.43</v>
      </c>
      <c r="I344" s="31" t="s">
        <v>109</v>
      </c>
      <c r="J344" s="30"/>
      <c r="K344" s="31"/>
      <c r="L344" s="30">
        <v>202601</v>
      </c>
      <c r="M344" s="31"/>
      <c r="N344" s="31">
        <v>202601</v>
      </c>
      <c r="O344" s="31"/>
      <c r="P344" s="30"/>
      <c r="Z344" s="44"/>
      <c r="AA344" s="44"/>
      <c r="AB344" s="44"/>
    </row>
    <row r="345" s="35" customFormat="1" customHeight="1" spans="1:28">
      <c r="A345" s="30"/>
      <c r="B345" s="38">
        <v>46037</v>
      </c>
      <c r="C345" s="31" t="s">
        <v>28</v>
      </c>
      <c r="D345" s="30" t="s">
        <v>33</v>
      </c>
      <c r="E345" s="56" t="s">
        <v>98</v>
      </c>
      <c r="F345" s="56">
        <v>1735.7</v>
      </c>
      <c r="G345" s="56"/>
      <c r="H345" s="32">
        <v>253824.13</v>
      </c>
      <c r="I345" s="31" t="s">
        <v>99</v>
      </c>
      <c r="J345" s="30"/>
      <c r="K345" s="31"/>
      <c r="L345" s="30">
        <v>202601</v>
      </c>
      <c r="M345" s="31"/>
      <c r="N345" s="31">
        <v>202601</v>
      </c>
      <c r="O345" s="31"/>
      <c r="P345" s="30"/>
      <c r="Z345" s="44"/>
      <c r="AA345" s="44"/>
      <c r="AB345" s="44"/>
    </row>
    <row r="346" s="35" customFormat="1" customHeight="1" spans="1:28">
      <c r="A346" s="30"/>
      <c r="B346" s="38">
        <v>46037</v>
      </c>
      <c r="C346" s="31" t="s">
        <v>28</v>
      </c>
      <c r="D346" s="30" t="s">
        <v>33</v>
      </c>
      <c r="E346" s="56" t="s">
        <v>90</v>
      </c>
      <c r="F346" s="56">
        <v>3008.2</v>
      </c>
      <c r="G346" s="56"/>
      <c r="H346" s="32">
        <v>256832.33</v>
      </c>
      <c r="I346" s="31" t="s">
        <v>91</v>
      </c>
      <c r="J346" s="30"/>
      <c r="K346" s="31"/>
      <c r="L346" s="30">
        <v>202601</v>
      </c>
      <c r="M346" s="31"/>
      <c r="N346" s="31">
        <v>202601</v>
      </c>
      <c r="O346" s="31"/>
      <c r="P346" s="30"/>
      <c r="Z346" s="44"/>
      <c r="AA346" s="44"/>
      <c r="AB346" s="44"/>
    </row>
    <row r="347" s="35" customFormat="1" customHeight="1" spans="1:28">
      <c r="A347" s="30"/>
      <c r="B347" s="38">
        <v>46037</v>
      </c>
      <c r="C347" s="31" t="s">
        <v>28</v>
      </c>
      <c r="D347" s="30" t="s">
        <v>33</v>
      </c>
      <c r="E347" s="56" t="s">
        <v>90</v>
      </c>
      <c r="F347" s="56">
        <v>6</v>
      </c>
      <c r="G347" s="56"/>
      <c r="H347" s="32">
        <v>256838.33</v>
      </c>
      <c r="I347" s="31" t="s">
        <v>68</v>
      </c>
      <c r="J347" s="30"/>
      <c r="K347" s="31"/>
      <c r="L347" s="30">
        <v>202601</v>
      </c>
      <c r="M347" s="31"/>
      <c r="N347" s="31">
        <v>202601</v>
      </c>
      <c r="O347" s="31"/>
      <c r="P347" s="30"/>
      <c r="Z347" s="44"/>
      <c r="AA347" s="44"/>
      <c r="AB347" s="44"/>
    </row>
    <row r="348" s="35" customFormat="1" customHeight="1" spans="1:28">
      <c r="A348" s="30"/>
      <c r="B348" s="38">
        <v>46037</v>
      </c>
      <c r="C348" s="31" t="s">
        <v>28</v>
      </c>
      <c r="D348" s="30" t="s">
        <v>33</v>
      </c>
      <c r="E348" s="56" t="s">
        <v>100</v>
      </c>
      <c r="F348" s="56">
        <v>5440.81</v>
      </c>
      <c r="G348" s="56"/>
      <c r="H348" s="32">
        <v>262279.14</v>
      </c>
      <c r="I348" s="31" t="s">
        <v>101</v>
      </c>
      <c r="J348" s="30"/>
      <c r="K348" s="31"/>
      <c r="L348" s="30">
        <v>202601</v>
      </c>
      <c r="M348" s="31"/>
      <c r="N348" s="31">
        <v>202601</v>
      </c>
      <c r="O348" s="31"/>
      <c r="P348" s="30"/>
      <c r="Z348" s="44"/>
      <c r="AA348" s="44"/>
      <c r="AB348" s="44"/>
    </row>
    <row r="349" s="35" customFormat="1" customHeight="1" spans="1:28">
      <c r="A349" s="30"/>
      <c r="B349" s="38">
        <v>46037</v>
      </c>
      <c r="C349" s="31" t="s">
        <v>28</v>
      </c>
      <c r="D349" s="30" t="s">
        <v>33</v>
      </c>
      <c r="E349" s="56" t="s">
        <v>85</v>
      </c>
      <c r="F349" s="56">
        <v>7749.95</v>
      </c>
      <c r="G349" s="56"/>
      <c r="H349" s="32">
        <v>270029.09</v>
      </c>
      <c r="I349" s="31" t="s">
        <v>72</v>
      </c>
      <c r="J349" s="30"/>
      <c r="K349" s="31"/>
      <c r="L349" s="30">
        <v>202601</v>
      </c>
      <c r="M349" s="31"/>
      <c r="N349" s="31">
        <v>202601</v>
      </c>
      <c r="O349" s="31"/>
      <c r="P349" s="30"/>
      <c r="Z349" s="44"/>
      <c r="AA349" s="44"/>
      <c r="AB349" s="44"/>
    </row>
    <row r="350" s="35" customFormat="1" customHeight="1" spans="1:28">
      <c r="A350" s="30"/>
      <c r="B350" s="38">
        <v>46038</v>
      </c>
      <c r="C350" s="31" t="s">
        <v>28</v>
      </c>
      <c r="D350" s="30" t="s">
        <v>48</v>
      </c>
      <c r="E350" s="60" t="s">
        <v>67</v>
      </c>
      <c r="F350" s="30"/>
      <c r="G350" s="30">
        <v>3500</v>
      </c>
      <c r="H350" s="32">
        <v>266529.09</v>
      </c>
      <c r="I350" s="31" t="s">
        <v>50</v>
      </c>
      <c r="J350" s="30"/>
      <c r="K350" s="31"/>
      <c r="L350" s="30">
        <v>202601</v>
      </c>
      <c r="M350" s="31"/>
      <c r="N350" s="31">
        <v>202601</v>
      </c>
      <c r="O350" s="31"/>
      <c r="P350" s="30"/>
      <c r="Z350" s="44"/>
      <c r="AA350" s="44"/>
      <c r="AB350" s="44"/>
    </row>
    <row r="351" s="35" customFormat="1" customHeight="1" spans="1:28">
      <c r="A351" s="30"/>
      <c r="B351" s="38">
        <v>46039</v>
      </c>
      <c r="C351" s="31" t="s">
        <v>28</v>
      </c>
      <c r="D351" s="30" t="s">
        <v>115</v>
      </c>
      <c r="E351" s="60" t="s">
        <v>273</v>
      </c>
      <c r="F351" s="30"/>
      <c r="G351" s="30">
        <v>5000</v>
      </c>
      <c r="H351" s="32">
        <v>261529.09</v>
      </c>
      <c r="I351" s="31" t="s">
        <v>274</v>
      </c>
      <c r="J351" s="30"/>
      <c r="K351" s="31"/>
      <c r="L351" s="30">
        <v>202601</v>
      </c>
      <c r="M351" s="31"/>
      <c r="N351" s="31">
        <v>202601</v>
      </c>
      <c r="O351" s="31"/>
      <c r="P351" s="30"/>
      <c r="Z351" s="44"/>
      <c r="AA351" s="44"/>
      <c r="AB351" s="44"/>
    </row>
    <row r="352" s="35" customFormat="1" customHeight="1" spans="1:28">
      <c r="A352" s="30"/>
      <c r="B352" s="38">
        <v>46039</v>
      </c>
      <c r="C352" s="31" t="s">
        <v>28</v>
      </c>
      <c r="D352" s="30" t="s">
        <v>115</v>
      </c>
      <c r="E352" s="60" t="s">
        <v>275</v>
      </c>
      <c r="F352" s="30"/>
      <c r="G352" s="30">
        <v>35000</v>
      </c>
      <c r="H352" s="32">
        <v>226529.09</v>
      </c>
      <c r="I352" s="31" t="s">
        <v>274</v>
      </c>
      <c r="J352" s="30"/>
      <c r="K352" s="31"/>
      <c r="L352" s="30">
        <v>202601</v>
      </c>
      <c r="M352" s="31"/>
      <c r="N352" s="31">
        <v>202601</v>
      </c>
      <c r="O352" s="31"/>
      <c r="P352" s="30"/>
      <c r="Z352" s="44"/>
      <c r="AA352" s="44"/>
      <c r="AB352" s="44"/>
    </row>
    <row r="353" s="35" customFormat="1" customHeight="1" spans="1:28">
      <c r="A353" s="30"/>
      <c r="B353" s="38">
        <v>46040</v>
      </c>
      <c r="C353" s="31" t="s">
        <v>28</v>
      </c>
      <c r="D353" s="30" t="s">
        <v>118</v>
      </c>
      <c r="E353" s="60" t="s">
        <v>276</v>
      </c>
      <c r="F353" s="30">
        <v>13786.21</v>
      </c>
      <c r="G353" s="30"/>
      <c r="H353" s="32">
        <v>240315.3</v>
      </c>
      <c r="I353" s="31" t="s">
        <v>72</v>
      </c>
      <c r="J353" s="30"/>
      <c r="K353" s="31"/>
      <c r="L353" s="30">
        <v>202601</v>
      </c>
      <c r="M353" s="60" t="s">
        <v>276</v>
      </c>
      <c r="N353" s="31">
        <v>202601</v>
      </c>
      <c r="O353" s="31"/>
      <c r="P353" s="30"/>
      <c r="Z353" s="44"/>
      <c r="AA353" s="44"/>
      <c r="AB353" s="44"/>
    </row>
    <row r="354" s="35" customFormat="1" customHeight="1" spans="1:28">
      <c r="A354" s="30"/>
      <c r="B354" s="38">
        <v>46041</v>
      </c>
      <c r="C354" s="31" t="s">
        <v>28</v>
      </c>
      <c r="D354" s="30" t="s">
        <v>110</v>
      </c>
      <c r="E354" s="60" t="s">
        <v>277</v>
      </c>
      <c r="F354" s="30">
        <v>70</v>
      </c>
      <c r="G354" s="30"/>
      <c r="H354" s="32">
        <v>240385.3</v>
      </c>
      <c r="I354" s="61" t="s">
        <v>89</v>
      </c>
      <c r="J354" s="30"/>
      <c r="K354" s="31"/>
      <c r="L354" s="30">
        <v>202512</v>
      </c>
      <c r="M354" s="31"/>
      <c r="N354" s="31">
        <v>202601</v>
      </c>
      <c r="O354" s="31"/>
      <c r="P354" s="30"/>
      <c r="Z354" s="44"/>
      <c r="AA354" s="44"/>
      <c r="AB354" s="44"/>
    </row>
    <row r="355" s="35" customFormat="1" customHeight="1" spans="1:28">
      <c r="A355" s="30"/>
      <c r="B355" s="38">
        <v>46041</v>
      </c>
      <c r="C355" s="31" t="s">
        <v>28</v>
      </c>
      <c r="D355" s="30" t="s">
        <v>118</v>
      </c>
      <c r="E355" s="60" t="s">
        <v>278</v>
      </c>
      <c r="F355" s="30"/>
      <c r="G355" s="30">
        <v>11040</v>
      </c>
      <c r="H355" s="32">
        <v>229345.3</v>
      </c>
      <c r="I355" s="31" t="s">
        <v>72</v>
      </c>
      <c r="J355" s="30"/>
      <c r="K355" s="31"/>
      <c r="L355" s="30">
        <v>202601</v>
      </c>
      <c r="M355" s="60" t="s">
        <v>278</v>
      </c>
      <c r="N355" s="31">
        <v>202601</v>
      </c>
      <c r="O355" s="31"/>
      <c r="P355" s="30"/>
      <c r="Z355" s="44"/>
      <c r="AA355" s="44"/>
      <c r="AB355" s="44"/>
    </row>
    <row r="356" s="35" customFormat="1" customHeight="1" spans="1:28">
      <c r="A356" s="30"/>
      <c r="B356" s="38">
        <v>46041</v>
      </c>
      <c r="C356" s="31" t="s">
        <v>28</v>
      </c>
      <c r="D356" s="30" t="s">
        <v>112</v>
      </c>
      <c r="E356" s="60" t="s">
        <v>279</v>
      </c>
      <c r="F356" s="30"/>
      <c r="G356" s="30">
        <v>137.9</v>
      </c>
      <c r="H356" s="32">
        <v>229207.4</v>
      </c>
      <c r="I356" s="31" t="s">
        <v>11</v>
      </c>
      <c r="J356" s="30"/>
      <c r="K356" s="31"/>
      <c r="L356" s="30">
        <v>202601</v>
      </c>
      <c r="M356" s="31"/>
      <c r="N356" s="31">
        <v>202601</v>
      </c>
      <c r="O356" s="31"/>
      <c r="P356" s="30"/>
      <c r="Z356" s="44"/>
      <c r="AA356" s="44"/>
      <c r="AB356" s="44"/>
    </row>
    <row r="357" s="35" customFormat="1" customHeight="1" spans="1:28">
      <c r="A357" s="30"/>
      <c r="B357" s="38">
        <v>46042</v>
      </c>
      <c r="C357" s="31" t="s">
        <v>28</v>
      </c>
      <c r="D357" s="30" t="s">
        <v>112</v>
      </c>
      <c r="E357" s="60" t="s">
        <v>279</v>
      </c>
      <c r="F357" s="30"/>
      <c r="G357" s="30">
        <v>640</v>
      </c>
      <c r="H357" s="32">
        <v>228567.4</v>
      </c>
      <c r="I357" s="31" t="s">
        <v>11</v>
      </c>
      <c r="J357" s="30"/>
      <c r="K357" s="31"/>
      <c r="L357" s="30">
        <v>202601</v>
      </c>
      <c r="M357" s="31"/>
      <c r="N357" s="31">
        <v>202601</v>
      </c>
      <c r="O357" s="31"/>
      <c r="P357" s="30"/>
      <c r="Z357" s="44"/>
      <c r="AA357" s="44"/>
      <c r="AB357" s="44"/>
    </row>
    <row r="358" s="35" customFormat="1" customHeight="1" spans="1:28">
      <c r="A358" s="30"/>
      <c r="B358" s="38">
        <v>46041</v>
      </c>
      <c r="C358" s="31" t="s">
        <v>28</v>
      </c>
      <c r="D358" s="30" t="s">
        <v>94</v>
      </c>
      <c r="E358" s="60" t="s">
        <v>280</v>
      </c>
      <c r="F358" s="30"/>
      <c r="G358" s="30">
        <v>12500</v>
      </c>
      <c r="H358" s="32">
        <v>216067.4</v>
      </c>
      <c r="I358" s="31" t="s">
        <v>11</v>
      </c>
      <c r="J358" s="30"/>
      <c r="K358" s="31"/>
      <c r="L358" s="30">
        <v>202512</v>
      </c>
      <c r="M358" s="31"/>
      <c r="N358" s="31">
        <v>202601</v>
      </c>
      <c r="O358" s="31"/>
      <c r="P358" s="30"/>
      <c r="Z358" s="44"/>
      <c r="AA358" s="44"/>
      <c r="AB358" s="44"/>
    </row>
    <row r="359" s="35" customFormat="1" customHeight="1" spans="1:28">
      <c r="A359" s="30"/>
      <c r="B359" s="38">
        <v>46041</v>
      </c>
      <c r="C359" s="31" t="s">
        <v>28</v>
      </c>
      <c r="D359" s="30" t="s">
        <v>115</v>
      </c>
      <c r="E359" s="60" t="s">
        <v>281</v>
      </c>
      <c r="F359" s="30"/>
      <c r="G359" s="30">
        <v>24000</v>
      </c>
      <c r="H359" s="32">
        <v>192067.4</v>
      </c>
      <c r="I359" s="31" t="s">
        <v>66</v>
      </c>
      <c r="J359" s="30"/>
      <c r="K359" s="31"/>
      <c r="L359" s="30">
        <v>202602</v>
      </c>
      <c r="M359" s="31"/>
      <c r="N359" s="31">
        <v>202601</v>
      </c>
      <c r="O359" s="31"/>
      <c r="P359" s="30"/>
      <c r="Z359" s="44"/>
      <c r="AA359" s="44"/>
      <c r="AB359" s="44"/>
    </row>
    <row r="360" s="35" customFormat="1" customHeight="1" spans="1:28">
      <c r="A360" s="30"/>
      <c r="B360" s="38">
        <v>46042</v>
      </c>
      <c r="C360" s="31" t="s">
        <v>28</v>
      </c>
      <c r="D360" s="30" t="s">
        <v>154</v>
      </c>
      <c r="E360" s="60" t="s">
        <v>282</v>
      </c>
      <c r="F360" s="30"/>
      <c r="G360" s="30">
        <v>5413.6</v>
      </c>
      <c r="H360" s="32">
        <v>186653.8</v>
      </c>
      <c r="I360" s="31" t="s">
        <v>72</v>
      </c>
      <c r="J360" s="30"/>
      <c r="K360" s="31"/>
      <c r="L360" s="30">
        <v>202601</v>
      </c>
      <c r="M360" s="31"/>
      <c r="N360" s="31">
        <v>202601</v>
      </c>
      <c r="O360" s="31"/>
      <c r="P360" s="30"/>
      <c r="Z360" s="44"/>
      <c r="AA360" s="44"/>
      <c r="AB360" s="44"/>
    </row>
    <row r="361" s="35" customFormat="1" customHeight="1" spans="1:28">
      <c r="A361" s="30"/>
      <c r="B361" s="38">
        <v>46042</v>
      </c>
      <c r="C361" s="31" t="s">
        <v>28</v>
      </c>
      <c r="D361" s="30" t="s">
        <v>154</v>
      </c>
      <c r="E361" s="60" t="s">
        <v>283</v>
      </c>
      <c r="F361" s="30"/>
      <c r="G361" s="30">
        <v>21744</v>
      </c>
      <c r="H361" s="32">
        <v>164909.8</v>
      </c>
      <c r="I361" s="31" t="s">
        <v>72</v>
      </c>
      <c r="J361" s="30"/>
      <c r="K361" s="31"/>
      <c r="L361" s="30">
        <v>202601</v>
      </c>
      <c r="M361" s="31"/>
      <c r="N361" s="31">
        <v>202601</v>
      </c>
      <c r="O361" s="31"/>
      <c r="P361" s="30"/>
      <c r="Z361" s="44"/>
      <c r="AA361" s="44"/>
      <c r="AB361" s="44"/>
    </row>
    <row r="362" s="35" customFormat="1" customHeight="1" spans="1:28">
      <c r="A362" s="30"/>
      <c r="B362" s="38">
        <v>46042</v>
      </c>
      <c r="C362" s="31" t="s">
        <v>28</v>
      </c>
      <c r="D362" s="30" t="s">
        <v>154</v>
      </c>
      <c r="E362" s="60" t="s">
        <v>284</v>
      </c>
      <c r="F362" s="30"/>
      <c r="G362" s="30">
        <v>8474</v>
      </c>
      <c r="H362" s="32">
        <v>156435.8</v>
      </c>
      <c r="I362" s="31" t="s">
        <v>72</v>
      </c>
      <c r="J362" s="30"/>
      <c r="K362" s="31"/>
      <c r="L362" s="30">
        <v>202601</v>
      </c>
      <c r="M362" s="31"/>
      <c r="N362" s="31">
        <v>202601</v>
      </c>
      <c r="O362" s="31"/>
      <c r="P362" s="30"/>
      <c r="Z362" s="44"/>
      <c r="AA362" s="44"/>
      <c r="AB362" s="44"/>
    </row>
    <row r="363" s="35" customFormat="1" customHeight="1" spans="1:28">
      <c r="A363" s="30"/>
      <c r="B363" s="38">
        <v>46042</v>
      </c>
      <c r="C363" s="31" t="s">
        <v>28</v>
      </c>
      <c r="D363" s="30" t="s">
        <v>154</v>
      </c>
      <c r="E363" s="60" t="s">
        <v>285</v>
      </c>
      <c r="F363" s="30"/>
      <c r="G363" s="30">
        <v>9210</v>
      </c>
      <c r="H363" s="32">
        <v>147225.8</v>
      </c>
      <c r="I363" s="31" t="s">
        <v>72</v>
      </c>
      <c r="J363" s="30"/>
      <c r="K363" s="31"/>
      <c r="L363" s="30">
        <v>202601</v>
      </c>
      <c r="M363" s="31"/>
      <c r="N363" s="31">
        <v>202601</v>
      </c>
      <c r="O363" s="31"/>
      <c r="P363" s="30"/>
      <c r="Z363" s="44"/>
      <c r="AA363" s="44"/>
      <c r="AB363" s="44"/>
    </row>
    <row r="364" s="35" customFormat="1" customHeight="1" spans="1:28">
      <c r="A364" s="30"/>
      <c r="B364" s="38">
        <v>46042</v>
      </c>
      <c r="C364" s="31" t="s">
        <v>28</v>
      </c>
      <c r="D364" s="30" t="s">
        <v>154</v>
      </c>
      <c r="E364" s="60" t="s">
        <v>286</v>
      </c>
      <c r="F364" s="30"/>
      <c r="G364" s="30">
        <v>4372.6</v>
      </c>
      <c r="H364" s="32">
        <v>142853.2</v>
      </c>
      <c r="I364" s="31" t="s">
        <v>72</v>
      </c>
      <c r="J364" s="30"/>
      <c r="K364" s="31"/>
      <c r="L364" s="30">
        <v>202601</v>
      </c>
      <c r="M364" s="31"/>
      <c r="N364" s="31">
        <v>202601</v>
      </c>
      <c r="O364" s="31"/>
      <c r="P364" s="30"/>
      <c r="Z364" s="44"/>
      <c r="AA364" s="44"/>
      <c r="AB364" s="44"/>
    </row>
    <row r="365" s="35" customFormat="1" customHeight="1" spans="1:28">
      <c r="A365" s="30"/>
      <c r="B365" s="38">
        <v>46042</v>
      </c>
      <c r="C365" s="31" t="s">
        <v>28</v>
      </c>
      <c r="D365" s="31" t="s">
        <v>50</v>
      </c>
      <c r="E365" s="60" t="s">
        <v>69</v>
      </c>
      <c r="F365" s="30">
        <v>100000</v>
      </c>
      <c r="G365" s="30"/>
      <c r="H365" s="32">
        <v>242853.2</v>
      </c>
      <c r="I365" s="31" t="s">
        <v>50</v>
      </c>
      <c r="J365" s="30"/>
      <c r="K365" s="31"/>
      <c r="L365" s="30">
        <v>202601</v>
      </c>
      <c r="M365" s="31"/>
      <c r="N365" s="31">
        <v>202601</v>
      </c>
      <c r="O365" s="31"/>
      <c r="P365" s="30"/>
      <c r="Z365" s="44"/>
      <c r="AA365" s="44"/>
      <c r="AB365" s="44"/>
    </row>
    <row r="366" s="35" customFormat="1" customHeight="1" spans="1:28">
      <c r="A366" s="30"/>
      <c r="B366" s="38">
        <v>46043</v>
      </c>
      <c r="C366" s="31" t="s">
        <v>28</v>
      </c>
      <c r="D366" s="30" t="s">
        <v>154</v>
      </c>
      <c r="E366" s="60" t="s">
        <v>287</v>
      </c>
      <c r="F366" s="30"/>
      <c r="G366" s="30">
        <v>2277</v>
      </c>
      <c r="H366" s="32">
        <v>240576.2</v>
      </c>
      <c r="I366" s="31" t="s">
        <v>72</v>
      </c>
      <c r="J366" s="30"/>
      <c r="K366" s="31"/>
      <c r="L366" s="30">
        <v>202601</v>
      </c>
      <c r="M366" s="31"/>
      <c r="N366" s="31">
        <v>202601</v>
      </c>
      <c r="O366" s="31"/>
      <c r="P366" s="30"/>
      <c r="Z366" s="44"/>
      <c r="AA366" s="44"/>
      <c r="AB366" s="44"/>
    </row>
    <row r="367" s="35" customFormat="1" customHeight="1" spans="1:28">
      <c r="A367" s="30"/>
      <c r="B367" s="38">
        <v>46043</v>
      </c>
      <c r="C367" s="31" t="s">
        <v>28</v>
      </c>
      <c r="D367" s="30" t="s">
        <v>154</v>
      </c>
      <c r="E367" s="60" t="s">
        <v>288</v>
      </c>
      <c r="F367" s="30"/>
      <c r="G367" s="30">
        <v>2268</v>
      </c>
      <c r="H367" s="32">
        <v>238308.2</v>
      </c>
      <c r="I367" s="31" t="s">
        <v>72</v>
      </c>
      <c r="J367" s="30"/>
      <c r="K367" s="31"/>
      <c r="L367" s="30">
        <v>202601</v>
      </c>
      <c r="M367" s="31"/>
      <c r="N367" s="31">
        <v>202601</v>
      </c>
      <c r="O367" s="31"/>
      <c r="P367" s="30"/>
      <c r="Z367" s="44"/>
      <c r="AA367" s="44"/>
      <c r="AB367" s="44"/>
    </row>
    <row r="368" s="35" customFormat="1" customHeight="1" spans="1:28">
      <c r="A368" s="30"/>
      <c r="B368" s="38">
        <v>46043</v>
      </c>
      <c r="C368" s="31" t="s">
        <v>28</v>
      </c>
      <c r="D368" s="30" t="s">
        <v>154</v>
      </c>
      <c r="E368" s="60" t="s">
        <v>289</v>
      </c>
      <c r="F368" s="30"/>
      <c r="G368" s="30">
        <v>17341.2</v>
      </c>
      <c r="H368" s="32">
        <v>220967</v>
      </c>
      <c r="I368" s="31" t="s">
        <v>72</v>
      </c>
      <c r="J368" s="30"/>
      <c r="K368" s="31"/>
      <c r="L368" s="30">
        <v>202601</v>
      </c>
      <c r="M368" s="31"/>
      <c r="N368" s="31">
        <v>202601</v>
      </c>
      <c r="O368" s="31"/>
      <c r="P368" s="30"/>
      <c r="Z368" s="44"/>
      <c r="AA368" s="44"/>
      <c r="AB368" s="44"/>
    </row>
    <row r="369" s="35" customFormat="1" customHeight="1" spans="1:28">
      <c r="A369" s="30"/>
      <c r="B369" s="38">
        <v>46043</v>
      </c>
      <c r="C369" s="31" t="s">
        <v>28</v>
      </c>
      <c r="D369" s="30" t="s">
        <v>154</v>
      </c>
      <c r="E369" s="60" t="s">
        <v>290</v>
      </c>
      <c r="F369" s="30"/>
      <c r="G369" s="30">
        <v>7803</v>
      </c>
      <c r="H369" s="32">
        <v>213164</v>
      </c>
      <c r="I369" s="31" t="s">
        <v>72</v>
      </c>
      <c r="J369" s="30"/>
      <c r="K369" s="31"/>
      <c r="L369" s="30">
        <v>202601</v>
      </c>
      <c r="M369" s="31"/>
      <c r="N369" s="31">
        <v>202601</v>
      </c>
      <c r="O369" s="31"/>
      <c r="P369" s="30"/>
      <c r="Z369" s="44"/>
      <c r="AA369" s="44"/>
      <c r="AB369" s="44"/>
    </row>
    <row r="370" s="35" customFormat="1" customHeight="1" spans="1:28">
      <c r="A370" s="30"/>
      <c r="B370" s="38">
        <v>46043</v>
      </c>
      <c r="C370" s="31" t="s">
        <v>28</v>
      </c>
      <c r="D370" s="30" t="s">
        <v>154</v>
      </c>
      <c r="E370" s="60" t="s">
        <v>291</v>
      </c>
      <c r="F370" s="30"/>
      <c r="G370" s="30">
        <v>21216</v>
      </c>
      <c r="H370" s="32">
        <v>191948</v>
      </c>
      <c r="I370" s="31" t="s">
        <v>72</v>
      </c>
      <c r="J370" s="30"/>
      <c r="K370" s="31"/>
      <c r="L370" s="30">
        <v>202601</v>
      </c>
      <c r="M370" s="31"/>
      <c r="N370" s="31">
        <v>202601</v>
      </c>
      <c r="O370" s="31"/>
      <c r="P370" s="30"/>
      <c r="Z370" s="44"/>
      <c r="AA370" s="44"/>
      <c r="AB370" s="44"/>
    </row>
    <row r="371" s="35" customFormat="1" customHeight="1" spans="1:28">
      <c r="A371" s="30"/>
      <c r="B371" s="38">
        <v>46043</v>
      </c>
      <c r="C371" s="31" t="s">
        <v>28</v>
      </c>
      <c r="D371" s="30" t="s">
        <v>154</v>
      </c>
      <c r="E371" s="60" t="s">
        <v>292</v>
      </c>
      <c r="F371" s="30"/>
      <c r="G371" s="30">
        <v>7002</v>
      </c>
      <c r="H371" s="32">
        <v>184946</v>
      </c>
      <c r="I371" s="31" t="s">
        <v>72</v>
      </c>
      <c r="J371" s="30"/>
      <c r="K371" s="31"/>
      <c r="L371" s="30">
        <v>202601</v>
      </c>
      <c r="M371" s="31"/>
      <c r="N371" s="31">
        <v>202601</v>
      </c>
      <c r="O371" s="31"/>
      <c r="P371" s="30"/>
      <c r="Z371" s="44"/>
      <c r="AA371" s="44"/>
      <c r="AB371" s="44"/>
    </row>
    <row r="372" s="35" customFormat="1" customHeight="1" spans="1:28">
      <c r="A372" s="30"/>
      <c r="B372" s="38">
        <v>46043</v>
      </c>
      <c r="C372" s="31" t="s">
        <v>28</v>
      </c>
      <c r="D372" s="30" t="s">
        <v>154</v>
      </c>
      <c r="E372" s="60" t="s">
        <v>293</v>
      </c>
      <c r="F372" s="30"/>
      <c r="G372" s="30">
        <v>8999.25</v>
      </c>
      <c r="H372" s="32">
        <v>175946.75</v>
      </c>
      <c r="I372" s="31" t="s">
        <v>72</v>
      </c>
      <c r="J372" s="30"/>
      <c r="K372" s="31"/>
      <c r="L372" s="30">
        <v>202601</v>
      </c>
      <c r="M372" s="31"/>
      <c r="N372" s="31">
        <v>202601</v>
      </c>
      <c r="O372" s="31"/>
      <c r="P372" s="30"/>
      <c r="Z372" s="44"/>
      <c r="AA372" s="44"/>
      <c r="AB372" s="44"/>
    </row>
    <row r="373" s="35" customFormat="1" customHeight="1" spans="1:28">
      <c r="A373" s="30"/>
      <c r="B373" s="38">
        <v>46043</v>
      </c>
      <c r="C373" s="31" t="s">
        <v>28</v>
      </c>
      <c r="D373" s="30" t="s">
        <v>48</v>
      </c>
      <c r="E373" s="60" t="s">
        <v>67</v>
      </c>
      <c r="F373" s="30"/>
      <c r="G373" s="30">
        <v>2000</v>
      </c>
      <c r="H373" s="32">
        <v>173946.75</v>
      </c>
      <c r="I373" s="31" t="s">
        <v>50</v>
      </c>
      <c r="J373" s="30"/>
      <c r="K373" s="31"/>
      <c r="L373" s="30">
        <v>202601</v>
      </c>
      <c r="M373" s="31"/>
      <c r="N373" s="31">
        <v>202601</v>
      </c>
      <c r="O373" s="31"/>
      <c r="P373" s="30"/>
      <c r="Z373" s="44"/>
      <c r="AA373" s="44"/>
      <c r="AB373" s="44"/>
    </row>
    <row r="374" s="35" customFormat="1" customHeight="1" spans="1:28">
      <c r="A374" s="30"/>
      <c r="B374" s="38">
        <v>46043</v>
      </c>
      <c r="C374" s="31" t="s">
        <v>28</v>
      </c>
      <c r="D374" s="30" t="s">
        <v>33</v>
      </c>
      <c r="E374" s="60" t="s">
        <v>81</v>
      </c>
      <c r="F374" s="30">
        <v>817.25</v>
      </c>
      <c r="G374" s="30"/>
      <c r="H374" s="32">
        <v>174764</v>
      </c>
      <c r="I374" s="31" t="s">
        <v>82</v>
      </c>
      <c r="J374" s="30"/>
      <c r="K374" s="31"/>
      <c r="L374" s="30">
        <v>202601</v>
      </c>
      <c r="M374" s="31"/>
      <c r="N374" s="31">
        <v>202601</v>
      </c>
      <c r="O374" s="31"/>
      <c r="P374" s="30"/>
      <c r="Z374" s="44"/>
      <c r="AA374" s="44"/>
      <c r="AB374" s="44"/>
    </row>
    <row r="375" s="35" customFormat="1" customHeight="1" spans="1:28">
      <c r="A375" s="30"/>
      <c r="B375" s="38">
        <v>46043</v>
      </c>
      <c r="C375" s="31" t="s">
        <v>28</v>
      </c>
      <c r="D375" s="30" t="s">
        <v>33</v>
      </c>
      <c r="E375" s="60" t="s">
        <v>75</v>
      </c>
      <c r="F375" s="30">
        <v>1827.25</v>
      </c>
      <c r="G375" s="30"/>
      <c r="H375" s="32">
        <v>176591.25</v>
      </c>
      <c r="I375" s="31" t="s">
        <v>76</v>
      </c>
      <c r="J375" s="30"/>
      <c r="K375" s="31"/>
      <c r="L375" s="30">
        <v>202601</v>
      </c>
      <c r="M375" s="31"/>
      <c r="N375" s="31">
        <v>202601</v>
      </c>
      <c r="O375" s="31"/>
      <c r="P375" s="30"/>
      <c r="Z375" s="44"/>
      <c r="AA375" s="44"/>
      <c r="AB375" s="44"/>
    </row>
    <row r="376" s="35" customFormat="1" customHeight="1" spans="1:28">
      <c r="A376" s="30"/>
      <c r="B376" s="38">
        <v>46043</v>
      </c>
      <c r="C376" s="31" t="s">
        <v>28</v>
      </c>
      <c r="D376" s="30" t="s">
        <v>33</v>
      </c>
      <c r="E376" s="60" t="s">
        <v>73</v>
      </c>
      <c r="F376" s="30">
        <v>2146.27</v>
      </c>
      <c r="G376" s="30"/>
      <c r="H376" s="32">
        <v>178737.52</v>
      </c>
      <c r="I376" s="31" t="s">
        <v>74</v>
      </c>
      <c r="J376" s="30"/>
      <c r="K376" s="31"/>
      <c r="L376" s="30">
        <v>202601</v>
      </c>
      <c r="M376" s="31"/>
      <c r="N376" s="31">
        <v>202601</v>
      </c>
      <c r="O376" s="31"/>
      <c r="P376" s="30"/>
      <c r="Z376" s="44"/>
      <c r="AA376" s="44"/>
      <c r="AB376" s="44"/>
    </row>
    <row r="377" s="35" customFormat="1" customHeight="1" spans="1:28">
      <c r="A377" s="30"/>
      <c r="B377" s="38">
        <v>46043</v>
      </c>
      <c r="C377" s="31" t="s">
        <v>28</v>
      </c>
      <c r="D377" s="30" t="s">
        <v>33</v>
      </c>
      <c r="E377" s="60" t="s">
        <v>77</v>
      </c>
      <c r="F377" s="30">
        <v>2865.9</v>
      </c>
      <c r="G377" s="30"/>
      <c r="H377" s="32">
        <v>181603.42</v>
      </c>
      <c r="I377" s="31" t="s">
        <v>78</v>
      </c>
      <c r="J377" s="30"/>
      <c r="K377" s="31"/>
      <c r="L377" s="30">
        <v>202601</v>
      </c>
      <c r="M377" s="31"/>
      <c r="N377" s="31">
        <v>202601</v>
      </c>
      <c r="O377" s="31"/>
      <c r="P377" s="30"/>
      <c r="Z377" s="44"/>
      <c r="AA377" s="44"/>
      <c r="AB377" s="44"/>
    </row>
    <row r="378" s="35" customFormat="1" customHeight="1" spans="1:28">
      <c r="A378" s="30"/>
      <c r="B378" s="38">
        <v>46044</v>
      </c>
      <c r="C378" s="31" t="s">
        <v>28</v>
      </c>
      <c r="D378" s="30" t="s">
        <v>33</v>
      </c>
      <c r="E378" s="60" t="s">
        <v>106</v>
      </c>
      <c r="F378" s="30">
        <v>1537.86</v>
      </c>
      <c r="G378" s="30"/>
      <c r="H378" s="32">
        <v>183141.28</v>
      </c>
      <c r="I378" s="31" t="s">
        <v>107</v>
      </c>
      <c r="J378" s="30"/>
      <c r="K378" s="31"/>
      <c r="L378" s="30">
        <v>202601</v>
      </c>
      <c r="M378" s="31"/>
      <c r="N378" s="31">
        <v>202601</v>
      </c>
      <c r="O378" s="31"/>
      <c r="P378" s="30"/>
      <c r="Z378" s="44"/>
      <c r="AA378" s="44"/>
      <c r="AB378" s="44"/>
    </row>
    <row r="379" s="35" customFormat="1" customHeight="1" spans="1:28">
      <c r="A379" s="30"/>
      <c r="B379" s="38">
        <v>46044</v>
      </c>
      <c r="C379" s="31" t="s">
        <v>28</v>
      </c>
      <c r="D379" s="30" t="s">
        <v>33</v>
      </c>
      <c r="E379" s="60" t="s">
        <v>96</v>
      </c>
      <c r="F379" s="30">
        <v>529.31</v>
      </c>
      <c r="G379" s="30"/>
      <c r="H379" s="32">
        <v>183670.59</v>
      </c>
      <c r="I379" s="31" t="s">
        <v>97</v>
      </c>
      <c r="J379" s="30"/>
      <c r="K379" s="31"/>
      <c r="L379" s="30">
        <v>202601</v>
      </c>
      <c r="M379" s="31"/>
      <c r="N379" s="31">
        <v>202601</v>
      </c>
      <c r="O379" s="31"/>
      <c r="P379" s="30"/>
      <c r="Z379" s="44"/>
      <c r="AA379" s="44"/>
      <c r="AB379" s="44"/>
    </row>
    <row r="380" s="35" customFormat="1" customHeight="1" spans="1:28">
      <c r="A380" s="30"/>
      <c r="B380" s="38">
        <v>46044</v>
      </c>
      <c r="C380" s="31" t="s">
        <v>28</v>
      </c>
      <c r="D380" s="30" t="s">
        <v>33</v>
      </c>
      <c r="E380" s="60" t="s">
        <v>102</v>
      </c>
      <c r="F380" s="30">
        <v>2494.27</v>
      </c>
      <c r="G380" s="30"/>
      <c r="H380" s="32">
        <v>186164.86</v>
      </c>
      <c r="I380" s="31" t="s">
        <v>103</v>
      </c>
      <c r="J380" s="30"/>
      <c r="K380" s="31"/>
      <c r="L380" s="30">
        <v>202601</v>
      </c>
      <c r="M380" s="31"/>
      <c r="N380" s="31">
        <v>202601</v>
      </c>
      <c r="O380" s="31"/>
      <c r="P380" s="30"/>
      <c r="Z380" s="44"/>
      <c r="AA380" s="44"/>
      <c r="AB380" s="44"/>
    </row>
    <row r="381" s="35" customFormat="1" customHeight="1" spans="1:28">
      <c r="A381" s="30"/>
      <c r="B381" s="38">
        <v>46044</v>
      </c>
      <c r="C381" s="31" t="s">
        <v>28</v>
      </c>
      <c r="D381" s="30" t="s">
        <v>112</v>
      </c>
      <c r="E381" s="60" t="s">
        <v>294</v>
      </c>
      <c r="F381" s="30">
        <v>45.5</v>
      </c>
      <c r="G381" s="30"/>
      <c r="H381" s="32">
        <v>186210.36</v>
      </c>
      <c r="I381" s="31" t="s">
        <v>11</v>
      </c>
      <c r="J381" s="30"/>
      <c r="K381" s="31"/>
      <c r="L381" s="30">
        <v>202601</v>
      </c>
      <c r="M381" s="31"/>
      <c r="N381" s="31">
        <v>202601</v>
      </c>
      <c r="O381" s="31"/>
      <c r="P381" s="30"/>
      <c r="Z381" s="44"/>
      <c r="AA381" s="44"/>
      <c r="AB381" s="44"/>
    </row>
    <row r="382" s="35" customFormat="1" customHeight="1" spans="1:28">
      <c r="A382" s="30"/>
      <c r="B382" s="38">
        <v>46044</v>
      </c>
      <c r="C382" s="31" t="s">
        <v>28</v>
      </c>
      <c r="D382" s="30" t="s">
        <v>33</v>
      </c>
      <c r="E382" s="60" t="s">
        <v>79</v>
      </c>
      <c r="F382" s="30">
        <v>3128.65</v>
      </c>
      <c r="G382" s="30"/>
      <c r="H382" s="32">
        <v>189339.01</v>
      </c>
      <c r="I382" s="31" t="s">
        <v>80</v>
      </c>
      <c r="J382" s="30"/>
      <c r="K382" s="31"/>
      <c r="L382" s="30">
        <v>202601</v>
      </c>
      <c r="M382" s="31"/>
      <c r="N382" s="31">
        <v>202601</v>
      </c>
      <c r="O382" s="31"/>
      <c r="P382" s="30"/>
      <c r="Z382" s="44"/>
      <c r="AA382" s="44"/>
      <c r="AB382" s="44"/>
    </row>
    <row r="383" s="35" customFormat="1" customHeight="1" spans="1:28">
      <c r="A383" s="30"/>
      <c r="B383" s="38">
        <v>46044</v>
      </c>
      <c r="C383" s="31" t="s">
        <v>28</v>
      </c>
      <c r="D383" s="30" t="s">
        <v>33</v>
      </c>
      <c r="E383" s="60" t="s">
        <v>83</v>
      </c>
      <c r="F383" s="30">
        <v>5483.89</v>
      </c>
      <c r="G383" s="30"/>
      <c r="H383" s="32">
        <v>194822.9</v>
      </c>
      <c r="I383" s="31" t="s">
        <v>84</v>
      </c>
      <c r="J383" s="30"/>
      <c r="K383" s="31"/>
      <c r="L383" s="30">
        <v>202601</v>
      </c>
      <c r="M383" s="31"/>
      <c r="N383" s="31">
        <v>202601</v>
      </c>
      <c r="O383" s="31"/>
      <c r="P383" s="30"/>
      <c r="Z383" s="44"/>
      <c r="AA383" s="44"/>
      <c r="AB383" s="44"/>
    </row>
    <row r="384" s="35" customFormat="1" customHeight="1" spans="1:28">
      <c r="A384" s="30"/>
      <c r="B384" s="38">
        <v>46044</v>
      </c>
      <c r="C384" s="31" t="s">
        <v>28</v>
      </c>
      <c r="D384" s="30" t="s">
        <v>33</v>
      </c>
      <c r="E384" s="60" t="s">
        <v>98</v>
      </c>
      <c r="F384" s="30">
        <v>2706.64</v>
      </c>
      <c r="G384" s="30"/>
      <c r="H384" s="32">
        <v>197529.54</v>
      </c>
      <c r="I384" s="31" t="s">
        <v>99</v>
      </c>
      <c r="J384" s="30"/>
      <c r="K384" s="31"/>
      <c r="L384" s="30">
        <v>202601</v>
      </c>
      <c r="M384" s="31"/>
      <c r="N384" s="31">
        <v>202601</v>
      </c>
      <c r="O384" s="31"/>
      <c r="P384" s="30"/>
      <c r="Z384" s="44"/>
      <c r="AA384" s="44"/>
      <c r="AB384" s="44"/>
    </row>
    <row r="385" s="35" customFormat="1" customHeight="1" spans="1:28">
      <c r="A385" s="30"/>
      <c r="B385" s="38">
        <v>46044</v>
      </c>
      <c r="C385" s="31" t="s">
        <v>28</v>
      </c>
      <c r="D385" s="30" t="s">
        <v>33</v>
      </c>
      <c r="E385" s="60" t="s">
        <v>90</v>
      </c>
      <c r="F385" s="30">
        <v>2415.09</v>
      </c>
      <c r="G385" s="30"/>
      <c r="H385" s="32">
        <v>199944.63</v>
      </c>
      <c r="I385" s="31" t="s">
        <v>91</v>
      </c>
      <c r="J385" s="30"/>
      <c r="K385" s="31"/>
      <c r="L385" s="30">
        <v>202601</v>
      </c>
      <c r="M385" s="31"/>
      <c r="N385" s="31">
        <v>202601</v>
      </c>
      <c r="O385" s="31"/>
      <c r="P385" s="30"/>
      <c r="Z385" s="44"/>
      <c r="AA385" s="44"/>
      <c r="AB385" s="44"/>
    </row>
    <row r="386" s="35" customFormat="1" customHeight="1" spans="1:28">
      <c r="A386" s="30"/>
      <c r="B386" s="38">
        <v>46044</v>
      </c>
      <c r="C386" s="31" t="s">
        <v>28</v>
      </c>
      <c r="D386" s="30" t="s">
        <v>33</v>
      </c>
      <c r="E386" s="60" t="s">
        <v>100</v>
      </c>
      <c r="F386" s="30">
        <v>4992.22</v>
      </c>
      <c r="G386" s="30"/>
      <c r="H386" s="32">
        <v>204936.85</v>
      </c>
      <c r="I386" s="31" t="s">
        <v>101</v>
      </c>
      <c r="J386" s="30"/>
      <c r="K386" s="31"/>
      <c r="L386" s="30">
        <v>202601</v>
      </c>
      <c r="M386" s="31"/>
      <c r="N386" s="31">
        <v>202601</v>
      </c>
      <c r="O386" s="31"/>
      <c r="P386" s="30"/>
      <c r="Z386" s="44"/>
      <c r="AA386" s="44"/>
      <c r="AB386" s="44"/>
    </row>
    <row r="387" s="35" customFormat="1" customHeight="1" spans="1:28">
      <c r="A387" s="30"/>
      <c r="B387" s="38">
        <v>46044</v>
      </c>
      <c r="C387" s="31" t="s">
        <v>28</v>
      </c>
      <c r="D387" s="30" t="s">
        <v>33</v>
      </c>
      <c r="E387" s="60" t="s">
        <v>108</v>
      </c>
      <c r="F387" s="30">
        <v>3520.52</v>
      </c>
      <c r="G387" s="30"/>
      <c r="H387" s="32">
        <v>208457.37</v>
      </c>
      <c r="I387" s="31" t="s">
        <v>109</v>
      </c>
      <c r="J387" s="30"/>
      <c r="K387" s="31"/>
      <c r="L387" s="30">
        <v>202601</v>
      </c>
      <c r="M387" s="31"/>
      <c r="N387" s="31">
        <v>202601</v>
      </c>
      <c r="O387" s="31"/>
      <c r="P387" s="30"/>
      <c r="Z387" s="44"/>
      <c r="AA387" s="44"/>
      <c r="AB387" s="44"/>
    </row>
    <row r="388" s="35" customFormat="1" customHeight="1" spans="1:28">
      <c r="A388" s="30"/>
      <c r="B388" s="38">
        <v>46044</v>
      </c>
      <c r="C388" s="31" t="s">
        <v>28</v>
      </c>
      <c r="D388" s="30" t="s">
        <v>33</v>
      </c>
      <c r="E388" s="60" t="s">
        <v>86</v>
      </c>
      <c r="F388" s="30">
        <v>841.94</v>
      </c>
      <c r="G388" s="30"/>
      <c r="H388" s="32">
        <v>209299.31</v>
      </c>
      <c r="I388" s="31" t="s">
        <v>87</v>
      </c>
      <c r="J388" s="30"/>
      <c r="K388" s="31"/>
      <c r="L388" s="30">
        <v>202601</v>
      </c>
      <c r="M388" s="31"/>
      <c r="N388" s="31">
        <v>202601</v>
      </c>
      <c r="O388" s="31"/>
      <c r="P388" s="30"/>
      <c r="Z388" s="44"/>
      <c r="AA388" s="44"/>
      <c r="AB388" s="44"/>
    </row>
    <row r="389" s="35" customFormat="1" customHeight="1" spans="1:28">
      <c r="A389" s="30"/>
      <c r="B389" s="38">
        <v>46045</v>
      </c>
      <c r="C389" s="31" t="s">
        <v>28</v>
      </c>
      <c r="D389" s="30" t="s">
        <v>115</v>
      </c>
      <c r="E389" s="60" t="s">
        <v>295</v>
      </c>
      <c r="F389" s="30"/>
      <c r="G389" s="30">
        <v>2016</v>
      </c>
      <c r="H389" s="32">
        <v>207283.31</v>
      </c>
      <c r="I389" s="31"/>
      <c r="J389" s="30"/>
      <c r="K389" s="31"/>
      <c r="L389" s="30">
        <v>202601</v>
      </c>
      <c r="M389" s="31"/>
      <c r="N389" s="31">
        <v>202601</v>
      </c>
      <c r="O389" s="31"/>
      <c r="P389" s="30"/>
      <c r="Z389" s="44"/>
      <c r="AA389" s="44"/>
      <c r="AB389" s="44"/>
    </row>
    <row r="390" s="35" customFormat="1" customHeight="1" spans="1:28">
      <c r="A390" s="30"/>
      <c r="B390" s="38">
        <v>46049</v>
      </c>
      <c r="C390" s="31" t="s">
        <v>28</v>
      </c>
      <c r="D390" s="30" t="s">
        <v>70</v>
      </c>
      <c r="E390" s="60" t="s">
        <v>296</v>
      </c>
      <c r="F390" s="30"/>
      <c r="G390" s="30">
        <v>8160</v>
      </c>
      <c r="H390" s="32">
        <v>199123.31</v>
      </c>
      <c r="I390" s="31" t="s">
        <v>72</v>
      </c>
      <c r="J390" s="30"/>
      <c r="K390" s="31"/>
      <c r="L390" s="30">
        <v>202601</v>
      </c>
      <c r="M390" s="31"/>
      <c r="N390" s="31">
        <v>202601</v>
      </c>
      <c r="O390" s="31"/>
      <c r="P390" s="30"/>
      <c r="Z390" s="44"/>
      <c r="AA390" s="44"/>
      <c r="AB390" s="44"/>
    </row>
    <row r="391" s="35" customFormat="1" customHeight="1" spans="1:28">
      <c r="A391" s="30"/>
      <c r="B391" s="38">
        <v>46049</v>
      </c>
      <c r="C391" s="31" t="s">
        <v>28</v>
      </c>
      <c r="D391" s="30" t="s">
        <v>112</v>
      </c>
      <c r="E391" s="60" t="s">
        <v>297</v>
      </c>
      <c r="F391" s="30"/>
      <c r="G391" s="30">
        <v>600</v>
      </c>
      <c r="H391" s="32">
        <v>198523.31</v>
      </c>
      <c r="I391" s="31" t="s">
        <v>87</v>
      </c>
      <c r="J391" s="30"/>
      <c r="K391" s="31"/>
      <c r="L391" s="30">
        <v>202601</v>
      </c>
      <c r="M391" s="31"/>
      <c r="N391" s="31">
        <v>202601</v>
      </c>
      <c r="O391" s="31"/>
      <c r="P391" s="30"/>
      <c r="Z391" s="44"/>
      <c r="AA391" s="44"/>
      <c r="AB391" s="44"/>
    </row>
    <row r="392" s="35" customFormat="1" customHeight="1" spans="1:28">
      <c r="A392" s="30"/>
      <c r="B392" s="38">
        <v>46049</v>
      </c>
      <c r="C392" s="31" t="s">
        <v>28</v>
      </c>
      <c r="D392" s="30" t="s">
        <v>118</v>
      </c>
      <c r="E392" s="62" t="s">
        <v>298</v>
      </c>
      <c r="F392" s="30">
        <v>6</v>
      </c>
      <c r="G392" s="30"/>
      <c r="H392" s="32">
        <v>198529.31</v>
      </c>
      <c r="I392" s="31"/>
      <c r="J392" s="30"/>
      <c r="K392" s="31"/>
      <c r="L392" s="30">
        <v>202601</v>
      </c>
      <c r="M392" s="60" t="s">
        <v>298</v>
      </c>
      <c r="N392" s="31">
        <v>202601</v>
      </c>
      <c r="O392" s="31"/>
      <c r="P392" s="30"/>
      <c r="Z392" s="44"/>
      <c r="AA392" s="44"/>
      <c r="AB392" s="44"/>
    </row>
    <row r="393" s="35" customFormat="1" customHeight="1" spans="1:28">
      <c r="A393" s="30"/>
      <c r="B393" s="38">
        <v>46049</v>
      </c>
      <c r="C393" s="31" t="s">
        <v>28</v>
      </c>
      <c r="D393" s="30" t="s">
        <v>118</v>
      </c>
      <c r="E393" s="62" t="s">
        <v>299</v>
      </c>
      <c r="F393" s="30">
        <v>22</v>
      </c>
      <c r="G393" s="30"/>
      <c r="H393" s="32">
        <v>198551.31</v>
      </c>
      <c r="I393" s="31"/>
      <c r="J393" s="30"/>
      <c r="K393" s="31"/>
      <c r="L393" s="30">
        <v>202601</v>
      </c>
      <c r="M393" s="60" t="s">
        <v>299</v>
      </c>
      <c r="N393" s="31">
        <v>202601</v>
      </c>
      <c r="O393" s="31"/>
      <c r="P393" s="30"/>
      <c r="Z393" s="44"/>
      <c r="AA393" s="44"/>
      <c r="AB393" s="44"/>
    </row>
    <row r="394" s="35" customFormat="1" customHeight="1" spans="1:28">
      <c r="A394" s="30"/>
      <c r="B394" s="38">
        <v>46049</v>
      </c>
      <c r="C394" s="31" t="s">
        <v>28</v>
      </c>
      <c r="D394" s="30" t="s">
        <v>118</v>
      </c>
      <c r="E394" s="62" t="s">
        <v>300</v>
      </c>
      <c r="F394" s="30">
        <v>38</v>
      </c>
      <c r="G394" s="30"/>
      <c r="H394" s="32">
        <v>198589.31</v>
      </c>
      <c r="I394" s="31"/>
      <c r="J394" s="30"/>
      <c r="K394" s="31"/>
      <c r="L394" s="30">
        <v>202601</v>
      </c>
      <c r="M394" s="60" t="s">
        <v>300</v>
      </c>
      <c r="N394" s="31">
        <v>202601</v>
      </c>
      <c r="O394" s="31"/>
      <c r="P394" s="30"/>
      <c r="Z394" s="44"/>
      <c r="AA394" s="44"/>
      <c r="AB394" s="44"/>
    </row>
    <row r="395" s="35" customFormat="1" customHeight="1" spans="1:28">
      <c r="A395" s="30"/>
      <c r="B395" s="38">
        <v>46049</v>
      </c>
      <c r="C395" s="31" t="s">
        <v>28</v>
      </c>
      <c r="D395" s="30" t="s">
        <v>118</v>
      </c>
      <c r="E395" s="62" t="s">
        <v>301</v>
      </c>
      <c r="F395" s="30">
        <v>130</v>
      </c>
      <c r="G395" s="30"/>
      <c r="H395" s="32">
        <v>198719.31</v>
      </c>
      <c r="I395" s="31"/>
      <c r="J395" s="30"/>
      <c r="K395" s="31"/>
      <c r="L395" s="30">
        <v>202601</v>
      </c>
      <c r="M395" s="60" t="s">
        <v>301</v>
      </c>
      <c r="N395" s="31">
        <v>202601</v>
      </c>
      <c r="O395" s="31"/>
      <c r="P395" s="30"/>
      <c r="Z395" s="44"/>
      <c r="AA395" s="44"/>
      <c r="AB395" s="44"/>
    </row>
    <row r="396" s="35" customFormat="1" customHeight="1" spans="1:28">
      <c r="A396" s="30"/>
      <c r="B396" s="38">
        <v>46050</v>
      </c>
      <c r="C396" s="31" t="s">
        <v>28</v>
      </c>
      <c r="D396" s="30" t="s">
        <v>118</v>
      </c>
      <c r="E396" s="62" t="s">
        <v>302</v>
      </c>
      <c r="F396" s="30">
        <v>18</v>
      </c>
      <c r="G396" s="30"/>
      <c r="H396" s="32">
        <v>198737.31</v>
      </c>
      <c r="I396" s="31"/>
      <c r="J396" s="30"/>
      <c r="K396" s="31"/>
      <c r="L396" s="30">
        <v>202601</v>
      </c>
      <c r="M396" s="60" t="s">
        <v>302</v>
      </c>
      <c r="N396" s="31">
        <v>202601</v>
      </c>
      <c r="O396" s="31"/>
      <c r="P396" s="30"/>
      <c r="Z396" s="44"/>
      <c r="AA396" s="44"/>
      <c r="AB396" s="44"/>
    </row>
    <row r="397" s="35" customFormat="1" customHeight="1" spans="1:28">
      <c r="A397" s="30"/>
      <c r="B397" s="38">
        <v>46051</v>
      </c>
      <c r="C397" s="31" t="s">
        <v>28</v>
      </c>
      <c r="D397" s="30" t="s">
        <v>118</v>
      </c>
      <c r="E397" s="62" t="s">
        <v>303</v>
      </c>
      <c r="F397" s="30">
        <v>1296</v>
      </c>
      <c r="G397" s="30"/>
      <c r="H397" s="32">
        <v>200033.31</v>
      </c>
      <c r="I397" s="31"/>
      <c r="J397" s="30"/>
      <c r="K397" s="31"/>
      <c r="L397" s="30">
        <v>202601</v>
      </c>
      <c r="M397" s="60" t="s">
        <v>303</v>
      </c>
      <c r="N397" s="31">
        <v>202601</v>
      </c>
      <c r="O397" s="31"/>
      <c r="P397" s="30"/>
      <c r="Z397" s="44"/>
      <c r="AA397" s="44"/>
      <c r="AB397" s="44"/>
    </row>
    <row r="398" s="35" customFormat="1" customHeight="1" spans="1:28">
      <c r="A398" s="30"/>
      <c r="B398" s="38">
        <v>46051</v>
      </c>
      <c r="C398" s="31" t="s">
        <v>28</v>
      </c>
      <c r="D398" s="30" t="s">
        <v>304</v>
      </c>
      <c r="E398" s="62" t="s">
        <v>305</v>
      </c>
      <c r="F398" s="30"/>
      <c r="G398" s="30">
        <v>9718.52</v>
      </c>
      <c r="H398" s="32">
        <v>190314.79</v>
      </c>
      <c r="I398" s="31" t="s">
        <v>11</v>
      </c>
      <c r="J398" s="30"/>
      <c r="K398" s="31"/>
      <c r="L398" s="30">
        <v>202602</v>
      </c>
      <c r="M398" s="31"/>
      <c r="N398" s="31">
        <v>202601</v>
      </c>
      <c r="O398" s="31"/>
      <c r="P398" s="30"/>
      <c r="Z398" s="44"/>
      <c r="AA398" s="44"/>
      <c r="AB398" s="44"/>
    </row>
    <row r="399" s="35" customFormat="1" customHeight="1" spans="1:28">
      <c r="A399" s="30"/>
      <c r="B399" s="38">
        <v>46052</v>
      </c>
      <c r="C399" s="31" t="s">
        <v>28</v>
      </c>
      <c r="D399" s="30" t="s">
        <v>118</v>
      </c>
      <c r="E399" s="39" t="s">
        <v>130</v>
      </c>
      <c r="F399" s="30">
        <v>30</v>
      </c>
      <c r="G399" s="30"/>
      <c r="H399" s="32">
        <v>190344.79</v>
      </c>
      <c r="I399" s="31"/>
      <c r="J399" s="30"/>
      <c r="K399" s="31"/>
      <c r="L399" s="30">
        <v>202601</v>
      </c>
      <c r="M399" s="30" t="s">
        <v>130</v>
      </c>
      <c r="N399" s="31">
        <v>202601</v>
      </c>
      <c r="O399" s="31"/>
      <c r="P399" s="30"/>
      <c r="Z399" s="44"/>
      <c r="AA399" s="44"/>
      <c r="AB399" s="44"/>
    </row>
    <row r="400" s="35" customFormat="1" customHeight="1" spans="1:28">
      <c r="A400" s="30"/>
      <c r="B400" s="38">
        <v>46052</v>
      </c>
      <c r="C400" s="31" t="s">
        <v>28</v>
      </c>
      <c r="D400" s="30" t="s">
        <v>118</v>
      </c>
      <c r="E400" s="39" t="s">
        <v>129</v>
      </c>
      <c r="F400" s="30">
        <v>303</v>
      </c>
      <c r="G400" s="30"/>
      <c r="H400" s="32">
        <v>190647.79</v>
      </c>
      <c r="I400" s="31"/>
      <c r="J400" s="30"/>
      <c r="K400" s="31"/>
      <c r="L400" s="30">
        <v>202601</v>
      </c>
      <c r="M400" s="30" t="s">
        <v>129</v>
      </c>
      <c r="N400" s="31">
        <v>202601</v>
      </c>
      <c r="O400" s="31"/>
      <c r="P400" s="30"/>
      <c r="Z400" s="44"/>
      <c r="AA400" s="44"/>
      <c r="AB400" s="44"/>
    </row>
    <row r="401" s="35" customFormat="1" customHeight="1" spans="1:28">
      <c r="A401" s="30"/>
      <c r="B401" s="38">
        <v>46052</v>
      </c>
      <c r="C401" s="31" t="s">
        <v>28</v>
      </c>
      <c r="D401" s="30" t="s">
        <v>118</v>
      </c>
      <c r="E401" s="39" t="s">
        <v>306</v>
      </c>
      <c r="F401" s="30">
        <v>62</v>
      </c>
      <c r="G401" s="30"/>
      <c r="H401" s="32">
        <v>190709.79</v>
      </c>
      <c r="I401" s="31"/>
      <c r="J401" s="30"/>
      <c r="K401" s="31"/>
      <c r="L401" s="30">
        <v>202601</v>
      </c>
      <c r="M401" s="30" t="s">
        <v>306</v>
      </c>
      <c r="N401" s="31">
        <v>202601</v>
      </c>
      <c r="O401" s="31"/>
      <c r="P401" s="30"/>
      <c r="Z401" s="44"/>
      <c r="AA401" s="44"/>
      <c r="AB401" s="44"/>
    </row>
    <row r="402" s="35" customFormat="1" customHeight="1" spans="1:28">
      <c r="A402" s="30"/>
      <c r="B402" s="38">
        <v>46052</v>
      </c>
      <c r="C402" s="31" t="s">
        <v>28</v>
      </c>
      <c r="D402" s="30" t="s">
        <v>118</v>
      </c>
      <c r="E402" s="39" t="s">
        <v>307</v>
      </c>
      <c r="F402" s="30">
        <v>11</v>
      </c>
      <c r="G402" s="30"/>
      <c r="H402" s="32">
        <v>190720.79</v>
      </c>
      <c r="I402" s="31"/>
      <c r="J402" s="30"/>
      <c r="K402" s="31"/>
      <c r="L402" s="30">
        <v>202601</v>
      </c>
      <c r="M402" s="30" t="s">
        <v>307</v>
      </c>
      <c r="N402" s="31">
        <v>202601</v>
      </c>
      <c r="O402" s="31"/>
      <c r="P402" s="30"/>
      <c r="Z402" s="44"/>
      <c r="AA402" s="44"/>
      <c r="AB402" s="44"/>
    </row>
    <row r="403" s="35" customFormat="1" customHeight="1" spans="1:28">
      <c r="A403" s="30"/>
      <c r="B403" s="38">
        <v>46052</v>
      </c>
      <c r="C403" s="31" t="s">
        <v>28</v>
      </c>
      <c r="D403" s="30" t="s">
        <v>118</v>
      </c>
      <c r="E403" s="39" t="s">
        <v>146</v>
      </c>
      <c r="F403" s="30">
        <v>24</v>
      </c>
      <c r="G403" s="30"/>
      <c r="H403" s="32">
        <v>190744.79</v>
      </c>
      <c r="I403" s="31"/>
      <c r="J403" s="30"/>
      <c r="K403" s="31"/>
      <c r="L403" s="30">
        <v>202601</v>
      </c>
      <c r="M403" s="30" t="s">
        <v>146</v>
      </c>
      <c r="N403" s="31">
        <v>202601</v>
      </c>
      <c r="O403" s="31"/>
      <c r="P403" s="30"/>
      <c r="Z403" s="44"/>
      <c r="AA403" s="44"/>
      <c r="AB403" s="44"/>
    </row>
    <row r="404" s="35" customFormat="1" customHeight="1" spans="1:28">
      <c r="A404" s="30"/>
      <c r="B404" s="38">
        <v>46052</v>
      </c>
      <c r="C404" s="31" t="s">
        <v>28</v>
      </c>
      <c r="D404" s="30" t="s">
        <v>118</v>
      </c>
      <c r="E404" s="39" t="s">
        <v>308</v>
      </c>
      <c r="F404" s="30">
        <v>89</v>
      </c>
      <c r="G404" s="30"/>
      <c r="H404" s="32">
        <v>190833.79</v>
      </c>
      <c r="I404" s="31"/>
      <c r="J404" s="30"/>
      <c r="K404" s="31"/>
      <c r="L404" s="30">
        <v>202601</v>
      </c>
      <c r="M404" s="30" t="s">
        <v>308</v>
      </c>
      <c r="N404" s="31">
        <v>202601</v>
      </c>
      <c r="O404" s="31"/>
      <c r="P404" s="30"/>
      <c r="Z404" s="44"/>
      <c r="AA404" s="44"/>
      <c r="AB404" s="44"/>
    </row>
    <row r="405" s="35" customFormat="1" customHeight="1" spans="1:28">
      <c r="A405" s="30"/>
      <c r="B405" s="38">
        <v>46052</v>
      </c>
      <c r="C405" s="31" t="s">
        <v>28</v>
      </c>
      <c r="D405" s="30" t="s">
        <v>118</v>
      </c>
      <c r="E405" s="39" t="s">
        <v>309</v>
      </c>
      <c r="F405" s="30">
        <v>112</v>
      </c>
      <c r="G405" s="30"/>
      <c r="H405" s="32">
        <v>190945.79</v>
      </c>
      <c r="I405" s="31"/>
      <c r="J405" s="30"/>
      <c r="K405" s="31"/>
      <c r="L405" s="30">
        <v>202601</v>
      </c>
      <c r="M405" s="30" t="s">
        <v>309</v>
      </c>
      <c r="N405" s="31">
        <v>202601</v>
      </c>
      <c r="O405" s="31"/>
      <c r="P405" s="30"/>
      <c r="Z405" s="44"/>
      <c r="AA405" s="44"/>
      <c r="AB405" s="44"/>
    </row>
    <row r="406" s="35" customFormat="1" customHeight="1" spans="1:28">
      <c r="A406" s="30"/>
      <c r="B406" s="38">
        <v>46052</v>
      </c>
      <c r="C406" s="31" t="s">
        <v>28</v>
      </c>
      <c r="D406" s="30" t="s">
        <v>163</v>
      </c>
      <c r="E406" s="30" t="s">
        <v>310</v>
      </c>
      <c r="F406" s="30"/>
      <c r="G406" s="30">
        <v>15000</v>
      </c>
      <c r="H406" s="32">
        <v>175945.79</v>
      </c>
      <c r="I406" s="31" t="s">
        <v>11</v>
      </c>
      <c r="J406" s="30"/>
      <c r="K406" s="31"/>
      <c r="L406" s="30">
        <v>202602</v>
      </c>
      <c r="M406" s="31"/>
      <c r="N406" s="31">
        <v>202601</v>
      </c>
      <c r="O406" s="31"/>
      <c r="P406" s="30"/>
      <c r="Z406" s="44"/>
      <c r="AA406" s="44"/>
      <c r="AB406" s="44"/>
    </row>
    <row r="407" s="35" customFormat="1" customHeight="1" spans="1:28">
      <c r="A407" s="30"/>
      <c r="B407" s="38">
        <v>46054</v>
      </c>
      <c r="C407" s="31" t="s">
        <v>28</v>
      </c>
      <c r="D407" s="30" t="s">
        <v>33</v>
      </c>
      <c r="E407" s="30" t="s">
        <v>75</v>
      </c>
      <c r="F407" s="30">
        <v>1883.75</v>
      </c>
      <c r="G407" s="30"/>
      <c r="H407" s="32">
        <v>177829.54</v>
      </c>
      <c r="I407" s="31" t="s">
        <v>76</v>
      </c>
      <c r="J407" s="30"/>
      <c r="K407" s="31"/>
      <c r="L407" s="30">
        <v>202601</v>
      </c>
      <c r="M407" s="31"/>
      <c r="N407" s="31">
        <v>202602</v>
      </c>
      <c r="O407" s="31"/>
      <c r="P407" s="30"/>
      <c r="Z407" s="44"/>
      <c r="AA407" s="44"/>
      <c r="AB407" s="44"/>
    </row>
    <row r="408" s="35" customFormat="1" customHeight="1" spans="1:28">
      <c r="A408" s="30"/>
      <c r="B408" s="38">
        <v>46054</v>
      </c>
      <c r="C408" s="31" t="s">
        <v>28</v>
      </c>
      <c r="D408" s="30" t="s">
        <v>33</v>
      </c>
      <c r="E408" s="30" t="s">
        <v>79</v>
      </c>
      <c r="F408" s="30">
        <v>386.69</v>
      </c>
      <c r="G408" s="30"/>
      <c r="H408" s="32">
        <v>178216.23</v>
      </c>
      <c r="I408" s="31" t="s">
        <v>80</v>
      </c>
      <c r="J408" s="30"/>
      <c r="K408" s="31"/>
      <c r="L408" s="30">
        <v>202601</v>
      </c>
      <c r="M408" s="31"/>
      <c r="N408" s="31">
        <v>202602</v>
      </c>
      <c r="O408" s="31"/>
      <c r="P408" s="30"/>
      <c r="Z408" s="44"/>
      <c r="AA408" s="44"/>
      <c r="AB408" s="44"/>
    </row>
    <row r="409" s="35" customFormat="1" customHeight="1" spans="1:28">
      <c r="A409" s="30"/>
      <c r="B409" s="38">
        <v>46054</v>
      </c>
      <c r="C409" s="31" t="s">
        <v>28</v>
      </c>
      <c r="D409" s="30" t="s">
        <v>33</v>
      </c>
      <c r="E409" s="30" t="s">
        <v>73</v>
      </c>
      <c r="F409" s="30">
        <v>4297.9</v>
      </c>
      <c r="G409" s="30"/>
      <c r="H409" s="32">
        <v>182514.13</v>
      </c>
      <c r="I409" s="31" t="s">
        <v>74</v>
      </c>
      <c r="J409" s="30"/>
      <c r="K409" s="31"/>
      <c r="L409" s="30">
        <v>202601</v>
      </c>
      <c r="M409" s="31"/>
      <c r="N409" s="31">
        <v>202602</v>
      </c>
      <c r="O409" s="31"/>
      <c r="P409" s="30"/>
      <c r="Z409" s="44"/>
      <c r="AA409" s="44"/>
      <c r="AB409" s="44"/>
    </row>
    <row r="410" s="35" customFormat="1" customHeight="1" spans="1:28">
      <c r="A410" s="30"/>
      <c r="B410" s="38">
        <v>46054</v>
      </c>
      <c r="C410" s="31" t="s">
        <v>28</v>
      </c>
      <c r="D410" s="30" t="s">
        <v>33</v>
      </c>
      <c r="E410" s="30" t="s">
        <v>77</v>
      </c>
      <c r="F410" s="30">
        <v>3435.59</v>
      </c>
      <c r="G410" s="30"/>
      <c r="H410" s="32">
        <v>185949.72</v>
      </c>
      <c r="I410" s="31" t="s">
        <v>78</v>
      </c>
      <c r="J410" s="30"/>
      <c r="K410" s="31"/>
      <c r="L410" s="30">
        <v>202601</v>
      </c>
      <c r="M410" s="31"/>
      <c r="N410" s="31">
        <v>202602</v>
      </c>
      <c r="O410" s="31"/>
      <c r="P410" s="30"/>
      <c r="Z410" s="44"/>
      <c r="AA410" s="44"/>
      <c r="AB410" s="44"/>
    </row>
    <row r="411" s="35" customFormat="1" customHeight="1" spans="1:28">
      <c r="A411" s="30"/>
      <c r="B411" s="38">
        <v>46054</v>
      </c>
      <c r="C411" s="31" t="s">
        <v>28</v>
      </c>
      <c r="D411" s="30" t="s">
        <v>33</v>
      </c>
      <c r="E411" s="30" t="s">
        <v>86</v>
      </c>
      <c r="F411" s="30">
        <v>516.47</v>
      </c>
      <c r="G411" s="30"/>
      <c r="H411" s="32">
        <v>186466.19</v>
      </c>
      <c r="I411" s="31" t="s">
        <v>87</v>
      </c>
      <c r="J411" s="30"/>
      <c r="K411" s="31"/>
      <c r="L411" s="30">
        <v>202601</v>
      </c>
      <c r="M411" s="31"/>
      <c r="N411" s="31">
        <v>202602</v>
      </c>
      <c r="O411" s="31"/>
      <c r="P411" s="30"/>
      <c r="Z411" s="44"/>
      <c r="AA411" s="44"/>
      <c r="AB411" s="44"/>
    </row>
    <row r="412" s="35" customFormat="1" customHeight="1" spans="1:28">
      <c r="A412" s="30"/>
      <c r="B412" s="38">
        <v>46054</v>
      </c>
      <c r="C412" s="31" t="s">
        <v>28</v>
      </c>
      <c r="D412" s="30" t="s">
        <v>33</v>
      </c>
      <c r="E412" s="30" t="s">
        <v>85</v>
      </c>
      <c r="F412" s="30">
        <v>7698.99</v>
      </c>
      <c r="G412" s="30"/>
      <c r="H412" s="32">
        <v>194165.18</v>
      </c>
      <c r="I412" s="31" t="s">
        <v>72</v>
      </c>
      <c r="J412" s="30"/>
      <c r="K412" s="31"/>
      <c r="L412" s="30">
        <v>202601</v>
      </c>
      <c r="M412" s="31"/>
      <c r="N412" s="31">
        <v>202602</v>
      </c>
      <c r="O412" s="31"/>
      <c r="P412" s="30"/>
      <c r="Z412" s="44"/>
      <c r="AA412" s="44"/>
      <c r="AB412" s="44"/>
    </row>
    <row r="413" s="35" customFormat="1" customHeight="1" spans="1:28">
      <c r="A413" s="30"/>
      <c r="B413" s="38">
        <v>46055</v>
      </c>
      <c r="C413" s="31" t="s">
        <v>28</v>
      </c>
      <c r="D413" s="30" t="s">
        <v>33</v>
      </c>
      <c r="E413" s="30" t="s">
        <v>100</v>
      </c>
      <c r="F413" s="30">
        <v>8586.64</v>
      </c>
      <c r="G413" s="30"/>
      <c r="H413" s="32">
        <v>202751.82</v>
      </c>
      <c r="I413" s="31" t="s">
        <v>101</v>
      </c>
      <c r="J413" s="30"/>
      <c r="K413" s="31"/>
      <c r="L413" s="30">
        <v>202601</v>
      </c>
      <c r="M413" s="31"/>
      <c r="N413" s="31">
        <v>202602</v>
      </c>
      <c r="O413" s="31"/>
      <c r="P413" s="30"/>
      <c r="Z413" s="44"/>
      <c r="AA413" s="44"/>
      <c r="AB413" s="44"/>
    </row>
    <row r="414" s="35" customFormat="1" customHeight="1" spans="1:28">
      <c r="A414" s="30"/>
      <c r="B414" s="38">
        <v>46055</v>
      </c>
      <c r="C414" s="31" t="s">
        <v>28</v>
      </c>
      <c r="D414" s="30" t="s">
        <v>33</v>
      </c>
      <c r="E414" s="30" t="s">
        <v>81</v>
      </c>
      <c r="F414" s="30">
        <v>668.99</v>
      </c>
      <c r="G414" s="30"/>
      <c r="H414" s="32">
        <v>203420.81</v>
      </c>
      <c r="I414" s="31" t="s">
        <v>82</v>
      </c>
      <c r="J414" s="30"/>
      <c r="K414" s="31"/>
      <c r="L414" s="30">
        <v>202601</v>
      </c>
      <c r="M414" s="31"/>
      <c r="N414" s="31">
        <v>202602</v>
      </c>
      <c r="O414" s="31"/>
      <c r="P414" s="30"/>
      <c r="Z414" s="44"/>
      <c r="AA414" s="44"/>
      <c r="AB414" s="44"/>
    </row>
    <row r="415" s="35" customFormat="1" customHeight="1" spans="1:28">
      <c r="A415" s="30"/>
      <c r="B415" s="38">
        <v>46055</v>
      </c>
      <c r="C415" s="31" t="s">
        <v>28</v>
      </c>
      <c r="D415" s="30" t="s">
        <v>33</v>
      </c>
      <c r="E415" s="30" t="s">
        <v>90</v>
      </c>
      <c r="F415" s="30">
        <v>3681.92</v>
      </c>
      <c r="G415" s="30"/>
      <c r="H415" s="32">
        <v>207102.73</v>
      </c>
      <c r="I415" s="31" t="s">
        <v>91</v>
      </c>
      <c r="J415" s="30"/>
      <c r="K415" s="31"/>
      <c r="L415" s="30">
        <v>202601</v>
      </c>
      <c r="M415" s="31"/>
      <c r="N415" s="31">
        <v>202602</v>
      </c>
      <c r="O415" s="31"/>
      <c r="P415" s="30"/>
      <c r="Z415" s="44"/>
      <c r="AA415" s="44"/>
      <c r="AB415" s="44"/>
    </row>
    <row r="416" s="35" customFormat="1" customHeight="1" spans="1:28">
      <c r="A416" s="30"/>
      <c r="B416" s="38">
        <v>46055</v>
      </c>
      <c r="C416" s="31" t="s">
        <v>28</v>
      </c>
      <c r="D416" s="30" t="s">
        <v>33</v>
      </c>
      <c r="E416" s="30" t="s">
        <v>83</v>
      </c>
      <c r="F416" s="30">
        <v>6737.61</v>
      </c>
      <c r="G416" s="30"/>
      <c r="H416" s="32">
        <v>213840.34</v>
      </c>
      <c r="I416" s="31" t="s">
        <v>84</v>
      </c>
      <c r="J416" s="30"/>
      <c r="K416" s="31"/>
      <c r="L416" s="30">
        <v>202601</v>
      </c>
      <c r="M416" s="31"/>
      <c r="N416" s="31">
        <v>202602</v>
      </c>
      <c r="O416" s="31"/>
      <c r="P416" s="30"/>
      <c r="Z416" s="44"/>
      <c r="AA416" s="44"/>
      <c r="AB416" s="44"/>
    </row>
    <row r="417" s="35" customFormat="1" customHeight="1" spans="1:28">
      <c r="A417" s="30"/>
      <c r="B417" s="38">
        <v>46055</v>
      </c>
      <c r="C417" s="31" t="s">
        <v>28</v>
      </c>
      <c r="D417" s="30" t="s">
        <v>33</v>
      </c>
      <c r="E417" s="30" t="s">
        <v>102</v>
      </c>
      <c r="F417" s="30">
        <v>3794.85</v>
      </c>
      <c r="G417" s="30"/>
      <c r="H417" s="32">
        <v>217635.19</v>
      </c>
      <c r="I417" s="31" t="s">
        <v>103</v>
      </c>
      <c r="J417" s="30"/>
      <c r="K417" s="31"/>
      <c r="L417" s="30">
        <v>202601</v>
      </c>
      <c r="M417" s="31"/>
      <c r="N417" s="31">
        <v>202602</v>
      </c>
      <c r="O417" s="31"/>
      <c r="P417" s="30"/>
      <c r="Z417" s="44"/>
      <c r="AA417" s="44"/>
      <c r="AB417" s="44"/>
    </row>
    <row r="418" s="35" customFormat="1" customHeight="1" spans="1:28">
      <c r="A418" s="30"/>
      <c r="B418" s="38">
        <v>46055</v>
      </c>
      <c r="C418" s="31" t="s">
        <v>28</v>
      </c>
      <c r="D418" s="30" t="s">
        <v>33</v>
      </c>
      <c r="E418" s="30" t="s">
        <v>96</v>
      </c>
      <c r="F418" s="30">
        <v>9</v>
      </c>
      <c r="G418" s="30"/>
      <c r="H418" s="32">
        <v>217644.19</v>
      </c>
      <c r="I418" s="31" t="s">
        <v>97</v>
      </c>
      <c r="J418" s="30"/>
      <c r="K418" s="31"/>
      <c r="L418" s="30">
        <v>202601</v>
      </c>
      <c r="M418" s="31"/>
      <c r="N418" s="31">
        <v>202602</v>
      </c>
      <c r="O418" s="31"/>
      <c r="P418" s="30"/>
      <c r="Z418" s="44"/>
      <c r="AA418" s="44"/>
      <c r="AB418" s="44"/>
    </row>
    <row r="419" s="35" customFormat="1" customHeight="1" spans="1:28">
      <c r="A419" s="30"/>
      <c r="B419" s="38">
        <v>46055</v>
      </c>
      <c r="C419" s="31" t="s">
        <v>28</v>
      </c>
      <c r="D419" s="30" t="s">
        <v>33</v>
      </c>
      <c r="E419" s="30" t="s">
        <v>108</v>
      </c>
      <c r="F419" s="30">
        <v>5217.74</v>
      </c>
      <c r="G419" s="30"/>
      <c r="H419" s="32">
        <v>222861.93</v>
      </c>
      <c r="I419" s="31" t="s">
        <v>109</v>
      </c>
      <c r="J419" s="30"/>
      <c r="K419" s="31"/>
      <c r="L419" s="30">
        <v>202601</v>
      </c>
      <c r="M419" s="31"/>
      <c r="N419" s="31">
        <v>202602</v>
      </c>
      <c r="O419" s="31"/>
      <c r="P419" s="30"/>
      <c r="Z419" s="44"/>
      <c r="AA419" s="44"/>
      <c r="AB419" s="44"/>
    </row>
    <row r="420" s="35" customFormat="1" customHeight="1" spans="1:28">
      <c r="A420" s="30"/>
      <c r="B420" s="38">
        <v>46056</v>
      </c>
      <c r="C420" s="31" t="s">
        <v>28</v>
      </c>
      <c r="D420" s="30" t="s">
        <v>118</v>
      </c>
      <c r="E420" s="30" t="s">
        <v>311</v>
      </c>
      <c r="F420" s="30">
        <v>200</v>
      </c>
      <c r="G420" s="30"/>
      <c r="H420" s="32">
        <v>223061.93</v>
      </c>
      <c r="I420" s="31" t="s">
        <v>72</v>
      </c>
      <c r="J420" s="30"/>
      <c r="K420" s="31"/>
      <c r="L420" s="30">
        <v>202601</v>
      </c>
      <c r="M420" s="30" t="s">
        <v>311</v>
      </c>
      <c r="N420" s="31">
        <v>202602</v>
      </c>
      <c r="O420" s="31"/>
      <c r="P420" s="30"/>
      <c r="Z420" s="44"/>
      <c r="AA420" s="44"/>
      <c r="AB420" s="44"/>
    </row>
    <row r="421" s="35" customFormat="1" customHeight="1" spans="1:28">
      <c r="A421" s="30"/>
      <c r="B421" s="38">
        <v>46056</v>
      </c>
      <c r="C421" s="31" t="s">
        <v>28</v>
      </c>
      <c r="D421" s="30" t="s">
        <v>33</v>
      </c>
      <c r="E421" s="30" t="s">
        <v>98</v>
      </c>
      <c r="F421" s="30">
        <v>1659.74</v>
      </c>
      <c r="G421" s="30"/>
      <c r="H421" s="32">
        <v>224721.67</v>
      </c>
      <c r="I421" s="31" t="s">
        <v>99</v>
      </c>
      <c r="J421" s="30"/>
      <c r="K421" s="31"/>
      <c r="L421" s="30">
        <v>202601</v>
      </c>
      <c r="M421" s="31"/>
      <c r="N421" s="31">
        <v>202602</v>
      </c>
      <c r="O421" s="31"/>
      <c r="P421" s="30"/>
      <c r="Z421" s="44"/>
      <c r="AA421" s="44"/>
      <c r="AB421" s="44"/>
    </row>
    <row r="422" s="35" customFormat="1" customHeight="1" spans="1:28">
      <c r="A422" s="30"/>
      <c r="B422" s="38">
        <v>46056</v>
      </c>
      <c r="C422" s="31" t="s">
        <v>28</v>
      </c>
      <c r="D422" s="30" t="s">
        <v>112</v>
      </c>
      <c r="E422" s="56" t="s">
        <v>312</v>
      </c>
      <c r="F422" s="30"/>
      <c r="G422" s="30">
        <v>7</v>
      </c>
      <c r="H422" s="32">
        <v>224714.67</v>
      </c>
      <c r="I422" s="31" t="s">
        <v>109</v>
      </c>
      <c r="J422" s="30"/>
      <c r="K422" s="31"/>
      <c r="L422" s="30">
        <v>202601</v>
      </c>
      <c r="M422" s="31"/>
      <c r="N422" s="31">
        <v>202602</v>
      </c>
      <c r="O422" s="31"/>
      <c r="P422" s="30"/>
      <c r="Z422" s="44"/>
      <c r="AA422" s="44"/>
      <c r="AB422" s="44"/>
    </row>
    <row r="423" s="35" customFormat="1" customHeight="1" spans="1:28">
      <c r="A423" s="30"/>
      <c r="B423" s="38">
        <v>46056</v>
      </c>
      <c r="C423" s="31" t="s">
        <v>28</v>
      </c>
      <c r="D423" s="30" t="s">
        <v>122</v>
      </c>
      <c r="E423" s="39" t="s">
        <v>313</v>
      </c>
      <c r="F423" s="30"/>
      <c r="G423" s="30">
        <v>10000</v>
      </c>
      <c r="H423" s="32">
        <v>214714.67</v>
      </c>
      <c r="I423" s="31"/>
      <c r="J423" s="30"/>
      <c r="K423" s="31"/>
      <c r="L423" s="30">
        <v>202601</v>
      </c>
      <c r="M423" s="31"/>
      <c r="N423" s="31">
        <v>202602</v>
      </c>
      <c r="O423" s="31" t="s">
        <v>124</v>
      </c>
      <c r="P423" s="30"/>
      <c r="Z423" s="44"/>
      <c r="AA423" s="44"/>
      <c r="AB423" s="44"/>
    </row>
    <row r="424" s="35" customFormat="1" customHeight="1" spans="1:28">
      <c r="A424" s="30"/>
      <c r="B424" s="38">
        <v>46056</v>
      </c>
      <c r="C424" s="31" t="s">
        <v>28</v>
      </c>
      <c r="D424" s="30" t="s">
        <v>33</v>
      </c>
      <c r="E424" s="30" t="s">
        <v>106</v>
      </c>
      <c r="F424" s="30">
        <v>2154.45</v>
      </c>
      <c r="G424" s="30"/>
      <c r="H424" s="32">
        <v>216869.12</v>
      </c>
      <c r="I424" s="31" t="s">
        <v>107</v>
      </c>
      <c r="J424" s="30"/>
      <c r="K424" s="31"/>
      <c r="L424" s="30">
        <v>202601</v>
      </c>
      <c r="M424" s="31"/>
      <c r="N424" s="31">
        <v>202602</v>
      </c>
      <c r="O424" s="31"/>
      <c r="P424" s="30"/>
      <c r="Z424" s="44"/>
      <c r="AA424" s="44"/>
      <c r="AB424" s="44"/>
    </row>
    <row r="425" s="35" customFormat="1" customHeight="1" spans="1:28">
      <c r="A425" s="30"/>
      <c r="B425" s="38">
        <v>46056</v>
      </c>
      <c r="C425" s="31" t="s">
        <v>28</v>
      </c>
      <c r="D425" s="30" t="s">
        <v>33</v>
      </c>
      <c r="E425" s="30" t="s">
        <v>108</v>
      </c>
      <c r="F425" s="30">
        <v>9.9</v>
      </c>
      <c r="G425" s="30"/>
      <c r="H425" s="32">
        <v>216879.02</v>
      </c>
      <c r="I425" s="31" t="s">
        <v>109</v>
      </c>
      <c r="J425" s="30"/>
      <c r="K425" s="31"/>
      <c r="L425" s="30">
        <v>202601</v>
      </c>
      <c r="M425" s="31"/>
      <c r="N425" s="31">
        <v>202602</v>
      </c>
      <c r="O425" s="31"/>
      <c r="P425" s="30"/>
      <c r="Z425" s="44"/>
      <c r="AA425" s="44"/>
      <c r="AB425" s="44"/>
    </row>
    <row r="426" s="35" customFormat="1" customHeight="1" spans="1:28">
      <c r="A426" s="30"/>
      <c r="B426" s="38">
        <v>46060</v>
      </c>
      <c r="C426" s="31" t="s">
        <v>28</v>
      </c>
      <c r="D426" s="30" t="s">
        <v>118</v>
      </c>
      <c r="E426" s="58" t="s">
        <v>119</v>
      </c>
      <c r="F426" s="56">
        <v>2840.4</v>
      </c>
      <c r="G426" s="56"/>
      <c r="H426" s="32">
        <v>219719.42</v>
      </c>
      <c r="I426" s="31"/>
      <c r="J426" s="30"/>
      <c r="K426" s="31"/>
      <c r="L426" s="30">
        <v>202602</v>
      </c>
      <c r="M426" s="56" t="s">
        <v>119</v>
      </c>
      <c r="N426" s="31">
        <v>202602</v>
      </c>
      <c r="O426" s="31"/>
      <c r="P426" s="30"/>
      <c r="Z426" s="44"/>
      <c r="AA426" s="44"/>
      <c r="AB426" s="44"/>
    </row>
    <row r="427" s="35" customFormat="1" customHeight="1" spans="1:28">
      <c r="A427" s="30"/>
      <c r="B427" s="38">
        <v>46060</v>
      </c>
      <c r="C427" s="31" t="s">
        <v>28</v>
      </c>
      <c r="D427" s="30" t="s">
        <v>33</v>
      </c>
      <c r="E427" s="56" t="s">
        <v>90</v>
      </c>
      <c r="F427" s="56">
        <v>2787.31</v>
      </c>
      <c r="G427" s="56"/>
      <c r="H427" s="32">
        <v>222506.73</v>
      </c>
      <c r="I427" s="31" t="s">
        <v>91</v>
      </c>
      <c r="J427" s="30"/>
      <c r="K427" s="31"/>
      <c r="L427" s="30">
        <v>202602</v>
      </c>
      <c r="M427" s="31"/>
      <c r="N427" s="31">
        <v>202602</v>
      </c>
      <c r="O427" s="31"/>
      <c r="P427" s="30"/>
      <c r="Z427" s="44"/>
      <c r="AA427" s="44"/>
      <c r="AB427" s="44"/>
    </row>
    <row r="428" s="35" customFormat="1" customHeight="1" spans="1:28">
      <c r="A428" s="30"/>
      <c r="B428" s="38">
        <v>46060</v>
      </c>
      <c r="C428" s="31" t="s">
        <v>28</v>
      </c>
      <c r="D428" s="30" t="s">
        <v>33</v>
      </c>
      <c r="E428" s="56" t="s">
        <v>108</v>
      </c>
      <c r="F428" s="56">
        <v>4297.16</v>
      </c>
      <c r="G428" s="56"/>
      <c r="H428" s="32">
        <v>226803.89</v>
      </c>
      <c r="I428" s="31" t="s">
        <v>109</v>
      </c>
      <c r="J428" s="30"/>
      <c r="K428" s="31"/>
      <c r="L428" s="30">
        <v>202602</v>
      </c>
      <c r="M428" s="31"/>
      <c r="N428" s="31">
        <v>202602</v>
      </c>
      <c r="O428" s="31"/>
      <c r="P428" s="30"/>
      <c r="Z428" s="44"/>
      <c r="AA428" s="44"/>
      <c r="AB428" s="44"/>
    </row>
    <row r="429" s="35" customFormat="1" customHeight="1" spans="1:28">
      <c r="A429" s="30"/>
      <c r="B429" s="38">
        <v>46060</v>
      </c>
      <c r="C429" s="31" t="s">
        <v>28</v>
      </c>
      <c r="D429" s="30" t="s">
        <v>33</v>
      </c>
      <c r="E429" s="56" t="s">
        <v>79</v>
      </c>
      <c r="F429" s="56">
        <v>2290.7</v>
      </c>
      <c r="G429" s="56"/>
      <c r="H429" s="32">
        <v>229094.59</v>
      </c>
      <c r="I429" s="31" t="s">
        <v>80</v>
      </c>
      <c r="J429" s="30"/>
      <c r="K429" s="31"/>
      <c r="L429" s="30">
        <v>202602</v>
      </c>
      <c r="M429" s="31"/>
      <c r="N429" s="31">
        <v>202602</v>
      </c>
      <c r="O429" s="31"/>
      <c r="P429" s="30"/>
      <c r="Z429" s="44"/>
      <c r="AA429" s="44"/>
      <c r="AB429" s="44"/>
    </row>
    <row r="430" s="35" customFormat="1" customHeight="1" spans="1:28">
      <c r="A430" s="30"/>
      <c r="B430" s="38">
        <v>46060</v>
      </c>
      <c r="C430" s="31" t="s">
        <v>28</v>
      </c>
      <c r="D430" s="30" t="s">
        <v>33</v>
      </c>
      <c r="E430" s="56" t="s">
        <v>77</v>
      </c>
      <c r="F430" s="56">
        <v>1667.55</v>
      </c>
      <c r="G430" s="56"/>
      <c r="H430" s="32">
        <v>230762.14</v>
      </c>
      <c r="I430" s="31" t="s">
        <v>78</v>
      </c>
      <c r="J430" s="30"/>
      <c r="K430" s="31"/>
      <c r="L430" s="30">
        <v>202602</v>
      </c>
      <c r="M430" s="31"/>
      <c r="N430" s="31">
        <v>202602</v>
      </c>
      <c r="O430" s="31"/>
      <c r="P430" s="30"/>
      <c r="Z430" s="44"/>
      <c r="AA430" s="44"/>
      <c r="AB430" s="44"/>
    </row>
    <row r="431" s="35" customFormat="1" customHeight="1" spans="1:28">
      <c r="A431" s="30"/>
      <c r="B431" s="38">
        <v>46060</v>
      </c>
      <c r="C431" s="31" t="s">
        <v>28</v>
      </c>
      <c r="D431" s="30" t="s">
        <v>33</v>
      </c>
      <c r="E431" s="56" t="s">
        <v>73</v>
      </c>
      <c r="F431" s="56">
        <v>2173.8</v>
      </c>
      <c r="G431" s="56"/>
      <c r="H431" s="32">
        <v>232935.94</v>
      </c>
      <c r="I431" s="31" t="s">
        <v>74</v>
      </c>
      <c r="J431" s="30"/>
      <c r="K431" s="31"/>
      <c r="L431" s="30">
        <v>202602</v>
      </c>
      <c r="M431" s="31"/>
      <c r="N431" s="31">
        <v>202602</v>
      </c>
      <c r="O431" s="31"/>
      <c r="P431" s="30"/>
      <c r="Z431" s="44"/>
      <c r="AA431" s="44"/>
      <c r="AB431" s="44"/>
    </row>
    <row r="432" s="35" customFormat="1" customHeight="1" spans="1:28">
      <c r="A432" s="30"/>
      <c r="B432" s="38">
        <v>46060</v>
      </c>
      <c r="C432" s="31" t="s">
        <v>28</v>
      </c>
      <c r="D432" s="30" t="s">
        <v>33</v>
      </c>
      <c r="E432" s="56" t="s">
        <v>81</v>
      </c>
      <c r="F432" s="56">
        <v>799.05</v>
      </c>
      <c r="G432" s="56"/>
      <c r="H432" s="32">
        <v>233734.99</v>
      </c>
      <c r="I432" s="31" t="s">
        <v>82</v>
      </c>
      <c r="J432" s="30"/>
      <c r="K432" s="31"/>
      <c r="L432" s="30">
        <v>202602</v>
      </c>
      <c r="M432" s="31"/>
      <c r="N432" s="31">
        <v>202602</v>
      </c>
      <c r="O432" s="31"/>
      <c r="P432" s="30"/>
      <c r="Z432" s="44"/>
      <c r="AA432" s="44"/>
      <c r="AB432" s="44"/>
    </row>
    <row r="433" s="35" customFormat="1" customHeight="1" spans="1:28">
      <c r="A433" s="30"/>
      <c r="B433" s="38">
        <v>46060</v>
      </c>
      <c r="C433" s="31" t="s">
        <v>28</v>
      </c>
      <c r="D433" s="30" t="s">
        <v>33</v>
      </c>
      <c r="E433" s="56" t="s">
        <v>75</v>
      </c>
      <c r="F433" s="56">
        <v>1526.86</v>
      </c>
      <c r="G433" s="56"/>
      <c r="H433" s="32">
        <v>235261.85</v>
      </c>
      <c r="I433" s="31" t="s">
        <v>76</v>
      </c>
      <c r="J433" s="30"/>
      <c r="K433" s="31"/>
      <c r="L433" s="30">
        <v>202602</v>
      </c>
      <c r="M433" s="31"/>
      <c r="N433" s="31">
        <v>202602</v>
      </c>
      <c r="O433" s="31"/>
      <c r="P433" s="30"/>
      <c r="Z433" s="44"/>
      <c r="AA433" s="44"/>
      <c r="AB433" s="44"/>
    </row>
    <row r="434" s="35" customFormat="1" customHeight="1" spans="1:28">
      <c r="A434" s="30"/>
      <c r="B434" s="38">
        <v>46061</v>
      </c>
      <c r="C434" s="31" t="s">
        <v>28</v>
      </c>
      <c r="D434" s="30" t="s">
        <v>33</v>
      </c>
      <c r="E434" s="56" t="s">
        <v>98</v>
      </c>
      <c r="F434" s="56">
        <v>848.61</v>
      </c>
      <c r="G434" s="56"/>
      <c r="H434" s="32">
        <v>236110.46</v>
      </c>
      <c r="I434" s="31" t="s">
        <v>99</v>
      </c>
      <c r="J434" s="30"/>
      <c r="K434" s="31"/>
      <c r="L434" s="30">
        <v>202602</v>
      </c>
      <c r="M434" s="31"/>
      <c r="N434" s="31">
        <v>202602</v>
      </c>
      <c r="O434" s="31"/>
      <c r="P434" s="30"/>
      <c r="Z434" s="44"/>
      <c r="AA434" s="44"/>
      <c r="AB434" s="44"/>
    </row>
    <row r="435" s="35" customFormat="1" customHeight="1" spans="1:28">
      <c r="A435" s="30"/>
      <c r="B435" s="38">
        <v>46061</v>
      </c>
      <c r="C435" s="31" t="s">
        <v>28</v>
      </c>
      <c r="D435" s="30" t="s">
        <v>33</v>
      </c>
      <c r="E435" s="56" t="s">
        <v>102</v>
      </c>
      <c r="F435" s="56">
        <v>3080.73</v>
      </c>
      <c r="G435" s="56"/>
      <c r="H435" s="32">
        <v>239191.19</v>
      </c>
      <c r="I435" s="31" t="s">
        <v>103</v>
      </c>
      <c r="J435" s="30"/>
      <c r="K435" s="31"/>
      <c r="L435" s="30">
        <v>202602</v>
      </c>
      <c r="M435" s="31"/>
      <c r="N435" s="31">
        <v>202602</v>
      </c>
      <c r="O435" s="31"/>
      <c r="P435" s="30"/>
      <c r="Z435" s="44"/>
      <c r="AA435" s="44"/>
      <c r="AB435" s="44"/>
    </row>
    <row r="436" s="35" customFormat="1" customHeight="1" spans="1:28">
      <c r="A436" s="30"/>
      <c r="B436" s="38">
        <v>46061</v>
      </c>
      <c r="C436" s="31" t="s">
        <v>28</v>
      </c>
      <c r="D436" s="30" t="s">
        <v>33</v>
      </c>
      <c r="E436" s="56" t="s">
        <v>96</v>
      </c>
      <c r="F436" s="56">
        <v>457.46</v>
      </c>
      <c r="G436" s="56"/>
      <c r="H436" s="32">
        <v>239648.65</v>
      </c>
      <c r="I436" s="31" t="s">
        <v>97</v>
      </c>
      <c r="J436" s="30"/>
      <c r="K436" s="31"/>
      <c r="L436" s="30">
        <v>202602</v>
      </c>
      <c r="M436" s="31"/>
      <c r="N436" s="31">
        <v>202602</v>
      </c>
      <c r="O436" s="31"/>
      <c r="P436" s="30"/>
      <c r="Z436" s="44"/>
      <c r="AA436" s="44"/>
      <c r="AB436" s="44"/>
    </row>
    <row r="437" s="35" customFormat="1" customHeight="1" spans="1:28">
      <c r="A437" s="30"/>
      <c r="B437" s="38">
        <v>46061</v>
      </c>
      <c r="C437" s="31" t="s">
        <v>28</v>
      </c>
      <c r="D437" s="30" t="s">
        <v>33</v>
      </c>
      <c r="E437" s="56" t="s">
        <v>100</v>
      </c>
      <c r="F437" s="56">
        <v>6143</v>
      </c>
      <c r="G437" s="56"/>
      <c r="H437" s="32">
        <v>245791.65</v>
      </c>
      <c r="I437" s="31" t="s">
        <v>101</v>
      </c>
      <c r="J437" s="30"/>
      <c r="K437" s="31"/>
      <c r="L437" s="30">
        <v>202602</v>
      </c>
      <c r="M437" s="31"/>
      <c r="N437" s="31">
        <v>202602</v>
      </c>
      <c r="O437" s="31"/>
      <c r="P437" s="30"/>
      <c r="Z437" s="44"/>
      <c r="AA437" s="44"/>
      <c r="AB437" s="44"/>
    </row>
    <row r="438" s="35" customFormat="1" customHeight="1" spans="1:28">
      <c r="A438" s="30"/>
      <c r="B438" s="38">
        <v>46061</v>
      </c>
      <c r="C438" s="31" t="s">
        <v>28</v>
      </c>
      <c r="D438" s="30" t="s">
        <v>33</v>
      </c>
      <c r="E438" s="56" t="s">
        <v>106</v>
      </c>
      <c r="F438" s="56">
        <v>2135.18</v>
      </c>
      <c r="G438" s="56"/>
      <c r="H438" s="32">
        <v>247926.83</v>
      </c>
      <c r="I438" s="31" t="s">
        <v>107</v>
      </c>
      <c r="J438" s="30"/>
      <c r="K438" s="31"/>
      <c r="L438" s="30">
        <v>202602</v>
      </c>
      <c r="M438" s="31"/>
      <c r="N438" s="31">
        <v>202602</v>
      </c>
      <c r="O438" s="31"/>
      <c r="P438" s="30"/>
      <c r="Z438" s="44"/>
      <c r="AA438" s="44"/>
      <c r="AB438" s="44"/>
    </row>
    <row r="439" s="35" customFormat="1" customHeight="1" spans="1:28">
      <c r="A439" s="30"/>
      <c r="B439" s="38">
        <v>46061</v>
      </c>
      <c r="C439" s="31" t="s">
        <v>28</v>
      </c>
      <c r="D439" s="30" t="s">
        <v>33</v>
      </c>
      <c r="E439" s="56" t="s">
        <v>86</v>
      </c>
      <c r="F439" s="56">
        <v>1220.83</v>
      </c>
      <c r="G439" s="56"/>
      <c r="H439" s="32">
        <v>249147.66</v>
      </c>
      <c r="I439" s="31" t="s">
        <v>87</v>
      </c>
      <c r="J439" s="30"/>
      <c r="K439" s="31"/>
      <c r="L439" s="30">
        <v>202602</v>
      </c>
      <c r="M439" s="31"/>
      <c r="N439" s="31">
        <v>202602</v>
      </c>
      <c r="O439" s="31"/>
      <c r="P439" s="30"/>
      <c r="Z439" s="44"/>
      <c r="AA439" s="44"/>
      <c r="AB439" s="44"/>
    </row>
    <row r="440" s="35" customFormat="1" customHeight="1" spans="1:28">
      <c r="A440" s="30"/>
      <c r="B440" s="38">
        <v>46061</v>
      </c>
      <c r="C440" s="31" t="s">
        <v>28</v>
      </c>
      <c r="D440" s="30" t="s">
        <v>33</v>
      </c>
      <c r="E440" s="56" t="s">
        <v>83</v>
      </c>
      <c r="F440" s="56">
        <v>5714.05</v>
      </c>
      <c r="G440" s="56"/>
      <c r="H440" s="32">
        <v>254861.71</v>
      </c>
      <c r="I440" s="31" t="s">
        <v>84</v>
      </c>
      <c r="J440" s="30"/>
      <c r="K440" s="31"/>
      <c r="L440" s="30">
        <v>202602</v>
      </c>
      <c r="M440" s="31"/>
      <c r="N440" s="31">
        <v>202602</v>
      </c>
      <c r="O440" s="31"/>
      <c r="P440" s="30"/>
      <c r="Z440" s="44"/>
      <c r="AA440" s="44"/>
      <c r="AB440" s="44"/>
    </row>
    <row r="441" s="35" customFormat="1" customHeight="1" spans="1:28">
      <c r="A441" s="30"/>
      <c r="B441" s="38">
        <v>46062</v>
      </c>
      <c r="C441" s="31" t="s">
        <v>28</v>
      </c>
      <c r="D441" s="30" t="s">
        <v>147</v>
      </c>
      <c r="E441" s="56" t="s">
        <v>314</v>
      </c>
      <c r="F441" s="56"/>
      <c r="G441" s="56">
        <v>3000</v>
      </c>
      <c r="H441" s="32">
        <v>251861.71</v>
      </c>
      <c r="I441" s="31" t="s">
        <v>11</v>
      </c>
      <c r="J441" s="30"/>
      <c r="K441" s="31"/>
      <c r="L441" s="41">
        <v>202512</v>
      </c>
      <c r="M441" s="31"/>
      <c r="N441" s="31">
        <v>202602</v>
      </c>
      <c r="O441" s="31"/>
      <c r="P441" s="30"/>
      <c r="Z441" s="44"/>
      <c r="AA441" s="44"/>
      <c r="AB441" s="44"/>
    </row>
    <row r="442" s="35" customFormat="1" customHeight="1" spans="1:28">
      <c r="A442" s="30"/>
      <c r="B442" s="38">
        <v>46062</v>
      </c>
      <c r="C442" s="31" t="s">
        <v>28</v>
      </c>
      <c r="D442" s="31" t="s">
        <v>50</v>
      </c>
      <c r="E442" s="58" t="s">
        <v>153</v>
      </c>
      <c r="F442" s="56">
        <v>150000</v>
      </c>
      <c r="G442" s="56"/>
      <c r="H442" s="32">
        <v>401861.71</v>
      </c>
      <c r="I442" s="31"/>
      <c r="J442" s="30"/>
      <c r="K442" s="31"/>
      <c r="L442" s="31">
        <v>202602</v>
      </c>
      <c r="M442" s="31"/>
      <c r="N442" s="31">
        <v>202602</v>
      </c>
      <c r="O442" s="31"/>
      <c r="P442" s="30"/>
      <c r="Z442" s="44"/>
      <c r="AA442" s="44"/>
      <c r="AB442" s="44"/>
    </row>
    <row r="443" s="35" customFormat="1" customHeight="1" spans="1:28">
      <c r="A443" s="30"/>
      <c r="B443" s="38">
        <v>46062</v>
      </c>
      <c r="C443" s="31" t="s">
        <v>28</v>
      </c>
      <c r="D443" s="30" t="s">
        <v>133</v>
      </c>
      <c r="E443" s="56" t="s">
        <v>315</v>
      </c>
      <c r="F443" s="56"/>
      <c r="G443" s="56">
        <v>280</v>
      </c>
      <c r="H443" s="32">
        <v>401581.71</v>
      </c>
      <c r="I443" s="31" t="s">
        <v>162</v>
      </c>
      <c r="J443" s="30"/>
      <c r="K443" s="31"/>
      <c r="L443" s="31">
        <v>202602</v>
      </c>
      <c r="M443" s="31"/>
      <c r="N443" s="31">
        <v>202602</v>
      </c>
      <c r="O443" s="31"/>
      <c r="P443" s="30"/>
      <c r="Z443" s="44"/>
      <c r="AA443" s="44"/>
      <c r="AB443" s="44"/>
    </row>
    <row r="444" s="35" customFormat="1" customHeight="1" spans="1:28">
      <c r="A444" s="30"/>
      <c r="B444" s="38">
        <v>46062</v>
      </c>
      <c r="C444" s="31" t="s">
        <v>28</v>
      </c>
      <c r="D444" s="30" t="s">
        <v>133</v>
      </c>
      <c r="E444" s="56" t="s">
        <v>316</v>
      </c>
      <c r="F444" s="56"/>
      <c r="G444" s="56">
        <v>47</v>
      </c>
      <c r="H444" s="32">
        <v>401534.71</v>
      </c>
      <c r="I444" s="31" t="s">
        <v>11</v>
      </c>
      <c r="J444" s="30"/>
      <c r="K444" s="31"/>
      <c r="L444" s="31">
        <v>202601</v>
      </c>
      <c r="M444" s="31"/>
      <c r="N444" s="31">
        <v>202602</v>
      </c>
      <c r="O444" s="31"/>
      <c r="P444" s="30"/>
      <c r="Z444" s="44"/>
      <c r="AA444" s="44"/>
      <c r="AB444" s="44"/>
    </row>
    <row r="445" s="35" customFormat="1" customHeight="1" spans="1:28">
      <c r="A445" s="30"/>
      <c r="B445" s="38">
        <v>46062</v>
      </c>
      <c r="C445" s="31" t="s">
        <v>28</v>
      </c>
      <c r="D445" s="30" t="s">
        <v>133</v>
      </c>
      <c r="E445" s="56" t="s">
        <v>317</v>
      </c>
      <c r="F445" s="56"/>
      <c r="G445" s="56">
        <v>3593</v>
      </c>
      <c r="H445" s="32">
        <v>397941.71</v>
      </c>
      <c r="I445" s="31" t="s">
        <v>11</v>
      </c>
      <c r="J445" s="30"/>
      <c r="K445" s="31"/>
      <c r="L445" s="41">
        <v>202601</v>
      </c>
      <c r="M445" s="31"/>
      <c r="N445" s="31">
        <v>202602</v>
      </c>
      <c r="O445" s="31"/>
      <c r="P445" s="30"/>
      <c r="Z445" s="44"/>
      <c r="AA445" s="44"/>
      <c r="AB445" s="44"/>
    </row>
    <row r="446" s="35" customFormat="1" customHeight="1" spans="1:28">
      <c r="A446" s="30"/>
      <c r="B446" s="38">
        <v>202602</v>
      </c>
      <c r="C446" s="31" t="s">
        <v>28</v>
      </c>
      <c r="D446" s="30" t="s">
        <v>133</v>
      </c>
      <c r="E446" s="56" t="s">
        <v>318</v>
      </c>
      <c r="F446" s="56"/>
      <c r="G446" s="56">
        <v>5123</v>
      </c>
      <c r="H446" s="32">
        <v>392818.71</v>
      </c>
      <c r="I446" s="31" t="s">
        <v>11</v>
      </c>
      <c r="J446" s="30"/>
      <c r="K446" s="31"/>
      <c r="L446" s="41">
        <v>202602</v>
      </c>
      <c r="M446" s="31"/>
      <c r="N446" s="31">
        <v>245409</v>
      </c>
      <c r="O446" s="31"/>
      <c r="P446" s="30"/>
      <c r="Z446" s="44"/>
      <c r="AA446" s="44"/>
      <c r="AB446" s="44"/>
    </row>
    <row r="447" s="35" customFormat="1" customHeight="1" spans="1:28">
      <c r="A447" s="30"/>
      <c r="B447" s="38">
        <v>46062</v>
      </c>
      <c r="C447" s="31" t="s">
        <v>28</v>
      </c>
      <c r="D447" s="30" t="s">
        <v>133</v>
      </c>
      <c r="E447" s="56" t="s">
        <v>319</v>
      </c>
      <c r="F447" s="56"/>
      <c r="G447" s="56">
        <v>6770</v>
      </c>
      <c r="H447" s="32">
        <v>386048.71</v>
      </c>
      <c r="I447" s="31" t="s">
        <v>11</v>
      </c>
      <c r="J447" s="30"/>
      <c r="K447" s="31"/>
      <c r="L447" s="41">
        <v>202601</v>
      </c>
      <c r="M447" s="31"/>
      <c r="N447" s="31">
        <v>202602</v>
      </c>
      <c r="O447" s="31"/>
      <c r="P447" s="30"/>
      <c r="Z447" s="44"/>
      <c r="AA447" s="44"/>
      <c r="AB447" s="44"/>
    </row>
    <row r="448" s="35" customFormat="1" customHeight="1" spans="1:28">
      <c r="A448" s="30"/>
      <c r="B448" s="38">
        <v>46063</v>
      </c>
      <c r="C448" s="31" t="s">
        <v>28</v>
      </c>
      <c r="D448" s="30" t="s">
        <v>112</v>
      </c>
      <c r="E448" s="30" t="s">
        <v>320</v>
      </c>
      <c r="F448" s="56"/>
      <c r="G448" s="63">
        <v>18</v>
      </c>
      <c r="H448" s="32">
        <v>386030.71</v>
      </c>
      <c r="I448" s="31" t="s">
        <v>274</v>
      </c>
      <c r="J448" s="30"/>
      <c r="K448" s="31"/>
      <c r="L448" s="41">
        <v>202512</v>
      </c>
      <c r="M448" s="31"/>
      <c r="N448" s="31">
        <v>202602</v>
      </c>
      <c r="O448" s="31"/>
      <c r="P448" s="30"/>
      <c r="Z448" s="44"/>
      <c r="AA448" s="44"/>
      <c r="AB448" s="44"/>
    </row>
    <row r="449" s="35" customFormat="1" customHeight="1" spans="1:28">
      <c r="A449" s="30"/>
      <c r="B449" s="38">
        <v>46063</v>
      </c>
      <c r="C449" s="31" t="s">
        <v>28</v>
      </c>
      <c r="D449" s="30" t="s">
        <v>112</v>
      </c>
      <c r="E449" s="30" t="s">
        <v>321</v>
      </c>
      <c r="F449" s="56"/>
      <c r="G449" s="56">
        <v>20</v>
      </c>
      <c r="H449" s="32">
        <v>386010.71</v>
      </c>
      <c r="I449" s="31" t="s">
        <v>274</v>
      </c>
      <c r="J449" s="30"/>
      <c r="K449" s="31"/>
      <c r="L449" s="41">
        <v>202512</v>
      </c>
      <c r="M449" s="31"/>
      <c r="N449" s="31">
        <v>202602</v>
      </c>
      <c r="O449" s="31"/>
      <c r="P449" s="30"/>
      <c r="Z449" s="44"/>
      <c r="AA449" s="44"/>
      <c r="AB449" s="44"/>
    </row>
    <row r="450" s="35" customFormat="1" customHeight="1" spans="1:28">
      <c r="A450" s="30"/>
      <c r="B450" s="38">
        <v>46063</v>
      </c>
      <c r="C450" s="31" t="s">
        <v>28</v>
      </c>
      <c r="D450" s="30" t="s">
        <v>112</v>
      </c>
      <c r="E450" s="30" t="s">
        <v>322</v>
      </c>
      <c r="F450" s="56"/>
      <c r="G450" s="63">
        <v>300</v>
      </c>
      <c r="H450" s="32">
        <v>385710.71</v>
      </c>
      <c r="I450" s="31" t="s">
        <v>274</v>
      </c>
      <c r="J450" s="30"/>
      <c r="K450" s="31"/>
      <c r="L450" s="41">
        <v>202512</v>
      </c>
      <c r="M450" s="31"/>
      <c r="N450" s="31">
        <v>202602</v>
      </c>
      <c r="O450" s="31"/>
      <c r="P450" s="30"/>
      <c r="Z450" s="44"/>
      <c r="AA450" s="44"/>
      <c r="AB450" s="44"/>
    </row>
    <row r="451" s="35" customFormat="1" customHeight="1" spans="1:28">
      <c r="A451" s="30"/>
      <c r="B451" s="38">
        <v>46063</v>
      </c>
      <c r="C451" s="31" t="s">
        <v>28</v>
      </c>
      <c r="D451" s="30" t="s">
        <v>112</v>
      </c>
      <c r="E451" s="30" t="s">
        <v>323</v>
      </c>
      <c r="F451" s="56"/>
      <c r="G451" s="63">
        <v>200</v>
      </c>
      <c r="H451" s="32">
        <v>385510.71</v>
      </c>
      <c r="I451" s="31" t="s">
        <v>274</v>
      </c>
      <c r="J451" s="30"/>
      <c r="K451" s="31"/>
      <c r="L451" s="41">
        <v>202512</v>
      </c>
      <c r="M451" s="31"/>
      <c r="N451" s="31">
        <v>202602</v>
      </c>
      <c r="O451" s="31"/>
      <c r="P451" s="30"/>
      <c r="Z451" s="44"/>
      <c r="AA451" s="44"/>
      <c r="AB451" s="44"/>
    </row>
    <row r="452" s="35" customFormat="1" customHeight="1" spans="1:28">
      <c r="A452" s="30"/>
      <c r="B452" s="38">
        <v>46063</v>
      </c>
      <c r="C452" s="31" t="s">
        <v>28</v>
      </c>
      <c r="D452" s="30" t="s">
        <v>112</v>
      </c>
      <c r="E452" s="30" t="s">
        <v>324</v>
      </c>
      <c r="F452" s="56"/>
      <c r="G452" s="64">
        <v>350</v>
      </c>
      <c r="H452" s="32">
        <v>385160.71</v>
      </c>
      <c r="I452" s="31" t="s">
        <v>274</v>
      </c>
      <c r="J452" s="30"/>
      <c r="K452" s="31"/>
      <c r="L452" s="41">
        <v>202512</v>
      </c>
      <c r="M452" s="31"/>
      <c r="N452" s="31">
        <v>202602</v>
      </c>
      <c r="O452" s="31"/>
      <c r="P452" s="30"/>
      <c r="Z452" s="44"/>
      <c r="AA452" s="44"/>
      <c r="AB452" s="44"/>
    </row>
    <row r="453" s="35" customFormat="1" customHeight="1" spans="1:28">
      <c r="A453" s="30"/>
      <c r="B453" s="38">
        <v>46063</v>
      </c>
      <c r="C453" s="31" t="s">
        <v>28</v>
      </c>
      <c r="D453" s="30" t="s">
        <v>112</v>
      </c>
      <c r="E453" s="56" t="s">
        <v>325</v>
      </c>
      <c r="F453" s="56"/>
      <c r="G453" s="56">
        <v>139.5</v>
      </c>
      <c r="H453" s="32">
        <v>385021.21</v>
      </c>
      <c r="I453" s="31" t="s">
        <v>11</v>
      </c>
      <c r="J453" s="30"/>
      <c r="K453" s="31"/>
      <c r="L453" s="31">
        <v>202602</v>
      </c>
      <c r="M453" s="31"/>
      <c r="N453" s="31">
        <v>202602</v>
      </c>
      <c r="O453" s="31"/>
      <c r="P453" s="30"/>
      <c r="Z453" s="44"/>
      <c r="AA453" s="44"/>
      <c r="AB453" s="44"/>
    </row>
    <row r="454" s="35" customFormat="1" customHeight="1" spans="1:28">
      <c r="A454" s="30"/>
      <c r="B454" s="38">
        <v>46063</v>
      </c>
      <c r="C454" s="31" t="s">
        <v>28</v>
      </c>
      <c r="D454" s="30" t="s">
        <v>112</v>
      </c>
      <c r="E454" s="56" t="s">
        <v>325</v>
      </c>
      <c r="F454" s="56"/>
      <c r="G454" s="56">
        <v>720</v>
      </c>
      <c r="H454" s="32">
        <v>384301.21</v>
      </c>
      <c r="I454" s="31" t="s">
        <v>11</v>
      </c>
      <c r="J454" s="30"/>
      <c r="K454" s="31"/>
      <c r="L454" s="31">
        <v>202602</v>
      </c>
      <c r="M454" s="31"/>
      <c r="N454" s="31">
        <v>202602</v>
      </c>
      <c r="O454" s="31"/>
      <c r="P454" s="30"/>
      <c r="Z454" s="44"/>
      <c r="AA454" s="44"/>
      <c r="AB454" s="44"/>
    </row>
    <row r="455" s="35" customFormat="1" customHeight="1" spans="1:28">
      <c r="A455" s="30"/>
      <c r="B455" s="38">
        <v>46063</v>
      </c>
      <c r="C455" s="31" t="s">
        <v>28</v>
      </c>
      <c r="D455" s="30" t="s">
        <v>112</v>
      </c>
      <c r="E455" s="56" t="s">
        <v>325</v>
      </c>
      <c r="F455" s="56"/>
      <c r="G455" s="56">
        <v>60</v>
      </c>
      <c r="H455" s="32">
        <v>384241.21</v>
      </c>
      <c r="I455" s="31" t="s">
        <v>37</v>
      </c>
      <c r="J455" s="30"/>
      <c r="K455" s="31"/>
      <c r="L455" s="31">
        <v>202602</v>
      </c>
      <c r="M455" s="31"/>
      <c r="N455" s="31">
        <v>202602</v>
      </c>
      <c r="O455" s="31"/>
      <c r="P455" s="30"/>
      <c r="Z455" s="44"/>
      <c r="AA455" s="44"/>
      <c r="AB455" s="44"/>
    </row>
    <row r="456" s="35" customFormat="1" customHeight="1" spans="1:28">
      <c r="A456" s="30"/>
      <c r="B456" s="38">
        <v>46063</v>
      </c>
      <c r="C456" s="31" t="s">
        <v>28</v>
      </c>
      <c r="D456" s="30" t="s">
        <v>326</v>
      </c>
      <c r="E456" s="56" t="s">
        <v>327</v>
      </c>
      <c r="F456" s="56"/>
      <c r="G456" s="56">
        <v>300</v>
      </c>
      <c r="H456" s="32">
        <v>383941.21</v>
      </c>
      <c r="I456" s="31" t="s">
        <v>97</v>
      </c>
      <c r="J456" s="30"/>
      <c r="K456" s="31"/>
      <c r="L456" s="41">
        <v>202512</v>
      </c>
      <c r="M456" s="31"/>
      <c r="N456" s="31">
        <v>202602</v>
      </c>
      <c r="O456" s="31"/>
      <c r="P456" s="30"/>
      <c r="Z456" s="44"/>
      <c r="AA456" s="44"/>
      <c r="AB456" s="44"/>
    </row>
    <row r="457" s="35" customFormat="1" customHeight="1" spans="1:28">
      <c r="A457" s="30"/>
      <c r="B457" s="38">
        <v>46063</v>
      </c>
      <c r="C457" s="31" t="s">
        <v>28</v>
      </c>
      <c r="D457" s="30" t="s">
        <v>326</v>
      </c>
      <c r="E457" s="56" t="s">
        <v>327</v>
      </c>
      <c r="F457" s="56"/>
      <c r="G457" s="56">
        <v>350</v>
      </c>
      <c r="H457" s="32">
        <v>383591.21</v>
      </c>
      <c r="I457" s="31" t="s">
        <v>11</v>
      </c>
      <c r="J457" s="30"/>
      <c r="K457" s="31"/>
      <c r="L457" s="41">
        <v>202512</v>
      </c>
      <c r="M457" s="31"/>
      <c r="N457" s="31">
        <v>202602</v>
      </c>
      <c r="O457" s="31"/>
      <c r="P457" s="30"/>
      <c r="Z457" s="44"/>
      <c r="AA457" s="44"/>
      <c r="AB457" s="44"/>
    </row>
    <row r="458" s="35" customFormat="1" customHeight="1" spans="1:28">
      <c r="A458" s="30"/>
      <c r="B458" s="38">
        <v>46064</v>
      </c>
      <c r="C458" s="31" t="s">
        <v>28</v>
      </c>
      <c r="D458" s="30" t="s">
        <v>326</v>
      </c>
      <c r="E458" s="56" t="s">
        <v>327</v>
      </c>
      <c r="F458" s="56"/>
      <c r="G458" s="56">
        <v>300</v>
      </c>
      <c r="H458" s="32">
        <v>383291.21</v>
      </c>
      <c r="I458" s="31" t="s">
        <v>35</v>
      </c>
      <c r="J458" s="30"/>
      <c r="K458" s="31"/>
      <c r="L458" s="31">
        <v>202602</v>
      </c>
      <c r="M458" s="31"/>
      <c r="N458" s="31">
        <v>202602</v>
      </c>
      <c r="O458" s="31"/>
      <c r="P458" s="30"/>
      <c r="Z458" s="44"/>
      <c r="AA458" s="44"/>
      <c r="AB458" s="44"/>
    </row>
    <row r="459" s="35" customFormat="1" customHeight="1" spans="1:28">
      <c r="A459" s="30"/>
      <c r="B459" s="38">
        <v>46063</v>
      </c>
      <c r="C459" s="31" t="s">
        <v>28</v>
      </c>
      <c r="D459" s="30" t="s">
        <v>110</v>
      </c>
      <c r="E459" s="56" t="s">
        <v>328</v>
      </c>
      <c r="F459" s="56">
        <v>595</v>
      </c>
      <c r="G459" s="56"/>
      <c r="H459" s="32">
        <v>383886.21</v>
      </c>
      <c r="I459" s="31" t="s">
        <v>11</v>
      </c>
      <c r="J459" s="30"/>
      <c r="K459" s="31"/>
      <c r="L459" s="31">
        <v>202601</v>
      </c>
      <c r="M459" s="31"/>
      <c r="N459" s="31">
        <v>202602</v>
      </c>
      <c r="O459" s="31"/>
      <c r="P459" s="30"/>
      <c r="Z459" s="44"/>
      <c r="AA459" s="44"/>
      <c r="AB459" s="44"/>
    </row>
    <row r="460" s="35" customFormat="1" customHeight="1" spans="1:28">
      <c r="A460" s="30"/>
      <c r="B460" s="38">
        <v>46063</v>
      </c>
      <c r="C460" s="31" t="s">
        <v>28</v>
      </c>
      <c r="D460" s="30" t="s">
        <v>139</v>
      </c>
      <c r="E460" s="31" t="s">
        <v>329</v>
      </c>
      <c r="F460" s="56">
        <v>359.31</v>
      </c>
      <c r="G460" s="56"/>
      <c r="H460" s="32">
        <v>384245.52</v>
      </c>
      <c r="I460" s="31" t="s">
        <v>66</v>
      </c>
      <c r="J460" s="30"/>
      <c r="K460" s="31"/>
      <c r="L460" s="31">
        <v>202601</v>
      </c>
      <c r="M460" s="31"/>
      <c r="N460" s="31">
        <v>202602</v>
      </c>
      <c r="O460" s="31"/>
      <c r="P460" s="30"/>
      <c r="Z460" s="44"/>
      <c r="AA460" s="44"/>
      <c r="AB460" s="44"/>
    </row>
    <row r="461" s="35" customFormat="1" customHeight="1" spans="1:28">
      <c r="A461" s="30"/>
      <c r="B461" s="38">
        <v>46063</v>
      </c>
      <c r="C461" s="31" t="s">
        <v>28</v>
      </c>
      <c r="D461" s="30" t="s">
        <v>139</v>
      </c>
      <c r="E461" s="31" t="s">
        <v>329</v>
      </c>
      <c r="F461" s="56">
        <v>37.5</v>
      </c>
      <c r="G461" s="56"/>
      <c r="H461" s="32">
        <v>384283.02</v>
      </c>
      <c r="I461" s="31" t="s">
        <v>74</v>
      </c>
      <c r="J461" s="30"/>
      <c r="K461" s="31"/>
      <c r="L461" s="31">
        <v>202601</v>
      </c>
      <c r="M461" s="31"/>
      <c r="N461" s="31">
        <v>202601</v>
      </c>
      <c r="O461" s="31"/>
      <c r="P461" s="30"/>
      <c r="Z461" s="44"/>
      <c r="AA461" s="44"/>
      <c r="AB461" s="44"/>
    </row>
    <row r="462" s="35" customFormat="1" customHeight="1" spans="1:28">
      <c r="A462" s="30"/>
      <c r="B462" s="38">
        <v>46063</v>
      </c>
      <c r="C462" s="31" t="s">
        <v>28</v>
      </c>
      <c r="D462" s="30" t="s">
        <v>139</v>
      </c>
      <c r="E462" s="31" t="s">
        <v>329</v>
      </c>
      <c r="F462" s="56">
        <v>25.9</v>
      </c>
      <c r="G462" s="56"/>
      <c r="H462" s="32">
        <v>384308.92</v>
      </c>
      <c r="I462" s="31" t="s">
        <v>78</v>
      </c>
      <c r="J462" s="30"/>
      <c r="K462" s="31"/>
      <c r="L462" s="31">
        <v>202601</v>
      </c>
      <c r="M462" s="31"/>
      <c r="N462" s="31">
        <v>202601</v>
      </c>
      <c r="O462" s="31"/>
      <c r="P462" s="30"/>
      <c r="Z462" s="44"/>
      <c r="AA462" s="44"/>
      <c r="AB462" s="44"/>
    </row>
    <row r="463" s="35" customFormat="1" customHeight="1" spans="1:28">
      <c r="A463" s="30"/>
      <c r="B463" s="38">
        <v>46063</v>
      </c>
      <c r="C463" s="31" t="s">
        <v>28</v>
      </c>
      <c r="D463" s="30" t="s">
        <v>139</v>
      </c>
      <c r="E463" s="31" t="s">
        <v>329</v>
      </c>
      <c r="F463" s="56">
        <v>116.98</v>
      </c>
      <c r="G463" s="56"/>
      <c r="H463" s="32">
        <v>384425.9</v>
      </c>
      <c r="I463" s="31" t="s">
        <v>97</v>
      </c>
      <c r="J463" s="30"/>
      <c r="K463" s="31"/>
      <c r="L463" s="31">
        <v>202601</v>
      </c>
      <c r="M463" s="31"/>
      <c r="N463" s="31">
        <v>202601</v>
      </c>
      <c r="O463" s="31"/>
      <c r="P463" s="30"/>
      <c r="Z463" s="44"/>
      <c r="AA463" s="44"/>
      <c r="AB463" s="44"/>
    </row>
    <row r="464" s="35" customFormat="1" customHeight="1" spans="1:28">
      <c r="A464" s="30"/>
      <c r="B464" s="38">
        <v>46063</v>
      </c>
      <c r="C464" s="31" t="s">
        <v>28</v>
      </c>
      <c r="D464" s="30" t="s">
        <v>139</v>
      </c>
      <c r="E464" s="31" t="s">
        <v>329</v>
      </c>
      <c r="F464" s="56">
        <v>4.4</v>
      </c>
      <c r="G464" s="56"/>
      <c r="H464" s="32">
        <v>384430.3</v>
      </c>
      <c r="I464" s="31" t="s">
        <v>76</v>
      </c>
      <c r="J464" s="30"/>
      <c r="K464" s="31"/>
      <c r="L464" s="31">
        <v>202601</v>
      </c>
      <c r="M464" s="31"/>
      <c r="N464" s="31">
        <v>202601</v>
      </c>
      <c r="O464" s="31"/>
      <c r="P464" s="30"/>
      <c r="Z464" s="44"/>
      <c r="AA464" s="44"/>
      <c r="AB464" s="44"/>
    </row>
    <row r="465" s="35" customFormat="1" customHeight="1" spans="1:28">
      <c r="A465" s="30"/>
      <c r="B465" s="38">
        <v>46063</v>
      </c>
      <c r="C465" s="31" t="s">
        <v>28</v>
      </c>
      <c r="D465" s="30" t="s">
        <v>139</v>
      </c>
      <c r="E465" s="31" t="s">
        <v>329</v>
      </c>
      <c r="F465" s="56">
        <v>51.8</v>
      </c>
      <c r="G465" s="56"/>
      <c r="H465" s="32">
        <v>384482.1</v>
      </c>
      <c r="I465" s="31" t="s">
        <v>191</v>
      </c>
      <c r="J465" s="30"/>
      <c r="K465" s="31"/>
      <c r="L465" s="31">
        <v>202601</v>
      </c>
      <c r="M465" s="31"/>
      <c r="N465" s="31">
        <v>202601</v>
      </c>
      <c r="O465" s="31"/>
      <c r="P465" s="30"/>
      <c r="Z465" s="44"/>
      <c r="AA465" s="44"/>
      <c r="AB465" s="44"/>
    </row>
    <row r="466" s="35" customFormat="1" customHeight="1" spans="1:28">
      <c r="A466" s="30"/>
      <c r="B466" s="38">
        <v>46063</v>
      </c>
      <c r="C466" s="31" t="s">
        <v>28</v>
      </c>
      <c r="D466" s="30" t="s">
        <v>139</v>
      </c>
      <c r="E466" s="31" t="s">
        <v>329</v>
      </c>
      <c r="F466" s="56">
        <v>27.5</v>
      </c>
      <c r="G466" s="56"/>
      <c r="H466" s="32">
        <v>384509.6</v>
      </c>
      <c r="I466" s="31" t="s">
        <v>109</v>
      </c>
      <c r="J466" s="30"/>
      <c r="K466" s="31"/>
      <c r="L466" s="31">
        <v>202601</v>
      </c>
      <c r="M466" s="31"/>
      <c r="N466" s="31">
        <v>202601</v>
      </c>
      <c r="O466" s="31"/>
      <c r="P466" s="30"/>
      <c r="Z466" s="44"/>
      <c r="AA466" s="44"/>
      <c r="AB466" s="44"/>
    </row>
    <row r="467" s="35" customFormat="1" customHeight="1" spans="1:28">
      <c r="A467" s="30"/>
      <c r="B467" s="38">
        <v>46063</v>
      </c>
      <c r="C467" s="31" t="s">
        <v>28</v>
      </c>
      <c r="D467" s="30" t="s">
        <v>139</v>
      </c>
      <c r="E467" s="31" t="s">
        <v>329</v>
      </c>
      <c r="F467" s="56">
        <v>16.3</v>
      </c>
      <c r="G467" s="56"/>
      <c r="H467" s="32">
        <v>384525.9</v>
      </c>
      <c r="I467" s="31" t="s">
        <v>91</v>
      </c>
      <c r="J467" s="30"/>
      <c r="K467" s="31"/>
      <c r="L467" s="31">
        <v>202601</v>
      </c>
      <c r="M467" s="31"/>
      <c r="N467" s="31">
        <v>202601</v>
      </c>
      <c r="O467" s="31"/>
      <c r="P467" s="30"/>
      <c r="Z467" s="44"/>
      <c r="AA467" s="44"/>
      <c r="AB467" s="44"/>
    </row>
    <row r="468" s="35" customFormat="1" customHeight="1" spans="1:28">
      <c r="A468" s="30"/>
      <c r="B468" s="38">
        <v>46063</v>
      </c>
      <c r="C468" s="31" t="s">
        <v>28</v>
      </c>
      <c r="D468" s="30" t="s">
        <v>139</v>
      </c>
      <c r="E468" s="31" t="s">
        <v>329</v>
      </c>
      <c r="F468" s="56">
        <v>3.4</v>
      </c>
      <c r="G468" s="56"/>
      <c r="H468" s="32">
        <v>384529.3</v>
      </c>
      <c r="I468" s="31" t="s">
        <v>205</v>
      </c>
      <c r="J468" s="30"/>
      <c r="K468" s="31"/>
      <c r="L468" s="31">
        <v>202601</v>
      </c>
      <c r="M468" s="31"/>
      <c r="N468" s="31">
        <v>202601</v>
      </c>
      <c r="O468" s="31"/>
      <c r="P468" s="30"/>
      <c r="Z468" s="44"/>
      <c r="AA468" s="44"/>
      <c r="AB468" s="44"/>
    </row>
    <row r="469" s="35" customFormat="1" customHeight="1" spans="1:28">
      <c r="A469" s="30"/>
      <c r="B469" s="38">
        <v>46063</v>
      </c>
      <c r="C469" s="31" t="s">
        <v>28</v>
      </c>
      <c r="D469" s="30" t="s">
        <v>139</v>
      </c>
      <c r="E469" s="31" t="s">
        <v>329</v>
      </c>
      <c r="F469" s="56">
        <v>69.5</v>
      </c>
      <c r="G469" s="56"/>
      <c r="H469" s="32">
        <v>384598.8</v>
      </c>
      <c r="I469" s="31" t="s">
        <v>64</v>
      </c>
      <c r="J469" s="30"/>
      <c r="K469" s="31"/>
      <c r="L469" s="31">
        <v>202601</v>
      </c>
      <c r="M469" s="31"/>
      <c r="N469" s="31">
        <v>202601</v>
      </c>
      <c r="O469" s="31"/>
      <c r="P469" s="30"/>
      <c r="Z469" s="44"/>
      <c r="AA469" s="44"/>
      <c r="AB469" s="44"/>
    </row>
    <row r="470" s="35" customFormat="1" customHeight="1" spans="1:28">
      <c r="A470" s="30"/>
      <c r="B470" s="38">
        <v>46063</v>
      </c>
      <c r="C470" s="31" t="s">
        <v>28</v>
      </c>
      <c r="D470" s="30" t="s">
        <v>139</v>
      </c>
      <c r="E470" s="31" t="s">
        <v>329</v>
      </c>
      <c r="F470" s="56">
        <v>57.2</v>
      </c>
      <c r="G470" s="56"/>
      <c r="H470" s="32">
        <v>384656</v>
      </c>
      <c r="I470" s="31" t="s">
        <v>213</v>
      </c>
      <c r="J470" s="30"/>
      <c r="K470" s="31"/>
      <c r="L470" s="31">
        <v>202601</v>
      </c>
      <c r="M470" s="31"/>
      <c r="N470" s="31">
        <v>202601</v>
      </c>
      <c r="O470" s="31"/>
      <c r="P470" s="30"/>
      <c r="Z470" s="44"/>
      <c r="AA470" s="44"/>
      <c r="AB470" s="44"/>
    </row>
    <row r="471" s="35" customFormat="1" customHeight="1" spans="1:28">
      <c r="A471" s="30"/>
      <c r="B471" s="38">
        <v>46063</v>
      </c>
      <c r="C471" s="31" t="s">
        <v>28</v>
      </c>
      <c r="D471" s="30" t="s">
        <v>139</v>
      </c>
      <c r="E471" s="31" t="s">
        <v>329</v>
      </c>
      <c r="F471" s="56">
        <v>11.4</v>
      </c>
      <c r="G471" s="56"/>
      <c r="H471" s="32">
        <v>384667.4</v>
      </c>
      <c r="I471" s="31" t="s">
        <v>221</v>
      </c>
      <c r="J471" s="30"/>
      <c r="K471" s="31"/>
      <c r="L471" s="31">
        <v>202601</v>
      </c>
      <c r="M471" s="31"/>
      <c r="N471" s="31">
        <v>202601</v>
      </c>
      <c r="O471" s="31"/>
      <c r="P471" s="30"/>
      <c r="Z471" s="44"/>
      <c r="AA471" s="44"/>
      <c r="AB471" s="44"/>
    </row>
    <row r="472" s="35" customFormat="1" customHeight="1" spans="1:28">
      <c r="A472" s="30"/>
      <c r="B472" s="38">
        <v>46063</v>
      </c>
      <c r="C472" s="31" t="s">
        <v>28</v>
      </c>
      <c r="D472" s="30" t="s">
        <v>139</v>
      </c>
      <c r="E472" s="31" t="s">
        <v>329</v>
      </c>
      <c r="F472" s="56">
        <v>30.9</v>
      </c>
      <c r="G472" s="56"/>
      <c r="H472" s="32">
        <v>384698.3</v>
      </c>
      <c r="I472" s="31" t="s">
        <v>231</v>
      </c>
      <c r="J472" s="30"/>
      <c r="K472" s="31"/>
      <c r="L472" s="31">
        <v>202601</v>
      </c>
      <c r="M472" s="31"/>
      <c r="N472" s="31">
        <v>202601</v>
      </c>
      <c r="O472" s="31"/>
      <c r="P472" s="30"/>
      <c r="Z472" s="44"/>
      <c r="AA472" s="44"/>
      <c r="AB472" s="44"/>
    </row>
    <row r="473" s="35" customFormat="1" customHeight="1" spans="1:28">
      <c r="A473" s="30"/>
      <c r="B473" s="38">
        <v>46063</v>
      </c>
      <c r="C473" s="31" t="s">
        <v>28</v>
      </c>
      <c r="D473" s="30" t="s">
        <v>139</v>
      </c>
      <c r="E473" s="31" t="s">
        <v>329</v>
      </c>
      <c r="F473" s="56">
        <v>292.98</v>
      </c>
      <c r="G473" s="56"/>
      <c r="H473" s="32">
        <v>384991.28</v>
      </c>
      <c r="I473" s="31" t="s">
        <v>103</v>
      </c>
      <c r="J473" s="30"/>
      <c r="K473" s="31"/>
      <c r="L473" s="31">
        <v>202601</v>
      </c>
      <c r="M473" s="31"/>
      <c r="N473" s="31">
        <v>202601</v>
      </c>
      <c r="O473" s="31"/>
      <c r="P473" s="30"/>
      <c r="Z473" s="44"/>
      <c r="AA473" s="44"/>
      <c r="AB473" s="44"/>
    </row>
    <row r="474" s="35" customFormat="1" customHeight="1" spans="1:28">
      <c r="A474" s="30"/>
      <c r="B474" s="38">
        <v>46063</v>
      </c>
      <c r="C474" s="31" t="s">
        <v>28</v>
      </c>
      <c r="D474" s="30" t="s">
        <v>139</v>
      </c>
      <c r="E474" s="31" t="s">
        <v>329</v>
      </c>
      <c r="F474" s="56">
        <v>163</v>
      </c>
      <c r="G474" s="56"/>
      <c r="H474" s="32">
        <v>385154.28</v>
      </c>
      <c r="I474" s="31" t="s">
        <v>82</v>
      </c>
      <c r="J474" s="30"/>
      <c r="K474" s="31"/>
      <c r="L474" s="31">
        <v>202601</v>
      </c>
      <c r="M474" s="31"/>
      <c r="N474" s="31">
        <v>202601</v>
      </c>
      <c r="O474" s="31"/>
      <c r="P474" s="30"/>
      <c r="Z474" s="44"/>
      <c r="AA474" s="44"/>
      <c r="AB474" s="44"/>
    </row>
    <row r="475" s="35" customFormat="1" customHeight="1" spans="1:28">
      <c r="A475" s="30"/>
      <c r="B475" s="38">
        <v>46063</v>
      </c>
      <c r="C475" s="31" t="s">
        <v>28</v>
      </c>
      <c r="D475" s="30" t="s">
        <v>139</v>
      </c>
      <c r="E475" s="31" t="s">
        <v>329</v>
      </c>
      <c r="F475" s="56">
        <v>133.13</v>
      </c>
      <c r="G475" s="56"/>
      <c r="H475" s="32">
        <v>385287.41</v>
      </c>
      <c r="I475" s="31" t="s">
        <v>62</v>
      </c>
      <c r="J475" s="30"/>
      <c r="K475" s="31"/>
      <c r="L475" s="31">
        <v>202601</v>
      </c>
      <c r="M475" s="31"/>
      <c r="N475" s="31">
        <v>202601</v>
      </c>
      <c r="O475" s="31"/>
      <c r="P475" s="30"/>
      <c r="Z475" s="44"/>
      <c r="AA475" s="44"/>
      <c r="AB475" s="44"/>
    </row>
    <row r="476" s="35" customFormat="1" customHeight="1" spans="1:28">
      <c r="A476" s="30"/>
      <c r="B476" s="38">
        <v>46063</v>
      </c>
      <c r="C476" s="31" t="s">
        <v>28</v>
      </c>
      <c r="D476" s="30" t="s">
        <v>139</v>
      </c>
      <c r="E476" s="31" t="s">
        <v>329</v>
      </c>
      <c r="F476" s="56">
        <v>18.4</v>
      </c>
      <c r="G476" s="56"/>
      <c r="H476" s="32">
        <v>385305.81</v>
      </c>
      <c r="I476" s="31" t="s">
        <v>264</v>
      </c>
      <c r="J476" s="30"/>
      <c r="K476" s="31"/>
      <c r="L476" s="31">
        <v>202601</v>
      </c>
      <c r="M476" s="31"/>
      <c r="N476" s="31">
        <v>202601</v>
      </c>
      <c r="O476" s="31"/>
      <c r="P476" s="30"/>
      <c r="Z476" s="44"/>
      <c r="AA476" s="44"/>
      <c r="AB476" s="44"/>
    </row>
    <row r="477" s="35" customFormat="1" customHeight="1" spans="1:28">
      <c r="A477" s="30"/>
      <c r="B477" s="38">
        <v>46063</v>
      </c>
      <c r="C477" s="31" t="s">
        <v>28</v>
      </c>
      <c r="D477" s="30" t="s">
        <v>110</v>
      </c>
      <c r="E477" s="56" t="s">
        <v>330</v>
      </c>
      <c r="F477" s="56">
        <v>625</v>
      </c>
      <c r="G477" s="56"/>
      <c r="H477" s="32">
        <v>385930.81</v>
      </c>
      <c r="I477" s="31" t="s">
        <v>11</v>
      </c>
      <c r="J477" s="30"/>
      <c r="K477" s="31"/>
      <c r="L477" s="31">
        <v>202601</v>
      </c>
      <c r="M477" s="31"/>
      <c r="N477" s="31">
        <v>202602</v>
      </c>
      <c r="O477" s="31"/>
      <c r="P477" s="30"/>
      <c r="Z477" s="44"/>
      <c r="AA477" s="44"/>
      <c r="AB477" s="44"/>
    </row>
    <row r="478" s="35" customFormat="1" customHeight="1" spans="1:28">
      <c r="A478" s="30"/>
      <c r="B478" s="38">
        <v>46062</v>
      </c>
      <c r="C478" s="31" t="s">
        <v>28</v>
      </c>
      <c r="D478" s="30" t="s">
        <v>118</v>
      </c>
      <c r="E478" s="58" t="s">
        <v>309</v>
      </c>
      <c r="F478" s="56">
        <v>223.2</v>
      </c>
      <c r="G478" s="56"/>
      <c r="H478" s="32">
        <v>386154.01</v>
      </c>
      <c r="I478" s="31"/>
      <c r="J478" s="30"/>
      <c r="K478" s="31"/>
      <c r="L478" s="30">
        <v>202602</v>
      </c>
      <c r="M478" s="56" t="s">
        <v>309</v>
      </c>
      <c r="N478" s="31">
        <v>202602</v>
      </c>
      <c r="O478" s="31"/>
      <c r="P478" s="30"/>
      <c r="Z478" s="44"/>
      <c r="AA478" s="44"/>
      <c r="AB478" s="44"/>
    </row>
    <row r="479" s="35" customFormat="1" customHeight="1" spans="1:28">
      <c r="A479" s="30"/>
      <c r="B479" s="38">
        <v>46063</v>
      </c>
      <c r="C479" s="31" t="s">
        <v>28</v>
      </c>
      <c r="D479" s="30" t="s">
        <v>115</v>
      </c>
      <c r="E479" s="56" t="s">
        <v>331</v>
      </c>
      <c r="F479" s="56"/>
      <c r="G479" s="56">
        <v>13000</v>
      </c>
      <c r="H479" s="32">
        <v>373154.01</v>
      </c>
      <c r="I479" s="31" t="s">
        <v>231</v>
      </c>
      <c r="J479" s="30"/>
      <c r="K479" s="31"/>
      <c r="L479" s="31">
        <v>202602</v>
      </c>
      <c r="M479" s="31"/>
      <c r="N479" s="31">
        <v>202602</v>
      </c>
      <c r="O479" s="31"/>
      <c r="P479" s="30"/>
      <c r="Z479" s="44"/>
      <c r="AA479" s="44"/>
      <c r="AB479" s="44"/>
    </row>
    <row r="480" s="35" customFormat="1" customHeight="1" spans="1:28">
      <c r="A480" s="30"/>
      <c r="B480" s="38">
        <v>46063</v>
      </c>
      <c r="C480" s="31" t="s">
        <v>28</v>
      </c>
      <c r="D480" s="30" t="s">
        <v>115</v>
      </c>
      <c r="E480" s="56" t="s">
        <v>332</v>
      </c>
      <c r="F480" s="56"/>
      <c r="G480" s="56">
        <v>12000</v>
      </c>
      <c r="H480" s="32">
        <v>361154.01</v>
      </c>
      <c r="I480" s="31" t="s">
        <v>205</v>
      </c>
      <c r="J480" s="30"/>
      <c r="K480" s="31"/>
      <c r="L480" s="31">
        <v>202603</v>
      </c>
      <c r="M480" s="31"/>
      <c r="N480" s="31">
        <v>202602</v>
      </c>
      <c r="O480" s="31"/>
      <c r="P480" s="30"/>
      <c r="Z480" s="44"/>
      <c r="AA480" s="44"/>
      <c r="AB480" s="44"/>
    </row>
    <row r="481" s="35" customFormat="1" customHeight="1" spans="1:28">
      <c r="A481" s="30"/>
      <c r="B481" s="38">
        <v>46063</v>
      </c>
      <c r="C481" s="31" t="s">
        <v>28</v>
      </c>
      <c r="D481" s="30" t="s">
        <v>133</v>
      </c>
      <c r="E481" s="56" t="s">
        <v>333</v>
      </c>
      <c r="F481" s="56"/>
      <c r="G481" s="56">
        <v>185.2</v>
      </c>
      <c r="H481" s="32">
        <v>360968.81</v>
      </c>
      <c r="I481" s="31" t="s">
        <v>11</v>
      </c>
      <c r="J481" s="30"/>
      <c r="K481" s="31"/>
      <c r="L481" s="31">
        <v>202601</v>
      </c>
      <c r="M481" s="31"/>
      <c r="N481" s="31">
        <v>202602</v>
      </c>
      <c r="O481" s="31"/>
      <c r="P481" s="30"/>
      <c r="Z481" s="44"/>
      <c r="AA481" s="44"/>
      <c r="AB481" s="44"/>
    </row>
    <row r="482" s="35" customFormat="1" customHeight="1" spans="1:28">
      <c r="A482" s="30"/>
      <c r="B482" s="38">
        <v>46063</v>
      </c>
      <c r="C482" s="31" t="s">
        <v>28</v>
      </c>
      <c r="D482" s="30" t="s">
        <v>133</v>
      </c>
      <c r="E482" s="56" t="s">
        <v>334</v>
      </c>
      <c r="F482" s="56"/>
      <c r="G482" s="56">
        <v>1804</v>
      </c>
      <c r="H482" s="32">
        <v>359164.81</v>
      </c>
      <c r="I482" s="31" t="s">
        <v>11</v>
      </c>
      <c r="J482" s="30"/>
      <c r="K482" s="31"/>
      <c r="L482" s="31">
        <v>202601</v>
      </c>
      <c r="M482" s="31"/>
      <c r="N482" s="31">
        <v>202602</v>
      </c>
      <c r="O482" s="31"/>
      <c r="P482" s="30"/>
      <c r="Z482" s="44"/>
      <c r="AA482" s="44"/>
      <c r="AB482" s="44"/>
    </row>
    <row r="483" s="35" customFormat="1" customHeight="1" spans="1:28">
      <c r="A483" s="30"/>
      <c r="B483" s="38">
        <v>46063</v>
      </c>
      <c r="C483" s="31" t="s">
        <v>28</v>
      </c>
      <c r="D483" s="30" t="s">
        <v>154</v>
      </c>
      <c r="E483" s="56" t="s">
        <v>335</v>
      </c>
      <c r="F483" s="56"/>
      <c r="G483" s="56">
        <v>855</v>
      </c>
      <c r="H483" s="32">
        <v>358309.81</v>
      </c>
      <c r="I483" s="31" t="s">
        <v>72</v>
      </c>
      <c r="J483" s="30"/>
      <c r="K483" s="31"/>
      <c r="L483" s="31">
        <v>202601</v>
      </c>
      <c r="M483" s="31"/>
      <c r="N483" s="31">
        <v>202602</v>
      </c>
      <c r="O483" s="31"/>
      <c r="P483" s="30"/>
      <c r="Z483" s="44"/>
      <c r="AA483" s="44"/>
      <c r="AB483" s="44"/>
    </row>
    <row r="484" s="35" customFormat="1" customHeight="1" spans="1:28">
      <c r="A484" s="30"/>
      <c r="B484" s="38">
        <v>46064</v>
      </c>
      <c r="C484" s="31" t="s">
        <v>28</v>
      </c>
      <c r="D484" s="30" t="s">
        <v>122</v>
      </c>
      <c r="E484" s="58" t="s">
        <v>336</v>
      </c>
      <c r="F484" s="56"/>
      <c r="G484" s="56">
        <v>4870</v>
      </c>
      <c r="H484" s="32">
        <v>353439.81</v>
      </c>
      <c r="I484" s="31"/>
      <c r="J484" s="30"/>
      <c r="K484" s="31"/>
      <c r="L484" s="31">
        <v>202601</v>
      </c>
      <c r="M484" s="31"/>
      <c r="N484" s="31">
        <v>202602</v>
      </c>
      <c r="O484" s="31" t="s">
        <v>124</v>
      </c>
      <c r="P484" s="30"/>
      <c r="Z484" s="44"/>
      <c r="AA484" s="44"/>
      <c r="AB484" s="44"/>
    </row>
    <row r="485" s="35" customFormat="1" customHeight="1" spans="1:28">
      <c r="A485" s="30"/>
      <c r="B485" s="38">
        <v>46064</v>
      </c>
      <c r="C485" s="31" t="s">
        <v>28</v>
      </c>
      <c r="D485" s="30" t="s">
        <v>122</v>
      </c>
      <c r="E485" s="58" t="s">
        <v>337</v>
      </c>
      <c r="F485" s="56"/>
      <c r="G485" s="56">
        <v>5699.26</v>
      </c>
      <c r="H485" s="32">
        <v>347740.55</v>
      </c>
      <c r="I485" s="31"/>
      <c r="J485" s="30"/>
      <c r="K485" s="31"/>
      <c r="L485" s="31">
        <v>202601</v>
      </c>
      <c r="M485" s="31"/>
      <c r="N485" s="31">
        <v>202602</v>
      </c>
      <c r="O485" s="31" t="s">
        <v>124</v>
      </c>
      <c r="P485" s="30"/>
      <c r="Z485" s="44"/>
      <c r="AA485" s="44"/>
      <c r="AB485" s="44"/>
    </row>
    <row r="486" s="35" customFormat="1" customHeight="1" spans="1:28">
      <c r="A486" s="30"/>
      <c r="B486" s="38">
        <v>46064</v>
      </c>
      <c r="C486" s="31" t="s">
        <v>28</v>
      </c>
      <c r="D486" s="30" t="s">
        <v>120</v>
      </c>
      <c r="E486" s="65" t="s">
        <v>337</v>
      </c>
      <c r="F486" s="56"/>
      <c r="G486" s="56">
        <v>13</v>
      </c>
      <c r="H486" s="32">
        <v>347727.55</v>
      </c>
      <c r="I486" s="31" t="s">
        <v>72</v>
      </c>
      <c r="J486" s="30"/>
      <c r="K486" s="31"/>
      <c r="L486" s="31">
        <v>202601</v>
      </c>
      <c r="M486" s="31"/>
      <c r="N486" s="31">
        <v>202602</v>
      </c>
      <c r="O486" s="31" t="s">
        <v>124</v>
      </c>
      <c r="P486" s="30"/>
      <c r="Z486" s="44"/>
      <c r="AA486" s="44"/>
      <c r="AB486" s="44"/>
    </row>
    <row r="487" s="35" customFormat="1" customHeight="1" spans="1:28">
      <c r="A487" s="30"/>
      <c r="B487" s="38">
        <v>46064</v>
      </c>
      <c r="C487" s="31" t="s">
        <v>28</v>
      </c>
      <c r="D487" s="30" t="s">
        <v>120</v>
      </c>
      <c r="E487" s="65" t="s">
        <v>337</v>
      </c>
      <c r="F487" s="56"/>
      <c r="G487" s="56">
        <v>8249</v>
      </c>
      <c r="H487" s="32">
        <v>339478.55</v>
      </c>
      <c r="I487" s="31" t="s">
        <v>11</v>
      </c>
      <c r="J487" s="30"/>
      <c r="K487" s="31"/>
      <c r="L487" s="31">
        <v>202601</v>
      </c>
      <c r="M487" s="31"/>
      <c r="N487" s="31">
        <v>202602</v>
      </c>
      <c r="O487" s="31" t="s">
        <v>124</v>
      </c>
      <c r="P487" s="30"/>
      <c r="Z487" s="44"/>
      <c r="AA487" s="44"/>
      <c r="AB487" s="44"/>
    </row>
    <row r="488" s="35" customFormat="1" customHeight="1" spans="1:28">
      <c r="A488" s="30"/>
      <c r="B488" s="38">
        <v>46064</v>
      </c>
      <c r="C488" s="31" t="s">
        <v>28</v>
      </c>
      <c r="D488" s="30" t="s">
        <v>120</v>
      </c>
      <c r="E488" s="65" t="s">
        <v>337</v>
      </c>
      <c r="F488" s="56"/>
      <c r="G488" s="56">
        <v>11632.26</v>
      </c>
      <c r="H488" s="32">
        <v>327846.29</v>
      </c>
      <c r="I488" s="31" t="s">
        <v>11</v>
      </c>
      <c r="J488" s="30"/>
      <c r="K488" s="31"/>
      <c r="L488" s="31">
        <v>202601</v>
      </c>
      <c r="M488" s="31"/>
      <c r="N488" s="31">
        <v>202602</v>
      </c>
      <c r="O488" s="31" t="s">
        <v>124</v>
      </c>
      <c r="P488" s="30"/>
      <c r="Z488" s="44"/>
      <c r="AA488" s="44"/>
      <c r="AB488" s="44"/>
    </row>
    <row r="489" s="35" customFormat="1" customHeight="1" spans="1:28">
      <c r="A489" s="30"/>
      <c r="B489" s="38">
        <v>46064</v>
      </c>
      <c r="C489" s="31" t="s">
        <v>28</v>
      </c>
      <c r="D489" s="30" t="s">
        <v>120</v>
      </c>
      <c r="E489" s="65" t="s">
        <v>338</v>
      </c>
      <c r="F489" s="56"/>
      <c r="G489" s="56">
        <v>80</v>
      </c>
      <c r="H489" s="32">
        <v>327766.29</v>
      </c>
      <c r="I489" s="31" t="s">
        <v>11</v>
      </c>
      <c r="J489" s="30"/>
      <c r="K489" s="31"/>
      <c r="L489" s="31">
        <v>202601</v>
      </c>
      <c r="M489" s="31"/>
      <c r="N489" s="31">
        <v>202602</v>
      </c>
      <c r="O489" s="31" t="s">
        <v>124</v>
      </c>
      <c r="P489" s="30"/>
      <c r="Z489" s="44"/>
      <c r="AA489" s="44"/>
      <c r="AB489" s="44"/>
    </row>
    <row r="490" s="35" customFormat="1" customHeight="1" spans="1:28">
      <c r="A490" s="30"/>
      <c r="B490" s="38">
        <v>46064</v>
      </c>
      <c r="C490" s="31" t="s">
        <v>28</v>
      </c>
      <c r="D490" s="30" t="s">
        <v>120</v>
      </c>
      <c r="E490" s="65" t="s">
        <v>338</v>
      </c>
      <c r="F490" s="56"/>
      <c r="G490" s="56">
        <v>480</v>
      </c>
      <c r="H490" s="32">
        <v>327286.29</v>
      </c>
      <c r="I490" s="31" t="s">
        <v>56</v>
      </c>
      <c r="J490" s="30"/>
      <c r="K490" s="31"/>
      <c r="L490" s="31">
        <v>202601</v>
      </c>
      <c r="M490" s="31"/>
      <c r="N490" s="31">
        <v>202602</v>
      </c>
      <c r="O490" s="31" t="s">
        <v>124</v>
      </c>
      <c r="P490" s="30"/>
      <c r="Z490" s="44"/>
      <c r="AA490" s="44"/>
      <c r="AB490" s="44"/>
    </row>
    <row r="491" s="35" customFormat="1" customHeight="1" spans="1:28">
      <c r="A491" s="30"/>
      <c r="B491" s="38">
        <v>46064</v>
      </c>
      <c r="C491" s="31" t="s">
        <v>28</v>
      </c>
      <c r="D491" s="30" t="s">
        <v>120</v>
      </c>
      <c r="E491" s="65" t="s">
        <v>338</v>
      </c>
      <c r="F491" s="56"/>
      <c r="G491" s="56">
        <v>115</v>
      </c>
      <c r="H491" s="32">
        <v>327171.29</v>
      </c>
      <c r="I491" s="31" t="s">
        <v>274</v>
      </c>
      <c r="J491" s="30"/>
      <c r="K491" s="31"/>
      <c r="L491" s="31">
        <v>202601</v>
      </c>
      <c r="M491" s="31"/>
      <c r="N491" s="31">
        <v>202602</v>
      </c>
      <c r="O491" s="31" t="s">
        <v>124</v>
      </c>
      <c r="P491" s="30"/>
      <c r="Z491" s="44"/>
      <c r="AA491" s="44"/>
      <c r="AB491" s="44"/>
    </row>
    <row r="492" s="35" customFormat="1" customHeight="1" spans="1:28">
      <c r="A492" s="30"/>
      <c r="B492" s="38">
        <v>46064</v>
      </c>
      <c r="C492" s="31" t="s">
        <v>28</v>
      </c>
      <c r="D492" s="30" t="s">
        <v>120</v>
      </c>
      <c r="E492" s="58" t="s">
        <v>338</v>
      </c>
      <c r="F492" s="56">
        <v>20569.26</v>
      </c>
      <c r="G492" s="56"/>
      <c r="H492" s="32">
        <v>347740.55</v>
      </c>
      <c r="I492" s="31"/>
      <c r="J492" s="30"/>
      <c r="K492" s="31"/>
      <c r="L492" s="31">
        <v>202601</v>
      </c>
      <c r="M492" s="31"/>
      <c r="N492" s="31"/>
      <c r="O492" s="31" t="s">
        <v>124</v>
      </c>
      <c r="P492" s="30"/>
      <c r="Z492" s="44"/>
      <c r="AA492" s="44"/>
      <c r="AB492" s="44"/>
    </row>
    <row r="493" s="35" customFormat="1" customHeight="1" spans="1:28">
      <c r="A493" s="30"/>
      <c r="B493" s="38">
        <v>46064</v>
      </c>
      <c r="C493" s="31" t="s">
        <v>28</v>
      </c>
      <c r="D493" s="30" t="s">
        <v>94</v>
      </c>
      <c r="E493" s="56" t="s">
        <v>339</v>
      </c>
      <c r="F493" s="56"/>
      <c r="G493" s="56">
        <v>1148</v>
      </c>
      <c r="H493" s="32">
        <v>346592.55</v>
      </c>
      <c r="I493" s="31" t="s">
        <v>11</v>
      </c>
      <c r="J493" s="30"/>
      <c r="K493" s="31"/>
      <c r="L493" s="31">
        <v>202601</v>
      </c>
      <c r="M493" s="31"/>
      <c r="N493" s="31">
        <v>202602</v>
      </c>
      <c r="O493" s="31"/>
      <c r="P493" s="30"/>
      <c r="Z493" s="44"/>
      <c r="AA493" s="44"/>
      <c r="AB493" s="44"/>
    </row>
    <row r="494" s="35" customFormat="1" customHeight="1" spans="1:28">
      <c r="A494" s="30"/>
      <c r="B494" s="38">
        <v>46064</v>
      </c>
      <c r="C494" s="31" t="s">
        <v>28</v>
      </c>
      <c r="D494" s="30" t="s">
        <v>118</v>
      </c>
      <c r="E494" s="58" t="s">
        <v>299</v>
      </c>
      <c r="F494" s="56">
        <v>28</v>
      </c>
      <c r="G494" s="56"/>
      <c r="H494" s="32">
        <v>346620.55</v>
      </c>
      <c r="I494" s="31"/>
      <c r="J494" s="30"/>
      <c r="K494" s="31"/>
      <c r="L494" s="31">
        <v>202602</v>
      </c>
      <c r="M494" s="56" t="s">
        <v>299</v>
      </c>
      <c r="N494" s="31">
        <v>202602</v>
      </c>
      <c r="O494" s="31"/>
      <c r="P494" s="30"/>
      <c r="Z494" s="44"/>
      <c r="AA494" s="44"/>
      <c r="AB494" s="44"/>
    </row>
    <row r="495" s="35" customFormat="1" customHeight="1" spans="1:28">
      <c r="A495" s="30"/>
      <c r="B495" s="38">
        <v>46064</v>
      </c>
      <c r="C495" s="31" t="s">
        <v>28</v>
      </c>
      <c r="D495" s="30" t="s">
        <v>33</v>
      </c>
      <c r="E495" s="56" t="s">
        <v>340</v>
      </c>
      <c r="F495" s="56">
        <v>82.2</v>
      </c>
      <c r="G495" s="56"/>
      <c r="H495" s="32">
        <v>346702.75</v>
      </c>
      <c r="I495" s="31" t="s">
        <v>105</v>
      </c>
      <c r="J495" s="30"/>
      <c r="K495" s="31"/>
      <c r="L495" s="31">
        <v>202602</v>
      </c>
      <c r="M495" s="31"/>
      <c r="N495" s="31">
        <v>202602</v>
      </c>
      <c r="O495" s="31"/>
      <c r="P495" s="30"/>
      <c r="Z495" s="44"/>
      <c r="AA495" s="44"/>
      <c r="AB495" s="44"/>
    </row>
    <row r="496" s="35" customFormat="1" customHeight="1" spans="1:28">
      <c r="A496" s="30"/>
      <c r="B496" s="38">
        <v>46064</v>
      </c>
      <c r="C496" s="31" t="s">
        <v>28</v>
      </c>
      <c r="D496" s="30" t="s">
        <v>118</v>
      </c>
      <c r="E496" s="58" t="s">
        <v>300</v>
      </c>
      <c r="F496" s="56">
        <v>51</v>
      </c>
      <c r="G496" s="56"/>
      <c r="H496" s="32">
        <v>346753.75</v>
      </c>
      <c r="I496" s="31"/>
      <c r="J496" s="30"/>
      <c r="K496" s="31"/>
      <c r="L496" s="31">
        <v>202602</v>
      </c>
      <c r="M496" s="56" t="s">
        <v>300</v>
      </c>
      <c r="N496" s="31">
        <v>202602</v>
      </c>
      <c r="O496" s="31"/>
      <c r="P496" s="30"/>
      <c r="Z496" s="44"/>
      <c r="AA496" s="44"/>
      <c r="AB496" s="44"/>
    </row>
    <row r="497" s="35" customFormat="1" customHeight="1" spans="1:28">
      <c r="A497" s="30"/>
      <c r="B497" s="38">
        <v>46064</v>
      </c>
      <c r="C497" s="31" t="s">
        <v>28</v>
      </c>
      <c r="D497" s="30" t="s">
        <v>118</v>
      </c>
      <c r="E497" s="58" t="s">
        <v>307</v>
      </c>
      <c r="F497" s="56">
        <v>12</v>
      </c>
      <c r="G497" s="56"/>
      <c r="H497" s="32">
        <v>346765.75</v>
      </c>
      <c r="I497" s="31"/>
      <c r="J497" s="30"/>
      <c r="K497" s="31"/>
      <c r="L497" s="41">
        <v>202602</v>
      </c>
      <c r="M497" s="56" t="s">
        <v>307</v>
      </c>
      <c r="N497" s="31">
        <v>202602</v>
      </c>
      <c r="O497" s="31"/>
      <c r="P497" s="30"/>
      <c r="Z497" s="44"/>
      <c r="AA497" s="44"/>
      <c r="AB497" s="44"/>
    </row>
    <row r="498" s="35" customFormat="1" customHeight="1" spans="1:28">
      <c r="A498" s="30"/>
      <c r="B498" s="38">
        <v>46064</v>
      </c>
      <c r="C498" s="31" t="s">
        <v>28</v>
      </c>
      <c r="D498" s="30" t="s">
        <v>118</v>
      </c>
      <c r="E498" s="58" t="s">
        <v>309</v>
      </c>
      <c r="F498" s="56">
        <v>66</v>
      </c>
      <c r="G498" s="56"/>
      <c r="H498" s="32">
        <v>346831.75</v>
      </c>
      <c r="I498" s="31"/>
      <c r="J498" s="30"/>
      <c r="K498" s="31"/>
      <c r="L498" s="41">
        <v>202602</v>
      </c>
      <c r="M498" s="56" t="s">
        <v>309</v>
      </c>
      <c r="N498" s="31">
        <v>202602</v>
      </c>
      <c r="O498" s="31"/>
      <c r="P498" s="30"/>
      <c r="Z498" s="44"/>
      <c r="AA498" s="44"/>
      <c r="AB498" s="44"/>
    </row>
    <row r="499" s="35" customFormat="1" customHeight="1" spans="1:28">
      <c r="A499" s="30"/>
      <c r="B499" s="38">
        <v>46064</v>
      </c>
      <c r="C499" s="31" t="s">
        <v>28</v>
      </c>
      <c r="D499" s="30" t="s">
        <v>118</v>
      </c>
      <c r="E499" s="58" t="s">
        <v>301</v>
      </c>
      <c r="F499" s="56">
        <v>270</v>
      </c>
      <c r="G499" s="56"/>
      <c r="H499" s="32">
        <v>347101.75</v>
      </c>
      <c r="I499" s="31"/>
      <c r="J499" s="30"/>
      <c r="K499" s="31"/>
      <c r="L499" s="41">
        <v>202602</v>
      </c>
      <c r="M499" s="56" t="s">
        <v>301</v>
      </c>
      <c r="N499" s="31">
        <v>202602</v>
      </c>
      <c r="O499" s="31"/>
      <c r="P499" s="30"/>
      <c r="Z499" s="44"/>
      <c r="AA499" s="44"/>
      <c r="AB499" s="44"/>
    </row>
    <row r="500" s="35" customFormat="1" customHeight="1" spans="1:28">
      <c r="A500" s="30"/>
      <c r="B500" s="38">
        <v>46065</v>
      </c>
      <c r="C500" s="31" t="s">
        <v>28</v>
      </c>
      <c r="D500" s="30" t="s">
        <v>118</v>
      </c>
      <c r="E500" s="58" t="s">
        <v>146</v>
      </c>
      <c r="F500" s="56">
        <v>26</v>
      </c>
      <c r="G500" s="56"/>
      <c r="H500" s="32">
        <v>347127.75</v>
      </c>
      <c r="I500" s="31"/>
      <c r="J500" s="30"/>
      <c r="K500" s="31"/>
      <c r="L500" s="41">
        <v>202602</v>
      </c>
      <c r="M500" s="56" t="s">
        <v>146</v>
      </c>
      <c r="N500" s="31">
        <v>202602</v>
      </c>
      <c r="O500" s="31"/>
      <c r="P500" s="30"/>
      <c r="Z500" s="44"/>
      <c r="AA500" s="44"/>
      <c r="AB500" s="44"/>
    </row>
    <row r="501" s="35" customFormat="1" customHeight="1" spans="1:28">
      <c r="A501" s="30"/>
      <c r="B501" s="38">
        <v>46065</v>
      </c>
      <c r="C501" s="31" t="s">
        <v>28</v>
      </c>
      <c r="D501" s="30" t="s">
        <v>154</v>
      </c>
      <c r="E501" s="56" t="s">
        <v>155</v>
      </c>
      <c r="F501" s="56"/>
      <c r="G501" s="56">
        <v>8907</v>
      </c>
      <c r="H501" s="32">
        <v>338220.75</v>
      </c>
      <c r="I501" s="31" t="s">
        <v>72</v>
      </c>
      <c r="J501" s="30"/>
      <c r="K501" s="31"/>
      <c r="L501" s="41">
        <v>202602</v>
      </c>
      <c r="M501" s="31"/>
      <c r="N501" s="31">
        <v>202602</v>
      </c>
      <c r="O501" s="31"/>
      <c r="P501" s="30"/>
      <c r="Z501" s="44"/>
      <c r="AA501" s="44"/>
      <c r="AB501" s="44"/>
    </row>
    <row r="502" s="35" customFormat="1" customHeight="1" spans="1:28">
      <c r="A502" s="30"/>
      <c r="B502" s="38">
        <v>46065</v>
      </c>
      <c r="C502" s="31" t="s">
        <v>28</v>
      </c>
      <c r="D502" s="30" t="s">
        <v>154</v>
      </c>
      <c r="E502" s="56" t="s">
        <v>156</v>
      </c>
      <c r="F502" s="56"/>
      <c r="G502" s="56">
        <v>27463.2</v>
      </c>
      <c r="H502" s="32">
        <v>310757.55</v>
      </c>
      <c r="I502" s="31" t="s">
        <v>72</v>
      </c>
      <c r="J502" s="30"/>
      <c r="K502" s="31"/>
      <c r="L502" s="31">
        <v>202602</v>
      </c>
      <c r="M502" s="31"/>
      <c r="N502" s="31">
        <v>202602</v>
      </c>
      <c r="O502" s="31"/>
      <c r="P502" s="30"/>
      <c r="Z502" s="44"/>
      <c r="AA502" s="44"/>
      <c r="AB502" s="44"/>
    </row>
    <row r="503" s="35" customFormat="1" customHeight="1" spans="1:28">
      <c r="A503" s="30"/>
      <c r="B503" s="38">
        <v>46065</v>
      </c>
      <c r="C503" s="31" t="s">
        <v>28</v>
      </c>
      <c r="D503" s="30" t="s">
        <v>154</v>
      </c>
      <c r="E503" s="56" t="s">
        <v>287</v>
      </c>
      <c r="F503" s="56"/>
      <c r="G503" s="56">
        <v>8496</v>
      </c>
      <c r="H503" s="32">
        <v>302261.55</v>
      </c>
      <c r="I503" s="31" t="s">
        <v>72</v>
      </c>
      <c r="J503" s="30"/>
      <c r="K503" s="31"/>
      <c r="L503" s="31">
        <v>202602</v>
      </c>
      <c r="M503" s="31"/>
      <c r="N503" s="31">
        <v>202602</v>
      </c>
      <c r="O503" s="31"/>
      <c r="P503" s="30"/>
      <c r="Z503" s="44"/>
      <c r="AA503" s="44"/>
      <c r="AB503" s="44"/>
    </row>
    <row r="504" s="35" customFormat="1" customHeight="1" spans="1:28">
      <c r="A504" s="30"/>
      <c r="B504" s="38">
        <v>46065</v>
      </c>
      <c r="C504" s="31" t="s">
        <v>28</v>
      </c>
      <c r="D504" s="30" t="s">
        <v>154</v>
      </c>
      <c r="E504" s="56" t="s">
        <v>288</v>
      </c>
      <c r="F504" s="56"/>
      <c r="G504" s="56">
        <v>7380</v>
      </c>
      <c r="H504" s="32">
        <v>294881.55</v>
      </c>
      <c r="I504" s="31" t="s">
        <v>72</v>
      </c>
      <c r="J504" s="30"/>
      <c r="K504" s="31"/>
      <c r="L504" s="31">
        <v>202602</v>
      </c>
      <c r="M504" s="31"/>
      <c r="N504" s="31">
        <v>202602</v>
      </c>
      <c r="O504" s="31"/>
      <c r="P504" s="30"/>
      <c r="Z504" s="44"/>
      <c r="AA504" s="44"/>
      <c r="AB504" s="44"/>
    </row>
    <row r="505" s="35" customFormat="1" customHeight="1" spans="1:28">
      <c r="A505" s="30"/>
      <c r="B505" s="38">
        <v>46065</v>
      </c>
      <c r="C505" s="31" t="s">
        <v>28</v>
      </c>
      <c r="D505" s="30" t="s">
        <v>154</v>
      </c>
      <c r="E505" s="56" t="s">
        <v>341</v>
      </c>
      <c r="F505" s="56"/>
      <c r="G505" s="56">
        <v>5016</v>
      </c>
      <c r="H505" s="32">
        <v>289865.55</v>
      </c>
      <c r="I505" s="31" t="s">
        <v>72</v>
      </c>
      <c r="J505" s="30"/>
      <c r="K505" s="31"/>
      <c r="L505" s="31">
        <v>202602</v>
      </c>
      <c r="M505" s="31"/>
      <c r="N505" s="31">
        <v>202602</v>
      </c>
      <c r="O505" s="31"/>
      <c r="P505" s="30"/>
      <c r="Z505" s="44"/>
      <c r="AA505" s="44"/>
      <c r="AB505" s="44"/>
    </row>
    <row r="506" s="35" customFormat="1" customHeight="1" spans="1:28">
      <c r="A506" s="30"/>
      <c r="B506" s="38">
        <v>46065</v>
      </c>
      <c r="C506" s="31" t="s">
        <v>28</v>
      </c>
      <c r="D506" s="30" t="s">
        <v>154</v>
      </c>
      <c r="E506" s="56" t="s">
        <v>289</v>
      </c>
      <c r="F506" s="56"/>
      <c r="G506" s="56">
        <v>19150.2</v>
      </c>
      <c r="H506" s="32">
        <v>270715.35</v>
      </c>
      <c r="I506" s="31" t="s">
        <v>72</v>
      </c>
      <c r="J506" s="30"/>
      <c r="K506" s="31"/>
      <c r="L506" s="31">
        <v>202602</v>
      </c>
      <c r="M506" s="31"/>
      <c r="N506" s="31">
        <v>202602</v>
      </c>
      <c r="O506" s="31"/>
      <c r="P506" s="30"/>
      <c r="Z506" s="44"/>
      <c r="AA506" s="44"/>
      <c r="AB506" s="44"/>
    </row>
    <row r="507" s="35" customFormat="1" customHeight="1" spans="1:28">
      <c r="A507" s="30"/>
      <c r="B507" s="38">
        <v>46065</v>
      </c>
      <c r="C507" s="31" t="s">
        <v>28</v>
      </c>
      <c r="D507" s="30" t="s">
        <v>154</v>
      </c>
      <c r="E507" s="56" t="s">
        <v>342</v>
      </c>
      <c r="F507" s="56"/>
      <c r="G507" s="56">
        <v>1647</v>
      </c>
      <c r="H507" s="32">
        <v>269068.35</v>
      </c>
      <c r="I507" s="31" t="s">
        <v>72</v>
      </c>
      <c r="J507" s="30"/>
      <c r="K507" s="31"/>
      <c r="L507" s="31">
        <v>202602</v>
      </c>
      <c r="M507" s="31"/>
      <c r="N507" s="31">
        <v>202602</v>
      </c>
      <c r="O507" s="31"/>
      <c r="P507" s="30"/>
      <c r="Z507" s="44"/>
      <c r="AA507" s="44"/>
      <c r="AB507" s="44"/>
    </row>
    <row r="508" s="35" customFormat="1" customHeight="1" spans="1:28">
      <c r="A508" s="30"/>
      <c r="B508" s="38">
        <v>46065</v>
      </c>
      <c r="C508" s="31" t="s">
        <v>28</v>
      </c>
      <c r="D508" s="30" t="s">
        <v>154</v>
      </c>
      <c r="E508" s="56" t="s">
        <v>290</v>
      </c>
      <c r="F508" s="56"/>
      <c r="G508" s="56">
        <v>11547</v>
      </c>
      <c r="H508" s="32">
        <v>257521.35</v>
      </c>
      <c r="I508" s="31" t="s">
        <v>72</v>
      </c>
      <c r="J508" s="30"/>
      <c r="K508" s="31"/>
      <c r="L508" s="31">
        <v>202602</v>
      </c>
      <c r="M508" s="31"/>
      <c r="N508" s="31">
        <v>202602</v>
      </c>
      <c r="O508" s="31"/>
      <c r="P508" s="30"/>
      <c r="Z508" s="44"/>
      <c r="AA508" s="44"/>
      <c r="AB508" s="44"/>
    </row>
    <row r="509" s="35" customFormat="1" customHeight="1" spans="1:28">
      <c r="A509" s="30"/>
      <c r="B509" s="38">
        <v>46065</v>
      </c>
      <c r="C509" s="31" t="s">
        <v>28</v>
      </c>
      <c r="D509" s="30" t="s">
        <v>154</v>
      </c>
      <c r="E509" s="56" t="s">
        <v>343</v>
      </c>
      <c r="F509" s="56"/>
      <c r="G509" s="56">
        <v>10388.4</v>
      </c>
      <c r="H509" s="32">
        <v>247132.95</v>
      </c>
      <c r="I509" s="31" t="s">
        <v>72</v>
      </c>
      <c r="J509" s="30"/>
      <c r="K509" s="31"/>
      <c r="L509" s="31">
        <v>202602</v>
      </c>
      <c r="M509" s="31"/>
      <c r="N509" s="31">
        <v>202602</v>
      </c>
      <c r="O509" s="31"/>
      <c r="P509" s="30"/>
      <c r="Z509" s="44"/>
      <c r="AA509" s="44"/>
      <c r="AB509" s="44"/>
    </row>
    <row r="510" s="35" customFormat="1" customHeight="1" spans="1:28">
      <c r="A510" s="30"/>
      <c r="B510" s="38">
        <v>46065</v>
      </c>
      <c r="C510" s="31" t="s">
        <v>28</v>
      </c>
      <c r="D510" s="31" t="s">
        <v>50</v>
      </c>
      <c r="E510" s="58" t="s">
        <v>69</v>
      </c>
      <c r="F510" s="56">
        <v>250000</v>
      </c>
      <c r="G510" s="56"/>
      <c r="H510" s="32">
        <v>497132.95</v>
      </c>
      <c r="I510" s="31"/>
      <c r="J510" s="30"/>
      <c r="K510" s="31"/>
      <c r="L510" s="31">
        <v>202602</v>
      </c>
      <c r="M510" s="31"/>
      <c r="N510" s="31">
        <v>202602</v>
      </c>
      <c r="O510" s="31"/>
      <c r="P510" s="30"/>
      <c r="Z510" s="44"/>
      <c r="AA510" s="44"/>
      <c r="AB510" s="44"/>
    </row>
    <row r="511" s="35" customFormat="1" customHeight="1" spans="1:28">
      <c r="A511" s="30"/>
      <c r="B511" s="38">
        <v>46065</v>
      </c>
      <c r="C511" s="31" t="s">
        <v>28</v>
      </c>
      <c r="D511" s="30" t="s">
        <v>118</v>
      </c>
      <c r="E511" s="58" t="s">
        <v>344</v>
      </c>
      <c r="F511" s="56">
        <v>100</v>
      </c>
      <c r="G511" s="56"/>
      <c r="H511" s="32">
        <v>497232.95</v>
      </c>
      <c r="I511" s="31"/>
      <c r="J511" s="30"/>
      <c r="K511" s="31"/>
      <c r="L511" s="31">
        <v>202602</v>
      </c>
      <c r="M511" s="56" t="s">
        <v>344</v>
      </c>
      <c r="N511" s="31">
        <v>202602</v>
      </c>
      <c r="O511" s="31"/>
      <c r="P511" s="30"/>
      <c r="Z511" s="44"/>
      <c r="AA511" s="44"/>
      <c r="AB511" s="44"/>
    </row>
    <row r="512" s="35" customFormat="1" customHeight="1" spans="1:28">
      <c r="A512" s="30"/>
      <c r="B512" s="38">
        <v>46065</v>
      </c>
      <c r="C512" s="31" t="s">
        <v>28</v>
      </c>
      <c r="D512" s="30" t="s">
        <v>118</v>
      </c>
      <c r="E512" s="58" t="s">
        <v>129</v>
      </c>
      <c r="F512" s="56">
        <v>402</v>
      </c>
      <c r="G512" s="56"/>
      <c r="H512" s="32">
        <v>497634.95</v>
      </c>
      <c r="I512" s="31"/>
      <c r="J512" s="30"/>
      <c r="K512" s="31"/>
      <c r="L512" s="31">
        <v>202602</v>
      </c>
      <c r="M512" s="56" t="s">
        <v>129</v>
      </c>
      <c r="N512" s="31">
        <v>202602</v>
      </c>
      <c r="O512" s="31"/>
      <c r="P512" s="30"/>
      <c r="Z512" s="44"/>
      <c r="AA512" s="44"/>
      <c r="AB512" s="44"/>
    </row>
    <row r="513" s="35" customFormat="1" customHeight="1" spans="1:28">
      <c r="A513" s="30"/>
      <c r="B513" s="38">
        <v>46065</v>
      </c>
      <c r="C513" s="31" t="s">
        <v>28</v>
      </c>
      <c r="D513" s="30" t="s">
        <v>118</v>
      </c>
      <c r="E513" s="58" t="s">
        <v>345</v>
      </c>
      <c r="F513" s="56">
        <v>27</v>
      </c>
      <c r="G513" s="56"/>
      <c r="H513" s="32">
        <v>497661.95</v>
      </c>
      <c r="I513" s="31"/>
      <c r="J513" s="30"/>
      <c r="K513" s="31"/>
      <c r="L513" s="31">
        <v>202602</v>
      </c>
      <c r="M513" s="56" t="s">
        <v>345</v>
      </c>
      <c r="N513" s="31">
        <v>202602</v>
      </c>
      <c r="O513" s="31"/>
      <c r="P513" s="30"/>
      <c r="Z513" s="44"/>
      <c r="AA513" s="44"/>
      <c r="AB513" s="44"/>
    </row>
    <row r="514" s="35" customFormat="1" customHeight="1" spans="1:28">
      <c r="A514" s="30"/>
      <c r="B514" s="38">
        <v>46065</v>
      </c>
      <c r="C514" s="31" t="s">
        <v>28</v>
      </c>
      <c r="D514" s="30" t="s">
        <v>118</v>
      </c>
      <c r="E514" s="58" t="s">
        <v>346</v>
      </c>
      <c r="F514" s="56">
        <v>64</v>
      </c>
      <c r="G514" s="56"/>
      <c r="H514" s="32">
        <v>497725.95</v>
      </c>
      <c r="I514" s="31"/>
      <c r="J514" s="30"/>
      <c r="K514" s="31"/>
      <c r="L514" s="31">
        <v>202602</v>
      </c>
      <c r="M514" s="56" t="s">
        <v>346</v>
      </c>
      <c r="N514" s="31">
        <v>202602</v>
      </c>
      <c r="O514" s="31"/>
      <c r="P514" s="30"/>
      <c r="Z514" s="44"/>
      <c r="AA514" s="44"/>
      <c r="AB514" s="44"/>
    </row>
    <row r="515" s="35" customFormat="1" customHeight="1" spans="1:28">
      <c r="A515" s="30"/>
      <c r="B515" s="38">
        <v>46066</v>
      </c>
      <c r="C515" s="31" t="s">
        <v>28</v>
      </c>
      <c r="D515" s="30" t="s">
        <v>154</v>
      </c>
      <c r="E515" s="56" t="s">
        <v>347</v>
      </c>
      <c r="F515" s="56"/>
      <c r="G515" s="56">
        <v>500</v>
      </c>
      <c r="H515" s="32">
        <v>497225.95</v>
      </c>
      <c r="I515" s="31" t="s">
        <v>72</v>
      </c>
      <c r="J515" s="30"/>
      <c r="K515" s="31"/>
      <c r="L515" s="31">
        <v>202602</v>
      </c>
      <c r="M515" s="31"/>
      <c r="N515" s="31">
        <v>202602</v>
      </c>
      <c r="O515" s="31"/>
      <c r="P515" s="30"/>
      <c r="Z515" s="44"/>
      <c r="AA515" s="44"/>
      <c r="AB515" s="44"/>
    </row>
    <row r="516" s="35" customFormat="1" customHeight="1" spans="1:28">
      <c r="A516" s="30"/>
      <c r="B516" s="38">
        <v>46066</v>
      </c>
      <c r="C516" s="31" t="s">
        <v>28</v>
      </c>
      <c r="D516" s="30" t="s">
        <v>154</v>
      </c>
      <c r="E516" s="56" t="s">
        <v>347</v>
      </c>
      <c r="F516" s="56"/>
      <c r="G516" s="56">
        <v>750</v>
      </c>
      <c r="H516" s="32">
        <v>496475.95</v>
      </c>
      <c r="I516" s="31" t="s">
        <v>72</v>
      </c>
      <c r="J516" s="30"/>
      <c r="K516" s="31"/>
      <c r="L516" s="31">
        <v>202602</v>
      </c>
      <c r="M516" s="31"/>
      <c r="N516" s="31">
        <v>202602</v>
      </c>
      <c r="O516" s="31"/>
      <c r="P516" s="30"/>
      <c r="Z516" s="44"/>
      <c r="AA516" s="44"/>
      <c r="AB516" s="44"/>
    </row>
    <row r="517" s="35" customFormat="1" customHeight="1" spans="1:28">
      <c r="A517" s="30"/>
      <c r="B517" s="38">
        <v>46066</v>
      </c>
      <c r="C517" s="31" t="s">
        <v>28</v>
      </c>
      <c r="D517" s="30" t="s">
        <v>163</v>
      </c>
      <c r="E517" s="60" t="s">
        <v>164</v>
      </c>
      <c r="F517" s="56"/>
      <c r="G517" s="56">
        <v>3939.67</v>
      </c>
      <c r="H517" s="32">
        <v>492536.28</v>
      </c>
      <c r="I517" s="31" t="s">
        <v>11</v>
      </c>
      <c r="J517" s="30"/>
      <c r="K517" s="31"/>
      <c r="L517" s="31">
        <v>202602</v>
      </c>
      <c r="M517" s="31"/>
      <c r="N517" s="31">
        <v>202602</v>
      </c>
      <c r="O517" s="31"/>
      <c r="P517" s="30"/>
      <c r="Z517" s="44"/>
      <c r="AA517" s="44"/>
      <c r="AB517" s="44"/>
    </row>
    <row r="518" s="35" customFormat="1" customHeight="1" spans="1:28">
      <c r="A518" s="30"/>
      <c r="B518" s="38">
        <v>46066</v>
      </c>
      <c r="C518" s="31" t="s">
        <v>28</v>
      </c>
      <c r="D518" s="30" t="s">
        <v>163</v>
      </c>
      <c r="E518" s="60" t="s">
        <v>165</v>
      </c>
      <c r="F518" s="56"/>
      <c r="G518" s="56">
        <v>1935.48</v>
      </c>
      <c r="H518" s="32">
        <v>490600.8</v>
      </c>
      <c r="I518" s="31" t="s">
        <v>11</v>
      </c>
      <c r="J518" s="30"/>
      <c r="K518" s="31"/>
      <c r="L518" s="31">
        <v>202602</v>
      </c>
      <c r="M518" s="31"/>
      <c r="N518" s="31">
        <v>202602</v>
      </c>
      <c r="O518" s="31"/>
      <c r="P518" s="30"/>
      <c r="Z518" s="44"/>
      <c r="AA518" s="44"/>
      <c r="AB518" s="44"/>
    </row>
    <row r="519" s="35" customFormat="1" customHeight="1" spans="1:28">
      <c r="A519" s="30"/>
      <c r="B519" s="38">
        <v>46066</v>
      </c>
      <c r="C519" s="31" t="s">
        <v>28</v>
      </c>
      <c r="D519" s="30" t="s">
        <v>163</v>
      </c>
      <c r="E519" s="60" t="s">
        <v>166</v>
      </c>
      <c r="F519" s="56"/>
      <c r="G519" s="56">
        <v>800</v>
      </c>
      <c r="H519" s="32">
        <v>489800.8</v>
      </c>
      <c r="I519" s="31" t="s">
        <v>11</v>
      </c>
      <c r="J519" s="30"/>
      <c r="K519" s="31"/>
      <c r="L519" s="31">
        <v>202602</v>
      </c>
      <c r="M519" s="31"/>
      <c r="N519" s="31">
        <v>202602</v>
      </c>
      <c r="O519" s="31"/>
      <c r="P519" s="30"/>
      <c r="Z519" s="44"/>
      <c r="AA519" s="44"/>
      <c r="AB519" s="44"/>
    </row>
    <row r="520" s="35" customFormat="1" customHeight="1" spans="1:28">
      <c r="A520" s="30"/>
      <c r="B520" s="38">
        <v>46066</v>
      </c>
      <c r="C520" s="31" t="s">
        <v>28</v>
      </c>
      <c r="D520" s="30" t="s">
        <v>163</v>
      </c>
      <c r="E520" s="60" t="s">
        <v>167</v>
      </c>
      <c r="F520" s="56"/>
      <c r="G520" s="56">
        <v>4463.47</v>
      </c>
      <c r="H520" s="32">
        <v>485337.33</v>
      </c>
      <c r="I520" s="31" t="s">
        <v>72</v>
      </c>
      <c r="J520" s="30"/>
      <c r="K520" s="31"/>
      <c r="L520" s="31">
        <v>202602</v>
      </c>
      <c r="M520" s="31"/>
      <c r="N520" s="31">
        <v>202602</v>
      </c>
      <c r="O520" s="31"/>
      <c r="P520" s="30"/>
      <c r="Z520" s="44"/>
      <c r="AA520" s="44"/>
      <c r="AB520" s="44"/>
    </row>
    <row r="521" s="35" customFormat="1" customHeight="1" spans="1:28">
      <c r="A521" s="30"/>
      <c r="B521" s="38">
        <v>46066</v>
      </c>
      <c r="C521" s="31" t="s">
        <v>28</v>
      </c>
      <c r="D521" s="30" t="s">
        <v>163</v>
      </c>
      <c r="E521" s="60" t="s">
        <v>168</v>
      </c>
      <c r="F521" s="56"/>
      <c r="G521" s="56">
        <v>2813.74</v>
      </c>
      <c r="H521" s="32">
        <v>482523.59</v>
      </c>
      <c r="I521" s="31" t="s">
        <v>72</v>
      </c>
      <c r="J521" s="30"/>
      <c r="K521" s="31"/>
      <c r="L521" s="31">
        <v>202602</v>
      </c>
      <c r="M521" s="31"/>
      <c r="N521" s="31">
        <v>202602</v>
      </c>
      <c r="O521" s="31"/>
      <c r="P521" s="30"/>
      <c r="Z521" s="44"/>
      <c r="AA521" s="44"/>
      <c r="AB521" s="44"/>
    </row>
    <row r="522" s="35" customFormat="1" customHeight="1" spans="1:28">
      <c r="A522" s="30"/>
      <c r="B522" s="38">
        <v>46066</v>
      </c>
      <c r="C522" s="31" t="s">
        <v>28</v>
      </c>
      <c r="D522" s="30" t="s">
        <v>163</v>
      </c>
      <c r="E522" s="60" t="s">
        <v>169</v>
      </c>
      <c r="F522" s="56"/>
      <c r="G522" s="56">
        <v>1000</v>
      </c>
      <c r="H522" s="32">
        <v>481523.59</v>
      </c>
      <c r="I522" s="31" t="s">
        <v>72</v>
      </c>
      <c r="J522" s="30"/>
      <c r="K522" s="31"/>
      <c r="L522" s="31">
        <v>202602</v>
      </c>
      <c r="M522" s="31"/>
      <c r="N522" s="31">
        <v>202602</v>
      </c>
      <c r="O522" s="31"/>
      <c r="P522" s="30"/>
      <c r="Z522" s="44"/>
      <c r="AA522" s="44"/>
      <c r="AB522" s="44"/>
    </row>
    <row r="523" s="35" customFormat="1" customHeight="1" spans="1:28">
      <c r="A523" s="30"/>
      <c r="B523" s="38">
        <v>46066</v>
      </c>
      <c r="C523" s="31" t="s">
        <v>28</v>
      </c>
      <c r="D523" s="30" t="s">
        <v>163</v>
      </c>
      <c r="E523" s="60" t="s">
        <v>170</v>
      </c>
      <c r="F523" s="56"/>
      <c r="G523" s="56">
        <v>7084.5</v>
      </c>
      <c r="H523" s="32">
        <v>474439.09</v>
      </c>
      <c r="I523" s="31" t="s">
        <v>72</v>
      </c>
      <c r="J523" s="30"/>
      <c r="K523" s="31"/>
      <c r="L523" s="31">
        <v>202602</v>
      </c>
      <c r="M523" s="31"/>
      <c r="N523" s="31">
        <v>202602</v>
      </c>
      <c r="O523" s="31"/>
      <c r="P523" s="30"/>
      <c r="Z523" s="44"/>
      <c r="AA523" s="44"/>
      <c r="AB523" s="44"/>
    </row>
    <row r="524" s="35" customFormat="1" customHeight="1" spans="1:28">
      <c r="A524" s="30"/>
      <c r="B524" s="38">
        <v>46066</v>
      </c>
      <c r="C524" s="31" t="s">
        <v>28</v>
      </c>
      <c r="D524" s="30" t="s">
        <v>163</v>
      </c>
      <c r="E524" s="60" t="s">
        <v>171</v>
      </c>
      <c r="F524" s="56"/>
      <c r="G524" s="56">
        <v>2352.97</v>
      </c>
      <c r="H524" s="32">
        <v>472086.12</v>
      </c>
      <c r="I524" s="31" t="s">
        <v>80</v>
      </c>
      <c r="J524" s="30"/>
      <c r="K524" s="31"/>
      <c r="L524" s="31">
        <v>202602</v>
      </c>
      <c r="M524" s="31"/>
      <c r="N524" s="31">
        <v>202602</v>
      </c>
      <c r="O524" s="31"/>
      <c r="P524" s="30"/>
      <c r="Z524" s="44"/>
      <c r="AA524" s="44"/>
      <c r="AB524" s="44"/>
    </row>
    <row r="525" s="35" customFormat="1" customHeight="1" spans="1:28">
      <c r="A525" s="30"/>
      <c r="B525" s="38">
        <v>46066</v>
      </c>
      <c r="C525" s="31" t="s">
        <v>28</v>
      </c>
      <c r="D525" s="30" t="s">
        <v>163</v>
      </c>
      <c r="E525" s="60" t="s">
        <v>172</v>
      </c>
      <c r="F525" s="56"/>
      <c r="G525" s="56">
        <v>1994.78</v>
      </c>
      <c r="H525" s="32">
        <v>470091.34</v>
      </c>
      <c r="I525" s="31" t="s">
        <v>80</v>
      </c>
      <c r="J525" s="30"/>
      <c r="K525" s="31"/>
      <c r="L525" s="31">
        <v>202602</v>
      </c>
      <c r="M525" s="31"/>
      <c r="N525" s="31">
        <v>202602</v>
      </c>
      <c r="O525" s="31"/>
      <c r="P525" s="30"/>
      <c r="Z525" s="44"/>
      <c r="AA525" s="44"/>
      <c r="AB525" s="44"/>
    </row>
    <row r="526" s="35" customFormat="1" customHeight="1" spans="1:28">
      <c r="A526" s="30"/>
      <c r="B526" s="38">
        <v>46066</v>
      </c>
      <c r="C526" s="31" t="s">
        <v>28</v>
      </c>
      <c r="D526" s="30" t="s">
        <v>163</v>
      </c>
      <c r="E526" s="60" t="s">
        <v>173</v>
      </c>
      <c r="F526" s="56"/>
      <c r="G526" s="56">
        <v>3979.46</v>
      </c>
      <c r="H526" s="32">
        <v>466111.88</v>
      </c>
      <c r="I526" s="31" t="s">
        <v>54</v>
      </c>
      <c r="J526" s="30"/>
      <c r="K526" s="31"/>
      <c r="L526" s="31">
        <v>202602</v>
      </c>
      <c r="M526" s="31"/>
      <c r="N526" s="31">
        <v>202602</v>
      </c>
      <c r="O526" s="31"/>
      <c r="P526" s="30"/>
      <c r="Z526" s="44"/>
      <c r="AA526" s="44"/>
      <c r="AB526" s="44"/>
    </row>
    <row r="527" s="35" customFormat="1" customHeight="1" spans="1:28">
      <c r="A527" s="30"/>
      <c r="B527" s="38">
        <v>46066</v>
      </c>
      <c r="C527" s="31" t="s">
        <v>28</v>
      </c>
      <c r="D527" s="30" t="s">
        <v>163</v>
      </c>
      <c r="E527" s="60" t="s">
        <v>174</v>
      </c>
      <c r="F527" s="56"/>
      <c r="G527" s="56">
        <v>2632.04</v>
      </c>
      <c r="H527" s="32">
        <v>463479.84</v>
      </c>
      <c r="I527" s="31" t="s">
        <v>54</v>
      </c>
      <c r="J527" s="30"/>
      <c r="K527" s="31"/>
      <c r="L527" s="31">
        <v>202602</v>
      </c>
      <c r="M527" s="31"/>
      <c r="N527" s="31">
        <v>202602</v>
      </c>
      <c r="O527" s="31"/>
      <c r="P527" s="30"/>
      <c r="Z527" s="44"/>
      <c r="AA527" s="44"/>
      <c r="AB527" s="44"/>
    </row>
    <row r="528" s="35" customFormat="1" customHeight="1" spans="1:28">
      <c r="A528" s="30"/>
      <c r="B528" s="38">
        <v>46066</v>
      </c>
      <c r="C528" s="31" t="s">
        <v>28</v>
      </c>
      <c r="D528" s="30" t="s">
        <v>163</v>
      </c>
      <c r="E528" s="60" t="s">
        <v>175</v>
      </c>
      <c r="F528" s="56"/>
      <c r="G528" s="56">
        <v>4297.12</v>
      </c>
      <c r="H528" s="32">
        <v>459182.72</v>
      </c>
      <c r="I528" s="31" t="s">
        <v>11</v>
      </c>
      <c r="J528" s="30"/>
      <c r="K528" s="31"/>
      <c r="L528" s="31">
        <v>202602</v>
      </c>
      <c r="M528" s="31"/>
      <c r="N528" s="31">
        <v>202602</v>
      </c>
      <c r="O528" s="31"/>
      <c r="P528" s="30"/>
      <c r="Z528" s="44"/>
      <c r="AA528" s="44"/>
      <c r="AB528" s="44"/>
    </row>
    <row r="529" s="35" customFormat="1" customHeight="1" spans="1:28">
      <c r="A529" s="30"/>
      <c r="B529" s="38">
        <v>46066</v>
      </c>
      <c r="C529" s="31" t="s">
        <v>28</v>
      </c>
      <c r="D529" s="30" t="s">
        <v>163</v>
      </c>
      <c r="E529" s="60" t="s">
        <v>176</v>
      </c>
      <c r="F529" s="56"/>
      <c r="G529" s="56">
        <v>2540.57</v>
      </c>
      <c r="H529" s="32">
        <v>456642.15</v>
      </c>
      <c r="I529" s="31" t="s">
        <v>66</v>
      </c>
      <c r="J529" s="30"/>
      <c r="K529" s="31"/>
      <c r="L529" s="31">
        <v>202602</v>
      </c>
      <c r="M529" s="31"/>
      <c r="N529" s="31">
        <v>202602</v>
      </c>
      <c r="O529" s="31"/>
      <c r="P529" s="30"/>
      <c r="Z529" s="44"/>
      <c r="AA529" s="44"/>
      <c r="AB529" s="44"/>
    </row>
    <row r="530" s="35" customFormat="1" customHeight="1" spans="1:28">
      <c r="A530" s="30"/>
      <c r="B530" s="38">
        <v>46066</v>
      </c>
      <c r="C530" s="31" t="s">
        <v>28</v>
      </c>
      <c r="D530" s="30" t="s">
        <v>163</v>
      </c>
      <c r="E530" s="60" t="s">
        <v>177</v>
      </c>
      <c r="F530" s="56"/>
      <c r="G530" s="56">
        <v>4439.55</v>
      </c>
      <c r="H530" s="32">
        <v>452202.6</v>
      </c>
      <c r="I530" s="31" t="s">
        <v>66</v>
      </c>
      <c r="J530" s="30"/>
      <c r="K530" s="31"/>
      <c r="L530" s="31">
        <v>202602</v>
      </c>
      <c r="M530" s="31"/>
      <c r="N530" s="31">
        <v>202602</v>
      </c>
      <c r="O530" s="31"/>
      <c r="P530" s="30"/>
      <c r="Z530" s="44"/>
      <c r="AA530" s="44"/>
      <c r="AB530" s="44"/>
    </row>
    <row r="531" s="35" customFormat="1" customHeight="1" spans="1:28">
      <c r="A531" s="30"/>
      <c r="B531" s="38">
        <v>46066</v>
      </c>
      <c r="C531" s="31" t="s">
        <v>28</v>
      </c>
      <c r="D531" s="30" t="s">
        <v>163</v>
      </c>
      <c r="E531" s="60" t="s">
        <v>178</v>
      </c>
      <c r="F531" s="56"/>
      <c r="G531" s="56">
        <v>4540.83</v>
      </c>
      <c r="H531" s="32">
        <v>447661.77</v>
      </c>
      <c r="I531" s="31" t="s">
        <v>56</v>
      </c>
      <c r="J531" s="30"/>
      <c r="K531" s="31"/>
      <c r="L531" s="31">
        <v>202602</v>
      </c>
      <c r="M531" s="31"/>
      <c r="N531" s="31">
        <v>202602</v>
      </c>
      <c r="O531" s="31"/>
      <c r="P531" s="30"/>
      <c r="Z531" s="44"/>
      <c r="AA531" s="44"/>
      <c r="AB531" s="44"/>
    </row>
    <row r="532" s="35" customFormat="1" customHeight="1" spans="1:28">
      <c r="A532" s="30"/>
      <c r="B532" s="38">
        <v>46066</v>
      </c>
      <c r="C532" s="31" t="s">
        <v>28</v>
      </c>
      <c r="D532" s="30" t="s">
        <v>163</v>
      </c>
      <c r="E532" s="60" t="s">
        <v>179</v>
      </c>
      <c r="F532" s="56"/>
      <c r="G532" s="56">
        <v>4325.33</v>
      </c>
      <c r="H532" s="32">
        <v>443336.44</v>
      </c>
      <c r="I532" s="31" t="s">
        <v>52</v>
      </c>
      <c r="J532" s="30"/>
      <c r="K532" s="31"/>
      <c r="L532" s="31">
        <v>202602</v>
      </c>
      <c r="M532" s="31"/>
      <c r="N532" s="31">
        <v>202602</v>
      </c>
      <c r="O532" s="31"/>
      <c r="P532" s="30"/>
      <c r="Z532" s="44"/>
      <c r="AA532" s="44"/>
      <c r="AB532" s="44"/>
    </row>
    <row r="533" s="35" customFormat="1" customHeight="1" spans="1:28">
      <c r="A533" s="30"/>
      <c r="B533" s="38">
        <v>46066</v>
      </c>
      <c r="C533" s="31" t="s">
        <v>28</v>
      </c>
      <c r="D533" s="30" t="s">
        <v>163</v>
      </c>
      <c r="E533" s="60" t="s">
        <v>180</v>
      </c>
      <c r="F533" s="56"/>
      <c r="G533" s="56">
        <v>2831.23</v>
      </c>
      <c r="H533" s="32">
        <v>440505.21</v>
      </c>
      <c r="I533" s="31" t="s">
        <v>52</v>
      </c>
      <c r="J533" s="30"/>
      <c r="K533" s="31"/>
      <c r="L533" s="31">
        <v>202602</v>
      </c>
      <c r="M533" s="31"/>
      <c r="N533" s="31">
        <v>202602</v>
      </c>
      <c r="O533" s="31"/>
      <c r="P533" s="30"/>
      <c r="Z533" s="44"/>
      <c r="AA533" s="44"/>
      <c r="AB533" s="44"/>
    </row>
    <row r="534" s="35" customFormat="1" customHeight="1" spans="1:28">
      <c r="A534" s="30"/>
      <c r="B534" s="38">
        <v>46066</v>
      </c>
      <c r="C534" s="31" t="s">
        <v>28</v>
      </c>
      <c r="D534" s="30" t="s">
        <v>163</v>
      </c>
      <c r="E534" s="60" t="s">
        <v>181</v>
      </c>
      <c r="F534" s="56"/>
      <c r="G534" s="56">
        <v>2244.72</v>
      </c>
      <c r="H534" s="32">
        <v>438260.49</v>
      </c>
      <c r="I534" s="31" t="s">
        <v>99</v>
      </c>
      <c r="J534" s="30"/>
      <c r="K534" s="31"/>
      <c r="L534" s="31">
        <v>202602</v>
      </c>
      <c r="M534" s="31"/>
      <c r="N534" s="31">
        <v>202602</v>
      </c>
      <c r="O534" s="31"/>
      <c r="P534" s="30"/>
      <c r="Z534" s="44"/>
      <c r="AA534" s="44"/>
      <c r="AB534" s="44"/>
    </row>
    <row r="535" s="35" customFormat="1" customHeight="1" spans="1:28">
      <c r="A535" s="30"/>
      <c r="B535" s="38">
        <v>46066</v>
      </c>
      <c r="C535" s="31" t="s">
        <v>28</v>
      </c>
      <c r="D535" s="30" t="s">
        <v>163</v>
      </c>
      <c r="E535" s="60" t="s">
        <v>182</v>
      </c>
      <c r="F535" s="56"/>
      <c r="G535" s="56">
        <v>3383.03</v>
      </c>
      <c r="H535" s="32">
        <v>434877.46</v>
      </c>
      <c r="I535" s="31" t="s">
        <v>78</v>
      </c>
      <c r="J535" s="30"/>
      <c r="K535" s="31"/>
      <c r="L535" s="31">
        <v>202602</v>
      </c>
      <c r="M535" s="31"/>
      <c r="N535" s="31">
        <v>202602</v>
      </c>
      <c r="O535" s="31"/>
      <c r="P535" s="30"/>
      <c r="Z535" s="44"/>
      <c r="AA535" s="44"/>
      <c r="AB535" s="44"/>
    </row>
    <row r="536" s="35" customFormat="1" customHeight="1" spans="1:28">
      <c r="A536" s="30"/>
      <c r="B536" s="38">
        <v>46066</v>
      </c>
      <c r="C536" s="31" t="s">
        <v>28</v>
      </c>
      <c r="D536" s="30" t="s">
        <v>163</v>
      </c>
      <c r="E536" s="60" t="s">
        <v>183</v>
      </c>
      <c r="F536" s="56"/>
      <c r="G536" s="56">
        <v>2522.47</v>
      </c>
      <c r="H536" s="32">
        <v>432354.99</v>
      </c>
      <c r="I536" s="31" t="s">
        <v>78</v>
      </c>
      <c r="J536" s="30"/>
      <c r="K536" s="31"/>
      <c r="L536" s="31">
        <v>202602</v>
      </c>
      <c r="M536" s="31"/>
      <c r="N536" s="31">
        <v>202602</v>
      </c>
      <c r="O536" s="31"/>
      <c r="P536" s="30"/>
      <c r="Z536" s="44"/>
      <c r="AA536" s="44"/>
      <c r="AB536" s="44"/>
    </row>
    <row r="537" s="35" customFormat="1" customHeight="1" spans="1:28">
      <c r="A537" s="30"/>
      <c r="B537" s="38">
        <v>46066</v>
      </c>
      <c r="C537" s="31" t="s">
        <v>28</v>
      </c>
      <c r="D537" s="30" t="s">
        <v>163</v>
      </c>
      <c r="E537" s="60" t="s">
        <v>184</v>
      </c>
      <c r="F537" s="56"/>
      <c r="G537" s="56">
        <v>6492.51</v>
      </c>
      <c r="H537" s="32">
        <v>425862.48</v>
      </c>
      <c r="I537" s="31" t="s">
        <v>39</v>
      </c>
      <c r="J537" s="30"/>
      <c r="K537" s="31"/>
      <c r="L537" s="31">
        <v>202602</v>
      </c>
      <c r="M537" s="31"/>
      <c r="N537" s="31">
        <v>202602</v>
      </c>
      <c r="O537" s="31"/>
      <c r="P537" s="30"/>
      <c r="Z537" s="44"/>
      <c r="AA537" s="44"/>
      <c r="AB537" s="44"/>
    </row>
    <row r="538" s="35" customFormat="1" customHeight="1" spans="1:28">
      <c r="A538" s="30"/>
      <c r="B538" s="38">
        <v>46066</v>
      </c>
      <c r="C538" s="31" t="s">
        <v>28</v>
      </c>
      <c r="D538" s="30" t="s">
        <v>163</v>
      </c>
      <c r="E538" s="60" t="s">
        <v>185</v>
      </c>
      <c r="F538" s="56"/>
      <c r="G538" s="56">
        <v>2688.94</v>
      </c>
      <c r="H538" s="32">
        <v>423173.54</v>
      </c>
      <c r="I538" s="31" t="s">
        <v>97</v>
      </c>
      <c r="J538" s="30"/>
      <c r="K538" s="31"/>
      <c r="L538" s="31">
        <v>202602</v>
      </c>
      <c r="M538" s="31"/>
      <c r="N538" s="31">
        <v>202602</v>
      </c>
      <c r="O538" s="31"/>
      <c r="P538" s="30"/>
      <c r="Z538" s="44"/>
      <c r="AA538" s="44"/>
      <c r="AB538" s="44"/>
    </row>
    <row r="539" s="35" customFormat="1" customHeight="1" spans="1:28">
      <c r="A539" s="30"/>
      <c r="B539" s="38">
        <v>46066</v>
      </c>
      <c r="C539" s="31" t="s">
        <v>28</v>
      </c>
      <c r="D539" s="30" t="s">
        <v>163</v>
      </c>
      <c r="E539" s="60" t="s">
        <v>186</v>
      </c>
      <c r="F539" s="56"/>
      <c r="G539" s="56">
        <v>4640.72</v>
      </c>
      <c r="H539" s="32">
        <v>418532.82</v>
      </c>
      <c r="I539" s="31" t="s">
        <v>11</v>
      </c>
      <c r="J539" s="30"/>
      <c r="K539" s="31"/>
      <c r="L539" s="31">
        <v>202602</v>
      </c>
      <c r="M539" s="31"/>
      <c r="N539" s="31">
        <v>202602</v>
      </c>
      <c r="O539" s="31"/>
      <c r="P539" s="30"/>
      <c r="Z539" s="44"/>
      <c r="AA539" s="44"/>
      <c r="AB539" s="44"/>
    </row>
    <row r="540" s="35" customFormat="1" customHeight="1" spans="1:28">
      <c r="A540" s="30"/>
      <c r="B540" s="38">
        <v>46066</v>
      </c>
      <c r="C540" s="31" t="s">
        <v>28</v>
      </c>
      <c r="D540" s="30" t="s">
        <v>163</v>
      </c>
      <c r="E540" s="60" t="s">
        <v>187</v>
      </c>
      <c r="F540" s="56"/>
      <c r="G540" s="56">
        <v>2334.32</v>
      </c>
      <c r="H540" s="32">
        <v>416198.5</v>
      </c>
      <c r="I540" s="31" t="s">
        <v>107</v>
      </c>
      <c r="J540" s="30"/>
      <c r="K540" s="31"/>
      <c r="L540" s="31">
        <v>202602</v>
      </c>
      <c r="M540" s="31"/>
      <c r="N540" s="31">
        <v>202602</v>
      </c>
      <c r="O540" s="31"/>
      <c r="P540" s="30"/>
      <c r="Z540" s="44"/>
      <c r="AA540" s="44"/>
      <c r="AB540" s="44"/>
    </row>
    <row r="541" s="35" customFormat="1" customHeight="1" spans="1:28">
      <c r="A541" s="30"/>
      <c r="B541" s="38">
        <v>46066</v>
      </c>
      <c r="C541" s="31" t="s">
        <v>28</v>
      </c>
      <c r="D541" s="30" t="s">
        <v>163</v>
      </c>
      <c r="E541" s="60" t="s">
        <v>188</v>
      </c>
      <c r="F541" s="56"/>
      <c r="G541" s="56">
        <v>2093.46</v>
      </c>
      <c r="H541" s="32">
        <v>414105.04</v>
      </c>
      <c r="I541" s="31" t="s">
        <v>76</v>
      </c>
      <c r="J541" s="30"/>
      <c r="K541" s="31"/>
      <c r="L541" s="31">
        <v>202602</v>
      </c>
      <c r="M541" s="31"/>
      <c r="N541" s="31">
        <v>202602</v>
      </c>
      <c r="O541" s="31"/>
      <c r="P541" s="30"/>
      <c r="Z541" s="44"/>
      <c r="AA541" s="44"/>
      <c r="AB541" s="44"/>
    </row>
    <row r="542" s="35" customFormat="1" customHeight="1" spans="1:28">
      <c r="A542" s="30"/>
      <c r="B542" s="38">
        <v>46066</v>
      </c>
      <c r="C542" s="31" t="s">
        <v>28</v>
      </c>
      <c r="D542" s="30" t="s">
        <v>163</v>
      </c>
      <c r="E542" s="60" t="s">
        <v>189</v>
      </c>
      <c r="F542" s="56"/>
      <c r="G542" s="56">
        <v>1937.83</v>
      </c>
      <c r="H542" s="32">
        <v>412167.21</v>
      </c>
      <c r="I542" s="31" t="s">
        <v>162</v>
      </c>
      <c r="J542" s="30"/>
      <c r="K542" s="31"/>
      <c r="L542" s="31">
        <v>202602</v>
      </c>
      <c r="M542" s="31"/>
      <c r="N542" s="31">
        <v>202602</v>
      </c>
      <c r="O542" s="31"/>
      <c r="P542" s="30"/>
      <c r="Z542" s="44"/>
      <c r="AA542" s="44"/>
      <c r="AB542" s="44"/>
    </row>
    <row r="543" s="35" customFormat="1" customHeight="1" spans="1:28">
      <c r="A543" s="30"/>
      <c r="B543" s="38">
        <v>46066</v>
      </c>
      <c r="C543" s="31" t="s">
        <v>28</v>
      </c>
      <c r="D543" s="30" t="s">
        <v>163</v>
      </c>
      <c r="E543" s="60" t="s">
        <v>190</v>
      </c>
      <c r="F543" s="56"/>
      <c r="G543" s="56">
        <v>2058.76</v>
      </c>
      <c r="H543" s="32">
        <v>410108.45</v>
      </c>
      <c r="I543" s="31" t="s">
        <v>191</v>
      </c>
      <c r="J543" s="30"/>
      <c r="K543" s="31"/>
      <c r="L543" s="31">
        <v>202602</v>
      </c>
      <c r="M543" s="31"/>
      <c r="N543" s="31">
        <v>202602</v>
      </c>
      <c r="O543" s="31"/>
      <c r="P543" s="30"/>
      <c r="Z543" s="44"/>
      <c r="AA543" s="44"/>
      <c r="AB543" s="44"/>
    </row>
    <row r="544" s="35" customFormat="1" customHeight="1" spans="1:28">
      <c r="A544" s="30"/>
      <c r="B544" s="38">
        <v>46066</v>
      </c>
      <c r="C544" s="31" t="s">
        <v>28</v>
      </c>
      <c r="D544" s="30" t="s">
        <v>163</v>
      </c>
      <c r="E544" s="60" t="s">
        <v>192</v>
      </c>
      <c r="F544" s="56"/>
      <c r="G544" s="56">
        <v>4067.44</v>
      </c>
      <c r="H544" s="32">
        <v>406041.01</v>
      </c>
      <c r="I544" s="31" t="s">
        <v>191</v>
      </c>
      <c r="J544" s="30"/>
      <c r="K544" s="31"/>
      <c r="L544" s="31">
        <v>202602</v>
      </c>
      <c r="M544" s="31"/>
      <c r="N544" s="31">
        <v>202602</v>
      </c>
      <c r="O544" s="31"/>
      <c r="P544" s="30"/>
      <c r="Z544" s="44"/>
      <c r="AA544" s="44"/>
      <c r="AB544" s="44"/>
    </row>
    <row r="545" s="35" customFormat="1" customHeight="1" spans="1:28">
      <c r="A545" s="30"/>
      <c r="B545" s="38">
        <v>46066</v>
      </c>
      <c r="C545" s="31" t="s">
        <v>28</v>
      </c>
      <c r="D545" s="30" t="s">
        <v>163</v>
      </c>
      <c r="E545" s="60" t="s">
        <v>193</v>
      </c>
      <c r="F545" s="56"/>
      <c r="G545" s="56">
        <v>3512.3</v>
      </c>
      <c r="H545" s="32">
        <v>402528.71</v>
      </c>
      <c r="I545" s="31" t="s">
        <v>84</v>
      </c>
      <c r="J545" s="30"/>
      <c r="K545" s="31"/>
      <c r="L545" s="31">
        <v>202602</v>
      </c>
      <c r="M545" s="31"/>
      <c r="N545" s="31">
        <v>202602</v>
      </c>
      <c r="O545" s="31"/>
      <c r="P545" s="30"/>
      <c r="Z545" s="44"/>
      <c r="AA545" s="44"/>
      <c r="AB545" s="44"/>
    </row>
    <row r="546" s="35" customFormat="1" customHeight="1" spans="1:28">
      <c r="A546" s="30"/>
      <c r="B546" s="38">
        <v>46066</v>
      </c>
      <c r="C546" s="31" t="s">
        <v>28</v>
      </c>
      <c r="D546" s="30" t="s">
        <v>163</v>
      </c>
      <c r="E546" s="60" t="s">
        <v>194</v>
      </c>
      <c r="F546" s="56"/>
      <c r="G546" s="56">
        <v>4259.65</v>
      </c>
      <c r="H546" s="32">
        <v>398269.06</v>
      </c>
      <c r="I546" s="31" t="s">
        <v>84</v>
      </c>
      <c r="J546" s="30"/>
      <c r="K546" s="31"/>
      <c r="L546" s="31">
        <v>202602</v>
      </c>
      <c r="M546" s="31"/>
      <c r="N546" s="31">
        <v>202602</v>
      </c>
      <c r="O546" s="31"/>
      <c r="P546" s="30"/>
      <c r="Z546" s="44"/>
      <c r="AA546" s="44"/>
      <c r="AB546" s="44"/>
    </row>
    <row r="547" s="35" customFormat="1" customHeight="1" spans="1:28">
      <c r="A547" s="30"/>
      <c r="B547" s="38">
        <v>46066</v>
      </c>
      <c r="C547" s="31" t="s">
        <v>28</v>
      </c>
      <c r="D547" s="30" t="s">
        <v>163</v>
      </c>
      <c r="E547" s="60" t="s">
        <v>195</v>
      </c>
      <c r="F547" s="56"/>
      <c r="G547" s="56">
        <v>2055.01</v>
      </c>
      <c r="H547" s="32">
        <v>396214.05</v>
      </c>
      <c r="I547" s="31" t="s">
        <v>196</v>
      </c>
      <c r="J547" s="30"/>
      <c r="K547" s="31"/>
      <c r="L547" s="31">
        <v>202602</v>
      </c>
      <c r="M547" s="31"/>
      <c r="N547" s="31">
        <v>202602</v>
      </c>
      <c r="O547" s="31"/>
      <c r="P547" s="30"/>
      <c r="Z547" s="44"/>
      <c r="AA547" s="44"/>
      <c r="AB547" s="44"/>
    </row>
    <row r="548" s="35" customFormat="1" customHeight="1" spans="1:28">
      <c r="A548" s="30"/>
      <c r="B548" s="38">
        <v>46066</v>
      </c>
      <c r="C548" s="31" t="s">
        <v>28</v>
      </c>
      <c r="D548" s="30" t="s">
        <v>163</v>
      </c>
      <c r="E548" s="60" t="s">
        <v>197</v>
      </c>
      <c r="F548" s="56"/>
      <c r="G548" s="56">
        <v>1892.12</v>
      </c>
      <c r="H548" s="32">
        <v>394321.93</v>
      </c>
      <c r="I548" s="31" t="s">
        <v>196</v>
      </c>
      <c r="J548" s="30"/>
      <c r="K548" s="31"/>
      <c r="L548" s="31">
        <v>202602</v>
      </c>
      <c r="M548" s="31"/>
      <c r="N548" s="31">
        <v>202602</v>
      </c>
      <c r="O548" s="31"/>
      <c r="P548" s="30"/>
      <c r="Z548" s="44"/>
      <c r="AA548" s="44"/>
      <c r="AB548" s="44"/>
    </row>
    <row r="549" s="35" customFormat="1" customHeight="1" spans="1:28">
      <c r="A549" s="30"/>
      <c r="B549" s="38">
        <v>46066</v>
      </c>
      <c r="C549" s="31" t="s">
        <v>28</v>
      </c>
      <c r="D549" s="30" t="s">
        <v>163</v>
      </c>
      <c r="E549" s="60" t="s">
        <v>198</v>
      </c>
      <c r="F549" s="56"/>
      <c r="G549" s="56">
        <v>3406.52</v>
      </c>
      <c r="H549" s="32">
        <v>390915.41</v>
      </c>
      <c r="I549" s="31" t="s">
        <v>109</v>
      </c>
      <c r="J549" s="30"/>
      <c r="K549" s="31"/>
      <c r="L549" s="31">
        <v>202602</v>
      </c>
      <c r="M549" s="31"/>
      <c r="N549" s="31">
        <v>202602</v>
      </c>
      <c r="O549" s="31"/>
      <c r="P549" s="30"/>
      <c r="Z549" s="44"/>
      <c r="AA549" s="44"/>
      <c r="AB549" s="44"/>
    </row>
    <row r="550" s="35" customFormat="1" customHeight="1" spans="1:28">
      <c r="A550" s="30"/>
      <c r="B550" s="38">
        <v>46066</v>
      </c>
      <c r="C550" s="31" t="s">
        <v>28</v>
      </c>
      <c r="D550" s="30" t="s">
        <v>163</v>
      </c>
      <c r="E550" s="60" t="s">
        <v>192</v>
      </c>
      <c r="F550" s="56"/>
      <c r="G550" s="56">
        <v>3404.7</v>
      </c>
      <c r="H550" s="32">
        <v>387510.71</v>
      </c>
      <c r="I550" s="31" t="s">
        <v>11</v>
      </c>
      <c r="J550" s="30"/>
      <c r="K550" s="31"/>
      <c r="L550" s="31">
        <v>202602</v>
      </c>
      <c r="M550" s="31"/>
      <c r="N550" s="31">
        <v>202602</v>
      </c>
      <c r="O550" s="31"/>
      <c r="P550" s="30"/>
      <c r="Z550" s="44"/>
      <c r="AA550" s="44"/>
      <c r="AB550" s="44"/>
    </row>
    <row r="551" s="35" customFormat="1" customHeight="1" spans="1:28">
      <c r="A551" s="30"/>
      <c r="B551" s="38">
        <v>46066</v>
      </c>
      <c r="C551" s="31" t="s">
        <v>28</v>
      </c>
      <c r="D551" s="30" t="s">
        <v>163</v>
      </c>
      <c r="E551" s="60" t="s">
        <v>199</v>
      </c>
      <c r="F551" s="56"/>
      <c r="G551" s="56">
        <v>2606.41</v>
      </c>
      <c r="H551" s="32">
        <v>384904.3</v>
      </c>
      <c r="I551" s="31" t="s">
        <v>109</v>
      </c>
      <c r="J551" s="30"/>
      <c r="K551" s="31"/>
      <c r="L551" s="30">
        <v>202602</v>
      </c>
      <c r="M551" s="31"/>
      <c r="N551" s="31">
        <v>202602</v>
      </c>
      <c r="O551" s="31"/>
      <c r="P551" s="30"/>
      <c r="Z551" s="44"/>
      <c r="AA551" s="44"/>
      <c r="AB551" s="44"/>
    </row>
    <row r="552" s="35" customFormat="1" customHeight="1" spans="1:28">
      <c r="A552" s="30"/>
      <c r="B552" s="38">
        <v>46066</v>
      </c>
      <c r="C552" s="31" t="s">
        <v>28</v>
      </c>
      <c r="D552" s="30" t="s">
        <v>163</v>
      </c>
      <c r="E552" s="60" t="s">
        <v>200</v>
      </c>
      <c r="F552" s="56"/>
      <c r="G552" s="56">
        <v>3914.73</v>
      </c>
      <c r="H552" s="32">
        <v>380989.57</v>
      </c>
      <c r="I552" s="31" t="s">
        <v>101</v>
      </c>
      <c r="J552" s="30"/>
      <c r="K552" s="31"/>
      <c r="L552" s="30">
        <v>202602</v>
      </c>
      <c r="M552" s="31"/>
      <c r="N552" s="31">
        <v>202602</v>
      </c>
      <c r="O552" s="31"/>
      <c r="P552" s="30"/>
      <c r="Z552" s="44"/>
      <c r="AA552" s="44"/>
      <c r="AB552" s="44"/>
    </row>
    <row r="553" s="35" customFormat="1" customHeight="1" spans="1:28">
      <c r="A553" s="30"/>
      <c r="B553" s="38">
        <v>46066</v>
      </c>
      <c r="C553" s="31" t="s">
        <v>28</v>
      </c>
      <c r="D553" s="30" t="s">
        <v>163</v>
      </c>
      <c r="E553" s="60" t="s">
        <v>201</v>
      </c>
      <c r="F553" s="56"/>
      <c r="G553" s="56">
        <v>2413.77</v>
      </c>
      <c r="H553" s="32">
        <v>378575.8</v>
      </c>
      <c r="I553" s="31" t="s">
        <v>101</v>
      </c>
      <c r="J553" s="30"/>
      <c r="K553" s="31"/>
      <c r="L553" s="30">
        <v>202602</v>
      </c>
      <c r="M553" s="31"/>
      <c r="N553" s="31">
        <v>202602</v>
      </c>
      <c r="O553" s="31"/>
      <c r="P553" s="30"/>
      <c r="Z553" s="44"/>
      <c r="AA553" s="44"/>
      <c r="AB553" s="44"/>
    </row>
    <row r="554" s="35" customFormat="1" customHeight="1" spans="1:28">
      <c r="A554" s="30"/>
      <c r="B554" s="38">
        <v>46066</v>
      </c>
      <c r="C554" s="31" t="s">
        <v>28</v>
      </c>
      <c r="D554" s="30" t="s">
        <v>163</v>
      </c>
      <c r="E554" s="60" t="s">
        <v>202</v>
      </c>
      <c r="F554" s="56"/>
      <c r="G554" s="56">
        <v>3060.73</v>
      </c>
      <c r="H554" s="32">
        <v>375515.07</v>
      </c>
      <c r="I554" s="31" t="s">
        <v>91</v>
      </c>
      <c r="J554" s="30"/>
      <c r="K554" s="31"/>
      <c r="L554" s="30">
        <v>202602</v>
      </c>
      <c r="M554" s="31"/>
      <c r="N554" s="31">
        <v>202602</v>
      </c>
      <c r="O554" s="31"/>
      <c r="P554" s="30"/>
      <c r="Z554" s="44"/>
      <c r="AA554" s="44"/>
      <c r="AB554" s="44"/>
    </row>
    <row r="555" s="35" customFormat="1" customHeight="1" spans="1:28">
      <c r="A555" s="30"/>
      <c r="B555" s="38">
        <v>46066</v>
      </c>
      <c r="C555" s="31" t="s">
        <v>28</v>
      </c>
      <c r="D555" s="30" t="s">
        <v>163</v>
      </c>
      <c r="E555" s="60" t="s">
        <v>203</v>
      </c>
      <c r="F555" s="56"/>
      <c r="G555" s="56">
        <v>2682.83</v>
      </c>
      <c r="H555" s="32">
        <v>372832.24</v>
      </c>
      <c r="I555" s="31" t="s">
        <v>91</v>
      </c>
      <c r="J555" s="30"/>
      <c r="K555" s="31"/>
      <c r="L555" s="30">
        <v>202602</v>
      </c>
      <c r="M555" s="31"/>
      <c r="N555" s="31">
        <v>202602</v>
      </c>
      <c r="O555" s="31"/>
      <c r="P555" s="30"/>
      <c r="Z555" s="44"/>
      <c r="AA555" s="44"/>
      <c r="AB555" s="44"/>
    </row>
    <row r="556" s="35" customFormat="1" customHeight="1" spans="1:28">
      <c r="A556" s="30"/>
      <c r="B556" s="38">
        <v>46066</v>
      </c>
      <c r="C556" s="31" t="s">
        <v>28</v>
      </c>
      <c r="D556" s="30" t="s">
        <v>163</v>
      </c>
      <c r="E556" s="60" t="s">
        <v>204</v>
      </c>
      <c r="F556" s="56"/>
      <c r="G556" s="56">
        <v>4102.31</v>
      </c>
      <c r="H556" s="32">
        <v>368729.93</v>
      </c>
      <c r="I556" s="31" t="s">
        <v>205</v>
      </c>
      <c r="J556" s="30"/>
      <c r="K556" s="31"/>
      <c r="L556" s="30">
        <v>202602</v>
      </c>
      <c r="M556" s="31"/>
      <c r="N556" s="31">
        <v>202602</v>
      </c>
      <c r="O556" s="31"/>
      <c r="P556" s="30"/>
      <c r="Z556" s="44"/>
      <c r="AA556" s="44"/>
      <c r="AB556" s="44"/>
    </row>
    <row r="557" s="35" customFormat="1" customHeight="1" spans="1:28">
      <c r="A557" s="30"/>
      <c r="B557" s="38">
        <v>46066</v>
      </c>
      <c r="C557" s="31" t="s">
        <v>28</v>
      </c>
      <c r="D557" s="30" t="s">
        <v>163</v>
      </c>
      <c r="E557" s="60" t="s">
        <v>206</v>
      </c>
      <c r="F557" s="56"/>
      <c r="G557" s="56">
        <v>2751.57</v>
      </c>
      <c r="H557" s="32">
        <v>365978.36</v>
      </c>
      <c r="I557" s="31" t="s">
        <v>205</v>
      </c>
      <c r="J557" s="30"/>
      <c r="K557" s="31"/>
      <c r="L557" s="30">
        <v>202602</v>
      </c>
      <c r="M557" s="31"/>
      <c r="N557" s="31">
        <v>202602</v>
      </c>
      <c r="O557" s="31"/>
      <c r="P557" s="30"/>
      <c r="Z557" s="44"/>
      <c r="AA557" s="44"/>
      <c r="AB557" s="44"/>
    </row>
    <row r="558" s="35" customFormat="1" customHeight="1" spans="1:28">
      <c r="A558" s="30"/>
      <c r="B558" s="38">
        <v>46066</v>
      </c>
      <c r="C558" s="31" t="s">
        <v>28</v>
      </c>
      <c r="D558" s="30" t="s">
        <v>163</v>
      </c>
      <c r="E558" s="60" t="s">
        <v>207</v>
      </c>
      <c r="F558" s="56"/>
      <c r="G558" s="56">
        <v>2901.65</v>
      </c>
      <c r="H558" s="32">
        <v>363076.71</v>
      </c>
      <c r="I558" s="31" t="s">
        <v>64</v>
      </c>
      <c r="J558" s="30"/>
      <c r="K558" s="31"/>
      <c r="L558" s="30">
        <v>202601</v>
      </c>
      <c r="M558" s="31"/>
      <c r="N558" s="31">
        <v>202602</v>
      </c>
      <c r="O558" s="31"/>
      <c r="P558" s="30"/>
      <c r="Z558" s="44"/>
      <c r="AA558" s="44"/>
      <c r="AB558" s="44"/>
    </row>
    <row r="559" s="35" customFormat="1" customHeight="1" spans="1:28">
      <c r="A559" s="30"/>
      <c r="B559" s="38">
        <v>46066</v>
      </c>
      <c r="C559" s="31" t="s">
        <v>28</v>
      </c>
      <c r="D559" s="30" t="s">
        <v>163</v>
      </c>
      <c r="E559" s="60" t="s">
        <v>208</v>
      </c>
      <c r="F559" s="56"/>
      <c r="G559" s="56">
        <v>4922.95</v>
      </c>
      <c r="H559" s="32">
        <v>358153.76</v>
      </c>
      <c r="I559" s="31" t="s">
        <v>58</v>
      </c>
      <c r="J559" s="30"/>
      <c r="K559" s="31"/>
      <c r="L559" s="30">
        <v>202602</v>
      </c>
      <c r="M559" s="31"/>
      <c r="N559" s="31">
        <v>202602</v>
      </c>
      <c r="O559" s="31"/>
      <c r="P559" s="30"/>
      <c r="Z559" s="44"/>
      <c r="AA559" s="44"/>
      <c r="AB559" s="44"/>
    </row>
    <row r="560" s="35" customFormat="1" customHeight="1" spans="1:28">
      <c r="A560" s="30"/>
      <c r="B560" s="38">
        <v>46066</v>
      </c>
      <c r="C560" s="31" t="s">
        <v>28</v>
      </c>
      <c r="D560" s="30" t="s">
        <v>163</v>
      </c>
      <c r="E560" s="60" t="s">
        <v>209</v>
      </c>
      <c r="F560" s="56"/>
      <c r="G560" s="56">
        <v>1945.11</v>
      </c>
      <c r="H560" s="32">
        <v>356208.65</v>
      </c>
      <c r="I560" s="31" t="s">
        <v>58</v>
      </c>
      <c r="J560" s="30"/>
      <c r="K560" s="31"/>
      <c r="L560" s="30">
        <v>202601</v>
      </c>
      <c r="M560" s="31"/>
      <c r="N560" s="31">
        <v>202602</v>
      </c>
      <c r="O560" s="31"/>
      <c r="P560" s="30"/>
      <c r="Z560" s="44"/>
      <c r="AA560" s="44"/>
      <c r="AB560" s="44"/>
    </row>
    <row r="561" s="35" customFormat="1" customHeight="1" spans="1:28">
      <c r="A561" s="30"/>
      <c r="B561" s="38">
        <v>46066</v>
      </c>
      <c r="C561" s="31" t="s">
        <v>28</v>
      </c>
      <c r="D561" s="30" t="s">
        <v>163</v>
      </c>
      <c r="E561" s="60" t="s">
        <v>210</v>
      </c>
      <c r="F561" s="56"/>
      <c r="G561" s="56">
        <v>4222.02</v>
      </c>
      <c r="H561" s="32">
        <v>351986.63</v>
      </c>
      <c r="I561" s="31" t="s">
        <v>11</v>
      </c>
      <c r="J561" s="30"/>
      <c r="K561" s="31"/>
      <c r="L561" s="30">
        <v>202602</v>
      </c>
      <c r="M561" s="31"/>
      <c r="N561" s="31">
        <v>202602</v>
      </c>
      <c r="O561" s="31"/>
      <c r="P561" s="30"/>
      <c r="Z561" s="44"/>
      <c r="AA561" s="44"/>
      <c r="AB561" s="44"/>
    </row>
    <row r="562" s="35" customFormat="1" customHeight="1" spans="1:28">
      <c r="A562" s="30"/>
      <c r="B562" s="38">
        <v>46066</v>
      </c>
      <c r="C562" s="31" t="s">
        <v>28</v>
      </c>
      <c r="D562" s="30" t="s">
        <v>163</v>
      </c>
      <c r="E562" s="60" t="s">
        <v>211</v>
      </c>
      <c r="F562" s="56"/>
      <c r="G562" s="56">
        <v>2862.78</v>
      </c>
      <c r="H562" s="32">
        <v>349123.85</v>
      </c>
      <c r="I562" s="31" t="s">
        <v>58</v>
      </c>
      <c r="J562" s="30"/>
      <c r="K562" s="31"/>
      <c r="L562" s="30">
        <v>202602</v>
      </c>
      <c r="M562" s="31"/>
      <c r="N562" s="31">
        <v>202602</v>
      </c>
      <c r="O562" s="31"/>
      <c r="P562" s="30"/>
      <c r="Z562" s="44"/>
      <c r="AA562" s="44"/>
      <c r="AB562" s="44"/>
    </row>
    <row r="563" s="35" customFormat="1" customHeight="1" spans="1:28">
      <c r="A563" s="30"/>
      <c r="B563" s="38">
        <v>46066</v>
      </c>
      <c r="C563" s="31" t="s">
        <v>28</v>
      </c>
      <c r="D563" s="30" t="s">
        <v>163</v>
      </c>
      <c r="E563" s="60" t="s">
        <v>212</v>
      </c>
      <c r="F563" s="56"/>
      <c r="G563" s="56">
        <v>2210.16</v>
      </c>
      <c r="H563" s="32">
        <v>346913.69</v>
      </c>
      <c r="I563" s="31" t="s">
        <v>213</v>
      </c>
      <c r="J563" s="30"/>
      <c r="K563" s="31"/>
      <c r="L563" s="30">
        <v>202602</v>
      </c>
      <c r="M563" s="31"/>
      <c r="N563" s="31">
        <v>202602</v>
      </c>
      <c r="O563" s="31"/>
      <c r="P563" s="30"/>
      <c r="Z563" s="44"/>
      <c r="AA563" s="44"/>
      <c r="AB563" s="44"/>
    </row>
    <row r="564" s="35" customFormat="1" customHeight="1" spans="1:28">
      <c r="A564" s="30"/>
      <c r="B564" s="38">
        <v>46066</v>
      </c>
      <c r="C564" s="31" t="s">
        <v>28</v>
      </c>
      <c r="D564" s="30" t="s">
        <v>163</v>
      </c>
      <c r="E564" s="60" t="s">
        <v>214</v>
      </c>
      <c r="F564" s="56"/>
      <c r="G564" s="56">
        <v>2434.85</v>
      </c>
      <c r="H564" s="32">
        <v>344478.84</v>
      </c>
      <c r="I564" s="31" t="s">
        <v>213</v>
      </c>
      <c r="J564" s="30"/>
      <c r="K564" s="31"/>
      <c r="L564" s="30">
        <v>202601</v>
      </c>
      <c r="M564" s="31"/>
      <c r="N564" s="31">
        <v>202602</v>
      </c>
      <c r="O564" s="31"/>
      <c r="P564" s="30"/>
      <c r="Z564" s="44"/>
      <c r="AA564" s="44"/>
      <c r="AB564" s="44"/>
    </row>
    <row r="565" s="35" customFormat="1" customHeight="1" spans="1:28">
      <c r="A565" s="30"/>
      <c r="B565" s="38">
        <v>46066</v>
      </c>
      <c r="C565" s="31" t="s">
        <v>28</v>
      </c>
      <c r="D565" s="30" t="s">
        <v>163</v>
      </c>
      <c r="E565" s="60" t="s">
        <v>215</v>
      </c>
      <c r="F565" s="56"/>
      <c r="G565" s="56">
        <v>2568.81</v>
      </c>
      <c r="H565" s="32">
        <v>341910.03</v>
      </c>
      <c r="I565" s="31" t="s">
        <v>216</v>
      </c>
      <c r="J565" s="30"/>
      <c r="K565" s="31"/>
      <c r="L565" s="30">
        <v>202602</v>
      </c>
      <c r="M565" s="31"/>
      <c r="N565" s="31">
        <v>202602</v>
      </c>
      <c r="O565" s="31"/>
      <c r="P565" s="30"/>
      <c r="Z565" s="44"/>
      <c r="AA565" s="44"/>
      <c r="AB565" s="44"/>
    </row>
    <row r="566" s="35" customFormat="1" customHeight="1" spans="1:28">
      <c r="A566" s="30"/>
      <c r="B566" s="38">
        <v>46066</v>
      </c>
      <c r="C566" s="31" t="s">
        <v>28</v>
      </c>
      <c r="D566" s="30" t="s">
        <v>163</v>
      </c>
      <c r="E566" s="60" t="s">
        <v>217</v>
      </c>
      <c r="F566" s="56"/>
      <c r="G566" s="56">
        <v>2115.45</v>
      </c>
      <c r="H566" s="32">
        <v>339794.58</v>
      </c>
      <c r="I566" s="31" t="s">
        <v>216</v>
      </c>
      <c r="J566" s="30"/>
      <c r="K566" s="31"/>
      <c r="L566" s="30">
        <v>202602</v>
      </c>
      <c r="M566" s="31"/>
      <c r="N566" s="31">
        <v>202602</v>
      </c>
      <c r="O566" s="31"/>
      <c r="P566" s="30"/>
      <c r="Z566" s="44"/>
      <c r="AA566" s="44"/>
      <c r="AB566" s="44"/>
    </row>
    <row r="567" s="35" customFormat="1" customHeight="1" spans="1:28">
      <c r="A567" s="30"/>
      <c r="B567" s="38">
        <v>46066</v>
      </c>
      <c r="C567" s="31" t="s">
        <v>28</v>
      </c>
      <c r="D567" s="30" t="s">
        <v>163</v>
      </c>
      <c r="E567" s="60" t="s">
        <v>218</v>
      </c>
      <c r="F567" s="56"/>
      <c r="G567" s="56">
        <v>2869.4</v>
      </c>
      <c r="H567" s="32">
        <v>336925.18</v>
      </c>
      <c r="I567" s="31" t="s">
        <v>219</v>
      </c>
      <c r="J567" s="30"/>
      <c r="K567" s="31"/>
      <c r="L567" s="31">
        <v>202602</v>
      </c>
      <c r="M567" s="31"/>
      <c r="N567" s="31">
        <v>202602</v>
      </c>
      <c r="O567" s="31"/>
      <c r="P567" s="30"/>
      <c r="Z567" s="44"/>
      <c r="AA567" s="44"/>
      <c r="AB567" s="44"/>
    </row>
    <row r="568" s="35" customFormat="1" customHeight="1" spans="1:28">
      <c r="A568" s="30"/>
      <c r="B568" s="38">
        <v>46066</v>
      </c>
      <c r="C568" s="31" t="s">
        <v>28</v>
      </c>
      <c r="D568" s="30" t="s">
        <v>163</v>
      </c>
      <c r="E568" s="60" t="s">
        <v>222</v>
      </c>
      <c r="F568" s="56"/>
      <c r="G568" s="56">
        <v>2203.96</v>
      </c>
      <c r="H568" s="32">
        <v>334721.22</v>
      </c>
      <c r="I568" s="31" t="s">
        <v>221</v>
      </c>
      <c r="J568" s="30"/>
      <c r="K568" s="31"/>
      <c r="L568" s="30">
        <v>202601</v>
      </c>
      <c r="M568" s="31"/>
      <c r="N568" s="31">
        <v>202602</v>
      </c>
      <c r="O568" s="31"/>
      <c r="P568" s="30"/>
      <c r="Z568" s="44"/>
      <c r="AA568" s="44"/>
      <c r="AB568" s="44"/>
    </row>
    <row r="569" s="35" customFormat="1" customHeight="1" spans="1:28">
      <c r="A569" s="30"/>
      <c r="B569" s="38">
        <v>46066</v>
      </c>
      <c r="C569" s="31" t="s">
        <v>28</v>
      </c>
      <c r="D569" s="30" t="s">
        <v>163</v>
      </c>
      <c r="E569" s="60" t="s">
        <v>223</v>
      </c>
      <c r="F569" s="56"/>
      <c r="G569" s="56">
        <v>3586.02</v>
      </c>
      <c r="H569" s="32">
        <v>331135.2</v>
      </c>
      <c r="I569" s="31" t="s">
        <v>117</v>
      </c>
      <c r="J569" s="30"/>
      <c r="K569" s="31"/>
      <c r="L569" s="41">
        <v>202602</v>
      </c>
      <c r="M569" s="31"/>
      <c r="N569" s="31">
        <v>202602</v>
      </c>
      <c r="O569" s="31"/>
      <c r="P569" s="30"/>
      <c r="Z569" s="44"/>
      <c r="AA569" s="44"/>
      <c r="AB569" s="44"/>
    </row>
    <row r="570" s="35" customFormat="1" customHeight="1" spans="1:28">
      <c r="A570" s="30"/>
      <c r="B570" s="38">
        <v>46066</v>
      </c>
      <c r="C570" s="31" t="s">
        <v>28</v>
      </c>
      <c r="D570" s="30" t="s">
        <v>163</v>
      </c>
      <c r="E570" s="60" t="s">
        <v>224</v>
      </c>
      <c r="F570" s="56"/>
      <c r="G570" s="56">
        <v>2678.53</v>
      </c>
      <c r="H570" s="32">
        <v>328456.67</v>
      </c>
      <c r="I570" s="31" t="s">
        <v>117</v>
      </c>
      <c r="J570" s="30"/>
      <c r="K570" s="31"/>
      <c r="L570" s="30">
        <v>202602</v>
      </c>
      <c r="M570" s="31"/>
      <c r="N570" s="31">
        <v>202602</v>
      </c>
      <c r="O570" s="31"/>
      <c r="P570" s="30"/>
      <c r="Z570" s="44"/>
      <c r="AA570" s="44"/>
      <c r="AB570" s="44"/>
    </row>
    <row r="571" s="35" customFormat="1" customHeight="1" spans="1:28">
      <c r="A571" s="30"/>
      <c r="B571" s="38">
        <v>46066</v>
      </c>
      <c r="C571" s="31" t="s">
        <v>28</v>
      </c>
      <c r="D571" s="30" t="s">
        <v>163</v>
      </c>
      <c r="E571" s="60" t="s">
        <v>226</v>
      </c>
      <c r="F571" s="56"/>
      <c r="G571" s="56">
        <v>3094.71</v>
      </c>
      <c r="H571" s="32">
        <v>325361.96</v>
      </c>
      <c r="I571" s="31" t="s">
        <v>227</v>
      </c>
      <c r="J571" s="30"/>
      <c r="K571" s="31"/>
      <c r="L571" s="31">
        <v>202602</v>
      </c>
      <c r="M571" s="31"/>
      <c r="N571" s="31">
        <v>202602</v>
      </c>
      <c r="O571" s="31"/>
      <c r="P571" s="30"/>
      <c r="Z571" s="44"/>
      <c r="AA571" s="44"/>
      <c r="AB571" s="44"/>
    </row>
    <row r="572" s="35" customFormat="1" customHeight="1" spans="1:28">
      <c r="A572" s="30"/>
      <c r="B572" s="38">
        <v>46066</v>
      </c>
      <c r="C572" s="31" t="s">
        <v>28</v>
      </c>
      <c r="D572" s="30" t="s">
        <v>163</v>
      </c>
      <c r="E572" s="60" t="s">
        <v>225</v>
      </c>
      <c r="F572" s="56"/>
      <c r="G572" s="56">
        <v>3663.41</v>
      </c>
      <c r="H572" s="32">
        <v>321698.55</v>
      </c>
      <c r="I572" s="31" t="s">
        <v>11</v>
      </c>
      <c r="J572" s="30"/>
      <c r="K572" s="31"/>
      <c r="L572" s="31">
        <v>202602</v>
      </c>
      <c r="M572" s="31"/>
      <c r="N572" s="31">
        <v>202602</v>
      </c>
      <c r="O572" s="31"/>
      <c r="P572" s="30"/>
      <c r="Z572" s="44"/>
      <c r="AA572" s="44"/>
      <c r="AB572" s="44"/>
    </row>
    <row r="573" s="35" customFormat="1" customHeight="1" spans="1:28">
      <c r="A573" s="30"/>
      <c r="B573" s="38">
        <v>46066</v>
      </c>
      <c r="C573" s="31" t="s">
        <v>28</v>
      </c>
      <c r="D573" s="30" t="s">
        <v>163</v>
      </c>
      <c r="E573" s="60" t="s">
        <v>228</v>
      </c>
      <c r="F573" s="56"/>
      <c r="G573" s="56">
        <v>2445.31</v>
      </c>
      <c r="H573" s="32">
        <v>319253.24</v>
      </c>
      <c r="I573" s="31" t="s">
        <v>227</v>
      </c>
      <c r="J573" s="30"/>
      <c r="K573" s="31"/>
      <c r="L573" s="31">
        <v>202602</v>
      </c>
      <c r="M573" s="31"/>
      <c r="N573" s="31">
        <v>202602</v>
      </c>
      <c r="O573" s="31"/>
      <c r="P573" s="30"/>
      <c r="Z573" s="44"/>
      <c r="AA573" s="44"/>
      <c r="AB573" s="44"/>
    </row>
    <row r="574" s="35" customFormat="1" customHeight="1" spans="1:28">
      <c r="A574" s="30"/>
      <c r="B574" s="38">
        <v>46066</v>
      </c>
      <c r="C574" s="31" t="s">
        <v>28</v>
      </c>
      <c r="D574" s="30" t="s">
        <v>163</v>
      </c>
      <c r="E574" s="60" t="s">
        <v>229</v>
      </c>
      <c r="F574" s="56"/>
      <c r="G574" s="56">
        <v>2293.4</v>
      </c>
      <c r="H574" s="32">
        <v>316959.84</v>
      </c>
      <c r="I574" s="31" t="s">
        <v>227</v>
      </c>
      <c r="J574" s="30"/>
      <c r="K574" s="31"/>
      <c r="L574" s="31">
        <v>202602</v>
      </c>
      <c r="M574" s="31"/>
      <c r="N574" s="31">
        <v>202602</v>
      </c>
      <c r="O574" s="31"/>
      <c r="P574" s="30"/>
      <c r="Z574" s="44"/>
      <c r="AA574" s="44"/>
      <c r="AB574" s="44"/>
    </row>
    <row r="575" s="35" customFormat="1" customHeight="1" spans="1:28">
      <c r="A575" s="30"/>
      <c r="B575" s="38">
        <v>46066</v>
      </c>
      <c r="C575" s="31" t="s">
        <v>28</v>
      </c>
      <c r="D575" s="30" t="s">
        <v>163</v>
      </c>
      <c r="E575" s="60" t="s">
        <v>230</v>
      </c>
      <c r="F575" s="56"/>
      <c r="G575" s="56">
        <v>3107.38</v>
      </c>
      <c r="H575" s="32">
        <v>313852.46</v>
      </c>
      <c r="I575" s="31" t="s">
        <v>231</v>
      </c>
      <c r="J575" s="30"/>
      <c r="K575" s="31"/>
      <c r="L575" s="31">
        <v>202602</v>
      </c>
      <c r="M575" s="31"/>
      <c r="N575" s="31">
        <v>202602</v>
      </c>
      <c r="O575" s="31"/>
      <c r="P575" s="30"/>
      <c r="Z575" s="44"/>
      <c r="AA575" s="44"/>
      <c r="AB575" s="44"/>
    </row>
    <row r="576" s="35" customFormat="1" customHeight="1" spans="1:28">
      <c r="A576" s="30"/>
      <c r="B576" s="38">
        <v>46066</v>
      </c>
      <c r="C576" s="31" t="s">
        <v>28</v>
      </c>
      <c r="D576" s="30" t="s">
        <v>163</v>
      </c>
      <c r="E576" s="60" t="s">
        <v>222</v>
      </c>
      <c r="F576" s="56"/>
      <c r="G576" s="56">
        <v>2910.56</v>
      </c>
      <c r="H576" s="32">
        <v>310941.9</v>
      </c>
      <c r="I576" s="31" t="s">
        <v>231</v>
      </c>
      <c r="J576" s="30"/>
      <c r="K576" s="31"/>
      <c r="L576" s="31">
        <v>202602</v>
      </c>
      <c r="M576" s="31"/>
      <c r="N576" s="31">
        <v>202602</v>
      </c>
      <c r="O576" s="31"/>
      <c r="P576" s="30"/>
      <c r="Z576" s="44"/>
      <c r="AA576" s="44"/>
      <c r="AB576" s="44"/>
    </row>
    <row r="577" s="35" customFormat="1" customHeight="1" spans="1:28">
      <c r="A577" s="30"/>
      <c r="B577" s="38">
        <v>46066</v>
      </c>
      <c r="C577" s="31" t="s">
        <v>28</v>
      </c>
      <c r="D577" s="30" t="s">
        <v>163</v>
      </c>
      <c r="E577" s="60" t="s">
        <v>232</v>
      </c>
      <c r="F577" s="56"/>
      <c r="G577" s="56">
        <v>500</v>
      </c>
      <c r="H577" s="32">
        <v>310441.9</v>
      </c>
      <c r="I577" s="31" t="s">
        <v>231</v>
      </c>
      <c r="J577" s="30"/>
      <c r="K577" s="31"/>
      <c r="L577" s="31">
        <v>202602</v>
      </c>
      <c r="M577" s="31"/>
      <c r="N577" s="31">
        <v>202602</v>
      </c>
      <c r="O577" s="31"/>
      <c r="P577" s="30"/>
      <c r="Z577" s="44"/>
      <c r="AA577" s="44"/>
      <c r="AB577" s="44"/>
    </row>
    <row r="578" s="35" customFormat="1" customHeight="1" spans="1:28">
      <c r="A578" s="30"/>
      <c r="B578" s="38">
        <v>46066</v>
      </c>
      <c r="C578" s="31" t="s">
        <v>28</v>
      </c>
      <c r="D578" s="30" t="s">
        <v>163</v>
      </c>
      <c r="E578" s="60" t="s">
        <v>232</v>
      </c>
      <c r="F578" s="56"/>
      <c r="G578" s="56">
        <v>500</v>
      </c>
      <c r="H578" s="32">
        <v>309941.9</v>
      </c>
      <c r="I578" s="31" t="s">
        <v>114</v>
      </c>
      <c r="J578" s="30"/>
      <c r="K578" s="31"/>
      <c r="L578" s="31">
        <v>202602</v>
      </c>
      <c r="M578" s="31"/>
      <c r="N578" s="31">
        <v>202602</v>
      </c>
      <c r="O578" s="31"/>
      <c r="P578" s="30"/>
      <c r="Z578" s="44"/>
      <c r="AA578" s="44"/>
      <c r="AB578" s="44"/>
    </row>
    <row r="579" s="35" customFormat="1" customHeight="1" spans="1:28">
      <c r="A579" s="30"/>
      <c r="B579" s="38">
        <v>46066</v>
      </c>
      <c r="C579" s="31" t="s">
        <v>28</v>
      </c>
      <c r="D579" s="30" t="s">
        <v>163</v>
      </c>
      <c r="E579" s="60" t="s">
        <v>232</v>
      </c>
      <c r="F579" s="56"/>
      <c r="G579" s="56">
        <v>500</v>
      </c>
      <c r="H579" s="32">
        <v>309441.9</v>
      </c>
      <c r="I579" s="31" t="s">
        <v>219</v>
      </c>
      <c r="J579" s="30"/>
      <c r="K579" s="31"/>
      <c r="L579" s="31">
        <v>202602</v>
      </c>
      <c r="M579" s="31"/>
      <c r="N579" s="31">
        <v>202602</v>
      </c>
      <c r="O579" s="31"/>
      <c r="P579" s="30"/>
      <c r="Z579" s="44"/>
      <c r="AA579" s="44"/>
      <c r="AB579" s="44"/>
    </row>
    <row r="580" s="35" customFormat="1" customHeight="1" spans="1:28">
      <c r="A580" s="30"/>
      <c r="B580" s="38">
        <v>46066</v>
      </c>
      <c r="C580" s="31" t="s">
        <v>28</v>
      </c>
      <c r="D580" s="30" t="s">
        <v>163</v>
      </c>
      <c r="E580" s="60" t="s">
        <v>232</v>
      </c>
      <c r="F580" s="56"/>
      <c r="G580" s="56">
        <v>500</v>
      </c>
      <c r="H580" s="32">
        <v>308941.9</v>
      </c>
      <c r="I580" s="31" t="s">
        <v>233</v>
      </c>
      <c r="J580" s="30"/>
      <c r="K580" s="31"/>
      <c r="L580" s="31">
        <v>202602</v>
      </c>
      <c r="M580" s="31"/>
      <c r="N580" s="31">
        <v>202602</v>
      </c>
      <c r="O580" s="31"/>
      <c r="P580" s="30"/>
      <c r="Z580" s="44"/>
      <c r="AA580" s="44"/>
      <c r="AB580" s="44"/>
    </row>
    <row r="581" s="35" customFormat="1" customHeight="1" spans="1:28">
      <c r="A581" s="30"/>
      <c r="B581" s="38">
        <v>46066</v>
      </c>
      <c r="C581" s="31" t="s">
        <v>28</v>
      </c>
      <c r="D581" s="30" t="s">
        <v>163</v>
      </c>
      <c r="E581" s="60" t="s">
        <v>232</v>
      </c>
      <c r="F581" s="56"/>
      <c r="G581" s="56">
        <v>500</v>
      </c>
      <c r="H581" s="32">
        <v>308441.9</v>
      </c>
      <c r="I581" s="31" t="s">
        <v>37</v>
      </c>
      <c r="J581" s="30"/>
      <c r="K581" s="31"/>
      <c r="L581" s="31">
        <v>202602</v>
      </c>
      <c r="M581" s="31"/>
      <c r="N581" s="31">
        <v>202602</v>
      </c>
      <c r="O581" s="31"/>
      <c r="P581" s="30"/>
      <c r="Z581" s="44"/>
      <c r="AA581" s="44"/>
      <c r="AB581" s="44"/>
    </row>
    <row r="582" s="35" customFormat="1" customHeight="1" spans="1:28">
      <c r="A582" s="30"/>
      <c r="B582" s="38">
        <v>46066</v>
      </c>
      <c r="C582" s="31" t="s">
        <v>28</v>
      </c>
      <c r="D582" s="30" t="s">
        <v>163</v>
      </c>
      <c r="E582" s="60" t="s">
        <v>232</v>
      </c>
      <c r="F582" s="56"/>
      <c r="G582" s="56">
        <v>500</v>
      </c>
      <c r="H582" s="32">
        <v>307941.9</v>
      </c>
      <c r="I582" s="31" t="s">
        <v>219</v>
      </c>
      <c r="J582" s="30"/>
      <c r="K582" s="31"/>
      <c r="L582" s="31">
        <v>202602</v>
      </c>
      <c r="M582" s="31"/>
      <c r="N582" s="31">
        <v>202602</v>
      </c>
      <c r="O582" s="31"/>
      <c r="P582" s="30"/>
      <c r="Z582" s="44"/>
      <c r="AA582" s="44"/>
      <c r="AB582" s="44"/>
    </row>
    <row r="583" s="35" customFormat="1" customHeight="1" spans="1:28">
      <c r="A583" s="30"/>
      <c r="B583" s="38">
        <v>46066</v>
      </c>
      <c r="C583" s="31" t="s">
        <v>28</v>
      </c>
      <c r="D583" s="30" t="s">
        <v>163</v>
      </c>
      <c r="E583" s="60" t="s">
        <v>234</v>
      </c>
      <c r="F583" s="56"/>
      <c r="G583" s="56">
        <v>4219.91</v>
      </c>
      <c r="H583" s="32">
        <v>303721.99</v>
      </c>
      <c r="I583" s="31" t="s">
        <v>235</v>
      </c>
      <c r="J583" s="30"/>
      <c r="K583" s="31"/>
      <c r="L583" s="31">
        <v>202602</v>
      </c>
      <c r="M583" s="31"/>
      <c r="N583" s="31">
        <v>202602</v>
      </c>
      <c r="O583" s="31"/>
      <c r="P583" s="30"/>
      <c r="Z583" s="44"/>
      <c r="AA583" s="44"/>
      <c r="AB583" s="44"/>
    </row>
    <row r="584" s="35" customFormat="1" customHeight="1" spans="1:28">
      <c r="A584" s="30"/>
      <c r="B584" s="38">
        <v>46066</v>
      </c>
      <c r="C584" s="31" t="s">
        <v>28</v>
      </c>
      <c r="D584" s="30" t="s">
        <v>163</v>
      </c>
      <c r="E584" s="60" t="s">
        <v>236</v>
      </c>
      <c r="F584" s="56"/>
      <c r="G584" s="56">
        <v>1769.63</v>
      </c>
      <c r="H584" s="32">
        <v>301952.36</v>
      </c>
      <c r="I584" s="31" t="s">
        <v>235</v>
      </c>
      <c r="J584" s="30"/>
      <c r="K584" s="31"/>
      <c r="L584" s="31">
        <v>202602</v>
      </c>
      <c r="M584" s="31"/>
      <c r="N584" s="31">
        <v>202602</v>
      </c>
      <c r="O584" s="31"/>
      <c r="P584" s="30"/>
      <c r="Z584" s="44"/>
      <c r="AA584" s="44"/>
      <c r="AB584" s="44"/>
    </row>
    <row r="585" s="35" customFormat="1" customHeight="1" spans="1:28">
      <c r="A585" s="30"/>
      <c r="B585" s="38">
        <v>46066</v>
      </c>
      <c r="C585" s="31" t="s">
        <v>28</v>
      </c>
      <c r="D585" s="30" t="s">
        <v>163</v>
      </c>
      <c r="E585" s="60" t="s">
        <v>237</v>
      </c>
      <c r="F585" s="56"/>
      <c r="G585" s="56">
        <v>3623.19</v>
      </c>
      <c r="H585" s="32">
        <v>298329.17</v>
      </c>
      <c r="I585" s="31" t="s">
        <v>114</v>
      </c>
      <c r="J585" s="30"/>
      <c r="K585" s="31"/>
      <c r="L585" s="31">
        <v>202602</v>
      </c>
      <c r="M585" s="31"/>
      <c r="N585" s="31">
        <v>202602</v>
      </c>
      <c r="O585" s="31"/>
      <c r="P585" s="30"/>
      <c r="Z585" s="44"/>
      <c r="AA585" s="44"/>
      <c r="AB585" s="44"/>
    </row>
    <row r="586" s="35" customFormat="1" customHeight="1" spans="1:28">
      <c r="A586" s="30"/>
      <c r="B586" s="38">
        <v>46066</v>
      </c>
      <c r="C586" s="31" t="s">
        <v>28</v>
      </c>
      <c r="D586" s="30" t="s">
        <v>163</v>
      </c>
      <c r="E586" s="60" t="s">
        <v>238</v>
      </c>
      <c r="F586" s="56"/>
      <c r="G586" s="56">
        <v>1955.83</v>
      </c>
      <c r="H586" s="32">
        <v>296373.34</v>
      </c>
      <c r="I586" s="31" t="s">
        <v>114</v>
      </c>
      <c r="J586" s="30"/>
      <c r="K586" s="31"/>
      <c r="L586" s="31">
        <v>202602</v>
      </c>
      <c r="M586" s="31"/>
      <c r="N586" s="31">
        <v>202602</v>
      </c>
      <c r="O586" s="31"/>
      <c r="P586" s="30"/>
      <c r="Z586" s="44"/>
      <c r="AA586" s="44"/>
      <c r="AB586" s="44"/>
    </row>
    <row r="587" s="35" customFormat="1" customHeight="1" spans="1:28">
      <c r="A587" s="30"/>
      <c r="B587" s="38">
        <v>46066</v>
      </c>
      <c r="C587" s="31" t="s">
        <v>28</v>
      </c>
      <c r="D587" s="30" t="s">
        <v>163</v>
      </c>
      <c r="E587" s="60" t="s">
        <v>240</v>
      </c>
      <c r="F587" s="56"/>
      <c r="G587" s="56">
        <v>2790.88</v>
      </c>
      <c r="H587" s="32">
        <v>293582.46</v>
      </c>
      <c r="I587" s="31" t="s">
        <v>103</v>
      </c>
      <c r="J587" s="30"/>
      <c r="K587" s="31"/>
      <c r="L587" s="31">
        <v>202602</v>
      </c>
      <c r="M587" s="31"/>
      <c r="N587" s="31">
        <v>202602</v>
      </c>
      <c r="O587" s="31"/>
      <c r="P587" s="30"/>
      <c r="Z587" s="44"/>
      <c r="AA587" s="44"/>
      <c r="AB587" s="44"/>
    </row>
    <row r="588" s="35" customFormat="1" customHeight="1" spans="1:28">
      <c r="A588" s="30"/>
      <c r="B588" s="38">
        <v>46066</v>
      </c>
      <c r="C588" s="31" t="s">
        <v>28</v>
      </c>
      <c r="D588" s="30" t="s">
        <v>163</v>
      </c>
      <c r="E588" s="60" t="s">
        <v>239</v>
      </c>
      <c r="F588" s="56"/>
      <c r="G588" s="56">
        <v>3527.44</v>
      </c>
      <c r="H588" s="32">
        <v>290055.02</v>
      </c>
      <c r="I588" s="31" t="s">
        <v>11</v>
      </c>
      <c r="J588" s="30"/>
      <c r="K588" s="31"/>
      <c r="L588" s="31">
        <v>202602</v>
      </c>
      <c r="M588" s="31"/>
      <c r="N588" s="31">
        <v>202602</v>
      </c>
      <c r="O588" s="31"/>
      <c r="P588" s="30"/>
      <c r="Z588" s="44"/>
      <c r="AA588" s="44"/>
      <c r="AB588" s="44"/>
    </row>
    <row r="589" s="35" customFormat="1" customHeight="1" spans="1:28">
      <c r="A589" s="30"/>
      <c r="B589" s="38">
        <v>46066</v>
      </c>
      <c r="C589" s="31" t="s">
        <v>28</v>
      </c>
      <c r="D589" s="30" t="s">
        <v>163</v>
      </c>
      <c r="E589" s="60" t="s">
        <v>241</v>
      </c>
      <c r="F589" s="56"/>
      <c r="G589" s="56">
        <v>1968.26</v>
      </c>
      <c r="H589" s="32">
        <v>288086.76</v>
      </c>
      <c r="I589" s="31" t="s">
        <v>103</v>
      </c>
      <c r="J589" s="30"/>
      <c r="K589" s="31"/>
      <c r="L589" s="31">
        <v>202602</v>
      </c>
      <c r="M589" s="31"/>
      <c r="N589" s="31">
        <v>202602</v>
      </c>
      <c r="O589" s="31"/>
      <c r="P589" s="30"/>
      <c r="Z589" s="44"/>
      <c r="AA589" s="44"/>
      <c r="AB589" s="44"/>
    </row>
    <row r="590" s="35" customFormat="1" customHeight="1" spans="1:28">
      <c r="A590" s="30"/>
      <c r="B590" s="38">
        <v>46066</v>
      </c>
      <c r="C590" s="31" t="s">
        <v>28</v>
      </c>
      <c r="D590" s="30" t="s">
        <v>163</v>
      </c>
      <c r="E590" s="60" t="s">
        <v>242</v>
      </c>
      <c r="F590" s="56"/>
      <c r="G590" s="56">
        <v>3987.04</v>
      </c>
      <c r="H590" s="32">
        <v>284099.72</v>
      </c>
      <c r="I590" s="31" t="s">
        <v>233</v>
      </c>
      <c r="J590" s="30"/>
      <c r="K590" s="31"/>
      <c r="L590" s="31">
        <v>202602</v>
      </c>
      <c r="M590" s="31"/>
      <c r="N590" s="31">
        <v>202602</v>
      </c>
      <c r="O590" s="31"/>
      <c r="P590" s="30"/>
      <c r="Z590" s="44"/>
      <c r="AA590" s="44"/>
      <c r="AB590" s="44"/>
    </row>
    <row r="591" s="35" customFormat="1" customHeight="1" spans="1:28">
      <c r="A591" s="30"/>
      <c r="B591" s="38">
        <v>46066</v>
      </c>
      <c r="C591" s="31" t="s">
        <v>28</v>
      </c>
      <c r="D591" s="30" t="s">
        <v>163</v>
      </c>
      <c r="E591" s="60" t="s">
        <v>243</v>
      </c>
      <c r="F591" s="56"/>
      <c r="G591" s="56">
        <v>2435.73</v>
      </c>
      <c r="H591" s="32">
        <v>281663.99</v>
      </c>
      <c r="I591" s="31" t="s">
        <v>233</v>
      </c>
      <c r="J591" s="30"/>
      <c r="K591" s="31"/>
      <c r="L591" s="31">
        <v>202602</v>
      </c>
      <c r="M591" s="31"/>
      <c r="N591" s="31">
        <v>202602</v>
      </c>
      <c r="O591" s="31"/>
      <c r="P591" s="30"/>
      <c r="Z591" s="44"/>
      <c r="AA591" s="44"/>
      <c r="AB591" s="44"/>
    </row>
    <row r="592" s="35" customFormat="1" customHeight="1" spans="1:28">
      <c r="A592" s="30"/>
      <c r="B592" s="38">
        <v>46066</v>
      </c>
      <c r="C592" s="31" t="s">
        <v>28</v>
      </c>
      <c r="D592" s="30" t="s">
        <v>163</v>
      </c>
      <c r="E592" s="60" t="s">
        <v>244</v>
      </c>
      <c r="F592" s="56"/>
      <c r="G592" s="56">
        <v>2487.9</v>
      </c>
      <c r="H592" s="32">
        <v>279176.090000001</v>
      </c>
      <c r="I592" s="31" t="s">
        <v>82</v>
      </c>
      <c r="J592" s="30"/>
      <c r="K592" s="31"/>
      <c r="L592" s="31">
        <v>202602</v>
      </c>
      <c r="M592" s="31"/>
      <c r="N592" s="31">
        <v>202602</v>
      </c>
      <c r="O592" s="31"/>
      <c r="P592" s="30"/>
      <c r="Z592" s="44"/>
      <c r="AA592" s="44"/>
      <c r="AB592" s="44"/>
    </row>
    <row r="593" s="35" customFormat="1" customHeight="1" spans="1:28">
      <c r="A593" s="30"/>
      <c r="B593" s="38">
        <v>46066</v>
      </c>
      <c r="C593" s="31" t="s">
        <v>28</v>
      </c>
      <c r="D593" s="30" t="s">
        <v>163</v>
      </c>
      <c r="E593" s="60" t="s">
        <v>245</v>
      </c>
      <c r="F593" s="56"/>
      <c r="G593" s="56">
        <v>2479.18</v>
      </c>
      <c r="H593" s="32">
        <v>276696.910000001</v>
      </c>
      <c r="I593" s="31" t="s">
        <v>82</v>
      </c>
      <c r="J593" s="30"/>
      <c r="K593" s="31"/>
      <c r="L593" s="31">
        <v>202602</v>
      </c>
      <c r="M593" s="31"/>
      <c r="N593" s="31">
        <v>202602</v>
      </c>
      <c r="O593" s="31"/>
      <c r="P593" s="30"/>
      <c r="Z593" s="44"/>
      <c r="AA593" s="44"/>
      <c r="AB593" s="44"/>
    </row>
    <row r="594" s="35" customFormat="1" customHeight="1" spans="1:28">
      <c r="A594" s="30"/>
      <c r="B594" s="38">
        <v>46066</v>
      </c>
      <c r="C594" s="31" t="s">
        <v>28</v>
      </c>
      <c r="D594" s="30" t="s">
        <v>163</v>
      </c>
      <c r="E594" s="60" t="s">
        <v>246</v>
      </c>
      <c r="F594" s="56"/>
      <c r="G594" s="56">
        <v>3286.58</v>
      </c>
      <c r="H594" s="32">
        <v>273410.330000001</v>
      </c>
      <c r="I594" s="31" t="s">
        <v>87</v>
      </c>
      <c r="J594" s="30"/>
      <c r="K594" s="31"/>
      <c r="L594" s="31">
        <v>202602</v>
      </c>
      <c r="M594" s="31"/>
      <c r="N594" s="31">
        <v>202602</v>
      </c>
      <c r="O594" s="31"/>
      <c r="P594" s="30"/>
      <c r="Z594" s="44"/>
      <c r="AA594" s="44"/>
      <c r="AB594" s="44"/>
    </row>
    <row r="595" s="35" customFormat="1" customHeight="1" spans="1:28">
      <c r="A595" s="30"/>
      <c r="B595" s="38">
        <v>46066</v>
      </c>
      <c r="C595" s="31" t="s">
        <v>28</v>
      </c>
      <c r="D595" s="30" t="s">
        <v>163</v>
      </c>
      <c r="E595" s="60" t="s">
        <v>247</v>
      </c>
      <c r="F595" s="56"/>
      <c r="G595" s="56">
        <v>2627.39</v>
      </c>
      <c r="H595" s="32">
        <v>270782.940000001</v>
      </c>
      <c r="I595" s="31" t="s">
        <v>87</v>
      </c>
      <c r="J595" s="30"/>
      <c r="K595" s="31"/>
      <c r="L595" s="41">
        <v>202602</v>
      </c>
      <c r="M595" s="31"/>
      <c r="N595" s="31">
        <v>202602</v>
      </c>
      <c r="O595" s="31"/>
      <c r="P595" s="30"/>
      <c r="Z595" s="44"/>
      <c r="AA595" s="44"/>
      <c r="AB595" s="44"/>
    </row>
    <row r="596" s="35" customFormat="1" customHeight="1" spans="1:28">
      <c r="A596" s="30"/>
      <c r="B596" s="38">
        <v>46066</v>
      </c>
      <c r="C596" s="31" t="s">
        <v>28</v>
      </c>
      <c r="D596" s="30" t="s">
        <v>163</v>
      </c>
      <c r="E596" s="60" t="s">
        <v>248</v>
      </c>
      <c r="F596" s="56"/>
      <c r="G596" s="56">
        <v>2795.98</v>
      </c>
      <c r="H596" s="32">
        <v>267986.960000001</v>
      </c>
      <c r="I596" s="31" t="s">
        <v>45</v>
      </c>
      <c r="J596" s="30"/>
      <c r="K596" s="31"/>
      <c r="L596" s="41">
        <v>202602</v>
      </c>
      <c r="M596" s="31"/>
      <c r="N596" s="31">
        <v>202602</v>
      </c>
      <c r="O596" s="31"/>
      <c r="P596" s="30"/>
      <c r="Z596" s="44"/>
      <c r="AA596" s="44"/>
      <c r="AB596" s="44"/>
    </row>
    <row r="597" s="35" customFormat="1" customHeight="1" spans="1:28">
      <c r="A597" s="30"/>
      <c r="B597" s="38">
        <v>46066</v>
      </c>
      <c r="C597" s="31" t="s">
        <v>28</v>
      </c>
      <c r="D597" s="30" t="s">
        <v>163</v>
      </c>
      <c r="E597" s="60" t="s">
        <v>249</v>
      </c>
      <c r="F597" s="56"/>
      <c r="G597" s="56">
        <v>2614.89</v>
      </c>
      <c r="H597" s="32">
        <v>265372.070000001</v>
      </c>
      <c r="I597" s="31" t="s">
        <v>45</v>
      </c>
      <c r="J597" s="30"/>
      <c r="K597" s="31"/>
      <c r="L597" s="41">
        <v>202602</v>
      </c>
      <c r="M597" s="31"/>
      <c r="N597" s="31">
        <v>202602</v>
      </c>
      <c r="O597" s="31"/>
      <c r="P597" s="30"/>
      <c r="Z597" s="44"/>
      <c r="AA597" s="44"/>
      <c r="AB597" s="44"/>
    </row>
    <row r="598" s="35" customFormat="1" customHeight="1" spans="1:28">
      <c r="A598" s="30"/>
      <c r="B598" s="38">
        <v>46066</v>
      </c>
      <c r="C598" s="31" t="s">
        <v>28</v>
      </c>
      <c r="D598" s="30" t="s">
        <v>163</v>
      </c>
      <c r="E598" s="60" t="s">
        <v>250</v>
      </c>
      <c r="F598" s="56"/>
      <c r="G598" s="56">
        <v>1661.17</v>
      </c>
      <c r="H598" s="32">
        <v>263710.900000001</v>
      </c>
      <c r="I598" s="31" t="s">
        <v>62</v>
      </c>
      <c r="J598" s="30"/>
      <c r="K598" s="31"/>
      <c r="L598" s="41">
        <v>202602</v>
      </c>
      <c r="M598" s="31"/>
      <c r="N598" s="31">
        <v>202602</v>
      </c>
      <c r="O598" s="31"/>
      <c r="P598" s="30"/>
      <c r="Z598" s="44"/>
      <c r="AA598" s="44"/>
      <c r="AB598" s="44"/>
    </row>
    <row r="599" s="35" customFormat="1" customHeight="1" spans="1:28">
      <c r="A599" s="30"/>
      <c r="B599" s="38">
        <v>46066</v>
      </c>
      <c r="C599" s="31" t="s">
        <v>28</v>
      </c>
      <c r="D599" s="30" t="s">
        <v>163</v>
      </c>
      <c r="E599" s="60" t="s">
        <v>247</v>
      </c>
      <c r="F599" s="56"/>
      <c r="G599" s="56">
        <v>3399.67</v>
      </c>
      <c r="H599" s="32">
        <v>260311.230000001</v>
      </c>
      <c r="I599" s="31" t="s">
        <v>11</v>
      </c>
      <c r="J599" s="30"/>
      <c r="K599" s="31"/>
      <c r="L599" s="41">
        <v>202602</v>
      </c>
      <c r="M599" s="31"/>
      <c r="N599" s="31">
        <v>202602</v>
      </c>
      <c r="O599" s="31"/>
      <c r="P599" s="30"/>
      <c r="Z599" s="44"/>
      <c r="AA599" s="44"/>
      <c r="AB599" s="44"/>
    </row>
    <row r="600" s="35" customFormat="1" customHeight="1" spans="1:28">
      <c r="A600" s="30"/>
      <c r="B600" s="38">
        <v>46066</v>
      </c>
      <c r="C600" s="31" t="s">
        <v>28</v>
      </c>
      <c r="D600" s="30" t="s">
        <v>163</v>
      </c>
      <c r="E600" s="60" t="s">
        <v>251</v>
      </c>
      <c r="F600" s="56"/>
      <c r="G600" s="56">
        <v>2754.77</v>
      </c>
      <c r="H600" s="32">
        <v>257556.460000001</v>
      </c>
      <c r="I600" s="31" t="s">
        <v>62</v>
      </c>
      <c r="J600" s="30"/>
      <c r="K600" s="31"/>
      <c r="L600" s="41">
        <v>202602</v>
      </c>
      <c r="M600" s="31"/>
      <c r="N600" s="31">
        <v>202602</v>
      </c>
      <c r="O600" s="31"/>
      <c r="P600" s="30"/>
      <c r="Z600" s="44"/>
      <c r="AA600" s="44"/>
      <c r="AB600" s="44"/>
    </row>
    <row r="601" s="35" customFormat="1" customHeight="1" spans="1:28">
      <c r="A601" s="30"/>
      <c r="B601" s="38">
        <v>46066</v>
      </c>
      <c r="C601" s="31" t="s">
        <v>28</v>
      </c>
      <c r="D601" s="30" t="s">
        <v>163</v>
      </c>
      <c r="E601" s="60" t="s">
        <v>252</v>
      </c>
      <c r="F601" s="56"/>
      <c r="G601" s="56">
        <v>3471.43</v>
      </c>
      <c r="H601" s="32">
        <v>254085.030000001</v>
      </c>
      <c r="I601" s="31" t="s">
        <v>35</v>
      </c>
      <c r="J601" s="30"/>
      <c r="K601" s="31"/>
      <c r="L601" s="41">
        <v>202602</v>
      </c>
      <c r="M601" s="31"/>
      <c r="N601" s="31">
        <v>202602</v>
      </c>
      <c r="O601" s="31"/>
      <c r="P601" s="30"/>
      <c r="Z601" s="44"/>
      <c r="AA601" s="44"/>
      <c r="AB601" s="44"/>
    </row>
    <row r="602" s="35" customFormat="1" customHeight="1" spans="1:28">
      <c r="A602" s="30"/>
      <c r="B602" s="38">
        <v>46066</v>
      </c>
      <c r="C602" s="31" t="s">
        <v>28</v>
      </c>
      <c r="D602" s="30" t="s">
        <v>163</v>
      </c>
      <c r="E602" s="60" t="s">
        <v>253</v>
      </c>
      <c r="F602" s="56"/>
      <c r="G602" s="56">
        <v>2884.78</v>
      </c>
      <c r="H602" s="32">
        <v>251200.250000001</v>
      </c>
      <c r="I602" s="31" t="s">
        <v>35</v>
      </c>
      <c r="J602" s="30"/>
      <c r="K602" s="31"/>
      <c r="L602" s="41">
        <v>202602</v>
      </c>
      <c r="M602" s="31"/>
      <c r="N602" s="31">
        <v>202602</v>
      </c>
      <c r="O602" s="31"/>
      <c r="P602" s="30"/>
      <c r="Z602" s="44"/>
      <c r="AA602" s="44"/>
      <c r="AB602" s="44"/>
    </row>
    <row r="603" s="35" customFormat="1" customHeight="1" spans="1:28">
      <c r="A603" s="30"/>
      <c r="B603" s="38">
        <v>46066</v>
      </c>
      <c r="C603" s="31" t="s">
        <v>28</v>
      </c>
      <c r="D603" s="30" t="s">
        <v>163</v>
      </c>
      <c r="E603" s="60" t="s">
        <v>254</v>
      </c>
      <c r="F603" s="56"/>
      <c r="G603" s="56">
        <v>4206.38</v>
      </c>
      <c r="H603" s="32">
        <v>246993.870000001</v>
      </c>
      <c r="I603" s="31" t="s">
        <v>41</v>
      </c>
      <c r="J603" s="30"/>
      <c r="K603" s="31"/>
      <c r="L603" s="41">
        <v>202602</v>
      </c>
      <c r="M603" s="31"/>
      <c r="N603" s="31">
        <v>202602</v>
      </c>
      <c r="O603" s="31"/>
      <c r="P603" s="30"/>
      <c r="Z603" s="44"/>
      <c r="AA603" s="44"/>
      <c r="AB603" s="44"/>
    </row>
    <row r="604" s="35" customFormat="1" customHeight="1" spans="1:28">
      <c r="A604" s="30"/>
      <c r="B604" s="38">
        <v>46066</v>
      </c>
      <c r="C604" s="31" t="s">
        <v>28</v>
      </c>
      <c r="D604" s="30" t="s">
        <v>163</v>
      </c>
      <c r="E604" s="60" t="s">
        <v>255</v>
      </c>
      <c r="F604" s="56"/>
      <c r="G604" s="56">
        <v>3204.47</v>
      </c>
      <c r="H604" s="32">
        <v>243789.400000001</v>
      </c>
      <c r="I604" s="31" t="s">
        <v>41</v>
      </c>
      <c r="J604" s="30"/>
      <c r="K604" s="31"/>
      <c r="L604" s="41">
        <v>202602</v>
      </c>
      <c r="M604" s="31"/>
      <c r="N604" s="31">
        <v>202602</v>
      </c>
      <c r="O604" s="31"/>
      <c r="P604" s="30"/>
      <c r="Z604" s="44"/>
      <c r="AA604" s="44"/>
      <c r="AB604" s="44"/>
    </row>
    <row r="605" s="35" customFormat="1" customHeight="1" spans="1:28">
      <c r="A605" s="30"/>
      <c r="B605" s="38">
        <v>46066</v>
      </c>
      <c r="C605" s="31" t="s">
        <v>28</v>
      </c>
      <c r="D605" s="30" t="s">
        <v>163</v>
      </c>
      <c r="E605" s="60" t="s">
        <v>256</v>
      </c>
      <c r="F605" s="56"/>
      <c r="G605" s="56">
        <v>4296.07</v>
      </c>
      <c r="H605" s="32">
        <v>239493.330000001</v>
      </c>
      <c r="I605" s="31" t="s">
        <v>43</v>
      </c>
      <c r="J605" s="30"/>
      <c r="K605" s="31"/>
      <c r="L605" s="41">
        <v>202602</v>
      </c>
      <c r="M605" s="31"/>
      <c r="N605" s="31">
        <v>202602</v>
      </c>
      <c r="O605" s="31"/>
      <c r="P605" s="30"/>
      <c r="Z605" s="44"/>
      <c r="AA605" s="44"/>
      <c r="AB605" s="44"/>
    </row>
    <row r="606" s="35" customFormat="1" customHeight="1" spans="1:28">
      <c r="A606" s="30"/>
      <c r="B606" s="38">
        <v>46066</v>
      </c>
      <c r="C606" s="31" t="s">
        <v>28</v>
      </c>
      <c r="D606" s="30" t="s">
        <v>163</v>
      </c>
      <c r="E606" s="60" t="s">
        <v>257</v>
      </c>
      <c r="F606" s="56"/>
      <c r="G606" s="56">
        <v>5609.16</v>
      </c>
      <c r="H606" s="32">
        <v>233884.170000001</v>
      </c>
      <c r="I606" s="31" t="s">
        <v>43</v>
      </c>
      <c r="J606" s="30"/>
      <c r="K606" s="31"/>
      <c r="L606" s="41">
        <v>202602</v>
      </c>
      <c r="M606" s="31"/>
      <c r="N606" s="31">
        <v>202602</v>
      </c>
      <c r="O606" s="31"/>
      <c r="P606" s="30"/>
      <c r="Z606" s="44"/>
      <c r="AA606" s="44"/>
      <c r="AB606" s="44"/>
    </row>
    <row r="607" s="35" customFormat="1" customHeight="1" spans="1:28">
      <c r="A607" s="30"/>
      <c r="B607" s="38">
        <v>46066</v>
      </c>
      <c r="C607" s="31" t="s">
        <v>28</v>
      </c>
      <c r="D607" s="30" t="s">
        <v>163</v>
      </c>
      <c r="E607" s="60" t="s">
        <v>258</v>
      </c>
      <c r="F607" s="56"/>
      <c r="G607" s="56">
        <v>5200.8</v>
      </c>
      <c r="H607" s="32">
        <v>228683.370000001</v>
      </c>
      <c r="I607" s="31" t="s">
        <v>43</v>
      </c>
      <c r="J607" s="30"/>
      <c r="K607" s="31"/>
      <c r="L607" s="41">
        <v>202602</v>
      </c>
      <c r="M607" s="31"/>
      <c r="N607" s="31">
        <v>202602</v>
      </c>
      <c r="O607" s="31"/>
      <c r="P607" s="30"/>
      <c r="Z607" s="44"/>
      <c r="AA607" s="44"/>
      <c r="AB607" s="44"/>
    </row>
    <row r="608" s="35" customFormat="1" customHeight="1" spans="1:28">
      <c r="A608" s="30"/>
      <c r="B608" s="38">
        <v>46066</v>
      </c>
      <c r="C608" s="31" t="s">
        <v>28</v>
      </c>
      <c r="D608" s="30" t="s">
        <v>163</v>
      </c>
      <c r="E608" s="60" t="s">
        <v>259</v>
      </c>
      <c r="F608" s="56"/>
      <c r="G608" s="56">
        <v>2270.68</v>
      </c>
      <c r="H608" s="32">
        <v>226412.690000001</v>
      </c>
      <c r="I608" s="31" t="s">
        <v>60</v>
      </c>
      <c r="J608" s="30"/>
      <c r="K608" s="31"/>
      <c r="L608" s="41">
        <v>202602</v>
      </c>
      <c r="M608" s="31"/>
      <c r="N608" s="31">
        <v>202602</v>
      </c>
      <c r="O608" s="31"/>
      <c r="P608" s="30"/>
      <c r="Z608" s="44"/>
      <c r="AA608" s="44"/>
      <c r="AB608" s="44"/>
    </row>
    <row r="609" s="35" customFormat="1" customHeight="1" spans="1:28">
      <c r="A609" s="30"/>
      <c r="B609" s="38">
        <v>46066</v>
      </c>
      <c r="C609" s="31" t="s">
        <v>28</v>
      </c>
      <c r="D609" s="30" t="s">
        <v>163</v>
      </c>
      <c r="E609" s="60" t="s">
        <v>261</v>
      </c>
      <c r="F609" s="56"/>
      <c r="G609" s="56">
        <v>2805.78</v>
      </c>
      <c r="H609" s="32">
        <v>223606.910000001</v>
      </c>
      <c r="I609" s="31" t="s">
        <v>37</v>
      </c>
      <c r="J609" s="30"/>
      <c r="K609" s="31"/>
      <c r="L609" s="41">
        <v>202602</v>
      </c>
      <c r="M609" s="31"/>
      <c r="N609" s="31">
        <v>202602</v>
      </c>
      <c r="O609" s="31"/>
      <c r="P609" s="30"/>
      <c r="Z609" s="44"/>
      <c r="AA609" s="44"/>
      <c r="AB609" s="44"/>
    </row>
    <row r="610" s="35" customFormat="1" customHeight="1" spans="1:28">
      <c r="A610" s="30"/>
      <c r="B610" s="38">
        <v>46066</v>
      </c>
      <c r="C610" s="31" t="s">
        <v>28</v>
      </c>
      <c r="D610" s="30" t="s">
        <v>163</v>
      </c>
      <c r="E610" s="60" t="s">
        <v>260</v>
      </c>
      <c r="F610" s="56"/>
      <c r="G610" s="56">
        <v>5460</v>
      </c>
      <c r="H610" s="32">
        <v>218146.910000001</v>
      </c>
      <c r="I610" s="31" t="s">
        <v>11</v>
      </c>
      <c r="J610" s="30"/>
      <c r="K610" s="31"/>
      <c r="L610" s="41">
        <v>202602</v>
      </c>
      <c r="M610" s="31"/>
      <c r="N610" s="31">
        <v>202602</v>
      </c>
      <c r="O610" s="31"/>
      <c r="P610" s="30"/>
      <c r="Z610" s="44"/>
      <c r="AA610" s="44"/>
      <c r="AB610" s="44"/>
    </row>
    <row r="611" s="35" customFormat="1" customHeight="1" spans="1:28">
      <c r="A611" s="30"/>
      <c r="B611" s="38">
        <v>46066</v>
      </c>
      <c r="C611" s="31" t="s">
        <v>28</v>
      </c>
      <c r="D611" s="30" t="s">
        <v>163</v>
      </c>
      <c r="E611" s="60" t="s">
        <v>262</v>
      </c>
      <c r="F611" s="56"/>
      <c r="G611" s="56">
        <v>2410.24</v>
      </c>
      <c r="H611" s="32">
        <v>215736.670000001</v>
      </c>
      <c r="I611" s="31" t="s">
        <v>97</v>
      </c>
      <c r="J611" s="30"/>
      <c r="K611" s="31"/>
      <c r="L611" s="41">
        <v>202602</v>
      </c>
      <c r="M611" s="31"/>
      <c r="N611" s="31">
        <v>202602</v>
      </c>
      <c r="O611" s="31"/>
      <c r="P611" s="30"/>
      <c r="Z611" s="44"/>
      <c r="AA611" s="44"/>
      <c r="AB611" s="44"/>
    </row>
    <row r="612" s="35" customFormat="1" customHeight="1" spans="1:28">
      <c r="A612" s="30"/>
      <c r="B612" s="38">
        <v>46066</v>
      </c>
      <c r="C612" s="31" t="s">
        <v>28</v>
      </c>
      <c r="D612" s="30" t="s">
        <v>163</v>
      </c>
      <c r="E612" s="60" t="s">
        <v>263</v>
      </c>
      <c r="F612" s="56"/>
      <c r="G612" s="56">
        <v>2667.57</v>
      </c>
      <c r="H612" s="32">
        <v>213069.100000001</v>
      </c>
      <c r="I612" s="31" t="s">
        <v>264</v>
      </c>
      <c r="J612" s="30"/>
      <c r="K612" s="31"/>
      <c r="L612" s="41">
        <v>202602</v>
      </c>
      <c r="M612" s="31"/>
      <c r="N612" s="31">
        <v>202602</v>
      </c>
      <c r="O612" s="31"/>
      <c r="P612" s="30"/>
      <c r="Z612" s="44"/>
      <c r="AA612" s="44"/>
      <c r="AB612" s="44"/>
    </row>
    <row r="613" s="35" customFormat="1" customHeight="1" spans="1:28">
      <c r="A613" s="30"/>
      <c r="B613" s="38">
        <v>46066</v>
      </c>
      <c r="C613" s="31" t="s">
        <v>28</v>
      </c>
      <c r="D613" s="30" t="s">
        <v>163</v>
      </c>
      <c r="E613" s="60" t="s">
        <v>265</v>
      </c>
      <c r="F613" s="56"/>
      <c r="G613" s="56">
        <v>2325.9</v>
      </c>
      <c r="H613" s="32">
        <v>210743.200000001</v>
      </c>
      <c r="I613" s="31" t="s">
        <v>264</v>
      </c>
      <c r="J613" s="30"/>
      <c r="K613" s="31"/>
      <c r="L613" s="41">
        <v>202602</v>
      </c>
      <c r="M613" s="31"/>
      <c r="N613" s="31">
        <v>202602</v>
      </c>
      <c r="O613" s="31"/>
      <c r="P613" s="30"/>
      <c r="Z613" s="44"/>
      <c r="AA613" s="44"/>
      <c r="AB613" s="44"/>
    </row>
    <row r="614" s="35" customFormat="1" customHeight="1" spans="1:28">
      <c r="A614" s="30"/>
      <c r="B614" s="38">
        <v>46066</v>
      </c>
      <c r="C614" s="31" t="s">
        <v>28</v>
      </c>
      <c r="D614" s="30" t="s">
        <v>163</v>
      </c>
      <c r="E614" s="60" t="s">
        <v>266</v>
      </c>
      <c r="F614" s="56"/>
      <c r="G614" s="56">
        <v>4807.44</v>
      </c>
      <c r="H614" s="32">
        <v>205935.760000001</v>
      </c>
      <c r="I614" s="31" t="s">
        <v>267</v>
      </c>
      <c r="J614" s="30"/>
      <c r="K614" s="31"/>
      <c r="L614" s="41">
        <v>202602</v>
      </c>
      <c r="M614" s="31"/>
      <c r="N614" s="31">
        <v>202602</v>
      </c>
      <c r="O614" s="31"/>
      <c r="P614" s="30"/>
      <c r="Z614" s="44"/>
      <c r="AA614" s="44"/>
      <c r="AB614" s="44"/>
    </row>
    <row r="615" s="35" customFormat="1" customHeight="1" spans="1:28">
      <c r="A615" s="30"/>
      <c r="B615" s="38">
        <v>46066</v>
      </c>
      <c r="C615" s="31" t="s">
        <v>28</v>
      </c>
      <c r="D615" s="30" t="s">
        <v>163</v>
      </c>
      <c r="E615" s="60" t="s">
        <v>268</v>
      </c>
      <c r="F615" s="56"/>
      <c r="G615" s="56">
        <v>3474.9</v>
      </c>
      <c r="H615" s="32">
        <v>202460.860000001</v>
      </c>
      <c r="I615" s="31" t="s">
        <v>105</v>
      </c>
      <c r="J615" s="30"/>
      <c r="K615" s="31"/>
      <c r="L615" s="41">
        <v>202602</v>
      </c>
      <c r="M615" s="31"/>
      <c r="N615" s="31">
        <v>202602</v>
      </c>
      <c r="O615" s="31"/>
      <c r="P615" s="30"/>
      <c r="Z615" s="44"/>
      <c r="AA615" s="44"/>
      <c r="AB615" s="44"/>
    </row>
    <row r="616" s="35" customFormat="1" customHeight="1" spans="1:28">
      <c r="A616" s="30"/>
      <c r="B616" s="38">
        <v>46066</v>
      </c>
      <c r="C616" s="31" t="s">
        <v>28</v>
      </c>
      <c r="D616" s="30" t="s">
        <v>163</v>
      </c>
      <c r="E616" s="60" t="s">
        <v>269</v>
      </c>
      <c r="F616" s="56"/>
      <c r="G616" s="56">
        <v>2480.53</v>
      </c>
      <c r="H616" s="32">
        <v>199980.330000001</v>
      </c>
      <c r="I616" s="31" t="s">
        <v>54</v>
      </c>
      <c r="J616" s="30"/>
      <c r="K616" s="31"/>
      <c r="L616" s="41">
        <v>202602</v>
      </c>
      <c r="M616" s="31"/>
      <c r="N616" s="31">
        <v>202602</v>
      </c>
      <c r="O616" s="31"/>
      <c r="P616" s="30"/>
      <c r="Z616" s="44"/>
      <c r="AA616" s="44"/>
      <c r="AB616" s="44"/>
    </row>
    <row r="617" s="35" customFormat="1" customHeight="1" spans="1:28">
      <c r="A617" s="30"/>
      <c r="B617" s="38">
        <v>46066</v>
      </c>
      <c r="C617" s="31" t="s">
        <v>28</v>
      </c>
      <c r="D617" s="30" t="s">
        <v>163</v>
      </c>
      <c r="E617" s="60" t="s">
        <v>270</v>
      </c>
      <c r="F617" s="56"/>
      <c r="G617" s="56">
        <v>2108.1</v>
      </c>
      <c r="H617" s="32">
        <v>197872.230000001</v>
      </c>
      <c r="I617" s="31" t="s">
        <v>219</v>
      </c>
      <c r="J617" s="30"/>
      <c r="K617" s="31"/>
      <c r="L617" s="31">
        <v>202602</v>
      </c>
      <c r="M617" s="31"/>
      <c r="N617" s="31">
        <v>202602</v>
      </c>
      <c r="O617" s="31"/>
      <c r="P617" s="30"/>
      <c r="Z617" s="44"/>
      <c r="AA617" s="44"/>
      <c r="AB617" s="44"/>
    </row>
    <row r="618" s="35" customFormat="1" customHeight="1" spans="1:28">
      <c r="A618" s="30"/>
      <c r="B618" s="38">
        <v>46066</v>
      </c>
      <c r="C618" s="31" t="s">
        <v>28</v>
      </c>
      <c r="D618" s="30" t="s">
        <v>163</v>
      </c>
      <c r="E618" s="60" t="s">
        <v>271</v>
      </c>
      <c r="F618" s="56"/>
      <c r="G618" s="56">
        <v>2999.12</v>
      </c>
      <c r="H618" s="32">
        <v>194873.110000001</v>
      </c>
      <c r="I618" s="31" t="s">
        <v>37</v>
      </c>
      <c r="J618" s="30"/>
      <c r="K618" s="31"/>
      <c r="L618" s="31">
        <v>202602</v>
      </c>
      <c r="M618" s="31"/>
      <c r="N618" s="31">
        <v>202602</v>
      </c>
      <c r="O618" s="31"/>
      <c r="P618" s="30"/>
      <c r="Z618" s="44"/>
      <c r="AA618" s="44"/>
      <c r="AB618" s="44"/>
    </row>
    <row r="619" s="35" customFormat="1" customHeight="1" spans="1:28">
      <c r="A619" s="30"/>
      <c r="B619" s="38">
        <v>46066</v>
      </c>
      <c r="C619" s="31" t="s">
        <v>28</v>
      </c>
      <c r="D619" s="30" t="s">
        <v>163</v>
      </c>
      <c r="E619" s="60" t="s">
        <v>272</v>
      </c>
      <c r="F619" s="56"/>
      <c r="G619" s="56">
        <v>2108.72</v>
      </c>
      <c r="H619" s="32">
        <v>192764.390000001</v>
      </c>
      <c r="I619" s="31" t="s">
        <v>221</v>
      </c>
      <c r="J619" s="30"/>
      <c r="K619" s="31"/>
      <c r="L619" s="31">
        <v>202602</v>
      </c>
      <c r="M619" s="31"/>
      <c r="N619" s="31">
        <v>202602</v>
      </c>
      <c r="O619" s="31"/>
      <c r="P619" s="30"/>
      <c r="Z619" s="44"/>
      <c r="AA619" s="44"/>
      <c r="AB619" s="44"/>
    </row>
    <row r="620" s="35" customFormat="1" customHeight="1" spans="1:28">
      <c r="A620" s="30"/>
      <c r="B620" s="38">
        <v>46066</v>
      </c>
      <c r="C620" s="31" t="s">
        <v>28</v>
      </c>
      <c r="D620" s="30" t="s">
        <v>163</v>
      </c>
      <c r="E620" s="60" t="s">
        <v>348</v>
      </c>
      <c r="F620" s="56"/>
      <c r="G620" s="56">
        <v>4059.62</v>
      </c>
      <c r="H620" s="32">
        <v>188704.770000001</v>
      </c>
      <c r="I620" s="31" t="s">
        <v>39</v>
      </c>
      <c r="J620" s="30"/>
      <c r="K620" s="31"/>
      <c r="L620" s="31">
        <v>202602</v>
      </c>
      <c r="M620" s="31"/>
      <c r="N620" s="31">
        <v>202602</v>
      </c>
      <c r="O620" s="31"/>
      <c r="P620" s="30"/>
      <c r="Z620" s="44"/>
      <c r="AA620" s="44"/>
      <c r="AB620" s="44"/>
    </row>
    <row r="621" s="35" customFormat="1" customHeight="1" spans="1:28">
      <c r="A621" s="30"/>
      <c r="B621" s="38">
        <v>46066</v>
      </c>
      <c r="C621" s="31" t="s">
        <v>28</v>
      </c>
      <c r="D621" s="30" t="s">
        <v>118</v>
      </c>
      <c r="E621" s="58" t="s">
        <v>349</v>
      </c>
      <c r="F621" s="56">
        <v>96</v>
      </c>
      <c r="G621" s="56"/>
      <c r="H621" s="32">
        <v>188800.770000001</v>
      </c>
      <c r="I621" s="31"/>
      <c r="J621" s="30"/>
      <c r="K621" s="31"/>
      <c r="L621" s="31">
        <v>202602</v>
      </c>
      <c r="M621" s="56" t="s">
        <v>349</v>
      </c>
      <c r="N621" s="31">
        <v>202602</v>
      </c>
      <c r="O621" s="31"/>
      <c r="P621" s="30"/>
      <c r="Z621" s="44"/>
      <c r="AA621" s="44"/>
      <c r="AB621" s="44"/>
    </row>
    <row r="622" s="35" customFormat="1" customHeight="1" spans="1:28">
      <c r="A622" s="30"/>
      <c r="B622" s="38">
        <v>46067</v>
      </c>
      <c r="C622" s="31" t="s">
        <v>28</v>
      </c>
      <c r="D622" s="30" t="s">
        <v>33</v>
      </c>
      <c r="E622" s="56" t="s">
        <v>81</v>
      </c>
      <c r="F622" s="56">
        <v>1112.09</v>
      </c>
      <c r="G622" s="56"/>
      <c r="H622" s="32">
        <v>189912.860000001</v>
      </c>
      <c r="I622" s="31" t="s">
        <v>82</v>
      </c>
      <c r="J622" s="30"/>
      <c r="K622" s="31"/>
      <c r="L622" s="31">
        <v>202602</v>
      </c>
      <c r="M622" s="31"/>
      <c r="N622" s="31">
        <v>202602</v>
      </c>
      <c r="O622" s="31"/>
      <c r="P622" s="30"/>
      <c r="Z622" s="44"/>
      <c r="AA622" s="44"/>
      <c r="AB622" s="44"/>
    </row>
    <row r="623" s="35" customFormat="1" customHeight="1" spans="1:28">
      <c r="A623" s="30"/>
      <c r="B623" s="38">
        <v>46067</v>
      </c>
      <c r="C623" s="31" t="s">
        <v>28</v>
      </c>
      <c r="D623" s="30" t="s">
        <v>33</v>
      </c>
      <c r="E623" s="56" t="s">
        <v>77</v>
      </c>
      <c r="F623" s="56">
        <v>3878.67</v>
      </c>
      <c r="G623" s="56"/>
      <c r="H623" s="32">
        <v>193791.530000001</v>
      </c>
      <c r="I623" s="31" t="s">
        <v>78</v>
      </c>
      <c r="J623" s="30"/>
      <c r="K623" s="31"/>
      <c r="L623" s="31">
        <v>202602</v>
      </c>
      <c r="M623" s="31"/>
      <c r="N623" s="31">
        <v>202602</v>
      </c>
      <c r="O623" s="31"/>
      <c r="P623" s="30"/>
      <c r="Z623" s="44"/>
      <c r="AA623" s="44"/>
      <c r="AB623" s="44"/>
    </row>
    <row r="624" s="35" customFormat="1" customHeight="1" spans="1:28">
      <c r="A624" s="30"/>
      <c r="B624" s="38">
        <v>46068</v>
      </c>
      <c r="C624" s="31" t="s">
        <v>28</v>
      </c>
      <c r="D624" s="30" t="s">
        <v>326</v>
      </c>
      <c r="E624" s="56" t="s">
        <v>350</v>
      </c>
      <c r="F624" s="56"/>
      <c r="G624" s="56">
        <v>60</v>
      </c>
      <c r="H624" s="32">
        <v>193731.530000001</v>
      </c>
      <c r="I624" s="31" t="s">
        <v>58</v>
      </c>
      <c r="J624" s="30"/>
      <c r="K624" s="31"/>
      <c r="L624" s="31">
        <v>202602</v>
      </c>
      <c r="M624" s="31"/>
      <c r="N624" s="31">
        <v>202602</v>
      </c>
      <c r="O624" s="31"/>
      <c r="P624" s="30"/>
      <c r="Z624" s="44"/>
      <c r="AA624" s="44"/>
      <c r="AB624" s="44"/>
    </row>
    <row r="625" s="35" customFormat="1" customHeight="1" spans="1:28">
      <c r="A625" s="30"/>
      <c r="B625" s="38">
        <v>46068</v>
      </c>
      <c r="C625" s="31" t="s">
        <v>28</v>
      </c>
      <c r="D625" s="30" t="s">
        <v>151</v>
      </c>
      <c r="E625" s="56" t="s">
        <v>351</v>
      </c>
      <c r="F625" s="56"/>
      <c r="G625" s="56">
        <v>1000</v>
      </c>
      <c r="H625" s="32">
        <v>192731.530000001</v>
      </c>
      <c r="I625" s="31" t="s">
        <v>82</v>
      </c>
      <c r="J625" s="30"/>
      <c r="K625" s="31"/>
      <c r="L625" s="31">
        <v>202602</v>
      </c>
      <c r="M625" s="31"/>
      <c r="N625" s="31">
        <v>202602</v>
      </c>
      <c r="O625" s="31"/>
      <c r="P625" s="30"/>
      <c r="Z625" s="44"/>
      <c r="AA625" s="44"/>
      <c r="AB625" s="44"/>
    </row>
    <row r="626" s="35" customFormat="1" customHeight="1" spans="1:28">
      <c r="A626" s="30"/>
      <c r="B626" s="38">
        <v>46068</v>
      </c>
      <c r="C626" s="31" t="s">
        <v>28</v>
      </c>
      <c r="D626" s="30" t="s">
        <v>154</v>
      </c>
      <c r="E626" s="56" t="s">
        <v>352</v>
      </c>
      <c r="F626" s="56"/>
      <c r="G626" s="56">
        <v>809</v>
      </c>
      <c r="H626" s="32">
        <v>191922.530000001</v>
      </c>
      <c r="I626" s="31" t="s">
        <v>72</v>
      </c>
      <c r="J626" s="30"/>
      <c r="K626" s="31"/>
      <c r="L626" s="31">
        <v>202602</v>
      </c>
      <c r="M626" s="31"/>
      <c r="N626" s="31">
        <v>202602</v>
      </c>
      <c r="O626" s="31"/>
      <c r="P626" s="30"/>
      <c r="Z626" s="44"/>
      <c r="AA626" s="44"/>
      <c r="AB626" s="44"/>
    </row>
    <row r="627" s="35" customFormat="1" customHeight="1" spans="1:28">
      <c r="A627" s="30"/>
      <c r="B627" s="38">
        <v>46068</v>
      </c>
      <c r="C627" s="31" t="s">
        <v>28</v>
      </c>
      <c r="D627" s="30" t="s">
        <v>154</v>
      </c>
      <c r="E627" s="56" t="s">
        <v>353</v>
      </c>
      <c r="F627" s="56"/>
      <c r="G627" s="56">
        <v>5738</v>
      </c>
      <c r="H627" s="32">
        <v>186184.530000001</v>
      </c>
      <c r="I627" s="31" t="s">
        <v>72</v>
      </c>
      <c r="J627" s="30"/>
      <c r="K627" s="31"/>
      <c r="L627" s="31">
        <v>202602</v>
      </c>
      <c r="M627" s="31"/>
      <c r="N627" s="31">
        <v>202602</v>
      </c>
      <c r="O627" s="31"/>
      <c r="P627" s="30"/>
      <c r="Z627" s="44"/>
      <c r="AA627" s="44"/>
      <c r="AB627" s="44"/>
    </row>
    <row r="628" s="35" customFormat="1" customHeight="1" spans="1:28">
      <c r="A628" s="30"/>
      <c r="B628" s="38">
        <v>46068</v>
      </c>
      <c r="C628" s="31" t="s">
        <v>28</v>
      </c>
      <c r="D628" s="30" t="s">
        <v>154</v>
      </c>
      <c r="E628" s="56" t="s">
        <v>354</v>
      </c>
      <c r="F628" s="56"/>
      <c r="G628" s="56">
        <v>2750</v>
      </c>
      <c r="H628" s="32">
        <v>183434.530000001</v>
      </c>
      <c r="I628" s="31" t="s">
        <v>72</v>
      </c>
      <c r="J628" s="30"/>
      <c r="K628" s="31"/>
      <c r="L628" s="31">
        <v>202602</v>
      </c>
      <c r="M628" s="31"/>
      <c r="N628" s="31">
        <v>202602</v>
      </c>
      <c r="O628" s="31"/>
      <c r="P628" s="30"/>
      <c r="Z628" s="44"/>
      <c r="AA628" s="44"/>
      <c r="AB628" s="44"/>
    </row>
    <row r="629" s="35" customFormat="1" customHeight="1" spans="1:28">
      <c r="A629" s="30"/>
      <c r="B629" s="38">
        <v>46068</v>
      </c>
      <c r="C629" s="31" t="s">
        <v>28</v>
      </c>
      <c r="D629" s="30" t="s">
        <v>92</v>
      </c>
      <c r="E629" s="56" t="s">
        <v>355</v>
      </c>
      <c r="F629" s="56"/>
      <c r="G629" s="56">
        <v>16212.5</v>
      </c>
      <c r="H629" s="32">
        <v>167222.030000001</v>
      </c>
      <c r="I629" s="31" t="s">
        <v>72</v>
      </c>
      <c r="J629" s="30"/>
      <c r="K629" s="31"/>
      <c r="L629" s="31">
        <v>202602</v>
      </c>
      <c r="M629" s="31"/>
      <c r="N629" s="31">
        <v>202602</v>
      </c>
      <c r="O629" s="31"/>
      <c r="P629" s="30"/>
      <c r="Z629" s="44"/>
      <c r="AA629" s="44"/>
      <c r="AB629" s="44"/>
    </row>
    <row r="630" s="35" customFormat="1" customHeight="1" spans="1:28">
      <c r="A630" s="30"/>
      <c r="B630" s="38">
        <v>46068</v>
      </c>
      <c r="C630" s="31" t="s">
        <v>28</v>
      </c>
      <c r="D630" s="30" t="s">
        <v>147</v>
      </c>
      <c r="E630" s="56" t="s">
        <v>356</v>
      </c>
      <c r="F630" s="56"/>
      <c r="G630" s="56">
        <v>4920</v>
      </c>
      <c r="H630" s="32">
        <v>162302.030000001</v>
      </c>
      <c r="I630" s="31" t="s">
        <v>11</v>
      </c>
      <c r="J630" s="30"/>
      <c r="K630" s="31"/>
      <c r="L630" s="31">
        <v>202602</v>
      </c>
      <c r="M630" s="31"/>
      <c r="N630" s="31">
        <v>202602</v>
      </c>
      <c r="O630" s="31"/>
      <c r="P630" s="30"/>
      <c r="Z630" s="44"/>
      <c r="AA630" s="44"/>
      <c r="AB630" s="44"/>
    </row>
    <row r="631" s="35" customFormat="1" customHeight="1" spans="1:28">
      <c r="A631" s="30"/>
      <c r="B631" s="38">
        <v>46068</v>
      </c>
      <c r="C631" s="31" t="s">
        <v>28</v>
      </c>
      <c r="D631" s="30" t="s">
        <v>154</v>
      </c>
      <c r="E631" s="56" t="s">
        <v>291</v>
      </c>
      <c r="F631" s="56"/>
      <c r="G631" s="56">
        <v>20008</v>
      </c>
      <c r="H631" s="32">
        <v>142294.030000001</v>
      </c>
      <c r="I631" s="31" t="s">
        <v>72</v>
      </c>
      <c r="J631" s="30"/>
      <c r="K631" s="31"/>
      <c r="L631" s="31">
        <v>202602</v>
      </c>
      <c r="M631" s="31"/>
      <c r="N631" s="31">
        <v>202602</v>
      </c>
      <c r="O631" s="31"/>
      <c r="P631" s="30"/>
      <c r="Z631" s="44"/>
      <c r="AA631" s="44"/>
      <c r="AB631" s="44"/>
    </row>
    <row r="632" s="35" customFormat="1" customHeight="1" spans="1:28">
      <c r="A632" s="30"/>
      <c r="B632" s="38">
        <v>46068</v>
      </c>
      <c r="C632" s="31" t="s">
        <v>28</v>
      </c>
      <c r="D632" s="30" t="s">
        <v>154</v>
      </c>
      <c r="E632" s="56" t="s">
        <v>292</v>
      </c>
      <c r="F632" s="56"/>
      <c r="G632" s="56">
        <v>1170</v>
      </c>
      <c r="H632" s="32">
        <v>141124.030000001</v>
      </c>
      <c r="I632" s="31" t="s">
        <v>72</v>
      </c>
      <c r="J632" s="30"/>
      <c r="K632" s="31"/>
      <c r="L632" s="31">
        <v>202602</v>
      </c>
      <c r="M632" s="31"/>
      <c r="N632" s="31">
        <v>202602</v>
      </c>
      <c r="O632" s="31"/>
      <c r="P632" s="30"/>
      <c r="Z632" s="44"/>
      <c r="AA632" s="44"/>
      <c r="AB632" s="44"/>
    </row>
    <row r="633" s="35" customFormat="1" customHeight="1" spans="1:28">
      <c r="A633" s="30"/>
      <c r="B633" s="38">
        <v>46068</v>
      </c>
      <c r="C633" s="31" t="s">
        <v>28</v>
      </c>
      <c r="D633" s="30" t="s">
        <v>154</v>
      </c>
      <c r="E633" s="56" t="s">
        <v>357</v>
      </c>
      <c r="F633" s="56"/>
      <c r="G633" s="56">
        <v>1018.78</v>
      </c>
      <c r="H633" s="32">
        <v>140105.250000001</v>
      </c>
      <c r="I633" s="31" t="s">
        <v>72</v>
      </c>
      <c r="J633" s="30"/>
      <c r="K633" s="31"/>
      <c r="L633" s="31">
        <v>202602</v>
      </c>
      <c r="M633" s="31"/>
      <c r="N633" s="31">
        <v>202602</v>
      </c>
      <c r="O633" s="31"/>
      <c r="P633" s="30"/>
      <c r="Z633" s="44"/>
      <c r="AA633" s="44"/>
      <c r="AB633" s="44"/>
    </row>
    <row r="634" s="35" customFormat="1" customHeight="1" spans="1:28">
      <c r="A634" s="30"/>
      <c r="B634" s="38">
        <v>46068</v>
      </c>
      <c r="C634" s="31" t="s">
        <v>28</v>
      </c>
      <c r="D634" s="30" t="s">
        <v>154</v>
      </c>
      <c r="E634" s="56" t="s">
        <v>293</v>
      </c>
      <c r="F634" s="56"/>
      <c r="G634" s="56">
        <v>29278</v>
      </c>
      <c r="H634" s="32">
        <v>110827.250000001</v>
      </c>
      <c r="I634" s="31" t="s">
        <v>72</v>
      </c>
      <c r="J634" s="30"/>
      <c r="K634" s="31"/>
      <c r="L634" s="31">
        <v>202602</v>
      </c>
      <c r="M634" s="31"/>
      <c r="N634" s="31">
        <v>202602</v>
      </c>
      <c r="O634" s="31"/>
      <c r="P634" s="30"/>
      <c r="Z634" s="44"/>
      <c r="AA634" s="44"/>
      <c r="AB634" s="44"/>
    </row>
    <row r="635" s="35" customFormat="1" customHeight="1" spans="1:28">
      <c r="A635" s="30"/>
      <c r="B635" s="38">
        <v>46068</v>
      </c>
      <c r="C635" s="31" t="s">
        <v>28</v>
      </c>
      <c r="D635" s="30" t="s">
        <v>33</v>
      </c>
      <c r="E635" s="56" t="s">
        <v>108</v>
      </c>
      <c r="F635" s="56">
        <v>4944.95</v>
      </c>
      <c r="G635" s="56"/>
      <c r="H635" s="32">
        <v>115772.200000001</v>
      </c>
      <c r="I635" s="31" t="s">
        <v>109</v>
      </c>
      <c r="J635" s="30"/>
      <c r="K635" s="31"/>
      <c r="L635" s="31">
        <v>202602</v>
      </c>
      <c r="M635" s="31"/>
      <c r="N635" s="31">
        <v>202602</v>
      </c>
      <c r="O635" s="31"/>
      <c r="P635" s="30"/>
      <c r="Z635" s="44"/>
      <c r="AA635" s="44"/>
      <c r="AB635" s="44"/>
    </row>
    <row r="636" s="35" customFormat="1" customHeight="1" spans="1:28">
      <c r="A636" s="30"/>
      <c r="B636" s="38">
        <v>46068</v>
      </c>
      <c r="C636" s="31" t="s">
        <v>28</v>
      </c>
      <c r="D636" s="30" t="s">
        <v>33</v>
      </c>
      <c r="E636" s="56" t="s">
        <v>102</v>
      </c>
      <c r="F636" s="56">
        <v>4240.24</v>
      </c>
      <c r="G636" s="56"/>
      <c r="H636" s="32">
        <v>120012.440000001</v>
      </c>
      <c r="I636" s="31" t="s">
        <v>103</v>
      </c>
      <c r="J636" s="30"/>
      <c r="K636" s="31"/>
      <c r="L636" s="31">
        <v>202602</v>
      </c>
      <c r="M636" s="31"/>
      <c r="N636" s="31">
        <v>202602</v>
      </c>
      <c r="O636" s="31"/>
      <c r="P636" s="30"/>
      <c r="Z636" s="44"/>
      <c r="AA636" s="44"/>
      <c r="AB636" s="44"/>
    </row>
    <row r="637" s="35" customFormat="1" customHeight="1" spans="1:28">
      <c r="A637" s="30"/>
      <c r="B637" s="38">
        <v>46068</v>
      </c>
      <c r="C637" s="31" t="s">
        <v>28</v>
      </c>
      <c r="D637" s="30" t="s">
        <v>154</v>
      </c>
      <c r="E637" s="56" t="s">
        <v>358</v>
      </c>
      <c r="F637" s="56"/>
      <c r="G637" s="56">
        <v>1356</v>
      </c>
      <c r="H637" s="32">
        <v>118656.440000001</v>
      </c>
      <c r="I637" s="31" t="s">
        <v>72</v>
      </c>
      <c r="J637" s="30"/>
      <c r="K637" s="31"/>
      <c r="L637" s="31">
        <v>202602</v>
      </c>
      <c r="M637" s="31"/>
      <c r="N637" s="31">
        <v>202602</v>
      </c>
      <c r="O637" s="31"/>
      <c r="P637" s="30"/>
      <c r="Z637" s="44"/>
      <c r="AA637" s="44"/>
      <c r="AB637" s="44"/>
    </row>
    <row r="638" s="35" customFormat="1" customHeight="1" spans="1:28">
      <c r="A638" s="30"/>
      <c r="B638" s="38">
        <v>46068</v>
      </c>
      <c r="C638" s="31" t="s">
        <v>28</v>
      </c>
      <c r="D638" s="30" t="s">
        <v>154</v>
      </c>
      <c r="E638" s="56" t="s">
        <v>284</v>
      </c>
      <c r="F638" s="56"/>
      <c r="G638" s="56">
        <v>6207</v>
      </c>
      <c r="H638" s="32">
        <v>112449.440000001</v>
      </c>
      <c r="I638" s="31" t="s">
        <v>72</v>
      </c>
      <c r="J638" s="30"/>
      <c r="K638" s="31"/>
      <c r="L638" s="41">
        <v>202602</v>
      </c>
      <c r="M638" s="31"/>
      <c r="N638" s="31">
        <v>202602</v>
      </c>
      <c r="O638" s="31"/>
      <c r="P638" s="30"/>
      <c r="Z638" s="44"/>
      <c r="AA638" s="44"/>
      <c r="AB638" s="44"/>
    </row>
    <row r="639" s="35" customFormat="1" customHeight="1" spans="1:28">
      <c r="A639" s="30"/>
      <c r="B639" s="38">
        <v>46068</v>
      </c>
      <c r="C639" s="31" t="s">
        <v>28</v>
      </c>
      <c r="D639" s="30" t="s">
        <v>33</v>
      </c>
      <c r="E639" s="56" t="s">
        <v>98</v>
      </c>
      <c r="F639" s="56">
        <v>2283.91</v>
      </c>
      <c r="G639" s="56"/>
      <c r="H639" s="32">
        <v>114733.350000001</v>
      </c>
      <c r="I639" s="31" t="s">
        <v>99</v>
      </c>
      <c r="J639" s="30"/>
      <c r="K639" s="31"/>
      <c r="L639" s="31">
        <v>202602</v>
      </c>
      <c r="M639" s="31"/>
      <c r="N639" s="31">
        <v>202602</v>
      </c>
      <c r="O639" s="31"/>
      <c r="P639" s="30"/>
      <c r="Z639" s="44"/>
      <c r="AA639" s="44"/>
      <c r="AB639" s="44"/>
    </row>
    <row r="640" s="35" customFormat="1" customHeight="1" spans="1:28">
      <c r="A640" s="30"/>
      <c r="B640" s="38">
        <v>46068</v>
      </c>
      <c r="C640" s="31" t="s">
        <v>28</v>
      </c>
      <c r="D640" s="30" t="s">
        <v>33</v>
      </c>
      <c r="E640" s="56" t="s">
        <v>86</v>
      </c>
      <c r="F640" s="56">
        <v>1596.35</v>
      </c>
      <c r="G640" s="56"/>
      <c r="H640" s="32">
        <v>116329.700000001</v>
      </c>
      <c r="I640" s="31" t="s">
        <v>87</v>
      </c>
      <c r="J640" s="30"/>
      <c r="K640" s="31"/>
      <c r="L640" s="31">
        <v>202602</v>
      </c>
      <c r="M640" s="31"/>
      <c r="N640" s="31">
        <v>202602</v>
      </c>
      <c r="O640" s="31"/>
      <c r="P640" s="30"/>
      <c r="Z640" s="44"/>
      <c r="AA640" s="44"/>
      <c r="AB640" s="44"/>
    </row>
    <row r="641" s="35" customFormat="1" customHeight="1" spans="1:28">
      <c r="A641" s="30"/>
      <c r="B641" s="38">
        <v>46068</v>
      </c>
      <c r="C641" s="31" t="s">
        <v>28</v>
      </c>
      <c r="D641" s="30" t="s">
        <v>33</v>
      </c>
      <c r="E641" s="56" t="s">
        <v>96</v>
      </c>
      <c r="F641" s="56">
        <v>586.7</v>
      </c>
      <c r="G641" s="56"/>
      <c r="H641" s="32">
        <v>116916.400000001</v>
      </c>
      <c r="I641" s="31" t="s">
        <v>97</v>
      </c>
      <c r="J641" s="30"/>
      <c r="K641" s="31"/>
      <c r="L641" s="31">
        <v>202602</v>
      </c>
      <c r="M641" s="31"/>
      <c r="N641" s="31">
        <v>202602</v>
      </c>
      <c r="O641" s="31"/>
      <c r="P641" s="30"/>
      <c r="Z641" s="44"/>
      <c r="AA641" s="44"/>
      <c r="AB641" s="44"/>
    </row>
    <row r="642" s="35" customFormat="1" customHeight="1" spans="1:28">
      <c r="A642" s="30"/>
      <c r="B642" s="38">
        <v>46068</v>
      </c>
      <c r="C642" s="31" t="s">
        <v>28</v>
      </c>
      <c r="D642" s="30" t="s">
        <v>33</v>
      </c>
      <c r="E642" s="56" t="s">
        <v>73</v>
      </c>
      <c r="F642" s="56">
        <v>3315.73</v>
      </c>
      <c r="G642" s="56"/>
      <c r="H642" s="32">
        <v>120232.130000001</v>
      </c>
      <c r="I642" s="31" t="s">
        <v>74</v>
      </c>
      <c r="J642" s="30"/>
      <c r="K642" s="31"/>
      <c r="L642" s="31">
        <v>202602</v>
      </c>
      <c r="M642" s="31"/>
      <c r="N642" s="31">
        <v>202602</v>
      </c>
      <c r="O642" s="31"/>
      <c r="P642" s="30"/>
      <c r="Z642" s="44"/>
      <c r="AA642" s="44"/>
      <c r="AB642" s="44"/>
    </row>
    <row r="643" s="35" customFormat="1" customHeight="1" spans="1:28">
      <c r="A643" s="30"/>
      <c r="B643" s="38">
        <v>46068</v>
      </c>
      <c r="C643" s="31" t="s">
        <v>28</v>
      </c>
      <c r="D643" s="30" t="s">
        <v>33</v>
      </c>
      <c r="E643" s="56" t="s">
        <v>75</v>
      </c>
      <c r="F643" s="56">
        <v>2863.14</v>
      </c>
      <c r="G643" s="56"/>
      <c r="H643" s="32">
        <v>123095.270000001</v>
      </c>
      <c r="I643" s="31" t="s">
        <v>76</v>
      </c>
      <c r="J643" s="30"/>
      <c r="K643" s="31"/>
      <c r="L643" s="41">
        <v>202602</v>
      </c>
      <c r="M643" s="31"/>
      <c r="N643" s="31">
        <v>202602</v>
      </c>
      <c r="O643" s="31"/>
      <c r="P643" s="30"/>
      <c r="Z643" s="44"/>
      <c r="AA643" s="44"/>
      <c r="AB643" s="44"/>
    </row>
    <row r="644" s="35" customFormat="1" customHeight="1" spans="1:28">
      <c r="A644" s="30"/>
      <c r="B644" s="38">
        <v>46068</v>
      </c>
      <c r="C644" s="31" t="s">
        <v>28</v>
      </c>
      <c r="D644" s="30" t="s">
        <v>33</v>
      </c>
      <c r="E644" s="56" t="s">
        <v>79</v>
      </c>
      <c r="F644" s="56">
        <v>1486.71</v>
      </c>
      <c r="G644" s="56"/>
      <c r="H644" s="32">
        <v>124581.980000001</v>
      </c>
      <c r="I644" s="31" t="s">
        <v>80</v>
      </c>
      <c r="J644" s="30"/>
      <c r="K644" s="31"/>
      <c r="L644" s="31">
        <v>202602</v>
      </c>
      <c r="M644" s="31"/>
      <c r="N644" s="31">
        <v>202602</v>
      </c>
      <c r="O644" s="31"/>
      <c r="P644" s="30"/>
      <c r="Z644" s="44"/>
      <c r="AA644" s="44"/>
      <c r="AB644" s="44"/>
    </row>
    <row r="645" s="35" customFormat="1" customHeight="1" spans="1:28">
      <c r="A645" s="30"/>
      <c r="B645" s="38">
        <v>46068</v>
      </c>
      <c r="C645" s="31" t="s">
        <v>28</v>
      </c>
      <c r="D645" s="30" t="s">
        <v>33</v>
      </c>
      <c r="E645" s="56" t="s">
        <v>90</v>
      </c>
      <c r="F645" s="56">
        <v>4191.87</v>
      </c>
      <c r="G645" s="56"/>
      <c r="H645" s="32">
        <v>128773.850000001</v>
      </c>
      <c r="I645" s="31" t="s">
        <v>91</v>
      </c>
      <c r="J645" s="30"/>
      <c r="K645" s="31"/>
      <c r="L645" s="31">
        <v>202602</v>
      </c>
      <c r="M645" s="31"/>
      <c r="N645" s="31">
        <v>202602</v>
      </c>
      <c r="O645" s="31"/>
      <c r="P645" s="30"/>
      <c r="Z645" s="44"/>
      <c r="AA645" s="44"/>
      <c r="AB645" s="44"/>
    </row>
    <row r="646" s="35" customFormat="1" customHeight="1" spans="1:28">
      <c r="A646" s="30"/>
      <c r="B646" s="38">
        <v>46068</v>
      </c>
      <c r="C646" s="31" t="s">
        <v>28</v>
      </c>
      <c r="D646" s="30" t="s">
        <v>33</v>
      </c>
      <c r="E646" s="56" t="s">
        <v>100</v>
      </c>
      <c r="F646" s="56">
        <v>7582.87</v>
      </c>
      <c r="G646" s="56"/>
      <c r="H646" s="32">
        <v>136356.720000001</v>
      </c>
      <c r="I646" s="31" t="s">
        <v>101</v>
      </c>
      <c r="J646" s="30"/>
      <c r="K646" s="31"/>
      <c r="L646" s="31">
        <v>202602</v>
      </c>
      <c r="M646" s="31"/>
      <c r="N646" s="31">
        <v>202602</v>
      </c>
      <c r="O646" s="31"/>
      <c r="P646" s="30"/>
      <c r="Z646" s="44"/>
      <c r="AA646" s="44"/>
      <c r="AB646" s="44"/>
    </row>
    <row r="647" s="35" customFormat="1" customHeight="1" spans="1:28">
      <c r="A647" s="30"/>
      <c r="B647" s="38">
        <v>46068</v>
      </c>
      <c r="C647" s="31" t="s">
        <v>28</v>
      </c>
      <c r="D647" s="30" t="s">
        <v>33</v>
      </c>
      <c r="E647" s="56" t="s">
        <v>83</v>
      </c>
      <c r="F647" s="56">
        <v>6778.77</v>
      </c>
      <c r="G647" s="56"/>
      <c r="H647" s="32">
        <v>143135.490000001</v>
      </c>
      <c r="I647" s="31" t="s">
        <v>84</v>
      </c>
      <c r="J647" s="30"/>
      <c r="K647" s="31"/>
      <c r="L647" s="31">
        <v>202602</v>
      </c>
      <c r="M647" s="31"/>
      <c r="N647" s="31">
        <v>202602</v>
      </c>
      <c r="O647" s="31"/>
      <c r="P647" s="30"/>
      <c r="Z647" s="44"/>
      <c r="AA647" s="44"/>
      <c r="AB647" s="44"/>
    </row>
    <row r="648" s="35" customFormat="1" customHeight="1" spans="1:28">
      <c r="A648" s="30"/>
      <c r="B648" s="38">
        <v>46068</v>
      </c>
      <c r="C648" s="31" t="s">
        <v>28</v>
      </c>
      <c r="D648" s="30" t="s">
        <v>33</v>
      </c>
      <c r="E648" s="56" t="s">
        <v>106</v>
      </c>
      <c r="F648" s="56">
        <v>2802.74</v>
      </c>
      <c r="G648" s="56"/>
      <c r="H648" s="32">
        <v>145938.230000001</v>
      </c>
      <c r="I648" s="31" t="s">
        <v>107</v>
      </c>
      <c r="J648" s="30"/>
      <c r="K648" s="31"/>
      <c r="L648" s="31">
        <v>202602</v>
      </c>
      <c r="M648" s="31"/>
      <c r="N648" s="31">
        <v>202602</v>
      </c>
      <c r="O648" s="31"/>
      <c r="P648" s="30"/>
      <c r="Z648" s="44"/>
      <c r="AA648" s="44"/>
      <c r="AB648" s="44"/>
    </row>
    <row r="649" s="35" customFormat="1" customHeight="1" spans="1:28">
      <c r="A649" s="30"/>
      <c r="B649" s="38">
        <v>46069</v>
      </c>
      <c r="C649" s="31" t="s">
        <v>28</v>
      </c>
      <c r="D649" s="30" t="s">
        <v>33</v>
      </c>
      <c r="E649" s="56" t="s">
        <v>86</v>
      </c>
      <c r="F649" s="56">
        <v>360.4</v>
      </c>
      <c r="G649" s="56"/>
      <c r="H649" s="32">
        <v>146298.630000001</v>
      </c>
      <c r="I649" s="31" t="s">
        <v>87</v>
      </c>
      <c r="J649" s="30"/>
      <c r="K649" s="31"/>
      <c r="L649" s="31">
        <v>202602</v>
      </c>
      <c r="M649" s="31"/>
      <c r="N649" s="31">
        <v>202602</v>
      </c>
      <c r="O649" s="31"/>
      <c r="P649" s="30"/>
      <c r="Z649" s="44"/>
      <c r="AA649" s="44"/>
      <c r="AB649" s="44"/>
    </row>
    <row r="650" s="35" customFormat="1" customHeight="1" spans="1:28">
      <c r="A650" s="30"/>
      <c r="B650" s="38">
        <v>46069</v>
      </c>
      <c r="C650" s="31" t="s">
        <v>28</v>
      </c>
      <c r="D650" s="30" t="s">
        <v>33</v>
      </c>
      <c r="E650" s="56" t="s">
        <v>106</v>
      </c>
      <c r="F650" s="56">
        <v>396.4</v>
      </c>
      <c r="G650" s="56"/>
      <c r="H650" s="32">
        <v>146695.030000001</v>
      </c>
      <c r="I650" s="31" t="s">
        <v>107</v>
      </c>
      <c r="J650" s="30"/>
      <c r="K650" s="31"/>
      <c r="L650" s="31">
        <v>202602</v>
      </c>
      <c r="M650" s="31"/>
      <c r="N650" s="31">
        <v>202602</v>
      </c>
      <c r="O650" s="31"/>
      <c r="P650" s="30"/>
      <c r="Z650" s="44"/>
      <c r="AA650" s="44"/>
      <c r="AB650" s="44"/>
    </row>
    <row r="651" s="35" customFormat="1" customHeight="1" spans="1:28">
      <c r="A651" s="30"/>
      <c r="B651" s="38">
        <v>46069</v>
      </c>
      <c r="C651" s="31" t="s">
        <v>28</v>
      </c>
      <c r="D651" s="30" t="s">
        <v>33</v>
      </c>
      <c r="E651" s="56" t="s">
        <v>100</v>
      </c>
      <c r="F651" s="56">
        <v>1490.97</v>
      </c>
      <c r="G651" s="56"/>
      <c r="H651" s="32">
        <v>148186.000000001</v>
      </c>
      <c r="I651" s="31" t="s">
        <v>101</v>
      </c>
      <c r="J651" s="30"/>
      <c r="K651" s="31"/>
      <c r="L651" s="31">
        <v>202602</v>
      </c>
      <c r="M651" s="31"/>
      <c r="N651" s="31">
        <v>202602</v>
      </c>
      <c r="O651" s="31"/>
      <c r="P651" s="30"/>
      <c r="Z651" s="44"/>
      <c r="AA651" s="44"/>
      <c r="AB651" s="44"/>
    </row>
    <row r="652" s="35" customFormat="1" customHeight="1" spans="1:28">
      <c r="A652" s="30"/>
      <c r="B652" s="38">
        <v>46069</v>
      </c>
      <c r="C652" s="31" t="s">
        <v>28</v>
      </c>
      <c r="D652" s="30" t="s">
        <v>33</v>
      </c>
      <c r="E652" s="56" t="s">
        <v>77</v>
      </c>
      <c r="F652" s="56">
        <v>554</v>
      </c>
      <c r="G652" s="56"/>
      <c r="H652" s="32">
        <v>148740.000000001</v>
      </c>
      <c r="I652" s="31" t="s">
        <v>78</v>
      </c>
      <c r="J652" s="30"/>
      <c r="K652" s="31"/>
      <c r="L652" s="31">
        <v>202602</v>
      </c>
      <c r="M652" s="31"/>
      <c r="N652" s="31">
        <v>202602</v>
      </c>
      <c r="O652" s="31"/>
      <c r="P652" s="30"/>
      <c r="Z652" s="44"/>
      <c r="AA652" s="44"/>
      <c r="AB652" s="44"/>
    </row>
    <row r="653" s="35" customFormat="1" customHeight="1" spans="1:28">
      <c r="A653" s="30"/>
      <c r="B653" s="38">
        <v>46069</v>
      </c>
      <c r="C653" s="31" t="s">
        <v>28</v>
      </c>
      <c r="D653" s="30" t="s">
        <v>33</v>
      </c>
      <c r="E653" s="56" t="s">
        <v>90</v>
      </c>
      <c r="F653" s="56">
        <v>439.78</v>
      </c>
      <c r="G653" s="56"/>
      <c r="H653" s="32">
        <v>149179.780000001</v>
      </c>
      <c r="I653" s="31" t="s">
        <v>91</v>
      </c>
      <c r="J653" s="30"/>
      <c r="K653" s="31"/>
      <c r="L653" s="31">
        <v>202602</v>
      </c>
      <c r="M653" s="31"/>
      <c r="N653" s="31">
        <v>202602</v>
      </c>
      <c r="O653" s="31"/>
      <c r="P653" s="30"/>
      <c r="Z653" s="44"/>
      <c r="AA653" s="44"/>
      <c r="AB653" s="44"/>
    </row>
    <row r="654" s="35" customFormat="1" customHeight="1" spans="1:28">
      <c r="A654" s="30"/>
      <c r="B654" s="38">
        <v>46069</v>
      </c>
      <c r="C654" s="31" t="s">
        <v>28</v>
      </c>
      <c r="D654" s="30" t="s">
        <v>33</v>
      </c>
      <c r="E654" s="56" t="s">
        <v>79</v>
      </c>
      <c r="F654" s="56">
        <v>218.43</v>
      </c>
      <c r="G654" s="56"/>
      <c r="H654" s="32">
        <v>149398.210000001</v>
      </c>
      <c r="I654" s="31" t="s">
        <v>80</v>
      </c>
      <c r="J654" s="30"/>
      <c r="K654" s="31"/>
      <c r="L654" s="31">
        <v>202602</v>
      </c>
      <c r="M654" s="31"/>
      <c r="N654" s="31">
        <v>202602</v>
      </c>
      <c r="O654" s="31"/>
      <c r="P654" s="30"/>
      <c r="Z654" s="44"/>
      <c r="AA654" s="44"/>
      <c r="AB654" s="44"/>
    </row>
    <row r="655" s="35" customFormat="1" customHeight="1" spans="1:28">
      <c r="A655" s="30"/>
      <c r="B655" s="38">
        <v>46069</v>
      </c>
      <c r="C655" s="31" t="s">
        <v>28</v>
      </c>
      <c r="D655" s="30" t="s">
        <v>33</v>
      </c>
      <c r="E655" s="56" t="s">
        <v>83</v>
      </c>
      <c r="F655" s="56">
        <v>1097.23</v>
      </c>
      <c r="G655" s="56"/>
      <c r="H655" s="32">
        <v>150495.440000001</v>
      </c>
      <c r="I655" s="31" t="s">
        <v>84</v>
      </c>
      <c r="J655" s="30"/>
      <c r="K655" s="31"/>
      <c r="L655" s="31">
        <v>202602</v>
      </c>
      <c r="M655" s="31"/>
      <c r="N655" s="31">
        <v>202602</v>
      </c>
      <c r="O655" s="31"/>
      <c r="P655" s="30"/>
      <c r="Z655" s="44"/>
      <c r="AA655" s="44"/>
      <c r="AB655" s="44"/>
    </row>
    <row r="656" s="35" customFormat="1" customHeight="1" spans="1:28">
      <c r="A656" s="30"/>
      <c r="B656" s="38">
        <v>46069</v>
      </c>
      <c r="C656" s="31" t="s">
        <v>28</v>
      </c>
      <c r="D656" s="30" t="s">
        <v>33</v>
      </c>
      <c r="E656" s="56" t="s">
        <v>75</v>
      </c>
      <c r="F656" s="56">
        <v>227.04</v>
      </c>
      <c r="G656" s="56"/>
      <c r="H656" s="32">
        <v>150722.480000001</v>
      </c>
      <c r="I656" s="31" t="s">
        <v>76</v>
      </c>
      <c r="J656" s="30"/>
      <c r="K656" s="31"/>
      <c r="L656" s="31">
        <v>202602</v>
      </c>
      <c r="M656" s="31"/>
      <c r="N656" s="31">
        <v>202602</v>
      </c>
      <c r="O656" s="31"/>
      <c r="P656" s="30"/>
      <c r="Z656" s="44"/>
      <c r="AA656" s="44"/>
      <c r="AB656" s="44"/>
    </row>
    <row r="657" s="35" customFormat="1" customHeight="1" spans="1:28">
      <c r="A657" s="30"/>
      <c r="B657" s="38">
        <v>46069</v>
      </c>
      <c r="C657" s="31" t="s">
        <v>28</v>
      </c>
      <c r="D657" s="30" t="s">
        <v>33</v>
      </c>
      <c r="E657" s="56" t="s">
        <v>96</v>
      </c>
      <c r="F657" s="56">
        <v>298.08</v>
      </c>
      <c r="G657" s="56"/>
      <c r="H657" s="32">
        <v>151020.560000001</v>
      </c>
      <c r="I657" s="31" t="s">
        <v>97</v>
      </c>
      <c r="J657" s="30"/>
      <c r="K657" s="31"/>
      <c r="L657" s="31">
        <v>202602</v>
      </c>
      <c r="M657" s="31"/>
      <c r="N657" s="31">
        <v>202602</v>
      </c>
      <c r="O657" s="31"/>
      <c r="P657" s="30"/>
      <c r="Z657" s="44"/>
      <c r="AA657" s="44"/>
      <c r="AB657" s="44"/>
    </row>
    <row r="658" s="35" customFormat="1" customHeight="1" spans="1:28">
      <c r="A658" s="30"/>
      <c r="B658" s="38">
        <v>46069</v>
      </c>
      <c r="C658" s="31" t="s">
        <v>28</v>
      </c>
      <c r="D658" s="30" t="s">
        <v>33</v>
      </c>
      <c r="E658" s="56" t="s">
        <v>102</v>
      </c>
      <c r="F658" s="56">
        <v>366.28</v>
      </c>
      <c r="G658" s="56"/>
      <c r="H658" s="32">
        <v>151386.840000001</v>
      </c>
      <c r="I658" s="31" t="s">
        <v>103</v>
      </c>
      <c r="J658" s="30"/>
      <c r="K658" s="31"/>
      <c r="L658" s="31">
        <v>202602</v>
      </c>
      <c r="M658" s="31"/>
      <c r="N658" s="31">
        <v>202602</v>
      </c>
      <c r="O658" s="31"/>
      <c r="P658" s="30"/>
      <c r="Z658" s="44"/>
      <c r="AA658" s="44"/>
      <c r="AB658" s="44"/>
    </row>
    <row r="659" s="35" customFormat="1" customHeight="1" spans="1:28">
      <c r="A659" s="30"/>
      <c r="B659" s="38">
        <v>46069</v>
      </c>
      <c r="C659" s="31" t="s">
        <v>28</v>
      </c>
      <c r="D659" s="30" t="s">
        <v>33</v>
      </c>
      <c r="E659" s="56" t="s">
        <v>73</v>
      </c>
      <c r="F659" s="56">
        <v>659.88</v>
      </c>
      <c r="G659" s="56"/>
      <c r="H659" s="32">
        <v>152046.720000001</v>
      </c>
      <c r="I659" s="31" t="s">
        <v>74</v>
      </c>
      <c r="J659" s="30"/>
      <c r="K659" s="31"/>
      <c r="L659" s="31">
        <v>202602</v>
      </c>
      <c r="M659" s="31"/>
      <c r="N659" s="31">
        <v>202602</v>
      </c>
      <c r="O659" s="31"/>
      <c r="P659" s="30"/>
      <c r="Z659" s="44"/>
      <c r="AA659" s="44"/>
      <c r="AB659" s="44"/>
    </row>
    <row r="660" s="35" customFormat="1" customHeight="1" spans="1:28">
      <c r="A660" s="30"/>
      <c r="B660" s="38">
        <v>46069</v>
      </c>
      <c r="C660" s="31" t="s">
        <v>28</v>
      </c>
      <c r="D660" s="30" t="s">
        <v>33</v>
      </c>
      <c r="E660" s="56" t="s">
        <v>98</v>
      </c>
      <c r="F660" s="56">
        <v>1235.7</v>
      </c>
      <c r="G660" s="56"/>
      <c r="H660" s="32">
        <v>153282.420000001</v>
      </c>
      <c r="I660" s="31" t="s">
        <v>99</v>
      </c>
      <c r="J660" s="30"/>
      <c r="K660" s="31"/>
      <c r="L660" s="31">
        <v>202602</v>
      </c>
      <c r="M660" s="31"/>
      <c r="N660" s="31">
        <v>202602</v>
      </c>
      <c r="O660" s="31"/>
      <c r="P660" s="30"/>
      <c r="Z660" s="44"/>
      <c r="AA660" s="44"/>
      <c r="AB660" s="44"/>
    </row>
    <row r="661" s="35" customFormat="1" customHeight="1" spans="1:28">
      <c r="A661" s="30"/>
      <c r="B661" s="38">
        <v>46069</v>
      </c>
      <c r="C661" s="31" t="s">
        <v>28</v>
      </c>
      <c r="D661" s="30" t="s">
        <v>33</v>
      </c>
      <c r="E661" s="56" t="s">
        <v>108</v>
      </c>
      <c r="F661" s="56">
        <v>1684.03</v>
      </c>
      <c r="G661" s="56"/>
      <c r="H661" s="32">
        <v>154966.450000001</v>
      </c>
      <c r="I661" s="31" t="s">
        <v>109</v>
      </c>
      <c r="J661" s="30"/>
      <c r="K661" s="31"/>
      <c r="L661" s="31">
        <v>202602</v>
      </c>
      <c r="M661" s="31"/>
      <c r="N661" s="31">
        <v>202602</v>
      </c>
      <c r="O661" s="31"/>
      <c r="P661" s="30"/>
      <c r="Z661" s="44"/>
      <c r="AA661" s="44"/>
      <c r="AB661" s="44"/>
    </row>
    <row r="662" s="35" customFormat="1" customHeight="1" spans="1:28">
      <c r="A662" s="30"/>
      <c r="B662" s="38">
        <v>46023</v>
      </c>
      <c r="C662" s="31" t="s">
        <v>26</v>
      </c>
      <c r="D662" s="30" t="s">
        <v>33</v>
      </c>
      <c r="E662" s="30" t="s">
        <v>359</v>
      </c>
      <c r="F662" s="30">
        <v>1856</v>
      </c>
      <c r="G662" s="30"/>
      <c r="H662" s="32">
        <v>259974.28</v>
      </c>
      <c r="I662" s="31" t="s">
        <v>68</v>
      </c>
      <c r="J662" s="30"/>
      <c r="K662" s="31"/>
      <c r="L662" s="30">
        <v>202601</v>
      </c>
      <c r="M662" s="31"/>
      <c r="N662" s="31">
        <v>202601</v>
      </c>
      <c r="O662" s="31"/>
      <c r="P662" s="30"/>
      <c r="Z662" s="44"/>
      <c r="AA662" s="44"/>
      <c r="AB662" s="44"/>
    </row>
    <row r="663" s="35" customFormat="1" customHeight="1" spans="1:28">
      <c r="A663" s="30"/>
      <c r="B663" s="38">
        <v>46023</v>
      </c>
      <c r="C663" s="31" t="s">
        <v>26</v>
      </c>
      <c r="D663" s="30" t="s">
        <v>33</v>
      </c>
      <c r="E663" s="30" t="s">
        <v>360</v>
      </c>
      <c r="F663" s="30">
        <v>4533.6</v>
      </c>
      <c r="G663" s="30"/>
      <c r="H663" s="32">
        <v>264507.88</v>
      </c>
      <c r="I663" s="31" t="s">
        <v>68</v>
      </c>
      <c r="J663" s="30"/>
      <c r="K663" s="31"/>
      <c r="L663" s="30">
        <v>202601</v>
      </c>
      <c r="M663" s="31"/>
      <c r="N663" s="31">
        <v>202601</v>
      </c>
      <c r="O663" s="31"/>
      <c r="P663" s="30"/>
      <c r="Z663" s="44"/>
      <c r="AA663" s="44"/>
      <c r="AB663" s="44"/>
    </row>
    <row r="664" s="35" customFormat="1" customHeight="1" spans="1:28">
      <c r="A664" s="30"/>
      <c r="B664" s="38">
        <v>46023</v>
      </c>
      <c r="C664" s="31" t="s">
        <v>26</v>
      </c>
      <c r="D664" s="30" t="s">
        <v>33</v>
      </c>
      <c r="E664" s="30" t="s">
        <v>361</v>
      </c>
      <c r="F664" s="30">
        <v>1173.67</v>
      </c>
      <c r="G664" s="30"/>
      <c r="H664" s="32">
        <v>265681.55</v>
      </c>
      <c r="I664" s="31" t="s">
        <v>68</v>
      </c>
      <c r="J664" s="30"/>
      <c r="K664" s="31"/>
      <c r="L664" s="30">
        <v>202601</v>
      </c>
      <c r="M664" s="31"/>
      <c r="N664" s="31">
        <v>202601</v>
      </c>
      <c r="O664" s="31"/>
      <c r="P664" s="30"/>
      <c r="Z664" s="44"/>
      <c r="AA664" s="44"/>
      <c r="AB664" s="44"/>
    </row>
    <row r="665" s="35" customFormat="1" customHeight="1" spans="1:28">
      <c r="A665" s="30"/>
      <c r="B665" s="38">
        <v>46024</v>
      </c>
      <c r="C665" s="31" t="s">
        <v>26</v>
      </c>
      <c r="D665" s="30" t="s">
        <v>33</v>
      </c>
      <c r="E665" s="30" t="s">
        <v>362</v>
      </c>
      <c r="F665" s="30">
        <v>1524.58</v>
      </c>
      <c r="G665" s="30"/>
      <c r="H665" s="32">
        <v>267206.13</v>
      </c>
      <c r="I665" s="31" t="s">
        <v>68</v>
      </c>
      <c r="J665" s="30"/>
      <c r="K665" s="31"/>
      <c r="L665" s="41">
        <v>202512</v>
      </c>
      <c r="M665" s="31"/>
      <c r="N665" s="31">
        <v>202601</v>
      </c>
      <c r="O665" s="31"/>
      <c r="P665" s="30"/>
      <c r="Z665" s="44"/>
      <c r="AA665" s="44"/>
      <c r="AB665" s="44"/>
    </row>
    <row r="666" s="35" customFormat="1" customHeight="1" spans="1:28">
      <c r="A666" s="30"/>
      <c r="B666" s="38">
        <v>46024</v>
      </c>
      <c r="C666" s="31" t="s">
        <v>26</v>
      </c>
      <c r="D666" s="30" t="s">
        <v>33</v>
      </c>
      <c r="E666" s="30" t="s">
        <v>363</v>
      </c>
      <c r="F666" s="30">
        <v>2539.6</v>
      </c>
      <c r="G666" s="30"/>
      <c r="H666" s="32">
        <v>269745.73</v>
      </c>
      <c r="I666" s="31" t="s">
        <v>68</v>
      </c>
      <c r="J666" s="30"/>
      <c r="K666" s="31"/>
      <c r="L666" s="41">
        <v>202512</v>
      </c>
      <c r="M666" s="31"/>
      <c r="N666" s="31">
        <v>202601</v>
      </c>
      <c r="O666" s="31"/>
      <c r="P666" s="30"/>
      <c r="Z666" s="44"/>
      <c r="AA666" s="44"/>
      <c r="AB666" s="44"/>
    </row>
    <row r="667" s="35" customFormat="1" customHeight="1" spans="1:28">
      <c r="A667" s="30"/>
      <c r="B667" s="38">
        <v>46024</v>
      </c>
      <c r="C667" s="31" t="s">
        <v>26</v>
      </c>
      <c r="D667" s="30" t="s">
        <v>33</v>
      </c>
      <c r="E667" s="30" t="s">
        <v>364</v>
      </c>
      <c r="F667" s="30">
        <v>4320.3</v>
      </c>
      <c r="G667" s="30"/>
      <c r="H667" s="32">
        <v>274066.03</v>
      </c>
      <c r="I667" s="31" t="s">
        <v>68</v>
      </c>
      <c r="J667" s="30"/>
      <c r="K667" s="31"/>
      <c r="L667" s="30">
        <v>202601</v>
      </c>
      <c r="M667" s="31"/>
      <c r="N667" s="31">
        <v>202601</v>
      </c>
      <c r="O667" s="31"/>
      <c r="P667" s="30"/>
      <c r="Z667" s="44"/>
      <c r="AA667" s="44"/>
      <c r="AB667" s="44"/>
    </row>
    <row r="668" s="35" customFormat="1" customHeight="1" spans="1:28">
      <c r="A668" s="30"/>
      <c r="B668" s="38">
        <v>46024</v>
      </c>
      <c r="C668" s="31" t="s">
        <v>26</v>
      </c>
      <c r="D668" s="30" t="s">
        <v>33</v>
      </c>
      <c r="E668" s="30" t="s">
        <v>365</v>
      </c>
      <c r="F668" s="30">
        <v>3440.69</v>
      </c>
      <c r="G668" s="30"/>
      <c r="H668" s="32">
        <v>277506.72</v>
      </c>
      <c r="I668" s="31" t="s">
        <v>68</v>
      </c>
      <c r="J668" s="30"/>
      <c r="K668" s="31"/>
      <c r="L668" s="41">
        <v>202512</v>
      </c>
      <c r="M668" s="31"/>
      <c r="N668" s="31">
        <v>202601</v>
      </c>
      <c r="O668" s="31"/>
      <c r="P668" s="30"/>
      <c r="Z668" s="44"/>
      <c r="AA668" s="44"/>
      <c r="AB668" s="44"/>
    </row>
    <row r="669" s="35" customFormat="1" customHeight="1" spans="1:28">
      <c r="A669" s="30"/>
      <c r="B669" s="38">
        <v>46024</v>
      </c>
      <c r="C669" s="31" t="s">
        <v>26</v>
      </c>
      <c r="D669" s="30" t="s">
        <v>33</v>
      </c>
      <c r="E669" s="30" t="s">
        <v>366</v>
      </c>
      <c r="F669" s="30">
        <v>2104.3</v>
      </c>
      <c r="G669" s="30"/>
      <c r="H669" s="32">
        <v>279611.02</v>
      </c>
      <c r="I669" s="31" t="s">
        <v>68</v>
      </c>
      <c r="J669" s="30"/>
      <c r="K669" s="31"/>
      <c r="L669" s="41">
        <v>202512</v>
      </c>
      <c r="M669" s="31"/>
      <c r="N669" s="31">
        <v>202601</v>
      </c>
      <c r="O669" s="31"/>
      <c r="P669" s="30"/>
      <c r="Z669" s="44"/>
      <c r="AA669" s="44"/>
      <c r="AB669" s="44"/>
    </row>
    <row r="670" s="35" customFormat="1" customHeight="1" spans="1:28">
      <c r="A670" s="30"/>
      <c r="B670" s="38">
        <v>46024</v>
      </c>
      <c r="C670" s="31" t="s">
        <v>26</v>
      </c>
      <c r="D670" s="30" t="s">
        <v>33</v>
      </c>
      <c r="E670" s="30" t="s">
        <v>367</v>
      </c>
      <c r="F670" s="30">
        <v>4391</v>
      </c>
      <c r="G670" s="30"/>
      <c r="H670" s="32">
        <v>284002.02</v>
      </c>
      <c r="I670" s="31" t="s">
        <v>68</v>
      </c>
      <c r="J670" s="30"/>
      <c r="K670" s="31"/>
      <c r="L670" s="30">
        <v>202601</v>
      </c>
      <c r="M670" s="31"/>
      <c r="N670" s="31">
        <v>202601</v>
      </c>
      <c r="O670" s="31"/>
      <c r="P670" s="30"/>
      <c r="Z670" s="44"/>
      <c r="AA670" s="44"/>
      <c r="AB670" s="44"/>
    </row>
    <row r="671" s="35" customFormat="1" customHeight="1" spans="1:28">
      <c r="A671" s="30"/>
      <c r="B671" s="38">
        <v>46024</v>
      </c>
      <c r="C671" s="31" t="s">
        <v>26</v>
      </c>
      <c r="D671" s="30" t="s">
        <v>33</v>
      </c>
      <c r="E671" s="30" t="s">
        <v>368</v>
      </c>
      <c r="F671" s="30">
        <v>8910.1</v>
      </c>
      <c r="G671" s="30"/>
      <c r="H671" s="32">
        <v>292912.12</v>
      </c>
      <c r="I671" s="31" t="s">
        <v>68</v>
      </c>
      <c r="J671" s="30"/>
      <c r="K671" s="31"/>
      <c r="L671" s="30">
        <v>202601</v>
      </c>
      <c r="M671" s="31"/>
      <c r="N671" s="31">
        <v>202601</v>
      </c>
      <c r="O671" s="31"/>
      <c r="P671" s="30"/>
      <c r="Z671" s="44"/>
      <c r="AA671" s="44"/>
      <c r="AB671" s="44"/>
    </row>
    <row r="672" s="35" customFormat="1" customHeight="1" spans="1:28">
      <c r="A672" s="30"/>
      <c r="B672" s="38">
        <v>46024</v>
      </c>
      <c r="C672" s="31" t="s">
        <v>26</v>
      </c>
      <c r="D672" s="30" t="s">
        <v>33</v>
      </c>
      <c r="E672" s="30" t="s">
        <v>369</v>
      </c>
      <c r="F672" s="30">
        <v>10771.05</v>
      </c>
      <c r="G672" s="30"/>
      <c r="H672" s="32">
        <v>303683.17</v>
      </c>
      <c r="I672" s="31" t="s">
        <v>68</v>
      </c>
      <c r="J672" s="30"/>
      <c r="K672" s="31"/>
      <c r="L672" s="30">
        <v>202601</v>
      </c>
      <c r="M672" s="31"/>
      <c r="N672" s="31">
        <v>202601</v>
      </c>
      <c r="O672" s="31"/>
      <c r="P672" s="30"/>
      <c r="Z672" s="44"/>
      <c r="AA672" s="44"/>
      <c r="AB672" s="44"/>
    </row>
    <row r="673" s="35" customFormat="1" customHeight="1" spans="1:28">
      <c r="A673" s="30"/>
      <c r="B673" s="38">
        <v>46025</v>
      </c>
      <c r="C673" s="31" t="s">
        <v>26</v>
      </c>
      <c r="D673" s="30" t="s">
        <v>33</v>
      </c>
      <c r="E673" s="30" t="s">
        <v>370</v>
      </c>
      <c r="F673" s="30">
        <v>1975</v>
      </c>
      <c r="G673" s="30"/>
      <c r="H673" s="32">
        <v>305658.17</v>
      </c>
      <c r="I673" s="31" t="s">
        <v>68</v>
      </c>
      <c r="J673" s="30"/>
      <c r="K673" s="31"/>
      <c r="L673" s="30">
        <v>202601</v>
      </c>
      <c r="M673" s="31"/>
      <c r="N673" s="31">
        <v>202601</v>
      </c>
      <c r="O673" s="31"/>
      <c r="P673" s="30"/>
      <c r="Z673" s="44"/>
      <c r="AA673" s="44"/>
      <c r="AB673" s="44"/>
    </row>
    <row r="674" s="35" customFormat="1" customHeight="1" spans="1:28">
      <c r="A674" s="30"/>
      <c r="B674" s="38">
        <v>46025</v>
      </c>
      <c r="C674" s="31" t="s">
        <v>26</v>
      </c>
      <c r="D674" s="30" t="s">
        <v>33</v>
      </c>
      <c r="E674" s="30" t="s">
        <v>371</v>
      </c>
      <c r="F674" s="30">
        <v>5585.09</v>
      </c>
      <c r="G674" s="30"/>
      <c r="H674" s="32">
        <v>311243.26</v>
      </c>
      <c r="I674" s="31" t="s">
        <v>68</v>
      </c>
      <c r="J674" s="30"/>
      <c r="K674" s="31"/>
      <c r="L674" s="30">
        <v>202601</v>
      </c>
      <c r="M674" s="31"/>
      <c r="N674" s="31">
        <v>202601</v>
      </c>
      <c r="O674" s="31"/>
      <c r="P674" s="30"/>
      <c r="Z674" s="44"/>
      <c r="AA674" s="44"/>
      <c r="AB674" s="44"/>
    </row>
    <row r="675" s="35" customFormat="1" customHeight="1" spans="1:28">
      <c r="A675" s="30"/>
      <c r="B675" s="38">
        <v>46025</v>
      </c>
      <c r="C675" s="31" t="s">
        <v>26</v>
      </c>
      <c r="D675" s="30" t="s">
        <v>33</v>
      </c>
      <c r="E675" s="30" t="s">
        <v>372</v>
      </c>
      <c r="F675" s="30">
        <v>9663.8</v>
      </c>
      <c r="G675" s="30"/>
      <c r="H675" s="32">
        <v>320907.06</v>
      </c>
      <c r="I675" s="31" t="s">
        <v>68</v>
      </c>
      <c r="J675" s="30"/>
      <c r="K675" s="31"/>
      <c r="L675" s="30">
        <v>202601</v>
      </c>
      <c r="M675" s="31"/>
      <c r="N675" s="31">
        <v>202601</v>
      </c>
      <c r="O675" s="31"/>
      <c r="P675" s="30"/>
      <c r="Z675" s="44"/>
      <c r="AA675" s="44"/>
      <c r="AB675" s="44"/>
    </row>
    <row r="676" s="35" customFormat="1" customHeight="1" spans="1:28">
      <c r="A676" s="30"/>
      <c r="B676" s="38">
        <v>46028</v>
      </c>
      <c r="C676" s="31" t="s">
        <v>26</v>
      </c>
      <c r="D676" s="30" t="s">
        <v>92</v>
      </c>
      <c r="E676" s="30" t="s">
        <v>373</v>
      </c>
      <c r="F676" s="30">
        <v>1500</v>
      </c>
      <c r="G676" s="57"/>
      <c r="H676" s="32">
        <v>322407.06</v>
      </c>
      <c r="I676" s="31" t="s">
        <v>11</v>
      </c>
      <c r="J676" s="30"/>
      <c r="K676" s="31"/>
      <c r="L676" s="30">
        <v>202601</v>
      </c>
      <c r="M676" s="31"/>
      <c r="N676" s="31">
        <v>202601</v>
      </c>
      <c r="O676" s="31"/>
      <c r="P676" s="30"/>
      <c r="Z676" s="44"/>
      <c r="AA676" s="44"/>
      <c r="AB676" s="44"/>
    </row>
    <row r="677" s="35" customFormat="1" customHeight="1" spans="1:28">
      <c r="A677" s="30"/>
      <c r="B677" s="38">
        <v>46066</v>
      </c>
      <c r="C677" s="31" t="s">
        <v>26</v>
      </c>
      <c r="D677" s="30" t="s">
        <v>33</v>
      </c>
      <c r="E677" s="30" t="s">
        <v>361</v>
      </c>
      <c r="F677" s="30">
        <v>50</v>
      </c>
      <c r="G677" s="57"/>
      <c r="H677" s="32">
        <v>322457.06</v>
      </c>
      <c r="I677" s="31" t="s">
        <v>68</v>
      </c>
      <c r="J677" s="30"/>
      <c r="K677" s="31"/>
      <c r="L677" s="31">
        <v>202602</v>
      </c>
      <c r="M677" s="31"/>
      <c r="N677" s="31">
        <v>202602</v>
      </c>
      <c r="O677" s="31"/>
      <c r="P677" s="30"/>
      <c r="Z677" s="44"/>
      <c r="AA677" s="44"/>
      <c r="AB677" s="44"/>
    </row>
    <row r="678" s="35" customFormat="1" customHeight="1" spans="1:28">
      <c r="A678" s="30"/>
      <c r="B678" s="38">
        <v>46029</v>
      </c>
      <c r="C678" s="31" t="s">
        <v>26</v>
      </c>
      <c r="D678" s="30" t="s">
        <v>33</v>
      </c>
      <c r="E678" s="30" t="s">
        <v>361</v>
      </c>
      <c r="F678" s="30">
        <v>1350.39</v>
      </c>
      <c r="G678" s="57"/>
      <c r="H678" s="32">
        <v>323807.45</v>
      </c>
      <c r="I678" s="31" t="s">
        <v>114</v>
      </c>
      <c r="J678" s="30"/>
      <c r="K678" s="31"/>
      <c r="L678" s="30">
        <v>202601</v>
      </c>
      <c r="M678" s="31"/>
      <c r="N678" s="31">
        <v>202601</v>
      </c>
      <c r="O678" s="31"/>
      <c r="P678" s="30"/>
      <c r="Z678" s="44"/>
      <c r="AA678" s="44"/>
      <c r="AB678" s="44"/>
    </row>
    <row r="679" s="35" customFormat="1" customHeight="1" spans="1:28">
      <c r="A679" s="30"/>
      <c r="B679" s="38">
        <v>46029</v>
      </c>
      <c r="C679" s="31" t="s">
        <v>26</v>
      </c>
      <c r="D679" s="30" t="s">
        <v>33</v>
      </c>
      <c r="E679" s="30" t="s">
        <v>360</v>
      </c>
      <c r="F679" s="30">
        <v>2483.6</v>
      </c>
      <c r="G679" s="57"/>
      <c r="H679" s="32">
        <v>326291.05</v>
      </c>
      <c r="I679" s="31" t="s">
        <v>216</v>
      </c>
      <c r="J679" s="30"/>
      <c r="K679" s="31"/>
      <c r="L679" s="30">
        <v>202601</v>
      </c>
      <c r="M679" s="31"/>
      <c r="N679" s="31">
        <v>202601</v>
      </c>
      <c r="O679" s="31"/>
      <c r="P679" s="30"/>
      <c r="Z679" s="44"/>
      <c r="AA679" s="44"/>
      <c r="AB679" s="44"/>
    </row>
    <row r="680" s="35" customFormat="1" customHeight="1" spans="1:28">
      <c r="A680" s="30"/>
      <c r="B680" s="38">
        <v>46030</v>
      </c>
      <c r="C680" s="31" t="s">
        <v>26</v>
      </c>
      <c r="D680" s="30" t="s">
        <v>33</v>
      </c>
      <c r="E680" s="30" t="s">
        <v>365</v>
      </c>
      <c r="F680" s="30">
        <v>2333.66</v>
      </c>
      <c r="G680" s="30"/>
      <c r="H680" s="32">
        <v>328624.71</v>
      </c>
      <c r="I680" s="31" t="s">
        <v>213</v>
      </c>
      <c r="J680" s="30"/>
      <c r="K680" s="31"/>
      <c r="L680" s="30">
        <v>202601</v>
      </c>
      <c r="M680" s="31"/>
      <c r="N680" s="31">
        <v>202601</v>
      </c>
      <c r="O680" s="31"/>
      <c r="P680" s="30"/>
      <c r="Z680" s="44"/>
      <c r="AA680" s="44"/>
      <c r="AB680" s="44"/>
    </row>
    <row r="681" s="35" customFormat="1" customHeight="1" spans="1:28">
      <c r="A681" s="30"/>
      <c r="B681" s="38">
        <v>46030</v>
      </c>
      <c r="C681" s="31" t="s">
        <v>26</v>
      </c>
      <c r="D681" s="30" t="s">
        <v>33</v>
      </c>
      <c r="E681" s="30" t="s">
        <v>362</v>
      </c>
      <c r="F681" s="30">
        <v>1179.41</v>
      </c>
      <c r="G681" s="30"/>
      <c r="H681" s="32">
        <v>329804.12</v>
      </c>
      <c r="I681" s="31" t="s">
        <v>233</v>
      </c>
      <c r="J681" s="30"/>
      <c r="K681" s="31"/>
      <c r="L681" s="30">
        <v>202601</v>
      </c>
      <c r="M681" s="31"/>
      <c r="N681" s="31">
        <v>202601</v>
      </c>
      <c r="O681" s="31"/>
      <c r="P681" s="30"/>
      <c r="Z681" s="44"/>
      <c r="AA681" s="44"/>
      <c r="AB681" s="44"/>
    </row>
    <row r="682" s="35" customFormat="1" customHeight="1" spans="1:28">
      <c r="A682" s="30"/>
      <c r="B682" s="38">
        <v>46030</v>
      </c>
      <c r="C682" s="31" t="s">
        <v>26</v>
      </c>
      <c r="D682" s="30" t="s">
        <v>33</v>
      </c>
      <c r="E682" s="30" t="s">
        <v>364</v>
      </c>
      <c r="F682" s="30">
        <v>4609</v>
      </c>
      <c r="G682" s="30"/>
      <c r="H682" s="32">
        <v>334413.12</v>
      </c>
      <c r="I682" s="31" t="s">
        <v>235</v>
      </c>
      <c r="J682" s="30"/>
      <c r="K682" s="31"/>
      <c r="L682" s="30">
        <v>202601</v>
      </c>
      <c r="M682" s="31"/>
      <c r="N682" s="31">
        <v>202601</v>
      </c>
      <c r="O682" s="31"/>
      <c r="P682" s="30"/>
      <c r="Z682" s="44"/>
      <c r="AA682" s="44"/>
      <c r="AB682" s="44"/>
    </row>
    <row r="683" s="35" customFormat="1" customHeight="1" spans="1:28">
      <c r="A683" s="30"/>
      <c r="B683" s="38">
        <v>46030</v>
      </c>
      <c r="C683" s="31" t="s">
        <v>26</v>
      </c>
      <c r="D683" s="30" t="s">
        <v>33</v>
      </c>
      <c r="E683" s="30" t="s">
        <v>363</v>
      </c>
      <c r="F683" s="30">
        <v>2173.34</v>
      </c>
      <c r="G683" s="30"/>
      <c r="H683" s="32">
        <v>336586.46</v>
      </c>
      <c r="I683" s="31" t="s">
        <v>191</v>
      </c>
      <c r="J683" s="30"/>
      <c r="K683" s="31"/>
      <c r="L683" s="30">
        <v>202601</v>
      </c>
      <c r="M683" s="31"/>
      <c r="N683" s="31">
        <v>202601</v>
      </c>
      <c r="O683" s="31"/>
      <c r="P683" s="30"/>
      <c r="Z683" s="44"/>
      <c r="AA683" s="44"/>
      <c r="AB683" s="44"/>
    </row>
    <row r="684" s="35" customFormat="1" customHeight="1" spans="1:28">
      <c r="A684" s="30"/>
      <c r="B684" s="38">
        <v>46030</v>
      </c>
      <c r="C684" s="31" t="s">
        <v>26</v>
      </c>
      <c r="D684" s="30" t="s">
        <v>33</v>
      </c>
      <c r="E684" s="30" t="s">
        <v>371</v>
      </c>
      <c r="F684" s="30">
        <v>3025.4</v>
      </c>
      <c r="G684" s="30"/>
      <c r="H684" s="32">
        <v>339611.86</v>
      </c>
      <c r="I684" s="31" t="s">
        <v>231</v>
      </c>
      <c r="J684" s="30"/>
      <c r="K684" s="31"/>
      <c r="L684" s="30">
        <v>202601</v>
      </c>
      <c r="M684" s="31"/>
      <c r="N684" s="31">
        <v>202601</v>
      </c>
      <c r="O684" s="31"/>
      <c r="P684" s="30"/>
      <c r="Z684" s="44"/>
      <c r="AA684" s="44"/>
      <c r="AB684" s="44"/>
    </row>
    <row r="685" s="35" customFormat="1" customHeight="1" spans="1:28">
      <c r="A685" s="30"/>
      <c r="B685" s="38">
        <v>46023</v>
      </c>
      <c r="C685" s="31" t="s">
        <v>26</v>
      </c>
      <c r="D685" s="30" t="s">
        <v>33</v>
      </c>
      <c r="E685" s="30" t="s">
        <v>359</v>
      </c>
      <c r="F685" s="30">
        <v>43.51</v>
      </c>
      <c r="G685" s="30"/>
      <c r="H685" s="32">
        <v>339655.37</v>
      </c>
      <c r="I685" s="31" t="s">
        <v>68</v>
      </c>
      <c r="J685" s="30"/>
      <c r="K685" s="31"/>
      <c r="L685" s="30">
        <v>202601</v>
      </c>
      <c r="M685" s="31"/>
      <c r="N685" s="31">
        <v>202601</v>
      </c>
      <c r="O685" s="31"/>
      <c r="P685" s="30"/>
      <c r="Z685" s="44"/>
      <c r="AA685" s="44"/>
      <c r="AB685" s="44"/>
    </row>
    <row r="686" s="35" customFormat="1" customHeight="1" spans="1:28">
      <c r="A686" s="30"/>
      <c r="B686" s="38">
        <v>46030</v>
      </c>
      <c r="C686" s="31" t="s">
        <v>26</v>
      </c>
      <c r="D686" s="30" t="s">
        <v>33</v>
      </c>
      <c r="E686" s="30" t="s">
        <v>359</v>
      </c>
      <c r="F686" s="30">
        <v>3952.09</v>
      </c>
      <c r="G686" s="30"/>
      <c r="H686" s="32">
        <v>343607.46</v>
      </c>
      <c r="I686" s="31" t="s">
        <v>219</v>
      </c>
      <c r="J686" s="30"/>
      <c r="K686" s="31"/>
      <c r="L686" s="30">
        <v>202601</v>
      </c>
      <c r="M686" s="31"/>
      <c r="N686" s="31">
        <v>202601</v>
      </c>
      <c r="O686" s="31"/>
      <c r="P686" s="30"/>
      <c r="Z686" s="44"/>
      <c r="AA686" s="44"/>
      <c r="AB686" s="44"/>
    </row>
    <row r="687" s="35" customFormat="1" customHeight="1" spans="1:28">
      <c r="A687" s="30"/>
      <c r="B687" s="38">
        <v>46030</v>
      </c>
      <c r="C687" s="31" t="s">
        <v>26</v>
      </c>
      <c r="D687" s="30" t="s">
        <v>33</v>
      </c>
      <c r="E687" s="30" t="s">
        <v>366</v>
      </c>
      <c r="F687" s="30">
        <v>1725.35</v>
      </c>
      <c r="G687" s="30"/>
      <c r="H687" s="32">
        <v>345332.81</v>
      </c>
      <c r="I687" s="31" t="s">
        <v>264</v>
      </c>
      <c r="J687" s="30"/>
      <c r="K687" s="31"/>
      <c r="L687" s="30">
        <v>202601</v>
      </c>
      <c r="M687" s="31"/>
      <c r="N687" s="31">
        <v>202601</v>
      </c>
      <c r="O687" s="31"/>
      <c r="P687" s="30"/>
      <c r="Z687" s="44"/>
      <c r="AA687" s="44"/>
      <c r="AB687" s="44"/>
    </row>
    <row r="688" s="35" customFormat="1" customHeight="1" spans="1:28">
      <c r="A688" s="30"/>
      <c r="B688" s="38">
        <v>46030</v>
      </c>
      <c r="C688" s="31" t="s">
        <v>26</v>
      </c>
      <c r="D688" s="30" t="s">
        <v>33</v>
      </c>
      <c r="E688" s="30" t="s">
        <v>374</v>
      </c>
      <c r="F688" s="30">
        <v>3135.6</v>
      </c>
      <c r="G688" s="30"/>
      <c r="H688" s="32">
        <v>348468.41</v>
      </c>
      <c r="I688" s="31" t="s">
        <v>221</v>
      </c>
      <c r="J688" s="30"/>
      <c r="K688" s="31"/>
      <c r="L688" s="30">
        <v>202601</v>
      </c>
      <c r="M688" s="31"/>
      <c r="N688" s="31">
        <v>202601</v>
      </c>
      <c r="O688" s="31"/>
      <c r="P688" s="30"/>
      <c r="Z688" s="44"/>
      <c r="AA688" s="44"/>
      <c r="AB688" s="44"/>
    </row>
    <row r="689" s="35" customFormat="1" customHeight="1" spans="1:28">
      <c r="A689" s="30"/>
      <c r="B689" s="38">
        <v>46030</v>
      </c>
      <c r="C689" s="31" t="s">
        <v>26</v>
      </c>
      <c r="D689" s="30" t="s">
        <v>33</v>
      </c>
      <c r="E689" s="30" t="s">
        <v>367</v>
      </c>
      <c r="F689" s="30">
        <v>4249.5</v>
      </c>
      <c r="G689" s="30"/>
      <c r="H689" s="32">
        <v>352717.91</v>
      </c>
      <c r="I689" s="31" t="s">
        <v>205</v>
      </c>
      <c r="J689" s="30"/>
      <c r="K689" s="31"/>
      <c r="L689" s="30">
        <v>202601</v>
      </c>
      <c r="M689" s="31"/>
      <c r="N689" s="31">
        <v>202601</v>
      </c>
      <c r="O689" s="31"/>
      <c r="P689" s="30"/>
      <c r="Z689" s="44"/>
      <c r="AA689" s="44"/>
      <c r="AB689" s="44"/>
    </row>
    <row r="690" s="35" customFormat="1" customHeight="1" spans="1:28">
      <c r="A690" s="30"/>
      <c r="B690" s="38">
        <v>46030</v>
      </c>
      <c r="C690" s="31" t="s">
        <v>26</v>
      </c>
      <c r="D690" s="30" t="s">
        <v>33</v>
      </c>
      <c r="E690" s="30" t="s">
        <v>369</v>
      </c>
      <c r="F690" s="30">
        <v>5431.49</v>
      </c>
      <c r="G690" s="30"/>
      <c r="H690" s="32">
        <v>358149.4</v>
      </c>
      <c r="I690" s="31" t="s">
        <v>227</v>
      </c>
      <c r="J690" s="30"/>
      <c r="K690" s="31"/>
      <c r="L690" s="30">
        <v>202601</v>
      </c>
      <c r="M690" s="31"/>
      <c r="N690" s="31">
        <v>202601</v>
      </c>
      <c r="O690" s="31"/>
      <c r="P690" s="30"/>
      <c r="Z690" s="44"/>
      <c r="AA690" s="44"/>
      <c r="AB690" s="44"/>
    </row>
    <row r="691" s="35" customFormat="1" customHeight="1" spans="1:28">
      <c r="A691" s="30"/>
      <c r="B691" s="38">
        <v>46030</v>
      </c>
      <c r="C691" s="31" t="s">
        <v>26</v>
      </c>
      <c r="D691" s="30" t="s">
        <v>33</v>
      </c>
      <c r="E691" s="30" t="s">
        <v>372</v>
      </c>
      <c r="F691" s="30">
        <v>10365.8</v>
      </c>
      <c r="G691" s="57"/>
      <c r="H691" s="32">
        <v>368515.2</v>
      </c>
      <c r="I691" s="31" t="s">
        <v>117</v>
      </c>
      <c r="J691" s="30"/>
      <c r="K691" s="31"/>
      <c r="L691" s="30">
        <v>202601</v>
      </c>
      <c r="M691" s="31"/>
      <c r="N691" s="31">
        <v>202601</v>
      </c>
      <c r="O691" s="31"/>
      <c r="P691" s="30"/>
      <c r="Z691" s="44"/>
      <c r="AA691" s="44"/>
      <c r="AB691" s="44"/>
    </row>
    <row r="692" s="35" customFormat="1" customHeight="1" spans="1:28">
      <c r="A692" s="30"/>
      <c r="B692" s="38">
        <v>46030</v>
      </c>
      <c r="C692" s="31" t="s">
        <v>26</v>
      </c>
      <c r="D692" s="30" t="s">
        <v>33</v>
      </c>
      <c r="E692" s="30" t="s">
        <v>368</v>
      </c>
      <c r="F692" s="30">
        <v>5951.4</v>
      </c>
      <c r="G692" s="30"/>
      <c r="H692" s="32">
        <v>374466.6</v>
      </c>
      <c r="I692" s="31" t="s">
        <v>196</v>
      </c>
      <c r="J692" s="30"/>
      <c r="K692" s="31"/>
      <c r="L692" s="30">
        <v>202601</v>
      </c>
      <c r="M692" s="31"/>
      <c r="N692" s="31">
        <v>202601</v>
      </c>
      <c r="O692" s="31"/>
      <c r="P692" s="30"/>
      <c r="Z692" s="44"/>
      <c r="AA692" s="44"/>
      <c r="AB692" s="44"/>
    </row>
    <row r="693" s="35" customFormat="1" customHeight="1" spans="1:28">
      <c r="A693" s="30"/>
      <c r="B693" s="38">
        <v>46031</v>
      </c>
      <c r="C693" s="31" t="s">
        <v>26</v>
      </c>
      <c r="D693" s="30" t="s">
        <v>115</v>
      </c>
      <c r="E693" s="30" t="s">
        <v>375</v>
      </c>
      <c r="F693" s="30"/>
      <c r="G693" s="57">
        <v>11000</v>
      </c>
      <c r="H693" s="32">
        <v>363466.6</v>
      </c>
      <c r="I693" s="31" t="s">
        <v>227</v>
      </c>
      <c r="J693" s="30"/>
      <c r="K693" s="31"/>
      <c r="L693" s="30">
        <v>202601</v>
      </c>
      <c r="M693" s="31"/>
      <c r="N693" s="31">
        <v>202601</v>
      </c>
      <c r="O693" s="31"/>
      <c r="P693" s="30"/>
      <c r="Z693" s="44"/>
      <c r="AA693" s="44"/>
      <c r="AB693" s="44"/>
    </row>
    <row r="694" s="35" customFormat="1" customHeight="1" spans="1:28">
      <c r="A694" s="30"/>
      <c r="B694" s="38">
        <v>46035</v>
      </c>
      <c r="C694" s="31" t="s">
        <v>26</v>
      </c>
      <c r="D694" s="31" t="s">
        <v>50</v>
      </c>
      <c r="E694" s="30" t="s">
        <v>153</v>
      </c>
      <c r="F694" s="30"/>
      <c r="G694" s="30">
        <v>300000</v>
      </c>
      <c r="H694" s="32">
        <v>63466.6</v>
      </c>
      <c r="I694" s="31" t="s">
        <v>50</v>
      </c>
      <c r="J694" s="30"/>
      <c r="K694" s="31"/>
      <c r="L694" s="30">
        <v>202601</v>
      </c>
      <c r="M694" s="31"/>
      <c r="N694" s="31">
        <v>202601</v>
      </c>
      <c r="O694" s="31"/>
      <c r="P694" s="30"/>
      <c r="Z694" s="44"/>
      <c r="AA694" s="44"/>
      <c r="AB694" s="44"/>
    </row>
    <row r="695" s="35" customFormat="1" customHeight="1" spans="1:28">
      <c r="A695" s="30"/>
      <c r="B695" s="38">
        <v>46035</v>
      </c>
      <c r="C695" s="31" t="s">
        <v>26</v>
      </c>
      <c r="D695" s="30" t="s">
        <v>115</v>
      </c>
      <c r="E695" s="30" t="s">
        <v>376</v>
      </c>
      <c r="F695" s="30"/>
      <c r="G695" s="30">
        <v>24000</v>
      </c>
      <c r="H695" s="32">
        <v>39466.6</v>
      </c>
      <c r="I695" s="31" t="s">
        <v>45</v>
      </c>
      <c r="J695" s="30"/>
      <c r="K695" s="31"/>
      <c r="L695" s="30">
        <v>202601</v>
      </c>
      <c r="M695" s="31"/>
      <c r="N695" s="31">
        <v>202601</v>
      </c>
      <c r="O695" s="31"/>
      <c r="P695" s="30"/>
      <c r="Z695" s="44"/>
      <c r="AA695" s="44"/>
      <c r="AB695" s="44"/>
    </row>
    <row r="696" s="35" customFormat="1" customHeight="1" spans="1:28">
      <c r="A696" s="30"/>
      <c r="B696" s="38">
        <v>46035</v>
      </c>
      <c r="C696" s="31" t="s">
        <v>26</v>
      </c>
      <c r="D696" s="30" t="s">
        <v>33</v>
      </c>
      <c r="E696" s="30" t="s">
        <v>371</v>
      </c>
      <c r="F696" s="30">
        <v>3541.64</v>
      </c>
      <c r="G696" s="30"/>
      <c r="H696" s="32">
        <v>43008.24</v>
      </c>
      <c r="I696" s="31" t="s">
        <v>231</v>
      </c>
      <c r="J696" s="30"/>
      <c r="K696" s="31"/>
      <c r="L696" s="30">
        <v>202601</v>
      </c>
      <c r="M696" s="31"/>
      <c r="N696" s="31">
        <v>202601</v>
      </c>
      <c r="O696" s="31"/>
      <c r="P696" s="30"/>
      <c r="Z696" s="44"/>
      <c r="AA696" s="44"/>
      <c r="AB696" s="44"/>
    </row>
    <row r="697" s="35" customFormat="1" customHeight="1" spans="1:28">
      <c r="A697" s="30"/>
      <c r="B697" s="38">
        <v>46036</v>
      </c>
      <c r="C697" s="31" t="s">
        <v>26</v>
      </c>
      <c r="D697" s="30" t="s">
        <v>33</v>
      </c>
      <c r="E697" s="30" t="s">
        <v>364</v>
      </c>
      <c r="F697" s="30">
        <v>2805</v>
      </c>
      <c r="G697" s="30"/>
      <c r="H697" s="32">
        <v>45813.24</v>
      </c>
      <c r="I697" s="31" t="s">
        <v>235</v>
      </c>
      <c r="J697" s="30"/>
      <c r="K697" s="31"/>
      <c r="L697" s="30">
        <v>202601</v>
      </c>
      <c r="M697" s="31"/>
      <c r="N697" s="31">
        <v>202601</v>
      </c>
      <c r="O697" s="31"/>
      <c r="P697" s="30"/>
      <c r="Z697" s="44"/>
      <c r="AA697" s="44"/>
      <c r="AB697" s="44"/>
    </row>
    <row r="698" s="35" customFormat="1" customHeight="1" spans="1:28">
      <c r="A698" s="30"/>
      <c r="B698" s="38">
        <v>46036</v>
      </c>
      <c r="C698" s="31" t="s">
        <v>26</v>
      </c>
      <c r="D698" s="30" t="s">
        <v>33</v>
      </c>
      <c r="E698" s="30" t="s">
        <v>360</v>
      </c>
      <c r="F698" s="30">
        <v>2753.8</v>
      </c>
      <c r="G698" s="30"/>
      <c r="H698" s="32">
        <v>48567.04</v>
      </c>
      <c r="I698" s="31" t="s">
        <v>216</v>
      </c>
      <c r="J698" s="30"/>
      <c r="K698" s="31"/>
      <c r="L698" s="30">
        <v>202601</v>
      </c>
      <c r="M698" s="31"/>
      <c r="N698" s="31">
        <v>202601</v>
      </c>
      <c r="O698" s="31"/>
      <c r="P698" s="30"/>
      <c r="Z698" s="44"/>
      <c r="AA698" s="44"/>
      <c r="AB698" s="44"/>
    </row>
    <row r="699" s="35" customFormat="1" customHeight="1" spans="1:28">
      <c r="A699" s="30"/>
      <c r="B699" s="38">
        <v>46036</v>
      </c>
      <c r="C699" s="31" t="s">
        <v>26</v>
      </c>
      <c r="D699" s="30" t="s">
        <v>33</v>
      </c>
      <c r="E699" s="30" t="s">
        <v>368</v>
      </c>
      <c r="F699" s="30">
        <v>2733</v>
      </c>
      <c r="G699" s="30"/>
      <c r="H699" s="32">
        <v>51300.04</v>
      </c>
      <c r="I699" s="31" t="s">
        <v>196</v>
      </c>
      <c r="J699" s="30"/>
      <c r="K699" s="31"/>
      <c r="L699" s="30">
        <v>202601</v>
      </c>
      <c r="M699" s="31"/>
      <c r="N699" s="31">
        <v>202601</v>
      </c>
      <c r="O699" s="31"/>
      <c r="P699" s="30"/>
      <c r="Z699" s="44"/>
      <c r="AA699" s="44"/>
      <c r="AB699" s="44"/>
    </row>
    <row r="700" s="35" customFormat="1" customHeight="1" spans="1:28">
      <c r="A700" s="30"/>
      <c r="B700" s="38">
        <v>46036</v>
      </c>
      <c r="C700" s="31" t="s">
        <v>26</v>
      </c>
      <c r="D700" s="30" t="s">
        <v>33</v>
      </c>
      <c r="E700" s="30" t="s">
        <v>374</v>
      </c>
      <c r="F700" s="30">
        <v>2761.7</v>
      </c>
      <c r="G700" s="30"/>
      <c r="H700" s="32">
        <v>54061.74</v>
      </c>
      <c r="I700" s="31" t="s">
        <v>221</v>
      </c>
      <c r="J700" s="30"/>
      <c r="K700" s="31"/>
      <c r="L700" s="30">
        <v>202601</v>
      </c>
      <c r="M700" s="31"/>
      <c r="N700" s="31">
        <v>202601</v>
      </c>
      <c r="O700" s="31"/>
      <c r="P700" s="30"/>
      <c r="Z700" s="44"/>
      <c r="AA700" s="44"/>
      <c r="AB700" s="44"/>
    </row>
    <row r="701" s="35" customFormat="1" customHeight="1" spans="1:28">
      <c r="A701" s="30"/>
      <c r="B701" s="38">
        <v>46037</v>
      </c>
      <c r="C701" s="31" t="s">
        <v>26</v>
      </c>
      <c r="D701" s="30" t="s">
        <v>33</v>
      </c>
      <c r="E701" s="30" t="s">
        <v>365</v>
      </c>
      <c r="F701" s="30">
        <v>2017.19</v>
      </c>
      <c r="G701" s="30"/>
      <c r="H701" s="32">
        <v>56078.93</v>
      </c>
      <c r="I701" s="31" t="s">
        <v>213</v>
      </c>
      <c r="J701" s="30"/>
      <c r="K701" s="31"/>
      <c r="L701" s="30">
        <v>202601</v>
      </c>
      <c r="M701" s="31"/>
      <c r="N701" s="31">
        <v>202601</v>
      </c>
      <c r="O701" s="31"/>
      <c r="P701" s="30"/>
      <c r="Z701" s="44"/>
      <c r="AA701" s="44"/>
      <c r="AB701" s="44"/>
    </row>
    <row r="702" s="35" customFormat="1" customHeight="1" spans="1:28">
      <c r="A702" s="30"/>
      <c r="B702" s="38">
        <v>46037</v>
      </c>
      <c r="C702" s="31" t="s">
        <v>26</v>
      </c>
      <c r="D702" s="30" t="s">
        <v>33</v>
      </c>
      <c r="E702" s="30" t="s">
        <v>363</v>
      </c>
      <c r="F702" s="30">
        <v>1168.56</v>
      </c>
      <c r="G702" s="30"/>
      <c r="H702" s="32">
        <v>57247.49</v>
      </c>
      <c r="I702" s="31" t="s">
        <v>191</v>
      </c>
      <c r="J702" s="30"/>
      <c r="K702" s="31"/>
      <c r="L702" s="30">
        <v>202601</v>
      </c>
      <c r="M702" s="31"/>
      <c r="N702" s="31">
        <v>202601</v>
      </c>
      <c r="O702" s="31"/>
      <c r="P702" s="30"/>
      <c r="Z702" s="44"/>
      <c r="AA702" s="44"/>
      <c r="AB702" s="44"/>
    </row>
    <row r="703" s="35" customFormat="1" customHeight="1" spans="1:28">
      <c r="A703" s="30"/>
      <c r="B703" s="38">
        <v>46037</v>
      </c>
      <c r="C703" s="31" t="s">
        <v>26</v>
      </c>
      <c r="D703" s="30" t="s">
        <v>33</v>
      </c>
      <c r="E703" s="30" t="s">
        <v>359</v>
      </c>
      <c r="F703" s="30">
        <v>2677</v>
      </c>
      <c r="G703" s="30"/>
      <c r="H703" s="32">
        <v>59924.49</v>
      </c>
      <c r="I703" s="31" t="s">
        <v>219</v>
      </c>
      <c r="J703" s="30"/>
      <c r="K703" s="31"/>
      <c r="L703" s="30">
        <v>202601</v>
      </c>
      <c r="M703" s="31"/>
      <c r="N703" s="31">
        <v>202601</v>
      </c>
      <c r="O703" s="31"/>
      <c r="P703" s="30"/>
      <c r="Z703" s="44"/>
      <c r="AA703" s="44"/>
      <c r="AB703" s="44"/>
    </row>
    <row r="704" s="35" customFormat="1" customHeight="1" spans="1:28">
      <c r="A704" s="30"/>
      <c r="B704" s="38">
        <v>46037</v>
      </c>
      <c r="C704" s="31" t="s">
        <v>26</v>
      </c>
      <c r="D704" s="30" t="s">
        <v>33</v>
      </c>
      <c r="E704" s="30" t="s">
        <v>372</v>
      </c>
      <c r="F704" s="30">
        <v>5989.9</v>
      </c>
      <c r="G704" s="30"/>
      <c r="H704" s="32">
        <v>65914.39</v>
      </c>
      <c r="I704" s="31" t="s">
        <v>117</v>
      </c>
      <c r="J704" s="30"/>
      <c r="K704" s="31"/>
      <c r="L704" s="30">
        <v>202601</v>
      </c>
      <c r="M704" s="31"/>
      <c r="N704" s="31">
        <v>202601</v>
      </c>
      <c r="O704" s="31"/>
      <c r="P704" s="30"/>
      <c r="Z704" s="44"/>
      <c r="AA704" s="44"/>
      <c r="AB704" s="44"/>
    </row>
    <row r="705" s="35" customFormat="1" customHeight="1" spans="1:28">
      <c r="A705" s="30"/>
      <c r="B705" s="38">
        <v>46037</v>
      </c>
      <c r="C705" s="31" t="s">
        <v>26</v>
      </c>
      <c r="D705" s="30" t="s">
        <v>33</v>
      </c>
      <c r="E705" s="30" t="s">
        <v>361</v>
      </c>
      <c r="F705" s="30">
        <v>1204.08</v>
      </c>
      <c r="G705" s="30"/>
      <c r="H705" s="32">
        <v>67118.47</v>
      </c>
      <c r="I705" s="31" t="s">
        <v>114</v>
      </c>
      <c r="J705" s="30"/>
      <c r="K705" s="31"/>
      <c r="L705" s="30">
        <v>202601</v>
      </c>
      <c r="M705" s="31"/>
      <c r="N705" s="31">
        <v>202601</v>
      </c>
      <c r="O705" s="31"/>
      <c r="P705" s="30"/>
      <c r="Z705" s="44"/>
      <c r="AA705" s="44"/>
      <c r="AB705" s="44"/>
    </row>
    <row r="706" s="35" customFormat="1" customHeight="1" spans="1:28">
      <c r="A706" s="30"/>
      <c r="B706" s="38">
        <v>46037</v>
      </c>
      <c r="C706" s="31" t="s">
        <v>26</v>
      </c>
      <c r="D706" s="30" t="s">
        <v>33</v>
      </c>
      <c r="E706" s="30" t="s">
        <v>362</v>
      </c>
      <c r="F706" s="30">
        <v>1046.76</v>
      </c>
      <c r="G706" s="30"/>
      <c r="H706" s="32">
        <v>68165.23</v>
      </c>
      <c r="I706" s="31" t="s">
        <v>233</v>
      </c>
      <c r="J706" s="30"/>
      <c r="K706" s="31"/>
      <c r="L706" s="30">
        <v>202601</v>
      </c>
      <c r="M706" s="31"/>
      <c r="N706" s="31">
        <v>202601</v>
      </c>
      <c r="O706" s="31"/>
      <c r="P706" s="30"/>
      <c r="Z706" s="44"/>
      <c r="AA706" s="44"/>
      <c r="AB706" s="44"/>
    </row>
    <row r="707" s="35" customFormat="1" customHeight="1" spans="1:28">
      <c r="A707" s="30"/>
      <c r="B707" s="38">
        <v>46037</v>
      </c>
      <c r="C707" s="31" t="s">
        <v>26</v>
      </c>
      <c r="D707" s="30" t="s">
        <v>33</v>
      </c>
      <c r="E707" s="30" t="s">
        <v>369</v>
      </c>
      <c r="F707" s="30">
        <v>3575.42</v>
      </c>
      <c r="G707" s="30"/>
      <c r="H707" s="32">
        <v>71740.65</v>
      </c>
      <c r="I707" s="31" t="s">
        <v>227</v>
      </c>
      <c r="J707" s="30"/>
      <c r="K707" s="31"/>
      <c r="L707" s="30">
        <v>202601</v>
      </c>
      <c r="M707" s="31"/>
      <c r="N707" s="31">
        <v>202601</v>
      </c>
      <c r="O707" s="31"/>
      <c r="P707" s="30"/>
      <c r="Z707" s="44"/>
      <c r="AA707" s="44"/>
      <c r="AB707" s="44"/>
    </row>
    <row r="708" s="35" customFormat="1" customHeight="1" spans="1:28">
      <c r="A708" s="30"/>
      <c r="B708" s="38">
        <v>46037</v>
      </c>
      <c r="C708" s="31" t="s">
        <v>26</v>
      </c>
      <c r="D708" s="30" t="s">
        <v>33</v>
      </c>
      <c r="E708" s="30" t="s">
        <v>367</v>
      </c>
      <c r="F708" s="30">
        <v>4096.5</v>
      </c>
      <c r="G708" s="30"/>
      <c r="H708" s="32">
        <v>75837.15</v>
      </c>
      <c r="I708" s="31" t="s">
        <v>205</v>
      </c>
      <c r="J708" s="30"/>
      <c r="K708" s="31"/>
      <c r="L708" s="30">
        <v>202601</v>
      </c>
      <c r="M708" s="31"/>
      <c r="N708" s="31">
        <v>202601</v>
      </c>
      <c r="O708" s="31"/>
      <c r="P708" s="30"/>
      <c r="Z708" s="44"/>
      <c r="AA708" s="44"/>
      <c r="AB708" s="44"/>
    </row>
    <row r="709" s="35" customFormat="1" customHeight="1" spans="1:28">
      <c r="A709" s="30"/>
      <c r="B709" s="38">
        <v>46037</v>
      </c>
      <c r="C709" s="31" t="s">
        <v>26</v>
      </c>
      <c r="D709" s="30" t="s">
        <v>33</v>
      </c>
      <c r="E709" s="30" t="s">
        <v>366</v>
      </c>
      <c r="F709" s="30">
        <v>1422.07</v>
      </c>
      <c r="G709" s="30"/>
      <c r="H709" s="32">
        <v>77259.22</v>
      </c>
      <c r="I709" s="31" t="s">
        <v>264</v>
      </c>
      <c r="J709" s="30"/>
      <c r="K709" s="31"/>
      <c r="L709" s="30">
        <v>202601</v>
      </c>
      <c r="M709" s="31"/>
      <c r="N709" s="31">
        <v>202601</v>
      </c>
      <c r="O709" s="31"/>
      <c r="P709" s="30"/>
      <c r="Z709" s="44"/>
      <c r="AA709" s="44"/>
      <c r="AB709" s="44"/>
    </row>
    <row r="710" s="35" customFormat="1" customHeight="1" spans="1:28">
      <c r="A710" s="30"/>
      <c r="B710" s="38">
        <v>46037</v>
      </c>
      <c r="C710" s="31" t="s">
        <v>26</v>
      </c>
      <c r="D710" s="30" t="s">
        <v>33</v>
      </c>
      <c r="E710" s="30" t="s">
        <v>360</v>
      </c>
      <c r="F710" s="30">
        <v>1534.2</v>
      </c>
      <c r="G710" s="30"/>
      <c r="H710" s="32">
        <v>78793.42</v>
      </c>
      <c r="I710" s="31" t="s">
        <v>216</v>
      </c>
      <c r="J710" s="30"/>
      <c r="K710" s="31"/>
      <c r="L710" s="30">
        <v>202601</v>
      </c>
      <c r="M710" s="31"/>
      <c r="N710" s="31">
        <v>202601</v>
      </c>
      <c r="O710" s="31"/>
      <c r="P710" s="30"/>
      <c r="Z710" s="44"/>
      <c r="AA710" s="44"/>
      <c r="AB710" s="44"/>
    </row>
    <row r="711" s="35" customFormat="1" customHeight="1" spans="1:28">
      <c r="A711" s="30"/>
      <c r="B711" s="38">
        <v>46043</v>
      </c>
      <c r="C711" s="31" t="s">
        <v>26</v>
      </c>
      <c r="D711" s="30" t="s">
        <v>33</v>
      </c>
      <c r="E711" s="30" t="s">
        <v>371</v>
      </c>
      <c r="F711" s="30">
        <v>4693.06</v>
      </c>
      <c r="G711" s="30"/>
      <c r="H711" s="32">
        <v>83486.48</v>
      </c>
      <c r="I711" s="31" t="s">
        <v>231</v>
      </c>
      <c r="J711" s="30"/>
      <c r="K711" s="31"/>
      <c r="L711" s="30">
        <v>202601</v>
      </c>
      <c r="M711" s="31"/>
      <c r="N711" s="31">
        <v>202601</v>
      </c>
      <c r="O711" s="31"/>
      <c r="P711" s="30"/>
      <c r="Z711" s="44"/>
      <c r="AA711" s="44"/>
      <c r="AB711" s="44"/>
    </row>
    <row r="712" s="35" customFormat="1" customHeight="1" spans="1:28">
      <c r="A712" s="30"/>
      <c r="B712" s="38">
        <v>46043</v>
      </c>
      <c r="C712" s="31" t="s">
        <v>26</v>
      </c>
      <c r="D712" s="30" t="s">
        <v>33</v>
      </c>
      <c r="E712" s="30" t="s">
        <v>367</v>
      </c>
      <c r="F712" s="30">
        <v>2334.6</v>
      </c>
      <c r="G712" s="30"/>
      <c r="H712" s="32">
        <v>85821.08</v>
      </c>
      <c r="I712" s="31" t="s">
        <v>205</v>
      </c>
      <c r="J712" s="30"/>
      <c r="K712" s="31"/>
      <c r="L712" s="30">
        <v>202601</v>
      </c>
      <c r="M712" s="31"/>
      <c r="N712" s="31">
        <v>202601</v>
      </c>
      <c r="O712" s="31"/>
      <c r="P712" s="30"/>
      <c r="Z712" s="44"/>
      <c r="AA712" s="44"/>
      <c r="AB712" s="44"/>
    </row>
    <row r="713" s="35" customFormat="1" customHeight="1" spans="1:28">
      <c r="A713" s="30"/>
      <c r="B713" s="38">
        <v>46043</v>
      </c>
      <c r="C713" s="31" t="s">
        <v>26</v>
      </c>
      <c r="D713" s="30" t="s">
        <v>33</v>
      </c>
      <c r="E713" s="30" t="s">
        <v>361</v>
      </c>
      <c r="F713" s="30">
        <v>744.34</v>
      </c>
      <c r="G713" s="30"/>
      <c r="H713" s="32">
        <v>86565.42</v>
      </c>
      <c r="I713" s="31" t="s">
        <v>114</v>
      </c>
      <c r="J713" s="30"/>
      <c r="K713" s="31"/>
      <c r="L713" s="30">
        <v>202601</v>
      </c>
      <c r="M713" s="31"/>
      <c r="N713" s="31">
        <v>202601</v>
      </c>
      <c r="O713" s="31"/>
      <c r="P713" s="30"/>
      <c r="Z713" s="44"/>
      <c r="AA713" s="44"/>
      <c r="AB713" s="44"/>
    </row>
    <row r="714" s="35" customFormat="1" customHeight="1" spans="1:28">
      <c r="A714" s="30"/>
      <c r="B714" s="38">
        <v>46044</v>
      </c>
      <c r="C714" s="31" t="s">
        <v>26</v>
      </c>
      <c r="D714" s="30" t="s">
        <v>33</v>
      </c>
      <c r="E714" s="30" t="s">
        <v>374</v>
      </c>
      <c r="F714" s="30">
        <v>3106.6</v>
      </c>
      <c r="G714" s="30"/>
      <c r="H714" s="32">
        <v>89672.02</v>
      </c>
      <c r="I714" s="31" t="s">
        <v>221</v>
      </c>
      <c r="J714" s="30"/>
      <c r="K714" s="31"/>
      <c r="L714" s="30">
        <v>202601</v>
      </c>
      <c r="M714" s="31"/>
      <c r="N714" s="31">
        <v>202601</v>
      </c>
      <c r="O714" s="31"/>
      <c r="P714" s="30"/>
      <c r="Z714" s="44"/>
      <c r="AA714" s="44"/>
      <c r="AB714" s="44"/>
    </row>
    <row r="715" s="35" customFormat="1" customHeight="1" spans="1:28">
      <c r="A715" s="30"/>
      <c r="B715" s="38">
        <v>46044</v>
      </c>
      <c r="C715" s="31" t="s">
        <v>26</v>
      </c>
      <c r="D715" s="30" t="s">
        <v>33</v>
      </c>
      <c r="E715" s="30" t="s">
        <v>372</v>
      </c>
      <c r="F715" s="30">
        <v>4747.5</v>
      </c>
      <c r="G715" s="30"/>
      <c r="H715" s="32">
        <v>94419.52</v>
      </c>
      <c r="I715" s="31" t="s">
        <v>117</v>
      </c>
      <c r="J715" s="30"/>
      <c r="K715" s="31"/>
      <c r="L715" s="30">
        <v>202601</v>
      </c>
      <c r="M715" s="31"/>
      <c r="N715" s="31">
        <v>202601</v>
      </c>
      <c r="O715" s="31"/>
      <c r="P715" s="30"/>
      <c r="Z715" s="44"/>
      <c r="AA715" s="44"/>
      <c r="AB715" s="44"/>
    </row>
    <row r="716" s="35" customFormat="1" customHeight="1" spans="1:28">
      <c r="A716" s="30"/>
      <c r="B716" s="38">
        <v>46044</v>
      </c>
      <c r="C716" s="31" t="s">
        <v>26</v>
      </c>
      <c r="D716" s="30" t="s">
        <v>33</v>
      </c>
      <c r="E716" s="30" t="s">
        <v>366</v>
      </c>
      <c r="F716" s="30">
        <v>1158.95</v>
      </c>
      <c r="G716" s="30"/>
      <c r="H716" s="32">
        <v>95578.47</v>
      </c>
      <c r="I716" s="31" t="s">
        <v>264</v>
      </c>
      <c r="J716" s="30"/>
      <c r="K716" s="31"/>
      <c r="L716" s="30">
        <v>202601</v>
      </c>
      <c r="M716" s="31"/>
      <c r="N716" s="31">
        <v>202601</v>
      </c>
      <c r="O716" s="31"/>
      <c r="P716" s="30"/>
      <c r="Z716" s="44"/>
      <c r="AA716" s="44"/>
      <c r="AB716" s="44"/>
    </row>
    <row r="717" s="35" customFormat="1" customHeight="1" spans="1:28">
      <c r="A717" s="30"/>
      <c r="B717" s="38">
        <v>46044</v>
      </c>
      <c r="C717" s="31" t="s">
        <v>26</v>
      </c>
      <c r="D717" s="30" t="s">
        <v>33</v>
      </c>
      <c r="E717" s="30" t="s">
        <v>359</v>
      </c>
      <c r="F717" s="30">
        <v>1168</v>
      </c>
      <c r="G717" s="30"/>
      <c r="H717" s="32">
        <v>96746.47</v>
      </c>
      <c r="I717" s="31" t="s">
        <v>219</v>
      </c>
      <c r="J717" s="30"/>
      <c r="K717" s="31"/>
      <c r="L717" s="30">
        <v>202601</v>
      </c>
      <c r="M717" s="31"/>
      <c r="N717" s="31">
        <v>202601</v>
      </c>
      <c r="O717" s="31"/>
      <c r="P717" s="30"/>
      <c r="Z717" s="44"/>
      <c r="AA717" s="44"/>
      <c r="AB717" s="44"/>
    </row>
    <row r="718" s="35" customFormat="1" customHeight="1" spans="1:28">
      <c r="A718" s="30"/>
      <c r="B718" s="38">
        <v>46044</v>
      </c>
      <c r="C718" s="31" t="s">
        <v>26</v>
      </c>
      <c r="D718" s="30" t="s">
        <v>33</v>
      </c>
      <c r="E718" s="30" t="s">
        <v>368</v>
      </c>
      <c r="F718" s="30">
        <v>5105.7</v>
      </c>
      <c r="G718" s="30"/>
      <c r="H718" s="32">
        <v>101852.17</v>
      </c>
      <c r="I718" s="31" t="s">
        <v>196</v>
      </c>
      <c r="J718" s="30"/>
      <c r="K718" s="31"/>
      <c r="L718" s="30">
        <v>202601</v>
      </c>
      <c r="M718" s="31"/>
      <c r="N718" s="31">
        <v>202601</v>
      </c>
      <c r="O718" s="31"/>
      <c r="P718" s="30"/>
      <c r="Z718" s="44"/>
      <c r="AA718" s="44"/>
      <c r="AB718" s="44"/>
    </row>
    <row r="719" s="35" customFormat="1" customHeight="1" spans="1:28">
      <c r="A719" s="30"/>
      <c r="B719" s="38">
        <v>46044</v>
      </c>
      <c r="C719" s="31" t="s">
        <v>26</v>
      </c>
      <c r="D719" s="30" t="s">
        <v>33</v>
      </c>
      <c r="E719" s="30" t="s">
        <v>362</v>
      </c>
      <c r="F719" s="30">
        <v>915.63</v>
      </c>
      <c r="G719" s="30"/>
      <c r="H719" s="32">
        <v>102767.8</v>
      </c>
      <c r="I719" s="31" t="s">
        <v>233</v>
      </c>
      <c r="J719" s="30"/>
      <c r="K719" s="31"/>
      <c r="L719" s="30">
        <v>202601</v>
      </c>
      <c r="M719" s="31"/>
      <c r="N719" s="31">
        <v>202601</v>
      </c>
      <c r="O719" s="31"/>
      <c r="P719" s="30"/>
      <c r="Z719" s="44"/>
      <c r="AA719" s="44"/>
      <c r="AB719" s="44"/>
    </row>
    <row r="720" s="35" customFormat="1" customHeight="1" spans="1:28">
      <c r="A720" s="30"/>
      <c r="B720" s="38">
        <v>46044</v>
      </c>
      <c r="C720" s="31" t="s">
        <v>26</v>
      </c>
      <c r="D720" s="30" t="s">
        <v>33</v>
      </c>
      <c r="E720" s="30" t="s">
        <v>364</v>
      </c>
      <c r="F720" s="30">
        <v>2616</v>
      </c>
      <c r="G720" s="30"/>
      <c r="H720" s="32">
        <v>105383.8</v>
      </c>
      <c r="I720" s="31" t="s">
        <v>235</v>
      </c>
      <c r="J720" s="30"/>
      <c r="K720" s="31"/>
      <c r="L720" s="30">
        <v>202601</v>
      </c>
      <c r="M720" s="31"/>
      <c r="N720" s="31">
        <v>202601</v>
      </c>
      <c r="O720" s="31"/>
      <c r="P720" s="30"/>
      <c r="Z720" s="44"/>
      <c r="AA720" s="44"/>
      <c r="AB720" s="44"/>
    </row>
    <row r="721" s="35" customFormat="1" customHeight="1" spans="1:28">
      <c r="A721" s="30"/>
      <c r="B721" s="38">
        <v>46044</v>
      </c>
      <c r="C721" s="31" t="s">
        <v>26</v>
      </c>
      <c r="D721" s="30" t="s">
        <v>33</v>
      </c>
      <c r="E721" s="30" t="s">
        <v>365</v>
      </c>
      <c r="F721" s="30">
        <v>3695</v>
      </c>
      <c r="G721" s="30"/>
      <c r="H721" s="32">
        <v>109078.8</v>
      </c>
      <c r="I721" s="31" t="s">
        <v>213</v>
      </c>
      <c r="J721" s="30"/>
      <c r="K721" s="31"/>
      <c r="L721" s="30">
        <v>202601</v>
      </c>
      <c r="M721" s="31"/>
      <c r="N721" s="31">
        <v>202601</v>
      </c>
      <c r="O721" s="31"/>
      <c r="P721" s="30"/>
      <c r="Z721" s="44"/>
      <c r="AA721" s="44"/>
      <c r="AB721" s="44"/>
    </row>
    <row r="722" s="35" customFormat="1" customHeight="1" spans="1:28">
      <c r="A722" s="30"/>
      <c r="B722" s="38">
        <v>46044</v>
      </c>
      <c r="C722" s="31" t="s">
        <v>26</v>
      </c>
      <c r="D722" s="30" t="s">
        <v>33</v>
      </c>
      <c r="E722" s="30" t="s">
        <v>363</v>
      </c>
      <c r="F722" s="30">
        <v>1721</v>
      </c>
      <c r="G722" s="30"/>
      <c r="H722" s="32">
        <v>110799.8</v>
      </c>
      <c r="I722" s="31" t="s">
        <v>191</v>
      </c>
      <c r="J722" s="30"/>
      <c r="K722" s="31"/>
      <c r="L722" s="30">
        <v>202601</v>
      </c>
      <c r="M722" s="31"/>
      <c r="N722" s="31">
        <v>202601</v>
      </c>
      <c r="O722" s="31"/>
      <c r="P722" s="30"/>
      <c r="Z722" s="44"/>
      <c r="AA722" s="44"/>
      <c r="AB722" s="44"/>
    </row>
    <row r="723" s="35" customFormat="1" customHeight="1" spans="1:28">
      <c r="A723" s="30"/>
      <c r="B723" s="38">
        <v>46044</v>
      </c>
      <c r="C723" s="31" t="s">
        <v>26</v>
      </c>
      <c r="D723" s="30" t="s">
        <v>33</v>
      </c>
      <c r="E723" s="30" t="s">
        <v>369</v>
      </c>
      <c r="F723" s="30">
        <v>4423.2</v>
      </c>
      <c r="G723" s="30"/>
      <c r="H723" s="32">
        <v>115223</v>
      </c>
      <c r="I723" s="31" t="s">
        <v>227</v>
      </c>
      <c r="J723" s="30"/>
      <c r="K723" s="31"/>
      <c r="L723" s="30">
        <v>202601</v>
      </c>
      <c r="M723" s="31"/>
      <c r="N723" s="31">
        <v>202601</v>
      </c>
      <c r="O723" s="31"/>
      <c r="P723" s="30"/>
      <c r="Z723" s="44"/>
      <c r="AA723" s="44"/>
      <c r="AB723" s="44"/>
    </row>
    <row r="724" s="35" customFormat="1" customHeight="1" spans="1:28">
      <c r="A724" s="30"/>
      <c r="B724" s="38">
        <v>46048</v>
      </c>
      <c r="C724" s="31" t="s">
        <v>26</v>
      </c>
      <c r="D724" s="30" t="s">
        <v>118</v>
      </c>
      <c r="E724" s="30" t="s">
        <v>377</v>
      </c>
      <c r="F724" s="30">
        <v>1728</v>
      </c>
      <c r="G724" s="30"/>
      <c r="H724" s="32">
        <v>116951</v>
      </c>
      <c r="I724" s="31"/>
      <c r="J724" s="30"/>
      <c r="K724" s="31"/>
      <c r="L724" s="30">
        <v>202601</v>
      </c>
      <c r="M724" s="30" t="s">
        <v>377</v>
      </c>
      <c r="N724" s="31">
        <v>202601</v>
      </c>
      <c r="O724" s="31"/>
      <c r="P724" s="30"/>
      <c r="Z724" s="44"/>
      <c r="AA724" s="44"/>
      <c r="AB724" s="44"/>
    </row>
    <row r="725" s="35" customFormat="1" customHeight="1" spans="1:28">
      <c r="A725" s="30"/>
      <c r="B725" s="38">
        <v>46054</v>
      </c>
      <c r="C725" s="31" t="s">
        <v>26</v>
      </c>
      <c r="D725" s="30" t="s">
        <v>33</v>
      </c>
      <c r="E725" s="30" t="s">
        <v>362</v>
      </c>
      <c r="F725" s="30">
        <v>575.18</v>
      </c>
      <c r="G725" s="30"/>
      <c r="H725" s="32">
        <v>117526.18</v>
      </c>
      <c r="I725" s="31" t="s">
        <v>233</v>
      </c>
      <c r="J725" s="30"/>
      <c r="K725" s="31"/>
      <c r="L725" s="31">
        <v>202602</v>
      </c>
      <c r="M725" s="31"/>
      <c r="N725" s="31">
        <v>202602</v>
      </c>
      <c r="O725" s="31"/>
      <c r="P725" s="30"/>
      <c r="Z725" s="44"/>
      <c r="AA725" s="44"/>
      <c r="AB725" s="44"/>
    </row>
    <row r="726" s="35" customFormat="1" customHeight="1" spans="1:28">
      <c r="A726" s="30"/>
      <c r="B726" s="38">
        <v>46054</v>
      </c>
      <c r="C726" s="31" t="s">
        <v>26</v>
      </c>
      <c r="D726" s="30" t="s">
        <v>33</v>
      </c>
      <c r="E726" s="30" t="s">
        <v>361</v>
      </c>
      <c r="F726" s="30">
        <v>529.79</v>
      </c>
      <c r="G726" s="30"/>
      <c r="H726" s="32">
        <v>118055.97</v>
      </c>
      <c r="I726" s="31" t="s">
        <v>114</v>
      </c>
      <c r="J726" s="30"/>
      <c r="K726" s="31"/>
      <c r="L726" s="31">
        <v>202602</v>
      </c>
      <c r="M726" s="31"/>
      <c r="N726" s="31">
        <v>202602</v>
      </c>
      <c r="O726" s="31"/>
      <c r="P726" s="30"/>
      <c r="Z726" s="44"/>
      <c r="AA726" s="44"/>
      <c r="AB726" s="44"/>
    </row>
    <row r="727" s="35" customFormat="1" customHeight="1" spans="1:28">
      <c r="A727" s="30"/>
      <c r="B727" s="38">
        <v>46054</v>
      </c>
      <c r="C727" s="31" t="s">
        <v>26</v>
      </c>
      <c r="D727" s="30" t="s">
        <v>33</v>
      </c>
      <c r="E727" s="30" t="s">
        <v>366</v>
      </c>
      <c r="F727" s="30">
        <v>2363.54</v>
      </c>
      <c r="G727" s="30"/>
      <c r="H727" s="32">
        <v>120419.51</v>
      </c>
      <c r="I727" s="31" t="s">
        <v>264</v>
      </c>
      <c r="J727" s="30"/>
      <c r="K727" s="31"/>
      <c r="L727" s="31">
        <v>202602</v>
      </c>
      <c r="M727" s="31"/>
      <c r="N727" s="31">
        <v>202602</v>
      </c>
      <c r="O727" s="31"/>
      <c r="P727" s="30"/>
      <c r="Z727" s="44"/>
      <c r="AA727" s="44"/>
      <c r="AB727" s="44"/>
    </row>
    <row r="728" s="35" customFormat="1" customHeight="1" spans="1:28">
      <c r="A728" s="30"/>
      <c r="B728" s="38">
        <v>46054</v>
      </c>
      <c r="C728" s="31" t="s">
        <v>26</v>
      </c>
      <c r="D728" s="30" t="s">
        <v>33</v>
      </c>
      <c r="E728" s="30" t="s">
        <v>363</v>
      </c>
      <c r="F728" s="30">
        <v>2979.8</v>
      </c>
      <c r="G728" s="30"/>
      <c r="H728" s="32">
        <v>123399.31</v>
      </c>
      <c r="I728" s="31" t="s">
        <v>191</v>
      </c>
      <c r="J728" s="30"/>
      <c r="K728" s="31"/>
      <c r="L728" s="31">
        <v>202602</v>
      </c>
      <c r="M728" s="31"/>
      <c r="N728" s="31">
        <v>202602</v>
      </c>
      <c r="O728" s="31"/>
      <c r="P728" s="30"/>
      <c r="Z728" s="44"/>
      <c r="AA728" s="44"/>
      <c r="AB728" s="44"/>
    </row>
    <row r="729" s="35" customFormat="1" customHeight="1" spans="1:28">
      <c r="A729" s="30"/>
      <c r="B729" s="38">
        <v>46054</v>
      </c>
      <c r="C729" s="31" t="s">
        <v>26</v>
      </c>
      <c r="D729" s="30" t="s">
        <v>33</v>
      </c>
      <c r="E729" s="30" t="s">
        <v>359</v>
      </c>
      <c r="F729" s="30">
        <v>1967.6</v>
      </c>
      <c r="G729" s="30"/>
      <c r="H729" s="32">
        <v>125366.91</v>
      </c>
      <c r="I729" s="31" t="s">
        <v>219</v>
      </c>
      <c r="J729" s="30"/>
      <c r="K729" s="31"/>
      <c r="L729" s="31">
        <v>202602</v>
      </c>
      <c r="M729" s="31"/>
      <c r="N729" s="31">
        <v>202602</v>
      </c>
      <c r="O729" s="31"/>
      <c r="P729" s="30"/>
      <c r="Z729" s="44"/>
      <c r="AA729" s="44"/>
      <c r="AB729" s="44"/>
    </row>
    <row r="730" s="35" customFormat="1" customHeight="1" spans="1:28">
      <c r="A730" s="30"/>
      <c r="B730" s="38">
        <v>46054</v>
      </c>
      <c r="C730" s="31" t="s">
        <v>26</v>
      </c>
      <c r="D730" s="30" t="s">
        <v>33</v>
      </c>
      <c r="E730" s="30" t="s">
        <v>367</v>
      </c>
      <c r="F730" s="30">
        <v>4051.4</v>
      </c>
      <c r="G730" s="30"/>
      <c r="H730" s="32">
        <v>129418.31</v>
      </c>
      <c r="I730" s="31" t="s">
        <v>205</v>
      </c>
      <c r="J730" s="30"/>
      <c r="K730" s="31"/>
      <c r="L730" s="31">
        <v>202602</v>
      </c>
      <c r="M730" s="31"/>
      <c r="N730" s="31">
        <v>202602</v>
      </c>
      <c r="O730" s="31"/>
      <c r="P730" s="30"/>
      <c r="Z730" s="44"/>
      <c r="AA730" s="44"/>
      <c r="AB730" s="44"/>
    </row>
    <row r="731" s="35" customFormat="1" customHeight="1" spans="1:28">
      <c r="A731" s="30"/>
      <c r="B731" s="38">
        <v>46055</v>
      </c>
      <c r="C731" s="31" t="s">
        <v>26</v>
      </c>
      <c r="D731" s="30" t="s">
        <v>33</v>
      </c>
      <c r="E731" s="30" t="s">
        <v>372</v>
      </c>
      <c r="F731" s="30">
        <v>9121.5</v>
      </c>
      <c r="G731" s="30"/>
      <c r="H731" s="32">
        <v>138539.81</v>
      </c>
      <c r="I731" s="31" t="s">
        <v>117</v>
      </c>
      <c r="J731" s="30"/>
      <c r="K731" s="31"/>
      <c r="L731" s="31">
        <v>202602</v>
      </c>
      <c r="M731" s="31"/>
      <c r="N731" s="31">
        <v>202602</v>
      </c>
      <c r="O731" s="31"/>
      <c r="P731" s="30"/>
      <c r="Z731" s="44"/>
      <c r="AA731" s="44"/>
      <c r="AB731" s="44"/>
    </row>
    <row r="732" s="35" customFormat="1" customHeight="1" spans="1:28">
      <c r="A732" s="30"/>
      <c r="B732" s="38">
        <v>46055</v>
      </c>
      <c r="C732" s="31" t="s">
        <v>26</v>
      </c>
      <c r="D732" s="30" t="s">
        <v>33</v>
      </c>
      <c r="E732" s="30" t="s">
        <v>374</v>
      </c>
      <c r="F732" s="30">
        <v>1969.8</v>
      </c>
      <c r="G732" s="30"/>
      <c r="H732" s="32">
        <v>140509.61</v>
      </c>
      <c r="I732" s="31" t="s">
        <v>221</v>
      </c>
      <c r="J732" s="30"/>
      <c r="K732" s="31"/>
      <c r="L732" s="31">
        <v>202602</v>
      </c>
      <c r="M732" s="31"/>
      <c r="N732" s="31">
        <v>202602</v>
      </c>
      <c r="O732" s="31"/>
      <c r="P732" s="30"/>
      <c r="Z732" s="44"/>
      <c r="AA732" s="44"/>
      <c r="AB732" s="44"/>
    </row>
    <row r="733" s="35" customFormat="1" customHeight="1" spans="1:28">
      <c r="A733" s="30"/>
      <c r="B733" s="38">
        <v>46055</v>
      </c>
      <c r="C733" s="31" t="s">
        <v>26</v>
      </c>
      <c r="D733" s="30" t="s">
        <v>33</v>
      </c>
      <c r="E733" s="30" t="s">
        <v>360</v>
      </c>
      <c r="F733" s="30">
        <v>5018.7</v>
      </c>
      <c r="G733" s="30"/>
      <c r="H733" s="32">
        <v>145528.31</v>
      </c>
      <c r="I733" s="31" t="s">
        <v>216</v>
      </c>
      <c r="J733" s="30"/>
      <c r="K733" s="31"/>
      <c r="L733" s="31">
        <v>202602</v>
      </c>
      <c r="M733" s="31"/>
      <c r="N733" s="31">
        <v>202602</v>
      </c>
      <c r="O733" s="31"/>
      <c r="P733" s="30"/>
      <c r="Z733" s="44"/>
      <c r="AA733" s="44"/>
      <c r="AB733" s="44"/>
    </row>
    <row r="734" s="35" customFormat="1" customHeight="1" spans="1:28">
      <c r="A734" s="30"/>
      <c r="B734" s="38">
        <v>46055</v>
      </c>
      <c r="C734" s="31" t="s">
        <v>26</v>
      </c>
      <c r="D734" s="30" t="s">
        <v>33</v>
      </c>
      <c r="E734" s="30" t="s">
        <v>368</v>
      </c>
      <c r="F734" s="30">
        <v>7479.55</v>
      </c>
      <c r="G734" s="30"/>
      <c r="H734" s="32">
        <v>153007.86</v>
      </c>
      <c r="I734" s="31" t="s">
        <v>196</v>
      </c>
      <c r="J734" s="30"/>
      <c r="K734" s="31"/>
      <c r="L734" s="31">
        <v>202602</v>
      </c>
      <c r="M734" s="31"/>
      <c r="N734" s="31">
        <v>202602</v>
      </c>
      <c r="O734" s="31"/>
      <c r="P734" s="30"/>
      <c r="Z734" s="44"/>
      <c r="AA734" s="44"/>
      <c r="AB734" s="44"/>
    </row>
    <row r="735" s="35" customFormat="1" customHeight="1" spans="1:28">
      <c r="A735" s="30"/>
      <c r="B735" s="38">
        <v>46055</v>
      </c>
      <c r="C735" s="31" t="s">
        <v>26</v>
      </c>
      <c r="D735" s="30" t="s">
        <v>33</v>
      </c>
      <c r="E735" s="30" t="s">
        <v>365</v>
      </c>
      <c r="F735" s="30">
        <v>3886.05</v>
      </c>
      <c r="G735" s="30"/>
      <c r="H735" s="32">
        <v>156893.91</v>
      </c>
      <c r="I735" s="31" t="s">
        <v>213</v>
      </c>
      <c r="J735" s="30"/>
      <c r="K735" s="31"/>
      <c r="L735" s="31">
        <v>202602</v>
      </c>
      <c r="M735" s="31"/>
      <c r="N735" s="31">
        <v>202602</v>
      </c>
      <c r="O735" s="31"/>
      <c r="P735" s="30"/>
      <c r="Z735" s="44"/>
      <c r="AA735" s="44"/>
      <c r="AB735" s="44"/>
    </row>
    <row r="736" s="35" customFormat="1" customHeight="1" spans="1:28">
      <c r="A736" s="30"/>
      <c r="B736" s="38">
        <v>46056</v>
      </c>
      <c r="C736" s="31" t="s">
        <v>26</v>
      </c>
      <c r="D736" s="30" t="s">
        <v>33</v>
      </c>
      <c r="E736" s="30" t="s">
        <v>369</v>
      </c>
      <c r="F736" s="30">
        <v>7285.83</v>
      </c>
      <c r="G736" s="30"/>
      <c r="H736" s="32">
        <v>164179.74</v>
      </c>
      <c r="I736" s="31" t="s">
        <v>227</v>
      </c>
      <c r="J736" s="30"/>
      <c r="K736" s="31"/>
      <c r="L736" s="31">
        <v>202602</v>
      </c>
      <c r="M736" s="31"/>
      <c r="N736" s="31">
        <v>202602</v>
      </c>
      <c r="O736" s="31"/>
      <c r="P736" s="30"/>
      <c r="Z736" s="44"/>
      <c r="AA736" s="44"/>
      <c r="AB736" s="44"/>
    </row>
    <row r="737" s="35" customFormat="1" customHeight="1" spans="1:28">
      <c r="A737" s="30"/>
      <c r="B737" s="38">
        <v>46056</v>
      </c>
      <c r="C737" s="31" t="s">
        <v>26</v>
      </c>
      <c r="D737" s="30" t="s">
        <v>33</v>
      </c>
      <c r="E737" s="30" t="s">
        <v>364</v>
      </c>
      <c r="F737" s="30">
        <v>5591.2</v>
      </c>
      <c r="G737" s="30"/>
      <c r="H737" s="32">
        <v>169770.94</v>
      </c>
      <c r="I737" s="31" t="s">
        <v>235</v>
      </c>
      <c r="J737" s="30"/>
      <c r="K737" s="31"/>
      <c r="L737" s="31">
        <v>202602</v>
      </c>
      <c r="M737" s="31"/>
      <c r="N737" s="31">
        <v>202602</v>
      </c>
      <c r="O737" s="31"/>
      <c r="P737" s="30"/>
      <c r="Z737" s="44"/>
      <c r="AA737" s="44"/>
      <c r="AB737" s="44"/>
    </row>
    <row r="738" s="35" customFormat="1" customHeight="1" spans="1:28">
      <c r="A738" s="30"/>
      <c r="B738" s="38">
        <v>46056</v>
      </c>
      <c r="C738" s="31" t="s">
        <v>26</v>
      </c>
      <c r="D738" s="30" t="s">
        <v>33</v>
      </c>
      <c r="E738" s="30" t="s">
        <v>371</v>
      </c>
      <c r="F738" s="30">
        <v>6029.58</v>
      </c>
      <c r="G738" s="30"/>
      <c r="H738" s="32">
        <v>175800.52</v>
      </c>
      <c r="I738" s="31" t="s">
        <v>231</v>
      </c>
      <c r="J738" s="30"/>
      <c r="K738" s="31"/>
      <c r="L738" s="31">
        <v>202602</v>
      </c>
      <c r="M738" s="31"/>
      <c r="N738" s="31">
        <v>202602</v>
      </c>
      <c r="O738" s="31"/>
      <c r="P738" s="30"/>
      <c r="Z738" s="44"/>
      <c r="AA738" s="44"/>
      <c r="AB738" s="44"/>
    </row>
    <row r="739" s="35" customFormat="1" customHeight="1" spans="1:28">
      <c r="A739" s="30"/>
      <c r="B739" s="38">
        <v>46057</v>
      </c>
      <c r="C739" s="31" t="s">
        <v>26</v>
      </c>
      <c r="D739" s="30" t="s">
        <v>110</v>
      </c>
      <c r="E739" s="30" t="s">
        <v>378</v>
      </c>
      <c r="F739" s="30">
        <v>40</v>
      </c>
      <c r="G739" s="30"/>
      <c r="H739" s="32">
        <v>175840.52</v>
      </c>
      <c r="I739" s="31" t="s">
        <v>11</v>
      </c>
      <c r="J739" s="30"/>
      <c r="K739" s="31"/>
      <c r="L739" s="31">
        <v>202602</v>
      </c>
      <c r="M739" s="31"/>
      <c r="N739" s="31">
        <v>202602</v>
      </c>
      <c r="O739" s="31"/>
      <c r="P739" s="30"/>
      <c r="Z739" s="44"/>
      <c r="AA739" s="44"/>
      <c r="AB739" s="44"/>
    </row>
    <row r="740" s="35" customFormat="1" customHeight="1" spans="1:28">
      <c r="A740" s="30"/>
      <c r="B740" s="38">
        <v>46060</v>
      </c>
      <c r="C740" s="31" t="s">
        <v>26</v>
      </c>
      <c r="D740" s="30" t="s">
        <v>33</v>
      </c>
      <c r="E740" s="30" t="s">
        <v>361</v>
      </c>
      <c r="F740" s="30">
        <v>762.61</v>
      </c>
      <c r="G740" s="30"/>
      <c r="H740" s="32">
        <v>176603.13</v>
      </c>
      <c r="I740" s="31" t="s">
        <v>114</v>
      </c>
      <c r="J740" s="30"/>
      <c r="K740" s="31"/>
      <c r="L740" s="31">
        <v>202602</v>
      </c>
      <c r="M740" s="31"/>
      <c r="N740" s="31">
        <v>202602</v>
      </c>
      <c r="O740" s="31"/>
      <c r="P740" s="30"/>
      <c r="Z740" s="44"/>
      <c r="AA740" s="44"/>
      <c r="AB740" s="44"/>
    </row>
    <row r="741" s="35" customFormat="1" customHeight="1" spans="1:28">
      <c r="A741" s="30"/>
      <c r="B741" s="38">
        <v>46060</v>
      </c>
      <c r="C741" s="31" t="s">
        <v>26</v>
      </c>
      <c r="D741" s="30" t="s">
        <v>33</v>
      </c>
      <c r="E741" s="30" t="s">
        <v>365</v>
      </c>
      <c r="F741" s="30">
        <v>2656.99</v>
      </c>
      <c r="G741" s="30"/>
      <c r="H741" s="32">
        <v>179260.12</v>
      </c>
      <c r="I741" s="31" t="s">
        <v>213</v>
      </c>
      <c r="J741" s="30"/>
      <c r="K741" s="31"/>
      <c r="L741" s="31">
        <v>202602</v>
      </c>
      <c r="M741" s="31"/>
      <c r="N741" s="31">
        <v>202602</v>
      </c>
      <c r="O741" s="31"/>
      <c r="P741" s="30"/>
      <c r="Z741" s="44"/>
      <c r="AA741" s="44"/>
      <c r="AB741" s="44"/>
    </row>
    <row r="742" s="35" customFormat="1" customHeight="1" spans="1:28">
      <c r="A742" s="30"/>
      <c r="B742" s="38">
        <v>46060</v>
      </c>
      <c r="C742" s="31" t="s">
        <v>26</v>
      </c>
      <c r="D742" s="30" t="s">
        <v>33</v>
      </c>
      <c r="E742" s="30" t="s">
        <v>369</v>
      </c>
      <c r="F742" s="30">
        <v>5547.55</v>
      </c>
      <c r="G742" s="30"/>
      <c r="H742" s="32">
        <v>184807.67</v>
      </c>
      <c r="I742" s="31" t="s">
        <v>227</v>
      </c>
      <c r="J742" s="30"/>
      <c r="K742" s="31"/>
      <c r="L742" s="31">
        <v>202602</v>
      </c>
      <c r="M742" s="31"/>
      <c r="N742" s="31">
        <v>202602</v>
      </c>
      <c r="O742" s="31"/>
      <c r="P742" s="30"/>
      <c r="Z742" s="44"/>
      <c r="AA742" s="44"/>
      <c r="AB742" s="44"/>
    </row>
    <row r="743" s="35" customFormat="1" customHeight="1" spans="1:28">
      <c r="A743" s="30"/>
      <c r="B743" s="38">
        <v>46060</v>
      </c>
      <c r="C743" s="31" t="s">
        <v>26</v>
      </c>
      <c r="D743" s="30" t="s">
        <v>33</v>
      </c>
      <c r="E743" s="30" t="s">
        <v>360</v>
      </c>
      <c r="F743" s="30">
        <v>2404.4</v>
      </c>
      <c r="G743" s="30"/>
      <c r="H743" s="32">
        <v>187212.07</v>
      </c>
      <c r="I743" s="31" t="s">
        <v>216</v>
      </c>
      <c r="J743" s="30"/>
      <c r="K743" s="31"/>
      <c r="L743" s="31">
        <v>202602</v>
      </c>
      <c r="M743" s="31"/>
      <c r="N743" s="31">
        <v>202602</v>
      </c>
      <c r="O743" s="31"/>
      <c r="P743" s="30"/>
      <c r="Z743" s="44"/>
      <c r="AA743" s="44"/>
      <c r="AB743" s="44"/>
    </row>
    <row r="744" s="35" customFormat="1" customHeight="1" spans="1:28">
      <c r="A744" s="30"/>
      <c r="B744" s="38">
        <v>46060</v>
      </c>
      <c r="C744" s="31" t="s">
        <v>26</v>
      </c>
      <c r="D744" s="30" t="s">
        <v>33</v>
      </c>
      <c r="E744" s="30" t="s">
        <v>371</v>
      </c>
      <c r="F744" s="30">
        <v>2858.63</v>
      </c>
      <c r="G744" s="30"/>
      <c r="H744" s="32">
        <v>190070.7</v>
      </c>
      <c r="I744" s="31" t="s">
        <v>231</v>
      </c>
      <c r="J744" s="30"/>
      <c r="K744" s="31"/>
      <c r="L744" s="31">
        <v>202602</v>
      </c>
      <c r="M744" s="31"/>
      <c r="N744" s="31">
        <v>202602</v>
      </c>
      <c r="O744" s="31"/>
      <c r="P744" s="30"/>
      <c r="Z744" s="44"/>
      <c r="AA744" s="44"/>
      <c r="AB744" s="44"/>
    </row>
    <row r="745" s="35" customFormat="1" customHeight="1" spans="1:28">
      <c r="A745" s="30"/>
      <c r="B745" s="38">
        <v>46060</v>
      </c>
      <c r="C745" s="31" t="s">
        <v>26</v>
      </c>
      <c r="D745" s="30" t="s">
        <v>33</v>
      </c>
      <c r="E745" s="30" t="s">
        <v>362</v>
      </c>
      <c r="F745" s="30">
        <v>1544.99</v>
      </c>
      <c r="G745" s="30"/>
      <c r="H745" s="32">
        <v>191615.69</v>
      </c>
      <c r="I745" s="31" t="s">
        <v>233</v>
      </c>
      <c r="J745" s="30"/>
      <c r="K745" s="31"/>
      <c r="L745" s="31">
        <v>202602</v>
      </c>
      <c r="M745" s="31"/>
      <c r="N745" s="31">
        <v>202602</v>
      </c>
      <c r="O745" s="31"/>
      <c r="P745" s="30"/>
      <c r="Z745" s="44"/>
      <c r="AA745" s="44"/>
      <c r="AB745" s="44"/>
    </row>
    <row r="746" s="35" customFormat="1" customHeight="1" spans="1:28">
      <c r="A746" s="30"/>
      <c r="B746" s="38">
        <v>46061</v>
      </c>
      <c r="C746" s="31" t="s">
        <v>26</v>
      </c>
      <c r="D746" s="30" t="s">
        <v>33</v>
      </c>
      <c r="E746" s="30" t="s">
        <v>364</v>
      </c>
      <c r="F746" s="30">
        <v>1966.79</v>
      </c>
      <c r="G746" s="30"/>
      <c r="H746" s="32">
        <v>193582.48</v>
      </c>
      <c r="I746" s="31" t="s">
        <v>235</v>
      </c>
      <c r="J746" s="30"/>
      <c r="K746" s="31"/>
      <c r="L746" s="31">
        <v>202602</v>
      </c>
      <c r="M746" s="31"/>
      <c r="N746" s="31">
        <v>202602</v>
      </c>
      <c r="O746" s="31"/>
      <c r="P746" s="30"/>
      <c r="Z746" s="44"/>
      <c r="AA746" s="44"/>
      <c r="AB746" s="44"/>
    </row>
    <row r="747" s="35" customFormat="1" customHeight="1" spans="1:28">
      <c r="A747" s="30"/>
      <c r="B747" s="38">
        <v>46061</v>
      </c>
      <c r="C747" s="31" t="s">
        <v>26</v>
      </c>
      <c r="D747" s="30" t="s">
        <v>33</v>
      </c>
      <c r="E747" s="30" t="s">
        <v>372</v>
      </c>
      <c r="F747" s="30">
        <v>6202.4</v>
      </c>
      <c r="G747" s="30"/>
      <c r="H747" s="32">
        <v>199784.88</v>
      </c>
      <c r="I747" s="31" t="s">
        <v>117</v>
      </c>
      <c r="J747" s="30"/>
      <c r="K747" s="31"/>
      <c r="L747" s="31">
        <v>202602</v>
      </c>
      <c r="M747" s="31"/>
      <c r="N747" s="31">
        <v>202602</v>
      </c>
      <c r="O747" s="31"/>
      <c r="P747" s="30"/>
      <c r="Z747" s="44"/>
      <c r="AA747" s="44"/>
      <c r="AB747" s="44"/>
    </row>
    <row r="748" s="35" customFormat="1" customHeight="1" spans="1:28">
      <c r="A748" s="30"/>
      <c r="B748" s="38">
        <v>46061</v>
      </c>
      <c r="C748" s="31" t="s">
        <v>26</v>
      </c>
      <c r="D748" s="30" t="s">
        <v>33</v>
      </c>
      <c r="E748" s="30" t="s">
        <v>359</v>
      </c>
      <c r="F748" s="30">
        <v>2419.3</v>
      </c>
      <c r="G748" s="30"/>
      <c r="H748" s="32">
        <v>202204.18</v>
      </c>
      <c r="I748" s="31" t="s">
        <v>219</v>
      </c>
      <c r="J748" s="30"/>
      <c r="K748" s="31"/>
      <c r="L748" s="31">
        <v>202602</v>
      </c>
      <c r="M748" s="31"/>
      <c r="N748" s="31">
        <v>202602</v>
      </c>
      <c r="O748" s="31"/>
      <c r="P748" s="30"/>
      <c r="Z748" s="44"/>
      <c r="AA748" s="44"/>
      <c r="AB748" s="44"/>
    </row>
    <row r="749" s="35" customFormat="1" customHeight="1" spans="1:28">
      <c r="A749" s="30"/>
      <c r="B749" s="38">
        <v>46061</v>
      </c>
      <c r="C749" s="31" t="s">
        <v>26</v>
      </c>
      <c r="D749" s="30" t="s">
        <v>33</v>
      </c>
      <c r="E749" s="30" t="s">
        <v>366</v>
      </c>
      <c r="F749" s="30">
        <v>1435.9</v>
      </c>
      <c r="G749" s="30"/>
      <c r="H749" s="32">
        <v>203640.08</v>
      </c>
      <c r="I749" s="31" t="s">
        <v>264</v>
      </c>
      <c r="J749" s="30"/>
      <c r="K749" s="31"/>
      <c r="L749" s="31">
        <v>202602</v>
      </c>
      <c r="M749" s="31"/>
      <c r="N749" s="31">
        <v>202602</v>
      </c>
      <c r="O749" s="31"/>
      <c r="P749" s="30"/>
      <c r="Z749" s="44"/>
      <c r="AA749" s="44"/>
      <c r="AB749" s="44"/>
    </row>
    <row r="750" s="35" customFormat="1" customHeight="1" spans="1:28">
      <c r="A750" s="30"/>
      <c r="B750" s="38">
        <v>46061</v>
      </c>
      <c r="C750" s="31" t="s">
        <v>26</v>
      </c>
      <c r="D750" s="30" t="s">
        <v>33</v>
      </c>
      <c r="E750" s="30" t="s">
        <v>367</v>
      </c>
      <c r="F750" s="30">
        <v>3414.3</v>
      </c>
      <c r="G750" s="57"/>
      <c r="H750" s="32">
        <v>207054.38</v>
      </c>
      <c r="I750" s="31" t="s">
        <v>205</v>
      </c>
      <c r="J750" s="30"/>
      <c r="K750" s="31"/>
      <c r="L750" s="31">
        <v>202602</v>
      </c>
      <c r="M750" s="31"/>
      <c r="N750" s="31">
        <v>202602</v>
      </c>
      <c r="O750" s="31"/>
      <c r="P750" s="30"/>
      <c r="Z750" s="44"/>
      <c r="AA750" s="44"/>
      <c r="AB750" s="44"/>
    </row>
    <row r="751" s="35" customFormat="1" customHeight="1" spans="1:28">
      <c r="A751" s="30"/>
      <c r="B751" s="38">
        <v>46061</v>
      </c>
      <c r="C751" s="31" t="s">
        <v>26</v>
      </c>
      <c r="D751" s="30" t="s">
        <v>33</v>
      </c>
      <c r="E751" s="30" t="s">
        <v>374</v>
      </c>
      <c r="F751" s="30">
        <v>2665.1</v>
      </c>
      <c r="G751" s="57"/>
      <c r="H751" s="32">
        <v>209719.48</v>
      </c>
      <c r="I751" s="31" t="s">
        <v>221</v>
      </c>
      <c r="J751" s="30"/>
      <c r="K751" s="31"/>
      <c r="L751" s="31">
        <v>202602</v>
      </c>
      <c r="M751" s="31"/>
      <c r="N751" s="31">
        <v>202602</v>
      </c>
      <c r="O751" s="31"/>
      <c r="P751" s="30"/>
      <c r="Z751" s="44"/>
      <c r="AA751" s="44"/>
      <c r="AB751" s="44"/>
    </row>
    <row r="752" s="35" customFormat="1" customHeight="1" spans="1:28">
      <c r="A752" s="30"/>
      <c r="B752" s="38">
        <v>46061</v>
      </c>
      <c r="C752" s="31" t="s">
        <v>26</v>
      </c>
      <c r="D752" s="30" t="s">
        <v>33</v>
      </c>
      <c r="E752" s="30" t="s">
        <v>368</v>
      </c>
      <c r="F752" s="30">
        <v>2974.35</v>
      </c>
      <c r="G752" s="57"/>
      <c r="H752" s="32">
        <v>212693.83</v>
      </c>
      <c r="I752" s="31" t="s">
        <v>196</v>
      </c>
      <c r="J752" s="30"/>
      <c r="K752" s="31"/>
      <c r="L752" s="31">
        <v>202602</v>
      </c>
      <c r="M752" s="31"/>
      <c r="N752" s="31">
        <v>202602</v>
      </c>
      <c r="O752" s="31"/>
      <c r="P752" s="30"/>
      <c r="Z752" s="44"/>
      <c r="AA752" s="44"/>
      <c r="AB752" s="44"/>
    </row>
    <row r="753" s="35" customFormat="1" customHeight="1" spans="1:28">
      <c r="A753" s="30"/>
      <c r="B753" s="38">
        <v>46061</v>
      </c>
      <c r="C753" s="31" t="s">
        <v>26</v>
      </c>
      <c r="D753" s="30" t="s">
        <v>33</v>
      </c>
      <c r="E753" s="30" t="s">
        <v>363</v>
      </c>
      <c r="F753" s="30">
        <v>707.66</v>
      </c>
      <c r="G753" s="57"/>
      <c r="H753" s="32">
        <v>213401.49</v>
      </c>
      <c r="I753" s="31" t="s">
        <v>191</v>
      </c>
      <c r="J753" s="30"/>
      <c r="K753" s="31"/>
      <c r="L753" s="31">
        <v>202602</v>
      </c>
      <c r="M753" s="31"/>
      <c r="N753" s="31">
        <v>202602</v>
      </c>
      <c r="O753" s="31"/>
      <c r="P753" s="30"/>
      <c r="Z753" s="44"/>
      <c r="AA753" s="44"/>
      <c r="AB753" s="44"/>
    </row>
    <row r="754" s="35" customFormat="1" customHeight="1" spans="1:28">
      <c r="A754" s="30"/>
      <c r="B754" s="38">
        <v>46062</v>
      </c>
      <c r="C754" s="31" t="s">
        <v>26</v>
      </c>
      <c r="D754" s="31" t="s">
        <v>50</v>
      </c>
      <c r="E754" s="30" t="s">
        <v>153</v>
      </c>
      <c r="F754" s="30"/>
      <c r="G754" s="57">
        <v>150000</v>
      </c>
      <c r="H754" s="32">
        <v>63401.4899999999</v>
      </c>
      <c r="I754" s="31" t="s">
        <v>50</v>
      </c>
      <c r="J754" s="30"/>
      <c r="K754" s="31"/>
      <c r="L754" s="31">
        <v>202602</v>
      </c>
      <c r="M754" s="31"/>
      <c r="N754" s="31">
        <v>202602</v>
      </c>
      <c r="O754" s="31"/>
      <c r="P754" s="30"/>
      <c r="Z754" s="44"/>
      <c r="AA754" s="44"/>
      <c r="AB754" s="44"/>
    </row>
    <row r="755" s="35" customFormat="1" customHeight="1" spans="1:28">
      <c r="A755" s="30"/>
      <c r="B755" s="38">
        <v>46063</v>
      </c>
      <c r="C755" s="31" t="s">
        <v>26</v>
      </c>
      <c r="D755" s="30" t="s">
        <v>110</v>
      </c>
      <c r="E755" s="30" t="s">
        <v>379</v>
      </c>
      <c r="F755" s="30">
        <v>530</v>
      </c>
      <c r="G755" s="57"/>
      <c r="H755" s="32">
        <v>63931.4899999999</v>
      </c>
      <c r="I755" s="31" t="s">
        <v>11</v>
      </c>
      <c r="J755" s="30"/>
      <c r="K755" s="31"/>
      <c r="L755" s="31">
        <v>202601</v>
      </c>
      <c r="M755" s="31"/>
      <c r="N755" s="31">
        <v>202602</v>
      </c>
      <c r="O755" s="31"/>
      <c r="P755" s="30"/>
      <c r="Z755" s="44"/>
      <c r="AA755" s="44"/>
      <c r="AB755" s="44"/>
    </row>
    <row r="756" s="35" customFormat="1" customHeight="1" spans="1:28">
      <c r="A756" s="30"/>
      <c r="B756" s="38">
        <v>46066</v>
      </c>
      <c r="C756" s="31" t="s">
        <v>26</v>
      </c>
      <c r="D756" s="30" t="s">
        <v>115</v>
      </c>
      <c r="E756" s="30" t="s">
        <v>380</v>
      </c>
      <c r="F756" s="30"/>
      <c r="G756" s="57">
        <v>15000</v>
      </c>
      <c r="H756" s="32">
        <v>48931.4899999999</v>
      </c>
      <c r="I756" s="31" t="s">
        <v>101</v>
      </c>
      <c r="J756" s="30"/>
      <c r="K756" s="31"/>
      <c r="L756" s="31">
        <v>202602</v>
      </c>
      <c r="M756" s="31"/>
      <c r="N756" s="31">
        <v>202602</v>
      </c>
      <c r="O756" s="31"/>
      <c r="P756" s="30"/>
      <c r="Z756" s="44"/>
      <c r="AA756" s="44"/>
      <c r="AB756" s="44"/>
    </row>
    <row r="757" s="35" customFormat="1" customHeight="1" spans="1:28">
      <c r="A757" s="30"/>
      <c r="B757" s="38">
        <v>46066</v>
      </c>
      <c r="C757" s="31" t="s">
        <v>26</v>
      </c>
      <c r="D757" s="30" t="s">
        <v>122</v>
      </c>
      <c r="E757" s="30" t="s">
        <v>381</v>
      </c>
      <c r="F757" s="30"/>
      <c r="G757" s="57">
        <v>5000</v>
      </c>
      <c r="H757" s="32">
        <v>43931.4899999999</v>
      </c>
      <c r="I757" s="31"/>
      <c r="J757" s="30"/>
      <c r="K757" s="31"/>
      <c r="L757" s="31">
        <v>202602</v>
      </c>
      <c r="M757" s="31"/>
      <c r="N757" s="31">
        <v>202602</v>
      </c>
      <c r="O757" s="31"/>
      <c r="P757" s="30"/>
      <c r="Z757" s="44"/>
      <c r="AA757" s="44"/>
      <c r="AB757" s="44"/>
    </row>
    <row r="758" s="35" customFormat="1" customHeight="1" spans="1:28">
      <c r="A758" s="30"/>
      <c r="B758" s="38">
        <v>46067</v>
      </c>
      <c r="C758" s="31" t="s">
        <v>26</v>
      </c>
      <c r="D758" s="30" t="s">
        <v>33</v>
      </c>
      <c r="E758" s="30" t="s">
        <v>360</v>
      </c>
      <c r="F758" s="30">
        <v>2825.3</v>
      </c>
      <c r="G758" s="57"/>
      <c r="H758" s="32">
        <v>46756.7899999999</v>
      </c>
      <c r="I758" s="31" t="s">
        <v>216</v>
      </c>
      <c r="J758" s="30"/>
      <c r="K758" s="31"/>
      <c r="L758" s="31">
        <v>202602</v>
      </c>
      <c r="M758" s="31"/>
      <c r="N758" s="31">
        <v>202602</v>
      </c>
      <c r="O758" s="31"/>
      <c r="P758" s="30"/>
      <c r="Z758" s="44"/>
      <c r="AA758" s="44"/>
      <c r="AB758" s="44"/>
    </row>
    <row r="759" s="35" customFormat="1" customHeight="1" spans="1:28">
      <c r="A759" s="30"/>
      <c r="B759" s="38">
        <v>46068</v>
      </c>
      <c r="C759" s="31" t="s">
        <v>26</v>
      </c>
      <c r="D759" s="30" t="s">
        <v>33</v>
      </c>
      <c r="E759" s="30" t="s">
        <v>372</v>
      </c>
      <c r="F759" s="30">
        <v>8586.3</v>
      </c>
      <c r="G759" s="57"/>
      <c r="H759" s="32">
        <v>55343.0899999999</v>
      </c>
      <c r="I759" s="31" t="s">
        <v>117</v>
      </c>
      <c r="J759" s="30"/>
      <c r="K759" s="31"/>
      <c r="L759" s="31">
        <v>202602</v>
      </c>
      <c r="M759" s="31"/>
      <c r="N759" s="31">
        <v>202602</v>
      </c>
      <c r="O759" s="31"/>
      <c r="P759" s="30"/>
      <c r="Z759" s="44"/>
      <c r="AA759" s="44"/>
      <c r="AB759" s="44"/>
    </row>
    <row r="760" s="35" customFormat="1" customHeight="1" spans="1:28">
      <c r="A760" s="30"/>
      <c r="B760" s="38">
        <v>46068</v>
      </c>
      <c r="C760" s="31" t="s">
        <v>26</v>
      </c>
      <c r="D760" s="30" t="s">
        <v>33</v>
      </c>
      <c r="E760" s="30" t="s">
        <v>359</v>
      </c>
      <c r="F760" s="30">
        <v>2400</v>
      </c>
      <c r="G760" s="57"/>
      <c r="H760" s="32">
        <v>57743.0899999999</v>
      </c>
      <c r="I760" s="31" t="s">
        <v>219</v>
      </c>
      <c r="J760" s="30"/>
      <c r="K760" s="31"/>
      <c r="L760" s="31">
        <v>202602</v>
      </c>
      <c r="M760" s="31"/>
      <c r="N760" s="31">
        <v>202602</v>
      </c>
      <c r="O760" s="31"/>
      <c r="P760" s="30"/>
      <c r="Z760" s="44"/>
      <c r="AA760" s="44"/>
      <c r="AB760" s="44"/>
    </row>
    <row r="761" s="35" customFormat="1" customHeight="1" spans="1:28">
      <c r="A761" s="30"/>
      <c r="B761" s="38">
        <v>46068</v>
      </c>
      <c r="C761" s="31" t="s">
        <v>26</v>
      </c>
      <c r="D761" s="30" t="s">
        <v>33</v>
      </c>
      <c r="E761" s="30" t="s">
        <v>365</v>
      </c>
      <c r="F761" s="30">
        <v>3258.93</v>
      </c>
      <c r="G761" s="57"/>
      <c r="H761" s="32">
        <v>61002.0199999999</v>
      </c>
      <c r="I761" s="31" t="s">
        <v>213</v>
      </c>
      <c r="J761" s="30"/>
      <c r="K761" s="31"/>
      <c r="L761" s="31">
        <v>202602</v>
      </c>
      <c r="M761" s="31"/>
      <c r="N761" s="31">
        <v>202602</v>
      </c>
      <c r="O761" s="31"/>
      <c r="P761" s="30"/>
      <c r="Z761" s="44"/>
      <c r="AA761" s="44"/>
      <c r="AB761" s="44"/>
    </row>
    <row r="762" s="35" customFormat="1" customHeight="1" spans="1:28">
      <c r="A762" s="30"/>
      <c r="B762" s="38">
        <v>46068</v>
      </c>
      <c r="C762" s="31" t="s">
        <v>26</v>
      </c>
      <c r="D762" s="30" t="s">
        <v>33</v>
      </c>
      <c r="E762" s="30" t="s">
        <v>374</v>
      </c>
      <c r="F762" s="30">
        <v>3581.4</v>
      </c>
      <c r="G762" s="57"/>
      <c r="H762" s="32">
        <v>64583.4199999999</v>
      </c>
      <c r="I762" s="31" t="s">
        <v>221</v>
      </c>
      <c r="J762" s="30"/>
      <c r="K762" s="31"/>
      <c r="L762" s="31">
        <v>202602</v>
      </c>
      <c r="M762" s="31"/>
      <c r="N762" s="31">
        <v>202602</v>
      </c>
      <c r="O762" s="31"/>
      <c r="P762" s="30"/>
      <c r="Z762" s="44"/>
      <c r="AA762" s="44"/>
      <c r="AB762" s="44"/>
    </row>
    <row r="763" s="35" customFormat="1" customHeight="1" spans="1:28">
      <c r="A763" s="30"/>
      <c r="B763" s="38">
        <v>46068</v>
      </c>
      <c r="C763" s="31" t="s">
        <v>26</v>
      </c>
      <c r="D763" s="30" t="s">
        <v>33</v>
      </c>
      <c r="E763" s="30" t="s">
        <v>363</v>
      </c>
      <c r="F763" s="30">
        <v>1450.12</v>
      </c>
      <c r="G763" s="57"/>
      <c r="H763" s="32">
        <v>66033.5399999999</v>
      </c>
      <c r="I763" s="31" t="s">
        <v>191</v>
      </c>
      <c r="J763" s="30"/>
      <c r="K763" s="31"/>
      <c r="L763" s="31">
        <v>202602</v>
      </c>
      <c r="M763" s="31"/>
      <c r="N763" s="31">
        <v>202602</v>
      </c>
      <c r="O763" s="31"/>
      <c r="P763" s="30"/>
      <c r="Z763" s="44"/>
      <c r="AA763" s="44"/>
      <c r="AB763" s="44"/>
    </row>
    <row r="764" s="35" customFormat="1" customHeight="1" spans="1:28">
      <c r="A764" s="30"/>
      <c r="B764" s="38">
        <v>46068</v>
      </c>
      <c r="C764" s="31" t="s">
        <v>26</v>
      </c>
      <c r="D764" s="30" t="s">
        <v>33</v>
      </c>
      <c r="E764" s="30" t="s">
        <v>364</v>
      </c>
      <c r="F764" s="30">
        <v>4463.53</v>
      </c>
      <c r="G764" s="57"/>
      <c r="H764" s="32">
        <v>70497.0699999999</v>
      </c>
      <c r="I764" s="31" t="s">
        <v>235</v>
      </c>
      <c r="J764" s="30"/>
      <c r="K764" s="31"/>
      <c r="L764" s="31">
        <v>202602</v>
      </c>
      <c r="M764" s="31"/>
      <c r="N764" s="31">
        <v>202602</v>
      </c>
      <c r="O764" s="31"/>
      <c r="P764" s="30"/>
      <c r="Z764" s="44"/>
      <c r="AA764" s="44"/>
      <c r="AB764" s="44"/>
    </row>
    <row r="765" s="35" customFormat="1" customHeight="1" spans="1:28">
      <c r="A765" s="30"/>
      <c r="B765" s="38">
        <v>46068</v>
      </c>
      <c r="C765" s="31" t="s">
        <v>26</v>
      </c>
      <c r="D765" s="30" t="s">
        <v>33</v>
      </c>
      <c r="E765" s="30" t="s">
        <v>366</v>
      </c>
      <c r="F765" s="30">
        <v>2795.51</v>
      </c>
      <c r="G765" s="57"/>
      <c r="H765" s="32">
        <v>73292.58</v>
      </c>
      <c r="I765" s="31" t="s">
        <v>264</v>
      </c>
      <c r="J765" s="30"/>
      <c r="K765" s="31"/>
      <c r="L765" s="31">
        <v>202602</v>
      </c>
      <c r="M765" s="31"/>
      <c r="N765" s="31">
        <v>202602</v>
      </c>
      <c r="O765" s="31"/>
      <c r="P765" s="30"/>
      <c r="Z765" s="44"/>
      <c r="AA765" s="44"/>
      <c r="AB765" s="44"/>
    </row>
    <row r="766" s="35" customFormat="1" customHeight="1" spans="1:28">
      <c r="A766" s="30"/>
      <c r="B766" s="38">
        <v>46068</v>
      </c>
      <c r="C766" s="31" t="s">
        <v>26</v>
      </c>
      <c r="D766" s="30" t="s">
        <v>33</v>
      </c>
      <c r="E766" s="30" t="s">
        <v>362</v>
      </c>
      <c r="F766" s="30">
        <v>1811.86</v>
      </c>
      <c r="G766" s="57"/>
      <c r="H766" s="32">
        <v>75104.4399999999</v>
      </c>
      <c r="I766" s="31" t="s">
        <v>233</v>
      </c>
      <c r="J766" s="30"/>
      <c r="K766" s="31"/>
      <c r="L766" s="31">
        <v>202602</v>
      </c>
      <c r="M766" s="31"/>
      <c r="N766" s="31">
        <v>202602</v>
      </c>
      <c r="O766" s="31"/>
      <c r="P766" s="30"/>
      <c r="Z766" s="44"/>
      <c r="AA766" s="44"/>
      <c r="AB766" s="44"/>
    </row>
    <row r="767" s="35" customFormat="1" customHeight="1" spans="1:28">
      <c r="A767" s="30"/>
      <c r="B767" s="38">
        <v>46068</v>
      </c>
      <c r="C767" s="31" t="s">
        <v>26</v>
      </c>
      <c r="D767" s="30" t="s">
        <v>33</v>
      </c>
      <c r="E767" s="30" t="s">
        <v>366</v>
      </c>
      <c r="F767" s="30">
        <v>0.2</v>
      </c>
      <c r="G767" s="57"/>
      <c r="H767" s="32">
        <v>75104.6399999999</v>
      </c>
      <c r="I767" s="31" t="s">
        <v>68</v>
      </c>
      <c r="J767" s="30"/>
      <c r="K767" s="31"/>
      <c r="L767" s="31">
        <v>202602</v>
      </c>
      <c r="M767" s="31"/>
      <c r="N767" s="31">
        <v>202602</v>
      </c>
      <c r="O767" s="31"/>
      <c r="P767" s="30"/>
      <c r="Z767" s="44"/>
      <c r="AA767" s="44"/>
      <c r="AB767" s="44"/>
    </row>
    <row r="768" s="35" customFormat="1" customHeight="1" spans="1:28">
      <c r="A768" s="30"/>
      <c r="B768" s="38">
        <v>46068</v>
      </c>
      <c r="C768" s="31" t="s">
        <v>26</v>
      </c>
      <c r="D768" s="30" t="s">
        <v>33</v>
      </c>
      <c r="E768" s="30" t="s">
        <v>361</v>
      </c>
      <c r="F768" s="30">
        <v>1170.7</v>
      </c>
      <c r="G768" s="57"/>
      <c r="H768" s="32">
        <v>76275.34</v>
      </c>
      <c r="I768" s="31" t="s">
        <v>114</v>
      </c>
      <c r="J768" s="30"/>
      <c r="K768" s="31"/>
      <c r="L768" s="31">
        <v>202602</v>
      </c>
      <c r="M768" s="31"/>
      <c r="N768" s="31">
        <v>202602</v>
      </c>
      <c r="O768" s="31"/>
      <c r="P768" s="30"/>
      <c r="Z768" s="44"/>
      <c r="AA768" s="44"/>
      <c r="AB768" s="44"/>
    </row>
    <row r="769" s="35" customFormat="1" customHeight="1" spans="1:28">
      <c r="A769" s="30"/>
      <c r="B769" s="38">
        <v>46068</v>
      </c>
      <c r="C769" s="31" t="s">
        <v>26</v>
      </c>
      <c r="D769" s="30" t="s">
        <v>33</v>
      </c>
      <c r="E769" s="30" t="s">
        <v>367</v>
      </c>
      <c r="F769" s="30">
        <v>4720.8</v>
      </c>
      <c r="G769" s="57"/>
      <c r="H769" s="32">
        <v>80996.1399999999</v>
      </c>
      <c r="I769" s="31" t="s">
        <v>205</v>
      </c>
      <c r="J769" s="30"/>
      <c r="K769" s="31"/>
      <c r="L769" s="31">
        <v>202602</v>
      </c>
      <c r="M769" s="31"/>
      <c r="N769" s="31">
        <v>202602</v>
      </c>
      <c r="O769" s="31"/>
      <c r="P769" s="30"/>
      <c r="Z769" s="44"/>
      <c r="AA769" s="44"/>
      <c r="AB769" s="44"/>
    </row>
    <row r="770" s="35" customFormat="1" customHeight="1" spans="1:28">
      <c r="A770" s="30"/>
      <c r="B770" s="38">
        <v>46068</v>
      </c>
      <c r="C770" s="31" t="s">
        <v>26</v>
      </c>
      <c r="D770" s="30" t="s">
        <v>33</v>
      </c>
      <c r="E770" s="30" t="s">
        <v>369</v>
      </c>
      <c r="F770" s="30">
        <v>6913.89</v>
      </c>
      <c r="G770" s="57"/>
      <c r="H770" s="32">
        <v>87910.0299999999</v>
      </c>
      <c r="I770" s="31" t="s">
        <v>227</v>
      </c>
      <c r="J770" s="30"/>
      <c r="K770" s="31"/>
      <c r="L770" s="31">
        <v>202602</v>
      </c>
      <c r="M770" s="31"/>
      <c r="N770" s="31">
        <v>202602</v>
      </c>
      <c r="O770" s="31"/>
      <c r="P770" s="30"/>
      <c r="Z770" s="44"/>
      <c r="AA770" s="44"/>
      <c r="AB770" s="44"/>
    </row>
    <row r="771" s="35" customFormat="1" customHeight="1" spans="1:28">
      <c r="A771" s="30"/>
      <c r="B771" s="38">
        <v>46068</v>
      </c>
      <c r="C771" s="31" t="s">
        <v>26</v>
      </c>
      <c r="D771" s="30" t="s">
        <v>33</v>
      </c>
      <c r="E771" s="30" t="s">
        <v>368</v>
      </c>
      <c r="F771" s="30">
        <v>6566.5</v>
      </c>
      <c r="G771" s="57"/>
      <c r="H771" s="32">
        <v>94476.5299999999</v>
      </c>
      <c r="I771" s="31" t="s">
        <v>196</v>
      </c>
      <c r="J771" s="30"/>
      <c r="K771" s="31"/>
      <c r="L771" s="31">
        <v>202602</v>
      </c>
      <c r="M771" s="31"/>
      <c r="N771" s="31">
        <v>202602</v>
      </c>
      <c r="O771" s="31"/>
      <c r="P771" s="30"/>
      <c r="Z771" s="44"/>
      <c r="AA771" s="44"/>
      <c r="AB771" s="44"/>
    </row>
    <row r="772" s="35" customFormat="1" customHeight="1" spans="1:28">
      <c r="A772" s="30"/>
      <c r="B772" s="38">
        <v>46069</v>
      </c>
      <c r="C772" s="31" t="s">
        <v>26</v>
      </c>
      <c r="D772" s="30" t="s">
        <v>33</v>
      </c>
      <c r="E772" s="30" t="s">
        <v>371</v>
      </c>
      <c r="F772" s="30">
        <v>10763.94</v>
      </c>
      <c r="G772" s="57"/>
      <c r="H772" s="32">
        <v>105240.47</v>
      </c>
      <c r="I772" s="31" t="s">
        <v>231</v>
      </c>
      <c r="J772" s="30"/>
      <c r="K772" s="31"/>
      <c r="L772" s="31">
        <v>202602</v>
      </c>
      <c r="M772" s="31"/>
      <c r="N772" s="31">
        <v>202602</v>
      </c>
      <c r="O772" s="31"/>
      <c r="P772" s="30"/>
      <c r="Z772" s="44"/>
      <c r="AA772" s="44"/>
      <c r="AB772" s="44"/>
    </row>
    <row r="773" s="35" customFormat="1" customHeight="1" spans="1:28">
      <c r="A773" s="30"/>
      <c r="B773" s="38">
        <v>46069</v>
      </c>
      <c r="C773" s="31" t="s">
        <v>26</v>
      </c>
      <c r="D773" s="30" t="s">
        <v>33</v>
      </c>
      <c r="E773" s="30" t="s">
        <v>359</v>
      </c>
      <c r="F773" s="30">
        <v>90</v>
      </c>
      <c r="G773" s="30"/>
      <c r="H773" s="32">
        <v>105330.47</v>
      </c>
      <c r="I773" s="31" t="s">
        <v>219</v>
      </c>
      <c r="J773" s="30"/>
      <c r="K773" s="31"/>
      <c r="L773" s="31">
        <v>202602</v>
      </c>
      <c r="M773" s="31"/>
      <c r="N773" s="31">
        <v>202602</v>
      </c>
      <c r="O773" s="31"/>
      <c r="P773" s="30"/>
      <c r="Z773" s="44"/>
      <c r="AA773" s="44"/>
      <c r="AB773" s="44"/>
    </row>
    <row r="774" s="35" customFormat="1" customHeight="1" spans="1:28">
      <c r="A774" s="30"/>
      <c r="B774" s="38">
        <v>46069</v>
      </c>
      <c r="C774" s="31" t="s">
        <v>26</v>
      </c>
      <c r="D774" s="30" t="s">
        <v>33</v>
      </c>
      <c r="E774" s="30" t="s">
        <v>365</v>
      </c>
      <c r="F774" s="30">
        <v>1500.18</v>
      </c>
      <c r="G774" s="30"/>
      <c r="H774" s="32">
        <v>106830.65</v>
      </c>
      <c r="I774" s="31" t="s">
        <v>213</v>
      </c>
      <c r="J774" s="30"/>
      <c r="K774" s="31"/>
      <c r="L774" s="31">
        <v>202602</v>
      </c>
      <c r="M774" s="31"/>
      <c r="N774" s="31">
        <v>202602</v>
      </c>
      <c r="O774" s="31"/>
      <c r="P774" s="30"/>
      <c r="Z774" s="44"/>
      <c r="AA774" s="44"/>
      <c r="AB774" s="44"/>
    </row>
    <row r="775" s="35" customFormat="1" customHeight="1" spans="1:28">
      <c r="A775" s="30"/>
      <c r="B775" s="38">
        <v>46069</v>
      </c>
      <c r="C775" s="31" t="s">
        <v>26</v>
      </c>
      <c r="D775" s="30" t="s">
        <v>33</v>
      </c>
      <c r="E775" s="30" t="s">
        <v>360</v>
      </c>
      <c r="F775" s="30">
        <v>306.8</v>
      </c>
      <c r="G775" s="30"/>
      <c r="H775" s="32">
        <v>107137.45</v>
      </c>
      <c r="I775" s="31" t="s">
        <v>216</v>
      </c>
      <c r="J775" s="30"/>
      <c r="K775" s="31"/>
      <c r="L775" s="31">
        <v>202602</v>
      </c>
      <c r="M775" s="31"/>
      <c r="N775" s="31">
        <v>202602</v>
      </c>
      <c r="O775" s="31"/>
      <c r="P775" s="30"/>
      <c r="Z775" s="44"/>
      <c r="AA775" s="44"/>
      <c r="AB775" s="44"/>
    </row>
    <row r="776" s="35" customFormat="1" customHeight="1" spans="1:28">
      <c r="A776" s="30"/>
      <c r="B776" s="38">
        <v>46069</v>
      </c>
      <c r="C776" s="31" t="s">
        <v>26</v>
      </c>
      <c r="D776" s="30" t="s">
        <v>33</v>
      </c>
      <c r="E776" s="30" t="s">
        <v>363</v>
      </c>
      <c r="F776" s="30">
        <v>273.7</v>
      </c>
      <c r="G776" s="30"/>
      <c r="H776" s="32">
        <v>107411.15</v>
      </c>
      <c r="I776" s="31" t="s">
        <v>191</v>
      </c>
      <c r="J776" s="30"/>
      <c r="K776" s="31"/>
      <c r="L776" s="31">
        <v>202602</v>
      </c>
      <c r="M776" s="31"/>
      <c r="N776" s="31">
        <v>202602</v>
      </c>
      <c r="O776" s="31"/>
      <c r="P776" s="30"/>
      <c r="Z776" s="44"/>
      <c r="AA776" s="44"/>
      <c r="AB776" s="44"/>
    </row>
    <row r="777" s="35" customFormat="1" customHeight="1" spans="1:28">
      <c r="A777" s="30"/>
      <c r="B777" s="38">
        <v>46069</v>
      </c>
      <c r="C777" s="31" t="s">
        <v>26</v>
      </c>
      <c r="D777" s="30" t="s">
        <v>33</v>
      </c>
      <c r="E777" s="30" t="s">
        <v>366</v>
      </c>
      <c r="F777" s="30">
        <v>290.6</v>
      </c>
      <c r="G777" s="30"/>
      <c r="H777" s="32">
        <v>107701.75</v>
      </c>
      <c r="I777" s="31" t="s">
        <v>264</v>
      </c>
      <c r="J777" s="30"/>
      <c r="K777" s="31"/>
      <c r="L777" s="31">
        <v>202602</v>
      </c>
      <c r="M777" s="31"/>
      <c r="N777" s="31">
        <v>202602</v>
      </c>
      <c r="O777" s="31"/>
      <c r="P777" s="30"/>
      <c r="Z777" s="44"/>
      <c r="AA777" s="44"/>
      <c r="AB777" s="44"/>
    </row>
    <row r="778" s="35" customFormat="1" customHeight="1" spans="1:28">
      <c r="A778" s="30"/>
      <c r="B778" s="38">
        <v>46069</v>
      </c>
      <c r="C778" s="31" t="s">
        <v>26</v>
      </c>
      <c r="D778" s="30" t="s">
        <v>33</v>
      </c>
      <c r="E778" s="30" t="s">
        <v>374</v>
      </c>
      <c r="F778" s="30">
        <v>1373.6</v>
      </c>
      <c r="G778" s="30"/>
      <c r="H778" s="32">
        <v>109075.35</v>
      </c>
      <c r="I778" s="31" t="s">
        <v>221</v>
      </c>
      <c r="J778" s="30"/>
      <c r="K778" s="31"/>
      <c r="L778" s="31">
        <v>202602</v>
      </c>
      <c r="M778" s="31"/>
      <c r="N778" s="31">
        <v>202602</v>
      </c>
      <c r="O778" s="31"/>
      <c r="P778" s="30"/>
      <c r="Z778" s="44"/>
      <c r="AA778" s="44"/>
      <c r="AB778" s="44"/>
    </row>
    <row r="779" s="35" customFormat="1" customHeight="1" spans="1:28">
      <c r="A779" s="30"/>
      <c r="B779" s="38">
        <v>46069</v>
      </c>
      <c r="C779" s="31" t="s">
        <v>26</v>
      </c>
      <c r="D779" s="30" t="s">
        <v>33</v>
      </c>
      <c r="E779" s="30" t="s">
        <v>371</v>
      </c>
      <c r="F779" s="30">
        <v>16.83</v>
      </c>
      <c r="G779" s="57"/>
      <c r="H779" s="32">
        <v>109092.18</v>
      </c>
      <c r="I779" s="31" t="s">
        <v>231</v>
      </c>
      <c r="J779" s="30"/>
      <c r="K779" s="31"/>
      <c r="L779" s="31">
        <v>202602</v>
      </c>
      <c r="M779" s="31"/>
      <c r="N779" s="31">
        <v>202602</v>
      </c>
      <c r="O779" s="31"/>
      <c r="P779" s="30"/>
      <c r="Z779" s="44"/>
      <c r="AA779" s="44"/>
      <c r="AB779" s="44"/>
    </row>
    <row r="780" s="35" customFormat="1" customHeight="1" spans="1:28">
      <c r="A780" s="30"/>
      <c r="B780" s="38">
        <v>46069</v>
      </c>
      <c r="C780" s="31" t="s">
        <v>26</v>
      </c>
      <c r="D780" s="30" t="s">
        <v>33</v>
      </c>
      <c r="E780" s="30" t="s">
        <v>367</v>
      </c>
      <c r="F780" s="30">
        <v>1014.5</v>
      </c>
      <c r="G780" s="30"/>
      <c r="H780" s="32">
        <v>110106.68</v>
      </c>
      <c r="I780" s="31" t="s">
        <v>205</v>
      </c>
      <c r="J780" s="30"/>
      <c r="K780" s="31"/>
      <c r="L780" s="31">
        <v>202602</v>
      </c>
      <c r="M780" s="31"/>
      <c r="N780" s="31">
        <v>202602</v>
      </c>
      <c r="O780" s="31"/>
      <c r="P780" s="30"/>
      <c r="Z780" s="44"/>
      <c r="AA780" s="44"/>
      <c r="AB780" s="44"/>
    </row>
    <row r="781" s="35" customFormat="1" customHeight="1" spans="1:28">
      <c r="A781" s="30"/>
      <c r="B781" s="38">
        <v>46069</v>
      </c>
      <c r="C781" s="31" t="s">
        <v>26</v>
      </c>
      <c r="D781" s="30" t="s">
        <v>33</v>
      </c>
      <c r="E781" s="30" t="s">
        <v>372</v>
      </c>
      <c r="F781" s="30">
        <v>1921.3</v>
      </c>
      <c r="G781" s="30"/>
      <c r="H781" s="32">
        <v>112027.98</v>
      </c>
      <c r="I781" s="31" t="s">
        <v>117</v>
      </c>
      <c r="J781" s="30"/>
      <c r="K781" s="31"/>
      <c r="L781" s="31">
        <v>202602</v>
      </c>
      <c r="M781" s="31"/>
      <c r="N781" s="31">
        <v>202602</v>
      </c>
      <c r="O781" s="31"/>
      <c r="P781" s="30"/>
      <c r="Z781" s="44"/>
      <c r="AA781" s="44"/>
      <c r="AB781" s="44"/>
    </row>
    <row r="782" s="35" customFormat="1" customHeight="1" spans="1:28">
      <c r="A782" s="30"/>
      <c r="B782" s="38">
        <v>46069</v>
      </c>
      <c r="C782" s="31" t="s">
        <v>26</v>
      </c>
      <c r="D782" s="30" t="s">
        <v>33</v>
      </c>
      <c r="E782" s="30" t="s">
        <v>369</v>
      </c>
      <c r="F782" s="30">
        <v>1595.6</v>
      </c>
      <c r="G782" s="30"/>
      <c r="H782" s="32">
        <v>113623.58</v>
      </c>
      <c r="I782" s="31" t="s">
        <v>227</v>
      </c>
      <c r="J782" s="30"/>
      <c r="K782" s="31"/>
      <c r="L782" s="31">
        <v>202602</v>
      </c>
      <c r="M782" s="31"/>
      <c r="N782" s="31">
        <v>202602</v>
      </c>
      <c r="O782" s="31"/>
      <c r="P782" s="30"/>
      <c r="Z782" s="44"/>
      <c r="AA782" s="44"/>
      <c r="AB782" s="44"/>
    </row>
    <row r="783" s="35" customFormat="1" customHeight="1" spans="1:28">
      <c r="A783" s="30"/>
      <c r="B783" s="38">
        <v>46034</v>
      </c>
      <c r="C783" s="31" t="s">
        <v>25</v>
      </c>
      <c r="D783" s="30" t="s">
        <v>112</v>
      </c>
      <c r="E783" s="30" t="s">
        <v>382</v>
      </c>
      <c r="F783" s="31">
        <v>1</v>
      </c>
      <c r="G783" s="31"/>
      <c r="H783" s="32">
        <v>16.62</v>
      </c>
      <c r="I783" s="31" t="s">
        <v>11</v>
      </c>
      <c r="J783" s="30"/>
      <c r="K783" s="31"/>
      <c r="L783" s="30">
        <v>202601</v>
      </c>
      <c r="M783" s="31"/>
      <c r="N783" s="31">
        <v>202601</v>
      </c>
      <c r="O783" s="31"/>
      <c r="P783" s="30"/>
      <c r="Z783" s="44"/>
      <c r="AA783" s="44"/>
      <c r="AB783" s="44"/>
    </row>
    <row r="784" s="35" customFormat="1" customHeight="1" spans="1:28">
      <c r="A784" s="30"/>
      <c r="B784" s="38">
        <v>46035</v>
      </c>
      <c r="C784" s="31" t="s">
        <v>25</v>
      </c>
      <c r="D784" s="30" t="s">
        <v>112</v>
      </c>
      <c r="E784" s="30" t="s">
        <v>382</v>
      </c>
      <c r="F784" s="31">
        <v>0.01</v>
      </c>
      <c r="G784" s="31"/>
      <c r="H784" s="32">
        <v>16.63</v>
      </c>
      <c r="I784" s="31" t="s">
        <v>11</v>
      </c>
      <c r="J784" s="30"/>
      <c r="K784" s="31"/>
      <c r="L784" s="30">
        <v>202601</v>
      </c>
      <c r="M784" s="31"/>
      <c r="N784" s="31">
        <v>202601</v>
      </c>
      <c r="O784" s="31"/>
      <c r="P784" s="30"/>
      <c r="Z784" s="44"/>
      <c r="AA784" s="44"/>
      <c r="AB784" s="44"/>
    </row>
    <row r="785" s="35" customFormat="1" customHeight="1" spans="1:28">
      <c r="A785" s="30"/>
      <c r="B785" s="38">
        <v>46035</v>
      </c>
      <c r="C785" s="31" t="s">
        <v>25</v>
      </c>
      <c r="D785" s="30" t="s">
        <v>112</v>
      </c>
      <c r="E785" s="30" t="s">
        <v>383</v>
      </c>
      <c r="F785" s="31">
        <v>50</v>
      </c>
      <c r="G785" s="31"/>
      <c r="H785" s="32">
        <v>66.63</v>
      </c>
      <c r="I785" s="31"/>
      <c r="J785" s="30"/>
      <c r="K785" s="31"/>
      <c r="L785" s="30">
        <v>202601</v>
      </c>
      <c r="M785" s="31"/>
      <c r="N785" s="31">
        <v>202601</v>
      </c>
      <c r="O785" s="31"/>
      <c r="P785" s="30"/>
      <c r="Z785" s="44"/>
      <c r="AA785" s="44"/>
      <c r="AB785" s="44"/>
    </row>
    <row r="786" s="35" customFormat="1" customHeight="1" spans="1:28">
      <c r="A786" s="30"/>
      <c r="B786" s="38">
        <v>46035</v>
      </c>
      <c r="C786" s="31" t="s">
        <v>25</v>
      </c>
      <c r="D786" s="30" t="s">
        <v>92</v>
      </c>
      <c r="E786" s="30" t="s">
        <v>92</v>
      </c>
      <c r="F786" s="31"/>
      <c r="G786" s="31">
        <v>50</v>
      </c>
      <c r="H786" s="32">
        <v>16.63</v>
      </c>
      <c r="I786" s="31"/>
      <c r="J786" s="30"/>
      <c r="K786" s="31"/>
      <c r="L786" s="30">
        <v>202601</v>
      </c>
      <c r="M786" s="31"/>
      <c r="N786" s="31">
        <v>202601</v>
      </c>
      <c r="O786" s="31"/>
      <c r="P786" s="30"/>
      <c r="Z786" s="44"/>
      <c r="AA786" s="44"/>
      <c r="AB786" s="44"/>
    </row>
    <row r="787" s="35" customFormat="1" customHeight="1" spans="1:28">
      <c r="A787" s="30"/>
      <c r="B787" s="38">
        <v>46035</v>
      </c>
      <c r="C787" s="31" t="s">
        <v>25</v>
      </c>
      <c r="D787" s="30" t="s">
        <v>384</v>
      </c>
      <c r="E787" s="30" t="s">
        <v>385</v>
      </c>
      <c r="F787" s="31">
        <v>0.01</v>
      </c>
      <c r="G787" s="31"/>
      <c r="H787" s="32">
        <v>16.64</v>
      </c>
      <c r="I787" s="31" t="s">
        <v>11</v>
      </c>
      <c r="J787" s="30"/>
      <c r="K787" s="31"/>
      <c r="L787" s="30">
        <v>202601</v>
      </c>
      <c r="M787" s="31"/>
      <c r="N787" s="31">
        <v>202601</v>
      </c>
      <c r="O787" s="31"/>
      <c r="P787" s="30"/>
      <c r="Z787" s="44"/>
      <c r="AA787" s="44"/>
      <c r="AB787" s="44"/>
    </row>
    <row r="788" s="35" customFormat="1" customHeight="1" spans="1:28">
      <c r="A788" s="30"/>
      <c r="B788" s="38">
        <v>46042</v>
      </c>
      <c r="C788" s="31" t="s">
        <v>25</v>
      </c>
      <c r="D788" s="30" t="s">
        <v>384</v>
      </c>
      <c r="E788" s="30" t="s">
        <v>385</v>
      </c>
      <c r="F788" s="31">
        <v>39.8</v>
      </c>
      <c r="G788" s="31"/>
      <c r="H788" s="32">
        <v>56.44</v>
      </c>
      <c r="I788" s="31" t="s">
        <v>162</v>
      </c>
      <c r="J788" s="30"/>
      <c r="K788" s="31"/>
      <c r="L788" s="30">
        <v>202601</v>
      </c>
      <c r="M788" s="31"/>
      <c r="N788" s="31">
        <v>202601</v>
      </c>
      <c r="O788" s="31"/>
      <c r="P788" s="30"/>
      <c r="Z788" s="44"/>
      <c r="AA788" s="44"/>
      <c r="AB788" s="44"/>
    </row>
    <row r="789" s="35" customFormat="1" customHeight="1" spans="1:28">
      <c r="A789" s="30"/>
      <c r="B789" s="38">
        <v>46051</v>
      </c>
      <c r="C789" s="31" t="s">
        <v>25</v>
      </c>
      <c r="D789" s="30" t="s">
        <v>384</v>
      </c>
      <c r="E789" s="30" t="s">
        <v>385</v>
      </c>
      <c r="F789" s="31">
        <v>59.8</v>
      </c>
      <c r="G789" s="31"/>
      <c r="H789" s="32">
        <v>116.24</v>
      </c>
      <c r="I789" s="31" t="s">
        <v>162</v>
      </c>
      <c r="J789" s="30"/>
      <c r="K789" s="31"/>
      <c r="L789" s="30">
        <v>202601</v>
      </c>
      <c r="M789" s="31"/>
      <c r="N789" s="31">
        <v>202601</v>
      </c>
      <c r="O789" s="31"/>
      <c r="P789" s="30"/>
      <c r="Z789" s="44"/>
      <c r="AA789" s="44"/>
      <c r="AB789" s="44"/>
    </row>
    <row r="790" s="35" customFormat="1" customHeight="1" spans="1:28">
      <c r="A790" s="30"/>
      <c r="B790" s="38">
        <v>46024</v>
      </c>
      <c r="C790" s="31" t="s">
        <v>24</v>
      </c>
      <c r="D790" s="30" t="s">
        <v>386</v>
      </c>
      <c r="E790" s="30" t="s">
        <v>387</v>
      </c>
      <c r="F790" s="31">
        <v>103.99</v>
      </c>
      <c r="G790" s="31"/>
      <c r="H790" s="32">
        <v>82045.46</v>
      </c>
      <c r="I790" s="31" t="s">
        <v>68</v>
      </c>
      <c r="J790" s="30"/>
      <c r="K790" s="31"/>
      <c r="L790" s="30">
        <v>202512</v>
      </c>
      <c r="M790" s="31"/>
      <c r="N790" s="31">
        <v>202601</v>
      </c>
      <c r="O790" s="31"/>
      <c r="P790" s="30"/>
      <c r="Z790" s="44"/>
      <c r="AA790" s="44"/>
      <c r="AB790" s="44"/>
    </row>
    <row r="791" s="35" customFormat="1" customHeight="1" spans="1:28">
      <c r="A791" s="30"/>
      <c r="B791" s="38">
        <v>46024</v>
      </c>
      <c r="C791" s="31" t="s">
        <v>24</v>
      </c>
      <c r="D791" s="30" t="s">
        <v>386</v>
      </c>
      <c r="E791" s="30" t="s">
        <v>387</v>
      </c>
      <c r="F791" s="31">
        <v>887.43</v>
      </c>
      <c r="G791" s="31"/>
      <c r="H791" s="32">
        <v>82932.89</v>
      </c>
      <c r="I791" s="31" t="s">
        <v>68</v>
      </c>
      <c r="J791" s="30"/>
      <c r="K791" s="31"/>
      <c r="L791" s="30">
        <v>202512</v>
      </c>
      <c r="M791" s="31"/>
      <c r="N791" s="31"/>
      <c r="O791" s="31"/>
      <c r="P791" s="30"/>
      <c r="Z791" s="44"/>
      <c r="AA791" s="44"/>
      <c r="AB791" s="44"/>
    </row>
    <row r="792" s="35" customFormat="1" customHeight="1" spans="1:28">
      <c r="A792" s="30"/>
      <c r="B792" s="38">
        <v>46052</v>
      </c>
      <c r="C792" s="31" t="s">
        <v>24</v>
      </c>
      <c r="D792" s="30" t="s">
        <v>386</v>
      </c>
      <c r="E792" s="30" t="s">
        <v>387</v>
      </c>
      <c r="F792" s="31">
        <v>181.65</v>
      </c>
      <c r="G792" s="31"/>
      <c r="H792" s="32">
        <v>83114.54</v>
      </c>
      <c r="I792" s="31" t="s">
        <v>80</v>
      </c>
      <c r="J792" s="30"/>
      <c r="K792" s="31"/>
      <c r="L792" s="30">
        <v>202602</v>
      </c>
      <c r="M792" s="31"/>
      <c r="N792" s="31"/>
      <c r="O792" s="31"/>
      <c r="P792" s="30"/>
      <c r="Z792" s="44"/>
      <c r="AA792" s="44"/>
      <c r="AB792" s="44"/>
    </row>
    <row r="793" s="35" customFormat="1" customHeight="1" spans="1:28">
      <c r="A793" s="30"/>
      <c r="B793" s="38">
        <v>46052</v>
      </c>
      <c r="C793" s="31" t="s">
        <v>24</v>
      </c>
      <c r="D793" s="30" t="s">
        <v>386</v>
      </c>
      <c r="E793" s="30" t="s">
        <v>387</v>
      </c>
      <c r="F793" s="31">
        <v>253.01</v>
      </c>
      <c r="G793" s="31"/>
      <c r="H793" s="32">
        <v>83367.55</v>
      </c>
      <c r="I793" s="31" t="s">
        <v>35</v>
      </c>
      <c r="J793" s="30"/>
      <c r="K793" s="31"/>
      <c r="L793" s="30">
        <v>202602</v>
      </c>
      <c r="M793" s="31"/>
      <c r="N793" s="31"/>
      <c r="O793" s="31"/>
      <c r="P793" s="30"/>
      <c r="Z793" s="44"/>
      <c r="AA793" s="44"/>
      <c r="AB793" s="44"/>
    </row>
    <row r="794" s="35" customFormat="1" customHeight="1" spans="1:28">
      <c r="A794" s="30"/>
      <c r="B794" s="38">
        <v>46052</v>
      </c>
      <c r="C794" s="31" t="s">
        <v>24</v>
      </c>
      <c r="D794" s="30" t="s">
        <v>386</v>
      </c>
      <c r="E794" s="30" t="s">
        <v>387</v>
      </c>
      <c r="F794" s="31">
        <v>906.51</v>
      </c>
      <c r="G794" s="31"/>
      <c r="H794" s="32">
        <v>84274.06</v>
      </c>
      <c r="I794" s="31" t="s">
        <v>37</v>
      </c>
      <c r="J794" s="30"/>
      <c r="K794" s="31"/>
      <c r="L794" s="30">
        <v>202602</v>
      </c>
      <c r="M794" s="31"/>
      <c r="N794" s="31"/>
      <c r="O794" s="31"/>
      <c r="P794" s="30"/>
      <c r="Z794" s="44"/>
      <c r="AA794" s="44"/>
      <c r="AB794" s="44"/>
    </row>
    <row r="795" s="35" customFormat="1" customHeight="1" spans="1:28">
      <c r="A795" s="30"/>
      <c r="B795" s="38">
        <v>46052</v>
      </c>
      <c r="C795" s="31" t="s">
        <v>24</v>
      </c>
      <c r="D795" s="30" t="s">
        <v>386</v>
      </c>
      <c r="E795" s="30" t="s">
        <v>387</v>
      </c>
      <c r="F795" s="31">
        <v>429.01</v>
      </c>
      <c r="G795" s="31"/>
      <c r="H795" s="32">
        <v>84703.07</v>
      </c>
      <c r="I795" s="31" t="s">
        <v>99</v>
      </c>
      <c r="J795" s="30"/>
      <c r="K795" s="31"/>
      <c r="L795" s="30">
        <v>202602</v>
      </c>
      <c r="M795" s="31"/>
      <c r="N795" s="31"/>
      <c r="O795" s="31"/>
      <c r="P795" s="30"/>
      <c r="Z795" s="44"/>
      <c r="AA795" s="44"/>
      <c r="AB795" s="44"/>
    </row>
    <row r="796" s="35" customFormat="1" customHeight="1" spans="1:28">
      <c r="A796" s="30"/>
      <c r="B796" s="38">
        <v>46052</v>
      </c>
      <c r="C796" s="31" t="s">
        <v>24</v>
      </c>
      <c r="D796" s="30" t="s">
        <v>386</v>
      </c>
      <c r="E796" s="30" t="s">
        <v>387</v>
      </c>
      <c r="F796" s="31">
        <v>62.9</v>
      </c>
      <c r="G796" s="31"/>
      <c r="H796" s="32">
        <v>84765.97</v>
      </c>
      <c r="I796" s="31" t="s">
        <v>39</v>
      </c>
      <c r="J796" s="30"/>
      <c r="K796" s="31"/>
      <c r="L796" s="30">
        <v>202602</v>
      </c>
      <c r="M796" s="31"/>
      <c r="N796" s="31"/>
      <c r="O796" s="31"/>
      <c r="P796" s="30"/>
      <c r="Z796" s="44"/>
      <c r="AA796" s="44"/>
      <c r="AB796" s="44"/>
    </row>
    <row r="797" s="35" customFormat="1" customHeight="1" spans="1:28">
      <c r="A797" s="30"/>
      <c r="B797" s="38">
        <v>46052</v>
      </c>
      <c r="C797" s="31" t="s">
        <v>24</v>
      </c>
      <c r="D797" s="30" t="s">
        <v>386</v>
      </c>
      <c r="E797" s="30" t="s">
        <v>387</v>
      </c>
      <c r="F797" s="31">
        <v>954.29</v>
      </c>
      <c r="G797" s="31"/>
      <c r="H797" s="32">
        <v>85720.26</v>
      </c>
      <c r="I797" s="31" t="s">
        <v>82</v>
      </c>
      <c r="J797" s="30"/>
      <c r="K797" s="31"/>
      <c r="L797" s="30">
        <v>202602</v>
      </c>
      <c r="M797" s="31"/>
      <c r="N797" s="31"/>
      <c r="O797" s="31"/>
      <c r="P797" s="30"/>
      <c r="Z797" s="44"/>
      <c r="AA797" s="44"/>
      <c r="AB797" s="44"/>
    </row>
    <row r="798" s="35" customFormat="1" customHeight="1" spans="1:28">
      <c r="A798" s="30"/>
      <c r="B798" s="38">
        <v>46052</v>
      </c>
      <c r="C798" s="31" t="s">
        <v>24</v>
      </c>
      <c r="D798" s="30" t="s">
        <v>386</v>
      </c>
      <c r="E798" s="30" t="s">
        <v>387</v>
      </c>
      <c r="F798" s="31">
        <v>41.12</v>
      </c>
      <c r="G798" s="31"/>
      <c r="H798" s="32">
        <v>85761.38</v>
      </c>
      <c r="I798" s="31" t="s">
        <v>60</v>
      </c>
      <c r="J798" s="30"/>
      <c r="K798" s="31"/>
      <c r="L798" s="30">
        <v>202602</v>
      </c>
      <c r="M798" s="31"/>
      <c r="N798" s="31"/>
      <c r="O798" s="31"/>
      <c r="P798" s="30"/>
      <c r="Z798" s="44"/>
      <c r="AA798" s="44"/>
      <c r="AB798" s="44"/>
    </row>
    <row r="799" s="35" customFormat="1" customHeight="1" spans="1:28">
      <c r="A799" s="30"/>
      <c r="B799" s="38">
        <v>46052</v>
      </c>
      <c r="C799" s="31" t="s">
        <v>24</v>
      </c>
      <c r="D799" s="30" t="s">
        <v>386</v>
      </c>
      <c r="E799" s="30" t="s">
        <v>387</v>
      </c>
      <c r="F799" s="31">
        <v>532.24</v>
      </c>
      <c r="G799" s="31"/>
      <c r="H799" s="32">
        <v>86293.62</v>
      </c>
      <c r="I799" s="31" t="s">
        <v>87</v>
      </c>
      <c r="J799" s="30"/>
      <c r="K799" s="31"/>
      <c r="L799" s="30">
        <v>202602</v>
      </c>
      <c r="M799" s="31"/>
      <c r="N799" s="31"/>
      <c r="O799" s="31"/>
      <c r="P799" s="30"/>
      <c r="Z799" s="44"/>
      <c r="AA799" s="44"/>
      <c r="AB799" s="44"/>
    </row>
    <row r="800" s="35" customFormat="1" customHeight="1" spans="1:28">
      <c r="A800" s="30"/>
      <c r="B800" s="38">
        <v>46052</v>
      </c>
      <c r="C800" s="31" t="s">
        <v>24</v>
      </c>
      <c r="D800" s="30" t="s">
        <v>386</v>
      </c>
      <c r="E800" s="30" t="s">
        <v>387</v>
      </c>
      <c r="F800" s="31">
        <v>1375.09</v>
      </c>
      <c r="G800" s="31"/>
      <c r="H800" s="32">
        <v>87668.71</v>
      </c>
      <c r="I800" s="31" t="s">
        <v>56</v>
      </c>
      <c r="J800" s="30"/>
      <c r="K800" s="31"/>
      <c r="L800" s="30">
        <v>202602</v>
      </c>
      <c r="M800" s="31"/>
      <c r="N800" s="31"/>
      <c r="O800" s="31"/>
      <c r="P800" s="30"/>
      <c r="Z800" s="44"/>
      <c r="AA800" s="44"/>
      <c r="AB800" s="44"/>
    </row>
    <row r="801" s="35" customFormat="1" customHeight="1" spans="1:28">
      <c r="A801" s="30"/>
      <c r="B801" s="38">
        <v>46052</v>
      </c>
      <c r="C801" s="31" t="s">
        <v>24</v>
      </c>
      <c r="D801" s="30" t="s">
        <v>386</v>
      </c>
      <c r="E801" s="30" t="s">
        <v>387</v>
      </c>
      <c r="F801" s="31">
        <v>339.78</v>
      </c>
      <c r="G801" s="31"/>
      <c r="H801" s="32">
        <v>88008.49</v>
      </c>
      <c r="I801" s="31" t="s">
        <v>74</v>
      </c>
      <c r="J801" s="30"/>
      <c r="K801" s="31"/>
      <c r="L801" s="30">
        <v>202602</v>
      </c>
      <c r="M801" s="31"/>
      <c r="N801" s="31"/>
      <c r="O801" s="31"/>
      <c r="P801" s="30"/>
      <c r="Z801" s="44"/>
      <c r="AA801" s="44"/>
      <c r="AB801" s="44"/>
    </row>
    <row r="802" s="35" customFormat="1" customHeight="1" spans="1:28">
      <c r="A802" s="30"/>
      <c r="B802" s="38">
        <v>46052</v>
      </c>
      <c r="C802" s="31" t="s">
        <v>24</v>
      </c>
      <c r="D802" s="30" t="s">
        <v>386</v>
      </c>
      <c r="E802" s="30" t="s">
        <v>387</v>
      </c>
      <c r="F802" s="31">
        <v>222.4</v>
      </c>
      <c r="G802" s="31"/>
      <c r="H802" s="32">
        <v>88230.89</v>
      </c>
      <c r="I802" s="31" t="s">
        <v>66</v>
      </c>
      <c r="J802" s="30"/>
      <c r="K802" s="31"/>
      <c r="L802" s="30">
        <v>202602</v>
      </c>
      <c r="M802" s="31"/>
      <c r="N802" s="31"/>
      <c r="O802" s="31"/>
      <c r="P802" s="30"/>
      <c r="Z802" s="44"/>
      <c r="AA802" s="44"/>
      <c r="AB802" s="44"/>
    </row>
    <row r="803" s="35" customFormat="1" customHeight="1" spans="1:28">
      <c r="A803" s="30"/>
      <c r="B803" s="38">
        <v>46052</v>
      </c>
      <c r="C803" s="31" t="s">
        <v>24</v>
      </c>
      <c r="D803" s="30" t="s">
        <v>386</v>
      </c>
      <c r="E803" s="30" t="s">
        <v>387</v>
      </c>
      <c r="F803" s="31">
        <v>545.3</v>
      </c>
      <c r="G803" s="31"/>
      <c r="H803" s="32">
        <v>88776.19</v>
      </c>
      <c r="I803" s="31" t="s">
        <v>114</v>
      </c>
      <c r="J803" s="30"/>
      <c r="K803" s="31"/>
      <c r="L803" s="30">
        <v>202602</v>
      </c>
      <c r="M803" s="31"/>
      <c r="N803" s="31"/>
      <c r="O803" s="31"/>
      <c r="P803" s="30"/>
      <c r="Z803" s="44"/>
      <c r="AA803" s="44"/>
      <c r="AB803" s="44"/>
    </row>
    <row r="804" s="35" customFormat="1" customHeight="1" spans="1:28">
      <c r="A804" s="30"/>
      <c r="B804" s="38">
        <v>46052</v>
      </c>
      <c r="C804" s="31" t="s">
        <v>24</v>
      </c>
      <c r="D804" s="30" t="s">
        <v>386</v>
      </c>
      <c r="E804" s="30" t="s">
        <v>387</v>
      </c>
      <c r="F804" s="31">
        <v>178.23</v>
      </c>
      <c r="G804" s="31"/>
      <c r="H804" s="32">
        <v>88954.42</v>
      </c>
      <c r="I804" s="31" t="s">
        <v>233</v>
      </c>
      <c r="J804" s="30"/>
      <c r="K804" s="31"/>
      <c r="L804" s="30">
        <v>202602</v>
      </c>
      <c r="M804" s="31"/>
      <c r="N804" s="31"/>
      <c r="O804" s="31"/>
      <c r="P804" s="30"/>
      <c r="Z804" s="44"/>
      <c r="AA804" s="44"/>
      <c r="AB804" s="44"/>
    </row>
    <row r="805" s="35" customFormat="1" customHeight="1" spans="1:28">
      <c r="A805" s="30"/>
      <c r="B805" s="38">
        <v>46052</v>
      </c>
      <c r="C805" s="31" t="s">
        <v>24</v>
      </c>
      <c r="D805" s="30" t="s">
        <v>386</v>
      </c>
      <c r="E805" s="30" t="s">
        <v>387</v>
      </c>
      <c r="F805" s="31">
        <v>679.39</v>
      </c>
      <c r="G805" s="31"/>
      <c r="H805" s="32">
        <v>89633.81</v>
      </c>
      <c r="I805" s="31" t="s">
        <v>52</v>
      </c>
      <c r="J805" s="30"/>
      <c r="K805" s="31"/>
      <c r="L805" s="30">
        <v>202602</v>
      </c>
      <c r="M805" s="31"/>
      <c r="N805" s="31"/>
      <c r="O805" s="31"/>
      <c r="P805" s="30"/>
      <c r="Z805" s="44"/>
      <c r="AA805" s="44"/>
      <c r="AB805" s="44"/>
    </row>
    <row r="806" s="35" customFormat="1" customHeight="1" spans="1:28">
      <c r="A806" s="30"/>
      <c r="B806" s="38">
        <v>46052</v>
      </c>
      <c r="C806" s="31" t="s">
        <v>24</v>
      </c>
      <c r="D806" s="30" t="s">
        <v>386</v>
      </c>
      <c r="E806" s="30" t="s">
        <v>387</v>
      </c>
      <c r="F806" s="31">
        <v>7636.25000000001</v>
      </c>
      <c r="G806" s="31"/>
      <c r="H806" s="32">
        <v>97270.06</v>
      </c>
      <c r="I806" s="31" t="s">
        <v>76</v>
      </c>
      <c r="J806" s="30"/>
      <c r="K806" s="31"/>
      <c r="L806" s="30">
        <v>202602</v>
      </c>
      <c r="M806" s="31"/>
      <c r="N806" s="31"/>
      <c r="O806" s="31"/>
      <c r="P806" s="30"/>
      <c r="Z806" s="44"/>
      <c r="AA806" s="44"/>
      <c r="AB806" s="44"/>
    </row>
    <row r="807" s="35" customFormat="1" customHeight="1" spans="1:28">
      <c r="A807" s="30"/>
      <c r="B807" s="38">
        <v>46052</v>
      </c>
      <c r="C807" s="31" t="s">
        <v>24</v>
      </c>
      <c r="D807" s="30" t="s">
        <v>386</v>
      </c>
      <c r="E807" s="30" t="s">
        <v>387</v>
      </c>
      <c r="F807" s="31">
        <v>24.21</v>
      </c>
      <c r="G807" s="31"/>
      <c r="H807" s="32">
        <v>97294.27</v>
      </c>
      <c r="I807" s="31" t="s">
        <v>54</v>
      </c>
      <c r="J807" s="30"/>
      <c r="K807" s="31"/>
      <c r="L807" s="30">
        <v>202602</v>
      </c>
      <c r="M807" s="31"/>
      <c r="N807" s="31"/>
      <c r="O807" s="31"/>
      <c r="P807" s="30"/>
      <c r="Z807" s="44"/>
      <c r="AA807" s="44"/>
      <c r="AB807" s="44"/>
    </row>
    <row r="808" s="35" customFormat="1" customHeight="1" spans="1:28">
      <c r="A808" s="30"/>
      <c r="B808" s="38">
        <v>46027</v>
      </c>
      <c r="C808" s="31" t="s">
        <v>24</v>
      </c>
      <c r="D808" s="30" t="s">
        <v>388</v>
      </c>
      <c r="E808" s="30" t="s">
        <v>389</v>
      </c>
      <c r="F808" s="30"/>
      <c r="G808" s="30">
        <v>600</v>
      </c>
      <c r="H808" s="32">
        <v>96694.27</v>
      </c>
      <c r="I808" s="31" t="s">
        <v>11</v>
      </c>
      <c r="J808" s="30"/>
      <c r="K808" s="31"/>
      <c r="L808" s="30">
        <v>202601</v>
      </c>
      <c r="M808" s="31"/>
      <c r="N808" s="31">
        <v>202601</v>
      </c>
      <c r="O808" s="31"/>
      <c r="P808" s="30"/>
      <c r="Z808" s="44"/>
      <c r="AA808" s="44"/>
      <c r="AB808" s="44"/>
    </row>
    <row r="809" s="35" customFormat="1" customHeight="1" spans="1:28">
      <c r="A809" s="30"/>
      <c r="B809" s="38">
        <v>46027</v>
      </c>
      <c r="C809" s="31" t="s">
        <v>24</v>
      </c>
      <c r="D809" s="30" t="s">
        <v>388</v>
      </c>
      <c r="E809" s="30" t="s">
        <v>390</v>
      </c>
      <c r="F809" s="30">
        <v>450</v>
      </c>
      <c r="G809" s="30"/>
      <c r="H809" s="32">
        <v>97144.27</v>
      </c>
      <c r="I809" s="31" t="s">
        <v>11</v>
      </c>
      <c r="J809" s="30"/>
      <c r="K809" s="31"/>
      <c r="L809" s="30">
        <v>202601</v>
      </c>
      <c r="M809" s="31"/>
      <c r="N809" s="31">
        <v>202601</v>
      </c>
      <c r="O809" s="31"/>
      <c r="P809" s="30"/>
      <c r="Z809" s="44"/>
      <c r="AA809" s="44"/>
      <c r="AB809" s="44"/>
    </row>
    <row r="810" s="35" customFormat="1" customHeight="1" spans="1:28">
      <c r="A810" s="30"/>
      <c r="B810" s="38">
        <v>46029</v>
      </c>
      <c r="C810" s="31" t="s">
        <v>24</v>
      </c>
      <c r="D810" s="31" t="s">
        <v>50</v>
      </c>
      <c r="E810" s="30" t="s">
        <v>391</v>
      </c>
      <c r="F810" s="30">
        <v>100000</v>
      </c>
      <c r="G810" s="30"/>
      <c r="H810" s="32">
        <v>197144.27</v>
      </c>
      <c r="I810" s="31" t="s">
        <v>50</v>
      </c>
      <c r="J810" s="30"/>
      <c r="K810" s="31"/>
      <c r="L810" s="41">
        <v>202601</v>
      </c>
      <c r="M810" s="31"/>
      <c r="N810" s="31">
        <v>202601</v>
      </c>
      <c r="O810" s="31"/>
      <c r="P810" s="30"/>
      <c r="Z810" s="44"/>
      <c r="AA810" s="44"/>
      <c r="AB810" s="44"/>
    </row>
    <row r="811" s="35" customFormat="1" customHeight="1" spans="1:28">
      <c r="A811" s="30"/>
      <c r="B811" s="38">
        <v>46034</v>
      </c>
      <c r="C811" s="31" t="s">
        <v>24</v>
      </c>
      <c r="D811" s="30" t="s">
        <v>118</v>
      </c>
      <c r="E811" s="30" t="s">
        <v>392</v>
      </c>
      <c r="F811" s="57">
        <v>1000</v>
      </c>
      <c r="G811" s="30"/>
      <c r="H811" s="32">
        <v>198144.27</v>
      </c>
      <c r="I811" s="31"/>
      <c r="J811" s="30"/>
      <c r="K811" s="31"/>
      <c r="L811" s="30">
        <v>202601</v>
      </c>
      <c r="M811" s="30" t="s">
        <v>392</v>
      </c>
      <c r="N811" s="31">
        <v>202601</v>
      </c>
      <c r="O811" s="31"/>
      <c r="P811" s="30"/>
      <c r="Z811" s="44"/>
      <c r="AA811" s="44"/>
      <c r="AB811" s="44"/>
    </row>
    <row r="812" s="35" customFormat="1" customHeight="1" spans="1:28">
      <c r="A812" s="30"/>
      <c r="B812" s="38">
        <v>46052</v>
      </c>
      <c r="C812" s="31" t="s">
        <v>24</v>
      </c>
      <c r="D812" s="30" t="s">
        <v>393</v>
      </c>
      <c r="E812" s="30" t="s">
        <v>394</v>
      </c>
      <c r="F812" s="57">
        <v>59061.38</v>
      </c>
      <c r="G812" s="30"/>
      <c r="H812" s="32">
        <v>257205.65</v>
      </c>
      <c r="I812" s="31" t="s">
        <v>54</v>
      </c>
      <c r="J812" s="30"/>
      <c r="K812" s="31"/>
      <c r="L812" s="30">
        <v>202601</v>
      </c>
      <c r="M812" s="30"/>
      <c r="N812" s="31"/>
      <c r="O812" s="31"/>
      <c r="P812" s="30"/>
      <c r="Z812" s="44"/>
      <c r="AA812" s="44"/>
      <c r="AB812" s="44"/>
    </row>
    <row r="813" s="35" customFormat="1" customHeight="1" spans="1:28">
      <c r="A813" s="30"/>
      <c r="B813" s="38">
        <v>46052</v>
      </c>
      <c r="C813" s="31" t="s">
        <v>24</v>
      </c>
      <c r="D813" s="30" t="s">
        <v>393</v>
      </c>
      <c r="E813" s="30" t="s">
        <v>394</v>
      </c>
      <c r="F813" s="57">
        <v>72586.17</v>
      </c>
      <c r="G813" s="30"/>
      <c r="H813" s="32">
        <v>329791.82</v>
      </c>
      <c r="I813" s="31" t="s">
        <v>66</v>
      </c>
      <c r="J813" s="30"/>
      <c r="K813" s="31"/>
      <c r="L813" s="30">
        <v>202601</v>
      </c>
      <c r="M813" s="30"/>
      <c r="N813" s="31">
        <v>202601</v>
      </c>
      <c r="O813" s="31"/>
      <c r="P813" s="30"/>
      <c r="Z813" s="44"/>
      <c r="AA813" s="44"/>
      <c r="AB813" s="44"/>
    </row>
    <row r="814" s="35" customFormat="1" customHeight="1" spans="1:28">
      <c r="A814" s="30"/>
      <c r="B814" s="38">
        <v>46052</v>
      </c>
      <c r="C814" s="31" t="s">
        <v>24</v>
      </c>
      <c r="D814" s="30" t="s">
        <v>393</v>
      </c>
      <c r="E814" s="30" t="s">
        <v>394</v>
      </c>
      <c r="F814" s="57">
        <v>13435.8</v>
      </c>
      <c r="G814" s="30"/>
      <c r="H814" s="32">
        <v>343227.62</v>
      </c>
      <c r="I814" s="31" t="s">
        <v>99</v>
      </c>
      <c r="J814" s="30"/>
      <c r="K814" s="31"/>
      <c r="L814" s="30">
        <v>202601</v>
      </c>
      <c r="M814" s="30"/>
      <c r="N814" s="31"/>
      <c r="O814" s="31"/>
      <c r="P814" s="30"/>
      <c r="Z814" s="44"/>
      <c r="AA814" s="44"/>
      <c r="AB814" s="44"/>
    </row>
    <row r="815" s="35" customFormat="1" customHeight="1" spans="1:28">
      <c r="A815" s="30"/>
      <c r="B815" s="38">
        <v>46052</v>
      </c>
      <c r="C815" s="31" t="s">
        <v>24</v>
      </c>
      <c r="D815" s="30" t="s">
        <v>393</v>
      </c>
      <c r="E815" s="30" t="s">
        <v>394</v>
      </c>
      <c r="F815" s="57">
        <v>62606.68</v>
      </c>
      <c r="G815" s="30"/>
      <c r="H815" s="32">
        <v>405834.3</v>
      </c>
      <c r="I815" s="31" t="s">
        <v>114</v>
      </c>
      <c r="J815" s="30"/>
      <c r="K815" s="31"/>
      <c r="L815" s="30">
        <v>202601</v>
      </c>
      <c r="M815" s="30"/>
      <c r="N815" s="31"/>
      <c r="O815" s="31"/>
      <c r="P815" s="30"/>
      <c r="Z815" s="44"/>
      <c r="AA815" s="44"/>
      <c r="AB815" s="44"/>
    </row>
    <row r="816" s="35" customFormat="1" customHeight="1" spans="1:28">
      <c r="A816" s="30"/>
      <c r="B816" s="38">
        <v>46038</v>
      </c>
      <c r="C816" s="31" t="s">
        <v>24</v>
      </c>
      <c r="D816" s="30" t="s">
        <v>118</v>
      </c>
      <c r="E816" s="30" t="s">
        <v>395</v>
      </c>
      <c r="F816" s="30">
        <v>1100</v>
      </c>
      <c r="G816" s="30"/>
      <c r="H816" s="32">
        <v>406934.3</v>
      </c>
      <c r="I816" s="31"/>
      <c r="J816" s="30"/>
      <c r="K816" s="31"/>
      <c r="L816" s="30">
        <v>202601</v>
      </c>
      <c r="M816" s="30" t="s">
        <v>395</v>
      </c>
      <c r="N816" s="31">
        <v>202601</v>
      </c>
      <c r="O816" s="31"/>
      <c r="P816" s="30"/>
      <c r="Z816" s="44"/>
      <c r="AA816" s="44"/>
      <c r="AB816" s="44"/>
    </row>
    <row r="817" s="35" customFormat="1" customHeight="1" spans="1:28">
      <c r="A817" s="30"/>
      <c r="B817" s="38">
        <v>46038</v>
      </c>
      <c r="C817" s="31" t="s">
        <v>24</v>
      </c>
      <c r="D817" s="30" t="s">
        <v>118</v>
      </c>
      <c r="E817" s="30" t="s">
        <v>395</v>
      </c>
      <c r="F817" s="30">
        <v>3000</v>
      </c>
      <c r="G817" s="30"/>
      <c r="H817" s="32">
        <v>409934.3</v>
      </c>
      <c r="I817" s="31"/>
      <c r="J817" s="30"/>
      <c r="K817" s="31"/>
      <c r="L817" s="41">
        <v>202512</v>
      </c>
      <c r="M817" s="30" t="s">
        <v>395</v>
      </c>
      <c r="N817" s="31">
        <v>202601</v>
      </c>
      <c r="O817" s="31"/>
      <c r="P817" s="30"/>
      <c r="Z817" s="44"/>
      <c r="AA817" s="44"/>
      <c r="AB817" s="44"/>
    </row>
    <row r="818" s="35" customFormat="1" customHeight="1" spans="1:28">
      <c r="A818" s="30"/>
      <c r="B818" s="38">
        <v>46038</v>
      </c>
      <c r="C818" s="31" t="s">
        <v>24</v>
      </c>
      <c r="D818" s="30" t="s">
        <v>118</v>
      </c>
      <c r="E818" s="30" t="s">
        <v>395</v>
      </c>
      <c r="F818" s="30">
        <v>14287</v>
      </c>
      <c r="G818" s="30"/>
      <c r="H818" s="32">
        <v>424221.3</v>
      </c>
      <c r="I818" s="31"/>
      <c r="J818" s="30"/>
      <c r="K818" s="31"/>
      <c r="L818" s="30">
        <v>202601</v>
      </c>
      <c r="M818" s="30" t="s">
        <v>395</v>
      </c>
      <c r="N818" s="31">
        <v>202601</v>
      </c>
      <c r="O818" s="31"/>
      <c r="P818" s="30"/>
      <c r="Z818" s="44"/>
      <c r="AA818" s="44"/>
      <c r="AB818" s="44"/>
    </row>
    <row r="819" s="35" customFormat="1" customHeight="1" spans="1:28">
      <c r="A819" s="30"/>
      <c r="B819" s="38">
        <v>46038</v>
      </c>
      <c r="C819" s="31" t="s">
        <v>24</v>
      </c>
      <c r="D819" s="30" t="s">
        <v>118</v>
      </c>
      <c r="E819" s="30" t="s">
        <v>395</v>
      </c>
      <c r="F819" s="30">
        <v>360</v>
      </c>
      <c r="G819" s="30"/>
      <c r="H819" s="32">
        <v>424581.3</v>
      </c>
      <c r="I819" s="31"/>
      <c r="J819" s="30"/>
      <c r="K819" s="31"/>
      <c r="L819" s="30">
        <v>202601</v>
      </c>
      <c r="M819" s="30" t="s">
        <v>395</v>
      </c>
      <c r="N819" s="31">
        <v>202601</v>
      </c>
      <c r="O819" s="31"/>
      <c r="P819" s="30"/>
      <c r="Z819" s="44"/>
      <c r="AA819" s="44"/>
      <c r="AB819" s="44"/>
    </row>
    <row r="820" s="35" customFormat="1" customHeight="1" spans="1:28">
      <c r="A820" s="30"/>
      <c r="B820" s="38">
        <v>46039</v>
      </c>
      <c r="C820" s="31" t="s">
        <v>24</v>
      </c>
      <c r="D820" s="30" t="s">
        <v>396</v>
      </c>
      <c r="E820" s="30" t="s">
        <v>397</v>
      </c>
      <c r="F820" s="30"/>
      <c r="G820" s="30">
        <v>26.44</v>
      </c>
      <c r="H820" s="32">
        <v>424554.86</v>
      </c>
      <c r="I820" s="31" t="s">
        <v>114</v>
      </c>
      <c r="J820" s="30"/>
      <c r="K820" s="31"/>
      <c r="L820" s="30">
        <v>202602</v>
      </c>
      <c r="M820" s="31"/>
      <c r="N820" s="31">
        <v>202601</v>
      </c>
      <c r="O820" s="31"/>
      <c r="P820" s="30"/>
      <c r="Z820" s="44"/>
      <c r="AA820" s="44"/>
      <c r="AB820" s="44"/>
    </row>
    <row r="821" s="35" customFormat="1" customHeight="1" spans="1:28">
      <c r="A821" s="30"/>
      <c r="B821" s="38">
        <v>46039</v>
      </c>
      <c r="C821" s="31" t="s">
        <v>24</v>
      </c>
      <c r="D821" s="30" t="s">
        <v>396</v>
      </c>
      <c r="E821" s="30" t="s">
        <v>398</v>
      </c>
      <c r="F821" s="30"/>
      <c r="G821" s="30">
        <v>17.29</v>
      </c>
      <c r="H821" s="32">
        <v>424537.57</v>
      </c>
      <c r="I821" s="31" t="s">
        <v>82</v>
      </c>
      <c r="J821" s="30"/>
      <c r="K821" s="31"/>
      <c r="L821" s="30">
        <v>202602</v>
      </c>
      <c r="M821" s="31"/>
      <c r="N821" s="31">
        <v>202601</v>
      </c>
      <c r="O821" s="31"/>
      <c r="P821" s="30"/>
      <c r="Z821" s="44"/>
      <c r="AA821" s="44"/>
      <c r="AB821" s="44"/>
    </row>
    <row r="822" s="35" customFormat="1" customHeight="1" spans="1:28">
      <c r="A822" s="30"/>
      <c r="B822" s="38">
        <v>46039</v>
      </c>
      <c r="C822" s="31" t="s">
        <v>24</v>
      </c>
      <c r="D822" s="30" t="s">
        <v>396</v>
      </c>
      <c r="E822" s="30" t="s">
        <v>399</v>
      </c>
      <c r="F822" s="30"/>
      <c r="G822" s="30">
        <v>29.27</v>
      </c>
      <c r="H822" s="32">
        <v>424508.3</v>
      </c>
      <c r="I822" s="31" t="s">
        <v>39</v>
      </c>
      <c r="J822" s="30"/>
      <c r="K822" s="31"/>
      <c r="L822" s="30">
        <v>202601</v>
      </c>
      <c r="M822" s="31"/>
      <c r="N822" s="31">
        <v>202601</v>
      </c>
      <c r="O822" s="31"/>
      <c r="P822" s="30"/>
      <c r="Z822" s="44"/>
      <c r="AA822" s="44"/>
      <c r="AB822" s="44"/>
    </row>
    <row r="823" s="35" customFormat="1" customHeight="1" spans="1:28">
      <c r="A823" s="30"/>
      <c r="B823" s="38">
        <v>46041</v>
      </c>
      <c r="C823" s="31" t="s">
        <v>24</v>
      </c>
      <c r="D823" s="30" t="s">
        <v>396</v>
      </c>
      <c r="E823" s="30" t="s">
        <v>400</v>
      </c>
      <c r="F823" s="30"/>
      <c r="G823" s="57">
        <v>18654.06</v>
      </c>
      <c r="H823" s="32">
        <v>405854.24</v>
      </c>
      <c r="I823" s="31" t="s">
        <v>11</v>
      </c>
      <c r="J823" s="30"/>
      <c r="K823" s="31"/>
      <c r="L823" s="30">
        <v>202601</v>
      </c>
      <c r="M823" s="31"/>
      <c r="N823" s="31">
        <v>202601</v>
      </c>
      <c r="O823" s="31"/>
      <c r="P823" s="30"/>
      <c r="Z823" s="44"/>
      <c r="AA823" s="44"/>
      <c r="AB823" s="44"/>
    </row>
    <row r="824" s="35" customFormat="1" customHeight="1" spans="1:28">
      <c r="A824" s="30"/>
      <c r="B824" s="38">
        <v>46041</v>
      </c>
      <c r="C824" s="31" t="s">
        <v>24</v>
      </c>
      <c r="D824" s="30" t="s">
        <v>396</v>
      </c>
      <c r="E824" s="30" t="s">
        <v>401</v>
      </c>
      <c r="F824" s="30"/>
      <c r="G824" s="57">
        <v>1378.05</v>
      </c>
      <c r="H824" s="32">
        <v>404476.19</v>
      </c>
      <c r="I824" s="31" t="s">
        <v>11</v>
      </c>
      <c r="J824" s="30"/>
      <c r="K824" s="31"/>
      <c r="L824" s="30">
        <v>202601</v>
      </c>
      <c r="M824" s="31"/>
      <c r="N824" s="31">
        <v>202601</v>
      </c>
      <c r="O824" s="31"/>
      <c r="P824" s="30"/>
      <c r="Z824" s="44"/>
      <c r="AA824" s="44"/>
      <c r="AB824" s="44"/>
    </row>
    <row r="825" s="35" customFormat="1" customHeight="1" spans="1:28">
      <c r="A825" s="30"/>
      <c r="B825" s="38">
        <v>46043</v>
      </c>
      <c r="C825" s="31" t="s">
        <v>24</v>
      </c>
      <c r="D825" s="30" t="s">
        <v>402</v>
      </c>
      <c r="E825" s="30" t="s">
        <v>403</v>
      </c>
      <c r="F825" s="30"/>
      <c r="G825" s="30">
        <v>1843.75</v>
      </c>
      <c r="H825" s="32">
        <v>402632.44</v>
      </c>
      <c r="I825" s="31" t="s">
        <v>11</v>
      </c>
      <c r="J825" s="30"/>
      <c r="K825" s="31"/>
      <c r="L825" s="30">
        <v>202601</v>
      </c>
      <c r="M825" s="31"/>
      <c r="N825" s="31">
        <v>202601</v>
      </c>
      <c r="O825" s="31"/>
      <c r="P825" s="30"/>
      <c r="Z825" s="44"/>
      <c r="AA825" s="44"/>
      <c r="AB825" s="44"/>
    </row>
    <row r="826" s="35" customFormat="1" customHeight="1" spans="1:28">
      <c r="A826" s="30"/>
      <c r="B826" s="38">
        <v>46043</v>
      </c>
      <c r="C826" s="31" t="s">
        <v>24</v>
      </c>
      <c r="D826" s="30" t="s">
        <v>402</v>
      </c>
      <c r="E826" s="30" t="s">
        <v>403</v>
      </c>
      <c r="F826" s="30"/>
      <c r="G826" s="30">
        <v>2841.67</v>
      </c>
      <c r="H826" s="32">
        <v>399790.77</v>
      </c>
      <c r="I826" s="31" t="s">
        <v>11</v>
      </c>
      <c r="J826" s="30"/>
      <c r="K826" s="31"/>
      <c r="L826" s="30">
        <v>202601</v>
      </c>
      <c r="M826" s="31"/>
      <c r="N826" s="31">
        <v>202601</v>
      </c>
      <c r="O826" s="31"/>
      <c r="P826" s="30"/>
      <c r="Z826" s="44"/>
      <c r="AA826" s="44"/>
      <c r="AB826" s="44"/>
    </row>
    <row r="827" s="35" customFormat="1" customHeight="1" spans="1:28">
      <c r="A827" s="30"/>
      <c r="B827" s="38">
        <v>46043</v>
      </c>
      <c r="C827" s="31" t="s">
        <v>24</v>
      </c>
      <c r="D827" s="30" t="s">
        <v>404</v>
      </c>
      <c r="E827" s="30" t="s">
        <v>405</v>
      </c>
      <c r="F827" s="30">
        <v>322.5</v>
      </c>
      <c r="G827" s="30"/>
      <c r="H827" s="32">
        <v>400113.27</v>
      </c>
      <c r="I827" s="31" t="s">
        <v>66</v>
      </c>
      <c r="J827" s="30"/>
      <c r="K827" s="31"/>
      <c r="L827" s="30">
        <v>202601</v>
      </c>
      <c r="M827" s="31"/>
      <c r="N827" s="31">
        <v>202601</v>
      </c>
      <c r="O827" s="31"/>
      <c r="P827" s="30"/>
      <c r="Z827" s="44"/>
      <c r="AA827" s="44"/>
      <c r="AB827" s="44"/>
    </row>
    <row r="828" s="35" customFormat="1" customHeight="1" spans="1:28">
      <c r="A828" s="30"/>
      <c r="B828" s="38">
        <v>46043</v>
      </c>
      <c r="C828" s="31" t="s">
        <v>24</v>
      </c>
      <c r="D828" s="30" t="s">
        <v>404</v>
      </c>
      <c r="E828" s="30" t="s">
        <v>405</v>
      </c>
      <c r="F828" s="30">
        <v>719</v>
      </c>
      <c r="G828" s="30"/>
      <c r="H828" s="32">
        <v>400832.27</v>
      </c>
      <c r="I828" s="31" t="s">
        <v>52</v>
      </c>
      <c r="J828" s="30"/>
      <c r="K828" s="31"/>
      <c r="L828" s="30">
        <v>202601</v>
      </c>
      <c r="M828" s="31"/>
      <c r="N828" s="31"/>
      <c r="O828" s="31"/>
      <c r="P828" s="30"/>
      <c r="Z828" s="44"/>
      <c r="AA828" s="44"/>
      <c r="AB828" s="44"/>
    </row>
    <row r="829" s="35" customFormat="1" customHeight="1" spans="1:28">
      <c r="A829" s="30"/>
      <c r="B829" s="38">
        <v>46045</v>
      </c>
      <c r="C829" s="31" t="s">
        <v>24</v>
      </c>
      <c r="D829" s="30" t="s">
        <v>406</v>
      </c>
      <c r="E829" s="30" t="s">
        <v>407</v>
      </c>
      <c r="F829" s="30"/>
      <c r="G829" s="30">
        <v>40416.75</v>
      </c>
      <c r="H829" s="32">
        <v>360415.52</v>
      </c>
      <c r="I829" s="31" t="s">
        <v>11</v>
      </c>
      <c r="J829" s="30"/>
      <c r="K829" s="31"/>
      <c r="L829" s="30">
        <v>202601</v>
      </c>
      <c r="M829" s="31"/>
      <c r="N829" s="31">
        <v>202601</v>
      </c>
      <c r="O829" s="31"/>
      <c r="P829" s="30"/>
      <c r="Z829" s="44"/>
      <c r="AA829" s="44"/>
      <c r="AB829" s="44"/>
    </row>
    <row r="830" s="35" customFormat="1" customHeight="1" spans="1:28">
      <c r="A830" s="30"/>
      <c r="B830" s="38">
        <v>46045</v>
      </c>
      <c r="C830" s="31" t="s">
        <v>24</v>
      </c>
      <c r="D830" s="30" t="s">
        <v>406</v>
      </c>
      <c r="E830" s="30" t="s">
        <v>408</v>
      </c>
      <c r="F830" s="30"/>
      <c r="G830" s="30">
        <v>8850</v>
      </c>
      <c r="H830" s="32">
        <v>351565.52</v>
      </c>
      <c r="I830" s="31" t="s">
        <v>11</v>
      </c>
      <c r="J830" s="30"/>
      <c r="K830" s="31"/>
      <c r="L830" s="30">
        <v>202601</v>
      </c>
      <c r="M830" s="31"/>
      <c r="N830" s="31">
        <v>202601</v>
      </c>
      <c r="O830" s="31"/>
      <c r="P830" s="30"/>
      <c r="Z830" s="44"/>
      <c r="AA830" s="44"/>
      <c r="AB830" s="44"/>
    </row>
    <row r="831" s="35" customFormat="1" customHeight="1" spans="1:28">
      <c r="A831" s="30"/>
      <c r="B831" s="38">
        <v>46045</v>
      </c>
      <c r="C831" s="31" t="s">
        <v>24</v>
      </c>
      <c r="D831" s="30" t="s">
        <v>406</v>
      </c>
      <c r="E831" s="30" t="s">
        <v>409</v>
      </c>
      <c r="F831" s="30"/>
      <c r="G831" s="30">
        <v>2364.13</v>
      </c>
      <c r="H831" s="32">
        <v>349201.39</v>
      </c>
      <c r="I831" s="31" t="s">
        <v>11</v>
      </c>
      <c r="J831" s="30"/>
      <c r="K831" s="31"/>
      <c r="L831" s="30">
        <v>202601</v>
      </c>
      <c r="M831" s="31"/>
      <c r="N831" s="31">
        <v>202601</v>
      </c>
      <c r="O831" s="31"/>
      <c r="P831" s="30"/>
      <c r="Z831" s="44"/>
      <c r="AA831" s="44"/>
      <c r="AB831" s="44"/>
    </row>
    <row r="832" s="35" customFormat="1" customHeight="1" spans="1:28">
      <c r="A832" s="30"/>
      <c r="B832" s="38">
        <v>46045</v>
      </c>
      <c r="C832" s="31" t="s">
        <v>24</v>
      </c>
      <c r="D832" s="30" t="s">
        <v>406</v>
      </c>
      <c r="E832" s="30" t="s">
        <v>410</v>
      </c>
      <c r="F832" s="30"/>
      <c r="G832" s="30">
        <v>4333.21</v>
      </c>
      <c r="H832" s="32">
        <v>344868.18</v>
      </c>
      <c r="I832" s="31" t="s">
        <v>11</v>
      </c>
      <c r="J832" s="30"/>
      <c r="K832" s="31"/>
      <c r="L832" s="30">
        <v>202601</v>
      </c>
      <c r="M832" s="31"/>
      <c r="N832" s="31">
        <v>202601</v>
      </c>
      <c r="O832" s="31"/>
      <c r="P832" s="30"/>
      <c r="Z832" s="44"/>
      <c r="AA832" s="44"/>
      <c r="AB832" s="44"/>
    </row>
    <row r="833" s="35" customFormat="1" customHeight="1" spans="1:28">
      <c r="A833" s="30"/>
      <c r="B833" s="38">
        <v>46045</v>
      </c>
      <c r="C833" s="31" t="s">
        <v>24</v>
      </c>
      <c r="D833" s="30" t="s">
        <v>406</v>
      </c>
      <c r="E833" s="30" t="s">
        <v>411</v>
      </c>
      <c r="F833" s="30"/>
      <c r="G833" s="30">
        <v>87512.88</v>
      </c>
      <c r="H833" s="32">
        <v>257355.3</v>
      </c>
      <c r="I833" s="31" t="s">
        <v>11</v>
      </c>
      <c r="J833" s="30"/>
      <c r="K833" s="31"/>
      <c r="L833" s="30">
        <v>202601</v>
      </c>
      <c r="M833" s="31"/>
      <c r="N833" s="31">
        <v>202601</v>
      </c>
      <c r="O833" s="31"/>
      <c r="P833" s="30"/>
      <c r="Z833" s="44"/>
      <c r="AA833" s="44"/>
      <c r="AB833" s="44"/>
    </row>
    <row r="834" s="35" customFormat="1" customHeight="1" spans="1:28">
      <c r="A834" s="30"/>
      <c r="B834" s="38">
        <v>46045</v>
      </c>
      <c r="C834" s="31" t="s">
        <v>24</v>
      </c>
      <c r="D834" s="30" t="s">
        <v>118</v>
      </c>
      <c r="E834" s="30" t="s">
        <v>412</v>
      </c>
      <c r="F834" s="30">
        <v>9495</v>
      </c>
      <c r="G834" s="30"/>
      <c r="H834" s="32">
        <v>266850.3</v>
      </c>
      <c r="I834" s="31"/>
      <c r="J834" s="30"/>
      <c r="K834" s="31"/>
      <c r="L834" s="30">
        <v>202601</v>
      </c>
      <c r="M834" s="30" t="s">
        <v>412</v>
      </c>
      <c r="N834" s="31">
        <v>202601</v>
      </c>
      <c r="O834" s="31"/>
      <c r="P834" s="30"/>
      <c r="Z834" s="44"/>
      <c r="AA834" s="44"/>
      <c r="AB834" s="44"/>
    </row>
    <row r="835" s="35" customFormat="1" customHeight="1" spans="1:28">
      <c r="A835" s="30"/>
      <c r="B835" s="38">
        <v>46045</v>
      </c>
      <c r="C835" s="31" t="s">
        <v>24</v>
      </c>
      <c r="D835" s="30" t="s">
        <v>118</v>
      </c>
      <c r="E835" s="30" t="s">
        <v>413</v>
      </c>
      <c r="F835" s="30">
        <v>80</v>
      </c>
      <c r="G835" s="30"/>
      <c r="H835" s="32">
        <v>266930.3</v>
      </c>
      <c r="I835" s="31"/>
      <c r="J835" s="30"/>
      <c r="K835" s="31"/>
      <c r="L835" s="30">
        <v>202601</v>
      </c>
      <c r="M835" s="30" t="s">
        <v>413</v>
      </c>
      <c r="N835" s="31">
        <v>202601</v>
      </c>
      <c r="O835" s="31"/>
      <c r="P835" s="30"/>
      <c r="Z835" s="44"/>
      <c r="AA835" s="44"/>
      <c r="AB835" s="44"/>
    </row>
    <row r="836" s="35" customFormat="1" customHeight="1" spans="1:28">
      <c r="A836" s="30"/>
      <c r="B836" s="38">
        <v>46045</v>
      </c>
      <c r="C836" s="31" t="s">
        <v>24</v>
      </c>
      <c r="D836" s="30" t="s">
        <v>384</v>
      </c>
      <c r="E836" s="30" t="s">
        <v>414</v>
      </c>
      <c r="F836" s="30">
        <v>1936</v>
      </c>
      <c r="G836" s="30"/>
      <c r="H836" s="32">
        <v>268866.3</v>
      </c>
      <c r="I836" s="31" t="s">
        <v>97</v>
      </c>
      <c r="J836" s="30"/>
      <c r="K836" s="31"/>
      <c r="L836" s="30">
        <v>202601</v>
      </c>
      <c r="M836" s="31"/>
      <c r="N836" s="31">
        <v>202601</v>
      </c>
      <c r="O836" s="31"/>
      <c r="P836" s="30"/>
      <c r="Z836" s="44"/>
      <c r="AA836" s="44"/>
      <c r="AB836" s="44"/>
    </row>
    <row r="837" s="35" customFormat="1" customHeight="1" spans="1:28">
      <c r="A837" s="30"/>
      <c r="B837" s="38">
        <v>46048</v>
      </c>
      <c r="C837" s="31" t="s">
        <v>24</v>
      </c>
      <c r="D837" s="30" t="s">
        <v>118</v>
      </c>
      <c r="E837" s="30" t="s">
        <v>395</v>
      </c>
      <c r="F837" s="30">
        <v>31458</v>
      </c>
      <c r="G837" s="30"/>
      <c r="H837" s="32">
        <v>300324.3</v>
      </c>
      <c r="I837" s="31"/>
      <c r="J837" s="30"/>
      <c r="K837" s="31"/>
      <c r="L837" s="30">
        <v>202601</v>
      </c>
      <c r="M837" s="30" t="s">
        <v>395</v>
      </c>
      <c r="N837" s="31">
        <v>202601</v>
      </c>
      <c r="O837" s="31"/>
      <c r="P837" s="30"/>
      <c r="Z837" s="44"/>
      <c r="AA837" s="44"/>
      <c r="AB837" s="44"/>
    </row>
    <row r="838" s="35" customFormat="1" customHeight="1" spans="1:28">
      <c r="A838" s="30"/>
      <c r="B838" s="38">
        <v>46048</v>
      </c>
      <c r="C838" s="31" t="s">
        <v>24</v>
      </c>
      <c r="D838" s="30" t="s">
        <v>118</v>
      </c>
      <c r="E838" s="30" t="s">
        <v>415</v>
      </c>
      <c r="F838" s="30">
        <v>820</v>
      </c>
      <c r="G838" s="30"/>
      <c r="H838" s="32">
        <v>301144.3</v>
      </c>
      <c r="I838" s="31"/>
      <c r="J838" s="30"/>
      <c r="K838" s="31"/>
      <c r="L838" s="30">
        <v>202601</v>
      </c>
      <c r="M838" s="30" t="s">
        <v>415</v>
      </c>
      <c r="N838" s="31">
        <v>202601</v>
      </c>
      <c r="O838" s="31"/>
      <c r="P838" s="30"/>
      <c r="Z838" s="44"/>
      <c r="AA838" s="44"/>
      <c r="AB838" s="44"/>
    </row>
    <row r="839" s="35" customFormat="1" customHeight="1" spans="1:28">
      <c r="A839" s="30"/>
      <c r="B839" s="38">
        <v>46048</v>
      </c>
      <c r="C839" s="31" t="s">
        <v>24</v>
      </c>
      <c r="D839" s="30" t="s">
        <v>404</v>
      </c>
      <c r="E839" s="30" t="s">
        <v>416</v>
      </c>
      <c r="F839" s="30">
        <v>159.28</v>
      </c>
      <c r="G839" s="30"/>
      <c r="H839" s="32">
        <v>301303.58</v>
      </c>
      <c r="I839" s="31" t="s">
        <v>54</v>
      </c>
      <c r="J839" s="30"/>
      <c r="K839" s="31"/>
      <c r="L839" s="30">
        <v>202601</v>
      </c>
      <c r="M839" s="31"/>
      <c r="N839" s="31">
        <v>202601</v>
      </c>
      <c r="O839" s="31"/>
      <c r="P839" s="30"/>
      <c r="Z839" s="44"/>
      <c r="AA839" s="44"/>
      <c r="AB839" s="44"/>
    </row>
    <row r="840" s="35" customFormat="1" customHeight="1" spans="1:28">
      <c r="A840" s="30"/>
      <c r="B840" s="38">
        <v>46048</v>
      </c>
      <c r="C840" s="31" t="s">
        <v>24</v>
      </c>
      <c r="D840" s="30" t="s">
        <v>404</v>
      </c>
      <c r="E840" s="30" t="s">
        <v>416</v>
      </c>
      <c r="F840" s="30">
        <v>1682.98</v>
      </c>
      <c r="G840" s="30"/>
      <c r="H840" s="32">
        <v>302986.56</v>
      </c>
      <c r="I840" s="31" t="s">
        <v>52</v>
      </c>
      <c r="J840" s="30"/>
      <c r="K840" s="31"/>
      <c r="L840" s="30">
        <v>202601</v>
      </c>
      <c r="M840" s="31"/>
      <c r="N840" s="31"/>
      <c r="O840" s="31"/>
      <c r="P840" s="30"/>
      <c r="Z840" s="44"/>
      <c r="AA840" s="44"/>
      <c r="AB840" s="44"/>
    </row>
    <row r="841" s="35" customFormat="1" customHeight="1" spans="1:28">
      <c r="A841" s="30"/>
      <c r="B841" s="38">
        <v>46048</v>
      </c>
      <c r="C841" s="31" t="s">
        <v>24</v>
      </c>
      <c r="D841" s="30" t="s">
        <v>404</v>
      </c>
      <c r="E841" s="30" t="s">
        <v>416</v>
      </c>
      <c r="F841" s="30">
        <v>163.77</v>
      </c>
      <c r="G841" s="30"/>
      <c r="H841" s="32">
        <v>303150.33</v>
      </c>
      <c r="I841" s="31" t="s">
        <v>76</v>
      </c>
      <c r="J841" s="30"/>
      <c r="K841" s="31"/>
      <c r="L841" s="30">
        <v>202601</v>
      </c>
      <c r="M841" s="31"/>
      <c r="N841" s="31"/>
      <c r="O841" s="31"/>
      <c r="P841" s="30"/>
      <c r="Z841" s="44"/>
      <c r="AA841" s="44"/>
      <c r="AB841" s="44"/>
    </row>
    <row r="842" s="35" customFormat="1" customHeight="1" spans="1:28">
      <c r="A842" s="30"/>
      <c r="B842" s="38">
        <v>46049</v>
      </c>
      <c r="C842" s="31" t="s">
        <v>24</v>
      </c>
      <c r="D842" s="30" t="s">
        <v>417</v>
      </c>
      <c r="E842" s="30" t="s">
        <v>418</v>
      </c>
      <c r="F842" s="30">
        <v>619.04</v>
      </c>
      <c r="G842" s="30"/>
      <c r="H842" s="32">
        <v>303769.37</v>
      </c>
      <c r="I842" s="31" t="s">
        <v>56</v>
      </c>
      <c r="J842" s="30"/>
      <c r="K842" s="31"/>
      <c r="L842" s="30">
        <v>202601</v>
      </c>
      <c r="M842" s="31"/>
      <c r="N842" s="31">
        <v>202601</v>
      </c>
      <c r="O842" s="31"/>
      <c r="P842" s="30"/>
      <c r="Z842" s="44"/>
      <c r="AA842" s="44"/>
      <c r="AB842" s="44"/>
    </row>
    <row r="843" s="35" customFormat="1" customHeight="1" spans="1:28">
      <c r="A843" s="30"/>
      <c r="B843" s="38">
        <v>46049</v>
      </c>
      <c r="C843" s="31" t="s">
        <v>24</v>
      </c>
      <c r="D843" s="30" t="s">
        <v>417</v>
      </c>
      <c r="E843" s="30" t="s">
        <v>418</v>
      </c>
      <c r="F843" s="30">
        <v>254.76</v>
      </c>
      <c r="G843" s="30"/>
      <c r="H843" s="32">
        <v>304024.13</v>
      </c>
      <c r="I843" s="31" t="s">
        <v>97</v>
      </c>
      <c r="J843" s="30"/>
      <c r="K843" s="31"/>
      <c r="L843" s="30">
        <v>202601</v>
      </c>
      <c r="M843" s="31"/>
      <c r="N843" s="31"/>
      <c r="O843" s="31"/>
      <c r="P843" s="30"/>
      <c r="Z843" s="44"/>
      <c r="AA843" s="44"/>
      <c r="AB843" s="44"/>
    </row>
    <row r="844" s="35" customFormat="1" customHeight="1" spans="1:28">
      <c r="A844" s="30"/>
      <c r="B844" s="38">
        <v>46049</v>
      </c>
      <c r="C844" s="31" t="s">
        <v>24</v>
      </c>
      <c r="D844" s="30" t="s">
        <v>417</v>
      </c>
      <c r="E844" s="30" t="s">
        <v>418</v>
      </c>
      <c r="F844" s="30">
        <v>5596.89</v>
      </c>
      <c r="G844" s="30"/>
      <c r="H844" s="32">
        <v>309621.02</v>
      </c>
      <c r="I844" s="31" t="s">
        <v>76</v>
      </c>
      <c r="J844" s="30"/>
      <c r="K844" s="31"/>
      <c r="L844" s="30">
        <v>202601</v>
      </c>
      <c r="M844" s="31"/>
      <c r="N844" s="31"/>
      <c r="O844" s="31"/>
      <c r="P844" s="30"/>
      <c r="Z844" s="44"/>
      <c r="AA844" s="44"/>
      <c r="AB844" s="44"/>
    </row>
    <row r="845" s="35" customFormat="1" customHeight="1" spans="1:28">
      <c r="A845" s="30"/>
      <c r="B845" s="38">
        <v>46049</v>
      </c>
      <c r="C845" s="31" t="s">
        <v>24</v>
      </c>
      <c r="D845" s="30" t="s">
        <v>417</v>
      </c>
      <c r="E845" s="30" t="s">
        <v>418</v>
      </c>
      <c r="F845" s="30">
        <v>274.28</v>
      </c>
      <c r="G845" s="30"/>
      <c r="H845" s="32">
        <v>309895.3</v>
      </c>
      <c r="I845" s="31" t="s">
        <v>35</v>
      </c>
      <c r="J845" s="30"/>
      <c r="K845" s="31"/>
      <c r="L845" s="30">
        <v>202601</v>
      </c>
      <c r="M845" s="31"/>
      <c r="N845" s="31"/>
      <c r="O845" s="31"/>
      <c r="P845" s="30"/>
      <c r="Z845" s="44"/>
      <c r="AA845" s="44"/>
      <c r="AB845" s="44"/>
    </row>
    <row r="846" s="35" customFormat="1" customHeight="1" spans="1:28">
      <c r="A846" s="30"/>
      <c r="B846" s="38">
        <v>46049</v>
      </c>
      <c r="C846" s="31" t="s">
        <v>24</v>
      </c>
      <c r="D846" s="30" t="s">
        <v>417</v>
      </c>
      <c r="E846" s="30" t="s">
        <v>418</v>
      </c>
      <c r="F846" s="30">
        <v>552.53</v>
      </c>
      <c r="G846" s="30"/>
      <c r="H846" s="32">
        <v>310447.83</v>
      </c>
      <c r="I846" s="31" t="s">
        <v>41</v>
      </c>
      <c r="J846" s="30"/>
      <c r="K846" s="31"/>
      <c r="L846" s="30">
        <v>202601</v>
      </c>
      <c r="M846" s="31"/>
      <c r="N846" s="31"/>
      <c r="O846" s="31"/>
      <c r="P846" s="30"/>
      <c r="Z846" s="44"/>
      <c r="AA846" s="44"/>
      <c r="AB846" s="44"/>
    </row>
    <row r="847" s="35" customFormat="1" customHeight="1" spans="1:28">
      <c r="A847" s="30"/>
      <c r="B847" s="38">
        <v>46049</v>
      </c>
      <c r="C847" s="31" t="s">
        <v>24</v>
      </c>
      <c r="D847" s="30" t="s">
        <v>417</v>
      </c>
      <c r="E847" s="30" t="s">
        <v>418</v>
      </c>
      <c r="F847" s="30">
        <v>702.98</v>
      </c>
      <c r="G847" s="30"/>
      <c r="H847" s="32">
        <v>311150.81</v>
      </c>
      <c r="I847" s="31" t="s">
        <v>60</v>
      </c>
      <c r="J847" s="30"/>
      <c r="K847" s="31"/>
      <c r="L847" s="30">
        <v>202601</v>
      </c>
      <c r="M847" s="31"/>
      <c r="N847" s="31"/>
      <c r="O847" s="31"/>
      <c r="P847" s="30"/>
      <c r="Z847" s="44"/>
      <c r="AA847" s="44"/>
      <c r="AB847" s="44"/>
    </row>
    <row r="848" s="35" customFormat="1" customHeight="1" spans="1:28">
      <c r="A848" s="30"/>
      <c r="B848" s="38">
        <v>46081</v>
      </c>
      <c r="C848" s="31" t="s">
        <v>24</v>
      </c>
      <c r="D848" s="30" t="s">
        <v>393</v>
      </c>
      <c r="E848" s="30" t="s">
        <v>419</v>
      </c>
      <c r="F848" s="30">
        <v>67385.83</v>
      </c>
      <c r="G848" s="30"/>
      <c r="H848" s="32">
        <v>378536.64</v>
      </c>
      <c r="I848" s="31" t="s">
        <v>54</v>
      </c>
      <c r="J848" s="30"/>
      <c r="K848" s="31"/>
      <c r="L848" s="30">
        <v>202602</v>
      </c>
      <c r="M848" s="31"/>
      <c r="N848" s="31">
        <v>202602</v>
      </c>
      <c r="O848" s="31"/>
      <c r="P848" s="30"/>
      <c r="Z848" s="44"/>
      <c r="AA848" s="44"/>
      <c r="AB848" s="44"/>
    </row>
    <row r="849" s="35" customFormat="1" customHeight="1" spans="1:28">
      <c r="A849" s="30"/>
      <c r="B849" s="38">
        <v>46081</v>
      </c>
      <c r="C849" s="31" t="s">
        <v>24</v>
      </c>
      <c r="D849" s="30" t="s">
        <v>393</v>
      </c>
      <c r="E849" s="30" t="s">
        <v>419</v>
      </c>
      <c r="F849" s="30">
        <v>62329.16</v>
      </c>
      <c r="G849" s="30"/>
      <c r="H849" s="32">
        <v>440865.8</v>
      </c>
      <c r="I849" s="31" t="s">
        <v>66</v>
      </c>
      <c r="J849" s="30"/>
      <c r="K849" s="31"/>
      <c r="L849" s="30">
        <v>202602</v>
      </c>
      <c r="M849" s="31"/>
      <c r="N849" s="31">
        <v>202602</v>
      </c>
      <c r="O849" s="31"/>
      <c r="P849" s="30"/>
      <c r="Z849" s="44"/>
      <c r="AA849" s="44"/>
      <c r="AB849" s="44"/>
    </row>
    <row r="850" s="35" customFormat="1" customHeight="1" spans="1:28">
      <c r="A850" s="30"/>
      <c r="B850" s="38">
        <v>46081</v>
      </c>
      <c r="C850" s="31" t="s">
        <v>24</v>
      </c>
      <c r="D850" s="30" t="s">
        <v>393</v>
      </c>
      <c r="E850" s="30" t="s">
        <v>419</v>
      </c>
      <c r="F850" s="30">
        <v>8519.65</v>
      </c>
      <c r="G850" s="30"/>
      <c r="H850" s="32">
        <v>449385.45</v>
      </c>
      <c r="I850" s="31" t="s">
        <v>99</v>
      </c>
      <c r="J850" s="30"/>
      <c r="K850" s="31"/>
      <c r="L850" s="30">
        <v>202602</v>
      </c>
      <c r="M850" s="31"/>
      <c r="N850" s="31"/>
      <c r="O850" s="31"/>
      <c r="P850" s="30"/>
      <c r="Z850" s="44"/>
      <c r="AA850" s="44"/>
      <c r="AB850" s="44"/>
    </row>
    <row r="851" s="35" customFormat="1" customHeight="1" spans="1:28">
      <c r="A851" s="30"/>
      <c r="B851" s="38">
        <v>46081</v>
      </c>
      <c r="C851" s="31" t="s">
        <v>24</v>
      </c>
      <c r="D851" s="30" t="s">
        <v>393</v>
      </c>
      <c r="E851" s="30" t="s">
        <v>419</v>
      </c>
      <c r="F851" s="30">
        <v>21215.39</v>
      </c>
      <c r="G851" s="30"/>
      <c r="H851" s="32">
        <v>470600.84</v>
      </c>
      <c r="I851" s="31" t="s">
        <v>114</v>
      </c>
      <c r="J851" s="30"/>
      <c r="K851" s="31"/>
      <c r="L851" s="30">
        <v>202602</v>
      </c>
      <c r="M851" s="31"/>
      <c r="N851" s="31"/>
      <c r="O851" s="31"/>
      <c r="P851" s="30"/>
      <c r="Z851" s="44"/>
      <c r="AA851" s="44"/>
      <c r="AB851" s="44"/>
    </row>
    <row r="852" s="35" customFormat="1" customHeight="1" spans="1:28">
      <c r="A852" s="30"/>
      <c r="B852" s="38">
        <v>46051</v>
      </c>
      <c r="C852" s="31" t="s">
        <v>24</v>
      </c>
      <c r="D852" s="30" t="s">
        <v>420</v>
      </c>
      <c r="E852" s="30" t="s">
        <v>421</v>
      </c>
      <c r="F852" s="30">
        <v>373.2</v>
      </c>
      <c r="G852" s="30"/>
      <c r="H852" s="32">
        <v>470974.04</v>
      </c>
      <c r="I852" s="31" t="s">
        <v>74</v>
      </c>
      <c r="J852" s="30"/>
      <c r="K852" s="31"/>
      <c r="L852" s="30">
        <v>202601</v>
      </c>
      <c r="M852" s="31"/>
      <c r="N852" s="31">
        <v>202601</v>
      </c>
      <c r="O852" s="31"/>
      <c r="P852" s="30"/>
      <c r="Z852" s="44"/>
      <c r="AA852" s="44"/>
      <c r="AB852" s="44"/>
    </row>
    <row r="853" s="35" customFormat="1" customHeight="1" spans="1:28">
      <c r="A853" s="30"/>
      <c r="B853" s="38">
        <v>46051</v>
      </c>
      <c r="C853" s="31" t="s">
        <v>24</v>
      </c>
      <c r="D853" s="30" t="s">
        <v>420</v>
      </c>
      <c r="E853" s="30" t="s">
        <v>421</v>
      </c>
      <c r="F853" s="30">
        <v>653.1</v>
      </c>
      <c r="G853" s="30"/>
      <c r="H853" s="32">
        <v>471627.14</v>
      </c>
      <c r="I853" s="31" t="s">
        <v>231</v>
      </c>
      <c r="J853" s="30"/>
      <c r="K853" s="31"/>
      <c r="L853" s="30">
        <v>202601</v>
      </c>
      <c r="M853" s="31"/>
      <c r="N853" s="31"/>
      <c r="O853" s="31"/>
      <c r="P853" s="30"/>
      <c r="Z853" s="44"/>
      <c r="AA853" s="44"/>
      <c r="AB853" s="44"/>
    </row>
    <row r="854" s="35" customFormat="1" customHeight="1" spans="1:28">
      <c r="A854" s="30"/>
      <c r="B854" s="38">
        <v>46024</v>
      </c>
      <c r="C854" s="31" t="s">
        <v>23</v>
      </c>
      <c r="D854" s="30" t="s">
        <v>422</v>
      </c>
      <c r="E854" s="30" t="s">
        <v>423</v>
      </c>
      <c r="F854" s="66">
        <v>241.44</v>
      </c>
      <c r="G854" s="57"/>
      <c r="H854" s="32">
        <v>57280.36</v>
      </c>
      <c r="I854" s="31" t="s">
        <v>114</v>
      </c>
      <c r="J854" s="30"/>
      <c r="K854" s="31"/>
      <c r="L854" s="30">
        <v>202602</v>
      </c>
      <c r="M854" s="31"/>
      <c r="N854" s="30">
        <v>202601</v>
      </c>
      <c r="O854" s="31"/>
      <c r="P854" s="30"/>
      <c r="Z854" s="44"/>
      <c r="AA854" s="44"/>
      <c r="AB854" s="44"/>
    </row>
    <row r="855" s="35" customFormat="1" customHeight="1" spans="1:28">
      <c r="A855" s="30"/>
      <c r="B855" s="38">
        <v>46025</v>
      </c>
      <c r="C855" s="31" t="s">
        <v>23</v>
      </c>
      <c r="D855" s="30" t="s">
        <v>422</v>
      </c>
      <c r="E855" s="30" t="s">
        <v>423</v>
      </c>
      <c r="F855" s="66">
        <v>2905.51</v>
      </c>
      <c r="G855" s="57"/>
      <c r="H855" s="32">
        <v>60185.87</v>
      </c>
      <c r="I855" s="31" t="s">
        <v>54</v>
      </c>
      <c r="J855" s="30"/>
      <c r="K855" s="31"/>
      <c r="L855" s="30">
        <v>202602</v>
      </c>
      <c r="M855" s="31"/>
      <c r="N855" s="30">
        <v>202601</v>
      </c>
      <c r="O855" s="31"/>
      <c r="P855" s="30"/>
      <c r="Z855" s="44"/>
      <c r="AA855" s="44"/>
      <c r="AB855" s="44"/>
    </row>
    <row r="856" s="35" customFormat="1" customHeight="1" spans="1:28">
      <c r="A856" s="30"/>
      <c r="B856" s="38">
        <v>46031</v>
      </c>
      <c r="C856" s="31" t="s">
        <v>23</v>
      </c>
      <c r="D856" s="30" t="s">
        <v>424</v>
      </c>
      <c r="E856" s="30" t="s">
        <v>425</v>
      </c>
      <c r="F856" s="30">
        <v>3427.2</v>
      </c>
      <c r="G856" s="57"/>
      <c r="H856" s="32">
        <v>63613.07</v>
      </c>
      <c r="I856" s="31" t="s">
        <v>82</v>
      </c>
      <c r="J856" s="30"/>
      <c r="K856" s="31"/>
      <c r="L856" s="30">
        <v>202602</v>
      </c>
      <c r="M856" s="31"/>
      <c r="N856" s="30">
        <v>202601</v>
      </c>
      <c r="O856" s="31"/>
      <c r="P856" s="30"/>
      <c r="Z856" s="44"/>
      <c r="AA856" s="44"/>
      <c r="AB856" s="44"/>
    </row>
    <row r="857" s="35" customFormat="1" customHeight="1" spans="1:28">
      <c r="A857" s="30"/>
      <c r="B857" s="38">
        <v>46031</v>
      </c>
      <c r="C857" s="31" t="s">
        <v>23</v>
      </c>
      <c r="D857" s="30" t="s">
        <v>424</v>
      </c>
      <c r="E857" s="30" t="s">
        <v>426</v>
      </c>
      <c r="F857" s="57">
        <v>3946.68</v>
      </c>
      <c r="G857" s="57"/>
      <c r="H857" s="32">
        <v>67559.75</v>
      </c>
      <c r="I857" s="31" t="s">
        <v>114</v>
      </c>
      <c r="J857" s="30"/>
      <c r="K857" s="31"/>
      <c r="L857" s="30">
        <v>202602</v>
      </c>
      <c r="M857" s="31"/>
      <c r="N857" s="30">
        <v>202601</v>
      </c>
      <c r="O857" s="31"/>
      <c r="P857" s="30"/>
      <c r="Z857" s="44"/>
      <c r="AA857" s="44"/>
      <c r="AB857" s="44"/>
    </row>
    <row r="858" s="35" customFormat="1" customHeight="1" spans="1:28">
      <c r="A858" s="30"/>
      <c r="B858" s="38">
        <v>46032</v>
      </c>
      <c r="C858" s="31" t="s">
        <v>23</v>
      </c>
      <c r="D858" s="31" t="s">
        <v>154</v>
      </c>
      <c r="E858" s="30" t="s">
        <v>427</v>
      </c>
      <c r="F858" s="30"/>
      <c r="G858" s="67">
        <v>32374</v>
      </c>
      <c r="H858" s="32">
        <v>35185.75</v>
      </c>
      <c r="I858" s="31" t="s">
        <v>72</v>
      </c>
      <c r="J858" s="30"/>
      <c r="K858" s="31"/>
      <c r="L858" s="30">
        <v>202601</v>
      </c>
      <c r="M858" s="31"/>
      <c r="N858" s="30">
        <v>202601</v>
      </c>
      <c r="O858" s="31"/>
      <c r="P858" s="30"/>
      <c r="Z858" s="44"/>
      <c r="AA858" s="44"/>
      <c r="AB858" s="44"/>
    </row>
    <row r="859" s="35" customFormat="1" customHeight="1" spans="1:28">
      <c r="A859" s="30"/>
      <c r="B859" s="68">
        <v>46043</v>
      </c>
      <c r="C859" s="31" t="s">
        <v>21</v>
      </c>
      <c r="D859" s="30" t="s">
        <v>402</v>
      </c>
      <c r="E859" s="30" t="s">
        <v>428</v>
      </c>
      <c r="F859" s="31"/>
      <c r="G859" s="30">
        <v>12555.56</v>
      </c>
      <c r="H859" s="32">
        <v>49076.97</v>
      </c>
      <c r="I859" s="31" t="s">
        <v>11</v>
      </c>
      <c r="J859" s="30"/>
      <c r="K859" s="31"/>
      <c r="L859" s="30">
        <v>202601</v>
      </c>
      <c r="M859" s="31"/>
      <c r="N859" s="31">
        <v>202601</v>
      </c>
      <c r="O859" s="31"/>
      <c r="P859" s="30"/>
      <c r="Z859" s="44"/>
      <c r="AA859" s="44"/>
      <c r="AB859" s="44"/>
    </row>
    <row r="860" s="35" customFormat="1" customHeight="1" spans="1:28">
      <c r="A860" s="30"/>
      <c r="B860" s="68">
        <v>46026</v>
      </c>
      <c r="C860" s="31" t="s">
        <v>20</v>
      </c>
      <c r="D860" s="30" t="s">
        <v>429</v>
      </c>
      <c r="E860" s="30" t="s">
        <v>430</v>
      </c>
      <c r="F860" s="31">
        <v>36830.23</v>
      </c>
      <c r="G860" s="30"/>
      <c r="H860" s="32">
        <v>267445.45</v>
      </c>
      <c r="I860" s="31"/>
      <c r="J860" s="30"/>
      <c r="K860" s="31"/>
      <c r="L860" s="30"/>
      <c r="M860" s="31"/>
      <c r="N860" s="30">
        <v>202601</v>
      </c>
      <c r="O860" s="31"/>
      <c r="P860" s="30"/>
      <c r="Z860" s="44"/>
      <c r="AA860" s="44"/>
      <c r="AB860" s="44"/>
    </row>
    <row r="861" s="35" customFormat="1" customHeight="1" spans="1:28">
      <c r="A861" s="30"/>
      <c r="B861" s="38">
        <v>46023</v>
      </c>
      <c r="C861" s="31" t="s">
        <v>20</v>
      </c>
      <c r="D861" s="30" t="s">
        <v>429</v>
      </c>
      <c r="E861" s="30" t="s">
        <v>430</v>
      </c>
      <c r="F861" s="56">
        <v>23431.23</v>
      </c>
      <c r="G861" s="30"/>
      <c r="H861" s="32">
        <v>290876.68</v>
      </c>
      <c r="I861" s="31" t="s">
        <v>80</v>
      </c>
      <c r="J861" s="30"/>
      <c r="K861" s="31"/>
      <c r="L861" s="31">
        <v>202602</v>
      </c>
      <c r="M861" s="31"/>
      <c r="N861" s="30">
        <v>202601</v>
      </c>
      <c r="O861" s="31"/>
      <c r="P861" s="30"/>
      <c r="Z861" s="44"/>
      <c r="AA861" s="44"/>
      <c r="AB861" s="44"/>
    </row>
    <row r="862" s="35" customFormat="1" customHeight="1" spans="1:28">
      <c r="A862" s="30"/>
      <c r="B862" s="38">
        <v>46023</v>
      </c>
      <c r="C862" s="31" t="s">
        <v>20</v>
      </c>
      <c r="D862" s="30" t="s">
        <v>429</v>
      </c>
      <c r="E862" s="30" t="s">
        <v>430</v>
      </c>
      <c r="F862" s="56">
        <v>12531.39</v>
      </c>
      <c r="G862" s="30"/>
      <c r="H862" s="32">
        <v>303408.07</v>
      </c>
      <c r="I862" s="31" t="s">
        <v>54</v>
      </c>
      <c r="J862" s="30"/>
      <c r="K862" s="31"/>
      <c r="L862" s="31">
        <v>202602</v>
      </c>
      <c r="M862" s="31"/>
      <c r="N862" s="30">
        <v>202601</v>
      </c>
      <c r="O862" s="31"/>
      <c r="P862" s="30"/>
      <c r="Z862" s="44"/>
      <c r="AA862" s="44"/>
      <c r="AB862" s="44"/>
    </row>
    <row r="863" s="35" customFormat="1" customHeight="1" spans="1:28">
      <c r="A863" s="30"/>
      <c r="B863" s="38">
        <v>46023</v>
      </c>
      <c r="C863" s="31" t="s">
        <v>20</v>
      </c>
      <c r="D863" s="30" t="s">
        <v>429</v>
      </c>
      <c r="E863" s="30" t="s">
        <v>430</v>
      </c>
      <c r="F863" s="56">
        <v>6351.82</v>
      </c>
      <c r="G863" s="30"/>
      <c r="H863" s="32">
        <v>309759.89</v>
      </c>
      <c r="I863" s="31" t="s">
        <v>66</v>
      </c>
      <c r="J863" s="30"/>
      <c r="K863" s="31"/>
      <c r="L863" s="31">
        <v>202602</v>
      </c>
      <c r="M863" s="31"/>
      <c r="N863" s="30">
        <v>202601</v>
      </c>
      <c r="O863" s="31"/>
      <c r="P863" s="30"/>
      <c r="Z863" s="44"/>
      <c r="AA863" s="44"/>
      <c r="AB863" s="44"/>
    </row>
    <row r="864" s="35" customFormat="1" customHeight="1" spans="1:28">
      <c r="A864" s="30"/>
      <c r="B864" s="38">
        <v>46023</v>
      </c>
      <c r="C864" s="31" t="s">
        <v>20</v>
      </c>
      <c r="D864" s="30" t="s">
        <v>429</v>
      </c>
      <c r="E864" s="30" t="s">
        <v>430</v>
      </c>
      <c r="F864" s="56">
        <v>4596.42</v>
      </c>
      <c r="G864" s="30"/>
      <c r="H864" s="32">
        <v>314356.31</v>
      </c>
      <c r="I864" s="31" t="s">
        <v>56</v>
      </c>
      <c r="J864" s="30"/>
      <c r="K864" s="31"/>
      <c r="L864" s="31">
        <v>202602</v>
      </c>
      <c r="M864" s="31"/>
      <c r="N864" s="30">
        <v>202601</v>
      </c>
      <c r="O864" s="31"/>
      <c r="P864" s="30"/>
      <c r="Z864" s="44"/>
      <c r="AA864" s="44"/>
      <c r="AB864" s="44"/>
    </row>
    <row r="865" s="35" customFormat="1" customHeight="1" spans="1:28">
      <c r="A865" s="30"/>
      <c r="B865" s="38">
        <v>46030</v>
      </c>
      <c r="C865" s="31" t="s">
        <v>20</v>
      </c>
      <c r="D865" s="30" t="s">
        <v>154</v>
      </c>
      <c r="E865" s="30" t="s">
        <v>431</v>
      </c>
      <c r="F865" s="56"/>
      <c r="G865" s="56">
        <v>92719.01</v>
      </c>
      <c r="H865" s="32">
        <v>221637.3</v>
      </c>
      <c r="I865" s="31" t="s">
        <v>72</v>
      </c>
      <c r="J865" s="30"/>
      <c r="K865" s="31"/>
      <c r="L865" s="31">
        <v>202601</v>
      </c>
      <c r="M865" s="31"/>
      <c r="N865" s="30">
        <v>202601</v>
      </c>
      <c r="O865" s="31"/>
      <c r="P865" s="30"/>
      <c r="Z865" s="44"/>
      <c r="AA865" s="44"/>
      <c r="AB865" s="44"/>
    </row>
    <row r="866" s="35" customFormat="1" customHeight="1" spans="1:28">
      <c r="A866" s="30"/>
      <c r="B866" s="38">
        <v>46023</v>
      </c>
      <c r="C866" s="31" t="s">
        <v>20</v>
      </c>
      <c r="D866" s="30" t="s">
        <v>429</v>
      </c>
      <c r="E866" s="30" t="s">
        <v>430</v>
      </c>
      <c r="F866" s="56">
        <v>15143.75</v>
      </c>
      <c r="G866" s="56"/>
      <c r="H866" s="32">
        <v>236781.05</v>
      </c>
      <c r="I866" s="31" t="s">
        <v>52</v>
      </c>
      <c r="J866" s="30"/>
      <c r="K866" s="31"/>
      <c r="L866" s="31">
        <v>202602</v>
      </c>
      <c r="M866" s="31"/>
      <c r="N866" s="30">
        <v>202601</v>
      </c>
      <c r="O866" s="31"/>
      <c r="P866" s="30"/>
      <c r="Z866" s="44"/>
      <c r="AA866" s="44"/>
      <c r="AB866" s="44"/>
    </row>
    <row r="867" s="35" customFormat="1" customHeight="1" spans="1:28">
      <c r="A867" s="30"/>
      <c r="B867" s="38">
        <v>46023</v>
      </c>
      <c r="C867" s="31" t="s">
        <v>20</v>
      </c>
      <c r="D867" s="30" t="s">
        <v>429</v>
      </c>
      <c r="E867" s="30" t="s">
        <v>430</v>
      </c>
      <c r="F867" s="56">
        <v>38055.92</v>
      </c>
      <c r="G867" s="56"/>
      <c r="H867" s="32">
        <v>274836.97</v>
      </c>
      <c r="I867" s="31" t="s">
        <v>99</v>
      </c>
      <c r="J867" s="30"/>
      <c r="K867" s="31"/>
      <c r="L867" s="31">
        <v>202602</v>
      </c>
      <c r="M867" s="31"/>
      <c r="N867" s="30">
        <v>202601</v>
      </c>
      <c r="O867" s="31"/>
      <c r="P867" s="30"/>
      <c r="Z867" s="44"/>
      <c r="AA867" s="44"/>
      <c r="AB867" s="44"/>
    </row>
    <row r="868" s="35" customFormat="1" customHeight="1" spans="1:28">
      <c r="A868" s="30"/>
      <c r="B868" s="38">
        <v>46023</v>
      </c>
      <c r="C868" s="31" t="s">
        <v>20</v>
      </c>
      <c r="D868" s="30" t="s">
        <v>429</v>
      </c>
      <c r="E868" s="30" t="s">
        <v>430</v>
      </c>
      <c r="F868" s="56">
        <v>28142.26</v>
      </c>
      <c r="G868" s="56"/>
      <c r="H868" s="32">
        <v>302979.23</v>
      </c>
      <c r="I868" s="31" t="s">
        <v>74</v>
      </c>
      <c r="J868" s="30"/>
      <c r="K868" s="31"/>
      <c r="L868" s="31">
        <v>202602</v>
      </c>
      <c r="M868" s="31"/>
      <c r="N868" s="30">
        <v>202601</v>
      </c>
      <c r="O868" s="31"/>
      <c r="P868" s="30"/>
      <c r="Z868" s="44"/>
      <c r="AA868" s="44"/>
      <c r="AB868" s="44"/>
    </row>
    <row r="869" s="35" customFormat="1" customHeight="1" spans="1:28">
      <c r="A869" s="30"/>
      <c r="B869" s="38">
        <v>46024</v>
      </c>
      <c r="C869" s="31" t="s">
        <v>29</v>
      </c>
      <c r="D869" s="30" t="s">
        <v>110</v>
      </c>
      <c r="E869" s="69" t="s">
        <v>432</v>
      </c>
      <c r="F869" s="30">
        <v>40</v>
      </c>
      <c r="G869" s="30"/>
      <c r="H869" s="32">
        <v>2568.16</v>
      </c>
      <c r="I869" s="31" t="s">
        <v>11</v>
      </c>
      <c r="J869" s="30"/>
      <c r="K869" s="31"/>
      <c r="L869" s="41">
        <v>202512</v>
      </c>
      <c r="M869" s="31"/>
      <c r="N869" s="30">
        <v>202601</v>
      </c>
      <c r="O869" s="31"/>
      <c r="P869" s="30"/>
      <c r="Z869" s="44"/>
      <c r="AA869" s="44"/>
      <c r="AB869" s="44"/>
    </row>
    <row r="870" s="35" customFormat="1" customHeight="1" spans="1:28">
      <c r="A870" s="30"/>
      <c r="B870" s="38">
        <v>46024</v>
      </c>
      <c r="C870" s="31" t="s">
        <v>29</v>
      </c>
      <c r="D870" s="30" t="s">
        <v>110</v>
      </c>
      <c r="E870" s="30" t="s">
        <v>433</v>
      </c>
      <c r="F870" s="30">
        <v>40</v>
      </c>
      <c r="G870" s="30"/>
      <c r="H870" s="32">
        <v>2608.16</v>
      </c>
      <c r="I870" s="31" t="s">
        <v>11</v>
      </c>
      <c r="J870" s="30"/>
      <c r="K870" s="31"/>
      <c r="L870" s="41">
        <v>202512</v>
      </c>
      <c r="M870" s="31"/>
      <c r="N870" s="30">
        <v>202601</v>
      </c>
      <c r="O870" s="31"/>
      <c r="P870" s="30"/>
      <c r="Z870" s="44"/>
      <c r="AA870" s="44"/>
      <c r="AB870" s="44"/>
    </row>
    <row r="871" s="35" customFormat="1" customHeight="1" spans="1:28">
      <c r="A871" s="30"/>
      <c r="B871" s="38">
        <v>46028</v>
      </c>
      <c r="C871" s="31" t="s">
        <v>29</v>
      </c>
      <c r="D871" s="30" t="s">
        <v>112</v>
      </c>
      <c r="E871" s="30" t="s">
        <v>434</v>
      </c>
      <c r="F871" s="30"/>
      <c r="G871" s="30">
        <v>42.3</v>
      </c>
      <c r="H871" s="32">
        <v>2565.86</v>
      </c>
      <c r="I871" s="31" t="s">
        <v>11</v>
      </c>
      <c r="J871" s="30"/>
      <c r="K871" s="31"/>
      <c r="L871" s="30">
        <v>202601</v>
      </c>
      <c r="M871" s="31"/>
      <c r="N871" s="30">
        <v>202601</v>
      </c>
      <c r="O871" s="31"/>
      <c r="P871" s="30"/>
      <c r="Z871" s="44"/>
      <c r="AA871" s="44"/>
      <c r="AB871" s="44"/>
    </row>
    <row r="872" s="35" customFormat="1" customHeight="1" spans="1:28">
      <c r="A872" s="30"/>
      <c r="B872" s="38">
        <v>46028</v>
      </c>
      <c r="C872" s="31" t="s">
        <v>29</v>
      </c>
      <c r="D872" s="30" t="s">
        <v>48</v>
      </c>
      <c r="E872" s="30" t="s">
        <v>67</v>
      </c>
      <c r="F872" s="30">
        <v>20000</v>
      </c>
      <c r="G872" s="30"/>
      <c r="H872" s="32">
        <v>22565.86</v>
      </c>
      <c r="I872" s="31"/>
      <c r="J872" s="30"/>
      <c r="K872" s="31"/>
      <c r="L872" s="30">
        <v>202601</v>
      </c>
      <c r="M872" s="31"/>
      <c r="N872" s="30">
        <v>202601</v>
      </c>
      <c r="O872" s="31"/>
      <c r="P872" s="30"/>
      <c r="Z872" s="44"/>
      <c r="AA872" s="44"/>
      <c r="AB872" s="44"/>
    </row>
    <row r="873" s="35" customFormat="1" customHeight="1" spans="1:28">
      <c r="A873" s="30"/>
      <c r="B873" s="38">
        <v>46028</v>
      </c>
      <c r="C873" s="31" t="s">
        <v>29</v>
      </c>
      <c r="D873" s="30" t="s">
        <v>48</v>
      </c>
      <c r="E873" s="30" t="s">
        <v>67</v>
      </c>
      <c r="F873" s="30">
        <v>12000</v>
      </c>
      <c r="G873" s="30"/>
      <c r="H873" s="32">
        <v>34565.86</v>
      </c>
      <c r="I873" s="31"/>
      <c r="J873" s="30"/>
      <c r="K873" s="31"/>
      <c r="L873" s="41">
        <v>202601</v>
      </c>
      <c r="M873" s="31"/>
      <c r="N873" s="30">
        <v>202601</v>
      </c>
      <c r="O873" s="31"/>
      <c r="P873" s="30"/>
      <c r="Z873" s="44"/>
      <c r="AA873" s="44"/>
      <c r="AB873" s="44"/>
    </row>
    <row r="874" s="35" customFormat="1" customHeight="1" spans="1:28">
      <c r="A874" s="30"/>
      <c r="B874" s="38">
        <v>46028</v>
      </c>
      <c r="C874" s="31" t="s">
        <v>29</v>
      </c>
      <c r="D874" s="30" t="s">
        <v>133</v>
      </c>
      <c r="E874" s="30" t="s">
        <v>435</v>
      </c>
      <c r="F874" s="30"/>
      <c r="G874" s="30">
        <v>148</v>
      </c>
      <c r="H874" s="32">
        <v>34417.86</v>
      </c>
      <c r="I874" s="31" t="s">
        <v>11</v>
      </c>
      <c r="J874" s="30"/>
      <c r="K874" s="31"/>
      <c r="L874" s="41">
        <v>202512</v>
      </c>
      <c r="M874" s="31"/>
      <c r="N874" s="30">
        <v>202601</v>
      </c>
      <c r="O874" s="31"/>
      <c r="P874" s="30"/>
      <c r="Z874" s="44"/>
      <c r="AA874" s="44"/>
      <c r="AB874" s="44"/>
    </row>
    <row r="875" s="35" customFormat="1" customHeight="1" spans="1:28">
      <c r="A875" s="30"/>
      <c r="B875" s="38">
        <v>46028</v>
      </c>
      <c r="C875" s="31" t="s">
        <v>29</v>
      </c>
      <c r="D875" s="30" t="s">
        <v>133</v>
      </c>
      <c r="E875" s="30" t="s">
        <v>436</v>
      </c>
      <c r="F875" s="30"/>
      <c r="G875" s="30">
        <v>49</v>
      </c>
      <c r="H875" s="32">
        <v>34368.86</v>
      </c>
      <c r="I875" s="31" t="s">
        <v>11</v>
      </c>
      <c r="J875" s="30"/>
      <c r="K875" s="31"/>
      <c r="L875" s="41">
        <v>202512</v>
      </c>
      <c r="M875" s="31"/>
      <c r="N875" s="30">
        <v>202601</v>
      </c>
      <c r="O875" s="31"/>
      <c r="P875" s="30"/>
      <c r="Z875" s="44"/>
      <c r="AA875" s="44"/>
      <c r="AB875" s="44"/>
    </row>
    <row r="876" s="35" customFormat="1" customHeight="1" spans="1:28">
      <c r="A876" s="30"/>
      <c r="B876" s="38">
        <v>46028</v>
      </c>
      <c r="C876" s="31" t="s">
        <v>29</v>
      </c>
      <c r="D876" s="30" t="s">
        <v>133</v>
      </c>
      <c r="E876" s="30" t="s">
        <v>437</v>
      </c>
      <c r="F876" s="30"/>
      <c r="G876" s="30">
        <v>8910</v>
      </c>
      <c r="H876" s="32">
        <v>25458.86</v>
      </c>
      <c r="I876" s="31" t="s">
        <v>11</v>
      </c>
      <c r="J876" s="30"/>
      <c r="K876" s="31"/>
      <c r="L876" s="41">
        <v>202512</v>
      </c>
      <c r="M876" s="31"/>
      <c r="N876" s="30">
        <v>202601</v>
      </c>
      <c r="O876" s="31"/>
      <c r="P876" s="30"/>
      <c r="Z876" s="44"/>
      <c r="AA876" s="44"/>
      <c r="AB876" s="44"/>
    </row>
    <row r="877" s="35" customFormat="1" customHeight="1" spans="1:28">
      <c r="A877" s="30"/>
      <c r="B877" s="38">
        <v>46031</v>
      </c>
      <c r="C877" s="31" t="s">
        <v>29</v>
      </c>
      <c r="D877" s="30" t="s">
        <v>133</v>
      </c>
      <c r="E877" s="30" t="s">
        <v>438</v>
      </c>
      <c r="F877" s="30"/>
      <c r="G877" s="30">
        <v>16620</v>
      </c>
      <c r="H877" s="32">
        <v>8838.86</v>
      </c>
      <c r="I877" s="31"/>
      <c r="J877" s="30"/>
      <c r="K877" s="31"/>
      <c r="L877" s="30">
        <v>202601</v>
      </c>
      <c r="M877" s="31"/>
      <c r="N877" s="30">
        <v>202601</v>
      </c>
      <c r="O877" s="31"/>
      <c r="P877" s="30"/>
      <c r="Z877" s="44"/>
      <c r="AA877" s="44"/>
      <c r="AB877" s="44"/>
    </row>
    <row r="878" s="35" customFormat="1" customHeight="1" spans="1:28">
      <c r="A878" s="30"/>
      <c r="B878" s="38">
        <v>46034</v>
      </c>
      <c r="C878" s="31" t="s">
        <v>29</v>
      </c>
      <c r="D878" s="30" t="s">
        <v>92</v>
      </c>
      <c r="E878" s="30" t="s">
        <v>439</v>
      </c>
      <c r="F878" s="30"/>
      <c r="G878" s="30">
        <v>6900</v>
      </c>
      <c r="H878" s="32">
        <v>1938.86</v>
      </c>
      <c r="I878" s="31" t="s">
        <v>72</v>
      </c>
      <c r="J878" s="30"/>
      <c r="K878" s="31"/>
      <c r="L878" s="30">
        <v>202601</v>
      </c>
      <c r="M878" s="31"/>
      <c r="N878" s="30">
        <v>202601</v>
      </c>
      <c r="O878" s="31"/>
      <c r="P878" s="30"/>
      <c r="Z878" s="44"/>
      <c r="AA878" s="44"/>
      <c r="AB878" s="44"/>
    </row>
    <row r="879" s="35" customFormat="1" customHeight="1" spans="1:28">
      <c r="A879" s="30"/>
      <c r="B879" s="38">
        <v>46034</v>
      </c>
      <c r="C879" s="31" t="s">
        <v>29</v>
      </c>
      <c r="D879" s="30" t="s">
        <v>326</v>
      </c>
      <c r="E879" s="30" t="s">
        <v>440</v>
      </c>
      <c r="F879" s="30"/>
      <c r="G879" s="30">
        <v>300</v>
      </c>
      <c r="H879" s="32">
        <v>1638.86</v>
      </c>
      <c r="I879" s="31" t="s">
        <v>72</v>
      </c>
      <c r="J879" s="30"/>
      <c r="K879" s="31"/>
      <c r="L879" s="30">
        <v>202601</v>
      </c>
      <c r="M879" s="31"/>
      <c r="N879" s="30">
        <v>202601</v>
      </c>
      <c r="O879" s="31"/>
      <c r="P879" s="30"/>
      <c r="Z879" s="44"/>
      <c r="AA879" s="44"/>
      <c r="AB879" s="44"/>
    </row>
    <row r="880" s="35" customFormat="1" customHeight="1" spans="1:28">
      <c r="A880" s="30"/>
      <c r="B880" s="38">
        <v>46034</v>
      </c>
      <c r="C880" s="31" t="s">
        <v>29</v>
      </c>
      <c r="D880" s="30"/>
      <c r="E880" s="30" t="s">
        <v>441</v>
      </c>
      <c r="F880" s="30">
        <v>10</v>
      </c>
      <c r="G880" s="30"/>
      <c r="H880" s="32">
        <v>1648.86</v>
      </c>
      <c r="I880" s="31"/>
      <c r="J880" s="30"/>
      <c r="K880" s="31"/>
      <c r="L880" s="30">
        <v>202601</v>
      </c>
      <c r="M880" s="31"/>
      <c r="N880" s="30">
        <v>202601</v>
      </c>
      <c r="O880" s="31"/>
      <c r="P880" s="30"/>
      <c r="Z880" s="44"/>
      <c r="AA880" s="44"/>
      <c r="AB880" s="44"/>
    </row>
    <row r="881" s="35" customFormat="1" customHeight="1" spans="1:28">
      <c r="A881" s="30"/>
      <c r="B881" s="38">
        <v>46034</v>
      </c>
      <c r="C881" s="31" t="s">
        <v>29</v>
      </c>
      <c r="D881" s="30"/>
      <c r="E881" s="30" t="s">
        <v>442</v>
      </c>
      <c r="F881" s="30">
        <v>28</v>
      </c>
      <c r="G881" s="30"/>
      <c r="H881" s="32">
        <v>1676.86</v>
      </c>
      <c r="I881" s="31"/>
      <c r="J881" s="30"/>
      <c r="K881" s="31"/>
      <c r="L881" s="30">
        <v>202601</v>
      </c>
      <c r="M881" s="31"/>
      <c r="N881" s="30">
        <v>202601</v>
      </c>
      <c r="O881" s="31"/>
      <c r="P881" s="30"/>
      <c r="Z881" s="44"/>
      <c r="AA881" s="44"/>
      <c r="AB881" s="44"/>
    </row>
    <row r="882" s="35" customFormat="1" customHeight="1" spans="1:28">
      <c r="A882" s="30"/>
      <c r="B882" s="38">
        <v>46028</v>
      </c>
      <c r="C882" s="31" t="s">
        <v>29</v>
      </c>
      <c r="D882" s="30"/>
      <c r="E882" s="30" t="s">
        <v>443</v>
      </c>
      <c r="F882" s="30"/>
      <c r="G882" s="30">
        <v>45</v>
      </c>
      <c r="H882" s="32">
        <v>1631.86</v>
      </c>
      <c r="I882" s="31" t="s">
        <v>11</v>
      </c>
      <c r="J882" s="30"/>
      <c r="K882" s="31"/>
      <c r="L882" s="30">
        <v>202601</v>
      </c>
      <c r="M882" s="31"/>
      <c r="N882" s="30">
        <v>202601</v>
      </c>
      <c r="O882" s="31"/>
      <c r="P882" s="30"/>
      <c r="Z882" s="44"/>
      <c r="AA882" s="44"/>
      <c r="AB882" s="44"/>
    </row>
    <row r="883" s="35" customFormat="1" customHeight="1" spans="1:28">
      <c r="A883" s="30"/>
      <c r="B883" s="38">
        <v>46028</v>
      </c>
      <c r="C883" s="31" t="s">
        <v>29</v>
      </c>
      <c r="D883" s="30" t="s">
        <v>48</v>
      </c>
      <c r="E883" s="30" t="s">
        <v>67</v>
      </c>
      <c r="F883" s="30">
        <v>8600</v>
      </c>
      <c r="G883" s="30"/>
      <c r="H883" s="32">
        <v>10231.86</v>
      </c>
      <c r="I883" s="31" t="s">
        <v>11</v>
      </c>
      <c r="J883" s="30"/>
      <c r="K883" s="31"/>
      <c r="L883" s="30">
        <v>202601</v>
      </c>
      <c r="M883" s="31"/>
      <c r="N883" s="30">
        <v>202601</v>
      </c>
      <c r="O883" s="31"/>
      <c r="P883" s="30"/>
      <c r="Z883" s="44"/>
      <c r="AA883" s="44"/>
      <c r="AB883" s="44"/>
    </row>
    <row r="884" s="35" customFormat="1" customHeight="1" spans="1:28">
      <c r="A884" s="30"/>
      <c r="B884" s="38">
        <v>46030</v>
      </c>
      <c r="C884" s="31" t="s">
        <v>29</v>
      </c>
      <c r="D884" s="30" t="s">
        <v>133</v>
      </c>
      <c r="E884" s="30" t="s">
        <v>444</v>
      </c>
      <c r="F884" s="30"/>
      <c r="G884" s="30">
        <v>4700</v>
      </c>
      <c r="H884" s="32">
        <v>5531.86</v>
      </c>
      <c r="I884" s="31" t="s">
        <v>11</v>
      </c>
      <c r="J884" s="30"/>
      <c r="K884" s="31"/>
      <c r="L884" s="30">
        <v>202601</v>
      </c>
      <c r="M884" s="31"/>
      <c r="N884" s="30">
        <v>202601</v>
      </c>
      <c r="O884" s="31"/>
      <c r="P884" s="30"/>
      <c r="Z884" s="44"/>
      <c r="AA884" s="44"/>
      <c r="AB884" s="44"/>
    </row>
    <row r="885" s="35" customFormat="1" customHeight="1" spans="1:28">
      <c r="A885" s="30"/>
      <c r="B885" s="38">
        <v>46038</v>
      </c>
      <c r="C885" s="31" t="s">
        <v>29</v>
      </c>
      <c r="D885" s="30" t="s">
        <v>133</v>
      </c>
      <c r="E885" s="30" t="s">
        <v>445</v>
      </c>
      <c r="F885" s="30"/>
      <c r="G885" s="30">
        <v>3900</v>
      </c>
      <c r="H885" s="32">
        <v>1631.86</v>
      </c>
      <c r="I885" s="31"/>
      <c r="J885" s="30"/>
      <c r="K885" s="31"/>
      <c r="L885" s="30">
        <v>202601</v>
      </c>
      <c r="M885" s="31"/>
      <c r="N885" s="30">
        <v>202601</v>
      </c>
      <c r="O885" s="31"/>
      <c r="P885" s="30"/>
      <c r="Z885" s="44"/>
      <c r="AA885" s="44"/>
      <c r="AB885" s="44"/>
    </row>
    <row r="886" s="35" customFormat="1" customHeight="1" spans="1:28">
      <c r="A886" s="30"/>
      <c r="B886" s="38">
        <v>46031</v>
      </c>
      <c r="C886" s="31" t="s">
        <v>29</v>
      </c>
      <c r="D886" s="30" t="s">
        <v>110</v>
      </c>
      <c r="E886" s="30" t="s">
        <v>446</v>
      </c>
      <c r="F886" s="30">
        <v>60</v>
      </c>
      <c r="G886" s="30"/>
      <c r="H886" s="32">
        <v>1691.86</v>
      </c>
      <c r="I886" s="31" t="s">
        <v>11</v>
      </c>
      <c r="J886" s="30"/>
      <c r="K886" s="31"/>
      <c r="L886" s="30">
        <v>202601</v>
      </c>
      <c r="M886" s="31"/>
      <c r="N886" s="30">
        <v>202601</v>
      </c>
      <c r="O886" s="31"/>
      <c r="P886" s="30"/>
      <c r="Z886" s="44"/>
      <c r="AA886" s="44"/>
      <c r="AB886" s="44"/>
    </row>
    <row r="887" s="35" customFormat="1" customHeight="1" spans="1:28">
      <c r="A887" s="30"/>
      <c r="B887" s="38">
        <v>46057</v>
      </c>
      <c r="C887" s="31" t="s">
        <v>29</v>
      </c>
      <c r="D887" s="30"/>
      <c r="E887" s="30" t="s">
        <v>67</v>
      </c>
      <c r="F887" s="30">
        <v>3500</v>
      </c>
      <c r="G887" s="30"/>
      <c r="H887" s="32">
        <v>5191.86</v>
      </c>
      <c r="I887" s="31" t="s">
        <v>72</v>
      </c>
      <c r="J887" s="30"/>
      <c r="K887" s="31"/>
      <c r="L887" s="31">
        <v>202602</v>
      </c>
      <c r="M887" s="31"/>
      <c r="N887" s="30">
        <v>202602</v>
      </c>
      <c r="O887" s="31"/>
      <c r="P887" s="30"/>
      <c r="Z887" s="44"/>
      <c r="AA887" s="44"/>
      <c r="AB887" s="44"/>
    </row>
    <row r="888" s="35" customFormat="1" customHeight="1" spans="1:28">
      <c r="A888" s="30"/>
      <c r="B888" s="38">
        <v>46034</v>
      </c>
      <c r="C888" s="31" t="s">
        <v>29</v>
      </c>
      <c r="D888" s="30" t="s">
        <v>163</v>
      </c>
      <c r="E888" s="30" t="s">
        <v>447</v>
      </c>
      <c r="F888" s="30"/>
      <c r="G888" s="30">
        <v>3525</v>
      </c>
      <c r="H888" s="32">
        <v>1666.86</v>
      </c>
      <c r="I888" s="31" t="s">
        <v>11</v>
      </c>
      <c r="J888" s="30"/>
      <c r="K888" s="31"/>
      <c r="L888" s="31">
        <v>202601</v>
      </c>
      <c r="M888" s="31"/>
      <c r="N888" s="30">
        <v>202601</v>
      </c>
      <c r="O888" s="31"/>
      <c r="P888" s="30"/>
      <c r="Z888" s="44"/>
      <c r="AA888" s="44"/>
      <c r="AB888" s="44"/>
    </row>
    <row r="889" s="35" customFormat="1" customHeight="1" spans="1:28">
      <c r="A889" s="30"/>
      <c r="B889" s="38">
        <v>46063</v>
      </c>
      <c r="C889" s="31" t="s">
        <v>29</v>
      </c>
      <c r="D889" s="30"/>
      <c r="E889" s="30" t="s">
        <v>448</v>
      </c>
      <c r="F889" s="30">
        <v>10</v>
      </c>
      <c r="G889" s="30"/>
      <c r="H889" s="32">
        <v>1676.86</v>
      </c>
      <c r="I889" s="31" t="s">
        <v>72</v>
      </c>
      <c r="J889" s="30"/>
      <c r="K889" s="31"/>
      <c r="L889" s="31">
        <v>202602</v>
      </c>
      <c r="M889" s="31"/>
      <c r="N889" s="30">
        <v>202602</v>
      </c>
      <c r="O889" s="31"/>
      <c r="P889" s="30"/>
      <c r="Z889" s="44"/>
      <c r="AA889" s="44"/>
      <c r="AB889" s="44"/>
    </row>
    <row r="890" s="35" customFormat="1" customHeight="1" spans="1:28">
      <c r="A890" s="30"/>
      <c r="B890" s="38">
        <v>46063</v>
      </c>
      <c r="C890" s="31" t="s">
        <v>29</v>
      </c>
      <c r="D890" s="30" t="s">
        <v>110</v>
      </c>
      <c r="E890" s="30" t="s">
        <v>449</v>
      </c>
      <c r="F890" s="30">
        <v>10</v>
      </c>
      <c r="G890" s="30"/>
      <c r="H890" s="32">
        <v>1686.86</v>
      </c>
      <c r="I890" s="31" t="s">
        <v>72</v>
      </c>
      <c r="J890" s="30"/>
      <c r="K890" s="31"/>
      <c r="L890" s="31">
        <v>202602</v>
      </c>
      <c r="M890" s="31"/>
      <c r="N890" s="30">
        <v>202602</v>
      </c>
      <c r="O890" s="31"/>
      <c r="P890" s="30"/>
      <c r="Z890" s="44"/>
      <c r="AA890" s="44"/>
      <c r="AB890" s="44"/>
    </row>
    <row r="891" s="35" customFormat="1" customHeight="1" spans="1:28">
      <c r="A891" s="30"/>
      <c r="B891" s="38">
        <v>46043</v>
      </c>
      <c r="C891" s="31" t="s">
        <v>29</v>
      </c>
      <c r="D891" s="30"/>
      <c r="E891" s="30" t="s">
        <v>450</v>
      </c>
      <c r="F891" s="30">
        <v>10</v>
      </c>
      <c r="G891" s="30"/>
      <c r="H891" s="32">
        <v>1696.86</v>
      </c>
      <c r="I891" s="31"/>
      <c r="J891" s="30"/>
      <c r="K891" s="31"/>
      <c r="L891" s="30">
        <v>202601</v>
      </c>
      <c r="M891" s="31"/>
      <c r="N891" s="30">
        <v>202601</v>
      </c>
      <c r="O891" s="31"/>
      <c r="P891" s="30"/>
      <c r="Z891" s="44"/>
      <c r="AA891" s="44"/>
      <c r="AB891" s="44"/>
    </row>
    <row r="892" s="35" customFormat="1" customHeight="1" spans="1:28">
      <c r="A892" s="30"/>
      <c r="B892" s="38">
        <v>46043</v>
      </c>
      <c r="C892" s="31" t="s">
        <v>29</v>
      </c>
      <c r="D892" s="30" t="s">
        <v>112</v>
      </c>
      <c r="E892" s="30" t="s">
        <v>451</v>
      </c>
      <c r="F892" s="30"/>
      <c r="G892" s="30">
        <v>5</v>
      </c>
      <c r="H892" s="32">
        <v>1691.86</v>
      </c>
      <c r="I892" s="31"/>
      <c r="J892" s="30"/>
      <c r="K892" s="31"/>
      <c r="L892" s="30">
        <v>202601</v>
      </c>
      <c r="M892" s="31"/>
      <c r="N892" s="30">
        <v>202601</v>
      </c>
      <c r="O892" s="31"/>
      <c r="P892" s="30"/>
      <c r="Z892" s="44"/>
      <c r="AA892" s="44"/>
      <c r="AB892" s="44"/>
    </row>
    <row r="893" s="35" customFormat="1" customHeight="1" spans="1:28">
      <c r="A893" s="30"/>
      <c r="B893" s="38">
        <v>46034</v>
      </c>
      <c r="C893" s="31" t="s">
        <v>29</v>
      </c>
      <c r="D893" s="30"/>
      <c r="E893" s="30" t="s">
        <v>67</v>
      </c>
      <c r="F893" s="30">
        <v>3000</v>
      </c>
      <c r="G893" s="30"/>
      <c r="H893" s="32">
        <v>4691.86</v>
      </c>
      <c r="I893" s="31" t="s">
        <v>11</v>
      </c>
      <c r="J893" s="30"/>
      <c r="K893" s="31"/>
      <c r="L893" s="31">
        <v>202512</v>
      </c>
      <c r="M893" s="31"/>
      <c r="N893" s="30">
        <v>202601</v>
      </c>
      <c r="O893" s="31"/>
      <c r="P893" s="30"/>
      <c r="Z893" s="44"/>
      <c r="AA893" s="44"/>
      <c r="AB893" s="44"/>
    </row>
    <row r="894" s="35" customFormat="1" customHeight="1" spans="1:28">
      <c r="A894" s="30"/>
      <c r="B894" s="38">
        <v>46034</v>
      </c>
      <c r="C894" s="31" t="s">
        <v>29</v>
      </c>
      <c r="D894" s="30" t="s">
        <v>147</v>
      </c>
      <c r="E894" s="30" t="s">
        <v>452</v>
      </c>
      <c r="F894" s="30"/>
      <c r="G894" s="30">
        <v>3000</v>
      </c>
      <c r="H894" s="32">
        <v>1691.86</v>
      </c>
      <c r="I894" s="31" t="s">
        <v>11</v>
      </c>
      <c r="J894" s="30"/>
      <c r="K894" s="31"/>
      <c r="L894" s="31">
        <v>202602</v>
      </c>
      <c r="M894" s="31"/>
      <c r="N894" s="30">
        <v>202601</v>
      </c>
      <c r="O894" s="31"/>
      <c r="P894" s="30"/>
      <c r="Z894" s="44"/>
      <c r="AA894" s="44"/>
      <c r="AB894" s="44"/>
    </row>
    <row r="895" s="35" customFormat="1" customHeight="1" spans="1:28">
      <c r="A895" s="30"/>
      <c r="B895" s="38">
        <v>46034</v>
      </c>
      <c r="C895" s="69" t="s">
        <v>29</v>
      </c>
      <c r="D895" s="30" t="s">
        <v>112</v>
      </c>
      <c r="E895" s="30" t="s">
        <v>434</v>
      </c>
      <c r="F895" s="30"/>
      <c r="G895" s="30">
        <v>39.2</v>
      </c>
      <c r="H895" s="32">
        <v>1652.66</v>
      </c>
      <c r="I895" s="31" t="s">
        <v>11</v>
      </c>
      <c r="J895" s="30"/>
      <c r="K895" s="31"/>
      <c r="L895" s="30">
        <v>202601</v>
      </c>
      <c r="M895" s="31"/>
      <c r="N895" s="30">
        <v>202601</v>
      </c>
      <c r="O895" s="31"/>
      <c r="P895" s="30"/>
      <c r="Z895" s="44"/>
      <c r="AA895" s="44"/>
      <c r="AB895" s="44"/>
    </row>
    <row r="896" s="35" customFormat="1" customHeight="1" spans="1:28">
      <c r="A896" s="30"/>
      <c r="B896" s="68"/>
      <c r="C896" s="69" t="s">
        <v>453</v>
      </c>
      <c r="D896" s="30" t="s">
        <v>454</v>
      </c>
      <c r="E896" s="30" t="s">
        <v>454</v>
      </c>
      <c r="F896" s="56"/>
      <c r="G896" s="31">
        <v>900</v>
      </c>
      <c r="H896" s="32"/>
      <c r="I896" s="31" t="s">
        <v>80</v>
      </c>
      <c r="J896" s="30"/>
      <c r="K896" s="31"/>
      <c r="L896" s="30"/>
      <c r="M896" s="31"/>
      <c r="N896" s="30">
        <v>202601</v>
      </c>
      <c r="O896" s="31"/>
      <c r="P896" s="30"/>
      <c r="Z896" s="44"/>
      <c r="AA896" s="44"/>
      <c r="AB896" s="44"/>
    </row>
    <row r="897" s="35" customFormat="1" customHeight="1" spans="1:28">
      <c r="A897" s="30"/>
      <c r="B897" s="68"/>
      <c r="C897" s="69" t="s">
        <v>453</v>
      </c>
      <c r="D897" s="30" t="s">
        <v>131</v>
      </c>
      <c r="E897" s="30" t="s">
        <v>131</v>
      </c>
      <c r="F897" s="56"/>
      <c r="G897" s="31">
        <v>2</v>
      </c>
      <c r="H897" s="32"/>
      <c r="I897" s="31" t="s">
        <v>80</v>
      </c>
      <c r="J897" s="30"/>
      <c r="K897" s="31"/>
      <c r="L897" s="30"/>
      <c r="M897" s="31"/>
      <c r="N897" s="30">
        <v>202601</v>
      </c>
      <c r="O897" s="31"/>
      <c r="P897" s="30"/>
      <c r="Z897" s="44"/>
      <c r="AA897" s="44"/>
      <c r="AB897" s="44"/>
    </row>
    <row r="898" s="35" customFormat="1" customHeight="1" spans="1:28">
      <c r="A898" s="30"/>
      <c r="B898" s="68"/>
      <c r="C898" s="69" t="s">
        <v>453</v>
      </c>
      <c r="D898" s="30" t="s">
        <v>455</v>
      </c>
      <c r="E898" s="30" t="s">
        <v>456</v>
      </c>
      <c r="F898" s="56"/>
      <c r="G898" s="31">
        <v>168.3</v>
      </c>
      <c r="H898" s="32"/>
      <c r="I898" s="31" t="s">
        <v>80</v>
      </c>
      <c r="J898" s="30"/>
      <c r="K898" s="31"/>
      <c r="L898" s="30"/>
      <c r="M898" s="31"/>
      <c r="N898" s="30">
        <v>202601</v>
      </c>
      <c r="O898" s="31"/>
      <c r="P898" s="30"/>
      <c r="Z898" s="44"/>
      <c r="AA898" s="44"/>
      <c r="AB898" s="44"/>
    </row>
    <row r="899" s="35" customFormat="1" customHeight="1" spans="1:28">
      <c r="A899" s="30"/>
      <c r="B899" s="68"/>
      <c r="C899" s="69" t="s">
        <v>453</v>
      </c>
      <c r="D899" s="30" t="s">
        <v>112</v>
      </c>
      <c r="E899" s="30" t="s">
        <v>457</v>
      </c>
      <c r="F899" s="56"/>
      <c r="G899" s="31">
        <v>10</v>
      </c>
      <c r="H899" s="32"/>
      <c r="I899" s="31" t="s">
        <v>80</v>
      </c>
      <c r="J899" s="30"/>
      <c r="K899" s="31"/>
      <c r="L899" s="30"/>
      <c r="M899" s="31"/>
      <c r="N899" s="30">
        <v>202601</v>
      </c>
      <c r="O899" s="31"/>
      <c r="P899" s="30"/>
      <c r="Z899" s="44"/>
      <c r="AA899" s="44"/>
      <c r="AB899" s="44"/>
    </row>
    <row r="900" s="35" customFormat="1" customHeight="1" spans="1:28">
      <c r="A900" s="30"/>
      <c r="B900" s="68"/>
      <c r="C900" s="69" t="s">
        <v>453</v>
      </c>
      <c r="D900" s="30" t="s">
        <v>112</v>
      </c>
      <c r="E900" s="30" t="s">
        <v>458</v>
      </c>
      <c r="F900" s="56"/>
      <c r="G900" s="31">
        <v>155</v>
      </c>
      <c r="H900" s="32"/>
      <c r="I900" s="31" t="s">
        <v>80</v>
      </c>
      <c r="J900" s="30"/>
      <c r="K900" s="31"/>
      <c r="L900" s="30"/>
      <c r="M900" s="31"/>
      <c r="N900" s="30">
        <v>202601</v>
      </c>
      <c r="O900" s="31"/>
      <c r="P900" s="30"/>
      <c r="Z900" s="44"/>
      <c r="AA900" s="44"/>
      <c r="AB900" s="44"/>
    </row>
    <row r="901" s="35" customFormat="1" customHeight="1" spans="1:28">
      <c r="A901" s="30"/>
      <c r="B901" s="68"/>
      <c r="C901" s="69" t="s">
        <v>453</v>
      </c>
      <c r="D901" s="30" t="s">
        <v>33</v>
      </c>
      <c r="E901" s="30" t="s">
        <v>79</v>
      </c>
      <c r="F901" s="56">
        <v>1235.3</v>
      </c>
      <c r="G901" s="31"/>
      <c r="H901" s="32"/>
      <c r="I901" s="31" t="s">
        <v>80</v>
      </c>
      <c r="J901" s="30"/>
      <c r="K901" s="31"/>
      <c r="L901" s="30">
        <v>202601</v>
      </c>
      <c r="M901" s="31"/>
      <c r="N901" s="30">
        <v>202601</v>
      </c>
      <c r="O901" s="31"/>
      <c r="P901" s="30"/>
      <c r="Z901" s="44"/>
      <c r="AA901" s="44"/>
      <c r="AB901" s="44"/>
    </row>
    <row r="902" s="35" customFormat="1" customHeight="1" spans="1:28">
      <c r="A902" s="30"/>
      <c r="B902" s="68"/>
      <c r="C902" s="69" t="s">
        <v>453</v>
      </c>
      <c r="D902" s="30" t="s">
        <v>454</v>
      </c>
      <c r="E902" s="30" t="s">
        <v>454</v>
      </c>
      <c r="F902" s="56"/>
      <c r="G902" s="64">
        <v>200</v>
      </c>
      <c r="H902" s="32"/>
      <c r="I902" s="31" t="s">
        <v>80</v>
      </c>
      <c r="J902" s="30"/>
      <c r="K902" s="31"/>
      <c r="L902" s="30"/>
      <c r="M902" s="31"/>
      <c r="N902" s="30">
        <v>202602</v>
      </c>
      <c r="O902" s="31"/>
      <c r="P902" s="30"/>
      <c r="Z902" s="44"/>
      <c r="AA902" s="44"/>
      <c r="AB902" s="44"/>
    </row>
    <row r="903" s="35" customFormat="1" customHeight="1" spans="1:28">
      <c r="A903" s="30"/>
      <c r="B903" s="68"/>
      <c r="C903" s="69" t="s">
        <v>453</v>
      </c>
      <c r="D903" s="30" t="s">
        <v>131</v>
      </c>
      <c r="E903" s="30" t="s">
        <v>131</v>
      </c>
      <c r="F903" s="56"/>
      <c r="G903" s="64">
        <v>2</v>
      </c>
      <c r="H903" s="32"/>
      <c r="I903" s="31" t="s">
        <v>80</v>
      </c>
      <c r="J903" s="30"/>
      <c r="K903" s="31"/>
      <c r="L903" s="30"/>
      <c r="M903" s="31"/>
      <c r="N903" s="30">
        <v>202602</v>
      </c>
      <c r="O903" s="31"/>
      <c r="P903" s="30"/>
      <c r="Z903" s="44"/>
      <c r="AA903" s="44"/>
      <c r="AB903" s="44"/>
    </row>
    <row r="904" s="35" customFormat="1" customHeight="1" spans="1:28">
      <c r="A904" s="30"/>
      <c r="B904" s="68"/>
      <c r="C904" s="69" t="s">
        <v>453</v>
      </c>
      <c r="D904" s="30" t="s">
        <v>112</v>
      </c>
      <c r="E904" s="30" t="s">
        <v>459</v>
      </c>
      <c r="F904" s="56"/>
      <c r="G904" s="64">
        <v>50</v>
      </c>
      <c r="H904" s="32"/>
      <c r="I904" s="31" t="s">
        <v>80</v>
      </c>
      <c r="J904" s="30"/>
      <c r="K904" s="31"/>
      <c r="L904" s="30"/>
      <c r="M904" s="31"/>
      <c r="N904" s="30">
        <v>202602</v>
      </c>
      <c r="O904" s="31"/>
      <c r="P904" s="30"/>
      <c r="Z904" s="44"/>
      <c r="AA904" s="44"/>
      <c r="AB904" s="44"/>
    </row>
    <row r="905" s="35" customFormat="1" customHeight="1" spans="1:28">
      <c r="A905" s="30"/>
      <c r="B905" s="68"/>
      <c r="C905" s="69" t="s">
        <v>453</v>
      </c>
      <c r="D905" s="30" t="s">
        <v>33</v>
      </c>
      <c r="E905" s="30" t="s">
        <v>79</v>
      </c>
      <c r="F905" s="56">
        <v>252</v>
      </c>
      <c r="G905" s="63"/>
      <c r="H905" s="32"/>
      <c r="I905" s="31" t="s">
        <v>80</v>
      </c>
      <c r="J905" s="30"/>
      <c r="K905" s="31"/>
      <c r="L905" s="30">
        <v>202602</v>
      </c>
      <c r="M905" s="31"/>
      <c r="N905" s="30">
        <v>202602</v>
      </c>
      <c r="O905" s="31"/>
      <c r="P905" s="30"/>
      <c r="Z905" s="44"/>
      <c r="AA905" s="44"/>
      <c r="AB905" s="44"/>
    </row>
    <row r="906" s="35" customFormat="1" customHeight="1" spans="1:28">
      <c r="A906" s="30"/>
      <c r="B906" s="68"/>
      <c r="C906" s="69" t="s">
        <v>453</v>
      </c>
      <c r="D906" s="30" t="s">
        <v>454</v>
      </c>
      <c r="E906" s="30" t="s">
        <v>454</v>
      </c>
      <c r="F906" s="56"/>
      <c r="G906" s="64">
        <v>300</v>
      </c>
      <c r="H906" s="32"/>
      <c r="I906" s="31" t="s">
        <v>80</v>
      </c>
      <c r="J906" s="30"/>
      <c r="K906" s="31"/>
      <c r="L906" s="30"/>
      <c r="M906" s="31"/>
      <c r="N906" s="30">
        <v>202603</v>
      </c>
      <c r="O906" s="31"/>
      <c r="P906" s="30"/>
      <c r="Z906" s="44"/>
      <c r="AA906" s="44"/>
      <c r="AB906" s="44"/>
    </row>
    <row r="907" s="35" customFormat="1" customHeight="1" spans="1:28">
      <c r="A907" s="30"/>
      <c r="B907" s="68"/>
      <c r="C907" s="69" t="s">
        <v>453</v>
      </c>
      <c r="D907" s="30" t="s">
        <v>131</v>
      </c>
      <c r="E907" s="30" t="s">
        <v>131</v>
      </c>
      <c r="F907" s="56"/>
      <c r="G907" s="31">
        <v>1</v>
      </c>
      <c r="H907" s="32"/>
      <c r="I907" s="31" t="s">
        <v>80</v>
      </c>
      <c r="J907" s="30"/>
      <c r="K907" s="31"/>
      <c r="L907" s="31"/>
      <c r="M907" s="31"/>
      <c r="N907" s="30">
        <v>202603</v>
      </c>
      <c r="O907" s="31"/>
      <c r="P907" s="30"/>
      <c r="Z907" s="44"/>
      <c r="AA907" s="44"/>
      <c r="AB907" s="44"/>
    </row>
    <row r="908" s="35" customFormat="1" customHeight="1" spans="1:28">
      <c r="A908" s="30"/>
      <c r="B908" s="68"/>
      <c r="C908" s="69" t="s">
        <v>453</v>
      </c>
      <c r="D908" s="30" t="s">
        <v>112</v>
      </c>
      <c r="E908" s="30" t="s">
        <v>460</v>
      </c>
      <c r="F908" s="56"/>
      <c r="G908" s="63">
        <v>31.5</v>
      </c>
      <c r="H908" s="32"/>
      <c r="I908" s="31" t="s">
        <v>80</v>
      </c>
      <c r="J908" s="30"/>
      <c r="K908" s="31"/>
      <c r="L908" s="31"/>
      <c r="M908" s="31"/>
      <c r="N908" s="30">
        <v>202603</v>
      </c>
      <c r="O908" s="31"/>
      <c r="P908" s="30"/>
      <c r="Z908" s="44"/>
      <c r="AA908" s="44"/>
      <c r="AB908" s="44"/>
    </row>
    <row r="909" s="35" customFormat="1" customHeight="1" spans="1:28">
      <c r="A909" s="30"/>
      <c r="B909" s="68"/>
      <c r="C909" s="69" t="s">
        <v>453</v>
      </c>
      <c r="D909" s="30" t="s">
        <v>33</v>
      </c>
      <c r="E909" s="30" t="s">
        <v>79</v>
      </c>
      <c r="F909" s="56">
        <v>332.5</v>
      </c>
      <c r="G909" s="63"/>
      <c r="H909" s="32"/>
      <c r="I909" s="31" t="s">
        <v>80</v>
      </c>
      <c r="J909" s="30"/>
      <c r="K909" s="31"/>
      <c r="L909" s="30">
        <v>202603</v>
      </c>
      <c r="M909" s="31"/>
      <c r="N909" s="30">
        <v>202603</v>
      </c>
      <c r="O909" s="31"/>
      <c r="P909" s="30"/>
      <c r="Z909" s="44"/>
      <c r="AA909" s="44"/>
      <c r="AB909" s="44"/>
    </row>
    <row r="910" s="35" customFormat="1" customHeight="1" spans="1:28">
      <c r="A910" s="30"/>
      <c r="B910" s="68"/>
      <c r="C910" s="69" t="s">
        <v>453</v>
      </c>
      <c r="D910" s="30" t="s">
        <v>454</v>
      </c>
      <c r="E910" s="30" t="s">
        <v>454</v>
      </c>
      <c r="F910" s="56"/>
      <c r="G910" s="63">
        <v>200</v>
      </c>
      <c r="H910" s="32"/>
      <c r="I910" s="31" t="s">
        <v>80</v>
      </c>
      <c r="J910" s="30"/>
      <c r="K910" s="31"/>
      <c r="L910" s="30"/>
      <c r="M910" s="31"/>
      <c r="N910" s="30">
        <v>202604</v>
      </c>
      <c r="O910" s="31"/>
      <c r="P910" s="30"/>
      <c r="Z910" s="44"/>
      <c r="AA910" s="44"/>
      <c r="AB910" s="44"/>
    </row>
    <row r="911" s="35" customFormat="1" customHeight="1" spans="1:28">
      <c r="A911" s="30"/>
      <c r="B911" s="68"/>
      <c r="C911" s="69" t="s">
        <v>453</v>
      </c>
      <c r="D911" s="30" t="s">
        <v>131</v>
      </c>
      <c r="E911" s="30" t="s">
        <v>131</v>
      </c>
      <c r="F911" s="56"/>
      <c r="G911" s="63">
        <v>3</v>
      </c>
      <c r="H911" s="32"/>
      <c r="I911" s="31" t="s">
        <v>80</v>
      </c>
      <c r="J911" s="30"/>
      <c r="K911" s="31"/>
      <c r="L911" s="30"/>
      <c r="M911" s="31"/>
      <c r="N911" s="30">
        <v>202604</v>
      </c>
      <c r="O911" s="31"/>
      <c r="P911" s="30"/>
      <c r="Z911" s="44"/>
      <c r="AA911" s="44"/>
      <c r="AB911" s="44"/>
    </row>
    <row r="912" s="35" customFormat="1" customHeight="1" spans="1:28">
      <c r="A912" s="30"/>
      <c r="B912" s="68"/>
      <c r="C912" s="69" t="s">
        <v>453</v>
      </c>
      <c r="D912" s="30" t="s">
        <v>112</v>
      </c>
      <c r="E912" s="30" t="s">
        <v>460</v>
      </c>
      <c r="F912" s="56"/>
      <c r="G912" s="64">
        <v>30.7</v>
      </c>
      <c r="H912" s="32"/>
      <c r="I912" s="31" t="s">
        <v>80</v>
      </c>
      <c r="J912" s="30"/>
      <c r="K912" s="31"/>
      <c r="L912" s="30"/>
      <c r="M912" s="31"/>
      <c r="N912" s="30">
        <v>202604</v>
      </c>
      <c r="O912" s="31"/>
      <c r="P912" s="30"/>
      <c r="Z912" s="44"/>
      <c r="AA912" s="44"/>
      <c r="AB912" s="44"/>
    </row>
    <row r="913" s="35" customFormat="1" customHeight="1" spans="1:28">
      <c r="A913" s="30"/>
      <c r="B913" s="68"/>
      <c r="C913" s="69" t="s">
        <v>453</v>
      </c>
      <c r="D913" s="30" t="s">
        <v>33</v>
      </c>
      <c r="E913" s="30" t="s">
        <v>79</v>
      </c>
      <c r="F913" s="56">
        <v>233.7</v>
      </c>
      <c r="G913" s="64"/>
      <c r="H913" s="32"/>
      <c r="I913" s="31" t="s">
        <v>80</v>
      </c>
      <c r="J913" s="30"/>
      <c r="K913" s="31"/>
      <c r="L913" s="30">
        <v>202604</v>
      </c>
      <c r="M913" s="31"/>
      <c r="N913" s="30">
        <v>202604</v>
      </c>
      <c r="O913" s="31"/>
      <c r="P913" s="30"/>
      <c r="Z913" s="44"/>
      <c r="AA913" s="44"/>
      <c r="AB913" s="44"/>
    </row>
    <row r="914" s="35" customFormat="1" customHeight="1" spans="1:28">
      <c r="A914" s="30"/>
      <c r="B914" s="68"/>
      <c r="C914" s="69" t="s">
        <v>453</v>
      </c>
      <c r="D914" s="30" t="s">
        <v>454</v>
      </c>
      <c r="E914" s="30" t="s">
        <v>454</v>
      </c>
      <c r="F914" s="56"/>
      <c r="G914" s="64">
        <v>600</v>
      </c>
      <c r="H914" s="32"/>
      <c r="I914" s="31" t="s">
        <v>80</v>
      </c>
      <c r="J914" s="30"/>
      <c r="K914" s="31"/>
      <c r="L914" s="30"/>
      <c r="M914" s="31"/>
      <c r="N914" s="30">
        <v>202605</v>
      </c>
      <c r="O914" s="31"/>
      <c r="P914" s="30"/>
      <c r="Z914" s="44"/>
      <c r="AA914" s="44"/>
      <c r="AB914" s="44"/>
    </row>
    <row r="915" s="35" customFormat="1" customHeight="1" spans="1:28">
      <c r="A915" s="30"/>
      <c r="B915" s="68"/>
      <c r="C915" s="69" t="s">
        <v>453</v>
      </c>
      <c r="D915" s="30" t="s">
        <v>131</v>
      </c>
      <c r="E915" s="30" t="s">
        <v>131</v>
      </c>
      <c r="F915" s="56"/>
      <c r="G915" s="31">
        <v>7</v>
      </c>
      <c r="H915" s="32"/>
      <c r="I915" s="31" t="s">
        <v>80</v>
      </c>
      <c r="J915" s="30"/>
      <c r="K915" s="31"/>
      <c r="L915" s="30"/>
      <c r="M915" s="31"/>
      <c r="N915" s="30">
        <v>202605</v>
      </c>
      <c r="O915" s="31"/>
      <c r="P915" s="30"/>
      <c r="Z915" s="44"/>
      <c r="AA915" s="44"/>
      <c r="AB915" s="44"/>
    </row>
    <row r="916" s="35" customFormat="1" customHeight="1" spans="1:28">
      <c r="A916" s="30"/>
      <c r="B916" s="68"/>
      <c r="C916" s="69" t="s">
        <v>453</v>
      </c>
      <c r="D916" s="30" t="s">
        <v>112</v>
      </c>
      <c r="E916" s="30" t="s">
        <v>460</v>
      </c>
      <c r="F916" s="56"/>
      <c r="G916" s="63">
        <v>30.7</v>
      </c>
      <c r="H916" s="32"/>
      <c r="I916" s="31" t="s">
        <v>80</v>
      </c>
      <c r="J916" s="30"/>
      <c r="K916" s="31"/>
      <c r="L916" s="30"/>
      <c r="M916" s="31"/>
      <c r="N916" s="30">
        <v>202605</v>
      </c>
      <c r="O916" s="31"/>
      <c r="P916" s="30"/>
      <c r="Z916" s="44"/>
      <c r="AA916" s="44"/>
      <c r="AB916" s="44"/>
    </row>
    <row r="917" s="35" customFormat="1" customHeight="1" spans="1:28">
      <c r="A917" s="30"/>
      <c r="B917" s="68"/>
      <c r="C917" s="69" t="s">
        <v>453</v>
      </c>
      <c r="D917" s="30" t="s">
        <v>112</v>
      </c>
      <c r="E917" s="30" t="s">
        <v>457</v>
      </c>
      <c r="F917" s="56"/>
      <c r="G917" s="63">
        <v>10</v>
      </c>
      <c r="H917" s="32"/>
      <c r="I917" s="31" t="s">
        <v>80</v>
      </c>
      <c r="J917" s="30"/>
      <c r="K917" s="31"/>
      <c r="L917" s="30"/>
      <c r="M917" s="31"/>
      <c r="N917" s="30">
        <v>202605</v>
      </c>
      <c r="O917" s="31"/>
      <c r="P917" s="30"/>
      <c r="Z917" s="44"/>
      <c r="AA917" s="44"/>
      <c r="AB917" s="44"/>
    </row>
    <row r="918" s="35" customFormat="1" customHeight="1" spans="1:28">
      <c r="A918" s="30"/>
      <c r="B918" s="68"/>
      <c r="C918" s="69" t="s">
        <v>453</v>
      </c>
      <c r="D918" s="30" t="s">
        <v>33</v>
      </c>
      <c r="E918" s="30" t="s">
        <v>79</v>
      </c>
      <c r="F918" s="56">
        <v>647.7</v>
      </c>
      <c r="G918" s="63"/>
      <c r="H918" s="32"/>
      <c r="I918" s="31" t="s">
        <v>80</v>
      </c>
      <c r="J918" s="30"/>
      <c r="K918" s="31"/>
      <c r="L918" s="30">
        <v>202605</v>
      </c>
      <c r="M918" s="31"/>
      <c r="N918" s="30">
        <v>202605</v>
      </c>
      <c r="O918" s="31"/>
      <c r="P918" s="30"/>
      <c r="Z918" s="44"/>
      <c r="AA918" s="44"/>
      <c r="AB918" s="44"/>
    </row>
    <row r="919" s="35" customFormat="1" customHeight="1" spans="1:28">
      <c r="A919" s="30"/>
      <c r="B919" s="68"/>
      <c r="C919" s="69" t="s">
        <v>453</v>
      </c>
      <c r="D919" s="30" t="s">
        <v>131</v>
      </c>
      <c r="E919" s="30" t="s">
        <v>131</v>
      </c>
      <c r="F919" s="56"/>
      <c r="G919" s="63">
        <v>4</v>
      </c>
      <c r="H919" s="32"/>
      <c r="I919" s="31" t="s">
        <v>80</v>
      </c>
      <c r="J919" s="30"/>
      <c r="K919" s="31"/>
      <c r="L919" s="30"/>
      <c r="M919" s="31"/>
      <c r="N919" s="30">
        <v>202606</v>
      </c>
      <c r="O919" s="31"/>
      <c r="P919" s="30"/>
      <c r="Z919" s="44"/>
      <c r="AA919" s="44"/>
      <c r="AB919" s="44"/>
    </row>
    <row r="920" s="35" customFormat="1" customHeight="1" spans="1:28">
      <c r="A920" s="30"/>
      <c r="B920" s="68"/>
      <c r="C920" s="69" t="s">
        <v>453</v>
      </c>
      <c r="D920" s="30" t="s">
        <v>33</v>
      </c>
      <c r="E920" s="30" t="s">
        <v>79</v>
      </c>
      <c r="F920" s="56">
        <v>4</v>
      </c>
      <c r="G920" s="31"/>
      <c r="H920" s="32"/>
      <c r="I920" s="31" t="s">
        <v>80</v>
      </c>
      <c r="J920" s="30"/>
      <c r="K920" s="31"/>
      <c r="L920" s="30">
        <v>202606</v>
      </c>
      <c r="M920" s="31"/>
      <c r="N920" s="30">
        <v>202606</v>
      </c>
      <c r="O920" s="31"/>
      <c r="P920" s="30"/>
      <c r="Z920" s="44"/>
      <c r="AA920" s="44"/>
      <c r="AB920" s="44"/>
    </row>
    <row r="921" s="35" customFormat="1" customHeight="1" spans="1:28">
      <c r="A921" s="30"/>
      <c r="B921" s="68"/>
      <c r="C921" s="69" t="s">
        <v>453</v>
      </c>
      <c r="D921" s="30" t="s">
        <v>454</v>
      </c>
      <c r="E921" s="30" t="s">
        <v>454</v>
      </c>
      <c r="F921" s="56"/>
      <c r="G921" s="63">
        <v>2000</v>
      </c>
      <c r="H921" s="32"/>
      <c r="I921" s="31" t="s">
        <v>54</v>
      </c>
      <c r="J921" s="30"/>
      <c r="K921" s="31"/>
      <c r="L921" s="30"/>
      <c r="M921" s="31"/>
      <c r="N921" s="30">
        <v>202601</v>
      </c>
      <c r="O921" s="31"/>
      <c r="P921" s="30"/>
      <c r="Z921" s="44"/>
      <c r="AA921" s="44"/>
      <c r="AB921" s="44"/>
    </row>
    <row r="922" s="35" customFormat="1" customHeight="1" spans="1:28">
      <c r="A922" s="30"/>
      <c r="B922" s="68"/>
      <c r="C922" s="69" t="s">
        <v>453</v>
      </c>
      <c r="D922" s="30" t="s">
        <v>455</v>
      </c>
      <c r="E922" s="30" t="s">
        <v>456</v>
      </c>
      <c r="F922" s="56"/>
      <c r="G922" s="63">
        <v>658.56</v>
      </c>
      <c r="H922" s="32"/>
      <c r="I922" s="31" t="s">
        <v>54</v>
      </c>
      <c r="J922" s="30"/>
      <c r="K922" s="31"/>
      <c r="L922" s="30"/>
      <c r="M922" s="31"/>
      <c r="N922" s="30">
        <v>202601</v>
      </c>
      <c r="O922" s="31"/>
      <c r="P922" s="30"/>
      <c r="Z922" s="44"/>
      <c r="AA922" s="44"/>
      <c r="AB922" s="44"/>
    </row>
    <row r="923" s="35" customFormat="1" customHeight="1" spans="1:28">
      <c r="A923" s="30"/>
      <c r="B923" s="68"/>
      <c r="C923" s="69" t="s">
        <v>453</v>
      </c>
      <c r="D923" s="30" t="s">
        <v>131</v>
      </c>
      <c r="E923" s="30" t="s">
        <v>131</v>
      </c>
      <c r="F923" s="56"/>
      <c r="G923" s="64">
        <v>14</v>
      </c>
      <c r="H923" s="32"/>
      <c r="I923" s="31" t="s">
        <v>54</v>
      </c>
      <c r="J923" s="30"/>
      <c r="K923" s="31"/>
      <c r="L923" s="31"/>
      <c r="M923" s="31"/>
      <c r="N923" s="30">
        <v>202601</v>
      </c>
      <c r="O923" s="31"/>
      <c r="P923" s="30"/>
      <c r="Z923" s="44"/>
      <c r="AA923" s="44"/>
      <c r="AB923" s="44"/>
    </row>
    <row r="924" s="35" customFormat="1" customHeight="1" spans="1:28">
      <c r="A924" s="30"/>
      <c r="B924" s="68"/>
      <c r="C924" s="69" t="s">
        <v>453</v>
      </c>
      <c r="D924" s="30" t="s">
        <v>112</v>
      </c>
      <c r="E924" s="30" t="s">
        <v>457</v>
      </c>
      <c r="F924" s="56"/>
      <c r="G924" s="63">
        <v>10</v>
      </c>
      <c r="H924" s="32"/>
      <c r="I924" s="31" t="s">
        <v>54</v>
      </c>
      <c r="J924" s="30"/>
      <c r="K924" s="31"/>
      <c r="L924" s="30"/>
      <c r="M924" s="31"/>
      <c r="N924" s="30">
        <v>202601</v>
      </c>
      <c r="O924" s="31"/>
      <c r="P924" s="30"/>
      <c r="Z924" s="44"/>
      <c r="AA924" s="44"/>
      <c r="AB924" s="44"/>
    </row>
    <row r="925" s="35" customFormat="1" customHeight="1" spans="1:28">
      <c r="A925" s="30"/>
      <c r="B925" s="68"/>
      <c r="C925" s="69" t="s">
        <v>453</v>
      </c>
      <c r="D925" s="30" t="s">
        <v>388</v>
      </c>
      <c r="E925" s="30" t="s">
        <v>461</v>
      </c>
      <c r="F925" s="56"/>
      <c r="G925" s="64">
        <v>42.45</v>
      </c>
      <c r="H925" s="32"/>
      <c r="I925" s="31" t="s">
        <v>54</v>
      </c>
      <c r="J925" s="30"/>
      <c r="K925" s="31"/>
      <c r="L925" s="30"/>
      <c r="M925" s="31"/>
      <c r="N925" s="30">
        <v>202601</v>
      </c>
      <c r="O925" s="31"/>
      <c r="P925" s="30"/>
      <c r="Z925" s="44"/>
      <c r="AA925" s="44"/>
      <c r="AB925" s="44"/>
    </row>
    <row r="926" s="35" customFormat="1" customHeight="1" spans="1:28">
      <c r="A926" s="30"/>
      <c r="B926" s="68"/>
      <c r="C926" s="69" t="s">
        <v>453</v>
      </c>
      <c r="D926" s="30" t="s">
        <v>33</v>
      </c>
      <c r="E926" s="30" t="s">
        <v>53</v>
      </c>
      <c r="F926" s="56">
        <v>2725.01</v>
      </c>
      <c r="G926" s="64"/>
      <c r="H926" s="32"/>
      <c r="I926" s="31" t="s">
        <v>54</v>
      </c>
      <c r="J926" s="30"/>
      <c r="K926" s="31"/>
      <c r="L926" s="30">
        <v>202601</v>
      </c>
      <c r="M926" s="31"/>
      <c r="N926" s="30">
        <v>202601</v>
      </c>
      <c r="O926" s="31"/>
      <c r="P926" s="30"/>
      <c r="Z926" s="44"/>
      <c r="AA926" s="44"/>
      <c r="AB926" s="44"/>
    </row>
    <row r="927" s="35" customFormat="1" customHeight="1" spans="1:28">
      <c r="A927" s="30"/>
      <c r="B927" s="68"/>
      <c r="C927" s="69" t="s">
        <v>453</v>
      </c>
      <c r="D927" s="30" t="s">
        <v>112</v>
      </c>
      <c r="E927" s="30" t="s">
        <v>462</v>
      </c>
      <c r="F927" s="56"/>
      <c r="G927" s="31">
        <v>500</v>
      </c>
      <c r="H927" s="32"/>
      <c r="I927" s="31" t="s">
        <v>54</v>
      </c>
      <c r="J927" s="30"/>
      <c r="K927" s="31"/>
      <c r="L927" s="30"/>
      <c r="M927" s="31"/>
      <c r="N927" s="30">
        <v>202602</v>
      </c>
      <c r="O927" s="31"/>
      <c r="P927" s="30"/>
      <c r="Z927" s="44"/>
      <c r="AA927" s="44"/>
      <c r="AB927" s="44"/>
    </row>
    <row r="928" s="35" customFormat="1" customHeight="1" spans="1:28">
      <c r="A928" s="30"/>
      <c r="B928" s="68"/>
      <c r="C928" s="69" t="s">
        <v>453</v>
      </c>
      <c r="D928" s="30" t="s">
        <v>112</v>
      </c>
      <c r="E928" s="30" t="s">
        <v>463</v>
      </c>
      <c r="F928" s="56"/>
      <c r="G928" s="63">
        <v>187.95</v>
      </c>
      <c r="H928" s="32"/>
      <c r="I928" s="31" t="s">
        <v>54</v>
      </c>
      <c r="J928" s="30"/>
      <c r="K928" s="31"/>
      <c r="L928" s="30"/>
      <c r="M928" s="31"/>
      <c r="N928" s="30">
        <v>202602</v>
      </c>
      <c r="O928" s="31"/>
      <c r="P928" s="30"/>
      <c r="Z928" s="44"/>
      <c r="AA928" s="44"/>
      <c r="AB928" s="44"/>
    </row>
    <row r="929" s="35" customFormat="1" customHeight="1" spans="1:28">
      <c r="A929" s="30"/>
      <c r="B929" s="68"/>
      <c r="C929" s="69" t="s">
        <v>453</v>
      </c>
      <c r="D929" s="30" t="s">
        <v>454</v>
      </c>
      <c r="E929" s="30" t="s">
        <v>454</v>
      </c>
      <c r="F929" s="56"/>
      <c r="G929" s="63">
        <v>1000</v>
      </c>
      <c r="H929" s="32"/>
      <c r="I929" s="31" t="s">
        <v>54</v>
      </c>
      <c r="J929" s="30"/>
      <c r="K929" s="31"/>
      <c r="L929" s="30"/>
      <c r="M929" s="31"/>
      <c r="N929" s="30">
        <v>202602</v>
      </c>
      <c r="O929" s="31"/>
      <c r="P929" s="30"/>
      <c r="Z929" s="44"/>
      <c r="AA929" s="44"/>
      <c r="AB929" s="44"/>
    </row>
    <row r="930" s="35" customFormat="1" customHeight="1" spans="1:28">
      <c r="A930" s="30"/>
      <c r="B930" s="68"/>
      <c r="C930" s="69" t="s">
        <v>453</v>
      </c>
      <c r="D930" s="30" t="s">
        <v>388</v>
      </c>
      <c r="E930" s="30" t="s">
        <v>461</v>
      </c>
      <c r="F930" s="56"/>
      <c r="G930" s="63">
        <v>22.34</v>
      </c>
      <c r="H930" s="32"/>
      <c r="I930" s="31" t="s">
        <v>54</v>
      </c>
      <c r="J930" s="30"/>
      <c r="K930" s="31"/>
      <c r="L930" s="30"/>
      <c r="M930" s="31"/>
      <c r="N930" s="30">
        <v>202602</v>
      </c>
      <c r="O930" s="31"/>
      <c r="P930" s="30"/>
      <c r="Z930" s="44"/>
      <c r="AA930" s="44"/>
      <c r="AB930" s="44"/>
    </row>
    <row r="931" s="35" customFormat="1" customHeight="1" spans="1:28">
      <c r="A931" s="30"/>
      <c r="B931" s="68"/>
      <c r="C931" s="69" t="s">
        <v>453</v>
      </c>
      <c r="D931" s="30" t="s">
        <v>33</v>
      </c>
      <c r="E931" s="30" t="s">
        <v>53</v>
      </c>
      <c r="F931" s="56">
        <v>1710.29</v>
      </c>
      <c r="G931" s="63"/>
      <c r="H931" s="32"/>
      <c r="I931" s="31" t="s">
        <v>54</v>
      </c>
      <c r="J931" s="30"/>
      <c r="K931" s="31"/>
      <c r="L931" s="30">
        <v>202602</v>
      </c>
      <c r="M931" s="31"/>
      <c r="N931" s="30">
        <v>202602</v>
      </c>
      <c r="O931" s="31"/>
      <c r="P931" s="30"/>
      <c r="Z931" s="44"/>
      <c r="AA931" s="44"/>
      <c r="AB931" s="44"/>
    </row>
    <row r="932" s="35" customFormat="1" customHeight="1" spans="1:28">
      <c r="A932" s="30"/>
      <c r="B932" s="68"/>
      <c r="C932" s="69" t="s">
        <v>453</v>
      </c>
      <c r="D932" s="30" t="s">
        <v>147</v>
      </c>
      <c r="E932" s="30" t="s">
        <v>147</v>
      </c>
      <c r="F932" s="56"/>
      <c r="G932" s="31">
        <v>442</v>
      </c>
      <c r="H932" s="32"/>
      <c r="I932" s="31" t="s">
        <v>54</v>
      </c>
      <c r="J932" s="30"/>
      <c r="K932" s="31"/>
      <c r="L932" s="30"/>
      <c r="M932" s="31"/>
      <c r="N932" s="30">
        <v>202603</v>
      </c>
      <c r="O932" s="31"/>
      <c r="P932" s="30"/>
      <c r="Z932" s="44"/>
      <c r="AA932" s="44"/>
      <c r="AB932" s="44"/>
    </row>
    <row r="933" s="35" customFormat="1" customHeight="1" spans="1:28">
      <c r="A933" s="30"/>
      <c r="B933" s="68"/>
      <c r="C933" s="69" t="s">
        <v>453</v>
      </c>
      <c r="D933" s="30" t="s">
        <v>454</v>
      </c>
      <c r="E933" s="30" t="s">
        <v>454</v>
      </c>
      <c r="F933" s="56"/>
      <c r="G933" s="63">
        <v>500</v>
      </c>
      <c r="H933" s="32"/>
      <c r="I933" s="31" t="s">
        <v>54</v>
      </c>
      <c r="J933" s="30"/>
      <c r="K933" s="31"/>
      <c r="L933" s="30"/>
      <c r="M933" s="31"/>
      <c r="N933" s="30">
        <v>202603</v>
      </c>
      <c r="O933" s="31"/>
      <c r="P933" s="30"/>
      <c r="Z933" s="44"/>
      <c r="AA933" s="44"/>
      <c r="AB933" s="44"/>
    </row>
    <row r="934" s="35" customFormat="1" customHeight="1" spans="1:28">
      <c r="A934" s="30"/>
      <c r="B934" s="68"/>
      <c r="C934" s="69" t="s">
        <v>453</v>
      </c>
      <c r="D934" s="30" t="s">
        <v>131</v>
      </c>
      <c r="E934" s="30" t="s">
        <v>131</v>
      </c>
      <c r="F934" s="56"/>
      <c r="G934" s="63">
        <v>45</v>
      </c>
      <c r="H934" s="32"/>
      <c r="I934" s="31" t="s">
        <v>54</v>
      </c>
      <c r="J934" s="30"/>
      <c r="K934" s="31"/>
      <c r="L934" s="30"/>
      <c r="M934" s="31"/>
      <c r="N934" s="30">
        <v>202603</v>
      </c>
      <c r="O934" s="31"/>
      <c r="P934" s="30"/>
      <c r="Z934" s="44"/>
      <c r="AA934" s="44"/>
      <c r="AB934" s="44"/>
    </row>
    <row r="935" s="35" customFormat="1" customHeight="1" spans="1:28">
      <c r="A935" s="30"/>
      <c r="B935" s="68"/>
      <c r="C935" s="69" t="s">
        <v>453</v>
      </c>
      <c r="D935" s="30" t="s">
        <v>388</v>
      </c>
      <c r="E935" s="30" t="s">
        <v>461</v>
      </c>
      <c r="F935" s="56"/>
      <c r="G935" s="56">
        <v>34</v>
      </c>
      <c r="H935" s="32"/>
      <c r="I935" s="31" t="s">
        <v>54</v>
      </c>
      <c r="J935" s="30"/>
      <c r="K935" s="31"/>
      <c r="L935" s="30"/>
      <c r="M935" s="31"/>
      <c r="N935" s="30">
        <v>202603</v>
      </c>
      <c r="O935" s="31"/>
      <c r="P935" s="30"/>
      <c r="Z935" s="44"/>
      <c r="AA935" s="44"/>
      <c r="AB935" s="44"/>
    </row>
    <row r="936" s="35" customFormat="1" customHeight="1" spans="1:28">
      <c r="A936" s="30"/>
      <c r="B936" s="68"/>
      <c r="C936" s="69" t="s">
        <v>453</v>
      </c>
      <c r="D936" s="30" t="s">
        <v>33</v>
      </c>
      <c r="E936" s="30" t="s">
        <v>53</v>
      </c>
      <c r="F936" s="56">
        <v>1021</v>
      </c>
      <c r="G936" s="31"/>
      <c r="H936" s="32"/>
      <c r="I936" s="31" t="s">
        <v>54</v>
      </c>
      <c r="J936" s="30"/>
      <c r="K936" s="31"/>
      <c r="L936" s="30">
        <v>202603</v>
      </c>
      <c r="M936" s="31"/>
      <c r="N936" s="30">
        <v>202603</v>
      </c>
      <c r="O936" s="31"/>
      <c r="P936" s="30"/>
      <c r="Z936" s="44"/>
      <c r="AA936" s="44"/>
      <c r="AB936" s="44"/>
    </row>
    <row r="937" s="35" customFormat="1" customHeight="1" spans="1:28">
      <c r="A937" s="30"/>
      <c r="B937" s="68"/>
      <c r="C937" s="69" t="s">
        <v>453</v>
      </c>
      <c r="D937" s="30" t="s">
        <v>112</v>
      </c>
      <c r="E937" s="30" t="s">
        <v>457</v>
      </c>
      <c r="F937" s="56"/>
      <c r="G937" s="63">
        <v>10</v>
      </c>
      <c r="H937" s="32"/>
      <c r="I937" s="31" t="s">
        <v>54</v>
      </c>
      <c r="J937" s="30"/>
      <c r="K937" s="31"/>
      <c r="L937" s="30"/>
      <c r="M937" s="31"/>
      <c r="N937" s="30">
        <v>202604</v>
      </c>
      <c r="O937" s="31"/>
      <c r="P937" s="30"/>
      <c r="Z937" s="44"/>
      <c r="AA937" s="44"/>
      <c r="AB937" s="44"/>
    </row>
    <row r="938" s="35" customFormat="1" customHeight="1" spans="1:28">
      <c r="A938" s="30"/>
      <c r="B938" s="68"/>
      <c r="C938" s="69" t="s">
        <v>453</v>
      </c>
      <c r="D938" s="30" t="s">
        <v>112</v>
      </c>
      <c r="E938" s="30" t="s">
        <v>464</v>
      </c>
      <c r="F938" s="56"/>
      <c r="G938" s="31">
        <v>59.8</v>
      </c>
      <c r="H938" s="32"/>
      <c r="I938" s="31" t="s">
        <v>54</v>
      </c>
      <c r="J938" s="30"/>
      <c r="K938" s="31"/>
      <c r="L938" s="30"/>
      <c r="M938" s="31"/>
      <c r="N938" s="30">
        <v>202604</v>
      </c>
      <c r="O938" s="31"/>
      <c r="P938" s="30"/>
      <c r="Z938" s="44"/>
      <c r="AA938" s="44"/>
      <c r="AB938" s="44"/>
    </row>
    <row r="939" s="35" customFormat="1" customHeight="1" spans="1:28">
      <c r="A939" s="30"/>
      <c r="B939" s="68"/>
      <c r="C939" s="69" t="s">
        <v>453</v>
      </c>
      <c r="D939" s="30" t="s">
        <v>454</v>
      </c>
      <c r="E939" s="30" t="s">
        <v>454</v>
      </c>
      <c r="F939" s="56"/>
      <c r="G939" s="63">
        <v>500</v>
      </c>
      <c r="H939" s="32"/>
      <c r="I939" s="31" t="s">
        <v>54</v>
      </c>
      <c r="J939" s="30"/>
      <c r="K939" s="31"/>
      <c r="L939" s="30"/>
      <c r="M939" s="31"/>
      <c r="N939" s="30">
        <v>202604</v>
      </c>
      <c r="O939" s="31"/>
      <c r="P939" s="30"/>
      <c r="Z939" s="44"/>
      <c r="AA939" s="44"/>
      <c r="AB939" s="44"/>
    </row>
    <row r="940" s="35" customFormat="1" customHeight="1" spans="1:28">
      <c r="A940" s="30"/>
      <c r="B940" s="68"/>
      <c r="C940" s="69" t="s">
        <v>453</v>
      </c>
      <c r="D940" s="30" t="s">
        <v>131</v>
      </c>
      <c r="E940" s="30" t="s">
        <v>131</v>
      </c>
      <c r="F940" s="56"/>
      <c r="G940" s="63">
        <v>12</v>
      </c>
      <c r="H940" s="32"/>
      <c r="I940" s="31" t="s">
        <v>54</v>
      </c>
      <c r="J940" s="30"/>
      <c r="K940" s="31"/>
      <c r="L940" s="30"/>
      <c r="M940" s="31"/>
      <c r="N940" s="30">
        <v>202604</v>
      </c>
      <c r="O940" s="31"/>
      <c r="P940" s="30"/>
      <c r="Z940" s="44"/>
      <c r="AA940" s="44"/>
      <c r="AB940" s="44"/>
    </row>
    <row r="941" s="35" customFormat="1" customHeight="1" spans="1:28">
      <c r="A941" s="30"/>
      <c r="B941" s="68"/>
      <c r="C941" s="69" t="s">
        <v>453</v>
      </c>
      <c r="D941" s="30" t="s">
        <v>465</v>
      </c>
      <c r="E941" s="30" t="s">
        <v>461</v>
      </c>
      <c r="F941" s="56"/>
      <c r="G941" s="63">
        <v>33.97</v>
      </c>
      <c r="H941" s="32"/>
      <c r="I941" s="31" t="s">
        <v>54</v>
      </c>
      <c r="J941" s="30"/>
      <c r="K941" s="31"/>
      <c r="L941" s="30"/>
      <c r="M941" s="31"/>
      <c r="N941" s="30">
        <v>202604</v>
      </c>
      <c r="O941" s="31"/>
      <c r="P941" s="30"/>
      <c r="Z941" s="44"/>
      <c r="AA941" s="44"/>
      <c r="AB941" s="44"/>
    </row>
    <row r="942" s="35" customFormat="1" customHeight="1" spans="1:28">
      <c r="A942" s="30"/>
      <c r="B942" s="68"/>
      <c r="C942" s="69" t="s">
        <v>453</v>
      </c>
      <c r="D942" s="30" t="s">
        <v>465</v>
      </c>
      <c r="E942" s="30" t="s">
        <v>53</v>
      </c>
      <c r="F942" s="56">
        <v>615.77</v>
      </c>
      <c r="G942" s="31"/>
      <c r="H942" s="32"/>
      <c r="I942" s="31" t="s">
        <v>54</v>
      </c>
      <c r="J942" s="30"/>
      <c r="K942" s="31"/>
      <c r="L942" s="30">
        <v>202604</v>
      </c>
      <c r="M942" s="31"/>
      <c r="N942" s="30">
        <v>202604</v>
      </c>
      <c r="O942" s="31"/>
      <c r="P942" s="30"/>
      <c r="Z942" s="44"/>
      <c r="AA942" s="44"/>
      <c r="AB942" s="44"/>
    </row>
    <row r="943" s="35" customFormat="1" customHeight="1" spans="1:28">
      <c r="A943" s="30"/>
      <c r="B943" s="68"/>
      <c r="C943" s="69" t="s">
        <v>453</v>
      </c>
      <c r="D943" s="30" t="s">
        <v>454</v>
      </c>
      <c r="E943" s="30" t="s">
        <v>454</v>
      </c>
      <c r="F943" s="56"/>
      <c r="G943" s="63">
        <v>1000</v>
      </c>
      <c r="H943" s="32"/>
      <c r="I943" s="31" t="s">
        <v>54</v>
      </c>
      <c r="J943" s="30"/>
      <c r="K943" s="31"/>
      <c r="L943" s="30"/>
      <c r="M943" s="31"/>
      <c r="N943" s="30">
        <v>202605</v>
      </c>
      <c r="O943" s="31"/>
      <c r="P943" s="30"/>
      <c r="Z943" s="44"/>
      <c r="AA943" s="44"/>
      <c r="AB943" s="44"/>
    </row>
    <row r="944" s="35" customFormat="1" customHeight="1" spans="1:28">
      <c r="A944" s="30"/>
      <c r="B944" s="68"/>
      <c r="C944" s="69" t="s">
        <v>453</v>
      </c>
      <c r="D944" s="30" t="s">
        <v>131</v>
      </c>
      <c r="E944" s="30" t="s">
        <v>131</v>
      </c>
      <c r="F944" s="56"/>
      <c r="G944" s="63">
        <v>13</v>
      </c>
      <c r="H944" s="32"/>
      <c r="I944" s="31" t="s">
        <v>54</v>
      </c>
      <c r="J944" s="30"/>
      <c r="K944" s="31"/>
      <c r="L944" s="30"/>
      <c r="M944" s="31"/>
      <c r="N944" s="30">
        <v>202605</v>
      </c>
      <c r="O944" s="31"/>
      <c r="P944" s="30"/>
      <c r="Z944" s="44"/>
      <c r="AA944" s="44"/>
      <c r="AB944" s="44"/>
    </row>
    <row r="945" s="35" customFormat="1" customHeight="1" spans="1:28">
      <c r="A945" s="30"/>
      <c r="B945" s="68"/>
      <c r="C945" s="69" t="s">
        <v>453</v>
      </c>
      <c r="D945" s="30" t="s">
        <v>112</v>
      </c>
      <c r="E945" s="30" t="s">
        <v>457</v>
      </c>
      <c r="F945" s="56"/>
      <c r="G945" s="63">
        <v>50</v>
      </c>
      <c r="H945" s="32"/>
      <c r="I945" s="31" t="s">
        <v>54</v>
      </c>
      <c r="J945" s="30"/>
      <c r="K945" s="31"/>
      <c r="L945" s="30"/>
      <c r="M945" s="31"/>
      <c r="N945" s="30">
        <v>202605</v>
      </c>
      <c r="O945" s="31"/>
      <c r="P945" s="30"/>
      <c r="Z945" s="44"/>
      <c r="AA945" s="44"/>
      <c r="AB945" s="44"/>
    </row>
    <row r="946" s="35" customFormat="1" customHeight="1" spans="1:28">
      <c r="A946" s="30"/>
      <c r="B946" s="68"/>
      <c r="C946" s="69" t="s">
        <v>453</v>
      </c>
      <c r="D946" s="30" t="s">
        <v>465</v>
      </c>
      <c r="E946" s="30" t="s">
        <v>461</v>
      </c>
      <c r="F946" s="56"/>
      <c r="G946" s="63">
        <v>35.07</v>
      </c>
      <c r="H946" s="32"/>
      <c r="I946" s="31" t="s">
        <v>54</v>
      </c>
      <c r="J946" s="30"/>
      <c r="K946" s="31"/>
      <c r="L946" s="31"/>
      <c r="M946" s="31"/>
      <c r="N946" s="30">
        <v>202605</v>
      </c>
      <c r="O946" s="31"/>
      <c r="P946" s="30"/>
      <c r="Z946" s="44"/>
      <c r="AA946" s="44"/>
      <c r="AB946" s="44"/>
    </row>
    <row r="947" s="35" customFormat="1" customHeight="1" spans="1:28">
      <c r="A947" s="30"/>
      <c r="B947" s="68"/>
      <c r="C947" s="69" t="s">
        <v>453</v>
      </c>
      <c r="D947" s="30" t="s">
        <v>465</v>
      </c>
      <c r="E947" s="30" t="s">
        <v>53</v>
      </c>
      <c r="F947" s="56">
        <v>1098.07</v>
      </c>
      <c r="G947" s="64"/>
      <c r="H947" s="32"/>
      <c r="I947" s="31" t="s">
        <v>54</v>
      </c>
      <c r="J947" s="30"/>
      <c r="K947" s="31"/>
      <c r="L947" s="31">
        <v>202605</v>
      </c>
      <c r="M947" s="31"/>
      <c r="N947" s="30">
        <v>202605</v>
      </c>
      <c r="O947" s="31"/>
      <c r="P947" s="30"/>
      <c r="Z947" s="44"/>
      <c r="AA947" s="44"/>
      <c r="AB947" s="44"/>
    </row>
    <row r="948" s="35" customFormat="1" customHeight="1" spans="1:28">
      <c r="A948" s="30"/>
      <c r="B948" s="68"/>
      <c r="C948" s="69" t="s">
        <v>453</v>
      </c>
      <c r="D948" s="30" t="s">
        <v>454</v>
      </c>
      <c r="E948" s="30" t="s">
        <v>454</v>
      </c>
      <c r="F948" s="56"/>
      <c r="G948" s="31">
        <v>1500</v>
      </c>
      <c r="H948" s="32"/>
      <c r="I948" s="31" t="s">
        <v>54</v>
      </c>
      <c r="J948" s="30"/>
      <c r="K948" s="31"/>
      <c r="L948" s="30"/>
      <c r="M948" s="31"/>
      <c r="N948" s="30">
        <v>202606</v>
      </c>
      <c r="O948" s="31"/>
      <c r="P948" s="30"/>
      <c r="Z948" s="44"/>
      <c r="AA948" s="44"/>
      <c r="AB948" s="44"/>
    </row>
    <row r="949" s="35" customFormat="1" customHeight="1" spans="1:28">
      <c r="A949" s="30"/>
      <c r="B949" s="68"/>
      <c r="C949" s="69" t="s">
        <v>453</v>
      </c>
      <c r="D949" s="30" t="s">
        <v>131</v>
      </c>
      <c r="E949" s="30" t="s">
        <v>131</v>
      </c>
      <c r="F949" s="56"/>
      <c r="G949" s="63">
        <v>20</v>
      </c>
      <c r="H949" s="32"/>
      <c r="I949" s="31" t="s">
        <v>54</v>
      </c>
      <c r="J949" s="30"/>
      <c r="K949" s="31"/>
      <c r="L949" s="30"/>
      <c r="M949" s="31"/>
      <c r="N949" s="30">
        <v>202606</v>
      </c>
      <c r="O949" s="31"/>
      <c r="P949" s="30"/>
      <c r="Z949" s="44"/>
      <c r="AA949" s="44"/>
      <c r="AB949" s="44"/>
    </row>
    <row r="950" s="35" customFormat="1" customHeight="1" spans="1:28">
      <c r="A950" s="30"/>
      <c r="B950" s="68"/>
      <c r="C950" s="69" t="s">
        <v>453</v>
      </c>
      <c r="D950" s="30" t="s">
        <v>465</v>
      </c>
      <c r="E950" s="30" t="s">
        <v>461</v>
      </c>
      <c r="F950" s="56"/>
      <c r="G950" s="63">
        <v>33.97</v>
      </c>
      <c r="H950" s="32"/>
      <c r="I950" s="31" t="s">
        <v>54</v>
      </c>
      <c r="J950" s="30"/>
      <c r="K950" s="31"/>
      <c r="L950" s="30"/>
      <c r="M950" s="31"/>
      <c r="N950" s="30">
        <v>202606</v>
      </c>
      <c r="O950" s="31"/>
      <c r="P950" s="30"/>
      <c r="Z950" s="44"/>
      <c r="AA950" s="44"/>
      <c r="AB950" s="44"/>
    </row>
    <row r="951" s="35" customFormat="1" customHeight="1" spans="1:28">
      <c r="A951" s="30"/>
      <c r="B951" s="68"/>
      <c r="C951" s="69" t="s">
        <v>453</v>
      </c>
      <c r="D951" s="30" t="s">
        <v>465</v>
      </c>
      <c r="E951" s="30" t="s">
        <v>53</v>
      </c>
      <c r="F951" s="56">
        <v>1553.97</v>
      </c>
      <c r="G951" s="63"/>
      <c r="H951" s="32"/>
      <c r="I951" s="31" t="s">
        <v>54</v>
      </c>
      <c r="J951" s="30"/>
      <c r="K951" s="31"/>
      <c r="L951" s="30">
        <v>202606</v>
      </c>
      <c r="M951" s="31"/>
      <c r="N951" s="30">
        <v>202606</v>
      </c>
      <c r="O951" s="31"/>
      <c r="P951" s="30"/>
      <c r="Z951" s="44"/>
      <c r="AA951" s="44"/>
      <c r="AB951" s="44"/>
    </row>
    <row r="952" s="35" customFormat="1" customHeight="1" spans="1:28">
      <c r="A952" s="30"/>
      <c r="B952" s="68"/>
      <c r="C952" s="69" t="s">
        <v>453</v>
      </c>
      <c r="D952" s="30" t="s">
        <v>112</v>
      </c>
      <c r="E952" s="30" t="s">
        <v>460</v>
      </c>
      <c r="F952" s="56"/>
      <c r="G952" s="63">
        <v>123.2</v>
      </c>
      <c r="H952" s="32"/>
      <c r="I952" s="31" t="s">
        <v>66</v>
      </c>
      <c r="J952" s="30"/>
      <c r="K952" s="31"/>
      <c r="L952" s="30"/>
      <c r="M952" s="31"/>
      <c r="N952" s="30">
        <v>202601</v>
      </c>
      <c r="O952" s="31"/>
      <c r="P952" s="30"/>
      <c r="Z952" s="44"/>
      <c r="AA952" s="44"/>
      <c r="AB952" s="44"/>
    </row>
    <row r="953" s="35" customFormat="1" customHeight="1" spans="1:28">
      <c r="A953" s="30"/>
      <c r="B953" s="68"/>
      <c r="C953" s="69" t="s">
        <v>453</v>
      </c>
      <c r="D953" s="30" t="s">
        <v>465</v>
      </c>
      <c r="E953" s="30" t="s">
        <v>461</v>
      </c>
      <c r="F953" s="56"/>
      <c r="G953" s="31">
        <v>35.53</v>
      </c>
      <c r="H953" s="32"/>
      <c r="I953" s="31" t="s">
        <v>66</v>
      </c>
      <c r="J953" s="30"/>
      <c r="K953" s="31"/>
      <c r="L953" s="30"/>
      <c r="M953" s="31"/>
      <c r="N953" s="30">
        <v>202601</v>
      </c>
      <c r="O953" s="31"/>
      <c r="P953" s="30"/>
      <c r="Z953" s="44"/>
      <c r="AA953" s="44"/>
      <c r="AB953" s="44"/>
    </row>
    <row r="954" s="35" customFormat="1" customHeight="1" spans="1:28">
      <c r="A954" s="30"/>
      <c r="B954" s="68"/>
      <c r="C954" s="69" t="s">
        <v>453</v>
      </c>
      <c r="D954" s="30" t="s">
        <v>454</v>
      </c>
      <c r="E954" s="30" t="s">
        <v>454</v>
      </c>
      <c r="F954" s="56"/>
      <c r="G954" s="63">
        <v>1000</v>
      </c>
      <c r="H954" s="32"/>
      <c r="I954" s="31" t="s">
        <v>66</v>
      </c>
      <c r="J954" s="30"/>
      <c r="K954" s="31"/>
      <c r="L954" s="30"/>
      <c r="M954" s="31"/>
      <c r="N954" s="30">
        <v>202601</v>
      </c>
      <c r="O954" s="31"/>
      <c r="P954" s="30"/>
      <c r="Z954" s="44"/>
      <c r="AA954" s="44"/>
      <c r="AB954" s="44"/>
    </row>
    <row r="955" s="35" customFormat="1" customHeight="1" spans="1:28">
      <c r="A955" s="30"/>
      <c r="B955" s="68"/>
      <c r="C955" s="69" t="s">
        <v>453</v>
      </c>
      <c r="D955" s="30" t="s">
        <v>131</v>
      </c>
      <c r="E955" s="30" t="s">
        <v>131</v>
      </c>
      <c r="F955" s="56"/>
      <c r="G955" s="63">
        <v>50</v>
      </c>
      <c r="H955" s="32"/>
      <c r="I955" s="31" t="s">
        <v>66</v>
      </c>
      <c r="J955" s="30"/>
      <c r="K955" s="31"/>
      <c r="L955" s="30"/>
      <c r="M955" s="31"/>
      <c r="N955" s="30">
        <v>202601</v>
      </c>
      <c r="O955" s="31"/>
      <c r="P955" s="30"/>
      <c r="Z955" s="44"/>
      <c r="AA955" s="44"/>
      <c r="AB955" s="44"/>
    </row>
    <row r="956" s="35" customFormat="1" customHeight="1" spans="1:28">
      <c r="A956" s="30"/>
      <c r="B956" s="68"/>
      <c r="C956" s="69" t="s">
        <v>453</v>
      </c>
      <c r="D956" s="30" t="s">
        <v>465</v>
      </c>
      <c r="E956" s="30" t="s">
        <v>466</v>
      </c>
      <c r="F956" s="56"/>
      <c r="G956" s="63">
        <v>338.5</v>
      </c>
      <c r="H956" s="32"/>
      <c r="I956" s="31" t="s">
        <v>66</v>
      </c>
      <c r="J956" s="30"/>
      <c r="K956" s="31"/>
      <c r="L956" s="41"/>
      <c r="M956" s="31"/>
      <c r="N956" s="30">
        <v>202601</v>
      </c>
      <c r="O956" s="31"/>
      <c r="P956" s="30"/>
      <c r="Z956" s="44"/>
      <c r="AA956" s="44"/>
      <c r="AB956" s="44"/>
    </row>
    <row r="957" s="35" customFormat="1" customHeight="1" spans="1:28">
      <c r="A957" s="30"/>
      <c r="B957" s="68"/>
      <c r="C957" s="69" t="s">
        <v>453</v>
      </c>
      <c r="D957" s="30" t="s">
        <v>465</v>
      </c>
      <c r="E957" s="30" t="s">
        <v>467</v>
      </c>
      <c r="F957" s="56"/>
      <c r="G957" s="63">
        <v>2</v>
      </c>
      <c r="H957" s="32"/>
      <c r="I957" s="31" t="s">
        <v>66</v>
      </c>
      <c r="J957" s="30"/>
      <c r="K957" s="31"/>
      <c r="L957" s="30"/>
      <c r="M957" s="31"/>
      <c r="N957" s="30">
        <v>202601</v>
      </c>
      <c r="O957" s="31"/>
      <c r="P957" s="30"/>
      <c r="Z957" s="44"/>
      <c r="AA957" s="44"/>
      <c r="AB957" s="44"/>
    </row>
    <row r="958" s="35" customFormat="1" customHeight="1" spans="1:28">
      <c r="A958" s="30"/>
      <c r="B958" s="68"/>
      <c r="C958" s="69" t="s">
        <v>453</v>
      </c>
      <c r="D958" s="30" t="s">
        <v>465</v>
      </c>
      <c r="E958" s="30" t="s">
        <v>468</v>
      </c>
      <c r="F958" s="56"/>
      <c r="G958" s="31">
        <v>16.56</v>
      </c>
      <c r="H958" s="32"/>
      <c r="I958" s="31" t="s">
        <v>66</v>
      </c>
      <c r="J958" s="30"/>
      <c r="K958" s="31"/>
      <c r="L958" s="30"/>
      <c r="M958" s="31"/>
      <c r="N958" s="30">
        <v>202601</v>
      </c>
      <c r="O958" s="31"/>
      <c r="P958" s="30"/>
      <c r="Z958" s="44"/>
      <c r="AA958" s="44"/>
      <c r="AB958" s="44"/>
    </row>
    <row r="959" s="35" customFormat="1" customHeight="1" spans="1:28">
      <c r="A959" s="30"/>
      <c r="B959" s="68"/>
      <c r="C959" s="69" t="s">
        <v>453</v>
      </c>
      <c r="D959" s="30" t="s">
        <v>33</v>
      </c>
      <c r="E959" s="30" t="s">
        <v>65</v>
      </c>
      <c r="F959" s="56">
        <v>1565.79</v>
      </c>
      <c r="G959" s="70"/>
      <c r="H959" s="32"/>
      <c r="I959" s="31" t="s">
        <v>66</v>
      </c>
      <c r="J959" s="30"/>
      <c r="K959" s="31"/>
      <c r="L959" s="30">
        <v>202601</v>
      </c>
      <c r="M959" s="31"/>
      <c r="N959" s="30">
        <v>202601</v>
      </c>
      <c r="O959" s="31"/>
      <c r="P959" s="30"/>
      <c r="Z959" s="44"/>
      <c r="AA959" s="44"/>
      <c r="AB959" s="44"/>
    </row>
    <row r="960" s="35" customFormat="1" customHeight="1" spans="1:28">
      <c r="A960" s="30"/>
      <c r="B960" s="68"/>
      <c r="C960" s="69" t="s">
        <v>453</v>
      </c>
      <c r="D960" s="30" t="s">
        <v>454</v>
      </c>
      <c r="E960" s="30" t="s">
        <v>454</v>
      </c>
      <c r="F960" s="56"/>
      <c r="G960" s="70">
        <v>1000</v>
      </c>
      <c r="H960" s="32"/>
      <c r="I960" s="31" t="s">
        <v>66</v>
      </c>
      <c r="J960" s="30"/>
      <c r="K960" s="31"/>
      <c r="L960" s="30"/>
      <c r="M960" s="31"/>
      <c r="N960" s="30">
        <v>202602</v>
      </c>
      <c r="O960" s="31"/>
      <c r="P960" s="30"/>
      <c r="Z960" s="44"/>
      <c r="AA960" s="44"/>
      <c r="AB960" s="44"/>
    </row>
    <row r="961" s="35" customFormat="1" customHeight="1" spans="1:28">
      <c r="A961" s="30"/>
      <c r="B961" s="68"/>
      <c r="C961" s="69" t="s">
        <v>453</v>
      </c>
      <c r="D961" s="30" t="s">
        <v>112</v>
      </c>
      <c r="E961" s="30" t="s">
        <v>457</v>
      </c>
      <c r="F961" s="56"/>
      <c r="G961" s="70">
        <v>10</v>
      </c>
      <c r="H961" s="32"/>
      <c r="I961" s="31" t="s">
        <v>66</v>
      </c>
      <c r="J961" s="30"/>
      <c r="K961" s="31"/>
      <c r="L961" s="30"/>
      <c r="M961" s="31"/>
      <c r="N961" s="30">
        <v>202602</v>
      </c>
      <c r="O961" s="31"/>
      <c r="P961" s="30"/>
      <c r="Z961" s="44"/>
      <c r="AA961" s="44"/>
      <c r="AB961" s="44"/>
    </row>
    <row r="962" s="35" customFormat="1" customHeight="1" spans="1:28">
      <c r="A962" s="30"/>
      <c r="B962" s="68"/>
      <c r="C962" s="69" t="s">
        <v>453</v>
      </c>
      <c r="D962" s="30" t="s">
        <v>33</v>
      </c>
      <c r="E962" s="30" t="s">
        <v>461</v>
      </c>
      <c r="F962" s="56"/>
      <c r="G962" s="70">
        <v>36.57</v>
      </c>
      <c r="H962" s="32"/>
      <c r="I962" s="31" t="s">
        <v>66</v>
      </c>
      <c r="J962" s="30"/>
      <c r="K962" s="31"/>
      <c r="L962" s="30"/>
      <c r="M962" s="31"/>
      <c r="N962" s="30">
        <v>202602</v>
      </c>
      <c r="O962" s="31"/>
      <c r="P962" s="30"/>
      <c r="Z962" s="44"/>
      <c r="AA962" s="44"/>
      <c r="AB962" s="44"/>
    </row>
    <row r="963" s="35" customFormat="1" customHeight="1" spans="1:28">
      <c r="A963" s="30"/>
      <c r="B963" s="68"/>
      <c r="C963" s="69" t="s">
        <v>453</v>
      </c>
      <c r="D963" s="30" t="s">
        <v>33</v>
      </c>
      <c r="E963" s="30" t="s">
        <v>469</v>
      </c>
      <c r="F963" s="56"/>
      <c r="G963" s="71">
        <v>153.24</v>
      </c>
      <c r="H963" s="32"/>
      <c r="I963" s="31" t="s">
        <v>66</v>
      </c>
      <c r="J963" s="30"/>
      <c r="K963" s="31"/>
      <c r="L963" s="30"/>
      <c r="M963" s="31"/>
      <c r="N963" s="30">
        <v>202602</v>
      </c>
      <c r="O963" s="31"/>
      <c r="P963" s="30"/>
      <c r="Z963" s="44"/>
      <c r="AA963" s="44"/>
      <c r="AB963" s="44"/>
    </row>
    <row r="964" s="35" customFormat="1" customHeight="1" spans="1:28">
      <c r="A964" s="30"/>
      <c r="B964" s="68"/>
      <c r="C964" s="69" t="s">
        <v>453</v>
      </c>
      <c r="D964" s="30" t="s">
        <v>33</v>
      </c>
      <c r="E964" s="30" t="s">
        <v>65</v>
      </c>
      <c r="F964" s="56">
        <v>1199.81</v>
      </c>
      <c r="G964" s="71"/>
      <c r="H964" s="32"/>
      <c r="I964" s="31" t="s">
        <v>66</v>
      </c>
      <c r="J964" s="30"/>
      <c r="K964" s="31"/>
      <c r="L964" s="30">
        <v>202602</v>
      </c>
      <c r="M964" s="31"/>
      <c r="N964" s="30">
        <v>202602</v>
      </c>
      <c r="O964" s="31"/>
      <c r="P964" s="30"/>
      <c r="Z964" s="44"/>
      <c r="AA964" s="44"/>
      <c r="AB964" s="44"/>
    </row>
    <row r="965" s="35" customFormat="1" customHeight="1" spans="1:28">
      <c r="A965" s="30"/>
      <c r="B965" s="68"/>
      <c r="C965" s="69" t="s">
        <v>453</v>
      </c>
      <c r="D965" s="30" t="s">
        <v>454</v>
      </c>
      <c r="E965" s="30" t="s">
        <v>454</v>
      </c>
      <c r="F965" s="56"/>
      <c r="G965" s="64">
        <v>500</v>
      </c>
      <c r="H965" s="32"/>
      <c r="I965" s="31" t="s">
        <v>66</v>
      </c>
      <c r="J965" s="30"/>
      <c r="K965" s="31"/>
      <c r="L965" s="30"/>
      <c r="M965" s="31"/>
      <c r="N965" s="30">
        <v>202603</v>
      </c>
      <c r="O965" s="31"/>
      <c r="P965" s="30"/>
      <c r="Z965" s="44"/>
      <c r="AA965" s="44"/>
      <c r="AB965" s="44"/>
    </row>
    <row r="966" s="35" customFormat="1" customHeight="1" spans="1:28">
      <c r="A966" s="30"/>
      <c r="B966" s="68"/>
      <c r="C966" s="69" t="s">
        <v>453</v>
      </c>
      <c r="D966" s="30" t="s">
        <v>33</v>
      </c>
      <c r="E966" s="30" t="s">
        <v>461</v>
      </c>
      <c r="F966" s="56"/>
      <c r="G966" s="63">
        <v>43.7</v>
      </c>
      <c r="H966" s="32"/>
      <c r="I966" s="31" t="s">
        <v>66</v>
      </c>
      <c r="J966" s="30"/>
      <c r="K966" s="31"/>
      <c r="L966" s="30"/>
      <c r="M966" s="31"/>
      <c r="N966" s="30">
        <v>202603</v>
      </c>
      <c r="O966" s="31"/>
      <c r="P966" s="30"/>
      <c r="Z966" s="44"/>
      <c r="AA966" s="44"/>
      <c r="AB966" s="44"/>
    </row>
    <row r="967" s="35" customFormat="1" customHeight="1" spans="1:28">
      <c r="A967" s="30"/>
      <c r="B967" s="68"/>
      <c r="C967" s="69" t="s">
        <v>453</v>
      </c>
      <c r="D967" s="30" t="s">
        <v>33</v>
      </c>
      <c r="E967" s="30" t="s">
        <v>65</v>
      </c>
      <c r="F967" s="56">
        <v>543.7</v>
      </c>
      <c r="G967" s="63"/>
      <c r="H967" s="32"/>
      <c r="I967" s="31" t="s">
        <v>66</v>
      </c>
      <c r="J967" s="30"/>
      <c r="K967" s="31"/>
      <c r="L967" s="30">
        <v>202603</v>
      </c>
      <c r="M967" s="31"/>
      <c r="N967" s="30">
        <v>202603</v>
      </c>
      <c r="O967" s="31"/>
      <c r="P967" s="30"/>
      <c r="Z967" s="44"/>
      <c r="AA967" s="44"/>
      <c r="AB967" s="44"/>
    </row>
    <row r="968" s="35" customFormat="1" customHeight="1" spans="1:28">
      <c r="A968" s="30"/>
      <c r="B968" s="68"/>
      <c r="C968" s="69" t="s">
        <v>453</v>
      </c>
      <c r="D968" s="30" t="s">
        <v>112</v>
      </c>
      <c r="E968" s="30" t="s">
        <v>457</v>
      </c>
      <c r="F968" s="56"/>
      <c r="G968" s="63">
        <v>10</v>
      </c>
      <c r="H968" s="32"/>
      <c r="I968" s="31" t="s">
        <v>66</v>
      </c>
      <c r="J968" s="30"/>
      <c r="K968" s="31"/>
      <c r="L968" s="30"/>
      <c r="M968" s="31"/>
      <c r="N968" s="30">
        <v>202604</v>
      </c>
      <c r="O968" s="31"/>
      <c r="P968" s="30"/>
      <c r="Z968" s="44"/>
      <c r="AA968" s="44"/>
      <c r="AB968" s="44"/>
    </row>
    <row r="969" s="35" customFormat="1" customHeight="1" spans="1:28">
      <c r="A969" s="30"/>
      <c r="B969" s="68"/>
      <c r="C969" s="69" t="s">
        <v>453</v>
      </c>
      <c r="D969" s="30" t="s">
        <v>454</v>
      </c>
      <c r="E969" s="30" t="s">
        <v>454</v>
      </c>
      <c r="F969" s="56"/>
      <c r="G969" s="63">
        <v>300</v>
      </c>
      <c r="H969" s="32"/>
      <c r="I969" s="31" t="s">
        <v>66</v>
      </c>
      <c r="J969" s="30"/>
      <c r="K969" s="31"/>
      <c r="L969" s="30"/>
      <c r="M969" s="31"/>
      <c r="N969" s="30">
        <v>202604</v>
      </c>
      <c r="O969" s="31"/>
      <c r="P969" s="30"/>
      <c r="Z969" s="44"/>
      <c r="AA969" s="44"/>
      <c r="AB969" s="44"/>
    </row>
    <row r="970" s="35" customFormat="1" customHeight="1" spans="1:28">
      <c r="A970" s="30"/>
      <c r="B970" s="68"/>
      <c r="C970" s="69" t="s">
        <v>453</v>
      </c>
      <c r="D970" s="30" t="s">
        <v>33</v>
      </c>
      <c r="E970" s="30" t="s">
        <v>461</v>
      </c>
      <c r="F970" s="56"/>
      <c r="G970" s="63">
        <v>45.21</v>
      </c>
      <c r="H970" s="32"/>
      <c r="I970" s="31" t="s">
        <v>66</v>
      </c>
      <c r="J970" s="30"/>
      <c r="K970" s="31"/>
      <c r="L970" s="30"/>
      <c r="M970" s="31"/>
      <c r="N970" s="30">
        <v>202604</v>
      </c>
      <c r="O970" s="31"/>
      <c r="P970" s="30"/>
      <c r="Z970" s="44"/>
      <c r="AA970" s="44"/>
      <c r="AB970" s="44"/>
    </row>
    <row r="971" s="35" customFormat="1" customHeight="1" spans="1:28">
      <c r="A971" s="30"/>
      <c r="B971" s="68"/>
      <c r="C971" s="69" t="s">
        <v>453</v>
      </c>
      <c r="D971" s="30" t="s">
        <v>33</v>
      </c>
      <c r="E971" s="30" t="s">
        <v>65</v>
      </c>
      <c r="F971" s="56">
        <v>355.21</v>
      </c>
      <c r="G971" s="64"/>
      <c r="H971" s="32"/>
      <c r="I971" s="31" t="s">
        <v>66</v>
      </c>
      <c r="J971" s="30"/>
      <c r="K971" s="31"/>
      <c r="L971" s="30">
        <v>202604</v>
      </c>
      <c r="M971" s="31"/>
      <c r="N971" s="30">
        <v>202604</v>
      </c>
      <c r="O971" s="31"/>
      <c r="P971" s="30"/>
      <c r="Z971" s="44"/>
      <c r="AA971" s="44"/>
      <c r="AB971" s="44"/>
    </row>
    <row r="972" s="35" customFormat="1" customHeight="1" spans="1:28">
      <c r="A972" s="30"/>
      <c r="B972" s="68"/>
      <c r="C972" s="69" t="s">
        <v>453</v>
      </c>
      <c r="D972" s="30" t="s">
        <v>454</v>
      </c>
      <c r="E972" s="30" t="s">
        <v>454</v>
      </c>
      <c r="F972" s="56"/>
      <c r="G972" s="31">
        <v>1300</v>
      </c>
      <c r="H972" s="32"/>
      <c r="I972" s="31" t="s">
        <v>66</v>
      </c>
      <c r="J972" s="30"/>
      <c r="K972" s="31"/>
      <c r="L972" s="30"/>
      <c r="M972" s="31"/>
      <c r="N972" s="30">
        <v>202605</v>
      </c>
      <c r="O972" s="31"/>
      <c r="P972" s="30"/>
      <c r="Z972" s="44"/>
      <c r="AA972" s="44"/>
      <c r="AB972" s="44"/>
    </row>
    <row r="973" s="35" customFormat="1" customHeight="1" spans="1:28">
      <c r="A973" s="30"/>
      <c r="B973" s="68"/>
      <c r="C973" s="69" t="s">
        <v>453</v>
      </c>
      <c r="D973" s="30" t="s">
        <v>33</v>
      </c>
      <c r="E973" s="30" t="s">
        <v>461</v>
      </c>
      <c r="F973" s="56"/>
      <c r="G973" s="63">
        <v>43.22</v>
      </c>
      <c r="H973" s="32"/>
      <c r="I973" s="31" t="s">
        <v>66</v>
      </c>
      <c r="J973" s="30"/>
      <c r="K973" s="31"/>
      <c r="L973" s="30"/>
      <c r="M973" s="31"/>
      <c r="N973" s="30">
        <v>202605</v>
      </c>
      <c r="O973" s="31"/>
      <c r="P973" s="30"/>
      <c r="Z973" s="44"/>
      <c r="AA973" s="44"/>
      <c r="AB973" s="44"/>
    </row>
    <row r="974" s="35" customFormat="1" customHeight="1" spans="1:28">
      <c r="A974" s="30"/>
      <c r="B974" s="68"/>
      <c r="C974" s="69" t="s">
        <v>453</v>
      </c>
      <c r="D974" s="30" t="s">
        <v>112</v>
      </c>
      <c r="E974" s="30" t="s">
        <v>460</v>
      </c>
      <c r="F974" s="56"/>
      <c r="G974" s="63">
        <v>123.5</v>
      </c>
      <c r="H974" s="32"/>
      <c r="I974" s="31" t="s">
        <v>66</v>
      </c>
      <c r="J974" s="30"/>
      <c r="K974" s="31"/>
      <c r="L974" s="30"/>
      <c r="M974" s="31"/>
      <c r="N974" s="30">
        <v>202605</v>
      </c>
      <c r="O974" s="31"/>
      <c r="P974" s="30"/>
      <c r="Z974" s="44"/>
      <c r="AA974" s="44"/>
      <c r="AB974" s="44"/>
    </row>
    <row r="975" s="35" customFormat="1" customHeight="1" spans="1:28">
      <c r="A975" s="30"/>
      <c r="B975" s="68"/>
      <c r="C975" s="69" t="s">
        <v>453</v>
      </c>
      <c r="D975" s="30" t="s">
        <v>33</v>
      </c>
      <c r="E975" s="30" t="s">
        <v>65</v>
      </c>
      <c r="F975" s="56">
        <v>1466.72</v>
      </c>
      <c r="G975" s="63"/>
      <c r="H975" s="32"/>
      <c r="I975" s="31" t="s">
        <v>66</v>
      </c>
      <c r="J975" s="30"/>
      <c r="K975" s="31"/>
      <c r="L975" s="30">
        <v>202605</v>
      </c>
      <c r="M975" s="31"/>
      <c r="N975" s="30">
        <v>202605</v>
      </c>
      <c r="O975" s="31"/>
      <c r="P975" s="30"/>
      <c r="Z975" s="44"/>
      <c r="AA975" s="44"/>
      <c r="AB975" s="44"/>
    </row>
    <row r="976" s="35" customFormat="1" customHeight="1" spans="1:28">
      <c r="A976" s="30"/>
      <c r="B976" s="68"/>
      <c r="C976" s="69" t="s">
        <v>453</v>
      </c>
      <c r="D976" s="30" t="s">
        <v>33</v>
      </c>
      <c r="E976" s="30" t="s">
        <v>461</v>
      </c>
      <c r="F976" s="56"/>
      <c r="G976" s="63">
        <v>37.74</v>
      </c>
      <c r="H976" s="32"/>
      <c r="I976" s="31" t="s">
        <v>66</v>
      </c>
      <c r="J976" s="30"/>
      <c r="K976" s="31"/>
      <c r="L976" s="30"/>
      <c r="M976" s="31"/>
      <c r="N976" s="30">
        <v>202606</v>
      </c>
      <c r="O976" s="31"/>
      <c r="P976" s="30"/>
      <c r="Z976" s="44"/>
      <c r="AA976" s="44"/>
      <c r="AB976" s="44"/>
    </row>
    <row r="977" s="35" customFormat="1" customHeight="1" spans="1:28">
      <c r="A977" s="30"/>
      <c r="B977" s="68"/>
      <c r="C977" s="69" t="s">
        <v>453</v>
      </c>
      <c r="D977" s="30" t="s">
        <v>33</v>
      </c>
      <c r="E977" s="30" t="s">
        <v>65</v>
      </c>
      <c r="F977" s="56">
        <v>37.74</v>
      </c>
      <c r="G977" s="63"/>
      <c r="H977" s="32"/>
      <c r="I977" s="31" t="s">
        <v>66</v>
      </c>
      <c r="J977" s="30"/>
      <c r="K977" s="31"/>
      <c r="L977" s="30">
        <v>202606</v>
      </c>
      <c r="M977" s="31"/>
      <c r="N977" s="30">
        <v>202606</v>
      </c>
      <c r="O977" s="31"/>
      <c r="P977" s="30"/>
      <c r="Z977" s="44"/>
      <c r="AA977" s="44"/>
      <c r="AB977" s="44"/>
    </row>
    <row r="978" s="35" customFormat="1" customHeight="1" spans="1:28">
      <c r="A978" s="30"/>
      <c r="B978" s="68"/>
      <c r="C978" s="69" t="s">
        <v>453</v>
      </c>
      <c r="D978" s="30" t="s">
        <v>33</v>
      </c>
      <c r="E978" s="30" t="s">
        <v>470</v>
      </c>
      <c r="F978" s="56"/>
      <c r="G978" s="31">
        <v>179.8</v>
      </c>
      <c r="H978" s="32"/>
      <c r="I978" s="31" t="s">
        <v>56</v>
      </c>
      <c r="J978" s="30"/>
      <c r="K978" s="31"/>
      <c r="L978" s="30"/>
      <c r="M978" s="31"/>
      <c r="N978" s="30">
        <v>202601</v>
      </c>
      <c r="O978" s="31"/>
      <c r="P978" s="30"/>
      <c r="Z978" s="44"/>
      <c r="AA978" s="44"/>
      <c r="AB978" s="44"/>
    </row>
    <row r="979" s="35" customFormat="1" customHeight="1" spans="1:28">
      <c r="A979" s="30"/>
      <c r="B979" s="68"/>
      <c r="C979" s="69" t="s">
        <v>453</v>
      </c>
      <c r="D979" s="30" t="s">
        <v>33</v>
      </c>
      <c r="E979" s="30" t="s">
        <v>456</v>
      </c>
      <c r="F979" s="31"/>
      <c r="G979" s="63">
        <v>360.84</v>
      </c>
      <c r="H979" s="32"/>
      <c r="I979" s="31" t="s">
        <v>56</v>
      </c>
      <c r="J979" s="30"/>
      <c r="K979" s="31"/>
      <c r="L979" s="30"/>
      <c r="M979" s="31"/>
      <c r="N979" s="30">
        <v>202601</v>
      </c>
      <c r="O979" s="31"/>
      <c r="P979" s="30"/>
      <c r="Z979" s="44"/>
      <c r="AA979" s="44"/>
      <c r="AB979" s="44"/>
    </row>
    <row r="980" s="35" customFormat="1" customHeight="1" spans="1:28">
      <c r="A980" s="30"/>
      <c r="B980" s="68"/>
      <c r="C980" s="69" t="s">
        <v>453</v>
      </c>
      <c r="D980" s="30" t="s">
        <v>454</v>
      </c>
      <c r="E980" s="30" t="s">
        <v>454</v>
      </c>
      <c r="F980" s="31"/>
      <c r="G980" s="63">
        <v>1782</v>
      </c>
      <c r="H980" s="32"/>
      <c r="I980" s="31" t="s">
        <v>56</v>
      </c>
      <c r="J980" s="30"/>
      <c r="K980" s="31"/>
      <c r="L980" s="30"/>
      <c r="M980" s="31"/>
      <c r="N980" s="30">
        <v>202601</v>
      </c>
      <c r="O980" s="31"/>
      <c r="P980" s="30"/>
      <c r="Z980" s="44"/>
      <c r="AA980" s="44"/>
      <c r="AB980" s="44"/>
    </row>
    <row r="981" s="35" customFormat="1" customHeight="1" spans="1:28">
      <c r="A981" s="30"/>
      <c r="B981" s="68"/>
      <c r="C981" s="69" t="s">
        <v>453</v>
      </c>
      <c r="D981" s="30" t="s">
        <v>33</v>
      </c>
      <c r="E981" s="30" t="s">
        <v>461</v>
      </c>
      <c r="F981" s="31"/>
      <c r="G981" s="31">
        <v>44.97</v>
      </c>
      <c r="H981" s="32"/>
      <c r="I981" s="31" t="s">
        <v>56</v>
      </c>
      <c r="J981" s="30"/>
      <c r="K981" s="31"/>
      <c r="L981" s="30"/>
      <c r="M981" s="31"/>
      <c r="N981" s="30">
        <v>202601</v>
      </c>
      <c r="O981" s="31"/>
      <c r="P981" s="30"/>
      <c r="Z981" s="44"/>
      <c r="AA981" s="44"/>
      <c r="AB981" s="44"/>
    </row>
    <row r="982" s="35" customFormat="1" customHeight="1" spans="1:28">
      <c r="A982" s="30"/>
      <c r="B982" s="68"/>
      <c r="C982" s="69" t="s">
        <v>453</v>
      </c>
      <c r="D982" s="30" t="s">
        <v>33</v>
      </c>
      <c r="E982" s="30" t="s">
        <v>55</v>
      </c>
      <c r="F982" s="31">
        <v>2367.61</v>
      </c>
      <c r="G982" s="63"/>
      <c r="H982" s="32"/>
      <c r="I982" s="31" t="s">
        <v>56</v>
      </c>
      <c r="J982" s="30"/>
      <c r="K982" s="31"/>
      <c r="L982" s="30">
        <v>202601</v>
      </c>
      <c r="M982" s="31"/>
      <c r="N982" s="30">
        <v>202601</v>
      </c>
      <c r="O982" s="31"/>
      <c r="P982" s="30"/>
      <c r="Z982" s="44"/>
      <c r="AA982" s="44"/>
      <c r="AB982" s="44"/>
    </row>
    <row r="983" s="35" customFormat="1" customHeight="1" spans="1:28">
      <c r="A983" s="30"/>
      <c r="B983" s="68"/>
      <c r="C983" s="69" t="s">
        <v>453</v>
      </c>
      <c r="D983" s="30" t="s">
        <v>112</v>
      </c>
      <c r="E983" s="30" t="s">
        <v>471</v>
      </c>
      <c r="F983" s="31"/>
      <c r="G983" s="63">
        <v>25</v>
      </c>
      <c r="H983" s="32"/>
      <c r="I983" s="31" t="s">
        <v>56</v>
      </c>
      <c r="J983" s="30"/>
      <c r="K983" s="31"/>
      <c r="L983" s="30"/>
      <c r="M983" s="31"/>
      <c r="N983" s="30">
        <v>202602</v>
      </c>
      <c r="O983" s="31"/>
      <c r="P983" s="30"/>
      <c r="Z983" s="44"/>
      <c r="AA983" s="44"/>
      <c r="AB983" s="44"/>
    </row>
    <row r="984" s="35" customFormat="1" customHeight="1" spans="1:28">
      <c r="A984" s="30"/>
      <c r="B984" s="68"/>
      <c r="C984" s="69" t="s">
        <v>453</v>
      </c>
      <c r="D984" s="30" t="s">
        <v>33</v>
      </c>
      <c r="E984" s="30" t="s">
        <v>472</v>
      </c>
      <c r="F984" s="31"/>
      <c r="G984" s="63">
        <v>158</v>
      </c>
      <c r="H984" s="32"/>
      <c r="I984" s="31" t="s">
        <v>56</v>
      </c>
      <c r="J984" s="30"/>
      <c r="K984" s="31"/>
      <c r="L984" s="30"/>
      <c r="M984" s="31"/>
      <c r="N984" s="30">
        <v>202602</v>
      </c>
      <c r="O984" s="31"/>
      <c r="P984" s="30"/>
      <c r="Z984" s="44"/>
      <c r="AA984" s="44"/>
      <c r="AB984" s="44"/>
    </row>
    <row r="985" s="35" customFormat="1" customHeight="1" spans="1:28">
      <c r="A985" s="30"/>
      <c r="B985" s="68"/>
      <c r="C985" s="69" t="s">
        <v>453</v>
      </c>
      <c r="D985" s="30" t="s">
        <v>33</v>
      </c>
      <c r="E985" s="30" t="s">
        <v>461</v>
      </c>
      <c r="F985" s="31"/>
      <c r="G985" s="31">
        <v>36.88</v>
      </c>
      <c r="H985" s="32"/>
      <c r="I985" s="31" t="s">
        <v>56</v>
      </c>
      <c r="J985" s="30"/>
      <c r="K985" s="31"/>
      <c r="L985" s="30"/>
      <c r="M985" s="31"/>
      <c r="N985" s="30">
        <v>202602</v>
      </c>
      <c r="O985" s="31"/>
      <c r="P985" s="30"/>
      <c r="Z985" s="44"/>
      <c r="AA985" s="44"/>
      <c r="AB985" s="44"/>
    </row>
    <row r="986" s="35" customFormat="1" customHeight="1" spans="1:28">
      <c r="A986" s="30"/>
      <c r="B986" s="68"/>
      <c r="C986" s="69" t="s">
        <v>453</v>
      </c>
      <c r="D986" s="30" t="s">
        <v>33</v>
      </c>
      <c r="E986" s="30" t="s">
        <v>55</v>
      </c>
      <c r="F986" s="31">
        <v>219.88</v>
      </c>
      <c r="G986" s="63"/>
      <c r="H986" s="32"/>
      <c r="I986" s="31" t="s">
        <v>56</v>
      </c>
      <c r="J986" s="30"/>
      <c r="K986" s="31"/>
      <c r="L986" s="30">
        <v>202602</v>
      </c>
      <c r="M986" s="31"/>
      <c r="N986" s="30">
        <v>202602</v>
      </c>
      <c r="O986" s="31"/>
      <c r="P986" s="30"/>
      <c r="Z986" s="44"/>
      <c r="AA986" s="44"/>
      <c r="AB986" s="44"/>
    </row>
    <row r="987" s="35" customFormat="1" customHeight="1" spans="1:28">
      <c r="A987" s="30"/>
      <c r="B987" s="68"/>
      <c r="C987" s="69" t="s">
        <v>453</v>
      </c>
      <c r="D987" s="30" t="s">
        <v>112</v>
      </c>
      <c r="E987" s="30" t="s">
        <v>460</v>
      </c>
      <c r="F987" s="31"/>
      <c r="G987" s="63">
        <v>29.9</v>
      </c>
      <c r="H987" s="32"/>
      <c r="I987" s="31" t="s">
        <v>56</v>
      </c>
      <c r="J987" s="30"/>
      <c r="K987" s="31"/>
      <c r="L987" s="30"/>
      <c r="M987" s="31"/>
      <c r="N987" s="30">
        <v>202603</v>
      </c>
      <c r="O987" s="31"/>
      <c r="P987" s="30"/>
      <c r="Z987" s="44"/>
      <c r="AA987" s="44"/>
      <c r="AB987" s="44"/>
    </row>
    <row r="988" s="35" customFormat="1" customHeight="1" spans="1:28">
      <c r="A988" s="30"/>
      <c r="B988" s="68"/>
      <c r="C988" s="69" t="s">
        <v>453</v>
      </c>
      <c r="D988" s="30" t="s">
        <v>33</v>
      </c>
      <c r="E988" s="30" t="s">
        <v>461</v>
      </c>
      <c r="F988" s="31"/>
      <c r="G988" s="63">
        <v>50.16</v>
      </c>
      <c r="H988" s="32"/>
      <c r="I988" s="31" t="s">
        <v>56</v>
      </c>
      <c r="J988" s="30"/>
      <c r="K988" s="31"/>
      <c r="L988" s="30"/>
      <c r="M988" s="31"/>
      <c r="N988" s="30">
        <v>202603</v>
      </c>
      <c r="O988" s="31"/>
      <c r="P988" s="30"/>
      <c r="Z988" s="44"/>
      <c r="AA988" s="44"/>
      <c r="AB988" s="44"/>
    </row>
    <row r="989" s="35" customFormat="1" customHeight="1" spans="1:28">
      <c r="A989" s="30"/>
      <c r="B989" s="68"/>
      <c r="C989" s="69" t="s">
        <v>453</v>
      </c>
      <c r="D989" s="30" t="s">
        <v>33</v>
      </c>
      <c r="E989" s="30" t="s">
        <v>55</v>
      </c>
      <c r="F989" s="31">
        <v>80.06</v>
      </c>
      <c r="G989" s="63"/>
      <c r="H989" s="32"/>
      <c r="I989" s="31" t="s">
        <v>56</v>
      </c>
      <c r="J989" s="30"/>
      <c r="K989" s="31"/>
      <c r="L989" s="30">
        <v>202603</v>
      </c>
      <c r="M989" s="31"/>
      <c r="N989" s="30">
        <v>202603</v>
      </c>
      <c r="O989" s="31"/>
      <c r="P989" s="30"/>
      <c r="Z989" s="44"/>
      <c r="AA989" s="44"/>
      <c r="AB989" s="44"/>
    </row>
    <row r="990" s="35" customFormat="1" customHeight="1" spans="1:28">
      <c r="A990" s="30"/>
      <c r="B990" s="68"/>
      <c r="C990" s="69" t="s">
        <v>453</v>
      </c>
      <c r="D990" s="30" t="s">
        <v>33</v>
      </c>
      <c r="E990" s="30" t="s">
        <v>112</v>
      </c>
      <c r="F990" s="31"/>
      <c r="G990" s="31">
        <v>89.7</v>
      </c>
      <c r="H990" s="32"/>
      <c r="I990" s="31" t="s">
        <v>56</v>
      </c>
      <c r="J990" s="30"/>
      <c r="K990" s="31"/>
      <c r="L990" s="30"/>
      <c r="M990" s="31"/>
      <c r="N990" s="30">
        <v>202604</v>
      </c>
      <c r="O990" s="31"/>
      <c r="P990" s="30"/>
      <c r="Z990" s="44"/>
      <c r="AA990" s="44"/>
      <c r="AB990" s="44"/>
    </row>
    <row r="991" s="35" customFormat="1" customHeight="1" spans="1:28">
      <c r="A991" s="30"/>
      <c r="B991" s="68"/>
      <c r="C991" s="69" t="s">
        <v>453</v>
      </c>
      <c r="D991" s="30" t="s">
        <v>33</v>
      </c>
      <c r="E991" s="30" t="s">
        <v>461</v>
      </c>
      <c r="F991" s="31"/>
      <c r="G991" s="63">
        <v>43.5</v>
      </c>
      <c r="H991" s="32"/>
      <c r="I991" s="31" t="s">
        <v>56</v>
      </c>
      <c r="J991" s="30"/>
      <c r="K991" s="31"/>
      <c r="L991" s="30"/>
      <c r="M991" s="31"/>
      <c r="N991" s="30">
        <v>202604</v>
      </c>
      <c r="O991" s="31"/>
      <c r="P991" s="30"/>
      <c r="Z991" s="44"/>
      <c r="AA991" s="44"/>
      <c r="AB991" s="44"/>
    </row>
    <row r="992" s="35" customFormat="1" customHeight="1" spans="1:28">
      <c r="A992" s="30"/>
      <c r="B992" s="68"/>
      <c r="C992" s="69" t="s">
        <v>453</v>
      </c>
      <c r="D992" s="30" t="s">
        <v>33</v>
      </c>
      <c r="E992" s="30" t="s">
        <v>55</v>
      </c>
      <c r="F992" s="31">
        <v>133.2</v>
      </c>
      <c r="G992" s="63"/>
      <c r="H992" s="32"/>
      <c r="I992" s="31" t="s">
        <v>56</v>
      </c>
      <c r="J992" s="30"/>
      <c r="K992" s="31"/>
      <c r="L992" s="30">
        <v>202604</v>
      </c>
      <c r="M992" s="31"/>
      <c r="N992" s="30">
        <v>202604</v>
      </c>
      <c r="O992" s="31"/>
      <c r="P992" s="30"/>
      <c r="Z992" s="44"/>
      <c r="AA992" s="44"/>
      <c r="AB992" s="44"/>
    </row>
    <row r="993" s="35" customFormat="1" customHeight="1" spans="1:28">
      <c r="A993" s="30"/>
      <c r="B993" s="68"/>
      <c r="C993" s="69" t="s">
        <v>453</v>
      </c>
      <c r="D993" s="30" t="s">
        <v>112</v>
      </c>
      <c r="E993" s="30" t="s">
        <v>473</v>
      </c>
      <c r="F993" s="31"/>
      <c r="G993" s="63">
        <v>69.8</v>
      </c>
      <c r="H993" s="32"/>
      <c r="I993" s="31" t="s">
        <v>56</v>
      </c>
      <c r="J993" s="30"/>
      <c r="K993" s="31"/>
      <c r="L993" s="30"/>
      <c r="M993" s="31"/>
      <c r="N993" s="30">
        <v>202605</v>
      </c>
      <c r="O993" s="31"/>
      <c r="P993" s="30"/>
      <c r="Z993" s="44"/>
      <c r="AA993" s="44"/>
      <c r="AB993" s="44"/>
    </row>
    <row r="994" s="35" customFormat="1" customHeight="1" spans="1:28">
      <c r="A994" s="30"/>
      <c r="B994" s="68"/>
      <c r="C994" s="69" t="s">
        <v>453</v>
      </c>
      <c r="D994" s="30" t="s">
        <v>33</v>
      </c>
      <c r="E994" s="30" t="s">
        <v>461</v>
      </c>
      <c r="F994" s="31"/>
      <c r="G994" s="63">
        <v>45.34</v>
      </c>
      <c r="H994" s="32"/>
      <c r="I994" s="31" t="s">
        <v>56</v>
      </c>
      <c r="J994" s="30"/>
      <c r="K994" s="31"/>
      <c r="L994" s="30"/>
      <c r="M994" s="31"/>
      <c r="N994" s="30">
        <v>202605</v>
      </c>
      <c r="O994" s="31"/>
      <c r="P994" s="30"/>
      <c r="Z994" s="44"/>
      <c r="AA994" s="44"/>
      <c r="AB994" s="44"/>
    </row>
    <row r="995" s="35" customFormat="1" customHeight="1" spans="1:28">
      <c r="A995" s="30"/>
      <c r="B995" s="68"/>
      <c r="C995" s="69" t="s">
        <v>453</v>
      </c>
      <c r="D995" s="30" t="s">
        <v>33</v>
      </c>
      <c r="E995" s="30" t="s">
        <v>474</v>
      </c>
      <c r="F995" s="31"/>
      <c r="G995" s="31">
        <v>100</v>
      </c>
      <c r="H995" s="32"/>
      <c r="I995" s="31" t="s">
        <v>56</v>
      </c>
      <c r="J995" s="30"/>
      <c r="K995" s="31"/>
      <c r="L995" s="30"/>
      <c r="M995" s="31"/>
      <c r="N995" s="30">
        <v>202605</v>
      </c>
      <c r="O995" s="31"/>
      <c r="P995" s="30"/>
      <c r="Z995" s="44"/>
      <c r="AA995" s="44"/>
      <c r="AB995" s="44"/>
    </row>
    <row r="996" s="35" customFormat="1" customHeight="1" spans="1:28">
      <c r="A996" s="30"/>
      <c r="B996" s="68"/>
      <c r="C996" s="69" t="s">
        <v>453</v>
      </c>
      <c r="D996" s="30" t="s">
        <v>454</v>
      </c>
      <c r="E996" s="30" t="s">
        <v>454</v>
      </c>
      <c r="F996" s="31"/>
      <c r="G996" s="63">
        <v>1931</v>
      </c>
      <c r="H996" s="32"/>
      <c r="I996" s="31" t="s">
        <v>56</v>
      </c>
      <c r="J996" s="30"/>
      <c r="K996" s="31"/>
      <c r="L996" s="31"/>
      <c r="M996" s="31"/>
      <c r="N996" s="30">
        <v>202605</v>
      </c>
      <c r="O996" s="31"/>
      <c r="P996" s="30"/>
      <c r="Z996" s="44"/>
      <c r="AA996" s="44"/>
      <c r="AB996" s="44"/>
    </row>
    <row r="997" s="35" customFormat="1" customHeight="1" spans="1:28">
      <c r="A997" s="30"/>
      <c r="B997" s="68"/>
      <c r="C997" s="69" t="s">
        <v>453</v>
      </c>
      <c r="D997" s="30" t="s">
        <v>33</v>
      </c>
      <c r="E997" s="30" t="s">
        <v>55</v>
      </c>
      <c r="F997" s="31">
        <v>2146.14</v>
      </c>
      <c r="G997" s="63"/>
      <c r="H997" s="32"/>
      <c r="I997" s="31" t="s">
        <v>56</v>
      </c>
      <c r="J997" s="30"/>
      <c r="K997" s="31"/>
      <c r="L997" s="31">
        <v>202605</v>
      </c>
      <c r="M997" s="31"/>
      <c r="N997" s="30">
        <v>202605</v>
      </c>
      <c r="O997" s="31"/>
      <c r="P997" s="30"/>
      <c r="Z997" s="44"/>
      <c r="AA997" s="44"/>
      <c r="AB997" s="44"/>
    </row>
    <row r="998" s="35" customFormat="1" customHeight="1" spans="1:28">
      <c r="A998" s="30"/>
      <c r="B998" s="68"/>
      <c r="C998" s="69" t="s">
        <v>453</v>
      </c>
      <c r="D998" s="30" t="s">
        <v>112</v>
      </c>
      <c r="E998" s="30" t="s">
        <v>460</v>
      </c>
      <c r="F998" s="31"/>
      <c r="G998" s="63">
        <v>59.8</v>
      </c>
      <c r="H998" s="32"/>
      <c r="I998" s="31" t="s">
        <v>56</v>
      </c>
      <c r="J998" s="30"/>
      <c r="K998" s="31"/>
      <c r="L998" s="31"/>
      <c r="M998" s="31"/>
      <c r="N998" s="30">
        <v>202606</v>
      </c>
      <c r="O998" s="31"/>
      <c r="P998" s="30"/>
      <c r="Z998" s="44"/>
      <c r="AA998" s="44"/>
      <c r="AB998" s="44"/>
    </row>
    <row r="999" s="35" customFormat="1" customHeight="1" spans="1:28">
      <c r="A999" s="30"/>
      <c r="B999" s="68"/>
      <c r="C999" s="69" t="s">
        <v>453</v>
      </c>
      <c r="D999" s="30" t="s">
        <v>33</v>
      </c>
      <c r="E999" s="30" t="s">
        <v>455</v>
      </c>
      <c r="F999" s="31"/>
      <c r="G999" s="63">
        <v>75</v>
      </c>
      <c r="H999" s="32"/>
      <c r="I999" s="31" t="s">
        <v>56</v>
      </c>
      <c r="J999" s="30"/>
      <c r="K999" s="31"/>
      <c r="L999" s="31"/>
      <c r="M999" s="31"/>
      <c r="N999" s="30">
        <v>202606</v>
      </c>
      <c r="O999" s="31"/>
      <c r="P999" s="30"/>
      <c r="Z999" s="44"/>
      <c r="AA999" s="44"/>
      <c r="AB999" s="44"/>
    </row>
    <row r="1000" s="35" customFormat="1" customHeight="1" spans="1:28">
      <c r="A1000" s="30"/>
      <c r="B1000" s="68"/>
      <c r="C1000" s="69" t="s">
        <v>453</v>
      </c>
      <c r="D1000" s="30" t="s">
        <v>33</v>
      </c>
      <c r="E1000" s="30" t="s">
        <v>461</v>
      </c>
      <c r="F1000" s="31"/>
      <c r="G1000" s="63">
        <v>44.31</v>
      </c>
      <c r="H1000" s="32"/>
      <c r="I1000" s="31" t="s">
        <v>56</v>
      </c>
      <c r="J1000" s="30"/>
      <c r="K1000" s="31"/>
      <c r="L1000" s="31"/>
      <c r="M1000" s="31"/>
      <c r="N1000" s="30">
        <v>202606</v>
      </c>
      <c r="O1000" s="31"/>
      <c r="P1000" s="30"/>
      <c r="Z1000" s="44"/>
      <c r="AA1000" s="44"/>
      <c r="AB1000" s="44"/>
    </row>
    <row r="1001" s="35" customFormat="1" customHeight="1" spans="1:28">
      <c r="A1001" s="30"/>
      <c r="B1001" s="68"/>
      <c r="C1001" s="69" t="s">
        <v>453</v>
      </c>
      <c r="D1001" s="30" t="s">
        <v>33</v>
      </c>
      <c r="E1001" s="30" t="s">
        <v>55</v>
      </c>
      <c r="F1001" s="31">
        <v>179.11</v>
      </c>
      <c r="G1001" s="64"/>
      <c r="H1001" s="32"/>
      <c r="I1001" s="31" t="s">
        <v>56</v>
      </c>
      <c r="J1001" s="30"/>
      <c r="K1001" s="31"/>
      <c r="L1001" s="31">
        <v>202606</v>
      </c>
      <c r="M1001" s="31"/>
      <c r="N1001" s="30">
        <v>202606</v>
      </c>
      <c r="O1001" s="31"/>
      <c r="P1001" s="30"/>
      <c r="Z1001" s="44"/>
      <c r="AA1001" s="44"/>
      <c r="AB1001" s="44"/>
    </row>
    <row r="1002" s="35" customFormat="1" customHeight="1" spans="1:28">
      <c r="A1002" s="30"/>
      <c r="B1002" s="68"/>
      <c r="C1002" s="69" t="s">
        <v>453</v>
      </c>
      <c r="D1002" s="30" t="s">
        <v>454</v>
      </c>
      <c r="E1002" s="30" t="s">
        <v>454</v>
      </c>
      <c r="F1002" s="31"/>
      <c r="G1002" s="64">
        <v>1500</v>
      </c>
      <c r="H1002" s="32"/>
      <c r="I1002" s="31" t="s">
        <v>52</v>
      </c>
      <c r="J1002" s="30"/>
      <c r="K1002" s="31"/>
      <c r="L1002" s="31"/>
      <c r="M1002" s="31"/>
      <c r="N1002" s="30">
        <v>202601</v>
      </c>
      <c r="O1002" s="31"/>
      <c r="P1002" s="30"/>
      <c r="Z1002" s="44"/>
      <c r="AA1002" s="44"/>
      <c r="AB1002" s="44"/>
    </row>
    <row r="1003" s="35" customFormat="1" customHeight="1" spans="1:28">
      <c r="A1003" s="30"/>
      <c r="B1003" s="68"/>
      <c r="C1003" s="69" t="s">
        <v>453</v>
      </c>
      <c r="D1003" s="30" t="s">
        <v>112</v>
      </c>
      <c r="E1003" s="30" t="s">
        <v>475</v>
      </c>
      <c r="F1003" s="31"/>
      <c r="G1003" s="31">
        <v>89.8</v>
      </c>
      <c r="H1003" s="32"/>
      <c r="I1003" s="31" t="s">
        <v>52</v>
      </c>
      <c r="J1003" s="30"/>
      <c r="K1003" s="31"/>
      <c r="L1003" s="31"/>
      <c r="M1003" s="31"/>
      <c r="N1003" s="30">
        <v>202601</v>
      </c>
      <c r="O1003" s="31"/>
      <c r="P1003" s="30"/>
      <c r="Z1003" s="44"/>
      <c r="AA1003" s="44"/>
      <c r="AB1003" s="44"/>
    </row>
    <row r="1004" s="35" customFormat="1" customHeight="1" spans="1:28">
      <c r="A1004" s="30"/>
      <c r="B1004" s="68"/>
      <c r="C1004" s="69" t="s">
        <v>453</v>
      </c>
      <c r="D1004" s="30" t="s">
        <v>112</v>
      </c>
      <c r="E1004" s="30" t="s">
        <v>457</v>
      </c>
      <c r="F1004" s="31"/>
      <c r="G1004" s="63">
        <v>10</v>
      </c>
      <c r="H1004" s="32"/>
      <c r="I1004" s="31" t="s">
        <v>52</v>
      </c>
      <c r="J1004" s="30"/>
      <c r="K1004" s="31"/>
      <c r="L1004" s="31"/>
      <c r="M1004" s="31"/>
      <c r="N1004" s="30">
        <v>202601</v>
      </c>
      <c r="O1004" s="31"/>
      <c r="P1004" s="30"/>
      <c r="Z1004" s="44"/>
      <c r="AA1004" s="44"/>
      <c r="AB1004" s="44"/>
    </row>
    <row r="1005" s="35" customFormat="1" customHeight="1" spans="1:28">
      <c r="A1005" s="30"/>
      <c r="B1005" s="68"/>
      <c r="C1005" s="69" t="s">
        <v>453</v>
      </c>
      <c r="D1005" s="30" t="s">
        <v>33</v>
      </c>
      <c r="E1005" s="30" t="s">
        <v>466</v>
      </c>
      <c r="F1005" s="31"/>
      <c r="G1005" s="63">
        <v>600</v>
      </c>
      <c r="H1005" s="32"/>
      <c r="I1005" s="31" t="s">
        <v>52</v>
      </c>
      <c r="J1005" s="30"/>
      <c r="K1005" s="31"/>
      <c r="L1005" s="31"/>
      <c r="M1005" s="31"/>
      <c r="N1005" s="30">
        <v>202601</v>
      </c>
      <c r="O1005" s="31"/>
      <c r="P1005" s="30"/>
      <c r="Z1005" s="44"/>
      <c r="AA1005" s="44"/>
      <c r="AB1005" s="44"/>
    </row>
    <row r="1006" s="35" customFormat="1" customHeight="1" spans="1:28">
      <c r="A1006" s="30"/>
      <c r="B1006" s="68"/>
      <c r="C1006" s="69" t="s">
        <v>453</v>
      </c>
      <c r="D1006" s="30" t="s">
        <v>33</v>
      </c>
      <c r="E1006" s="30" t="s">
        <v>476</v>
      </c>
      <c r="F1006" s="31"/>
      <c r="G1006" s="63">
        <v>16.56</v>
      </c>
      <c r="H1006" s="32"/>
      <c r="I1006" s="31" t="s">
        <v>52</v>
      </c>
      <c r="J1006" s="30"/>
      <c r="K1006" s="31"/>
      <c r="L1006" s="31"/>
      <c r="M1006" s="31"/>
      <c r="N1006" s="30">
        <v>202601</v>
      </c>
      <c r="O1006" s="31"/>
      <c r="P1006" s="30"/>
      <c r="Z1006" s="44"/>
      <c r="AA1006" s="44"/>
      <c r="AB1006" s="44"/>
    </row>
    <row r="1007" s="35" customFormat="1" customHeight="1" spans="1:28">
      <c r="A1007" s="30"/>
      <c r="B1007" s="68"/>
      <c r="C1007" s="69" t="s">
        <v>453</v>
      </c>
      <c r="D1007" s="30" t="s">
        <v>33</v>
      </c>
      <c r="E1007" s="30" t="s">
        <v>477</v>
      </c>
      <c r="F1007" s="31"/>
      <c r="G1007" s="31">
        <v>51.01</v>
      </c>
      <c r="H1007" s="32"/>
      <c r="I1007" s="31" t="s">
        <v>52</v>
      </c>
      <c r="J1007" s="30"/>
      <c r="K1007" s="31"/>
      <c r="L1007" s="31"/>
      <c r="M1007" s="31"/>
      <c r="N1007" s="30">
        <v>202601</v>
      </c>
      <c r="O1007" s="31"/>
      <c r="P1007" s="30"/>
      <c r="Z1007" s="44"/>
      <c r="AA1007" s="44"/>
      <c r="AB1007" s="44"/>
    </row>
    <row r="1008" s="35" customFormat="1" customHeight="1" spans="1:28">
      <c r="A1008" s="30"/>
      <c r="B1008" s="68"/>
      <c r="C1008" s="69" t="s">
        <v>453</v>
      </c>
      <c r="D1008" s="30" t="s">
        <v>33</v>
      </c>
      <c r="E1008" s="30" t="s">
        <v>51</v>
      </c>
      <c r="F1008" s="31">
        <v>2267.37</v>
      </c>
      <c r="G1008" s="63"/>
      <c r="H1008" s="32"/>
      <c r="I1008" s="31" t="s">
        <v>52</v>
      </c>
      <c r="J1008" s="30"/>
      <c r="K1008" s="31"/>
      <c r="L1008" s="31">
        <v>202601</v>
      </c>
      <c r="M1008" s="31"/>
      <c r="N1008" s="30">
        <v>202601</v>
      </c>
      <c r="O1008" s="31"/>
      <c r="P1008" s="30"/>
      <c r="Z1008" s="44"/>
      <c r="AA1008" s="44"/>
      <c r="AB1008" s="44"/>
    </row>
    <row r="1009" s="35" customFormat="1" customHeight="1" spans="1:28">
      <c r="A1009" s="30"/>
      <c r="B1009" s="68"/>
      <c r="C1009" s="69" t="s">
        <v>453</v>
      </c>
      <c r="D1009" s="30" t="s">
        <v>454</v>
      </c>
      <c r="E1009" s="30" t="s">
        <v>454</v>
      </c>
      <c r="F1009" s="31"/>
      <c r="G1009" s="64">
        <v>1000</v>
      </c>
      <c r="H1009" s="32"/>
      <c r="I1009" s="31" t="s">
        <v>52</v>
      </c>
      <c r="J1009" s="30"/>
      <c r="K1009" s="31"/>
      <c r="L1009" s="31"/>
      <c r="M1009" s="31"/>
      <c r="N1009" s="30">
        <v>202602</v>
      </c>
      <c r="O1009" s="31"/>
      <c r="P1009" s="30"/>
      <c r="Z1009" s="44"/>
      <c r="AA1009" s="44"/>
      <c r="AB1009" s="44"/>
    </row>
    <row r="1010" s="35" customFormat="1" customHeight="1" spans="1:28">
      <c r="A1010" s="30"/>
      <c r="B1010" s="68"/>
      <c r="C1010" s="69" t="s">
        <v>453</v>
      </c>
      <c r="D1010" s="30" t="s">
        <v>112</v>
      </c>
      <c r="E1010" s="30" t="s">
        <v>457</v>
      </c>
      <c r="F1010" s="31"/>
      <c r="G1010" s="63">
        <v>10</v>
      </c>
      <c r="H1010" s="32"/>
      <c r="I1010" s="31" t="s">
        <v>52</v>
      </c>
      <c r="J1010" s="30"/>
      <c r="K1010" s="31"/>
      <c r="L1010" s="31"/>
      <c r="M1010" s="31"/>
      <c r="N1010" s="30">
        <v>202602</v>
      </c>
      <c r="O1010" s="31"/>
      <c r="P1010" s="30"/>
      <c r="Z1010" s="44"/>
      <c r="AA1010" s="44"/>
      <c r="AB1010" s="44"/>
    </row>
    <row r="1011" s="35" customFormat="1" customHeight="1" spans="1:28">
      <c r="A1011" s="30"/>
      <c r="B1011" s="68"/>
      <c r="C1011" s="69" t="s">
        <v>453</v>
      </c>
      <c r="D1011" s="30" t="s">
        <v>33</v>
      </c>
      <c r="E1011" s="30" t="s">
        <v>461</v>
      </c>
      <c r="F1011" s="31"/>
      <c r="G1011" s="63">
        <v>41.36</v>
      </c>
      <c r="H1011" s="32"/>
      <c r="I1011" s="31" t="s">
        <v>52</v>
      </c>
      <c r="J1011" s="30"/>
      <c r="K1011" s="31"/>
      <c r="L1011" s="31"/>
      <c r="M1011" s="31"/>
      <c r="N1011" s="30">
        <v>202602</v>
      </c>
      <c r="O1011" s="31"/>
      <c r="P1011" s="30"/>
      <c r="Z1011" s="44"/>
      <c r="AA1011" s="44"/>
      <c r="AB1011" s="44"/>
    </row>
    <row r="1012" s="35" customFormat="1" customHeight="1" spans="1:28">
      <c r="A1012" s="30"/>
      <c r="B1012" s="68"/>
      <c r="C1012" s="69" t="s">
        <v>453</v>
      </c>
      <c r="D1012" s="30" t="s">
        <v>33</v>
      </c>
      <c r="E1012" s="30" t="s">
        <v>51</v>
      </c>
      <c r="F1012" s="31">
        <v>1051.36</v>
      </c>
      <c r="G1012" s="64"/>
      <c r="H1012" s="32"/>
      <c r="I1012" s="31" t="s">
        <v>52</v>
      </c>
      <c r="J1012" s="30"/>
      <c r="K1012" s="31"/>
      <c r="L1012" s="30">
        <v>202602</v>
      </c>
      <c r="M1012" s="31"/>
      <c r="N1012" s="30">
        <v>202602</v>
      </c>
      <c r="O1012" s="31"/>
      <c r="P1012" s="30"/>
      <c r="Z1012" s="44"/>
      <c r="AA1012" s="44"/>
      <c r="AB1012" s="44"/>
    </row>
    <row r="1013" s="35" customFormat="1" customHeight="1" spans="1:28">
      <c r="A1013" s="30"/>
      <c r="B1013" s="68"/>
      <c r="C1013" s="69" t="s">
        <v>453</v>
      </c>
      <c r="D1013" s="30" t="s">
        <v>454</v>
      </c>
      <c r="E1013" s="30" t="s">
        <v>454</v>
      </c>
      <c r="F1013" s="31"/>
      <c r="G1013" s="31">
        <v>1000</v>
      </c>
      <c r="H1013" s="32"/>
      <c r="I1013" s="31" t="s">
        <v>52</v>
      </c>
      <c r="J1013" s="30"/>
      <c r="K1013" s="31"/>
      <c r="L1013" s="30"/>
      <c r="M1013" s="31"/>
      <c r="N1013" s="30">
        <v>202602</v>
      </c>
      <c r="O1013" s="31"/>
      <c r="P1013" s="30"/>
      <c r="Z1013" s="44"/>
      <c r="AA1013" s="44"/>
      <c r="AB1013" s="44"/>
    </row>
    <row r="1014" s="35" customFormat="1" customHeight="1" spans="1:28">
      <c r="A1014" s="30"/>
      <c r="B1014" s="68"/>
      <c r="C1014" s="69" t="s">
        <v>453</v>
      </c>
      <c r="D1014" s="30" t="s">
        <v>112</v>
      </c>
      <c r="E1014" s="30" t="s">
        <v>457</v>
      </c>
      <c r="F1014" s="31"/>
      <c r="G1014" s="63">
        <v>10</v>
      </c>
      <c r="H1014" s="32"/>
      <c r="I1014" s="31" t="s">
        <v>52</v>
      </c>
      <c r="J1014" s="30"/>
      <c r="K1014" s="31"/>
      <c r="L1014" s="30"/>
      <c r="M1014" s="31"/>
      <c r="N1014" s="30">
        <v>202602</v>
      </c>
      <c r="O1014" s="31"/>
      <c r="P1014" s="30"/>
      <c r="Z1014" s="44"/>
      <c r="AA1014" s="44"/>
      <c r="AB1014" s="44"/>
    </row>
    <row r="1015" s="35" customFormat="1" customHeight="1" spans="1:28">
      <c r="A1015" s="30"/>
      <c r="B1015" s="68"/>
      <c r="C1015" s="69" t="s">
        <v>453</v>
      </c>
      <c r="D1015" s="30" t="s">
        <v>112</v>
      </c>
      <c r="E1015" s="30" t="s">
        <v>460</v>
      </c>
      <c r="F1015" s="31"/>
      <c r="G1015" s="63">
        <v>62.3</v>
      </c>
      <c r="H1015" s="32"/>
      <c r="I1015" s="31" t="s">
        <v>52</v>
      </c>
      <c r="J1015" s="30"/>
      <c r="K1015" s="31"/>
      <c r="L1015" s="30"/>
      <c r="M1015" s="31"/>
      <c r="N1015" s="30">
        <v>202602</v>
      </c>
      <c r="O1015" s="31"/>
      <c r="P1015" s="30"/>
      <c r="Z1015" s="44"/>
      <c r="AA1015" s="44"/>
      <c r="AB1015" s="44"/>
    </row>
    <row r="1016" s="35" customFormat="1" customHeight="1" spans="1:28">
      <c r="A1016" s="30"/>
      <c r="B1016" s="68"/>
      <c r="C1016" s="69" t="s">
        <v>453</v>
      </c>
      <c r="D1016" s="30" t="s">
        <v>33</v>
      </c>
      <c r="E1016" s="30" t="s">
        <v>461</v>
      </c>
      <c r="F1016" s="31"/>
      <c r="G1016" s="63">
        <v>46.42</v>
      </c>
      <c r="H1016" s="32"/>
      <c r="I1016" s="31" t="s">
        <v>52</v>
      </c>
      <c r="J1016" s="30"/>
      <c r="K1016" s="31"/>
      <c r="L1016" s="30"/>
      <c r="M1016" s="31"/>
      <c r="N1016" s="30">
        <v>202602</v>
      </c>
      <c r="O1016" s="31"/>
      <c r="P1016" s="30"/>
      <c r="Z1016" s="44"/>
      <c r="AA1016" s="44"/>
      <c r="AB1016" s="44"/>
    </row>
    <row r="1017" s="35" customFormat="1" customHeight="1" spans="1:28">
      <c r="A1017" s="30"/>
      <c r="B1017" s="68"/>
      <c r="C1017" s="69" t="s">
        <v>453</v>
      </c>
      <c r="D1017" s="30" t="s">
        <v>33</v>
      </c>
      <c r="E1017" s="30" t="s">
        <v>51</v>
      </c>
      <c r="F1017" s="31">
        <v>1118.72</v>
      </c>
      <c r="G1017" s="63"/>
      <c r="H1017" s="32"/>
      <c r="I1017" s="31" t="s">
        <v>52</v>
      </c>
      <c r="J1017" s="30"/>
      <c r="K1017" s="31"/>
      <c r="L1017" s="30">
        <v>202603</v>
      </c>
      <c r="M1017" s="31"/>
      <c r="N1017" s="30">
        <v>202602</v>
      </c>
      <c r="O1017" s="31"/>
      <c r="P1017" s="30"/>
      <c r="Z1017" s="44"/>
      <c r="AA1017" s="44"/>
      <c r="AB1017" s="44"/>
    </row>
    <row r="1018" s="35" customFormat="1" customHeight="1" spans="1:28">
      <c r="A1018" s="30"/>
      <c r="B1018" s="68"/>
      <c r="C1018" s="69" t="s">
        <v>453</v>
      </c>
      <c r="D1018" s="30" t="s">
        <v>454</v>
      </c>
      <c r="E1018" s="30" t="s">
        <v>454</v>
      </c>
      <c r="F1018" s="31"/>
      <c r="G1018" s="31">
        <v>500</v>
      </c>
      <c r="H1018" s="32"/>
      <c r="I1018" s="31" t="s">
        <v>52</v>
      </c>
      <c r="J1018" s="30"/>
      <c r="K1018" s="31"/>
      <c r="L1018" s="30"/>
      <c r="M1018" s="31"/>
      <c r="N1018" s="30">
        <v>202603</v>
      </c>
      <c r="O1018" s="31"/>
      <c r="P1018" s="30"/>
      <c r="Z1018" s="44"/>
      <c r="AA1018" s="44"/>
      <c r="AB1018" s="44"/>
    </row>
    <row r="1019" s="35" customFormat="1" customHeight="1" spans="1:28">
      <c r="A1019" s="30"/>
      <c r="B1019" s="68"/>
      <c r="C1019" s="69" t="s">
        <v>453</v>
      </c>
      <c r="D1019" s="30" t="s">
        <v>112</v>
      </c>
      <c r="E1019" s="30" t="s">
        <v>457</v>
      </c>
      <c r="F1019" s="31"/>
      <c r="G1019" s="63">
        <v>10</v>
      </c>
      <c r="H1019" s="32"/>
      <c r="I1019" s="31" t="s">
        <v>52</v>
      </c>
      <c r="J1019" s="30"/>
      <c r="K1019" s="31"/>
      <c r="L1019" s="30"/>
      <c r="M1019" s="31"/>
      <c r="N1019" s="30">
        <v>202603</v>
      </c>
      <c r="O1019" s="31"/>
      <c r="P1019" s="30"/>
      <c r="Z1019" s="44"/>
      <c r="AA1019" s="44"/>
      <c r="AB1019" s="44"/>
    </row>
    <row r="1020" s="35" customFormat="1" customHeight="1" spans="1:28">
      <c r="A1020" s="30"/>
      <c r="B1020" s="68"/>
      <c r="C1020" s="69" t="s">
        <v>453</v>
      </c>
      <c r="D1020" s="30" t="s">
        <v>33</v>
      </c>
      <c r="E1020" s="30" t="s">
        <v>9</v>
      </c>
      <c r="F1020" s="31"/>
      <c r="G1020" s="63">
        <v>59.8</v>
      </c>
      <c r="H1020" s="32"/>
      <c r="I1020" s="31" t="s">
        <v>52</v>
      </c>
      <c r="J1020" s="30"/>
      <c r="K1020" s="31"/>
      <c r="L1020" s="30"/>
      <c r="M1020" s="31"/>
      <c r="N1020" s="30">
        <v>202603</v>
      </c>
      <c r="O1020" s="31"/>
      <c r="P1020" s="30"/>
      <c r="Z1020" s="44"/>
      <c r="AA1020" s="44"/>
      <c r="AB1020" s="44"/>
    </row>
    <row r="1021" s="35" customFormat="1" customHeight="1" spans="1:28">
      <c r="A1021" s="30"/>
      <c r="B1021" s="68"/>
      <c r="C1021" s="69" t="s">
        <v>453</v>
      </c>
      <c r="D1021" s="30" t="s">
        <v>33</v>
      </c>
      <c r="E1021" s="30" t="s">
        <v>461</v>
      </c>
      <c r="F1021" s="31"/>
      <c r="G1021" s="63">
        <v>56.19</v>
      </c>
      <c r="H1021" s="32"/>
      <c r="I1021" s="31" t="s">
        <v>52</v>
      </c>
      <c r="J1021" s="30"/>
      <c r="K1021" s="31"/>
      <c r="L1021" s="30"/>
      <c r="M1021" s="31"/>
      <c r="N1021" s="30">
        <v>202603</v>
      </c>
      <c r="O1021" s="31"/>
      <c r="P1021" s="30"/>
      <c r="Z1021" s="44"/>
      <c r="AA1021" s="44"/>
      <c r="AB1021" s="44"/>
    </row>
    <row r="1022" s="35" customFormat="1" customHeight="1" spans="1:28">
      <c r="A1022" s="30"/>
      <c r="B1022" s="68"/>
      <c r="C1022" s="69" t="s">
        <v>453</v>
      </c>
      <c r="D1022" s="30" t="s">
        <v>33</v>
      </c>
      <c r="E1022" s="30" t="s">
        <v>51</v>
      </c>
      <c r="F1022" s="31">
        <v>625.99</v>
      </c>
      <c r="G1022" s="63"/>
      <c r="H1022" s="32"/>
      <c r="I1022" s="31" t="s">
        <v>52</v>
      </c>
      <c r="J1022" s="30"/>
      <c r="K1022" s="31"/>
      <c r="L1022" s="30">
        <v>202604</v>
      </c>
      <c r="M1022" s="31"/>
      <c r="N1022" s="30">
        <v>202603</v>
      </c>
      <c r="O1022" s="31"/>
      <c r="P1022" s="30"/>
      <c r="Z1022" s="44"/>
      <c r="AA1022" s="44"/>
      <c r="AB1022" s="44"/>
    </row>
    <row r="1023" s="35" customFormat="1" customHeight="1" spans="1:28">
      <c r="A1023" s="30"/>
      <c r="B1023" s="68"/>
      <c r="C1023" s="69" t="s">
        <v>453</v>
      </c>
      <c r="D1023" s="30" t="s">
        <v>454</v>
      </c>
      <c r="E1023" s="30" t="s">
        <v>454</v>
      </c>
      <c r="F1023" s="31"/>
      <c r="G1023" s="63">
        <v>1000</v>
      </c>
      <c r="H1023" s="32"/>
      <c r="I1023" s="31" t="s">
        <v>52</v>
      </c>
      <c r="J1023" s="30"/>
      <c r="K1023" s="31"/>
      <c r="L1023" s="30"/>
      <c r="M1023" s="31"/>
      <c r="N1023" s="30">
        <v>202604</v>
      </c>
      <c r="O1023" s="31"/>
      <c r="P1023" s="30"/>
      <c r="Z1023" s="44"/>
      <c r="AA1023" s="44"/>
      <c r="AB1023" s="44"/>
    </row>
    <row r="1024" s="35" customFormat="1" customHeight="1" spans="1:28">
      <c r="A1024" s="30"/>
      <c r="B1024" s="68"/>
      <c r="C1024" s="69" t="s">
        <v>453</v>
      </c>
      <c r="D1024" s="30" t="s">
        <v>33</v>
      </c>
      <c r="E1024" s="30" t="s">
        <v>478</v>
      </c>
      <c r="F1024" s="31"/>
      <c r="G1024" s="31">
        <v>125</v>
      </c>
      <c r="H1024" s="32"/>
      <c r="I1024" s="31" t="s">
        <v>52</v>
      </c>
      <c r="J1024" s="30"/>
      <c r="K1024" s="31"/>
      <c r="L1024" s="30"/>
      <c r="M1024" s="31"/>
      <c r="N1024" s="30">
        <v>202604</v>
      </c>
      <c r="O1024" s="31"/>
      <c r="P1024" s="30"/>
      <c r="Z1024" s="44"/>
      <c r="AA1024" s="44"/>
      <c r="AB1024" s="44"/>
    </row>
    <row r="1025" s="35" customFormat="1" customHeight="1" spans="1:28">
      <c r="A1025" s="30"/>
      <c r="B1025" s="68"/>
      <c r="C1025" s="69" t="s">
        <v>453</v>
      </c>
      <c r="D1025" s="30" t="s">
        <v>112</v>
      </c>
      <c r="E1025" s="31" t="s">
        <v>479</v>
      </c>
      <c r="F1025" s="31"/>
      <c r="G1025" s="63">
        <v>69.8</v>
      </c>
      <c r="H1025" s="32"/>
      <c r="I1025" s="31" t="s">
        <v>52</v>
      </c>
      <c r="J1025" s="30"/>
      <c r="K1025" s="31"/>
      <c r="L1025" s="30"/>
      <c r="M1025" s="31"/>
      <c r="N1025" s="30">
        <v>202604</v>
      </c>
      <c r="O1025" s="31"/>
      <c r="P1025" s="30"/>
      <c r="Z1025" s="44"/>
      <c r="AA1025" s="44"/>
      <c r="AB1025" s="44"/>
    </row>
    <row r="1026" s="35" customFormat="1" customHeight="1" spans="1:28">
      <c r="A1026" s="30"/>
      <c r="B1026" s="68"/>
      <c r="C1026" s="69" t="s">
        <v>453</v>
      </c>
      <c r="D1026" s="30" t="s">
        <v>33</v>
      </c>
      <c r="E1026" s="30" t="s">
        <v>461</v>
      </c>
      <c r="F1026" s="31"/>
      <c r="G1026" s="63">
        <v>50.97</v>
      </c>
      <c r="H1026" s="32"/>
      <c r="I1026" s="31" t="s">
        <v>52</v>
      </c>
      <c r="J1026" s="30"/>
      <c r="K1026" s="31"/>
      <c r="L1026" s="30"/>
      <c r="M1026" s="31"/>
      <c r="N1026" s="30">
        <v>202604</v>
      </c>
      <c r="O1026" s="31"/>
      <c r="P1026" s="30"/>
      <c r="Z1026" s="44"/>
      <c r="AA1026" s="44"/>
      <c r="AB1026" s="44"/>
    </row>
    <row r="1027" s="35" customFormat="1" customHeight="1" spans="1:28">
      <c r="A1027" s="30"/>
      <c r="B1027" s="68"/>
      <c r="C1027" s="69" t="s">
        <v>453</v>
      </c>
      <c r="D1027" s="30" t="s">
        <v>33</v>
      </c>
      <c r="E1027" s="30" t="s">
        <v>51</v>
      </c>
      <c r="F1027" s="31">
        <v>1245.77</v>
      </c>
      <c r="G1027" s="63"/>
      <c r="H1027" s="32"/>
      <c r="I1027" s="31" t="s">
        <v>52</v>
      </c>
      <c r="J1027" s="30"/>
      <c r="K1027" s="31"/>
      <c r="L1027" s="30">
        <v>202605</v>
      </c>
      <c r="M1027" s="31"/>
      <c r="N1027" s="30">
        <v>202604</v>
      </c>
      <c r="O1027" s="31"/>
      <c r="P1027" s="30"/>
      <c r="Z1027" s="44"/>
      <c r="AA1027" s="44"/>
      <c r="AB1027" s="44"/>
    </row>
    <row r="1028" s="35" customFormat="1" customHeight="1" spans="1:28">
      <c r="A1028" s="30"/>
      <c r="B1028" s="68"/>
      <c r="C1028" s="69" t="s">
        <v>453</v>
      </c>
      <c r="D1028" s="30" t="s">
        <v>454</v>
      </c>
      <c r="E1028" s="30" t="s">
        <v>454</v>
      </c>
      <c r="F1028" s="31"/>
      <c r="G1028" s="63">
        <v>1200</v>
      </c>
      <c r="H1028" s="32"/>
      <c r="I1028" s="31" t="s">
        <v>52</v>
      </c>
      <c r="J1028" s="30"/>
      <c r="K1028" s="31"/>
      <c r="L1028" s="30"/>
      <c r="M1028" s="31"/>
      <c r="N1028" s="30">
        <v>202604</v>
      </c>
      <c r="O1028" s="31"/>
      <c r="P1028" s="30"/>
      <c r="Z1028" s="44"/>
      <c r="AA1028" s="44"/>
      <c r="AB1028" s="44"/>
    </row>
    <row r="1029" s="35" customFormat="1" customHeight="1" spans="1:28">
      <c r="A1029" s="30"/>
      <c r="B1029" s="68"/>
      <c r="C1029" s="69" t="s">
        <v>453</v>
      </c>
      <c r="D1029" s="30" t="s">
        <v>33</v>
      </c>
      <c r="E1029" s="30" t="s">
        <v>480</v>
      </c>
      <c r="F1029" s="31"/>
      <c r="G1029" s="31">
        <v>100</v>
      </c>
      <c r="H1029" s="32"/>
      <c r="I1029" s="31" t="s">
        <v>52</v>
      </c>
      <c r="J1029" s="30"/>
      <c r="K1029" s="31"/>
      <c r="L1029" s="30"/>
      <c r="M1029" s="31"/>
      <c r="N1029" s="30">
        <v>202604</v>
      </c>
      <c r="O1029" s="31"/>
      <c r="P1029" s="30"/>
      <c r="Z1029" s="44"/>
      <c r="AA1029" s="44"/>
      <c r="AB1029" s="44"/>
    </row>
    <row r="1030" s="35" customFormat="1" customHeight="1" spans="1:28">
      <c r="A1030" s="30"/>
      <c r="B1030" s="68"/>
      <c r="C1030" s="69" t="s">
        <v>453</v>
      </c>
      <c r="D1030" s="30" t="s">
        <v>112</v>
      </c>
      <c r="E1030" s="30" t="s">
        <v>460</v>
      </c>
      <c r="F1030" s="31"/>
      <c r="G1030" s="63">
        <v>59.8</v>
      </c>
      <c r="H1030" s="32"/>
      <c r="I1030" s="31" t="s">
        <v>52</v>
      </c>
      <c r="J1030" s="30"/>
      <c r="K1030" s="31"/>
      <c r="L1030" s="30"/>
      <c r="M1030" s="31"/>
      <c r="N1030" s="30">
        <v>202604</v>
      </c>
      <c r="O1030" s="31"/>
      <c r="P1030" s="30"/>
      <c r="Z1030" s="44"/>
      <c r="AA1030" s="44"/>
      <c r="AB1030" s="44"/>
    </row>
    <row r="1031" s="35" customFormat="1" customHeight="1" spans="1:28">
      <c r="A1031" s="30"/>
      <c r="B1031" s="68"/>
      <c r="C1031" s="69" t="s">
        <v>453</v>
      </c>
      <c r="D1031" s="30" t="s">
        <v>33</v>
      </c>
      <c r="E1031" s="30" t="s">
        <v>461</v>
      </c>
      <c r="F1031" s="31"/>
      <c r="G1031" s="63">
        <v>39.01</v>
      </c>
      <c r="H1031" s="32"/>
      <c r="I1031" s="31" t="s">
        <v>52</v>
      </c>
      <c r="J1031" s="30"/>
      <c r="K1031" s="31"/>
      <c r="L1031" s="30"/>
      <c r="M1031" s="31"/>
      <c r="N1031" s="30">
        <v>202604</v>
      </c>
      <c r="O1031" s="31"/>
      <c r="P1031" s="30"/>
      <c r="Z1031" s="44"/>
      <c r="AA1031" s="44"/>
      <c r="AB1031" s="44"/>
    </row>
    <row r="1032" s="35" customFormat="1" customHeight="1" spans="1:28">
      <c r="A1032" s="30"/>
      <c r="B1032" s="68"/>
      <c r="C1032" s="69" t="s">
        <v>453</v>
      </c>
      <c r="D1032" s="30" t="s">
        <v>112</v>
      </c>
      <c r="E1032" s="30" t="s">
        <v>457</v>
      </c>
      <c r="F1032" s="31"/>
      <c r="G1032" s="63">
        <v>10</v>
      </c>
      <c r="H1032" s="32"/>
      <c r="I1032" s="31" t="s">
        <v>52</v>
      </c>
      <c r="J1032" s="30"/>
      <c r="K1032" s="31"/>
      <c r="L1032" s="30"/>
      <c r="M1032" s="31"/>
      <c r="N1032" s="30">
        <v>202604</v>
      </c>
      <c r="O1032" s="31"/>
      <c r="P1032" s="30"/>
      <c r="Z1032" s="44"/>
      <c r="AA1032" s="44"/>
      <c r="AB1032" s="44"/>
    </row>
    <row r="1033" s="35" customFormat="1" customHeight="1" spans="1:28">
      <c r="A1033" s="30"/>
      <c r="B1033" s="68"/>
      <c r="C1033" s="69" t="s">
        <v>453</v>
      </c>
      <c r="D1033" s="30" t="s">
        <v>33</v>
      </c>
      <c r="E1033" s="30" t="s">
        <v>51</v>
      </c>
      <c r="F1033" s="31">
        <v>1408.81</v>
      </c>
      <c r="G1033" s="63"/>
      <c r="H1033" s="32"/>
      <c r="I1033" s="31" t="s">
        <v>52</v>
      </c>
      <c r="J1033" s="30"/>
      <c r="K1033" s="31"/>
      <c r="L1033" s="30">
        <v>202606</v>
      </c>
      <c r="M1033" s="31"/>
      <c r="N1033" s="30">
        <v>202604</v>
      </c>
      <c r="O1033" s="31"/>
      <c r="P1033" s="30"/>
      <c r="Z1033" s="44"/>
      <c r="AA1033" s="44"/>
      <c r="AB1033" s="44"/>
    </row>
    <row r="1034" s="35" customFormat="1" customHeight="1" spans="1:28">
      <c r="A1034" s="30"/>
      <c r="B1034" s="68"/>
      <c r="C1034" s="69" t="s">
        <v>453</v>
      </c>
      <c r="D1034" s="30" t="s">
        <v>112</v>
      </c>
      <c r="E1034" s="30" t="s">
        <v>457</v>
      </c>
      <c r="F1034" s="31"/>
      <c r="G1034" s="63">
        <v>10</v>
      </c>
      <c r="H1034" s="32"/>
      <c r="I1034" s="31" t="s">
        <v>99</v>
      </c>
      <c r="J1034" s="30"/>
      <c r="K1034" s="31"/>
      <c r="L1034" s="30"/>
      <c r="M1034" s="31"/>
      <c r="N1034" s="30">
        <v>202601</v>
      </c>
      <c r="O1034" s="31"/>
      <c r="P1034" s="30"/>
      <c r="Z1034" s="44"/>
      <c r="AA1034" s="44"/>
      <c r="AB1034" s="44"/>
    </row>
    <row r="1035" s="35" customFormat="1" customHeight="1" spans="1:28">
      <c r="A1035" s="30"/>
      <c r="B1035" s="68"/>
      <c r="C1035" s="69" t="s">
        <v>453</v>
      </c>
      <c r="D1035" s="30" t="s">
        <v>131</v>
      </c>
      <c r="E1035" s="30" t="s">
        <v>131</v>
      </c>
      <c r="F1035" s="31"/>
      <c r="G1035" s="31">
        <v>100</v>
      </c>
      <c r="H1035" s="32"/>
      <c r="I1035" s="31" t="s">
        <v>99</v>
      </c>
      <c r="J1035" s="30"/>
      <c r="K1035" s="31"/>
      <c r="L1035" s="30"/>
      <c r="M1035" s="31"/>
      <c r="N1035" s="30">
        <v>202601</v>
      </c>
      <c r="O1035" s="31"/>
      <c r="P1035" s="30"/>
      <c r="Z1035" s="44"/>
      <c r="AA1035" s="44"/>
      <c r="AB1035" s="44"/>
    </row>
    <row r="1036" s="35" customFormat="1" customHeight="1" spans="1:28">
      <c r="A1036" s="30"/>
      <c r="B1036" s="68"/>
      <c r="C1036" s="69" t="s">
        <v>453</v>
      </c>
      <c r="D1036" s="30" t="s">
        <v>454</v>
      </c>
      <c r="E1036" s="30" t="s">
        <v>454</v>
      </c>
      <c r="F1036" s="31"/>
      <c r="G1036" s="63">
        <v>1000.08</v>
      </c>
      <c r="H1036" s="32"/>
      <c r="I1036" s="31" t="s">
        <v>99</v>
      </c>
      <c r="J1036" s="30"/>
      <c r="K1036" s="31"/>
      <c r="L1036" s="30"/>
      <c r="M1036" s="31"/>
      <c r="N1036" s="30">
        <v>202601</v>
      </c>
      <c r="O1036" s="31"/>
      <c r="P1036" s="30"/>
      <c r="Z1036" s="44"/>
      <c r="AA1036" s="44"/>
      <c r="AB1036" s="44"/>
    </row>
    <row r="1037" s="35" customFormat="1" customHeight="1" spans="1:28">
      <c r="A1037" s="30"/>
      <c r="B1037" s="68"/>
      <c r="C1037" s="69" t="s">
        <v>453</v>
      </c>
      <c r="D1037" s="30" t="s">
        <v>33</v>
      </c>
      <c r="E1037" s="30" t="s">
        <v>456</v>
      </c>
      <c r="F1037" s="31"/>
      <c r="G1037" s="63">
        <v>371.79</v>
      </c>
      <c r="H1037" s="32"/>
      <c r="I1037" s="31" t="s">
        <v>99</v>
      </c>
      <c r="J1037" s="30"/>
      <c r="K1037" s="31"/>
      <c r="L1037" s="30"/>
      <c r="M1037" s="31"/>
      <c r="N1037" s="30">
        <v>202601</v>
      </c>
      <c r="O1037" s="31"/>
      <c r="P1037" s="30"/>
      <c r="Z1037" s="44"/>
      <c r="AA1037" s="44"/>
      <c r="AB1037" s="44"/>
    </row>
    <row r="1038" s="35" customFormat="1" customHeight="1" spans="1:28">
      <c r="A1038" s="30"/>
      <c r="B1038" s="68"/>
      <c r="C1038" s="69" t="s">
        <v>453</v>
      </c>
      <c r="D1038" s="30" t="s">
        <v>33</v>
      </c>
      <c r="E1038" s="30" t="s">
        <v>98</v>
      </c>
      <c r="F1038" s="31">
        <v>1481.87</v>
      </c>
      <c r="G1038" s="63"/>
      <c r="H1038" s="32"/>
      <c r="I1038" s="31" t="s">
        <v>99</v>
      </c>
      <c r="J1038" s="30"/>
      <c r="K1038" s="31"/>
      <c r="L1038" s="30">
        <v>202601</v>
      </c>
      <c r="M1038" s="31"/>
      <c r="N1038" s="30">
        <v>202601</v>
      </c>
      <c r="O1038" s="31"/>
      <c r="P1038" s="30"/>
      <c r="Z1038" s="44"/>
      <c r="AA1038" s="44"/>
      <c r="AB1038" s="44"/>
    </row>
    <row r="1039" s="35" customFormat="1" customHeight="1" spans="1:28">
      <c r="A1039" s="30"/>
      <c r="B1039" s="68"/>
      <c r="C1039" s="69" t="s">
        <v>453</v>
      </c>
      <c r="D1039" s="30" t="s">
        <v>33</v>
      </c>
      <c r="E1039" s="30" t="s">
        <v>481</v>
      </c>
      <c r="F1039" s="31"/>
      <c r="G1039" s="63">
        <v>160.91</v>
      </c>
      <c r="H1039" s="32"/>
      <c r="I1039" s="31" t="s">
        <v>99</v>
      </c>
      <c r="J1039" s="30"/>
      <c r="K1039" s="31"/>
      <c r="L1039" s="30"/>
      <c r="M1039" s="31"/>
      <c r="N1039" s="30">
        <v>202602</v>
      </c>
      <c r="O1039" s="31"/>
      <c r="P1039" s="30"/>
      <c r="Z1039" s="44"/>
      <c r="AA1039" s="44"/>
      <c r="AB1039" s="44"/>
    </row>
    <row r="1040" s="35" customFormat="1" customHeight="1" spans="1:28">
      <c r="A1040" s="30"/>
      <c r="B1040" s="68"/>
      <c r="C1040" s="69" t="s">
        <v>453</v>
      </c>
      <c r="D1040" s="30" t="s">
        <v>33</v>
      </c>
      <c r="E1040" s="30" t="s">
        <v>482</v>
      </c>
      <c r="F1040" s="31"/>
      <c r="G1040" s="31">
        <v>1315</v>
      </c>
      <c r="H1040" s="32"/>
      <c r="I1040" s="31" t="s">
        <v>99</v>
      </c>
      <c r="J1040" s="30"/>
      <c r="K1040" s="31"/>
      <c r="L1040" s="30"/>
      <c r="M1040" s="31"/>
      <c r="N1040" s="30">
        <v>202602</v>
      </c>
      <c r="O1040" s="31"/>
      <c r="P1040" s="30"/>
      <c r="Z1040" s="44"/>
      <c r="AA1040" s="44"/>
      <c r="AB1040" s="44"/>
    </row>
    <row r="1041" s="35" customFormat="1" customHeight="1" spans="1:28">
      <c r="A1041" s="30"/>
      <c r="B1041" s="68"/>
      <c r="C1041" s="69" t="s">
        <v>453</v>
      </c>
      <c r="D1041" s="30" t="s">
        <v>454</v>
      </c>
      <c r="E1041" s="30" t="s">
        <v>454</v>
      </c>
      <c r="F1041" s="31"/>
      <c r="G1041" s="63">
        <v>305.14</v>
      </c>
      <c r="H1041" s="32"/>
      <c r="I1041" s="31" t="s">
        <v>99</v>
      </c>
      <c r="J1041" s="30"/>
      <c r="K1041" s="31"/>
      <c r="L1041" s="30"/>
      <c r="M1041" s="31"/>
      <c r="N1041" s="30">
        <v>202602</v>
      </c>
      <c r="O1041" s="31"/>
      <c r="P1041" s="30"/>
      <c r="Z1041" s="44"/>
      <c r="AA1041" s="44"/>
      <c r="AB1041" s="44"/>
    </row>
    <row r="1042" s="35" customFormat="1" customHeight="1" spans="1:28">
      <c r="A1042" s="30"/>
      <c r="B1042" s="68"/>
      <c r="C1042" s="69" t="s">
        <v>453</v>
      </c>
      <c r="D1042" s="30" t="s">
        <v>33</v>
      </c>
      <c r="E1042" s="30" t="s">
        <v>98</v>
      </c>
      <c r="F1042" s="31">
        <v>1781.05</v>
      </c>
      <c r="G1042" s="63"/>
      <c r="H1042" s="32"/>
      <c r="I1042" s="31" t="s">
        <v>99</v>
      </c>
      <c r="J1042" s="30"/>
      <c r="K1042" s="31"/>
      <c r="L1042" s="30">
        <v>202602</v>
      </c>
      <c r="M1042" s="31"/>
      <c r="N1042" s="30">
        <v>202602</v>
      </c>
      <c r="O1042" s="31"/>
      <c r="P1042" s="30"/>
      <c r="Z1042" s="44"/>
      <c r="AA1042" s="44"/>
      <c r="AB1042" s="44"/>
    </row>
    <row r="1043" s="35" customFormat="1" customHeight="1" spans="1:28">
      <c r="A1043" s="30"/>
      <c r="B1043" s="68"/>
      <c r="C1043" s="69" t="s">
        <v>453</v>
      </c>
      <c r="D1043" s="30" t="s">
        <v>112</v>
      </c>
      <c r="E1043" s="30" t="s">
        <v>457</v>
      </c>
      <c r="F1043" s="31"/>
      <c r="G1043" s="63">
        <v>10</v>
      </c>
      <c r="H1043" s="32"/>
      <c r="I1043" s="31" t="s">
        <v>99</v>
      </c>
      <c r="J1043" s="30"/>
      <c r="K1043" s="31"/>
      <c r="L1043" s="30"/>
      <c r="M1043" s="31"/>
      <c r="N1043" s="30">
        <v>202603</v>
      </c>
      <c r="O1043" s="31"/>
      <c r="P1043" s="30"/>
      <c r="Z1043" s="44"/>
      <c r="AA1043" s="44"/>
      <c r="AB1043" s="44"/>
    </row>
    <row r="1044" s="35" customFormat="1" customHeight="1" spans="1:28">
      <c r="A1044" s="30"/>
      <c r="B1044" s="68"/>
      <c r="C1044" s="69" t="s">
        <v>453</v>
      </c>
      <c r="D1044" s="30" t="s">
        <v>33</v>
      </c>
      <c r="E1044" s="30" t="s">
        <v>98</v>
      </c>
      <c r="F1044" s="31">
        <v>10</v>
      </c>
      <c r="G1044" s="56"/>
      <c r="H1044" s="32"/>
      <c r="I1044" s="31" t="s">
        <v>99</v>
      </c>
      <c r="J1044" s="30"/>
      <c r="K1044" s="31"/>
      <c r="L1044" s="30">
        <v>202603</v>
      </c>
      <c r="M1044" s="31"/>
      <c r="N1044" s="30">
        <v>202603</v>
      </c>
      <c r="O1044" s="31"/>
      <c r="P1044" s="30"/>
      <c r="Z1044" s="44"/>
      <c r="AA1044" s="44"/>
      <c r="AB1044" s="44"/>
    </row>
    <row r="1045" s="35" customFormat="1" customHeight="1" spans="1:28">
      <c r="A1045" s="30"/>
      <c r="B1045" s="68"/>
      <c r="C1045" s="69" t="s">
        <v>453</v>
      </c>
      <c r="D1045" s="30" t="s">
        <v>112</v>
      </c>
      <c r="E1045" s="30" t="s">
        <v>457</v>
      </c>
      <c r="F1045" s="31"/>
      <c r="G1045" s="31">
        <v>10</v>
      </c>
      <c r="H1045" s="32"/>
      <c r="I1045" s="31" t="s">
        <v>99</v>
      </c>
      <c r="J1045" s="30"/>
      <c r="K1045" s="31"/>
      <c r="L1045" s="30"/>
      <c r="M1045" s="31"/>
      <c r="N1045" s="30">
        <v>202604</v>
      </c>
      <c r="O1045" s="31"/>
      <c r="P1045" s="30"/>
      <c r="Z1045" s="44"/>
      <c r="AA1045" s="44"/>
      <c r="AB1045" s="44"/>
    </row>
    <row r="1046" s="35" customFormat="1" customHeight="1" spans="1:28">
      <c r="A1046" s="30"/>
      <c r="B1046" s="68"/>
      <c r="C1046" s="69" t="s">
        <v>453</v>
      </c>
      <c r="D1046" s="30" t="s">
        <v>454</v>
      </c>
      <c r="E1046" s="30" t="s">
        <v>454</v>
      </c>
      <c r="F1046" s="31"/>
      <c r="G1046" s="63">
        <v>699.66</v>
      </c>
      <c r="H1046" s="32"/>
      <c r="I1046" s="31" t="s">
        <v>99</v>
      </c>
      <c r="J1046" s="30"/>
      <c r="K1046" s="31"/>
      <c r="L1046" s="30"/>
      <c r="M1046" s="31"/>
      <c r="N1046" s="30">
        <v>202604</v>
      </c>
      <c r="O1046" s="31"/>
      <c r="P1046" s="30"/>
      <c r="Z1046" s="44"/>
      <c r="AA1046" s="44"/>
      <c r="AB1046" s="44"/>
    </row>
    <row r="1047" s="35" customFormat="1" customHeight="1" spans="1:28">
      <c r="A1047" s="30"/>
      <c r="B1047" s="68"/>
      <c r="C1047" s="69" t="s">
        <v>453</v>
      </c>
      <c r="D1047" s="30" t="s">
        <v>33</v>
      </c>
      <c r="E1047" s="30" t="s">
        <v>147</v>
      </c>
      <c r="F1047" s="31"/>
      <c r="G1047" s="63">
        <v>657</v>
      </c>
      <c r="H1047" s="32"/>
      <c r="I1047" s="31" t="s">
        <v>99</v>
      </c>
      <c r="J1047" s="30"/>
      <c r="K1047" s="31"/>
      <c r="L1047" s="30"/>
      <c r="M1047" s="31"/>
      <c r="N1047" s="30">
        <v>202604</v>
      </c>
      <c r="O1047" s="31"/>
      <c r="P1047" s="30"/>
      <c r="Z1047" s="44"/>
      <c r="AA1047" s="44"/>
      <c r="AB1047" s="44"/>
    </row>
    <row r="1048" s="35" customFormat="1" customHeight="1" spans="1:28">
      <c r="A1048" s="30"/>
      <c r="B1048" s="68"/>
      <c r="C1048" s="69" t="s">
        <v>453</v>
      </c>
      <c r="D1048" s="30" t="s">
        <v>33</v>
      </c>
      <c r="E1048" s="30" t="s">
        <v>98</v>
      </c>
      <c r="F1048" s="31">
        <v>1366.66</v>
      </c>
      <c r="G1048" s="63"/>
      <c r="H1048" s="32"/>
      <c r="I1048" s="31" t="s">
        <v>99</v>
      </c>
      <c r="J1048" s="30"/>
      <c r="K1048" s="31"/>
      <c r="L1048" s="30">
        <v>202604</v>
      </c>
      <c r="M1048" s="31"/>
      <c r="N1048" s="30">
        <v>202604</v>
      </c>
      <c r="O1048" s="31"/>
      <c r="P1048" s="30"/>
      <c r="Z1048" s="44"/>
      <c r="AA1048" s="44"/>
      <c r="AB1048" s="44"/>
    </row>
    <row r="1049" s="35" customFormat="1" customHeight="1" spans="1:28">
      <c r="A1049" s="30"/>
      <c r="B1049" s="68"/>
      <c r="C1049" s="69" t="s">
        <v>453</v>
      </c>
      <c r="D1049" s="30" t="s">
        <v>33</v>
      </c>
      <c r="E1049" s="30" t="s">
        <v>483</v>
      </c>
      <c r="F1049" s="31"/>
      <c r="G1049" s="31">
        <v>40</v>
      </c>
      <c r="H1049" s="32"/>
      <c r="I1049" s="31" t="s">
        <v>99</v>
      </c>
      <c r="J1049" s="30"/>
      <c r="K1049" s="31"/>
      <c r="L1049" s="30"/>
      <c r="M1049" s="31"/>
      <c r="N1049" s="30">
        <v>202605</v>
      </c>
      <c r="O1049" s="31"/>
      <c r="P1049" s="30"/>
      <c r="Z1049" s="44"/>
      <c r="AA1049" s="44"/>
      <c r="AB1049" s="44"/>
    </row>
    <row r="1050" s="35" customFormat="1" customHeight="1" spans="1:28">
      <c r="A1050" s="30"/>
      <c r="B1050" s="68"/>
      <c r="C1050" s="69" t="s">
        <v>453</v>
      </c>
      <c r="D1050" s="30" t="s">
        <v>33</v>
      </c>
      <c r="E1050" s="30" t="s">
        <v>98</v>
      </c>
      <c r="F1050" s="31">
        <v>40</v>
      </c>
      <c r="G1050" s="63"/>
      <c r="H1050" s="32"/>
      <c r="I1050" s="31" t="s">
        <v>99</v>
      </c>
      <c r="J1050" s="30"/>
      <c r="K1050" s="31"/>
      <c r="L1050" s="30">
        <v>202605</v>
      </c>
      <c r="M1050" s="31"/>
      <c r="N1050" s="30">
        <v>202605</v>
      </c>
      <c r="O1050" s="31"/>
      <c r="P1050" s="30"/>
      <c r="Z1050" s="44"/>
      <c r="AA1050" s="44"/>
      <c r="AB1050" s="44"/>
    </row>
    <row r="1051" s="35" customFormat="1" customHeight="1" spans="1:28">
      <c r="A1051" s="30"/>
      <c r="B1051" s="68"/>
      <c r="C1051" s="69" t="s">
        <v>453</v>
      </c>
      <c r="D1051" s="30" t="s">
        <v>112</v>
      </c>
      <c r="E1051" s="30" t="s">
        <v>457</v>
      </c>
      <c r="F1051" s="31"/>
      <c r="G1051" s="63">
        <v>10</v>
      </c>
      <c r="H1051" s="32"/>
      <c r="I1051" s="31" t="s">
        <v>99</v>
      </c>
      <c r="J1051" s="30"/>
      <c r="K1051" s="31"/>
      <c r="L1051" s="30"/>
      <c r="M1051" s="31"/>
      <c r="N1051" s="30">
        <v>202606</v>
      </c>
      <c r="O1051" s="31"/>
      <c r="P1051" s="30"/>
      <c r="Z1051" s="44"/>
      <c r="AA1051" s="44"/>
      <c r="AB1051" s="44"/>
    </row>
    <row r="1052" s="35" customFormat="1" customHeight="1" spans="1:28">
      <c r="A1052" s="30"/>
      <c r="B1052" s="68"/>
      <c r="C1052" s="69" t="s">
        <v>453</v>
      </c>
      <c r="D1052" s="30" t="s">
        <v>454</v>
      </c>
      <c r="E1052" s="30" t="s">
        <v>454</v>
      </c>
      <c r="F1052" s="31"/>
      <c r="G1052" s="63">
        <v>700.06</v>
      </c>
      <c r="H1052" s="32"/>
      <c r="I1052" s="31" t="s">
        <v>99</v>
      </c>
      <c r="J1052" s="30"/>
      <c r="K1052" s="31"/>
      <c r="L1052" s="30"/>
      <c r="M1052" s="31"/>
      <c r="N1052" s="30">
        <v>202606</v>
      </c>
      <c r="O1052" s="31"/>
      <c r="P1052" s="30"/>
      <c r="Z1052" s="44"/>
      <c r="AA1052" s="44"/>
      <c r="AB1052" s="44"/>
    </row>
    <row r="1053" s="35" customFormat="1" customHeight="1" spans="1:28">
      <c r="A1053" s="30"/>
      <c r="B1053" s="68"/>
      <c r="C1053" s="69" t="s">
        <v>453</v>
      </c>
      <c r="D1053" s="30" t="s">
        <v>33</v>
      </c>
      <c r="E1053" s="30" t="s">
        <v>98</v>
      </c>
      <c r="F1053" s="31">
        <v>710.06</v>
      </c>
      <c r="G1053" s="63"/>
      <c r="H1053" s="32"/>
      <c r="I1053" s="31" t="s">
        <v>99</v>
      </c>
      <c r="J1053" s="30"/>
      <c r="K1053" s="31"/>
      <c r="L1053" s="30">
        <v>202606</v>
      </c>
      <c r="M1053" s="31"/>
      <c r="N1053" s="30">
        <v>202606</v>
      </c>
      <c r="O1053" s="31"/>
      <c r="P1053" s="30"/>
      <c r="Z1053" s="44"/>
      <c r="AA1053" s="44"/>
      <c r="AB1053" s="44"/>
    </row>
    <row r="1054" s="35" customFormat="1" customHeight="1" spans="1:28">
      <c r="A1054" s="30"/>
      <c r="B1054" s="68"/>
      <c r="C1054" s="69" t="s">
        <v>453</v>
      </c>
      <c r="D1054" s="30" t="s">
        <v>33</v>
      </c>
      <c r="E1054" s="30" t="s">
        <v>456</v>
      </c>
      <c r="F1054" s="31"/>
      <c r="G1054" s="64">
        <v>315.7</v>
      </c>
      <c r="H1054" s="32"/>
      <c r="I1054" s="31" t="s">
        <v>74</v>
      </c>
      <c r="J1054" s="30"/>
      <c r="K1054" s="31"/>
      <c r="L1054" s="30"/>
      <c r="M1054" s="31"/>
      <c r="N1054" s="30">
        <v>202601</v>
      </c>
      <c r="O1054" s="31"/>
      <c r="P1054" s="30"/>
      <c r="Z1054" s="44"/>
      <c r="AA1054" s="44"/>
      <c r="AB1054" s="44"/>
    </row>
    <row r="1055" s="35" customFormat="1" customHeight="1" spans="1:28">
      <c r="A1055" s="30"/>
      <c r="B1055" s="68"/>
      <c r="C1055" s="69" t="s">
        <v>453</v>
      </c>
      <c r="D1055" s="30" t="s">
        <v>454</v>
      </c>
      <c r="E1055" s="30" t="s">
        <v>454</v>
      </c>
      <c r="F1055" s="31"/>
      <c r="G1055" s="31">
        <v>800</v>
      </c>
      <c r="H1055" s="32"/>
      <c r="I1055" s="31" t="s">
        <v>74</v>
      </c>
      <c r="J1055" s="30"/>
      <c r="K1055" s="31"/>
      <c r="L1055" s="30"/>
      <c r="M1055" s="31"/>
      <c r="N1055" s="30">
        <v>202601</v>
      </c>
      <c r="O1055" s="31"/>
      <c r="P1055" s="30"/>
      <c r="Z1055" s="44"/>
      <c r="AA1055" s="44"/>
      <c r="AB1055" s="44"/>
    </row>
    <row r="1056" s="35" customFormat="1" customHeight="1" spans="1:28">
      <c r="A1056" s="30"/>
      <c r="B1056" s="68"/>
      <c r="C1056" s="69" t="s">
        <v>453</v>
      </c>
      <c r="D1056" s="30" t="s">
        <v>131</v>
      </c>
      <c r="E1056" s="30" t="s">
        <v>131</v>
      </c>
      <c r="F1056" s="31"/>
      <c r="G1056" s="63">
        <v>20</v>
      </c>
      <c r="H1056" s="32"/>
      <c r="I1056" s="31" t="s">
        <v>74</v>
      </c>
      <c r="J1056" s="30"/>
      <c r="K1056" s="31"/>
      <c r="L1056" s="30"/>
      <c r="M1056" s="31"/>
      <c r="N1056" s="30">
        <v>202601</v>
      </c>
      <c r="O1056" s="31"/>
      <c r="P1056" s="30"/>
      <c r="Z1056" s="44"/>
      <c r="AA1056" s="44"/>
      <c r="AB1056" s="44"/>
    </row>
    <row r="1057" s="35" customFormat="1" customHeight="1" spans="1:28">
      <c r="A1057" s="30"/>
      <c r="B1057" s="68"/>
      <c r="C1057" s="69" t="s">
        <v>453</v>
      </c>
      <c r="D1057" s="30" t="s">
        <v>33</v>
      </c>
      <c r="E1057" s="30" t="s">
        <v>73</v>
      </c>
      <c r="F1057" s="31">
        <v>1135.7</v>
      </c>
      <c r="G1057" s="63"/>
      <c r="H1057" s="32"/>
      <c r="I1057" s="31" t="s">
        <v>74</v>
      </c>
      <c r="J1057" s="30"/>
      <c r="K1057" s="31"/>
      <c r="L1057" s="30">
        <v>202601</v>
      </c>
      <c r="M1057" s="31"/>
      <c r="N1057" s="30">
        <v>202601</v>
      </c>
      <c r="O1057" s="31"/>
      <c r="P1057" s="30"/>
      <c r="Z1057" s="44"/>
      <c r="AA1057" s="44"/>
      <c r="AB1057" s="44"/>
    </row>
    <row r="1058" s="35" customFormat="1" customHeight="1" spans="1:28">
      <c r="A1058" s="30"/>
      <c r="B1058" s="68"/>
      <c r="C1058" s="69" t="s">
        <v>453</v>
      </c>
      <c r="D1058" s="30" t="s">
        <v>454</v>
      </c>
      <c r="E1058" s="30" t="s">
        <v>454</v>
      </c>
      <c r="F1058" s="31"/>
      <c r="G1058" s="63">
        <v>700</v>
      </c>
      <c r="H1058" s="32"/>
      <c r="I1058" s="31" t="s">
        <v>74</v>
      </c>
      <c r="J1058" s="30"/>
      <c r="K1058" s="31"/>
      <c r="L1058" s="30"/>
      <c r="M1058" s="31"/>
      <c r="N1058" s="30">
        <v>202602</v>
      </c>
      <c r="O1058" s="31"/>
      <c r="P1058" s="30"/>
      <c r="Z1058" s="44"/>
      <c r="AA1058" s="44"/>
      <c r="AB1058" s="44"/>
    </row>
    <row r="1059" s="35" customFormat="1" customHeight="1" spans="1:28">
      <c r="A1059" s="30"/>
      <c r="B1059" s="68"/>
      <c r="C1059" s="69" t="s">
        <v>453</v>
      </c>
      <c r="D1059" s="30" t="s">
        <v>131</v>
      </c>
      <c r="E1059" s="30" t="s">
        <v>131</v>
      </c>
      <c r="F1059" s="31"/>
      <c r="G1059" s="72">
        <v>20</v>
      </c>
      <c r="H1059" s="32"/>
      <c r="I1059" s="31" t="s">
        <v>74</v>
      </c>
      <c r="J1059" s="30"/>
      <c r="K1059" s="31"/>
      <c r="L1059" s="30"/>
      <c r="M1059" s="31"/>
      <c r="N1059" s="30">
        <v>202602</v>
      </c>
      <c r="O1059" s="31"/>
      <c r="P1059" s="30"/>
      <c r="Z1059" s="44"/>
      <c r="AA1059" s="44"/>
      <c r="AB1059" s="44"/>
    </row>
    <row r="1060" s="35" customFormat="1" customHeight="1" spans="1:28">
      <c r="A1060" s="30"/>
      <c r="B1060" s="68"/>
      <c r="C1060" s="69" t="s">
        <v>453</v>
      </c>
      <c r="D1060" s="30" t="s">
        <v>33</v>
      </c>
      <c r="E1060" s="30" t="s">
        <v>73</v>
      </c>
      <c r="F1060" s="31">
        <v>720</v>
      </c>
      <c r="G1060" s="63"/>
      <c r="H1060" s="32"/>
      <c r="I1060" s="31" t="s">
        <v>74</v>
      </c>
      <c r="J1060" s="30"/>
      <c r="K1060" s="31"/>
      <c r="L1060" s="30">
        <v>202602</v>
      </c>
      <c r="M1060" s="31"/>
      <c r="N1060" s="30">
        <v>202602</v>
      </c>
      <c r="O1060" s="31"/>
      <c r="P1060" s="30"/>
      <c r="Z1060" s="44"/>
      <c r="AA1060" s="44"/>
      <c r="AB1060" s="44"/>
    </row>
    <row r="1061" s="35" customFormat="1" customHeight="1" spans="1:28">
      <c r="A1061" s="30"/>
      <c r="B1061" s="68"/>
      <c r="C1061" s="69" t="s">
        <v>453</v>
      </c>
      <c r="D1061" s="30" t="s">
        <v>454</v>
      </c>
      <c r="E1061" s="30" t="s">
        <v>454</v>
      </c>
      <c r="F1061" s="31"/>
      <c r="G1061" s="64">
        <v>300</v>
      </c>
      <c r="H1061" s="32"/>
      <c r="I1061" s="31" t="s">
        <v>74</v>
      </c>
      <c r="J1061" s="30"/>
      <c r="K1061" s="31"/>
      <c r="L1061" s="30"/>
      <c r="M1061" s="31"/>
      <c r="N1061" s="30">
        <v>202603</v>
      </c>
      <c r="O1061" s="31"/>
      <c r="P1061" s="30"/>
      <c r="Z1061" s="44"/>
      <c r="AA1061" s="44"/>
      <c r="AB1061" s="44"/>
    </row>
    <row r="1062" s="35" customFormat="1" customHeight="1" spans="1:28">
      <c r="A1062" s="30"/>
      <c r="B1062" s="68"/>
      <c r="C1062" s="69" t="s">
        <v>453</v>
      </c>
      <c r="D1062" s="30" t="s">
        <v>33</v>
      </c>
      <c r="E1062" s="30" t="s">
        <v>73</v>
      </c>
      <c r="F1062" s="31">
        <v>300</v>
      </c>
      <c r="G1062" s="31"/>
      <c r="H1062" s="32"/>
      <c r="I1062" s="31" t="s">
        <v>74</v>
      </c>
      <c r="J1062" s="30"/>
      <c r="K1062" s="31"/>
      <c r="L1062" s="30">
        <v>202603</v>
      </c>
      <c r="M1062" s="31"/>
      <c r="N1062" s="30">
        <v>202603</v>
      </c>
      <c r="O1062" s="31"/>
      <c r="P1062" s="30"/>
      <c r="Z1062" s="44"/>
      <c r="AA1062" s="44"/>
      <c r="AB1062" s="44"/>
    </row>
    <row r="1063" s="35" customFormat="1" customHeight="1" spans="1:28">
      <c r="A1063" s="30"/>
      <c r="B1063" s="68"/>
      <c r="C1063" s="69" t="s">
        <v>453</v>
      </c>
      <c r="D1063" s="30" t="s">
        <v>112</v>
      </c>
      <c r="E1063" s="30" t="s">
        <v>464</v>
      </c>
      <c r="F1063" s="31"/>
      <c r="G1063" s="63">
        <v>71.4</v>
      </c>
      <c r="H1063" s="32"/>
      <c r="I1063" s="31" t="s">
        <v>74</v>
      </c>
      <c r="J1063" s="30"/>
      <c r="K1063" s="31"/>
      <c r="L1063" s="30"/>
      <c r="M1063" s="31"/>
      <c r="N1063" s="30">
        <v>202604</v>
      </c>
      <c r="O1063" s="31"/>
      <c r="P1063" s="30"/>
      <c r="Z1063" s="44"/>
      <c r="AA1063" s="44"/>
      <c r="AB1063" s="44"/>
    </row>
    <row r="1064" s="35" customFormat="1" customHeight="1" spans="1:28">
      <c r="A1064" s="30"/>
      <c r="B1064" s="68"/>
      <c r="C1064" s="69" t="s">
        <v>453</v>
      </c>
      <c r="D1064" s="30" t="s">
        <v>33</v>
      </c>
      <c r="E1064" s="30" t="s">
        <v>73</v>
      </c>
      <c r="F1064" s="31">
        <v>71.4</v>
      </c>
      <c r="G1064" s="63"/>
      <c r="H1064" s="32"/>
      <c r="I1064" s="31" t="s">
        <v>74</v>
      </c>
      <c r="J1064" s="30"/>
      <c r="K1064" s="31"/>
      <c r="L1064" s="30">
        <v>202604</v>
      </c>
      <c r="M1064" s="31"/>
      <c r="N1064" s="30">
        <v>202604</v>
      </c>
      <c r="O1064" s="31"/>
      <c r="P1064" s="30"/>
      <c r="Z1064" s="44"/>
      <c r="AA1064" s="44"/>
      <c r="AB1064" s="44"/>
    </row>
    <row r="1065" s="35" customFormat="1" customHeight="1" spans="1:28">
      <c r="A1065" s="30"/>
      <c r="B1065" s="68"/>
      <c r="C1065" s="69" t="s">
        <v>453</v>
      </c>
      <c r="D1065" s="30" t="s">
        <v>112</v>
      </c>
      <c r="E1065" s="30" t="s">
        <v>464</v>
      </c>
      <c r="F1065" s="31"/>
      <c r="G1065" s="63">
        <v>61.4</v>
      </c>
      <c r="H1065" s="32"/>
      <c r="I1065" s="31" t="s">
        <v>74</v>
      </c>
      <c r="J1065" s="30"/>
      <c r="K1065" s="31"/>
      <c r="L1065" s="30"/>
      <c r="M1065" s="31"/>
      <c r="N1065" s="30">
        <v>202605</v>
      </c>
      <c r="O1065" s="31"/>
      <c r="P1065" s="30"/>
      <c r="Z1065" s="44"/>
      <c r="AA1065" s="44"/>
      <c r="AB1065" s="44"/>
    </row>
    <row r="1066" s="35" customFormat="1" customHeight="1" spans="1:28">
      <c r="A1066" s="30"/>
      <c r="B1066" s="68"/>
      <c r="C1066" s="69" t="s">
        <v>453</v>
      </c>
      <c r="D1066" s="30" t="s">
        <v>33</v>
      </c>
      <c r="E1066" s="30" t="s">
        <v>484</v>
      </c>
      <c r="F1066" s="31"/>
      <c r="G1066" s="63">
        <v>55</v>
      </c>
      <c r="H1066" s="32"/>
      <c r="I1066" s="31" t="s">
        <v>74</v>
      </c>
      <c r="J1066" s="30"/>
      <c r="K1066" s="31"/>
      <c r="L1066" s="30"/>
      <c r="M1066" s="31"/>
      <c r="N1066" s="30">
        <v>202605</v>
      </c>
      <c r="O1066" s="31"/>
      <c r="P1066" s="30"/>
      <c r="Z1066" s="44"/>
      <c r="AA1066" s="44"/>
      <c r="AB1066" s="44"/>
    </row>
    <row r="1067" s="35" customFormat="1" customHeight="1" spans="1:28">
      <c r="A1067" s="30"/>
      <c r="B1067" s="68"/>
      <c r="C1067" s="69" t="s">
        <v>453</v>
      </c>
      <c r="D1067" s="30" t="s">
        <v>454</v>
      </c>
      <c r="E1067" s="30" t="s">
        <v>454</v>
      </c>
      <c r="F1067" s="31"/>
      <c r="G1067" s="63">
        <v>300</v>
      </c>
      <c r="H1067" s="32"/>
      <c r="I1067" s="31" t="s">
        <v>74</v>
      </c>
      <c r="J1067" s="30"/>
      <c r="K1067" s="31"/>
      <c r="L1067" s="30"/>
      <c r="M1067" s="31"/>
      <c r="N1067" s="30">
        <v>202605</v>
      </c>
      <c r="O1067" s="31"/>
      <c r="P1067" s="30"/>
      <c r="Z1067" s="44"/>
      <c r="AA1067" s="44"/>
      <c r="AB1067" s="44"/>
    </row>
    <row r="1068" s="35" customFormat="1" customHeight="1" spans="1:28">
      <c r="A1068" s="30"/>
      <c r="B1068" s="68"/>
      <c r="C1068" s="69" t="s">
        <v>453</v>
      </c>
      <c r="D1068" s="30" t="s">
        <v>33</v>
      </c>
      <c r="E1068" s="30" t="s">
        <v>73</v>
      </c>
      <c r="F1068" s="31">
        <v>416.4</v>
      </c>
      <c r="G1068" s="31"/>
      <c r="H1068" s="32"/>
      <c r="I1068" s="31" t="s">
        <v>74</v>
      </c>
      <c r="J1068" s="30"/>
      <c r="K1068" s="31"/>
      <c r="L1068" s="30">
        <v>202605</v>
      </c>
      <c r="M1068" s="31"/>
      <c r="N1068" s="30">
        <v>202605</v>
      </c>
      <c r="O1068" s="31"/>
      <c r="P1068" s="30"/>
      <c r="Z1068" s="44"/>
      <c r="AA1068" s="44"/>
      <c r="AB1068" s="44"/>
    </row>
    <row r="1069" s="35" customFormat="1" customHeight="1" spans="1:28">
      <c r="A1069" s="30"/>
      <c r="B1069" s="68"/>
      <c r="C1069" s="69" t="s">
        <v>453</v>
      </c>
      <c r="D1069" s="30" t="s">
        <v>131</v>
      </c>
      <c r="E1069" s="30" t="s">
        <v>131</v>
      </c>
      <c r="F1069" s="31"/>
      <c r="G1069" s="63">
        <v>60</v>
      </c>
      <c r="H1069" s="32"/>
      <c r="I1069" s="31" t="s">
        <v>74</v>
      </c>
      <c r="J1069" s="30"/>
      <c r="K1069" s="31"/>
      <c r="L1069" s="30"/>
      <c r="M1069" s="31"/>
      <c r="N1069" s="30">
        <v>202606</v>
      </c>
      <c r="O1069" s="31"/>
      <c r="P1069" s="30"/>
      <c r="Z1069" s="44"/>
      <c r="AA1069" s="44"/>
      <c r="AB1069" s="44"/>
    </row>
    <row r="1070" s="35" customFormat="1" customHeight="1" spans="1:28">
      <c r="A1070" s="30"/>
      <c r="B1070" s="68"/>
      <c r="C1070" s="69" t="s">
        <v>453</v>
      </c>
      <c r="D1070" s="30" t="s">
        <v>454</v>
      </c>
      <c r="E1070" s="30" t="s">
        <v>454</v>
      </c>
      <c r="F1070" s="31"/>
      <c r="G1070" s="64">
        <v>300</v>
      </c>
      <c r="H1070" s="32"/>
      <c r="I1070" s="31" t="s">
        <v>74</v>
      </c>
      <c r="J1070" s="30"/>
      <c r="K1070" s="31"/>
      <c r="L1070" s="30"/>
      <c r="M1070" s="31"/>
      <c r="N1070" s="30">
        <v>202606</v>
      </c>
      <c r="O1070" s="31"/>
      <c r="P1070" s="30"/>
      <c r="Z1070" s="44"/>
      <c r="AA1070" s="44"/>
      <c r="AB1070" s="44"/>
    </row>
    <row r="1071" s="35" customFormat="1" customHeight="1" spans="1:28">
      <c r="A1071" s="30"/>
      <c r="B1071" s="68"/>
      <c r="C1071" s="69" t="s">
        <v>453</v>
      </c>
      <c r="D1071" s="30" t="s">
        <v>33</v>
      </c>
      <c r="E1071" s="30" t="s">
        <v>73</v>
      </c>
      <c r="F1071" s="31">
        <v>360</v>
      </c>
      <c r="G1071" s="63"/>
      <c r="H1071" s="32"/>
      <c r="I1071" s="31" t="s">
        <v>74</v>
      </c>
      <c r="J1071" s="30"/>
      <c r="K1071" s="31"/>
      <c r="L1071" s="30">
        <v>202606</v>
      </c>
      <c r="M1071" s="31"/>
      <c r="N1071" s="30">
        <v>202606</v>
      </c>
      <c r="O1071" s="31"/>
      <c r="P1071" s="30"/>
      <c r="Z1071" s="44"/>
      <c r="AA1071" s="44"/>
      <c r="AB1071" s="44"/>
    </row>
    <row r="1072" s="35" customFormat="1" customHeight="1" spans="1:28">
      <c r="A1072" s="30"/>
      <c r="B1072" s="68"/>
      <c r="C1072" s="69" t="s">
        <v>453</v>
      </c>
      <c r="D1072" s="30" t="s">
        <v>454</v>
      </c>
      <c r="E1072" s="30" t="s">
        <v>454</v>
      </c>
      <c r="F1072" s="31"/>
      <c r="G1072" s="63">
        <v>1000</v>
      </c>
      <c r="H1072" s="32"/>
      <c r="I1072" s="31" t="s">
        <v>97</v>
      </c>
      <c r="J1072" s="30"/>
      <c r="K1072" s="31"/>
      <c r="L1072" s="30"/>
      <c r="M1072" s="31"/>
      <c r="N1072" s="30">
        <v>202601</v>
      </c>
      <c r="O1072" s="31"/>
      <c r="P1072" s="30"/>
      <c r="Z1072" s="44"/>
      <c r="AA1072" s="44"/>
      <c r="AB1072" s="44"/>
    </row>
    <row r="1073" s="35" customFormat="1" customHeight="1" spans="1:28">
      <c r="A1073" s="30"/>
      <c r="B1073" s="68"/>
      <c r="C1073" s="69" t="s">
        <v>453</v>
      </c>
      <c r="D1073" s="30" t="s">
        <v>33</v>
      </c>
      <c r="E1073" s="30" t="s">
        <v>96</v>
      </c>
      <c r="F1073" s="31">
        <v>1000</v>
      </c>
      <c r="G1073" s="63"/>
      <c r="H1073" s="32"/>
      <c r="I1073" s="31" t="s">
        <v>97</v>
      </c>
      <c r="J1073" s="30"/>
      <c r="K1073" s="31"/>
      <c r="L1073" s="30">
        <v>202601</v>
      </c>
      <c r="M1073" s="31"/>
      <c r="N1073" s="30">
        <v>202601</v>
      </c>
      <c r="O1073" s="31"/>
      <c r="P1073" s="30"/>
      <c r="Z1073" s="44"/>
      <c r="AA1073" s="44"/>
      <c r="AB1073" s="44"/>
    </row>
    <row r="1074" s="35" customFormat="1" customHeight="1" spans="1:28">
      <c r="A1074" s="30"/>
      <c r="B1074" s="68"/>
      <c r="C1074" s="69" t="s">
        <v>453</v>
      </c>
      <c r="D1074" s="30" t="s">
        <v>33</v>
      </c>
      <c r="E1074" s="30" t="s">
        <v>485</v>
      </c>
      <c r="F1074" s="31"/>
      <c r="G1074" s="63">
        <v>132.6</v>
      </c>
      <c r="H1074" s="32"/>
      <c r="I1074" s="31" t="s">
        <v>97</v>
      </c>
      <c r="J1074" s="30"/>
      <c r="K1074" s="31"/>
      <c r="L1074" s="30"/>
      <c r="M1074" s="31"/>
      <c r="N1074" s="30">
        <v>202602</v>
      </c>
      <c r="O1074" s="31"/>
      <c r="P1074" s="30"/>
      <c r="Z1074" s="44"/>
      <c r="AA1074" s="44"/>
      <c r="AB1074" s="44"/>
    </row>
    <row r="1075" s="35" customFormat="1" customHeight="1" spans="1:28">
      <c r="A1075" s="30"/>
      <c r="B1075" s="68"/>
      <c r="C1075" s="69" t="s">
        <v>453</v>
      </c>
      <c r="D1075" s="30" t="s">
        <v>33</v>
      </c>
      <c r="E1075" s="30" t="s">
        <v>485</v>
      </c>
      <c r="F1075" s="31"/>
      <c r="G1075" s="63">
        <v>72</v>
      </c>
      <c r="H1075" s="32"/>
      <c r="I1075" s="31" t="s">
        <v>97</v>
      </c>
      <c r="J1075" s="30"/>
      <c r="K1075" s="31"/>
      <c r="L1075" s="30"/>
      <c r="M1075" s="31"/>
      <c r="N1075" s="30">
        <v>202602</v>
      </c>
      <c r="O1075" s="31"/>
      <c r="P1075" s="30"/>
      <c r="Z1075" s="44"/>
      <c r="AA1075" s="44"/>
      <c r="AB1075" s="44"/>
    </row>
    <row r="1076" s="35" customFormat="1" customHeight="1" spans="1:28">
      <c r="A1076" s="30"/>
      <c r="B1076" s="68"/>
      <c r="C1076" s="69" t="s">
        <v>453</v>
      </c>
      <c r="D1076" s="30" t="s">
        <v>33</v>
      </c>
      <c r="E1076" s="30" t="s">
        <v>96</v>
      </c>
      <c r="F1076" s="31">
        <v>204.6</v>
      </c>
      <c r="G1076" s="64"/>
      <c r="H1076" s="32"/>
      <c r="I1076" s="31" t="s">
        <v>97</v>
      </c>
      <c r="J1076" s="30"/>
      <c r="K1076" s="31"/>
      <c r="L1076" s="30">
        <v>202602</v>
      </c>
      <c r="M1076" s="31"/>
      <c r="N1076" s="30">
        <v>202602</v>
      </c>
      <c r="O1076" s="31"/>
      <c r="P1076" s="30"/>
      <c r="Z1076" s="44"/>
      <c r="AA1076" s="44"/>
      <c r="AB1076" s="44"/>
    </row>
    <row r="1077" s="35" customFormat="1" customHeight="1" spans="1:28">
      <c r="A1077" s="30"/>
      <c r="B1077" s="68"/>
      <c r="C1077" s="69" t="s">
        <v>453</v>
      </c>
      <c r="D1077" s="30" t="s">
        <v>33</v>
      </c>
      <c r="E1077" s="30" t="s">
        <v>485</v>
      </c>
      <c r="F1077" s="31"/>
      <c r="G1077" s="31">
        <v>300</v>
      </c>
      <c r="H1077" s="32"/>
      <c r="I1077" s="31" t="s">
        <v>97</v>
      </c>
      <c r="J1077" s="30"/>
      <c r="K1077" s="31"/>
      <c r="L1077" s="30"/>
      <c r="M1077" s="31"/>
      <c r="N1077" s="30">
        <v>202603</v>
      </c>
      <c r="O1077" s="31"/>
      <c r="P1077" s="30"/>
      <c r="Z1077" s="44"/>
      <c r="AA1077" s="44"/>
      <c r="AB1077" s="44"/>
    </row>
    <row r="1078" s="35" customFormat="1" customHeight="1" spans="1:28">
      <c r="A1078" s="30"/>
      <c r="B1078" s="68"/>
      <c r="C1078" s="69" t="s">
        <v>453</v>
      </c>
      <c r="D1078" s="30" t="s">
        <v>33</v>
      </c>
      <c r="E1078" s="30" t="s">
        <v>96</v>
      </c>
      <c r="F1078" s="31">
        <v>300</v>
      </c>
      <c r="G1078" s="63"/>
      <c r="H1078" s="32"/>
      <c r="I1078" s="31" t="s">
        <v>97</v>
      </c>
      <c r="J1078" s="30"/>
      <c r="K1078" s="31"/>
      <c r="L1078" s="30">
        <v>202603</v>
      </c>
      <c r="M1078" s="31"/>
      <c r="N1078" s="30">
        <v>202603</v>
      </c>
      <c r="O1078" s="31"/>
      <c r="P1078" s="30"/>
      <c r="Z1078" s="44"/>
      <c r="AA1078" s="44"/>
      <c r="AB1078" s="44"/>
    </row>
    <row r="1079" s="35" customFormat="1" customHeight="1" spans="1:28">
      <c r="A1079" s="30"/>
      <c r="B1079" s="68"/>
      <c r="C1079" s="69" t="s">
        <v>453</v>
      </c>
      <c r="D1079" s="30" t="s">
        <v>33</v>
      </c>
      <c r="E1079" s="30" t="s">
        <v>485</v>
      </c>
      <c r="F1079" s="31"/>
      <c r="G1079" s="63">
        <v>251</v>
      </c>
      <c r="H1079" s="32"/>
      <c r="I1079" s="31" t="s">
        <v>107</v>
      </c>
      <c r="J1079" s="30"/>
      <c r="K1079" s="31"/>
      <c r="L1079" s="30"/>
      <c r="M1079" s="31"/>
      <c r="N1079" s="30">
        <v>202601</v>
      </c>
      <c r="O1079" s="31"/>
      <c r="P1079" s="30"/>
      <c r="Z1079" s="44"/>
      <c r="AA1079" s="44"/>
      <c r="AB1079" s="44"/>
    </row>
    <row r="1080" s="35" customFormat="1" customHeight="1" spans="1:28">
      <c r="A1080" s="30"/>
      <c r="B1080" s="68"/>
      <c r="C1080" s="69" t="s">
        <v>453</v>
      </c>
      <c r="D1080" s="30" t="s">
        <v>33</v>
      </c>
      <c r="E1080" s="30" t="s">
        <v>485</v>
      </c>
      <c r="F1080" s="31"/>
      <c r="G1080" s="63">
        <v>93.1</v>
      </c>
      <c r="H1080" s="32"/>
      <c r="I1080" s="31" t="s">
        <v>107</v>
      </c>
      <c r="J1080" s="30"/>
      <c r="K1080" s="31"/>
      <c r="L1080" s="30"/>
      <c r="M1080" s="31"/>
      <c r="N1080" s="30">
        <v>202601</v>
      </c>
      <c r="O1080" s="31"/>
      <c r="P1080" s="30"/>
      <c r="Z1080" s="44"/>
      <c r="AA1080" s="44"/>
      <c r="AB1080" s="44"/>
    </row>
    <row r="1081" s="35" customFormat="1" customHeight="1" spans="1:28">
      <c r="A1081" s="30"/>
      <c r="B1081" s="68"/>
      <c r="C1081" s="69" t="s">
        <v>453</v>
      </c>
      <c r="D1081" s="30" t="s">
        <v>33</v>
      </c>
      <c r="E1081" s="30" t="s">
        <v>485</v>
      </c>
      <c r="F1081" s="31"/>
      <c r="G1081" s="63">
        <v>1000</v>
      </c>
      <c r="H1081" s="32"/>
      <c r="I1081" s="31" t="s">
        <v>107</v>
      </c>
      <c r="J1081" s="30"/>
      <c r="K1081" s="31"/>
      <c r="L1081" s="30"/>
      <c r="M1081" s="31"/>
      <c r="N1081" s="30">
        <v>202601</v>
      </c>
      <c r="O1081" s="31"/>
      <c r="P1081" s="30"/>
      <c r="Z1081" s="44"/>
      <c r="AA1081" s="44"/>
      <c r="AB1081" s="44"/>
    </row>
    <row r="1082" s="35" customFormat="1" customHeight="1" spans="1:28">
      <c r="A1082" s="30"/>
      <c r="B1082" s="68"/>
      <c r="C1082" s="69" t="s">
        <v>453</v>
      </c>
      <c r="D1082" s="30" t="s">
        <v>33</v>
      </c>
      <c r="E1082" s="30" t="s">
        <v>106</v>
      </c>
      <c r="F1082" s="31">
        <v>1344.1</v>
      </c>
      <c r="G1082" s="31"/>
      <c r="H1082" s="32"/>
      <c r="I1082" s="31" t="s">
        <v>107</v>
      </c>
      <c r="J1082" s="30"/>
      <c r="K1082" s="31"/>
      <c r="L1082" s="30">
        <v>202601</v>
      </c>
      <c r="M1082" s="31"/>
      <c r="N1082" s="30">
        <v>202601</v>
      </c>
      <c r="O1082" s="31"/>
      <c r="P1082" s="30"/>
      <c r="Z1082" s="44"/>
      <c r="AA1082" s="44"/>
      <c r="AB1082" s="44"/>
    </row>
    <row r="1083" s="35" customFormat="1" customHeight="1" spans="1:28">
      <c r="A1083" s="30"/>
      <c r="B1083" s="68"/>
      <c r="C1083" s="69" t="s">
        <v>453</v>
      </c>
      <c r="D1083" s="30" t="s">
        <v>33</v>
      </c>
      <c r="E1083" s="30" t="s">
        <v>485</v>
      </c>
      <c r="F1083" s="31"/>
      <c r="G1083" s="63">
        <v>600</v>
      </c>
      <c r="H1083" s="32"/>
      <c r="I1083" s="31" t="s">
        <v>107</v>
      </c>
      <c r="J1083" s="30"/>
      <c r="K1083" s="31"/>
      <c r="L1083" s="30"/>
      <c r="M1083" s="31"/>
      <c r="N1083" s="30">
        <v>202602</v>
      </c>
      <c r="O1083" s="31"/>
      <c r="P1083" s="30"/>
      <c r="Z1083" s="44"/>
      <c r="AA1083" s="44"/>
      <c r="AB1083" s="44"/>
    </row>
    <row r="1084" s="35" customFormat="1" customHeight="1" spans="1:28">
      <c r="A1084" s="30"/>
      <c r="B1084" s="68"/>
      <c r="C1084" s="69" t="s">
        <v>453</v>
      </c>
      <c r="D1084" s="30" t="s">
        <v>33</v>
      </c>
      <c r="E1084" s="30" t="s">
        <v>485</v>
      </c>
      <c r="F1084" s="31"/>
      <c r="G1084" s="63">
        <v>270</v>
      </c>
      <c r="H1084" s="32"/>
      <c r="I1084" s="31" t="s">
        <v>107</v>
      </c>
      <c r="J1084" s="30"/>
      <c r="K1084" s="31"/>
      <c r="L1084" s="30"/>
      <c r="M1084" s="31"/>
      <c r="N1084" s="30">
        <v>202602</v>
      </c>
      <c r="O1084" s="31"/>
      <c r="P1084" s="30"/>
      <c r="Z1084" s="44"/>
      <c r="AA1084" s="44"/>
      <c r="AB1084" s="44"/>
    </row>
    <row r="1085" s="35" customFormat="1" customHeight="1" spans="1:28">
      <c r="A1085" s="30"/>
      <c r="B1085" s="68"/>
      <c r="C1085" s="69" t="s">
        <v>453</v>
      </c>
      <c r="D1085" s="30" t="s">
        <v>33</v>
      </c>
      <c r="E1085" s="30" t="s">
        <v>106</v>
      </c>
      <c r="F1085" s="31">
        <v>870</v>
      </c>
      <c r="G1085" s="63"/>
      <c r="H1085" s="32"/>
      <c r="I1085" s="31" t="s">
        <v>107</v>
      </c>
      <c r="J1085" s="30"/>
      <c r="K1085" s="31"/>
      <c r="L1085" s="30">
        <v>202602</v>
      </c>
      <c r="M1085" s="31"/>
      <c r="N1085" s="30">
        <v>202602</v>
      </c>
      <c r="O1085" s="31"/>
      <c r="P1085" s="30"/>
      <c r="Z1085" s="44"/>
      <c r="AA1085" s="44"/>
      <c r="AB1085" s="44"/>
    </row>
    <row r="1086" s="35" customFormat="1" customHeight="1" spans="1:28">
      <c r="A1086" s="30"/>
      <c r="B1086" s="68"/>
      <c r="C1086" s="69" t="s">
        <v>453</v>
      </c>
      <c r="D1086" s="30" t="s">
        <v>33</v>
      </c>
      <c r="E1086" s="30" t="s">
        <v>485</v>
      </c>
      <c r="F1086" s="31"/>
      <c r="G1086" s="63">
        <v>10</v>
      </c>
      <c r="H1086" s="32"/>
      <c r="I1086" s="31" t="s">
        <v>107</v>
      </c>
      <c r="J1086" s="30"/>
      <c r="K1086" s="31"/>
      <c r="L1086" s="30"/>
      <c r="M1086" s="31"/>
      <c r="N1086" s="30">
        <v>202603</v>
      </c>
      <c r="O1086" s="31"/>
      <c r="P1086" s="30"/>
      <c r="Z1086" s="44"/>
      <c r="AA1086" s="44"/>
      <c r="AB1086" s="44"/>
    </row>
    <row r="1087" s="35" customFormat="1" customHeight="1" spans="1:28">
      <c r="A1087" s="30"/>
      <c r="B1087" s="68"/>
      <c r="C1087" s="69" t="s">
        <v>453</v>
      </c>
      <c r="D1087" s="30" t="s">
        <v>33</v>
      </c>
      <c r="E1087" s="30" t="s">
        <v>485</v>
      </c>
      <c r="F1087" s="31"/>
      <c r="G1087" s="63">
        <v>500</v>
      </c>
      <c r="H1087" s="32"/>
      <c r="I1087" s="31" t="s">
        <v>107</v>
      </c>
      <c r="J1087" s="30"/>
      <c r="K1087" s="31"/>
      <c r="L1087" s="30"/>
      <c r="M1087" s="31"/>
      <c r="N1087" s="30">
        <v>202603</v>
      </c>
      <c r="O1087" s="31"/>
      <c r="P1087" s="30"/>
      <c r="Z1087" s="44"/>
      <c r="AA1087" s="44"/>
      <c r="AB1087" s="44"/>
    </row>
    <row r="1088" s="35" customFormat="1" customHeight="1" spans="1:28">
      <c r="A1088" s="30"/>
      <c r="B1088" s="68"/>
      <c r="C1088" s="69" t="s">
        <v>453</v>
      </c>
      <c r="D1088" s="30" t="s">
        <v>33</v>
      </c>
      <c r="E1088" s="30" t="s">
        <v>485</v>
      </c>
      <c r="F1088" s="31"/>
      <c r="G1088" s="63">
        <v>91.7</v>
      </c>
      <c r="H1088" s="32"/>
      <c r="I1088" s="31" t="s">
        <v>107</v>
      </c>
      <c r="J1088" s="30"/>
      <c r="K1088" s="31"/>
      <c r="L1088" s="30"/>
      <c r="M1088" s="31"/>
      <c r="N1088" s="30">
        <v>202603</v>
      </c>
      <c r="O1088" s="31"/>
      <c r="P1088" s="30"/>
      <c r="Z1088" s="44"/>
      <c r="AA1088" s="44"/>
      <c r="AB1088" s="44"/>
    </row>
    <row r="1089" s="35" customFormat="1" customHeight="1" spans="1:28">
      <c r="A1089" s="30"/>
      <c r="B1089" s="68"/>
      <c r="C1089" s="69" t="s">
        <v>453</v>
      </c>
      <c r="D1089" s="30" t="s">
        <v>33</v>
      </c>
      <c r="E1089" s="30" t="s">
        <v>106</v>
      </c>
      <c r="F1089" s="31">
        <v>601.7</v>
      </c>
      <c r="G1089" s="31"/>
      <c r="H1089" s="32"/>
      <c r="I1089" s="31" t="s">
        <v>107</v>
      </c>
      <c r="J1089" s="30"/>
      <c r="K1089" s="31"/>
      <c r="L1089" s="30">
        <v>202603</v>
      </c>
      <c r="M1089" s="31"/>
      <c r="N1089" s="30">
        <v>202603</v>
      </c>
      <c r="O1089" s="31"/>
      <c r="P1089" s="30"/>
      <c r="Z1089" s="44"/>
      <c r="AA1089" s="44"/>
      <c r="AB1089" s="44"/>
    </row>
    <row r="1090" s="35" customFormat="1" customHeight="1" spans="1:28">
      <c r="A1090" s="30"/>
      <c r="B1090" s="68"/>
      <c r="C1090" s="69" t="s">
        <v>453</v>
      </c>
      <c r="D1090" s="30" t="s">
        <v>33</v>
      </c>
      <c r="E1090" s="30" t="s">
        <v>486</v>
      </c>
      <c r="F1090" s="31"/>
      <c r="G1090" s="63">
        <v>100</v>
      </c>
      <c r="H1090" s="32"/>
      <c r="I1090" s="31" t="s">
        <v>107</v>
      </c>
      <c r="J1090" s="30"/>
      <c r="K1090" s="31"/>
      <c r="L1090" s="30"/>
      <c r="M1090" s="31"/>
      <c r="N1090" s="30">
        <v>202604</v>
      </c>
      <c r="O1090" s="31"/>
      <c r="P1090" s="30"/>
      <c r="Z1090" s="44"/>
      <c r="AA1090" s="44"/>
      <c r="AB1090" s="44"/>
    </row>
    <row r="1091" s="35" customFormat="1" customHeight="1" spans="1:28">
      <c r="A1091" s="30"/>
      <c r="B1091" s="68"/>
      <c r="C1091" s="69" t="s">
        <v>453</v>
      </c>
      <c r="D1091" s="30" t="s">
        <v>33</v>
      </c>
      <c r="E1091" s="30" t="s">
        <v>487</v>
      </c>
      <c r="F1091" s="31"/>
      <c r="G1091" s="63">
        <v>200</v>
      </c>
      <c r="H1091" s="32"/>
      <c r="I1091" s="31" t="s">
        <v>107</v>
      </c>
      <c r="J1091" s="30"/>
      <c r="K1091" s="31"/>
      <c r="L1091" s="30"/>
      <c r="M1091" s="31"/>
      <c r="N1091" s="30">
        <v>202604</v>
      </c>
      <c r="O1091" s="31"/>
      <c r="P1091" s="30"/>
      <c r="Z1091" s="44"/>
      <c r="AA1091" s="44"/>
      <c r="AB1091" s="44"/>
    </row>
    <row r="1092" s="35" customFormat="1" customHeight="1" spans="1:28">
      <c r="A1092" s="30"/>
      <c r="B1092" s="68"/>
      <c r="C1092" s="69" t="s">
        <v>453</v>
      </c>
      <c r="D1092" s="30" t="s">
        <v>112</v>
      </c>
      <c r="E1092" s="30" t="s">
        <v>488</v>
      </c>
      <c r="F1092" s="31"/>
      <c r="G1092" s="63">
        <v>62.4</v>
      </c>
      <c r="H1092" s="32"/>
      <c r="I1092" s="31" t="s">
        <v>107</v>
      </c>
      <c r="J1092" s="30"/>
      <c r="K1092" s="31"/>
      <c r="L1092" s="30"/>
      <c r="M1092" s="31"/>
      <c r="N1092" s="30">
        <v>202604</v>
      </c>
      <c r="O1092" s="31"/>
      <c r="P1092" s="30"/>
      <c r="Z1092" s="44"/>
      <c r="AA1092" s="44"/>
      <c r="AB1092" s="44"/>
    </row>
    <row r="1093" s="35" customFormat="1" customHeight="1" spans="1:28">
      <c r="A1093" s="30"/>
      <c r="B1093" s="68"/>
      <c r="C1093" s="69" t="s">
        <v>453</v>
      </c>
      <c r="D1093" s="30" t="s">
        <v>33</v>
      </c>
      <c r="E1093" s="30" t="s">
        <v>489</v>
      </c>
      <c r="F1093" s="31"/>
      <c r="G1093" s="63">
        <v>13.5</v>
      </c>
      <c r="H1093" s="32"/>
      <c r="I1093" s="31" t="s">
        <v>107</v>
      </c>
      <c r="J1093" s="30"/>
      <c r="K1093" s="31"/>
      <c r="L1093" s="30"/>
      <c r="M1093" s="31"/>
      <c r="N1093" s="30">
        <v>202604</v>
      </c>
      <c r="O1093" s="31"/>
      <c r="P1093" s="30"/>
      <c r="Z1093" s="44"/>
      <c r="AA1093" s="44"/>
      <c r="AB1093" s="44"/>
    </row>
    <row r="1094" s="35" customFormat="1" customHeight="1" spans="1:28">
      <c r="A1094" s="30"/>
      <c r="B1094" s="68"/>
      <c r="C1094" s="69" t="s">
        <v>453</v>
      </c>
      <c r="D1094" s="30" t="s">
        <v>33</v>
      </c>
      <c r="E1094" s="30" t="s">
        <v>106</v>
      </c>
      <c r="F1094" s="31">
        <v>375.9</v>
      </c>
      <c r="G1094" s="63"/>
      <c r="H1094" s="32"/>
      <c r="I1094" s="31" t="s">
        <v>107</v>
      </c>
      <c r="J1094" s="30"/>
      <c r="K1094" s="31"/>
      <c r="L1094" s="30">
        <v>202604</v>
      </c>
      <c r="M1094" s="31"/>
      <c r="N1094" s="30">
        <v>202604</v>
      </c>
      <c r="O1094" s="31"/>
      <c r="P1094" s="30"/>
      <c r="Z1094" s="44"/>
      <c r="AA1094" s="44"/>
      <c r="AB1094" s="44"/>
    </row>
    <row r="1095" s="35" customFormat="1" customHeight="1" spans="1:28">
      <c r="A1095" s="30"/>
      <c r="B1095" s="68"/>
      <c r="C1095" s="69" t="s">
        <v>453</v>
      </c>
      <c r="D1095" s="30" t="s">
        <v>454</v>
      </c>
      <c r="E1095" s="30" t="s">
        <v>454</v>
      </c>
      <c r="F1095" s="31"/>
      <c r="G1095" s="64">
        <v>500</v>
      </c>
      <c r="H1095" s="32"/>
      <c r="I1095" s="31" t="s">
        <v>107</v>
      </c>
      <c r="J1095" s="30"/>
      <c r="K1095" s="31"/>
      <c r="L1095" s="30"/>
      <c r="M1095" s="31"/>
      <c r="N1095" s="30">
        <v>202605</v>
      </c>
      <c r="O1095" s="31"/>
      <c r="P1095" s="30"/>
      <c r="Z1095" s="44"/>
      <c r="AA1095" s="44"/>
      <c r="AB1095" s="44"/>
    </row>
    <row r="1096" s="35" customFormat="1" customHeight="1" spans="1:28">
      <c r="A1096" s="30"/>
      <c r="B1096" s="68"/>
      <c r="C1096" s="69" t="s">
        <v>453</v>
      </c>
      <c r="D1096" s="30" t="s">
        <v>112</v>
      </c>
      <c r="E1096" s="30" t="s">
        <v>460</v>
      </c>
      <c r="F1096" s="31"/>
      <c r="G1096" s="63">
        <v>32.5</v>
      </c>
      <c r="H1096" s="32"/>
      <c r="I1096" s="31" t="s">
        <v>107</v>
      </c>
      <c r="J1096" s="30"/>
      <c r="K1096" s="31"/>
      <c r="L1096" s="30"/>
      <c r="M1096" s="31"/>
      <c r="N1096" s="30">
        <v>202605</v>
      </c>
      <c r="O1096" s="31"/>
      <c r="P1096" s="30"/>
      <c r="Z1096" s="44"/>
      <c r="AA1096" s="44"/>
      <c r="AB1096" s="44"/>
    </row>
    <row r="1097" s="35" customFormat="1" customHeight="1" spans="1:28">
      <c r="A1097" s="30"/>
      <c r="B1097" s="68"/>
      <c r="C1097" s="69" t="s">
        <v>453</v>
      </c>
      <c r="D1097" s="30" t="s">
        <v>33</v>
      </c>
      <c r="E1097" s="30" t="s">
        <v>106</v>
      </c>
      <c r="F1097" s="31">
        <v>532.5</v>
      </c>
      <c r="G1097" s="63"/>
      <c r="H1097" s="32"/>
      <c r="I1097" s="31" t="s">
        <v>107</v>
      </c>
      <c r="J1097" s="30"/>
      <c r="K1097" s="31"/>
      <c r="L1097" s="30">
        <v>202605</v>
      </c>
      <c r="M1097" s="31"/>
      <c r="N1097" s="30">
        <v>202605</v>
      </c>
      <c r="O1097" s="31"/>
      <c r="P1097" s="30"/>
      <c r="Z1097" s="44"/>
      <c r="AA1097" s="44"/>
      <c r="AB1097" s="44"/>
    </row>
    <row r="1098" s="35" customFormat="1" customHeight="1" spans="1:28">
      <c r="A1098" s="30"/>
      <c r="B1098" s="68"/>
      <c r="C1098" s="69" t="s">
        <v>453</v>
      </c>
      <c r="D1098" s="30" t="s">
        <v>454</v>
      </c>
      <c r="E1098" s="30" t="s">
        <v>454</v>
      </c>
      <c r="F1098" s="31"/>
      <c r="G1098" s="63">
        <v>500</v>
      </c>
      <c r="H1098" s="32"/>
      <c r="I1098" s="31" t="s">
        <v>107</v>
      </c>
      <c r="J1098" s="30"/>
      <c r="K1098" s="31"/>
      <c r="L1098" s="30"/>
      <c r="M1098" s="31"/>
      <c r="N1098" s="30">
        <v>202606</v>
      </c>
      <c r="O1098" s="31"/>
      <c r="P1098" s="30"/>
      <c r="Z1098" s="44"/>
      <c r="AA1098" s="44"/>
      <c r="AB1098" s="44"/>
    </row>
    <row r="1099" s="35" customFormat="1" customHeight="1" spans="1:28">
      <c r="A1099" s="30"/>
      <c r="B1099" s="68"/>
      <c r="C1099" s="69" t="s">
        <v>453</v>
      </c>
      <c r="D1099" s="30" t="s">
        <v>33</v>
      </c>
      <c r="E1099" s="30" t="s">
        <v>106</v>
      </c>
      <c r="F1099" s="31">
        <v>500</v>
      </c>
      <c r="G1099" s="63"/>
      <c r="H1099" s="32"/>
      <c r="I1099" s="31" t="s">
        <v>107</v>
      </c>
      <c r="J1099" s="30"/>
      <c r="K1099" s="31"/>
      <c r="L1099" s="30">
        <v>202606</v>
      </c>
      <c r="M1099" s="31"/>
      <c r="N1099" s="30">
        <v>202606</v>
      </c>
      <c r="O1099" s="31"/>
      <c r="P1099" s="30"/>
      <c r="Z1099" s="44"/>
      <c r="AA1099" s="44"/>
      <c r="AB1099" s="44"/>
    </row>
    <row r="1100" s="35" customFormat="1" customHeight="1" spans="1:28">
      <c r="A1100" s="30"/>
      <c r="B1100" s="68"/>
      <c r="C1100" s="69" t="s">
        <v>453</v>
      </c>
      <c r="D1100" s="30" t="s">
        <v>454</v>
      </c>
      <c r="E1100" s="30" t="s">
        <v>454</v>
      </c>
      <c r="F1100" s="31"/>
      <c r="G1100" s="64">
        <v>800</v>
      </c>
      <c r="H1100" s="32"/>
      <c r="I1100" s="31" t="s">
        <v>76</v>
      </c>
      <c r="J1100" s="30"/>
      <c r="K1100" s="31"/>
      <c r="L1100" s="30"/>
      <c r="M1100" s="31"/>
      <c r="N1100" s="30">
        <v>202601</v>
      </c>
      <c r="O1100" s="31"/>
      <c r="P1100" s="30"/>
      <c r="Z1100" s="44"/>
      <c r="AA1100" s="44"/>
      <c r="AB1100" s="44"/>
    </row>
    <row r="1101" s="35" customFormat="1" customHeight="1" spans="1:28">
      <c r="A1101" s="30"/>
      <c r="B1101" s="68"/>
      <c r="C1101" s="69" t="s">
        <v>453</v>
      </c>
      <c r="D1101" s="30" t="s">
        <v>131</v>
      </c>
      <c r="E1101" s="30" t="s">
        <v>131</v>
      </c>
      <c r="F1101" s="31"/>
      <c r="G1101" s="31">
        <v>27.54</v>
      </c>
      <c r="H1101" s="32"/>
      <c r="I1101" s="31" t="s">
        <v>76</v>
      </c>
      <c r="J1101" s="30"/>
      <c r="K1101" s="31"/>
      <c r="L1101" s="30"/>
      <c r="M1101" s="31"/>
      <c r="N1101" s="30">
        <v>202601</v>
      </c>
      <c r="O1101" s="31"/>
      <c r="P1101" s="30"/>
      <c r="Z1101" s="44"/>
      <c r="AA1101" s="44"/>
      <c r="AB1101" s="44"/>
    </row>
    <row r="1102" s="35" customFormat="1" customHeight="1" spans="1:28">
      <c r="A1102" s="30"/>
      <c r="B1102" s="68"/>
      <c r="C1102" s="69" t="s">
        <v>453</v>
      </c>
      <c r="D1102" s="30" t="s">
        <v>33</v>
      </c>
      <c r="E1102" s="30" t="s">
        <v>456</v>
      </c>
      <c r="F1102" s="31"/>
      <c r="G1102" s="63">
        <v>193.86</v>
      </c>
      <c r="H1102" s="32"/>
      <c r="I1102" s="31" t="s">
        <v>76</v>
      </c>
      <c r="J1102" s="30"/>
      <c r="K1102" s="31"/>
      <c r="L1102" s="30"/>
      <c r="M1102" s="31"/>
      <c r="N1102" s="30">
        <v>202601</v>
      </c>
      <c r="O1102" s="31"/>
      <c r="P1102" s="30"/>
      <c r="Z1102" s="44"/>
      <c r="AA1102" s="44"/>
      <c r="AB1102" s="44"/>
    </row>
    <row r="1103" s="35" customFormat="1" customHeight="1" spans="1:28">
      <c r="A1103" s="30"/>
      <c r="B1103" s="68"/>
      <c r="C1103" s="69" t="s">
        <v>453</v>
      </c>
      <c r="D1103" s="30" t="s">
        <v>33</v>
      </c>
      <c r="E1103" s="30" t="s">
        <v>490</v>
      </c>
      <c r="F1103" s="31"/>
      <c r="G1103" s="63">
        <v>222.6</v>
      </c>
      <c r="H1103" s="32"/>
      <c r="I1103" s="31" t="s">
        <v>76</v>
      </c>
      <c r="J1103" s="30"/>
      <c r="K1103" s="31"/>
      <c r="L1103" s="30"/>
      <c r="M1103" s="31"/>
      <c r="N1103" s="30">
        <v>202601</v>
      </c>
      <c r="O1103" s="31"/>
      <c r="P1103" s="30"/>
      <c r="Z1103" s="44"/>
      <c r="AA1103" s="44"/>
      <c r="AB1103" s="44"/>
    </row>
    <row r="1104" s="35" customFormat="1" customHeight="1" spans="1:28">
      <c r="A1104" s="30"/>
      <c r="B1104" s="68"/>
      <c r="C1104" s="69" t="s">
        <v>453</v>
      </c>
      <c r="D1104" s="30" t="s">
        <v>33</v>
      </c>
      <c r="E1104" s="30" t="s">
        <v>491</v>
      </c>
      <c r="F1104" s="31"/>
      <c r="G1104" s="63">
        <v>10</v>
      </c>
      <c r="H1104" s="32"/>
      <c r="I1104" s="31" t="s">
        <v>76</v>
      </c>
      <c r="J1104" s="30"/>
      <c r="K1104" s="31"/>
      <c r="L1104" s="30"/>
      <c r="M1104" s="31"/>
      <c r="N1104" s="30">
        <v>202601</v>
      </c>
      <c r="O1104" s="31"/>
      <c r="P1104" s="30"/>
      <c r="Z1104" s="44"/>
      <c r="AA1104" s="44"/>
      <c r="AB1104" s="44"/>
    </row>
    <row r="1105" s="35" customFormat="1" customHeight="1" spans="1:28">
      <c r="A1105" s="30"/>
      <c r="B1105" s="68"/>
      <c r="C1105" s="69" t="s">
        <v>453</v>
      </c>
      <c r="D1105" s="30" t="s">
        <v>33</v>
      </c>
      <c r="E1105" s="30" t="s">
        <v>75</v>
      </c>
      <c r="F1105" s="31">
        <v>1254</v>
      </c>
      <c r="G1105" s="63"/>
      <c r="H1105" s="32"/>
      <c r="I1105" s="31" t="s">
        <v>76</v>
      </c>
      <c r="J1105" s="30"/>
      <c r="K1105" s="31"/>
      <c r="L1105" s="30">
        <v>202601</v>
      </c>
      <c r="M1105" s="31"/>
      <c r="N1105" s="30">
        <v>202601</v>
      </c>
      <c r="O1105" s="31"/>
      <c r="P1105" s="30"/>
      <c r="Z1105" s="44"/>
      <c r="AA1105" s="44"/>
      <c r="AB1105" s="44"/>
    </row>
    <row r="1106" s="35" customFormat="1" customHeight="1" spans="1:28">
      <c r="A1106" s="30"/>
      <c r="B1106" s="68"/>
      <c r="C1106" s="69" t="s">
        <v>453</v>
      </c>
      <c r="D1106" s="30" t="s">
        <v>454</v>
      </c>
      <c r="E1106" s="30" t="s">
        <v>454</v>
      </c>
      <c r="F1106" s="31"/>
      <c r="G1106" s="64">
        <v>500</v>
      </c>
      <c r="H1106" s="32"/>
      <c r="I1106" s="31" t="s">
        <v>76</v>
      </c>
      <c r="J1106" s="30"/>
      <c r="K1106" s="31"/>
      <c r="L1106" s="30"/>
      <c r="M1106" s="31"/>
      <c r="N1106" s="30">
        <v>202602</v>
      </c>
      <c r="O1106" s="31"/>
      <c r="P1106" s="30"/>
      <c r="Z1106" s="44"/>
      <c r="AA1106" s="44"/>
      <c r="AB1106" s="44"/>
    </row>
    <row r="1107" s="35" customFormat="1" customHeight="1" spans="1:28">
      <c r="A1107" s="30"/>
      <c r="B1107" s="68"/>
      <c r="C1107" s="69" t="s">
        <v>453</v>
      </c>
      <c r="D1107" s="30" t="s">
        <v>112</v>
      </c>
      <c r="E1107" s="30" t="s">
        <v>457</v>
      </c>
      <c r="F1107" s="31"/>
      <c r="G1107" s="31">
        <v>10</v>
      </c>
      <c r="H1107" s="32"/>
      <c r="I1107" s="31" t="s">
        <v>76</v>
      </c>
      <c r="J1107" s="30"/>
      <c r="K1107" s="31"/>
      <c r="L1107" s="30"/>
      <c r="M1107" s="31"/>
      <c r="N1107" s="30">
        <v>202602</v>
      </c>
      <c r="O1107" s="31"/>
      <c r="P1107" s="30"/>
      <c r="Z1107" s="44"/>
      <c r="AA1107" s="44"/>
      <c r="AB1107" s="44"/>
    </row>
    <row r="1108" s="35" customFormat="1" customHeight="1" spans="1:28">
      <c r="A1108" s="30"/>
      <c r="B1108" s="68"/>
      <c r="C1108" s="69" t="s">
        <v>453</v>
      </c>
      <c r="D1108" s="30" t="s">
        <v>33</v>
      </c>
      <c r="E1108" s="30" t="s">
        <v>75</v>
      </c>
      <c r="F1108" s="31">
        <v>510</v>
      </c>
      <c r="G1108" s="63"/>
      <c r="H1108" s="32"/>
      <c r="I1108" s="31" t="s">
        <v>76</v>
      </c>
      <c r="J1108" s="30"/>
      <c r="K1108" s="31"/>
      <c r="L1108" s="30">
        <v>202602</v>
      </c>
      <c r="M1108" s="31"/>
      <c r="N1108" s="30">
        <v>202602</v>
      </c>
      <c r="O1108" s="31"/>
      <c r="P1108" s="30"/>
      <c r="Z1108" s="44"/>
      <c r="AA1108" s="44"/>
      <c r="AB1108" s="44"/>
    </row>
    <row r="1109" s="35" customFormat="1" customHeight="1" spans="1:28">
      <c r="A1109" s="30"/>
      <c r="B1109" s="68"/>
      <c r="C1109" s="69" t="s">
        <v>453</v>
      </c>
      <c r="D1109" s="30" t="s">
        <v>131</v>
      </c>
      <c r="E1109" s="30" t="s">
        <v>131</v>
      </c>
      <c r="F1109" s="31"/>
      <c r="G1109" s="64">
        <v>18.36</v>
      </c>
      <c r="H1109" s="32"/>
      <c r="I1109" s="31" t="s">
        <v>76</v>
      </c>
      <c r="J1109" s="30"/>
      <c r="K1109" s="31"/>
      <c r="L1109" s="30"/>
      <c r="M1109" s="31"/>
      <c r="N1109" s="30">
        <v>202603</v>
      </c>
      <c r="O1109" s="31"/>
      <c r="P1109" s="30"/>
      <c r="Z1109" s="44"/>
      <c r="AA1109" s="44"/>
      <c r="AB1109" s="44"/>
    </row>
    <row r="1110" s="35" customFormat="1" customHeight="1" spans="1:28">
      <c r="A1110" s="30"/>
      <c r="B1110" s="68"/>
      <c r="C1110" s="69" t="s">
        <v>453</v>
      </c>
      <c r="D1110" s="30" t="s">
        <v>454</v>
      </c>
      <c r="E1110" s="30" t="s">
        <v>454</v>
      </c>
      <c r="F1110" s="31"/>
      <c r="G1110" s="63">
        <v>500</v>
      </c>
      <c r="H1110" s="32"/>
      <c r="I1110" s="31" t="s">
        <v>76</v>
      </c>
      <c r="J1110" s="30"/>
      <c r="K1110" s="31"/>
      <c r="L1110" s="30"/>
      <c r="M1110" s="31"/>
      <c r="N1110" s="30">
        <v>202603</v>
      </c>
      <c r="O1110" s="31"/>
      <c r="P1110" s="30"/>
      <c r="Z1110" s="44"/>
      <c r="AA1110" s="44"/>
      <c r="AB1110" s="44"/>
    </row>
    <row r="1111" s="35" customFormat="1" customHeight="1" spans="1:28">
      <c r="A1111" s="30"/>
      <c r="B1111" s="68"/>
      <c r="C1111" s="69" t="s">
        <v>453</v>
      </c>
      <c r="D1111" s="30" t="s">
        <v>33</v>
      </c>
      <c r="E1111" s="30" t="s">
        <v>75</v>
      </c>
      <c r="F1111" s="31">
        <v>518.36</v>
      </c>
      <c r="G1111" s="72"/>
      <c r="H1111" s="32"/>
      <c r="I1111" s="31" t="s">
        <v>76</v>
      </c>
      <c r="J1111" s="30"/>
      <c r="K1111" s="31"/>
      <c r="L1111" s="30">
        <v>202603</v>
      </c>
      <c r="M1111" s="31"/>
      <c r="N1111" s="30">
        <v>202603</v>
      </c>
      <c r="O1111" s="31"/>
      <c r="P1111" s="30"/>
      <c r="Z1111" s="44"/>
      <c r="AA1111" s="44"/>
      <c r="AB1111" s="44"/>
    </row>
    <row r="1112" s="35" customFormat="1" customHeight="1" spans="1:28">
      <c r="A1112" s="30"/>
      <c r="B1112" s="68"/>
      <c r="C1112" s="69" t="s">
        <v>453</v>
      </c>
      <c r="D1112" s="30" t="s">
        <v>454</v>
      </c>
      <c r="E1112" s="30" t="s">
        <v>454</v>
      </c>
      <c r="F1112" s="31"/>
      <c r="G1112" s="63">
        <v>500</v>
      </c>
      <c r="H1112" s="32"/>
      <c r="I1112" s="31" t="s">
        <v>76</v>
      </c>
      <c r="J1112" s="30"/>
      <c r="K1112" s="31"/>
      <c r="L1112" s="30"/>
      <c r="M1112" s="31"/>
      <c r="N1112" s="30">
        <v>202604</v>
      </c>
      <c r="O1112" s="31"/>
      <c r="P1112" s="30"/>
      <c r="Z1112" s="44"/>
      <c r="AA1112" s="44"/>
      <c r="AB1112" s="44"/>
    </row>
    <row r="1113" s="35" customFormat="1" customHeight="1" spans="1:28">
      <c r="A1113" s="30"/>
      <c r="B1113" s="68"/>
      <c r="C1113" s="69" t="s">
        <v>453</v>
      </c>
      <c r="D1113" s="30" t="s">
        <v>112</v>
      </c>
      <c r="E1113" s="30" t="s">
        <v>492</v>
      </c>
      <c r="F1113" s="31"/>
      <c r="G1113" s="64">
        <v>95.7</v>
      </c>
      <c r="H1113" s="32"/>
      <c r="I1113" s="31" t="s">
        <v>76</v>
      </c>
      <c r="J1113" s="30"/>
      <c r="K1113" s="31"/>
      <c r="L1113" s="30"/>
      <c r="M1113" s="31"/>
      <c r="N1113" s="30">
        <v>202604</v>
      </c>
      <c r="O1113" s="31"/>
      <c r="P1113" s="30"/>
      <c r="Z1113" s="44"/>
      <c r="AA1113" s="44"/>
      <c r="AB1113" s="44"/>
    </row>
    <row r="1114" s="35" customFormat="1" customHeight="1" spans="1:28">
      <c r="A1114" s="30"/>
      <c r="B1114" s="68"/>
      <c r="C1114" s="69" t="s">
        <v>453</v>
      </c>
      <c r="D1114" s="30" t="s">
        <v>33</v>
      </c>
      <c r="E1114" s="30" t="s">
        <v>75</v>
      </c>
      <c r="F1114" s="31">
        <v>595.7</v>
      </c>
      <c r="G1114" s="31"/>
      <c r="H1114" s="32"/>
      <c r="I1114" s="31" t="s">
        <v>76</v>
      </c>
      <c r="J1114" s="30"/>
      <c r="K1114" s="31"/>
      <c r="L1114" s="30">
        <v>202604</v>
      </c>
      <c r="M1114" s="31"/>
      <c r="N1114" s="30">
        <v>202604</v>
      </c>
      <c r="O1114" s="31"/>
      <c r="P1114" s="30"/>
      <c r="Z1114" s="44"/>
      <c r="AA1114" s="44"/>
      <c r="AB1114" s="44"/>
    </row>
    <row r="1115" s="35" customFormat="1" customHeight="1" spans="1:28">
      <c r="A1115" s="30"/>
      <c r="B1115" s="68"/>
      <c r="C1115" s="69" t="s">
        <v>453</v>
      </c>
      <c r="D1115" s="30" t="s">
        <v>454</v>
      </c>
      <c r="E1115" s="30" t="s">
        <v>454</v>
      </c>
      <c r="F1115" s="31"/>
      <c r="G1115" s="63">
        <v>500</v>
      </c>
      <c r="H1115" s="32"/>
      <c r="I1115" s="31" t="s">
        <v>76</v>
      </c>
      <c r="J1115" s="30"/>
      <c r="K1115" s="31"/>
      <c r="L1115" s="30"/>
      <c r="M1115" s="31"/>
      <c r="N1115" s="30">
        <v>202605</v>
      </c>
      <c r="O1115" s="31"/>
      <c r="P1115" s="30"/>
      <c r="Z1115" s="44"/>
      <c r="AA1115" s="44"/>
      <c r="AB1115" s="44"/>
    </row>
    <row r="1116" s="35" customFormat="1" customHeight="1" spans="1:28">
      <c r="A1116" s="30"/>
      <c r="B1116" s="68"/>
      <c r="C1116" s="69" t="s">
        <v>453</v>
      </c>
      <c r="D1116" s="30" t="s">
        <v>131</v>
      </c>
      <c r="E1116" s="30" t="s">
        <v>131</v>
      </c>
      <c r="F1116" s="31"/>
      <c r="G1116" s="63">
        <v>36.72</v>
      </c>
      <c r="H1116" s="32"/>
      <c r="I1116" s="31" t="s">
        <v>76</v>
      </c>
      <c r="J1116" s="30"/>
      <c r="K1116" s="31"/>
      <c r="L1116" s="30"/>
      <c r="M1116" s="31"/>
      <c r="N1116" s="30">
        <v>202605</v>
      </c>
      <c r="O1116" s="31"/>
      <c r="P1116" s="30"/>
      <c r="Z1116" s="44"/>
      <c r="AA1116" s="44"/>
      <c r="AB1116" s="44"/>
    </row>
    <row r="1117" s="35" customFormat="1" customHeight="1" spans="1:28">
      <c r="A1117" s="30"/>
      <c r="B1117" s="68"/>
      <c r="C1117" s="69" t="s">
        <v>453</v>
      </c>
      <c r="D1117" s="30" t="s">
        <v>33</v>
      </c>
      <c r="E1117" s="30" t="s">
        <v>493</v>
      </c>
      <c r="F1117" s="31"/>
      <c r="G1117" s="56">
        <v>10</v>
      </c>
      <c r="H1117" s="32"/>
      <c r="I1117" s="31" t="s">
        <v>76</v>
      </c>
      <c r="J1117" s="30"/>
      <c r="K1117" s="31"/>
      <c r="L1117" s="30"/>
      <c r="M1117" s="31"/>
      <c r="N1117" s="30">
        <v>202605</v>
      </c>
      <c r="O1117" s="31"/>
      <c r="P1117" s="30"/>
      <c r="Z1117" s="44"/>
      <c r="AA1117" s="44"/>
      <c r="AB1117" s="44"/>
    </row>
    <row r="1118" s="35" customFormat="1" customHeight="1" spans="1:28">
      <c r="A1118" s="30"/>
      <c r="B1118" s="68"/>
      <c r="C1118" s="69" t="s">
        <v>453</v>
      </c>
      <c r="D1118" s="30" t="s">
        <v>33</v>
      </c>
      <c r="E1118" s="30" t="s">
        <v>75</v>
      </c>
      <c r="F1118" s="31">
        <v>546.72</v>
      </c>
      <c r="G1118" s="63"/>
      <c r="H1118" s="32"/>
      <c r="I1118" s="31" t="s">
        <v>76</v>
      </c>
      <c r="J1118" s="30"/>
      <c r="K1118" s="31"/>
      <c r="L1118" s="30">
        <v>202605</v>
      </c>
      <c r="M1118" s="31"/>
      <c r="N1118" s="30">
        <v>202605</v>
      </c>
      <c r="O1118" s="31"/>
      <c r="P1118" s="30"/>
      <c r="Z1118" s="44"/>
      <c r="AA1118" s="44"/>
      <c r="AB1118" s="44"/>
    </row>
    <row r="1119" s="35" customFormat="1" customHeight="1" spans="1:28">
      <c r="A1119" s="30"/>
      <c r="B1119" s="68"/>
      <c r="C1119" s="69" t="s">
        <v>453</v>
      </c>
      <c r="D1119" s="30" t="s">
        <v>454</v>
      </c>
      <c r="E1119" s="30" t="s">
        <v>454</v>
      </c>
      <c r="F1119" s="31"/>
      <c r="G1119" s="63">
        <v>800</v>
      </c>
      <c r="H1119" s="32"/>
      <c r="I1119" s="31" t="s">
        <v>76</v>
      </c>
      <c r="J1119" s="30"/>
      <c r="K1119" s="31"/>
      <c r="L1119" s="30"/>
      <c r="M1119" s="31"/>
      <c r="N1119" s="30">
        <v>202606</v>
      </c>
      <c r="O1119" s="31"/>
      <c r="P1119" s="30"/>
      <c r="Z1119" s="44"/>
      <c r="AA1119" s="44"/>
      <c r="AB1119" s="44"/>
    </row>
    <row r="1120" s="35" customFormat="1" customHeight="1" spans="1:28">
      <c r="A1120" s="30"/>
      <c r="B1120" s="68"/>
      <c r="C1120" s="69" t="s">
        <v>453</v>
      </c>
      <c r="D1120" s="30" t="s">
        <v>33</v>
      </c>
      <c r="E1120" s="30" t="s">
        <v>75</v>
      </c>
      <c r="F1120" s="31">
        <v>800</v>
      </c>
      <c r="G1120" s="31"/>
      <c r="H1120" s="32"/>
      <c r="I1120" s="31" t="s">
        <v>76</v>
      </c>
      <c r="J1120" s="30"/>
      <c r="K1120" s="31"/>
      <c r="L1120" s="30">
        <v>202606</v>
      </c>
      <c r="M1120" s="31"/>
      <c r="N1120" s="30">
        <v>202606</v>
      </c>
      <c r="O1120" s="31"/>
      <c r="P1120" s="30"/>
      <c r="Z1120" s="44"/>
      <c r="AA1120" s="44"/>
      <c r="AB1120" s="44"/>
    </row>
    <row r="1121" s="35" customFormat="1" customHeight="1" spans="1:28">
      <c r="A1121" s="30"/>
      <c r="B1121" s="68"/>
      <c r="C1121" s="69" t="s">
        <v>453</v>
      </c>
      <c r="D1121" s="30" t="s">
        <v>33</v>
      </c>
      <c r="E1121" s="30" t="s">
        <v>476</v>
      </c>
      <c r="F1121" s="31"/>
      <c r="G1121" s="31">
        <v>13.56</v>
      </c>
      <c r="H1121" s="32"/>
      <c r="I1121" s="31" t="s">
        <v>87</v>
      </c>
      <c r="J1121" s="30"/>
      <c r="K1121" s="31"/>
      <c r="L1121" s="30"/>
      <c r="M1121" s="31"/>
      <c r="N1121" s="30">
        <v>202601</v>
      </c>
      <c r="O1121" s="31"/>
      <c r="P1121" s="30"/>
      <c r="Z1121" s="44"/>
      <c r="AA1121" s="44"/>
      <c r="AB1121" s="44"/>
    </row>
    <row r="1122" s="35" customFormat="1" customHeight="1" spans="1:28">
      <c r="A1122" s="30"/>
      <c r="B1122" s="68"/>
      <c r="C1122" s="69" t="s">
        <v>453</v>
      </c>
      <c r="D1122" s="30" t="s">
        <v>33</v>
      </c>
      <c r="E1122" s="30" t="s">
        <v>466</v>
      </c>
      <c r="F1122" s="31"/>
      <c r="G1122" s="31">
        <v>184.5</v>
      </c>
      <c r="H1122" s="32"/>
      <c r="I1122" s="31" t="s">
        <v>87</v>
      </c>
      <c r="J1122" s="30"/>
      <c r="K1122" s="31"/>
      <c r="L1122" s="30"/>
      <c r="M1122" s="31"/>
      <c r="N1122" s="30">
        <v>202601</v>
      </c>
      <c r="O1122" s="31"/>
      <c r="P1122" s="30"/>
      <c r="Z1122" s="44"/>
      <c r="AA1122" s="44"/>
      <c r="AB1122" s="44"/>
    </row>
    <row r="1123" s="35" customFormat="1" customHeight="1" spans="1:28">
      <c r="A1123" s="30"/>
      <c r="B1123" s="68"/>
      <c r="C1123" s="69" t="s">
        <v>453</v>
      </c>
      <c r="D1123" s="30" t="s">
        <v>112</v>
      </c>
      <c r="E1123" s="30" t="s">
        <v>460</v>
      </c>
      <c r="F1123" s="31"/>
      <c r="G1123" s="31">
        <v>67</v>
      </c>
      <c r="H1123" s="32"/>
      <c r="I1123" s="31" t="s">
        <v>87</v>
      </c>
      <c r="J1123" s="30"/>
      <c r="K1123" s="31"/>
      <c r="L1123" s="30"/>
      <c r="M1123" s="31"/>
      <c r="N1123" s="30">
        <v>202601</v>
      </c>
      <c r="O1123" s="31"/>
      <c r="P1123" s="30"/>
      <c r="Z1123" s="44"/>
      <c r="AA1123" s="44"/>
      <c r="AB1123" s="44"/>
    </row>
    <row r="1124" s="35" customFormat="1" customHeight="1" spans="1:28">
      <c r="A1124" s="30"/>
      <c r="B1124" s="68"/>
      <c r="C1124" s="69" t="s">
        <v>453</v>
      </c>
      <c r="D1124" s="30" t="s">
        <v>454</v>
      </c>
      <c r="E1124" s="30" t="s">
        <v>454</v>
      </c>
      <c r="F1124" s="31"/>
      <c r="G1124" s="31">
        <v>1500</v>
      </c>
      <c r="H1124" s="32"/>
      <c r="I1124" s="31" t="s">
        <v>87</v>
      </c>
      <c r="J1124" s="30"/>
      <c r="K1124" s="31"/>
      <c r="L1124" s="41"/>
      <c r="M1124" s="31"/>
      <c r="N1124" s="30">
        <v>202601</v>
      </c>
      <c r="O1124" s="31"/>
      <c r="P1124" s="30"/>
      <c r="Z1124" s="44"/>
      <c r="AA1124" s="44"/>
      <c r="AB1124" s="44"/>
    </row>
    <row r="1125" s="35" customFormat="1" customHeight="1" spans="1:28">
      <c r="A1125" s="30"/>
      <c r="B1125" s="68"/>
      <c r="C1125" s="69" t="s">
        <v>453</v>
      </c>
      <c r="D1125" s="30" t="s">
        <v>33</v>
      </c>
      <c r="E1125" s="30" t="s">
        <v>86</v>
      </c>
      <c r="F1125" s="31">
        <v>1765.06</v>
      </c>
      <c r="G1125" s="31"/>
      <c r="H1125" s="32"/>
      <c r="I1125" s="31" t="s">
        <v>87</v>
      </c>
      <c r="J1125" s="30"/>
      <c r="K1125" s="31"/>
      <c r="L1125" s="30">
        <v>202601</v>
      </c>
      <c r="M1125" s="31"/>
      <c r="N1125" s="30">
        <v>202601</v>
      </c>
      <c r="O1125" s="31"/>
      <c r="P1125" s="30"/>
      <c r="Z1125" s="44"/>
      <c r="AA1125" s="44"/>
      <c r="AB1125" s="44"/>
    </row>
    <row r="1126" s="35" customFormat="1" customHeight="1" spans="1:28">
      <c r="A1126" s="30"/>
      <c r="B1126" s="68"/>
      <c r="C1126" s="69" t="s">
        <v>453</v>
      </c>
      <c r="D1126" s="30" t="s">
        <v>33</v>
      </c>
      <c r="E1126" s="30" t="s">
        <v>494</v>
      </c>
      <c r="F1126" s="31"/>
      <c r="G1126" s="31">
        <v>100</v>
      </c>
      <c r="H1126" s="32"/>
      <c r="I1126" s="31" t="s">
        <v>87</v>
      </c>
      <c r="J1126" s="30"/>
      <c r="K1126" s="31"/>
      <c r="L1126" s="30"/>
      <c r="M1126" s="31"/>
      <c r="N1126" s="30">
        <v>202602</v>
      </c>
      <c r="O1126" s="31"/>
      <c r="P1126" s="30"/>
      <c r="Z1126" s="44"/>
      <c r="AA1126" s="44"/>
      <c r="AB1126" s="44"/>
    </row>
    <row r="1127" s="35" customFormat="1" customHeight="1" spans="1:28">
      <c r="A1127" s="30"/>
      <c r="B1127" s="68"/>
      <c r="C1127" s="69" t="s">
        <v>453</v>
      </c>
      <c r="D1127" s="30" t="s">
        <v>454</v>
      </c>
      <c r="E1127" s="30" t="s">
        <v>454</v>
      </c>
      <c r="F1127" s="31"/>
      <c r="G1127" s="31">
        <v>500</v>
      </c>
      <c r="H1127" s="32"/>
      <c r="I1127" s="31" t="s">
        <v>87</v>
      </c>
      <c r="J1127" s="30"/>
      <c r="K1127" s="31"/>
      <c r="L1127" s="30"/>
      <c r="M1127" s="31"/>
      <c r="N1127" s="30">
        <v>202602</v>
      </c>
      <c r="O1127" s="31"/>
      <c r="P1127" s="30"/>
      <c r="Z1127" s="44"/>
      <c r="AA1127" s="44"/>
      <c r="AB1127" s="44"/>
    </row>
    <row r="1128" s="35" customFormat="1" customHeight="1" spans="1:28">
      <c r="A1128" s="30"/>
      <c r="B1128" s="38"/>
      <c r="C1128" s="69" t="s">
        <v>453</v>
      </c>
      <c r="D1128" s="30" t="s">
        <v>33</v>
      </c>
      <c r="E1128" s="31" t="s">
        <v>86</v>
      </c>
      <c r="F1128" s="31">
        <v>600</v>
      </c>
      <c r="G1128" s="31"/>
      <c r="H1128" s="32"/>
      <c r="I1128" s="31" t="s">
        <v>87</v>
      </c>
      <c r="J1128" s="30"/>
      <c r="K1128" s="31"/>
      <c r="L1128" s="30">
        <v>202602</v>
      </c>
      <c r="M1128" s="31"/>
      <c r="N1128" s="30">
        <v>202602</v>
      </c>
      <c r="O1128" s="31"/>
      <c r="P1128" s="30"/>
      <c r="Z1128" s="44"/>
      <c r="AA1128" s="44"/>
      <c r="AB1128" s="44"/>
    </row>
    <row r="1129" s="35" customFormat="1" customHeight="1" spans="1:28">
      <c r="A1129" s="30"/>
      <c r="B1129" s="38">
        <v>46075</v>
      </c>
      <c r="C1129" s="69" t="s">
        <v>28</v>
      </c>
      <c r="D1129" s="30" t="s">
        <v>33</v>
      </c>
      <c r="E1129" s="65" t="s">
        <v>77</v>
      </c>
      <c r="F1129" s="56">
        <v>462.37</v>
      </c>
      <c r="G1129" s="56"/>
      <c r="H1129" s="32">
        <v>155428.820000001</v>
      </c>
      <c r="I1129" s="31" t="s">
        <v>78</v>
      </c>
      <c r="J1129" s="30"/>
      <c r="K1129" s="31"/>
      <c r="L1129" s="30">
        <v>202602</v>
      </c>
      <c r="M1129" s="31"/>
      <c r="N1129" s="30">
        <v>202602</v>
      </c>
      <c r="O1129" s="31"/>
      <c r="P1129" s="30"/>
      <c r="Z1129" s="44"/>
      <c r="AA1129" s="44"/>
      <c r="AB1129" s="44"/>
    </row>
    <row r="1130" s="35" customFormat="1" customHeight="1" spans="1:28">
      <c r="A1130" s="30"/>
      <c r="B1130" s="38">
        <v>46075</v>
      </c>
      <c r="C1130" s="69" t="s">
        <v>28</v>
      </c>
      <c r="D1130" s="30" t="s">
        <v>33</v>
      </c>
      <c r="E1130" s="56" t="s">
        <v>98</v>
      </c>
      <c r="F1130" s="56">
        <v>141.95</v>
      </c>
      <c r="G1130" s="56"/>
      <c r="H1130" s="32">
        <v>155570.770000001</v>
      </c>
      <c r="I1130" s="31" t="s">
        <v>99</v>
      </c>
      <c r="J1130" s="30"/>
      <c r="K1130" s="31"/>
      <c r="L1130" s="30">
        <v>202602</v>
      </c>
      <c r="M1130" s="31"/>
      <c r="N1130" s="30">
        <v>202602</v>
      </c>
      <c r="O1130" s="31"/>
      <c r="P1130" s="30"/>
      <c r="Z1130" s="44"/>
      <c r="AA1130" s="44"/>
      <c r="AB1130" s="44"/>
    </row>
    <row r="1131" s="35" customFormat="1" customHeight="1" spans="1:28">
      <c r="A1131" s="30"/>
      <c r="B1131" s="38">
        <v>46075</v>
      </c>
      <c r="C1131" s="69" t="s">
        <v>28</v>
      </c>
      <c r="D1131" s="30" t="s">
        <v>33</v>
      </c>
      <c r="E1131" s="65" t="s">
        <v>81</v>
      </c>
      <c r="F1131" s="56">
        <v>470</v>
      </c>
      <c r="G1131" s="56"/>
      <c r="H1131" s="32">
        <v>156040.770000001</v>
      </c>
      <c r="I1131" s="31" t="s">
        <v>82</v>
      </c>
      <c r="J1131" s="30"/>
      <c r="K1131" s="31"/>
      <c r="L1131" s="30">
        <v>202602</v>
      </c>
      <c r="M1131" s="31"/>
      <c r="N1131" s="30">
        <v>202602</v>
      </c>
      <c r="O1131" s="31"/>
      <c r="P1131" s="30"/>
      <c r="Z1131" s="44"/>
      <c r="AA1131" s="44"/>
      <c r="AB1131" s="44"/>
    </row>
    <row r="1132" s="35" customFormat="1" customHeight="1" spans="1:28">
      <c r="A1132" s="30"/>
      <c r="B1132" s="38">
        <v>46075</v>
      </c>
      <c r="C1132" s="69" t="s">
        <v>28</v>
      </c>
      <c r="D1132" s="30" t="s">
        <v>33</v>
      </c>
      <c r="E1132" s="65" t="s">
        <v>79</v>
      </c>
      <c r="F1132" s="56">
        <v>84.5</v>
      </c>
      <c r="G1132" s="56"/>
      <c r="H1132" s="32">
        <v>156125.270000001</v>
      </c>
      <c r="I1132" s="31" t="s">
        <v>80</v>
      </c>
      <c r="J1132" s="30"/>
      <c r="K1132" s="31"/>
      <c r="L1132" s="30">
        <v>202602</v>
      </c>
      <c r="M1132" s="31"/>
      <c r="N1132" s="30">
        <v>202602</v>
      </c>
      <c r="O1132" s="31"/>
      <c r="P1132" s="30"/>
      <c r="Z1132" s="44"/>
      <c r="AA1132" s="44"/>
      <c r="AB1132" s="44"/>
    </row>
    <row r="1133" s="35" customFormat="1" customHeight="1" spans="1:28">
      <c r="A1133" s="30"/>
      <c r="B1133" s="38">
        <v>46078</v>
      </c>
      <c r="C1133" s="69" t="s">
        <v>28</v>
      </c>
      <c r="D1133" s="30" t="s">
        <v>33</v>
      </c>
      <c r="E1133" s="65" t="s">
        <v>283</v>
      </c>
      <c r="F1133" s="56"/>
      <c r="G1133" s="56">
        <v>21270</v>
      </c>
      <c r="H1133" s="32">
        <v>134855.270000001</v>
      </c>
      <c r="I1133" s="31" t="s">
        <v>72</v>
      </c>
      <c r="J1133" s="30"/>
      <c r="K1133" s="31"/>
      <c r="L1133" s="30">
        <v>202602</v>
      </c>
      <c r="M1133" s="31"/>
      <c r="N1133" s="30">
        <v>202602</v>
      </c>
      <c r="O1133" s="31"/>
      <c r="P1133" s="30"/>
      <c r="Z1133" s="44"/>
      <c r="AA1133" s="44"/>
      <c r="AB1133" s="44"/>
    </row>
    <row r="1134" s="35" customFormat="1" customHeight="1" spans="1:28">
      <c r="A1134" s="30"/>
      <c r="B1134" s="38">
        <v>46080</v>
      </c>
      <c r="C1134" s="69" t="s">
        <v>28</v>
      </c>
      <c r="D1134" s="30" t="s">
        <v>33</v>
      </c>
      <c r="E1134" s="65" t="s">
        <v>495</v>
      </c>
      <c r="F1134" s="56"/>
      <c r="G1134" s="56">
        <v>300</v>
      </c>
      <c r="H1134" s="32">
        <v>134555.270000001</v>
      </c>
      <c r="I1134" s="31" t="s">
        <v>72</v>
      </c>
      <c r="J1134" s="30"/>
      <c r="K1134" s="31"/>
      <c r="L1134" s="30">
        <v>202602</v>
      </c>
      <c r="M1134" s="65" t="s">
        <v>495</v>
      </c>
      <c r="N1134" s="30">
        <v>202602</v>
      </c>
      <c r="O1134" s="31"/>
      <c r="P1134" s="30"/>
      <c r="Z1134" s="44"/>
      <c r="AA1134" s="44"/>
      <c r="AB1134" s="44"/>
    </row>
    <row r="1135" s="35" customFormat="1" customHeight="1" spans="1:28">
      <c r="A1135" s="30"/>
      <c r="B1135" s="38">
        <v>46082</v>
      </c>
      <c r="C1135" s="69" t="s">
        <v>28</v>
      </c>
      <c r="D1135" s="30" t="s">
        <v>33</v>
      </c>
      <c r="E1135" s="65" t="s">
        <v>73</v>
      </c>
      <c r="F1135" s="56">
        <v>413.79</v>
      </c>
      <c r="G1135" s="56"/>
      <c r="H1135" s="32">
        <v>134969.060000001</v>
      </c>
      <c r="I1135" s="31" t="s">
        <v>74</v>
      </c>
      <c r="J1135" s="30"/>
      <c r="K1135" s="31"/>
      <c r="L1135" s="30">
        <v>202602</v>
      </c>
      <c r="M1135" s="31"/>
      <c r="N1135" s="30">
        <v>202603</v>
      </c>
      <c r="O1135" s="31"/>
      <c r="P1135" s="30"/>
      <c r="Z1135" s="44"/>
      <c r="AA1135" s="44"/>
      <c r="AB1135" s="44"/>
    </row>
    <row r="1136" s="35" customFormat="1" customHeight="1" spans="1:28">
      <c r="A1136" s="30"/>
      <c r="B1136" s="38">
        <v>46082</v>
      </c>
      <c r="C1136" s="69" t="s">
        <v>28</v>
      </c>
      <c r="D1136" s="30" t="s">
        <v>33</v>
      </c>
      <c r="E1136" s="65" t="s">
        <v>81</v>
      </c>
      <c r="F1136" s="56">
        <v>205.65</v>
      </c>
      <c r="G1136" s="56"/>
      <c r="H1136" s="32">
        <v>135174.710000001</v>
      </c>
      <c r="I1136" s="31" t="s">
        <v>82</v>
      </c>
      <c r="J1136" s="30"/>
      <c r="K1136" s="31"/>
      <c r="L1136" s="30">
        <v>202602</v>
      </c>
      <c r="M1136" s="31"/>
      <c r="N1136" s="30">
        <v>202603</v>
      </c>
      <c r="O1136" s="31"/>
      <c r="P1136" s="30"/>
      <c r="Z1136" s="44"/>
      <c r="AA1136" s="44"/>
      <c r="AB1136" s="44"/>
    </row>
    <row r="1137" s="35" customFormat="1" customHeight="1" spans="1:28">
      <c r="A1137" s="30"/>
      <c r="B1137" s="38">
        <v>46082</v>
      </c>
      <c r="C1137" s="69" t="s">
        <v>28</v>
      </c>
      <c r="D1137" s="30" t="s">
        <v>33</v>
      </c>
      <c r="E1137" s="65" t="s">
        <v>79</v>
      </c>
      <c r="F1137" s="56">
        <v>551.19</v>
      </c>
      <c r="G1137" s="56"/>
      <c r="H1137" s="32">
        <v>135725.900000001</v>
      </c>
      <c r="I1137" s="31" t="s">
        <v>80</v>
      </c>
      <c r="J1137" s="30"/>
      <c r="K1137" s="31"/>
      <c r="L1137" s="30">
        <v>202602</v>
      </c>
      <c r="M1137" s="31"/>
      <c r="N1137" s="30">
        <v>202603</v>
      </c>
      <c r="O1137" s="31"/>
      <c r="P1137" s="30"/>
      <c r="Z1137" s="44"/>
      <c r="AA1137" s="44"/>
      <c r="AB1137" s="44"/>
    </row>
    <row r="1138" s="35" customFormat="1" customHeight="1" spans="1:28">
      <c r="A1138" s="30"/>
      <c r="B1138" s="38">
        <v>46082</v>
      </c>
      <c r="C1138" s="69" t="s">
        <v>28</v>
      </c>
      <c r="D1138" s="30" t="s">
        <v>33</v>
      </c>
      <c r="E1138" s="65" t="s">
        <v>75</v>
      </c>
      <c r="F1138" s="56">
        <v>752.99</v>
      </c>
      <c r="G1138" s="56"/>
      <c r="H1138" s="32">
        <v>136478.890000001</v>
      </c>
      <c r="I1138" s="31" t="s">
        <v>76</v>
      </c>
      <c r="J1138" s="30"/>
      <c r="K1138" s="31"/>
      <c r="L1138" s="30">
        <v>202602</v>
      </c>
      <c r="M1138" s="31"/>
      <c r="N1138" s="30">
        <v>202603</v>
      </c>
      <c r="O1138" s="31"/>
      <c r="P1138" s="30"/>
      <c r="Z1138" s="44"/>
      <c r="AA1138" s="44"/>
      <c r="AB1138" s="44"/>
    </row>
    <row r="1139" s="35" customFormat="1" customHeight="1" spans="1:28">
      <c r="A1139" s="30"/>
      <c r="B1139" s="38">
        <v>46082</v>
      </c>
      <c r="C1139" s="69" t="s">
        <v>28</v>
      </c>
      <c r="D1139" s="30" t="s">
        <v>33</v>
      </c>
      <c r="E1139" s="65" t="s">
        <v>305</v>
      </c>
      <c r="F1139" s="56"/>
      <c r="G1139" s="56">
        <v>9718.52</v>
      </c>
      <c r="H1139" s="32">
        <v>126760.370000001</v>
      </c>
      <c r="I1139" s="31" t="s">
        <v>11</v>
      </c>
      <c r="J1139" s="30"/>
      <c r="K1139" s="31"/>
      <c r="L1139" s="30">
        <v>202603</v>
      </c>
      <c r="M1139" s="31"/>
      <c r="N1139" s="30">
        <v>202603</v>
      </c>
      <c r="O1139" s="31"/>
      <c r="P1139" s="30"/>
      <c r="Z1139" s="44"/>
      <c r="AA1139" s="44"/>
      <c r="AB1139" s="44"/>
    </row>
    <row r="1140" s="35" customFormat="1" customHeight="1" spans="1:28">
      <c r="A1140" s="30"/>
      <c r="B1140" s="38">
        <v>46082</v>
      </c>
      <c r="C1140" s="69" t="s">
        <v>28</v>
      </c>
      <c r="D1140" s="30" t="s">
        <v>33</v>
      </c>
      <c r="E1140" s="65" t="s">
        <v>496</v>
      </c>
      <c r="F1140" s="56"/>
      <c r="G1140" s="56">
        <v>15000</v>
      </c>
      <c r="H1140" s="32">
        <v>111760.370000001</v>
      </c>
      <c r="I1140" s="31" t="s">
        <v>11</v>
      </c>
      <c r="J1140" s="30"/>
      <c r="K1140" s="31"/>
      <c r="L1140" s="30">
        <v>202603</v>
      </c>
      <c r="M1140" s="31"/>
      <c r="N1140" s="30">
        <v>202603</v>
      </c>
      <c r="O1140" s="31"/>
      <c r="P1140" s="30"/>
      <c r="Z1140" s="44"/>
      <c r="AA1140" s="44"/>
      <c r="AB1140" s="44"/>
    </row>
    <row r="1141" s="35" customFormat="1" customHeight="1" spans="1:28">
      <c r="A1141" s="30"/>
      <c r="B1141" s="38">
        <v>46082</v>
      </c>
      <c r="C1141" s="69" t="s">
        <v>28</v>
      </c>
      <c r="D1141" s="30" t="s">
        <v>33</v>
      </c>
      <c r="E1141" s="65" t="s">
        <v>96</v>
      </c>
      <c r="F1141" s="56">
        <v>711.17</v>
      </c>
      <c r="G1141" s="56"/>
      <c r="H1141" s="32">
        <v>112471.540000001</v>
      </c>
      <c r="I1141" s="31" t="s">
        <v>97</v>
      </c>
      <c r="J1141" s="30"/>
      <c r="K1141" s="31"/>
      <c r="L1141" s="30">
        <v>202602</v>
      </c>
      <c r="M1141" s="31"/>
      <c r="N1141" s="30">
        <v>202603</v>
      </c>
      <c r="O1141" s="31"/>
      <c r="P1141" s="30"/>
      <c r="Z1141" s="44"/>
      <c r="AA1141" s="44"/>
      <c r="AB1141" s="44"/>
    </row>
    <row r="1142" s="35" customFormat="1" customHeight="1" spans="1:28">
      <c r="A1142" s="30"/>
      <c r="B1142" s="38">
        <v>46082</v>
      </c>
      <c r="C1142" s="69" t="s">
        <v>28</v>
      </c>
      <c r="D1142" s="30" t="s">
        <v>33</v>
      </c>
      <c r="E1142" s="65" t="s">
        <v>90</v>
      </c>
      <c r="F1142" s="56">
        <v>2197.84</v>
      </c>
      <c r="G1142" s="56"/>
      <c r="H1142" s="32">
        <v>114669.380000001</v>
      </c>
      <c r="I1142" s="31" t="s">
        <v>91</v>
      </c>
      <c r="J1142" s="30"/>
      <c r="K1142" s="31"/>
      <c r="L1142" s="30">
        <v>202602</v>
      </c>
      <c r="M1142" s="31"/>
      <c r="N1142" s="30">
        <v>202603</v>
      </c>
      <c r="O1142" s="31"/>
      <c r="P1142" s="30"/>
      <c r="Z1142" s="44"/>
      <c r="AA1142" s="44"/>
      <c r="AB1142" s="44"/>
    </row>
    <row r="1143" s="35" customFormat="1" customHeight="1" spans="1:28">
      <c r="A1143" s="30"/>
      <c r="B1143" s="38">
        <v>46082</v>
      </c>
      <c r="C1143" s="69" t="s">
        <v>28</v>
      </c>
      <c r="D1143" s="30" t="s">
        <v>33</v>
      </c>
      <c r="E1143" s="65" t="s">
        <v>85</v>
      </c>
      <c r="F1143" s="56">
        <v>13629.68</v>
      </c>
      <c r="G1143" s="56"/>
      <c r="H1143" s="32">
        <v>128299.060000001</v>
      </c>
      <c r="I1143" s="31" t="s">
        <v>72</v>
      </c>
      <c r="J1143" s="30"/>
      <c r="K1143" s="31"/>
      <c r="L1143" s="30">
        <v>202602</v>
      </c>
      <c r="M1143" s="31"/>
      <c r="N1143" s="30">
        <v>202603</v>
      </c>
      <c r="O1143" s="31"/>
      <c r="P1143" s="30"/>
      <c r="Z1143" s="44"/>
      <c r="AA1143" s="44"/>
      <c r="AB1143" s="44"/>
    </row>
    <row r="1144" s="35" customFormat="1" customHeight="1" spans="1:28">
      <c r="A1144" s="30"/>
      <c r="B1144" s="38">
        <v>46082</v>
      </c>
      <c r="C1144" s="69" t="s">
        <v>28</v>
      </c>
      <c r="D1144" s="30"/>
      <c r="E1144" s="58" t="s">
        <v>307</v>
      </c>
      <c r="F1144" s="56">
        <v>16</v>
      </c>
      <c r="G1144" s="56"/>
      <c r="H1144" s="32">
        <v>128315.060000001</v>
      </c>
      <c r="I1144" s="31"/>
      <c r="J1144" s="30"/>
      <c r="K1144" s="31"/>
      <c r="L1144" s="30">
        <v>202602</v>
      </c>
      <c r="M1144" s="65" t="s">
        <v>307</v>
      </c>
      <c r="N1144" s="30">
        <v>202603</v>
      </c>
      <c r="O1144" s="31"/>
      <c r="P1144" s="30"/>
      <c r="Z1144" s="44"/>
      <c r="AA1144" s="44"/>
      <c r="AB1144" s="44"/>
    </row>
    <row r="1145" s="35" customFormat="1" customHeight="1" spans="1:28">
      <c r="A1145" s="30"/>
      <c r="B1145" s="38">
        <v>46082</v>
      </c>
      <c r="C1145" s="69" t="s">
        <v>28</v>
      </c>
      <c r="D1145" s="30" t="s">
        <v>33</v>
      </c>
      <c r="E1145" s="65" t="s">
        <v>106</v>
      </c>
      <c r="F1145" s="56">
        <v>2.09</v>
      </c>
      <c r="G1145" s="56"/>
      <c r="H1145" s="32">
        <v>128317.150000001</v>
      </c>
      <c r="I1145" s="31" t="s">
        <v>107</v>
      </c>
      <c r="J1145" s="30"/>
      <c r="K1145" s="31"/>
      <c r="L1145" s="30">
        <v>202602</v>
      </c>
      <c r="M1145" s="31"/>
      <c r="N1145" s="30">
        <v>202603</v>
      </c>
      <c r="O1145" s="31"/>
      <c r="P1145" s="30"/>
      <c r="Z1145" s="44"/>
      <c r="AA1145" s="44"/>
      <c r="AB1145" s="44"/>
    </row>
    <row r="1146" s="35" customFormat="1" customHeight="1" spans="1:28">
      <c r="A1146" s="30"/>
      <c r="B1146" s="38">
        <v>46082</v>
      </c>
      <c r="C1146" s="69" t="s">
        <v>28</v>
      </c>
      <c r="D1146" s="30" t="s">
        <v>33</v>
      </c>
      <c r="E1146" s="65" t="s">
        <v>86</v>
      </c>
      <c r="F1146" s="56">
        <v>695.53</v>
      </c>
      <c r="G1146" s="56"/>
      <c r="H1146" s="32">
        <v>129012.680000001</v>
      </c>
      <c r="I1146" s="31" t="s">
        <v>87</v>
      </c>
      <c r="J1146" s="30"/>
      <c r="K1146" s="31"/>
      <c r="L1146" s="30">
        <v>202602</v>
      </c>
      <c r="M1146" s="31"/>
      <c r="N1146" s="30">
        <v>202603</v>
      </c>
      <c r="O1146" s="31"/>
      <c r="P1146" s="30"/>
      <c r="Z1146" s="44"/>
      <c r="AA1146" s="44"/>
      <c r="AB1146" s="44"/>
    </row>
    <row r="1147" s="35" customFormat="1" customHeight="1" spans="1:28">
      <c r="A1147" s="30"/>
      <c r="B1147" s="38">
        <v>46083</v>
      </c>
      <c r="C1147" s="69" t="s">
        <v>28</v>
      </c>
      <c r="D1147" s="30"/>
      <c r="E1147" s="58" t="s">
        <v>299</v>
      </c>
      <c r="F1147" s="56">
        <v>34</v>
      </c>
      <c r="G1147" s="56"/>
      <c r="H1147" s="32">
        <v>129046.680000001</v>
      </c>
      <c r="I1147" s="31"/>
      <c r="J1147" s="30"/>
      <c r="K1147" s="31"/>
      <c r="L1147" s="30">
        <v>202603</v>
      </c>
      <c r="M1147" s="65" t="s">
        <v>299</v>
      </c>
      <c r="N1147" s="30">
        <v>202603</v>
      </c>
      <c r="O1147" s="31"/>
      <c r="P1147" s="30"/>
      <c r="Z1147" s="44"/>
      <c r="AA1147" s="44"/>
      <c r="AB1147" s="44"/>
    </row>
    <row r="1148" s="35" customFormat="1" customHeight="1" spans="1:28">
      <c r="A1148" s="30"/>
      <c r="B1148" s="38">
        <v>46083</v>
      </c>
      <c r="C1148" s="69" t="s">
        <v>28</v>
      </c>
      <c r="D1148" s="30"/>
      <c r="E1148" s="58" t="s">
        <v>300</v>
      </c>
      <c r="F1148" s="56">
        <v>35</v>
      </c>
      <c r="G1148" s="56"/>
      <c r="H1148" s="32">
        <v>129081.680000001</v>
      </c>
      <c r="I1148" s="31"/>
      <c r="J1148" s="30"/>
      <c r="K1148" s="31"/>
      <c r="L1148" s="30">
        <v>202603</v>
      </c>
      <c r="M1148" s="56" t="s">
        <v>300</v>
      </c>
      <c r="N1148" s="30">
        <v>202603</v>
      </c>
      <c r="O1148" s="31"/>
      <c r="P1148" s="30"/>
      <c r="Z1148" s="44"/>
      <c r="AA1148" s="44"/>
      <c r="AB1148" s="44"/>
    </row>
    <row r="1149" s="35" customFormat="1" customHeight="1" spans="1:28">
      <c r="A1149" s="30"/>
      <c r="B1149" s="38">
        <v>46083</v>
      </c>
      <c r="C1149" s="69" t="s">
        <v>28</v>
      </c>
      <c r="D1149" s="30"/>
      <c r="E1149" s="58" t="s">
        <v>497</v>
      </c>
      <c r="F1149" s="56">
        <v>58</v>
      </c>
      <c r="G1149" s="56"/>
      <c r="H1149" s="32">
        <v>129139.680000001</v>
      </c>
      <c r="I1149" s="31"/>
      <c r="J1149" s="30"/>
      <c r="K1149" s="31"/>
      <c r="L1149" s="30">
        <v>202603</v>
      </c>
      <c r="M1149" s="65" t="s">
        <v>497</v>
      </c>
      <c r="N1149" s="30">
        <v>202603</v>
      </c>
      <c r="O1149" s="31"/>
      <c r="P1149" s="30"/>
      <c r="Z1149" s="44"/>
      <c r="AA1149" s="44"/>
      <c r="AB1149" s="44"/>
    </row>
    <row r="1150" s="35" customFormat="1" customHeight="1" spans="1:28">
      <c r="A1150" s="30"/>
      <c r="B1150" s="38">
        <v>46083</v>
      </c>
      <c r="C1150" s="69" t="s">
        <v>28</v>
      </c>
      <c r="D1150" s="30"/>
      <c r="E1150" s="58" t="s">
        <v>309</v>
      </c>
      <c r="F1150" s="56">
        <v>82</v>
      </c>
      <c r="G1150" s="56"/>
      <c r="H1150" s="32">
        <v>129221.680000001</v>
      </c>
      <c r="I1150" s="31"/>
      <c r="J1150" s="30"/>
      <c r="K1150" s="31"/>
      <c r="L1150" s="30">
        <v>202603</v>
      </c>
      <c r="M1150" s="65" t="s">
        <v>309</v>
      </c>
      <c r="N1150" s="30">
        <v>202603</v>
      </c>
      <c r="O1150" s="31"/>
      <c r="P1150" s="30"/>
      <c r="Z1150" s="44"/>
      <c r="AA1150" s="44"/>
      <c r="AB1150" s="44"/>
    </row>
    <row r="1151" s="35" customFormat="1" customHeight="1" spans="1:28">
      <c r="A1151" s="30"/>
      <c r="B1151" s="38">
        <v>46083</v>
      </c>
      <c r="C1151" s="69" t="s">
        <v>28</v>
      </c>
      <c r="D1151" s="30" t="s">
        <v>33</v>
      </c>
      <c r="E1151" s="65" t="s">
        <v>77</v>
      </c>
      <c r="F1151" s="56">
        <v>1590.37</v>
      </c>
      <c r="G1151" s="56"/>
      <c r="H1151" s="32">
        <v>130812.050000001</v>
      </c>
      <c r="I1151" s="31" t="s">
        <v>78</v>
      </c>
      <c r="J1151" s="30"/>
      <c r="K1151" s="31"/>
      <c r="L1151" s="30">
        <v>202603</v>
      </c>
      <c r="M1151" s="31"/>
      <c r="N1151" s="30">
        <v>202603</v>
      </c>
      <c r="O1151" s="31"/>
      <c r="P1151" s="30"/>
      <c r="Z1151" s="44"/>
      <c r="AA1151" s="44"/>
      <c r="AB1151" s="44"/>
    </row>
    <row r="1152" s="35" customFormat="1" customHeight="1" spans="1:28">
      <c r="A1152" s="30"/>
      <c r="B1152" s="38">
        <v>46083</v>
      </c>
      <c r="C1152" s="69" t="s">
        <v>28</v>
      </c>
      <c r="D1152" s="30" t="s">
        <v>33</v>
      </c>
      <c r="E1152" s="65" t="s">
        <v>498</v>
      </c>
      <c r="F1152" s="56"/>
      <c r="G1152" s="56">
        <v>240</v>
      </c>
      <c r="H1152" s="32">
        <v>130572.050000001</v>
      </c>
      <c r="I1152" s="31" t="s">
        <v>72</v>
      </c>
      <c r="J1152" s="30"/>
      <c r="K1152" s="31"/>
      <c r="L1152" s="30">
        <v>202602</v>
      </c>
      <c r="M1152" s="31"/>
      <c r="N1152" s="30">
        <v>202603</v>
      </c>
      <c r="O1152" s="31"/>
      <c r="P1152" s="30"/>
      <c r="Z1152" s="44"/>
      <c r="AA1152" s="44"/>
      <c r="AB1152" s="44"/>
    </row>
    <row r="1153" s="35" customFormat="1" customHeight="1" spans="1:28">
      <c r="A1153" s="30"/>
      <c r="B1153" s="38">
        <v>46083</v>
      </c>
      <c r="C1153" s="69" t="s">
        <v>28</v>
      </c>
      <c r="D1153" s="30" t="s">
        <v>33</v>
      </c>
      <c r="E1153" s="56" t="s">
        <v>83</v>
      </c>
      <c r="F1153" s="56">
        <v>4571.93</v>
      </c>
      <c r="G1153" s="56"/>
      <c r="H1153" s="32">
        <v>135143.980000001</v>
      </c>
      <c r="I1153" s="31" t="s">
        <v>84</v>
      </c>
      <c r="J1153" s="30"/>
      <c r="K1153" s="31"/>
      <c r="L1153" s="30">
        <v>202602</v>
      </c>
      <c r="M1153" s="31"/>
      <c r="N1153" s="30">
        <v>202603</v>
      </c>
      <c r="O1153" s="31"/>
      <c r="P1153" s="30"/>
      <c r="Z1153" s="44"/>
      <c r="AA1153" s="44"/>
      <c r="AB1153" s="44"/>
    </row>
    <row r="1154" s="35" customFormat="1" customHeight="1" spans="1:28">
      <c r="A1154" s="30"/>
      <c r="B1154" s="38">
        <v>46083</v>
      </c>
      <c r="C1154" s="69" t="s">
        <v>28</v>
      </c>
      <c r="D1154" s="30" t="s">
        <v>33</v>
      </c>
      <c r="E1154" s="65" t="s">
        <v>100</v>
      </c>
      <c r="F1154" s="56">
        <v>2358.07</v>
      </c>
      <c r="G1154" s="56"/>
      <c r="H1154" s="32">
        <v>137502.050000001</v>
      </c>
      <c r="I1154" s="31" t="s">
        <v>101</v>
      </c>
      <c r="J1154" s="30"/>
      <c r="K1154" s="31"/>
      <c r="L1154" s="30">
        <v>202603</v>
      </c>
      <c r="M1154" s="31"/>
      <c r="N1154" s="30">
        <v>202603</v>
      </c>
      <c r="O1154" s="31"/>
      <c r="P1154" s="30"/>
      <c r="Z1154" s="44"/>
      <c r="AA1154" s="44"/>
      <c r="AB1154" s="44"/>
    </row>
    <row r="1155" s="35" customFormat="1" customHeight="1" spans="1:28">
      <c r="A1155" s="30"/>
      <c r="B1155" s="38">
        <v>46083</v>
      </c>
      <c r="C1155" s="69" t="s">
        <v>28</v>
      </c>
      <c r="D1155" s="30" t="s">
        <v>33</v>
      </c>
      <c r="E1155" s="65" t="s">
        <v>98</v>
      </c>
      <c r="F1155" s="56">
        <v>296.28</v>
      </c>
      <c r="G1155" s="56"/>
      <c r="H1155" s="32">
        <v>137798.330000001</v>
      </c>
      <c r="I1155" s="31" t="s">
        <v>99</v>
      </c>
      <c r="J1155" s="30"/>
      <c r="K1155" s="31"/>
      <c r="L1155" s="30">
        <v>202603</v>
      </c>
      <c r="M1155" s="31"/>
      <c r="N1155" s="30">
        <v>202603</v>
      </c>
      <c r="O1155" s="31"/>
      <c r="P1155" s="30"/>
      <c r="Z1155" s="44"/>
      <c r="AA1155" s="44"/>
      <c r="AB1155" s="44"/>
    </row>
    <row r="1156" s="35" customFormat="1" customHeight="1" spans="1:28">
      <c r="A1156" s="30"/>
      <c r="B1156" s="38">
        <v>46083</v>
      </c>
      <c r="C1156" s="69" t="s">
        <v>28</v>
      </c>
      <c r="D1156" s="30"/>
      <c r="E1156" s="58" t="s">
        <v>301</v>
      </c>
      <c r="F1156" s="56">
        <v>150</v>
      </c>
      <c r="G1156" s="56"/>
      <c r="H1156" s="32">
        <v>137948.330000001</v>
      </c>
      <c r="I1156" s="31"/>
      <c r="J1156" s="30"/>
      <c r="K1156" s="31"/>
      <c r="L1156" s="30">
        <v>202603</v>
      </c>
      <c r="M1156" s="65" t="s">
        <v>301</v>
      </c>
      <c r="N1156" s="30">
        <v>202603</v>
      </c>
      <c r="O1156" s="31"/>
      <c r="P1156" s="30"/>
      <c r="Z1156" s="44"/>
      <c r="AA1156" s="44"/>
      <c r="AB1156" s="44"/>
    </row>
    <row r="1157" s="35" customFormat="1" customHeight="1" spans="1:28">
      <c r="A1157" s="30"/>
      <c r="B1157" s="38">
        <v>46083</v>
      </c>
      <c r="C1157" s="69" t="s">
        <v>28</v>
      </c>
      <c r="D1157" s="30" t="s">
        <v>33</v>
      </c>
      <c r="E1157" s="65" t="s">
        <v>102</v>
      </c>
      <c r="F1157" s="56">
        <v>2550.96</v>
      </c>
      <c r="G1157" s="56"/>
      <c r="H1157" s="32">
        <v>140499.290000001</v>
      </c>
      <c r="I1157" s="31" t="s">
        <v>103</v>
      </c>
      <c r="J1157" s="30"/>
      <c r="K1157" s="31"/>
      <c r="L1157" s="30">
        <v>202602</v>
      </c>
      <c r="M1157" s="31"/>
      <c r="N1157" s="30">
        <v>202603</v>
      </c>
      <c r="O1157" s="31"/>
      <c r="P1157" s="30"/>
      <c r="Z1157" s="44"/>
      <c r="AA1157" s="44"/>
      <c r="AB1157" s="44"/>
    </row>
    <row r="1158" s="35" customFormat="1" customHeight="1" spans="1:28">
      <c r="A1158" s="30"/>
      <c r="B1158" s="38">
        <v>46083</v>
      </c>
      <c r="C1158" s="69" t="s">
        <v>28</v>
      </c>
      <c r="D1158" s="30" t="s">
        <v>33</v>
      </c>
      <c r="E1158" s="65" t="s">
        <v>108</v>
      </c>
      <c r="F1158" s="56">
        <v>2249.26</v>
      </c>
      <c r="G1158" s="56"/>
      <c r="H1158" s="32">
        <v>142748.550000001</v>
      </c>
      <c r="I1158" s="31" t="s">
        <v>109</v>
      </c>
      <c r="J1158" s="30"/>
      <c r="K1158" s="31"/>
      <c r="L1158" s="30">
        <v>202602</v>
      </c>
      <c r="M1158" s="31"/>
      <c r="N1158" s="30">
        <v>202603</v>
      </c>
      <c r="O1158" s="31"/>
      <c r="P1158" s="30"/>
      <c r="Z1158" s="44"/>
      <c r="AA1158" s="44"/>
      <c r="AB1158" s="44"/>
    </row>
    <row r="1159" s="35" customFormat="1" customHeight="1" spans="1:28">
      <c r="A1159" s="30"/>
      <c r="B1159" s="38">
        <v>46084</v>
      </c>
      <c r="C1159" s="69" t="s">
        <v>28</v>
      </c>
      <c r="D1159" s="30" t="s">
        <v>33</v>
      </c>
      <c r="E1159" s="65" t="s">
        <v>499</v>
      </c>
      <c r="F1159" s="56"/>
      <c r="G1159" s="56">
        <v>90</v>
      </c>
      <c r="H1159" s="32">
        <v>142658.550000001</v>
      </c>
      <c r="I1159" s="31" t="s">
        <v>37</v>
      </c>
      <c r="J1159" s="30"/>
      <c r="K1159" s="31"/>
      <c r="L1159" s="30">
        <v>202602</v>
      </c>
      <c r="M1159" s="31"/>
      <c r="N1159" s="30">
        <v>202603</v>
      </c>
      <c r="O1159" s="31"/>
      <c r="P1159" s="30"/>
      <c r="Z1159" s="44"/>
      <c r="AA1159" s="44"/>
      <c r="AB1159" s="44"/>
    </row>
    <row r="1160" s="35" customFormat="1" customHeight="1" spans="1:28">
      <c r="A1160" s="30"/>
      <c r="B1160" s="38">
        <v>46084</v>
      </c>
      <c r="C1160" s="69" t="s">
        <v>28</v>
      </c>
      <c r="D1160" s="30" t="s">
        <v>33</v>
      </c>
      <c r="E1160" s="65" t="s">
        <v>500</v>
      </c>
      <c r="F1160" s="56"/>
      <c r="G1160" s="56">
        <v>159.2</v>
      </c>
      <c r="H1160" s="32">
        <v>142499.350000001</v>
      </c>
      <c r="I1160" s="31" t="s">
        <v>11</v>
      </c>
      <c r="J1160" s="30"/>
      <c r="K1160" s="31"/>
      <c r="L1160" s="30">
        <v>202602</v>
      </c>
      <c r="M1160" s="31"/>
      <c r="N1160" s="30">
        <v>202603</v>
      </c>
      <c r="O1160" s="31"/>
      <c r="P1160" s="30"/>
      <c r="Z1160" s="44"/>
      <c r="AA1160" s="44"/>
      <c r="AB1160" s="44"/>
    </row>
    <row r="1161" s="35" customFormat="1" customHeight="1" spans="1:28">
      <c r="A1161" s="30"/>
      <c r="B1161" s="38">
        <v>46084</v>
      </c>
      <c r="C1161" s="69" t="s">
        <v>28</v>
      </c>
      <c r="D1161" s="30" t="s">
        <v>33</v>
      </c>
      <c r="E1161" s="65" t="s">
        <v>501</v>
      </c>
      <c r="F1161" s="56"/>
      <c r="G1161" s="56">
        <v>136.5</v>
      </c>
      <c r="H1161" s="32">
        <v>142362.850000001</v>
      </c>
      <c r="I1161" s="31" t="s">
        <v>11</v>
      </c>
      <c r="J1161" s="30"/>
      <c r="K1161" s="31"/>
      <c r="L1161" s="30">
        <v>202602</v>
      </c>
      <c r="M1161" s="31"/>
      <c r="N1161" s="30">
        <v>202603</v>
      </c>
      <c r="O1161" s="31"/>
      <c r="P1161" s="30"/>
      <c r="Z1161" s="44"/>
      <c r="AA1161" s="44"/>
      <c r="AB1161" s="44"/>
    </row>
    <row r="1162" s="35" customFormat="1" customHeight="1" spans="1:28">
      <c r="A1162" s="30"/>
      <c r="B1162" s="38">
        <v>46084</v>
      </c>
      <c r="C1162" s="69" t="s">
        <v>28</v>
      </c>
      <c r="D1162" s="30" t="s">
        <v>33</v>
      </c>
      <c r="E1162" s="56" t="s">
        <v>502</v>
      </c>
      <c r="F1162" s="56"/>
      <c r="G1162" s="56">
        <v>51</v>
      </c>
      <c r="H1162" s="32">
        <v>142311.850000001</v>
      </c>
      <c r="I1162" s="31" t="s">
        <v>11</v>
      </c>
      <c r="J1162" s="30"/>
      <c r="K1162" s="31"/>
      <c r="L1162" s="30">
        <v>202602</v>
      </c>
      <c r="M1162" s="31"/>
      <c r="N1162" s="30">
        <v>202603</v>
      </c>
      <c r="O1162" s="31"/>
      <c r="P1162" s="30"/>
      <c r="Z1162" s="44"/>
      <c r="AA1162" s="44"/>
      <c r="AB1162" s="44"/>
    </row>
    <row r="1163" s="35" customFormat="1" customHeight="1" spans="1:28">
      <c r="A1163" s="30"/>
      <c r="B1163" s="38">
        <v>46086</v>
      </c>
      <c r="C1163" s="69" t="s">
        <v>28</v>
      </c>
      <c r="D1163" s="30"/>
      <c r="E1163" s="58" t="s">
        <v>349</v>
      </c>
      <c r="F1163" s="56">
        <v>95.7</v>
      </c>
      <c r="G1163" s="56"/>
      <c r="H1163" s="32">
        <v>142407.550000001</v>
      </c>
      <c r="I1163" s="31"/>
      <c r="J1163" s="30"/>
      <c r="K1163" s="31"/>
      <c r="L1163" s="30">
        <v>202603</v>
      </c>
      <c r="M1163" s="65" t="s">
        <v>349</v>
      </c>
      <c r="N1163" s="30">
        <v>202603</v>
      </c>
      <c r="O1163" s="31"/>
      <c r="P1163" s="30"/>
      <c r="Z1163" s="44"/>
      <c r="AA1163" s="44"/>
      <c r="AB1163" s="44"/>
    </row>
    <row r="1164" s="35" customFormat="1" customHeight="1" spans="1:28">
      <c r="A1164" s="30"/>
      <c r="B1164" s="38">
        <v>46086</v>
      </c>
      <c r="C1164" s="69" t="s">
        <v>28</v>
      </c>
      <c r="D1164" s="30"/>
      <c r="E1164" s="58" t="s">
        <v>503</v>
      </c>
      <c r="F1164" s="56">
        <v>110</v>
      </c>
      <c r="G1164" s="56"/>
      <c r="H1164" s="32">
        <v>142517.550000001</v>
      </c>
      <c r="I1164" s="31"/>
      <c r="J1164" s="30"/>
      <c r="K1164" s="31"/>
      <c r="L1164" s="30">
        <v>202603</v>
      </c>
      <c r="M1164" s="65" t="s">
        <v>503</v>
      </c>
      <c r="N1164" s="30">
        <v>202603</v>
      </c>
      <c r="O1164" s="31"/>
      <c r="P1164" s="30"/>
      <c r="Z1164" s="44"/>
      <c r="AA1164" s="44"/>
      <c r="AB1164" s="44"/>
    </row>
    <row r="1165" s="35" customFormat="1" customHeight="1" spans="1:28">
      <c r="A1165" s="30"/>
      <c r="B1165" s="38">
        <v>46086</v>
      </c>
      <c r="C1165" s="69" t="s">
        <v>28</v>
      </c>
      <c r="D1165" s="30" t="s">
        <v>33</v>
      </c>
      <c r="E1165" s="65" t="s">
        <v>504</v>
      </c>
      <c r="F1165" s="56"/>
      <c r="G1165" s="56">
        <v>366.9</v>
      </c>
      <c r="H1165" s="32">
        <v>142150.650000001</v>
      </c>
      <c r="I1165" s="31" t="s">
        <v>11</v>
      </c>
      <c r="J1165" s="30"/>
      <c r="K1165" s="31"/>
      <c r="L1165" s="30">
        <v>202602</v>
      </c>
      <c r="M1165" s="31"/>
      <c r="N1165" s="30">
        <v>202603</v>
      </c>
      <c r="O1165" s="31"/>
      <c r="P1165" s="30"/>
      <c r="Z1165" s="44"/>
      <c r="AA1165" s="44"/>
      <c r="AB1165" s="44"/>
    </row>
    <row r="1166" s="35" customFormat="1" customHeight="1" spans="1:28">
      <c r="A1166" s="30"/>
      <c r="B1166" s="38">
        <v>46086</v>
      </c>
      <c r="C1166" s="69" t="s">
        <v>28</v>
      </c>
      <c r="D1166" s="30" t="s">
        <v>33</v>
      </c>
      <c r="E1166" s="65" t="s">
        <v>505</v>
      </c>
      <c r="F1166" s="56"/>
      <c r="G1166" s="56">
        <v>1968.5</v>
      </c>
      <c r="H1166" s="32">
        <v>140182.150000001</v>
      </c>
      <c r="I1166" s="31" t="s">
        <v>11</v>
      </c>
      <c r="J1166" s="30"/>
      <c r="K1166" s="31"/>
      <c r="L1166" s="30">
        <v>202602</v>
      </c>
      <c r="M1166" s="31"/>
      <c r="N1166" s="30">
        <v>202603</v>
      </c>
      <c r="O1166" s="31"/>
      <c r="P1166" s="30"/>
      <c r="Z1166" s="44"/>
      <c r="AA1166" s="44"/>
      <c r="AB1166" s="44"/>
    </row>
    <row r="1167" s="35" customFormat="1" customHeight="1" spans="1:28">
      <c r="A1167" s="30"/>
      <c r="B1167" s="38">
        <v>46086</v>
      </c>
      <c r="C1167" s="69" t="s">
        <v>28</v>
      </c>
      <c r="D1167" s="30"/>
      <c r="E1167" s="58" t="s">
        <v>311</v>
      </c>
      <c r="F1167" s="56">
        <v>180</v>
      </c>
      <c r="G1167" s="56"/>
      <c r="H1167" s="32">
        <v>140362.150000001</v>
      </c>
      <c r="I1167" s="31"/>
      <c r="J1167" s="30"/>
      <c r="K1167" s="31"/>
      <c r="L1167" s="30">
        <v>202603</v>
      </c>
      <c r="M1167" s="56" t="s">
        <v>311</v>
      </c>
      <c r="N1167" s="30">
        <v>202603</v>
      </c>
      <c r="O1167" s="31"/>
      <c r="P1167" s="30"/>
      <c r="Z1167" s="44"/>
      <c r="AA1167" s="44"/>
      <c r="AB1167" s="44"/>
    </row>
    <row r="1168" s="35" customFormat="1" customHeight="1" spans="1:28">
      <c r="A1168" s="30"/>
      <c r="B1168" s="38">
        <v>46087</v>
      </c>
      <c r="C1168" s="69" t="s">
        <v>28</v>
      </c>
      <c r="D1168" s="30"/>
      <c r="E1168" s="58" t="s">
        <v>300</v>
      </c>
      <c r="F1168" s="56">
        <v>1774.8</v>
      </c>
      <c r="G1168" s="56"/>
      <c r="H1168" s="32">
        <v>142136.950000001</v>
      </c>
      <c r="I1168" s="31"/>
      <c r="J1168" s="30"/>
      <c r="K1168" s="31"/>
      <c r="L1168" s="30">
        <v>202603</v>
      </c>
      <c r="M1168" s="56" t="s">
        <v>300</v>
      </c>
      <c r="N1168" s="30">
        <v>202603</v>
      </c>
      <c r="O1168" s="31"/>
      <c r="P1168" s="30"/>
      <c r="Z1168" s="44"/>
      <c r="AA1168" s="44"/>
      <c r="AB1168" s="44"/>
    </row>
    <row r="1169" s="35" customFormat="1" customHeight="1" spans="1:28">
      <c r="A1169" s="30"/>
      <c r="B1169" s="38">
        <v>46087</v>
      </c>
      <c r="C1169" s="69" t="s">
        <v>28</v>
      </c>
      <c r="D1169" s="30" t="s">
        <v>33</v>
      </c>
      <c r="E1169" s="65" t="s">
        <v>69</v>
      </c>
      <c r="F1169" s="56">
        <v>400000</v>
      </c>
      <c r="G1169" s="56"/>
      <c r="H1169" s="32">
        <v>542136.950000001</v>
      </c>
      <c r="I1169" s="31" t="s">
        <v>50</v>
      </c>
      <c r="J1169" s="30"/>
      <c r="K1169" s="31"/>
      <c r="L1169" s="30">
        <v>202603</v>
      </c>
      <c r="M1169" s="31"/>
      <c r="N1169" s="30">
        <v>202603</v>
      </c>
      <c r="O1169" s="31"/>
      <c r="P1169" s="30"/>
      <c r="Z1169" s="44"/>
      <c r="AA1169" s="44"/>
      <c r="AB1169" s="44"/>
    </row>
    <row r="1170" s="35" customFormat="1" customHeight="1" spans="1:28">
      <c r="A1170" s="30"/>
      <c r="B1170" s="38">
        <v>46087</v>
      </c>
      <c r="C1170" s="69" t="s">
        <v>28</v>
      </c>
      <c r="D1170" s="30" t="s">
        <v>33</v>
      </c>
      <c r="E1170" s="65" t="s">
        <v>506</v>
      </c>
      <c r="F1170" s="56"/>
      <c r="G1170" s="56">
        <v>300</v>
      </c>
      <c r="H1170" s="32">
        <v>541836.950000001</v>
      </c>
      <c r="I1170" s="31" t="s">
        <v>107</v>
      </c>
      <c r="J1170" s="30"/>
      <c r="K1170" s="31"/>
      <c r="L1170" s="30">
        <v>202602</v>
      </c>
      <c r="M1170" s="31"/>
      <c r="N1170" s="30">
        <v>202603</v>
      </c>
      <c r="O1170" s="31"/>
      <c r="P1170" s="30"/>
      <c r="Z1170" s="44"/>
      <c r="AA1170" s="44"/>
      <c r="AB1170" s="44"/>
    </row>
    <row r="1171" s="35" customFormat="1" customHeight="1" spans="1:28">
      <c r="A1171" s="30"/>
      <c r="B1171" s="38">
        <v>46087</v>
      </c>
      <c r="C1171" s="69" t="s">
        <v>28</v>
      </c>
      <c r="D1171" s="30" t="s">
        <v>33</v>
      </c>
      <c r="E1171" s="65" t="s">
        <v>507</v>
      </c>
      <c r="F1171" s="56"/>
      <c r="G1171" s="56">
        <v>3170</v>
      </c>
      <c r="H1171" s="32">
        <v>538666.950000001</v>
      </c>
      <c r="I1171" s="31" t="s">
        <v>274</v>
      </c>
      <c r="J1171" s="30"/>
      <c r="K1171" s="31"/>
      <c r="L1171" s="30">
        <v>202602</v>
      </c>
      <c r="M1171" s="31"/>
      <c r="N1171" s="30">
        <v>202603</v>
      </c>
      <c r="O1171" s="31"/>
      <c r="P1171" s="30"/>
      <c r="Z1171" s="44"/>
      <c r="AA1171" s="44"/>
      <c r="AB1171" s="44"/>
    </row>
    <row r="1172" s="35" customFormat="1" customHeight="1" spans="1:28">
      <c r="A1172" s="30"/>
      <c r="B1172" s="38">
        <v>46087</v>
      </c>
      <c r="C1172" s="69" t="s">
        <v>28</v>
      </c>
      <c r="D1172" s="30" t="s">
        <v>33</v>
      </c>
      <c r="E1172" s="65" t="s">
        <v>508</v>
      </c>
      <c r="F1172" s="56"/>
      <c r="G1172" s="56">
        <v>1000</v>
      </c>
      <c r="H1172" s="32">
        <v>537666.950000001</v>
      </c>
      <c r="I1172" s="31" t="s">
        <v>11</v>
      </c>
      <c r="J1172" s="30"/>
      <c r="K1172" s="31"/>
      <c r="L1172" s="30">
        <v>202602</v>
      </c>
      <c r="M1172" s="31"/>
      <c r="N1172" s="30">
        <v>202603</v>
      </c>
      <c r="O1172" s="31"/>
      <c r="P1172" s="30"/>
      <c r="Z1172" s="44"/>
      <c r="AA1172" s="44"/>
      <c r="AB1172" s="44"/>
    </row>
    <row r="1173" s="35" customFormat="1" customHeight="1" spans="1:28">
      <c r="A1173" s="30"/>
      <c r="B1173" s="38">
        <v>46087</v>
      </c>
      <c r="C1173" s="69" t="s">
        <v>28</v>
      </c>
      <c r="D1173" s="30" t="s">
        <v>33</v>
      </c>
      <c r="E1173" s="65" t="s">
        <v>508</v>
      </c>
      <c r="F1173" s="56"/>
      <c r="G1173" s="56">
        <v>60</v>
      </c>
      <c r="H1173" s="32">
        <v>537606.950000001</v>
      </c>
      <c r="I1173" s="31" t="s">
        <v>37</v>
      </c>
      <c r="J1173" s="30"/>
      <c r="K1173" s="31"/>
      <c r="L1173" s="30">
        <v>202602</v>
      </c>
      <c r="M1173" s="31"/>
      <c r="N1173" s="30">
        <v>202603</v>
      </c>
      <c r="O1173" s="31"/>
      <c r="P1173" s="30"/>
      <c r="Z1173" s="44"/>
      <c r="AA1173" s="44"/>
      <c r="AB1173" s="44"/>
    </row>
    <row r="1174" s="35" customFormat="1" customHeight="1" spans="1:28">
      <c r="A1174" s="30"/>
      <c r="B1174" s="38">
        <v>46088</v>
      </c>
      <c r="C1174" s="69" t="s">
        <v>28</v>
      </c>
      <c r="D1174" s="30" t="s">
        <v>33</v>
      </c>
      <c r="E1174" s="65" t="s">
        <v>79</v>
      </c>
      <c r="F1174" s="56">
        <v>804.38</v>
      </c>
      <c r="G1174" s="56"/>
      <c r="H1174" s="32">
        <v>538411.330000001</v>
      </c>
      <c r="I1174" s="31" t="s">
        <v>80</v>
      </c>
      <c r="J1174" s="30"/>
      <c r="K1174" s="31"/>
      <c r="L1174" s="30">
        <v>202603</v>
      </c>
      <c r="M1174" s="31"/>
      <c r="N1174" s="30">
        <v>202603</v>
      </c>
      <c r="O1174" s="31"/>
      <c r="P1174" s="30"/>
      <c r="Z1174" s="44"/>
      <c r="AA1174" s="44"/>
      <c r="AB1174" s="44"/>
    </row>
    <row r="1175" s="35" customFormat="1" customHeight="1" spans="1:28">
      <c r="A1175" s="30"/>
      <c r="B1175" s="38">
        <v>46088</v>
      </c>
      <c r="C1175" s="69" t="s">
        <v>28</v>
      </c>
      <c r="D1175" s="30" t="s">
        <v>33</v>
      </c>
      <c r="E1175" s="65" t="s">
        <v>90</v>
      </c>
      <c r="F1175" s="56">
        <v>2371.14</v>
      </c>
      <c r="G1175" s="56"/>
      <c r="H1175" s="32">
        <v>540782.470000001</v>
      </c>
      <c r="I1175" s="31" t="s">
        <v>91</v>
      </c>
      <c r="J1175" s="30"/>
      <c r="K1175" s="31"/>
      <c r="L1175" s="30">
        <v>202603</v>
      </c>
      <c r="M1175" s="31"/>
      <c r="N1175" s="30">
        <v>202603</v>
      </c>
      <c r="O1175" s="31"/>
      <c r="P1175" s="30"/>
      <c r="Z1175" s="44"/>
      <c r="AA1175" s="44"/>
      <c r="AB1175" s="44"/>
    </row>
    <row r="1176" s="35" customFormat="1" customHeight="1" spans="1:28">
      <c r="A1176" s="30"/>
      <c r="B1176" s="38">
        <v>46088</v>
      </c>
      <c r="C1176" s="69" t="s">
        <v>28</v>
      </c>
      <c r="D1176" s="30" t="s">
        <v>33</v>
      </c>
      <c r="E1176" s="65" t="s">
        <v>75</v>
      </c>
      <c r="F1176" s="56">
        <v>620.76</v>
      </c>
      <c r="G1176" s="56"/>
      <c r="H1176" s="32">
        <v>541403.230000001</v>
      </c>
      <c r="I1176" s="31" t="s">
        <v>76</v>
      </c>
      <c r="J1176" s="30"/>
      <c r="K1176" s="31"/>
      <c r="L1176" s="30">
        <v>202603</v>
      </c>
      <c r="M1176" s="31"/>
      <c r="N1176" s="30">
        <v>202603</v>
      </c>
      <c r="O1176" s="31"/>
      <c r="P1176" s="30"/>
      <c r="Z1176" s="44"/>
      <c r="AA1176" s="44"/>
      <c r="AB1176" s="44"/>
    </row>
    <row r="1177" s="35" customFormat="1" customHeight="1" spans="1:28">
      <c r="A1177" s="30"/>
      <c r="B1177" s="38">
        <v>46088</v>
      </c>
      <c r="C1177" s="69" t="s">
        <v>28</v>
      </c>
      <c r="D1177" s="30" t="s">
        <v>33</v>
      </c>
      <c r="E1177" s="65" t="s">
        <v>86</v>
      </c>
      <c r="F1177" s="56">
        <v>1227.11</v>
      </c>
      <c r="G1177" s="56"/>
      <c r="H1177" s="32">
        <v>542630.340000001</v>
      </c>
      <c r="I1177" s="31" t="s">
        <v>87</v>
      </c>
      <c r="J1177" s="30"/>
      <c r="K1177" s="31"/>
      <c r="L1177" s="30">
        <v>202603</v>
      </c>
      <c r="M1177" s="31"/>
      <c r="N1177" s="30">
        <v>202603</v>
      </c>
      <c r="O1177" s="31"/>
      <c r="P1177" s="30"/>
      <c r="Z1177" s="44"/>
      <c r="AA1177" s="44"/>
      <c r="AB1177" s="44"/>
    </row>
    <row r="1178" s="35" customFormat="1" customHeight="1" spans="1:28">
      <c r="A1178" s="30"/>
      <c r="B1178" s="38">
        <v>46088</v>
      </c>
      <c r="C1178" s="69" t="s">
        <v>28</v>
      </c>
      <c r="D1178" s="30" t="s">
        <v>33</v>
      </c>
      <c r="E1178" s="65" t="s">
        <v>81</v>
      </c>
      <c r="F1178" s="56">
        <v>142.9</v>
      </c>
      <c r="G1178" s="56"/>
      <c r="H1178" s="32">
        <v>542773.240000001</v>
      </c>
      <c r="I1178" s="31" t="s">
        <v>82</v>
      </c>
      <c r="J1178" s="30"/>
      <c r="K1178" s="31"/>
      <c r="L1178" s="30">
        <v>202603</v>
      </c>
      <c r="M1178" s="31"/>
      <c r="N1178" s="30">
        <v>202603</v>
      </c>
      <c r="O1178" s="31"/>
      <c r="P1178" s="30"/>
      <c r="Z1178" s="44"/>
      <c r="AA1178" s="44"/>
      <c r="AB1178" s="44"/>
    </row>
    <row r="1179" s="35" customFormat="1" customHeight="1" spans="1:28">
      <c r="A1179" s="30"/>
      <c r="B1179" s="38">
        <v>46088</v>
      </c>
      <c r="C1179" s="69" t="s">
        <v>28</v>
      </c>
      <c r="D1179" s="30" t="s">
        <v>33</v>
      </c>
      <c r="E1179" s="56" t="s">
        <v>77</v>
      </c>
      <c r="F1179" s="56">
        <v>2311.53</v>
      </c>
      <c r="G1179" s="56"/>
      <c r="H1179" s="32">
        <v>545084.770000001</v>
      </c>
      <c r="I1179" s="31" t="s">
        <v>78</v>
      </c>
      <c r="J1179" s="30"/>
      <c r="K1179" s="31"/>
      <c r="L1179" s="30">
        <v>202603</v>
      </c>
      <c r="M1179" s="31"/>
      <c r="N1179" s="30">
        <v>202603</v>
      </c>
      <c r="O1179" s="31"/>
      <c r="P1179" s="30"/>
      <c r="Z1179" s="44"/>
      <c r="AA1179" s="44"/>
      <c r="AB1179" s="44"/>
    </row>
    <row r="1180" s="35" customFormat="1" customHeight="1" spans="1:28">
      <c r="A1180" s="30"/>
      <c r="B1180" s="38">
        <v>46089</v>
      </c>
      <c r="C1180" s="69" t="s">
        <v>28</v>
      </c>
      <c r="D1180" s="30" t="s">
        <v>33</v>
      </c>
      <c r="E1180" s="65" t="s">
        <v>73</v>
      </c>
      <c r="F1180" s="56">
        <v>2909.59</v>
      </c>
      <c r="G1180" s="56"/>
      <c r="H1180" s="32">
        <v>547994.360000001</v>
      </c>
      <c r="I1180" s="31" t="s">
        <v>74</v>
      </c>
      <c r="J1180" s="30"/>
      <c r="K1180" s="31"/>
      <c r="L1180" s="30">
        <v>202603</v>
      </c>
      <c r="M1180" s="31"/>
      <c r="N1180" s="30">
        <v>202603</v>
      </c>
      <c r="O1180" s="31"/>
      <c r="P1180" s="30"/>
      <c r="Z1180" s="44"/>
      <c r="AA1180" s="44"/>
      <c r="AB1180" s="44"/>
    </row>
    <row r="1181" s="35" customFormat="1" customHeight="1" spans="1:28">
      <c r="A1181" s="30"/>
      <c r="B1181" s="38">
        <v>46089</v>
      </c>
      <c r="C1181" s="69" t="s">
        <v>28</v>
      </c>
      <c r="D1181" s="30" t="s">
        <v>33</v>
      </c>
      <c r="E1181" s="65" t="s">
        <v>98</v>
      </c>
      <c r="F1181" s="56">
        <v>697.52</v>
      </c>
      <c r="G1181" s="56"/>
      <c r="H1181" s="32">
        <v>548691.880000001</v>
      </c>
      <c r="I1181" s="31" t="s">
        <v>99</v>
      </c>
      <c r="J1181" s="30"/>
      <c r="K1181" s="31"/>
      <c r="L1181" s="30">
        <v>202603</v>
      </c>
      <c r="M1181" s="31"/>
      <c r="N1181" s="30">
        <v>202603</v>
      </c>
      <c r="O1181" s="31"/>
      <c r="P1181" s="30"/>
      <c r="Z1181" s="44"/>
      <c r="AA1181" s="44"/>
      <c r="AB1181" s="44"/>
    </row>
    <row r="1182" s="35" customFormat="1" customHeight="1" spans="1:28">
      <c r="A1182" s="30"/>
      <c r="B1182" s="38">
        <v>46089</v>
      </c>
      <c r="C1182" s="69" t="s">
        <v>28</v>
      </c>
      <c r="D1182" s="30" t="s">
        <v>33</v>
      </c>
      <c r="E1182" s="65" t="s">
        <v>106</v>
      </c>
      <c r="F1182" s="56">
        <v>931.45</v>
      </c>
      <c r="G1182" s="56"/>
      <c r="H1182" s="32">
        <v>549623.330000001</v>
      </c>
      <c r="I1182" s="31" t="s">
        <v>107</v>
      </c>
      <c r="J1182" s="30"/>
      <c r="K1182" s="31"/>
      <c r="L1182" s="30">
        <v>202603</v>
      </c>
      <c r="M1182" s="31"/>
      <c r="N1182" s="30">
        <v>202603</v>
      </c>
      <c r="O1182" s="31"/>
      <c r="P1182" s="30"/>
      <c r="Z1182" s="44"/>
      <c r="AA1182" s="44"/>
      <c r="AB1182" s="44"/>
    </row>
    <row r="1183" s="35" customFormat="1" customHeight="1" spans="1:28">
      <c r="A1183" s="30"/>
      <c r="B1183" s="38">
        <v>46089</v>
      </c>
      <c r="C1183" s="69" t="s">
        <v>28</v>
      </c>
      <c r="D1183" s="30" t="s">
        <v>33</v>
      </c>
      <c r="E1183" s="56" t="s">
        <v>100</v>
      </c>
      <c r="F1183" s="56">
        <v>4112.35</v>
      </c>
      <c r="G1183" s="56"/>
      <c r="H1183" s="32">
        <v>553735.680000001</v>
      </c>
      <c r="I1183" s="31" t="s">
        <v>101</v>
      </c>
      <c r="J1183" s="30"/>
      <c r="K1183" s="31"/>
      <c r="L1183" s="30">
        <v>202603</v>
      </c>
      <c r="M1183" s="31"/>
      <c r="N1183" s="30">
        <v>202603</v>
      </c>
      <c r="O1183" s="31"/>
      <c r="P1183" s="30"/>
      <c r="Z1183" s="44"/>
      <c r="AA1183" s="44"/>
      <c r="AB1183" s="44"/>
    </row>
    <row r="1184" s="35" customFormat="1" customHeight="1" spans="1:28">
      <c r="A1184" s="30"/>
      <c r="B1184" s="38">
        <v>46089</v>
      </c>
      <c r="C1184" s="69" t="s">
        <v>28</v>
      </c>
      <c r="D1184" s="30" t="s">
        <v>33</v>
      </c>
      <c r="E1184" s="56" t="s">
        <v>96</v>
      </c>
      <c r="F1184" s="56">
        <v>638.25</v>
      </c>
      <c r="G1184" s="56"/>
      <c r="H1184" s="32">
        <v>554373.930000001</v>
      </c>
      <c r="I1184" s="31" t="s">
        <v>97</v>
      </c>
      <c r="J1184" s="30"/>
      <c r="K1184" s="31"/>
      <c r="L1184" s="30">
        <v>202603</v>
      </c>
      <c r="M1184" s="31"/>
      <c r="N1184" s="30">
        <v>202603</v>
      </c>
      <c r="O1184" s="31"/>
      <c r="P1184" s="30"/>
      <c r="Z1184" s="44"/>
      <c r="AA1184" s="44"/>
      <c r="AB1184" s="44"/>
    </row>
    <row r="1185" s="35" customFormat="1" customHeight="1" spans="1:28">
      <c r="A1185" s="30"/>
      <c r="B1185" s="73">
        <v>46089</v>
      </c>
      <c r="C1185" s="69" t="s">
        <v>28</v>
      </c>
      <c r="D1185" s="30" t="s">
        <v>33</v>
      </c>
      <c r="E1185" s="65" t="s">
        <v>102</v>
      </c>
      <c r="F1185" s="56">
        <v>2400.98</v>
      </c>
      <c r="G1185" s="56"/>
      <c r="H1185" s="32">
        <v>556774.910000001</v>
      </c>
      <c r="I1185" s="31" t="s">
        <v>103</v>
      </c>
      <c r="J1185" s="30"/>
      <c r="K1185" s="31"/>
      <c r="L1185" s="30">
        <v>202603</v>
      </c>
      <c r="M1185" s="31"/>
      <c r="N1185" s="30">
        <v>202603</v>
      </c>
      <c r="O1185" s="31"/>
      <c r="P1185" s="30"/>
      <c r="Z1185" s="44"/>
      <c r="AA1185" s="44"/>
      <c r="AB1185" s="44"/>
    </row>
    <row r="1186" s="35" customFormat="1" customHeight="1" spans="1:28">
      <c r="A1186" s="30"/>
      <c r="B1186" s="73">
        <v>46089</v>
      </c>
      <c r="C1186" s="69" t="s">
        <v>28</v>
      </c>
      <c r="D1186" s="30" t="s">
        <v>33</v>
      </c>
      <c r="E1186" s="65" t="s">
        <v>83</v>
      </c>
      <c r="F1186" s="56">
        <v>3873.64</v>
      </c>
      <c r="G1186" s="56"/>
      <c r="H1186" s="32">
        <v>560648.550000001</v>
      </c>
      <c r="I1186" s="31" t="s">
        <v>84</v>
      </c>
      <c r="J1186" s="30"/>
      <c r="K1186" s="31"/>
      <c r="L1186" s="30">
        <v>202603</v>
      </c>
      <c r="M1186" s="31"/>
      <c r="N1186" s="30">
        <v>202603</v>
      </c>
      <c r="O1186" s="31"/>
      <c r="P1186" s="30"/>
      <c r="Z1186" s="44"/>
      <c r="AA1186" s="44"/>
      <c r="AB1186" s="44"/>
    </row>
    <row r="1187" s="35" customFormat="1" customHeight="1" spans="1:28">
      <c r="A1187" s="30"/>
      <c r="B1187" s="38">
        <v>46089</v>
      </c>
      <c r="C1187" s="69" t="s">
        <v>28</v>
      </c>
      <c r="D1187" s="30" t="s">
        <v>33</v>
      </c>
      <c r="E1187" s="65" t="s">
        <v>108</v>
      </c>
      <c r="F1187" s="56">
        <v>4281.94</v>
      </c>
      <c r="G1187" s="56"/>
      <c r="H1187" s="32">
        <v>564930.490000001</v>
      </c>
      <c r="I1187" s="31" t="s">
        <v>109</v>
      </c>
      <c r="J1187" s="30"/>
      <c r="K1187" s="31"/>
      <c r="L1187" s="30">
        <v>202603</v>
      </c>
      <c r="M1187" s="31"/>
      <c r="N1187" s="30">
        <v>202603</v>
      </c>
      <c r="O1187" s="31"/>
      <c r="P1187" s="30"/>
      <c r="Z1187" s="44"/>
      <c r="AA1187" s="44"/>
      <c r="AB1187" s="44"/>
    </row>
    <row r="1188" s="35" customFormat="1" customHeight="1" spans="1:28">
      <c r="A1188" s="30"/>
      <c r="B1188" s="38">
        <v>46090</v>
      </c>
      <c r="C1188" s="69" t="s">
        <v>28</v>
      </c>
      <c r="D1188" s="30" t="s">
        <v>33</v>
      </c>
      <c r="E1188" s="65" t="s">
        <v>509</v>
      </c>
      <c r="F1188" s="56"/>
      <c r="G1188" s="56">
        <v>4000</v>
      </c>
      <c r="H1188" s="32">
        <v>560930.490000001</v>
      </c>
      <c r="I1188" s="31" t="s">
        <v>11</v>
      </c>
      <c r="J1188" s="30"/>
      <c r="K1188" s="31"/>
      <c r="L1188" s="30">
        <v>202603</v>
      </c>
      <c r="M1188" s="31"/>
      <c r="N1188" s="30">
        <v>202603</v>
      </c>
      <c r="O1188" s="31"/>
      <c r="P1188" s="30"/>
      <c r="Z1188" s="44"/>
      <c r="AA1188" s="44"/>
      <c r="AB1188" s="44"/>
    </row>
    <row r="1189" s="35" customFormat="1" customHeight="1" spans="1:28">
      <c r="A1189" s="30"/>
      <c r="B1189" s="38">
        <v>46090</v>
      </c>
      <c r="C1189" s="69" t="s">
        <v>28</v>
      </c>
      <c r="D1189" s="30"/>
      <c r="E1189" s="58" t="s">
        <v>129</v>
      </c>
      <c r="F1189" s="56">
        <v>254</v>
      </c>
      <c r="G1189" s="56"/>
      <c r="H1189" s="32">
        <v>561184.490000001</v>
      </c>
      <c r="I1189" s="31"/>
      <c r="J1189" s="30"/>
      <c r="K1189" s="31"/>
      <c r="L1189" s="30">
        <v>202603</v>
      </c>
      <c r="M1189" s="65" t="s">
        <v>129</v>
      </c>
      <c r="N1189" s="30">
        <v>202603</v>
      </c>
      <c r="O1189" s="31"/>
      <c r="P1189" s="30"/>
      <c r="Z1189" s="44"/>
      <c r="AA1189" s="44"/>
      <c r="AB1189" s="44"/>
    </row>
    <row r="1190" s="35" customFormat="1" customHeight="1" spans="1:28">
      <c r="A1190" s="30"/>
      <c r="B1190" s="38">
        <v>46090</v>
      </c>
      <c r="C1190" s="69" t="s">
        <v>28</v>
      </c>
      <c r="D1190" s="30"/>
      <c r="E1190" s="58" t="s">
        <v>345</v>
      </c>
      <c r="F1190" s="56">
        <v>9</v>
      </c>
      <c r="G1190" s="56"/>
      <c r="H1190" s="32">
        <v>561193.490000001</v>
      </c>
      <c r="I1190" s="31"/>
      <c r="J1190" s="30"/>
      <c r="K1190" s="31"/>
      <c r="L1190" s="30">
        <v>202603</v>
      </c>
      <c r="M1190" s="65" t="s">
        <v>345</v>
      </c>
      <c r="N1190" s="30">
        <v>202603</v>
      </c>
      <c r="O1190" s="31"/>
      <c r="P1190" s="30"/>
      <c r="Z1190" s="44"/>
      <c r="AA1190" s="44"/>
      <c r="AB1190" s="44"/>
    </row>
    <row r="1191" s="35" customFormat="1" customHeight="1" spans="1:28">
      <c r="A1191" s="30"/>
      <c r="B1191" s="38">
        <v>46090</v>
      </c>
      <c r="C1191" s="69" t="s">
        <v>28</v>
      </c>
      <c r="D1191" s="30"/>
      <c r="E1191" s="58" t="s">
        <v>146</v>
      </c>
      <c r="F1191" s="56">
        <v>26</v>
      </c>
      <c r="G1191" s="56"/>
      <c r="H1191" s="32">
        <v>561219.490000001</v>
      </c>
      <c r="I1191" s="31"/>
      <c r="J1191" s="30"/>
      <c r="K1191" s="31"/>
      <c r="L1191" s="30">
        <v>202603</v>
      </c>
      <c r="M1191" s="65" t="s">
        <v>146</v>
      </c>
      <c r="N1191" s="30">
        <v>202603</v>
      </c>
      <c r="O1191" s="31"/>
      <c r="P1191" s="30"/>
      <c r="Z1191" s="44"/>
      <c r="AA1191" s="44"/>
      <c r="AB1191" s="44"/>
    </row>
    <row r="1192" s="35" customFormat="1" customHeight="1" spans="1:28">
      <c r="A1192" s="30"/>
      <c r="B1192" s="38">
        <v>46091</v>
      </c>
      <c r="C1192" s="69" t="s">
        <v>28</v>
      </c>
      <c r="D1192" s="30" t="s">
        <v>33</v>
      </c>
      <c r="E1192" s="65" t="s">
        <v>510</v>
      </c>
      <c r="F1192" s="56"/>
      <c r="G1192" s="56">
        <v>3000</v>
      </c>
      <c r="H1192" s="32">
        <v>558219.490000001</v>
      </c>
      <c r="I1192" s="31" t="s">
        <v>11</v>
      </c>
      <c r="J1192" s="30"/>
      <c r="K1192" s="31"/>
      <c r="L1192" s="30">
        <v>202603</v>
      </c>
      <c r="M1192" s="31"/>
      <c r="N1192" s="30">
        <v>202603</v>
      </c>
      <c r="O1192" s="31"/>
      <c r="P1192" s="30"/>
      <c r="Z1192" s="44"/>
      <c r="AA1192" s="44"/>
      <c r="AB1192" s="44"/>
    </row>
    <row r="1193" s="35" customFormat="1" customHeight="1" spans="1:28">
      <c r="A1193" s="30"/>
      <c r="B1193" s="38">
        <v>46091</v>
      </c>
      <c r="C1193" s="69" t="s">
        <v>28</v>
      </c>
      <c r="D1193" s="30"/>
      <c r="E1193" s="58" t="s">
        <v>511</v>
      </c>
      <c r="F1193" s="56">
        <v>230</v>
      </c>
      <c r="G1193" s="49"/>
      <c r="H1193" s="32">
        <v>558449.490000001</v>
      </c>
      <c r="I1193" s="31"/>
      <c r="J1193" s="30"/>
      <c r="K1193" s="31"/>
      <c r="L1193" s="30">
        <v>202603</v>
      </c>
      <c r="M1193" s="65" t="s">
        <v>511</v>
      </c>
      <c r="N1193" s="30">
        <v>202603</v>
      </c>
      <c r="O1193" s="31"/>
      <c r="P1193" s="30"/>
      <c r="Z1193" s="44"/>
      <c r="AA1193" s="44"/>
      <c r="AB1193" s="44"/>
    </row>
    <row r="1194" s="35" customFormat="1" customHeight="1" spans="1:28">
      <c r="A1194" s="30"/>
      <c r="B1194" s="38">
        <v>46092</v>
      </c>
      <c r="C1194" s="69" t="s">
        <v>28</v>
      </c>
      <c r="D1194" s="30" t="s">
        <v>33</v>
      </c>
      <c r="E1194" s="65" t="s">
        <v>512</v>
      </c>
      <c r="F1194" s="56"/>
      <c r="G1194" s="56">
        <v>15</v>
      </c>
      <c r="H1194" s="32">
        <v>558434.490000001</v>
      </c>
      <c r="I1194" s="31" t="s">
        <v>56</v>
      </c>
      <c r="J1194" s="30"/>
      <c r="K1194" s="31"/>
      <c r="L1194" s="30">
        <v>202602</v>
      </c>
      <c r="M1194" s="31"/>
      <c r="N1194" s="30">
        <v>202603</v>
      </c>
      <c r="O1194" s="31"/>
      <c r="P1194" s="30"/>
      <c r="Z1194" s="44"/>
      <c r="AA1194" s="44"/>
      <c r="AB1194" s="44"/>
    </row>
    <row r="1195" s="35" customFormat="1" customHeight="1" spans="1:28">
      <c r="A1195" s="30"/>
      <c r="B1195" s="38">
        <v>46092</v>
      </c>
      <c r="C1195" s="69" t="s">
        <v>28</v>
      </c>
      <c r="D1195" s="30" t="s">
        <v>33</v>
      </c>
      <c r="E1195" s="65" t="s">
        <v>335</v>
      </c>
      <c r="F1195" s="56"/>
      <c r="G1195" s="56">
        <v>270</v>
      </c>
      <c r="H1195" s="32">
        <v>558164.490000001</v>
      </c>
      <c r="I1195" s="31" t="s">
        <v>72</v>
      </c>
      <c r="J1195" s="30"/>
      <c r="K1195" s="31"/>
      <c r="L1195" s="30">
        <v>202603</v>
      </c>
      <c r="M1195" s="31"/>
      <c r="N1195" s="30">
        <v>202603</v>
      </c>
      <c r="O1195" s="31"/>
      <c r="P1195" s="30"/>
      <c r="Z1195" s="44"/>
      <c r="AA1195" s="44"/>
      <c r="AB1195" s="44"/>
    </row>
    <row r="1196" s="35" customFormat="1" customHeight="1" spans="1:28">
      <c r="A1196" s="30"/>
      <c r="B1196" s="38">
        <v>46092</v>
      </c>
      <c r="C1196" s="69" t="s">
        <v>28</v>
      </c>
      <c r="D1196" s="30" t="s">
        <v>33</v>
      </c>
      <c r="E1196" s="65" t="s">
        <v>513</v>
      </c>
      <c r="F1196" s="56"/>
      <c r="G1196" s="56">
        <v>8880</v>
      </c>
      <c r="H1196" s="32">
        <v>549284.490000001</v>
      </c>
      <c r="I1196" s="31" t="s">
        <v>72</v>
      </c>
      <c r="J1196" s="30"/>
      <c r="K1196" s="31"/>
      <c r="L1196" s="30">
        <v>202603</v>
      </c>
      <c r="M1196" s="31"/>
      <c r="N1196" s="30">
        <v>202603</v>
      </c>
      <c r="O1196" s="31"/>
      <c r="P1196" s="30"/>
      <c r="Z1196" s="44"/>
      <c r="AA1196" s="44"/>
      <c r="AB1196" s="44"/>
    </row>
    <row r="1197" s="35" customFormat="1" customHeight="1" spans="1:28">
      <c r="A1197" s="30"/>
      <c r="B1197" s="38">
        <v>46095</v>
      </c>
      <c r="C1197" s="69" t="s">
        <v>28</v>
      </c>
      <c r="D1197" s="30" t="s">
        <v>33</v>
      </c>
      <c r="E1197" s="56" t="s">
        <v>96</v>
      </c>
      <c r="F1197" s="56">
        <v>616.02</v>
      </c>
      <c r="G1197" s="56"/>
      <c r="H1197" s="32">
        <v>549900.510000001</v>
      </c>
      <c r="I1197" s="31" t="s">
        <v>97</v>
      </c>
      <c r="J1197" s="30"/>
      <c r="K1197" s="31"/>
      <c r="L1197" s="30">
        <v>202603</v>
      </c>
      <c r="M1197" s="31"/>
      <c r="N1197" s="30">
        <v>202603</v>
      </c>
      <c r="O1197" s="31"/>
      <c r="P1197" s="30"/>
      <c r="Z1197" s="44"/>
      <c r="AA1197" s="44"/>
      <c r="AB1197" s="44"/>
    </row>
    <row r="1198" s="35" customFormat="1" customHeight="1" spans="1:28">
      <c r="A1198" s="30"/>
      <c r="B1198" s="38">
        <v>46095</v>
      </c>
      <c r="C1198" s="69" t="s">
        <v>28</v>
      </c>
      <c r="D1198" s="30" t="s">
        <v>33</v>
      </c>
      <c r="E1198" s="56" t="s">
        <v>77</v>
      </c>
      <c r="F1198" s="56">
        <v>4874.89</v>
      </c>
      <c r="G1198" s="56"/>
      <c r="H1198" s="32">
        <v>554775.400000001</v>
      </c>
      <c r="I1198" s="31" t="s">
        <v>78</v>
      </c>
      <c r="J1198" s="30"/>
      <c r="K1198" s="31"/>
      <c r="L1198" s="30">
        <v>202603</v>
      </c>
      <c r="M1198" s="31"/>
      <c r="N1198" s="30">
        <v>202603</v>
      </c>
      <c r="O1198" s="31"/>
      <c r="P1198" s="30"/>
      <c r="Z1198" s="44"/>
      <c r="AA1198" s="44"/>
      <c r="AB1198" s="44"/>
    </row>
    <row r="1199" s="35" customFormat="1" customHeight="1" spans="1:28">
      <c r="A1199" s="30"/>
      <c r="B1199" s="38">
        <v>46095</v>
      </c>
      <c r="C1199" s="69" t="s">
        <v>28</v>
      </c>
      <c r="D1199" s="30" t="s">
        <v>33</v>
      </c>
      <c r="E1199" s="65" t="s">
        <v>79</v>
      </c>
      <c r="F1199" s="56">
        <v>2212.36</v>
      </c>
      <c r="G1199" s="56"/>
      <c r="H1199" s="32">
        <v>556987.760000001</v>
      </c>
      <c r="I1199" s="31" t="s">
        <v>80</v>
      </c>
      <c r="J1199" s="30"/>
      <c r="K1199" s="31"/>
      <c r="L1199" s="30">
        <v>202603</v>
      </c>
      <c r="M1199" s="31"/>
      <c r="N1199" s="30">
        <v>202603</v>
      </c>
      <c r="O1199" s="31"/>
      <c r="P1199" s="30"/>
      <c r="Z1199" s="44"/>
      <c r="AA1199" s="44"/>
      <c r="AB1199" s="44"/>
    </row>
    <row r="1200" s="35" customFormat="1" customHeight="1" spans="1:28">
      <c r="A1200" s="30"/>
      <c r="B1200" s="38">
        <v>46095</v>
      </c>
      <c r="C1200" s="69" t="s">
        <v>28</v>
      </c>
      <c r="D1200" s="30" t="s">
        <v>33</v>
      </c>
      <c r="E1200" s="65" t="s">
        <v>81</v>
      </c>
      <c r="F1200" s="56">
        <v>724.35</v>
      </c>
      <c r="G1200" s="56"/>
      <c r="H1200" s="32">
        <v>557712.110000001</v>
      </c>
      <c r="I1200" s="31" t="s">
        <v>82</v>
      </c>
      <c r="J1200" s="30"/>
      <c r="K1200" s="31"/>
      <c r="L1200" s="30">
        <v>202603</v>
      </c>
      <c r="M1200" s="31"/>
      <c r="N1200" s="30">
        <v>202603</v>
      </c>
      <c r="O1200" s="31"/>
      <c r="P1200" s="30"/>
      <c r="Z1200" s="44"/>
      <c r="AA1200" s="44"/>
      <c r="AB1200" s="44"/>
    </row>
    <row r="1201" s="35" customFormat="1" customHeight="1" spans="1:28">
      <c r="A1201" s="30"/>
      <c r="B1201" s="38">
        <v>46095</v>
      </c>
      <c r="C1201" s="69" t="s">
        <v>28</v>
      </c>
      <c r="D1201" s="30" t="s">
        <v>33</v>
      </c>
      <c r="E1201" s="65" t="s">
        <v>73</v>
      </c>
      <c r="F1201" s="56">
        <v>2323.1</v>
      </c>
      <c r="G1201" s="56"/>
      <c r="H1201" s="32">
        <v>560035.210000001</v>
      </c>
      <c r="I1201" s="31" t="s">
        <v>74</v>
      </c>
      <c r="J1201" s="30"/>
      <c r="K1201" s="31"/>
      <c r="L1201" s="30">
        <v>202603</v>
      </c>
      <c r="M1201" s="31"/>
      <c r="N1201" s="30">
        <v>202603</v>
      </c>
      <c r="O1201" s="31"/>
      <c r="P1201" s="30"/>
      <c r="Z1201" s="44"/>
      <c r="AA1201" s="44"/>
      <c r="AB1201" s="44"/>
    </row>
    <row r="1202" s="35" customFormat="1" customHeight="1" spans="1:28">
      <c r="A1202" s="30"/>
      <c r="B1202" s="38">
        <v>46095</v>
      </c>
      <c r="C1202" s="69" t="s">
        <v>28</v>
      </c>
      <c r="D1202" s="30" t="s">
        <v>33</v>
      </c>
      <c r="E1202" s="65" t="s">
        <v>75</v>
      </c>
      <c r="F1202" s="56">
        <v>3356.7</v>
      </c>
      <c r="G1202" s="56"/>
      <c r="H1202" s="32">
        <v>563391.910000001</v>
      </c>
      <c r="I1202" s="31" t="s">
        <v>76</v>
      </c>
      <c r="J1202" s="30"/>
      <c r="K1202" s="31"/>
      <c r="L1202" s="30">
        <v>202603</v>
      </c>
      <c r="M1202" s="31"/>
      <c r="N1202" s="30">
        <v>202603</v>
      </c>
      <c r="O1202" s="31"/>
      <c r="P1202" s="30"/>
      <c r="Z1202" s="44"/>
      <c r="AA1202" s="44"/>
      <c r="AB1202" s="44"/>
    </row>
    <row r="1203" s="35" customFormat="1" customHeight="1" spans="1:28">
      <c r="A1203" s="30"/>
      <c r="B1203" s="38">
        <v>46096</v>
      </c>
      <c r="C1203" s="69" t="s">
        <v>28</v>
      </c>
      <c r="D1203" s="30" t="s">
        <v>33</v>
      </c>
      <c r="E1203" s="65" t="s">
        <v>100</v>
      </c>
      <c r="F1203" s="56">
        <v>7947.05</v>
      </c>
      <c r="G1203" s="56"/>
      <c r="H1203" s="32">
        <v>571338.960000001</v>
      </c>
      <c r="I1203" s="31" t="s">
        <v>101</v>
      </c>
      <c r="J1203" s="30"/>
      <c r="K1203" s="31"/>
      <c r="L1203" s="30">
        <v>202603</v>
      </c>
      <c r="M1203" s="31"/>
      <c r="N1203" s="30">
        <v>202603</v>
      </c>
      <c r="O1203" s="31"/>
      <c r="P1203" s="30"/>
      <c r="Z1203" s="44"/>
      <c r="AA1203" s="44"/>
      <c r="AB1203" s="44"/>
    </row>
    <row r="1204" s="35" customFormat="1" customHeight="1" spans="1:28">
      <c r="A1204" s="30"/>
      <c r="B1204" s="38">
        <v>46096</v>
      </c>
      <c r="C1204" s="69" t="s">
        <v>28</v>
      </c>
      <c r="D1204" s="30" t="s">
        <v>33</v>
      </c>
      <c r="E1204" s="65" t="s">
        <v>90</v>
      </c>
      <c r="F1204" s="56">
        <v>2630.45</v>
      </c>
      <c r="G1204" s="56"/>
      <c r="H1204" s="32">
        <v>573969.410000001</v>
      </c>
      <c r="I1204" s="31" t="s">
        <v>91</v>
      </c>
      <c r="J1204" s="30"/>
      <c r="K1204" s="31"/>
      <c r="L1204" s="30">
        <v>202603</v>
      </c>
      <c r="M1204" s="31"/>
      <c r="N1204" s="30">
        <v>202603</v>
      </c>
      <c r="O1204" s="31"/>
      <c r="P1204" s="30"/>
      <c r="Z1204" s="44"/>
      <c r="AA1204" s="44"/>
      <c r="AB1204" s="44"/>
    </row>
    <row r="1205" s="35" customFormat="1" customHeight="1" spans="1:28">
      <c r="A1205" s="30"/>
      <c r="B1205" s="38">
        <v>46096</v>
      </c>
      <c r="C1205" s="69" t="s">
        <v>28</v>
      </c>
      <c r="D1205" s="30" t="s">
        <v>33</v>
      </c>
      <c r="E1205" s="65" t="s">
        <v>83</v>
      </c>
      <c r="F1205" s="56">
        <v>5488.18</v>
      </c>
      <c r="G1205" s="56"/>
      <c r="H1205" s="32">
        <v>579457.590000001</v>
      </c>
      <c r="I1205" s="31" t="s">
        <v>84</v>
      </c>
      <c r="J1205" s="30"/>
      <c r="K1205" s="31"/>
      <c r="L1205" s="30">
        <v>202603</v>
      </c>
      <c r="M1205" s="31"/>
      <c r="N1205" s="30">
        <v>202603</v>
      </c>
      <c r="O1205" s="31"/>
      <c r="P1205" s="30"/>
      <c r="Z1205" s="44"/>
      <c r="AA1205" s="44"/>
      <c r="AB1205" s="44"/>
    </row>
    <row r="1206" s="35" customFormat="1" customHeight="1" spans="1:28">
      <c r="A1206" s="30"/>
      <c r="B1206" s="38">
        <v>46096</v>
      </c>
      <c r="C1206" s="69" t="s">
        <v>28</v>
      </c>
      <c r="D1206" s="30" t="s">
        <v>33</v>
      </c>
      <c r="E1206" s="65" t="s">
        <v>514</v>
      </c>
      <c r="F1206" s="56">
        <v>9.2</v>
      </c>
      <c r="G1206" s="56"/>
      <c r="H1206" s="32">
        <v>579466.790000001</v>
      </c>
      <c r="I1206" s="31" t="s">
        <v>274</v>
      </c>
      <c r="J1206" s="30"/>
      <c r="K1206" s="31"/>
      <c r="L1206" s="30">
        <v>202603</v>
      </c>
      <c r="M1206" s="31"/>
      <c r="N1206" s="30">
        <v>202603</v>
      </c>
      <c r="O1206" s="31"/>
      <c r="P1206" s="30"/>
      <c r="Z1206" s="44"/>
      <c r="AA1206" s="44"/>
      <c r="AB1206" s="44"/>
    </row>
    <row r="1207" s="35" customFormat="1" customHeight="1" spans="1:28">
      <c r="A1207" s="30"/>
      <c r="B1207" s="38">
        <v>46096</v>
      </c>
      <c r="C1207" s="69" t="s">
        <v>28</v>
      </c>
      <c r="D1207" s="30" t="s">
        <v>33</v>
      </c>
      <c r="E1207" s="65" t="s">
        <v>108</v>
      </c>
      <c r="F1207" s="56">
        <v>7678.47</v>
      </c>
      <c r="G1207" s="56"/>
      <c r="H1207" s="32">
        <v>587145.260000001</v>
      </c>
      <c r="I1207" s="31" t="s">
        <v>109</v>
      </c>
      <c r="J1207" s="30"/>
      <c r="K1207" s="31"/>
      <c r="L1207" s="30">
        <v>202603</v>
      </c>
      <c r="M1207" s="31"/>
      <c r="N1207" s="30">
        <v>202603</v>
      </c>
      <c r="O1207" s="31"/>
      <c r="P1207" s="30"/>
      <c r="Z1207" s="44"/>
      <c r="AA1207" s="44"/>
      <c r="AB1207" s="44"/>
    </row>
    <row r="1208" s="35" customFormat="1" customHeight="1" spans="1:28">
      <c r="A1208" s="30"/>
      <c r="B1208" s="38">
        <v>46096</v>
      </c>
      <c r="C1208" s="69" t="s">
        <v>28</v>
      </c>
      <c r="D1208" s="30" t="s">
        <v>33</v>
      </c>
      <c r="E1208" s="65" t="s">
        <v>98</v>
      </c>
      <c r="F1208" s="56">
        <v>1862.55</v>
      </c>
      <c r="G1208" s="56"/>
      <c r="H1208" s="32">
        <v>589007.810000001</v>
      </c>
      <c r="I1208" s="31" t="s">
        <v>99</v>
      </c>
      <c r="J1208" s="30"/>
      <c r="K1208" s="31"/>
      <c r="L1208" s="30">
        <v>202603</v>
      </c>
      <c r="M1208" s="31"/>
      <c r="N1208" s="30">
        <v>202603</v>
      </c>
      <c r="O1208" s="31"/>
      <c r="P1208" s="30"/>
      <c r="Z1208" s="44"/>
      <c r="AA1208" s="44"/>
      <c r="AB1208" s="44"/>
    </row>
    <row r="1209" s="35" customFormat="1" customHeight="1" spans="1:28">
      <c r="A1209" s="30"/>
      <c r="B1209" s="38">
        <v>46096</v>
      </c>
      <c r="C1209" s="69" t="s">
        <v>28</v>
      </c>
      <c r="D1209" s="30" t="s">
        <v>33</v>
      </c>
      <c r="E1209" s="65" t="s">
        <v>106</v>
      </c>
      <c r="F1209" s="56">
        <v>2110.19</v>
      </c>
      <c r="G1209" s="56"/>
      <c r="H1209" s="32">
        <v>591118.000000001</v>
      </c>
      <c r="I1209" s="31" t="s">
        <v>107</v>
      </c>
      <c r="J1209" s="30"/>
      <c r="K1209" s="31"/>
      <c r="L1209" s="30">
        <v>202603</v>
      </c>
      <c r="M1209" s="31"/>
      <c r="N1209" s="30">
        <v>202603</v>
      </c>
      <c r="O1209" s="31"/>
      <c r="P1209" s="30"/>
      <c r="Z1209" s="44"/>
      <c r="AA1209" s="44"/>
      <c r="AB1209" s="44"/>
    </row>
    <row r="1210" s="35" customFormat="1" customHeight="1" spans="1:28">
      <c r="A1210" s="30"/>
      <c r="B1210" s="38">
        <v>46096</v>
      </c>
      <c r="C1210" s="69" t="s">
        <v>28</v>
      </c>
      <c r="D1210" s="30" t="s">
        <v>33</v>
      </c>
      <c r="E1210" s="74" t="s">
        <v>164</v>
      </c>
      <c r="F1210" s="56"/>
      <c r="G1210" s="75">
        <v>3651.46</v>
      </c>
      <c r="H1210" s="32">
        <v>587466.540000001</v>
      </c>
      <c r="I1210" s="31" t="s">
        <v>11</v>
      </c>
      <c r="J1210" s="30"/>
      <c r="K1210" s="31"/>
      <c r="L1210" s="30">
        <v>202603</v>
      </c>
      <c r="M1210" s="31"/>
      <c r="N1210" s="30">
        <v>202603</v>
      </c>
      <c r="O1210" s="31"/>
      <c r="P1210" s="30"/>
      <c r="Z1210" s="44"/>
      <c r="AA1210" s="44"/>
      <c r="AB1210" s="44"/>
    </row>
    <row r="1211" s="35" customFormat="1" customHeight="1" spans="1:28">
      <c r="A1211" s="30"/>
      <c r="B1211" s="38">
        <v>46096</v>
      </c>
      <c r="C1211" s="69" t="s">
        <v>28</v>
      </c>
      <c r="D1211" s="30" t="s">
        <v>33</v>
      </c>
      <c r="E1211" s="74" t="s">
        <v>165</v>
      </c>
      <c r="F1211" s="56"/>
      <c r="G1211" s="75">
        <v>1357.14</v>
      </c>
      <c r="H1211" s="32">
        <v>586109.400000001</v>
      </c>
      <c r="I1211" s="31" t="s">
        <v>11</v>
      </c>
      <c r="J1211" s="30"/>
      <c r="K1211" s="31"/>
      <c r="L1211" s="30">
        <v>202603</v>
      </c>
      <c r="M1211" s="31"/>
      <c r="N1211" s="30">
        <v>202603</v>
      </c>
      <c r="O1211" s="31"/>
      <c r="P1211" s="30"/>
      <c r="Z1211" s="44"/>
      <c r="AA1211" s="44"/>
      <c r="AB1211" s="44"/>
    </row>
    <row r="1212" s="35" customFormat="1" customHeight="1" spans="1:28">
      <c r="A1212" s="30"/>
      <c r="B1212" s="38">
        <v>46096</v>
      </c>
      <c r="C1212" s="69" t="s">
        <v>28</v>
      </c>
      <c r="D1212" s="30" t="s">
        <v>33</v>
      </c>
      <c r="E1212" s="74" t="s">
        <v>165</v>
      </c>
      <c r="F1212" s="56"/>
      <c r="G1212" s="75">
        <v>7451.73</v>
      </c>
      <c r="H1212" s="32">
        <v>578657.670000001</v>
      </c>
      <c r="I1212" s="31" t="s">
        <v>267</v>
      </c>
      <c r="J1212" s="30"/>
      <c r="K1212" s="31"/>
      <c r="L1212" s="30">
        <v>202603</v>
      </c>
      <c r="M1212" s="31"/>
      <c r="N1212" s="30">
        <v>202603</v>
      </c>
      <c r="O1212" s="31"/>
      <c r="P1212" s="30"/>
      <c r="Z1212" s="44"/>
      <c r="AA1212" s="44"/>
      <c r="AB1212" s="44"/>
    </row>
    <row r="1213" s="35" customFormat="1" customHeight="1" spans="1:28">
      <c r="A1213" s="30"/>
      <c r="B1213" s="38">
        <v>46096</v>
      </c>
      <c r="C1213" s="69" t="s">
        <v>28</v>
      </c>
      <c r="D1213" s="30" t="s">
        <v>33</v>
      </c>
      <c r="E1213" s="74" t="s">
        <v>166</v>
      </c>
      <c r="F1213" s="56"/>
      <c r="G1213" s="75">
        <v>800</v>
      </c>
      <c r="H1213" s="32">
        <v>577857.670000001</v>
      </c>
      <c r="I1213" s="31" t="s">
        <v>11</v>
      </c>
      <c r="J1213" s="30"/>
      <c r="K1213" s="31"/>
      <c r="L1213" s="30">
        <v>202603</v>
      </c>
      <c r="M1213" s="31"/>
      <c r="N1213" s="30">
        <v>202603</v>
      </c>
      <c r="O1213" s="31"/>
      <c r="P1213" s="30"/>
      <c r="Z1213" s="44"/>
      <c r="AA1213" s="44"/>
      <c r="AB1213" s="44"/>
    </row>
    <row r="1214" s="35" customFormat="1" customHeight="1" spans="1:28">
      <c r="A1214" s="30"/>
      <c r="B1214" s="38">
        <v>46096</v>
      </c>
      <c r="C1214" s="69" t="s">
        <v>28</v>
      </c>
      <c r="D1214" s="30" t="s">
        <v>33</v>
      </c>
      <c r="E1214" s="74" t="s">
        <v>167</v>
      </c>
      <c r="F1214" s="56"/>
      <c r="G1214" s="75">
        <v>4461.42</v>
      </c>
      <c r="H1214" s="32">
        <v>573396.250000001</v>
      </c>
      <c r="I1214" s="31" t="s">
        <v>72</v>
      </c>
      <c r="J1214" s="30"/>
      <c r="K1214" s="31"/>
      <c r="L1214" s="30">
        <v>202603</v>
      </c>
      <c r="M1214" s="31"/>
      <c r="N1214" s="30">
        <v>202603</v>
      </c>
      <c r="O1214" s="31"/>
      <c r="P1214" s="30"/>
      <c r="Z1214" s="44"/>
      <c r="AA1214" s="44"/>
      <c r="AB1214" s="44"/>
    </row>
    <row r="1215" s="35" customFormat="1" customHeight="1" spans="1:28">
      <c r="A1215" s="30"/>
      <c r="B1215" s="38">
        <v>46096</v>
      </c>
      <c r="C1215" s="69" t="s">
        <v>28</v>
      </c>
      <c r="D1215" s="30" t="s">
        <v>33</v>
      </c>
      <c r="E1215" s="74" t="s">
        <v>168</v>
      </c>
      <c r="F1215" s="56"/>
      <c r="G1215" s="75">
        <v>2579.33</v>
      </c>
      <c r="H1215" s="32">
        <v>570816.920000001</v>
      </c>
      <c r="I1215" s="31" t="s">
        <v>72</v>
      </c>
      <c r="J1215" s="30"/>
      <c r="K1215" s="31"/>
      <c r="L1215" s="30">
        <v>202603</v>
      </c>
      <c r="M1215" s="31"/>
      <c r="N1215" s="30">
        <v>202603</v>
      </c>
      <c r="O1215" s="31"/>
      <c r="P1215" s="30"/>
      <c r="Z1215" s="44"/>
      <c r="AA1215" s="44"/>
      <c r="AB1215" s="44"/>
    </row>
    <row r="1216" s="35" customFormat="1" customHeight="1" spans="1:28">
      <c r="A1216" s="30"/>
      <c r="B1216" s="38">
        <v>46096</v>
      </c>
      <c r="C1216" s="69" t="s">
        <v>28</v>
      </c>
      <c r="D1216" s="30" t="s">
        <v>33</v>
      </c>
      <c r="E1216" s="74" t="s">
        <v>169</v>
      </c>
      <c r="F1216" s="56"/>
      <c r="G1216" s="75">
        <v>1000</v>
      </c>
      <c r="H1216" s="32">
        <v>569816.920000001</v>
      </c>
      <c r="I1216" s="31" t="s">
        <v>72</v>
      </c>
      <c r="J1216" s="30"/>
      <c r="K1216" s="31"/>
      <c r="L1216" s="30">
        <v>202603</v>
      </c>
      <c r="M1216" s="31"/>
      <c r="N1216" s="30">
        <v>202603</v>
      </c>
      <c r="O1216" s="31"/>
      <c r="P1216" s="30"/>
      <c r="Z1216" s="44"/>
      <c r="AA1216" s="44"/>
      <c r="AB1216" s="44"/>
    </row>
    <row r="1217" s="35" customFormat="1" customHeight="1" spans="1:28">
      <c r="A1217" s="30"/>
      <c r="B1217" s="38">
        <v>46096</v>
      </c>
      <c r="C1217" s="69" t="s">
        <v>28</v>
      </c>
      <c r="D1217" s="30" t="s">
        <v>33</v>
      </c>
      <c r="E1217" s="74" t="s">
        <v>170</v>
      </c>
      <c r="F1217" s="56"/>
      <c r="G1217" s="75">
        <v>5434.5</v>
      </c>
      <c r="H1217" s="32">
        <v>564382.420000001</v>
      </c>
      <c r="I1217" s="31" t="s">
        <v>72</v>
      </c>
      <c r="J1217" s="30"/>
      <c r="K1217" s="31"/>
      <c r="L1217" s="30">
        <v>202603</v>
      </c>
      <c r="M1217" s="31"/>
      <c r="N1217" s="30">
        <v>202603</v>
      </c>
      <c r="O1217" s="31"/>
      <c r="P1217" s="30"/>
      <c r="Z1217" s="44"/>
      <c r="AA1217" s="44"/>
      <c r="AB1217" s="44"/>
    </row>
    <row r="1218" s="35" customFormat="1" customHeight="1" spans="1:28">
      <c r="A1218" s="30"/>
      <c r="B1218" s="38">
        <v>46096</v>
      </c>
      <c r="C1218" s="69" t="s">
        <v>28</v>
      </c>
      <c r="D1218" s="30" t="s">
        <v>163</v>
      </c>
      <c r="E1218" s="74" t="s">
        <v>171</v>
      </c>
      <c r="F1218" s="56"/>
      <c r="G1218" s="75">
        <v>1822.6</v>
      </c>
      <c r="H1218" s="32">
        <v>562559.820000001</v>
      </c>
      <c r="I1218" s="31" t="s">
        <v>80</v>
      </c>
      <c r="J1218" s="30"/>
      <c r="K1218" s="31"/>
      <c r="L1218" s="30">
        <v>202603</v>
      </c>
      <c r="M1218" s="31"/>
      <c r="N1218" s="30">
        <v>202603</v>
      </c>
      <c r="O1218" s="31"/>
      <c r="P1218" s="30"/>
      <c r="Z1218" s="44"/>
      <c r="AA1218" s="44"/>
      <c r="AB1218" s="44"/>
    </row>
    <row r="1219" s="35" customFormat="1" customHeight="1" spans="1:28">
      <c r="A1219" s="30"/>
      <c r="B1219" s="38">
        <v>46096</v>
      </c>
      <c r="C1219" s="69" t="s">
        <v>28</v>
      </c>
      <c r="D1219" s="30" t="s">
        <v>163</v>
      </c>
      <c r="E1219" s="74" t="s">
        <v>172</v>
      </c>
      <c r="F1219" s="56"/>
      <c r="G1219" s="75">
        <v>1489.57</v>
      </c>
      <c r="H1219" s="32">
        <v>561070.250000001</v>
      </c>
      <c r="I1219" s="31" t="s">
        <v>80</v>
      </c>
      <c r="J1219" s="30"/>
      <c r="K1219" s="31"/>
      <c r="L1219" s="30">
        <v>202603</v>
      </c>
      <c r="M1219" s="31"/>
      <c r="N1219" s="30">
        <v>202603</v>
      </c>
      <c r="O1219" s="31"/>
      <c r="P1219" s="30"/>
      <c r="Z1219" s="44"/>
      <c r="AA1219" s="44"/>
      <c r="AB1219" s="44"/>
    </row>
    <row r="1220" s="35" customFormat="1" customHeight="1" spans="1:28">
      <c r="A1220" s="30"/>
      <c r="B1220" s="38">
        <v>46096</v>
      </c>
      <c r="C1220" s="69" t="s">
        <v>28</v>
      </c>
      <c r="D1220" s="30" t="s">
        <v>33</v>
      </c>
      <c r="E1220" s="74" t="s">
        <v>173</v>
      </c>
      <c r="F1220" s="56"/>
      <c r="G1220" s="75">
        <v>3715.27</v>
      </c>
      <c r="H1220" s="32">
        <v>557354.980000001</v>
      </c>
      <c r="I1220" s="31" t="s">
        <v>54</v>
      </c>
      <c r="J1220" s="30"/>
      <c r="K1220" s="31"/>
      <c r="L1220" s="30">
        <v>202603</v>
      </c>
      <c r="M1220" s="31"/>
      <c r="N1220" s="30">
        <v>202603</v>
      </c>
      <c r="O1220" s="31"/>
      <c r="P1220" s="30"/>
      <c r="Z1220" s="44"/>
      <c r="AA1220" s="44"/>
      <c r="AB1220" s="44"/>
    </row>
    <row r="1221" s="35" customFormat="1" customHeight="1" spans="1:28">
      <c r="A1221" s="30"/>
      <c r="B1221" s="38">
        <v>46096</v>
      </c>
      <c r="C1221" s="69" t="s">
        <v>28</v>
      </c>
      <c r="D1221" s="30" t="s">
        <v>33</v>
      </c>
      <c r="E1221" s="74" t="s">
        <v>174</v>
      </c>
      <c r="F1221" s="56"/>
      <c r="G1221" s="75">
        <v>2586.1</v>
      </c>
      <c r="H1221" s="32">
        <v>554768.880000001</v>
      </c>
      <c r="I1221" s="31" t="s">
        <v>54</v>
      </c>
      <c r="J1221" s="30"/>
      <c r="K1221" s="31"/>
      <c r="L1221" s="30">
        <v>202603</v>
      </c>
      <c r="M1221" s="31"/>
      <c r="N1221" s="30">
        <v>202603</v>
      </c>
      <c r="O1221" s="31"/>
      <c r="P1221" s="30"/>
      <c r="Z1221" s="44"/>
      <c r="AA1221" s="44"/>
      <c r="AB1221" s="44"/>
    </row>
    <row r="1222" s="35" customFormat="1" customHeight="1" spans="1:28">
      <c r="A1222" s="30"/>
      <c r="B1222" s="38">
        <v>46096</v>
      </c>
      <c r="C1222" s="69" t="s">
        <v>28</v>
      </c>
      <c r="D1222" s="30" t="s">
        <v>33</v>
      </c>
      <c r="E1222" s="74" t="s">
        <v>175</v>
      </c>
      <c r="F1222" s="56"/>
      <c r="G1222" s="75">
        <v>4179.12</v>
      </c>
      <c r="H1222" s="32">
        <v>550589.76</v>
      </c>
      <c r="I1222" s="31" t="s">
        <v>11</v>
      </c>
      <c r="J1222" s="30"/>
      <c r="K1222" s="31"/>
      <c r="L1222" s="30">
        <v>202603</v>
      </c>
      <c r="M1222" s="31"/>
      <c r="N1222" s="30">
        <v>202603</v>
      </c>
      <c r="O1222" s="31"/>
      <c r="P1222" s="30"/>
      <c r="Z1222" s="44"/>
      <c r="AA1222" s="44"/>
      <c r="AB1222" s="44"/>
    </row>
    <row r="1223" s="35" customFormat="1" customHeight="1" spans="1:28">
      <c r="A1223" s="30"/>
      <c r="B1223" s="38">
        <v>46096</v>
      </c>
      <c r="C1223" s="69" t="s">
        <v>28</v>
      </c>
      <c r="D1223" s="30" t="s">
        <v>33</v>
      </c>
      <c r="E1223" s="74" t="s">
        <v>176</v>
      </c>
      <c r="F1223" s="56"/>
      <c r="G1223" s="75">
        <v>2722.51</v>
      </c>
      <c r="H1223" s="32">
        <v>547867.25</v>
      </c>
      <c r="I1223" s="31" t="s">
        <v>66</v>
      </c>
      <c r="J1223" s="30"/>
      <c r="K1223" s="31"/>
      <c r="L1223" s="30">
        <v>202603</v>
      </c>
      <c r="M1223" s="31"/>
      <c r="N1223" s="30">
        <v>202603</v>
      </c>
      <c r="O1223" s="31"/>
      <c r="P1223" s="30"/>
      <c r="Z1223" s="44"/>
      <c r="AA1223" s="44"/>
      <c r="AB1223" s="44"/>
    </row>
    <row r="1224" s="35" customFormat="1" customHeight="1" spans="1:28">
      <c r="A1224" s="30"/>
      <c r="B1224" s="38">
        <v>46096</v>
      </c>
      <c r="C1224" s="69" t="s">
        <v>28</v>
      </c>
      <c r="D1224" s="30" t="s">
        <v>33</v>
      </c>
      <c r="E1224" s="74" t="s">
        <v>177</v>
      </c>
      <c r="F1224" s="56"/>
      <c r="G1224" s="75">
        <v>4754.17</v>
      </c>
      <c r="H1224" s="32">
        <v>543113.080000001</v>
      </c>
      <c r="I1224" s="31" t="s">
        <v>66</v>
      </c>
      <c r="J1224" s="30"/>
      <c r="K1224" s="31"/>
      <c r="L1224" s="30">
        <v>202603</v>
      </c>
      <c r="M1224" s="31"/>
      <c r="N1224" s="30">
        <v>202603</v>
      </c>
      <c r="O1224" s="31"/>
      <c r="P1224" s="30"/>
      <c r="Z1224" s="44"/>
      <c r="AA1224" s="44"/>
      <c r="AB1224" s="44"/>
    </row>
    <row r="1225" s="35" customFormat="1" customHeight="1" spans="1:28">
      <c r="A1225" s="30"/>
      <c r="B1225" s="38">
        <v>46096</v>
      </c>
      <c r="C1225" s="69" t="s">
        <v>28</v>
      </c>
      <c r="D1225" s="30" t="s">
        <v>33</v>
      </c>
      <c r="E1225" s="74" t="s">
        <v>178</v>
      </c>
      <c r="F1225" s="56"/>
      <c r="G1225" s="75">
        <v>3883.27</v>
      </c>
      <c r="H1225" s="32">
        <v>539229.810000001</v>
      </c>
      <c r="I1225" s="31" t="s">
        <v>56</v>
      </c>
      <c r="J1225" s="30"/>
      <c r="K1225" s="31"/>
      <c r="L1225" s="30">
        <v>202603</v>
      </c>
      <c r="M1225" s="31"/>
      <c r="N1225" s="30">
        <v>202603</v>
      </c>
      <c r="O1225" s="31"/>
      <c r="P1225" s="30"/>
      <c r="Z1225" s="44"/>
      <c r="AA1225" s="44"/>
      <c r="AB1225" s="44"/>
    </row>
    <row r="1226" s="35" customFormat="1" customHeight="1" spans="1:28">
      <c r="A1226" s="30"/>
      <c r="B1226" s="38">
        <v>46096</v>
      </c>
      <c r="C1226" s="69" t="s">
        <v>28</v>
      </c>
      <c r="D1226" s="30" t="s">
        <v>33</v>
      </c>
      <c r="E1226" s="74" t="s">
        <v>179</v>
      </c>
      <c r="F1226" s="56"/>
      <c r="G1226" s="75">
        <v>4062</v>
      </c>
      <c r="H1226" s="32">
        <v>535167.810000001</v>
      </c>
      <c r="I1226" s="31" t="s">
        <v>52</v>
      </c>
      <c r="J1226" s="30"/>
      <c r="K1226" s="31"/>
      <c r="L1226" s="30">
        <v>202603</v>
      </c>
      <c r="M1226" s="31"/>
      <c r="N1226" s="30">
        <v>202603</v>
      </c>
      <c r="O1226" s="31"/>
      <c r="P1226" s="30"/>
      <c r="Z1226" s="44"/>
      <c r="AA1226" s="44"/>
      <c r="AB1226" s="44"/>
    </row>
    <row r="1227" s="35" customFormat="1" customHeight="1" spans="1:28">
      <c r="A1227" s="30"/>
      <c r="B1227" s="38">
        <v>46096</v>
      </c>
      <c r="C1227" s="69" t="s">
        <v>28</v>
      </c>
      <c r="D1227" s="30" t="s">
        <v>33</v>
      </c>
      <c r="E1227" s="74" t="s">
        <v>180</v>
      </c>
      <c r="F1227" s="56"/>
      <c r="G1227" s="75">
        <v>3100.22</v>
      </c>
      <c r="H1227" s="32">
        <v>532067.590000001</v>
      </c>
      <c r="I1227" s="31" t="s">
        <v>52</v>
      </c>
      <c r="J1227" s="30"/>
      <c r="K1227" s="31"/>
      <c r="L1227" s="30">
        <v>202603</v>
      </c>
      <c r="M1227" s="31"/>
      <c r="N1227" s="30">
        <v>202603</v>
      </c>
      <c r="O1227" s="31"/>
      <c r="P1227" s="30"/>
      <c r="Z1227" s="44"/>
      <c r="AA1227" s="44"/>
      <c r="AB1227" s="44"/>
    </row>
    <row r="1228" s="35" customFormat="1" customHeight="1" spans="1:28">
      <c r="A1228" s="30"/>
      <c r="B1228" s="38">
        <v>46096</v>
      </c>
      <c r="C1228" s="69" t="s">
        <v>28</v>
      </c>
      <c r="D1228" s="30" t="s">
        <v>33</v>
      </c>
      <c r="E1228" s="74" t="s">
        <v>181</v>
      </c>
      <c r="F1228" s="56"/>
      <c r="G1228" s="75">
        <v>1950.23</v>
      </c>
      <c r="H1228" s="32">
        <v>530117.360000001</v>
      </c>
      <c r="I1228" s="31" t="s">
        <v>99</v>
      </c>
      <c r="J1228" s="30"/>
      <c r="K1228" s="31"/>
      <c r="L1228" s="30">
        <v>202603</v>
      </c>
      <c r="M1228" s="31"/>
      <c r="N1228" s="30">
        <v>202603</v>
      </c>
      <c r="O1228" s="31"/>
      <c r="P1228" s="30"/>
      <c r="Z1228" s="44"/>
      <c r="AA1228" s="44"/>
      <c r="AB1228" s="44"/>
    </row>
    <row r="1229" s="35" customFormat="1" customHeight="1" spans="1:28">
      <c r="A1229" s="30"/>
      <c r="B1229" s="38">
        <v>46096</v>
      </c>
      <c r="C1229" s="69" t="s">
        <v>28</v>
      </c>
      <c r="D1229" s="30" t="s">
        <v>33</v>
      </c>
      <c r="E1229" s="74" t="s">
        <v>182</v>
      </c>
      <c r="F1229" s="56"/>
      <c r="G1229" s="75">
        <v>3544.46</v>
      </c>
      <c r="H1229" s="32">
        <v>526572.900000001</v>
      </c>
      <c r="I1229" s="31" t="s">
        <v>78</v>
      </c>
      <c r="J1229" s="30"/>
      <c r="K1229" s="31"/>
      <c r="L1229" s="30">
        <v>202603</v>
      </c>
      <c r="M1229" s="31"/>
      <c r="N1229" s="30">
        <v>202603</v>
      </c>
      <c r="O1229" s="31"/>
      <c r="P1229" s="30"/>
      <c r="Z1229" s="44"/>
      <c r="AA1229" s="44"/>
      <c r="AB1229" s="44"/>
    </row>
    <row r="1230" s="35" customFormat="1" customHeight="1" spans="1:28">
      <c r="A1230" s="30"/>
      <c r="B1230" s="38">
        <v>46096</v>
      </c>
      <c r="C1230" s="69" t="s">
        <v>28</v>
      </c>
      <c r="D1230" s="30" t="s">
        <v>33</v>
      </c>
      <c r="E1230" s="74" t="s">
        <v>183</v>
      </c>
      <c r="F1230" s="56"/>
      <c r="G1230" s="75">
        <v>2599.6</v>
      </c>
      <c r="H1230" s="32">
        <v>523973.300000001</v>
      </c>
      <c r="I1230" s="31" t="s">
        <v>78</v>
      </c>
      <c r="J1230" s="30"/>
      <c r="K1230" s="31"/>
      <c r="L1230" s="30">
        <v>202603</v>
      </c>
      <c r="M1230" s="31"/>
      <c r="N1230" s="30">
        <v>202603</v>
      </c>
      <c r="O1230" s="31"/>
      <c r="P1230" s="30"/>
      <c r="Z1230" s="44"/>
      <c r="AA1230" s="44"/>
      <c r="AB1230" s="44"/>
    </row>
    <row r="1231" s="35" customFormat="1" customHeight="1" spans="1:28">
      <c r="A1231" s="30"/>
      <c r="B1231" s="38">
        <v>46096</v>
      </c>
      <c r="C1231" s="69" t="s">
        <v>28</v>
      </c>
      <c r="D1231" s="30" t="s">
        <v>33</v>
      </c>
      <c r="E1231" s="74" t="s">
        <v>184</v>
      </c>
      <c r="F1231" s="56"/>
      <c r="G1231" s="75">
        <v>5080.86</v>
      </c>
      <c r="H1231" s="32">
        <v>518892.44</v>
      </c>
      <c r="I1231" s="31" t="s">
        <v>39</v>
      </c>
      <c r="J1231" s="30"/>
      <c r="K1231" s="31"/>
      <c r="L1231" s="30">
        <v>202603</v>
      </c>
      <c r="M1231" s="31"/>
      <c r="N1231" s="30">
        <v>202603</v>
      </c>
      <c r="O1231" s="31"/>
      <c r="P1231" s="30"/>
      <c r="Z1231" s="44"/>
      <c r="AA1231" s="44"/>
      <c r="AB1231" s="44"/>
    </row>
    <row r="1232" s="35" customFormat="1" customHeight="1" spans="1:28">
      <c r="A1232" s="30"/>
      <c r="B1232" s="38">
        <v>46096</v>
      </c>
      <c r="C1232" s="69" t="s">
        <v>28</v>
      </c>
      <c r="D1232" s="30" t="s">
        <v>33</v>
      </c>
      <c r="E1232" s="74" t="s">
        <v>185</v>
      </c>
      <c r="F1232" s="56"/>
      <c r="G1232" s="75">
        <v>2595.86</v>
      </c>
      <c r="H1232" s="32">
        <v>516296.58</v>
      </c>
      <c r="I1232" s="31" t="s">
        <v>97</v>
      </c>
      <c r="J1232" s="30"/>
      <c r="K1232" s="31"/>
      <c r="L1232" s="30">
        <v>202603</v>
      </c>
      <c r="M1232" s="31"/>
      <c r="N1232" s="30">
        <v>202603</v>
      </c>
      <c r="O1232" s="31"/>
      <c r="P1232" s="30"/>
      <c r="Z1232" s="44"/>
      <c r="AA1232" s="44"/>
      <c r="AB1232" s="44"/>
    </row>
    <row r="1233" s="35" customFormat="1" customHeight="1" spans="1:28">
      <c r="A1233" s="30"/>
      <c r="B1233" s="38">
        <v>46096</v>
      </c>
      <c r="C1233" s="69" t="s">
        <v>28</v>
      </c>
      <c r="D1233" s="30" t="s">
        <v>33</v>
      </c>
      <c r="E1233" s="74" t="s">
        <v>186</v>
      </c>
      <c r="F1233" s="56"/>
      <c r="G1233" s="75">
        <v>4628.1</v>
      </c>
      <c r="H1233" s="32">
        <v>511668.48</v>
      </c>
      <c r="I1233" s="31" t="s">
        <v>11</v>
      </c>
      <c r="J1233" s="30"/>
      <c r="K1233" s="31"/>
      <c r="L1233" s="30">
        <v>202603</v>
      </c>
      <c r="M1233" s="31"/>
      <c r="N1233" s="30">
        <v>202603</v>
      </c>
      <c r="O1233" s="31"/>
      <c r="P1233" s="30"/>
      <c r="Z1233" s="44"/>
      <c r="AA1233" s="44"/>
      <c r="AB1233" s="44"/>
    </row>
    <row r="1234" s="35" customFormat="1" customHeight="1" spans="1:28">
      <c r="A1234" s="30"/>
      <c r="B1234" s="38">
        <v>46096</v>
      </c>
      <c r="C1234" s="69" t="s">
        <v>28</v>
      </c>
      <c r="D1234" s="30" t="s">
        <v>33</v>
      </c>
      <c r="E1234" s="74" t="s">
        <v>187</v>
      </c>
      <c r="F1234" s="56"/>
      <c r="G1234" s="75">
        <v>742.23</v>
      </c>
      <c r="H1234" s="32">
        <v>510926.25</v>
      </c>
      <c r="I1234" s="31" t="s">
        <v>107</v>
      </c>
      <c r="J1234" s="30"/>
      <c r="K1234" s="31"/>
      <c r="L1234" s="30">
        <v>202603</v>
      </c>
      <c r="M1234" s="31"/>
      <c r="N1234" s="30">
        <v>202603</v>
      </c>
      <c r="O1234" s="31"/>
      <c r="P1234" s="30"/>
      <c r="Z1234" s="44"/>
      <c r="AA1234" s="44"/>
      <c r="AB1234" s="44"/>
    </row>
    <row r="1235" s="35" customFormat="1" customHeight="1" spans="1:28">
      <c r="A1235" s="30"/>
      <c r="B1235" s="38">
        <v>46096</v>
      </c>
      <c r="C1235" s="69" t="s">
        <v>28</v>
      </c>
      <c r="D1235" s="30" t="s">
        <v>33</v>
      </c>
      <c r="E1235" s="74" t="s">
        <v>188</v>
      </c>
      <c r="F1235" s="56"/>
      <c r="G1235" s="75">
        <v>1739.43</v>
      </c>
      <c r="H1235" s="32">
        <v>509186.82</v>
      </c>
      <c r="I1235" s="31" t="s">
        <v>76</v>
      </c>
      <c r="J1235" s="30"/>
      <c r="K1235" s="31"/>
      <c r="L1235" s="30">
        <v>202603</v>
      </c>
      <c r="M1235" s="31"/>
      <c r="N1235" s="30">
        <v>202603</v>
      </c>
      <c r="O1235" s="31"/>
      <c r="P1235" s="30"/>
      <c r="Z1235" s="44"/>
      <c r="AA1235" s="44"/>
      <c r="AB1235" s="44"/>
    </row>
    <row r="1236" s="35" customFormat="1" customHeight="1" spans="1:28">
      <c r="A1236" s="30"/>
      <c r="B1236" s="38">
        <v>46096</v>
      </c>
      <c r="C1236" s="69" t="s">
        <v>28</v>
      </c>
      <c r="D1236" s="30" t="s">
        <v>33</v>
      </c>
      <c r="E1236" s="74" t="s">
        <v>189</v>
      </c>
      <c r="F1236" s="56"/>
      <c r="G1236" s="75">
        <v>1549.12</v>
      </c>
      <c r="H1236" s="32">
        <v>507637.7</v>
      </c>
      <c r="I1236" s="31" t="s">
        <v>162</v>
      </c>
      <c r="J1236" s="30"/>
      <c r="K1236" s="31"/>
      <c r="L1236" s="30">
        <v>202603</v>
      </c>
      <c r="M1236" s="31"/>
      <c r="N1236" s="30">
        <v>202603</v>
      </c>
      <c r="O1236" s="31"/>
      <c r="P1236" s="30"/>
      <c r="Z1236" s="44"/>
      <c r="AA1236" s="44"/>
      <c r="AB1236" s="44"/>
    </row>
    <row r="1237" s="35" customFormat="1" customHeight="1" spans="1:28">
      <c r="A1237" s="30"/>
      <c r="B1237" s="38">
        <v>46096</v>
      </c>
      <c r="C1237" s="69" t="s">
        <v>28</v>
      </c>
      <c r="D1237" s="30" t="s">
        <v>33</v>
      </c>
      <c r="E1237" s="74" t="s">
        <v>190</v>
      </c>
      <c r="F1237" s="56"/>
      <c r="G1237" s="75">
        <v>1444.92</v>
      </c>
      <c r="H1237" s="32">
        <v>506192.78</v>
      </c>
      <c r="I1237" s="31" t="s">
        <v>191</v>
      </c>
      <c r="J1237" s="30"/>
      <c r="K1237" s="31"/>
      <c r="L1237" s="30">
        <v>202603</v>
      </c>
      <c r="M1237" s="31"/>
      <c r="N1237" s="30">
        <v>202603</v>
      </c>
      <c r="O1237" s="31"/>
      <c r="P1237" s="30"/>
      <c r="Z1237" s="44"/>
      <c r="AA1237" s="44"/>
      <c r="AB1237" s="44"/>
    </row>
    <row r="1238" s="35" customFormat="1" customHeight="1" spans="1:28">
      <c r="A1238" s="30"/>
      <c r="B1238" s="38">
        <v>46096</v>
      </c>
      <c r="C1238" s="69" t="s">
        <v>28</v>
      </c>
      <c r="D1238" s="30" t="s">
        <v>33</v>
      </c>
      <c r="E1238" s="74" t="s">
        <v>192</v>
      </c>
      <c r="F1238" s="56"/>
      <c r="G1238" s="75">
        <v>3765.64</v>
      </c>
      <c r="H1238" s="32">
        <v>502427.14</v>
      </c>
      <c r="I1238" s="31" t="s">
        <v>191</v>
      </c>
      <c r="J1238" s="30"/>
      <c r="K1238" s="31"/>
      <c r="L1238" s="30">
        <v>202603</v>
      </c>
      <c r="M1238" s="31"/>
      <c r="N1238" s="30">
        <v>202603</v>
      </c>
      <c r="O1238" s="31"/>
      <c r="P1238" s="30"/>
      <c r="Z1238" s="44"/>
      <c r="AA1238" s="44"/>
      <c r="AB1238" s="44"/>
    </row>
    <row r="1239" s="35" customFormat="1" customHeight="1" spans="1:28">
      <c r="A1239" s="30"/>
      <c r="B1239" s="38">
        <v>46096</v>
      </c>
      <c r="C1239" s="69" t="s">
        <v>28</v>
      </c>
      <c r="D1239" s="30" t="s">
        <v>33</v>
      </c>
      <c r="E1239" s="74" t="s">
        <v>193</v>
      </c>
      <c r="F1239" s="56"/>
      <c r="G1239" s="75">
        <v>3141.52</v>
      </c>
      <c r="H1239" s="32">
        <v>499285.62</v>
      </c>
      <c r="I1239" s="31" t="s">
        <v>84</v>
      </c>
      <c r="J1239" s="30"/>
      <c r="K1239" s="31"/>
      <c r="L1239" s="30">
        <v>202603</v>
      </c>
      <c r="M1239" s="31"/>
      <c r="N1239" s="30">
        <v>202603</v>
      </c>
      <c r="O1239" s="31"/>
      <c r="P1239" s="30"/>
      <c r="Z1239" s="44"/>
      <c r="AA1239" s="44"/>
      <c r="AB1239" s="44"/>
    </row>
    <row r="1240" s="35" customFormat="1" customHeight="1" spans="1:28">
      <c r="A1240" s="30"/>
      <c r="B1240" s="38">
        <v>46096</v>
      </c>
      <c r="C1240" s="69" t="s">
        <v>28</v>
      </c>
      <c r="D1240" s="30" t="s">
        <v>33</v>
      </c>
      <c r="E1240" s="74" t="s">
        <v>194</v>
      </c>
      <c r="F1240" s="56"/>
      <c r="G1240" s="75">
        <v>4029.53</v>
      </c>
      <c r="H1240" s="32">
        <v>495256.09</v>
      </c>
      <c r="I1240" s="31" t="s">
        <v>84</v>
      </c>
      <c r="J1240" s="30"/>
      <c r="K1240" s="31"/>
      <c r="L1240" s="30">
        <v>202603</v>
      </c>
      <c r="M1240" s="31"/>
      <c r="N1240" s="30">
        <v>202603</v>
      </c>
      <c r="O1240" s="31"/>
      <c r="P1240" s="30"/>
      <c r="Z1240" s="44"/>
      <c r="AA1240" s="44"/>
      <c r="AB1240" s="44"/>
    </row>
    <row r="1241" s="35" customFormat="1" customHeight="1" spans="1:28">
      <c r="A1241" s="30"/>
      <c r="B1241" s="38">
        <v>46096</v>
      </c>
      <c r="C1241" s="69" t="s">
        <v>28</v>
      </c>
      <c r="D1241" s="30" t="s">
        <v>33</v>
      </c>
      <c r="E1241" s="74" t="s">
        <v>195</v>
      </c>
      <c r="F1241" s="56"/>
      <c r="G1241" s="75">
        <v>1687.03</v>
      </c>
      <c r="H1241" s="32">
        <v>493569.06</v>
      </c>
      <c r="I1241" s="31" t="s">
        <v>196</v>
      </c>
      <c r="J1241" s="30"/>
      <c r="K1241" s="31"/>
      <c r="L1241" s="30">
        <v>202603</v>
      </c>
      <c r="M1241" s="31"/>
      <c r="N1241" s="30">
        <v>202603</v>
      </c>
      <c r="O1241" s="31"/>
      <c r="P1241" s="30"/>
      <c r="Z1241" s="44"/>
      <c r="AA1241" s="44"/>
      <c r="AB1241" s="44"/>
    </row>
    <row r="1242" s="35" customFormat="1" customHeight="1" spans="1:28">
      <c r="A1242" s="30"/>
      <c r="B1242" s="38">
        <v>46096</v>
      </c>
      <c r="C1242" s="69" t="s">
        <v>28</v>
      </c>
      <c r="D1242" s="30" t="s">
        <v>33</v>
      </c>
      <c r="E1242" s="74" t="s">
        <v>197</v>
      </c>
      <c r="F1242" s="56"/>
      <c r="G1242" s="75">
        <v>1423.06</v>
      </c>
      <c r="H1242" s="32">
        <v>492146</v>
      </c>
      <c r="I1242" s="31" t="s">
        <v>196</v>
      </c>
      <c r="J1242" s="30"/>
      <c r="K1242" s="31"/>
      <c r="L1242" s="30">
        <v>202603</v>
      </c>
      <c r="M1242" s="31"/>
      <c r="N1242" s="30">
        <v>202603</v>
      </c>
      <c r="O1242" s="31"/>
      <c r="P1242" s="30"/>
      <c r="Z1242" s="44"/>
      <c r="AA1242" s="44"/>
      <c r="AB1242" s="44"/>
    </row>
    <row r="1243" s="35" customFormat="1" customHeight="1" spans="1:28">
      <c r="A1243" s="30"/>
      <c r="B1243" s="38">
        <v>46096</v>
      </c>
      <c r="C1243" s="69" t="s">
        <v>28</v>
      </c>
      <c r="D1243" s="30" t="s">
        <v>33</v>
      </c>
      <c r="E1243" s="74" t="s">
        <v>198</v>
      </c>
      <c r="F1243" s="56"/>
      <c r="G1243" s="75">
        <v>3104.93</v>
      </c>
      <c r="H1243" s="32">
        <v>489041.07</v>
      </c>
      <c r="I1243" s="30" t="s">
        <v>109</v>
      </c>
      <c r="J1243" s="30"/>
      <c r="K1243" s="31"/>
      <c r="L1243" s="30">
        <v>202603</v>
      </c>
      <c r="M1243" s="31"/>
      <c r="N1243" s="30">
        <v>202603</v>
      </c>
      <c r="O1243" s="31"/>
      <c r="P1243" s="30"/>
      <c r="Z1243" s="44"/>
      <c r="AA1243" s="44"/>
      <c r="AB1243" s="44"/>
    </row>
    <row r="1244" s="35" customFormat="1" customHeight="1" spans="1:28">
      <c r="A1244" s="30"/>
      <c r="B1244" s="38">
        <v>46096</v>
      </c>
      <c r="C1244" s="69" t="s">
        <v>28</v>
      </c>
      <c r="D1244" s="30" t="s">
        <v>33</v>
      </c>
      <c r="E1244" s="74" t="s">
        <v>192</v>
      </c>
      <c r="F1244" s="56"/>
      <c r="G1244" s="75">
        <v>3817.62</v>
      </c>
      <c r="H1244" s="32">
        <v>485223.45</v>
      </c>
      <c r="I1244" s="31" t="s">
        <v>11</v>
      </c>
      <c r="J1244" s="30"/>
      <c r="K1244" s="31"/>
      <c r="L1244" s="30">
        <v>202603</v>
      </c>
      <c r="M1244" s="31"/>
      <c r="N1244" s="30">
        <v>202603</v>
      </c>
      <c r="O1244" s="31"/>
      <c r="P1244" s="30"/>
      <c r="Z1244" s="44"/>
      <c r="AA1244" s="44"/>
      <c r="AB1244" s="44"/>
    </row>
    <row r="1245" s="35" customFormat="1" customHeight="1" spans="1:28">
      <c r="A1245" s="30"/>
      <c r="B1245" s="38">
        <v>46096</v>
      </c>
      <c r="C1245" s="69" t="s">
        <v>28</v>
      </c>
      <c r="D1245" s="30" t="s">
        <v>33</v>
      </c>
      <c r="E1245" s="74" t="s">
        <v>199</v>
      </c>
      <c r="F1245" s="56"/>
      <c r="G1245" s="75">
        <v>2353.09</v>
      </c>
      <c r="H1245" s="32">
        <v>482870.36</v>
      </c>
      <c r="I1245" s="31" t="s">
        <v>109</v>
      </c>
      <c r="J1245" s="30"/>
      <c r="K1245" s="31"/>
      <c r="L1245" s="30">
        <v>202603</v>
      </c>
      <c r="M1245" s="31"/>
      <c r="N1245" s="30">
        <v>202603</v>
      </c>
      <c r="O1245" s="31"/>
      <c r="P1245" s="30"/>
      <c r="Z1245" s="44"/>
      <c r="AA1245" s="44"/>
      <c r="AB1245" s="44"/>
    </row>
    <row r="1246" s="35" customFormat="1" customHeight="1" spans="1:28">
      <c r="A1246" s="30"/>
      <c r="B1246" s="38">
        <v>46096</v>
      </c>
      <c r="C1246" s="69" t="s">
        <v>28</v>
      </c>
      <c r="D1246" s="30" t="s">
        <v>33</v>
      </c>
      <c r="E1246" s="74" t="s">
        <v>200</v>
      </c>
      <c r="F1246" s="56"/>
      <c r="G1246" s="75">
        <v>3747.04</v>
      </c>
      <c r="H1246" s="32">
        <v>479123.32</v>
      </c>
      <c r="I1246" s="31" t="s">
        <v>101</v>
      </c>
      <c r="J1246" s="30"/>
      <c r="K1246" s="31"/>
      <c r="L1246" s="30">
        <v>202603</v>
      </c>
      <c r="M1246" s="31"/>
      <c r="N1246" s="30">
        <v>202603</v>
      </c>
      <c r="O1246" s="31"/>
      <c r="P1246" s="30"/>
      <c r="Z1246" s="44"/>
      <c r="AA1246" s="44"/>
      <c r="AB1246" s="44"/>
    </row>
    <row r="1247" s="35" customFormat="1" customHeight="1" spans="1:28">
      <c r="A1247" s="30"/>
      <c r="B1247" s="38">
        <v>46096</v>
      </c>
      <c r="C1247" s="69" t="s">
        <v>28</v>
      </c>
      <c r="D1247" s="30" t="s">
        <v>33</v>
      </c>
      <c r="E1247" s="74" t="s">
        <v>201</v>
      </c>
      <c r="F1247" s="56"/>
      <c r="G1247" s="75">
        <v>2047.05</v>
      </c>
      <c r="H1247" s="32">
        <v>477076.27</v>
      </c>
      <c r="I1247" s="31" t="s">
        <v>101</v>
      </c>
      <c r="J1247" s="30"/>
      <c r="K1247" s="31"/>
      <c r="L1247" s="30">
        <v>202603</v>
      </c>
      <c r="M1247" s="31"/>
      <c r="N1247" s="30">
        <v>202603</v>
      </c>
      <c r="O1247" s="31"/>
      <c r="P1247" s="30"/>
      <c r="Z1247" s="44"/>
      <c r="AA1247" s="44"/>
      <c r="AB1247" s="44"/>
    </row>
    <row r="1248" s="35" customFormat="1" customHeight="1" spans="1:28">
      <c r="A1248" s="30"/>
      <c r="B1248" s="38">
        <v>46096</v>
      </c>
      <c r="C1248" s="69" t="s">
        <v>28</v>
      </c>
      <c r="D1248" s="30" t="s">
        <v>33</v>
      </c>
      <c r="E1248" s="74" t="s">
        <v>202</v>
      </c>
      <c r="F1248" s="56"/>
      <c r="G1248" s="75">
        <v>2464.68</v>
      </c>
      <c r="H1248" s="32">
        <v>474611.59</v>
      </c>
      <c r="I1248" s="31" t="s">
        <v>91</v>
      </c>
      <c r="J1248" s="30"/>
      <c r="K1248" s="31"/>
      <c r="L1248" s="30">
        <v>202603</v>
      </c>
      <c r="M1248" s="31"/>
      <c r="N1248" s="30">
        <v>202603</v>
      </c>
      <c r="O1248" s="31"/>
      <c r="P1248" s="30"/>
      <c r="Z1248" s="44"/>
      <c r="AA1248" s="44"/>
      <c r="AB1248" s="44"/>
    </row>
    <row r="1249" s="35" customFormat="1" customHeight="1" spans="1:28">
      <c r="A1249" s="30"/>
      <c r="B1249" s="38">
        <v>46096</v>
      </c>
      <c r="C1249" s="69" t="s">
        <v>28</v>
      </c>
      <c r="D1249" s="30" t="s">
        <v>33</v>
      </c>
      <c r="E1249" s="74" t="s">
        <v>203</v>
      </c>
      <c r="F1249" s="56"/>
      <c r="G1249" s="75">
        <v>2318.33</v>
      </c>
      <c r="H1249" s="32">
        <v>472293.26</v>
      </c>
      <c r="I1249" s="31" t="s">
        <v>91</v>
      </c>
      <c r="J1249" s="30"/>
      <c r="K1249" s="31"/>
      <c r="L1249" s="30">
        <v>202603</v>
      </c>
      <c r="M1249" s="31"/>
      <c r="N1249" s="30">
        <v>202603</v>
      </c>
      <c r="O1249" s="31"/>
      <c r="P1249" s="30"/>
      <c r="Z1249" s="44"/>
      <c r="AA1249" s="44"/>
      <c r="AB1249" s="44"/>
    </row>
    <row r="1250" s="35" customFormat="1" customHeight="1" spans="1:28">
      <c r="A1250" s="30"/>
      <c r="B1250" s="38">
        <v>46096</v>
      </c>
      <c r="C1250" s="69" t="s">
        <v>28</v>
      </c>
      <c r="D1250" s="30" t="s">
        <v>33</v>
      </c>
      <c r="E1250" s="74" t="s">
        <v>204</v>
      </c>
      <c r="F1250" s="56"/>
      <c r="G1250" s="75">
        <v>3273.56</v>
      </c>
      <c r="H1250" s="32">
        <v>469019.7</v>
      </c>
      <c r="I1250" s="31" t="s">
        <v>205</v>
      </c>
      <c r="J1250" s="30"/>
      <c r="K1250" s="31"/>
      <c r="L1250" s="30">
        <v>202603</v>
      </c>
      <c r="M1250" s="31"/>
      <c r="N1250" s="30">
        <v>202603</v>
      </c>
      <c r="O1250" s="31"/>
      <c r="P1250" s="30"/>
      <c r="Z1250" s="44"/>
      <c r="AA1250" s="44"/>
      <c r="AB1250" s="44"/>
    </row>
    <row r="1251" s="35" customFormat="1" customHeight="1" spans="1:28">
      <c r="A1251" s="30"/>
      <c r="B1251" s="38">
        <v>46096</v>
      </c>
      <c r="C1251" s="69" t="s">
        <v>28</v>
      </c>
      <c r="D1251" s="30" t="s">
        <v>33</v>
      </c>
      <c r="E1251" s="74" t="s">
        <v>206</v>
      </c>
      <c r="F1251" s="56"/>
      <c r="G1251" s="75">
        <v>2132.24</v>
      </c>
      <c r="H1251" s="32">
        <v>466887.46</v>
      </c>
      <c r="I1251" s="31" t="s">
        <v>205</v>
      </c>
      <c r="J1251" s="30"/>
      <c r="K1251" s="31"/>
      <c r="L1251" s="30">
        <v>202603</v>
      </c>
      <c r="M1251" s="31"/>
      <c r="N1251" s="30">
        <v>202603</v>
      </c>
      <c r="O1251" s="31"/>
      <c r="P1251" s="30"/>
      <c r="Z1251" s="44"/>
      <c r="AA1251" s="44"/>
      <c r="AB1251" s="44"/>
    </row>
    <row r="1252" s="35" customFormat="1" customHeight="1" spans="1:28">
      <c r="A1252" s="30"/>
      <c r="B1252" s="38">
        <v>46096</v>
      </c>
      <c r="C1252" s="69" t="s">
        <v>28</v>
      </c>
      <c r="D1252" s="30" t="s">
        <v>33</v>
      </c>
      <c r="E1252" s="74" t="s">
        <v>207</v>
      </c>
      <c r="F1252" s="56"/>
      <c r="G1252" s="75">
        <v>2563.19</v>
      </c>
      <c r="H1252" s="32">
        <v>464324.27</v>
      </c>
      <c r="I1252" s="31" t="s">
        <v>64</v>
      </c>
      <c r="J1252" s="30"/>
      <c r="K1252" s="31"/>
      <c r="L1252" s="30">
        <v>202603</v>
      </c>
      <c r="M1252" s="31"/>
      <c r="N1252" s="30">
        <v>202603</v>
      </c>
      <c r="O1252" s="31"/>
      <c r="P1252" s="30"/>
      <c r="Z1252" s="44"/>
      <c r="AA1252" s="44"/>
      <c r="AB1252" s="44"/>
    </row>
    <row r="1253" s="35" customFormat="1" customHeight="1" spans="1:28">
      <c r="A1253" s="30"/>
      <c r="B1253" s="38">
        <v>46096</v>
      </c>
      <c r="C1253" s="69" t="s">
        <v>28</v>
      </c>
      <c r="D1253" s="30" t="s">
        <v>33</v>
      </c>
      <c r="E1253" s="74" t="s">
        <v>208</v>
      </c>
      <c r="F1253" s="56"/>
      <c r="G1253" s="75">
        <v>5068.94</v>
      </c>
      <c r="H1253" s="32">
        <v>459255.33</v>
      </c>
      <c r="I1253" s="31" t="s">
        <v>58</v>
      </c>
      <c r="J1253" s="30"/>
      <c r="K1253" s="31"/>
      <c r="L1253" s="30">
        <v>202603</v>
      </c>
      <c r="M1253" s="31"/>
      <c r="N1253" s="30">
        <v>202603</v>
      </c>
      <c r="O1253" s="31"/>
      <c r="P1253" s="30"/>
      <c r="Z1253" s="44"/>
      <c r="AA1253" s="44"/>
      <c r="AB1253" s="44"/>
    </row>
    <row r="1254" s="35" customFormat="1" customHeight="1" spans="1:28">
      <c r="A1254" s="30"/>
      <c r="B1254" s="38">
        <v>46096</v>
      </c>
      <c r="C1254" s="69" t="s">
        <v>28</v>
      </c>
      <c r="D1254" s="30" t="s">
        <v>33</v>
      </c>
      <c r="E1254" s="74" t="s">
        <v>209</v>
      </c>
      <c r="F1254" s="56"/>
      <c r="G1254" s="75">
        <v>810.75</v>
      </c>
      <c r="H1254" s="32">
        <v>458444.58</v>
      </c>
      <c r="I1254" s="31" t="s">
        <v>58</v>
      </c>
      <c r="J1254" s="30"/>
      <c r="K1254" s="31"/>
      <c r="L1254" s="30">
        <v>202603</v>
      </c>
      <c r="M1254" s="31"/>
      <c r="N1254" s="30">
        <v>202603</v>
      </c>
      <c r="O1254" s="31"/>
      <c r="P1254" s="30"/>
      <c r="Z1254" s="44"/>
      <c r="AA1254" s="44"/>
      <c r="AB1254" s="44"/>
    </row>
    <row r="1255" s="35" customFormat="1" customHeight="1" spans="1:28">
      <c r="A1255" s="30"/>
      <c r="B1255" s="38">
        <v>46096</v>
      </c>
      <c r="C1255" s="69" t="s">
        <v>28</v>
      </c>
      <c r="D1255" s="30" t="s">
        <v>33</v>
      </c>
      <c r="E1255" s="74" t="s">
        <v>210</v>
      </c>
      <c r="F1255" s="56"/>
      <c r="G1255" s="75">
        <v>4416.4</v>
      </c>
      <c r="H1255" s="32">
        <v>454028.18</v>
      </c>
      <c r="I1255" s="31" t="s">
        <v>11</v>
      </c>
      <c r="J1255" s="30"/>
      <c r="K1255" s="31"/>
      <c r="L1255" s="30">
        <v>202603</v>
      </c>
      <c r="M1255" s="31"/>
      <c r="N1255" s="30">
        <v>202603</v>
      </c>
      <c r="O1255" s="31"/>
      <c r="P1255" s="30"/>
      <c r="Z1255" s="44"/>
      <c r="AA1255" s="44"/>
      <c r="AB1255" s="44"/>
    </row>
    <row r="1256" s="35" customFormat="1" customHeight="1" spans="1:28">
      <c r="A1256" s="30"/>
      <c r="B1256" s="38">
        <v>46096</v>
      </c>
      <c r="C1256" s="69" t="s">
        <v>28</v>
      </c>
      <c r="D1256" s="30" t="s">
        <v>33</v>
      </c>
      <c r="E1256" s="74" t="s">
        <v>211</v>
      </c>
      <c r="F1256" s="56"/>
      <c r="G1256" s="75">
        <v>2577.01</v>
      </c>
      <c r="H1256" s="32">
        <v>451451.17</v>
      </c>
      <c r="I1256" s="31" t="s">
        <v>58</v>
      </c>
      <c r="J1256" s="30"/>
      <c r="K1256" s="31"/>
      <c r="L1256" s="30">
        <v>202603</v>
      </c>
      <c r="M1256" s="31"/>
      <c r="N1256" s="30">
        <v>202603</v>
      </c>
      <c r="O1256" s="31"/>
      <c r="P1256" s="30"/>
      <c r="Z1256" s="44"/>
      <c r="AA1256" s="44"/>
      <c r="AB1256" s="44"/>
    </row>
    <row r="1257" s="35" customFormat="1" customHeight="1" spans="1:28">
      <c r="A1257" s="30"/>
      <c r="B1257" s="38">
        <v>46096</v>
      </c>
      <c r="C1257" s="69" t="s">
        <v>28</v>
      </c>
      <c r="D1257" s="30" t="s">
        <v>33</v>
      </c>
      <c r="E1257" s="74" t="s">
        <v>212</v>
      </c>
      <c r="F1257" s="56"/>
      <c r="G1257" s="75">
        <v>2204.07</v>
      </c>
      <c r="H1257" s="32">
        <v>449247.1</v>
      </c>
      <c r="I1257" s="30" t="s">
        <v>213</v>
      </c>
      <c r="J1257" s="30"/>
      <c r="K1257" s="31"/>
      <c r="L1257" s="30">
        <v>202603</v>
      </c>
      <c r="M1257" s="31"/>
      <c r="N1257" s="30">
        <v>202603</v>
      </c>
      <c r="O1257" s="31"/>
      <c r="P1257" s="30"/>
      <c r="Z1257" s="44"/>
      <c r="AA1257" s="44"/>
      <c r="AB1257" s="44"/>
    </row>
    <row r="1258" s="35" customFormat="1" customHeight="1" spans="1:28">
      <c r="A1258" s="30"/>
      <c r="B1258" s="38">
        <v>46096</v>
      </c>
      <c r="C1258" s="69" t="s">
        <v>28</v>
      </c>
      <c r="D1258" s="30" t="s">
        <v>33</v>
      </c>
      <c r="E1258" s="74" t="s">
        <v>214</v>
      </c>
      <c r="F1258" s="56"/>
      <c r="G1258" s="75">
        <v>2010.94</v>
      </c>
      <c r="H1258" s="32">
        <v>447236.16</v>
      </c>
      <c r="I1258" s="31" t="s">
        <v>213</v>
      </c>
      <c r="J1258" s="30"/>
      <c r="K1258" s="31"/>
      <c r="L1258" s="30">
        <v>202603</v>
      </c>
      <c r="M1258" s="31"/>
      <c r="N1258" s="30">
        <v>202603</v>
      </c>
      <c r="O1258" s="31"/>
      <c r="P1258" s="30"/>
      <c r="Z1258" s="44"/>
      <c r="AA1258" s="44"/>
      <c r="AB1258" s="44"/>
    </row>
    <row r="1259" s="35" customFormat="1" customHeight="1" spans="1:28">
      <c r="A1259" s="30"/>
      <c r="B1259" s="38">
        <v>46096</v>
      </c>
      <c r="C1259" s="69" t="s">
        <v>28</v>
      </c>
      <c r="D1259" s="30" t="s">
        <v>33</v>
      </c>
      <c r="E1259" s="74" t="s">
        <v>215</v>
      </c>
      <c r="F1259" s="56"/>
      <c r="G1259" s="75">
        <v>2308.81</v>
      </c>
      <c r="H1259" s="32">
        <v>444927.35</v>
      </c>
      <c r="I1259" s="31" t="s">
        <v>216</v>
      </c>
      <c r="J1259" s="30"/>
      <c r="K1259" s="31"/>
      <c r="L1259" s="30">
        <v>202603</v>
      </c>
      <c r="M1259" s="31"/>
      <c r="N1259" s="30">
        <v>202603</v>
      </c>
      <c r="O1259" s="31"/>
      <c r="P1259" s="30"/>
      <c r="Z1259" s="44"/>
      <c r="AA1259" s="44"/>
      <c r="AB1259" s="44"/>
    </row>
    <row r="1260" s="35" customFormat="1" customHeight="1" spans="1:28">
      <c r="A1260" s="30"/>
      <c r="B1260" s="38">
        <v>46096</v>
      </c>
      <c r="C1260" s="69" t="s">
        <v>28</v>
      </c>
      <c r="D1260" s="30" t="s">
        <v>33</v>
      </c>
      <c r="E1260" s="74" t="s">
        <v>217</v>
      </c>
      <c r="F1260" s="56"/>
      <c r="G1260" s="75">
        <v>1681.43</v>
      </c>
      <c r="H1260" s="32">
        <v>443245.92</v>
      </c>
      <c r="I1260" s="31" t="s">
        <v>216</v>
      </c>
      <c r="J1260" s="30"/>
      <c r="K1260" s="31"/>
      <c r="L1260" s="30">
        <v>202603</v>
      </c>
      <c r="M1260" s="31"/>
      <c r="N1260" s="30">
        <v>202603</v>
      </c>
      <c r="O1260" s="31"/>
      <c r="P1260" s="30"/>
      <c r="Z1260" s="44"/>
      <c r="AA1260" s="44"/>
      <c r="AB1260" s="44"/>
    </row>
    <row r="1261" s="35" customFormat="1" customHeight="1" spans="1:28">
      <c r="A1261" s="30"/>
      <c r="B1261" s="38">
        <v>46096</v>
      </c>
      <c r="C1261" s="69" t="s">
        <v>28</v>
      </c>
      <c r="D1261" s="30" t="s">
        <v>33</v>
      </c>
      <c r="E1261" s="74" t="s">
        <v>218</v>
      </c>
      <c r="F1261" s="56"/>
      <c r="G1261" s="75">
        <v>2060.86</v>
      </c>
      <c r="H1261" s="32">
        <v>441185.06</v>
      </c>
      <c r="I1261" s="31" t="s">
        <v>219</v>
      </c>
      <c r="J1261" s="30"/>
      <c r="K1261" s="31"/>
      <c r="L1261" s="30">
        <v>202603</v>
      </c>
      <c r="M1261" s="31"/>
      <c r="N1261" s="30">
        <v>202603</v>
      </c>
      <c r="O1261" s="31"/>
      <c r="P1261" s="30"/>
      <c r="Z1261" s="44"/>
      <c r="AA1261" s="44"/>
      <c r="AB1261" s="44"/>
    </row>
    <row r="1262" s="35" customFormat="1" customHeight="1" spans="1:28">
      <c r="A1262" s="30"/>
      <c r="B1262" s="38">
        <v>46096</v>
      </c>
      <c r="C1262" s="69" t="s">
        <v>28</v>
      </c>
      <c r="D1262" s="30" t="s">
        <v>33</v>
      </c>
      <c r="E1262" s="74" t="s">
        <v>222</v>
      </c>
      <c r="F1262" s="56"/>
      <c r="G1262" s="75">
        <v>1805.7</v>
      </c>
      <c r="H1262" s="32">
        <v>439379.36</v>
      </c>
      <c r="I1262" s="31" t="s">
        <v>221</v>
      </c>
      <c r="J1262" s="30"/>
      <c r="K1262" s="31"/>
      <c r="L1262" s="30">
        <v>202603</v>
      </c>
      <c r="M1262" s="31"/>
      <c r="N1262" s="30">
        <v>202603</v>
      </c>
      <c r="O1262" s="31"/>
      <c r="P1262" s="30"/>
      <c r="Z1262" s="44"/>
      <c r="AA1262" s="44"/>
      <c r="AB1262" s="44"/>
    </row>
    <row r="1263" s="35" customFormat="1" customHeight="1" spans="1:28">
      <c r="A1263" s="30"/>
      <c r="B1263" s="38">
        <v>46096</v>
      </c>
      <c r="C1263" s="69" t="s">
        <v>28</v>
      </c>
      <c r="D1263" s="30" t="s">
        <v>33</v>
      </c>
      <c r="E1263" s="74" t="s">
        <v>223</v>
      </c>
      <c r="F1263" s="56"/>
      <c r="G1263" s="75">
        <v>3877.03</v>
      </c>
      <c r="H1263" s="32">
        <v>435502.33</v>
      </c>
      <c r="I1263" s="31" t="s">
        <v>117</v>
      </c>
      <c r="J1263" s="30"/>
      <c r="K1263" s="31"/>
      <c r="L1263" s="30">
        <v>202603</v>
      </c>
      <c r="M1263" s="31"/>
      <c r="N1263" s="30">
        <v>202603</v>
      </c>
      <c r="O1263" s="31"/>
      <c r="P1263" s="30"/>
      <c r="Z1263" s="44"/>
      <c r="AA1263" s="44"/>
      <c r="AB1263" s="44"/>
    </row>
    <row r="1264" s="35" customFormat="1" customHeight="1" spans="1:28">
      <c r="A1264" s="30"/>
      <c r="B1264" s="38">
        <v>46096</v>
      </c>
      <c r="C1264" s="69" t="s">
        <v>28</v>
      </c>
      <c r="D1264" s="30" t="s">
        <v>33</v>
      </c>
      <c r="E1264" s="74" t="s">
        <v>224</v>
      </c>
      <c r="F1264" s="56"/>
      <c r="G1264" s="75">
        <v>2171.23</v>
      </c>
      <c r="H1264" s="32">
        <v>433331.1</v>
      </c>
      <c r="I1264" s="31" t="s">
        <v>117</v>
      </c>
      <c r="J1264" s="30"/>
      <c r="K1264" s="31"/>
      <c r="L1264" s="30">
        <v>202603</v>
      </c>
      <c r="M1264" s="31"/>
      <c r="N1264" s="30">
        <v>202603</v>
      </c>
      <c r="O1264" s="31"/>
      <c r="P1264" s="30"/>
      <c r="Z1264" s="44"/>
      <c r="AA1264" s="44"/>
      <c r="AB1264" s="44"/>
    </row>
    <row r="1265" s="35" customFormat="1" customHeight="1" spans="1:28">
      <c r="A1265" s="30"/>
      <c r="B1265" s="38">
        <v>46096</v>
      </c>
      <c r="C1265" s="69" t="s">
        <v>28</v>
      </c>
      <c r="D1265" s="30" t="s">
        <v>33</v>
      </c>
      <c r="E1265" s="74" t="s">
        <v>226</v>
      </c>
      <c r="F1265" s="56"/>
      <c r="G1265" s="75">
        <v>4266.41</v>
      </c>
      <c r="H1265" s="32">
        <v>429064.69</v>
      </c>
      <c r="I1265" s="31" t="s">
        <v>227</v>
      </c>
      <c r="J1265" s="30"/>
      <c r="K1265" s="31"/>
      <c r="L1265" s="30">
        <v>202603</v>
      </c>
      <c r="M1265" s="31"/>
      <c r="N1265" s="30">
        <v>202603</v>
      </c>
      <c r="O1265" s="31"/>
      <c r="P1265" s="30"/>
      <c r="Z1265" s="44"/>
      <c r="AA1265" s="44"/>
      <c r="AB1265" s="44"/>
    </row>
    <row r="1266" s="35" customFormat="1" customHeight="1" spans="1:28">
      <c r="A1266" s="30"/>
      <c r="B1266" s="38">
        <v>46096</v>
      </c>
      <c r="C1266" s="69" t="s">
        <v>28</v>
      </c>
      <c r="D1266" s="30" t="s">
        <v>33</v>
      </c>
      <c r="E1266" s="74" t="s">
        <v>225</v>
      </c>
      <c r="F1266" s="56"/>
      <c r="G1266" s="75">
        <v>3727.44</v>
      </c>
      <c r="H1266" s="32">
        <v>425337.25</v>
      </c>
      <c r="I1266" s="31" t="s">
        <v>11</v>
      </c>
      <c r="J1266" s="30"/>
      <c r="K1266" s="31"/>
      <c r="L1266" s="30">
        <v>202603</v>
      </c>
      <c r="M1266" s="31"/>
      <c r="N1266" s="30">
        <v>202603</v>
      </c>
      <c r="O1266" s="31"/>
      <c r="P1266" s="30"/>
      <c r="Z1266" s="44"/>
      <c r="AA1266" s="44"/>
      <c r="AB1266" s="44"/>
    </row>
    <row r="1267" s="35" customFormat="1" customHeight="1" spans="1:28">
      <c r="A1267" s="30"/>
      <c r="B1267" s="38">
        <v>46096</v>
      </c>
      <c r="C1267" s="69" t="s">
        <v>28</v>
      </c>
      <c r="D1267" s="30" t="s">
        <v>33</v>
      </c>
      <c r="E1267" s="74" t="s">
        <v>228</v>
      </c>
      <c r="F1267" s="56"/>
      <c r="G1267" s="75">
        <v>1755.66</v>
      </c>
      <c r="H1267" s="32">
        <v>423581.59</v>
      </c>
      <c r="I1267" s="31" t="s">
        <v>227</v>
      </c>
      <c r="J1267" s="30"/>
      <c r="K1267" s="31"/>
      <c r="L1267" s="30">
        <v>202603</v>
      </c>
      <c r="M1267" s="31"/>
      <c r="N1267" s="30">
        <v>202603</v>
      </c>
      <c r="O1267" s="31"/>
      <c r="P1267" s="30"/>
      <c r="Z1267" s="44"/>
      <c r="AA1267" s="44"/>
      <c r="AB1267" s="44"/>
    </row>
    <row r="1268" s="35" customFormat="1" customHeight="1" spans="1:28">
      <c r="A1268" s="30"/>
      <c r="B1268" s="38">
        <v>46096</v>
      </c>
      <c r="C1268" s="69" t="s">
        <v>28</v>
      </c>
      <c r="D1268" s="30" t="s">
        <v>33</v>
      </c>
      <c r="E1268" s="74" t="s">
        <v>229</v>
      </c>
      <c r="F1268" s="56"/>
      <c r="G1268" s="75">
        <v>2410.72</v>
      </c>
      <c r="H1268" s="32">
        <v>421170.87</v>
      </c>
      <c r="I1268" s="31" t="s">
        <v>227</v>
      </c>
      <c r="J1268" s="30"/>
      <c r="K1268" s="31"/>
      <c r="L1268" s="30">
        <v>202603</v>
      </c>
      <c r="M1268" s="31"/>
      <c r="N1268" s="30">
        <v>202603</v>
      </c>
      <c r="O1268" s="31"/>
      <c r="P1268" s="30"/>
      <c r="Z1268" s="44"/>
      <c r="AA1268" s="44"/>
      <c r="AB1268" s="44"/>
    </row>
    <row r="1269" s="35" customFormat="1" customHeight="1" spans="1:28">
      <c r="A1269" s="30"/>
      <c r="B1269" s="38">
        <v>46096</v>
      </c>
      <c r="C1269" s="69" t="s">
        <v>28</v>
      </c>
      <c r="D1269" s="30" t="s">
        <v>33</v>
      </c>
      <c r="E1269" s="74" t="s">
        <v>230</v>
      </c>
      <c r="F1269" s="56"/>
      <c r="G1269" s="75">
        <v>3085.84</v>
      </c>
      <c r="H1269" s="32">
        <v>418085.03</v>
      </c>
      <c r="I1269" s="31" t="s">
        <v>231</v>
      </c>
      <c r="J1269" s="30"/>
      <c r="K1269" s="31"/>
      <c r="L1269" s="30">
        <v>202603</v>
      </c>
      <c r="M1269" s="31"/>
      <c r="N1269" s="30">
        <v>202603</v>
      </c>
      <c r="O1269" s="31"/>
      <c r="P1269" s="30"/>
      <c r="Z1269" s="44"/>
      <c r="AA1269" s="44"/>
      <c r="AB1269" s="44"/>
    </row>
    <row r="1270" s="35" customFormat="1" customHeight="1" spans="1:28">
      <c r="A1270" s="30"/>
      <c r="B1270" s="38">
        <v>46096</v>
      </c>
      <c r="C1270" s="69" t="s">
        <v>28</v>
      </c>
      <c r="D1270" s="30" t="s">
        <v>33</v>
      </c>
      <c r="E1270" s="74" t="s">
        <v>222</v>
      </c>
      <c r="F1270" s="56"/>
      <c r="G1270" s="75">
        <v>2603.26</v>
      </c>
      <c r="H1270" s="32">
        <v>415481.77</v>
      </c>
      <c r="I1270" s="31" t="s">
        <v>231</v>
      </c>
      <c r="J1270" s="30"/>
      <c r="K1270" s="31"/>
      <c r="L1270" s="30">
        <v>202603</v>
      </c>
      <c r="M1270" s="31"/>
      <c r="N1270" s="30">
        <v>202603</v>
      </c>
      <c r="O1270" s="31"/>
      <c r="P1270" s="30"/>
      <c r="Z1270" s="44"/>
      <c r="AA1270" s="44"/>
      <c r="AB1270" s="44"/>
    </row>
    <row r="1271" s="35" customFormat="1" customHeight="1" spans="1:28">
      <c r="A1271" s="30"/>
      <c r="B1271" s="38">
        <v>46096</v>
      </c>
      <c r="C1271" s="69" t="s">
        <v>28</v>
      </c>
      <c r="D1271" s="30" t="s">
        <v>33</v>
      </c>
      <c r="E1271" s="74" t="s">
        <v>232</v>
      </c>
      <c r="F1271" s="56"/>
      <c r="G1271" s="75">
        <v>500</v>
      </c>
      <c r="H1271" s="32">
        <v>414981.77</v>
      </c>
      <c r="I1271" s="31" t="s">
        <v>219</v>
      </c>
      <c r="J1271" s="30"/>
      <c r="K1271" s="31"/>
      <c r="L1271" s="30">
        <v>202603</v>
      </c>
      <c r="M1271" s="31"/>
      <c r="N1271" s="30">
        <v>202603</v>
      </c>
      <c r="O1271" s="31"/>
      <c r="P1271" s="30"/>
      <c r="Z1271" s="44"/>
      <c r="AA1271" s="44"/>
      <c r="AB1271" s="44"/>
    </row>
    <row r="1272" s="35" customFormat="1" customHeight="1" spans="1:28">
      <c r="A1272" s="30"/>
      <c r="B1272" s="38">
        <v>46096</v>
      </c>
      <c r="C1272" s="69" t="s">
        <v>28</v>
      </c>
      <c r="D1272" s="30" t="s">
        <v>33</v>
      </c>
      <c r="E1272" s="74" t="s">
        <v>232</v>
      </c>
      <c r="F1272" s="56"/>
      <c r="G1272" s="75">
        <v>500</v>
      </c>
      <c r="H1272" s="32">
        <v>414481.77</v>
      </c>
      <c r="I1272" s="31" t="s">
        <v>114</v>
      </c>
      <c r="J1272" s="30"/>
      <c r="K1272" s="31"/>
      <c r="L1272" s="30">
        <v>202603</v>
      </c>
      <c r="M1272" s="31"/>
      <c r="N1272" s="30">
        <v>202603</v>
      </c>
      <c r="O1272" s="31"/>
      <c r="P1272" s="30"/>
      <c r="Z1272" s="44"/>
      <c r="AA1272" s="44"/>
      <c r="AB1272" s="44"/>
    </row>
    <row r="1273" s="35" customFormat="1" customHeight="1" spans="1:28">
      <c r="A1273" s="30"/>
      <c r="B1273" s="38">
        <v>46096</v>
      </c>
      <c r="C1273" s="69" t="s">
        <v>28</v>
      </c>
      <c r="D1273" s="30" t="s">
        <v>33</v>
      </c>
      <c r="E1273" s="74" t="s">
        <v>232</v>
      </c>
      <c r="F1273" s="56"/>
      <c r="G1273" s="75">
        <v>500</v>
      </c>
      <c r="H1273" s="32">
        <v>413981.77</v>
      </c>
      <c r="I1273" s="31" t="s">
        <v>233</v>
      </c>
      <c r="J1273" s="30"/>
      <c r="K1273" s="31"/>
      <c r="L1273" s="30">
        <v>202603</v>
      </c>
      <c r="M1273" s="31"/>
      <c r="N1273" s="30">
        <v>202603</v>
      </c>
      <c r="O1273" s="31"/>
      <c r="P1273" s="30"/>
      <c r="Z1273" s="44"/>
      <c r="AA1273" s="44"/>
      <c r="AB1273" s="44"/>
    </row>
    <row r="1274" s="35" customFormat="1" customHeight="1" spans="1:28">
      <c r="A1274" s="30"/>
      <c r="B1274" s="38">
        <v>46096</v>
      </c>
      <c r="C1274" s="69" t="s">
        <v>28</v>
      </c>
      <c r="D1274" s="30" t="s">
        <v>33</v>
      </c>
      <c r="E1274" s="74" t="s">
        <v>232</v>
      </c>
      <c r="F1274" s="56"/>
      <c r="G1274" s="75">
        <v>500</v>
      </c>
      <c r="H1274" s="32">
        <v>413481.77</v>
      </c>
      <c r="I1274" s="31" t="s">
        <v>233</v>
      </c>
      <c r="J1274" s="30"/>
      <c r="K1274" s="31"/>
      <c r="L1274" s="30">
        <v>202603</v>
      </c>
      <c r="M1274" s="31"/>
      <c r="N1274" s="30">
        <v>202603</v>
      </c>
      <c r="O1274" s="31"/>
      <c r="P1274" s="30"/>
      <c r="Z1274" s="44"/>
      <c r="AA1274" s="44"/>
      <c r="AB1274" s="44"/>
    </row>
    <row r="1275" s="35" customFormat="1" customHeight="1" spans="1:28">
      <c r="A1275" s="30"/>
      <c r="B1275" s="38">
        <v>46096</v>
      </c>
      <c r="C1275" s="69" t="s">
        <v>28</v>
      </c>
      <c r="D1275" s="30" t="s">
        <v>33</v>
      </c>
      <c r="E1275" s="74" t="s">
        <v>232</v>
      </c>
      <c r="F1275" s="56"/>
      <c r="G1275" s="75">
        <v>500</v>
      </c>
      <c r="H1275" s="32">
        <v>412981.77</v>
      </c>
      <c r="I1275" s="31" t="s">
        <v>231</v>
      </c>
      <c r="J1275" s="30"/>
      <c r="K1275" s="31"/>
      <c r="L1275" s="30">
        <v>202603</v>
      </c>
      <c r="M1275" s="31"/>
      <c r="N1275" s="30">
        <v>202603</v>
      </c>
      <c r="O1275" s="31"/>
      <c r="P1275" s="30"/>
      <c r="Z1275" s="44"/>
      <c r="AA1275" s="44"/>
      <c r="AB1275" s="44"/>
    </row>
    <row r="1276" s="35" customFormat="1" customHeight="1" spans="1:28">
      <c r="A1276" s="30"/>
      <c r="B1276" s="38">
        <v>46096</v>
      </c>
      <c r="C1276" s="69" t="s">
        <v>28</v>
      </c>
      <c r="D1276" s="30" t="s">
        <v>33</v>
      </c>
      <c r="E1276" s="74" t="s">
        <v>232</v>
      </c>
      <c r="F1276" s="56"/>
      <c r="G1276" s="75">
        <v>500</v>
      </c>
      <c r="H1276" s="32">
        <v>412481.77</v>
      </c>
      <c r="I1276" s="31" t="s">
        <v>37</v>
      </c>
      <c r="J1276" s="30"/>
      <c r="K1276" s="31"/>
      <c r="L1276" s="30">
        <v>202603</v>
      </c>
      <c r="M1276" s="31"/>
      <c r="N1276" s="30">
        <v>202603</v>
      </c>
      <c r="O1276" s="31"/>
      <c r="P1276" s="30"/>
      <c r="Z1276" s="44"/>
      <c r="AA1276" s="44"/>
      <c r="AB1276" s="44"/>
    </row>
    <row r="1277" s="35" customFormat="1" customHeight="1" spans="1:28">
      <c r="A1277" s="30"/>
      <c r="B1277" s="38">
        <v>46096</v>
      </c>
      <c r="C1277" s="69" t="s">
        <v>28</v>
      </c>
      <c r="D1277" s="30" t="s">
        <v>33</v>
      </c>
      <c r="E1277" s="74" t="s">
        <v>234</v>
      </c>
      <c r="F1277" s="56"/>
      <c r="G1277" s="75">
        <v>3483.03</v>
      </c>
      <c r="H1277" s="32">
        <v>408998.74</v>
      </c>
      <c r="I1277" s="31" t="s">
        <v>235</v>
      </c>
      <c r="J1277" s="30"/>
      <c r="K1277" s="31"/>
      <c r="L1277" s="30">
        <v>202603</v>
      </c>
      <c r="M1277" s="31"/>
      <c r="N1277" s="30">
        <v>202603</v>
      </c>
      <c r="O1277" s="31"/>
      <c r="P1277" s="30"/>
      <c r="Z1277" s="44"/>
      <c r="AA1277" s="44"/>
      <c r="AB1277" s="44"/>
    </row>
    <row r="1278" s="35" customFormat="1" customHeight="1" spans="1:28">
      <c r="A1278" s="30"/>
      <c r="B1278" s="38">
        <v>46096</v>
      </c>
      <c r="C1278" s="69" t="s">
        <v>28</v>
      </c>
      <c r="D1278" s="30" t="s">
        <v>33</v>
      </c>
      <c r="E1278" s="74" t="s">
        <v>236</v>
      </c>
      <c r="F1278" s="56"/>
      <c r="G1278" s="75">
        <v>1736.94</v>
      </c>
      <c r="H1278" s="32">
        <v>407261.8</v>
      </c>
      <c r="I1278" s="31" t="s">
        <v>235</v>
      </c>
      <c r="J1278" s="30"/>
      <c r="K1278" s="31"/>
      <c r="L1278" s="30">
        <v>202603</v>
      </c>
      <c r="M1278" s="31"/>
      <c r="N1278" s="30">
        <v>202603</v>
      </c>
      <c r="O1278" s="31"/>
      <c r="P1278" s="30"/>
      <c r="Z1278" s="44"/>
      <c r="AA1278" s="44"/>
      <c r="AB1278" s="44"/>
    </row>
    <row r="1279" s="35" customFormat="1" customHeight="1" spans="1:28">
      <c r="A1279" s="30"/>
      <c r="B1279" s="38">
        <v>46096</v>
      </c>
      <c r="C1279" s="69" t="s">
        <v>28</v>
      </c>
      <c r="D1279" s="30" t="s">
        <v>33</v>
      </c>
      <c r="E1279" s="74" t="s">
        <v>237</v>
      </c>
      <c r="F1279" s="56"/>
      <c r="G1279" s="75">
        <v>3050.11</v>
      </c>
      <c r="H1279" s="32">
        <v>404211.69</v>
      </c>
      <c r="I1279" s="31" t="s">
        <v>114</v>
      </c>
      <c r="J1279" s="30"/>
      <c r="K1279" s="31"/>
      <c r="L1279" s="30">
        <v>202603</v>
      </c>
      <c r="M1279" s="31"/>
      <c r="N1279" s="30">
        <v>202603</v>
      </c>
      <c r="O1279" s="31"/>
      <c r="P1279" s="30"/>
      <c r="Z1279" s="44"/>
      <c r="AA1279" s="44"/>
      <c r="AB1279" s="44"/>
    </row>
    <row r="1280" s="35" customFormat="1" customHeight="1" spans="1:28">
      <c r="A1280" s="30"/>
      <c r="B1280" s="38">
        <v>46096</v>
      </c>
      <c r="C1280" s="69" t="s">
        <v>28</v>
      </c>
      <c r="D1280" s="30" t="s">
        <v>33</v>
      </c>
      <c r="E1280" s="74" t="s">
        <v>238</v>
      </c>
      <c r="F1280" s="56"/>
      <c r="G1280" s="75">
        <v>2262.27</v>
      </c>
      <c r="H1280" s="32">
        <v>401949.42</v>
      </c>
      <c r="I1280" s="31" t="s">
        <v>114</v>
      </c>
      <c r="J1280" s="30"/>
      <c r="K1280" s="31"/>
      <c r="L1280" s="30">
        <v>202603</v>
      </c>
      <c r="M1280" s="31"/>
      <c r="N1280" s="30">
        <v>202603</v>
      </c>
      <c r="O1280" s="31"/>
      <c r="P1280" s="30"/>
      <c r="Z1280" s="44"/>
      <c r="AA1280" s="44"/>
      <c r="AB1280" s="44"/>
    </row>
    <row r="1281" s="35" customFormat="1" customHeight="1" spans="1:28">
      <c r="A1281" s="30"/>
      <c r="B1281" s="38">
        <v>46096</v>
      </c>
      <c r="C1281" s="69" t="s">
        <v>28</v>
      </c>
      <c r="D1281" s="30" t="s">
        <v>33</v>
      </c>
      <c r="E1281" s="74" t="s">
        <v>240</v>
      </c>
      <c r="F1281" s="56"/>
      <c r="G1281" s="75">
        <v>2457.55</v>
      </c>
      <c r="H1281" s="32">
        <v>399491.87</v>
      </c>
      <c r="I1281" s="31" t="s">
        <v>103</v>
      </c>
      <c r="J1281" s="30"/>
      <c r="K1281" s="31"/>
      <c r="L1281" s="30">
        <v>202603</v>
      </c>
      <c r="M1281" s="31"/>
      <c r="N1281" s="30">
        <v>202603</v>
      </c>
      <c r="O1281" s="31"/>
      <c r="P1281" s="30"/>
      <c r="Z1281" s="44"/>
      <c r="AA1281" s="44"/>
      <c r="AB1281" s="44"/>
    </row>
    <row r="1282" s="35" customFormat="1" customHeight="1" spans="1:28">
      <c r="A1282" s="30"/>
      <c r="B1282" s="38">
        <v>46096</v>
      </c>
      <c r="C1282" s="69" t="s">
        <v>28</v>
      </c>
      <c r="D1282" s="30" t="s">
        <v>33</v>
      </c>
      <c r="E1282" s="74" t="s">
        <v>239</v>
      </c>
      <c r="F1282" s="56"/>
      <c r="G1282" s="75">
        <v>3527.44</v>
      </c>
      <c r="H1282" s="32">
        <v>395964.43</v>
      </c>
      <c r="I1282" s="31" t="s">
        <v>11</v>
      </c>
      <c r="J1282" s="30"/>
      <c r="K1282" s="31"/>
      <c r="L1282" s="30">
        <v>202603</v>
      </c>
      <c r="M1282" s="31"/>
      <c r="N1282" s="30">
        <v>202603</v>
      </c>
      <c r="O1282" s="31"/>
      <c r="P1282" s="30"/>
      <c r="Z1282" s="44"/>
      <c r="AA1282" s="44"/>
      <c r="AB1282" s="44"/>
    </row>
    <row r="1283" s="35" customFormat="1" customHeight="1" spans="1:28">
      <c r="A1283" s="30"/>
      <c r="B1283" s="38">
        <v>46096</v>
      </c>
      <c r="C1283" s="69" t="s">
        <v>28</v>
      </c>
      <c r="D1283" s="30" t="s">
        <v>33</v>
      </c>
      <c r="E1283" s="74" t="s">
        <v>241</v>
      </c>
      <c r="F1283" s="56"/>
      <c r="G1283" s="75">
        <v>1542.19</v>
      </c>
      <c r="H1283" s="32">
        <v>394422.24</v>
      </c>
      <c r="I1283" s="31" t="s">
        <v>103</v>
      </c>
      <c r="J1283" s="30"/>
      <c r="K1283" s="31"/>
      <c r="L1283" s="30">
        <v>202603</v>
      </c>
      <c r="M1283" s="31"/>
      <c r="N1283" s="30">
        <v>202603</v>
      </c>
      <c r="O1283" s="31"/>
      <c r="P1283" s="30"/>
      <c r="Z1283" s="44"/>
      <c r="AA1283" s="44"/>
      <c r="AB1283" s="44"/>
    </row>
    <row r="1284" s="35" customFormat="1" customHeight="1" spans="1:28">
      <c r="A1284" s="30"/>
      <c r="B1284" s="38">
        <v>46096</v>
      </c>
      <c r="C1284" s="69" t="s">
        <v>28</v>
      </c>
      <c r="D1284" s="30" t="s">
        <v>33</v>
      </c>
      <c r="E1284" s="74" t="s">
        <v>242</v>
      </c>
      <c r="F1284" s="56"/>
      <c r="G1284" s="75">
        <v>3593.84</v>
      </c>
      <c r="H1284" s="32">
        <v>390828.4</v>
      </c>
      <c r="I1284" s="31" t="s">
        <v>233</v>
      </c>
      <c r="J1284" s="30"/>
      <c r="K1284" s="31"/>
      <c r="L1284" s="30">
        <v>202603</v>
      </c>
      <c r="M1284" s="31"/>
      <c r="N1284" s="30">
        <v>202603</v>
      </c>
      <c r="O1284" s="31"/>
      <c r="P1284" s="30"/>
      <c r="Z1284" s="44"/>
      <c r="AA1284" s="44"/>
      <c r="AB1284" s="44"/>
    </row>
    <row r="1285" s="35" customFormat="1" customHeight="1" spans="1:28">
      <c r="A1285" s="30"/>
      <c r="B1285" s="38">
        <v>46096</v>
      </c>
      <c r="C1285" s="69" t="s">
        <v>28</v>
      </c>
      <c r="D1285" s="30" t="s">
        <v>33</v>
      </c>
      <c r="E1285" s="74" t="s">
        <v>243</v>
      </c>
      <c r="F1285" s="56"/>
      <c r="G1285" s="75">
        <v>1924.22</v>
      </c>
      <c r="H1285" s="32">
        <v>388904.18</v>
      </c>
      <c r="I1285" s="31" t="s">
        <v>233</v>
      </c>
      <c r="J1285" s="30"/>
      <c r="K1285" s="31"/>
      <c r="L1285" s="30">
        <v>202603</v>
      </c>
      <c r="M1285" s="31"/>
      <c r="N1285" s="30">
        <v>202603</v>
      </c>
      <c r="O1285" s="31"/>
      <c r="P1285" s="30"/>
      <c r="Z1285" s="44"/>
      <c r="AA1285" s="44"/>
      <c r="AB1285" s="44"/>
    </row>
    <row r="1286" s="35" customFormat="1" customHeight="1" spans="1:28">
      <c r="A1286" s="30"/>
      <c r="B1286" s="38">
        <v>46096</v>
      </c>
      <c r="C1286" s="69" t="s">
        <v>28</v>
      </c>
      <c r="D1286" s="30" t="s">
        <v>33</v>
      </c>
      <c r="E1286" s="74" t="s">
        <v>244</v>
      </c>
      <c r="F1286" s="56"/>
      <c r="G1286" s="75">
        <v>1828.17</v>
      </c>
      <c r="H1286" s="32">
        <v>387076.01</v>
      </c>
      <c r="I1286" s="31" t="s">
        <v>82</v>
      </c>
      <c r="J1286" s="30"/>
      <c r="K1286" s="31"/>
      <c r="L1286" s="30">
        <v>202603</v>
      </c>
      <c r="M1286" s="31"/>
      <c r="N1286" s="30">
        <v>202603</v>
      </c>
      <c r="O1286" s="31"/>
      <c r="P1286" s="30"/>
      <c r="Z1286" s="44"/>
      <c r="AA1286" s="44"/>
      <c r="AB1286" s="44"/>
    </row>
    <row r="1287" s="35" customFormat="1" customHeight="1" spans="1:28">
      <c r="A1287" s="30"/>
      <c r="B1287" s="38">
        <v>46096</v>
      </c>
      <c r="C1287" s="69" t="s">
        <v>28</v>
      </c>
      <c r="D1287" s="30" t="s">
        <v>33</v>
      </c>
      <c r="E1287" s="74" t="s">
        <v>245</v>
      </c>
      <c r="F1287" s="56"/>
      <c r="G1287" s="75">
        <v>2093.25</v>
      </c>
      <c r="H1287" s="32">
        <v>384982.76</v>
      </c>
      <c r="I1287" s="31" t="s">
        <v>82</v>
      </c>
      <c r="J1287" s="30"/>
      <c r="K1287" s="31"/>
      <c r="L1287" s="30">
        <v>202603</v>
      </c>
      <c r="M1287" s="31"/>
      <c r="N1287" s="30">
        <v>202603</v>
      </c>
      <c r="O1287" s="31"/>
      <c r="P1287" s="30"/>
      <c r="Z1287" s="44"/>
      <c r="AA1287" s="44"/>
      <c r="AB1287" s="44"/>
    </row>
    <row r="1288" s="35" customFormat="1" customHeight="1" spans="1:28">
      <c r="A1288" s="30"/>
      <c r="B1288" s="38">
        <v>46096</v>
      </c>
      <c r="C1288" s="69" t="s">
        <v>28</v>
      </c>
      <c r="D1288" s="30" t="s">
        <v>33</v>
      </c>
      <c r="E1288" s="74" t="s">
        <v>246</v>
      </c>
      <c r="F1288" s="56"/>
      <c r="G1288" s="75">
        <v>2734.3</v>
      </c>
      <c r="H1288" s="32">
        <v>382248.46</v>
      </c>
      <c r="I1288" s="31" t="s">
        <v>87</v>
      </c>
      <c r="J1288" s="30"/>
      <c r="K1288" s="31"/>
      <c r="L1288" s="30">
        <v>202603</v>
      </c>
      <c r="M1288" s="31"/>
      <c r="N1288" s="30">
        <v>202603</v>
      </c>
      <c r="O1288" s="31"/>
      <c r="P1288" s="30"/>
      <c r="Z1288" s="44"/>
      <c r="AA1288" s="44"/>
      <c r="AB1288" s="44"/>
    </row>
    <row r="1289" s="35" customFormat="1" customHeight="1" spans="1:28">
      <c r="A1289" s="30"/>
      <c r="B1289" s="38">
        <v>46096</v>
      </c>
      <c r="C1289" s="69" t="s">
        <v>28</v>
      </c>
      <c r="D1289" s="30" t="s">
        <v>33</v>
      </c>
      <c r="E1289" s="74" t="s">
        <v>247</v>
      </c>
      <c r="F1289" s="56"/>
      <c r="G1289" s="75">
        <v>2384.7</v>
      </c>
      <c r="H1289" s="32">
        <v>379863.76</v>
      </c>
      <c r="I1289" s="31" t="s">
        <v>87</v>
      </c>
      <c r="J1289" s="30"/>
      <c r="K1289" s="31"/>
      <c r="L1289" s="30">
        <v>202603</v>
      </c>
      <c r="M1289" s="31"/>
      <c r="N1289" s="30">
        <v>202603</v>
      </c>
      <c r="O1289" s="31"/>
      <c r="P1289" s="30"/>
      <c r="Z1289" s="44"/>
      <c r="AA1289" s="44"/>
      <c r="AB1289" s="44"/>
    </row>
    <row r="1290" s="35" customFormat="1" customHeight="1" spans="1:28">
      <c r="A1290" s="30"/>
      <c r="B1290" s="38">
        <v>46096</v>
      </c>
      <c r="C1290" s="69" t="s">
        <v>28</v>
      </c>
      <c r="D1290" s="30" t="s">
        <v>33</v>
      </c>
      <c r="E1290" s="74" t="s">
        <v>248</v>
      </c>
      <c r="F1290" s="56"/>
      <c r="G1290" s="75">
        <v>2385.12</v>
      </c>
      <c r="H1290" s="32">
        <v>377478.64</v>
      </c>
      <c r="I1290" s="31" t="s">
        <v>45</v>
      </c>
      <c r="J1290" s="30"/>
      <c r="K1290" s="31"/>
      <c r="L1290" s="30">
        <v>202603</v>
      </c>
      <c r="M1290" s="31"/>
      <c r="N1290" s="30">
        <v>202603</v>
      </c>
      <c r="O1290" s="31"/>
      <c r="P1290" s="30"/>
      <c r="Z1290" s="44"/>
      <c r="AA1290" s="44"/>
      <c r="AB1290" s="44"/>
    </row>
    <row r="1291" s="35" customFormat="1" customHeight="1" spans="1:28">
      <c r="A1291" s="30"/>
      <c r="B1291" s="38">
        <v>46096</v>
      </c>
      <c r="C1291" s="69" t="s">
        <v>28</v>
      </c>
      <c r="D1291" s="30" t="s">
        <v>33</v>
      </c>
      <c r="E1291" s="74" t="s">
        <v>249</v>
      </c>
      <c r="F1291" s="56"/>
      <c r="G1291" s="75">
        <v>2110.29</v>
      </c>
      <c r="H1291" s="32">
        <v>375368.35</v>
      </c>
      <c r="I1291" s="31" t="s">
        <v>45</v>
      </c>
      <c r="J1291" s="30"/>
      <c r="K1291" s="31"/>
      <c r="L1291" s="30">
        <v>202603</v>
      </c>
      <c r="M1291" s="31"/>
      <c r="N1291" s="30">
        <v>202603</v>
      </c>
      <c r="O1291" s="31"/>
      <c r="P1291" s="30"/>
      <c r="Z1291" s="44"/>
      <c r="AA1291" s="44"/>
      <c r="AB1291" s="44"/>
    </row>
    <row r="1292" s="35" customFormat="1" customHeight="1" spans="1:28">
      <c r="A1292" s="30"/>
      <c r="B1292" s="38">
        <v>46096</v>
      </c>
      <c r="C1292" s="69" t="s">
        <v>28</v>
      </c>
      <c r="D1292" s="30" t="s">
        <v>33</v>
      </c>
      <c r="E1292" s="74" t="s">
        <v>250</v>
      </c>
      <c r="F1292" s="56"/>
      <c r="G1292" s="75">
        <v>1607.52</v>
      </c>
      <c r="H1292" s="32">
        <v>373760.83</v>
      </c>
      <c r="I1292" s="31" t="s">
        <v>62</v>
      </c>
      <c r="J1292" s="30"/>
      <c r="K1292" s="31"/>
      <c r="L1292" s="30">
        <v>202603</v>
      </c>
      <c r="M1292" s="31"/>
      <c r="N1292" s="30">
        <v>202603</v>
      </c>
      <c r="O1292" s="31"/>
      <c r="P1292" s="30"/>
      <c r="Z1292" s="44"/>
      <c r="AA1292" s="44"/>
      <c r="AB1292" s="44"/>
    </row>
    <row r="1293" s="35" customFormat="1" customHeight="1" spans="1:28">
      <c r="A1293" s="30"/>
      <c r="B1293" s="38">
        <v>46096</v>
      </c>
      <c r="C1293" s="69" t="s">
        <v>28</v>
      </c>
      <c r="D1293" s="30" t="s">
        <v>33</v>
      </c>
      <c r="E1293" s="74" t="s">
        <v>247</v>
      </c>
      <c r="F1293" s="56"/>
      <c r="G1293" s="75">
        <v>3421.73</v>
      </c>
      <c r="H1293" s="32">
        <v>370339.1</v>
      </c>
      <c r="I1293" s="31" t="s">
        <v>11</v>
      </c>
      <c r="J1293" s="30"/>
      <c r="K1293" s="31"/>
      <c r="L1293" s="30">
        <v>202603</v>
      </c>
      <c r="M1293" s="31"/>
      <c r="N1293" s="30">
        <v>202603</v>
      </c>
      <c r="O1293" s="31"/>
      <c r="P1293" s="30"/>
      <c r="Z1293" s="44"/>
      <c r="AA1293" s="44"/>
      <c r="AB1293" s="44"/>
    </row>
    <row r="1294" s="35" customFormat="1" customHeight="1" spans="1:28">
      <c r="A1294" s="30"/>
      <c r="B1294" s="38">
        <v>46096</v>
      </c>
      <c r="C1294" s="69" t="s">
        <v>28</v>
      </c>
      <c r="D1294" s="30" t="s">
        <v>33</v>
      </c>
      <c r="E1294" s="74" t="s">
        <v>251</v>
      </c>
      <c r="F1294" s="56"/>
      <c r="G1294" s="75">
        <v>2756.18</v>
      </c>
      <c r="H1294" s="32">
        <v>367582.92</v>
      </c>
      <c r="I1294" s="31" t="s">
        <v>62</v>
      </c>
      <c r="J1294" s="30"/>
      <c r="K1294" s="31"/>
      <c r="L1294" s="30">
        <v>202603</v>
      </c>
      <c r="M1294" s="31"/>
      <c r="N1294" s="30">
        <v>202603</v>
      </c>
      <c r="O1294" s="31"/>
      <c r="P1294" s="30"/>
      <c r="Z1294" s="44"/>
      <c r="AA1294" s="44"/>
      <c r="AB1294" s="44"/>
    </row>
    <row r="1295" s="35" customFormat="1" customHeight="1" spans="1:28">
      <c r="A1295" s="30"/>
      <c r="B1295" s="38">
        <v>46096</v>
      </c>
      <c r="C1295" s="69" t="s">
        <v>28</v>
      </c>
      <c r="D1295" s="30" t="s">
        <v>33</v>
      </c>
      <c r="E1295" s="74" t="s">
        <v>252</v>
      </c>
      <c r="F1295" s="56"/>
      <c r="G1295" s="75">
        <v>1905.53</v>
      </c>
      <c r="H1295" s="32">
        <v>365677.39</v>
      </c>
      <c r="I1295" s="31" t="s">
        <v>35</v>
      </c>
      <c r="J1295" s="30"/>
      <c r="K1295" s="31"/>
      <c r="L1295" s="30">
        <v>202603</v>
      </c>
      <c r="M1295" s="31"/>
      <c r="N1295" s="30">
        <v>202603</v>
      </c>
      <c r="O1295" s="31"/>
      <c r="P1295" s="30"/>
      <c r="Z1295" s="44"/>
      <c r="AA1295" s="44"/>
      <c r="AB1295" s="44"/>
    </row>
    <row r="1296" s="35" customFormat="1" customHeight="1" spans="1:28">
      <c r="A1296" s="30"/>
      <c r="B1296" s="38">
        <v>46096</v>
      </c>
      <c r="C1296" s="69" t="s">
        <v>28</v>
      </c>
      <c r="D1296" s="30" t="s">
        <v>33</v>
      </c>
      <c r="E1296" s="74" t="s">
        <v>253</v>
      </c>
      <c r="F1296" s="56"/>
      <c r="G1296" s="75">
        <v>2538.65</v>
      </c>
      <c r="H1296" s="32">
        <v>363138.74</v>
      </c>
      <c r="I1296" s="31" t="s">
        <v>35</v>
      </c>
      <c r="J1296" s="30"/>
      <c r="K1296" s="31"/>
      <c r="L1296" s="30">
        <v>202603</v>
      </c>
      <c r="M1296" s="31"/>
      <c r="N1296" s="30">
        <v>202603</v>
      </c>
      <c r="O1296" s="31"/>
      <c r="P1296" s="30"/>
      <c r="Z1296" s="44"/>
      <c r="AA1296" s="44"/>
      <c r="AB1296" s="44"/>
    </row>
    <row r="1297" s="35" customFormat="1" customHeight="1" spans="1:28">
      <c r="A1297" s="30"/>
      <c r="B1297" s="38">
        <v>46096</v>
      </c>
      <c r="C1297" s="69" t="s">
        <v>28</v>
      </c>
      <c r="D1297" s="30" t="s">
        <v>33</v>
      </c>
      <c r="E1297" s="74" t="s">
        <v>254</v>
      </c>
      <c r="F1297" s="56"/>
      <c r="G1297" s="75">
        <v>3218.37</v>
      </c>
      <c r="H1297" s="32">
        <v>359920.37</v>
      </c>
      <c r="I1297" s="31" t="s">
        <v>41</v>
      </c>
      <c r="J1297" s="30"/>
      <c r="K1297" s="31"/>
      <c r="L1297" s="30">
        <v>202603</v>
      </c>
      <c r="M1297" s="31"/>
      <c r="N1297" s="30">
        <v>202603</v>
      </c>
      <c r="O1297" s="31"/>
      <c r="P1297" s="30"/>
      <c r="Z1297" s="44"/>
      <c r="AA1297" s="44"/>
      <c r="AB1297" s="44"/>
    </row>
    <row r="1298" s="35" customFormat="1" customHeight="1" spans="1:28">
      <c r="A1298" s="30"/>
      <c r="B1298" s="38">
        <v>46096</v>
      </c>
      <c r="C1298" s="69" t="s">
        <v>28</v>
      </c>
      <c r="D1298" s="30" t="s">
        <v>33</v>
      </c>
      <c r="E1298" s="74" t="s">
        <v>255</v>
      </c>
      <c r="F1298" s="56"/>
      <c r="G1298" s="75">
        <v>2417.64</v>
      </c>
      <c r="H1298" s="32">
        <v>357502.73</v>
      </c>
      <c r="I1298" s="31" t="s">
        <v>41</v>
      </c>
      <c r="J1298" s="30"/>
      <c r="K1298" s="31"/>
      <c r="L1298" s="30">
        <v>202603</v>
      </c>
      <c r="M1298" s="31"/>
      <c r="N1298" s="30">
        <v>202603</v>
      </c>
      <c r="O1298" s="31"/>
      <c r="P1298" s="30"/>
      <c r="Z1298" s="44"/>
      <c r="AA1298" s="44"/>
      <c r="AB1298" s="44"/>
    </row>
    <row r="1299" s="35" customFormat="1" customHeight="1" spans="1:28">
      <c r="A1299" s="30"/>
      <c r="B1299" s="38">
        <v>46096</v>
      </c>
      <c r="C1299" s="69" t="s">
        <v>28</v>
      </c>
      <c r="D1299" s="30" t="s">
        <v>33</v>
      </c>
      <c r="E1299" s="74" t="s">
        <v>256</v>
      </c>
      <c r="F1299" s="56"/>
      <c r="G1299" s="75">
        <v>4423.76</v>
      </c>
      <c r="H1299" s="32">
        <v>353078.97</v>
      </c>
      <c r="I1299" s="30" t="s">
        <v>43</v>
      </c>
      <c r="J1299" s="30"/>
      <c r="K1299" s="31"/>
      <c r="L1299" s="30">
        <v>202603</v>
      </c>
      <c r="M1299" s="31"/>
      <c r="N1299" s="30">
        <v>202603</v>
      </c>
      <c r="O1299" s="31"/>
      <c r="P1299" s="30"/>
      <c r="Z1299" s="44"/>
      <c r="AA1299" s="44"/>
      <c r="AB1299" s="44"/>
    </row>
    <row r="1300" s="35" customFormat="1" customHeight="1" spans="1:28">
      <c r="A1300" s="30"/>
      <c r="B1300" s="38">
        <v>46096</v>
      </c>
      <c r="C1300" s="69" t="s">
        <v>28</v>
      </c>
      <c r="D1300" s="30" t="s">
        <v>33</v>
      </c>
      <c r="E1300" s="74" t="s">
        <v>257</v>
      </c>
      <c r="F1300" s="56"/>
      <c r="G1300" s="75">
        <v>5611.99</v>
      </c>
      <c r="H1300" s="32">
        <v>347466.98</v>
      </c>
      <c r="I1300" s="31" t="s">
        <v>43</v>
      </c>
      <c r="J1300" s="30"/>
      <c r="K1300" s="31"/>
      <c r="L1300" s="30">
        <v>202603</v>
      </c>
      <c r="M1300" s="31"/>
      <c r="N1300" s="30">
        <v>202603</v>
      </c>
      <c r="O1300" s="31"/>
      <c r="P1300" s="30"/>
      <c r="Z1300" s="44"/>
      <c r="AA1300" s="44"/>
      <c r="AB1300" s="44"/>
    </row>
    <row r="1301" s="35" customFormat="1" customHeight="1" spans="1:28">
      <c r="A1301" s="30"/>
      <c r="B1301" s="38">
        <v>46096</v>
      </c>
      <c r="C1301" s="69" t="s">
        <v>28</v>
      </c>
      <c r="D1301" s="30" t="s">
        <v>33</v>
      </c>
      <c r="E1301" s="74" t="s">
        <v>258</v>
      </c>
      <c r="F1301" s="56"/>
      <c r="G1301" s="75">
        <v>5246.84</v>
      </c>
      <c r="H1301" s="32">
        <v>342220.14</v>
      </c>
      <c r="I1301" s="31" t="s">
        <v>43</v>
      </c>
      <c r="J1301" s="30"/>
      <c r="K1301" s="31"/>
      <c r="L1301" s="30">
        <v>202603</v>
      </c>
      <c r="M1301" s="31"/>
      <c r="N1301" s="30">
        <v>202603</v>
      </c>
      <c r="O1301" s="31"/>
      <c r="P1301" s="30"/>
      <c r="Z1301" s="44"/>
      <c r="AA1301" s="44"/>
      <c r="AB1301" s="44"/>
    </row>
    <row r="1302" s="35" customFormat="1" customHeight="1" spans="1:28">
      <c r="A1302" s="30"/>
      <c r="B1302" s="38">
        <v>46096</v>
      </c>
      <c r="C1302" s="69" t="s">
        <v>28</v>
      </c>
      <c r="D1302" s="30" t="s">
        <v>33</v>
      </c>
      <c r="E1302" s="74" t="s">
        <v>259</v>
      </c>
      <c r="F1302" s="56"/>
      <c r="G1302" s="75">
        <v>1975.66</v>
      </c>
      <c r="H1302" s="32">
        <v>340244.48</v>
      </c>
      <c r="I1302" s="31" t="s">
        <v>60</v>
      </c>
      <c r="J1302" s="30"/>
      <c r="K1302" s="31"/>
      <c r="L1302" s="30">
        <v>202603</v>
      </c>
      <c r="M1302" s="31"/>
      <c r="N1302" s="30">
        <v>202603</v>
      </c>
      <c r="O1302" s="31"/>
      <c r="P1302" s="30"/>
      <c r="Z1302" s="44"/>
      <c r="AA1302" s="44"/>
      <c r="AB1302" s="44"/>
    </row>
    <row r="1303" s="35" customFormat="1" customHeight="1" spans="1:28">
      <c r="A1303" s="30"/>
      <c r="B1303" s="38">
        <v>46096</v>
      </c>
      <c r="C1303" s="69" t="s">
        <v>28</v>
      </c>
      <c r="D1303" s="30" t="s">
        <v>33</v>
      </c>
      <c r="E1303" s="74" t="s">
        <v>261</v>
      </c>
      <c r="F1303" s="56"/>
      <c r="G1303" s="75">
        <v>2728.7</v>
      </c>
      <c r="H1303" s="32">
        <v>337515.78</v>
      </c>
      <c r="I1303" s="31" t="s">
        <v>37</v>
      </c>
      <c r="J1303" s="30"/>
      <c r="K1303" s="31"/>
      <c r="L1303" s="30">
        <v>202603</v>
      </c>
      <c r="M1303" s="31"/>
      <c r="N1303" s="30">
        <v>202603</v>
      </c>
      <c r="O1303" s="31"/>
      <c r="P1303" s="30"/>
      <c r="Z1303" s="44"/>
      <c r="AA1303" s="44"/>
      <c r="AB1303" s="44"/>
    </row>
    <row r="1304" s="35" customFormat="1" customHeight="1" spans="1:28">
      <c r="A1304" s="30"/>
      <c r="B1304" s="38">
        <v>46096</v>
      </c>
      <c r="C1304" s="69" t="s">
        <v>28</v>
      </c>
      <c r="D1304" s="30" t="s">
        <v>33</v>
      </c>
      <c r="E1304" s="74" t="s">
        <v>260</v>
      </c>
      <c r="F1304" s="56"/>
      <c r="G1304" s="75">
        <v>5460</v>
      </c>
      <c r="H1304" s="32">
        <v>332055.78</v>
      </c>
      <c r="I1304" s="31" t="s">
        <v>11</v>
      </c>
      <c r="J1304" s="30"/>
      <c r="K1304" s="31"/>
      <c r="L1304" s="30">
        <v>202603</v>
      </c>
      <c r="M1304" s="31"/>
      <c r="N1304" s="30">
        <v>202603</v>
      </c>
      <c r="O1304" s="31"/>
      <c r="P1304" s="30"/>
      <c r="Z1304" s="44"/>
      <c r="AA1304" s="44"/>
      <c r="AB1304" s="44"/>
    </row>
    <row r="1305" s="35" customFormat="1" customHeight="1" spans="1:28">
      <c r="A1305" s="30"/>
      <c r="B1305" s="38">
        <v>46096</v>
      </c>
      <c r="C1305" s="69" t="s">
        <v>28</v>
      </c>
      <c r="D1305" s="30" t="s">
        <v>33</v>
      </c>
      <c r="E1305" s="74" t="s">
        <v>262</v>
      </c>
      <c r="F1305" s="56"/>
      <c r="G1305" s="75">
        <v>1912.49</v>
      </c>
      <c r="H1305" s="32">
        <v>330143.29</v>
      </c>
      <c r="I1305" s="31" t="s">
        <v>97</v>
      </c>
      <c r="J1305" s="30"/>
      <c r="K1305" s="31"/>
      <c r="L1305" s="30">
        <v>202603</v>
      </c>
      <c r="M1305" s="31"/>
      <c r="N1305" s="30">
        <v>202603</v>
      </c>
      <c r="O1305" s="31"/>
      <c r="P1305" s="30"/>
      <c r="Z1305" s="44"/>
      <c r="AA1305" s="44"/>
      <c r="AB1305" s="44"/>
    </row>
    <row r="1306" s="35" customFormat="1" customHeight="1" spans="1:28">
      <c r="A1306" s="30"/>
      <c r="B1306" s="38">
        <v>46096</v>
      </c>
      <c r="C1306" s="69" t="s">
        <v>28</v>
      </c>
      <c r="D1306" s="30" t="s">
        <v>33</v>
      </c>
      <c r="E1306" s="74" t="s">
        <v>263</v>
      </c>
      <c r="F1306" s="56"/>
      <c r="G1306" s="75">
        <v>2093.93</v>
      </c>
      <c r="H1306" s="32">
        <v>328049.36</v>
      </c>
      <c r="I1306" s="31" t="s">
        <v>264</v>
      </c>
      <c r="J1306" s="30"/>
      <c r="K1306" s="31"/>
      <c r="L1306" s="30">
        <v>202603</v>
      </c>
      <c r="M1306" s="31"/>
      <c r="N1306" s="30">
        <v>202603</v>
      </c>
      <c r="O1306" s="31"/>
      <c r="P1306" s="30"/>
      <c r="Z1306" s="44"/>
      <c r="AA1306" s="44"/>
      <c r="AB1306" s="44"/>
    </row>
    <row r="1307" s="35" customFormat="1" customHeight="1" spans="1:28">
      <c r="A1307" s="30"/>
      <c r="B1307" s="38">
        <v>46096</v>
      </c>
      <c r="C1307" s="69" t="s">
        <v>28</v>
      </c>
      <c r="D1307" s="30" t="s">
        <v>33</v>
      </c>
      <c r="E1307" s="74" t="s">
        <v>265</v>
      </c>
      <c r="F1307" s="56"/>
      <c r="G1307" s="75">
        <v>2134.64</v>
      </c>
      <c r="H1307" s="32">
        <v>325914.72</v>
      </c>
      <c r="I1307" s="31" t="s">
        <v>264</v>
      </c>
      <c r="J1307" s="30"/>
      <c r="K1307" s="31"/>
      <c r="L1307" s="30">
        <v>202603</v>
      </c>
      <c r="M1307" s="31"/>
      <c r="N1307" s="30">
        <v>202603</v>
      </c>
      <c r="O1307" s="31"/>
      <c r="P1307" s="30"/>
      <c r="Z1307" s="44"/>
      <c r="AA1307" s="44"/>
      <c r="AB1307" s="44"/>
    </row>
    <row r="1308" s="35" customFormat="1" customHeight="1" spans="1:28">
      <c r="A1308" s="30"/>
      <c r="B1308" s="38">
        <v>46096</v>
      </c>
      <c r="C1308" s="69" t="s">
        <v>28</v>
      </c>
      <c r="D1308" s="30" t="s">
        <v>33</v>
      </c>
      <c r="E1308" s="74" t="s">
        <v>266</v>
      </c>
      <c r="F1308" s="56"/>
      <c r="G1308" s="75">
        <v>4742.94</v>
      </c>
      <c r="H1308" s="32">
        <v>321171.78</v>
      </c>
      <c r="I1308" s="31" t="s">
        <v>267</v>
      </c>
      <c r="J1308" s="30"/>
      <c r="K1308" s="31"/>
      <c r="L1308" s="30">
        <v>202603</v>
      </c>
      <c r="M1308" s="31"/>
      <c r="N1308" s="30">
        <v>202603</v>
      </c>
      <c r="O1308" s="31"/>
      <c r="P1308" s="30"/>
      <c r="Z1308" s="44"/>
      <c r="AA1308" s="44"/>
      <c r="AB1308" s="44"/>
    </row>
    <row r="1309" s="35" customFormat="1" customHeight="1" spans="1:28">
      <c r="A1309" s="30"/>
      <c r="B1309" s="38">
        <v>46096</v>
      </c>
      <c r="C1309" s="69" t="s">
        <v>28</v>
      </c>
      <c r="D1309" s="30" t="s">
        <v>33</v>
      </c>
      <c r="E1309" s="74" t="s">
        <v>268</v>
      </c>
      <c r="F1309" s="56"/>
      <c r="G1309" s="75">
        <v>3699.67</v>
      </c>
      <c r="H1309" s="32">
        <v>317472.110000001</v>
      </c>
      <c r="I1309" s="31" t="s">
        <v>105</v>
      </c>
      <c r="J1309" s="30"/>
      <c r="K1309" s="31"/>
      <c r="L1309" s="30">
        <v>202603</v>
      </c>
      <c r="M1309" s="31"/>
      <c r="N1309" s="30">
        <v>202603</v>
      </c>
      <c r="O1309" s="31"/>
      <c r="P1309" s="30"/>
      <c r="Z1309" s="44"/>
      <c r="AA1309" s="44"/>
      <c r="AB1309" s="44"/>
    </row>
    <row r="1310" s="35" customFormat="1" customHeight="1" spans="1:28">
      <c r="A1310" s="30"/>
      <c r="B1310" s="38">
        <v>46096</v>
      </c>
      <c r="C1310" s="69" t="s">
        <v>28</v>
      </c>
      <c r="D1310" s="30" t="s">
        <v>33</v>
      </c>
      <c r="E1310" s="65" t="s">
        <v>102</v>
      </c>
      <c r="F1310" s="56">
        <v>3191.74</v>
      </c>
      <c r="G1310" s="56"/>
      <c r="H1310" s="32">
        <v>320663.850000001</v>
      </c>
      <c r="I1310" s="31" t="s">
        <v>103</v>
      </c>
      <c r="J1310" s="30"/>
      <c r="K1310" s="31"/>
      <c r="L1310" s="30">
        <v>202603</v>
      </c>
      <c r="M1310" s="31"/>
      <c r="N1310" s="30">
        <v>202603</v>
      </c>
      <c r="O1310" s="31"/>
      <c r="P1310" s="30"/>
      <c r="Z1310" s="44"/>
      <c r="AA1310" s="44"/>
      <c r="AB1310" s="44"/>
    </row>
    <row r="1311" s="35" customFormat="1" customHeight="1" spans="1:28">
      <c r="A1311" s="30"/>
      <c r="B1311" s="38">
        <v>46096</v>
      </c>
      <c r="C1311" s="69" t="s">
        <v>28</v>
      </c>
      <c r="D1311" s="30" t="s">
        <v>33</v>
      </c>
      <c r="E1311" s="74" t="s">
        <v>269</v>
      </c>
      <c r="F1311" s="56"/>
      <c r="G1311" s="75">
        <v>2331.6</v>
      </c>
      <c r="H1311" s="32">
        <v>318332.25</v>
      </c>
      <c r="I1311" s="31" t="s">
        <v>54</v>
      </c>
      <c r="J1311" s="30"/>
      <c r="K1311" s="31"/>
      <c r="L1311" s="30">
        <v>202603</v>
      </c>
      <c r="M1311" s="31"/>
      <c r="N1311" s="30">
        <v>202603</v>
      </c>
      <c r="O1311" s="31"/>
      <c r="P1311" s="30"/>
      <c r="Z1311" s="44"/>
      <c r="AA1311" s="44"/>
      <c r="AB1311" s="44"/>
    </row>
    <row r="1312" s="35" customFormat="1" customHeight="1" spans="1:28">
      <c r="A1312" s="30"/>
      <c r="B1312" s="38">
        <v>46096</v>
      </c>
      <c r="C1312" s="69" t="s">
        <v>28</v>
      </c>
      <c r="D1312" s="30" t="s">
        <v>33</v>
      </c>
      <c r="E1312" s="74" t="s">
        <v>270</v>
      </c>
      <c r="F1312" s="56"/>
      <c r="G1312" s="75">
        <v>1870.59</v>
      </c>
      <c r="H1312" s="32">
        <v>316461.66</v>
      </c>
      <c r="I1312" s="31" t="s">
        <v>219</v>
      </c>
      <c r="J1312" s="30"/>
      <c r="K1312" s="31"/>
      <c r="L1312" s="30">
        <v>202603</v>
      </c>
      <c r="M1312" s="31"/>
      <c r="N1312" s="30">
        <v>202603</v>
      </c>
      <c r="O1312" s="31"/>
      <c r="P1312" s="30"/>
      <c r="Z1312" s="44"/>
      <c r="AA1312" s="44"/>
      <c r="AB1312" s="44"/>
    </row>
    <row r="1313" s="35" customFormat="1" customHeight="1" spans="1:28">
      <c r="A1313" s="30"/>
      <c r="B1313" s="38">
        <v>46096</v>
      </c>
      <c r="C1313" s="69" t="s">
        <v>28</v>
      </c>
      <c r="D1313" s="30" t="s">
        <v>33</v>
      </c>
      <c r="E1313" s="74" t="s">
        <v>271</v>
      </c>
      <c r="F1313" s="56"/>
      <c r="G1313" s="75">
        <v>3087.97</v>
      </c>
      <c r="H1313" s="32">
        <v>313373.69</v>
      </c>
      <c r="I1313" s="31" t="s">
        <v>37</v>
      </c>
      <c r="J1313" s="30"/>
      <c r="K1313" s="31"/>
      <c r="L1313" s="30">
        <v>202603</v>
      </c>
      <c r="M1313" s="31"/>
      <c r="N1313" s="30">
        <v>202603</v>
      </c>
      <c r="O1313" s="31"/>
      <c r="P1313" s="30"/>
      <c r="Z1313" s="44"/>
      <c r="AA1313" s="44"/>
      <c r="AB1313" s="44"/>
    </row>
    <row r="1314" s="35" customFormat="1" customHeight="1" spans="1:28">
      <c r="A1314" s="30"/>
      <c r="B1314" s="38">
        <v>46096</v>
      </c>
      <c r="C1314" s="69" t="s">
        <v>28</v>
      </c>
      <c r="D1314" s="30" t="s">
        <v>33</v>
      </c>
      <c r="E1314" s="74" t="s">
        <v>272</v>
      </c>
      <c r="F1314" s="56"/>
      <c r="G1314" s="75">
        <v>2033.94</v>
      </c>
      <c r="H1314" s="32">
        <v>311339.75</v>
      </c>
      <c r="I1314" s="31" t="s">
        <v>221</v>
      </c>
      <c r="J1314" s="30"/>
      <c r="K1314" s="31"/>
      <c r="L1314" s="30">
        <v>202603</v>
      </c>
      <c r="M1314" s="31"/>
      <c r="N1314" s="30">
        <v>202603</v>
      </c>
      <c r="O1314" s="31"/>
      <c r="P1314" s="30"/>
      <c r="Z1314" s="44"/>
      <c r="AA1314" s="44"/>
      <c r="AB1314" s="44"/>
    </row>
    <row r="1315" s="35" customFormat="1" customHeight="1" spans="1:28">
      <c r="A1315" s="30"/>
      <c r="B1315" s="38">
        <v>46096</v>
      </c>
      <c r="C1315" s="69" t="s">
        <v>28</v>
      </c>
      <c r="D1315" s="30" t="s">
        <v>33</v>
      </c>
      <c r="E1315" s="74" t="s">
        <v>348</v>
      </c>
      <c r="F1315" s="56"/>
      <c r="G1315" s="75">
        <v>1975.43</v>
      </c>
      <c r="H1315" s="32">
        <v>309364.320000001</v>
      </c>
      <c r="I1315" s="31" t="s">
        <v>39</v>
      </c>
      <c r="J1315" s="30"/>
      <c r="K1315" s="31"/>
      <c r="L1315" s="30">
        <v>202603</v>
      </c>
      <c r="M1315" s="31"/>
      <c r="N1315" s="30">
        <v>202603</v>
      </c>
      <c r="O1315" s="31"/>
      <c r="P1315" s="30"/>
      <c r="Z1315" s="44"/>
      <c r="AA1315" s="44"/>
      <c r="AB1315" s="44"/>
    </row>
    <row r="1316" s="35" customFormat="1" customHeight="1" spans="1:28">
      <c r="A1316" s="30"/>
      <c r="B1316" s="38">
        <v>46097</v>
      </c>
      <c r="C1316" s="69" t="s">
        <v>28</v>
      </c>
      <c r="D1316" s="30" t="s">
        <v>33</v>
      </c>
      <c r="E1316" s="65" t="s">
        <v>85</v>
      </c>
      <c r="F1316" s="56">
        <v>7448.93</v>
      </c>
      <c r="G1316" s="56"/>
      <c r="H1316" s="32">
        <v>316813.25</v>
      </c>
      <c r="I1316" s="31" t="s">
        <v>72</v>
      </c>
      <c r="J1316" s="30"/>
      <c r="K1316" s="31"/>
      <c r="L1316" s="30">
        <v>202603</v>
      </c>
      <c r="M1316" s="31"/>
      <c r="N1316" s="30">
        <v>202603</v>
      </c>
      <c r="O1316" s="31"/>
      <c r="P1316" s="30"/>
      <c r="Z1316" s="44"/>
      <c r="AA1316" s="44"/>
      <c r="AB1316" s="44"/>
    </row>
    <row r="1317" s="35" customFormat="1" customHeight="1" spans="1:28">
      <c r="A1317" s="30"/>
      <c r="B1317" s="38">
        <v>46097</v>
      </c>
      <c r="C1317" s="69" t="s">
        <v>28</v>
      </c>
      <c r="D1317" s="30"/>
      <c r="E1317" s="58" t="s">
        <v>515</v>
      </c>
      <c r="F1317" s="56">
        <v>640.8</v>
      </c>
      <c r="G1317" s="56"/>
      <c r="H1317" s="32">
        <v>317454.050000001</v>
      </c>
      <c r="I1317" s="31"/>
      <c r="J1317" s="30"/>
      <c r="K1317" s="31"/>
      <c r="L1317" s="30">
        <v>202603</v>
      </c>
      <c r="M1317" s="58" t="s">
        <v>515</v>
      </c>
      <c r="N1317" s="30">
        <v>202603</v>
      </c>
      <c r="O1317" s="31"/>
      <c r="P1317" s="30"/>
      <c r="Z1317" s="44"/>
      <c r="AA1317" s="44"/>
      <c r="AB1317" s="44"/>
    </row>
    <row r="1318" s="35" customFormat="1" customHeight="1" spans="1:28">
      <c r="A1318" s="30"/>
      <c r="B1318" s="38">
        <v>46097</v>
      </c>
      <c r="C1318" s="69" t="s">
        <v>28</v>
      </c>
      <c r="D1318" s="30"/>
      <c r="E1318" s="58" t="s">
        <v>516</v>
      </c>
      <c r="F1318" s="56">
        <v>440</v>
      </c>
      <c r="G1318" s="56"/>
      <c r="H1318" s="32">
        <v>317894.050000001</v>
      </c>
      <c r="I1318" s="31" t="s">
        <v>11</v>
      </c>
      <c r="J1318" s="30"/>
      <c r="K1318" s="31"/>
      <c r="L1318" s="30">
        <v>202603</v>
      </c>
      <c r="M1318" s="58" t="s">
        <v>516</v>
      </c>
      <c r="N1318" s="30">
        <v>202603</v>
      </c>
      <c r="O1318" s="31"/>
      <c r="P1318" s="30"/>
      <c r="Z1318" s="44"/>
      <c r="AA1318" s="44"/>
      <c r="AB1318" s="44"/>
    </row>
    <row r="1319" s="35" customFormat="1" customHeight="1" spans="1:28">
      <c r="A1319" s="30"/>
      <c r="B1319" s="38">
        <v>46098</v>
      </c>
      <c r="C1319" s="69" t="s">
        <v>28</v>
      </c>
      <c r="D1319" s="30" t="s">
        <v>33</v>
      </c>
      <c r="E1319" s="65" t="s">
        <v>517</v>
      </c>
      <c r="F1319" s="56"/>
      <c r="G1319" s="56">
        <v>100000</v>
      </c>
      <c r="H1319" s="32">
        <v>217894.050000001</v>
      </c>
      <c r="I1319" s="31" t="s">
        <v>11</v>
      </c>
      <c r="J1319" s="30"/>
      <c r="K1319" s="31"/>
      <c r="L1319" s="30">
        <v>202603</v>
      </c>
      <c r="M1319" s="31"/>
      <c r="N1319" s="30">
        <v>202603</v>
      </c>
      <c r="O1319" s="31"/>
      <c r="P1319" s="30"/>
      <c r="Z1319" s="44"/>
      <c r="AA1319" s="44"/>
      <c r="AB1319" s="44"/>
    </row>
    <row r="1320" s="35" customFormat="1" customHeight="1" spans="1:28">
      <c r="A1320" s="30"/>
      <c r="B1320" s="38">
        <v>46098</v>
      </c>
      <c r="C1320" s="69" t="s">
        <v>28</v>
      </c>
      <c r="D1320" s="30" t="s">
        <v>33</v>
      </c>
      <c r="E1320" s="56" t="s">
        <v>518</v>
      </c>
      <c r="F1320" s="56"/>
      <c r="G1320" s="56">
        <v>28000</v>
      </c>
      <c r="H1320" s="32">
        <v>189894.050000001</v>
      </c>
      <c r="I1320" s="31" t="s">
        <v>11</v>
      </c>
      <c r="J1320" s="30"/>
      <c r="K1320" s="31"/>
      <c r="L1320" s="30">
        <v>202603</v>
      </c>
      <c r="M1320" s="31"/>
      <c r="N1320" s="30">
        <v>202603</v>
      </c>
      <c r="O1320" s="31"/>
      <c r="P1320" s="30"/>
      <c r="Z1320" s="44"/>
      <c r="AA1320" s="44"/>
      <c r="AB1320" s="44"/>
    </row>
    <row r="1321" s="35" customFormat="1" customHeight="1" spans="1:28">
      <c r="A1321" s="30"/>
      <c r="B1321" s="38">
        <v>46099</v>
      </c>
      <c r="C1321" s="69" t="s">
        <v>28</v>
      </c>
      <c r="D1321" s="30" t="s">
        <v>33</v>
      </c>
      <c r="E1321" s="65" t="s">
        <v>519</v>
      </c>
      <c r="F1321" s="56"/>
      <c r="G1321" s="56">
        <v>104</v>
      </c>
      <c r="H1321" s="32">
        <v>189790.050000001</v>
      </c>
      <c r="I1321" s="31" t="s">
        <v>274</v>
      </c>
      <c r="J1321" s="30"/>
      <c r="K1321" s="31"/>
      <c r="L1321" s="30">
        <v>202603</v>
      </c>
      <c r="M1321" s="31"/>
      <c r="N1321" s="30">
        <v>202603</v>
      </c>
      <c r="O1321" s="31"/>
      <c r="P1321" s="30"/>
      <c r="Z1321" s="44"/>
      <c r="AA1321" s="44"/>
      <c r="AB1321" s="44"/>
    </row>
    <row r="1322" s="35" customFormat="1" customHeight="1" spans="1:28">
      <c r="A1322" s="30"/>
      <c r="B1322" s="38">
        <v>46099</v>
      </c>
      <c r="C1322" s="69" t="s">
        <v>28</v>
      </c>
      <c r="D1322" s="30" t="s">
        <v>33</v>
      </c>
      <c r="E1322" s="65" t="s">
        <v>520</v>
      </c>
      <c r="F1322" s="56"/>
      <c r="G1322" s="56">
        <v>800</v>
      </c>
      <c r="H1322" s="32">
        <v>188990.050000001</v>
      </c>
      <c r="I1322" s="31" t="s">
        <v>11</v>
      </c>
      <c r="J1322" s="30"/>
      <c r="K1322" s="31"/>
      <c r="L1322" s="30">
        <v>202603</v>
      </c>
      <c r="M1322" s="31"/>
      <c r="N1322" s="30">
        <v>202603</v>
      </c>
      <c r="O1322" s="31"/>
      <c r="P1322" s="30"/>
      <c r="Z1322" s="44"/>
      <c r="AA1322" s="44"/>
      <c r="AB1322" s="44"/>
    </row>
    <row r="1323" s="35" customFormat="1" customHeight="1" spans="1:28">
      <c r="A1323" s="30"/>
      <c r="B1323" s="38">
        <v>46099</v>
      </c>
      <c r="C1323" s="69" t="s">
        <v>28</v>
      </c>
      <c r="D1323" s="30" t="s">
        <v>33</v>
      </c>
      <c r="E1323" s="65" t="s">
        <v>521</v>
      </c>
      <c r="F1323" s="56"/>
      <c r="G1323" s="56">
        <v>4800</v>
      </c>
      <c r="H1323" s="32">
        <v>184190.050000001</v>
      </c>
      <c r="I1323" s="31" t="s">
        <v>11</v>
      </c>
      <c r="J1323" s="30"/>
      <c r="K1323" s="31"/>
      <c r="L1323" s="30">
        <v>202603</v>
      </c>
      <c r="M1323" s="31"/>
      <c r="N1323" s="30">
        <v>202603</v>
      </c>
      <c r="O1323" s="31"/>
      <c r="P1323" s="30"/>
      <c r="Z1323" s="44"/>
      <c r="AA1323" s="44"/>
      <c r="AB1323" s="44"/>
    </row>
    <row r="1324" s="35" customFormat="1" customHeight="1" spans="1:28">
      <c r="A1324" s="30"/>
      <c r="B1324" s="38">
        <v>46099</v>
      </c>
      <c r="C1324" s="69" t="s">
        <v>28</v>
      </c>
      <c r="D1324" s="30" t="s">
        <v>33</v>
      </c>
      <c r="E1324" s="65" t="s">
        <v>283</v>
      </c>
      <c r="F1324" s="56"/>
      <c r="G1324" s="56">
        <v>8032</v>
      </c>
      <c r="H1324" s="32">
        <v>176158.050000001</v>
      </c>
      <c r="I1324" s="31" t="s">
        <v>72</v>
      </c>
      <c r="J1324" s="30"/>
      <c r="K1324" s="31"/>
      <c r="L1324" s="30">
        <v>202603</v>
      </c>
      <c r="M1324" s="31"/>
      <c r="N1324" s="30">
        <v>202603</v>
      </c>
      <c r="O1324" s="31"/>
      <c r="P1324" s="30"/>
      <c r="Z1324" s="44"/>
      <c r="AA1324" s="44"/>
      <c r="AB1324" s="44"/>
    </row>
    <row r="1325" s="35" customFormat="1" customHeight="1" spans="1:28">
      <c r="A1325" s="30"/>
      <c r="B1325" s="38">
        <v>46099</v>
      </c>
      <c r="C1325" s="69" t="s">
        <v>28</v>
      </c>
      <c r="D1325" s="30" t="s">
        <v>33</v>
      </c>
      <c r="E1325" s="65" t="s">
        <v>283</v>
      </c>
      <c r="F1325" s="56"/>
      <c r="G1325" s="56">
        <v>1040</v>
      </c>
      <c r="H1325" s="32">
        <v>175118.050000001</v>
      </c>
      <c r="I1325" s="31" t="s">
        <v>72</v>
      </c>
      <c r="J1325" s="30"/>
      <c r="K1325" s="31"/>
      <c r="L1325" s="30">
        <v>202603</v>
      </c>
      <c r="M1325" s="31"/>
      <c r="N1325" s="30">
        <v>202603</v>
      </c>
      <c r="O1325" s="31"/>
      <c r="P1325" s="30"/>
      <c r="Z1325" s="44"/>
      <c r="AA1325" s="44"/>
      <c r="AB1325" s="44"/>
    </row>
    <row r="1326" s="35" customFormat="1" customHeight="1" spans="1:28">
      <c r="A1326" s="30"/>
      <c r="B1326" s="38">
        <v>46099</v>
      </c>
      <c r="C1326" s="69" t="s">
        <v>28</v>
      </c>
      <c r="D1326" s="30" t="s">
        <v>33</v>
      </c>
      <c r="E1326" s="56" t="s">
        <v>285</v>
      </c>
      <c r="F1326" s="56"/>
      <c r="G1326" s="56">
        <v>1050</v>
      </c>
      <c r="H1326" s="32">
        <v>174068.050000001</v>
      </c>
      <c r="I1326" s="31" t="s">
        <v>72</v>
      </c>
      <c r="J1326" s="30"/>
      <c r="K1326" s="31"/>
      <c r="L1326" s="30">
        <v>202603</v>
      </c>
      <c r="M1326" s="31"/>
      <c r="N1326" s="30">
        <v>202603</v>
      </c>
      <c r="O1326" s="31"/>
      <c r="P1326" s="30"/>
      <c r="Z1326" s="44"/>
      <c r="AA1326" s="44"/>
      <c r="AB1326" s="44"/>
    </row>
    <row r="1327" s="35" customFormat="1" customHeight="1" spans="1:28">
      <c r="A1327" s="30"/>
      <c r="B1327" s="38">
        <v>46099</v>
      </c>
      <c r="C1327" s="69" t="s">
        <v>28</v>
      </c>
      <c r="D1327" s="30" t="s">
        <v>33</v>
      </c>
      <c r="E1327" s="65" t="s">
        <v>522</v>
      </c>
      <c r="F1327" s="56"/>
      <c r="G1327" s="56">
        <v>2052</v>
      </c>
      <c r="H1327" s="32">
        <v>172016.050000001</v>
      </c>
      <c r="I1327" s="31" t="s">
        <v>72</v>
      </c>
      <c r="J1327" s="30"/>
      <c r="K1327" s="31"/>
      <c r="L1327" s="30">
        <v>202603</v>
      </c>
      <c r="M1327" s="31"/>
      <c r="N1327" s="30">
        <v>202603</v>
      </c>
      <c r="O1327" s="31"/>
      <c r="P1327" s="30"/>
      <c r="Z1327" s="44"/>
      <c r="AA1327" s="44"/>
      <c r="AB1327" s="44"/>
    </row>
    <row r="1328" s="35" customFormat="1" customHeight="1" spans="1:28">
      <c r="A1328" s="30"/>
      <c r="B1328" s="38">
        <v>46099</v>
      </c>
      <c r="C1328" s="69" t="s">
        <v>28</v>
      </c>
      <c r="D1328" s="30" t="s">
        <v>33</v>
      </c>
      <c r="E1328" s="65" t="s">
        <v>522</v>
      </c>
      <c r="F1328" s="56"/>
      <c r="G1328" s="56">
        <v>1680</v>
      </c>
      <c r="H1328" s="32">
        <v>170336.050000001</v>
      </c>
      <c r="I1328" s="31" t="s">
        <v>72</v>
      </c>
      <c r="J1328" s="30"/>
      <c r="K1328" s="31"/>
      <c r="L1328" s="30">
        <v>202603</v>
      </c>
      <c r="M1328" s="31"/>
      <c r="N1328" s="30">
        <v>202603</v>
      </c>
      <c r="O1328" s="31"/>
      <c r="P1328" s="30"/>
      <c r="Z1328" s="44"/>
      <c r="AA1328" s="44"/>
      <c r="AB1328" s="44"/>
    </row>
    <row r="1329" s="35" customFormat="1" customHeight="1" spans="1:28">
      <c r="A1329" s="30"/>
      <c r="B1329" s="38">
        <v>46099</v>
      </c>
      <c r="C1329" s="69" t="s">
        <v>28</v>
      </c>
      <c r="D1329" s="30" t="s">
        <v>33</v>
      </c>
      <c r="E1329" s="65" t="s">
        <v>155</v>
      </c>
      <c r="F1329" s="56"/>
      <c r="G1329" s="56">
        <v>12408</v>
      </c>
      <c r="H1329" s="32">
        <v>157928.050000001</v>
      </c>
      <c r="I1329" s="31" t="s">
        <v>72</v>
      </c>
      <c r="J1329" s="30"/>
      <c r="K1329" s="31"/>
      <c r="L1329" s="30">
        <v>202603</v>
      </c>
      <c r="M1329" s="31"/>
      <c r="N1329" s="30">
        <v>202603</v>
      </c>
      <c r="O1329" s="31"/>
      <c r="P1329" s="30"/>
      <c r="Z1329" s="44"/>
      <c r="AA1329" s="44"/>
      <c r="AB1329" s="44"/>
    </row>
    <row r="1330" s="35" customFormat="1" customHeight="1" spans="1:28">
      <c r="A1330" s="30"/>
      <c r="B1330" s="38">
        <v>46099</v>
      </c>
      <c r="C1330" s="69" t="s">
        <v>28</v>
      </c>
      <c r="D1330" s="30" t="s">
        <v>33</v>
      </c>
      <c r="E1330" s="65" t="s">
        <v>156</v>
      </c>
      <c r="F1330" s="56"/>
      <c r="G1330" s="56">
        <v>38881.8</v>
      </c>
      <c r="H1330" s="32">
        <v>119046.25</v>
      </c>
      <c r="I1330" s="31" t="s">
        <v>72</v>
      </c>
      <c r="J1330" s="30"/>
      <c r="K1330" s="31"/>
      <c r="L1330" s="30">
        <v>202603</v>
      </c>
      <c r="M1330" s="31"/>
      <c r="N1330" s="30">
        <v>202603</v>
      </c>
      <c r="O1330" s="31"/>
      <c r="P1330" s="30"/>
      <c r="Z1330" s="44"/>
      <c r="AA1330" s="44"/>
      <c r="AB1330" s="44"/>
    </row>
    <row r="1331" s="35" customFormat="1" customHeight="1" spans="1:28">
      <c r="A1331" s="30"/>
      <c r="B1331" s="38">
        <v>46099</v>
      </c>
      <c r="C1331" s="69" t="s">
        <v>28</v>
      </c>
      <c r="D1331" s="30" t="s">
        <v>33</v>
      </c>
      <c r="E1331" s="65" t="s">
        <v>287</v>
      </c>
      <c r="F1331" s="56"/>
      <c r="G1331" s="56">
        <v>1728</v>
      </c>
      <c r="H1331" s="32">
        <v>117318.25</v>
      </c>
      <c r="I1331" s="31" t="s">
        <v>72</v>
      </c>
      <c r="J1331" s="30"/>
      <c r="K1331" s="31"/>
      <c r="L1331" s="30">
        <v>202603</v>
      </c>
      <c r="M1331" s="31"/>
      <c r="N1331" s="30">
        <v>202603</v>
      </c>
      <c r="O1331" s="31"/>
      <c r="P1331" s="30"/>
      <c r="Z1331" s="44"/>
      <c r="AA1331" s="44"/>
      <c r="AB1331" s="44"/>
    </row>
    <row r="1332" s="35" customFormat="1" customHeight="1" spans="1:28">
      <c r="A1332" s="30"/>
      <c r="B1332" s="38">
        <v>46099</v>
      </c>
      <c r="C1332" s="69" t="s">
        <v>28</v>
      </c>
      <c r="D1332" s="30" t="s">
        <v>33</v>
      </c>
      <c r="E1332" s="65" t="s">
        <v>157</v>
      </c>
      <c r="F1332" s="56"/>
      <c r="G1332" s="56">
        <v>9090</v>
      </c>
      <c r="H1332" s="32">
        <v>108228.25</v>
      </c>
      <c r="I1332" s="31" t="s">
        <v>72</v>
      </c>
      <c r="J1332" s="30"/>
      <c r="K1332" s="31"/>
      <c r="L1332" s="30">
        <v>202603</v>
      </c>
      <c r="M1332" s="31"/>
      <c r="N1332" s="30">
        <v>202603</v>
      </c>
      <c r="O1332" s="31"/>
      <c r="P1332" s="30"/>
      <c r="Z1332" s="44"/>
      <c r="AA1332" s="44"/>
      <c r="AB1332" s="44"/>
    </row>
    <row r="1333" s="35" customFormat="1" customHeight="1" spans="1:28">
      <c r="A1333" s="30"/>
      <c r="B1333" s="38">
        <v>46099</v>
      </c>
      <c r="C1333" s="69" t="s">
        <v>28</v>
      </c>
      <c r="D1333" s="30" t="s">
        <v>33</v>
      </c>
      <c r="E1333" s="65" t="s">
        <v>288</v>
      </c>
      <c r="F1333" s="56"/>
      <c r="G1333" s="56">
        <v>1467</v>
      </c>
      <c r="H1333" s="32">
        <v>106761.25</v>
      </c>
      <c r="I1333" s="31" t="s">
        <v>72</v>
      </c>
      <c r="J1333" s="30"/>
      <c r="K1333" s="31"/>
      <c r="L1333" s="30">
        <v>202603</v>
      </c>
      <c r="M1333" s="31"/>
      <c r="N1333" s="30">
        <v>202603</v>
      </c>
      <c r="O1333" s="31"/>
      <c r="P1333" s="30"/>
      <c r="Z1333" s="44"/>
      <c r="AA1333" s="44"/>
      <c r="AB1333" s="44"/>
    </row>
    <row r="1334" s="35" customFormat="1" customHeight="1" spans="1:28">
      <c r="A1334" s="30"/>
      <c r="B1334" s="38">
        <v>46099</v>
      </c>
      <c r="C1334" s="69" t="s">
        <v>28</v>
      </c>
      <c r="D1334" s="30" t="s">
        <v>33</v>
      </c>
      <c r="E1334" s="65" t="s">
        <v>289</v>
      </c>
      <c r="F1334" s="56"/>
      <c r="G1334" s="56">
        <v>8901</v>
      </c>
      <c r="H1334" s="32">
        <v>97860.2500000005</v>
      </c>
      <c r="I1334" s="31" t="s">
        <v>72</v>
      </c>
      <c r="J1334" s="30"/>
      <c r="K1334" s="31"/>
      <c r="L1334" s="30">
        <v>202603</v>
      </c>
      <c r="M1334" s="31"/>
      <c r="N1334" s="30">
        <v>202603</v>
      </c>
      <c r="O1334" s="31"/>
      <c r="P1334" s="30"/>
      <c r="Z1334" s="44"/>
      <c r="AA1334" s="44"/>
      <c r="AB1334" s="44"/>
    </row>
    <row r="1335" s="35" customFormat="1" customHeight="1" spans="1:28">
      <c r="A1335" s="30"/>
      <c r="B1335" s="38">
        <v>46099</v>
      </c>
      <c r="C1335" s="69" t="s">
        <v>28</v>
      </c>
      <c r="D1335" s="30" t="s">
        <v>33</v>
      </c>
      <c r="E1335" s="65" t="s">
        <v>158</v>
      </c>
      <c r="F1335" s="56"/>
      <c r="G1335" s="56">
        <v>4641.04</v>
      </c>
      <c r="H1335" s="32">
        <v>93219.2100000004</v>
      </c>
      <c r="I1335" s="31" t="s">
        <v>72</v>
      </c>
      <c r="J1335" s="30"/>
      <c r="K1335" s="31"/>
      <c r="L1335" s="30">
        <v>202603</v>
      </c>
      <c r="M1335" s="31"/>
      <c r="N1335" s="30">
        <v>202603</v>
      </c>
      <c r="O1335" s="31"/>
      <c r="P1335" s="30"/>
      <c r="Z1335" s="44"/>
      <c r="AA1335" s="44"/>
      <c r="AB1335" s="44"/>
    </row>
    <row r="1336" s="35" customFormat="1" customHeight="1" spans="1:28">
      <c r="A1336" s="30"/>
      <c r="B1336" s="38">
        <v>46101</v>
      </c>
      <c r="C1336" s="69" t="s">
        <v>28</v>
      </c>
      <c r="D1336" s="30" t="s">
        <v>33</v>
      </c>
      <c r="E1336" s="65" t="s">
        <v>523</v>
      </c>
      <c r="F1336" s="56"/>
      <c r="G1336" s="56">
        <v>60000</v>
      </c>
      <c r="H1336" s="32">
        <v>33219.2100000004</v>
      </c>
      <c r="I1336" s="31" t="s">
        <v>99</v>
      </c>
      <c r="J1336" s="30"/>
      <c r="K1336" s="31"/>
      <c r="L1336" s="30">
        <v>202603</v>
      </c>
      <c r="M1336" s="31"/>
      <c r="N1336" s="30">
        <v>202603</v>
      </c>
      <c r="O1336" s="31"/>
      <c r="P1336" s="30"/>
      <c r="Z1336" s="44"/>
      <c r="AA1336" s="44"/>
      <c r="AB1336" s="44"/>
    </row>
    <row r="1337" s="35" customFormat="1" customHeight="1" spans="1:28">
      <c r="A1337" s="30"/>
      <c r="B1337" s="38">
        <v>46101</v>
      </c>
      <c r="C1337" s="69" t="s">
        <v>28</v>
      </c>
      <c r="D1337" s="30" t="s">
        <v>33</v>
      </c>
      <c r="E1337" s="65" t="s">
        <v>524</v>
      </c>
      <c r="F1337" s="56">
        <v>2160</v>
      </c>
      <c r="G1337" s="56"/>
      <c r="H1337" s="32">
        <v>35379.2100000004</v>
      </c>
      <c r="I1337" s="31" t="s">
        <v>72</v>
      </c>
      <c r="J1337" s="30"/>
      <c r="K1337" s="31"/>
      <c r="L1337" s="30">
        <v>202603</v>
      </c>
      <c r="M1337" s="31"/>
      <c r="N1337" s="30">
        <v>202603</v>
      </c>
      <c r="O1337" s="31"/>
      <c r="P1337" s="30"/>
      <c r="Z1337" s="44"/>
      <c r="AA1337" s="44"/>
      <c r="AB1337" s="44"/>
    </row>
    <row r="1338" s="35" customFormat="1" customHeight="1" spans="1:28">
      <c r="A1338" s="30"/>
      <c r="B1338" s="38">
        <v>46101</v>
      </c>
      <c r="C1338" s="69" t="s">
        <v>28</v>
      </c>
      <c r="D1338" s="30"/>
      <c r="E1338" s="58" t="s">
        <v>511</v>
      </c>
      <c r="F1338" s="56">
        <v>23</v>
      </c>
      <c r="G1338" s="56"/>
      <c r="H1338" s="32">
        <v>35402.2100000004</v>
      </c>
      <c r="I1338" s="31"/>
      <c r="J1338" s="30"/>
      <c r="K1338" s="31"/>
      <c r="L1338" s="30">
        <v>202603</v>
      </c>
      <c r="M1338" s="58" t="s">
        <v>511</v>
      </c>
      <c r="N1338" s="30">
        <v>202603</v>
      </c>
      <c r="O1338" s="31"/>
      <c r="P1338" s="30"/>
      <c r="Z1338" s="44"/>
      <c r="AA1338" s="44"/>
      <c r="AB1338" s="44"/>
    </row>
    <row r="1339" s="35" customFormat="1" customHeight="1" spans="1:28">
      <c r="A1339" s="30"/>
      <c r="B1339" s="38">
        <v>46101</v>
      </c>
      <c r="C1339" s="69" t="s">
        <v>28</v>
      </c>
      <c r="D1339" s="30" t="s">
        <v>33</v>
      </c>
      <c r="E1339" s="65" t="s">
        <v>290</v>
      </c>
      <c r="F1339" s="56"/>
      <c r="G1339" s="56">
        <v>19926</v>
      </c>
      <c r="H1339" s="32">
        <v>15476.2100000004</v>
      </c>
      <c r="I1339" s="31" t="s">
        <v>72</v>
      </c>
      <c r="J1339" s="30"/>
      <c r="K1339" s="31"/>
      <c r="L1339" s="30">
        <v>202603</v>
      </c>
      <c r="M1339" s="31"/>
      <c r="N1339" s="30">
        <v>202603</v>
      </c>
      <c r="O1339" s="31"/>
      <c r="P1339" s="30"/>
      <c r="Z1339" s="44"/>
      <c r="AA1339" s="44"/>
      <c r="AB1339" s="44"/>
    </row>
    <row r="1340" s="35" customFormat="1" customHeight="1" spans="1:28">
      <c r="A1340" s="30"/>
      <c r="B1340" s="38">
        <v>46101</v>
      </c>
      <c r="C1340" s="69" t="s">
        <v>28</v>
      </c>
      <c r="D1340" s="30" t="s">
        <v>33</v>
      </c>
      <c r="E1340" s="65" t="s">
        <v>292</v>
      </c>
      <c r="F1340" s="56"/>
      <c r="G1340" s="56">
        <v>10548</v>
      </c>
      <c r="H1340" s="32">
        <v>4928.21000000043</v>
      </c>
      <c r="I1340" s="31" t="s">
        <v>72</v>
      </c>
      <c r="J1340" s="30"/>
      <c r="K1340" s="31"/>
      <c r="L1340" s="30">
        <v>202603</v>
      </c>
      <c r="M1340" s="31"/>
      <c r="N1340" s="30">
        <v>202603</v>
      </c>
      <c r="O1340" s="31"/>
      <c r="P1340" s="30"/>
      <c r="Z1340" s="44"/>
      <c r="AA1340" s="44"/>
      <c r="AB1340" s="44"/>
    </row>
    <row r="1341" s="35" customFormat="1" customHeight="1" spans="1:28">
      <c r="A1341" s="30"/>
      <c r="B1341" s="38">
        <v>46101</v>
      </c>
      <c r="C1341" s="69" t="s">
        <v>28</v>
      </c>
      <c r="D1341" s="30" t="s">
        <v>33</v>
      </c>
      <c r="E1341" s="65" t="s">
        <v>357</v>
      </c>
      <c r="F1341" s="56"/>
      <c r="G1341" s="56">
        <v>591.74</v>
      </c>
      <c r="H1341" s="32">
        <v>4336.47000000044</v>
      </c>
      <c r="I1341" s="31" t="s">
        <v>72</v>
      </c>
      <c r="J1341" s="30"/>
      <c r="K1341" s="31"/>
      <c r="L1341" s="30">
        <v>202603</v>
      </c>
      <c r="M1341" s="31"/>
      <c r="N1341" s="30">
        <v>202603</v>
      </c>
      <c r="O1341" s="31"/>
      <c r="P1341" s="30"/>
      <c r="Z1341" s="44"/>
      <c r="AA1341" s="44"/>
      <c r="AB1341" s="44"/>
    </row>
    <row r="1342" s="35" customFormat="1" customHeight="1" spans="1:28">
      <c r="A1342" s="30"/>
      <c r="B1342" s="38">
        <v>46101</v>
      </c>
      <c r="C1342" s="69" t="s">
        <v>28</v>
      </c>
      <c r="D1342" s="30"/>
      <c r="E1342" s="58" t="s">
        <v>153</v>
      </c>
      <c r="F1342" s="56">
        <v>100000</v>
      </c>
      <c r="G1342" s="56"/>
      <c r="H1342" s="32">
        <v>104336.47</v>
      </c>
      <c r="I1342" s="31"/>
      <c r="J1342" s="30"/>
      <c r="K1342" s="31"/>
      <c r="L1342" s="30">
        <v>202603</v>
      </c>
      <c r="M1342" s="31"/>
      <c r="N1342" s="30">
        <v>202603</v>
      </c>
      <c r="O1342" s="31"/>
      <c r="P1342" s="30"/>
      <c r="Z1342" s="44"/>
      <c r="AA1342" s="44"/>
      <c r="AB1342" s="44"/>
    </row>
    <row r="1343" s="35" customFormat="1" customHeight="1" spans="1:28">
      <c r="A1343" s="30"/>
      <c r="B1343" s="38">
        <v>46101</v>
      </c>
      <c r="C1343" s="69" t="s">
        <v>28</v>
      </c>
      <c r="D1343" s="30" t="s">
        <v>33</v>
      </c>
      <c r="E1343" s="56" t="s">
        <v>525</v>
      </c>
      <c r="F1343" s="56">
        <v>172.46</v>
      </c>
      <c r="G1343" s="56"/>
      <c r="H1343" s="32">
        <v>104508.93</v>
      </c>
      <c r="I1343" s="31" t="s">
        <v>105</v>
      </c>
      <c r="J1343" s="30"/>
      <c r="K1343" s="31"/>
      <c r="L1343" s="30">
        <v>202603</v>
      </c>
      <c r="M1343" s="31"/>
      <c r="N1343" s="30">
        <v>202603</v>
      </c>
      <c r="O1343" s="31"/>
      <c r="P1343" s="30"/>
      <c r="Z1343" s="44"/>
      <c r="AA1343" s="44"/>
      <c r="AB1343" s="44"/>
    </row>
    <row r="1344" s="35" customFormat="1" customHeight="1" spans="1:28">
      <c r="A1344" s="30"/>
      <c r="B1344" s="38">
        <v>46102</v>
      </c>
      <c r="C1344" s="69" t="s">
        <v>28</v>
      </c>
      <c r="D1344" s="30" t="s">
        <v>33</v>
      </c>
      <c r="E1344" s="65" t="s">
        <v>526</v>
      </c>
      <c r="F1344" s="56">
        <v>26.1</v>
      </c>
      <c r="G1344" s="56"/>
      <c r="H1344" s="32">
        <v>104535.03</v>
      </c>
      <c r="I1344" s="31" t="s">
        <v>11</v>
      </c>
      <c r="J1344" s="30"/>
      <c r="K1344" s="31"/>
      <c r="L1344" s="30">
        <v>202603</v>
      </c>
      <c r="M1344" s="31"/>
      <c r="N1344" s="30">
        <v>202603</v>
      </c>
      <c r="O1344" s="31"/>
      <c r="P1344" s="30"/>
      <c r="Z1344" s="44"/>
      <c r="AA1344" s="44"/>
      <c r="AB1344" s="44"/>
    </row>
    <row r="1345" s="35" customFormat="1" customHeight="1" spans="1:28">
      <c r="A1345" s="30"/>
      <c r="B1345" s="38">
        <v>46102</v>
      </c>
      <c r="C1345" s="69" t="s">
        <v>28</v>
      </c>
      <c r="D1345" s="30" t="s">
        <v>33</v>
      </c>
      <c r="E1345" s="65" t="s">
        <v>79</v>
      </c>
      <c r="F1345" s="56">
        <v>1955.19</v>
      </c>
      <c r="G1345" s="56"/>
      <c r="H1345" s="32">
        <v>106490.22</v>
      </c>
      <c r="I1345" s="31" t="s">
        <v>80</v>
      </c>
      <c r="J1345" s="30"/>
      <c r="K1345" s="31"/>
      <c r="L1345" s="30">
        <v>202603</v>
      </c>
      <c r="M1345" s="31"/>
      <c r="N1345" s="30">
        <v>202603</v>
      </c>
      <c r="O1345" s="31"/>
      <c r="P1345" s="30"/>
      <c r="Z1345" s="44"/>
      <c r="AA1345" s="44"/>
      <c r="AB1345" s="44"/>
    </row>
    <row r="1346" s="35" customFormat="1" customHeight="1" spans="1:28">
      <c r="A1346" s="30"/>
      <c r="B1346" s="38">
        <v>46102</v>
      </c>
      <c r="C1346" s="69" t="s">
        <v>28</v>
      </c>
      <c r="D1346" s="30" t="s">
        <v>33</v>
      </c>
      <c r="E1346" s="56" t="s">
        <v>81</v>
      </c>
      <c r="F1346" s="56">
        <v>552.44</v>
      </c>
      <c r="G1346" s="56"/>
      <c r="H1346" s="32">
        <v>107042.66</v>
      </c>
      <c r="I1346" s="31" t="s">
        <v>82</v>
      </c>
      <c r="J1346" s="30"/>
      <c r="K1346" s="31"/>
      <c r="L1346" s="30">
        <v>202603</v>
      </c>
      <c r="M1346" s="31"/>
      <c r="N1346" s="30">
        <v>202603</v>
      </c>
      <c r="O1346" s="31"/>
      <c r="P1346" s="30"/>
      <c r="Z1346" s="44"/>
      <c r="AA1346" s="44"/>
      <c r="AB1346" s="44"/>
    </row>
    <row r="1347" s="35" customFormat="1" customHeight="1" spans="1:28">
      <c r="A1347" s="30"/>
      <c r="B1347" s="38">
        <v>46102</v>
      </c>
      <c r="C1347" s="69" t="s">
        <v>28</v>
      </c>
      <c r="D1347" s="30" t="s">
        <v>33</v>
      </c>
      <c r="E1347" s="65" t="s">
        <v>83</v>
      </c>
      <c r="F1347" s="56">
        <v>4719.58</v>
      </c>
      <c r="G1347" s="56"/>
      <c r="H1347" s="32">
        <v>111762.24</v>
      </c>
      <c r="I1347" s="31" t="s">
        <v>84</v>
      </c>
      <c r="J1347" s="30"/>
      <c r="K1347" s="31"/>
      <c r="L1347" s="30">
        <v>202603</v>
      </c>
      <c r="M1347" s="31"/>
      <c r="N1347" s="30">
        <v>202603</v>
      </c>
      <c r="O1347" s="31"/>
      <c r="P1347" s="30"/>
      <c r="Z1347" s="44"/>
      <c r="AA1347" s="44"/>
      <c r="AB1347" s="44"/>
    </row>
    <row r="1348" s="35" customFormat="1" customHeight="1" spans="1:28">
      <c r="A1348" s="30"/>
      <c r="B1348" s="38">
        <v>46102</v>
      </c>
      <c r="C1348" s="69" t="s">
        <v>28</v>
      </c>
      <c r="D1348" s="30" t="s">
        <v>33</v>
      </c>
      <c r="E1348" s="65" t="s">
        <v>86</v>
      </c>
      <c r="F1348" s="56">
        <v>989.4</v>
      </c>
      <c r="G1348" s="56"/>
      <c r="H1348" s="32">
        <v>112751.64</v>
      </c>
      <c r="I1348" s="31" t="s">
        <v>87</v>
      </c>
      <c r="J1348" s="30"/>
      <c r="K1348" s="31"/>
      <c r="L1348" s="30">
        <v>202603</v>
      </c>
      <c r="M1348" s="31"/>
      <c r="N1348" s="30">
        <v>202603</v>
      </c>
      <c r="O1348" s="31"/>
      <c r="P1348" s="30"/>
      <c r="Z1348" s="44"/>
      <c r="AA1348" s="44"/>
      <c r="AB1348" s="44"/>
    </row>
    <row r="1349" s="35" customFormat="1" customHeight="1" spans="1:28">
      <c r="A1349" s="30"/>
      <c r="B1349" s="38">
        <v>46102</v>
      </c>
      <c r="C1349" s="69" t="s">
        <v>28</v>
      </c>
      <c r="D1349" s="30" t="s">
        <v>33</v>
      </c>
      <c r="E1349" s="65" t="s">
        <v>514</v>
      </c>
      <c r="F1349" s="56">
        <v>78.3</v>
      </c>
      <c r="G1349" s="56"/>
      <c r="H1349" s="32">
        <v>112829.940000001</v>
      </c>
      <c r="I1349" s="31" t="s">
        <v>274</v>
      </c>
      <c r="J1349" s="30"/>
      <c r="K1349" s="31"/>
      <c r="L1349" s="30">
        <v>202603</v>
      </c>
      <c r="M1349" s="31"/>
      <c r="N1349" s="30">
        <v>202603</v>
      </c>
      <c r="O1349" s="31"/>
      <c r="P1349" s="30"/>
      <c r="Z1349" s="44"/>
      <c r="AA1349" s="44"/>
      <c r="AB1349" s="44"/>
    </row>
    <row r="1350" s="35" customFormat="1" customHeight="1" spans="1:28">
      <c r="A1350" s="30"/>
      <c r="B1350" s="38">
        <v>46102</v>
      </c>
      <c r="C1350" s="69" t="s">
        <v>28</v>
      </c>
      <c r="D1350" s="30" t="s">
        <v>33</v>
      </c>
      <c r="E1350" s="65" t="s">
        <v>77</v>
      </c>
      <c r="F1350" s="56">
        <v>1039.55</v>
      </c>
      <c r="G1350" s="56"/>
      <c r="H1350" s="32">
        <v>113869.49</v>
      </c>
      <c r="I1350" s="31" t="s">
        <v>78</v>
      </c>
      <c r="J1350" s="30"/>
      <c r="K1350" s="31"/>
      <c r="L1350" s="30">
        <v>202603</v>
      </c>
      <c r="M1350" s="31"/>
      <c r="N1350" s="30">
        <v>202603</v>
      </c>
      <c r="O1350" s="31"/>
      <c r="P1350" s="30"/>
      <c r="Z1350" s="44"/>
      <c r="AA1350" s="44"/>
      <c r="AB1350" s="44"/>
    </row>
    <row r="1351" s="35" customFormat="1" customHeight="1" spans="1:28">
      <c r="A1351" s="30"/>
      <c r="B1351" s="38">
        <v>46102</v>
      </c>
      <c r="C1351" s="69" t="s">
        <v>28</v>
      </c>
      <c r="D1351" s="30" t="s">
        <v>33</v>
      </c>
      <c r="E1351" s="65" t="s">
        <v>90</v>
      </c>
      <c r="F1351" s="56">
        <v>2158.42</v>
      </c>
      <c r="G1351" s="56"/>
      <c r="H1351" s="32">
        <v>116027.91</v>
      </c>
      <c r="I1351" s="31" t="s">
        <v>91</v>
      </c>
      <c r="J1351" s="30"/>
      <c r="K1351" s="31"/>
      <c r="L1351" s="30">
        <v>202603</v>
      </c>
      <c r="M1351" s="31"/>
      <c r="N1351" s="30">
        <v>202603</v>
      </c>
      <c r="O1351" s="31"/>
      <c r="P1351" s="30"/>
      <c r="Z1351" s="44"/>
      <c r="AA1351" s="44"/>
      <c r="AB1351" s="44"/>
    </row>
    <row r="1352" s="35" customFormat="1" customHeight="1" spans="1:28">
      <c r="A1352" s="30"/>
      <c r="B1352" s="38">
        <v>46102</v>
      </c>
      <c r="C1352" s="69" t="s">
        <v>28</v>
      </c>
      <c r="D1352" s="30" t="s">
        <v>33</v>
      </c>
      <c r="E1352" s="65" t="s">
        <v>96</v>
      </c>
      <c r="F1352" s="56">
        <v>634.29</v>
      </c>
      <c r="G1352" s="56"/>
      <c r="H1352" s="32">
        <v>116662.2</v>
      </c>
      <c r="I1352" s="31" t="s">
        <v>97</v>
      </c>
      <c r="J1352" s="30"/>
      <c r="K1352" s="31"/>
      <c r="L1352" s="30">
        <v>202603</v>
      </c>
      <c r="M1352" s="31"/>
      <c r="N1352" s="30">
        <v>202603</v>
      </c>
      <c r="O1352" s="31"/>
      <c r="P1352" s="30"/>
      <c r="Z1352" s="44"/>
      <c r="AA1352" s="44"/>
      <c r="AB1352" s="44"/>
    </row>
    <row r="1353" s="35" customFormat="1" customHeight="1" spans="1:28">
      <c r="A1353" s="30"/>
      <c r="B1353" s="38">
        <v>46102</v>
      </c>
      <c r="C1353" s="69" t="s">
        <v>28</v>
      </c>
      <c r="D1353" s="30" t="s">
        <v>33</v>
      </c>
      <c r="E1353" s="65" t="s">
        <v>73</v>
      </c>
      <c r="F1353" s="56">
        <v>4027.04</v>
      </c>
      <c r="G1353" s="56"/>
      <c r="H1353" s="32">
        <v>120689.24</v>
      </c>
      <c r="I1353" s="31" t="s">
        <v>74</v>
      </c>
      <c r="J1353" s="30"/>
      <c r="K1353" s="31"/>
      <c r="L1353" s="30">
        <v>202603</v>
      </c>
      <c r="M1353" s="31"/>
      <c r="N1353" s="30">
        <v>202603</v>
      </c>
      <c r="O1353" s="31"/>
      <c r="P1353" s="30"/>
      <c r="Z1353" s="44"/>
      <c r="AA1353" s="44"/>
      <c r="AB1353" s="44"/>
    </row>
    <row r="1354" s="35" customFormat="1" customHeight="1" spans="1:28">
      <c r="A1354" s="30"/>
      <c r="B1354" s="38">
        <v>46102</v>
      </c>
      <c r="C1354" s="69" t="s">
        <v>28</v>
      </c>
      <c r="D1354" s="30" t="s">
        <v>33</v>
      </c>
      <c r="E1354" s="65" t="s">
        <v>106</v>
      </c>
      <c r="F1354" s="56">
        <v>3776.45</v>
      </c>
      <c r="G1354" s="56"/>
      <c r="H1354" s="32">
        <v>124465.690000001</v>
      </c>
      <c r="I1354" s="31" t="s">
        <v>107</v>
      </c>
      <c r="J1354" s="30"/>
      <c r="K1354" s="31"/>
      <c r="L1354" s="30">
        <v>202603</v>
      </c>
      <c r="M1354" s="31"/>
      <c r="N1354" s="30">
        <v>202603</v>
      </c>
      <c r="O1354" s="31"/>
      <c r="P1354" s="30"/>
      <c r="Z1354" s="44"/>
      <c r="AA1354" s="44"/>
      <c r="AB1354" s="44"/>
    </row>
    <row r="1355" s="35" customFormat="1" customHeight="1" spans="1:28">
      <c r="A1355" s="30"/>
      <c r="B1355" s="38">
        <v>46103</v>
      </c>
      <c r="C1355" s="69" t="s">
        <v>28</v>
      </c>
      <c r="D1355" s="30" t="s">
        <v>33</v>
      </c>
      <c r="E1355" s="65" t="s">
        <v>100</v>
      </c>
      <c r="F1355" s="56">
        <v>4983.88</v>
      </c>
      <c r="G1355" s="56"/>
      <c r="H1355" s="32">
        <v>129449.570000001</v>
      </c>
      <c r="I1355" s="31" t="s">
        <v>101</v>
      </c>
      <c r="J1355" s="30"/>
      <c r="K1355" s="31"/>
      <c r="L1355" s="30">
        <v>202603</v>
      </c>
      <c r="M1355" s="31"/>
      <c r="N1355" s="30">
        <v>202603</v>
      </c>
      <c r="O1355" s="31"/>
      <c r="P1355" s="30"/>
      <c r="Z1355" s="44"/>
      <c r="AA1355" s="44"/>
      <c r="AB1355" s="44"/>
    </row>
    <row r="1356" s="35" customFormat="1" customHeight="1" spans="1:28">
      <c r="A1356" s="30"/>
      <c r="B1356" s="38">
        <v>46103</v>
      </c>
      <c r="C1356" s="69" t="s">
        <v>28</v>
      </c>
      <c r="D1356" s="30" t="s">
        <v>33</v>
      </c>
      <c r="E1356" s="65" t="s">
        <v>102</v>
      </c>
      <c r="F1356" s="56">
        <v>3141.61</v>
      </c>
      <c r="G1356" s="56"/>
      <c r="H1356" s="32">
        <v>132591.18</v>
      </c>
      <c r="I1356" s="31" t="s">
        <v>103</v>
      </c>
      <c r="J1356" s="30"/>
      <c r="K1356" s="31"/>
      <c r="L1356" s="30">
        <v>202603</v>
      </c>
      <c r="M1356" s="31"/>
      <c r="N1356" s="30">
        <v>202603</v>
      </c>
      <c r="O1356" s="31"/>
      <c r="P1356" s="30"/>
      <c r="Z1356" s="44"/>
      <c r="AA1356" s="44"/>
      <c r="AB1356" s="44"/>
    </row>
    <row r="1357" s="35" customFormat="1" customHeight="1" spans="1:28">
      <c r="A1357" s="30"/>
      <c r="B1357" s="38">
        <v>46103</v>
      </c>
      <c r="C1357" s="69" t="s">
        <v>28</v>
      </c>
      <c r="D1357" s="30" t="s">
        <v>33</v>
      </c>
      <c r="E1357" s="65" t="s">
        <v>75</v>
      </c>
      <c r="F1357" s="56">
        <v>2237.55</v>
      </c>
      <c r="G1357" s="56"/>
      <c r="H1357" s="32">
        <v>134828.730000001</v>
      </c>
      <c r="I1357" s="31" t="s">
        <v>76</v>
      </c>
      <c r="J1357" s="30"/>
      <c r="K1357" s="31"/>
      <c r="L1357" s="30">
        <v>202603</v>
      </c>
      <c r="M1357" s="31"/>
      <c r="N1357" s="30">
        <v>202603</v>
      </c>
      <c r="O1357" s="31"/>
      <c r="P1357" s="30"/>
      <c r="Z1357" s="44"/>
      <c r="AA1357" s="44"/>
      <c r="AB1357" s="44"/>
    </row>
    <row r="1358" s="35" customFormat="1" customHeight="1" spans="1:28">
      <c r="A1358" s="30"/>
      <c r="B1358" s="38">
        <v>46103</v>
      </c>
      <c r="C1358" s="69" t="s">
        <v>28</v>
      </c>
      <c r="D1358" s="30" t="s">
        <v>33</v>
      </c>
      <c r="E1358" s="65" t="s">
        <v>98</v>
      </c>
      <c r="F1358" s="56">
        <v>1969.64</v>
      </c>
      <c r="G1358" s="56"/>
      <c r="H1358" s="32">
        <v>136798.37</v>
      </c>
      <c r="I1358" s="31" t="s">
        <v>99</v>
      </c>
      <c r="J1358" s="30"/>
      <c r="K1358" s="31"/>
      <c r="L1358" s="30">
        <v>202603</v>
      </c>
      <c r="M1358" s="31"/>
      <c r="N1358" s="30">
        <v>202603</v>
      </c>
      <c r="O1358" s="31"/>
      <c r="P1358" s="30"/>
      <c r="Z1358" s="44"/>
      <c r="AA1358" s="44"/>
      <c r="AB1358" s="44"/>
    </row>
    <row r="1359" s="35" customFormat="1" customHeight="1" spans="1:28">
      <c r="A1359" s="30"/>
      <c r="B1359" s="38">
        <v>46103</v>
      </c>
      <c r="C1359" s="69" t="s">
        <v>28</v>
      </c>
      <c r="D1359" s="30" t="s">
        <v>33</v>
      </c>
      <c r="E1359" s="65" t="s">
        <v>108</v>
      </c>
      <c r="F1359" s="56">
        <v>4094.49</v>
      </c>
      <c r="G1359" s="56"/>
      <c r="H1359" s="32">
        <v>140892.860000001</v>
      </c>
      <c r="I1359" s="31" t="s">
        <v>109</v>
      </c>
      <c r="J1359" s="30"/>
      <c r="K1359" s="31"/>
      <c r="L1359" s="30">
        <v>202603</v>
      </c>
      <c r="M1359" s="31"/>
      <c r="N1359" s="30">
        <v>202603</v>
      </c>
      <c r="O1359" s="31"/>
      <c r="P1359" s="30"/>
      <c r="Z1359" s="44"/>
      <c r="AA1359" s="44"/>
      <c r="AB1359" s="44"/>
    </row>
    <row r="1360" s="35" customFormat="1" customHeight="1" spans="1:28">
      <c r="A1360" s="30"/>
      <c r="B1360" s="38">
        <v>46104</v>
      </c>
      <c r="C1360" s="69" t="s">
        <v>28</v>
      </c>
      <c r="D1360" s="30" t="s">
        <v>33</v>
      </c>
      <c r="E1360" s="65" t="s">
        <v>527</v>
      </c>
      <c r="F1360" s="56"/>
      <c r="G1360" s="56">
        <v>45</v>
      </c>
      <c r="H1360" s="32">
        <v>140847.860000001</v>
      </c>
      <c r="I1360" s="31" t="s">
        <v>11</v>
      </c>
      <c r="J1360" s="30"/>
      <c r="K1360" s="31"/>
      <c r="L1360" s="30">
        <v>202603</v>
      </c>
      <c r="M1360" s="31"/>
      <c r="N1360" s="30">
        <v>202603</v>
      </c>
      <c r="O1360" s="31"/>
      <c r="P1360" s="30"/>
      <c r="Z1360" s="44"/>
      <c r="AA1360" s="44"/>
      <c r="AB1360" s="44"/>
    </row>
    <row r="1361" s="35" customFormat="1" customHeight="1" spans="1:28">
      <c r="A1361" s="30"/>
      <c r="B1361" s="38">
        <v>46105</v>
      </c>
      <c r="C1361" s="69" t="s">
        <v>28</v>
      </c>
      <c r="D1361" s="30" t="s">
        <v>33</v>
      </c>
      <c r="E1361" s="65" t="s">
        <v>527</v>
      </c>
      <c r="F1361" s="56"/>
      <c r="G1361" s="56">
        <v>20</v>
      </c>
      <c r="H1361" s="32">
        <v>140827.860000001</v>
      </c>
      <c r="I1361" s="31" t="s">
        <v>11</v>
      </c>
      <c r="J1361" s="30"/>
      <c r="K1361" s="31"/>
      <c r="L1361" s="30">
        <v>202603</v>
      </c>
      <c r="M1361" s="31"/>
      <c r="N1361" s="30">
        <v>202603</v>
      </c>
      <c r="O1361" s="31"/>
      <c r="P1361" s="30"/>
      <c r="Z1361" s="44"/>
      <c r="AA1361" s="44"/>
      <c r="AB1361" s="44"/>
    </row>
    <row r="1362" s="35" customFormat="1" customHeight="1" spans="1:28">
      <c r="A1362" s="30"/>
      <c r="B1362" s="38">
        <v>46106</v>
      </c>
      <c r="C1362" s="69" t="s">
        <v>28</v>
      </c>
      <c r="D1362" s="30" t="s">
        <v>33</v>
      </c>
      <c r="E1362" s="65" t="s">
        <v>527</v>
      </c>
      <c r="F1362" s="56"/>
      <c r="G1362" s="56">
        <v>20</v>
      </c>
      <c r="H1362" s="32">
        <v>140807.860000001</v>
      </c>
      <c r="I1362" s="31" t="s">
        <v>11</v>
      </c>
      <c r="J1362" s="30"/>
      <c r="K1362" s="31"/>
      <c r="L1362" s="30">
        <v>202603</v>
      </c>
      <c r="M1362" s="31"/>
      <c r="N1362" s="30">
        <v>202603</v>
      </c>
      <c r="O1362" s="31"/>
      <c r="P1362" s="30"/>
      <c r="Z1362" s="44"/>
      <c r="AA1362" s="44"/>
      <c r="AB1362" s="44"/>
    </row>
    <row r="1363" s="35" customFormat="1" customHeight="1" spans="1:28">
      <c r="A1363" s="30"/>
      <c r="B1363" s="38">
        <v>46107</v>
      </c>
      <c r="C1363" s="69" t="s">
        <v>28</v>
      </c>
      <c r="D1363" s="30" t="s">
        <v>33</v>
      </c>
      <c r="E1363" s="65" t="s">
        <v>527</v>
      </c>
      <c r="F1363" s="56"/>
      <c r="G1363" s="56">
        <v>44</v>
      </c>
      <c r="H1363" s="32">
        <v>140763.860000001</v>
      </c>
      <c r="I1363" s="31" t="s">
        <v>41</v>
      </c>
      <c r="J1363" s="30"/>
      <c r="K1363" s="31"/>
      <c r="L1363" s="30">
        <v>202603</v>
      </c>
      <c r="M1363" s="31"/>
      <c r="N1363" s="30">
        <v>202603</v>
      </c>
      <c r="O1363" s="31"/>
      <c r="P1363" s="30"/>
      <c r="Z1363" s="44"/>
      <c r="AA1363" s="44"/>
      <c r="AB1363" s="44"/>
    </row>
    <row r="1364" s="35" customFormat="1" customHeight="1" spans="1:28">
      <c r="A1364" s="30"/>
      <c r="B1364" s="38">
        <v>46104</v>
      </c>
      <c r="C1364" s="69" t="s">
        <v>28</v>
      </c>
      <c r="D1364" s="30" t="s">
        <v>33</v>
      </c>
      <c r="E1364" s="65" t="s">
        <v>528</v>
      </c>
      <c r="F1364" s="56"/>
      <c r="G1364" s="56">
        <v>400</v>
      </c>
      <c r="H1364" s="32">
        <v>140363.860000001</v>
      </c>
      <c r="I1364" s="31" t="s">
        <v>105</v>
      </c>
      <c r="J1364" s="30"/>
      <c r="K1364" s="31"/>
      <c r="L1364" s="30">
        <v>202603</v>
      </c>
      <c r="M1364" s="31"/>
      <c r="N1364" s="30">
        <v>202603</v>
      </c>
      <c r="O1364" s="31"/>
      <c r="P1364" s="30"/>
      <c r="Z1364" s="44"/>
      <c r="AA1364" s="44"/>
      <c r="AB1364" s="44"/>
    </row>
    <row r="1365" s="35" customFormat="1" customHeight="1" spans="1:28">
      <c r="A1365" s="30"/>
      <c r="B1365" s="38">
        <v>46105</v>
      </c>
      <c r="C1365" s="69" t="s">
        <v>28</v>
      </c>
      <c r="D1365" s="30" t="s">
        <v>33</v>
      </c>
      <c r="E1365" s="65" t="s">
        <v>528</v>
      </c>
      <c r="F1365" s="56"/>
      <c r="G1365" s="56">
        <v>325</v>
      </c>
      <c r="H1365" s="32">
        <v>140038.860000001</v>
      </c>
      <c r="I1365" s="31" t="s">
        <v>91</v>
      </c>
      <c r="J1365" s="30"/>
      <c r="K1365" s="31"/>
      <c r="L1365" s="30">
        <v>202603</v>
      </c>
      <c r="M1365" s="31"/>
      <c r="N1365" s="30">
        <v>202603</v>
      </c>
      <c r="O1365" s="31"/>
      <c r="P1365" s="30"/>
      <c r="Z1365" s="44"/>
      <c r="AA1365" s="44"/>
      <c r="AB1365" s="44"/>
    </row>
    <row r="1366" s="35" customFormat="1" customHeight="1" spans="1:28">
      <c r="A1366" s="30"/>
      <c r="B1366" s="38">
        <v>46104</v>
      </c>
      <c r="C1366" s="69" t="s">
        <v>28</v>
      </c>
      <c r="D1366" s="30" t="s">
        <v>33</v>
      </c>
      <c r="E1366" s="65" t="s">
        <v>443</v>
      </c>
      <c r="F1366" s="56"/>
      <c r="G1366" s="56">
        <v>32.5</v>
      </c>
      <c r="H1366" s="32">
        <v>140006.360000001</v>
      </c>
      <c r="I1366" s="31" t="s">
        <v>58</v>
      </c>
      <c r="J1366" s="30"/>
      <c r="K1366" s="31"/>
      <c r="L1366" s="30">
        <v>202603</v>
      </c>
      <c r="M1366" s="31"/>
      <c r="N1366" s="30">
        <v>202603</v>
      </c>
      <c r="O1366" s="31"/>
      <c r="P1366" s="30"/>
      <c r="Z1366" s="44"/>
      <c r="AA1366" s="44"/>
      <c r="AB1366" s="44"/>
    </row>
    <row r="1367" s="35" customFormat="1" customHeight="1" spans="1:28">
      <c r="A1367" s="30"/>
      <c r="B1367" s="38">
        <v>46104</v>
      </c>
      <c r="C1367" s="69" t="s">
        <v>28</v>
      </c>
      <c r="D1367" s="30"/>
      <c r="E1367" s="58" t="s">
        <v>529</v>
      </c>
      <c r="F1367" s="56"/>
      <c r="G1367" s="56">
        <v>1268</v>
      </c>
      <c r="H1367" s="32">
        <v>138738.360000001</v>
      </c>
      <c r="I1367" s="31"/>
      <c r="J1367" s="30"/>
      <c r="K1367" s="31"/>
      <c r="L1367" s="30"/>
      <c r="M1367" s="31"/>
      <c r="N1367" s="30">
        <v>202603</v>
      </c>
      <c r="O1367" s="31"/>
      <c r="P1367" s="30"/>
      <c r="Z1367" s="44"/>
      <c r="AA1367" s="44"/>
      <c r="AB1367" s="44"/>
    </row>
    <row r="1368" s="35" customFormat="1" customHeight="1" spans="1:28">
      <c r="A1368" s="30"/>
      <c r="B1368" s="38">
        <v>46104</v>
      </c>
      <c r="C1368" s="69" t="s">
        <v>28</v>
      </c>
      <c r="D1368" s="30" t="s">
        <v>33</v>
      </c>
      <c r="E1368" s="65" t="s">
        <v>530</v>
      </c>
      <c r="F1368" s="56"/>
      <c r="G1368" s="56">
        <v>315</v>
      </c>
      <c r="H1368" s="32">
        <v>138423.360000001</v>
      </c>
      <c r="I1368" s="31" t="s">
        <v>11</v>
      </c>
      <c r="J1368" s="30"/>
      <c r="K1368" s="31"/>
      <c r="L1368" s="30">
        <v>202603</v>
      </c>
      <c r="M1368" s="31"/>
      <c r="N1368" s="30">
        <v>202603</v>
      </c>
      <c r="O1368" s="31"/>
      <c r="P1368" s="30"/>
      <c r="Z1368" s="44"/>
      <c r="AA1368" s="44"/>
      <c r="AB1368" s="44"/>
    </row>
    <row r="1369" s="35" customFormat="1" customHeight="1" spans="1:28">
      <c r="A1369" s="30"/>
      <c r="B1369" s="38">
        <v>46104</v>
      </c>
      <c r="C1369" s="69" t="s">
        <v>28</v>
      </c>
      <c r="D1369" s="30" t="s">
        <v>33</v>
      </c>
      <c r="E1369" s="65" t="s">
        <v>531</v>
      </c>
      <c r="F1369" s="56"/>
      <c r="G1369" s="56">
        <v>3934.04</v>
      </c>
      <c r="H1369" s="32">
        <v>134489.320000001</v>
      </c>
      <c r="I1369" s="31" t="s">
        <v>11</v>
      </c>
      <c r="J1369" s="30"/>
      <c r="K1369" s="31"/>
      <c r="L1369" s="30">
        <v>202603</v>
      </c>
      <c r="M1369" s="31"/>
      <c r="N1369" s="30">
        <v>202603</v>
      </c>
      <c r="O1369" s="31"/>
      <c r="P1369" s="30"/>
      <c r="Z1369" s="44"/>
      <c r="AA1369" s="44"/>
      <c r="AB1369" s="44"/>
    </row>
    <row r="1370" s="35" customFormat="1" customHeight="1" spans="1:28">
      <c r="A1370" s="30"/>
      <c r="B1370" s="38">
        <v>46104</v>
      </c>
      <c r="C1370" s="69" t="s">
        <v>28</v>
      </c>
      <c r="D1370" s="30" t="s">
        <v>33</v>
      </c>
      <c r="E1370" s="65" t="s">
        <v>532</v>
      </c>
      <c r="F1370" s="56">
        <v>2200</v>
      </c>
      <c r="G1370" s="56"/>
      <c r="H1370" s="32">
        <v>136689.320000001</v>
      </c>
      <c r="I1370" s="31" t="s">
        <v>11</v>
      </c>
      <c r="J1370" s="30"/>
      <c r="K1370" s="31"/>
      <c r="L1370" s="30">
        <v>202603</v>
      </c>
      <c r="M1370" s="31"/>
      <c r="N1370" s="30">
        <v>202603</v>
      </c>
      <c r="O1370" s="31"/>
      <c r="P1370" s="30"/>
      <c r="Z1370" s="44"/>
      <c r="AA1370" s="44"/>
      <c r="AB1370" s="44"/>
    </row>
    <row r="1371" s="35" customFormat="1" customHeight="1" spans="1:28">
      <c r="A1371" s="30"/>
      <c r="B1371" s="38">
        <v>46105</v>
      </c>
      <c r="C1371" s="69" t="s">
        <v>28</v>
      </c>
      <c r="D1371" s="30" t="s">
        <v>33</v>
      </c>
      <c r="E1371" s="65" t="s">
        <v>533</v>
      </c>
      <c r="F1371" s="56"/>
      <c r="G1371" s="56">
        <v>10000</v>
      </c>
      <c r="H1371" s="32">
        <v>126689.320000001</v>
      </c>
      <c r="I1371" s="31" t="s">
        <v>534</v>
      </c>
      <c r="J1371" s="30"/>
      <c r="K1371" s="31"/>
      <c r="L1371" s="30">
        <v>202603</v>
      </c>
      <c r="M1371" s="31"/>
      <c r="N1371" s="30">
        <v>202603</v>
      </c>
      <c r="O1371" s="31"/>
      <c r="P1371" s="30"/>
      <c r="Z1371" s="44"/>
      <c r="AA1371" s="44"/>
      <c r="AB1371" s="44"/>
    </row>
    <row r="1372" s="35" customFormat="1" customHeight="1" spans="1:28">
      <c r="A1372" s="30"/>
      <c r="B1372" s="38">
        <v>46105</v>
      </c>
      <c r="C1372" s="69" t="s">
        <v>28</v>
      </c>
      <c r="D1372" s="30" t="s">
        <v>33</v>
      </c>
      <c r="E1372" s="65" t="s">
        <v>535</v>
      </c>
      <c r="F1372" s="56"/>
      <c r="G1372" s="56">
        <v>646</v>
      </c>
      <c r="H1372" s="32">
        <v>126043.320000001</v>
      </c>
      <c r="I1372" s="31" t="s">
        <v>11</v>
      </c>
      <c r="J1372" s="30"/>
      <c r="K1372" s="31"/>
      <c r="L1372" s="30">
        <v>202603</v>
      </c>
      <c r="M1372" s="31"/>
      <c r="N1372" s="30">
        <v>202603</v>
      </c>
      <c r="O1372" s="31"/>
      <c r="P1372" s="30"/>
      <c r="Z1372" s="44"/>
      <c r="AA1372" s="44"/>
      <c r="AB1372" s="44"/>
    </row>
    <row r="1373" s="35" customFormat="1" customHeight="1" spans="1:28">
      <c r="A1373" s="30"/>
      <c r="B1373" s="38">
        <v>46104</v>
      </c>
      <c r="C1373" s="69" t="s">
        <v>28</v>
      </c>
      <c r="D1373" s="30"/>
      <c r="E1373" s="58" t="s">
        <v>536</v>
      </c>
      <c r="F1373" s="56"/>
      <c r="G1373" s="56">
        <v>4000</v>
      </c>
      <c r="H1373" s="32">
        <v>122043.320000001</v>
      </c>
      <c r="I1373" s="31"/>
      <c r="J1373" s="30"/>
      <c r="K1373" s="31"/>
      <c r="L1373" s="30">
        <v>202603</v>
      </c>
      <c r="M1373" s="31"/>
      <c r="N1373" s="30">
        <v>202603</v>
      </c>
      <c r="O1373" s="31" t="s">
        <v>124</v>
      </c>
      <c r="P1373" s="30"/>
      <c r="Z1373" s="44"/>
      <c r="AA1373" s="44"/>
      <c r="AB1373" s="44"/>
    </row>
    <row r="1374" s="35" customFormat="1" customHeight="1" spans="1:28">
      <c r="A1374" s="30"/>
      <c r="B1374" s="38">
        <v>46105</v>
      </c>
      <c r="C1374" s="69" t="s">
        <v>28</v>
      </c>
      <c r="D1374" s="30"/>
      <c r="E1374" s="58" t="s">
        <v>537</v>
      </c>
      <c r="F1374" s="56">
        <v>450</v>
      </c>
      <c r="G1374" s="56"/>
      <c r="H1374" s="32">
        <v>122493.320000001</v>
      </c>
      <c r="I1374" s="31"/>
      <c r="J1374" s="30"/>
      <c r="K1374" s="31"/>
      <c r="L1374" s="30"/>
      <c r="M1374" s="65" t="s">
        <v>537</v>
      </c>
      <c r="N1374" s="30">
        <v>202603</v>
      </c>
      <c r="O1374" s="31"/>
      <c r="P1374" s="30"/>
      <c r="Z1374" s="44"/>
      <c r="AA1374" s="44"/>
      <c r="AB1374" s="44"/>
    </row>
    <row r="1375" s="35" customFormat="1" customHeight="1" spans="1:28">
      <c r="A1375" s="30"/>
      <c r="B1375" s="38">
        <v>46105</v>
      </c>
      <c r="C1375" s="69" t="s">
        <v>28</v>
      </c>
      <c r="D1375" s="30"/>
      <c r="E1375" s="58" t="s">
        <v>538</v>
      </c>
      <c r="F1375" s="56">
        <v>331.2</v>
      </c>
      <c r="G1375" s="56"/>
      <c r="H1375" s="32">
        <v>122824.52</v>
      </c>
      <c r="I1375" s="31"/>
      <c r="J1375" s="30"/>
      <c r="K1375" s="31"/>
      <c r="L1375" s="30"/>
      <c r="M1375" s="65" t="s">
        <v>538</v>
      </c>
      <c r="N1375" s="30">
        <v>202603</v>
      </c>
      <c r="O1375" s="31"/>
      <c r="P1375" s="30"/>
      <c r="Z1375" s="44"/>
      <c r="AA1375" s="44"/>
      <c r="AB1375" s="44"/>
    </row>
    <row r="1376" s="35" customFormat="1" customHeight="1" spans="1:28">
      <c r="A1376" s="30"/>
      <c r="B1376" s="38">
        <v>46105</v>
      </c>
      <c r="C1376" s="69" t="s">
        <v>28</v>
      </c>
      <c r="D1376" s="30" t="s">
        <v>33</v>
      </c>
      <c r="E1376" s="65" t="s">
        <v>539</v>
      </c>
      <c r="F1376" s="56"/>
      <c r="G1376" s="56">
        <v>918.54</v>
      </c>
      <c r="H1376" s="32">
        <v>121905.98</v>
      </c>
      <c r="I1376" s="31" t="s">
        <v>11</v>
      </c>
      <c r="J1376" s="30"/>
      <c r="K1376" s="31"/>
      <c r="L1376" s="30">
        <v>202603</v>
      </c>
      <c r="M1376" s="31"/>
      <c r="N1376" s="30">
        <v>202603</v>
      </c>
      <c r="O1376" s="31"/>
      <c r="P1376" s="30"/>
      <c r="Z1376" s="44"/>
      <c r="AA1376" s="44"/>
      <c r="AB1376" s="44"/>
    </row>
    <row r="1377" s="35" customFormat="1" customHeight="1" spans="1:28">
      <c r="A1377" s="30"/>
      <c r="B1377" s="38">
        <v>46105</v>
      </c>
      <c r="C1377" s="69" t="s">
        <v>28</v>
      </c>
      <c r="D1377" s="30" t="s">
        <v>33</v>
      </c>
      <c r="E1377" s="65" t="s">
        <v>291</v>
      </c>
      <c r="F1377" s="56"/>
      <c r="G1377" s="56">
        <v>18782</v>
      </c>
      <c r="H1377" s="32">
        <v>103123.98</v>
      </c>
      <c r="I1377" s="31" t="s">
        <v>72</v>
      </c>
      <c r="J1377" s="30"/>
      <c r="K1377" s="31"/>
      <c r="L1377" s="30">
        <v>202603</v>
      </c>
      <c r="M1377" s="31"/>
      <c r="N1377" s="30">
        <v>202603</v>
      </c>
      <c r="O1377" s="31"/>
      <c r="P1377" s="30"/>
      <c r="Z1377" s="44"/>
      <c r="AA1377" s="44"/>
      <c r="AB1377" s="44"/>
    </row>
    <row r="1378" s="35" customFormat="1" customHeight="1" spans="1:28">
      <c r="A1378" s="30"/>
      <c r="B1378" s="38">
        <v>46108</v>
      </c>
      <c r="C1378" s="69" t="s">
        <v>28</v>
      </c>
      <c r="D1378" s="30" t="s">
        <v>33</v>
      </c>
      <c r="E1378" s="65" t="s">
        <v>540</v>
      </c>
      <c r="F1378" s="56"/>
      <c r="G1378" s="56">
        <v>7500</v>
      </c>
      <c r="H1378" s="32">
        <v>95623.9800000002</v>
      </c>
      <c r="I1378" s="31" t="s">
        <v>213</v>
      </c>
      <c r="J1378" s="30"/>
      <c r="K1378" s="31"/>
      <c r="L1378" s="30">
        <v>202603</v>
      </c>
      <c r="M1378" s="31"/>
      <c r="N1378" s="30">
        <v>202603</v>
      </c>
      <c r="O1378" s="31"/>
      <c r="P1378" s="30"/>
      <c r="Z1378" s="44"/>
      <c r="AA1378" s="44"/>
      <c r="AB1378" s="44"/>
    </row>
    <row r="1379" s="35" customFormat="1" customHeight="1" spans="1:28">
      <c r="A1379" s="30"/>
      <c r="B1379" s="38">
        <v>46113</v>
      </c>
      <c r="C1379" s="69" t="s">
        <v>28</v>
      </c>
      <c r="D1379" s="30" t="s">
        <v>33</v>
      </c>
      <c r="E1379" s="65" t="s">
        <v>305</v>
      </c>
      <c r="F1379" s="56"/>
      <c r="G1379" s="56">
        <v>5000</v>
      </c>
      <c r="H1379" s="32">
        <v>90623.9800000002</v>
      </c>
      <c r="I1379" s="31" t="s">
        <v>11</v>
      </c>
      <c r="J1379" s="30"/>
      <c r="K1379" s="31"/>
      <c r="L1379" s="30">
        <v>202604</v>
      </c>
      <c r="M1379" s="31"/>
      <c r="N1379" s="30">
        <v>202604</v>
      </c>
      <c r="O1379" s="31"/>
      <c r="P1379" s="30"/>
      <c r="Z1379" s="44"/>
      <c r="AA1379" s="44"/>
      <c r="AB1379" s="44"/>
    </row>
    <row r="1380" s="35" customFormat="1" customHeight="1" spans="1:28">
      <c r="A1380" s="30"/>
      <c r="B1380" s="38">
        <v>46113</v>
      </c>
      <c r="C1380" s="69" t="s">
        <v>28</v>
      </c>
      <c r="D1380" s="30" t="s">
        <v>33</v>
      </c>
      <c r="E1380" s="65" t="s">
        <v>305</v>
      </c>
      <c r="F1380" s="56"/>
      <c r="G1380" s="56">
        <v>4718.52</v>
      </c>
      <c r="H1380" s="32">
        <v>85905.4600000002</v>
      </c>
      <c r="I1380" s="31" t="s">
        <v>11</v>
      </c>
      <c r="J1380" s="30"/>
      <c r="K1380" s="31"/>
      <c r="L1380" s="30">
        <v>202604</v>
      </c>
      <c r="M1380" s="31"/>
      <c r="N1380" s="30">
        <v>202604</v>
      </c>
      <c r="O1380" s="31"/>
      <c r="P1380" s="30"/>
      <c r="Z1380" s="44"/>
      <c r="AA1380" s="44"/>
      <c r="AB1380" s="44"/>
    </row>
    <row r="1381" s="35" customFormat="1" customHeight="1" spans="1:28">
      <c r="A1381" s="30"/>
      <c r="B1381" s="38">
        <v>46113</v>
      </c>
      <c r="C1381" s="69" t="s">
        <v>28</v>
      </c>
      <c r="D1381" s="30" t="s">
        <v>33</v>
      </c>
      <c r="E1381" s="65" t="s">
        <v>514</v>
      </c>
      <c r="F1381" s="56">
        <v>42.8</v>
      </c>
      <c r="G1381" s="56"/>
      <c r="H1381" s="32">
        <v>85948.2600000005</v>
      </c>
      <c r="I1381" s="31" t="s">
        <v>274</v>
      </c>
      <c r="J1381" s="30"/>
      <c r="K1381" s="31"/>
      <c r="L1381" s="30">
        <v>202603</v>
      </c>
      <c r="M1381" s="31"/>
      <c r="N1381" s="30">
        <v>202604</v>
      </c>
      <c r="O1381" s="31"/>
      <c r="P1381" s="30"/>
      <c r="Z1381" s="44"/>
      <c r="AA1381" s="44"/>
      <c r="AB1381" s="44"/>
    </row>
    <row r="1382" s="35" customFormat="1" customHeight="1" spans="1:28">
      <c r="A1382" s="30"/>
      <c r="B1382" s="38">
        <v>46113</v>
      </c>
      <c r="C1382" s="69" t="s">
        <v>28</v>
      </c>
      <c r="D1382" s="30" t="s">
        <v>33</v>
      </c>
      <c r="E1382" s="65" t="s">
        <v>79</v>
      </c>
      <c r="F1382" s="56">
        <v>2074.04</v>
      </c>
      <c r="G1382" s="56"/>
      <c r="H1382" s="32">
        <v>88022.3000000005</v>
      </c>
      <c r="I1382" s="31" t="s">
        <v>80</v>
      </c>
      <c r="J1382" s="30"/>
      <c r="K1382" s="31"/>
      <c r="L1382" s="30">
        <v>202603</v>
      </c>
      <c r="M1382" s="31"/>
      <c r="N1382" s="30">
        <v>202604</v>
      </c>
      <c r="O1382" s="31"/>
      <c r="P1382" s="30"/>
      <c r="Z1382" s="44"/>
      <c r="AA1382" s="44"/>
      <c r="AB1382" s="44"/>
    </row>
    <row r="1383" s="35" customFormat="1" customHeight="1" spans="1:28">
      <c r="A1383" s="30"/>
      <c r="B1383" s="38">
        <v>46113</v>
      </c>
      <c r="C1383" s="69" t="s">
        <v>28</v>
      </c>
      <c r="D1383" s="30" t="s">
        <v>33</v>
      </c>
      <c r="E1383" s="65" t="s">
        <v>541</v>
      </c>
      <c r="F1383" s="56"/>
      <c r="G1383" s="56">
        <v>94.64</v>
      </c>
      <c r="H1383" s="32">
        <v>87927.6600000006</v>
      </c>
      <c r="I1383" s="31" t="s">
        <v>274</v>
      </c>
      <c r="J1383" s="30"/>
      <c r="K1383" s="31"/>
      <c r="L1383" s="30">
        <v>202603</v>
      </c>
      <c r="M1383" s="31"/>
      <c r="N1383" s="30">
        <v>202604</v>
      </c>
      <c r="O1383" s="31"/>
      <c r="P1383" s="30"/>
      <c r="Z1383" s="44"/>
      <c r="AA1383" s="44"/>
      <c r="AB1383" s="44"/>
    </row>
    <row r="1384" s="35" customFormat="1" customHeight="1" spans="1:28">
      <c r="A1384" s="30"/>
      <c r="B1384" s="38">
        <v>46104</v>
      </c>
      <c r="C1384" s="69" t="s">
        <v>28</v>
      </c>
      <c r="D1384" s="30" t="s">
        <v>33</v>
      </c>
      <c r="E1384" s="65" t="s">
        <v>542</v>
      </c>
      <c r="F1384" s="56"/>
      <c r="G1384" s="56">
        <v>1050</v>
      </c>
      <c r="H1384" s="32">
        <v>86877.6600000006</v>
      </c>
      <c r="I1384" s="31" t="s">
        <v>72</v>
      </c>
      <c r="J1384" s="30"/>
      <c r="K1384" s="31"/>
      <c r="L1384" s="30">
        <v>202602</v>
      </c>
      <c r="M1384" s="31"/>
      <c r="N1384" s="30">
        <v>202603</v>
      </c>
      <c r="O1384" s="31"/>
      <c r="P1384" s="30"/>
      <c r="Z1384" s="44"/>
      <c r="AA1384" s="44"/>
      <c r="AB1384" s="44"/>
    </row>
    <row r="1385" s="35" customFormat="1" customHeight="1" spans="1:28">
      <c r="A1385" s="30"/>
      <c r="B1385" s="38">
        <v>46104</v>
      </c>
      <c r="C1385" s="69" t="s">
        <v>28</v>
      </c>
      <c r="D1385" s="30" t="s">
        <v>33</v>
      </c>
      <c r="E1385" s="65" t="s">
        <v>543</v>
      </c>
      <c r="F1385" s="56"/>
      <c r="G1385" s="56">
        <v>1707</v>
      </c>
      <c r="H1385" s="32">
        <v>85170.6600000006</v>
      </c>
      <c r="I1385" s="31" t="s">
        <v>11</v>
      </c>
      <c r="J1385" s="30"/>
      <c r="K1385" s="31"/>
      <c r="L1385" s="30">
        <v>202602</v>
      </c>
      <c r="M1385" s="31"/>
      <c r="N1385" s="30">
        <v>202603</v>
      </c>
      <c r="O1385" s="31"/>
      <c r="P1385" s="30"/>
      <c r="Z1385" s="44"/>
      <c r="AA1385" s="44"/>
      <c r="AB1385" s="44"/>
    </row>
    <row r="1386" s="35" customFormat="1" customHeight="1" spans="1:28">
      <c r="A1386" s="30"/>
      <c r="B1386" s="38">
        <v>46104</v>
      </c>
      <c r="C1386" s="69" t="s">
        <v>28</v>
      </c>
      <c r="D1386" s="30" t="s">
        <v>33</v>
      </c>
      <c r="E1386" s="65" t="s">
        <v>544</v>
      </c>
      <c r="F1386" s="56"/>
      <c r="G1386" s="56">
        <v>1000</v>
      </c>
      <c r="H1386" s="32">
        <v>84170.6600000006</v>
      </c>
      <c r="I1386" s="31" t="s">
        <v>11</v>
      </c>
      <c r="J1386" s="30"/>
      <c r="K1386" s="31"/>
      <c r="L1386" s="30">
        <v>202602</v>
      </c>
      <c r="M1386" s="31"/>
      <c r="N1386" s="30">
        <v>202603</v>
      </c>
      <c r="O1386" s="31"/>
      <c r="P1386" s="30"/>
      <c r="Z1386" s="44"/>
      <c r="AA1386" s="44"/>
      <c r="AB1386" s="44"/>
    </row>
    <row r="1387" s="35" customFormat="1" customHeight="1" spans="1:28">
      <c r="A1387" s="30"/>
      <c r="B1387" s="38">
        <v>46104</v>
      </c>
      <c r="C1387" s="69" t="s">
        <v>28</v>
      </c>
      <c r="D1387" s="30" t="s">
        <v>112</v>
      </c>
      <c r="E1387" s="76" t="s">
        <v>545</v>
      </c>
      <c r="F1387" s="56"/>
      <c r="G1387" s="56">
        <v>45</v>
      </c>
      <c r="H1387" s="32">
        <v>84125.6600000006</v>
      </c>
      <c r="I1387" s="31" t="s">
        <v>11</v>
      </c>
      <c r="J1387" s="30"/>
      <c r="K1387" s="31"/>
      <c r="L1387" s="30">
        <v>202602</v>
      </c>
      <c r="M1387" s="31"/>
      <c r="N1387" s="30">
        <v>202603</v>
      </c>
      <c r="O1387" s="31"/>
      <c r="P1387" s="30"/>
      <c r="Z1387" s="44"/>
      <c r="AA1387" s="44"/>
      <c r="AB1387" s="44"/>
    </row>
    <row r="1388" s="35" customFormat="1" customHeight="1" spans="1:28">
      <c r="A1388" s="30"/>
      <c r="B1388" s="38">
        <v>46105</v>
      </c>
      <c r="C1388" s="69" t="s">
        <v>28</v>
      </c>
      <c r="D1388" s="30" t="s">
        <v>33</v>
      </c>
      <c r="E1388" s="76" t="s">
        <v>546</v>
      </c>
      <c r="F1388" s="56"/>
      <c r="G1388" s="56">
        <v>300</v>
      </c>
      <c r="H1388" s="32">
        <v>83825.6600000006</v>
      </c>
      <c r="I1388" s="31" t="s">
        <v>107</v>
      </c>
      <c r="J1388" s="30"/>
      <c r="K1388" s="31"/>
      <c r="L1388" s="30">
        <v>202602</v>
      </c>
      <c r="M1388" s="31"/>
      <c r="N1388" s="30">
        <v>202603</v>
      </c>
      <c r="O1388" s="31"/>
      <c r="P1388" s="30"/>
      <c r="Z1388" s="44"/>
      <c r="AA1388" s="44"/>
      <c r="AB1388" s="44"/>
    </row>
    <row r="1389" s="35" customFormat="1" customHeight="1" spans="1:28">
      <c r="A1389" s="30"/>
      <c r="B1389" s="38">
        <v>46105</v>
      </c>
      <c r="C1389" s="69" t="s">
        <v>28</v>
      </c>
      <c r="D1389" s="30" t="s">
        <v>33</v>
      </c>
      <c r="E1389" s="65" t="s">
        <v>547</v>
      </c>
      <c r="F1389" s="56"/>
      <c r="G1389" s="64">
        <v>340</v>
      </c>
      <c r="H1389" s="32">
        <v>83485.6600000006</v>
      </c>
      <c r="I1389" s="31" t="s">
        <v>87</v>
      </c>
      <c r="J1389" s="30"/>
      <c r="K1389" s="31"/>
      <c r="L1389" s="30">
        <v>202602</v>
      </c>
      <c r="M1389" s="31"/>
      <c r="N1389" s="30">
        <v>202603</v>
      </c>
      <c r="O1389" s="31"/>
      <c r="P1389" s="30"/>
      <c r="Z1389" s="44"/>
      <c r="AA1389" s="44"/>
      <c r="AB1389" s="44"/>
    </row>
    <row r="1390" s="35" customFormat="1" customHeight="1" spans="1:28">
      <c r="A1390" s="30"/>
      <c r="B1390" s="38">
        <v>46105</v>
      </c>
      <c r="C1390" s="69" t="s">
        <v>28</v>
      </c>
      <c r="D1390" s="30" t="s">
        <v>33</v>
      </c>
      <c r="E1390" s="65" t="s">
        <v>548</v>
      </c>
      <c r="F1390" s="56"/>
      <c r="G1390" s="64">
        <v>12</v>
      </c>
      <c r="H1390" s="32">
        <v>83473.6600000006</v>
      </c>
      <c r="I1390" s="31" t="s">
        <v>64</v>
      </c>
      <c r="J1390" s="30"/>
      <c r="K1390" s="31"/>
      <c r="L1390" s="30">
        <v>202602</v>
      </c>
      <c r="M1390" s="31"/>
      <c r="N1390" s="30">
        <v>202603</v>
      </c>
      <c r="O1390" s="31"/>
      <c r="P1390" s="30"/>
      <c r="Z1390" s="44"/>
      <c r="AA1390" s="44"/>
      <c r="AB1390" s="44"/>
    </row>
    <row r="1391" s="35" customFormat="1" customHeight="1" spans="1:28">
      <c r="A1391" s="30"/>
      <c r="B1391" s="38">
        <v>46105</v>
      </c>
      <c r="C1391" s="69" t="s">
        <v>28</v>
      </c>
      <c r="D1391" s="30" t="s">
        <v>33</v>
      </c>
      <c r="E1391" s="65" t="s">
        <v>548</v>
      </c>
      <c r="F1391" s="56"/>
      <c r="G1391" s="64">
        <v>12</v>
      </c>
      <c r="H1391" s="32">
        <v>83461.6600000006</v>
      </c>
      <c r="I1391" s="31" t="s">
        <v>58</v>
      </c>
      <c r="J1391" s="30"/>
      <c r="K1391" s="31"/>
      <c r="L1391" s="30">
        <v>202602</v>
      </c>
      <c r="M1391" s="31"/>
      <c r="N1391" s="30">
        <v>202603</v>
      </c>
      <c r="O1391" s="31"/>
      <c r="P1391" s="30"/>
      <c r="Z1391" s="44"/>
      <c r="AA1391" s="44"/>
      <c r="AB1391" s="44"/>
    </row>
    <row r="1392" s="35" customFormat="1" customHeight="1" spans="1:28">
      <c r="A1392" s="30"/>
      <c r="B1392" s="38">
        <v>46105</v>
      </c>
      <c r="C1392" s="69" t="s">
        <v>28</v>
      </c>
      <c r="D1392" s="30" t="s">
        <v>33</v>
      </c>
      <c r="E1392" s="65" t="s">
        <v>548</v>
      </c>
      <c r="F1392" s="56"/>
      <c r="G1392" s="64">
        <v>12</v>
      </c>
      <c r="H1392" s="32">
        <v>83449.6600000006</v>
      </c>
      <c r="I1392" s="31" t="s">
        <v>103</v>
      </c>
      <c r="J1392" s="30"/>
      <c r="K1392" s="31"/>
      <c r="L1392" s="30">
        <v>202602</v>
      </c>
      <c r="M1392" s="31"/>
      <c r="N1392" s="30">
        <v>202603</v>
      </c>
      <c r="O1392" s="31"/>
      <c r="P1392" s="30"/>
      <c r="Z1392" s="44"/>
      <c r="AA1392" s="44"/>
      <c r="AB1392" s="44"/>
    </row>
    <row r="1393" s="35" customFormat="1" customHeight="1" spans="1:28">
      <c r="A1393" s="30"/>
      <c r="B1393" s="38">
        <v>46105</v>
      </c>
      <c r="C1393" s="69" t="s">
        <v>28</v>
      </c>
      <c r="D1393" s="30" t="s">
        <v>33</v>
      </c>
      <c r="E1393" s="65" t="s">
        <v>549</v>
      </c>
      <c r="F1393" s="56"/>
      <c r="G1393" s="56">
        <v>120</v>
      </c>
      <c r="H1393" s="32">
        <v>83329.6600000006</v>
      </c>
      <c r="I1393" s="31" t="s">
        <v>274</v>
      </c>
      <c r="J1393" s="30"/>
      <c r="K1393" s="31"/>
      <c r="L1393" s="30">
        <v>202602</v>
      </c>
      <c r="M1393" s="31"/>
      <c r="N1393" s="30">
        <v>202603</v>
      </c>
      <c r="O1393" s="31"/>
      <c r="P1393" s="30"/>
      <c r="Z1393" s="44"/>
      <c r="AA1393" s="44"/>
      <c r="AB1393" s="44"/>
    </row>
    <row r="1394" s="35" customFormat="1" customHeight="1" spans="1:28">
      <c r="A1394" s="30"/>
      <c r="B1394" s="38">
        <v>46105</v>
      </c>
      <c r="C1394" s="69" t="s">
        <v>28</v>
      </c>
      <c r="D1394" s="30" t="s">
        <v>33</v>
      </c>
      <c r="E1394" s="65" t="s">
        <v>547</v>
      </c>
      <c r="F1394" s="56"/>
      <c r="G1394" s="56">
        <v>340</v>
      </c>
      <c r="H1394" s="32">
        <v>82989.6600000006</v>
      </c>
      <c r="I1394" s="31" t="s">
        <v>274</v>
      </c>
      <c r="J1394" s="30"/>
      <c r="K1394" s="31"/>
      <c r="L1394" s="30">
        <v>202602</v>
      </c>
      <c r="M1394" s="31"/>
      <c r="N1394" s="30">
        <v>202603</v>
      </c>
      <c r="O1394" s="31"/>
      <c r="P1394" s="30"/>
      <c r="Z1394" s="44"/>
      <c r="AA1394" s="44"/>
      <c r="AB1394" s="44"/>
    </row>
    <row r="1395" s="35" customFormat="1" customHeight="1" spans="1:28">
      <c r="A1395" s="30"/>
      <c r="B1395" s="38">
        <v>46105</v>
      </c>
      <c r="C1395" s="69" t="s">
        <v>28</v>
      </c>
      <c r="D1395" s="30" t="s">
        <v>33</v>
      </c>
      <c r="E1395" s="65" t="s">
        <v>547</v>
      </c>
      <c r="F1395" s="56"/>
      <c r="G1395" s="56">
        <v>330</v>
      </c>
      <c r="H1395" s="32">
        <v>82659.6600000006</v>
      </c>
      <c r="I1395" s="31" t="s">
        <v>274</v>
      </c>
      <c r="J1395" s="30"/>
      <c r="K1395" s="31"/>
      <c r="L1395" s="30">
        <v>202602</v>
      </c>
      <c r="M1395" s="31"/>
      <c r="N1395" s="30">
        <v>202603</v>
      </c>
      <c r="O1395" s="31"/>
      <c r="P1395" s="30"/>
      <c r="Z1395" s="44"/>
      <c r="AA1395" s="44"/>
      <c r="AB1395" s="44"/>
    </row>
    <row r="1396" s="35" customFormat="1" customHeight="1" spans="1:28">
      <c r="A1396" s="30"/>
      <c r="B1396" s="38">
        <v>46105</v>
      </c>
      <c r="C1396" s="69" t="s">
        <v>28</v>
      </c>
      <c r="D1396" s="30"/>
      <c r="E1396" s="58" t="s">
        <v>536</v>
      </c>
      <c r="F1396" s="56">
        <v>5268</v>
      </c>
      <c r="G1396" s="56"/>
      <c r="H1396" s="32">
        <v>87927.6600000006</v>
      </c>
      <c r="I1396" s="31"/>
      <c r="J1396" s="30"/>
      <c r="K1396" s="31"/>
      <c r="L1396" s="30">
        <v>202602</v>
      </c>
      <c r="M1396" s="31"/>
      <c r="N1396" s="30">
        <v>202603</v>
      </c>
      <c r="O1396" s="31"/>
      <c r="P1396" s="30"/>
      <c r="Z1396" s="44"/>
      <c r="AA1396" s="44"/>
      <c r="AB1396" s="44"/>
    </row>
    <row r="1397" s="35" customFormat="1" customHeight="1" spans="1:28">
      <c r="A1397" s="30"/>
      <c r="B1397" s="38">
        <v>46113</v>
      </c>
      <c r="C1397" s="69" t="s">
        <v>28</v>
      </c>
      <c r="D1397" s="30"/>
      <c r="E1397" s="58" t="s">
        <v>550</v>
      </c>
      <c r="F1397" s="56"/>
      <c r="G1397" s="56">
        <v>4000</v>
      </c>
      <c r="H1397" s="32">
        <v>83927.6600000006</v>
      </c>
      <c r="I1397" s="31"/>
      <c r="J1397" s="30"/>
      <c r="K1397" s="31"/>
      <c r="L1397" s="30">
        <v>202603</v>
      </c>
      <c r="M1397" s="31"/>
      <c r="N1397" s="30">
        <v>202604</v>
      </c>
      <c r="O1397" s="31" t="s">
        <v>124</v>
      </c>
      <c r="P1397" s="30"/>
      <c r="Z1397" s="44"/>
      <c r="AA1397" s="44"/>
      <c r="AB1397" s="44"/>
    </row>
    <row r="1398" s="35" customFormat="1" customHeight="1" spans="1:28">
      <c r="A1398" s="30"/>
      <c r="B1398" s="38">
        <v>46113</v>
      </c>
      <c r="C1398" s="69" t="s">
        <v>28</v>
      </c>
      <c r="D1398" s="30" t="s">
        <v>33</v>
      </c>
      <c r="E1398" s="65" t="s">
        <v>73</v>
      </c>
      <c r="F1398" s="56">
        <v>4204.98</v>
      </c>
      <c r="G1398" s="56"/>
      <c r="H1398" s="32">
        <v>88132.6400000006</v>
      </c>
      <c r="I1398" s="31" t="s">
        <v>74</v>
      </c>
      <c r="J1398" s="30"/>
      <c r="K1398" s="31"/>
      <c r="L1398" s="30">
        <v>202603</v>
      </c>
      <c r="M1398" s="31"/>
      <c r="N1398" s="30">
        <v>202604</v>
      </c>
      <c r="O1398" s="31"/>
      <c r="P1398" s="30"/>
      <c r="Z1398" s="44"/>
      <c r="AA1398" s="44"/>
      <c r="AB1398" s="44"/>
    </row>
    <row r="1399" s="35" customFormat="1" customHeight="1" spans="1:28">
      <c r="A1399" s="30"/>
      <c r="B1399" s="38">
        <v>46113</v>
      </c>
      <c r="C1399" s="69" t="s">
        <v>28</v>
      </c>
      <c r="D1399" s="30" t="s">
        <v>33</v>
      </c>
      <c r="E1399" s="65" t="s">
        <v>86</v>
      </c>
      <c r="F1399" s="56">
        <v>1519.72</v>
      </c>
      <c r="G1399" s="56"/>
      <c r="H1399" s="32">
        <v>89652.3600000003</v>
      </c>
      <c r="I1399" s="31" t="s">
        <v>87</v>
      </c>
      <c r="J1399" s="30"/>
      <c r="K1399" s="31"/>
      <c r="L1399" s="30">
        <v>202603</v>
      </c>
      <c r="M1399" s="31"/>
      <c r="N1399" s="30">
        <v>202604</v>
      </c>
      <c r="O1399" s="31"/>
      <c r="P1399" s="30"/>
      <c r="Z1399" s="44"/>
      <c r="AA1399" s="44"/>
      <c r="AB1399" s="44"/>
    </row>
    <row r="1400" s="35" customFormat="1" customHeight="1" spans="1:28">
      <c r="A1400" s="30"/>
      <c r="B1400" s="38">
        <v>46113</v>
      </c>
      <c r="C1400" s="69" t="s">
        <v>28</v>
      </c>
      <c r="D1400" s="30" t="s">
        <v>33</v>
      </c>
      <c r="E1400" s="65" t="s">
        <v>81</v>
      </c>
      <c r="F1400" s="56">
        <v>475</v>
      </c>
      <c r="G1400" s="56"/>
      <c r="H1400" s="32">
        <v>90127.3600000003</v>
      </c>
      <c r="I1400" s="31" t="s">
        <v>82</v>
      </c>
      <c r="J1400" s="30"/>
      <c r="K1400" s="31"/>
      <c r="L1400" s="30">
        <v>202603</v>
      </c>
      <c r="M1400" s="31"/>
      <c r="N1400" s="30">
        <v>202604</v>
      </c>
      <c r="O1400" s="31"/>
      <c r="P1400" s="30"/>
      <c r="Z1400" s="44"/>
      <c r="AA1400" s="44"/>
      <c r="AB1400" s="44"/>
    </row>
    <row r="1401" s="35" customFormat="1" customHeight="1" spans="1:28">
      <c r="A1401" s="30"/>
      <c r="B1401" s="38">
        <v>46113</v>
      </c>
      <c r="C1401" s="69" t="s">
        <v>28</v>
      </c>
      <c r="D1401" s="30" t="s">
        <v>33</v>
      </c>
      <c r="E1401" s="65" t="s">
        <v>75</v>
      </c>
      <c r="F1401" s="56">
        <v>1760.75</v>
      </c>
      <c r="G1401" s="56"/>
      <c r="H1401" s="32">
        <v>91888.1100000003</v>
      </c>
      <c r="I1401" s="31" t="s">
        <v>76</v>
      </c>
      <c r="J1401" s="30"/>
      <c r="K1401" s="31"/>
      <c r="L1401" s="30">
        <v>202603</v>
      </c>
      <c r="M1401" s="31"/>
      <c r="N1401" s="30">
        <v>202604</v>
      </c>
      <c r="O1401" s="31"/>
      <c r="P1401" s="30"/>
      <c r="Z1401" s="44"/>
      <c r="AA1401" s="44"/>
      <c r="AB1401" s="44"/>
    </row>
    <row r="1402" s="35" customFormat="1" customHeight="1" spans="1:28">
      <c r="A1402" s="30"/>
      <c r="B1402" s="38">
        <v>46113</v>
      </c>
      <c r="C1402" s="69" t="s">
        <v>28</v>
      </c>
      <c r="D1402" s="30" t="s">
        <v>33</v>
      </c>
      <c r="E1402" s="65" t="s">
        <v>100</v>
      </c>
      <c r="F1402" s="56">
        <v>8367.74</v>
      </c>
      <c r="G1402" s="56"/>
      <c r="H1402" s="32">
        <v>100255.850000001</v>
      </c>
      <c r="I1402" s="31" t="s">
        <v>101</v>
      </c>
      <c r="J1402" s="30"/>
      <c r="K1402" s="31"/>
      <c r="L1402" s="30">
        <v>202603</v>
      </c>
      <c r="M1402" s="31"/>
      <c r="N1402" s="30">
        <v>202604</v>
      </c>
      <c r="O1402" s="31"/>
      <c r="P1402" s="30"/>
      <c r="Z1402" s="44"/>
      <c r="AA1402" s="44"/>
      <c r="AB1402" s="44"/>
    </row>
    <row r="1403" s="35" customFormat="1" customHeight="1" spans="1:28">
      <c r="A1403" s="30"/>
      <c r="B1403" s="38">
        <v>46113</v>
      </c>
      <c r="C1403" s="69" t="s">
        <v>28</v>
      </c>
      <c r="D1403" s="30" t="s">
        <v>33</v>
      </c>
      <c r="E1403" s="65" t="s">
        <v>551</v>
      </c>
      <c r="F1403" s="56"/>
      <c r="G1403" s="56">
        <v>15000</v>
      </c>
      <c r="H1403" s="32">
        <v>85255.8500000006</v>
      </c>
      <c r="I1403" s="31" t="s">
        <v>11</v>
      </c>
      <c r="J1403" s="30"/>
      <c r="K1403" s="31"/>
      <c r="L1403" s="30">
        <v>202604</v>
      </c>
      <c r="M1403" s="31"/>
      <c r="N1403" s="30">
        <v>202604</v>
      </c>
      <c r="O1403" s="31"/>
      <c r="P1403" s="30"/>
      <c r="Z1403" s="44"/>
      <c r="AA1403" s="44"/>
      <c r="AB1403" s="44"/>
    </row>
    <row r="1404" s="35" customFormat="1" customHeight="1" spans="1:28">
      <c r="A1404" s="30"/>
      <c r="B1404" s="38">
        <v>46113</v>
      </c>
      <c r="C1404" s="69" t="s">
        <v>28</v>
      </c>
      <c r="D1404" s="30" t="s">
        <v>33</v>
      </c>
      <c r="E1404" s="65" t="s">
        <v>77</v>
      </c>
      <c r="F1404" s="56">
        <v>2934.14</v>
      </c>
      <c r="G1404" s="56"/>
      <c r="H1404" s="32">
        <v>88189.9900000007</v>
      </c>
      <c r="I1404" s="31" t="s">
        <v>78</v>
      </c>
      <c r="J1404" s="30"/>
      <c r="K1404" s="31"/>
      <c r="L1404" s="30">
        <v>202603</v>
      </c>
      <c r="M1404" s="31"/>
      <c r="N1404" s="30">
        <v>202604</v>
      </c>
      <c r="O1404" s="31"/>
      <c r="P1404" s="30"/>
      <c r="Z1404" s="44"/>
      <c r="AA1404" s="44"/>
      <c r="AB1404" s="44"/>
    </row>
    <row r="1405" s="35" customFormat="1" customHeight="1" spans="1:28">
      <c r="A1405" s="30"/>
      <c r="B1405" s="38">
        <v>46114</v>
      </c>
      <c r="C1405" s="69" t="s">
        <v>28</v>
      </c>
      <c r="D1405" s="30" t="s">
        <v>33</v>
      </c>
      <c r="E1405" s="65" t="s">
        <v>102</v>
      </c>
      <c r="F1405" s="56">
        <v>3848.98</v>
      </c>
      <c r="G1405" s="56"/>
      <c r="H1405" s="32">
        <v>92038.9700000007</v>
      </c>
      <c r="I1405" s="31" t="s">
        <v>103</v>
      </c>
      <c r="J1405" s="30"/>
      <c r="K1405" s="31"/>
      <c r="L1405" s="30">
        <v>202603</v>
      </c>
      <c r="M1405" s="31"/>
      <c r="N1405" s="30">
        <v>202604</v>
      </c>
      <c r="O1405" s="31"/>
      <c r="P1405" s="30"/>
      <c r="Z1405" s="44"/>
      <c r="AA1405" s="44"/>
      <c r="AB1405" s="44"/>
    </row>
    <row r="1406" s="35" customFormat="1" customHeight="1" spans="1:28">
      <c r="A1406" s="30"/>
      <c r="B1406" s="38">
        <v>46114</v>
      </c>
      <c r="C1406" s="69" t="s">
        <v>28</v>
      </c>
      <c r="D1406" s="30" t="s">
        <v>33</v>
      </c>
      <c r="E1406" s="65" t="s">
        <v>90</v>
      </c>
      <c r="F1406" s="56">
        <v>4216.61</v>
      </c>
      <c r="G1406" s="56"/>
      <c r="H1406" s="32">
        <v>96255.5800000005</v>
      </c>
      <c r="I1406" s="31" t="s">
        <v>91</v>
      </c>
      <c r="J1406" s="30"/>
      <c r="K1406" s="31"/>
      <c r="L1406" s="30">
        <v>202603</v>
      </c>
      <c r="M1406" s="31"/>
      <c r="N1406" s="30">
        <v>202604</v>
      </c>
      <c r="O1406" s="31"/>
      <c r="P1406" s="30"/>
      <c r="Z1406" s="44"/>
      <c r="AA1406" s="44"/>
      <c r="AB1406" s="44"/>
    </row>
    <row r="1407" s="35" customFormat="1" customHeight="1" spans="1:28">
      <c r="A1407" s="30"/>
      <c r="B1407" s="38">
        <v>46114</v>
      </c>
      <c r="C1407" s="69" t="s">
        <v>28</v>
      </c>
      <c r="D1407" s="30" t="s">
        <v>33</v>
      </c>
      <c r="E1407" s="65" t="s">
        <v>106</v>
      </c>
      <c r="F1407" s="56">
        <v>2221.69</v>
      </c>
      <c r="G1407" s="56"/>
      <c r="H1407" s="32">
        <v>98477.2700000005</v>
      </c>
      <c r="I1407" s="31" t="s">
        <v>107</v>
      </c>
      <c r="J1407" s="30"/>
      <c r="K1407" s="31"/>
      <c r="L1407" s="30">
        <v>202603</v>
      </c>
      <c r="M1407" s="31"/>
      <c r="N1407" s="30">
        <v>202604</v>
      </c>
      <c r="O1407" s="31"/>
      <c r="P1407" s="30"/>
      <c r="Z1407" s="44"/>
      <c r="AA1407" s="44"/>
      <c r="AB1407" s="44"/>
    </row>
    <row r="1408" s="35" customFormat="1" customHeight="1" spans="1:28">
      <c r="A1408" s="30"/>
      <c r="B1408" s="38">
        <v>46114</v>
      </c>
      <c r="C1408" s="69" t="s">
        <v>28</v>
      </c>
      <c r="D1408" s="30" t="s">
        <v>33</v>
      </c>
      <c r="E1408" s="65" t="s">
        <v>96</v>
      </c>
      <c r="F1408" s="56">
        <v>1344.96</v>
      </c>
      <c r="G1408" s="56"/>
      <c r="H1408" s="32">
        <v>99822.2300000004</v>
      </c>
      <c r="I1408" s="31" t="s">
        <v>97</v>
      </c>
      <c r="J1408" s="30"/>
      <c r="K1408" s="31"/>
      <c r="L1408" s="30">
        <v>202603</v>
      </c>
      <c r="M1408" s="31"/>
      <c r="N1408" s="30">
        <v>202604</v>
      </c>
      <c r="O1408" s="31"/>
      <c r="P1408" s="30"/>
      <c r="Z1408" s="44"/>
      <c r="AA1408" s="44"/>
      <c r="AB1408" s="44"/>
    </row>
    <row r="1409" s="35" customFormat="1" customHeight="1" spans="1:28">
      <c r="A1409" s="30"/>
      <c r="B1409" s="38">
        <v>46115</v>
      </c>
      <c r="C1409" s="69" t="s">
        <v>28</v>
      </c>
      <c r="D1409" s="30" t="s">
        <v>33</v>
      </c>
      <c r="E1409" s="65" t="s">
        <v>85</v>
      </c>
      <c r="F1409" s="56">
        <v>9000</v>
      </c>
      <c r="G1409" s="56"/>
      <c r="H1409" s="32">
        <v>108822.23</v>
      </c>
      <c r="I1409" s="31" t="s">
        <v>72</v>
      </c>
      <c r="J1409" s="30"/>
      <c r="K1409" s="31"/>
      <c r="L1409" s="30">
        <v>202603</v>
      </c>
      <c r="M1409" s="31"/>
      <c r="N1409" s="30">
        <v>202604</v>
      </c>
      <c r="O1409" s="31"/>
      <c r="P1409" s="30"/>
      <c r="Z1409" s="44"/>
      <c r="AA1409" s="44"/>
      <c r="AB1409" s="44"/>
    </row>
    <row r="1410" s="35" customFormat="1" customHeight="1" spans="1:28">
      <c r="A1410" s="30"/>
      <c r="B1410" s="38">
        <v>46115</v>
      </c>
      <c r="C1410" s="69" t="s">
        <v>28</v>
      </c>
      <c r="D1410" s="30" t="s">
        <v>33</v>
      </c>
      <c r="E1410" s="65" t="s">
        <v>108</v>
      </c>
      <c r="F1410" s="56">
        <v>4974.73</v>
      </c>
      <c r="G1410" s="56"/>
      <c r="H1410" s="32">
        <v>113796.96</v>
      </c>
      <c r="I1410" s="31" t="s">
        <v>109</v>
      </c>
      <c r="J1410" s="30"/>
      <c r="K1410" s="31"/>
      <c r="L1410" s="30">
        <v>202603</v>
      </c>
      <c r="M1410" s="31"/>
      <c r="N1410" s="30">
        <v>202604</v>
      </c>
      <c r="O1410" s="31"/>
      <c r="P1410" s="30"/>
      <c r="Z1410" s="44"/>
      <c r="AA1410" s="44"/>
      <c r="AB1410" s="44"/>
    </row>
    <row r="1411" s="35" customFormat="1" customHeight="1" spans="1:28">
      <c r="A1411" s="30"/>
      <c r="B1411" s="38">
        <v>46115</v>
      </c>
      <c r="C1411" s="69" t="s">
        <v>28</v>
      </c>
      <c r="D1411" s="30" t="s">
        <v>33</v>
      </c>
      <c r="E1411" s="65" t="s">
        <v>98</v>
      </c>
      <c r="F1411" s="56">
        <v>2979.74</v>
      </c>
      <c r="G1411" s="56"/>
      <c r="H1411" s="32">
        <v>116776.700000001</v>
      </c>
      <c r="I1411" s="31" t="s">
        <v>99</v>
      </c>
      <c r="J1411" s="30"/>
      <c r="K1411" s="31"/>
      <c r="L1411" s="30">
        <v>202603</v>
      </c>
      <c r="M1411" s="31"/>
      <c r="N1411" s="30">
        <v>202604</v>
      </c>
      <c r="O1411" s="31"/>
      <c r="P1411" s="30"/>
      <c r="Z1411" s="44"/>
      <c r="AA1411" s="44"/>
      <c r="AB1411" s="44"/>
    </row>
    <row r="1412" s="35" customFormat="1" customHeight="1" spans="1:28">
      <c r="A1412" s="30"/>
      <c r="B1412" s="38">
        <v>46115</v>
      </c>
      <c r="C1412" s="69" t="s">
        <v>28</v>
      </c>
      <c r="D1412" s="30" t="s">
        <v>33</v>
      </c>
      <c r="E1412" s="65" t="s">
        <v>83</v>
      </c>
      <c r="F1412" s="56">
        <v>8307.13</v>
      </c>
      <c r="G1412" s="56"/>
      <c r="H1412" s="32">
        <v>125083.830000001</v>
      </c>
      <c r="I1412" s="31" t="s">
        <v>84</v>
      </c>
      <c r="J1412" s="30"/>
      <c r="K1412" s="31"/>
      <c r="L1412" s="30">
        <v>202603</v>
      </c>
      <c r="M1412" s="31"/>
      <c r="N1412" s="30">
        <v>202604</v>
      </c>
      <c r="O1412" s="31"/>
      <c r="P1412" s="30"/>
      <c r="Z1412" s="44"/>
      <c r="AA1412" s="44"/>
      <c r="AB1412" s="44"/>
    </row>
    <row r="1413" s="35" customFormat="1" customHeight="1" spans="1:28">
      <c r="A1413" s="30"/>
      <c r="B1413" s="38">
        <v>46115</v>
      </c>
      <c r="C1413" s="69" t="s">
        <v>28</v>
      </c>
      <c r="D1413" s="30" t="s">
        <v>33</v>
      </c>
      <c r="E1413" s="65" t="s">
        <v>102</v>
      </c>
      <c r="F1413" s="56">
        <v>1794.72</v>
      </c>
      <c r="G1413" s="56"/>
      <c r="H1413" s="32">
        <v>126878.550000001</v>
      </c>
      <c r="I1413" s="31" t="s">
        <v>103</v>
      </c>
      <c r="J1413" s="30"/>
      <c r="K1413" s="31"/>
      <c r="L1413" s="30">
        <v>202603</v>
      </c>
      <c r="M1413" s="31"/>
      <c r="N1413" s="30">
        <v>202604</v>
      </c>
      <c r="O1413" s="31"/>
      <c r="P1413" s="30"/>
      <c r="Z1413" s="44"/>
      <c r="AA1413" s="44"/>
      <c r="AB1413" s="44"/>
    </row>
    <row r="1414" s="35" customFormat="1" customHeight="1" spans="1:28">
      <c r="A1414" s="30"/>
      <c r="B1414" s="38">
        <v>46115</v>
      </c>
      <c r="C1414" s="69" t="s">
        <v>28</v>
      </c>
      <c r="D1414" s="30" t="s">
        <v>33</v>
      </c>
      <c r="E1414" s="65" t="s">
        <v>552</v>
      </c>
      <c r="F1414" s="56"/>
      <c r="G1414" s="56">
        <v>770</v>
      </c>
      <c r="H1414" s="32">
        <v>126108.550000001</v>
      </c>
      <c r="I1414" s="31" t="s">
        <v>72</v>
      </c>
      <c r="J1414" s="30"/>
      <c r="K1414" s="31"/>
      <c r="L1414" s="30">
        <v>202603</v>
      </c>
      <c r="M1414" s="31"/>
      <c r="N1414" s="30">
        <v>202604</v>
      </c>
      <c r="O1414" s="31"/>
      <c r="P1414" s="30"/>
      <c r="Z1414" s="44"/>
      <c r="AA1414" s="44"/>
      <c r="AB1414" s="44"/>
    </row>
    <row r="1415" s="35" customFormat="1" customHeight="1" spans="1:28">
      <c r="A1415" s="30"/>
      <c r="B1415" s="38">
        <v>46115</v>
      </c>
      <c r="C1415" s="69" t="s">
        <v>28</v>
      </c>
      <c r="D1415" s="30" t="s">
        <v>33</v>
      </c>
      <c r="E1415" s="65" t="s">
        <v>553</v>
      </c>
      <c r="F1415" s="56">
        <v>423.3</v>
      </c>
      <c r="G1415" s="56"/>
      <c r="H1415" s="32">
        <v>126531.850000001</v>
      </c>
      <c r="I1415" s="31" t="s">
        <v>11</v>
      </c>
      <c r="J1415" s="30"/>
      <c r="K1415" s="31"/>
      <c r="L1415" s="30">
        <v>202603</v>
      </c>
      <c r="M1415" s="31"/>
      <c r="N1415" s="30">
        <v>202604</v>
      </c>
      <c r="O1415" s="31"/>
      <c r="P1415" s="30"/>
      <c r="Z1415" s="44"/>
      <c r="AA1415" s="44"/>
      <c r="AB1415" s="44"/>
    </row>
    <row r="1416" s="35" customFormat="1" customHeight="1" spans="1:28">
      <c r="A1416" s="30"/>
      <c r="B1416" s="38">
        <v>46115</v>
      </c>
      <c r="C1416" s="69" t="s">
        <v>28</v>
      </c>
      <c r="D1416" s="30" t="s">
        <v>33</v>
      </c>
      <c r="E1416" s="65" t="s">
        <v>161</v>
      </c>
      <c r="F1416" s="56">
        <v>94.6</v>
      </c>
      <c r="G1416" s="56"/>
      <c r="H1416" s="32">
        <v>126626.450000001</v>
      </c>
      <c r="I1416" s="31" t="s">
        <v>162</v>
      </c>
      <c r="J1416" s="30"/>
      <c r="K1416" s="31"/>
      <c r="L1416" s="30">
        <v>202603</v>
      </c>
      <c r="M1416" s="31"/>
      <c r="N1416" s="30">
        <v>202604</v>
      </c>
      <c r="O1416" s="31"/>
      <c r="P1416" s="30"/>
      <c r="Z1416" s="44"/>
      <c r="AA1416" s="44"/>
      <c r="AB1416" s="44"/>
    </row>
    <row r="1417" s="35" customFormat="1" customHeight="1" spans="1:28">
      <c r="A1417" s="30"/>
      <c r="B1417" s="38">
        <v>46118</v>
      </c>
      <c r="C1417" s="69" t="s">
        <v>28</v>
      </c>
      <c r="D1417" s="30" t="s">
        <v>33</v>
      </c>
      <c r="E1417" s="65" t="s">
        <v>554</v>
      </c>
      <c r="F1417" s="56"/>
      <c r="G1417" s="56">
        <v>2544</v>
      </c>
      <c r="H1417" s="32">
        <v>124082.450000001</v>
      </c>
      <c r="I1417" s="31" t="s">
        <v>11</v>
      </c>
      <c r="J1417" s="30"/>
      <c r="K1417" s="31"/>
      <c r="L1417" s="30">
        <v>202603</v>
      </c>
      <c r="M1417" s="31"/>
      <c r="N1417" s="30">
        <v>202604</v>
      </c>
      <c r="O1417" s="31"/>
      <c r="P1417" s="30"/>
      <c r="Z1417" s="44"/>
      <c r="AA1417" s="44"/>
      <c r="AB1417" s="44"/>
    </row>
    <row r="1418" s="35" customFormat="1" customHeight="1" spans="1:28">
      <c r="A1418" s="30"/>
      <c r="B1418" s="38">
        <v>46118</v>
      </c>
      <c r="C1418" s="69" t="s">
        <v>28</v>
      </c>
      <c r="D1418" s="30" t="s">
        <v>33</v>
      </c>
      <c r="E1418" s="65" t="s">
        <v>296</v>
      </c>
      <c r="F1418" s="56"/>
      <c r="G1418" s="56">
        <v>4080</v>
      </c>
      <c r="H1418" s="32">
        <v>120002.450000001</v>
      </c>
      <c r="I1418" s="31" t="s">
        <v>72</v>
      </c>
      <c r="J1418" s="30"/>
      <c r="K1418" s="31"/>
      <c r="L1418" s="30">
        <v>202604</v>
      </c>
      <c r="M1418" s="31"/>
      <c r="N1418" s="30">
        <v>202604</v>
      </c>
      <c r="O1418" s="31"/>
      <c r="P1418" s="30"/>
      <c r="Z1418" s="44"/>
      <c r="AA1418" s="44"/>
      <c r="AB1418" s="44"/>
    </row>
    <row r="1419" s="35" customFormat="1" customHeight="1" spans="1:28">
      <c r="A1419" s="30"/>
      <c r="B1419" s="38">
        <v>46118</v>
      </c>
      <c r="C1419" s="69" t="s">
        <v>28</v>
      </c>
      <c r="D1419" s="30"/>
      <c r="E1419" s="58" t="s">
        <v>555</v>
      </c>
      <c r="F1419" s="56"/>
      <c r="G1419" s="56">
        <v>2840</v>
      </c>
      <c r="H1419" s="32">
        <v>117162.450000001</v>
      </c>
      <c r="I1419" s="31"/>
      <c r="J1419" s="30"/>
      <c r="K1419" s="31"/>
      <c r="L1419" s="30">
        <v>202603</v>
      </c>
      <c r="M1419" s="31"/>
      <c r="N1419" s="30">
        <v>202604</v>
      </c>
      <c r="O1419" s="31"/>
      <c r="P1419" s="30"/>
      <c r="Z1419" s="44"/>
      <c r="AA1419" s="44"/>
      <c r="AB1419" s="44"/>
    </row>
    <row r="1420" s="35" customFormat="1" customHeight="1" spans="1:28">
      <c r="A1420" s="30"/>
      <c r="B1420" s="38">
        <v>46118</v>
      </c>
      <c r="C1420" s="69" t="s">
        <v>28</v>
      </c>
      <c r="D1420" s="30"/>
      <c r="E1420" s="58" t="s">
        <v>556</v>
      </c>
      <c r="F1420" s="56"/>
      <c r="G1420" s="56">
        <v>118.83</v>
      </c>
      <c r="H1420" s="32">
        <v>117043.620000001</v>
      </c>
      <c r="I1420" s="31"/>
      <c r="J1420" s="30"/>
      <c r="K1420" s="31"/>
      <c r="L1420" s="30">
        <v>202603</v>
      </c>
      <c r="M1420" s="31"/>
      <c r="N1420" s="30">
        <v>202604</v>
      </c>
      <c r="O1420" s="31"/>
      <c r="P1420" s="30"/>
      <c r="Z1420" s="44"/>
      <c r="AA1420" s="44"/>
      <c r="AB1420" s="44"/>
    </row>
    <row r="1421" s="35" customFormat="1" customHeight="1" spans="1:28">
      <c r="A1421" s="30"/>
      <c r="B1421" s="38">
        <v>46118</v>
      </c>
      <c r="C1421" s="69" t="s">
        <v>28</v>
      </c>
      <c r="D1421" s="30" t="s">
        <v>33</v>
      </c>
      <c r="E1421" s="65" t="s">
        <v>557</v>
      </c>
      <c r="F1421" s="56"/>
      <c r="G1421" s="56">
        <v>1000</v>
      </c>
      <c r="H1421" s="32">
        <v>116043.620000001</v>
      </c>
      <c r="I1421" s="31" t="s">
        <v>11</v>
      </c>
      <c r="J1421" s="30"/>
      <c r="K1421" s="31"/>
      <c r="L1421" s="30">
        <v>202603</v>
      </c>
      <c r="M1421" s="31"/>
      <c r="N1421" s="30">
        <v>202604</v>
      </c>
      <c r="O1421" s="31"/>
      <c r="P1421" s="30"/>
      <c r="Z1421" s="44"/>
      <c r="AA1421" s="44"/>
      <c r="AB1421" s="44"/>
    </row>
    <row r="1422" s="35" customFormat="1" customHeight="1" spans="1:28">
      <c r="A1422" s="30"/>
      <c r="B1422" s="38">
        <v>46118</v>
      </c>
      <c r="C1422" s="69" t="s">
        <v>28</v>
      </c>
      <c r="D1422" s="30" t="s">
        <v>454</v>
      </c>
      <c r="E1422" s="65" t="s">
        <v>558</v>
      </c>
      <c r="F1422" s="56"/>
      <c r="G1422" s="56">
        <v>3000</v>
      </c>
      <c r="H1422" s="32">
        <v>113043.620000001</v>
      </c>
      <c r="I1422" s="31" t="s">
        <v>11</v>
      </c>
      <c r="J1422" s="30"/>
      <c r="K1422" s="31"/>
      <c r="L1422" s="30">
        <v>202603</v>
      </c>
      <c r="M1422" s="31"/>
      <c r="N1422" s="30">
        <v>202604</v>
      </c>
      <c r="O1422" s="31"/>
      <c r="P1422" s="30"/>
      <c r="Z1422" s="44"/>
      <c r="AA1422" s="44"/>
      <c r="AB1422" s="44"/>
    </row>
    <row r="1423" s="35" customFormat="1" customHeight="1" spans="1:28">
      <c r="A1423" s="30"/>
      <c r="B1423" s="38">
        <v>46118</v>
      </c>
      <c r="C1423" s="69" t="s">
        <v>28</v>
      </c>
      <c r="D1423" s="30" t="s">
        <v>33</v>
      </c>
      <c r="E1423" s="65" t="s">
        <v>559</v>
      </c>
      <c r="F1423" s="56"/>
      <c r="G1423" s="56">
        <v>5276.23</v>
      </c>
      <c r="H1423" s="32">
        <v>107767.390000001</v>
      </c>
      <c r="I1423" s="31" t="s">
        <v>11</v>
      </c>
      <c r="J1423" s="30"/>
      <c r="K1423" s="31"/>
      <c r="L1423" s="30">
        <v>202603</v>
      </c>
      <c r="M1423" s="31"/>
      <c r="N1423" s="30">
        <v>202604</v>
      </c>
      <c r="O1423" s="31"/>
      <c r="P1423" s="30"/>
      <c r="Z1423" s="44"/>
      <c r="AA1423" s="44"/>
      <c r="AB1423" s="44"/>
    </row>
    <row r="1424" s="35" customFormat="1" customHeight="1" spans="1:28">
      <c r="A1424" s="30"/>
      <c r="B1424" s="38">
        <v>46118</v>
      </c>
      <c r="C1424" s="69" t="s">
        <v>28</v>
      </c>
      <c r="D1424" s="30" t="s">
        <v>33</v>
      </c>
      <c r="E1424" s="65" t="s">
        <v>560</v>
      </c>
      <c r="F1424" s="56"/>
      <c r="G1424" s="56">
        <v>2243</v>
      </c>
      <c r="H1424" s="32">
        <v>105524.390000001</v>
      </c>
      <c r="I1424" s="31" t="s">
        <v>11</v>
      </c>
      <c r="J1424" s="30"/>
      <c r="K1424" s="31"/>
      <c r="L1424" s="30">
        <v>202603</v>
      </c>
      <c r="M1424" s="31"/>
      <c r="N1424" s="30">
        <v>202604</v>
      </c>
      <c r="O1424" s="31"/>
      <c r="P1424" s="30"/>
      <c r="Z1424" s="44"/>
      <c r="AA1424" s="44"/>
      <c r="AB1424" s="44"/>
    </row>
    <row r="1425" s="35" customFormat="1" customHeight="1" spans="1:28">
      <c r="A1425" s="30"/>
      <c r="B1425" s="38">
        <v>46118</v>
      </c>
      <c r="C1425" s="69" t="s">
        <v>28</v>
      </c>
      <c r="D1425" s="30" t="s">
        <v>33</v>
      </c>
      <c r="E1425" s="65" t="s">
        <v>561</v>
      </c>
      <c r="F1425" s="56"/>
      <c r="G1425" s="56">
        <v>1000</v>
      </c>
      <c r="H1425" s="32">
        <v>104524.390000001</v>
      </c>
      <c r="I1425" s="31" t="s">
        <v>11</v>
      </c>
      <c r="J1425" s="30"/>
      <c r="K1425" s="31"/>
      <c r="L1425" s="30">
        <v>202603</v>
      </c>
      <c r="M1425" s="31"/>
      <c r="N1425" s="30">
        <v>202604</v>
      </c>
      <c r="O1425" s="31"/>
      <c r="P1425" s="30"/>
      <c r="Z1425" s="44"/>
      <c r="AA1425" s="44"/>
      <c r="AB1425" s="44"/>
    </row>
    <row r="1426" s="35" customFormat="1" customHeight="1" spans="1:28">
      <c r="A1426" s="30"/>
      <c r="B1426" s="38">
        <v>46118</v>
      </c>
      <c r="C1426" s="69" t="s">
        <v>28</v>
      </c>
      <c r="D1426" s="30" t="s">
        <v>33</v>
      </c>
      <c r="E1426" s="65" t="s">
        <v>562</v>
      </c>
      <c r="F1426" s="56"/>
      <c r="G1426" s="56">
        <v>175</v>
      </c>
      <c r="H1426" s="32">
        <v>104349.390000001</v>
      </c>
      <c r="I1426" s="31" t="s">
        <v>11</v>
      </c>
      <c r="J1426" s="30"/>
      <c r="K1426" s="31"/>
      <c r="L1426" s="30">
        <v>202603</v>
      </c>
      <c r="M1426" s="31"/>
      <c r="N1426" s="30">
        <v>202604</v>
      </c>
      <c r="O1426" s="31"/>
      <c r="P1426" s="30"/>
      <c r="Z1426" s="44"/>
      <c r="AA1426" s="44"/>
      <c r="AB1426" s="44"/>
    </row>
    <row r="1427" s="35" customFormat="1" customHeight="1" spans="1:28">
      <c r="A1427" s="30"/>
      <c r="B1427" s="38">
        <v>46118</v>
      </c>
      <c r="C1427" s="69" t="s">
        <v>28</v>
      </c>
      <c r="D1427" s="30" t="s">
        <v>33</v>
      </c>
      <c r="E1427" s="65" t="s">
        <v>563</v>
      </c>
      <c r="F1427" s="56"/>
      <c r="G1427" s="56">
        <v>2000</v>
      </c>
      <c r="H1427" s="32">
        <v>102349.390000001</v>
      </c>
      <c r="I1427" s="31" t="s">
        <v>11</v>
      </c>
      <c r="J1427" s="30"/>
      <c r="K1427" s="31"/>
      <c r="L1427" s="30">
        <v>202603</v>
      </c>
      <c r="M1427" s="31"/>
      <c r="N1427" s="30">
        <v>202604</v>
      </c>
      <c r="O1427" s="31"/>
      <c r="P1427" s="30"/>
      <c r="Z1427" s="44"/>
      <c r="AA1427" s="44"/>
      <c r="AB1427" s="44"/>
    </row>
    <row r="1428" s="35" customFormat="1" customHeight="1" spans="1:28">
      <c r="A1428" s="30"/>
      <c r="B1428" s="38">
        <v>46118</v>
      </c>
      <c r="C1428" s="69" t="s">
        <v>28</v>
      </c>
      <c r="D1428" s="30" t="s">
        <v>33</v>
      </c>
      <c r="E1428" s="65" t="s">
        <v>564</v>
      </c>
      <c r="F1428" s="56"/>
      <c r="G1428" s="56">
        <v>115</v>
      </c>
      <c r="H1428" s="32">
        <v>102234.390000001</v>
      </c>
      <c r="I1428" s="31" t="s">
        <v>72</v>
      </c>
      <c r="J1428" s="30"/>
      <c r="K1428" s="31"/>
      <c r="L1428" s="30">
        <v>202603</v>
      </c>
      <c r="M1428" s="31"/>
      <c r="N1428" s="30">
        <v>202604</v>
      </c>
      <c r="O1428" s="31"/>
      <c r="P1428" s="30"/>
      <c r="Z1428" s="44"/>
      <c r="AA1428" s="44"/>
      <c r="AB1428" s="44"/>
    </row>
    <row r="1429" s="35" customFormat="1" customHeight="1" spans="1:28">
      <c r="A1429" s="30"/>
      <c r="B1429" s="38">
        <v>46118</v>
      </c>
      <c r="C1429" s="69" t="s">
        <v>28</v>
      </c>
      <c r="D1429" s="30" t="s">
        <v>33</v>
      </c>
      <c r="E1429" s="65" t="s">
        <v>565</v>
      </c>
      <c r="F1429" s="56"/>
      <c r="G1429" s="56">
        <v>120</v>
      </c>
      <c r="H1429" s="32">
        <v>102114.390000001</v>
      </c>
      <c r="I1429" s="31" t="s">
        <v>162</v>
      </c>
      <c r="J1429" s="30"/>
      <c r="K1429" s="31"/>
      <c r="L1429" s="30">
        <v>202603</v>
      </c>
      <c r="M1429" s="31"/>
      <c r="N1429" s="30">
        <v>202604</v>
      </c>
      <c r="O1429" s="31"/>
      <c r="P1429" s="30"/>
      <c r="Z1429" s="44"/>
      <c r="AA1429" s="44"/>
      <c r="AB1429" s="44"/>
    </row>
    <row r="1430" s="35" customFormat="1" customHeight="1" spans="1:28">
      <c r="A1430" s="30"/>
      <c r="B1430" s="38">
        <v>46118</v>
      </c>
      <c r="C1430" s="69" t="s">
        <v>28</v>
      </c>
      <c r="D1430" s="30" t="s">
        <v>33</v>
      </c>
      <c r="E1430" s="65" t="s">
        <v>566</v>
      </c>
      <c r="F1430" s="56"/>
      <c r="G1430" s="56">
        <v>40</v>
      </c>
      <c r="H1430" s="32">
        <v>102074.390000001</v>
      </c>
      <c r="I1430" s="31" t="s">
        <v>221</v>
      </c>
      <c r="J1430" s="30"/>
      <c r="K1430" s="31"/>
      <c r="L1430" s="30">
        <v>202603</v>
      </c>
      <c r="M1430" s="31"/>
      <c r="N1430" s="30">
        <v>202604</v>
      </c>
      <c r="O1430" s="31"/>
      <c r="P1430" s="30"/>
      <c r="Z1430" s="44"/>
      <c r="AA1430" s="44"/>
      <c r="AB1430" s="44"/>
    </row>
    <row r="1431" s="35" customFormat="1" customHeight="1" spans="1:28">
      <c r="A1431" s="30"/>
      <c r="B1431" s="38">
        <v>46118</v>
      </c>
      <c r="C1431" s="69" t="s">
        <v>28</v>
      </c>
      <c r="D1431" s="30" t="s">
        <v>33</v>
      </c>
      <c r="E1431" s="65" t="s">
        <v>567</v>
      </c>
      <c r="F1431" s="56"/>
      <c r="G1431" s="56">
        <v>340</v>
      </c>
      <c r="H1431" s="32">
        <v>101734.390000001</v>
      </c>
      <c r="I1431" s="31" t="s">
        <v>117</v>
      </c>
      <c r="J1431" s="30"/>
      <c r="K1431" s="31"/>
      <c r="L1431" s="30">
        <v>202603</v>
      </c>
      <c r="M1431" s="31"/>
      <c r="N1431" s="30">
        <v>202604</v>
      </c>
      <c r="O1431" s="31"/>
      <c r="P1431" s="30"/>
      <c r="Z1431" s="44"/>
      <c r="AA1431" s="44"/>
      <c r="AB1431" s="44"/>
    </row>
    <row r="1432" s="35" customFormat="1" customHeight="1" spans="1:28">
      <c r="A1432" s="30"/>
      <c r="B1432" s="38">
        <v>46118</v>
      </c>
      <c r="C1432" s="69" t="s">
        <v>28</v>
      </c>
      <c r="D1432" s="30" t="s">
        <v>33</v>
      </c>
      <c r="E1432" s="65" t="s">
        <v>568</v>
      </c>
      <c r="F1432" s="56"/>
      <c r="G1432" s="56">
        <v>12</v>
      </c>
      <c r="H1432" s="32">
        <v>101722.390000001</v>
      </c>
      <c r="I1432" s="31" t="s">
        <v>103</v>
      </c>
      <c r="J1432" s="30"/>
      <c r="K1432" s="31"/>
      <c r="L1432" s="30">
        <v>202603</v>
      </c>
      <c r="M1432" s="31"/>
      <c r="N1432" s="30">
        <v>202604</v>
      </c>
      <c r="O1432" s="31"/>
      <c r="P1432" s="30"/>
      <c r="Z1432" s="44"/>
      <c r="AA1432" s="44"/>
      <c r="AB1432" s="44"/>
    </row>
    <row r="1433" s="35" customFormat="1" customHeight="1" spans="1:28">
      <c r="A1433" s="30"/>
      <c r="B1433" s="38">
        <v>46118</v>
      </c>
      <c r="C1433" s="69" t="s">
        <v>28</v>
      </c>
      <c r="D1433" s="30" t="s">
        <v>33</v>
      </c>
      <c r="E1433" s="65" t="s">
        <v>568</v>
      </c>
      <c r="F1433" s="56"/>
      <c r="G1433" s="56">
        <v>12</v>
      </c>
      <c r="H1433" s="32">
        <v>101710.390000001</v>
      </c>
      <c r="I1433" s="31" t="s">
        <v>233</v>
      </c>
      <c r="J1433" s="30"/>
      <c r="K1433" s="31"/>
      <c r="L1433" s="30">
        <v>202603</v>
      </c>
      <c r="M1433" s="31"/>
      <c r="N1433" s="30">
        <v>202604</v>
      </c>
      <c r="O1433" s="31"/>
      <c r="P1433" s="30"/>
      <c r="Z1433" s="44"/>
      <c r="AA1433" s="44"/>
      <c r="AB1433" s="44"/>
    </row>
    <row r="1434" s="35" customFormat="1" customHeight="1" spans="1:28">
      <c r="A1434" s="30"/>
      <c r="B1434" s="38">
        <v>46118</v>
      </c>
      <c r="C1434" s="69" t="s">
        <v>28</v>
      </c>
      <c r="D1434" s="30" t="s">
        <v>33</v>
      </c>
      <c r="E1434" s="65" t="s">
        <v>569</v>
      </c>
      <c r="F1434" s="56"/>
      <c r="G1434" s="56">
        <v>648</v>
      </c>
      <c r="H1434" s="32">
        <v>101062.390000001</v>
      </c>
      <c r="I1434" s="31" t="s">
        <v>274</v>
      </c>
      <c r="J1434" s="30"/>
      <c r="K1434" s="31"/>
      <c r="L1434" s="30">
        <v>202603</v>
      </c>
      <c r="M1434" s="31"/>
      <c r="N1434" s="30">
        <v>202604</v>
      </c>
      <c r="O1434" s="31"/>
      <c r="P1434" s="30"/>
      <c r="Z1434" s="44"/>
      <c r="AA1434" s="44"/>
      <c r="AB1434" s="44"/>
    </row>
    <row r="1435" s="35" customFormat="1" customHeight="1" spans="1:28">
      <c r="A1435" s="30"/>
      <c r="B1435" s="38">
        <v>46118</v>
      </c>
      <c r="C1435" s="69" t="s">
        <v>28</v>
      </c>
      <c r="D1435" s="30" t="s">
        <v>33</v>
      </c>
      <c r="E1435" s="65" t="s">
        <v>570</v>
      </c>
      <c r="F1435" s="56"/>
      <c r="G1435" s="56">
        <v>120</v>
      </c>
      <c r="H1435" s="32">
        <v>100942.390000001</v>
      </c>
      <c r="I1435" s="31" t="s">
        <v>274</v>
      </c>
      <c r="J1435" s="30"/>
      <c r="K1435" s="31"/>
      <c r="L1435" s="30">
        <v>202603</v>
      </c>
      <c r="M1435" s="31"/>
      <c r="N1435" s="30">
        <v>202604</v>
      </c>
      <c r="O1435" s="31"/>
      <c r="P1435" s="30"/>
      <c r="Z1435" s="44"/>
      <c r="AA1435" s="44"/>
      <c r="AB1435" s="44"/>
    </row>
    <row r="1436" s="35" customFormat="1" customHeight="1" spans="1:28">
      <c r="A1436" s="30"/>
      <c r="B1436" s="38">
        <v>46118</v>
      </c>
      <c r="C1436" s="69" t="s">
        <v>28</v>
      </c>
      <c r="D1436" s="30" t="s">
        <v>33</v>
      </c>
      <c r="E1436" s="65" t="s">
        <v>571</v>
      </c>
      <c r="F1436" s="56"/>
      <c r="G1436" s="56">
        <v>582.6</v>
      </c>
      <c r="H1436" s="32">
        <v>100359.790000001</v>
      </c>
      <c r="I1436" s="31" t="s">
        <v>274</v>
      </c>
      <c r="J1436" s="30"/>
      <c r="K1436" s="31"/>
      <c r="L1436" s="30">
        <v>202603</v>
      </c>
      <c r="M1436" s="31"/>
      <c r="N1436" s="30">
        <v>202604</v>
      </c>
      <c r="O1436" s="31"/>
      <c r="P1436" s="30"/>
      <c r="Z1436" s="44"/>
      <c r="AA1436" s="44"/>
      <c r="AB1436" s="44"/>
    </row>
    <row r="1437" s="35" customFormat="1" customHeight="1" spans="1:28">
      <c r="A1437" s="30"/>
      <c r="B1437" s="38">
        <v>46118</v>
      </c>
      <c r="C1437" s="69" t="s">
        <v>28</v>
      </c>
      <c r="D1437" s="30" t="s">
        <v>33</v>
      </c>
      <c r="E1437" s="65" t="s">
        <v>572</v>
      </c>
      <c r="F1437" s="56"/>
      <c r="G1437" s="56">
        <v>150</v>
      </c>
      <c r="H1437" s="32">
        <v>100209.790000001</v>
      </c>
      <c r="I1437" s="31" t="s">
        <v>274</v>
      </c>
      <c r="J1437" s="30"/>
      <c r="K1437" s="31"/>
      <c r="L1437" s="30">
        <v>202603</v>
      </c>
      <c r="M1437" s="31"/>
      <c r="N1437" s="30">
        <v>202604</v>
      </c>
      <c r="O1437" s="31"/>
      <c r="P1437" s="30"/>
      <c r="Z1437" s="44"/>
      <c r="AA1437" s="44"/>
      <c r="AB1437" s="44"/>
    </row>
    <row r="1438" s="35" customFormat="1" customHeight="1" spans="1:28">
      <c r="A1438" s="30"/>
      <c r="B1438" s="38">
        <v>46118</v>
      </c>
      <c r="C1438" s="69" t="s">
        <v>28</v>
      </c>
      <c r="D1438" s="30" t="s">
        <v>33</v>
      </c>
      <c r="E1438" s="65" t="s">
        <v>568</v>
      </c>
      <c r="F1438" s="56"/>
      <c r="G1438" s="56">
        <v>115</v>
      </c>
      <c r="H1438" s="32">
        <v>100094.790000001</v>
      </c>
      <c r="I1438" s="31" t="s">
        <v>274</v>
      </c>
      <c r="J1438" s="30"/>
      <c r="K1438" s="31"/>
      <c r="L1438" s="30">
        <v>202603</v>
      </c>
      <c r="M1438" s="31"/>
      <c r="N1438" s="30">
        <v>202604</v>
      </c>
      <c r="O1438" s="31"/>
      <c r="P1438" s="30"/>
      <c r="Z1438" s="44"/>
      <c r="AA1438" s="44"/>
      <c r="AB1438" s="44"/>
    </row>
    <row r="1439" s="35" customFormat="1" customHeight="1" spans="1:28">
      <c r="A1439" s="30"/>
      <c r="B1439" s="38">
        <v>46118</v>
      </c>
      <c r="C1439" s="69" t="s">
        <v>28</v>
      </c>
      <c r="D1439" s="30" t="s">
        <v>33</v>
      </c>
      <c r="E1439" s="65" t="s">
        <v>573</v>
      </c>
      <c r="F1439" s="56"/>
      <c r="G1439" s="56">
        <v>10</v>
      </c>
      <c r="H1439" s="32">
        <v>100084.790000001</v>
      </c>
      <c r="I1439" s="31" t="s">
        <v>274</v>
      </c>
      <c r="J1439" s="30"/>
      <c r="K1439" s="31"/>
      <c r="L1439" s="30">
        <v>202603</v>
      </c>
      <c r="M1439" s="31"/>
      <c r="N1439" s="30">
        <v>202604</v>
      </c>
      <c r="O1439" s="31"/>
      <c r="P1439" s="30"/>
      <c r="Z1439" s="44"/>
      <c r="AA1439" s="44"/>
      <c r="AB1439" s="44"/>
    </row>
    <row r="1440" s="35" customFormat="1" customHeight="1" spans="1:28">
      <c r="A1440" s="30"/>
      <c r="B1440" s="38">
        <v>46118</v>
      </c>
      <c r="C1440" s="69" t="s">
        <v>28</v>
      </c>
      <c r="D1440" s="30"/>
      <c r="E1440" s="58" t="s">
        <v>556</v>
      </c>
      <c r="F1440" s="56">
        <v>16958.83</v>
      </c>
      <c r="G1440" s="56"/>
      <c r="H1440" s="32">
        <v>117043.620000001</v>
      </c>
      <c r="I1440" s="31"/>
      <c r="J1440" s="30"/>
      <c r="K1440" s="31"/>
      <c r="L1440" s="30"/>
      <c r="M1440" s="31"/>
      <c r="N1440" s="30">
        <v>202604</v>
      </c>
      <c r="O1440" s="31"/>
      <c r="P1440" s="30"/>
      <c r="Z1440" s="44"/>
      <c r="AA1440" s="44"/>
      <c r="AB1440" s="44"/>
    </row>
    <row r="1441" s="35" customFormat="1" customHeight="1" spans="1:28">
      <c r="A1441" s="30"/>
      <c r="B1441" s="38">
        <v>46119</v>
      </c>
      <c r="C1441" s="69" t="s">
        <v>28</v>
      </c>
      <c r="D1441" s="30" t="s">
        <v>33</v>
      </c>
      <c r="E1441" s="65" t="s">
        <v>574</v>
      </c>
      <c r="F1441" s="56"/>
      <c r="G1441" s="56">
        <v>59</v>
      </c>
      <c r="H1441" s="32">
        <v>116984.620000001</v>
      </c>
      <c r="I1441" s="31" t="s">
        <v>11</v>
      </c>
      <c r="J1441" s="30"/>
      <c r="K1441" s="31"/>
      <c r="L1441" s="30">
        <v>202603</v>
      </c>
      <c r="M1441" s="31"/>
      <c r="N1441" s="30">
        <v>202604</v>
      </c>
      <c r="O1441" s="31"/>
      <c r="P1441" s="30"/>
      <c r="Z1441" s="44"/>
      <c r="AA1441" s="44"/>
      <c r="AB1441" s="44"/>
    </row>
    <row r="1442" s="35" customFormat="1" customHeight="1" spans="1:28">
      <c r="A1442" s="30"/>
      <c r="B1442" s="38">
        <v>46119</v>
      </c>
      <c r="C1442" s="69" t="s">
        <v>28</v>
      </c>
      <c r="D1442" s="30" t="s">
        <v>33</v>
      </c>
      <c r="E1442" s="65" t="s">
        <v>575</v>
      </c>
      <c r="F1442" s="56"/>
      <c r="G1442" s="56">
        <v>26</v>
      </c>
      <c r="H1442" s="32">
        <v>116958.620000001</v>
      </c>
      <c r="I1442" s="31" t="s">
        <v>58</v>
      </c>
      <c r="J1442" s="30"/>
      <c r="K1442" s="31"/>
      <c r="L1442" s="30">
        <v>202603</v>
      </c>
      <c r="M1442" s="31"/>
      <c r="N1442" s="30">
        <v>202604</v>
      </c>
      <c r="O1442" s="31"/>
      <c r="P1442" s="30"/>
      <c r="Z1442" s="44"/>
      <c r="AA1442" s="44"/>
      <c r="AB1442" s="44"/>
    </row>
    <row r="1443" s="35" customFormat="1" customHeight="1" spans="1:28">
      <c r="A1443" s="30"/>
      <c r="B1443" s="38">
        <v>46119</v>
      </c>
      <c r="C1443" s="69" t="s">
        <v>28</v>
      </c>
      <c r="D1443" s="30" t="s">
        <v>33</v>
      </c>
      <c r="E1443" s="65" t="s">
        <v>576</v>
      </c>
      <c r="F1443" s="56"/>
      <c r="G1443" s="56">
        <v>229.9</v>
      </c>
      <c r="H1443" s="32">
        <v>116728.720000001</v>
      </c>
      <c r="I1443" s="31" t="s">
        <v>11</v>
      </c>
      <c r="J1443" s="30"/>
      <c r="K1443" s="31"/>
      <c r="L1443" s="30">
        <v>202603</v>
      </c>
      <c r="M1443" s="31"/>
      <c r="N1443" s="30">
        <v>202604</v>
      </c>
      <c r="O1443" s="31"/>
      <c r="P1443" s="30"/>
      <c r="Z1443" s="44"/>
      <c r="AA1443" s="44"/>
      <c r="AB1443" s="44"/>
    </row>
    <row r="1444" s="35" customFormat="1" customHeight="1" spans="1:28">
      <c r="A1444" s="30"/>
      <c r="B1444" s="38">
        <v>46119</v>
      </c>
      <c r="C1444" s="69" t="s">
        <v>28</v>
      </c>
      <c r="D1444" s="30" t="s">
        <v>33</v>
      </c>
      <c r="E1444" s="65" t="s">
        <v>577</v>
      </c>
      <c r="F1444" s="56">
        <v>140</v>
      </c>
      <c r="G1444" s="56"/>
      <c r="H1444" s="32">
        <v>116868.720000001</v>
      </c>
      <c r="I1444" s="31" t="s">
        <v>11</v>
      </c>
      <c r="J1444" s="30"/>
      <c r="K1444" s="31"/>
      <c r="L1444" s="30">
        <v>202603</v>
      </c>
      <c r="M1444" s="31"/>
      <c r="N1444" s="30">
        <v>202604</v>
      </c>
      <c r="O1444" s="31"/>
      <c r="P1444" s="30"/>
      <c r="Z1444" s="44"/>
      <c r="AA1444" s="44"/>
      <c r="AB1444" s="44"/>
    </row>
    <row r="1445" s="35" customFormat="1" customHeight="1" spans="1:28">
      <c r="A1445" s="30"/>
      <c r="B1445" s="38">
        <v>46119</v>
      </c>
      <c r="C1445" s="69" t="s">
        <v>28</v>
      </c>
      <c r="D1445" s="30" t="s">
        <v>33</v>
      </c>
      <c r="E1445" s="65" t="s">
        <v>578</v>
      </c>
      <c r="F1445" s="56">
        <v>194</v>
      </c>
      <c r="G1445" s="56"/>
      <c r="H1445" s="32">
        <v>117062.720000001</v>
      </c>
      <c r="I1445" s="31" t="s">
        <v>11</v>
      </c>
      <c r="J1445" s="30"/>
      <c r="K1445" s="31"/>
      <c r="L1445" s="30">
        <v>202603</v>
      </c>
      <c r="M1445" s="31"/>
      <c r="N1445" s="30">
        <v>202604</v>
      </c>
      <c r="O1445" s="31"/>
      <c r="P1445" s="30"/>
      <c r="Z1445" s="44"/>
      <c r="AA1445" s="44"/>
      <c r="AB1445" s="44"/>
    </row>
    <row r="1446" s="35" customFormat="1" customHeight="1" spans="1:28">
      <c r="A1446" s="30"/>
      <c r="B1446" s="38">
        <v>46119</v>
      </c>
      <c r="C1446" s="69" t="s">
        <v>28</v>
      </c>
      <c r="D1446" s="30" t="s">
        <v>33</v>
      </c>
      <c r="E1446" s="65" t="s">
        <v>579</v>
      </c>
      <c r="F1446" s="56"/>
      <c r="G1446" s="56">
        <v>289</v>
      </c>
      <c r="H1446" s="32">
        <v>116773.720000001</v>
      </c>
      <c r="I1446" s="31" t="s">
        <v>11</v>
      </c>
      <c r="J1446" s="30"/>
      <c r="K1446" s="31"/>
      <c r="L1446" s="30">
        <v>202603</v>
      </c>
      <c r="M1446" s="31"/>
      <c r="N1446" s="30">
        <v>202604</v>
      </c>
      <c r="O1446" s="31"/>
      <c r="P1446" s="30"/>
      <c r="Z1446" s="44"/>
      <c r="AA1446" s="44"/>
      <c r="AB1446" s="44"/>
    </row>
    <row r="1447" s="35" customFormat="1" customHeight="1" spans="1:28">
      <c r="A1447" s="30"/>
      <c r="B1447" s="38">
        <v>46119</v>
      </c>
      <c r="C1447" s="69" t="s">
        <v>28</v>
      </c>
      <c r="D1447" s="30" t="s">
        <v>33</v>
      </c>
      <c r="E1447" s="65" t="s">
        <v>580</v>
      </c>
      <c r="F1447" s="56"/>
      <c r="G1447" s="56">
        <v>493</v>
      </c>
      <c r="H1447" s="32">
        <v>116280.720000001</v>
      </c>
      <c r="I1447" s="31" t="s">
        <v>107</v>
      </c>
      <c r="J1447" s="30"/>
      <c r="K1447" s="31"/>
      <c r="L1447" s="30">
        <v>202603</v>
      </c>
      <c r="M1447" s="31"/>
      <c r="N1447" s="30">
        <v>202604</v>
      </c>
      <c r="O1447" s="31"/>
      <c r="P1447" s="30"/>
      <c r="Z1447" s="44"/>
      <c r="AA1447" s="44"/>
      <c r="AB1447" s="44"/>
    </row>
    <row r="1448" s="35" customFormat="1" customHeight="1" spans="1:28">
      <c r="A1448" s="30"/>
      <c r="B1448" s="38">
        <v>46120</v>
      </c>
      <c r="C1448" s="69" t="s">
        <v>28</v>
      </c>
      <c r="D1448" s="30" t="s">
        <v>33</v>
      </c>
      <c r="E1448" s="65" t="s">
        <v>580</v>
      </c>
      <c r="F1448" s="56"/>
      <c r="G1448" s="56">
        <v>200</v>
      </c>
      <c r="H1448" s="32">
        <v>116080.720000001</v>
      </c>
      <c r="I1448" s="31" t="s">
        <v>87</v>
      </c>
      <c r="J1448" s="30"/>
      <c r="K1448" s="31"/>
      <c r="L1448" s="30">
        <v>202603</v>
      </c>
      <c r="M1448" s="31"/>
      <c r="N1448" s="30">
        <v>202604</v>
      </c>
      <c r="O1448" s="31"/>
      <c r="P1448" s="30"/>
      <c r="Z1448" s="44"/>
      <c r="AA1448" s="44"/>
      <c r="AB1448" s="44"/>
    </row>
    <row r="1449" s="35" customFormat="1" customHeight="1" spans="1:28">
      <c r="A1449" s="30"/>
      <c r="B1449" s="38">
        <v>46119</v>
      </c>
      <c r="C1449" s="69" t="s">
        <v>28</v>
      </c>
      <c r="D1449" s="30"/>
      <c r="E1449" s="58" t="s">
        <v>581</v>
      </c>
      <c r="F1449" s="56"/>
      <c r="G1449" s="56">
        <v>4000</v>
      </c>
      <c r="H1449" s="32">
        <v>112080.720000001</v>
      </c>
      <c r="I1449" s="31"/>
      <c r="J1449" s="30"/>
      <c r="K1449" s="31"/>
      <c r="L1449" s="30"/>
      <c r="M1449" s="31"/>
      <c r="N1449" s="30">
        <v>202604</v>
      </c>
      <c r="O1449" s="31"/>
      <c r="P1449" s="30"/>
      <c r="Z1449" s="44"/>
      <c r="AA1449" s="44"/>
      <c r="AB1449" s="44"/>
    </row>
    <row r="1450" s="35" customFormat="1" customHeight="1" spans="1:28">
      <c r="A1450" s="30"/>
      <c r="B1450" s="38">
        <v>46120</v>
      </c>
      <c r="C1450" s="69" t="s">
        <v>28</v>
      </c>
      <c r="D1450" s="30" t="s">
        <v>33</v>
      </c>
      <c r="E1450" s="56" t="s">
        <v>514</v>
      </c>
      <c r="F1450" s="56">
        <v>139.3</v>
      </c>
      <c r="G1450" s="56"/>
      <c r="H1450" s="32">
        <v>112220.02</v>
      </c>
      <c r="I1450" s="31" t="s">
        <v>274</v>
      </c>
      <c r="J1450" s="30"/>
      <c r="K1450" s="31"/>
      <c r="L1450" s="30">
        <v>202603</v>
      </c>
      <c r="M1450" s="31"/>
      <c r="N1450" s="30">
        <v>202604</v>
      </c>
      <c r="O1450" s="31"/>
      <c r="P1450" s="30"/>
      <c r="Z1450" s="44"/>
      <c r="AA1450" s="44"/>
      <c r="AB1450" s="44"/>
    </row>
    <row r="1451" s="35" customFormat="1" customHeight="1" spans="1:28">
      <c r="A1451" s="30"/>
      <c r="B1451" s="38">
        <v>46120</v>
      </c>
      <c r="C1451" s="69" t="s">
        <v>28</v>
      </c>
      <c r="D1451" s="30" t="s">
        <v>131</v>
      </c>
      <c r="E1451" s="56" t="s">
        <v>582</v>
      </c>
      <c r="F1451" s="56"/>
      <c r="G1451" s="56">
        <v>241.8</v>
      </c>
      <c r="H1451" s="32">
        <v>111978.220000001</v>
      </c>
      <c r="I1451" s="31" t="s">
        <v>11</v>
      </c>
      <c r="J1451" s="30"/>
      <c r="K1451" s="31"/>
      <c r="L1451" s="30">
        <v>202603</v>
      </c>
      <c r="M1451" s="31"/>
      <c r="N1451" s="30">
        <v>202604</v>
      </c>
      <c r="O1451" s="31"/>
      <c r="P1451" s="30"/>
      <c r="Z1451" s="44"/>
      <c r="AA1451" s="44"/>
      <c r="AB1451" s="44"/>
    </row>
    <row r="1452" s="35" customFormat="1" customHeight="1" spans="1:28">
      <c r="A1452" s="30"/>
      <c r="B1452" s="38">
        <v>46121</v>
      </c>
      <c r="C1452" s="69" t="s">
        <v>28</v>
      </c>
      <c r="D1452" s="30" t="s">
        <v>131</v>
      </c>
      <c r="E1452" s="56" t="s">
        <v>582</v>
      </c>
      <c r="F1452" s="56"/>
      <c r="G1452" s="56">
        <v>155</v>
      </c>
      <c r="H1452" s="32">
        <v>111823.220000001</v>
      </c>
      <c r="I1452" s="31" t="s">
        <v>534</v>
      </c>
      <c r="J1452" s="30"/>
      <c r="K1452" s="31"/>
      <c r="L1452" s="30">
        <v>202603</v>
      </c>
      <c r="M1452" s="31"/>
      <c r="N1452" s="30">
        <v>202604</v>
      </c>
      <c r="O1452" s="31"/>
      <c r="P1452" s="30"/>
      <c r="Z1452" s="44"/>
      <c r="AA1452" s="44"/>
      <c r="AB1452" s="44"/>
    </row>
    <row r="1453" s="35" customFormat="1" customHeight="1" spans="1:28">
      <c r="A1453" s="30"/>
      <c r="B1453" s="38">
        <v>46122</v>
      </c>
      <c r="C1453" s="69" t="s">
        <v>28</v>
      </c>
      <c r="D1453" s="30" t="s">
        <v>131</v>
      </c>
      <c r="E1453" s="56" t="s">
        <v>582</v>
      </c>
      <c r="F1453" s="56"/>
      <c r="G1453" s="56">
        <v>41</v>
      </c>
      <c r="H1453" s="32">
        <v>111782.220000001</v>
      </c>
      <c r="I1453" s="31" t="s">
        <v>62</v>
      </c>
      <c r="J1453" s="30"/>
      <c r="K1453" s="31"/>
      <c r="L1453" s="30">
        <v>202603</v>
      </c>
      <c r="M1453" s="31"/>
      <c r="N1453" s="30">
        <v>202604</v>
      </c>
      <c r="O1453" s="31"/>
      <c r="P1453" s="30"/>
      <c r="Z1453" s="44"/>
      <c r="AA1453" s="44"/>
      <c r="AB1453" s="44"/>
    </row>
    <row r="1454" s="35" customFormat="1" customHeight="1" spans="1:28">
      <c r="A1454" s="30"/>
      <c r="B1454" s="38">
        <v>46120</v>
      </c>
      <c r="C1454" s="69" t="s">
        <v>28</v>
      </c>
      <c r="D1454" s="30" t="s">
        <v>33</v>
      </c>
      <c r="E1454" s="56" t="s">
        <v>100</v>
      </c>
      <c r="F1454" s="56">
        <v>5159.13</v>
      </c>
      <c r="G1454" s="56"/>
      <c r="H1454" s="32">
        <v>116941.350000001</v>
      </c>
      <c r="I1454" s="31" t="s">
        <v>101</v>
      </c>
      <c r="J1454" s="30"/>
      <c r="K1454" s="31"/>
      <c r="L1454" s="30">
        <v>202603</v>
      </c>
      <c r="M1454" s="31"/>
      <c r="N1454" s="30">
        <v>202604</v>
      </c>
      <c r="O1454" s="31"/>
      <c r="P1454" s="30"/>
      <c r="Z1454" s="44"/>
      <c r="AA1454" s="44"/>
      <c r="AB1454" s="44"/>
    </row>
    <row r="1455" s="35" customFormat="1" customHeight="1" spans="1:28">
      <c r="A1455" s="30"/>
      <c r="B1455" s="38">
        <v>46120</v>
      </c>
      <c r="C1455" s="69" t="s">
        <v>28</v>
      </c>
      <c r="D1455" s="30" t="s">
        <v>33</v>
      </c>
      <c r="E1455" s="56" t="s">
        <v>73</v>
      </c>
      <c r="F1455" s="56">
        <v>2249.47</v>
      </c>
      <c r="G1455" s="56"/>
      <c r="H1455" s="32">
        <v>119190.820000001</v>
      </c>
      <c r="I1455" s="31" t="s">
        <v>74</v>
      </c>
      <c r="J1455" s="30"/>
      <c r="K1455" s="31"/>
      <c r="L1455" s="30">
        <v>202604</v>
      </c>
      <c r="M1455" s="31"/>
      <c r="N1455" s="30">
        <v>202604</v>
      </c>
      <c r="O1455" s="31"/>
      <c r="P1455" s="30"/>
      <c r="Z1455" s="44"/>
      <c r="AA1455" s="44"/>
      <c r="AB1455" s="44"/>
    </row>
    <row r="1456" s="35" customFormat="1" customHeight="1" spans="1:28">
      <c r="A1456" s="30"/>
      <c r="B1456" s="38">
        <v>46120</v>
      </c>
      <c r="C1456" s="69" t="s">
        <v>28</v>
      </c>
      <c r="D1456" s="30" t="s">
        <v>33</v>
      </c>
      <c r="E1456" s="56" t="s">
        <v>96</v>
      </c>
      <c r="F1456" s="56">
        <v>912.03</v>
      </c>
      <c r="G1456" s="56"/>
      <c r="H1456" s="32">
        <v>120102.850000001</v>
      </c>
      <c r="I1456" s="31" t="s">
        <v>97</v>
      </c>
      <c r="J1456" s="30"/>
      <c r="K1456" s="31"/>
      <c r="L1456" s="30">
        <v>202604</v>
      </c>
      <c r="M1456" s="31"/>
      <c r="N1456" s="30">
        <v>202604</v>
      </c>
      <c r="O1456" s="31"/>
      <c r="P1456" s="30"/>
      <c r="Z1456" s="44"/>
      <c r="AA1456" s="44"/>
      <c r="AB1456" s="44"/>
    </row>
    <row r="1457" s="35" customFormat="1" customHeight="1" spans="1:28">
      <c r="A1457" s="30"/>
      <c r="B1457" s="38">
        <v>46120</v>
      </c>
      <c r="C1457" s="69" t="s">
        <v>28</v>
      </c>
      <c r="D1457" s="30" t="s">
        <v>33</v>
      </c>
      <c r="E1457" s="56" t="s">
        <v>106</v>
      </c>
      <c r="F1457" s="56">
        <v>1664.45</v>
      </c>
      <c r="G1457" s="56"/>
      <c r="H1457" s="32">
        <v>121767.300000001</v>
      </c>
      <c r="I1457" s="31" t="s">
        <v>107</v>
      </c>
      <c r="J1457" s="30"/>
      <c r="K1457" s="31"/>
      <c r="L1457" s="30">
        <v>202604</v>
      </c>
      <c r="M1457" s="31"/>
      <c r="N1457" s="30">
        <v>202604</v>
      </c>
      <c r="O1457" s="31"/>
      <c r="P1457" s="30"/>
      <c r="Z1457" s="44"/>
      <c r="AA1457" s="44"/>
      <c r="AB1457" s="44"/>
    </row>
    <row r="1458" s="35" customFormat="1" customHeight="1" spans="1:28">
      <c r="A1458" s="30"/>
      <c r="B1458" s="38">
        <v>46120</v>
      </c>
      <c r="C1458" s="69" t="s">
        <v>28</v>
      </c>
      <c r="D1458" s="30" t="s">
        <v>33</v>
      </c>
      <c r="E1458" s="56" t="s">
        <v>83</v>
      </c>
      <c r="F1458" s="56">
        <v>4712.28</v>
      </c>
      <c r="G1458" s="56"/>
      <c r="H1458" s="32">
        <v>126479.580000001</v>
      </c>
      <c r="I1458" s="31" t="s">
        <v>84</v>
      </c>
      <c r="J1458" s="30"/>
      <c r="K1458" s="31"/>
      <c r="L1458" s="30">
        <v>202604</v>
      </c>
      <c r="M1458" s="31"/>
      <c r="N1458" s="30">
        <v>202604</v>
      </c>
      <c r="O1458" s="31"/>
      <c r="P1458" s="30"/>
      <c r="Z1458" s="44"/>
      <c r="AA1458" s="44"/>
      <c r="AB1458" s="44"/>
    </row>
    <row r="1459" s="35" customFormat="1" customHeight="1" spans="1:28">
      <c r="A1459" s="30"/>
      <c r="B1459" s="38">
        <v>46120</v>
      </c>
      <c r="C1459" s="69" t="s">
        <v>28</v>
      </c>
      <c r="D1459" s="30" t="s">
        <v>33</v>
      </c>
      <c r="E1459" s="56" t="s">
        <v>75</v>
      </c>
      <c r="F1459" s="56">
        <v>2703.03</v>
      </c>
      <c r="G1459" s="56"/>
      <c r="H1459" s="32">
        <v>129182.61</v>
      </c>
      <c r="I1459" s="31" t="s">
        <v>76</v>
      </c>
      <c r="J1459" s="30"/>
      <c r="K1459" s="31"/>
      <c r="L1459" s="30">
        <v>202604</v>
      </c>
      <c r="M1459" s="31"/>
      <c r="N1459" s="30">
        <v>202604</v>
      </c>
      <c r="O1459" s="31"/>
      <c r="P1459" s="30"/>
      <c r="Z1459" s="44"/>
      <c r="AA1459" s="44"/>
      <c r="AB1459" s="44"/>
    </row>
    <row r="1460" s="35" customFormat="1" customHeight="1" spans="1:28">
      <c r="A1460" s="30"/>
      <c r="B1460" s="38">
        <v>46120</v>
      </c>
      <c r="C1460" s="69" t="s">
        <v>28</v>
      </c>
      <c r="D1460" s="30" t="s">
        <v>33</v>
      </c>
      <c r="E1460" s="56" t="s">
        <v>90</v>
      </c>
      <c r="F1460" s="56">
        <v>3146.33</v>
      </c>
      <c r="G1460" s="56"/>
      <c r="H1460" s="32">
        <v>132328.94</v>
      </c>
      <c r="I1460" s="31" t="s">
        <v>91</v>
      </c>
      <c r="J1460" s="30"/>
      <c r="K1460" s="31"/>
      <c r="L1460" s="30">
        <v>202604</v>
      </c>
      <c r="M1460" s="31"/>
      <c r="N1460" s="30">
        <v>202604</v>
      </c>
      <c r="O1460" s="31"/>
      <c r="P1460" s="30"/>
      <c r="Z1460" s="44"/>
      <c r="AA1460" s="44"/>
      <c r="AB1460" s="44"/>
    </row>
    <row r="1461" s="35" customFormat="1" customHeight="1" spans="1:28">
      <c r="A1461" s="30"/>
      <c r="B1461" s="38">
        <v>46120</v>
      </c>
      <c r="C1461" s="69" t="s">
        <v>28</v>
      </c>
      <c r="D1461" s="30" t="s">
        <v>33</v>
      </c>
      <c r="E1461" s="56" t="s">
        <v>98</v>
      </c>
      <c r="F1461" s="56">
        <v>1933.91</v>
      </c>
      <c r="G1461" s="56"/>
      <c r="H1461" s="32">
        <v>134262.850000001</v>
      </c>
      <c r="I1461" s="31" t="s">
        <v>99</v>
      </c>
      <c r="J1461" s="30"/>
      <c r="K1461" s="31"/>
      <c r="L1461" s="30">
        <v>202604</v>
      </c>
      <c r="M1461" s="31"/>
      <c r="N1461" s="30">
        <v>202604</v>
      </c>
      <c r="O1461" s="31"/>
      <c r="P1461" s="30"/>
      <c r="Z1461" s="44"/>
      <c r="AA1461" s="44"/>
      <c r="AB1461" s="44"/>
    </row>
    <row r="1462" s="35" customFormat="1" customHeight="1" spans="1:28">
      <c r="A1462" s="30"/>
      <c r="B1462" s="38">
        <v>46120</v>
      </c>
      <c r="C1462" s="69" t="s">
        <v>28</v>
      </c>
      <c r="D1462" s="30" t="s">
        <v>33</v>
      </c>
      <c r="E1462" s="56" t="s">
        <v>77</v>
      </c>
      <c r="F1462" s="56">
        <v>1393.16</v>
      </c>
      <c r="G1462" s="56"/>
      <c r="H1462" s="32">
        <v>135656.010000001</v>
      </c>
      <c r="I1462" s="31" t="s">
        <v>78</v>
      </c>
      <c r="J1462" s="30"/>
      <c r="K1462" s="31"/>
      <c r="L1462" s="30">
        <v>202604</v>
      </c>
      <c r="M1462" s="31"/>
      <c r="N1462" s="30">
        <v>202604</v>
      </c>
      <c r="O1462" s="31"/>
      <c r="P1462" s="30"/>
      <c r="Z1462" s="44"/>
      <c r="AA1462" s="44"/>
      <c r="AB1462" s="44"/>
    </row>
    <row r="1463" s="35" customFormat="1" customHeight="1" spans="1:28">
      <c r="A1463" s="30"/>
      <c r="B1463" s="38">
        <v>46120</v>
      </c>
      <c r="C1463" s="69" t="s">
        <v>28</v>
      </c>
      <c r="D1463" s="30" t="s">
        <v>33</v>
      </c>
      <c r="E1463" s="56" t="s">
        <v>108</v>
      </c>
      <c r="F1463" s="56">
        <v>3476.01</v>
      </c>
      <c r="G1463" s="56"/>
      <c r="H1463" s="32">
        <v>139132.02</v>
      </c>
      <c r="I1463" s="31" t="s">
        <v>109</v>
      </c>
      <c r="J1463" s="30"/>
      <c r="K1463" s="31"/>
      <c r="L1463" s="30">
        <v>202604</v>
      </c>
      <c r="M1463" s="31"/>
      <c r="N1463" s="30">
        <v>202604</v>
      </c>
      <c r="O1463" s="31"/>
      <c r="P1463" s="30"/>
      <c r="Z1463" s="44"/>
      <c r="AA1463" s="44"/>
      <c r="AB1463" s="44"/>
    </row>
    <row r="1464" s="35" customFormat="1" customHeight="1" spans="1:28">
      <c r="A1464" s="30"/>
      <c r="B1464" s="38">
        <v>46120</v>
      </c>
      <c r="C1464" s="69" t="s">
        <v>28</v>
      </c>
      <c r="D1464" s="30" t="s">
        <v>33</v>
      </c>
      <c r="E1464" s="56" t="s">
        <v>81</v>
      </c>
      <c r="F1464" s="56">
        <v>937.33</v>
      </c>
      <c r="G1464" s="56"/>
      <c r="H1464" s="32">
        <v>140069.350000001</v>
      </c>
      <c r="I1464" s="31" t="s">
        <v>82</v>
      </c>
      <c r="J1464" s="30"/>
      <c r="K1464" s="31"/>
      <c r="L1464" s="30">
        <v>202604</v>
      </c>
      <c r="M1464" s="31"/>
      <c r="N1464" s="30">
        <v>202604</v>
      </c>
      <c r="O1464" s="31"/>
      <c r="P1464" s="30"/>
      <c r="Z1464" s="44"/>
      <c r="AA1464" s="44"/>
      <c r="AB1464" s="44"/>
    </row>
    <row r="1465" s="35" customFormat="1" customHeight="1" spans="1:28">
      <c r="A1465" s="30"/>
      <c r="B1465" s="38">
        <v>46120</v>
      </c>
      <c r="C1465" s="69" t="s">
        <v>28</v>
      </c>
      <c r="D1465" s="30" t="s">
        <v>33</v>
      </c>
      <c r="E1465" s="56" t="s">
        <v>79</v>
      </c>
      <c r="F1465" s="56">
        <v>1365.23</v>
      </c>
      <c r="G1465" s="56"/>
      <c r="H1465" s="32">
        <v>141434.580000001</v>
      </c>
      <c r="I1465" s="31" t="s">
        <v>80</v>
      </c>
      <c r="J1465" s="30"/>
      <c r="K1465" s="31"/>
      <c r="L1465" s="30">
        <v>202604</v>
      </c>
      <c r="M1465" s="31"/>
      <c r="N1465" s="30">
        <v>202604</v>
      </c>
      <c r="O1465" s="31"/>
      <c r="P1465" s="30"/>
      <c r="Z1465" s="44"/>
      <c r="AA1465" s="44"/>
      <c r="AB1465" s="44"/>
    </row>
    <row r="1466" s="35" customFormat="1" customHeight="1" spans="1:28">
      <c r="A1466" s="30"/>
      <c r="B1466" s="38">
        <v>46120</v>
      </c>
      <c r="C1466" s="69" t="s">
        <v>28</v>
      </c>
      <c r="D1466" s="30" t="s">
        <v>33</v>
      </c>
      <c r="E1466" s="56" t="s">
        <v>86</v>
      </c>
      <c r="F1466" s="56">
        <v>491.33</v>
      </c>
      <c r="G1466" s="56"/>
      <c r="H1466" s="32">
        <v>141925.910000001</v>
      </c>
      <c r="I1466" s="31" t="s">
        <v>87</v>
      </c>
      <c r="J1466" s="30"/>
      <c r="K1466" s="31"/>
      <c r="L1466" s="30">
        <v>202604</v>
      </c>
      <c r="M1466" s="31"/>
      <c r="N1466" s="30">
        <v>202604</v>
      </c>
      <c r="O1466" s="31"/>
      <c r="P1466" s="30"/>
      <c r="Z1466" s="44"/>
      <c r="AA1466" s="44"/>
      <c r="AB1466" s="44"/>
    </row>
    <row r="1467" s="35" customFormat="1" customHeight="1" spans="1:28">
      <c r="A1467" s="30"/>
      <c r="B1467" s="38">
        <v>46111</v>
      </c>
      <c r="C1467" s="69" t="s">
        <v>28</v>
      </c>
      <c r="D1467" s="30" t="s">
        <v>33</v>
      </c>
      <c r="E1467" s="56" t="s">
        <v>583</v>
      </c>
      <c r="F1467" s="56">
        <v>14.7</v>
      </c>
      <c r="G1467" s="56"/>
      <c r="H1467" s="32">
        <v>141940.610000001</v>
      </c>
      <c r="I1467" s="31" t="s">
        <v>80</v>
      </c>
      <c r="J1467" s="30"/>
      <c r="K1467" s="31"/>
      <c r="L1467" s="30">
        <v>202603</v>
      </c>
      <c r="M1467" s="31"/>
      <c r="N1467" s="30">
        <v>202603</v>
      </c>
      <c r="O1467" s="31"/>
      <c r="P1467" s="30"/>
      <c r="Z1467" s="44"/>
      <c r="AA1467" s="44"/>
      <c r="AB1467" s="44"/>
    </row>
    <row r="1468" s="35" customFormat="1" customHeight="1" spans="1:28">
      <c r="A1468" s="30"/>
      <c r="B1468" s="38">
        <v>46111</v>
      </c>
      <c r="C1468" s="69" t="s">
        <v>28</v>
      </c>
      <c r="D1468" s="30" t="s">
        <v>33</v>
      </c>
      <c r="E1468" s="56" t="s">
        <v>583</v>
      </c>
      <c r="F1468" s="56">
        <v>151.2</v>
      </c>
      <c r="G1468" s="56"/>
      <c r="H1468" s="32">
        <v>142091.810000001</v>
      </c>
      <c r="I1468" s="31" t="s">
        <v>54</v>
      </c>
      <c r="J1468" s="30"/>
      <c r="K1468" s="31"/>
      <c r="L1468" s="30">
        <v>202603</v>
      </c>
      <c r="M1468" s="31"/>
      <c r="N1468" s="30">
        <v>202603</v>
      </c>
      <c r="O1468" s="31"/>
      <c r="P1468" s="30"/>
      <c r="Z1468" s="44"/>
      <c r="AA1468" s="44"/>
      <c r="AB1468" s="44"/>
    </row>
    <row r="1469" s="35" customFormat="1" customHeight="1" spans="1:28">
      <c r="A1469" s="30"/>
      <c r="B1469" s="38">
        <v>46111</v>
      </c>
      <c r="C1469" s="69" t="s">
        <v>28</v>
      </c>
      <c r="D1469" s="30" t="s">
        <v>33</v>
      </c>
      <c r="E1469" s="56" t="s">
        <v>583</v>
      </c>
      <c r="F1469" s="56">
        <v>69</v>
      </c>
      <c r="G1469" s="56"/>
      <c r="H1469" s="32">
        <v>142160.810000001</v>
      </c>
      <c r="I1469" s="31" t="s">
        <v>66</v>
      </c>
      <c r="J1469" s="30"/>
      <c r="K1469" s="31"/>
      <c r="L1469" s="30">
        <v>202603</v>
      </c>
      <c r="M1469" s="31"/>
      <c r="N1469" s="30">
        <v>202603</v>
      </c>
      <c r="O1469" s="31"/>
      <c r="P1469" s="30"/>
      <c r="Z1469" s="44"/>
      <c r="AA1469" s="44"/>
      <c r="AB1469" s="44"/>
    </row>
    <row r="1470" s="35" customFormat="1" customHeight="1" spans="1:28">
      <c r="A1470" s="30"/>
      <c r="B1470" s="38">
        <v>46111</v>
      </c>
      <c r="C1470" s="69" t="s">
        <v>28</v>
      </c>
      <c r="D1470" s="30" t="s">
        <v>33</v>
      </c>
      <c r="E1470" s="56" t="s">
        <v>583</v>
      </c>
      <c r="F1470" s="56">
        <v>6</v>
      </c>
      <c r="G1470" s="56"/>
      <c r="H1470" s="32">
        <v>142166.810000001</v>
      </c>
      <c r="I1470" s="31" t="s">
        <v>74</v>
      </c>
      <c r="J1470" s="30"/>
      <c r="K1470" s="31"/>
      <c r="L1470" s="30">
        <v>202603</v>
      </c>
      <c r="M1470" s="31"/>
      <c r="N1470" s="30">
        <v>202603</v>
      </c>
      <c r="O1470" s="31"/>
      <c r="P1470" s="30"/>
      <c r="Z1470" s="44"/>
      <c r="AA1470" s="44"/>
      <c r="AB1470" s="44"/>
    </row>
    <row r="1471" s="35" customFormat="1" customHeight="1" spans="1:28">
      <c r="A1471" s="30"/>
      <c r="B1471" s="38">
        <v>46111</v>
      </c>
      <c r="C1471" s="69" t="s">
        <v>28</v>
      </c>
      <c r="D1471" s="30" t="s">
        <v>33</v>
      </c>
      <c r="E1471" s="56" t="s">
        <v>583</v>
      </c>
      <c r="F1471" s="56">
        <v>15.7</v>
      </c>
      <c r="G1471" s="56"/>
      <c r="H1471" s="32">
        <v>142182.510000001</v>
      </c>
      <c r="I1471" s="31" t="s">
        <v>78</v>
      </c>
      <c r="J1471" s="30"/>
      <c r="K1471" s="31"/>
      <c r="L1471" s="30">
        <v>202603</v>
      </c>
      <c r="M1471" s="31"/>
      <c r="N1471" s="30">
        <v>202603</v>
      </c>
      <c r="O1471" s="31"/>
      <c r="P1471" s="30"/>
      <c r="Z1471" s="44"/>
      <c r="AA1471" s="44"/>
      <c r="AB1471" s="44"/>
    </row>
    <row r="1472" s="35" customFormat="1" customHeight="1" spans="1:28">
      <c r="A1472" s="30"/>
      <c r="B1472" s="38">
        <v>46111</v>
      </c>
      <c r="C1472" s="69" t="s">
        <v>28</v>
      </c>
      <c r="D1472" s="30" t="s">
        <v>33</v>
      </c>
      <c r="E1472" s="56" t="s">
        <v>583</v>
      </c>
      <c r="F1472" s="56">
        <v>220</v>
      </c>
      <c r="G1472" s="56"/>
      <c r="H1472" s="32">
        <v>142402.510000001</v>
      </c>
      <c r="I1472" s="31" t="s">
        <v>97</v>
      </c>
      <c r="J1472" s="30"/>
      <c r="K1472" s="31"/>
      <c r="L1472" s="30">
        <v>202603</v>
      </c>
      <c r="M1472" s="31"/>
      <c r="N1472" s="30">
        <v>202603</v>
      </c>
      <c r="O1472" s="31"/>
      <c r="P1472" s="30"/>
      <c r="Z1472" s="44"/>
      <c r="AA1472" s="44"/>
      <c r="AB1472" s="44"/>
    </row>
    <row r="1473" s="35" customFormat="1" customHeight="1" spans="1:28">
      <c r="A1473" s="30"/>
      <c r="B1473" s="38">
        <v>46111</v>
      </c>
      <c r="C1473" s="69" t="s">
        <v>28</v>
      </c>
      <c r="D1473" s="30" t="s">
        <v>33</v>
      </c>
      <c r="E1473" s="56" t="s">
        <v>583</v>
      </c>
      <c r="F1473" s="56">
        <v>16.3</v>
      </c>
      <c r="G1473" s="56"/>
      <c r="H1473" s="32">
        <v>142418.810000001</v>
      </c>
      <c r="I1473" s="31" t="s">
        <v>107</v>
      </c>
      <c r="J1473" s="30"/>
      <c r="K1473" s="31"/>
      <c r="L1473" s="30">
        <v>202603</v>
      </c>
      <c r="M1473" s="31"/>
      <c r="N1473" s="30">
        <v>202603</v>
      </c>
      <c r="O1473" s="31"/>
      <c r="P1473" s="30"/>
      <c r="Z1473" s="44"/>
      <c r="AA1473" s="44"/>
      <c r="AB1473" s="44"/>
    </row>
    <row r="1474" s="35" customFormat="1" customHeight="1" spans="1:28">
      <c r="A1474" s="30"/>
      <c r="B1474" s="38">
        <v>46111</v>
      </c>
      <c r="C1474" s="69" t="s">
        <v>28</v>
      </c>
      <c r="D1474" s="30" t="s">
        <v>33</v>
      </c>
      <c r="E1474" s="56" t="s">
        <v>583</v>
      </c>
      <c r="F1474" s="56">
        <v>9</v>
      </c>
      <c r="G1474" s="56"/>
      <c r="H1474" s="32">
        <v>142427.810000001</v>
      </c>
      <c r="I1474" s="31" t="s">
        <v>76</v>
      </c>
      <c r="J1474" s="30"/>
      <c r="K1474" s="31"/>
      <c r="L1474" s="30">
        <v>202603</v>
      </c>
      <c r="M1474" s="31"/>
      <c r="N1474" s="30">
        <v>202603</v>
      </c>
      <c r="O1474" s="31"/>
      <c r="P1474" s="30"/>
      <c r="Z1474" s="44"/>
      <c r="AA1474" s="44"/>
      <c r="AB1474" s="44"/>
    </row>
    <row r="1475" s="35" customFormat="1" customHeight="1" spans="1:28">
      <c r="A1475" s="30"/>
      <c r="B1475" s="38">
        <v>46111</v>
      </c>
      <c r="C1475" s="69" t="s">
        <v>28</v>
      </c>
      <c r="D1475" s="30" t="s">
        <v>33</v>
      </c>
      <c r="E1475" s="56" t="s">
        <v>583</v>
      </c>
      <c r="F1475" s="56">
        <v>12.8</v>
      </c>
      <c r="G1475" s="56"/>
      <c r="H1475" s="32">
        <v>142440.610000001</v>
      </c>
      <c r="I1475" s="31" t="s">
        <v>87</v>
      </c>
      <c r="J1475" s="30"/>
      <c r="K1475" s="31"/>
      <c r="L1475" s="30">
        <v>202603</v>
      </c>
      <c r="M1475" s="31"/>
      <c r="N1475" s="30">
        <v>202603</v>
      </c>
      <c r="O1475" s="31"/>
      <c r="P1475" s="30"/>
      <c r="Z1475" s="44"/>
      <c r="AA1475" s="44"/>
      <c r="AB1475" s="44"/>
    </row>
    <row r="1476" s="35" customFormat="1" customHeight="1" spans="1:28">
      <c r="A1476" s="30"/>
      <c r="B1476" s="38">
        <v>46111</v>
      </c>
      <c r="C1476" s="69" t="s">
        <v>28</v>
      </c>
      <c r="D1476" s="30" t="s">
        <v>33</v>
      </c>
      <c r="E1476" s="56" t="s">
        <v>583</v>
      </c>
      <c r="F1476" s="56">
        <v>40.6</v>
      </c>
      <c r="G1476" s="56"/>
      <c r="H1476" s="32">
        <v>142481.210000001</v>
      </c>
      <c r="I1476" s="31" t="s">
        <v>35</v>
      </c>
      <c r="J1476" s="30"/>
      <c r="K1476" s="31"/>
      <c r="L1476" s="30">
        <v>202603</v>
      </c>
      <c r="M1476" s="31"/>
      <c r="N1476" s="30">
        <v>202603</v>
      </c>
      <c r="O1476" s="31"/>
      <c r="P1476" s="30"/>
      <c r="Z1476" s="44"/>
      <c r="AA1476" s="44"/>
      <c r="AB1476" s="44"/>
    </row>
    <row r="1477" s="35" customFormat="1" customHeight="1" spans="1:28">
      <c r="A1477" s="30"/>
      <c r="B1477" s="38">
        <v>46111</v>
      </c>
      <c r="C1477" s="69" t="s">
        <v>28</v>
      </c>
      <c r="D1477" s="30" t="s">
        <v>33</v>
      </c>
      <c r="E1477" s="56" t="s">
        <v>583</v>
      </c>
      <c r="F1477" s="56">
        <v>77.97</v>
      </c>
      <c r="G1477" s="56"/>
      <c r="H1477" s="32">
        <v>142559.180000001</v>
      </c>
      <c r="I1477" s="31" t="s">
        <v>191</v>
      </c>
      <c r="J1477" s="30"/>
      <c r="K1477" s="31"/>
      <c r="L1477" s="30">
        <v>202603</v>
      </c>
      <c r="M1477" s="31"/>
      <c r="N1477" s="30">
        <v>202603</v>
      </c>
      <c r="O1477" s="31"/>
      <c r="P1477" s="30"/>
      <c r="Z1477" s="44"/>
      <c r="AA1477" s="44"/>
      <c r="AB1477" s="44"/>
    </row>
    <row r="1478" s="35" customFormat="1" customHeight="1" spans="1:28">
      <c r="A1478" s="30"/>
      <c r="B1478" s="38">
        <v>46111</v>
      </c>
      <c r="C1478" s="69" t="s">
        <v>28</v>
      </c>
      <c r="D1478" s="30" t="s">
        <v>33</v>
      </c>
      <c r="E1478" s="56" t="s">
        <v>583</v>
      </c>
      <c r="F1478" s="56">
        <v>70</v>
      </c>
      <c r="G1478" s="56"/>
      <c r="H1478" s="32">
        <v>142629.180000001</v>
      </c>
      <c r="I1478" s="31" t="s">
        <v>84</v>
      </c>
      <c r="J1478" s="30"/>
      <c r="K1478" s="31"/>
      <c r="L1478" s="30">
        <v>202603</v>
      </c>
      <c r="M1478" s="31"/>
      <c r="N1478" s="30">
        <v>202603</v>
      </c>
      <c r="O1478" s="31"/>
      <c r="P1478" s="30"/>
      <c r="Z1478" s="44"/>
      <c r="AA1478" s="44"/>
      <c r="AB1478" s="44"/>
    </row>
    <row r="1479" s="35" customFormat="1" customHeight="1" spans="1:28">
      <c r="A1479" s="30"/>
      <c r="B1479" s="38">
        <v>46111</v>
      </c>
      <c r="C1479" s="69" t="s">
        <v>28</v>
      </c>
      <c r="D1479" s="30" t="s">
        <v>33</v>
      </c>
      <c r="E1479" s="56" t="s">
        <v>583</v>
      </c>
      <c r="F1479" s="56">
        <v>113.59</v>
      </c>
      <c r="G1479" s="56"/>
      <c r="H1479" s="32">
        <v>142742.770000001</v>
      </c>
      <c r="I1479" s="31" t="s">
        <v>196</v>
      </c>
      <c r="J1479" s="30"/>
      <c r="K1479" s="31"/>
      <c r="L1479" s="30">
        <v>202603</v>
      </c>
      <c r="M1479" s="31"/>
      <c r="N1479" s="30">
        <v>202603</v>
      </c>
      <c r="O1479" s="31"/>
      <c r="P1479" s="30"/>
      <c r="Z1479" s="44"/>
      <c r="AA1479" s="44"/>
      <c r="AB1479" s="44"/>
    </row>
    <row r="1480" s="35" customFormat="1" customHeight="1" spans="1:28">
      <c r="A1480" s="30"/>
      <c r="B1480" s="38">
        <v>46111</v>
      </c>
      <c r="C1480" s="69" t="s">
        <v>28</v>
      </c>
      <c r="D1480" s="30" t="s">
        <v>33</v>
      </c>
      <c r="E1480" s="56" t="s">
        <v>583</v>
      </c>
      <c r="F1480" s="56">
        <v>56</v>
      </c>
      <c r="G1480" s="56"/>
      <c r="H1480" s="32">
        <v>142798.770000001</v>
      </c>
      <c r="I1480" s="31" t="s">
        <v>109</v>
      </c>
      <c r="J1480" s="30"/>
      <c r="K1480" s="31"/>
      <c r="L1480" s="30">
        <v>202603</v>
      </c>
      <c r="M1480" s="31"/>
      <c r="N1480" s="30">
        <v>202603</v>
      </c>
      <c r="O1480" s="31"/>
      <c r="P1480" s="30"/>
      <c r="Z1480" s="44"/>
      <c r="AA1480" s="44"/>
      <c r="AB1480" s="44"/>
    </row>
    <row r="1481" s="35" customFormat="1" customHeight="1" spans="1:28">
      <c r="A1481" s="30"/>
      <c r="B1481" s="38">
        <v>46111</v>
      </c>
      <c r="C1481" s="69" t="s">
        <v>28</v>
      </c>
      <c r="D1481" s="30" t="s">
        <v>33</v>
      </c>
      <c r="E1481" s="56" t="s">
        <v>583</v>
      </c>
      <c r="F1481" s="56">
        <v>1.6</v>
      </c>
      <c r="G1481" s="56"/>
      <c r="H1481" s="32">
        <v>142800.370000001</v>
      </c>
      <c r="I1481" s="31" t="s">
        <v>205</v>
      </c>
      <c r="J1481" s="30"/>
      <c r="K1481" s="31"/>
      <c r="L1481" s="30">
        <v>202603</v>
      </c>
      <c r="M1481" s="31"/>
      <c r="N1481" s="30">
        <v>202603</v>
      </c>
      <c r="O1481" s="31"/>
      <c r="P1481" s="30"/>
      <c r="Z1481" s="44"/>
      <c r="AA1481" s="44"/>
      <c r="AB1481" s="44"/>
    </row>
    <row r="1482" s="35" customFormat="1" customHeight="1" spans="1:28">
      <c r="A1482" s="30"/>
      <c r="B1482" s="38">
        <v>46111</v>
      </c>
      <c r="C1482" s="69" t="s">
        <v>28</v>
      </c>
      <c r="D1482" s="30" t="s">
        <v>33</v>
      </c>
      <c r="E1482" s="56" t="s">
        <v>583</v>
      </c>
      <c r="F1482" s="56">
        <v>201.66</v>
      </c>
      <c r="G1482" s="56"/>
      <c r="H1482" s="32">
        <v>143002.030000001</v>
      </c>
      <c r="I1482" s="31" t="s">
        <v>221</v>
      </c>
      <c r="J1482" s="30"/>
      <c r="K1482" s="31"/>
      <c r="L1482" s="30">
        <v>202603</v>
      </c>
      <c r="M1482" s="31"/>
      <c r="N1482" s="30">
        <v>202603</v>
      </c>
      <c r="O1482" s="31"/>
      <c r="P1482" s="30"/>
      <c r="Z1482" s="44"/>
      <c r="AA1482" s="44"/>
      <c r="AB1482" s="44"/>
    </row>
    <row r="1483" s="35" customFormat="1" customHeight="1" spans="1:28">
      <c r="A1483" s="30"/>
      <c r="B1483" s="38">
        <v>46111</v>
      </c>
      <c r="C1483" s="69" t="s">
        <v>28</v>
      </c>
      <c r="D1483" s="30" t="s">
        <v>33</v>
      </c>
      <c r="E1483" s="56" t="s">
        <v>583</v>
      </c>
      <c r="F1483" s="56">
        <v>44.3</v>
      </c>
      <c r="G1483" s="56"/>
      <c r="H1483" s="32">
        <v>143046.330000001</v>
      </c>
      <c r="I1483" s="31" t="s">
        <v>117</v>
      </c>
      <c r="J1483" s="30"/>
      <c r="K1483" s="31"/>
      <c r="L1483" s="30">
        <v>202603</v>
      </c>
      <c r="M1483" s="31"/>
      <c r="N1483" s="30">
        <v>202603</v>
      </c>
      <c r="O1483" s="31"/>
      <c r="P1483" s="30"/>
      <c r="Z1483" s="44"/>
      <c r="AA1483" s="44"/>
      <c r="AB1483" s="44"/>
    </row>
    <row r="1484" s="35" customFormat="1" customHeight="1" spans="1:28">
      <c r="A1484" s="30"/>
      <c r="B1484" s="38">
        <v>46111</v>
      </c>
      <c r="C1484" s="69" t="s">
        <v>28</v>
      </c>
      <c r="D1484" s="30" t="s">
        <v>33</v>
      </c>
      <c r="E1484" s="56" t="s">
        <v>583</v>
      </c>
      <c r="F1484" s="56">
        <v>82.76</v>
      </c>
      <c r="G1484" s="56"/>
      <c r="H1484" s="32">
        <v>143129.090000001</v>
      </c>
      <c r="I1484" s="31" t="s">
        <v>231</v>
      </c>
      <c r="J1484" s="30"/>
      <c r="K1484" s="31"/>
      <c r="L1484" s="30">
        <v>202603</v>
      </c>
      <c r="M1484" s="31"/>
      <c r="N1484" s="30">
        <v>202603</v>
      </c>
      <c r="O1484" s="31"/>
      <c r="P1484" s="30"/>
      <c r="Z1484" s="44"/>
      <c r="AA1484" s="44"/>
      <c r="AB1484" s="44"/>
    </row>
    <row r="1485" s="35" customFormat="1" customHeight="1" spans="1:28">
      <c r="A1485" s="30"/>
      <c r="B1485" s="38">
        <v>46111</v>
      </c>
      <c r="C1485" s="69" t="s">
        <v>28</v>
      </c>
      <c r="D1485" s="30" t="s">
        <v>33</v>
      </c>
      <c r="E1485" s="56" t="s">
        <v>583</v>
      </c>
      <c r="F1485" s="56">
        <v>20</v>
      </c>
      <c r="G1485" s="56"/>
      <c r="H1485" s="32">
        <v>143149.090000001</v>
      </c>
      <c r="I1485" s="31" t="s">
        <v>235</v>
      </c>
      <c r="J1485" s="30"/>
      <c r="K1485" s="31"/>
      <c r="L1485" s="30">
        <v>202603</v>
      </c>
      <c r="M1485" s="31"/>
      <c r="N1485" s="30">
        <v>202603</v>
      </c>
      <c r="O1485" s="31"/>
      <c r="P1485" s="30"/>
      <c r="Z1485" s="44"/>
      <c r="AA1485" s="44"/>
      <c r="AB1485" s="44"/>
    </row>
    <row r="1486" s="35" customFormat="1" customHeight="1" spans="1:28">
      <c r="A1486" s="30"/>
      <c r="B1486" s="38">
        <v>46111</v>
      </c>
      <c r="C1486" s="69" t="s">
        <v>28</v>
      </c>
      <c r="D1486" s="30" t="s">
        <v>33</v>
      </c>
      <c r="E1486" s="56" t="s">
        <v>583</v>
      </c>
      <c r="F1486" s="56">
        <v>46.7</v>
      </c>
      <c r="G1486" s="56"/>
      <c r="H1486" s="32">
        <v>143195.790000001</v>
      </c>
      <c r="I1486" s="31" t="s">
        <v>103</v>
      </c>
      <c r="J1486" s="30"/>
      <c r="K1486" s="31"/>
      <c r="L1486" s="30">
        <v>202603</v>
      </c>
      <c r="M1486" s="31"/>
      <c r="N1486" s="30">
        <v>202603</v>
      </c>
      <c r="O1486" s="31"/>
      <c r="P1486" s="30"/>
      <c r="Z1486" s="44"/>
      <c r="AA1486" s="44"/>
      <c r="AB1486" s="44"/>
    </row>
    <row r="1487" s="35" customFormat="1" customHeight="1" spans="1:28">
      <c r="A1487" s="30"/>
      <c r="B1487" s="38">
        <v>46111</v>
      </c>
      <c r="C1487" s="69" t="s">
        <v>28</v>
      </c>
      <c r="D1487" s="30" t="s">
        <v>33</v>
      </c>
      <c r="E1487" s="56" t="s">
        <v>583</v>
      </c>
      <c r="F1487" s="56">
        <v>9</v>
      </c>
      <c r="G1487" s="56"/>
      <c r="H1487" s="32">
        <v>143204.790000001</v>
      </c>
      <c r="I1487" s="31" t="s">
        <v>233</v>
      </c>
      <c r="J1487" s="30"/>
      <c r="K1487" s="31"/>
      <c r="L1487" s="30">
        <v>202603</v>
      </c>
      <c r="M1487" s="31"/>
      <c r="N1487" s="30">
        <v>202603</v>
      </c>
      <c r="O1487" s="31"/>
      <c r="P1487" s="30"/>
      <c r="Z1487" s="44"/>
      <c r="AA1487" s="44"/>
      <c r="AB1487" s="44"/>
    </row>
    <row r="1488" s="35" customFormat="1" customHeight="1" spans="1:28">
      <c r="A1488" s="30"/>
      <c r="B1488" s="38">
        <v>46111</v>
      </c>
      <c r="C1488" s="69" t="s">
        <v>28</v>
      </c>
      <c r="D1488" s="30" t="s">
        <v>33</v>
      </c>
      <c r="E1488" s="56" t="s">
        <v>583</v>
      </c>
      <c r="F1488" s="56">
        <v>31.1</v>
      </c>
      <c r="G1488" s="56"/>
      <c r="H1488" s="32">
        <v>143235.890000001</v>
      </c>
      <c r="I1488" s="31" t="s">
        <v>62</v>
      </c>
      <c r="J1488" s="30"/>
      <c r="K1488" s="31"/>
      <c r="L1488" s="30">
        <v>202603</v>
      </c>
      <c r="M1488" s="31"/>
      <c r="N1488" s="30">
        <v>202603</v>
      </c>
      <c r="O1488" s="31"/>
      <c r="P1488" s="30"/>
      <c r="Z1488" s="44"/>
      <c r="AA1488" s="44"/>
      <c r="AB1488" s="44"/>
    </row>
    <row r="1489" s="35" customFormat="1" customHeight="1" spans="1:28">
      <c r="A1489" s="30"/>
      <c r="B1489" s="38">
        <v>46111</v>
      </c>
      <c r="C1489" s="69" t="s">
        <v>28</v>
      </c>
      <c r="D1489" s="30" t="s">
        <v>33</v>
      </c>
      <c r="E1489" s="56" t="s">
        <v>583</v>
      </c>
      <c r="F1489" s="56">
        <v>52.9</v>
      </c>
      <c r="G1489" s="56"/>
      <c r="H1489" s="32">
        <v>143288.790000001</v>
      </c>
      <c r="I1489" s="31" t="s">
        <v>41</v>
      </c>
      <c r="J1489" s="30"/>
      <c r="K1489" s="31"/>
      <c r="L1489" s="30">
        <v>202603</v>
      </c>
      <c r="M1489" s="31"/>
      <c r="N1489" s="30">
        <v>202603</v>
      </c>
      <c r="O1489" s="31"/>
      <c r="P1489" s="30"/>
      <c r="Z1489" s="44"/>
      <c r="AA1489" s="44"/>
      <c r="AB1489" s="44"/>
    </row>
    <row r="1490" s="35" customFormat="1" customHeight="1" spans="1:28">
      <c r="A1490" s="30"/>
      <c r="B1490" s="38">
        <v>46111</v>
      </c>
      <c r="C1490" s="69" t="s">
        <v>28</v>
      </c>
      <c r="D1490" s="30" t="s">
        <v>33</v>
      </c>
      <c r="E1490" s="56" t="s">
        <v>583</v>
      </c>
      <c r="F1490" s="56">
        <v>109.37</v>
      </c>
      <c r="G1490" s="56"/>
      <c r="H1490" s="32">
        <v>143398.160000001</v>
      </c>
      <c r="I1490" s="31" t="s">
        <v>264</v>
      </c>
      <c r="J1490" s="30"/>
      <c r="K1490" s="31"/>
      <c r="L1490" s="30">
        <v>202603</v>
      </c>
      <c r="M1490" s="31"/>
      <c r="N1490" s="30">
        <v>202603</v>
      </c>
      <c r="O1490" s="31"/>
      <c r="P1490" s="30"/>
      <c r="Z1490" s="44"/>
      <c r="AA1490" s="44"/>
      <c r="AB1490" s="44"/>
    </row>
    <row r="1491" s="35" customFormat="1" customHeight="1" spans="1:28">
      <c r="A1491" s="30"/>
      <c r="B1491" s="38">
        <v>46111</v>
      </c>
      <c r="C1491" s="69" t="s">
        <v>28</v>
      </c>
      <c r="D1491" s="30" t="s">
        <v>33</v>
      </c>
      <c r="E1491" s="56" t="s">
        <v>583</v>
      </c>
      <c r="F1491" s="56">
        <v>48.9</v>
      </c>
      <c r="G1491" s="56"/>
      <c r="H1491" s="32">
        <v>143447.060000001</v>
      </c>
      <c r="I1491" s="31" t="s">
        <v>114</v>
      </c>
      <c r="J1491" s="30"/>
      <c r="K1491" s="31"/>
      <c r="L1491" s="30">
        <v>202603</v>
      </c>
      <c r="M1491" s="31"/>
      <c r="N1491" s="30">
        <v>202603</v>
      </c>
      <c r="O1491" s="31"/>
      <c r="P1491" s="30"/>
      <c r="Z1491" s="44"/>
      <c r="AA1491" s="44"/>
      <c r="AB1491" s="44"/>
    </row>
    <row r="1492" s="30" customFormat="1" customHeight="1" spans="1:28">
      <c r="B1492" s="38">
        <v>46120</v>
      </c>
      <c r="C1492" s="69" t="s">
        <v>28</v>
      </c>
      <c r="E1492" s="58" t="s">
        <v>584</v>
      </c>
      <c r="F1492" s="56">
        <v>150</v>
      </c>
      <c r="G1492" s="56"/>
      <c r="H1492" s="32">
        <v>143597.060000001</v>
      </c>
      <c r="I1492" s="31"/>
      <c r="K1492" s="31"/>
      <c r="L1492" s="30">
        <v>202604</v>
      </c>
      <c r="M1492" s="56" t="s">
        <v>584</v>
      </c>
      <c r="N1492" s="30">
        <v>202604</v>
      </c>
      <c r="O1492" s="31"/>
      <c r="Q1492" s="77"/>
      <c r="Z1492" s="31"/>
      <c r="AA1492" s="31"/>
      <c r="AB1492" s="31"/>
    </row>
    <row r="1493" s="35" customFormat="1" customHeight="1" spans="1:28">
      <c r="A1493" s="30"/>
      <c r="B1493" s="38">
        <v>46120</v>
      </c>
      <c r="C1493" s="69" t="s">
        <v>28</v>
      </c>
      <c r="D1493" s="30"/>
      <c r="E1493" s="58" t="s">
        <v>585</v>
      </c>
      <c r="F1493" s="56">
        <v>142.5</v>
      </c>
      <c r="G1493" s="56"/>
      <c r="H1493" s="32">
        <v>143739.560000001</v>
      </c>
      <c r="I1493" s="31"/>
      <c r="J1493" s="30"/>
      <c r="K1493" s="31"/>
      <c r="L1493" s="30">
        <v>202604</v>
      </c>
      <c r="M1493" s="56" t="s">
        <v>585</v>
      </c>
      <c r="N1493" s="30">
        <v>202604</v>
      </c>
      <c r="O1493" s="31"/>
      <c r="P1493" s="30"/>
      <c r="Z1493" s="44"/>
      <c r="AA1493" s="44"/>
      <c r="AB1493" s="44"/>
    </row>
    <row r="1494" s="35" customFormat="1" customHeight="1" spans="1:28">
      <c r="A1494" s="30"/>
      <c r="B1494" s="38">
        <v>46121</v>
      </c>
      <c r="C1494" s="69" t="s">
        <v>28</v>
      </c>
      <c r="D1494" s="30" t="s">
        <v>33</v>
      </c>
      <c r="E1494" s="56" t="s">
        <v>586</v>
      </c>
      <c r="F1494" s="56">
        <v>20000</v>
      </c>
      <c r="G1494" s="56"/>
      <c r="H1494" s="32">
        <v>163739.560000001</v>
      </c>
      <c r="I1494" s="31" t="s">
        <v>47</v>
      </c>
      <c r="J1494" s="30"/>
      <c r="K1494" s="31"/>
      <c r="L1494" s="30">
        <v>202604</v>
      </c>
      <c r="M1494" s="31"/>
      <c r="N1494" s="30">
        <v>202604</v>
      </c>
      <c r="O1494" s="31"/>
      <c r="P1494" s="30"/>
      <c r="Z1494" s="44"/>
      <c r="AA1494" s="44"/>
      <c r="AB1494" s="44"/>
    </row>
    <row r="1495" s="35" customFormat="1" customHeight="1" spans="1:28">
      <c r="A1495" s="30"/>
      <c r="B1495" s="38">
        <v>46123</v>
      </c>
      <c r="C1495" s="69" t="s">
        <v>28</v>
      </c>
      <c r="D1495" s="30" t="s">
        <v>33</v>
      </c>
      <c r="E1495" s="56" t="s">
        <v>587</v>
      </c>
      <c r="F1495" s="56">
        <v>35000</v>
      </c>
      <c r="G1495" s="56"/>
      <c r="H1495" s="32">
        <v>198739.560000001</v>
      </c>
      <c r="I1495" s="31" t="s">
        <v>114</v>
      </c>
      <c r="J1495" s="30"/>
      <c r="K1495" s="31"/>
      <c r="L1495" s="30">
        <v>202604</v>
      </c>
      <c r="M1495" s="31"/>
      <c r="N1495" s="30">
        <v>202604</v>
      </c>
      <c r="O1495" s="31"/>
      <c r="P1495" s="30"/>
      <c r="Z1495" s="44"/>
      <c r="AA1495" s="44"/>
      <c r="AB1495" s="44"/>
    </row>
    <row r="1496" s="35" customFormat="1" customHeight="1" spans="1:28">
      <c r="A1496" s="30"/>
      <c r="B1496" s="38">
        <v>46124</v>
      </c>
      <c r="C1496" s="69" t="s">
        <v>28</v>
      </c>
      <c r="D1496" s="30" t="s">
        <v>33</v>
      </c>
      <c r="E1496" s="56" t="s">
        <v>69</v>
      </c>
      <c r="F1496" s="56">
        <v>500000</v>
      </c>
      <c r="G1496" s="56"/>
      <c r="H1496" s="32">
        <v>698739.560000001</v>
      </c>
      <c r="I1496" s="31" t="s">
        <v>50</v>
      </c>
      <c r="J1496" s="30"/>
      <c r="K1496" s="31"/>
      <c r="L1496" s="30"/>
      <c r="M1496" s="31"/>
      <c r="N1496" s="30">
        <v>202604</v>
      </c>
      <c r="O1496" s="31"/>
      <c r="P1496" s="30"/>
      <c r="Z1496" s="44"/>
      <c r="AA1496" s="44"/>
      <c r="AB1496" s="44"/>
    </row>
    <row r="1497" s="35" customFormat="1" customHeight="1" spans="1:28">
      <c r="A1497" s="30"/>
      <c r="B1497" s="38">
        <v>46125</v>
      </c>
      <c r="C1497" s="69" t="s">
        <v>28</v>
      </c>
      <c r="D1497" s="30" t="s">
        <v>33</v>
      </c>
      <c r="E1497" s="56" t="s">
        <v>588</v>
      </c>
      <c r="F1497" s="56"/>
      <c r="G1497" s="56">
        <v>2500</v>
      </c>
      <c r="H1497" s="32">
        <v>696239.560000001</v>
      </c>
      <c r="I1497" s="31" t="s">
        <v>162</v>
      </c>
      <c r="J1497" s="30"/>
      <c r="K1497" s="31"/>
      <c r="L1497" s="30">
        <v>202605</v>
      </c>
      <c r="M1497" s="31"/>
      <c r="N1497" s="30">
        <v>202604</v>
      </c>
      <c r="O1497" s="31"/>
      <c r="P1497" s="30"/>
      <c r="Z1497" s="44"/>
      <c r="AA1497" s="44"/>
      <c r="AB1497" s="44"/>
    </row>
    <row r="1498" s="35" customFormat="1" customHeight="1" spans="1:28">
      <c r="A1498" s="30"/>
      <c r="B1498" s="38">
        <v>46125</v>
      </c>
      <c r="C1498" s="69" t="s">
        <v>28</v>
      </c>
      <c r="D1498" s="30" t="s">
        <v>33</v>
      </c>
      <c r="E1498" s="56" t="s">
        <v>589</v>
      </c>
      <c r="F1498" s="56"/>
      <c r="G1498" s="56">
        <v>300</v>
      </c>
      <c r="H1498" s="32">
        <v>695939.560000001</v>
      </c>
      <c r="I1498" s="31" t="s">
        <v>11</v>
      </c>
      <c r="J1498" s="30"/>
      <c r="K1498" s="31"/>
      <c r="L1498" s="30">
        <v>202604</v>
      </c>
      <c r="M1498" s="31"/>
      <c r="N1498" s="30">
        <v>202604</v>
      </c>
      <c r="O1498" s="31"/>
      <c r="P1498" s="30"/>
      <c r="Z1498" s="44"/>
      <c r="AA1498" s="44"/>
      <c r="AB1498" s="44"/>
    </row>
    <row r="1499" s="35" customFormat="1" customHeight="1" spans="1:28">
      <c r="A1499" s="30"/>
      <c r="B1499" s="38">
        <v>46125</v>
      </c>
      <c r="C1499" s="69" t="s">
        <v>28</v>
      </c>
      <c r="D1499" s="30" t="s">
        <v>33</v>
      </c>
      <c r="E1499" s="56" t="s">
        <v>155</v>
      </c>
      <c r="F1499" s="56"/>
      <c r="G1499" s="56">
        <v>4644</v>
      </c>
      <c r="H1499" s="32">
        <v>691295.560000001</v>
      </c>
      <c r="I1499" s="31" t="s">
        <v>72</v>
      </c>
      <c r="J1499" s="30"/>
      <c r="K1499" s="31"/>
      <c r="L1499" s="30">
        <v>202604</v>
      </c>
      <c r="M1499" s="31"/>
      <c r="N1499" s="30">
        <v>202604</v>
      </c>
      <c r="O1499" s="31"/>
      <c r="P1499" s="30"/>
      <c r="Z1499" s="44"/>
      <c r="AA1499" s="44"/>
      <c r="AB1499" s="44"/>
    </row>
    <row r="1500" s="35" customFormat="1" customHeight="1" spans="1:28">
      <c r="A1500" s="30"/>
      <c r="B1500" s="38">
        <v>46125</v>
      </c>
      <c r="C1500" s="69" t="s">
        <v>28</v>
      </c>
      <c r="D1500" s="30" t="s">
        <v>33</v>
      </c>
      <c r="E1500" s="56" t="s">
        <v>156</v>
      </c>
      <c r="F1500" s="56"/>
      <c r="G1500" s="56">
        <v>25425</v>
      </c>
      <c r="H1500" s="32">
        <v>665870.560000001</v>
      </c>
      <c r="I1500" s="31" t="s">
        <v>72</v>
      </c>
      <c r="J1500" s="30"/>
      <c r="K1500" s="31"/>
      <c r="L1500" s="30">
        <v>202604</v>
      </c>
      <c r="M1500" s="31"/>
      <c r="N1500" s="30">
        <v>202604</v>
      </c>
      <c r="O1500" s="31"/>
      <c r="P1500" s="30"/>
      <c r="Z1500" s="44"/>
      <c r="AA1500" s="44"/>
      <c r="AB1500" s="44"/>
    </row>
    <row r="1501" s="35" customFormat="1" customHeight="1" spans="1:28">
      <c r="A1501" s="30"/>
      <c r="B1501" s="38">
        <v>46125</v>
      </c>
      <c r="C1501" s="69" t="s">
        <v>28</v>
      </c>
      <c r="D1501" s="30" t="s">
        <v>33</v>
      </c>
      <c r="E1501" s="56" t="s">
        <v>287</v>
      </c>
      <c r="F1501" s="56"/>
      <c r="G1501" s="56">
        <v>9909</v>
      </c>
      <c r="H1501" s="32">
        <v>655961.560000001</v>
      </c>
      <c r="I1501" s="31" t="s">
        <v>72</v>
      </c>
      <c r="J1501" s="30"/>
      <c r="K1501" s="31"/>
      <c r="L1501" s="30">
        <v>202604</v>
      </c>
      <c r="M1501" s="31"/>
      <c r="N1501" s="30">
        <v>202604</v>
      </c>
      <c r="O1501" s="31"/>
      <c r="P1501" s="30"/>
      <c r="Z1501" s="44"/>
      <c r="AA1501" s="44"/>
      <c r="AB1501" s="44"/>
    </row>
    <row r="1502" s="35" customFormat="1" customHeight="1" spans="1:28">
      <c r="A1502" s="30"/>
      <c r="B1502" s="38">
        <v>46125</v>
      </c>
      <c r="C1502" s="69" t="s">
        <v>28</v>
      </c>
      <c r="D1502" s="30" t="s">
        <v>33</v>
      </c>
      <c r="E1502" s="56" t="s">
        <v>157</v>
      </c>
      <c r="F1502" s="56"/>
      <c r="G1502" s="56">
        <v>6102.5</v>
      </c>
      <c r="H1502" s="32">
        <v>649859.060000001</v>
      </c>
      <c r="I1502" s="31" t="s">
        <v>72</v>
      </c>
      <c r="J1502" s="30"/>
      <c r="K1502" s="31"/>
      <c r="L1502" s="30">
        <v>202604</v>
      </c>
      <c r="M1502" s="31"/>
      <c r="N1502" s="30">
        <v>202604</v>
      </c>
      <c r="O1502" s="31"/>
      <c r="P1502" s="30"/>
      <c r="Z1502" s="44"/>
      <c r="AA1502" s="44"/>
      <c r="AB1502" s="44"/>
    </row>
    <row r="1503" s="35" customFormat="1" customHeight="1" spans="1:28">
      <c r="A1503" s="30"/>
      <c r="B1503" s="38">
        <v>46125</v>
      </c>
      <c r="C1503" s="69" t="s">
        <v>28</v>
      </c>
      <c r="D1503" s="30" t="s">
        <v>33</v>
      </c>
      <c r="E1503" s="56" t="s">
        <v>288</v>
      </c>
      <c r="F1503" s="56"/>
      <c r="G1503" s="56">
        <v>3882.6</v>
      </c>
      <c r="H1503" s="32">
        <v>645976.460000001</v>
      </c>
      <c r="I1503" s="31" t="s">
        <v>72</v>
      </c>
      <c r="J1503" s="30"/>
      <c r="K1503" s="31"/>
      <c r="L1503" s="30">
        <v>202604</v>
      </c>
      <c r="M1503" s="31"/>
      <c r="N1503" s="30">
        <v>202604</v>
      </c>
      <c r="O1503" s="31"/>
      <c r="P1503" s="30"/>
      <c r="Z1503" s="44"/>
      <c r="AA1503" s="44"/>
      <c r="AB1503" s="44"/>
    </row>
    <row r="1504" s="35" customFormat="1" customHeight="1" spans="1:28">
      <c r="A1504" s="30"/>
      <c r="B1504" s="38">
        <v>46125</v>
      </c>
      <c r="C1504" s="69" t="s">
        <v>28</v>
      </c>
      <c r="D1504" s="30" t="s">
        <v>33</v>
      </c>
      <c r="E1504" s="56" t="s">
        <v>341</v>
      </c>
      <c r="F1504" s="56"/>
      <c r="G1504" s="56">
        <v>4180</v>
      </c>
      <c r="H1504" s="32">
        <v>641796.460000001</v>
      </c>
      <c r="I1504" s="31" t="s">
        <v>72</v>
      </c>
      <c r="J1504" s="30"/>
      <c r="K1504" s="31"/>
      <c r="L1504" s="30">
        <v>202604</v>
      </c>
      <c r="M1504" s="31"/>
      <c r="N1504" s="30">
        <v>202604</v>
      </c>
      <c r="O1504" s="31"/>
      <c r="P1504" s="30"/>
      <c r="Z1504" s="44"/>
      <c r="AA1504" s="44"/>
      <c r="AB1504" s="44"/>
    </row>
    <row r="1505" s="35" customFormat="1" customHeight="1" spans="1:28">
      <c r="A1505" s="30"/>
      <c r="B1505" s="38">
        <v>46125</v>
      </c>
      <c r="C1505" s="69" t="s">
        <v>28</v>
      </c>
      <c r="D1505" s="30" t="s">
        <v>33</v>
      </c>
      <c r="E1505" s="56" t="s">
        <v>590</v>
      </c>
      <c r="F1505" s="56"/>
      <c r="G1505" s="56">
        <v>13391.8</v>
      </c>
      <c r="H1505" s="32">
        <v>628404.660000001</v>
      </c>
      <c r="I1505" s="31" t="s">
        <v>72</v>
      </c>
      <c r="J1505" s="30"/>
      <c r="K1505" s="31"/>
      <c r="L1505" s="30">
        <v>202604</v>
      </c>
      <c r="M1505" s="31"/>
      <c r="N1505" s="30">
        <v>202604</v>
      </c>
      <c r="O1505" s="31"/>
      <c r="P1505" s="30"/>
      <c r="Z1505" s="44"/>
      <c r="AA1505" s="44"/>
      <c r="AB1505" s="44"/>
    </row>
    <row r="1506" s="35" customFormat="1" customHeight="1" spans="1:28">
      <c r="A1506" s="30"/>
      <c r="B1506" s="38">
        <v>46125</v>
      </c>
      <c r="C1506" s="69" t="s">
        <v>28</v>
      </c>
      <c r="D1506" s="30" t="s">
        <v>33</v>
      </c>
      <c r="E1506" s="56" t="s">
        <v>357</v>
      </c>
      <c r="F1506" s="56"/>
      <c r="G1506" s="56">
        <v>172.52</v>
      </c>
      <c r="H1506" s="32">
        <v>628232.140000001</v>
      </c>
      <c r="I1506" s="31" t="s">
        <v>72</v>
      </c>
      <c r="J1506" s="30"/>
      <c r="K1506" s="31"/>
      <c r="L1506" s="30">
        <v>202604</v>
      </c>
      <c r="M1506" s="31"/>
      <c r="N1506" s="30">
        <v>202604</v>
      </c>
      <c r="O1506" s="31"/>
      <c r="P1506" s="30"/>
      <c r="Z1506" s="44"/>
      <c r="AA1506" s="44"/>
      <c r="AB1506" s="44"/>
    </row>
    <row r="1507" s="35" customFormat="1" customHeight="1" spans="1:28">
      <c r="A1507" s="30"/>
      <c r="B1507" s="38">
        <v>46125</v>
      </c>
      <c r="C1507" s="69" t="s">
        <v>28</v>
      </c>
      <c r="D1507" s="30" t="s">
        <v>33</v>
      </c>
      <c r="E1507" s="56" t="s">
        <v>291</v>
      </c>
      <c r="F1507" s="56"/>
      <c r="G1507" s="56">
        <v>9594</v>
      </c>
      <c r="H1507" s="32">
        <v>618638.140000001</v>
      </c>
      <c r="I1507" s="31" t="s">
        <v>72</v>
      </c>
      <c r="J1507" s="30"/>
      <c r="K1507" s="31"/>
      <c r="L1507" s="30">
        <v>202604</v>
      </c>
      <c r="M1507" s="31"/>
      <c r="N1507" s="30">
        <v>202604</v>
      </c>
      <c r="O1507" s="31"/>
      <c r="P1507" s="30"/>
      <c r="Z1507" s="44"/>
      <c r="AA1507" s="44"/>
      <c r="AB1507" s="44"/>
    </row>
    <row r="1508" s="35" customFormat="1" customHeight="1" spans="1:28">
      <c r="A1508" s="30"/>
      <c r="B1508" s="38">
        <v>46125</v>
      </c>
      <c r="C1508" s="69" t="s">
        <v>28</v>
      </c>
      <c r="D1508" s="30" t="s">
        <v>33</v>
      </c>
      <c r="E1508" s="56" t="s">
        <v>357</v>
      </c>
      <c r="F1508" s="56"/>
      <c r="G1508" s="56">
        <v>6751.36</v>
      </c>
      <c r="H1508" s="32">
        <v>611886.780000001</v>
      </c>
      <c r="I1508" s="31" t="s">
        <v>72</v>
      </c>
      <c r="J1508" s="30"/>
      <c r="K1508" s="31"/>
      <c r="L1508" s="30">
        <v>202604</v>
      </c>
      <c r="M1508" s="31"/>
      <c r="N1508" s="30">
        <v>202604</v>
      </c>
      <c r="O1508" s="31"/>
      <c r="P1508" s="30"/>
      <c r="Z1508" s="44"/>
      <c r="AA1508" s="44"/>
      <c r="AB1508" s="44"/>
    </row>
    <row r="1509" s="35" customFormat="1" customHeight="1" spans="1:28">
      <c r="A1509" s="30"/>
      <c r="B1509" s="38">
        <v>46126</v>
      </c>
      <c r="C1509" s="69" t="s">
        <v>28</v>
      </c>
      <c r="D1509" s="30" t="s">
        <v>33</v>
      </c>
      <c r="E1509" s="56" t="s">
        <v>591</v>
      </c>
      <c r="F1509" s="56">
        <v>15.27</v>
      </c>
      <c r="G1509" s="56"/>
      <c r="H1509" s="32">
        <v>611902.050000001</v>
      </c>
      <c r="I1509" s="31" t="s">
        <v>105</v>
      </c>
      <c r="J1509" s="30"/>
      <c r="K1509" s="31"/>
      <c r="L1509" s="30">
        <v>202604</v>
      </c>
      <c r="M1509" s="56" t="s">
        <v>591</v>
      </c>
      <c r="N1509" s="30">
        <v>202604</v>
      </c>
      <c r="O1509" s="31"/>
      <c r="P1509" s="30"/>
      <c r="Z1509" s="44"/>
      <c r="AA1509" s="44"/>
      <c r="AB1509" s="44"/>
    </row>
    <row r="1510" s="35" customFormat="1" customHeight="1" spans="1:28">
      <c r="A1510" s="30"/>
      <c r="B1510" s="38">
        <v>46126</v>
      </c>
      <c r="C1510" s="69" t="s">
        <v>28</v>
      </c>
      <c r="D1510" s="30" t="s">
        <v>33</v>
      </c>
      <c r="E1510" s="56" t="s">
        <v>75</v>
      </c>
      <c r="F1510" s="56">
        <v>1624.9</v>
      </c>
      <c r="G1510" s="56"/>
      <c r="H1510" s="32">
        <v>613526.950000001</v>
      </c>
      <c r="I1510" s="31" t="s">
        <v>76</v>
      </c>
      <c r="J1510" s="30"/>
      <c r="K1510" s="31"/>
      <c r="L1510" s="30">
        <v>202604</v>
      </c>
      <c r="M1510" s="31"/>
      <c r="N1510" s="30">
        <v>202604</v>
      </c>
      <c r="O1510" s="31"/>
      <c r="P1510" s="30"/>
      <c r="Z1510" s="44"/>
      <c r="AA1510" s="44"/>
      <c r="AB1510" s="44"/>
    </row>
    <row r="1511" s="35" customFormat="1" customHeight="1" spans="1:28">
      <c r="A1511" s="30"/>
      <c r="B1511" s="38">
        <v>46126</v>
      </c>
      <c r="C1511" s="69" t="s">
        <v>28</v>
      </c>
      <c r="D1511" s="30" t="s">
        <v>33</v>
      </c>
      <c r="E1511" s="56" t="s">
        <v>73</v>
      </c>
      <c r="F1511" s="56">
        <v>2205.74</v>
      </c>
      <c r="G1511" s="56"/>
      <c r="H1511" s="32">
        <v>615732.690000001</v>
      </c>
      <c r="I1511" s="31" t="s">
        <v>74</v>
      </c>
      <c r="J1511" s="30"/>
      <c r="K1511" s="31"/>
      <c r="L1511" s="30">
        <v>202604</v>
      </c>
      <c r="M1511" s="31"/>
      <c r="N1511" s="30">
        <v>202604</v>
      </c>
      <c r="O1511" s="31"/>
      <c r="P1511" s="30"/>
      <c r="Z1511" s="44"/>
      <c r="AA1511" s="44"/>
      <c r="AB1511" s="44"/>
    </row>
    <row r="1512" s="35" customFormat="1" customHeight="1" spans="1:28">
      <c r="A1512" s="30"/>
      <c r="B1512" s="38">
        <v>46126</v>
      </c>
      <c r="C1512" s="69" t="s">
        <v>28</v>
      </c>
      <c r="D1512" s="30" t="s">
        <v>33</v>
      </c>
      <c r="E1512" s="56" t="s">
        <v>81</v>
      </c>
      <c r="F1512" s="56">
        <v>1030.49</v>
      </c>
      <c r="G1512" s="56"/>
      <c r="H1512" s="32">
        <v>616763.180000002</v>
      </c>
      <c r="I1512" s="31" t="s">
        <v>82</v>
      </c>
      <c r="J1512" s="30"/>
      <c r="K1512" s="31"/>
      <c r="L1512" s="30">
        <v>202604</v>
      </c>
      <c r="M1512" s="31"/>
      <c r="N1512" s="30">
        <v>202604</v>
      </c>
      <c r="O1512" s="31"/>
      <c r="P1512" s="30"/>
      <c r="Z1512" s="44"/>
      <c r="AA1512" s="44"/>
      <c r="AB1512" s="44"/>
    </row>
    <row r="1513" s="35" customFormat="1" customHeight="1" spans="1:28">
      <c r="A1513" s="30"/>
      <c r="B1513" s="38">
        <v>46127</v>
      </c>
      <c r="C1513" s="69" t="s">
        <v>28</v>
      </c>
      <c r="D1513" s="30" t="s">
        <v>33</v>
      </c>
      <c r="E1513" s="56" t="s">
        <v>514</v>
      </c>
      <c r="F1513" s="56">
        <v>164.58</v>
      </c>
      <c r="G1513" s="56"/>
      <c r="H1513" s="32">
        <v>616927.760000002</v>
      </c>
      <c r="I1513" s="31" t="s">
        <v>274</v>
      </c>
      <c r="J1513" s="30"/>
      <c r="K1513" s="31"/>
      <c r="L1513" s="30">
        <v>202604</v>
      </c>
      <c r="M1513" s="31"/>
      <c r="N1513" s="30">
        <v>202604</v>
      </c>
      <c r="O1513" s="31"/>
      <c r="P1513" s="30"/>
      <c r="Z1513" s="44"/>
      <c r="AA1513" s="44"/>
      <c r="AB1513" s="44"/>
    </row>
    <row r="1514" s="35" customFormat="1" customHeight="1" spans="1:28">
      <c r="A1514" s="30"/>
      <c r="B1514" s="38">
        <v>46127</v>
      </c>
      <c r="C1514" s="69" t="s">
        <v>28</v>
      </c>
      <c r="D1514" s="30" t="s">
        <v>33</v>
      </c>
      <c r="E1514" s="56" t="s">
        <v>77</v>
      </c>
      <c r="F1514" s="56">
        <v>2495.29</v>
      </c>
      <c r="G1514" s="56"/>
      <c r="H1514" s="32">
        <v>619423.050000002</v>
      </c>
      <c r="I1514" s="31" t="s">
        <v>78</v>
      </c>
      <c r="J1514" s="30"/>
      <c r="K1514" s="31"/>
      <c r="L1514" s="30">
        <v>202604</v>
      </c>
      <c r="M1514" s="31"/>
      <c r="N1514" s="30">
        <v>202604</v>
      </c>
      <c r="O1514" s="31"/>
      <c r="P1514" s="30"/>
      <c r="Z1514" s="44"/>
      <c r="AA1514" s="44"/>
      <c r="AB1514" s="44"/>
    </row>
    <row r="1515" s="35" customFormat="1" customHeight="1" spans="1:28">
      <c r="A1515" s="30"/>
      <c r="B1515" s="38">
        <v>46127</v>
      </c>
      <c r="C1515" s="69" t="s">
        <v>28</v>
      </c>
      <c r="D1515" s="30" t="s">
        <v>33</v>
      </c>
      <c r="E1515" s="56" t="s">
        <v>83</v>
      </c>
      <c r="F1515" s="56">
        <v>5000.23</v>
      </c>
      <c r="G1515" s="56"/>
      <c r="H1515" s="32">
        <v>624423.280000002</v>
      </c>
      <c r="I1515" s="31" t="s">
        <v>84</v>
      </c>
      <c r="J1515" s="30"/>
      <c r="K1515" s="31"/>
      <c r="L1515" s="30">
        <v>202604</v>
      </c>
      <c r="M1515" s="31"/>
      <c r="N1515" s="30">
        <v>202604</v>
      </c>
      <c r="O1515" s="31"/>
      <c r="P1515" s="30"/>
      <c r="Z1515" s="44"/>
      <c r="AA1515" s="44"/>
      <c r="AB1515" s="44"/>
    </row>
    <row r="1516" s="35" customFormat="1" customHeight="1" spans="1:28">
      <c r="A1516" s="30"/>
      <c r="B1516" s="38">
        <v>46127</v>
      </c>
      <c r="C1516" s="69" t="s">
        <v>28</v>
      </c>
      <c r="D1516" s="30" t="s">
        <v>33</v>
      </c>
      <c r="E1516" s="56" t="s">
        <v>108</v>
      </c>
      <c r="F1516" s="56">
        <v>6353.46</v>
      </c>
      <c r="G1516" s="56"/>
      <c r="H1516" s="32">
        <v>630776.740000002</v>
      </c>
      <c r="I1516" s="31" t="s">
        <v>109</v>
      </c>
      <c r="J1516" s="30"/>
      <c r="K1516" s="31"/>
      <c r="L1516" s="30">
        <v>202604</v>
      </c>
      <c r="M1516" s="31"/>
      <c r="N1516" s="30">
        <v>202604</v>
      </c>
      <c r="O1516" s="31"/>
      <c r="P1516" s="30"/>
      <c r="Z1516" s="44"/>
      <c r="AA1516" s="44"/>
      <c r="AB1516" s="44"/>
    </row>
    <row r="1517" s="35" customFormat="1" customHeight="1" spans="1:28">
      <c r="A1517" s="30"/>
      <c r="B1517" s="38">
        <v>46127</v>
      </c>
      <c r="C1517" s="69" t="s">
        <v>28</v>
      </c>
      <c r="D1517" s="30" t="s">
        <v>33</v>
      </c>
      <c r="E1517" s="56" t="s">
        <v>90</v>
      </c>
      <c r="F1517" s="56">
        <v>3026.5</v>
      </c>
      <c r="G1517" s="56"/>
      <c r="H1517" s="32">
        <v>633803.240000002</v>
      </c>
      <c r="I1517" s="31" t="s">
        <v>91</v>
      </c>
      <c r="J1517" s="30"/>
      <c r="K1517" s="31"/>
      <c r="L1517" s="30">
        <v>202604</v>
      </c>
      <c r="M1517" s="31"/>
      <c r="N1517" s="30">
        <v>202604</v>
      </c>
      <c r="O1517" s="31"/>
      <c r="P1517" s="30"/>
      <c r="Z1517" s="44"/>
      <c r="AA1517" s="44"/>
      <c r="AB1517" s="44"/>
    </row>
    <row r="1518" s="35" customFormat="1" customHeight="1" spans="1:28">
      <c r="A1518" s="30"/>
      <c r="B1518" s="38">
        <v>46127</v>
      </c>
      <c r="C1518" s="69" t="s">
        <v>28</v>
      </c>
      <c r="D1518" s="30" t="s">
        <v>33</v>
      </c>
      <c r="E1518" s="56" t="s">
        <v>98</v>
      </c>
      <c r="F1518" s="56">
        <v>2316.2</v>
      </c>
      <c r="G1518" s="56"/>
      <c r="H1518" s="32">
        <v>636119.440000002</v>
      </c>
      <c r="I1518" s="31" t="s">
        <v>99</v>
      </c>
      <c r="J1518" s="30"/>
      <c r="K1518" s="31"/>
      <c r="L1518" s="30">
        <v>202604</v>
      </c>
      <c r="M1518" s="31"/>
      <c r="N1518" s="30">
        <v>202604</v>
      </c>
      <c r="O1518" s="31"/>
      <c r="P1518" s="30"/>
      <c r="Z1518" s="44"/>
      <c r="AA1518" s="44"/>
      <c r="AB1518" s="44"/>
    </row>
    <row r="1519" s="35" customFormat="1" customHeight="1" spans="1:28">
      <c r="A1519" s="30"/>
      <c r="B1519" s="38">
        <v>46127</v>
      </c>
      <c r="C1519" s="69" t="s">
        <v>28</v>
      </c>
      <c r="D1519" s="30" t="s">
        <v>33</v>
      </c>
      <c r="E1519" s="56" t="s">
        <v>96</v>
      </c>
      <c r="F1519" s="56">
        <v>670.65</v>
      </c>
      <c r="G1519" s="56"/>
      <c r="H1519" s="32">
        <v>636790.090000002</v>
      </c>
      <c r="I1519" s="31" t="s">
        <v>97</v>
      </c>
      <c r="J1519" s="30"/>
      <c r="K1519" s="31"/>
      <c r="L1519" s="30">
        <v>202604</v>
      </c>
      <c r="M1519" s="31"/>
      <c r="N1519" s="30">
        <v>202604</v>
      </c>
      <c r="O1519" s="31"/>
      <c r="P1519" s="30"/>
      <c r="Z1519" s="44"/>
      <c r="AA1519" s="44"/>
      <c r="AB1519" s="44"/>
    </row>
    <row r="1520" s="35" customFormat="1" customHeight="1" spans="1:28">
      <c r="A1520" s="30"/>
      <c r="B1520" s="38">
        <v>46127</v>
      </c>
      <c r="C1520" s="69" t="s">
        <v>28</v>
      </c>
      <c r="D1520" s="30" t="s">
        <v>33</v>
      </c>
      <c r="E1520" s="74" t="s">
        <v>164</v>
      </c>
      <c r="F1520" s="56"/>
      <c r="G1520" s="75">
        <v>3989.67</v>
      </c>
      <c r="H1520" s="32">
        <v>632800.420000002</v>
      </c>
      <c r="I1520" s="31" t="s">
        <v>11</v>
      </c>
      <c r="J1520" s="30"/>
      <c r="K1520" s="31"/>
      <c r="L1520" s="30">
        <v>202604</v>
      </c>
      <c r="M1520" s="31"/>
      <c r="N1520" s="30">
        <v>202604</v>
      </c>
      <c r="O1520" s="31"/>
      <c r="P1520" s="30"/>
      <c r="Z1520" s="44"/>
      <c r="AA1520" s="44"/>
      <c r="AB1520" s="44"/>
    </row>
    <row r="1521" s="35" customFormat="1" customHeight="1" spans="1:28">
      <c r="A1521" s="30"/>
      <c r="B1521" s="38">
        <v>46127</v>
      </c>
      <c r="C1521" s="69" t="s">
        <v>28</v>
      </c>
      <c r="D1521" s="30" t="s">
        <v>33</v>
      </c>
      <c r="E1521" s="74" t="s">
        <v>165</v>
      </c>
      <c r="F1521" s="56"/>
      <c r="G1521" s="75">
        <v>1870.97</v>
      </c>
      <c r="H1521" s="32">
        <v>630929.450000002</v>
      </c>
      <c r="I1521" s="31" t="s">
        <v>11</v>
      </c>
      <c r="J1521" s="30"/>
      <c r="K1521" s="31"/>
      <c r="L1521" s="30">
        <v>202604</v>
      </c>
      <c r="M1521" s="31"/>
      <c r="N1521" s="30">
        <v>202604</v>
      </c>
      <c r="O1521" s="31"/>
      <c r="P1521" s="30"/>
      <c r="Z1521" s="44"/>
      <c r="AA1521" s="44"/>
      <c r="AB1521" s="44"/>
    </row>
    <row r="1522" s="35" customFormat="1" customHeight="1" spans="1:28">
      <c r="A1522" s="30"/>
      <c r="B1522" s="38">
        <v>46127</v>
      </c>
      <c r="C1522" s="69" t="s">
        <v>28</v>
      </c>
      <c r="D1522" s="30" t="s">
        <v>33</v>
      </c>
      <c r="E1522" s="74" t="s">
        <v>592</v>
      </c>
      <c r="F1522" s="56"/>
      <c r="G1522" s="75">
        <v>1671.09</v>
      </c>
      <c r="H1522" s="32">
        <v>629258.360000002</v>
      </c>
      <c r="I1522" s="31" t="s">
        <v>274</v>
      </c>
      <c r="J1522" s="30"/>
      <c r="K1522" s="31"/>
      <c r="L1522" s="30">
        <v>202604</v>
      </c>
      <c r="M1522" s="31"/>
      <c r="N1522" s="30">
        <v>202604</v>
      </c>
      <c r="O1522" s="31"/>
      <c r="P1522" s="30"/>
      <c r="Z1522" s="44"/>
      <c r="AA1522" s="44"/>
      <c r="AB1522" s="44"/>
    </row>
    <row r="1523" s="35" customFormat="1" customHeight="1" spans="1:28">
      <c r="A1523" s="30"/>
      <c r="B1523" s="38">
        <v>46127</v>
      </c>
      <c r="C1523" s="69" t="s">
        <v>28</v>
      </c>
      <c r="D1523" s="30" t="s">
        <v>33</v>
      </c>
      <c r="E1523" s="74" t="s">
        <v>593</v>
      </c>
      <c r="F1523" s="56"/>
      <c r="G1523" s="75">
        <v>2849.31</v>
      </c>
      <c r="H1523" s="32">
        <v>626409.050000002</v>
      </c>
      <c r="I1523" s="31" t="s">
        <v>74</v>
      </c>
      <c r="J1523" s="30"/>
      <c r="K1523" s="31"/>
      <c r="L1523" s="30">
        <v>202604</v>
      </c>
      <c r="M1523" s="31"/>
      <c r="N1523" s="30">
        <v>202604</v>
      </c>
      <c r="O1523" s="31"/>
      <c r="P1523" s="30"/>
      <c r="Z1523" s="44"/>
      <c r="AA1523" s="44"/>
      <c r="AB1523" s="44"/>
    </row>
    <row r="1524" s="35" customFormat="1" customHeight="1" spans="1:28">
      <c r="A1524" s="30"/>
      <c r="B1524" s="38">
        <v>46127</v>
      </c>
      <c r="C1524" s="69" t="s">
        <v>28</v>
      </c>
      <c r="D1524" s="30" t="s">
        <v>33</v>
      </c>
      <c r="E1524" s="74" t="s">
        <v>594</v>
      </c>
      <c r="F1524" s="56"/>
      <c r="G1524" s="75">
        <v>1167.74</v>
      </c>
      <c r="H1524" s="32">
        <v>625241.310000001</v>
      </c>
      <c r="I1524" s="30" t="s">
        <v>227</v>
      </c>
      <c r="J1524" s="30"/>
      <c r="K1524" s="31"/>
      <c r="L1524" s="30">
        <v>202604</v>
      </c>
      <c r="M1524" s="31"/>
      <c r="N1524" s="30">
        <v>202604</v>
      </c>
      <c r="O1524" s="31"/>
      <c r="P1524" s="30"/>
      <c r="Z1524" s="44"/>
      <c r="AA1524" s="44"/>
      <c r="AB1524" s="44"/>
    </row>
    <row r="1525" s="35" customFormat="1" customHeight="1" spans="1:28">
      <c r="A1525" s="30"/>
      <c r="B1525" s="38">
        <v>46127</v>
      </c>
      <c r="C1525" s="69" t="s">
        <v>28</v>
      </c>
      <c r="D1525" s="30" t="s">
        <v>33</v>
      </c>
      <c r="E1525" s="74" t="s">
        <v>166</v>
      </c>
      <c r="F1525" s="56"/>
      <c r="G1525" s="75">
        <v>800</v>
      </c>
      <c r="H1525" s="32">
        <v>624441.310000001</v>
      </c>
      <c r="I1525" s="31" t="s">
        <v>11</v>
      </c>
      <c r="J1525" s="30"/>
      <c r="K1525" s="31"/>
      <c r="L1525" s="30">
        <v>202604</v>
      </c>
      <c r="M1525" s="31"/>
      <c r="N1525" s="30">
        <v>202604</v>
      </c>
      <c r="O1525" s="31"/>
      <c r="P1525" s="30"/>
      <c r="Z1525" s="44"/>
      <c r="AA1525" s="44"/>
      <c r="AB1525" s="44"/>
    </row>
    <row r="1526" s="35" customFormat="1" customHeight="1" spans="1:28">
      <c r="A1526" s="30"/>
      <c r="B1526" s="38">
        <v>46127</v>
      </c>
      <c r="C1526" s="69" t="s">
        <v>28</v>
      </c>
      <c r="D1526" s="30" t="s">
        <v>33</v>
      </c>
      <c r="E1526" s="74" t="s">
        <v>167</v>
      </c>
      <c r="F1526" s="56"/>
      <c r="G1526" s="75">
        <v>4763.45</v>
      </c>
      <c r="H1526" s="32">
        <v>619677.860000001</v>
      </c>
      <c r="I1526" s="31" t="s">
        <v>72</v>
      </c>
      <c r="J1526" s="30"/>
      <c r="K1526" s="31"/>
      <c r="L1526" s="30">
        <v>202604</v>
      </c>
      <c r="M1526" s="31"/>
      <c r="N1526" s="30">
        <v>202604</v>
      </c>
      <c r="O1526" s="31"/>
      <c r="P1526" s="30"/>
      <c r="Z1526" s="44"/>
      <c r="AA1526" s="44"/>
      <c r="AB1526" s="44"/>
    </row>
    <row r="1527" s="35" customFormat="1" customHeight="1" spans="1:28">
      <c r="A1527" s="30"/>
      <c r="B1527" s="38">
        <v>46127</v>
      </c>
      <c r="C1527" s="69" t="s">
        <v>28</v>
      </c>
      <c r="D1527" s="30" t="s">
        <v>33</v>
      </c>
      <c r="E1527" s="74" t="s">
        <v>168</v>
      </c>
      <c r="F1527" s="56"/>
      <c r="G1527" s="75">
        <v>1758.44</v>
      </c>
      <c r="H1527" s="32">
        <v>617919.420000001</v>
      </c>
      <c r="I1527" s="31" t="s">
        <v>72</v>
      </c>
      <c r="J1527" s="30"/>
      <c r="K1527" s="31"/>
      <c r="L1527" s="30">
        <v>202604</v>
      </c>
      <c r="M1527" s="31"/>
      <c r="N1527" s="30">
        <v>202604</v>
      </c>
      <c r="O1527" s="31"/>
      <c r="P1527" s="30"/>
      <c r="Z1527" s="44"/>
      <c r="AA1527" s="44"/>
      <c r="AB1527" s="44"/>
    </row>
    <row r="1528" s="35" customFormat="1" customHeight="1" spans="1:28">
      <c r="A1528" s="30"/>
      <c r="B1528" s="38">
        <v>46127</v>
      </c>
      <c r="C1528" s="69" t="s">
        <v>28</v>
      </c>
      <c r="D1528" s="30" t="s">
        <v>33</v>
      </c>
      <c r="E1528" s="74" t="s">
        <v>169</v>
      </c>
      <c r="F1528" s="56"/>
      <c r="G1528" s="75">
        <v>1000</v>
      </c>
      <c r="H1528" s="32">
        <v>616919.420000001</v>
      </c>
      <c r="I1528" s="31" t="s">
        <v>72</v>
      </c>
      <c r="J1528" s="30"/>
      <c r="K1528" s="31"/>
      <c r="L1528" s="30">
        <v>202604</v>
      </c>
      <c r="M1528" s="31"/>
      <c r="N1528" s="30">
        <v>202604</v>
      </c>
      <c r="O1528" s="31"/>
      <c r="P1528" s="30"/>
      <c r="Z1528" s="44"/>
      <c r="AA1528" s="44"/>
      <c r="AB1528" s="44"/>
    </row>
    <row r="1529" s="35" customFormat="1" customHeight="1" spans="1:28">
      <c r="A1529" s="30"/>
      <c r="B1529" s="38">
        <v>46127</v>
      </c>
      <c r="C1529" s="69" t="s">
        <v>28</v>
      </c>
      <c r="D1529" s="30" t="s">
        <v>33</v>
      </c>
      <c r="E1529" s="74" t="s">
        <v>170</v>
      </c>
      <c r="F1529" s="56"/>
      <c r="G1529" s="75">
        <v>7593.5</v>
      </c>
      <c r="H1529" s="32">
        <v>609325.920000001</v>
      </c>
      <c r="I1529" s="31" t="s">
        <v>72</v>
      </c>
      <c r="J1529" s="30"/>
      <c r="K1529" s="31"/>
      <c r="L1529" s="30">
        <v>202604</v>
      </c>
      <c r="M1529" s="31"/>
      <c r="N1529" s="30">
        <v>202604</v>
      </c>
      <c r="O1529" s="31"/>
      <c r="P1529" s="30"/>
      <c r="Z1529" s="44"/>
      <c r="AA1529" s="44"/>
      <c r="AB1529" s="44"/>
    </row>
    <row r="1530" s="35" customFormat="1" customHeight="1" spans="1:28">
      <c r="A1530" s="30"/>
      <c r="B1530" s="38">
        <v>46127</v>
      </c>
      <c r="C1530" s="69" t="s">
        <v>28</v>
      </c>
      <c r="D1530" s="30" t="s">
        <v>33</v>
      </c>
      <c r="E1530" s="74" t="s">
        <v>171</v>
      </c>
      <c r="F1530" s="56"/>
      <c r="G1530" s="75">
        <v>2756.98</v>
      </c>
      <c r="H1530" s="32">
        <v>606568.940000001</v>
      </c>
      <c r="I1530" s="31" t="s">
        <v>80</v>
      </c>
      <c r="J1530" s="30"/>
      <c r="K1530" s="31"/>
      <c r="L1530" s="30">
        <v>202604</v>
      </c>
      <c r="M1530" s="31"/>
      <c r="N1530" s="30">
        <v>202604</v>
      </c>
      <c r="O1530" s="31"/>
      <c r="P1530" s="30"/>
      <c r="Z1530" s="44"/>
      <c r="AA1530" s="44"/>
      <c r="AB1530" s="44"/>
    </row>
    <row r="1531" s="35" customFormat="1" customHeight="1" spans="1:28">
      <c r="A1531" s="30"/>
      <c r="B1531" s="38">
        <v>46127</v>
      </c>
      <c r="C1531" s="69" t="s">
        <v>28</v>
      </c>
      <c r="D1531" s="30" t="s">
        <v>33</v>
      </c>
      <c r="E1531" s="74" t="s">
        <v>172</v>
      </c>
      <c r="F1531" s="56"/>
      <c r="G1531" s="75">
        <v>1905.19</v>
      </c>
      <c r="H1531" s="32">
        <v>604663.750000001</v>
      </c>
      <c r="I1531" s="31" t="s">
        <v>80</v>
      </c>
      <c r="J1531" s="30"/>
      <c r="K1531" s="31"/>
      <c r="L1531" s="30">
        <v>202604</v>
      </c>
      <c r="M1531" s="31"/>
      <c r="N1531" s="30">
        <v>202604</v>
      </c>
      <c r="O1531" s="31"/>
      <c r="P1531" s="30"/>
      <c r="Z1531" s="44"/>
      <c r="AA1531" s="44"/>
      <c r="AB1531" s="44"/>
    </row>
    <row r="1532" s="35" customFormat="1" customHeight="1" spans="1:28">
      <c r="A1532" s="30"/>
      <c r="B1532" s="38">
        <v>46127</v>
      </c>
      <c r="C1532" s="69" t="s">
        <v>28</v>
      </c>
      <c r="D1532" s="30" t="s">
        <v>33</v>
      </c>
      <c r="E1532" s="74" t="s">
        <v>173</v>
      </c>
      <c r="F1532" s="56"/>
      <c r="G1532" s="75">
        <v>4436.3</v>
      </c>
      <c r="H1532" s="32">
        <v>600227.450000002</v>
      </c>
      <c r="I1532" s="31" t="s">
        <v>54</v>
      </c>
      <c r="J1532" s="30"/>
      <c r="K1532" s="31"/>
      <c r="L1532" s="30">
        <v>202604</v>
      </c>
      <c r="M1532" s="31"/>
      <c r="N1532" s="30">
        <v>202604</v>
      </c>
      <c r="O1532" s="31"/>
      <c r="P1532" s="30"/>
      <c r="Z1532" s="44"/>
      <c r="AA1532" s="44"/>
      <c r="AB1532" s="44"/>
    </row>
    <row r="1533" s="35" customFormat="1" customHeight="1" spans="1:28">
      <c r="A1533" s="30"/>
      <c r="B1533" s="38">
        <v>46127</v>
      </c>
      <c r="C1533" s="69" t="s">
        <v>28</v>
      </c>
      <c r="D1533" s="30" t="s">
        <v>33</v>
      </c>
      <c r="E1533" s="74" t="s">
        <v>174</v>
      </c>
      <c r="F1533" s="56"/>
      <c r="G1533" s="75">
        <v>2576.03</v>
      </c>
      <c r="H1533" s="32">
        <v>597651.420000002</v>
      </c>
      <c r="I1533" s="31" t="s">
        <v>54</v>
      </c>
      <c r="J1533" s="30"/>
      <c r="K1533" s="31"/>
      <c r="L1533" s="30">
        <v>202604</v>
      </c>
      <c r="M1533" s="31"/>
      <c r="N1533" s="30">
        <v>202604</v>
      </c>
      <c r="O1533" s="31"/>
      <c r="P1533" s="30"/>
      <c r="Z1533" s="44"/>
      <c r="AA1533" s="44"/>
      <c r="AB1533" s="44"/>
    </row>
    <row r="1534" s="35" customFormat="1" customHeight="1" spans="1:28">
      <c r="A1534" s="30"/>
      <c r="B1534" s="38">
        <v>46127</v>
      </c>
      <c r="C1534" s="69" t="s">
        <v>28</v>
      </c>
      <c r="D1534" s="30" t="s">
        <v>33</v>
      </c>
      <c r="E1534" s="74" t="s">
        <v>175</v>
      </c>
      <c r="F1534" s="56"/>
      <c r="G1534" s="75">
        <v>4526.06</v>
      </c>
      <c r="H1534" s="32">
        <v>593125.360000002</v>
      </c>
      <c r="I1534" s="31" t="s">
        <v>11</v>
      </c>
      <c r="J1534" s="30"/>
      <c r="K1534" s="31"/>
      <c r="L1534" s="30">
        <v>202604</v>
      </c>
      <c r="M1534" s="31"/>
      <c r="N1534" s="30">
        <v>202604</v>
      </c>
      <c r="O1534" s="31"/>
      <c r="P1534" s="30"/>
      <c r="Z1534" s="44"/>
      <c r="AA1534" s="44"/>
      <c r="AB1534" s="44"/>
    </row>
    <row r="1535" s="35" customFormat="1" customHeight="1" spans="1:28">
      <c r="A1535" s="30"/>
      <c r="B1535" s="38">
        <v>46127</v>
      </c>
      <c r="C1535" s="69" t="s">
        <v>28</v>
      </c>
      <c r="D1535" s="30" t="s">
        <v>33</v>
      </c>
      <c r="E1535" s="74" t="s">
        <v>176</v>
      </c>
      <c r="F1535" s="56"/>
      <c r="G1535" s="75">
        <v>3205.16</v>
      </c>
      <c r="H1535" s="32">
        <v>589920.200000002</v>
      </c>
      <c r="I1535" s="31" t="s">
        <v>66</v>
      </c>
      <c r="J1535" s="30"/>
      <c r="K1535" s="31"/>
      <c r="L1535" s="30">
        <v>202604</v>
      </c>
      <c r="M1535" s="31"/>
      <c r="N1535" s="30">
        <v>202604</v>
      </c>
      <c r="O1535" s="31"/>
      <c r="P1535" s="30"/>
      <c r="Z1535" s="44"/>
      <c r="AA1535" s="44"/>
      <c r="AB1535" s="44"/>
    </row>
    <row r="1536" s="35" customFormat="1" customHeight="1" spans="1:28">
      <c r="A1536" s="30"/>
      <c r="B1536" s="38">
        <v>46127</v>
      </c>
      <c r="C1536" s="69" t="s">
        <v>28</v>
      </c>
      <c r="D1536" s="30" t="s">
        <v>33</v>
      </c>
      <c r="E1536" s="74" t="s">
        <v>177</v>
      </c>
      <c r="F1536" s="56"/>
      <c r="G1536" s="75">
        <v>5823.05</v>
      </c>
      <c r="H1536" s="32">
        <v>584097.150000002</v>
      </c>
      <c r="I1536" s="31" t="s">
        <v>74</v>
      </c>
      <c r="J1536" s="30"/>
      <c r="K1536" s="31"/>
      <c r="L1536" s="30">
        <v>202604</v>
      </c>
      <c r="M1536" s="31"/>
      <c r="N1536" s="30">
        <v>202604</v>
      </c>
      <c r="O1536" s="31"/>
      <c r="P1536" s="30"/>
      <c r="Z1536" s="44"/>
      <c r="AA1536" s="44"/>
      <c r="AB1536" s="44"/>
    </row>
    <row r="1537" s="35" customFormat="1" customHeight="1" spans="1:28">
      <c r="A1537" s="30"/>
      <c r="B1537" s="38">
        <v>46127</v>
      </c>
      <c r="C1537" s="69" t="s">
        <v>28</v>
      </c>
      <c r="D1537" s="30" t="s">
        <v>33</v>
      </c>
      <c r="E1537" s="74" t="s">
        <v>178</v>
      </c>
      <c r="F1537" s="56"/>
      <c r="G1537" s="75">
        <v>4299.6</v>
      </c>
      <c r="H1537" s="32">
        <v>579797.550000002</v>
      </c>
      <c r="I1537" s="31" t="s">
        <v>56</v>
      </c>
      <c r="J1537" s="30"/>
      <c r="K1537" s="31"/>
      <c r="L1537" s="30">
        <v>202604</v>
      </c>
      <c r="M1537" s="31"/>
      <c r="N1537" s="30">
        <v>202604</v>
      </c>
      <c r="O1537" s="31"/>
      <c r="P1537" s="30"/>
      <c r="Z1537" s="44"/>
      <c r="AA1537" s="44"/>
      <c r="AB1537" s="44"/>
    </row>
    <row r="1538" s="35" customFormat="1" customHeight="1" spans="1:28">
      <c r="A1538" s="30"/>
      <c r="B1538" s="38">
        <v>46127</v>
      </c>
      <c r="C1538" s="69" t="s">
        <v>28</v>
      </c>
      <c r="D1538" s="30" t="s">
        <v>33</v>
      </c>
      <c r="E1538" s="74" t="s">
        <v>179</v>
      </c>
      <c r="F1538" s="56"/>
      <c r="G1538" s="75">
        <v>4007.47</v>
      </c>
      <c r="H1538" s="32">
        <v>575790.080000001</v>
      </c>
      <c r="I1538" s="31" t="s">
        <v>52</v>
      </c>
      <c r="J1538" s="30"/>
      <c r="K1538" s="31"/>
      <c r="L1538" s="30">
        <v>202604</v>
      </c>
      <c r="M1538" s="31"/>
      <c r="N1538" s="30">
        <v>202604</v>
      </c>
      <c r="O1538" s="31"/>
      <c r="P1538" s="30"/>
      <c r="Z1538" s="44"/>
      <c r="AA1538" s="44"/>
      <c r="AB1538" s="44"/>
    </row>
    <row r="1539" s="35" customFormat="1" customHeight="1" spans="1:28">
      <c r="A1539" s="30"/>
      <c r="B1539" s="38">
        <v>46127</v>
      </c>
      <c r="C1539" s="69" t="s">
        <v>28</v>
      </c>
      <c r="D1539" s="30" t="s">
        <v>33</v>
      </c>
      <c r="E1539" s="74" t="s">
        <v>180</v>
      </c>
      <c r="F1539" s="56"/>
      <c r="G1539" s="75">
        <v>3120.55</v>
      </c>
      <c r="H1539" s="32">
        <v>572669.530000002</v>
      </c>
      <c r="I1539" s="31" t="s">
        <v>52</v>
      </c>
      <c r="J1539" s="30"/>
      <c r="K1539" s="31"/>
      <c r="L1539" s="30">
        <v>202604</v>
      </c>
      <c r="M1539" s="31"/>
      <c r="N1539" s="30">
        <v>202604</v>
      </c>
      <c r="O1539" s="31"/>
      <c r="P1539" s="30"/>
      <c r="Z1539" s="44"/>
      <c r="AA1539" s="44"/>
      <c r="AB1539" s="44"/>
    </row>
    <row r="1540" s="35" customFormat="1" customHeight="1" spans="1:28">
      <c r="A1540" s="30"/>
      <c r="B1540" s="38">
        <v>46127</v>
      </c>
      <c r="C1540" s="69" t="s">
        <v>28</v>
      </c>
      <c r="D1540" s="30" t="s">
        <v>33</v>
      </c>
      <c r="E1540" s="74" t="s">
        <v>181</v>
      </c>
      <c r="F1540" s="56"/>
      <c r="G1540" s="75">
        <v>2331.12</v>
      </c>
      <c r="H1540" s="32">
        <v>570338.410000002</v>
      </c>
      <c r="I1540" s="31" t="s">
        <v>99</v>
      </c>
      <c r="J1540" s="30"/>
      <c r="K1540" s="31"/>
      <c r="L1540" s="30">
        <v>202604</v>
      </c>
      <c r="M1540" s="31"/>
      <c r="N1540" s="30">
        <v>202604</v>
      </c>
      <c r="O1540" s="31"/>
      <c r="P1540" s="30"/>
      <c r="Z1540" s="44"/>
      <c r="AA1540" s="44"/>
      <c r="AB1540" s="44"/>
    </row>
    <row r="1541" s="35" customFormat="1" customHeight="1" spans="1:28">
      <c r="A1541" s="30"/>
      <c r="B1541" s="38">
        <v>46127</v>
      </c>
      <c r="C1541" s="69" t="s">
        <v>28</v>
      </c>
      <c r="D1541" s="30" t="s">
        <v>33</v>
      </c>
      <c r="E1541" s="74" t="s">
        <v>182</v>
      </c>
      <c r="F1541" s="56"/>
      <c r="G1541" s="75">
        <v>3311.09</v>
      </c>
      <c r="H1541" s="32">
        <v>567027.320000002</v>
      </c>
      <c r="I1541" s="31" t="s">
        <v>78</v>
      </c>
      <c r="J1541" s="30"/>
      <c r="K1541" s="31"/>
      <c r="L1541" s="30">
        <v>202604</v>
      </c>
      <c r="M1541" s="31"/>
      <c r="N1541" s="30">
        <v>202604</v>
      </c>
      <c r="O1541" s="31"/>
      <c r="P1541" s="30"/>
      <c r="Z1541" s="44"/>
      <c r="AA1541" s="44"/>
      <c r="AB1541" s="44"/>
    </row>
    <row r="1542" s="35" customFormat="1" customHeight="1" spans="1:28">
      <c r="A1542" s="30"/>
      <c r="B1542" s="38">
        <v>46127</v>
      </c>
      <c r="C1542" s="69" t="s">
        <v>28</v>
      </c>
      <c r="D1542" s="30" t="s">
        <v>33</v>
      </c>
      <c r="E1542" s="74" t="s">
        <v>183</v>
      </c>
      <c r="F1542" s="56"/>
      <c r="G1542" s="75">
        <v>2426.27</v>
      </c>
      <c r="H1542" s="32">
        <v>564601.050000002</v>
      </c>
      <c r="I1542" s="30" t="s">
        <v>78</v>
      </c>
      <c r="J1542" s="30"/>
      <c r="K1542" s="31"/>
      <c r="L1542" s="30">
        <v>202604</v>
      </c>
      <c r="M1542" s="31"/>
      <c r="N1542" s="30">
        <v>202604</v>
      </c>
      <c r="O1542" s="31"/>
      <c r="P1542" s="30"/>
      <c r="Z1542" s="44"/>
      <c r="AA1542" s="44"/>
      <c r="AB1542" s="44"/>
    </row>
    <row r="1543" s="35" customFormat="1" customHeight="1" spans="1:28">
      <c r="A1543" s="30"/>
      <c r="B1543" s="38">
        <v>46127</v>
      </c>
      <c r="C1543" s="69" t="s">
        <v>28</v>
      </c>
      <c r="D1543" s="30" t="s">
        <v>33</v>
      </c>
      <c r="E1543" s="74" t="s">
        <v>184</v>
      </c>
      <c r="F1543" s="56"/>
      <c r="G1543" s="75">
        <v>5631.6</v>
      </c>
      <c r="H1543" s="32">
        <v>558969.450000002</v>
      </c>
      <c r="I1543" s="31" t="s">
        <v>39</v>
      </c>
      <c r="J1543" s="30"/>
      <c r="K1543" s="31"/>
      <c r="L1543" s="30">
        <v>202604</v>
      </c>
      <c r="M1543" s="31"/>
      <c r="N1543" s="30">
        <v>202604</v>
      </c>
      <c r="O1543" s="31"/>
      <c r="P1543" s="30"/>
      <c r="Z1543" s="44"/>
      <c r="AA1543" s="44"/>
      <c r="AB1543" s="44"/>
    </row>
    <row r="1544" s="35" customFormat="1" customHeight="1" spans="1:28">
      <c r="A1544" s="30"/>
      <c r="B1544" s="38">
        <v>46127</v>
      </c>
      <c r="C1544" s="69" t="s">
        <v>28</v>
      </c>
      <c r="D1544" s="30" t="s">
        <v>33</v>
      </c>
      <c r="E1544" s="74" t="s">
        <v>185</v>
      </c>
      <c r="F1544" s="56"/>
      <c r="G1544" s="75">
        <v>2277.88</v>
      </c>
      <c r="H1544" s="32">
        <v>556691.570000002</v>
      </c>
      <c r="I1544" s="31" t="s">
        <v>97</v>
      </c>
      <c r="J1544" s="30"/>
      <c r="K1544" s="31"/>
      <c r="L1544" s="30">
        <v>202604</v>
      </c>
      <c r="M1544" s="31"/>
      <c r="N1544" s="30">
        <v>202604</v>
      </c>
      <c r="O1544" s="31"/>
      <c r="P1544" s="30"/>
      <c r="Z1544" s="44"/>
      <c r="AA1544" s="44"/>
      <c r="AB1544" s="44"/>
    </row>
    <row r="1545" s="35" customFormat="1" customHeight="1" spans="1:28">
      <c r="A1545" s="30"/>
      <c r="B1545" s="38">
        <v>46127</v>
      </c>
      <c r="C1545" s="69" t="s">
        <v>28</v>
      </c>
      <c r="D1545" s="30" t="s">
        <v>33</v>
      </c>
      <c r="E1545" s="74" t="s">
        <v>186</v>
      </c>
      <c r="F1545" s="56"/>
      <c r="G1545" s="75">
        <v>4640.72</v>
      </c>
      <c r="H1545" s="32">
        <v>552050.850000001</v>
      </c>
      <c r="I1545" s="31" t="s">
        <v>11</v>
      </c>
      <c r="J1545" s="30"/>
      <c r="K1545" s="31"/>
      <c r="L1545" s="30">
        <v>202604</v>
      </c>
      <c r="M1545" s="31"/>
      <c r="N1545" s="30">
        <v>202604</v>
      </c>
      <c r="O1545" s="31"/>
      <c r="P1545" s="30"/>
      <c r="Z1545" s="44"/>
      <c r="AA1545" s="44"/>
      <c r="AB1545" s="44"/>
    </row>
    <row r="1546" s="35" customFormat="1" customHeight="1" spans="1:28">
      <c r="A1546" s="30"/>
      <c r="B1546" s="38">
        <v>46127</v>
      </c>
      <c r="C1546" s="69" t="s">
        <v>28</v>
      </c>
      <c r="D1546" s="30" t="s">
        <v>33</v>
      </c>
      <c r="E1546" s="74" t="s">
        <v>187</v>
      </c>
      <c r="F1546" s="56"/>
      <c r="G1546" s="75">
        <v>2593.46</v>
      </c>
      <c r="H1546" s="32">
        <v>549457.390000002</v>
      </c>
      <c r="I1546" s="30" t="s">
        <v>107</v>
      </c>
      <c r="J1546" s="30"/>
      <c r="K1546" s="31"/>
      <c r="L1546" s="30">
        <v>202604</v>
      </c>
      <c r="M1546" s="31"/>
      <c r="N1546" s="30">
        <v>202604</v>
      </c>
      <c r="O1546" s="31"/>
      <c r="P1546" s="30"/>
      <c r="Z1546" s="44"/>
      <c r="AA1546" s="44"/>
      <c r="AB1546" s="44"/>
    </row>
    <row r="1547" s="35" customFormat="1" customHeight="1" spans="1:28">
      <c r="A1547" s="30"/>
      <c r="B1547" s="38">
        <v>46127</v>
      </c>
      <c r="C1547" s="69" t="s">
        <v>28</v>
      </c>
      <c r="D1547" s="30" t="s">
        <v>33</v>
      </c>
      <c r="E1547" s="74" t="s">
        <v>188</v>
      </c>
      <c r="F1547" s="56"/>
      <c r="G1547" s="75">
        <v>1769.11</v>
      </c>
      <c r="H1547" s="32">
        <v>547688.280000002</v>
      </c>
      <c r="I1547" s="31" t="s">
        <v>76</v>
      </c>
      <c r="J1547" s="30"/>
      <c r="K1547" s="31"/>
      <c r="L1547" s="30">
        <v>202604</v>
      </c>
      <c r="M1547" s="31"/>
      <c r="N1547" s="30">
        <v>202604</v>
      </c>
      <c r="O1547" s="31"/>
      <c r="P1547" s="30"/>
      <c r="Z1547" s="44"/>
      <c r="AA1547" s="44"/>
      <c r="AB1547" s="44"/>
    </row>
    <row r="1548" s="35" customFormat="1" customHeight="1" spans="1:28">
      <c r="A1548" s="30"/>
      <c r="B1548" s="38">
        <v>46127</v>
      </c>
      <c r="C1548" s="69" t="s">
        <v>28</v>
      </c>
      <c r="D1548" s="30" t="s">
        <v>33</v>
      </c>
      <c r="E1548" s="74" t="s">
        <v>189</v>
      </c>
      <c r="F1548" s="56"/>
      <c r="G1548" s="75">
        <v>1847.51</v>
      </c>
      <c r="H1548" s="32">
        <v>545840.770000002</v>
      </c>
      <c r="I1548" s="31" t="s">
        <v>162</v>
      </c>
      <c r="J1548" s="30"/>
      <c r="K1548" s="31"/>
      <c r="L1548" s="30">
        <v>202604</v>
      </c>
      <c r="M1548" s="31"/>
      <c r="N1548" s="30">
        <v>202604</v>
      </c>
      <c r="O1548" s="31"/>
      <c r="P1548" s="30"/>
      <c r="Z1548" s="44"/>
      <c r="AA1548" s="44"/>
      <c r="AB1548" s="44"/>
    </row>
    <row r="1549" s="35" customFormat="1" customHeight="1" spans="1:28">
      <c r="A1549" s="30"/>
      <c r="B1549" s="38">
        <v>46127</v>
      </c>
      <c r="C1549" s="69" t="s">
        <v>28</v>
      </c>
      <c r="D1549" s="30" t="s">
        <v>33</v>
      </c>
      <c r="E1549" s="74" t="s">
        <v>190</v>
      </c>
      <c r="F1549" s="56"/>
      <c r="G1549" s="75">
        <v>2169.84</v>
      </c>
      <c r="H1549" s="32">
        <v>543670.930000002</v>
      </c>
      <c r="I1549" s="30" t="s">
        <v>191</v>
      </c>
      <c r="J1549" s="30"/>
      <c r="K1549" s="31"/>
      <c r="L1549" s="30">
        <v>202604</v>
      </c>
      <c r="M1549" s="31"/>
      <c r="N1549" s="30">
        <v>202604</v>
      </c>
      <c r="O1549" s="31"/>
      <c r="P1549" s="30"/>
      <c r="Z1549" s="44"/>
      <c r="AA1549" s="44"/>
      <c r="AB1549" s="44"/>
    </row>
    <row r="1550" s="35" customFormat="1" customHeight="1" spans="1:28">
      <c r="A1550" s="30"/>
      <c r="B1550" s="38">
        <v>46127</v>
      </c>
      <c r="C1550" s="69" t="s">
        <v>28</v>
      </c>
      <c r="D1550" s="30" t="s">
        <v>33</v>
      </c>
      <c r="E1550" s="74" t="s">
        <v>192</v>
      </c>
      <c r="F1550" s="56"/>
      <c r="G1550" s="75">
        <v>4003.61</v>
      </c>
      <c r="H1550" s="32">
        <v>539667.320000002</v>
      </c>
      <c r="I1550" s="31" t="s">
        <v>191</v>
      </c>
      <c r="J1550" s="30"/>
      <c r="K1550" s="31"/>
      <c r="L1550" s="30">
        <v>202604</v>
      </c>
      <c r="M1550" s="31"/>
      <c r="N1550" s="30">
        <v>202604</v>
      </c>
      <c r="O1550" s="31"/>
      <c r="P1550" s="30"/>
      <c r="Z1550" s="44"/>
      <c r="AA1550" s="44"/>
      <c r="AB1550" s="44"/>
    </row>
    <row r="1551" s="35" customFormat="1" customHeight="1" spans="1:28">
      <c r="A1551" s="30"/>
      <c r="B1551" s="38">
        <v>46127</v>
      </c>
      <c r="C1551" s="69" t="s">
        <v>28</v>
      </c>
      <c r="D1551" s="30" t="s">
        <v>33</v>
      </c>
      <c r="E1551" s="74" t="s">
        <v>193</v>
      </c>
      <c r="F1551" s="56"/>
      <c r="G1551" s="75">
        <v>4634.57</v>
      </c>
      <c r="H1551" s="32">
        <v>535032.750000002</v>
      </c>
      <c r="I1551" s="30" t="s">
        <v>84</v>
      </c>
      <c r="J1551" s="30"/>
      <c r="K1551" s="31"/>
      <c r="L1551" s="30">
        <v>202604</v>
      </c>
      <c r="M1551" s="31"/>
      <c r="N1551" s="30">
        <v>202604</v>
      </c>
      <c r="O1551" s="31"/>
      <c r="P1551" s="30"/>
      <c r="Z1551" s="44"/>
      <c r="AA1551" s="44"/>
      <c r="AB1551" s="44"/>
    </row>
    <row r="1552" s="35" customFormat="1" customHeight="1" spans="1:28">
      <c r="A1552" s="30"/>
      <c r="B1552" s="38">
        <v>46127</v>
      </c>
      <c r="C1552" s="69" t="s">
        <v>28</v>
      </c>
      <c r="D1552" s="30" t="s">
        <v>33</v>
      </c>
      <c r="E1552" s="74" t="s">
        <v>194</v>
      </c>
      <c r="F1552" s="56"/>
      <c r="G1552" s="75">
        <v>5238.29</v>
      </c>
      <c r="H1552" s="32">
        <v>529794.460000002</v>
      </c>
      <c r="I1552" s="30" t="s">
        <v>84</v>
      </c>
      <c r="J1552" s="30"/>
      <c r="K1552" s="31"/>
      <c r="L1552" s="30">
        <v>202604</v>
      </c>
      <c r="M1552" s="31"/>
      <c r="N1552" s="30">
        <v>202604</v>
      </c>
      <c r="O1552" s="31"/>
      <c r="P1552" s="30"/>
      <c r="Z1552" s="44"/>
      <c r="AA1552" s="44"/>
      <c r="AB1552" s="44"/>
    </row>
    <row r="1553" s="35" customFormat="1" customHeight="1" spans="1:28">
      <c r="A1553" s="30"/>
      <c r="B1553" s="38">
        <v>46127</v>
      </c>
      <c r="C1553" s="69" t="s">
        <v>28</v>
      </c>
      <c r="D1553" s="30" t="s">
        <v>33</v>
      </c>
      <c r="E1553" s="74" t="s">
        <v>195</v>
      </c>
      <c r="F1553" s="56"/>
      <c r="G1553" s="75">
        <v>2612.41</v>
      </c>
      <c r="H1553" s="32">
        <v>527182.050000002</v>
      </c>
      <c r="I1553" s="30" t="s">
        <v>196</v>
      </c>
      <c r="J1553" s="30"/>
      <c r="K1553" s="31"/>
      <c r="L1553" s="30">
        <v>202604</v>
      </c>
      <c r="M1553" s="31"/>
      <c r="N1553" s="30">
        <v>202604</v>
      </c>
      <c r="O1553" s="31"/>
      <c r="P1553" s="30"/>
      <c r="Z1553" s="44"/>
      <c r="AA1553" s="44"/>
      <c r="AB1553" s="44"/>
    </row>
    <row r="1554" s="35" customFormat="1" customHeight="1" spans="1:28">
      <c r="A1554" s="30"/>
      <c r="B1554" s="38">
        <v>46127</v>
      </c>
      <c r="C1554" s="69" t="s">
        <v>28</v>
      </c>
      <c r="D1554" s="30" t="s">
        <v>33</v>
      </c>
      <c r="E1554" s="74" t="s">
        <v>197</v>
      </c>
      <c r="F1554" s="56"/>
      <c r="G1554" s="75">
        <v>2080.37</v>
      </c>
      <c r="H1554" s="32">
        <v>525101.680000002</v>
      </c>
      <c r="I1554" s="30" t="s">
        <v>196</v>
      </c>
      <c r="J1554" s="30"/>
      <c r="K1554" s="31"/>
      <c r="L1554" s="30">
        <v>202604</v>
      </c>
      <c r="M1554" s="31"/>
      <c r="N1554" s="30">
        <v>202604</v>
      </c>
      <c r="O1554" s="31"/>
      <c r="P1554" s="30"/>
      <c r="Z1554" s="44"/>
      <c r="AA1554" s="44"/>
      <c r="AB1554" s="44"/>
    </row>
    <row r="1555" s="35" customFormat="1" customHeight="1" spans="1:28">
      <c r="A1555" s="30"/>
      <c r="B1555" s="38">
        <v>46127</v>
      </c>
      <c r="C1555" s="69" t="s">
        <v>28</v>
      </c>
      <c r="D1555" s="30" t="s">
        <v>33</v>
      </c>
      <c r="E1555" s="74" t="s">
        <v>198</v>
      </c>
      <c r="F1555" s="56"/>
      <c r="G1555" s="75">
        <v>3473.5</v>
      </c>
      <c r="H1555" s="32">
        <v>521628.180000002</v>
      </c>
      <c r="I1555" s="30" t="s">
        <v>109</v>
      </c>
      <c r="J1555" s="30"/>
      <c r="K1555" s="31"/>
      <c r="L1555" s="30">
        <v>202604</v>
      </c>
      <c r="M1555" s="31"/>
      <c r="N1555" s="30">
        <v>202604</v>
      </c>
      <c r="O1555" s="31"/>
      <c r="P1555" s="30"/>
      <c r="Z1555" s="44"/>
      <c r="AA1555" s="44"/>
      <c r="AB1555" s="44"/>
    </row>
    <row r="1556" s="35" customFormat="1" customHeight="1" spans="1:28">
      <c r="A1556" s="30"/>
      <c r="B1556" s="38">
        <v>46127</v>
      </c>
      <c r="C1556" s="69" t="s">
        <v>28</v>
      </c>
      <c r="D1556" s="30" t="s">
        <v>33</v>
      </c>
      <c r="E1556" s="74" t="s">
        <v>192</v>
      </c>
      <c r="F1556" s="56"/>
      <c r="G1556" s="75">
        <v>3701.47</v>
      </c>
      <c r="H1556" s="32">
        <v>517926.710000002</v>
      </c>
      <c r="I1556" s="31" t="s">
        <v>11</v>
      </c>
      <c r="J1556" s="30"/>
      <c r="K1556" s="31"/>
      <c r="L1556" s="30">
        <v>202603</v>
      </c>
      <c r="M1556" s="31"/>
      <c r="N1556" s="30">
        <v>202604</v>
      </c>
      <c r="O1556" s="31"/>
      <c r="P1556" s="30"/>
      <c r="Z1556" s="44"/>
      <c r="AA1556" s="44"/>
      <c r="AB1556" s="44"/>
    </row>
    <row r="1557" s="35" customFormat="1" customHeight="1" spans="1:28">
      <c r="A1557" s="30"/>
      <c r="B1557" s="38">
        <v>46127</v>
      </c>
      <c r="C1557" s="69" t="s">
        <v>28</v>
      </c>
      <c r="D1557" s="30" t="s">
        <v>33</v>
      </c>
      <c r="E1557" s="74" t="s">
        <v>199</v>
      </c>
      <c r="F1557" s="56"/>
      <c r="G1557" s="75">
        <v>2600.49</v>
      </c>
      <c r="H1557" s="32">
        <v>515326.220000002</v>
      </c>
      <c r="I1557" s="30" t="s">
        <v>109</v>
      </c>
      <c r="J1557" s="30"/>
      <c r="K1557" s="31"/>
      <c r="L1557" s="30">
        <v>202604</v>
      </c>
      <c r="M1557" s="31"/>
      <c r="N1557" s="30">
        <v>202604</v>
      </c>
      <c r="O1557" s="31"/>
      <c r="P1557" s="30"/>
      <c r="Z1557" s="44"/>
      <c r="AA1557" s="44"/>
      <c r="AB1557" s="44"/>
    </row>
    <row r="1558" s="35" customFormat="1" customHeight="1" spans="1:28">
      <c r="A1558" s="30"/>
      <c r="B1558" s="38">
        <v>46127</v>
      </c>
      <c r="C1558" s="69" t="s">
        <v>28</v>
      </c>
      <c r="D1558" s="30" t="s">
        <v>33</v>
      </c>
      <c r="E1558" s="74" t="s">
        <v>200</v>
      </c>
      <c r="F1558" s="56"/>
      <c r="G1558" s="75">
        <v>4217.92</v>
      </c>
      <c r="H1558" s="32">
        <v>511108.300000002</v>
      </c>
      <c r="I1558" s="30" t="s">
        <v>101</v>
      </c>
      <c r="J1558" s="30"/>
      <c r="K1558" s="31"/>
      <c r="L1558" s="30">
        <v>202604</v>
      </c>
      <c r="M1558" s="31"/>
      <c r="N1558" s="30">
        <v>202604</v>
      </c>
      <c r="O1558" s="31"/>
      <c r="P1558" s="30"/>
      <c r="Z1558" s="44"/>
      <c r="AA1558" s="44"/>
      <c r="AB1558" s="44"/>
    </row>
    <row r="1559" s="35" customFormat="1" customHeight="1" spans="1:28">
      <c r="A1559" s="30"/>
      <c r="B1559" s="38">
        <v>46127</v>
      </c>
      <c r="C1559" s="69" t="s">
        <v>28</v>
      </c>
      <c r="D1559" s="30" t="s">
        <v>33</v>
      </c>
      <c r="E1559" s="74" t="s">
        <v>201</v>
      </c>
      <c r="F1559" s="56"/>
      <c r="G1559" s="75">
        <v>2638.39</v>
      </c>
      <c r="H1559" s="32">
        <v>508469.910000002</v>
      </c>
      <c r="I1559" s="31" t="s">
        <v>101</v>
      </c>
      <c r="J1559" s="30"/>
      <c r="K1559" s="31"/>
      <c r="L1559" s="30">
        <v>202604</v>
      </c>
      <c r="M1559" s="31"/>
      <c r="N1559" s="30">
        <v>202604</v>
      </c>
      <c r="O1559" s="31"/>
      <c r="P1559" s="30"/>
      <c r="Z1559" s="44"/>
      <c r="AA1559" s="44"/>
      <c r="AB1559" s="44"/>
    </row>
    <row r="1560" s="35" customFormat="1" customHeight="1" spans="1:28">
      <c r="A1560" s="30"/>
      <c r="B1560" s="38">
        <v>46127</v>
      </c>
      <c r="C1560" s="69" t="s">
        <v>28</v>
      </c>
      <c r="D1560" s="30" t="s">
        <v>33</v>
      </c>
      <c r="E1560" s="74" t="s">
        <v>202</v>
      </c>
      <c r="F1560" s="56"/>
      <c r="G1560" s="75">
        <v>2236.81</v>
      </c>
      <c r="H1560" s="32">
        <v>506233.100000001</v>
      </c>
      <c r="I1560" s="30" t="s">
        <v>91</v>
      </c>
      <c r="J1560" s="30"/>
      <c r="K1560" s="31"/>
      <c r="L1560" s="30">
        <v>202604</v>
      </c>
      <c r="M1560" s="31"/>
      <c r="N1560" s="30">
        <v>202604</v>
      </c>
      <c r="O1560" s="31"/>
      <c r="P1560" s="30"/>
      <c r="Z1560" s="44"/>
      <c r="AA1560" s="44"/>
      <c r="AB1560" s="44"/>
    </row>
    <row r="1561" s="35" customFormat="1" customHeight="1" spans="1:28">
      <c r="A1561" s="30"/>
      <c r="B1561" s="38">
        <v>46127</v>
      </c>
      <c r="C1561" s="69" t="s">
        <v>28</v>
      </c>
      <c r="D1561" s="30" t="s">
        <v>33</v>
      </c>
      <c r="E1561" s="74" t="s">
        <v>203</v>
      </c>
      <c r="F1561" s="56"/>
      <c r="G1561" s="75">
        <v>2263.01</v>
      </c>
      <c r="H1561" s="32">
        <v>503970.090000002</v>
      </c>
      <c r="I1561" s="30" t="s">
        <v>91</v>
      </c>
      <c r="J1561" s="30"/>
      <c r="K1561" s="31"/>
      <c r="L1561" s="30">
        <v>202604</v>
      </c>
      <c r="M1561" s="31"/>
      <c r="N1561" s="30">
        <v>202604</v>
      </c>
      <c r="O1561" s="31"/>
      <c r="P1561" s="30"/>
      <c r="Z1561" s="44"/>
      <c r="AA1561" s="44"/>
      <c r="AB1561" s="44"/>
    </row>
    <row r="1562" s="35" customFormat="1" customHeight="1" spans="1:28">
      <c r="A1562" s="30"/>
      <c r="B1562" s="38">
        <v>46127</v>
      </c>
      <c r="C1562" s="69" t="s">
        <v>28</v>
      </c>
      <c r="D1562" s="30" t="s">
        <v>33</v>
      </c>
      <c r="E1562" s="74" t="s">
        <v>204</v>
      </c>
      <c r="F1562" s="56"/>
      <c r="G1562" s="75">
        <v>4285.96</v>
      </c>
      <c r="H1562" s="32">
        <v>499684.130000002</v>
      </c>
      <c r="I1562" s="31" t="s">
        <v>205</v>
      </c>
      <c r="J1562" s="30"/>
      <c r="K1562" s="31"/>
      <c r="L1562" s="30">
        <v>202604</v>
      </c>
      <c r="M1562" s="31"/>
      <c r="N1562" s="30">
        <v>202604</v>
      </c>
      <c r="O1562" s="31"/>
      <c r="P1562" s="30"/>
      <c r="Z1562" s="44"/>
      <c r="AA1562" s="44"/>
      <c r="AB1562" s="44"/>
    </row>
    <row r="1563" s="35" customFormat="1" customHeight="1" spans="1:28">
      <c r="A1563" s="30"/>
      <c r="B1563" s="38">
        <v>46127</v>
      </c>
      <c r="C1563" s="69" t="s">
        <v>28</v>
      </c>
      <c r="D1563" s="30" t="s">
        <v>33</v>
      </c>
      <c r="E1563" s="74" t="s">
        <v>206</v>
      </c>
      <c r="F1563" s="56"/>
      <c r="G1563" s="75">
        <v>3367.7</v>
      </c>
      <c r="H1563" s="32">
        <v>496316.430000002</v>
      </c>
      <c r="I1563" s="31" t="s">
        <v>205</v>
      </c>
      <c r="J1563" s="30"/>
      <c r="K1563" s="31"/>
      <c r="L1563" s="30">
        <v>202604</v>
      </c>
      <c r="M1563" s="31"/>
      <c r="N1563" s="30">
        <v>202604</v>
      </c>
      <c r="O1563" s="31"/>
      <c r="P1563" s="30"/>
      <c r="Z1563" s="44"/>
      <c r="AA1563" s="44"/>
      <c r="AB1563" s="44"/>
    </row>
    <row r="1564" s="35" customFormat="1" customHeight="1" spans="1:28">
      <c r="A1564" s="30"/>
      <c r="B1564" s="38">
        <v>46127</v>
      </c>
      <c r="C1564" s="69" t="s">
        <v>28</v>
      </c>
      <c r="D1564" s="30" t="s">
        <v>33</v>
      </c>
      <c r="E1564" s="74" t="s">
        <v>207</v>
      </c>
      <c r="F1564" s="56"/>
      <c r="G1564" s="75">
        <v>3108.29</v>
      </c>
      <c r="H1564" s="32">
        <v>493208.140000002</v>
      </c>
      <c r="I1564" s="31" t="s">
        <v>64</v>
      </c>
      <c r="J1564" s="30"/>
      <c r="K1564" s="31"/>
      <c r="L1564" s="30">
        <v>202604</v>
      </c>
      <c r="M1564" s="31"/>
      <c r="N1564" s="30">
        <v>202604</v>
      </c>
      <c r="O1564" s="31"/>
      <c r="P1564" s="30"/>
      <c r="Z1564" s="44"/>
      <c r="AA1564" s="44"/>
      <c r="AB1564" s="44"/>
    </row>
    <row r="1565" s="35" customFormat="1" customHeight="1" spans="1:28">
      <c r="A1565" s="30"/>
      <c r="B1565" s="38">
        <v>46127</v>
      </c>
      <c r="C1565" s="69" t="s">
        <v>28</v>
      </c>
      <c r="D1565" s="30" t="s">
        <v>33</v>
      </c>
      <c r="E1565" s="74" t="s">
        <v>208</v>
      </c>
      <c r="F1565" s="56"/>
      <c r="G1565" s="75">
        <v>5778.12</v>
      </c>
      <c r="H1565" s="32">
        <v>487430.020000001</v>
      </c>
      <c r="I1565" s="31" t="s">
        <v>58</v>
      </c>
      <c r="J1565" s="30"/>
      <c r="K1565" s="31"/>
      <c r="L1565" s="30">
        <v>202604</v>
      </c>
      <c r="M1565" s="31"/>
      <c r="N1565" s="30">
        <v>202604</v>
      </c>
      <c r="O1565" s="31"/>
      <c r="P1565" s="30"/>
      <c r="Z1565" s="44"/>
      <c r="AA1565" s="44"/>
      <c r="AB1565" s="44"/>
    </row>
    <row r="1566" s="35" customFormat="1" customHeight="1" spans="1:28">
      <c r="A1566" s="30"/>
      <c r="B1566" s="38">
        <v>46127</v>
      </c>
      <c r="C1566" s="69" t="s">
        <v>28</v>
      </c>
      <c r="D1566" s="30" t="s">
        <v>33</v>
      </c>
      <c r="E1566" s="74" t="s">
        <v>211</v>
      </c>
      <c r="F1566" s="56"/>
      <c r="G1566" s="75">
        <v>3140.96</v>
      </c>
      <c r="H1566" s="32">
        <v>484289.060000001</v>
      </c>
      <c r="I1566" s="31" t="s">
        <v>58</v>
      </c>
      <c r="J1566" s="30"/>
      <c r="K1566" s="31"/>
      <c r="L1566" s="30">
        <v>202604</v>
      </c>
      <c r="M1566" s="31"/>
      <c r="N1566" s="30">
        <v>202604</v>
      </c>
      <c r="O1566" s="31"/>
      <c r="P1566" s="30"/>
      <c r="Z1566" s="44"/>
      <c r="AA1566" s="44"/>
      <c r="AB1566" s="44"/>
    </row>
    <row r="1567" s="35" customFormat="1" customHeight="1" spans="1:28">
      <c r="A1567" s="30"/>
      <c r="B1567" s="38">
        <v>46127</v>
      </c>
      <c r="C1567" s="69" t="s">
        <v>28</v>
      </c>
      <c r="D1567" s="30" t="s">
        <v>33</v>
      </c>
      <c r="E1567" s="74" t="s">
        <v>210</v>
      </c>
      <c r="F1567" s="56"/>
      <c r="G1567" s="75">
        <v>4542.18</v>
      </c>
      <c r="H1567" s="32">
        <v>479746.880000001</v>
      </c>
      <c r="I1567" s="31" t="s">
        <v>11</v>
      </c>
      <c r="J1567" s="30"/>
      <c r="K1567" s="31"/>
      <c r="L1567" s="30">
        <v>202604</v>
      </c>
      <c r="M1567" s="31"/>
      <c r="N1567" s="30">
        <v>202604</v>
      </c>
      <c r="O1567" s="31"/>
      <c r="P1567" s="30"/>
      <c r="Z1567" s="44"/>
      <c r="AA1567" s="44"/>
      <c r="AB1567" s="44"/>
    </row>
    <row r="1568" s="35" customFormat="1" customHeight="1" spans="1:28">
      <c r="A1568" s="30"/>
      <c r="B1568" s="38">
        <v>46127</v>
      </c>
      <c r="C1568" s="69" t="s">
        <v>28</v>
      </c>
      <c r="D1568" s="30" t="s">
        <v>33</v>
      </c>
      <c r="E1568" s="74" t="s">
        <v>212</v>
      </c>
      <c r="F1568" s="56"/>
      <c r="G1568" s="75">
        <v>2638.18</v>
      </c>
      <c r="H1568" s="32">
        <v>477108.700000001</v>
      </c>
      <c r="I1568" s="30" t="s">
        <v>213</v>
      </c>
      <c r="J1568" s="30"/>
      <c r="K1568" s="31"/>
      <c r="L1568" s="30">
        <v>202604</v>
      </c>
      <c r="M1568" s="31"/>
      <c r="N1568" s="30">
        <v>202604</v>
      </c>
      <c r="O1568" s="31"/>
      <c r="P1568" s="30"/>
      <c r="Z1568" s="44"/>
      <c r="AA1568" s="44"/>
      <c r="AB1568" s="44"/>
    </row>
    <row r="1569" s="35" customFormat="1" customHeight="1" spans="1:28">
      <c r="A1569" s="30"/>
      <c r="B1569" s="38">
        <v>46127</v>
      </c>
      <c r="C1569" s="69" t="s">
        <v>28</v>
      </c>
      <c r="D1569" s="30"/>
      <c r="E1569" s="74" t="s">
        <v>214</v>
      </c>
      <c r="F1569" s="56"/>
      <c r="G1569" s="75">
        <v>2442.22</v>
      </c>
      <c r="H1569" s="32">
        <v>474666.480000001</v>
      </c>
      <c r="I1569" s="31" t="s">
        <v>213</v>
      </c>
      <c r="J1569" s="30"/>
      <c r="K1569" s="31"/>
      <c r="L1569" s="30">
        <v>202604</v>
      </c>
      <c r="M1569" s="31"/>
      <c r="N1569" s="30">
        <v>202604</v>
      </c>
      <c r="O1569" s="31"/>
      <c r="P1569" s="30"/>
      <c r="Z1569" s="44"/>
      <c r="AA1569" s="44"/>
      <c r="AB1569" s="44"/>
    </row>
    <row r="1570" s="35" customFormat="1" customHeight="1" spans="1:28">
      <c r="A1570" s="30"/>
      <c r="B1570" s="38">
        <v>46127</v>
      </c>
      <c r="C1570" s="69" t="s">
        <v>28</v>
      </c>
      <c r="D1570" s="30" t="s">
        <v>33</v>
      </c>
      <c r="E1570" s="74" t="s">
        <v>215</v>
      </c>
      <c r="F1570" s="56"/>
      <c r="G1570" s="75">
        <v>2954.63</v>
      </c>
      <c r="H1570" s="32">
        <v>471711.850000001</v>
      </c>
      <c r="I1570" s="31" t="s">
        <v>216</v>
      </c>
      <c r="J1570" s="30"/>
      <c r="K1570" s="31"/>
      <c r="L1570" s="30">
        <v>202604</v>
      </c>
      <c r="M1570" s="31"/>
      <c r="N1570" s="30">
        <v>202604</v>
      </c>
      <c r="O1570" s="31"/>
      <c r="P1570" s="30"/>
      <c r="Z1570" s="44"/>
      <c r="AA1570" s="44"/>
      <c r="AB1570" s="44"/>
    </row>
    <row r="1571" s="35" customFormat="1" customHeight="1" spans="1:28">
      <c r="A1571" s="30"/>
      <c r="B1571" s="38">
        <v>46127</v>
      </c>
      <c r="C1571" s="69" t="s">
        <v>28</v>
      </c>
      <c r="D1571" s="30" t="s">
        <v>33</v>
      </c>
      <c r="E1571" s="74" t="s">
        <v>217</v>
      </c>
      <c r="F1571" s="56"/>
      <c r="G1571" s="75">
        <v>2056.42</v>
      </c>
      <c r="H1571" s="32">
        <v>469655.430000001</v>
      </c>
      <c r="I1571" s="31" t="s">
        <v>216</v>
      </c>
      <c r="J1571" s="30"/>
      <c r="K1571" s="31"/>
      <c r="L1571" s="30">
        <v>202604</v>
      </c>
      <c r="M1571" s="31"/>
      <c r="N1571" s="30">
        <v>202604</v>
      </c>
      <c r="O1571" s="31"/>
      <c r="P1571" s="30"/>
      <c r="Z1571" s="44"/>
      <c r="AA1571" s="44"/>
      <c r="AB1571" s="44"/>
    </row>
    <row r="1572" s="35" customFormat="1" customHeight="1" spans="1:28">
      <c r="A1572" s="30"/>
      <c r="B1572" s="38">
        <v>46127</v>
      </c>
      <c r="C1572" s="69" t="s">
        <v>28</v>
      </c>
      <c r="D1572" s="30" t="s">
        <v>33</v>
      </c>
      <c r="E1572" s="74" t="s">
        <v>218</v>
      </c>
      <c r="F1572" s="56"/>
      <c r="G1572" s="75">
        <v>2596.57</v>
      </c>
      <c r="H1572" s="32">
        <v>467058.860000001</v>
      </c>
      <c r="I1572" s="31" t="s">
        <v>219</v>
      </c>
      <c r="J1572" s="30"/>
      <c r="K1572" s="31"/>
      <c r="L1572" s="30">
        <v>202604</v>
      </c>
      <c r="M1572" s="31"/>
      <c r="N1572" s="30">
        <v>202604</v>
      </c>
      <c r="O1572" s="31"/>
      <c r="P1572" s="30"/>
      <c r="Z1572" s="44"/>
      <c r="AA1572" s="44"/>
      <c r="AB1572" s="44"/>
    </row>
    <row r="1573" s="35" customFormat="1" customHeight="1" spans="1:28">
      <c r="A1573" s="30"/>
      <c r="B1573" s="38">
        <v>46127</v>
      </c>
      <c r="C1573" s="69" t="s">
        <v>28</v>
      </c>
      <c r="D1573" s="30"/>
      <c r="E1573" s="74" t="s">
        <v>222</v>
      </c>
      <c r="F1573" s="56"/>
      <c r="G1573" s="75">
        <v>2519.68</v>
      </c>
      <c r="H1573" s="32">
        <v>464539.180000001</v>
      </c>
      <c r="I1573" s="31" t="s">
        <v>231</v>
      </c>
      <c r="J1573" s="30"/>
      <c r="K1573" s="31"/>
      <c r="L1573" s="30">
        <v>202604</v>
      </c>
      <c r="M1573" s="31"/>
      <c r="N1573" s="30">
        <v>202604</v>
      </c>
      <c r="O1573" s="31"/>
      <c r="P1573" s="30"/>
      <c r="Z1573" s="44"/>
      <c r="AA1573" s="44"/>
      <c r="AB1573" s="44"/>
    </row>
    <row r="1574" s="35" customFormat="1" customHeight="1" spans="1:28">
      <c r="A1574" s="30"/>
      <c r="B1574" s="38">
        <v>46127</v>
      </c>
      <c r="C1574" s="69" t="s">
        <v>28</v>
      </c>
      <c r="D1574" s="30" t="s">
        <v>33</v>
      </c>
      <c r="E1574" s="74" t="s">
        <v>223</v>
      </c>
      <c r="F1574" s="56"/>
      <c r="G1574" s="75">
        <v>4033.09</v>
      </c>
      <c r="H1574" s="32">
        <v>460506.090000001</v>
      </c>
      <c r="I1574" s="31" t="s">
        <v>117</v>
      </c>
      <c r="J1574" s="30"/>
      <c r="K1574" s="31"/>
      <c r="L1574" s="30">
        <v>202604</v>
      </c>
      <c r="M1574" s="31"/>
      <c r="N1574" s="30">
        <v>202604</v>
      </c>
      <c r="O1574" s="31"/>
      <c r="P1574" s="30"/>
      <c r="Z1574" s="44"/>
      <c r="AA1574" s="44"/>
      <c r="AB1574" s="44"/>
    </row>
    <row r="1575" s="35" customFormat="1" customHeight="1" spans="1:28">
      <c r="A1575" s="30"/>
      <c r="B1575" s="38">
        <v>46127</v>
      </c>
      <c r="C1575" s="69" t="s">
        <v>28</v>
      </c>
      <c r="D1575" s="30" t="s">
        <v>33</v>
      </c>
      <c r="E1575" s="74" t="s">
        <v>224</v>
      </c>
      <c r="F1575" s="56"/>
      <c r="G1575" s="75">
        <v>2865.21</v>
      </c>
      <c r="H1575" s="32">
        <v>457640.880000001</v>
      </c>
      <c r="I1575" s="31" t="s">
        <v>117</v>
      </c>
      <c r="J1575" s="30"/>
      <c r="K1575" s="31"/>
      <c r="L1575" s="30">
        <v>202604</v>
      </c>
      <c r="M1575" s="31"/>
      <c r="N1575" s="30">
        <v>202604</v>
      </c>
      <c r="O1575" s="31"/>
      <c r="P1575" s="30"/>
      <c r="Z1575" s="44"/>
      <c r="AA1575" s="44"/>
      <c r="AB1575" s="44"/>
    </row>
    <row r="1576" s="35" customFormat="1" customHeight="1" spans="1:28">
      <c r="A1576" s="30"/>
      <c r="B1576" s="38">
        <v>46127</v>
      </c>
      <c r="C1576" s="69" t="s">
        <v>28</v>
      </c>
      <c r="D1576" s="30" t="s">
        <v>33</v>
      </c>
      <c r="E1576" s="74" t="s">
        <v>226</v>
      </c>
      <c r="F1576" s="56"/>
      <c r="G1576" s="75">
        <v>2937.4</v>
      </c>
      <c r="H1576" s="32">
        <v>454703.480000001</v>
      </c>
      <c r="I1576" s="31" t="s">
        <v>227</v>
      </c>
      <c r="J1576" s="30"/>
      <c r="K1576" s="31"/>
      <c r="L1576" s="30">
        <v>202604</v>
      </c>
      <c r="M1576" s="31"/>
      <c r="N1576" s="30">
        <v>202604</v>
      </c>
      <c r="O1576" s="31"/>
      <c r="P1576" s="30"/>
      <c r="Z1576" s="44"/>
      <c r="AA1576" s="44"/>
      <c r="AB1576" s="44"/>
    </row>
    <row r="1577" s="35" customFormat="1" customHeight="1" spans="1:28">
      <c r="A1577" s="30"/>
      <c r="B1577" s="38">
        <v>46127</v>
      </c>
      <c r="C1577" s="69" t="s">
        <v>28</v>
      </c>
      <c r="D1577" s="30" t="s">
        <v>33</v>
      </c>
      <c r="E1577" s="74" t="s">
        <v>229</v>
      </c>
      <c r="F1577" s="56"/>
      <c r="G1577" s="75">
        <v>5321.67</v>
      </c>
      <c r="H1577" s="32">
        <v>449381.810000001</v>
      </c>
      <c r="I1577" s="30" t="s">
        <v>227</v>
      </c>
      <c r="J1577" s="30"/>
      <c r="K1577" s="31"/>
      <c r="L1577" s="30">
        <v>202604</v>
      </c>
      <c r="M1577" s="31"/>
      <c r="N1577" s="30">
        <v>202604</v>
      </c>
      <c r="O1577" s="31"/>
      <c r="P1577" s="30"/>
      <c r="Z1577" s="44"/>
      <c r="AA1577" s="44"/>
      <c r="AB1577" s="44"/>
    </row>
    <row r="1578" s="35" customFormat="1" customHeight="1" spans="1:28">
      <c r="A1578" s="30"/>
      <c r="B1578" s="38">
        <v>46127</v>
      </c>
      <c r="C1578" s="69" t="s">
        <v>28</v>
      </c>
      <c r="D1578" s="30" t="s">
        <v>33</v>
      </c>
      <c r="E1578" s="74" t="s">
        <v>225</v>
      </c>
      <c r="F1578" s="56"/>
      <c r="G1578" s="75">
        <v>3215.18</v>
      </c>
      <c r="H1578" s="32">
        <v>446166.630000001</v>
      </c>
      <c r="I1578" s="31" t="s">
        <v>11</v>
      </c>
      <c r="J1578" s="30"/>
      <c r="K1578" s="31"/>
      <c r="L1578" s="30">
        <v>202604</v>
      </c>
      <c r="M1578" s="31"/>
      <c r="N1578" s="30">
        <v>202604</v>
      </c>
      <c r="O1578" s="31"/>
      <c r="P1578" s="30"/>
      <c r="Z1578" s="44"/>
      <c r="AA1578" s="44"/>
      <c r="AB1578" s="44"/>
    </row>
    <row r="1579" s="35" customFormat="1" customHeight="1" spans="1:28">
      <c r="A1579" s="30"/>
      <c r="B1579" s="38">
        <v>46127</v>
      </c>
      <c r="C1579" s="69" t="s">
        <v>28</v>
      </c>
      <c r="D1579" s="30" t="s">
        <v>33</v>
      </c>
      <c r="E1579" s="74" t="s">
        <v>230</v>
      </c>
      <c r="F1579" s="56"/>
      <c r="G1579" s="75">
        <v>2966.26</v>
      </c>
      <c r="H1579" s="32">
        <v>443200.370000002</v>
      </c>
      <c r="I1579" s="31" t="s">
        <v>231</v>
      </c>
      <c r="J1579" s="30"/>
      <c r="K1579" s="31"/>
      <c r="L1579" s="30">
        <v>202604</v>
      </c>
      <c r="M1579" s="31"/>
      <c r="N1579" s="30">
        <v>202604</v>
      </c>
      <c r="O1579" s="31"/>
      <c r="P1579" s="30"/>
      <c r="Z1579" s="44"/>
      <c r="AA1579" s="44"/>
      <c r="AB1579" s="44"/>
    </row>
    <row r="1580" s="35" customFormat="1" customHeight="1" spans="1:28">
      <c r="A1580" s="30"/>
      <c r="B1580" s="38">
        <v>46127</v>
      </c>
      <c r="C1580" s="69" t="s">
        <v>28</v>
      </c>
      <c r="D1580" s="30"/>
      <c r="E1580" s="74" t="s">
        <v>222</v>
      </c>
      <c r="F1580" s="56"/>
      <c r="G1580" s="75">
        <v>3061.95</v>
      </c>
      <c r="H1580" s="32">
        <v>440138.420000001</v>
      </c>
      <c r="I1580" s="31" t="s">
        <v>231</v>
      </c>
      <c r="J1580" s="30"/>
      <c r="K1580" s="31"/>
      <c r="L1580" s="30">
        <v>202604</v>
      </c>
      <c r="M1580" s="31"/>
      <c r="N1580" s="30">
        <v>202604</v>
      </c>
      <c r="O1580" s="31"/>
      <c r="P1580" s="30"/>
      <c r="Z1580" s="44"/>
      <c r="AA1580" s="44"/>
      <c r="AB1580" s="44"/>
    </row>
    <row r="1581" s="35" customFormat="1" customHeight="1" spans="1:28">
      <c r="A1581" s="30"/>
      <c r="B1581" s="38">
        <v>46127</v>
      </c>
      <c r="C1581" s="69" t="s">
        <v>28</v>
      </c>
      <c r="D1581" s="30" t="s">
        <v>33</v>
      </c>
      <c r="E1581" s="74" t="s">
        <v>232</v>
      </c>
      <c r="F1581" s="56"/>
      <c r="G1581" s="75">
        <v>500</v>
      </c>
      <c r="H1581" s="32">
        <v>439638.420000001</v>
      </c>
      <c r="I1581" s="31" t="s">
        <v>219</v>
      </c>
      <c r="J1581" s="30"/>
      <c r="K1581" s="31"/>
      <c r="L1581" s="30">
        <v>202604</v>
      </c>
      <c r="M1581" s="31"/>
      <c r="N1581" s="30">
        <v>202604</v>
      </c>
      <c r="O1581" s="31"/>
      <c r="P1581" s="30"/>
      <c r="Z1581" s="44"/>
      <c r="AA1581" s="44"/>
      <c r="AB1581" s="44"/>
    </row>
    <row r="1582" s="35" customFormat="1" customHeight="1" spans="1:28">
      <c r="A1582" s="30"/>
      <c r="B1582" s="38">
        <v>46127</v>
      </c>
      <c r="C1582" s="69" t="s">
        <v>28</v>
      </c>
      <c r="D1582" s="30" t="s">
        <v>33</v>
      </c>
      <c r="E1582" s="74" t="s">
        <v>232</v>
      </c>
      <c r="F1582" s="56"/>
      <c r="G1582" s="75">
        <v>500</v>
      </c>
      <c r="H1582" s="32">
        <v>439138.420000001</v>
      </c>
      <c r="I1582" s="31" t="s">
        <v>82</v>
      </c>
      <c r="J1582" s="30"/>
      <c r="K1582" s="31"/>
      <c r="L1582" s="30">
        <v>202604</v>
      </c>
      <c r="M1582" s="31"/>
      <c r="N1582" s="30">
        <v>202604</v>
      </c>
      <c r="O1582" s="31"/>
      <c r="P1582" s="30"/>
      <c r="Z1582" s="44"/>
      <c r="AA1582" s="44"/>
      <c r="AB1582" s="44"/>
    </row>
    <row r="1583" s="35" customFormat="1" customHeight="1" spans="1:28">
      <c r="A1583" s="30"/>
      <c r="B1583" s="38">
        <v>46127</v>
      </c>
      <c r="C1583" s="69" t="s">
        <v>28</v>
      </c>
      <c r="D1583" s="30" t="s">
        <v>33</v>
      </c>
      <c r="E1583" s="74" t="s">
        <v>232</v>
      </c>
      <c r="F1583" s="56"/>
      <c r="G1583" s="75">
        <v>500</v>
      </c>
      <c r="H1583" s="32">
        <v>438638.420000001</v>
      </c>
      <c r="I1583" s="31" t="s">
        <v>114</v>
      </c>
      <c r="J1583" s="30"/>
      <c r="K1583" s="31"/>
      <c r="L1583" s="30">
        <v>202604</v>
      </c>
      <c r="M1583" s="31"/>
      <c r="N1583" s="30">
        <v>202604</v>
      </c>
      <c r="O1583" s="31"/>
      <c r="P1583" s="30"/>
      <c r="Z1583" s="44"/>
      <c r="AA1583" s="44"/>
      <c r="AB1583" s="44"/>
    </row>
    <row r="1584" s="35" customFormat="1" customHeight="1" spans="1:28">
      <c r="A1584" s="30"/>
      <c r="B1584" s="38">
        <v>46127</v>
      </c>
      <c r="C1584" s="69" t="s">
        <v>28</v>
      </c>
      <c r="D1584" s="30" t="s">
        <v>33</v>
      </c>
      <c r="E1584" s="74" t="s">
        <v>232</v>
      </c>
      <c r="F1584" s="56"/>
      <c r="G1584" s="75">
        <v>500</v>
      </c>
      <c r="H1584" s="32">
        <v>438138.420000001</v>
      </c>
      <c r="I1584" s="31" t="s">
        <v>103</v>
      </c>
      <c r="J1584" s="30"/>
      <c r="K1584" s="31"/>
      <c r="L1584" s="30">
        <v>202604</v>
      </c>
      <c r="M1584" s="31"/>
      <c r="N1584" s="30">
        <v>202604</v>
      </c>
      <c r="O1584" s="31"/>
      <c r="P1584" s="30"/>
      <c r="Z1584" s="44"/>
      <c r="AA1584" s="44"/>
      <c r="AB1584" s="44"/>
    </row>
    <row r="1585" s="35" customFormat="1" customHeight="1" spans="1:28">
      <c r="A1585" s="30"/>
      <c r="B1585" s="38">
        <v>46127</v>
      </c>
      <c r="C1585" s="69" t="s">
        <v>28</v>
      </c>
      <c r="D1585" s="30"/>
      <c r="E1585" s="74" t="s">
        <v>232</v>
      </c>
      <c r="F1585" s="56"/>
      <c r="G1585" s="75">
        <v>500</v>
      </c>
      <c r="H1585" s="32">
        <v>437638.420000001</v>
      </c>
      <c r="I1585" s="31" t="s">
        <v>231</v>
      </c>
      <c r="J1585" s="30"/>
      <c r="K1585" s="31"/>
      <c r="L1585" s="30">
        <v>202604</v>
      </c>
      <c r="M1585" s="31"/>
      <c r="N1585" s="30">
        <v>202604</v>
      </c>
      <c r="O1585" s="31"/>
      <c r="P1585" s="30"/>
      <c r="Z1585" s="44"/>
      <c r="AA1585" s="44"/>
      <c r="AB1585" s="44"/>
    </row>
    <row r="1586" s="35" customFormat="1" customHeight="1" spans="1:28">
      <c r="A1586" s="30"/>
      <c r="B1586" s="38">
        <v>46127</v>
      </c>
      <c r="C1586" s="69" t="s">
        <v>28</v>
      </c>
      <c r="D1586" s="30"/>
      <c r="E1586" s="74" t="s">
        <v>232</v>
      </c>
      <c r="F1586" s="56"/>
      <c r="G1586" s="75">
        <v>500</v>
      </c>
      <c r="H1586" s="32">
        <v>437138.420000001</v>
      </c>
      <c r="I1586" s="31" t="s">
        <v>231</v>
      </c>
      <c r="J1586" s="30"/>
      <c r="K1586" s="31"/>
      <c r="L1586" s="30">
        <v>202604</v>
      </c>
      <c r="M1586" s="31"/>
      <c r="N1586" s="30">
        <v>202604</v>
      </c>
      <c r="O1586" s="31"/>
      <c r="P1586" s="30"/>
      <c r="Z1586" s="44"/>
      <c r="AA1586" s="44"/>
      <c r="AB1586" s="44"/>
    </row>
    <row r="1587" s="35" customFormat="1" customHeight="1" spans="1:28">
      <c r="A1587" s="30"/>
      <c r="B1587" s="38">
        <v>46127</v>
      </c>
      <c r="C1587" s="69" t="s">
        <v>28</v>
      </c>
      <c r="D1587" s="30" t="s">
        <v>33</v>
      </c>
      <c r="E1587" s="74" t="s">
        <v>234</v>
      </c>
      <c r="F1587" s="56"/>
      <c r="G1587" s="75">
        <v>3380.62</v>
      </c>
      <c r="H1587" s="32">
        <v>433757.800000001</v>
      </c>
      <c r="I1587" s="31" t="s">
        <v>235</v>
      </c>
      <c r="J1587" s="30"/>
      <c r="K1587" s="31"/>
      <c r="L1587" s="30">
        <v>202604</v>
      </c>
      <c r="M1587" s="31"/>
      <c r="N1587" s="30">
        <v>202604</v>
      </c>
      <c r="O1587" s="31"/>
      <c r="P1587" s="30"/>
      <c r="Z1587" s="44"/>
      <c r="AA1587" s="44"/>
      <c r="AB1587" s="44"/>
    </row>
    <row r="1588" s="35" customFormat="1" customHeight="1" spans="1:28">
      <c r="A1588" s="30"/>
      <c r="B1588" s="38">
        <v>46127</v>
      </c>
      <c r="C1588" s="69" t="s">
        <v>28</v>
      </c>
      <c r="D1588" s="30" t="s">
        <v>33</v>
      </c>
      <c r="E1588" s="74" t="s">
        <v>236</v>
      </c>
      <c r="F1588" s="56"/>
      <c r="G1588" s="75">
        <v>2174.45</v>
      </c>
      <c r="H1588" s="32">
        <v>431583.350000001</v>
      </c>
      <c r="I1588" s="31" t="s">
        <v>235</v>
      </c>
      <c r="J1588" s="30"/>
      <c r="K1588" s="31"/>
      <c r="L1588" s="30">
        <v>202604</v>
      </c>
      <c r="M1588" s="31"/>
      <c r="N1588" s="30">
        <v>202604</v>
      </c>
      <c r="O1588" s="31"/>
      <c r="P1588" s="30"/>
      <c r="Z1588" s="44"/>
      <c r="AA1588" s="44"/>
      <c r="AB1588" s="44"/>
    </row>
    <row r="1589" s="35" customFormat="1" customHeight="1" spans="1:28">
      <c r="A1589" s="30"/>
      <c r="B1589" s="38">
        <v>46127</v>
      </c>
      <c r="C1589" s="69" t="s">
        <v>28</v>
      </c>
      <c r="D1589" s="30" t="s">
        <v>33</v>
      </c>
      <c r="E1589" s="74" t="s">
        <v>237</v>
      </c>
      <c r="F1589" s="56"/>
      <c r="G1589" s="75">
        <v>4104.7</v>
      </c>
      <c r="H1589" s="32">
        <v>427478.650000001</v>
      </c>
      <c r="I1589" s="31" t="s">
        <v>114</v>
      </c>
      <c r="J1589" s="30"/>
      <c r="K1589" s="31"/>
      <c r="L1589" s="30">
        <v>202604</v>
      </c>
      <c r="M1589" s="31"/>
      <c r="N1589" s="30">
        <v>202604</v>
      </c>
      <c r="O1589" s="31"/>
      <c r="P1589" s="30"/>
      <c r="Z1589" s="44"/>
      <c r="AA1589" s="44"/>
      <c r="AB1589" s="44"/>
    </row>
    <row r="1590" s="35" customFormat="1" customHeight="1" spans="1:28">
      <c r="A1590" s="30"/>
      <c r="B1590" s="38">
        <v>46127</v>
      </c>
      <c r="C1590" s="69" t="s">
        <v>28</v>
      </c>
      <c r="D1590" s="30" t="s">
        <v>33</v>
      </c>
      <c r="E1590" s="74" t="s">
        <v>238</v>
      </c>
      <c r="F1590" s="56"/>
      <c r="G1590" s="75">
        <v>2892.4</v>
      </c>
      <c r="H1590" s="32">
        <v>424586.250000001</v>
      </c>
      <c r="I1590" s="31" t="s">
        <v>114</v>
      </c>
      <c r="J1590" s="30"/>
      <c r="K1590" s="31"/>
      <c r="L1590" s="30">
        <v>202604</v>
      </c>
      <c r="M1590" s="31"/>
      <c r="N1590" s="30">
        <v>202604</v>
      </c>
      <c r="O1590" s="31"/>
      <c r="P1590" s="30"/>
      <c r="Z1590" s="44"/>
      <c r="AA1590" s="44"/>
      <c r="AB1590" s="44"/>
    </row>
    <row r="1591" s="35" customFormat="1" customHeight="1" spans="1:28">
      <c r="A1591" s="30"/>
      <c r="B1591" s="38">
        <v>46127</v>
      </c>
      <c r="C1591" s="69" t="s">
        <v>28</v>
      </c>
      <c r="D1591" s="30" t="s">
        <v>33</v>
      </c>
      <c r="E1591" s="74" t="s">
        <v>240</v>
      </c>
      <c r="F1591" s="56"/>
      <c r="G1591" s="75">
        <v>1972.42</v>
      </c>
      <c r="H1591" s="32">
        <v>422613.830000001</v>
      </c>
      <c r="I1591" s="31" t="s">
        <v>103</v>
      </c>
      <c r="J1591" s="30"/>
      <c r="K1591" s="31"/>
      <c r="L1591" s="30">
        <v>202604</v>
      </c>
      <c r="M1591" s="31"/>
      <c r="N1591" s="30">
        <v>202604</v>
      </c>
      <c r="O1591" s="31"/>
      <c r="P1591" s="30"/>
      <c r="Z1591" s="44"/>
      <c r="AA1591" s="44"/>
      <c r="AB1591" s="44"/>
    </row>
    <row r="1592" s="35" customFormat="1" customHeight="1" spans="1:28">
      <c r="A1592" s="30"/>
      <c r="B1592" s="38">
        <v>46127</v>
      </c>
      <c r="C1592" s="69" t="s">
        <v>28</v>
      </c>
      <c r="D1592" s="30" t="s">
        <v>33</v>
      </c>
      <c r="E1592" s="74" t="s">
        <v>241</v>
      </c>
      <c r="F1592" s="56"/>
      <c r="G1592" s="75">
        <v>2585.13</v>
      </c>
      <c r="H1592" s="32">
        <v>420028.700000001</v>
      </c>
      <c r="I1592" s="31" t="s">
        <v>103</v>
      </c>
      <c r="J1592" s="30"/>
      <c r="K1592" s="31"/>
      <c r="L1592" s="30">
        <v>202604</v>
      </c>
      <c r="M1592" s="31"/>
      <c r="N1592" s="30">
        <v>202604</v>
      </c>
      <c r="O1592" s="31"/>
      <c r="P1592" s="30"/>
      <c r="Z1592" s="44"/>
      <c r="AA1592" s="44"/>
      <c r="AB1592" s="44"/>
    </row>
    <row r="1593" s="35" customFormat="1" customHeight="1" spans="1:28">
      <c r="A1593" s="30"/>
      <c r="B1593" s="38">
        <v>46127</v>
      </c>
      <c r="C1593" s="69" t="s">
        <v>28</v>
      </c>
      <c r="D1593" s="30" t="s">
        <v>33</v>
      </c>
      <c r="E1593" s="74" t="s">
        <v>242</v>
      </c>
      <c r="F1593" s="56"/>
      <c r="G1593" s="75">
        <v>3958.16</v>
      </c>
      <c r="H1593" s="32">
        <v>416070.540000001</v>
      </c>
      <c r="I1593" s="31" t="s">
        <v>233</v>
      </c>
      <c r="J1593" s="30"/>
      <c r="K1593" s="31"/>
      <c r="L1593" s="30">
        <v>202604</v>
      </c>
      <c r="M1593" s="31"/>
      <c r="N1593" s="30">
        <v>202604</v>
      </c>
      <c r="O1593" s="31"/>
      <c r="P1593" s="30"/>
      <c r="Z1593" s="44"/>
      <c r="AA1593" s="44"/>
      <c r="AB1593" s="44"/>
    </row>
    <row r="1594" s="35" customFormat="1" customHeight="1" spans="1:28">
      <c r="A1594" s="30"/>
      <c r="B1594" s="38">
        <v>46127</v>
      </c>
      <c r="C1594" s="69" t="s">
        <v>28</v>
      </c>
      <c r="D1594" s="30" t="s">
        <v>33</v>
      </c>
      <c r="E1594" s="74" t="s">
        <v>239</v>
      </c>
      <c r="F1594" s="56"/>
      <c r="G1594" s="75">
        <v>3271.31</v>
      </c>
      <c r="H1594" s="32">
        <v>412799.230000001</v>
      </c>
      <c r="I1594" s="31" t="s">
        <v>11</v>
      </c>
      <c r="J1594" s="30"/>
      <c r="K1594" s="31"/>
      <c r="L1594" s="30">
        <v>202604</v>
      </c>
      <c r="M1594" s="31"/>
      <c r="N1594" s="30">
        <v>202604</v>
      </c>
      <c r="O1594" s="31"/>
      <c r="P1594" s="30"/>
      <c r="Z1594" s="44"/>
      <c r="AA1594" s="44"/>
      <c r="AB1594" s="44"/>
    </row>
    <row r="1595" s="35" customFormat="1" customHeight="1" spans="1:28">
      <c r="A1595" s="30"/>
      <c r="B1595" s="38">
        <v>46127</v>
      </c>
      <c r="C1595" s="69" t="s">
        <v>28</v>
      </c>
      <c r="D1595" s="30" t="s">
        <v>33</v>
      </c>
      <c r="E1595" s="74" t="s">
        <v>243</v>
      </c>
      <c r="F1595" s="56"/>
      <c r="G1595" s="75">
        <v>2404.88</v>
      </c>
      <c r="H1595" s="32">
        <v>410394.350000001</v>
      </c>
      <c r="I1595" s="31" t="s">
        <v>233</v>
      </c>
      <c r="J1595" s="30"/>
      <c r="K1595" s="31"/>
      <c r="L1595" s="30">
        <v>202604</v>
      </c>
      <c r="M1595" s="31"/>
      <c r="N1595" s="30">
        <v>202604</v>
      </c>
      <c r="O1595" s="31"/>
      <c r="P1595" s="30"/>
      <c r="Z1595" s="44"/>
      <c r="AA1595" s="44"/>
      <c r="AB1595" s="44"/>
    </row>
    <row r="1596" s="35" customFormat="1" customHeight="1" spans="1:28">
      <c r="A1596" s="30"/>
      <c r="B1596" s="38">
        <v>46127</v>
      </c>
      <c r="C1596" s="69" t="s">
        <v>28</v>
      </c>
      <c r="D1596" s="30" t="s">
        <v>33</v>
      </c>
      <c r="E1596" s="74" t="s">
        <v>244</v>
      </c>
      <c r="F1596" s="56"/>
      <c r="G1596" s="75">
        <v>2289.14</v>
      </c>
      <c r="H1596" s="32">
        <v>408105.210000001</v>
      </c>
      <c r="I1596" s="31" t="s">
        <v>82</v>
      </c>
      <c r="J1596" s="30"/>
      <c r="K1596" s="31"/>
      <c r="L1596" s="30">
        <v>202604</v>
      </c>
      <c r="M1596" s="31"/>
      <c r="N1596" s="30">
        <v>202604</v>
      </c>
      <c r="O1596" s="31"/>
      <c r="P1596" s="30"/>
      <c r="Z1596" s="44"/>
      <c r="AA1596" s="44"/>
      <c r="AB1596" s="44"/>
    </row>
    <row r="1597" s="35" customFormat="1" customHeight="1" spans="1:28">
      <c r="A1597" s="30"/>
      <c r="B1597" s="38">
        <v>46127</v>
      </c>
      <c r="C1597" s="69" t="s">
        <v>28</v>
      </c>
      <c r="D1597" s="30" t="s">
        <v>33</v>
      </c>
      <c r="E1597" s="74" t="s">
        <v>245</v>
      </c>
      <c r="F1597" s="56"/>
      <c r="G1597" s="75">
        <v>2275.21</v>
      </c>
      <c r="H1597" s="32">
        <v>405830.000000001</v>
      </c>
      <c r="I1597" s="31" t="s">
        <v>82</v>
      </c>
      <c r="J1597" s="30"/>
      <c r="K1597" s="31"/>
      <c r="L1597" s="30">
        <v>202604</v>
      </c>
      <c r="M1597" s="31"/>
      <c r="N1597" s="30">
        <v>202604</v>
      </c>
      <c r="O1597" s="31"/>
      <c r="P1597" s="30"/>
      <c r="Z1597" s="44"/>
      <c r="AA1597" s="44"/>
      <c r="AB1597" s="44"/>
    </row>
    <row r="1598" s="35" customFormat="1" customHeight="1" spans="1:28">
      <c r="A1598" s="30"/>
      <c r="B1598" s="38">
        <v>46127</v>
      </c>
      <c r="C1598" s="69" t="s">
        <v>28</v>
      </c>
      <c r="D1598" s="30" t="s">
        <v>33</v>
      </c>
      <c r="E1598" s="74" t="s">
        <v>246</v>
      </c>
      <c r="F1598" s="56"/>
      <c r="G1598" s="75">
        <v>3641.54</v>
      </c>
      <c r="H1598" s="32">
        <v>402188.460000001</v>
      </c>
      <c r="I1598" s="31" t="s">
        <v>87</v>
      </c>
      <c r="J1598" s="30"/>
      <c r="K1598" s="31"/>
      <c r="L1598" s="30">
        <v>202604</v>
      </c>
      <c r="M1598" s="31"/>
      <c r="N1598" s="30">
        <v>202604</v>
      </c>
      <c r="O1598" s="31"/>
      <c r="P1598" s="30"/>
      <c r="Z1598" s="44"/>
      <c r="AA1598" s="44"/>
      <c r="AB1598" s="44"/>
    </row>
    <row r="1599" s="35" customFormat="1" customHeight="1" spans="1:28">
      <c r="A1599" s="30"/>
      <c r="B1599" s="38">
        <v>46127</v>
      </c>
      <c r="C1599" s="69" t="s">
        <v>28</v>
      </c>
      <c r="D1599" s="30" t="s">
        <v>33</v>
      </c>
      <c r="E1599" s="74" t="s">
        <v>247</v>
      </c>
      <c r="F1599" s="56"/>
      <c r="G1599" s="75">
        <v>2781.22</v>
      </c>
      <c r="H1599" s="32">
        <v>399407.240000001</v>
      </c>
      <c r="I1599" s="31" t="s">
        <v>87</v>
      </c>
      <c r="J1599" s="30"/>
      <c r="K1599" s="31"/>
      <c r="L1599" s="30">
        <v>202604</v>
      </c>
      <c r="M1599" s="31"/>
      <c r="N1599" s="30">
        <v>202604</v>
      </c>
      <c r="O1599" s="31"/>
      <c r="P1599" s="30"/>
      <c r="Z1599" s="44"/>
      <c r="AA1599" s="44"/>
      <c r="AB1599" s="44"/>
    </row>
    <row r="1600" s="35" customFormat="1" customHeight="1" spans="1:28">
      <c r="A1600" s="30"/>
      <c r="B1600" s="38">
        <v>46127</v>
      </c>
      <c r="C1600" s="69" t="s">
        <v>28</v>
      </c>
      <c r="D1600" s="30" t="s">
        <v>33</v>
      </c>
      <c r="E1600" s="74" t="s">
        <v>248</v>
      </c>
      <c r="F1600" s="56"/>
      <c r="G1600" s="75">
        <v>2117.15</v>
      </c>
      <c r="H1600" s="32">
        <v>397290.090000001</v>
      </c>
      <c r="I1600" s="31" t="s">
        <v>45</v>
      </c>
      <c r="J1600" s="30"/>
      <c r="K1600" s="31"/>
      <c r="L1600" s="30">
        <v>202604</v>
      </c>
      <c r="M1600" s="31"/>
      <c r="N1600" s="30">
        <v>202604</v>
      </c>
      <c r="O1600" s="31"/>
      <c r="P1600" s="30"/>
      <c r="Z1600" s="44"/>
      <c r="AA1600" s="44"/>
      <c r="AB1600" s="44"/>
    </row>
    <row r="1601" s="35" customFormat="1" customHeight="1" spans="1:28">
      <c r="A1601" s="30"/>
      <c r="B1601" s="38">
        <v>46127</v>
      </c>
      <c r="C1601" s="69" t="s">
        <v>28</v>
      </c>
      <c r="D1601" s="30" t="s">
        <v>33</v>
      </c>
      <c r="E1601" s="74" t="s">
        <v>249</v>
      </c>
      <c r="F1601" s="56"/>
      <c r="G1601" s="75">
        <v>2256.32</v>
      </c>
      <c r="H1601" s="32">
        <v>395033.770000001</v>
      </c>
      <c r="I1601" s="31" t="s">
        <v>45</v>
      </c>
      <c r="J1601" s="30"/>
      <c r="K1601" s="31"/>
      <c r="L1601" s="30">
        <v>202604</v>
      </c>
      <c r="M1601" s="31"/>
      <c r="N1601" s="30">
        <v>202604</v>
      </c>
      <c r="O1601" s="31"/>
      <c r="P1601" s="30"/>
      <c r="Z1601" s="44"/>
      <c r="AA1601" s="44"/>
      <c r="AB1601" s="44"/>
    </row>
    <row r="1602" s="35" customFormat="1" customHeight="1" spans="1:28">
      <c r="A1602" s="30"/>
      <c r="B1602" s="38">
        <v>46127</v>
      </c>
      <c r="C1602" s="69" t="s">
        <v>28</v>
      </c>
      <c r="D1602" s="30" t="s">
        <v>33</v>
      </c>
      <c r="E1602" s="74" t="s">
        <v>250</v>
      </c>
      <c r="F1602" s="56"/>
      <c r="G1602" s="75">
        <v>1780.86</v>
      </c>
      <c r="H1602" s="32">
        <v>393252.910000001</v>
      </c>
      <c r="I1602" s="31" t="s">
        <v>62</v>
      </c>
      <c r="J1602" s="30"/>
      <c r="K1602" s="31"/>
      <c r="L1602" s="30">
        <v>202604</v>
      </c>
      <c r="M1602" s="31"/>
      <c r="N1602" s="30">
        <v>202604</v>
      </c>
      <c r="O1602" s="31"/>
      <c r="P1602" s="30"/>
      <c r="Z1602" s="44"/>
      <c r="AA1602" s="44"/>
      <c r="AB1602" s="44"/>
    </row>
    <row r="1603" s="35" customFormat="1" customHeight="1" spans="1:28">
      <c r="A1603" s="30"/>
      <c r="B1603" s="38">
        <v>46127</v>
      </c>
      <c r="C1603" s="69" t="s">
        <v>28</v>
      </c>
      <c r="D1603" s="30" t="s">
        <v>33</v>
      </c>
      <c r="E1603" s="74" t="s">
        <v>251</v>
      </c>
      <c r="F1603" s="56"/>
      <c r="G1603" s="75">
        <v>2669.27</v>
      </c>
      <c r="H1603" s="32">
        <v>390583.640000001</v>
      </c>
      <c r="I1603" s="31" t="s">
        <v>62</v>
      </c>
      <c r="J1603" s="30"/>
      <c r="K1603" s="31"/>
      <c r="L1603" s="30">
        <v>202604</v>
      </c>
      <c r="M1603" s="31"/>
      <c r="N1603" s="30">
        <v>202604</v>
      </c>
      <c r="O1603" s="31"/>
      <c r="P1603" s="30"/>
      <c r="Z1603" s="44"/>
      <c r="AA1603" s="44"/>
      <c r="AB1603" s="44"/>
    </row>
    <row r="1604" s="35" customFormat="1" customHeight="1" spans="1:28">
      <c r="A1604" s="30"/>
      <c r="B1604" s="38">
        <v>46127</v>
      </c>
      <c r="C1604" s="69" t="s">
        <v>28</v>
      </c>
      <c r="D1604" s="30" t="s">
        <v>33</v>
      </c>
      <c r="E1604" s="74" t="s">
        <v>252</v>
      </c>
      <c r="F1604" s="56"/>
      <c r="G1604" s="75">
        <v>2623.92</v>
      </c>
      <c r="H1604" s="32">
        <v>387959.720000001</v>
      </c>
      <c r="I1604" s="31" t="s">
        <v>35</v>
      </c>
      <c r="J1604" s="30"/>
      <c r="K1604" s="31"/>
      <c r="L1604" s="30">
        <v>202604</v>
      </c>
      <c r="M1604" s="31"/>
      <c r="N1604" s="30">
        <v>202604</v>
      </c>
      <c r="O1604" s="31"/>
      <c r="P1604" s="30"/>
      <c r="Z1604" s="44"/>
      <c r="AA1604" s="44"/>
      <c r="AB1604" s="44"/>
    </row>
    <row r="1605" s="35" customFormat="1" customHeight="1" spans="1:28">
      <c r="A1605" s="30"/>
      <c r="B1605" s="38">
        <v>46127</v>
      </c>
      <c r="C1605" s="69" t="s">
        <v>28</v>
      </c>
      <c r="D1605" s="30" t="s">
        <v>33</v>
      </c>
      <c r="E1605" s="74" t="s">
        <v>247</v>
      </c>
      <c r="F1605" s="56"/>
      <c r="G1605" s="75">
        <v>3551.31</v>
      </c>
      <c r="H1605" s="32">
        <v>384408.410000001</v>
      </c>
      <c r="I1605" s="31" t="s">
        <v>11</v>
      </c>
      <c r="J1605" s="30"/>
      <c r="K1605" s="31"/>
      <c r="L1605" s="30">
        <v>202604</v>
      </c>
      <c r="M1605" s="31"/>
      <c r="N1605" s="30">
        <v>202604</v>
      </c>
      <c r="O1605" s="31"/>
      <c r="P1605" s="30"/>
      <c r="Z1605" s="44"/>
      <c r="AA1605" s="44"/>
      <c r="AB1605" s="44"/>
    </row>
    <row r="1606" s="35" customFormat="1" customHeight="1" spans="1:28">
      <c r="A1606" s="30"/>
      <c r="B1606" s="38">
        <v>46127</v>
      </c>
      <c r="C1606" s="69" t="s">
        <v>28</v>
      </c>
      <c r="D1606" s="30" t="s">
        <v>33</v>
      </c>
      <c r="E1606" s="74" t="s">
        <v>253</v>
      </c>
      <c r="F1606" s="56"/>
      <c r="G1606" s="75">
        <v>3011.58</v>
      </c>
      <c r="H1606" s="32">
        <v>381396.830000001</v>
      </c>
      <c r="I1606" s="31" t="s">
        <v>35</v>
      </c>
      <c r="J1606" s="30"/>
      <c r="K1606" s="31"/>
      <c r="L1606" s="30">
        <v>202604</v>
      </c>
      <c r="M1606" s="31"/>
      <c r="N1606" s="30">
        <v>202604</v>
      </c>
      <c r="O1606" s="31"/>
      <c r="P1606" s="30"/>
      <c r="Z1606" s="44"/>
      <c r="AA1606" s="44"/>
      <c r="AB1606" s="44"/>
    </row>
    <row r="1607" s="35" customFormat="1" customHeight="1" spans="1:28">
      <c r="A1607" s="30"/>
      <c r="B1607" s="38">
        <v>46127</v>
      </c>
      <c r="C1607" s="69" t="s">
        <v>28</v>
      </c>
      <c r="D1607" s="30" t="s">
        <v>33</v>
      </c>
      <c r="E1607" s="74" t="s">
        <v>254</v>
      </c>
      <c r="F1607" s="56"/>
      <c r="G1607" s="75">
        <v>3866.45</v>
      </c>
      <c r="H1607" s="32">
        <v>377530.380000001</v>
      </c>
      <c r="I1607" s="31" t="s">
        <v>41</v>
      </c>
      <c r="J1607" s="30"/>
      <c r="K1607" s="31"/>
      <c r="L1607" s="30">
        <v>202604</v>
      </c>
      <c r="M1607" s="31"/>
      <c r="N1607" s="30">
        <v>202604</v>
      </c>
      <c r="O1607" s="31"/>
      <c r="P1607" s="30"/>
      <c r="Z1607" s="44"/>
      <c r="AA1607" s="44"/>
      <c r="AB1607" s="44"/>
    </row>
    <row r="1608" s="35" customFormat="1" customHeight="1" spans="1:28">
      <c r="A1608" s="30"/>
      <c r="B1608" s="38">
        <v>46111</v>
      </c>
      <c r="C1608" s="69" t="s">
        <v>28</v>
      </c>
      <c r="D1608" s="30" t="s">
        <v>33</v>
      </c>
      <c r="E1608" s="74" t="s">
        <v>255</v>
      </c>
      <c r="F1608" s="56"/>
      <c r="G1608" s="75">
        <v>2962.2</v>
      </c>
      <c r="H1608" s="32">
        <v>374568.180000001</v>
      </c>
      <c r="I1608" s="31" t="s">
        <v>41</v>
      </c>
      <c r="J1608" s="30"/>
      <c r="K1608" s="31"/>
      <c r="L1608" s="30">
        <v>202604</v>
      </c>
      <c r="M1608" s="31"/>
      <c r="N1608" s="30">
        <v>202603</v>
      </c>
      <c r="O1608" s="31"/>
      <c r="P1608" s="30"/>
      <c r="Z1608" s="44"/>
      <c r="AA1608" s="44"/>
      <c r="AB1608" s="44"/>
    </row>
    <row r="1609" s="35" customFormat="1" customHeight="1" spans="1:28">
      <c r="A1609" s="30"/>
      <c r="B1609" s="38">
        <v>46127</v>
      </c>
      <c r="C1609" s="69" t="s">
        <v>28</v>
      </c>
      <c r="D1609" s="30" t="s">
        <v>33</v>
      </c>
      <c r="E1609" s="74" t="s">
        <v>256</v>
      </c>
      <c r="F1609" s="56"/>
      <c r="G1609" s="75">
        <v>5050.49</v>
      </c>
      <c r="H1609" s="32">
        <v>369517.69</v>
      </c>
      <c r="I1609" s="30" t="s">
        <v>43</v>
      </c>
      <c r="J1609" s="30"/>
      <c r="K1609" s="31"/>
      <c r="L1609" s="30">
        <v>202604</v>
      </c>
      <c r="M1609" s="31"/>
      <c r="N1609" s="30">
        <v>202604</v>
      </c>
      <c r="O1609" s="31"/>
      <c r="P1609" s="30"/>
      <c r="Z1609" s="44"/>
      <c r="AA1609" s="44"/>
      <c r="AB1609" s="44"/>
    </row>
    <row r="1610" s="35" customFormat="1" customHeight="1" spans="1:28">
      <c r="A1610" s="30"/>
      <c r="B1610" s="38">
        <v>46127</v>
      </c>
      <c r="C1610" s="69" t="s">
        <v>28</v>
      </c>
      <c r="D1610" s="30" t="s">
        <v>33</v>
      </c>
      <c r="E1610" s="74" t="s">
        <v>257</v>
      </c>
      <c r="F1610" s="56"/>
      <c r="G1610" s="75">
        <v>7230.71</v>
      </c>
      <c r="H1610" s="32">
        <v>362286.98</v>
      </c>
      <c r="I1610" s="30" t="s">
        <v>43</v>
      </c>
      <c r="J1610" s="30"/>
      <c r="K1610" s="31"/>
      <c r="L1610" s="30">
        <v>202604</v>
      </c>
      <c r="M1610" s="31"/>
      <c r="N1610" s="30">
        <v>202604</v>
      </c>
      <c r="O1610" s="31"/>
      <c r="P1610" s="30"/>
      <c r="Z1610" s="44"/>
      <c r="AA1610" s="44"/>
      <c r="AB1610" s="44"/>
    </row>
    <row r="1611" s="35" customFormat="1" customHeight="1" spans="1:28">
      <c r="A1611" s="30"/>
      <c r="B1611" s="38">
        <v>46127</v>
      </c>
      <c r="C1611" s="69" t="s">
        <v>28</v>
      </c>
      <c r="D1611" s="30" t="s">
        <v>33</v>
      </c>
      <c r="E1611" s="74" t="s">
        <v>258</v>
      </c>
      <c r="F1611" s="56"/>
      <c r="G1611" s="75">
        <v>6412.86</v>
      </c>
      <c r="H1611" s="32">
        <v>355874.120000001</v>
      </c>
      <c r="I1611" s="31" t="s">
        <v>43</v>
      </c>
      <c r="J1611" s="30"/>
      <c r="K1611" s="31"/>
      <c r="L1611" s="30">
        <v>202604</v>
      </c>
      <c r="M1611" s="31"/>
      <c r="N1611" s="30">
        <v>202604</v>
      </c>
      <c r="O1611" s="31"/>
      <c r="P1611" s="30"/>
      <c r="Z1611" s="44"/>
      <c r="AA1611" s="44"/>
      <c r="AB1611" s="44"/>
    </row>
    <row r="1612" s="35" customFormat="1" customHeight="1" spans="1:28">
      <c r="A1612" s="30"/>
      <c r="B1612" s="38">
        <v>46127</v>
      </c>
      <c r="C1612" s="69" t="s">
        <v>28</v>
      </c>
      <c r="D1612" s="30" t="s">
        <v>33</v>
      </c>
      <c r="E1612" s="74" t="s">
        <v>259</v>
      </c>
      <c r="F1612" s="56"/>
      <c r="G1612" s="75">
        <v>2341.63</v>
      </c>
      <c r="H1612" s="32">
        <v>353532.490000001</v>
      </c>
      <c r="I1612" s="30" t="s">
        <v>60</v>
      </c>
      <c r="J1612" s="30"/>
      <c r="K1612" s="31"/>
      <c r="L1612" s="30">
        <v>202604</v>
      </c>
      <c r="M1612" s="31"/>
      <c r="N1612" s="30">
        <v>202604</v>
      </c>
      <c r="O1612" s="31"/>
      <c r="P1612" s="30"/>
      <c r="Z1612" s="44"/>
      <c r="AA1612" s="44"/>
      <c r="AB1612" s="44"/>
    </row>
    <row r="1613" s="35" customFormat="1" customHeight="1" spans="1:28">
      <c r="A1613" s="30"/>
      <c r="B1613" s="38">
        <v>46127</v>
      </c>
      <c r="C1613" s="69" t="s">
        <v>28</v>
      </c>
      <c r="D1613" s="30" t="s">
        <v>33</v>
      </c>
      <c r="E1613" s="74" t="s">
        <v>261</v>
      </c>
      <c r="F1613" s="56"/>
      <c r="G1613" s="75">
        <v>2630.48</v>
      </c>
      <c r="H1613" s="32">
        <v>350902.010000001</v>
      </c>
      <c r="I1613" s="31" t="s">
        <v>37</v>
      </c>
      <c r="J1613" s="30"/>
      <c r="K1613" s="31"/>
      <c r="L1613" s="30">
        <v>202604</v>
      </c>
      <c r="M1613" s="31"/>
      <c r="N1613" s="30">
        <v>202604</v>
      </c>
      <c r="O1613" s="31"/>
      <c r="P1613" s="30"/>
      <c r="Z1613" s="44"/>
      <c r="AA1613" s="44"/>
      <c r="AB1613" s="44"/>
    </row>
    <row r="1614" s="35" customFormat="1" customHeight="1" spans="1:28">
      <c r="A1614" s="30"/>
      <c r="B1614" s="38">
        <v>46127</v>
      </c>
      <c r="C1614" s="69" t="s">
        <v>28</v>
      </c>
      <c r="D1614" s="30" t="s">
        <v>33</v>
      </c>
      <c r="E1614" s="74" t="s">
        <v>262</v>
      </c>
      <c r="F1614" s="56"/>
      <c r="G1614" s="75">
        <v>3075.03</v>
      </c>
      <c r="H1614" s="32">
        <v>347826.980000001</v>
      </c>
      <c r="I1614" s="31" t="s">
        <v>97</v>
      </c>
      <c r="J1614" s="30"/>
      <c r="K1614" s="31"/>
      <c r="L1614" s="30">
        <v>202604</v>
      </c>
      <c r="M1614" s="31"/>
      <c r="N1614" s="30">
        <v>202604</v>
      </c>
      <c r="O1614" s="31"/>
      <c r="P1614" s="30"/>
      <c r="Z1614" s="44"/>
      <c r="AA1614" s="44"/>
      <c r="AB1614" s="44"/>
    </row>
    <row r="1615" s="35" customFormat="1" customHeight="1" spans="1:28">
      <c r="A1615" s="30"/>
      <c r="B1615" s="38">
        <v>46127</v>
      </c>
      <c r="C1615" s="69" t="s">
        <v>28</v>
      </c>
      <c r="D1615" s="30"/>
      <c r="E1615" s="74" t="s">
        <v>263</v>
      </c>
      <c r="F1615" s="56"/>
      <c r="G1615" s="75">
        <v>2447.4</v>
      </c>
      <c r="H1615" s="32">
        <v>345379.580000001</v>
      </c>
      <c r="I1615" s="31" t="s">
        <v>264</v>
      </c>
      <c r="J1615" s="30"/>
      <c r="K1615" s="31"/>
      <c r="L1615" s="30">
        <v>202604</v>
      </c>
      <c r="M1615" s="31"/>
      <c r="N1615" s="30">
        <v>202604</v>
      </c>
      <c r="O1615" s="31"/>
      <c r="P1615" s="30"/>
      <c r="Z1615" s="44"/>
      <c r="AA1615" s="44"/>
      <c r="AB1615" s="44"/>
    </row>
    <row r="1616" s="35" customFormat="1" customHeight="1" spans="1:28">
      <c r="A1616" s="30"/>
      <c r="B1616" s="38">
        <v>46127</v>
      </c>
      <c r="C1616" s="69" t="s">
        <v>28</v>
      </c>
      <c r="D1616" s="30" t="s">
        <v>33</v>
      </c>
      <c r="E1616" s="74" t="s">
        <v>260</v>
      </c>
      <c r="F1616" s="56"/>
      <c r="G1616" s="75">
        <v>5337.1</v>
      </c>
      <c r="H1616" s="32">
        <v>340042.480000001</v>
      </c>
      <c r="I1616" s="31" t="s">
        <v>11</v>
      </c>
      <c r="J1616" s="30"/>
      <c r="K1616" s="31"/>
      <c r="L1616" s="30">
        <v>202604</v>
      </c>
      <c r="M1616" s="31"/>
      <c r="N1616" s="30">
        <v>202604</v>
      </c>
      <c r="O1616" s="31"/>
      <c r="P1616" s="30"/>
      <c r="Z1616" s="44"/>
      <c r="AA1616" s="44"/>
      <c r="AB1616" s="44"/>
    </row>
    <row r="1617" s="35" customFormat="1" customHeight="1" spans="1:28">
      <c r="A1617" s="30"/>
      <c r="B1617" s="38">
        <v>46127</v>
      </c>
      <c r="C1617" s="69" t="s">
        <v>28</v>
      </c>
      <c r="D1617" s="30" t="s">
        <v>33</v>
      </c>
      <c r="E1617" s="74" t="s">
        <v>265</v>
      </c>
      <c r="F1617" s="56"/>
      <c r="G1617" s="75">
        <v>2014.71</v>
      </c>
      <c r="H1617" s="32">
        <v>338027.770000001</v>
      </c>
      <c r="I1617" s="31" t="s">
        <v>58</v>
      </c>
      <c r="J1617" s="30"/>
      <c r="K1617" s="31"/>
      <c r="L1617" s="30">
        <v>202604</v>
      </c>
      <c r="M1617" s="31"/>
      <c r="N1617" s="30">
        <v>202604</v>
      </c>
      <c r="O1617" s="31"/>
      <c r="P1617" s="30"/>
      <c r="Z1617" s="44"/>
      <c r="AA1617" s="44"/>
      <c r="AB1617" s="44"/>
    </row>
    <row r="1618" s="35" customFormat="1" customHeight="1" spans="1:28">
      <c r="A1618" s="30"/>
      <c r="B1618" s="38">
        <v>46111</v>
      </c>
      <c r="C1618" s="69" t="s">
        <v>28</v>
      </c>
      <c r="D1618" s="30" t="s">
        <v>33</v>
      </c>
      <c r="E1618" s="74" t="s">
        <v>266</v>
      </c>
      <c r="F1618" s="56"/>
      <c r="G1618" s="75">
        <v>5607.44</v>
      </c>
      <c r="H1618" s="32">
        <v>332420.330000001</v>
      </c>
      <c r="I1618" s="31" t="s">
        <v>267</v>
      </c>
      <c r="J1618" s="30"/>
      <c r="K1618" s="31"/>
      <c r="L1618" s="30">
        <v>202604</v>
      </c>
      <c r="M1618" s="31"/>
      <c r="N1618" s="30">
        <v>202603</v>
      </c>
      <c r="O1618" s="31"/>
      <c r="P1618" s="30"/>
      <c r="Z1618" s="44"/>
      <c r="AA1618" s="44"/>
      <c r="AB1618" s="44"/>
    </row>
    <row r="1619" s="35" customFormat="1" customHeight="1" spans="1:28">
      <c r="A1619" s="30"/>
      <c r="B1619" s="38">
        <v>46127</v>
      </c>
      <c r="C1619" s="69" t="s">
        <v>28</v>
      </c>
      <c r="D1619" s="30" t="s">
        <v>33</v>
      </c>
      <c r="E1619" s="74" t="s">
        <v>268</v>
      </c>
      <c r="F1619" s="56"/>
      <c r="G1619" s="75">
        <v>3570.64</v>
      </c>
      <c r="H1619" s="32">
        <v>328849.690000001</v>
      </c>
      <c r="I1619" s="31" t="s">
        <v>105</v>
      </c>
      <c r="J1619" s="30"/>
      <c r="K1619" s="31"/>
      <c r="L1619" s="30">
        <v>202604</v>
      </c>
      <c r="M1619" s="31"/>
      <c r="N1619" s="30">
        <v>202604</v>
      </c>
      <c r="O1619" s="31"/>
      <c r="P1619" s="30"/>
      <c r="Z1619" s="44"/>
      <c r="AA1619" s="44"/>
      <c r="AB1619" s="44"/>
    </row>
    <row r="1620" s="35" customFormat="1" customHeight="1" spans="1:28">
      <c r="A1620" s="30"/>
      <c r="B1620" s="38">
        <v>46127</v>
      </c>
      <c r="C1620" s="69" t="s">
        <v>28</v>
      </c>
      <c r="D1620" s="30" t="s">
        <v>33</v>
      </c>
      <c r="E1620" s="74" t="s">
        <v>269</v>
      </c>
      <c r="F1620" s="56"/>
      <c r="G1620" s="75">
        <v>4069.46</v>
      </c>
      <c r="H1620" s="32">
        <v>324780.230000001</v>
      </c>
      <c r="I1620" s="30" t="s">
        <v>274</v>
      </c>
      <c r="J1620" s="30"/>
      <c r="K1620" s="31"/>
      <c r="L1620" s="30">
        <v>202604</v>
      </c>
      <c r="M1620" s="31"/>
      <c r="N1620" s="30">
        <v>202604</v>
      </c>
      <c r="O1620" s="31"/>
      <c r="P1620" s="30"/>
      <c r="Z1620" s="44"/>
      <c r="AA1620" s="44"/>
      <c r="AB1620" s="44"/>
    </row>
    <row r="1621" s="35" customFormat="1" customHeight="1" spans="1:28">
      <c r="A1621" s="30"/>
      <c r="B1621" s="38">
        <v>46127</v>
      </c>
      <c r="C1621" s="69" t="s">
        <v>28</v>
      </c>
      <c r="D1621" s="30" t="s">
        <v>33</v>
      </c>
      <c r="E1621" s="74" t="s">
        <v>270</v>
      </c>
      <c r="F1621" s="56"/>
      <c r="G1621" s="75">
        <v>2310.87</v>
      </c>
      <c r="H1621" s="32">
        <v>322469.360000001</v>
      </c>
      <c r="I1621" s="31" t="s">
        <v>219</v>
      </c>
      <c r="J1621" s="30"/>
      <c r="K1621" s="31"/>
      <c r="L1621" s="30">
        <v>202604</v>
      </c>
      <c r="M1621" s="31"/>
      <c r="N1621" s="30">
        <v>202604</v>
      </c>
      <c r="O1621" s="31"/>
      <c r="P1621" s="30"/>
      <c r="Z1621" s="44"/>
      <c r="AA1621" s="44"/>
      <c r="AB1621" s="44"/>
    </row>
    <row r="1622" s="35" customFormat="1" customHeight="1" spans="1:28">
      <c r="A1622" s="30"/>
      <c r="B1622" s="38">
        <v>46127</v>
      </c>
      <c r="C1622" s="69" t="s">
        <v>28</v>
      </c>
      <c r="D1622" s="30" t="s">
        <v>33</v>
      </c>
      <c r="E1622" s="74" t="s">
        <v>271</v>
      </c>
      <c r="F1622" s="56"/>
      <c r="G1622" s="75">
        <v>2981.99</v>
      </c>
      <c r="H1622" s="32">
        <v>319487.370000001</v>
      </c>
      <c r="I1622" s="31" t="s">
        <v>37</v>
      </c>
      <c r="J1622" s="30"/>
      <c r="K1622" s="31"/>
      <c r="L1622" s="30">
        <v>202604</v>
      </c>
      <c r="M1622" s="31"/>
      <c r="N1622" s="30">
        <v>202604</v>
      </c>
      <c r="O1622" s="31"/>
      <c r="P1622" s="30"/>
      <c r="Z1622" s="44"/>
      <c r="AA1622" s="44"/>
      <c r="AB1622" s="44"/>
    </row>
    <row r="1623" s="35" customFormat="1" customHeight="1" spans="1:28">
      <c r="A1623" s="30"/>
      <c r="B1623" s="38">
        <v>46127</v>
      </c>
      <c r="C1623" s="69" t="s">
        <v>28</v>
      </c>
      <c r="D1623" s="30" t="s">
        <v>33</v>
      </c>
      <c r="E1623" s="74" t="s">
        <v>272</v>
      </c>
      <c r="F1623" s="56"/>
      <c r="G1623" s="75">
        <v>2553.85</v>
      </c>
      <c r="H1623" s="32">
        <v>316933.52</v>
      </c>
      <c r="I1623" s="31" t="s">
        <v>221</v>
      </c>
      <c r="J1623" s="30"/>
      <c r="K1623" s="31"/>
      <c r="L1623" s="30">
        <v>202604</v>
      </c>
      <c r="M1623" s="31"/>
      <c r="N1623" s="30">
        <v>202604</v>
      </c>
      <c r="O1623" s="31"/>
      <c r="P1623" s="30"/>
      <c r="Z1623" s="44"/>
      <c r="AA1623" s="44"/>
      <c r="AB1623" s="44"/>
    </row>
    <row r="1624" s="35" customFormat="1" customHeight="1" spans="1:28">
      <c r="A1624" s="30"/>
      <c r="B1624" s="38">
        <v>46127</v>
      </c>
      <c r="C1624" s="69" t="s">
        <v>28</v>
      </c>
      <c r="D1624" s="30" t="s">
        <v>33</v>
      </c>
      <c r="E1624" s="74" t="s">
        <v>348</v>
      </c>
      <c r="F1624" s="56"/>
      <c r="G1624" s="75">
        <v>2125.62</v>
      </c>
      <c r="H1624" s="32">
        <v>314807.9</v>
      </c>
      <c r="I1624" s="30" t="s">
        <v>39</v>
      </c>
      <c r="J1624" s="30"/>
      <c r="K1624" s="31"/>
      <c r="L1624" s="30">
        <v>202604</v>
      </c>
      <c r="M1624" s="31"/>
      <c r="N1624" s="30">
        <v>202604</v>
      </c>
      <c r="O1624" s="31"/>
      <c r="P1624" s="30"/>
      <c r="Z1624" s="44"/>
      <c r="AA1624" s="44"/>
      <c r="AB1624" s="44"/>
    </row>
    <row r="1625" s="35" customFormat="1" customHeight="1" spans="1:28">
      <c r="A1625" s="30"/>
      <c r="B1625" s="38">
        <v>46111</v>
      </c>
      <c r="C1625" s="69" t="s">
        <v>28</v>
      </c>
      <c r="D1625" s="30" t="s">
        <v>33</v>
      </c>
      <c r="E1625" s="74" t="s">
        <v>165</v>
      </c>
      <c r="F1625" s="56"/>
      <c r="G1625" s="75">
        <v>4187.44</v>
      </c>
      <c r="H1625" s="32">
        <v>310620.46</v>
      </c>
      <c r="I1625" s="31" t="s">
        <v>267</v>
      </c>
      <c r="J1625" s="30"/>
      <c r="K1625" s="31"/>
      <c r="L1625" s="30">
        <v>202604</v>
      </c>
      <c r="M1625" s="31"/>
      <c r="N1625" s="30">
        <v>202603</v>
      </c>
      <c r="O1625" s="31"/>
      <c r="P1625" s="30"/>
      <c r="Z1625" s="44"/>
      <c r="AA1625" s="44"/>
      <c r="AB1625" s="44"/>
    </row>
    <row r="1626" s="35" customFormat="1" customHeight="1" spans="1:28">
      <c r="A1626" s="30"/>
      <c r="B1626" s="38">
        <v>46127</v>
      </c>
      <c r="C1626" s="69" t="s">
        <v>28</v>
      </c>
      <c r="D1626" s="30" t="s">
        <v>33</v>
      </c>
      <c r="E1626" s="74" t="s">
        <v>595</v>
      </c>
      <c r="F1626" s="56"/>
      <c r="G1626" s="75">
        <v>870.97</v>
      </c>
      <c r="H1626" s="32">
        <v>309749.49</v>
      </c>
      <c r="I1626" s="30" t="s">
        <v>41</v>
      </c>
      <c r="J1626" s="30"/>
      <c r="K1626" s="31"/>
      <c r="L1626" s="30">
        <v>202604</v>
      </c>
      <c r="M1626" s="31"/>
      <c r="N1626" s="30">
        <v>202604</v>
      </c>
      <c r="O1626" s="31"/>
      <c r="P1626" s="30"/>
      <c r="Z1626" s="44"/>
      <c r="AA1626" s="44"/>
      <c r="AB1626" s="44"/>
    </row>
    <row r="1627" s="35" customFormat="1" customHeight="1" spans="1:28">
      <c r="A1627" s="30"/>
      <c r="B1627" s="38">
        <v>46127</v>
      </c>
      <c r="C1627" s="69" t="s">
        <v>28</v>
      </c>
      <c r="D1627" s="30" t="s">
        <v>33</v>
      </c>
      <c r="E1627" s="56" t="s">
        <v>79</v>
      </c>
      <c r="F1627" s="56">
        <v>2105.17</v>
      </c>
      <c r="G1627" s="56"/>
      <c r="H1627" s="32">
        <v>311854.66</v>
      </c>
      <c r="I1627" s="31" t="s">
        <v>80</v>
      </c>
      <c r="J1627" s="30"/>
      <c r="K1627" s="31"/>
      <c r="L1627" s="30">
        <v>202604</v>
      </c>
      <c r="M1627" s="31"/>
      <c r="N1627" s="30">
        <v>202604</v>
      </c>
      <c r="O1627" s="31"/>
      <c r="P1627" s="30"/>
      <c r="Z1627" s="44"/>
      <c r="AA1627" s="44"/>
      <c r="AB1627" s="44"/>
    </row>
    <row r="1628" s="35" customFormat="1" customHeight="1" spans="1:28">
      <c r="A1628" s="30"/>
      <c r="B1628" s="38">
        <v>46127</v>
      </c>
      <c r="C1628" s="69" t="s">
        <v>28</v>
      </c>
      <c r="D1628" s="30" t="s">
        <v>33</v>
      </c>
      <c r="E1628" s="56" t="s">
        <v>86</v>
      </c>
      <c r="F1628" s="56">
        <v>1185.98</v>
      </c>
      <c r="G1628" s="65"/>
      <c r="H1628" s="32">
        <v>313040.64</v>
      </c>
      <c r="I1628" s="31" t="s">
        <v>87</v>
      </c>
      <c r="J1628" s="30"/>
      <c r="K1628" s="31"/>
      <c r="L1628" s="30">
        <v>202604</v>
      </c>
      <c r="M1628" s="31"/>
      <c r="N1628" s="30">
        <v>202604</v>
      </c>
      <c r="O1628" s="31"/>
      <c r="P1628" s="30"/>
      <c r="Z1628" s="44"/>
      <c r="AA1628" s="44"/>
      <c r="AB1628" s="44"/>
    </row>
    <row r="1629" s="35" customFormat="1" customHeight="1" spans="1:28">
      <c r="A1629" s="30"/>
      <c r="B1629" s="38">
        <v>46127</v>
      </c>
      <c r="C1629" s="69" t="s">
        <v>28</v>
      </c>
      <c r="D1629" s="30" t="s">
        <v>33</v>
      </c>
      <c r="E1629" s="56" t="s">
        <v>100</v>
      </c>
      <c r="F1629" s="56">
        <v>5746.77</v>
      </c>
      <c r="G1629" s="56"/>
      <c r="H1629" s="32">
        <v>318787.41</v>
      </c>
      <c r="I1629" s="31" t="s">
        <v>101</v>
      </c>
      <c r="J1629" s="30"/>
      <c r="K1629" s="31"/>
      <c r="L1629" s="30">
        <v>202604</v>
      </c>
      <c r="M1629" s="31"/>
      <c r="N1629" s="30">
        <v>202604</v>
      </c>
      <c r="O1629" s="31"/>
      <c r="P1629" s="30"/>
      <c r="Z1629" s="44"/>
      <c r="AA1629" s="44"/>
      <c r="AB1629" s="44"/>
    </row>
    <row r="1630" s="35" customFormat="1" customHeight="1" spans="1:28">
      <c r="A1630" s="30"/>
      <c r="B1630" s="38">
        <v>46127</v>
      </c>
      <c r="C1630" s="69" t="s">
        <v>28</v>
      </c>
      <c r="D1630" s="30" t="s">
        <v>33</v>
      </c>
      <c r="E1630" s="56" t="s">
        <v>106</v>
      </c>
      <c r="F1630" s="56">
        <v>2993.12</v>
      </c>
      <c r="G1630" s="56"/>
      <c r="H1630" s="32">
        <v>321780.53</v>
      </c>
      <c r="I1630" s="31" t="s">
        <v>107</v>
      </c>
      <c r="J1630" s="30"/>
      <c r="K1630" s="31"/>
      <c r="L1630" s="30">
        <v>202604</v>
      </c>
      <c r="M1630" s="31"/>
      <c r="N1630" s="30">
        <v>202604</v>
      </c>
      <c r="O1630" s="31"/>
      <c r="P1630" s="30"/>
      <c r="Z1630" s="44"/>
      <c r="AA1630" s="44"/>
      <c r="AB1630" s="44"/>
    </row>
    <row r="1631" s="35" customFormat="1" customHeight="1" spans="1:28">
      <c r="A1631" s="30"/>
      <c r="B1631" s="38">
        <v>46128</v>
      </c>
      <c r="C1631" s="69" t="s">
        <v>28</v>
      </c>
      <c r="D1631" s="30" t="s">
        <v>33</v>
      </c>
      <c r="E1631" s="56" t="s">
        <v>85</v>
      </c>
      <c r="F1631" s="56">
        <v>5937.1</v>
      </c>
      <c r="G1631" s="56"/>
      <c r="H1631" s="32">
        <v>327717.63</v>
      </c>
      <c r="I1631" s="31" t="s">
        <v>72</v>
      </c>
      <c r="J1631" s="30"/>
      <c r="K1631" s="31"/>
      <c r="L1631" s="30">
        <v>202604</v>
      </c>
      <c r="M1631" s="31"/>
      <c r="N1631" s="30">
        <v>202604</v>
      </c>
      <c r="O1631" s="31"/>
      <c r="P1631" s="30"/>
      <c r="Z1631" s="44"/>
      <c r="AA1631" s="44"/>
      <c r="AB1631" s="44"/>
    </row>
    <row r="1632" s="35" customFormat="1" customHeight="1" spans="1:28">
      <c r="A1632" s="30"/>
      <c r="B1632" s="38">
        <v>46128</v>
      </c>
      <c r="C1632" s="69" t="s">
        <v>28</v>
      </c>
      <c r="D1632" s="30" t="s">
        <v>118</v>
      </c>
      <c r="E1632" s="58" t="s">
        <v>596</v>
      </c>
      <c r="F1632" s="56">
        <v>543</v>
      </c>
      <c r="G1632" s="56"/>
      <c r="H1632" s="32">
        <v>328260.63</v>
      </c>
      <c r="I1632" s="31"/>
      <c r="J1632" s="30"/>
      <c r="K1632" s="31"/>
      <c r="L1632" s="30">
        <v>202604</v>
      </c>
      <c r="M1632" s="31" t="s">
        <v>596</v>
      </c>
      <c r="N1632" s="30">
        <v>202604</v>
      </c>
      <c r="O1632" s="31"/>
      <c r="P1632" s="30"/>
      <c r="Z1632" s="44"/>
      <c r="AA1632" s="44"/>
      <c r="AB1632" s="44"/>
    </row>
    <row r="1633" s="35" customFormat="1" customHeight="1" spans="1:28">
      <c r="A1633" s="30"/>
      <c r="B1633" s="38">
        <v>46128</v>
      </c>
      <c r="C1633" s="69" t="s">
        <v>28</v>
      </c>
      <c r="D1633" s="30" t="s">
        <v>122</v>
      </c>
      <c r="E1633" s="58" t="s">
        <v>597</v>
      </c>
      <c r="F1633" s="56">
        <v>5000</v>
      </c>
      <c r="G1633" s="56"/>
      <c r="H1633" s="32">
        <v>333260.63</v>
      </c>
      <c r="I1633" s="31"/>
      <c r="J1633" s="30"/>
      <c r="K1633" s="31"/>
      <c r="L1633" s="30">
        <v>202604</v>
      </c>
      <c r="M1633" s="31"/>
      <c r="N1633" s="30">
        <v>202604</v>
      </c>
      <c r="O1633" s="31"/>
      <c r="P1633" s="30"/>
      <c r="Z1633" s="44"/>
      <c r="AA1633" s="44"/>
      <c r="AB1633" s="44"/>
    </row>
    <row r="1634" s="35" customFormat="1" customHeight="1" spans="1:28">
      <c r="A1634" s="30"/>
      <c r="B1634" s="38">
        <v>46129</v>
      </c>
      <c r="C1634" s="69" t="s">
        <v>28</v>
      </c>
      <c r="D1634" s="30"/>
      <c r="E1634" s="56" t="s">
        <v>598</v>
      </c>
      <c r="F1634" s="56">
        <v>27777</v>
      </c>
      <c r="G1634" s="65"/>
      <c r="H1634" s="32">
        <v>361037.63</v>
      </c>
      <c r="I1634" s="31" t="s">
        <v>39</v>
      </c>
      <c r="J1634" s="30"/>
      <c r="K1634" s="31"/>
      <c r="L1634" s="30">
        <v>202604</v>
      </c>
      <c r="M1634" s="31"/>
      <c r="N1634" s="30">
        <v>202604</v>
      </c>
      <c r="O1634" s="31"/>
      <c r="P1634" s="30"/>
      <c r="Z1634" s="44"/>
      <c r="AA1634" s="44"/>
      <c r="AB1634" s="44"/>
    </row>
    <row r="1635" s="35" customFormat="1" customHeight="1" spans="1:28">
      <c r="A1635" s="30"/>
      <c r="B1635" s="38">
        <v>46129</v>
      </c>
      <c r="C1635" s="69" t="s">
        <v>28</v>
      </c>
      <c r="D1635" s="30"/>
      <c r="E1635" s="56" t="s">
        <v>599</v>
      </c>
      <c r="F1635" s="56">
        <v>2000</v>
      </c>
      <c r="G1635" s="56"/>
      <c r="H1635" s="32">
        <v>363037.63</v>
      </c>
      <c r="I1635" s="31" t="s">
        <v>39</v>
      </c>
      <c r="J1635" s="30"/>
      <c r="K1635" s="31"/>
      <c r="L1635" s="30">
        <v>202604</v>
      </c>
      <c r="M1635" s="31"/>
      <c r="N1635" s="30">
        <v>202604</v>
      </c>
      <c r="O1635" s="31"/>
      <c r="P1635" s="30"/>
      <c r="Z1635" s="44"/>
      <c r="AA1635" s="44"/>
      <c r="AB1635" s="44"/>
    </row>
    <row r="1636" s="35" customFormat="1" customHeight="1" spans="1:28">
      <c r="A1636" s="30"/>
      <c r="B1636" s="38">
        <v>46131</v>
      </c>
      <c r="C1636" s="69" t="s">
        <v>28</v>
      </c>
      <c r="D1636" s="30" t="s">
        <v>154</v>
      </c>
      <c r="E1636" s="56" t="s">
        <v>290</v>
      </c>
      <c r="F1636" s="56"/>
      <c r="G1636" s="56">
        <v>16578</v>
      </c>
      <c r="H1636" s="32">
        <v>346459.63</v>
      </c>
      <c r="I1636" s="31" t="s">
        <v>72</v>
      </c>
      <c r="J1636" s="30"/>
      <c r="K1636" s="31"/>
      <c r="L1636" s="30">
        <v>202604</v>
      </c>
      <c r="M1636" s="31"/>
      <c r="N1636" s="30">
        <v>202604</v>
      </c>
      <c r="O1636" s="31"/>
      <c r="P1636" s="30"/>
      <c r="Z1636" s="44"/>
      <c r="AA1636" s="44"/>
      <c r="AB1636" s="44"/>
    </row>
    <row r="1637" s="35" customFormat="1" customHeight="1" spans="1:28">
      <c r="A1637" s="30"/>
      <c r="B1637" s="38">
        <v>46131</v>
      </c>
      <c r="C1637" s="69" t="s">
        <v>28</v>
      </c>
      <c r="D1637" s="30" t="s">
        <v>154</v>
      </c>
      <c r="E1637" s="56" t="s">
        <v>283</v>
      </c>
      <c r="F1637" s="56"/>
      <c r="G1637" s="56">
        <v>33970</v>
      </c>
      <c r="H1637" s="32">
        <v>312489.63</v>
      </c>
      <c r="I1637" s="31" t="s">
        <v>72</v>
      </c>
      <c r="J1637" s="30"/>
      <c r="K1637" s="31"/>
      <c r="L1637" s="30">
        <v>202604</v>
      </c>
      <c r="M1637" s="31"/>
      <c r="N1637" s="30">
        <v>202604</v>
      </c>
      <c r="O1637" s="31"/>
      <c r="P1637" s="30"/>
      <c r="Z1637" s="44"/>
      <c r="AA1637" s="44"/>
      <c r="AB1637" s="44"/>
    </row>
    <row r="1638" s="35" customFormat="1" customHeight="1" spans="1:28">
      <c r="A1638" s="30"/>
      <c r="B1638" s="38">
        <v>46131</v>
      </c>
      <c r="C1638" s="69" t="s">
        <v>28</v>
      </c>
      <c r="D1638" s="30" t="s">
        <v>154</v>
      </c>
      <c r="E1638" s="56" t="s">
        <v>284</v>
      </c>
      <c r="F1638" s="56"/>
      <c r="G1638" s="56">
        <v>8478</v>
      </c>
      <c r="H1638" s="32">
        <v>304011.63</v>
      </c>
      <c r="I1638" s="31" t="s">
        <v>72</v>
      </c>
      <c r="J1638" s="30"/>
      <c r="K1638" s="31"/>
      <c r="L1638" s="30">
        <v>202604</v>
      </c>
      <c r="M1638" s="31"/>
      <c r="N1638" s="30">
        <v>202604</v>
      </c>
      <c r="O1638" s="31"/>
      <c r="P1638" s="30"/>
      <c r="Z1638" s="44"/>
      <c r="AA1638" s="44"/>
      <c r="AB1638" s="44"/>
    </row>
    <row r="1639" s="35" customFormat="1" customHeight="1" spans="1:28">
      <c r="A1639" s="30"/>
      <c r="B1639" s="38">
        <v>46131</v>
      </c>
      <c r="C1639" s="69" t="s">
        <v>28</v>
      </c>
      <c r="D1639" s="30" t="s">
        <v>154</v>
      </c>
      <c r="E1639" s="56" t="s">
        <v>600</v>
      </c>
      <c r="F1639" s="56"/>
      <c r="G1639" s="56">
        <v>6636.1</v>
      </c>
      <c r="H1639" s="32">
        <v>297375.53</v>
      </c>
      <c r="I1639" s="31" t="s">
        <v>72</v>
      </c>
      <c r="J1639" s="30"/>
      <c r="K1639" s="31"/>
      <c r="L1639" s="30">
        <v>202604</v>
      </c>
      <c r="M1639" s="31"/>
      <c r="N1639" s="30">
        <v>202604</v>
      </c>
      <c r="O1639" s="31"/>
      <c r="P1639" s="30"/>
      <c r="Z1639" s="44"/>
      <c r="AA1639" s="44"/>
      <c r="AB1639" s="44"/>
    </row>
    <row r="1640" s="35" customFormat="1" customHeight="1" spans="1:28">
      <c r="A1640" s="30"/>
      <c r="B1640" s="38">
        <v>46132</v>
      </c>
      <c r="C1640" s="69" t="s">
        <v>28</v>
      </c>
      <c r="D1640" s="30"/>
      <c r="E1640" s="56" t="s">
        <v>601</v>
      </c>
      <c r="F1640" s="56"/>
      <c r="G1640" s="56">
        <v>16000</v>
      </c>
      <c r="H1640" s="32">
        <v>281375.53</v>
      </c>
      <c r="I1640" s="31" t="s">
        <v>58</v>
      </c>
      <c r="J1640" s="30"/>
      <c r="K1640" s="31"/>
      <c r="L1640" s="30">
        <v>202604</v>
      </c>
      <c r="M1640" s="31"/>
      <c r="N1640" s="30">
        <v>202604</v>
      </c>
      <c r="O1640" s="31"/>
      <c r="P1640" s="30"/>
      <c r="Z1640" s="44"/>
      <c r="AA1640" s="44"/>
      <c r="AB1640" s="44"/>
    </row>
    <row r="1641" s="35" customFormat="1" customHeight="1" spans="1:28">
      <c r="A1641" s="30"/>
      <c r="B1641" s="38">
        <v>46132</v>
      </c>
      <c r="C1641" s="69" t="s">
        <v>28</v>
      </c>
      <c r="D1641" s="30" t="s">
        <v>33</v>
      </c>
      <c r="E1641" s="56" t="s">
        <v>289</v>
      </c>
      <c r="F1641" s="56"/>
      <c r="G1641" s="56">
        <v>35625.6</v>
      </c>
      <c r="H1641" s="32">
        <v>245749.93</v>
      </c>
      <c r="I1641" s="31" t="s">
        <v>72</v>
      </c>
      <c r="J1641" s="30"/>
      <c r="K1641" s="31"/>
      <c r="L1641" s="30">
        <v>202604</v>
      </c>
      <c r="M1641" s="31"/>
      <c r="N1641" s="30">
        <v>202604</v>
      </c>
      <c r="O1641" s="31"/>
      <c r="P1641" s="30"/>
      <c r="Z1641" s="44"/>
      <c r="AA1641" s="44"/>
      <c r="AB1641" s="44"/>
    </row>
    <row r="1642" s="35" customFormat="1" customHeight="1" spans="1:28">
      <c r="A1642" s="30"/>
      <c r="B1642" s="38">
        <v>46132</v>
      </c>
      <c r="C1642" s="69" t="s">
        <v>28</v>
      </c>
      <c r="D1642" s="30"/>
      <c r="E1642" s="56" t="s">
        <v>602</v>
      </c>
      <c r="F1642" s="56"/>
      <c r="G1642" s="56">
        <v>500</v>
      </c>
      <c r="H1642" s="32">
        <v>245249.93</v>
      </c>
      <c r="I1642" s="31"/>
      <c r="J1642" s="30"/>
      <c r="K1642" s="31"/>
      <c r="L1642" s="30">
        <v>202604</v>
      </c>
      <c r="M1642" s="31"/>
      <c r="N1642" s="30">
        <v>202604</v>
      </c>
      <c r="O1642" s="31"/>
      <c r="P1642" s="30"/>
      <c r="Z1642" s="44"/>
      <c r="AA1642" s="44"/>
      <c r="AB1642" s="44"/>
    </row>
    <row r="1643" s="35" customFormat="1" customHeight="1" spans="1:28">
      <c r="A1643" s="30"/>
      <c r="B1643" s="38">
        <v>46133</v>
      </c>
      <c r="C1643" s="69" t="s">
        <v>28</v>
      </c>
      <c r="D1643" s="30" t="s">
        <v>33</v>
      </c>
      <c r="E1643" s="56" t="s">
        <v>603</v>
      </c>
      <c r="F1643" s="56">
        <v>90.8</v>
      </c>
      <c r="G1643" s="56"/>
      <c r="H1643" s="32">
        <v>245340.73</v>
      </c>
      <c r="I1643" s="31" t="s">
        <v>274</v>
      </c>
      <c r="J1643" s="30"/>
      <c r="K1643" s="31"/>
      <c r="L1643" s="30">
        <v>202604</v>
      </c>
      <c r="M1643" s="31"/>
      <c r="N1643" s="30">
        <v>202604</v>
      </c>
      <c r="O1643" s="31"/>
      <c r="P1643" s="30"/>
      <c r="Z1643" s="44"/>
      <c r="AA1643" s="44"/>
      <c r="AB1643" s="44"/>
    </row>
    <row r="1644" s="35" customFormat="1" customHeight="1" spans="1:28">
      <c r="A1644" s="30"/>
      <c r="B1644" s="38">
        <v>46133</v>
      </c>
      <c r="C1644" s="69" t="s">
        <v>28</v>
      </c>
      <c r="D1644" s="30" t="s">
        <v>33</v>
      </c>
      <c r="E1644" s="56" t="s">
        <v>81</v>
      </c>
      <c r="F1644" s="56">
        <v>621.22</v>
      </c>
      <c r="G1644" s="56"/>
      <c r="H1644" s="32">
        <v>245961.95</v>
      </c>
      <c r="I1644" s="31" t="s">
        <v>82</v>
      </c>
      <c r="J1644" s="30"/>
      <c r="K1644" s="31"/>
      <c r="L1644" s="30">
        <v>202604</v>
      </c>
      <c r="M1644" s="31"/>
      <c r="N1644" s="30">
        <v>202604</v>
      </c>
      <c r="O1644" s="31"/>
      <c r="P1644" s="30"/>
      <c r="Z1644" s="44"/>
      <c r="AA1644" s="44"/>
      <c r="AB1644" s="44"/>
    </row>
    <row r="1645" s="35" customFormat="1" customHeight="1" spans="1:28">
      <c r="A1645" s="30"/>
      <c r="B1645" s="38">
        <v>46133</v>
      </c>
      <c r="C1645" s="69" t="s">
        <v>28</v>
      </c>
      <c r="D1645" s="30" t="s">
        <v>33</v>
      </c>
      <c r="E1645" s="56" t="s">
        <v>96</v>
      </c>
      <c r="F1645" s="56">
        <v>639.43</v>
      </c>
      <c r="G1645" s="56"/>
      <c r="H1645" s="32">
        <v>246601.38</v>
      </c>
      <c r="I1645" s="31" t="s">
        <v>97</v>
      </c>
      <c r="J1645" s="30"/>
      <c r="K1645" s="31"/>
      <c r="L1645" s="30">
        <v>202604</v>
      </c>
      <c r="M1645" s="31"/>
      <c r="N1645" s="30">
        <v>202604</v>
      </c>
      <c r="O1645" s="31"/>
      <c r="P1645" s="30"/>
      <c r="Z1645" s="44"/>
      <c r="AA1645" s="44"/>
      <c r="AB1645" s="44"/>
    </row>
    <row r="1646" s="35" customFormat="1" customHeight="1" spans="1:28">
      <c r="A1646" s="30"/>
      <c r="B1646" s="38">
        <v>46133</v>
      </c>
      <c r="C1646" s="69" t="s">
        <v>28</v>
      </c>
      <c r="D1646" s="30" t="s">
        <v>33</v>
      </c>
      <c r="E1646" s="56" t="s">
        <v>90</v>
      </c>
      <c r="F1646" s="56">
        <v>2462.43</v>
      </c>
      <c r="G1646" s="56"/>
      <c r="H1646" s="32">
        <v>249063.810000001</v>
      </c>
      <c r="I1646" s="31" t="s">
        <v>91</v>
      </c>
      <c r="J1646" s="30"/>
      <c r="K1646" s="31"/>
      <c r="L1646" s="30">
        <v>202604</v>
      </c>
      <c r="M1646" s="31"/>
      <c r="N1646" s="30">
        <v>202604</v>
      </c>
      <c r="O1646" s="31"/>
      <c r="P1646" s="30"/>
      <c r="Z1646" s="44"/>
      <c r="AA1646" s="44"/>
      <c r="AB1646" s="44"/>
    </row>
    <row r="1647" s="35" customFormat="1" customHeight="1" spans="1:28">
      <c r="A1647" s="30"/>
      <c r="B1647" s="38">
        <v>46133</v>
      </c>
      <c r="C1647" s="69" t="s">
        <v>28</v>
      </c>
      <c r="D1647" s="30" t="s">
        <v>33</v>
      </c>
      <c r="E1647" s="56" t="s">
        <v>73</v>
      </c>
      <c r="F1647" s="56">
        <v>3471.97</v>
      </c>
      <c r="G1647" s="56"/>
      <c r="H1647" s="32">
        <v>252535.780000001</v>
      </c>
      <c r="I1647" s="31" t="s">
        <v>74</v>
      </c>
      <c r="J1647" s="30"/>
      <c r="K1647" s="31"/>
      <c r="L1647" s="30">
        <v>202604</v>
      </c>
      <c r="M1647" s="31"/>
      <c r="N1647" s="30">
        <v>202604</v>
      </c>
      <c r="O1647" s="31"/>
      <c r="P1647" s="30"/>
      <c r="Z1647" s="44"/>
      <c r="AA1647" s="44"/>
      <c r="AB1647" s="44"/>
    </row>
    <row r="1648" s="35" customFormat="1" customHeight="1" spans="1:28">
      <c r="A1648" s="30"/>
      <c r="B1648" s="38">
        <v>46133</v>
      </c>
      <c r="C1648" s="69" t="s">
        <v>28</v>
      </c>
      <c r="D1648" s="30" t="s">
        <v>33</v>
      </c>
      <c r="E1648" s="56" t="s">
        <v>79</v>
      </c>
      <c r="F1648" s="56">
        <v>1311.26</v>
      </c>
      <c r="G1648" s="56"/>
      <c r="H1648" s="32">
        <v>253847.040000001</v>
      </c>
      <c r="I1648" s="31" t="s">
        <v>80</v>
      </c>
      <c r="J1648" s="30"/>
      <c r="K1648" s="31"/>
      <c r="L1648" s="30">
        <v>202604</v>
      </c>
      <c r="M1648" s="31"/>
      <c r="N1648" s="30">
        <v>202604</v>
      </c>
      <c r="O1648" s="31"/>
      <c r="P1648" s="30"/>
      <c r="Z1648" s="44"/>
      <c r="AA1648" s="44"/>
      <c r="AB1648" s="44"/>
    </row>
    <row r="1649" s="35" customFormat="1" customHeight="1" spans="1:28">
      <c r="A1649" s="30"/>
      <c r="B1649" s="38">
        <v>46133</v>
      </c>
      <c r="C1649" s="69" t="s">
        <v>28</v>
      </c>
      <c r="D1649" s="30" t="s">
        <v>33</v>
      </c>
      <c r="E1649" s="56" t="s">
        <v>75</v>
      </c>
      <c r="F1649" s="56">
        <v>1210.34</v>
      </c>
      <c r="G1649" s="56"/>
      <c r="H1649" s="32">
        <v>255057.38</v>
      </c>
      <c r="I1649" s="30" t="s">
        <v>76</v>
      </c>
      <c r="J1649" s="30"/>
      <c r="K1649" s="31"/>
      <c r="L1649" s="30">
        <v>202604</v>
      </c>
      <c r="M1649" s="31"/>
      <c r="N1649" s="30">
        <v>202604</v>
      </c>
      <c r="O1649" s="31"/>
      <c r="P1649" s="30"/>
      <c r="Z1649" s="44"/>
      <c r="AA1649" s="44"/>
      <c r="AB1649" s="44"/>
    </row>
    <row r="1650" s="35" customFormat="1" customHeight="1" spans="1:28">
      <c r="A1650" s="30"/>
      <c r="B1650" s="38">
        <v>46133</v>
      </c>
      <c r="C1650" s="69" t="s">
        <v>28</v>
      </c>
      <c r="D1650" s="30" t="s">
        <v>33</v>
      </c>
      <c r="E1650" s="56" t="s">
        <v>100</v>
      </c>
      <c r="F1650" s="56">
        <v>5134.05</v>
      </c>
      <c r="G1650" s="56"/>
      <c r="H1650" s="32">
        <v>260191.43</v>
      </c>
      <c r="I1650" s="31" t="s">
        <v>101</v>
      </c>
      <c r="J1650" s="30"/>
      <c r="K1650" s="31"/>
      <c r="L1650" s="30">
        <v>202604</v>
      </c>
      <c r="M1650" s="31"/>
      <c r="N1650" s="30">
        <v>202604</v>
      </c>
      <c r="O1650" s="31"/>
      <c r="P1650" s="30"/>
      <c r="Z1650" s="44"/>
      <c r="AA1650" s="44"/>
      <c r="AB1650" s="44"/>
    </row>
    <row r="1651" s="35" customFormat="1" customHeight="1" spans="1:28">
      <c r="A1651" s="30"/>
      <c r="B1651" s="38">
        <v>46133</v>
      </c>
      <c r="C1651" s="69" t="s">
        <v>28</v>
      </c>
      <c r="D1651" s="30" t="s">
        <v>33</v>
      </c>
      <c r="E1651" s="56" t="s">
        <v>77</v>
      </c>
      <c r="F1651" s="56">
        <v>3829.2</v>
      </c>
      <c r="G1651" s="56"/>
      <c r="H1651" s="32">
        <v>264020.63</v>
      </c>
      <c r="I1651" s="31" t="s">
        <v>78</v>
      </c>
      <c r="J1651" s="30"/>
      <c r="K1651" s="31"/>
      <c r="L1651" s="30">
        <v>202604</v>
      </c>
      <c r="M1651" s="31"/>
      <c r="N1651" s="30">
        <v>202604</v>
      </c>
      <c r="O1651" s="31"/>
      <c r="P1651" s="30"/>
      <c r="Z1651" s="44"/>
      <c r="AA1651" s="44"/>
      <c r="AB1651" s="44"/>
    </row>
    <row r="1652" s="35" customFormat="1" customHeight="1" spans="1:28">
      <c r="A1652" s="30"/>
      <c r="B1652" s="38">
        <v>46134</v>
      </c>
      <c r="C1652" s="69" t="s">
        <v>28</v>
      </c>
      <c r="D1652" s="30" t="s">
        <v>33</v>
      </c>
      <c r="E1652" s="56" t="s">
        <v>106</v>
      </c>
      <c r="F1652" s="56">
        <v>1930.77</v>
      </c>
      <c r="G1652" s="56"/>
      <c r="H1652" s="32">
        <v>265951.4</v>
      </c>
      <c r="I1652" s="31" t="s">
        <v>107</v>
      </c>
      <c r="J1652" s="30"/>
      <c r="K1652" s="31"/>
      <c r="L1652" s="30">
        <v>202604</v>
      </c>
      <c r="M1652" s="31"/>
      <c r="N1652" s="30">
        <v>202604</v>
      </c>
      <c r="O1652" s="31"/>
      <c r="P1652" s="30"/>
      <c r="Z1652" s="44"/>
      <c r="AA1652" s="44"/>
      <c r="AB1652" s="44"/>
    </row>
    <row r="1653" s="35" customFormat="1" customHeight="1" spans="1:28">
      <c r="A1653" s="30"/>
      <c r="B1653" s="38">
        <v>46134</v>
      </c>
      <c r="C1653" s="69" t="s">
        <v>28</v>
      </c>
      <c r="D1653" s="30" t="s">
        <v>33</v>
      </c>
      <c r="E1653" s="56" t="s">
        <v>86</v>
      </c>
      <c r="F1653" s="56">
        <v>1567.33</v>
      </c>
      <c r="G1653" s="56"/>
      <c r="H1653" s="32">
        <v>267518.73</v>
      </c>
      <c r="I1653" s="31" t="s">
        <v>87</v>
      </c>
      <c r="J1653" s="30"/>
      <c r="K1653" s="31"/>
      <c r="L1653" s="30">
        <v>202604</v>
      </c>
      <c r="M1653" s="31"/>
      <c r="N1653" s="30">
        <v>202604</v>
      </c>
      <c r="O1653" s="31"/>
      <c r="P1653" s="30"/>
      <c r="Z1653" s="44"/>
      <c r="AA1653" s="44"/>
      <c r="AB1653" s="44"/>
    </row>
    <row r="1654" s="35" customFormat="1" customHeight="1" spans="1:28">
      <c r="A1654" s="30"/>
      <c r="B1654" s="38">
        <v>46134</v>
      </c>
      <c r="C1654" s="69" t="s">
        <v>28</v>
      </c>
      <c r="D1654" s="30" t="s">
        <v>33</v>
      </c>
      <c r="E1654" s="56" t="s">
        <v>98</v>
      </c>
      <c r="F1654" s="56">
        <v>2668.3</v>
      </c>
      <c r="G1654" s="56"/>
      <c r="H1654" s="32">
        <v>270187.03</v>
      </c>
      <c r="I1654" s="31" t="s">
        <v>99</v>
      </c>
      <c r="J1654" s="30"/>
      <c r="K1654" s="31"/>
      <c r="L1654" s="30">
        <v>202604</v>
      </c>
      <c r="M1654" s="31"/>
      <c r="N1654" s="30">
        <v>202604</v>
      </c>
      <c r="O1654" s="31"/>
      <c r="P1654" s="30"/>
      <c r="Z1654" s="44"/>
      <c r="AA1654" s="44"/>
      <c r="AB1654" s="44"/>
    </row>
    <row r="1655" s="35" customFormat="1" customHeight="1" spans="1:28">
      <c r="A1655" s="30"/>
      <c r="B1655" s="38">
        <v>46134</v>
      </c>
      <c r="C1655" s="69" t="s">
        <v>28</v>
      </c>
      <c r="D1655" s="30" t="s">
        <v>33</v>
      </c>
      <c r="E1655" s="56" t="s">
        <v>108</v>
      </c>
      <c r="F1655" s="56">
        <v>2423.97</v>
      </c>
      <c r="G1655" s="56"/>
      <c r="H1655" s="32">
        <v>272611</v>
      </c>
      <c r="I1655" s="31" t="s">
        <v>109</v>
      </c>
      <c r="J1655" s="30"/>
      <c r="K1655" s="31"/>
      <c r="L1655" s="30">
        <v>202604</v>
      </c>
      <c r="M1655" s="31"/>
      <c r="N1655" s="30">
        <v>202604</v>
      </c>
      <c r="O1655" s="31"/>
      <c r="P1655" s="30"/>
      <c r="Z1655" s="44"/>
      <c r="AA1655" s="44"/>
      <c r="AB1655" s="44"/>
    </row>
    <row r="1656" s="35" customFormat="1" customHeight="1" spans="1:28">
      <c r="A1656" s="30"/>
      <c r="B1656" s="38">
        <v>46135</v>
      </c>
      <c r="C1656" s="69" t="s">
        <v>28</v>
      </c>
      <c r="D1656" s="30" t="s">
        <v>33</v>
      </c>
      <c r="E1656" s="56" t="s">
        <v>83</v>
      </c>
      <c r="F1656" s="56">
        <v>4597.03</v>
      </c>
      <c r="G1656" s="56"/>
      <c r="H1656" s="32">
        <v>277208.03</v>
      </c>
      <c r="I1656" s="31" t="s">
        <v>84</v>
      </c>
      <c r="J1656" s="30"/>
      <c r="K1656" s="31"/>
      <c r="L1656" s="30">
        <v>202604</v>
      </c>
      <c r="M1656" s="31"/>
      <c r="N1656" s="30">
        <v>202604</v>
      </c>
      <c r="O1656" s="31"/>
      <c r="P1656" s="30"/>
      <c r="Z1656" s="44"/>
      <c r="AA1656" s="44"/>
      <c r="AB1656" s="44"/>
    </row>
    <row r="1657" s="35" customFormat="1" customHeight="1" spans="1:28">
      <c r="A1657" s="30"/>
      <c r="B1657" s="38">
        <v>46135</v>
      </c>
      <c r="C1657" s="69" t="s">
        <v>28</v>
      </c>
      <c r="D1657" s="30"/>
      <c r="E1657" s="56" t="s">
        <v>604</v>
      </c>
      <c r="F1657" s="56"/>
      <c r="G1657" s="56">
        <v>1583.25</v>
      </c>
      <c r="H1657" s="32">
        <v>275624.78</v>
      </c>
      <c r="I1657" s="31" t="s">
        <v>11</v>
      </c>
      <c r="J1657" s="30"/>
      <c r="K1657" s="31"/>
      <c r="L1657" s="30">
        <v>202604</v>
      </c>
      <c r="M1657" s="31"/>
      <c r="N1657" s="30">
        <v>202604</v>
      </c>
      <c r="O1657" s="31"/>
      <c r="P1657" s="30"/>
      <c r="Z1657" s="44"/>
      <c r="AA1657" s="44"/>
      <c r="AB1657" s="44"/>
    </row>
    <row r="1658" s="35" customFormat="1" customHeight="1" spans="1:28">
      <c r="A1658" s="30"/>
      <c r="B1658" s="38">
        <v>46135</v>
      </c>
      <c r="C1658" s="69" t="s">
        <v>28</v>
      </c>
      <c r="D1658" s="30"/>
      <c r="E1658" s="56" t="s">
        <v>605</v>
      </c>
      <c r="F1658" s="56"/>
      <c r="G1658" s="56">
        <v>13000</v>
      </c>
      <c r="H1658" s="32">
        <v>262624.78</v>
      </c>
      <c r="I1658" s="31" t="s">
        <v>216</v>
      </c>
      <c r="J1658" s="30"/>
      <c r="K1658" s="31"/>
      <c r="L1658" s="30">
        <v>202604</v>
      </c>
      <c r="M1658" s="31"/>
      <c r="N1658" s="30">
        <v>202604</v>
      </c>
      <c r="O1658" s="31"/>
      <c r="P1658" s="30"/>
      <c r="Z1658" s="44"/>
      <c r="AA1658" s="44"/>
      <c r="AB1658" s="44"/>
    </row>
    <row r="1659" s="35" customFormat="1" customHeight="1" spans="1:28">
      <c r="A1659" s="30"/>
      <c r="B1659" s="38">
        <v>46135</v>
      </c>
      <c r="C1659" s="69" t="s">
        <v>28</v>
      </c>
      <c r="D1659" s="30"/>
      <c r="E1659" s="56" t="s">
        <v>606</v>
      </c>
      <c r="F1659" s="56"/>
      <c r="G1659" s="56">
        <v>16000</v>
      </c>
      <c r="H1659" s="32">
        <v>246624.78</v>
      </c>
      <c r="I1659" s="31" t="s">
        <v>11</v>
      </c>
      <c r="J1659" s="30"/>
      <c r="K1659" s="31"/>
      <c r="L1659" s="30">
        <v>202604</v>
      </c>
      <c r="M1659" s="31"/>
      <c r="N1659" s="30">
        <v>202604</v>
      </c>
      <c r="O1659" s="31"/>
      <c r="P1659" s="30"/>
      <c r="Z1659" s="44"/>
      <c r="AA1659" s="44"/>
      <c r="AB1659" s="44"/>
    </row>
    <row r="1660" s="35" customFormat="1" customHeight="1" spans="1:28">
      <c r="A1660" s="30"/>
      <c r="B1660" s="38">
        <v>46135</v>
      </c>
      <c r="C1660" s="69" t="s">
        <v>28</v>
      </c>
      <c r="D1660" s="30"/>
      <c r="E1660" s="56" t="s">
        <v>607</v>
      </c>
      <c r="F1660" s="56"/>
      <c r="G1660" s="56">
        <v>14000</v>
      </c>
      <c r="H1660" s="32">
        <v>232624.78</v>
      </c>
      <c r="I1660" s="31" t="s">
        <v>11</v>
      </c>
      <c r="J1660" s="30"/>
      <c r="K1660" s="31"/>
      <c r="L1660" s="30">
        <v>202604</v>
      </c>
      <c r="M1660" s="31"/>
      <c r="N1660" s="30">
        <v>202604</v>
      </c>
      <c r="O1660" s="31"/>
      <c r="P1660" s="30"/>
      <c r="Z1660" s="44"/>
      <c r="AA1660" s="44"/>
      <c r="AB1660" s="44"/>
    </row>
    <row r="1661" s="35" customFormat="1" customHeight="1" spans="1:28">
      <c r="A1661" s="30"/>
      <c r="B1661" s="38">
        <v>46135</v>
      </c>
      <c r="C1661" s="69" t="s">
        <v>28</v>
      </c>
      <c r="D1661" s="30"/>
      <c r="E1661" s="56" t="s">
        <v>608</v>
      </c>
      <c r="F1661" s="56"/>
      <c r="G1661" s="56">
        <v>12000</v>
      </c>
      <c r="H1661" s="32">
        <v>220624.78</v>
      </c>
      <c r="I1661" s="31" t="s">
        <v>11</v>
      </c>
      <c r="J1661" s="30"/>
      <c r="K1661" s="31"/>
      <c r="L1661" s="30">
        <v>202604</v>
      </c>
      <c r="M1661" s="31"/>
      <c r="N1661" s="30">
        <v>202604</v>
      </c>
      <c r="O1661" s="31"/>
      <c r="P1661" s="30"/>
      <c r="Z1661" s="44"/>
      <c r="AA1661" s="44"/>
      <c r="AB1661" s="44"/>
    </row>
    <row r="1662" s="35" customFormat="1" customHeight="1" spans="1:28">
      <c r="A1662" s="30"/>
      <c r="B1662" s="38">
        <v>46135</v>
      </c>
      <c r="C1662" s="69" t="s">
        <v>28</v>
      </c>
      <c r="D1662" s="30"/>
      <c r="E1662" s="56" t="s">
        <v>609</v>
      </c>
      <c r="F1662" s="56"/>
      <c r="G1662" s="56">
        <v>4000</v>
      </c>
      <c r="H1662" s="32">
        <v>216624.78</v>
      </c>
      <c r="I1662" s="31" t="s">
        <v>11</v>
      </c>
      <c r="J1662" s="30"/>
      <c r="K1662" s="31"/>
      <c r="L1662" s="30">
        <v>202604</v>
      </c>
      <c r="M1662" s="31"/>
      <c r="N1662" s="30">
        <v>202604</v>
      </c>
      <c r="O1662" s="31"/>
      <c r="P1662" s="30"/>
      <c r="Z1662" s="44"/>
      <c r="AA1662" s="44"/>
      <c r="AB1662" s="44"/>
    </row>
    <row r="1663" s="35" customFormat="1" customHeight="1" spans="1:28">
      <c r="A1663" s="30"/>
      <c r="B1663" s="38">
        <v>46135</v>
      </c>
      <c r="C1663" s="69" t="s">
        <v>28</v>
      </c>
      <c r="D1663" s="30"/>
      <c r="E1663" s="56" t="s">
        <v>610</v>
      </c>
      <c r="F1663" s="56"/>
      <c r="G1663" s="56">
        <v>4000</v>
      </c>
      <c r="H1663" s="32">
        <v>212624.78</v>
      </c>
      <c r="I1663" s="31" t="s">
        <v>11</v>
      </c>
      <c r="J1663" s="30"/>
      <c r="K1663" s="31"/>
      <c r="L1663" s="30">
        <v>202604</v>
      </c>
      <c r="M1663" s="31"/>
      <c r="N1663" s="30">
        <v>202604</v>
      </c>
      <c r="O1663" s="31"/>
      <c r="P1663" s="30"/>
      <c r="Z1663" s="44"/>
      <c r="AA1663" s="44"/>
      <c r="AB1663" s="44"/>
    </row>
    <row r="1664" s="35" customFormat="1" customHeight="1" spans="1:28">
      <c r="A1664" s="30"/>
      <c r="B1664" s="38">
        <v>46135</v>
      </c>
      <c r="C1664" s="69" t="s">
        <v>28</v>
      </c>
      <c r="D1664" s="30"/>
      <c r="E1664" s="56" t="s">
        <v>611</v>
      </c>
      <c r="F1664" s="56"/>
      <c r="G1664" s="56">
        <v>12000</v>
      </c>
      <c r="H1664" s="32">
        <v>200624.78</v>
      </c>
      <c r="I1664" s="31" t="s">
        <v>11</v>
      </c>
      <c r="J1664" s="30"/>
      <c r="K1664" s="31"/>
      <c r="L1664" s="30">
        <v>202604</v>
      </c>
      <c r="M1664" s="31"/>
      <c r="N1664" s="30">
        <v>202604</v>
      </c>
      <c r="O1664" s="31"/>
      <c r="P1664" s="30"/>
      <c r="Z1664" s="44"/>
      <c r="AA1664" s="44"/>
      <c r="AB1664" s="44"/>
    </row>
    <row r="1665" s="35" customFormat="1" customHeight="1" spans="1:28">
      <c r="A1665" s="30"/>
      <c r="B1665" s="38">
        <v>46135</v>
      </c>
      <c r="C1665" s="69" t="s">
        <v>28</v>
      </c>
      <c r="D1665" s="30"/>
      <c r="E1665" s="56" t="s">
        <v>612</v>
      </c>
      <c r="F1665" s="56">
        <v>644</v>
      </c>
      <c r="G1665" s="56"/>
      <c r="H1665" s="32">
        <v>201268.78</v>
      </c>
      <c r="I1665" s="31" t="s">
        <v>11</v>
      </c>
      <c r="J1665" s="30"/>
      <c r="K1665" s="31"/>
      <c r="L1665" s="30">
        <v>202604</v>
      </c>
      <c r="M1665" s="31"/>
      <c r="N1665" s="30">
        <v>202604</v>
      </c>
      <c r="O1665" s="31"/>
      <c r="P1665" s="30"/>
      <c r="Z1665" s="44"/>
      <c r="AA1665" s="44"/>
      <c r="AB1665" s="44"/>
    </row>
    <row r="1666" s="35" customFormat="1" customHeight="1" spans="1:28">
      <c r="A1666" s="30"/>
      <c r="B1666" s="38">
        <v>46137</v>
      </c>
      <c r="C1666" s="69" t="s">
        <v>28</v>
      </c>
      <c r="D1666" s="30"/>
      <c r="E1666" s="56" t="s">
        <v>613</v>
      </c>
      <c r="F1666" s="56"/>
      <c r="G1666" s="56">
        <v>1216</v>
      </c>
      <c r="H1666" s="32">
        <v>200052.78</v>
      </c>
      <c r="I1666" s="31" t="s">
        <v>11</v>
      </c>
      <c r="J1666" s="30"/>
      <c r="K1666" s="31"/>
      <c r="L1666" s="30">
        <v>202604</v>
      </c>
      <c r="M1666" s="31"/>
      <c r="N1666" s="30">
        <v>202604</v>
      </c>
      <c r="O1666" s="31"/>
      <c r="P1666" s="30"/>
      <c r="Z1666" s="44"/>
      <c r="AA1666" s="44"/>
      <c r="AB1666" s="44"/>
    </row>
    <row r="1667" s="35" customFormat="1" customHeight="1" spans="1:28">
      <c r="A1667" s="30"/>
      <c r="B1667" s="38">
        <v>46137</v>
      </c>
      <c r="C1667" s="69" t="s">
        <v>28</v>
      </c>
      <c r="D1667" s="30"/>
      <c r="E1667" s="56" t="s">
        <v>614</v>
      </c>
      <c r="F1667" s="56"/>
      <c r="G1667" s="56">
        <v>16000</v>
      </c>
      <c r="H1667" s="32">
        <v>184052.78</v>
      </c>
      <c r="I1667" s="31" t="s">
        <v>11</v>
      </c>
      <c r="J1667" s="30"/>
      <c r="K1667" s="31"/>
      <c r="L1667" s="30">
        <v>202604</v>
      </c>
      <c r="M1667" s="31"/>
      <c r="N1667" s="30">
        <v>202604</v>
      </c>
      <c r="O1667" s="31"/>
      <c r="P1667" s="30"/>
      <c r="Z1667" s="44"/>
      <c r="AA1667" s="44"/>
      <c r="AB1667" s="44"/>
    </row>
    <row r="1668" s="35" customFormat="1" customHeight="1" spans="1:28">
      <c r="A1668" s="30"/>
      <c r="B1668" s="38">
        <v>46137</v>
      </c>
      <c r="C1668" s="69" t="s">
        <v>28</v>
      </c>
      <c r="D1668" s="30"/>
      <c r="E1668" s="56" t="s">
        <v>615</v>
      </c>
      <c r="F1668" s="56"/>
      <c r="G1668" s="56">
        <v>16000</v>
      </c>
      <c r="H1668" s="32">
        <v>168052.78</v>
      </c>
      <c r="I1668" s="31" t="s">
        <v>11</v>
      </c>
      <c r="J1668" s="30"/>
      <c r="K1668" s="31"/>
      <c r="L1668" s="30">
        <v>202604</v>
      </c>
      <c r="M1668" s="31"/>
      <c r="N1668" s="30">
        <v>202604</v>
      </c>
      <c r="O1668" s="31"/>
      <c r="P1668" s="30"/>
      <c r="Z1668" s="44"/>
      <c r="AA1668" s="44"/>
      <c r="AB1668" s="44"/>
    </row>
    <row r="1669" s="35" customFormat="1" customHeight="1" spans="1:28">
      <c r="A1669" s="30"/>
      <c r="B1669" s="38">
        <v>46139</v>
      </c>
      <c r="C1669" s="69" t="s">
        <v>28</v>
      </c>
      <c r="D1669" s="30" t="s">
        <v>122</v>
      </c>
      <c r="E1669" s="56" t="s">
        <v>616</v>
      </c>
      <c r="F1669" s="56"/>
      <c r="G1669" s="56">
        <v>4000</v>
      </c>
      <c r="H1669" s="32">
        <v>164052.78</v>
      </c>
      <c r="I1669" s="31"/>
      <c r="J1669" s="30"/>
      <c r="K1669" s="31"/>
      <c r="L1669" s="30">
        <v>202604</v>
      </c>
      <c r="M1669" s="31"/>
      <c r="N1669" s="30">
        <v>202604</v>
      </c>
      <c r="O1669" s="31"/>
      <c r="P1669" s="30"/>
      <c r="Z1669" s="44"/>
      <c r="AA1669" s="44"/>
      <c r="AB1669" s="44"/>
    </row>
    <row r="1670" s="35" customFormat="1" customHeight="1" spans="1:28">
      <c r="A1670" s="30"/>
      <c r="B1670" s="38">
        <v>46139</v>
      </c>
      <c r="C1670" s="69" t="s">
        <v>28</v>
      </c>
      <c r="D1670" s="30" t="s">
        <v>154</v>
      </c>
      <c r="E1670" s="56" t="s">
        <v>155</v>
      </c>
      <c r="F1670" s="56"/>
      <c r="G1670" s="56">
        <v>10721.3</v>
      </c>
      <c r="H1670" s="32">
        <v>153331.48</v>
      </c>
      <c r="I1670" s="31" t="s">
        <v>72</v>
      </c>
      <c r="J1670" s="30"/>
      <c r="K1670" s="31"/>
      <c r="L1670" s="30">
        <v>202604</v>
      </c>
      <c r="M1670" s="31"/>
      <c r="N1670" s="30">
        <v>202604</v>
      </c>
      <c r="O1670" s="31"/>
      <c r="P1670" s="30"/>
      <c r="Z1670" s="44"/>
      <c r="AA1670" s="44"/>
      <c r="AB1670" s="44"/>
    </row>
    <row r="1671" s="35" customFormat="1" customHeight="1" spans="1:28">
      <c r="A1671" s="30"/>
      <c r="B1671" s="38">
        <v>46139</v>
      </c>
      <c r="C1671" s="69" t="s">
        <v>28</v>
      </c>
      <c r="D1671" s="30" t="s">
        <v>154</v>
      </c>
      <c r="E1671" s="56" t="s">
        <v>617</v>
      </c>
      <c r="F1671" s="56"/>
      <c r="G1671" s="56">
        <v>13603.2</v>
      </c>
      <c r="H1671" s="32">
        <v>139728.28</v>
      </c>
      <c r="I1671" s="31" t="s">
        <v>72</v>
      </c>
      <c r="J1671" s="30"/>
      <c r="K1671" s="31"/>
      <c r="L1671" s="30">
        <v>202604</v>
      </c>
      <c r="M1671" s="31"/>
      <c r="N1671" s="30">
        <v>202604</v>
      </c>
      <c r="O1671" s="31"/>
      <c r="P1671" s="30"/>
      <c r="Z1671" s="44"/>
      <c r="AA1671" s="44"/>
      <c r="AB1671" s="44"/>
    </row>
    <row r="1672" s="35" customFormat="1" customHeight="1" spans="1:28">
      <c r="A1672" s="30"/>
      <c r="B1672" s="38">
        <v>46140</v>
      </c>
      <c r="C1672" s="69" t="s">
        <v>28</v>
      </c>
      <c r="D1672" s="30"/>
      <c r="E1672" s="56" t="s">
        <v>618</v>
      </c>
      <c r="F1672" s="56"/>
      <c r="G1672" s="56">
        <v>26000</v>
      </c>
      <c r="H1672" s="32">
        <v>113728.28</v>
      </c>
      <c r="I1672" s="31" t="s">
        <v>84</v>
      </c>
      <c r="J1672" s="30"/>
      <c r="K1672" s="31"/>
      <c r="L1672" s="30">
        <v>202604</v>
      </c>
      <c r="M1672" s="31"/>
      <c r="N1672" s="30">
        <v>202604</v>
      </c>
      <c r="O1672" s="31"/>
      <c r="P1672" s="30"/>
      <c r="Z1672" s="44"/>
      <c r="AA1672" s="44"/>
      <c r="AB1672" s="44"/>
    </row>
    <row r="1673" s="35" customFormat="1" customHeight="1" spans="1:28">
      <c r="A1673" s="30"/>
      <c r="B1673" s="38">
        <v>46140</v>
      </c>
      <c r="C1673" s="69" t="s">
        <v>28</v>
      </c>
      <c r="D1673" s="30" t="s">
        <v>33</v>
      </c>
      <c r="E1673" s="56" t="s">
        <v>96</v>
      </c>
      <c r="F1673" s="56">
        <v>164.42</v>
      </c>
      <c r="G1673" s="56"/>
      <c r="H1673" s="32">
        <v>113892.7</v>
      </c>
      <c r="I1673" s="31" t="s">
        <v>97</v>
      </c>
      <c r="J1673" s="30"/>
      <c r="K1673" s="31"/>
      <c r="L1673" s="30">
        <v>202604</v>
      </c>
      <c r="M1673" s="31"/>
      <c r="N1673" s="30">
        <v>202604</v>
      </c>
      <c r="O1673" s="31"/>
      <c r="P1673" s="30"/>
      <c r="Z1673" s="44"/>
      <c r="AA1673" s="44"/>
      <c r="AB1673" s="44"/>
    </row>
    <row r="1674" s="35" customFormat="1" customHeight="1" spans="1:28">
      <c r="A1674" s="30"/>
      <c r="B1674" s="38">
        <v>46141</v>
      </c>
      <c r="C1674" s="69" t="s">
        <v>28</v>
      </c>
      <c r="D1674" s="30" t="s">
        <v>33</v>
      </c>
      <c r="E1674" s="56" t="s">
        <v>619</v>
      </c>
      <c r="F1674" s="56"/>
      <c r="G1674" s="56">
        <v>15000</v>
      </c>
      <c r="H1674" s="32">
        <v>98892.7000000002</v>
      </c>
      <c r="I1674" s="31" t="s">
        <v>11</v>
      </c>
      <c r="J1674" s="30"/>
      <c r="K1674" s="31"/>
      <c r="L1674" s="30">
        <v>202605</v>
      </c>
      <c r="M1674" s="31"/>
      <c r="N1674" s="30">
        <v>202604</v>
      </c>
      <c r="O1674" s="31"/>
      <c r="P1674" s="30"/>
      <c r="Z1674" s="44"/>
      <c r="AA1674" s="44"/>
      <c r="AB1674" s="44"/>
    </row>
    <row r="1675" s="35" customFormat="1" customHeight="1" spans="1:28">
      <c r="A1675" s="30"/>
      <c r="B1675" s="38">
        <v>46141</v>
      </c>
      <c r="C1675" s="69" t="s">
        <v>28</v>
      </c>
      <c r="D1675" s="30" t="s">
        <v>33</v>
      </c>
      <c r="E1675" s="56" t="s">
        <v>620</v>
      </c>
      <c r="F1675" s="56"/>
      <c r="G1675" s="56">
        <v>40</v>
      </c>
      <c r="H1675" s="32">
        <v>98852.7000000002</v>
      </c>
      <c r="I1675" s="31" t="s">
        <v>64</v>
      </c>
      <c r="J1675" s="30"/>
      <c r="K1675" s="31"/>
      <c r="L1675" s="30">
        <v>202604</v>
      </c>
      <c r="M1675" s="31"/>
      <c r="N1675" s="30">
        <v>202604</v>
      </c>
      <c r="O1675" s="31"/>
      <c r="P1675" s="30"/>
      <c r="Z1675" s="44"/>
      <c r="AA1675" s="44"/>
      <c r="AB1675" s="44"/>
    </row>
    <row r="1676" s="35" customFormat="1" customHeight="1" spans="1:28">
      <c r="A1676" s="30"/>
      <c r="B1676" s="38">
        <v>46141</v>
      </c>
      <c r="C1676" s="69" t="s">
        <v>28</v>
      </c>
      <c r="D1676" s="30" t="s">
        <v>33</v>
      </c>
      <c r="E1676" s="56" t="s">
        <v>305</v>
      </c>
      <c r="F1676" s="56"/>
      <c r="G1676" s="56">
        <v>9718.52</v>
      </c>
      <c r="H1676" s="32">
        <v>89134.1800000002</v>
      </c>
      <c r="I1676" s="31" t="s">
        <v>11</v>
      </c>
      <c r="J1676" s="30"/>
      <c r="K1676" s="31"/>
      <c r="L1676" s="30">
        <v>202605</v>
      </c>
      <c r="M1676" s="31"/>
      <c r="N1676" s="30">
        <v>202604</v>
      </c>
      <c r="O1676" s="31"/>
      <c r="P1676" s="30"/>
      <c r="Z1676" s="44"/>
      <c r="AA1676" s="44"/>
      <c r="AB1676" s="44"/>
    </row>
    <row r="1677" s="35" customFormat="1" customHeight="1" spans="1:28">
      <c r="A1677" s="30"/>
      <c r="B1677" s="38">
        <v>46141</v>
      </c>
      <c r="C1677" s="69" t="s">
        <v>28</v>
      </c>
      <c r="D1677" s="30" t="s">
        <v>118</v>
      </c>
      <c r="E1677" s="58" t="s">
        <v>621</v>
      </c>
      <c r="F1677" s="56">
        <v>51</v>
      </c>
      <c r="G1677" s="56"/>
      <c r="H1677" s="32">
        <v>89185.1800000002</v>
      </c>
      <c r="I1677" s="31"/>
      <c r="J1677" s="30"/>
      <c r="K1677" s="31"/>
      <c r="L1677" s="30">
        <v>202604</v>
      </c>
      <c r="M1677" s="31"/>
      <c r="N1677" s="30">
        <v>202604</v>
      </c>
      <c r="O1677" s="31"/>
      <c r="P1677" s="30"/>
      <c r="Z1677" s="44"/>
      <c r="AA1677" s="44"/>
      <c r="AB1677" s="44"/>
    </row>
    <row r="1678" s="35" customFormat="1" customHeight="1" spans="1:28">
      <c r="A1678" s="30"/>
      <c r="B1678" s="38">
        <v>46142</v>
      </c>
      <c r="C1678" s="69" t="s">
        <v>28</v>
      </c>
      <c r="D1678" s="30"/>
      <c r="E1678" s="56" t="s">
        <v>622</v>
      </c>
      <c r="F1678" s="56"/>
      <c r="G1678" s="56">
        <v>11200</v>
      </c>
      <c r="H1678" s="32">
        <v>77985.1800000002</v>
      </c>
      <c r="I1678" s="31" t="s">
        <v>11</v>
      </c>
      <c r="J1678" s="30"/>
      <c r="K1678" s="31"/>
      <c r="L1678" s="30">
        <v>202604</v>
      </c>
      <c r="M1678" s="31"/>
      <c r="N1678" s="30">
        <v>202604</v>
      </c>
      <c r="O1678" s="31"/>
      <c r="P1678" s="30"/>
      <c r="Z1678" s="44"/>
      <c r="AA1678" s="44"/>
      <c r="AB1678" s="44"/>
    </row>
    <row r="1679" s="35" customFormat="1" customHeight="1" spans="1:28">
      <c r="A1679" s="30"/>
      <c r="B1679" s="38">
        <v>46142</v>
      </c>
      <c r="C1679" s="69" t="s">
        <v>28</v>
      </c>
      <c r="D1679" s="30"/>
      <c r="E1679" s="56" t="s">
        <v>623</v>
      </c>
      <c r="F1679" s="56"/>
      <c r="G1679" s="56">
        <v>8000</v>
      </c>
      <c r="H1679" s="32">
        <v>69985.1800000002</v>
      </c>
      <c r="I1679" s="31" t="s">
        <v>11</v>
      </c>
      <c r="J1679" s="30"/>
      <c r="K1679" s="31"/>
      <c r="L1679" s="30">
        <v>202604</v>
      </c>
      <c r="M1679" s="31"/>
      <c r="N1679" s="30">
        <v>202604</v>
      </c>
      <c r="O1679" s="31"/>
      <c r="P1679" s="30"/>
      <c r="Z1679" s="44"/>
      <c r="AA1679" s="44"/>
      <c r="AB1679" s="44"/>
    </row>
    <row r="1680" s="35" customFormat="1" customHeight="1" spans="1:28">
      <c r="A1680" s="30"/>
      <c r="B1680" s="38">
        <v>46143</v>
      </c>
      <c r="C1680" s="69" t="s">
        <v>28</v>
      </c>
      <c r="D1680" s="30" t="s">
        <v>33</v>
      </c>
      <c r="E1680" s="56" t="s">
        <v>79</v>
      </c>
      <c r="F1680" s="56">
        <v>1890.69</v>
      </c>
      <c r="G1680" s="56"/>
      <c r="H1680" s="32">
        <v>71875.8700000001</v>
      </c>
      <c r="I1680" s="31" t="s">
        <v>80</v>
      </c>
      <c r="J1680" s="30"/>
      <c r="K1680" s="31"/>
      <c r="L1680" s="30">
        <v>202604</v>
      </c>
      <c r="M1680" s="31"/>
      <c r="N1680" s="30">
        <v>202605</v>
      </c>
      <c r="O1680" s="31"/>
      <c r="P1680" s="30"/>
      <c r="Z1680" s="44"/>
      <c r="AA1680" s="44"/>
      <c r="AB1680" s="44"/>
    </row>
    <row r="1681" s="35" customFormat="1" customHeight="1" spans="1:28">
      <c r="A1681" s="30"/>
      <c r="B1681" s="38">
        <v>46143</v>
      </c>
      <c r="C1681" s="69" t="s">
        <v>28</v>
      </c>
      <c r="D1681" s="30" t="s">
        <v>33</v>
      </c>
      <c r="E1681" s="56" t="s">
        <v>100</v>
      </c>
      <c r="F1681" s="56">
        <v>7158.72</v>
      </c>
      <c r="G1681" s="56"/>
      <c r="H1681" s="32">
        <v>79034.5900000003</v>
      </c>
      <c r="I1681" s="31" t="s">
        <v>101</v>
      </c>
      <c r="J1681" s="30"/>
      <c r="K1681" s="31"/>
      <c r="L1681" s="30">
        <v>202604</v>
      </c>
      <c r="M1681" s="31"/>
      <c r="N1681" s="30">
        <v>202605</v>
      </c>
      <c r="O1681" s="31"/>
      <c r="P1681" s="30"/>
      <c r="Z1681" s="44"/>
      <c r="AA1681" s="44"/>
      <c r="AB1681" s="44"/>
    </row>
    <row r="1682" s="35" customFormat="1" customHeight="1" spans="1:28">
      <c r="A1682" s="30"/>
      <c r="B1682" s="38">
        <v>46143</v>
      </c>
      <c r="C1682" s="69" t="s">
        <v>28</v>
      </c>
      <c r="D1682" s="30" t="s">
        <v>33</v>
      </c>
      <c r="E1682" s="56" t="s">
        <v>86</v>
      </c>
      <c r="F1682" s="56">
        <v>680.63</v>
      </c>
      <c r="G1682" s="56"/>
      <c r="H1682" s="32">
        <v>79715.2200000002</v>
      </c>
      <c r="I1682" s="31" t="s">
        <v>87</v>
      </c>
      <c r="J1682" s="30"/>
      <c r="K1682" s="31"/>
      <c r="L1682" s="30">
        <v>202604</v>
      </c>
      <c r="M1682" s="31"/>
      <c r="N1682" s="30">
        <v>202605</v>
      </c>
      <c r="O1682" s="31"/>
      <c r="P1682" s="30"/>
      <c r="Z1682" s="44"/>
      <c r="AA1682" s="44"/>
      <c r="AB1682" s="44"/>
    </row>
    <row r="1683" s="35" customFormat="1" customHeight="1" spans="1:28">
      <c r="A1683" s="30"/>
      <c r="B1683" s="38">
        <v>46143</v>
      </c>
      <c r="C1683" s="69" t="s">
        <v>28</v>
      </c>
      <c r="D1683" s="30" t="s">
        <v>33</v>
      </c>
      <c r="E1683" s="56" t="s">
        <v>98</v>
      </c>
      <c r="F1683" s="56">
        <v>2527.08</v>
      </c>
      <c r="G1683" s="56"/>
      <c r="H1683" s="32">
        <v>82242.3000000003</v>
      </c>
      <c r="I1683" s="31" t="s">
        <v>99</v>
      </c>
      <c r="J1683" s="30"/>
      <c r="K1683" s="31"/>
      <c r="L1683" s="30">
        <v>202604</v>
      </c>
      <c r="M1683" s="31"/>
      <c r="N1683" s="30">
        <v>202605</v>
      </c>
      <c r="O1683" s="31"/>
      <c r="P1683" s="30"/>
      <c r="Z1683" s="44"/>
      <c r="AA1683" s="44"/>
      <c r="AB1683" s="44"/>
    </row>
    <row r="1684" s="35" customFormat="1" customHeight="1" spans="1:28">
      <c r="A1684" s="30"/>
      <c r="B1684" s="38">
        <v>46143</v>
      </c>
      <c r="C1684" s="69" t="s">
        <v>28</v>
      </c>
      <c r="D1684" s="30" t="s">
        <v>33</v>
      </c>
      <c r="E1684" s="56" t="s">
        <v>624</v>
      </c>
      <c r="F1684" s="56">
        <v>380.7</v>
      </c>
      <c r="G1684" s="56"/>
      <c r="H1684" s="32">
        <v>82623.0000000005</v>
      </c>
      <c r="I1684" s="31" t="s">
        <v>274</v>
      </c>
      <c r="J1684" s="30"/>
      <c r="K1684" s="31"/>
      <c r="L1684" s="30">
        <v>202604</v>
      </c>
      <c r="M1684" s="31"/>
      <c r="N1684" s="30">
        <v>202605</v>
      </c>
      <c r="O1684" s="31"/>
      <c r="P1684" s="30"/>
      <c r="Z1684" s="44"/>
      <c r="AA1684" s="44"/>
      <c r="AB1684" s="44"/>
    </row>
    <row r="1685" s="35" customFormat="1" customHeight="1" spans="1:28">
      <c r="A1685" s="30"/>
      <c r="B1685" s="38">
        <v>46143</v>
      </c>
      <c r="C1685" s="69" t="s">
        <v>28</v>
      </c>
      <c r="D1685" s="30" t="s">
        <v>33</v>
      </c>
      <c r="E1685" s="56" t="s">
        <v>106</v>
      </c>
      <c r="F1685" s="56">
        <v>2837.67</v>
      </c>
      <c r="G1685" s="56"/>
      <c r="H1685" s="32">
        <v>85460.6700000004</v>
      </c>
      <c r="I1685" s="31" t="s">
        <v>107</v>
      </c>
      <c r="J1685" s="30"/>
      <c r="K1685" s="31"/>
      <c r="L1685" s="30">
        <v>202604</v>
      </c>
      <c r="M1685" s="31"/>
      <c r="N1685" s="30">
        <v>202605</v>
      </c>
      <c r="O1685" s="31"/>
      <c r="P1685" s="30"/>
      <c r="Z1685" s="44"/>
      <c r="AA1685" s="44"/>
      <c r="AB1685" s="44"/>
    </row>
    <row r="1686" s="35" customFormat="1" customHeight="1" spans="1:28">
      <c r="A1686" s="30"/>
      <c r="B1686" s="38">
        <v>46144</v>
      </c>
      <c r="C1686" s="69" t="s">
        <v>28</v>
      </c>
      <c r="D1686" s="30" t="s">
        <v>33</v>
      </c>
      <c r="E1686" s="56" t="s">
        <v>85</v>
      </c>
      <c r="F1686" s="56">
        <v>11666.58</v>
      </c>
      <c r="G1686" s="56"/>
      <c r="H1686" s="32">
        <v>97127.2500000005</v>
      </c>
      <c r="I1686" s="31" t="s">
        <v>72</v>
      </c>
      <c r="J1686" s="30"/>
      <c r="K1686" s="31"/>
      <c r="L1686" s="30">
        <v>202604</v>
      </c>
      <c r="M1686" s="31"/>
      <c r="N1686" s="30">
        <v>202605</v>
      </c>
      <c r="O1686" s="31"/>
      <c r="P1686" s="30"/>
      <c r="Z1686" s="44"/>
      <c r="AA1686" s="44"/>
      <c r="AB1686" s="44"/>
    </row>
    <row r="1687" s="35" customFormat="1" customHeight="1" spans="1:28">
      <c r="A1687" s="30"/>
      <c r="B1687" s="38">
        <v>46144</v>
      </c>
      <c r="C1687" s="69" t="s">
        <v>28</v>
      </c>
      <c r="D1687" s="30" t="s">
        <v>33</v>
      </c>
      <c r="E1687" s="56" t="s">
        <v>63</v>
      </c>
      <c r="F1687" s="56">
        <v>7103.11</v>
      </c>
      <c r="G1687" s="56"/>
      <c r="H1687" s="32">
        <v>104230.36</v>
      </c>
      <c r="I1687" s="31" t="s">
        <v>64</v>
      </c>
      <c r="J1687" s="30"/>
      <c r="K1687" s="31"/>
      <c r="L1687" s="30">
        <v>202604</v>
      </c>
      <c r="M1687" s="31"/>
      <c r="N1687" s="30">
        <v>202605</v>
      </c>
      <c r="O1687" s="31"/>
      <c r="P1687" s="30"/>
      <c r="Z1687" s="44"/>
      <c r="AA1687" s="44"/>
      <c r="AB1687" s="44"/>
    </row>
    <row r="1688" s="35" customFormat="1" customHeight="1" spans="1:28">
      <c r="A1688" s="30"/>
      <c r="B1688" s="38">
        <v>46144</v>
      </c>
      <c r="C1688" s="69" t="s">
        <v>28</v>
      </c>
      <c r="D1688" s="30" t="s">
        <v>33</v>
      </c>
      <c r="E1688" s="56" t="s">
        <v>90</v>
      </c>
      <c r="F1688" s="56">
        <v>3233.27</v>
      </c>
      <c r="G1688" s="56"/>
      <c r="H1688" s="32">
        <v>107463.63</v>
      </c>
      <c r="I1688" s="31" t="s">
        <v>91</v>
      </c>
      <c r="J1688" s="30"/>
      <c r="K1688" s="31"/>
      <c r="L1688" s="30">
        <v>202604</v>
      </c>
      <c r="M1688" s="31"/>
      <c r="N1688" s="30">
        <v>202605</v>
      </c>
      <c r="O1688" s="31"/>
      <c r="P1688" s="30"/>
      <c r="Z1688" s="44"/>
      <c r="AA1688" s="44"/>
      <c r="AB1688" s="44"/>
    </row>
    <row r="1689" s="35" customFormat="1" customHeight="1" spans="1:28">
      <c r="A1689" s="30"/>
      <c r="B1689" s="38">
        <v>46144</v>
      </c>
      <c r="C1689" s="69" t="s">
        <v>28</v>
      </c>
      <c r="D1689" s="30" t="s">
        <v>33</v>
      </c>
      <c r="E1689" s="56" t="s">
        <v>75</v>
      </c>
      <c r="F1689" s="56">
        <v>3149.77</v>
      </c>
      <c r="G1689" s="56"/>
      <c r="H1689" s="32">
        <v>110613.4</v>
      </c>
      <c r="I1689" s="30" t="s">
        <v>76</v>
      </c>
      <c r="J1689" s="30"/>
      <c r="K1689" s="31"/>
      <c r="L1689" s="30">
        <v>202604</v>
      </c>
      <c r="M1689" s="31"/>
      <c r="N1689" s="30">
        <v>202605</v>
      </c>
      <c r="O1689" s="31"/>
      <c r="P1689" s="30"/>
      <c r="Z1689" s="44"/>
      <c r="AA1689" s="44"/>
      <c r="AB1689" s="44"/>
    </row>
    <row r="1690" s="35" customFormat="1" customHeight="1" spans="1:28">
      <c r="A1690" s="30"/>
      <c r="B1690" s="38">
        <v>46144</v>
      </c>
      <c r="C1690" s="69" t="s">
        <v>28</v>
      </c>
      <c r="D1690" s="30" t="s">
        <v>33</v>
      </c>
      <c r="E1690" s="56" t="s">
        <v>161</v>
      </c>
      <c r="F1690" s="56">
        <v>31.44</v>
      </c>
      <c r="G1690" s="56"/>
      <c r="H1690" s="32">
        <v>110644.84</v>
      </c>
      <c r="I1690" s="31" t="s">
        <v>162</v>
      </c>
      <c r="J1690" s="30"/>
      <c r="K1690" s="31"/>
      <c r="L1690" s="30">
        <v>202604</v>
      </c>
      <c r="M1690" s="31"/>
      <c r="N1690" s="30">
        <v>202605</v>
      </c>
      <c r="O1690" s="31"/>
      <c r="P1690" s="30"/>
      <c r="Z1690" s="44"/>
      <c r="AA1690" s="44"/>
      <c r="AB1690" s="44"/>
    </row>
    <row r="1691" s="35" customFormat="1" customHeight="1" spans="1:28">
      <c r="A1691" s="30"/>
      <c r="B1691" s="38">
        <v>46144</v>
      </c>
      <c r="C1691" s="69" t="s">
        <v>28</v>
      </c>
      <c r="D1691" s="30"/>
      <c r="E1691" s="56" t="s">
        <v>625</v>
      </c>
      <c r="F1691" s="56"/>
      <c r="G1691" s="56">
        <v>88.16</v>
      </c>
      <c r="H1691" s="32">
        <v>110556.68</v>
      </c>
      <c r="I1691" s="31"/>
      <c r="J1691" s="30"/>
      <c r="K1691" s="31"/>
      <c r="L1691" s="30">
        <v>202604</v>
      </c>
      <c r="M1691" s="31"/>
      <c r="N1691" s="30">
        <v>202605</v>
      </c>
      <c r="O1691" s="31"/>
      <c r="P1691" s="30"/>
      <c r="Z1691" s="44"/>
      <c r="AA1691" s="44"/>
      <c r="AB1691" s="44"/>
    </row>
    <row r="1692" s="35" customFormat="1" customHeight="1" spans="1:28">
      <c r="A1692" s="30"/>
      <c r="B1692" s="38">
        <v>46144</v>
      </c>
      <c r="C1692" s="69" t="s">
        <v>28</v>
      </c>
      <c r="D1692" s="30"/>
      <c r="E1692" s="56" t="s">
        <v>625</v>
      </c>
      <c r="F1692" s="56">
        <v>88.16</v>
      </c>
      <c r="G1692" s="56"/>
      <c r="H1692" s="32">
        <v>110644.84</v>
      </c>
      <c r="I1692" s="31"/>
      <c r="J1692" s="30"/>
      <c r="K1692" s="31"/>
      <c r="L1692" s="30">
        <v>202604</v>
      </c>
      <c r="M1692" s="31"/>
      <c r="N1692" s="30">
        <v>202605</v>
      </c>
      <c r="O1692" s="31"/>
      <c r="P1692" s="30"/>
      <c r="Z1692" s="44"/>
      <c r="AA1692" s="44"/>
      <c r="AB1692" s="44"/>
    </row>
    <row r="1693" s="35" customFormat="1" customHeight="1" spans="1:28">
      <c r="A1693" s="30"/>
      <c r="B1693" s="38">
        <v>46144</v>
      </c>
      <c r="C1693" s="69" t="s">
        <v>28</v>
      </c>
      <c r="D1693" s="30" t="s">
        <v>33</v>
      </c>
      <c r="E1693" s="56" t="s">
        <v>81</v>
      </c>
      <c r="F1693" s="56">
        <v>493.51</v>
      </c>
      <c r="G1693" s="56"/>
      <c r="H1693" s="32">
        <v>111138.35</v>
      </c>
      <c r="I1693" s="31" t="s">
        <v>82</v>
      </c>
      <c r="J1693" s="30"/>
      <c r="K1693" s="31"/>
      <c r="L1693" s="30">
        <v>202604</v>
      </c>
      <c r="M1693" s="31"/>
      <c r="N1693" s="30">
        <v>202605</v>
      </c>
      <c r="O1693" s="31"/>
      <c r="P1693" s="30"/>
      <c r="Z1693" s="44"/>
      <c r="AA1693" s="44"/>
      <c r="AB1693" s="44"/>
    </row>
    <row r="1694" s="35" customFormat="1" customHeight="1" spans="1:28">
      <c r="A1694" s="30"/>
      <c r="B1694" s="38">
        <v>46144</v>
      </c>
      <c r="C1694" s="69" t="s">
        <v>28</v>
      </c>
      <c r="D1694" s="30" t="s">
        <v>33</v>
      </c>
      <c r="E1694" s="56" t="s">
        <v>83</v>
      </c>
      <c r="F1694" s="56">
        <v>6672.94</v>
      </c>
      <c r="G1694" s="56"/>
      <c r="H1694" s="32">
        <v>117811.29</v>
      </c>
      <c r="I1694" s="31" t="s">
        <v>84</v>
      </c>
      <c r="J1694" s="30"/>
      <c r="K1694" s="31"/>
      <c r="L1694" s="30">
        <v>202604</v>
      </c>
      <c r="M1694" s="31"/>
      <c r="N1694" s="30">
        <v>202605</v>
      </c>
      <c r="O1694" s="31"/>
      <c r="P1694" s="30"/>
      <c r="Z1694" s="44"/>
      <c r="AA1694" s="44"/>
      <c r="AB1694" s="44"/>
    </row>
    <row r="1695" s="35" customFormat="1" customHeight="1" spans="1:28">
      <c r="A1695" s="30"/>
      <c r="B1695" s="38">
        <v>46144</v>
      </c>
      <c r="C1695" s="69" t="s">
        <v>28</v>
      </c>
      <c r="D1695" s="30" t="s">
        <v>33</v>
      </c>
      <c r="E1695" s="56" t="s">
        <v>77</v>
      </c>
      <c r="F1695" s="56">
        <v>2198.38</v>
      </c>
      <c r="G1695" s="56"/>
      <c r="H1695" s="32">
        <v>120009.67</v>
      </c>
      <c r="I1695" s="31" t="s">
        <v>78</v>
      </c>
      <c r="J1695" s="30"/>
      <c r="K1695" s="31"/>
      <c r="L1695" s="30">
        <v>202604</v>
      </c>
      <c r="M1695" s="31"/>
      <c r="N1695" s="30">
        <v>202605</v>
      </c>
      <c r="O1695" s="31"/>
      <c r="P1695" s="30"/>
      <c r="Z1695" s="44"/>
      <c r="AA1695" s="44"/>
      <c r="AB1695" s="44"/>
    </row>
    <row r="1696" s="35" customFormat="1" customHeight="1" spans="1:28">
      <c r="A1696" s="30"/>
      <c r="B1696" s="38">
        <v>46145</v>
      </c>
      <c r="C1696" s="69" t="s">
        <v>28</v>
      </c>
      <c r="D1696" s="30" t="s">
        <v>33</v>
      </c>
      <c r="E1696" s="56" t="s">
        <v>108</v>
      </c>
      <c r="F1696" s="56">
        <v>5425</v>
      </c>
      <c r="G1696" s="56"/>
      <c r="H1696" s="32">
        <v>125434.67</v>
      </c>
      <c r="I1696" s="31" t="s">
        <v>109</v>
      </c>
      <c r="J1696" s="30"/>
      <c r="K1696" s="31"/>
      <c r="L1696" s="30">
        <v>202604</v>
      </c>
      <c r="M1696" s="31"/>
      <c r="N1696" s="30">
        <v>202605</v>
      </c>
      <c r="O1696" s="31"/>
      <c r="P1696" s="30"/>
      <c r="Z1696" s="44"/>
      <c r="AA1696" s="44"/>
      <c r="AB1696" s="44"/>
    </row>
    <row r="1697" s="35" customFormat="1" customHeight="1" spans="1:28">
      <c r="A1697" s="30"/>
      <c r="B1697" s="38">
        <v>46145</v>
      </c>
      <c r="C1697" s="69" t="s">
        <v>28</v>
      </c>
      <c r="D1697" s="30" t="s">
        <v>33</v>
      </c>
      <c r="E1697" s="56" t="s">
        <v>73</v>
      </c>
      <c r="F1697" s="56">
        <v>3431.49</v>
      </c>
      <c r="G1697" s="56"/>
      <c r="H1697" s="32">
        <v>128866.16</v>
      </c>
      <c r="I1697" s="31" t="s">
        <v>74</v>
      </c>
      <c r="J1697" s="30"/>
      <c r="K1697" s="31"/>
      <c r="L1697" s="30">
        <v>202604</v>
      </c>
      <c r="M1697" s="31"/>
      <c r="N1697" s="30">
        <v>202605</v>
      </c>
      <c r="O1697" s="31"/>
      <c r="P1697" s="30"/>
      <c r="Z1697" s="44"/>
      <c r="AA1697" s="44"/>
      <c r="AB1697" s="44"/>
    </row>
    <row r="1698" s="35" customFormat="1" customHeight="1" spans="1:28">
      <c r="A1698" s="30"/>
      <c r="B1698" s="38">
        <v>46146</v>
      </c>
      <c r="C1698" s="69" t="s">
        <v>28</v>
      </c>
      <c r="D1698" s="30"/>
      <c r="E1698" s="56" t="s">
        <v>626</v>
      </c>
      <c r="F1698" s="56"/>
      <c r="G1698" s="56">
        <v>277</v>
      </c>
      <c r="H1698" s="32">
        <v>128589.16</v>
      </c>
      <c r="I1698" s="31" t="s">
        <v>72</v>
      </c>
      <c r="J1698" s="30"/>
      <c r="K1698" s="31"/>
      <c r="L1698" s="30">
        <v>202605</v>
      </c>
      <c r="M1698" s="31"/>
      <c r="N1698" s="30">
        <v>202605</v>
      </c>
      <c r="O1698" s="31"/>
      <c r="P1698" s="30"/>
      <c r="Z1698" s="44"/>
      <c r="AA1698" s="44"/>
      <c r="AB1698" s="44"/>
    </row>
    <row r="1699" s="35" customFormat="1" customHeight="1" spans="1:28">
      <c r="A1699" s="30"/>
      <c r="B1699" s="38">
        <v>46146</v>
      </c>
      <c r="C1699" s="69" t="s">
        <v>28</v>
      </c>
      <c r="D1699" s="30"/>
      <c r="E1699" s="56" t="s">
        <v>627</v>
      </c>
      <c r="F1699" s="56"/>
      <c r="G1699" s="56">
        <v>7</v>
      </c>
      <c r="H1699" s="32">
        <v>128582.16</v>
      </c>
      <c r="I1699" s="31" t="s">
        <v>72</v>
      </c>
      <c r="J1699" s="30"/>
      <c r="K1699" s="31"/>
      <c r="L1699" s="30">
        <v>202604</v>
      </c>
      <c r="M1699" s="31"/>
      <c r="N1699" s="30">
        <v>202605</v>
      </c>
      <c r="O1699" s="31"/>
      <c r="P1699" s="30"/>
      <c r="Z1699" s="44"/>
      <c r="AA1699" s="44"/>
      <c r="AB1699" s="44"/>
    </row>
    <row r="1700" s="35" customFormat="1" customHeight="1" spans="1:28">
      <c r="A1700" s="30"/>
      <c r="B1700" s="38">
        <v>46146</v>
      </c>
      <c r="C1700" s="69" t="s">
        <v>28</v>
      </c>
      <c r="D1700" s="30"/>
      <c r="E1700" s="56" t="s">
        <v>628</v>
      </c>
      <c r="F1700" s="56"/>
      <c r="G1700" s="56">
        <v>1262</v>
      </c>
      <c r="H1700" s="32">
        <v>127320.16</v>
      </c>
      <c r="I1700" s="31" t="s">
        <v>534</v>
      </c>
      <c r="J1700" s="30"/>
      <c r="K1700" s="31"/>
      <c r="L1700" s="30">
        <v>202604</v>
      </c>
      <c r="M1700" s="31"/>
      <c r="N1700" s="30">
        <v>202605</v>
      </c>
      <c r="O1700" s="31"/>
      <c r="P1700" s="30"/>
      <c r="Z1700" s="44"/>
      <c r="AA1700" s="44"/>
      <c r="AB1700" s="44"/>
    </row>
    <row r="1701" s="35" customFormat="1" customHeight="1" spans="1:28">
      <c r="A1701" s="30"/>
      <c r="B1701" s="38">
        <v>46147</v>
      </c>
      <c r="C1701" s="69" t="s">
        <v>28</v>
      </c>
      <c r="D1701" s="30"/>
      <c r="E1701" s="56" t="s">
        <v>628</v>
      </c>
      <c r="F1701" s="56"/>
      <c r="G1701" s="56">
        <v>400</v>
      </c>
      <c r="H1701" s="32">
        <v>126920.16</v>
      </c>
      <c r="I1701" s="31" t="s">
        <v>534</v>
      </c>
      <c r="J1701" s="30"/>
      <c r="K1701" s="31"/>
      <c r="L1701" s="30">
        <v>202604</v>
      </c>
      <c r="M1701" s="31"/>
      <c r="N1701" s="30">
        <v>202605</v>
      </c>
      <c r="O1701" s="31"/>
      <c r="P1701" s="30"/>
      <c r="Z1701" s="44"/>
      <c r="AA1701" s="44"/>
      <c r="AB1701" s="44"/>
    </row>
    <row r="1702" s="35" customFormat="1" customHeight="1" spans="1:28">
      <c r="A1702" s="30"/>
      <c r="B1702" s="38">
        <v>46146</v>
      </c>
      <c r="C1702" s="69" t="s">
        <v>28</v>
      </c>
      <c r="D1702" s="30"/>
      <c r="E1702" s="56" t="s">
        <v>629</v>
      </c>
      <c r="F1702" s="56"/>
      <c r="G1702" s="56">
        <v>56</v>
      </c>
      <c r="H1702" s="32">
        <v>126864.16</v>
      </c>
      <c r="I1702" s="31"/>
      <c r="J1702" s="30"/>
      <c r="K1702" s="31"/>
      <c r="L1702" s="30">
        <v>202604</v>
      </c>
      <c r="M1702" s="31"/>
      <c r="N1702" s="30">
        <v>202605</v>
      </c>
      <c r="O1702" s="31"/>
      <c r="P1702" s="30"/>
      <c r="Z1702" s="44"/>
      <c r="AA1702" s="44"/>
      <c r="AB1702" s="44"/>
    </row>
    <row r="1703" s="35" customFormat="1" customHeight="1" spans="1:28">
      <c r="A1703" s="30"/>
      <c r="B1703" s="38">
        <v>46147</v>
      </c>
      <c r="C1703" s="69" t="s">
        <v>28</v>
      </c>
      <c r="D1703" s="30"/>
      <c r="E1703" s="56" t="s">
        <v>630</v>
      </c>
      <c r="F1703" s="56"/>
      <c r="G1703" s="56">
        <v>310</v>
      </c>
      <c r="H1703" s="32">
        <v>126554.16</v>
      </c>
      <c r="I1703" s="31" t="s">
        <v>11</v>
      </c>
      <c r="J1703" s="30"/>
      <c r="K1703" s="31"/>
      <c r="L1703" s="30">
        <v>202604</v>
      </c>
      <c r="M1703" s="31"/>
      <c r="N1703" s="30">
        <v>202605</v>
      </c>
      <c r="O1703" s="31"/>
      <c r="P1703" s="30"/>
      <c r="Z1703" s="44"/>
      <c r="AA1703" s="44"/>
      <c r="AB1703" s="44"/>
    </row>
    <row r="1704" s="35" customFormat="1" customHeight="1" spans="1:28">
      <c r="A1704" s="30"/>
      <c r="B1704" s="38">
        <v>46142</v>
      </c>
      <c r="C1704" s="69" t="s">
        <v>28</v>
      </c>
      <c r="D1704" s="30"/>
      <c r="E1704" s="56" t="s">
        <v>631</v>
      </c>
      <c r="F1704" s="56">
        <v>114.13</v>
      </c>
      <c r="G1704" s="57"/>
      <c r="H1704" s="32">
        <v>126668.29</v>
      </c>
      <c r="I1704" s="31"/>
      <c r="J1704" s="30"/>
      <c r="K1704" s="31"/>
      <c r="L1704" s="30">
        <v>202604</v>
      </c>
      <c r="M1704" s="31"/>
      <c r="N1704" s="30">
        <v>202604</v>
      </c>
      <c r="O1704" s="31"/>
      <c r="P1704" s="30"/>
      <c r="Z1704" s="44"/>
      <c r="AA1704" s="44"/>
      <c r="AB1704" s="44"/>
    </row>
    <row r="1705" s="35" customFormat="1" customHeight="1" spans="1:28">
      <c r="A1705" s="30"/>
      <c r="B1705" s="38">
        <v>46142</v>
      </c>
      <c r="C1705" s="69" t="s">
        <v>28</v>
      </c>
      <c r="D1705" s="30"/>
      <c r="E1705" s="56" t="s">
        <v>631</v>
      </c>
      <c r="F1705" s="56">
        <v>51.4</v>
      </c>
      <c r="G1705" s="57"/>
      <c r="H1705" s="32">
        <v>126719.69</v>
      </c>
      <c r="I1705" s="31"/>
      <c r="J1705" s="30"/>
      <c r="K1705" s="31"/>
      <c r="L1705" s="30">
        <v>202604</v>
      </c>
      <c r="M1705" s="31"/>
      <c r="N1705" s="30">
        <v>202604</v>
      </c>
      <c r="O1705" s="31"/>
      <c r="P1705" s="30"/>
      <c r="Z1705" s="44"/>
      <c r="AA1705" s="44"/>
      <c r="AB1705" s="44"/>
    </row>
    <row r="1706" s="35" customFormat="1" customHeight="1" spans="1:28">
      <c r="A1706" s="30"/>
      <c r="B1706" s="38">
        <v>46142</v>
      </c>
      <c r="C1706" s="69" t="s">
        <v>28</v>
      </c>
      <c r="D1706" s="30"/>
      <c r="E1706" s="56" t="s">
        <v>631</v>
      </c>
      <c r="F1706" s="56">
        <v>52.8</v>
      </c>
      <c r="G1706" s="57"/>
      <c r="H1706" s="32">
        <v>126772.49</v>
      </c>
      <c r="I1706" s="31"/>
      <c r="J1706" s="30"/>
      <c r="K1706" s="31"/>
      <c r="L1706" s="30">
        <v>202604</v>
      </c>
      <c r="M1706" s="31"/>
      <c r="N1706" s="30">
        <v>202604</v>
      </c>
      <c r="O1706" s="31"/>
      <c r="P1706" s="30"/>
      <c r="Z1706" s="44"/>
      <c r="AA1706" s="44"/>
      <c r="AB1706" s="44"/>
    </row>
    <row r="1707" s="35" customFormat="1" customHeight="1" spans="1:28">
      <c r="A1707" s="30"/>
      <c r="B1707" s="38">
        <v>46142</v>
      </c>
      <c r="C1707" s="69" t="s">
        <v>28</v>
      </c>
      <c r="D1707" s="30"/>
      <c r="E1707" s="56" t="s">
        <v>631</v>
      </c>
      <c r="F1707" s="56">
        <v>55.5</v>
      </c>
      <c r="G1707" s="57"/>
      <c r="H1707" s="32">
        <v>126827.99</v>
      </c>
      <c r="I1707" s="31"/>
      <c r="J1707" s="30"/>
      <c r="K1707" s="31"/>
      <c r="L1707" s="30">
        <v>202604</v>
      </c>
      <c r="M1707" s="31"/>
      <c r="N1707" s="30">
        <v>202604</v>
      </c>
      <c r="O1707" s="31"/>
      <c r="P1707" s="30"/>
      <c r="Z1707" s="44"/>
      <c r="AA1707" s="44"/>
      <c r="AB1707" s="44"/>
    </row>
    <row r="1708" s="35" customFormat="1" customHeight="1" spans="1:28">
      <c r="A1708" s="30"/>
      <c r="B1708" s="38">
        <v>46142</v>
      </c>
      <c r="C1708" s="69" t="s">
        <v>28</v>
      </c>
      <c r="D1708" s="30"/>
      <c r="E1708" s="56" t="s">
        <v>631</v>
      </c>
      <c r="F1708" s="56">
        <v>61.7</v>
      </c>
      <c r="G1708" s="57"/>
      <c r="H1708" s="32">
        <v>126889.69</v>
      </c>
      <c r="I1708" s="31"/>
      <c r="J1708" s="30"/>
      <c r="K1708" s="31"/>
      <c r="L1708" s="30">
        <v>202604</v>
      </c>
      <c r="M1708" s="31"/>
      <c r="N1708" s="30">
        <v>202604</v>
      </c>
      <c r="O1708" s="31"/>
      <c r="P1708" s="30"/>
      <c r="Z1708" s="44"/>
      <c r="AA1708" s="44"/>
      <c r="AB1708" s="44"/>
    </row>
    <row r="1709" s="35" customFormat="1" customHeight="1" spans="1:28">
      <c r="A1709" s="30"/>
      <c r="B1709" s="38">
        <v>46142</v>
      </c>
      <c r="C1709" s="69" t="s">
        <v>28</v>
      </c>
      <c r="D1709" s="30"/>
      <c r="E1709" s="56" t="s">
        <v>631</v>
      </c>
      <c r="F1709" s="56">
        <v>406.45</v>
      </c>
      <c r="G1709" s="57"/>
      <c r="H1709" s="32">
        <v>127296.14</v>
      </c>
      <c r="I1709" s="31"/>
      <c r="J1709" s="30"/>
      <c r="K1709" s="31"/>
      <c r="L1709" s="30">
        <v>202604</v>
      </c>
      <c r="M1709" s="31"/>
      <c r="N1709" s="30">
        <v>202604</v>
      </c>
      <c r="O1709" s="31"/>
      <c r="P1709" s="30"/>
      <c r="Z1709" s="44"/>
      <c r="AA1709" s="44"/>
      <c r="AB1709" s="44"/>
    </row>
    <row r="1710" s="35" customFormat="1" customHeight="1" spans="1:28">
      <c r="A1710" s="30"/>
      <c r="B1710" s="38">
        <v>46142</v>
      </c>
      <c r="C1710" s="69" t="s">
        <v>28</v>
      </c>
      <c r="D1710" s="30"/>
      <c r="E1710" s="56" t="s">
        <v>631</v>
      </c>
      <c r="F1710" s="56">
        <v>220.4</v>
      </c>
      <c r="G1710" s="57"/>
      <c r="H1710" s="32">
        <v>127516.54</v>
      </c>
      <c r="I1710" s="31"/>
      <c r="J1710" s="30"/>
      <c r="K1710" s="31"/>
      <c r="L1710" s="30">
        <v>202604</v>
      </c>
      <c r="M1710" s="31"/>
      <c r="N1710" s="30">
        <v>202604</v>
      </c>
      <c r="O1710" s="31"/>
      <c r="P1710" s="30"/>
      <c r="Z1710" s="44"/>
      <c r="AA1710" s="44"/>
      <c r="AB1710" s="44"/>
    </row>
    <row r="1711" s="35" customFormat="1" customHeight="1" spans="1:28">
      <c r="A1711" s="30"/>
      <c r="B1711" s="38">
        <v>46142</v>
      </c>
      <c r="C1711" s="69" t="s">
        <v>28</v>
      </c>
      <c r="D1711" s="30"/>
      <c r="E1711" s="56" t="s">
        <v>631</v>
      </c>
      <c r="F1711" s="56">
        <v>55.6</v>
      </c>
      <c r="G1711" s="57"/>
      <c r="H1711" s="32">
        <v>127572.14</v>
      </c>
      <c r="I1711" s="31"/>
      <c r="J1711" s="30"/>
      <c r="K1711" s="31"/>
      <c r="L1711" s="30">
        <v>202604</v>
      </c>
      <c r="M1711" s="31"/>
      <c r="N1711" s="30">
        <v>202604</v>
      </c>
      <c r="O1711" s="31"/>
      <c r="P1711" s="30"/>
      <c r="Z1711" s="44"/>
      <c r="AA1711" s="44"/>
      <c r="AB1711" s="44"/>
    </row>
    <row r="1712" s="35" customFormat="1" customHeight="1" spans="1:28">
      <c r="A1712" s="30"/>
      <c r="B1712" s="38">
        <v>46142</v>
      </c>
      <c r="C1712" s="69" t="s">
        <v>28</v>
      </c>
      <c r="D1712" s="30"/>
      <c r="E1712" s="56" t="s">
        <v>631</v>
      </c>
      <c r="F1712" s="56">
        <v>8.9</v>
      </c>
      <c r="G1712" s="57"/>
      <c r="H1712" s="32">
        <v>127581.04</v>
      </c>
      <c r="I1712" s="31"/>
      <c r="J1712" s="30"/>
      <c r="K1712" s="31"/>
      <c r="L1712" s="30">
        <v>202604</v>
      </c>
      <c r="M1712" s="31"/>
      <c r="N1712" s="30">
        <v>202604</v>
      </c>
      <c r="O1712" s="31"/>
      <c r="P1712" s="30"/>
      <c r="Z1712" s="44"/>
      <c r="AA1712" s="44"/>
      <c r="AB1712" s="44"/>
    </row>
    <row r="1713" s="35" customFormat="1" customHeight="1" spans="1:28">
      <c r="A1713" s="30"/>
      <c r="B1713" s="38">
        <v>46142</v>
      </c>
      <c r="C1713" s="69" t="s">
        <v>28</v>
      </c>
      <c r="D1713" s="30"/>
      <c r="E1713" s="56" t="s">
        <v>631</v>
      </c>
      <c r="F1713" s="56">
        <v>18.7</v>
      </c>
      <c r="G1713" s="57"/>
      <c r="H1713" s="32">
        <v>127599.74</v>
      </c>
      <c r="I1713" s="31"/>
      <c r="J1713" s="30"/>
      <c r="K1713" s="31"/>
      <c r="L1713" s="30">
        <v>202604</v>
      </c>
      <c r="M1713" s="31"/>
      <c r="N1713" s="30">
        <v>202604</v>
      </c>
      <c r="O1713" s="31"/>
      <c r="P1713" s="30"/>
      <c r="Z1713" s="44"/>
      <c r="AA1713" s="44"/>
      <c r="AB1713" s="44"/>
    </row>
    <row r="1714" s="35" customFormat="1" customHeight="1" spans="1:28">
      <c r="A1714" s="30"/>
      <c r="B1714" s="38">
        <v>46142</v>
      </c>
      <c r="C1714" s="69" t="s">
        <v>28</v>
      </c>
      <c r="D1714" s="30"/>
      <c r="E1714" s="56" t="s">
        <v>631</v>
      </c>
      <c r="F1714" s="56">
        <v>165.11</v>
      </c>
      <c r="G1714" s="57"/>
      <c r="H1714" s="32">
        <v>127764.85</v>
      </c>
      <c r="I1714" s="31"/>
      <c r="J1714" s="30"/>
      <c r="K1714" s="31"/>
      <c r="L1714" s="30">
        <v>202604</v>
      </c>
      <c r="M1714" s="31"/>
      <c r="N1714" s="30">
        <v>202604</v>
      </c>
      <c r="O1714" s="31"/>
      <c r="P1714" s="30"/>
      <c r="Z1714" s="44"/>
      <c r="AA1714" s="44"/>
      <c r="AB1714" s="44"/>
    </row>
    <row r="1715" s="35" customFormat="1" customHeight="1" spans="1:28">
      <c r="A1715" s="30"/>
      <c r="B1715" s="38">
        <v>46142</v>
      </c>
      <c r="C1715" s="69" t="s">
        <v>28</v>
      </c>
      <c r="D1715" s="30"/>
      <c r="E1715" s="56" t="s">
        <v>631</v>
      </c>
      <c r="F1715" s="56">
        <v>39.2</v>
      </c>
      <c r="G1715" s="57"/>
      <c r="H1715" s="32">
        <v>127804.05</v>
      </c>
      <c r="I1715" s="31"/>
      <c r="J1715" s="30"/>
      <c r="K1715" s="31"/>
      <c r="L1715" s="30">
        <v>202604</v>
      </c>
      <c r="M1715" s="31"/>
      <c r="N1715" s="30">
        <v>202604</v>
      </c>
      <c r="O1715" s="31"/>
      <c r="P1715" s="30"/>
      <c r="Z1715" s="44"/>
      <c r="AA1715" s="44"/>
      <c r="AB1715" s="44"/>
    </row>
    <row r="1716" s="35" customFormat="1" customHeight="1" spans="1:28">
      <c r="A1716" s="30"/>
      <c r="B1716" s="38">
        <v>46142</v>
      </c>
      <c r="C1716" s="69" t="s">
        <v>28</v>
      </c>
      <c r="D1716" s="30"/>
      <c r="E1716" s="56" t="s">
        <v>631</v>
      </c>
      <c r="F1716" s="56">
        <v>6.8</v>
      </c>
      <c r="G1716" s="57"/>
      <c r="H1716" s="32">
        <v>127810.85</v>
      </c>
      <c r="I1716" s="31"/>
      <c r="J1716" s="30"/>
      <c r="K1716" s="31"/>
      <c r="L1716" s="30">
        <v>202604</v>
      </c>
      <c r="M1716" s="31"/>
      <c r="N1716" s="30">
        <v>202604</v>
      </c>
      <c r="O1716" s="31"/>
      <c r="P1716" s="30"/>
      <c r="Z1716" s="44"/>
      <c r="AA1716" s="44"/>
      <c r="AB1716" s="44"/>
    </row>
    <row r="1717" s="35" customFormat="1" customHeight="1" spans="1:28">
      <c r="A1717" s="30"/>
      <c r="B1717" s="38">
        <v>46142</v>
      </c>
      <c r="C1717" s="69" t="s">
        <v>28</v>
      </c>
      <c r="D1717" s="30"/>
      <c r="E1717" s="56" t="s">
        <v>631</v>
      </c>
      <c r="F1717" s="56">
        <v>35.1</v>
      </c>
      <c r="G1717" s="57"/>
      <c r="H1717" s="32">
        <v>127845.95</v>
      </c>
      <c r="I1717" s="31"/>
      <c r="J1717" s="30"/>
      <c r="K1717" s="31"/>
      <c r="L1717" s="30">
        <v>202604</v>
      </c>
      <c r="M1717" s="31"/>
      <c r="N1717" s="30">
        <v>202604</v>
      </c>
      <c r="O1717" s="31"/>
      <c r="P1717" s="30"/>
      <c r="Z1717" s="44"/>
      <c r="AA1717" s="44"/>
      <c r="AB1717" s="44"/>
    </row>
    <row r="1718" s="35" customFormat="1" customHeight="1" spans="1:28">
      <c r="A1718" s="30"/>
      <c r="B1718" s="38">
        <v>46142</v>
      </c>
      <c r="C1718" s="69" t="s">
        <v>28</v>
      </c>
      <c r="D1718" s="30"/>
      <c r="E1718" s="56" t="s">
        <v>631</v>
      </c>
      <c r="F1718" s="56">
        <v>51.5</v>
      </c>
      <c r="G1718" s="57"/>
      <c r="H1718" s="32">
        <v>127897.45</v>
      </c>
      <c r="I1718" s="31"/>
      <c r="J1718" s="30"/>
      <c r="K1718" s="31"/>
      <c r="L1718" s="30">
        <v>202604</v>
      </c>
      <c r="M1718" s="31"/>
      <c r="N1718" s="30">
        <v>202604</v>
      </c>
      <c r="O1718" s="31"/>
      <c r="P1718" s="30"/>
      <c r="Z1718" s="44"/>
      <c r="AA1718" s="44"/>
      <c r="AB1718" s="44"/>
    </row>
    <row r="1719" s="35" customFormat="1" customHeight="1" spans="1:28">
      <c r="A1719" s="30"/>
      <c r="B1719" s="38">
        <v>46142</v>
      </c>
      <c r="C1719" s="69" t="s">
        <v>28</v>
      </c>
      <c r="D1719" s="30"/>
      <c r="E1719" s="56" t="s">
        <v>631</v>
      </c>
      <c r="F1719" s="56">
        <v>98.72</v>
      </c>
      <c r="G1719" s="57"/>
      <c r="H1719" s="32">
        <v>127996.17</v>
      </c>
      <c r="I1719" s="31"/>
      <c r="J1719" s="30"/>
      <c r="K1719" s="31"/>
      <c r="L1719" s="30">
        <v>202604</v>
      </c>
      <c r="M1719" s="31"/>
      <c r="N1719" s="30">
        <v>202604</v>
      </c>
      <c r="O1719" s="31"/>
      <c r="P1719" s="30"/>
      <c r="Z1719" s="44"/>
      <c r="AA1719" s="44"/>
      <c r="AB1719" s="44"/>
    </row>
    <row r="1720" s="35" customFormat="1" customHeight="1" spans="1:28">
      <c r="A1720" s="30"/>
      <c r="B1720" s="38">
        <v>46142</v>
      </c>
      <c r="C1720" s="69" t="s">
        <v>28</v>
      </c>
      <c r="D1720" s="30"/>
      <c r="E1720" s="56" t="s">
        <v>631</v>
      </c>
      <c r="F1720" s="56">
        <v>28.3</v>
      </c>
      <c r="G1720" s="57"/>
      <c r="H1720" s="32">
        <v>128024.47</v>
      </c>
      <c r="I1720" s="31"/>
      <c r="J1720" s="30"/>
      <c r="K1720" s="31"/>
      <c r="L1720" s="30">
        <v>202604</v>
      </c>
      <c r="M1720" s="31"/>
      <c r="N1720" s="30">
        <v>202604</v>
      </c>
      <c r="O1720" s="31"/>
      <c r="P1720" s="30"/>
      <c r="Z1720" s="44"/>
      <c r="AA1720" s="44"/>
      <c r="AB1720" s="44"/>
    </row>
    <row r="1721" s="35" customFormat="1" customHeight="1" spans="1:28">
      <c r="A1721" s="30"/>
      <c r="B1721" s="38">
        <v>46142</v>
      </c>
      <c r="C1721" s="69" t="s">
        <v>28</v>
      </c>
      <c r="D1721" s="30"/>
      <c r="E1721" s="56" t="s">
        <v>631</v>
      </c>
      <c r="F1721" s="56">
        <v>24.5</v>
      </c>
      <c r="G1721" s="57"/>
      <c r="H1721" s="32">
        <v>128048.97</v>
      </c>
      <c r="I1721" s="31"/>
      <c r="J1721" s="30"/>
      <c r="K1721" s="31"/>
      <c r="L1721" s="30">
        <v>202604</v>
      </c>
      <c r="M1721" s="31"/>
      <c r="N1721" s="30">
        <v>202604</v>
      </c>
      <c r="O1721" s="31"/>
      <c r="P1721" s="30"/>
      <c r="Z1721" s="44"/>
      <c r="AA1721" s="44"/>
      <c r="AB1721" s="44"/>
    </row>
    <row r="1722" s="35" customFormat="1" customHeight="1" spans="1:28">
      <c r="A1722" s="30"/>
      <c r="B1722" s="38">
        <v>46142</v>
      </c>
      <c r="C1722" s="69" t="s">
        <v>28</v>
      </c>
      <c r="D1722" s="30"/>
      <c r="E1722" s="56" t="s">
        <v>631</v>
      </c>
      <c r="F1722" s="56">
        <v>61.9</v>
      </c>
      <c r="G1722" s="57"/>
      <c r="H1722" s="32">
        <v>128110.87</v>
      </c>
      <c r="I1722" s="31"/>
      <c r="J1722" s="30"/>
      <c r="K1722" s="31"/>
      <c r="L1722" s="30">
        <v>202604</v>
      </c>
      <c r="M1722" s="31"/>
      <c r="N1722" s="30">
        <v>202604</v>
      </c>
      <c r="O1722" s="31"/>
      <c r="P1722" s="30"/>
      <c r="Z1722" s="44"/>
      <c r="AA1722" s="44"/>
      <c r="AB1722" s="44"/>
    </row>
    <row r="1723" s="35" customFormat="1" customHeight="1" spans="1:28">
      <c r="A1723" s="30"/>
      <c r="B1723" s="38">
        <v>46142</v>
      </c>
      <c r="C1723" s="69" t="s">
        <v>28</v>
      </c>
      <c r="D1723" s="30"/>
      <c r="E1723" s="56" t="s">
        <v>631</v>
      </c>
      <c r="F1723" s="56">
        <v>14.4</v>
      </c>
      <c r="G1723" s="57"/>
      <c r="H1723" s="32">
        <v>128125.27</v>
      </c>
      <c r="I1723" s="31"/>
      <c r="J1723" s="30"/>
      <c r="K1723" s="31"/>
      <c r="L1723" s="30">
        <v>202604</v>
      </c>
      <c r="M1723" s="31"/>
      <c r="N1723" s="30">
        <v>202604</v>
      </c>
      <c r="O1723" s="31"/>
      <c r="P1723" s="30"/>
      <c r="Z1723" s="44"/>
      <c r="AA1723" s="44"/>
      <c r="AB1723" s="44"/>
    </row>
    <row r="1724" s="35" customFormat="1" customHeight="1" spans="1:28">
      <c r="A1724" s="30"/>
      <c r="B1724" s="38">
        <v>46142</v>
      </c>
      <c r="C1724" s="69" t="s">
        <v>28</v>
      </c>
      <c r="D1724" s="30"/>
      <c r="E1724" s="56" t="s">
        <v>631</v>
      </c>
      <c r="F1724" s="56">
        <v>49.2</v>
      </c>
      <c r="G1724" s="57"/>
      <c r="H1724" s="32">
        <v>128174.47</v>
      </c>
      <c r="I1724" s="31"/>
      <c r="J1724" s="30"/>
      <c r="K1724" s="31"/>
      <c r="L1724" s="30">
        <v>202604</v>
      </c>
      <c r="M1724" s="31"/>
      <c r="N1724" s="30">
        <v>202604</v>
      </c>
      <c r="O1724" s="31"/>
      <c r="P1724" s="30"/>
      <c r="Z1724" s="44"/>
      <c r="AA1724" s="44"/>
      <c r="AB1724" s="44"/>
    </row>
    <row r="1725" s="35" customFormat="1" customHeight="1" spans="1:28">
      <c r="A1725" s="30"/>
      <c r="B1725" s="38">
        <v>46142</v>
      </c>
      <c r="C1725" s="69" t="s">
        <v>28</v>
      </c>
      <c r="D1725" s="30"/>
      <c r="E1725" s="56" t="s">
        <v>631</v>
      </c>
      <c r="F1725" s="56">
        <v>50.5</v>
      </c>
      <c r="G1725" s="57"/>
      <c r="H1725" s="32">
        <v>128224.97</v>
      </c>
      <c r="I1725" s="31"/>
      <c r="J1725" s="30"/>
      <c r="K1725" s="31"/>
      <c r="L1725" s="30">
        <v>202604</v>
      </c>
      <c r="M1725" s="31"/>
      <c r="N1725" s="30">
        <v>202604</v>
      </c>
      <c r="O1725" s="31"/>
      <c r="P1725" s="30"/>
      <c r="Z1725" s="44"/>
      <c r="AA1725" s="44"/>
      <c r="AB1725" s="44"/>
    </row>
    <row r="1726" s="35" customFormat="1" customHeight="1" spans="1:28">
      <c r="A1726" s="30"/>
      <c r="B1726" s="38">
        <v>46142</v>
      </c>
      <c r="C1726" s="69" t="s">
        <v>28</v>
      </c>
      <c r="D1726" s="30"/>
      <c r="E1726" s="56" t="s">
        <v>631</v>
      </c>
      <c r="F1726" s="56">
        <v>65.2</v>
      </c>
      <c r="G1726" s="57"/>
      <c r="H1726" s="32">
        <v>128290.17</v>
      </c>
      <c r="I1726" s="31"/>
      <c r="J1726" s="30"/>
      <c r="K1726" s="31"/>
      <c r="L1726" s="30">
        <v>202604</v>
      </c>
      <c r="M1726" s="31"/>
      <c r="N1726" s="30">
        <v>202604</v>
      </c>
      <c r="O1726" s="31"/>
      <c r="P1726" s="30"/>
      <c r="Z1726" s="44"/>
      <c r="AA1726" s="44"/>
      <c r="AB1726" s="44"/>
    </row>
    <row r="1727" s="35" customFormat="1" customHeight="1" spans="1:28">
      <c r="A1727" s="30"/>
      <c r="B1727" s="38">
        <v>46142</v>
      </c>
      <c r="C1727" s="69" t="s">
        <v>28</v>
      </c>
      <c r="D1727" s="30"/>
      <c r="E1727" s="56" t="s">
        <v>631</v>
      </c>
      <c r="F1727" s="56">
        <v>11.4</v>
      </c>
      <c r="G1727" s="57"/>
      <c r="H1727" s="32">
        <v>128301.57</v>
      </c>
      <c r="I1727" s="31"/>
      <c r="J1727" s="30"/>
      <c r="K1727" s="31"/>
      <c r="L1727" s="30">
        <v>202604</v>
      </c>
      <c r="M1727" s="31"/>
      <c r="N1727" s="30">
        <v>202604</v>
      </c>
      <c r="O1727" s="31"/>
      <c r="P1727" s="30"/>
      <c r="Z1727" s="44"/>
      <c r="AA1727" s="44"/>
      <c r="AB1727" s="44"/>
    </row>
    <row r="1728" s="35" customFormat="1" customHeight="1" spans="1:28">
      <c r="A1728" s="30"/>
      <c r="B1728" s="38">
        <v>46142</v>
      </c>
      <c r="C1728" s="69" t="s">
        <v>28</v>
      </c>
      <c r="D1728" s="30"/>
      <c r="E1728" s="56" t="s">
        <v>631</v>
      </c>
      <c r="F1728" s="56">
        <v>47.1</v>
      </c>
      <c r="G1728" s="57"/>
      <c r="H1728" s="32">
        <v>128348.67</v>
      </c>
      <c r="I1728" s="31"/>
      <c r="J1728" s="30"/>
      <c r="K1728" s="31"/>
      <c r="L1728" s="30">
        <v>202604</v>
      </c>
      <c r="M1728" s="31"/>
      <c r="N1728" s="30">
        <v>202604</v>
      </c>
      <c r="O1728" s="31"/>
      <c r="P1728" s="30"/>
      <c r="Z1728" s="44"/>
      <c r="AA1728" s="44"/>
      <c r="AB1728" s="44"/>
    </row>
    <row r="1729" s="35" customFormat="1" customHeight="1" spans="1:28">
      <c r="A1729" s="30"/>
      <c r="B1729" s="38">
        <v>46142</v>
      </c>
      <c r="C1729" s="69" t="s">
        <v>28</v>
      </c>
      <c r="D1729" s="30"/>
      <c r="E1729" s="56" t="s">
        <v>631</v>
      </c>
      <c r="F1729" s="56">
        <v>58.9</v>
      </c>
      <c r="G1729" s="57"/>
      <c r="H1729" s="32">
        <v>128407.57</v>
      </c>
      <c r="I1729" s="31"/>
      <c r="J1729" s="30"/>
      <c r="K1729" s="31"/>
      <c r="L1729" s="30">
        <v>202604</v>
      </c>
      <c r="M1729" s="31"/>
      <c r="N1729" s="30">
        <v>202604</v>
      </c>
      <c r="O1729" s="31"/>
      <c r="P1729" s="30"/>
      <c r="Z1729" s="44"/>
      <c r="AA1729" s="44"/>
      <c r="AB1729" s="44"/>
    </row>
    <row r="1730" s="35" customFormat="1" customHeight="1" spans="1:28">
      <c r="A1730" s="30"/>
      <c r="B1730" s="38">
        <v>46142</v>
      </c>
      <c r="C1730" s="69" t="s">
        <v>28</v>
      </c>
      <c r="D1730" s="30"/>
      <c r="E1730" s="56" t="s">
        <v>631</v>
      </c>
      <c r="F1730" s="56">
        <v>56.9</v>
      </c>
      <c r="G1730" s="57"/>
      <c r="H1730" s="32">
        <v>128464.47</v>
      </c>
      <c r="I1730" s="31"/>
      <c r="J1730" s="30"/>
      <c r="K1730" s="31"/>
      <c r="L1730" s="30">
        <v>202604</v>
      </c>
      <c r="M1730" s="31"/>
      <c r="N1730" s="30">
        <v>202604</v>
      </c>
      <c r="O1730" s="31"/>
      <c r="P1730" s="30"/>
      <c r="Z1730" s="44"/>
      <c r="AA1730" s="44"/>
      <c r="AB1730" s="44"/>
    </row>
    <row r="1731" s="35" customFormat="1" customHeight="1" spans="1:28">
      <c r="A1731" s="30"/>
      <c r="B1731" s="38">
        <v>46148</v>
      </c>
      <c r="C1731" s="69" t="s">
        <v>28</v>
      </c>
      <c r="D1731" s="30" t="s">
        <v>33</v>
      </c>
      <c r="E1731" s="56" t="s">
        <v>632</v>
      </c>
      <c r="F1731" s="56"/>
      <c r="G1731" s="57">
        <v>2691</v>
      </c>
      <c r="H1731" s="32">
        <v>125773.47</v>
      </c>
      <c r="I1731" s="31" t="s">
        <v>11</v>
      </c>
      <c r="J1731" s="30"/>
      <c r="K1731" s="31"/>
      <c r="L1731" s="30">
        <v>202604</v>
      </c>
      <c r="M1731" s="31"/>
      <c r="N1731" s="30">
        <v>202605</v>
      </c>
      <c r="O1731" s="31"/>
      <c r="P1731" s="30"/>
      <c r="Z1731" s="44"/>
      <c r="AA1731" s="44"/>
      <c r="AB1731" s="44"/>
    </row>
    <row r="1732" s="35" customFormat="1" customHeight="1" spans="1:28">
      <c r="A1732" s="30"/>
      <c r="B1732" s="38">
        <v>46149</v>
      </c>
      <c r="C1732" s="69" t="s">
        <v>28</v>
      </c>
      <c r="D1732" s="30"/>
      <c r="E1732" s="56" t="s">
        <v>633</v>
      </c>
      <c r="F1732" s="56"/>
      <c r="G1732" s="56">
        <v>3380</v>
      </c>
      <c r="H1732" s="32">
        <v>122393.47</v>
      </c>
      <c r="I1732" s="31"/>
      <c r="J1732" s="30"/>
      <c r="K1732" s="31"/>
      <c r="L1732" s="30"/>
      <c r="M1732" s="31"/>
      <c r="N1732" s="30">
        <v>202605</v>
      </c>
      <c r="O1732" s="31"/>
      <c r="P1732" s="30"/>
      <c r="Z1732" s="44"/>
      <c r="AA1732" s="44"/>
      <c r="AB1732" s="44"/>
    </row>
    <row r="1733" s="35" customFormat="1" customHeight="1" spans="1:28">
      <c r="A1733" s="30"/>
      <c r="B1733" s="38">
        <v>46149</v>
      </c>
      <c r="C1733" s="69" t="s">
        <v>28</v>
      </c>
      <c r="D1733" s="30"/>
      <c r="E1733" s="65" t="s">
        <v>357</v>
      </c>
      <c r="F1733" s="56"/>
      <c r="G1733" s="56">
        <v>1134.64</v>
      </c>
      <c r="H1733" s="32">
        <v>121258.83</v>
      </c>
      <c r="I1733" s="31" t="s">
        <v>72</v>
      </c>
      <c r="J1733" s="30"/>
      <c r="K1733" s="31"/>
      <c r="L1733" s="30">
        <v>202605</v>
      </c>
      <c r="M1733" s="31"/>
      <c r="N1733" s="30">
        <v>202605</v>
      </c>
      <c r="O1733" s="31"/>
      <c r="P1733" s="30"/>
      <c r="Z1733" s="44"/>
      <c r="AA1733" s="44"/>
      <c r="AB1733" s="44"/>
    </row>
    <row r="1734" s="35" customFormat="1" customHeight="1" spans="1:28">
      <c r="A1734" s="30"/>
      <c r="B1734" s="38">
        <v>46149</v>
      </c>
      <c r="C1734" s="69" t="s">
        <v>28</v>
      </c>
      <c r="D1734" s="30" t="s">
        <v>33</v>
      </c>
      <c r="E1734" s="65" t="s">
        <v>100</v>
      </c>
      <c r="F1734" s="56">
        <v>5317.31</v>
      </c>
      <c r="G1734" s="56"/>
      <c r="H1734" s="32">
        <v>126576.14</v>
      </c>
      <c r="I1734" s="31" t="s">
        <v>101</v>
      </c>
      <c r="J1734" s="30"/>
      <c r="K1734" s="31"/>
      <c r="L1734" s="30">
        <v>202605</v>
      </c>
      <c r="M1734" s="31"/>
      <c r="N1734" s="30">
        <v>202605</v>
      </c>
      <c r="O1734" s="31"/>
      <c r="P1734" s="30"/>
      <c r="Z1734" s="44"/>
      <c r="AA1734" s="44"/>
      <c r="AB1734" s="44"/>
    </row>
    <row r="1735" s="35" customFormat="1" customHeight="1" spans="1:28">
      <c r="A1735" s="30"/>
      <c r="B1735" s="38">
        <v>46149</v>
      </c>
      <c r="C1735" s="69" t="s">
        <v>28</v>
      </c>
      <c r="D1735" s="30" t="s">
        <v>33</v>
      </c>
      <c r="E1735" s="65" t="s">
        <v>624</v>
      </c>
      <c r="F1735" s="56">
        <v>139.6</v>
      </c>
      <c r="G1735" s="56"/>
      <c r="H1735" s="32">
        <v>126715.74</v>
      </c>
      <c r="I1735" s="31" t="s">
        <v>274</v>
      </c>
      <c r="J1735" s="30"/>
      <c r="K1735" s="31"/>
      <c r="L1735" s="30">
        <v>202605</v>
      </c>
      <c r="M1735" s="31"/>
      <c r="N1735" s="30">
        <v>202605</v>
      </c>
      <c r="O1735" s="31"/>
      <c r="P1735" s="30"/>
      <c r="Z1735" s="44"/>
      <c r="AA1735" s="44"/>
      <c r="AB1735" s="44"/>
    </row>
    <row r="1736" s="35" customFormat="1" customHeight="1" spans="1:28">
      <c r="A1736" s="30"/>
      <c r="B1736" s="38">
        <v>46149</v>
      </c>
      <c r="C1736" s="69" t="s">
        <v>28</v>
      </c>
      <c r="D1736" s="30" t="s">
        <v>33</v>
      </c>
      <c r="E1736" s="65" t="s">
        <v>90</v>
      </c>
      <c r="F1736" s="56">
        <v>1994.19</v>
      </c>
      <c r="G1736" s="56"/>
      <c r="H1736" s="32">
        <v>128709.93</v>
      </c>
      <c r="I1736" s="31" t="s">
        <v>91</v>
      </c>
      <c r="J1736" s="30"/>
      <c r="K1736" s="31"/>
      <c r="L1736" s="30">
        <v>202605</v>
      </c>
      <c r="M1736" s="31"/>
      <c r="N1736" s="30">
        <v>202605</v>
      </c>
      <c r="O1736" s="31"/>
      <c r="P1736" s="30"/>
      <c r="Z1736" s="44"/>
      <c r="AA1736" s="44"/>
      <c r="AB1736" s="44"/>
    </row>
    <row r="1737" s="35" customFormat="1" customHeight="1" spans="1:28">
      <c r="A1737" s="30"/>
      <c r="B1737" s="38">
        <v>46149</v>
      </c>
      <c r="C1737" s="69" t="s">
        <v>28</v>
      </c>
      <c r="D1737" s="30" t="s">
        <v>33</v>
      </c>
      <c r="E1737" s="65" t="s">
        <v>86</v>
      </c>
      <c r="F1737" s="56">
        <v>814.49</v>
      </c>
      <c r="G1737" s="56"/>
      <c r="H1737" s="32">
        <v>129524.42</v>
      </c>
      <c r="I1737" s="31" t="s">
        <v>87</v>
      </c>
      <c r="J1737" s="30"/>
      <c r="K1737" s="31"/>
      <c r="L1737" s="30">
        <v>202605</v>
      </c>
      <c r="M1737" s="31"/>
      <c r="N1737" s="30">
        <v>202605</v>
      </c>
      <c r="O1737" s="31"/>
      <c r="P1737" s="30"/>
      <c r="Z1737" s="44"/>
      <c r="AA1737" s="44"/>
      <c r="AB1737" s="44"/>
    </row>
    <row r="1738" s="35" customFormat="1" customHeight="1" spans="1:28">
      <c r="A1738" s="30"/>
      <c r="B1738" s="38">
        <v>46149</v>
      </c>
      <c r="C1738" s="69" t="s">
        <v>28</v>
      </c>
      <c r="D1738" s="30" t="s">
        <v>33</v>
      </c>
      <c r="E1738" s="65" t="s">
        <v>75</v>
      </c>
      <c r="F1738" s="56">
        <v>1813.38</v>
      </c>
      <c r="G1738" s="56"/>
      <c r="H1738" s="32">
        <v>131337.8</v>
      </c>
      <c r="I1738" s="30" t="s">
        <v>76</v>
      </c>
      <c r="J1738" s="30"/>
      <c r="K1738" s="31"/>
      <c r="L1738" s="30">
        <v>202605</v>
      </c>
      <c r="M1738" s="31"/>
      <c r="N1738" s="30">
        <v>202605</v>
      </c>
      <c r="O1738" s="31"/>
      <c r="P1738" s="30"/>
      <c r="Z1738" s="44"/>
      <c r="AA1738" s="44"/>
      <c r="AB1738" s="44"/>
    </row>
    <row r="1739" s="35" customFormat="1" customHeight="1" spans="1:28">
      <c r="A1739" s="30"/>
      <c r="B1739" s="38">
        <v>46149</v>
      </c>
      <c r="C1739" s="69" t="s">
        <v>28</v>
      </c>
      <c r="D1739" s="30" t="s">
        <v>33</v>
      </c>
      <c r="E1739" s="65" t="s">
        <v>98</v>
      </c>
      <c r="F1739" s="56">
        <v>1410.44</v>
      </c>
      <c r="G1739" s="56"/>
      <c r="H1739" s="32">
        <v>132748.24</v>
      </c>
      <c r="I1739" s="31" t="s">
        <v>99</v>
      </c>
      <c r="J1739" s="30"/>
      <c r="K1739" s="31"/>
      <c r="L1739" s="30">
        <v>202605</v>
      </c>
      <c r="M1739" s="31"/>
      <c r="N1739" s="30">
        <v>202605</v>
      </c>
      <c r="O1739" s="31"/>
      <c r="P1739" s="30"/>
      <c r="Z1739" s="44"/>
      <c r="AA1739" s="44"/>
      <c r="AB1739" s="44"/>
    </row>
    <row r="1740" s="35" customFormat="1" customHeight="1" spans="1:28">
      <c r="A1740" s="30"/>
      <c r="B1740" s="38">
        <v>46150</v>
      </c>
      <c r="C1740" s="69" t="s">
        <v>28</v>
      </c>
      <c r="D1740" s="30" t="s">
        <v>33</v>
      </c>
      <c r="E1740" s="65" t="s">
        <v>77</v>
      </c>
      <c r="F1740" s="56">
        <v>1360.18</v>
      </c>
      <c r="G1740" s="56"/>
      <c r="H1740" s="32">
        <v>134108.42</v>
      </c>
      <c r="I1740" s="31" t="s">
        <v>78</v>
      </c>
      <c r="J1740" s="30"/>
      <c r="K1740" s="31"/>
      <c r="L1740" s="30">
        <v>202605</v>
      </c>
      <c r="M1740" s="31"/>
      <c r="N1740" s="30">
        <v>202605</v>
      </c>
      <c r="O1740" s="31"/>
      <c r="P1740" s="30"/>
      <c r="Z1740" s="44"/>
      <c r="AA1740" s="44"/>
      <c r="AB1740" s="44"/>
    </row>
    <row r="1741" s="35" customFormat="1" customHeight="1" spans="1:28">
      <c r="A1741" s="30"/>
      <c r="B1741" s="38">
        <v>46150</v>
      </c>
      <c r="C1741" s="69" t="s">
        <v>28</v>
      </c>
      <c r="D1741" s="30" t="s">
        <v>33</v>
      </c>
      <c r="E1741" s="65" t="s">
        <v>79</v>
      </c>
      <c r="F1741" s="56">
        <v>2576.28</v>
      </c>
      <c r="G1741" s="56"/>
      <c r="H1741" s="32">
        <v>136684.7</v>
      </c>
      <c r="I1741" s="31" t="s">
        <v>80</v>
      </c>
      <c r="J1741" s="30"/>
      <c r="K1741" s="31"/>
      <c r="L1741" s="30">
        <v>202605</v>
      </c>
      <c r="M1741" s="31"/>
      <c r="N1741" s="30">
        <v>202605</v>
      </c>
      <c r="O1741" s="31"/>
      <c r="P1741" s="30"/>
      <c r="Z1741" s="44"/>
      <c r="AA1741" s="44"/>
      <c r="AB1741" s="44"/>
    </row>
    <row r="1742" s="35" customFormat="1" customHeight="1" spans="1:28">
      <c r="A1742" s="30"/>
      <c r="B1742" s="38">
        <v>46150</v>
      </c>
      <c r="C1742" s="69" t="s">
        <v>28</v>
      </c>
      <c r="D1742" s="30" t="s">
        <v>33</v>
      </c>
      <c r="E1742" s="65" t="s">
        <v>83</v>
      </c>
      <c r="F1742" s="56">
        <v>4243.57</v>
      </c>
      <c r="G1742" s="56"/>
      <c r="H1742" s="32">
        <v>140928.27</v>
      </c>
      <c r="I1742" s="31" t="s">
        <v>84</v>
      </c>
      <c r="J1742" s="30"/>
      <c r="K1742" s="31"/>
      <c r="L1742" s="30">
        <v>202605</v>
      </c>
      <c r="M1742" s="31"/>
      <c r="N1742" s="30">
        <v>202605</v>
      </c>
      <c r="O1742" s="31"/>
      <c r="P1742" s="30"/>
      <c r="Z1742" s="44"/>
      <c r="AA1742" s="44"/>
      <c r="AB1742" s="44"/>
    </row>
    <row r="1743" s="35" customFormat="1" customHeight="1" spans="1:28">
      <c r="A1743" s="30"/>
      <c r="B1743" s="38">
        <v>46150</v>
      </c>
      <c r="C1743" s="69" t="s">
        <v>28</v>
      </c>
      <c r="D1743" s="30" t="s">
        <v>33</v>
      </c>
      <c r="E1743" s="65" t="s">
        <v>108</v>
      </c>
      <c r="F1743" s="56">
        <v>5321.99</v>
      </c>
      <c r="G1743" s="56"/>
      <c r="H1743" s="32">
        <v>146250.26</v>
      </c>
      <c r="I1743" s="31" t="s">
        <v>109</v>
      </c>
      <c r="J1743" s="30"/>
      <c r="K1743" s="31"/>
      <c r="L1743" s="30">
        <v>202605</v>
      </c>
      <c r="M1743" s="31"/>
      <c r="N1743" s="30">
        <v>202605</v>
      </c>
      <c r="O1743" s="31"/>
      <c r="P1743" s="30"/>
      <c r="Z1743" s="44"/>
      <c r="AA1743" s="44"/>
      <c r="AB1743" s="44"/>
    </row>
    <row r="1744" s="35" customFormat="1" customHeight="1" spans="1:28">
      <c r="A1744" s="30"/>
      <c r="B1744" s="38">
        <v>46150</v>
      </c>
      <c r="C1744" s="69" t="s">
        <v>28</v>
      </c>
      <c r="D1744" s="30" t="s">
        <v>33</v>
      </c>
      <c r="E1744" s="65" t="s">
        <v>634</v>
      </c>
      <c r="F1744" s="56"/>
      <c r="G1744" s="56">
        <v>1000</v>
      </c>
      <c r="H1744" s="32">
        <v>145250.26</v>
      </c>
      <c r="I1744" s="31" t="s">
        <v>11</v>
      </c>
      <c r="J1744" s="30"/>
      <c r="K1744" s="31"/>
      <c r="L1744" s="30">
        <v>202604</v>
      </c>
      <c r="M1744" s="31"/>
      <c r="N1744" s="30">
        <v>202605</v>
      </c>
      <c r="O1744" s="31"/>
      <c r="P1744" s="30"/>
      <c r="Z1744" s="44"/>
      <c r="AA1744" s="44"/>
      <c r="AB1744" s="44"/>
    </row>
    <row r="1745" s="35" customFormat="1" customHeight="1" spans="1:28">
      <c r="A1745" s="30"/>
      <c r="B1745" s="38">
        <v>46150</v>
      </c>
      <c r="C1745" s="69" t="s">
        <v>28</v>
      </c>
      <c r="D1745" s="30" t="s">
        <v>33</v>
      </c>
      <c r="E1745" s="65" t="s">
        <v>106</v>
      </c>
      <c r="F1745" s="56">
        <v>2244.89</v>
      </c>
      <c r="G1745" s="56"/>
      <c r="H1745" s="32">
        <v>147495.15</v>
      </c>
      <c r="I1745" s="31" t="s">
        <v>107</v>
      </c>
      <c r="J1745" s="30"/>
      <c r="K1745" s="31"/>
      <c r="L1745" s="30">
        <v>202605</v>
      </c>
      <c r="M1745" s="31"/>
      <c r="N1745" s="30">
        <v>202605</v>
      </c>
      <c r="O1745" s="31"/>
      <c r="P1745" s="30"/>
      <c r="Z1745" s="44"/>
      <c r="AA1745" s="44"/>
      <c r="AB1745" s="44"/>
    </row>
    <row r="1746" s="35" customFormat="1" customHeight="1" spans="1:28">
      <c r="A1746" s="30"/>
      <c r="B1746" s="38">
        <v>46150</v>
      </c>
      <c r="C1746" s="69" t="s">
        <v>28</v>
      </c>
      <c r="D1746" s="30" t="s">
        <v>33</v>
      </c>
      <c r="E1746" s="65" t="s">
        <v>73</v>
      </c>
      <c r="F1746" s="56">
        <v>2272.25</v>
      </c>
      <c r="G1746" s="56"/>
      <c r="H1746" s="32">
        <v>149767.4</v>
      </c>
      <c r="I1746" s="31" t="s">
        <v>74</v>
      </c>
      <c r="J1746" s="30"/>
      <c r="K1746" s="31"/>
      <c r="L1746" s="30">
        <v>202605</v>
      </c>
      <c r="M1746" s="31"/>
      <c r="N1746" s="30">
        <v>202605</v>
      </c>
      <c r="O1746" s="31"/>
      <c r="P1746" s="30"/>
      <c r="Z1746" s="44"/>
      <c r="AA1746" s="44"/>
      <c r="AB1746" s="44"/>
    </row>
    <row r="1747" s="35" customFormat="1" customHeight="1" spans="1:28">
      <c r="A1747" s="30"/>
      <c r="B1747" s="38">
        <v>46142</v>
      </c>
      <c r="C1747" s="69" t="s">
        <v>28</v>
      </c>
      <c r="D1747" s="30" t="s">
        <v>33</v>
      </c>
      <c r="E1747" s="65" t="s">
        <v>635</v>
      </c>
      <c r="F1747" s="56"/>
      <c r="G1747" s="56">
        <v>70</v>
      </c>
      <c r="H1747" s="32">
        <v>149697.4</v>
      </c>
      <c r="I1747" s="31" t="s">
        <v>11</v>
      </c>
      <c r="J1747" s="30"/>
      <c r="K1747" s="31"/>
      <c r="L1747" s="30">
        <v>202604</v>
      </c>
      <c r="M1747" s="31"/>
      <c r="N1747" s="30">
        <v>202604</v>
      </c>
      <c r="O1747" s="31"/>
      <c r="P1747" s="30"/>
      <c r="Z1747" s="44"/>
      <c r="AA1747" s="44"/>
      <c r="AB1747" s="44"/>
    </row>
    <row r="1748" s="35" customFormat="1" customHeight="1" spans="1:28">
      <c r="A1748" s="30"/>
      <c r="B1748" s="38">
        <v>46142</v>
      </c>
      <c r="C1748" s="69" t="s">
        <v>28</v>
      </c>
      <c r="D1748" s="30" t="s">
        <v>454</v>
      </c>
      <c r="E1748" s="76" t="s">
        <v>558</v>
      </c>
      <c r="F1748" s="56"/>
      <c r="G1748" s="56">
        <v>2000</v>
      </c>
      <c r="H1748" s="32">
        <v>147697.4</v>
      </c>
      <c r="I1748" s="31" t="s">
        <v>11</v>
      </c>
      <c r="J1748" s="30"/>
      <c r="K1748" s="31"/>
      <c r="L1748" s="30">
        <v>202604</v>
      </c>
      <c r="M1748" s="31"/>
      <c r="N1748" s="30">
        <v>202604</v>
      </c>
      <c r="O1748" s="31"/>
      <c r="P1748" s="30"/>
      <c r="Z1748" s="44"/>
      <c r="AA1748" s="44"/>
      <c r="AB1748" s="44"/>
    </row>
    <row r="1749" s="35" customFormat="1" customHeight="1" spans="1:28">
      <c r="A1749" s="30"/>
      <c r="B1749" s="38">
        <v>46142</v>
      </c>
      <c r="C1749" s="69" t="s">
        <v>28</v>
      </c>
      <c r="D1749" s="30" t="s">
        <v>33</v>
      </c>
      <c r="E1749" s="65" t="s">
        <v>559</v>
      </c>
      <c r="F1749" s="56"/>
      <c r="G1749" s="56">
        <v>4947.8</v>
      </c>
      <c r="H1749" s="32">
        <v>142749.600000001</v>
      </c>
      <c r="I1749" s="31" t="s">
        <v>11</v>
      </c>
      <c r="J1749" s="30"/>
      <c r="K1749" s="31"/>
      <c r="L1749" s="30">
        <v>202604</v>
      </c>
      <c r="M1749" s="31"/>
      <c r="N1749" s="30">
        <v>202604</v>
      </c>
      <c r="O1749" s="31"/>
      <c r="P1749" s="30"/>
      <c r="Z1749" s="44"/>
      <c r="AA1749" s="44"/>
      <c r="AB1749" s="44"/>
    </row>
    <row r="1750" s="35" customFormat="1" customHeight="1" spans="1:28">
      <c r="A1750" s="30"/>
      <c r="B1750" s="38">
        <v>46142</v>
      </c>
      <c r="C1750" s="69" t="s">
        <v>28</v>
      </c>
      <c r="D1750" s="30" t="s">
        <v>33</v>
      </c>
      <c r="E1750" s="65" t="s">
        <v>636</v>
      </c>
      <c r="F1750" s="56"/>
      <c r="G1750" s="56">
        <v>2442</v>
      </c>
      <c r="H1750" s="32">
        <v>140307.600000001</v>
      </c>
      <c r="I1750" s="31" t="s">
        <v>11</v>
      </c>
      <c r="J1750" s="30"/>
      <c r="K1750" s="31"/>
      <c r="L1750" s="30">
        <v>202604</v>
      </c>
      <c r="M1750" s="31"/>
      <c r="N1750" s="30">
        <v>202604</v>
      </c>
      <c r="O1750" s="31"/>
      <c r="P1750" s="30"/>
      <c r="Z1750" s="44"/>
      <c r="AA1750" s="44"/>
      <c r="AB1750" s="44"/>
    </row>
    <row r="1751" s="35" customFormat="1" customHeight="1" spans="1:28">
      <c r="A1751" s="30"/>
      <c r="B1751" s="38">
        <v>46142</v>
      </c>
      <c r="C1751" s="69" t="s">
        <v>28</v>
      </c>
      <c r="D1751" s="30"/>
      <c r="E1751" s="65" t="s">
        <v>567</v>
      </c>
      <c r="F1751" s="56"/>
      <c r="G1751" s="56">
        <v>480</v>
      </c>
      <c r="H1751" s="32">
        <v>139827.600000001</v>
      </c>
      <c r="I1751" s="31"/>
      <c r="J1751" s="30"/>
      <c r="K1751" s="31"/>
      <c r="L1751" s="30">
        <v>202604</v>
      </c>
      <c r="M1751" s="31"/>
      <c r="N1751" s="30">
        <v>202604</v>
      </c>
      <c r="O1751" s="31"/>
      <c r="P1751" s="30"/>
      <c r="Z1751" s="44"/>
      <c r="AA1751" s="44"/>
      <c r="AB1751" s="44"/>
    </row>
    <row r="1752" s="35" customFormat="1" customHeight="1" spans="1:28">
      <c r="A1752" s="30"/>
      <c r="B1752" s="38">
        <v>46142</v>
      </c>
      <c r="C1752" s="69" t="s">
        <v>28</v>
      </c>
      <c r="D1752" s="30"/>
      <c r="E1752" s="65" t="s">
        <v>637</v>
      </c>
      <c r="F1752" s="56"/>
      <c r="G1752" s="56">
        <v>200</v>
      </c>
      <c r="H1752" s="32">
        <v>139627.600000001</v>
      </c>
      <c r="I1752" s="31"/>
      <c r="J1752" s="30"/>
      <c r="K1752" s="31"/>
      <c r="L1752" s="30">
        <v>202604</v>
      </c>
      <c r="M1752" s="31"/>
      <c r="N1752" s="30">
        <v>202604</v>
      </c>
      <c r="O1752" s="31"/>
      <c r="P1752" s="30"/>
      <c r="Z1752" s="44"/>
      <c r="AA1752" s="44"/>
      <c r="AB1752" s="44"/>
    </row>
    <row r="1753" s="35" customFormat="1" customHeight="1" spans="1:28">
      <c r="A1753" s="30"/>
      <c r="B1753" s="38">
        <v>46142</v>
      </c>
      <c r="C1753" s="69" t="s">
        <v>28</v>
      </c>
      <c r="D1753" s="30"/>
      <c r="E1753" s="65" t="s">
        <v>638</v>
      </c>
      <c r="F1753" s="56"/>
      <c r="G1753" s="56">
        <v>850</v>
      </c>
      <c r="H1753" s="32">
        <v>138777.600000001</v>
      </c>
      <c r="I1753" s="31"/>
      <c r="J1753" s="30"/>
      <c r="K1753" s="31"/>
      <c r="L1753" s="30">
        <v>202604</v>
      </c>
      <c r="M1753" s="31"/>
      <c r="N1753" s="30">
        <v>202604</v>
      </c>
      <c r="O1753" s="31"/>
      <c r="P1753" s="30"/>
      <c r="Z1753" s="44"/>
      <c r="AA1753" s="44"/>
      <c r="AB1753" s="44"/>
    </row>
    <row r="1754" s="35" customFormat="1" customHeight="1" spans="1:28">
      <c r="A1754" s="30"/>
      <c r="B1754" s="38">
        <v>46142</v>
      </c>
      <c r="C1754" s="69" t="s">
        <v>28</v>
      </c>
      <c r="D1754" s="30"/>
      <c r="E1754" s="65" t="s">
        <v>639</v>
      </c>
      <c r="F1754" s="56"/>
      <c r="G1754" s="56">
        <v>80</v>
      </c>
      <c r="H1754" s="32">
        <v>138697.600000001</v>
      </c>
      <c r="I1754" s="31"/>
      <c r="J1754" s="30"/>
      <c r="K1754" s="31"/>
      <c r="L1754" s="30">
        <v>202604</v>
      </c>
      <c r="M1754" s="31"/>
      <c r="N1754" s="30">
        <v>202604</v>
      </c>
      <c r="O1754" s="31"/>
      <c r="P1754" s="30"/>
      <c r="Z1754" s="44"/>
      <c r="AA1754" s="44"/>
      <c r="AB1754" s="44"/>
    </row>
    <row r="1755" s="35" customFormat="1" customHeight="1" spans="1:28">
      <c r="A1755" s="30"/>
      <c r="B1755" s="38">
        <v>46142</v>
      </c>
      <c r="C1755" s="69" t="s">
        <v>28</v>
      </c>
      <c r="D1755" s="30"/>
      <c r="E1755" s="65" t="s">
        <v>640</v>
      </c>
      <c r="F1755" s="56"/>
      <c r="G1755" s="56">
        <v>35</v>
      </c>
      <c r="H1755" s="32">
        <v>138662.600000001</v>
      </c>
      <c r="I1755" s="31"/>
      <c r="J1755" s="30"/>
      <c r="K1755" s="31"/>
      <c r="L1755" s="30">
        <v>202604</v>
      </c>
      <c r="M1755" s="31"/>
      <c r="N1755" s="30">
        <v>202604</v>
      </c>
      <c r="O1755" s="31"/>
      <c r="P1755" s="30"/>
      <c r="Z1755" s="44"/>
      <c r="AA1755" s="44"/>
      <c r="AB1755" s="44"/>
    </row>
    <row r="1756" s="35" customFormat="1" customHeight="1" spans="1:28">
      <c r="A1756" s="30"/>
      <c r="B1756" s="38">
        <v>46142</v>
      </c>
      <c r="C1756" s="69" t="s">
        <v>28</v>
      </c>
      <c r="D1756" s="30"/>
      <c r="E1756" s="65" t="s">
        <v>641</v>
      </c>
      <c r="F1756" s="56"/>
      <c r="G1756" s="56">
        <v>430</v>
      </c>
      <c r="H1756" s="32">
        <v>138232.600000001</v>
      </c>
      <c r="I1756" s="31"/>
      <c r="J1756" s="30"/>
      <c r="K1756" s="31"/>
      <c r="L1756" s="30">
        <v>202604</v>
      </c>
      <c r="M1756" s="31"/>
      <c r="N1756" s="30">
        <v>202604</v>
      </c>
      <c r="O1756" s="31"/>
      <c r="P1756" s="30"/>
      <c r="Z1756" s="44"/>
      <c r="AA1756" s="44"/>
      <c r="AB1756" s="44"/>
    </row>
    <row r="1757" s="35" customFormat="1" customHeight="1" spans="1:28">
      <c r="A1757" s="30"/>
      <c r="B1757" s="38">
        <v>46142</v>
      </c>
      <c r="C1757" s="69" t="s">
        <v>28</v>
      </c>
      <c r="D1757" s="30"/>
      <c r="E1757" s="58" t="s">
        <v>642</v>
      </c>
      <c r="F1757" s="56">
        <v>11534.8</v>
      </c>
      <c r="G1757" s="57"/>
      <c r="H1757" s="32">
        <v>149767.4</v>
      </c>
      <c r="I1757" s="31"/>
      <c r="J1757" s="30"/>
      <c r="K1757" s="31"/>
      <c r="L1757" s="30"/>
      <c r="M1757" s="31"/>
      <c r="N1757" s="30">
        <v>202604</v>
      </c>
      <c r="O1757" s="31"/>
      <c r="P1757" s="30"/>
      <c r="Z1757" s="44"/>
      <c r="AA1757" s="44"/>
      <c r="AB1757" s="44"/>
    </row>
    <row r="1758" s="35" customFormat="1" customHeight="1" spans="1:28">
      <c r="A1758" s="30"/>
      <c r="B1758" s="38">
        <v>46150</v>
      </c>
      <c r="C1758" s="69" t="s">
        <v>28</v>
      </c>
      <c r="D1758" s="30"/>
      <c r="E1758" s="58" t="s">
        <v>643</v>
      </c>
      <c r="F1758" s="56"/>
      <c r="G1758" s="57">
        <v>4000</v>
      </c>
      <c r="H1758" s="32">
        <v>145767.4</v>
      </c>
      <c r="I1758" s="31"/>
      <c r="J1758" s="30"/>
      <c r="K1758" s="31"/>
      <c r="L1758" s="30"/>
      <c r="M1758" s="31"/>
      <c r="N1758" s="30">
        <v>202605</v>
      </c>
      <c r="O1758" s="31"/>
      <c r="P1758" s="30"/>
      <c r="Z1758" s="44"/>
      <c r="AA1758" s="44"/>
      <c r="AB1758" s="44"/>
    </row>
    <row r="1759" s="35" customFormat="1" customHeight="1" spans="1:28">
      <c r="A1759" s="30"/>
      <c r="B1759" s="38">
        <v>46150</v>
      </c>
      <c r="C1759" s="69" t="s">
        <v>28</v>
      </c>
      <c r="D1759" s="30" t="s">
        <v>454</v>
      </c>
      <c r="E1759" s="58" t="s">
        <v>644</v>
      </c>
      <c r="F1759" s="56"/>
      <c r="G1759" s="56">
        <v>154.8</v>
      </c>
      <c r="H1759" s="32">
        <v>145612.600000001</v>
      </c>
      <c r="I1759" s="56"/>
      <c r="J1759" s="30"/>
      <c r="K1759" s="31"/>
      <c r="L1759" s="30"/>
      <c r="M1759" s="31"/>
      <c r="N1759" s="30">
        <v>202605</v>
      </c>
      <c r="O1759" s="31"/>
      <c r="P1759" s="30"/>
      <c r="Z1759" s="44"/>
      <c r="AA1759" s="44"/>
      <c r="AB1759" s="44"/>
    </row>
    <row r="1760" s="35" customFormat="1" customHeight="1" spans="1:28">
      <c r="A1760" s="30"/>
      <c r="B1760" s="38">
        <v>46172</v>
      </c>
      <c r="C1760" s="69" t="s">
        <v>28</v>
      </c>
      <c r="D1760" s="30" t="s">
        <v>112</v>
      </c>
      <c r="E1760" s="65" t="s">
        <v>645</v>
      </c>
      <c r="F1760" s="56"/>
      <c r="G1760" s="56">
        <v>140</v>
      </c>
      <c r="H1760" s="32">
        <v>145472.600000001</v>
      </c>
      <c r="I1760" s="31"/>
      <c r="J1760" s="30"/>
      <c r="K1760" s="31"/>
      <c r="L1760" s="30">
        <v>202605</v>
      </c>
      <c r="M1760" s="31"/>
      <c r="N1760" s="30">
        <v>202605</v>
      </c>
      <c r="O1760" s="31"/>
      <c r="P1760" s="30"/>
      <c r="Z1760" s="44"/>
      <c r="AA1760" s="44"/>
      <c r="AB1760" s="44"/>
    </row>
    <row r="1761" s="35" customFormat="1" customHeight="1" spans="1:28">
      <c r="A1761" s="30"/>
      <c r="B1761" s="38">
        <v>46172</v>
      </c>
      <c r="C1761" s="69" t="s">
        <v>28</v>
      </c>
      <c r="D1761" s="30"/>
      <c r="E1761" s="65" t="s">
        <v>559</v>
      </c>
      <c r="F1761" s="56"/>
      <c r="G1761" s="56">
        <v>4010.6</v>
      </c>
      <c r="H1761" s="32">
        <v>141462</v>
      </c>
      <c r="I1761" s="31"/>
      <c r="J1761" s="30"/>
      <c r="K1761" s="31"/>
      <c r="L1761" s="30">
        <v>202605</v>
      </c>
      <c r="M1761" s="31"/>
      <c r="N1761" s="30">
        <v>202605</v>
      </c>
      <c r="O1761" s="31"/>
      <c r="P1761" s="30"/>
      <c r="Z1761" s="44"/>
      <c r="AA1761" s="44"/>
      <c r="AB1761" s="44"/>
    </row>
    <row r="1762" s="35" customFormat="1" customHeight="1" spans="1:28">
      <c r="A1762" s="30"/>
      <c r="B1762" s="38">
        <v>46172</v>
      </c>
      <c r="C1762" s="69" t="s">
        <v>28</v>
      </c>
      <c r="D1762" s="30"/>
      <c r="E1762" s="65" t="s">
        <v>635</v>
      </c>
      <c r="F1762" s="56"/>
      <c r="G1762" s="56">
        <v>70</v>
      </c>
      <c r="H1762" s="32">
        <v>141392</v>
      </c>
      <c r="I1762" s="31"/>
      <c r="J1762" s="30"/>
      <c r="K1762" s="31"/>
      <c r="L1762" s="30">
        <v>202605</v>
      </c>
      <c r="M1762" s="31"/>
      <c r="N1762" s="30">
        <v>202605</v>
      </c>
      <c r="O1762" s="31"/>
      <c r="P1762" s="30"/>
      <c r="Z1762" s="44"/>
      <c r="AA1762" s="44"/>
      <c r="AB1762" s="44"/>
    </row>
    <row r="1763" s="35" customFormat="1" customHeight="1" spans="1:28">
      <c r="A1763" s="30"/>
      <c r="B1763" s="38">
        <v>46172</v>
      </c>
      <c r="C1763" s="69" t="s">
        <v>28</v>
      </c>
      <c r="D1763" s="30"/>
      <c r="E1763" s="65" t="s">
        <v>646</v>
      </c>
      <c r="F1763" s="56"/>
      <c r="G1763" s="56">
        <v>10</v>
      </c>
      <c r="H1763" s="32">
        <v>141382</v>
      </c>
      <c r="I1763" s="31"/>
      <c r="J1763" s="30"/>
      <c r="K1763" s="31"/>
      <c r="L1763" s="30">
        <v>202605</v>
      </c>
      <c r="M1763" s="31"/>
      <c r="N1763" s="30">
        <v>202605</v>
      </c>
      <c r="O1763" s="31"/>
      <c r="P1763" s="30"/>
      <c r="Z1763" s="44"/>
      <c r="AA1763" s="44"/>
      <c r="AB1763" s="44"/>
    </row>
    <row r="1764" s="35" customFormat="1" customHeight="1" spans="1:28">
      <c r="A1764" s="30"/>
      <c r="B1764" s="38">
        <v>46172</v>
      </c>
      <c r="C1764" s="69" t="s">
        <v>28</v>
      </c>
      <c r="D1764" s="30"/>
      <c r="E1764" s="65" t="s">
        <v>560</v>
      </c>
      <c r="F1764" s="56"/>
      <c r="G1764" s="56">
        <v>1628</v>
      </c>
      <c r="H1764" s="32">
        <v>139754</v>
      </c>
      <c r="I1764" s="31"/>
      <c r="J1764" s="30"/>
      <c r="K1764" s="31"/>
      <c r="L1764" s="30">
        <v>202605</v>
      </c>
      <c r="M1764" s="31"/>
      <c r="N1764" s="30">
        <v>202605</v>
      </c>
      <c r="O1764" s="31"/>
      <c r="P1764" s="30"/>
      <c r="Z1764" s="44"/>
      <c r="AA1764" s="44"/>
      <c r="AB1764" s="44"/>
    </row>
    <row r="1765" s="35" customFormat="1" customHeight="1" spans="1:28">
      <c r="A1765" s="30"/>
      <c r="B1765" s="38">
        <v>46172</v>
      </c>
      <c r="C1765" s="69" t="s">
        <v>28</v>
      </c>
      <c r="D1765" s="30"/>
      <c r="E1765" s="65" t="s">
        <v>557</v>
      </c>
      <c r="F1765" s="56"/>
      <c r="G1765" s="56">
        <v>2000</v>
      </c>
      <c r="H1765" s="32">
        <v>137754</v>
      </c>
      <c r="I1765" s="31"/>
      <c r="J1765" s="30"/>
      <c r="K1765" s="31"/>
      <c r="L1765" s="30">
        <v>202605</v>
      </c>
      <c r="M1765" s="31"/>
      <c r="N1765" s="30">
        <v>202605</v>
      </c>
      <c r="O1765" s="31"/>
      <c r="P1765" s="30"/>
      <c r="Z1765" s="44"/>
      <c r="AA1765" s="44"/>
      <c r="AB1765" s="44"/>
    </row>
    <row r="1766" s="35" customFormat="1" customHeight="1" spans="1:28">
      <c r="A1766" s="30"/>
      <c r="B1766" s="38">
        <v>46172</v>
      </c>
      <c r="C1766" s="69" t="s">
        <v>28</v>
      </c>
      <c r="D1766" s="30"/>
      <c r="E1766" s="65" t="s">
        <v>647</v>
      </c>
      <c r="F1766" s="56"/>
      <c r="G1766" s="56">
        <v>2020</v>
      </c>
      <c r="H1766" s="32">
        <v>135734</v>
      </c>
      <c r="I1766" s="31"/>
      <c r="J1766" s="30"/>
      <c r="K1766" s="31"/>
      <c r="L1766" s="30">
        <v>202605</v>
      </c>
      <c r="M1766" s="31"/>
      <c r="N1766" s="30">
        <v>202605</v>
      </c>
      <c r="O1766" s="31"/>
      <c r="P1766" s="30"/>
      <c r="Z1766" s="44"/>
      <c r="AA1766" s="44"/>
      <c r="AB1766" s="44"/>
    </row>
    <row r="1767" s="35" customFormat="1" customHeight="1" spans="1:28">
      <c r="A1767" s="30"/>
      <c r="B1767" s="38">
        <v>46172</v>
      </c>
      <c r="C1767" s="69" t="s">
        <v>28</v>
      </c>
      <c r="D1767" s="30"/>
      <c r="E1767" s="65" t="s">
        <v>563</v>
      </c>
      <c r="F1767" s="56"/>
      <c r="G1767" s="56">
        <v>1500</v>
      </c>
      <c r="H1767" s="32">
        <v>134234</v>
      </c>
      <c r="I1767" s="31"/>
      <c r="J1767" s="30"/>
      <c r="K1767" s="31"/>
      <c r="L1767" s="30">
        <v>202605</v>
      </c>
      <c r="M1767" s="31"/>
      <c r="N1767" s="30">
        <v>202605</v>
      </c>
      <c r="O1767" s="31"/>
      <c r="P1767" s="30"/>
      <c r="Z1767" s="44"/>
      <c r="AA1767" s="44"/>
      <c r="AB1767" s="44"/>
    </row>
    <row r="1768" s="35" customFormat="1" customHeight="1" spans="1:28">
      <c r="A1768" s="30"/>
      <c r="B1768" s="38">
        <v>46172</v>
      </c>
      <c r="C1768" s="69" t="s">
        <v>28</v>
      </c>
      <c r="D1768" s="30"/>
      <c r="E1768" s="65" t="s">
        <v>568</v>
      </c>
      <c r="F1768" s="56"/>
      <c r="G1768" s="56">
        <v>35.9</v>
      </c>
      <c r="H1768" s="32">
        <v>134198.100000001</v>
      </c>
      <c r="I1768" s="31"/>
      <c r="J1768" s="30"/>
      <c r="K1768" s="31"/>
      <c r="L1768" s="30">
        <v>202605</v>
      </c>
      <c r="M1768" s="31"/>
      <c r="N1768" s="30">
        <v>202605</v>
      </c>
      <c r="O1768" s="31"/>
      <c r="P1768" s="30"/>
      <c r="Z1768" s="44"/>
      <c r="AA1768" s="44"/>
      <c r="AB1768" s="44"/>
    </row>
    <row r="1769" s="35" customFormat="1" customHeight="1" spans="1:28">
      <c r="A1769" s="30"/>
      <c r="B1769" s="38">
        <v>46172</v>
      </c>
      <c r="C1769" s="69" t="s">
        <v>28</v>
      </c>
      <c r="D1769" s="30"/>
      <c r="E1769" s="76" t="s">
        <v>568</v>
      </c>
      <c r="F1769" s="56"/>
      <c r="G1769" s="56">
        <v>58</v>
      </c>
      <c r="H1769" s="32">
        <v>134140.100000001</v>
      </c>
      <c r="I1769" s="31"/>
      <c r="J1769" s="30"/>
      <c r="K1769" s="31"/>
      <c r="L1769" s="30">
        <v>202605</v>
      </c>
      <c r="M1769" s="31"/>
      <c r="N1769" s="30">
        <v>202605</v>
      </c>
      <c r="O1769" s="31"/>
      <c r="P1769" s="30"/>
      <c r="Z1769" s="44"/>
      <c r="AA1769" s="44"/>
      <c r="AB1769" s="44"/>
    </row>
    <row r="1770" s="35" customFormat="1" customHeight="1" spans="1:28">
      <c r="A1770" s="30"/>
      <c r="B1770" s="38">
        <v>46172</v>
      </c>
      <c r="C1770" s="69" t="s">
        <v>28</v>
      </c>
      <c r="D1770" s="30"/>
      <c r="E1770" s="65" t="s">
        <v>648</v>
      </c>
      <c r="F1770" s="56"/>
      <c r="G1770" s="56">
        <v>500</v>
      </c>
      <c r="H1770" s="32">
        <v>133640.100000001</v>
      </c>
      <c r="I1770" s="31"/>
      <c r="J1770" s="30"/>
      <c r="K1770" s="31"/>
      <c r="L1770" s="30">
        <v>202605</v>
      </c>
      <c r="M1770" s="31"/>
      <c r="N1770" s="30">
        <v>202605</v>
      </c>
      <c r="O1770" s="31"/>
      <c r="P1770" s="30"/>
      <c r="Z1770" s="44"/>
      <c r="AA1770" s="44"/>
      <c r="AB1770" s="44"/>
    </row>
    <row r="1771" s="35" customFormat="1" customHeight="1" spans="1:28">
      <c r="A1771" s="30"/>
      <c r="B1771" s="38">
        <v>46172</v>
      </c>
      <c r="C1771" s="69" t="s">
        <v>28</v>
      </c>
      <c r="D1771" s="30"/>
      <c r="E1771" s="58" t="s">
        <v>649</v>
      </c>
      <c r="F1771" s="56">
        <v>11972.5</v>
      </c>
      <c r="G1771" s="56"/>
      <c r="H1771" s="32">
        <v>145612.600000001</v>
      </c>
      <c r="I1771" s="31"/>
      <c r="J1771" s="30"/>
      <c r="K1771" s="31"/>
      <c r="L1771" s="30"/>
      <c r="M1771" s="31"/>
      <c r="N1771" s="30">
        <v>202605</v>
      </c>
      <c r="O1771" s="31"/>
      <c r="P1771" s="30"/>
      <c r="Z1771" s="44"/>
      <c r="AA1771" s="44"/>
      <c r="AB1771" s="44"/>
    </row>
    <row r="1772" s="35" customFormat="1" customHeight="1" spans="1:28">
      <c r="A1772" s="30"/>
      <c r="B1772" s="38">
        <v>46150</v>
      </c>
      <c r="C1772" s="69" t="s">
        <v>28</v>
      </c>
      <c r="D1772" s="30"/>
      <c r="E1772" s="58" t="s">
        <v>650</v>
      </c>
      <c r="F1772" s="56">
        <v>22</v>
      </c>
      <c r="G1772" s="56"/>
      <c r="H1772" s="32">
        <v>145634.600000001</v>
      </c>
      <c r="I1772" s="31"/>
      <c r="J1772" s="30"/>
      <c r="K1772" s="31"/>
      <c r="L1772" s="30"/>
      <c r="M1772" s="65" t="s">
        <v>650</v>
      </c>
      <c r="N1772" s="30">
        <v>202605</v>
      </c>
      <c r="O1772" s="31"/>
      <c r="P1772" s="30"/>
      <c r="Z1772" s="44"/>
      <c r="AA1772" s="44"/>
      <c r="AB1772" s="44"/>
    </row>
    <row r="1773" s="35" customFormat="1" customHeight="1" spans="1:28">
      <c r="A1773" s="30"/>
      <c r="B1773" s="38">
        <v>46151</v>
      </c>
      <c r="C1773" s="69" t="s">
        <v>28</v>
      </c>
      <c r="D1773" s="30"/>
      <c r="E1773" s="65" t="s">
        <v>651</v>
      </c>
      <c r="F1773" s="56"/>
      <c r="G1773" s="56">
        <v>128.72</v>
      </c>
      <c r="H1773" s="32">
        <v>145505.88</v>
      </c>
      <c r="I1773" s="31" t="s">
        <v>11</v>
      </c>
      <c r="J1773" s="30"/>
      <c r="K1773" s="31"/>
      <c r="L1773" s="30">
        <v>202604</v>
      </c>
      <c r="M1773" s="31"/>
      <c r="N1773" s="30">
        <v>202605</v>
      </c>
      <c r="O1773" s="31"/>
      <c r="P1773" s="30"/>
      <c r="Z1773" s="44"/>
      <c r="AA1773" s="44"/>
      <c r="AB1773" s="44"/>
    </row>
    <row r="1774" s="35" customFormat="1" customHeight="1" spans="1:28">
      <c r="A1774" s="30"/>
      <c r="B1774" s="38">
        <v>46154</v>
      </c>
      <c r="C1774" s="69" t="s">
        <v>28</v>
      </c>
      <c r="D1774" s="30"/>
      <c r="E1774" s="58" t="s">
        <v>311</v>
      </c>
      <c r="F1774" s="56">
        <v>196</v>
      </c>
      <c r="G1774" s="56"/>
      <c r="H1774" s="32">
        <v>145701.88</v>
      </c>
      <c r="I1774" s="31"/>
      <c r="J1774" s="30"/>
      <c r="K1774" s="31"/>
      <c r="L1774" s="30">
        <v>202605</v>
      </c>
      <c r="M1774" s="56" t="s">
        <v>311</v>
      </c>
      <c r="N1774" s="30">
        <v>202605</v>
      </c>
      <c r="O1774" s="31"/>
      <c r="P1774" s="30"/>
      <c r="Z1774" s="44"/>
      <c r="AA1774" s="44"/>
      <c r="AB1774" s="44"/>
    </row>
    <row r="1775" s="35" customFormat="1" customHeight="1" spans="1:28">
      <c r="A1775" s="30"/>
      <c r="B1775" s="38">
        <v>46154</v>
      </c>
      <c r="C1775" s="69" t="s">
        <v>28</v>
      </c>
      <c r="D1775" s="30"/>
      <c r="E1775" s="58" t="s">
        <v>345</v>
      </c>
      <c r="F1775" s="56">
        <v>48</v>
      </c>
      <c r="G1775" s="56"/>
      <c r="H1775" s="32">
        <v>145749.88</v>
      </c>
      <c r="I1775" s="31"/>
      <c r="J1775" s="30"/>
      <c r="K1775" s="31"/>
      <c r="L1775" s="30">
        <v>202605</v>
      </c>
      <c r="M1775" s="56" t="s">
        <v>345</v>
      </c>
      <c r="N1775" s="30">
        <v>202605</v>
      </c>
      <c r="O1775" s="31"/>
      <c r="P1775" s="30"/>
      <c r="Z1775" s="44"/>
      <c r="AA1775" s="44"/>
      <c r="AB1775" s="44"/>
    </row>
    <row r="1776" s="35" customFormat="1" customHeight="1" spans="1:28">
      <c r="A1776" s="30"/>
      <c r="B1776" s="38">
        <v>46154</v>
      </c>
      <c r="C1776" s="69" t="s">
        <v>28</v>
      </c>
      <c r="D1776" s="30"/>
      <c r="E1776" s="58" t="s">
        <v>300</v>
      </c>
      <c r="F1776" s="56">
        <v>238</v>
      </c>
      <c r="G1776" s="56"/>
      <c r="H1776" s="32">
        <v>145987.88</v>
      </c>
      <c r="I1776" s="31"/>
      <c r="J1776" s="30"/>
      <c r="K1776" s="31"/>
      <c r="L1776" s="30">
        <v>202605</v>
      </c>
      <c r="M1776" s="65" t="s">
        <v>300</v>
      </c>
      <c r="N1776" s="30">
        <v>202605</v>
      </c>
      <c r="O1776" s="31"/>
      <c r="P1776" s="30"/>
      <c r="Z1776" s="44"/>
      <c r="AA1776" s="44"/>
      <c r="AB1776" s="44"/>
    </row>
    <row r="1777" s="35" customFormat="1" customHeight="1" spans="1:28">
      <c r="A1777" s="30"/>
      <c r="B1777" s="38">
        <v>46154</v>
      </c>
      <c r="C1777" s="69" t="s">
        <v>28</v>
      </c>
      <c r="D1777" s="30"/>
      <c r="E1777" s="58" t="s">
        <v>652</v>
      </c>
      <c r="F1777" s="56">
        <v>62</v>
      </c>
      <c r="G1777" s="56"/>
      <c r="H1777" s="32">
        <v>146049.88</v>
      </c>
      <c r="I1777" s="31"/>
      <c r="J1777" s="30"/>
      <c r="K1777" s="31"/>
      <c r="L1777" s="30">
        <v>202605</v>
      </c>
      <c r="M1777" s="65" t="s">
        <v>652</v>
      </c>
      <c r="N1777" s="30">
        <v>202605</v>
      </c>
      <c r="O1777" s="31"/>
      <c r="P1777" s="30"/>
      <c r="Z1777" s="44"/>
      <c r="AA1777" s="44"/>
      <c r="AB1777" s="44"/>
    </row>
    <row r="1778" s="35" customFormat="1" customHeight="1" spans="1:28">
      <c r="A1778" s="30"/>
      <c r="B1778" s="38">
        <v>46154</v>
      </c>
      <c r="C1778" s="69" t="s">
        <v>28</v>
      </c>
      <c r="D1778" s="30"/>
      <c r="E1778" s="58" t="s">
        <v>497</v>
      </c>
      <c r="F1778" s="56">
        <v>147</v>
      </c>
      <c r="G1778" s="56"/>
      <c r="H1778" s="32">
        <v>146196.88</v>
      </c>
      <c r="I1778" s="31"/>
      <c r="J1778" s="30"/>
      <c r="K1778" s="31"/>
      <c r="L1778" s="30">
        <v>202605</v>
      </c>
      <c r="M1778" s="65" t="s">
        <v>497</v>
      </c>
      <c r="N1778" s="30">
        <v>202605</v>
      </c>
      <c r="O1778" s="31"/>
      <c r="P1778" s="30"/>
      <c r="Z1778" s="44"/>
      <c r="AA1778" s="44"/>
      <c r="AB1778" s="44"/>
    </row>
    <row r="1779" s="35" customFormat="1" customHeight="1" spans="1:28">
      <c r="A1779" s="30"/>
      <c r="B1779" s="38">
        <v>46155</v>
      </c>
      <c r="C1779" s="69" t="s">
        <v>28</v>
      </c>
      <c r="D1779" s="30"/>
      <c r="E1779" s="58" t="s">
        <v>301</v>
      </c>
      <c r="F1779" s="56">
        <v>340</v>
      </c>
      <c r="G1779" s="56"/>
      <c r="H1779" s="32">
        <v>146536.88</v>
      </c>
      <c r="I1779" s="31"/>
      <c r="J1779" s="30"/>
      <c r="K1779" s="31"/>
      <c r="L1779" s="30">
        <v>202605</v>
      </c>
      <c r="M1779" s="65" t="s">
        <v>301</v>
      </c>
      <c r="N1779" s="30">
        <v>202605</v>
      </c>
      <c r="O1779" s="31"/>
      <c r="P1779" s="30"/>
      <c r="Z1779" s="44"/>
      <c r="AA1779" s="44"/>
      <c r="AB1779" s="44"/>
    </row>
    <row r="1780" s="35" customFormat="1" customHeight="1" spans="1:28">
      <c r="A1780" s="30"/>
      <c r="B1780" s="38">
        <v>46155</v>
      </c>
      <c r="C1780" s="69" t="s">
        <v>28</v>
      </c>
      <c r="D1780" s="30"/>
      <c r="E1780" s="58" t="s">
        <v>653</v>
      </c>
      <c r="F1780" s="56">
        <v>1000</v>
      </c>
      <c r="G1780" s="56"/>
      <c r="H1780" s="32">
        <v>147536.88</v>
      </c>
      <c r="I1780" s="31"/>
      <c r="J1780" s="30"/>
      <c r="K1780" s="31"/>
      <c r="L1780" s="30">
        <v>202605</v>
      </c>
      <c r="M1780" s="65" t="s">
        <v>653</v>
      </c>
      <c r="N1780" s="30">
        <v>202605</v>
      </c>
      <c r="O1780" s="31"/>
      <c r="P1780" s="30"/>
      <c r="Z1780" s="44"/>
      <c r="AA1780" s="44"/>
      <c r="AB1780" s="44"/>
    </row>
    <row r="1781" s="35" customFormat="1" customHeight="1" spans="1:28">
      <c r="A1781" s="30"/>
      <c r="B1781" s="38">
        <v>46155</v>
      </c>
      <c r="C1781" s="69" t="s">
        <v>28</v>
      </c>
      <c r="D1781" s="30"/>
      <c r="E1781" s="58" t="s">
        <v>309</v>
      </c>
      <c r="F1781" s="56">
        <v>222</v>
      </c>
      <c r="G1781" s="56"/>
      <c r="H1781" s="32">
        <v>147758.88</v>
      </c>
      <c r="I1781" s="31"/>
      <c r="J1781" s="30"/>
      <c r="K1781" s="31"/>
      <c r="L1781" s="30">
        <v>202605</v>
      </c>
      <c r="M1781" s="65" t="s">
        <v>309</v>
      </c>
      <c r="N1781" s="30">
        <v>202605</v>
      </c>
      <c r="O1781" s="31"/>
      <c r="P1781" s="30"/>
      <c r="Z1781" s="44"/>
      <c r="AA1781" s="44"/>
      <c r="AB1781" s="44"/>
    </row>
    <row r="1782" s="35" customFormat="1" customHeight="1" spans="1:28">
      <c r="A1782" s="30"/>
      <c r="B1782" s="38">
        <v>46155</v>
      </c>
      <c r="C1782" s="69" t="s">
        <v>28</v>
      </c>
      <c r="D1782" s="30"/>
      <c r="E1782" s="58" t="s">
        <v>654</v>
      </c>
      <c r="F1782" s="56">
        <v>17</v>
      </c>
      <c r="G1782" s="56"/>
      <c r="H1782" s="32">
        <v>147775.88</v>
      </c>
      <c r="I1782" s="31"/>
      <c r="J1782" s="30"/>
      <c r="K1782" s="31"/>
      <c r="L1782" s="30">
        <v>202605</v>
      </c>
      <c r="M1782" s="65" t="s">
        <v>654</v>
      </c>
      <c r="N1782" s="30">
        <v>202605</v>
      </c>
      <c r="O1782" s="31"/>
      <c r="P1782" s="30"/>
      <c r="Z1782" s="44"/>
      <c r="AA1782" s="44"/>
      <c r="AB1782" s="44"/>
    </row>
    <row r="1783" s="35" customFormat="1" customHeight="1" spans="1:28">
      <c r="A1783" s="30"/>
      <c r="B1783" s="38">
        <v>46155</v>
      </c>
      <c r="C1783" s="69" t="s">
        <v>28</v>
      </c>
      <c r="D1783" s="30"/>
      <c r="E1783" s="58" t="s">
        <v>655</v>
      </c>
      <c r="F1783" s="56">
        <v>202</v>
      </c>
      <c r="G1783" s="56"/>
      <c r="H1783" s="32">
        <v>147977.88</v>
      </c>
      <c r="I1783" s="31"/>
      <c r="J1783" s="30"/>
      <c r="K1783" s="31"/>
      <c r="L1783" s="30">
        <v>202605</v>
      </c>
      <c r="M1783" s="65" t="s">
        <v>655</v>
      </c>
      <c r="N1783" s="30">
        <v>202605</v>
      </c>
      <c r="O1783" s="31"/>
      <c r="P1783" s="30"/>
      <c r="Z1783" s="44"/>
      <c r="AA1783" s="44"/>
      <c r="AB1783" s="44"/>
    </row>
    <row r="1784" s="35" customFormat="1" customHeight="1" spans="1:28">
      <c r="A1784" s="30"/>
      <c r="B1784" s="38">
        <v>46156</v>
      </c>
      <c r="C1784" s="69" t="s">
        <v>28</v>
      </c>
      <c r="D1784" s="30" t="s">
        <v>33</v>
      </c>
      <c r="E1784" s="65" t="s">
        <v>83</v>
      </c>
      <c r="F1784" s="56">
        <v>3597.09</v>
      </c>
      <c r="G1784" s="56"/>
      <c r="H1784" s="32">
        <v>151574.97</v>
      </c>
      <c r="I1784" s="31" t="s">
        <v>84</v>
      </c>
      <c r="J1784" s="30"/>
      <c r="K1784" s="31"/>
      <c r="L1784" s="30">
        <v>202604</v>
      </c>
      <c r="M1784" s="65" t="s">
        <v>83</v>
      </c>
      <c r="N1784" s="30">
        <v>202605</v>
      </c>
      <c r="O1784" s="31"/>
      <c r="P1784" s="30"/>
      <c r="Z1784" s="44"/>
      <c r="AA1784" s="44"/>
      <c r="AB1784" s="44"/>
    </row>
    <row r="1785" s="35" customFormat="1" customHeight="1" spans="1:28">
      <c r="A1785" s="30"/>
      <c r="B1785" s="38">
        <v>46156</v>
      </c>
      <c r="C1785" s="69" t="s">
        <v>28</v>
      </c>
      <c r="D1785" s="30" t="s">
        <v>33</v>
      </c>
      <c r="E1785" s="65" t="s">
        <v>73</v>
      </c>
      <c r="F1785" s="56">
        <v>2764.41</v>
      </c>
      <c r="G1785" s="56"/>
      <c r="H1785" s="32">
        <v>154339.38</v>
      </c>
      <c r="I1785" s="31" t="s">
        <v>74</v>
      </c>
      <c r="J1785" s="30"/>
      <c r="K1785" s="31"/>
      <c r="L1785" s="30">
        <v>202605</v>
      </c>
      <c r="M1785" s="31"/>
      <c r="N1785" s="30">
        <v>202605</v>
      </c>
      <c r="O1785" s="31"/>
      <c r="P1785" s="30"/>
      <c r="Z1785" s="44"/>
      <c r="AA1785" s="44"/>
      <c r="AB1785" s="44"/>
    </row>
    <row r="1786" s="35" customFormat="1" customHeight="1" spans="1:28">
      <c r="A1786" s="30"/>
      <c r="B1786" s="38">
        <v>46156</v>
      </c>
      <c r="C1786" s="69" t="s">
        <v>28</v>
      </c>
      <c r="D1786" s="30" t="s">
        <v>33</v>
      </c>
      <c r="E1786" s="65" t="s">
        <v>77</v>
      </c>
      <c r="F1786" s="56">
        <v>2683.84</v>
      </c>
      <c r="G1786" s="56"/>
      <c r="H1786" s="32">
        <v>157023.22</v>
      </c>
      <c r="I1786" s="31" t="s">
        <v>78</v>
      </c>
      <c r="J1786" s="30"/>
      <c r="K1786" s="31"/>
      <c r="L1786" s="30">
        <v>202605</v>
      </c>
      <c r="M1786" s="31"/>
      <c r="N1786" s="30">
        <v>202605</v>
      </c>
      <c r="O1786" s="31"/>
      <c r="P1786" s="30"/>
      <c r="Z1786" s="44"/>
      <c r="AA1786" s="44"/>
      <c r="AB1786" s="44"/>
    </row>
    <row r="1787" s="35" customFormat="1" customHeight="1" spans="1:28">
      <c r="A1787" s="30"/>
      <c r="B1787" s="38">
        <v>46156</v>
      </c>
      <c r="C1787" s="69" t="s">
        <v>28</v>
      </c>
      <c r="D1787" s="30" t="s">
        <v>33</v>
      </c>
      <c r="E1787" s="65" t="s">
        <v>90</v>
      </c>
      <c r="F1787" s="56">
        <v>2299.96</v>
      </c>
      <c r="G1787" s="56"/>
      <c r="H1787" s="32">
        <v>159323.18</v>
      </c>
      <c r="I1787" s="31" t="s">
        <v>91</v>
      </c>
      <c r="J1787" s="30"/>
      <c r="K1787" s="31"/>
      <c r="L1787" s="30">
        <v>202605</v>
      </c>
      <c r="M1787" s="31"/>
      <c r="N1787" s="30">
        <v>202605</v>
      </c>
      <c r="O1787" s="31"/>
      <c r="P1787" s="30"/>
      <c r="Z1787" s="44"/>
      <c r="AA1787" s="44"/>
      <c r="AB1787" s="44"/>
    </row>
    <row r="1788" s="35" customFormat="1" customHeight="1" spans="1:28">
      <c r="A1788" s="30"/>
      <c r="B1788" s="38">
        <v>46156</v>
      </c>
      <c r="C1788" s="69" t="s">
        <v>28</v>
      </c>
      <c r="D1788" s="30" t="s">
        <v>33</v>
      </c>
      <c r="E1788" s="65" t="s">
        <v>75</v>
      </c>
      <c r="F1788" s="56">
        <v>2513.46</v>
      </c>
      <c r="G1788" s="56"/>
      <c r="H1788" s="32">
        <v>161836.64</v>
      </c>
      <c r="I1788" s="30" t="s">
        <v>76</v>
      </c>
      <c r="J1788" s="30"/>
      <c r="K1788" s="31"/>
      <c r="L1788" s="30">
        <v>202605</v>
      </c>
      <c r="M1788" s="31"/>
      <c r="N1788" s="30">
        <v>202605</v>
      </c>
      <c r="O1788" s="31"/>
      <c r="P1788" s="30"/>
      <c r="Z1788" s="44"/>
      <c r="AA1788" s="44"/>
      <c r="AB1788" s="44"/>
    </row>
    <row r="1789" s="35" customFormat="1" customHeight="1" spans="1:28">
      <c r="A1789" s="30"/>
      <c r="B1789" s="38">
        <v>46156</v>
      </c>
      <c r="C1789" s="69" t="s">
        <v>28</v>
      </c>
      <c r="D1789" s="30" t="s">
        <v>33</v>
      </c>
      <c r="E1789" s="65" t="s">
        <v>79</v>
      </c>
      <c r="F1789" s="56">
        <v>1029.01</v>
      </c>
      <c r="G1789" s="56"/>
      <c r="H1789" s="32">
        <v>162865.65</v>
      </c>
      <c r="I1789" s="31" t="s">
        <v>80</v>
      </c>
      <c r="J1789" s="30"/>
      <c r="K1789" s="31"/>
      <c r="L1789" s="30">
        <v>202605</v>
      </c>
      <c r="M1789" s="31"/>
      <c r="N1789" s="30">
        <v>202605</v>
      </c>
      <c r="O1789" s="31"/>
      <c r="P1789" s="30"/>
      <c r="Z1789" s="44"/>
      <c r="AA1789" s="44"/>
      <c r="AB1789" s="44"/>
    </row>
    <row r="1790" s="35" customFormat="1" customHeight="1" spans="1:28">
      <c r="A1790" s="30"/>
      <c r="B1790" s="38">
        <v>46156</v>
      </c>
      <c r="C1790" s="69" t="s">
        <v>28</v>
      </c>
      <c r="D1790" s="30" t="s">
        <v>33</v>
      </c>
      <c r="E1790" s="65" t="s">
        <v>106</v>
      </c>
      <c r="F1790" s="56">
        <v>2199.26</v>
      </c>
      <c r="G1790" s="56"/>
      <c r="H1790" s="32">
        <v>165064.91</v>
      </c>
      <c r="I1790" s="31" t="s">
        <v>107</v>
      </c>
      <c r="J1790" s="30"/>
      <c r="K1790" s="31"/>
      <c r="L1790" s="30">
        <v>202605</v>
      </c>
      <c r="M1790" s="31"/>
      <c r="N1790" s="30">
        <v>202605</v>
      </c>
      <c r="O1790" s="31"/>
      <c r="P1790" s="30"/>
      <c r="Z1790" s="44"/>
      <c r="AA1790" s="44"/>
      <c r="AB1790" s="44"/>
    </row>
    <row r="1791" s="35" customFormat="1" customHeight="1" spans="1:28">
      <c r="A1791" s="30"/>
      <c r="B1791" s="38">
        <v>46156</v>
      </c>
      <c r="C1791" s="69" t="s">
        <v>28</v>
      </c>
      <c r="D1791" s="30" t="s">
        <v>33</v>
      </c>
      <c r="E1791" s="65" t="s">
        <v>100</v>
      </c>
      <c r="F1791" s="56">
        <v>5034.35</v>
      </c>
      <c r="G1791" s="56"/>
      <c r="H1791" s="32">
        <v>170099.26</v>
      </c>
      <c r="I1791" s="31" t="s">
        <v>101</v>
      </c>
      <c r="J1791" s="30"/>
      <c r="K1791" s="31"/>
      <c r="L1791" s="30">
        <v>202605</v>
      </c>
      <c r="M1791" s="31"/>
      <c r="N1791" s="30">
        <v>202605</v>
      </c>
      <c r="O1791" s="31"/>
      <c r="P1791" s="30"/>
      <c r="Z1791" s="44"/>
      <c r="AA1791" s="44"/>
      <c r="AB1791" s="44"/>
    </row>
    <row r="1792" s="35" customFormat="1" customHeight="1" spans="1:28">
      <c r="A1792" s="30"/>
      <c r="B1792" s="38">
        <v>46156</v>
      </c>
      <c r="C1792" s="69" t="s">
        <v>28</v>
      </c>
      <c r="D1792" s="30" t="s">
        <v>33</v>
      </c>
      <c r="E1792" s="65" t="s">
        <v>624</v>
      </c>
      <c r="F1792" s="56">
        <v>115.05</v>
      </c>
      <c r="G1792" s="56"/>
      <c r="H1792" s="32">
        <v>170214.31</v>
      </c>
      <c r="I1792" s="31" t="s">
        <v>274</v>
      </c>
      <c r="J1792" s="30"/>
      <c r="K1792" s="31"/>
      <c r="L1792" s="30">
        <v>202605</v>
      </c>
      <c r="M1792" s="31"/>
      <c r="N1792" s="30">
        <v>202605</v>
      </c>
      <c r="O1792" s="31"/>
      <c r="P1792" s="30"/>
      <c r="Z1792" s="44"/>
      <c r="AA1792" s="44"/>
      <c r="AB1792" s="44"/>
    </row>
    <row r="1793" s="35" customFormat="1" customHeight="1" spans="1:28">
      <c r="A1793" s="30"/>
      <c r="B1793" s="38">
        <v>46156</v>
      </c>
      <c r="C1793" s="69" t="s">
        <v>28</v>
      </c>
      <c r="D1793" s="30"/>
      <c r="E1793" s="65" t="s">
        <v>153</v>
      </c>
      <c r="F1793" s="56">
        <v>200000</v>
      </c>
      <c r="G1793" s="56"/>
      <c r="H1793" s="32">
        <v>370214.31</v>
      </c>
      <c r="I1793" s="31"/>
      <c r="J1793" s="30"/>
      <c r="K1793" s="31"/>
      <c r="L1793" s="30"/>
      <c r="M1793" s="31"/>
      <c r="N1793" s="30">
        <v>202605</v>
      </c>
      <c r="O1793" s="31"/>
      <c r="P1793" s="30"/>
      <c r="Z1793" s="44"/>
      <c r="AA1793" s="44"/>
      <c r="AB1793" s="44"/>
    </row>
    <row r="1794" s="35" customFormat="1" customHeight="1" spans="1:28">
      <c r="A1794" s="30"/>
      <c r="B1794" s="38">
        <v>46157</v>
      </c>
      <c r="C1794" s="69" t="s">
        <v>28</v>
      </c>
      <c r="D1794" s="30" t="s">
        <v>122</v>
      </c>
      <c r="E1794" s="65" t="s">
        <v>656</v>
      </c>
      <c r="F1794" s="56"/>
      <c r="G1794" s="56">
        <v>3000</v>
      </c>
      <c r="H1794" s="32">
        <v>367214.31</v>
      </c>
      <c r="I1794" s="31"/>
      <c r="J1794" s="30"/>
      <c r="K1794" s="31"/>
      <c r="L1794" s="30">
        <v>202606</v>
      </c>
      <c r="M1794" s="31"/>
      <c r="N1794" s="30">
        <v>202605</v>
      </c>
      <c r="O1794" s="31"/>
      <c r="P1794" s="30"/>
      <c r="Z1794" s="44"/>
      <c r="AA1794" s="44"/>
      <c r="AB1794" s="44"/>
    </row>
    <row r="1795" s="35" customFormat="1" customHeight="1" spans="1:28">
      <c r="A1795" s="30"/>
      <c r="B1795" s="38">
        <v>46157</v>
      </c>
      <c r="C1795" s="69" t="s">
        <v>28</v>
      </c>
      <c r="D1795" s="30" t="s">
        <v>33</v>
      </c>
      <c r="E1795" s="65" t="s">
        <v>108</v>
      </c>
      <c r="F1795" s="56">
        <v>2798.81</v>
      </c>
      <c r="G1795" s="56"/>
      <c r="H1795" s="32">
        <v>370013.12</v>
      </c>
      <c r="I1795" s="31" t="s">
        <v>109</v>
      </c>
      <c r="J1795" s="30"/>
      <c r="K1795" s="31"/>
      <c r="L1795" s="30">
        <v>202605</v>
      </c>
      <c r="M1795" s="31"/>
      <c r="N1795" s="30">
        <v>202605</v>
      </c>
      <c r="O1795" s="31"/>
      <c r="P1795" s="30"/>
      <c r="Z1795" s="44"/>
      <c r="AA1795" s="44"/>
      <c r="AB1795" s="44"/>
    </row>
    <row r="1796" s="35" customFormat="1" customHeight="1" spans="1:28">
      <c r="A1796" s="30"/>
      <c r="B1796" s="38">
        <v>46157</v>
      </c>
      <c r="C1796" s="69" t="s">
        <v>28</v>
      </c>
      <c r="D1796" s="30" t="s">
        <v>33</v>
      </c>
      <c r="E1796" s="65" t="s">
        <v>98</v>
      </c>
      <c r="F1796" s="56">
        <v>1982.78</v>
      </c>
      <c r="G1796" s="56"/>
      <c r="H1796" s="32">
        <v>371995.899999999</v>
      </c>
      <c r="I1796" s="31" t="s">
        <v>99</v>
      </c>
      <c r="J1796" s="30"/>
      <c r="K1796" s="31"/>
      <c r="L1796" s="30">
        <v>202605</v>
      </c>
      <c r="M1796" s="31"/>
      <c r="N1796" s="30">
        <v>202605</v>
      </c>
      <c r="O1796" s="31"/>
      <c r="P1796" s="30"/>
      <c r="Z1796" s="44"/>
      <c r="AA1796" s="44"/>
      <c r="AB1796" s="44"/>
    </row>
    <row r="1797" s="35" customFormat="1" customHeight="1" spans="1:28">
      <c r="A1797" s="30"/>
      <c r="B1797" s="38">
        <v>46157</v>
      </c>
      <c r="C1797" s="69" t="s">
        <v>28</v>
      </c>
      <c r="D1797" s="30" t="s">
        <v>163</v>
      </c>
      <c r="E1797" s="74" t="s">
        <v>164</v>
      </c>
      <c r="F1797" s="56"/>
      <c r="G1797" s="75">
        <v>3989.67</v>
      </c>
      <c r="H1797" s="32">
        <v>368006.23</v>
      </c>
      <c r="I1797" s="31" t="s">
        <v>11</v>
      </c>
      <c r="J1797" s="30"/>
      <c r="K1797" s="31"/>
      <c r="L1797" s="30">
        <v>202605</v>
      </c>
      <c r="M1797" s="31"/>
      <c r="N1797" s="30">
        <v>202605</v>
      </c>
      <c r="O1797" s="31"/>
      <c r="P1797" s="30"/>
      <c r="Z1797" s="44"/>
      <c r="AA1797" s="44"/>
      <c r="AB1797" s="44"/>
    </row>
    <row r="1798" s="35" customFormat="1" customHeight="1" spans="1:28">
      <c r="A1798" s="30"/>
      <c r="B1798" s="38">
        <v>46157</v>
      </c>
      <c r="C1798" s="69" t="s">
        <v>28</v>
      </c>
      <c r="D1798" s="30" t="s">
        <v>163</v>
      </c>
      <c r="E1798" s="74" t="s">
        <v>165</v>
      </c>
      <c r="F1798" s="56"/>
      <c r="G1798" s="75">
        <v>1866.67</v>
      </c>
      <c r="H1798" s="32">
        <v>366139.56</v>
      </c>
      <c r="I1798" s="31" t="s">
        <v>11</v>
      </c>
      <c r="J1798" s="30"/>
      <c r="K1798" s="31"/>
      <c r="L1798" s="30">
        <v>202605</v>
      </c>
      <c r="M1798" s="31"/>
      <c r="N1798" s="30">
        <v>202605</v>
      </c>
      <c r="O1798" s="31"/>
      <c r="P1798" s="30"/>
      <c r="Z1798" s="44"/>
      <c r="AA1798" s="44"/>
      <c r="AB1798" s="44"/>
    </row>
    <row r="1799" s="35" customFormat="1" customHeight="1" spans="1:28">
      <c r="A1799" s="30"/>
      <c r="B1799" s="38">
        <v>46157</v>
      </c>
      <c r="C1799" s="69" t="s">
        <v>28</v>
      </c>
      <c r="D1799" s="30" t="s">
        <v>163</v>
      </c>
      <c r="E1799" s="74" t="s">
        <v>592</v>
      </c>
      <c r="F1799" s="56"/>
      <c r="G1799" s="75">
        <v>2425</v>
      </c>
      <c r="H1799" s="32">
        <v>363714.56</v>
      </c>
      <c r="I1799" s="31" t="s">
        <v>99</v>
      </c>
      <c r="J1799" s="30"/>
      <c r="K1799" s="31"/>
      <c r="L1799" s="30">
        <v>202605</v>
      </c>
      <c r="M1799" s="31"/>
      <c r="N1799" s="30">
        <v>202605</v>
      </c>
      <c r="O1799" s="31"/>
      <c r="P1799" s="30"/>
      <c r="Z1799" s="44"/>
      <c r="AA1799" s="44"/>
      <c r="AB1799" s="44"/>
    </row>
    <row r="1800" s="35" customFormat="1" customHeight="1" spans="1:28">
      <c r="A1800" s="30"/>
      <c r="B1800" s="38">
        <v>46157</v>
      </c>
      <c r="C1800" s="69" t="s">
        <v>28</v>
      </c>
      <c r="D1800" s="30" t="s">
        <v>163</v>
      </c>
      <c r="E1800" s="74" t="s">
        <v>593</v>
      </c>
      <c r="F1800" s="56"/>
      <c r="G1800" s="75">
        <v>3063.19</v>
      </c>
      <c r="H1800" s="32">
        <v>360651.37</v>
      </c>
      <c r="I1800" s="31" t="s">
        <v>74</v>
      </c>
      <c r="J1800" s="30"/>
      <c r="K1800" s="31"/>
      <c r="L1800" s="30">
        <v>202605</v>
      </c>
      <c r="M1800" s="31"/>
      <c r="N1800" s="30">
        <v>202605</v>
      </c>
      <c r="O1800" s="31"/>
      <c r="P1800" s="30"/>
      <c r="Z1800" s="44"/>
      <c r="AA1800" s="44"/>
      <c r="AB1800" s="44"/>
    </row>
    <row r="1801" s="35" customFormat="1" customHeight="1" spans="1:28">
      <c r="A1801" s="30"/>
      <c r="B1801" s="38">
        <v>46157</v>
      </c>
      <c r="C1801" s="69" t="s">
        <v>28</v>
      </c>
      <c r="D1801" s="30" t="s">
        <v>163</v>
      </c>
      <c r="E1801" s="74" t="s">
        <v>594</v>
      </c>
      <c r="F1801" s="56"/>
      <c r="G1801" s="75">
        <v>1570</v>
      </c>
      <c r="H1801" s="32">
        <v>359081.37</v>
      </c>
      <c r="I1801" s="30" t="s">
        <v>227</v>
      </c>
      <c r="J1801" s="30"/>
      <c r="K1801" s="31"/>
      <c r="L1801" s="30">
        <v>202605</v>
      </c>
      <c r="M1801" s="31"/>
      <c r="N1801" s="30">
        <v>202605</v>
      </c>
      <c r="O1801" s="31"/>
      <c r="P1801" s="30"/>
      <c r="Z1801" s="44"/>
      <c r="AA1801" s="44"/>
      <c r="AB1801" s="44"/>
    </row>
    <row r="1802" s="35" customFormat="1" customHeight="1" spans="1:28">
      <c r="A1802" s="30"/>
      <c r="B1802" s="38">
        <v>46157</v>
      </c>
      <c r="C1802" s="69" t="s">
        <v>28</v>
      </c>
      <c r="D1802" s="30" t="s">
        <v>163</v>
      </c>
      <c r="E1802" s="74" t="s">
        <v>657</v>
      </c>
      <c r="F1802" s="56"/>
      <c r="G1802" s="75">
        <v>3279.67</v>
      </c>
      <c r="H1802" s="32">
        <v>355801.7</v>
      </c>
      <c r="I1802" s="31"/>
      <c r="J1802" s="30"/>
      <c r="K1802" s="31"/>
      <c r="L1802" s="30">
        <v>202605</v>
      </c>
      <c r="M1802" s="31"/>
      <c r="N1802" s="30">
        <v>202605</v>
      </c>
      <c r="O1802" s="31"/>
      <c r="P1802" s="30"/>
      <c r="Z1802" s="44"/>
      <c r="AA1802" s="44"/>
      <c r="AB1802" s="44"/>
    </row>
    <row r="1803" s="35" customFormat="1" customHeight="1" spans="1:28">
      <c r="A1803" s="30"/>
      <c r="B1803" s="38">
        <v>46157</v>
      </c>
      <c r="C1803" s="69" t="s">
        <v>28</v>
      </c>
      <c r="D1803" s="30" t="s">
        <v>163</v>
      </c>
      <c r="E1803" s="74" t="s">
        <v>658</v>
      </c>
      <c r="F1803" s="56"/>
      <c r="G1803" s="75">
        <v>2133.33</v>
      </c>
      <c r="H1803" s="32">
        <v>353668.37</v>
      </c>
      <c r="I1803" s="31"/>
      <c r="J1803" s="30"/>
      <c r="K1803" s="31"/>
      <c r="L1803" s="30">
        <v>202605</v>
      </c>
      <c r="M1803" s="31"/>
      <c r="N1803" s="30">
        <v>202605</v>
      </c>
      <c r="O1803" s="31"/>
      <c r="P1803" s="30"/>
      <c r="Z1803" s="44"/>
      <c r="AA1803" s="44"/>
      <c r="AB1803" s="44"/>
    </row>
    <row r="1804" s="35" customFormat="1" customHeight="1" spans="1:28">
      <c r="A1804" s="30"/>
      <c r="B1804" s="38">
        <v>46157</v>
      </c>
      <c r="C1804" s="69" t="s">
        <v>28</v>
      </c>
      <c r="D1804" s="30" t="s">
        <v>163</v>
      </c>
      <c r="E1804" s="74" t="s">
        <v>659</v>
      </c>
      <c r="F1804" s="56"/>
      <c r="G1804" s="75">
        <v>1450</v>
      </c>
      <c r="H1804" s="32">
        <v>352218.37</v>
      </c>
      <c r="I1804" s="31" t="s">
        <v>534</v>
      </c>
      <c r="J1804" s="30"/>
      <c r="K1804" s="31"/>
      <c r="L1804" s="30">
        <v>202605</v>
      </c>
      <c r="M1804" s="31"/>
      <c r="N1804" s="30">
        <v>202605</v>
      </c>
      <c r="O1804" s="31"/>
      <c r="P1804" s="30"/>
      <c r="Z1804" s="44"/>
      <c r="AA1804" s="44"/>
      <c r="AB1804" s="44"/>
    </row>
    <row r="1805" s="35" customFormat="1" customHeight="1" spans="1:28">
      <c r="A1805" s="30"/>
      <c r="B1805" s="38">
        <v>46157</v>
      </c>
      <c r="C1805" s="69" t="s">
        <v>28</v>
      </c>
      <c r="D1805" s="30" t="s">
        <v>163</v>
      </c>
      <c r="E1805" s="74" t="s">
        <v>660</v>
      </c>
      <c r="F1805" s="56"/>
      <c r="G1805" s="56">
        <v>900</v>
      </c>
      <c r="H1805" s="32">
        <v>351318.37</v>
      </c>
      <c r="I1805" s="31" t="s">
        <v>534</v>
      </c>
      <c r="J1805" s="30"/>
      <c r="K1805" s="31"/>
      <c r="L1805" s="30">
        <v>202605</v>
      </c>
      <c r="M1805" s="31"/>
      <c r="N1805" s="30">
        <v>202605</v>
      </c>
      <c r="O1805" s="31"/>
      <c r="P1805" s="30"/>
      <c r="Z1805" s="44"/>
      <c r="AA1805" s="44"/>
      <c r="AB1805" s="44"/>
    </row>
    <row r="1806" s="35" customFormat="1" customHeight="1" spans="1:28">
      <c r="A1806" s="30"/>
      <c r="B1806" s="38">
        <v>46157</v>
      </c>
      <c r="C1806" s="69" t="s">
        <v>28</v>
      </c>
      <c r="D1806" s="30" t="s">
        <v>163</v>
      </c>
      <c r="E1806" s="74" t="s">
        <v>166</v>
      </c>
      <c r="F1806" s="56"/>
      <c r="G1806" s="56">
        <v>800</v>
      </c>
      <c r="H1806" s="32">
        <v>350518.37</v>
      </c>
      <c r="I1806" s="31" t="s">
        <v>11</v>
      </c>
      <c r="J1806" s="30"/>
      <c r="K1806" s="31"/>
      <c r="L1806" s="30">
        <v>202605</v>
      </c>
      <c r="M1806" s="31"/>
      <c r="N1806" s="30">
        <v>202605</v>
      </c>
      <c r="O1806" s="31"/>
      <c r="P1806" s="30"/>
      <c r="Z1806" s="44"/>
      <c r="AA1806" s="44"/>
      <c r="AB1806" s="44"/>
    </row>
    <row r="1807" s="35" customFormat="1" customHeight="1" spans="1:28">
      <c r="A1807" s="30"/>
      <c r="B1807" s="38">
        <v>46157</v>
      </c>
      <c r="C1807" s="69" t="s">
        <v>28</v>
      </c>
      <c r="D1807" s="30" t="s">
        <v>163</v>
      </c>
      <c r="E1807" s="74" t="s">
        <v>167</v>
      </c>
      <c r="F1807" s="56"/>
      <c r="G1807" s="56">
        <v>4826.87</v>
      </c>
      <c r="H1807" s="32">
        <v>345691.5</v>
      </c>
      <c r="I1807" s="31" t="s">
        <v>72</v>
      </c>
      <c r="J1807" s="30"/>
      <c r="K1807" s="31"/>
      <c r="L1807" s="30">
        <v>202605</v>
      </c>
      <c r="M1807" s="31"/>
      <c r="N1807" s="30">
        <v>202605</v>
      </c>
      <c r="O1807" s="31"/>
      <c r="P1807" s="30"/>
      <c r="Z1807" s="44"/>
      <c r="AA1807" s="44"/>
      <c r="AB1807" s="44"/>
    </row>
    <row r="1808" s="35" customFormat="1" customHeight="1" spans="1:28">
      <c r="A1808" s="30"/>
      <c r="B1808" s="38">
        <v>46157</v>
      </c>
      <c r="C1808" s="69" t="s">
        <v>28</v>
      </c>
      <c r="D1808" s="30" t="s">
        <v>163</v>
      </c>
      <c r="E1808" s="74" t="s">
        <v>168</v>
      </c>
      <c r="F1808" s="56"/>
      <c r="G1808" s="56">
        <v>2586.75</v>
      </c>
      <c r="H1808" s="32">
        <v>343104.75</v>
      </c>
      <c r="I1808" s="31" t="s">
        <v>72</v>
      </c>
      <c r="J1808" s="30"/>
      <c r="K1808" s="31"/>
      <c r="L1808" s="30">
        <v>202605</v>
      </c>
      <c r="M1808" s="31"/>
      <c r="N1808" s="30">
        <v>202605</v>
      </c>
      <c r="O1808" s="31"/>
      <c r="P1808" s="30"/>
      <c r="Z1808" s="44"/>
      <c r="AA1808" s="44"/>
      <c r="AB1808" s="44"/>
    </row>
    <row r="1809" s="35" customFormat="1" customHeight="1" spans="1:28">
      <c r="A1809" s="30"/>
      <c r="B1809" s="38">
        <v>46157</v>
      </c>
      <c r="C1809" s="69" t="s">
        <v>28</v>
      </c>
      <c r="D1809" s="30" t="s">
        <v>163</v>
      </c>
      <c r="E1809" s="74" t="s">
        <v>169</v>
      </c>
      <c r="F1809" s="56"/>
      <c r="G1809" s="56">
        <v>1000</v>
      </c>
      <c r="H1809" s="32">
        <v>342104.75</v>
      </c>
      <c r="I1809" s="31" t="s">
        <v>72</v>
      </c>
      <c r="J1809" s="30"/>
      <c r="K1809" s="31"/>
      <c r="L1809" s="30">
        <v>202605</v>
      </c>
      <c r="M1809" s="31"/>
      <c r="N1809" s="30">
        <v>202605</v>
      </c>
      <c r="O1809" s="31"/>
      <c r="P1809" s="30"/>
      <c r="Z1809" s="44"/>
      <c r="AA1809" s="44"/>
      <c r="AB1809" s="44"/>
    </row>
    <row r="1810" s="35" customFormat="1" customHeight="1" spans="1:28">
      <c r="A1810" s="30"/>
      <c r="B1810" s="38">
        <v>46157</v>
      </c>
      <c r="C1810" s="69" t="s">
        <v>28</v>
      </c>
      <c r="D1810" s="30" t="s">
        <v>163</v>
      </c>
      <c r="E1810" s="74" t="s">
        <v>170</v>
      </c>
      <c r="F1810" s="56"/>
      <c r="G1810" s="56">
        <v>6917.5</v>
      </c>
      <c r="H1810" s="32">
        <v>335187.25</v>
      </c>
      <c r="I1810" s="31" t="s">
        <v>72</v>
      </c>
      <c r="J1810" s="30"/>
      <c r="K1810" s="31"/>
      <c r="L1810" s="30">
        <v>202605</v>
      </c>
      <c r="M1810" s="31"/>
      <c r="N1810" s="30">
        <v>202605</v>
      </c>
      <c r="O1810" s="31"/>
      <c r="P1810" s="30"/>
      <c r="Z1810" s="44"/>
      <c r="AA1810" s="44"/>
      <c r="AB1810" s="44"/>
    </row>
    <row r="1811" s="35" customFormat="1" customHeight="1" spans="1:28">
      <c r="A1811" s="30"/>
      <c r="B1811" s="38">
        <v>46157</v>
      </c>
      <c r="C1811" s="69" t="s">
        <v>28</v>
      </c>
      <c r="D1811" s="30" t="s">
        <v>163</v>
      </c>
      <c r="E1811" s="74" t="s">
        <v>171</v>
      </c>
      <c r="F1811" s="56"/>
      <c r="G1811" s="56">
        <v>2458.1</v>
      </c>
      <c r="H1811" s="32">
        <v>332729.149999999</v>
      </c>
      <c r="I1811" s="31" t="s">
        <v>80</v>
      </c>
      <c r="J1811" s="30"/>
      <c r="K1811" s="31"/>
      <c r="L1811" s="30">
        <v>202605</v>
      </c>
      <c r="M1811" s="31"/>
      <c r="N1811" s="30">
        <v>202605</v>
      </c>
      <c r="O1811" s="31"/>
      <c r="P1811" s="30"/>
      <c r="Z1811" s="44"/>
      <c r="AA1811" s="44"/>
      <c r="AB1811" s="44"/>
    </row>
    <row r="1812" s="35" customFormat="1" customHeight="1" spans="1:28">
      <c r="A1812" s="30"/>
      <c r="B1812" s="38">
        <v>46157</v>
      </c>
      <c r="C1812" s="69" t="s">
        <v>28</v>
      </c>
      <c r="D1812" s="30" t="s">
        <v>163</v>
      </c>
      <c r="E1812" s="74" t="s">
        <v>172</v>
      </c>
      <c r="F1812" s="56"/>
      <c r="G1812" s="56">
        <v>1881.76</v>
      </c>
      <c r="H1812" s="32">
        <v>330847.39</v>
      </c>
      <c r="I1812" s="31" t="s">
        <v>80</v>
      </c>
      <c r="J1812" s="30"/>
      <c r="K1812" s="31"/>
      <c r="L1812" s="30">
        <v>202605</v>
      </c>
      <c r="M1812" s="31"/>
      <c r="N1812" s="30">
        <v>202605</v>
      </c>
      <c r="O1812" s="31"/>
      <c r="P1812" s="30"/>
      <c r="Z1812" s="44"/>
      <c r="AA1812" s="44"/>
      <c r="AB1812" s="44"/>
    </row>
    <row r="1813" s="35" customFormat="1" customHeight="1" spans="1:28">
      <c r="A1813" s="30"/>
      <c r="B1813" s="38">
        <v>46157</v>
      </c>
      <c r="C1813" s="69" t="s">
        <v>28</v>
      </c>
      <c r="D1813" s="30" t="s">
        <v>163</v>
      </c>
      <c r="E1813" s="74" t="s">
        <v>173</v>
      </c>
      <c r="F1813" s="56"/>
      <c r="G1813" s="56">
        <v>4340.07</v>
      </c>
      <c r="H1813" s="32">
        <v>326507.32</v>
      </c>
      <c r="I1813" s="31" t="s">
        <v>54</v>
      </c>
      <c r="J1813" s="30"/>
      <c r="K1813" s="31"/>
      <c r="L1813" s="30">
        <v>202605</v>
      </c>
      <c r="M1813" s="31"/>
      <c r="N1813" s="30">
        <v>202605</v>
      </c>
      <c r="O1813" s="31"/>
      <c r="P1813" s="30"/>
      <c r="Z1813" s="44"/>
      <c r="AA1813" s="44"/>
      <c r="AB1813" s="44"/>
    </row>
    <row r="1814" s="35" customFormat="1" customHeight="1" spans="1:28">
      <c r="A1814" s="30"/>
      <c r="B1814" s="38">
        <v>46157</v>
      </c>
      <c r="C1814" s="69" t="s">
        <v>28</v>
      </c>
      <c r="D1814" s="30" t="s">
        <v>163</v>
      </c>
      <c r="E1814" s="74" t="s">
        <v>174</v>
      </c>
      <c r="F1814" s="56"/>
      <c r="G1814" s="56">
        <v>2538.58</v>
      </c>
      <c r="H1814" s="32">
        <v>323968.74</v>
      </c>
      <c r="I1814" s="31" t="s">
        <v>54</v>
      </c>
      <c r="J1814" s="30"/>
      <c r="K1814" s="31"/>
      <c r="L1814" s="30">
        <v>202605</v>
      </c>
      <c r="M1814" s="31"/>
      <c r="N1814" s="30">
        <v>202605</v>
      </c>
      <c r="O1814" s="31"/>
      <c r="P1814" s="30"/>
      <c r="Z1814" s="44"/>
      <c r="AA1814" s="44"/>
      <c r="AB1814" s="44"/>
    </row>
    <row r="1815" s="35" customFormat="1" customHeight="1" spans="1:28">
      <c r="A1815" s="30"/>
      <c r="B1815" s="38">
        <v>46157</v>
      </c>
      <c r="C1815" s="69" t="s">
        <v>28</v>
      </c>
      <c r="D1815" s="30" t="s">
        <v>163</v>
      </c>
      <c r="E1815" s="74" t="s">
        <v>175</v>
      </c>
      <c r="F1815" s="56"/>
      <c r="G1815" s="56">
        <v>3804.45</v>
      </c>
      <c r="H1815" s="32">
        <v>320164.29</v>
      </c>
      <c r="I1815" s="31" t="s">
        <v>11</v>
      </c>
      <c r="J1815" s="30"/>
      <c r="K1815" s="31"/>
      <c r="L1815" s="30">
        <v>202605</v>
      </c>
      <c r="M1815" s="31"/>
      <c r="N1815" s="30">
        <v>202605</v>
      </c>
      <c r="O1815" s="31"/>
      <c r="P1815" s="30"/>
      <c r="Z1815" s="44"/>
      <c r="AA1815" s="44"/>
      <c r="AB1815" s="44"/>
    </row>
    <row r="1816" s="35" customFormat="1" customHeight="1" spans="1:28">
      <c r="A1816" s="30"/>
      <c r="B1816" s="38">
        <v>46157</v>
      </c>
      <c r="C1816" s="69" t="s">
        <v>28</v>
      </c>
      <c r="D1816" s="30" t="s">
        <v>163</v>
      </c>
      <c r="E1816" s="74" t="s">
        <v>176</v>
      </c>
      <c r="F1816" s="56"/>
      <c r="G1816" s="56">
        <v>2772.24</v>
      </c>
      <c r="H1816" s="32">
        <v>317392.049999999</v>
      </c>
      <c r="I1816" s="31" t="s">
        <v>66</v>
      </c>
      <c r="J1816" s="30"/>
      <c r="K1816" s="31"/>
      <c r="L1816" s="30">
        <v>202605</v>
      </c>
      <c r="M1816" s="31"/>
      <c r="N1816" s="30">
        <v>202605</v>
      </c>
      <c r="O1816" s="31"/>
      <c r="P1816" s="30"/>
      <c r="Z1816" s="44"/>
      <c r="AA1816" s="44"/>
      <c r="AB1816" s="44"/>
    </row>
    <row r="1817" s="35" customFormat="1" customHeight="1" spans="1:28">
      <c r="A1817" s="30"/>
      <c r="B1817" s="38">
        <v>46157</v>
      </c>
      <c r="C1817" s="69" t="s">
        <v>28</v>
      </c>
      <c r="D1817" s="30" t="s">
        <v>163</v>
      </c>
      <c r="E1817" s="74" t="s">
        <v>177</v>
      </c>
      <c r="F1817" s="56"/>
      <c r="G1817" s="56">
        <v>5719.83</v>
      </c>
      <c r="H1817" s="32">
        <v>311672.219999999</v>
      </c>
      <c r="I1817" s="31" t="s">
        <v>66</v>
      </c>
      <c r="J1817" s="30"/>
      <c r="K1817" s="31"/>
      <c r="L1817" s="30">
        <v>202605</v>
      </c>
      <c r="M1817" s="31"/>
      <c r="N1817" s="30">
        <v>202605</v>
      </c>
      <c r="O1817" s="31"/>
      <c r="P1817" s="30"/>
      <c r="Z1817" s="44"/>
      <c r="AA1817" s="44"/>
      <c r="AB1817" s="44"/>
    </row>
    <row r="1818" s="35" customFormat="1" customHeight="1" spans="1:28">
      <c r="A1818" s="30"/>
      <c r="B1818" s="38">
        <v>46157</v>
      </c>
      <c r="C1818" s="69" t="s">
        <v>28</v>
      </c>
      <c r="D1818" s="30" t="s">
        <v>163</v>
      </c>
      <c r="E1818" s="74" t="s">
        <v>178</v>
      </c>
      <c r="F1818" s="56"/>
      <c r="G1818" s="56">
        <v>3857.97</v>
      </c>
      <c r="H1818" s="32">
        <v>307814.249999999</v>
      </c>
      <c r="I1818" s="31" t="s">
        <v>56</v>
      </c>
      <c r="J1818" s="30"/>
      <c r="K1818" s="31"/>
      <c r="L1818" s="30">
        <v>202605</v>
      </c>
      <c r="M1818" s="31"/>
      <c r="N1818" s="30">
        <v>202605</v>
      </c>
      <c r="O1818" s="31"/>
      <c r="P1818" s="30"/>
      <c r="Z1818" s="44"/>
      <c r="AA1818" s="44"/>
      <c r="AB1818" s="44"/>
    </row>
    <row r="1819" s="35" customFormat="1" customHeight="1" spans="1:28">
      <c r="A1819" s="30"/>
      <c r="B1819" s="38">
        <v>46157</v>
      </c>
      <c r="C1819" s="69" t="s">
        <v>28</v>
      </c>
      <c r="D1819" s="30" t="s">
        <v>163</v>
      </c>
      <c r="E1819" s="74" t="s">
        <v>179</v>
      </c>
      <c r="F1819" s="56"/>
      <c r="G1819" s="56">
        <v>4068.35</v>
      </c>
      <c r="H1819" s="32">
        <v>303745.899999999</v>
      </c>
      <c r="I1819" s="31" t="s">
        <v>52</v>
      </c>
      <c r="J1819" s="30"/>
      <c r="K1819" s="31"/>
      <c r="L1819" s="30">
        <v>202605</v>
      </c>
      <c r="M1819" s="31"/>
      <c r="N1819" s="30">
        <v>202605</v>
      </c>
      <c r="O1819" s="31"/>
      <c r="P1819" s="30"/>
      <c r="Z1819" s="44"/>
      <c r="AA1819" s="44"/>
      <c r="AB1819" s="44"/>
    </row>
    <row r="1820" s="35" customFormat="1" customHeight="1" spans="1:28">
      <c r="A1820" s="30"/>
      <c r="B1820" s="38">
        <v>46157</v>
      </c>
      <c r="C1820" s="69" t="s">
        <v>28</v>
      </c>
      <c r="D1820" s="30" t="s">
        <v>163</v>
      </c>
      <c r="E1820" s="74" t="s">
        <v>180</v>
      </c>
      <c r="F1820" s="56"/>
      <c r="G1820" s="56">
        <v>3183.06</v>
      </c>
      <c r="H1820" s="32">
        <v>300562.839999999</v>
      </c>
      <c r="I1820" s="31" t="s">
        <v>52</v>
      </c>
      <c r="J1820" s="30"/>
      <c r="K1820" s="31"/>
      <c r="L1820" s="30">
        <v>202605</v>
      </c>
      <c r="M1820" s="31"/>
      <c r="N1820" s="30">
        <v>202605</v>
      </c>
      <c r="O1820" s="31"/>
      <c r="P1820" s="30"/>
      <c r="Z1820" s="44"/>
      <c r="AA1820" s="44"/>
      <c r="AB1820" s="44"/>
    </row>
    <row r="1821" s="35" customFormat="1" customHeight="1" spans="1:28">
      <c r="A1821" s="30"/>
      <c r="B1821" s="38">
        <v>46157</v>
      </c>
      <c r="C1821" s="69" t="s">
        <v>28</v>
      </c>
      <c r="D1821" s="30" t="s">
        <v>163</v>
      </c>
      <c r="E1821" s="74" t="s">
        <v>181</v>
      </c>
      <c r="F1821" s="56"/>
      <c r="G1821" s="56">
        <v>2320.87</v>
      </c>
      <c r="H1821" s="32">
        <v>298241.969999999</v>
      </c>
      <c r="I1821" s="31" t="s">
        <v>99</v>
      </c>
      <c r="J1821" s="30"/>
      <c r="K1821" s="31"/>
      <c r="L1821" s="30">
        <v>202605</v>
      </c>
      <c r="M1821" s="31"/>
      <c r="N1821" s="30">
        <v>202605</v>
      </c>
      <c r="O1821" s="31"/>
      <c r="P1821" s="30"/>
      <c r="Z1821" s="44"/>
      <c r="AA1821" s="44"/>
      <c r="AB1821" s="44"/>
    </row>
    <row r="1822" s="35" customFormat="1" customHeight="1" spans="1:28">
      <c r="A1822" s="30"/>
      <c r="B1822" s="38">
        <v>46157</v>
      </c>
      <c r="C1822" s="69" t="s">
        <v>28</v>
      </c>
      <c r="D1822" s="30" t="s">
        <v>163</v>
      </c>
      <c r="E1822" s="74" t="s">
        <v>182</v>
      </c>
      <c r="F1822" s="56"/>
      <c r="G1822" s="56">
        <v>3507.62</v>
      </c>
      <c r="H1822" s="32">
        <v>294734.349999999</v>
      </c>
      <c r="I1822" s="31" t="s">
        <v>78</v>
      </c>
      <c r="J1822" s="30"/>
      <c r="K1822" s="31"/>
      <c r="L1822" s="30">
        <v>202605</v>
      </c>
      <c r="M1822" s="31"/>
      <c r="N1822" s="30">
        <v>202605</v>
      </c>
      <c r="O1822" s="31"/>
      <c r="P1822" s="30"/>
      <c r="Z1822" s="44"/>
      <c r="AA1822" s="44"/>
      <c r="AB1822" s="44"/>
    </row>
    <row r="1823" s="35" customFormat="1" customHeight="1" spans="1:28">
      <c r="A1823" s="30"/>
      <c r="B1823" s="38">
        <v>46157</v>
      </c>
      <c r="C1823" s="69" t="s">
        <v>28</v>
      </c>
      <c r="D1823" s="30" t="s">
        <v>163</v>
      </c>
      <c r="E1823" s="74" t="s">
        <v>183</v>
      </c>
      <c r="F1823" s="56"/>
      <c r="G1823" s="56">
        <v>2083.41</v>
      </c>
      <c r="H1823" s="32">
        <v>292650.939999999</v>
      </c>
      <c r="I1823" s="30" t="s">
        <v>78</v>
      </c>
      <c r="J1823" s="30"/>
      <c r="K1823" s="31"/>
      <c r="L1823" s="30">
        <v>202605</v>
      </c>
      <c r="M1823" s="31"/>
      <c r="N1823" s="30">
        <v>202605</v>
      </c>
      <c r="O1823" s="31"/>
      <c r="P1823" s="30"/>
      <c r="Z1823" s="44"/>
      <c r="AA1823" s="44"/>
      <c r="AB1823" s="44"/>
    </row>
    <row r="1824" s="35" customFormat="1" customHeight="1" spans="1:28">
      <c r="A1824" s="30"/>
      <c r="B1824" s="38">
        <v>46157</v>
      </c>
      <c r="C1824" s="69" t="s">
        <v>28</v>
      </c>
      <c r="D1824" s="30" t="s">
        <v>163</v>
      </c>
      <c r="E1824" s="74" t="s">
        <v>184</v>
      </c>
      <c r="F1824" s="56"/>
      <c r="G1824" s="56">
        <v>4750.32</v>
      </c>
      <c r="H1824" s="32">
        <v>287900.619999999</v>
      </c>
      <c r="I1824" s="31" t="s">
        <v>39</v>
      </c>
      <c r="J1824" s="30"/>
      <c r="K1824" s="31"/>
      <c r="L1824" s="30">
        <v>202605</v>
      </c>
      <c r="M1824" s="31"/>
      <c r="N1824" s="30">
        <v>202605</v>
      </c>
      <c r="O1824" s="31"/>
      <c r="P1824" s="30"/>
      <c r="Z1824" s="44"/>
      <c r="AA1824" s="44"/>
      <c r="AB1824" s="44"/>
    </row>
    <row r="1825" s="35" customFormat="1" customHeight="1" spans="1:28">
      <c r="A1825" s="30"/>
      <c r="B1825" s="38">
        <v>46157</v>
      </c>
      <c r="C1825" s="69" t="s">
        <v>28</v>
      </c>
      <c r="D1825" s="30" t="s">
        <v>163</v>
      </c>
      <c r="E1825" s="74" t="s">
        <v>185</v>
      </c>
      <c r="F1825" s="56"/>
      <c r="G1825" s="56">
        <v>2319.05</v>
      </c>
      <c r="H1825" s="32">
        <v>285581.569999999</v>
      </c>
      <c r="I1825" s="31" t="s">
        <v>97</v>
      </c>
      <c r="J1825" s="30"/>
      <c r="K1825" s="31"/>
      <c r="L1825" s="30">
        <v>202605</v>
      </c>
      <c r="M1825" s="31"/>
      <c r="N1825" s="30">
        <v>202605</v>
      </c>
      <c r="O1825" s="31"/>
      <c r="P1825" s="30"/>
      <c r="Z1825" s="44"/>
      <c r="AA1825" s="44"/>
      <c r="AB1825" s="44"/>
    </row>
    <row r="1826" s="35" customFormat="1" customHeight="1" spans="1:28">
      <c r="A1826" s="30"/>
      <c r="B1826" s="38">
        <v>46157</v>
      </c>
      <c r="C1826" s="69" t="s">
        <v>28</v>
      </c>
      <c r="D1826" s="30" t="s">
        <v>163</v>
      </c>
      <c r="E1826" s="74" t="s">
        <v>186</v>
      </c>
      <c r="F1826" s="56"/>
      <c r="G1826" s="56">
        <v>4515.13</v>
      </c>
      <c r="H1826" s="32">
        <v>281066.439999999</v>
      </c>
      <c r="I1826" s="31" t="s">
        <v>11</v>
      </c>
      <c r="J1826" s="30"/>
      <c r="K1826" s="31"/>
      <c r="L1826" s="30">
        <v>202605</v>
      </c>
      <c r="M1826" s="31"/>
      <c r="N1826" s="30">
        <v>202605</v>
      </c>
      <c r="O1826" s="31"/>
      <c r="P1826" s="30"/>
      <c r="Z1826" s="44"/>
      <c r="AA1826" s="44"/>
      <c r="AB1826" s="44"/>
    </row>
    <row r="1827" s="35" customFormat="1" customHeight="1" spans="1:28">
      <c r="A1827" s="30"/>
      <c r="B1827" s="38">
        <v>46157</v>
      </c>
      <c r="C1827" s="69" t="s">
        <v>28</v>
      </c>
      <c r="D1827" s="30" t="s">
        <v>163</v>
      </c>
      <c r="E1827" s="74" t="s">
        <v>187</v>
      </c>
      <c r="F1827" s="56"/>
      <c r="G1827" s="56">
        <v>2560.76</v>
      </c>
      <c r="H1827" s="32">
        <v>278505.679999999</v>
      </c>
      <c r="I1827" s="30" t="s">
        <v>107</v>
      </c>
      <c r="J1827" s="30"/>
      <c r="K1827" s="31"/>
      <c r="L1827" s="30">
        <v>202605</v>
      </c>
      <c r="M1827" s="31"/>
      <c r="N1827" s="30">
        <v>202605</v>
      </c>
      <c r="O1827" s="31"/>
      <c r="P1827" s="30"/>
      <c r="Z1827" s="44"/>
      <c r="AA1827" s="44"/>
      <c r="AB1827" s="44"/>
    </row>
    <row r="1828" s="35" customFormat="1" customHeight="1" spans="1:28">
      <c r="A1828" s="30"/>
      <c r="B1828" s="38">
        <v>46157</v>
      </c>
      <c r="C1828" s="69" t="s">
        <v>28</v>
      </c>
      <c r="D1828" s="30" t="s">
        <v>163</v>
      </c>
      <c r="E1828" s="74" t="s">
        <v>188</v>
      </c>
      <c r="F1828" s="56"/>
      <c r="G1828" s="56">
        <v>1999.96</v>
      </c>
      <c r="H1828" s="32">
        <v>276505.719999999</v>
      </c>
      <c r="I1828" s="31" t="s">
        <v>76</v>
      </c>
      <c r="J1828" s="30"/>
      <c r="K1828" s="31"/>
      <c r="L1828" s="30">
        <v>202605</v>
      </c>
      <c r="M1828" s="31"/>
      <c r="N1828" s="30">
        <v>202605</v>
      </c>
      <c r="O1828" s="31"/>
      <c r="P1828" s="30"/>
      <c r="Z1828" s="44"/>
      <c r="AA1828" s="44"/>
      <c r="AB1828" s="44"/>
    </row>
    <row r="1829" s="35" customFormat="1" customHeight="1" spans="1:28">
      <c r="A1829" s="30"/>
      <c r="B1829" s="38">
        <v>46157</v>
      </c>
      <c r="C1829" s="69" t="s">
        <v>28</v>
      </c>
      <c r="D1829" s="30" t="s">
        <v>163</v>
      </c>
      <c r="E1829" s="74" t="s">
        <v>189</v>
      </c>
      <c r="F1829" s="56"/>
      <c r="G1829" s="56">
        <v>1925.79</v>
      </c>
      <c r="H1829" s="32">
        <v>274579.929999999</v>
      </c>
      <c r="I1829" s="31" t="s">
        <v>162</v>
      </c>
      <c r="J1829" s="30"/>
      <c r="K1829" s="31"/>
      <c r="L1829" s="30">
        <v>202605</v>
      </c>
      <c r="M1829" s="31"/>
      <c r="N1829" s="30">
        <v>202605</v>
      </c>
      <c r="O1829" s="31"/>
      <c r="P1829" s="30"/>
      <c r="Z1829" s="44"/>
      <c r="AA1829" s="44"/>
      <c r="AB1829" s="44"/>
    </row>
    <row r="1830" s="35" customFormat="1" customHeight="1" spans="1:28">
      <c r="A1830" s="30"/>
      <c r="B1830" s="38">
        <v>46157</v>
      </c>
      <c r="C1830" s="69" t="s">
        <v>28</v>
      </c>
      <c r="D1830" s="30" t="s">
        <v>163</v>
      </c>
      <c r="E1830" s="74" t="s">
        <v>190</v>
      </c>
      <c r="F1830" s="56"/>
      <c r="G1830" s="56">
        <v>2087.68</v>
      </c>
      <c r="H1830" s="32">
        <v>272492.249999999</v>
      </c>
      <c r="I1830" s="30" t="s">
        <v>191</v>
      </c>
      <c r="J1830" s="30"/>
      <c r="K1830" s="31"/>
      <c r="L1830" s="30">
        <v>202605</v>
      </c>
      <c r="M1830" s="31"/>
      <c r="N1830" s="30">
        <v>202605</v>
      </c>
      <c r="O1830" s="31"/>
      <c r="P1830" s="30"/>
      <c r="Z1830" s="44"/>
      <c r="AA1830" s="44"/>
      <c r="AB1830" s="44"/>
    </row>
    <row r="1831" s="35" customFormat="1" customHeight="1" spans="1:28">
      <c r="A1831" s="30"/>
      <c r="B1831" s="38">
        <v>46157</v>
      </c>
      <c r="C1831" s="69" t="s">
        <v>28</v>
      </c>
      <c r="D1831" s="30" t="s">
        <v>163</v>
      </c>
      <c r="E1831" s="74" t="s">
        <v>192</v>
      </c>
      <c r="F1831" s="56"/>
      <c r="G1831" s="56">
        <v>4217.44</v>
      </c>
      <c r="H1831" s="32">
        <v>268274.809999999</v>
      </c>
      <c r="I1831" s="31" t="s">
        <v>191</v>
      </c>
      <c r="J1831" s="30"/>
      <c r="K1831" s="31"/>
      <c r="L1831" s="30">
        <v>202604</v>
      </c>
      <c r="M1831" s="31"/>
      <c r="N1831" s="30">
        <v>202605</v>
      </c>
      <c r="O1831" s="31"/>
      <c r="P1831" s="30"/>
      <c r="Z1831" s="44"/>
      <c r="AA1831" s="44"/>
      <c r="AB1831" s="44"/>
    </row>
    <row r="1832" s="35" customFormat="1" customHeight="1" spans="1:28">
      <c r="A1832" s="30"/>
      <c r="B1832" s="38">
        <v>46157</v>
      </c>
      <c r="C1832" s="69" t="s">
        <v>28</v>
      </c>
      <c r="D1832" s="30" t="s">
        <v>163</v>
      </c>
      <c r="E1832" s="74" t="s">
        <v>193</v>
      </c>
      <c r="F1832" s="56"/>
      <c r="G1832" s="56">
        <v>2837.11</v>
      </c>
      <c r="H1832" s="32">
        <v>265437.699999999</v>
      </c>
      <c r="I1832" s="30" t="s">
        <v>84</v>
      </c>
      <c r="J1832" s="30"/>
      <c r="K1832" s="31"/>
      <c r="L1832" s="30">
        <v>202605</v>
      </c>
      <c r="M1832" s="31"/>
      <c r="N1832" s="30">
        <v>202605</v>
      </c>
      <c r="O1832" s="31"/>
      <c r="P1832" s="30"/>
      <c r="Z1832" s="44"/>
      <c r="AA1832" s="44"/>
      <c r="AB1832" s="44"/>
    </row>
    <row r="1833" s="35" customFormat="1" customHeight="1" spans="1:28">
      <c r="A1833" s="30"/>
      <c r="B1833" s="38">
        <v>46157</v>
      </c>
      <c r="C1833" s="69" t="s">
        <v>28</v>
      </c>
      <c r="D1833" s="30" t="s">
        <v>163</v>
      </c>
      <c r="E1833" s="74" t="s">
        <v>194</v>
      </c>
      <c r="F1833" s="56"/>
      <c r="G1833" s="56">
        <v>4815.1</v>
      </c>
      <c r="H1833" s="32">
        <v>260622.599999999</v>
      </c>
      <c r="I1833" s="30" t="s">
        <v>84</v>
      </c>
      <c r="J1833" s="30"/>
      <c r="K1833" s="31"/>
      <c r="L1833" s="30">
        <v>202605</v>
      </c>
      <c r="M1833" s="31"/>
      <c r="N1833" s="30">
        <v>202605</v>
      </c>
      <c r="O1833" s="31"/>
      <c r="P1833" s="30"/>
      <c r="Z1833" s="44"/>
      <c r="AA1833" s="44"/>
      <c r="AB1833" s="44"/>
    </row>
    <row r="1834" s="35" customFormat="1" customHeight="1" spans="1:28">
      <c r="A1834" s="30"/>
      <c r="B1834" s="38">
        <v>46157</v>
      </c>
      <c r="C1834" s="69" t="s">
        <v>28</v>
      </c>
      <c r="D1834" s="30" t="s">
        <v>163</v>
      </c>
      <c r="E1834" s="74" t="s">
        <v>195</v>
      </c>
      <c r="F1834" s="56"/>
      <c r="G1834" s="56">
        <v>2336.55</v>
      </c>
      <c r="H1834" s="32">
        <v>258286.049999999</v>
      </c>
      <c r="I1834" s="30" t="s">
        <v>196</v>
      </c>
      <c r="J1834" s="30"/>
      <c r="K1834" s="31"/>
      <c r="L1834" s="30">
        <v>202605</v>
      </c>
      <c r="M1834" s="31"/>
      <c r="N1834" s="30">
        <v>202605</v>
      </c>
      <c r="O1834" s="31"/>
      <c r="P1834" s="30"/>
      <c r="Z1834" s="44"/>
      <c r="AA1834" s="44"/>
      <c r="AB1834" s="44"/>
    </row>
    <row r="1835" s="35" customFormat="1" customHeight="1" spans="1:28">
      <c r="A1835" s="30"/>
      <c r="B1835" s="38">
        <v>46157</v>
      </c>
      <c r="C1835" s="69" t="s">
        <v>28</v>
      </c>
      <c r="D1835" s="30" t="s">
        <v>163</v>
      </c>
      <c r="E1835" s="74" t="s">
        <v>197</v>
      </c>
      <c r="F1835" s="56"/>
      <c r="G1835" s="56">
        <v>2097.63</v>
      </c>
      <c r="H1835" s="32">
        <v>256188.419999999</v>
      </c>
      <c r="I1835" s="30" t="s">
        <v>196</v>
      </c>
      <c r="J1835" s="30"/>
      <c r="K1835" s="31"/>
      <c r="L1835" s="30">
        <v>202605</v>
      </c>
      <c r="M1835" s="31"/>
      <c r="N1835" s="30">
        <v>202605</v>
      </c>
      <c r="O1835" s="31"/>
      <c r="P1835" s="30"/>
      <c r="Z1835" s="44"/>
      <c r="AA1835" s="44"/>
      <c r="AB1835" s="44"/>
    </row>
    <row r="1836" s="35" customFormat="1" customHeight="1" spans="1:28">
      <c r="A1836" s="30"/>
      <c r="B1836" s="38">
        <v>46157</v>
      </c>
      <c r="C1836" s="69" t="s">
        <v>28</v>
      </c>
      <c r="D1836" s="30" t="s">
        <v>163</v>
      </c>
      <c r="E1836" s="74" t="s">
        <v>198</v>
      </c>
      <c r="F1836" s="56"/>
      <c r="G1836" s="56">
        <v>2986.84</v>
      </c>
      <c r="H1836" s="32">
        <v>253201.58</v>
      </c>
      <c r="I1836" s="30" t="s">
        <v>109</v>
      </c>
      <c r="J1836" s="30"/>
      <c r="K1836" s="31"/>
      <c r="L1836" s="30">
        <v>202605</v>
      </c>
      <c r="M1836" s="31"/>
      <c r="N1836" s="30">
        <v>202605</v>
      </c>
      <c r="O1836" s="31"/>
      <c r="P1836" s="30"/>
      <c r="Z1836" s="44"/>
      <c r="AA1836" s="44"/>
      <c r="AB1836" s="44"/>
    </row>
    <row r="1837" s="35" customFormat="1" customHeight="1" spans="1:28">
      <c r="A1837" s="30"/>
      <c r="B1837" s="38">
        <v>46157</v>
      </c>
      <c r="C1837" s="69" t="s">
        <v>28</v>
      </c>
      <c r="D1837" s="30" t="s">
        <v>163</v>
      </c>
      <c r="E1837" s="74" t="s">
        <v>192</v>
      </c>
      <c r="F1837" s="56"/>
      <c r="G1837" s="56">
        <v>3689.94</v>
      </c>
      <c r="H1837" s="32">
        <v>249511.64</v>
      </c>
      <c r="I1837" s="31" t="s">
        <v>11</v>
      </c>
      <c r="J1837" s="30"/>
      <c r="K1837" s="31"/>
      <c r="L1837" s="30">
        <v>202604</v>
      </c>
      <c r="M1837" s="31"/>
      <c r="N1837" s="30">
        <v>202605</v>
      </c>
      <c r="O1837" s="31"/>
      <c r="P1837" s="30"/>
      <c r="Z1837" s="44"/>
      <c r="AA1837" s="44"/>
      <c r="AB1837" s="44"/>
    </row>
    <row r="1838" s="35" customFormat="1" customHeight="1" spans="1:28">
      <c r="A1838" s="30"/>
      <c r="B1838" s="38">
        <v>46157</v>
      </c>
      <c r="C1838" s="69" t="s">
        <v>28</v>
      </c>
      <c r="D1838" s="30" t="s">
        <v>163</v>
      </c>
      <c r="E1838" s="74" t="s">
        <v>199</v>
      </c>
      <c r="F1838" s="56"/>
      <c r="G1838" s="56">
        <v>2160.18</v>
      </c>
      <c r="H1838" s="32">
        <v>247351.459999999</v>
      </c>
      <c r="I1838" s="30" t="s">
        <v>109</v>
      </c>
      <c r="J1838" s="30"/>
      <c r="K1838" s="31"/>
      <c r="L1838" s="30">
        <v>202605</v>
      </c>
      <c r="M1838" s="31"/>
      <c r="N1838" s="30">
        <v>202605</v>
      </c>
      <c r="O1838" s="31"/>
      <c r="P1838" s="30"/>
      <c r="Z1838" s="44"/>
      <c r="AA1838" s="44"/>
      <c r="AB1838" s="44"/>
    </row>
    <row r="1839" s="35" customFormat="1" customHeight="1" spans="1:28">
      <c r="A1839" s="30"/>
      <c r="B1839" s="38">
        <v>46157</v>
      </c>
      <c r="C1839" s="69" t="s">
        <v>28</v>
      </c>
      <c r="D1839" s="30" t="s">
        <v>163</v>
      </c>
      <c r="E1839" s="74" t="s">
        <v>200</v>
      </c>
      <c r="F1839" s="56"/>
      <c r="G1839" s="56">
        <v>4564.67</v>
      </c>
      <c r="H1839" s="32">
        <v>242786.79</v>
      </c>
      <c r="I1839" s="30" t="s">
        <v>101</v>
      </c>
      <c r="J1839" s="30"/>
      <c r="K1839" s="31"/>
      <c r="L1839" s="30">
        <v>202605</v>
      </c>
      <c r="M1839" s="31"/>
      <c r="N1839" s="30">
        <v>202605</v>
      </c>
      <c r="O1839" s="31"/>
      <c r="P1839" s="30"/>
      <c r="Z1839" s="44"/>
      <c r="AA1839" s="44"/>
      <c r="AB1839" s="44"/>
    </row>
    <row r="1840" s="35" customFormat="1" customHeight="1" spans="1:28">
      <c r="A1840" s="30"/>
      <c r="B1840" s="38">
        <v>46157</v>
      </c>
      <c r="C1840" s="69" t="s">
        <v>28</v>
      </c>
      <c r="D1840" s="30" t="s">
        <v>163</v>
      </c>
      <c r="E1840" s="74" t="s">
        <v>201</v>
      </c>
      <c r="F1840" s="56"/>
      <c r="G1840" s="56">
        <v>2990.64</v>
      </c>
      <c r="H1840" s="32">
        <v>239796.149999999</v>
      </c>
      <c r="I1840" s="31" t="s">
        <v>101</v>
      </c>
      <c r="J1840" s="30"/>
      <c r="K1840" s="31"/>
      <c r="L1840" s="30">
        <v>202605</v>
      </c>
      <c r="M1840" s="31"/>
      <c r="N1840" s="30">
        <v>202605</v>
      </c>
      <c r="O1840" s="31"/>
      <c r="P1840" s="30"/>
      <c r="Z1840" s="44"/>
      <c r="AA1840" s="44"/>
      <c r="AB1840" s="44"/>
    </row>
    <row r="1841" s="35" customFormat="1" customHeight="1" spans="1:28">
      <c r="A1841" s="30"/>
      <c r="B1841" s="38">
        <v>46157</v>
      </c>
      <c r="C1841" s="69" t="s">
        <v>28</v>
      </c>
      <c r="D1841" s="30" t="s">
        <v>163</v>
      </c>
      <c r="E1841" s="74" t="s">
        <v>202</v>
      </c>
      <c r="F1841" s="56"/>
      <c r="G1841" s="56">
        <v>2222.78</v>
      </c>
      <c r="H1841" s="32">
        <v>237573.37</v>
      </c>
      <c r="I1841" s="30" t="s">
        <v>91</v>
      </c>
      <c r="J1841" s="30"/>
      <c r="K1841" s="31"/>
      <c r="L1841" s="30">
        <v>202605</v>
      </c>
      <c r="M1841" s="31"/>
      <c r="N1841" s="30">
        <v>202605</v>
      </c>
      <c r="O1841" s="31"/>
      <c r="P1841" s="30"/>
      <c r="Z1841" s="44"/>
      <c r="AA1841" s="44"/>
      <c r="AB1841" s="44"/>
    </row>
    <row r="1842" s="35" customFormat="1" customHeight="1" spans="1:28">
      <c r="A1842" s="30"/>
      <c r="B1842" s="38">
        <v>46157</v>
      </c>
      <c r="C1842" s="69" t="s">
        <v>28</v>
      </c>
      <c r="D1842" s="30" t="s">
        <v>163</v>
      </c>
      <c r="E1842" s="74" t="s">
        <v>203</v>
      </c>
      <c r="F1842" s="56"/>
      <c r="G1842" s="56">
        <v>2496.69</v>
      </c>
      <c r="H1842" s="32">
        <v>235076.68</v>
      </c>
      <c r="I1842" s="30" t="s">
        <v>91</v>
      </c>
      <c r="J1842" s="30"/>
      <c r="K1842" s="31"/>
      <c r="L1842" s="30">
        <v>202605</v>
      </c>
      <c r="M1842" s="31"/>
      <c r="N1842" s="30">
        <v>202605</v>
      </c>
      <c r="O1842" s="31"/>
      <c r="P1842" s="30"/>
      <c r="Z1842" s="44"/>
      <c r="AA1842" s="44"/>
      <c r="AB1842" s="44"/>
    </row>
    <row r="1843" s="35" customFormat="1" customHeight="1" spans="1:28">
      <c r="A1843" s="30"/>
      <c r="B1843" s="38">
        <v>46157</v>
      </c>
      <c r="C1843" s="69" t="s">
        <v>28</v>
      </c>
      <c r="D1843" s="30" t="s">
        <v>163</v>
      </c>
      <c r="E1843" s="74" t="s">
        <v>204</v>
      </c>
      <c r="F1843" s="56"/>
      <c r="G1843" s="56">
        <v>4246.96</v>
      </c>
      <c r="H1843" s="32">
        <v>230829.72</v>
      </c>
      <c r="I1843" s="31" t="s">
        <v>205</v>
      </c>
      <c r="J1843" s="30"/>
      <c r="K1843" s="31"/>
      <c r="L1843" s="30">
        <v>202605</v>
      </c>
      <c r="M1843" s="31"/>
      <c r="N1843" s="30">
        <v>202605</v>
      </c>
      <c r="O1843" s="31"/>
      <c r="P1843" s="30"/>
      <c r="Z1843" s="44"/>
      <c r="AA1843" s="44"/>
      <c r="AB1843" s="44"/>
    </row>
    <row r="1844" s="35" customFormat="1" customHeight="1" spans="1:28">
      <c r="A1844" s="30"/>
      <c r="B1844" s="38">
        <v>46157</v>
      </c>
      <c r="C1844" s="69" t="s">
        <v>28</v>
      </c>
      <c r="D1844" s="30" t="s">
        <v>163</v>
      </c>
      <c r="E1844" s="74" t="s">
        <v>206</v>
      </c>
      <c r="F1844" s="56"/>
      <c r="G1844" s="56">
        <v>3253.56</v>
      </c>
      <c r="H1844" s="32">
        <v>227576.16</v>
      </c>
      <c r="I1844" s="31" t="s">
        <v>205</v>
      </c>
      <c r="J1844" s="30"/>
      <c r="K1844" s="31"/>
      <c r="L1844" s="30">
        <v>202605</v>
      </c>
      <c r="M1844" s="31"/>
      <c r="N1844" s="30">
        <v>202605</v>
      </c>
      <c r="O1844" s="31"/>
      <c r="P1844" s="30"/>
      <c r="Z1844" s="44"/>
      <c r="AA1844" s="44"/>
      <c r="AB1844" s="44"/>
    </row>
    <row r="1845" s="35" customFormat="1" customHeight="1" spans="1:28">
      <c r="A1845" s="30"/>
      <c r="B1845" s="38">
        <v>46157</v>
      </c>
      <c r="C1845" s="69" t="s">
        <v>28</v>
      </c>
      <c r="D1845" s="30" t="s">
        <v>163</v>
      </c>
      <c r="E1845" s="74" t="s">
        <v>207</v>
      </c>
      <c r="F1845" s="56"/>
      <c r="G1845" s="56">
        <v>3315.66</v>
      </c>
      <c r="H1845" s="32">
        <v>224260.5</v>
      </c>
      <c r="I1845" s="31" t="s">
        <v>64</v>
      </c>
      <c r="J1845" s="30"/>
      <c r="K1845" s="31"/>
      <c r="L1845" s="30">
        <v>202605</v>
      </c>
      <c r="M1845" s="31"/>
      <c r="N1845" s="30">
        <v>202605</v>
      </c>
      <c r="O1845" s="31"/>
      <c r="P1845" s="30"/>
      <c r="Z1845" s="44"/>
      <c r="AA1845" s="44"/>
      <c r="AB1845" s="44"/>
    </row>
    <row r="1846" s="35" customFormat="1" customHeight="1" spans="1:28">
      <c r="A1846" s="30"/>
      <c r="B1846" s="38">
        <v>46157</v>
      </c>
      <c r="C1846" s="69" t="s">
        <v>28</v>
      </c>
      <c r="D1846" s="30" t="s">
        <v>163</v>
      </c>
      <c r="E1846" s="74" t="s">
        <v>208</v>
      </c>
      <c r="F1846" s="56"/>
      <c r="G1846" s="56">
        <v>4566.19</v>
      </c>
      <c r="H1846" s="32">
        <v>219694.31</v>
      </c>
      <c r="I1846" s="31" t="s">
        <v>58</v>
      </c>
      <c r="J1846" s="30"/>
      <c r="K1846" s="31"/>
      <c r="L1846" s="30">
        <v>202605</v>
      </c>
      <c r="M1846" s="31"/>
      <c r="N1846" s="30">
        <v>202605</v>
      </c>
      <c r="O1846" s="31"/>
      <c r="P1846" s="30"/>
      <c r="Z1846" s="44"/>
      <c r="AA1846" s="44"/>
      <c r="AB1846" s="44"/>
    </row>
    <row r="1847" s="35" customFormat="1" customHeight="1" spans="1:28">
      <c r="A1847" s="30"/>
      <c r="B1847" s="38">
        <v>46157</v>
      </c>
      <c r="C1847" s="69" t="s">
        <v>28</v>
      </c>
      <c r="D1847" s="30" t="s">
        <v>163</v>
      </c>
      <c r="E1847" s="74" t="s">
        <v>211</v>
      </c>
      <c r="F1847" s="56"/>
      <c r="G1847" s="56">
        <v>2853.34</v>
      </c>
      <c r="H1847" s="32">
        <v>216840.97</v>
      </c>
      <c r="I1847" s="31" t="s">
        <v>58</v>
      </c>
      <c r="J1847" s="30"/>
      <c r="K1847" s="31"/>
      <c r="L1847" s="30">
        <v>202605</v>
      </c>
      <c r="M1847" s="31"/>
      <c r="N1847" s="30">
        <v>202605</v>
      </c>
      <c r="O1847" s="31"/>
      <c r="P1847" s="30"/>
      <c r="Z1847" s="44"/>
      <c r="AA1847" s="44"/>
      <c r="AB1847" s="44"/>
    </row>
    <row r="1848" s="35" customFormat="1" customHeight="1" spans="1:28">
      <c r="A1848" s="30"/>
      <c r="B1848" s="38">
        <v>46157</v>
      </c>
      <c r="C1848" s="69" t="s">
        <v>28</v>
      </c>
      <c r="D1848" s="30" t="s">
        <v>163</v>
      </c>
      <c r="E1848" s="74" t="s">
        <v>210</v>
      </c>
      <c r="F1848" s="56"/>
      <c r="G1848" s="56">
        <v>4591.27</v>
      </c>
      <c r="H1848" s="32">
        <v>212249.7</v>
      </c>
      <c r="I1848" s="31" t="s">
        <v>11</v>
      </c>
      <c r="J1848" s="30"/>
      <c r="K1848" s="31"/>
      <c r="L1848" s="30">
        <v>202605</v>
      </c>
      <c r="M1848" s="31"/>
      <c r="N1848" s="30">
        <v>202605</v>
      </c>
      <c r="O1848" s="31"/>
      <c r="P1848" s="30"/>
      <c r="Z1848" s="44"/>
      <c r="AA1848" s="44"/>
      <c r="AB1848" s="44"/>
    </row>
    <row r="1849" s="35" customFormat="1" customHeight="1" spans="1:28">
      <c r="A1849" s="30"/>
      <c r="B1849" s="38">
        <v>46157</v>
      </c>
      <c r="C1849" s="69" t="s">
        <v>28</v>
      </c>
      <c r="D1849" s="30" t="s">
        <v>163</v>
      </c>
      <c r="E1849" s="74" t="s">
        <v>212</v>
      </c>
      <c r="F1849" s="56"/>
      <c r="G1849" s="56">
        <v>2276.19</v>
      </c>
      <c r="H1849" s="32">
        <v>209973.51</v>
      </c>
      <c r="I1849" s="30" t="s">
        <v>213</v>
      </c>
      <c r="J1849" s="30"/>
      <c r="K1849" s="31"/>
      <c r="L1849" s="30">
        <v>202605</v>
      </c>
      <c r="M1849" s="31"/>
      <c r="N1849" s="30">
        <v>202605</v>
      </c>
      <c r="O1849" s="31"/>
      <c r="P1849" s="30"/>
      <c r="Z1849" s="44"/>
      <c r="AA1849" s="44"/>
      <c r="AB1849" s="44"/>
    </row>
    <row r="1850" s="35" customFormat="1" customHeight="1" spans="1:28">
      <c r="A1850" s="30"/>
      <c r="B1850" s="38">
        <v>46157</v>
      </c>
      <c r="C1850" s="69" t="s">
        <v>28</v>
      </c>
      <c r="D1850" s="30" t="s">
        <v>163</v>
      </c>
      <c r="E1850" s="74" t="s">
        <v>214</v>
      </c>
      <c r="F1850" s="56"/>
      <c r="G1850" s="56">
        <v>2397.16</v>
      </c>
      <c r="H1850" s="32">
        <v>207576.35</v>
      </c>
      <c r="I1850" s="31" t="s">
        <v>213</v>
      </c>
      <c r="J1850" s="30"/>
      <c r="K1850" s="31"/>
      <c r="L1850" s="30">
        <v>202605</v>
      </c>
      <c r="M1850" s="31"/>
      <c r="N1850" s="30">
        <v>202605</v>
      </c>
      <c r="O1850" s="31"/>
      <c r="P1850" s="30"/>
      <c r="Z1850" s="44"/>
      <c r="AA1850" s="44"/>
      <c r="AB1850" s="44"/>
    </row>
    <row r="1851" s="35" customFormat="1" customHeight="1" spans="1:28">
      <c r="A1851" s="30"/>
      <c r="B1851" s="38">
        <v>46157</v>
      </c>
      <c r="C1851" s="69" t="s">
        <v>28</v>
      </c>
      <c r="D1851" s="30" t="s">
        <v>163</v>
      </c>
      <c r="E1851" s="74" t="s">
        <v>215</v>
      </c>
      <c r="F1851" s="56"/>
      <c r="G1851" s="56">
        <v>2358.48</v>
      </c>
      <c r="H1851" s="32">
        <v>205217.87</v>
      </c>
      <c r="I1851" s="31" t="s">
        <v>216</v>
      </c>
      <c r="J1851" s="30"/>
      <c r="K1851" s="31"/>
      <c r="L1851" s="30">
        <v>202605</v>
      </c>
      <c r="M1851" s="31"/>
      <c r="N1851" s="30">
        <v>202605</v>
      </c>
      <c r="O1851" s="31"/>
      <c r="P1851" s="30"/>
      <c r="Z1851" s="44"/>
      <c r="AA1851" s="44"/>
      <c r="AB1851" s="44"/>
    </row>
    <row r="1852" s="35" customFormat="1" customHeight="1" spans="1:28">
      <c r="A1852" s="30"/>
      <c r="B1852" s="38">
        <v>46157</v>
      </c>
      <c r="C1852" s="69" t="s">
        <v>28</v>
      </c>
      <c r="D1852" s="30" t="s">
        <v>163</v>
      </c>
      <c r="E1852" s="74" t="s">
        <v>217</v>
      </c>
      <c r="F1852" s="56"/>
      <c r="G1852" s="56">
        <v>2101.47</v>
      </c>
      <c r="H1852" s="32">
        <v>203116.399999999</v>
      </c>
      <c r="I1852" s="31" t="s">
        <v>216</v>
      </c>
      <c r="J1852" s="30"/>
      <c r="K1852" s="31"/>
      <c r="L1852" s="30">
        <v>202605</v>
      </c>
      <c r="M1852" s="31"/>
      <c r="N1852" s="30">
        <v>202605</v>
      </c>
      <c r="O1852" s="31"/>
      <c r="P1852" s="30"/>
      <c r="Z1852" s="44"/>
      <c r="AA1852" s="44"/>
      <c r="AB1852" s="44"/>
    </row>
    <row r="1853" s="35" customFormat="1" customHeight="1" spans="1:28">
      <c r="A1853" s="30"/>
      <c r="B1853" s="38">
        <v>46157</v>
      </c>
      <c r="C1853" s="69" t="s">
        <v>28</v>
      </c>
      <c r="D1853" s="30" t="s">
        <v>163</v>
      </c>
      <c r="E1853" s="74" t="s">
        <v>218</v>
      </c>
      <c r="F1853" s="56"/>
      <c r="G1853" s="56">
        <v>2643.17</v>
      </c>
      <c r="H1853" s="32">
        <v>200473.23</v>
      </c>
      <c r="I1853" s="31" t="s">
        <v>219</v>
      </c>
      <c r="J1853" s="30"/>
      <c r="K1853" s="31"/>
      <c r="L1853" s="30">
        <v>202605</v>
      </c>
      <c r="M1853" s="31"/>
      <c r="N1853" s="30">
        <v>202605</v>
      </c>
      <c r="O1853" s="31"/>
      <c r="P1853" s="30"/>
      <c r="Z1853" s="44"/>
      <c r="AA1853" s="44"/>
      <c r="AB1853" s="44"/>
    </row>
    <row r="1854" s="35" customFormat="1" customHeight="1" spans="1:28">
      <c r="A1854" s="30"/>
      <c r="B1854" s="38">
        <v>46157</v>
      </c>
      <c r="C1854" s="69" t="s">
        <v>28</v>
      </c>
      <c r="D1854" s="30" t="s">
        <v>163</v>
      </c>
      <c r="E1854" s="74" t="s">
        <v>222</v>
      </c>
      <c r="F1854" s="56"/>
      <c r="G1854" s="56">
        <v>2665.6</v>
      </c>
      <c r="H1854" s="32">
        <v>197807.629999999</v>
      </c>
      <c r="I1854" s="31" t="s">
        <v>231</v>
      </c>
      <c r="J1854" s="30"/>
      <c r="K1854" s="31"/>
      <c r="L1854" s="30">
        <v>202605</v>
      </c>
      <c r="M1854" s="31"/>
      <c r="N1854" s="30">
        <v>202605</v>
      </c>
      <c r="O1854" s="31"/>
      <c r="P1854" s="30"/>
      <c r="Z1854" s="44"/>
      <c r="AA1854" s="44"/>
      <c r="AB1854" s="44"/>
    </row>
    <row r="1855" s="35" customFormat="1" customHeight="1" spans="1:28">
      <c r="A1855" s="30"/>
      <c r="B1855" s="38">
        <v>46157</v>
      </c>
      <c r="C1855" s="69" t="s">
        <v>28</v>
      </c>
      <c r="D1855" s="30" t="s">
        <v>163</v>
      </c>
      <c r="E1855" s="74" t="s">
        <v>223</v>
      </c>
      <c r="F1855" s="56"/>
      <c r="G1855" s="56">
        <v>3916.36</v>
      </c>
      <c r="H1855" s="32">
        <v>193891.27</v>
      </c>
      <c r="I1855" s="31" t="s">
        <v>117</v>
      </c>
      <c r="J1855" s="30"/>
      <c r="K1855" s="31"/>
      <c r="L1855" s="30">
        <v>202605</v>
      </c>
      <c r="M1855" s="31"/>
      <c r="N1855" s="30">
        <v>202605</v>
      </c>
      <c r="O1855" s="31"/>
      <c r="P1855" s="30"/>
      <c r="Z1855" s="44"/>
      <c r="AA1855" s="44"/>
      <c r="AB1855" s="44"/>
    </row>
    <row r="1856" s="35" customFormat="1" customHeight="1" spans="1:28">
      <c r="A1856" s="30"/>
      <c r="B1856" s="38">
        <v>46157</v>
      </c>
      <c r="C1856" s="69" t="s">
        <v>28</v>
      </c>
      <c r="D1856" s="30" t="s">
        <v>163</v>
      </c>
      <c r="E1856" s="74" t="s">
        <v>224</v>
      </c>
      <c r="F1856" s="56"/>
      <c r="G1856" s="56">
        <v>2797.12</v>
      </c>
      <c r="H1856" s="32">
        <v>191094.149999999</v>
      </c>
      <c r="I1856" s="31" t="s">
        <v>117</v>
      </c>
      <c r="J1856" s="30"/>
      <c r="K1856" s="31"/>
      <c r="L1856" s="30">
        <v>202605</v>
      </c>
      <c r="M1856" s="31"/>
      <c r="N1856" s="30">
        <v>202605</v>
      </c>
      <c r="O1856" s="31"/>
      <c r="P1856" s="30"/>
      <c r="Z1856" s="44"/>
      <c r="AA1856" s="44"/>
      <c r="AB1856" s="44"/>
    </row>
    <row r="1857" s="35" customFormat="1" customHeight="1" spans="1:28">
      <c r="A1857" s="30"/>
      <c r="B1857" s="38">
        <v>46157</v>
      </c>
      <c r="C1857" s="69" t="s">
        <v>28</v>
      </c>
      <c r="D1857" s="30" t="s">
        <v>163</v>
      </c>
      <c r="E1857" s="74" t="s">
        <v>226</v>
      </c>
      <c r="F1857" s="56"/>
      <c r="G1857" s="56">
        <v>4242.48</v>
      </c>
      <c r="H1857" s="32">
        <v>186851.669999999</v>
      </c>
      <c r="I1857" s="31" t="s">
        <v>227</v>
      </c>
      <c r="J1857" s="30"/>
      <c r="K1857" s="31"/>
      <c r="L1857" s="30">
        <v>202605</v>
      </c>
      <c r="M1857" s="31"/>
      <c r="N1857" s="30">
        <v>202605</v>
      </c>
      <c r="O1857" s="31"/>
      <c r="P1857" s="30"/>
      <c r="Z1857" s="44"/>
      <c r="AA1857" s="44"/>
      <c r="AB1857" s="44"/>
    </row>
    <row r="1858" s="35" customFormat="1" customHeight="1" spans="1:28">
      <c r="A1858" s="30"/>
      <c r="B1858" s="38">
        <v>46157</v>
      </c>
      <c r="C1858" s="69" t="s">
        <v>28</v>
      </c>
      <c r="D1858" s="30" t="s">
        <v>163</v>
      </c>
      <c r="E1858" s="74" t="s">
        <v>229</v>
      </c>
      <c r="F1858" s="56"/>
      <c r="G1858" s="56">
        <v>3145.67</v>
      </c>
      <c r="H1858" s="32">
        <v>183706</v>
      </c>
      <c r="I1858" s="30" t="s">
        <v>227</v>
      </c>
      <c r="J1858" s="30"/>
      <c r="K1858" s="31"/>
      <c r="L1858" s="30">
        <v>202605</v>
      </c>
      <c r="M1858" s="31"/>
      <c r="N1858" s="30">
        <v>202605</v>
      </c>
      <c r="O1858" s="31"/>
      <c r="P1858" s="30"/>
      <c r="Z1858" s="44"/>
      <c r="AA1858" s="44"/>
      <c r="AB1858" s="44"/>
    </row>
    <row r="1859" s="35" customFormat="1" customHeight="1" spans="1:28">
      <c r="A1859" s="30"/>
      <c r="B1859" s="38">
        <v>46157</v>
      </c>
      <c r="C1859" s="69" t="s">
        <v>28</v>
      </c>
      <c r="D1859" s="30" t="s">
        <v>163</v>
      </c>
      <c r="E1859" s="74" t="s">
        <v>225</v>
      </c>
      <c r="F1859" s="56"/>
      <c r="G1859" s="56">
        <v>3542.77</v>
      </c>
      <c r="H1859" s="32">
        <v>180163.23</v>
      </c>
      <c r="I1859" s="31" t="s">
        <v>11</v>
      </c>
      <c r="J1859" s="30"/>
      <c r="K1859" s="31"/>
      <c r="L1859" s="30">
        <v>202605</v>
      </c>
      <c r="M1859" s="31"/>
      <c r="N1859" s="30">
        <v>202605</v>
      </c>
      <c r="O1859" s="31"/>
      <c r="P1859" s="30"/>
      <c r="Z1859" s="44"/>
      <c r="AA1859" s="44"/>
      <c r="AB1859" s="44"/>
    </row>
    <row r="1860" s="35" customFormat="1" customHeight="1" spans="1:28">
      <c r="A1860" s="30"/>
      <c r="B1860" s="38">
        <v>46157</v>
      </c>
      <c r="C1860" s="69" t="s">
        <v>28</v>
      </c>
      <c r="D1860" s="30" t="s">
        <v>163</v>
      </c>
      <c r="E1860" s="74" t="s">
        <v>230</v>
      </c>
      <c r="F1860" s="56"/>
      <c r="G1860" s="56">
        <v>3204.95</v>
      </c>
      <c r="H1860" s="32">
        <v>176958.279999999</v>
      </c>
      <c r="I1860" s="31" t="s">
        <v>231</v>
      </c>
      <c r="J1860" s="30"/>
      <c r="K1860" s="31"/>
      <c r="L1860" s="30">
        <v>202605</v>
      </c>
      <c r="M1860" s="31"/>
      <c r="N1860" s="30">
        <v>202605</v>
      </c>
      <c r="O1860" s="31"/>
      <c r="P1860" s="30"/>
      <c r="Z1860" s="44"/>
      <c r="AA1860" s="44"/>
      <c r="AB1860" s="44"/>
    </row>
    <row r="1861" s="35" customFormat="1" customHeight="1" spans="1:28">
      <c r="A1861" s="30"/>
      <c r="B1861" s="38">
        <v>46157</v>
      </c>
      <c r="C1861" s="69" t="s">
        <v>28</v>
      </c>
      <c r="D1861" s="30" t="s">
        <v>163</v>
      </c>
      <c r="E1861" s="74" t="s">
        <v>222</v>
      </c>
      <c r="F1861" s="56"/>
      <c r="G1861" s="56">
        <v>2604.96</v>
      </c>
      <c r="H1861" s="32">
        <v>174353.319999999</v>
      </c>
      <c r="I1861" s="31" t="s">
        <v>231</v>
      </c>
      <c r="J1861" s="30"/>
      <c r="K1861" s="31"/>
      <c r="L1861" s="30">
        <v>202605</v>
      </c>
      <c r="M1861" s="31"/>
      <c r="N1861" s="30">
        <v>202605</v>
      </c>
      <c r="O1861" s="31"/>
      <c r="P1861" s="30"/>
      <c r="Z1861" s="44"/>
      <c r="AA1861" s="44"/>
      <c r="AB1861" s="44"/>
    </row>
    <row r="1862" s="35" customFormat="1" customHeight="1" spans="1:28">
      <c r="A1862" s="30"/>
      <c r="B1862" s="38">
        <v>46157</v>
      </c>
      <c r="C1862" s="69" t="s">
        <v>28</v>
      </c>
      <c r="D1862" s="30" t="s">
        <v>163</v>
      </c>
      <c r="E1862" s="74" t="s">
        <v>232</v>
      </c>
      <c r="F1862" s="56"/>
      <c r="G1862" s="56">
        <v>500</v>
      </c>
      <c r="H1862" s="32">
        <v>173853.319999999</v>
      </c>
      <c r="I1862" s="31" t="s">
        <v>219</v>
      </c>
      <c r="J1862" s="30"/>
      <c r="K1862" s="31"/>
      <c r="L1862" s="30">
        <v>202605</v>
      </c>
      <c r="M1862" s="31"/>
      <c r="N1862" s="30">
        <v>202605</v>
      </c>
      <c r="O1862" s="31"/>
      <c r="P1862" s="30"/>
      <c r="Z1862" s="44"/>
      <c r="AA1862" s="44"/>
      <c r="AB1862" s="44"/>
    </row>
    <row r="1863" s="35" customFormat="1" customHeight="1" spans="1:28">
      <c r="A1863" s="30"/>
      <c r="B1863" s="38">
        <v>46157</v>
      </c>
      <c r="C1863" s="69" t="s">
        <v>28</v>
      </c>
      <c r="D1863" s="30" t="s">
        <v>163</v>
      </c>
      <c r="E1863" s="74" t="s">
        <v>232</v>
      </c>
      <c r="F1863" s="56"/>
      <c r="G1863" s="56">
        <v>500</v>
      </c>
      <c r="H1863" s="32">
        <v>173353.319999999</v>
      </c>
      <c r="I1863" s="31" t="s">
        <v>114</v>
      </c>
      <c r="J1863" s="30"/>
      <c r="K1863" s="31"/>
      <c r="L1863" s="30">
        <v>202605</v>
      </c>
      <c r="M1863" s="31"/>
      <c r="N1863" s="30">
        <v>202605</v>
      </c>
      <c r="O1863" s="31"/>
      <c r="P1863" s="30"/>
      <c r="Z1863" s="44"/>
      <c r="AA1863" s="44"/>
      <c r="AB1863" s="44"/>
    </row>
    <row r="1864" s="35" customFormat="1" customHeight="1" spans="1:28">
      <c r="A1864" s="30"/>
      <c r="B1864" s="38">
        <v>46157</v>
      </c>
      <c r="C1864" s="69" t="s">
        <v>28</v>
      </c>
      <c r="D1864" s="30" t="s">
        <v>163</v>
      </c>
      <c r="E1864" s="74" t="s">
        <v>232</v>
      </c>
      <c r="F1864" s="56"/>
      <c r="G1864" s="56">
        <v>500</v>
      </c>
      <c r="H1864" s="32">
        <v>172853.319999999</v>
      </c>
      <c r="I1864" s="31" t="s">
        <v>37</v>
      </c>
      <c r="J1864" s="30"/>
      <c r="K1864" s="31"/>
      <c r="L1864" s="30">
        <v>202605</v>
      </c>
      <c r="M1864" s="31"/>
      <c r="N1864" s="30">
        <v>202605</v>
      </c>
      <c r="O1864" s="31"/>
      <c r="P1864" s="30"/>
      <c r="Z1864" s="44"/>
      <c r="AA1864" s="44"/>
      <c r="AB1864" s="44"/>
    </row>
    <row r="1865" s="35" customFormat="1" customHeight="1" spans="1:28">
      <c r="A1865" s="30"/>
      <c r="B1865" s="38">
        <v>46157</v>
      </c>
      <c r="C1865" s="69" t="s">
        <v>28</v>
      </c>
      <c r="D1865" s="30" t="s">
        <v>163</v>
      </c>
      <c r="E1865" s="74" t="s">
        <v>232</v>
      </c>
      <c r="F1865" s="56"/>
      <c r="G1865" s="56">
        <v>500</v>
      </c>
      <c r="H1865" s="32">
        <v>172353.319999999</v>
      </c>
      <c r="I1865" s="31" t="s">
        <v>82</v>
      </c>
      <c r="J1865" s="30"/>
      <c r="K1865" s="31"/>
      <c r="L1865" s="30">
        <v>202605</v>
      </c>
      <c r="M1865" s="31"/>
      <c r="N1865" s="30">
        <v>202605</v>
      </c>
      <c r="O1865" s="31"/>
      <c r="P1865" s="30"/>
      <c r="Z1865" s="44"/>
      <c r="AA1865" s="44"/>
      <c r="AB1865" s="44"/>
    </row>
    <row r="1866" s="35" customFormat="1" customHeight="1" spans="1:28">
      <c r="A1866" s="30"/>
      <c r="B1866" s="38">
        <v>46157</v>
      </c>
      <c r="C1866" s="69" t="s">
        <v>28</v>
      </c>
      <c r="D1866" s="30" t="s">
        <v>163</v>
      </c>
      <c r="E1866" s="74" t="s">
        <v>232</v>
      </c>
      <c r="F1866" s="56"/>
      <c r="G1866" s="56">
        <v>500</v>
      </c>
      <c r="H1866" s="32">
        <v>171853.319999999</v>
      </c>
      <c r="I1866" s="31" t="s">
        <v>233</v>
      </c>
      <c r="J1866" s="30"/>
      <c r="K1866" s="31"/>
      <c r="L1866" s="30">
        <v>202605</v>
      </c>
      <c r="M1866" s="31"/>
      <c r="N1866" s="30">
        <v>202605</v>
      </c>
      <c r="O1866" s="31"/>
      <c r="P1866" s="30"/>
      <c r="Z1866" s="44"/>
      <c r="AA1866" s="44"/>
      <c r="AB1866" s="44"/>
    </row>
    <row r="1867" s="35" customFormat="1" customHeight="1" spans="1:28">
      <c r="A1867" s="30"/>
      <c r="B1867" s="38">
        <v>46157</v>
      </c>
      <c r="C1867" s="69" t="s">
        <v>28</v>
      </c>
      <c r="D1867" s="30" t="s">
        <v>163</v>
      </c>
      <c r="E1867" s="74" t="s">
        <v>232</v>
      </c>
      <c r="F1867" s="56"/>
      <c r="G1867" s="56">
        <v>500</v>
      </c>
      <c r="H1867" s="32">
        <v>171353.319999999</v>
      </c>
      <c r="I1867" s="31" t="s">
        <v>264</v>
      </c>
      <c r="J1867" s="30"/>
      <c r="K1867" s="31"/>
      <c r="L1867" s="30">
        <v>202605</v>
      </c>
      <c r="M1867" s="31"/>
      <c r="N1867" s="30">
        <v>202605</v>
      </c>
      <c r="O1867" s="31"/>
      <c r="P1867" s="30"/>
      <c r="Z1867" s="44"/>
      <c r="AA1867" s="44"/>
      <c r="AB1867" s="44"/>
    </row>
    <row r="1868" s="35" customFormat="1" customHeight="1" spans="1:28">
      <c r="A1868" s="30"/>
      <c r="B1868" s="38">
        <v>46157</v>
      </c>
      <c r="C1868" s="69" t="s">
        <v>28</v>
      </c>
      <c r="D1868" s="30" t="s">
        <v>163</v>
      </c>
      <c r="E1868" s="74" t="s">
        <v>234</v>
      </c>
      <c r="F1868" s="56"/>
      <c r="G1868" s="56">
        <v>3317.76</v>
      </c>
      <c r="H1868" s="32">
        <v>168035.56</v>
      </c>
      <c r="I1868" s="31" t="s">
        <v>235</v>
      </c>
      <c r="J1868" s="30"/>
      <c r="K1868" s="31"/>
      <c r="L1868" s="30">
        <v>202605</v>
      </c>
      <c r="M1868" s="31"/>
      <c r="N1868" s="30">
        <v>202605</v>
      </c>
      <c r="O1868" s="31"/>
      <c r="P1868" s="30"/>
      <c r="Z1868" s="44"/>
      <c r="AA1868" s="44"/>
      <c r="AB1868" s="44"/>
    </row>
    <row r="1869" s="35" customFormat="1" customHeight="1" spans="1:28">
      <c r="A1869" s="30"/>
      <c r="B1869" s="38">
        <v>46157</v>
      </c>
      <c r="C1869" s="69" t="s">
        <v>28</v>
      </c>
      <c r="D1869" s="30" t="s">
        <v>163</v>
      </c>
      <c r="E1869" s="74" t="s">
        <v>236</v>
      </c>
      <c r="F1869" s="56"/>
      <c r="G1869" s="56">
        <v>2435.32</v>
      </c>
      <c r="H1869" s="32">
        <v>165600.24</v>
      </c>
      <c r="I1869" s="31" t="s">
        <v>235</v>
      </c>
      <c r="J1869" s="30"/>
      <c r="K1869" s="31"/>
      <c r="L1869" s="30">
        <v>202605</v>
      </c>
      <c r="M1869" s="31"/>
      <c r="N1869" s="30">
        <v>202605</v>
      </c>
      <c r="O1869" s="31"/>
      <c r="P1869" s="30"/>
      <c r="Z1869" s="44"/>
      <c r="AA1869" s="44"/>
      <c r="AB1869" s="44"/>
    </row>
    <row r="1870" s="35" customFormat="1" customHeight="1" spans="1:28">
      <c r="A1870" s="30"/>
      <c r="B1870" s="38">
        <v>46157</v>
      </c>
      <c r="C1870" s="69" t="s">
        <v>28</v>
      </c>
      <c r="D1870" s="30" t="s">
        <v>163</v>
      </c>
      <c r="E1870" s="74" t="s">
        <v>237</v>
      </c>
      <c r="F1870" s="56"/>
      <c r="G1870" s="56">
        <v>4352.41</v>
      </c>
      <c r="H1870" s="32">
        <v>161247.83</v>
      </c>
      <c r="I1870" s="31" t="s">
        <v>114</v>
      </c>
      <c r="J1870" s="30"/>
      <c r="K1870" s="31"/>
      <c r="L1870" s="30">
        <v>202605</v>
      </c>
      <c r="M1870" s="31"/>
      <c r="N1870" s="30">
        <v>202605</v>
      </c>
      <c r="O1870" s="31"/>
      <c r="P1870" s="30"/>
      <c r="Z1870" s="44"/>
      <c r="AA1870" s="44"/>
      <c r="AB1870" s="44"/>
    </row>
    <row r="1871" s="35" customFormat="1" customHeight="1" spans="1:28">
      <c r="A1871" s="30"/>
      <c r="B1871" s="38">
        <v>46157</v>
      </c>
      <c r="C1871" s="69" t="s">
        <v>28</v>
      </c>
      <c r="D1871" s="30" t="s">
        <v>163</v>
      </c>
      <c r="E1871" s="74" t="s">
        <v>238</v>
      </c>
      <c r="F1871" s="56"/>
      <c r="G1871" s="56">
        <v>2665.49</v>
      </c>
      <c r="H1871" s="32">
        <v>158582.339999999</v>
      </c>
      <c r="I1871" s="31" t="s">
        <v>114</v>
      </c>
      <c r="J1871" s="30"/>
      <c r="K1871" s="31"/>
      <c r="L1871" s="30">
        <v>202605</v>
      </c>
      <c r="M1871" s="31"/>
      <c r="N1871" s="30">
        <v>202605</v>
      </c>
      <c r="O1871" s="31"/>
      <c r="P1871" s="30"/>
      <c r="Z1871" s="44"/>
      <c r="AA1871" s="44"/>
      <c r="AB1871" s="44"/>
    </row>
    <row r="1872" s="35" customFormat="1" customHeight="1" spans="1:28">
      <c r="A1872" s="30"/>
      <c r="B1872" s="38">
        <v>46157</v>
      </c>
      <c r="C1872" s="69" t="s">
        <v>28</v>
      </c>
      <c r="D1872" s="30" t="s">
        <v>163</v>
      </c>
      <c r="E1872" s="74" t="s">
        <v>240</v>
      </c>
      <c r="F1872" s="56"/>
      <c r="G1872" s="56">
        <v>2365.24</v>
      </c>
      <c r="H1872" s="32">
        <v>156217.099999999</v>
      </c>
      <c r="I1872" s="31" t="s">
        <v>103</v>
      </c>
      <c r="J1872" s="30"/>
      <c r="K1872" s="31"/>
      <c r="L1872" s="30">
        <v>202605</v>
      </c>
      <c r="M1872" s="31"/>
      <c r="N1872" s="30">
        <v>202605</v>
      </c>
      <c r="O1872" s="31"/>
      <c r="P1872" s="30"/>
      <c r="Z1872" s="44"/>
      <c r="AA1872" s="44"/>
      <c r="AB1872" s="44"/>
    </row>
    <row r="1873" s="35" customFormat="1" customHeight="1" spans="1:28">
      <c r="A1873" s="30"/>
      <c r="B1873" s="38">
        <v>46157</v>
      </c>
      <c r="C1873" s="69" t="s">
        <v>28</v>
      </c>
      <c r="D1873" s="30" t="s">
        <v>163</v>
      </c>
      <c r="E1873" s="74" t="s">
        <v>241</v>
      </c>
      <c r="F1873" s="56"/>
      <c r="G1873" s="56">
        <v>2228.08</v>
      </c>
      <c r="H1873" s="32">
        <v>153989.019999999</v>
      </c>
      <c r="I1873" s="31" t="s">
        <v>103</v>
      </c>
      <c r="J1873" s="30"/>
      <c r="K1873" s="31"/>
      <c r="L1873" s="30">
        <v>202605</v>
      </c>
      <c r="M1873" s="31"/>
      <c r="N1873" s="30">
        <v>202605</v>
      </c>
      <c r="O1873" s="31"/>
      <c r="P1873" s="30"/>
      <c r="Z1873" s="44"/>
      <c r="AA1873" s="44"/>
      <c r="AB1873" s="44"/>
    </row>
    <row r="1874" s="35" customFormat="1" customHeight="1" spans="1:28">
      <c r="A1874" s="30"/>
      <c r="B1874" s="38">
        <v>46157</v>
      </c>
      <c r="C1874" s="69" t="s">
        <v>28</v>
      </c>
      <c r="D1874" s="30" t="s">
        <v>163</v>
      </c>
      <c r="E1874" s="74" t="s">
        <v>242</v>
      </c>
      <c r="F1874" s="56"/>
      <c r="G1874" s="56">
        <v>4085.8</v>
      </c>
      <c r="H1874" s="32">
        <v>149903.219999999</v>
      </c>
      <c r="I1874" s="31" t="s">
        <v>233</v>
      </c>
      <c r="J1874" s="30"/>
      <c r="K1874" s="31"/>
      <c r="L1874" s="30">
        <v>202605</v>
      </c>
      <c r="M1874" s="31"/>
      <c r="N1874" s="30">
        <v>202605</v>
      </c>
      <c r="O1874" s="31"/>
      <c r="P1874" s="30"/>
      <c r="Z1874" s="44"/>
      <c r="AA1874" s="44"/>
      <c r="AB1874" s="44"/>
    </row>
    <row r="1875" s="35" customFormat="1" customHeight="1" spans="1:28">
      <c r="A1875" s="30"/>
      <c r="B1875" s="38">
        <v>46157</v>
      </c>
      <c r="C1875" s="69" t="s">
        <v>28</v>
      </c>
      <c r="D1875" s="30" t="s">
        <v>163</v>
      </c>
      <c r="E1875" s="74" t="s">
        <v>239</v>
      </c>
      <c r="F1875" s="56"/>
      <c r="G1875" s="56">
        <v>3577.44</v>
      </c>
      <c r="H1875" s="32">
        <v>146325.779999999</v>
      </c>
      <c r="I1875" s="31" t="s">
        <v>11</v>
      </c>
      <c r="J1875" s="30"/>
      <c r="K1875" s="31"/>
      <c r="L1875" s="30">
        <v>202605</v>
      </c>
      <c r="M1875" s="31"/>
      <c r="N1875" s="30">
        <v>202605</v>
      </c>
      <c r="O1875" s="31"/>
      <c r="P1875" s="30"/>
      <c r="Z1875" s="44"/>
      <c r="AA1875" s="44"/>
      <c r="AB1875" s="44"/>
    </row>
    <row r="1876" s="35" customFormat="1" customHeight="1" spans="1:28">
      <c r="A1876" s="30"/>
      <c r="B1876" s="38">
        <v>46157</v>
      </c>
      <c r="C1876" s="69" t="s">
        <v>28</v>
      </c>
      <c r="D1876" s="30" t="s">
        <v>163</v>
      </c>
      <c r="E1876" s="74" t="s">
        <v>243</v>
      </c>
      <c r="F1876" s="56"/>
      <c r="G1876" s="56">
        <v>2492.35</v>
      </c>
      <c r="H1876" s="32">
        <v>143833.429999999</v>
      </c>
      <c r="I1876" s="31" t="s">
        <v>82</v>
      </c>
      <c r="J1876" s="30"/>
      <c r="K1876" s="31"/>
      <c r="L1876" s="30">
        <v>202605</v>
      </c>
      <c r="M1876" s="31"/>
      <c r="N1876" s="30">
        <v>202605</v>
      </c>
      <c r="O1876" s="31"/>
      <c r="P1876" s="30"/>
      <c r="Z1876" s="44"/>
      <c r="AA1876" s="44"/>
      <c r="AB1876" s="44"/>
    </row>
    <row r="1877" s="35" customFormat="1" customHeight="1" spans="1:28">
      <c r="A1877" s="30"/>
      <c r="B1877" s="38">
        <v>46157</v>
      </c>
      <c r="C1877" s="69" t="s">
        <v>28</v>
      </c>
      <c r="D1877" s="30" t="s">
        <v>163</v>
      </c>
      <c r="E1877" s="74" t="s">
        <v>244</v>
      </c>
      <c r="F1877" s="56"/>
      <c r="G1877" s="56">
        <v>2295.76</v>
      </c>
      <c r="H1877" s="32">
        <v>141537.669999999</v>
      </c>
      <c r="I1877" s="31" t="s">
        <v>82</v>
      </c>
      <c r="J1877" s="30"/>
      <c r="K1877" s="31"/>
      <c r="L1877" s="30">
        <v>202605</v>
      </c>
      <c r="M1877" s="31"/>
      <c r="N1877" s="30">
        <v>202605</v>
      </c>
      <c r="O1877" s="31"/>
      <c r="P1877" s="30"/>
      <c r="Z1877" s="44"/>
      <c r="AA1877" s="44"/>
      <c r="AB1877" s="44"/>
    </row>
    <row r="1878" s="35" customFormat="1" customHeight="1" spans="1:28">
      <c r="A1878" s="30"/>
      <c r="B1878" s="38">
        <v>46157</v>
      </c>
      <c r="C1878" s="69" t="s">
        <v>28</v>
      </c>
      <c r="D1878" s="30" t="s">
        <v>163</v>
      </c>
      <c r="E1878" s="74" t="s">
        <v>245</v>
      </c>
      <c r="F1878" s="56"/>
      <c r="G1878" s="56">
        <v>2454.51</v>
      </c>
      <c r="H1878" s="32">
        <v>139083.16</v>
      </c>
      <c r="I1878" s="31" t="s">
        <v>82</v>
      </c>
      <c r="J1878" s="30"/>
      <c r="K1878" s="31"/>
      <c r="L1878" s="30">
        <v>202605</v>
      </c>
      <c r="M1878" s="31"/>
      <c r="N1878" s="30">
        <v>202605</v>
      </c>
      <c r="O1878" s="31"/>
      <c r="P1878" s="30"/>
      <c r="Z1878" s="44"/>
      <c r="AA1878" s="44"/>
      <c r="AB1878" s="44"/>
    </row>
    <row r="1879" s="35" customFormat="1" customHeight="1" spans="1:28">
      <c r="A1879" s="30"/>
      <c r="B1879" s="38">
        <v>46157</v>
      </c>
      <c r="C1879" s="69" t="s">
        <v>28</v>
      </c>
      <c r="D1879" s="30" t="s">
        <v>163</v>
      </c>
      <c r="E1879" s="74" t="s">
        <v>246</v>
      </c>
      <c r="F1879" s="56"/>
      <c r="G1879" s="56">
        <v>3358.28</v>
      </c>
      <c r="H1879" s="32">
        <v>135724.88</v>
      </c>
      <c r="I1879" s="31" t="s">
        <v>87</v>
      </c>
      <c r="J1879" s="30"/>
      <c r="K1879" s="31"/>
      <c r="L1879" s="30">
        <v>202605</v>
      </c>
      <c r="M1879" s="31"/>
      <c r="N1879" s="30">
        <v>202605</v>
      </c>
      <c r="O1879" s="31"/>
      <c r="P1879" s="30"/>
      <c r="Z1879" s="44"/>
      <c r="AA1879" s="44"/>
      <c r="AB1879" s="44"/>
    </row>
    <row r="1880" s="35" customFormat="1" customHeight="1" spans="1:28">
      <c r="A1880" s="30"/>
      <c r="B1880" s="38">
        <v>46157</v>
      </c>
      <c r="C1880" s="69" t="s">
        <v>28</v>
      </c>
      <c r="D1880" s="30" t="s">
        <v>163</v>
      </c>
      <c r="E1880" s="74" t="s">
        <v>247</v>
      </c>
      <c r="F1880" s="56"/>
      <c r="G1880" s="56">
        <v>2897.02</v>
      </c>
      <c r="H1880" s="32">
        <v>132827.86</v>
      </c>
      <c r="I1880" s="31" t="s">
        <v>87</v>
      </c>
      <c r="J1880" s="30"/>
      <c r="K1880" s="31"/>
      <c r="L1880" s="30">
        <v>202605</v>
      </c>
      <c r="M1880" s="31"/>
      <c r="N1880" s="30">
        <v>202605</v>
      </c>
      <c r="O1880" s="31"/>
      <c r="P1880" s="30"/>
      <c r="Z1880" s="44"/>
      <c r="AA1880" s="44"/>
      <c r="AB1880" s="44"/>
    </row>
    <row r="1881" s="35" customFormat="1" customHeight="1" spans="1:28">
      <c r="A1881" s="30"/>
      <c r="B1881" s="38">
        <v>46157</v>
      </c>
      <c r="C1881" s="69" t="s">
        <v>28</v>
      </c>
      <c r="D1881" s="30" t="s">
        <v>163</v>
      </c>
      <c r="E1881" s="74" t="s">
        <v>248</v>
      </c>
      <c r="F1881" s="56"/>
      <c r="G1881" s="56">
        <v>2243.49</v>
      </c>
      <c r="H1881" s="32">
        <v>130584.37</v>
      </c>
      <c r="I1881" s="31" t="s">
        <v>45</v>
      </c>
      <c r="J1881" s="30"/>
      <c r="K1881" s="31"/>
      <c r="L1881" s="30">
        <v>202605</v>
      </c>
      <c r="M1881" s="31"/>
      <c r="N1881" s="30">
        <v>202605</v>
      </c>
      <c r="O1881" s="31"/>
      <c r="P1881" s="30"/>
      <c r="Z1881" s="44"/>
      <c r="AA1881" s="44"/>
      <c r="AB1881" s="44"/>
    </row>
    <row r="1882" s="35" customFormat="1" customHeight="1" spans="1:28">
      <c r="A1882" s="30"/>
      <c r="B1882" s="38">
        <v>46157</v>
      </c>
      <c r="C1882" s="69" t="s">
        <v>28</v>
      </c>
      <c r="D1882" s="30" t="s">
        <v>163</v>
      </c>
      <c r="E1882" s="74" t="s">
        <v>249</v>
      </c>
      <c r="F1882" s="56"/>
      <c r="G1882" s="56">
        <v>2283.23</v>
      </c>
      <c r="H1882" s="32">
        <v>128301.14</v>
      </c>
      <c r="I1882" s="31" t="s">
        <v>45</v>
      </c>
      <c r="J1882" s="30"/>
      <c r="K1882" s="31"/>
      <c r="L1882" s="30">
        <v>202605</v>
      </c>
      <c r="M1882" s="31"/>
      <c r="N1882" s="30">
        <v>202605</v>
      </c>
      <c r="O1882" s="31"/>
      <c r="P1882" s="30"/>
      <c r="Z1882" s="44"/>
      <c r="AA1882" s="44"/>
      <c r="AB1882" s="44"/>
    </row>
    <row r="1883" s="35" customFormat="1" customHeight="1" spans="1:28">
      <c r="A1883" s="30"/>
      <c r="B1883" s="38">
        <v>46157</v>
      </c>
      <c r="C1883" s="69" t="s">
        <v>28</v>
      </c>
      <c r="D1883" s="30" t="s">
        <v>163</v>
      </c>
      <c r="E1883" s="74" t="s">
        <v>250</v>
      </c>
      <c r="F1883" s="56"/>
      <c r="G1883" s="56">
        <v>1769.6</v>
      </c>
      <c r="H1883" s="32">
        <v>126531.54</v>
      </c>
      <c r="I1883" s="31" t="s">
        <v>62</v>
      </c>
      <c r="J1883" s="30"/>
      <c r="K1883" s="31"/>
      <c r="L1883" s="30">
        <v>202605</v>
      </c>
      <c r="M1883" s="31"/>
      <c r="N1883" s="30">
        <v>202605</v>
      </c>
      <c r="O1883" s="31"/>
      <c r="P1883" s="30"/>
      <c r="Z1883" s="44"/>
      <c r="AA1883" s="44"/>
      <c r="AB1883" s="44"/>
    </row>
    <row r="1884" s="35" customFormat="1" customHeight="1" spans="1:28">
      <c r="A1884" s="30"/>
      <c r="B1884" s="38">
        <v>46157</v>
      </c>
      <c r="C1884" s="69" t="s">
        <v>28</v>
      </c>
      <c r="D1884" s="30" t="s">
        <v>163</v>
      </c>
      <c r="E1884" s="74" t="s">
        <v>251</v>
      </c>
      <c r="F1884" s="56"/>
      <c r="G1884" s="56">
        <v>2944.09</v>
      </c>
      <c r="H1884" s="32">
        <v>123587.45</v>
      </c>
      <c r="I1884" s="31" t="s">
        <v>62</v>
      </c>
      <c r="J1884" s="30"/>
      <c r="K1884" s="31"/>
      <c r="L1884" s="30">
        <v>202605</v>
      </c>
      <c r="M1884" s="31"/>
      <c r="N1884" s="30">
        <v>202605</v>
      </c>
      <c r="O1884" s="31"/>
      <c r="P1884" s="30"/>
      <c r="Z1884" s="44"/>
      <c r="AA1884" s="44"/>
      <c r="AB1884" s="44"/>
    </row>
    <row r="1885" s="35" customFormat="1" customHeight="1" spans="1:28">
      <c r="A1885" s="30"/>
      <c r="B1885" s="38">
        <v>46157</v>
      </c>
      <c r="C1885" s="69" t="s">
        <v>28</v>
      </c>
      <c r="D1885" s="30" t="s">
        <v>163</v>
      </c>
      <c r="E1885" s="74" t="s">
        <v>252</v>
      </c>
      <c r="F1885" s="56"/>
      <c r="G1885" s="56">
        <v>3083.68</v>
      </c>
      <c r="H1885" s="32">
        <v>120503.77</v>
      </c>
      <c r="I1885" s="31" t="s">
        <v>35</v>
      </c>
      <c r="J1885" s="30"/>
      <c r="K1885" s="31"/>
      <c r="L1885" s="30">
        <v>202605</v>
      </c>
      <c r="M1885" s="31"/>
      <c r="N1885" s="30">
        <v>202605</v>
      </c>
      <c r="O1885" s="31"/>
      <c r="P1885" s="30"/>
      <c r="Z1885" s="44"/>
      <c r="AA1885" s="44"/>
      <c r="AB1885" s="44"/>
    </row>
    <row r="1886" s="35" customFormat="1" customHeight="1" spans="1:28">
      <c r="A1886" s="30"/>
      <c r="B1886" s="38">
        <v>46157</v>
      </c>
      <c r="C1886" s="69" t="s">
        <v>28</v>
      </c>
      <c r="D1886" s="30" t="s">
        <v>163</v>
      </c>
      <c r="E1886" s="74" t="s">
        <v>247</v>
      </c>
      <c r="F1886" s="56"/>
      <c r="G1886" s="56">
        <v>3528.94</v>
      </c>
      <c r="H1886" s="32">
        <v>116974.83</v>
      </c>
      <c r="I1886" s="31" t="s">
        <v>11</v>
      </c>
      <c r="J1886" s="30"/>
      <c r="K1886" s="31"/>
      <c r="L1886" s="30">
        <v>202605</v>
      </c>
      <c r="M1886" s="31"/>
      <c r="N1886" s="30">
        <v>202605</v>
      </c>
      <c r="O1886" s="31"/>
      <c r="P1886" s="30"/>
      <c r="Z1886" s="44"/>
      <c r="AA1886" s="44"/>
      <c r="AB1886" s="44"/>
    </row>
    <row r="1887" s="35" customFormat="1" customHeight="1" spans="1:28">
      <c r="A1887" s="30"/>
      <c r="B1887" s="38">
        <v>46157</v>
      </c>
      <c r="C1887" s="69" t="s">
        <v>28</v>
      </c>
      <c r="D1887" s="30" t="s">
        <v>163</v>
      </c>
      <c r="E1887" s="74" t="s">
        <v>253</v>
      </c>
      <c r="F1887" s="56"/>
      <c r="G1887" s="56">
        <v>2856.48</v>
      </c>
      <c r="H1887" s="32">
        <v>114118.35</v>
      </c>
      <c r="I1887" s="31" t="s">
        <v>35</v>
      </c>
      <c r="J1887" s="30"/>
      <c r="K1887" s="31"/>
      <c r="L1887" s="30">
        <v>202605</v>
      </c>
      <c r="M1887" s="31"/>
      <c r="N1887" s="30">
        <v>202605</v>
      </c>
      <c r="O1887" s="31"/>
      <c r="P1887" s="30"/>
      <c r="Z1887" s="44"/>
      <c r="AA1887" s="44"/>
      <c r="AB1887" s="44"/>
    </row>
    <row r="1888" s="35" customFormat="1" customHeight="1" spans="1:28">
      <c r="A1888" s="30"/>
      <c r="B1888" s="38">
        <v>46157</v>
      </c>
      <c r="C1888" s="69" t="s">
        <v>28</v>
      </c>
      <c r="D1888" s="30" t="s">
        <v>163</v>
      </c>
      <c r="E1888" s="74" t="s">
        <v>254</v>
      </c>
      <c r="F1888" s="56"/>
      <c r="G1888" s="56">
        <v>3635.22</v>
      </c>
      <c r="H1888" s="32">
        <v>110483.129999999</v>
      </c>
      <c r="I1888" s="31" t="s">
        <v>41</v>
      </c>
      <c r="J1888" s="30"/>
      <c r="K1888" s="31"/>
      <c r="L1888" s="30">
        <v>202605</v>
      </c>
      <c r="M1888" s="31"/>
      <c r="N1888" s="30">
        <v>202605</v>
      </c>
      <c r="O1888" s="31"/>
      <c r="P1888" s="30"/>
      <c r="Z1888" s="44"/>
      <c r="AA1888" s="44"/>
      <c r="AB1888" s="44"/>
    </row>
    <row r="1889" s="35" customFormat="1" customHeight="1" spans="1:28">
      <c r="A1889" s="30"/>
      <c r="B1889" s="38">
        <v>46157</v>
      </c>
      <c r="C1889" s="69" t="s">
        <v>28</v>
      </c>
      <c r="D1889" s="30" t="s">
        <v>163</v>
      </c>
      <c r="E1889" s="74" t="s">
        <v>255</v>
      </c>
      <c r="F1889" s="56"/>
      <c r="G1889" s="56">
        <v>2926.41</v>
      </c>
      <c r="H1889" s="32">
        <v>107556.719999999</v>
      </c>
      <c r="I1889" s="31" t="s">
        <v>89</v>
      </c>
      <c r="J1889" s="30"/>
      <c r="K1889" s="31"/>
      <c r="L1889" s="30">
        <v>202605</v>
      </c>
      <c r="M1889" s="31"/>
      <c r="N1889" s="30">
        <v>202605</v>
      </c>
      <c r="O1889" s="31"/>
      <c r="P1889" s="30"/>
      <c r="Z1889" s="44"/>
      <c r="AA1889" s="44"/>
      <c r="AB1889" s="44"/>
    </row>
    <row r="1890" s="35" customFormat="1" customHeight="1" spans="1:28">
      <c r="A1890" s="30"/>
      <c r="B1890" s="38">
        <v>46157</v>
      </c>
      <c r="C1890" s="69" t="s">
        <v>28</v>
      </c>
      <c r="D1890" s="30" t="s">
        <v>163</v>
      </c>
      <c r="E1890" s="74" t="s">
        <v>256</v>
      </c>
      <c r="F1890" s="56"/>
      <c r="G1890" s="56">
        <v>5275.41</v>
      </c>
      <c r="H1890" s="32">
        <v>102281.309999999</v>
      </c>
      <c r="I1890" s="30" t="s">
        <v>43</v>
      </c>
      <c r="J1890" s="30"/>
      <c r="K1890" s="31"/>
      <c r="L1890" s="30">
        <v>202605</v>
      </c>
      <c r="M1890" s="31"/>
      <c r="N1890" s="30">
        <v>202605</v>
      </c>
      <c r="O1890" s="31"/>
      <c r="P1890" s="30"/>
      <c r="Z1890" s="44"/>
      <c r="AA1890" s="44"/>
      <c r="AB1890" s="44"/>
    </row>
    <row r="1891" s="35" customFormat="1" customHeight="1" spans="1:28">
      <c r="A1891" s="30"/>
      <c r="B1891" s="38">
        <v>46157</v>
      </c>
      <c r="C1891" s="69" t="s">
        <v>28</v>
      </c>
      <c r="D1891" s="30" t="s">
        <v>163</v>
      </c>
      <c r="E1891" s="74" t="s">
        <v>257</v>
      </c>
      <c r="F1891" s="56"/>
      <c r="G1891" s="56">
        <v>6153.98</v>
      </c>
      <c r="H1891" s="32">
        <v>96127.3299999991</v>
      </c>
      <c r="I1891" s="30" t="s">
        <v>43</v>
      </c>
      <c r="J1891" s="30"/>
      <c r="K1891" s="31"/>
      <c r="L1891" s="30">
        <v>202605</v>
      </c>
      <c r="M1891" s="31"/>
      <c r="N1891" s="30">
        <v>202605</v>
      </c>
      <c r="O1891" s="31"/>
      <c r="P1891" s="30"/>
      <c r="Z1891" s="44"/>
      <c r="AA1891" s="44"/>
      <c r="AB1891" s="44"/>
    </row>
    <row r="1892" s="35" customFormat="1" customHeight="1" spans="1:28">
      <c r="A1892" s="30"/>
      <c r="B1892" s="38">
        <v>46157</v>
      </c>
      <c r="C1892" s="69" t="s">
        <v>28</v>
      </c>
      <c r="D1892" s="30" t="s">
        <v>163</v>
      </c>
      <c r="E1892" s="74" t="s">
        <v>258</v>
      </c>
      <c r="F1892" s="56"/>
      <c r="G1892" s="56">
        <v>7177.39</v>
      </c>
      <c r="H1892" s="32">
        <v>88949.939999999</v>
      </c>
      <c r="I1892" s="31" t="s">
        <v>43</v>
      </c>
      <c r="J1892" s="30"/>
      <c r="K1892" s="31"/>
      <c r="L1892" s="30">
        <v>202605</v>
      </c>
      <c r="M1892" s="31"/>
      <c r="N1892" s="30">
        <v>202605</v>
      </c>
      <c r="O1892" s="31"/>
      <c r="P1892" s="30"/>
      <c r="Z1892" s="44"/>
      <c r="AA1892" s="44"/>
      <c r="AB1892" s="44"/>
    </row>
    <row r="1893" s="35" customFormat="1" customHeight="1" spans="1:28">
      <c r="A1893" s="30"/>
      <c r="B1893" s="38">
        <v>46157</v>
      </c>
      <c r="C1893" s="69" t="s">
        <v>28</v>
      </c>
      <c r="D1893" s="30" t="s">
        <v>163</v>
      </c>
      <c r="E1893" s="74" t="s">
        <v>259</v>
      </c>
      <c r="F1893" s="56"/>
      <c r="G1893" s="56">
        <v>2197.58</v>
      </c>
      <c r="H1893" s="32">
        <v>86752.3599999989</v>
      </c>
      <c r="I1893" s="30" t="s">
        <v>60</v>
      </c>
      <c r="J1893" s="30"/>
      <c r="K1893" s="31"/>
      <c r="L1893" s="30">
        <v>202605</v>
      </c>
      <c r="M1893" s="31"/>
      <c r="N1893" s="30">
        <v>202605</v>
      </c>
      <c r="O1893" s="31"/>
      <c r="P1893" s="30"/>
      <c r="Z1893" s="44"/>
      <c r="AA1893" s="44"/>
      <c r="AB1893" s="44"/>
    </row>
    <row r="1894" s="35" customFormat="1" customHeight="1" spans="1:28">
      <c r="A1894" s="30"/>
      <c r="B1894" s="38">
        <v>46157</v>
      </c>
      <c r="C1894" s="69" t="s">
        <v>28</v>
      </c>
      <c r="D1894" s="30" t="s">
        <v>163</v>
      </c>
      <c r="E1894" s="74" t="s">
        <v>261</v>
      </c>
      <c r="F1894" s="56"/>
      <c r="G1894" s="56">
        <v>2710.61</v>
      </c>
      <c r="H1894" s="32">
        <v>84041.7499999991</v>
      </c>
      <c r="I1894" s="31" t="s">
        <v>37</v>
      </c>
      <c r="J1894" s="30"/>
      <c r="K1894" s="31"/>
      <c r="L1894" s="30">
        <v>202605</v>
      </c>
      <c r="M1894" s="31"/>
      <c r="N1894" s="30">
        <v>202605</v>
      </c>
      <c r="O1894" s="31"/>
      <c r="P1894" s="30"/>
      <c r="Z1894" s="44"/>
      <c r="AA1894" s="44"/>
      <c r="AB1894" s="44"/>
    </row>
    <row r="1895" s="35" customFormat="1" customHeight="1" spans="1:28">
      <c r="A1895" s="30"/>
      <c r="B1895" s="38">
        <v>46157</v>
      </c>
      <c r="C1895" s="69" t="s">
        <v>28</v>
      </c>
      <c r="D1895" s="30" t="s">
        <v>163</v>
      </c>
      <c r="E1895" s="74" t="s">
        <v>262</v>
      </c>
      <c r="F1895" s="56"/>
      <c r="G1895" s="56">
        <v>2318.85</v>
      </c>
      <c r="H1895" s="32">
        <v>81722.899999999</v>
      </c>
      <c r="I1895" s="31" t="s">
        <v>97</v>
      </c>
      <c r="J1895" s="30"/>
      <c r="K1895" s="31"/>
      <c r="L1895" s="30">
        <v>202605</v>
      </c>
      <c r="M1895" s="31"/>
      <c r="N1895" s="30">
        <v>202605</v>
      </c>
      <c r="O1895" s="31"/>
      <c r="P1895" s="30"/>
      <c r="Z1895" s="44"/>
      <c r="AA1895" s="44"/>
      <c r="AB1895" s="44"/>
    </row>
    <row r="1896" s="35" customFormat="1" customHeight="1" spans="1:28">
      <c r="A1896" s="30"/>
      <c r="B1896" s="38">
        <v>46157</v>
      </c>
      <c r="C1896" s="69" t="s">
        <v>28</v>
      </c>
      <c r="D1896" s="30" t="s">
        <v>163</v>
      </c>
      <c r="E1896" s="74" t="s">
        <v>263</v>
      </c>
      <c r="F1896" s="56"/>
      <c r="G1896" s="56">
        <v>2267.76</v>
      </c>
      <c r="H1896" s="32">
        <v>79455.1399999992</v>
      </c>
      <c r="I1896" s="31"/>
      <c r="J1896" s="30"/>
      <c r="K1896" s="31"/>
      <c r="L1896" s="30">
        <v>202605</v>
      </c>
      <c r="M1896" s="31"/>
      <c r="N1896" s="30">
        <v>202605</v>
      </c>
      <c r="O1896" s="31"/>
      <c r="P1896" s="30"/>
      <c r="Z1896" s="44"/>
      <c r="AA1896" s="44"/>
      <c r="AB1896" s="44"/>
    </row>
    <row r="1897" s="35" customFormat="1" customHeight="1" spans="1:28">
      <c r="A1897" s="30"/>
      <c r="B1897" s="38">
        <v>46157</v>
      </c>
      <c r="C1897" s="69" t="s">
        <v>28</v>
      </c>
      <c r="D1897" s="30" t="s">
        <v>163</v>
      </c>
      <c r="E1897" s="74" t="s">
        <v>260</v>
      </c>
      <c r="F1897" s="56"/>
      <c r="G1897" s="56">
        <v>5510</v>
      </c>
      <c r="H1897" s="32">
        <v>73945.1399999992</v>
      </c>
      <c r="I1897" s="31" t="s">
        <v>11</v>
      </c>
      <c r="J1897" s="30"/>
      <c r="K1897" s="31"/>
      <c r="L1897" s="30">
        <v>202605</v>
      </c>
      <c r="M1897" s="31"/>
      <c r="N1897" s="30">
        <v>202605</v>
      </c>
      <c r="O1897" s="31"/>
      <c r="P1897" s="30"/>
      <c r="Z1897" s="44"/>
      <c r="AA1897" s="44"/>
      <c r="AB1897" s="44"/>
    </row>
    <row r="1898" s="35" customFormat="1" customHeight="1" spans="1:28">
      <c r="A1898" s="30"/>
      <c r="B1898" s="38">
        <v>46157</v>
      </c>
      <c r="C1898" s="69" t="s">
        <v>28</v>
      </c>
      <c r="D1898" s="30" t="s">
        <v>163</v>
      </c>
      <c r="E1898" s="74" t="s">
        <v>265</v>
      </c>
      <c r="F1898" s="56"/>
      <c r="G1898" s="56">
        <v>1821.49</v>
      </c>
      <c r="H1898" s="32">
        <v>72123.649999999</v>
      </c>
      <c r="I1898" s="31" t="s">
        <v>264</v>
      </c>
      <c r="J1898" s="30"/>
      <c r="K1898" s="31"/>
      <c r="L1898" s="30">
        <v>202605</v>
      </c>
      <c r="M1898" s="31"/>
      <c r="N1898" s="30">
        <v>202605</v>
      </c>
      <c r="O1898" s="31"/>
      <c r="P1898" s="30"/>
      <c r="Z1898" s="44"/>
      <c r="AA1898" s="44"/>
      <c r="AB1898" s="44"/>
    </row>
    <row r="1899" s="35" customFormat="1" customHeight="1" spans="1:28">
      <c r="A1899" s="30"/>
      <c r="B1899" s="38">
        <v>46142</v>
      </c>
      <c r="C1899" s="69" t="s">
        <v>28</v>
      </c>
      <c r="D1899" s="30" t="s">
        <v>163</v>
      </c>
      <c r="E1899" s="74" t="s">
        <v>266</v>
      </c>
      <c r="F1899" s="56"/>
      <c r="G1899" s="56">
        <v>5007.44</v>
      </c>
      <c r="H1899" s="32">
        <v>67116.209999999</v>
      </c>
      <c r="I1899" s="31" t="s">
        <v>267</v>
      </c>
      <c r="J1899" s="30"/>
      <c r="K1899" s="31"/>
      <c r="L1899" s="30">
        <v>202605</v>
      </c>
      <c r="M1899" s="31"/>
      <c r="N1899" s="30">
        <v>202604</v>
      </c>
      <c r="O1899" s="31"/>
      <c r="P1899" s="30"/>
      <c r="Z1899" s="44"/>
      <c r="AA1899" s="44"/>
      <c r="AB1899" s="44"/>
    </row>
    <row r="1900" s="35" customFormat="1" customHeight="1" spans="1:28">
      <c r="A1900" s="30"/>
      <c r="B1900" s="38">
        <v>46157</v>
      </c>
      <c r="C1900" s="69" t="s">
        <v>28</v>
      </c>
      <c r="D1900" s="30" t="s">
        <v>163</v>
      </c>
      <c r="E1900" s="74" t="s">
        <v>268</v>
      </c>
      <c r="F1900" s="56"/>
      <c r="G1900" s="56">
        <v>3169.17</v>
      </c>
      <c r="H1900" s="32">
        <v>63947.0399999991</v>
      </c>
      <c r="I1900" s="31" t="s">
        <v>105</v>
      </c>
      <c r="J1900" s="30"/>
      <c r="K1900" s="31"/>
      <c r="L1900" s="30">
        <v>202605</v>
      </c>
      <c r="M1900" s="31"/>
      <c r="N1900" s="30">
        <v>202605</v>
      </c>
      <c r="O1900" s="31"/>
      <c r="P1900" s="30"/>
      <c r="Z1900" s="44"/>
      <c r="AA1900" s="44"/>
      <c r="AB1900" s="44"/>
    </row>
    <row r="1901" s="35" customFormat="1" customHeight="1" spans="1:28">
      <c r="A1901" s="30"/>
      <c r="B1901" s="38">
        <v>46157</v>
      </c>
      <c r="C1901" s="69" t="s">
        <v>28</v>
      </c>
      <c r="D1901" s="30" t="s">
        <v>163</v>
      </c>
      <c r="E1901" s="74" t="s">
        <v>269</v>
      </c>
      <c r="F1901" s="56"/>
      <c r="G1901" s="56">
        <v>4069.46</v>
      </c>
      <c r="H1901" s="32">
        <v>59877.5799999991</v>
      </c>
      <c r="I1901" s="30" t="s">
        <v>87</v>
      </c>
      <c r="J1901" s="30"/>
      <c r="K1901" s="31"/>
      <c r="L1901" s="30">
        <v>202605</v>
      </c>
      <c r="M1901" s="31"/>
      <c r="N1901" s="30">
        <v>202605</v>
      </c>
      <c r="O1901" s="31"/>
      <c r="P1901" s="30"/>
      <c r="Z1901" s="44"/>
      <c r="AA1901" s="44"/>
      <c r="AB1901" s="44"/>
    </row>
    <row r="1902" s="35" customFormat="1" customHeight="1" spans="1:28">
      <c r="A1902" s="30"/>
      <c r="B1902" s="38">
        <v>46157</v>
      </c>
      <c r="C1902" s="69" t="s">
        <v>28</v>
      </c>
      <c r="D1902" s="30" t="s">
        <v>163</v>
      </c>
      <c r="E1902" s="74" t="s">
        <v>270</v>
      </c>
      <c r="F1902" s="56"/>
      <c r="G1902" s="56">
        <v>2037.21</v>
      </c>
      <c r="H1902" s="32">
        <v>57840.3699999992</v>
      </c>
      <c r="I1902" s="31" t="s">
        <v>219</v>
      </c>
      <c r="J1902" s="30"/>
      <c r="K1902" s="31"/>
      <c r="L1902" s="30">
        <v>202605</v>
      </c>
      <c r="M1902" s="31"/>
      <c r="N1902" s="30">
        <v>202605</v>
      </c>
      <c r="O1902" s="31"/>
      <c r="P1902" s="30"/>
      <c r="Z1902" s="44"/>
      <c r="AA1902" s="44"/>
      <c r="AB1902" s="44"/>
    </row>
    <row r="1903" s="35" customFormat="1" customHeight="1" spans="1:28">
      <c r="A1903" s="30"/>
      <c r="B1903" s="38">
        <v>46157</v>
      </c>
      <c r="C1903" s="69" t="s">
        <v>28</v>
      </c>
      <c r="D1903" s="30" t="s">
        <v>163</v>
      </c>
      <c r="E1903" s="74" t="s">
        <v>271</v>
      </c>
      <c r="F1903" s="56"/>
      <c r="G1903" s="56">
        <v>2724.39</v>
      </c>
      <c r="H1903" s="32">
        <v>55115.9799999991</v>
      </c>
      <c r="I1903" s="31" t="s">
        <v>219</v>
      </c>
      <c r="J1903" s="30"/>
      <c r="K1903" s="31"/>
      <c r="L1903" s="30">
        <v>202605</v>
      </c>
      <c r="M1903" s="31"/>
      <c r="N1903" s="30">
        <v>202605</v>
      </c>
      <c r="O1903" s="31"/>
      <c r="P1903" s="30"/>
      <c r="Z1903" s="44"/>
      <c r="AA1903" s="44"/>
      <c r="AB1903" s="44"/>
    </row>
    <row r="1904" s="35" customFormat="1" customHeight="1" spans="1:28">
      <c r="A1904" s="30"/>
      <c r="B1904" s="38">
        <v>46157</v>
      </c>
      <c r="C1904" s="69" t="s">
        <v>28</v>
      </c>
      <c r="D1904" s="30" t="s">
        <v>163</v>
      </c>
      <c r="E1904" s="74" t="s">
        <v>272</v>
      </c>
      <c r="F1904" s="56"/>
      <c r="G1904" s="56">
        <v>2385.54</v>
      </c>
      <c r="H1904" s="32">
        <v>52730.439999999</v>
      </c>
      <c r="I1904" s="31" t="s">
        <v>221</v>
      </c>
      <c r="J1904" s="30"/>
      <c r="K1904" s="31"/>
      <c r="L1904" s="30">
        <v>202605</v>
      </c>
      <c r="M1904" s="31"/>
      <c r="N1904" s="30">
        <v>202605</v>
      </c>
      <c r="O1904" s="31"/>
      <c r="P1904" s="30"/>
      <c r="Z1904" s="44"/>
      <c r="AA1904" s="44"/>
      <c r="AB1904" s="44"/>
    </row>
    <row r="1905" s="35" customFormat="1" customHeight="1" spans="1:28">
      <c r="A1905" s="30"/>
      <c r="B1905" s="38">
        <v>46157</v>
      </c>
      <c r="C1905" s="69" t="s">
        <v>28</v>
      </c>
      <c r="D1905" s="30" t="s">
        <v>163</v>
      </c>
      <c r="E1905" s="74" t="s">
        <v>348</v>
      </c>
      <c r="F1905" s="56"/>
      <c r="G1905" s="56">
        <v>2213.04</v>
      </c>
      <c r="H1905" s="32">
        <v>50517.399999999</v>
      </c>
      <c r="I1905" s="30" t="s">
        <v>39</v>
      </c>
      <c r="J1905" s="30"/>
      <c r="K1905" s="31"/>
      <c r="L1905" s="30">
        <v>202605</v>
      </c>
      <c r="M1905" s="31"/>
      <c r="N1905" s="30">
        <v>202605</v>
      </c>
      <c r="O1905" s="31"/>
      <c r="P1905" s="30"/>
      <c r="Z1905" s="44"/>
      <c r="AA1905" s="44"/>
      <c r="AB1905" s="44"/>
    </row>
    <row r="1906" s="35" customFormat="1" customHeight="1" spans="1:28">
      <c r="A1906" s="30"/>
      <c r="B1906" s="38">
        <v>46142</v>
      </c>
      <c r="C1906" s="69" t="s">
        <v>28</v>
      </c>
      <c r="D1906" s="30" t="s">
        <v>163</v>
      </c>
      <c r="E1906" s="74" t="s">
        <v>165</v>
      </c>
      <c r="F1906" s="56"/>
      <c r="G1906" s="56">
        <v>3882.44</v>
      </c>
      <c r="H1906" s="32">
        <v>46634.959999999</v>
      </c>
      <c r="I1906" s="31" t="s">
        <v>267</v>
      </c>
      <c r="J1906" s="30"/>
      <c r="K1906" s="31"/>
      <c r="L1906" s="30">
        <v>202605</v>
      </c>
      <c r="M1906" s="31"/>
      <c r="N1906" s="30">
        <v>202604</v>
      </c>
      <c r="O1906" s="31"/>
      <c r="P1906" s="30"/>
      <c r="Z1906" s="44"/>
      <c r="AA1906" s="44"/>
      <c r="AB1906" s="44"/>
    </row>
    <row r="1907" s="35" customFormat="1" customHeight="1" spans="1:28">
      <c r="A1907" s="30"/>
      <c r="B1907" s="38">
        <v>46157</v>
      </c>
      <c r="C1907" s="69" t="s">
        <v>28</v>
      </c>
      <c r="D1907" s="30" t="s">
        <v>163</v>
      </c>
      <c r="E1907" s="74" t="s">
        <v>595</v>
      </c>
      <c r="F1907" s="56"/>
      <c r="G1907" s="56">
        <v>2066.67</v>
      </c>
      <c r="H1907" s="32">
        <v>44568.2899999991</v>
      </c>
      <c r="I1907" s="30"/>
      <c r="J1907" s="30"/>
      <c r="K1907" s="31"/>
      <c r="L1907" s="30">
        <v>202605</v>
      </c>
      <c r="M1907" s="31"/>
      <c r="N1907" s="30">
        <v>202605</v>
      </c>
      <c r="O1907" s="31"/>
      <c r="P1907" s="30"/>
      <c r="Z1907" s="44"/>
      <c r="AA1907" s="44"/>
      <c r="AB1907" s="44"/>
    </row>
    <row r="1908" s="35" customFormat="1" customHeight="1" spans="1:28">
      <c r="A1908" s="30"/>
      <c r="B1908" s="38">
        <v>46157</v>
      </c>
      <c r="C1908" s="69" t="s">
        <v>28</v>
      </c>
      <c r="D1908" s="30" t="s">
        <v>33</v>
      </c>
      <c r="E1908" s="65" t="s">
        <v>81</v>
      </c>
      <c r="F1908" s="56">
        <v>630.5</v>
      </c>
      <c r="G1908" s="56"/>
      <c r="H1908" s="32">
        <v>45198.7899999991</v>
      </c>
      <c r="I1908" s="31" t="s">
        <v>82</v>
      </c>
      <c r="J1908" s="30"/>
      <c r="K1908" s="31"/>
      <c r="L1908" s="30">
        <v>202605</v>
      </c>
      <c r="M1908" s="31"/>
      <c r="N1908" s="30">
        <v>202605</v>
      </c>
      <c r="O1908" s="31"/>
      <c r="P1908" s="30"/>
      <c r="Z1908" s="44"/>
      <c r="AA1908" s="44"/>
      <c r="AB1908" s="44"/>
    </row>
    <row r="1909" s="35" customFormat="1" customHeight="1" spans="1:28">
      <c r="A1909" s="30"/>
      <c r="B1909" s="38">
        <v>46157</v>
      </c>
      <c r="C1909" s="69" t="s">
        <v>28</v>
      </c>
      <c r="D1909" s="30" t="s">
        <v>33</v>
      </c>
      <c r="E1909" s="65" t="s">
        <v>86</v>
      </c>
      <c r="F1909" s="56">
        <v>1792.2</v>
      </c>
      <c r="G1909" s="56"/>
      <c r="H1909" s="32">
        <v>46990.9899999993</v>
      </c>
      <c r="I1909" s="31" t="s">
        <v>87</v>
      </c>
      <c r="J1909" s="30"/>
      <c r="K1909" s="31"/>
      <c r="L1909" s="30">
        <v>202605</v>
      </c>
      <c r="M1909" s="31"/>
      <c r="N1909" s="30">
        <v>202605</v>
      </c>
      <c r="O1909" s="31"/>
      <c r="P1909" s="30"/>
      <c r="Z1909" s="44"/>
      <c r="AA1909" s="44"/>
      <c r="AB1909" s="44"/>
    </row>
    <row r="1910" s="35" customFormat="1" customHeight="1" spans="1:28">
      <c r="A1910" s="30"/>
      <c r="B1910" s="38">
        <v>46160</v>
      </c>
      <c r="C1910" s="69" t="s">
        <v>28</v>
      </c>
      <c r="D1910" s="30" t="s">
        <v>33</v>
      </c>
      <c r="E1910" s="65" t="s">
        <v>85</v>
      </c>
      <c r="F1910" s="56">
        <v>7976.12</v>
      </c>
      <c r="G1910" s="56"/>
      <c r="H1910" s="32">
        <v>54967.1099999994</v>
      </c>
      <c r="I1910" s="31" t="s">
        <v>72</v>
      </c>
      <c r="J1910" s="30"/>
      <c r="K1910" s="31"/>
      <c r="L1910" s="30">
        <v>202605</v>
      </c>
      <c r="M1910" s="31"/>
      <c r="N1910" s="30">
        <v>202605</v>
      </c>
      <c r="O1910" s="31"/>
      <c r="P1910" s="30"/>
      <c r="Z1910" s="44"/>
      <c r="AA1910" s="44"/>
      <c r="AB1910" s="44"/>
    </row>
    <row r="1911" s="35" customFormat="1" customHeight="1" spans="1:28">
      <c r="A1911" s="30"/>
      <c r="B1911" s="38">
        <v>46160</v>
      </c>
      <c r="C1911" s="69" t="s">
        <v>28</v>
      </c>
      <c r="D1911" s="30" t="s">
        <v>33</v>
      </c>
      <c r="E1911" s="65" t="s">
        <v>624</v>
      </c>
      <c r="F1911" s="56">
        <v>1.92</v>
      </c>
      <c r="G1911" s="56"/>
      <c r="H1911" s="32">
        <v>54969.0299999993</v>
      </c>
      <c r="I1911" s="31" t="s">
        <v>274</v>
      </c>
      <c r="J1911" s="30"/>
      <c r="K1911" s="31"/>
      <c r="L1911" s="30">
        <v>202605</v>
      </c>
      <c r="M1911" s="31"/>
      <c r="N1911" s="30">
        <v>202605</v>
      </c>
      <c r="O1911" s="31"/>
      <c r="P1911" s="30"/>
      <c r="Z1911" s="44"/>
      <c r="AA1911" s="44"/>
      <c r="AB1911" s="44"/>
    </row>
    <row r="1912" s="35" customFormat="1" customHeight="1" spans="1:28">
      <c r="A1912" s="30"/>
      <c r="B1912" s="38">
        <v>46160</v>
      </c>
      <c r="C1912" s="69" t="s">
        <v>28</v>
      </c>
      <c r="D1912" s="30" t="s">
        <v>33</v>
      </c>
      <c r="E1912" s="65" t="s">
        <v>513</v>
      </c>
      <c r="F1912" s="56"/>
      <c r="G1912" s="56">
        <v>420</v>
      </c>
      <c r="H1912" s="32">
        <v>54549.0299999993</v>
      </c>
      <c r="I1912" s="31" t="s">
        <v>72</v>
      </c>
      <c r="J1912" s="30"/>
      <c r="K1912" s="31"/>
      <c r="L1912" s="30">
        <v>202605</v>
      </c>
      <c r="M1912" s="31"/>
      <c r="N1912" s="30">
        <v>202605</v>
      </c>
      <c r="O1912" s="31"/>
      <c r="P1912" s="30"/>
      <c r="Z1912" s="44"/>
      <c r="AA1912" s="44"/>
      <c r="AB1912" s="44"/>
    </row>
    <row r="1913" s="35" customFormat="1" customHeight="1" spans="1:28">
      <c r="A1913" s="30"/>
      <c r="B1913" s="38">
        <v>46160</v>
      </c>
      <c r="C1913" s="69" t="s">
        <v>28</v>
      </c>
      <c r="D1913" s="30" t="s">
        <v>33</v>
      </c>
      <c r="E1913" s="65" t="s">
        <v>661</v>
      </c>
      <c r="F1913" s="56"/>
      <c r="G1913" s="56">
        <v>300</v>
      </c>
      <c r="H1913" s="32">
        <v>54249.0299999993</v>
      </c>
      <c r="I1913" s="31" t="s">
        <v>74</v>
      </c>
      <c r="J1913" s="30"/>
      <c r="K1913" s="31"/>
      <c r="L1913" s="30">
        <v>202605</v>
      </c>
      <c r="M1913" s="31"/>
      <c r="N1913" s="30">
        <v>202605</v>
      </c>
      <c r="O1913" s="31"/>
      <c r="P1913" s="30"/>
      <c r="Z1913" s="44"/>
      <c r="AA1913" s="44"/>
      <c r="AB1913" s="44"/>
    </row>
    <row r="1914" s="35" customFormat="1" customHeight="1" spans="1:28">
      <c r="A1914" s="30"/>
      <c r="B1914" s="38">
        <v>46160</v>
      </c>
      <c r="C1914" s="69" t="s">
        <v>28</v>
      </c>
      <c r="D1914" s="30" t="s">
        <v>33</v>
      </c>
      <c r="E1914" s="65" t="s">
        <v>662</v>
      </c>
      <c r="F1914" s="56"/>
      <c r="G1914" s="56">
        <v>57</v>
      </c>
      <c r="H1914" s="32">
        <v>54192.0299999993</v>
      </c>
      <c r="I1914" s="31" t="s">
        <v>97</v>
      </c>
      <c r="J1914" s="30"/>
      <c r="K1914" s="31"/>
      <c r="L1914" s="30">
        <v>202605</v>
      </c>
      <c r="M1914" s="31"/>
      <c r="N1914" s="30">
        <v>202605</v>
      </c>
      <c r="O1914" s="31"/>
      <c r="P1914" s="30"/>
      <c r="Z1914" s="44"/>
      <c r="AA1914" s="44"/>
      <c r="AB1914" s="44"/>
    </row>
    <row r="1915" s="35" customFormat="1" ht="36" customHeight="1" spans="1:28">
      <c r="A1915" s="30"/>
      <c r="B1915" s="38">
        <v>46160</v>
      </c>
      <c r="C1915" s="69" t="s">
        <v>28</v>
      </c>
      <c r="D1915" s="30" t="s">
        <v>33</v>
      </c>
      <c r="E1915" s="65" t="s">
        <v>662</v>
      </c>
      <c r="F1915" s="56"/>
      <c r="G1915" s="56">
        <v>12</v>
      </c>
      <c r="H1915" s="32">
        <v>54180.0299999993</v>
      </c>
      <c r="I1915" s="31" t="s">
        <v>58</v>
      </c>
      <c r="J1915" s="30"/>
      <c r="K1915" s="31"/>
      <c r="L1915" s="30">
        <v>202605</v>
      </c>
      <c r="M1915" s="31"/>
      <c r="N1915" s="30">
        <v>202605</v>
      </c>
      <c r="O1915" s="31"/>
      <c r="P1915" s="30"/>
      <c r="Z1915" s="44"/>
      <c r="AA1915" s="44"/>
      <c r="AB1915" s="44"/>
    </row>
    <row r="1916" s="35" customFormat="1" customHeight="1" spans="1:28">
      <c r="A1916" s="30"/>
      <c r="B1916" s="38">
        <v>46160</v>
      </c>
      <c r="C1916" s="69" t="s">
        <v>28</v>
      </c>
      <c r="D1916" s="30" t="s">
        <v>33</v>
      </c>
      <c r="E1916" s="65" t="s">
        <v>663</v>
      </c>
      <c r="F1916" s="56"/>
      <c r="G1916" s="56">
        <v>59</v>
      </c>
      <c r="H1916" s="32">
        <v>54121.0299999993</v>
      </c>
      <c r="I1916" s="31" t="s">
        <v>233</v>
      </c>
      <c r="J1916" s="30"/>
      <c r="K1916" s="31"/>
      <c r="L1916" s="30">
        <v>202604</v>
      </c>
      <c r="M1916" s="31"/>
      <c r="N1916" s="30">
        <v>202605</v>
      </c>
      <c r="O1916" s="31"/>
      <c r="P1916" s="30"/>
      <c r="Z1916" s="44"/>
      <c r="AA1916" s="44"/>
      <c r="AB1916" s="44"/>
    </row>
    <row r="1917" s="35" customFormat="1" customHeight="1" spans="1:28">
      <c r="A1917" s="30"/>
      <c r="B1917" s="38">
        <v>46161</v>
      </c>
      <c r="C1917" s="69" t="s">
        <v>28</v>
      </c>
      <c r="D1917" s="30" t="s">
        <v>33</v>
      </c>
      <c r="E1917" s="65" t="s">
        <v>663</v>
      </c>
      <c r="F1917" s="56"/>
      <c r="G1917" s="56">
        <v>32.4</v>
      </c>
      <c r="H1917" s="32">
        <v>54088.6299999994</v>
      </c>
      <c r="I1917" s="31" t="s">
        <v>64</v>
      </c>
      <c r="J1917" s="30"/>
      <c r="K1917" s="31"/>
      <c r="L1917" s="30">
        <v>202604</v>
      </c>
      <c r="M1917" s="31"/>
      <c r="N1917" s="30">
        <v>202605</v>
      </c>
      <c r="O1917" s="31"/>
      <c r="P1917" s="30"/>
      <c r="Z1917" s="44"/>
      <c r="AA1917" s="44"/>
      <c r="AB1917" s="44"/>
    </row>
    <row r="1918" s="35" customFormat="1" customHeight="1" spans="1:28">
      <c r="A1918" s="30"/>
      <c r="B1918" s="38">
        <v>46160</v>
      </c>
      <c r="C1918" s="69" t="s">
        <v>28</v>
      </c>
      <c r="D1918" s="30" t="s">
        <v>33</v>
      </c>
      <c r="E1918" s="65" t="s">
        <v>664</v>
      </c>
      <c r="F1918" s="56"/>
      <c r="G1918" s="56">
        <v>45</v>
      </c>
      <c r="H1918" s="32">
        <v>54043.6299999994</v>
      </c>
      <c r="I1918" s="31" t="s">
        <v>58</v>
      </c>
      <c r="J1918" s="30"/>
      <c r="K1918" s="31"/>
      <c r="L1918" s="30">
        <v>202605</v>
      </c>
      <c r="M1918" s="31"/>
      <c r="N1918" s="30">
        <v>202605</v>
      </c>
      <c r="O1918" s="31"/>
      <c r="P1918" s="30"/>
      <c r="Z1918" s="44"/>
      <c r="AA1918" s="44"/>
      <c r="AB1918" s="44"/>
    </row>
    <row r="1919" s="35" customFormat="1" customHeight="1" spans="1:28">
      <c r="A1919" s="30"/>
      <c r="B1919" s="38">
        <v>46160</v>
      </c>
      <c r="C1919" s="69" t="s">
        <v>28</v>
      </c>
      <c r="D1919" s="30" t="s">
        <v>33</v>
      </c>
      <c r="E1919" s="65" t="s">
        <v>665</v>
      </c>
      <c r="F1919" s="56"/>
      <c r="G1919" s="56">
        <v>39</v>
      </c>
      <c r="H1919" s="32">
        <v>54004.6299999994</v>
      </c>
      <c r="I1919" s="31" t="s">
        <v>162</v>
      </c>
      <c r="J1919" s="30"/>
      <c r="K1919" s="31"/>
      <c r="L1919" s="30">
        <v>202605</v>
      </c>
      <c r="M1919" s="31"/>
      <c r="N1919" s="30">
        <v>202605</v>
      </c>
      <c r="O1919" s="31"/>
      <c r="P1919" s="30"/>
      <c r="Z1919" s="44"/>
      <c r="AA1919" s="44"/>
      <c r="AB1919" s="44"/>
    </row>
    <row r="1920" s="35" customFormat="1" customHeight="1" spans="1:28">
      <c r="A1920" s="30"/>
      <c r="B1920" s="38">
        <v>46172</v>
      </c>
      <c r="C1920" s="69" t="s">
        <v>28</v>
      </c>
      <c r="D1920" s="30"/>
      <c r="E1920" s="65" t="s">
        <v>666</v>
      </c>
      <c r="F1920" s="56">
        <v>187.5</v>
      </c>
      <c r="G1920" s="56"/>
      <c r="H1920" s="32">
        <v>54192.1299999994</v>
      </c>
      <c r="I1920" s="31"/>
      <c r="J1920" s="30"/>
      <c r="K1920" s="31"/>
      <c r="L1920" s="30">
        <v>202605</v>
      </c>
      <c r="M1920" s="31"/>
      <c r="N1920" s="30">
        <v>202605</v>
      </c>
      <c r="O1920" s="31"/>
      <c r="P1920" s="30"/>
      <c r="Z1920" s="44"/>
      <c r="AA1920" s="44"/>
      <c r="AB1920" s="44"/>
    </row>
    <row r="1921" s="35" customFormat="1" customHeight="1" spans="1:28">
      <c r="A1921" s="30"/>
      <c r="B1921" s="38">
        <v>46172</v>
      </c>
      <c r="C1921" s="69" t="s">
        <v>28</v>
      </c>
      <c r="D1921" s="30"/>
      <c r="E1921" s="65" t="s">
        <v>666</v>
      </c>
      <c r="F1921" s="56">
        <v>25</v>
      </c>
      <c r="G1921" s="56"/>
      <c r="H1921" s="32">
        <v>54217.1299999994</v>
      </c>
      <c r="I1921" s="31"/>
      <c r="J1921" s="30"/>
      <c r="K1921" s="31"/>
      <c r="L1921" s="30">
        <v>202605</v>
      </c>
      <c r="M1921" s="31"/>
      <c r="N1921" s="30">
        <v>202605</v>
      </c>
      <c r="O1921" s="31"/>
      <c r="P1921" s="30"/>
      <c r="Z1921" s="44"/>
      <c r="AA1921" s="44"/>
      <c r="AB1921" s="44"/>
    </row>
    <row r="1922" s="35" customFormat="1" customHeight="1" spans="1:28">
      <c r="A1922" s="30"/>
      <c r="B1922" s="38">
        <v>46172</v>
      </c>
      <c r="C1922" s="69" t="s">
        <v>28</v>
      </c>
      <c r="D1922" s="30"/>
      <c r="E1922" s="65" t="s">
        <v>666</v>
      </c>
      <c r="F1922" s="56">
        <v>12.5</v>
      </c>
      <c r="G1922" s="56"/>
      <c r="H1922" s="32">
        <v>54229.6299999994</v>
      </c>
      <c r="I1922" s="31"/>
      <c r="J1922" s="30"/>
      <c r="K1922" s="31"/>
      <c r="L1922" s="30">
        <v>202605</v>
      </c>
      <c r="M1922" s="31"/>
      <c r="N1922" s="30">
        <v>202605</v>
      </c>
      <c r="O1922" s="31"/>
      <c r="P1922" s="30"/>
      <c r="Z1922" s="44"/>
      <c r="AA1922" s="44"/>
      <c r="AB1922" s="44"/>
    </row>
    <row r="1923" s="35" customFormat="1" customHeight="1" spans="1:28">
      <c r="A1923" s="30"/>
      <c r="B1923" s="38">
        <v>46172</v>
      </c>
      <c r="C1923" s="69" t="s">
        <v>28</v>
      </c>
      <c r="D1923" s="30"/>
      <c r="E1923" s="65" t="s">
        <v>666</v>
      </c>
      <c r="F1923" s="56">
        <v>12.5</v>
      </c>
      <c r="G1923" s="56"/>
      <c r="H1923" s="32">
        <v>54242.1299999994</v>
      </c>
      <c r="I1923" s="31"/>
      <c r="J1923" s="30"/>
      <c r="K1923" s="31"/>
      <c r="L1923" s="30">
        <v>202605</v>
      </c>
      <c r="M1923" s="31"/>
      <c r="N1923" s="30">
        <v>202605</v>
      </c>
      <c r="O1923" s="31"/>
      <c r="P1923" s="30"/>
      <c r="Z1923" s="44"/>
      <c r="AA1923" s="44"/>
      <c r="AB1923" s="44"/>
    </row>
    <row r="1924" s="35" customFormat="1" customHeight="1" spans="1:28">
      <c r="A1924" s="30"/>
      <c r="B1924" s="38">
        <v>46172</v>
      </c>
      <c r="C1924" s="69" t="s">
        <v>28</v>
      </c>
      <c r="D1924" s="30"/>
      <c r="E1924" s="65" t="s">
        <v>666</v>
      </c>
      <c r="F1924" s="56">
        <v>12.5</v>
      </c>
      <c r="G1924" s="56"/>
      <c r="H1924" s="32">
        <v>54254.6299999994</v>
      </c>
      <c r="I1924" s="31"/>
      <c r="J1924" s="30"/>
      <c r="K1924" s="31"/>
      <c r="L1924" s="30">
        <v>202605</v>
      </c>
      <c r="M1924" s="31"/>
      <c r="N1924" s="30">
        <v>202605</v>
      </c>
      <c r="O1924" s="31"/>
      <c r="P1924" s="30"/>
      <c r="Z1924" s="44"/>
      <c r="AA1924" s="44"/>
      <c r="AB1924" s="44"/>
    </row>
    <row r="1925" s="35" customFormat="1" customHeight="1" spans="1:28">
      <c r="A1925" s="30"/>
      <c r="B1925" s="38">
        <v>46172</v>
      </c>
      <c r="C1925" s="69" t="s">
        <v>28</v>
      </c>
      <c r="D1925" s="30"/>
      <c r="E1925" s="65" t="s">
        <v>666</v>
      </c>
      <c r="F1925" s="56">
        <v>12.5</v>
      </c>
      <c r="G1925" s="56"/>
      <c r="H1925" s="32">
        <v>54267.1299999994</v>
      </c>
      <c r="I1925" s="31"/>
      <c r="J1925" s="30"/>
      <c r="K1925" s="31"/>
      <c r="L1925" s="30">
        <v>202605</v>
      </c>
      <c r="M1925" s="31"/>
      <c r="N1925" s="30">
        <v>202605</v>
      </c>
      <c r="O1925" s="31"/>
      <c r="P1925" s="30"/>
      <c r="Z1925" s="44"/>
      <c r="AA1925" s="44"/>
      <c r="AB1925" s="44"/>
    </row>
    <row r="1926" s="35" customFormat="1" customHeight="1" spans="1:28">
      <c r="A1926" s="30"/>
      <c r="B1926" s="38">
        <v>46172</v>
      </c>
      <c r="C1926" s="69" t="s">
        <v>28</v>
      </c>
      <c r="D1926" s="30"/>
      <c r="E1926" s="65" t="s">
        <v>666</v>
      </c>
      <c r="F1926" s="56">
        <v>12.5</v>
      </c>
      <c r="G1926" s="56"/>
      <c r="H1926" s="32">
        <v>54279.6299999994</v>
      </c>
      <c r="I1926" s="31"/>
      <c r="J1926" s="30"/>
      <c r="K1926" s="31"/>
      <c r="L1926" s="30">
        <v>202605</v>
      </c>
      <c r="M1926" s="31"/>
      <c r="N1926" s="30">
        <v>202605</v>
      </c>
      <c r="O1926" s="31"/>
      <c r="P1926" s="30"/>
      <c r="Z1926" s="44"/>
      <c r="AA1926" s="44"/>
      <c r="AB1926" s="44"/>
    </row>
    <row r="1927" s="35" customFormat="1" customHeight="1" spans="1:28">
      <c r="A1927" s="30"/>
      <c r="B1927" s="38">
        <v>46172</v>
      </c>
      <c r="C1927" s="69" t="s">
        <v>28</v>
      </c>
      <c r="D1927" s="30"/>
      <c r="E1927" s="65" t="s">
        <v>666</v>
      </c>
      <c r="F1927" s="56">
        <v>12.5</v>
      </c>
      <c r="G1927" s="56"/>
      <c r="H1927" s="32">
        <v>54292.1299999994</v>
      </c>
      <c r="I1927" s="31"/>
      <c r="J1927" s="30"/>
      <c r="K1927" s="31"/>
      <c r="L1927" s="30">
        <v>202605</v>
      </c>
      <c r="M1927" s="31"/>
      <c r="N1927" s="30">
        <v>202605</v>
      </c>
      <c r="O1927" s="31"/>
      <c r="P1927" s="30"/>
      <c r="Z1927" s="44"/>
      <c r="AA1927" s="44"/>
      <c r="AB1927" s="44"/>
    </row>
    <row r="1928" s="35" customFormat="1" customHeight="1" spans="1:28">
      <c r="A1928" s="30"/>
      <c r="B1928" s="38">
        <v>46172</v>
      </c>
      <c r="C1928" s="69" t="s">
        <v>28</v>
      </c>
      <c r="D1928" s="30"/>
      <c r="E1928" s="65" t="s">
        <v>666</v>
      </c>
      <c r="F1928" s="56">
        <v>25</v>
      </c>
      <c r="G1928" s="56"/>
      <c r="H1928" s="32">
        <v>54317.1299999994</v>
      </c>
      <c r="I1928" s="31"/>
      <c r="J1928" s="30"/>
      <c r="K1928" s="31"/>
      <c r="L1928" s="30">
        <v>202605</v>
      </c>
      <c r="M1928" s="31"/>
      <c r="N1928" s="30">
        <v>202605</v>
      </c>
      <c r="O1928" s="31"/>
      <c r="P1928" s="30"/>
      <c r="Z1928" s="44"/>
      <c r="AA1928" s="44"/>
      <c r="AB1928" s="44"/>
    </row>
    <row r="1929" s="35" customFormat="1" customHeight="1" spans="1:28">
      <c r="A1929" s="30"/>
      <c r="B1929" s="38">
        <v>46172</v>
      </c>
      <c r="C1929" s="69" t="s">
        <v>28</v>
      </c>
      <c r="D1929" s="30"/>
      <c r="E1929" s="65" t="s">
        <v>666</v>
      </c>
      <c r="F1929" s="56">
        <v>12.5</v>
      </c>
      <c r="G1929" s="56"/>
      <c r="H1929" s="32">
        <v>54329.6299999994</v>
      </c>
      <c r="I1929" s="31"/>
      <c r="J1929" s="30"/>
      <c r="K1929" s="31"/>
      <c r="L1929" s="30">
        <v>202605</v>
      </c>
      <c r="M1929" s="31"/>
      <c r="N1929" s="30">
        <v>202605</v>
      </c>
      <c r="O1929" s="31"/>
      <c r="P1929" s="30"/>
      <c r="Z1929" s="44"/>
      <c r="AA1929" s="44"/>
      <c r="AB1929" s="44"/>
    </row>
    <row r="1930" s="35" customFormat="1" customHeight="1" spans="1:28">
      <c r="A1930" s="30"/>
      <c r="B1930" s="38">
        <v>46172</v>
      </c>
      <c r="C1930" s="69" t="s">
        <v>28</v>
      </c>
      <c r="D1930" s="30"/>
      <c r="E1930" s="65" t="s">
        <v>666</v>
      </c>
      <c r="F1930" s="56">
        <v>12.5</v>
      </c>
      <c r="G1930" s="56"/>
      <c r="H1930" s="32">
        <v>54342.1299999994</v>
      </c>
      <c r="I1930" s="31"/>
      <c r="J1930" s="30"/>
      <c r="K1930" s="31"/>
      <c r="L1930" s="30">
        <v>202605</v>
      </c>
      <c r="M1930" s="31"/>
      <c r="N1930" s="30">
        <v>202605</v>
      </c>
      <c r="O1930" s="31"/>
      <c r="P1930" s="30"/>
      <c r="Z1930" s="44"/>
      <c r="AA1930" s="44"/>
      <c r="AB1930" s="44"/>
    </row>
    <row r="1931" s="35" customFormat="1" customHeight="1" spans="1:28">
      <c r="A1931" s="30"/>
      <c r="B1931" s="38">
        <v>46172</v>
      </c>
      <c r="C1931" s="69" t="s">
        <v>28</v>
      </c>
      <c r="D1931" s="30"/>
      <c r="E1931" s="65" t="s">
        <v>666</v>
      </c>
      <c r="F1931" s="56">
        <v>12.5</v>
      </c>
      <c r="G1931" s="56"/>
      <c r="H1931" s="32">
        <v>54354.6299999994</v>
      </c>
      <c r="I1931" s="31"/>
      <c r="J1931" s="30"/>
      <c r="K1931" s="31"/>
      <c r="L1931" s="30">
        <v>202605</v>
      </c>
      <c r="M1931" s="31"/>
      <c r="N1931" s="30">
        <v>202605</v>
      </c>
      <c r="O1931" s="31"/>
      <c r="P1931" s="30"/>
      <c r="Z1931" s="44"/>
      <c r="AA1931" s="44"/>
      <c r="AB1931" s="44"/>
    </row>
    <row r="1932" s="35" customFormat="1" customHeight="1" spans="1:28">
      <c r="A1932" s="30"/>
      <c r="B1932" s="38">
        <v>46172</v>
      </c>
      <c r="C1932" s="69" t="s">
        <v>28</v>
      </c>
      <c r="D1932" s="30"/>
      <c r="E1932" s="65" t="s">
        <v>666</v>
      </c>
      <c r="F1932" s="56">
        <v>25</v>
      </c>
      <c r="G1932" s="56"/>
      <c r="H1932" s="32">
        <v>54379.6299999994</v>
      </c>
      <c r="I1932" s="31"/>
      <c r="J1932" s="30"/>
      <c r="K1932" s="31"/>
      <c r="L1932" s="30">
        <v>202605</v>
      </c>
      <c r="M1932" s="31"/>
      <c r="N1932" s="30">
        <v>202605</v>
      </c>
      <c r="O1932" s="31"/>
      <c r="P1932" s="30"/>
      <c r="Z1932" s="44"/>
      <c r="AA1932" s="44"/>
      <c r="AB1932" s="44"/>
    </row>
    <row r="1933" s="35" customFormat="1" customHeight="1" spans="1:28">
      <c r="A1933" s="30"/>
      <c r="B1933" s="38">
        <v>46172</v>
      </c>
      <c r="C1933" s="69" t="s">
        <v>28</v>
      </c>
      <c r="D1933" s="30"/>
      <c r="E1933" s="65" t="s">
        <v>666</v>
      </c>
      <c r="F1933" s="56">
        <v>12.5</v>
      </c>
      <c r="G1933" s="56"/>
      <c r="H1933" s="32">
        <v>54392.1299999994</v>
      </c>
      <c r="I1933" s="31"/>
      <c r="J1933" s="30"/>
      <c r="K1933" s="31"/>
      <c r="L1933" s="30">
        <v>202605</v>
      </c>
      <c r="M1933" s="31"/>
      <c r="N1933" s="30">
        <v>202605</v>
      </c>
      <c r="O1933" s="31"/>
      <c r="P1933" s="30"/>
      <c r="Z1933" s="44"/>
      <c r="AA1933" s="44"/>
      <c r="AB1933" s="44"/>
    </row>
    <row r="1934" s="35" customFormat="1" customHeight="1" spans="1:28">
      <c r="A1934" s="30"/>
      <c r="B1934" s="38">
        <v>46172</v>
      </c>
      <c r="C1934" s="69" t="s">
        <v>28</v>
      </c>
      <c r="D1934" s="30"/>
      <c r="E1934" s="65" t="s">
        <v>666</v>
      </c>
      <c r="F1934" s="56">
        <v>12.5</v>
      </c>
      <c r="G1934" s="56"/>
      <c r="H1934" s="32">
        <v>54404.6299999994</v>
      </c>
      <c r="I1934" s="31"/>
      <c r="J1934" s="30"/>
      <c r="K1934" s="31"/>
      <c r="L1934" s="30">
        <v>202605</v>
      </c>
      <c r="M1934" s="31"/>
      <c r="N1934" s="30">
        <v>202605</v>
      </c>
      <c r="O1934" s="31"/>
      <c r="P1934" s="30"/>
      <c r="Z1934" s="44"/>
      <c r="AA1934" s="44"/>
      <c r="AB1934" s="44"/>
    </row>
    <row r="1935" s="35" customFormat="1" customHeight="1" spans="1:28">
      <c r="A1935" s="30"/>
      <c r="B1935" s="38">
        <v>46172</v>
      </c>
      <c r="C1935" s="69" t="s">
        <v>28</v>
      </c>
      <c r="D1935" s="30"/>
      <c r="E1935" s="65" t="s">
        <v>666</v>
      </c>
      <c r="F1935" s="56">
        <v>12.5</v>
      </c>
      <c r="G1935" s="56"/>
      <c r="H1935" s="32">
        <v>54417.1299999994</v>
      </c>
      <c r="I1935" s="31"/>
      <c r="J1935" s="30"/>
      <c r="K1935" s="31"/>
      <c r="L1935" s="30">
        <v>202605</v>
      </c>
      <c r="M1935" s="31"/>
      <c r="N1935" s="30">
        <v>202605</v>
      </c>
      <c r="O1935" s="31"/>
      <c r="P1935" s="30"/>
      <c r="Z1935" s="44"/>
      <c r="AA1935" s="44"/>
      <c r="AB1935" s="44"/>
    </row>
    <row r="1936" s="35" customFormat="1" customHeight="1" spans="1:28">
      <c r="A1936" s="30"/>
      <c r="B1936" s="38">
        <v>46172</v>
      </c>
      <c r="C1936" s="69" t="s">
        <v>28</v>
      </c>
      <c r="D1936" s="30"/>
      <c r="E1936" s="65" t="s">
        <v>666</v>
      </c>
      <c r="F1936" s="56">
        <v>12.5</v>
      </c>
      <c r="G1936" s="56"/>
      <c r="H1936" s="32">
        <v>54429.6299999994</v>
      </c>
      <c r="I1936" s="31"/>
      <c r="J1936" s="30"/>
      <c r="K1936" s="31"/>
      <c r="L1936" s="30">
        <v>202605</v>
      </c>
      <c r="M1936" s="31"/>
      <c r="N1936" s="30">
        <v>202605</v>
      </c>
      <c r="O1936" s="31"/>
      <c r="P1936" s="30"/>
      <c r="Z1936" s="44"/>
      <c r="AA1936" s="44"/>
      <c r="AB1936" s="44"/>
    </row>
    <row r="1937" s="35" customFormat="1" customHeight="1" spans="1:28">
      <c r="A1937" s="30"/>
      <c r="B1937" s="38">
        <v>46172</v>
      </c>
      <c r="C1937" s="69" t="s">
        <v>28</v>
      </c>
      <c r="D1937" s="30"/>
      <c r="E1937" s="65" t="s">
        <v>666</v>
      </c>
      <c r="F1937" s="56">
        <v>12.5</v>
      </c>
      <c r="G1937" s="56"/>
      <c r="H1937" s="32">
        <v>54442.1299999994</v>
      </c>
      <c r="I1937" s="31"/>
      <c r="J1937" s="30"/>
      <c r="K1937" s="31"/>
      <c r="L1937" s="30">
        <v>202605</v>
      </c>
      <c r="M1937" s="31"/>
      <c r="N1937" s="30">
        <v>202605</v>
      </c>
      <c r="O1937" s="31"/>
      <c r="P1937" s="30"/>
      <c r="Z1937" s="44"/>
      <c r="AA1937" s="44"/>
      <c r="AB1937" s="44"/>
    </row>
    <row r="1938" s="35" customFormat="1" customHeight="1" spans="1:28">
      <c r="A1938" s="30"/>
      <c r="B1938" s="38">
        <v>46172</v>
      </c>
      <c r="C1938" s="69" t="s">
        <v>28</v>
      </c>
      <c r="D1938" s="30"/>
      <c r="E1938" s="65" t="s">
        <v>666</v>
      </c>
      <c r="F1938" s="56">
        <v>12.5</v>
      </c>
      <c r="G1938" s="56"/>
      <c r="H1938" s="32">
        <v>54454.6299999994</v>
      </c>
      <c r="I1938" s="31"/>
      <c r="J1938" s="30"/>
      <c r="K1938" s="31"/>
      <c r="L1938" s="30">
        <v>202605</v>
      </c>
      <c r="M1938" s="31"/>
      <c r="N1938" s="30">
        <v>202605</v>
      </c>
      <c r="O1938" s="31"/>
      <c r="P1938" s="30"/>
      <c r="Z1938" s="44"/>
      <c r="AA1938" s="44"/>
      <c r="AB1938" s="44"/>
    </row>
    <row r="1939" s="35" customFormat="1" customHeight="1" spans="1:28">
      <c r="A1939" s="30"/>
      <c r="B1939" s="38">
        <v>46172</v>
      </c>
      <c r="C1939" s="69" t="s">
        <v>28</v>
      </c>
      <c r="D1939" s="30"/>
      <c r="E1939" s="65" t="s">
        <v>666</v>
      </c>
      <c r="F1939" s="56">
        <v>12.5</v>
      </c>
      <c r="G1939" s="56"/>
      <c r="H1939" s="32">
        <v>54467.1299999994</v>
      </c>
      <c r="I1939" s="31"/>
      <c r="J1939" s="30"/>
      <c r="K1939" s="31"/>
      <c r="L1939" s="30">
        <v>202605</v>
      </c>
      <c r="M1939" s="31"/>
      <c r="N1939" s="30">
        <v>202605</v>
      </c>
      <c r="O1939" s="31"/>
      <c r="P1939" s="30"/>
      <c r="Z1939" s="44"/>
      <c r="AA1939" s="44"/>
      <c r="AB1939" s="44"/>
    </row>
    <row r="1940" s="35" customFormat="1" customHeight="1" spans="1:28">
      <c r="A1940" s="30"/>
      <c r="B1940" s="38">
        <v>46172</v>
      </c>
      <c r="C1940" s="69" t="s">
        <v>28</v>
      </c>
      <c r="D1940" s="30"/>
      <c r="E1940" s="65" t="s">
        <v>666</v>
      </c>
      <c r="F1940" s="56">
        <v>12.5</v>
      </c>
      <c r="G1940" s="56"/>
      <c r="H1940" s="32">
        <v>54479.6299999994</v>
      </c>
      <c r="I1940" s="31"/>
      <c r="J1940" s="30"/>
      <c r="K1940" s="31"/>
      <c r="L1940" s="30">
        <v>202605</v>
      </c>
      <c r="M1940" s="31"/>
      <c r="N1940" s="30">
        <v>202605</v>
      </c>
      <c r="O1940" s="31"/>
      <c r="P1940" s="30"/>
      <c r="Z1940" s="44"/>
      <c r="AA1940" s="44"/>
      <c r="AB1940" s="44"/>
    </row>
    <row r="1941" s="35" customFormat="1" customHeight="1" spans="1:28">
      <c r="A1941" s="30"/>
      <c r="B1941" s="38">
        <v>46172</v>
      </c>
      <c r="C1941" s="69" t="s">
        <v>28</v>
      </c>
      <c r="D1941" s="30"/>
      <c r="E1941" s="65" t="s">
        <v>666</v>
      </c>
      <c r="F1941" s="56">
        <v>12.5</v>
      </c>
      <c r="G1941" s="56"/>
      <c r="H1941" s="32">
        <v>54492.1299999994</v>
      </c>
      <c r="I1941" s="31"/>
      <c r="J1941" s="30"/>
      <c r="K1941" s="31"/>
      <c r="L1941" s="30">
        <v>202605</v>
      </c>
      <c r="M1941" s="31"/>
      <c r="N1941" s="30">
        <v>202605</v>
      </c>
      <c r="O1941" s="31"/>
      <c r="P1941" s="30"/>
      <c r="Z1941" s="44"/>
      <c r="AA1941" s="44"/>
      <c r="AB1941" s="44"/>
    </row>
    <row r="1942" s="35" customFormat="1" customHeight="1" spans="1:28">
      <c r="A1942" s="30"/>
      <c r="B1942" s="38">
        <v>46172</v>
      </c>
      <c r="C1942" s="69" t="s">
        <v>28</v>
      </c>
      <c r="D1942" s="30"/>
      <c r="E1942" s="65" t="s">
        <v>666</v>
      </c>
      <c r="F1942" s="56">
        <v>12.5</v>
      </c>
      <c r="G1942" s="56"/>
      <c r="H1942" s="32">
        <v>54504.6299999994</v>
      </c>
      <c r="I1942" s="31"/>
      <c r="J1942" s="30"/>
      <c r="K1942" s="31"/>
      <c r="L1942" s="30">
        <v>202605</v>
      </c>
      <c r="M1942" s="31"/>
      <c r="N1942" s="30">
        <v>202605</v>
      </c>
      <c r="O1942" s="31"/>
      <c r="P1942" s="30"/>
      <c r="Z1942" s="44"/>
      <c r="AA1942" s="44"/>
      <c r="AB1942" s="44"/>
    </row>
    <row r="1943" s="35" customFormat="1" customHeight="1" spans="1:28">
      <c r="A1943" s="30"/>
      <c r="B1943" s="38">
        <v>46172</v>
      </c>
      <c r="C1943" s="69" t="s">
        <v>28</v>
      </c>
      <c r="D1943" s="30"/>
      <c r="E1943" s="65" t="s">
        <v>666</v>
      </c>
      <c r="F1943" s="56">
        <v>25</v>
      </c>
      <c r="G1943" s="56"/>
      <c r="H1943" s="32">
        <v>54529.6299999994</v>
      </c>
      <c r="I1943" s="31"/>
      <c r="J1943" s="30"/>
      <c r="K1943" s="31"/>
      <c r="L1943" s="30">
        <v>202605</v>
      </c>
      <c r="M1943" s="31"/>
      <c r="N1943" s="30">
        <v>202605</v>
      </c>
      <c r="O1943" s="31"/>
      <c r="P1943" s="30"/>
      <c r="Z1943" s="44"/>
      <c r="AA1943" s="44"/>
      <c r="AB1943" s="44"/>
    </row>
    <row r="1944" s="35" customFormat="1" customHeight="1" spans="1:28">
      <c r="A1944" s="30"/>
      <c r="B1944" s="38">
        <v>46172</v>
      </c>
      <c r="C1944" s="69" t="s">
        <v>28</v>
      </c>
      <c r="D1944" s="30"/>
      <c r="E1944" s="65" t="s">
        <v>666</v>
      </c>
      <c r="F1944" s="56">
        <v>12.5</v>
      </c>
      <c r="G1944" s="56"/>
      <c r="H1944" s="32">
        <v>54542.1299999994</v>
      </c>
      <c r="I1944" s="31"/>
      <c r="J1944" s="30"/>
      <c r="K1944" s="31"/>
      <c r="L1944" s="30">
        <v>202605</v>
      </c>
      <c r="M1944" s="31"/>
      <c r="N1944" s="30">
        <v>202605</v>
      </c>
      <c r="O1944" s="31"/>
      <c r="P1944" s="30"/>
      <c r="Z1944" s="44"/>
      <c r="AA1944" s="44"/>
      <c r="AB1944" s="44"/>
    </row>
    <row r="1945" s="35" customFormat="1" customHeight="1" spans="1:28">
      <c r="A1945" s="30"/>
      <c r="B1945" s="38">
        <v>46172</v>
      </c>
      <c r="C1945" s="69" t="s">
        <v>28</v>
      </c>
      <c r="D1945" s="30"/>
      <c r="E1945" s="65" t="s">
        <v>666</v>
      </c>
      <c r="F1945" s="56">
        <v>12.5</v>
      </c>
      <c r="G1945" s="56"/>
      <c r="H1945" s="32">
        <v>54554.6299999994</v>
      </c>
      <c r="I1945" s="31"/>
      <c r="J1945" s="30"/>
      <c r="K1945" s="31"/>
      <c r="L1945" s="30">
        <v>202605</v>
      </c>
      <c r="M1945" s="31"/>
      <c r="N1945" s="30">
        <v>202605</v>
      </c>
      <c r="O1945" s="31"/>
      <c r="P1945" s="30"/>
      <c r="Z1945" s="44"/>
      <c r="AA1945" s="44"/>
      <c r="AB1945" s="44"/>
    </row>
    <row r="1946" s="35" customFormat="1" customHeight="1" spans="1:28">
      <c r="A1946" s="30"/>
      <c r="B1946" s="38">
        <v>46162</v>
      </c>
      <c r="C1946" s="69" t="s">
        <v>28</v>
      </c>
      <c r="D1946" s="30" t="s">
        <v>33</v>
      </c>
      <c r="E1946" s="65" t="s">
        <v>108</v>
      </c>
      <c r="F1946" s="56">
        <v>1795.22</v>
      </c>
      <c r="G1946" s="56"/>
      <c r="H1946" s="32">
        <v>56349.8499999996</v>
      </c>
      <c r="I1946" s="31" t="s">
        <v>109</v>
      </c>
      <c r="J1946" s="30"/>
      <c r="K1946" s="31"/>
      <c r="L1946" s="30">
        <v>202605</v>
      </c>
      <c r="M1946" s="31"/>
      <c r="N1946" s="30">
        <v>202605</v>
      </c>
      <c r="O1946" s="31"/>
      <c r="P1946" s="30"/>
      <c r="Z1946" s="44"/>
      <c r="AA1946" s="44"/>
      <c r="AB1946" s="44"/>
    </row>
    <row r="1947" s="35" customFormat="1" customHeight="1" spans="1:28">
      <c r="A1947" s="30"/>
      <c r="B1947" s="38">
        <v>46162</v>
      </c>
      <c r="C1947" s="69" t="s">
        <v>28</v>
      </c>
      <c r="D1947" s="30" t="s">
        <v>133</v>
      </c>
      <c r="E1947" s="65" t="s">
        <v>667</v>
      </c>
      <c r="F1947" s="56"/>
      <c r="G1947" s="56">
        <v>4600</v>
      </c>
      <c r="H1947" s="32">
        <v>51749.8499999996</v>
      </c>
      <c r="I1947" s="31" t="s">
        <v>11</v>
      </c>
      <c r="J1947" s="30"/>
      <c r="K1947" s="31"/>
      <c r="L1947" s="30">
        <v>202605</v>
      </c>
      <c r="M1947" s="31"/>
      <c r="N1947" s="30">
        <v>202605</v>
      </c>
      <c r="O1947" s="31"/>
      <c r="P1947" s="30"/>
      <c r="Z1947" s="44"/>
      <c r="AA1947" s="44"/>
      <c r="AB1947" s="44"/>
    </row>
    <row r="1948" s="35" customFormat="1" customHeight="1" spans="1:28">
      <c r="A1948" s="30"/>
      <c r="B1948" s="38">
        <v>46163</v>
      </c>
      <c r="C1948" s="69" t="s">
        <v>28</v>
      </c>
      <c r="D1948" s="30" t="s">
        <v>33</v>
      </c>
      <c r="E1948" s="65" t="s">
        <v>86</v>
      </c>
      <c r="F1948" s="56">
        <v>836.9</v>
      </c>
      <c r="G1948" s="56"/>
      <c r="H1948" s="32">
        <v>52586.7499999995</v>
      </c>
      <c r="I1948" s="31" t="s">
        <v>87</v>
      </c>
      <c r="J1948" s="30"/>
      <c r="K1948" s="31"/>
      <c r="L1948" s="30">
        <v>202605</v>
      </c>
      <c r="M1948" s="31"/>
      <c r="N1948" s="30">
        <v>202605</v>
      </c>
      <c r="O1948" s="31"/>
      <c r="P1948" s="30"/>
      <c r="Z1948" s="44"/>
      <c r="AA1948" s="44"/>
      <c r="AB1948" s="44"/>
    </row>
    <row r="1949" s="35" customFormat="1" customHeight="1" spans="1:28">
      <c r="A1949" s="30"/>
      <c r="B1949" s="38">
        <v>46163</v>
      </c>
      <c r="C1949" s="69" t="s">
        <v>28</v>
      </c>
      <c r="D1949" s="30" t="s">
        <v>33</v>
      </c>
      <c r="E1949" s="65" t="s">
        <v>81</v>
      </c>
      <c r="F1949" s="56">
        <v>1040.9</v>
      </c>
      <c r="G1949" s="56"/>
      <c r="H1949" s="32">
        <v>53627.6499999994</v>
      </c>
      <c r="I1949" s="31" t="s">
        <v>82</v>
      </c>
      <c r="J1949" s="30"/>
      <c r="K1949" s="31"/>
      <c r="L1949" s="30">
        <v>202605</v>
      </c>
      <c r="M1949" s="31"/>
      <c r="N1949" s="30">
        <v>202605</v>
      </c>
      <c r="O1949" s="31"/>
      <c r="P1949" s="30"/>
      <c r="Z1949" s="44"/>
      <c r="AA1949" s="44"/>
      <c r="AB1949" s="44"/>
    </row>
    <row r="1950" s="35" customFormat="1" customHeight="1" spans="1:28">
      <c r="A1950" s="30"/>
      <c r="B1950" s="38">
        <v>46163</v>
      </c>
      <c r="C1950" s="69" t="s">
        <v>28</v>
      </c>
      <c r="D1950" s="30" t="s">
        <v>33</v>
      </c>
      <c r="E1950" s="65" t="s">
        <v>77</v>
      </c>
      <c r="F1950" s="56">
        <v>2212.02</v>
      </c>
      <c r="G1950" s="56"/>
      <c r="H1950" s="32">
        <v>55839.6699999995</v>
      </c>
      <c r="I1950" s="31" t="s">
        <v>78</v>
      </c>
      <c r="J1950" s="30"/>
      <c r="K1950" s="31"/>
      <c r="L1950" s="30">
        <v>202605</v>
      </c>
      <c r="M1950" s="31"/>
      <c r="N1950" s="30">
        <v>202605</v>
      </c>
      <c r="O1950" s="31"/>
      <c r="P1950" s="30"/>
      <c r="Z1950" s="44"/>
      <c r="AA1950" s="44"/>
      <c r="AB1950" s="44"/>
    </row>
    <row r="1951" s="35" customFormat="1" customHeight="1" spans="1:28">
      <c r="A1951" s="30"/>
      <c r="B1951" s="38">
        <v>46163</v>
      </c>
      <c r="C1951" s="69" t="s">
        <v>28</v>
      </c>
      <c r="D1951" s="30" t="s">
        <v>33</v>
      </c>
      <c r="E1951" s="65" t="s">
        <v>100</v>
      </c>
      <c r="F1951" s="56">
        <v>5339.61</v>
      </c>
      <c r="G1951" s="56"/>
      <c r="H1951" s="32">
        <v>61179.2799999993</v>
      </c>
      <c r="I1951" s="31" t="s">
        <v>101</v>
      </c>
      <c r="J1951" s="30"/>
      <c r="K1951" s="31"/>
      <c r="L1951" s="30">
        <v>202605</v>
      </c>
      <c r="M1951" s="31"/>
      <c r="N1951" s="30">
        <v>202605</v>
      </c>
      <c r="O1951" s="31"/>
      <c r="P1951" s="30"/>
      <c r="Z1951" s="44"/>
      <c r="AA1951" s="44"/>
      <c r="AB1951" s="44"/>
    </row>
    <row r="1952" s="35" customFormat="1" customHeight="1" spans="1:28">
      <c r="A1952" s="30"/>
      <c r="B1952" s="38">
        <v>46163</v>
      </c>
      <c r="C1952" s="69" t="s">
        <v>28</v>
      </c>
      <c r="D1952" s="30" t="s">
        <v>33</v>
      </c>
      <c r="E1952" s="65" t="s">
        <v>79</v>
      </c>
      <c r="F1952" s="56">
        <v>1425.16</v>
      </c>
      <c r="G1952" s="56"/>
      <c r="H1952" s="32">
        <v>62604.4399999995</v>
      </c>
      <c r="I1952" s="31" t="s">
        <v>80</v>
      </c>
      <c r="J1952" s="30"/>
      <c r="K1952" s="31"/>
      <c r="L1952" s="30">
        <v>202605</v>
      </c>
      <c r="M1952" s="31"/>
      <c r="N1952" s="30">
        <v>202605</v>
      </c>
      <c r="O1952" s="31"/>
      <c r="P1952" s="30"/>
      <c r="Z1952" s="44"/>
      <c r="AA1952" s="44"/>
      <c r="AB1952" s="44"/>
    </row>
    <row r="1953" s="35" customFormat="1" customHeight="1" spans="1:28">
      <c r="A1953" s="30"/>
      <c r="B1953" s="38">
        <v>46163</v>
      </c>
      <c r="C1953" s="69" t="s">
        <v>28</v>
      </c>
      <c r="D1953" s="30" t="s">
        <v>33</v>
      </c>
      <c r="E1953" s="65" t="s">
        <v>73</v>
      </c>
      <c r="F1953" s="56">
        <v>2246.64</v>
      </c>
      <c r="G1953" s="56"/>
      <c r="H1953" s="32">
        <v>64851.0799999996</v>
      </c>
      <c r="I1953" s="31" t="s">
        <v>74</v>
      </c>
      <c r="J1953" s="30"/>
      <c r="K1953" s="31"/>
      <c r="L1953" s="30">
        <v>202605</v>
      </c>
      <c r="M1953" s="31"/>
      <c r="N1953" s="30">
        <v>202605</v>
      </c>
      <c r="O1953" s="31"/>
      <c r="P1953" s="30"/>
      <c r="Z1953" s="44"/>
      <c r="AA1953" s="44"/>
      <c r="AB1953" s="44"/>
    </row>
    <row r="1954" s="35" customFormat="1" customHeight="1" spans="1:28">
      <c r="A1954" s="30"/>
      <c r="B1954" s="38">
        <v>46164</v>
      </c>
      <c r="C1954" s="69" t="s">
        <v>28</v>
      </c>
      <c r="D1954" s="30" t="s">
        <v>33</v>
      </c>
      <c r="E1954" s="65" t="s">
        <v>98</v>
      </c>
      <c r="F1954" s="56">
        <v>3629.85</v>
      </c>
      <c r="G1954" s="56"/>
      <c r="H1954" s="32">
        <v>68480.9299999997</v>
      </c>
      <c r="I1954" s="31" t="s">
        <v>99</v>
      </c>
      <c r="J1954" s="30"/>
      <c r="K1954" s="31"/>
      <c r="L1954" s="30">
        <v>202605</v>
      </c>
      <c r="M1954" s="31"/>
      <c r="N1954" s="30">
        <v>202605</v>
      </c>
      <c r="O1954" s="31"/>
      <c r="P1954" s="30"/>
      <c r="Z1954" s="44"/>
      <c r="AA1954" s="44"/>
      <c r="AB1954" s="44"/>
    </row>
    <row r="1955" s="35" customFormat="1" customHeight="1" spans="1:28">
      <c r="A1955" s="30"/>
      <c r="B1955" s="38">
        <v>46164</v>
      </c>
      <c r="C1955" s="69" t="s">
        <v>28</v>
      </c>
      <c r="D1955" s="30" t="s">
        <v>33</v>
      </c>
      <c r="E1955" s="65" t="s">
        <v>75</v>
      </c>
      <c r="F1955" s="56">
        <v>1916.68</v>
      </c>
      <c r="G1955" s="56"/>
      <c r="H1955" s="32">
        <v>70397.6099999999</v>
      </c>
      <c r="I1955" s="30" t="s">
        <v>76</v>
      </c>
      <c r="J1955" s="30"/>
      <c r="K1955" s="31"/>
      <c r="L1955" s="30">
        <v>202605</v>
      </c>
      <c r="M1955" s="31"/>
      <c r="N1955" s="30">
        <v>202605</v>
      </c>
      <c r="O1955" s="31"/>
      <c r="P1955" s="30"/>
      <c r="Z1955" s="44"/>
      <c r="AA1955" s="44"/>
      <c r="AB1955" s="44"/>
    </row>
    <row r="1956" s="35" customFormat="1" customHeight="1" spans="1:28">
      <c r="A1956" s="30"/>
      <c r="B1956" s="38">
        <v>46164</v>
      </c>
      <c r="C1956" s="69" t="s">
        <v>28</v>
      </c>
      <c r="D1956" s="30" t="s">
        <v>33</v>
      </c>
      <c r="E1956" s="65" t="s">
        <v>106</v>
      </c>
      <c r="F1956" s="56">
        <v>1766.86</v>
      </c>
      <c r="G1956" s="56"/>
      <c r="H1956" s="32">
        <v>72164.4699999997</v>
      </c>
      <c r="I1956" s="31" t="s">
        <v>107</v>
      </c>
      <c r="J1956" s="30"/>
      <c r="K1956" s="31"/>
      <c r="L1956" s="30">
        <v>202605</v>
      </c>
      <c r="M1956" s="31"/>
      <c r="N1956" s="30">
        <v>202605</v>
      </c>
      <c r="O1956" s="31"/>
      <c r="P1956" s="30"/>
      <c r="Z1956" s="44"/>
      <c r="AA1956" s="44"/>
      <c r="AB1956" s="44"/>
    </row>
    <row r="1957" s="35" customFormat="1" customHeight="1" spans="1:28">
      <c r="A1957" s="30"/>
      <c r="B1957" s="38">
        <v>46164</v>
      </c>
      <c r="C1957" s="69" t="s">
        <v>28</v>
      </c>
      <c r="D1957" s="30" t="s">
        <v>33</v>
      </c>
      <c r="E1957" s="65" t="s">
        <v>83</v>
      </c>
      <c r="F1957" s="56">
        <v>4861.03</v>
      </c>
      <c r="G1957" s="56"/>
      <c r="H1957" s="32">
        <v>77025.4999999995</v>
      </c>
      <c r="I1957" s="31" t="s">
        <v>84</v>
      </c>
      <c r="J1957" s="30"/>
      <c r="K1957" s="31"/>
      <c r="L1957" s="30">
        <v>202605</v>
      </c>
      <c r="M1957" s="31"/>
      <c r="N1957" s="30">
        <v>202605</v>
      </c>
      <c r="O1957" s="31"/>
      <c r="P1957" s="30"/>
      <c r="Z1957" s="44"/>
      <c r="AA1957" s="44"/>
      <c r="AB1957" s="44"/>
    </row>
    <row r="1958" s="35" customFormat="1" customHeight="1" spans="1:28">
      <c r="A1958" s="30"/>
      <c r="B1958" s="38">
        <v>46164</v>
      </c>
      <c r="C1958" s="69" t="s">
        <v>28</v>
      </c>
      <c r="D1958" s="30" t="s">
        <v>33</v>
      </c>
      <c r="E1958" s="65" t="s">
        <v>90</v>
      </c>
      <c r="F1958" s="56">
        <v>3113.14</v>
      </c>
      <c r="G1958" s="56"/>
      <c r="H1958" s="32">
        <v>80138.6399999997</v>
      </c>
      <c r="I1958" s="31" t="s">
        <v>91</v>
      </c>
      <c r="J1958" s="30"/>
      <c r="K1958" s="31"/>
      <c r="L1958" s="30">
        <v>202605</v>
      </c>
      <c r="M1958" s="31"/>
      <c r="N1958" s="30">
        <v>202605</v>
      </c>
      <c r="O1958" s="31"/>
      <c r="P1958" s="30"/>
      <c r="Z1958" s="44"/>
      <c r="AA1958" s="44"/>
      <c r="AB1958" s="44"/>
    </row>
    <row r="1959" s="35" customFormat="1" customHeight="1" spans="1:28">
      <c r="A1959" s="30"/>
      <c r="B1959" s="38">
        <v>46164</v>
      </c>
      <c r="C1959" s="69" t="s">
        <v>28</v>
      </c>
      <c r="D1959" s="30" t="s">
        <v>33</v>
      </c>
      <c r="E1959" s="65" t="s">
        <v>624</v>
      </c>
      <c r="F1959" s="56">
        <v>136.1</v>
      </c>
      <c r="G1959" s="56"/>
      <c r="H1959" s="32">
        <v>80274.7399999998</v>
      </c>
      <c r="I1959" s="31" t="s">
        <v>274</v>
      </c>
      <c r="J1959" s="30"/>
      <c r="K1959" s="31"/>
      <c r="L1959" s="30">
        <v>202605</v>
      </c>
      <c r="M1959" s="31"/>
      <c r="N1959" s="30">
        <v>202605</v>
      </c>
      <c r="O1959" s="31"/>
      <c r="P1959" s="30"/>
      <c r="Z1959" s="44"/>
      <c r="AA1959" s="44"/>
      <c r="AB1959" s="44"/>
    </row>
    <row r="1960" s="35" customFormat="1" customHeight="1" spans="1:28">
      <c r="A1960" s="30"/>
      <c r="B1960" s="38">
        <v>46164</v>
      </c>
      <c r="C1960" s="69" t="s">
        <v>28</v>
      </c>
      <c r="D1960" s="30" t="s">
        <v>33</v>
      </c>
      <c r="E1960" s="65" t="s">
        <v>108</v>
      </c>
      <c r="F1960" s="56">
        <v>2836.74</v>
      </c>
      <c r="G1960" s="56"/>
      <c r="H1960" s="32">
        <v>83111.48</v>
      </c>
      <c r="I1960" s="31" t="s">
        <v>109</v>
      </c>
      <c r="J1960" s="30"/>
      <c r="K1960" s="31"/>
      <c r="L1960" s="30">
        <v>202605</v>
      </c>
      <c r="M1960" s="31"/>
      <c r="N1960" s="30">
        <v>202605</v>
      </c>
      <c r="O1960" s="31"/>
      <c r="P1960" s="30"/>
      <c r="Z1960" s="44"/>
      <c r="AA1960" s="44"/>
      <c r="AB1960" s="44"/>
    </row>
    <row r="1961" s="35" customFormat="1" customHeight="1" spans="1:28">
      <c r="A1961" s="30"/>
      <c r="B1961" s="38">
        <v>46164</v>
      </c>
      <c r="C1961" s="69" t="s">
        <v>28</v>
      </c>
      <c r="D1961" s="30"/>
      <c r="E1961" s="65" t="s">
        <v>668</v>
      </c>
      <c r="F1961" s="56"/>
      <c r="G1961" s="56">
        <v>300</v>
      </c>
      <c r="H1961" s="32">
        <v>82811.48</v>
      </c>
      <c r="I1961" s="31" t="s">
        <v>11</v>
      </c>
      <c r="J1961" s="30"/>
      <c r="K1961" s="31"/>
      <c r="L1961" s="30">
        <v>202605</v>
      </c>
      <c r="M1961" s="31"/>
      <c r="N1961" s="30">
        <v>202605</v>
      </c>
      <c r="O1961" s="31"/>
      <c r="P1961" s="30"/>
      <c r="Z1961" s="44"/>
      <c r="AA1961" s="44"/>
      <c r="AB1961" s="44"/>
    </row>
    <row r="1962" s="35" customFormat="1" customHeight="1" spans="1:28">
      <c r="A1962" s="30"/>
      <c r="B1962" s="38">
        <v>46164</v>
      </c>
      <c r="C1962" s="69" t="s">
        <v>28</v>
      </c>
      <c r="D1962" s="30"/>
      <c r="E1962" s="65" t="s">
        <v>669</v>
      </c>
      <c r="F1962" s="56"/>
      <c r="G1962" s="56">
        <v>767</v>
      </c>
      <c r="H1962" s="32">
        <v>82044.48</v>
      </c>
      <c r="I1962" s="31" t="s">
        <v>11</v>
      </c>
      <c r="J1962" s="30"/>
      <c r="K1962" s="31"/>
      <c r="L1962" s="30">
        <v>202605</v>
      </c>
      <c r="M1962" s="31"/>
      <c r="N1962" s="30">
        <v>202605</v>
      </c>
      <c r="O1962" s="31"/>
      <c r="P1962" s="30"/>
      <c r="Z1962" s="44"/>
      <c r="AA1962" s="44"/>
      <c r="AB1962" s="44"/>
    </row>
    <row r="1963" s="35" customFormat="1" customHeight="1" spans="1:28">
      <c r="A1963" s="30"/>
      <c r="B1963" s="38">
        <v>46164</v>
      </c>
      <c r="C1963" s="69" t="s">
        <v>28</v>
      </c>
      <c r="D1963" s="30"/>
      <c r="E1963" s="65" t="s">
        <v>670</v>
      </c>
      <c r="F1963" s="56"/>
      <c r="G1963" s="56">
        <v>1600</v>
      </c>
      <c r="H1963" s="32">
        <v>80444.48</v>
      </c>
      <c r="I1963" s="31" t="s">
        <v>11</v>
      </c>
      <c r="J1963" s="30"/>
      <c r="K1963" s="31"/>
      <c r="L1963" s="30">
        <v>202605</v>
      </c>
      <c r="M1963" s="31"/>
      <c r="N1963" s="30">
        <v>202605</v>
      </c>
      <c r="O1963" s="31"/>
      <c r="P1963" s="30"/>
      <c r="Z1963" s="44"/>
      <c r="AA1963" s="44"/>
      <c r="AB1963" s="44"/>
    </row>
    <row r="1964" s="35" customFormat="1" customHeight="1" spans="1:28">
      <c r="A1964" s="30"/>
      <c r="B1964" s="38">
        <v>46164</v>
      </c>
      <c r="C1964" s="69" t="s">
        <v>28</v>
      </c>
      <c r="D1964" s="30"/>
      <c r="E1964" s="65" t="s">
        <v>671</v>
      </c>
      <c r="F1964" s="56"/>
      <c r="G1964" s="56">
        <v>1600</v>
      </c>
      <c r="H1964" s="32">
        <v>78844.48</v>
      </c>
      <c r="I1964" s="31" t="s">
        <v>11</v>
      </c>
      <c r="J1964" s="30"/>
      <c r="K1964" s="31"/>
      <c r="L1964" s="30">
        <v>202605</v>
      </c>
      <c r="M1964" s="31"/>
      <c r="N1964" s="30">
        <v>202605</v>
      </c>
      <c r="O1964" s="31"/>
      <c r="P1964" s="30"/>
      <c r="Z1964" s="44"/>
      <c r="AA1964" s="44"/>
      <c r="AB1964" s="44"/>
    </row>
    <row r="1965" s="35" customFormat="1" customHeight="1" spans="1:28">
      <c r="A1965" s="30"/>
      <c r="B1965" s="38">
        <v>46164</v>
      </c>
      <c r="C1965" s="69" t="s">
        <v>28</v>
      </c>
      <c r="D1965" s="30"/>
      <c r="E1965" s="65" t="s">
        <v>672</v>
      </c>
      <c r="F1965" s="56"/>
      <c r="G1965" s="56">
        <v>3425</v>
      </c>
      <c r="H1965" s="32">
        <v>75419.48</v>
      </c>
      <c r="I1965" s="31" t="s">
        <v>11</v>
      </c>
      <c r="J1965" s="30"/>
      <c r="K1965" s="31"/>
      <c r="L1965" s="30">
        <v>202605</v>
      </c>
      <c r="M1965" s="31"/>
      <c r="N1965" s="30">
        <v>202605</v>
      </c>
      <c r="O1965" s="31"/>
      <c r="P1965" s="30"/>
      <c r="Z1965" s="44"/>
      <c r="AA1965" s="44"/>
      <c r="AB1965" s="44"/>
    </row>
    <row r="1966" s="35" customFormat="1" customHeight="1" spans="1:28">
      <c r="A1966" s="30"/>
      <c r="B1966" s="38">
        <v>46166</v>
      </c>
      <c r="C1966" s="69" t="s">
        <v>28</v>
      </c>
      <c r="D1966" s="30" t="s">
        <v>154</v>
      </c>
      <c r="E1966" s="65" t="s">
        <v>283</v>
      </c>
      <c r="F1966" s="56"/>
      <c r="G1966" s="56">
        <v>15075</v>
      </c>
      <c r="H1966" s="32">
        <v>60344.48</v>
      </c>
      <c r="I1966" s="31" t="s">
        <v>72</v>
      </c>
      <c r="J1966" s="30"/>
      <c r="K1966" s="31"/>
      <c r="L1966" s="30">
        <v>202605</v>
      </c>
      <c r="M1966" s="31"/>
      <c r="N1966" s="30">
        <v>202605</v>
      </c>
      <c r="O1966" s="31"/>
      <c r="P1966" s="30"/>
      <c r="Z1966" s="44"/>
      <c r="AA1966" s="44"/>
      <c r="AB1966" s="44"/>
    </row>
    <row r="1967" s="35" customFormat="1" customHeight="1" spans="1:28">
      <c r="A1967" s="30"/>
      <c r="B1967" s="38">
        <v>46166</v>
      </c>
      <c r="C1967" s="69" t="s">
        <v>28</v>
      </c>
      <c r="D1967" s="30" t="s">
        <v>154</v>
      </c>
      <c r="E1967" s="65" t="s">
        <v>673</v>
      </c>
      <c r="F1967" s="56"/>
      <c r="G1967" s="56">
        <v>47094.14</v>
      </c>
      <c r="H1967" s="32">
        <v>13250.3399999999</v>
      </c>
      <c r="I1967" s="31" t="s">
        <v>72</v>
      </c>
      <c r="J1967" s="30"/>
      <c r="K1967" s="31"/>
      <c r="L1967" s="30">
        <v>202605</v>
      </c>
      <c r="M1967" s="31"/>
      <c r="N1967" s="30">
        <v>202605</v>
      </c>
      <c r="O1967" s="31"/>
      <c r="P1967" s="30"/>
      <c r="Z1967" s="44"/>
      <c r="AA1967" s="44"/>
      <c r="AB1967" s="44"/>
    </row>
    <row r="1968" s="35" customFormat="1" customHeight="1" spans="1:28">
      <c r="A1968" s="30"/>
      <c r="B1968" s="38">
        <v>46166</v>
      </c>
      <c r="C1968" s="69" t="s">
        <v>28</v>
      </c>
      <c r="D1968" s="30" t="s">
        <v>33</v>
      </c>
      <c r="E1968" s="65" t="s">
        <v>153</v>
      </c>
      <c r="F1968" s="56">
        <v>200000</v>
      </c>
      <c r="G1968" s="56"/>
      <c r="H1968" s="32">
        <v>213250.34</v>
      </c>
      <c r="I1968" s="31"/>
      <c r="J1968" s="30"/>
      <c r="K1968" s="31"/>
      <c r="L1968" s="30">
        <v>202605</v>
      </c>
      <c r="M1968" s="31"/>
      <c r="N1968" s="30">
        <v>202605</v>
      </c>
      <c r="O1968" s="31"/>
      <c r="P1968" s="30"/>
      <c r="Z1968" s="44"/>
      <c r="AA1968" s="44"/>
      <c r="AB1968" s="44"/>
    </row>
    <row r="1969" s="35" customFormat="1" customHeight="1" spans="1:28">
      <c r="A1969" s="30"/>
      <c r="B1969" s="38">
        <v>46166</v>
      </c>
      <c r="C1969" s="69" t="s">
        <v>28</v>
      </c>
      <c r="D1969" s="30" t="s">
        <v>154</v>
      </c>
      <c r="E1969" s="65" t="s">
        <v>617</v>
      </c>
      <c r="F1969" s="56"/>
      <c r="G1969" s="56">
        <v>33581.1</v>
      </c>
      <c r="H1969" s="32">
        <v>179669.24</v>
      </c>
      <c r="I1969" s="31" t="s">
        <v>72</v>
      </c>
      <c r="J1969" s="30"/>
      <c r="K1969" s="31"/>
      <c r="L1969" s="30">
        <v>202605</v>
      </c>
      <c r="M1969" s="31"/>
      <c r="N1969" s="30">
        <v>202605</v>
      </c>
      <c r="O1969" s="31"/>
      <c r="P1969" s="30"/>
      <c r="Z1969" s="44"/>
      <c r="AA1969" s="44"/>
      <c r="AB1969" s="44"/>
    </row>
    <row r="1970" s="35" customFormat="1" customHeight="1" spans="1:28">
      <c r="A1970" s="30"/>
      <c r="B1970" s="38">
        <v>46167</v>
      </c>
      <c r="C1970" s="69" t="s">
        <v>28</v>
      </c>
      <c r="D1970" s="30"/>
      <c r="E1970" s="65" t="s">
        <v>510</v>
      </c>
      <c r="F1970" s="56"/>
      <c r="G1970" s="56">
        <v>3000</v>
      </c>
      <c r="H1970" s="32">
        <v>176669.24</v>
      </c>
      <c r="I1970" s="31" t="s">
        <v>11</v>
      </c>
      <c r="J1970" s="30"/>
      <c r="K1970" s="31"/>
      <c r="L1970" s="30">
        <v>202605</v>
      </c>
      <c r="M1970" s="31"/>
      <c r="N1970" s="30">
        <v>202605</v>
      </c>
      <c r="O1970" s="31"/>
      <c r="P1970" s="30"/>
      <c r="Z1970" s="44"/>
      <c r="AA1970" s="44"/>
      <c r="AB1970" s="44"/>
    </row>
    <row r="1971" s="35" customFormat="1" customHeight="1" spans="1:28">
      <c r="A1971" s="30"/>
      <c r="B1971" s="38">
        <v>46167</v>
      </c>
      <c r="C1971" s="69" t="s">
        <v>28</v>
      </c>
      <c r="D1971" s="30"/>
      <c r="E1971" s="65" t="s">
        <v>674</v>
      </c>
      <c r="F1971" s="56"/>
      <c r="G1971" s="56">
        <v>27242.8</v>
      </c>
      <c r="H1971" s="32">
        <v>149426.44</v>
      </c>
      <c r="I1971" s="31" t="s">
        <v>72</v>
      </c>
      <c r="J1971" s="30"/>
      <c r="K1971" s="31"/>
      <c r="L1971" s="30">
        <v>202605</v>
      </c>
      <c r="M1971" s="31"/>
      <c r="N1971" s="30">
        <v>202605</v>
      </c>
      <c r="O1971" s="31"/>
      <c r="P1971" s="30"/>
      <c r="Z1971" s="44"/>
      <c r="AA1971" s="44"/>
      <c r="AB1971" s="44"/>
    </row>
    <row r="1972" s="35" customFormat="1" customHeight="1" spans="1:28">
      <c r="A1972" s="30"/>
      <c r="B1972" s="38">
        <v>46167</v>
      </c>
      <c r="C1972" s="69" t="s">
        <v>28</v>
      </c>
      <c r="D1972" s="30"/>
      <c r="E1972" s="65" t="s">
        <v>287</v>
      </c>
      <c r="F1972" s="56"/>
      <c r="G1972" s="56">
        <v>1395</v>
      </c>
      <c r="H1972" s="32">
        <v>148031.44</v>
      </c>
      <c r="I1972" s="31" t="s">
        <v>72</v>
      </c>
      <c r="J1972" s="30"/>
      <c r="K1972" s="31"/>
      <c r="L1972" s="30">
        <v>202605</v>
      </c>
      <c r="M1972" s="31"/>
      <c r="N1972" s="30">
        <v>202605</v>
      </c>
      <c r="O1972" s="31"/>
      <c r="P1972" s="30"/>
      <c r="Z1972" s="44"/>
      <c r="AA1972" s="44"/>
      <c r="AB1972" s="44"/>
    </row>
    <row r="1973" s="35" customFormat="1" customHeight="1" spans="1:28">
      <c r="A1973" s="30"/>
      <c r="B1973" s="38">
        <v>46167</v>
      </c>
      <c r="C1973" s="69" t="s">
        <v>28</v>
      </c>
      <c r="D1973" s="30"/>
      <c r="E1973" s="65" t="s">
        <v>157</v>
      </c>
      <c r="F1973" s="56"/>
      <c r="G1973" s="56">
        <v>3275</v>
      </c>
      <c r="H1973" s="32">
        <v>144756.44</v>
      </c>
      <c r="I1973" s="31" t="s">
        <v>72</v>
      </c>
      <c r="J1973" s="30"/>
      <c r="K1973" s="31"/>
      <c r="L1973" s="30">
        <v>202605</v>
      </c>
      <c r="M1973" s="31"/>
      <c r="N1973" s="30">
        <v>202605</v>
      </c>
      <c r="O1973" s="31"/>
      <c r="P1973" s="30"/>
      <c r="Z1973" s="44"/>
      <c r="AA1973" s="44"/>
      <c r="AB1973" s="44"/>
    </row>
    <row r="1974" s="35" customFormat="1" customHeight="1" spans="1:28">
      <c r="A1974" s="30"/>
      <c r="B1974" s="38">
        <v>46167</v>
      </c>
      <c r="C1974" s="69" t="s">
        <v>28</v>
      </c>
      <c r="D1974" s="30"/>
      <c r="E1974" s="65" t="s">
        <v>289</v>
      </c>
      <c r="F1974" s="56"/>
      <c r="G1974" s="56">
        <v>26296.2</v>
      </c>
      <c r="H1974" s="32">
        <v>118460.24</v>
      </c>
      <c r="I1974" s="31" t="s">
        <v>72</v>
      </c>
      <c r="J1974" s="30"/>
      <c r="K1974" s="31"/>
      <c r="L1974" s="30">
        <v>202605</v>
      </c>
      <c r="M1974" s="31"/>
      <c r="N1974" s="30">
        <v>202605</v>
      </c>
      <c r="O1974" s="31"/>
      <c r="P1974" s="30"/>
      <c r="Z1974" s="44"/>
      <c r="AA1974" s="44"/>
      <c r="AB1974" s="44"/>
    </row>
    <row r="1975" s="35" customFormat="1" customHeight="1" spans="1:28">
      <c r="A1975" s="30"/>
      <c r="B1975" s="38">
        <v>46167</v>
      </c>
      <c r="C1975" s="69" t="s">
        <v>28</v>
      </c>
      <c r="D1975" s="30"/>
      <c r="E1975" s="56" t="s">
        <v>290</v>
      </c>
      <c r="F1975" s="56"/>
      <c r="G1975" s="56">
        <v>14904</v>
      </c>
      <c r="H1975" s="32">
        <v>103556.24</v>
      </c>
      <c r="I1975" s="31" t="s">
        <v>72</v>
      </c>
      <c r="J1975" s="30"/>
      <c r="K1975" s="31"/>
      <c r="L1975" s="30">
        <v>202605</v>
      </c>
      <c r="M1975" s="31"/>
      <c r="N1975" s="30">
        <v>202605</v>
      </c>
      <c r="O1975" s="31"/>
      <c r="P1975" s="30"/>
      <c r="Z1975" s="44"/>
      <c r="AA1975" s="44"/>
      <c r="AB1975" s="44"/>
    </row>
    <row r="1976" s="35" customFormat="1" customHeight="1" spans="1:28">
      <c r="A1976" s="30"/>
      <c r="B1976" s="38">
        <v>46167</v>
      </c>
      <c r="C1976" s="69" t="s">
        <v>28</v>
      </c>
      <c r="D1976" s="30"/>
      <c r="E1976" s="56" t="s">
        <v>343</v>
      </c>
      <c r="F1976" s="56"/>
      <c r="G1976" s="56">
        <v>2332</v>
      </c>
      <c r="H1976" s="32">
        <v>101224.24</v>
      </c>
      <c r="I1976" s="31" t="s">
        <v>72</v>
      </c>
      <c r="J1976" s="30"/>
      <c r="K1976" s="31"/>
      <c r="L1976" s="30">
        <v>202605</v>
      </c>
      <c r="M1976" s="31"/>
      <c r="N1976" s="30">
        <v>202605</v>
      </c>
      <c r="O1976" s="31"/>
      <c r="P1976" s="30"/>
      <c r="Z1976" s="44"/>
      <c r="AA1976" s="44"/>
      <c r="AB1976" s="44"/>
    </row>
    <row r="1977" s="35" customFormat="1" customHeight="1" spans="1:28">
      <c r="A1977" s="30"/>
      <c r="B1977" s="38">
        <v>46167</v>
      </c>
      <c r="C1977" s="69" t="s">
        <v>28</v>
      </c>
      <c r="D1977" s="30"/>
      <c r="E1977" s="56" t="s">
        <v>292</v>
      </c>
      <c r="F1977" s="56"/>
      <c r="G1977" s="56">
        <v>11304</v>
      </c>
      <c r="H1977" s="32">
        <v>89920.2399999998</v>
      </c>
      <c r="I1977" s="31" t="s">
        <v>72</v>
      </c>
      <c r="J1977" s="30"/>
      <c r="K1977" s="31"/>
      <c r="L1977" s="30">
        <v>202605</v>
      </c>
      <c r="M1977" s="31"/>
      <c r="N1977" s="30">
        <v>202605</v>
      </c>
      <c r="O1977" s="31"/>
      <c r="P1977" s="30"/>
      <c r="Z1977" s="44"/>
      <c r="AA1977" s="44"/>
      <c r="AB1977" s="44"/>
    </row>
    <row r="1978" s="35" customFormat="1" customHeight="1" spans="1:28">
      <c r="A1978" s="30"/>
      <c r="B1978" s="38">
        <v>46167</v>
      </c>
      <c r="C1978" s="69" t="s">
        <v>28</v>
      </c>
      <c r="D1978" s="30"/>
      <c r="E1978" s="58" t="s">
        <v>129</v>
      </c>
      <c r="F1978" s="56">
        <v>487</v>
      </c>
      <c r="G1978" s="56"/>
      <c r="H1978" s="32">
        <v>90407.2399999998</v>
      </c>
      <c r="I1978" s="31"/>
      <c r="J1978" s="30"/>
      <c r="K1978" s="31"/>
      <c r="L1978" s="30"/>
      <c r="M1978" s="65" t="s">
        <v>129</v>
      </c>
      <c r="N1978" s="30">
        <v>202605</v>
      </c>
      <c r="O1978" s="31"/>
      <c r="P1978" s="30"/>
      <c r="Z1978" s="44"/>
      <c r="AA1978" s="44"/>
      <c r="AB1978" s="44"/>
    </row>
    <row r="1979" s="35" customFormat="1" customHeight="1" spans="1:28">
      <c r="A1979" s="30"/>
      <c r="B1979" s="38">
        <v>46168</v>
      </c>
      <c r="C1979" s="69" t="s">
        <v>28</v>
      </c>
      <c r="D1979" s="30" t="s">
        <v>33</v>
      </c>
      <c r="E1979" s="56" t="s">
        <v>104</v>
      </c>
      <c r="F1979" s="56">
        <v>6614.06</v>
      </c>
      <c r="G1979" s="56"/>
      <c r="H1979" s="32">
        <v>97021.2999999998</v>
      </c>
      <c r="I1979" s="30" t="s">
        <v>105</v>
      </c>
      <c r="J1979" s="30"/>
      <c r="K1979" s="31"/>
      <c r="L1979" s="30">
        <v>202605</v>
      </c>
      <c r="M1979" s="31"/>
      <c r="N1979" s="30">
        <v>202605</v>
      </c>
      <c r="O1979" s="31"/>
      <c r="P1979" s="30"/>
      <c r="Z1979" s="44"/>
      <c r="AA1979" s="44"/>
      <c r="AB1979" s="44"/>
    </row>
    <row r="1980" s="35" customFormat="1" customHeight="1" spans="1:28">
      <c r="A1980" s="30"/>
      <c r="B1980" s="38">
        <v>46168</v>
      </c>
      <c r="C1980" s="69" t="s">
        <v>28</v>
      </c>
      <c r="D1980" s="30" t="s">
        <v>33</v>
      </c>
      <c r="E1980" s="65" t="s">
        <v>104</v>
      </c>
      <c r="F1980" s="56">
        <v>1800</v>
      </c>
      <c r="G1980" s="56"/>
      <c r="H1980" s="32">
        <v>98821.2999999998</v>
      </c>
      <c r="I1980" s="30" t="s">
        <v>105</v>
      </c>
      <c r="J1980" s="30"/>
      <c r="K1980" s="31"/>
      <c r="L1980" s="30">
        <v>202605</v>
      </c>
      <c r="M1980" s="31"/>
      <c r="N1980" s="30">
        <v>202605</v>
      </c>
      <c r="O1980" s="31"/>
      <c r="P1980" s="30"/>
      <c r="Z1980" s="44"/>
      <c r="AA1980" s="44"/>
      <c r="AB1980" s="44"/>
    </row>
    <row r="1981" s="35" customFormat="1" customHeight="1" spans="1:28">
      <c r="A1981" s="30"/>
      <c r="B1981" s="38">
        <v>46203</v>
      </c>
      <c r="C1981" s="69" t="s">
        <v>28</v>
      </c>
      <c r="D1981" s="30"/>
      <c r="E1981" s="65" t="s">
        <v>675</v>
      </c>
      <c r="F1981" s="56"/>
      <c r="G1981" s="56">
        <v>15600</v>
      </c>
      <c r="H1981" s="32">
        <v>83221.2999999998</v>
      </c>
      <c r="I1981" s="31" t="s">
        <v>676</v>
      </c>
      <c r="J1981" s="30"/>
      <c r="K1981" s="31"/>
      <c r="L1981" s="30">
        <v>202606</v>
      </c>
      <c r="M1981" s="31"/>
      <c r="N1981" s="30">
        <v>202606</v>
      </c>
      <c r="O1981" s="31"/>
      <c r="P1981" s="30"/>
      <c r="Z1981" s="44"/>
      <c r="AA1981" s="44"/>
      <c r="AB1981" s="44"/>
    </row>
    <row r="1982" s="35" customFormat="1" customHeight="1" spans="1:28">
      <c r="A1982" s="30"/>
      <c r="B1982" s="38">
        <v>46203</v>
      </c>
      <c r="C1982" s="69" t="s">
        <v>28</v>
      </c>
      <c r="D1982" s="30"/>
      <c r="E1982" s="65" t="s">
        <v>675</v>
      </c>
      <c r="F1982" s="56"/>
      <c r="G1982" s="56">
        <v>15600</v>
      </c>
      <c r="H1982" s="32">
        <v>67621.2999999998</v>
      </c>
      <c r="I1982" s="31" t="s">
        <v>677</v>
      </c>
      <c r="J1982" s="30"/>
      <c r="K1982" s="31"/>
      <c r="L1982" s="30">
        <v>202606</v>
      </c>
      <c r="M1982" s="31"/>
      <c r="N1982" s="30">
        <v>202606</v>
      </c>
      <c r="O1982" s="31"/>
      <c r="P1982" s="30"/>
      <c r="Z1982" s="44"/>
      <c r="AA1982" s="44"/>
      <c r="AB1982" s="44"/>
    </row>
    <row r="1983" s="35" customFormat="1" customHeight="1" spans="1:28">
      <c r="A1983" s="30"/>
      <c r="B1983" s="38">
        <v>46203</v>
      </c>
      <c r="C1983" s="69" t="s">
        <v>28</v>
      </c>
      <c r="D1983" s="30"/>
      <c r="E1983" s="65" t="s">
        <v>675</v>
      </c>
      <c r="F1983" s="56"/>
      <c r="G1983" s="56">
        <v>15600</v>
      </c>
      <c r="H1983" s="32">
        <v>52021.2999999998</v>
      </c>
      <c r="I1983" s="31" t="s">
        <v>678</v>
      </c>
      <c r="J1983" s="30"/>
      <c r="K1983" s="31"/>
      <c r="L1983" s="30">
        <v>202606</v>
      </c>
      <c r="M1983" s="31"/>
      <c r="N1983" s="30">
        <v>202606</v>
      </c>
      <c r="O1983" s="31"/>
      <c r="P1983" s="30"/>
      <c r="Z1983" s="44"/>
      <c r="AA1983" s="44"/>
      <c r="AB1983" s="44"/>
    </row>
    <row r="1984" s="35" customFormat="1" customHeight="1" spans="1:28">
      <c r="A1984" s="30"/>
      <c r="B1984" s="38">
        <v>46168</v>
      </c>
      <c r="C1984" s="69" t="s">
        <v>28</v>
      </c>
      <c r="D1984" s="30"/>
      <c r="E1984" s="58" t="s">
        <v>679</v>
      </c>
      <c r="F1984" s="56">
        <v>390</v>
      </c>
      <c r="G1984" s="56"/>
      <c r="H1984" s="32">
        <v>52411.2999999998</v>
      </c>
      <c r="I1984" s="31"/>
      <c r="J1984" s="30"/>
      <c r="K1984" s="31"/>
      <c r="L1984" s="30">
        <v>202606</v>
      </c>
      <c r="M1984" s="65" t="s">
        <v>679</v>
      </c>
      <c r="N1984" s="30">
        <v>202605</v>
      </c>
      <c r="O1984" s="31"/>
      <c r="P1984" s="30"/>
      <c r="Z1984" s="44"/>
      <c r="AA1984" s="44"/>
      <c r="AB1984" s="44"/>
    </row>
    <row r="1985" s="35" customFormat="1" customHeight="1" spans="1:28">
      <c r="A1985" s="30"/>
      <c r="B1985" s="38">
        <v>46168</v>
      </c>
      <c r="C1985" s="69" t="s">
        <v>28</v>
      </c>
      <c r="D1985" s="30"/>
      <c r="E1985" s="58" t="s">
        <v>680</v>
      </c>
      <c r="F1985" s="56">
        <v>114</v>
      </c>
      <c r="G1985" s="56"/>
      <c r="H1985" s="32">
        <v>52525.2999999998</v>
      </c>
      <c r="I1985" s="31"/>
      <c r="J1985" s="30"/>
      <c r="K1985" s="31"/>
      <c r="L1985" s="30">
        <v>202606</v>
      </c>
      <c r="M1985" s="65" t="s">
        <v>680</v>
      </c>
      <c r="N1985" s="30">
        <v>202605</v>
      </c>
      <c r="O1985" s="31"/>
      <c r="P1985" s="30"/>
      <c r="Z1985" s="44"/>
      <c r="AA1985" s="44"/>
      <c r="AB1985" s="44"/>
    </row>
    <row r="1986" s="35" customFormat="1" customHeight="1" spans="1:28">
      <c r="A1986" s="30"/>
      <c r="B1986" s="38">
        <v>46168</v>
      </c>
      <c r="C1986" s="69" t="s">
        <v>28</v>
      </c>
      <c r="D1986" s="30"/>
      <c r="E1986" s="58" t="s">
        <v>681</v>
      </c>
      <c r="F1986" s="56">
        <v>20</v>
      </c>
      <c r="G1986" s="56"/>
      <c r="H1986" s="32">
        <v>52545.2999999998</v>
      </c>
      <c r="I1986" s="31"/>
      <c r="J1986" s="30"/>
      <c r="K1986" s="31"/>
      <c r="L1986" s="30">
        <v>202606</v>
      </c>
      <c r="M1986" s="65" t="s">
        <v>681</v>
      </c>
      <c r="N1986" s="30">
        <v>202605</v>
      </c>
      <c r="O1986" s="31"/>
      <c r="P1986" s="30"/>
      <c r="Z1986" s="44"/>
      <c r="AA1986" s="44"/>
      <c r="AB1986" s="44"/>
    </row>
    <row r="1987" s="35" customFormat="1" customHeight="1" spans="1:28">
      <c r="A1987" s="30"/>
      <c r="B1987" s="38">
        <v>46168</v>
      </c>
      <c r="C1987" s="69" t="s">
        <v>28</v>
      </c>
      <c r="D1987" s="30"/>
      <c r="E1987" s="65" t="s">
        <v>682</v>
      </c>
      <c r="F1987" s="56"/>
      <c r="G1987" s="56">
        <v>3618.6</v>
      </c>
      <c r="H1987" s="32">
        <v>48926.6999999997</v>
      </c>
      <c r="I1987" s="31"/>
      <c r="J1987" s="30"/>
      <c r="K1987" s="31"/>
      <c r="L1987" s="30">
        <v>202606</v>
      </c>
      <c r="M1987" s="31"/>
      <c r="N1987" s="30">
        <v>202605</v>
      </c>
      <c r="O1987" s="31"/>
      <c r="P1987" s="30"/>
      <c r="Z1987" s="44"/>
      <c r="AA1987" s="44"/>
      <c r="AB1987" s="44"/>
    </row>
    <row r="1988" s="35" customFormat="1" customHeight="1" spans="1:28">
      <c r="A1988" s="30"/>
      <c r="B1988" s="38">
        <v>46168</v>
      </c>
      <c r="C1988" s="69" t="s">
        <v>28</v>
      </c>
      <c r="D1988" s="30" t="s">
        <v>122</v>
      </c>
      <c r="E1988" s="58" t="s">
        <v>683</v>
      </c>
      <c r="F1988" s="56"/>
      <c r="G1988" s="56">
        <v>5000</v>
      </c>
      <c r="H1988" s="32">
        <v>43926.6999999997</v>
      </c>
      <c r="I1988" s="31"/>
      <c r="J1988" s="30"/>
      <c r="K1988" s="31"/>
      <c r="L1988" s="30"/>
      <c r="M1988" s="31"/>
      <c r="N1988" s="30">
        <v>202605</v>
      </c>
      <c r="O1988" s="31" t="s">
        <v>124</v>
      </c>
      <c r="P1988" s="30"/>
      <c r="Z1988" s="44"/>
      <c r="AA1988" s="44"/>
      <c r="AB1988" s="44"/>
    </row>
    <row r="1989" s="35" customFormat="1" customHeight="1" spans="1:28">
      <c r="A1989" s="30"/>
      <c r="B1989" s="38">
        <v>46169</v>
      </c>
      <c r="C1989" s="69" t="s">
        <v>28</v>
      </c>
      <c r="D1989" s="30" t="s">
        <v>33</v>
      </c>
      <c r="E1989" s="65" t="s">
        <v>291</v>
      </c>
      <c r="F1989" s="56"/>
      <c r="G1989" s="56">
        <v>22232.9</v>
      </c>
      <c r="H1989" s="32">
        <v>21693.7999999998</v>
      </c>
      <c r="I1989" s="31" t="s">
        <v>72</v>
      </c>
      <c r="J1989" s="30"/>
      <c r="K1989" s="31"/>
      <c r="L1989" s="30">
        <v>202605</v>
      </c>
      <c r="M1989" s="31"/>
      <c r="N1989" s="30">
        <v>202605</v>
      </c>
      <c r="O1989" s="31"/>
      <c r="P1989" s="30"/>
      <c r="Z1989" s="44"/>
      <c r="AA1989" s="44"/>
      <c r="AB1989" s="44"/>
    </row>
    <row r="1990" s="35" customFormat="1" customHeight="1" spans="1:28">
      <c r="A1990" s="30"/>
      <c r="B1990" s="38">
        <v>46169</v>
      </c>
      <c r="C1990" s="69" t="s">
        <v>28</v>
      </c>
      <c r="D1990" s="30" t="s">
        <v>33</v>
      </c>
      <c r="E1990" s="65" t="s">
        <v>684</v>
      </c>
      <c r="F1990" s="56"/>
      <c r="G1990" s="56">
        <v>122.5</v>
      </c>
      <c r="H1990" s="32">
        <v>21571.2999999998</v>
      </c>
      <c r="I1990" s="31" t="s">
        <v>72</v>
      </c>
      <c r="J1990" s="30"/>
      <c r="K1990" s="31"/>
      <c r="L1990" s="30">
        <v>202605</v>
      </c>
      <c r="M1990" s="31"/>
      <c r="N1990" s="30">
        <v>202605</v>
      </c>
      <c r="O1990" s="31"/>
      <c r="P1990" s="30"/>
      <c r="Z1990" s="44"/>
      <c r="AA1990" s="44"/>
      <c r="AB1990" s="44"/>
    </row>
    <row r="1991" s="35" customFormat="1" customHeight="1" spans="1:28">
      <c r="A1991" s="30"/>
      <c r="B1991" s="38">
        <v>46169</v>
      </c>
      <c r="C1991" s="69" t="s">
        <v>28</v>
      </c>
      <c r="D1991" s="30" t="s">
        <v>33</v>
      </c>
      <c r="E1991" s="65" t="s">
        <v>355</v>
      </c>
      <c r="F1991" s="56"/>
      <c r="G1991" s="78">
        <v>6989</v>
      </c>
      <c r="H1991" s="32">
        <v>14582.2999999998</v>
      </c>
      <c r="I1991" s="31" t="s">
        <v>72</v>
      </c>
      <c r="J1991" s="30"/>
      <c r="K1991" s="31"/>
      <c r="L1991" s="29">
        <v>202608</v>
      </c>
      <c r="M1991" s="31"/>
      <c r="N1991" s="30">
        <v>202605</v>
      </c>
      <c r="O1991" s="31"/>
      <c r="P1991" s="30"/>
      <c r="Z1991" s="44"/>
      <c r="AA1991" s="44"/>
      <c r="AB1991" s="44"/>
    </row>
    <row r="1992" s="35" customFormat="1" customHeight="1" spans="1:28">
      <c r="A1992" s="30"/>
      <c r="B1992" s="38"/>
      <c r="C1992" s="69"/>
      <c r="D1992" s="30" t="s">
        <v>33</v>
      </c>
      <c r="E1992" s="65"/>
      <c r="F1992" s="56"/>
      <c r="G1992" s="56"/>
      <c r="H1992" s="32"/>
      <c r="I1992" s="31"/>
      <c r="J1992" s="30"/>
      <c r="K1992" s="31"/>
      <c r="L1992" s="30"/>
      <c r="M1992" s="31"/>
      <c r="N1992" s="30"/>
      <c r="O1992" s="31"/>
      <c r="P1992" s="30"/>
      <c r="Z1992" s="44"/>
      <c r="AA1992" s="44"/>
      <c r="AB1992" s="44"/>
    </row>
    <row r="1993" s="35" customFormat="1" customHeight="1" spans="1:28">
      <c r="A1993" s="30"/>
      <c r="B1993" s="38">
        <v>46169</v>
      </c>
      <c r="C1993" s="69" t="s">
        <v>28</v>
      </c>
      <c r="D1993" s="30" t="s">
        <v>33</v>
      </c>
      <c r="E1993" s="65" t="s">
        <v>69</v>
      </c>
      <c r="F1993" s="56">
        <v>600000</v>
      </c>
      <c r="G1993" s="56"/>
      <c r="H1993" s="32">
        <v>614582.3</v>
      </c>
      <c r="I1993" s="31"/>
      <c r="J1993" s="30"/>
      <c r="K1993" s="31"/>
      <c r="L1993" s="30"/>
      <c r="M1993" s="31"/>
      <c r="N1993" s="30">
        <v>202605</v>
      </c>
      <c r="O1993" s="31"/>
      <c r="P1993" s="30"/>
      <c r="Z1993" s="44"/>
      <c r="AA1993" s="44"/>
      <c r="AB1993" s="44"/>
    </row>
    <row r="1994" s="35" customFormat="1" customHeight="1" spans="1:28">
      <c r="A1994" s="30"/>
      <c r="B1994" s="38">
        <v>46170</v>
      </c>
      <c r="C1994" s="69" t="s">
        <v>28</v>
      </c>
      <c r="D1994" s="30"/>
      <c r="E1994" s="65" t="s">
        <v>685</v>
      </c>
      <c r="F1994" s="56"/>
      <c r="G1994" s="56">
        <v>12864.32</v>
      </c>
      <c r="H1994" s="32">
        <v>601717.98</v>
      </c>
      <c r="I1994" s="31" t="s">
        <v>11</v>
      </c>
      <c r="J1994" s="30"/>
      <c r="K1994" s="31"/>
      <c r="L1994" s="30">
        <v>202605</v>
      </c>
      <c r="M1994" s="31"/>
      <c r="N1994" s="30">
        <v>202605</v>
      </c>
      <c r="O1994" s="31"/>
      <c r="P1994" s="30"/>
      <c r="Z1994" s="44"/>
      <c r="AA1994" s="44"/>
      <c r="AB1994" s="44"/>
    </row>
    <row r="1995" s="35" customFormat="1" customHeight="1" spans="1:28">
      <c r="A1995" s="30"/>
      <c r="B1995" s="38">
        <v>46170</v>
      </c>
      <c r="C1995" s="69" t="s">
        <v>28</v>
      </c>
      <c r="D1995" s="30"/>
      <c r="E1995" s="65" t="s">
        <v>686</v>
      </c>
      <c r="F1995" s="56"/>
      <c r="G1995" s="56">
        <v>12864.32</v>
      </c>
      <c r="H1995" s="32">
        <v>588853.66</v>
      </c>
      <c r="I1995" s="31" t="s">
        <v>11</v>
      </c>
      <c r="J1995" s="30"/>
      <c r="K1995" s="31"/>
      <c r="L1995" s="30">
        <v>202605</v>
      </c>
      <c r="M1995" s="31"/>
      <c r="N1995" s="30">
        <v>202605</v>
      </c>
      <c r="O1995" s="31"/>
      <c r="P1995" s="30"/>
      <c r="Z1995" s="44"/>
      <c r="AA1995" s="44"/>
      <c r="AB1995" s="44"/>
    </row>
    <row r="1996" s="35" customFormat="1" customHeight="1" spans="1:28">
      <c r="A1996" s="30"/>
      <c r="B1996" s="38">
        <v>46173</v>
      </c>
      <c r="C1996" s="69" t="s">
        <v>28</v>
      </c>
      <c r="D1996" s="30"/>
      <c r="E1996" s="65" t="s">
        <v>687</v>
      </c>
      <c r="F1996" s="56"/>
      <c r="G1996" s="56">
        <v>20200</v>
      </c>
      <c r="H1996" s="32">
        <v>568653.66</v>
      </c>
      <c r="I1996" s="31" t="s">
        <v>11</v>
      </c>
      <c r="J1996" s="30"/>
      <c r="K1996" s="31"/>
      <c r="L1996" s="30">
        <v>202607</v>
      </c>
      <c r="M1996" s="31"/>
      <c r="N1996" s="30">
        <v>202605</v>
      </c>
      <c r="O1996" s="31"/>
      <c r="P1996" s="30"/>
      <c r="Z1996" s="44"/>
      <c r="AA1996" s="44"/>
      <c r="AB1996" s="44"/>
    </row>
    <row r="1997" s="35" customFormat="1" customHeight="1" spans="1:28">
      <c r="A1997" s="30"/>
      <c r="B1997" s="38">
        <v>46173</v>
      </c>
      <c r="C1997" s="69" t="s">
        <v>28</v>
      </c>
      <c r="D1997" s="30"/>
      <c r="E1997" s="65" t="s">
        <v>305</v>
      </c>
      <c r="F1997" s="56"/>
      <c r="G1997" s="56">
        <v>9718.52</v>
      </c>
      <c r="H1997" s="32">
        <v>558935.14</v>
      </c>
      <c r="I1997" s="31" t="s">
        <v>11</v>
      </c>
      <c r="J1997" s="30"/>
      <c r="K1997" s="31"/>
      <c r="L1997" s="30">
        <v>202606</v>
      </c>
      <c r="M1997" s="31"/>
      <c r="N1997" s="30">
        <v>202605</v>
      </c>
      <c r="O1997" s="31"/>
      <c r="P1997" s="30"/>
      <c r="Z1997" s="44"/>
      <c r="AA1997" s="44"/>
      <c r="AB1997" s="44"/>
    </row>
    <row r="1998" s="35" customFormat="1" customHeight="1" spans="1:28">
      <c r="A1998" s="30"/>
      <c r="B1998" s="38">
        <v>46173</v>
      </c>
      <c r="C1998" s="69" t="s">
        <v>28</v>
      </c>
      <c r="D1998" s="30"/>
      <c r="E1998" s="65" t="s">
        <v>688</v>
      </c>
      <c r="F1998" s="56"/>
      <c r="G1998" s="56">
        <v>39636.29</v>
      </c>
      <c r="H1998" s="32">
        <v>519298.85</v>
      </c>
      <c r="I1998" s="31" t="s">
        <v>84</v>
      </c>
      <c r="J1998" s="30"/>
      <c r="K1998" s="31"/>
      <c r="L1998" s="30">
        <v>202605</v>
      </c>
      <c r="M1998" s="31"/>
      <c r="N1998" s="30">
        <v>202605</v>
      </c>
      <c r="O1998" s="31"/>
      <c r="P1998" s="30"/>
      <c r="Z1998" s="44"/>
      <c r="AA1998" s="44"/>
      <c r="AB1998" s="44"/>
    </row>
    <row r="1999" s="35" customFormat="1" customHeight="1" spans="1:28">
      <c r="A1999" s="30"/>
      <c r="B1999" s="38">
        <v>46173</v>
      </c>
      <c r="C1999" s="69" t="s">
        <v>28</v>
      </c>
      <c r="D1999" s="30"/>
      <c r="E1999" s="58" t="s">
        <v>689</v>
      </c>
      <c r="F1999" s="56">
        <v>1896</v>
      </c>
      <c r="G1999" s="56"/>
      <c r="H1999" s="32">
        <v>521194.85</v>
      </c>
      <c r="I1999" s="31"/>
      <c r="J1999" s="30"/>
      <c r="K1999" s="31"/>
      <c r="L1999" s="30">
        <v>202605</v>
      </c>
      <c r="M1999" s="31" t="s">
        <v>689</v>
      </c>
      <c r="N1999" s="30">
        <v>202605</v>
      </c>
      <c r="O1999" s="31"/>
      <c r="P1999" s="30"/>
      <c r="Z1999" s="44"/>
      <c r="AA1999" s="44"/>
      <c r="AB1999" s="44"/>
    </row>
    <row r="2000" s="35" customFormat="1" customHeight="1" spans="1:28">
      <c r="A2000" s="30"/>
      <c r="B2000" s="38">
        <v>46174</v>
      </c>
      <c r="C2000" s="69" t="s">
        <v>28</v>
      </c>
      <c r="D2000" s="30" t="s">
        <v>33</v>
      </c>
      <c r="E2000" s="65" t="s">
        <v>79</v>
      </c>
      <c r="F2000" s="56">
        <v>2670.28</v>
      </c>
      <c r="G2000" s="56"/>
      <c r="H2000" s="32">
        <v>523865.13</v>
      </c>
      <c r="I2000" s="31" t="s">
        <v>80</v>
      </c>
      <c r="J2000" s="30"/>
      <c r="K2000" s="31"/>
      <c r="L2000" s="30">
        <v>202605</v>
      </c>
      <c r="M2000" s="31"/>
      <c r="N2000" s="30">
        <v>202606</v>
      </c>
      <c r="O2000" s="31"/>
      <c r="P2000" s="30"/>
      <c r="Z2000" s="44"/>
      <c r="AA2000" s="44"/>
      <c r="AB2000" s="44"/>
    </row>
    <row r="2001" s="35" customFormat="1" customHeight="1" spans="1:28">
      <c r="A2001" s="30"/>
      <c r="B2001" s="38">
        <v>46174</v>
      </c>
      <c r="C2001" s="69" t="s">
        <v>28</v>
      </c>
      <c r="D2001" s="30" t="s">
        <v>33</v>
      </c>
      <c r="E2001" s="65" t="s">
        <v>75</v>
      </c>
      <c r="F2001" s="56">
        <v>4792.89</v>
      </c>
      <c r="G2001" s="56"/>
      <c r="H2001" s="32">
        <v>528658.02</v>
      </c>
      <c r="I2001" s="30" t="s">
        <v>76</v>
      </c>
      <c r="J2001" s="30"/>
      <c r="K2001" s="31"/>
      <c r="L2001" s="30">
        <v>202605</v>
      </c>
      <c r="M2001" s="31"/>
      <c r="N2001" s="30">
        <v>202606</v>
      </c>
      <c r="O2001" s="31"/>
      <c r="P2001" s="30"/>
      <c r="Z2001" s="44"/>
      <c r="AA2001" s="44"/>
      <c r="AB2001" s="44"/>
    </row>
    <row r="2002" s="35" customFormat="1" customHeight="1" spans="1:28">
      <c r="A2002" s="30"/>
      <c r="B2002" s="38">
        <v>46174</v>
      </c>
      <c r="C2002" s="69" t="s">
        <v>28</v>
      </c>
      <c r="D2002" s="30" t="s">
        <v>33</v>
      </c>
      <c r="E2002" s="65" t="s">
        <v>77</v>
      </c>
      <c r="F2002" s="56">
        <v>3734.04</v>
      </c>
      <c r="G2002" s="56"/>
      <c r="H2002" s="32">
        <v>532392.06</v>
      </c>
      <c r="I2002" s="31" t="s">
        <v>78</v>
      </c>
      <c r="J2002" s="30"/>
      <c r="K2002" s="31"/>
      <c r="L2002" s="30">
        <v>202605</v>
      </c>
      <c r="M2002" s="31"/>
      <c r="N2002" s="30">
        <v>202606</v>
      </c>
      <c r="O2002" s="31"/>
      <c r="P2002" s="30"/>
      <c r="Z2002" s="44"/>
      <c r="AA2002" s="44"/>
      <c r="AB2002" s="44"/>
    </row>
    <row r="2003" s="35" customFormat="1" customHeight="1" spans="1:28">
      <c r="A2003" s="30"/>
      <c r="B2003" s="38">
        <v>46174</v>
      </c>
      <c r="C2003" s="69" t="s">
        <v>28</v>
      </c>
      <c r="D2003" s="30"/>
      <c r="E2003" s="65" t="s">
        <v>690</v>
      </c>
      <c r="F2003" s="56"/>
      <c r="G2003" s="56">
        <v>39636.29</v>
      </c>
      <c r="H2003" s="32">
        <v>492755.77</v>
      </c>
      <c r="I2003" s="31" t="s">
        <v>84</v>
      </c>
      <c r="J2003" s="30"/>
      <c r="K2003" s="31"/>
      <c r="L2003" s="30">
        <v>202605</v>
      </c>
      <c r="M2003" s="31"/>
      <c r="N2003" s="30">
        <v>202606</v>
      </c>
      <c r="O2003" s="31"/>
      <c r="P2003" s="30"/>
      <c r="Z2003" s="44"/>
      <c r="AA2003" s="44"/>
      <c r="AB2003" s="44"/>
    </row>
    <row r="2004" s="35" customFormat="1" customHeight="1" spans="1:28">
      <c r="A2004" s="30"/>
      <c r="B2004" s="38">
        <v>46174</v>
      </c>
      <c r="C2004" s="69" t="s">
        <v>28</v>
      </c>
      <c r="D2004" s="30"/>
      <c r="E2004" s="65" t="s">
        <v>691</v>
      </c>
      <c r="F2004" s="56"/>
      <c r="G2004" s="56">
        <v>12864.32</v>
      </c>
      <c r="H2004" s="32">
        <v>479891.45</v>
      </c>
      <c r="I2004" s="31" t="s">
        <v>64</v>
      </c>
      <c r="J2004" s="30"/>
      <c r="K2004" s="31"/>
      <c r="L2004" s="30">
        <v>202605</v>
      </c>
      <c r="M2004" s="31"/>
      <c r="N2004" s="30">
        <v>202606</v>
      </c>
      <c r="O2004" s="31"/>
      <c r="P2004" s="30"/>
      <c r="Z2004" s="44"/>
      <c r="AA2004" s="44"/>
      <c r="AB2004" s="44"/>
    </row>
    <row r="2005" s="35" customFormat="1" customHeight="1" spans="1:28">
      <c r="A2005" s="30"/>
      <c r="B2005" s="38">
        <v>46174</v>
      </c>
      <c r="C2005" s="69" t="s">
        <v>28</v>
      </c>
      <c r="D2005" s="30"/>
      <c r="E2005" s="56" t="s">
        <v>692</v>
      </c>
      <c r="F2005" s="56"/>
      <c r="G2005" s="56">
        <v>987</v>
      </c>
      <c r="H2005" s="32">
        <v>478904.45</v>
      </c>
      <c r="I2005" s="31" t="s">
        <v>11</v>
      </c>
      <c r="J2005" s="30"/>
      <c r="K2005" s="31"/>
      <c r="L2005" s="30">
        <v>202605</v>
      </c>
      <c r="M2005" s="31"/>
      <c r="N2005" s="30">
        <v>202606</v>
      </c>
      <c r="O2005" s="31"/>
      <c r="P2005" s="30"/>
      <c r="Z2005" s="44"/>
      <c r="AA2005" s="44"/>
      <c r="AB2005" s="44"/>
    </row>
    <row r="2006" s="35" customFormat="1" customHeight="1" spans="1:28">
      <c r="A2006" s="30"/>
      <c r="B2006" s="38">
        <v>46174</v>
      </c>
      <c r="C2006" s="69" t="s">
        <v>28</v>
      </c>
      <c r="D2006" s="30" t="s">
        <v>33</v>
      </c>
      <c r="E2006" s="65" t="s">
        <v>73</v>
      </c>
      <c r="F2006" s="56">
        <v>3878.95</v>
      </c>
      <c r="G2006" s="56"/>
      <c r="H2006" s="32">
        <v>482783.4</v>
      </c>
      <c r="I2006" s="31" t="s">
        <v>74</v>
      </c>
      <c r="J2006" s="30"/>
      <c r="K2006" s="31"/>
      <c r="L2006" s="30">
        <v>202605</v>
      </c>
      <c r="M2006" s="31"/>
      <c r="N2006" s="30">
        <v>202606</v>
      </c>
      <c r="O2006" s="31"/>
      <c r="P2006" s="30"/>
      <c r="Z2006" s="44"/>
      <c r="AA2006" s="44"/>
      <c r="AB2006" s="44"/>
    </row>
    <row r="2007" s="35" customFormat="1" customHeight="1" spans="1:28">
      <c r="A2007" s="30"/>
      <c r="B2007" s="38">
        <v>46174</v>
      </c>
      <c r="C2007" s="69" t="s">
        <v>28</v>
      </c>
      <c r="D2007" s="30" t="s">
        <v>33</v>
      </c>
      <c r="E2007" s="65" t="s">
        <v>624</v>
      </c>
      <c r="F2007" s="56">
        <v>279.51</v>
      </c>
      <c r="G2007" s="56"/>
      <c r="H2007" s="32">
        <v>483062.91</v>
      </c>
      <c r="I2007" s="31" t="s">
        <v>274</v>
      </c>
      <c r="J2007" s="30"/>
      <c r="K2007" s="31"/>
      <c r="L2007" s="30">
        <v>202605</v>
      </c>
      <c r="M2007" s="31"/>
      <c r="N2007" s="30">
        <v>202606</v>
      </c>
      <c r="O2007" s="31"/>
      <c r="P2007" s="30"/>
      <c r="Z2007" s="44"/>
      <c r="AA2007" s="44"/>
      <c r="AB2007" s="44"/>
    </row>
    <row r="2008" s="35" customFormat="1" customHeight="1" spans="1:28">
      <c r="A2008" s="30"/>
      <c r="B2008" s="38">
        <v>46174</v>
      </c>
      <c r="C2008" s="69" t="s">
        <v>28</v>
      </c>
      <c r="D2008" s="30" t="s">
        <v>33</v>
      </c>
      <c r="E2008" s="65" t="s">
        <v>90</v>
      </c>
      <c r="F2008" s="56">
        <v>2710.1</v>
      </c>
      <c r="G2008" s="56"/>
      <c r="H2008" s="32">
        <v>485773.01</v>
      </c>
      <c r="I2008" s="31" t="s">
        <v>91</v>
      </c>
      <c r="J2008" s="30"/>
      <c r="K2008" s="31"/>
      <c r="L2008" s="30">
        <v>202605</v>
      </c>
      <c r="M2008" s="31"/>
      <c r="N2008" s="30">
        <v>202606</v>
      </c>
      <c r="O2008" s="31"/>
      <c r="P2008" s="30"/>
      <c r="Z2008" s="44"/>
      <c r="AA2008" s="44"/>
      <c r="AB2008" s="44"/>
    </row>
    <row r="2009" s="35" customFormat="1" customHeight="1" spans="1:28">
      <c r="A2009" s="30"/>
      <c r="B2009" s="38">
        <v>46175</v>
      </c>
      <c r="C2009" s="69" t="s">
        <v>28</v>
      </c>
      <c r="D2009" s="30"/>
      <c r="E2009" s="65" t="s">
        <v>693</v>
      </c>
      <c r="F2009" s="56"/>
      <c r="G2009" s="56">
        <v>20</v>
      </c>
      <c r="H2009" s="32">
        <v>485753.01</v>
      </c>
      <c r="I2009" s="31" t="s">
        <v>11</v>
      </c>
      <c r="J2009" s="30"/>
      <c r="K2009" s="31"/>
      <c r="L2009" s="30">
        <v>202606</v>
      </c>
      <c r="M2009" s="31"/>
      <c r="N2009" s="30">
        <v>202606</v>
      </c>
      <c r="O2009" s="31"/>
      <c r="P2009" s="30"/>
      <c r="Z2009" s="44"/>
      <c r="AA2009" s="44"/>
      <c r="AB2009" s="44"/>
    </row>
    <row r="2010" s="35" customFormat="1" customHeight="1" spans="1:28">
      <c r="A2010" s="30"/>
      <c r="B2010" s="38">
        <v>46175</v>
      </c>
      <c r="C2010" s="69" t="s">
        <v>28</v>
      </c>
      <c r="D2010" s="30"/>
      <c r="E2010" s="65" t="s">
        <v>693</v>
      </c>
      <c r="F2010" s="56"/>
      <c r="G2010" s="56">
        <v>20</v>
      </c>
      <c r="H2010" s="32">
        <v>485733.01</v>
      </c>
      <c r="I2010" s="31" t="s">
        <v>11</v>
      </c>
      <c r="J2010" s="30"/>
      <c r="K2010" s="31"/>
      <c r="L2010" s="30">
        <v>202606</v>
      </c>
      <c r="M2010" s="31"/>
      <c r="N2010" s="30">
        <v>202606</v>
      </c>
      <c r="O2010" s="31"/>
      <c r="P2010" s="30"/>
      <c r="Z2010" s="44"/>
      <c r="AA2010" s="44"/>
      <c r="AB2010" s="44"/>
    </row>
    <row r="2011" s="35" customFormat="1" customHeight="1" spans="1:28">
      <c r="A2011" s="30"/>
      <c r="B2011" s="38">
        <v>46175</v>
      </c>
      <c r="C2011" s="69" t="s">
        <v>28</v>
      </c>
      <c r="D2011" s="30" t="s">
        <v>33</v>
      </c>
      <c r="E2011" s="65" t="s">
        <v>86</v>
      </c>
      <c r="F2011" s="56">
        <v>1119.77</v>
      </c>
      <c r="G2011" s="56"/>
      <c r="H2011" s="32">
        <v>486852.78</v>
      </c>
      <c r="I2011" s="31" t="s">
        <v>87</v>
      </c>
      <c r="J2011" s="30"/>
      <c r="K2011" s="31"/>
      <c r="L2011" s="30">
        <v>202605</v>
      </c>
      <c r="M2011" s="31"/>
      <c r="N2011" s="30">
        <v>202606</v>
      </c>
      <c r="O2011" s="31"/>
      <c r="P2011" s="30"/>
      <c r="Z2011" s="44"/>
      <c r="AA2011" s="44"/>
      <c r="AB2011" s="44"/>
    </row>
    <row r="2012" s="35" customFormat="1" customHeight="1" spans="1:28">
      <c r="A2012" s="30"/>
      <c r="B2012" s="38">
        <v>46175</v>
      </c>
      <c r="C2012" s="69" t="s">
        <v>28</v>
      </c>
      <c r="D2012" s="30"/>
      <c r="E2012" s="65" t="s">
        <v>161</v>
      </c>
      <c r="F2012" s="56">
        <v>16.4</v>
      </c>
      <c r="G2012" s="56"/>
      <c r="H2012" s="32">
        <v>486869.18</v>
      </c>
      <c r="I2012" s="31" t="s">
        <v>162</v>
      </c>
      <c r="J2012" s="30"/>
      <c r="K2012" s="31"/>
      <c r="L2012" s="30">
        <v>202605</v>
      </c>
      <c r="M2012" s="31"/>
      <c r="N2012" s="30">
        <v>202606</v>
      </c>
      <c r="O2012" s="31"/>
      <c r="P2012" s="30"/>
      <c r="Z2012" s="44"/>
      <c r="AA2012" s="44"/>
      <c r="AB2012" s="44"/>
    </row>
    <row r="2013" s="35" customFormat="1" customHeight="1" spans="1:28">
      <c r="A2013" s="30"/>
      <c r="B2013" s="38">
        <v>46175</v>
      </c>
      <c r="C2013" s="69" t="s">
        <v>28</v>
      </c>
      <c r="D2013" s="30"/>
      <c r="E2013" s="65" t="s">
        <v>494</v>
      </c>
      <c r="F2013" s="56"/>
      <c r="G2013" s="56">
        <v>50</v>
      </c>
      <c r="H2013" s="32">
        <v>486819.18</v>
      </c>
      <c r="I2013" s="31" t="s">
        <v>162</v>
      </c>
      <c r="J2013" s="30"/>
      <c r="K2013" s="31"/>
      <c r="L2013" s="30">
        <v>202605</v>
      </c>
      <c r="M2013" s="31"/>
      <c r="N2013" s="30">
        <v>202606</v>
      </c>
      <c r="O2013" s="31"/>
      <c r="P2013" s="30"/>
      <c r="Z2013" s="44"/>
      <c r="AA2013" s="44"/>
      <c r="AB2013" s="44"/>
    </row>
    <row r="2014" s="35" customFormat="1" customHeight="1" spans="1:28">
      <c r="A2014" s="30"/>
      <c r="B2014" s="38">
        <v>46175</v>
      </c>
      <c r="C2014" s="69" t="s">
        <v>28</v>
      </c>
      <c r="D2014" s="30"/>
      <c r="E2014" s="65" t="s">
        <v>694</v>
      </c>
      <c r="F2014" s="56"/>
      <c r="G2014" s="56">
        <v>99</v>
      </c>
      <c r="H2014" s="32">
        <v>486720.18</v>
      </c>
      <c r="I2014" s="31" t="s">
        <v>162</v>
      </c>
      <c r="J2014" s="30"/>
      <c r="K2014" s="31"/>
      <c r="L2014" s="30">
        <v>202605</v>
      </c>
      <c r="M2014" s="31"/>
      <c r="N2014" s="30">
        <v>202606</v>
      </c>
      <c r="O2014" s="31"/>
      <c r="P2014" s="30"/>
      <c r="Z2014" s="44"/>
      <c r="AA2014" s="44"/>
      <c r="AB2014" s="44"/>
    </row>
    <row r="2015" s="35" customFormat="1" customHeight="1" spans="1:28">
      <c r="A2015" s="30"/>
      <c r="B2015" s="38">
        <v>46175</v>
      </c>
      <c r="C2015" s="69" t="s">
        <v>28</v>
      </c>
      <c r="D2015" s="30"/>
      <c r="E2015" s="65" t="s">
        <v>695</v>
      </c>
      <c r="F2015" s="56"/>
      <c r="G2015" s="56">
        <v>14</v>
      </c>
      <c r="H2015" s="32">
        <v>486706.18</v>
      </c>
      <c r="I2015" s="31" t="s">
        <v>162</v>
      </c>
      <c r="J2015" s="30"/>
      <c r="K2015" s="31"/>
      <c r="L2015" s="30">
        <v>202605</v>
      </c>
      <c r="M2015" s="31"/>
      <c r="N2015" s="30">
        <v>202606</v>
      </c>
      <c r="O2015" s="31"/>
      <c r="P2015" s="30"/>
      <c r="Z2015" s="44"/>
      <c r="AA2015" s="44"/>
      <c r="AB2015" s="44"/>
    </row>
    <row r="2016" s="35" customFormat="1" customHeight="1" spans="1:28">
      <c r="A2016" s="30"/>
      <c r="B2016" s="38">
        <v>46175</v>
      </c>
      <c r="C2016" s="69" t="s">
        <v>28</v>
      </c>
      <c r="D2016" s="30"/>
      <c r="E2016" s="65" t="s">
        <v>161</v>
      </c>
      <c r="F2016" s="56">
        <v>163</v>
      </c>
      <c r="G2016" s="56"/>
      <c r="H2016" s="32">
        <v>486869.18</v>
      </c>
      <c r="I2016" s="31" t="s">
        <v>162</v>
      </c>
      <c r="J2016" s="30"/>
      <c r="K2016" s="31"/>
      <c r="L2016" s="30">
        <v>202605</v>
      </c>
      <c r="M2016" s="31"/>
      <c r="N2016" s="30">
        <v>202606</v>
      </c>
      <c r="O2016" s="31"/>
      <c r="P2016" s="30"/>
      <c r="Z2016" s="44"/>
      <c r="AA2016" s="44"/>
      <c r="AB2016" s="44"/>
    </row>
    <row r="2017" s="35" customFormat="1" customHeight="1" spans="1:28">
      <c r="A2017" s="30"/>
      <c r="B2017" s="38">
        <v>46175</v>
      </c>
      <c r="C2017" s="69" t="s">
        <v>28</v>
      </c>
      <c r="D2017" s="30"/>
      <c r="E2017" s="58" t="s">
        <v>311</v>
      </c>
      <c r="F2017" s="56">
        <v>46.5</v>
      </c>
      <c r="G2017" s="56"/>
      <c r="H2017" s="32">
        <v>486915.68</v>
      </c>
      <c r="I2017" s="31"/>
      <c r="J2017" s="30"/>
      <c r="K2017" s="31"/>
      <c r="L2017" s="30"/>
      <c r="M2017" s="58" t="s">
        <v>311</v>
      </c>
      <c r="N2017" s="30">
        <v>202606</v>
      </c>
      <c r="O2017" s="31"/>
      <c r="P2017" s="30"/>
      <c r="Z2017" s="44"/>
      <c r="AA2017" s="44"/>
      <c r="AB2017" s="44"/>
    </row>
    <row r="2018" s="35" customFormat="1" customHeight="1" spans="1:28">
      <c r="A2018" s="30"/>
      <c r="B2018" s="38">
        <v>46175</v>
      </c>
      <c r="C2018" s="69" t="s">
        <v>28</v>
      </c>
      <c r="D2018" s="30"/>
      <c r="E2018" s="65" t="s">
        <v>85</v>
      </c>
      <c r="F2018" s="56">
        <v>7496.61</v>
      </c>
      <c r="G2018" s="56"/>
      <c r="H2018" s="32">
        <v>494412.29</v>
      </c>
      <c r="I2018" s="31" t="s">
        <v>72</v>
      </c>
      <c r="J2018" s="30"/>
      <c r="K2018" s="31"/>
      <c r="L2018" s="30">
        <v>202605</v>
      </c>
      <c r="M2018" s="31"/>
      <c r="N2018" s="30">
        <v>202606</v>
      </c>
      <c r="O2018" s="31"/>
      <c r="P2018" s="30"/>
      <c r="Z2018" s="44"/>
      <c r="AA2018" s="44"/>
      <c r="AB2018" s="44"/>
    </row>
    <row r="2019" s="35" customFormat="1" customHeight="1" spans="1:28">
      <c r="A2019" s="30"/>
      <c r="B2019" s="38">
        <v>46175</v>
      </c>
      <c r="C2019" s="69" t="s">
        <v>28</v>
      </c>
      <c r="D2019" s="30"/>
      <c r="E2019" s="65" t="s">
        <v>696</v>
      </c>
      <c r="F2019" s="56"/>
      <c r="G2019" s="56">
        <v>190</v>
      </c>
      <c r="H2019" s="32">
        <v>494222.29</v>
      </c>
      <c r="I2019" s="31" t="s">
        <v>678</v>
      </c>
      <c r="J2019" s="30"/>
      <c r="K2019" s="31"/>
      <c r="L2019" s="30">
        <v>202606</v>
      </c>
      <c r="M2019" s="31"/>
      <c r="N2019" s="30">
        <v>202606</v>
      </c>
      <c r="O2019" s="31"/>
      <c r="P2019" s="30"/>
      <c r="Z2019" s="44"/>
      <c r="AA2019" s="44"/>
      <c r="AB2019" s="44"/>
    </row>
    <row r="2020" s="35" customFormat="1" customHeight="1" spans="1:28">
      <c r="A2020" s="30"/>
      <c r="B2020" s="38">
        <v>46175</v>
      </c>
      <c r="C2020" s="69" t="s">
        <v>28</v>
      </c>
      <c r="D2020" s="30"/>
      <c r="E2020" s="65" t="s">
        <v>696</v>
      </c>
      <c r="F2020" s="56"/>
      <c r="G2020" s="56">
        <v>100</v>
      </c>
      <c r="H2020" s="32">
        <v>494122.29</v>
      </c>
      <c r="I2020" s="31" t="s">
        <v>678</v>
      </c>
      <c r="J2020" s="30"/>
      <c r="K2020" s="31"/>
      <c r="L2020" s="30">
        <v>202606</v>
      </c>
      <c r="M2020" s="31"/>
      <c r="N2020" s="30">
        <v>202606</v>
      </c>
      <c r="O2020" s="31"/>
      <c r="P2020" s="30"/>
      <c r="Z2020" s="44"/>
      <c r="AA2020" s="44"/>
      <c r="AB2020" s="44"/>
    </row>
    <row r="2021" s="35" customFormat="1" customHeight="1" spans="1:28">
      <c r="A2021" s="30"/>
      <c r="B2021" s="38">
        <v>46175</v>
      </c>
      <c r="C2021" s="69" t="s">
        <v>28</v>
      </c>
      <c r="D2021" s="30" t="s">
        <v>454</v>
      </c>
      <c r="E2021" s="65" t="s">
        <v>697</v>
      </c>
      <c r="F2021" s="56"/>
      <c r="G2021" s="56">
        <v>2500</v>
      </c>
      <c r="H2021" s="32">
        <v>491622.29</v>
      </c>
      <c r="I2021" s="31" t="s">
        <v>101</v>
      </c>
      <c r="J2021" s="30"/>
      <c r="K2021" s="31"/>
      <c r="L2021" s="30">
        <v>202605</v>
      </c>
      <c r="M2021" s="31"/>
      <c r="N2021" s="30">
        <v>202606</v>
      </c>
      <c r="O2021" s="31"/>
      <c r="P2021" s="30"/>
      <c r="Z2021" s="44"/>
      <c r="AA2021" s="44"/>
      <c r="AB2021" s="44"/>
    </row>
    <row r="2022" s="35" customFormat="1" customHeight="1" spans="1:28">
      <c r="A2022" s="30"/>
      <c r="B2022" s="38">
        <v>46175</v>
      </c>
      <c r="C2022" s="69" t="s">
        <v>28</v>
      </c>
      <c r="D2022" s="30"/>
      <c r="E2022" s="65" t="s">
        <v>698</v>
      </c>
      <c r="F2022" s="56"/>
      <c r="G2022" s="56">
        <v>5500</v>
      </c>
      <c r="H2022" s="32">
        <v>486122.29</v>
      </c>
      <c r="I2022" s="31" t="s">
        <v>534</v>
      </c>
      <c r="J2022" s="30"/>
      <c r="K2022" s="31"/>
      <c r="L2022" s="30">
        <v>202605</v>
      </c>
      <c r="M2022" s="31"/>
      <c r="N2022" s="30">
        <v>202606</v>
      </c>
      <c r="O2022" s="31"/>
      <c r="P2022" s="30"/>
      <c r="Z2022" s="44"/>
      <c r="AA2022" s="44"/>
      <c r="AB2022" s="44"/>
    </row>
    <row r="2023" s="35" customFormat="1" customHeight="1" spans="1:28">
      <c r="A2023" s="30"/>
      <c r="B2023" s="38">
        <v>46175</v>
      </c>
      <c r="C2023" s="69" t="s">
        <v>28</v>
      </c>
      <c r="D2023" s="30" t="s">
        <v>33</v>
      </c>
      <c r="E2023" s="65" t="s">
        <v>98</v>
      </c>
      <c r="F2023" s="56">
        <v>4716.8</v>
      </c>
      <c r="G2023" s="56"/>
      <c r="H2023" s="32">
        <v>490839.09</v>
      </c>
      <c r="I2023" s="31" t="s">
        <v>99</v>
      </c>
      <c r="J2023" s="30"/>
      <c r="K2023" s="31"/>
      <c r="L2023" s="30">
        <v>202605</v>
      </c>
      <c r="M2023" s="31"/>
      <c r="N2023" s="30">
        <v>202606</v>
      </c>
      <c r="O2023" s="31"/>
      <c r="P2023" s="30"/>
      <c r="Z2023" s="44"/>
      <c r="AA2023" s="44"/>
      <c r="AB2023" s="44"/>
    </row>
    <row r="2024" s="35" customFormat="1" customHeight="1" spans="1:28">
      <c r="A2024" s="30"/>
      <c r="B2024" s="38">
        <v>46175</v>
      </c>
      <c r="C2024" s="69" t="s">
        <v>28</v>
      </c>
      <c r="D2024" s="30" t="s">
        <v>33</v>
      </c>
      <c r="E2024" s="65" t="s">
        <v>100</v>
      </c>
      <c r="F2024" s="56">
        <v>6458</v>
      </c>
      <c r="G2024" s="56"/>
      <c r="H2024" s="32">
        <v>497297.09</v>
      </c>
      <c r="I2024" s="31" t="s">
        <v>101</v>
      </c>
      <c r="J2024" s="30"/>
      <c r="K2024" s="31"/>
      <c r="L2024" s="30">
        <v>202605</v>
      </c>
      <c r="M2024" s="31"/>
      <c r="N2024" s="30">
        <v>202606</v>
      </c>
      <c r="O2024" s="31"/>
      <c r="P2024" s="30"/>
      <c r="Z2024" s="44"/>
      <c r="AA2024" s="44"/>
      <c r="AB2024" s="44"/>
    </row>
    <row r="2025" s="35" customFormat="1" customHeight="1" spans="1:28">
      <c r="A2025" s="30"/>
      <c r="B2025" s="38">
        <v>46175</v>
      </c>
      <c r="C2025" s="69" t="s">
        <v>28</v>
      </c>
      <c r="D2025" s="30"/>
      <c r="E2025" s="65" t="s">
        <v>699</v>
      </c>
      <c r="F2025" s="56"/>
      <c r="G2025" s="56">
        <v>15000</v>
      </c>
      <c r="H2025" s="32">
        <v>482297.09</v>
      </c>
      <c r="I2025" s="31" t="s">
        <v>11</v>
      </c>
      <c r="J2025" s="30"/>
      <c r="K2025" s="31"/>
      <c r="L2025" s="30">
        <v>202606</v>
      </c>
      <c r="M2025" s="31"/>
      <c r="N2025" s="30">
        <v>202606</v>
      </c>
      <c r="O2025" s="31"/>
      <c r="P2025" s="30"/>
      <c r="Z2025" s="44"/>
      <c r="AA2025" s="44"/>
      <c r="AB2025" s="44"/>
    </row>
    <row r="2026" s="35" customFormat="1" customHeight="1" spans="1:28">
      <c r="A2026" s="30"/>
      <c r="B2026" s="38">
        <v>46176</v>
      </c>
      <c r="C2026" s="69" t="s">
        <v>28</v>
      </c>
      <c r="D2026" s="30" t="s">
        <v>33</v>
      </c>
      <c r="E2026" s="65" t="s">
        <v>106</v>
      </c>
      <c r="F2026" s="56">
        <v>3628.86</v>
      </c>
      <c r="G2026" s="56"/>
      <c r="H2026" s="32">
        <v>485925.95</v>
      </c>
      <c r="I2026" s="31" t="s">
        <v>107</v>
      </c>
      <c r="J2026" s="30"/>
      <c r="K2026" s="31"/>
      <c r="L2026" s="30">
        <v>202605</v>
      </c>
      <c r="M2026" s="31"/>
      <c r="N2026" s="30">
        <v>202606</v>
      </c>
      <c r="O2026" s="31"/>
      <c r="P2026" s="30"/>
      <c r="Z2026" s="44"/>
      <c r="AA2026" s="44"/>
      <c r="AB2026" s="44"/>
    </row>
    <row r="2027" s="35" customFormat="1" customHeight="1" spans="1:28">
      <c r="A2027" s="30"/>
      <c r="B2027" s="38">
        <v>46176</v>
      </c>
      <c r="C2027" s="69" t="s">
        <v>28</v>
      </c>
      <c r="D2027" s="30" t="s">
        <v>33</v>
      </c>
      <c r="E2027" s="65" t="s">
        <v>108</v>
      </c>
      <c r="F2027" s="56">
        <v>3750.08</v>
      </c>
      <c r="G2027" s="56"/>
      <c r="H2027" s="32">
        <v>489676.03</v>
      </c>
      <c r="I2027" s="31" t="s">
        <v>109</v>
      </c>
      <c r="J2027" s="30"/>
      <c r="K2027" s="31"/>
      <c r="L2027" s="30">
        <v>202605</v>
      </c>
      <c r="M2027" s="31"/>
      <c r="N2027" s="30">
        <v>202606</v>
      </c>
      <c r="O2027" s="31"/>
      <c r="P2027" s="30"/>
      <c r="Z2027" s="44"/>
      <c r="AA2027" s="44"/>
      <c r="AB2027" s="44"/>
    </row>
    <row r="2028" s="35" customFormat="1" customHeight="1" spans="1:28">
      <c r="A2028" s="30"/>
      <c r="B2028" s="38">
        <v>46176</v>
      </c>
      <c r="C2028" s="69" t="s">
        <v>28</v>
      </c>
      <c r="D2028" s="30" t="s">
        <v>33</v>
      </c>
      <c r="E2028" s="65" t="s">
        <v>700</v>
      </c>
      <c r="F2028" s="56">
        <v>509.2</v>
      </c>
      <c r="G2028" s="56"/>
      <c r="H2028" s="32">
        <v>490185.23</v>
      </c>
      <c r="I2028" s="31" t="s">
        <v>534</v>
      </c>
      <c r="J2028" s="30"/>
      <c r="K2028" s="31"/>
      <c r="L2028" s="30">
        <v>202605</v>
      </c>
      <c r="M2028" s="31"/>
      <c r="N2028" s="30">
        <v>202606</v>
      </c>
      <c r="O2028" s="31"/>
      <c r="P2028" s="30"/>
      <c r="Z2028" s="44"/>
      <c r="AA2028" s="44"/>
      <c r="AB2028" s="44"/>
    </row>
    <row r="2029" s="35" customFormat="1" customHeight="1" spans="1:28">
      <c r="A2029" s="30"/>
      <c r="B2029" s="38">
        <v>46176</v>
      </c>
      <c r="C2029" s="69" t="s">
        <v>28</v>
      </c>
      <c r="D2029" s="30" t="s">
        <v>33</v>
      </c>
      <c r="E2029" s="65" t="s">
        <v>83</v>
      </c>
      <c r="F2029" s="56">
        <v>6377.18</v>
      </c>
      <c r="G2029" s="56"/>
      <c r="H2029" s="32">
        <v>496562.41</v>
      </c>
      <c r="I2029" s="31" t="s">
        <v>84</v>
      </c>
      <c r="J2029" s="30"/>
      <c r="K2029" s="31"/>
      <c r="L2029" s="30">
        <v>202605</v>
      </c>
      <c r="M2029" s="31"/>
      <c r="N2029" s="30">
        <v>202606</v>
      </c>
      <c r="O2029" s="31"/>
      <c r="P2029" s="30"/>
      <c r="Z2029" s="44"/>
      <c r="AA2029" s="44"/>
      <c r="AB2029" s="44"/>
    </row>
    <row r="2030" s="35" customFormat="1" customHeight="1" spans="1:28">
      <c r="A2030" s="30"/>
      <c r="B2030" s="38">
        <v>46176</v>
      </c>
      <c r="C2030" s="69" t="s">
        <v>28</v>
      </c>
      <c r="D2030" s="30" t="s">
        <v>33</v>
      </c>
      <c r="E2030" s="65" t="s">
        <v>81</v>
      </c>
      <c r="F2030" s="56">
        <v>384.42</v>
      </c>
      <c r="G2030" s="56"/>
      <c r="H2030" s="32">
        <v>496946.83</v>
      </c>
      <c r="I2030" s="31" t="s">
        <v>82</v>
      </c>
      <c r="J2030" s="30"/>
      <c r="K2030" s="31"/>
      <c r="L2030" s="30">
        <v>202605</v>
      </c>
      <c r="M2030" s="31"/>
      <c r="N2030" s="30">
        <v>202606</v>
      </c>
      <c r="O2030" s="31"/>
      <c r="P2030" s="30"/>
      <c r="Z2030" s="44"/>
      <c r="AA2030" s="44"/>
      <c r="AB2030" s="44"/>
    </row>
    <row r="2031" s="35" customFormat="1" customHeight="1" spans="1:28">
      <c r="A2031" s="30"/>
      <c r="B2031" s="38">
        <v>46176</v>
      </c>
      <c r="C2031" s="69" t="s">
        <v>28</v>
      </c>
      <c r="D2031" s="30"/>
      <c r="E2031" s="58" t="s">
        <v>701</v>
      </c>
      <c r="F2031" s="56">
        <v>148.8</v>
      </c>
      <c r="G2031" s="56"/>
      <c r="H2031" s="32">
        <v>497095.63</v>
      </c>
      <c r="I2031" s="31"/>
      <c r="J2031" s="30"/>
      <c r="K2031" s="31"/>
      <c r="L2031" s="30"/>
      <c r="M2031" s="65" t="s">
        <v>701</v>
      </c>
      <c r="N2031" s="30">
        <v>202606</v>
      </c>
      <c r="O2031" s="31"/>
      <c r="P2031" s="30"/>
      <c r="Z2031" s="44"/>
      <c r="AA2031" s="44"/>
      <c r="AB2031" s="44"/>
    </row>
    <row r="2032" s="35" customFormat="1" customHeight="1" spans="1:28">
      <c r="A2032" s="30"/>
      <c r="B2032" s="38">
        <v>46180</v>
      </c>
      <c r="C2032" s="69" t="s">
        <v>28</v>
      </c>
      <c r="D2032" s="30" t="s">
        <v>33</v>
      </c>
      <c r="E2032" s="65" t="s">
        <v>700</v>
      </c>
      <c r="F2032" s="56">
        <v>487.85</v>
      </c>
      <c r="G2032" s="56"/>
      <c r="H2032" s="32">
        <v>497583.48</v>
      </c>
      <c r="I2032" s="31" t="s">
        <v>534</v>
      </c>
      <c r="J2032" s="30"/>
      <c r="K2032" s="31"/>
      <c r="L2032" s="30">
        <v>202606</v>
      </c>
      <c r="M2032" s="31"/>
      <c r="N2032" s="30">
        <v>202606</v>
      </c>
      <c r="O2032" s="31"/>
      <c r="P2032" s="30"/>
      <c r="Z2032" s="44"/>
      <c r="AA2032" s="44"/>
      <c r="AB2032" s="44"/>
    </row>
    <row r="2033" s="35" customFormat="1" customHeight="1" spans="1:28">
      <c r="A2033" s="30"/>
      <c r="B2033" s="38">
        <v>46180</v>
      </c>
      <c r="C2033" s="69" t="s">
        <v>28</v>
      </c>
      <c r="D2033" s="30" t="s">
        <v>33</v>
      </c>
      <c r="E2033" s="65" t="s">
        <v>73</v>
      </c>
      <c r="F2033" s="56">
        <v>3349.26</v>
      </c>
      <c r="G2033" s="56"/>
      <c r="H2033" s="32">
        <v>500932.74</v>
      </c>
      <c r="I2033" s="31" t="s">
        <v>74</v>
      </c>
      <c r="J2033" s="30"/>
      <c r="K2033" s="31"/>
      <c r="L2033" s="30">
        <v>202606</v>
      </c>
      <c r="M2033" s="31"/>
      <c r="N2033" s="30">
        <v>202606</v>
      </c>
      <c r="O2033" s="31"/>
      <c r="P2033" s="30"/>
      <c r="Z2033" s="44"/>
      <c r="AA2033" s="44"/>
      <c r="AB2033" s="44"/>
    </row>
    <row r="2034" s="35" customFormat="1" customHeight="1" spans="1:28">
      <c r="A2034" s="30"/>
      <c r="B2034" s="38">
        <v>46180</v>
      </c>
      <c r="C2034" s="69" t="s">
        <v>28</v>
      </c>
      <c r="D2034" s="30" t="s">
        <v>33</v>
      </c>
      <c r="E2034" s="65" t="s">
        <v>79</v>
      </c>
      <c r="F2034" s="56">
        <v>1400.86</v>
      </c>
      <c r="G2034" s="56"/>
      <c r="H2034" s="32">
        <v>502333.6</v>
      </c>
      <c r="I2034" s="31" t="s">
        <v>80</v>
      </c>
      <c r="J2034" s="30"/>
      <c r="K2034" s="31"/>
      <c r="L2034" s="30">
        <v>202606</v>
      </c>
      <c r="M2034" s="31"/>
      <c r="N2034" s="30">
        <v>202606</v>
      </c>
      <c r="O2034" s="31"/>
      <c r="P2034" s="30"/>
      <c r="Z2034" s="44"/>
      <c r="AA2034" s="44"/>
      <c r="AB2034" s="44"/>
    </row>
    <row r="2035" s="35" customFormat="1" customHeight="1" spans="1:28">
      <c r="A2035" s="30"/>
      <c r="B2035" s="38">
        <v>46180</v>
      </c>
      <c r="C2035" s="69" t="s">
        <v>28</v>
      </c>
      <c r="D2035" s="30"/>
      <c r="E2035" s="65" t="s">
        <v>702</v>
      </c>
      <c r="F2035" s="56"/>
      <c r="G2035" s="56">
        <v>39636.29</v>
      </c>
      <c r="H2035" s="32">
        <v>462697.31</v>
      </c>
      <c r="I2035" s="31" t="s">
        <v>84</v>
      </c>
      <c r="J2035" s="30"/>
      <c r="K2035" s="31"/>
      <c r="L2035" s="30">
        <v>202605</v>
      </c>
      <c r="M2035" s="31"/>
      <c r="N2035" s="30">
        <v>202606</v>
      </c>
      <c r="O2035" s="31"/>
      <c r="P2035" s="30"/>
      <c r="Z2035" s="44"/>
      <c r="AA2035" s="44"/>
      <c r="AB2035" s="44"/>
    </row>
    <row r="2036" s="35" customFormat="1" customHeight="1" spans="1:28">
      <c r="A2036" s="30"/>
      <c r="B2036" s="38">
        <v>46180</v>
      </c>
      <c r="C2036" s="69" t="s">
        <v>28</v>
      </c>
      <c r="D2036" s="30" t="s">
        <v>33</v>
      </c>
      <c r="E2036" s="65" t="s">
        <v>77</v>
      </c>
      <c r="F2036" s="56">
        <v>1406.78</v>
      </c>
      <c r="G2036" s="56"/>
      <c r="H2036" s="32">
        <v>464104.089999999</v>
      </c>
      <c r="I2036" s="31" t="s">
        <v>78</v>
      </c>
      <c r="J2036" s="30"/>
      <c r="K2036" s="31"/>
      <c r="L2036" s="30">
        <v>202606</v>
      </c>
      <c r="M2036" s="31"/>
      <c r="N2036" s="30">
        <v>202606</v>
      </c>
      <c r="O2036" s="31"/>
      <c r="P2036" s="30"/>
      <c r="Z2036" s="44"/>
      <c r="AA2036" s="44"/>
      <c r="AB2036" s="44"/>
    </row>
    <row r="2037" s="35" customFormat="1" customHeight="1" spans="1:28">
      <c r="A2037" s="30"/>
      <c r="B2037" s="38">
        <v>46181</v>
      </c>
      <c r="C2037" s="69" t="s">
        <v>28</v>
      </c>
      <c r="D2037" s="30" t="s">
        <v>33</v>
      </c>
      <c r="E2037" s="65" t="s">
        <v>106</v>
      </c>
      <c r="F2037" s="56">
        <v>2080.02</v>
      </c>
      <c r="G2037" s="56"/>
      <c r="H2037" s="32">
        <v>466184.109999999</v>
      </c>
      <c r="I2037" s="31" t="s">
        <v>107</v>
      </c>
      <c r="J2037" s="30"/>
      <c r="K2037" s="31"/>
      <c r="L2037" s="30">
        <v>202606</v>
      </c>
      <c r="M2037" s="31"/>
      <c r="N2037" s="30">
        <v>202606</v>
      </c>
      <c r="O2037" s="31"/>
      <c r="P2037" s="30"/>
      <c r="Z2037" s="44"/>
      <c r="AA2037" s="44"/>
      <c r="AB2037" s="44"/>
    </row>
    <row r="2038" s="35" customFormat="1" customHeight="1" spans="1:28">
      <c r="A2038" s="30"/>
      <c r="B2038" s="38">
        <v>46181</v>
      </c>
      <c r="C2038" s="69" t="s">
        <v>28</v>
      </c>
      <c r="D2038" s="30" t="s">
        <v>33</v>
      </c>
      <c r="E2038" s="65" t="s">
        <v>90</v>
      </c>
      <c r="F2038" s="56">
        <v>1542.42</v>
      </c>
      <c r="G2038" s="56"/>
      <c r="H2038" s="32">
        <v>467726.529999999</v>
      </c>
      <c r="I2038" s="31" t="s">
        <v>91</v>
      </c>
      <c r="J2038" s="30"/>
      <c r="K2038" s="31"/>
      <c r="L2038" s="30">
        <v>202606</v>
      </c>
      <c r="M2038" s="31"/>
      <c r="N2038" s="30">
        <v>202606</v>
      </c>
      <c r="O2038" s="31"/>
      <c r="P2038" s="30"/>
      <c r="Z2038" s="44"/>
      <c r="AA2038" s="44"/>
      <c r="AB2038" s="44"/>
    </row>
    <row r="2039" s="35" customFormat="1" customHeight="1" spans="1:28">
      <c r="A2039" s="30"/>
      <c r="B2039" s="38">
        <v>46181</v>
      </c>
      <c r="C2039" s="69" t="s">
        <v>28</v>
      </c>
      <c r="D2039" s="30" t="s">
        <v>33</v>
      </c>
      <c r="E2039" s="65" t="s">
        <v>75</v>
      </c>
      <c r="F2039" s="56">
        <v>2682.56</v>
      </c>
      <c r="G2039" s="56"/>
      <c r="H2039" s="32">
        <v>470409.089999999</v>
      </c>
      <c r="I2039" s="30" t="s">
        <v>76</v>
      </c>
      <c r="J2039" s="30"/>
      <c r="K2039" s="31"/>
      <c r="L2039" s="30">
        <v>202606</v>
      </c>
      <c r="M2039" s="31"/>
      <c r="N2039" s="30">
        <v>202606</v>
      </c>
      <c r="O2039" s="31"/>
      <c r="P2039" s="30"/>
      <c r="Z2039" s="44"/>
      <c r="AA2039" s="44"/>
      <c r="AB2039" s="44"/>
    </row>
    <row r="2040" s="35" customFormat="1" customHeight="1" spans="1:28">
      <c r="A2040" s="30"/>
      <c r="B2040" s="38">
        <v>46181</v>
      </c>
      <c r="C2040" s="69" t="s">
        <v>28</v>
      </c>
      <c r="D2040" s="30" t="s">
        <v>33</v>
      </c>
      <c r="E2040" s="65" t="s">
        <v>100</v>
      </c>
      <c r="F2040" s="56">
        <v>4586.53</v>
      </c>
      <c r="G2040" s="56"/>
      <c r="H2040" s="32">
        <v>474995.619999999</v>
      </c>
      <c r="I2040" s="31" t="s">
        <v>101</v>
      </c>
      <c r="J2040" s="30"/>
      <c r="K2040" s="31"/>
      <c r="L2040" s="30">
        <v>202606</v>
      </c>
      <c r="M2040" s="31"/>
      <c r="N2040" s="30">
        <v>202606</v>
      </c>
      <c r="O2040" s="31"/>
      <c r="P2040" s="30"/>
      <c r="Z2040" s="44"/>
      <c r="AA2040" s="44"/>
      <c r="AB2040" s="44"/>
    </row>
    <row r="2041" s="35" customFormat="1" customHeight="1" spans="1:28">
      <c r="A2041" s="30"/>
      <c r="B2041" s="38">
        <v>46181</v>
      </c>
      <c r="C2041" s="69" t="s">
        <v>28</v>
      </c>
      <c r="D2041" s="30" t="s">
        <v>33</v>
      </c>
      <c r="E2041" s="65" t="s">
        <v>98</v>
      </c>
      <c r="F2041" s="56">
        <v>3077.01</v>
      </c>
      <c r="G2041" s="56"/>
      <c r="H2041" s="32">
        <v>478072.629999999</v>
      </c>
      <c r="I2041" s="31" t="s">
        <v>99</v>
      </c>
      <c r="J2041" s="30"/>
      <c r="K2041" s="31"/>
      <c r="L2041" s="30">
        <v>202606</v>
      </c>
      <c r="M2041" s="31"/>
      <c r="N2041" s="30">
        <v>202606</v>
      </c>
      <c r="O2041" s="31"/>
      <c r="P2041" s="30"/>
      <c r="Z2041" s="44"/>
      <c r="AA2041" s="44"/>
      <c r="AB2041" s="44"/>
    </row>
    <row r="2042" s="35" customFormat="1" customHeight="1" spans="1:28">
      <c r="A2042" s="30"/>
      <c r="B2042" s="38">
        <v>46181</v>
      </c>
      <c r="C2042" s="69" t="s">
        <v>28</v>
      </c>
      <c r="D2042" s="30" t="s">
        <v>33</v>
      </c>
      <c r="E2042" s="65" t="s">
        <v>108</v>
      </c>
      <c r="F2042" s="56">
        <v>3829.46</v>
      </c>
      <c r="G2042" s="56"/>
      <c r="H2042" s="32">
        <v>481902.089999999</v>
      </c>
      <c r="I2042" s="31" t="s">
        <v>109</v>
      </c>
      <c r="J2042" s="30"/>
      <c r="K2042" s="31"/>
      <c r="L2042" s="30">
        <v>202606</v>
      </c>
      <c r="M2042" s="31"/>
      <c r="N2042" s="30">
        <v>202606</v>
      </c>
      <c r="O2042" s="31"/>
      <c r="P2042" s="30"/>
      <c r="Z2042" s="44"/>
      <c r="AA2042" s="44"/>
      <c r="AB2042" s="44"/>
    </row>
    <row r="2043" s="35" customFormat="1" customHeight="1" spans="1:28">
      <c r="A2043" s="30"/>
      <c r="B2043" s="38">
        <v>46181</v>
      </c>
      <c r="C2043" s="69" t="s">
        <v>28</v>
      </c>
      <c r="D2043" s="30" t="s">
        <v>33</v>
      </c>
      <c r="E2043" s="65" t="s">
        <v>624</v>
      </c>
      <c r="F2043" s="56">
        <v>380.07</v>
      </c>
      <c r="G2043" s="56"/>
      <c r="H2043" s="32">
        <v>482282.159999999</v>
      </c>
      <c r="I2043" s="31" t="s">
        <v>274</v>
      </c>
      <c r="J2043" s="30"/>
      <c r="K2043" s="31"/>
      <c r="L2043" s="30">
        <v>202606</v>
      </c>
      <c r="M2043" s="31"/>
      <c r="N2043" s="30">
        <v>202606</v>
      </c>
      <c r="O2043" s="31"/>
      <c r="P2043" s="30"/>
      <c r="Z2043" s="44"/>
      <c r="AA2043" s="44"/>
      <c r="AB2043" s="44"/>
    </row>
    <row r="2044" s="35" customFormat="1" customHeight="1" spans="1:28">
      <c r="A2044" s="30"/>
      <c r="B2044" s="38">
        <v>46181</v>
      </c>
      <c r="C2044" s="69" t="s">
        <v>28</v>
      </c>
      <c r="D2044" s="30" t="s">
        <v>33</v>
      </c>
      <c r="E2044" s="56" t="s">
        <v>83</v>
      </c>
      <c r="F2044" s="56">
        <v>4552.07</v>
      </c>
      <c r="G2044" s="56"/>
      <c r="H2044" s="32">
        <v>486834.229999999</v>
      </c>
      <c r="I2044" s="31" t="s">
        <v>84</v>
      </c>
      <c r="J2044" s="30"/>
      <c r="K2044" s="31"/>
      <c r="L2044" s="30">
        <v>202606</v>
      </c>
      <c r="M2044" s="31"/>
      <c r="N2044" s="30">
        <v>202606</v>
      </c>
      <c r="O2044" s="31"/>
      <c r="P2044" s="30"/>
      <c r="Z2044" s="44"/>
      <c r="AA2044" s="44"/>
      <c r="AB2044" s="44"/>
    </row>
    <row r="2045" s="35" customFormat="1" customHeight="1" spans="1:28">
      <c r="A2045" s="30"/>
      <c r="B2045" s="38">
        <v>46181</v>
      </c>
      <c r="C2045" s="69" t="s">
        <v>28</v>
      </c>
      <c r="D2045" s="30" t="s">
        <v>33</v>
      </c>
      <c r="E2045" s="65" t="s">
        <v>86</v>
      </c>
      <c r="F2045" s="56">
        <v>701.47</v>
      </c>
      <c r="G2045" s="56"/>
      <c r="H2045" s="32">
        <v>487535.699999999</v>
      </c>
      <c r="I2045" s="31" t="s">
        <v>87</v>
      </c>
      <c r="J2045" s="30"/>
      <c r="K2045" s="31"/>
      <c r="L2045" s="30">
        <v>202606</v>
      </c>
      <c r="M2045" s="31"/>
      <c r="N2045" s="30">
        <v>202606</v>
      </c>
      <c r="O2045" s="31"/>
      <c r="P2045" s="30"/>
      <c r="Z2045" s="44"/>
      <c r="AA2045" s="44"/>
      <c r="AB2045" s="44"/>
    </row>
    <row r="2046" s="35" customFormat="1" customHeight="1" spans="1:28">
      <c r="A2046" s="30"/>
      <c r="B2046" s="38">
        <v>46182</v>
      </c>
      <c r="C2046" s="69" t="s">
        <v>28</v>
      </c>
      <c r="D2046" s="30" t="s">
        <v>70</v>
      </c>
      <c r="E2046" s="65" t="s">
        <v>513</v>
      </c>
      <c r="F2046" s="56"/>
      <c r="G2046" s="56">
        <v>8880</v>
      </c>
      <c r="H2046" s="32">
        <v>478655.699999999</v>
      </c>
      <c r="I2046" s="31" t="s">
        <v>72</v>
      </c>
      <c r="J2046" s="30"/>
      <c r="K2046" s="31"/>
      <c r="L2046" s="30">
        <v>202606</v>
      </c>
      <c r="M2046" s="31"/>
      <c r="N2046" s="30">
        <v>202606</v>
      </c>
      <c r="O2046" s="31"/>
      <c r="P2046" s="30"/>
      <c r="Z2046" s="44"/>
      <c r="AA2046" s="44"/>
      <c r="AB2046" s="44"/>
    </row>
    <row r="2047" s="35" customFormat="1" customHeight="1" spans="1:28">
      <c r="A2047" s="30"/>
      <c r="B2047" s="38">
        <v>46182</v>
      </c>
      <c r="C2047" s="69" t="s">
        <v>28</v>
      </c>
      <c r="D2047" s="30"/>
      <c r="E2047" s="65" t="s">
        <v>703</v>
      </c>
      <c r="F2047" s="56"/>
      <c r="G2047" s="56">
        <v>2500</v>
      </c>
      <c r="H2047" s="32">
        <v>476155.699999999</v>
      </c>
      <c r="I2047" s="31" t="s">
        <v>677</v>
      </c>
      <c r="J2047" s="30"/>
      <c r="K2047" s="31"/>
      <c r="L2047" s="30"/>
      <c r="M2047" s="31"/>
      <c r="N2047" s="30">
        <v>202606</v>
      </c>
      <c r="O2047" s="31"/>
      <c r="P2047" s="30"/>
      <c r="Z2047" s="44"/>
      <c r="AA2047" s="44"/>
      <c r="AB2047" s="44"/>
    </row>
    <row r="2048" s="35" customFormat="1" customHeight="1" spans="1:28">
      <c r="A2048" s="30"/>
      <c r="B2048" s="38">
        <v>46182</v>
      </c>
      <c r="C2048" s="69" t="s">
        <v>28</v>
      </c>
      <c r="D2048" s="30"/>
      <c r="E2048" s="65" t="s">
        <v>704</v>
      </c>
      <c r="F2048" s="56"/>
      <c r="G2048" s="56">
        <v>3900</v>
      </c>
      <c r="H2048" s="32">
        <v>472255.699999999</v>
      </c>
      <c r="I2048" s="31" t="s">
        <v>534</v>
      </c>
      <c r="J2048" s="30"/>
      <c r="K2048" s="31"/>
      <c r="L2048" s="30">
        <v>202605</v>
      </c>
      <c r="M2048" s="31"/>
      <c r="N2048" s="30">
        <v>202606</v>
      </c>
      <c r="O2048" s="31"/>
      <c r="P2048" s="30"/>
      <c r="Z2048" s="44"/>
      <c r="AA2048" s="44"/>
      <c r="AB2048" s="44"/>
    </row>
    <row r="2049" s="35" customFormat="1" customHeight="1" spans="1:28">
      <c r="A2049" s="30"/>
      <c r="B2049" s="38">
        <v>46183</v>
      </c>
      <c r="C2049" s="69" t="s">
        <v>28</v>
      </c>
      <c r="D2049" s="30"/>
      <c r="E2049" s="65" t="s">
        <v>704</v>
      </c>
      <c r="F2049" s="56"/>
      <c r="G2049" s="56">
        <v>400</v>
      </c>
      <c r="H2049" s="32">
        <v>471855.699999999</v>
      </c>
      <c r="I2049" s="31" t="s">
        <v>534</v>
      </c>
      <c r="J2049" s="30"/>
      <c r="K2049" s="31"/>
      <c r="L2049" s="30">
        <v>202605</v>
      </c>
      <c r="M2049" s="31"/>
      <c r="N2049" s="30">
        <v>202606</v>
      </c>
      <c r="O2049" s="31"/>
      <c r="P2049" s="30"/>
      <c r="Z2049" s="44"/>
      <c r="AA2049" s="44"/>
      <c r="AB2049" s="44"/>
    </row>
    <row r="2050" s="35" customFormat="1" customHeight="1" spans="1:28">
      <c r="A2050" s="30"/>
      <c r="B2050" s="38">
        <v>46182</v>
      </c>
      <c r="C2050" s="69" t="s">
        <v>28</v>
      </c>
      <c r="D2050" s="30"/>
      <c r="E2050" s="65" t="s">
        <v>705</v>
      </c>
      <c r="F2050" s="56"/>
      <c r="G2050" s="56">
        <v>193</v>
      </c>
      <c r="H2050" s="32">
        <v>471662.699999999</v>
      </c>
      <c r="I2050" s="31" t="s">
        <v>11</v>
      </c>
      <c r="J2050" s="30"/>
      <c r="K2050" s="31"/>
      <c r="L2050" s="30">
        <v>202605</v>
      </c>
      <c r="M2050" s="31"/>
      <c r="N2050" s="30">
        <v>202606</v>
      </c>
      <c r="O2050" s="31"/>
      <c r="P2050" s="30"/>
      <c r="Z2050" s="44"/>
      <c r="AA2050" s="44"/>
      <c r="AB2050" s="44"/>
    </row>
    <row r="2051" s="35" customFormat="1" customHeight="1" spans="1:28">
      <c r="A2051" s="30"/>
      <c r="B2051" s="38">
        <v>46182</v>
      </c>
      <c r="C2051" s="69" t="s">
        <v>28</v>
      </c>
      <c r="D2051" s="30"/>
      <c r="E2051" s="65" t="s">
        <v>706</v>
      </c>
      <c r="F2051" s="56"/>
      <c r="G2051" s="56">
        <v>3880</v>
      </c>
      <c r="H2051" s="32">
        <v>467782.699999999</v>
      </c>
      <c r="I2051" s="31" t="s">
        <v>11</v>
      </c>
      <c r="J2051" s="30"/>
      <c r="K2051" s="31"/>
      <c r="L2051" s="30">
        <v>202605</v>
      </c>
      <c r="M2051" s="31"/>
      <c r="N2051" s="30">
        <v>202606</v>
      </c>
      <c r="O2051" s="31"/>
      <c r="P2051" s="30"/>
      <c r="Z2051" s="44"/>
      <c r="AA2051" s="44"/>
      <c r="AB2051" s="44"/>
    </row>
    <row r="2052" s="35" customFormat="1" customHeight="1" spans="1:28">
      <c r="A2052" s="30"/>
      <c r="B2052" s="38">
        <v>46182</v>
      </c>
      <c r="C2052" s="69" t="s">
        <v>28</v>
      </c>
      <c r="D2052" s="30"/>
      <c r="E2052" s="65" t="s">
        <v>707</v>
      </c>
      <c r="F2052" s="56"/>
      <c r="G2052" s="56">
        <v>2594</v>
      </c>
      <c r="H2052" s="32">
        <v>465188.699999999</v>
      </c>
      <c r="I2052" s="31" t="s">
        <v>11</v>
      </c>
      <c r="J2052" s="30"/>
      <c r="K2052" s="31"/>
      <c r="L2052" s="30">
        <v>202605</v>
      </c>
      <c r="M2052" s="31"/>
      <c r="N2052" s="30">
        <v>202606</v>
      </c>
      <c r="O2052" s="31"/>
      <c r="P2052" s="30"/>
      <c r="Z2052" s="44"/>
      <c r="AA2052" s="44"/>
      <c r="AB2052" s="44"/>
    </row>
    <row r="2053" s="35" customFormat="1" customHeight="1" spans="1:28">
      <c r="A2053" s="30"/>
      <c r="B2053" s="38">
        <v>46182</v>
      </c>
      <c r="C2053" s="69" t="s">
        <v>28</v>
      </c>
      <c r="D2053" s="30"/>
      <c r="E2053" s="65" t="s">
        <v>708</v>
      </c>
      <c r="F2053" s="56"/>
      <c r="G2053" s="56">
        <v>158</v>
      </c>
      <c r="H2053" s="32">
        <v>465030.699999999</v>
      </c>
      <c r="I2053" s="31" t="s">
        <v>274</v>
      </c>
      <c r="J2053" s="30"/>
      <c r="K2053" s="31"/>
      <c r="L2053" s="30">
        <v>202605</v>
      </c>
      <c r="M2053" s="31"/>
      <c r="N2053" s="30">
        <v>202606</v>
      </c>
      <c r="O2053" s="31"/>
      <c r="P2053" s="30"/>
      <c r="Z2053" s="44"/>
      <c r="AA2053" s="44"/>
      <c r="AB2053" s="44"/>
    </row>
    <row r="2054" s="35" customFormat="1" customHeight="1" spans="1:28">
      <c r="A2054" s="30"/>
      <c r="B2054" s="38">
        <v>46182</v>
      </c>
      <c r="C2054" s="69" t="s">
        <v>28</v>
      </c>
      <c r="D2054" s="30"/>
      <c r="E2054" s="65" t="s">
        <v>709</v>
      </c>
      <c r="F2054" s="56"/>
      <c r="G2054" s="56">
        <v>415.96</v>
      </c>
      <c r="H2054" s="32">
        <v>464614.739999999</v>
      </c>
      <c r="I2054" s="31" t="s">
        <v>11</v>
      </c>
      <c r="J2054" s="30"/>
      <c r="K2054" s="31"/>
      <c r="L2054" s="30">
        <v>202605</v>
      </c>
      <c r="M2054" s="31"/>
      <c r="N2054" s="30">
        <v>202606</v>
      </c>
      <c r="O2054" s="31"/>
      <c r="P2054" s="30"/>
      <c r="Z2054" s="44"/>
      <c r="AA2054" s="44"/>
      <c r="AB2054" s="44"/>
    </row>
    <row r="2055" s="35" customFormat="1" customHeight="1" spans="1:28">
      <c r="A2055" s="30"/>
      <c r="B2055" s="38">
        <v>46183</v>
      </c>
      <c r="C2055" s="69" t="s">
        <v>28</v>
      </c>
      <c r="D2055" s="30"/>
      <c r="E2055" s="65" t="s">
        <v>710</v>
      </c>
      <c r="F2055" s="56"/>
      <c r="G2055" s="56">
        <v>261.75</v>
      </c>
      <c r="H2055" s="32">
        <v>464352.989999999</v>
      </c>
      <c r="I2055" s="31" t="s">
        <v>676</v>
      </c>
      <c r="J2055" s="30"/>
      <c r="K2055" s="31"/>
      <c r="L2055" s="30">
        <v>202606</v>
      </c>
      <c r="M2055" s="31"/>
      <c r="N2055" s="30">
        <v>202606</v>
      </c>
      <c r="O2055" s="31"/>
      <c r="P2055" s="30"/>
      <c r="Z2055" s="44"/>
      <c r="AA2055" s="44"/>
      <c r="AB2055" s="44"/>
    </row>
    <row r="2056" s="35" customFormat="1" customHeight="1" spans="1:28">
      <c r="A2056" s="30"/>
      <c r="B2056" s="38">
        <v>46183</v>
      </c>
      <c r="C2056" s="69" t="s">
        <v>28</v>
      </c>
      <c r="D2056" s="30"/>
      <c r="E2056" s="65" t="s">
        <v>711</v>
      </c>
      <c r="F2056" s="56"/>
      <c r="G2056" s="56">
        <v>210</v>
      </c>
      <c r="H2056" s="32">
        <v>464142.989999999</v>
      </c>
      <c r="I2056" s="31" t="s">
        <v>11</v>
      </c>
      <c r="J2056" s="30"/>
      <c r="K2056" s="31"/>
      <c r="L2056" s="30">
        <v>202605</v>
      </c>
      <c r="M2056" s="31"/>
      <c r="N2056" s="30">
        <v>202606</v>
      </c>
      <c r="O2056" s="31"/>
      <c r="P2056" s="30"/>
      <c r="Z2056" s="44"/>
      <c r="AA2056" s="44"/>
      <c r="AB2056" s="44"/>
    </row>
    <row r="2057" s="35" customFormat="1" customHeight="1" spans="1:28">
      <c r="A2057" s="30"/>
      <c r="B2057" s="38">
        <v>46183</v>
      </c>
      <c r="C2057" s="69" t="s">
        <v>28</v>
      </c>
      <c r="D2057" s="30"/>
      <c r="E2057" s="65" t="s">
        <v>712</v>
      </c>
      <c r="F2057" s="56"/>
      <c r="G2057" s="56">
        <v>175</v>
      </c>
      <c r="H2057" s="32">
        <v>463967.989999999</v>
      </c>
      <c r="I2057" s="31" t="s">
        <v>678</v>
      </c>
      <c r="J2057" s="30"/>
      <c r="K2057" s="31"/>
      <c r="L2057" s="30">
        <v>202606</v>
      </c>
      <c r="M2057" s="31"/>
      <c r="N2057" s="30">
        <v>202606</v>
      </c>
      <c r="O2057" s="31"/>
      <c r="P2057" s="30"/>
      <c r="Z2057" s="44"/>
      <c r="AA2057" s="44"/>
      <c r="AB2057" s="44"/>
    </row>
    <row r="2058" s="35" customFormat="1" customHeight="1" spans="1:28">
      <c r="A2058" s="30"/>
      <c r="B2058" s="38">
        <v>46183</v>
      </c>
      <c r="C2058" s="69" t="s">
        <v>28</v>
      </c>
      <c r="D2058" s="30"/>
      <c r="E2058" s="65" t="s">
        <v>712</v>
      </c>
      <c r="F2058" s="56"/>
      <c r="G2058" s="56">
        <v>396</v>
      </c>
      <c r="H2058" s="32">
        <v>463571.989999999</v>
      </c>
      <c r="I2058" s="31" t="s">
        <v>678</v>
      </c>
      <c r="J2058" s="30"/>
      <c r="K2058" s="31"/>
      <c r="L2058" s="30">
        <v>202606</v>
      </c>
      <c r="M2058" s="31"/>
      <c r="N2058" s="30">
        <v>202606</v>
      </c>
      <c r="O2058" s="31"/>
      <c r="P2058" s="30"/>
      <c r="Z2058" s="44"/>
      <c r="AA2058" s="44"/>
      <c r="AB2058" s="44"/>
    </row>
    <row r="2059" s="35" customFormat="1" customHeight="1" spans="1:28">
      <c r="A2059" s="30"/>
      <c r="B2059" s="38">
        <v>46183</v>
      </c>
      <c r="C2059" s="69" t="s">
        <v>28</v>
      </c>
      <c r="D2059" s="30"/>
      <c r="E2059" s="65" t="s">
        <v>712</v>
      </c>
      <c r="F2059" s="56"/>
      <c r="G2059" s="56">
        <v>12</v>
      </c>
      <c r="H2059" s="32">
        <v>463559.989999999</v>
      </c>
      <c r="I2059" s="31" t="s">
        <v>678</v>
      </c>
      <c r="J2059" s="30"/>
      <c r="K2059" s="31"/>
      <c r="L2059" s="30">
        <v>202606</v>
      </c>
      <c r="M2059" s="31"/>
      <c r="N2059" s="30">
        <v>202606</v>
      </c>
      <c r="O2059" s="31"/>
      <c r="P2059" s="30"/>
      <c r="Z2059" s="44"/>
      <c r="AA2059" s="44"/>
      <c r="AB2059" s="44"/>
    </row>
    <row r="2060" s="35" customFormat="1" customHeight="1" spans="1:28">
      <c r="A2060" s="30"/>
      <c r="B2060" s="38">
        <v>46183</v>
      </c>
      <c r="C2060" s="69" t="s">
        <v>28</v>
      </c>
      <c r="D2060" s="30"/>
      <c r="E2060" s="65" t="s">
        <v>712</v>
      </c>
      <c r="F2060" s="56"/>
      <c r="G2060" s="56">
        <v>12</v>
      </c>
      <c r="H2060" s="32">
        <v>463547.989999999</v>
      </c>
      <c r="I2060" s="31" t="s">
        <v>678</v>
      </c>
      <c r="J2060" s="30"/>
      <c r="K2060" s="31"/>
      <c r="L2060" s="30">
        <v>202605</v>
      </c>
      <c r="M2060" s="31"/>
      <c r="N2060" s="30">
        <v>202606</v>
      </c>
      <c r="O2060" s="31"/>
      <c r="P2060" s="30"/>
      <c r="Z2060" s="44"/>
      <c r="AA2060" s="44"/>
      <c r="AB2060" s="44"/>
    </row>
    <row r="2061" s="35" customFormat="1" customHeight="1" spans="1:28">
      <c r="A2061" s="30"/>
      <c r="B2061" s="38">
        <v>46183</v>
      </c>
      <c r="C2061" s="69" t="s">
        <v>28</v>
      </c>
      <c r="D2061" s="30"/>
      <c r="E2061" s="65" t="s">
        <v>712</v>
      </c>
      <c r="F2061" s="56"/>
      <c r="G2061" s="56">
        <v>27</v>
      </c>
      <c r="H2061" s="32">
        <v>463520.989999999</v>
      </c>
      <c r="I2061" s="31" t="s">
        <v>678</v>
      </c>
      <c r="J2061" s="30"/>
      <c r="K2061" s="31"/>
      <c r="L2061" s="30">
        <v>202606</v>
      </c>
      <c r="M2061" s="31"/>
      <c r="N2061" s="30">
        <v>202606</v>
      </c>
      <c r="O2061" s="31"/>
      <c r="P2061" s="30"/>
      <c r="Z2061" s="44"/>
      <c r="AA2061" s="44"/>
      <c r="AB2061" s="44"/>
    </row>
    <row r="2062" s="35" customFormat="1" customHeight="1" spans="1:28">
      <c r="A2062" s="30"/>
      <c r="B2062" s="38">
        <v>46183</v>
      </c>
      <c r="C2062" s="69" t="s">
        <v>28</v>
      </c>
      <c r="D2062" s="30"/>
      <c r="E2062" s="58" t="s">
        <v>713</v>
      </c>
      <c r="F2062" s="56"/>
      <c r="G2062" s="56">
        <v>1488</v>
      </c>
      <c r="H2062" s="32">
        <v>462032.989999999</v>
      </c>
      <c r="I2062" s="65"/>
      <c r="J2062" s="30"/>
      <c r="K2062" s="31"/>
      <c r="L2062" s="30">
        <v>202605</v>
      </c>
      <c r="M2062" s="31"/>
      <c r="N2062" s="30">
        <v>202606</v>
      </c>
      <c r="O2062" s="31"/>
      <c r="P2062" s="30"/>
      <c r="Z2062" s="44"/>
      <c r="AA2062" s="44"/>
      <c r="AB2062" s="44"/>
    </row>
    <row r="2063" s="35" customFormat="1" customHeight="1" spans="1:28">
      <c r="A2063" s="30"/>
      <c r="B2063" s="38">
        <v>46183</v>
      </c>
      <c r="C2063" s="69" t="s">
        <v>28</v>
      </c>
      <c r="D2063" s="30"/>
      <c r="E2063" s="58" t="s">
        <v>714</v>
      </c>
      <c r="F2063" s="56"/>
      <c r="G2063" s="56">
        <v>1484.5</v>
      </c>
      <c r="H2063" s="32">
        <v>460548.489999999</v>
      </c>
      <c r="I2063" s="65"/>
      <c r="J2063" s="30"/>
      <c r="K2063" s="31"/>
      <c r="L2063" s="30">
        <v>202605</v>
      </c>
      <c r="M2063" s="31"/>
      <c r="N2063" s="30">
        <v>202606</v>
      </c>
      <c r="O2063" s="31"/>
      <c r="P2063" s="30"/>
      <c r="Z2063" s="44"/>
      <c r="AA2063" s="44"/>
      <c r="AB2063" s="44"/>
    </row>
    <row r="2064" s="35" customFormat="1" customHeight="1" spans="1:28">
      <c r="A2064" s="30"/>
      <c r="B2064" s="38">
        <v>46183</v>
      </c>
      <c r="C2064" s="69" t="s">
        <v>28</v>
      </c>
      <c r="D2064" s="30"/>
      <c r="E2064" s="65" t="s">
        <v>715</v>
      </c>
      <c r="F2064" s="56"/>
      <c r="G2064" s="56">
        <v>900</v>
      </c>
      <c r="H2064" s="32">
        <v>459648.489999999</v>
      </c>
      <c r="I2064" s="31" t="s">
        <v>678</v>
      </c>
      <c r="J2064" s="30"/>
      <c r="K2064" s="31"/>
      <c r="L2064" s="30">
        <v>202606</v>
      </c>
      <c r="M2064" s="31"/>
      <c r="N2064" s="30">
        <v>202606</v>
      </c>
      <c r="O2064" s="31"/>
      <c r="P2064" s="30"/>
      <c r="Z2064" s="44"/>
      <c r="AA2064" s="44"/>
      <c r="AB2064" s="44"/>
    </row>
    <row r="2065" s="35" customFormat="1" customHeight="1" spans="1:28">
      <c r="A2065" s="30"/>
      <c r="B2065" s="38">
        <v>46183</v>
      </c>
      <c r="C2065" s="69" t="s">
        <v>28</v>
      </c>
      <c r="D2065" s="30"/>
      <c r="E2065" s="65" t="s">
        <v>716</v>
      </c>
      <c r="F2065" s="56"/>
      <c r="G2065" s="56">
        <v>1280</v>
      </c>
      <c r="H2065" s="32">
        <v>458368.489999999</v>
      </c>
      <c r="I2065" s="31" t="s">
        <v>677</v>
      </c>
      <c r="J2065" s="30"/>
      <c r="K2065" s="31"/>
      <c r="L2065" s="30">
        <v>202606</v>
      </c>
      <c r="M2065" s="31"/>
      <c r="N2065" s="30">
        <v>202606</v>
      </c>
      <c r="O2065" s="31"/>
      <c r="P2065" s="30"/>
      <c r="Z2065" s="44"/>
      <c r="AA2065" s="44"/>
      <c r="AB2065" s="44"/>
    </row>
    <row r="2066" s="35" customFormat="1" customHeight="1" spans="1:28">
      <c r="A2066" s="30"/>
      <c r="B2066" s="38">
        <v>46183</v>
      </c>
      <c r="C2066" s="69" t="s">
        <v>28</v>
      </c>
      <c r="D2066" s="30"/>
      <c r="E2066" s="65" t="s">
        <v>717</v>
      </c>
      <c r="F2066" s="56"/>
      <c r="G2066" s="56">
        <v>800</v>
      </c>
      <c r="H2066" s="32">
        <v>457568.489999999</v>
      </c>
      <c r="I2066" s="31" t="s">
        <v>676</v>
      </c>
      <c r="J2066" s="30"/>
      <c r="K2066" s="31"/>
      <c r="L2066" s="30">
        <v>202606</v>
      </c>
      <c r="M2066" s="31"/>
      <c r="N2066" s="30">
        <v>202606</v>
      </c>
      <c r="O2066" s="31"/>
      <c r="P2066" s="30"/>
      <c r="Z2066" s="44"/>
      <c r="AA2066" s="44"/>
      <c r="AB2066" s="44"/>
    </row>
    <row r="2067" s="35" customFormat="1" customHeight="1" spans="1:28">
      <c r="A2067" s="30"/>
      <c r="B2067" s="38">
        <v>46183</v>
      </c>
      <c r="C2067" s="69" t="s">
        <v>28</v>
      </c>
      <c r="D2067" s="30"/>
      <c r="E2067" s="65" t="s">
        <v>717</v>
      </c>
      <c r="F2067" s="56"/>
      <c r="G2067" s="56">
        <v>740</v>
      </c>
      <c r="H2067" s="32">
        <v>456828.489999999</v>
      </c>
      <c r="I2067" s="31" t="s">
        <v>676</v>
      </c>
      <c r="J2067" s="30"/>
      <c r="K2067" s="31"/>
      <c r="L2067" s="30">
        <v>202606</v>
      </c>
      <c r="M2067" s="31"/>
      <c r="N2067" s="30">
        <v>202606</v>
      </c>
      <c r="O2067" s="31"/>
      <c r="P2067" s="30"/>
      <c r="Z2067" s="44"/>
      <c r="AA2067" s="44"/>
      <c r="AB2067" s="44"/>
    </row>
    <row r="2068" s="35" customFormat="1" customHeight="1" spans="1:28">
      <c r="A2068" s="30"/>
      <c r="B2068" s="38">
        <v>46185</v>
      </c>
      <c r="C2068" s="69" t="s">
        <v>28</v>
      </c>
      <c r="D2068" s="30"/>
      <c r="E2068" s="58" t="s">
        <v>718</v>
      </c>
      <c r="F2068" s="56"/>
      <c r="G2068" s="56">
        <v>6000</v>
      </c>
      <c r="H2068" s="32">
        <v>450828.489999999</v>
      </c>
      <c r="I2068" s="31"/>
      <c r="J2068" s="30"/>
      <c r="K2068" s="31"/>
      <c r="L2068" s="30">
        <v>202606</v>
      </c>
      <c r="M2068" s="31"/>
      <c r="N2068" s="30">
        <v>202606</v>
      </c>
      <c r="O2068" s="31"/>
      <c r="P2068" s="30"/>
      <c r="Z2068" s="44"/>
      <c r="AA2068" s="44"/>
      <c r="AB2068" s="44"/>
    </row>
    <row r="2069" s="35" customFormat="1" customHeight="1" spans="1:28">
      <c r="A2069" s="30"/>
      <c r="B2069" s="38">
        <v>46185</v>
      </c>
      <c r="C2069" s="69" t="s">
        <v>28</v>
      </c>
      <c r="D2069" s="30"/>
      <c r="E2069" s="65" t="s">
        <v>719</v>
      </c>
      <c r="F2069" s="56"/>
      <c r="G2069" s="56">
        <v>480</v>
      </c>
      <c r="H2069" s="32">
        <v>450348.489999999</v>
      </c>
      <c r="I2069" s="31" t="s">
        <v>99</v>
      </c>
      <c r="J2069" s="30"/>
      <c r="K2069" s="31"/>
      <c r="L2069" s="30">
        <v>202605</v>
      </c>
      <c r="M2069" s="31"/>
      <c r="N2069" s="30">
        <v>202606</v>
      </c>
      <c r="O2069" s="31"/>
      <c r="P2069" s="30"/>
      <c r="Z2069" s="44"/>
      <c r="AA2069" s="44"/>
      <c r="AB2069" s="44"/>
    </row>
    <row r="2070" s="35" customFormat="1" customHeight="1" spans="1:28">
      <c r="A2070" s="30"/>
      <c r="B2070" s="38">
        <v>46185</v>
      </c>
      <c r="C2070" s="69" t="s">
        <v>28</v>
      </c>
      <c r="D2070" s="30"/>
      <c r="E2070" s="65" t="s">
        <v>720</v>
      </c>
      <c r="F2070" s="56"/>
      <c r="G2070" s="56">
        <v>1000</v>
      </c>
      <c r="H2070" s="32">
        <v>449348.489999999</v>
      </c>
      <c r="I2070" s="31" t="s">
        <v>66</v>
      </c>
      <c r="J2070" s="30"/>
      <c r="K2070" s="31"/>
      <c r="L2070" s="30">
        <v>202606</v>
      </c>
      <c r="M2070" s="31"/>
      <c r="N2070" s="30">
        <v>202606</v>
      </c>
      <c r="O2070" s="31"/>
      <c r="P2070" s="30"/>
      <c r="Z2070" s="44"/>
      <c r="AA2070" s="44"/>
      <c r="AB2070" s="44"/>
    </row>
    <row r="2071" s="35" customFormat="1" customHeight="1" spans="1:28">
      <c r="A2071" s="30"/>
      <c r="B2071" s="38">
        <v>46185</v>
      </c>
      <c r="C2071" s="69" t="s">
        <v>28</v>
      </c>
      <c r="D2071" s="30"/>
      <c r="E2071" s="65" t="s">
        <v>721</v>
      </c>
      <c r="F2071" s="56"/>
      <c r="G2071" s="56">
        <v>1000</v>
      </c>
      <c r="H2071" s="32">
        <v>448348.489999999</v>
      </c>
      <c r="I2071" s="31" t="s">
        <v>76</v>
      </c>
      <c r="J2071" s="30"/>
      <c r="K2071" s="31"/>
      <c r="L2071" s="30">
        <v>202606</v>
      </c>
      <c r="M2071" s="31"/>
      <c r="N2071" s="30">
        <v>202606</v>
      </c>
      <c r="O2071" s="31"/>
      <c r="P2071" s="30"/>
      <c r="Z2071" s="44"/>
      <c r="AA2071" s="44"/>
      <c r="AB2071" s="44"/>
    </row>
    <row r="2072" s="35" customFormat="1" customHeight="1" spans="1:28">
      <c r="A2072" s="30"/>
      <c r="B2072" s="38">
        <v>46185</v>
      </c>
      <c r="C2072" s="69" t="s">
        <v>28</v>
      </c>
      <c r="D2072" s="30"/>
      <c r="E2072" s="65" t="s">
        <v>716</v>
      </c>
      <c r="F2072" s="56"/>
      <c r="G2072" s="56">
        <v>400</v>
      </c>
      <c r="H2072" s="32">
        <v>447948.489999999</v>
      </c>
      <c r="I2072" s="31" t="s">
        <v>677</v>
      </c>
      <c r="J2072" s="30"/>
      <c r="K2072" s="31"/>
      <c r="L2072" s="30">
        <v>202606</v>
      </c>
      <c r="M2072" s="31"/>
      <c r="N2072" s="30">
        <v>202606</v>
      </c>
      <c r="O2072" s="31"/>
      <c r="P2072" s="30"/>
      <c r="Z2072" s="44"/>
      <c r="AA2072" s="44"/>
      <c r="AB2072" s="44"/>
    </row>
    <row r="2073" s="35" customFormat="1" customHeight="1" spans="1:28">
      <c r="A2073" s="30"/>
      <c r="B2073" s="38">
        <v>46187</v>
      </c>
      <c r="C2073" s="69" t="s">
        <v>28</v>
      </c>
      <c r="D2073" s="30" t="s">
        <v>33</v>
      </c>
      <c r="E2073" s="65" t="s">
        <v>79</v>
      </c>
      <c r="F2073" s="56">
        <v>983.99</v>
      </c>
      <c r="G2073" s="56"/>
      <c r="H2073" s="32">
        <v>448932.48</v>
      </c>
      <c r="I2073" s="31" t="s">
        <v>80</v>
      </c>
      <c r="J2073" s="30"/>
      <c r="K2073" s="31"/>
      <c r="L2073" s="30">
        <v>202606</v>
      </c>
      <c r="M2073" s="31"/>
      <c r="N2073" s="30">
        <v>202606</v>
      </c>
      <c r="O2073" s="31"/>
      <c r="P2073" s="30"/>
      <c r="Z2073" s="44"/>
      <c r="AA2073" s="44"/>
      <c r="AB2073" s="44"/>
    </row>
    <row r="2074" s="35" customFormat="1" customHeight="1" spans="1:28">
      <c r="A2074" s="30"/>
      <c r="B2074" s="38">
        <v>46187</v>
      </c>
      <c r="C2074" s="69" t="s">
        <v>28</v>
      </c>
      <c r="D2074" s="30" t="s">
        <v>33</v>
      </c>
      <c r="E2074" s="65" t="s">
        <v>75</v>
      </c>
      <c r="F2074" s="56">
        <v>1286.33</v>
      </c>
      <c r="G2074" s="56"/>
      <c r="H2074" s="32">
        <v>450218.81</v>
      </c>
      <c r="I2074" s="30" t="s">
        <v>76</v>
      </c>
      <c r="J2074" s="30"/>
      <c r="K2074" s="31"/>
      <c r="L2074" s="30">
        <v>202606</v>
      </c>
      <c r="M2074" s="31"/>
      <c r="N2074" s="30">
        <v>202606</v>
      </c>
      <c r="O2074" s="31"/>
      <c r="P2074" s="30"/>
      <c r="Z2074" s="44"/>
      <c r="AA2074" s="44"/>
      <c r="AB2074" s="44"/>
    </row>
    <row r="2075" s="35" customFormat="1" customHeight="1" spans="1:28">
      <c r="A2075" s="30"/>
      <c r="B2075" s="38">
        <v>46187</v>
      </c>
      <c r="C2075" s="69" t="s">
        <v>28</v>
      </c>
      <c r="D2075" s="30" t="s">
        <v>33</v>
      </c>
      <c r="E2075" s="65" t="s">
        <v>77</v>
      </c>
      <c r="F2075" s="56">
        <v>1226.53</v>
      </c>
      <c r="G2075" s="56"/>
      <c r="H2075" s="32">
        <v>451445.339999999</v>
      </c>
      <c r="I2075" s="31" t="s">
        <v>78</v>
      </c>
      <c r="J2075" s="30"/>
      <c r="K2075" s="31"/>
      <c r="L2075" s="30">
        <v>202606</v>
      </c>
      <c r="M2075" s="31"/>
      <c r="N2075" s="30">
        <v>202606</v>
      </c>
      <c r="O2075" s="31"/>
      <c r="P2075" s="30"/>
      <c r="Z2075" s="44"/>
      <c r="AA2075" s="44"/>
      <c r="AB2075" s="44"/>
    </row>
    <row r="2076" s="35" customFormat="1" customHeight="1" spans="1:28">
      <c r="A2076" s="30"/>
      <c r="B2076" s="38">
        <v>46187</v>
      </c>
      <c r="C2076" s="69" t="s">
        <v>28</v>
      </c>
      <c r="D2076" s="30" t="s">
        <v>33</v>
      </c>
      <c r="E2076" s="65" t="s">
        <v>73</v>
      </c>
      <c r="F2076" s="56">
        <v>1785.82</v>
      </c>
      <c r="G2076" s="56"/>
      <c r="H2076" s="32">
        <v>453231.159999999</v>
      </c>
      <c r="I2076" s="31" t="s">
        <v>74</v>
      </c>
      <c r="J2076" s="30"/>
      <c r="K2076" s="31"/>
      <c r="L2076" s="30">
        <v>202606</v>
      </c>
      <c r="M2076" s="31"/>
      <c r="N2076" s="30">
        <v>202606</v>
      </c>
      <c r="O2076" s="31"/>
      <c r="P2076" s="30"/>
      <c r="Z2076" s="44"/>
      <c r="AA2076" s="44"/>
      <c r="AB2076" s="44"/>
    </row>
    <row r="2077" s="35" customFormat="1" customHeight="1" spans="1:28">
      <c r="A2077" s="30"/>
      <c r="B2077" s="38">
        <v>46187</v>
      </c>
      <c r="C2077" s="69" t="s">
        <v>28</v>
      </c>
      <c r="D2077" s="30"/>
      <c r="E2077" s="65" t="s">
        <v>722</v>
      </c>
      <c r="F2077" s="56"/>
      <c r="G2077" s="56">
        <v>215.46</v>
      </c>
      <c r="H2077" s="32">
        <v>453015.699999999</v>
      </c>
      <c r="I2077" s="31" t="s">
        <v>11</v>
      </c>
      <c r="J2077" s="30"/>
      <c r="K2077" s="31"/>
      <c r="L2077" s="30">
        <v>202605</v>
      </c>
      <c r="M2077" s="31"/>
      <c r="N2077" s="30">
        <v>202606</v>
      </c>
      <c r="O2077" s="31"/>
      <c r="P2077" s="30"/>
      <c r="Z2077" s="44"/>
      <c r="AA2077" s="44"/>
      <c r="AB2077" s="44"/>
    </row>
    <row r="2078" s="35" customFormat="1" customHeight="1" spans="1:28">
      <c r="A2078" s="30"/>
      <c r="B2078" s="38">
        <v>46188</v>
      </c>
      <c r="C2078" s="69" t="s">
        <v>28</v>
      </c>
      <c r="D2078" s="30" t="s">
        <v>33</v>
      </c>
      <c r="E2078" s="65" t="s">
        <v>700</v>
      </c>
      <c r="F2078" s="56">
        <v>231.04</v>
      </c>
      <c r="G2078" s="56"/>
      <c r="H2078" s="32">
        <v>453246.739999999</v>
      </c>
      <c r="I2078" s="31" t="s">
        <v>534</v>
      </c>
      <c r="J2078" s="30"/>
      <c r="K2078" s="31"/>
      <c r="L2078" s="30">
        <v>202606</v>
      </c>
      <c r="M2078" s="31"/>
      <c r="N2078" s="30">
        <v>202606</v>
      </c>
      <c r="O2078" s="31"/>
      <c r="P2078" s="30"/>
      <c r="Z2078" s="44"/>
      <c r="AA2078" s="44"/>
      <c r="AB2078" s="44"/>
    </row>
    <row r="2079" s="35" customFormat="1" customHeight="1" spans="1:28">
      <c r="A2079" s="30"/>
      <c r="B2079" s="38">
        <v>46188</v>
      </c>
      <c r="C2079" s="69" t="s">
        <v>28</v>
      </c>
      <c r="D2079" s="30" t="s">
        <v>33</v>
      </c>
      <c r="E2079" s="65" t="s">
        <v>85</v>
      </c>
      <c r="F2079" s="56">
        <v>1285.53</v>
      </c>
      <c r="G2079" s="56"/>
      <c r="H2079" s="32">
        <v>454532.269999999</v>
      </c>
      <c r="I2079" s="31" t="s">
        <v>72</v>
      </c>
      <c r="J2079" s="30"/>
      <c r="K2079" s="31"/>
      <c r="L2079" s="30">
        <v>202605</v>
      </c>
      <c r="M2079" s="31"/>
      <c r="N2079" s="30">
        <v>202606</v>
      </c>
      <c r="O2079" s="31"/>
      <c r="P2079" s="30"/>
      <c r="Z2079" s="44"/>
      <c r="AA2079" s="44"/>
      <c r="AB2079" s="44"/>
    </row>
    <row r="2080" s="35" customFormat="1" customHeight="1" spans="1:28">
      <c r="A2080" s="30"/>
      <c r="B2080" s="38">
        <v>46188</v>
      </c>
      <c r="C2080" s="69" t="s">
        <v>28</v>
      </c>
      <c r="D2080" s="30" t="s">
        <v>33</v>
      </c>
      <c r="E2080" s="65" t="s">
        <v>106</v>
      </c>
      <c r="F2080" s="56">
        <v>2525.68</v>
      </c>
      <c r="G2080" s="56"/>
      <c r="H2080" s="32">
        <v>457057.949999999</v>
      </c>
      <c r="I2080" s="31" t="s">
        <v>107</v>
      </c>
      <c r="J2080" s="30"/>
      <c r="K2080" s="31"/>
      <c r="L2080" s="30">
        <v>202606</v>
      </c>
      <c r="M2080" s="31"/>
      <c r="N2080" s="30">
        <v>202606</v>
      </c>
      <c r="O2080" s="31"/>
      <c r="P2080" s="30"/>
      <c r="Z2080" s="44"/>
      <c r="AA2080" s="44"/>
      <c r="AB2080" s="44"/>
    </row>
    <row r="2081" s="35" customFormat="1" customHeight="1" spans="1:28">
      <c r="A2081" s="30"/>
      <c r="B2081" s="38">
        <v>46188</v>
      </c>
      <c r="C2081" s="69" t="s">
        <v>28</v>
      </c>
      <c r="D2081" s="30" t="s">
        <v>33</v>
      </c>
      <c r="E2081" s="56" t="s">
        <v>83</v>
      </c>
      <c r="F2081" s="56">
        <v>3907.73</v>
      </c>
      <c r="G2081" s="56"/>
      <c r="H2081" s="32">
        <v>460965.679999999</v>
      </c>
      <c r="I2081" s="31" t="s">
        <v>84</v>
      </c>
      <c r="J2081" s="30"/>
      <c r="K2081" s="31"/>
      <c r="L2081" s="30">
        <v>202606</v>
      </c>
      <c r="M2081" s="31"/>
      <c r="N2081" s="30">
        <v>202606</v>
      </c>
      <c r="O2081" s="31"/>
      <c r="P2081" s="30"/>
      <c r="Z2081" s="44"/>
      <c r="AA2081" s="44"/>
      <c r="AB2081" s="44"/>
    </row>
    <row r="2082" s="35" customFormat="1" customHeight="1" spans="1:28">
      <c r="A2082" s="30"/>
      <c r="B2082" s="38">
        <v>46188</v>
      </c>
      <c r="C2082" s="69" t="s">
        <v>28</v>
      </c>
      <c r="D2082" s="30" t="s">
        <v>33</v>
      </c>
      <c r="E2082" s="65" t="s">
        <v>98</v>
      </c>
      <c r="F2082" s="56">
        <v>2397.73</v>
      </c>
      <c r="G2082" s="56"/>
      <c r="H2082" s="32">
        <v>463363.409999999</v>
      </c>
      <c r="I2082" s="31" t="s">
        <v>99</v>
      </c>
      <c r="J2082" s="30"/>
      <c r="K2082" s="31"/>
      <c r="L2082" s="30">
        <v>202606</v>
      </c>
      <c r="M2082" s="31"/>
      <c r="N2082" s="30">
        <v>202606</v>
      </c>
      <c r="O2082" s="31"/>
      <c r="P2082" s="30"/>
      <c r="Z2082" s="44"/>
      <c r="AA2082" s="44"/>
      <c r="AB2082" s="44"/>
    </row>
    <row r="2083" s="35" customFormat="1" customHeight="1" spans="1:28">
      <c r="A2083" s="30"/>
      <c r="B2083" s="38">
        <v>46188</v>
      </c>
      <c r="C2083" s="69" t="s">
        <v>28</v>
      </c>
      <c r="D2083" s="30" t="s">
        <v>33</v>
      </c>
      <c r="E2083" s="65" t="s">
        <v>90</v>
      </c>
      <c r="F2083" s="56">
        <v>2289.95</v>
      </c>
      <c r="G2083" s="56"/>
      <c r="H2083" s="32">
        <v>465653.359999999</v>
      </c>
      <c r="I2083" s="31" t="s">
        <v>91</v>
      </c>
      <c r="J2083" s="30"/>
      <c r="K2083" s="31"/>
      <c r="L2083" s="30">
        <v>202606</v>
      </c>
      <c r="M2083" s="31"/>
      <c r="N2083" s="30">
        <v>202606</v>
      </c>
      <c r="O2083" s="31"/>
      <c r="P2083" s="30"/>
      <c r="Z2083" s="44"/>
      <c r="AA2083" s="44"/>
      <c r="AB2083" s="44"/>
    </row>
    <row r="2084" s="35" customFormat="1" customHeight="1" spans="1:28">
      <c r="A2084" s="30"/>
      <c r="B2084" s="38">
        <v>46188</v>
      </c>
      <c r="C2084" s="69" t="s">
        <v>28</v>
      </c>
      <c r="D2084" s="30" t="s">
        <v>154</v>
      </c>
      <c r="E2084" s="65" t="s">
        <v>617</v>
      </c>
      <c r="F2084" s="56"/>
      <c r="G2084" s="56">
        <v>11394.67</v>
      </c>
      <c r="H2084" s="32">
        <v>454258.689999999</v>
      </c>
      <c r="I2084" s="31" t="s">
        <v>72</v>
      </c>
      <c r="J2084" s="30"/>
      <c r="K2084" s="31"/>
      <c r="L2084" s="30">
        <v>202606</v>
      </c>
      <c r="M2084" s="31"/>
      <c r="N2084" s="30">
        <v>202606</v>
      </c>
      <c r="O2084" s="31"/>
      <c r="P2084" s="30"/>
      <c r="Z2084" s="44"/>
      <c r="AA2084" s="44"/>
      <c r="AB2084" s="44"/>
    </row>
    <row r="2085" s="35" customFormat="1" customHeight="1" spans="1:28">
      <c r="A2085" s="30"/>
      <c r="B2085" s="38">
        <v>46188</v>
      </c>
      <c r="C2085" s="69" t="s">
        <v>28</v>
      </c>
      <c r="D2085" s="30" t="s">
        <v>163</v>
      </c>
      <c r="E2085" s="74" t="s">
        <v>164</v>
      </c>
      <c r="F2085" s="56"/>
      <c r="G2085" s="56">
        <v>4059.67</v>
      </c>
      <c r="H2085" s="32">
        <v>450199.02</v>
      </c>
      <c r="I2085" s="31" t="s">
        <v>11</v>
      </c>
      <c r="J2085" s="30"/>
      <c r="K2085" s="31"/>
      <c r="L2085" s="30">
        <v>202606</v>
      </c>
      <c r="M2085" s="31"/>
      <c r="N2085" s="30">
        <v>202606</v>
      </c>
      <c r="O2085" s="31"/>
      <c r="P2085" s="30"/>
      <c r="Z2085" s="44"/>
      <c r="AA2085" s="44"/>
      <c r="AB2085" s="44"/>
    </row>
    <row r="2086" s="35" customFormat="1" customHeight="1" spans="1:28">
      <c r="A2086" s="30"/>
      <c r="B2086" s="38">
        <v>46188</v>
      </c>
      <c r="C2086" s="69" t="s">
        <v>28</v>
      </c>
      <c r="D2086" s="30" t="s">
        <v>163</v>
      </c>
      <c r="E2086" s="74" t="s">
        <v>165</v>
      </c>
      <c r="F2086" s="56"/>
      <c r="G2086" s="56">
        <v>1870.97</v>
      </c>
      <c r="H2086" s="32">
        <v>448328.049999999</v>
      </c>
      <c r="I2086" s="31" t="s">
        <v>11</v>
      </c>
      <c r="J2086" s="30"/>
      <c r="K2086" s="31"/>
      <c r="L2086" s="30">
        <v>202606</v>
      </c>
      <c r="M2086" s="31"/>
      <c r="N2086" s="30">
        <v>202606</v>
      </c>
      <c r="O2086" s="31"/>
      <c r="P2086" s="30"/>
      <c r="Z2086" s="44"/>
      <c r="AA2086" s="44"/>
      <c r="AB2086" s="44"/>
    </row>
    <row r="2087" s="35" customFormat="1" customHeight="1" spans="1:28">
      <c r="A2087" s="30"/>
      <c r="B2087" s="38">
        <v>46188</v>
      </c>
      <c r="C2087" s="69" t="s">
        <v>28</v>
      </c>
      <c r="D2087" s="30" t="s">
        <v>163</v>
      </c>
      <c r="E2087" s="74" t="s">
        <v>593</v>
      </c>
      <c r="F2087" s="56"/>
      <c r="G2087" s="56">
        <v>3130.8</v>
      </c>
      <c r="H2087" s="32">
        <v>445197.25</v>
      </c>
      <c r="I2087" s="31" t="s">
        <v>74</v>
      </c>
      <c r="J2087" s="30"/>
      <c r="K2087" s="31"/>
      <c r="L2087" s="30">
        <v>202606</v>
      </c>
      <c r="M2087" s="31"/>
      <c r="N2087" s="30">
        <v>202606</v>
      </c>
      <c r="O2087" s="31"/>
      <c r="P2087" s="30"/>
      <c r="Z2087" s="44"/>
      <c r="AA2087" s="44"/>
      <c r="AB2087" s="44"/>
    </row>
    <row r="2088" s="35" customFormat="1" customHeight="1" spans="1:28">
      <c r="A2088" s="30"/>
      <c r="B2088" s="38">
        <v>46188</v>
      </c>
      <c r="C2088" s="69" t="s">
        <v>28</v>
      </c>
      <c r="D2088" s="30" t="s">
        <v>163</v>
      </c>
      <c r="E2088" s="74" t="s">
        <v>594</v>
      </c>
      <c r="F2088" s="56"/>
      <c r="G2088" s="56">
        <v>2654.9</v>
      </c>
      <c r="H2088" s="32">
        <v>442542.35</v>
      </c>
      <c r="I2088" s="30" t="s">
        <v>227</v>
      </c>
      <c r="J2088" s="30"/>
      <c r="K2088" s="31"/>
      <c r="L2088" s="30">
        <v>202606</v>
      </c>
      <c r="M2088" s="31"/>
      <c r="N2088" s="30">
        <v>202606</v>
      </c>
      <c r="O2088" s="31"/>
      <c r="P2088" s="30"/>
      <c r="Z2088" s="44"/>
      <c r="AA2088" s="44"/>
      <c r="AB2088" s="44"/>
    </row>
    <row r="2089" s="35" customFormat="1" customHeight="1" spans="1:28">
      <c r="A2089" s="30"/>
      <c r="B2089" s="38">
        <v>46188</v>
      </c>
      <c r="C2089" s="69" t="s">
        <v>28</v>
      </c>
      <c r="D2089" s="30" t="s">
        <v>163</v>
      </c>
      <c r="E2089" s="74" t="s">
        <v>658</v>
      </c>
      <c r="F2089" s="56"/>
      <c r="G2089" s="56">
        <v>1935.48</v>
      </c>
      <c r="H2089" s="32">
        <v>440606.87</v>
      </c>
      <c r="I2089" s="31"/>
      <c r="J2089" s="30"/>
      <c r="K2089" s="31"/>
      <c r="L2089" s="30">
        <v>202606</v>
      </c>
      <c r="M2089" s="31"/>
      <c r="N2089" s="30">
        <v>202606</v>
      </c>
      <c r="O2089" s="31"/>
      <c r="P2089" s="30"/>
      <c r="Z2089" s="44"/>
      <c r="AA2089" s="44"/>
      <c r="AB2089" s="44"/>
    </row>
    <row r="2090" s="35" customFormat="1" customHeight="1" spans="1:28">
      <c r="A2090" s="30"/>
      <c r="B2090" s="38">
        <v>46188</v>
      </c>
      <c r="C2090" s="69" t="s">
        <v>28</v>
      </c>
      <c r="D2090" s="30" t="s">
        <v>163</v>
      </c>
      <c r="E2090" s="74" t="s">
        <v>659</v>
      </c>
      <c r="F2090" s="56"/>
      <c r="G2090" s="56">
        <v>1766.13</v>
      </c>
      <c r="H2090" s="32">
        <v>438840.74</v>
      </c>
      <c r="I2090" s="31" t="s">
        <v>534</v>
      </c>
      <c r="J2090" s="30"/>
      <c r="K2090" s="31"/>
      <c r="L2090" s="30">
        <v>202606</v>
      </c>
      <c r="M2090" s="31"/>
      <c r="N2090" s="30">
        <v>202606</v>
      </c>
      <c r="O2090" s="31"/>
      <c r="P2090" s="30"/>
      <c r="Z2090" s="44"/>
      <c r="AA2090" s="44"/>
      <c r="AB2090" s="44"/>
    </row>
    <row r="2091" s="35" customFormat="1" customHeight="1" spans="1:28">
      <c r="A2091" s="30"/>
      <c r="B2091" s="38">
        <v>46188</v>
      </c>
      <c r="C2091" s="69" t="s">
        <v>28</v>
      </c>
      <c r="D2091" s="30" t="s">
        <v>163</v>
      </c>
      <c r="E2091" s="74" t="s">
        <v>660</v>
      </c>
      <c r="F2091" s="56"/>
      <c r="G2091" s="56">
        <v>919.35</v>
      </c>
      <c r="H2091" s="32">
        <v>437921.39</v>
      </c>
      <c r="I2091" s="31" t="s">
        <v>534</v>
      </c>
      <c r="J2091" s="30"/>
      <c r="K2091" s="31"/>
      <c r="L2091" s="30">
        <v>202606</v>
      </c>
      <c r="M2091" s="31"/>
      <c r="N2091" s="30">
        <v>202606</v>
      </c>
      <c r="O2091" s="31"/>
      <c r="P2091" s="30"/>
      <c r="Z2091" s="44"/>
      <c r="AA2091" s="44"/>
      <c r="AB2091" s="44"/>
    </row>
    <row r="2092" s="35" customFormat="1" customHeight="1" spans="1:28">
      <c r="A2092" s="30"/>
      <c r="B2092" s="38">
        <v>46188</v>
      </c>
      <c r="C2092" s="69" t="s">
        <v>28</v>
      </c>
      <c r="D2092" s="30" t="s">
        <v>163</v>
      </c>
      <c r="E2092" s="74" t="s">
        <v>723</v>
      </c>
      <c r="F2092" s="56"/>
      <c r="G2092" s="56">
        <v>5198.29</v>
      </c>
      <c r="H2092" s="32">
        <v>432723.1</v>
      </c>
      <c r="I2092" s="30" t="s">
        <v>82</v>
      </c>
      <c r="J2092" s="30"/>
      <c r="K2092" s="31"/>
      <c r="L2092" s="30">
        <v>202606</v>
      </c>
      <c r="M2092" s="31"/>
      <c r="N2092" s="30">
        <v>202606</v>
      </c>
      <c r="O2092" s="31"/>
      <c r="P2092" s="30"/>
      <c r="Z2092" s="44"/>
      <c r="AA2092" s="44"/>
      <c r="AB2092" s="44"/>
    </row>
    <row r="2093" s="35" customFormat="1" customHeight="1" spans="1:28">
      <c r="A2093" s="30"/>
      <c r="B2093" s="38">
        <v>46188</v>
      </c>
      <c r="C2093" s="69" t="s">
        <v>28</v>
      </c>
      <c r="D2093" s="30" t="s">
        <v>163</v>
      </c>
      <c r="E2093" s="74" t="s">
        <v>166</v>
      </c>
      <c r="F2093" s="56"/>
      <c r="G2093" s="56">
        <v>800</v>
      </c>
      <c r="H2093" s="32">
        <v>431923.1</v>
      </c>
      <c r="I2093" s="31" t="s">
        <v>11</v>
      </c>
      <c r="J2093" s="30"/>
      <c r="K2093" s="31"/>
      <c r="L2093" s="30">
        <v>202606</v>
      </c>
      <c r="M2093" s="31"/>
      <c r="N2093" s="30">
        <v>202606</v>
      </c>
      <c r="O2093" s="31"/>
      <c r="P2093" s="30"/>
      <c r="Z2093" s="44"/>
      <c r="AA2093" s="44"/>
      <c r="AB2093" s="44"/>
    </row>
    <row r="2094" s="35" customFormat="1" customHeight="1" spans="1:28">
      <c r="A2094" s="30"/>
      <c r="B2094" s="38">
        <v>46188</v>
      </c>
      <c r="C2094" s="69" t="s">
        <v>28</v>
      </c>
      <c r="D2094" s="30" t="s">
        <v>163</v>
      </c>
      <c r="E2094" s="74" t="s">
        <v>167</v>
      </c>
      <c r="F2094" s="56"/>
      <c r="G2094" s="56">
        <v>4143.39</v>
      </c>
      <c r="H2094" s="32">
        <v>427779.709999999</v>
      </c>
      <c r="I2094" s="31" t="s">
        <v>72</v>
      </c>
      <c r="J2094" s="30"/>
      <c r="K2094" s="31"/>
      <c r="L2094" s="30">
        <v>202606</v>
      </c>
      <c r="M2094" s="31"/>
      <c r="N2094" s="30">
        <v>202606</v>
      </c>
      <c r="O2094" s="31"/>
      <c r="P2094" s="30"/>
      <c r="Z2094" s="44"/>
      <c r="AA2094" s="44"/>
      <c r="AB2094" s="44"/>
    </row>
    <row r="2095" s="35" customFormat="1" customHeight="1" spans="1:28">
      <c r="A2095" s="30"/>
      <c r="B2095" s="38">
        <v>46188</v>
      </c>
      <c r="C2095" s="69" t="s">
        <v>28</v>
      </c>
      <c r="D2095" s="30" t="s">
        <v>163</v>
      </c>
      <c r="E2095" s="74" t="s">
        <v>168</v>
      </c>
      <c r="F2095" s="56"/>
      <c r="G2095" s="56">
        <v>2834.01</v>
      </c>
      <c r="H2095" s="32">
        <v>424945.7</v>
      </c>
      <c r="I2095" s="31" t="s">
        <v>72</v>
      </c>
      <c r="J2095" s="30"/>
      <c r="K2095" s="31"/>
      <c r="L2095" s="30">
        <v>202606</v>
      </c>
      <c r="M2095" s="31"/>
      <c r="N2095" s="30">
        <v>202606</v>
      </c>
      <c r="O2095" s="31"/>
      <c r="P2095" s="30"/>
      <c r="Z2095" s="44"/>
      <c r="AA2095" s="44"/>
      <c r="AB2095" s="44"/>
    </row>
    <row r="2096" s="35" customFormat="1" customHeight="1" spans="1:28">
      <c r="A2096" s="30"/>
      <c r="B2096" s="38">
        <v>46188</v>
      </c>
      <c r="C2096" s="69" t="s">
        <v>28</v>
      </c>
      <c r="D2096" s="30" t="s">
        <v>163</v>
      </c>
      <c r="E2096" s="74" t="s">
        <v>169</v>
      </c>
      <c r="F2096" s="56"/>
      <c r="G2096" s="56">
        <v>1000</v>
      </c>
      <c r="H2096" s="32">
        <v>423945.7</v>
      </c>
      <c r="I2096" s="31" t="s">
        <v>72</v>
      </c>
      <c r="J2096" s="30"/>
      <c r="K2096" s="31"/>
      <c r="L2096" s="30">
        <v>202606</v>
      </c>
      <c r="M2096" s="31"/>
      <c r="N2096" s="30">
        <v>202606</v>
      </c>
      <c r="O2096" s="31"/>
      <c r="P2096" s="30"/>
      <c r="Z2096" s="44"/>
      <c r="AA2096" s="44"/>
      <c r="AB2096" s="44"/>
    </row>
    <row r="2097" s="35" customFormat="1" customHeight="1" spans="1:28">
      <c r="A2097" s="30"/>
      <c r="B2097" s="38">
        <v>46188</v>
      </c>
      <c r="C2097" s="69" t="s">
        <v>28</v>
      </c>
      <c r="D2097" s="30" t="s">
        <v>163</v>
      </c>
      <c r="E2097" s="74" t="s">
        <v>170</v>
      </c>
      <c r="F2097" s="56"/>
      <c r="G2097" s="56">
        <v>6255</v>
      </c>
      <c r="H2097" s="32">
        <v>417690.7</v>
      </c>
      <c r="I2097" s="31" t="s">
        <v>72</v>
      </c>
      <c r="J2097" s="30"/>
      <c r="K2097" s="31"/>
      <c r="L2097" s="30">
        <v>202606</v>
      </c>
      <c r="M2097" s="31"/>
      <c r="N2097" s="30">
        <v>202606</v>
      </c>
      <c r="O2097" s="31"/>
      <c r="P2097" s="30"/>
      <c r="Z2097" s="44"/>
      <c r="AA2097" s="44"/>
      <c r="AB2097" s="44"/>
    </row>
    <row r="2098" s="35" customFormat="1" customHeight="1" spans="1:28">
      <c r="A2098" s="30"/>
      <c r="B2098" s="38">
        <v>46188</v>
      </c>
      <c r="C2098" s="69" t="s">
        <v>28</v>
      </c>
      <c r="D2098" s="30" t="s">
        <v>163</v>
      </c>
      <c r="E2098" s="74" t="s">
        <v>171</v>
      </c>
      <c r="F2098" s="56"/>
      <c r="G2098" s="56">
        <v>2459.62</v>
      </c>
      <c r="H2098" s="32">
        <v>415231.08</v>
      </c>
      <c r="I2098" s="31" t="s">
        <v>80</v>
      </c>
      <c r="J2098" s="30"/>
      <c r="K2098" s="31"/>
      <c r="L2098" s="30">
        <v>202606</v>
      </c>
      <c r="M2098" s="31"/>
      <c r="N2098" s="30">
        <v>202606</v>
      </c>
      <c r="O2098" s="31"/>
      <c r="P2098" s="30"/>
      <c r="Z2098" s="44"/>
      <c r="AA2098" s="44"/>
      <c r="AB2098" s="44"/>
    </row>
    <row r="2099" s="35" customFormat="1" customHeight="1" spans="1:28">
      <c r="A2099" s="30"/>
      <c r="B2099" s="38">
        <v>46188</v>
      </c>
      <c r="C2099" s="69" t="s">
        <v>28</v>
      </c>
      <c r="D2099" s="30" t="s">
        <v>163</v>
      </c>
      <c r="E2099" s="74" t="s">
        <v>172</v>
      </c>
      <c r="F2099" s="56"/>
      <c r="G2099" s="56">
        <v>1943.98</v>
      </c>
      <c r="H2099" s="32">
        <v>413287.1</v>
      </c>
      <c r="I2099" s="31" t="s">
        <v>80</v>
      </c>
      <c r="J2099" s="30"/>
      <c r="K2099" s="31"/>
      <c r="L2099" s="30">
        <v>202606</v>
      </c>
      <c r="M2099" s="31"/>
      <c r="N2099" s="30">
        <v>202606</v>
      </c>
      <c r="O2099" s="31"/>
      <c r="P2099" s="30"/>
      <c r="Z2099" s="44"/>
      <c r="AA2099" s="44"/>
      <c r="AB2099" s="44"/>
    </row>
    <row r="2100" s="35" customFormat="1" customHeight="1" spans="1:28">
      <c r="A2100" s="30"/>
      <c r="B2100" s="38">
        <v>46188</v>
      </c>
      <c r="C2100" s="69" t="s">
        <v>28</v>
      </c>
      <c r="D2100" s="30" t="s">
        <v>163</v>
      </c>
      <c r="E2100" s="74" t="s">
        <v>173</v>
      </c>
      <c r="F2100" s="56"/>
      <c r="G2100" s="56">
        <v>4065.61</v>
      </c>
      <c r="H2100" s="32">
        <v>409221.49</v>
      </c>
      <c r="I2100" s="31" t="s">
        <v>66</v>
      </c>
      <c r="J2100" s="30"/>
      <c r="K2100" s="31"/>
      <c r="L2100" s="30">
        <v>202606</v>
      </c>
      <c r="M2100" s="31"/>
      <c r="N2100" s="30">
        <v>202606</v>
      </c>
      <c r="O2100" s="31"/>
      <c r="P2100" s="30"/>
      <c r="Z2100" s="44"/>
      <c r="AA2100" s="44"/>
      <c r="AB2100" s="44"/>
    </row>
    <row r="2101" s="35" customFormat="1" customHeight="1" spans="1:28">
      <c r="A2101" s="30"/>
      <c r="B2101" s="38">
        <v>46188</v>
      </c>
      <c r="C2101" s="69" t="s">
        <v>28</v>
      </c>
      <c r="D2101" s="30" t="s">
        <v>163</v>
      </c>
      <c r="E2101" s="74" t="s">
        <v>174</v>
      </c>
      <c r="F2101" s="56"/>
      <c r="G2101" s="56">
        <v>2889.27</v>
      </c>
      <c r="H2101" s="32">
        <v>406332.22</v>
      </c>
      <c r="I2101" s="31" t="s">
        <v>66</v>
      </c>
      <c r="J2101" s="30"/>
      <c r="K2101" s="31"/>
      <c r="L2101" s="30">
        <v>202606</v>
      </c>
      <c r="M2101" s="31"/>
      <c r="N2101" s="30">
        <v>202606</v>
      </c>
      <c r="O2101" s="31"/>
      <c r="P2101" s="30"/>
      <c r="Z2101" s="44"/>
      <c r="AA2101" s="44"/>
      <c r="AB2101" s="44"/>
    </row>
    <row r="2102" s="35" customFormat="1" customHeight="1" spans="1:28">
      <c r="A2102" s="30"/>
      <c r="B2102" s="38">
        <v>46188</v>
      </c>
      <c r="C2102" s="69" t="s">
        <v>28</v>
      </c>
      <c r="D2102" s="30" t="s">
        <v>163</v>
      </c>
      <c r="E2102" s="74" t="s">
        <v>175</v>
      </c>
      <c r="F2102" s="56"/>
      <c r="G2102" s="56">
        <v>4959.12</v>
      </c>
      <c r="H2102" s="32">
        <v>401373.1</v>
      </c>
      <c r="I2102" s="31" t="s">
        <v>11</v>
      </c>
      <c r="J2102" s="30"/>
      <c r="K2102" s="31"/>
      <c r="L2102" s="30">
        <v>202606</v>
      </c>
      <c r="M2102" s="31"/>
      <c r="N2102" s="30">
        <v>202606</v>
      </c>
      <c r="O2102" s="31"/>
      <c r="P2102" s="30"/>
      <c r="Z2102" s="44"/>
      <c r="AA2102" s="44"/>
      <c r="AB2102" s="44"/>
    </row>
    <row r="2103" s="35" customFormat="1" customHeight="1" spans="1:28">
      <c r="A2103" s="30"/>
      <c r="B2103" s="38">
        <v>46188</v>
      </c>
      <c r="C2103" s="69" t="s">
        <v>28</v>
      </c>
      <c r="D2103" s="30" t="s">
        <v>163</v>
      </c>
      <c r="E2103" s="74" t="s">
        <v>176</v>
      </c>
      <c r="F2103" s="56"/>
      <c r="G2103" s="56">
        <v>2929.73</v>
      </c>
      <c r="H2103" s="32">
        <v>398443.37</v>
      </c>
      <c r="I2103" s="31" t="s">
        <v>66</v>
      </c>
      <c r="J2103" s="30"/>
      <c r="K2103" s="31"/>
      <c r="L2103" s="30">
        <v>202606</v>
      </c>
      <c r="M2103" s="31"/>
      <c r="N2103" s="30">
        <v>202606</v>
      </c>
      <c r="O2103" s="31"/>
      <c r="P2103" s="30"/>
      <c r="Z2103" s="44"/>
      <c r="AA2103" s="44"/>
      <c r="AB2103" s="44"/>
    </row>
    <row r="2104" s="35" customFormat="1" customHeight="1" spans="1:28">
      <c r="A2104" s="30"/>
      <c r="B2104" s="38">
        <v>46188</v>
      </c>
      <c r="C2104" s="69" t="s">
        <v>28</v>
      </c>
      <c r="D2104" s="30" t="s">
        <v>163</v>
      </c>
      <c r="E2104" s="74" t="s">
        <v>177</v>
      </c>
      <c r="F2104" s="56"/>
      <c r="G2104" s="56">
        <v>4461.4</v>
      </c>
      <c r="H2104" s="32">
        <v>393981.97</v>
      </c>
      <c r="I2104" s="31" t="s">
        <v>66</v>
      </c>
      <c r="J2104" s="30"/>
      <c r="K2104" s="31"/>
      <c r="L2104" s="30">
        <v>202606</v>
      </c>
      <c r="M2104" s="31"/>
      <c r="N2104" s="30">
        <v>202606</v>
      </c>
      <c r="O2104" s="31"/>
      <c r="P2104" s="30"/>
      <c r="Z2104" s="44"/>
      <c r="AA2104" s="44"/>
      <c r="AB2104" s="44"/>
    </row>
    <row r="2105" s="35" customFormat="1" customHeight="1" spans="1:28">
      <c r="A2105" s="30"/>
      <c r="B2105" s="38">
        <v>46188</v>
      </c>
      <c r="C2105" s="69" t="s">
        <v>28</v>
      </c>
      <c r="D2105" s="30" t="s">
        <v>163</v>
      </c>
      <c r="E2105" s="74" t="s">
        <v>178</v>
      </c>
      <c r="F2105" s="56"/>
      <c r="G2105" s="56">
        <v>4168.39</v>
      </c>
      <c r="H2105" s="32">
        <v>389813.58</v>
      </c>
      <c r="I2105" s="31" t="s">
        <v>56</v>
      </c>
      <c r="J2105" s="30"/>
      <c r="K2105" s="31"/>
      <c r="L2105" s="30">
        <v>202606</v>
      </c>
      <c r="M2105" s="31"/>
      <c r="N2105" s="30">
        <v>202606</v>
      </c>
      <c r="O2105" s="31"/>
      <c r="P2105" s="30"/>
      <c r="Z2105" s="44"/>
      <c r="AA2105" s="44"/>
      <c r="AB2105" s="44"/>
    </row>
    <row r="2106" s="35" customFormat="1" customHeight="1" spans="1:28">
      <c r="A2106" s="30"/>
      <c r="B2106" s="38">
        <v>46188</v>
      </c>
      <c r="C2106" s="69" t="s">
        <v>28</v>
      </c>
      <c r="D2106" s="30" t="s">
        <v>163</v>
      </c>
      <c r="E2106" s="74" t="s">
        <v>179</v>
      </c>
      <c r="F2106" s="56"/>
      <c r="G2106" s="56">
        <v>3481.48</v>
      </c>
      <c r="H2106" s="32">
        <v>386332.1</v>
      </c>
      <c r="I2106" s="31" t="s">
        <v>52</v>
      </c>
      <c r="J2106" s="30"/>
      <c r="K2106" s="31"/>
      <c r="L2106" s="30">
        <v>202606</v>
      </c>
      <c r="M2106" s="31"/>
      <c r="N2106" s="30">
        <v>202606</v>
      </c>
      <c r="O2106" s="31"/>
      <c r="P2106" s="30"/>
      <c r="Z2106" s="44"/>
      <c r="AA2106" s="44"/>
      <c r="AB2106" s="44"/>
    </row>
    <row r="2107" s="35" customFormat="1" customHeight="1" spans="1:28">
      <c r="A2107" s="30"/>
      <c r="B2107" s="38">
        <v>46188</v>
      </c>
      <c r="C2107" s="69" t="s">
        <v>28</v>
      </c>
      <c r="D2107" s="30" t="s">
        <v>163</v>
      </c>
      <c r="E2107" s="74" t="s">
        <v>180</v>
      </c>
      <c r="F2107" s="56"/>
      <c r="G2107" s="56">
        <v>3874.18</v>
      </c>
      <c r="H2107" s="32">
        <v>382457.919999999</v>
      </c>
      <c r="I2107" s="31" t="s">
        <v>52</v>
      </c>
      <c r="J2107" s="30"/>
      <c r="K2107" s="31"/>
      <c r="L2107" s="30">
        <v>202606</v>
      </c>
      <c r="M2107" s="31"/>
      <c r="N2107" s="30">
        <v>202606</v>
      </c>
      <c r="O2107" s="31"/>
      <c r="P2107" s="30"/>
      <c r="Z2107" s="44"/>
      <c r="AA2107" s="44"/>
      <c r="AB2107" s="44"/>
    </row>
    <row r="2108" s="35" customFormat="1" customHeight="1" spans="1:28">
      <c r="A2108" s="30"/>
      <c r="B2108" s="38">
        <v>46188</v>
      </c>
      <c r="C2108" s="69" t="s">
        <v>28</v>
      </c>
      <c r="D2108" s="30" t="s">
        <v>163</v>
      </c>
      <c r="E2108" s="74" t="s">
        <v>181</v>
      </c>
      <c r="F2108" s="56"/>
      <c r="G2108" s="56">
        <v>2006.65</v>
      </c>
      <c r="H2108" s="32">
        <v>380451.27</v>
      </c>
      <c r="I2108" s="31" t="s">
        <v>99</v>
      </c>
      <c r="J2108" s="30"/>
      <c r="K2108" s="31"/>
      <c r="L2108" s="30">
        <v>202606</v>
      </c>
      <c r="M2108" s="31"/>
      <c r="N2108" s="30">
        <v>202606</v>
      </c>
      <c r="O2108" s="31"/>
      <c r="P2108" s="30"/>
      <c r="Z2108" s="44"/>
      <c r="AA2108" s="44"/>
      <c r="AB2108" s="44"/>
    </row>
    <row r="2109" s="35" customFormat="1" customHeight="1" spans="1:28">
      <c r="A2109" s="30"/>
      <c r="B2109" s="38">
        <v>46188</v>
      </c>
      <c r="C2109" s="69" t="s">
        <v>28</v>
      </c>
      <c r="D2109" s="30" t="s">
        <v>163</v>
      </c>
      <c r="E2109" s="74" t="s">
        <v>182</v>
      </c>
      <c r="F2109" s="56"/>
      <c r="G2109" s="56">
        <v>3499.59</v>
      </c>
      <c r="H2109" s="32">
        <v>376951.68</v>
      </c>
      <c r="I2109" s="31" t="s">
        <v>99</v>
      </c>
      <c r="J2109" s="30"/>
      <c r="K2109" s="31"/>
      <c r="L2109" s="30">
        <v>202606</v>
      </c>
      <c r="M2109" s="31"/>
      <c r="N2109" s="30">
        <v>202606</v>
      </c>
      <c r="O2109" s="31"/>
      <c r="P2109" s="30"/>
      <c r="Z2109" s="44"/>
      <c r="AA2109" s="44"/>
      <c r="AB2109" s="44"/>
    </row>
    <row r="2110" s="35" customFormat="1" customHeight="1" spans="1:28">
      <c r="A2110" s="30"/>
      <c r="B2110" s="38">
        <v>46188</v>
      </c>
      <c r="C2110" s="69" t="s">
        <v>28</v>
      </c>
      <c r="D2110" s="30" t="s">
        <v>163</v>
      </c>
      <c r="E2110" s="74" t="s">
        <v>183</v>
      </c>
      <c r="F2110" s="56"/>
      <c r="G2110" s="56">
        <v>2172.3</v>
      </c>
      <c r="H2110" s="32">
        <v>374779.38</v>
      </c>
      <c r="I2110" s="30" t="s">
        <v>78</v>
      </c>
      <c r="J2110" s="30"/>
      <c r="K2110" s="31"/>
      <c r="L2110" s="30">
        <v>202606</v>
      </c>
      <c r="M2110" s="31"/>
      <c r="N2110" s="30">
        <v>202606</v>
      </c>
      <c r="O2110" s="31"/>
      <c r="P2110" s="30"/>
      <c r="Z2110" s="44"/>
      <c r="AA2110" s="44"/>
      <c r="AB2110" s="44"/>
    </row>
    <row r="2111" s="35" customFormat="1" customHeight="1" spans="1:28">
      <c r="A2111" s="30"/>
      <c r="B2111" s="38">
        <v>46188</v>
      </c>
      <c r="C2111" s="69" t="s">
        <v>28</v>
      </c>
      <c r="D2111" s="30" t="s">
        <v>163</v>
      </c>
      <c r="E2111" s="74" t="s">
        <v>184</v>
      </c>
      <c r="F2111" s="56"/>
      <c r="G2111" s="56">
        <v>5470.51</v>
      </c>
      <c r="H2111" s="32">
        <v>369308.87</v>
      </c>
      <c r="I2111" s="31" t="s">
        <v>39</v>
      </c>
      <c r="J2111" s="30"/>
      <c r="K2111" s="31"/>
      <c r="L2111" s="30">
        <v>202606</v>
      </c>
      <c r="M2111" s="31"/>
      <c r="N2111" s="30">
        <v>202606</v>
      </c>
      <c r="O2111" s="31"/>
      <c r="P2111" s="30"/>
      <c r="Z2111" s="44"/>
      <c r="AA2111" s="44"/>
      <c r="AB2111" s="44"/>
    </row>
    <row r="2112" s="35" customFormat="1" customHeight="1" spans="1:28">
      <c r="A2112" s="30"/>
      <c r="B2112" s="38">
        <v>46188</v>
      </c>
      <c r="C2112" s="69" t="s">
        <v>28</v>
      </c>
      <c r="D2112" s="30" t="s">
        <v>163</v>
      </c>
      <c r="E2112" s="74" t="s">
        <v>187</v>
      </c>
      <c r="F2112" s="56"/>
      <c r="G2112" s="56">
        <v>2531.85</v>
      </c>
      <c r="H2112" s="32">
        <v>366777.02</v>
      </c>
      <c r="I2112" s="30" t="s">
        <v>107</v>
      </c>
      <c r="J2112" s="30"/>
      <c r="K2112" s="31"/>
      <c r="L2112" s="30">
        <v>202606</v>
      </c>
      <c r="M2112" s="31"/>
      <c r="N2112" s="30">
        <v>202606</v>
      </c>
      <c r="O2112" s="31"/>
      <c r="P2112" s="30"/>
      <c r="Z2112" s="44"/>
      <c r="AA2112" s="44"/>
      <c r="AB2112" s="44"/>
    </row>
    <row r="2113" s="35" customFormat="1" customHeight="1" spans="1:28">
      <c r="A2113" s="30"/>
      <c r="B2113" s="38">
        <v>46188</v>
      </c>
      <c r="C2113" s="69" t="s">
        <v>28</v>
      </c>
      <c r="D2113" s="30" t="s">
        <v>163</v>
      </c>
      <c r="E2113" s="74" t="s">
        <v>186</v>
      </c>
      <c r="F2113" s="56"/>
      <c r="G2113" s="56">
        <v>5260.07</v>
      </c>
      <c r="H2113" s="32">
        <v>361516.95</v>
      </c>
      <c r="I2113" s="31" t="s">
        <v>11</v>
      </c>
      <c r="J2113" s="30"/>
      <c r="K2113" s="31"/>
      <c r="L2113" s="30">
        <v>202606</v>
      </c>
      <c r="M2113" s="31"/>
      <c r="N2113" s="30">
        <v>202606</v>
      </c>
      <c r="O2113" s="31"/>
      <c r="P2113" s="30"/>
      <c r="Z2113" s="44"/>
      <c r="AA2113" s="44"/>
      <c r="AB2113" s="44"/>
    </row>
    <row r="2114" s="35" customFormat="1" customHeight="1" spans="1:28">
      <c r="A2114" s="30"/>
      <c r="B2114" s="38">
        <v>46188</v>
      </c>
      <c r="C2114" s="69" t="s">
        <v>28</v>
      </c>
      <c r="D2114" s="30" t="s">
        <v>163</v>
      </c>
      <c r="E2114" s="74" t="s">
        <v>188</v>
      </c>
      <c r="F2114" s="56"/>
      <c r="G2114" s="56">
        <v>1966.62</v>
      </c>
      <c r="H2114" s="32">
        <v>359550.33</v>
      </c>
      <c r="I2114" s="31" t="s">
        <v>76</v>
      </c>
      <c r="J2114" s="30"/>
      <c r="K2114" s="31"/>
      <c r="L2114" s="30">
        <v>202606</v>
      </c>
      <c r="M2114" s="31"/>
      <c r="N2114" s="30">
        <v>202606</v>
      </c>
      <c r="O2114" s="31"/>
      <c r="P2114" s="30"/>
      <c r="Z2114" s="44"/>
      <c r="AA2114" s="44"/>
      <c r="AB2114" s="44"/>
    </row>
    <row r="2115" s="35" customFormat="1" customHeight="1" spans="1:28">
      <c r="A2115" s="30"/>
      <c r="B2115" s="38">
        <v>46188</v>
      </c>
      <c r="C2115" s="69" t="s">
        <v>28</v>
      </c>
      <c r="D2115" s="30" t="s">
        <v>163</v>
      </c>
      <c r="E2115" s="74" t="s">
        <v>189</v>
      </c>
      <c r="F2115" s="56"/>
      <c r="G2115" s="56">
        <v>1847.51</v>
      </c>
      <c r="H2115" s="32">
        <v>357702.82</v>
      </c>
      <c r="I2115" s="31" t="s">
        <v>162</v>
      </c>
      <c r="J2115" s="30"/>
      <c r="K2115" s="31"/>
      <c r="L2115" s="30">
        <v>202606</v>
      </c>
      <c r="M2115" s="31"/>
      <c r="N2115" s="30">
        <v>202606</v>
      </c>
      <c r="O2115" s="31"/>
      <c r="P2115" s="30"/>
      <c r="Z2115" s="44"/>
      <c r="AA2115" s="44"/>
      <c r="AB2115" s="44"/>
    </row>
    <row r="2116" s="35" customFormat="1" customHeight="1" spans="1:28">
      <c r="A2116" s="30"/>
      <c r="B2116" s="38">
        <v>46188</v>
      </c>
      <c r="C2116" s="69" t="s">
        <v>28</v>
      </c>
      <c r="D2116" s="30" t="s">
        <v>163</v>
      </c>
      <c r="E2116" s="74" t="s">
        <v>190</v>
      </c>
      <c r="F2116" s="56"/>
      <c r="G2116" s="56">
        <v>2592.92</v>
      </c>
      <c r="H2116" s="32">
        <v>355109.9</v>
      </c>
      <c r="I2116" s="30" t="s">
        <v>191</v>
      </c>
      <c r="J2116" s="30"/>
      <c r="K2116" s="31"/>
      <c r="L2116" s="30">
        <v>202606</v>
      </c>
      <c r="M2116" s="31"/>
      <c r="N2116" s="30">
        <v>202606</v>
      </c>
      <c r="O2116" s="31"/>
      <c r="P2116" s="30"/>
      <c r="Z2116" s="44"/>
      <c r="AA2116" s="44"/>
      <c r="AB2116" s="44"/>
    </row>
    <row r="2117" s="35" customFormat="1" customHeight="1" spans="1:28">
      <c r="A2117" s="30"/>
      <c r="B2117" s="38">
        <v>46188</v>
      </c>
      <c r="C2117" s="69" t="s">
        <v>28</v>
      </c>
      <c r="D2117" s="30" t="s">
        <v>163</v>
      </c>
      <c r="E2117" s="74" t="s">
        <v>192</v>
      </c>
      <c r="F2117" s="56"/>
      <c r="G2117" s="56">
        <v>4481.92</v>
      </c>
      <c r="H2117" s="32">
        <v>350627.98</v>
      </c>
      <c r="I2117" s="31" t="s">
        <v>191</v>
      </c>
      <c r="J2117" s="30"/>
      <c r="K2117" s="31"/>
      <c r="L2117" s="30">
        <v>202606</v>
      </c>
      <c r="M2117" s="31"/>
      <c r="N2117" s="30">
        <v>202606</v>
      </c>
      <c r="O2117" s="31"/>
      <c r="P2117" s="30"/>
      <c r="Z2117" s="44"/>
      <c r="AA2117" s="44"/>
      <c r="AB2117" s="44"/>
    </row>
    <row r="2118" s="35" customFormat="1" customHeight="1" spans="1:28">
      <c r="A2118" s="30"/>
      <c r="B2118" s="38">
        <v>46188</v>
      </c>
      <c r="C2118" s="69" t="s">
        <v>28</v>
      </c>
      <c r="D2118" s="30" t="s">
        <v>163</v>
      </c>
      <c r="E2118" s="74" t="s">
        <v>193</v>
      </c>
      <c r="F2118" s="56"/>
      <c r="G2118" s="56">
        <v>3579.43</v>
      </c>
      <c r="H2118" s="32">
        <v>347048.55</v>
      </c>
      <c r="I2118" s="30" t="s">
        <v>84</v>
      </c>
      <c r="J2118" s="30"/>
      <c r="K2118" s="31"/>
      <c r="L2118" s="30">
        <v>202606</v>
      </c>
      <c r="M2118" s="31"/>
      <c r="N2118" s="30">
        <v>202606</v>
      </c>
      <c r="O2118" s="31"/>
      <c r="P2118" s="30"/>
      <c r="Z2118" s="44"/>
      <c r="AA2118" s="44"/>
      <c r="AB2118" s="44"/>
    </row>
    <row r="2119" s="35" customFormat="1" customHeight="1" spans="1:28">
      <c r="A2119" s="30"/>
      <c r="B2119" s="38">
        <v>46188</v>
      </c>
      <c r="C2119" s="69" t="s">
        <v>28</v>
      </c>
      <c r="D2119" s="30" t="s">
        <v>163</v>
      </c>
      <c r="E2119" s="74" t="s">
        <v>194</v>
      </c>
      <c r="F2119" s="56"/>
      <c r="G2119" s="56">
        <v>4882.5</v>
      </c>
      <c r="H2119" s="32">
        <v>342166.05</v>
      </c>
      <c r="I2119" s="30" t="s">
        <v>84</v>
      </c>
      <c r="J2119" s="30"/>
      <c r="K2119" s="31"/>
      <c r="L2119" s="30">
        <v>202606</v>
      </c>
      <c r="M2119" s="31"/>
      <c r="N2119" s="30">
        <v>202606</v>
      </c>
      <c r="O2119" s="31"/>
      <c r="P2119" s="30"/>
      <c r="Z2119" s="44"/>
      <c r="AA2119" s="44"/>
      <c r="AB2119" s="44"/>
    </row>
    <row r="2120" s="35" customFormat="1" customHeight="1" spans="1:28">
      <c r="A2120" s="30"/>
      <c r="B2120" s="38">
        <v>46188</v>
      </c>
      <c r="C2120" s="69" t="s">
        <v>28</v>
      </c>
      <c r="D2120" s="30" t="s">
        <v>163</v>
      </c>
      <c r="E2120" s="74" t="s">
        <v>195</v>
      </c>
      <c r="F2120" s="56"/>
      <c r="G2120" s="56">
        <v>2306.79</v>
      </c>
      <c r="H2120" s="32">
        <v>339859.26</v>
      </c>
      <c r="I2120" s="30" t="s">
        <v>196</v>
      </c>
      <c r="J2120" s="30"/>
      <c r="K2120" s="31"/>
      <c r="L2120" s="30">
        <v>202606</v>
      </c>
      <c r="M2120" s="31"/>
      <c r="N2120" s="30">
        <v>202606</v>
      </c>
      <c r="O2120" s="31"/>
      <c r="P2120" s="30"/>
      <c r="Z2120" s="44"/>
      <c r="AA2120" s="44"/>
      <c r="AB2120" s="44"/>
    </row>
    <row r="2121" s="35" customFormat="1" customHeight="1" spans="1:28">
      <c r="A2121" s="30"/>
      <c r="B2121" s="38">
        <v>46188</v>
      </c>
      <c r="C2121" s="69" t="s">
        <v>28</v>
      </c>
      <c r="D2121" s="30" t="s">
        <v>163</v>
      </c>
      <c r="E2121" s="74" t="s">
        <v>197</v>
      </c>
      <c r="F2121" s="56"/>
      <c r="G2121" s="56">
        <v>1743.06</v>
      </c>
      <c r="H2121" s="32">
        <v>338116.2</v>
      </c>
      <c r="I2121" s="30" t="s">
        <v>196</v>
      </c>
      <c r="J2121" s="30"/>
      <c r="K2121" s="31"/>
      <c r="L2121" s="30">
        <v>202606</v>
      </c>
      <c r="M2121" s="31"/>
      <c r="N2121" s="30">
        <v>202606</v>
      </c>
      <c r="O2121" s="31"/>
      <c r="P2121" s="30"/>
      <c r="Z2121" s="44"/>
      <c r="AA2121" s="44"/>
      <c r="AB2121" s="44"/>
    </row>
    <row r="2122" s="35" customFormat="1" customHeight="1" spans="1:28">
      <c r="A2122" s="30"/>
      <c r="B2122" s="38">
        <v>46188</v>
      </c>
      <c r="C2122" s="69" t="s">
        <v>28</v>
      </c>
      <c r="D2122" s="30" t="s">
        <v>163</v>
      </c>
      <c r="E2122" s="74" t="s">
        <v>198</v>
      </c>
      <c r="F2122" s="56"/>
      <c r="G2122" s="56">
        <v>2935.74</v>
      </c>
      <c r="H2122" s="32">
        <v>335180.46</v>
      </c>
      <c r="I2122" s="30" t="s">
        <v>109</v>
      </c>
      <c r="J2122" s="30"/>
      <c r="K2122" s="31"/>
      <c r="L2122" s="30">
        <v>202606</v>
      </c>
      <c r="M2122" s="31"/>
      <c r="N2122" s="30">
        <v>202606</v>
      </c>
      <c r="O2122" s="31"/>
      <c r="P2122" s="30"/>
      <c r="Z2122" s="44"/>
      <c r="AA2122" s="44"/>
      <c r="AB2122" s="44"/>
    </row>
    <row r="2123" s="35" customFormat="1" customHeight="1" spans="1:28">
      <c r="A2123" s="30"/>
      <c r="B2123" s="38">
        <v>46188</v>
      </c>
      <c r="C2123" s="69" t="s">
        <v>28</v>
      </c>
      <c r="D2123" s="30" t="s">
        <v>163</v>
      </c>
      <c r="E2123" s="74" t="s">
        <v>199</v>
      </c>
      <c r="F2123" s="56"/>
      <c r="G2123" s="56">
        <v>2127.29</v>
      </c>
      <c r="H2123" s="32">
        <v>333053.17</v>
      </c>
      <c r="I2123" s="30" t="s">
        <v>109</v>
      </c>
      <c r="J2123" s="30"/>
      <c r="K2123" s="31"/>
      <c r="L2123" s="30">
        <v>202606</v>
      </c>
      <c r="M2123" s="31"/>
      <c r="N2123" s="30">
        <v>202606</v>
      </c>
      <c r="O2123" s="31"/>
      <c r="P2123" s="30"/>
      <c r="Z2123" s="44"/>
      <c r="AA2123" s="44"/>
      <c r="AB2123" s="44"/>
    </row>
    <row r="2124" s="35" customFormat="1" customHeight="1" spans="1:28">
      <c r="A2124" s="30"/>
      <c r="B2124" s="38">
        <v>46188</v>
      </c>
      <c r="C2124" s="69" t="s">
        <v>28</v>
      </c>
      <c r="D2124" s="30" t="s">
        <v>163</v>
      </c>
      <c r="E2124" s="74" t="s">
        <v>192</v>
      </c>
      <c r="F2124" s="56"/>
      <c r="G2124" s="56">
        <v>4924.52</v>
      </c>
      <c r="H2124" s="32">
        <v>328128.65</v>
      </c>
      <c r="I2124" s="31" t="s">
        <v>191</v>
      </c>
      <c r="J2124" s="30"/>
      <c r="K2124" s="31"/>
      <c r="L2124" s="30">
        <v>202605</v>
      </c>
      <c r="M2124" s="31"/>
      <c r="N2124" s="30">
        <v>202606</v>
      </c>
      <c r="O2124" s="31"/>
      <c r="P2124" s="30"/>
      <c r="Z2124" s="44"/>
      <c r="AA2124" s="44"/>
      <c r="AB2124" s="44"/>
    </row>
    <row r="2125" s="35" customFormat="1" customHeight="1" spans="1:28">
      <c r="A2125" s="30"/>
      <c r="B2125" s="38">
        <v>46188</v>
      </c>
      <c r="C2125" s="69" t="s">
        <v>28</v>
      </c>
      <c r="D2125" s="30" t="s">
        <v>163</v>
      </c>
      <c r="E2125" s="74" t="s">
        <v>200</v>
      </c>
      <c r="F2125" s="56"/>
      <c r="G2125" s="56">
        <v>4141.5</v>
      </c>
      <c r="H2125" s="32">
        <v>323987.15</v>
      </c>
      <c r="I2125" s="30" t="s">
        <v>101</v>
      </c>
      <c r="J2125" s="30"/>
      <c r="K2125" s="31"/>
      <c r="L2125" s="30">
        <v>202606</v>
      </c>
      <c r="M2125" s="31"/>
      <c r="N2125" s="30">
        <v>202606</v>
      </c>
      <c r="O2125" s="31"/>
      <c r="P2125" s="30"/>
      <c r="Z2125" s="44"/>
      <c r="AA2125" s="44"/>
      <c r="AB2125" s="44"/>
    </row>
    <row r="2126" s="35" customFormat="1" customHeight="1" spans="1:28">
      <c r="A2126" s="30"/>
      <c r="B2126" s="38">
        <v>46188</v>
      </c>
      <c r="C2126" s="69" t="s">
        <v>28</v>
      </c>
      <c r="D2126" s="30" t="s">
        <v>163</v>
      </c>
      <c r="E2126" s="74" t="s">
        <v>201</v>
      </c>
      <c r="F2126" s="56"/>
      <c r="G2126" s="56">
        <v>2727.37</v>
      </c>
      <c r="H2126" s="32">
        <v>321259.78</v>
      </c>
      <c r="I2126" s="31" t="s">
        <v>101</v>
      </c>
      <c r="J2126" s="30"/>
      <c r="K2126" s="31"/>
      <c r="L2126" s="30">
        <v>202606</v>
      </c>
      <c r="M2126" s="31"/>
      <c r="N2126" s="30">
        <v>202606</v>
      </c>
      <c r="O2126" s="31"/>
      <c r="P2126" s="30"/>
      <c r="Z2126" s="44"/>
      <c r="AA2126" s="44"/>
      <c r="AB2126" s="44"/>
    </row>
    <row r="2127" s="35" customFormat="1" customHeight="1" spans="1:28">
      <c r="A2127" s="30"/>
      <c r="B2127" s="38">
        <v>46188</v>
      </c>
      <c r="C2127" s="69" t="s">
        <v>28</v>
      </c>
      <c r="D2127" s="30" t="s">
        <v>163</v>
      </c>
      <c r="E2127" s="74" t="s">
        <v>202</v>
      </c>
      <c r="F2127" s="56"/>
      <c r="G2127" s="56">
        <v>2429.63</v>
      </c>
      <c r="H2127" s="32">
        <v>318830.15</v>
      </c>
      <c r="I2127" s="30" t="s">
        <v>91</v>
      </c>
      <c r="J2127" s="30"/>
      <c r="K2127" s="31"/>
      <c r="L2127" s="30">
        <v>202606</v>
      </c>
      <c r="M2127" s="31"/>
      <c r="N2127" s="30">
        <v>202606</v>
      </c>
      <c r="O2127" s="31"/>
      <c r="P2127" s="30"/>
      <c r="Z2127" s="44"/>
      <c r="AA2127" s="44"/>
      <c r="AB2127" s="44"/>
    </row>
    <row r="2128" s="35" customFormat="1" customHeight="1" spans="1:28">
      <c r="A2128" s="30"/>
      <c r="B2128" s="38">
        <v>46188</v>
      </c>
      <c r="C2128" s="69" t="s">
        <v>28</v>
      </c>
      <c r="D2128" s="30" t="s">
        <v>163</v>
      </c>
      <c r="E2128" s="74" t="s">
        <v>203</v>
      </c>
      <c r="F2128" s="56"/>
      <c r="G2128" s="56">
        <v>2266.83</v>
      </c>
      <c r="H2128" s="32">
        <v>316563.32</v>
      </c>
      <c r="I2128" s="30" t="s">
        <v>91</v>
      </c>
      <c r="J2128" s="30"/>
      <c r="K2128" s="31"/>
      <c r="L2128" s="30">
        <v>202606</v>
      </c>
      <c r="M2128" s="31"/>
      <c r="N2128" s="30">
        <v>202606</v>
      </c>
      <c r="O2128" s="31"/>
      <c r="P2128" s="30"/>
      <c r="Z2128" s="44"/>
      <c r="AA2128" s="44"/>
      <c r="AB2128" s="44"/>
    </row>
    <row r="2129" s="35" customFormat="1" customHeight="1" spans="1:28">
      <c r="A2129" s="30"/>
      <c r="B2129" s="38">
        <v>46188</v>
      </c>
      <c r="C2129" s="69" t="s">
        <v>28</v>
      </c>
      <c r="D2129" s="30" t="s">
        <v>163</v>
      </c>
      <c r="E2129" s="74" t="s">
        <v>204</v>
      </c>
      <c r="F2129" s="56"/>
      <c r="G2129" s="56">
        <v>4262.6</v>
      </c>
      <c r="H2129" s="32">
        <v>312300.72</v>
      </c>
      <c r="I2129" s="31" t="s">
        <v>205</v>
      </c>
      <c r="J2129" s="30"/>
      <c r="K2129" s="31"/>
      <c r="L2129" s="30">
        <v>202606</v>
      </c>
      <c r="M2129" s="31"/>
      <c r="N2129" s="30">
        <v>202606</v>
      </c>
      <c r="O2129" s="31"/>
      <c r="P2129" s="30"/>
      <c r="Z2129" s="44"/>
      <c r="AA2129" s="44"/>
      <c r="AB2129" s="44"/>
    </row>
    <row r="2130" s="35" customFormat="1" customHeight="1" spans="1:28">
      <c r="A2130" s="30"/>
      <c r="B2130" s="38">
        <v>46188</v>
      </c>
      <c r="C2130" s="69" t="s">
        <v>28</v>
      </c>
      <c r="D2130" s="30" t="s">
        <v>163</v>
      </c>
      <c r="E2130" s="74" t="s">
        <v>206</v>
      </c>
      <c r="F2130" s="56"/>
      <c r="G2130" s="56">
        <v>2712.74</v>
      </c>
      <c r="H2130" s="32">
        <v>309587.98</v>
      </c>
      <c r="I2130" s="31" t="s">
        <v>64</v>
      </c>
      <c r="J2130" s="30"/>
      <c r="K2130" s="31"/>
      <c r="L2130" s="30">
        <v>202606</v>
      </c>
      <c r="M2130" s="31"/>
      <c r="N2130" s="30">
        <v>202606</v>
      </c>
      <c r="O2130" s="31"/>
      <c r="P2130" s="30"/>
      <c r="Z2130" s="44"/>
      <c r="AA2130" s="44"/>
      <c r="AB2130" s="44"/>
    </row>
    <row r="2131" s="35" customFormat="1" customHeight="1" spans="1:28">
      <c r="A2131" s="30"/>
      <c r="B2131" s="38">
        <v>46188</v>
      </c>
      <c r="C2131" s="69" t="s">
        <v>28</v>
      </c>
      <c r="D2131" s="30" t="s">
        <v>163</v>
      </c>
      <c r="E2131" s="74" t="s">
        <v>207</v>
      </c>
      <c r="F2131" s="56"/>
      <c r="G2131" s="56">
        <v>2409.95</v>
      </c>
      <c r="H2131" s="32">
        <v>307178.029999999</v>
      </c>
      <c r="I2131" s="31" t="s">
        <v>64</v>
      </c>
      <c r="J2131" s="30"/>
      <c r="K2131" s="31"/>
      <c r="L2131" s="30">
        <v>202606</v>
      </c>
      <c r="M2131" s="31"/>
      <c r="N2131" s="30">
        <v>202606</v>
      </c>
      <c r="O2131" s="31"/>
      <c r="P2131" s="30"/>
      <c r="Z2131" s="44"/>
      <c r="AA2131" s="44"/>
      <c r="AB2131" s="44"/>
    </row>
    <row r="2132" s="35" customFormat="1" customHeight="1" spans="1:28">
      <c r="A2132" s="30"/>
      <c r="B2132" s="38">
        <v>46188</v>
      </c>
      <c r="C2132" s="69" t="s">
        <v>28</v>
      </c>
      <c r="D2132" s="30" t="s">
        <v>163</v>
      </c>
      <c r="E2132" s="74" t="s">
        <v>208</v>
      </c>
      <c r="F2132" s="56"/>
      <c r="G2132" s="56">
        <v>4421.84</v>
      </c>
      <c r="H2132" s="32">
        <v>302756.189999999</v>
      </c>
      <c r="I2132" s="31" t="s">
        <v>58</v>
      </c>
      <c r="J2132" s="30"/>
      <c r="K2132" s="31"/>
      <c r="L2132" s="30">
        <v>202606</v>
      </c>
      <c r="M2132" s="31"/>
      <c r="N2132" s="30">
        <v>202606</v>
      </c>
      <c r="O2132" s="31"/>
      <c r="P2132" s="30"/>
      <c r="Z2132" s="44"/>
      <c r="AA2132" s="44"/>
      <c r="AB2132" s="44"/>
    </row>
    <row r="2133" s="35" customFormat="1" customHeight="1" spans="1:28">
      <c r="A2133" s="30"/>
      <c r="B2133" s="38">
        <v>46188</v>
      </c>
      <c r="C2133" s="69" t="s">
        <v>28</v>
      </c>
      <c r="D2133" s="30" t="s">
        <v>163</v>
      </c>
      <c r="E2133" s="74" t="s">
        <v>211</v>
      </c>
      <c r="F2133" s="56"/>
      <c r="G2133" s="56">
        <v>2695.41</v>
      </c>
      <c r="H2133" s="32">
        <v>300060.779999999</v>
      </c>
      <c r="I2133" s="31" t="s">
        <v>58</v>
      </c>
      <c r="J2133" s="30"/>
      <c r="K2133" s="31"/>
      <c r="L2133" s="30">
        <v>202606</v>
      </c>
      <c r="M2133" s="31"/>
      <c r="N2133" s="30">
        <v>202606</v>
      </c>
      <c r="O2133" s="31"/>
      <c r="P2133" s="30"/>
      <c r="Z2133" s="44"/>
      <c r="AA2133" s="44"/>
      <c r="AB2133" s="44"/>
    </row>
    <row r="2134" s="35" customFormat="1" customHeight="1" spans="1:28">
      <c r="A2134" s="30"/>
      <c r="B2134" s="38">
        <v>46188</v>
      </c>
      <c r="C2134" s="69" t="s">
        <v>28</v>
      </c>
      <c r="D2134" s="30" t="s">
        <v>163</v>
      </c>
      <c r="E2134" s="74" t="s">
        <v>212</v>
      </c>
      <c r="F2134" s="56"/>
      <c r="G2134" s="56">
        <v>2193.04</v>
      </c>
      <c r="H2134" s="32">
        <v>297867.739999999</v>
      </c>
      <c r="I2134" s="30" t="s">
        <v>213</v>
      </c>
      <c r="J2134" s="30"/>
      <c r="K2134" s="31"/>
      <c r="L2134" s="30">
        <v>202606</v>
      </c>
      <c r="M2134" s="31"/>
      <c r="N2134" s="30">
        <v>202606</v>
      </c>
      <c r="O2134" s="31"/>
      <c r="P2134" s="30"/>
      <c r="Z2134" s="44"/>
      <c r="AA2134" s="44"/>
      <c r="AB2134" s="44"/>
    </row>
    <row r="2135" s="35" customFormat="1" customHeight="1" spans="1:28">
      <c r="A2135" s="30"/>
      <c r="B2135" s="38">
        <v>46188</v>
      </c>
      <c r="C2135" s="69" t="s">
        <v>28</v>
      </c>
      <c r="D2135" s="30" t="s">
        <v>163</v>
      </c>
      <c r="E2135" s="74" t="s">
        <v>210</v>
      </c>
      <c r="F2135" s="56"/>
      <c r="G2135" s="56">
        <v>4926.38</v>
      </c>
      <c r="H2135" s="32">
        <v>292941.359999999</v>
      </c>
      <c r="I2135" s="31" t="s">
        <v>11</v>
      </c>
      <c r="J2135" s="30"/>
      <c r="K2135" s="31"/>
      <c r="L2135" s="30">
        <v>202606</v>
      </c>
      <c r="M2135" s="31"/>
      <c r="N2135" s="30">
        <v>202606</v>
      </c>
      <c r="O2135" s="31"/>
      <c r="P2135" s="30"/>
      <c r="Z2135" s="44"/>
      <c r="AA2135" s="44"/>
      <c r="AB2135" s="44"/>
    </row>
    <row r="2136" s="35" customFormat="1" customHeight="1" spans="1:28">
      <c r="A2136" s="30"/>
      <c r="B2136" s="38">
        <v>46188</v>
      </c>
      <c r="C2136" s="69" t="s">
        <v>28</v>
      </c>
      <c r="D2136" s="30" t="s">
        <v>163</v>
      </c>
      <c r="E2136" s="74" t="s">
        <v>214</v>
      </c>
      <c r="F2136" s="56"/>
      <c r="G2136" s="56">
        <v>2428.27</v>
      </c>
      <c r="H2136" s="32">
        <v>290513.089999999</v>
      </c>
      <c r="I2136" s="31" t="s">
        <v>213</v>
      </c>
      <c r="J2136" s="30"/>
      <c r="K2136" s="31"/>
      <c r="L2136" s="30">
        <v>202606</v>
      </c>
      <c r="M2136" s="31"/>
      <c r="N2136" s="30">
        <v>202606</v>
      </c>
      <c r="O2136" s="31"/>
      <c r="P2136" s="30"/>
      <c r="Z2136" s="44"/>
      <c r="AA2136" s="44"/>
      <c r="AB2136" s="44"/>
    </row>
    <row r="2137" s="35" customFormat="1" customHeight="1" spans="1:28">
      <c r="A2137" s="30"/>
      <c r="B2137" s="38">
        <v>46188</v>
      </c>
      <c r="C2137" s="69" t="s">
        <v>28</v>
      </c>
      <c r="D2137" s="30" t="s">
        <v>163</v>
      </c>
      <c r="E2137" s="74" t="s">
        <v>215</v>
      </c>
      <c r="F2137" s="56"/>
      <c r="G2137" s="56">
        <v>2731.84</v>
      </c>
      <c r="H2137" s="32">
        <v>287781.25</v>
      </c>
      <c r="I2137" s="31" t="s">
        <v>216</v>
      </c>
      <c r="J2137" s="30"/>
      <c r="K2137" s="31"/>
      <c r="L2137" s="30">
        <v>202606</v>
      </c>
      <c r="M2137" s="31"/>
      <c r="N2137" s="30">
        <v>202606</v>
      </c>
      <c r="O2137" s="31"/>
      <c r="P2137" s="30"/>
      <c r="Z2137" s="44"/>
      <c r="AA2137" s="44"/>
      <c r="AB2137" s="44"/>
    </row>
    <row r="2138" s="35" customFormat="1" customHeight="1" spans="1:28">
      <c r="A2138" s="30"/>
      <c r="B2138" s="38">
        <v>46188</v>
      </c>
      <c r="C2138" s="69" t="s">
        <v>28</v>
      </c>
      <c r="D2138" s="30" t="s">
        <v>163</v>
      </c>
      <c r="E2138" s="74" t="s">
        <v>217</v>
      </c>
      <c r="F2138" s="56"/>
      <c r="G2138" s="56">
        <v>1980.77</v>
      </c>
      <c r="H2138" s="32">
        <v>285800.48</v>
      </c>
      <c r="I2138" s="31" t="s">
        <v>216</v>
      </c>
      <c r="J2138" s="30"/>
      <c r="K2138" s="31"/>
      <c r="L2138" s="30">
        <v>202606</v>
      </c>
      <c r="M2138" s="31"/>
      <c r="N2138" s="30">
        <v>202606</v>
      </c>
      <c r="O2138" s="31"/>
      <c r="P2138" s="30"/>
      <c r="Z2138" s="44"/>
      <c r="AA2138" s="44"/>
      <c r="AB2138" s="44"/>
    </row>
    <row r="2139" s="35" customFormat="1" customHeight="1" spans="1:28">
      <c r="A2139" s="30"/>
      <c r="B2139" s="38">
        <v>46188</v>
      </c>
      <c r="C2139" s="69" t="s">
        <v>28</v>
      </c>
      <c r="D2139" s="30" t="s">
        <v>163</v>
      </c>
      <c r="E2139" s="74" t="s">
        <v>218</v>
      </c>
      <c r="F2139" s="56"/>
      <c r="G2139" s="56">
        <v>2677.61</v>
      </c>
      <c r="H2139" s="32">
        <v>283122.87</v>
      </c>
      <c r="I2139" s="31" t="s">
        <v>219</v>
      </c>
      <c r="J2139" s="30"/>
      <c r="K2139" s="31"/>
      <c r="L2139" s="30">
        <v>202606</v>
      </c>
      <c r="M2139" s="31"/>
      <c r="N2139" s="30">
        <v>202606</v>
      </c>
      <c r="O2139" s="31"/>
      <c r="P2139" s="30"/>
      <c r="Z2139" s="44"/>
      <c r="AA2139" s="44"/>
      <c r="AB2139" s="44"/>
    </row>
    <row r="2140" s="35" customFormat="1" customHeight="1" spans="1:28">
      <c r="A2140" s="30"/>
      <c r="B2140" s="38">
        <v>46188</v>
      </c>
      <c r="C2140" s="69" t="s">
        <v>28</v>
      </c>
      <c r="D2140" s="30" t="s">
        <v>163</v>
      </c>
      <c r="E2140" s="74" t="s">
        <v>222</v>
      </c>
      <c r="F2140" s="56"/>
      <c r="G2140" s="56">
        <v>2247.12</v>
      </c>
      <c r="H2140" s="32">
        <v>280875.75</v>
      </c>
      <c r="I2140" s="31" t="s">
        <v>221</v>
      </c>
      <c r="J2140" s="30"/>
      <c r="K2140" s="31"/>
      <c r="L2140" s="30">
        <v>202606</v>
      </c>
      <c r="M2140" s="31"/>
      <c r="N2140" s="30">
        <v>202606</v>
      </c>
      <c r="O2140" s="31"/>
      <c r="P2140" s="30"/>
      <c r="Z2140" s="44"/>
      <c r="AA2140" s="44"/>
      <c r="AB2140" s="44"/>
    </row>
    <row r="2141" s="35" customFormat="1" customHeight="1" spans="1:28">
      <c r="A2141" s="30"/>
      <c r="B2141" s="38">
        <v>46188</v>
      </c>
      <c r="C2141" s="69" t="s">
        <v>28</v>
      </c>
      <c r="D2141" s="30" t="s">
        <v>163</v>
      </c>
      <c r="E2141" s="74" t="s">
        <v>223</v>
      </c>
      <c r="F2141" s="56"/>
      <c r="G2141" s="56">
        <v>4007.62</v>
      </c>
      <c r="H2141" s="32">
        <v>276868.129999999</v>
      </c>
      <c r="I2141" s="31" t="s">
        <v>117</v>
      </c>
      <c r="J2141" s="30"/>
      <c r="K2141" s="31"/>
      <c r="L2141" s="30">
        <v>202606</v>
      </c>
      <c r="M2141" s="31"/>
      <c r="N2141" s="30">
        <v>202606</v>
      </c>
      <c r="O2141" s="31"/>
      <c r="P2141" s="30"/>
      <c r="Z2141" s="44"/>
      <c r="AA2141" s="44"/>
      <c r="AB2141" s="44"/>
    </row>
    <row r="2142" s="35" customFormat="1" customHeight="1" spans="1:28">
      <c r="A2142" s="30"/>
      <c r="B2142" s="38">
        <v>46188</v>
      </c>
      <c r="C2142" s="69" t="s">
        <v>28</v>
      </c>
      <c r="D2142" s="30" t="s">
        <v>163</v>
      </c>
      <c r="E2142" s="74" t="s">
        <v>224</v>
      </c>
      <c r="F2142" s="56"/>
      <c r="G2142" s="56">
        <v>2789.71</v>
      </c>
      <c r="H2142" s="32">
        <v>274078.419999999</v>
      </c>
      <c r="I2142" s="31" t="s">
        <v>117</v>
      </c>
      <c r="J2142" s="30"/>
      <c r="K2142" s="31"/>
      <c r="L2142" s="30">
        <v>202606</v>
      </c>
      <c r="M2142" s="31"/>
      <c r="N2142" s="30">
        <v>202606</v>
      </c>
      <c r="O2142" s="31"/>
      <c r="P2142" s="30"/>
      <c r="Z2142" s="44"/>
      <c r="AA2142" s="44"/>
      <c r="AB2142" s="44"/>
    </row>
    <row r="2143" s="35" customFormat="1" customHeight="1" spans="1:28">
      <c r="A2143" s="30"/>
      <c r="B2143" s="38">
        <v>46188</v>
      </c>
      <c r="C2143" s="69" t="s">
        <v>28</v>
      </c>
      <c r="D2143" s="30" t="s">
        <v>163</v>
      </c>
      <c r="E2143" s="74" t="s">
        <v>226</v>
      </c>
      <c r="F2143" s="56"/>
      <c r="G2143" s="56">
        <v>3426.93</v>
      </c>
      <c r="H2143" s="32">
        <v>270651.489999999</v>
      </c>
      <c r="I2143" s="31" t="s">
        <v>227</v>
      </c>
      <c r="J2143" s="30"/>
      <c r="K2143" s="31"/>
      <c r="L2143" s="30">
        <v>202606</v>
      </c>
      <c r="M2143" s="31"/>
      <c r="N2143" s="30">
        <v>202606</v>
      </c>
      <c r="O2143" s="31"/>
      <c r="P2143" s="30"/>
      <c r="Z2143" s="44"/>
      <c r="AA2143" s="44"/>
      <c r="AB2143" s="44"/>
    </row>
    <row r="2144" s="35" customFormat="1" customHeight="1" spans="1:28">
      <c r="A2144" s="30"/>
      <c r="B2144" s="38">
        <v>46188</v>
      </c>
      <c r="C2144" s="69" t="s">
        <v>28</v>
      </c>
      <c r="D2144" s="30" t="s">
        <v>163</v>
      </c>
      <c r="E2144" s="74" t="s">
        <v>229</v>
      </c>
      <c r="F2144" s="56"/>
      <c r="G2144" s="56">
        <v>2511.21</v>
      </c>
      <c r="H2144" s="32">
        <v>268140.279999999</v>
      </c>
      <c r="I2144" s="30" t="s">
        <v>227</v>
      </c>
      <c r="J2144" s="30"/>
      <c r="K2144" s="31"/>
      <c r="L2144" s="30">
        <v>202606</v>
      </c>
      <c r="M2144" s="31"/>
      <c r="N2144" s="30">
        <v>202606</v>
      </c>
      <c r="O2144" s="31"/>
      <c r="P2144" s="30"/>
      <c r="Z2144" s="44"/>
      <c r="AA2144" s="44"/>
      <c r="AB2144" s="44"/>
    </row>
    <row r="2145" s="35" customFormat="1" customHeight="1" spans="1:28">
      <c r="A2145" s="30"/>
      <c r="B2145" s="38">
        <v>46188</v>
      </c>
      <c r="C2145" s="69" t="s">
        <v>28</v>
      </c>
      <c r="D2145" s="30" t="s">
        <v>163</v>
      </c>
      <c r="E2145" s="74" t="s">
        <v>230</v>
      </c>
      <c r="F2145" s="56"/>
      <c r="G2145" s="56">
        <v>2915.38</v>
      </c>
      <c r="H2145" s="32">
        <v>265224.899999999</v>
      </c>
      <c r="I2145" s="31" t="s">
        <v>231</v>
      </c>
      <c r="J2145" s="30"/>
      <c r="K2145" s="31"/>
      <c r="L2145" s="30">
        <v>202606</v>
      </c>
      <c r="M2145" s="31"/>
      <c r="N2145" s="30">
        <v>202606</v>
      </c>
      <c r="O2145" s="31"/>
      <c r="P2145" s="30"/>
      <c r="Z2145" s="44"/>
      <c r="AA2145" s="44"/>
      <c r="AB2145" s="44"/>
    </row>
    <row r="2146" s="35" customFormat="1" customHeight="1" spans="1:28">
      <c r="A2146" s="30"/>
      <c r="B2146" s="38">
        <v>46188</v>
      </c>
      <c r="C2146" s="69" t="s">
        <v>28</v>
      </c>
      <c r="D2146" s="30" t="s">
        <v>163</v>
      </c>
      <c r="E2146" s="74" t="s">
        <v>225</v>
      </c>
      <c r="F2146" s="56"/>
      <c r="G2146" s="56">
        <v>3663.41</v>
      </c>
      <c r="H2146" s="32">
        <v>261561.489999999</v>
      </c>
      <c r="I2146" s="31" t="s">
        <v>11</v>
      </c>
      <c r="J2146" s="30"/>
      <c r="K2146" s="31"/>
      <c r="L2146" s="30">
        <v>202606</v>
      </c>
      <c r="M2146" s="31"/>
      <c r="N2146" s="30">
        <v>202606</v>
      </c>
      <c r="O2146" s="31"/>
      <c r="P2146" s="30"/>
      <c r="Z2146" s="44"/>
      <c r="AA2146" s="44"/>
      <c r="AB2146" s="44"/>
    </row>
    <row r="2147" s="35" customFormat="1" customHeight="1" spans="1:28">
      <c r="A2147" s="30"/>
      <c r="B2147" s="38">
        <v>46188</v>
      </c>
      <c r="C2147" s="69" t="s">
        <v>28</v>
      </c>
      <c r="D2147" s="30" t="s">
        <v>163</v>
      </c>
      <c r="E2147" s="74" t="s">
        <v>222</v>
      </c>
      <c r="F2147" s="56"/>
      <c r="G2147" s="56">
        <v>2808.86</v>
      </c>
      <c r="H2147" s="32">
        <v>258752.629999999</v>
      </c>
      <c r="I2147" s="31" t="s">
        <v>231</v>
      </c>
      <c r="J2147" s="30"/>
      <c r="K2147" s="31"/>
      <c r="L2147" s="30">
        <v>202606</v>
      </c>
      <c r="M2147" s="31"/>
      <c r="N2147" s="30">
        <v>202606</v>
      </c>
      <c r="O2147" s="31"/>
      <c r="P2147" s="30"/>
      <c r="Z2147" s="44"/>
      <c r="AA2147" s="44"/>
      <c r="AB2147" s="44"/>
    </row>
    <row r="2148" s="35" customFormat="1" customHeight="1" spans="1:28">
      <c r="A2148" s="30"/>
      <c r="B2148" s="38">
        <v>46188</v>
      </c>
      <c r="C2148" s="69" t="s">
        <v>28</v>
      </c>
      <c r="D2148" s="30" t="s">
        <v>163</v>
      </c>
      <c r="E2148" s="74" t="s">
        <v>232</v>
      </c>
      <c r="F2148" s="56"/>
      <c r="G2148" s="56">
        <v>500</v>
      </c>
      <c r="H2148" s="32">
        <v>258252.629999999</v>
      </c>
      <c r="I2148" s="31" t="s">
        <v>231</v>
      </c>
      <c r="J2148" s="30"/>
      <c r="K2148" s="31"/>
      <c r="L2148" s="30">
        <v>202606</v>
      </c>
      <c r="M2148" s="31"/>
      <c r="N2148" s="30">
        <v>202606</v>
      </c>
      <c r="O2148" s="31"/>
      <c r="P2148" s="30"/>
      <c r="Z2148" s="44"/>
      <c r="AA2148" s="44"/>
      <c r="AB2148" s="44"/>
    </row>
    <row r="2149" s="35" customFormat="1" customHeight="1" spans="1:28">
      <c r="A2149" s="30"/>
      <c r="B2149" s="38">
        <v>46188</v>
      </c>
      <c r="C2149" s="69" t="s">
        <v>28</v>
      </c>
      <c r="D2149" s="30" t="s">
        <v>163</v>
      </c>
      <c r="E2149" s="74" t="s">
        <v>232</v>
      </c>
      <c r="F2149" s="56"/>
      <c r="G2149" s="56">
        <v>500</v>
      </c>
      <c r="H2149" s="32">
        <v>257752.629999999</v>
      </c>
      <c r="I2149" s="31" t="s">
        <v>114</v>
      </c>
      <c r="J2149" s="30"/>
      <c r="K2149" s="31"/>
      <c r="L2149" s="30">
        <v>202606</v>
      </c>
      <c r="M2149" s="31"/>
      <c r="N2149" s="30">
        <v>202606</v>
      </c>
      <c r="O2149" s="31"/>
      <c r="P2149" s="30"/>
      <c r="Z2149" s="44"/>
      <c r="AA2149" s="44"/>
      <c r="AB2149" s="44"/>
    </row>
    <row r="2150" s="35" customFormat="1" customHeight="1" spans="1:28">
      <c r="A2150" s="30"/>
      <c r="B2150" s="38">
        <v>46188</v>
      </c>
      <c r="C2150" s="69" t="s">
        <v>28</v>
      </c>
      <c r="D2150" s="30" t="s">
        <v>163</v>
      </c>
      <c r="E2150" s="74" t="s">
        <v>232</v>
      </c>
      <c r="F2150" s="56"/>
      <c r="G2150" s="56">
        <v>500</v>
      </c>
      <c r="H2150" s="32">
        <v>257252.629999999</v>
      </c>
      <c r="I2150" s="31" t="s">
        <v>233</v>
      </c>
      <c r="J2150" s="30"/>
      <c r="K2150" s="31"/>
      <c r="L2150" s="30">
        <v>202606</v>
      </c>
      <c r="M2150" s="31"/>
      <c r="N2150" s="30">
        <v>202606</v>
      </c>
      <c r="O2150" s="31"/>
      <c r="P2150" s="30"/>
      <c r="Z2150" s="44"/>
      <c r="AA2150" s="44"/>
      <c r="AB2150" s="44"/>
    </row>
    <row r="2151" s="35" customFormat="1" customHeight="1" spans="1:28">
      <c r="A2151" s="30"/>
      <c r="B2151" s="38">
        <v>46188</v>
      </c>
      <c r="C2151" s="69" t="s">
        <v>28</v>
      </c>
      <c r="D2151" s="30" t="s">
        <v>163</v>
      </c>
      <c r="E2151" s="74" t="s">
        <v>232</v>
      </c>
      <c r="F2151" s="56"/>
      <c r="G2151" s="56">
        <v>500</v>
      </c>
      <c r="H2151" s="32">
        <v>256752.629999999</v>
      </c>
      <c r="I2151" s="31" t="s">
        <v>82</v>
      </c>
      <c r="J2151" s="30"/>
      <c r="K2151" s="31"/>
      <c r="L2151" s="30">
        <v>202606</v>
      </c>
      <c r="M2151" s="31"/>
      <c r="N2151" s="30">
        <v>202606</v>
      </c>
      <c r="O2151" s="31"/>
      <c r="P2151" s="30"/>
      <c r="Z2151" s="44"/>
      <c r="AA2151" s="44"/>
      <c r="AB2151" s="44"/>
    </row>
    <row r="2152" s="35" customFormat="1" customHeight="1" spans="1:28">
      <c r="A2152" s="30"/>
      <c r="B2152" s="38">
        <v>46188</v>
      </c>
      <c r="C2152" s="69" t="s">
        <v>28</v>
      </c>
      <c r="D2152" s="30" t="s">
        <v>163</v>
      </c>
      <c r="E2152" s="74" t="s">
        <v>232</v>
      </c>
      <c r="F2152" s="56"/>
      <c r="G2152" s="56">
        <v>500</v>
      </c>
      <c r="H2152" s="32">
        <v>256252.629999999</v>
      </c>
      <c r="I2152" s="31" t="s">
        <v>37</v>
      </c>
      <c r="J2152" s="30"/>
      <c r="K2152" s="31"/>
      <c r="L2152" s="30">
        <v>202606</v>
      </c>
      <c r="M2152" s="31"/>
      <c r="N2152" s="30">
        <v>202606</v>
      </c>
      <c r="O2152" s="31"/>
      <c r="P2152" s="30"/>
      <c r="Z2152" s="44"/>
      <c r="AA2152" s="44"/>
      <c r="AB2152" s="44"/>
    </row>
    <row r="2153" s="35" customFormat="1" customHeight="1" spans="1:28">
      <c r="A2153" s="30"/>
      <c r="B2153" s="38">
        <v>46188</v>
      </c>
      <c r="C2153" s="69" t="s">
        <v>28</v>
      </c>
      <c r="D2153" s="30" t="s">
        <v>163</v>
      </c>
      <c r="E2153" s="74" t="s">
        <v>232</v>
      </c>
      <c r="F2153" s="56"/>
      <c r="G2153" s="56">
        <v>500</v>
      </c>
      <c r="H2153" s="32">
        <v>255752.629999999</v>
      </c>
      <c r="I2153" s="31" t="s">
        <v>62</v>
      </c>
      <c r="J2153" s="30"/>
      <c r="K2153" s="31"/>
      <c r="L2153" s="30">
        <v>202606</v>
      </c>
      <c r="M2153" s="31"/>
      <c r="N2153" s="30">
        <v>202606</v>
      </c>
      <c r="O2153" s="31"/>
      <c r="P2153" s="30"/>
      <c r="Z2153" s="44"/>
      <c r="AA2153" s="44"/>
      <c r="AB2153" s="44"/>
    </row>
    <row r="2154" s="35" customFormat="1" customHeight="1" spans="1:28">
      <c r="A2154" s="30"/>
      <c r="B2154" s="38">
        <v>46188</v>
      </c>
      <c r="C2154" s="69" t="s">
        <v>28</v>
      </c>
      <c r="D2154" s="30" t="s">
        <v>163</v>
      </c>
      <c r="E2154" s="74" t="s">
        <v>234</v>
      </c>
      <c r="F2154" s="56"/>
      <c r="G2154" s="56">
        <v>3491.71</v>
      </c>
      <c r="H2154" s="32">
        <v>252260.919999999</v>
      </c>
      <c r="I2154" s="31" t="s">
        <v>235</v>
      </c>
      <c r="J2154" s="30"/>
      <c r="K2154" s="31"/>
      <c r="L2154" s="30">
        <v>202606</v>
      </c>
      <c r="M2154" s="31"/>
      <c r="N2154" s="30">
        <v>202606</v>
      </c>
      <c r="O2154" s="31"/>
      <c r="P2154" s="30"/>
      <c r="Z2154" s="44"/>
      <c r="AA2154" s="44"/>
      <c r="AB2154" s="44"/>
    </row>
    <row r="2155" s="35" customFormat="1" customHeight="1" spans="1:28">
      <c r="A2155" s="30"/>
      <c r="B2155" s="38">
        <v>46188</v>
      </c>
      <c r="C2155" s="69" t="s">
        <v>28</v>
      </c>
      <c r="D2155" s="30" t="s">
        <v>163</v>
      </c>
      <c r="E2155" s="74" t="s">
        <v>236</v>
      </c>
      <c r="F2155" s="56"/>
      <c r="G2155" s="56">
        <v>2400.06</v>
      </c>
      <c r="H2155" s="32">
        <v>249860.859999999</v>
      </c>
      <c r="I2155" s="31" t="s">
        <v>235</v>
      </c>
      <c r="J2155" s="30"/>
      <c r="K2155" s="31"/>
      <c r="L2155" s="30">
        <v>202606</v>
      </c>
      <c r="M2155" s="31"/>
      <c r="N2155" s="30">
        <v>202606</v>
      </c>
      <c r="O2155" s="31"/>
      <c r="P2155" s="30"/>
      <c r="Z2155" s="44"/>
      <c r="AA2155" s="44"/>
      <c r="AB2155" s="44"/>
    </row>
    <row r="2156" s="35" customFormat="1" customHeight="1" spans="1:28">
      <c r="A2156" s="30"/>
      <c r="B2156" s="38">
        <v>46188</v>
      </c>
      <c r="C2156" s="69" t="s">
        <v>28</v>
      </c>
      <c r="D2156" s="30" t="s">
        <v>163</v>
      </c>
      <c r="E2156" s="74" t="s">
        <v>237</v>
      </c>
      <c r="F2156" s="56"/>
      <c r="G2156" s="56">
        <v>5068.77</v>
      </c>
      <c r="H2156" s="32">
        <v>244792.089999999</v>
      </c>
      <c r="I2156" s="31" t="s">
        <v>114</v>
      </c>
      <c r="J2156" s="30"/>
      <c r="K2156" s="31"/>
      <c r="L2156" s="30">
        <v>202606</v>
      </c>
      <c r="M2156" s="31"/>
      <c r="N2156" s="30">
        <v>202606</v>
      </c>
      <c r="O2156" s="31"/>
      <c r="P2156" s="30"/>
      <c r="Z2156" s="44"/>
      <c r="AA2156" s="44"/>
      <c r="AB2156" s="44"/>
    </row>
    <row r="2157" s="35" customFormat="1" customHeight="1" spans="1:28">
      <c r="A2157" s="30"/>
      <c r="B2157" s="38">
        <v>46188</v>
      </c>
      <c r="C2157" s="69" t="s">
        <v>28</v>
      </c>
      <c r="D2157" s="30" t="s">
        <v>163</v>
      </c>
      <c r="E2157" s="74" t="s">
        <v>238</v>
      </c>
      <c r="F2157" s="56"/>
      <c r="G2157" s="56">
        <v>3212.79</v>
      </c>
      <c r="H2157" s="32">
        <v>241579.299999999</v>
      </c>
      <c r="I2157" s="31" t="s">
        <v>114</v>
      </c>
      <c r="J2157" s="30"/>
      <c r="K2157" s="31"/>
      <c r="L2157" s="30">
        <v>202606</v>
      </c>
      <c r="M2157" s="31"/>
      <c r="N2157" s="30">
        <v>202606</v>
      </c>
      <c r="O2157" s="31"/>
      <c r="P2157" s="30"/>
      <c r="Z2157" s="44"/>
      <c r="AA2157" s="44"/>
      <c r="AB2157" s="44"/>
    </row>
    <row r="2158" s="35" customFormat="1" customHeight="1" spans="1:28">
      <c r="A2158" s="30"/>
      <c r="B2158" s="38">
        <v>46188</v>
      </c>
      <c r="C2158" s="69" t="s">
        <v>28</v>
      </c>
      <c r="D2158" s="30" t="s">
        <v>163</v>
      </c>
      <c r="E2158" s="74" t="s">
        <v>240</v>
      </c>
      <c r="F2158" s="56"/>
      <c r="G2158" s="56">
        <v>2585.03</v>
      </c>
      <c r="H2158" s="32">
        <v>238994.27</v>
      </c>
      <c r="I2158" s="31" t="s">
        <v>103</v>
      </c>
      <c r="J2158" s="30"/>
      <c r="K2158" s="31"/>
      <c r="L2158" s="30">
        <v>202606</v>
      </c>
      <c r="M2158" s="31"/>
      <c r="N2158" s="30">
        <v>202606</v>
      </c>
      <c r="O2158" s="31"/>
      <c r="P2158" s="30"/>
      <c r="Z2158" s="44"/>
      <c r="AA2158" s="44"/>
      <c r="AB2158" s="44"/>
    </row>
    <row r="2159" s="35" customFormat="1" customHeight="1" spans="1:28">
      <c r="A2159" s="30"/>
      <c r="B2159" s="38">
        <v>46188</v>
      </c>
      <c r="C2159" s="69" t="s">
        <v>28</v>
      </c>
      <c r="D2159" s="30" t="s">
        <v>163</v>
      </c>
      <c r="E2159" s="74" t="s">
        <v>241</v>
      </c>
      <c r="F2159" s="56"/>
      <c r="G2159" s="56">
        <v>2368.07</v>
      </c>
      <c r="H2159" s="32">
        <v>236626.2</v>
      </c>
      <c r="I2159" s="31" t="s">
        <v>103</v>
      </c>
      <c r="J2159" s="30"/>
      <c r="K2159" s="31"/>
      <c r="L2159" s="30">
        <v>202606</v>
      </c>
      <c r="M2159" s="31"/>
      <c r="N2159" s="30">
        <v>202606</v>
      </c>
      <c r="O2159" s="31"/>
      <c r="P2159" s="30"/>
      <c r="Z2159" s="44"/>
      <c r="AA2159" s="44"/>
      <c r="AB2159" s="44"/>
    </row>
    <row r="2160" s="35" customFormat="1" customHeight="1" spans="1:28">
      <c r="A2160" s="30"/>
      <c r="B2160" s="38">
        <v>46188</v>
      </c>
      <c r="C2160" s="69" t="s">
        <v>28</v>
      </c>
      <c r="D2160" s="30" t="s">
        <v>163</v>
      </c>
      <c r="E2160" s="74" t="s">
        <v>242</v>
      </c>
      <c r="F2160" s="56"/>
      <c r="G2160" s="56">
        <v>3949.26</v>
      </c>
      <c r="H2160" s="32">
        <v>232676.94</v>
      </c>
      <c r="I2160" s="31" t="s">
        <v>233</v>
      </c>
      <c r="J2160" s="30"/>
      <c r="K2160" s="31"/>
      <c r="L2160" s="30">
        <v>202606</v>
      </c>
      <c r="M2160" s="31"/>
      <c r="N2160" s="30">
        <v>202606</v>
      </c>
      <c r="O2160" s="31"/>
      <c r="P2160" s="30"/>
      <c r="Z2160" s="44"/>
      <c r="AA2160" s="44"/>
      <c r="AB2160" s="44"/>
    </row>
    <row r="2161" s="35" customFormat="1" customHeight="1" spans="1:28">
      <c r="A2161" s="30"/>
      <c r="B2161" s="38">
        <v>46188</v>
      </c>
      <c r="C2161" s="69" t="s">
        <v>28</v>
      </c>
      <c r="D2161" s="30" t="s">
        <v>163</v>
      </c>
      <c r="E2161" s="74" t="s">
        <v>243</v>
      </c>
      <c r="F2161" s="56"/>
      <c r="G2161" s="56">
        <v>2502.81</v>
      </c>
      <c r="H2161" s="32">
        <v>230174.13</v>
      </c>
      <c r="I2161" s="31" t="s">
        <v>233</v>
      </c>
      <c r="J2161" s="30"/>
      <c r="K2161" s="31"/>
      <c r="L2161" s="30">
        <v>202606</v>
      </c>
      <c r="M2161" s="31"/>
      <c r="N2161" s="30">
        <v>202606</v>
      </c>
      <c r="O2161" s="31"/>
      <c r="P2161" s="30"/>
      <c r="Z2161" s="44"/>
      <c r="AA2161" s="44"/>
      <c r="AB2161" s="44"/>
    </row>
    <row r="2162" s="35" customFormat="1" customHeight="1" spans="1:28">
      <c r="A2162" s="30"/>
      <c r="B2162" s="38">
        <v>46188</v>
      </c>
      <c r="C2162" s="69" t="s">
        <v>28</v>
      </c>
      <c r="D2162" s="30" t="s">
        <v>163</v>
      </c>
      <c r="E2162" s="74" t="s">
        <v>239</v>
      </c>
      <c r="F2162" s="56"/>
      <c r="G2162" s="56">
        <v>3577.44</v>
      </c>
      <c r="H2162" s="32">
        <v>226596.69</v>
      </c>
      <c r="I2162" s="31" t="s">
        <v>11</v>
      </c>
      <c r="J2162" s="30"/>
      <c r="K2162" s="31"/>
      <c r="L2162" s="30">
        <v>202606</v>
      </c>
      <c r="M2162" s="31"/>
      <c r="N2162" s="30">
        <v>202606</v>
      </c>
      <c r="O2162" s="31"/>
      <c r="P2162" s="30"/>
      <c r="Z2162" s="44"/>
      <c r="AA2162" s="44"/>
      <c r="AB2162" s="44"/>
    </row>
    <row r="2163" s="35" customFormat="1" customHeight="1" spans="1:28">
      <c r="A2163" s="30"/>
      <c r="B2163" s="38">
        <v>46188</v>
      </c>
      <c r="C2163" s="69" t="s">
        <v>28</v>
      </c>
      <c r="D2163" s="30" t="s">
        <v>163</v>
      </c>
      <c r="E2163" s="74" t="s">
        <v>244</v>
      </c>
      <c r="F2163" s="56"/>
      <c r="G2163" s="56">
        <v>2204.57</v>
      </c>
      <c r="H2163" s="32">
        <v>224392.12</v>
      </c>
      <c r="I2163" s="31" t="s">
        <v>82</v>
      </c>
      <c r="J2163" s="30"/>
      <c r="K2163" s="31"/>
      <c r="L2163" s="30">
        <v>202606</v>
      </c>
      <c r="M2163" s="31"/>
      <c r="N2163" s="30">
        <v>202606</v>
      </c>
      <c r="O2163" s="31"/>
      <c r="P2163" s="30"/>
      <c r="Z2163" s="44"/>
      <c r="AA2163" s="44"/>
      <c r="AB2163" s="44"/>
    </row>
    <row r="2164" s="35" customFormat="1" customHeight="1" spans="1:28">
      <c r="A2164" s="30"/>
      <c r="B2164" s="38">
        <v>46188</v>
      </c>
      <c r="C2164" s="69" t="s">
        <v>28</v>
      </c>
      <c r="D2164" s="30" t="s">
        <v>163</v>
      </c>
      <c r="E2164" s="74" t="s">
        <v>245</v>
      </c>
      <c r="F2164" s="56"/>
      <c r="G2164" s="56">
        <v>2302.81</v>
      </c>
      <c r="H2164" s="32">
        <v>222089.31</v>
      </c>
      <c r="I2164" s="31" t="s">
        <v>82</v>
      </c>
      <c r="J2164" s="30"/>
      <c r="K2164" s="31"/>
      <c r="L2164" s="30">
        <v>202606</v>
      </c>
      <c r="M2164" s="31"/>
      <c r="N2164" s="30">
        <v>202606</v>
      </c>
      <c r="O2164" s="31"/>
      <c r="P2164" s="30"/>
      <c r="Z2164" s="44"/>
      <c r="AA2164" s="44"/>
      <c r="AB2164" s="44"/>
    </row>
    <row r="2165" s="35" customFormat="1" customHeight="1" spans="1:28">
      <c r="A2165" s="30"/>
      <c r="B2165" s="38">
        <v>46188</v>
      </c>
      <c r="C2165" s="69" t="s">
        <v>28</v>
      </c>
      <c r="D2165" s="30" t="s">
        <v>163</v>
      </c>
      <c r="E2165" s="74" t="s">
        <v>246</v>
      </c>
      <c r="F2165" s="56"/>
      <c r="G2165" s="56">
        <v>3553.08</v>
      </c>
      <c r="H2165" s="32">
        <v>218536.23</v>
      </c>
      <c r="I2165" s="31" t="s">
        <v>87</v>
      </c>
      <c r="J2165" s="30"/>
      <c r="K2165" s="31"/>
      <c r="L2165" s="30">
        <v>202606</v>
      </c>
      <c r="M2165" s="31"/>
      <c r="N2165" s="30">
        <v>202606</v>
      </c>
      <c r="O2165" s="31"/>
      <c r="P2165" s="30"/>
      <c r="Z2165" s="44"/>
      <c r="AA2165" s="44"/>
      <c r="AB2165" s="44"/>
    </row>
    <row r="2166" s="35" customFormat="1" customHeight="1" spans="1:28">
      <c r="A2166" s="30"/>
      <c r="B2166" s="38">
        <v>46188</v>
      </c>
      <c r="C2166" s="69" t="s">
        <v>28</v>
      </c>
      <c r="D2166" s="30" t="s">
        <v>163</v>
      </c>
      <c r="E2166" s="74" t="s">
        <v>247</v>
      </c>
      <c r="F2166" s="56"/>
      <c r="G2166" s="56">
        <v>2917.19</v>
      </c>
      <c r="H2166" s="32">
        <v>215619.04</v>
      </c>
      <c r="I2166" s="31" t="s">
        <v>87</v>
      </c>
      <c r="J2166" s="30"/>
      <c r="K2166" s="31"/>
      <c r="L2166" s="30">
        <v>202606</v>
      </c>
      <c r="M2166" s="31"/>
      <c r="N2166" s="30">
        <v>202606</v>
      </c>
      <c r="O2166" s="31"/>
      <c r="P2166" s="30"/>
      <c r="Z2166" s="44"/>
      <c r="AA2166" s="44"/>
      <c r="AB2166" s="44"/>
    </row>
    <row r="2167" s="35" customFormat="1" customHeight="1" spans="1:28">
      <c r="A2167" s="30"/>
      <c r="B2167" s="38">
        <v>46188</v>
      </c>
      <c r="C2167" s="69" t="s">
        <v>28</v>
      </c>
      <c r="D2167" s="30" t="s">
        <v>163</v>
      </c>
      <c r="E2167" s="74" t="s">
        <v>248</v>
      </c>
      <c r="F2167" s="56"/>
      <c r="G2167" s="56">
        <v>2804.12</v>
      </c>
      <c r="H2167" s="32">
        <v>212814.92</v>
      </c>
      <c r="I2167" s="31" t="s">
        <v>45</v>
      </c>
      <c r="J2167" s="30"/>
      <c r="K2167" s="31"/>
      <c r="L2167" s="30">
        <v>202606</v>
      </c>
      <c r="M2167" s="31"/>
      <c r="N2167" s="30">
        <v>202606</v>
      </c>
      <c r="O2167" s="31"/>
      <c r="P2167" s="30"/>
      <c r="Z2167" s="44"/>
      <c r="AA2167" s="44"/>
      <c r="AB2167" s="44"/>
    </row>
    <row r="2168" s="35" customFormat="1" customHeight="1" spans="1:28">
      <c r="A2168" s="30"/>
      <c r="B2168" s="38">
        <v>46188</v>
      </c>
      <c r="C2168" s="69" t="s">
        <v>28</v>
      </c>
      <c r="D2168" s="30" t="s">
        <v>163</v>
      </c>
      <c r="E2168" s="74" t="s">
        <v>249</v>
      </c>
      <c r="F2168" s="56"/>
      <c r="G2168" s="56">
        <v>1836.06</v>
      </c>
      <c r="H2168" s="32">
        <v>210978.86</v>
      </c>
      <c r="I2168" s="31" t="s">
        <v>45</v>
      </c>
      <c r="J2168" s="30"/>
      <c r="K2168" s="31"/>
      <c r="L2168" s="30">
        <v>202606</v>
      </c>
      <c r="M2168" s="31"/>
      <c r="N2168" s="30">
        <v>202606</v>
      </c>
      <c r="O2168" s="31"/>
      <c r="P2168" s="30"/>
      <c r="Z2168" s="44"/>
      <c r="AA2168" s="44"/>
      <c r="AB2168" s="44"/>
    </row>
    <row r="2169" s="35" customFormat="1" customHeight="1" spans="1:28">
      <c r="A2169" s="30"/>
      <c r="B2169" s="38">
        <v>46188</v>
      </c>
      <c r="C2169" s="69" t="s">
        <v>28</v>
      </c>
      <c r="D2169" s="30" t="s">
        <v>163</v>
      </c>
      <c r="E2169" s="74" t="s">
        <v>250</v>
      </c>
      <c r="F2169" s="56"/>
      <c r="G2169" s="56">
        <v>1502.35</v>
      </c>
      <c r="H2169" s="32">
        <v>209476.51</v>
      </c>
      <c r="I2169" s="31" t="s">
        <v>62</v>
      </c>
      <c r="J2169" s="30"/>
      <c r="K2169" s="31"/>
      <c r="L2169" s="30">
        <v>202606</v>
      </c>
      <c r="M2169" s="31"/>
      <c r="N2169" s="30">
        <v>202606</v>
      </c>
      <c r="O2169" s="31"/>
      <c r="P2169" s="30"/>
      <c r="Z2169" s="44"/>
      <c r="AA2169" s="44"/>
      <c r="AB2169" s="44"/>
    </row>
    <row r="2170" s="35" customFormat="1" customHeight="1" spans="1:28">
      <c r="A2170" s="30"/>
      <c r="B2170" s="38">
        <v>46188</v>
      </c>
      <c r="C2170" s="69" t="s">
        <v>28</v>
      </c>
      <c r="D2170" s="30" t="s">
        <v>163</v>
      </c>
      <c r="E2170" s="74" t="s">
        <v>251</v>
      </c>
      <c r="F2170" s="56"/>
      <c r="G2170" s="56">
        <v>2581.64</v>
      </c>
      <c r="H2170" s="32">
        <v>206894.87</v>
      </c>
      <c r="I2170" s="31" t="s">
        <v>62</v>
      </c>
      <c r="J2170" s="30"/>
      <c r="K2170" s="31"/>
      <c r="L2170" s="30">
        <v>202606</v>
      </c>
      <c r="M2170" s="31"/>
      <c r="N2170" s="30">
        <v>202606</v>
      </c>
      <c r="O2170" s="31"/>
      <c r="P2170" s="30"/>
      <c r="Z2170" s="44"/>
      <c r="AA2170" s="44"/>
      <c r="AB2170" s="44"/>
    </row>
    <row r="2171" s="35" customFormat="1" customHeight="1" spans="1:28">
      <c r="A2171" s="30"/>
      <c r="B2171" s="38">
        <v>46188</v>
      </c>
      <c r="C2171" s="69" t="s">
        <v>28</v>
      </c>
      <c r="D2171" s="30" t="s">
        <v>163</v>
      </c>
      <c r="E2171" s="74" t="s">
        <v>252</v>
      </c>
      <c r="F2171" s="56"/>
      <c r="G2171" s="56">
        <v>3755.45</v>
      </c>
      <c r="H2171" s="32">
        <v>203139.419999999</v>
      </c>
      <c r="I2171" s="31" t="s">
        <v>35</v>
      </c>
      <c r="J2171" s="30"/>
      <c r="K2171" s="31"/>
      <c r="L2171" s="30">
        <v>202606</v>
      </c>
      <c r="M2171" s="31"/>
      <c r="N2171" s="30">
        <v>202606</v>
      </c>
      <c r="O2171" s="31"/>
      <c r="P2171" s="30"/>
      <c r="Z2171" s="44"/>
      <c r="AA2171" s="44"/>
      <c r="AB2171" s="44"/>
    </row>
    <row r="2172" s="35" customFormat="1" customHeight="1" spans="1:28">
      <c r="A2172" s="30"/>
      <c r="B2172" s="38">
        <v>46188</v>
      </c>
      <c r="C2172" s="69" t="s">
        <v>28</v>
      </c>
      <c r="D2172" s="30" t="s">
        <v>163</v>
      </c>
      <c r="E2172" s="74" t="s">
        <v>253</v>
      </c>
      <c r="F2172" s="56"/>
      <c r="G2172" s="56">
        <v>2287.23</v>
      </c>
      <c r="H2172" s="32">
        <v>200852.189999999</v>
      </c>
      <c r="I2172" s="31" t="s">
        <v>35</v>
      </c>
      <c r="J2172" s="30"/>
      <c r="K2172" s="31"/>
      <c r="L2172" s="30">
        <v>202606</v>
      </c>
      <c r="M2172" s="31"/>
      <c r="N2172" s="30">
        <v>202606</v>
      </c>
      <c r="O2172" s="31"/>
      <c r="P2172" s="30"/>
      <c r="Z2172" s="44"/>
      <c r="AA2172" s="44"/>
      <c r="AB2172" s="44"/>
    </row>
    <row r="2173" s="35" customFormat="1" customHeight="1" spans="1:28">
      <c r="A2173" s="30"/>
      <c r="B2173" s="38">
        <v>46188</v>
      </c>
      <c r="C2173" s="69" t="s">
        <v>28</v>
      </c>
      <c r="D2173" s="30" t="s">
        <v>163</v>
      </c>
      <c r="E2173" s="74" t="s">
        <v>247</v>
      </c>
      <c r="F2173" s="56"/>
      <c r="G2173" s="56">
        <v>3663.41</v>
      </c>
      <c r="H2173" s="32">
        <v>197188.779999999</v>
      </c>
      <c r="I2173" s="31" t="s">
        <v>11</v>
      </c>
      <c r="J2173" s="30"/>
      <c r="K2173" s="31"/>
      <c r="L2173" s="30">
        <v>202606</v>
      </c>
      <c r="M2173" s="31"/>
      <c r="N2173" s="30">
        <v>202606</v>
      </c>
      <c r="O2173" s="31"/>
      <c r="P2173" s="30"/>
      <c r="Z2173" s="44"/>
      <c r="AA2173" s="44"/>
      <c r="AB2173" s="44"/>
    </row>
    <row r="2174" s="35" customFormat="1" customHeight="1" spans="1:28">
      <c r="A2174" s="30"/>
      <c r="B2174" s="38">
        <v>46188</v>
      </c>
      <c r="C2174" s="69" t="s">
        <v>28</v>
      </c>
      <c r="D2174" s="30" t="s">
        <v>163</v>
      </c>
      <c r="E2174" s="74" t="s">
        <v>254</v>
      </c>
      <c r="F2174" s="56"/>
      <c r="G2174" s="56">
        <v>3149.04</v>
      </c>
      <c r="H2174" s="32">
        <v>194039.739999999</v>
      </c>
      <c r="I2174" s="31" t="s">
        <v>41</v>
      </c>
      <c r="J2174" s="30"/>
      <c r="K2174" s="31"/>
      <c r="L2174" s="30">
        <v>202606</v>
      </c>
      <c r="M2174" s="31"/>
      <c r="N2174" s="30">
        <v>202606</v>
      </c>
      <c r="O2174" s="31"/>
      <c r="P2174" s="30"/>
      <c r="Z2174" s="44"/>
      <c r="AA2174" s="44"/>
      <c r="AB2174" s="44"/>
    </row>
    <row r="2175" s="35" customFormat="1" customHeight="1" spans="1:28">
      <c r="A2175" s="30"/>
      <c r="B2175" s="38">
        <v>46188</v>
      </c>
      <c r="C2175" s="69" t="s">
        <v>28</v>
      </c>
      <c r="D2175" s="30" t="s">
        <v>163</v>
      </c>
      <c r="E2175" s="74" t="s">
        <v>255</v>
      </c>
      <c r="F2175" s="56"/>
      <c r="G2175" s="56">
        <v>3789.44</v>
      </c>
      <c r="H2175" s="32">
        <v>190250.299999999</v>
      </c>
      <c r="I2175" s="31" t="s">
        <v>274</v>
      </c>
      <c r="J2175" s="30"/>
      <c r="K2175" s="31"/>
      <c r="L2175" s="30">
        <v>202606</v>
      </c>
      <c r="M2175" s="31"/>
      <c r="N2175" s="30">
        <v>202606</v>
      </c>
      <c r="O2175" s="31"/>
      <c r="P2175" s="30"/>
      <c r="Z2175" s="44"/>
      <c r="AA2175" s="44"/>
      <c r="AB2175" s="44"/>
    </row>
    <row r="2176" s="35" customFormat="1" customHeight="1" spans="1:28">
      <c r="A2176" s="30"/>
      <c r="B2176" s="38">
        <v>46188</v>
      </c>
      <c r="C2176" s="69" t="s">
        <v>28</v>
      </c>
      <c r="D2176" s="30" t="s">
        <v>163</v>
      </c>
      <c r="E2176" s="74" t="s">
        <v>256</v>
      </c>
      <c r="F2176" s="56"/>
      <c r="G2176" s="56">
        <v>4769.53</v>
      </c>
      <c r="H2176" s="32">
        <v>185480.77</v>
      </c>
      <c r="I2176" s="30" t="s">
        <v>43</v>
      </c>
      <c r="J2176" s="30"/>
      <c r="K2176" s="31"/>
      <c r="L2176" s="30">
        <v>202606</v>
      </c>
      <c r="M2176" s="31"/>
      <c r="N2176" s="30">
        <v>202606</v>
      </c>
      <c r="O2176" s="31"/>
      <c r="P2176" s="30"/>
      <c r="Z2176" s="44"/>
      <c r="AA2176" s="44"/>
      <c r="AB2176" s="44"/>
    </row>
    <row r="2177" s="35" customFormat="1" customHeight="1" spans="1:28">
      <c r="A2177" s="30"/>
      <c r="B2177" s="38">
        <v>46188</v>
      </c>
      <c r="C2177" s="69" t="s">
        <v>28</v>
      </c>
      <c r="D2177" s="30" t="s">
        <v>163</v>
      </c>
      <c r="E2177" s="74" t="s">
        <v>257</v>
      </c>
      <c r="F2177" s="56"/>
      <c r="G2177" s="56">
        <v>5306.88</v>
      </c>
      <c r="H2177" s="32">
        <v>180173.89</v>
      </c>
      <c r="I2177" s="30" t="s">
        <v>43</v>
      </c>
      <c r="J2177" s="30"/>
      <c r="K2177" s="31"/>
      <c r="L2177" s="30">
        <v>202606</v>
      </c>
      <c r="M2177" s="31"/>
      <c r="N2177" s="30">
        <v>202606</v>
      </c>
      <c r="O2177" s="31"/>
      <c r="P2177" s="30"/>
      <c r="Z2177" s="44"/>
      <c r="AA2177" s="44"/>
      <c r="AB2177" s="44"/>
    </row>
    <row r="2178" s="35" customFormat="1" customHeight="1" spans="1:28">
      <c r="A2178" s="30"/>
      <c r="B2178" s="38">
        <v>46188</v>
      </c>
      <c r="C2178" s="69" t="s">
        <v>28</v>
      </c>
      <c r="D2178" s="30" t="s">
        <v>163</v>
      </c>
      <c r="E2178" s="74" t="s">
        <v>258</v>
      </c>
      <c r="F2178" s="56"/>
      <c r="G2178" s="56">
        <v>6161.37</v>
      </c>
      <c r="H2178" s="32">
        <v>174012.52</v>
      </c>
      <c r="I2178" s="31" t="s">
        <v>43</v>
      </c>
      <c r="J2178" s="30"/>
      <c r="K2178" s="31"/>
      <c r="L2178" s="30">
        <v>202606</v>
      </c>
      <c r="M2178" s="31"/>
      <c r="N2178" s="30">
        <v>202606</v>
      </c>
      <c r="O2178" s="31"/>
      <c r="P2178" s="30"/>
      <c r="Z2178" s="44"/>
      <c r="AA2178" s="44"/>
      <c r="AB2178" s="44"/>
    </row>
    <row r="2179" s="35" customFormat="1" customHeight="1" spans="1:28">
      <c r="A2179" s="30"/>
      <c r="B2179" s="38">
        <v>46188</v>
      </c>
      <c r="C2179" s="69" t="s">
        <v>28</v>
      </c>
      <c r="D2179" s="30" t="s">
        <v>163</v>
      </c>
      <c r="E2179" s="74" t="s">
        <v>259</v>
      </c>
      <c r="F2179" s="56"/>
      <c r="G2179" s="56">
        <v>2230.01</v>
      </c>
      <c r="H2179" s="32">
        <v>171782.51</v>
      </c>
      <c r="I2179" s="30" t="s">
        <v>60</v>
      </c>
      <c r="J2179" s="30"/>
      <c r="K2179" s="31"/>
      <c r="L2179" s="30">
        <v>202606</v>
      </c>
      <c r="M2179" s="31"/>
      <c r="N2179" s="30">
        <v>202606</v>
      </c>
      <c r="O2179" s="31"/>
      <c r="P2179" s="30"/>
      <c r="Z2179" s="44"/>
      <c r="AA2179" s="44"/>
      <c r="AB2179" s="44"/>
    </row>
    <row r="2180" s="35" customFormat="1" customHeight="1" spans="1:28">
      <c r="A2180" s="30"/>
      <c r="B2180" s="38">
        <v>46188</v>
      </c>
      <c r="C2180" s="69" t="s">
        <v>28</v>
      </c>
      <c r="D2180" s="30" t="s">
        <v>163</v>
      </c>
      <c r="E2180" s="74" t="s">
        <v>261</v>
      </c>
      <c r="F2180" s="56"/>
      <c r="G2180" s="56">
        <v>2617.26</v>
      </c>
      <c r="H2180" s="32">
        <v>169165.25</v>
      </c>
      <c r="I2180" s="31" t="s">
        <v>37</v>
      </c>
      <c r="J2180" s="30"/>
      <c r="K2180" s="31"/>
      <c r="L2180" s="30">
        <v>202606</v>
      </c>
      <c r="M2180" s="31"/>
      <c r="N2180" s="30">
        <v>202606</v>
      </c>
      <c r="O2180" s="31"/>
      <c r="P2180" s="30"/>
      <c r="Z2180" s="44"/>
      <c r="AA2180" s="44"/>
      <c r="AB2180" s="44"/>
    </row>
    <row r="2181" s="35" customFormat="1" customHeight="1" spans="1:28">
      <c r="A2181" s="30"/>
      <c r="B2181" s="38">
        <v>46188</v>
      </c>
      <c r="C2181" s="69" t="s">
        <v>28</v>
      </c>
      <c r="D2181" s="30" t="s">
        <v>163</v>
      </c>
      <c r="E2181" s="74" t="s">
        <v>262</v>
      </c>
      <c r="F2181" s="56"/>
      <c r="G2181" s="56">
        <v>1939.35</v>
      </c>
      <c r="H2181" s="32">
        <v>167225.9</v>
      </c>
      <c r="I2181" s="31" t="s">
        <v>676</v>
      </c>
      <c r="J2181" s="30"/>
      <c r="K2181" s="31"/>
      <c r="L2181" s="30">
        <v>202606</v>
      </c>
      <c r="M2181" s="31"/>
      <c r="N2181" s="30">
        <v>202606</v>
      </c>
      <c r="O2181" s="31"/>
      <c r="P2181" s="30"/>
      <c r="Z2181" s="44"/>
      <c r="AA2181" s="44"/>
      <c r="AB2181" s="44"/>
    </row>
    <row r="2182" s="35" customFormat="1" customHeight="1" spans="1:28">
      <c r="A2182" s="30"/>
      <c r="B2182" s="38">
        <v>46188</v>
      </c>
      <c r="C2182" s="69" t="s">
        <v>28</v>
      </c>
      <c r="D2182" s="30" t="s">
        <v>163</v>
      </c>
      <c r="E2182" s="74" t="s">
        <v>263</v>
      </c>
      <c r="F2182" s="56"/>
      <c r="G2182" s="56">
        <v>2246.43</v>
      </c>
      <c r="H2182" s="32">
        <v>164979.47</v>
      </c>
      <c r="I2182" s="31" t="s">
        <v>41</v>
      </c>
      <c r="J2182" s="30"/>
      <c r="K2182" s="31"/>
      <c r="L2182" s="30">
        <v>202606</v>
      </c>
      <c r="M2182" s="31"/>
      <c r="N2182" s="30">
        <v>202606</v>
      </c>
      <c r="O2182" s="31"/>
      <c r="P2182" s="30"/>
      <c r="Z2182" s="44"/>
      <c r="AA2182" s="44"/>
      <c r="AB2182" s="44"/>
    </row>
    <row r="2183" s="35" customFormat="1" customHeight="1" spans="1:28">
      <c r="A2183" s="30"/>
      <c r="B2183" s="38">
        <v>46188</v>
      </c>
      <c r="C2183" s="69" t="s">
        <v>28</v>
      </c>
      <c r="D2183" s="30" t="s">
        <v>163</v>
      </c>
      <c r="E2183" s="74" t="s">
        <v>265</v>
      </c>
      <c r="F2183" s="56"/>
      <c r="G2183" s="56">
        <v>1948.38</v>
      </c>
      <c r="H2183" s="32">
        <v>163031.09</v>
      </c>
      <c r="I2183" s="31" t="s">
        <v>264</v>
      </c>
      <c r="J2183" s="30"/>
      <c r="K2183" s="31"/>
      <c r="L2183" s="30">
        <v>202606</v>
      </c>
      <c r="M2183" s="31"/>
      <c r="N2183" s="30">
        <v>202606</v>
      </c>
      <c r="O2183" s="31"/>
      <c r="P2183" s="30"/>
      <c r="Z2183" s="44"/>
      <c r="AA2183" s="44"/>
      <c r="AB2183" s="44"/>
    </row>
    <row r="2184" s="35" customFormat="1" customHeight="1" spans="1:28">
      <c r="A2184" s="30"/>
      <c r="B2184" s="38">
        <v>46188</v>
      </c>
      <c r="C2184" s="69" t="s">
        <v>28</v>
      </c>
      <c r="D2184" s="30" t="s">
        <v>163</v>
      </c>
      <c r="E2184" s="74" t="s">
        <v>260</v>
      </c>
      <c r="F2184" s="56"/>
      <c r="G2184" s="56">
        <v>5510</v>
      </c>
      <c r="H2184" s="32">
        <v>157521.09</v>
      </c>
      <c r="I2184" s="31" t="s">
        <v>11</v>
      </c>
      <c r="J2184" s="30"/>
      <c r="K2184" s="31"/>
      <c r="L2184" s="30">
        <v>202606</v>
      </c>
      <c r="M2184" s="31"/>
      <c r="N2184" s="30">
        <v>202606</v>
      </c>
      <c r="O2184" s="31"/>
      <c r="P2184" s="30"/>
      <c r="Z2184" s="44"/>
      <c r="AA2184" s="44"/>
      <c r="AB2184" s="44"/>
    </row>
    <row r="2185" s="35" customFormat="1" customHeight="1" spans="1:28">
      <c r="A2185" s="30"/>
      <c r="B2185" s="38">
        <v>46172</v>
      </c>
      <c r="C2185" s="69" t="s">
        <v>28</v>
      </c>
      <c r="D2185" s="30" t="s">
        <v>163</v>
      </c>
      <c r="E2185" s="74" t="s">
        <v>266</v>
      </c>
      <c r="F2185" s="56"/>
      <c r="G2185" s="56">
        <v>4907.44</v>
      </c>
      <c r="H2185" s="32">
        <v>152613.65</v>
      </c>
      <c r="I2185" s="31" t="s">
        <v>267</v>
      </c>
      <c r="J2185" s="30"/>
      <c r="K2185" s="31"/>
      <c r="L2185" s="30">
        <v>202606</v>
      </c>
      <c r="M2185" s="31"/>
      <c r="N2185" s="30">
        <v>202605</v>
      </c>
      <c r="O2185" s="31"/>
      <c r="P2185" s="30"/>
      <c r="Z2185" s="44"/>
      <c r="AA2185" s="44"/>
      <c r="AB2185" s="44"/>
    </row>
    <row r="2186" s="35" customFormat="1" customHeight="1" spans="1:28">
      <c r="A2186" s="30"/>
      <c r="B2186" s="38">
        <v>46188</v>
      </c>
      <c r="C2186" s="69" t="s">
        <v>28</v>
      </c>
      <c r="D2186" s="30" t="s">
        <v>163</v>
      </c>
      <c r="E2186" s="74" t="s">
        <v>268</v>
      </c>
      <c r="F2186" s="56"/>
      <c r="G2186" s="56">
        <v>3116.12</v>
      </c>
      <c r="H2186" s="32">
        <v>149497.53</v>
      </c>
      <c r="I2186" s="31" t="s">
        <v>105</v>
      </c>
      <c r="J2186" s="30"/>
      <c r="K2186" s="31"/>
      <c r="L2186" s="30">
        <v>202606</v>
      </c>
      <c r="M2186" s="31"/>
      <c r="N2186" s="30">
        <v>202606</v>
      </c>
      <c r="O2186" s="31"/>
      <c r="P2186" s="30"/>
      <c r="Z2186" s="44"/>
      <c r="AA2186" s="44"/>
      <c r="AB2186" s="44"/>
    </row>
    <row r="2187" s="35" customFormat="1" customHeight="1" spans="1:28">
      <c r="A2187" s="30"/>
      <c r="B2187" s="38">
        <v>46188</v>
      </c>
      <c r="C2187" s="69" t="s">
        <v>28</v>
      </c>
      <c r="D2187" s="30" t="s">
        <v>163</v>
      </c>
      <c r="E2187" s="74" t="s">
        <v>269</v>
      </c>
      <c r="F2187" s="56"/>
      <c r="G2187" s="56">
        <v>2382.48</v>
      </c>
      <c r="H2187" s="32">
        <v>147115.05</v>
      </c>
      <c r="I2187" s="30" t="s">
        <v>87</v>
      </c>
      <c r="J2187" s="30"/>
      <c r="K2187" s="31"/>
      <c r="L2187" s="30">
        <v>202606</v>
      </c>
      <c r="M2187" s="31"/>
      <c r="N2187" s="30">
        <v>202606</v>
      </c>
      <c r="O2187" s="31"/>
      <c r="P2187" s="30"/>
      <c r="Z2187" s="44"/>
      <c r="AA2187" s="44"/>
      <c r="AB2187" s="44"/>
    </row>
    <row r="2188" s="35" customFormat="1" customHeight="1" spans="1:28">
      <c r="A2188" s="30"/>
      <c r="B2188" s="38">
        <v>46188</v>
      </c>
      <c r="C2188" s="69" t="s">
        <v>28</v>
      </c>
      <c r="D2188" s="30" t="s">
        <v>163</v>
      </c>
      <c r="E2188" s="74" t="s">
        <v>270</v>
      </c>
      <c r="F2188" s="56"/>
      <c r="G2188" s="56">
        <v>2106.16</v>
      </c>
      <c r="H2188" s="32">
        <v>145008.89</v>
      </c>
      <c r="I2188" s="31" t="s">
        <v>219</v>
      </c>
      <c r="J2188" s="30"/>
      <c r="K2188" s="31"/>
      <c r="L2188" s="30">
        <v>202606</v>
      </c>
      <c r="M2188" s="31"/>
      <c r="N2188" s="30">
        <v>202606</v>
      </c>
      <c r="O2188" s="31"/>
      <c r="P2188" s="30"/>
      <c r="Z2188" s="44"/>
      <c r="AA2188" s="44"/>
      <c r="AB2188" s="44"/>
    </row>
    <row r="2189" s="35" customFormat="1" customHeight="1" spans="1:28">
      <c r="A2189" s="30"/>
      <c r="B2189" s="38">
        <v>46188</v>
      </c>
      <c r="C2189" s="69" t="s">
        <v>28</v>
      </c>
      <c r="D2189" s="30" t="s">
        <v>163</v>
      </c>
      <c r="E2189" s="74" t="s">
        <v>271</v>
      </c>
      <c r="F2189" s="56"/>
      <c r="G2189" s="56">
        <v>2987.73</v>
      </c>
      <c r="H2189" s="32">
        <v>142021.16</v>
      </c>
      <c r="I2189" s="31"/>
      <c r="J2189" s="30"/>
      <c r="K2189" s="31"/>
      <c r="L2189" s="30">
        <v>202606</v>
      </c>
      <c r="M2189" s="31"/>
      <c r="N2189" s="30">
        <v>202606</v>
      </c>
      <c r="O2189" s="31"/>
      <c r="P2189" s="30"/>
      <c r="Z2189" s="44"/>
      <c r="AA2189" s="44"/>
      <c r="AB2189" s="44"/>
    </row>
    <row r="2190" s="35" customFormat="1" customHeight="1" spans="1:28">
      <c r="A2190" s="30"/>
      <c r="B2190" s="38">
        <v>46188</v>
      </c>
      <c r="C2190" s="69" t="s">
        <v>28</v>
      </c>
      <c r="D2190" s="30" t="s">
        <v>163</v>
      </c>
      <c r="E2190" s="74" t="s">
        <v>272</v>
      </c>
      <c r="F2190" s="56"/>
      <c r="G2190" s="56">
        <v>1780.8</v>
      </c>
      <c r="H2190" s="32">
        <v>140240.36</v>
      </c>
      <c r="I2190" s="31"/>
      <c r="J2190" s="30"/>
      <c r="K2190" s="31"/>
      <c r="L2190" s="30">
        <v>202606</v>
      </c>
      <c r="M2190" s="31"/>
      <c r="N2190" s="30">
        <v>202606</v>
      </c>
      <c r="O2190" s="31"/>
      <c r="P2190" s="30"/>
      <c r="Z2190" s="44"/>
      <c r="AA2190" s="44"/>
      <c r="AB2190" s="44"/>
    </row>
    <row r="2191" s="35" customFormat="1" customHeight="1" spans="1:28">
      <c r="A2191" s="30"/>
      <c r="B2191" s="38">
        <v>46188</v>
      </c>
      <c r="C2191" s="69" t="s">
        <v>28</v>
      </c>
      <c r="D2191" s="30" t="s">
        <v>163</v>
      </c>
      <c r="E2191" s="74" t="s">
        <v>348</v>
      </c>
      <c r="F2191" s="56"/>
      <c r="G2191" s="56">
        <v>1817.87</v>
      </c>
      <c r="H2191" s="32">
        <v>138422.49</v>
      </c>
      <c r="I2191" s="30" t="s">
        <v>39</v>
      </c>
      <c r="J2191" s="30"/>
      <c r="K2191" s="31"/>
      <c r="L2191" s="30">
        <v>202606</v>
      </c>
      <c r="M2191" s="31"/>
      <c r="N2191" s="30">
        <v>202606</v>
      </c>
      <c r="O2191" s="31"/>
      <c r="P2191" s="30"/>
      <c r="Z2191" s="44"/>
      <c r="AA2191" s="44"/>
      <c r="AB2191" s="44"/>
    </row>
    <row r="2192" s="35" customFormat="1" customHeight="1" spans="1:28">
      <c r="A2192" s="30"/>
      <c r="B2192" s="38">
        <v>46172</v>
      </c>
      <c r="C2192" s="69" t="s">
        <v>28</v>
      </c>
      <c r="D2192" s="30" t="s">
        <v>163</v>
      </c>
      <c r="E2192" s="74" t="s">
        <v>165</v>
      </c>
      <c r="F2192" s="56"/>
      <c r="G2192" s="56">
        <v>3671.96</v>
      </c>
      <c r="H2192" s="32">
        <v>134750.53</v>
      </c>
      <c r="I2192" s="31" t="s">
        <v>80</v>
      </c>
      <c r="J2192" s="30"/>
      <c r="K2192" s="31"/>
      <c r="L2192" s="30">
        <v>202606</v>
      </c>
      <c r="M2192" s="31"/>
      <c r="N2192" s="30">
        <v>202605</v>
      </c>
      <c r="O2192" s="31"/>
      <c r="P2192" s="30"/>
      <c r="Z2192" s="44"/>
      <c r="AA2192" s="44"/>
      <c r="AB2192" s="44"/>
    </row>
    <row r="2193" s="35" customFormat="1" customHeight="1" spans="1:28">
      <c r="A2193" s="30"/>
      <c r="B2193" s="38">
        <v>46188</v>
      </c>
      <c r="C2193" s="69" t="s">
        <v>28</v>
      </c>
      <c r="D2193" s="30" t="s">
        <v>163</v>
      </c>
      <c r="E2193" s="74" t="s">
        <v>595</v>
      </c>
      <c r="F2193" s="56"/>
      <c r="G2193" s="56">
        <v>2748.73</v>
      </c>
      <c r="H2193" s="32">
        <v>132001.8</v>
      </c>
      <c r="I2193" s="30" t="s">
        <v>41</v>
      </c>
      <c r="J2193" s="30"/>
      <c r="K2193" s="31"/>
      <c r="L2193" s="30">
        <v>202606</v>
      </c>
      <c r="M2193" s="31"/>
      <c r="N2193" s="30">
        <v>202606</v>
      </c>
      <c r="O2193" s="31"/>
      <c r="P2193" s="30"/>
      <c r="Z2193" s="44"/>
      <c r="AA2193" s="44"/>
      <c r="AB2193" s="44"/>
    </row>
    <row r="2194" s="35" customFormat="1" customHeight="1" spans="1:28">
      <c r="A2194" s="30"/>
      <c r="B2194" s="38">
        <v>46188</v>
      </c>
      <c r="C2194" s="69" t="s">
        <v>28</v>
      </c>
      <c r="D2194" s="30" t="s">
        <v>163</v>
      </c>
      <c r="E2194" s="74" t="s">
        <v>592</v>
      </c>
      <c r="F2194" s="56"/>
      <c r="G2194" s="56">
        <v>2007.42</v>
      </c>
      <c r="H2194" s="32">
        <v>129994.38</v>
      </c>
      <c r="I2194" s="31"/>
      <c r="J2194" s="30"/>
      <c r="K2194" s="31"/>
      <c r="L2194" s="30">
        <v>202606</v>
      </c>
      <c r="M2194" s="31"/>
      <c r="N2194" s="30">
        <v>202606</v>
      </c>
      <c r="O2194" s="31"/>
      <c r="P2194" s="30"/>
      <c r="Z2194" s="44"/>
      <c r="AA2194" s="44"/>
      <c r="AB2194" s="44"/>
    </row>
    <row r="2195" s="35" customFormat="1" customHeight="1" spans="1:28">
      <c r="A2195" s="30"/>
      <c r="B2195" s="38">
        <v>46188</v>
      </c>
      <c r="C2195" s="69" t="s">
        <v>28</v>
      </c>
      <c r="D2195" s="30" t="s">
        <v>33</v>
      </c>
      <c r="E2195" s="65" t="s">
        <v>86</v>
      </c>
      <c r="F2195" s="56">
        <v>601.57</v>
      </c>
      <c r="G2195" s="56"/>
      <c r="H2195" s="32">
        <v>130595.949999999</v>
      </c>
      <c r="I2195" s="31" t="s">
        <v>87</v>
      </c>
      <c r="J2195" s="30"/>
      <c r="K2195" s="31"/>
      <c r="L2195" s="30">
        <v>202606</v>
      </c>
      <c r="M2195" s="31"/>
      <c r="N2195" s="30">
        <v>202606</v>
      </c>
      <c r="O2195" s="31"/>
      <c r="P2195" s="30"/>
      <c r="Z2195" s="44"/>
      <c r="AA2195" s="44"/>
      <c r="AB2195" s="44"/>
    </row>
    <row r="2196" s="35" customFormat="1" customHeight="1" spans="1:28">
      <c r="A2196" s="30"/>
      <c r="B2196" s="38">
        <v>46188</v>
      </c>
      <c r="C2196" s="69" t="s">
        <v>28</v>
      </c>
      <c r="D2196" s="30" t="s">
        <v>33</v>
      </c>
      <c r="E2196" s="65" t="s">
        <v>108</v>
      </c>
      <c r="F2196" s="56">
        <v>3191.61</v>
      </c>
      <c r="G2196" s="56"/>
      <c r="H2196" s="32">
        <v>133787.56</v>
      </c>
      <c r="I2196" s="31" t="s">
        <v>109</v>
      </c>
      <c r="J2196" s="30"/>
      <c r="K2196" s="31"/>
      <c r="L2196" s="30">
        <v>202606</v>
      </c>
      <c r="M2196" s="31"/>
      <c r="N2196" s="30">
        <v>202606</v>
      </c>
      <c r="O2196" s="31"/>
      <c r="P2196" s="30"/>
      <c r="Z2196" s="44"/>
      <c r="AA2196" s="44"/>
      <c r="AB2196" s="44"/>
    </row>
    <row r="2197" s="35" customFormat="1" customHeight="1" spans="1:28">
      <c r="A2197" s="30"/>
      <c r="B2197" s="38">
        <v>46188</v>
      </c>
      <c r="C2197" s="69" t="s">
        <v>28</v>
      </c>
      <c r="D2197" s="30" t="s">
        <v>33</v>
      </c>
      <c r="E2197" s="65" t="s">
        <v>624</v>
      </c>
      <c r="F2197" s="56">
        <v>964.28</v>
      </c>
      <c r="G2197" s="56"/>
      <c r="H2197" s="32">
        <v>134751.839999999</v>
      </c>
      <c r="I2197" s="31" t="s">
        <v>274</v>
      </c>
      <c r="J2197" s="30"/>
      <c r="K2197" s="31"/>
      <c r="L2197" s="30">
        <v>202606</v>
      </c>
      <c r="M2197" s="31"/>
      <c r="N2197" s="30">
        <v>202606</v>
      </c>
      <c r="O2197" s="31"/>
      <c r="P2197" s="30"/>
      <c r="Z2197" s="44"/>
      <c r="AA2197" s="44"/>
      <c r="AB2197" s="44"/>
    </row>
    <row r="2198" s="35" customFormat="1" customHeight="1" spans="1:28">
      <c r="A2198" s="30"/>
      <c r="B2198" s="38">
        <v>46188</v>
      </c>
      <c r="C2198" s="69" t="s">
        <v>28</v>
      </c>
      <c r="D2198" s="30" t="s">
        <v>33</v>
      </c>
      <c r="E2198" s="65" t="s">
        <v>724</v>
      </c>
      <c r="F2198" s="56">
        <v>121.5</v>
      </c>
      <c r="G2198" s="56"/>
      <c r="H2198" s="32">
        <v>134873.339999999</v>
      </c>
      <c r="I2198" s="31" t="s">
        <v>676</v>
      </c>
      <c r="J2198" s="30"/>
      <c r="K2198" s="31"/>
      <c r="L2198" s="30"/>
      <c r="M2198" s="31"/>
      <c r="N2198" s="30">
        <v>202606</v>
      </c>
      <c r="O2198" s="31"/>
      <c r="P2198" s="30"/>
      <c r="Z2198" s="44"/>
      <c r="AA2198" s="44"/>
      <c r="AB2198" s="44"/>
    </row>
    <row r="2199" s="35" customFormat="1" customHeight="1" spans="1:28">
      <c r="A2199" s="30"/>
      <c r="B2199" s="38">
        <v>46188</v>
      </c>
      <c r="C2199" s="69" t="s">
        <v>28</v>
      </c>
      <c r="D2199" s="30" t="s">
        <v>33</v>
      </c>
      <c r="E2199" s="65" t="s">
        <v>100</v>
      </c>
      <c r="F2199" s="56">
        <v>4116.2</v>
      </c>
      <c r="G2199" s="56"/>
      <c r="H2199" s="32">
        <v>138989.539999999</v>
      </c>
      <c r="I2199" s="31" t="s">
        <v>101</v>
      </c>
      <c r="J2199" s="30"/>
      <c r="K2199" s="31"/>
      <c r="L2199" s="30">
        <v>202606</v>
      </c>
      <c r="M2199" s="31"/>
      <c r="N2199" s="30">
        <v>202606</v>
      </c>
      <c r="O2199" s="31"/>
      <c r="P2199" s="30"/>
      <c r="Z2199" s="44"/>
      <c r="AA2199" s="44"/>
      <c r="AB2199" s="44"/>
    </row>
    <row r="2200" s="35" customFormat="1" customHeight="1" spans="1:28">
      <c r="A2200" s="30"/>
      <c r="B2200" s="38">
        <v>46188</v>
      </c>
      <c r="C2200" s="69" t="s">
        <v>28</v>
      </c>
      <c r="D2200" s="30"/>
      <c r="E2200" s="65" t="s">
        <v>725</v>
      </c>
      <c r="F2200" s="56">
        <v>459</v>
      </c>
      <c r="G2200" s="56"/>
      <c r="H2200" s="32">
        <v>139448.539999999</v>
      </c>
      <c r="I2200" s="31" t="s">
        <v>11</v>
      </c>
      <c r="J2200" s="30"/>
      <c r="K2200" s="31"/>
      <c r="L2200" s="30">
        <v>202606</v>
      </c>
      <c r="M2200" s="31"/>
      <c r="N2200" s="30">
        <v>202606</v>
      </c>
      <c r="O2200" s="31"/>
      <c r="P2200" s="30"/>
      <c r="Z2200" s="44"/>
      <c r="AA2200" s="44"/>
      <c r="AB2200" s="44"/>
    </row>
    <row r="2201" s="35" customFormat="1" customHeight="1" spans="1:28">
      <c r="A2201" s="30"/>
      <c r="B2201" s="38">
        <v>46188</v>
      </c>
      <c r="C2201" s="69" t="s">
        <v>28</v>
      </c>
      <c r="D2201" s="30" t="s">
        <v>33</v>
      </c>
      <c r="E2201" s="65" t="s">
        <v>726</v>
      </c>
      <c r="F2201" s="56">
        <v>217</v>
      </c>
      <c r="G2201" s="56"/>
      <c r="H2201" s="32">
        <v>139665.539999999</v>
      </c>
      <c r="I2201" s="31" t="s">
        <v>678</v>
      </c>
      <c r="J2201" s="30"/>
      <c r="K2201" s="31"/>
      <c r="L2201" s="30"/>
      <c r="M2201" s="31"/>
      <c r="N2201" s="30">
        <v>202606</v>
      </c>
      <c r="O2201" s="31"/>
      <c r="P2201" s="30"/>
      <c r="Z2201" s="44"/>
      <c r="AA2201" s="44"/>
      <c r="AB2201" s="44"/>
    </row>
    <row r="2202" s="35" customFormat="1" customHeight="1" spans="1:28">
      <c r="A2202" s="30"/>
      <c r="B2202" s="38">
        <v>46189</v>
      </c>
      <c r="C2202" s="69" t="s">
        <v>28</v>
      </c>
      <c r="D2202" s="30"/>
      <c r="E2202" s="65" t="s">
        <v>67</v>
      </c>
      <c r="F2202" s="56"/>
      <c r="G2202" s="56">
        <v>10000</v>
      </c>
      <c r="H2202" s="32">
        <v>129665.539999999</v>
      </c>
      <c r="I2202" s="31"/>
      <c r="J2202" s="30"/>
      <c r="K2202" s="31"/>
      <c r="L2202" s="30"/>
      <c r="M2202" s="31"/>
      <c r="N2202" s="30">
        <v>202606</v>
      </c>
      <c r="O2202" s="31"/>
      <c r="P2202" s="30"/>
      <c r="Z2202" s="44"/>
      <c r="AA2202" s="44"/>
      <c r="AB2202" s="44"/>
    </row>
    <row r="2203" s="35" customFormat="1" customHeight="1" spans="1:28">
      <c r="A2203" s="30"/>
      <c r="B2203" s="38">
        <v>46189</v>
      </c>
      <c r="C2203" s="69" t="s">
        <v>28</v>
      </c>
      <c r="D2203" s="30"/>
      <c r="E2203" s="65" t="s">
        <v>67</v>
      </c>
      <c r="F2203" s="56"/>
      <c r="G2203" s="56">
        <v>10000</v>
      </c>
      <c r="H2203" s="32">
        <v>119665.539999999</v>
      </c>
      <c r="I2203" s="31"/>
      <c r="J2203" s="30"/>
      <c r="K2203" s="31"/>
      <c r="L2203" s="30"/>
      <c r="M2203" s="31"/>
      <c r="N2203" s="30">
        <v>202606</v>
      </c>
      <c r="O2203" s="31"/>
      <c r="P2203" s="30"/>
      <c r="Z2203" s="44"/>
      <c r="AA2203" s="44"/>
      <c r="AB2203" s="44"/>
    </row>
    <row r="2204" s="35" customFormat="1" customHeight="1" spans="1:28">
      <c r="A2204" s="30"/>
      <c r="B2204" s="38">
        <v>46189</v>
      </c>
      <c r="C2204" s="69" t="s">
        <v>28</v>
      </c>
      <c r="D2204" s="30"/>
      <c r="E2204" s="65" t="s">
        <v>727</v>
      </c>
      <c r="F2204" s="56"/>
      <c r="G2204" s="56">
        <v>500</v>
      </c>
      <c r="H2204" s="32">
        <v>119165.539999999</v>
      </c>
      <c r="I2204" s="31"/>
      <c r="J2204" s="30"/>
      <c r="K2204" s="31"/>
      <c r="L2204" s="30"/>
      <c r="M2204" s="31"/>
      <c r="N2204" s="30">
        <v>202606</v>
      </c>
      <c r="O2204" s="31"/>
      <c r="P2204" s="30"/>
      <c r="Z2204" s="44"/>
      <c r="AA2204" s="44"/>
      <c r="AB2204" s="44"/>
    </row>
    <row r="2205" s="35" customFormat="1" customHeight="1" spans="1:28">
      <c r="A2205" s="30"/>
      <c r="B2205" s="38">
        <v>46189</v>
      </c>
      <c r="C2205" s="69" t="s">
        <v>28</v>
      </c>
      <c r="D2205" s="30"/>
      <c r="E2205" s="65" t="s">
        <v>728</v>
      </c>
      <c r="F2205" s="56"/>
      <c r="G2205" s="56">
        <v>200</v>
      </c>
      <c r="H2205" s="32">
        <v>118965.539999999</v>
      </c>
      <c r="I2205" s="31" t="s">
        <v>35</v>
      </c>
      <c r="J2205" s="30"/>
      <c r="K2205" s="31"/>
      <c r="L2205" s="30">
        <v>202606</v>
      </c>
      <c r="M2205" s="31"/>
      <c r="N2205" s="30">
        <v>202606</v>
      </c>
      <c r="O2205" s="31"/>
      <c r="P2205" s="30"/>
      <c r="Z2205" s="44"/>
      <c r="AA2205" s="44"/>
      <c r="AB2205" s="44"/>
    </row>
    <row r="2206" s="35" customFormat="1" customHeight="1" spans="1:28">
      <c r="A2206" s="30"/>
      <c r="B2206" s="38">
        <v>46189</v>
      </c>
      <c r="C2206" s="69" t="s">
        <v>28</v>
      </c>
      <c r="D2206" s="30"/>
      <c r="E2206" s="65" t="s">
        <v>729</v>
      </c>
      <c r="F2206" s="56"/>
      <c r="G2206" s="56">
        <v>900</v>
      </c>
      <c r="H2206" s="32">
        <v>118065.539999999</v>
      </c>
      <c r="I2206" s="31" t="s">
        <v>676</v>
      </c>
      <c r="J2206" s="30"/>
      <c r="K2206" s="31"/>
      <c r="L2206" s="30">
        <v>202606</v>
      </c>
      <c r="M2206" s="31"/>
      <c r="N2206" s="30">
        <v>202606</v>
      </c>
      <c r="O2206" s="31"/>
      <c r="P2206" s="30"/>
      <c r="Z2206" s="44"/>
      <c r="AA2206" s="44"/>
      <c r="AB2206" s="44"/>
    </row>
    <row r="2207" s="35" customFormat="1" customHeight="1" spans="1:28">
      <c r="A2207" s="30"/>
      <c r="B2207" s="38">
        <v>46189</v>
      </c>
      <c r="C2207" s="69" t="s">
        <v>28</v>
      </c>
      <c r="D2207" s="30"/>
      <c r="E2207" s="65" t="s">
        <v>730</v>
      </c>
      <c r="F2207" s="56"/>
      <c r="G2207" s="56">
        <v>300</v>
      </c>
      <c r="H2207" s="32">
        <v>117765.539999999</v>
      </c>
      <c r="I2207" s="31" t="s">
        <v>11</v>
      </c>
      <c r="J2207" s="30"/>
      <c r="K2207" s="31"/>
      <c r="L2207" s="30">
        <v>202606</v>
      </c>
      <c r="M2207" s="31"/>
      <c r="N2207" s="30">
        <v>202606</v>
      </c>
      <c r="O2207" s="31"/>
      <c r="P2207" s="30"/>
      <c r="Z2207" s="44"/>
      <c r="AA2207" s="44"/>
      <c r="AB2207" s="44"/>
    </row>
    <row r="2208" s="35" customFormat="1" customHeight="1" spans="1:28">
      <c r="A2208" s="30"/>
      <c r="B2208" s="38">
        <v>46189</v>
      </c>
      <c r="C2208" s="69" t="s">
        <v>28</v>
      </c>
      <c r="D2208" s="30"/>
      <c r="E2208" s="65" t="s">
        <v>720</v>
      </c>
      <c r="F2208" s="56"/>
      <c r="G2208" s="57">
        <v>1000</v>
      </c>
      <c r="H2208" s="32">
        <v>116765.539999999</v>
      </c>
      <c r="I2208" s="31" t="s">
        <v>676</v>
      </c>
      <c r="J2208" s="30"/>
      <c r="K2208" s="31"/>
      <c r="L2208" s="30">
        <v>202606</v>
      </c>
      <c r="M2208" s="31"/>
      <c r="N2208" s="30">
        <v>202606</v>
      </c>
      <c r="O2208" s="31"/>
      <c r="P2208" s="30"/>
      <c r="Z2208" s="44"/>
      <c r="AA2208" s="44"/>
      <c r="AB2208" s="44"/>
    </row>
    <row r="2209" s="35" customFormat="1" customHeight="1" spans="1:28">
      <c r="A2209" s="30"/>
      <c r="B2209" s="38">
        <v>46189</v>
      </c>
      <c r="C2209" s="69" t="s">
        <v>28</v>
      </c>
      <c r="D2209" s="30"/>
      <c r="E2209" s="65" t="s">
        <v>721</v>
      </c>
      <c r="F2209" s="56"/>
      <c r="G2209" s="56">
        <v>1000</v>
      </c>
      <c r="H2209" s="32">
        <v>115765.539999999</v>
      </c>
      <c r="I2209" s="31" t="s">
        <v>678</v>
      </c>
      <c r="J2209" s="30"/>
      <c r="K2209" s="31"/>
      <c r="L2209" s="30">
        <v>202606</v>
      </c>
      <c r="M2209" s="31"/>
      <c r="N2209" s="30">
        <v>202606</v>
      </c>
      <c r="O2209" s="31"/>
      <c r="P2209" s="30"/>
      <c r="Z2209" s="44"/>
      <c r="AA2209" s="44"/>
      <c r="AB2209" s="44"/>
    </row>
    <row r="2210" s="35" customFormat="1" customHeight="1" spans="1:28">
      <c r="A2210" s="30"/>
      <c r="B2210" s="38">
        <v>46190</v>
      </c>
      <c r="C2210" s="69" t="s">
        <v>28</v>
      </c>
      <c r="D2210" s="30"/>
      <c r="E2210" s="65" t="s">
        <v>716</v>
      </c>
      <c r="F2210" s="56"/>
      <c r="G2210" s="56">
        <v>500</v>
      </c>
      <c r="H2210" s="32">
        <v>115265.539999999</v>
      </c>
      <c r="I2210" s="31" t="s">
        <v>677</v>
      </c>
      <c r="J2210" s="30"/>
      <c r="K2210" s="31"/>
      <c r="L2210" s="30">
        <v>202606</v>
      </c>
      <c r="M2210" s="31"/>
      <c r="N2210" s="30">
        <v>202606</v>
      </c>
      <c r="O2210" s="31"/>
      <c r="P2210" s="30"/>
      <c r="Z2210" s="44"/>
      <c r="AA2210" s="44"/>
      <c r="AB2210" s="44"/>
    </row>
    <row r="2211" s="35" customFormat="1" customHeight="1" spans="1:28">
      <c r="A2211" s="30"/>
      <c r="B2211" s="38">
        <v>46190</v>
      </c>
      <c r="C2211" s="69" t="s">
        <v>28</v>
      </c>
      <c r="D2211" s="30"/>
      <c r="E2211" s="65" t="s">
        <v>731</v>
      </c>
      <c r="F2211" s="56"/>
      <c r="G2211" s="56">
        <v>50000</v>
      </c>
      <c r="H2211" s="32">
        <v>65265.5399999991</v>
      </c>
      <c r="I2211" s="31" t="s">
        <v>54</v>
      </c>
      <c r="J2211" s="30"/>
      <c r="K2211" s="31"/>
      <c r="L2211" s="30"/>
      <c r="M2211" s="31"/>
      <c r="N2211" s="30">
        <v>202606</v>
      </c>
      <c r="O2211" s="31"/>
      <c r="P2211" s="30"/>
      <c r="Z2211" s="44"/>
      <c r="AA2211" s="44"/>
      <c r="AB2211" s="44"/>
    </row>
    <row r="2212" s="35" customFormat="1" customHeight="1" spans="1:28">
      <c r="A2212" s="30"/>
      <c r="B2212" s="38">
        <v>46190</v>
      </c>
      <c r="C2212" s="69" t="s">
        <v>28</v>
      </c>
      <c r="D2212" s="30"/>
      <c r="E2212" s="65" t="s">
        <v>732</v>
      </c>
      <c r="F2212" s="56"/>
      <c r="G2212" s="56">
        <v>300</v>
      </c>
      <c r="H2212" s="32">
        <v>64965.5399999991</v>
      </c>
      <c r="I2212" s="31" t="s">
        <v>105</v>
      </c>
      <c r="J2212" s="30"/>
      <c r="K2212" s="31"/>
      <c r="L2212" s="30">
        <v>202606</v>
      </c>
      <c r="M2212" s="31"/>
      <c r="N2212" s="30">
        <v>202606</v>
      </c>
      <c r="O2212" s="31"/>
      <c r="P2212" s="30"/>
      <c r="Z2212" s="44"/>
      <c r="AA2212" s="44"/>
      <c r="AB2212" s="44"/>
    </row>
    <row r="2213" s="35" customFormat="1" customHeight="1" spans="1:28">
      <c r="A2213" s="30"/>
      <c r="B2213" s="38">
        <v>46191</v>
      </c>
      <c r="C2213" s="69" t="s">
        <v>28</v>
      </c>
      <c r="D2213" s="30"/>
      <c r="E2213" s="65" t="s">
        <v>733</v>
      </c>
      <c r="F2213" s="56"/>
      <c r="G2213" s="56">
        <v>48</v>
      </c>
      <c r="H2213" s="32">
        <v>64917.5399999991</v>
      </c>
      <c r="I2213" s="31"/>
      <c r="J2213" s="30"/>
      <c r="K2213" s="31"/>
      <c r="L2213" s="30"/>
      <c r="M2213" s="31"/>
      <c r="N2213" s="30">
        <v>202606</v>
      </c>
      <c r="O2213" s="31"/>
      <c r="P2213" s="30"/>
      <c r="Z2213" s="44"/>
      <c r="AA2213" s="44"/>
      <c r="AB2213" s="44"/>
    </row>
    <row r="2214" s="35" customFormat="1" customHeight="1" spans="1:28">
      <c r="A2214" s="30"/>
      <c r="B2214" s="38">
        <v>46191</v>
      </c>
      <c r="C2214" s="69" t="s">
        <v>28</v>
      </c>
      <c r="D2214" s="30"/>
      <c r="E2214" s="65" t="s">
        <v>734</v>
      </c>
      <c r="F2214" s="56"/>
      <c r="G2214" s="57">
        <v>3250</v>
      </c>
      <c r="H2214" s="32">
        <v>61667.5399999991</v>
      </c>
      <c r="I2214" s="31" t="s">
        <v>11</v>
      </c>
      <c r="J2214" s="30"/>
      <c r="K2214" s="31"/>
      <c r="L2214" s="30">
        <v>202606</v>
      </c>
      <c r="M2214" s="31"/>
      <c r="N2214" s="30">
        <v>202606</v>
      </c>
      <c r="O2214" s="31"/>
      <c r="P2214" s="30"/>
      <c r="Z2214" s="44"/>
      <c r="AA2214" s="44"/>
      <c r="AB2214" s="44"/>
    </row>
    <row r="2215" s="35" customFormat="1" customHeight="1" spans="1:28">
      <c r="A2215" s="30"/>
      <c r="B2215" s="38">
        <v>46191</v>
      </c>
      <c r="C2215" s="69" t="s">
        <v>28</v>
      </c>
      <c r="D2215" s="30"/>
      <c r="E2215" s="65" t="s">
        <v>716</v>
      </c>
      <c r="F2215" s="56"/>
      <c r="G2215" s="57">
        <v>2000</v>
      </c>
      <c r="H2215" s="32">
        <v>59667.5399999991</v>
      </c>
      <c r="I2215" s="31" t="s">
        <v>677</v>
      </c>
      <c r="J2215" s="30"/>
      <c r="K2215" s="31"/>
      <c r="L2215" s="30">
        <v>202606</v>
      </c>
      <c r="M2215" s="31"/>
      <c r="N2215" s="30">
        <v>202606</v>
      </c>
      <c r="O2215" s="31"/>
      <c r="P2215" s="30"/>
      <c r="Z2215" s="44"/>
      <c r="AA2215" s="44"/>
      <c r="AB2215" s="44"/>
    </row>
    <row r="2216" s="35" customFormat="1" customHeight="1" spans="1:28">
      <c r="A2216" s="30"/>
      <c r="B2216" s="38">
        <v>46192</v>
      </c>
      <c r="C2216" s="69" t="s">
        <v>28</v>
      </c>
      <c r="D2216" s="30"/>
      <c r="E2216" s="58" t="s">
        <v>349</v>
      </c>
      <c r="F2216" s="56">
        <v>84.5</v>
      </c>
      <c r="G2216" s="56"/>
      <c r="H2216" s="32">
        <v>59752.0399999991</v>
      </c>
      <c r="I2216" s="31"/>
      <c r="J2216" s="30"/>
      <c r="K2216" s="31"/>
      <c r="L2216" s="30"/>
      <c r="M2216" s="31" t="s">
        <v>349</v>
      </c>
      <c r="N2216" s="30">
        <v>202606</v>
      </c>
      <c r="O2216" s="31"/>
      <c r="P2216" s="30"/>
      <c r="Z2216" s="44"/>
      <c r="AA2216" s="44"/>
      <c r="AB2216" s="44"/>
    </row>
    <row r="2217" s="35" customFormat="1" customHeight="1" spans="1:28">
      <c r="A2217" s="30"/>
      <c r="B2217" s="38">
        <v>46193</v>
      </c>
      <c r="C2217" s="69" t="s">
        <v>28</v>
      </c>
      <c r="D2217" s="30"/>
      <c r="E2217" s="65" t="s">
        <v>720</v>
      </c>
      <c r="F2217" s="56"/>
      <c r="G2217" s="57">
        <v>1000</v>
      </c>
      <c r="H2217" s="32">
        <v>58752.0399999991</v>
      </c>
      <c r="I2217" s="31" t="s">
        <v>676</v>
      </c>
      <c r="J2217" s="30"/>
      <c r="K2217" s="31"/>
      <c r="L2217" s="30">
        <v>202606</v>
      </c>
      <c r="M2217" s="31"/>
      <c r="N2217" s="30">
        <v>202606</v>
      </c>
      <c r="O2217" s="31"/>
      <c r="P2217" s="30"/>
      <c r="Z2217" s="44"/>
      <c r="AA2217" s="44"/>
      <c r="AB2217" s="44"/>
    </row>
    <row r="2218" s="35" customFormat="1" customHeight="1" spans="1:28">
      <c r="A2218" s="30"/>
      <c r="B2218" s="38">
        <v>46193</v>
      </c>
      <c r="C2218" s="69" t="s">
        <v>28</v>
      </c>
      <c r="D2218" s="30"/>
      <c r="E2218" s="65" t="s">
        <v>721</v>
      </c>
      <c r="F2218" s="56"/>
      <c r="G2218" s="56">
        <v>600</v>
      </c>
      <c r="H2218" s="32">
        <v>58152.0399999991</v>
      </c>
      <c r="I2218" s="31" t="s">
        <v>678</v>
      </c>
      <c r="J2218" s="30"/>
      <c r="K2218" s="31"/>
      <c r="L2218" s="30">
        <v>202606</v>
      </c>
      <c r="M2218" s="31"/>
      <c r="N2218" s="30">
        <v>202606</v>
      </c>
      <c r="O2218" s="31"/>
      <c r="P2218" s="30"/>
      <c r="Z2218" s="44"/>
      <c r="AA2218" s="44"/>
      <c r="AB2218" s="44"/>
    </row>
    <row r="2219" s="35" customFormat="1" customHeight="1" spans="1:28">
      <c r="A2219" s="30"/>
      <c r="B2219" s="38">
        <v>46194</v>
      </c>
      <c r="C2219" s="69" t="s">
        <v>28</v>
      </c>
      <c r="D2219" s="30"/>
      <c r="E2219" s="65" t="s">
        <v>526</v>
      </c>
      <c r="F2219" s="56">
        <v>29.08</v>
      </c>
      <c r="G2219" s="56"/>
      <c r="H2219" s="32">
        <v>58181.1199999992</v>
      </c>
      <c r="I2219" s="31" t="s">
        <v>80</v>
      </c>
      <c r="J2219" s="30"/>
      <c r="K2219" s="31"/>
      <c r="L2219" s="30">
        <v>202606</v>
      </c>
      <c r="M2219" s="31"/>
      <c r="N2219" s="30">
        <v>202606</v>
      </c>
      <c r="O2219" s="31"/>
      <c r="P2219" s="30"/>
      <c r="Z2219" s="44"/>
      <c r="AA2219" s="44"/>
      <c r="AB2219" s="44"/>
    </row>
    <row r="2220" s="35" customFormat="1" customHeight="1" spans="1:28">
      <c r="A2220" s="30"/>
      <c r="B2220" s="38">
        <v>46194</v>
      </c>
      <c r="C2220" s="69" t="s">
        <v>28</v>
      </c>
      <c r="D2220" s="30" t="s">
        <v>33</v>
      </c>
      <c r="E2220" s="65" t="s">
        <v>73</v>
      </c>
      <c r="F2220" s="56">
        <v>2763.84</v>
      </c>
      <c r="G2220" s="56"/>
      <c r="H2220" s="32">
        <v>60944.959999999</v>
      </c>
      <c r="I2220" s="31" t="s">
        <v>74</v>
      </c>
      <c r="J2220" s="30"/>
      <c r="K2220" s="31"/>
      <c r="L2220" s="30">
        <v>202606</v>
      </c>
      <c r="M2220" s="31"/>
      <c r="N2220" s="30">
        <v>202606</v>
      </c>
      <c r="O2220" s="31"/>
      <c r="P2220" s="30"/>
      <c r="Z2220" s="44"/>
      <c r="AA2220" s="44"/>
      <c r="AB2220" s="44"/>
    </row>
    <row r="2221" s="35" customFormat="1" customHeight="1" spans="1:28">
      <c r="A2221" s="30"/>
      <c r="B2221" s="38">
        <v>46194</v>
      </c>
      <c r="C2221" s="69" t="s">
        <v>28</v>
      </c>
      <c r="D2221" s="30" t="s">
        <v>33</v>
      </c>
      <c r="E2221" s="65" t="s">
        <v>83</v>
      </c>
      <c r="F2221" s="56">
        <v>5492.66</v>
      </c>
      <c r="G2221" s="56"/>
      <c r="H2221" s="32">
        <v>66437.6199999992</v>
      </c>
      <c r="I2221" s="31" t="s">
        <v>84</v>
      </c>
      <c r="J2221" s="30"/>
      <c r="K2221" s="31"/>
      <c r="L2221" s="30"/>
      <c r="M2221" s="31"/>
      <c r="N2221" s="30">
        <v>202606</v>
      </c>
      <c r="O2221" s="31"/>
      <c r="P2221" s="30"/>
      <c r="Z2221" s="44"/>
      <c r="AA2221" s="44"/>
      <c r="AB2221" s="44"/>
    </row>
    <row r="2222" s="35" customFormat="1" customHeight="1" spans="1:28">
      <c r="A2222" s="30"/>
      <c r="B2222" s="38">
        <v>46194</v>
      </c>
      <c r="C2222" s="69" t="s">
        <v>28</v>
      </c>
      <c r="D2222" s="30" t="s">
        <v>33</v>
      </c>
      <c r="E2222" s="65" t="s">
        <v>624</v>
      </c>
      <c r="F2222" s="56">
        <v>293.85</v>
      </c>
      <c r="G2222" s="56"/>
      <c r="H2222" s="32">
        <v>66731.4699999997</v>
      </c>
      <c r="I2222" s="31" t="s">
        <v>274</v>
      </c>
      <c r="J2222" s="30"/>
      <c r="K2222" s="31"/>
      <c r="L2222" s="30">
        <v>202606</v>
      </c>
      <c r="M2222" s="31"/>
      <c r="N2222" s="30">
        <v>202606</v>
      </c>
      <c r="O2222" s="31"/>
      <c r="P2222" s="30"/>
      <c r="Z2222" s="44"/>
      <c r="AA2222" s="44"/>
      <c r="AB2222" s="44"/>
    </row>
    <row r="2223" s="35" customFormat="1" customHeight="1" spans="1:28">
      <c r="A2223" s="30"/>
      <c r="B2223" s="38">
        <v>46194</v>
      </c>
      <c r="C2223" s="69" t="s">
        <v>28</v>
      </c>
      <c r="D2223" s="30" t="s">
        <v>33</v>
      </c>
      <c r="E2223" s="56" t="s">
        <v>79</v>
      </c>
      <c r="F2223" s="56">
        <v>1294.16</v>
      </c>
      <c r="G2223" s="56"/>
      <c r="H2223" s="32">
        <v>68025.6299999999</v>
      </c>
      <c r="I2223" s="31" t="s">
        <v>80</v>
      </c>
      <c r="J2223" s="30"/>
      <c r="K2223" s="31"/>
      <c r="L2223" s="30">
        <v>202606</v>
      </c>
      <c r="M2223" s="31"/>
      <c r="N2223" s="30">
        <v>202606</v>
      </c>
      <c r="O2223" s="31"/>
      <c r="P2223" s="30"/>
      <c r="Z2223" s="44"/>
      <c r="AA2223" s="44"/>
      <c r="AB2223" s="44"/>
    </row>
    <row r="2224" s="35" customFormat="1" customHeight="1" spans="1:28">
      <c r="A2224" s="30"/>
      <c r="B2224" s="38">
        <v>46194</v>
      </c>
      <c r="C2224" s="69" t="s">
        <v>28</v>
      </c>
      <c r="D2224" s="30" t="s">
        <v>33</v>
      </c>
      <c r="E2224" s="65" t="s">
        <v>90</v>
      </c>
      <c r="F2224" s="56">
        <v>1967.16</v>
      </c>
      <c r="G2224" s="56"/>
      <c r="H2224" s="32">
        <v>69992.79</v>
      </c>
      <c r="I2224" s="31" t="s">
        <v>91</v>
      </c>
      <c r="J2224" s="30"/>
      <c r="K2224" s="31"/>
      <c r="L2224" s="30">
        <v>202606</v>
      </c>
      <c r="M2224" s="31"/>
      <c r="N2224" s="30">
        <v>202606</v>
      </c>
      <c r="O2224" s="31"/>
      <c r="P2224" s="30"/>
      <c r="Z2224" s="44"/>
      <c r="AA2224" s="44"/>
      <c r="AB2224" s="44"/>
    </row>
    <row r="2225" s="35" customFormat="1" customHeight="1" spans="1:28">
      <c r="A2225" s="30"/>
      <c r="B2225" s="38">
        <v>46195</v>
      </c>
      <c r="C2225" s="69" t="s">
        <v>28</v>
      </c>
      <c r="D2225" s="30" t="s">
        <v>33</v>
      </c>
      <c r="E2225" s="56" t="s">
        <v>108</v>
      </c>
      <c r="F2225" s="56">
        <v>3286.93</v>
      </c>
      <c r="G2225" s="56"/>
      <c r="H2225" s="32">
        <v>73279.7199999997</v>
      </c>
      <c r="I2225" s="31" t="s">
        <v>109</v>
      </c>
      <c r="J2225" s="30"/>
      <c r="K2225" s="31"/>
      <c r="L2225" s="30">
        <v>202606</v>
      </c>
      <c r="M2225" s="31"/>
      <c r="N2225" s="30">
        <v>202606</v>
      </c>
      <c r="O2225" s="31"/>
      <c r="P2225" s="30"/>
      <c r="Z2225" s="44"/>
      <c r="AA2225" s="44"/>
      <c r="AB2225" s="44"/>
    </row>
    <row r="2226" s="35" customFormat="1" customHeight="1" spans="1:28">
      <c r="A2226" s="30"/>
      <c r="B2226" s="38">
        <v>46195</v>
      </c>
      <c r="C2226" s="69" t="s">
        <v>28</v>
      </c>
      <c r="D2226" s="30" t="s">
        <v>33</v>
      </c>
      <c r="E2226" s="65" t="s">
        <v>77</v>
      </c>
      <c r="F2226" s="56">
        <v>1640.98</v>
      </c>
      <c r="G2226" s="56"/>
      <c r="H2226" s="32">
        <v>74920.7000000002</v>
      </c>
      <c r="I2226" s="31" t="s">
        <v>78</v>
      </c>
      <c r="J2226" s="30"/>
      <c r="K2226" s="31"/>
      <c r="L2226" s="30">
        <v>202606</v>
      </c>
      <c r="M2226" s="31"/>
      <c r="N2226" s="30">
        <v>202606</v>
      </c>
      <c r="O2226" s="31"/>
      <c r="P2226" s="30"/>
      <c r="Z2226" s="44"/>
      <c r="AA2226" s="44"/>
      <c r="AB2226" s="44"/>
    </row>
    <row r="2227" s="35" customFormat="1" customHeight="1" spans="1:28">
      <c r="A2227" s="30"/>
      <c r="B2227" s="38">
        <v>46195</v>
      </c>
      <c r="C2227" s="69" t="s">
        <v>28</v>
      </c>
      <c r="D2227" s="30" t="s">
        <v>33</v>
      </c>
      <c r="E2227" s="65" t="s">
        <v>700</v>
      </c>
      <c r="F2227" s="56">
        <v>283.32</v>
      </c>
      <c r="G2227" s="56"/>
      <c r="H2227" s="32">
        <v>75204.0199999996</v>
      </c>
      <c r="I2227" s="31" t="s">
        <v>534</v>
      </c>
      <c r="J2227" s="30"/>
      <c r="K2227" s="31"/>
      <c r="L2227" s="30">
        <v>202606</v>
      </c>
      <c r="M2227" s="31"/>
      <c r="N2227" s="30">
        <v>202606</v>
      </c>
      <c r="O2227" s="31"/>
      <c r="P2227" s="30"/>
      <c r="Z2227" s="44"/>
      <c r="AA2227" s="44"/>
      <c r="AB2227" s="44"/>
    </row>
    <row r="2228" s="35" customFormat="1" customHeight="1" spans="1:28">
      <c r="A2228" s="30"/>
      <c r="B2228" s="38">
        <v>46195</v>
      </c>
      <c r="C2228" s="69" t="s">
        <v>28</v>
      </c>
      <c r="D2228" s="30" t="s">
        <v>33</v>
      </c>
      <c r="E2228" s="65" t="s">
        <v>98</v>
      </c>
      <c r="F2228" s="56">
        <v>1745.48</v>
      </c>
      <c r="G2228" s="56"/>
      <c r="H2228" s="32">
        <v>76949.5</v>
      </c>
      <c r="I2228" s="31" t="s">
        <v>99</v>
      </c>
      <c r="J2228" s="30"/>
      <c r="K2228" s="31"/>
      <c r="L2228" s="30">
        <v>202606</v>
      </c>
      <c r="M2228" s="31"/>
      <c r="N2228" s="30">
        <v>202606</v>
      </c>
      <c r="O2228" s="31"/>
      <c r="P2228" s="30"/>
      <c r="Z2228" s="44"/>
      <c r="AA2228" s="44"/>
      <c r="AB2228" s="44"/>
    </row>
    <row r="2229" s="35" customFormat="1" customHeight="1" spans="1:28">
      <c r="A2229" s="30"/>
      <c r="B2229" s="38">
        <v>46195</v>
      </c>
      <c r="C2229" s="69" t="s">
        <v>28</v>
      </c>
      <c r="D2229" s="30" t="s">
        <v>33</v>
      </c>
      <c r="E2229" s="65" t="s">
        <v>106</v>
      </c>
      <c r="F2229" s="56">
        <v>2213.75</v>
      </c>
      <c r="G2229" s="56"/>
      <c r="H2229" s="32">
        <v>79163.25</v>
      </c>
      <c r="I2229" s="31" t="s">
        <v>107</v>
      </c>
      <c r="J2229" s="30"/>
      <c r="K2229" s="31"/>
      <c r="L2229" s="30">
        <v>202606</v>
      </c>
      <c r="M2229" s="31"/>
      <c r="N2229" s="30">
        <v>202606</v>
      </c>
      <c r="O2229" s="31"/>
      <c r="P2229" s="30"/>
      <c r="Z2229" s="44"/>
      <c r="AA2229" s="44"/>
      <c r="AB2229" s="44"/>
    </row>
    <row r="2230" s="35" customFormat="1" customHeight="1" spans="1:28">
      <c r="A2230" s="30"/>
      <c r="B2230" s="38">
        <v>46195</v>
      </c>
      <c r="C2230" s="69" t="s">
        <v>28</v>
      </c>
      <c r="D2230" s="30"/>
      <c r="E2230" s="58" t="s">
        <v>597</v>
      </c>
      <c r="F2230" s="56">
        <v>139</v>
      </c>
      <c r="G2230" s="56"/>
      <c r="H2230" s="32">
        <v>79302.25</v>
      </c>
      <c r="I2230" s="31" t="s">
        <v>677</v>
      </c>
      <c r="J2230" s="30"/>
      <c r="K2230" s="31"/>
      <c r="L2230" s="30"/>
      <c r="M2230" s="31"/>
      <c r="N2230" s="30">
        <v>202606</v>
      </c>
      <c r="O2230" s="31"/>
      <c r="P2230" s="30"/>
      <c r="Z2230" s="44"/>
      <c r="AA2230" s="44"/>
      <c r="AB2230" s="44"/>
    </row>
    <row r="2231" s="35" customFormat="1" customHeight="1" spans="1:28">
      <c r="A2231" s="30"/>
      <c r="B2231" s="38">
        <v>46195</v>
      </c>
      <c r="C2231" s="69" t="s">
        <v>28</v>
      </c>
      <c r="D2231" s="30"/>
      <c r="E2231" s="65" t="s">
        <v>735</v>
      </c>
      <c r="F2231" s="56"/>
      <c r="G2231" s="56">
        <v>1570</v>
      </c>
      <c r="H2231" s="32">
        <v>77732.25</v>
      </c>
      <c r="I2231" s="31" t="s">
        <v>677</v>
      </c>
      <c r="J2231" s="30"/>
      <c r="K2231" s="31"/>
      <c r="L2231" s="30">
        <v>202606</v>
      </c>
      <c r="M2231" s="31"/>
      <c r="N2231" s="30">
        <v>202606</v>
      </c>
      <c r="O2231" s="31"/>
      <c r="P2231" s="30"/>
      <c r="Z2231" s="44"/>
      <c r="AA2231" s="44"/>
      <c r="AB2231" s="44"/>
    </row>
    <row r="2232" s="35" customFormat="1" customHeight="1" spans="1:28">
      <c r="A2232" s="30"/>
      <c r="B2232" s="38">
        <v>46195</v>
      </c>
      <c r="C2232" s="69" t="s">
        <v>28</v>
      </c>
      <c r="D2232" s="30"/>
      <c r="E2232" s="65" t="s">
        <v>736</v>
      </c>
      <c r="F2232" s="56"/>
      <c r="G2232" s="56">
        <v>190</v>
      </c>
      <c r="H2232" s="32">
        <v>77542.25</v>
      </c>
      <c r="I2232" s="31" t="s">
        <v>677</v>
      </c>
      <c r="J2232" s="30"/>
      <c r="K2232" s="31"/>
      <c r="L2232" s="30">
        <v>202606</v>
      </c>
      <c r="M2232" s="31"/>
      <c r="N2232" s="30">
        <v>202606</v>
      </c>
      <c r="O2232" s="31"/>
      <c r="P2232" s="30"/>
      <c r="Z2232" s="44"/>
      <c r="AA2232" s="44"/>
      <c r="AB2232" s="44"/>
    </row>
    <row r="2233" s="35" customFormat="1" customHeight="1" spans="1:28">
      <c r="A2233" s="30"/>
      <c r="B2233" s="38">
        <v>46195</v>
      </c>
      <c r="C2233" s="69" t="s">
        <v>28</v>
      </c>
      <c r="D2233" s="30"/>
      <c r="E2233" s="65" t="s">
        <v>737</v>
      </c>
      <c r="F2233" s="56"/>
      <c r="G2233" s="56">
        <v>228</v>
      </c>
      <c r="H2233" s="32">
        <v>77314.25</v>
      </c>
      <c r="I2233" s="31" t="s">
        <v>677</v>
      </c>
      <c r="J2233" s="30"/>
      <c r="K2233" s="31"/>
      <c r="L2233" s="30">
        <v>202606</v>
      </c>
      <c r="M2233" s="31"/>
      <c r="N2233" s="30">
        <v>202606</v>
      </c>
      <c r="O2233" s="31"/>
      <c r="P2233" s="30"/>
      <c r="Z2233" s="44"/>
      <c r="AA2233" s="44"/>
      <c r="AB2233" s="44"/>
    </row>
    <row r="2234" s="35" customFormat="1" customHeight="1" spans="1:28">
      <c r="A2234" s="30"/>
      <c r="B2234" s="38">
        <v>46195</v>
      </c>
      <c r="C2234" s="69" t="s">
        <v>28</v>
      </c>
      <c r="D2234" s="30"/>
      <c r="E2234" s="65" t="s">
        <v>738</v>
      </c>
      <c r="F2234" s="56"/>
      <c r="G2234" s="56">
        <v>23</v>
      </c>
      <c r="H2234" s="32">
        <v>77291.25</v>
      </c>
      <c r="I2234" s="31" t="s">
        <v>677</v>
      </c>
      <c r="J2234" s="30"/>
      <c r="K2234" s="31"/>
      <c r="L2234" s="30">
        <v>202606</v>
      </c>
      <c r="M2234" s="31"/>
      <c r="N2234" s="30">
        <v>202606</v>
      </c>
      <c r="O2234" s="31"/>
      <c r="P2234" s="30"/>
      <c r="Z2234" s="44"/>
      <c r="AA2234" s="44"/>
      <c r="AB2234" s="44"/>
    </row>
    <row r="2235" s="35" customFormat="1" customHeight="1" spans="1:28">
      <c r="A2235" s="30"/>
      <c r="B2235" s="38">
        <v>46195</v>
      </c>
      <c r="C2235" s="69" t="s">
        <v>28</v>
      </c>
      <c r="D2235" s="30"/>
      <c r="E2235" s="65" t="s">
        <v>739</v>
      </c>
      <c r="F2235" s="56"/>
      <c r="G2235" s="56">
        <v>50</v>
      </c>
      <c r="H2235" s="32">
        <v>77241.25</v>
      </c>
      <c r="I2235" s="31" t="s">
        <v>677</v>
      </c>
      <c r="J2235" s="30"/>
      <c r="K2235" s="31"/>
      <c r="L2235" s="30">
        <v>202606</v>
      </c>
      <c r="M2235" s="31"/>
      <c r="N2235" s="30">
        <v>202606</v>
      </c>
      <c r="O2235" s="31"/>
      <c r="P2235" s="30"/>
      <c r="Z2235" s="44"/>
      <c r="AA2235" s="44"/>
      <c r="AB2235" s="44"/>
    </row>
    <row r="2236" s="35" customFormat="1" customHeight="1" spans="1:28">
      <c r="A2236" s="30"/>
      <c r="B2236" s="38">
        <v>46195</v>
      </c>
      <c r="C2236" s="69" t="s">
        <v>28</v>
      </c>
      <c r="D2236" s="30"/>
      <c r="E2236" s="65" t="s">
        <v>740</v>
      </c>
      <c r="F2236" s="56"/>
      <c r="G2236" s="56">
        <v>300</v>
      </c>
      <c r="H2236" s="32">
        <v>76941.25</v>
      </c>
      <c r="I2236" s="31" t="s">
        <v>677</v>
      </c>
      <c r="J2236" s="30"/>
      <c r="K2236" s="31"/>
      <c r="L2236" s="30">
        <v>202606</v>
      </c>
      <c r="M2236" s="31"/>
      <c r="N2236" s="30">
        <v>202606</v>
      </c>
      <c r="O2236" s="31"/>
      <c r="P2236" s="30"/>
      <c r="Z2236" s="44"/>
      <c r="AA2236" s="44"/>
      <c r="AB2236" s="44"/>
    </row>
    <row r="2237" s="35" customFormat="1" customHeight="1" spans="1:28">
      <c r="A2237" s="30"/>
      <c r="B2237" s="38">
        <v>46195</v>
      </c>
      <c r="C2237" s="69" t="s">
        <v>28</v>
      </c>
      <c r="D2237" s="30"/>
      <c r="E2237" s="65" t="s">
        <v>741</v>
      </c>
      <c r="F2237" s="56">
        <v>2361</v>
      </c>
      <c r="G2237" s="56"/>
      <c r="H2237" s="32">
        <v>79302.25</v>
      </c>
      <c r="I2237" s="31"/>
      <c r="J2237" s="30"/>
      <c r="K2237" s="31"/>
      <c r="L2237" s="30">
        <v>202606</v>
      </c>
      <c r="M2237" s="31"/>
      <c r="N2237" s="30">
        <v>202606</v>
      </c>
      <c r="O2237" s="31"/>
      <c r="P2237" s="30"/>
      <c r="Z2237" s="44"/>
      <c r="AA2237" s="44"/>
      <c r="AB2237" s="44"/>
    </row>
    <row r="2238" s="35" customFormat="1" customHeight="1" spans="1:28">
      <c r="A2238" s="30"/>
      <c r="B2238" s="38">
        <v>46195</v>
      </c>
      <c r="C2238" s="69" t="s">
        <v>28</v>
      </c>
      <c r="D2238" s="30" t="s">
        <v>33</v>
      </c>
      <c r="E2238" s="65" t="s">
        <v>86</v>
      </c>
      <c r="F2238" s="56">
        <v>792.39</v>
      </c>
      <c r="G2238" s="56"/>
      <c r="H2238" s="32">
        <v>80094.6399999997</v>
      </c>
      <c r="I2238" s="31" t="s">
        <v>87</v>
      </c>
      <c r="J2238" s="30"/>
      <c r="K2238" s="31"/>
      <c r="L2238" s="30">
        <v>202606</v>
      </c>
      <c r="M2238" s="31"/>
      <c r="N2238" s="30">
        <v>202606</v>
      </c>
      <c r="O2238" s="31"/>
      <c r="P2238" s="30"/>
      <c r="Z2238" s="44"/>
      <c r="AA2238" s="44"/>
      <c r="AB2238" s="44"/>
    </row>
    <row r="2239" s="35" customFormat="1" customHeight="1" spans="1:28">
      <c r="A2239" s="30"/>
      <c r="B2239" s="38">
        <v>46195</v>
      </c>
      <c r="C2239" s="69" t="s">
        <v>28</v>
      </c>
      <c r="D2239" s="30" t="s">
        <v>33</v>
      </c>
      <c r="E2239" s="65" t="s">
        <v>86</v>
      </c>
      <c r="F2239" s="56">
        <v>23.9</v>
      </c>
      <c r="G2239" s="56"/>
      <c r="H2239" s="32">
        <v>80118.54</v>
      </c>
      <c r="I2239" s="31" t="s">
        <v>87</v>
      </c>
      <c r="J2239" s="30"/>
      <c r="K2239" s="31"/>
      <c r="L2239" s="30">
        <v>202606</v>
      </c>
      <c r="M2239" s="31"/>
      <c r="N2239" s="30">
        <v>202606</v>
      </c>
      <c r="O2239" s="31"/>
      <c r="P2239" s="30"/>
      <c r="Z2239" s="44"/>
      <c r="AA2239" s="44"/>
      <c r="AB2239" s="44"/>
    </row>
    <row r="2240" s="35" customFormat="1" customHeight="1" spans="1:28">
      <c r="A2240" s="30"/>
      <c r="B2240" s="38">
        <v>46195</v>
      </c>
      <c r="C2240" s="69" t="s">
        <v>28</v>
      </c>
      <c r="D2240" s="30" t="s">
        <v>33</v>
      </c>
      <c r="E2240" s="65" t="s">
        <v>75</v>
      </c>
      <c r="F2240" s="56">
        <v>1602.33</v>
      </c>
      <c r="G2240" s="56"/>
      <c r="H2240" s="32">
        <v>81720.8700000001</v>
      </c>
      <c r="I2240" s="30" t="s">
        <v>76</v>
      </c>
      <c r="J2240" s="30"/>
      <c r="K2240" s="31"/>
      <c r="L2240" s="30">
        <v>202606</v>
      </c>
      <c r="M2240" s="31"/>
      <c r="N2240" s="30">
        <v>202606</v>
      </c>
      <c r="O2240" s="31"/>
      <c r="P2240" s="30"/>
      <c r="Z2240" s="44"/>
      <c r="AA2240" s="44"/>
      <c r="AB2240" s="44"/>
    </row>
    <row r="2241" s="35" customFormat="1" customHeight="1" spans="1:28">
      <c r="A2241" s="30"/>
      <c r="B2241" s="38">
        <v>46195</v>
      </c>
      <c r="C2241" s="69" t="s">
        <v>28</v>
      </c>
      <c r="D2241" s="30" t="s">
        <v>154</v>
      </c>
      <c r="E2241" s="65" t="s">
        <v>721</v>
      </c>
      <c r="F2241" s="56"/>
      <c r="G2241" s="57">
        <v>3200</v>
      </c>
      <c r="H2241" s="32">
        <v>78520.8700000001</v>
      </c>
      <c r="I2241" s="31" t="s">
        <v>678</v>
      </c>
      <c r="J2241" s="30"/>
      <c r="K2241" s="31"/>
      <c r="L2241" s="30">
        <v>202606</v>
      </c>
      <c r="M2241" s="31"/>
      <c r="N2241" s="30">
        <v>202606</v>
      </c>
      <c r="O2241" s="31"/>
      <c r="P2241" s="30"/>
      <c r="Z2241" s="44"/>
      <c r="AA2241" s="44"/>
      <c r="AB2241" s="44"/>
    </row>
    <row r="2242" s="35" customFormat="1" customHeight="1" spans="1:28">
      <c r="A2242" s="30"/>
      <c r="B2242" s="38">
        <v>46195</v>
      </c>
      <c r="C2242" s="69" t="s">
        <v>28</v>
      </c>
      <c r="D2242" s="30" t="s">
        <v>154</v>
      </c>
      <c r="E2242" s="65" t="s">
        <v>720</v>
      </c>
      <c r="F2242" s="56"/>
      <c r="G2242" s="57">
        <v>2975</v>
      </c>
      <c r="H2242" s="32">
        <v>75545.8700000001</v>
      </c>
      <c r="I2242" s="31" t="s">
        <v>676</v>
      </c>
      <c r="J2242" s="30"/>
      <c r="K2242" s="31"/>
      <c r="L2242" s="30">
        <v>202606</v>
      </c>
      <c r="M2242" s="31"/>
      <c r="N2242" s="30">
        <v>202606</v>
      </c>
      <c r="O2242" s="31"/>
      <c r="P2242" s="30"/>
      <c r="Z2242" s="44"/>
      <c r="AA2242" s="44"/>
      <c r="AB2242" s="44"/>
    </row>
    <row r="2243" s="35" customFormat="1" customHeight="1" spans="1:28">
      <c r="A2243" s="30"/>
      <c r="B2243" s="38">
        <v>46195</v>
      </c>
      <c r="C2243" s="69" t="s">
        <v>28</v>
      </c>
      <c r="D2243" s="30" t="s">
        <v>33</v>
      </c>
      <c r="E2243" s="65" t="s">
        <v>100</v>
      </c>
      <c r="F2243" s="56">
        <v>5791.5</v>
      </c>
      <c r="G2243" s="56"/>
      <c r="H2243" s="32">
        <v>81337.3700000001</v>
      </c>
      <c r="I2243" s="31" t="s">
        <v>101</v>
      </c>
      <c r="J2243" s="30"/>
      <c r="K2243" s="31"/>
      <c r="L2243" s="30">
        <v>202606</v>
      </c>
      <c r="M2243" s="31"/>
      <c r="N2243" s="30">
        <v>202606</v>
      </c>
      <c r="O2243" s="31"/>
      <c r="P2243" s="30"/>
      <c r="Z2243" s="44"/>
      <c r="AA2243" s="44"/>
      <c r="AB2243" s="44"/>
    </row>
    <row r="2244" s="35" customFormat="1" customHeight="1" spans="1:28">
      <c r="A2244" s="30"/>
      <c r="B2244" s="38">
        <v>46195</v>
      </c>
      <c r="C2244" s="69" t="s">
        <v>28</v>
      </c>
      <c r="D2244" s="30"/>
      <c r="E2244" s="65" t="s">
        <v>716</v>
      </c>
      <c r="F2244" s="56"/>
      <c r="G2244" s="57">
        <v>3000</v>
      </c>
      <c r="H2244" s="32">
        <v>78337.3700000001</v>
      </c>
      <c r="I2244" s="31" t="s">
        <v>677</v>
      </c>
      <c r="J2244" s="30"/>
      <c r="K2244" s="31"/>
      <c r="L2244" s="30">
        <v>202606</v>
      </c>
      <c r="M2244" s="31"/>
      <c r="N2244" s="30">
        <v>202606</v>
      </c>
      <c r="O2244" s="31"/>
      <c r="P2244" s="30"/>
      <c r="Z2244" s="44"/>
      <c r="AA2244" s="44"/>
      <c r="AB2244" s="44"/>
    </row>
    <row r="2245" s="35" customFormat="1" customHeight="1" spans="1:28">
      <c r="A2245" s="30"/>
      <c r="B2245" s="38">
        <v>46196</v>
      </c>
      <c r="C2245" s="69" t="s">
        <v>28</v>
      </c>
      <c r="D2245" s="30" t="s">
        <v>154</v>
      </c>
      <c r="E2245" s="65" t="s">
        <v>283</v>
      </c>
      <c r="F2245" s="56"/>
      <c r="G2245" s="56">
        <v>27882</v>
      </c>
      <c r="H2245" s="32">
        <v>50455.3700000001</v>
      </c>
      <c r="I2245" s="31" t="s">
        <v>72</v>
      </c>
      <c r="J2245" s="30"/>
      <c r="K2245" s="31"/>
      <c r="L2245" s="30">
        <v>202606</v>
      </c>
      <c r="M2245" s="31"/>
      <c r="N2245" s="30">
        <v>202606</v>
      </c>
      <c r="O2245" s="31"/>
      <c r="P2245" s="30"/>
      <c r="Z2245" s="44"/>
      <c r="AA2245" s="44"/>
      <c r="AB2245" s="44"/>
    </row>
    <row r="2246" s="35" customFormat="1" customHeight="1" spans="1:28">
      <c r="A2246" s="30"/>
      <c r="B2246" s="38">
        <v>46196</v>
      </c>
      <c r="C2246" s="69" t="s">
        <v>28</v>
      </c>
      <c r="D2246" s="30" t="s">
        <v>154</v>
      </c>
      <c r="E2246" s="65" t="s">
        <v>284</v>
      </c>
      <c r="F2246" s="56"/>
      <c r="G2246" s="56">
        <v>12716</v>
      </c>
      <c r="H2246" s="32">
        <v>37739.3700000001</v>
      </c>
      <c r="I2246" s="31" t="s">
        <v>72</v>
      </c>
      <c r="J2246" s="30"/>
      <c r="K2246" s="31"/>
      <c r="L2246" s="30">
        <v>202606</v>
      </c>
      <c r="M2246" s="31"/>
      <c r="N2246" s="30">
        <v>202606</v>
      </c>
      <c r="O2246" s="31"/>
      <c r="P2246" s="30"/>
      <c r="Z2246" s="44"/>
      <c r="AA2246" s="44"/>
      <c r="AB2246" s="44"/>
    </row>
    <row r="2247" s="35" customFormat="1" customHeight="1" spans="1:28">
      <c r="A2247" s="30"/>
      <c r="B2247" s="38">
        <v>46196</v>
      </c>
      <c r="C2247" s="69" t="s">
        <v>28</v>
      </c>
      <c r="D2247" s="30" t="s">
        <v>154</v>
      </c>
      <c r="E2247" s="65" t="s">
        <v>742</v>
      </c>
      <c r="F2247" s="56"/>
      <c r="G2247" s="56">
        <v>2334.68</v>
      </c>
      <c r="H2247" s="32">
        <v>35404.6900000004</v>
      </c>
      <c r="I2247" s="31" t="s">
        <v>72</v>
      </c>
      <c r="J2247" s="30"/>
      <c r="K2247" s="31"/>
      <c r="L2247" s="30">
        <v>202606</v>
      </c>
      <c r="M2247" s="31"/>
      <c r="N2247" s="30">
        <v>202606</v>
      </c>
      <c r="O2247" s="31"/>
      <c r="P2247" s="30"/>
      <c r="Z2247" s="44"/>
      <c r="AA2247" s="44"/>
      <c r="AB2247" s="44"/>
    </row>
    <row r="2248" s="35" customFormat="1" customHeight="1" spans="1:28">
      <c r="A2248" s="30"/>
      <c r="B2248" s="38">
        <v>46196</v>
      </c>
      <c r="C2248" s="69" t="s">
        <v>28</v>
      </c>
      <c r="D2248" s="30" t="s">
        <v>154</v>
      </c>
      <c r="E2248" s="56" t="s">
        <v>743</v>
      </c>
      <c r="F2248" s="56"/>
      <c r="G2248" s="56">
        <v>413.42</v>
      </c>
      <c r="H2248" s="32">
        <v>34991.2700000005</v>
      </c>
      <c r="I2248" s="31" t="s">
        <v>72</v>
      </c>
      <c r="J2248" s="30"/>
      <c r="K2248" s="31"/>
      <c r="L2248" s="30">
        <v>202606</v>
      </c>
      <c r="M2248" s="31"/>
      <c r="N2248" s="30">
        <v>202606</v>
      </c>
      <c r="O2248" s="31"/>
      <c r="P2248" s="30"/>
      <c r="Z2248" s="44"/>
      <c r="AA2248" s="44"/>
      <c r="AB2248" s="44"/>
    </row>
    <row r="2249" s="35" customFormat="1" customHeight="1" spans="1:28">
      <c r="A2249" s="30"/>
      <c r="B2249" s="38">
        <v>46196</v>
      </c>
      <c r="C2249" s="69" t="s">
        <v>28</v>
      </c>
      <c r="D2249" s="30" t="s">
        <v>154</v>
      </c>
      <c r="E2249" s="65" t="s">
        <v>744</v>
      </c>
      <c r="F2249" s="56"/>
      <c r="G2249" s="56">
        <v>84</v>
      </c>
      <c r="H2249" s="32">
        <v>34907.2700000005</v>
      </c>
      <c r="I2249" s="31" t="s">
        <v>72</v>
      </c>
      <c r="J2249" s="30"/>
      <c r="K2249" s="31"/>
      <c r="L2249" s="30">
        <v>202606</v>
      </c>
      <c r="M2249" s="31"/>
      <c r="N2249" s="30">
        <v>202606</v>
      </c>
      <c r="O2249" s="31"/>
      <c r="P2249" s="30"/>
      <c r="Z2249" s="44"/>
      <c r="AA2249" s="44"/>
      <c r="AB2249" s="44"/>
    </row>
    <row r="2250" s="35" customFormat="1" customHeight="1" spans="1:28">
      <c r="A2250" s="30"/>
      <c r="B2250" s="38">
        <v>46196</v>
      </c>
      <c r="C2250" s="69" t="s">
        <v>28</v>
      </c>
      <c r="D2250" s="30"/>
      <c r="E2250" s="65" t="s">
        <v>745</v>
      </c>
      <c r="F2250" s="56"/>
      <c r="G2250" s="56">
        <v>50</v>
      </c>
      <c r="H2250" s="32">
        <v>34857.2700000005</v>
      </c>
      <c r="I2250" s="31" t="s">
        <v>267</v>
      </c>
      <c r="J2250" s="30"/>
      <c r="K2250" s="31"/>
      <c r="L2250" s="30">
        <v>202606</v>
      </c>
      <c r="M2250" s="31"/>
      <c r="N2250" s="30">
        <v>202606</v>
      </c>
      <c r="O2250" s="31"/>
      <c r="P2250" s="30"/>
      <c r="Z2250" s="44"/>
      <c r="AA2250" s="44"/>
      <c r="AB2250" s="44"/>
    </row>
    <row r="2251" s="35" customFormat="1" customHeight="1" spans="1:28">
      <c r="A2251" s="30"/>
      <c r="B2251" s="38">
        <v>46196</v>
      </c>
      <c r="C2251" s="69" t="s">
        <v>28</v>
      </c>
      <c r="D2251" s="30"/>
      <c r="E2251" s="65" t="s">
        <v>746</v>
      </c>
      <c r="F2251" s="56"/>
      <c r="G2251" s="56">
        <v>126.51</v>
      </c>
      <c r="H2251" s="32">
        <v>34730.7600000007</v>
      </c>
      <c r="I2251" s="31" t="s">
        <v>11</v>
      </c>
      <c r="J2251" s="30"/>
      <c r="K2251" s="31"/>
      <c r="L2251" s="30">
        <v>202606</v>
      </c>
      <c r="M2251" s="31"/>
      <c r="N2251" s="30">
        <v>202606</v>
      </c>
      <c r="O2251" s="31"/>
      <c r="P2251" s="30"/>
      <c r="Z2251" s="44"/>
      <c r="AA2251" s="44"/>
      <c r="AB2251" s="44"/>
    </row>
    <row r="2252" s="35" customFormat="1" customHeight="1" spans="1:28">
      <c r="A2252" s="30"/>
      <c r="B2252" s="38">
        <v>46196</v>
      </c>
      <c r="C2252" s="69" t="s">
        <v>28</v>
      </c>
      <c r="D2252" s="30"/>
      <c r="E2252" s="65" t="s">
        <v>720</v>
      </c>
      <c r="F2252" s="56"/>
      <c r="G2252" s="56">
        <v>1000</v>
      </c>
      <c r="H2252" s="32">
        <v>33730.7600000007</v>
      </c>
      <c r="I2252" s="31" t="s">
        <v>676</v>
      </c>
      <c r="J2252" s="30"/>
      <c r="K2252" s="31"/>
      <c r="L2252" s="30">
        <v>202606</v>
      </c>
      <c r="M2252" s="31"/>
      <c r="N2252" s="30">
        <v>202606</v>
      </c>
      <c r="O2252" s="31"/>
      <c r="P2252" s="30"/>
      <c r="Z2252" s="44"/>
      <c r="AA2252" s="44"/>
      <c r="AB2252" s="44"/>
    </row>
    <row r="2253" s="35" customFormat="1" customHeight="1" spans="1:28">
      <c r="A2253" s="30"/>
      <c r="B2253" s="38">
        <v>46197</v>
      </c>
      <c r="C2253" s="69" t="s">
        <v>28</v>
      </c>
      <c r="D2253" s="30" t="s">
        <v>154</v>
      </c>
      <c r="E2253" s="65" t="s">
        <v>291</v>
      </c>
      <c r="F2253" s="56"/>
      <c r="G2253" s="56">
        <v>15222.6</v>
      </c>
      <c r="H2253" s="32">
        <v>18508.1600000011</v>
      </c>
      <c r="I2253" s="31" t="s">
        <v>72</v>
      </c>
      <c r="J2253" s="30"/>
      <c r="K2253" s="31"/>
      <c r="L2253" s="30">
        <v>202606</v>
      </c>
      <c r="M2253" s="31"/>
      <c r="N2253" s="30">
        <v>202606</v>
      </c>
      <c r="O2253" s="31"/>
      <c r="P2253" s="30"/>
      <c r="Z2253" s="44"/>
      <c r="AA2253" s="44"/>
      <c r="AB2253" s="44"/>
    </row>
    <row r="2254" s="35" customFormat="1" customHeight="1" spans="1:28">
      <c r="A2254" s="30"/>
      <c r="B2254" s="38">
        <v>46197</v>
      </c>
      <c r="C2254" s="69" t="s">
        <v>28</v>
      </c>
      <c r="D2254" s="30" t="s">
        <v>154</v>
      </c>
      <c r="E2254" s="65" t="s">
        <v>291</v>
      </c>
      <c r="F2254" s="56"/>
      <c r="G2254" s="56">
        <v>7327</v>
      </c>
      <c r="H2254" s="32">
        <v>11181.1600000011</v>
      </c>
      <c r="I2254" s="31" t="s">
        <v>72</v>
      </c>
      <c r="J2254" s="30"/>
      <c r="K2254" s="31"/>
      <c r="L2254" s="30">
        <v>202606</v>
      </c>
      <c r="M2254" s="31"/>
      <c r="N2254" s="30">
        <v>202606</v>
      </c>
      <c r="O2254" s="31"/>
      <c r="P2254" s="30"/>
      <c r="Z2254" s="44"/>
      <c r="AA2254" s="44"/>
      <c r="AB2254" s="44"/>
    </row>
    <row r="2255" s="35" customFormat="1" customHeight="1" spans="1:28">
      <c r="A2255" s="30"/>
      <c r="B2255" s="38">
        <v>46197</v>
      </c>
      <c r="C2255" s="69" t="s">
        <v>28</v>
      </c>
      <c r="D2255" s="30"/>
      <c r="E2255" s="65" t="s">
        <v>153</v>
      </c>
      <c r="F2255" s="56">
        <v>100000</v>
      </c>
      <c r="G2255" s="56"/>
      <c r="H2255" s="32">
        <v>111181.160000001</v>
      </c>
      <c r="I2255" s="31"/>
      <c r="J2255" s="30"/>
      <c r="K2255" s="31"/>
      <c r="L2255" s="30">
        <v>202606</v>
      </c>
      <c r="M2255" s="31"/>
      <c r="N2255" s="30">
        <v>202606</v>
      </c>
      <c r="O2255" s="31"/>
      <c r="P2255" s="30"/>
      <c r="Z2255" s="44"/>
      <c r="AA2255" s="44"/>
      <c r="AB2255" s="44"/>
    </row>
    <row r="2256" s="35" customFormat="1" customHeight="1" spans="1:28">
      <c r="A2256" s="30"/>
      <c r="B2256" s="38">
        <v>46197</v>
      </c>
      <c r="C2256" s="69" t="s">
        <v>28</v>
      </c>
      <c r="D2256" s="30" t="s">
        <v>154</v>
      </c>
      <c r="E2256" s="65" t="s">
        <v>290</v>
      </c>
      <c r="F2256" s="56"/>
      <c r="G2256" s="56">
        <v>1053</v>
      </c>
      <c r="H2256" s="32">
        <v>110128.160000001</v>
      </c>
      <c r="I2256" s="31" t="s">
        <v>72</v>
      </c>
      <c r="J2256" s="30"/>
      <c r="K2256" s="31"/>
      <c r="L2256" s="30">
        <v>202606</v>
      </c>
      <c r="M2256" s="31"/>
      <c r="N2256" s="30">
        <v>202606</v>
      </c>
      <c r="O2256" s="31"/>
      <c r="P2256" s="30"/>
      <c r="Z2256" s="44"/>
      <c r="AA2256" s="44"/>
      <c r="AB2256" s="44"/>
    </row>
    <row r="2257" s="35" customFormat="1" customHeight="1" spans="1:28">
      <c r="A2257" s="30"/>
      <c r="B2257" s="38">
        <v>46197</v>
      </c>
      <c r="C2257" s="69" t="s">
        <v>28</v>
      </c>
      <c r="D2257" s="30" t="s">
        <v>154</v>
      </c>
      <c r="E2257" s="65" t="s">
        <v>289</v>
      </c>
      <c r="F2257" s="56"/>
      <c r="G2257" s="56">
        <v>14149.8</v>
      </c>
      <c r="H2257" s="32">
        <v>95978.3600000013</v>
      </c>
      <c r="I2257" s="31" t="s">
        <v>72</v>
      </c>
      <c r="J2257" s="30"/>
      <c r="K2257" s="31"/>
      <c r="L2257" s="30">
        <v>202606</v>
      </c>
      <c r="M2257" s="31"/>
      <c r="N2257" s="30">
        <v>202606</v>
      </c>
      <c r="O2257" s="31"/>
      <c r="P2257" s="30"/>
      <c r="Z2257" s="44"/>
      <c r="AA2257" s="44"/>
      <c r="AB2257" s="44"/>
    </row>
    <row r="2258" s="35" customFormat="1" customHeight="1" spans="1:28">
      <c r="A2258" s="30"/>
      <c r="B2258" s="38">
        <v>46197</v>
      </c>
      <c r="C2258" s="69" t="s">
        <v>28</v>
      </c>
      <c r="D2258" s="30" t="s">
        <v>154</v>
      </c>
      <c r="E2258" s="65" t="s">
        <v>289</v>
      </c>
      <c r="F2258" s="56"/>
      <c r="G2258" s="56">
        <v>21562.2</v>
      </c>
      <c r="H2258" s="32">
        <v>74416.1600000011</v>
      </c>
      <c r="I2258" s="31" t="s">
        <v>72</v>
      </c>
      <c r="J2258" s="30"/>
      <c r="K2258" s="31"/>
      <c r="L2258" s="30">
        <v>202606</v>
      </c>
      <c r="M2258" s="31"/>
      <c r="N2258" s="30">
        <v>202606</v>
      </c>
      <c r="O2258" s="31"/>
      <c r="P2258" s="30"/>
      <c r="Z2258" s="44"/>
      <c r="AA2258" s="44"/>
      <c r="AB2258" s="44"/>
    </row>
    <row r="2259" s="35" customFormat="1" customHeight="1" spans="1:28">
      <c r="A2259" s="30"/>
      <c r="B2259" s="38">
        <v>46197</v>
      </c>
      <c r="C2259" s="69" t="s">
        <v>28</v>
      </c>
      <c r="D2259" s="30" t="s">
        <v>154</v>
      </c>
      <c r="E2259" s="65" t="s">
        <v>157</v>
      </c>
      <c r="F2259" s="56"/>
      <c r="G2259" s="56">
        <v>5065</v>
      </c>
      <c r="H2259" s="32">
        <v>69351.1600000011</v>
      </c>
      <c r="I2259" s="31" t="s">
        <v>72</v>
      </c>
      <c r="J2259" s="30"/>
      <c r="K2259" s="31"/>
      <c r="L2259" s="30">
        <v>202606</v>
      </c>
      <c r="M2259" s="31"/>
      <c r="N2259" s="30">
        <v>202606</v>
      </c>
      <c r="O2259" s="31"/>
      <c r="P2259" s="30"/>
      <c r="Z2259" s="44"/>
      <c r="AA2259" s="44"/>
      <c r="AB2259" s="44"/>
    </row>
    <row r="2260" s="35" customFormat="1" customHeight="1" spans="1:28">
      <c r="A2260" s="30"/>
      <c r="B2260" s="38">
        <v>46197</v>
      </c>
      <c r="C2260" s="69" t="s">
        <v>28</v>
      </c>
      <c r="D2260" s="30" t="s">
        <v>154</v>
      </c>
      <c r="E2260" s="65" t="s">
        <v>287</v>
      </c>
      <c r="F2260" s="56"/>
      <c r="G2260" s="56">
        <v>2268</v>
      </c>
      <c r="H2260" s="32">
        <v>67083.1600000011</v>
      </c>
      <c r="I2260" s="31" t="s">
        <v>72</v>
      </c>
      <c r="J2260" s="30"/>
      <c r="K2260" s="31"/>
      <c r="L2260" s="30">
        <v>202606</v>
      </c>
      <c r="M2260" s="31"/>
      <c r="N2260" s="30">
        <v>202606</v>
      </c>
      <c r="O2260" s="31"/>
      <c r="P2260" s="30"/>
      <c r="Z2260" s="44"/>
      <c r="AA2260" s="44"/>
      <c r="AB2260" s="44"/>
    </row>
    <row r="2261" s="35" customFormat="1" customHeight="1" spans="1:28">
      <c r="A2261" s="30"/>
      <c r="B2261" s="38">
        <v>46197</v>
      </c>
      <c r="C2261" s="69" t="s">
        <v>28</v>
      </c>
      <c r="D2261" s="30" t="s">
        <v>154</v>
      </c>
      <c r="E2261" s="65" t="s">
        <v>674</v>
      </c>
      <c r="F2261" s="56"/>
      <c r="G2261" s="56">
        <v>4212</v>
      </c>
      <c r="H2261" s="32">
        <v>62871.1600000011</v>
      </c>
      <c r="I2261" s="31" t="s">
        <v>72</v>
      </c>
      <c r="J2261" s="30"/>
      <c r="K2261" s="31"/>
      <c r="L2261" s="30">
        <v>202606</v>
      </c>
      <c r="M2261" s="31"/>
      <c r="N2261" s="30">
        <v>202606</v>
      </c>
      <c r="O2261" s="31"/>
      <c r="P2261" s="30"/>
      <c r="Z2261" s="44"/>
      <c r="AA2261" s="44"/>
      <c r="AB2261" s="44"/>
    </row>
    <row r="2262" s="35" customFormat="1" customHeight="1" spans="1:28">
      <c r="A2262" s="30"/>
      <c r="B2262" s="38">
        <v>46197</v>
      </c>
      <c r="C2262" s="69" t="s">
        <v>28</v>
      </c>
      <c r="D2262" s="30" t="s">
        <v>154</v>
      </c>
      <c r="E2262" s="65" t="s">
        <v>674</v>
      </c>
      <c r="F2262" s="56"/>
      <c r="G2262" s="56">
        <v>2116.8</v>
      </c>
      <c r="H2262" s="32">
        <v>60754.3600000013</v>
      </c>
      <c r="I2262" s="31" t="s">
        <v>72</v>
      </c>
      <c r="J2262" s="30"/>
      <c r="K2262" s="31"/>
      <c r="L2262" s="30">
        <v>202606</v>
      </c>
      <c r="M2262" s="31"/>
      <c r="N2262" s="30">
        <v>202606</v>
      </c>
      <c r="O2262" s="31"/>
      <c r="P2262" s="30"/>
      <c r="Z2262" s="44"/>
      <c r="AA2262" s="44"/>
      <c r="AB2262" s="44"/>
    </row>
    <row r="2263" s="35" customFormat="1" customHeight="1" spans="1:28">
      <c r="A2263" s="30"/>
      <c r="B2263" s="38">
        <v>46197</v>
      </c>
      <c r="C2263" s="69" t="s">
        <v>28</v>
      </c>
      <c r="D2263" s="30" t="s">
        <v>154</v>
      </c>
      <c r="E2263" s="65" t="s">
        <v>674</v>
      </c>
      <c r="F2263" s="56"/>
      <c r="G2263" s="56">
        <v>2322</v>
      </c>
      <c r="H2263" s="32">
        <v>58432.3600000013</v>
      </c>
      <c r="I2263" s="31" t="s">
        <v>72</v>
      </c>
      <c r="J2263" s="30"/>
      <c r="K2263" s="31"/>
      <c r="L2263" s="30">
        <v>202606</v>
      </c>
      <c r="M2263" s="31"/>
      <c r="N2263" s="30">
        <v>202606</v>
      </c>
      <c r="O2263" s="31"/>
      <c r="P2263" s="30"/>
      <c r="Z2263" s="44"/>
      <c r="AA2263" s="44"/>
      <c r="AB2263" s="44"/>
    </row>
    <row r="2264" s="35" customFormat="1" customHeight="1" spans="1:28">
      <c r="A2264" s="30"/>
      <c r="B2264" s="38">
        <v>46197</v>
      </c>
      <c r="C2264" s="69" t="s">
        <v>28</v>
      </c>
      <c r="D2264" s="30" t="s">
        <v>154</v>
      </c>
      <c r="E2264" s="65" t="s">
        <v>674</v>
      </c>
      <c r="F2264" s="56"/>
      <c r="G2264" s="56">
        <v>5400</v>
      </c>
      <c r="H2264" s="32">
        <v>53032.3600000013</v>
      </c>
      <c r="I2264" s="31" t="s">
        <v>72</v>
      </c>
      <c r="J2264" s="30"/>
      <c r="K2264" s="31"/>
      <c r="L2264" s="30">
        <v>202606</v>
      </c>
      <c r="M2264" s="31"/>
      <c r="N2264" s="30">
        <v>202606</v>
      </c>
      <c r="O2264" s="31"/>
      <c r="P2264" s="30"/>
      <c r="Z2264" s="44"/>
      <c r="AA2264" s="44"/>
      <c r="AB2264" s="44"/>
    </row>
    <row r="2265" s="35" customFormat="1" customHeight="1" spans="1:28">
      <c r="A2265" s="30"/>
      <c r="B2265" s="38">
        <v>46197</v>
      </c>
      <c r="C2265" s="69" t="s">
        <v>28</v>
      </c>
      <c r="D2265" s="30" t="s">
        <v>154</v>
      </c>
      <c r="E2265" s="65" t="s">
        <v>674</v>
      </c>
      <c r="F2265" s="56"/>
      <c r="G2265" s="56">
        <v>1062</v>
      </c>
      <c r="H2265" s="32">
        <v>51970.3600000013</v>
      </c>
      <c r="I2265" s="31" t="s">
        <v>72</v>
      </c>
      <c r="J2265" s="30"/>
      <c r="K2265" s="31"/>
      <c r="L2265" s="30">
        <v>202606</v>
      </c>
      <c r="M2265" s="31"/>
      <c r="N2265" s="30">
        <v>202606</v>
      </c>
      <c r="O2265" s="31"/>
      <c r="P2265" s="30"/>
      <c r="Z2265" s="44"/>
      <c r="AA2265" s="44"/>
      <c r="AB2265" s="44"/>
    </row>
    <row r="2266" s="35" customFormat="1" customHeight="1" spans="1:28">
      <c r="A2266" s="30"/>
      <c r="B2266" s="38">
        <v>46197</v>
      </c>
      <c r="C2266" s="69" t="s">
        <v>28</v>
      </c>
      <c r="D2266" s="30" t="s">
        <v>154</v>
      </c>
      <c r="E2266" s="65" t="s">
        <v>674</v>
      </c>
      <c r="F2266" s="56"/>
      <c r="G2266" s="56">
        <v>864</v>
      </c>
      <c r="H2266" s="32">
        <v>51106.3600000013</v>
      </c>
      <c r="I2266" s="31" t="s">
        <v>72</v>
      </c>
      <c r="J2266" s="30"/>
      <c r="K2266" s="31"/>
      <c r="L2266" s="30">
        <v>202606</v>
      </c>
      <c r="M2266" s="31"/>
      <c r="N2266" s="30">
        <v>202606</v>
      </c>
      <c r="O2266" s="31"/>
      <c r="P2266" s="30"/>
      <c r="Z2266" s="44"/>
      <c r="AA2266" s="44"/>
      <c r="AB2266" s="44"/>
    </row>
    <row r="2267" s="35" customFormat="1" customHeight="1" spans="1:28">
      <c r="A2267" s="30"/>
      <c r="B2267" s="38">
        <v>46197</v>
      </c>
      <c r="C2267" s="69" t="s">
        <v>28</v>
      </c>
      <c r="D2267" s="30" t="s">
        <v>154</v>
      </c>
      <c r="E2267" s="65" t="s">
        <v>674</v>
      </c>
      <c r="F2267" s="56"/>
      <c r="G2267" s="56">
        <v>13752</v>
      </c>
      <c r="H2267" s="32">
        <v>37354.3600000013</v>
      </c>
      <c r="I2267" s="31" t="s">
        <v>72</v>
      </c>
      <c r="J2267" s="30"/>
      <c r="K2267" s="31"/>
      <c r="L2267" s="30">
        <v>202606</v>
      </c>
      <c r="M2267" s="31"/>
      <c r="N2267" s="30">
        <v>202606</v>
      </c>
      <c r="O2267" s="31"/>
      <c r="P2267" s="30"/>
      <c r="Z2267" s="44"/>
      <c r="AA2267" s="44"/>
      <c r="AB2267" s="44"/>
    </row>
    <row r="2268" s="35" customFormat="1" customHeight="1" spans="1:28">
      <c r="A2268" s="30"/>
      <c r="B2268" s="38">
        <v>46199</v>
      </c>
      <c r="C2268" s="69" t="s">
        <v>28</v>
      </c>
      <c r="D2268" s="30" t="s">
        <v>33</v>
      </c>
      <c r="E2268" s="65" t="s">
        <v>720</v>
      </c>
      <c r="F2268" s="56"/>
      <c r="G2268" s="56">
        <v>2000</v>
      </c>
      <c r="H2268" s="32">
        <v>35354.3600000013</v>
      </c>
      <c r="I2268" s="31" t="s">
        <v>676</v>
      </c>
      <c r="J2268" s="30"/>
      <c r="K2268" s="31"/>
      <c r="L2268" s="30">
        <v>202606</v>
      </c>
      <c r="M2268" s="31"/>
      <c r="N2268" s="30">
        <v>202606</v>
      </c>
      <c r="O2268" s="31"/>
      <c r="P2268" s="30"/>
      <c r="Z2268" s="44"/>
      <c r="AA2268" s="44"/>
      <c r="AB2268" s="44"/>
    </row>
    <row r="2269" s="35" customFormat="1" customHeight="1" spans="1:28">
      <c r="A2269" s="30"/>
      <c r="B2269" s="38">
        <v>46199</v>
      </c>
      <c r="C2269" s="69" t="s">
        <v>28</v>
      </c>
      <c r="D2269" s="30" t="s">
        <v>33</v>
      </c>
      <c r="E2269" s="65" t="s">
        <v>721</v>
      </c>
      <c r="F2269" s="56"/>
      <c r="G2269" s="56">
        <v>2000</v>
      </c>
      <c r="H2269" s="32">
        <v>33354.3600000013</v>
      </c>
      <c r="I2269" s="31" t="s">
        <v>678</v>
      </c>
      <c r="J2269" s="30"/>
      <c r="K2269" s="31"/>
      <c r="L2269" s="30">
        <v>202606</v>
      </c>
      <c r="M2269" s="31"/>
      <c r="N2269" s="30">
        <v>202606</v>
      </c>
      <c r="O2269" s="31"/>
      <c r="P2269" s="30"/>
      <c r="Z2269" s="44"/>
      <c r="AA2269" s="44"/>
      <c r="AB2269" s="44"/>
    </row>
    <row r="2270" s="35" customFormat="1" customHeight="1" spans="1:28">
      <c r="A2270" s="30"/>
      <c r="B2270" s="38">
        <v>46199</v>
      </c>
      <c r="C2270" s="69" t="s">
        <v>28</v>
      </c>
      <c r="D2270" s="30" t="s">
        <v>33</v>
      </c>
      <c r="E2270" s="65" t="s">
        <v>716</v>
      </c>
      <c r="F2270" s="56"/>
      <c r="G2270" s="56">
        <v>1000</v>
      </c>
      <c r="H2270" s="32">
        <v>32354.3600000013</v>
      </c>
      <c r="I2270" s="31" t="s">
        <v>677</v>
      </c>
      <c r="J2270" s="30"/>
      <c r="K2270" s="31"/>
      <c r="L2270" s="30">
        <v>202606</v>
      </c>
      <c r="M2270" s="31"/>
      <c r="N2270" s="30">
        <v>202606</v>
      </c>
      <c r="O2270" s="31"/>
      <c r="P2270" s="30"/>
      <c r="Z2270" s="44"/>
      <c r="AA2270" s="44"/>
      <c r="AB2270" s="44"/>
    </row>
    <row r="2271" s="35" customFormat="1" customHeight="1" spans="1:28">
      <c r="A2271" s="30"/>
      <c r="B2271" s="38">
        <v>46203</v>
      </c>
      <c r="C2271" s="69" t="s">
        <v>28</v>
      </c>
      <c r="D2271" s="30"/>
      <c r="E2271" s="58" t="s">
        <v>511</v>
      </c>
      <c r="F2271" s="56">
        <v>226</v>
      </c>
      <c r="G2271" s="56"/>
      <c r="H2271" s="32">
        <v>32580.3600000013</v>
      </c>
      <c r="I2271" s="31"/>
      <c r="J2271" s="30"/>
      <c r="K2271" s="31"/>
      <c r="L2271" s="30">
        <v>202606</v>
      </c>
      <c r="M2271" s="58" t="s">
        <v>511</v>
      </c>
      <c r="N2271" s="30">
        <v>202606</v>
      </c>
      <c r="O2271" s="31"/>
      <c r="P2271" s="30"/>
      <c r="Z2271" s="44"/>
      <c r="AA2271" s="44"/>
      <c r="AB2271" s="44"/>
    </row>
    <row r="2272" s="35" customFormat="1" customHeight="1" spans="1:28">
      <c r="A2272" s="30"/>
      <c r="B2272" s="38">
        <v>46203</v>
      </c>
      <c r="C2272" s="69" t="s">
        <v>28</v>
      </c>
      <c r="D2272" s="30" t="s">
        <v>33</v>
      </c>
      <c r="E2272" s="65" t="s">
        <v>747</v>
      </c>
      <c r="F2272" s="56">
        <v>130.88</v>
      </c>
      <c r="G2272" s="56"/>
      <c r="H2272" s="32">
        <v>32711.2400000012</v>
      </c>
      <c r="I2272" s="31" t="s">
        <v>105</v>
      </c>
      <c r="J2272" s="30"/>
      <c r="K2272" s="31"/>
      <c r="L2272" s="30">
        <v>202606</v>
      </c>
      <c r="M2272" s="31"/>
      <c r="N2272" s="30">
        <v>202606</v>
      </c>
      <c r="O2272" s="31"/>
      <c r="P2272" s="30"/>
      <c r="Z2272" s="44"/>
      <c r="AA2272" s="44"/>
      <c r="AB2272" s="44"/>
    </row>
    <row r="2273" s="35" customFormat="1" customHeight="1" spans="1:28">
      <c r="A2273" s="30"/>
      <c r="B2273" s="38">
        <v>46204</v>
      </c>
      <c r="C2273" s="69" t="s">
        <v>28</v>
      </c>
      <c r="D2273" s="30" t="s">
        <v>33</v>
      </c>
      <c r="E2273" s="65" t="s">
        <v>79</v>
      </c>
      <c r="F2273" s="56">
        <v>1575.1</v>
      </c>
      <c r="G2273" s="56"/>
      <c r="H2273" s="32">
        <v>34286.3400000008</v>
      </c>
      <c r="I2273" s="31" t="s">
        <v>80</v>
      </c>
      <c r="J2273" s="30"/>
      <c r="K2273" s="31"/>
      <c r="L2273" s="30">
        <v>202606</v>
      </c>
      <c r="M2273" s="31"/>
      <c r="N2273" s="30">
        <v>202607</v>
      </c>
      <c r="O2273" s="31"/>
      <c r="P2273" s="30"/>
      <c r="Z2273" s="44"/>
      <c r="AA2273" s="44"/>
      <c r="AB2273" s="44"/>
    </row>
    <row r="2274" s="35" customFormat="1" customHeight="1" spans="1:28">
      <c r="A2274" s="30"/>
      <c r="B2274" s="38">
        <v>46203</v>
      </c>
      <c r="C2274" s="69" t="s">
        <v>28</v>
      </c>
      <c r="D2274" s="30" t="s">
        <v>33</v>
      </c>
      <c r="E2274" s="65" t="s">
        <v>700</v>
      </c>
      <c r="F2274" s="56">
        <v>7.6</v>
      </c>
      <c r="G2274" s="56"/>
      <c r="H2274" s="32">
        <v>34293.9400000004</v>
      </c>
      <c r="I2274" s="31" t="s">
        <v>534</v>
      </c>
      <c r="J2274" s="30"/>
      <c r="K2274" s="31"/>
      <c r="L2274" s="30">
        <v>202606</v>
      </c>
      <c r="M2274" s="31"/>
      <c r="N2274" s="30">
        <v>202606</v>
      </c>
      <c r="O2274" s="31"/>
      <c r="P2274" s="30"/>
      <c r="Z2274" s="44"/>
      <c r="AA2274" s="44"/>
      <c r="AB2274" s="44"/>
    </row>
    <row r="2275" s="35" customFormat="1" customHeight="1" spans="1:28">
      <c r="A2275" s="30"/>
      <c r="B2275" s="38">
        <v>46204</v>
      </c>
      <c r="C2275" s="69" t="s">
        <v>28</v>
      </c>
      <c r="D2275" s="30" t="s">
        <v>122</v>
      </c>
      <c r="E2275" s="65" t="s">
        <v>748</v>
      </c>
      <c r="F2275" s="56"/>
      <c r="G2275" s="56">
        <v>11000</v>
      </c>
      <c r="H2275" s="32">
        <v>23293.9400000004</v>
      </c>
      <c r="I2275" s="31"/>
      <c r="J2275" s="30"/>
      <c r="K2275" s="31"/>
      <c r="L2275" s="30">
        <v>202606</v>
      </c>
      <c r="M2275" s="31"/>
      <c r="N2275" s="30">
        <v>202607</v>
      </c>
      <c r="O2275" s="31"/>
      <c r="P2275" s="30"/>
      <c r="Z2275" s="44"/>
      <c r="AA2275" s="44"/>
      <c r="AB2275" s="44"/>
    </row>
    <row r="2276" s="35" customFormat="1" customHeight="1" spans="1:28">
      <c r="A2276" s="30"/>
      <c r="B2276" s="38">
        <v>46204</v>
      </c>
      <c r="C2276" s="69" t="s">
        <v>28</v>
      </c>
      <c r="D2276" s="30" t="s">
        <v>122</v>
      </c>
      <c r="E2276" s="65" t="s">
        <v>749</v>
      </c>
      <c r="F2276" s="56"/>
      <c r="G2276" s="56">
        <v>5000</v>
      </c>
      <c r="H2276" s="32">
        <v>18293.9400000004</v>
      </c>
      <c r="I2276" s="31" t="s">
        <v>11</v>
      </c>
      <c r="J2276" s="30"/>
      <c r="K2276" s="31"/>
      <c r="L2276" s="30">
        <v>202606</v>
      </c>
      <c r="M2276" s="31"/>
      <c r="N2276" s="30">
        <v>202607</v>
      </c>
      <c r="O2276" s="31"/>
      <c r="P2276" s="30"/>
      <c r="Z2276" s="44"/>
      <c r="AA2276" s="44"/>
      <c r="AB2276" s="44"/>
    </row>
    <row r="2277" s="35" customFormat="1" customHeight="1" spans="1:28">
      <c r="A2277" s="30"/>
      <c r="B2277" s="38">
        <v>46204</v>
      </c>
      <c r="C2277" s="69" t="s">
        <v>28</v>
      </c>
      <c r="D2277" s="30"/>
      <c r="E2277" s="65" t="s">
        <v>69</v>
      </c>
      <c r="F2277" s="56">
        <v>650000</v>
      </c>
      <c r="G2277" s="56"/>
      <c r="H2277" s="32">
        <v>668293.94</v>
      </c>
      <c r="I2277" s="31"/>
      <c r="J2277" s="30"/>
      <c r="K2277" s="31"/>
      <c r="L2277" s="30">
        <v>202606</v>
      </c>
      <c r="M2277" s="31"/>
      <c r="N2277" s="30">
        <v>202607</v>
      </c>
      <c r="O2277" s="31"/>
      <c r="P2277" s="30"/>
      <c r="Z2277" s="44"/>
      <c r="AA2277" s="44"/>
      <c r="AB2277" s="44"/>
    </row>
    <row r="2278" s="35" customFormat="1" customHeight="1" spans="1:28">
      <c r="A2278" s="30"/>
      <c r="B2278" s="38">
        <v>46204</v>
      </c>
      <c r="C2278" s="69" t="s">
        <v>28</v>
      </c>
      <c r="D2278" s="30" t="s">
        <v>33</v>
      </c>
      <c r="E2278" s="65" t="s">
        <v>73</v>
      </c>
      <c r="F2278" s="56">
        <v>2815.38</v>
      </c>
      <c r="G2278" s="56"/>
      <c r="H2278" s="32">
        <v>671109.32</v>
      </c>
      <c r="I2278" s="31" t="s">
        <v>74</v>
      </c>
      <c r="J2278" s="30"/>
      <c r="K2278" s="31"/>
      <c r="L2278" s="30">
        <v>202606</v>
      </c>
      <c r="M2278" s="31"/>
      <c r="N2278" s="30">
        <v>202607</v>
      </c>
      <c r="O2278" s="31"/>
      <c r="P2278" s="30"/>
      <c r="Z2278" s="44"/>
      <c r="AA2278" s="44"/>
      <c r="AB2278" s="44"/>
    </row>
    <row r="2279" s="35" customFormat="1" customHeight="1" spans="1:28">
      <c r="A2279" s="30"/>
      <c r="B2279" s="38">
        <v>46204</v>
      </c>
      <c r="C2279" s="69" t="s">
        <v>28</v>
      </c>
      <c r="D2279" s="30" t="s">
        <v>33</v>
      </c>
      <c r="E2279" s="65" t="s">
        <v>750</v>
      </c>
      <c r="F2279" s="56"/>
      <c r="G2279" s="56">
        <v>1089</v>
      </c>
      <c r="H2279" s="32">
        <v>670020.32</v>
      </c>
      <c r="I2279" s="31" t="s">
        <v>11</v>
      </c>
      <c r="J2279" s="30"/>
      <c r="K2279" s="31"/>
      <c r="L2279" s="30">
        <v>202606</v>
      </c>
      <c r="M2279" s="31"/>
      <c r="N2279" s="30">
        <v>202607</v>
      </c>
      <c r="O2279" s="31"/>
      <c r="P2279" s="30"/>
      <c r="Z2279" s="44"/>
      <c r="AA2279" s="44"/>
      <c r="AB2279" s="44"/>
    </row>
    <row r="2280" s="35" customFormat="1" customHeight="1" spans="1:28">
      <c r="A2280" s="30"/>
      <c r="B2280" s="38">
        <v>46204</v>
      </c>
      <c r="C2280" s="69" t="s">
        <v>28</v>
      </c>
      <c r="D2280" s="30" t="s">
        <v>33</v>
      </c>
      <c r="E2280" s="65" t="s">
        <v>751</v>
      </c>
      <c r="F2280" s="56"/>
      <c r="G2280" s="56">
        <v>798.79</v>
      </c>
      <c r="H2280" s="32">
        <v>669221.53</v>
      </c>
      <c r="I2280" s="31" t="s">
        <v>11</v>
      </c>
      <c r="J2280" s="30"/>
      <c r="K2280" s="31"/>
      <c r="L2280" s="30">
        <v>202606</v>
      </c>
      <c r="M2280" s="31"/>
      <c r="N2280" s="30">
        <v>202607</v>
      </c>
      <c r="O2280" s="31"/>
      <c r="P2280" s="30"/>
      <c r="Z2280" s="44"/>
      <c r="AA2280" s="44"/>
      <c r="AB2280" s="44"/>
    </row>
    <row r="2281" s="35" customFormat="1" customHeight="1" spans="1:28">
      <c r="A2281" s="30"/>
      <c r="B2281" s="38">
        <v>46204</v>
      </c>
      <c r="C2281" s="69" t="s">
        <v>28</v>
      </c>
      <c r="D2281" s="30" t="s">
        <v>33</v>
      </c>
      <c r="E2281" s="65" t="s">
        <v>751</v>
      </c>
      <c r="F2281" s="56"/>
      <c r="G2281" s="56">
        <v>59</v>
      </c>
      <c r="H2281" s="32">
        <v>669162.53</v>
      </c>
      <c r="I2281" s="31" t="s">
        <v>11</v>
      </c>
      <c r="J2281" s="30"/>
      <c r="K2281" s="31"/>
      <c r="L2281" s="30">
        <v>202606</v>
      </c>
      <c r="M2281" s="31"/>
      <c r="N2281" s="30">
        <v>202607</v>
      </c>
      <c r="O2281" s="31"/>
      <c r="P2281" s="30"/>
      <c r="Z2281" s="44"/>
      <c r="AA2281" s="44"/>
      <c r="AB2281" s="44"/>
    </row>
    <row r="2282" s="35" customFormat="1" customHeight="1" spans="1:28">
      <c r="A2282" s="30"/>
      <c r="B2282" s="38">
        <v>46204</v>
      </c>
      <c r="C2282" s="69" t="s">
        <v>28</v>
      </c>
      <c r="D2282" s="30" t="s">
        <v>33</v>
      </c>
      <c r="E2282" s="65" t="s">
        <v>75</v>
      </c>
      <c r="F2282" s="56">
        <v>1873.77</v>
      </c>
      <c r="G2282" s="56"/>
      <c r="H2282" s="32">
        <v>671036.3</v>
      </c>
      <c r="I2282" s="30" t="s">
        <v>76</v>
      </c>
      <c r="J2282" s="30"/>
      <c r="K2282" s="31"/>
      <c r="L2282" s="30">
        <v>202606</v>
      </c>
      <c r="M2282" s="31"/>
      <c r="N2282" s="30">
        <v>202607</v>
      </c>
      <c r="O2282" s="31"/>
      <c r="P2282" s="30"/>
      <c r="Z2282" s="44"/>
      <c r="AA2282" s="44"/>
      <c r="AB2282" s="44"/>
    </row>
    <row r="2283" s="35" customFormat="1" customHeight="1" spans="1:28">
      <c r="A2283" s="30"/>
      <c r="B2283" s="38">
        <v>46204</v>
      </c>
      <c r="C2283" s="69" t="s">
        <v>28</v>
      </c>
      <c r="D2283" s="30" t="s">
        <v>33</v>
      </c>
      <c r="E2283" s="65" t="s">
        <v>86</v>
      </c>
      <c r="F2283" s="56">
        <v>1126.21</v>
      </c>
      <c r="G2283" s="56"/>
      <c r="H2283" s="32">
        <v>672162.51</v>
      </c>
      <c r="I2283" s="31" t="s">
        <v>87</v>
      </c>
      <c r="J2283" s="30"/>
      <c r="K2283" s="31"/>
      <c r="L2283" s="30">
        <v>202606</v>
      </c>
      <c r="M2283" s="31"/>
      <c r="N2283" s="30">
        <v>202607</v>
      </c>
      <c r="O2283" s="31"/>
      <c r="P2283" s="30"/>
      <c r="Z2283" s="44"/>
      <c r="AA2283" s="44"/>
      <c r="AB2283" s="44"/>
    </row>
    <row r="2284" s="35" customFormat="1" customHeight="1" spans="1:28">
      <c r="A2284" s="30"/>
      <c r="B2284" s="38">
        <v>46204</v>
      </c>
      <c r="C2284" s="69" t="s">
        <v>28</v>
      </c>
      <c r="D2284" s="30" t="s">
        <v>33</v>
      </c>
      <c r="E2284" s="65" t="s">
        <v>86</v>
      </c>
      <c r="F2284" s="56">
        <v>1.92</v>
      </c>
      <c r="G2284" s="56"/>
      <c r="H2284" s="32">
        <v>672164.43</v>
      </c>
      <c r="I2284" s="31" t="s">
        <v>87</v>
      </c>
      <c r="J2284" s="30"/>
      <c r="K2284" s="31"/>
      <c r="L2284" s="30">
        <v>202606</v>
      </c>
      <c r="M2284" s="31"/>
      <c r="N2284" s="30">
        <v>202607</v>
      </c>
      <c r="O2284" s="31"/>
      <c r="P2284" s="30"/>
      <c r="Z2284" s="44"/>
      <c r="AA2284" s="44"/>
      <c r="AB2284" s="44"/>
    </row>
    <row r="2285" s="35" customFormat="1" customHeight="1" spans="1:28">
      <c r="A2285" s="30"/>
      <c r="B2285" s="38">
        <v>46204</v>
      </c>
      <c r="C2285" s="69" t="s">
        <v>28</v>
      </c>
      <c r="D2285" s="30" t="s">
        <v>33</v>
      </c>
      <c r="E2285" s="65" t="s">
        <v>305</v>
      </c>
      <c r="F2285" s="56"/>
      <c r="G2285" s="57">
        <v>5000</v>
      </c>
      <c r="H2285" s="32">
        <v>667164.43</v>
      </c>
      <c r="I2285" s="31" t="s">
        <v>11</v>
      </c>
      <c r="J2285" s="30"/>
      <c r="K2285" s="31"/>
      <c r="L2285" s="30">
        <v>202607</v>
      </c>
      <c r="M2285" s="31"/>
      <c r="N2285" s="30">
        <v>202607</v>
      </c>
      <c r="O2285" s="31"/>
      <c r="P2285" s="30"/>
      <c r="Z2285" s="44"/>
      <c r="AA2285" s="44"/>
      <c r="AB2285" s="44"/>
    </row>
    <row r="2286" s="35" customFormat="1" customHeight="1" spans="1:28">
      <c r="A2286" s="30"/>
      <c r="B2286" s="38">
        <v>46204</v>
      </c>
      <c r="C2286" s="69" t="s">
        <v>28</v>
      </c>
      <c r="D2286" s="30" t="s">
        <v>33</v>
      </c>
      <c r="E2286" s="65" t="s">
        <v>305</v>
      </c>
      <c r="F2286" s="56"/>
      <c r="G2286" s="57">
        <v>4718.52</v>
      </c>
      <c r="H2286" s="32">
        <v>662445.91</v>
      </c>
      <c r="I2286" s="31" t="s">
        <v>11</v>
      </c>
      <c r="J2286" s="30"/>
      <c r="K2286" s="31"/>
      <c r="L2286" s="30">
        <v>202607</v>
      </c>
      <c r="M2286" s="31"/>
      <c r="N2286" s="30">
        <v>202607</v>
      </c>
      <c r="O2286" s="31"/>
      <c r="P2286" s="30"/>
      <c r="Z2286" s="44"/>
      <c r="AA2286" s="44"/>
      <c r="AB2286" s="44"/>
    </row>
    <row r="2287" s="35" customFormat="1" customHeight="1" spans="1:28">
      <c r="A2287" s="30"/>
      <c r="B2287" s="38">
        <v>46205</v>
      </c>
      <c r="C2287" s="69" t="s">
        <v>28</v>
      </c>
      <c r="D2287" s="30" t="s">
        <v>33</v>
      </c>
      <c r="E2287" s="65" t="s">
        <v>77</v>
      </c>
      <c r="F2287" s="56">
        <v>3330.6</v>
      </c>
      <c r="G2287" s="56"/>
      <c r="H2287" s="32">
        <v>665776.51</v>
      </c>
      <c r="I2287" s="31" t="s">
        <v>78</v>
      </c>
      <c r="J2287" s="30"/>
      <c r="K2287" s="31"/>
      <c r="L2287" s="30">
        <v>202606</v>
      </c>
      <c r="M2287" s="31"/>
      <c r="N2287" s="30">
        <v>202607</v>
      </c>
      <c r="O2287" s="31"/>
      <c r="P2287" s="30"/>
      <c r="Z2287" s="44"/>
      <c r="AA2287" s="44"/>
      <c r="AB2287" s="44"/>
    </row>
    <row r="2288" s="35" customFormat="1" customHeight="1" spans="1:28">
      <c r="A2288" s="30"/>
      <c r="B2288" s="38">
        <v>46205</v>
      </c>
      <c r="C2288" s="69" t="s">
        <v>28</v>
      </c>
      <c r="D2288" s="30" t="s">
        <v>33</v>
      </c>
      <c r="E2288" s="65" t="s">
        <v>90</v>
      </c>
      <c r="F2288" s="56">
        <v>3437.58</v>
      </c>
      <c r="G2288" s="56"/>
      <c r="H2288" s="32">
        <v>669214.09</v>
      </c>
      <c r="I2288" s="31" t="s">
        <v>91</v>
      </c>
      <c r="J2288" s="30"/>
      <c r="K2288" s="31"/>
      <c r="L2288" s="30">
        <v>202606</v>
      </c>
      <c r="M2288" s="31"/>
      <c r="N2288" s="30">
        <v>202607</v>
      </c>
      <c r="O2288" s="31"/>
      <c r="P2288" s="30"/>
      <c r="Z2288" s="44"/>
      <c r="AA2288" s="44"/>
      <c r="AB2288" s="44"/>
    </row>
    <row r="2289" s="35" customFormat="1" customHeight="1" spans="1:28">
      <c r="A2289" s="30"/>
      <c r="B2289" s="38">
        <v>46205</v>
      </c>
      <c r="C2289" s="69" t="s">
        <v>28</v>
      </c>
      <c r="D2289" s="30" t="s">
        <v>33</v>
      </c>
      <c r="E2289" s="65" t="s">
        <v>100</v>
      </c>
      <c r="F2289" s="56">
        <v>7786.02</v>
      </c>
      <c r="G2289" s="56"/>
      <c r="H2289" s="32">
        <v>677000.109999999</v>
      </c>
      <c r="I2289" s="31" t="s">
        <v>101</v>
      </c>
      <c r="J2289" s="30"/>
      <c r="K2289" s="31"/>
      <c r="L2289" s="30">
        <v>202606</v>
      </c>
      <c r="M2289" s="31"/>
      <c r="N2289" s="30">
        <v>202607</v>
      </c>
      <c r="O2289" s="31"/>
      <c r="P2289" s="30"/>
      <c r="Z2289" s="44"/>
      <c r="AA2289" s="44"/>
      <c r="AB2289" s="44"/>
    </row>
    <row r="2290" s="35" customFormat="1" customHeight="1" spans="1:28">
      <c r="A2290" s="30"/>
      <c r="B2290" s="38">
        <v>46205</v>
      </c>
      <c r="C2290" s="69" t="s">
        <v>28</v>
      </c>
      <c r="D2290" s="30" t="s">
        <v>33</v>
      </c>
      <c r="E2290" s="65" t="s">
        <v>98</v>
      </c>
      <c r="F2290" s="56">
        <v>1856.03</v>
      </c>
      <c r="G2290" s="56"/>
      <c r="H2290" s="32">
        <v>678856.14</v>
      </c>
      <c r="I2290" s="31" t="s">
        <v>99</v>
      </c>
      <c r="J2290" s="30"/>
      <c r="K2290" s="31"/>
      <c r="L2290" s="30">
        <v>202606</v>
      </c>
      <c r="M2290" s="31"/>
      <c r="N2290" s="30">
        <v>202607</v>
      </c>
      <c r="O2290" s="31"/>
      <c r="P2290" s="30"/>
      <c r="Z2290" s="44"/>
      <c r="AA2290" s="44"/>
      <c r="AB2290" s="44"/>
    </row>
    <row r="2291" s="35" customFormat="1" customHeight="1" spans="1:28">
      <c r="A2291" s="30"/>
      <c r="B2291" s="38">
        <v>46203</v>
      </c>
      <c r="C2291" s="69" t="s">
        <v>28</v>
      </c>
      <c r="D2291" s="30" t="s">
        <v>33</v>
      </c>
      <c r="E2291" s="65" t="s">
        <v>624</v>
      </c>
      <c r="F2291" s="56">
        <v>172.88</v>
      </c>
      <c r="G2291" s="56"/>
      <c r="H2291" s="32">
        <v>679029.02</v>
      </c>
      <c r="I2291" s="31" t="s">
        <v>274</v>
      </c>
      <c r="J2291" s="30"/>
      <c r="K2291" s="31"/>
      <c r="L2291" s="30">
        <v>202606</v>
      </c>
      <c r="M2291" s="31"/>
      <c r="N2291" s="30">
        <v>202606</v>
      </c>
      <c r="O2291" s="31"/>
      <c r="P2291" s="30"/>
      <c r="Z2291" s="44"/>
      <c r="AA2291" s="44"/>
      <c r="AB2291" s="44"/>
    </row>
    <row r="2292" s="35" customFormat="1" customHeight="1" spans="1:28">
      <c r="A2292" s="30"/>
      <c r="B2292" s="38">
        <v>46205</v>
      </c>
      <c r="C2292" s="69" t="s">
        <v>28</v>
      </c>
      <c r="D2292" s="30" t="s">
        <v>33</v>
      </c>
      <c r="E2292" s="65" t="s">
        <v>85</v>
      </c>
      <c r="F2292" s="56">
        <v>10205.39</v>
      </c>
      <c r="G2292" s="56"/>
      <c r="H2292" s="32">
        <v>689234.409999999</v>
      </c>
      <c r="I2292" s="31" t="s">
        <v>72</v>
      </c>
      <c r="J2292" s="30"/>
      <c r="K2292" s="31"/>
      <c r="L2292" s="30">
        <v>202606</v>
      </c>
      <c r="M2292" s="31"/>
      <c r="N2292" s="30">
        <v>202607</v>
      </c>
      <c r="O2292" s="31"/>
      <c r="P2292" s="30"/>
      <c r="Z2292" s="44"/>
      <c r="AA2292" s="44"/>
      <c r="AB2292" s="44"/>
    </row>
    <row r="2293" s="35" customFormat="1" customHeight="1" spans="1:28">
      <c r="A2293" s="30"/>
      <c r="B2293" s="38">
        <v>46205</v>
      </c>
      <c r="C2293" s="69" t="s">
        <v>28</v>
      </c>
      <c r="D2293" s="30" t="s">
        <v>122</v>
      </c>
      <c r="F2293" s="56"/>
      <c r="G2293" s="56">
        <v>500</v>
      </c>
      <c r="H2293" s="32">
        <v>688734.409999999</v>
      </c>
      <c r="I2293" s="31"/>
      <c r="J2293" s="30"/>
      <c r="K2293" s="31"/>
      <c r="L2293" s="30">
        <v>202606</v>
      </c>
      <c r="M2293" s="31"/>
      <c r="N2293" s="30">
        <v>202607</v>
      </c>
      <c r="O2293" s="65" t="s">
        <v>752</v>
      </c>
      <c r="P2293" s="30"/>
      <c r="Z2293" s="44"/>
      <c r="AA2293" s="44"/>
      <c r="AB2293" s="44"/>
    </row>
    <row r="2294" s="35" customFormat="1" customHeight="1" spans="1:28">
      <c r="A2294" s="30"/>
      <c r="B2294" s="38">
        <v>46205</v>
      </c>
      <c r="C2294" s="69" t="s">
        <v>28</v>
      </c>
      <c r="D2294" s="30"/>
      <c r="E2294" s="58" t="s">
        <v>311</v>
      </c>
      <c r="F2294" s="56">
        <v>200</v>
      </c>
      <c r="G2294" s="56"/>
      <c r="H2294" s="32">
        <v>688934.409999999</v>
      </c>
      <c r="I2294" s="31"/>
      <c r="J2294" s="30"/>
      <c r="K2294" s="31"/>
      <c r="L2294" s="30">
        <v>202606</v>
      </c>
      <c r="M2294" s="58" t="s">
        <v>311</v>
      </c>
      <c r="N2294" s="30">
        <v>202607</v>
      </c>
      <c r="O2294" s="31"/>
      <c r="P2294" s="30"/>
      <c r="Z2294" s="44"/>
      <c r="AA2294" s="44"/>
      <c r="AB2294" s="44"/>
    </row>
    <row r="2295" s="35" customFormat="1" customHeight="1" spans="1:28">
      <c r="A2295" s="30"/>
      <c r="B2295" s="38">
        <v>46206</v>
      </c>
      <c r="C2295" s="69" t="s">
        <v>28</v>
      </c>
      <c r="D2295" s="30" t="s">
        <v>33</v>
      </c>
      <c r="E2295" s="65" t="s">
        <v>724</v>
      </c>
      <c r="F2295" s="56">
        <v>273.5</v>
      </c>
      <c r="G2295" s="56"/>
      <c r="H2295" s="32">
        <v>689207.909999999</v>
      </c>
      <c r="I2295" s="31" t="s">
        <v>676</v>
      </c>
      <c r="J2295" s="30"/>
      <c r="K2295" s="31"/>
      <c r="L2295" s="30">
        <v>202606</v>
      </c>
      <c r="M2295" s="31"/>
      <c r="N2295" s="30">
        <v>202607</v>
      </c>
      <c r="O2295" s="31"/>
      <c r="P2295" s="30"/>
      <c r="Z2295" s="44"/>
      <c r="AA2295" s="44"/>
      <c r="AB2295" s="44"/>
    </row>
    <row r="2296" s="35" customFormat="1" customHeight="1" spans="1:28">
      <c r="A2296" s="30"/>
      <c r="B2296" s="38">
        <v>46206</v>
      </c>
      <c r="C2296" s="69" t="s">
        <v>28</v>
      </c>
      <c r="D2296" s="30" t="s">
        <v>33</v>
      </c>
      <c r="E2296" s="65" t="s">
        <v>108</v>
      </c>
      <c r="F2296" s="56">
        <v>3967.77</v>
      </c>
      <c r="G2296" s="56"/>
      <c r="H2296" s="32">
        <v>693175.679999999</v>
      </c>
      <c r="I2296" s="31" t="s">
        <v>109</v>
      </c>
      <c r="J2296" s="30"/>
      <c r="K2296" s="31"/>
      <c r="L2296" s="30">
        <v>202606</v>
      </c>
      <c r="M2296" s="31"/>
      <c r="N2296" s="30">
        <v>202607</v>
      </c>
      <c r="O2296" s="31"/>
      <c r="P2296" s="30"/>
      <c r="Z2296" s="44"/>
      <c r="AA2296" s="44"/>
      <c r="AB2296" s="44"/>
    </row>
    <row r="2297" s="35" customFormat="1" customHeight="1" spans="1:28">
      <c r="A2297" s="30"/>
      <c r="B2297" s="38">
        <v>46206</v>
      </c>
      <c r="C2297" s="69" t="s">
        <v>28</v>
      </c>
      <c r="D2297" s="30" t="s">
        <v>33</v>
      </c>
      <c r="E2297" s="65" t="s">
        <v>753</v>
      </c>
      <c r="F2297" s="56"/>
      <c r="G2297" s="57">
        <v>4000</v>
      </c>
      <c r="H2297" s="32">
        <v>689175.679999999</v>
      </c>
      <c r="I2297" s="31" t="s">
        <v>11</v>
      </c>
      <c r="J2297" s="30"/>
      <c r="K2297" s="31"/>
      <c r="L2297" s="30">
        <v>202606</v>
      </c>
      <c r="M2297" s="31"/>
      <c r="N2297" s="30">
        <v>202607</v>
      </c>
      <c r="O2297" s="31"/>
      <c r="P2297" s="30"/>
      <c r="Z2297" s="44"/>
      <c r="AA2297" s="44"/>
      <c r="AB2297" s="44"/>
    </row>
    <row r="2298" s="35" customFormat="1" customHeight="1" spans="1:28">
      <c r="A2298" s="30"/>
      <c r="B2298" s="38">
        <v>46206</v>
      </c>
      <c r="C2298" s="69" t="s">
        <v>28</v>
      </c>
      <c r="D2298" s="30" t="s">
        <v>33</v>
      </c>
      <c r="E2298" s="65" t="s">
        <v>753</v>
      </c>
      <c r="F2298" s="56"/>
      <c r="G2298" s="56">
        <v>800</v>
      </c>
      <c r="H2298" s="32">
        <v>688375.679999999</v>
      </c>
      <c r="I2298" s="31" t="s">
        <v>11</v>
      </c>
      <c r="J2298" s="30"/>
      <c r="K2298" s="31"/>
      <c r="L2298" s="30">
        <v>202606</v>
      </c>
      <c r="M2298" s="31"/>
      <c r="N2298" s="30">
        <v>202607</v>
      </c>
      <c r="O2298" s="31"/>
      <c r="P2298" s="30"/>
      <c r="Z2298" s="44"/>
      <c r="AA2298" s="44"/>
      <c r="AB2298" s="44"/>
    </row>
    <row r="2299" s="35" customFormat="1" customHeight="1" spans="1:28">
      <c r="A2299" s="30"/>
      <c r="B2299" s="38">
        <v>46206</v>
      </c>
      <c r="C2299" s="69" t="s">
        <v>28</v>
      </c>
      <c r="D2299" s="30"/>
      <c r="E2299" s="58" t="s">
        <v>754</v>
      </c>
      <c r="F2299" s="56">
        <v>15</v>
      </c>
      <c r="G2299" s="56"/>
      <c r="H2299" s="32">
        <v>688390.679999999</v>
      </c>
      <c r="I2299" s="31"/>
      <c r="J2299" s="30"/>
      <c r="K2299" s="31"/>
      <c r="L2299" s="30">
        <v>202606</v>
      </c>
      <c r="M2299" s="58" t="s">
        <v>754</v>
      </c>
      <c r="N2299" s="30">
        <v>202607</v>
      </c>
      <c r="O2299" s="31"/>
      <c r="P2299" s="30"/>
      <c r="Z2299" s="44"/>
      <c r="AA2299" s="44"/>
      <c r="AB2299" s="44"/>
    </row>
    <row r="2300" s="35" customFormat="1" customHeight="1" spans="1:28">
      <c r="A2300" s="30"/>
      <c r="B2300" s="38">
        <v>46206</v>
      </c>
      <c r="C2300" s="69" t="s">
        <v>28</v>
      </c>
      <c r="D2300" s="30" t="s">
        <v>33</v>
      </c>
      <c r="E2300" s="65" t="s">
        <v>106</v>
      </c>
      <c r="F2300" s="56">
        <v>99</v>
      </c>
      <c r="G2300" s="56"/>
      <c r="H2300" s="32">
        <v>688489.679999999</v>
      </c>
      <c r="I2300" s="31" t="s">
        <v>107</v>
      </c>
      <c r="J2300" s="30"/>
      <c r="K2300" s="31"/>
      <c r="L2300" s="30">
        <v>202606</v>
      </c>
      <c r="M2300" s="31"/>
      <c r="N2300" s="30">
        <v>202607</v>
      </c>
      <c r="O2300" s="31"/>
      <c r="P2300" s="30"/>
      <c r="Z2300" s="44"/>
      <c r="AA2300" s="44"/>
      <c r="AB2300" s="44"/>
    </row>
    <row r="2301" s="35" customFormat="1" customHeight="1" spans="1:28">
      <c r="A2301" s="30"/>
      <c r="B2301" s="38">
        <v>46206</v>
      </c>
      <c r="C2301" s="69" t="s">
        <v>28</v>
      </c>
      <c r="D2301" s="30" t="s">
        <v>33</v>
      </c>
      <c r="E2301" s="65" t="s">
        <v>106</v>
      </c>
      <c r="F2301" s="56">
        <v>1950.54</v>
      </c>
      <c r="G2301" s="56"/>
      <c r="H2301" s="32">
        <v>690440.219999999</v>
      </c>
      <c r="I2301" s="31" t="s">
        <v>107</v>
      </c>
      <c r="J2301" s="30"/>
      <c r="K2301" s="31"/>
      <c r="L2301" s="30">
        <v>202606</v>
      </c>
      <c r="M2301" s="31"/>
      <c r="N2301" s="30">
        <v>202607</v>
      </c>
      <c r="O2301" s="31"/>
      <c r="P2301" s="30"/>
      <c r="Z2301" s="44"/>
      <c r="AA2301" s="44"/>
      <c r="AB2301" s="44"/>
    </row>
    <row r="2302" s="35" customFormat="1" customHeight="1" spans="1:28">
      <c r="A2302" s="30"/>
      <c r="B2302" s="38">
        <v>46206</v>
      </c>
      <c r="C2302" s="69" t="s">
        <v>28</v>
      </c>
      <c r="D2302" s="30" t="s">
        <v>33</v>
      </c>
      <c r="E2302" s="65" t="s">
        <v>721</v>
      </c>
      <c r="F2302" s="56">
        <v>489.7</v>
      </c>
      <c r="G2302" s="56"/>
      <c r="H2302" s="32">
        <v>690929.919999999</v>
      </c>
      <c r="I2302" s="31" t="s">
        <v>678</v>
      </c>
      <c r="J2302" s="30"/>
      <c r="K2302" s="31"/>
      <c r="L2302" s="30">
        <v>202606</v>
      </c>
      <c r="M2302" s="31"/>
      <c r="N2302" s="30">
        <v>202607</v>
      </c>
      <c r="O2302" s="31"/>
      <c r="P2302" s="30"/>
      <c r="Z2302" s="44"/>
      <c r="AA2302" s="44"/>
      <c r="AB2302" s="44"/>
    </row>
    <row r="2303" s="35" customFormat="1" customHeight="1" spans="1:28">
      <c r="A2303" s="30"/>
      <c r="B2303" s="38">
        <v>46206</v>
      </c>
      <c r="C2303" s="69" t="s">
        <v>28</v>
      </c>
      <c r="D2303" s="30" t="s">
        <v>33</v>
      </c>
      <c r="E2303" s="65" t="s">
        <v>83</v>
      </c>
      <c r="F2303" s="56">
        <v>6175.08</v>
      </c>
      <c r="G2303" s="56"/>
      <c r="H2303" s="32">
        <v>697104.999999999</v>
      </c>
      <c r="I2303" s="31" t="s">
        <v>84</v>
      </c>
      <c r="J2303" s="30"/>
      <c r="K2303" s="31"/>
      <c r="L2303" s="30">
        <v>202606</v>
      </c>
      <c r="M2303" s="31"/>
      <c r="N2303" s="30">
        <v>202607</v>
      </c>
      <c r="O2303" s="31"/>
      <c r="P2303" s="30"/>
      <c r="Z2303" s="44"/>
      <c r="AA2303" s="44"/>
      <c r="AB2303" s="44"/>
    </row>
    <row r="2304" s="35" customFormat="1" customHeight="1" spans="1:28">
      <c r="A2304" s="30"/>
      <c r="B2304" s="38">
        <v>46206</v>
      </c>
      <c r="C2304" s="69" t="s">
        <v>28</v>
      </c>
      <c r="D2304" s="30"/>
      <c r="E2304" s="65" t="s">
        <v>716</v>
      </c>
      <c r="F2304" s="56">
        <v>212</v>
      </c>
      <c r="G2304" s="56"/>
      <c r="H2304" s="32">
        <v>697316.999999999</v>
      </c>
      <c r="I2304" s="31" t="s">
        <v>677</v>
      </c>
      <c r="J2304" s="30"/>
      <c r="K2304" s="31"/>
      <c r="L2304" s="30">
        <v>202606</v>
      </c>
      <c r="M2304" s="31"/>
      <c r="N2304" s="30">
        <v>202607</v>
      </c>
      <c r="O2304" s="31"/>
      <c r="P2304" s="30"/>
      <c r="Z2304" s="44"/>
      <c r="AA2304" s="44"/>
      <c r="AB2304" s="44"/>
    </row>
    <row r="2305" s="35" customFormat="1" customHeight="1" spans="1:28">
      <c r="A2305" s="30"/>
      <c r="B2305" s="38">
        <v>46206</v>
      </c>
      <c r="C2305" s="69" t="s">
        <v>28</v>
      </c>
      <c r="D2305" s="30" t="s">
        <v>33</v>
      </c>
      <c r="E2305" s="65" t="s">
        <v>108</v>
      </c>
      <c r="F2305" s="56">
        <v>12.5</v>
      </c>
      <c r="G2305" s="56"/>
      <c r="H2305" s="32">
        <v>697329.499999999</v>
      </c>
      <c r="I2305" s="31" t="s">
        <v>109</v>
      </c>
      <c r="J2305" s="30"/>
      <c r="K2305" s="31"/>
      <c r="L2305" s="30">
        <v>202606</v>
      </c>
      <c r="M2305" s="31"/>
      <c r="N2305" s="30">
        <v>202607</v>
      </c>
      <c r="O2305" s="31"/>
      <c r="P2305" s="30"/>
      <c r="Z2305" s="44"/>
      <c r="AA2305" s="44"/>
      <c r="AB2305" s="44"/>
    </row>
    <row r="2306" s="35" customFormat="1" customHeight="1" spans="1:28">
      <c r="A2306" s="30"/>
      <c r="B2306" s="38">
        <v>46209</v>
      </c>
      <c r="C2306" s="69" t="s">
        <v>28</v>
      </c>
      <c r="D2306" s="30" t="s">
        <v>33</v>
      </c>
      <c r="E2306" s="65" t="s">
        <v>79</v>
      </c>
      <c r="F2306" s="56">
        <v>1249.51</v>
      </c>
      <c r="G2306" s="56"/>
      <c r="H2306" s="32">
        <v>698579.009999999</v>
      </c>
      <c r="I2306" s="31" t="s">
        <v>80</v>
      </c>
      <c r="J2306" s="30"/>
      <c r="K2306" s="31"/>
      <c r="L2306" s="30">
        <v>202607</v>
      </c>
      <c r="M2306" s="31"/>
      <c r="N2306" s="30">
        <v>202607</v>
      </c>
      <c r="O2306" s="31"/>
      <c r="P2306" s="30"/>
      <c r="Z2306" s="44"/>
      <c r="AA2306" s="44"/>
      <c r="AB2306" s="44"/>
    </row>
    <row r="2307" s="35" customFormat="1" customHeight="1" spans="1:28">
      <c r="A2307" s="30"/>
      <c r="B2307" s="38">
        <v>46209</v>
      </c>
      <c r="C2307" s="69" t="s">
        <v>28</v>
      </c>
      <c r="D2307" s="30"/>
      <c r="E2307" s="58" t="s">
        <v>300</v>
      </c>
      <c r="F2307" s="56">
        <v>403.2</v>
      </c>
      <c r="G2307" s="56"/>
      <c r="H2307" s="32">
        <v>698982.209999999</v>
      </c>
      <c r="I2307" s="31"/>
      <c r="J2307" s="30"/>
      <c r="K2307" s="31"/>
      <c r="L2307" s="30"/>
      <c r="M2307" s="58" t="s">
        <v>300</v>
      </c>
      <c r="N2307" s="30">
        <v>202607</v>
      </c>
      <c r="O2307" s="31"/>
      <c r="P2307" s="30"/>
      <c r="Z2307" s="44"/>
      <c r="AA2307" s="44"/>
      <c r="AB2307" s="44"/>
    </row>
    <row r="2308" s="35" customFormat="1" customHeight="1" spans="1:28">
      <c r="A2308" s="30"/>
      <c r="B2308" s="38">
        <v>46209</v>
      </c>
      <c r="C2308" s="69" t="s">
        <v>28</v>
      </c>
      <c r="D2308" s="30" t="s">
        <v>33</v>
      </c>
      <c r="E2308" s="65" t="s">
        <v>77</v>
      </c>
      <c r="F2308" s="56">
        <v>1173.84</v>
      </c>
      <c r="G2308" s="56"/>
      <c r="H2308" s="32">
        <v>700156.049999999</v>
      </c>
      <c r="I2308" s="31" t="s">
        <v>78</v>
      </c>
      <c r="J2308" s="30"/>
      <c r="K2308" s="31"/>
      <c r="L2308" s="30">
        <v>202607</v>
      </c>
      <c r="M2308" s="31"/>
      <c r="N2308" s="30">
        <v>202607</v>
      </c>
      <c r="O2308" s="31"/>
      <c r="P2308" s="30"/>
      <c r="Z2308" s="44"/>
      <c r="AA2308" s="44"/>
      <c r="AB2308" s="44"/>
    </row>
    <row r="2309" s="35" customFormat="1" customHeight="1" spans="1:28">
      <c r="A2309" s="30"/>
      <c r="B2309" s="38">
        <v>46209</v>
      </c>
      <c r="C2309" s="69" t="s">
        <v>28</v>
      </c>
      <c r="D2309" s="30" t="s">
        <v>122</v>
      </c>
      <c r="E2309" s="58" t="s">
        <v>755</v>
      </c>
      <c r="F2309" s="56"/>
      <c r="G2309" s="56">
        <v>5000</v>
      </c>
      <c r="H2309" s="32">
        <v>695156.049999999</v>
      </c>
      <c r="I2309" s="31"/>
      <c r="J2309" s="30"/>
      <c r="K2309" s="31"/>
      <c r="L2309" s="30">
        <v>202607</v>
      </c>
      <c r="M2309" s="31"/>
      <c r="N2309" s="30">
        <v>202607</v>
      </c>
      <c r="O2309" s="31"/>
      <c r="P2309" s="30"/>
      <c r="Z2309" s="44"/>
      <c r="AA2309" s="44"/>
      <c r="AB2309" s="44"/>
    </row>
    <row r="2310" s="35" customFormat="1" customHeight="1" spans="1:28">
      <c r="A2310" s="30"/>
      <c r="B2310" s="38">
        <v>46210</v>
      </c>
      <c r="C2310" s="69" t="s">
        <v>28</v>
      </c>
      <c r="D2310" s="30"/>
      <c r="E2310" s="58" t="s">
        <v>756</v>
      </c>
      <c r="F2310" s="56">
        <v>216</v>
      </c>
      <c r="G2310" s="56"/>
      <c r="H2310" s="32">
        <v>695372.049999999</v>
      </c>
      <c r="I2310" s="31"/>
      <c r="J2310" s="30"/>
      <c r="K2310" s="31"/>
      <c r="L2310" s="30"/>
      <c r="M2310" s="58" t="s">
        <v>756</v>
      </c>
      <c r="N2310" s="30">
        <v>202607</v>
      </c>
      <c r="O2310" s="31"/>
      <c r="P2310" s="30"/>
      <c r="Z2310" s="44"/>
      <c r="AA2310" s="44"/>
      <c r="AB2310" s="44"/>
    </row>
    <row r="2311" s="35" customFormat="1" customHeight="1" spans="1:28">
      <c r="A2311" s="30"/>
      <c r="B2311" s="38">
        <v>46210</v>
      </c>
      <c r="C2311" s="69" t="s">
        <v>28</v>
      </c>
      <c r="D2311" s="30" t="s">
        <v>33</v>
      </c>
      <c r="E2311" s="65" t="s">
        <v>75</v>
      </c>
      <c r="F2311" s="56">
        <v>1115.12</v>
      </c>
      <c r="G2311" s="56"/>
      <c r="H2311" s="32">
        <v>696487.169999999</v>
      </c>
      <c r="I2311" s="30" t="s">
        <v>76</v>
      </c>
      <c r="J2311" s="30"/>
      <c r="K2311" s="31"/>
      <c r="L2311" s="30">
        <v>202607</v>
      </c>
      <c r="M2311" s="31"/>
      <c r="N2311" s="30">
        <v>202607</v>
      </c>
      <c r="O2311" s="31"/>
      <c r="P2311" s="30"/>
      <c r="Z2311" s="44"/>
      <c r="AA2311" s="44"/>
      <c r="AB2311" s="44"/>
    </row>
    <row r="2312" s="35" customFormat="1" customHeight="1" spans="1:28">
      <c r="A2312" s="30"/>
      <c r="B2312" s="38">
        <v>46211</v>
      </c>
      <c r="C2312" s="69" t="s">
        <v>28</v>
      </c>
      <c r="D2312" s="30" t="s">
        <v>33</v>
      </c>
      <c r="E2312" s="65" t="s">
        <v>700</v>
      </c>
      <c r="F2312" s="56">
        <v>802.62</v>
      </c>
      <c r="G2312" s="56"/>
      <c r="H2312" s="32">
        <v>697289.789999999</v>
      </c>
      <c r="I2312" s="31" t="s">
        <v>534</v>
      </c>
      <c r="J2312" s="30"/>
      <c r="K2312" s="31"/>
      <c r="L2312" s="30">
        <v>202607</v>
      </c>
      <c r="M2312" s="31"/>
      <c r="N2312" s="30">
        <v>202607</v>
      </c>
      <c r="O2312" s="31"/>
      <c r="P2312" s="30"/>
      <c r="Z2312" s="44"/>
      <c r="AA2312" s="44"/>
      <c r="AB2312" s="44"/>
    </row>
    <row r="2313" s="35" customFormat="1" customHeight="1" spans="1:28">
      <c r="A2313" s="30"/>
      <c r="B2313" s="38">
        <v>46211</v>
      </c>
      <c r="C2313" s="69" t="s">
        <v>28</v>
      </c>
      <c r="D2313" s="30" t="s">
        <v>33</v>
      </c>
      <c r="E2313" s="65" t="s">
        <v>73</v>
      </c>
      <c r="F2313" s="56">
        <v>1993.52</v>
      </c>
      <c r="G2313" s="56"/>
      <c r="H2313" s="32">
        <v>699283.309999999</v>
      </c>
      <c r="I2313" s="31" t="s">
        <v>74</v>
      </c>
      <c r="J2313" s="30"/>
      <c r="K2313" s="31"/>
      <c r="L2313" s="30">
        <v>202607</v>
      </c>
      <c r="M2313" s="31"/>
      <c r="N2313" s="30">
        <v>202607</v>
      </c>
      <c r="O2313" s="31"/>
      <c r="P2313" s="30"/>
      <c r="Z2313" s="44"/>
      <c r="AA2313" s="44"/>
      <c r="AB2313" s="44"/>
    </row>
    <row r="2314" s="35" customFormat="1" customHeight="1" spans="1:28">
      <c r="A2314" s="30"/>
      <c r="B2314" s="38">
        <v>46211</v>
      </c>
      <c r="C2314" s="69" t="s">
        <v>28</v>
      </c>
      <c r="D2314" s="30" t="s">
        <v>33</v>
      </c>
      <c r="E2314" s="65" t="s">
        <v>624</v>
      </c>
      <c r="F2314" s="56">
        <v>741.51</v>
      </c>
      <c r="G2314" s="56"/>
      <c r="H2314" s="32">
        <v>700024.819999998</v>
      </c>
      <c r="I2314" s="31" t="s">
        <v>274</v>
      </c>
      <c r="J2314" s="30"/>
      <c r="K2314" s="31"/>
      <c r="L2314" s="30">
        <v>202607</v>
      </c>
      <c r="M2314" s="31"/>
      <c r="N2314" s="30">
        <v>202607</v>
      </c>
      <c r="O2314" s="31"/>
      <c r="P2314" s="30"/>
      <c r="Z2314" s="44"/>
      <c r="AA2314" s="44"/>
      <c r="AB2314" s="44"/>
    </row>
    <row r="2315" s="35" customFormat="1" customHeight="1" spans="1:28">
      <c r="A2315" s="30"/>
      <c r="B2315" s="38">
        <v>46211</v>
      </c>
      <c r="C2315" s="69" t="s">
        <v>28</v>
      </c>
      <c r="D2315" s="30" t="s">
        <v>33</v>
      </c>
      <c r="E2315" s="65" t="s">
        <v>108</v>
      </c>
      <c r="F2315" s="56">
        <v>5450.8</v>
      </c>
      <c r="G2315" s="56"/>
      <c r="H2315" s="32">
        <v>705475.619999998</v>
      </c>
      <c r="I2315" s="31" t="s">
        <v>109</v>
      </c>
      <c r="J2315" s="30"/>
      <c r="K2315" s="31"/>
      <c r="L2315" s="30">
        <v>202607</v>
      </c>
      <c r="M2315" s="31"/>
      <c r="N2315" s="30">
        <v>202607</v>
      </c>
      <c r="O2315" s="31"/>
      <c r="P2315" s="30"/>
      <c r="Z2315" s="44"/>
      <c r="AA2315" s="44"/>
      <c r="AB2315" s="44"/>
    </row>
    <row r="2316" s="35" customFormat="1" customHeight="1" spans="1:28">
      <c r="A2316" s="30"/>
      <c r="B2316" s="38">
        <v>46211</v>
      </c>
      <c r="C2316" s="69" t="s">
        <v>28</v>
      </c>
      <c r="D2316" s="30" t="s">
        <v>33</v>
      </c>
      <c r="E2316" s="58" t="s">
        <v>98</v>
      </c>
      <c r="F2316" s="56">
        <v>900.28</v>
      </c>
      <c r="G2316" s="56"/>
      <c r="H2316" s="32">
        <v>706375.899999999</v>
      </c>
      <c r="I2316" s="31" t="s">
        <v>99</v>
      </c>
      <c r="J2316" s="30"/>
      <c r="K2316" s="31"/>
      <c r="L2316" s="30">
        <v>202607</v>
      </c>
      <c r="M2316" s="31"/>
      <c r="N2316" s="30">
        <v>202607</v>
      </c>
      <c r="O2316" s="31"/>
      <c r="P2316" s="30"/>
      <c r="Z2316" s="44"/>
      <c r="AA2316" s="44"/>
      <c r="AB2316" s="44"/>
    </row>
    <row r="2317" s="35" customFormat="1" customHeight="1" spans="1:28">
      <c r="A2317" s="30"/>
      <c r="B2317" s="38">
        <v>46211</v>
      </c>
      <c r="C2317" s="69" t="s">
        <v>28</v>
      </c>
      <c r="D2317" s="30" t="s">
        <v>33</v>
      </c>
      <c r="E2317" s="65" t="s">
        <v>90</v>
      </c>
      <c r="F2317" s="56">
        <v>2940.36</v>
      </c>
      <c r="G2317" s="56"/>
      <c r="H2317" s="32">
        <v>709316.259999999</v>
      </c>
      <c r="I2317" s="31" t="s">
        <v>91</v>
      </c>
      <c r="J2317" s="30"/>
      <c r="K2317" s="31"/>
      <c r="L2317" s="30">
        <v>202607</v>
      </c>
      <c r="M2317" s="31"/>
      <c r="N2317" s="30">
        <v>202607</v>
      </c>
      <c r="O2317" s="31"/>
      <c r="P2317" s="30"/>
      <c r="Z2317" s="44"/>
      <c r="AA2317" s="44"/>
      <c r="AB2317" s="44"/>
    </row>
    <row r="2318" s="35" customFormat="1" customHeight="1" spans="1:28">
      <c r="A2318" s="30"/>
      <c r="B2318" s="38">
        <v>46211</v>
      </c>
      <c r="C2318" s="69" t="s">
        <v>28</v>
      </c>
      <c r="D2318" s="30" t="s">
        <v>33</v>
      </c>
      <c r="E2318" s="56" t="s">
        <v>83</v>
      </c>
      <c r="F2318" s="56">
        <v>5331.1</v>
      </c>
      <c r="G2318" s="56"/>
      <c r="H2318" s="32">
        <v>714647.359999998</v>
      </c>
      <c r="I2318" s="31" t="s">
        <v>84</v>
      </c>
      <c r="J2318" s="30"/>
      <c r="K2318" s="31"/>
      <c r="L2318" s="30"/>
      <c r="M2318" s="31"/>
      <c r="N2318" s="30">
        <v>202607</v>
      </c>
      <c r="O2318" s="31"/>
      <c r="P2318" s="30"/>
      <c r="Z2318" s="44"/>
      <c r="AA2318" s="44"/>
      <c r="AB2318" s="44"/>
    </row>
    <row r="2319" s="35" customFormat="1" customHeight="1" spans="1:28">
      <c r="A2319" s="30"/>
      <c r="B2319" s="38">
        <v>46211</v>
      </c>
      <c r="C2319" s="69" t="s">
        <v>28</v>
      </c>
      <c r="D2319" s="30" t="s">
        <v>33</v>
      </c>
      <c r="E2319" s="65" t="s">
        <v>86</v>
      </c>
      <c r="F2319" s="56">
        <v>925.71</v>
      </c>
      <c r="G2319" s="56"/>
      <c r="H2319" s="32">
        <v>715573.069999998</v>
      </c>
      <c r="I2319" s="31" t="s">
        <v>87</v>
      </c>
      <c r="J2319" s="30"/>
      <c r="K2319" s="31"/>
      <c r="L2319" s="30">
        <v>202607</v>
      </c>
      <c r="M2319" s="31"/>
      <c r="N2319" s="30">
        <v>202607</v>
      </c>
      <c r="O2319" s="31"/>
      <c r="P2319" s="30"/>
      <c r="Z2319" s="44"/>
      <c r="AA2319" s="44"/>
      <c r="AB2319" s="44"/>
    </row>
    <row r="2320" s="35" customFormat="1" customHeight="1" spans="1:28">
      <c r="A2320" s="30"/>
      <c r="B2320" s="38">
        <v>46211</v>
      </c>
      <c r="C2320" s="69" t="s">
        <v>28</v>
      </c>
      <c r="D2320" s="30" t="s">
        <v>33</v>
      </c>
      <c r="E2320" s="65" t="s">
        <v>100</v>
      </c>
      <c r="F2320" s="56">
        <v>3561.38</v>
      </c>
      <c r="G2320" s="56"/>
      <c r="H2320" s="32">
        <v>719134.449999998</v>
      </c>
      <c r="I2320" s="31" t="s">
        <v>101</v>
      </c>
      <c r="J2320" s="30"/>
      <c r="K2320" s="31"/>
      <c r="L2320" s="30">
        <v>202607</v>
      </c>
      <c r="M2320" s="31"/>
      <c r="N2320" s="30">
        <v>202607</v>
      </c>
      <c r="O2320" s="31"/>
      <c r="P2320" s="30"/>
      <c r="Z2320" s="44"/>
      <c r="AA2320" s="44"/>
      <c r="AB2320" s="44"/>
    </row>
    <row r="2321" s="35" customFormat="1" customHeight="1" spans="1:28">
      <c r="A2321" s="30"/>
      <c r="B2321" s="38">
        <v>46211</v>
      </c>
      <c r="C2321" s="69" t="s">
        <v>28</v>
      </c>
      <c r="D2321" s="30" t="s">
        <v>33</v>
      </c>
      <c r="E2321" s="65" t="s">
        <v>106</v>
      </c>
      <c r="F2321" s="56">
        <v>1988.52</v>
      </c>
      <c r="G2321" s="56"/>
      <c r="H2321" s="32">
        <v>721122.969999998</v>
      </c>
      <c r="I2321" s="31" t="s">
        <v>107</v>
      </c>
      <c r="J2321" s="30"/>
      <c r="K2321" s="31"/>
      <c r="L2321" s="30">
        <v>202607</v>
      </c>
      <c r="M2321" s="31"/>
      <c r="N2321" s="30">
        <v>202607</v>
      </c>
      <c r="O2321" s="31"/>
      <c r="P2321" s="30"/>
      <c r="Z2321" s="44"/>
      <c r="AA2321" s="44"/>
      <c r="AB2321" s="44"/>
    </row>
    <row r="2322" s="35" customFormat="1" customHeight="1" spans="1:28">
      <c r="A2322" s="30"/>
      <c r="B2322" s="38">
        <v>46212</v>
      </c>
      <c r="C2322" s="69" t="s">
        <v>28</v>
      </c>
      <c r="D2322" s="30" t="s">
        <v>33</v>
      </c>
      <c r="E2322" s="65" t="s">
        <v>757</v>
      </c>
      <c r="F2322" s="56"/>
      <c r="G2322" s="56">
        <v>16</v>
      </c>
      <c r="H2322" s="32">
        <v>721106.969999998</v>
      </c>
      <c r="I2322" s="31" t="s">
        <v>264</v>
      </c>
      <c r="J2322" s="30"/>
      <c r="K2322" s="31"/>
      <c r="L2322" s="30"/>
      <c r="M2322" s="31"/>
      <c r="N2322" s="30">
        <v>202607</v>
      </c>
      <c r="O2322" s="31"/>
      <c r="P2322" s="30"/>
      <c r="Z2322" s="44"/>
      <c r="AA2322" s="44"/>
      <c r="AB2322" s="44"/>
    </row>
    <row r="2323" s="35" customFormat="1" customHeight="1" spans="1:28">
      <c r="A2323" s="30"/>
      <c r="B2323" s="38">
        <v>46212</v>
      </c>
      <c r="C2323" s="69" t="s">
        <v>28</v>
      </c>
      <c r="D2323" s="30" t="s">
        <v>33</v>
      </c>
      <c r="E2323" s="65" t="s">
        <v>758</v>
      </c>
      <c r="F2323" s="56"/>
      <c r="G2323" s="56">
        <v>693</v>
      </c>
      <c r="H2323" s="32">
        <v>720413.969999998</v>
      </c>
      <c r="I2323" s="31" t="s">
        <v>11</v>
      </c>
      <c r="J2323" s="30"/>
      <c r="K2323" s="31"/>
      <c r="L2323" s="30">
        <v>202606</v>
      </c>
      <c r="M2323" s="31"/>
      <c r="N2323" s="30">
        <v>202607</v>
      </c>
      <c r="O2323" s="31"/>
      <c r="P2323" s="30"/>
      <c r="Z2323" s="44"/>
      <c r="AA2323" s="44"/>
      <c r="AB2323" s="44"/>
    </row>
    <row r="2324" s="35" customFormat="1" customHeight="1" spans="1:28">
      <c r="A2324" s="30"/>
      <c r="B2324" s="38">
        <v>46212</v>
      </c>
      <c r="C2324" s="69" t="s">
        <v>28</v>
      </c>
      <c r="D2324" s="30" t="s">
        <v>33</v>
      </c>
      <c r="E2324" s="65" t="s">
        <v>758</v>
      </c>
      <c r="F2324" s="56"/>
      <c r="G2324" s="56">
        <v>300</v>
      </c>
      <c r="H2324" s="32">
        <v>720113.969999998</v>
      </c>
      <c r="I2324" s="31" t="s">
        <v>45</v>
      </c>
      <c r="J2324" s="30"/>
      <c r="K2324" s="31"/>
      <c r="L2324" s="30"/>
      <c r="M2324" s="31"/>
      <c r="N2324" s="30">
        <v>202607</v>
      </c>
      <c r="O2324" s="31"/>
      <c r="P2324" s="30"/>
      <c r="Z2324" s="44"/>
      <c r="AA2324" s="44"/>
      <c r="AB2324" s="44"/>
    </row>
    <row r="2325" s="35" customFormat="1" customHeight="1" spans="1:28">
      <c r="A2325" s="30"/>
      <c r="B2325" s="38">
        <v>46212</v>
      </c>
      <c r="C2325" s="69" t="s">
        <v>28</v>
      </c>
      <c r="D2325" s="30" t="s">
        <v>33</v>
      </c>
      <c r="E2325" s="65" t="s">
        <v>759</v>
      </c>
      <c r="F2325" s="56"/>
      <c r="G2325" s="56">
        <v>219</v>
      </c>
      <c r="H2325" s="32">
        <v>719894.969999998</v>
      </c>
      <c r="I2325" s="31" t="s">
        <v>11</v>
      </c>
      <c r="J2325" s="30"/>
      <c r="K2325" s="31"/>
      <c r="L2325" s="30">
        <v>202606</v>
      </c>
      <c r="M2325" s="31"/>
      <c r="N2325" s="30">
        <v>202607</v>
      </c>
      <c r="O2325" s="31"/>
      <c r="P2325" s="30"/>
      <c r="Z2325" s="44"/>
      <c r="AA2325" s="44"/>
      <c r="AB2325" s="44"/>
    </row>
    <row r="2326" s="35" customFormat="1" customHeight="1" spans="1:28">
      <c r="A2326" s="30"/>
      <c r="B2326" s="38">
        <v>46212</v>
      </c>
      <c r="C2326" s="69" t="s">
        <v>28</v>
      </c>
      <c r="D2326" s="30" t="s">
        <v>33</v>
      </c>
      <c r="E2326" s="65" t="s">
        <v>760</v>
      </c>
      <c r="F2326" s="56"/>
      <c r="G2326" s="56">
        <v>1632</v>
      </c>
      <c r="H2326" s="32">
        <v>718262.969999998</v>
      </c>
      <c r="I2326" s="31" t="s">
        <v>11</v>
      </c>
      <c r="J2326" s="30"/>
      <c r="K2326" s="31"/>
      <c r="L2326" s="30">
        <v>202606</v>
      </c>
      <c r="M2326" s="31"/>
      <c r="N2326" s="30">
        <v>202607</v>
      </c>
      <c r="O2326" s="31"/>
      <c r="P2326" s="30"/>
      <c r="Z2326" s="44"/>
      <c r="AA2326" s="44"/>
      <c r="AB2326" s="44"/>
    </row>
    <row r="2327" s="35" customFormat="1" customHeight="1" spans="1:28">
      <c r="A2327" s="30"/>
      <c r="B2327" s="38">
        <v>46212</v>
      </c>
      <c r="C2327" s="69" t="s">
        <v>28</v>
      </c>
      <c r="D2327" s="30" t="s">
        <v>33</v>
      </c>
      <c r="E2327" s="65" t="s">
        <v>667</v>
      </c>
      <c r="F2327" s="56"/>
      <c r="G2327" s="56">
        <v>3570</v>
      </c>
      <c r="H2327" s="32">
        <v>714692.969999998</v>
      </c>
      <c r="I2327" s="31" t="s">
        <v>11</v>
      </c>
      <c r="J2327" s="30"/>
      <c r="K2327" s="31"/>
      <c r="L2327" s="30">
        <v>202606</v>
      </c>
      <c r="M2327" s="31"/>
      <c r="N2327" s="30">
        <v>202607</v>
      </c>
      <c r="O2327" s="31"/>
      <c r="P2327" s="30"/>
      <c r="Z2327" s="44"/>
      <c r="AA2327" s="44"/>
      <c r="AB2327" s="44"/>
    </row>
    <row r="2328" s="35" customFormat="1" customHeight="1" spans="1:28">
      <c r="A2328" s="30"/>
      <c r="B2328" s="38">
        <v>46212</v>
      </c>
      <c r="C2328" s="69" t="s">
        <v>28</v>
      </c>
      <c r="D2328" s="30" t="s">
        <v>33</v>
      </c>
      <c r="E2328" s="65" t="s">
        <v>761</v>
      </c>
      <c r="F2328" s="56"/>
      <c r="G2328" s="56">
        <v>28</v>
      </c>
      <c r="H2328" s="32">
        <v>714664.969999998</v>
      </c>
      <c r="I2328" s="31" t="s">
        <v>676</v>
      </c>
      <c r="J2328" s="30"/>
      <c r="K2328" s="31"/>
      <c r="L2328" s="30">
        <v>202606</v>
      </c>
      <c r="M2328" s="31"/>
      <c r="N2328" s="30">
        <v>202607</v>
      </c>
      <c r="O2328" s="31"/>
      <c r="P2328" s="30"/>
      <c r="Z2328" s="44"/>
      <c r="AA2328" s="44"/>
      <c r="AB2328" s="44"/>
    </row>
    <row r="2329" s="35" customFormat="1" customHeight="1" spans="1:28">
      <c r="A2329" s="30"/>
      <c r="B2329" s="38">
        <v>46203</v>
      </c>
      <c r="C2329" s="69" t="s">
        <v>28</v>
      </c>
      <c r="D2329" s="30" t="s">
        <v>33</v>
      </c>
      <c r="E2329" s="65" t="s">
        <v>761</v>
      </c>
      <c r="F2329" s="56"/>
      <c r="G2329" s="56">
        <v>8</v>
      </c>
      <c r="H2329" s="32">
        <v>714656.969999998</v>
      </c>
      <c r="I2329" s="31" t="s">
        <v>97</v>
      </c>
      <c r="J2329" s="30"/>
      <c r="K2329" s="31"/>
      <c r="L2329" s="30">
        <v>202606</v>
      </c>
      <c r="M2329" s="31"/>
      <c r="N2329" s="30">
        <v>202606</v>
      </c>
      <c r="O2329" s="31"/>
      <c r="P2329" s="30"/>
      <c r="Z2329" s="44"/>
      <c r="AA2329" s="44"/>
      <c r="AB2329" s="44"/>
    </row>
    <row r="2330" s="35" customFormat="1" ht="40" customHeight="1" spans="1:28">
      <c r="A2330" s="30"/>
      <c r="B2330" s="38">
        <v>46212</v>
      </c>
      <c r="C2330" s="69" t="s">
        <v>28</v>
      </c>
      <c r="D2330" s="30" t="s">
        <v>33</v>
      </c>
      <c r="E2330" s="65" t="s">
        <v>761</v>
      </c>
      <c r="F2330" s="56"/>
      <c r="G2330" s="56">
        <v>12</v>
      </c>
      <c r="H2330" s="32">
        <v>714644.969999998</v>
      </c>
      <c r="I2330" s="31" t="s">
        <v>66</v>
      </c>
      <c r="J2330" s="30"/>
      <c r="K2330" s="31"/>
      <c r="L2330" s="30">
        <v>202606</v>
      </c>
      <c r="M2330" s="31"/>
      <c r="N2330" s="30">
        <v>202607</v>
      </c>
      <c r="O2330" s="31"/>
      <c r="P2330" s="30"/>
      <c r="Z2330" s="44"/>
      <c r="AA2330" s="44"/>
      <c r="AB2330" s="44"/>
    </row>
    <row r="2331" s="35" customFormat="1" customHeight="1" spans="1:28">
      <c r="A2331" s="30"/>
      <c r="B2331" s="38">
        <v>46212</v>
      </c>
      <c r="C2331" s="69" t="s">
        <v>28</v>
      </c>
      <c r="D2331" s="30" t="s">
        <v>33</v>
      </c>
      <c r="E2331" s="65" t="s">
        <v>762</v>
      </c>
      <c r="F2331" s="56"/>
      <c r="G2331" s="56">
        <v>36</v>
      </c>
      <c r="H2331" s="32">
        <v>714608.969999998</v>
      </c>
      <c r="I2331" s="31" t="s">
        <v>264</v>
      </c>
      <c r="J2331" s="30"/>
      <c r="K2331" s="31"/>
      <c r="L2331" s="30">
        <v>202606</v>
      </c>
      <c r="M2331" s="31"/>
      <c r="N2331" s="30">
        <v>202607</v>
      </c>
      <c r="O2331" s="31"/>
      <c r="P2331" s="30"/>
      <c r="Z2331" s="44"/>
      <c r="AA2331" s="44"/>
      <c r="AB2331" s="44"/>
    </row>
    <row r="2332" s="35" customFormat="1" customHeight="1" spans="1:28">
      <c r="A2332" s="30"/>
      <c r="B2332" s="38">
        <v>46213</v>
      </c>
      <c r="C2332" s="69" t="s">
        <v>28</v>
      </c>
      <c r="D2332" s="30" t="s">
        <v>33</v>
      </c>
      <c r="E2332" s="65" t="s">
        <v>762</v>
      </c>
      <c r="F2332" s="56"/>
      <c r="G2332" s="56">
        <v>78</v>
      </c>
      <c r="H2332" s="32">
        <v>714530.969999998</v>
      </c>
      <c r="I2332" s="31" t="s">
        <v>219</v>
      </c>
      <c r="J2332" s="30"/>
      <c r="K2332" s="31"/>
      <c r="L2332" s="30">
        <v>202606</v>
      </c>
      <c r="M2332" s="31"/>
      <c r="N2332" s="30">
        <v>202607</v>
      </c>
      <c r="O2332" s="31"/>
      <c r="P2332" s="30"/>
      <c r="Z2332" s="44"/>
      <c r="AA2332" s="44"/>
      <c r="AB2332" s="44"/>
    </row>
    <row r="2333" s="35" customFormat="1" customHeight="1" spans="1:28">
      <c r="A2333" s="30"/>
      <c r="B2333" s="38">
        <v>46212</v>
      </c>
      <c r="C2333" s="69" t="s">
        <v>28</v>
      </c>
      <c r="D2333" s="30"/>
      <c r="E2333" s="58" t="s">
        <v>763</v>
      </c>
      <c r="F2333" s="56"/>
      <c r="G2333" s="56">
        <v>2658</v>
      </c>
      <c r="H2333" s="32">
        <v>711872.969999998</v>
      </c>
      <c r="I2333" s="31"/>
      <c r="J2333" s="30"/>
      <c r="K2333" s="31"/>
      <c r="L2333" s="30">
        <v>202606</v>
      </c>
      <c r="M2333" s="31"/>
      <c r="N2333" s="30">
        <v>202607</v>
      </c>
      <c r="O2333" s="31"/>
      <c r="P2333" s="30"/>
      <c r="Z2333" s="44"/>
      <c r="AA2333" s="44"/>
      <c r="AB2333" s="44"/>
    </row>
    <row r="2334" s="35" customFormat="1" customHeight="1" spans="1:28">
      <c r="A2334" s="30"/>
      <c r="B2334" s="38">
        <v>46212</v>
      </c>
      <c r="C2334" s="69" t="s">
        <v>28</v>
      </c>
      <c r="D2334" s="30"/>
      <c r="E2334" s="58" t="s">
        <v>764</v>
      </c>
      <c r="F2334" s="56"/>
      <c r="G2334" s="56">
        <v>1786.9</v>
      </c>
      <c r="H2334" s="32">
        <v>710086.069999998</v>
      </c>
      <c r="I2334" s="31"/>
      <c r="J2334" s="30"/>
      <c r="K2334" s="31"/>
      <c r="L2334" s="30">
        <v>202606</v>
      </c>
      <c r="M2334" s="31"/>
      <c r="N2334" s="30">
        <v>202607</v>
      </c>
      <c r="O2334" s="31"/>
      <c r="P2334" s="30"/>
      <c r="Z2334" s="44"/>
      <c r="AA2334" s="44"/>
      <c r="AB2334" s="44"/>
    </row>
    <row r="2335" s="35" customFormat="1" customHeight="1" spans="1:28">
      <c r="A2335" s="30"/>
      <c r="B2335" s="38">
        <v>46217</v>
      </c>
      <c r="C2335" s="69" t="s">
        <v>28</v>
      </c>
      <c r="D2335" s="30" t="s">
        <v>33</v>
      </c>
      <c r="E2335" s="65" t="s">
        <v>73</v>
      </c>
      <c r="F2335" s="56">
        <v>2938.06</v>
      </c>
      <c r="G2335" s="56"/>
      <c r="H2335" s="32">
        <v>713024.129999997</v>
      </c>
      <c r="I2335" s="31" t="s">
        <v>74</v>
      </c>
      <c r="J2335" s="30"/>
      <c r="K2335" s="31"/>
      <c r="L2335" s="30">
        <v>202607</v>
      </c>
      <c r="M2335" s="31"/>
      <c r="N2335" s="30">
        <v>202607</v>
      </c>
      <c r="O2335" s="31"/>
      <c r="P2335" s="30"/>
      <c r="Z2335" s="44"/>
      <c r="AA2335" s="44"/>
      <c r="AB2335" s="44"/>
    </row>
    <row r="2336" s="35" customFormat="1" customHeight="1" spans="1:28">
      <c r="A2336" s="30"/>
      <c r="B2336" s="38">
        <v>46217</v>
      </c>
      <c r="C2336" s="69" t="s">
        <v>28</v>
      </c>
      <c r="D2336" s="30" t="s">
        <v>33</v>
      </c>
      <c r="E2336" s="65" t="s">
        <v>161</v>
      </c>
      <c r="F2336" s="56">
        <v>59.8</v>
      </c>
      <c r="G2336" s="56"/>
      <c r="H2336" s="32">
        <v>713083.929999997</v>
      </c>
      <c r="I2336" s="31" t="s">
        <v>162</v>
      </c>
      <c r="J2336" s="30"/>
      <c r="K2336" s="31"/>
      <c r="L2336" s="30">
        <v>202606</v>
      </c>
      <c r="M2336" s="31"/>
      <c r="N2336" s="30">
        <v>202607</v>
      </c>
      <c r="O2336" s="31"/>
      <c r="P2336" s="30"/>
      <c r="Z2336" s="44"/>
      <c r="AA2336" s="44"/>
      <c r="AB2336" s="44"/>
    </row>
    <row r="2337" s="35" customFormat="1" customHeight="1" spans="1:28">
      <c r="A2337" s="30"/>
      <c r="B2337" s="38">
        <v>46217</v>
      </c>
      <c r="C2337" s="69" t="s">
        <v>28</v>
      </c>
      <c r="D2337" s="30" t="s">
        <v>33</v>
      </c>
      <c r="E2337" s="65" t="s">
        <v>100</v>
      </c>
      <c r="F2337" s="56">
        <v>3517.87</v>
      </c>
      <c r="G2337" s="56"/>
      <c r="H2337" s="32">
        <v>716601.799999997</v>
      </c>
      <c r="I2337" s="31" t="s">
        <v>101</v>
      </c>
      <c r="J2337" s="30"/>
      <c r="K2337" s="31"/>
      <c r="L2337" s="30">
        <v>202607</v>
      </c>
      <c r="M2337" s="31"/>
      <c r="N2337" s="30">
        <v>202607</v>
      </c>
      <c r="O2337" s="31"/>
      <c r="P2337" s="30"/>
      <c r="Z2337" s="44"/>
      <c r="AA2337" s="44"/>
      <c r="AB2337" s="44"/>
    </row>
    <row r="2338" s="35" customFormat="1" customHeight="1" spans="1:28">
      <c r="A2338" s="30"/>
      <c r="B2338" s="38">
        <v>46217</v>
      </c>
      <c r="C2338" s="69" t="s">
        <v>28</v>
      </c>
      <c r="D2338" s="30"/>
      <c r="E2338" s="58" t="s">
        <v>765</v>
      </c>
      <c r="F2338" s="56">
        <v>32.04</v>
      </c>
      <c r="G2338" s="56"/>
      <c r="H2338" s="32">
        <v>716633.839999997</v>
      </c>
      <c r="I2338" s="31"/>
      <c r="J2338" s="30"/>
      <c r="K2338" s="31"/>
      <c r="L2338" s="30"/>
      <c r="M2338" s="65" t="s">
        <v>765</v>
      </c>
      <c r="N2338" s="30">
        <v>202607</v>
      </c>
      <c r="O2338" s="31"/>
      <c r="P2338" s="30"/>
      <c r="Z2338" s="44"/>
      <c r="AA2338" s="44"/>
      <c r="AB2338" s="44"/>
    </row>
    <row r="2339" s="35" customFormat="1" customHeight="1" spans="1:28">
      <c r="A2339" s="30"/>
      <c r="B2339" s="38">
        <v>46217</v>
      </c>
      <c r="C2339" s="69" t="s">
        <v>28</v>
      </c>
      <c r="D2339" s="30"/>
      <c r="E2339" s="58" t="s">
        <v>766</v>
      </c>
      <c r="F2339" s="56">
        <v>64.08</v>
      </c>
      <c r="G2339" s="56"/>
      <c r="H2339" s="32">
        <v>716697.919999997</v>
      </c>
      <c r="I2339" s="31"/>
      <c r="J2339" s="30"/>
      <c r="K2339" s="31"/>
      <c r="L2339" s="30"/>
      <c r="M2339" s="65" t="s">
        <v>766</v>
      </c>
      <c r="N2339" s="30">
        <v>202607</v>
      </c>
      <c r="O2339" s="31"/>
      <c r="P2339" s="30"/>
      <c r="Z2339" s="44"/>
      <c r="AA2339" s="44"/>
      <c r="AB2339" s="44"/>
    </row>
    <row r="2340" s="35" customFormat="1" customHeight="1" spans="1:28">
      <c r="A2340" s="30"/>
      <c r="B2340" s="38">
        <v>46217</v>
      </c>
      <c r="C2340" s="69" t="s">
        <v>28</v>
      </c>
      <c r="D2340" s="30" t="s">
        <v>33</v>
      </c>
      <c r="E2340" s="56" t="s">
        <v>108</v>
      </c>
      <c r="F2340" s="56">
        <v>500</v>
      </c>
      <c r="G2340" s="56"/>
      <c r="H2340" s="32">
        <v>717197.919999997</v>
      </c>
      <c r="I2340" s="31" t="s">
        <v>109</v>
      </c>
      <c r="J2340" s="30"/>
      <c r="K2340" s="31"/>
      <c r="L2340" s="30">
        <v>202607</v>
      </c>
      <c r="M2340" s="31"/>
      <c r="N2340" s="30">
        <v>202607</v>
      </c>
      <c r="O2340" s="31"/>
      <c r="P2340" s="30"/>
      <c r="Z2340" s="44"/>
      <c r="AA2340" s="44"/>
      <c r="AB2340" s="44"/>
    </row>
    <row r="2341" s="35" customFormat="1" customHeight="1" spans="1:28">
      <c r="A2341" s="30"/>
      <c r="B2341" s="38">
        <v>46217</v>
      </c>
      <c r="C2341" s="69" t="s">
        <v>28</v>
      </c>
      <c r="D2341" s="30"/>
      <c r="E2341" s="65" t="s">
        <v>79</v>
      </c>
      <c r="F2341" s="56">
        <v>2126.06</v>
      </c>
      <c r="G2341" s="56"/>
      <c r="H2341" s="32">
        <v>719323.979999997</v>
      </c>
      <c r="I2341" s="31" t="s">
        <v>80</v>
      </c>
      <c r="J2341" s="30"/>
      <c r="K2341" s="31"/>
      <c r="L2341" s="30">
        <v>202607</v>
      </c>
      <c r="M2341" s="31"/>
      <c r="N2341" s="30">
        <v>202607</v>
      </c>
      <c r="O2341" s="31"/>
      <c r="P2341" s="30"/>
      <c r="Z2341" s="44"/>
      <c r="AA2341" s="44"/>
      <c r="AB2341" s="44"/>
    </row>
    <row r="2342" s="35" customFormat="1" customHeight="1" spans="1:28">
      <c r="A2342" s="30"/>
      <c r="B2342" s="38">
        <v>46203</v>
      </c>
      <c r="C2342" s="69" t="s">
        <v>28</v>
      </c>
      <c r="D2342" s="30"/>
      <c r="E2342" s="65" t="s">
        <v>767</v>
      </c>
      <c r="F2342" s="56"/>
      <c r="G2342" s="56">
        <v>4758</v>
      </c>
      <c r="H2342" s="32">
        <v>714565.979999997</v>
      </c>
      <c r="I2342" s="31"/>
      <c r="J2342" s="30"/>
      <c r="K2342" s="31"/>
      <c r="L2342" s="30">
        <v>202606</v>
      </c>
      <c r="M2342" s="31"/>
      <c r="N2342" s="30">
        <v>202606</v>
      </c>
      <c r="O2342" s="31"/>
      <c r="P2342" s="30"/>
      <c r="Z2342" s="44"/>
      <c r="AA2342" s="44"/>
      <c r="AB2342" s="44"/>
    </row>
    <row r="2343" s="35" customFormat="1" customHeight="1" spans="1:28">
      <c r="A2343" s="30"/>
      <c r="B2343" s="38">
        <v>46203</v>
      </c>
      <c r="C2343" s="69" t="s">
        <v>28</v>
      </c>
      <c r="D2343" s="30"/>
      <c r="E2343" s="76" t="s">
        <v>559</v>
      </c>
      <c r="F2343" s="56"/>
      <c r="G2343" s="57">
        <v>5354.9</v>
      </c>
      <c r="H2343" s="32">
        <v>709211.079999996</v>
      </c>
      <c r="I2343" s="31"/>
      <c r="J2343" s="30"/>
      <c r="K2343" s="31"/>
      <c r="L2343" s="30">
        <v>202606</v>
      </c>
      <c r="M2343" s="31"/>
      <c r="N2343" s="30">
        <v>202606</v>
      </c>
      <c r="O2343" s="31"/>
      <c r="P2343" s="30"/>
      <c r="Z2343" s="44"/>
      <c r="AA2343" s="44"/>
      <c r="AB2343" s="44"/>
    </row>
    <row r="2344" s="35" customFormat="1" customHeight="1" spans="1:28">
      <c r="A2344" s="30"/>
      <c r="B2344" s="38">
        <v>46203</v>
      </c>
      <c r="C2344" s="69" t="s">
        <v>28</v>
      </c>
      <c r="D2344" s="30"/>
      <c r="E2344" s="65" t="s">
        <v>564</v>
      </c>
      <c r="F2344" s="56"/>
      <c r="G2344" s="57">
        <v>260</v>
      </c>
      <c r="H2344" s="32">
        <v>708951.079999996</v>
      </c>
      <c r="I2344" s="31"/>
      <c r="J2344" s="30"/>
      <c r="K2344" s="31"/>
      <c r="L2344" s="30">
        <v>202606</v>
      </c>
      <c r="M2344" s="31"/>
      <c r="N2344" s="30">
        <v>202606</v>
      </c>
      <c r="O2344" s="31"/>
      <c r="P2344" s="30"/>
      <c r="Z2344" s="44"/>
      <c r="AA2344" s="44"/>
      <c r="AB2344" s="44"/>
    </row>
    <row r="2345" s="35" customFormat="1" customHeight="1" spans="1:28">
      <c r="A2345" s="30"/>
      <c r="B2345" s="38">
        <v>46203</v>
      </c>
      <c r="C2345" s="69" t="s">
        <v>28</v>
      </c>
      <c r="D2345" s="30"/>
      <c r="E2345" s="76" t="s">
        <v>568</v>
      </c>
      <c r="F2345" s="56"/>
      <c r="G2345" s="57">
        <v>60</v>
      </c>
      <c r="H2345" s="32">
        <v>708891.079999996</v>
      </c>
      <c r="I2345" s="31"/>
      <c r="J2345" s="30"/>
      <c r="K2345" s="31"/>
      <c r="L2345" s="30">
        <v>202606</v>
      </c>
      <c r="M2345" s="31"/>
      <c r="N2345" s="30">
        <v>202606</v>
      </c>
      <c r="O2345" s="31"/>
      <c r="P2345" s="30"/>
      <c r="Z2345" s="44"/>
      <c r="AA2345" s="44"/>
      <c r="AB2345" s="44"/>
    </row>
    <row r="2346" s="35" customFormat="1" customHeight="1" spans="1:28">
      <c r="A2346" s="30"/>
      <c r="B2346" s="38">
        <v>46203</v>
      </c>
      <c r="C2346" s="69" t="s">
        <v>28</v>
      </c>
      <c r="D2346" s="30"/>
      <c r="E2346" s="76" t="s">
        <v>568</v>
      </c>
      <c r="F2346" s="56"/>
      <c r="G2346" s="57">
        <v>12</v>
      </c>
      <c r="H2346" s="32">
        <v>708879.079999996</v>
      </c>
      <c r="I2346" s="31"/>
      <c r="J2346" s="30"/>
      <c r="K2346" s="31"/>
      <c r="L2346" s="30">
        <v>202606</v>
      </c>
      <c r="M2346" s="31"/>
      <c r="N2346" s="30">
        <v>202606</v>
      </c>
      <c r="O2346" s="31"/>
      <c r="P2346" s="30"/>
      <c r="Z2346" s="44"/>
      <c r="AA2346" s="44"/>
      <c r="AB2346" s="44"/>
    </row>
    <row r="2347" s="35" customFormat="1" customHeight="1" spans="1:28">
      <c r="A2347" s="30"/>
      <c r="B2347" s="38">
        <v>46203</v>
      </c>
      <c r="C2347" s="69" t="s">
        <v>28</v>
      </c>
      <c r="D2347" s="30"/>
      <c r="E2347" s="65" t="s">
        <v>764</v>
      </c>
      <c r="F2347" s="56">
        <v>10444.9</v>
      </c>
      <c r="G2347" s="57"/>
      <c r="H2347" s="32">
        <v>719323.979999997</v>
      </c>
      <c r="I2347" s="31"/>
      <c r="J2347" s="30"/>
      <c r="K2347" s="31"/>
      <c r="L2347" s="30">
        <v>202606</v>
      </c>
      <c r="M2347" s="31"/>
      <c r="N2347" s="30">
        <v>202606</v>
      </c>
      <c r="O2347" s="31"/>
      <c r="P2347" s="30"/>
      <c r="Z2347" s="44"/>
      <c r="AA2347" s="44"/>
      <c r="AB2347" s="44"/>
    </row>
    <row r="2348" s="35" customFormat="1" customHeight="1" spans="1:28">
      <c r="A2348" s="30"/>
      <c r="B2348" s="38">
        <v>46217</v>
      </c>
      <c r="C2348" s="69" t="s">
        <v>28</v>
      </c>
      <c r="D2348" s="30"/>
      <c r="E2348" s="65" t="s">
        <v>755</v>
      </c>
      <c r="F2348" s="56"/>
      <c r="G2348" s="57">
        <v>5000</v>
      </c>
      <c r="H2348" s="32">
        <v>714323.979999997</v>
      </c>
      <c r="I2348" s="31"/>
      <c r="J2348" s="30"/>
      <c r="K2348" s="31"/>
      <c r="L2348" s="30">
        <v>202607</v>
      </c>
      <c r="M2348" s="31"/>
      <c r="N2348" s="30">
        <v>202607</v>
      </c>
      <c r="O2348" s="31"/>
      <c r="P2348" s="30"/>
      <c r="Z2348" s="44"/>
      <c r="AA2348" s="44"/>
      <c r="AB2348" s="44"/>
    </row>
    <row r="2349" s="35" customFormat="1" customHeight="1" spans="1:28">
      <c r="A2349" s="30"/>
      <c r="B2349" s="38">
        <v>46217</v>
      </c>
      <c r="C2349" s="69" t="s">
        <v>28</v>
      </c>
      <c r="D2349" s="30" t="s">
        <v>33</v>
      </c>
      <c r="E2349" s="65" t="s">
        <v>75</v>
      </c>
      <c r="F2349" s="56">
        <v>1776.01</v>
      </c>
      <c r="G2349" s="56"/>
      <c r="H2349" s="32">
        <v>716099.989999996</v>
      </c>
      <c r="I2349" s="30" t="s">
        <v>76</v>
      </c>
      <c r="J2349" s="30"/>
      <c r="K2349" s="31"/>
      <c r="L2349" s="30">
        <v>202607</v>
      </c>
      <c r="M2349" s="31"/>
      <c r="N2349" s="30">
        <v>202607</v>
      </c>
      <c r="O2349" s="31"/>
      <c r="P2349" s="30"/>
      <c r="Z2349" s="44"/>
      <c r="AA2349" s="44"/>
      <c r="AB2349" s="44"/>
    </row>
    <row r="2350" s="35" customFormat="1" customHeight="1" spans="1:28">
      <c r="A2350" s="30"/>
      <c r="B2350" s="38">
        <v>46218</v>
      </c>
      <c r="C2350" s="69" t="s">
        <v>28</v>
      </c>
      <c r="D2350" s="30" t="s">
        <v>33</v>
      </c>
      <c r="E2350" s="65" t="s">
        <v>106</v>
      </c>
      <c r="F2350" s="56">
        <v>1190.56</v>
      </c>
      <c r="G2350" s="56"/>
      <c r="H2350" s="32">
        <v>717290.549999996</v>
      </c>
      <c r="I2350" s="31" t="s">
        <v>107</v>
      </c>
      <c r="J2350" s="30"/>
      <c r="K2350" s="31"/>
      <c r="L2350" s="30">
        <v>202607</v>
      </c>
      <c r="M2350" s="31"/>
      <c r="N2350" s="30">
        <v>202607</v>
      </c>
      <c r="O2350" s="31"/>
      <c r="P2350" s="30"/>
      <c r="Z2350" s="44"/>
      <c r="AA2350" s="44"/>
      <c r="AB2350" s="44"/>
    </row>
    <row r="2351" s="35" customFormat="1" customHeight="1" spans="1:28">
      <c r="A2351" s="30"/>
      <c r="B2351" s="38">
        <v>46218</v>
      </c>
      <c r="C2351" s="69" t="s">
        <v>28</v>
      </c>
      <c r="D2351" s="30" t="s">
        <v>33</v>
      </c>
      <c r="E2351" s="56" t="s">
        <v>90</v>
      </c>
      <c r="F2351" s="56">
        <v>1806.59</v>
      </c>
      <c r="G2351" s="56"/>
      <c r="H2351" s="32">
        <v>719097.139999996</v>
      </c>
      <c r="I2351" s="31" t="s">
        <v>91</v>
      </c>
      <c r="J2351" s="30"/>
      <c r="K2351" s="31"/>
      <c r="L2351" s="30">
        <v>202607</v>
      </c>
      <c r="M2351" s="31"/>
      <c r="N2351" s="30">
        <v>202607</v>
      </c>
      <c r="O2351" s="31"/>
      <c r="P2351" s="30"/>
      <c r="Z2351" s="44"/>
      <c r="AA2351" s="44"/>
      <c r="AB2351" s="44"/>
    </row>
    <row r="2352" s="35" customFormat="1" customHeight="1" spans="1:28">
      <c r="A2352" s="30"/>
      <c r="B2352" s="38">
        <v>46218</v>
      </c>
      <c r="C2352" s="69" t="s">
        <v>28</v>
      </c>
      <c r="D2352" s="30" t="s">
        <v>33</v>
      </c>
      <c r="E2352" s="65" t="s">
        <v>77</v>
      </c>
      <c r="F2352" s="56">
        <v>2052.38</v>
      </c>
      <c r="G2352" s="56"/>
      <c r="H2352" s="32">
        <v>721149.519999996</v>
      </c>
      <c r="I2352" s="31" t="s">
        <v>78</v>
      </c>
      <c r="J2352" s="30"/>
      <c r="K2352" s="31"/>
      <c r="L2352" s="30">
        <v>202607</v>
      </c>
      <c r="M2352" s="31"/>
      <c r="N2352" s="30">
        <v>202607</v>
      </c>
      <c r="O2352" s="31"/>
      <c r="P2352" s="30"/>
      <c r="Z2352" s="44"/>
      <c r="AA2352" s="44"/>
      <c r="AB2352" s="44"/>
    </row>
    <row r="2353" s="35" customFormat="1" customHeight="1" spans="1:28">
      <c r="A2353" s="30"/>
      <c r="B2353" s="38">
        <v>46218</v>
      </c>
      <c r="C2353" s="69" t="s">
        <v>28</v>
      </c>
      <c r="D2353" s="30" t="s">
        <v>33</v>
      </c>
      <c r="E2353" s="65" t="s">
        <v>108</v>
      </c>
      <c r="F2353" s="56">
        <v>6111.45</v>
      </c>
      <c r="G2353" s="56"/>
      <c r="H2353" s="32">
        <v>727260.969999996</v>
      </c>
      <c r="I2353" s="31" t="s">
        <v>109</v>
      </c>
      <c r="J2353" s="30"/>
      <c r="K2353" s="31"/>
      <c r="L2353" s="30">
        <v>202607</v>
      </c>
      <c r="M2353" s="31"/>
      <c r="N2353" s="30">
        <v>202607</v>
      </c>
      <c r="O2353" s="31"/>
      <c r="P2353" s="30"/>
      <c r="Z2353" s="44"/>
      <c r="AA2353" s="44"/>
      <c r="AB2353" s="44"/>
    </row>
    <row r="2354" s="35" customFormat="1" customHeight="1" spans="1:28">
      <c r="A2354" s="30"/>
      <c r="B2354" s="38">
        <v>46218</v>
      </c>
      <c r="C2354" s="69" t="s">
        <v>28</v>
      </c>
      <c r="D2354" s="30" t="s">
        <v>33</v>
      </c>
      <c r="E2354" s="65" t="s">
        <v>624</v>
      </c>
      <c r="F2354" s="56">
        <v>413.31</v>
      </c>
      <c r="G2354" s="56"/>
      <c r="H2354" s="32">
        <v>727674.279999996</v>
      </c>
      <c r="I2354" s="31" t="s">
        <v>274</v>
      </c>
      <c r="J2354" s="30"/>
      <c r="K2354" s="31"/>
      <c r="L2354" s="30">
        <v>202607</v>
      </c>
      <c r="M2354" s="31"/>
      <c r="N2354" s="30">
        <v>202607</v>
      </c>
      <c r="O2354" s="31"/>
      <c r="P2354" s="30"/>
      <c r="Z2354" s="44"/>
      <c r="AA2354" s="44"/>
      <c r="AB2354" s="44"/>
    </row>
    <row r="2355" s="35" customFormat="1" customHeight="1" spans="1:28">
      <c r="A2355" s="30"/>
      <c r="B2355" s="38">
        <v>46218</v>
      </c>
      <c r="C2355" s="69" t="s">
        <v>28</v>
      </c>
      <c r="D2355" s="30" t="s">
        <v>33</v>
      </c>
      <c r="E2355" s="58" t="s">
        <v>98</v>
      </c>
      <c r="F2355" s="56">
        <v>994.76</v>
      </c>
      <c r="G2355" s="56"/>
      <c r="H2355" s="32">
        <v>728669.039999995</v>
      </c>
      <c r="I2355" s="31" t="s">
        <v>99</v>
      </c>
      <c r="J2355" s="30"/>
      <c r="K2355" s="31"/>
      <c r="L2355" s="30">
        <v>202607</v>
      </c>
      <c r="M2355" s="31"/>
      <c r="N2355" s="30">
        <v>202607</v>
      </c>
      <c r="O2355" s="31"/>
      <c r="P2355" s="30"/>
      <c r="Z2355" s="44"/>
      <c r="AA2355" s="44"/>
      <c r="AB2355" s="44"/>
    </row>
    <row r="2356" s="35" customFormat="1" customHeight="1" spans="1:28">
      <c r="A2356" s="30"/>
      <c r="B2356" s="38">
        <v>46218</v>
      </c>
      <c r="C2356" s="69" t="s">
        <v>28</v>
      </c>
      <c r="D2356" s="30" t="s">
        <v>33</v>
      </c>
      <c r="E2356" s="74" t="s">
        <v>164</v>
      </c>
      <c r="F2356" s="56"/>
      <c r="G2356" s="57">
        <v>4718.16</v>
      </c>
      <c r="H2356" s="32">
        <v>723950.879999995</v>
      </c>
      <c r="I2356" s="31" t="s">
        <v>11</v>
      </c>
      <c r="J2356" s="30"/>
      <c r="K2356" s="31"/>
      <c r="L2356" s="30">
        <v>202607</v>
      </c>
      <c r="M2356" s="31"/>
      <c r="N2356" s="30">
        <v>202607</v>
      </c>
      <c r="O2356" s="31"/>
      <c r="P2356" s="30"/>
      <c r="Z2356" s="44"/>
      <c r="AA2356" s="44"/>
      <c r="AB2356" s="44"/>
    </row>
    <row r="2357" s="35" customFormat="1" customHeight="1" spans="1:28">
      <c r="A2357" s="30"/>
      <c r="B2357" s="38">
        <v>46218</v>
      </c>
      <c r="C2357" s="69" t="s">
        <v>28</v>
      </c>
      <c r="D2357" s="30" t="s">
        <v>33</v>
      </c>
      <c r="E2357" s="74" t="s">
        <v>166</v>
      </c>
      <c r="F2357" s="56"/>
      <c r="G2357" s="56">
        <v>800</v>
      </c>
      <c r="H2357" s="32">
        <v>723150.879999995</v>
      </c>
      <c r="I2357" s="31" t="s">
        <v>11</v>
      </c>
      <c r="J2357" s="30"/>
      <c r="K2357" s="31"/>
      <c r="L2357" s="30">
        <v>202607</v>
      </c>
      <c r="M2357" s="31"/>
      <c r="N2357" s="30">
        <v>202607</v>
      </c>
      <c r="O2357" s="31"/>
      <c r="P2357" s="30"/>
      <c r="Z2357" s="44"/>
      <c r="AA2357" s="44"/>
      <c r="AB2357" s="44"/>
    </row>
    <row r="2358" s="35" customFormat="1" customHeight="1" spans="1:28">
      <c r="A2358" s="30"/>
      <c r="B2358" s="38">
        <v>46218</v>
      </c>
      <c r="C2358" s="69" t="s">
        <v>28</v>
      </c>
      <c r="D2358" s="30" t="s">
        <v>33</v>
      </c>
      <c r="E2358" s="74" t="s">
        <v>594</v>
      </c>
      <c r="F2358" s="56"/>
      <c r="G2358" s="56">
        <v>2350.18</v>
      </c>
      <c r="H2358" s="32">
        <v>720800.699999996</v>
      </c>
      <c r="I2358" s="30" t="s">
        <v>227</v>
      </c>
      <c r="J2358" s="30"/>
      <c r="K2358" s="31"/>
      <c r="L2358" s="30">
        <v>202607</v>
      </c>
      <c r="M2358" s="31"/>
      <c r="N2358" s="30">
        <v>202607</v>
      </c>
      <c r="O2358" s="31"/>
      <c r="P2358" s="30"/>
      <c r="Z2358" s="44"/>
      <c r="AA2358" s="44"/>
      <c r="AB2358" s="44"/>
    </row>
    <row r="2359" s="35" customFormat="1" customHeight="1" spans="1:28">
      <c r="A2359" s="30"/>
      <c r="B2359" s="38">
        <v>46218</v>
      </c>
      <c r="C2359" s="69" t="s">
        <v>28</v>
      </c>
      <c r="D2359" s="30" t="s">
        <v>33</v>
      </c>
      <c r="E2359" s="74" t="s">
        <v>659</v>
      </c>
      <c r="F2359" s="56"/>
      <c r="G2359" s="56">
        <v>2426.67</v>
      </c>
      <c r="H2359" s="32">
        <v>718374.029999996</v>
      </c>
      <c r="I2359" s="31" t="s">
        <v>534</v>
      </c>
      <c r="J2359" s="30"/>
      <c r="K2359" s="31"/>
      <c r="L2359" s="30">
        <v>202607</v>
      </c>
      <c r="M2359" s="31"/>
      <c r="N2359" s="30">
        <v>202607</v>
      </c>
      <c r="O2359" s="31"/>
      <c r="P2359" s="30"/>
      <c r="Z2359" s="44"/>
      <c r="AA2359" s="44"/>
      <c r="AB2359" s="44"/>
    </row>
    <row r="2360" s="35" customFormat="1" customHeight="1" spans="1:28">
      <c r="A2360" s="30"/>
      <c r="B2360" s="38">
        <v>46218</v>
      </c>
      <c r="C2360" s="69" t="s">
        <v>28</v>
      </c>
      <c r="D2360" s="30" t="s">
        <v>33</v>
      </c>
      <c r="E2360" s="74" t="s">
        <v>660</v>
      </c>
      <c r="F2360" s="56"/>
      <c r="G2360" s="56">
        <v>1793.33</v>
      </c>
      <c r="H2360" s="32">
        <v>716580.699999996</v>
      </c>
      <c r="I2360" s="31" t="s">
        <v>534</v>
      </c>
      <c r="J2360" s="30"/>
      <c r="K2360" s="31"/>
      <c r="L2360" s="30">
        <v>202607</v>
      </c>
      <c r="M2360" s="31"/>
      <c r="N2360" s="30">
        <v>202607</v>
      </c>
      <c r="O2360" s="31"/>
      <c r="P2360" s="30"/>
      <c r="Z2360" s="44"/>
      <c r="AA2360" s="44"/>
      <c r="AB2360" s="44"/>
    </row>
    <row r="2361" s="35" customFormat="1" customHeight="1" spans="1:28">
      <c r="A2361" s="30"/>
      <c r="B2361" s="38">
        <v>46218</v>
      </c>
      <c r="C2361" s="69" t="s">
        <v>28</v>
      </c>
      <c r="D2361" s="30" t="s">
        <v>33</v>
      </c>
      <c r="E2361" s="74" t="s">
        <v>723</v>
      </c>
      <c r="F2361" s="56"/>
      <c r="G2361" s="56">
        <v>4076.35</v>
      </c>
      <c r="H2361" s="32">
        <v>712504.349999996</v>
      </c>
      <c r="I2361" s="30" t="s">
        <v>82</v>
      </c>
      <c r="J2361" s="30"/>
      <c r="K2361" s="31"/>
      <c r="L2361" s="30">
        <v>202607</v>
      </c>
      <c r="M2361" s="31"/>
      <c r="N2361" s="30">
        <v>202607</v>
      </c>
      <c r="O2361" s="31"/>
      <c r="P2361" s="30"/>
      <c r="Z2361" s="44"/>
      <c r="AA2361" s="44"/>
      <c r="AB2361" s="44"/>
    </row>
    <row r="2362" s="35" customFormat="1" customHeight="1" spans="1:28">
      <c r="A2362" s="30"/>
      <c r="B2362" s="38">
        <v>46218</v>
      </c>
      <c r="C2362" s="69" t="s">
        <v>28</v>
      </c>
      <c r="D2362" s="30"/>
      <c r="E2362" s="74" t="s">
        <v>768</v>
      </c>
      <c r="F2362" s="56"/>
      <c r="G2362" s="56">
        <v>1566.67</v>
      </c>
      <c r="H2362" s="32">
        <v>710937.679999996</v>
      </c>
      <c r="I2362" s="31" t="s">
        <v>274</v>
      </c>
      <c r="J2362" s="30"/>
      <c r="K2362" s="31"/>
      <c r="L2362" s="30">
        <v>202607</v>
      </c>
      <c r="M2362" s="31"/>
      <c r="N2362" s="30">
        <v>202607</v>
      </c>
      <c r="O2362" s="31"/>
      <c r="P2362" s="30"/>
      <c r="Z2362" s="44"/>
      <c r="AA2362" s="44"/>
      <c r="AB2362" s="44"/>
    </row>
    <row r="2363" s="35" customFormat="1" customHeight="1" spans="1:28">
      <c r="A2363" s="30"/>
      <c r="B2363" s="38">
        <v>46218</v>
      </c>
      <c r="C2363" s="69" t="s">
        <v>28</v>
      </c>
      <c r="D2363" s="30" t="s">
        <v>33</v>
      </c>
      <c r="E2363" s="74" t="s">
        <v>167</v>
      </c>
      <c r="F2363" s="56"/>
      <c r="G2363" s="56">
        <v>4733.88</v>
      </c>
      <c r="H2363" s="32">
        <v>706203.799999996</v>
      </c>
      <c r="I2363" s="31" t="s">
        <v>72</v>
      </c>
      <c r="J2363" s="30"/>
      <c r="K2363" s="31"/>
      <c r="L2363" s="30">
        <v>202607</v>
      </c>
      <c r="M2363" s="31"/>
      <c r="N2363" s="30">
        <v>202607</v>
      </c>
      <c r="O2363" s="31"/>
      <c r="P2363" s="30"/>
      <c r="Z2363" s="44"/>
      <c r="AA2363" s="44"/>
      <c r="AB2363" s="44"/>
    </row>
    <row r="2364" s="35" customFormat="1" customHeight="1" spans="1:28">
      <c r="A2364" s="30"/>
      <c r="B2364" s="38">
        <v>46218</v>
      </c>
      <c r="C2364" s="69" t="s">
        <v>28</v>
      </c>
      <c r="D2364" s="30" t="s">
        <v>33</v>
      </c>
      <c r="E2364" s="74" t="s">
        <v>168</v>
      </c>
      <c r="F2364" s="56"/>
      <c r="G2364" s="56">
        <v>2531.16</v>
      </c>
      <c r="H2364" s="32">
        <v>703672.639999996</v>
      </c>
      <c r="I2364" s="31" t="s">
        <v>72</v>
      </c>
      <c r="J2364" s="30"/>
      <c r="K2364" s="31"/>
      <c r="L2364" s="30">
        <v>202607</v>
      </c>
      <c r="M2364" s="31"/>
      <c r="N2364" s="30">
        <v>202607</v>
      </c>
      <c r="O2364" s="31"/>
      <c r="P2364" s="30"/>
      <c r="Z2364" s="44"/>
      <c r="AA2364" s="44"/>
      <c r="AB2364" s="44"/>
    </row>
    <row r="2365" s="35" customFormat="1" customHeight="1" spans="1:28">
      <c r="A2365" s="30"/>
      <c r="B2365" s="38">
        <v>46218</v>
      </c>
      <c r="C2365" s="69" t="s">
        <v>28</v>
      </c>
      <c r="D2365" s="30" t="s">
        <v>33</v>
      </c>
      <c r="E2365" s="74" t="s">
        <v>169</v>
      </c>
      <c r="F2365" s="56"/>
      <c r="G2365" s="56">
        <v>1000</v>
      </c>
      <c r="H2365" s="32">
        <v>702672.639999996</v>
      </c>
      <c r="I2365" s="31" t="s">
        <v>72</v>
      </c>
      <c r="J2365" s="30"/>
      <c r="K2365" s="31"/>
      <c r="L2365" s="30">
        <v>202607</v>
      </c>
      <c r="M2365" s="31"/>
      <c r="N2365" s="30">
        <v>202607</v>
      </c>
      <c r="O2365" s="31"/>
      <c r="P2365" s="30"/>
      <c r="Z2365" s="44"/>
      <c r="AA2365" s="44"/>
      <c r="AB2365" s="44"/>
    </row>
    <row r="2366" s="35" customFormat="1" customHeight="1" spans="1:28">
      <c r="A2366" s="30"/>
      <c r="B2366" s="38">
        <v>46218</v>
      </c>
      <c r="C2366" s="69" t="s">
        <v>28</v>
      </c>
      <c r="D2366" s="30" t="s">
        <v>33</v>
      </c>
      <c r="E2366" s="74" t="s">
        <v>170</v>
      </c>
      <c r="F2366" s="56"/>
      <c r="G2366" s="56">
        <v>6482.5</v>
      </c>
      <c r="H2366" s="32">
        <v>696190.139999996</v>
      </c>
      <c r="I2366" s="31" t="s">
        <v>72</v>
      </c>
      <c r="J2366" s="30"/>
      <c r="K2366" s="31"/>
      <c r="L2366" s="30">
        <v>202607</v>
      </c>
      <c r="M2366" s="31"/>
      <c r="N2366" s="30">
        <v>202607</v>
      </c>
      <c r="O2366" s="31"/>
      <c r="P2366" s="30"/>
      <c r="Z2366" s="44"/>
      <c r="AA2366" s="44"/>
      <c r="AB2366" s="44"/>
    </row>
    <row r="2367" s="35" customFormat="1" customHeight="1" spans="1:28">
      <c r="A2367" s="30"/>
      <c r="B2367" s="38">
        <v>46218</v>
      </c>
      <c r="C2367" s="69" t="s">
        <v>28</v>
      </c>
      <c r="D2367" s="30" t="s">
        <v>33</v>
      </c>
      <c r="E2367" s="74" t="s">
        <v>171</v>
      </c>
      <c r="F2367" s="56"/>
      <c r="G2367" s="56">
        <v>2346.44</v>
      </c>
      <c r="H2367" s="32">
        <v>693843.699999996</v>
      </c>
      <c r="I2367" s="31" t="s">
        <v>80</v>
      </c>
      <c r="J2367" s="30"/>
      <c r="K2367" s="31"/>
      <c r="L2367" s="30">
        <v>202607</v>
      </c>
      <c r="M2367" s="31"/>
      <c r="N2367" s="30">
        <v>202607</v>
      </c>
      <c r="O2367" s="31"/>
      <c r="P2367" s="30"/>
      <c r="Z2367" s="44"/>
      <c r="AA2367" s="44"/>
      <c r="AB2367" s="44"/>
    </row>
    <row r="2368" s="35" customFormat="1" customHeight="1" spans="1:28">
      <c r="A2368" s="30"/>
      <c r="B2368" s="38">
        <v>46218</v>
      </c>
      <c r="C2368" s="69" t="s">
        <v>28</v>
      </c>
      <c r="D2368" s="30" t="s">
        <v>33</v>
      </c>
      <c r="E2368" s="74" t="s">
        <v>172</v>
      </c>
      <c r="F2368" s="56"/>
      <c r="G2368" s="56">
        <v>866.67</v>
      </c>
      <c r="H2368" s="32">
        <v>692977.029999996</v>
      </c>
      <c r="I2368" s="31" t="s">
        <v>80</v>
      </c>
      <c r="J2368" s="30"/>
      <c r="K2368" s="31"/>
      <c r="L2368" s="30">
        <v>202607</v>
      </c>
      <c r="M2368" s="31"/>
      <c r="N2368" s="30">
        <v>202607</v>
      </c>
      <c r="O2368" s="31"/>
      <c r="P2368" s="30"/>
      <c r="Z2368" s="44"/>
      <c r="AA2368" s="44"/>
      <c r="AB2368" s="44"/>
    </row>
    <row r="2369" s="35" customFormat="1" customHeight="1" spans="1:28">
      <c r="A2369" s="30"/>
      <c r="B2369" s="38">
        <v>46218</v>
      </c>
      <c r="C2369" s="69" t="s">
        <v>28</v>
      </c>
      <c r="D2369" s="30" t="s">
        <v>33</v>
      </c>
      <c r="E2369" s="74" t="s">
        <v>173</v>
      </c>
      <c r="F2369" s="56"/>
      <c r="G2369" s="56">
        <v>5329.73</v>
      </c>
      <c r="H2369" s="32">
        <v>687647.299999995</v>
      </c>
      <c r="I2369" s="31" t="s">
        <v>54</v>
      </c>
      <c r="J2369" s="30"/>
      <c r="K2369" s="31"/>
      <c r="L2369" s="30">
        <v>202607</v>
      </c>
      <c r="M2369" s="31"/>
      <c r="N2369" s="30">
        <v>202607</v>
      </c>
      <c r="O2369" s="31"/>
      <c r="P2369" s="30"/>
      <c r="Z2369" s="44"/>
      <c r="AA2369" s="44"/>
      <c r="AB2369" s="44"/>
    </row>
    <row r="2370" s="35" customFormat="1" customHeight="1" spans="1:28">
      <c r="A2370" s="30"/>
      <c r="B2370" s="38">
        <v>46218</v>
      </c>
      <c r="C2370" s="69" t="s">
        <v>28</v>
      </c>
      <c r="D2370" s="30" t="s">
        <v>33</v>
      </c>
      <c r="E2370" s="74" t="s">
        <v>174</v>
      </c>
      <c r="F2370" s="56"/>
      <c r="G2370" s="56">
        <v>3172.79</v>
      </c>
      <c r="H2370" s="32">
        <v>684474.509999995</v>
      </c>
      <c r="I2370" s="31" t="s">
        <v>54</v>
      </c>
      <c r="J2370" s="30"/>
      <c r="K2370" s="31"/>
      <c r="L2370" s="30">
        <v>202607</v>
      </c>
      <c r="M2370" s="31"/>
      <c r="N2370" s="30">
        <v>202607</v>
      </c>
      <c r="O2370" s="31"/>
      <c r="P2370" s="30"/>
      <c r="Z2370" s="44"/>
      <c r="AA2370" s="44"/>
      <c r="AB2370" s="44"/>
    </row>
    <row r="2371" s="35" customFormat="1" customHeight="1" spans="1:28">
      <c r="A2371" s="30"/>
      <c r="B2371" s="38">
        <v>46218</v>
      </c>
      <c r="C2371" s="69" t="s">
        <v>28</v>
      </c>
      <c r="D2371" s="30" t="s">
        <v>33</v>
      </c>
      <c r="E2371" s="74" t="s">
        <v>176</v>
      </c>
      <c r="F2371" s="56"/>
      <c r="G2371" s="56">
        <v>2440.69</v>
      </c>
      <c r="H2371" s="32">
        <v>682033.819999995</v>
      </c>
      <c r="I2371" s="31" t="s">
        <v>66</v>
      </c>
      <c r="J2371" s="30"/>
      <c r="K2371" s="31"/>
      <c r="L2371" s="30">
        <v>202607</v>
      </c>
      <c r="M2371" s="31"/>
      <c r="N2371" s="30">
        <v>202607</v>
      </c>
      <c r="O2371" s="31"/>
      <c r="P2371" s="30"/>
      <c r="Z2371" s="44"/>
      <c r="AA2371" s="44"/>
      <c r="AB2371" s="44"/>
    </row>
    <row r="2372" s="35" customFormat="1" customHeight="1" spans="1:28">
      <c r="A2372" s="30"/>
      <c r="B2372" s="38">
        <v>46218</v>
      </c>
      <c r="C2372" s="69" t="s">
        <v>28</v>
      </c>
      <c r="D2372" s="30" t="s">
        <v>33</v>
      </c>
      <c r="E2372" s="74" t="s">
        <v>175</v>
      </c>
      <c r="F2372" s="56"/>
      <c r="G2372" s="56">
        <v>4393.17</v>
      </c>
      <c r="H2372" s="32">
        <v>677640.649999995</v>
      </c>
      <c r="I2372" s="31" t="s">
        <v>11</v>
      </c>
      <c r="J2372" s="30"/>
      <c r="K2372" s="31"/>
      <c r="L2372" s="30">
        <v>202607</v>
      </c>
      <c r="M2372" s="31"/>
      <c r="N2372" s="30">
        <v>202607</v>
      </c>
      <c r="O2372" s="31"/>
      <c r="P2372" s="30"/>
      <c r="Z2372" s="44"/>
      <c r="AA2372" s="44"/>
      <c r="AB2372" s="44"/>
    </row>
    <row r="2373" s="35" customFormat="1" customHeight="1" spans="1:28">
      <c r="A2373" s="30"/>
      <c r="B2373" s="38">
        <v>46218</v>
      </c>
      <c r="C2373" s="69" t="s">
        <v>28</v>
      </c>
      <c r="D2373" s="30" t="s">
        <v>33</v>
      </c>
      <c r="E2373" s="74" t="s">
        <v>177</v>
      </c>
      <c r="F2373" s="56"/>
      <c r="G2373" s="56">
        <v>5738.26</v>
      </c>
      <c r="H2373" s="32">
        <v>671902.389999995</v>
      </c>
      <c r="I2373" s="31" t="s">
        <v>11</v>
      </c>
      <c r="J2373" s="30"/>
      <c r="K2373" s="31"/>
      <c r="L2373" s="30">
        <v>202607</v>
      </c>
      <c r="M2373" s="31"/>
      <c r="N2373" s="30">
        <v>202607</v>
      </c>
      <c r="O2373" s="31"/>
      <c r="P2373" s="30"/>
      <c r="Z2373" s="44"/>
      <c r="AA2373" s="44"/>
      <c r="AB2373" s="44"/>
    </row>
    <row r="2374" s="35" customFormat="1" customHeight="1" spans="1:28">
      <c r="A2374" s="30"/>
      <c r="B2374" s="38">
        <v>46218</v>
      </c>
      <c r="C2374" s="69" t="s">
        <v>28</v>
      </c>
      <c r="D2374" s="30" t="s">
        <v>33</v>
      </c>
      <c r="E2374" s="74" t="s">
        <v>178</v>
      </c>
      <c r="F2374" s="56"/>
      <c r="G2374" s="56">
        <v>4570.72</v>
      </c>
      <c r="H2374" s="32">
        <v>667331.669999995</v>
      </c>
      <c r="I2374" s="31" t="s">
        <v>56</v>
      </c>
      <c r="J2374" s="30"/>
      <c r="K2374" s="31"/>
      <c r="L2374" s="30">
        <v>202607</v>
      </c>
      <c r="M2374" s="31"/>
      <c r="N2374" s="30">
        <v>202607</v>
      </c>
      <c r="O2374" s="31"/>
      <c r="P2374" s="30"/>
      <c r="Z2374" s="44"/>
      <c r="AA2374" s="44"/>
      <c r="AB2374" s="44"/>
    </row>
    <row r="2375" s="35" customFormat="1" customHeight="1" spans="1:28">
      <c r="A2375" s="30"/>
      <c r="B2375" s="38">
        <v>46218</v>
      </c>
      <c r="C2375" s="69" t="s">
        <v>28</v>
      </c>
      <c r="D2375" s="30" t="s">
        <v>33</v>
      </c>
      <c r="E2375" s="74" t="s">
        <v>179</v>
      </c>
      <c r="F2375" s="56"/>
      <c r="G2375" s="56">
        <v>3053.88</v>
      </c>
      <c r="H2375" s="32">
        <v>664277.789999995</v>
      </c>
      <c r="I2375" s="31" t="s">
        <v>52</v>
      </c>
      <c r="J2375" s="30"/>
      <c r="K2375" s="31"/>
      <c r="L2375" s="30">
        <v>202607</v>
      </c>
      <c r="M2375" s="31"/>
      <c r="N2375" s="30">
        <v>202607</v>
      </c>
      <c r="O2375" s="31"/>
      <c r="P2375" s="30"/>
      <c r="Z2375" s="44"/>
      <c r="AA2375" s="44"/>
      <c r="AB2375" s="44"/>
    </row>
    <row r="2376" s="35" customFormat="1" customHeight="1" spans="1:28">
      <c r="A2376" s="30"/>
      <c r="B2376" s="38">
        <v>46218</v>
      </c>
      <c r="C2376" s="69" t="s">
        <v>28</v>
      </c>
      <c r="D2376" s="30" t="s">
        <v>33</v>
      </c>
      <c r="E2376" s="74" t="s">
        <v>180</v>
      </c>
      <c r="F2376" s="56"/>
      <c r="G2376" s="56">
        <v>2539.99</v>
      </c>
      <c r="H2376" s="32">
        <v>661737.799999995</v>
      </c>
      <c r="I2376" s="31" t="s">
        <v>52</v>
      </c>
      <c r="J2376" s="30"/>
      <c r="K2376" s="31"/>
      <c r="L2376" s="30">
        <v>202607</v>
      </c>
      <c r="M2376" s="31"/>
      <c r="N2376" s="30">
        <v>202607</v>
      </c>
      <c r="O2376" s="31"/>
      <c r="P2376" s="30"/>
      <c r="Z2376" s="44"/>
      <c r="AA2376" s="44"/>
      <c r="AB2376" s="44"/>
    </row>
    <row r="2377" s="35" customFormat="1" customHeight="1" spans="1:28">
      <c r="A2377" s="30"/>
      <c r="B2377" s="38">
        <v>46218</v>
      </c>
      <c r="C2377" s="69" t="s">
        <v>28</v>
      </c>
      <c r="D2377" s="30" t="s">
        <v>33</v>
      </c>
      <c r="E2377" s="74" t="s">
        <v>181</v>
      </c>
      <c r="F2377" s="56"/>
      <c r="G2377" s="56">
        <v>2341.24</v>
      </c>
      <c r="H2377" s="32">
        <v>659396.559999995</v>
      </c>
      <c r="I2377" s="31" t="s">
        <v>99</v>
      </c>
      <c r="J2377" s="30"/>
      <c r="K2377" s="31"/>
      <c r="L2377" s="30">
        <v>202607</v>
      </c>
      <c r="M2377" s="31"/>
      <c r="N2377" s="30">
        <v>202607</v>
      </c>
      <c r="O2377" s="31"/>
      <c r="P2377" s="30"/>
      <c r="Z2377" s="44"/>
      <c r="AA2377" s="44"/>
      <c r="AB2377" s="44"/>
    </row>
    <row r="2378" s="35" customFormat="1" customHeight="1" spans="1:28">
      <c r="A2378" s="30"/>
      <c r="B2378" s="38">
        <v>46218</v>
      </c>
      <c r="C2378" s="69" t="s">
        <v>28</v>
      </c>
      <c r="D2378" s="30" t="s">
        <v>33</v>
      </c>
      <c r="E2378" s="74" t="s">
        <v>182</v>
      </c>
      <c r="F2378" s="56"/>
      <c r="G2378" s="56">
        <v>3142.8</v>
      </c>
      <c r="H2378" s="32">
        <v>656253.759999995</v>
      </c>
      <c r="I2378" s="31" t="s">
        <v>78</v>
      </c>
      <c r="J2378" s="30"/>
      <c r="K2378" s="31"/>
      <c r="L2378" s="30">
        <v>202607</v>
      </c>
      <c r="M2378" s="31"/>
      <c r="N2378" s="30">
        <v>202607</v>
      </c>
      <c r="O2378" s="31"/>
      <c r="P2378" s="30"/>
      <c r="Z2378" s="44"/>
      <c r="AA2378" s="44"/>
      <c r="AB2378" s="44"/>
    </row>
    <row r="2379" s="35" customFormat="1" customHeight="1" spans="1:28">
      <c r="A2379" s="30"/>
      <c r="B2379" s="38">
        <v>46218</v>
      </c>
      <c r="C2379" s="69" t="s">
        <v>28</v>
      </c>
      <c r="D2379" s="30" t="s">
        <v>33</v>
      </c>
      <c r="E2379" s="74" t="s">
        <v>183</v>
      </c>
      <c r="F2379" s="56"/>
      <c r="G2379" s="56">
        <v>2384.13</v>
      </c>
      <c r="H2379" s="32">
        <v>653869.629999995</v>
      </c>
      <c r="I2379" s="30" t="s">
        <v>78</v>
      </c>
      <c r="J2379" s="30"/>
      <c r="K2379" s="31"/>
      <c r="L2379" s="30">
        <v>202607</v>
      </c>
      <c r="M2379" s="31"/>
      <c r="N2379" s="30">
        <v>202607</v>
      </c>
      <c r="O2379" s="31"/>
      <c r="P2379" s="30"/>
      <c r="Z2379" s="44"/>
      <c r="AA2379" s="44"/>
      <c r="AB2379" s="44"/>
    </row>
    <row r="2380" s="35" customFormat="1" customHeight="1" spans="1:28">
      <c r="A2380" s="30"/>
      <c r="B2380" s="38">
        <v>46218</v>
      </c>
      <c r="C2380" s="69" t="s">
        <v>28</v>
      </c>
      <c r="D2380" s="30" t="s">
        <v>33</v>
      </c>
      <c r="E2380" s="74" t="s">
        <v>184</v>
      </c>
      <c r="F2380" s="56"/>
      <c r="G2380" s="56">
        <v>5508.39</v>
      </c>
      <c r="H2380" s="32">
        <v>648361.239999996</v>
      </c>
      <c r="I2380" s="31" t="s">
        <v>39</v>
      </c>
      <c r="J2380" s="30"/>
      <c r="K2380" s="31"/>
      <c r="L2380" s="30">
        <v>202607</v>
      </c>
      <c r="M2380" s="31"/>
      <c r="N2380" s="30">
        <v>202607</v>
      </c>
      <c r="O2380" s="31"/>
      <c r="P2380" s="30"/>
      <c r="Z2380" s="44"/>
      <c r="AA2380" s="44"/>
      <c r="AB2380" s="44"/>
    </row>
    <row r="2381" s="35" customFormat="1" customHeight="1" spans="1:28">
      <c r="A2381" s="30"/>
      <c r="B2381" s="38">
        <v>46218</v>
      </c>
      <c r="C2381" s="69" t="s">
        <v>28</v>
      </c>
      <c r="D2381" s="30" t="s">
        <v>33</v>
      </c>
      <c r="E2381" s="74" t="s">
        <v>187</v>
      </c>
      <c r="F2381" s="56"/>
      <c r="G2381" s="56">
        <v>2394.61</v>
      </c>
      <c r="H2381" s="32">
        <v>645966.629999995</v>
      </c>
      <c r="I2381" s="30" t="s">
        <v>107</v>
      </c>
      <c r="J2381" s="30"/>
      <c r="K2381" s="31"/>
      <c r="L2381" s="30">
        <v>202607</v>
      </c>
      <c r="M2381" s="31"/>
      <c r="N2381" s="30">
        <v>202607</v>
      </c>
      <c r="O2381" s="31"/>
      <c r="P2381" s="30"/>
      <c r="Z2381" s="44"/>
      <c r="AA2381" s="44"/>
      <c r="AB2381" s="44"/>
    </row>
    <row r="2382" s="35" customFormat="1" customHeight="1" spans="1:28">
      <c r="A2382" s="30"/>
      <c r="B2382" s="38">
        <v>46218</v>
      </c>
      <c r="C2382" s="69" t="s">
        <v>28</v>
      </c>
      <c r="D2382" s="30" t="s">
        <v>33</v>
      </c>
      <c r="E2382" s="74" t="s">
        <v>188</v>
      </c>
      <c r="F2382" s="56"/>
      <c r="G2382" s="56">
        <v>2397.25</v>
      </c>
      <c r="H2382" s="32">
        <v>643569.379999995</v>
      </c>
      <c r="I2382" s="31" t="s">
        <v>76</v>
      </c>
      <c r="J2382" s="30"/>
      <c r="K2382" s="31"/>
      <c r="L2382" s="30">
        <v>202607</v>
      </c>
      <c r="M2382" s="31"/>
      <c r="N2382" s="30">
        <v>202607</v>
      </c>
      <c r="O2382" s="31"/>
      <c r="P2382" s="30"/>
      <c r="Z2382" s="44"/>
      <c r="AA2382" s="44"/>
      <c r="AB2382" s="44"/>
    </row>
    <row r="2383" s="35" customFormat="1" customHeight="1" spans="1:28">
      <c r="A2383" s="30"/>
      <c r="B2383" s="38">
        <v>46218</v>
      </c>
      <c r="C2383" s="69" t="s">
        <v>28</v>
      </c>
      <c r="D2383" s="30" t="s">
        <v>33</v>
      </c>
      <c r="E2383" s="74" t="s">
        <v>186</v>
      </c>
      <c r="F2383" s="56"/>
      <c r="G2383" s="56">
        <v>5322.26</v>
      </c>
      <c r="H2383" s="32">
        <v>638247.119999995</v>
      </c>
      <c r="I2383" s="31" t="s">
        <v>11</v>
      </c>
      <c r="J2383" s="30"/>
      <c r="K2383" s="31"/>
      <c r="L2383" s="30">
        <v>202607</v>
      </c>
      <c r="M2383" s="31"/>
      <c r="N2383" s="30">
        <v>202607</v>
      </c>
      <c r="O2383" s="31"/>
      <c r="P2383" s="30"/>
      <c r="Z2383" s="44"/>
      <c r="AA2383" s="44"/>
      <c r="AB2383" s="44"/>
    </row>
    <row r="2384" s="35" customFormat="1" customHeight="1" spans="1:28">
      <c r="A2384" s="30"/>
      <c r="B2384" s="38">
        <v>46218</v>
      </c>
      <c r="C2384" s="69" t="s">
        <v>28</v>
      </c>
      <c r="D2384" s="30" t="s">
        <v>33</v>
      </c>
      <c r="E2384" s="74" t="s">
        <v>189</v>
      </c>
      <c r="F2384" s="56"/>
      <c r="G2384" s="56">
        <v>1915.79</v>
      </c>
      <c r="H2384" s="32">
        <v>636331.329999995</v>
      </c>
      <c r="I2384" s="31" t="s">
        <v>162</v>
      </c>
      <c r="J2384" s="30"/>
      <c r="K2384" s="31"/>
      <c r="L2384" s="30">
        <v>202607</v>
      </c>
      <c r="M2384" s="31"/>
      <c r="N2384" s="30">
        <v>202607</v>
      </c>
      <c r="O2384" s="31"/>
      <c r="P2384" s="30"/>
      <c r="Z2384" s="44"/>
      <c r="AA2384" s="44"/>
      <c r="AB2384" s="44"/>
    </row>
    <row r="2385" s="35" customFormat="1" customHeight="1" spans="1:28">
      <c r="A2385" s="30"/>
      <c r="B2385" s="38">
        <v>46218</v>
      </c>
      <c r="C2385" s="69" t="s">
        <v>28</v>
      </c>
      <c r="D2385" s="30" t="s">
        <v>33</v>
      </c>
      <c r="E2385" s="74" t="s">
        <v>190</v>
      </c>
      <c r="F2385" s="56"/>
      <c r="G2385" s="56">
        <v>1598.12</v>
      </c>
      <c r="H2385" s="32">
        <v>634733.209999995</v>
      </c>
      <c r="I2385" s="30" t="s">
        <v>191</v>
      </c>
      <c r="J2385" s="30"/>
      <c r="K2385" s="31"/>
      <c r="L2385" s="30">
        <v>202607</v>
      </c>
      <c r="M2385" s="31"/>
      <c r="N2385" s="30">
        <v>202607</v>
      </c>
      <c r="O2385" s="31"/>
      <c r="P2385" s="30"/>
      <c r="Z2385" s="44"/>
      <c r="AA2385" s="44"/>
      <c r="AB2385" s="44"/>
    </row>
    <row r="2386" s="35" customFormat="1" customHeight="1" spans="1:28">
      <c r="A2386" s="30"/>
      <c r="B2386" s="38">
        <v>46218</v>
      </c>
      <c r="C2386" s="69" t="s">
        <v>28</v>
      </c>
      <c r="D2386" s="30" t="s">
        <v>33</v>
      </c>
      <c r="E2386" s="74" t="s">
        <v>192</v>
      </c>
      <c r="F2386" s="56"/>
      <c r="G2386" s="56">
        <v>4338.74</v>
      </c>
      <c r="H2386" s="32">
        <v>630394.469999995</v>
      </c>
      <c r="I2386" s="31" t="s">
        <v>191</v>
      </c>
      <c r="J2386" s="30"/>
      <c r="K2386" s="31"/>
      <c r="L2386" s="30">
        <v>202607</v>
      </c>
      <c r="M2386" s="31"/>
      <c r="N2386" s="30">
        <v>202607</v>
      </c>
      <c r="O2386" s="31"/>
      <c r="P2386" s="30"/>
      <c r="Z2386" s="44"/>
      <c r="AA2386" s="44"/>
      <c r="AB2386" s="44"/>
    </row>
    <row r="2387" s="35" customFormat="1" customHeight="1" spans="1:28">
      <c r="A2387" s="30"/>
      <c r="B2387" s="38">
        <v>46218</v>
      </c>
      <c r="C2387" s="69" t="s">
        <v>28</v>
      </c>
      <c r="D2387" s="30" t="s">
        <v>33</v>
      </c>
      <c r="E2387" s="74" t="s">
        <v>193</v>
      </c>
      <c r="F2387" s="56"/>
      <c r="G2387" s="56">
        <v>3401.29</v>
      </c>
      <c r="H2387" s="32">
        <v>626993.179999995</v>
      </c>
      <c r="I2387" s="30" t="s">
        <v>84</v>
      </c>
      <c r="J2387" s="30"/>
      <c r="K2387" s="31"/>
      <c r="L2387" s="30">
        <v>202607</v>
      </c>
      <c r="M2387" s="31"/>
      <c r="N2387" s="30">
        <v>202607</v>
      </c>
      <c r="O2387" s="31"/>
      <c r="P2387" s="30"/>
      <c r="Z2387" s="44"/>
      <c r="AA2387" s="44"/>
      <c r="AB2387" s="44"/>
    </row>
    <row r="2388" s="35" customFormat="1" customHeight="1" spans="1:28">
      <c r="A2388" s="30"/>
      <c r="B2388" s="38">
        <v>46218</v>
      </c>
      <c r="C2388" s="69" t="s">
        <v>28</v>
      </c>
      <c r="D2388" s="30" t="s">
        <v>33</v>
      </c>
      <c r="E2388" s="74" t="s">
        <v>194</v>
      </c>
      <c r="F2388" s="56"/>
      <c r="G2388" s="56">
        <v>5145.37</v>
      </c>
      <c r="H2388" s="32">
        <v>621847.809999995</v>
      </c>
      <c r="I2388" s="30" t="s">
        <v>84</v>
      </c>
      <c r="J2388" s="30"/>
      <c r="K2388" s="31"/>
      <c r="L2388" s="30">
        <v>202607</v>
      </c>
      <c r="M2388" s="31"/>
      <c r="N2388" s="30">
        <v>202607</v>
      </c>
      <c r="O2388" s="31"/>
      <c r="P2388" s="30"/>
      <c r="Z2388" s="44"/>
      <c r="AA2388" s="44"/>
      <c r="AB2388" s="44"/>
    </row>
    <row r="2389" s="35" customFormat="1" customHeight="1" spans="1:28">
      <c r="A2389" s="30"/>
      <c r="B2389" s="38">
        <v>46218</v>
      </c>
      <c r="C2389" s="69" t="s">
        <v>28</v>
      </c>
      <c r="D2389" s="30" t="s">
        <v>33</v>
      </c>
      <c r="E2389" s="74" t="s">
        <v>195</v>
      </c>
      <c r="F2389" s="56"/>
      <c r="G2389" s="56">
        <v>2088.09</v>
      </c>
      <c r="H2389" s="32">
        <v>619759.719999995</v>
      </c>
      <c r="I2389" s="30" t="s">
        <v>196</v>
      </c>
      <c r="J2389" s="30"/>
      <c r="K2389" s="31"/>
      <c r="L2389" s="30">
        <v>202607</v>
      </c>
      <c r="M2389" s="31"/>
      <c r="N2389" s="30">
        <v>202607</v>
      </c>
      <c r="O2389" s="31"/>
      <c r="P2389" s="30"/>
      <c r="Z2389" s="44"/>
      <c r="AA2389" s="44"/>
      <c r="AB2389" s="44"/>
    </row>
    <row r="2390" s="35" customFormat="1" customHeight="1" spans="1:28">
      <c r="A2390" s="30"/>
      <c r="B2390" s="38">
        <v>46218</v>
      </c>
      <c r="C2390" s="69" t="s">
        <v>28</v>
      </c>
      <c r="D2390" s="30" t="s">
        <v>33</v>
      </c>
      <c r="E2390" s="74" t="s">
        <v>197</v>
      </c>
      <c r="F2390" s="56"/>
      <c r="G2390" s="56">
        <v>1844.22</v>
      </c>
      <c r="H2390" s="32">
        <v>617915.499999995</v>
      </c>
      <c r="I2390" s="30" t="s">
        <v>196</v>
      </c>
      <c r="J2390" s="30"/>
      <c r="K2390" s="31"/>
      <c r="L2390" s="30">
        <v>202607</v>
      </c>
      <c r="M2390" s="31"/>
      <c r="N2390" s="30">
        <v>202607</v>
      </c>
      <c r="O2390" s="31"/>
      <c r="P2390" s="30"/>
      <c r="Z2390" s="44"/>
      <c r="AA2390" s="44"/>
      <c r="AB2390" s="44"/>
    </row>
    <row r="2391" s="35" customFormat="1" customHeight="1" spans="1:28">
      <c r="A2391" s="30"/>
      <c r="B2391" s="38">
        <v>46218</v>
      </c>
      <c r="C2391" s="69" t="s">
        <v>28</v>
      </c>
      <c r="D2391" s="30" t="s">
        <v>33</v>
      </c>
      <c r="E2391" s="74" t="s">
        <v>198</v>
      </c>
      <c r="F2391" s="56"/>
      <c r="G2391" s="56">
        <v>2676.48</v>
      </c>
      <c r="H2391" s="32">
        <v>615239.019999995</v>
      </c>
      <c r="I2391" s="30" t="s">
        <v>109</v>
      </c>
      <c r="J2391" s="30"/>
      <c r="K2391" s="31"/>
      <c r="L2391" s="30">
        <v>202607</v>
      </c>
      <c r="M2391" s="31"/>
      <c r="N2391" s="30">
        <v>202607</v>
      </c>
      <c r="O2391" s="31"/>
      <c r="P2391" s="30"/>
      <c r="Z2391" s="44"/>
      <c r="AA2391" s="44"/>
      <c r="AB2391" s="44"/>
    </row>
    <row r="2392" s="35" customFormat="1" customHeight="1" spans="1:28">
      <c r="A2392" s="30"/>
      <c r="B2392" s="38">
        <v>46218</v>
      </c>
      <c r="C2392" s="69" t="s">
        <v>28</v>
      </c>
      <c r="D2392" s="30" t="s">
        <v>33</v>
      </c>
      <c r="E2392" s="74" t="s">
        <v>199</v>
      </c>
      <c r="F2392" s="56"/>
      <c r="G2392" s="56">
        <v>2248.18</v>
      </c>
      <c r="H2392" s="32">
        <v>612990.839999995</v>
      </c>
      <c r="I2392" s="30" t="s">
        <v>109</v>
      </c>
      <c r="J2392" s="30"/>
      <c r="K2392" s="31"/>
      <c r="L2392" s="30">
        <v>202607</v>
      </c>
      <c r="M2392" s="31"/>
      <c r="N2392" s="30">
        <v>202607</v>
      </c>
      <c r="O2392" s="31"/>
      <c r="P2392" s="30"/>
      <c r="Z2392" s="44"/>
      <c r="AA2392" s="44"/>
      <c r="AB2392" s="44"/>
    </row>
    <row r="2393" s="35" customFormat="1" customHeight="1" spans="1:28">
      <c r="A2393" s="30"/>
      <c r="B2393" s="38">
        <v>46218</v>
      </c>
      <c r="C2393" s="69" t="s">
        <v>28</v>
      </c>
      <c r="D2393" s="30" t="s">
        <v>33</v>
      </c>
      <c r="E2393" s="74" t="s">
        <v>200</v>
      </c>
      <c r="F2393" s="56"/>
      <c r="G2393" s="56">
        <v>4243.25</v>
      </c>
      <c r="H2393" s="32">
        <v>608747.589999995</v>
      </c>
      <c r="I2393" s="30" t="s">
        <v>101</v>
      </c>
      <c r="J2393" s="30"/>
      <c r="K2393" s="31"/>
      <c r="L2393" s="30">
        <v>202607</v>
      </c>
      <c r="M2393" s="31"/>
      <c r="N2393" s="30">
        <v>202607</v>
      </c>
      <c r="O2393" s="31"/>
      <c r="P2393" s="30"/>
      <c r="Z2393" s="44"/>
      <c r="AA2393" s="44"/>
      <c r="AB2393" s="44"/>
    </row>
    <row r="2394" s="35" customFormat="1" customHeight="1" spans="1:28">
      <c r="A2394" s="30"/>
      <c r="B2394" s="38">
        <v>46218</v>
      </c>
      <c r="C2394" s="69" t="s">
        <v>28</v>
      </c>
      <c r="D2394" s="30" t="s">
        <v>33</v>
      </c>
      <c r="E2394" s="74" t="s">
        <v>210</v>
      </c>
      <c r="F2394" s="56"/>
      <c r="G2394" s="56">
        <v>4983.57</v>
      </c>
      <c r="H2394" s="32">
        <v>603764.019999995</v>
      </c>
      <c r="I2394" s="31" t="s">
        <v>11</v>
      </c>
      <c r="J2394" s="30"/>
      <c r="K2394" s="31"/>
      <c r="L2394" s="30">
        <v>202607</v>
      </c>
      <c r="M2394" s="31"/>
      <c r="N2394" s="30">
        <v>202607</v>
      </c>
      <c r="O2394" s="31"/>
      <c r="P2394" s="30"/>
      <c r="Z2394" s="44"/>
      <c r="AA2394" s="44"/>
      <c r="AB2394" s="44"/>
    </row>
    <row r="2395" s="35" customFormat="1" customHeight="1" spans="1:28">
      <c r="A2395" s="30"/>
      <c r="B2395" s="38">
        <v>46218</v>
      </c>
      <c r="C2395" s="69" t="s">
        <v>28</v>
      </c>
      <c r="D2395" s="30" t="s">
        <v>33</v>
      </c>
      <c r="E2395" s="74" t="s">
        <v>201</v>
      </c>
      <c r="F2395" s="56"/>
      <c r="G2395" s="56">
        <v>2267.26</v>
      </c>
      <c r="H2395" s="32">
        <v>601496.759999995</v>
      </c>
      <c r="I2395" s="31" t="s">
        <v>101</v>
      </c>
      <c r="J2395" s="30"/>
      <c r="K2395" s="31"/>
      <c r="L2395" s="30">
        <v>202607</v>
      </c>
      <c r="M2395" s="31"/>
      <c r="N2395" s="30">
        <v>202607</v>
      </c>
      <c r="O2395" s="31"/>
      <c r="P2395" s="30"/>
      <c r="Z2395" s="44"/>
      <c r="AA2395" s="44"/>
      <c r="AB2395" s="44"/>
    </row>
    <row r="2396" s="35" customFormat="1" customHeight="1" spans="1:28">
      <c r="A2396" s="30"/>
      <c r="B2396" s="38">
        <v>46218</v>
      </c>
      <c r="C2396" s="69" t="s">
        <v>28</v>
      </c>
      <c r="D2396" s="30" t="s">
        <v>33</v>
      </c>
      <c r="E2396" s="74" t="s">
        <v>202</v>
      </c>
      <c r="F2396" s="56"/>
      <c r="G2396" s="56">
        <v>2128.07</v>
      </c>
      <c r="H2396" s="32">
        <v>599368.689999995</v>
      </c>
      <c r="I2396" s="30" t="s">
        <v>91</v>
      </c>
      <c r="J2396" s="30"/>
      <c r="K2396" s="31"/>
      <c r="L2396" s="30">
        <v>202607</v>
      </c>
      <c r="M2396" s="31"/>
      <c r="N2396" s="30">
        <v>202607</v>
      </c>
      <c r="O2396" s="31"/>
      <c r="P2396" s="30"/>
      <c r="Z2396" s="44"/>
      <c r="AA2396" s="44"/>
      <c r="AB2396" s="44"/>
    </row>
    <row r="2397" s="35" customFormat="1" customHeight="1" spans="1:28">
      <c r="A2397" s="30"/>
      <c r="B2397" s="38">
        <v>46218</v>
      </c>
      <c r="C2397" s="69" t="s">
        <v>28</v>
      </c>
      <c r="D2397" s="30" t="s">
        <v>33</v>
      </c>
      <c r="E2397" s="74" t="s">
        <v>203</v>
      </c>
      <c r="F2397" s="56"/>
      <c r="G2397" s="56">
        <v>2190.05</v>
      </c>
      <c r="H2397" s="32">
        <v>597178.639999995</v>
      </c>
      <c r="I2397" s="30" t="s">
        <v>91</v>
      </c>
      <c r="J2397" s="30"/>
      <c r="K2397" s="31"/>
      <c r="L2397" s="30">
        <v>202607</v>
      </c>
      <c r="M2397" s="31"/>
      <c r="N2397" s="30">
        <v>202607</v>
      </c>
      <c r="O2397" s="31"/>
      <c r="P2397" s="30"/>
      <c r="Z2397" s="44"/>
      <c r="AA2397" s="44"/>
      <c r="AB2397" s="44"/>
    </row>
    <row r="2398" s="35" customFormat="1" customHeight="1" spans="1:28">
      <c r="A2398" s="30"/>
      <c r="B2398" s="38">
        <v>46218</v>
      </c>
      <c r="C2398" s="69" t="s">
        <v>28</v>
      </c>
      <c r="D2398" s="30" t="s">
        <v>33</v>
      </c>
      <c r="E2398" s="74" t="s">
        <v>204</v>
      </c>
      <c r="F2398" s="56"/>
      <c r="G2398" s="56">
        <v>3297.32</v>
      </c>
      <c r="H2398" s="32">
        <v>593881.319999995</v>
      </c>
      <c r="I2398" s="31" t="s">
        <v>205</v>
      </c>
      <c r="J2398" s="30"/>
      <c r="K2398" s="31"/>
      <c r="L2398" s="30">
        <v>202607</v>
      </c>
      <c r="M2398" s="31"/>
      <c r="N2398" s="30">
        <v>202607</v>
      </c>
      <c r="O2398" s="31"/>
      <c r="P2398" s="30"/>
      <c r="Z2398" s="44"/>
      <c r="AA2398" s="44"/>
      <c r="AB2398" s="44"/>
    </row>
    <row r="2399" s="35" customFormat="1" customHeight="1" spans="1:28">
      <c r="A2399" s="30"/>
      <c r="B2399" s="38">
        <v>46218</v>
      </c>
      <c r="C2399" s="69" t="s">
        <v>28</v>
      </c>
      <c r="D2399" s="30" t="s">
        <v>33</v>
      </c>
      <c r="E2399" s="74" t="s">
        <v>206</v>
      </c>
      <c r="F2399" s="56"/>
      <c r="G2399" s="56">
        <v>2348.08</v>
      </c>
      <c r="H2399" s="32">
        <v>591533.239999995</v>
      </c>
      <c r="I2399" s="31" t="s">
        <v>205</v>
      </c>
      <c r="J2399" s="30"/>
      <c r="K2399" s="31"/>
      <c r="L2399" s="30">
        <v>202607</v>
      </c>
      <c r="M2399" s="31"/>
      <c r="N2399" s="30">
        <v>202607</v>
      </c>
      <c r="O2399" s="31"/>
      <c r="P2399" s="30"/>
      <c r="Z2399" s="44"/>
      <c r="AA2399" s="44"/>
      <c r="AB2399" s="44"/>
    </row>
    <row r="2400" s="35" customFormat="1" customHeight="1" spans="1:28">
      <c r="A2400" s="30"/>
      <c r="B2400" s="38">
        <v>46218</v>
      </c>
      <c r="C2400" s="69" t="s">
        <v>28</v>
      </c>
      <c r="D2400" s="30" t="s">
        <v>33</v>
      </c>
      <c r="E2400" s="74" t="s">
        <v>207</v>
      </c>
      <c r="F2400" s="56"/>
      <c r="G2400" s="56">
        <v>2703.91</v>
      </c>
      <c r="H2400" s="32">
        <v>588829.329999994</v>
      </c>
      <c r="I2400" s="31" t="s">
        <v>64</v>
      </c>
      <c r="J2400" s="30"/>
      <c r="K2400" s="31"/>
      <c r="L2400" s="30">
        <v>202607</v>
      </c>
      <c r="M2400" s="31"/>
      <c r="N2400" s="30">
        <v>202607</v>
      </c>
      <c r="O2400" s="31"/>
      <c r="P2400" s="30"/>
      <c r="Z2400" s="44"/>
      <c r="AA2400" s="44"/>
      <c r="AB2400" s="44"/>
    </row>
    <row r="2401" s="35" customFormat="1" customHeight="1" spans="1:28">
      <c r="A2401" s="30"/>
      <c r="B2401" s="38">
        <v>46218</v>
      </c>
      <c r="C2401" s="69" t="s">
        <v>28</v>
      </c>
      <c r="D2401" s="30" t="s">
        <v>33</v>
      </c>
      <c r="E2401" s="74" t="s">
        <v>208</v>
      </c>
      <c r="F2401" s="56"/>
      <c r="G2401" s="56">
        <v>4920.71</v>
      </c>
      <c r="H2401" s="32">
        <v>583908.619999995</v>
      </c>
      <c r="I2401" s="31" t="s">
        <v>58</v>
      </c>
      <c r="J2401" s="30"/>
      <c r="K2401" s="31"/>
      <c r="L2401" s="30">
        <v>202607</v>
      </c>
      <c r="M2401" s="31"/>
      <c r="N2401" s="30">
        <v>202607</v>
      </c>
      <c r="O2401" s="31"/>
      <c r="P2401" s="30"/>
      <c r="Z2401" s="44"/>
      <c r="AA2401" s="44"/>
      <c r="AB2401" s="44"/>
    </row>
    <row r="2402" s="35" customFormat="1" customHeight="1" spans="1:28">
      <c r="A2402" s="30"/>
      <c r="B2402" s="38">
        <v>46218</v>
      </c>
      <c r="C2402" s="69" t="s">
        <v>28</v>
      </c>
      <c r="D2402" s="30" t="s">
        <v>33</v>
      </c>
      <c r="E2402" s="74" t="s">
        <v>211</v>
      </c>
      <c r="F2402" s="56"/>
      <c r="G2402" s="56">
        <v>2688</v>
      </c>
      <c r="H2402" s="32">
        <v>581220.619999995</v>
      </c>
      <c r="I2402" s="31" t="s">
        <v>58</v>
      </c>
      <c r="J2402" s="30"/>
      <c r="K2402" s="31"/>
      <c r="L2402" s="30">
        <v>202607</v>
      </c>
      <c r="M2402" s="31"/>
      <c r="N2402" s="30">
        <v>202607</v>
      </c>
      <c r="O2402" s="31"/>
      <c r="P2402" s="30"/>
      <c r="Z2402" s="44"/>
      <c r="AA2402" s="44"/>
      <c r="AB2402" s="44"/>
    </row>
    <row r="2403" s="35" customFormat="1" customHeight="1" spans="1:28">
      <c r="A2403" s="30"/>
      <c r="B2403" s="38">
        <v>46218</v>
      </c>
      <c r="C2403" s="69" t="s">
        <v>28</v>
      </c>
      <c r="D2403" s="30" t="s">
        <v>33</v>
      </c>
      <c r="E2403" s="74" t="s">
        <v>212</v>
      </c>
      <c r="F2403" s="56"/>
      <c r="G2403" s="56">
        <v>2354.93</v>
      </c>
      <c r="H2403" s="32">
        <v>578865.689999995</v>
      </c>
      <c r="I2403" s="30" t="s">
        <v>213</v>
      </c>
      <c r="J2403" s="30"/>
      <c r="K2403" s="31"/>
      <c r="L2403" s="30">
        <v>202607</v>
      </c>
      <c r="M2403" s="31"/>
      <c r="N2403" s="30">
        <v>202607</v>
      </c>
      <c r="O2403" s="31"/>
      <c r="P2403" s="30"/>
      <c r="Z2403" s="44"/>
      <c r="AA2403" s="44"/>
      <c r="AB2403" s="44"/>
    </row>
    <row r="2404" s="35" customFormat="1" customHeight="1" spans="1:28">
      <c r="A2404" s="30"/>
      <c r="B2404" s="38">
        <v>46218</v>
      </c>
      <c r="C2404" s="69" t="s">
        <v>28</v>
      </c>
      <c r="D2404" s="30" t="s">
        <v>33</v>
      </c>
      <c r="E2404" s="74" t="s">
        <v>214</v>
      </c>
      <c r="F2404" s="56"/>
      <c r="G2404" s="56">
        <v>2467.9</v>
      </c>
      <c r="H2404" s="32">
        <v>576397.789999994</v>
      </c>
      <c r="I2404" s="31" t="s">
        <v>213</v>
      </c>
      <c r="J2404" s="30"/>
      <c r="K2404" s="31"/>
      <c r="L2404" s="30">
        <v>202607</v>
      </c>
      <c r="M2404" s="31"/>
      <c r="N2404" s="30">
        <v>202607</v>
      </c>
      <c r="O2404" s="31"/>
      <c r="P2404" s="30"/>
      <c r="Z2404" s="44"/>
      <c r="AA2404" s="44"/>
      <c r="AB2404" s="44"/>
    </row>
    <row r="2405" s="35" customFormat="1" customHeight="1" spans="1:28">
      <c r="A2405" s="30"/>
      <c r="B2405" s="38">
        <v>46218</v>
      </c>
      <c r="C2405" s="69" t="s">
        <v>28</v>
      </c>
      <c r="D2405" s="30" t="s">
        <v>33</v>
      </c>
      <c r="E2405" s="74" t="s">
        <v>225</v>
      </c>
      <c r="F2405" s="56"/>
      <c r="G2405" s="56">
        <v>3892.74</v>
      </c>
      <c r="H2405" s="32">
        <v>572505.049999994</v>
      </c>
      <c r="I2405" s="31" t="s">
        <v>11</v>
      </c>
      <c r="J2405" s="30"/>
      <c r="K2405" s="31"/>
      <c r="L2405" s="30">
        <v>202607</v>
      </c>
      <c r="M2405" s="31"/>
      <c r="N2405" s="30">
        <v>202607</v>
      </c>
      <c r="O2405" s="31"/>
      <c r="P2405" s="30"/>
      <c r="Z2405" s="44"/>
      <c r="AA2405" s="44"/>
      <c r="AB2405" s="44"/>
    </row>
    <row r="2406" s="35" customFormat="1" customHeight="1" spans="1:28">
      <c r="A2406" s="30"/>
      <c r="B2406" s="38">
        <v>46218</v>
      </c>
      <c r="C2406" s="69" t="s">
        <v>28</v>
      </c>
      <c r="D2406" s="30" t="s">
        <v>33</v>
      </c>
      <c r="E2406" s="74" t="s">
        <v>215</v>
      </c>
      <c r="F2406" s="56"/>
      <c r="G2406" s="56">
        <v>2538.15</v>
      </c>
      <c r="H2406" s="32">
        <v>569966.899999994</v>
      </c>
      <c r="I2406" s="31" t="s">
        <v>216</v>
      </c>
      <c r="J2406" s="30"/>
      <c r="K2406" s="31"/>
      <c r="L2406" s="30">
        <v>202607</v>
      </c>
      <c r="M2406" s="31"/>
      <c r="N2406" s="30">
        <v>202607</v>
      </c>
      <c r="O2406" s="31"/>
      <c r="P2406" s="30"/>
      <c r="Z2406" s="44"/>
      <c r="AA2406" s="44"/>
      <c r="AB2406" s="44"/>
    </row>
    <row r="2407" s="35" customFormat="1" customHeight="1" spans="1:28">
      <c r="A2407" s="30"/>
      <c r="B2407" s="38">
        <v>46218</v>
      </c>
      <c r="C2407" s="69" t="s">
        <v>28</v>
      </c>
      <c r="D2407" s="30" t="s">
        <v>33</v>
      </c>
      <c r="E2407" s="74" t="s">
        <v>217</v>
      </c>
      <c r="F2407" s="56"/>
      <c r="G2407" s="56">
        <v>1742.94</v>
      </c>
      <c r="H2407" s="32">
        <v>568223.959999993</v>
      </c>
      <c r="I2407" s="31" t="s">
        <v>216</v>
      </c>
      <c r="J2407" s="30"/>
      <c r="K2407" s="31"/>
      <c r="L2407" s="30">
        <v>202607</v>
      </c>
      <c r="M2407" s="31"/>
      <c r="N2407" s="30">
        <v>202607</v>
      </c>
      <c r="O2407" s="31"/>
      <c r="P2407" s="30"/>
      <c r="Z2407" s="44"/>
      <c r="AA2407" s="44"/>
      <c r="AB2407" s="44"/>
    </row>
    <row r="2408" s="35" customFormat="1" customHeight="1" spans="1:28">
      <c r="A2408" s="30"/>
      <c r="B2408" s="38">
        <v>46218</v>
      </c>
      <c r="C2408" s="69" t="s">
        <v>28</v>
      </c>
      <c r="D2408" s="30" t="s">
        <v>33</v>
      </c>
      <c r="E2408" s="74" t="s">
        <v>218</v>
      </c>
      <c r="F2408" s="56"/>
      <c r="G2408" s="56">
        <v>4417</v>
      </c>
      <c r="H2408" s="32">
        <v>563806.959999993</v>
      </c>
      <c r="I2408" s="31" t="s">
        <v>219</v>
      </c>
      <c r="J2408" s="30"/>
      <c r="K2408" s="31"/>
      <c r="L2408" s="30">
        <v>202607</v>
      </c>
      <c r="M2408" s="31"/>
      <c r="N2408" s="30">
        <v>202607</v>
      </c>
      <c r="O2408" s="31"/>
      <c r="P2408" s="30"/>
      <c r="Z2408" s="44"/>
      <c r="AA2408" s="44"/>
      <c r="AB2408" s="44"/>
    </row>
    <row r="2409" s="35" customFormat="1" customHeight="1" spans="1:28">
      <c r="A2409" s="30"/>
      <c r="B2409" s="38">
        <v>46218</v>
      </c>
      <c r="C2409" s="69" t="s">
        <v>28</v>
      </c>
      <c r="D2409" s="30"/>
      <c r="E2409" s="74" t="s">
        <v>222</v>
      </c>
      <c r="F2409" s="56"/>
      <c r="G2409" s="56">
        <v>2452.91</v>
      </c>
      <c r="H2409" s="32">
        <v>561354.049999993</v>
      </c>
      <c r="I2409" s="31" t="s">
        <v>231</v>
      </c>
      <c r="J2409" s="30"/>
      <c r="K2409" s="31"/>
      <c r="L2409" s="30">
        <v>202607</v>
      </c>
      <c r="M2409" s="31"/>
      <c r="N2409" s="30">
        <v>202607</v>
      </c>
      <c r="O2409" s="31"/>
      <c r="P2409" s="30"/>
      <c r="Z2409" s="44"/>
      <c r="AA2409" s="44"/>
      <c r="AB2409" s="44"/>
    </row>
    <row r="2410" s="35" customFormat="1" customHeight="1" spans="1:28">
      <c r="A2410" s="30"/>
      <c r="B2410" s="38">
        <v>46218</v>
      </c>
      <c r="C2410" s="69" t="s">
        <v>28</v>
      </c>
      <c r="D2410" s="30" t="s">
        <v>33</v>
      </c>
      <c r="E2410" s="74" t="s">
        <v>223</v>
      </c>
      <c r="F2410" s="56"/>
      <c r="G2410" s="56">
        <v>3761.84</v>
      </c>
      <c r="H2410" s="32">
        <v>557592.209999993</v>
      </c>
      <c r="I2410" s="31" t="s">
        <v>117</v>
      </c>
      <c r="J2410" s="30"/>
      <c r="K2410" s="31"/>
      <c r="L2410" s="30">
        <v>202607</v>
      </c>
      <c r="M2410" s="31"/>
      <c r="N2410" s="30">
        <v>202607</v>
      </c>
      <c r="O2410" s="31"/>
      <c r="P2410" s="30"/>
      <c r="Z2410" s="44"/>
      <c r="AA2410" s="44"/>
      <c r="AB2410" s="44"/>
    </row>
    <row r="2411" s="35" customFormat="1" customHeight="1" spans="1:28">
      <c r="A2411" s="30"/>
      <c r="B2411" s="38">
        <v>46218</v>
      </c>
      <c r="C2411" s="69" t="s">
        <v>28</v>
      </c>
      <c r="D2411" s="30" t="s">
        <v>33</v>
      </c>
      <c r="E2411" s="74" t="s">
        <v>224</v>
      </c>
      <c r="F2411" s="56"/>
      <c r="G2411" s="56">
        <v>2502.75</v>
      </c>
      <c r="H2411" s="32">
        <v>555089.459999993</v>
      </c>
      <c r="I2411" s="31" t="s">
        <v>117</v>
      </c>
      <c r="J2411" s="30"/>
      <c r="K2411" s="31"/>
      <c r="L2411" s="30">
        <v>202607</v>
      </c>
      <c r="M2411" s="31"/>
      <c r="N2411" s="30">
        <v>202607</v>
      </c>
      <c r="O2411" s="31"/>
      <c r="P2411" s="30"/>
      <c r="Z2411" s="44"/>
      <c r="AA2411" s="44"/>
      <c r="AB2411" s="44"/>
    </row>
    <row r="2412" s="35" customFormat="1" customHeight="1" spans="1:28">
      <c r="A2412" s="30"/>
      <c r="B2412" s="38">
        <v>46218</v>
      </c>
      <c r="C2412" s="69" t="s">
        <v>28</v>
      </c>
      <c r="D2412" s="30" t="s">
        <v>33</v>
      </c>
      <c r="E2412" s="74" t="s">
        <v>226</v>
      </c>
      <c r="F2412" s="56"/>
      <c r="G2412" s="56">
        <v>3592.28</v>
      </c>
      <c r="H2412" s="32">
        <v>551497.179999993</v>
      </c>
      <c r="I2412" s="31" t="s">
        <v>227</v>
      </c>
      <c r="J2412" s="30"/>
      <c r="K2412" s="31"/>
      <c r="L2412" s="30">
        <v>202607</v>
      </c>
      <c r="M2412" s="31"/>
      <c r="N2412" s="30">
        <v>202607</v>
      </c>
      <c r="O2412" s="31"/>
      <c r="P2412" s="30"/>
      <c r="Z2412" s="44"/>
      <c r="AA2412" s="44"/>
      <c r="AB2412" s="44"/>
    </row>
    <row r="2413" s="35" customFormat="1" customHeight="1" spans="1:28">
      <c r="A2413" s="30"/>
      <c r="B2413" s="38">
        <v>46218</v>
      </c>
      <c r="C2413" s="69" t="s">
        <v>28</v>
      </c>
      <c r="D2413" s="30" t="s">
        <v>33</v>
      </c>
      <c r="E2413" s="74" t="s">
        <v>229</v>
      </c>
      <c r="F2413" s="56"/>
      <c r="G2413" s="56">
        <v>2570.97</v>
      </c>
      <c r="H2413" s="32">
        <v>548926.209999993</v>
      </c>
      <c r="I2413" s="30" t="s">
        <v>227</v>
      </c>
      <c r="J2413" s="30"/>
      <c r="K2413" s="31"/>
      <c r="L2413" s="30">
        <v>202607</v>
      </c>
      <c r="M2413" s="31"/>
      <c r="N2413" s="30">
        <v>202607</v>
      </c>
      <c r="O2413" s="31"/>
      <c r="P2413" s="30"/>
      <c r="Z2413" s="44"/>
      <c r="AA2413" s="44"/>
      <c r="AB2413" s="44"/>
    </row>
    <row r="2414" s="35" customFormat="1" customHeight="1" spans="1:28">
      <c r="A2414" s="30"/>
      <c r="B2414" s="38">
        <v>46218</v>
      </c>
      <c r="C2414" s="69" t="s">
        <v>28</v>
      </c>
      <c r="D2414" s="30" t="s">
        <v>33</v>
      </c>
      <c r="E2414" s="74" t="s">
        <v>230</v>
      </c>
      <c r="F2414" s="56"/>
      <c r="G2414" s="56">
        <v>3414.79</v>
      </c>
      <c r="H2414" s="32">
        <v>545511.419999993</v>
      </c>
      <c r="I2414" s="31" t="s">
        <v>231</v>
      </c>
      <c r="J2414" s="30"/>
      <c r="K2414" s="31"/>
      <c r="L2414" s="30">
        <v>202607</v>
      </c>
      <c r="M2414" s="31"/>
      <c r="N2414" s="30">
        <v>202607</v>
      </c>
      <c r="O2414" s="31"/>
      <c r="P2414" s="30"/>
      <c r="Z2414" s="44"/>
      <c r="AA2414" s="44"/>
      <c r="AB2414" s="44"/>
    </row>
    <row r="2415" s="35" customFormat="1" customHeight="1" spans="1:28">
      <c r="A2415" s="30"/>
      <c r="B2415" s="38">
        <v>46218</v>
      </c>
      <c r="C2415" s="69" t="s">
        <v>28</v>
      </c>
      <c r="D2415" s="30"/>
      <c r="E2415" s="74" t="s">
        <v>222</v>
      </c>
      <c r="F2415" s="56"/>
      <c r="G2415" s="56">
        <v>1822.79</v>
      </c>
      <c r="H2415" s="32">
        <v>543688.629999993</v>
      </c>
      <c r="I2415" s="31" t="s">
        <v>231</v>
      </c>
      <c r="J2415" s="30"/>
      <c r="K2415" s="31"/>
      <c r="L2415" s="30">
        <v>202607</v>
      </c>
      <c r="M2415" s="31"/>
      <c r="N2415" s="30">
        <v>202607</v>
      </c>
      <c r="O2415" s="31"/>
      <c r="P2415" s="30"/>
      <c r="Z2415" s="44"/>
      <c r="AA2415" s="44"/>
      <c r="AB2415" s="44"/>
    </row>
    <row r="2416" s="35" customFormat="1" customHeight="1" spans="1:28">
      <c r="A2416" s="30"/>
      <c r="B2416" s="38">
        <v>46218</v>
      </c>
      <c r="C2416" s="69" t="s">
        <v>28</v>
      </c>
      <c r="D2416" s="30" t="s">
        <v>33</v>
      </c>
      <c r="E2416" s="74" t="s">
        <v>239</v>
      </c>
      <c r="F2416" s="56"/>
      <c r="G2416" s="56">
        <v>3742.74</v>
      </c>
      <c r="H2416" s="32">
        <v>539945.889999993</v>
      </c>
      <c r="I2416" s="31" t="s">
        <v>11</v>
      </c>
      <c r="J2416" s="30"/>
      <c r="K2416" s="31"/>
      <c r="L2416" s="30">
        <v>202607</v>
      </c>
      <c r="M2416" s="31"/>
      <c r="N2416" s="30">
        <v>202607</v>
      </c>
      <c r="O2416" s="31"/>
      <c r="P2416" s="30"/>
      <c r="Z2416" s="44"/>
      <c r="AA2416" s="44"/>
      <c r="AB2416" s="44"/>
    </row>
    <row r="2417" s="35" customFormat="1" customHeight="1" spans="1:28">
      <c r="A2417" s="30"/>
      <c r="B2417" s="38">
        <v>46218</v>
      </c>
      <c r="C2417" s="69" t="s">
        <v>28</v>
      </c>
      <c r="D2417" s="30" t="s">
        <v>33</v>
      </c>
      <c r="E2417" s="74" t="s">
        <v>232</v>
      </c>
      <c r="F2417" s="56"/>
      <c r="G2417" s="56">
        <v>500</v>
      </c>
      <c r="H2417" s="32">
        <v>539445.889999993</v>
      </c>
      <c r="I2417" s="31" t="s">
        <v>231</v>
      </c>
      <c r="J2417" s="30"/>
      <c r="K2417" s="31"/>
      <c r="L2417" s="30">
        <v>202607</v>
      </c>
      <c r="M2417" s="31"/>
      <c r="N2417" s="30">
        <v>202607</v>
      </c>
      <c r="O2417" s="31"/>
      <c r="P2417" s="30"/>
      <c r="Z2417" s="44"/>
      <c r="AA2417" s="44"/>
      <c r="AB2417" s="44"/>
    </row>
    <row r="2418" s="35" customFormat="1" customHeight="1" spans="1:28">
      <c r="A2418" s="30"/>
      <c r="B2418" s="38">
        <v>46218</v>
      </c>
      <c r="C2418" s="69" t="s">
        <v>28</v>
      </c>
      <c r="D2418" s="30" t="s">
        <v>33</v>
      </c>
      <c r="E2418" s="74" t="s">
        <v>232</v>
      </c>
      <c r="F2418" s="56"/>
      <c r="G2418" s="56">
        <v>500</v>
      </c>
      <c r="H2418" s="32">
        <v>538945.889999993</v>
      </c>
      <c r="I2418" s="31" t="s">
        <v>114</v>
      </c>
      <c r="J2418" s="30"/>
      <c r="K2418" s="31"/>
      <c r="L2418" s="30">
        <v>202607</v>
      </c>
      <c r="M2418" s="31"/>
      <c r="N2418" s="30">
        <v>202607</v>
      </c>
      <c r="O2418" s="31"/>
      <c r="P2418" s="30"/>
      <c r="Z2418" s="44"/>
      <c r="AA2418" s="44"/>
      <c r="AB2418" s="44"/>
    </row>
    <row r="2419" s="35" customFormat="1" customHeight="1" spans="1:28">
      <c r="A2419" s="30"/>
      <c r="B2419" s="38">
        <v>46218</v>
      </c>
      <c r="C2419" s="69" t="s">
        <v>28</v>
      </c>
      <c r="D2419" s="30" t="s">
        <v>33</v>
      </c>
      <c r="E2419" s="74" t="s">
        <v>232</v>
      </c>
      <c r="F2419" s="56"/>
      <c r="G2419" s="56">
        <v>500</v>
      </c>
      <c r="H2419" s="32">
        <v>538445.889999993</v>
      </c>
      <c r="I2419" s="31" t="s">
        <v>233</v>
      </c>
      <c r="J2419" s="30"/>
      <c r="K2419" s="31"/>
      <c r="L2419" s="30">
        <v>202607</v>
      </c>
      <c r="M2419" s="31"/>
      <c r="N2419" s="30">
        <v>202607</v>
      </c>
      <c r="O2419" s="31"/>
      <c r="P2419" s="30"/>
      <c r="Z2419" s="44"/>
      <c r="AA2419" s="44"/>
      <c r="AB2419" s="44"/>
    </row>
    <row r="2420" s="35" customFormat="1" customHeight="1" spans="1:28">
      <c r="A2420" s="30"/>
      <c r="B2420" s="38">
        <v>46218</v>
      </c>
      <c r="C2420" s="69" t="s">
        <v>28</v>
      </c>
      <c r="D2420" s="30" t="s">
        <v>33</v>
      </c>
      <c r="E2420" s="74" t="s">
        <v>232</v>
      </c>
      <c r="F2420" s="56"/>
      <c r="G2420" s="56">
        <v>500</v>
      </c>
      <c r="H2420" s="32">
        <v>537945.889999993</v>
      </c>
      <c r="I2420" s="31" t="s">
        <v>62</v>
      </c>
      <c r="J2420" s="30"/>
      <c r="K2420" s="31"/>
      <c r="L2420" s="30">
        <v>202607</v>
      </c>
      <c r="M2420" s="31"/>
      <c r="N2420" s="30">
        <v>202607</v>
      </c>
      <c r="O2420" s="31"/>
      <c r="P2420" s="30"/>
      <c r="Z2420" s="44"/>
      <c r="AA2420" s="44"/>
      <c r="AB2420" s="44"/>
    </row>
    <row r="2421" s="35" customFormat="1" customHeight="1" spans="1:28">
      <c r="A2421" s="30"/>
      <c r="B2421" s="38">
        <v>46218</v>
      </c>
      <c r="C2421" s="69" t="s">
        <v>28</v>
      </c>
      <c r="D2421" s="30" t="s">
        <v>33</v>
      </c>
      <c r="E2421" s="74" t="s">
        <v>232</v>
      </c>
      <c r="F2421" s="56"/>
      <c r="G2421" s="56">
        <v>500</v>
      </c>
      <c r="H2421" s="32">
        <v>537445.889999993</v>
      </c>
      <c r="I2421" s="31" t="s">
        <v>37</v>
      </c>
      <c r="J2421" s="30"/>
      <c r="K2421" s="31"/>
      <c r="L2421" s="30">
        <v>202607</v>
      </c>
      <c r="M2421" s="31"/>
      <c r="N2421" s="30">
        <v>202607</v>
      </c>
      <c r="O2421" s="31"/>
      <c r="P2421" s="30"/>
      <c r="Z2421" s="44"/>
      <c r="AA2421" s="44"/>
      <c r="AB2421" s="44"/>
    </row>
    <row r="2422" s="35" customFormat="1" customHeight="1" spans="1:28">
      <c r="A2422" s="30"/>
      <c r="B2422" s="38">
        <v>46218</v>
      </c>
      <c r="C2422" s="69" t="s">
        <v>28</v>
      </c>
      <c r="D2422" s="30" t="s">
        <v>33</v>
      </c>
      <c r="E2422" s="74" t="s">
        <v>232</v>
      </c>
      <c r="F2422" s="56"/>
      <c r="G2422" s="56">
        <v>500</v>
      </c>
      <c r="H2422" s="32">
        <v>536945.889999993</v>
      </c>
      <c r="I2422" s="31" t="s">
        <v>82</v>
      </c>
      <c r="J2422" s="30"/>
      <c r="K2422" s="31"/>
      <c r="L2422" s="30">
        <v>202607</v>
      </c>
      <c r="M2422" s="31"/>
      <c r="N2422" s="30">
        <v>202607</v>
      </c>
      <c r="O2422" s="31"/>
      <c r="P2422" s="30"/>
      <c r="Z2422" s="44"/>
      <c r="AA2422" s="44"/>
      <c r="AB2422" s="44"/>
    </row>
    <row r="2423" s="35" customFormat="1" customHeight="1" spans="1:28">
      <c r="A2423" s="30"/>
      <c r="B2423" s="38">
        <v>46218</v>
      </c>
      <c r="C2423" s="69" t="s">
        <v>28</v>
      </c>
      <c r="D2423" s="30" t="s">
        <v>33</v>
      </c>
      <c r="E2423" s="74" t="s">
        <v>234</v>
      </c>
      <c r="F2423" s="56"/>
      <c r="G2423" s="56">
        <v>3294.84</v>
      </c>
      <c r="H2423" s="32">
        <v>533651.049999993</v>
      </c>
      <c r="I2423" s="31" t="s">
        <v>235</v>
      </c>
      <c r="J2423" s="30"/>
      <c r="K2423" s="31"/>
      <c r="L2423" s="30">
        <v>202607</v>
      </c>
      <c r="M2423" s="31"/>
      <c r="N2423" s="30">
        <v>202607</v>
      </c>
      <c r="O2423" s="31"/>
      <c r="P2423" s="30"/>
      <c r="Z2423" s="44"/>
      <c r="AA2423" s="44"/>
      <c r="AB2423" s="44"/>
    </row>
    <row r="2424" s="35" customFormat="1" customHeight="1" spans="1:28">
      <c r="A2424" s="30"/>
      <c r="B2424" s="38">
        <v>46218</v>
      </c>
      <c r="C2424" s="69" t="s">
        <v>28</v>
      </c>
      <c r="D2424" s="30" t="s">
        <v>33</v>
      </c>
      <c r="E2424" s="74" t="s">
        <v>236</v>
      </c>
      <c r="F2424" s="56"/>
      <c r="G2424" s="56">
        <v>1956.51</v>
      </c>
      <c r="H2424" s="32">
        <v>531694.539999994</v>
      </c>
      <c r="I2424" s="31" t="s">
        <v>235</v>
      </c>
      <c r="J2424" s="30"/>
      <c r="K2424" s="31"/>
      <c r="L2424" s="30">
        <v>202607</v>
      </c>
      <c r="M2424" s="31"/>
      <c r="N2424" s="30">
        <v>202607</v>
      </c>
      <c r="O2424" s="31"/>
      <c r="P2424" s="30"/>
      <c r="Z2424" s="44"/>
      <c r="AA2424" s="44"/>
      <c r="AB2424" s="44"/>
    </row>
    <row r="2425" s="35" customFormat="1" customHeight="1" spans="1:28">
      <c r="A2425" s="30"/>
      <c r="B2425" s="38">
        <v>46218</v>
      </c>
      <c r="C2425" s="69" t="s">
        <v>28</v>
      </c>
      <c r="D2425" s="30" t="s">
        <v>33</v>
      </c>
      <c r="E2425" s="74" t="s">
        <v>237</v>
      </c>
      <c r="F2425" s="56"/>
      <c r="G2425" s="56">
        <v>5387.02</v>
      </c>
      <c r="H2425" s="32">
        <v>526307.519999994</v>
      </c>
      <c r="I2425" s="31" t="s">
        <v>114</v>
      </c>
      <c r="J2425" s="30"/>
      <c r="K2425" s="31"/>
      <c r="L2425" s="30">
        <v>202607</v>
      </c>
      <c r="M2425" s="31"/>
      <c r="N2425" s="30">
        <v>202607</v>
      </c>
      <c r="O2425" s="31"/>
      <c r="P2425" s="30"/>
      <c r="Z2425" s="44"/>
      <c r="AA2425" s="44"/>
      <c r="AB2425" s="44"/>
    </row>
    <row r="2426" s="35" customFormat="1" customHeight="1" spans="1:28">
      <c r="A2426" s="30"/>
      <c r="B2426" s="38">
        <v>46218</v>
      </c>
      <c r="C2426" s="69" t="s">
        <v>28</v>
      </c>
      <c r="D2426" s="30" t="s">
        <v>33</v>
      </c>
      <c r="E2426" s="74" t="s">
        <v>238</v>
      </c>
      <c r="F2426" s="56"/>
      <c r="G2426" s="56">
        <v>3721.37</v>
      </c>
      <c r="H2426" s="32">
        <v>522586.149999994</v>
      </c>
      <c r="I2426" s="31" t="s">
        <v>114</v>
      </c>
      <c r="J2426" s="30"/>
      <c r="K2426" s="31"/>
      <c r="L2426" s="30">
        <v>202607</v>
      </c>
      <c r="M2426" s="31"/>
      <c r="N2426" s="30">
        <v>202607</v>
      </c>
      <c r="O2426" s="31"/>
      <c r="P2426" s="30"/>
      <c r="Z2426" s="44"/>
      <c r="AA2426" s="44"/>
      <c r="AB2426" s="44"/>
    </row>
    <row r="2427" s="35" customFormat="1" customHeight="1" spans="1:28">
      <c r="A2427" s="30"/>
      <c r="B2427" s="38">
        <v>46218</v>
      </c>
      <c r="C2427" s="69" t="s">
        <v>28</v>
      </c>
      <c r="D2427" s="30" t="s">
        <v>33</v>
      </c>
      <c r="E2427" s="74" t="s">
        <v>240</v>
      </c>
      <c r="F2427" s="56"/>
      <c r="G2427" s="56">
        <v>2243.27</v>
      </c>
      <c r="H2427" s="32">
        <v>520342.879999994</v>
      </c>
      <c r="I2427" s="31" t="s">
        <v>103</v>
      </c>
      <c r="J2427" s="30"/>
      <c r="K2427" s="31"/>
      <c r="L2427" s="30">
        <v>202607</v>
      </c>
      <c r="M2427" s="31"/>
      <c r="N2427" s="30">
        <v>202607</v>
      </c>
      <c r="O2427" s="31"/>
      <c r="P2427" s="30"/>
      <c r="Z2427" s="44"/>
      <c r="AA2427" s="44"/>
      <c r="AB2427" s="44"/>
    </row>
    <row r="2428" s="35" customFormat="1" customHeight="1" spans="1:28">
      <c r="A2428" s="30"/>
      <c r="B2428" s="38">
        <v>46218</v>
      </c>
      <c r="C2428" s="69" t="s">
        <v>28</v>
      </c>
      <c r="D2428" s="30" t="s">
        <v>33</v>
      </c>
      <c r="E2428" s="74" t="s">
        <v>241</v>
      </c>
      <c r="F2428" s="56"/>
      <c r="G2428" s="56">
        <v>2306.4</v>
      </c>
      <c r="H2428" s="32">
        <v>518036.479999994</v>
      </c>
      <c r="I2428" s="31" t="s">
        <v>103</v>
      </c>
      <c r="J2428" s="30"/>
      <c r="K2428" s="31"/>
      <c r="L2428" s="30">
        <v>202607</v>
      </c>
      <c r="M2428" s="31"/>
      <c r="N2428" s="30">
        <v>202607</v>
      </c>
      <c r="O2428" s="31"/>
      <c r="P2428" s="30"/>
      <c r="Z2428" s="44"/>
      <c r="AA2428" s="44"/>
      <c r="AB2428" s="44"/>
    </row>
    <row r="2429" s="35" customFormat="1" customHeight="1" spans="1:28">
      <c r="A2429" s="30"/>
      <c r="B2429" s="38">
        <v>46218</v>
      </c>
      <c r="C2429" s="69" t="s">
        <v>28</v>
      </c>
      <c r="D2429" s="30" t="s">
        <v>33</v>
      </c>
      <c r="E2429" s="74" t="s">
        <v>242</v>
      </c>
      <c r="F2429" s="56"/>
      <c r="G2429" s="56">
        <v>4043.74</v>
      </c>
      <c r="H2429" s="32">
        <v>513992.739999994</v>
      </c>
      <c r="I2429" s="31" t="s">
        <v>233</v>
      </c>
      <c r="J2429" s="30"/>
      <c r="K2429" s="31"/>
      <c r="L2429" s="30">
        <v>202607</v>
      </c>
      <c r="M2429" s="31"/>
      <c r="N2429" s="30">
        <v>202607</v>
      </c>
      <c r="O2429" s="31"/>
      <c r="P2429" s="30"/>
      <c r="Z2429" s="44"/>
      <c r="AA2429" s="44"/>
      <c r="AB2429" s="44"/>
    </row>
    <row r="2430" s="35" customFormat="1" customHeight="1" spans="1:28">
      <c r="A2430" s="30"/>
      <c r="B2430" s="38">
        <v>46218</v>
      </c>
      <c r="C2430" s="69" t="s">
        <v>28</v>
      </c>
      <c r="D2430" s="30" t="s">
        <v>33</v>
      </c>
      <c r="E2430" s="74" t="s">
        <v>243</v>
      </c>
      <c r="F2430" s="56"/>
      <c r="G2430" s="56">
        <v>2342.8</v>
      </c>
      <c r="H2430" s="32">
        <v>511649.939999994</v>
      </c>
      <c r="I2430" s="31" t="s">
        <v>233</v>
      </c>
      <c r="J2430" s="30"/>
      <c r="K2430" s="31"/>
      <c r="L2430" s="30">
        <v>202607</v>
      </c>
      <c r="M2430" s="31"/>
      <c r="N2430" s="30">
        <v>202607</v>
      </c>
      <c r="O2430" s="31"/>
      <c r="P2430" s="30"/>
      <c r="Z2430" s="44"/>
      <c r="AA2430" s="44"/>
      <c r="AB2430" s="44"/>
    </row>
    <row r="2431" s="35" customFormat="1" customHeight="1" spans="1:28">
      <c r="A2431" s="30"/>
      <c r="B2431" s="38">
        <v>46218</v>
      </c>
      <c r="C2431" s="69" t="s">
        <v>28</v>
      </c>
      <c r="D2431" s="30" t="s">
        <v>33</v>
      </c>
      <c r="E2431" s="74" t="s">
        <v>244</v>
      </c>
      <c r="F2431" s="56"/>
      <c r="G2431" s="56">
        <v>5705</v>
      </c>
      <c r="H2431" s="32">
        <v>505944.939999994</v>
      </c>
      <c r="I2431" s="31" t="s">
        <v>82</v>
      </c>
      <c r="J2431" s="30"/>
      <c r="K2431" s="31"/>
      <c r="L2431" s="30">
        <v>202607</v>
      </c>
      <c r="M2431" s="31"/>
      <c r="N2431" s="30">
        <v>202607</v>
      </c>
      <c r="O2431" s="31"/>
      <c r="P2431" s="30"/>
      <c r="Z2431" s="44"/>
      <c r="AA2431" s="44"/>
      <c r="AB2431" s="44"/>
    </row>
    <row r="2432" s="35" customFormat="1" customHeight="1" spans="1:28">
      <c r="A2432" s="30"/>
      <c r="B2432" s="38">
        <v>46218</v>
      </c>
      <c r="C2432" s="69" t="s">
        <v>28</v>
      </c>
      <c r="D2432" s="30" t="s">
        <v>33</v>
      </c>
      <c r="E2432" s="74" t="s">
        <v>247</v>
      </c>
      <c r="F2432" s="56"/>
      <c r="G2432" s="56">
        <v>3892.74</v>
      </c>
      <c r="H2432" s="32">
        <v>502052.199999994</v>
      </c>
      <c r="I2432" s="31" t="s">
        <v>11</v>
      </c>
      <c r="J2432" s="30"/>
      <c r="K2432" s="31"/>
      <c r="L2432" s="30">
        <v>202607</v>
      </c>
      <c r="M2432" s="31"/>
      <c r="N2432" s="30">
        <v>202607</v>
      </c>
      <c r="O2432" s="31"/>
      <c r="P2432" s="30"/>
      <c r="Z2432" s="44"/>
      <c r="AA2432" s="44"/>
      <c r="AB2432" s="44"/>
    </row>
    <row r="2433" s="35" customFormat="1" customHeight="1" spans="1:28">
      <c r="A2433" s="30"/>
      <c r="B2433" s="38">
        <v>46218</v>
      </c>
      <c r="C2433" s="69" t="s">
        <v>28</v>
      </c>
      <c r="D2433" s="30" t="s">
        <v>33</v>
      </c>
      <c r="E2433" s="74" t="s">
        <v>245</v>
      </c>
      <c r="F2433" s="56"/>
      <c r="G2433" s="56">
        <v>3005.59</v>
      </c>
      <c r="H2433" s="32">
        <v>499046.609999994</v>
      </c>
      <c r="I2433" s="31" t="s">
        <v>677</v>
      </c>
      <c r="J2433" s="30"/>
      <c r="K2433" s="31"/>
      <c r="L2433" s="30">
        <v>202607</v>
      </c>
      <c r="M2433" s="31"/>
      <c r="N2433" s="30">
        <v>202607</v>
      </c>
      <c r="O2433" s="31"/>
      <c r="P2433" s="30"/>
      <c r="Z2433" s="44"/>
      <c r="AA2433" s="44"/>
      <c r="AB2433" s="44"/>
    </row>
    <row r="2434" s="35" customFormat="1" customHeight="1" spans="1:28">
      <c r="A2434" s="30"/>
      <c r="B2434" s="38">
        <v>46218</v>
      </c>
      <c r="C2434" s="69" t="s">
        <v>28</v>
      </c>
      <c r="D2434" s="30" t="s">
        <v>33</v>
      </c>
      <c r="E2434" s="74" t="s">
        <v>246</v>
      </c>
      <c r="F2434" s="56"/>
      <c r="G2434" s="56">
        <v>3822.75</v>
      </c>
      <c r="H2434" s="32">
        <v>495223.859999994</v>
      </c>
      <c r="I2434" s="31" t="s">
        <v>87</v>
      </c>
      <c r="J2434" s="30"/>
      <c r="K2434" s="31"/>
      <c r="L2434" s="30">
        <v>202607</v>
      </c>
      <c r="M2434" s="31"/>
      <c r="N2434" s="30">
        <v>202607</v>
      </c>
      <c r="O2434" s="31"/>
      <c r="P2434" s="30"/>
      <c r="Z2434" s="44"/>
      <c r="AA2434" s="44"/>
      <c r="AB2434" s="44"/>
    </row>
    <row r="2435" s="35" customFormat="1" customHeight="1" spans="1:28">
      <c r="A2435" s="30"/>
      <c r="B2435" s="38">
        <v>46218</v>
      </c>
      <c r="C2435" s="69" t="s">
        <v>28</v>
      </c>
      <c r="D2435" s="30" t="s">
        <v>33</v>
      </c>
      <c r="E2435" s="74" t="s">
        <v>247</v>
      </c>
      <c r="F2435" s="56"/>
      <c r="G2435" s="56">
        <v>3088.22</v>
      </c>
      <c r="H2435" s="32">
        <v>492135.639999994</v>
      </c>
      <c r="I2435" s="31" t="s">
        <v>87</v>
      </c>
      <c r="J2435" s="30"/>
      <c r="K2435" s="31"/>
      <c r="L2435" s="30">
        <v>202607</v>
      </c>
      <c r="M2435" s="31"/>
      <c r="N2435" s="30">
        <v>202607</v>
      </c>
      <c r="O2435" s="31"/>
      <c r="P2435" s="30"/>
      <c r="Z2435" s="44"/>
      <c r="AA2435" s="44"/>
      <c r="AB2435" s="44"/>
    </row>
    <row r="2436" s="35" customFormat="1" customHeight="1" spans="1:28">
      <c r="A2436" s="30"/>
      <c r="B2436" s="38">
        <v>46218</v>
      </c>
      <c r="C2436" s="69" t="s">
        <v>28</v>
      </c>
      <c r="D2436" s="30" t="s">
        <v>33</v>
      </c>
      <c r="E2436" s="74" t="s">
        <v>248</v>
      </c>
      <c r="F2436" s="56"/>
      <c r="G2436" s="56">
        <v>2779.61</v>
      </c>
      <c r="H2436" s="32">
        <v>489356.029999994</v>
      </c>
      <c r="I2436" s="31" t="s">
        <v>45</v>
      </c>
      <c r="J2436" s="30"/>
      <c r="K2436" s="31"/>
      <c r="L2436" s="30">
        <v>202607</v>
      </c>
      <c r="M2436" s="31"/>
      <c r="N2436" s="30">
        <v>202607</v>
      </c>
      <c r="O2436" s="31"/>
      <c r="P2436" s="30"/>
      <c r="Z2436" s="44"/>
      <c r="AA2436" s="44"/>
      <c r="AB2436" s="44"/>
    </row>
    <row r="2437" s="35" customFormat="1" customHeight="1" spans="1:28">
      <c r="A2437" s="30"/>
      <c r="B2437" s="38">
        <v>46218</v>
      </c>
      <c r="C2437" s="69" t="s">
        <v>28</v>
      </c>
      <c r="D2437" s="30" t="s">
        <v>33</v>
      </c>
      <c r="E2437" s="74" t="s">
        <v>249</v>
      </c>
      <c r="F2437" s="56"/>
      <c r="G2437" s="56">
        <v>1869.19</v>
      </c>
      <c r="H2437" s="32">
        <v>487486.839999993</v>
      </c>
      <c r="I2437" s="31" t="s">
        <v>45</v>
      </c>
      <c r="J2437" s="30"/>
      <c r="K2437" s="31"/>
      <c r="L2437" s="30">
        <v>202607</v>
      </c>
      <c r="M2437" s="31"/>
      <c r="N2437" s="30">
        <v>202607</v>
      </c>
      <c r="O2437" s="31"/>
      <c r="P2437" s="30"/>
      <c r="Z2437" s="44"/>
      <c r="AA2437" s="44"/>
      <c r="AB2437" s="44"/>
    </row>
    <row r="2438" s="35" customFormat="1" customHeight="1" spans="1:28">
      <c r="A2438" s="30"/>
      <c r="B2438" s="38">
        <v>46218</v>
      </c>
      <c r="C2438" s="69" t="s">
        <v>28</v>
      </c>
      <c r="D2438" s="30" t="s">
        <v>33</v>
      </c>
      <c r="E2438" s="74" t="s">
        <v>250</v>
      </c>
      <c r="F2438" s="56"/>
      <c r="G2438" s="56">
        <v>1529.73</v>
      </c>
      <c r="H2438" s="32">
        <v>485957.109999993</v>
      </c>
      <c r="I2438" s="31" t="s">
        <v>62</v>
      </c>
      <c r="J2438" s="30"/>
      <c r="K2438" s="31"/>
      <c r="L2438" s="30">
        <v>202607</v>
      </c>
      <c r="M2438" s="31"/>
      <c r="N2438" s="30">
        <v>202607</v>
      </c>
      <c r="O2438" s="31"/>
      <c r="P2438" s="30"/>
      <c r="Z2438" s="44"/>
      <c r="AA2438" s="44"/>
      <c r="AB2438" s="44"/>
    </row>
    <row r="2439" s="35" customFormat="1" customHeight="1" spans="1:28">
      <c r="A2439" s="30"/>
      <c r="B2439" s="38">
        <v>46218</v>
      </c>
      <c r="C2439" s="69" t="s">
        <v>28</v>
      </c>
      <c r="D2439" s="30" t="s">
        <v>33</v>
      </c>
      <c r="E2439" s="74" t="s">
        <v>251</v>
      </c>
      <c r="F2439" s="56"/>
      <c r="G2439" s="56">
        <v>2852.48</v>
      </c>
      <c r="H2439" s="32">
        <v>483104.629999992</v>
      </c>
      <c r="I2439" s="31" t="s">
        <v>62</v>
      </c>
      <c r="J2439" s="30"/>
      <c r="K2439" s="31"/>
      <c r="L2439" s="30">
        <v>202607</v>
      </c>
      <c r="M2439" s="31"/>
      <c r="N2439" s="30">
        <v>202607</v>
      </c>
      <c r="O2439" s="31"/>
      <c r="P2439" s="30"/>
      <c r="Z2439" s="44"/>
      <c r="AA2439" s="44"/>
      <c r="AB2439" s="44"/>
    </row>
    <row r="2440" s="35" customFormat="1" customHeight="1" spans="1:28">
      <c r="A2440" s="30"/>
      <c r="B2440" s="38">
        <v>46218</v>
      </c>
      <c r="C2440" s="69" t="s">
        <v>28</v>
      </c>
      <c r="D2440" s="30" t="s">
        <v>33</v>
      </c>
      <c r="E2440" s="74" t="s">
        <v>252</v>
      </c>
      <c r="F2440" s="56"/>
      <c r="G2440" s="56">
        <v>3430.02</v>
      </c>
      <c r="H2440" s="32">
        <v>479674.609999993</v>
      </c>
      <c r="I2440" s="31" t="s">
        <v>35</v>
      </c>
      <c r="J2440" s="30"/>
      <c r="K2440" s="31"/>
      <c r="L2440" s="30">
        <v>202607</v>
      </c>
      <c r="M2440" s="31"/>
      <c r="N2440" s="30">
        <v>202607</v>
      </c>
      <c r="O2440" s="31"/>
      <c r="P2440" s="30"/>
      <c r="Z2440" s="44"/>
      <c r="AA2440" s="44"/>
      <c r="AB2440" s="44"/>
    </row>
    <row r="2441" s="35" customFormat="1" customHeight="1" spans="1:28">
      <c r="A2441" s="30"/>
      <c r="B2441" s="38">
        <v>46218</v>
      </c>
      <c r="C2441" s="69" t="s">
        <v>28</v>
      </c>
      <c r="D2441" s="30" t="s">
        <v>33</v>
      </c>
      <c r="E2441" s="74" t="s">
        <v>253</v>
      </c>
      <c r="F2441" s="56"/>
      <c r="G2441" s="56">
        <v>2344.66</v>
      </c>
      <c r="H2441" s="32">
        <v>477329.949999993</v>
      </c>
      <c r="I2441" s="31" t="s">
        <v>35</v>
      </c>
      <c r="J2441" s="30"/>
      <c r="K2441" s="31"/>
      <c r="L2441" s="30">
        <v>202607</v>
      </c>
      <c r="M2441" s="31"/>
      <c r="N2441" s="30">
        <v>202607</v>
      </c>
      <c r="O2441" s="31"/>
      <c r="P2441" s="30"/>
      <c r="Z2441" s="44"/>
      <c r="AA2441" s="44"/>
      <c r="AB2441" s="44"/>
    </row>
    <row r="2442" s="35" customFormat="1" customHeight="1" spans="1:28">
      <c r="A2442" s="30"/>
      <c r="B2442" s="38">
        <v>46218</v>
      </c>
      <c r="C2442" s="69" t="s">
        <v>28</v>
      </c>
      <c r="D2442" s="30" t="s">
        <v>33</v>
      </c>
      <c r="E2442" s="74" t="s">
        <v>254</v>
      </c>
      <c r="F2442" s="56"/>
      <c r="G2442" s="56">
        <v>3292.88</v>
      </c>
      <c r="H2442" s="32">
        <v>474037.069999993</v>
      </c>
      <c r="I2442" s="31" t="s">
        <v>41</v>
      </c>
      <c r="J2442" s="30"/>
      <c r="K2442" s="31"/>
      <c r="L2442" s="30">
        <v>202607</v>
      </c>
      <c r="M2442" s="31"/>
      <c r="N2442" s="30">
        <v>202607</v>
      </c>
      <c r="O2442" s="31"/>
      <c r="P2442" s="30"/>
      <c r="Z2442" s="44"/>
      <c r="AA2442" s="44"/>
      <c r="AB2442" s="44"/>
    </row>
    <row r="2443" s="35" customFormat="1" customHeight="1" spans="1:28">
      <c r="A2443" s="30"/>
      <c r="B2443" s="38">
        <v>46218</v>
      </c>
      <c r="C2443" s="69" t="s">
        <v>28</v>
      </c>
      <c r="D2443" s="30" t="s">
        <v>33</v>
      </c>
      <c r="E2443" s="74" t="s">
        <v>260</v>
      </c>
      <c r="F2443" s="56"/>
      <c r="G2443" s="56">
        <v>5250</v>
      </c>
      <c r="H2443" s="32">
        <v>468787.069999993</v>
      </c>
      <c r="I2443" s="31" t="s">
        <v>11</v>
      </c>
      <c r="J2443" s="30"/>
      <c r="K2443" s="31"/>
      <c r="L2443" s="30">
        <v>202607</v>
      </c>
      <c r="M2443" s="31"/>
      <c r="N2443" s="30">
        <v>202607</v>
      </c>
      <c r="O2443" s="31"/>
      <c r="P2443" s="30"/>
      <c r="Z2443" s="44"/>
      <c r="AA2443" s="44"/>
      <c r="AB2443" s="44"/>
    </row>
    <row r="2444" s="35" customFormat="1" customHeight="1" spans="1:28">
      <c r="A2444" s="30"/>
      <c r="B2444" s="38">
        <v>46218</v>
      </c>
      <c r="C2444" s="69" t="s">
        <v>28</v>
      </c>
      <c r="D2444" s="30" t="s">
        <v>33</v>
      </c>
      <c r="E2444" s="74" t="s">
        <v>255</v>
      </c>
      <c r="F2444" s="56"/>
      <c r="G2444" s="56">
        <v>3122.45</v>
      </c>
      <c r="H2444" s="32">
        <v>465664.619999993</v>
      </c>
      <c r="I2444" s="31" t="s">
        <v>274</v>
      </c>
      <c r="J2444" s="30"/>
      <c r="K2444" s="31"/>
      <c r="L2444" s="30">
        <v>202607</v>
      </c>
      <c r="M2444" s="31"/>
      <c r="N2444" s="30">
        <v>202607</v>
      </c>
      <c r="O2444" s="31"/>
      <c r="P2444" s="30"/>
      <c r="Z2444" s="44"/>
      <c r="AA2444" s="44"/>
      <c r="AB2444" s="44"/>
    </row>
    <row r="2445" s="35" customFormat="1" customHeight="1" spans="1:28">
      <c r="A2445" s="30"/>
      <c r="B2445" s="38">
        <v>46218</v>
      </c>
      <c r="C2445" s="69" t="s">
        <v>28</v>
      </c>
      <c r="D2445" s="30" t="s">
        <v>33</v>
      </c>
      <c r="E2445" s="74" t="s">
        <v>256</v>
      </c>
      <c r="F2445" s="56"/>
      <c r="G2445" s="56">
        <v>5198.6</v>
      </c>
      <c r="H2445" s="32">
        <v>460466.019999993</v>
      </c>
      <c r="I2445" s="30" t="s">
        <v>43</v>
      </c>
      <c r="J2445" s="30"/>
      <c r="K2445" s="31"/>
      <c r="L2445" s="30">
        <v>202607</v>
      </c>
      <c r="M2445" s="31"/>
      <c r="N2445" s="30">
        <v>202607</v>
      </c>
      <c r="O2445" s="31"/>
      <c r="P2445" s="30"/>
      <c r="Z2445" s="44"/>
      <c r="AA2445" s="44"/>
      <c r="AB2445" s="44"/>
    </row>
    <row r="2446" s="35" customFormat="1" customHeight="1" spans="1:28">
      <c r="A2446" s="30"/>
      <c r="B2446" s="38">
        <v>46218</v>
      </c>
      <c r="C2446" s="69" t="s">
        <v>28</v>
      </c>
      <c r="D2446" s="30" t="s">
        <v>33</v>
      </c>
      <c r="E2446" s="74" t="s">
        <v>257</v>
      </c>
      <c r="F2446" s="56"/>
      <c r="G2446" s="56">
        <v>6911.13</v>
      </c>
      <c r="H2446" s="32">
        <v>453554.889999993</v>
      </c>
      <c r="I2446" s="30" t="s">
        <v>43</v>
      </c>
      <c r="J2446" s="30"/>
      <c r="K2446" s="31"/>
      <c r="L2446" s="30">
        <v>202607</v>
      </c>
      <c r="M2446" s="31"/>
      <c r="N2446" s="30">
        <v>202607</v>
      </c>
      <c r="O2446" s="31"/>
      <c r="P2446" s="30"/>
      <c r="Z2446" s="44"/>
      <c r="AA2446" s="44"/>
      <c r="AB2446" s="44"/>
    </row>
    <row r="2447" s="35" customFormat="1" customHeight="1" spans="1:28">
      <c r="A2447" s="30"/>
      <c r="B2447" s="38">
        <v>46218</v>
      </c>
      <c r="C2447" s="69" t="s">
        <v>28</v>
      </c>
      <c r="D2447" s="30" t="s">
        <v>33</v>
      </c>
      <c r="E2447" s="74" t="s">
        <v>258</v>
      </c>
      <c r="F2447" s="56"/>
      <c r="G2447" s="56">
        <v>5582.79</v>
      </c>
      <c r="H2447" s="32">
        <v>447972.099999993</v>
      </c>
      <c r="I2447" s="31" t="s">
        <v>43</v>
      </c>
      <c r="J2447" s="30"/>
      <c r="K2447" s="31"/>
      <c r="L2447" s="30">
        <v>202607</v>
      </c>
      <c r="M2447" s="31"/>
      <c r="N2447" s="30">
        <v>202607</v>
      </c>
      <c r="O2447" s="31"/>
      <c r="P2447" s="30"/>
      <c r="Z2447" s="44"/>
      <c r="AA2447" s="44"/>
      <c r="AB2447" s="44"/>
    </row>
    <row r="2448" s="35" customFormat="1" customHeight="1" spans="1:28">
      <c r="A2448" s="30"/>
      <c r="B2448" s="38">
        <v>46218</v>
      </c>
      <c r="C2448" s="69" t="s">
        <v>28</v>
      </c>
      <c r="D2448" s="30" t="s">
        <v>33</v>
      </c>
      <c r="E2448" s="74" t="s">
        <v>259</v>
      </c>
      <c r="F2448" s="56"/>
      <c r="G2448" s="56">
        <v>2402.06</v>
      </c>
      <c r="H2448" s="32">
        <v>445570.039999994</v>
      </c>
      <c r="I2448" s="30" t="s">
        <v>60</v>
      </c>
      <c r="J2448" s="30"/>
      <c r="K2448" s="31"/>
      <c r="L2448" s="30">
        <v>202607</v>
      </c>
      <c r="M2448" s="31"/>
      <c r="N2448" s="30">
        <v>202607</v>
      </c>
      <c r="O2448" s="31"/>
      <c r="P2448" s="30"/>
      <c r="Z2448" s="44"/>
      <c r="AA2448" s="44"/>
      <c r="AB2448" s="44"/>
    </row>
    <row r="2449" s="35" customFormat="1" customHeight="1" spans="1:28">
      <c r="A2449" s="30"/>
      <c r="B2449" s="38">
        <v>46218</v>
      </c>
      <c r="C2449" s="69" t="s">
        <v>28</v>
      </c>
      <c r="D2449" s="30" t="s">
        <v>33</v>
      </c>
      <c r="E2449" s="74" t="s">
        <v>261</v>
      </c>
      <c r="F2449" s="56"/>
      <c r="G2449" s="56">
        <v>6774</v>
      </c>
      <c r="H2449" s="32">
        <v>438796.039999994</v>
      </c>
      <c r="I2449" s="31" t="s">
        <v>37</v>
      </c>
      <c r="J2449" s="30"/>
      <c r="K2449" s="31"/>
      <c r="L2449" s="30">
        <v>202607</v>
      </c>
      <c r="M2449" s="31"/>
      <c r="N2449" s="30">
        <v>202607</v>
      </c>
      <c r="O2449" s="31"/>
      <c r="P2449" s="30"/>
      <c r="Z2449" s="44"/>
      <c r="AA2449" s="44"/>
      <c r="AB2449" s="44"/>
    </row>
    <row r="2450" s="35" customFormat="1" customHeight="1" spans="1:28">
      <c r="A2450" s="30"/>
      <c r="B2450" s="38">
        <v>46218</v>
      </c>
      <c r="C2450" s="69" t="s">
        <v>28</v>
      </c>
      <c r="D2450" s="30" t="s">
        <v>33</v>
      </c>
      <c r="E2450" s="74" t="s">
        <v>262</v>
      </c>
      <c r="F2450" s="56"/>
      <c r="G2450" s="56">
        <v>3198.16</v>
      </c>
      <c r="H2450" s="32">
        <v>435597.879999993</v>
      </c>
      <c r="I2450" s="31" t="s">
        <v>676</v>
      </c>
      <c r="J2450" s="30"/>
      <c r="K2450" s="31"/>
      <c r="L2450" s="30">
        <v>202607</v>
      </c>
      <c r="M2450" s="31"/>
      <c r="N2450" s="30">
        <v>202607</v>
      </c>
      <c r="O2450" s="31"/>
      <c r="P2450" s="30"/>
      <c r="Z2450" s="44"/>
      <c r="AA2450" s="44"/>
      <c r="AB2450" s="44"/>
    </row>
    <row r="2451" s="35" customFormat="1" customHeight="1" spans="1:28">
      <c r="A2451" s="30"/>
      <c r="B2451" s="38">
        <v>46218</v>
      </c>
      <c r="C2451" s="69" t="s">
        <v>28</v>
      </c>
      <c r="D2451" s="30" t="s">
        <v>33</v>
      </c>
      <c r="E2451" s="74" t="s">
        <v>263</v>
      </c>
      <c r="F2451" s="56"/>
      <c r="G2451" s="56">
        <v>1553.89</v>
      </c>
      <c r="H2451" s="32">
        <v>434043.989999994</v>
      </c>
      <c r="I2451" s="31" t="s">
        <v>264</v>
      </c>
      <c r="J2451" s="30"/>
      <c r="K2451" s="31"/>
      <c r="L2451" s="30">
        <v>202607</v>
      </c>
      <c r="M2451" s="31"/>
      <c r="N2451" s="30">
        <v>202607</v>
      </c>
      <c r="O2451" s="31"/>
      <c r="P2451" s="30"/>
      <c r="Z2451" s="44"/>
      <c r="AA2451" s="44"/>
      <c r="AB2451" s="44"/>
    </row>
    <row r="2452" s="35" customFormat="1" customHeight="1" spans="1:28">
      <c r="A2452" s="30"/>
      <c r="B2452" s="38">
        <v>46218</v>
      </c>
      <c r="C2452" s="69" t="s">
        <v>28</v>
      </c>
      <c r="D2452" s="30" t="s">
        <v>33</v>
      </c>
      <c r="E2452" s="74" t="s">
        <v>265</v>
      </c>
      <c r="F2452" s="56"/>
      <c r="G2452" s="56">
        <v>2242.97</v>
      </c>
      <c r="H2452" s="32">
        <v>431801.019999994</v>
      </c>
      <c r="I2452" s="31" t="s">
        <v>264</v>
      </c>
      <c r="J2452" s="30"/>
      <c r="K2452" s="31"/>
      <c r="L2452" s="30">
        <v>202607</v>
      </c>
      <c r="M2452" s="31"/>
      <c r="N2452" s="30">
        <v>202607</v>
      </c>
      <c r="O2452" s="31"/>
      <c r="P2452" s="30"/>
      <c r="Z2452" s="44"/>
      <c r="AA2452" s="44"/>
      <c r="AB2452" s="44"/>
    </row>
    <row r="2453" s="35" customFormat="1" customHeight="1" spans="1:28">
      <c r="A2453" s="30"/>
      <c r="B2453" s="38">
        <v>46218</v>
      </c>
      <c r="C2453" s="69" t="s">
        <v>28</v>
      </c>
      <c r="D2453" s="30" t="s">
        <v>33</v>
      </c>
      <c r="E2453" s="74" t="s">
        <v>266</v>
      </c>
      <c r="F2453" s="56"/>
      <c r="G2453" s="56">
        <v>5202.74</v>
      </c>
      <c r="H2453" s="32">
        <v>426598.279999994</v>
      </c>
      <c r="I2453" s="31" t="s">
        <v>267</v>
      </c>
      <c r="J2453" s="30"/>
      <c r="K2453" s="31"/>
      <c r="L2453" s="30">
        <v>202607</v>
      </c>
      <c r="M2453" s="31"/>
      <c r="N2453" s="30">
        <v>202607</v>
      </c>
      <c r="O2453" s="31"/>
      <c r="P2453" s="30"/>
      <c r="Z2453" s="44"/>
      <c r="AA2453" s="44"/>
      <c r="AB2453" s="44"/>
    </row>
    <row r="2454" s="35" customFormat="1" customHeight="1" spans="1:28">
      <c r="A2454" s="30"/>
      <c r="B2454" s="38">
        <v>46218</v>
      </c>
      <c r="C2454" s="69" t="s">
        <v>28</v>
      </c>
      <c r="D2454" s="30" t="s">
        <v>33</v>
      </c>
      <c r="E2454" s="74" t="s">
        <v>165</v>
      </c>
      <c r="F2454" s="56"/>
      <c r="G2454" s="56">
        <v>1933.33</v>
      </c>
      <c r="H2454" s="32">
        <v>424664.949999994</v>
      </c>
      <c r="I2454" s="31" t="s">
        <v>11</v>
      </c>
      <c r="J2454" s="30"/>
      <c r="K2454" s="31"/>
      <c r="L2454" s="30">
        <v>202607</v>
      </c>
      <c r="M2454" s="31"/>
      <c r="N2454" s="30">
        <v>202607</v>
      </c>
      <c r="O2454" s="31"/>
      <c r="P2454" s="30"/>
      <c r="Z2454" s="44"/>
      <c r="AA2454" s="44"/>
      <c r="AB2454" s="44"/>
    </row>
    <row r="2455" s="35" customFormat="1" customHeight="1" spans="1:28">
      <c r="A2455" s="30"/>
      <c r="B2455" s="38">
        <v>46218</v>
      </c>
      <c r="C2455" s="69" t="s">
        <v>28</v>
      </c>
      <c r="D2455" s="30" t="s">
        <v>33</v>
      </c>
      <c r="E2455" s="74" t="s">
        <v>268</v>
      </c>
      <c r="F2455" s="56"/>
      <c r="G2455" s="56">
        <v>2800.16</v>
      </c>
      <c r="H2455" s="32">
        <v>421864.789999994</v>
      </c>
      <c r="I2455" s="31" t="s">
        <v>105</v>
      </c>
      <c r="J2455" s="30"/>
      <c r="K2455" s="31"/>
      <c r="L2455" s="30">
        <v>202607</v>
      </c>
      <c r="M2455" s="31"/>
      <c r="N2455" s="30">
        <v>202607</v>
      </c>
      <c r="O2455" s="31"/>
      <c r="P2455" s="30"/>
      <c r="Z2455" s="44"/>
      <c r="AA2455" s="44"/>
      <c r="AB2455" s="44"/>
    </row>
    <row r="2456" s="35" customFormat="1" customHeight="1" spans="1:28">
      <c r="A2456" s="30"/>
      <c r="B2456" s="38">
        <v>46218</v>
      </c>
      <c r="C2456" s="69" t="s">
        <v>28</v>
      </c>
      <c r="D2456" s="30" t="s">
        <v>33</v>
      </c>
      <c r="E2456" s="74" t="s">
        <v>269</v>
      </c>
      <c r="F2456" s="56"/>
      <c r="G2456" s="56">
        <v>2783.17</v>
      </c>
      <c r="H2456" s="32">
        <v>419081.619999994</v>
      </c>
      <c r="I2456" s="30" t="s">
        <v>87</v>
      </c>
      <c r="J2456" s="30"/>
      <c r="K2456" s="31"/>
      <c r="L2456" s="30">
        <v>202607</v>
      </c>
      <c r="M2456" s="31"/>
      <c r="N2456" s="30">
        <v>202607</v>
      </c>
      <c r="O2456" s="31"/>
      <c r="P2456" s="30"/>
      <c r="Z2456" s="44"/>
      <c r="AA2456" s="44"/>
      <c r="AB2456" s="44"/>
    </row>
    <row r="2457" s="35" customFormat="1" customHeight="1" spans="1:28">
      <c r="A2457" s="30"/>
      <c r="B2457" s="38">
        <v>46218</v>
      </c>
      <c r="C2457" s="69" t="s">
        <v>28</v>
      </c>
      <c r="D2457" s="30" t="s">
        <v>33</v>
      </c>
      <c r="E2457" s="74" t="s">
        <v>270</v>
      </c>
      <c r="F2457" s="56"/>
      <c r="G2457" s="56">
        <v>3425.8</v>
      </c>
      <c r="H2457" s="32">
        <v>415655.819999994</v>
      </c>
      <c r="I2457" s="31" t="s">
        <v>219</v>
      </c>
      <c r="J2457" s="30"/>
      <c r="K2457" s="31"/>
      <c r="L2457" s="30">
        <v>202607</v>
      </c>
      <c r="M2457" s="31"/>
      <c r="N2457" s="30">
        <v>202607</v>
      </c>
      <c r="O2457" s="31"/>
      <c r="P2457" s="30"/>
      <c r="Z2457" s="44"/>
      <c r="AA2457" s="44"/>
      <c r="AB2457" s="44"/>
    </row>
    <row r="2458" s="35" customFormat="1" customHeight="1" spans="1:28">
      <c r="A2458" s="30"/>
      <c r="B2458" s="38">
        <v>46218</v>
      </c>
      <c r="C2458" s="69" t="s">
        <v>28</v>
      </c>
      <c r="D2458" s="30" t="s">
        <v>33</v>
      </c>
      <c r="E2458" s="74" t="s">
        <v>271</v>
      </c>
      <c r="F2458" s="56"/>
      <c r="G2458" s="56">
        <v>2875.82</v>
      </c>
      <c r="H2458" s="32">
        <v>412779.999999993</v>
      </c>
      <c r="I2458" s="31" t="s">
        <v>82</v>
      </c>
      <c r="J2458" s="30"/>
      <c r="K2458" s="31"/>
      <c r="L2458" s="30">
        <v>202607</v>
      </c>
      <c r="M2458" s="31"/>
      <c r="N2458" s="30">
        <v>202607</v>
      </c>
      <c r="O2458" s="31"/>
      <c r="P2458" s="30"/>
      <c r="Z2458" s="44"/>
      <c r="AA2458" s="44"/>
      <c r="AB2458" s="44"/>
    </row>
    <row r="2459" s="35" customFormat="1" customHeight="1" spans="1:28">
      <c r="A2459" s="30"/>
      <c r="B2459" s="38">
        <v>46218</v>
      </c>
      <c r="C2459" s="69" t="s">
        <v>28</v>
      </c>
      <c r="D2459" s="30" t="s">
        <v>33</v>
      </c>
      <c r="E2459" s="74" t="s">
        <v>272</v>
      </c>
      <c r="F2459" s="56"/>
      <c r="G2459" s="56">
        <v>1678.79</v>
      </c>
      <c r="H2459" s="32">
        <v>411101.209999993</v>
      </c>
      <c r="I2459" s="31" t="s">
        <v>221</v>
      </c>
      <c r="J2459" s="30"/>
      <c r="K2459" s="31"/>
      <c r="L2459" s="30">
        <v>202607</v>
      </c>
      <c r="M2459" s="31"/>
      <c r="N2459" s="30">
        <v>202607</v>
      </c>
      <c r="O2459" s="31"/>
      <c r="P2459" s="30"/>
      <c r="Z2459" s="44"/>
      <c r="AA2459" s="44"/>
      <c r="AB2459" s="44"/>
    </row>
    <row r="2460" s="35" customFormat="1" customHeight="1" spans="1:28">
      <c r="A2460" s="30"/>
      <c r="B2460" s="38">
        <v>46218</v>
      </c>
      <c r="C2460" s="69" t="s">
        <v>28</v>
      </c>
      <c r="D2460" s="30" t="s">
        <v>33</v>
      </c>
      <c r="E2460" s="74" t="s">
        <v>348</v>
      </c>
      <c r="F2460" s="56"/>
      <c r="G2460" s="56">
        <v>2027.35</v>
      </c>
      <c r="H2460" s="32">
        <v>409073.859999994</v>
      </c>
      <c r="I2460" s="30" t="s">
        <v>39</v>
      </c>
      <c r="J2460" s="30"/>
      <c r="K2460" s="31"/>
      <c r="L2460" s="30">
        <v>202607</v>
      </c>
      <c r="M2460" s="31"/>
      <c r="N2460" s="30">
        <v>202607</v>
      </c>
      <c r="O2460" s="31"/>
      <c r="P2460" s="30"/>
      <c r="Z2460" s="44"/>
      <c r="AA2460" s="44"/>
      <c r="AB2460" s="44"/>
    </row>
    <row r="2461" s="35" customFormat="1" customHeight="1" spans="1:28">
      <c r="A2461" s="30"/>
      <c r="B2461" s="38">
        <v>46218</v>
      </c>
      <c r="C2461" s="69" t="s">
        <v>28</v>
      </c>
      <c r="D2461" s="30" t="s">
        <v>33</v>
      </c>
      <c r="E2461" s="74" t="s">
        <v>165</v>
      </c>
      <c r="F2461" s="56"/>
      <c r="G2461" s="56">
        <v>4183.24</v>
      </c>
      <c r="H2461" s="32">
        <v>404890.619999994</v>
      </c>
      <c r="I2461" s="31" t="s">
        <v>80</v>
      </c>
      <c r="J2461" s="30"/>
      <c r="K2461" s="31"/>
      <c r="L2461" s="30">
        <v>202607</v>
      </c>
      <c r="M2461" s="31"/>
      <c r="N2461" s="30">
        <v>202607</v>
      </c>
      <c r="O2461" s="31"/>
      <c r="P2461" s="30"/>
      <c r="Z2461" s="44"/>
      <c r="AA2461" s="44"/>
      <c r="AB2461" s="44"/>
    </row>
    <row r="2462" s="35" customFormat="1" customHeight="1" spans="1:28">
      <c r="A2462" s="30"/>
      <c r="B2462" s="38">
        <v>46218</v>
      </c>
      <c r="C2462" s="69" t="s">
        <v>28</v>
      </c>
      <c r="D2462" s="30" t="s">
        <v>33</v>
      </c>
      <c r="E2462" s="74" t="s">
        <v>595</v>
      </c>
      <c r="F2462" s="56"/>
      <c r="G2462" s="56">
        <v>2484.63</v>
      </c>
      <c r="H2462" s="32">
        <v>402405.989999994</v>
      </c>
      <c r="I2462" s="30" t="s">
        <v>41</v>
      </c>
      <c r="J2462" s="30"/>
      <c r="K2462" s="31"/>
      <c r="L2462" s="30">
        <v>202607</v>
      </c>
      <c r="M2462" s="31"/>
      <c r="N2462" s="30">
        <v>202607</v>
      </c>
      <c r="O2462" s="31"/>
      <c r="P2462" s="30"/>
      <c r="Z2462" s="44"/>
      <c r="AA2462" s="44"/>
      <c r="AB2462" s="44"/>
    </row>
    <row r="2463" s="35" customFormat="1" customHeight="1" spans="1:28">
      <c r="A2463" s="30"/>
      <c r="B2463" s="38">
        <v>46218</v>
      </c>
      <c r="C2463" s="69" t="s">
        <v>28</v>
      </c>
      <c r="D2463" s="30"/>
      <c r="E2463" s="74" t="s">
        <v>592</v>
      </c>
      <c r="F2463" s="56"/>
      <c r="G2463" s="56">
        <v>1833.33</v>
      </c>
      <c r="H2463" s="32">
        <v>400572.659999994</v>
      </c>
      <c r="I2463" s="31"/>
      <c r="J2463" s="30"/>
      <c r="K2463" s="31"/>
      <c r="L2463" s="30">
        <v>202607</v>
      </c>
      <c r="M2463" s="31"/>
      <c r="N2463" s="30">
        <v>202607</v>
      </c>
      <c r="O2463" s="31"/>
      <c r="P2463" s="30"/>
      <c r="Z2463" s="44"/>
      <c r="AA2463" s="44"/>
      <c r="AB2463" s="44"/>
    </row>
    <row r="2464" s="35" customFormat="1" customHeight="1" spans="1:28">
      <c r="A2464" s="30"/>
      <c r="B2464" s="38">
        <v>46218</v>
      </c>
      <c r="C2464" s="69" t="s">
        <v>28</v>
      </c>
      <c r="D2464" s="30" t="s">
        <v>33</v>
      </c>
      <c r="E2464" s="74" t="s">
        <v>593</v>
      </c>
      <c r="F2464" s="56"/>
      <c r="G2464" s="56">
        <v>2862.02</v>
      </c>
      <c r="H2464" s="32">
        <v>397710.639999994</v>
      </c>
      <c r="I2464" s="31" t="s">
        <v>74</v>
      </c>
      <c r="J2464" s="30"/>
      <c r="K2464" s="31"/>
      <c r="L2464" s="30">
        <v>202607</v>
      </c>
      <c r="M2464" s="31"/>
      <c r="N2464" s="30">
        <v>202607</v>
      </c>
      <c r="O2464" s="31"/>
      <c r="P2464" s="30"/>
      <c r="Z2464" s="44"/>
      <c r="AA2464" s="44"/>
      <c r="AB2464" s="44"/>
    </row>
    <row r="2465" s="35" customFormat="1" customHeight="1" spans="1:28">
      <c r="A2465" s="30"/>
      <c r="B2465" s="38">
        <v>46218</v>
      </c>
      <c r="C2465" s="69" t="s">
        <v>28</v>
      </c>
      <c r="D2465" s="30" t="s">
        <v>33</v>
      </c>
      <c r="E2465" s="65" t="s">
        <v>86</v>
      </c>
      <c r="F2465" s="56">
        <v>2328.29</v>
      </c>
      <c r="G2465" s="56"/>
      <c r="H2465" s="32">
        <v>400038.929999994</v>
      </c>
      <c r="I2465" s="31" t="s">
        <v>87</v>
      </c>
      <c r="J2465" s="30"/>
      <c r="K2465" s="31"/>
      <c r="L2465" s="30">
        <v>202607</v>
      </c>
      <c r="M2465" s="31"/>
      <c r="N2465" s="30">
        <v>202607</v>
      </c>
      <c r="O2465" s="31"/>
      <c r="P2465" s="30"/>
      <c r="Z2465" s="44"/>
      <c r="AA2465" s="44"/>
      <c r="AB2465" s="44"/>
    </row>
    <row r="2466" s="35" customFormat="1" customHeight="1" spans="1:28">
      <c r="A2466" s="30"/>
      <c r="B2466" s="38">
        <v>46218</v>
      </c>
      <c r="C2466" s="69" t="s">
        <v>28</v>
      </c>
      <c r="D2466" s="30" t="s">
        <v>33</v>
      </c>
      <c r="E2466" s="65" t="s">
        <v>83</v>
      </c>
      <c r="F2466" s="56">
        <v>7138.66</v>
      </c>
      <c r="G2466" s="56"/>
      <c r="H2466" s="32">
        <v>407177.589999994</v>
      </c>
      <c r="I2466" s="31" t="s">
        <v>84</v>
      </c>
      <c r="J2466" s="30"/>
      <c r="K2466" s="31"/>
      <c r="L2466" s="30">
        <v>202607</v>
      </c>
      <c r="M2466" s="31"/>
      <c r="N2466" s="30">
        <v>202607</v>
      </c>
      <c r="O2466" s="31"/>
      <c r="P2466" s="30"/>
      <c r="Z2466" s="44"/>
      <c r="AA2466" s="44"/>
      <c r="AB2466" s="44"/>
    </row>
    <row r="2467" s="35" customFormat="1" customHeight="1" spans="1:28">
      <c r="A2467" s="30"/>
      <c r="B2467" s="38">
        <v>46218</v>
      </c>
      <c r="C2467" s="69" t="s">
        <v>28</v>
      </c>
      <c r="D2467" s="30" t="s">
        <v>33</v>
      </c>
      <c r="E2467" s="65" t="s">
        <v>700</v>
      </c>
      <c r="F2467" s="56">
        <v>554.3</v>
      </c>
      <c r="G2467" s="56"/>
      <c r="H2467" s="32">
        <v>407731.889999994</v>
      </c>
      <c r="I2467" s="31" t="s">
        <v>534</v>
      </c>
      <c r="J2467" s="30"/>
      <c r="K2467" s="31"/>
      <c r="L2467" s="30">
        <v>202607</v>
      </c>
      <c r="M2467" s="31"/>
      <c r="N2467" s="30">
        <v>202607</v>
      </c>
      <c r="O2467" s="31"/>
      <c r="P2467" s="30"/>
      <c r="Z2467" s="44"/>
      <c r="AA2467" s="44"/>
      <c r="AB2467" s="44"/>
    </row>
    <row r="2468" s="35" customFormat="1" customHeight="1" spans="1:28">
      <c r="A2468" s="30"/>
      <c r="B2468" s="38">
        <v>46218</v>
      </c>
      <c r="C2468" s="69" t="s">
        <v>28</v>
      </c>
      <c r="D2468" s="30"/>
      <c r="E2468" s="58" t="s">
        <v>769</v>
      </c>
      <c r="F2468" s="56">
        <v>98</v>
      </c>
      <c r="G2468" s="56"/>
      <c r="H2468" s="32">
        <v>407829.889999994</v>
      </c>
      <c r="I2468" s="31"/>
      <c r="J2468" s="30"/>
      <c r="K2468" s="31"/>
      <c r="L2468" s="30"/>
      <c r="M2468" s="58" t="s">
        <v>769</v>
      </c>
      <c r="N2468" s="30">
        <v>202607</v>
      </c>
      <c r="O2468" s="31"/>
      <c r="P2468" s="30"/>
      <c r="Z2468" s="44"/>
      <c r="AA2468" s="44"/>
      <c r="AB2468" s="44"/>
    </row>
    <row r="2469" s="35" customFormat="1" customHeight="1" spans="1:28">
      <c r="A2469" s="30"/>
      <c r="B2469" s="38">
        <v>46219</v>
      </c>
      <c r="C2469" s="69" t="s">
        <v>28</v>
      </c>
      <c r="D2469" s="30"/>
      <c r="E2469" s="58" t="s">
        <v>652</v>
      </c>
      <c r="F2469" s="56">
        <v>50</v>
      </c>
      <c r="G2469" s="56"/>
      <c r="H2469" s="32">
        <v>407879.889999994</v>
      </c>
      <c r="I2469" s="31"/>
      <c r="J2469" s="30"/>
      <c r="K2469" s="31"/>
      <c r="L2469" s="30"/>
      <c r="M2469" s="58" t="s">
        <v>652</v>
      </c>
      <c r="N2469" s="30">
        <v>202607</v>
      </c>
      <c r="O2469" s="31"/>
      <c r="P2469" s="30"/>
      <c r="Z2469" s="44"/>
      <c r="AA2469" s="44"/>
      <c r="AB2469" s="44"/>
    </row>
    <row r="2470" s="35" customFormat="1" customHeight="1" spans="1:28">
      <c r="A2470" s="30"/>
      <c r="B2470" s="38">
        <v>46219</v>
      </c>
      <c r="C2470" s="69" t="s">
        <v>28</v>
      </c>
      <c r="D2470" s="30"/>
      <c r="E2470" s="58" t="s">
        <v>770</v>
      </c>
      <c r="F2470" s="56">
        <v>21</v>
      </c>
      <c r="G2470" s="56"/>
      <c r="H2470" s="32">
        <v>407900.889999994</v>
      </c>
      <c r="I2470" s="31"/>
      <c r="J2470" s="30"/>
      <c r="K2470" s="31"/>
      <c r="L2470" s="30"/>
      <c r="M2470" s="58" t="s">
        <v>770</v>
      </c>
      <c r="N2470" s="30">
        <v>202607</v>
      </c>
      <c r="O2470" s="31"/>
      <c r="P2470" s="30"/>
      <c r="Z2470" s="44"/>
      <c r="AA2470" s="44"/>
      <c r="AB2470" s="44"/>
    </row>
    <row r="2471" s="35" customFormat="1" customHeight="1" spans="1:28">
      <c r="A2471" s="30"/>
      <c r="B2471" s="38">
        <v>46219</v>
      </c>
      <c r="C2471" s="69" t="s">
        <v>28</v>
      </c>
      <c r="D2471" s="30"/>
      <c r="E2471" s="58" t="s">
        <v>301</v>
      </c>
      <c r="F2471" s="56">
        <v>280</v>
      </c>
      <c r="G2471" s="56"/>
      <c r="H2471" s="32">
        <v>408180.889999994</v>
      </c>
      <c r="I2471" s="31"/>
      <c r="J2471" s="30"/>
      <c r="K2471" s="31"/>
      <c r="L2471" s="30"/>
      <c r="M2471" s="58" t="s">
        <v>301</v>
      </c>
      <c r="N2471" s="30">
        <v>202607</v>
      </c>
      <c r="O2471" s="31"/>
      <c r="P2471" s="30"/>
      <c r="Z2471" s="44"/>
      <c r="AA2471" s="44"/>
      <c r="AB2471" s="44"/>
    </row>
    <row r="2472" s="35" customFormat="1" customHeight="1" spans="1:28">
      <c r="A2472" s="30"/>
      <c r="B2472" s="38">
        <v>46219</v>
      </c>
      <c r="C2472" s="69" t="s">
        <v>28</v>
      </c>
      <c r="D2472" s="30"/>
      <c r="E2472" s="58" t="s">
        <v>771</v>
      </c>
      <c r="F2472" s="56">
        <v>116</v>
      </c>
      <c r="G2472" s="56"/>
      <c r="H2472" s="32">
        <v>408296.889999994</v>
      </c>
      <c r="I2472" s="31"/>
      <c r="J2472" s="30"/>
      <c r="K2472" s="31"/>
      <c r="L2472" s="30"/>
      <c r="M2472" s="58" t="s">
        <v>771</v>
      </c>
      <c r="N2472" s="30">
        <v>202607</v>
      </c>
      <c r="O2472" s="31"/>
      <c r="P2472" s="30"/>
      <c r="Z2472" s="44"/>
      <c r="AA2472" s="44"/>
      <c r="AB2472" s="44"/>
    </row>
    <row r="2473" s="35" customFormat="1" customHeight="1" spans="1:28">
      <c r="A2473" s="30"/>
      <c r="B2473" s="38">
        <v>46219</v>
      </c>
      <c r="C2473" s="69" t="s">
        <v>28</v>
      </c>
      <c r="D2473" s="30"/>
      <c r="E2473" s="58" t="s">
        <v>129</v>
      </c>
      <c r="F2473" s="56">
        <v>388</v>
      </c>
      <c r="G2473" s="56"/>
      <c r="H2473" s="32">
        <v>408684.889999994</v>
      </c>
      <c r="I2473" s="31"/>
      <c r="J2473" s="30"/>
      <c r="K2473" s="31"/>
      <c r="L2473" s="30"/>
      <c r="M2473" s="58" t="s">
        <v>129</v>
      </c>
      <c r="N2473" s="30">
        <v>202607</v>
      </c>
      <c r="O2473" s="31"/>
      <c r="P2473" s="30"/>
      <c r="Z2473" s="44"/>
      <c r="AA2473" s="44"/>
      <c r="AB2473" s="44"/>
    </row>
    <row r="2474" s="35" customFormat="1" customHeight="1" spans="1:28">
      <c r="A2474" s="30"/>
      <c r="B2474" s="38">
        <v>46219</v>
      </c>
      <c r="C2474" s="69" t="s">
        <v>28</v>
      </c>
      <c r="D2474" s="30"/>
      <c r="E2474" s="58" t="s">
        <v>772</v>
      </c>
      <c r="F2474" s="56">
        <v>393</v>
      </c>
      <c r="G2474" s="56"/>
      <c r="H2474" s="32">
        <v>409077.889999994</v>
      </c>
      <c r="I2474" s="31"/>
      <c r="J2474" s="30"/>
      <c r="K2474" s="31"/>
      <c r="L2474" s="30"/>
      <c r="M2474" s="58" t="s">
        <v>772</v>
      </c>
      <c r="N2474" s="30">
        <v>202607</v>
      </c>
      <c r="O2474" s="31"/>
      <c r="P2474" s="30"/>
      <c r="Z2474" s="44"/>
      <c r="AA2474" s="44"/>
      <c r="AB2474" s="44"/>
    </row>
    <row r="2475" s="35" customFormat="1" customHeight="1" spans="1:28">
      <c r="A2475" s="30"/>
      <c r="B2475" s="38">
        <v>46222</v>
      </c>
      <c r="C2475" s="69" t="s">
        <v>28</v>
      </c>
      <c r="D2475" s="30" t="s">
        <v>33</v>
      </c>
      <c r="E2475" s="65" t="s">
        <v>773</v>
      </c>
      <c r="F2475" s="56"/>
      <c r="G2475" s="56">
        <v>400</v>
      </c>
      <c r="H2475" s="32">
        <v>408677.889999994</v>
      </c>
      <c r="I2475" s="31" t="s">
        <v>72</v>
      </c>
      <c r="J2475" s="30"/>
      <c r="K2475" s="31"/>
      <c r="L2475" s="30">
        <v>202607</v>
      </c>
      <c r="M2475" s="31"/>
      <c r="N2475" s="30">
        <v>202607</v>
      </c>
      <c r="O2475" s="31"/>
      <c r="P2475" s="30"/>
      <c r="Z2475" s="44"/>
      <c r="AA2475" s="44"/>
      <c r="AB2475" s="44"/>
    </row>
    <row r="2476" s="35" customFormat="1" customHeight="1" spans="1:28">
      <c r="A2476" s="30"/>
      <c r="B2476" s="38">
        <v>46222</v>
      </c>
      <c r="C2476" s="69" t="s">
        <v>28</v>
      </c>
      <c r="D2476" s="30" t="s">
        <v>33</v>
      </c>
      <c r="E2476" s="65" t="s">
        <v>774</v>
      </c>
      <c r="F2476" s="56"/>
      <c r="G2476" s="56">
        <v>1175.44</v>
      </c>
      <c r="H2476" s="32">
        <v>407502.449999994</v>
      </c>
      <c r="I2476" s="31" t="s">
        <v>72</v>
      </c>
      <c r="J2476" s="30"/>
      <c r="K2476" s="31"/>
      <c r="L2476" s="30">
        <v>202607</v>
      </c>
      <c r="M2476" s="31"/>
      <c r="N2476" s="30">
        <v>202607</v>
      </c>
      <c r="O2476" s="31"/>
      <c r="P2476" s="30"/>
      <c r="Z2476" s="44"/>
      <c r="AA2476" s="44"/>
      <c r="AB2476" s="44"/>
    </row>
    <row r="2477" s="35" customFormat="1" customHeight="1" spans="1:28">
      <c r="A2477" s="30"/>
      <c r="B2477" s="38">
        <v>46222</v>
      </c>
      <c r="C2477" s="69" t="s">
        <v>28</v>
      </c>
      <c r="D2477" s="30" t="s">
        <v>33</v>
      </c>
      <c r="E2477" s="65" t="s">
        <v>283</v>
      </c>
      <c r="F2477" s="56"/>
      <c r="G2477" s="56">
        <v>30085</v>
      </c>
      <c r="H2477" s="32">
        <v>377417.449999994</v>
      </c>
      <c r="I2477" s="31" t="s">
        <v>72</v>
      </c>
      <c r="J2477" s="30"/>
      <c r="K2477" s="31"/>
      <c r="L2477" s="30">
        <v>202607</v>
      </c>
      <c r="M2477" s="31"/>
      <c r="N2477" s="30">
        <v>202607</v>
      </c>
      <c r="O2477" s="31"/>
      <c r="P2477" s="30"/>
      <c r="Z2477" s="44"/>
      <c r="AA2477" s="44"/>
      <c r="AB2477" s="44"/>
    </row>
    <row r="2478" s="35" customFormat="1" customHeight="1" spans="1:28">
      <c r="A2478" s="30"/>
      <c r="B2478" s="38">
        <v>46222</v>
      </c>
      <c r="C2478" s="69" t="s">
        <v>28</v>
      </c>
      <c r="D2478" s="30" t="s">
        <v>33</v>
      </c>
      <c r="E2478" s="65" t="s">
        <v>285</v>
      </c>
      <c r="F2478" s="56"/>
      <c r="G2478" s="56">
        <v>2200</v>
      </c>
      <c r="H2478" s="32">
        <v>375217.449999994</v>
      </c>
      <c r="I2478" s="31" t="s">
        <v>72</v>
      </c>
      <c r="J2478" s="30"/>
      <c r="K2478" s="31"/>
      <c r="L2478" s="30">
        <v>202607</v>
      </c>
      <c r="M2478" s="31"/>
      <c r="N2478" s="30">
        <v>202607</v>
      </c>
      <c r="O2478" s="31"/>
      <c r="P2478" s="30"/>
      <c r="Z2478" s="44"/>
      <c r="AA2478" s="44"/>
      <c r="AB2478" s="44"/>
    </row>
    <row r="2479" s="35" customFormat="1" customHeight="1" spans="1:28">
      <c r="A2479" s="30"/>
      <c r="B2479" s="38">
        <v>46222</v>
      </c>
      <c r="C2479" s="69" t="s">
        <v>28</v>
      </c>
      <c r="D2479" s="30"/>
      <c r="E2479" s="58" t="s">
        <v>146</v>
      </c>
      <c r="F2479" s="56">
        <v>7</v>
      </c>
      <c r="G2479" s="56"/>
      <c r="H2479" s="32">
        <v>375224.449999994</v>
      </c>
      <c r="I2479" s="31"/>
      <c r="J2479" s="30"/>
      <c r="K2479" s="31"/>
      <c r="L2479" s="30"/>
      <c r="M2479" s="58" t="s">
        <v>146</v>
      </c>
      <c r="N2479" s="30">
        <v>202607</v>
      </c>
      <c r="O2479" s="31"/>
      <c r="P2479" s="30"/>
      <c r="Z2479" s="44"/>
      <c r="AA2479" s="44"/>
      <c r="AB2479" s="44"/>
    </row>
    <row r="2480" s="35" customFormat="1" customHeight="1" spans="1:28">
      <c r="A2480" s="30"/>
      <c r="B2480" s="38">
        <v>46222</v>
      </c>
      <c r="C2480" s="69" t="s">
        <v>28</v>
      </c>
      <c r="D2480" s="30"/>
      <c r="E2480" s="58" t="s">
        <v>775</v>
      </c>
      <c r="F2480" s="56">
        <v>6</v>
      </c>
      <c r="G2480" s="56"/>
      <c r="H2480" s="32">
        <v>375230.449999994</v>
      </c>
      <c r="I2480" s="31"/>
      <c r="J2480" s="30"/>
      <c r="K2480" s="31"/>
      <c r="L2480" s="30"/>
      <c r="M2480" s="58" t="s">
        <v>775</v>
      </c>
      <c r="N2480" s="30">
        <v>202607</v>
      </c>
      <c r="O2480" s="31"/>
      <c r="P2480" s="30"/>
      <c r="Z2480" s="44"/>
      <c r="AA2480" s="44"/>
      <c r="AB2480" s="44"/>
    </row>
    <row r="2481" s="35" customFormat="1" customHeight="1" spans="1:28">
      <c r="A2481" s="30"/>
      <c r="B2481" s="38">
        <v>46222</v>
      </c>
      <c r="C2481" s="69" t="s">
        <v>28</v>
      </c>
      <c r="D2481" s="30"/>
      <c r="E2481" s="58" t="s">
        <v>349</v>
      </c>
      <c r="F2481" s="56">
        <v>30.2</v>
      </c>
      <c r="G2481" s="56"/>
      <c r="H2481" s="32">
        <v>375260.649999994</v>
      </c>
      <c r="I2481" s="31"/>
      <c r="J2481" s="30"/>
      <c r="K2481" s="31"/>
      <c r="L2481" s="30"/>
      <c r="M2481" s="58" t="s">
        <v>349</v>
      </c>
      <c r="N2481" s="30">
        <v>202607</v>
      </c>
      <c r="O2481" s="31"/>
      <c r="P2481" s="30"/>
      <c r="Z2481" s="44"/>
      <c r="AA2481" s="44"/>
      <c r="AB2481" s="44"/>
    </row>
    <row r="2482" s="35" customFormat="1" customHeight="1" spans="1:28">
      <c r="A2482" s="30"/>
      <c r="B2482" s="38">
        <v>46222</v>
      </c>
      <c r="C2482" s="69" t="s">
        <v>28</v>
      </c>
      <c r="D2482" s="30"/>
      <c r="E2482" s="58" t="s">
        <v>146</v>
      </c>
      <c r="F2482" s="56">
        <v>692</v>
      </c>
      <c r="G2482" s="56"/>
      <c r="H2482" s="32">
        <v>375952.649999994</v>
      </c>
      <c r="I2482" s="31"/>
      <c r="J2482" s="30"/>
      <c r="K2482" s="31"/>
      <c r="L2482" s="30"/>
      <c r="M2482" s="58" t="s">
        <v>146</v>
      </c>
      <c r="N2482" s="30">
        <v>202607</v>
      </c>
      <c r="O2482" s="31"/>
      <c r="P2482" s="30"/>
      <c r="Z2482" s="44"/>
      <c r="AA2482" s="44"/>
      <c r="AB2482" s="44"/>
    </row>
    <row r="2483" s="35" customFormat="1" customHeight="1" spans="1:28">
      <c r="A2483" s="30"/>
      <c r="B2483" s="38">
        <v>46222</v>
      </c>
      <c r="C2483" s="69" t="s">
        <v>28</v>
      </c>
      <c r="D2483" s="30"/>
      <c r="E2483" s="58" t="s">
        <v>309</v>
      </c>
      <c r="F2483" s="56">
        <v>236</v>
      </c>
      <c r="G2483" s="56"/>
      <c r="H2483" s="32">
        <v>376188.649999994</v>
      </c>
      <c r="I2483" s="31"/>
      <c r="J2483" s="30"/>
      <c r="K2483" s="31"/>
      <c r="L2483" s="30"/>
      <c r="M2483" s="58" t="s">
        <v>309</v>
      </c>
      <c r="N2483" s="30">
        <v>202607</v>
      </c>
      <c r="O2483" s="31"/>
      <c r="P2483" s="30"/>
      <c r="Z2483" s="44"/>
      <c r="AA2483" s="44"/>
      <c r="AB2483" s="44"/>
    </row>
    <row r="2484" s="35" customFormat="1" customHeight="1" spans="1:28">
      <c r="A2484" s="30"/>
      <c r="B2484" s="38">
        <v>46223</v>
      </c>
      <c r="C2484" s="69" t="s">
        <v>28</v>
      </c>
      <c r="D2484" s="30" t="s">
        <v>33</v>
      </c>
      <c r="E2484" s="65" t="s">
        <v>674</v>
      </c>
      <c r="F2484" s="56"/>
      <c r="G2484" s="56">
        <v>18255</v>
      </c>
      <c r="H2484" s="32">
        <v>357933.649999994</v>
      </c>
      <c r="I2484" s="31" t="s">
        <v>72</v>
      </c>
      <c r="J2484" s="30"/>
      <c r="K2484" s="31"/>
      <c r="L2484" s="30">
        <v>202607</v>
      </c>
      <c r="M2484" s="31"/>
      <c r="N2484" s="30">
        <v>202607</v>
      </c>
      <c r="O2484" s="31"/>
      <c r="P2484" s="30"/>
      <c r="Z2484" s="44"/>
      <c r="AA2484" s="44"/>
      <c r="AB2484" s="44"/>
    </row>
    <row r="2485" s="35" customFormat="1" customHeight="1" spans="1:28">
      <c r="A2485" s="30"/>
      <c r="B2485" s="38">
        <v>46223</v>
      </c>
      <c r="C2485" s="69" t="s">
        <v>28</v>
      </c>
      <c r="D2485" s="30" t="s">
        <v>33</v>
      </c>
      <c r="E2485" s="65" t="s">
        <v>287</v>
      </c>
      <c r="F2485" s="56"/>
      <c r="G2485" s="56">
        <v>4536</v>
      </c>
      <c r="H2485" s="32">
        <v>353397.649999994</v>
      </c>
      <c r="I2485" s="31" t="s">
        <v>72</v>
      </c>
      <c r="J2485" s="30"/>
      <c r="K2485" s="31"/>
      <c r="L2485" s="30">
        <v>202607</v>
      </c>
      <c r="M2485" s="31"/>
      <c r="N2485" s="30">
        <v>202607</v>
      </c>
      <c r="O2485" s="31"/>
      <c r="P2485" s="30"/>
      <c r="Z2485" s="44"/>
      <c r="AA2485" s="44"/>
      <c r="AB2485" s="44"/>
    </row>
    <row r="2486" s="35" customFormat="1" customHeight="1" spans="1:28">
      <c r="A2486" s="30"/>
      <c r="B2486" s="38">
        <v>46223</v>
      </c>
      <c r="C2486" s="69" t="s">
        <v>28</v>
      </c>
      <c r="D2486" s="30" t="s">
        <v>33</v>
      </c>
      <c r="E2486" s="65" t="s">
        <v>157</v>
      </c>
      <c r="F2486" s="56"/>
      <c r="G2486" s="56">
        <v>3240</v>
      </c>
      <c r="H2486" s="32">
        <v>350157.649999994</v>
      </c>
      <c r="I2486" s="31" t="s">
        <v>72</v>
      </c>
      <c r="J2486" s="30"/>
      <c r="K2486" s="31"/>
      <c r="L2486" s="30">
        <v>202607</v>
      </c>
      <c r="M2486" s="31"/>
      <c r="N2486" s="30">
        <v>202607</v>
      </c>
      <c r="O2486" s="31"/>
      <c r="P2486" s="30"/>
      <c r="Z2486" s="44"/>
      <c r="AA2486" s="44"/>
      <c r="AB2486" s="44"/>
    </row>
    <row r="2487" s="35" customFormat="1" customHeight="1" spans="1:28">
      <c r="A2487" s="30"/>
      <c r="B2487" s="38">
        <v>46223</v>
      </c>
      <c r="C2487" s="69" t="s">
        <v>28</v>
      </c>
      <c r="D2487" s="30" t="s">
        <v>33</v>
      </c>
      <c r="E2487" s="65" t="s">
        <v>288</v>
      </c>
      <c r="F2487" s="56"/>
      <c r="G2487" s="56">
        <v>3483</v>
      </c>
      <c r="H2487" s="32">
        <v>346674.649999994</v>
      </c>
      <c r="I2487" s="31" t="s">
        <v>72</v>
      </c>
      <c r="J2487" s="30"/>
      <c r="K2487" s="31"/>
      <c r="L2487" s="30">
        <v>202607</v>
      </c>
      <c r="M2487" s="31"/>
      <c r="N2487" s="30">
        <v>202607</v>
      </c>
      <c r="O2487" s="31"/>
      <c r="P2487" s="30"/>
      <c r="Z2487" s="44"/>
      <c r="AA2487" s="44"/>
      <c r="AB2487" s="44"/>
    </row>
    <row r="2488" s="35" customFormat="1" customHeight="1" spans="1:28">
      <c r="A2488" s="30"/>
      <c r="B2488" s="38">
        <v>46223</v>
      </c>
      <c r="C2488" s="69" t="s">
        <v>28</v>
      </c>
      <c r="D2488" s="30" t="s">
        <v>33</v>
      </c>
      <c r="E2488" s="65" t="s">
        <v>289</v>
      </c>
      <c r="F2488" s="56"/>
      <c r="G2488" s="56">
        <v>27734.4</v>
      </c>
      <c r="H2488" s="32">
        <v>318940.249999993</v>
      </c>
      <c r="I2488" s="31" t="s">
        <v>72</v>
      </c>
      <c r="J2488" s="30"/>
      <c r="K2488" s="31"/>
      <c r="L2488" s="30">
        <v>202607</v>
      </c>
      <c r="M2488" s="31"/>
      <c r="N2488" s="30">
        <v>202607</v>
      </c>
      <c r="O2488" s="31"/>
      <c r="P2488" s="30"/>
      <c r="Z2488" s="44"/>
      <c r="AA2488" s="44"/>
      <c r="AB2488" s="44"/>
    </row>
    <row r="2489" s="35" customFormat="1" customHeight="1" spans="1:28">
      <c r="A2489" s="30"/>
      <c r="B2489" s="38">
        <v>46223</v>
      </c>
      <c r="C2489" s="69" t="s">
        <v>28</v>
      </c>
      <c r="D2489" s="30" t="s">
        <v>33</v>
      </c>
      <c r="E2489" s="65" t="s">
        <v>290</v>
      </c>
      <c r="F2489" s="56"/>
      <c r="G2489" s="56">
        <v>10638</v>
      </c>
      <c r="H2489" s="32">
        <v>308302.249999993</v>
      </c>
      <c r="I2489" s="31" t="s">
        <v>72</v>
      </c>
      <c r="J2489" s="30"/>
      <c r="K2489" s="31"/>
      <c r="L2489" s="30">
        <v>202607</v>
      </c>
      <c r="M2489" s="31"/>
      <c r="N2489" s="30">
        <v>202607</v>
      </c>
      <c r="O2489" s="31"/>
      <c r="P2489" s="30"/>
      <c r="Z2489" s="44"/>
      <c r="AA2489" s="44"/>
      <c r="AB2489" s="44"/>
    </row>
    <row r="2490" s="35" customFormat="1" customHeight="1" spans="1:28">
      <c r="A2490" s="30"/>
      <c r="B2490" s="38">
        <v>46223</v>
      </c>
      <c r="C2490" s="69" t="s">
        <v>28</v>
      </c>
      <c r="D2490" s="30" t="s">
        <v>33</v>
      </c>
      <c r="E2490" s="65" t="s">
        <v>291</v>
      </c>
      <c r="F2490" s="56"/>
      <c r="G2490" s="56">
        <v>25152</v>
      </c>
      <c r="H2490" s="32">
        <v>283150.249999993</v>
      </c>
      <c r="I2490" s="31" t="s">
        <v>72</v>
      </c>
      <c r="J2490" s="30"/>
      <c r="K2490" s="31"/>
      <c r="L2490" s="30">
        <v>202607</v>
      </c>
      <c r="M2490" s="31"/>
      <c r="N2490" s="30">
        <v>202607</v>
      </c>
      <c r="O2490" s="31"/>
      <c r="P2490" s="30"/>
      <c r="Z2490" s="44"/>
      <c r="AA2490" s="44"/>
      <c r="AB2490" s="44"/>
    </row>
    <row r="2491" s="35" customFormat="1" customHeight="1" spans="1:28">
      <c r="A2491" s="30"/>
      <c r="B2491" s="38">
        <v>46223</v>
      </c>
      <c r="C2491" s="69" t="s">
        <v>28</v>
      </c>
      <c r="D2491" s="30" t="s">
        <v>33</v>
      </c>
      <c r="E2491" s="65" t="s">
        <v>292</v>
      </c>
      <c r="F2491" s="56"/>
      <c r="G2491" s="56">
        <v>3330</v>
      </c>
      <c r="H2491" s="32">
        <v>279820.249999993</v>
      </c>
      <c r="I2491" s="31" t="s">
        <v>72</v>
      </c>
      <c r="J2491" s="30"/>
      <c r="K2491" s="31"/>
      <c r="L2491" s="30">
        <v>202607</v>
      </c>
      <c r="M2491" s="31"/>
      <c r="N2491" s="30">
        <v>202607</v>
      </c>
      <c r="O2491" s="31"/>
      <c r="P2491" s="30"/>
      <c r="Z2491" s="44"/>
      <c r="AA2491" s="44"/>
      <c r="AB2491" s="44"/>
    </row>
    <row r="2492" s="35" customFormat="1" customHeight="1" spans="1:28">
      <c r="A2492" s="30"/>
      <c r="B2492" s="38">
        <v>46066</v>
      </c>
      <c r="C2492" s="69" t="s">
        <v>27</v>
      </c>
      <c r="D2492" s="30" t="s">
        <v>33</v>
      </c>
      <c r="E2492" s="30" t="s">
        <v>67</v>
      </c>
      <c r="F2492" s="56"/>
      <c r="G2492" s="56">
        <v>5600</v>
      </c>
      <c r="H2492" s="32">
        <v>276517.999999996</v>
      </c>
      <c r="I2492" s="31" t="s">
        <v>50</v>
      </c>
      <c r="J2492" s="30"/>
      <c r="K2492" s="31"/>
      <c r="L2492" s="30">
        <v>202602</v>
      </c>
      <c r="M2492" s="31"/>
      <c r="N2492" s="30">
        <v>202602</v>
      </c>
      <c r="O2492" s="31"/>
      <c r="P2492" s="30"/>
      <c r="Z2492" s="44"/>
      <c r="AA2492" s="44"/>
      <c r="AB2492" s="44"/>
    </row>
    <row r="2493" s="35" customFormat="1" customHeight="1" spans="1:28">
      <c r="A2493" s="30"/>
      <c r="B2493" s="38">
        <v>46066</v>
      </c>
      <c r="C2493" s="69" t="s">
        <v>27</v>
      </c>
      <c r="D2493" s="30" t="s">
        <v>33</v>
      </c>
      <c r="E2493" s="30" t="s">
        <v>55</v>
      </c>
      <c r="F2493" s="56">
        <v>8673.36</v>
      </c>
      <c r="G2493" s="56"/>
      <c r="H2493" s="32">
        <v>285191.359999996</v>
      </c>
      <c r="I2493" s="31" t="s">
        <v>56</v>
      </c>
      <c r="J2493" s="30"/>
      <c r="K2493" s="31"/>
      <c r="L2493" s="30">
        <v>202602</v>
      </c>
      <c r="M2493" s="31"/>
      <c r="N2493" s="30">
        <v>202602</v>
      </c>
      <c r="O2493" s="31"/>
      <c r="P2493" s="30"/>
      <c r="Z2493" s="44"/>
      <c r="AA2493" s="44"/>
      <c r="AB2493" s="44"/>
    </row>
    <row r="2494" s="35" customFormat="1" customHeight="1" spans="1:28">
      <c r="A2494" s="30"/>
      <c r="B2494" s="38">
        <v>46067</v>
      </c>
      <c r="C2494" s="69" t="s">
        <v>27</v>
      </c>
      <c r="D2494" s="30" t="s">
        <v>33</v>
      </c>
      <c r="E2494" s="30" t="s">
        <v>38</v>
      </c>
      <c r="F2494" s="56">
        <v>1804.95</v>
      </c>
      <c r="G2494" s="56"/>
      <c r="H2494" s="32">
        <v>286996.309999996</v>
      </c>
      <c r="I2494" s="31" t="s">
        <v>39</v>
      </c>
      <c r="J2494" s="30"/>
      <c r="K2494" s="31"/>
      <c r="L2494" s="30">
        <v>202602</v>
      </c>
      <c r="M2494" s="31"/>
      <c r="N2494" s="30">
        <v>202602</v>
      </c>
      <c r="O2494" s="31"/>
      <c r="P2494" s="30"/>
      <c r="Z2494" s="44"/>
      <c r="AA2494" s="44"/>
      <c r="AB2494" s="44"/>
    </row>
    <row r="2495" s="35" customFormat="1" customHeight="1" spans="1:28">
      <c r="A2495" s="30"/>
      <c r="B2495" s="38">
        <v>46067</v>
      </c>
      <c r="C2495" s="69" t="s">
        <v>27</v>
      </c>
      <c r="D2495" s="30" t="s">
        <v>33</v>
      </c>
      <c r="E2495" s="30" t="s">
        <v>42</v>
      </c>
      <c r="F2495" s="56">
        <v>35068.66</v>
      </c>
      <c r="G2495" s="56"/>
      <c r="H2495" s="32">
        <v>322064.969999996</v>
      </c>
      <c r="I2495" s="31" t="s">
        <v>43</v>
      </c>
      <c r="J2495" s="30"/>
      <c r="K2495" s="31"/>
      <c r="L2495" s="30">
        <v>202602</v>
      </c>
      <c r="M2495" s="31"/>
      <c r="N2495" s="30">
        <v>202602</v>
      </c>
      <c r="O2495" s="31"/>
      <c r="P2495" s="30"/>
      <c r="Z2495" s="44"/>
      <c r="AA2495" s="44"/>
      <c r="AB2495" s="44"/>
    </row>
    <row r="2496" s="35" customFormat="1" customHeight="1" spans="1:28">
      <c r="A2496" s="30"/>
      <c r="B2496" s="38">
        <v>46067</v>
      </c>
      <c r="C2496" s="69" t="s">
        <v>27</v>
      </c>
      <c r="D2496" s="30" t="s">
        <v>33</v>
      </c>
      <c r="E2496" s="30" t="s">
        <v>65</v>
      </c>
      <c r="F2496" s="56">
        <v>7301.47</v>
      </c>
      <c r="G2496" s="56"/>
      <c r="H2496" s="32">
        <v>329366.439999996</v>
      </c>
      <c r="I2496" s="31" t="s">
        <v>66</v>
      </c>
      <c r="J2496" s="30"/>
      <c r="K2496" s="31"/>
      <c r="L2496" s="30">
        <v>202602</v>
      </c>
      <c r="M2496" s="31"/>
      <c r="N2496" s="30">
        <v>202602</v>
      </c>
      <c r="O2496" s="31"/>
      <c r="P2496" s="30"/>
      <c r="Z2496" s="44"/>
      <c r="AA2496" s="44"/>
      <c r="AB2496" s="44"/>
    </row>
    <row r="2497" s="35" customFormat="1" customHeight="1" spans="1:28">
      <c r="A2497" s="30"/>
      <c r="B2497" s="38">
        <v>46068</v>
      </c>
      <c r="C2497" s="69" t="s">
        <v>27</v>
      </c>
      <c r="D2497" s="30" t="s">
        <v>465</v>
      </c>
      <c r="E2497" s="30" t="s">
        <v>36</v>
      </c>
      <c r="F2497" s="56">
        <v>1888.22</v>
      </c>
      <c r="G2497" s="56"/>
      <c r="H2497" s="32">
        <v>331254.659999996</v>
      </c>
      <c r="I2497" s="31" t="s">
        <v>37</v>
      </c>
      <c r="J2497" s="30"/>
      <c r="K2497" s="31"/>
      <c r="L2497" s="30">
        <v>202602</v>
      </c>
      <c r="M2497" s="31"/>
      <c r="N2497" s="30">
        <v>202602</v>
      </c>
      <c r="O2497" s="31"/>
      <c r="P2497" s="30"/>
      <c r="Z2497" s="44"/>
      <c r="AA2497" s="44"/>
      <c r="AB2497" s="44"/>
    </row>
    <row r="2498" s="35" customFormat="1" customHeight="1" spans="1:28">
      <c r="A2498" s="30"/>
      <c r="B2498" s="38">
        <v>46068</v>
      </c>
      <c r="C2498" s="69" t="s">
        <v>27</v>
      </c>
      <c r="D2498" s="30" t="s">
        <v>33</v>
      </c>
      <c r="E2498" s="30" t="s">
        <v>51</v>
      </c>
      <c r="F2498" s="56">
        <v>16521.75</v>
      </c>
      <c r="G2498" s="56"/>
      <c r="H2498" s="32">
        <v>347776.409999996</v>
      </c>
      <c r="I2498" s="31" t="s">
        <v>52</v>
      </c>
      <c r="J2498" s="30"/>
      <c r="K2498" s="31"/>
      <c r="L2498" s="30">
        <v>202602</v>
      </c>
      <c r="M2498" s="31"/>
      <c r="N2498" s="30">
        <v>202602</v>
      </c>
      <c r="O2498" s="31"/>
      <c r="P2498" s="30"/>
      <c r="Z2498" s="44"/>
      <c r="AA2498" s="44"/>
      <c r="AB2498" s="44"/>
    </row>
    <row r="2499" s="35" customFormat="1" customHeight="1" spans="1:28">
      <c r="A2499" s="30"/>
      <c r="B2499" s="38">
        <v>46068</v>
      </c>
      <c r="C2499" s="69" t="s">
        <v>27</v>
      </c>
      <c r="D2499" s="30" t="s">
        <v>33</v>
      </c>
      <c r="E2499" s="30" t="s">
        <v>63</v>
      </c>
      <c r="F2499" s="56">
        <v>2873.65</v>
      </c>
      <c r="G2499" s="56"/>
      <c r="H2499" s="32">
        <v>350650.059999996</v>
      </c>
      <c r="I2499" s="31" t="s">
        <v>64</v>
      </c>
      <c r="J2499" s="30"/>
      <c r="K2499" s="31"/>
      <c r="L2499" s="30">
        <v>202602</v>
      </c>
      <c r="M2499" s="31"/>
      <c r="N2499" s="30">
        <v>202602</v>
      </c>
      <c r="O2499" s="31"/>
      <c r="P2499" s="30"/>
      <c r="Z2499" s="44"/>
      <c r="AA2499" s="44"/>
      <c r="AB2499" s="44"/>
    </row>
    <row r="2500" s="35" customFormat="1" customHeight="1" spans="1:28">
      <c r="A2500" s="30"/>
      <c r="B2500" s="38">
        <v>46068</v>
      </c>
      <c r="C2500" s="69" t="s">
        <v>27</v>
      </c>
      <c r="D2500" s="30" t="s">
        <v>33</v>
      </c>
      <c r="E2500" s="30" t="s">
        <v>40</v>
      </c>
      <c r="F2500" s="56">
        <v>3437.92</v>
      </c>
      <c r="G2500" s="56"/>
      <c r="H2500" s="32">
        <v>354087.979999996</v>
      </c>
      <c r="I2500" s="31" t="s">
        <v>41</v>
      </c>
      <c r="J2500" s="30"/>
      <c r="K2500" s="31"/>
      <c r="L2500" s="30">
        <v>202602</v>
      </c>
      <c r="M2500" s="31"/>
      <c r="N2500" s="30">
        <v>202602</v>
      </c>
      <c r="O2500" s="31"/>
      <c r="P2500" s="30"/>
      <c r="Z2500" s="44"/>
      <c r="AA2500" s="44"/>
      <c r="AB2500" s="44"/>
    </row>
    <row r="2501" s="35" customFormat="1" customHeight="1" spans="1:28">
      <c r="A2501" s="30"/>
      <c r="B2501" s="38">
        <v>46068</v>
      </c>
      <c r="C2501" s="69" t="s">
        <v>27</v>
      </c>
      <c r="D2501" s="30" t="s">
        <v>33</v>
      </c>
      <c r="E2501" s="30" t="s">
        <v>34</v>
      </c>
      <c r="F2501" s="56">
        <v>2767.99</v>
      </c>
      <c r="G2501" s="56"/>
      <c r="H2501" s="32">
        <v>356855.969999996</v>
      </c>
      <c r="I2501" s="31" t="s">
        <v>35</v>
      </c>
      <c r="J2501" s="30"/>
      <c r="K2501" s="31"/>
      <c r="L2501" s="30">
        <v>202602</v>
      </c>
      <c r="M2501" s="31"/>
      <c r="N2501" s="30">
        <v>202602</v>
      </c>
      <c r="O2501" s="31"/>
      <c r="P2501" s="30"/>
      <c r="Z2501" s="44"/>
      <c r="AA2501" s="44"/>
      <c r="AB2501" s="44"/>
    </row>
    <row r="2502" s="35" customFormat="1" customHeight="1" spans="1:28">
      <c r="A2502" s="30"/>
      <c r="B2502" s="38">
        <v>46068</v>
      </c>
      <c r="C2502" s="69" t="s">
        <v>27</v>
      </c>
      <c r="D2502" s="30" t="s">
        <v>33</v>
      </c>
      <c r="E2502" s="30" t="s">
        <v>57</v>
      </c>
      <c r="F2502" s="56">
        <v>13167.41</v>
      </c>
      <c r="G2502" s="56"/>
      <c r="H2502" s="32">
        <v>370023.379999996</v>
      </c>
      <c r="I2502" s="31" t="s">
        <v>58</v>
      </c>
      <c r="J2502" s="30"/>
      <c r="K2502" s="31"/>
      <c r="L2502" s="30">
        <v>202602</v>
      </c>
      <c r="M2502" s="31"/>
      <c r="N2502" s="30">
        <v>202602</v>
      </c>
      <c r="O2502" s="31"/>
      <c r="P2502" s="30"/>
      <c r="Z2502" s="44"/>
      <c r="AA2502" s="44"/>
      <c r="AB2502" s="44"/>
    </row>
    <row r="2503" s="35" customFormat="1" customHeight="1" spans="1:28">
      <c r="A2503" s="30"/>
      <c r="B2503" s="38">
        <v>46068</v>
      </c>
      <c r="C2503" s="69" t="s">
        <v>27</v>
      </c>
      <c r="D2503" s="30" t="s">
        <v>33</v>
      </c>
      <c r="E2503" s="30" t="s">
        <v>55</v>
      </c>
      <c r="F2503" s="56">
        <v>5759.49</v>
      </c>
      <c r="G2503" s="56"/>
      <c r="H2503" s="32">
        <v>375782.869999996</v>
      </c>
      <c r="I2503" s="31" t="s">
        <v>56</v>
      </c>
      <c r="J2503" s="30"/>
      <c r="K2503" s="31"/>
      <c r="L2503" s="30">
        <v>202602</v>
      </c>
      <c r="M2503" s="31"/>
      <c r="N2503" s="30">
        <v>202602</v>
      </c>
      <c r="O2503" s="31"/>
      <c r="P2503" s="30"/>
      <c r="Z2503" s="44"/>
      <c r="AA2503" s="44"/>
      <c r="AB2503" s="44"/>
    </row>
    <row r="2504" s="35" customFormat="1" customHeight="1" spans="1:28">
      <c r="A2504" s="30"/>
      <c r="B2504" s="38">
        <v>46068</v>
      </c>
      <c r="C2504" s="69" t="s">
        <v>27</v>
      </c>
      <c r="D2504" s="30" t="s">
        <v>465</v>
      </c>
      <c r="E2504" s="30" t="s">
        <v>53</v>
      </c>
      <c r="F2504" s="56">
        <v>13607.79</v>
      </c>
      <c r="G2504" s="56"/>
      <c r="H2504" s="32">
        <v>389390.659999996</v>
      </c>
      <c r="I2504" s="31" t="s">
        <v>54</v>
      </c>
      <c r="J2504" s="30"/>
      <c r="K2504" s="31"/>
      <c r="L2504" s="30">
        <v>202602</v>
      </c>
      <c r="M2504" s="31"/>
      <c r="N2504" s="30">
        <v>202602</v>
      </c>
      <c r="O2504" s="31"/>
      <c r="P2504" s="30"/>
      <c r="Z2504" s="44"/>
      <c r="AA2504" s="44"/>
      <c r="AB2504" s="44"/>
    </row>
    <row r="2505" s="35" customFormat="1" customHeight="1" spans="1:28">
      <c r="A2505" s="30"/>
      <c r="B2505" s="38">
        <v>46068</v>
      </c>
      <c r="C2505" s="69" t="s">
        <v>27</v>
      </c>
      <c r="D2505" s="30" t="s">
        <v>33</v>
      </c>
      <c r="E2505" s="30" t="s">
        <v>44</v>
      </c>
      <c r="F2505" s="56">
        <v>3548.4</v>
      </c>
      <c r="G2505" s="56"/>
      <c r="H2505" s="32">
        <v>392939.059999996</v>
      </c>
      <c r="I2505" s="31" t="s">
        <v>45</v>
      </c>
      <c r="J2505" s="30"/>
      <c r="K2505" s="31"/>
      <c r="L2505" s="30">
        <v>202602</v>
      </c>
      <c r="M2505" s="31"/>
      <c r="N2505" s="30">
        <v>202602</v>
      </c>
      <c r="O2505" s="31"/>
      <c r="P2505" s="30"/>
      <c r="Z2505" s="44"/>
      <c r="AA2505" s="44"/>
      <c r="AB2505" s="44"/>
    </row>
    <row r="2506" s="35" customFormat="1" customHeight="1" spans="1:28">
      <c r="A2506" s="30"/>
      <c r="B2506" s="38">
        <v>46068</v>
      </c>
      <c r="C2506" s="69" t="s">
        <v>27</v>
      </c>
      <c r="D2506" s="30" t="s">
        <v>33</v>
      </c>
      <c r="E2506" s="30" t="s">
        <v>61</v>
      </c>
      <c r="F2506" s="56">
        <v>10000</v>
      </c>
      <c r="G2506" s="56"/>
      <c r="H2506" s="32">
        <v>402939.059999996</v>
      </c>
      <c r="I2506" s="31" t="s">
        <v>62</v>
      </c>
      <c r="J2506" s="30"/>
      <c r="K2506" s="31"/>
      <c r="L2506" s="30">
        <v>202602</v>
      </c>
      <c r="M2506" s="31"/>
      <c r="N2506" s="30">
        <v>202602</v>
      </c>
      <c r="O2506" s="31"/>
      <c r="P2506" s="30"/>
      <c r="Z2506" s="44"/>
      <c r="AA2506" s="44"/>
      <c r="AB2506" s="44"/>
    </row>
    <row r="2507" s="35" customFormat="1" customHeight="1" spans="1:28">
      <c r="A2507" s="30"/>
      <c r="B2507" s="38">
        <v>46068</v>
      </c>
      <c r="C2507" s="69" t="s">
        <v>27</v>
      </c>
      <c r="D2507" s="30" t="s">
        <v>33</v>
      </c>
      <c r="E2507" s="30" t="s">
        <v>61</v>
      </c>
      <c r="F2507" s="56">
        <v>2825.09</v>
      </c>
      <c r="G2507" s="56"/>
      <c r="H2507" s="32">
        <v>405764.149999996</v>
      </c>
      <c r="I2507" s="31" t="s">
        <v>62</v>
      </c>
      <c r="J2507" s="30"/>
      <c r="K2507" s="31"/>
      <c r="L2507" s="30">
        <v>202602</v>
      </c>
      <c r="M2507" s="31"/>
      <c r="N2507" s="30">
        <v>202602</v>
      </c>
      <c r="O2507" s="31"/>
      <c r="P2507" s="30"/>
      <c r="Z2507" s="44"/>
      <c r="AA2507" s="44"/>
      <c r="AB2507" s="44"/>
    </row>
    <row r="2508" s="35" customFormat="1" customHeight="1" spans="1:28">
      <c r="A2508" s="30"/>
      <c r="B2508" s="38">
        <v>46068</v>
      </c>
      <c r="C2508" s="69" t="s">
        <v>27</v>
      </c>
      <c r="D2508" s="30" t="s">
        <v>33</v>
      </c>
      <c r="E2508" s="30" t="s">
        <v>59</v>
      </c>
      <c r="F2508" s="56">
        <v>4965.56</v>
      </c>
      <c r="G2508" s="56"/>
      <c r="H2508" s="32">
        <v>410729.709999996</v>
      </c>
      <c r="I2508" s="31" t="s">
        <v>60</v>
      </c>
      <c r="J2508" s="30"/>
      <c r="K2508" s="31"/>
      <c r="L2508" s="30">
        <v>202602</v>
      </c>
      <c r="M2508" s="31"/>
      <c r="N2508" s="30">
        <v>202602</v>
      </c>
      <c r="O2508" s="31"/>
      <c r="P2508" s="30"/>
      <c r="Z2508" s="44"/>
      <c r="AA2508" s="44"/>
      <c r="AB2508" s="44"/>
    </row>
    <row r="2509" s="35" customFormat="1" customHeight="1" spans="1:28">
      <c r="A2509" s="30"/>
      <c r="B2509" s="38">
        <v>46069</v>
      </c>
      <c r="C2509" s="69" t="s">
        <v>27</v>
      </c>
      <c r="D2509" s="30" t="s">
        <v>33</v>
      </c>
      <c r="E2509" s="30" t="s">
        <v>63</v>
      </c>
      <c r="F2509" s="56">
        <v>604.2</v>
      </c>
      <c r="G2509" s="56"/>
      <c r="H2509" s="32">
        <v>411333.909999996</v>
      </c>
      <c r="I2509" s="31" t="s">
        <v>64</v>
      </c>
      <c r="J2509" s="30"/>
      <c r="K2509" s="31"/>
      <c r="L2509" s="30">
        <v>202602</v>
      </c>
      <c r="M2509" s="31"/>
      <c r="N2509" s="30">
        <v>202602</v>
      </c>
      <c r="O2509" s="31"/>
      <c r="P2509" s="30"/>
      <c r="Z2509" s="44"/>
      <c r="AA2509" s="44"/>
      <c r="AB2509" s="44"/>
    </row>
    <row r="2510" s="35" customFormat="1" customHeight="1" spans="1:28">
      <c r="A2510" s="30"/>
      <c r="B2510" s="38">
        <v>46069</v>
      </c>
      <c r="C2510" s="69" t="s">
        <v>27</v>
      </c>
      <c r="D2510" s="30" t="s">
        <v>33</v>
      </c>
      <c r="E2510" s="30" t="s">
        <v>55</v>
      </c>
      <c r="F2510" s="56">
        <v>2847.84</v>
      </c>
      <c r="G2510" s="56"/>
      <c r="H2510" s="32">
        <v>414181.749999996</v>
      </c>
      <c r="I2510" s="31" t="s">
        <v>56</v>
      </c>
      <c r="J2510" s="30"/>
      <c r="K2510" s="31"/>
      <c r="L2510" s="30">
        <v>202602</v>
      </c>
      <c r="M2510" s="31"/>
      <c r="N2510" s="30">
        <v>202602</v>
      </c>
      <c r="O2510" s="31"/>
      <c r="P2510" s="30"/>
      <c r="Z2510" s="44"/>
      <c r="AA2510" s="44"/>
      <c r="AB2510" s="44"/>
    </row>
    <row r="2511" s="35" customFormat="1" customHeight="1" spans="1:28">
      <c r="A2511" s="30"/>
      <c r="B2511" s="38">
        <v>46069</v>
      </c>
      <c r="C2511" s="69" t="s">
        <v>27</v>
      </c>
      <c r="D2511" s="30" t="s">
        <v>465</v>
      </c>
      <c r="E2511" s="30" t="s">
        <v>776</v>
      </c>
      <c r="F2511" s="56">
        <v>628.8</v>
      </c>
      <c r="G2511" s="56"/>
      <c r="H2511" s="32">
        <v>414810.549999996</v>
      </c>
      <c r="I2511" s="31" t="s">
        <v>37</v>
      </c>
      <c r="J2511" s="30"/>
      <c r="K2511" s="31"/>
      <c r="L2511" s="30">
        <v>202602</v>
      </c>
      <c r="M2511" s="31"/>
      <c r="N2511" s="30">
        <v>202602</v>
      </c>
      <c r="O2511" s="31"/>
      <c r="P2511" s="30"/>
      <c r="Z2511" s="44"/>
      <c r="AA2511" s="44"/>
      <c r="AB2511" s="44"/>
    </row>
    <row r="2512" s="35" customFormat="1" customHeight="1" spans="1:28">
      <c r="A2512" s="30"/>
      <c r="B2512" s="38">
        <v>46069</v>
      </c>
      <c r="C2512" s="69" t="s">
        <v>27</v>
      </c>
      <c r="D2512" s="30" t="s">
        <v>33</v>
      </c>
      <c r="E2512" s="30" t="s">
        <v>34</v>
      </c>
      <c r="F2512" s="56">
        <v>235.4</v>
      </c>
      <c r="G2512" s="56"/>
      <c r="H2512" s="32">
        <v>415045.949999996</v>
      </c>
      <c r="I2512" s="31" t="s">
        <v>35</v>
      </c>
      <c r="J2512" s="30"/>
      <c r="K2512" s="31"/>
      <c r="L2512" s="30">
        <v>202602</v>
      </c>
      <c r="M2512" s="31"/>
      <c r="N2512" s="30">
        <v>202602</v>
      </c>
      <c r="O2512" s="31"/>
      <c r="P2512" s="30"/>
      <c r="Z2512" s="44"/>
      <c r="AA2512" s="44"/>
      <c r="AB2512" s="44"/>
    </row>
    <row r="2513" s="35" customFormat="1" customHeight="1" spans="1:28">
      <c r="A2513" s="30"/>
      <c r="B2513" s="38">
        <v>46069</v>
      </c>
      <c r="C2513" s="69" t="s">
        <v>27</v>
      </c>
      <c r="D2513" s="30" t="s">
        <v>465</v>
      </c>
      <c r="E2513" s="30" t="s">
        <v>53</v>
      </c>
      <c r="F2513" s="56">
        <v>1933.06</v>
      </c>
      <c r="G2513" s="56"/>
      <c r="H2513" s="32">
        <v>416979.009999996</v>
      </c>
      <c r="I2513" s="31" t="s">
        <v>54</v>
      </c>
      <c r="J2513" s="30"/>
      <c r="K2513" s="31"/>
      <c r="L2513" s="30">
        <v>202602</v>
      </c>
      <c r="M2513" s="31"/>
      <c r="N2513" s="30">
        <v>202602</v>
      </c>
      <c r="O2513" s="31"/>
      <c r="P2513" s="30"/>
      <c r="Z2513" s="44"/>
      <c r="AA2513" s="44"/>
      <c r="AB2513" s="44"/>
    </row>
    <row r="2514" s="35" customFormat="1" customHeight="1" spans="1:28">
      <c r="A2514" s="30"/>
      <c r="B2514" s="38">
        <v>46069</v>
      </c>
      <c r="C2514" s="69" t="s">
        <v>27</v>
      </c>
      <c r="D2514" s="30" t="s">
        <v>33</v>
      </c>
      <c r="E2514" s="30" t="s">
        <v>57</v>
      </c>
      <c r="F2514" s="56">
        <v>3753.42</v>
      </c>
      <c r="G2514" s="56"/>
      <c r="H2514" s="32">
        <v>420732.429999996</v>
      </c>
      <c r="I2514" s="31" t="s">
        <v>58</v>
      </c>
      <c r="J2514" s="30"/>
      <c r="K2514" s="31"/>
      <c r="L2514" s="30">
        <v>202602</v>
      </c>
      <c r="M2514" s="31"/>
      <c r="N2514" s="30">
        <v>202602</v>
      </c>
      <c r="O2514" s="31"/>
      <c r="P2514" s="30"/>
      <c r="Z2514" s="44"/>
      <c r="AA2514" s="44"/>
      <c r="AB2514" s="44"/>
    </row>
    <row r="2515" s="35" customFormat="1" customHeight="1" spans="1:28">
      <c r="A2515" s="30"/>
      <c r="B2515" s="38">
        <v>46069</v>
      </c>
      <c r="C2515" s="69" t="s">
        <v>27</v>
      </c>
      <c r="D2515" s="30" t="s">
        <v>33</v>
      </c>
      <c r="E2515" s="30" t="s">
        <v>42</v>
      </c>
      <c r="F2515" s="56">
        <v>38441.31</v>
      </c>
      <c r="G2515" s="56"/>
      <c r="H2515" s="32">
        <v>459173.739999996</v>
      </c>
      <c r="I2515" s="31" t="s">
        <v>43</v>
      </c>
      <c r="J2515" s="30"/>
      <c r="K2515" s="31"/>
      <c r="L2515" s="30">
        <v>202602</v>
      </c>
      <c r="M2515" s="31"/>
      <c r="N2515" s="30">
        <v>202602</v>
      </c>
      <c r="O2515" s="31"/>
      <c r="P2515" s="30"/>
      <c r="Z2515" s="44"/>
      <c r="AA2515" s="44"/>
      <c r="AB2515" s="44"/>
    </row>
    <row r="2516" s="35" customFormat="1" customHeight="1" spans="1:28">
      <c r="A2516" s="30"/>
      <c r="B2516" s="38">
        <v>46069</v>
      </c>
      <c r="C2516" s="69" t="s">
        <v>27</v>
      </c>
      <c r="D2516" s="30" t="s">
        <v>33</v>
      </c>
      <c r="E2516" s="30" t="s">
        <v>51</v>
      </c>
      <c r="F2516" s="56">
        <v>4455.88</v>
      </c>
      <c r="G2516" s="56"/>
      <c r="H2516" s="32">
        <v>463629.619999996</v>
      </c>
      <c r="I2516" s="31" t="s">
        <v>52</v>
      </c>
      <c r="J2516" s="30"/>
      <c r="K2516" s="31"/>
      <c r="L2516" s="30">
        <v>202602</v>
      </c>
      <c r="M2516" s="31"/>
      <c r="N2516" s="30">
        <v>202602</v>
      </c>
      <c r="O2516" s="31"/>
      <c r="P2516" s="30"/>
      <c r="Z2516" s="44"/>
      <c r="AA2516" s="44"/>
      <c r="AB2516" s="44"/>
    </row>
    <row r="2517" s="35" customFormat="1" customHeight="1" spans="1:28">
      <c r="A2517" s="30"/>
      <c r="B2517" s="38">
        <v>46074</v>
      </c>
      <c r="C2517" s="69" t="s">
        <v>27</v>
      </c>
      <c r="D2517" s="30" t="s">
        <v>33</v>
      </c>
      <c r="E2517" s="30" t="s">
        <v>38</v>
      </c>
      <c r="F2517" s="56">
        <v>781.4</v>
      </c>
      <c r="G2517" s="56"/>
      <c r="H2517" s="32">
        <v>464411.019999996</v>
      </c>
      <c r="I2517" s="31" t="s">
        <v>39</v>
      </c>
      <c r="J2517" s="30"/>
      <c r="K2517" s="31"/>
      <c r="L2517" s="30">
        <v>202602</v>
      </c>
      <c r="M2517" s="31"/>
      <c r="N2517" s="30">
        <v>202602</v>
      </c>
      <c r="O2517" s="31"/>
      <c r="P2517" s="30"/>
      <c r="Z2517" s="44"/>
      <c r="AA2517" s="44"/>
      <c r="AB2517" s="44"/>
    </row>
    <row r="2518" s="35" customFormat="1" customHeight="1" spans="1:28">
      <c r="A2518" s="30"/>
      <c r="B2518" s="38">
        <v>46075</v>
      </c>
      <c r="C2518" s="69" t="s">
        <v>27</v>
      </c>
      <c r="D2518" s="30" t="s">
        <v>465</v>
      </c>
      <c r="E2518" s="30" t="s">
        <v>36</v>
      </c>
      <c r="F2518" s="56">
        <v>1412.52</v>
      </c>
      <c r="G2518" s="56"/>
      <c r="H2518" s="32">
        <v>465823.539999996</v>
      </c>
      <c r="I2518" s="31" t="s">
        <v>37</v>
      </c>
      <c r="J2518" s="30"/>
      <c r="K2518" s="31"/>
      <c r="L2518" s="30">
        <v>202602</v>
      </c>
      <c r="M2518" s="31"/>
      <c r="N2518" s="30">
        <v>202602</v>
      </c>
      <c r="O2518" s="31"/>
      <c r="P2518" s="30"/>
      <c r="Z2518" s="44"/>
      <c r="AA2518" s="44"/>
      <c r="AB2518" s="44"/>
    </row>
    <row r="2519" s="35" customFormat="1" customHeight="1" spans="1:28">
      <c r="A2519" s="30"/>
      <c r="B2519" s="38">
        <v>46075</v>
      </c>
      <c r="C2519" s="69" t="s">
        <v>27</v>
      </c>
      <c r="D2519" s="30" t="s">
        <v>33</v>
      </c>
      <c r="E2519" s="30" t="s">
        <v>65</v>
      </c>
      <c r="F2519" s="56">
        <v>5469.88</v>
      </c>
      <c r="G2519" s="56"/>
      <c r="H2519" s="32">
        <v>471293.419999996</v>
      </c>
      <c r="I2519" s="31" t="s">
        <v>66</v>
      </c>
      <c r="J2519" s="30"/>
      <c r="K2519" s="31"/>
      <c r="L2519" s="30">
        <v>202602</v>
      </c>
      <c r="M2519" s="31"/>
      <c r="N2519" s="30">
        <v>202602</v>
      </c>
      <c r="O2519" s="31"/>
      <c r="P2519" s="30"/>
      <c r="Z2519" s="44"/>
      <c r="AA2519" s="44"/>
      <c r="AB2519" s="44"/>
    </row>
    <row r="2520" s="35" customFormat="1" customHeight="1" spans="1:28">
      <c r="A2520" s="30"/>
      <c r="B2520" s="38">
        <v>46075</v>
      </c>
      <c r="C2520" s="69" t="s">
        <v>27</v>
      </c>
      <c r="D2520" s="30" t="s">
        <v>33</v>
      </c>
      <c r="E2520" s="30" t="s">
        <v>42</v>
      </c>
      <c r="F2520" s="56">
        <v>16882.1</v>
      </c>
      <c r="G2520" s="56"/>
      <c r="H2520" s="32">
        <v>488175.519999996</v>
      </c>
      <c r="I2520" s="31" t="s">
        <v>43</v>
      </c>
      <c r="J2520" s="30"/>
      <c r="K2520" s="31"/>
      <c r="L2520" s="30">
        <v>202602</v>
      </c>
      <c r="M2520" s="31"/>
      <c r="N2520" s="30">
        <v>202602</v>
      </c>
      <c r="O2520" s="31"/>
      <c r="P2520" s="30"/>
      <c r="Z2520" s="44"/>
      <c r="AA2520" s="44"/>
      <c r="AB2520" s="44"/>
    </row>
    <row r="2521" s="35" customFormat="1" customHeight="1" spans="1:28">
      <c r="A2521" s="30"/>
      <c r="B2521" s="38">
        <v>46076</v>
      </c>
      <c r="C2521" s="69" t="s">
        <v>27</v>
      </c>
      <c r="D2521" s="30" t="s">
        <v>33</v>
      </c>
      <c r="E2521" s="30" t="s">
        <v>65</v>
      </c>
      <c r="F2521" s="56">
        <v>739.39</v>
      </c>
      <c r="G2521" s="56"/>
      <c r="H2521" s="32">
        <v>488914.909999995</v>
      </c>
      <c r="I2521" s="31" t="s">
        <v>66</v>
      </c>
      <c r="J2521" s="30"/>
      <c r="K2521" s="31"/>
      <c r="L2521" s="30">
        <v>202602</v>
      </c>
      <c r="M2521" s="31"/>
      <c r="N2521" s="30">
        <v>202602</v>
      </c>
      <c r="O2521" s="31"/>
      <c r="P2521" s="30"/>
      <c r="Z2521" s="44"/>
      <c r="AA2521" s="44"/>
      <c r="AB2521" s="44"/>
    </row>
    <row r="2522" s="35" customFormat="1" customHeight="1" spans="1:28">
      <c r="A2522" s="30"/>
      <c r="B2522" s="38">
        <v>46077</v>
      </c>
      <c r="C2522" s="69" t="s">
        <v>27</v>
      </c>
      <c r="D2522" s="30" t="s">
        <v>33</v>
      </c>
      <c r="E2522" s="30" t="s">
        <v>51</v>
      </c>
      <c r="F2522" s="56">
        <v>9487.67</v>
      </c>
      <c r="G2522" s="56"/>
      <c r="H2522" s="32">
        <v>498402.579999995</v>
      </c>
      <c r="I2522" s="31" t="s">
        <v>52</v>
      </c>
      <c r="J2522" s="30"/>
      <c r="K2522" s="31"/>
      <c r="L2522" s="30">
        <v>202602</v>
      </c>
      <c r="M2522" s="31"/>
      <c r="N2522" s="30">
        <v>202602</v>
      </c>
      <c r="O2522" s="31"/>
      <c r="P2522" s="30"/>
      <c r="Z2522" s="44"/>
      <c r="AA2522" s="44"/>
      <c r="AB2522" s="44"/>
    </row>
    <row r="2523" s="35" customFormat="1" customHeight="1" spans="1:28">
      <c r="A2523" s="30"/>
      <c r="B2523" s="38">
        <v>46077</v>
      </c>
      <c r="C2523" s="69" t="s">
        <v>27</v>
      </c>
      <c r="D2523" s="30" t="s">
        <v>33</v>
      </c>
      <c r="E2523" s="30" t="s">
        <v>42</v>
      </c>
      <c r="F2523" s="56">
        <v>21488.89</v>
      </c>
      <c r="G2523" s="56"/>
      <c r="H2523" s="32">
        <v>519891.469999995</v>
      </c>
      <c r="I2523" s="31" t="s">
        <v>43</v>
      </c>
      <c r="J2523" s="30"/>
      <c r="K2523" s="31"/>
      <c r="L2523" s="30">
        <v>202602</v>
      </c>
      <c r="M2523" s="31"/>
      <c r="N2523" s="30">
        <v>202602</v>
      </c>
      <c r="O2523" s="31"/>
      <c r="P2523" s="30"/>
      <c r="Z2523" s="44"/>
      <c r="AA2523" s="44"/>
      <c r="AB2523" s="44"/>
    </row>
    <row r="2524" s="35" customFormat="1" customHeight="1" spans="1:28">
      <c r="A2524" s="30"/>
      <c r="B2524" s="38">
        <v>46077</v>
      </c>
      <c r="C2524" s="69" t="s">
        <v>27</v>
      </c>
      <c r="D2524" s="30" t="s">
        <v>33</v>
      </c>
      <c r="E2524" s="30" t="s">
        <v>55</v>
      </c>
      <c r="F2524" s="56">
        <v>4669.54</v>
      </c>
      <c r="G2524" s="56"/>
      <c r="H2524" s="32">
        <v>524561.009999995</v>
      </c>
      <c r="I2524" s="31" t="s">
        <v>56</v>
      </c>
      <c r="J2524" s="30"/>
      <c r="K2524" s="31"/>
      <c r="L2524" s="30">
        <v>202602</v>
      </c>
      <c r="M2524" s="31"/>
      <c r="N2524" s="30">
        <v>202602</v>
      </c>
      <c r="O2524" s="31"/>
      <c r="P2524" s="30"/>
      <c r="Z2524" s="44"/>
      <c r="AA2524" s="44"/>
      <c r="AB2524" s="44"/>
    </row>
    <row r="2525" s="35" customFormat="1" customHeight="1" spans="1:28">
      <c r="A2525" s="30"/>
      <c r="B2525" s="38">
        <v>46077</v>
      </c>
      <c r="C2525" s="69" t="s">
        <v>27</v>
      </c>
      <c r="D2525" s="30" t="s">
        <v>33</v>
      </c>
      <c r="E2525" s="30" t="s">
        <v>65</v>
      </c>
      <c r="F2525" s="56">
        <v>4198.9</v>
      </c>
      <c r="G2525" s="56"/>
      <c r="H2525" s="32">
        <v>528759.909999995</v>
      </c>
      <c r="I2525" s="31" t="s">
        <v>66</v>
      </c>
      <c r="J2525" s="30"/>
      <c r="K2525" s="31"/>
      <c r="L2525" s="30">
        <v>202602</v>
      </c>
      <c r="M2525" s="31"/>
      <c r="N2525" s="30">
        <v>202602</v>
      </c>
      <c r="O2525" s="31"/>
      <c r="P2525" s="30"/>
      <c r="Z2525" s="44"/>
      <c r="AA2525" s="44"/>
      <c r="AB2525" s="44"/>
    </row>
    <row r="2526" s="35" customFormat="1" customHeight="1" spans="1:28">
      <c r="A2526" s="30"/>
      <c r="B2526" s="38">
        <v>46078</v>
      </c>
      <c r="C2526" s="69" t="s">
        <v>27</v>
      </c>
      <c r="D2526" s="30" t="s">
        <v>33</v>
      </c>
      <c r="E2526" s="30" t="s">
        <v>34</v>
      </c>
      <c r="F2526" s="56">
        <v>36.3</v>
      </c>
      <c r="G2526" s="56"/>
      <c r="H2526" s="32">
        <v>528796.209999995</v>
      </c>
      <c r="I2526" s="31" t="s">
        <v>35</v>
      </c>
      <c r="J2526" s="30"/>
      <c r="K2526" s="31"/>
      <c r="L2526" s="30">
        <v>202602</v>
      </c>
      <c r="M2526" s="31"/>
      <c r="N2526" s="30">
        <v>202602</v>
      </c>
      <c r="O2526" s="31"/>
      <c r="P2526" s="30"/>
      <c r="Z2526" s="44"/>
      <c r="AA2526" s="44"/>
      <c r="AB2526" s="44"/>
    </row>
    <row r="2527" s="35" customFormat="1" customHeight="1" spans="1:28">
      <c r="A2527" s="30"/>
      <c r="B2527" s="38">
        <v>46080</v>
      </c>
      <c r="C2527" s="69" t="s">
        <v>27</v>
      </c>
      <c r="D2527" s="30" t="s">
        <v>33</v>
      </c>
      <c r="E2527" s="30" t="s">
        <v>65</v>
      </c>
      <c r="F2527" s="56">
        <v>5880.68</v>
      </c>
      <c r="G2527" s="56"/>
      <c r="H2527" s="32">
        <v>534676.889999995</v>
      </c>
      <c r="I2527" s="31" t="s">
        <v>66</v>
      </c>
      <c r="J2527" s="30"/>
      <c r="K2527" s="31"/>
      <c r="L2527" s="30">
        <v>202602</v>
      </c>
      <c r="M2527" s="31"/>
      <c r="N2527" s="30">
        <v>202602</v>
      </c>
      <c r="O2527" s="31"/>
      <c r="P2527" s="30"/>
      <c r="Z2527" s="44"/>
      <c r="AA2527" s="44"/>
      <c r="AB2527" s="44"/>
    </row>
    <row r="2528" s="35" customFormat="1" customHeight="1" spans="1:28">
      <c r="A2528" s="30"/>
      <c r="B2528" s="38">
        <v>46080</v>
      </c>
      <c r="C2528" s="69" t="s">
        <v>27</v>
      </c>
      <c r="D2528" s="30" t="s">
        <v>33</v>
      </c>
      <c r="E2528" s="30" t="s">
        <v>55</v>
      </c>
      <c r="F2528" s="56">
        <v>8245.93</v>
      </c>
      <c r="G2528" s="56"/>
      <c r="H2528" s="32">
        <v>542922.819999995</v>
      </c>
      <c r="I2528" s="31" t="s">
        <v>56</v>
      </c>
      <c r="J2528" s="30"/>
      <c r="K2528" s="31"/>
      <c r="L2528" s="30">
        <v>202602</v>
      </c>
      <c r="M2528" s="31"/>
      <c r="N2528" s="30">
        <v>202602</v>
      </c>
      <c r="O2528" s="31"/>
      <c r="P2528" s="30"/>
      <c r="Z2528" s="44"/>
      <c r="AA2528" s="44"/>
      <c r="AB2528" s="44"/>
    </row>
    <row r="2529" s="35" customFormat="1" customHeight="1" spans="1:28">
      <c r="A2529" s="30"/>
      <c r="B2529" s="38">
        <v>46080</v>
      </c>
      <c r="C2529" s="69" t="s">
        <v>27</v>
      </c>
      <c r="D2529" s="30" t="s">
        <v>33</v>
      </c>
      <c r="E2529" s="30" t="s">
        <v>42</v>
      </c>
      <c r="F2529" s="56">
        <v>33255.49</v>
      </c>
      <c r="G2529" s="56"/>
      <c r="H2529" s="32">
        <v>576178.309999995</v>
      </c>
      <c r="I2529" s="31" t="s">
        <v>43</v>
      </c>
      <c r="J2529" s="30"/>
      <c r="K2529" s="31"/>
      <c r="L2529" s="30">
        <v>202602</v>
      </c>
      <c r="M2529" s="31"/>
      <c r="N2529" s="30">
        <v>202602</v>
      </c>
      <c r="O2529" s="31"/>
      <c r="P2529" s="30"/>
      <c r="Z2529" s="44"/>
      <c r="AA2529" s="44"/>
      <c r="AB2529" s="44"/>
    </row>
    <row r="2530" s="35" customFormat="1" customHeight="1" spans="1:28">
      <c r="A2530" s="30"/>
      <c r="B2530" s="38">
        <v>46082</v>
      </c>
      <c r="C2530" s="69" t="s">
        <v>27</v>
      </c>
      <c r="D2530" s="30" t="s">
        <v>33</v>
      </c>
      <c r="E2530" s="30" t="s">
        <v>38</v>
      </c>
      <c r="F2530" s="56">
        <v>2255.68</v>
      </c>
      <c r="G2530" s="56"/>
      <c r="H2530" s="32">
        <v>578433.989999995</v>
      </c>
      <c r="I2530" s="31" t="s">
        <v>39</v>
      </c>
      <c r="J2530" s="30"/>
      <c r="K2530" s="31"/>
      <c r="L2530" s="30">
        <v>202602</v>
      </c>
      <c r="M2530" s="31"/>
      <c r="N2530" s="30">
        <v>202603</v>
      </c>
      <c r="O2530" s="31"/>
      <c r="P2530" s="30"/>
      <c r="Z2530" s="44"/>
      <c r="AA2530" s="44"/>
      <c r="AB2530" s="44"/>
    </row>
    <row r="2531" s="35" customFormat="1" customHeight="1" spans="1:28">
      <c r="A2531" s="30"/>
      <c r="B2531" s="38">
        <v>46082</v>
      </c>
      <c r="C2531" s="69" t="s">
        <v>27</v>
      </c>
      <c r="D2531" s="30" t="s">
        <v>465</v>
      </c>
      <c r="E2531" s="30" t="s">
        <v>53</v>
      </c>
      <c r="F2531" s="56">
        <v>7042.52</v>
      </c>
      <c r="G2531" s="56"/>
      <c r="H2531" s="32">
        <v>585476.509999995</v>
      </c>
      <c r="I2531" s="31" t="s">
        <v>54</v>
      </c>
      <c r="J2531" s="30"/>
      <c r="K2531" s="31"/>
      <c r="L2531" s="30">
        <v>202602</v>
      </c>
      <c r="M2531" s="31"/>
      <c r="N2531" s="30">
        <v>202603</v>
      </c>
      <c r="O2531" s="31"/>
      <c r="P2531" s="30"/>
      <c r="Z2531" s="44"/>
      <c r="AA2531" s="44"/>
      <c r="AB2531" s="44"/>
    </row>
    <row r="2532" s="35" customFormat="1" customHeight="1" spans="1:28">
      <c r="A2532" s="30"/>
      <c r="B2532" s="38">
        <v>46082</v>
      </c>
      <c r="C2532" s="69" t="s">
        <v>27</v>
      </c>
      <c r="D2532" s="30" t="s">
        <v>33</v>
      </c>
      <c r="E2532" s="30" t="s">
        <v>44</v>
      </c>
      <c r="F2532" s="56">
        <v>1240.2</v>
      </c>
      <c r="G2532" s="56"/>
      <c r="H2532" s="32">
        <v>586716.709999995</v>
      </c>
      <c r="I2532" s="31" t="s">
        <v>45</v>
      </c>
      <c r="J2532" s="30"/>
      <c r="K2532" s="31"/>
      <c r="L2532" s="30">
        <v>202602</v>
      </c>
      <c r="M2532" s="31"/>
      <c r="N2532" s="30">
        <v>202603</v>
      </c>
      <c r="O2532" s="31"/>
      <c r="P2532" s="30"/>
      <c r="Z2532" s="44"/>
      <c r="AA2532" s="44"/>
      <c r="AB2532" s="44"/>
    </row>
    <row r="2533" s="35" customFormat="1" customHeight="1" spans="1:28">
      <c r="A2533" s="30"/>
      <c r="B2533" s="38">
        <v>46082</v>
      </c>
      <c r="C2533" s="69" t="s">
        <v>27</v>
      </c>
      <c r="D2533" s="30" t="s">
        <v>33</v>
      </c>
      <c r="E2533" s="30" t="s">
        <v>42</v>
      </c>
      <c r="F2533" s="56">
        <v>20571.95</v>
      </c>
      <c r="G2533" s="56"/>
      <c r="H2533" s="32">
        <v>607288.659999995</v>
      </c>
      <c r="I2533" s="31" t="s">
        <v>43</v>
      </c>
      <c r="J2533" s="30"/>
      <c r="K2533" s="31"/>
      <c r="L2533" s="30">
        <v>202602</v>
      </c>
      <c r="M2533" s="31"/>
      <c r="N2533" s="30">
        <v>202603</v>
      </c>
      <c r="O2533" s="31"/>
      <c r="P2533" s="30"/>
      <c r="Z2533" s="44"/>
      <c r="AA2533" s="44"/>
      <c r="AB2533" s="44"/>
    </row>
    <row r="2534" s="35" customFormat="1" customHeight="1" spans="1:28">
      <c r="A2534" s="30"/>
      <c r="B2534" s="38">
        <v>46082</v>
      </c>
      <c r="C2534" s="69" t="s">
        <v>27</v>
      </c>
      <c r="D2534" s="30" t="s">
        <v>465</v>
      </c>
      <c r="E2534" s="30" t="s">
        <v>36</v>
      </c>
      <c r="F2534" s="56">
        <v>653.72</v>
      </c>
      <c r="G2534" s="56"/>
      <c r="H2534" s="32">
        <v>607942.379999995</v>
      </c>
      <c r="I2534" s="31" t="s">
        <v>37</v>
      </c>
      <c r="J2534" s="30"/>
      <c r="K2534" s="31"/>
      <c r="L2534" s="30">
        <v>202602</v>
      </c>
      <c r="M2534" s="31"/>
      <c r="N2534" s="30">
        <v>202603</v>
      </c>
      <c r="O2534" s="31"/>
      <c r="P2534" s="30"/>
      <c r="Z2534" s="44"/>
      <c r="AA2534" s="44"/>
      <c r="AB2534" s="44"/>
    </row>
    <row r="2535" s="35" customFormat="1" customHeight="1" spans="1:28">
      <c r="A2535" s="30"/>
      <c r="B2535" s="38">
        <v>46082</v>
      </c>
      <c r="C2535" s="69" t="s">
        <v>27</v>
      </c>
      <c r="D2535" s="30" t="s">
        <v>33</v>
      </c>
      <c r="E2535" s="30" t="s">
        <v>61</v>
      </c>
      <c r="F2535" s="56">
        <v>3678.16</v>
      </c>
      <c r="G2535" s="56"/>
      <c r="H2535" s="32">
        <v>611620.539999995</v>
      </c>
      <c r="I2535" s="31" t="s">
        <v>62</v>
      </c>
      <c r="J2535" s="30"/>
      <c r="K2535" s="31"/>
      <c r="L2535" s="30">
        <v>202602</v>
      </c>
      <c r="M2535" s="31"/>
      <c r="N2535" s="30">
        <v>202603</v>
      </c>
      <c r="O2535" s="31"/>
      <c r="P2535" s="30"/>
      <c r="Z2535" s="44"/>
      <c r="AA2535" s="44"/>
      <c r="AB2535" s="44"/>
    </row>
    <row r="2536" s="35" customFormat="1" customHeight="1" spans="1:28">
      <c r="A2536" s="30"/>
      <c r="B2536" s="38">
        <v>46082</v>
      </c>
      <c r="C2536" s="69" t="s">
        <v>27</v>
      </c>
      <c r="D2536" s="30" t="s">
        <v>33</v>
      </c>
      <c r="E2536" s="30" t="s">
        <v>40</v>
      </c>
      <c r="F2536" s="56">
        <v>1952.38</v>
      </c>
      <c r="G2536" s="56"/>
      <c r="H2536" s="32">
        <v>613572.919999995</v>
      </c>
      <c r="I2536" s="31" t="s">
        <v>41</v>
      </c>
      <c r="J2536" s="30"/>
      <c r="K2536" s="31"/>
      <c r="L2536" s="30">
        <v>202602</v>
      </c>
      <c r="M2536" s="31"/>
      <c r="N2536" s="30">
        <v>202603</v>
      </c>
      <c r="O2536" s="31"/>
      <c r="P2536" s="30"/>
      <c r="Z2536" s="44"/>
      <c r="AA2536" s="44"/>
      <c r="AB2536" s="44"/>
    </row>
    <row r="2537" s="35" customFormat="1" customHeight="1" spans="1:28">
      <c r="A2537" s="30"/>
      <c r="B2537" s="38">
        <v>46082</v>
      </c>
      <c r="C2537" s="69" t="s">
        <v>27</v>
      </c>
      <c r="D2537" s="30" t="s">
        <v>33</v>
      </c>
      <c r="E2537" s="30" t="s">
        <v>51</v>
      </c>
      <c r="F2537" s="56">
        <v>7279.7</v>
      </c>
      <c r="G2537" s="56"/>
      <c r="H2537" s="32">
        <v>620852.619999995</v>
      </c>
      <c r="I2537" s="31" t="s">
        <v>52</v>
      </c>
      <c r="J2537" s="30"/>
      <c r="K2537" s="31"/>
      <c r="L2537" s="30">
        <v>202602</v>
      </c>
      <c r="M2537" s="31"/>
      <c r="N2537" s="30">
        <v>202603</v>
      </c>
      <c r="O2537" s="31"/>
      <c r="P2537" s="30"/>
      <c r="Z2537" s="44"/>
      <c r="AA2537" s="44"/>
      <c r="AB2537" s="44"/>
    </row>
    <row r="2538" s="35" customFormat="1" customHeight="1" spans="1:28">
      <c r="A2538" s="30"/>
      <c r="B2538" s="38">
        <v>46083</v>
      </c>
      <c r="C2538" s="69" t="s">
        <v>27</v>
      </c>
      <c r="D2538" s="30" t="s">
        <v>33</v>
      </c>
      <c r="E2538" s="30" t="s">
        <v>55</v>
      </c>
      <c r="F2538" s="56">
        <v>3056.03</v>
      </c>
      <c r="G2538" s="56"/>
      <c r="H2538" s="32">
        <v>623908.649999995</v>
      </c>
      <c r="I2538" s="31" t="s">
        <v>56</v>
      </c>
      <c r="J2538" s="30"/>
      <c r="K2538" s="31"/>
      <c r="L2538" s="30">
        <v>202602</v>
      </c>
      <c r="M2538" s="31"/>
      <c r="N2538" s="30">
        <v>202603</v>
      </c>
      <c r="O2538" s="31"/>
      <c r="P2538" s="30"/>
      <c r="Z2538" s="44"/>
      <c r="AA2538" s="44"/>
      <c r="AB2538" s="44"/>
    </row>
    <row r="2539" s="35" customFormat="1" customHeight="1" spans="1:28">
      <c r="A2539" s="30"/>
      <c r="B2539" s="38">
        <v>46083</v>
      </c>
      <c r="C2539" s="69" t="s">
        <v>27</v>
      </c>
      <c r="D2539" s="30" t="s">
        <v>33</v>
      </c>
      <c r="E2539" s="30" t="s">
        <v>34</v>
      </c>
      <c r="F2539" s="56">
        <v>849.45</v>
      </c>
      <c r="G2539" s="56"/>
      <c r="H2539" s="32">
        <v>624758.099999995</v>
      </c>
      <c r="I2539" s="31" t="s">
        <v>35</v>
      </c>
      <c r="J2539" s="30"/>
      <c r="K2539" s="31"/>
      <c r="L2539" s="30">
        <v>202602</v>
      </c>
      <c r="M2539" s="31"/>
      <c r="N2539" s="30">
        <v>202603</v>
      </c>
      <c r="O2539" s="31"/>
      <c r="P2539" s="30"/>
      <c r="Z2539" s="44"/>
      <c r="AA2539" s="44"/>
      <c r="AB2539" s="44"/>
    </row>
    <row r="2540" s="35" customFormat="1" customHeight="1" spans="1:28">
      <c r="A2540" s="30"/>
      <c r="B2540" s="38">
        <v>46083</v>
      </c>
      <c r="C2540" s="69" t="s">
        <v>27</v>
      </c>
      <c r="D2540" s="30" t="s">
        <v>33</v>
      </c>
      <c r="E2540" s="30" t="s">
        <v>57</v>
      </c>
      <c r="F2540" s="56">
        <v>8620.38</v>
      </c>
      <c r="G2540" s="56"/>
      <c r="H2540" s="32">
        <v>633378.479999995</v>
      </c>
      <c r="I2540" s="31" t="s">
        <v>58</v>
      </c>
      <c r="J2540" s="30"/>
      <c r="K2540" s="31"/>
      <c r="L2540" s="30">
        <v>202602</v>
      </c>
      <c r="M2540" s="31"/>
      <c r="N2540" s="30">
        <v>202603</v>
      </c>
      <c r="O2540" s="31"/>
      <c r="P2540" s="30"/>
      <c r="Z2540" s="44"/>
      <c r="AA2540" s="44"/>
      <c r="AB2540" s="44"/>
    </row>
    <row r="2541" s="35" customFormat="1" customHeight="1" spans="1:28">
      <c r="A2541" s="30"/>
      <c r="B2541" s="38">
        <v>46083</v>
      </c>
      <c r="C2541" s="69" t="s">
        <v>27</v>
      </c>
      <c r="D2541" s="30" t="s">
        <v>33</v>
      </c>
      <c r="E2541" s="30" t="s">
        <v>65</v>
      </c>
      <c r="F2541" s="56">
        <v>8615.93</v>
      </c>
      <c r="G2541" s="56"/>
      <c r="H2541" s="32">
        <v>641994.409999995</v>
      </c>
      <c r="I2541" s="31" t="s">
        <v>66</v>
      </c>
      <c r="J2541" s="30"/>
      <c r="K2541" s="31"/>
      <c r="L2541" s="30">
        <v>202602</v>
      </c>
      <c r="M2541" s="31"/>
      <c r="N2541" s="30">
        <v>202603</v>
      </c>
      <c r="O2541" s="31"/>
      <c r="P2541" s="30"/>
      <c r="Z2541" s="44"/>
      <c r="AA2541" s="44"/>
      <c r="AB2541" s="44"/>
    </row>
    <row r="2542" s="35" customFormat="1" customHeight="1" spans="1:28">
      <c r="A2542" s="30"/>
      <c r="B2542" s="38">
        <v>46083</v>
      </c>
      <c r="C2542" s="69" t="s">
        <v>27</v>
      </c>
      <c r="D2542" s="30" t="s">
        <v>33</v>
      </c>
      <c r="E2542" s="30" t="s">
        <v>63</v>
      </c>
      <c r="F2542" s="56">
        <v>1064.83</v>
      </c>
      <c r="G2542" s="56"/>
      <c r="H2542" s="32">
        <v>643059.239999995</v>
      </c>
      <c r="I2542" s="31" t="s">
        <v>64</v>
      </c>
      <c r="J2542" s="30"/>
      <c r="K2542" s="31"/>
      <c r="L2542" s="30">
        <v>202602</v>
      </c>
      <c r="M2542" s="31"/>
      <c r="N2542" s="30">
        <v>202603</v>
      </c>
      <c r="O2542" s="31"/>
      <c r="P2542" s="30"/>
      <c r="Z2542" s="44"/>
      <c r="AA2542" s="44"/>
      <c r="AB2542" s="44"/>
    </row>
    <row r="2543" s="35" customFormat="1" customHeight="1" spans="1:28">
      <c r="A2543" s="30"/>
      <c r="B2543" s="38">
        <v>46084</v>
      </c>
      <c r="C2543" s="69" t="s">
        <v>27</v>
      </c>
      <c r="D2543" s="30" t="s">
        <v>33</v>
      </c>
      <c r="E2543" s="30" t="s">
        <v>59</v>
      </c>
      <c r="F2543" s="56">
        <v>3381.1</v>
      </c>
      <c r="G2543" s="56"/>
      <c r="H2543" s="32">
        <v>646440.339999995</v>
      </c>
      <c r="I2543" s="31" t="s">
        <v>60</v>
      </c>
      <c r="J2543" s="30"/>
      <c r="K2543" s="31"/>
      <c r="L2543" s="30">
        <v>202602</v>
      </c>
      <c r="M2543" s="31"/>
      <c r="N2543" s="30">
        <v>202603</v>
      </c>
      <c r="O2543" s="31"/>
      <c r="P2543" s="30"/>
      <c r="Z2543" s="44"/>
      <c r="AA2543" s="44"/>
      <c r="AB2543" s="44"/>
    </row>
    <row r="2544" s="35" customFormat="1" customHeight="1" spans="1:28">
      <c r="A2544" s="30"/>
      <c r="B2544" s="38">
        <v>46085</v>
      </c>
      <c r="C2544" s="69" t="s">
        <v>27</v>
      </c>
      <c r="D2544" s="30" t="s">
        <v>33</v>
      </c>
      <c r="E2544" s="30" t="s">
        <v>42</v>
      </c>
      <c r="F2544" s="56">
        <v>26552.93</v>
      </c>
      <c r="G2544" s="56"/>
      <c r="H2544" s="32">
        <v>672993.269999995</v>
      </c>
      <c r="I2544" s="31" t="s">
        <v>43</v>
      </c>
      <c r="J2544" s="30"/>
      <c r="K2544" s="31"/>
      <c r="L2544" s="30">
        <v>202603</v>
      </c>
      <c r="M2544" s="31"/>
      <c r="N2544" s="30">
        <v>202603</v>
      </c>
      <c r="O2544" s="31"/>
      <c r="P2544" s="30"/>
      <c r="Z2544" s="44"/>
      <c r="AA2544" s="44"/>
      <c r="AB2544" s="44"/>
    </row>
    <row r="2545" s="35" customFormat="1" customHeight="1" spans="1:28">
      <c r="A2545" s="30"/>
      <c r="B2545" s="38">
        <v>46085</v>
      </c>
      <c r="C2545" s="69" t="s">
        <v>27</v>
      </c>
      <c r="D2545" s="30" t="s">
        <v>33</v>
      </c>
      <c r="E2545" s="30" t="s">
        <v>51</v>
      </c>
      <c r="F2545" s="56">
        <v>4198.67</v>
      </c>
      <c r="G2545" s="56"/>
      <c r="H2545" s="32">
        <v>677191.939999995</v>
      </c>
      <c r="I2545" s="31" t="s">
        <v>52</v>
      </c>
      <c r="J2545" s="30"/>
      <c r="K2545" s="31"/>
      <c r="L2545" s="30">
        <v>202603</v>
      </c>
      <c r="M2545" s="31"/>
      <c r="N2545" s="30">
        <v>202603</v>
      </c>
      <c r="O2545" s="31"/>
      <c r="P2545" s="30"/>
      <c r="Z2545" s="44"/>
      <c r="AA2545" s="44"/>
      <c r="AB2545" s="44"/>
    </row>
    <row r="2546" s="35" customFormat="1" customHeight="1" spans="1:28">
      <c r="A2546" s="30"/>
      <c r="B2546" s="38">
        <v>46086</v>
      </c>
      <c r="C2546" s="69" t="s">
        <v>27</v>
      </c>
      <c r="D2546" s="30" t="s">
        <v>33</v>
      </c>
      <c r="E2546" s="30" t="s">
        <v>55</v>
      </c>
      <c r="F2546" s="56">
        <v>9760.44</v>
      </c>
      <c r="G2546" s="56"/>
      <c r="H2546" s="32">
        <v>686952.379999994</v>
      </c>
      <c r="I2546" s="31" t="s">
        <v>56</v>
      </c>
      <c r="J2546" s="30"/>
      <c r="K2546" s="31"/>
      <c r="L2546" s="30">
        <v>202603</v>
      </c>
      <c r="M2546" s="31"/>
      <c r="N2546" s="30">
        <v>202603</v>
      </c>
      <c r="O2546" s="31"/>
      <c r="P2546" s="30"/>
      <c r="Z2546" s="44"/>
      <c r="AA2546" s="44"/>
      <c r="AB2546" s="44"/>
    </row>
    <row r="2547" s="35" customFormat="1" customHeight="1" spans="1:28">
      <c r="A2547" s="30"/>
      <c r="B2547" s="38">
        <v>46087</v>
      </c>
      <c r="C2547" s="69" t="s">
        <v>27</v>
      </c>
      <c r="D2547" s="30" t="s">
        <v>465</v>
      </c>
      <c r="E2547" s="30" t="s">
        <v>69</v>
      </c>
      <c r="F2547" s="56"/>
      <c r="G2547" s="56">
        <v>400000</v>
      </c>
      <c r="H2547" s="32">
        <v>286952.379999994</v>
      </c>
      <c r="I2547" s="31" t="s">
        <v>50</v>
      </c>
      <c r="J2547" s="30"/>
      <c r="K2547" s="31"/>
      <c r="L2547" s="30">
        <v>202603</v>
      </c>
      <c r="M2547" s="31"/>
      <c r="N2547" s="30">
        <v>202603</v>
      </c>
      <c r="O2547" s="31"/>
      <c r="P2547" s="30"/>
      <c r="Z2547" s="44"/>
      <c r="AA2547" s="44"/>
      <c r="AB2547" s="44"/>
    </row>
    <row r="2548" s="35" customFormat="1" customHeight="1" spans="1:28">
      <c r="A2548" s="30"/>
      <c r="B2548" s="38">
        <v>46088</v>
      </c>
      <c r="C2548" s="69" t="s">
        <v>27</v>
      </c>
      <c r="D2548" s="30" t="s">
        <v>465</v>
      </c>
      <c r="E2548" s="30" t="s">
        <v>36</v>
      </c>
      <c r="F2548" s="56">
        <v>1054.55</v>
      </c>
      <c r="G2548" s="56"/>
      <c r="H2548" s="32">
        <v>288006.929999995</v>
      </c>
      <c r="I2548" s="31" t="s">
        <v>37</v>
      </c>
      <c r="J2548" s="30"/>
      <c r="K2548" s="31"/>
      <c r="L2548" s="30">
        <v>202603</v>
      </c>
      <c r="M2548" s="31"/>
      <c r="N2548" s="30">
        <v>202603</v>
      </c>
      <c r="O2548" s="31"/>
      <c r="P2548" s="30"/>
      <c r="Z2548" s="44"/>
      <c r="AA2548" s="44"/>
      <c r="AB2548" s="44"/>
    </row>
    <row r="2549" s="35" customFormat="1" customHeight="1" spans="1:28">
      <c r="A2549" s="30"/>
      <c r="B2549" s="38">
        <v>46088</v>
      </c>
      <c r="C2549" s="69" t="s">
        <v>27</v>
      </c>
      <c r="D2549" s="30" t="s">
        <v>33</v>
      </c>
      <c r="E2549" s="30" t="s">
        <v>34</v>
      </c>
      <c r="F2549" s="56">
        <v>1449.43</v>
      </c>
      <c r="G2549" s="56"/>
      <c r="H2549" s="32">
        <v>289456.359999995</v>
      </c>
      <c r="I2549" s="31" t="s">
        <v>35</v>
      </c>
      <c r="J2549" s="30"/>
      <c r="K2549" s="31"/>
      <c r="L2549" s="30">
        <v>202603</v>
      </c>
      <c r="M2549" s="31"/>
      <c r="N2549" s="30">
        <v>202603</v>
      </c>
      <c r="O2549" s="31"/>
      <c r="P2549" s="30"/>
      <c r="Z2549" s="44"/>
      <c r="AA2549" s="44"/>
      <c r="AB2549" s="44"/>
    </row>
    <row r="2550" s="35" customFormat="1" customHeight="1" spans="1:28">
      <c r="A2550" s="30"/>
      <c r="B2550" s="38">
        <v>46088</v>
      </c>
      <c r="C2550" s="69" t="s">
        <v>27</v>
      </c>
      <c r="D2550" s="30" t="s">
        <v>33</v>
      </c>
      <c r="E2550" s="30" t="s">
        <v>40</v>
      </c>
      <c r="F2550" s="56">
        <v>1624.67</v>
      </c>
      <c r="G2550" s="56"/>
      <c r="H2550" s="32">
        <v>291081.029999995</v>
      </c>
      <c r="I2550" s="31" t="s">
        <v>41</v>
      </c>
      <c r="J2550" s="30"/>
      <c r="K2550" s="31"/>
      <c r="L2550" s="30">
        <v>202603</v>
      </c>
      <c r="M2550" s="31"/>
      <c r="N2550" s="30">
        <v>202603</v>
      </c>
      <c r="O2550" s="31"/>
      <c r="P2550" s="30"/>
      <c r="Z2550" s="44"/>
      <c r="AA2550" s="44"/>
      <c r="AB2550" s="44"/>
    </row>
    <row r="2551" s="35" customFormat="1" customHeight="1" spans="1:28">
      <c r="A2551" s="30"/>
      <c r="B2551" s="38">
        <v>46088</v>
      </c>
      <c r="C2551" s="69" t="s">
        <v>27</v>
      </c>
      <c r="D2551" s="30" t="s">
        <v>33</v>
      </c>
      <c r="E2551" s="30" t="s">
        <v>65</v>
      </c>
      <c r="F2551" s="56">
        <v>3916.16</v>
      </c>
      <c r="G2551" s="56"/>
      <c r="H2551" s="32">
        <v>294997.189999994</v>
      </c>
      <c r="I2551" s="31" t="s">
        <v>66</v>
      </c>
      <c r="J2551" s="30"/>
      <c r="K2551" s="31"/>
      <c r="L2551" s="30">
        <v>202603</v>
      </c>
      <c r="M2551" s="31"/>
      <c r="N2551" s="30">
        <v>202603</v>
      </c>
      <c r="O2551" s="31"/>
      <c r="P2551" s="30"/>
      <c r="Z2551" s="44"/>
      <c r="AA2551" s="44"/>
      <c r="AB2551" s="44"/>
    </row>
    <row r="2552" s="35" customFormat="1" customHeight="1" spans="1:28">
      <c r="A2552" s="30"/>
      <c r="B2552" s="38">
        <v>46088</v>
      </c>
      <c r="C2552" s="69" t="s">
        <v>27</v>
      </c>
      <c r="D2552" s="30" t="s">
        <v>33</v>
      </c>
      <c r="E2552" s="30" t="s">
        <v>42</v>
      </c>
      <c r="F2552" s="56">
        <v>31291.83</v>
      </c>
      <c r="G2552" s="56"/>
      <c r="H2552" s="32">
        <v>326289.019999994</v>
      </c>
      <c r="I2552" s="31" t="s">
        <v>43</v>
      </c>
      <c r="J2552" s="30"/>
      <c r="K2552" s="31"/>
      <c r="L2552" s="30">
        <v>202603</v>
      </c>
      <c r="M2552" s="31"/>
      <c r="N2552" s="30">
        <v>202603</v>
      </c>
      <c r="O2552" s="31"/>
      <c r="P2552" s="30"/>
      <c r="Z2552" s="44"/>
      <c r="AA2552" s="44"/>
      <c r="AB2552" s="44"/>
    </row>
    <row r="2553" s="35" customFormat="1" customHeight="1" spans="1:28">
      <c r="A2553" s="30"/>
      <c r="B2553" s="38">
        <v>46088</v>
      </c>
      <c r="C2553" s="69" t="s">
        <v>27</v>
      </c>
      <c r="D2553" s="30" t="s">
        <v>33</v>
      </c>
      <c r="E2553" s="30" t="s">
        <v>38</v>
      </c>
      <c r="F2553" s="56">
        <v>884.74</v>
      </c>
      <c r="G2553" s="56"/>
      <c r="H2553" s="32">
        <v>327173.759999994</v>
      </c>
      <c r="I2553" s="31" t="s">
        <v>39</v>
      </c>
      <c r="J2553" s="30"/>
      <c r="K2553" s="31"/>
      <c r="L2553" s="30">
        <v>202603</v>
      </c>
      <c r="M2553" s="31"/>
      <c r="N2553" s="30">
        <v>202603</v>
      </c>
      <c r="O2553" s="31"/>
      <c r="P2553" s="30"/>
      <c r="Z2553" s="44"/>
      <c r="AA2553" s="44"/>
      <c r="AB2553" s="44"/>
    </row>
    <row r="2554" s="35" customFormat="1" customHeight="1" spans="1:28">
      <c r="A2554" s="30"/>
      <c r="B2554" s="38">
        <v>46088</v>
      </c>
      <c r="C2554" s="69" t="s">
        <v>27</v>
      </c>
      <c r="D2554" s="30" t="s">
        <v>33</v>
      </c>
      <c r="E2554" s="30" t="s">
        <v>51</v>
      </c>
      <c r="F2554" s="56">
        <v>6894.89</v>
      </c>
      <c r="G2554" s="56"/>
      <c r="H2554" s="32">
        <v>334068.649999994</v>
      </c>
      <c r="I2554" s="31" t="s">
        <v>52</v>
      </c>
      <c r="J2554" s="30"/>
      <c r="K2554" s="31"/>
      <c r="L2554" s="30">
        <v>202603</v>
      </c>
      <c r="M2554" s="31"/>
      <c r="N2554" s="30">
        <v>202603</v>
      </c>
      <c r="O2554" s="31"/>
      <c r="P2554" s="30"/>
      <c r="Z2554" s="44"/>
      <c r="AA2554" s="44"/>
      <c r="AB2554" s="44"/>
    </row>
    <row r="2555" s="35" customFormat="1" customHeight="1" spans="1:28">
      <c r="A2555" s="30"/>
      <c r="B2555" s="38">
        <v>46089</v>
      </c>
      <c r="C2555" s="69" t="s">
        <v>27</v>
      </c>
      <c r="D2555" s="30" t="s">
        <v>465</v>
      </c>
      <c r="E2555" s="30" t="s">
        <v>53</v>
      </c>
      <c r="F2555" s="56">
        <v>10478.37</v>
      </c>
      <c r="G2555" s="56"/>
      <c r="H2555" s="32">
        <v>344547.019999994</v>
      </c>
      <c r="I2555" s="31" t="s">
        <v>54</v>
      </c>
      <c r="J2555" s="30"/>
      <c r="K2555" s="31"/>
      <c r="L2555" s="30">
        <v>202603</v>
      </c>
      <c r="M2555" s="31"/>
      <c r="N2555" s="30">
        <v>202603</v>
      </c>
      <c r="O2555" s="31"/>
      <c r="P2555" s="30"/>
      <c r="Z2555" s="44"/>
      <c r="AA2555" s="44"/>
      <c r="AB2555" s="44"/>
    </row>
    <row r="2556" s="35" customFormat="1" customHeight="1" spans="1:28">
      <c r="A2556" s="30"/>
      <c r="B2556" s="38">
        <v>46089</v>
      </c>
      <c r="C2556" s="69" t="s">
        <v>27</v>
      </c>
      <c r="D2556" s="30" t="s">
        <v>33</v>
      </c>
      <c r="E2556" s="30" t="s">
        <v>44</v>
      </c>
      <c r="F2556" s="56">
        <v>1652.61</v>
      </c>
      <c r="G2556" s="56"/>
      <c r="H2556" s="32">
        <v>346199.629999994</v>
      </c>
      <c r="I2556" s="31" t="s">
        <v>45</v>
      </c>
      <c r="J2556" s="30"/>
      <c r="K2556" s="31"/>
      <c r="L2556" s="30">
        <v>202603</v>
      </c>
      <c r="M2556" s="31"/>
      <c r="N2556" s="30">
        <v>202603</v>
      </c>
      <c r="O2556" s="31"/>
      <c r="P2556" s="30"/>
      <c r="Z2556" s="44"/>
      <c r="AA2556" s="44"/>
      <c r="AB2556" s="44"/>
    </row>
    <row r="2557" s="35" customFormat="1" customHeight="1" spans="1:28">
      <c r="A2557" s="30"/>
      <c r="B2557" s="38">
        <v>46089</v>
      </c>
      <c r="C2557" s="69" t="s">
        <v>27</v>
      </c>
      <c r="D2557" s="30" t="s">
        <v>33</v>
      </c>
      <c r="E2557" s="30" t="s">
        <v>63</v>
      </c>
      <c r="F2557" s="56">
        <v>1127.73</v>
      </c>
      <c r="G2557" s="56"/>
      <c r="H2557" s="32">
        <v>347327.359999995</v>
      </c>
      <c r="I2557" s="31" t="s">
        <v>64</v>
      </c>
      <c r="J2557" s="30"/>
      <c r="K2557" s="31"/>
      <c r="L2557" s="30">
        <v>202603</v>
      </c>
      <c r="M2557" s="31"/>
      <c r="N2557" s="30">
        <v>202603</v>
      </c>
      <c r="O2557" s="31"/>
      <c r="P2557" s="30"/>
      <c r="Z2557" s="44"/>
      <c r="AA2557" s="44"/>
      <c r="AB2557" s="44"/>
    </row>
    <row r="2558" s="35" customFormat="1" customHeight="1" spans="1:28">
      <c r="A2558" s="30"/>
      <c r="B2558" s="38">
        <v>46089</v>
      </c>
      <c r="C2558" s="69" t="s">
        <v>27</v>
      </c>
      <c r="D2558" s="30" t="s">
        <v>33</v>
      </c>
      <c r="E2558" s="30" t="s">
        <v>59</v>
      </c>
      <c r="F2558" s="56">
        <v>2847.92</v>
      </c>
      <c r="G2558" s="56"/>
      <c r="H2558" s="32">
        <v>350175.279999995</v>
      </c>
      <c r="I2558" s="31" t="s">
        <v>60</v>
      </c>
      <c r="J2558" s="30"/>
      <c r="K2558" s="31"/>
      <c r="L2558" s="30">
        <v>202603</v>
      </c>
      <c r="M2558" s="31"/>
      <c r="N2558" s="30">
        <v>202603</v>
      </c>
      <c r="O2558" s="31"/>
      <c r="P2558" s="30"/>
      <c r="Z2558" s="44"/>
      <c r="AA2558" s="44"/>
      <c r="AB2558" s="44"/>
    </row>
    <row r="2559" s="35" customFormat="1" customHeight="1" spans="1:28">
      <c r="A2559" s="30"/>
      <c r="B2559" s="38">
        <v>46089</v>
      </c>
      <c r="C2559" s="69" t="s">
        <v>27</v>
      </c>
      <c r="D2559" s="30" t="s">
        <v>33</v>
      </c>
      <c r="E2559" s="30" t="s">
        <v>57</v>
      </c>
      <c r="F2559" s="56">
        <v>7900.1</v>
      </c>
      <c r="G2559" s="56"/>
      <c r="H2559" s="32">
        <v>358075.379999994</v>
      </c>
      <c r="I2559" s="31" t="s">
        <v>58</v>
      </c>
      <c r="J2559" s="30"/>
      <c r="K2559" s="31"/>
      <c r="L2559" s="30">
        <v>202603</v>
      </c>
      <c r="M2559" s="31"/>
      <c r="N2559" s="30">
        <v>202603</v>
      </c>
      <c r="O2559" s="31"/>
      <c r="P2559" s="30"/>
      <c r="Z2559" s="44"/>
      <c r="AA2559" s="44"/>
      <c r="AB2559" s="44"/>
    </row>
    <row r="2560" s="35" customFormat="1" customHeight="1" spans="1:28">
      <c r="A2560" s="30"/>
      <c r="B2560" s="38">
        <v>46089</v>
      </c>
      <c r="C2560" s="69" t="s">
        <v>27</v>
      </c>
      <c r="D2560" s="30" t="s">
        <v>33</v>
      </c>
      <c r="E2560" s="30" t="s">
        <v>61</v>
      </c>
      <c r="F2560" s="56">
        <v>7333.96</v>
      </c>
      <c r="G2560" s="56"/>
      <c r="H2560" s="32">
        <v>365409.339999994</v>
      </c>
      <c r="I2560" s="31" t="s">
        <v>62</v>
      </c>
      <c r="J2560" s="30"/>
      <c r="K2560" s="31"/>
      <c r="L2560" s="30">
        <v>202603</v>
      </c>
      <c r="M2560" s="31"/>
      <c r="N2560" s="30">
        <v>202603</v>
      </c>
      <c r="O2560" s="31"/>
      <c r="P2560" s="30"/>
      <c r="Z2560" s="44"/>
      <c r="AA2560" s="44"/>
      <c r="AB2560" s="44"/>
    </row>
    <row r="2561" s="35" customFormat="1" customHeight="1" spans="1:28">
      <c r="A2561" s="30"/>
      <c r="B2561" s="38">
        <v>46090</v>
      </c>
      <c r="C2561" s="69" t="s">
        <v>27</v>
      </c>
      <c r="D2561" s="30" t="s">
        <v>33</v>
      </c>
      <c r="E2561" s="30" t="s">
        <v>55</v>
      </c>
      <c r="F2561" s="56">
        <v>7629.23</v>
      </c>
      <c r="G2561" s="56"/>
      <c r="H2561" s="32">
        <v>373038.569999995</v>
      </c>
      <c r="I2561" s="31" t="s">
        <v>56</v>
      </c>
      <c r="J2561" s="30"/>
      <c r="K2561" s="31"/>
      <c r="L2561" s="30">
        <v>202603</v>
      </c>
      <c r="M2561" s="31"/>
      <c r="N2561" s="30">
        <v>202603</v>
      </c>
      <c r="O2561" s="31"/>
      <c r="P2561" s="30"/>
      <c r="Z2561" s="44"/>
      <c r="AA2561" s="44"/>
      <c r="AB2561" s="44"/>
    </row>
    <row r="2562" s="35" customFormat="1" customHeight="1" spans="1:28">
      <c r="A2562" s="30"/>
      <c r="B2562" s="38">
        <v>46091</v>
      </c>
      <c r="C2562" s="69" t="s">
        <v>27</v>
      </c>
      <c r="D2562" s="30" t="s">
        <v>33</v>
      </c>
      <c r="E2562" s="30" t="s">
        <v>65</v>
      </c>
      <c r="F2562" s="56">
        <v>5927.47</v>
      </c>
      <c r="G2562" s="56"/>
      <c r="H2562" s="32">
        <v>378966.039999994</v>
      </c>
      <c r="I2562" s="31" t="s">
        <v>66</v>
      </c>
      <c r="J2562" s="30"/>
      <c r="K2562" s="31"/>
      <c r="L2562" s="30">
        <v>202603</v>
      </c>
      <c r="M2562" s="31"/>
      <c r="N2562" s="30">
        <v>202603</v>
      </c>
      <c r="O2562" s="31"/>
      <c r="P2562" s="30"/>
      <c r="Z2562" s="44"/>
      <c r="AA2562" s="44"/>
      <c r="AB2562" s="44"/>
    </row>
    <row r="2563" s="35" customFormat="1" customHeight="1" spans="1:28">
      <c r="A2563" s="30"/>
      <c r="B2563" s="38">
        <v>46091</v>
      </c>
      <c r="C2563" s="69" t="s">
        <v>27</v>
      </c>
      <c r="D2563" s="30" t="s">
        <v>33</v>
      </c>
      <c r="E2563" s="30" t="s">
        <v>42</v>
      </c>
      <c r="F2563" s="56">
        <v>30124.68</v>
      </c>
      <c r="G2563" s="56"/>
      <c r="H2563" s="32">
        <v>409090.719999994</v>
      </c>
      <c r="I2563" s="31" t="s">
        <v>43</v>
      </c>
      <c r="J2563" s="30"/>
      <c r="K2563" s="31"/>
      <c r="L2563" s="30">
        <v>202603</v>
      </c>
      <c r="M2563" s="31"/>
      <c r="N2563" s="30">
        <v>202603</v>
      </c>
      <c r="O2563" s="31"/>
      <c r="P2563" s="30"/>
      <c r="Z2563" s="44"/>
      <c r="AA2563" s="44"/>
      <c r="AB2563" s="44"/>
    </row>
    <row r="2564" s="35" customFormat="1" customHeight="1" spans="1:28">
      <c r="A2564" s="30"/>
      <c r="B2564" s="38">
        <v>46092</v>
      </c>
      <c r="C2564" s="69" t="s">
        <v>27</v>
      </c>
      <c r="D2564" s="30" t="s">
        <v>33</v>
      </c>
      <c r="E2564" s="30" t="s">
        <v>65</v>
      </c>
      <c r="F2564" s="56">
        <v>5344.55</v>
      </c>
      <c r="G2564" s="56"/>
      <c r="H2564" s="32">
        <v>414435.269999994</v>
      </c>
      <c r="I2564" s="31" t="s">
        <v>66</v>
      </c>
      <c r="J2564" s="30"/>
      <c r="K2564" s="31"/>
      <c r="L2564" s="30">
        <v>202603</v>
      </c>
      <c r="M2564" s="31"/>
      <c r="N2564" s="30">
        <v>202603</v>
      </c>
      <c r="O2564" s="31"/>
      <c r="P2564" s="30"/>
      <c r="Z2564" s="44"/>
      <c r="AA2564" s="44"/>
      <c r="AB2564" s="44"/>
    </row>
    <row r="2565" s="35" customFormat="1" customHeight="1" spans="1:28">
      <c r="A2565" s="30"/>
      <c r="B2565" s="38">
        <v>46094</v>
      </c>
      <c r="C2565" s="69" t="s">
        <v>27</v>
      </c>
      <c r="D2565" s="30" t="s">
        <v>33</v>
      </c>
      <c r="E2565" s="30" t="s">
        <v>42</v>
      </c>
      <c r="F2565" s="56">
        <v>30875.53</v>
      </c>
      <c r="G2565" s="56"/>
      <c r="H2565" s="32">
        <v>445310.799999994</v>
      </c>
      <c r="I2565" s="31" t="s">
        <v>43</v>
      </c>
      <c r="J2565" s="30"/>
      <c r="K2565" s="31"/>
      <c r="L2565" s="30">
        <v>202603</v>
      </c>
      <c r="M2565" s="31"/>
      <c r="N2565" s="30">
        <v>202603</v>
      </c>
      <c r="O2565" s="31"/>
      <c r="P2565" s="30"/>
      <c r="Z2565" s="44"/>
      <c r="AA2565" s="44"/>
      <c r="AB2565" s="44"/>
    </row>
    <row r="2566" s="35" customFormat="1" customHeight="1" spans="1:28">
      <c r="A2566" s="30"/>
      <c r="B2566" s="38">
        <v>46095</v>
      </c>
      <c r="C2566" s="69" t="s">
        <v>27</v>
      </c>
      <c r="D2566" s="30" t="s">
        <v>33</v>
      </c>
      <c r="E2566" s="30" t="s">
        <v>40</v>
      </c>
      <c r="F2566" s="56">
        <v>1535.84</v>
      </c>
      <c r="G2566" s="56"/>
      <c r="H2566" s="32">
        <v>446846.639999995</v>
      </c>
      <c r="I2566" s="31" t="s">
        <v>41</v>
      </c>
      <c r="J2566" s="30"/>
      <c r="K2566" s="31"/>
      <c r="L2566" s="30">
        <v>202603</v>
      </c>
      <c r="M2566" s="31"/>
      <c r="N2566" s="30">
        <v>202603</v>
      </c>
      <c r="O2566" s="31"/>
      <c r="P2566" s="30"/>
      <c r="Z2566" s="44"/>
      <c r="AA2566" s="44"/>
      <c r="AB2566" s="44"/>
    </row>
    <row r="2567" s="35" customFormat="1" customHeight="1" spans="1:28">
      <c r="A2567" s="30"/>
      <c r="B2567" s="38">
        <v>46095</v>
      </c>
      <c r="C2567" s="69" t="s">
        <v>27</v>
      </c>
      <c r="D2567" s="30" t="s">
        <v>33</v>
      </c>
      <c r="E2567" s="30" t="s">
        <v>55</v>
      </c>
      <c r="F2567" s="56">
        <v>9497.14</v>
      </c>
      <c r="G2567" s="56"/>
      <c r="H2567" s="32">
        <v>456343.779999995</v>
      </c>
      <c r="I2567" s="31" t="s">
        <v>56</v>
      </c>
      <c r="J2567" s="30"/>
      <c r="K2567" s="31"/>
      <c r="L2567" s="30">
        <v>202603</v>
      </c>
      <c r="M2567" s="31"/>
      <c r="N2567" s="30">
        <v>202603</v>
      </c>
      <c r="O2567" s="31"/>
      <c r="P2567" s="30"/>
      <c r="Z2567" s="44"/>
      <c r="AA2567" s="44"/>
      <c r="AB2567" s="44"/>
    </row>
    <row r="2568" s="35" customFormat="1" customHeight="1" spans="1:28">
      <c r="A2568" s="30"/>
      <c r="B2568" s="38">
        <v>46095</v>
      </c>
      <c r="C2568" s="69" t="s">
        <v>27</v>
      </c>
      <c r="D2568" s="30" t="s">
        <v>33</v>
      </c>
      <c r="E2568" s="30" t="s">
        <v>57</v>
      </c>
      <c r="F2568" s="56">
        <v>15307.07</v>
      </c>
      <c r="G2568" s="56"/>
      <c r="H2568" s="32">
        <v>471650.849999995</v>
      </c>
      <c r="I2568" s="31" t="s">
        <v>58</v>
      </c>
      <c r="J2568" s="30"/>
      <c r="K2568" s="31"/>
      <c r="L2568" s="30">
        <v>202603</v>
      </c>
      <c r="M2568" s="31"/>
      <c r="N2568" s="30">
        <v>202603</v>
      </c>
      <c r="O2568" s="31"/>
      <c r="P2568" s="30"/>
      <c r="Z2568" s="44"/>
      <c r="AA2568" s="44"/>
      <c r="AB2568" s="44"/>
    </row>
    <row r="2569" s="35" customFormat="1" customHeight="1" spans="1:28">
      <c r="A2569" s="30"/>
      <c r="B2569" s="38">
        <v>46095</v>
      </c>
      <c r="C2569" s="69" t="s">
        <v>27</v>
      </c>
      <c r="D2569" s="30" t="s">
        <v>33</v>
      </c>
      <c r="E2569" s="30" t="s">
        <v>34</v>
      </c>
      <c r="F2569" s="56">
        <v>1434.91</v>
      </c>
      <c r="G2569" s="56"/>
      <c r="H2569" s="32">
        <v>473085.759999994</v>
      </c>
      <c r="I2569" s="31" t="s">
        <v>35</v>
      </c>
      <c r="J2569" s="30"/>
      <c r="K2569" s="31"/>
      <c r="L2569" s="30">
        <v>202603</v>
      </c>
      <c r="M2569" s="31"/>
      <c r="N2569" s="30">
        <v>202603</v>
      </c>
      <c r="O2569" s="31"/>
      <c r="P2569" s="30"/>
      <c r="Z2569" s="44"/>
      <c r="AA2569" s="44"/>
      <c r="AB2569" s="44"/>
    </row>
    <row r="2570" s="35" customFormat="1" customHeight="1" spans="1:28">
      <c r="A2570" s="30"/>
      <c r="B2570" s="38">
        <v>46095</v>
      </c>
      <c r="C2570" s="69" t="s">
        <v>27</v>
      </c>
      <c r="D2570" s="30" t="s">
        <v>33</v>
      </c>
      <c r="E2570" s="30" t="s">
        <v>59</v>
      </c>
      <c r="F2570" s="56">
        <v>2967.02</v>
      </c>
      <c r="G2570" s="56"/>
      <c r="H2570" s="32">
        <v>476052.779999995</v>
      </c>
      <c r="I2570" s="31" t="s">
        <v>60</v>
      </c>
      <c r="J2570" s="30"/>
      <c r="K2570" s="31"/>
      <c r="L2570" s="30">
        <v>202603</v>
      </c>
      <c r="M2570" s="31"/>
      <c r="N2570" s="30">
        <v>202603</v>
      </c>
      <c r="O2570" s="31"/>
      <c r="P2570" s="30"/>
      <c r="Z2570" s="44"/>
      <c r="AA2570" s="44"/>
      <c r="AB2570" s="44"/>
    </row>
    <row r="2571" s="35" customFormat="1" customHeight="1" spans="1:28">
      <c r="A2571" s="30"/>
      <c r="B2571" s="38">
        <v>46095</v>
      </c>
      <c r="C2571" s="69" t="s">
        <v>27</v>
      </c>
      <c r="D2571" s="30" t="s">
        <v>33</v>
      </c>
      <c r="E2571" s="30" t="s">
        <v>38</v>
      </c>
      <c r="F2571" s="56">
        <v>1988.93</v>
      </c>
      <c r="G2571" s="56"/>
      <c r="H2571" s="32">
        <v>478041.709999994</v>
      </c>
      <c r="I2571" s="31" t="s">
        <v>39</v>
      </c>
      <c r="J2571" s="30"/>
      <c r="K2571" s="31"/>
      <c r="L2571" s="30">
        <v>202603</v>
      </c>
      <c r="M2571" s="31"/>
      <c r="N2571" s="30">
        <v>202603</v>
      </c>
      <c r="O2571" s="31"/>
      <c r="P2571" s="30"/>
      <c r="Z2571" s="44"/>
      <c r="AA2571" s="44"/>
      <c r="AB2571" s="44"/>
    </row>
    <row r="2572" s="35" customFormat="1" customHeight="1" spans="1:28">
      <c r="A2572" s="30"/>
      <c r="B2572" s="38">
        <v>46095</v>
      </c>
      <c r="C2572" s="69" t="s">
        <v>27</v>
      </c>
      <c r="D2572" s="30" t="s">
        <v>465</v>
      </c>
      <c r="E2572" s="30" t="s">
        <v>53</v>
      </c>
      <c r="F2572" s="56">
        <v>9928.99</v>
      </c>
      <c r="G2572" s="56"/>
      <c r="H2572" s="32">
        <v>487970.699999995</v>
      </c>
      <c r="I2572" s="31" t="s">
        <v>54</v>
      </c>
      <c r="J2572" s="30"/>
      <c r="K2572" s="31"/>
      <c r="L2572" s="30">
        <v>202603</v>
      </c>
      <c r="M2572" s="31"/>
      <c r="N2572" s="30">
        <v>202603</v>
      </c>
      <c r="O2572" s="31"/>
      <c r="P2572" s="30"/>
      <c r="Z2572" s="44"/>
      <c r="AA2572" s="44"/>
      <c r="AB2572" s="44"/>
    </row>
    <row r="2573" s="35" customFormat="1" customHeight="1" spans="1:28">
      <c r="A2573" s="30"/>
      <c r="B2573" s="38">
        <v>46095</v>
      </c>
      <c r="C2573" s="69" t="s">
        <v>27</v>
      </c>
      <c r="D2573" s="30" t="s">
        <v>33</v>
      </c>
      <c r="E2573" s="30" t="s">
        <v>51</v>
      </c>
      <c r="F2573" s="56">
        <v>12673.62</v>
      </c>
      <c r="G2573" s="56"/>
      <c r="H2573" s="32">
        <v>500644.319999995</v>
      </c>
      <c r="I2573" s="31" t="s">
        <v>52</v>
      </c>
      <c r="J2573" s="30"/>
      <c r="K2573" s="31"/>
      <c r="L2573" s="30">
        <v>202603</v>
      </c>
      <c r="M2573" s="31"/>
      <c r="N2573" s="30">
        <v>202603</v>
      </c>
      <c r="O2573" s="31"/>
      <c r="P2573" s="30"/>
      <c r="Z2573" s="44"/>
      <c r="AA2573" s="44"/>
      <c r="AB2573" s="44"/>
    </row>
    <row r="2574" s="35" customFormat="1" customHeight="1" spans="1:28">
      <c r="A2574" s="30"/>
      <c r="B2574" s="38">
        <v>46095</v>
      </c>
      <c r="C2574" s="69" t="s">
        <v>27</v>
      </c>
      <c r="D2574" s="30" t="s">
        <v>33</v>
      </c>
      <c r="E2574" s="30" t="s">
        <v>65</v>
      </c>
      <c r="F2574" s="56">
        <v>6783.83</v>
      </c>
      <c r="G2574" s="56"/>
      <c r="H2574" s="32">
        <v>507428.149999995</v>
      </c>
      <c r="I2574" s="31" t="s">
        <v>66</v>
      </c>
      <c r="J2574" s="30"/>
      <c r="K2574" s="31"/>
      <c r="L2574" s="30">
        <v>202603</v>
      </c>
      <c r="M2574" s="31"/>
      <c r="N2574" s="30">
        <v>202603</v>
      </c>
      <c r="O2574" s="31"/>
      <c r="P2574" s="30"/>
      <c r="Z2574" s="44"/>
      <c r="AA2574" s="44"/>
      <c r="AB2574" s="44"/>
    </row>
    <row r="2575" s="35" customFormat="1" customHeight="1" spans="1:28">
      <c r="A2575" s="30"/>
      <c r="B2575" s="38">
        <v>46096</v>
      </c>
      <c r="C2575" s="69" t="s">
        <v>27</v>
      </c>
      <c r="D2575" s="30" t="s">
        <v>465</v>
      </c>
      <c r="E2575" s="30" t="s">
        <v>36</v>
      </c>
      <c r="F2575" s="56">
        <v>1371.75</v>
      </c>
      <c r="G2575" s="56"/>
      <c r="H2575" s="32">
        <v>508799.899999995</v>
      </c>
      <c r="I2575" s="31" t="s">
        <v>37</v>
      </c>
      <c r="J2575" s="30"/>
      <c r="K2575" s="31"/>
      <c r="L2575" s="30">
        <v>202603</v>
      </c>
      <c r="M2575" s="31"/>
      <c r="N2575" s="30">
        <v>202603</v>
      </c>
      <c r="O2575" s="31"/>
      <c r="P2575" s="30"/>
      <c r="Z2575" s="44"/>
      <c r="AA2575" s="44"/>
      <c r="AB2575" s="44"/>
    </row>
    <row r="2576" s="35" customFormat="1" customHeight="1" spans="1:28">
      <c r="A2576" s="30"/>
      <c r="B2576" s="38">
        <v>46096</v>
      </c>
      <c r="C2576" s="69" t="s">
        <v>27</v>
      </c>
      <c r="D2576" s="30" t="s">
        <v>33</v>
      </c>
      <c r="E2576" s="30" t="s">
        <v>44</v>
      </c>
      <c r="F2576" s="56">
        <v>1283.73</v>
      </c>
      <c r="G2576" s="56"/>
      <c r="H2576" s="32">
        <v>510083.629999994</v>
      </c>
      <c r="I2576" s="31" t="s">
        <v>45</v>
      </c>
      <c r="J2576" s="30"/>
      <c r="K2576" s="31"/>
      <c r="L2576" s="30">
        <v>202603</v>
      </c>
      <c r="M2576" s="31"/>
      <c r="N2576" s="30">
        <v>202603</v>
      </c>
      <c r="O2576" s="31"/>
      <c r="P2576" s="30"/>
      <c r="Z2576" s="44"/>
      <c r="AA2576" s="44"/>
      <c r="AB2576" s="44"/>
    </row>
    <row r="2577" s="35" customFormat="1" customHeight="1" spans="1:28">
      <c r="A2577" s="30"/>
      <c r="B2577" s="38">
        <v>46096</v>
      </c>
      <c r="C2577" s="69" t="s">
        <v>27</v>
      </c>
      <c r="D2577" s="30" t="s">
        <v>33</v>
      </c>
      <c r="E2577" s="30" t="s">
        <v>61</v>
      </c>
      <c r="F2577" s="56">
        <v>7352.04</v>
      </c>
      <c r="G2577" s="56"/>
      <c r="H2577" s="32">
        <v>517435.669999994</v>
      </c>
      <c r="I2577" s="31" t="s">
        <v>62</v>
      </c>
      <c r="J2577" s="30"/>
      <c r="K2577" s="31"/>
      <c r="L2577" s="30">
        <v>202603</v>
      </c>
      <c r="M2577" s="31"/>
      <c r="N2577" s="30">
        <v>202603</v>
      </c>
      <c r="O2577" s="31"/>
      <c r="P2577" s="30"/>
      <c r="Z2577" s="44"/>
      <c r="AA2577" s="44"/>
      <c r="AB2577" s="44"/>
    </row>
    <row r="2578" s="35" customFormat="1" customHeight="1" spans="1:28">
      <c r="A2578" s="30"/>
      <c r="B2578" s="38">
        <v>46096</v>
      </c>
      <c r="C2578" s="69" t="s">
        <v>27</v>
      </c>
      <c r="D2578" s="30" t="s">
        <v>33</v>
      </c>
      <c r="E2578" s="30" t="s">
        <v>63</v>
      </c>
      <c r="F2578" s="56">
        <v>2591.6</v>
      </c>
      <c r="G2578" s="56"/>
      <c r="H2578" s="32">
        <v>520027.269999995</v>
      </c>
      <c r="I2578" s="31" t="s">
        <v>64</v>
      </c>
      <c r="J2578" s="30"/>
      <c r="K2578" s="31"/>
      <c r="L2578" s="30">
        <v>202603</v>
      </c>
      <c r="M2578" s="31"/>
      <c r="N2578" s="30">
        <v>202603</v>
      </c>
      <c r="O2578" s="31"/>
      <c r="P2578" s="30"/>
      <c r="Z2578" s="44"/>
      <c r="AA2578" s="44"/>
      <c r="AB2578" s="44"/>
    </row>
    <row r="2579" s="35" customFormat="1" customHeight="1" spans="1:28">
      <c r="A2579" s="30"/>
      <c r="B2579" s="38">
        <v>46096</v>
      </c>
      <c r="C2579" s="69" t="s">
        <v>27</v>
      </c>
      <c r="D2579" s="30" t="s">
        <v>33</v>
      </c>
      <c r="E2579" s="30" t="s">
        <v>86</v>
      </c>
      <c r="F2579" s="56">
        <v>1949.75</v>
      </c>
      <c r="G2579" s="56"/>
      <c r="H2579" s="32">
        <v>521977.019999995</v>
      </c>
      <c r="I2579" s="31" t="s">
        <v>87</v>
      </c>
      <c r="J2579" s="30"/>
      <c r="K2579" s="31"/>
      <c r="L2579" s="30">
        <v>202603</v>
      </c>
      <c r="M2579" s="31"/>
      <c r="N2579" s="30">
        <v>202603</v>
      </c>
      <c r="O2579" s="31"/>
      <c r="P2579" s="30"/>
      <c r="Z2579" s="44"/>
      <c r="AA2579" s="44"/>
      <c r="AB2579" s="44"/>
    </row>
    <row r="2580" s="35" customFormat="1" customHeight="1" spans="1:28">
      <c r="A2580" s="30"/>
      <c r="B2580" s="38">
        <v>46097</v>
      </c>
      <c r="C2580" s="69" t="s">
        <v>27</v>
      </c>
      <c r="D2580" s="30" t="s">
        <v>33</v>
      </c>
      <c r="E2580" s="30" t="s">
        <v>42</v>
      </c>
      <c r="F2580" s="56">
        <v>29886.44</v>
      </c>
      <c r="G2580" s="56"/>
      <c r="H2580" s="32">
        <v>551863.459999994</v>
      </c>
      <c r="I2580" s="31" t="s">
        <v>43</v>
      </c>
      <c r="J2580" s="30"/>
      <c r="K2580" s="31"/>
      <c r="L2580" s="30">
        <v>202603</v>
      </c>
      <c r="M2580" s="31"/>
      <c r="N2580" s="30">
        <v>202603</v>
      </c>
      <c r="O2580" s="31"/>
      <c r="P2580" s="30"/>
      <c r="Z2580" s="44"/>
      <c r="AA2580" s="44"/>
      <c r="AB2580" s="44"/>
    </row>
    <row r="2581" s="35" customFormat="1" customHeight="1" spans="1:28">
      <c r="A2581" s="30"/>
      <c r="B2581" s="38">
        <v>46097</v>
      </c>
      <c r="C2581" s="69" t="s">
        <v>27</v>
      </c>
      <c r="D2581" s="30" t="s">
        <v>33</v>
      </c>
      <c r="E2581" s="30" t="s">
        <v>55</v>
      </c>
      <c r="F2581" s="56">
        <v>9840.47</v>
      </c>
      <c r="G2581" s="56"/>
      <c r="H2581" s="32">
        <v>561703.929999995</v>
      </c>
      <c r="I2581" s="31" t="s">
        <v>56</v>
      </c>
      <c r="J2581" s="30"/>
      <c r="K2581" s="31"/>
      <c r="L2581" s="30">
        <v>202603</v>
      </c>
      <c r="M2581" s="31"/>
      <c r="N2581" s="30">
        <v>202603</v>
      </c>
      <c r="O2581" s="31"/>
      <c r="P2581" s="30"/>
      <c r="Z2581" s="44"/>
      <c r="AA2581" s="44"/>
      <c r="AB2581" s="44"/>
    </row>
    <row r="2582" s="35" customFormat="1" customHeight="1" spans="1:28">
      <c r="A2582" s="30"/>
      <c r="B2582" s="38">
        <v>46098</v>
      </c>
      <c r="C2582" s="69" t="s">
        <v>27</v>
      </c>
      <c r="D2582" s="30" t="s">
        <v>465</v>
      </c>
      <c r="E2582" s="30" t="s">
        <v>67</v>
      </c>
      <c r="F2582" s="56"/>
      <c r="G2582" s="56">
        <v>3600</v>
      </c>
      <c r="H2582" s="32">
        <v>558103.929999995</v>
      </c>
      <c r="I2582" s="31" t="s">
        <v>50</v>
      </c>
      <c r="J2582" s="30"/>
      <c r="K2582" s="31"/>
      <c r="L2582" s="30">
        <v>202603</v>
      </c>
      <c r="M2582" s="31"/>
      <c r="N2582" s="30">
        <v>202603</v>
      </c>
      <c r="O2582" s="31"/>
      <c r="P2582" s="30"/>
      <c r="Z2582" s="44"/>
      <c r="AA2582" s="44"/>
      <c r="AB2582" s="44"/>
    </row>
    <row r="2583" s="35" customFormat="1" customHeight="1" spans="1:28">
      <c r="A2583" s="30"/>
      <c r="B2583" s="38">
        <v>46098</v>
      </c>
      <c r="C2583" s="69" t="s">
        <v>27</v>
      </c>
      <c r="D2583" s="30" t="s">
        <v>33</v>
      </c>
      <c r="E2583" s="30" t="s">
        <v>57</v>
      </c>
      <c r="F2583" s="56">
        <v>13.23</v>
      </c>
      <c r="G2583" s="56"/>
      <c r="H2583" s="32">
        <v>558117.159999995</v>
      </c>
      <c r="I2583" s="31" t="s">
        <v>58</v>
      </c>
      <c r="J2583" s="30"/>
      <c r="K2583" s="31"/>
      <c r="L2583" s="30">
        <v>202603</v>
      </c>
      <c r="M2583" s="31"/>
      <c r="N2583" s="30">
        <v>202603</v>
      </c>
      <c r="O2583" s="31"/>
      <c r="P2583" s="30"/>
      <c r="Z2583" s="44"/>
      <c r="AA2583" s="44"/>
      <c r="AB2583" s="44"/>
    </row>
    <row r="2584" s="35" customFormat="1" customHeight="1" spans="1:28">
      <c r="A2584" s="30"/>
      <c r="B2584" s="38">
        <v>46098</v>
      </c>
      <c r="C2584" s="69" t="s">
        <v>27</v>
      </c>
      <c r="D2584" s="30" t="s">
        <v>33</v>
      </c>
      <c r="E2584" s="30" t="s">
        <v>65</v>
      </c>
      <c r="F2584" s="56">
        <v>6034.28</v>
      </c>
      <c r="G2584" s="56"/>
      <c r="H2584" s="32">
        <v>564151.439999994</v>
      </c>
      <c r="I2584" s="31" t="s">
        <v>66</v>
      </c>
      <c r="J2584" s="30"/>
      <c r="K2584" s="31"/>
      <c r="L2584" s="30">
        <v>202603</v>
      </c>
      <c r="M2584" s="31"/>
      <c r="N2584" s="30">
        <v>202603</v>
      </c>
      <c r="O2584" s="31"/>
      <c r="P2584" s="30"/>
      <c r="Z2584" s="44"/>
      <c r="AA2584" s="44"/>
      <c r="AB2584" s="44"/>
    </row>
    <row r="2585" s="35" customFormat="1" customHeight="1" spans="1:28">
      <c r="A2585" s="30"/>
      <c r="B2585" s="38">
        <v>46100</v>
      </c>
      <c r="C2585" s="69" t="s">
        <v>27</v>
      </c>
      <c r="D2585" s="30" t="s">
        <v>33</v>
      </c>
      <c r="E2585" s="30" t="s">
        <v>42</v>
      </c>
      <c r="F2585" s="56">
        <v>31849.73</v>
      </c>
      <c r="G2585" s="56"/>
      <c r="H2585" s="32">
        <v>596001.169999994</v>
      </c>
      <c r="I2585" s="31" t="s">
        <v>43</v>
      </c>
      <c r="J2585" s="30"/>
      <c r="K2585" s="31"/>
      <c r="L2585" s="30">
        <v>202603</v>
      </c>
      <c r="M2585" s="31"/>
      <c r="N2585" s="30">
        <v>202603</v>
      </c>
      <c r="O2585" s="31"/>
      <c r="P2585" s="30"/>
      <c r="Z2585" s="44"/>
      <c r="AA2585" s="44"/>
      <c r="AB2585" s="44"/>
    </row>
    <row r="2586" s="35" customFormat="1" customHeight="1" spans="1:28">
      <c r="A2586" s="30"/>
      <c r="B2586" s="38">
        <v>46100</v>
      </c>
      <c r="C2586" s="69" t="s">
        <v>27</v>
      </c>
      <c r="D2586" s="30" t="s">
        <v>33</v>
      </c>
      <c r="E2586" s="30" t="s">
        <v>51</v>
      </c>
      <c r="F2586" s="56">
        <v>7633.82</v>
      </c>
      <c r="G2586" s="56"/>
      <c r="H2586" s="32">
        <v>603634.989999994</v>
      </c>
      <c r="I2586" s="31" t="s">
        <v>52</v>
      </c>
      <c r="J2586" s="30"/>
      <c r="K2586" s="31"/>
      <c r="L2586" s="30">
        <v>202603</v>
      </c>
      <c r="M2586" s="31"/>
      <c r="N2586" s="30">
        <v>202603</v>
      </c>
      <c r="O2586" s="31"/>
      <c r="P2586" s="30"/>
      <c r="Z2586" s="44"/>
      <c r="AA2586" s="44"/>
      <c r="AB2586" s="44"/>
    </row>
    <row r="2587" s="35" customFormat="1" customHeight="1" spans="1:28">
      <c r="A2587" s="30"/>
      <c r="B2587" s="38">
        <v>46101</v>
      </c>
      <c r="C2587" s="69" t="s">
        <v>27</v>
      </c>
      <c r="D2587" s="30" t="s">
        <v>33</v>
      </c>
      <c r="E2587" s="30" t="s">
        <v>55</v>
      </c>
      <c r="F2587" s="56">
        <v>7373.43</v>
      </c>
      <c r="G2587" s="56"/>
      <c r="H2587" s="32">
        <v>611008.419999994</v>
      </c>
      <c r="I2587" s="31" t="s">
        <v>56</v>
      </c>
      <c r="J2587" s="30"/>
      <c r="K2587" s="31"/>
      <c r="L2587" s="30">
        <v>202603</v>
      </c>
      <c r="M2587" s="31"/>
      <c r="N2587" s="30">
        <v>202603</v>
      </c>
      <c r="O2587" s="31"/>
      <c r="P2587" s="30"/>
      <c r="Z2587" s="44"/>
      <c r="AA2587" s="44"/>
      <c r="AB2587" s="44"/>
    </row>
    <row r="2588" s="35" customFormat="1" customHeight="1" spans="1:28">
      <c r="A2588" s="30"/>
      <c r="B2588" s="38">
        <v>46102</v>
      </c>
      <c r="C2588" s="69" t="s">
        <v>27</v>
      </c>
      <c r="D2588" s="30" t="s">
        <v>465</v>
      </c>
      <c r="E2588" s="30" t="s">
        <v>526</v>
      </c>
      <c r="F2588" s="56">
        <v>42.18</v>
      </c>
      <c r="G2588" s="56"/>
      <c r="H2588" s="32">
        <v>611050.599999995</v>
      </c>
      <c r="I2588" s="31" t="s">
        <v>11</v>
      </c>
      <c r="J2588" s="30"/>
      <c r="K2588" s="31"/>
      <c r="L2588" s="30">
        <v>202603</v>
      </c>
      <c r="M2588" s="31"/>
      <c r="N2588" s="30">
        <v>202603</v>
      </c>
      <c r="O2588" s="31"/>
      <c r="P2588" s="30"/>
      <c r="Z2588" s="44"/>
      <c r="AA2588" s="44"/>
      <c r="AB2588" s="44"/>
    </row>
    <row r="2589" s="35" customFormat="1" customHeight="1" spans="1:28">
      <c r="A2589" s="30"/>
      <c r="B2589" s="38">
        <v>46102</v>
      </c>
      <c r="C2589" s="69" t="s">
        <v>27</v>
      </c>
      <c r="D2589" s="30" t="s">
        <v>465</v>
      </c>
      <c r="E2589" s="30" t="s">
        <v>36</v>
      </c>
      <c r="F2589" s="56">
        <v>1497.63</v>
      </c>
      <c r="G2589" s="56"/>
      <c r="H2589" s="32">
        <v>612548.229999994</v>
      </c>
      <c r="I2589" s="31" t="s">
        <v>37</v>
      </c>
      <c r="J2589" s="30"/>
      <c r="K2589" s="31"/>
      <c r="L2589" s="30">
        <v>202603</v>
      </c>
      <c r="M2589" s="31"/>
      <c r="N2589" s="30">
        <v>202603</v>
      </c>
      <c r="O2589" s="31"/>
      <c r="P2589" s="30"/>
      <c r="Z2589" s="44"/>
      <c r="AA2589" s="44"/>
      <c r="AB2589" s="44"/>
    </row>
    <row r="2590" s="35" customFormat="1" customHeight="1" spans="1:28">
      <c r="A2590" s="30"/>
      <c r="B2590" s="38">
        <v>46102</v>
      </c>
      <c r="C2590" s="69" t="s">
        <v>27</v>
      </c>
      <c r="D2590" s="30" t="s">
        <v>33</v>
      </c>
      <c r="E2590" s="30" t="s">
        <v>61</v>
      </c>
      <c r="F2590" s="56">
        <v>6440.92</v>
      </c>
      <c r="G2590" s="56"/>
      <c r="H2590" s="32">
        <v>618989.149999994</v>
      </c>
      <c r="I2590" s="31" t="s">
        <v>62</v>
      </c>
      <c r="J2590" s="30"/>
      <c r="K2590" s="31"/>
      <c r="L2590" s="30">
        <v>202603</v>
      </c>
      <c r="M2590" s="31"/>
      <c r="N2590" s="30">
        <v>202603</v>
      </c>
      <c r="O2590" s="31"/>
      <c r="P2590" s="30"/>
      <c r="Z2590" s="44"/>
      <c r="AA2590" s="44"/>
      <c r="AB2590" s="44"/>
    </row>
    <row r="2591" s="35" customFormat="1" customHeight="1" spans="1:28">
      <c r="A2591" s="30"/>
      <c r="B2591" s="38">
        <v>46102</v>
      </c>
      <c r="C2591" s="69" t="s">
        <v>27</v>
      </c>
      <c r="D2591" s="30" t="s">
        <v>33</v>
      </c>
      <c r="E2591" s="30" t="s">
        <v>61</v>
      </c>
      <c r="F2591" s="56">
        <v>33</v>
      </c>
      <c r="G2591" s="56"/>
      <c r="H2591" s="32">
        <v>619022.149999994</v>
      </c>
      <c r="I2591" s="31" t="s">
        <v>62</v>
      </c>
      <c r="J2591" s="30"/>
      <c r="K2591" s="31"/>
      <c r="L2591" s="30">
        <v>202603</v>
      </c>
      <c r="M2591" s="31"/>
      <c r="N2591" s="30">
        <v>202603</v>
      </c>
      <c r="O2591" s="31"/>
      <c r="P2591" s="30"/>
      <c r="Z2591" s="44"/>
      <c r="AA2591" s="44"/>
      <c r="AB2591" s="44"/>
    </row>
    <row r="2592" s="35" customFormat="1" customHeight="1" spans="1:28">
      <c r="A2592" s="30"/>
      <c r="B2592" s="38">
        <v>46102</v>
      </c>
      <c r="C2592" s="69" t="s">
        <v>27</v>
      </c>
      <c r="D2592" s="30" t="s">
        <v>33</v>
      </c>
      <c r="E2592" s="30" t="s">
        <v>34</v>
      </c>
      <c r="F2592" s="56">
        <v>1043.69</v>
      </c>
      <c r="G2592" s="56"/>
      <c r="H2592" s="32">
        <v>620065.839999994</v>
      </c>
      <c r="I2592" s="31" t="s">
        <v>35</v>
      </c>
      <c r="J2592" s="30"/>
      <c r="K2592" s="31"/>
      <c r="L2592" s="30">
        <v>202603</v>
      </c>
      <c r="M2592" s="31"/>
      <c r="N2592" s="30">
        <v>202603</v>
      </c>
      <c r="O2592" s="31"/>
      <c r="P2592" s="30"/>
      <c r="Z2592" s="44"/>
      <c r="AA2592" s="44"/>
      <c r="AB2592" s="44"/>
    </row>
    <row r="2593" s="35" customFormat="1" customHeight="1" spans="1:28">
      <c r="A2593" s="30"/>
      <c r="B2593" s="38">
        <v>46102</v>
      </c>
      <c r="C2593" s="69" t="s">
        <v>27</v>
      </c>
      <c r="D2593" s="30" t="s">
        <v>33</v>
      </c>
      <c r="E2593" s="30" t="s">
        <v>40</v>
      </c>
      <c r="F2593" s="56">
        <v>937.39</v>
      </c>
      <c r="G2593" s="56"/>
      <c r="H2593" s="32">
        <v>621003.229999994</v>
      </c>
      <c r="I2593" s="31" t="s">
        <v>41</v>
      </c>
      <c r="J2593" s="30"/>
      <c r="K2593" s="31"/>
      <c r="L2593" s="30">
        <v>202603</v>
      </c>
      <c r="M2593" s="31"/>
      <c r="N2593" s="30">
        <v>202603</v>
      </c>
      <c r="O2593" s="31"/>
      <c r="P2593" s="30"/>
      <c r="Z2593" s="44"/>
      <c r="AA2593" s="44"/>
      <c r="AB2593" s="44"/>
    </row>
    <row r="2594" s="35" customFormat="1" customHeight="1" spans="1:28">
      <c r="A2594" s="30"/>
      <c r="B2594" s="38">
        <v>46102</v>
      </c>
      <c r="C2594" s="69" t="s">
        <v>27</v>
      </c>
      <c r="D2594" s="30" t="s">
        <v>33</v>
      </c>
      <c r="E2594" s="30" t="s">
        <v>57</v>
      </c>
      <c r="F2594" s="56">
        <v>10412.51</v>
      </c>
      <c r="G2594" s="56"/>
      <c r="H2594" s="32">
        <v>631415.739999994</v>
      </c>
      <c r="I2594" s="31" t="s">
        <v>58</v>
      </c>
      <c r="J2594" s="30"/>
      <c r="K2594" s="31"/>
      <c r="L2594" s="30">
        <v>202603</v>
      </c>
      <c r="M2594" s="31"/>
      <c r="N2594" s="30">
        <v>202603</v>
      </c>
      <c r="O2594" s="31"/>
      <c r="P2594" s="30"/>
      <c r="Z2594" s="44"/>
      <c r="AA2594" s="44"/>
      <c r="AB2594" s="44"/>
    </row>
    <row r="2595" s="35" customFormat="1" customHeight="1" spans="1:28">
      <c r="A2595" s="30"/>
      <c r="B2595" s="38">
        <v>46102</v>
      </c>
      <c r="C2595" s="69" t="s">
        <v>27</v>
      </c>
      <c r="D2595" s="30" t="s">
        <v>465</v>
      </c>
      <c r="E2595" s="30" t="s">
        <v>53</v>
      </c>
      <c r="F2595" s="56">
        <v>10692.51</v>
      </c>
      <c r="G2595" s="56"/>
      <c r="H2595" s="32">
        <v>642108.249999994</v>
      </c>
      <c r="I2595" s="31" t="s">
        <v>54</v>
      </c>
      <c r="J2595" s="30"/>
      <c r="K2595" s="31"/>
      <c r="L2595" s="30">
        <v>202603</v>
      </c>
      <c r="M2595" s="31"/>
      <c r="N2595" s="30">
        <v>202603</v>
      </c>
      <c r="O2595" s="31"/>
      <c r="P2595" s="30"/>
      <c r="Z2595" s="44"/>
      <c r="AA2595" s="44"/>
      <c r="AB2595" s="44"/>
    </row>
    <row r="2596" s="35" customFormat="1" customHeight="1" spans="1:28">
      <c r="A2596" s="30"/>
      <c r="B2596" s="38">
        <v>46102</v>
      </c>
      <c r="C2596" s="69" t="s">
        <v>27</v>
      </c>
      <c r="D2596" s="30" t="s">
        <v>33</v>
      </c>
      <c r="E2596" s="30" t="s">
        <v>38</v>
      </c>
      <c r="F2596" s="56">
        <v>562.24</v>
      </c>
      <c r="G2596" s="56"/>
      <c r="H2596" s="32">
        <v>642670.489999994</v>
      </c>
      <c r="I2596" s="31" t="s">
        <v>39</v>
      </c>
      <c r="J2596" s="30"/>
      <c r="K2596" s="31"/>
      <c r="L2596" s="30">
        <v>202603</v>
      </c>
      <c r="M2596" s="31"/>
      <c r="N2596" s="30">
        <v>202603</v>
      </c>
      <c r="O2596" s="31"/>
      <c r="P2596" s="30"/>
      <c r="Z2596" s="44"/>
      <c r="AA2596" s="44"/>
      <c r="AB2596" s="44"/>
    </row>
    <row r="2597" s="35" customFormat="1" customHeight="1" spans="1:28">
      <c r="A2597" s="30"/>
      <c r="B2597" s="38">
        <v>46102</v>
      </c>
      <c r="C2597" s="69" t="s">
        <v>27</v>
      </c>
      <c r="D2597" s="30" t="s">
        <v>33</v>
      </c>
      <c r="E2597" s="30" t="s">
        <v>65</v>
      </c>
      <c r="F2597" s="56">
        <v>4847.05</v>
      </c>
      <c r="G2597" s="56"/>
      <c r="H2597" s="32">
        <v>647517.539999994</v>
      </c>
      <c r="I2597" s="31" t="s">
        <v>66</v>
      </c>
      <c r="J2597" s="30"/>
      <c r="K2597" s="31"/>
      <c r="L2597" s="30">
        <v>202603</v>
      </c>
      <c r="M2597" s="31"/>
      <c r="N2597" s="30">
        <v>202603</v>
      </c>
      <c r="O2597" s="31"/>
      <c r="P2597" s="30"/>
      <c r="Z2597" s="44"/>
      <c r="AA2597" s="44"/>
      <c r="AB2597" s="44"/>
    </row>
    <row r="2598" s="35" customFormat="1" customHeight="1" spans="1:28">
      <c r="A2598" s="30"/>
      <c r="B2598" s="38">
        <v>46103</v>
      </c>
      <c r="C2598" s="69" t="s">
        <v>27</v>
      </c>
      <c r="D2598" s="30" t="s">
        <v>33</v>
      </c>
      <c r="E2598" s="30" t="s">
        <v>63</v>
      </c>
      <c r="F2598" s="56">
        <v>1683.3</v>
      </c>
      <c r="G2598" s="56"/>
      <c r="H2598" s="32">
        <v>649200.839999994</v>
      </c>
      <c r="I2598" s="31" t="s">
        <v>64</v>
      </c>
      <c r="J2598" s="30"/>
      <c r="K2598" s="31"/>
      <c r="L2598" s="30">
        <v>202603</v>
      </c>
      <c r="M2598" s="31"/>
      <c r="N2598" s="30">
        <v>202603</v>
      </c>
      <c r="O2598" s="31"/>
      <c r="P2598" s="30"/>
      <c r="Z2598" s="44"/>
      <c r="AA2598" s="44"/>
      <c r="AB2598" s="44"/>
    </row>
    <row r="2599" s="35" customFormat="1" customHeight="1" spans="1:28">
      <c r="A2599" s="30"/>
      <c r="B2599" s="38">
        <v>46103</v>
      </c>
      <c r="C2599" s="69" t="s">
        <v>27</v>
      </c>
      <c r="D2599" s="30" t="s">
        <v>33</v>
      </c>
      <c r="E2599" s="30" t="s">
        <v>44</v>
      </c>
      <c r="F2599" s="56">
        <v>3040.08</v>
      </c>
      <c r="G2599" s="56"/>
      <c r="H2599" s="32">
        <v>652240.919999994</v>
      </c>
      <c r="I2599" s="31" t="s">
        <v>45</v>
      </c>
      <c r="J2599" s="30"/>
      <c r="K2599" s="31"/>
      <c r="L2599" s="30">
        <v>202603</v>
      </c>
      <c r="M2599" s="31"/>
      <c r="N2599" s="30">
        <v>202603</v>
      </c>
      <c r="O2599" s="31"/>
      <c r="P2599" s="30"/>
      <c r="Z2599" s="44"/>
      <c r="AA2599" s="44"/>
      <c r="AB2599" s="44"/>
    </row>
    <row r="2600" s="35" customFormat="1" customHeight="1" spans="1:28">
      <c r="A2600" s="30"/>
      <c r="B2600" s="38">
        <v>46103</v>
      </c>
      <c r="C2600" s="69" t="s">
        <v>27</v>
      </c>
      <c r="D2600" s="30" t="s">
        <v>33</v>
      </c>
      <c r="E2600" s="30" t="s">
        <v>59</v>
      </c>
      <c r="F2600" s="56">
        <v>5896.81</v>
      </c>
      <c r="G2600" s="56"/>
      <c r="H2600" s="32">
        <v>658137.729999994</v>
      </c>
      <c r="I2600" s="31" t="s">
        <v>60</v>
      </c>
      <c r="J2600" s="30"/>
      <c r="K2600" s="31"/>
      <c r="L2600" s="30">
        <v>202603</v>
      </c>
      <c r="M2600" s="31"/>
      <c r="N2600" s="30">
        <v>202603</v>
      </c>
      <c r="O2600" s="31"/>
      <c r="P2600" s="30"/>
      <c r="Z2600" s="44"/>
      <c r="AA2600" s="44"/>
      <c r="AB2600" s="44"/>
    </row>
    <row r="2601" s="35" customFormat="1" customHeight="1" spans="1:28">
      <c r="A2601" s="30"/>
      <c r="B2601" s="38">
        <v>46103</v>
      </c>
      <c r="C2601" s="69" t="s">
        <v>27</v>
      </c>
      <c r="D2601" s="30" t="s">
        <v>33</v>
      </c>
      <c r="E2601" s="30" t="s">
        <v>42</v>
      </c>
      <c r="F2601" s="56">
        <v>32055.69</v>
      </c>
      <c r="G2601" s="56"/>
      <c r="H2601" s="32">
        <v>690193.419999994</v>
      </c>
      <c r="I2601" s="31" t="s">
        <v>43</v>
      </c>
      <c r="J2601" s="30"/>
      <c r="K2601" s="31"/>
      <c r="L2601" s="30">
        <v>202603</v>
      </c>
      <c r="M2601" s="31"/>
      <c r="N2601" s="30">
        <v>202603</v>
      </c>
      <c r="O2601" s="31"/>
      <c r="P2601" s="30"/>
      <c r="Z2601" s="44"/>
      <c r="AA2601" s="44"/>
      <c r="AB2601" s="44"/>
    </row>
    <row r="2602" s="35" customFormat="1" customHeight="1" spans="1:28">
      <c r="A2602" s="30"/>
      <c r="B2602" s="38">
        <v>46104</v>
      </c>
      <c r="C2602" s="69" t="s">
        <v>27</v>
      </c>
      <c r="D2602" s="30" t="s">
        <v>33</v>
      </c>
      <c r="E2602" s="30" t="s">
        <v>51</v>
      </c>
      <c r="F2602" s="56">
        <v>7298.74</v>
      </c>
      <c r="G2602" s="56"/>
      <c r="H2602" s="32">
        <v>697492.159999994</v>
      </c>
      <c r="I2602" s="31" t="s">
        <v>52</v>
      </c>
      <c r="J2602" s="30"/>
      <c r="K2602" s="31"/>
      <c r="L2602" s="30">
        <v>202603</v>
      </c>
      <c r="M2602" s="31"/>
      <c r="N2602" s="30">
        <v>202603</v>
      </c>
      <c r="O2602" s="31"/>
      <c r="P2602" s="30"/>
      <c r="Z2602" s="44"/>
      <c r="AA2602" s="44"/>
      <c r="AB2602" s="44"/>
    </row>
    <row r="2603" s="35" customFormat="1" customHeight="1" spans="1:28">
      <c r="A2603" s="30"/>
      <c r="B2603" s="38">
        <v>46104</v>
      </c>
      <c r="C2603" s="69" t="s">
        <v>27</v>
      </c>
      <c r="D2603" s="30" t="s">
        <v>33</v>
      </c>
      <c r="E2603" s="30" t="s">
        <v>55</v>
      </c>
      <c r="F2603" s="56">
        <v>6616.12</v>
      </c>
      <c r="G2603" s="56"/>
      <c r="H2603" s="32">
        <v>704108.279999994</v>
      </c>
      <c r="I2603" s="31" t="s">
        <v>56</v>
      </c>
      <c r="J2603" s="30"/>
      <c r="K2603" s="31"/>
      <c r="L2603" s="30">
        <v>202603</v>
      </c>
      <c r="M2603" s="31"/>
      <c r="N2603" s="30">
        <v>202603</v>
      </c>
      <c r="O2603" s="31"/>
      <c r="P2603" s="30"/>
      <c r="Z2603" s="44"/>
      <c r="AA2603" s="44"/>
      <c r="AB2603" s="44"/>
    </row>
    <row r="2604" s="35" customFormat="1" customHeight="1" spans="1:28">
      <c r="A2604" s="30"/>
      <c r="B2604" s="38">
        <v>46105</v>
      </c>
      <c r="C2604" s="69" t="s">
        <v>27</v>
      </c>
      <c r="D2604" s="30" t="s">
        <v>33</v>
      </c>
      <c r="E2604" s="30" t="s">
        <v>65</v>
      </c>
      <c r="F2604" s="56">
        <v>5661.64</v>
      </c>
      <c r="G2604" s="56"/>
      <c r="H2604" s="32">
        <v>709769.919999994</v>
      </c>
      <c r="I2604" s="31" t="s">
        <v>66</v>
      </c>
      <c r="J2604" s="30"/>
      <c r="K2604" s="31"/>
      <c r="L2604" s="30">
        <v>202603</v>
      </c>
      <c r="M2604" s="31"/>
      <c r="N2604" s="30">
        <v>202603</v>
      </c>
      <c r="O2604" s="31"/>
      <c r="P2604" s="30"/>
      <c r="Z2604" s="44"/>
      <c r="AA2604" s="44"/>
      <c r="AB2604" s="44"/>
    </row>
    <row r="2605" s="35" customFormat="1" customHeight="1" spans="1:28">
      <c r="A2605" s="30"/>
      <c r="B2605" s="38">
        <v>46106</v>
      </c>
      <c r="C2605" s="69" t="s">
        <v>27</v>
      </c>
      <c r="D2605" s="30" t="s">
        <v>33</v>
      </c>
      <c r="E2605" s="30" t="s">
        <v>42</v>
      </c>
      <c r="F2605" s="56">
        <v>37430.7</v>
      </c>
      <c r="G2605" s="56"/>
      <c r="H2605" s="32">
        <v>747200.619999995</v>
      </c>
      <c r="I2605" s="31" t="s">
        <v>43</v>
      </c>
      <c r="J2605" s="30"/>
      <c r="K2605" s="31"/>
      <c r="L2605" s="30">
        <v>202603</v>
      </c>
      <c r="M2605" s="31"/>
      <c r="N2605" s="30">
        <v>202603</v>
      </c>
      <c r="O2605" s="31"/>
      <c r="P2605" s="30"/>
      <c r="Z2605" s="44"/>
      <c r="AA2605" s="44"/>
      <c r="AB2605" s="44"/>
    </row>
    <row r="2606" s="35" customFormat="1" customHeight="1" spans="1:28">
      <c r="A2606" s="30"/>
      <c r="B2606" s="38">
        <v>46107</v>
      </c>
      <c r="C2606" s="69" t="s">
        <v>27</v>
      </c>
      <c r="D2606" s="30" t="s">
        <v>33</v>
      </c>
      <c r="E2606" s="30" t="s">
        <v>55</v>
      </c>
      <c r="F2606" s="56">
        <v>6836.25</v>
      </c>
      <c r="G2606" s="56"/>
      <c r="H2606" s="32">
        <v>754036.869999995</v>
      </c>
      <c r="I2606" s="31" t="s">
        <v>56</v>
      </c>
      <c r="J2606" s="30"/>
      <c r="K2606" s="31"/>
      <c r="L2606" s="30">
        <v>202603</v>
      </c>
      <c r="M2606" s="31"/>
      <c r="N2606" s="30">
        <v>202603</v>
      </c>
      <c r="O2606" s="31"/>
      <c r="P2606" s="30"/>
      <c r="Z2606" s="44"/>
      <c r="AA2606" s="44"/>
      <c r="AB2606" s="44"/>
    </row>
    <row r="2607" s="35" customFormat="1" customHeight="1" spans="1:28">
      <c r="A2607" s="30"/>
      <c r="B2607" s="38">
        <v>46109</v>
      </c>
      <c r="C2607" s="69" t="s">
        <v>27</v>
      </c>
      <c r="D2607" s="30" t="s">
        <v>465</v>
      </c>
      <c r="E2607" s="30" t="s">
        <v>53</v>
      </c>
      <c r="F2607" s="65">
        <v>10858.18</v>
      </c>
      <c r="G2607" s="56"/>
      <c r="H2607" s="32">
        <v>764895.049999995</v>
      </c>
      <c r="I2607" s="31" t="s">
        <v>54</v>
      </c>
      <c r="J2607" s="30"/>
      <c r="K2607" s="31"/>
      <c r="L2607" s="30">
        <v>202603</v>
      </c>
      <c r="M2607" s="31"/>
      <c r="N2607" s="30">
        <v>202603</v>
      </c>
      <c r="O2607" s="31"/>
      <c r="P2607" s="30"/>
      <c r="Z2607" s="44"/>
      <c r="AA2607" s="44"/>
      <c r="AB2607" s="44"/>
    </row>
    <row r="2608" s="35" customFormat="1" customHeight="1" spans="1:28">
      <c r="A2608" s="30"/>
      <c r="B2608" s="38">
        <v>46109</v>
      </c>
      <c r="C2608" s="69" t="s">
        <v>27</v>
      </c>
      <c r="D2608" s="30" t="s">
        <v>33</v>
      </c>
      <c r="E2608" s="30" t="s">
        <v>42</v>
      </c>
      <c r="F2608" s="56">
        <v>30105.62</v>
      </c>
      <c r="G2608" s="56"/>
      <c r="H2608" s="32">
        <v>795000.669999995</v>
      </c>
      <c r="I2608" s="31" t="s">
        <v>43</v>
      </c>
      <c r="J2608" s="30"/>
      <c r="K2608" s="31"/>
      <c r="L2608" s="30">
        <v>202603</v>
      </c>
      <c r="M2608" s="31"/>
      <c r="N2608" s="30">
        <v>202603</v>
      </c>
      <c r="O2608" s="31"/>
      <c r="P2608" s="30"/>
      <c r="Z2608" s="44"/>
      <c r="AA2608" s="44"/>
      <c r="AB2608" s="44"/>
    </row>
    <row r="2609" s="35" customFormat="1" customHeight="1" spans="1:28">
      <c r="A2609" s="30"/>
      <c r="B2609" s="38">
        <v>46110</v>
      </c>
      <c r="C2609" s="69" t="s">
        <v>27</v>
      </c>
      <c r="D2609" s="30" t="s">
        <v>33</v>
      </c>
      <c r="E2609" s="30" t="s">
        <v>65</v>
      </c>
      <c r="F2609" s="56">
        <v>4962.94</v>
      </c>
      <c r="G2609" s="56"/>
      <c r="H2609" s="32">
        <v>799963.609999995</v>
      </c>
      <c r="I2609" s="31" t="s">
        <v>66</v>
      </c>
      <c r="J2609" s="30"/>
      <c r="K2609" s="31"/>
      <c r="L2609" s="30">
        <v>202603</v>
      </c>
      <c r="M2609" s="31"/>
      <c r="N2609" s="30">
        <v>202603</v>
      </c>
      <c r="O2609" s="31"/>
      <c r="P2609" s="30"/>
      <c r="Z2609" s="44"/>
      <c r="AA2609" s="44"/>
      <c r="AB2609" s="44"/>
    </row>
    <row r="2610" s="35" customFormat="1" customHeight="1" spans="1:28">
      <c r="A2610" s="30"/>
      <c r="B2610" s="38">
        <v>46110</v>
      </c>
      <c r="C2610" s="69" t="s">
        <v>27</v>
      </c>
      <c r="D2610" s="30" t="s">
        <v>33</v>
      </c>
      <c r="E2610" s="30" t="s">
        <v>51</v>
      </c>
      <c r="F2610" s="56">
        <v>9860.61</v>
      </c>
      <c r="G2610" s="56"/>
      <c r="H2610" s="32">
        <v>809824.219999995</v>
      </c>
      <c r="I2610" s="31" t="s">
        <v>52</v>
      </c>
      <c r="J2610" s="30"/>
      <c r="K2610" s="31"/>
      <c r="L2610" s="30">
        <v>202603</v>
      </c>
      <c r="M2610" s="31"/>
      <c r="N2610" s="30">
        <v>202603</v>
      </c>
      <c r="O2610" s="31"/>
      <c r="P2610" s="30"/>
      <c r="Z2610" s="44"/>
      <c r="AA2610" s="44"/>
      <c r="AB2610" s="44"/>
    </row>
    <row r="2611" s="35" customFormat="1" customHeight="1" spans="1:28">
      <c r="A2611" s="30"/>
      <c r="B2611" s="38">
        <v>46111</v>
      </c>
      <c r="C2611" s="69" t="s">
        <v>27</v>
      </c>
      <c r="D2611" s="30" t="s">
        <v>465</v>
      </c>
      <c r="E2611" s="30" t="s">
        <v>67</v>
      </c>
      <c r="F2611" s="56"/>
      <c r="G2611" s="56">
        <v>2000</v>
      </c>
      <c r="H2611" s="32">
        <v>807824.219999995</v>
      </c>
      <c r="I2611" s="31" t="s">
        <v>50</v>
      </c>
      <c r="J2611" s="30"/>
      <c r="K2611" s="31"/>
      <c r="L2611" s="30">
        <v>202603</v>
      </c>
      <c r="M2611" s="31"/>
      <c r="N2611" s="30">
        <v>202603</v>
      </c>
      <c r="O2611" s="31"/>
      <c r="P2611" s="30"/>
      <c r="Z2611" s="44"/>
      <c r="AA2611" s="44"/>
      <c r="AB2611" s="44"/>
    </row>
    <row r="2612" s="35" customFormat="1" customHeight="1" spans="1:28">
      <c r="A2612" s="30"/>
      <c r="B2612" s="38">
        <v>46111</v>
      </c>
      <c r="C2612" s="69" t="s">
        <v>27</v>
      </c>
      <c r="D2612" s="30" t="s">
        <v>33</v>
      </c>
      <c r="E2612" s="30" t="s">
        <v>55</v>
      </c>
      <c r="F2612" s="56">
        <v>7166.53</v>
      </c>
      <c r="G2612" s="56"/>
      <c r="H2612" s="32">
        <v>814990.749999994</v>
      </c>
      <c r="I2612" s="31" t="s">
        <v>56</v>
      </c>
      <c r="J2612" s="30"/>
      <c r="K2612" s="31"/>
      <c r="L2612" s="30">
        <v>202603</v>
      </c>
      <c r="M2612" s="31"/>
      <c r="N2612" s="30">
        <v>202603</v>
      </c>
      <c r="O2612" s="31"/>
      <c r="P2612" s="30"/>
      <c r="Z2612" s="44"/>
      <c r="AA2612" s="44"/>
      <c r="AB2612" s="44"/>
    </row>
    <row r="2613" s="35" customFormat="1" customHeight="1" spans="1:28">
      <c r="A2613" s="30"/>
      <c r="B2613" s="38">
        <v>46113</v>
      </c>
      <c r="C2613" s="69" t="s">
        <v>27</v>
      </c>
      <c r="D2613" s="30" t="s">
        <v>33</v>
      </c>
      <c r="E2613" s="30" t="s">
        <v>65</v>
      </c>
      <c r="F2613" s="56">
        <v>6287.5</v>
      </c>
      <c r="G2613" s="56"/>
      <c r="H2613" s="32">
        <v>821278.249999994</v>
      </c>
      <c r="I2613" s="31" t="s">
        <v>66</v>
      </c>
      <c r="J2613" s="30"/>
      <c r="K2613" s="31"/>
      <c r="L2613" s="30">
        <v>202603</v>
      </c>
      <c r="M2613" s="31"/>
      <c r="N2613" s="30">
        <v>202604</v>
      </c>
      <c r="O2613" s="31"/>
      <c r="P2613" s="30"/>
      <c r="Z2613" s="44"/>
      <c r="AA2613" s="44"/>
      <c r="AB2613" s="44"/>
    </row>
    <row r="2614" s="35" customFormat="1" customHeight="1" spans="1:28">
      <c r="A2614" s="30"/>
      <c r="B2614" s="38">
        <v>46113</v>
      </c>
      <c r="C2614" s="69" t="s">
        <v>27</v>
      </c>
      <c r="D2614" s="30" t="s">
        <v>33</v>
      </c>
      <c r="E2614" s="30" t="s">
        <v>38</v>
      </c>
      <c r="F2614" s="56">
        <v>3502.9</v>
      </c>
      <c r="G2614" s="56"/>
      <c r="H2614" s="32">
        <v>824781.149999994</v>
      </c>
      <c r="I2614" s="31" t="s">
        <v>39</v>
      </c>
      <c r="J2614" s="30"/>
      <c r="K2614" s="31"/>
      <c r="L2614" s="30">
        <v>202603</v>
      </c>
      <c r="M2614" s="31"/>
      <c r="N2614" s="30">
        <v>202604</v>
      </c>
      <c r="O2614" s="31"/>
      <c r="P2614" s="30"/>
      <c r="Z2614" s="44"/>
      <c r="AA2614" s="44"/>
      <c r="AB2614" s="44"/>
    </row>
    <row r="2615" s="35" customFormat="1" customHeight="1" spans="1:28">
      <c r="A2615" s="30"/>
      <c r="B2615" s="38">
        <v>46113</v>
      </c>
      <c r="C2615" s="69" t="s">
        <v>27</v>
      </c>
      <c r="D2615" s="30" t="s">
        <v>33</v>
      </c>
      <c r="E2615" s="30" t="s">
        <v>55</v>
      </c>
      <c r="F2615" s="56">
        <v>3577.63</v>
      </c>
      <c r="G2615" s="56"/>
      <c r="H2615" s="32">
        <v>828358.779999994</v>
      </c>
      <c r="I2615" s="31" t="s">
        <v>56</v>
      </c>
      <c r="J2615" s="30"/>
      <c r="K2615" s="31"/>
      <c r="L2615" s="30">
        <v>202603</v>
      </c>
      <c r="M2615" s="31"/>
      <c r="N2615" s="30">
        <v>202604</v>
      </c>
      <c r="O2615" s="31"/>
      <c r="P2615" s="30"/>
      <c r="Z2615" s="44"/>
      <c r="AA2615" s="44"/>
      <c r="AB2615" s="44"/>
    </row>
    <row r="2616" s="35" customFormat="1" customHeight="1" spans="1:28">
      <c r="A2616" s="30"/>
      <c r="B2616" s="38">
        <v>46113</v>
      </c>
      <c r="C2616" s="69" t="s">
        <v>27</v>
      </c>
      <c r="D2616" s="30" t="s">
        <v>33</v>
      </c>
      <c r="E2616" s="30" t="s">
        <v>34</v>
      </c>
      <c r="F2616" s="56">
        <v>1191.78</v>
      </c>
      <c r="G2616" s="56"/>
      <c r="H2616" s="32">
        <v>829550.559999994</v>
      </c>
      <c r="I2616" s="31" t="s">
        <v>35</v>
      </c>
      <c r="J2616" s="30"/>
      <c r="K2616" s="31"/>
      <c r="L2616" s="30">
        <v>202603</v>
      </c>
      <c r="M2616" s="31"/>
      <c r="N2616" s="30">
        <v>202604</v>
      </c>
      <c r="O2616" s="31"/>
      <c r="P2616" s="30"/>
      <c r="Z2616" s="44"/>
      <c r="AA2616" s="44"/>
      <c r="AB2616" s="44"/>
    </row>
    <row r="2617" s="35" customFormat="1" customHeight="1" spans="1:28">
      <c r="A2617" s="30"/>
      <c r="B2617" s="38">
        <v>46113</v>
      </c>
      <c r="C2617" s="69" t="s">
        <v>27</v>
      </c>
      <c r="D2617" s="30" t="s">
        <v>33</v>
      </c>
      <c r="E2617" s="30" t="s">
        <v>44</v>
      </c>
      <c r="F2617" s="56">
        <v>1747.84</v>
      </c>
      <c r="G2617" s="56"/>
      <c r="H2617" s="32">
        <v>831298.399999994</v>
      </c>
      <c r="I2617" s="31" t="s">
        <v>45</v>
      </c>
      <c r="J2617" s="30"/>
      <c r="K2617" s="31"/>
      <c r="L2617" s="30">
        <v>202603</v>
      </c>
      <c r="M2617" s="31"/>
      <c r="N2617" s="30">
        <v>202604</v>
      </c>
      <c r="O2617" s="31"/>
      <c r="P2617" s="30"/>
      <c r="Z2617" s="44"/>
      <c r="AA2617" s="44"/>
      <c r="AB2617" s="44"/>
    </row>
    <row r="2618" s="35" customFormat="1" customHeight="1" spans="1:28">
      <c r="A2618" s="30"/>
      <c r="B2618" s="38">
        <v>46113</v>
      </c>
      <c r="C2618" s="69" t="s">
        <v>27</v>
      </c>
      <c r="D2618" s="30" t="s">
        <v>465</v>
      </c>
      <c r="E2618" s="30" t="s">
        <v>36</v>
      </c>
      <c r="F2618" s="56">
        <v>1270.64</v>
      </c>
      <c r="G2618" s="56"/>
      <c r="H2618" s="32">
        <v>832569.039999994</v>
      </c>
      <c r="I2618" s="31" t="s">
        <v>37</v>
      </c>
      <c r="J2618" s="30"/>
      <c r="K2618" s="31"/>
      <c r="L2618" s="30">
        <v>202603</v>
      </c>
      <c r="M2618" s="31"/>
      <c r="N2618" s="30">
        <v>202604</v>
      </c>
      <c r="O2618" s="31"/>
      <c r="P2618" s="30"/>
      <c r="Z2618" s="44"/>
      <c r="AA2618" s="44"/>
      <c r="AB2618" s="44"/>
    </row>
    <row r="2619" s="35" customFormat="1" customHeight="1" spans="1:28">
      <c r="A2619" s="30"/>
      <c r="B2619" s="38">
        <v>46113</v>
      </c>
      <c r="C2619" s="69" t="s">
        <v>27</v>
      </c>
      <c r="D2619" s="30" t="s">
        <v>465</v>
      </c>
      <c r="E2619" s="30" t="s">
        <v>53</v>
      </c>
      <c r="F2619" s="56">
        <v>6338.03</v>
      </c>
      <c r="G2619" s="56"/>
      <c r="H2619" s="32">
        <v>838907.069999994</v>
      </c>
      <c r="I2619" s="31" t="s">
        <v>54</v>
      </c>
      <c r="J2619" s="30"/>
      <c r="K2619" s="31"/>
      <c r="L2619" s="30">
        <v>202603</v>
      </c>
      <c r="M2619" s="31"/>
      <c r="N2619" s="30">
        <v>202604</v>
      </c>
      <c r="O2619" s="31"/>
      <c r="P2619" s="30"/>
      <c r="Z2619" s="44"/>
      <c r="AA2619" s="44"/>
      <c r="AB2619" s="44"/>
    </row>
    <row r="2620" s="35" customFormat="1" customHeight="1" spans="1:28">
      <c r="A2620" s="30"/>
      <c r="B2620" s="38">
        <v>46113</v>
      </c>
      <c r="C2620" s="69" t="s">
        <v>27</v>
      </c>
      <c r="D2620" s="30" t="s">
        <v>33</v>
      </c>
      <c r="E2620" s="30" t="s">
        <v>51</v>
      </c>
      <c r="F2620" s="56">
        <v>12613.65</v>
      </c>
      <c r="G2620" s="56"/>
      <c r="H2620" s="32">
        <v>851520.719999994</v>
      </c>
      <c r="I2620" s="31" t="s">
        <v>52</v>
      </c>
      <c r="J2620" s="30"/>
      <c r="K2620" s="31"/>
      <c r="L2620" s="30">
        <v>202603</v>
      </c>
      <c r="M2620" s="31"/>
      <c r="N2620" s="30">
        <v>202604</v>
      </c>
      <c r="O2620" s="31"/>
      <c r="P2620" s="30"/>
      <c r="Z2620" s="44"/>
      <c r="AA2620" s="44"/>
      <c r="AB2620" s="44"/>
    </row>
    <row r="2621" s="35" customFormat="1" customHeight="1" spans="1:28">
      <c r="A2621" s="30"/>
      <c r="B2621" s="38">
        <v>46113</v>
      </c>
      <c r="C2621" s="69" t="s">
        <v>27</v>
      </c>
      <c r="D2621" s="30" t="s">
        <v>33</v>
      </c>
      <c r="E2621" s="30" t="s">
        <v>42</v>
      </c>
      <c r="F2621" s="56">
        <v>45793.13</v>
      </c>
      <c r="G2621" s="56"/>
      <c r="H2621" s="32">
        <v>897313.849999994</v>
      </c>
      <c r="I2621" s="31" t="s">
        <v>43</v>
      </c>
      <c r="J2621" s="30"/>
      <c r="K2621" s="31"/>
      <c r="L2621" s="30">
        <v>202603</v>
      </c>
      <c r="M2621" s="31"/>
      <c r="N2621" s="30">
        <v>202604</v>
      </c>
      <c r="O2621" s="31"/>
      <c r="P2621" s="30"/>
      <c r="Z2621" s="44"/>
      <c r="AA2621" s="44"/>
      <c r="AB2621" s="44"/>
    </row>
    <row r="2622" s="35" customFormat="1" customHeight="1" spans="1:28">
      <c r="A2622" s="30"/>
      <c r="B2622" s="38">
        <v>46114</v>
      </c>
      <c r="C2622" s="69" t="s">
        <v>27</v>
      </c>
      <c r="D2622" s="30" t="s">
        <v>33</v>
      </c>
      <c r="E2622" s="30" t="s">
        <v>65</v>
      </c>
      <c r="F2622" s="56">
        <v>6419.61</v>
      </c>
      <c r="G2622" s="56"/>
      <c r="H2622" s="32">
        <v>903733.459999993</v>
      </c>
      <c r="I2622" s="31" t="s">
        <v>66</v>
      </c>
      <c r="J2622" s="30"/>
      <c r="K2622" s="31"/>
      <c r="L2622" s="30">
        <v>202603</v>
      </c>
      <c r="M2622" s="31"/>
      <c r="N2622" s="30">
        <v>202604</v>
      </c>
      <c r="O2622" s="31"/>
      <c r="P2622" s="30"/>
      <c r="Z2622" s="44"/>
      <c r="AA2622" s="44"/>
      <c r="AB2622" s="44"/>
    </row>
    <row r="2623" s="35" customFormat="1" customHeight="1" spans="1:28">
      <c r="A2623" s="30"/>
      <c r="B2623" s="38">
        <v>46114</v>
      </c>
      <c r="C2623" s="69" t="s">
        <v>27</v>
      </c>
      <c r="D2623" s="30" t="s">
        <v>33</v>
      </c>
      <c r="E2623" s="30" t="s">
        <v>57</v>
      </c>
      <c r="F2623" s="56">
        <v>16552.05</v>
      </c>
      <c r="G2623" s="56"/>
      <c r="H2623" s="32">
        <v>920285.509999993</v>
      </c>
      <c r="I2623" s="31" t="s">
        <v>58</v>
      </c>
      <c r="J2623" s="30"/>
      <c r="K2623" s="31"/>
      <c r="L2623" s="30">
        <v>202603</v>
      </c>
      <c r="M2623" s="31"/>
      <c r="N2623" s="30">
        <v>202604</v>
      </c>
      <c r="O2623" s="31"/>
      <c r="P2623" s="30"/>
      <c r="Z2623" s="44"/>
      <c r="AA2623" s="44"/>
      <c r="AB2623" s="44"/>
    </row>
    <row r="2624" s="35" customFormat="1" customHeight="1" spans="1:28">
      <c r="A2624" s="30"/>
      <c r="B2624" s="38">
        <v>46114</v>
      </c>
      <c r="C2624" s="69" t="s">
        <v>27</v>
      </c>
      <c r="D2624" s="30" t="s">
        <v>33</v>
      </c>
      <c r="E2624" s="30" t="s">
        <v>40</v>
      </c>
      <c r="F2624" s="56">
        <v>670.1</v>
      </c>
      <c r="G2624" s="56"/>
      <c r="H2624" s="32">
        <v>920955.609999993</v>
      </c>
      <c r="I2624" s="31" t="s">
        <v>41</v>
      </c>
      <c r="J2624" s="30"/>
      <c r="K2624" s="31"/>
      <c r="L2624" s="30">
        <v>202603</v>
      </c>
      <c r="M2624" s="31"/>
      <c r="N2624" s="30">
        <v>202604</v>
      </c>
      <c r="O2624" s="31"/>
      <c r="P2624" s="30"/>
      <c r="Z2624" s="44"/>
      <c r="AA2624" s="44"/>
      <c r="AB2624" s="44"/>
    </row>
    <row r="2625" s="35" customFormat="1" customHeight="1" spans="1:28">
      <c r="A2625" s="30"/>
      <c r="B2625" s="38">
        <v>46114</v>
      </c>
      <c r="C2625" s="69" t="s">
        <v>27</v>
      </c>
      <c r="D2625" s="30" t="s">
        <v>33</v>
      </c>
      <c r="E2625" s="30" t="s">
        <v>63</v>
      </c>
      <c r="F2625" s="56">
        <v>3441.74</v>
      </c>
      <c r="G2625" s="56"/>
      <c r="H2625" s="32">
        <v>924397.349999994</v>
      </c>
      <c r="I2625" s="31" t="s">
        <v>64</v>
      </c>
      <c r="J2625" s="30"/>
      <c r="K2625" s="31"/>
      <c r="L2625" s="30">
        <v>202603</v>
      </c>
      <c r="M2625" s="31"/>
      <c r="N2625" s="30">
        <v>202604</v>
      </c>
      <c r="O2625" s="31"/>
      <c r="P2625" s="30"/>
      <c r="Z2625" s="44"/>
      <c r="AA2625" s="44"/>
      <c r="AB2625" s="44"/>
    </row>
    <row r="2626" s="35" customFormat="1" customHeight="1" spans="1:28">
      <c r="A2626" s="30"/>
      <c r="B2626" s="38">
        <v>46114</v>
      </c>
      <c r="C2626" s="69" t="s">
        <v>27</v>
      </c>
      <c r="D2626" s="30" t="s">
        <v>33</v>
      </c>
      <c r="E2626" s="30" t="s">
        <v>61</v>
      </c>
      <c r="F2626" s="56">
        <v>11668.64</v>
      </c>
      <c r="G2626" s="56"/>
      <c r="H2626" s="32">
        <v>936065.989999994</v>
      </c>
      <c r="I2626" s="31" t="s">
        <v>62</v>
      </c>
      <c r="J2626" s="30"/>
      <c r="K2626" s="31"/>
      <c r="L2626" s="30">
        <v>202603</v>
      </c>
      <c r="M2626" s="31"/>
      <c r="N2626" s="30">
        <v>202604</v>
      </c>
      <c r="O2626" s="31"/>
      <c r="P2626" s="30"/>
      <c r="Z2626" s="44"/>
      <c r="AA2626" s="44"/>
      <c r="AB2626" s="44"/>
    </row>
    <row r="2627" s="35" customFormat="1" customHeight="1" spans="1:28">
      <c r="A2627" s="30"/>
      <c r="B2627" s="38">
        <v>46114</v>
      </c>
      <c r="C2627" s="69" t="s">
        <v>27</v>
      </c>
      <c r="D2627" s="30" t="s">
        <v>33</v>
      </c>
      <c r="E2627" s="30" t="s">
        <v>59</v>
      </c>
      <c r="F2627" s="56">
        <v>5114.53</v>
      </c>
      <c r="G2627" s="56"/>
      <c r="H2627" s="32">
        <v>941180.519999993</v>
      </c>
      <c r="I2627" s="31" t="s">
        <v>60</v>
      </c>
      <c r="J2627" s="30"/>
      <c r="K2627" s="31"/>
      <c r="L2627" s="30">
        <v>202603</v>
      </c>
      <c r="M2627" s="31"/>
      <c r="N2627" s="30">
        <v>202604</v>
      </c>
      <c r="O2627" s="31"/>
      <c r="P2627" s="30"/>
      <c r="Z2627" s="44"/>
      <c r="AA2627" s="44"/>
      <c r="AB2627" s="44"/>
    </row>
    <row r="2628" s="35" customFormat="1" customHeight="1" spans="1:28">
      <c r="A2628" s="30"/>
      <c r="B2628" s="38">
        <v>46115</v>
      </c>
      <c r="C2628" s="69" t="s">
        <v>27</v>
      </c>
      <c r="D2628" s="30" t="s">
        <v>465</v>
      </c>
      <c r="E2628" s="30" t="s">
        <v>67</v>
      </c>
      <c r="F2628" s="56"/>
      <c r="G2628" s="56">
        <v>17500</v>
      </c>
      <c r="H2628" s="32">
        <v>923680.519999993</v>
      </c>
      <c r="I2628" s="31" t="s">
        <v>50</v>
      </c>
      <c r="J2628" s="30"/>
      <c r="K2628" s="31"/>
      <c r="L2628" s="30">
        <v>202603</v>
      </c>
      <c r="M2628" s="31"/>
      <c r="N2628" s="30">
        <v>202604</v>
      </c>
      <c r="O2628" s="31"/>
      <c r="P2628" s="30"/>
      <c r="Z2628" s="44"/>
      <c r="AA2628" s="44"/>
      <c r="AB2628" s="44"/>
    </row>
    <row r="2629" s="35" customFormat="1" customHeight="1" spans="1:28">
      <c r="A2629" s="30"/>
      <c r="B2629" s="38">
        <v>46115</v>
      </c>
      <c r="C2629" s="69" t="s">
        <v>27</v>
      </c>
      <c r="D2629" s="30" t="s">
        <v>465</v>
      </c>
      <c r="E2629" s="30" t="s">
        <v>777</v>
      </c>
      <c r="F2629" s="56">
        <v>50</v>
      </c>
      <c r="G2629" s="56"/>
      <c r="H2629" s="32">
        <v>923730.519999993</v>
      </c>
      <c r="I2629" s="31" t="s">
        <v>11</v>
      </c>
      <c r="J2629" s="30"/>
      <c r="K2629" s="31"/>
      <c r="L2629" s="30">
        <v>202603</v>
      </c>
      <c r="M2629" s="31"/>
      <c r="N2629" s="30">
        <v>202604</v>
      </c>
      <c r="O2629" s="31"/>
      <c r="P2629" s="30"/>
      <c r="Z2629" s="44"/>
      <c r="AA2629" s="44"/>
      <c r="AB2629" s="44"/>
    </row>
    <row r="2630" s="35" customFormat="1" customHeight="1" spans="1:28">
      <c r="A2630" s="30"/>
      <c r="B2630" s="38">
        <v>46116</v>
      </c>
      <c r="C2630" s="69" t="s">
        <v>27</v>
      </c>
      <c r="D2630" s="30" t="s">
        <v>33</v>
      </c>
      <c r="E2630" s="30" t="s">
        <v>42</v>
      </c>
      <c r="F2630" s="79">
        <v>34705.33</v>
      </c>
      <c r="G2630" s="56"/>
      <c r="H2630" s="32">
        <v>958435.849999994</v>
      </c>
      <c r="I2630" s="31" t="s">
        <v>43</v>
      </c>
      <c r="J2630" s="30"/>
      <c r="K2630" s="31"/>
      <c r="L2630" s="30">
        <v>202604</v>
      </c>
      <c r="M2630" s="31"/>
      <c r="N2630" s="30">
        <v>202604</v>
      </c>
      <c r="O2630" s="31"/>
      <c r="P2630" s="30"/>
      <c r="Z2630" s="44"/>
      <c r="AA2630" s="44"/>
      <c r="AB2630" s="44"/>
    </row>
    <row r="2631" s="35" customFormat="1" customHeight="1" spans="1:28">
      <c r="A2631" s="30"/>
      <c r="B2631" s="38">
        <v>46117</v>
      </c>
      <c r="C2631" s="69" t="s">
        <v>27</v>
      </c>
      <c r="D2631" s="30" t="s">
        <v>33</v>
      </c>
      <c r="E2631" s="30" t="s">
        <v>55</v>
      </c>
      <c r="F2631" s="56">
        <v>7738.42</v>
      </c>
      <c r="G2631" s="56"/>
      <c r="H2631" s="32">
        <v>966174.269999993</v>
      </c>
      <c r="I2631" s="31" t="s">
        <v>56</v>
      </c>
      <c r="J2631" s="30"/>
      <c r="K2631" s="31"/>
      <c r="L2631" s="30">
        <v>202604</v>
      </c>
      <c r="M2631" s="31"/>
      <c r="N2631" s="30">
        <v>202604</v>
      </c>
      <c r="O2631" s="31"/>
      <c r="P2631" s="30"/>
      <c r="Z2631" s="44"/>
      <c r="AA2631" s="44"/>
      <c r="AB2631" s="44"/>
    </row>
    <row r="2632" s="35" customFormat="1" customHeight="1" spans="1:28">
      <c r="A2632" s="30"/>
      <c r="B2632" s="38">
        <v>46117</v>
      </c>
      <c r="C2632" s="69" t="s">
        <v>27</v>
      </c>
      <c r="D2632" s="30" t="s">
        <v>33</v>
      </c>
      <c r="E2632" s="30" t="s">
        <v>51</v>
      </c>
      <c r="F2632" s="56">
        <v>6581.57</v>
      </c>
      <c r="G2632" s="56"/>
      <c r="H2632" s="32">
        <v>972755.839999993</v>
      </c>
      <c r="I2632" s="31" t="s">
        <v>52</v>
      </c>
      <c r="J2632" s="30"/>
      <c r="K2632" s="31"/>
      <c r="L2632" s="30">
        <v>202604</v>
      </c>
      <c r="M2632" s="31"/>
      <c r="N2632" s="30">
        <v>202604</v>
      </c>
      <c r="O2632" s="31"/>
      <c r="P2632" s="30"/>
      <c r="Z2632" s="44"/>
      <c r="AA2632" s="44"/>
      <c r="AB2632" s="44"/>
    </row>
    <row r="2633" s="35" customFormat="1" customHeight="1" spans="1:28">
      <c r="A2633" s="30"/>
      <c r="B2633" s="38">
        <v>46119</v>
      </c>
      <c r="C2633" s="69" t="s">
        <v>27</v>
      </c>
      <c r="D2633" s="30" t="s">
        <v>465</v>
      </c>
      <c r="E2633" s="30" t="s">
        <v>53</v>
      </c>
      <c r="F2633" s="56">
        <v>9909.1</v>
      </c>
      <c r="G2633" s="56"/>
      <c r="H2633" s="32">
        <v>982664.939999993</v>
      </c>
      <c r="I2633" s="31" t="s">
        <v>54</v>
      </c>
      <c r="J2633" s="30"/>
      <c r="K2633" s="31"/>
      <c r="L2633" s="30">
        <v>202604</v>
      </c>
      <c r="M2633" s="31"/>
      <c r="N2633" s="30">
        <v>202604</v>
      </c>
      <c r="O2633" s="31"/>
      <c r="P2633" s="30"/>
      <c r="Z2633" s="44"/>
      <c r="AA2633" s="44"/>
      <c r="AB2633" s="44"/>
    </row>
    <row r="2634" s="35" customFormat="1" customHeight="1" spans="1:28">
      <c r="A2634" s="30"/>
      <c r="B2634" s="38">
        <v>46119</v>
      </c>
      <c r="C2634" s="69" t="s">
        <v>27</v>
      </c>
      <c r="D2634" s="30" t="s">
        <v>33</v>
      </c>
      <c r="E2634" s="30" t="s">
        <v>42</v>
      </c>
      <c r="F2634" s="79">
        <v>27158.41</v>
      </c>
      <c r="G2634" s="56"/>
      <c r="H2634" s="32">
        <v>1009823.34999999</v>
      </c>
      <c r="I2634" s="31" t="s">
        <v>43</v>
      </c>
      <c r="J2634" s="30"/>
      <c r="K2634" s="31"/>
      <c r="L2634" s="30">
        <v>202604</v>
      </c>
      <c r="M2634" s="31"/>
      <c r="N2634" s="30">
        <v>202604</v>
      </c>
      <c r="O2634" s="31"/>
      <c r="P2634" s="30"/>
      <c r="Z2634" s="44"/>
      <c r="AA2634" s="44"/>
      <c r="AB2634" s="44"/>
    </row>
    <row r="2635" s="35" customFormat="1" customHeight="1" spans="1:28">
      <c r="A2635" s="30"/>
      <c r="B2635" s="38">
        <v>46119</v>
      </c>
      <c r="C2635" s="69" t="s">
        <v>27</v>
      </c>
      <c r="D2635" s="30" t="s">
        <v>33</v>
      </c>
      <c r="E2635" s="30" t="s">
        <v>38</v>
      </c>
      <c r="F2635" s="56">
        <v>1897.77</v>
      </c>
      <c r="G2635" s="56"/>
      <c r="H2635" s="32">
        <v>1011721.11999999</v>
      </c>
      <c r="I2635" s="31" t="s">
        <v>39</v>
      </c>
      <c r="J2635" s="30"/>
      <c r="K2635" s="31"/>
      <c r="L2635" s="30">
        <v>202604</v>
      </c>
      <c r="M2635" s="31"/>
      <c r="N2635" s="30">
        <v>202604</v>
      </c>
      <c r="O2635" s="31"/>
      <c r="P2635" s="30"/>
      <c r="Z2635" s="44"/>
      <c r="AA2635" s="44"/>
      <c r="AB2635" s="44"/>
    </row>
    <row r="2636" s="35" customFormat="1" customHeight="1" spans="1:28">
      <c r="A2636" s="30"/>
      <c r="B2636" s="38">
        <v>46119</v>
      </c>
      <c r="C2636" s="69" t="s">
        <v>27</v>
      </c>
      <c r="D2636" s="30" t="s">
        <v>33</v>
      </c>
      <c r="E2636" s="30" t="s">
        <v>61</v>
      </c>
      <c r="F2636" s="56">
        <v>6672.4</v>
      </c>
      <c r="G2636" s="56"/>
      <c r="H2636" s="32">
        <v>1018393.51999999</v>
      </c>
      <c r="I2636" s="31" t="s">
        <v>62</v>
      </c>
      <c r="J2636" s="30"/>
      <c r="K2636" s="31"/>
      <c r="L2636" s="30">
        <v>202604</v>
      </c>
      <c r="M2636" s="31"/>
      <c r="N2636" s="30">
        <v>202604</v>
      </c>
      <c r="O2636" s="31"/>
      <c r="P2636" s="30"/>
      <c r="Z2636" s="44"/>
      <c r="AA2636" s="44"/>
      <c r="AB2636" s="44"/>
    </row>
    <row r="2637" s="35" customFormat="1" customHeight="1" spans="1:28">
      <c r="A2637" s="30"/>
      <c r="B2637" s="38">
        <v>46120</v>
      </c>
      <c r="C2637" s="69" t="s">
        <v>27</v>
      </c>
      <c r="D2637" s="30" t="s">
        <v>33</v>
      </c>
      <c r="E2637" s="30" t="s">
        <v>57</v>
      </c>
      <c r="F2637" s="56">
        <v>8244.16</v>
      </c>
      <c r="G2637" s="56"/>
      <c r="H2637" s="32">
        <v>1026637.67999999</v>
      </c>
      <c r="I2637" s="31" t="s">
        <v>58</v>
      </c>
      <c r="J2637" s="30"/>
      <c r="K2637" s="31"/>
      <c r="L2637" s="30">
        <v>202604</v>
      </c>
      <c r="M2637" s="31"/>
      <c r="N2637" s="30">
        <v>202604</v>
      </c>
      <c r="O2637" s="31"/>
      <c r="P2637" s="30"/>
      <c r="Z2637" s="44"/>
      <c r="AA2637" s="44"/>
      <c r="AB2637" s="44"/>
    </row>
    <row r="2638" s="35" customFormat="1" customHeight="1" spans="1:28">
      <c r="A2638" s="30"/>
      <c r="B2638" s="38">
        <v>46120</v>
      </c>
      <c r="C2638" s="69" t="s">
        <v>27</v>
      </c>
      <c r="D2638" s="30" t="s">
        <v>33</v>
      </c>
      <c r="E2638" s="30" t="s">
        <v>63</v>
      </c>
      <c r="F2638" s="56">
        <v>2274.81</v>
      </c>
      <c r="G2638" s="56"/>
      <c r="H2638" s="32">
        <v>1028912.48999999</v>
      </c>
      <c r="I2638" s="31" t="s">
        <v>64</v>
      </c>
      <c r="J2638" s="30"/>
      <c r="K2638" s="31"/>
      <c r="L2638" s="30">
        <v>202604</v>
      </c>
      <c r="M2638" s="31"/>
      <c r="N2638" s="30">
        <v>202604</v>
      </c>
      <c r="O2638" s="31"/>
      <c r="P2638" s="30"/>
      <c r="Z2638" s="44"/>
      <c r="AA2638" s="44"/>
      <c r="AB2638" s="44"/>
    </row>
    <row r="2639" s="35" customFormat="1" customHeight="1" spans="1:28">
      <c r="A2639" s="30"/>
      <c r="B2639" s="38">
        <v>46120</v>
      </c>
      <c r="C2639" s="69" t="s">
        <v>27</v>
      </c>
      <c r="D2639" s="30" t="s">
        <v>33</v>
      </c>
      <c r="E2639" s="30" t="s">
        <v>59</v>
      </c>
      <c r="F2639" s="56">
        <v>3778.58</v>
      </c>
      <c r="G2639" s="56"/>
      <c r="H2639" s="32">
        <v>1032691.06999999</v>
      </c>
      <c r="I2639" s="31" t="s">
        <v>60</v>
      </c>
      <c r="J2639" s="30"/>
      <c r="K2639" s="31"/>
      <c r="L2639" s="30">
        <v>202604</v>
      </c>
      <c r="M2639" s="31"/>
      <c r="N2639" s="30">
        <v>202604</v>
      </c>
      <c r="O2639" s="31"/>
      <c r="P2639" s="30"/>
      <c r="Z2639" s="44"/>
      <c r="AA2639" s="44"/>
      <c r="AB2639" s="44"/>
    </row>
    <row r="2640" s="35" customFormat="1" customHeight="1" spans="1:28">
      <c r="A2640" s="30"/>
      <c r="B2640" s="38">
        <v>46120</v>
      </c>
      <c r="C2640" s="69" t="s">
        <v>27</v>
      </c>
      <c r="D2640" s="30" t="s">
        <v>33</v>
      </c>
      <c r="E2640" s="30" t="s">
        <v>44</v>
      </c>
      <c r="F2640" s="56">
        <v>1368.83</v>
      </c>
      <c r="G2640" s="56"/>
      <c r="H2640" s="32">
        <v>1034059.89999999</v>
      </c>
      <c r="I2640" s="31" t="s">
        <v>45</v>
      </c>
      <c r="J2640" s="30"/>
      <c r="K2640" s="31"/>
      <c r="L2640" s="30">
        <v>202604</v>
      </c>
      <c r="M2640" s="31"/>
      <c r="N2640" s="30">
        <v>202604</v>
      </c>
      <c r="O2640" s="31"/>
      <c r="P2640" s="30"/>
      <c r="Z2640" s="44"/>
      <c r="AA2640" s="44"/>
      <c r="AB2640" s="44"/>
    </row>
    <row r="2641" s="35" customFormat="1" customHeight="1" spans="1:28">
      <c r="A2641" s="30"/>
      <c r="B2641" s="38">
        <v>46120</v>
      </c>
      <c r="C2641" s="69" t="s">
        <v>27</v>
      </c>
      <c r="D2641" s="30" t="s">
        <v>33</v>
      </c>
      <c r="E2641" s="30" t="s">
        <v>40</v>
      </c>
      <c r="F2641" s="56">
        <v>1186.21</v>
      </c>
      <c r="G2641" s="56"/>
      <c r="H2641" s="32">
        <v>1035246.10999999</v>
      </c>
      <c r="I2641" s="31" t="s">
        <v>41</v>
      </c>
      <c r="J2641" s="30"/>
      <c r="K2641" s="31"/>
      <c r="L2641" s="30">
        <v>202604</v>
      </c>
      <c r="M2641" s="31"/>
      <c r="N2641" s="30">
        <v>202604</v>
      </c>
      <c r="O2641" s="31"/>
      <c r="P2641" s="30"/>
      <c r="Z2641" s="44"/>
      <c r="AA2641" s="44"/>
      <c r="AB2641" s="44"/>
    </row>
    <row r="2642" s="35" customFormat="1" customHeight="1" spans="1:28">
      <c r="A2642" s="30"/>
      <c r="B2642" s="38">
        <v>46120</v>
      </c>
      <c r="C2642" s="69" t="s">
        <v>27</v>
      </c>
      <c r="D2642" s="30" t="s">
        <v>33</v>
      </c>
      <c r="E2642" s="30" t="s">
        <v>34</v>
      </c>
      <c r="F2642" s="56">
        <v>710.51</v>
      </c>
      <c r="G2642" s="56"/>
      <c r="H2642" s="32">
        <v>1035956.61999999</v>
      </c>
      <c r="I2642" s="31" t="s">
        <v>35</v>
      </c>
      <c r="J2642" s="30"/>
      <c r="K2642" s="31"/>
      <c r="L2642" s="30">
        <v>202604</v>
      </c>
      <c r="M2642" s="31"/>
      <c r="N2642" s="30">
        <v>202604</v>
      </c>
      <c r="O2642" s="31"/>
      <c r="P2642" s="30"/>
      <c r="Z2642" s="44"/>
      <c r="AA2642" s="44"/>
      <c r="AB2642" s="44"/>
    </row>
    <row r="2643" s="35" customFormat="1" customHeight="1" spans="1:28">
      <c r="A2643" s="30"/>
      <c r="B2643" s="38">
        <v>46120</v>
      </c>
      <c r="C2643" s="69" t="s">
        <v>27</v>
      </c>
      <c r="D2643" s="30" t="s">
        <v>465</v>
      </c>
      <c r="E2643" s="30" t="s">
        <v>36</v>
      </c>
      <c r="F2643" s="56">
        <v>1166.78</v>
      </c>
      <c r="G2643" s="56"/>
      <c r="H2643" s="32">
        <v>1037123.39999999</v>
      </c>
      <c r="I2643" s="31" t="s">
        <v>37</v>
      </c>
      <c r="J2643" s="30"/>
      <c r="K2643" s="31"/>
      <c r="L2643" s="30">
        <v>202604</v>
      </c>
      <c r="M2643" s="31"/>
      <c r="N2643" s="30">
        <v>202604</v>
      </c>
      <c r="O2643" s="31"/>
      <c r="P2643" s="30"/>
      <c r="Z2643" s="44"/>
      <c r="AA2643" s="44"/>
      <c r="AB2643" s="44"/>
    </row>
    <row r="2644" s="35" customFormat="1" customHeight="1" spans="1:28">
      <c r="A2644" s="30"/>
      <c r="B2644" s="38">
        <v>46120</v>
      </c>
      <c r="C2644" s="69" t="s">
        <v>27</v>
      </c>
      <c r="D2644" s="30" t="s">
        <v>33</v>
      </c>
      <c r="E2644" s="30" t="s">
        <v>51</v>
      </c>
      <c r="F2644" s="56">
        <v>6764.73</v>
      </c>
      <c r="G2644" s="56"/>
      <c r="H2644" s="32">
        <v>1043888.12999999</v>
      </c>
      <c r="I2644" s="31" t="s">
        <v>52</v>
      </c>
      <c r="J2644" s="30"/>
      <c r="K2644" s="31"/>
      <c r="L2644" s="30">
        <v>202604</v>
      </c>
      <c r="M2644" s="31"/>
      <c r="N2644" s="30">
        <v>202604</v>
      </c>
      <c r="O2644" s="31"/>
      <c r="P2644" s="30"/>
      <c r="Z2644" s="44"/>
      <c r="AA2644" s="44"/>
      <c r="AB2644" s="44"/>
    </row>
    <row r="2645" s="35" customFormat="1" customHeight="1" spans="1:28">
      <c r="A2645" s="30"/>
      <c r="B2645" s="38">
        <v>46120</v>
      </c>
      <c r="C2645" s="69" t="s">
        <v>27</v>
      </c>
      <c r="D2645" s="30" t="s">
        <v>33</v>
      </c>
      <c r="E2645" s="30" t="s">
        <v>65</v>
      </c>
      <c r="F2645" s="56">
        <v>6937.94</v>
      </c>
      <c r="G2645" s="56"/>
      <c r="H2645" s="32">
        <v>1050826.06999999</v>
      </c>
      <c r="I2645" s="31" t="s">
        <v>66</v>
      </c>
      <c r="J2645" s="30"/>
      <c r="K2645" s="31"/>
      <c r="L2645" s="30">
        <v>202604</v>
      </c>
      <c r="M2645" s="31"/>
      <c r="N2645" s="30">
        <v>202604</v>
      </c>
      <c r="O2645" s="31"/>
      <c r="P2645" s="30"/>
      <c r="Z2645" s="44"/>
      <c r="AA2645" s="44"/>
      <c r="AB2645" s="44"/>
    </row>
    <row r="2646" s="35" customFormat="1" customHeight="1" spans="1:28">
      <c r="A2646" s="30"/>
      <c r="B2646" s="38">
        <v>46121</v>
      </c>
      <c r="C2646" s="69" t="s">
        <v>27</v>
      </c>
      <c r="D2646" s="30" t="s">
        <v>33</v>
      </c>
      <c r="E2646" s="30" t="s">
        <v>65</v>
      </c>
      <c r="F2646" s="56">
        <v>6421.07</v>
      </c>
      <c r="G2646" s="56"/>
      <c r="H2646" s="32">
        <v>1057247.13999999</v>
      </c>
      <c r="I2646" s="31" t="s">
        <v>66</v>
      </c>
      <c r="J2646" s="30"/>
      <c r="K2646" s="31"/>
      <c r="L2646" s="30">
        <v>202604</v>
      </c>
      <c r="M2646" s="31"/>
      <c r="N2646" s="30">
        <v>202604</v>
      </c>
      <c r="O2646" s="31"/>
      <c r="P2646" s="30"/>
      <c r="Z2646" s="44"/>
      <c r="AA2646" s="44"/>
      <c r="AB2646" s="44"/>
    </row>
    <row r="2647" s="35" customFormat="1" customHeight="1" spans="1:28">
      <c r="A2647" s="30"/>
      <c r="B2647" s="38">
        <v>46122</v>
      </c>
      <c r="C2647" s="69" t="s">
        <v>27</v>
      </c>
      <c r="D2647" s="30" t="s">
        <v>33</v>
      </c>
      <c r="E2647" s="30" t="s">
        <v>55</v>
      </c>
      <c r="F2647" s="56">
        <v>7736.57</v>
      </c>
      <c r="G2647" s="56"/>
      <c r="H2647" s="32">
        <v>1064983.70999999</v>
      </c>
      <c r="I2647" s="31" t="s">
        <v>56</v>
      </c>
      <c r="J2647" s="30"/>
      <c r="K2647" s="31"/>
      <c r="L2647" s="30">
        <v>202604</v>
      </c>
      <c r="M2647" s="31"/>
      <c r="N2647" s="30">
        <v>202604</v>
      </c>
      <c r="O2647" s="31"/>
      <c r="P2647" s="30"/>
      <c r="Z2647" s="44"/>
      <c r="AA2647" s="44"/>
      <c r="AB2647" s="44"/>
    </row>
    <row r="2648" s="35" customFormat="1" customHeight="1" spans="1:28">
      <c r="A2648" s="30"/>
      <c r="B2648" s="38">
        <v>46122</v>
      </c>
      <c r="C2648" s="69" t="s">
        <v>27</v>
      </c>
      <c r="D2648" s="30" t="s">
        <v>33</v>
      </c>
      <c r="E2648" s="30" t="s">
        <v>42</v>
      </c>
      <c r="F2648" s="79">
        <v>25036.28</v>
      </c>
      <c r="G2648" s="56"/>
      <c r="H2648" s="32">
        <v>1090019.98999999</v>
      </c>
      <c r="I2648" s="31" t="s">
        <v>43</v>
      </c>
      <c r="J2648" s="30"/>
      <c r="K2648" s="31"/>
      <c r="L2648" s="30">
        <v>202604</v>
      </c>
      <c r="M2648" s="31"/>
      <c r="N2648" s="30">
        <v>202604</v>
      </c>
      <c r="O2648" s="31"/>
      <c r="P2648" s="30"/>
      <c r="Z2648" s="44"/>
      <c r="AA2648" s="44"/>
      <c r="AB2648" s="44"/>
    </row>
    <row r="2649" s="35" customFormat="1" customHeight="1" spans="1:28">
      <c r="A2649" s="30"/>
      <c r="B2649" s="38">
        <v>46123</v>
      </c>
      <c r="C2649" s="69" t="s">
        <v>27</v>
      </c>
      <c r="D2649" s="30" t="s">
        <v>33</v>
      </c>
      <c r="E2649" s="30" t="s">
        <v>65</v>
      </c>
      <c r="F2649" s="56">
        <v>5424.43</v>
      </c>
      <c r="G2649" s="56"/>
      <c r="H2649" s="32">
        <v>1095444.41999999</v>
      </c>
      <c r="I2649" s="31" t="s">
        <v>66</v>
      </c>
      <c r="J2649" s="30"/>
      <c r="K2649" s="31"/>
      <c r="L2649" s="30">
        <v>202604</v>
      </c>
      <c r="M2649" s="31"/>
      <c r="N2649" s="30">
        <v>202604</v>
      </c>
      <c r="O2649" s="31"/>
      <c r="P2649" s="30"/>
      <c r="Z2649" s="44"/>
      <c r="AA2649" s="44"/>
      <c r="AB2649" s="44"/>
    </row>
    <row r="2650" s="35" customFormat="1" customHeight="1" spans="1:28">
      <c r="A2650" s="30"/>
      <c r="B2650" s="38">
        <v>46124</v>
      </c>
      <c r="C2650" s="69" t="s">
        <v>27</v>
      </c>
      <c r="D2650" s="30" t="s">
        <v>33</v>
      </c>
      <c r="E2650" s="30" t="s">
        <v>51</v>
      </c>
      <c r="F2650" s="56">
        <v>9254.4</v>
      </c>
      <c r="G2650" s="56"/>
      <c r="H2650" s="32">
        <v>1104698.81999999</v>
      </c>
      <c r="I2650" s="31" t="s">
        <v>52</v>
      </c>
      <c r="J2650" s="30"/>
      <c r="K2650" s="31"/>
      <c r="L2650" s="30">
        <v>202604</v>
      </c>
      <c r="M2650" s="31"/>
      <c r="N2650" s="30">
        <v>202604</v>
      </c>
      <c r="O2650" s="31"/>
      <c r="P2650" s="30"/>
      <c r="Z2650" s="44"/>
      <c r="AA2650" s="44"/>
      <c r="AB2650" s="44"/>
    </row>
    <row r="2651" s="35" customFormat="1" customHeight="1" spans="1:28">
      <c r="A2651" s="30"/>
      <c r="B2651" s="38">
        <v>46124</v>
      </c>
      <c r="C2651" s="69" t="s">
        <v>27</v>
      </c>
      <c r="D2651" s="30" t="s">
        <v>465</v>
      </c>
      <c r="E2651" s="30" t="s">
        <v>69</v>
      </c>
      <c r="F2651" s="56"/>
      <c r="G2651" s="56">
        <v>500000</v>
      </c>
      <c r="H2651" s="32">
        <v>604698.819999993</v>
      </c>
      <c r="I2651" s="31" t="s">
        <v>50</v>
      </c>
      <c r="J2651" s="30"/>
      <c r="K2651" s="31"/>
      <c r="L2651" s="30">
        <v>202604</v>
      </c>
      <c r="M2651" s="31"/>
      <c r="N2651" s="30">
        <v>202604</v>
      </c>
      <c r="O2651" s="31"/>
      <c r="P2651" s="30"/>
      <c r="Z2651" s="44"/>
      <c r="AA2651" s="44"/>
      <c r="AB2651" s="44"/>
    </row>
    <row r="2652" s="35" customFormat="1" customHeight="1" spans="1:28">
      <c r="A2652" s="30"/>
      <c r="B2652" s="38">
        <v>46125</v>
      </c>
      <c r="C2652" s="69" t="s">
        <v>27</v>
      </c>
      <c r="D2652" s="30" t="s">
        <v>33</v>
      </c>
      <c r="E2652" s="30" t="s">
        <v>55</v>
      </c>
      <c r="F2652" s="56">
        <v>7123.54</v>
      </c>
      <c r="G2652" s="56"/>
      <c r="H2652" s="32">
        <v>611822.359999993</v>
      </c>
      <c r="I2652" s="31" t="s">
        <v>56</v>
      </c>
      <c r="J2652" s="30"/>
      <c r="K2652" s="31"/>
      <c r="L2652" s="30">
        <v>202604</v>
      </c>
      <c r="M2652" s="31"/>
      <c r="N2652" s="30">
        <v>202604</v>
      </c>
      <c r="O2652" s="31"/>
      <c r="P2652" s="30"/>
      <c r="Z2652" s="44"/>
      <c r="AA2652" s="44"/>
      <c r="AB2652" s="44"/>
    </row>
    <row r="2653" s="35" customFormat="1" customHeight="1" spans="1:28">
      <c r="A2653" s="30"/>
      <c r="B2653" s="38">
        <v>46125</v>
      </c>
      <c r="C2653" s="69" t="s">
        <v>27</v>
      </c>
      <c r="D2653" s="30" t="s">
        <v>33</v>
      </c>
      <c r="E2653" s="30" t="s">
        <v>42</v>
      </c>
      <c r="F2653" s="79">
        <v>28490.28</v>
      </c>
      <c r="G2653" s="56"/>
      <c r="H2653" s="32">
        <v>640312.639999993</v>
      </c>
      <c r="I2653" s="31" t="s">
        <v>43</v>
      </c>
      <c r="J2653" s="30"/>
      <c r="K2653" s="31"/>
      <c r="L2653" s="30">
        <v>202604</v>
      </c>
      <c r="M2653" s="31"/>
      <c r="N2653" s="30">
        <v>202604</v>
      </c>
      <c r="O2653" s="31"/>
      <c r="P2653" s="30"/>
      <c r="Z2653" s="44"/>
      <c r="AA2653" s="44"/>
      <c r="AB2653" s="44"/>
    </row>
    <row r="2654" s="35" customFormat="1" customHeight="1" spans="1:28">
      <c r="A2654" s="30"/>
      <c r="B2654" s="38">
        <v>46126</v>
      </c>
      <c r="C2654" s="69" t="s">
        <v>27</v>
      </c>
      <c r="D2654" s="30" t="s">
        <v>33</v>
      </c>
      <c r="E2654" s="30" t="s">
        <v>38</v>
      </c>
      <c r="F2654" s="56">
        <v>1547.25</v>
      </c>
      <c r="G2654" s="56"/>
      <c r="H2654" s="32">
        <v>641859.889999993</v>
      </c>
      <c r="I2654" s="31" t="s">
        <v>39</v>
      </c>
      <c r="J2654" s="30"/>
      <c r="K2654" s="31"/>
      <c r="L2654" s="30">
        <v>202604</v>
      </c>
      <c r="M2654" s="31"/>
      <c r="N2654" s="30">
        <v>202604</v>
      </c>
      <c r="O2654" s="31"/>
      <c r="P2654" s="30"/>
      <c r="Z2654" s="44"/>
      <c r="AA2654" s="44"/>
      <c r="AB2654" s="44"/>
    </row>
    <row r="2655" s="35" customFormat="1" customHeight="1" spans="1:28">
      <c r="A2655" s="30"/>
      <c r="B2655" s="38">
        <v>46126</v>
      </c>
      <c r="C2655" s="69" t="s">
        <v>27</v>
      </c>
      <c r="D2655" s="30" t="s">
        <v>33</v>
      </c>
      <c r="E2655" s="30" t="s">
        <v>63</v>
      </c>
      <c r="F2655" s="56">
        <v>4072.72</v>
      </c>
      <c r="G2655" s="56"/>
      <c r="H2655" s="32">
        <v>645932.609999993</v>
      </c>
      <c r="I2655" s="31" t="s">
        <v>64</v>
      </c>
      <c r="J2655" s="30"/>
      <c r="K2655" s="31"/>
      <c r="L2655" s="30">
        <v>202604</v>
      </c>
      <c r="M2655" s="31"/>
      <c r="N2655" s="30">
        <v>202604</v>
      </c>
      <c r="O2655" s="31"/>
      <c r="P2655" s="30"/>
      <c r="Z2655" s="44"/>
      <c r="AA2655" s="44"/>
      <c r="AB2655" s="44"/>
    </row>
    <row r="2656" s="35" customFormat="1" customHeight="1" spans="1:28">
      <c r="A2656" s="30"/>
      <c r="B2656" s="38">
        <v>46126</v>
      </c>
      <c r="C2656" s="69" t="s">
        <v>27</v>
      </c>
      <c r="D2656" s="30" t="s">
        <v>33</v>
      </c>
      <c r="E2656" s="30" t="s">
        <v>40</v>
      </c>
      <c r="F2656" s="56">
        <v>1276.14</v>
      </c>
      <c r="G2656" s="56"/>
      <c r="H2656" s="32">
        <v>647208.749999993</v>
      </c>
      <c r="I2656" s="31" t="s">
        <v>41</v>
      </c>
      <c r="J2656" s="30"/>
      <c r="K2656" s="31"/>
      <c r="L2656" s="30">
        <v>202604</v>
      </c>
      <c r="M2656" s="31"/>
      <c r="N2656" s="30">
        <v>202604</v>
      </c>
      <c r="O2656" s="31"/>
      <c r="P2656" s="30"/>
      <c r="Z2656" s="44"/>
      <c r="AA2656" s="44"/>
      <c r="AB2656" s="44"/>
    </row>
    <row r="2657" s="35" customFormat="1" customHeight="1" spans="1:28">
      <c r="A2657" s="30"/>
      <c r="B2657" s="38">
        <v>46126</v>
      </c>
      <c r="C2657" s="69" t="s">
        <v>27</v>
      </c>
      <c r="D2657" s="30" t="s">
        <v>33</v>
      </c>
      <c r="E2657" s="30" t="s">
        <v>44</v>
      </c>
      <c r="F2657" s="56">
        <v>3249.9</v>
      </c>
      <c r="G2657" s="56"/>
      <c r="H2657" s="32">
        <v>650458.649999993</v>
      </c>
      <c r="I2657" s="31" t="s">
        <v>45</v>
      </c>
      <c r="J2657" s="30"/>
      <c r="K2657" s="31"/>
      <c r="L2657" s="30">
        <v>202604</v>
      </c>
      <c r="M2657" s="31"/>
      <c r="N2657" s="30">
        <v>202604</v>
      </c>
      <c r="O2657" s="31"/>
      <c r="P2657" s="30"/>
      <c r="Z2657" s="44"/>
      <c r="AA2657" s="44"/>
      <c r="AB2657" s="44"/>
    </row>
    <row r="2658" s="35" customFormat="1" customHeight="1" spans="1:28">
      <c r="A2658" s="30"/>
      <c r="B2658" s="38">
        <v>46127</v>
      </c>
      <c r="C2658" s="69" t="s">
        <v>27</v>
      </c>
      <c r="D2658" s="30" t="s">
        <v>33</v>
      </c>
      <c r="E2658" s="30" t="s">
        <v>34</v>
      </c>
      <c r="F2658" s="56">
        <v>1467.3</v>
      </c>
      <c r="G2658" s="56"/>
      <c r="H2658" s="32">
        <v>651925.949999993</v>
      </c>
      <c r="I2658" s="31" t="s">
        <v>35</v>
      </c>
      <c r="J2658" s="30"/>
      <c r="K2658" s="31"/>
      <c r="L2658" s="30">
        <v>202604</v>
      </c>
      <c r="M2658" s="31"/>
      <c r="N2658" s="30">
        <v>202604</v>
      </c>
      <c r="O2658" s="31"/>
      <c r="P2658" s="30"/>
      <c r="Z2658" s="44"/>
      <c r="AA2658" s="44"/>
      <c r="AB2658" s="44"/>
    </row>
    <row r="2659" s="35" customFormat="1" customHeight="1" spans="1:28">
      <c r="A2659" s="30"/>
      <c r="B2659" s="38">
        <v>46127</v>
      </c>
      <c r="C2659" s="69" t="s">
        <v>27</v>
      </c>
      <c r="D2659" s="30" t="s">
        <v>465</v>
      </c>
      <c r="E2659" s="30" t="s">
        <v>53</v>
      </c>
      <c r="F2659" s="56">
        <v>12525.67</v>
      </c>
      <c r="G2659" s="56"/>
      <c r="H2659" s="32">
        <v>664451.619999993</v>
      </c>
      <c r="I2659" s="31" t="s">
        <v>54</v>
      </c>
      <c r="J2659" s="30"/>
      <c r="K2659" s="31"/>
      <c r="L2659" s="30">
        <v>202604</v>
      </c>
      <c r="M2659" s="31"/>
      <c r="N2659" s="30">
        <v>202604</v>
      </c>
      <c r="O2659" s="31"/>
      <c r="P2659" s="30"/>
      <c r="Z2659" s="44"/>
      <c r="AA2659" s="44"/>
      <c r="AB2659" s="44"/>
    </row>
    <row r="2660" s="35" customFormat="1" customHeight="1" spans="1:28">
      <c r="A2660" s="30"/>
      <c r="B2660" s="38">
        <v>46127</v>
      </c>
      <c r="C2660" s="69" t="s">
        <v>27</v>
      </c>
      <c r="D2660" s="30" t="s">
        <v>465</v>
      </c>
      <c r="E2660" s="30" t="s">
        <v>36</v>
      </c>
      <c r="F2660" s="56">
        <v>1413.42</v>
      </c>
      <c r="G2660" s="56"/>
      <c r="H2660" s="32">
        <v>665865.039999993</v>
      </c>
      <c r="I2660" s="31" t="s">
        <v>37</v>
      </c>
      <c r="J2660" s="30"/>
      <c r="K2660" s="31"/>
      <c r="L2660" s="30">
        <v>202604</v>
      </c>
      <c r="M2660" s="31"/>
      <c r="N2660" s="30">
        <v>202604</v>
      </c>
      <c r="O2660" s="31"/>
      <c r="P2660" s="30"/>
      <c r="Z2660" s="44"/>
      <c r="AA2660" s="44"/>
      <c r="AB2660" s="44"/>
    </row>
    <row r="2661" s="35" customFormat="1" customHeight="1" spans="1:28">
      <c r="A2661" s="30"/>
      <c r="B2661" s="38">
        <v>46127</v>
      </c>
      <c r="C2661" s="69" t="s">
        <v>27</v>
      </c>
      <c r="D2661" s="30" t="s">
        <v>33</v>
      </c>
      <c r="E2661" s="30" t="s">
        <v>59</v>
      </c>
      <c r="F2661" s="56">
        <v>2822.53</v>
      </c>
      <c r="G2661" s="56"/>
      <c r="H2661" s="32">
        <v>668687.569999992</v>
      </c>
      <c r="I2661" s="31" t="s">
        <v>60</v>
      </c>
      <c r="J2661" s="30"/>
      <c r="K2661" s="31"/>
      <c r="L2661" s="30">
        <v>202604</v>
      </c>
      <c r="M2661" s="31"/>
      <c r="N2661" s="30">
        <v>202604</v>
      </c>
      <c r="O2661" s="31"/>
      <c r="P2661" s="30"/>
      <c r="Z2661" s="44"/>
      <c r="AA2661" s="44"/>
      <c r="AB2661" s="44"/>
    </row>
    <row r="2662" s="35" customFormat="1" customHeight="1" spans="1:28">
      <c r="A2662" s="30"/>
      <c r="B2662" s="38">
        <v>46127</v>
      </c>
      <c r="C2662" s="69" t="s">
        <v>27</v>
      </c>
      <c r="D2662" s="30" t="s">
        <v>33</v>
      </c>
      <c r="E2662" s="30" t="s">
        <v>57</v>
      </c>
      <c r="F2662" s="56">
        <v>10815.83</v>
      </c>
      <c r="G2662" s="56"/>
      <c r="H2662" s="32">
        <v>679503.399999992</v>
      </c>
      <c r="I2662" s="31" t="s">
        <v>58</v>
      </c>
      <c r="J2662" s="30"/>
      <c r="K2662" s="31"/>
      <c r="L2662" s="30">
        <v>202604</v>
      </c>
      <c r="M2662" s="31"/>
      <c r="N2662" s="30">
        <v>202604</v>
      </c>
      <c r="O2662" s="31"/>
      <c r="P2662" s="30"/>
      <c r="Z2662" s="44"/>
      <c r="AA2662" s="44"/>
      <c r="AB2662" s="44"/>
    </row>
    <row r="2663" s="35" customFormat="1" customHeight="1" spans="1:28">
      <c r="A2663" s="30"/>
      <c r="B2663" s="38">
        <v>46127</v>
      </c>
      <c r="C2663" s="69" t="s">
        <v>27</v>
      </c>
      <c r="D2663" s="30" t="s">
        <v>33</v>
      </c>
      <c r="E2663" s="30" t="s">
        <v>57</v>
      </c>
      <c r="F2663" s="56">
        <v>5</v>
      </c>
      <c r="G2663" s="56"/>
      <c r="H2663" s="32">
        <v>679508.399999992</v>
      </c>
      <c r="I2663" s="31" t="s">
        <v>58</v>
      </c>
      <c r="J2663" s="30"/>
      <c r="K2663" s="31"/>
      <c r="L2663" s="30">
        <v>202604</v>
      </c>
      <c r="M2663" s="31"/>
      <c r="N2663" s="30">
        <v>202604</v>
      </c>
      <c r="O2663" s="31"/>
      <c r="P2663" s="30"/>
      <c r="Z2663" s="44"/>
      <c r="AA2663" s="44"/>
      <c r="AB2663" s="44"/>
    </row>
    <row r="2664" s="35" customFormat="1" customHeight="1" spans="1:28">
      <c r="A2664" s="30"/>
      <c r="B2664" s="38">
        <v>46127</v>
      </c>
      <c r="C2664" s="69" t="s">
        <v>27</v>
      </c>
      <c r="D2664" s="30" t="s">
        <v>33</v>
      </c>
      <c r="E2664" s="30" t="s">
        <v>61</v>
      </c>
      <c r="F2664" s="56">
        <v>8628.8</v>
      </c>
      <c r="G2664" s="56"/>
      <c r="H2664" s="32">
        <v>688137.199999992</v>
      </c>
      <c r="I2664" s="31" t="s">
        <v>62</v>
      </c>
      <c r="J2664" s="30"/>
      <c r="K2664" s="31"/>
      <c r="L2664" s="30">
        <v>202604</v>
      </c>
      <c r="M2664" s="31"/>
      <c r="N2664" s="30">
        <v>202604</v>
      </c>
      <c r="O2664" s="31"/>
      <c r="P2664" s="30"/>
      <c r="Z2664" s="44"/>
      <c r="AA2664" s="44"/>
      <c r="AB2664" s="44"/>
    </row>
    <row r="2665" s="35" customFormat="1" customHeight="1" spans="1:28">
      <c r="A2665" s="30"/>
      <c r="B2665" s="38">
        <v>46127</v>
      </c>
      <c r="C2665" s="69" t="s">
        <v>27</v>
      </c>
      <c r="D2665" s="30" t="s">
        <v>33</v>
      </c>
      <c r="E2665" s="30" t="s">
        <v>65</v>
      </c>
      <c r="F2665" s="56">
        <v>6109.49</v>
      </c>
      <c r="G2665" s="56"/>
      <c r="H2665" s="32">
        <v>694246.689999992</v>
      </c>
      <c r="I2665" s="31" t="s">
        <v>66</v>
      </c>
      <c r="J2665" s="30"/>
      <c r="K2665" s="31"/>
      <c r="L2665" s="30">
        <v>202604</v>
      </c>
      <c r="M2665" s="31"/>
      <c r="N2665" s="30">
        <v>202604</v>
      </c>
      <c r="O2665" s="31"/>
      <c r="P2665" s="30"/>
      <c r="Z2665" s="44"/>
      <c r="AA2665" s="44"/>
      <c r="AB2665" s="44"/>
    </row>
    <row r="2666" s="35" customFormat="1" customHeight="1" spans="1:28">
      <c r="A2666" s="30"/>
      <c r="B2666" s="38">
        <v>46127</v>
      </c>
      <c r="C2666" s="69" t="s">
        <v>27</v>
      </c>
      <c r="D2666" s="30" t="s">
        <v>33</v>
      </c>
      <c r="E2666" s="30" t="s">
        <v>51</v>
      </c>
      <c r="F2666" s="56">
        <v>7910.8</v>
      </c>
      <c r="G2666" s="56"/>
      <c r="H2666" s="32">
        <v>702157.489999992</v>
      </c>
      <c r="I2666" s="31" t="s">
        <v>52</v>
      </c>
      <c r="J2666" s="30"/>
      <c r="K2666" s="31"/>
      <c r="L2666" s="30">
        <v>202604</v>
      </c>
      <c r="M2666" s="31"/>
      <c r="N2666" s="30">
        <v>202604</v>
      </c>
      <c r="O2666" s="31"/>
      <c r="P2666" s="30"/>
      <c r="Z2666" s="44"/>
      <c r="AA2666" s="44"/>
      <c r="AB2666" s="44"/>
    </row>
    <row r="2667" s="35" customFormat="1" customHeight="1" spans="1:28">
      <c r="A2667" s="30"/>
      <c r="B2667" s="38">
        <v>46128</v>
      </c>
      <c r="C2667" s="69" t="s">
        <v>27</v>
      </c>
      <c r="D2667" s="30" t="s">
        <v>33</v>
      </c>
      <c r="E2667" s="30" t="s">
        <v>42</v>
      </c>
      <c r="F2667" s="56">
        <v>36571.4</v>
      </c>
      <c r="G2667" s="56"/>
      <c r="H2667" s="32">
        <v>738728.889999992</v>
      </c>
      <c r="I2667" s="31" t="s">
        <v>43</v>
      </c>
      <c r="J2667" s="30"/>
      <c r="K2667" s="31"/>
      <c r="L2667" s="30">
        <v>202604</v>
      </c>
      <c r="M2667" s="31"/>
      <c r="N2667" s="30">
        <v>202604</v>
      </c>
      <c r="O2667" s="31"/>
      <c r="P2667" s="30"/>
      <c r="Z2667" s="44"/>
      <c r="AA2667" s="44"/>
      <c r="AB2667" s="44"/>
    </row>
    <row r="2668" s="35" customFormat="1" customHeight="1" spans="1:28">
      <c r="A2668" s="30"/>
      <c r="B2668" s="38">
        <v>46128</v>
      </c>
      <c r="C2668" s="69" t="s">
        <v>27</v>
      </c>
      <c r="D2668" s="30" t="s">
        <v>33</v>
      </c>
      <c r="E2668" s="30" t="s">
        <v>55</v>
      </c>
      <c r="F2668" s="56">
        <v>9097.56</v>
      </c>
      <c r="G2668" s="56"/>
      <c r="H2668" s="32">
        <v>747826.449999992</v>
      </c>
      <c r="I2668" s="31" t="s">
        <v>56</v>
      </c>
      <c r="J2668" s="30"/>
      <c r="K2668" s="31"/>
      <c r="L2668" s="30">
        <v>202604</v>
      </c>
      <c r="M2668" s="31"/>
      <c r="N2668" s="30">
        <v>202604</v>
      </c>
      <c r="O2668" s="31"/>
      <c r="P2668" s="30"/>
      <c r="Z2668" s="44"/>
      <c r="AA2668" s="44"/>
      <c r="AB2668" s="44"/>
    </row>
    <row r="2669" s="35" customFormat="1" customHeight="1" spans="1:28">
      <c r="A2669" s="30"/>
      <c r="B2669" s="38">
        <v>46129</v>
      </c>
      <c r="C2669" s="69" t="s">
        <v>27</v>
      </c>
      <c r="D2669" s="30" t="s">
        <v>465</v>
      </c>
      <c r="E2669" s="30" t="s">
        <v>67</v>
      </c>
      <c r="F2669" s="56"/>
      <c r="G2669" s="56">
        <v>3200</v>
      </c>
      <c r="H2669" s="32">
        <v>744626.449999992</v>
      </c>
      <c r="I2669" s="31" t="s">
        <v>50</v>
      </c>
      <c r="J2669" s="30"/>
      <c r="K2669" s="31"/>
      <c r="L2669" s="30">
        <v>202604</v>
      </c>
      <c r="M2669" s="31"/>
      <c r="N2669" s="30">
        <v>202604</v>
      </c>
      <c r="O2669" s="31"/>
      <c r="P2669" s="30"/>
      <c r="Z2669" s="44"/>
      <c r="AA2669" s="44"/>
      <c r="AB2669" s="44"/>
    </row>
    <row r="2670" s="35" customFormat="1" customHeight="1" spans="1:28">
      <c r="A2670" s="30"/>
      <c r="B2670" s="38">
        <v>46130</v>
      </c>
      <c r="C2670" s="69" t="s">
        <v>27</v>
      </c>
      <c r="D2670" s="30" t="s">
        <v>33</v>
      </c>
      <c r="E2670" s="30" t="s">
        <v>65</v>
      </c>
      <c r="F2670" s="56">
        <v>4851.79</v>
      </c>
      <c r="G2670" s="56"/>
      <c r="H2670" s="32">
        <v>749478.239999992</v>
      </c>
      <c r="I2670" s="31" t="s">
        <v>66</v>
      </c>
      <c r="J2670" s="30"/>
      <c r="K2670" s="31"/>
      <c r="L2670" s="30">
        <v>202604</v>
      </c>
      <c r="M2670" s="31"/>
      <c r="N2670" s="30">
        <v>202604</v>
      </c>
      <c r="O2670" s="31"/>
      <c r="P2670" s="30"/>
      <c r="Z2670" s="44"/>
      <c r="AA2670" s="44"/>
      <c r="AB2670" s="44"/>
    </row>
    <row r="2671" s="35" customFormat="1" customHeight="1" spans="1:28">
      <c r="A2671" s="30"/>
      <c r="B2671" s="38">
        <v>46130</v>
      </c>
      <c r="C2671" s="69" t="s">
        <v>27</v>
      </c>
      <c r="D2671" s="30" t="s">
        <v>33</v>
      </c>
      <c r="E2671" s="30" t="s">
        <v>51</v>
      </c>
      <c r="F2671" s="56">
        <v>8109.36</v>
      </c>
      <c r="G2671" s="56"/>
      <c r="H2671" s="32">
        <v>757587.599999992</v>
      </c>
      <c r="I2671" s="31" t="s">
        <v>52</v>
      </c>
      <c r="J2671" s="30"/>
      <c r="K2671" s="31"/>
      <c r="L2671" s="30">
        <v>202604</v>
      </c>
      <c r="M2671" s="31"/>
      <c r="N2671" s="30">
        <v>202604</v>
      </c>
      <c r="O2671" s="31"/>
      <c r="P2671" s="30"/>
      <c r="Z2671" s="44"/>
      <c r="AA2671" s="44"/>
      <c r="AB2671" s="44"/>
    </row>
    <row r="2672" s="35" customFormat="1" customHeight="1" spans="1:28">
      <c r="A2672" s="30"/>
      <c r="B2672" s="38">
        <v>46131</v>
      </c>
      <c r="C2672" s="69" t="s">
        <v>27</v>
      </c>
      <c r="D2672" s="30" t="s">
        <v>33</v>
      </c>
      <c r="E2672" s="30" t="s">
        <v>42</v>
      </c>
      <c r="F2672" s="56">
        <v>29448.87</v>
      </c>
      <c r="G2672" s="56"/>
      <c r="H2672" s="32">
        <v>787036.469999992</v>
      </c>
      <c r="I2672" s="31" t="s">
        <v>43</v>
      </c>
      <c r="J2672" s="30"/>
      <c r="K2672" s="31"/>
      <c r="L2672" s="30">
        <v>202604</v>
      </c>
      <c r="M2672" s="31"/>
      <c r="N2672" s="30">
        <v>202604</v>
      </c>
      <c r="O2672" s="31"/>
      <c r="P2672" s="30"/>
      <c r="Z2672" s="44"/>
      <c r="AA2672" s="44"/>
      <c r="AB2672" s="44"/>
    </row>
    <row r="2673" s="35" customFormat="1" customHeight="1" spans="1:28">
      <c r="A2673" s="30"/>
      <c r="B2673" s="38">
        <v>46131</v>
      </c>
      <c r="C2673" s="69" t="s">
        <v>27</v>
      </c>
      <c r="D2673" s="30" t="s">
        <v>33</v>
      </c>
      <c r="E2673" s="30" t="s">
        <v>55</v>
      </c>
      <c r="F2673" s="56">
        <v>6841.88</v>
      </c>
      <c r="G2673" s="56"/>
      <c r="H2673" s="32">
        <v>793878.349999992</v>
      </c>
      <c r="I2673" s="31" t="s">
        <v>56</v>
      </c>
      <c r="J2673" s="30"/>
      <c r="K2673" s="31"/>
      <c r="L2673" s="30">
        <v>202604</v>
      </c>
      <c r="M2673" s="31"/>
      <c r="N2673" s="30">
        <v>202604</v>
      </c>
      <c r="O2673" s="31"/>
      <c r="P2673" s="30"/>
      <c r="Z2673" s="44"/>
      <c r="AA2673" s="44"/>
      <c r="AB2673" s="44"/>
    </row>
    <row r="2674" s="35" customFormat="1" customHeight="1" spans="1:28">
      <c r="A2674" s="30"/>
      <c r="B2674" s="38">
        <v>46132</v>
      </c>
      <c r="C2674" s="69" t="s">
        <v>27</v>
      </c>
      <c r="D2674" s="30" t="s">
        <v>465</v>
      </c>
      <c r="E2674" s="80" t="s">
        <v>778</v>
      </c>
      <c r="F2674" s="56"/>
      <c r="G2674" s="56">
        <v>300000</v>
      </c>
      <c r="H2674" s="32">
        <v>493878.349999992</v>
      </c>
      <c r="I2674" s="31" t="s">
        <v>50</v>
      </c>
      <c r="J2674" s="30"/>
      <c r="K2674" s="31"/>
      <c r="L2674" s="30">
        <v>202604</v>
      </c>
      <c r="M2674" s="31"/>
      <c r="N2674" s="30">
        <v>202604</v>
      </c>
      <c r="O2674" s="31"/>
      <c r="P2674" s="30"/>
      <c r="Z2674" s="44"/>
      <c r="AA2674" s="44"/>
      <c r="AB2674" s="44"/>
    </row>
    <row r="2675" s="35" customFormat="1" customHeight="1" spans="1:28">
      <c r="A2675" s="30"/>
      <c r="B2675" s="38">
        <v>46133</v>
      </c>
      <c r="C2675" s="69" t="s">
        <v>27</v>
      </c>
      <c r="D2675" s="30" t="s">
        <v>33</v>
      </c>
      <c r="E2675" s="80" t="s">
        <v>34</v>
      </c>
      <c r="F2675" s="56">
        <v>1714.64</v>
      </c>
      <c r="G2675" s="56"/>
      <c r="H2675" s="32">
        <v>495592.989999992</v>
      </c>
      <c r="I2675" s="31" t="s">
        <v>35</v>
      </c>
      <c r="J2675" s="30"/>
      <c r="K2675" s="31"/>
      <c r="L2675" s="30">
        <v>202604</v>
      </c>
      <c r="M2675" s="31"/>
      <c r="N2675" s="30">
        <v>202604</v>
      </c>
      <c r="O2675" s="31"/>
      <c r="P2675" s="30"/>
      <c r="Z2675" s="44"/>
      <c r="AA2675" s="44"/>
      <c r="AB2675" s="44"/>
    </row>
    <row r="2676" s="35" customFormat="1" customHeight="1" spans="1:28">
      <c r="A2676" s="30"/>
      <c r="B2676" s="38">
        <v>46133</v>
      </c>
      <c r="C2676" s="69" t="s">
        <v>27</v>
      </c>
      <c r="D2676" s="30" t="s">
        <v>465</v>
      </c>
      <c r="E2676" s="80" t="s">
        <v>53</v>
      </c>
      <c r="F2676" s="56">
        <v>12376.78</v>
      </c>
      <c r="G2676" s="56"/>
      <c r="H2676" s="32">
        <v>507969.769999992</v>
      </c>
      <c r="I2676" s="31" t="s">
        <v>54</v>
      </c>
      <c r="J2676" s="30"/>
      <c r="K2676" s="31"/>
      <c r="L2676" s="30">
        <v>202604</v>
      </c>
      <c r="M2676" s="31"/>
      <c r="N2676" s="30">
        <v>202604</v>
      </c>
      <c r="O2676" s="31"/>
      <c r="P2676" s="30"/>
      <c r="Z2676" s="44"/>
      <c r="AA2676" s="44"/>
      <c r="AB2676" s="44"/>
    </row>
    <row r="2677" s="35" customFormat="1" customHeight="1" spans="1:28">
      <c r="A2677" s="30"/>
      <c r="B2677" s="38">
        <v>46133</v>
      </c>
      <c r="C2677" s="69" t="s">
        <v>27</v>
      </c>
      <c r="D2677" s="30" t="s">
        <v>33</v>
      </c>
      <c r="E2677" s="80" t="s">
        <v>38</v>
      </c>
      <c r="F2677" s="56">
        <v>1362.57</v>
      </c>
      <c r="G2677" s="56"/>
      <c r="H2677" s="32">
        <v>509332.339999992</v>
      </c>
      <c r="I2677" s="31" t="s">
        <v>39</v>
      </c>
      <c r="J2677" s="30"/>
      <c r="K2677" s="31"/>
      <c r="L2677" s="30">
        <v>202604</v>
      </c>
      <c r="M2677" s="31"/>
      <c r="N2677" s="30">
        <v>202604</v>
      </c>
      <c r="O2677" s="31"/>
      <c r="P2677" s="30"/>
      <c r="Z2677" s="44"/>
      <c r="AA2677" s="44"/>
      <c r="AB2677" s="44"/>
    </row>
    <row r="2678" s="35" customFormat="1" customHeight="1" spans="1:28">
      <c r="A2678" s="30"/>
      <c r="B2678" s="38">
        <v>46133</v>
      </c>
      <c r="C2678" s="69" t="s">
        <v>27</v>
      </c>
      <c r="D2678" s="30" t="s">
        <v>465</v>
      </c>
      <c r="E2678" s="80" t="s">
        <v>36</v>
      </c>
      <c r="F2678" s="56">
        <v>1023.68</v>
      </c>
      <c r="G2678" s="56"/>
      <c r="H2678" s="32">
        <v>510356.019999992</v>
      </c>
      <c r="I2678" s="31" t="s">
        <v>37</v>
      </c>
      <c r="J2678" s="30"/>
      <c r="K2678" s="31"/>
      <c r="L2678" s="30">
        <v>202604</v>
      </c>
      <c r="M2678" s="31"/>
      <c r="N2678" s="30">
        <v>202604</v>
      </c>
      <c r="O2678" s="31"/>
      <c r="P2678" s="30"/>
      <c r="Z2678" s="44"/>
      <c r="AA2678" s="44"/>
      <c r="AB2678" s="44"/>
    </row>
    <row r="2679" s="35" customFormat="1" customHeight="1" spans="1:28">
      <c r="A2679" s="30"/>
      <c r="B2679" s="38">
        <v>46133</v>
      </c>
      <c r="C2679" s="69" t="s">
        <v>27</v>
      </c>
      <c r="D2679" s="30" t="s">
        <v>33</v>
      </c>
      <c r="E2679" s="80" t="s">
        <v>63</v>
      </c>
      <c r="F2679" s="56">
        <v>2957.11</v>
      </c>
      <c r="G2679" s="56"/>
      <c r="H2679" s="32">
        <v>513313.129999992</v>
      </c>
      <c r="I2679" s="31" t="s">
        <v>64</v>
      </c>
      <c r="J2679" s="30"/>
      <c r="K2679" s="31"/>
      <c r="L2679" s="30">
        <v>202604</v>
      </c>
      <c r="M2679" s="31"/>
      <c r="N2679" s="30">
        <v>202604</v>
      </c>
      <c r="O2679" s="31"/>
      <c r="P2679" s="30"/>
      <c r="Z2679" s="44"/>
      <c r="AA2679" s="44"/>
      <c r="AB2679" s="44"/>
    </row>
    <row r="2680" s="35" customFormat="1" customHeight="1" spans="1:28">
      <c r="A2680" s="30"/>
      <c r="B2680" s="38">
        <v>46133</v>
      </c>
      <c r="C2680" s="69" t="s">
        <v>27</v>
      </c>
      <c r="D2680" s="30" t="s">
        <v>33</v>
      </c>
      <c r="E2680" s="80" t="s">
        <v>40</v>
      </c>
      <c r="F2680" s="56">
        <v>991.59</v>
      </c>
      <c r="G2680" s="56"/>
      <c r="H2680" s="32">
        <v>514304.719999992</v>
      </c>
      <c r="I2680" s="31" t="s">
        <v>41</v>
      </c>
      <c r="J2680" s="30"/>
      <c r="K2680" s="31"/>
      <c r="L2680" s="30">
        <v>202604</v>
      </c>
      <c r="M2680" s="31"/>
      <c r="N2680" s="30">
        <v>202604</v>
      </c>
      <c r="O2680" s="31"/>
      <c r="P2680" s="30"/>
      <c r="Z2680" s="44"/>
      <c r="AA2680" s="44"/>
      <c r="AB2680" s="44"/>
    </row>
    <row r="2681" s="35" customFormat="1" customHeight="1" spans="1:28">
      <c r="A2681" s="30"/>
      <c r="B2681" s="38">
        <v>46134</v>
      </c>
      <c r="C2681" s="69" t="s">
        <v>27</v>
      </c>
      <c r="D2681" s="30" t="s">
        <v>33</v>
      </c>
      <c r="E2681" s="80" t="s">
        <v>57</v>
      </c>
      <c r="F2681" s="56">
        <v>11455.46</v>
      </c>
      <c r="G2681" s="56"/>
      <c r="H2681" s="32">
        <v>525760.179999992</v>
      </c>
      <c r="I2681" s="31" t="s">
        <v>58</v>
      </c>
      <c r="J2681" s="30"/>
      <c r="K2681" s="31"/>
      <c r="L2681" s="30">
        <v>202604</v>
      </c>
      <c r="M2681" s="31"/>
      <c r="N2681" s="30">
        <v>202604</v>
      </c>
      <c r="O2681" s="31"/>
      <c r="P2681" s="30"/>
      <c r="Z2681" s="44"/>
      <c r="AA2681" s="44"/>
      <c r="AB2681" s="44"/>
    </row>
    <row r="2682" s="35" customFormat="1" customHeight="1" spans="1:28">
      <c r="A2682" s="30"/>
      <c r="B2682" s="38">
        <v>46134</v>
      </c>
      <c r="C2682" s="69" t="s">
        <v>27</v>
      </c>
      <c r="D2682" s="30" t="s">
        <v>33</v>
      </c>
      <c r="E2682" s="80" t="s">
        <v>59</v>
      </c>
      <c r="F2682" s="56">
        <v>3164.14</v>
      </c>
      <c r="G2682" s="56"/>
      <c r="H2682" s="32">
        <v>528924.319999992</v>
      </c>
      <c r="I2682" s="31" t="s">
        <v>60</v>
      </c>
      <c r="J2682" s="30"/>
      <c r="K2682" s="31"/>
      <c r="L2682" s="30">
        <v>202604</v>
      </c>
      <c r="M2682" s="31"/>
      <c r="N2682" s="30">
        <v>202604</v>
      </c>
      <c r="O2682" s="31"/>
      <c r="P2682" s="30"/>
      <c r="Z2682" s="44"/>
      <c r="AA2682" s="44"/>
      <c r="AB2682" s="44"/>
    </row>
    <row r="2683" s="35" customFormat="1" customHeight="1" spans="1:28">
      <c r="A2683" s="30"/>
      <c r="B2683" s="38">
        <v>46134</v>
      </c>
      <c r="C2683" s="69" t="s">
        <v>27</v>
      </c>
      <c r="D2683" s="30" t="s">
        <v>33</v>
      </c>
      <c r="E2683" s="80" t="s">
        <v>44</v>
      </c>
      <c r="F2683" s="56">
        <v>1682.45</v>
      </c>
      <c r="G2683" s="56"/>
      <c r="H2683" s="32">
        <v>530606.769999992</v>
      </c>
      <c r="I2683" s="31" t="s">
        <v>45</v>
      </c>
      <c r="J2683" s="30"/>
      <c r="K2683" s="31"/>
      <c r="L2683" s="30">
        <v>202604</v>
      </c>
      <c r="M2683" s="31"/>
      <c r="N2683" s="30">
        <v>202604</v>
      </c>
      <c r="O2683" s="31"/>
      <c r="P2683" s="30"/>
      <c r="Z2683" s="44"/>
      <c r="AA2683" s="44"/>
      <c r="AB2683" s="44"/>
    </row>
    <row r="2684" s="35" customFormat="1" customHeight="1" spans="1:28">
      <c r="A2684" s="30"/>
      <c r="B2684" s="38">
        <v>46134</v>
      </c>
      <c r="C2684" s="69" t="s">
        <v>27</v>
      </c>
      <c r="D2684" s="30" t="s">
        <v>33</v>
      </c>
      <c r="E2684" s="80" t="s">
        <v>51</v>
      </c>
      <c r="F2684" s="56">
        <v>7904.18</v>
      </c>
      <c r="G2684" s="56"/>
      <c r="H2684" s="32">
        <v>538510.949999992</v>
      </c>
      <c r="I2684" s="31" t="s">
        <v>52</v>
      </c>
      <c r="J2684" s="30"/>
      <c r="K2684" s="31"/>
      <c r="L2684" s="30">
        <v>202604</v>
      </c>
      <c r="M2684" s="31"/>
      <c r="N2684" s="30">
        <v>202604</v>
      </c>
      <c r="O2684" s="31"/>
      <c r="P2684" s="30"/>
      <c r="Z2684" s="44"/>
      <c r="AA2684" s="44"/>
      <c r="AB2684" s="44"/>
    </row>
    <row r="2685" s="35" customFormat="1" customHeight="1" spans="1:28">
      <c r="A2685" s="30"/>
      <c r="B2685" s="38">
        <v>46134</v>
      </c>
      <c r="C2685" s="69" t="s">
        <v>27</v>
      </c>
      <c r="D2685" s="30" t="s">
        <v>33</v>
      </c>
      <c r="E2685" s="80" t="s">
        <v>65</v>
      </c>
      <c r="F2685" s="56">
        <v>6111.57</v>
      </c>
      <c r="G2685" s="56"/>
      <c r="H2685" s="32">
        <v>544622.519999992</v>
      </c>
      <c r="I2685" s="31" t="s">
        <v>66</v>
      </c>
      <c r="J2685" s="30"/>
      <c r="K2685" s="31"/>
      <c r="L2685" s="30">
        <v>202604</v>
      </c>
      <c r="M2685" s="31"/>
      <c r="N2685" s="30">
        <v>202604</v>
      </c>
      <c r="O2685" s="31"/>
      <c r="P2685" s="30"/>
      <c r="Z2685" s="44"/>
      <c r="AA2685" s="44"/>
      <c r="AB2685" s="44"/>
    </row>
    <row r="2686" s="35" customFormat="1" customHeight="1" spans="1:28">
      <c r="A2686" s="30"/>
      <c r="B2686" s="38">
        <v>46134</v>
      </c>
      <c r="C2686" s="69" t="s">
        <v>27</v>
      </c>
      <c r="D2686" s="30" t="s">
        <v>33</v>
      </c>
      <c r="E2686" s="80" t="s">
        <v>42</v>
      </c>
      <c r="F2686" s="56">
        <v>26112.62</v>
      </c>
      <c r="G2686" s="56"/>
      <c r="H2686" s="32">
        <v>570735.139999992</v>
      </c>
      <c r="I2686" s="31" t="s">
        <v>43</v>
      </c>
      <c r="J2686" s="30"/>
      <c r="K2686" s="31"/>
      <c r="L2686" s="30">
        <v>202604</v>
      </c>
      <c r="M2686" s="31"/>
      <c r="N2686" s="30">
        <v>202604</v>
      </c>
      <c r="O2686" s="31"/>
      <c r="P2686" s="30"/>
      <c r="Z2686" s="44"/>
      <c r="AA2686" s="44"/>
      <c r="AB2686" s="44"/>
    </row>
    <row r="2687" s="35" customFormat="1" customHeight="1" spans="1:28">
      <c r="A2687" s="30"/>
      <c r="B2687" s="38">
        <v>46135</v>
      </c>
      <c r="C2687" s="69" t="s">
        <v>27</v>
      </c>
      <c r="D2687" s="30" t="s">
        <v>465</v>
      </c>
      <c r="E2687" s="80" t="s">
        <v>67</v>
      </c>
      <c r="F2687" s="56"/>
      <c r="G2687" s="56">
        <v>3000</v>
      </c>
      <c r="H2687" s="32">
        <v>567735.139999992</v>
      </c>
      <c r="I2687" s="31" t="s">
        <v>50</v>
      </c>
      <c r="J2687" s="30"/>
      <c r="K2687" s="31"/>
      <c r="L2687" s="30">
        <v>202604</v>
      </c>
      <c r="M2687" s="31"/>
      <c r="N2687" s="30">
        <v>202604</v>
      </c>
      <c r="O2687" s="31"/>
      <c r="P2687" s="30"/>
      <c r="Z2687" s="44"/>
      <c r="AA2687" s="44"/>
      <c r="AB2687" s="44"/>
    </row>
    <row r="2688" s="35" customFormat="1" customHeight="1" spans="1:28">
      <c r="A2688" s="30"/>
      <c r="B2688" s="38">
        <v>46136</v>
      </c>
      <c r="C2688" s="69" t="s">
        <v>27</v>
      </c>
      <c r="D2688" s="30" t="s">
        <v>33</v>
      </c>
      <c r="E2688" s="80" t="s">
        <v>61</v>
      </c>
      <c r="F2688" s="56">
        <v>8547.51</v>
      </c>
      <c r="G2688" s="56"/>
      <c r="H2688" s="32">
        <v>576282.649999992</v>
      </c>
      <c r="I2688" s="31" t="s">
        <v>62</v>
      </c>
      <c r="J2688" s="30"/>
      <c r="K2688" s="31"/>
      <c r="L2688" s="30">
        <v>202604</v>
      </c>
      <c r="M2688" s="31"/>
      <c r="N2688" s="30">
        <v>202604</v>
      </c>
      <c r="O2688" s="31"/>
      <c r="P2688" s="30"/>
      <c r="Z2688" s="44"/>
      <c r="AA2688" s="44"/>
      <c r="AB2688" s="44"/>
    </row>
    <row r="2689" s="35" customFormat="1" customHeight="1" spans="1:28">
      <c r="A2689" s="30"/>
      <c r="B2689" s="38">
        <v>46137</v>
      </c>
      <c r="C2689" s="69" t="s">
        <v>27</v>
      </c>
      <c r="D2689" s="30" t="s">
        <v>33</v>
      </c>
      <c r="E2689" s="80" t="s">
        <v>65</v>
      </c>
      <c r="F2689" s="56">
        <v>5962.51</v>
      </c>
      <c r="G2689" s="56"/>
      <c r="H2689" s="32">
        <v>582245.159999992</v>
      </c>
      <c r="I2689" s="31" t="s">
        <v>66</v>
      </c>
      <c r="J2689" s="30"/>
      <c r="K2689" s="31"/>
      <c r="L2689" s="30">
        <v>202604</v>
      </c>
      <c r="M2689" s="31"/>
      <c r="N2689" s="30">
        <v>202604</v>
      </c>
      <c r="O2689" s="31"/>
      <c r="P2689" s="30"/>
      <c r="Z2689" s="44"/>
      <c r="AA2689" s="44"/>
      <c r="AB2689" s="44"/>
    </row>
    <row r="2690" s="35" customFormat="1" customHeight="1" spans="1:28">
      <c r="A2690" s="30"/>
      <c r="B2690" s="38">
        <v>46137</v>
      </c>
      <c r="C2690" s="69" t="s">
        <v>27</v>
      </c>
      <c r="D2690" s="30" t="s">
        <v>33</v>
      </c>
      <c r="E2690" s="80" t="s">
        <v>42</v>
      </c>
      <c r="F2690" s="56">
        <v>25841.58</v>
      </c>
      <c r="G2690" s="56"/>
      <c r="H2690" s="32">
        <v>608086.739999992</v>
      </c>
      <c r="I2690" s="31" t="s">
        <v>43</v>
      </c>
      <c r="J2690" s="30"/>
      <c r="K2690" s="31"/>
      <c r="L2690" s="30">
        <v>202604</v>
      </c>
      <c r="M2690" s="31"/>
      <c r="N2690" s="30">
        <v>202604</v>
      </c>
      <c r="O2690" s="31"/>
      <c r="P2690" s="30"/>
      <c r="Z2690" s="44"/>
      <c r="AA2690" s="44"/>
      <c r="AB2690" s="44"/>
    </row>
    <row r="2691" s="35" customFormat="1" customHeight="1" spans="1:28">
      <c r="A2691" s="30"/>
      <c r="B2691" s="38">
        <v>46139</v>
      </c>
      <c r="C2691" s="69" t="s">
        <v>27</v>
      </c>
      <c r="D2691" s="30" t="s">
        <v>465</v>
      </c>
      <c r="E2691" s="80" t="s">
        <v>53</v>
      </c>
      <c r="F2691" s="56">
        <v>7332.86</v>
      </c>
      <c r="G2691" s="56"/>
      <c r="H2691" s="32">
        <v>615419.599999992</v>
      </c>
      <c r="I2691" s="31" t="s">
        <v>54</v>
      </c>
      <c r="J2691" s="30"/>
      <c r="K2691" s="31"/>
      <c r="L2691" s="30">
        <v>202604</v>
      </c>
      <c r="M2691" s="31"/>
      <c r="N2691" s="30">
        <v>202604</v>
      </c>
      <c r="O2691" s="31"/>
      <c r="P2691" s="30"/>
      <c r="Z2691" s="44"/>
      <c r="AA2691" s="44"/>
      <c r="AB2691" s="44"/>
    </row>
    <row r="2692" s="35" customFormat="1" customHeight="1" spans="1:28">
      <c r="A2692" s="30"/>
      <c r="B2692" s="38">
        <v>46139</v>
      </c>
      <c r="C2692" s="69" t="s">
        <v>27</v>
      </c>
      <c r="D2692" s="30" t="s">
        <v>33</v>
      </c>
      <c r="E2692" s="80" t="s">
        <v>55</v>
      </c>
      <c r="F2692" s="56">
        <v>9449.58</v>
      </c>
      <c r="G2692" s="56"/>
      <c r="H2692" s="32">
        <v>624869.179999992</v>
      </c>
      <c r="I2692" s="31" t="s">
        <v>56</v>
      </c>
      <c r="J2692" s="30"/>
      <c r="K2692" s="31"/>
      <c r="L2692" s="30">
        <v>202604</v>
      </c>
      <c r="M2692" s="31"/>
      <c r="N2692" s="30">
        <v>202604</v>
      </c>
      <c r="O2692" s="31"/>
      <c r="P2692" s="30"/>
      <c r="Z2692" s="44"/>
      <c r="AA2692" s="44"/>
      <c r="AB2692" s="44"/>
    </row>
    <row r="2693" s="35" customFormat="1" customHeight="1" spans="1:28">
      <c r="A2693" s="30"/>
      <c r="B2693" s="38">
        <v>46140</v>
      </c>
      <c r="C2693" s="69" t="s">
        <v>27</v>
      </c>
      <c r="D2693" s="30" t="s">
        <v>33</v>
      </c>
      <c r="E2693" s="80" t="s">
        <v>55</v>
      </c>
      <c r="F2693" s="56">
        <v>4814.8</v>
      </c>
      <c r="G2693" s="56"/>
      <c r="H2693" s="32">
        <v>629683.979999992</v>
      </c>
      <c r="I2693" s="31" t="s">
        <v>56</v>
      </c>
      <c r="J2693" s="30"/>
      <c r="K2693" s="31"/>
      <c r="L2693" s="30">
        <v>202604</v>
      </c>
      <c r="M2693" s="31"/>
      <c r="N2693" s="30">
        <v>202604</v>
      </c>
      <c r="O2693" s="31"/>
      <c r="P2693" s="30"/>
      <c r="Z2693" s="44"/>
      <c r="AA2693" s="44"/>
      <c r="AB2693" s="44"/>
    </row>
    <row r="2694" s="35" customFormat="1" customHeight="1" spans="1:28">
      <c r="A2694" s="30"/>
      <c r="B2694" s="38">
        <v>46140</v>
      </c>
      <c r="C2694" s="69" t="s">
        <v>27</v>
      </c>
      <c r="D2694" s="30" t="s">
        <v>33</v>
      </c>
      <c r="E2694" s="80" t="s">
        <v>42</v>
      </c>
      <c r="F2694" s="56">
        <v>29106.3</v>
      </c>
      <c r="G2694" s="56"/>
      <c r="H2694" s="32">
        <v>658790.279999991</v>
      </c>
      <c r="I2694" s="31" t="s">
        <v>43</v>
      </c>
      <c r="J2694" s="30"/>
      <c r="K2694" s="31"/>
      <c r="L2694" s="30">
        <v>202604</v>
      </c>
      <c r="M2694" s="31"/>
      <c r="N2694" s="30">
        <v>202604</v>
      </c>
      <c r="O2694" s="31"/>
      <c r="P2694" s="30"/>
      <c r="Z2694" s="44"/>
      <c r="AA2694" s="44"/>
      <c r="AB2694" s="44"/>
    </row>
    <row r="2695" s="35" customFormat="1" customHeight="1" spans="1:28">
      <c r="A2695" s="30"/>
      <c r="B2695" s="38">
        <v>46140</v>
      </c>
      <c r="C2695" s="69" t="s">
        <v>27</v>
      </c>
      <c r="D2695" s="30" t="s">
        <v>33</v>
      </c>
      <c r="E2695" s="80" t="s">
        <v>65</v>
      </c>
      <c r="F2695" s="56">
        <v>3521.91</v>
      </c>
      <c r="G2695" s="56"/>
      <c r="H2695" s="32">
        <v>662312.189999992</v>
      </c>
      <c r="I2695" s="31" t="s">
        <v>66</v>
      </c>
      <c r="J2695" s="30"/>
      <c r="K2695" s="31"/>
      <c r="L2695" s="30">
        <v>202604</v>
      </c>
      <c r="M2695" s="31"/>
      <c r="N2695" s="30">
        <v>202604</v>
      </c>
      <c r="O2695" s="31"/>
      <c r="P2695" s="30"/>
      <c r="Z2695" s="44"/>
      <c r="AA2695" s="44"/>
      <c r="AB2695" s="44"/>
    </row>
    <row r="2696" s="35" customFormat="1" customHeight="1" spans="1:28">
      <c r="A2696" s="30"/>
      <c r="B2696" s="38">
        <v>46142</v>
      </c>
      <c r="C2696" s="69" t="s">
        <v>27</v>
      </c>
      <c r="D2696" s="30" t="s">
        <v>33</v>
      </c>
      <c r="E2696" s="80" t="s">
        <v>65</v>
      </c>
      <c r="F2696" s="56">
        <v>6359.93</v>
      </c>
      <c r="G2696" s="56"/>
      <c r="H2696" s="32">
        <v>668672.119999992</v>
      </c>
      <c r="I2696" s="31" t="s">
        <v>66</v>
      </c>
      <c r="J2696" s="30"/>
      <c r="K2696" s="31"/>
      <c r="L2696" s="30">
        <v>202604</v>
      </c>
      <c r="M2696" s="31"/>
      <c r="N2696" s="30">
        <v>202604</v>
      </c>
      <c r="O2696" s="31"/>
      <c r="P2696" s="30"/>
      <c r="Z2696" s="44"/>
      <c r="AA2696" s="44"/>
      <c r="AB2696" s="44"/>
    </row>
    <row r="2697" s="35" customFormat="1" customHeight="1" spans="1:28">
      <c r="A2697" s="30"/>
      <c r="B2697" s="38">
        <v>46142</v>
      </c>
      <c r="C2697" s="69" t="s">
        <v>27</v>
      </c>
      <c r="D2697" s="30" t="s">
        <v>33</v>
      </c>
      <c r="E2697" s="80" t="s">
        <v>51</v>
      </c>
      <c r="F2697" s="56">
        <v>7941.53</v>
      </c>
      <c r="G2697" s="56"/>
      <c r="H2697" s="32">
        <v>676613.649999992</v>
      </c>
      <c r="I2697" s="31" t="s">
        <v>52</v>
      </c>
      <c r="J2697" s="30"/>
      <c r="K2697" s="31"/>
      <c r="L2697" s="30">
        <v>202604</v>
      </c>
      <c r="M2697" s="31"/>
      <c r="N2697" s="30">
        <v>202604</v>
      </c>
      <c r="O2697" s="31"/>
      <c r="P2697" s="30"/>
      <c r="Z2697" s="44"/>
      <c r="AA2697" s="44"/>
      <c r="AB2697" s="44"/>
    </row>
    <row r="2698" s="35" customFormat="1" customHeight="1" spans="1:28">
      <c r="A2698" s="30"/>
      <c r="B2698" s="38">
        <v>46143</v>
      </c>
      <c r="C2698" s="69" t="s">
        <v>27</v>
      </c>
      <c r="D2698" s="30" t="s">
        <v>465</v>
      </c>
      <c r="E2698" s="80" t="s">
        <v>36</v>
      </c>
      <c r="F2698" s="56">
        <v>1018.37</v>
      </c>
      <c r="G2698" s="56"/>
      <c r="H2698" s="32">
        <v>677632.019999992</v>
      </c>
      <c r="I2698" s="31" t="s">
        <v>37</v>
      </c>
      <c r="J2698" s="30"/>
      <c r="K2698" s="31"/>
      <c r="L2698" s="30">
        <v>202604</v>
      </c>
      <c r="M2698" s="31"/>
      <c r="N2698" s="30">
        <v>202605</v>
      </c>
      <c r="O2698" s="31"/>
      <c r="P2698" s="30"/>
      <c r="Z2698" s="44"/>
      <c r="AA2698" s="44"/>
      <c r="AB2698" s="44"/>
    </row>
    <row r="2699" s="35" customFormat="1" customHeight="1" spans="1:28">
      <c r="A2699" s="30"/>
      <c r="B2699" s="38">
        <v>46143</v>
      </c>
      <c r="C2699" s="69" t="s">
        <v>27</v>
      </c>
      <c r="D2699" s="30" t="s">
        <v>33</v>
      </c>
      <c r="E2699" s="80" t="s">
        <v>34</v>
      </c>
      <c r="F2699" s="56">
        <v>960.01</v>
      </c>
      <c r="G2699" s="56"/>
      <c r="H2699" s="32">
        <v>678592.029999991</v>
      </c>
      <c r="I2699" s="31" t="s">
        <v>35</v>
      </c>
      <c r="J2699" s="30"/>
      <c r="K2699" s="31"/>
      <c r="L2699" s="30">
        <v>202604</v>
      </c>
      <c r="M2699" s="31"/>
      <c r="N2699" s="30">
        <v>202605</v>
      </c>
      <c r="O2699" s="31"/>
      <c r="P2699" s="30"/>
      <c r="Z2699" s="44"/>
      <c r="AA2699" s="44"/>
      <c r="AB2699" s="44"/>
    </row>
    <row r="2700" s="35" customFormat="1" customHeight="1" spans="1:28">
      <c r="A2700" s="30"/>
      <c r="B2700" s="38">
        <v>46143</v>
      </c>
      <c r="C2700" s="69" t="s">
        <v>27</v>
      </c>
      <c r="D2700" s="30" t="s">
        <v>33</v>
      </c>
      <c r="E2700" s="80" t="s">
        <v>40</v>
      </c>
      <c r="F2700" s="56">
        <v>1142.55</v>
      </c>
      <c r="G2700" s="56"/>
      <c r="H2700" s="32">
        <v>679734.579999991</v>
      </c>
      <c r="I2700" s="31" t="s">
        <v>41</v>
      </c>
      <c r="J2700" s="30"/>
      <c r="K2700" s="31"/>
      <c r="L2700" s="30">
        <v>202604</v>
      </c>
      <c r="M2700" s="31"/>
      <c r="N2700" s="30">
        <v>202605</v>
      </c>
      <c r="O2700" s="31"/>
      <c r="P2700" s="30"/>
      <c r="Z2700" s="44"/>
      <c r="AA2700" s="44"/>
      <c r="AB2700" s="44"/>
    </row>
    <row r="2701" s="35" customFormat="1" customHeight="1" spans="1:28">
      <c r="A2701" s="30"/>
      <c r="B2701" s="38">
        <v>46143</v>
      </c>
      <c r="C2701" s="69" t="s">
        <v>27</v>
      </c>
      <c r="D2701" s="30" t="s">
        <v>33</v>
      </c>
      <c r="E2701" s="80" t="s">
        <v>38</v>
      </c>
      <c r="F2701" s="56">
        <v>2718.37</v>
      </c>
      <c r="G2701" s="56"/>
      <c r="H2701" s="32">
        <v>682452.949999991</v>
      </c>
      <c r="I2701" s="31" t="s">
        <v>39</v>
      </c>
      <c r="J2701" s="30"/>
      <c r="K2701" s="31"/>
      <c r="L2701" s="30">
        <v>202604</v>
      </c>
      <c r="M2701" s="31"/>
      <c r="N2701" s="30">
        <v>202605</v>
      </c>
      <c r="O2701" s="31"/>
      <c r="P2701" s="30"/>
      <c r="Z2701" s="44"/>
      <c r="AA2701" s="44"/>
      <c r="AB2701" s="44"/>
    </row>
    <row r="2702" s="35" customFormat="1" customHeight="1" spans="1:28">
      <c r="A2702" s="30"/>
      <c r="B2702" s="38">
        <v>46143</v>
      </c>
      <c r="C2702" s="69" t="s">
        <v>27</v>
      </c>
      <c r="D2702" s="30" t="s">
        <v>465</v>
      </c>
      <c r="E2702" s="80" t="s">
        <v>53</v>
      </c>
      <c r="F2702" s="56">
        <v>7268.41</v>
      </c>
      <c r="G2702" s="56"/>
      <c r="H2702" s="32">
        <v>689721.359999991</v>
      </c>
      <c r="I2702" s="31" t="s">
        <v>54</v>
      </c>
      <c r="J2702" s="30"/>
      <c r="K2702" s="31"/>
      <c r="L2702" s="30">
        <v>202604</v>
      </c>
      <c r="M2702" s="31"/>
      <c r="N2702" s="30">
        <v>202605</v>
      </c>
      <c r="O2702" s="31"/>
      <c r="P2702" s="30"/>
      <c r="Z2702" s="44"/>
      <c r="AA2702" s="44"/>
      <c r="AB2702" s="44"/>
    </row>
    <row r="2703" s="35" customFormat="1" customHeight="1" spans="1:28">
      <c r="A2703" s="30"/>
      <c r="B2703" s="38">
        <v>46143</v>
      </c>
      <c r="C2703" s="69" t="s">
        <v>27</v>
      </c>
      <c r="D2703" s="30" t="s">
        <v>33</v>
      </c>
      <c r="E2703" s="80" t="s">
        <v>55</v>
      </c>
      <c r="F2703" s="56">
        <v>7800.55</v>
      </c>
      <c r="G2703" s="56"/>
      <c r="H2703" s="32">
        <v>697521.909999991</v>
      </c>
      <c r="I2703" s="31" t="s">
        <v>56</v>
      </c>
      <c r="J2703" s="30"/>
      <c r="K2703" s="31"/>
      <c r="L2703" s="30">
        <v>202604</v>
      </c>
      <c r="M2703" s="31"/>
      <c r="N2703" s="30">
        <v>202605</v>
      </c>
      <c r="O2703" s="31"/>
      <c r="P2703" s="30"/>
      <c r="Z2703" s="44"/>
      <c r="AA2703" s="44"/>
      <c r="AB2703" s="44"/>
    </row>
    <row r="2704" s="35" customFormat="1" customHeight="1" spans="1:28">
      <c r="A2704" s="30"/>
      <c r="B2704" s="38">
        <v>46143</v>
      </c>
      <c r="C2704" s="69" t="s">
        <v>27</v>
      </c>
      <c r="D2704" s="30" t="s">
        <v>33</v>
      </c>
      <c r="E2704" s="80" t="s">
        <v>51</v>
      </c>
      <c r="F2704" s="56">
        <v>12533.74</v>
      </c>
      <c r="G2704" s="56"/>
      <c r="H2704" s="32">
        <v>710055.649999992</v>
      </c>
      <c r="I2704" s="31" t="s">
        <v>52</v>
      </c>
      <c r="J2704" s="30"/>
      <c r="K2704" s="31"/>
      <c r="L2704" s="30">
        <v>202604</v>
      </c>
      <c r="M2704" s="31"/>
      <c r="N2704" s="30">
        <v>202605</v>
      </c>
      <c r="O2704" s="31"/>
      <c r="P2704" s="30"/>
      <c r="Z2704" s="44"/>
      <c r="AA2704" s="44"/>
      <c r="AB2704" s="44"/>
    </row>
    <row r="2705" s="35" customFormat="1" customHeight="1" spans="1:28">
      <c r="A2705" s="30"/>
      <c r="B2705" s="38">
        <v>46144</v>
      </c>
      <c r="C2705" s="69" t="s">
        <v>27</v>
      </c>
      <c r="D2705" s="30" t="s">
        <v>33</v>
      </c>
      <c r="E2705" s="80" t="s">
        <v>65</v>
      </c>
      <c r="F2705" s="56">
        <v>4642.18</v>
      </c>
      <c r="G2705" s="56"/>
      <c r="H2705" s="32">
        <v>714697.829999992</v>
      </c>
      <c r="I2705" s="31" t="s">
        <v>66</v>
      </c>
      <c r="J2705" s="30"/>
      <c r="K2705" s="31"/>
      <c r="L2705" s="30">
        <v>202604</v>
      </c>
      <c r="M2705" s="31"/>
      <c r="N2705" s="30">
        <v>202605</v>
      </c>
      <c r="O2705" s="31"/>
      <c r="P2705" s="30"/>
      <c r="Z2705" s="44"/>
      <c r="AA2705" s="44"/>
      <c r="AB2705" s="44"/>
    </row>
    <row r="2706" s="35" customFormat="1" customHeight="1" spans="1:28">
      <c r="A2706" s="30"/>
      <c r="B2706" s="38">
        <v>46144</v>
      </c>
      <c r="C2706" s="69" t="s">
        <v>27</v>
      </c>
      <c r="D2706" s="30" t="s">
        <v>33</v>
      </c>
      <c r="E2706" s="80" t="s">
        <v>57</v>
      </c>
      <c r="F2706" s="56">
        <v>15408.92</v>
      </c>
      <c r="G2706" s="56"/>
      <c r="H2706" s="32">
        <v>730106.749999992</v>
      </c>
      <c r="I2706" s="31" t="s">
        <v>58</v>
      </c>
      <c r="J2706" s="30"/>
      <c r="K2706" s="31"/>
      <c r="L2706" s="30">
        <v>202604</v>
      </c>
      <c r="M2706" s="31"/>
      <c r="N2706" s="30">
        <v>202605</v>
      </c>
      <c r="O2706" s="31"/>
      <c r="P2706" s="30"/>
      <c r="Z2706" s="44"/>
      <c r="AA2706" s="44"/>
      <c r="AB2706" s="44"/>
    </row>
    <row r="2707" s="35" customFormat="1" customHeight="1" spans="1:28">
      <c r="A2707" s="30"/>
      <c r="B2707" s="38">
        <v>46144</v>
      </c>
      <c r="C2707" s="69" t="s">
        <v>27</v>
      </c>
      <c r="D2707" s="30" t="s">
        <v>33</v>
      </c>
      <c r="E2707" s="80" t="s">
        <v>61</v>
      </c>
      <c r="F2707" s="56">
        <v>9188.42</v>
      </c>
      <c r="G2707" s="56"/>
      <c r="H2707" s="32">
        <v>739295.169999992</v>
      </c>
      <c r="I2707" s="31" t="s">
        <v>62</v>
      </c>
      <c r="J2707" s="30"/>
      <c r="K2707" s="31"/>
      <c r="L2707" s="30">
        <v>202604</v>
      </c>
      <c r="M2707" s="31"/>
      <c r="N2707" s="30">
        <v>202605</v>
      </c>
      <c r="O2707" s="31"/>
      <c r="P2707" s="30"/>
      <c r="Z2707" s="44"/>
      <c r="AA2707" s="44"/>
      <c r="AB2707" s="44"/>
    </row>
    <row r="2708" s="35" customFormat="1" customHeight="1" spans="1:28">
      <c r="A2708" s="30"/>
      <c r="B2708" s="38">
        <v>46144</v>
      </c>
      <c r="C2708" s="69" t="s">
        <v>27</v>
      </c>
      <c r="D2708" s="30" t="s">
        <v>33</v>
      </c>
      <c r="E2708" s="80" t="s">
        <v>44</v>
      </c>
      <c r="F2708" s="56">
        <v>2591.41</v>
      </c>
      <c r="G2708" s="56"/>
      <c r="H2708" s="32">
        <v>741886.579999992</v>
      </c>
      <c r="I2708" s="31" t="s">
        <v>45</v>
      </c>
      <c r="J2708" s="30"/>
      <c r="K2708" s="31"/>
      <c r="L2708" s="30">
        <v>202604</v>
      </c>
      <c r="M2708" s="31"/>
      <c r="N2708" s="30">
        <v>202605</v>
      </c>
      <c r="O2708" s="31"/>
      <c r="P2708" s="30"/>
      <c r="Z2708" s="44"/>
      <c r="AA2708" s="44"/>
      <c r="AB2708" s="44"/>
    </row>
    <row r="2709" s="35" customFormat="1" customHeight="1" spans="1:28">
      <c r="A2709" s="30"/>
      <c r="B2709" s="38">
        <v>46144</v>
      </c>
      <c r="C2709" s="69" t="s">
        <v>27</v>
      </c>
      <c r="D2709" s="30" t="s">
        <v>33</v>
      </c>
      <c r="E2709" s="80" t="s">
        <v>42</v>
      </c>
      <c r="F2709" s="56">
        <v>31960.26</v>
      </c>
      <c r="G2709" s="56"/>
      <c r="H2709" s="32">
        <v>773846.839999991</v>
      </c>
      <c r="I2709" s="31" t="s">
        <v>43</v>
      </c>
      <c r="J2709" s="30"/>
      <c r="K2709" s="31"/>
      <c r="L2709" s="30">
        <v>202604</v>
      </c>
      <c r="M2709" s="31"/>
      <c r="N2709" s="30">
        <v>202605</v>
      </c>
      <c r="O2709" s="31"/>
      <c r="P2709" s="30"/>
      <c r="Z2709" s="44"/>
      <c r="AA2709" s="44"/>
      <c r="AB2709" s="44"/>
    </row>
    <row r="2710" s="35" customFormat="1" customHeight="1" spans="1:28">
      <c r="A2710" s="30"/>
      <c r="B2710" s="38">
        <v>46144</v>
      </c>
      <c r="C2710" s="69" t="s">
        <v>27</v>
      </c>
      <c r="D2710" s="30" t="s">
        <v>33</v>
      </c>
      <c r="E2710" s="80" t="s">
        <v>59</v>
      </c>
      <c r="F2710" s="56">
        <v>4764.33</v>
      </c>
      <c r="G2710" s="56"/>
      <c r="H2710" s="32">
        <v>778611.169999992</v>
      </c>
      <c r="I2710" s="31" t="s">
        <v>60</v>
      </c>
      <c r="J2710" s="30"/>
      <c r="K2710" s="31"/>
      <c r="L2710" s="30">
        <v>202604</v>
      </c>
      <c r="M2710" s="31"/>
      <c r="N2710" s="30">
        <v>202605</v>
      </c>
      <c r="O2710" s="31"/>
      <c r="P2710" s="30"/>
      <c r="Z2710" s="44"/>
      <c r="AA2710" s="44"/>
      <c r="AB2710" s="44"/>
    </row>
    <row r="2711" s="35" customFormat="1" customHeight="1" spans="1:28">
      <c r="A2711" s="30"/>
      <c r="B2711" s="38">
        <v>46146</v>
      </c>
      <c r="C2711" s="69" t="s">
        <v>27</v>
      </c>
      <c r="D2711" s="30" t="s">
        <v>33</v>
      </c>
      <c r="E2711" s="80" t="s">
        <v>42</v>
      </c>
      <c r="F2711" s="56">
        <v>27174.48</v>
      </c>
      <c r="G2711" s="56"/>
      <c r="H2711" s="32">
        <v>805785.649999992</v>
      </c>
      <c r="I2711" s="31" t="s">
        <v>43</v>
      </c>
      <c r="J2711" s="30"/>
      <c r="K2711" s="31"/>
      <c r="L2711" s="30">
        <v>202605</v>
      </c>
      <c r="M2711" s="31"/>
      <c r="N2711" s="30">
        <v>202605</v>
      </c>
      <c r="O2711" s="31"/>
      <c r="P2711" s="30"/>
      <c r="Z2711" s="44"/>
      <c r="AA2711" s="44"/>
      <c r="AB2711" s="44"/>
    </row>
    <row r="2712" s="35" customFormat="1" customHeight="1" spans="1:28">
      <c r="A2712" s="30"/>
      <c r="B2712" s="38">
        <v>46147</v>
      </c>
      <c r="C2712" s="69" t="s">
        <v>27</v>
      </c>
      <c r="D2712" s="30" t="s">
        <v>465</v>
      </c>
      <c r="E2712" s="56" t="s">
        <v>36</v>
      </c>
      <c r="F2712" s="56">
        <v>4.5</v>
      </c>
      <c r="G2712" s="56"/>
      <c r="H2712" s="32">
        <v>805790.149999992</v>
      </c>
      <c r="I2712" s="31" t="s">
        <v>37</v>
      </c>
      <c r="J2712" s="30"/>
      <c r="K2712" s="31"/>
      <c r="L2712" s="30">
        <v>202605</v>
      </c>
      <c r="M2712" s="31"/>
      <c r="N2712" s="30">
        <v>202605</v>
      </c>
      <c r="O2712" s="31"/>
      <c r="P2712" s="30"/>
      <c r="Z2712" s="44"/>
      <c r="AA2712" s="44"/>
      <c r="AB2712" s="44"/>
    </row>
    <row r="2713" s="35" customFormat="1" customHeight="1" spans="1:28">
      <c r="A2713" s="30"/>
      <c r="B2713" s="38">
        <v>46147</v>
      </c>
      <c r="C2713" s="69" t="s">
        <v>27</v>
      </c>
      <c r="D2713" s="30" t="s">
        <v>33</v>
      </c>
      <c r="E2713" s="56" t="s">
        <v>51</v>
      </c>
      <c r="F2713" s="56">
        <v>5000</v>
      </c>
      <c r="G2713" s="56"/>
      <c r="H2713" s="32">
        <v>810790.149999992</v>
      </c>
      <c r="I2713" s="31" t="s">
        <v>52</v>
      </c>
      <c r="J2713" s="30"/>
      <c r="K2713" s="31"/>
      <c r="L2713" s="30">
        <v>202605</v>
      </c>
      <c r="M2713" s="31"/>
      <c r="N2713" s="30">
        <v>202605</v>
      </c>
      <c r="O2713" s="31"/>
      <c r="P2713" s="30"/>
      <c r="Z2713" s="44"/>
      <c r="AA2713" s="44"/>
      <c r="AB2713" s="44"/>
    </row>
    <row r="2714" s="35" customFormat="1" customHeight="1" spans="1:28">
      <c r="A2714" s="30"/>
      <c r="B2714" s="38">
        <v>46148</v>
      </c>
      <c r="C2714" s="69" t="s">
        <v>27</v>
      </c>
      <c r="D2714" s="30" t="s">
        <v>33</v>
      </c>
      <c r="E2714" s="56" t="s">
        <v>65</v>
      </c>
      <c r="F2714" s="56">
        <v>6468.52</v>
      </c>
      <c r="G2714" s="56"/>
      <c r="H2714" s="32">
        <v>817258.669999992</v>
      </c>
      <c r="I2714" s="31" t="s">
        <v>66</v>
      </c>
      <c r="J2714" s="30"/>
      <c r="K2714" s="31"/>
      <c r="L2714" s="30">
        <v>202605</v>
      </c>
      <c r="M2714" s="31"/>
      <c r="N2714" s="30">
        <v>202605</v>
      </c>
      <c r="O2714" s="31"/>
      <c r="P2714" s="30"/>
      <c r="Z2714" s="44"/>
      <c r="AA2714" s="44"/>
      <c r="AB2714" s="44"/>
    </row>
    <row r="2715" s="35" customFormat="1" customHeight="1" spans="1:28">
      <c r="A2715" s="30"/>
      <c r="B2715" s="38">
        <v>46148</v>
      </c>
      <c r="C2715" s="69" t="s">
        <v>27</v>
      </c>
      <c r="D2715" s="30" t="s">
        <v>33</v>
      </c>
      <c r="E2715" s="56" t="s">
        <v>51</v>
      </c>
      <c r="F2715" s="56">
        <v>1422.17</v>
      </c>
      <c r="G2715" s="56"/>
      <c r="H2715" s="32">
        <v>818680.839999991</v>
      </c>
      <c r="I2715" s="31" t="s">
        <v>52</v>
      </c>
      <c r="J2715" s="30"/>
      <c r="K2715" s="31"/>
      <c r="L2715" s="30">
        <v>202605</v>
      </c>
      <c r="M2715" s="31"/>
      <c r="N2715" s="30">
        <v>202605</v>
      </c>
      <c r="O2715" s="31"/>
      <c r="P2715" s="30"/>
      <c r="Z2715" s="44"/>
      <c r="AA2715" s="44"/>
      <c r="AB2715" s="44"/>
    </row>
    <row r="2716" s="35" customFormat="1" customHeight="1" spans="1:28">
      <c r="A2716" s="30"/>
      <c r="B2716" s="38">
        <v>46148</v>
      </c>
      <c r="C2716" s="69" t="s">
        <v>27</v>
      </c>
      <c r="D2716" s="30" t="s">
        <v>33</v>
      </c>
      <c r="E2716" s="56" t="s">
        <v>55</v>
      </c>
      <c r="F2716" s="56">
        <v>9710.05</v>
      </c>
      <c r="G2716" s="56"/>
      <c r="H2716" s="32">
        <v>828390.889999991</v>
      </c>
      <c r="I2716" s="31" t="s">
        <v>56</v>
      </c>
      <c r="J2716" s="30"/>
      <c r="K2716" s="31"/>
      <c r="L2716" s="30">
        <v>202605</v>
      </c>
      <c r="M2716" s="31"/>
      <c r="N2716" s="30">
        <v>202605</v>
      </c>
      <c r="O2716" s="31"/>
      <c r="P2716" s="30"/>
      <c r="Z2716" s="44"/>
      <c r="AA2716" s="44"/>
      <c r="AB2716" s="44"/>
    </row>
    <row r="2717" s="35" customFormat="1" customHeight="1" spans="1:28">
      <c r="A2717" s="30"/>
      <c r="B2717" s="38">
        <v>46149</v>
      </c>
      <c r="C2717" s="69" t="s">
        <v>27</v>
      </c>
      <c r="D2717" s="30" t="s">
        <v>465</v>
      </c>
      <c r="E2717" s="56" t="s">
        <v>36</v>
      </c>
      <c r="F2717" s="56">
        <v>1008.6</v>
      </c>
      <c r="G2717" s="56"/>
      <c r="H2717" s="32">
        <v>829399.489999991</v>
      </c>
      <c r="I2717" s="31" t="s">
        <v>37</v>
      </c>
      <c r="J2717" s="30"/>
      <c r="K2717" s="31"/>
      <c r="L2717" s="30">
        <v>202605</v>
      </c>
      <c r="M2717" s="31"/>
      <c r="N2717" s="30">
        <v>202605</v>
      </c>
      <c r="O2717" s="31"/>
      <c r="P2717" s="30"/>
      <c r="Z2717" s="44"/>
      <c r="AA2717" s="44"/>
      <c r="AB2717" s="44"/>
    </row>
    <row r="2718" s="35" customFormat="1" customHeight="1" spans="1:28">
      <c r="A2718" s="30"/>
      <c r="B2718" s="38">
        <v>46149</v>
      </c>
      <c r="C2718" s="69" t="s">
        <v>27</v>
      </c>
      <c r="D2718" s="30" t="s">
        <v>33</v>
      </c>
      <c r="E2718" s="56" t="s">
        <v>42</v>
      </c>
      <c r="F2718" s="56">
        <v>30016.27</v>
      </c>
      <c r="G2718" s="56"/>
      <c r="H2718" s="32">
        <v>859415.759999991</v>
      </c>
      <c r="I2718" s="31" t="s">
        <v>43</v>
      </c>
      <c r="J2718" s="30"/>
      <c r="K2718" s="31"/>
      <c r="L2718" s="30">
        <v>202605</v>
      </c>
      <c r="M2718" s="31"/>
      <c r="N2718" s="30">
        <v>202605</v>
      </c>
      <c r="O2718" s="31"/>
      <c r="P2718" s="30"/>
      <c r="Z2718" s="44"/>
      <c r="AA2718" s="44"/>
      <c r="AB2718" s="44"/>
    </row>
    <row r="2719" s="35" customFormat="1" customHeight="1" spans="1:28">
      <c r="A2719" s="30"/>
      <c r="B2719" s="38">
        <v>46149</v>
      </c>
      <c r="C2719" s="69" t="s">
        <v>27</v>
      </c>
      <c r="D2719" s="30" t="s">
        <v>33</v>
      </c>
      <c r="E2719" s="56" t="s">
        <v>40</v>
      </c>
      <c r="F2719" s="56">
        <v>862.96</v>
      </c>
      <c r="G2719" s="56"/>
      <c r="H2719" s="32">
        <v>860278.719999991</v>
      </c>
      <c r="I2719" s="31" t="s">
        <v>41</v>
      </c>
      <c r="J2719" s="30"/>
      <c r="K2719" s="31"/>
      <c r="L2719" s="30">
        <v>202605</v>
      </c>
      <c r="M2719" s="31"/>
      <c r="N2719" s="30">
        <v>202605</v>
      </c>
      <c r="O2719" s="31"/>
      <c r="P2719" s="30"/>
      <c r="Z2719" s="44"/>
      <c r="AA2719" s="44"/>
      <c r="AB2719" s="44"/>
    </row>
    <row r="2720" s="35" customFormat="1" customHeight="1" spans="1:28">
      <c r="A2720" s="30"/>
      <c r="B2720" s="38">
        <v>46149</v>
      </c>
      <c r="C2720" s="69" t="s">
        <v>27</v>
      </c>
      <c r="D2720" s="30" t="s">
        <v>33</v>
      </c>
      <c r="E2720" s="56" t="s">
        <v>34</v>
      </c>
      <c r="F2720" s="56">
        <v>1667.45</v>
      </c>
      <c r="G2720" s="56"/>
      <c r="H2720" s="32">
        <v>861946.169999992</v>
      </c>
      <c r="I2720" s="31" t="s">
        <v>35</v>
      </c>
      <c r="J2720" s="30"/>
      <c r="K2720" s="31"/>
      <c r="L2720" s="30">
        <v>202605</v>
      </c>
      <c r="M2720" s="31"/>
      <c r="N2720" s="30">
        <v>202605</v>
      </c>
      <c r="O2720" s="31"/>
      <c r="P2720" s="30"/>
      <c r="Z2720" s="44"/>
      <c r="AA2720" s="44"/>
      <c r="AB2720" s="44"/>
    </row>
    <row r="2721" s="35" customFormat="1" customHeight="1" spans="1:28">
      <c r="A2721" s="30"/>
      <c r="B2721" s="38">
        <v>46149</v>
      </c>
      <c r="C2721" s="69" t="s">
        <v>27</v>
      </c>
      <c r="D2721" s="30" t="s">
        <v>33</v>
      </c>
      <c r="E2721" s="56" t="s">
        <v>51</v>
      </c>
      <c r="F2721" s="56">
        <v>5000</v>
      </c>
      <c r="G2721" s="56"/>
      <c r="H2721" s="32">
        <v>866946.169999992</v>
      </c>
      <c r="I2721" s="31" t="s">
        <v>52</v>
      </c>
      <c r="J2721" s="30"/>
      <c r="K2721" s="31"/>
      <c r="L2721" s="30">
        <v>202605</v>
      </c>
      <c r="M2721" s="31"/>
      <c r="N2721" s="30">
        <v>202605</v>
      </c>
      <c r="O2721" s="31"/>
      <c r="P2721" s="30"/>
      <c r="Z2721" s="44"/>
      <c r="AA2721" s="44"/>
      <c r="AB2721" s="44"/>
    </row>
    <row r="2722" s="35" customFormat="1" customHeight="1" spans="1:28">
      <c r="A2722" s="30"/>
      <c r="B2722" s="38">
        <v>46149</v>
      </c>
      <c r="C2722" s="69" t="s">
        <v>27</v>
      </c>
      <c r="D2722" s="30" t="s">
        <v>33</v>
      </c>
      <c r="E2722" s="56" t="s">
        <v>38</v>
      </c>
      <c r="F2722" s="56">
        <v>1680.51</v>
      </c>
      <c r="G2722" s="56"/>
      <c r="H2722" s="32">
        <v>868626.679999991</v>
      </c>
      <c r="I2722" s="31" t="s">
        <v>39</v>
      </c>
      <c r="J2722" s="30"/>
      <c r="K2722" s="31"/>
      <c r="L2722" s="30">
        <v>202605</v>
      </c>
      <c r="M2722" s="31"/>
      <c r="N2722" s="30">
        <v>202605</v>
      </c>
      <c r="O2722" s="31"/>
      <c r="P2722" s="30"/>
      <c r="Z2722" s="44"/>
      <c r="AA2722" s="44"/>
      <c r="AB2722" s="44"/>
    </row>
    <row r="2723" s="35" customFormat="1" customHeight="1" spans="1:28">
      <c r="A2723" s="30"/>
      <c r="B2723" s="38">
        <v>46150</v>
      </c>
      <c r="C2723" s="69" t="s">
        <v>27</v>
      </c>
      <c r="D2723" s="30" t="s">
        <v>33</v>
      </c>
      <c r="E2723" s="56" t="s">
        <v>63</v>
      </c>
      <c r="F2723" s="56">
        <v>1938.94</v>
      </c>
      <c r="G2723" s="56"/>
      <c r="H2723" s="32">
        <v>870565.619999991</v>
      </c>
      <c r="I2723" s="31" t="s">
        <v>64</v>
      </c>
      <c r="J2723" s="30"/>
      <c r="K2723" s="31"/>
      <c r="L2723" s="30">
        <v>202605</v>
      </c>
      <c r="M2723" s="31"/>
      <c r="N2723" s="30">
        <v>202605</v>
      </c>
      <c r="O2723" s="31"/>
      <c r="P2723" s="30"/>
      <c r="Z2723" s="44"/>
      <c r="AA2723" s="44"/>
      <c r="AB2723" s="44"/>
    </row>
    <row r="2724" s="35" customFormat="1" customHeight="1" spans="1:28">
      <c r="A2724" s="30"/>
      <c r="B2724" s="38">
        <v>46150</v>
      </c>
      <c r="C2724" s="69" t="s">
        <v>27</v>
      </c>
      <c r="D2724" s="30" t="s">
        <v>33</v>
      </c>
      <c r="E2724" s="56" t="s">
        <v>51</v>
      </c>
      <c r="F2724" s="56">
        <v>1900.94</v>
      </c>
      <c r="G2724" s="56"/>
      <c r="H2724" s="32">
        <v>872466.559999991</v>
      </c>
      <c r="I2724" s="31" t="s">
        <v>52</v>
      </c>
      <c r="J2724" s="30"/>
      <c r="K2724" s="31"/>
      <c r="L2724" s="30">
        <v>202605</v>
      </c>
      <c r="M2724" s="31"/>
      <c r="N2724" s="30">
        <v>202605</v>
      </c>
      <c r="O2724" s="31"/>
      <c r="P2724" s="30"/>
      <c r="Z2724" s="44"/>
      <c r="AA2724" s="44"/>
      <c r="AB2724" s="44"/>
    </row>
    <row r="2725" s="35" customFormat="1" customHeight="1" spans="1:28">
      <c r="A2725" s="30"/>
      <c r="B2725" s="38">
        <v>46150</v>
      </c>
      <c r="C2725" s="69" t="s">
        <v>27</v>
      </c>
      <c r="D2725" s="30" t="s">
        <v>33</v>
      </c>
      <c r="E2725" s="56" t="s">
        <v>44</v>
      </c>
      <c r="F2725" s="56">
        <v>1459.55</v>
      </c>
      <c r="G2725" s="56"/>
      <c r="H2725" s="32">
        <v>873926.109999991</v>
      </c>
      <c r="I2725" s="31" t="s">
        <v>45</v>
      </c>
      <c r="J2725" s="30"/>
      <c r="K2725" s="31"/>
      <c r="L2725" s="30">
        <v>202605</v>
      </c>
      <c r="M2725" s="31"/>
      <c r="N2725" s="30">
        <v>202605</v>
      </c>
      <c r="O2725" s="31"/>
      <c r="P2725" s="30"/>
      <c r="Z2725" s="44"/>
      <c r="AA2725" s="44"/>
      <c r="AB2725" s="44"/>
    </row>
    <row r="2726" s="35" customFormat="1" customHeight="1" spans="1:28">
      <c r="A2726" s="30"/>
      <c r="B2726" s="38">
        <v>46150</v>
      </c>
      <c r="C2726" s="69" t="s">
        <v>27</v>
      </c>
      <c r="D2726" s="30" t="s">
        <v>33</v>
      </c>
      <c r="E2726" s="56" t="s">
        <v>57</v>
      </c>
      <c r="F2726" s="56">
        <v>8264.69</v>
      </c>
      <c r="G2726" s="56"/>
      <c r="H2726" s="32">
        <v>882190.799999991</v>
      </c>
      <c r="I2726" s="31" t="s">
        <v>58</v>
      </c>
      <c r="J2726" s="30"/>
      <c r="K2726" s="31"/>
      <c r="L2726" s="30">
        <v>202605</v>
      </c>
      <c r="M2726" s="31"/>
      <c r="N2726" s="30">
        <v>202605</v>
      </c>
      <c r="O2726" s="31"/>
      <c r="P2726" s="30"/>
      <c r="Z2726" s="44"/>
      <c r="AA2726" s="44"/>
      <c r="AB2726" s="44"/>
    </row>
    <row r="2727" s="35" customFormat="1" customHeight="1" spans="1:28">
      <c r="A2727" s="30"/>
      <c r="B2727" s="38">
        <v>46150</v>
      </c>
      <c r="C2727" s="69" t="s">
        <v>27</v>
      </c>
      <c r="D2727" s="30" t="s">
        <v>33</v>
      </c>
      <c r="E2727" s="56" t="s">
        <v>59</v>
      </c>
      <c r="F2727" s="56">
        <v>2853.34</v>
      </c>
      <c r="G2727" s="56"/>
      <c r="H2727" s="32">
        <v>885044.139999991</v>
      </c>
      <c r="I2727" s="31" t="s">
        <v>60</v>
      </c>
      <c r="J2727" s="30"/>
      <c r="K2727" s="31"/>
      <c r="L2727" s="30">
        <v>202605</v>
      </c>
      <c r="M2727" s="31"/>
      <c r="N2727" s="30">
        <v>202605</v>
      </c>
      <c r="O2727" s="31"/>
      <c r="P2727" s="30"/>
      <c r="Z2727" s="44"/>
      <c r="AA2727" s="44"/>
      <c r="AB2727" s="44"/>
    </row>
    <row r="2728" s="35" customFormat="1" customHeight="1" spans="1:28">
      <c r="A2728" s="30"/>
      <c r="B2728" s="38">
        <v>46150</v>
      </c>
      <c r="C2728" s="69" t="s">
        <v>27</v>
      </c>
      <c r="D2728" s="30" t="s">
        <v>33</v>
      </c>
      <c r="E2728" s="56" t="s">
        <v>61</v>
      </c>
      <c r="F2728" s="56">
        <v>6118.95</v>
      </c>
      <c r="G2728" s="56"/>
      <c r="H2728" s="32">
        <v>891163.089999991</v>
      </c>
      <c r="I2728" s="31" t="s">
        <v>62</v>
      </c>
      <c r="J2728" s="30"/>
      <c r="K2728" s="31"/>
      <c r="L2728" s="30">
        <v>202605</v>
      </c>
      <c r="M2728" s="31"/>
      <c r="N2728" s="30">
        <v>202605</v>
      </c>
      <c r="O2728" s="31"/>
      <c r="P2728" s="30"/>
      <c r="Z2728" s="44"/>
      <c r="AA2728" s="44"/>
      <c r="AB2728" s="44"/>
    </row>
    <row r="2729" s="35" customFormat="1" customHeight="1" spans="1:28">
      <c r="A2729" s="30"/>
      <c r="B2729" s="38">
        <v>46150</v>
      </c>
      <c r="C2729" s="69" t="s">
        <v>27</v>
      </c>
      <c r="D2729" s="30" t="s">
        <v>465</v>
      </c>
      <c r="E2729" s="56" t="s">
        <v>53</v>
      </c>
      <c r="F2729" s="56">
        <v>14766.76</v>
      </c>
      <c r="G2729" s="56"/>
      <c r="H2729" s="32">
        <v>905929.849999991</v>
      </c>
      <c r="I2729" s="31" t="s">
        <v>54</v>
      </c>
      <c r="J2729" s="30"/>
      <c r="K2729" s="31"/>
      <c r="L2729" s="30">
        <v>202605</v>
      </c>
      <c r="M2729" s="31"/>
      <c r="N2729" s="30">
        <v>202605</v>
      </c>
      <c r="O2729" s="31"/>
      <c r="P2729" s="30"/>
      <c r="Z2729" s="44"/>
      <c r="AA2729" s="44"/>
      <c r="AB2729" s="44"/>
    </row>
    <row r="2730" s="35" customFormat="1" customHeight="1" spans="1:28">
      <c r="A2730" s="30"/>
      <c r="B2730" s="38">
        <v>46151</v>
      </c>
      <c r="C2730" s="69" t="s">
        <v>27</v>
      </c>
      <c r="D2730" s="30" t="s">
        <v>33</v>
      </c>
      <c r="E2730" s="56" t="s">
        <v>65</v>
      </c>
      <c r="F2730" s="56">
        <v>6894.17</v>
      </c>
      <c r="G2730" s="56"/>
      <c r="H2730" s="32">
        <v>912824.019999991</v>
      </c>
      <c r="I2730" s="31" t="s">
        <v>66</v>
      </c>
      <c r="J2730" s="30"/>
      <c r="K2730" s="31"/>
      <c r="L2730" s="30">
        <v>202605</v>
      </c>
      <c r="M2730" s="31"/>
      <c r="N2730" s="30">
        <v>202605</v>
      </c>
      <c r="O2730" s="31"/>
      <c r="P2730" s="30"/>
      <c r="Z2730" s="44"/>
      <c r="AA2730" s="44"/>
      <c r="AB2730" s="44"/>
    </row>
    <row r="2731" s="35" customFormat="1" customHeight="1" spans="1:28">
      <c r="A2731" s="30"/>
      <c r="B2731" s="38">
        <v>46152</v>
      </c>
      <c r="C2731" s="69" t="s">
        <v>27</v>
      </c>
      <c r="D2731" s="30" t="s">
        <v>33</v>
      </c>
      <c r="E2731" s="56" t="s">
        <v>55</v>
      </c>
      <c r="F2731" s="56">
        <v>6325.18</v>
      </c>
      <c r="G2731" s="56"/>
      <c r="H2731" s="32">
        <v>919149.199999991</v>
      </c>
      <c r="I2731" s="31" t="s">
        <v>56</v>
      </c>
      <c r="J2731" s="30"/>
      <c r="K2731" s="31"/>
      <c r="L2731" s="30">
        <v>202605</v>
      </c>
      <c r="M2731" s="31"/>
      <c r="N2731" s="30">
        <v>202605</v>
      </c>
      <c r="O2731" s="31"/>
      <c r="P2731" s="30"/>
      <c r="Z2731" s="44"/>
      <c r="AA2731" s="44"/>
      <c r="AB2731" s="44"/>
    </row>
    <row r="2732" s="35" customFormat="1" customHeight="1" spans="1:28">
      <c r="A2732" s="30"/>
      <c r="B2732" s="38">
        <v>46152</v>
      </c>
      <c r="C2732" s="69" t="s">
        <v>27</v>
      </c>
      <c r="D2732" s="30" t="s">
        <v>33</v>
      </c>
      <c r="E2732" s="56" t="s">
        <v>42</v>
      </c>
      <c r="F2732" s="56">
        <v>24154.98</v>
      </c>
      <c r="G2732" s="56"/>
      <c r="H2732" s="32">
        <v>943304.179999991</v>
      </c>
      <c r="I2732" s="31" t="s">
        <v>43</v>
      </c>
      <c r="J2732" s="30"/>
      <c r="K2732" s="31"/>
      <c r="L2732" s="30">
        <v>202605</v>
      </c>
      <c r="M2732" s="31"/>
      <c r="N2732" s="30">
        <v>202605</v>
      </c>
      <c r="O2732" s="31"/>
      <c r="P2732" s="30"/>
      <c r="Z2732" s="44"/>
      <c r="AA2732" s="44"/>
      <c r="AB2732" s="44"/>
    </row>
    <row r="2733" s="35" customFormat="1" customHeight="1" spans="1:28">
      <c r="A2733" s="30"/>
      <c r="B2733" s="38">
        <v>46153</v>
      </c>
      <c r="C2733" s="69" t="s">
        <v>27</v>
      </c>
      <c r="D2733" s="30" t="s">
        <v>33</v>
      </c>
      <c r="E2733" s="56" t="s">
        <v>51</v>
      </c>
      <c r="F2733" s="56">
        <v>5998.25</v>
      </c>
      <c r="G2733" s="56"/>
      <c r="H2733" s="32">
        <v>949302.429999991</v>
      </c>
      <c r="I2733" s="31" t="s">
        <v>52</v>
      </c>
      <c r="J2733" s="30"/>
      <c r="K2733" s="31"/>
      <c r="L2733" s="30">
        <v>202605</v>
      </c>
      <c r="M2733" s="31"/>
      <c r="N2733" s="30">
        <v>202605</v>
      </c>
      <c r="O2733" s="31"/>
      <c r="P2733" s="30"/>
      <c r="Z2733" s="44"/>
      <c r="AA2733" s="44"/>
      <c r="AB2733" s="44"/>
    </row>
    <row r="2734" s="35" customFormat="1" customHeight="1" spans="1:28">
      <c r="A2734" s="30"/>
      <c r="B2734" s="38">
        <v>46153</v>
      </c>
      <c r="C2734" s="69" t="s">
        <v>27</v>
      </c>
      <c r="D2734" s="30" t="s">
        <v>33</v>
      </c>
      <c r="E2734" s="56" t="s">
        <v>65</v>
      </c>
      <c r="F2734" s="56">
        <v>4000.24</v>
      </c>
      <c r="G2734" s="56"/>
      <c r="H2734" s="32">
        <v>953302.669999991</v>
      </c>
      <c r="I2734" s="31" t="s">
        <v>66</v>
      </c>
      <c r="J2734" s="30"/>
      <c r="K2734" s="31"/>
      <c r="L2734" s="30">
        <v>202605</v>
      </c>
      <c r="M2734" s="31"/>
      <c r="N2734" s="30">
        <v>202605</v>
      </c>
      <c r="O2734" s="31"/>
      <c r="P2734" s="30"/>
      <c r="Z2734" s="44"/>
      <c r="AA2734" s="44"/>
      <c r="AB2734" s="44"/>
    </row>
    <row r="2735" s="35" customFormat="1" customHeight="1" spans="1:28">
      <c r="A2735" s="30"/>
      <c r="B2735" s="38">
        <v>46156</v>
      </c>
      <c r="C2735" s="69" t="s">
        <v>27</v>
      </c>
      <c r="D2735" s="30" t="s">
        <v>33</v>
      </c>
      <c r="E2735" s="56" t="s">
        <v>42</v>
      </c>
      <c r="F2735" s="56">
        <v>29414.46</v>
      </c>
      <c r="G2735" s="56"/>
      <c r="H2735" s="32">
        <v>982717.129999991</v>
      </c>
      <c r="I2735" s="31" t="s">
        <v>43</v>
      </c>
      <c r="J2735" s="30"/>
      <c r="K2735" s="31"/>
      <c r="L2735" s="30">
        <v>202605</v>
      </c>
      <c r="M2735" s="31"/>
      <c r="N2735" s="30">
        <v>202605</v>
      </c>
      <c r="O2735" s="31"/>
      <c r="P2735" s="30"/>
      <c r="Z2735" s="44"/>
      <c r="AA2735" s="44"/>
      <c r="AB2735" s="44"/>
    </row>
    <row r="2736" s="35" customFormat="1" customHeight="1" spans="1:28">
      <c r="A2736" s="30"/>
      <c r="B2736" s="38">
        <v>46156</v>
      </c>
      <c r="C2736" s="69" t="s">
        <v>27</v>
      </c>
      <c r="D2736" s="30" t="s">
        <v>33</v>
      </c>
      <c r="E2736" s="56" t="s">
        <v>55</v>
      </c>
      <c r="F2736" s="56">
        <v>7082.61</v>
      </c>
      <c r="G2736" s="56"/>
      <c r="H2736" s="32">
        <v>989799.739999991</v>
      </c>
      <c r="I2736" s="31" t="s">
        <v>56</v>
      </c>
      <c r="J2736" s="30"/>
      <c r="K2736" s="31"/>
      <c r="L2736" s="30">
        <v>202605</v>
      </c>
      <c r="M2736" s="31"/>
      <c r="N2736" s="30">
        <v>202605</v>
      </c>
      <c r="O2736" s="31"/>
      <c r="P2736" s="30"/>
      <c r="Z2736" s="44"/>
      <c r="AA2736" s="44"/>
      <c r="AB2736" s="44"/>
    </row>
    <row r="2737" s="35" customFormat="1" customHeight="1" spans="1:28">
      <c r="A2737" s="30"/>
      <c r="B2737" s="38">
        <v>46156</v>
      </c>
      <c r="C2737" s="69" t="s">
        <v>27</v>
      </c>
      <c r="D2737" s="30" t="s">
        <v>33</v>
      </c>
      <c r="E2737" s="56" t="s">
        <v>44</v>
      </c>
      <c r="F2737" s="56">
        <v>3088.2</v>
      </c>
      <c r="G2737" s="56"/>
      <c r="H2737" s="32">
        <v>992887.939999991</v>
      </c>
      <c r="I2737" s="31" t="s">
        <v>45</v>
      </c>
      <c r="J2737" s="30"/>
      <c r="K2737" s="31"/>
      <c r="L2737" s="30">
        <v>202605</v>
      </c>
      <c r="M2737" s="31"/>
      <c r="N2737" s="30">
        <v>202605</v>
      </c>
      <c r="O2737" s="31"/>
      <c r="P2737" s="30"/>
      <c r="Z2737" s="44"/>
      <c r="AA2737" s="44"/>
      <c r="AB2737" s="44"/>
    </row>
    <row r="2738" s="35" customFormat="1" customHeight="1" spans="1:28">
      <c r="A2738" s="30"/>
      <c r="B2738" s="38">
        <v>46156</v>
      </c>
      <c r="C2738" s="69" t="s">
        <v>27</v>
      </c>
      <c r="D2738" s="30" t="s">
        <v>33</v>
      </c>
      <c r="E2738" s="56" t="s">
        <v>38</v>
      </c>
      <c r="F2738" s="56">
        <v>1227.99</v>
      </c>
      <c r="G2738" s="56"/>
      <c r="H2738" s="32">
        <v>994115.929999991</v>
      </c>
      <c r="I2738" s="31" t="s">
        <v>39</v>
      </c>
      <c r="J2738" s="30"/>
      <c r="K2738" s="31"/>
      <c r="L2738" s="30">
        <v>202605</v>
      </c>
      <c r="M2738" s="31"/>
      <c r="N2738" s="30">
        <v>202605</v>
      </c>
      <c r="O2738" s="31"/>
      <c r="P2738" s="30"/>
      <c r="Z2738" s="44"/>
      <c r="AA2738" s="44"/>
      <c r="AB2738" s="44"/>
    </row>
    <row r="2739" s="35" customFormat="1" customHeight="1" spans="1:28">
      <c r="A2739" s="30"/>
      <c r="B2739" s="38">
        <v>46156</v>
      </c>
      <c r="C2739" s="69" t="s">
        <v>27</v>
      </c>
      <c r="D2739" s="30" t="s">
        <v>33</v>
      </c>
      <c r="E2739" s="56" t="s">
        <v>40</v>
      </c>
      <c r="F2739" s="56">
        <v>1079.78</v>
      </c>
      <c r="G2739" s="56"/>
      <c r="H2739" s="32">
        <v>995195.709999991</v>
      </c>
      <c r="I2739" s="31" t="s">
        <v>41</v>
      </c>
      <c r="J2739" s="30"/>
      <c r="K2739" s="31"/>
      <c r="L2739" s="30">
        <v>202605</v>
      </c>
      <c r="M2739" s="31"/>
      <c r="N2739" s="30">
        <v>202605</v>
      </c>
      <c r="O2739" s="31"/>
      <c r="P2739" s="30"/>
      <c r="Z2739" s="44"/>
      <c r="AA2739" s="44"/>
      <c r="AB2739" s="44"/>
    </row>
    <row r="2740" s="35" customFormat="1" customHeight="1" spans="1:28">
      <c r="A2740" s="30"/>
      <c r="B2740" s="38">
        <v>46156</v>
      </c>
      <c r="C2740" s="69" t="s">
        <v>27</v>
      </c>
      <c r="D2740" s="30" t="s">
        <v>33</v>
      </c>
      <c r="E2740" s="56" t="s">
        <v>61</v>
      </c>
      <c r="F2740" s="56">
        <v>5927.47</v>
      </c>
      <c r="G2740" s="56"/>
      <c r="H2740" s="32">
        <v>1001123.17999999</v>
      </c>
      <c r="I2740" s="31" t="s">
        <v>62</v>
      </c>
      <c r="J2740" s="30"/>
      <c r="K2740" s="31"/>
      <c r="L2740" s="30">
        <v>202605</v>
      </c>
      <c r="M2740" s="31"/>
      <c r="N2740" s="30">
        <v>202605</v>
      </c>
      <c r="O2740" s="31"/>
      <c r="P2740" s="30"/>
      <c r="Z2740" s="44"/>
      <c r="AA2740" s="44"/>
      <c r="AB2740" s="44"/>
    </row>
    <row r="2741" s="35" customFormat="1" customHeight="1" spans="1:28">
      <c r="A2741" s="30"/>
      <c r="B2741" s="38">
        <v>46157</v>
      </c>
      <c r="C2741" s="69" t="s">
        <v>27</v>
      </c>
      <c r="D2741" s="30" t="s">
        <v>465</v>
      </c>
      <c r="E2741" s="56" t="s">
        <v>53</v>
      </c>
      <c r="F2741" s="56">
        <v>11406.17</v>
      </c>
      <c r="G2741" s="56"/>
      <c r="H2741" s="32">
        <v>1012529.34999999</v>
      </c>
      <c r="I2741" s="31" t="s">
        <v>54</v>
      </c>
      <c r="J2741" s="30"/>
      <c r="K2741" s="31"/>
      <c r="L2741" s="30">
        <v>202605</v>
      </c>
      <c r="M2741" s="31"/>
      <c r="N2741" s="30">
        <v>202605</v>
      </c>
      <c r="O2741" s="31"/>
      <c r="P2741" s="30"/>
      <c r="Z2741" s="44"/>
      <c r="AA2741" s="44"/>
      <c r="AB2741" s="44"/>
    </row>
    <row r="2742" s="35" customFormat="1" customHeight="1" spans="1:28">
      <c r="A2742" s="30"/>
      <c r="B2742" s="38">
        <v>46157</v>
      </c>
      <c r="C2742" s="69" t="s">
        <v>27</v>
      </c>
      <c r="D2742" s="30" t="s">
        <v>465</v>
      </c>
      <c r="E2742" s="56" t="s">
        <v>36</v>
      </c>
      <c r="F2742" s="56">
        <v>625.05</v>
      </c>
      <c r="G2742" s="56"/>
      <c r="H2742" s="32">
        <v>1013154.39999999</v>
      </c>
      <c r="I2742" s="31" t="s">
        <v>37</v>
      </c>
      <c r="J2742" s="30"/>
      <c r="K2742" s="31"/>
      <c r="L2742" s="30">
        <v>202605</v>
      </c>
      <c r="M2742" s="31"/>
      <c r="N2742" s="30">
        <v>202605</v>
      </c>
      <c r="O2742" s="31"/>
      <c r="P2742" s="30"/>
      <c r="Z2742" s="44"/>
      <c r="AA2742" s="44"/>
      <c r="AB2742" s="44"/>
    </row>
    <row r="2743" s="35" customFormat="1" customHeight="1" spans="1:28">
      <c r="A2743" s="30"/>
      <c r="B2743" s="38">
        <v>46157</v>
      </c>
      <c r="C2743" s="69" t="s">
        <v>27</v>
      </c>
      <c r="D2743" s="30" t="s">
        <v>33</v>
      </c>
      <c r="E2743" s="56" t="s">
        <v>34</v>
      </c>
      <c r="F2743" s="56">
        <v>1051.65</v>
      </c>
      <c r="G2743" s="56"/>
      <c r="H2743" s="32">
        <v>1014206.04999999</v>
      </c>
      <c r="I2743" s="31" t="s">
        <v>35</v>
      </c>
      <c r="J2743" s="30"/>
      <c r="K2743" s="31"/>
      <c r="L2743" s="30">
        <v>202605</v>
      </c>
      <c r="M2743" s="31"/>
      <c r="N2743" s="30">
        <v>202605</v>
      </c>
      <c r="O2743" s="31"/>
      <c r="P2743" s="30"/>
      <c r="Z2743" s="44"/>
      <c r="AA2743" s="44"/>
      <c r="AB2743" s="44"/>
    </row>
    <row r="2744" s="35" customFormat="1" customHeight="1" spans="1:28">
      <c r="A2744" s="30"/>
      <c r="B2744" s="38">
        <v>46157</v>
      </c>
      <c r="C2744" s="69" t="s">
        <v>27</v>
      </c>
      <c r="D2744" s="30" t="s">
        <v>33</v>
      </c>
      <c r="E2744" s="56" t="s">
        <v>63</v>
      </c>
      <c r="F2744" s="56">
        <v>3102.24</v>
      </c>
      <c r="G2744" s="56"/>
      <c r="H2744" s="32">
        <v>1017308.28999999</v>
      </c>
      <c r="I2744" s="31" t="s">
        <v>64</v>
      </c>
      <c r="J2744" s="30"/>
      <c r="K2744" s="31"/>
      <c r="L2744" s="30">
        <v>202605</v>
      </c>
      <c r="M2744" s="31"/>
      <c r="N2744" s="30">
        <v>202605</v>
      </c>
      <c r="O2744" s="31"/>
      <c r="P2744" s="30"/>
      <c r="Z2744" s="44"/>
      <c r="AA2744" s="44"/>
      <c r="AB2744" s="44"/>
    </row>
    <row r="2745" s="35" customFormat="1" customHeight="1" spans="1:28">
      <c r="A2745" s="30"/>
      <c r="B2745" s="38">
        <v>46157</v>
      </c>
      <c r="C2745" s="69" t="s">
        <v>27</v>
      </c>
      <c r="D2745" s="30" t="s">
        <v>33</v>
      </c>
      <c r="E2745" s="56" t="s">
        <v>57</v>
      </c>
      <c r="F2745" s="56">
        <v>9341.26</v>
      </c>
      <c r="G2745" s="56"/>
      <c r="H2745" s="32">
        <v>1026649.54999999</v>
      </c>
      <c r="I2745" s="31" t="s">
        <v>58</v>
      </c>
      <c r="J2745" s="30"/>
      <c r="K2745" s="31"/>
      <c r="L2745" s="30">
        <v>202605</v>
      </c>
      <c r="M2745" s="31"/>
      <c r="N2745" s="30">
        <v>202605</v>
      </c>
      <c r="O2745" s="31"/>
      <c r="P2745" s="30"/>
      <c r="Z2745" s="44"/>
      <c r="AA2745" s="44"/>
      <c r="AB2745" s="44"/>
    </row>
    <row r="2746" s="35" customFormat="1" customHeight="1" spans="1:28">
      <c r="A2746" s="30"/>
      <c r="B2746" s="38">
        <v>46157</v>
      </c>
      <c r="C2746" s="69" t="s">
        <v>27</v>
      </c>
      <c r="D2746" s="30" t="s">
        <v>33</v>
      </c>
      <c r="E2746" s="56" t="s">
        <v>59</v>
      </c>
      <c r="F2746" s="56">
        <v>2609.36</v>
      </c>
      <c r="G2746" s="56"/>
      <c r="H2746" s="32">
        <v>1029258.90999999</v>
      </c>
      <c r="I2746" s="31" t="s">
        <v>60</v>
      </c>
      <c r="J2746" s="30"/>
      <c r="K2746" s="31"/>
      <c r="L2746" s="30">
        <v>202605</v>
      </c>
      <c r="M2746" s="31"/>
      <c r="N2746" s="30">
        <v>202605</v>
      </c>
      <c r="O2746" s="31"/>
      <c r="P2746" s="30"/>
      <c r="Z2746" s="44"/>
      <c r="AA2746" s="44"/>
      <c r="AB2746" s="44"/>
    </row>
    <row r="2747" s="35" customFormat="1" customHeight="1" spans="1:28">
      <c r="A2747" s="30"/>
      <c r="B2747" s="38">
        <v>46157</v>
      </c>
      <c r="C2747" s="69" t="s">
        <v>27</v>
      </c>
      <c r="D2747" s="30" t="s">
        <v>33</v>
      </c>
      <c r="E2747" s="56" t="s">
        <v>51</v>
      </c>
      <c r="F2747" s="56">
        <v>10775.31</v>
      </c>
      <c r="G2747" s="56"/>
      <c r="H2747" s="32">
        <v>1040034.21999999</v>
      </c>
      <c r="I2747" s="31" t="s">
        <v>52</v>
      </c>
      <c r="J2747" s="30"/>
      <c r="K2747" s="31"/>
      <c r="L2747" s="30">
        <v>202605</v>
      </c>
      <c r="M2747" s="31"/>
      <c r="N2747" s="30">
        <v>202605</v>
      </c>
      <c r="O2747" s="31"/>
      <c r="P2747" s="30"/>
      <c r="Z2747" s="44"/>
      <c r="AA2747" s="44"/>
      <c r="AB2747" s="44"/>
    </row>
    <row r="2748" s="35" customFormat="1" customHeight="1" spans="1:28">
      <c r="A2748" s="30"/>
      <c r="B2748" s="38">
        <v>46157</v>
      </c>
      <c r="C2748" s="69" t="s">
        <v>27</v>
      </c>
      <c r="D2748" s="30" t="s">
        <v>33</v>
      </c>
      <c r="E2748" s="56" t="s">
        <v>65</v>
      </c>
      <c r="F2748" s="56">
        <v>5290.72</v>
      </c>
      <c r="G2748" s="56"/>
      <c r="H2748" s="32">
        <v>1045324.93999999</v>
      </c>
      <c r="I2748" s="31" t="s">
        <v>66</v>
      </c>
      <c r="J2748" s="30"/>
      <c r="K2748" s="31"/>
      <c r="L2748" s="30">
        <v>202605</v>
      </c>
      <c r="M2748" s="31"/>
      <c r="N2748" s="30">
        <v>202605</v>
      </c>
      <c r="O2748" s="31"/>
      <c r="P2748" s="30"/>
      <c r="Z2748" s="44"/>
      <c r="AA2748" s="44"/>
      <c r="AB2748" s="44"/>
    </row>
    <row r="2749" s="35" customFormat="1" customHeight="1" spans="1:28">
      <c r="A2749" s="30"/>
      <c r="B2749" s="38">
        <v>46158</v>
      </c>
      <c r="C2749" s="69" t="s">
        <v>27</v>
      </c>
      <c r="D2749" s="30" t="s">
        <v>33</v>
      </c>
      <c r="E2749" s="56" t="s">
        <v>42</v>
      </c>
      <c r="F2749" s="56">
        <v>26019.9</v>
      </c>
      <c r="G2749" s="56"/>
      <c r="H2749" s="32">
        <v>1071344.83999999</v>
      </c>
      <c r="I2749" s="31" t="s">
        <v>43</v>
      </c>
      <c r="J2749" s="30"/>
      <c r="K2749" s="31"/>
      <c r="L2749" s="30">
        <v>202605</v>
      </c>
      <c r="M2749" s="31"/>
      <c r="N2749" s="30">
        <v>202605</v>
      </c>
      <c r="O2749" s="31"/>
      <c r="P2749" s="30"/>
      <c r="Z2749" s="44"/>
      <c r="AA2749" s="44"/>
      <c r="AB2749" s="44"/>
    </row>
    <row r="2750" s="35" customFormat="1" customHeight="1" spans="1:28">
      <c r="A2750" s="30"/>
      <c r="B2750" s="38">
        <v>46160</v>
      </c>
      <c r="C2750" s="69" t="s">
        <v>27</v>
      </c>
      <c r="D2750" s="30" t="s">
        <v>33</v>
      </c>
      <c r="E2750" s="56" t="s">
        <v>65</v>
      </c>
      <c r="F2750" s="56">
        <v>3385.06</v>
      </c>
      <c r="G2750" s="56"/>
      <c r="H2750" s="32">
        <v>1074729.89999999</v>
      </c>
      <c r="I2750" s="31" t="s">
        <v>66</v>
      </c>
      <c r="J2750" s="30"/>
      <c r="K2750" s="31"/>
      <c r="L2750" s="30">
        <v>202605</v>
      </c>
      <c r="M2750" s="31"/>
      <c r="N2750" s="30">
        <v>202605</v>
      </c>
      <c r="O2750" s="31"/>
      <c r="P2750" s="30"/>
      <c r="Z2750" s="44"/>
      <c r="AA2750" s="44"/>
      <c r="AB2750" s="44"/>
    </row>
    <row r="2751" s="35" customFormat="1" customHeight="1" spans="1:28">
      <c r="A2751" s="30"/>
      <c r="B2751" s="38">
        <v>46160</v>
      </c>
      <c r="C2751" s="69" t="s">
        <v>27</v>
      </c>
      <c r="D2751" s="30" t="s">
        <v>33</v>
      </c>
      <c r="E2751" s="56" t="s">
        <v>55</v>
      </c>
      <c r="F2751" s="56">
        <v>7149.55</v>
      </c>
      <c r="G2751" s="56"/>
      <c r="H2751" s="32">
        <v>1081879.44999999</v>
      </c>
      <c r="I2751" s="31" t="s">
        <v>56</v>
      </c>
      <c r="J2751" s="30"/>
      <c r="K2751" s="31"/>
      <c r="L2751" s="30">
        <v>202605</v>
      </c>
      <c r="M2751" s="31"/>
      <c r="N2751" s="30">
        <v>202605</v>
      </c>
      <c r="O2751" s="31"/>
      <c r="P2751" s="30"/>
      <c r="Z2751" s="44"/>
      <c r="AA2751" s="44"/>
      <c r="AB2751" s="44"/>
    </row>
    <row r="2752" s="35" customFormat="1" customHeight="1" spans="1:28">
      <c r="A2752" s="30"/>
      <c r="B2752" s="38">
        <v>46160</v>
      </c>
      <c r="C2752" s="69" t="s">
        <v>27</v>
      </c>
      <c r="D2752" s="30" t="s">
        <v>33</v>
      </c>
      <c r="E2752" s="56" t="s">
        <v>51</v>
      </c>
      <c r="F2752" s="56">
        <v>5085.08</v>
      </c>
      <c r="G2752" s="56"/>
      <c r="H2752" s="32">
        <v>1086964.52999999</v>
      </c>
      <c r="I2752" s="31" t="s">
        <v>52</v>
      </c>
      <c r="J2752" s="30"/>
      <c r="K2752" s="31"/>
      <c r="L2752" s="30">
        <v>202605</v>
      </c>
      <c r="M2752" s="31"/>
      <c r="N2752" s="30">
        <v>202605</v>
      </c>
      <c r="O2752" s="31"/>
      <c r="P2752" s="30"/>
      <c r="Z2752" s="44"/>
      <c r="AA2752" s="44"/>
      <c r="AB2752" s="44"/>
    </row>
    <row r="2753" s="35" customFormat="1" customHeight="1" spans="1:28">
      <c r="A2753" s="30"/>
      <c r="B2753" s="38">
        <v>46161</v>
      </c>
      <c r="C2753" s="69" t="s">
        <v>27</v>
      </c>
      <c r="D2753" s="30" t="s">
        <v>465</v>
      </c>
      <c r="E2753" s="56" t="s">
        <v>67</v>
      </c>
      <c r="F2753" s="56"/>
      <c r="G2753" s="56">
        <v>7000</v>
      </c>
      <c r="H2753" s="32">
        <v>1079964.52999999</v>
      </c>
      <c r="I2753" s="31"/>
      <c r="J2753" s="30"/>
      <c r="K2753" s="31"/>
      <c r="L2753" s="30">
        <v>202605</v>
      </c>
      <c r="M2753" s="31"/>
      <c r="N2753" s="30">
        <v>202605</v>
      </c>
      <c r="O2753" s="31"/>
      <c r="P2753" s="30"/>
      <c r="Z2753" s="44"/>
      <c r="AA2753" s="44"/>
      <c r="AB2753" s="44"/>
    </row>
    <row r="2754" s="35" customFormat="1" customHeight="1" spans="1:28">
      <c r="A2754" s="30"/>
      <c r="B2754" s="38">
        <v>46161</v>
      </c>
      <c r="C2754" s="69" t="s">
        <v>27</v>
      </c>
      <c r="D2754" s="30" t="s">
        <v>33</v>
      </c>
      <c r="E2754" s="56" t="s">
        <v>42</v>
      </c>
      <c r="F2754" s="56">
        <v>23074.94</v>
      </c>
      <c r="G2754" s="56"/>
      <c r="H2754" s="32">
        <v>1103039.46999999</v>
      </c>
      <c r="I2754" s="31" t="s">
        <v>43</v>
      </c>
      <c r="J2754" s="30"/>
      <c r="K2754" s="31"/>
      <c r="L2754" s="30">
        <v>202605</v>
      </c>
      <c r="M2754" s="31"/>
      <c r="N2754" s="30">
        <v>202605</v>
      </c>
      <c r="O2754" s="31"/>
      <c r="P2754" s="30"/>
      <c r="Z2754" s="44"/>
      <c r="AA2754" s="44"/>
      <c r="AB2754" s="44"/>
    </row>
    <row r="2755" s="35" customFormat="1" customHeight="1" spans="1:28">
      <c r="A2755" s="30"/>
      <c r="B2755" s="38">
        <v>46163</v>
      </c>
      <c r="C2755" s="69" t="s">
        <v>27</v>
      </c>
      <c r="D2755" s="30" t="s">
        <v>33</v>
      </c>
      <c r="E2755" s="56" t="s">
        <v>34</v>
      </c>
      <c r="F2755" s="81">
        <v>1184.7</v>
      </c>
      <c r="G2755" s="56"/>
      <c r="H2755" s="32">
        <v>1104224.16999999</v>
      </c>
      <c r="I2755" s="31" t="s">
        <v>35</v>
      </c>
      <c r="J2755" s="30"/>
      <c r="K2755" s="31"/>
      <c r="L2755" s="30">
        <v>202605</v>
      </c>
      <c r="M2755" s="31"/>
      <c r="N2755" s="30">
        <v>202605</v>
      </c>
      <c r="O2755" s="31"/>
      <c r="P2755" s="30"/>
      <c r="Z2755" s="44"/>
      <c r="AA2755" s="44"/>
      <c r="AB2755" s="44"/>
    </row>
    <row r="2756" s="35" customFormat="1" customHeight="1" spans="1:28">
      <c r="A2756" s="30"/>
      <c r="B2756" s="38">
        <v>46163</v>
      </c>
      <c r="C2756" s="69" t="s">
        <v>27</v>
      </c>
      <c r="D2756" s="30" t="s">
        <v>465</v>
      </c>
      <c r="E2756" s="30" t="s">
        <v>53</v>
      </c>
      <c r="F2756" s="56">
        <v>10197.6</v>
      </c>
      <c r="G2756" s="56"/>
      <c r="H2756" s="32">
        <v>1114421.76999999</v>
      </c>
      <c r="I2756" s="31" t="s">
        <v>54</v>
      </c>
      <c r="J2756" s="30"/>
      <c r="K2756" s="31"/>
      <c r="L2756" s="30">
        <v>202605</v>
      </c>
      <c r="M2756" s="31"/>
      <c r="N2756" s="30">
        <v>202605</v>
      </c>
      <c r="O2756" s="31"/>
      <c r="P2756" s="30"/>
      <c r="Z2756" s="44"/>
      <c r="AA2756" s="44"/>
      <c r="AB2756" s="44"/>
    </row>
    <row r="2757" s="35" customFormat="1" customHeight="1" spans="1:28">
      <c r="A2757" s="30"/>
      <c r="B2757" s="38">
        <v>46163</v>
      </c>
      <c r="C2757" s="69" t="s">
        <v>27</v>
      </c>
      <c r="D2757" s="30" t="s">
        <v>33</v>
      </c>
      <c r="E2757" s="30" t="s">
        <v>40</v>
      </c>
      <c r="F2757" s="56">
        <v>1326.79</v>
      </c>
      <c r="G2757" s="56"/>
      <c r="H2757" s="32">
        <v>1115748.55999999</v>
      </c>
      <c r="I2757" s="31" t="s">
        <v>41</v>
      </c>
      <c r="J2757" s="30"/>
      <c r="K2757" s="31"/>
      <c r="L2757" s="30">
        <v>202605</v>
      </c>
      <c r="M2757" s="31"/>
      <c r="N2757" s="30">
        <v>202605</v>
      </c>
      <c r="O2757" s="31"/>
      <c r="P2757" s="30"/>
      <c r="Z2757" s="44"/>
      <c r="AA2757" s="44"/>
      <c r="AB2757" s="44"/>
    </row>
    <row r="2758" s="35" customFormat="1" customHeight="1" spans="1:28">
      <c r="A2758" s="30"/>
      <c r="B2758" s="38">
        <v>46163</v>
      </c>
      <c r="C2758" s="69" t="s">
        <v>27</v>
      </c>
      <c r="D2758" s="30" t="s">
        <v>33</v>
      </c>
      <c r="E2758" s="30" t="s">
        <v>38</v>
      </c>
      <c r="F2758" s="56">
        <v>669.09</v>
      </c>
      <c r="G2758" s="56"/>
      <c r="H2758" s="32">
        <v>1116417.64999999</v>
      </c>
      <c r="I2758" s="31" t="s">
        <v>39</v>
      </c>
      <c r="J2758" s="30"/>
      <c r="K2758" s="31"/>
      <c r="L2758" s="30">
        <v>202605</v>
      </c>
      <c r="M2758" s="31"/>
      <c r="N2758" s="30">
        <v>202605</v>
      </c>
      <c r="O2758" s="31"/>
      <c r="P2758" s="30"/>
      <c r="Z2758" s="44"/>
      <c r="AA2758" s="44"/>
      <c r="AB2758" s="44"/>
    </row>
    <row r="2759" s="35" customFormat="1" customHeight="1" spans="1:28">
      <c r="A2759" s="30"/>
      <c r="B2759" s="38">
        <v>46163</v>
      </c>
      <c r="C2759" s="69" t="s">
        <v>27</v>
      </c>
      <c r="D2759" s="30" t="s">
        <v>465</v>
      </c>
      <c r="E2759" s="30" t="s">
        <v>36</v>
      </c>
      <c r="F2759" s="56">
        <v>1200.66</v>
      </c>
      <c r="G2759" s="56"/>
      <c r="H2759" s="32">
        <v>1117618.30999999</v>
      </c>
      <c r="I2759" s="31" t="s">
        <v>37</v>
      </c>
      <c r="J2759" s="30"/>
      <c r="K2759" s="31"/>
      <c r="L2759" s="30">
        <v>202605</v>
      </c>
      <c r="M2759" s="31"/>
      <c r="N2759" s="30">
        <v>202605</v>
      </c>
      <c r="O2759" s="31"/>
      <c r="P2759" s="30"/>
      <c r="Z2759" s="44"/>
      <c r="AA2759" s="44"/>
      <c r="AB2759" s="44"/>
    </row>
    <row r="2760" s="35" customFormat="1" customHeight="1" spans="1:28">
      <c r="A2760" s="30"/>
      <c r="B2760" s="38">
        <v>46163</v>
      </c>
      <c r="C2760" s="69" t="s">
        <v>27</v>
      </c>
      <c r="D2760" s="30" t="s">
        <v>33</v>
      </c>
      <c r="E2760" s="30" t="s">
        <v>63</v>
      </c>
      <c r="F2760" s="56">
        <v>1157.19</v>
      </c>
      <c r="G2760" s="56"/>
      <c r="H2760" s="32">
        <v>1118775.49999999</v>
      </c>
      <c r="I2760" s="31" t="s">
        <v>64</v>
      </c>
      <c r="J2760" s="30"/>
      <c r="K2760" s="31"/>
      <c r="L2760" s="30">
        <v>202605</v>
      </c>
      <c r="M2760" s="31"/>
      <c r="N2760" s="30">
        <v>202605</v>
      </c>
      <c r="O2760" s="31"/>
      <c r="P2760" s="30"/>
      <c r="Z2760" s="44"/>
      <c r="AA2760" s="44"/>
      <c r="AB2760" s="44"/>
    </row>
    <row r="2761" s="35" customFormat="1" customHeight="1" spans="1:28">
      <c r="A2761" s="30"/>
      <c r="B2761" s="38">
        <v>46163</v>
      </c>
      <c r="C2761" s="69" t="s">
        <v>27</v>
      </c>
      <c r="D2761" s="30" t="s">
        <v>33</v>
      </c>
      <c r="E2761" s="30" t="s">
        <v>57</v>
      </c>
      <c r="F2761" s="56">
        <v>7292.86</v>
      </c>
      <c r="G2761" s="56"/>
      <c r="H2761" s="32">
        <v>1126068.35999999</v>
      </c>
      <c r="I2761" s="31" t="s">
        <v>58</v>
      </c>
      <c r="J2761" s="30"/>
      <c r="K2761" s="31"/>
      <c r="L2761" s="30">
        <v>202605</v>
      </c>
      <c r="M2761" s="31"/>
      <c r="N2761" s="30">
        <v>202605</v>
      </c>
      <c r="O2761" s="31"/>
      <c r="P2761" s="30"/>
      <c r="Z2761" s="44"/>
      <c r="AA2761" s="44"/>
      <c r="AB2761" s="44"/>
    </row>
    <row r="2762" s="35" customFormat="1" customHeight="1" spans="1:28">
      <c r="A2762" s="30"/>
      <c r="B2762" s="38">
        <v>46163</v>
      </c>
      <c r="C2762" s="69" t="s">
        <v>27</v>
      </c>
      <c r="D2762" s="30" t="s">
        <v>33</v>
      </c>
      <c r="E2762" s="30" t="s">
        <v>55</v>
      </c>
      <c r="F2762" s="56">
        <v>6097.85</v>
      </c>
      <c r="G2762" s="56"/>
      <c r="H2762" s="32">
        <v>1132166.20999999</v>
      </c>
      <c r="I2762" s="31" t="s">
        <v>56</v>
      </c>
      <c r="J2762" s="30"/>
      <c r="K2762" s="31"/>
      <c r="L2762" s="30">
        <v>202605</v>
      </c>
      <c r="M2762" s="31"/>
      <c r="N2762" s="30">
        <v>202605</v>
      </c>
      <c r="O2762" s="31"/>
      <c r="P2762" s="30"/>
      <c r="Z2762" s="44"/>
      <c r="AA2762" s="44"/>
      <c r="AB2762" s="44"/>
    </row>
    <row r="2763" s="35" customFormat="1" customHeight="1" spans="1:28">
      <c r="A2763" s="30"/>
      <c r="B2763" s="38">
        <v>46163</v>
      </c>
      <c r="C2763" s="69" t="s">
        <v>27</v>
      </c>
      <c r="D2763" s="30" t="s">
        <v>33</v>
      </c>
      <c r="E2763" s="30" t="s">
        <v>65</v>
      </c>
      <c r="F2763" s="56">
        <v>4322.41</v>
      </c>
      <c r="G2763" s="56"/>
      <c r="H2763" s="32">
        <v>1136488.61999999</v>
      </c>
      <c r="I2763" s="31" t="s">
        <v>66</v>
      </c>
      <c r="J2763" s="30"/>
      <c r="K2763" s="31"/>
      <c r="L2763" s="30">
        <v>202605</v>
      </c>
      <c r="M2763" s="31"/>
      <c r="N2763" s="30">
        <v>202605</v>
      </c>
      <c r="O2763" s="31"/>
      <c r="P2763" s="30"/>
      <c r="Z2763" s="44"/>
      <c r="AA2763" s="44"/>
      <c r="AB2763" s="44"/>
    </row>
    <row r="2764" s="35" customFormat="1" customHeight="1" spans="1:28">
      <c r="A2764" s="30"/>
      <c r="B2764" s="38">
        <v>46164</v>
      </c>
      <c r="C2764" s="69" t="s">
        <v>27</v>
      </c>
      <c r="D2764" s="30" t="s">
        <v>33</v>
      </c>
      <c r="E2764" s="30" t="s">
        <v>44</v>
      </c>
      <c r="F2764" s="56">
        <v>1315.91</v>
      </c>
      <c r="G2764" s="56"/>
      <c r="H2764" s="32">
        <v>1137804.52999999</v>
      </c>
      <c r="I2764" s="31" t="s">
        <v>45</v>
      </c>
      <c r="J2764" s="30"/>
      <c r="K2764" s="31"/>
      <c r="L2764" s="30">
        <v>202605</v>
      </c>
      <c r="M2764" s="31"/>
      <c r="N2764" s="30">
        <v>202605</v>
      </c>
      <c r="O2764" s="31"/>
      <c r="P2764" s="30"/>
      <c r="Z2764" s="44"/>
      <c r="AA2764" s="44"/>
      <c r="AB2764" s="44"/>
    </row>
    <row r="2765" s="35" customFormat="1" customHeight="1" spans="1:28">
      <c r="A2765" s="30"/>
      <c r="B2765" s="38">
        <v>46164</v>
      </c>
      <c r="C2765" s="69" t="s">
        <v>27</v>
      </c>
      <c r="D2765" s="30" t="s">
        <v>33</v>
      </c>
      <c r="E2765" s="30" t="s">
        <v>59</v>
      </c>
      <c r="F2765" s="56">
        <v>3017.48</v>
      </c>
      <c r="G2765" s="56"/>
      <c r="H2765" s="32">
        <v>1140822.00999999</v>
      </c>
      <c r="I2765" s="31" t="s">
        <v>60</v>
      </c>
      <c r="J2765" s="30"/>
      <c r="K2765" s="31"/>
      <c r="L2765" s="30">
        <v>202605</v>
      </c>
      <c r="M2765" s="31"/>
      <c r="N2765" s="30">
        <v>202605</v>
      </c>
      <c r="O2765" s="31"/>
      <c r="P2765" s="30"/>
      <c r="Z2765" s="44"/>
      <c r="AA2765" s="44"/>
      <c r="AB2765" s="44"/>
    </row>
    <row r="2766" s="35" customFormat="1" customHeight="1" spans="1:28">
      <c r="A2766" s="30"/>
      <c r="B2766" s="38">
        <v>46164</v>
      </c>
      <c r="C2766" s="69" t="s">
        <v>27</v>
      </c>
      <c r="D2766" s="30" t="s">
        <v>33</v>
      </c>
      <c r="E2766" s="30" t="s">
        <v>61</v>
      </c>
      <c r="F2766" s="56">
        <v>5228.19</v>
      </c>
      <c r="G2766" s="56"/>
      <c r="H2766" s="32">
        <v>1146050.19999999</v>
      </c>
      <c r="I2766" s="31" t="s">
        <v>62</v>
      </c>
      <c r="J2766" s="30"/>
      <c r="K2766" s="31"/>
      <c r="L2766" s="30">
        <v>202605</v>
      </c>
      <c r="M2766" s="31"/>
      <c r="N2766" s="30">
        <v>202605</v>
      </c>
      <c r="O2766" s="31"/>
      <c r="P2766" s="30"/>
      <c r="Z2766" s="44"/>
      <c r="AA2766" s="44"/>
      <c r="AB2766" s="44"/>
    </row>
    <row r="2767" s="35" customFormat="1" customHeight="1" spans="1:28">
      <c r="A2767" s="30"/>
      <c r="B2767" s="38">
        <v>46164</v>
      </c>
      <c r="C2767" s="69" t="s">
        <v>27</v>
      </c>
      <c r="D2767" s="30" t="s">
        <v>33</v>
      </c>
      <c r="E2767" s="30" t="s">
        <v>51</v>
      </c>
      <c r="F2767" s="56">
        <v>7069.87</v>
      </c>
      <c r="G2767" s="56"/>
      <c r="H2767" s="32">
        <v>1153120.06999999</v>
      </c>
      <c r="I2767" s="31" t="s">
        <v>52</v>
      </c>
      <c r="J2767" s="30"/>
      <c r="K2767" s="31"/>
      <c r="L2767" s="30">
        <v>202605</v>
      </c>
      <c r="M2767" s="31"/>
      <c r="N2767" s="30">
        <v>202605</v>
      </c>
      <c r="O2767" s="31"/>
      <c r="P2767" s="30"/>
      <c r="Z2767" s="44"/>
      <c r="AA2767" s="44"/>
      <c r="AB2767" s="44"/>
    </row>
    <row r="2768" s="35" customFormat="1" customHeight="1" spans="1:28">
      <c r="A2768" s="30"/>
      <c r="B2768" s="38">
        <v>46165</v>
      </c>
      <c r="C2768" s="69" t="s">
        <v>27</v>
      </c>
      <c r="D2768" s="30" t="s">
        <v>33</v>
      </c>
      <c r="E2768" s="30" t="s">
        <v>42</v>
      </c>
      <c r="F2768" s="56">
        <v>47144.34</v>
      </c>
      <c r="G2768" s="56"/>
      <c r="H2768" s="32">
        <v>1200264.40999999</v>
      </c>
      <c r="I2768" s="31" t="s">
        <v>43</v>
      </c>
      <c r="J2768" s="30"/>
      <c r="K2768" s="31"/>
      <c r="L2768" s="30">
        <v>202605</v>
      </c>
      <c r="M2768" s="31"/>
      <c r="N2768" s="30">
        <v>202605</v>
      </c>
      <c r="O2768" s="31"/>
      <c r="P2768" s="30"/>
      <c r="Z2768" s="44"/>
      <c r="AA2768" s="44"/>
      <c r="AB2768" s="44"/>
    </row>
    <row r="2769" s="35" customFormat="1" customHeight="1" spans="1:28">
      <c r="A2769" s="30"/>
      <c r="B2769" s="38">
        <v>46166</v>
      </c>
      <c r="C2769" s="69" t="s">
        <v>27</v>
      </c>
      <c r="D2769" s="30" t="s">
        <v>33</v>
      </c>
      <c r="E2769" s="30" t="s">
        <v>65</v>
      </c>
      <c r="F2769" s="56">
        <v>5317.33</v>
      </c>
      <c r="G2769" s="56"/>
      <c r="H2769" s="32">
        <v>1205581.73999999</v>
      </c>
      <c r="I2769" s="31" t="s">
        <v>66</v>
      </c>
      <c r="J2769" s="30"/>
      <c r="K2769" s="31"/>
      <c r="L2769" s="30">
        <v>202605</v>
      </c>
      <c r="M2769" s="31"/>
      <c r="N2769" s="30">
        <v>202605</v>
      </c>
      <c r="O2769" s="31"/>
      <c r="P2769" s="30"/>
      <c r="Z2769" s="44"/>
      <c r="AA2769" s="44"/>
      <c r="AB2769" s="44"/>
    </row>
    <row r="2770" s="35" customFormat="1" customHeight="1" spans="1:28">
      <c r="A2770" s="30"/>
      <c r="B2770" s="38">
        <v>46167</v>
      </c>
      <c r="C2770" s="69" t="s">
        <v>27</v>
      </c>
      <c r="D2770" s="30" t="s">
        <v>33</v>
      </c>
      <c r="E2770" s="30" t="s">
        <v>55</v>
      </c>
      <c r="F2770" s="56">
        <v>9903.25</v>
      </c>
      <c r="G2770" s="56"/>
      <c r="H2770" s="32">
        <v>1215484.98999999</v>
      </c>
      <c r="I2770" s="31" t="s">
        <v>56</v>
      </c>
      <c r="J2770" s="30"/>
      <c r="K2770" s="31"/>
      <c r="L2770" s="30">
        <v>202605</v>
      </c>
      <c r="M2770" s="31"/>
      <c r="N2770" s="30">
        <v>202605</v>
      </c>
      <c r="O2770" s="31"/>
      <c r="P2770" s="30"/>
      <c r="Z2770" s="44"/>
      <c r="AA2770" s="44"/>
      <c r="AB2770" s="44"/>
    </row>
    <row r="2771" s="35" customFormat="1" customHeight="1" spans="1:28">
      <c r="A2771" s="30"/>
      <c r="B2771" s="38">
        <v>46168</v>
      </c>
      <c r="C2771" s="69" t="s">
        <v>27</v>
      </c>
      <c r="D2771" s="30" t="s">
        <v>33</v>
      </c>
      <c r="E2771" s="30" t="s">
        <v>42</v>
      </c>
      <c r="F2771" s="56">
        <v>21864.67</v>
      </c>
      <c r="G2771" s="56"/>
      <c r="H2771" s="32">
        <v>1237349.65999999</v>
      </c>
      <c r="I2771" s="31" t="s">
        <v>43</v>
      </c>
      <c r="J2771" s="30"/>
      <c r="K2771" s="31"/>
      <c r="L2771" s="30">
        <v>202605</v>
      </c>
      <c r="M2771" s="31"/>
      <c r="N2771" s="30">
        <v>202605</v>
      </c>
      <c r="O2771" s="31"/>
      <c r="P2771" s="30"/>
      <c r="Z2771" s="44"/>
      <c r="AA2771" s="44"/>
      <c r="AB2771" s="44"/>
    </row>
    <row r="2772" s="35" customFormat="1" customHeight="1" spans="1:28">
      <c r="A2772" s="30"/>
      <c r="B2772" s="38">
        <v>46169</v>
      </c>
      <c r="C2772" s="69" t="s">
        <v>27</v>
      </c>
      <c r="D2772" s="30" t="s">
        <v>465</v>
      </c>
      <c r="E2772" s="30" t="s">
        <v>53</v>
      </c>
      <c r="F2772" s="56">
        <v>7679.15</v>
      </c>
      <c r="G2772" s="56"/>
      <c r="H2772" s="32">
        <v>1245028.80999999</v>
      </c>
      <c r="I2772" s="31" t="s">
        <v>54</v>
      </c>
      <c r="J2772" s="30"/>
      <c r="K2772" s="31"/>
      <c r="L2772" s="30">
        <v>202605</v>
      </c>
      <c r="M2772" s="31"/>
      <c r="N2772" s="30">
        <v>202605</v>
      </c>
      <c r="O2772" s="31"/>
      <c r="P2772" s="30"/>
      <c r="Z2772" s="44"/>
      <c r="AA2772" s="44"/>
      <c r="AB2772" s="44"/>
    </row>
    <row r="2773" s="35" customFormat="1" customHeight="1" spans="1:28">
      <c r="A2773" s="30"/>
      <c r="B2773" s="38">
        <v>46169</v>
      </c>
      <c r="C2773" s="69" t="s">
        <v>27</v>
      </c>
      <c r="D2773" s="30" t="s">
        <v>465</v>
      </c>
      <c r="E2773" s="30" t="s">
        <v>50</v>
      </c>
      <c r="F2773" s="56"/>
      <c r="G2773" s="56">
        <v>600000</v>
      </c>
      <c r="H2773" s="32">
        <v>645028.809999991</v>
      </c>
      <c r="I2773" s="31"/>
      <c r="J2773" s="30"/>
      <c r="K2773" s="31"/>
      <c r="L2773" s="30">
        <v>202605</v>
      </c>
      <c r="M2773" s="31"/>
      <c r="N2773" s="30">
        <v>202605</v>
      </c>
      <c r="O2773" s="31"/>
      <c r="P2773" s="30"/>
      <c r="Z2773" s="44"/>
      <c r="AA2773" s="44"/>
      <c r="AB2773" s="44"/>
    </row>
    <row r="2774" s="35" customFormat="1" customHeight="1" spans="1:28">
      <c r="A2774" s="30"/>
      <c r="B2774" s="38">
        <v>46170</v>
      </c>
      <c r="C2774" s="69" t="s">
        <v>27</v>
      </c>
      <c r="D2774" s="30" t="s">
        <v>33</v>
      </c>
      <c r="E2774" s="30" t="s">
        <v>55</v>
      </c>
      <c r="F2774" s="56">
        <v>6399.66</v>
      </c>
      <c r="G2774" s="56"/>
      <c r="H2774" s="32">
        <v>651428.469999991</v>
      </c>
      <c r="I2774" s="31" t="s">
        <v>56</v>
      </c>
      <c r="J2774" s="30"/>
      <c r="K2774" s="31"/>
      <c r="L2774" s="30">
        <v>202605</v>
      </c>
      <c r="M2774" s="31"/>
      <c r="N2774" s="30">
        <v>202605</v>
      </c>
      <c r="O2774" s="31"/>
      <c r="P2774" s="30"/>
      <c r="Z2774" s="44"/>
      <c r="AA2774" s="44"/>
      <c r="AB2774" s="44"/>
    </row>
    <row r="2775" s="35" customFormat="1" customHeight="1" spans="1:28">
      <c r="A2775" s="30"/>
      <c r="B2775" s="38">
        <v>46170</v>
      </c>
      <c r="C2775" s="69" t="s">
        <v>27</v>
      </c>
      <c r="D2775" s="30" t="s">
        <v>33</v>
      </c>
      <c r="E2775" s="30" t="s">
        <v>42</v>
      </c>
      <c r="F2775" s="56">
        <v>26934.62</v>
      </c>
      <c r="G2775" s="56"/>
      <c r="H2775" s="32">
        <v>678363.089999991</v>
      </c>
      <c r="I2775" s="31" t="s">
        <v>43</v>
      </c>
      <c r="J2775" s="30"/>
      <c r="K2775" s="31"/>
      <c r="L2775" s="30">
        <v>202605</v>
      </c>
      <c r="M2775" s="31"/>
      <c r="N2775" s="30">
        <v>202605</v>
      </c>
      <c r="O2775" s="31"/>
      <c r="P2775" s="30"/>
      <c r="Z2775" s="44"/>
      <c r="AA2775" s="44"/>
      <c r="AB2775" s="44"/>
    </row>
    <row r="2776" s="35" customFormat="1" customHeight="1" spans="1:28">
      <c r="A2776" s="30"/>
      <c r="B2776" s="38">
        <v>46170</v>
      </c>
      <c r="C2776" s="69" t="s">
        <v>27</v>
      </c>
      <c r="D2776" s="30" t="s">
        <v>33</v>
      </c>
      <c r="E2776" s="30" t="s">
        <v>65</v>
      </c>
      <c r="F2776" s="56">
        <v>4473.65</v>
      </c>
      <c r="G2776" s="56"/>
      <c r="H2776" s="32">
        <v>682836.739999991</v>
      </c>
      <c r="I2776" s="31" t="s">
        <v>66</v>
      </c>
      <c r="J2776" s="30"/>
      <c r="K2776" s="31"/>
      <c r="L2776" s="30">
        <v>202605</v>
      </c>
      <c r="M2776" s="31"/>
      <c r="N2776" s="30">
        <v>202605</v>
      </c>
      <c r="O2776" s="31"/>
      <c r="P2776" s="30"/>
      <c r="Z2776" s="44"/>
      <c r="AA2776" s="44"/>
      <c r="AB2776" s="44"/>
    </row>
    <row r="2777" s="35" customFormat="1" customHeight="1" spans="1:28">
      <c r="A2777" s="30"/>
      <c r="B2777" s="38">
        <v>46172</v>
      </c>
      <c r="C2777" s="69" t="s">
        <v>27</v>
      </c>
      <c r="D2777" s="30" t="s">
        <v>33</v>
      </c>
      <c r="E2777" s="30" t="s">
        <v>65</v>
      </c>
      <c r="F2777" s="56">
        <v>4974.71</v>
      </c>
      <c r="G2777" s="56"/>
      <c r="H2777" s="32">
        <v>687811.449999991</v>
      </c>
      <c r="I2777" s="31" t="s">
        <v>66</v>
      </c>
      <c r="J2777" s="30"/>
      <c r="K2777" s="31"/>
      <c r="L2777" s="30">
        <v>202605</v>
      </c>
      <c r="M2777" s="31"/>
      <c r="N2777" s="30">
        <v>202605</v>
      </c>
      <c r="O2777" s="31"/>
      <c r="P2777" s="30"/>
      <c r="Z2777" s="44"/>
      <c r="AA2777" s="44"/>
      <c r="AB2777" s="44"/>
    </row>
    <row r="2778" s="35" customFormat="1" customHeight="1" spans="1:28">
      <c r="A2778" s="30"/>
      <c r="B2778" s="38">
        <v>46173</v>
      </c>
      <c r="C2778" s="69" t="s">
        <v>27</v>
      </c>
      <c r="D2778" s="30" t="s">
        <v>33</v>
      </c>
      <c r="E2778" s="30" t="s">
        <v>51</v>
      </c>
      <c r="F2778" s="82">
        <v>9218.1</v>
      </c>
      <c r="G2778" s="56"/>
      <c r="H2778" s="32">
        <v>697029.549999991</v>
      </c>
      <c r="I2778" s="31" t="s">
        <v>52</v>
      </c>
      <c r="J2778" s="30"/>
      <c r="K2778" s="31"/>
      <c r="L2778" s="30">
        <v>202605</v>
      </c>
      <c r="M2778" s="31"/>
      <c r="N2778" s="30">
        <v>202605</v>
      </c>
      <c r="O2778" s="31"/>
      <c r="P2778" s="30"/>
      <c r="Z2778" s="44"/>
      <c r="AA2778" s="44"/>
      <c r="AB2778" s="44"/>
    </row>
    <row r="2779" s="35" customFormat="1" customHeight="1" spans="1:28">
      <c r="A2779" s="30"/>
      <c r="B2779" s="38">
        <v>46174</v>
      </c>
      <c r="C2779" s="69" t="s">
        <v>27</v>
      </c>
      <c r="D2779" s="30" t="s">
        <v>33</v>
      </c>
      <c r="E2779" s="30" t="s">
        <v>34</v>
      </c>
      <c r="F2779" s="56">
        <v>581.42</v>
      </c>
      <c r="G2779" s="56"/>
      <c r="H2779" s="32">
        <v>697610.969999991</v>
      </c>
      <c r="I2779" s="31" t="s">
        <v>35</v>
      </c>
      <c r="J2779" s="30"/>
      <c r="K2779" s="31"/>
      <c r="L2779" s="30">
        <v>202605</v>
      </c>
      <c r="M2779" s="31"/>
      <c r="N2779" s="30">
        <v>202606</v>
      </c>
      <c r="O2779" s="31"/>
      <c r="P2779" s="30"/>
      <c r="Z2779" s="44"/>
      <c r="AA2779" s="44"/>
      <c r="AB2779" s="44"/>
    </row>
    <row r="2780" s="35" customFormat="1" customHeight="1" spans="1:28">
      <c r="A2780" s="30"/>
      <c r="B2780" s="38">
        <v>46174</v>
      </c>
      <c r="C2780" s="69" t="s">
        <v>27</v>
      </c>
      <c r="D2780" s="30" t="s">
        <v>465</v>
      </c>
      <c r="E2780" s="30" t="s">
        <v>36</v>
      </c>
      <c r="F2780" s="56">
        <v>591.29</v>
      </c>
      <c r="G2780" s="56"/>
      <c r="H2780" s="32">
        <v>698202.259999991</v>
      </c>
      <c r="I2780" s="31" t="s">
        <v>37</v>
      </c>
      <c r="J2780" s="30"/>
      <c r="K2780" s="31"/>
      <c r="L2780" s="30">
        <v>202605</v>
      </c>
      <c r="M2780" s="31"/>
      <c r="N2780" s="30">
        <v>202606</v>
      </c>
      <c r="O2780" s="31"/>
      <c r="P2780" s="30"/>
      <c r="Z2780" s="44"/>
      <c r="AA2780" s="44"/>
      <c r="AB2780" s="44"/>
    </row>
    <row r="2781" s="35" customFormat="1" customHeight="1" spans="1:28">
      <c r="A2781" s="30"/>
      <c r="B2781" s="38">
        <v>46174</v>
      </c>
      <c r="C2781" s="69" t="s">
        <v>27</v>
      </c>
      <c r="D2781" s="30" t="s">
        <v>33</v>
      </c>
      <c r="E2781" s="30" t="s">
        <v>38</v>
      </c>
      <c r="F2781" s="56">
        <v>1445.28</v>
      </c>
      <c r="G2781" s="56"/>
      <c r="H2781" s="32">
        <v>699647.539999991</v>
      </c>
      <c r="I2781" s="31" t="s">
        <v>39</v>
      </c>
      <c r="J2781" s="30"/>
      <c r="K2781" s="31"/>
      <c r="L2781" s="30">
        <v>202605</v>
      </c>
      <c r="M2781" s="31"/>
      <c r="N2781" s="30">
        <v>202606</v>
      </c>
      <c r="O2781" s="31"/>
      <c r="P2781" s="30"/>
      <c r="Z2781" s="44"/>
      <c r="AA2781" s="44"/>
      <c r="AB2781" s="44"/>
    </row>
    <row r="2782" s="35" customFormat="1" customHeight="1" spans="1:28">
      <c r="A2782" s="30"/>
      <c r="B2782" s="38">
        <v>46174</v>
      </c>
      <c r="C2782" s="69" t="s">
        <v>27</v>
      </c>
      <c r="D2782" s="30" t="s">
        <v>33</v>
      </c>
      <c r="E2782" s="30" t="s">
        <v>63</v>
      </c>
      <c r="F2782" s="56">
        <v>3121.53</v>
      </c>
      <c r="G2782" s="56"/>
      <c r="H2782" s="32">
        <v>702769.069999991</v>
      </c>
      <c r="I2782" s="31" t="s">
        <v>64</v>
      </c>
      <c r="J2782" s="30"/>
      <c r="K2782" s="31"/>
      <c r="L2782" s="30">
        <v>202605</v>
      </c>
      <c r="M2782" s="31"/>
      <c r="N2782" s="30">
        <v>202606</v>
      </c>
      <c r="O2782" s="31"/>
      <c r="P2782" s="30"/>
      <c r="Z2782" s="44"/>
      <c r="AA2782" s="44"/>
      <c r="AB2782" s="44"/>
    </row>
    <row r="2783" s="35" customFormat="1" customHeight="1" spans="1:28">
      <c r="A2783" s="30"/>
      <c r="B2783" s="38">
        <v>46174</v>
      </c>
      <c r="C2783" s="69" t="s">
        <v>27</v>
      </c>
      <c r="D2783" s="30" t="s">
        <v>33</v>
      </c>
      <c r="E2783" s="30" t="s">
        <v>42</v>
      </c>
      <c r="F2783" s="56">
        <v>41371.36</v>
      </c>
      <c r="G2783" s="56"/>
      <c r="H2783" s="32">
        <v>744140.429999991</v>
      </c>
      <c r="I2783" s="31" t="s">
        <v>43</v>
      </c>
      <c r="J2783" s="30"/>
      <c r="K2783" s="31"/>
      <c r="L2783" s="30">
        <v>202605</v>
      </c>
      <c r="M2783" s="31"/>
      <c r="N2783" s="30">
        <v>202606</v>
      </c>
      <c r="O2783" s="31"/>
      <c r="P2783" s="30"/>
      <c r="Z2783" s="44"/>
      <c r="AA2783" s="44"/>
      <c r="AB2783" s="44"/>
    </row>
    <row r="2784" s="35" customFormat="1" customHeight="1" spans="1:28">
      <c r="A2784" s="30"/>
      <c r="B2784" s="38">
        <v>46174</v>
      </c>
      <c r="C2784" s="69" t="s">
        <v>27</v>
      </c>
      <c r="D2784" s="30" t="s">
        <v>33</v>
      </c>
      <c r="E2784" s="82" t="s">
        <v>40</v>
      </c>
      <c r="F2784" s="82">
        <v>1988</v>
      </c>
      <c r="G2784" s="56"/>
      <c r="H2784" s="32">
        <v>746128.429999991</v>
      </c>
      <c r="I2784" s="31" t="s">
        <v>41</v>
      </c>
      <c r="J2784" s="30"/>
      <c r="K2784" s="31"/>
      <c r="L2784" s="30">
        <v>202605</v>
      </c>
      <c r="M2784" s="31"/>
      <c r="N2784" s="30">
        <v>202606</v>
      </c>
      <c r="O2784" s="31"/>
      <c r="P2784" s="30"/>
      <c r="Z2784" s="44"/>
      <c r="AA2784" s="44"/>
      <c r="AB2784" s="44"/>
    </row>
    <row r="2785" s="35" customFormat="1" customHeight="1" spans="1:28">
      <c r="A2785" s="30"/>
      <c r="B2785" s="38">
        <v>46174</v>
      </c>
      <c r="C2785" s="69" t="s">
        <v>27</v>
      </c>
      <c r="D2785" s="30" t="s">
        <v>33</v>
      </c>
      <c r="E2785" s="82" t="s">
        <v>44</v>
      </c>
      <c r="F2785" s="82">
        <v>2040.32</v>
      </c>
      <c r="G2785" s="56"/>
      <c r="H2785" s="32">
        <v>748168.749999991</v>
      </c>
      <c r="I2785" s="31" t="s">
        <v>45</v>
      </c>
      <c r="J2785" s="30"/>
      <c r="K2785" s="31"/>
      <c r="L2785" s="30">
        <v>202605</v>
      </c>
      <c r="M2785" s="31"/>
      <c r="N2785" s="30">
        <v>202606</v>
      </c>
      <c r="O2785" s="31"/>
      <c r="P2785" s="30"/>
      <c r="Z2785" s="44"/>
      <c r="AA2785" s="44"/>
      <c r="AB2785" s="44"/>
    </row>
    <row r="2786" s="35" customFormat="1" customHeight="1" spans="1:28">
      <c r="A2786" s="30"/>
      <c r="B2786" s="38">
        <v>46174</v>
      </c>
      <c r="C2786" s="69" t="s">
        <v>27</v>
      </c>
      <c r="D2786" s="30" t="s">
        <v>465</v>
      </c>
      <c r="E2786" s="82" t="s">
        <v>53</v>
      </c>
      <c r="F2786" s="82">
        <v>5113.61</v>
      </c>
      <c r="G2786" s="56"/>
      <c r="H2786" s="32">
        <v>753282.359999991</v>
      </c>
      <c r="I2786" s="31" t="s">
        <v>54</v>
      </c>
      <c r="J2786" s="30"/>
      <c r="K2786" s="31"/>
      <c r="L2786" s="30">
        <v>202605</v>
      </c>
      <c r="M2786" s="31"/>
      <c r="N2786" s="30">
        <v>202606</v>
      </c>
      <c r="O2786" s="31"/>
      <c r="P2786" s="30"/>
      <c r="Z2786" s="44"/>
      <c r="AA2786" s="44"/>
      <c r="AB2786" s="44"/>
    </row>
    <row r="2787" s="35" customFormat="1" customHeight="1" spans="1:28">
      <c r="A2787" s="30"/>
      <c r="B2787" s="38">
        <v>46174</v>
      </c>
      <c r="C2787" s="69" t="s">
        <v>27</v>
      </c>
      <c r="D2787" s="30" t="s">
        <v>33</v>
      </c>
      <c r="E2787" s="82" t="s">
        <v>55</v>
      </c>
      <c r="F2787" s="82">
        <v>6285.66</v>
      </c>
      <c r="G2787" s="56"/>
      <c r="H2787" s="32">
        <v>759568.019999991</v>
      </c>
      <c r="I2787" s="31" t="s">
        <v>56</v>
      </c>
      <c r="J2787" s="30"/>
      <c r="K2787" s="31"/>
      <c r="L2787" s="30">
        <v>202605</v>
      </c>
      <c r="M2787" s="31"/>
      <c r="N2787" s="30">
        <v>202606</v>
      </c>
      <c r="O2787" s="31"/>
      <c r="P2787" s="30"/>
      <c r="Z2787" s="44"/>
      <c r="AA2787" s="44"/>
      <c r="AB2787" s="44"/>
    </row>
    <row r="2788" s="35" customFormat="1" customHeight="1" spans="1:28">
      <c r="A2788" s="30"/>
      <c r="B2788" s="38">
        <v>46175</v>
      </c>
      <c r="C2788" s="69" t="s">
        <v>27</v>
      </c>
      <c r="D2788" s="30" t="s">
        <v>33</v>
      </c>
      <c r="E2788" s="82" t="s">
        <v>57</v>
      </c>
      <c r="F2788" s="82">
        <v>11345.46</v>
      </c>
      <c r="G2788" s="56"/>
      <c r="H2788" s="32">
        <v>770913.479999991</v>
      </c>
      <c r="I2788" s="31" t="s">
        <v>58</v>
      </c>
      <c r="J2788" s="30"/>
      <c r="K2788" s="31"/>
      <c r="L2788" s="30">
        <v>202605</v>
      </c>
      <c r="M2788" s="31"/>
      <c r="N2788" s="30">
        <v>202606</v>
      </c>
      <c r="O2788" s="31"/>
      <c r="P2788" s="30"/>
      <c r="Z2788" s="44"/>
      <c r="AA2788" s="44"/>
      <c r="AB2788" s="44"/>
    </row>
    <row r="2789" s="35" customFormat="1" customHeight="1" spans="1:28">
      <c r="A2789" s="30"/>
      <c r="B2789" s="38">
        <v>46175</v>
      </c>
      <c r="C2789" s="69" t="s">
        <v>27</v>
      </c>
      <c r="D2789" s="30" t="s">
        <v>33</v>
      </c>
      <c r="E2789" s="82" t="s">
        <v>61</v>
      </c>
      <c r="F2789" s="82">
        <v>9481</v>
      </c>
      <c r="G2789" s="56"/>
      <c r="H2789" s="32">
        <v>780394.479999991</v>
      </c>
      <c r="I2789" s="31" t="s">
        <v>62</v>
      </c>
      <c r="J2789" s="30"/>
      <c r="K2789" s="31"/>
      <c r="L2789" s="30">
        <v>202605</v>
      </c>
      <c r="M2789" s="31"/>
      <c r="N2789" s="30">
        <v>202606</v>
      </c>
      <c r="O2789" s="31"/>
      <c r="P2789" s="30"/>
      <c r="Z2789" s="44"/>
      <c r="AA2789" s="44"/>
      <c r="AB2789" s="44"/>
    </row>
    <row r="2790" s="35" customFormat="1" customHeight="1" spans="1:28">
      <c r="A2790" s="30"/>
      <c r="B2790" s="38">
        <v>46175</v>
      </c>
      <c r="C2790" s="69" t="s">
        <v>27</v>
      </c>
      <c r="D2790" s="30" t="s">
        <v>465</v>
      </c>
      <c r="E2790" s="82" t="s">
        <v>779</v>
      </c>
      <c r="F2790" s="82">
        <v>3700</v>
      </c>
      <c r="G2790" s="56"/>
      <c r="H2790" s="32">
        <v>784094.479999991</v>
      </c>
      <c r="I2790" s="31"/>
      <c r="J2790" s="30"/>
      <c r="K2790" s="31"/>
      <c r="L2790" s="30">
        <v>202605</v>
      </c>
      <c r="M2790" s="31"/>
      <c r="N2790" s="30">
        <v>202606</v>
      </c>
      <c r="O2790" s="31"/>
      <c r="P2790" s="30"/>
      <c r="Z2790" s="44"/>
      <c r="AA2790" s="44"/>
      <c r="AB2790" s="44"/>
    </row>
    <row r="2791" s="35" customFormat="1" customHeight="1" spans="1:28">
      <c r="A2791" s="30"/>
      <c r="B2791" s="38">
        <v>46175</v>
      </c>
      <c r="C2791" s="69" t="s">
        <v>27</v>
      </c>
      <c r="D2791" s="30" t="s">
        <v>33</v>
      </c>
      <c r="E2791" s="82" t="s">
        <v>51</v>
      </c>
      <c r="F2791" s="82">
        <v>9784.93</v>
      </c>
      <c r="G2791" s="56"/>
      <c r="H2791" s="32">
        <v>793879.409999991</v>
      </c>
      <c r="I2791" s="31" t="s">
        <v>52</v>
      </c>
      <c r="J2791" s="30"/>
      <c r="K2791" s="31"/>
      <c r="L2791" s="30">
        <v>202605</v>
      </c>
      <c r="M2791" s="31"/>
      <c r="N2791" s="30">
        <v>202606</v>
      </c>
      <c r="O2791" s="31"/>
      <c r="P2791" s="30"/>
      <c r="Z2791" s="44"/>
      <c r="AA2791" s="44"/>
      <c r="AB2791" s="44"/>
    </row>
    <row r="2792" s="35" customFormat="1" customHeight="1" spans="1:28">
      <c r="A2792" s="30"/>
      <c r="B2792" s="38">
        <v>46176</v>
      </c>
      <c r="C2792" s="69" t="s">
        <v>27</v>
      </c>
      <c r="D2792" s="30" t="s">
        <v>33</v>
      </c>
      <c r="E2792" s="82" t="s">
        <v>59</v>
      </c>
      <c r="F2792" s="82">
        <v>5823.52</v>
      </c>
      <c r="G2792" s="56"/>
      <c r="H2792" s="32">
        <v>799702.929999991</v>
      </c>
      <c r="I2792" s="31" t="s">
        <v>60</v>
      </c>
      <c r="J2792" s="30"/>
      <c r="K2792" s="31"/>
      <c r="L2792" s="30">
        <v>202605</v>
      </c>
      <c r="M2792" s="31"/>
      <c r="N2792" s="30">
        <v>202606</v>
      </c>
      <c r="O2792" s="31"/>
      <c r="P2792" s="30"/>
      <c r="Z2792" s="44"/>
      <c r="AA2792" s="44"/>
      <c r="AB2792" s="44"/>
    </row>
    <row r="2793" s="35" customFormat="1" customHeight="1" spans="1:28">
      <c r="A2793" s="30"/>
      <c r="B2793" s="38">
        <v>46176</v>
      </c>
      <c r="C2793" s="69" t="s">
        <v>27</v>
      </c>
      <c r="D2793" s="30" t="s">
        <v>33</v>
      </c>
      <c r="E2793" s="82" t="s">
        <v>65</v>
      </c>
      <c r="F2793" s="82">
        <v>10677.62</v>
      </c>
      <c r="G2793" s="56"/>
      <c r="H2793" s="32">
        <v>810380.549999991</v>
      </c>
      <c r="I2793" s="31" t="s">
        <v>66</v>
      </c>
      <c r="J2793" s="30"/>
      <c r="K2793" s="31"/>
      <c r="L2793" s="30">
        <v>202605</v>
      </c>
      <c r="M2793" s="31"/>
      <c r="N2793" s="30">
        <v>202606</v>
      </c>
      <c r="O2793" s="31"/>
      <c r="P2793" s="30"/>
      <c r="Z2793" s="44"/>
      <c r="AA2793" s="44"/>
      <c r="AB2793" s="44"/>
    </row>
    <row r="2794" s="35" customFormat="1" customHeight="1" spans="1:28">
      <c r="A2794" s="30"/>
      <c r="B2794" s="38">
        <v>46177</v>
      </c>
      <c r="C2794" s="69" t="s">
        <v>27</v>
      </c>
      <c r="D2794" s="30" t="s">
        <v>33</v>
      </c>
      <c r="E2794" s="82" t="s">
        <v>42</v>
      </c>
      <c r="F2794" s="82">
        <v>31537.6</v>
      </c>
      <c r="G2794" s="56"/>
      <c r="H2794" s="32">
        <v>841918.149999991</v>
      </c>
      <c r="I2794" s="31" t="s">
        <v>43</v>
      </c>
      <c r="J2794" s="30"/>
      <c r="K2794" s="31"/>
      <c r="L2794" s="30">
        <v>202606</v>
      </c>
      <c r="M2794" s="31"/>
      <c r="N2794" s="30">
        <v>202606</v>
      </c>
      <c r="O2794" s="31"/>
      <c r="P2794" s="30"/>
      <c r="Z2794" s="44"/>
      <c r="AA2794" s="44"/>
      <c r="AB2794" s="44"/>
    </row>
    <row r="2795" s="35" customFormat="1" customHeight="1" spans="1:28">
      <c r="A2795" s="30"/>
      <c r="B2795" s="38">
        <v>46177</v>
      </c>
      <c r="C2795" s="69" t="s">
        <v>27</v>
      </c>
      <c r="D2795" s="30" t="s">
        <v>33</v>
      </c>
      <c r="E2795" s="82" t="s">
        <v>51</v>
      </c>
      <c r="F2795" s="82">
        <v>5825.87</v>
      </c>
      <c r="G2795" s="56"/>
      <c r="H2795" s="32">
        <v>847744.019999991</v>
      </c>
      <c r="I2795" s="31" t="s">
        <v>52</v>
      </c>
      <c r="J2795" s="30"/>
      <c r="K2795" s="31"/>
      <c r="L2795" s="30">
        <v>202606</v>
      </c>
      <c r="M2795" s="31"/>
      <c r="N2795" s="30">
        <v>202606</v>
      </c>
      <c r="O2795" s="31"/>
      <c r="P2795" s="30"/>
      <c r="Z2795" s="44"/>
      <c r="AA2795" s="44"/>
      <c r="AB2795" s="44"/>
    </row>
    <row r="2796" s="35" customFormat="1" customHeight="1" spans="1:28">
      <c r="A2796" s="30"/>
      <c r="B2796" s="38">
        <v>46178</v>
      </c>
      <c r="C2796" s="69" t="s">
        <v>27</v>
      </c>
      <c r="D2796" s="30" t="s">
        <v>33</v>
      </c>
      <c r="E2796" s="82" t="s">
        <v>65</v>
      </c>
      <c r="F2796" s="82">
        <v>3323.26</v>
      </c>
      <c r="G2796" s="56"/>
      <c r="H2796" s="32">
        <v>851067.279999991</v>
      </c>
      <c r="I2796" s="31" t="s">
        <v>66</v>
      </c>
      <c r="J2796" s="30"/>
      <c r="K2796" s="31"/>
      <c r="L2796" s="30">
        <v>202606</v>
      </c>
      <c r="M2796" s="31"/>
      <c r="N2796" s="30">
        <v>202606</v>
      </c>
      <c r="O2796" s="31"/>
      <c r="P2796" s="30"/>
      <c r="Z2796" s="44"/>
      <c r="AA2796" s="44"/>
      <c r="AB2796" s="44"/>
    </row>
    <row r="2797" s="35" customFormat="1" customHeight="1" spans="1:28">
      <c r="A2797" s="30"/>
      <c r="B2797" s="38">
        <v>46179</v>
      </c>
      <c r="C2797" s="69" t="s">
        <v>27</v>
      </c>
      <c r="D2797" s="30" t="s">
        <v>33</v>
      </c>
      <c r="E2797" s="82" t="s">
        <v>55</v>
      </c>
      <c r="F2797" s="82">
        <v>7801.07</v>
      </c>
      <c r="G2797" s="56"/>
      <c r="H2797" s="32">
        <v>858868.349999991</v>
      </c>
      <c r="I2797" s="31" t="s">
        <v>56</v>
      </c>
      <c r="J2797" s="30"/>
      <c r="K2797" s="31"/>
      <c r="L2797" s="30">
        <v>202606</v>
      </c>
      <c r="M2797" s="31"/>
      <c r="N2797" s="30">
        <v>202606</v>
      </c>
      <c r="O2797" s="31"/>
      <c r="P2797" s="30"/>
      <c r="Z2797" s="44"/>
      <c r="AA2797" s="44"/>
      <c r="AB2797" s="44"/>
    </row>
    <row r="2798" s="35" customFormat="1" customHeight="1" spans="1:28">
      <c r="A2798" s="30"/>
      <c r="B2798" s="38">
        <v>46180</v>
      </c>
      <c r="C2798" s="69" t="s">
        <v>27</v>
      </c>
      <c r="D2798" s="30" t="s">
        <v>33</v>
      </c>
      <c r="E2798" s="82" t="s">
        <v>42</v>
      </c>
      <c r="F2798" s="82">
        <v>27885.36</v>
      </c>
      <c r="G2798" s="56"/>
      <c r="H2798" s="32">
        <v>886753.709999991</v>
      </c>
      <c r="I2798" s="31" t="s">
        <v>43</v>
      </c>
      <c r="J2798" s="30"/>
      <c r="K2798" s="31"/>
      <c r="L2798" s="30">
        <v>202606</v>
      </c>
      <c r="M2798" s="31"/>
      <c r="N2798" s="30">
        <v>202606</v>
      </c>
      <c r="O2798" s="31"/>
      <c r="P2798" s="30"/>
      <c r="Z2798" s="44"/>
      <c r="AA2798" s="44"/>
      <c r="AB2798" s="44"/>
    </row>
    <row r="2799" s="35" customFormat="1" customHeight="1" spans="1:28">
      <c r="A2799" s="30"/>
      <c r="B2799" s="38">
        <v>46180</v>
      </c>
      <c r="C2799" s="69" t="s">
        <v>27</v>
      </c>
      <c r="D2799" s="30" t="s">
        <v>33</v>
      </c>
      <c r="E2799" s="82" t="s">
        <v>51</v>
      </c>
      <c r="F2799" s="82">
        <v>4895.55</v>
      </c>
      <c r="G2799" s="56"/>
      <c r="H2799" s="32">
        <v>891649.25999999</v>
      </c>
      <c r="I2799" s="31" t="s">
        <v>52</v>
      </c>
      <c r="J2799" s="30"/>
      <c r="K2799" s="31"/>
      <c r="L2799" s="30">
        <v>202606</v>
      </c>
      <c r="M2799" s="31"/>
      <c r="N2799" s="30">
        <v>202606</v>
      </c>
      <c r="O2799" s="31"/>
      <c r="P2799" s="30"/>
      <c r="Z2799" s="44"/>
      <c r="AA2799" s="44"/>
      <c r="AB2799" s="44"/>
    </row>
    <row r="2800" s="35" customFormat="1" customHeight="1" spans="1:28">
      <c r="A2800" s="30"/>
      <c r="B2800" s="38">
        <v>46180</v>
      </c>
      <c r="C2800" s="69" t="s">
        <v>27</v>
      </c>
      <c r="D2800" s="30" t="s">
        <v>33</v>
      </c>
      <c r="E2800" s="82" t="s">
        <v>38</v>
      </c>
      <c r="F2800" s="82">
        <v>1663.47</v>
      </c>
      <c r="G2800" s="56"/>
      <c r="H2800" s="32">
        <v>893312.729999991</v>
      </c>
      <c r="I2800" s="31" t="s">
        <v>39</v>
      </c>
      <c r="J2800" s="30"/>
      <c r="K2800" s="31"/>
      <c r="L2800" s="30">
        <v>202606</v>
      </c>
      <c r="M2800" s="31"/>
      <c r="N2800" s="30">
        <v>202606</v>
      </c>
      <c r="O2800" s="31"/>
      <c r="P2800" s="30"/>
      <c r="Z2800" s="44"/>
      <c r="AA2800" s="44"/>
      <c r="AB2800" s="44"/>
    </row>
    <row r="2801" s="35" customFormat="1" customHeight="1" spans="1:28">
      <c r="A2801" s="30"/>
      <c r="B2801" s="38">
        <v>46180</v>
      </c>
      <c r="C2801" s="69" t="s">
        <v>27</v>
      </c>
      <c r="D2801" s="30" t="s">
        <v>33</v>
      </c>
      <c r="E2801" s="82" t="s">
        <v>34</v>
      </c>
      <c r="F2801" s="82">
        <v>1098.1</v>
      </c>
      <c r="G2801" s="56"/>
      <c r="H2801" s="32">
        <v>894410.829999991</v>
      </c>
      <c r="I2801" s="31" t="s">
        <v>35</v>
      </c>
      <c r="J2801" s="30"/>
      <c r="K2801" s="31"/>
      <c r="L2801" s="30">
        <v>202606</v>
      </c>
      <c r="M2801" s="31"/>
      <c r="N2801" s="30">
        <v>202606</v>
      </c>
      <c r="O2801" s="31"/>
      <c r="P2801" s="30"/>
      <c r="Z2801" s="44"/>
      <c r="AA2801" s="44"/>
      <c r="AB2801" s="44"/>
    </row>
    <row r="2802" s="35" customFormat="1" customHeight="1" spans="1:28">
      <c r="A2802" s="30"/>
      <c r="B2802" s="38">
        <v>46180</v>
      </c>
      <c r="C2802" s="69" t="s">
        <v>27</v>
      </c>
      <c r="D2802" s="30" t="s">
        <v>33</v>
      </c>
      <c r="E2802" s="82" t="s">
        <v>40</v>
      </c>
      <c r="F2802" s="82">
        <v>662.67</v>
      </c>
      <c r="G2802" s="56"/>
      <c r="H2802" s="32">
        <v>895073.499999991</v>
      </c>
      <c r="I2802" s="31" t="s">
        <v>41</v>
      </c>
      <c r="J2802" s="30"/>
      <c r="K2802" s="31"/>
      <c r="L2802" s="30">
        <v>202606</v>
      </c>
      <c r="M2802" s="31"/>
      <c r="N2802" s="30">
        <v>202606</v>
      </c>
      <c r="O2802" s="31"/>
      <c r="P2802" s="30"/>
      <c r="Z2802" s="44"/>
      <c r="AA2802" s="44"/>
      <c r="AB2802" s="44"/>
    </row>
    <row r="2803" s="35" customFormat="1" customHeight="1" spans="1:28">
      <c r="A2803" s="30"/>
      <c r="B2803" s="38">
        <v>46180</v>
      </c>
      <c r="C2803" s="69" t="s">
        <v>27</v>
      </c>
      <c r="D2803" s="30" t="s">
        <v>465</v>
      </c>
      <c r="E2803" s="82" t="s">
        <v>36</v>
      </c>
      <c r="F2803" s="82">
        <v>673.23</v>
      </c>
      <c r="G2803" s="56"/>
      <c r="H2803" s="32">
        <v>895746.729999991</v>
      </c>
      <c r="I2803" s="31" t="s">
        <v>37</v>
      </c>
      <c r="J2803" s="30"/>
      <c r="K2803" s="31"/>
      <c r="L2803" s="30">
        <v>202606</v>
      </c>
      <c r="M2803" s="31"/>
      <c r="N2803" s="30">
        <v>202606</v>
      </c>
      <c r="O2803" s="31"/>
      <c r="P2803" s="30"/>
      <c r="Z2803" s="44"/>
      <c r="AA2803" s="44"/>
      <c r="AB2803" s="44"/>
    </row>
    <row r="2804" s="35" customFormat="1" customHeight="1" spans="1:28">
      <c r="A2804" s="30"/>
      <c r="B2804" s="38">
        <v>46180</v>
      </c>
      <c r="C2804" s="69" t="s">
        <v>27</v>
      </c>
      <c r="D2804" s="30" t="s">
        <v>465</v>
      </c>
      <c r="E2804" s="82" t="s">
        <v>53</v>
      </c>
      <c r="F2804" s="82">
        <v>13093.57</v>
      </c>
      <c r="G2804" s="56"/>
      <c r="H2804" s="32">
        <v>908840.29999999</v>
      </c>
      <c r="I2804" s="31" t="s">
        <v>54</v>
      </c>
      <c r="J2804" s="30"/>
      <c r="K2804" s="31"/>
      <c r="L2804" s="30">
        <v>202606</v>
      </c>
      <c r="M2804" s="31"/>
      <c r="N2804" s="30">
        <v>202606</v>
      </c>
      <c r="O2804" s="31"/>
      <c r="P2804" s="30"/>
      <c r="Z2804" s="44"/>
      <c r="AA2804" s="44"/>
      <c r="AB2804" s="44"/>
    </row>
    <row r="2805" s="35" customFormat="1" customHeight="1" spans="1:28">
      <c r="A2805" s="30"/>
      <c r="B2805" s="38">
        <v>46180</v>
      </c>
      <c r="C2805" s="69" t="s">
        <v>27</v>
      </c>
      <c r="D2805" s="30" t="s">
        <v>33</v>
      </c>
      <c r="E2805" s="82" t="s">
        <v>44</v>
      </c>
      <c r="F2805" s="82">
        <v>1642.66</v>
      </c>
      <c r="G2805" s="56"/>
      <c r="H2805" s="32">
        <v>910482.959999991</v>
      </c>
      <c r="I2805" s="31" t="s">
        <v>45</v>
      </c>
      <c r="J2805" s="30"/>
      <c r="K2805" s="31"/>
      <c r="L2805" s="30">
        <v>202606</v>
      </c>
      <c r="M2805" s="31"/>
      <c r="N2805" s="30">
        <v>202606</v>
      </c>
      <c r="O2805" s="31"/>
      <c r="P2805" s="30"/>
      <c r="Z2805" s="44"/>
      <c r="AA2805" s="44"/>
      <c r="AB2805" s="44"/>
    </row>
    <row r="2806" s="35" customFormat="1" customHeight="1" spans="1:28">
      <c r="A2806" s="30"/>
      <c r="B2806" s="38">
        <v>46181</v>
      </c>
      <c r="C2806" s="69" t="s">
        <v>27</v>
      </c>
      <c r="D2806" s="30" t="s">
        <v>33</v>
      </c>
      <c r="E2806" s="82" t="s">
        <v>57</v>
      </c>
      <c r="F2806" s="82">
        <v>8488.44</v>
      </c>
      <c r="G2806" s="56"/>
      <c r="H2806" s="32">
        <v>918971.399999991</v>
      </c>
      <c r="I2806" s="31" t="s">
        <v>58</v>
      </c>
      <c r="J2806" s="30"/>
      <c r="K2806" s="31"/>
      <c r="L2806" s="30">
        <v>202606</v>
      </c>
      <c r="M2806" s="31"/>
      <c r="N2806" s="30">
        <v>202606</v>
      </c>
      <c r="O2806" s="31"/>
      <c r="P2806" s="30"/>
      <c r="Z2806" s="44"/>
      <c r="AA2806" s="44"/>
      <c r="AB2806" s="44"/>
    </row>
    <row r="2807" s="35" customFormat="1" customHeight="1" spans="1:28">
      <c r="A2807" s="30"/>
      <c r="B2807" s="38">
        <v>46181</v>
      </c>
      <c r="C2807" s="69" t="s">
        <v>27</v>
      </c>
      <c r="D2807" s="30" t="s">
        <v>33</v>
      </c>
      <c r="E2807" s="82" t="s">
        <v>59</v>
      </c>
      <c r="F2807" s="82">
        <v>2906.71</v>
      </c>
      <c r="G2807" s="56"/>
      <c r="H2807" s="32">
        <v>921878.109999991</v>
      </c>
      <c r="I2807" s="31" t="s">
        <v>60</v>
      </c>
      <c r="J2807" s="30"/>
      <c r="K2807" s="31"/>
      <c r="L2807" s="30">
        <v>202606</v>
      </c>
      <c r="M2807" s="31"/>
      <c r="N2807" s="30">
        <v>202606</v>
      </c>
      <c r="O2807" s="31"/>
      <c r="P2807" s="30"/>
      <c r="Z2807" s="44"/>
      <c r="AA2807" s="44"/>
      <c r="AB2807" s="44"/>
    </row>
    <row r="2808" s="35" customFormat="1" customHeight="1" spans="1:28">
      <c r="A2808" s="30"/>
      <c r="B2808" s="38">
        <v>46181</v>
      </c>
      <c r="C2808" s="69" t="s">
        <v>27</v>
      </c>
      <c r="D2808" s="30" t="s">
        <v>33</v>
      </c>
      <c r="E2808" s="82" t="s">
        <v>63</v>
      </c>
      <c r="F2808" s="82">
        <v>1615.05</v>
      </c>
      <c r="G2808" s="56"/>
      <c r="H2808" s="32">
        <v>923493.15999999</v>
      </c>
      <c r="I2808" s="31" t="s">
        <v>64</v>
      </c>
      <c r="J2808" s="30"/>
      <c r="K2808" s="31"/>
      <c r="L2808" s="30">
        <v>202606</v>
      </c>
      <c r="M2808" s="31"/>
      <c r="N2808" s="30">
        <v>202606</v>
      </c>
      <c r="O2808" s="31"/>
      <c r="P2808" s="30"/>
      <c r="Z2808" s="44"/>
      <c r="AA2808" s="44"/>
      <c r="AB2808" s="44"/>
    </row>
    <row r="2809" s="35" customFormat="1" customHeight="1" spans="1:28">
      <c r="A2809" s="30"/>
      <c r="B2809" s="38">
        <v>46181</v>
      </c>
      <c r="C2809" s="69" t="s">
        <v>27</v>
      </c>
      <c r="D2809" s="30" t="s">
        <v>33</v>
      </c>
      <c r="E2809" s="82" t="s">
        <v>61</v>
      </c>
      <c r="F2809" s="82">
        <v>4648.67</v>
      </c>
      <c r="G2809" s="56"/>
      <c r="H2809" s="32">
        <v>928141.82999999</v>
      </c>
      <c r="I2809" s="31" t="s">
        <v>62</v>
      </c>
      <c r="J2809" s="30"/>
      <c r="K2809" s="31"/>
      <c r="L2809" s="30">
        <v>202606</v>
      </c>
      <c r="M2809" s="31"/>
      <c r="N2809" s="30">
        <v>202606</v>
      </c>
      <c r="O2809" s="31"/>
      <c r="P2809" s="30"/>
      <c r="Z2809" s="44"/>
      <c r="AA2809" s="44"/>
      <c r="AB2809" s="44"/>
    </row>
    <row r="2810" s="35" customFormat="1" customHeight="1" spans="1:28">
      <c r="A2810" s="30"/>
      <c r="B2810" s="38">
        <v>46182</v>
      </c>
      <c r="C2810" s="69" t="s">
        <v>27</v>
      </c>
      <c r="D2810" s="30" t="s">
        <v>33</v>
      </c>
      <c r="E2810" s="82" t="s">
        <v>57</v>
      </c>
      <c r="F2810" s="82">
        <v>25</v>
      </c>
      <c r="G2810" s="56"/>
      <c r="H2810" s="32">
        <v>928166.82999999</v>
      </c>
      <c r="I2810" s="31" t="s">
        <v>58</v>
      </c>
      <c r="J2810" s="30"/>
      <c r="K2810" s="31"/>
      <c r="L2810" s="30">
        <v>202606</v>
      </c>
      <c r="M2810" s="31"/>
      <c r="N2810" s="30">
        <v>202606</v>
      </c>
      <c r="O2810" s="31"/>
      <c r="P2810" s="30"/>
      <c r="Z2810" s="44"/>
      <c r="AA2810" s="44"/>
      <c r="AB2810" s="44"/>
    </row>
    <row r="2811" s="35" customFormat="1" customHeight="1" spans="1:28">
      <c r="A2811" s="30"/>
      <c r="B2811" s="38">
        <v>46183</v>
      </c>
      <c r="C2811" s="69" t="s">
        <v>27</v>
      </c>
      <c r="D2811" s="30" t="s">
        <v>33</v>
      </c>
      <c r="E2811" s="82" t="s">
        <v>42</v>
      </c>
      <c r="F2811" s="82">
        <v>34447.46</v>
      </c>
      <c r="G2811" s="56"/>
      <c r="H2811" s="32">
        <v>962614.28999999</v>
      </c>
      <c r="I2811" s="31" t="s">
        <v>43</v>
      </c>
      <c r="J2811" s="30"/>
      <c r="K2811" s="31"/>
      <c r="L2811" s="30">
        <v>202606</v>
      </c>
      <c r="M2811" s="31"/>
      <c r="N2811" s="30">
        <v>202606</v>
      </c>
      <c r="O2811" s="31"/>
      <c r="P2811" s="30"/>
      <c r="Z2811" s="44"/>
      <c r="AA2811" s="44"/>
      <c r="AB2811" s="44"/>
    </row>
    <row r="2812" s="35" customFormat="1" customHeight="1" spans="1:28">
      <c r="A2812" s="30"/>
      <c r="B2812" s="38">
        <v>46183</v>
      </c>
      <c r="C2812" s="69" t="s">
        <v>27</v>
      </c>
      <c r="D2812" s="30" t="s">
        <v>33</v>
      </c>
      <c r="E2812" s="82" t="s">
        <v>55</v>
      </c>
      <c r="F2812" s="82">
        <v>8726.85</v>
      </c>
      <c r="G2812" s="56"/>
      <c r="H2812" s="32">
        <v>971341.13999999</v>
      </c>
      <c r="I2812" s="31" t="s">
        <v>56</v>
      </c>
      <c r="J2812" s="30"/>
      <c r="K2812" s="31"/>
      <c r="L2812" s="30">
        <v>202606</v>
      </c>
      <c r="M2812" s="31"/>
      <c r="N2812" s="30">
        <v>202606</v>
      </c>
      <c r="O2812" s="31"/>
      <c r="P2812" s="30"/>
      <c r="Z2812" s="44"/>
      <c r="AA2812" s="44"/>
      <c r="AB2812" s="44"/>
    </row>
    <row r="2813" s="35" customFormat="1" customHeight="1" spans="1:28">
      <c r="A2813" s="30"/>
      <c r="B2813" s="38">
        <v>46183</v>
      </c>
      <c r="C2813" s="69" t="s">
        <v>27</v>
      </c>
      <c r="D2813" s="30" t="s">
        <v>33</v>
      </c>
      <c r="E2813" s="82" t="s">
        <v>65</v>
      </c>
      <c r="F2813" s="82">
        <v>4631.14</v>
      </c>
      <c r="G2813" s="56"/>
      <c r="H2813" s="32">
        <v>975972.27999999</v>
      </c>
      <c r="I2813" s="31" t="s">
        <v>66</v>
      </c>
      <c r="J2813" s="30"/>
      <c r="K2813" s="31"/>
      <c r="L2813" s="30">
        <v>202606</v>
      </c>
      <c r="M2813" s="31"/>
      <c r="N2813" s="30">
        <v>202606</v>
      </c>
      <c r="O2813" s="31"/>
      <c r="P2813" s="30"/>
      <c r="Z2813" s="44"/>
      <c r="AA2813" s="44"/>
      <c r="AB2813" s="44"/>
    </row>
    <row r="2814" s="35" customFormat="1" customHeight="1" spans="1:28">
      <c r="A2814" s="30"/>
      <c r="B2814" s="38">
        <v>46183</v>
      </c>
      <c r="C2814" s="69" t="s">
        <v>27</v>
      </c>
      <c r="D2814" s="30" t="s">
        <v>33</v>
      </c>
      <c r="E2814" s="82" t="s">
        <v>65</v>
      </c>
      <c r="F2814" s="82">
        <v>6650.64</v>
      </c>
      <c r="G2814" s="56"/>
      <c r="H2814" s="32">
        <v>982622.919999991</v>
      </c>
      <c r="I2814" s="31" t="s">
        <v>66</v>
      </c>
      <c r="J2814" s="30"/>
      <c r="K2814" s="31"/>
      <c r="L2814" s="30">
        <v>202606</v>
      </c>
      <c r="M2814" s="31"/>
      <c r="N2814" s="30">
        <v>202606</v>
      </c>
      <c r="O2814" s="31"/>
      <c r="P2814" s="30"/>
      <c r="Z2814" s="44"/>
      <c r="AA2814" s="44"/>
      <c r="AB2814" s="44"/>
    </row>
    <row r="2815" s="35" customFormat="1" customHeight="1" spans="1:28">
      <c r="A2815" s="30"/>
      <c r="B2815" s="38">
        <v>46183</v>
      </c>
      <c r="C2815" s="69" t="s">
        <v>27</v>
      </c>
      <c r="D2815" s="30" t="s">
        <v>33</v>
      </c>
      <c r="E2815" s="82" t="s">
        <v>51</v>
      </c>
      <c r="F2815" s="82">
        <v>7984.73</v>
      </c>
      <c r="G2815" s="56"/>
      <c r="H2815" s="32">
        <v>990607.649999991</v>
      </c>
      <c r="I2815" s="31" t="s">
        <v>52</v>
      </c>
      <c r="J2815" s="30"/>
      <c r="K2815" s="31"/>
      <c r="L2815" s="30">
        <v>202606</v>
      </c>
      <c r="M2815" s="31"/>
      <c r="N2815" s="30">
        <v>202606</v>
      </c>
      <c r="O2815" s="31"/>
      <c r="P2815" s="30"/>
      <c r="Z2815" s="44"/>
      <c r="AA2815" s="44"/>
      <c r="AB2815" s="44"/>
    </row>
    <row r="2816" s="35" customFormat="1" customHeight="1" spans="1:28">
      <c r="A2816" s="30"/>
      <c r="B2816" s="38">
        <v>46183</v>
      </c>
      <c r="C2816" s="69" t="s">
        <v>27</v>
      </c>
      <c r="D2816" s="30" t="s">
        <v>33</v>
      </c>
      <c r="E2816" s="82" t="s">
        <v>42</v>
      </c>
      <c r="F2816" s="82">
        <v>29539.73</v>
      </c>
      <c r="G2816" s="56"/>
      <c r="H2816" s="32">
        <v>1020147.37999999</v>
      </c>
      <c r="I2816" s="31" t="s">
        <v>43</v>
      </c>
      <c r="J2816" s="30"/>
      <c r="K2816" s="31"/>
      <c r="L2816" s="30">
        <v>202606</v>
      </c>
      <c r="M2816" s="31"/>
      <c r="N2816" s="30">
        <v>202606</v>
      </c>
      <c r="O2816" s="31"/>
      <c r="P2816" s="30"/>
      <c r="Z2816" s="44"/>
      <c r="AA2816" s="44"/>
      <c r="AB2816" s="44"/>
    </row>
    <row r="2817" s="35" customFormat="1" customHeight="1" spans="1:28">
      <c r="A2817" s="30"/>
      <c r="B2817" s="38">
        <v>46184</v>
      </c>
      <c r="C2817" s="69" t="s">
        <v>27</v>
      </c>
      <c r="D2817" s="30" t="s">
        <v>465</v>
      </c>
      <c r="E2817" s="82" t="s">
        <v>53</v>
      </c>
      <c r="F2817" s="82">
        <v>12736.29</v>
      </c>
      <c r="G2817" s="56"/>
      <c r="H2817" s="32">
        <v>1032883.66999999</v>
      </c>
      <c r="I2817" s="31" t="s">
        <v>54</v>
      </c>
      <c r="J2817" s="30"/>
      <c r="K2817" s="31"/>
      <c r="L2817" s="30">
        <v>202606</v>
      </c>
      <c r="M2817" s="31"/>
      <c r="N2817" s="30">
        <v>202606</v>
      </c>
      <c r="O2817" s="31"/>
      <c r="P2817" s="30"/>
      <c r="Z2817" s="44"/>
      <c r="AA2817" s="44"/>
      <c r="AB2817" s="44"/>
    </row>
    <row r="2818" s="35" customFormat="1" customHeight="1" spans="1:28">
      <c r="A2818" s="30"/>
      <c r="B2818" s="38">
        <v>46185</v>
      </c>
      <c r="C2818" s="69" t="s">
        <v>27</v>
      </c>
      <c r="D2818" s="30" t="s">
        <v>33</v>
      </c>
      <c r="E2818" s="82" t="s">
        <v>63</v>
      </c>
      <c r="F2818" s="82">
        <v>2225.51</v>
      </c>
      <c r="G2818" s="56"/>
      <c r="H2818" s="32">
        <v>1035109.17999999</v>
      </c>
      <c r="I2818" s="31" t="s">
        <v>64</v>
      </c>
      <c r="J2818" s="30"/>
      <c r="K2818" s="31"/>
      <c r="L2818" s="30">
        <v>202606</v>
      </c>
      <c r="M2818" s="31"/>
      <c r="N2818" s="30">
        <v>202606</v>
      </c>
      <c r="O2818" s="31"/>
      <c r="P2818" s="30"/>
      <c r="Z2818" s="44"/>
      <c r="AA2818" s="44"/>
      <c r="AB2818" s="44"/>
    </row>
    <row r="2819" s="35" customFormat="1" customHeight="1" spans="1:28">
      <c r="A2819" s="30"/>
      <c r="B2819" s="38">
        <v>46186</v>
      </c>
      <c r="C2819" s="69" t="s">
        <v>27</v>
      </c>
      <c r="D2819" s="30" t="s">
        <v>33</v>
      </c>
      <c r="E2819" s="82" t="s">
        <v>44</v>
      </c>
      <c r="F2819" s="82">
        <v>1165.35</v>
      </c>
      <c r="G2819" s="56"/>
      <c r="H2819" s="32">
        <v>1036274.52999999</v>
      </c>
      <c r="I2819" s="31" t="s">
        <v>45</v>
      </c>
      <c r="J2819" s="30"/>
      <c r="K2819" s="31"/>
      <c r="L2819" s="30">
        <v>202606</v>
      </c>
      <c r="M2819" s="31"/>
      <c r="N2819" s="30">
        <v>202606</v>
      </c>
      <c r="O2819" s="31"/>
      <c r="P2819" s="30"/>
      <c r="Z2819" s="44"/>
      <c r="AA2819" s="44"/>
      <c r="AB2819" s="44"/>
    </row>
    <row r="2820" s="35" customFormat="1" customHeight="1" spans="1:28">
      <c r="A2820" s="30"/>
      <c r="B2820" s="38">
        <v>46187</v>
      </c>
      <c r="C2820" s="69" t="s">
        <v>27</v>
      </c>
      <c r="D2820" s="30" t="s">
        <v>33</v>
      </c>
      <c r="E2820" s="82" t="s">
        <v>38</v>
      </c>
      <c r="F2820" s="82">
        <v>1449.02</v>
      </c>
      <c r="G2820" s="56"/>
      <c r="H2820" s="32">
        <v>1037723.54999999</v>
      </c>
      <c r="I2820" s="31" t="s">
        <v>39</v>
      </c>
      <c r="J2820" s="30"/>
      <c r="K2820" s="31"/>
      <c r="L2820" s="30">
        <v>202606</v>
      </c>
      <c r="M2820" s="31"/>
      <c r="N2820" s="30">
        <v>202606</v>
      </c>
      <c r="O2820" s="31"/>
      <c r="P2820" s="30"/>
      <c r="Z2820" s="44"/>
      <c r="AA2820" s="44"/>
      <c r="AB2820" s="44"/>
    </row>
    <row r="2821" s="35" customFormat="1" customHeight="1" spans="1:28">
      <c r="A2821" s="30"/>
      <c r="B2821" s="38">
        <v>46187</v>
      </c>
      <c r="C2821" s="69" t="s">
        <v>27</v>
      </c>
      <c r="D2821" s="30" t="s">
        <v>33</v>
      </c>
      <c r="E2821" s="82" t="s">
        <v>51</v>
      </c>
      <c r="F2821" s="82">
        <v>5174.06</v>
      </c>
      <c r="G2821" s="56"/>
      <c r="H2821" s="32">
        <v>1042897.60999999</v>
      </c>
      <c r="I2821" s="31" t="s">
        <v>52</v>
      </c>
      <c r="J2821" s="30"/>
      <c r="K2821" s="31"/>
      <c r="L2821" s="30">
        <v>202606</v>
      </c>
      <c r="M2821" s="31"/>
      <c r="N2821" s="30">
        <v>202606</v>
      </c>
      <c r="O2821" s="31"/>
      <c r="P2821" s="30"/>
      <c r="Z2821" s="44"/>
      <c r="AA2821" s="44"/>
      <c r="AB2821" s="44"/>
    </row>
    <row r="2822" s="35" customFormat="1" customHeight="1" spans="1:28">
      <c r="A2822" s="30"/>
      <c r="B2822" s="38">
        <v>46187</v>
      </c>
      <c r="C2822" s="69" t="s">
        <v>27</v>
      </c>
      <c r="D2822" s="30" t="s">
        <v>33</v>
      </c>
      <c r="E2822" s="82" t="s">
        <v>34</v>
      </c>
      <c r="F2822" s="82">
        <v>1375.18</v>
      </c>
      <c r="G2822" s="56"/>
      <c r="H2822" s="32">
        <v>1044272.78999999</v>
      </c>
      <c r="I2822" s="31" t="s">
        <v>35</v>
      </c>
      <c r="J2822" s="30"/>
      <c r="K2822" s="31"/>
      <c r="L2822" s="30">
        <v>202606</v>
      </c>
      <c r="M2822" s="31"/>
      <c r="N2822" s="30">
        <v>202606</v>
      </c>
      <c r="O2822" s="31"/>
      <c r="P2822" s="30"/>
      <c r="Z2822" s="44"/>
      <c r="AA2822" s="44"/>
      <c r="AB2822" s="44"/>
    </row>
    <row r="2823" s="35" customFormat="1" customHeight="1" spans="1:28">
      <c r="A2823" s="30"/>
      <c r="B2823" s="38">
        <v>46187</v>
      </c>
      <c r="C2823" s="69" t="s">
        <v>27</v>
      </c>
      <c r="D2823" s="30" t="s">
        <v>33</v>
      </c>
      <c r="E2823" s="82" t="s">
        <v>57</v>
      </c>
      <c r="F2823" s="82">
        <v>8329.48</v>
      </c>
      <c r="G2823" s="56"/>
      <c r="H2823" s="32">
        <v>1052602.26999999</v>
      </c>
      <c r="I2823" s="31" t="s">
        <v>58</v>
      </c>
      <c r="J2823" s="30"/>
      <c r="K2823" s="31"/>
      <c r="L2823" s="30">
        <v>202606</v>
      </c>
      <c r="M2823" s="31"/>
      <c r="N2823" s="30">
        <v>202606</v>
      </c>
      <c r="O2823" s="31"/>
      <c r="P2823" s="30"/>
      <c r="Z2823" s="44"/>
      <c r="AA2823" s="44"/>
      <c r="AB2823" s="44"/>
    </row>
    <row r="2824" s="35" customFormat="1" customHeight="1" spans="1:28">
      <c r="A2824" s="30"/>
      <c r="B2824" s="38">
        <v>46187</v>
      </c>
      <c r="C2824" s="69" t="s">
        <v>27</v>
      </c>
      <c r="D2824" s="30" t="s">
        <v>33</v>
      </c>
      <c r="E2824" s="82" t="s">
        <v>59</v>
      </c>
      <c r="F2824" s="82">
        <v>3405.26</v>
      </c>
      <c r="G2824" s="56"/>
      <c r="H2824" s="32">
        <v>1056007.52999999</v>
      </c>
      <c r="I2824" s="31" t="s">
        <v>60</v>
      </c>
      <c r="J2824" s="30"/>
      <c r="K2824" s="31"/>
      <c r="L2824" s="30">
        <v>202606</v>
      </c>
      <c r="M2824" s="31"/>
      <c r="N2824" s="30">
        <v>202606</v>
      </c>
      <c r="O2824" s="31"/>
      <c r="P2824" s="30"/>
      <c r="Z2824" s="44"/>
      <c r="AA2824" s="44"/>
      <c r="AB2824" s="44"/>
    </row>
    <row r="2825" s="35" customFormat="1" customHeight="1" spans="1:28">
      <c r="A2825" s="30"/>
      <c r="B2825" s="38">
        <v>46188</v>
      </c>
      <c r="C2825" s="69" t="s">
        <v>27</v>
      </c>
      <c r="D2825" s="30" t="s">
        <v>465</v>
      </c>
      <c r="E2825" s="82" t="s">
        <v>36</v>
      </c>
      <c r="F2825" s="82">
        <v>479.17</v>
      </c>
      <c r="G2825" s="56"/>
      <c r="H2825" s="32">
        <v>1056486.69999999</v>
      </c>
      <c r="I2825" s="31" t="s">
        <v>37</v>
      </c>
      <c r="J2825" s="30"/>
      <c r="K2825" s="31"/>
      <c r="L2825" s="30">
        <v>202606</v>
      </c>
      <c r="M2825" s="31"/>
      <c r="N2825" s="30">
        <v>202606</v>
      </c>
      <c r="O2825" s="31"/>
      <c r="P2825" s="30"/>
      <c r="Z2825" s="44"/>
      <c r="AA2825" s="44"/>
      <c r="AB2825" s="44"/>
    </row>
    <row r="2826" s="35" customFormat="1" customHeight="1" spans="1:28">
      <c r="A2826" s="30"/>
      <c r="B2826" s="38">
        <v>46188</v>
      </c>
      <c r="C2826" s="69" t="s">
        <v>27</v>
      </c>
      <c r="D2826" s="30" t="s">
        <v>465</v>
      </c>
      <c r="E2826" s="82" t="s">
        <v>780</v>
      </c>
      <c r="F2826" s="82">
        <v>3416.66</v>
      </c>
      <c r="G2826" s="56"/>
      <c r="H2826" s="32">
        <v>1059903.35999999</v>
      </c>
      <c r="I2826" s="31" t="s">
        <v>103</v>
      </c>
      <c r="J2826" s="30"/>
      <c r="K2826" s="31"/>
      <c r="L2826" s="30">
        <v>202606</v>
      </c>
      <c r="M2826" s="31"/>
      <c r="N2826" s="30">
        <v>202606</v>
      </c>
      <c r="O2826" s="31"/>
      <c r="P2826" s="30"/>
      <c r="Z2826" s="44"/>
      <c r="AA2826" s="44"/>
      <c r="AB2826" s="44"/>
    </row>
    <row r="2827" s="35" customFormat="1" customHeight="1" spans="1:28">
      <c r="A2827" s="30"/>
      <c r="B2827" s="38">
        <v>46188</v>
      </c>
      <c r="C2827" s="69" t="s">
        <v>27</v>
      </c>
      <c r="D2827" s="30" t="s">
        <v>33</v>
      </c>
      <c r="E2827" s="82" t="s">
        <v>40</v>
      </c>
      <c r="F2827" s="82">
        <v>1500.36</v>
      </c>
      <c r="G2827" s="56"/>
      <c r="H2827" s="32">
        <v>1061403.71999999</v>
      </c>
      <c r="I2827" s="31" t="s">
        <v>41</v>
      </c>
      <c r="J2827" s="30"/>
      <c r="K2827" s="31"/>
      <c r="L2827" s="30">
        <v>202606</v>
      </c>
      <c r="M2827" s="31"/>
      <c r="N2827" s="30">
        <v>202606</v>
      </c>
      <c r="O2827" s="31"/>
      <c r="P2827" s="30"/>
      <c r="Z2827" s="44"/>
      <c r="AA2827" s="44"/>
      <c r="AB2827" s="44"/>
    </row>
    <row r="2828" s="35" customFormat="1" customHeight="1" spans="1:28">
      <c r="A2828" s="30"/>
      <c r="B2828" s="38">
        <v>46188</v>
      </c>
      <c r="C2828" s="69" t="s">
        <v>27</v>
      </c>
      <c r="D2828" s="30" t="s">
        <v>33</v>
      </c>
      <c r="E2828" s="82" t="s">
        <v>61</v>
      </c>
      <c r="F2828" s="82">
        <v>7211.3</v>
      </c>
      <c r="G2828" s="56"/>
      <c r="H2828" s="32">
        <v>1068615.01999999</v>
      </c>
      <c r="I2828" s="31" t="s">
        <v>62</v>
      </c>
      <c r="J2828" s="30"/>
      <c r="K2828" s="31"/>
      <c r="L2828" s="30">
        <v>202606</v>
      </c>
      <c r="M2828" s="31"/>
      <c r="N2828" s="30">
        <v>202606</v>
      </c>
      <c r="O2828" s="31"/>
      <c r="P2828" s="30"/>
      <c r="Z2828" s="44"/>
      <c r="AA2828" s="44"/>
      <c r="AB2828" s="44"/>
    </row>
    <row r="2829" s="35" customFormat="1" customHeight="1" spans="1:28">
      <c r="A2829" s="30"/>
      <c r="B2829" s="38">
        <v>46188</v>
      </c>
      <c r="C2829" s="69" t="s">
        <v>27</v>
      </c>
      <c r="D2829" s="30" t="s">
        <v>33</v>
      </c>
      <c r="E2829" s="82" t="s">
        <v>55</v>
      </c>
      <c r="F2829" s="82">
        <v>8572.21</v>
      </c>
      <c r="G2829" s="56"/>
      <c r="H2829" s="32">
        <v>1077187.22999999</v>
      </c>
      <c r="I2829" s="31" t="s">
        <v>56</v>
      </c>
      <c r="J2829" s="30"/>
      <c r="K2829" s="31"/>
      <c r="L2829" s="30">
        <v>202606</v>
      </c>
      <c r="M2829" s="31"/>
      <c r="N2829" s="30">
        <v>202606</v>
      </c>
      <c r="O2829" s="31"/>
      <c r="P2829" s="30"/>
      <c r="Z2829" s="44"/>
      <c r="AA2829" s="44"/>
      <c r="AB2829" s="44"/>
    </row>
    <row r="2830" s="35" customFormat="1" customHeight="1" spans="1:28">
      <c r="A2830" s="30"/>
      <c r="B2830" s="38">
        <v>46188</v>
      </c>
      <c r="C2830" s="69" t="s">
        <v>27</v>
      </c>
      <c r="D2830" s="30" t="s">
        <v>33</v>
      </c>
      <c r="E2830" s="82" t="s">
        <v>42</v>
      </c>
      <c r="F2830" s="82">
        <v>27473.72</v>
      </c>
      <c r="G2830" s="56"/>
      <c r="H2830" s="32">
        <v>1104660.94999999</v>
      </c>
      <c r="I2830" s="31" t="s">
        <v>43</v>
      </c>
      <c r="J2830" s="30"/>
      <c r="K2830" s="31"/>
      <c r="L2830" s="30">
        <v>202606</v>
      </c>
      <c r="M2830" s="31"/>
      <c r="N2830" s="30">
        <v>202606</v>
      </c>
      <c r="O2830" s="31"/>
      <c r="P2830" s="30"/>
      <c r="Z2830" s="44"/>
      <c r="AA2830" s="44"/>
      <c r="AB2830" s="44"/>
    </row>
    <row r="2831" s="35" customFormat="1" customHeight="1" spans="1:28">
      <c r="A2831" s="30"/>
      <c r="B2831" s="38">
        <v>46188</v>
      </c>
      <c r="C2831" s="69" t="s">
        <v>27</v>
      </c>
      <c r="D2831" s="30" t="s">
        <v>33</v>
      </c>
      <c r="E2831" s="82" t="s">
        <v>65</v>
      </c>
      <c r="F2831" s="82">
        <v>4843.52</v>
      </c>
      <c r="G2831" s="56"/>
      <c r="H2831" s="32">
        <v>1109504.46999999</v>
      </c>
      <c r="I2831" s="31" t="s">
        <v>66</v>
      </c>
      <c r="J2831" s="30"/>
      <c r="K2831" s="31"/>
      <c r="L2831" s="30">
        <v>202606</v>
      </c>
      <c r="M2831" s="31"/>
      <c r="N2831" s="30">
        <v>202606</v>
      </c>
      <c r="O2831" s="31"/>
      <c r="P2831" s="30"/>
      <c r="Z2831" s="44"/>
      <c r="AA2831" s="44"/>
      <c r="AB2831" s="44"/>
    </row>
    <row r="2832" s="35" customFormat="1" customHeight="1" spans="1:28">
      <c r="A2832" s="30"/>
      <c r="B2832" s="38">
        <v>46188</v>
      </c>
      <c r="C2832" s="69" t="s">
        <v>27</v>
      </c>
      <c r="D2832" s="30" t="s">
        <v>33</v>
      </c>
      <c r="E2832" s="82" t="s">
        <v>65</v>
      </c>
      <c r="F2832" s="82">
        <v>4648.89</v>
      </c>
      <c r="G2832" s="56"/>
      <c r="H2832" s="32">
        <v>1114153.35999999</v>
      </c>
      <c r="I2832" s="31" t="s">
        <v>66</v>
      </c>
      <c r="J2832" s="30"/>
      <c r="K2832" s="31"/>
      <c r="L2832" s="30">
        <v>202606</v>
      </c>
      <c r="M2832" s="31"/>
      <c r="N2832" s="30">
        <v>202606</v>
      </c>
      <c r="O2832" s="31"/>
      <c r="P2832" s="30"/>
      <c r="Z2832" s="44"/>
      <c r="AA2832" s="44"/>
      <c r="AB2832" s="44"/>
    </row>
    <row r="2833" s="35" customFormat="1" customHeight="1" spans="1:28">
      <c r="A2833" s="30"/>
      <c r="B2833" s="38">
        <v>46189</v>
      </c>
      <c r="C2833" s="69" t="s">
        <v>27</v>
      </c>
      <c r="D2833" s="30" t="s">
        <v>33</v>
      </c>
      <c r="E2833" s="82" t="s">
        <v>42</v>
      </c>
      <c r="F2833" s="82">
        <v>33287.32</v>
      </c>
      <c r="G2833" s="56"/>
      <c r="H2833" s="32">
        <v>1147440.67999999</v>
      </c>
      <c r="I2833" s="31" t="s">
        <v>43</v>
      </c>
      <c r="J2833" s="30"/>
      <c r="K2833" s="31"/>
      <c r="L2833" s="30">
        <v>202606</v>
      </c>
      <c r="M2833" s="31"/>
      <c r="N2833" s="30">
        <v>202606</v>
      </c>
      <c r="O2833" s="31"/>
      <c r="P2833" s="30"/>
      <c r="Z2833" s="44"/>
      <c r="AA2833" s="44"/>
      <c r="AB2833" s="44"/>
    </row>
    <row r="2834" s="35" customFormat="1" customHeight="1" spans="1:28">
      <c r="A2834" s="30"/>
      <c r="B2834" s="38">
        <v>46189</v>
      </c>
      <c r="C2834" s="69" t="s">
        <v>27</v>
      </c>
      <c r="D2834" s="30" t="s">
        <v>33</v>
      </c>
      <c r="E2834" s="82" t="s">
        <v>55</v>
      </c>
      <c r="F2834" s="82">
        <v>8136.04</v>
      </c>
      <c r="G2834" s="56"/>
      <c r="H2834" s="32">
        <v>1155576.71999999</v>
      </c>
      <c r="I2834" s="31" t="s">
        <v>56</v>
      </c>
      <c r="J2834" s="30"/>
      <c r="K2834" s="31"/>
      <c r="L2834" s="30">
        <v>202606</v>
      </c>
      <c r="M2834" s="31"/>
      <c r="N2834" s="30">
        <v>202606</v>
      </c>
      <c r="O2834" s="31"/>
      <c r="P2834" s="30"/>
      <c r="Z2834" s="44"/>
      <c r="AA2834" s="44"/>
      <c r="AB2834" s="44"/>
    </row>
    <row r="2835" s="35" customFormat="1" customHeight="1" spans="1:28">
      <c r="A2835" s="30"/>
      <c r="B2835" s="38">
        <v>46189</v>
      </c>
      <c r="C2835" s="69" t="s">
        <v>27</v>
      </c>
      <c r="D2835" s="30" t="s">
        <v>33</v>
      </c>
      <c r="E2835" s="82" t="s">
        <v>65</v>
      </c>
      <c r="F2835" s="82">
        <v>4434.24</v>
      </c>
      <c r="G2835" s="56"/>
      <c r="H2835" s="32">
        <v>1160010.95999999</v>
      </c>
      <c r="I2835" s="31" t="s">
        <v>66</v>
      </c>
      <c r="J2835" s="30"/>
      <c r="K2835" s="31"/>
      <c r="L2835" s="30">
        <v>202606</v>
      </c>
      <c r="M2835" s="31"/>
      <c r="N2835" s="30">
        <v>202606</v>
      </c>
      <c r="O2835" s="31"/>
      <c r="P2835" s="30"/>
      <c r="Z2835" s="44"/>
      <c r="AA2835" s="44"/>
      <c r="AB2835" s="44"/>
    </row>
    <row r="2836" s="35" customFormat="1" customHeight="1" spans="1:28">
      <c r="A2836" s="30"/>
      <c r="B2836" s="38">
        <v>46189</v>
      </c>
      <c r="C2836" s="69" t="s">
        <v>27</v>
      </c>
      <c r="D2836" s="30" t="s">
        <v>465</v>
      </c>
      <c r="E2836" s="82" t="s">
        <v>526</v>
      </c>
      <c r="F2836" s="82">
        <v>111.21</v>
      </c>
      <c r="G2836" s="56"/>
      <c r="H2836" s="32">
        <v>1160122.16999999</v>
      </c>
      <c r="I2836" s="31" t="s">
        <v>11</v>
      </c>
      <c r="J2836" s="30"/>
      <c r="K2836" s="31"/>
      <c r="L2836" s="30">
        <v>202606</v>
      </c>
      <c r="M2836" s="31"/>
      <c r="N2836" s="30">
        <v>202606</v>
      </c>
      <c r="O2836" s="31"/>
      <c r="P2836" s="30"/>
      <c r="Z2836" s="44"/>
      <c r="AA2836" s="44"/>
      <c r="AB2836" s="44"/>
    </row>
    <row r="2837" s="35" customFormat="1" customHeight="1" spans="1:28">
      <c r="A2837" s="30"/>
      <c r="B2837" s="38">
        <v>46189</v>
      </c>
      <c r="C2837" s="69" t="s">
        <v>27</v>
      </c>
      <c r="D2837" s="30" t="s">
        <v>33</v>
      </c>
      <c r="E2837" s="82" t="s">
        <v>34</v>
      </c>
      <c r="F2837" s="82">
        <v>1343.74</v>
      </c>
      <c r="G2837" s="56"/>
      <c r="H2837" s="32">
        <v>1161465.90999999</v>
      </c>
      <c r="I2837" s="31" t="s">
        <v>35</v>
      </c>
      <c r="J2837" s="30"/>
      <c r="K2837" s="31"/>
      <c r="L2837" s="30">
        <v>202606</v>
      </c>
      <c r="M2837" s="31"/>
      <c r="N2837" s="30">
        <v>202606</v>
      </c>
      <c r="O2837" s="31"/>
      <c r="P2837" s="30"/>
      <c r="Z2837" s="44"/>
      <c r="AA2837" s="44"/>
      <c r="AB2837" s="44"/>
    </row>
    <row r="2838" s="35" customFormat="1" customHeight="1" spans="1:28">
      <c r="A2838" s="30"/>
      <c r="B2838" s="38">
        <v>46189</v>
      </c>
      <c r="C2838" s="69" t="s">
        <v>27</v>
      </c>
      <c r="D2838" s="30" t="s">
        <v>33</v>
      </c>
      <c r="E2838" s="82" t="s">
        <v>40</v>
      </c>
      <c r="F2838" s="82">
        <v>1296.51</v>
      </c>
      <c r="G2838" s="56"/>
      <c r="H2838" s="32">
        <v>1162762.41999999</v>
      </c>
      <c r="I2838" s="31" t="s">
        <v>41</v>
      </c>
      <c r="J2838" s="30"/>
      <c r="K2838" s="31"/>
      <c r="L2838" s="30">
        <v>202606</v>
      </c>
      <c r="M2838" s="31"/>
      <c r="N2838" s="30">
        <v>202606</v>
      </c>
      <c r="O2838" s="31"/>
      <c r="P2838" s="30"/>
      <c r="Z2838" s="44"/>
      <c r="AA2838" s="44"/>
      <c r="AB2838" s="44"/>
    </row>
    <row r="2839" s="35" customFormat="1" customHeight="1" spans="1:28">
      <c r="A2839" s="30"/>
      <c r="B2839" s="38">
        <v>46190</v>
      </c>
      <c r="C2839" s="69" t="s">
        <v>27</v>
      </c>
      <c r="D2839" s="30" t="s">
        <v>465</v>
      </c>
      <c r="E2839" s="82" t="s">
        <v>36</v>
      </c>
      <c r="F2839" s="82">
        <v>814.96</v>
      </c>
      <c r="G2839" s="56"/>
      <c r="H2839" s="32">
        <v>1163577.37999999</v>
      </c>
      <c r="I2839" s="31" t="s">
        <v>37</v>
      </c>
      <c r="J2839" s="30"/>
      <c r="K2839" s="31"/>
      <c r="L2839" s="30">
        <v>202606</v>
      </c>
      <c r="M2839" s="31"/>
      <c r="N2839" s="30">
        <v>202606</v>
      </c>
      <c r="O2839" s="31"/>
      <c r="P2839" s="30"/>
      <c r="Z2839" s="44"/>
      <c r="AA2839" s="44"/>
      <c r="AB2839" s="44"/>
    </row>
    <row r="2840" s="35" customFormat="1" customHeight="1" spans="1:28">
      <c r="A2840" s="30"/>
      <c r="B2840" s="38">
        <v>46192</v>
      </c>
      <c r="C2840" s="69" t="s">
        <v>27</v>
      </c>
      <c r="D2840" s="30" t="s">
        <v>33</v>
      </c>
      <c r="E2840" s="82" t="s">
        <v>781</v>
      </c>
      <c r="F2840" s="82">
        <v>829.3</v>
      </c>
      <c r="G2840" s="56"/>
      <c r="H2840" s="32">
        <v>1164406.67999999</v>
      </c>
      <c r="I2840" s="31" t="s">
        <v>82</v>
      </c>
      <c r="J2840" s="30"/>
      <c r="K2840" s="31"/>
      <c r="L2840" s="30">
        <v>202606</v>
      </c>
      <c r="M2840" s="31"/>
      <c r="N2840" s="30">
        <v>202606</v>
      </c>
      <c r="O2840" s="31"/>
      <c r="P2840" s="30"/>
      <c r="Z2840" s="44"/>
      <c r="AA2840" s="44"/>
      <c r="AB2840" s="44"/>
    </row>
    <row r="2841" s="35" customFormat="1" customHeight="1" spans="1:28">
      <c r="A2841" s="30"/>
      <c r="B2841" s="38">
        <v>46193</v>
      </c>
      <c r="C2841" s="69" t="s">
        <v>27</v>
      </c>
      <c r="D2841" s="30" t="s">
        <v>465</v>
      </c>
      <c r="E2841" s="82" t="s">
        <v>780</v>
      </c>
      <c r="F2841" s="82">
        <v>3118.65</v>
      </c>
      <c r="G2841" s="56"/>
      <c r="H2841" s="32">
        <v>1167525.32999999</v>
      </c>
      <c r="I2841" s="31" t="s">
        <v>103</v>
      </c>
      <c r="J2841" s="30"/>
      <c r="K2841" s="31"/>
      <c r="L2841" s="30">
        <v>202606</v>
      </c>
      <c r="M2841" s="31"/>
      <c r="N2841" s="30">
        <v>202606</v>
      </c>
      <c r="O2841" s="31"/>
      <c r="P2841" s="30"/>
      <c r="Z2841" s="44"/>
      <c r="AA2841" s="44"/>
      <c r="AB2841" s="44"/>
    </row>
    <row r="2842" s="35" customFormat="1" customHeight="1" spans="1:28">
      <c r="A2842" s="30"/>
      <c r="B2842" s="38">
        <v>46193</v>
      </c>
      <c r="C2842" s="69" t="s">
        <v>27</v>
      </c>
      <c r="D2842" s="30" t="s">
        <v>33</v>
      </c>
      <c r="E2842" s="82" t="s">
        <v>38</v>
      </c>
      <c r="F2842" s="82">
        <v>1468.69</v>
      </c>
      <c r="G2842" s="56"/>
      <c r="H2842" s="32">
        <v>1168994.01999999</v>
      </c>
      <c r="I2842" s="31" t="s">
        <v>39</v>
      </c>
      <c r="J2842" s="30"/>
      <c r="K2842" s="31"/>
      <c r="L2842" s="30">
        <v>202606</v>
      </c>
      <c r="M2842" s="31"/>
      <c r="N2842" s="30">
        <v>202606</v>
      </c>
      <c r="O2842" s="31"/>
      <c r="P2842" s="30"/>
      <c r="Z2842" s="44"/>
      <c r="AA2842" s="44"/>
      <c r="AB2842" s="44"/>
    </row>
    <row r="2843" s="35" customFormat="1" customHeight="1" spans="1:28">
      <c r="A2843" s="30"/>
      <c r="B2843" s="38">
        <v>46194</v>
      </c>
      <c r="C2843" s="69" t="s">
        <v>27</v>
      </c>
      <c r="D2843" s="30" t="s">
        <v>33</v>
      </c>
      <c r="E2843" s="82" t="s">
        <v>61</v>
      </c>
      <c r="F2843" s="82">
        <v>4773.52</v>
      </c>
      <c r="G2843" s="56"/>
      <c r="H2843" s="32">
        <v>1173767.53999999</v>
      </c>
      <c r="I2843" s="31" t="s">
        <v>62</v>
      </c>
      <c r="J2843" s="30"/>
      <c r="K2843" s="31"/>
      <c r="L2843" s="30">
        <v>202606</v>
      </c>
      <c r="M2843" s="31"/>
      <c r="N2843" s="30">
        <v>202606</v>
      </c>
      <c r="O2843" s="31"/>
      <c r="P2843" s="30"/>
      <c r="Z2843" s="44"/>
      <c r="AA2843" s="44"/>
      <c r="AB2843" s="44"/>
    </row>
    <row r="2844" s="35" customFormat="1" customHeight="1" spans="1:28">
      <c r="A2844" s="30"/>
      <c r="B2844" s="38">
        <v>46194</v>
      </c>
      <c r="C2844" s="69" t="s">
        <v>27</v>
      </c>
      <c r="D2844" s="30" t="s">
        <v>33</v>
      </c>
      <c r="E2844" s="82" t="s">
        <v>51</v>
      </c>
      <c r="F2844" s="82">
        <v>6882.38</v>
      </c>
      <c r="G2844" s="56"/>
      <c r="H2844" s="32">
        <v>1180649.91999999</v>
      </c>
      <c r="I2844" s="31" t="s">
        <v>52</v>
      </c>
      <c r="J2844" s="30"/>
      <c r="K2844" s="31"/>
      <c r="L2844" s="30">
        <v>202606</v>
      </c>
      <c r="M2844" s="31"/>
      <c r="N2844" s="30">
        <v>202606</v>
      </c>
      <c r="O2844" s="31"/>
      <c r="P2844" s="30"/>
      <c r="Z2844" s="44"/>
      <c r="AA2844" s="44"/>
      <c r="AB2844" s="44"/>
    </row>
    <row r="2845" s="35" customFormat="1" customHeight="1" spans="1:28">
      <c r="A2845" s="30"/>
      <c r="B2845" s="38">
        <v>46194</v>
      </c>
      <c r="C2845" s="69" t="s">
        <v>27</v>
      </c>
      <c r="D2845" s="30" t="s">
        <v>33</v>
      </c>
      <c r="E2845" s="82" t="s">
        <v>53</v>
      </c>
      <c r="F2845" s="82">
        <v>11200.97</v>
      </c>
      <c r="G2845" s="56"/>
      <c r="H2845" s="32">
        <v>1191850.88999999</v>
      </c>
      <c r="I2845" s="31" t="s">
        <v>54</v>
      </c>
      <c r="J2845" s="30"/>
      <c r="K2845" s="31"/>
      <c r="L2845" s="30">
        <v>202606</v>
      </c>
      <c r="M2845" s="31"/>
      <c r="N2845" s="30">
        <v>202606</v>
      </c>
      <c r="O2845" s="31"/>
      <c r="P2845" s="30"/>
      <c r="Z2845" s="44"/>
      <c r="AA2845" s="44"/>
      <c r="AB2845" s="44"/>
    </row>
    <row r="2846" s="35" customFormat="1" customHeight="1" spans="1:28">
      <c r="A2846" s="30"/>
      <c r="B2846" s="38">
        <v>46195</v>
      </c>
      <c r="C2846" s="69" t="s">
        <v>27</v>
      </c>
      <c r="D2846" s="30" t="s">
        <v>33</v>
      </c>
      <c r="E2846" s="82" t="s">
        <v>59</v>
      </c>
      <c r="F2846" s="82">
        <v>3225.55</v>
      </c>
      <c r="G2846" s="56"/>
      <c r="H2846" s="32">
        <v>1195076.43999999</v>
      </c>
      <c r="I2846" s="31" t="s">
        <v>60</v>
      </c>
      <c r="J2846" s="30"/>
      <c r="K2846" s="31"/>
      <c r="L2846" s="30">
        <v>202606</v>
      </c>
      <c r="M2846" s="31"/>
      <c r="N2846" s="30">
        <v>202606</v>
      </c>
      <c r="O2846" s="31"/>
      <c r="P2846" s="30"/>
      <c r="Z2846" s="44"/>
      <c r="AA2846" s="44"/>
      <c r="AB2846" s="44"/>
    </row>
    <row r="2847" s="35" customFormat="1" customHeight="1" spans="1:28">
      <c r="A2847" s="30"/>
      <c r="B2847" s="38">
        <v>46195</v>
      </c>
      <c r="C2847" s="69" t="s">
        <v>27</v>
      </c>
      <c r="D2847" s="30" t="s">
        <v>33</v>
      </c>
      <c r="E2847" s="82" t="s">
        <v>63</v>
      </c>
      <c r="F2847" s="82">
        <v>1701.78</v>
      </c>
      <c r="G2847" s="56"/>
      <c r="H2847" s="32">
        <v>1196778.21999999</v>
      </c>
      <c r="I2847" s="31" t="s">
        <v>64</v>
      </c>
      <c r="J2847" s="30"/>
      <c r="K2847" s="31"/>
      <c r="L2847" s="30">
        <v>202606</v>
      </c>
      <c r="M2847" s="31"/>
      <c r="N2847" s="30">
        <v>202606</v>
      </c>
      <c r="O2847" s="31"/>
      <c r="P2847" s="30"/>
      <c r="Z2847" s="44"/>
      <c r="AA2847" s="44"/>
      <c r="AB2847" s="44"/>
    </row>
    <row r="2848" s="35" customFormat="1" customHeight="1" spans="1:28">
      <c r="A2848" s="30"/>
      <c r="B2848" s="38">
        <v>46195</v>
      </c>
      <c r="C2848" s="69" t="s">
        <v>27</v>
      </c>
      <c r="D2848" s="30" t="s">
        <v>33</v>
      </c>
      <c r="E2848" s="82" t="s">
        <v>42</v>
      </c>
      <c r="F2848" s="82">
        <v>34791.14</v>
      </c>
      <c r="G2848" s="56"/>
      <c r="H2848" s="32">
        <v>1231569.35999999</v>
      </c>
      <c r="I2848" s="31" t="s">
        <v>43</v>
      </c>
      <c r="J2848" s="30"/>
      <c r="K2848" s="31"/>
      <c r="L2848" s="30">
        <v>202606</v>
      </c>
      <c r="M2848" s="31"/>
      <c r="N2848" s="30">
        <v>202606</v>
      </c>
      <c r="O2848" s="31"/>
      <c r="P2848" s="30"/>
      <c r="Z2848" s="44"/>
      <c r="AA2848" s="44"/>
      <c r="AB2848" s="44"/>
    </row>
    <row r="2849" s="35" customFormat="1" customHeight="1" spans="1:28">
      <c r="A2849" s="30"/>
      <c r="B2849" s="38">
        <v>46195</v>
      </c>
      <c r="C2849" s="69" t="s">
        <v>27</v>
      </c>
      <c r="D2849" s="30" t="s">
        <v>33</v>
      </c>
      <c r="E2849" s="82" t="s">
        <v>57</v>
      </c>
      <c r="F2849" s="69">
        <v>7580.03</v>
      </c>
      <c r="G2849" s="56"/>
      <c r="H2849" s="32">
        <v>1239149.38999999</v>
      </c>
      <c r="I2849" s="31" t="s">
        <v>58</v>
      </c>
      <c r="J2849" s="30"/>
      <c r="K2849" s="31"/>
      <c r="L2849" s="30">
        <v>202606</v>
      </c>
      <c r="M2849" s="31"/>
      <c r="N2849" s="30">
        <v>202606</v>
      </c>
      <c r="O2849" s="31"/>
      <c r="P2849" s="30"/>
      <c r="Z2849" s="44"/>
      <c r="AA2849" s="44"/>
      <c r="AB2849" s="44"/>
    </row>
    <row r="2850" s="35" customFormat="1" customHeight="1" spans="1:28">
      <c r="A2850" s="30"/>
      <c r="B2850" s="38">
        <v>46195</v>
      </c>
      <c r="C2850" s="69" t="s">
        <v>27</v>
      </c>
      <c r="D2850" s="30" t="s">
        <v>33</v>
      </c>
      <c r="E2850" s="69" t="s">
        <v>44</v>
      </c>
      <c r="F2850" s="69">
        <v>988.63</v>
      </c>
      <c r="G2850" s="56"/>
      <c r="H2850" s="32">
        <v>1240138.01999999</v>
      </c>
      <c r="I2850" s="31" t="s">
        <v>45</v>
      </c>
      <c r="J2850" s="30"/>
      <c r="K2850" s="31"/>
      <c r="L2850" s="30">
        <v>202606</v>
      </c>
      <c r="M2850" s="31"/>
      <c r="N2850" s="30">
        <v>202606</v>
      </c>
      <c r="O2850" s="31"/>
      <c r="P2850" s="30"/>
      <c r="Z2850" s="44"/>
      <c r="AA2850" s="44"/>
      <c r="AB2850" s="44"/>
    </row>
    <row r="2851" s="35" customFormat="1" customHeight="1" spans="1:28">
      <c r="A2851" s="30"/>
      <c r="B2851" s="38">
        <v>46195</v>
      </c>
      <c r="C2851" s="69" t="s">
        <v>27</v>
      </c>
      <c r="D2851" s="30" t="s">
        <v>33</v>
      </c>
      <c r="E2851" s="69" t="s">
        <v>51</v>
      </c>
      <c r="F2851" s="69">
        <v>6700.84</v>
      </c>
      <c r="G2851" s="56"/>
      <c r="H2851" s="32">
        <v>1246838.85999999</v>
      </c>
      <c r="I2851" s="31" t="s">
        <v>52</v>
      </c>
      <c r="J2851" s="30"/>
      <c r="K2851" s="31"/>
      <c r="L2851" s="30">
        <v>202606</v>
      </c>
      <c r="M2851" s="31"/>
      <c r="N2851" s="30">
        <v>202606</v>
      </c>
      <c r="O2851" s="31"/>
      <c r="P2851" s="30"/>
      <c r="Z2851" s="44"/>
      <c r="AA2851" s="44"/>
      <c r="AB2851" s="44"/>
    </row>
    <row r="2852" s="35" customFormat="1" customHeight="1" spans="1:28">
      <c r="A2852" s="30"/>
      <c r="B2852" s="38">
        <v>46196</v>
      </c>
      <c r="C2852" s="69" t="s">
        <v>27</v>
      </c>
      <c r="D2852" s="30" t="s">
        <v>33</v>
      </c>
      <c r="E2852" s="30" t="s">
        <v>65</v>
      </c>
      <c r="F2852" s="69">
        <v>7901.81</v>
      </c>
      <c r="G2852" s="56"/>
      <c r="H2852" s="32">
        <v>1254740.66999999</v>
      </c>
      <c r="I2852" s="31" t="s">
        <v>66</v>
      </c>
      <c r="J2852" s="30"/>
      <c r="K2852" s="31"/>
      <c r="L2852" s="30">
        <v>202606</v>
      </c>
      <c r="M2852" s="31"/>
      <c r="N2852" s="30">
        <v>202606</v>
      </c>
      <c r="O2852" s="31"/>
      <c r="P2852" s="30"/>
      <c r="Z2852" s="44"/>
      <c r="AA2852" s="44"/>
      <c r="AB2852" s="44"/>
    </row>
    <row r="2853" s="35" customFormat="1" customHeight="1" spans="1:28">
      <c r="A2853" s="30"/>
      <c r="B2853" s="38">
        <v>46199</v>
      </c>
      <c r="C2853" s="69" t="s">
        <v>27</v>
      </c>
      <c r="D2853" s="30" t="s">
        <v>33</v>
      </c>
      <c r="E2853" s="30" t="s">
        <v>53</v>
      </c>
      <c r="F2853" s="56">
        <v>5193.83</v>
      </c>
      <c r="G2853" s="56"/>
      <c r="H2853" s="32">
        <v>1259934.49999999</v>
      </c>
      <c r="I2853" s="31" t="s">
        <v>54</v>
      </c>
      <c r="J2853" s="30"/>
      <c r="K2853" s="31"/>
      <c r="L2853" s="30">
        <v>202606</v>
      </c>
      <c r="M2853" s="31"/>
      <c r="N2853" s="30">
        <v>202606</v>
      </c>
      <c r="O2853" s="31"/>
      <c r="P2853" s="30"/>
      <c r="Z2853" s="44"/>
      <c r="AA2853" s="44"/>
      <c r="AB2853" s="44"/>
    </row>
    <row r="2854" s="35" customFormat="1" customHeight="1" spans="1:28">
      <c r="A2854" s="30"/>
      <c r="B2854" s="38">
        <v>46199</v>
      </c>
      <c r="C2854" s="69" t="s">
        <v>27</v>
      </c>
      <c r="D2854" s="30" t="s">
        <v>33</v>
      </c>
      <c r="E2854" s="30" t="s">
        <v>65</v>
      </c>
      <c r="F2854" s="56">
        <v>5108.55</v>
      </c>
      <c r="G2854" s="56"/>
      <c r="H2854" s="32">
        <v>1265043.04999999</v>
      </c>
      <c r="I2854" s="31" t="s">
        <v>66</v>
      </c>
      <c r="J2854" s="30"/>
      <c r="K2854" s="31"/>
      <c r="L2854" s="30">
        <v>202606</v>
      </c>
      <c r="M2854" s="31"/>
      <c r="N2854" s="30">
        <v>202606</v>
      </c>
      <c r="O2854" s="31"/>
      <c r="P2854" s="30"/>
      <c r="Z2854" s="44"/>
      <c r="AA2854" s="44"/>
      <c r="AB2854" s="44"/>
    </row>
    <row r="2855" s="35" customFormat="1" customHeight="1" spans="1:28">
      <c r="A2855" s="30"/>
      <c r="B2855" s="38">
        <v>46199</v>
      </c>
      <c r="C2855" s="69" t="s">
        <v>27</v>
      </c>
      <c r="D2855" s="30" t="s">
        <v>33</v>
      </c>
      <c r="E2855" s="30" t="s">
        <v>55</v>
      </c>
      <c r="F2855" s="56">
        <v>8920.76</v>
      </c>
      <c r="G2855" s="56"/>
      <c r="H2855" s="32">
        <v>1273963.80999999</v>
      </c>
      <c r="I2855" s="31" t="s">
        <v>56</v>
      </c>
      <c r="J2855" s="30"/>
      <c r="K2855" s="31"/>
      <c r="L2855" s="30">
        <v>202606</v>
      </c>
      <c r="M2855" s="31"/>
      <c r="N2855" s="30">
        <v>202606</v>
      </c>
      <c r="O2855" s="31"/>
      <c r="P2855" s="30"/>
      <c r="Z2855" s="44"/>
      <c r="AA2855" s="44"/>
      <c r="AB2855" s="44"/>
    </row>
    <row r="2856" s="35" customFormat="1" customHeight="1" spans="1:28">
      <c r="A2856" s="30"/>
      <c r="B2856" s="38">
        <v>46199</v>
      </c>
      <c r="C2856" s="69" t="s">
        <v>27</v>
      </c>
      <c r="D2856" s="30" t="s">
        <v>33</v>
      </c>
      <c r="E2856" s="30" t="s">
        <v>42</v>
      </c>
      <c r="F2856" s="56">
        <v>32956.52</v>
      </c>
      <c r="G2856" s="56"/>
      <c r="H2856" s="32">
        <v>1306920.32999999</v>
      </c>
      <c r="I2856" s="31" t="s">
        <v>43</v>
      </c>
      <c r="J2856" s="30"/>
      <c r="K2856" s="31"/>
      <c r="L2856" s="30">
        <v>202606</v>
      </c>
      <c r="M2856" s="31"/>
      <c r="N2856" s="30">
        <v>202606</v>
      </c>
      <c r="O2856" s="31"/>
      <c r="P2856" s="30"/>
      <c r="Z2856" s="44"/>
      <c r="AA2856" s="44"/>
      <c r="AB2856" s="44"/>
    </row>
    <row r="2857" s="35" customFormat="1" customHeight="1" spans="1:28">
      <c r="A2857" s="30"/>
      <c r="B2857" s="38">
        <v>46201</v>
      </c>
      <c r="C2857" s="69" t="s">
        <v>27</v>
      </c>
      <c r="D2857" s="30" t="s">
        <v>33</v>
      </c>
      <c r="E2857" s="30" t="s">
        <v>55</v>
      </c>
      <c r="F2857" s="65">
        <v>6766.58</v>
      </c>
      <c r="G2857" s="56"/>
      <c r="H2857" s="32">
        <v>1313686.90999999</v>
      </c>
      <c r="I2857" s="31" t="s">
        <v>56</v>
      </c>
      <c r="J2857" s="30"/>
      <c r="K2857" s="31"/>
      <c r="L2857" s="30">
        <v>202606</v>
      </c>
      <c r="M2857" s="31"/>
      <c r="N2857" s="30">
        <v>202606</v>
      </c>
      <c r="O2857" s="31"/>
      <c r="P2857" s="30"/>
      <c r="Z2857" s="44"/>
      <c r="AA2857" s="44"/>
      <c r="AB2857" s="44"/>
    </row>
    <row r="2858" s="35" customFormat="1" customHeight="1" spans="1:28">
      <c r="A2858" s="30"/>
      <c r="B2858" s="38">
        <v>46201</v>
      </c>
      <c r="C2858" s="69" t="s">
        <v>27</v>
      </c>
      <c r="D2858" s="30" t="s">
        <v>33</v>
      </c>
      <c r="E2858" s="30" t="s">
        <v>42</v>
      </c>
      <c r="F2858" s="56">
        <v>33409.3</v>
      </c>
      <c r="G2858" s="56"/>
      <c r="H2858" s="32">
        <v>1347096.20999999</v>
      </c>
      <c r="I2858" s="31" t="s">
        <v>43</v>
      </c>
      <c r="J2858" s="30"/>
      <c r="K2858" s="31"/>
      <c r="L2858" s="30">
        <v>202606</v>
      </c>
      <c r="M2858" s="31"/>
      <c r="N2858" s="30">
        <v>202606</v>
      </c>
      <c r="O2858" s="31"/>
      <c r="P2858" s="30"/>
      <c r="Z2858" s="44"/>
      <c r="AA2858" s="44"/>
      <c r="AB2858" s="44"/>
    </row>
    <row r="2859" s="35" customFormat="1" customHeight="1" spans="1:28">
      <c r="A2859" s="30"/>
      <c r="B2859" s="38">
        <v>46201</v>
      </c>
      <c r="C2859" s="69" t="s">
        <v>27</v>
      </c>
      <c r="D2859" s="30" t="s">
        <v>33</v>
      </c>
      <c r="E2859" s="30" t="s">
        <v>51</v>
      </c>
      <c r="F2859" s="56">
        <v>9241.49</v>
      </c>
      <c r="G2859" s="56"/>
      <c r="H2859" s="32">
        <v>1356337.69999999</v>
      </c>
      <c r="I2859" s="31" t="s">
        <v>52</v>
      </c>
      <c r="J2859" s="30"/>
      <c r="K2859" s="31"/>
      <c r="L2859" s="30">
        <v>202606</v>
      </c>
      <c r="M2859" s="31"/>
      <c r="N2859" s="30">
        <v>202606</v>
      </c>
      <c r="O2859" s="31"/>
      <c r="P2859" s="30"/>
      <c r="Z2859" s="44"/>
      <c r="AA2859" s="44"/>
      <c r="AB2859" s="44"/>
    </row>
    <row r="2860" s="35" customFormat="1" customHeight="1" spans="1:28">
      <c r="A2860" s="30"/>
      <c r="B2860" s="38">
        <v>46202</v>
      </c>
      <c r="C2860" s="69" t="s">
        <v>27</v>
      </c>
      <c r="D2860" s="30" t="s">
        <v>33</v>
      </c>
      <c r="E2860" s="30" t="s">
        <v>65</v>
      </c>
      <c r="F2860" s="56">
        <v>6237</v>
      </c>
      <c r="G2860" s="56"/>
      <c r="H2860" s="32">
        <v>1362574.69999999</v>
      </c>
      <c r="I2860" s="31" t="s">
        <v>66</v>
      </c>
      <c r="J2860" s="30"/>
      <c r="K2860" s="31"/>
      <c r="L2860" s="30">
        <v>202606</v>
      </c>
      <c r="M2860" s="31"/>
      <c r="N2860" s="30">
        <v>202606</v>
      </c>
      <c r="O2860" s="31"/>
      <c r="P2860" s="30"/>
      <c r="Z2860" s="44"/>
      <c r="AA2860" s="44"/>
      <c r="AB2860" s="44"/>
    </row>
    <row r="2861" s="35" customFormat="1" customHeight="1" spans="1:28">
      <c r="A2861" s="30"/>
      <c r="B2861" s="38">
        <v>46204</v>
      </c>
      <c r="C2861" s="69" t="s">
        <v>27</v>
      </c>
      <c r="D2861" s="30" t="s">
        <v>33</v>
      </c>
      <c r="E2861" s="30" t="s">
        <v>67</v>
      </c>
      <c r="F2861" s="56"/>
      <c r="G2861" s="56">
        <v>4000</v>
      </c>
      <c r="H2861" s="32">
        <v>1358574.69999999</v>
      </c>
      <c r="I2861" s="31"/>
      <c r="J2861" s="30"/>
      <c r="K2861" s="31"/>
      <c r="L2861" s="30"/>
      <c r="M2861" s="31"/>
      <c r="N2861" s="30">
        <v>202607</v>
      </c>
      <c r="O2861" s="31"/>
      <c r="P2861" s="30"/>
      <c r="Z2861" s="44"/>
      <c r="AA2861" s="44"/>
      <c r="AB2861" s="44"/>
    </row>
    <row r="2862" s="35" customFormat="1" customHeight="1" spans="1:28">
      <c r="A2862" s="30"/>
      <c r="B2862" s="38">
        <v>46204</v>
      </c>
      <c r="C2862" s="69" t="s">
        <v>27</v>
      </c>
      <c r="D2862" s="30" t="s">
        <v>33</v>
      </c>
      <c r="E2862" s="30" t="s">
        <v>40</v>
      </c>
      <c r="F2862" s="56">
        <v>1566.42</v>
      </c>
      <c r="G2862" s="56"/>
      <c r="H2862" s="32">
        <v>1360141.11999999</v>
      </c>
      <c r="I2862" s="31" t="s">
        <v>41</v>
      </c>
      <c r="J2862" s="30"/>
      <c r="K2862" s="31"/>
      <c r="L2862" s="30">
        <v>202606</v>
      </c>
      <c r="M2862" s="31"/>
      <c r="N2862" s="30">
        <v>202607</v>
      </c>
      <c r="O2862" s="31"/>
      <c r="P2862" s="30"/>
      <c r="Z2862" s="44"/>
      <c r="AA2862" s="44"/>
      <c r="AB2862" s="44"/>
    </row>
    <row r="2863" s="35" customFormat="1" customHeight="1" spans="1:28">
      <c r="A2863" s="30"/>
      <c r="B2863" s="38">
        <v>46204</v>
      </c>
      <c r="C2863" s="69" t="s">
        <v>27</v>
      </c>
      <c r="D2863" s="30" t="s">
        <v>33</v>
      </c>
      <c r="E2863" s="30" t="s">
        <v>781</v>
      </c>
      <c r="F2863" s="56">
        <v>1649.52</v>
      </c>
      <c r="G2863" s="56"/>
      <c r="H2863" s="32">
        <v>1361790.63999999</v>
      </c>
      <c r="I2863" s="31" t="s">
        <v>82</v>
      </c>
      <c r="J2863" s="30"/>
      <c r="K2863" s="31"/>
      <c r="L2863" s="30">
        <v>202606</v>
      </c>
      <c r="M2863" s="31"/>
      <c r="N2863" s="30">
        <v>202607</v>
      </c>
      <c r="O2863" s="31"/>
      <c r="P2863" s="30"/>
      <c r="Z2863" s="44"/>
      <c r="AA2863" s="44"/>
      <c r="AB2863" s="44"/>
    </row>
    <row r="2864" s="35" customFormat="1" customHeight="1" spans="1:28">
      <c r="A2864" s="30"/>
      <c r="B2864" s="38">
        <v>46204</v>
      </c>
      <c r="C2864" s="69" t="s">
        <v>27</v>
      </c>
      <c r="D2864" s="30" t="s">
        <v>33</v>
      </c>
      <c r="E2864" s="30" t="s">
        <v>69</v>
      </c>
      <c r="F2864" s="56"/>
      <c r="G2864" s="56">
        <v>650000</v>
      </c>
      <c r="H2864" s="32">
        <v>711790.639999988</v>
      </c>
      <c r="I2864" s="31"/>
      <c r="J2864" s="30"/>
      <c r="K2864" s="31"/>
      <c r="L2864" s="30"/>
      <c r="M2864" s="31"/>
      <c r="N2864" s="30">
        <v>202607</v>
      </c>
      <c r="O2864" s="31"/>
      <c r="P2864" s="30"/>
      <c r="Z2864" s="44"/>
      <c r="AA2864" s="44"/>
      <c r="AB2864" s="44"/>
    </row>
    <row r="2865" s="35" customFormat="1" customHeight="1" spans="1:28">
      <c r="A2865" s="30"/>
      <c r="B2865" s="38">
        <v>46204</v>
      </c>
      <c r="C2865" s="69" t="s">
        <v>27</v>
      </c>
      <c r="D2865" s="30" t="s">
        <v>33</v>
      </c>
      <c r="E2865" s="30" t="s">
        <v>63</v>
      </c>
      <c r="F2865" s="56">
        <v>3594.62</v>
      </c>
      <c r="G2865" s="56"/>
      <c r="H2865" s="32">
        <v>715385.259999989</v>
      </c>
      <c r="I2865" s="31" t="s">
        <v>64</v>
      </c>
      <c r="J2865" s="30"/>
      <c r="K2865" s="31"/>
      <c r="L2865" s="30">
        <v>202606</v>
      </c>
      <c r="M2865" s="31"/>
      <c r="N2865" s="30">
        <v>202607</v>
      </c>
      <c r="O2865" s="31"/>
      <c r="P2865" s="30"/>
      <c r="Z2865" s="44"/>
      <c r="AA2865" s="44"/>
      <c r="AB2865" s="44"/>
    </row>
    <row r="2866" s="35" customFormat="1" customHeight="1" spans="1:28">
      <c r="A2866" s="30"/>
      <c r="B2866" s="38">
        <v>46204</v>
      </c>
      <c r="C2866" s="69" t="s">
        <v>27</v>
      </c>
      <c r="D2866" s="30" t="s">
        <v>33</v>
      </c>
      <c r="E2866" s="30" t="s">
        <v>59</v>
      </c>
      <c r="F2866" s="56">
        <v>3727.76</v>
      </c>
      <c r="G2866" s="56"/>
      <c r="H2866" s="32">
        <v>719113.019999988</v>
      </c>
      <c r="I2866" s="31" t="s">
        <v>60</v>
      </c>
      <c r="J2866" s="30"/>
      <c r="K2866" s="31"/>
      <c r="L2866" s="30">
        <v>202606</v>
      </c>
      <c r="M2866" s="31"/>
      <c r="N2866" s="30">
        <v>202607</v>
      </c>
      <c r="O2866" s="31"/>
      <c r="P2866" s="30"/>
      <c r="Z2866" s="44"/>
      <c r="AA2866" s="44"/>
      <c r="AB2866" s="44"/>
    </row>
    <row r="2867" s="35" customFormat="1" customHeight="1" spans="1:28">
      <c r="A2867" s="30"/>
      <c r="B2867" s="38">
        <v>46204</v>
      </c>
      <c r="C2867" s="69" t="s">
        <v>27</v>
      </c>
      <c r="D2867" s="30" t="s">
        <v>33</v>
      </c>
      <c r="E2867" s="30" t="s">
        <v>34</v>
      </c>
      <c r="F2867" s="56">
        <v>1472.58</v>
      </c>
      <c r="G2867" s="56"/>
      <c r="H2867" s="32">
        <v>720585.599999988</v>
      </c>
      <c r="I2867" s="31" t="s">
        <v>35</v>
      </c>
      <c r="J2867" s="30"/>
      <c r="K2867" s="31"/>
      <c r="L2867" s="30">
        <v>202606</v>
      </c>
      <c r="M2867" s="31"/>
      <c r="N2867" s="30">
        <v>202607</v>
      </c>
      <c r="O2867" s="31"/>
      <c r="P2867" s="30"/>
      <c r="Z2867" s="44"/>
      <c r="AA2867" s="44"/>
      <c r="AB2867" s="44"/>
    </row>
    <row r="2868" s="35" customFormat="1" customHeight="1" spans="1:28">
      <c r="A2868" s="30"/>
      <c r="B2868" s="38">
        <v>46204</v>
      </c>
      <c r="C2868" s="69" t="s">
        <v>27</v>
      </c>
      <c r="D2868" s="30" t="s">
        <v>33</v>
      </c>
      <c r="E2868" s="30" t="s">
        <v>38</v>
      </c>
      <c r="F2868" s="56">
        <v>1540.3</v>
      </c>
      <c r="G2868" s="56"/>
      <c r="H2868" s="32">
        <v>722125.899999987</v>
      </c>
      <c r="I2868" s="31" t="s">
        <v>39</v>
      </c>
      <c r="J2868" s="30"/>
      <c r="K2868" s="31"/>
      <c r="L2868" s="30">
        <v>202606</v>
      </c>
      <c r="M2868" s="31"/>
      <c r="N2868" s="30">
        <v>202607</v>
      </c>
      <c r="O2868" s="31"/>
      <c r="P2868" s="30"/>
      <c r="Z2868" s="44"/>
      <c r="AA2868" s="44"/>
      <c r="AB2868" s="44"/>
    </row>
    <row r="2869" s="35" customFormat="1" customHeight="1" spans="1:28">
      <c r="A2869" s="30"/>
      <c r="B2869" s="38">
        <v>46204</v>
      </c>
      <c r="C2869" s="69" t="s">
        <v>27</v>
      </c>
      <c r="D2869" s="30" t="s">
        <v>33</v>
      </c>
      <c r="E2869" s="30" t="s">
        <v>780</v>
      </c>
      <c r="F2869" s="56">
        <v>3655.62</v>
      </c>
      <c r="G2869" s="56"/>
      <c r="H2869" s="32">
        <v>725781.519999988</v>
      </c>
      <c r="I2869" s="31" t="s">
        <v>103</v>
      </c>
      <c r="J2869" s="30"/>
      <c r="K2869" s="31"/>
      <c r="L2869" s="30">
        <v>202606</v>
      </c>
      <c r="M2869" s="31"/>
      <c r="N2869" s="30">
        <v>202607</v>
      </c>
      <c r="O2869" s="31"/>
      <c r="P2869" s="30"/>
      <c r="Z2869" s="44"/>
      <c r="AA2869" s="44"/>
      <c r="AB2869" s="44"/>
    </row>
    <row r="2870" s="35" customFormat="1" customHeight="1" spans="1:28">
      <c r="A2870" s="30"/>
      <c r="B2870" s="38">
        <v>46204</v>
      </c>
      <c r="C2870" s="69" t="s">
        <v>27</v>
      </c>
      <c r="D2870" s="30" t="s">
        <v>33</v>
      </c>
      <c r="E2870" s="30" t="s">
        <v>53</v>
      </c>
      <c r="F2870" s="56">
        <v>3634.67</v>
      </c>
      <c r="G2870" s="56"/>
      <c r="H2870" s="32">
        <v>729416.189999988</v>
      </c>
      <c r="I2870" s="31" t="s">
        <v>54</v>
      </c>
      <c r="J2870" s="30"/>
      <c r="K2870" s="31"/>
      <c r="L2870" s="30">
        <v>202606</v>
      </c>
      <c r="M2870" s="31"/>
      <c r="N2870" s="30">
        <v>202607</v>
      </c>
      <c r="O2870" s="31"/>
      <c r="P2870" s="30"/>
      <c r="Z2870" s="44"/>
      <c r="AA2870" s="44"/>
      <c r="AB2870" s="44"/>
    </row>
    <row r="2871" s="35" customFormat="1" customHeight="1" spans="1:28">
      <c r="A2871" s="30"/>
      <c r="B2871" s="38">
        <v>46204</v>
      </c>
      <c r="C2871" s="69" t="s">
        <v>27</v>
      </c>
      <c r="D2871" s="30" t="s">
        <v>33</v>
      </c>
      <c r="E2871" s="29" t="s">
        <v>55</v>
      </c>
      <c r="F2871" s="78">
        <v>7900.08</v>
      </c>
      <c r="G2871" s="78"/>
      <c r="H2871" s="83">
        <v>737316.269999988</v>
      </c>
      <c r="I2871" s="84" t="s">
        <v>56</v>
      </c>
      <c r="J2871" s="30"/>
      <c r="K2871" s="31"/>
      <c r="L2871" s="30">
        <v>202606</v>
      </c>
      <c r="M2871" s="31"/>
      <c r="N2871" s="30">
        <v>202607</v>
      </c>
      <c r="O2871" s="31"/>
      <c r="P2871" s="30"/>
      <c r="Z2871" s="44"/>
      <c r="AA2871" s="44"/>
      <c r="AB2871" s="44"/>
    </row>
    <row r="2872" s="35" customFormat="1" customHeight="1" spans="1:28">
      <c r="A2872" s="30"/>
      <c r="B2872" s="38">
        <v>46204</v>
      </c>
      <c r="C2872" s="69" t="s">
        <v>27</v>
      </c>
      <c r="D2872" s="30" t="s">
        <v>33</v>
      </c>
      <c r="E2872" s="30" t="s">
        <v>51</v>
      </c>
      <c r="F2872" s="56">
        <v>10892.94</v>
      </c>
      <c r="G2872" s="56"/>
      <c r="H2872" s="32">
        <v>748209.209999988</v>
      </c>
      <c r="I2872" s="31" t="s">
        <v>52</v>
      </c>
      <c r="J2872" s="30"/>
      <c r="K2872" s="31"/>
      <c r="L2872" s="30">
        <v>202606</v>
      </c>
      <c r="M2872" s="31"/>
      <c r="N2872" s="30">
        <v>202607</v>
      </c>
      <c r="O2872" s="31"/>
      <c r="P2872" s="30"/>
      <c r="Z2872" s="44"/>
      <c r="AA2872" s="44"/>
      <c r="AB2872" s="44"/>
    </row>
    <row r="2873" s="35" customFormat="1" customHeight="1" spans="1:28">
      <c r="A2873" s="30"/>
      <c r="B2873" s="38">
        <v>46204</v>
      </c>
      <c r="C2873" s="69" t="s">
        <v>27</v>
      </c>
      <c r="D2873" s="30" t="s">
        <v>33</v>
      </c>
      <c r="E2873" s="30" t="s">
        <v>36</v>
      </c>
      <c r="F2873" s="56">
        <v>396.36</v>
      </c>
      <c r="G2873" s="56"/>
      <c r="H2873" s="32">
        <v>748605.569999989</v>
      </c>
      <c r="I2873" s="31" t="s">
        <v>37</v>
      </c>
      <c r="J2873" s="30"/>
      <c r="K2873" s="31"/>
      <c r="L2873" s="30">
        <v>202606</v>
      </c>
      <c r="M2873" s="31"/>
      <c r="N2873" s="30">
        <v>202607</v>
      </c>
      <c r="O2873" s="31"/>
      <c r="P2873" s="30"/>
      <c r="Z2873" s="44"/>
      <c r="AA2873" s="44"/>
      <c r="AB2873" s="44"/>
    </row>
    <row r="2874" s="35" customFormat="1" customHeight="1" spans="1:28">
      <c r="A2874" s="30"/>
      <c r="B2874" s="38">
        <v>46205</v>
      </c>
      <c r="C2874" s="69" t="s">
        <v>27</v>
      </c>
      <c r="D2874" s="30" t="s">
        <v>33</v>
      </c>
      <c r="E2874" s="30" t="s">
        <v>61</v>
      </c>
      <c r="F2874" s="56">
        <v>10000</v>
      </c>
      <c r="G2874" s="56"/>
      <c r="H2874" s="32">
        <v>758605.569999989</v>
      </c>
      <c r="I2874" s="31" t="s">
        <v>62</v>
      </c>
      <c r="J2874" s="30"/>
      <c r="K2874" s="31"/>
      <c r="L2874" s="30">
        <v>202606</v>
      </c>
      <c r="M2874" s="31"/>
      <c r="N2874" s="30">
        <v>202607</v>
      </c>
      <c r="O2874" s="31"/>
      <c r="P2874" s="30"/>
      <c r="Z2874" s="44"/>
      <c r="AA2874" s="44"/>
      <c r="AB2874" s="44"/>
    </row>
    <row r="2875" s="35" customFormat="1" customHeight="1" spans="1:28">
      <c r="A2875" s="30"/>
      <c r="B2875" s="38">
        <v>46205</v>
      </c>
      <c r="C2875" s="69" t="s">
        <v>27</v>
      </c>
      <c r="D2875" s="30" t="s">
        <v>33</v>
      </c>
      <c r="E2875" s="30" t="s">
        <v>61</v>
      </c>
      <c r="F2875" s="56">
        <v>1120.09</v>
      </c>
      <c r="G2875" s="56"/>
      <c r="H2875" s="32">
        <v>759725.659999989</v>
      </c>
      <c r="I2875" s="31" t="s">
        <v>62</v>
      </c>
      <c r="J2875" s="30"/>
      <c r="K2875" s="31"/>
      <c r="L2875" s="30">
        <v>202606</v>
      </c>
      <c r="M2875" s="31"/>
      <c r="N2875" s="30">
        <v>202607</v>
      </c>
      <c r="O2875" s="31"/>
      <c r="P2875" s="30"/>
      <c r="Z2875" s="44"/>
      <c r="AA2875" s="44"/>
      <c r="AB2875" s="44"/>
    </row>
    <row r="2876" s="35" customFormat="1" customHeight="1" spans="1:28">
      <c r="A2876" s="30"/>
      <c r="B2876" s="38">
        <v>46205</v>
      </c>
      <c r="C2876" s="69" t="s">
        <v>27</v>
      </c>
      <c r="D2876" s="30" t="s">
        <v>33</v>
      </c>
      <c r="E2876" s="30" t="s">
        <v>42</v>
      </c>
      <c r="F2876" s="56">
        <v>30393.51</v>
      </c>
      <c r="G2876" s="56"/>
      <c r="H2876" s="32">
        <v>790119.169999989</v>
      </c>
      <c r="I2876" s="31" t="s">
        <v>43</v>
      </c>
      <c r="J2876" s="30"/>
      <c r="K2876" s="31"/>
      <c r="L2876" s="30">
        <v>202606</v>
      </c>
      <c r="M2876" s="31"/>
      <c r="N2876" s="30">
        <v>202607</v>
      </c>
      <c r="O2876" s="31"/>
      <c r="P2876" s="30"/>
      <c r="Z2876" s="44"/>
      <c r="AA2876" s="44"/>
      <c r="AB2876" s="44"/>
    </row>
    <row r="2877" s="35" customFormat="1" customHeight="1" spans="1:28">
      <c r="A2877" s="30"/>
      <c r="B2877" s="38">
        <v>46205</v>
      </c>
      <c r="C2877" s="69" t="s">
        <v>27</v>
      </c>
      <c r="D2877" s="30" t="s">
        <v>33</v>
      </c>
      <c r="E2877" s="30" t="s">
        <v>44</v>
      </c>
      <c r="F2877" s="56">
        <v>1871.99</v>
      </c>
      <c r="G2877" s="56"/>
      <c r="H2877" s="32">
        <v>791991.159999989</v>
      </c>
      <c r="I2877" s="31" t="s">
        <v>45</v>
      </c>
      <c r="J2877" s="30"/>
      <c r="K2877" s="31"/>
      <c r="L2877" s="30">
        <v>202606</v>
      </c>
      <c r="M2877" s="31"/>
      <c r="N2877" s="30">
        <v>202607</v>
      </c>
      <c r="O2877" s="31"/>
      <c r="P2877" s="30"/>
      <c r="Z2877" s="44"/>
      <c r="AA2877" s="44"/>
      <c r="AB2877" s="44"/>
    </row>
    <row r="2878" s="35" customFormat="1" customHeight="1" spans="1:28">
      <c r="A2878" s="30"/>
      <c r="B2878" s="38">
        <v>46205</v>
      </c>
      <c r="C2878" s="69" t="s">
        <v>27</v>
      </c>
      <c r="D2878" s="30" t="s">
        <v>33</v>
      </c>
      <c r="E2878" s="30" t="s">
        <v>57</v>
      </c>
      <c r="F2878" s="56">
        <v>13685.99</v>
      </c>
      <c r="G2878" s="56"/>
      <c r="H2878" s="32">
        <v>805677.149999989</v>
      </c>
      <c r="I2878" s="31" t="s">
        <v>58</v>
      </c>
      <c r="J2878" s="30"/>
      <c r="K2878" s="31"/>
      <c r="L2878" s="30">
        <v>202606</v>
      </c>
      <c r="M2878" s="31"/>
      <c r="N2878" s="30">
        <v>202607</v>
      </c>
      <c r="O2878" s="31"/>
      <c r="P2878" s="30"/>
      <c r="Z2878" s="44"/>
      <c r="AA2878" s="44"/>
      <c r="AB2878" s="44"/>
    </row>
    <row r="2879" s="35" customFormat="1" customHeight="1" spans="1:28">
      <c r="A2879" s="30"/>
      <c r="B2879" s="38">
        <v>46205</v>
      </c>
      <c r="C2879" s="69" t="s">
        <v>27</v>
      </c>
      <c r="D2879" s="30" t="s">
        <v>33</v>
      </c>
      <c r="E2879" s="30" t="s">
        <v>65</v>
      </c>
      <c r="F2879" s="56">
        <v>6155.58</v>
      </c>
      <c r="G2879" s="56"/>
      <c r="H2879" s="32">
        <v>811832.729999989</v>
      </c>
      <c r="I2879" s="31" t="s">
        <v>66</v>
      </c>
      <c r="J2879" s="30"/>
      <c r="K2879" s="31"/>
      <c r="L2879" s="30">
        <v>202606</v>
      </c>
      <c r="M2879" s="31"/>
      <c r="N2879" s="30">
        <v>202607</v>
      </c>
      <c r="O2879" s="31"/>
      <c r="P2879" s="30"/>
      <c r="Z2879" s="44"/>
      <c r="AA2879" s="44"/>
      <c r="AB2879" s="44"/>
    </row>
    <row r="2880" s="35" customFormat="1" customHeight="1" spans="1:28">
      <c r="A2880" s="30"/>
      <c r="B2880" s="38">
        <v>46207</v>
      </c>
      <c r="C2880" s="69" t="s">
        <v>27</v>
      </c>
      <c r="D2880" s="30" t="s">
        <v>33</v>
      </c>
      <c r="E2880" s="30" t="s">
        <v>42</v>
      </c>
      <c r="F2880" s="30">
        <v>23346.26</v>
      </c>
      <c r="G2880" s="30"/>
      <c r="H2880" s="32">
        <v>835178.989999989</v>
      </c>
      <c r="I2880" s="31" t="s">
        <v>43</v>
      </c>
      <c r="J2880" s="30"/>
      <c r="K2880" s="31"/>
      <c r="L2880" s="30">
        <v>202607</v>
      </c>
      <c r="M2880" s="31"/>
      <c r="N2880" s="30">
        <v>202607</v>
      </c>
      <c r="O2880" s="31"/>
      <c r="P2880" s="30"/>
      <c r="Z2880" s="44"/>
      <c r="AA2880" s="44"/>
      <c r="AB2880" s="44"/>
    </row>
    <row r="2881" s="35" customFormat="1" customHeight="1" spans="1:28">
      <c r="A2881" s="30"/>
      <c r="B2881" s="38">
        <v>46209</v>
      </c>
      <c r="C2881" s="69" t="s">
        <v>27</v>
      </c>
      <c r="D2881" s="30" t="s">
        <v>33</v>
      </c>
      <c r="E2881" s="30" t="s">
        <v>55</v>
      </c>
      <c r="F2881" s="30">
        <v>9632.38</v>
      </c>
      <c r="G2881" s="30"/>
      <c r="H2881" s="32">
        <v>844811.369999988</v>
      </c>
      <c r="I2881" s="31" t="s">
        <v>56</v>
      </c>
      <c r="J2881" s="30"/>
      <c r="K2881" s="31"/>
      <c r="L2881" s="30">
        <v>202607</v>
      </c>
      <c r="M2881" s="31"/>
      <c r="N2881" s="30">
        <v>202607</v>
      </c>
      <c r="O2881" s="31"/>
      <c r="P2881" s="30"/>
      <c r="Z2881" s="44"/>
      <c r="AA2881" s="44"/>
      <c r="AB2881" s="44"/>
    </row>
    <row r="2882" s="35" customFormat="1" customHeight="1" spans="1:28">
      <c r="A2882" s="30"/>
      <c r="B2882" s="38">
        <v>46210</v>
      </c>
      <c r="C2882" s="69" t="s">
        <v>27</v>
      </c>
      <c r="D2882" s="30" t="s">
        <v>33</v>
      </c>
      <c r="E2882" s="30" t="s">
        <v>780</v>
      </c>
      <c r="F2882" s="30">
        <v>3424.09</v>
      </c>
      <c r="G2882" s="30"/>
      <c r="H2882" s="32">
        <v>848235.459999988</v>
      </c>
      <c r="I2882" s="31" t="s">
        <v>103</v>
      </c>
      <c r="J2882" s="30"/>
      <c r="K2882" s="31"/>
      <c r="L2882" s="30">
        <v>202607</v>
      </c>
      <c r="M2882" s="31"/>
      <c r="N2882" s="30">
        <v>202607</v>
      </c>
      <c r="O2882" s="31"/>
      <c r="P2882" s="30"/>
      <c r="Z2882" s="44"/>
      <c r="AA2882" s="44"/>
      <c r="AB2882" s="44"/>
    </row>
    <row r="2883" s="35" customFormat="1" customHeight="1" spans="1:28">
      <c r="A2883" s="30"/>
      <c r="B2883" s="38">
        <v>46210</v>
      </c>
      <c r="C2883" s="69" t="s">
        <v>27</v>
      </c>
      <c r="D2883" s="30" t="s">
        <v>33</v>
      </c>
      <c r="E2883" s="30" t="s">
        <v>781</v>
      </c>
      <c r="F2883" s="30">
        <v>841.84</v>
      </c>
      <c r="G2883" s="30"/>
      <c r="H2883" s="32">
        <v>849077.299999988</v>
      </c>
      <c r="I2883" s="31" t="s">
        <v>82</v>
      </c>
      <c r="J2883" s="30"/>
      <c r="K2883" s="31"/>
      <c r="L2883" s="30">
        <v>202607</v>
      </c>
      <c r="M2883" s="31"/>
      <c r="N2883" s="30">
        <v>202607</v>
      </c>
      <c r="O2883" s="31"/>
      <c r="P2883" s="30"/>
      <c r="Z2883" s="44"/>
      <c r="AA2883" s="44"/>
      <c r="AB2883" s="44"/>
    </row>
    <row r="2884" s="35" customFormat="1" customHeight="1" spans="1:28">
      <c r="A2884" s="30"/>
      <c r="B2884" s="38">
        <v>46210</v>
      </c>
      <c r="C2884" s="69" t="s">
        <v>27</v>
      </c>
      <c r="D2884" s="30" t="s">
        <v>33</v>
      </c>
      <c r="E2884" s="30" t="s">
        <v>38</v>
      </c>
      <c r="F2884" s="30">
        <v>1355.61</v>
      </c>
      <c r="G2884" s="30"/>
      <c r="H2884" s="32">
        <v>850432.909999989</v>
      </c>
      <c r="I2884" s="31" t="s">
        <v>39</v>
      </c>
      <c r="J2884" s="30"/>
      <c r="K2884" s="31"/>
      <c r="L2884" s="30">
        <v>202607</v>
      </c>
      <c r="M2884" s="31"/>
      <c r="N2884" s="30">
        <v>202607</v>
      </c>
      <c r="O2884" s="31"/>
      <c r="P2884" s="30"/>
      <c r="Z2884" s="44"/>
      <c r="AA2884" s="44"/>
      <c r="AB2884" s="44"/>
    </row>
    <row r="2885" s="35" customFormat="1" customHeight="1" spans="1:28">
      <c r="A2885" s="30"/>
      <c r="B2885" s="38">
        <v>46210</v>
      </c>
      <c r="C2885" s="69" t="s">
        <v>27</v>
      </c>
      <c r="D2885" s="30" t="s">
        <v>33</v>
      </c>
      <c r="E2885" s="30" t="s">
        <v>53</v>
      </c>
      <c r="F2885" s="30">
        <v>10211.62</v>
      </c>
      <c r="G2885" s="30"/>
      <c r="H2885" s="32">
        <v>860644.529999988</v>
      </c>
      <c r="I2885" s="31" t="s">
        <v>54</v>
      </c>
      <c r="J2885" s="30"/>
      <c r="K2885" s="31"/>
      <c r="L2885" s="30">
        <v>202607</v>
      </c>
      <c r="M2885" s="31"/>
      <c r="N2885" s="30">
        <v>202607</v>
      </c>
      <c r="O2885" s="31"/>
      <c r="P2885" s="30"/>
      <c r="Z2885" s="44"/>
      <c r="AA2885" s="44"/>
      <c r="AB2885" s="44"/>
    </row>
    <row r="2886" s="35" customFormat="1" customHeight="1" spans="1:28">
      <c r="A2886" s="30"/>
      <c r="B2886" s="38">
        <v>46210</v>
      </c>
      <c r="C2886" s="69" t="s">
        <v>27</v>
      </c>
      <c r="D2886" s="30" t="s">
        <v>33</v>
      </c>
      <c r="E2886" s="30" t="s">
        <v>51</v>
      </c>
      <c r="F2886" s="30">
        <v>10998.32</v>
      </c>
      <c r="G2886" s="30"/>
      <c r="H2886" s="32">
        <v>871642.849999988</v>
      </c>
      <c r="I2886" s="31" t="s">
        <v>52</v>
      </c>
      <c r="J2886" s="30"/>
      <c r="K2886" s="31"/>
      <c r="L2886" s="30">
        <v>202607</v>
      </c>
      <c r="M2886" s="31"/>
      <c r="N2886" s="30">
        <v>202607</v>
      </c>
      <c r="O2886" s="31"/>
      <c r="P2886" s="30"/>
      <c r="Z2886" s="44"/>
      <c r="AA2886" s="44"/>
      <c r="AB2886" s="44"/>
    </row>
    <row r="2887" s="35" customFormat="1" customHeight="1" spans="1:28">
      <c r="A2887" s="30"/>
      <c r="B2887" s="38">
        <v>46210</v>
      </c>
      <c r="C2887" s="69" t="s">
        <v>27</v>
      </c>
      <c r="D2887" s="30" t="s">
        <v>33</v>
      </c>
      <c r="E2887" s="30" t="s">
        <v>61</v>
      </c>
      <c r="F2887" s="30">
        <v>6321.09</v>
      </c>
      <c r="G2887" s="30"/>
      <c r="H2887" s="32">
        <v>877963.939999988</v>
      </c>
      <c r="I2887" s="31" t="s">
        <v>62</v>
      </c>
      <c r="J2887" s="30"/>
      <c r="K2887" s="31"/>
      <c r="L2887" s="30">
        <v>202607</v>
      </c>
      <c r="M2887" s="31"/>
      <c r="N2887" s="30">
        <v>202607</v>
      </c>
      <c r="O2887" s="31"/>
      <c r="P2887" s="30"/>
      <c r="Z2887" s="44"/>
      <c r="AA2887" s="44"/>
      <c r="AB2887" s="44"/>
    </row>
    <row r="2888" s="35" customFormat="1" customHeight="1" spans="1:28">
      <c r="A2888" s="30"/>
      <c r="B2888" s="38">
        <v>46210</v>
      </c>
      <c r="C2888" s="69" t="s">
        <v>27</v>
      </c>
      <c r="D2888" s="30" t="s">
        <v>33</v>
      </c>
      <c r="E2888" s="30" t="s">
        <v>65</v>
      </c>
      <c r="F2888" s="30">
        <v>2428.32</v>
      </c>
      <c r="G2888" s="30"/>
      <c r="H2888" s="32">
        <v>880392.259999989</v>
      </c>
      <c r="I2888" s="31" t="s">
        <v>66</v>
      </c>
      <c r="J2888" s="30"/>
      <c r="K2888" s="31"/>
      <c r="L2888" s="30">
        <v>202607</v>
      </c>
      <c r="M2888" s="31"/>
      <c r="N2888" s="30">
        <v>202607</v>
      </c>
      <c r="O2888" s="31"/>
      <c r="P2888" s="30"/>
      <c r="Z2888" s="44"/>
      <c r="AA2888" s="44"/>
      <c r="AB2888" s="44"/>
    </row>
    <row r="2889" s="35" customFormat="1" customHeight="1" spans="1:28">
      <c r="A2889" s="30"/>
      <c r="B2889" s="38">
        <v>46210</v>
      </c>
      <c r="C2889" s="69" t="s">
        <v>27</v>
      </c>
      <c r="D2889" s="30" t="s">
        <v>33</v>
      </c>
      <c r="E2889" s="30" t="s">
        <v>42</v>
      </c>
      <c r="F2889" s="30">
        <v>30854.46</v>
      </c>
      <c r="G2889" s="30"/>
      <c r="H2889" s="32">
        <v>911246.719999989</v>
      </c>
      <c r="I2889" s="31" t="s">
        <v>43</v>
      </c>
      <c r="J2889" s="30"/>
      <c r="K2889" s="31"/>
      <c r="L2889" s="30">
        <v>202607</v>
      </c>
      <c r="M2889" s="31"/>
      <c r="N2889" s="30">
        <v>202607</v>
      </c>
      <c r="O2889" s="31"/>
      <c r="P2889" s="30"/>
      <c r="Z2889" s="44"/>
      <c r="AA2889" s="44"/>
      <c r="AB2889" s="44"/>
    </row>
    <row r="2890" s="35" customFormat="1" customHeight="1" spans="1:28">
      <c r="A2890" s="30"/>
      <c r="B2890" s="38">
        <v>46211</v>
      </c>
      <c r="C2890" s="69" t="s">
        <v>27</v>
      </c>
      <c r="D2890" s="30" t="s">
        <v>33</v>
      </c>
      <c r="E2890" s="30" t="s">
        <v>63</v>
      </c>
      <c r="F2890" s="30">
        <v>1762.86</v>
      </c>
      <c r="G2890" s="30"/>
      <c r="H2890" s="32">
        <v>913009.579999989</v>
      </c>
      <c r="I2890" s="31" t="s">
        <v>64</v>
      </c>
      <c r="J2890" s="30"/>
      <c r="K2890" s="31"/>
      <c r="L2890" s="30">
        <v>202607</v>
      </c>
      <c r="M2890" s="31"/>
      <c r="N2890" s="30">
        <v>202607</v>
      </c>
      <c r="O2890" s="31"/>
      <c r="P2890" s="30"/>
      <c r="Z2890" s="44"/>
      <c r="AA2890" s="44"/>
      <c r="AB2890" s="44"/>
    </row>
    <row r="2891" s="35" customFormat="1" customHeight="1" spans="1:28">
      <c r="A2891" s="30"/>
      <c r="B2891" s="38">
        <v>46211</v>
      </c>
      <c r="C2891" s="69" t="s">
        <v>27</v>
      </c>
      <c r="D2891" s="30" t="s">
        <v>33</v>
      </c>
      <c r="E2891" s="30" t="s">
        <v>40</v>
      </c>
      <c r="F2891" s="30">
        <v>1151.9</v>
      </c>
      <c r="G2891" s="30"/>
      <c r="H2891" s="32">
        <v>914161.479999989</v>
      </c>
      <c r="I2891" s="31" t="s">
        <v>41</v>
      </c>
      <c r="J2891" s="30"/>
      <c r="K2891" s="31"/>
      <c r="L2891" s="30">
        <v>202607</v>
      </c>
      <c r="M2891" s="31"/>
      <c r="N2891" s="30">
        <v>202607</v>
      </c>
      <c r="O2891" s="31"/>
      <c r="P2891" s="30"/>
      <c r="Z2891" s="44"/>
      <c r="AA2891" s="44"/>
      <c r="AB2891" s="44"/>
    </row>
    <row r="2892" s="35" customFormat="1" customHeight="1" spans="1:28">
      <c r="A2892" s="30"/>
      <c r="B2892" s="38">
        <v>46211</v>
      </c>
      <c r="C2892" s="69" t="s">
        <v>27</v>
      </c>
      <c r="D2892" s="30" t="s">
        <v>33</v>
      </c>
      <c r="E2892" s="30" t="s">
        <v>44</v>
      </c>
      <c r="F2892" s="30">
        <v>1463.86</v>
      </c>
      <c r="G2892" s="30"/>
      <c r="H2892" s="32">
        <v>915625.339999991</v>
      </c>
      <c r="I2892" s="31" t="s">
        <v>45</v>
      </c>
      <c r="J2892" s="30"/>
      <c r="K2892" s="31"/>
      <c r="L2892" s="30">
        <v>202607</v>
      </c>
      <c r="M2892" s="31"/>
      <c r="N2892" s="30">
        <v>202607</v>
      </c>
      <c r="O2892" s="31"/>
      <c r="P2892" s="30"/>
      <c r="Z2892" s="44"/>
      <c r="AA2892" s="44"/>
      <c r="AB2892" s="44"/>
    </row>
    <row r="2893" s="35" customFormat="1" customHeight="1" spans="1:28">
      <c r="A2893" s="30"/>
      <c r="B2893" s="38">
        <v>46211</v>
      </c>
      <c r="C2893" s="69" t="s">
        <v>27</v>
      </c>
      <c r="D2893" s="30" t="s">
        <v>33</v>
      </c>
      <c r="E2893" s="30" t="s">
        <v>57</v>
      </c>
      <c r="F2893" s="30">
        <v>9036.88</v>
      </c>
      <c r="G2893" s="30"/>
      <c r="H2893" s="32">
        <v>924662.219999989</v>
      </c>
      <c r="I2893" s="31" t="s">
        <v>58</v>
      </c>
      <c r="J2893" s="30"/>
      <c r="K2893" s="31"/>
      <c r="L2893" s="30">
        <v>202607</v>
      </c>
      <c r="M2893" s="31"/>
      <c r="N2893" s="30">
        <v>202607</v>
      </c>
      <c r="O2893" s="31"/>
      <c r="P2893" s="30"/>
      <c r="Z2893" s="44"/>
      <c r="AA2893" s="44"/>
      <c r="AB2893" s="44"/>
    </row>
    <row r="2894" s="35" customFormat="1" customHeight="1" spans="1:28">
      <c r="A2894" s="30"/>
      <c r="B2894" s="38">
        <v>46211</v>
      </c>
      <c r="C2894" s="69" t="s">
        <v>27</v>
      </c>
      <c r="D2894" s="30" t="s">
        <v>33</v>
      </c>
      <c r="E2894" s="30" t="s">
        <v>34</v>
      </c>
      <c r="F2894" s="30">
        <v>1064.2</v>
      </c>
      <c r="G2894" s="30"/>
      <c r="H2894" s="32">
        <v>925726.419999991</v>
      </c>
      <c r="I2894" s="31" t="s">
        <v>35</v>
      </c>
      <c r="J2894" s="30"/>
      <c r="K2894" s="31"/>
      <c r="L2894" s="30">
        <v>202607</v>
      </c>
      <c r="M2894" s="31"/>
      <c r="N2894" s="30">
        <v>202607</v>
      </c>
      <c r="O2894" s="31"/>
      <c r="P2894" s="30"/>
      <c r="Z2894" s="44"/>
      <c r="AA2894" s="44"/>
      <c r="AB2894" s="44"/>
    </row>
    <row r="2895" s="35" customFormat="1" customHeight="1" spans="1:28">
      <c r="A2895" s="30"/>
      <c r="B2895" s="38">
        <v>46211</v>
      </c>
      <c r="C2895" s="69" t="s">
        <v>27</v>
      </c>
      <c r="D2895" s="30" t="s">
        <v>33</v>
      </c>
      <c r="E2895" s="30" t="s">
        <v>59</v>
      </c>
      <c r="F2895" s="30">
        <v>2390.79</v>
      </c>
      <c r="G2895" s="30"/>
      <c r="H2895" s="32">
        <v>928117.20999999</v>
      </c>
      <c r="I2895" s="31" t="s">
        <v>60</v>
      </c>
      <c r="J2895" s="30"/>
      <c r="K2895" s="31"/>
      <c r="L2895" s="30">
        <v>202607</v>
      </c>
      <c r="M2895" s="31"/>
      <c r="N2895" s="30">
        <v>202607</v>
      </c>
      <c r="O2895" s="31"/>
      <c r="P2895" s="30"/>
      <c r="Z2895" s="44"/>
      <c r="AA2895" s="44"/>
      <c r="AB2895" s="44"/>
    </row>
    <row r="2896" s="35" customFormat="1" customHeight="1" spans="1:28">
      <c r="A2896" s="30"/>
      <c r="B2896" s="38">
        <v>46212</v>
      </c>
      <c r="C2896" s="69" t="s">
        <v>27</v>
      </c>
      <c r="D2896" s="30" t="s">
        <v>33</v>
      </c>
      <c r="E2896" s="30" t="s">
        <v>65</v>
      </c>
      <c r="F2896" s="30">
        <v>5823.29</v>
      </c>
      <c r="G2896" s="30"/>
      <c r="H2896" s="32">
        <v>933940.499999991</v>
      </c>
      <c r="I2896" s="31" t="s">
        <v>66</v>
      </c>
      <c r="J2896" s="30"/>
      <c r="K2896" s="31"/>
      <c r="L2896" s="30">
        <v>202607</v>
      </c>
      <c r="M2896" s="31"/>
      <c r="N2896" s="30">
        <v>202607</v>
      </c>
      <c r="O2896" s="31"/>
      <c r="P2896" s="30"/>
      <c r="Z2896" s="44"/>
      <c r="AA2896" s="44"/>
      <c r="AB2896" s="44"/>
    </row>
    <row r="2897" s="35" customFormat="1" customHeight="1" spans="1:28">
      <c r="A2897" s="30"/>
      <c r="B2897" s="38">
        <v>46213</v>
      </c>
      <c r="C2897" s="69" t="s">
        <v>27</v>
      </c>
      <c r="D2897" s="30" t="s">
        <v>33</v>
      </c>
      <c r="E2897" s="30" t="s">
        <v>55</v>
      </c>
      <c r="F2897" s="30">
        <v>5435.47</v>
      </c>
      <c r="G2897" s="30"/>
      <c r="H2897" s="32">
        <v>939375.969999989</v>
      </c>
      <c r="I2897" s="31" t="s">
        <v>56</v>
      </c>
      <c r="J2897" s="30"/>
      <c r="K2897" s="31"/>
      <c r="L2897" s="30">
        <v>202607</v>
      </c>
      <c r="M2897" s="31"/>
      <c r="N2897" s="30">
        <v>202607</v>
      </c>
      <c r="O2897" s="31"/>
      <c r="P2897" s="30"/>
      <c r="Z2897" s="44"/>
      <c r="AA2897" s="44"/>
      <c r="AB2897" s="44"/>
    </row>
    <row r="2898" s="35" customFormat="1" customHeight="1" spans="1:28">
      <c r="A2898" s="30"/>
      <c r="B2898" s="38">
        <v>46213</v>
      </c>
      <c r="C2898" s="69" t="s">
        <v>27</v>
      </c>
      <c r="D2898" s="30" t="s">
        <v>33</v>
      </c>
      <c r="E2898" s="30" t="s">
        <v>42</v>
      </c>
      <c r="F2898" s="30">
        <v>25267.44</v>
      </c>
      <c r="G2898" s="30"/>
      <c r="H2898" s="32">
        <v>964643.409999991</v>
      </c>
      <c r="I2898" s="31" t="s">
        <v>43</v>
      </c>
      <c r="J2898" s="30"/>
      <c r="K2898" s="31"/>
      <c r="L2898" s="30">
        <v>202607</v>
      </c>
      <c r="M2898" s="31"/>
      <c r="N2898" s="30">
        <v>202607</v>
      </c>
      <c r="O2898" s="31"/>
      <c r="P2898" s="30"/>
      <c r="Z2898" s="44"/>
      <c r="AA2898" s="44"/>
      <c r="AB2898" s="44"/>
    </row>
    <row r="2899" s="35" customFormat="1" customHeight="1" spans="1:28">
      <c r="A2899" s="30"/>
      <c r="B2899" s="38">
        <v>46215</v>
      </c>
      <c r="C2899" s="69" t="s">
        <v>27</v>
      </c>
      <c r="D2899" s="30" t="s">
        <v>33</v>
      </c>
      <c r="E2899" s="30" t="s">
        <v>65</v>
      </c>
      <c r="F2899" s="30">
        <v>4970.91</v>
      </c>
      <c r="G2899" s="30"/>
      <c r="H2899" s="32">
        <v>969614.319999991</v>
      </c>
      <c r="I2899" s="31" t="s">
        <v>66</v>
      </c>
      <c r="J2899" s="30"/>
      <c r="K2899" s="31"/>
      <c r="L2899" s="30">
        <v>202607</v>
      </c>
      <c r="M2899" s="31"/>
      <c r="N2899" s="30">
        <v>202607</v>
      </c>
      <c r="O2899" s="31"/>
      <c r="P2899" s="30"/>
      <c r="Z2899" s="44"/>
      <c r="AA2899" s="44"/>
      <c r="AB2899" s="44"/>
    </row>
    <row r="2900" s="35" customFormat="1" customHeight="1" spans="1:28">
      <c r="A2900" s="30"/>
      <c r="B2900" s="38">
        <v>46216</v>
      </c>
      <c r="C2900" s="69" t="s">
        <v>27</v>
      </c>
      <c r="D2900" s="30" t="s">
        <v>33</v>
      </c>
      <c r="E2900" s="30" t="s">
        <v>42</v>
      </c>
      <c r="F2900" s="30">
        <v>25559.95</v>
      </c>
      <c r="G2900" s="30"/>
      <c r="H2900" s="32">
        <v>995174.26999999</v>
      </c>
      <c r="I2900" s="31" t="s">
        <v>43</v>
      </c>
      <c r="J2900" s="30"/>
      <c r="K2900" s="31"/>
      <c r="L2900" s="30">
        <v>202607</v>
      </c>
      <c r="M2900" s="31"/>
      <c r="N2900" s="30">
        <v>202607</v>
      </c>
      <c r="O2900" s="31"/>
      <c r="P2900" s="30"/>
      <c r="Z2900" s="44"/>
      <c r="AA2900" s="44"/>
      <c r="AB2900" s="44"/>
    </row>
    <row r="2901" s="35" customFormat="1" customHeight="1" spans="1:28">
      <c r="A2901" s="30"/>
      <c r="B2901" s="38">
        <v>46217</v>
      </c>
      <c r="C2901" s="69" t="s">
        <v>27</v>
      </c>
      <c r="D2901" s="30" t="s">
        <v>33</v>
      </c>
      <c r="E2901" s="30" t="s">
        <v>38</v>
      </c>
      <c r="F2901" s="30">
        <v>1971.58</v>
      </c>
      <c r="G2901" s="30"/>
      <c r="H2901" s="32">
        <v>997145.84999999</v>
      </c>
      <c r="I2901" s="31" t="s">
        <v>39</v>
      </c>
      <c r="J2901" s="30"/>
      <c r="K2901" s="31"/>
      <c r="L2901" s="30">
        <v>202607</v>
      </c>
      <c r="M2901" s="31"/>
      <c r="N2901" s="30">
        <v>202607</v>
      </c>
      <c r="O2901" s="31"/>
      <c r="P2901" s="30"/>
      <c r="Z2901" s="44"/>
      <c r="AA2901" s="44"/>
      <c r="AB2901" s="44"/>
    </row>
    <row r="2902" s="35" customFormat="1" customHeight="1" spans="1:28">
      <c r="A2902" s="30"/>
      <c r="B2902" s="38">
        <v>46217</v>
      </c>
      <c r="C2902" s="69" t="s">
        <v>27</v>
      </c>
      <c r="D2902" s="30" t="s">
        <v>33</v>
      </c>
      <c r="E2902" s="30" t="s">
        <v>780</v>
      </c>
      <c r="F2902" s="30">
        <v>2869.24</v>
      </c>
      <c r="G2902" s="30"/>
      <c r="H2902" s="32">
        <v>1000015.08999999</v>
      </c>
      <c r="I2902" s="31" t="s">
        <v>103</v>
      </c>
      <c r="J2902" s="30"/>
      <c r="K2902" s="31"/>
      <c r="L2902" s="30">
        <v>202607</v>
      </c>
      <c r="M2902" s="31"/>
      <c r="N2902" s="30">
        <v>202607</v>
      </c>
      <c r="O2902" s="31"/>
      <c r="P2902" s="30"/>
      <c r="Z2902" s="44"/>
      <c r="AA2902" s="44"/>
      <c r="AB2902" s="44"/>
    </row>
    <row r="2903" s="35" customFormat="1" customHeight="1" spans="1:28">
      <c r="A2903" s="30"/>
      <c r="B2903" s="38">
        <v>46217</v>
      </c>
      <c r="C2903" s="69" t="s">
        <v>27</v>
      </c>
      <c r="D2903" s="30" t="s">
        <v>33</v>
      </c>
      <c r="E2903" s="30" t="s">
        <v>55</v>
      </c>
      <c r="F2903" s="30">
        <v>8881.82</v>
      </c>
      <c r="G2903" s="30"/>
      <c r="H2903" s="32">
        <v>1008896.90999999</v>
      </c>
      <c r="I2903" s="31" t="s">
        <v>56</v>
      </c>
      <c r="J2903" s="30"/>
      <c r="K2903" s="31"/>
      <c r="L2903" s="30">
        <v>202607</v>
      </c>
      <c r="M2903" s="31"/>
      <c r="N2903" s="30">
        <v>202607</v>
      </c>
      <c r="O2903" s="31"/>
      <c r="P2903" s="30"/>
      <c r="Z2903" s="44"/>
      <c r="AA2903" s="44"/>
      <c r="AB2903" s="44"/>
    </row>
    <row r="2904" s="35" customFormat="1" customHeight="1" spans="1:28">
      <c r="A2904" s="30"/>
      <c r="B2904" s="38">
        <v>46217</v>
      </c>
      <c r="C2904" s="69" t="s">
        <v>27</v>
      </c>
      <c r="D2904" s="30" t="s">
        <v>33</v>
      </c>
      <c r="E2904" s="30" t="s">
        <v>44</v>
      </c>
      <c r="F2904" s="30">
        <v>2468.59</v>
      </c>
      <c r="G2904" s="30"/>
      <c r="H2904" s="32">
        <v>1011365.49999999</v>
      </c>
      <c r="I2904" s="31" t="s">
        <v>45</v>
      </c>
      <c r="J2904" s="30"/>
      <c r="K2904" s="31"/>
      <c r="L2904" s="30">
        <v>202607</v>
      </c>
      <c r="M2904" s="31"/>
      <c r="N2904" s="30">
        <v>202607</v>
      </c>
      <c r="O2904" s="31"/>
      <c r="P2904" s="30"/>
      <c r="Z2904" s="44"/>
      <c r="AA2904" s="44"/>
      <c r="AB2904" s="44"/>
    </row>
    <row r="2905" s="35" customFormat="1" customHeight="1" spans="1:28">
      <c r="A2905" s="30"/>
      <c r="B2905" s="38">
        <v>46217</v>
      </c>
      <c r="C2905" s="69" t="s">
        <v>27</v>
      </c>
      <c r="D2905" s="30" t="s">
        <v>33</v>
      </c>
      <c r="E2905" s="30" t="s">
        <v>53</v>
      </c>
      <c r="F2905" s="30">
        <v>11121.77</v>
      </c>
      <c r="G2905" s="30"/>
      <c r="H2905" s="32">
        <v>1022487.26999999</v>
      </c>
      <c r="I2905" s="31" t="s">
        <v>54</v>
      </c>
      <c r="J2905" s="30"/>
      <c r="K2905" s="31"/>
      <c r="L2905" s="30">
        <v>202607</v>
      </c>
      <c r="M2905" s="31"/>
      <c r="N2905" s="30">
        <v>202607</v>
      </c>
      <c r="O2905" s="31"/>
      <c r="P2905" s="30"/>
      <c r="Z2905" s="44"/>
      <c r="AA2905" s="44"/>
      <c r="AB2905" s="44"/>
    </row>
    <row r="2906" s="35" customFormat="1" customHeight="1" spans="1:28">
      <c r="A2906" s="30"/>
      <c r="B2906" s="38">
        <v>46217</v>
      </c>
      <c r="C2906" s="69" t="s">
        <v>27</v>
      </c>
      <c r="D2906" s="30" t="s">
        <v>33</v>
      </c>
      <c r="E2906" s="30" t="s">
        <v>40</v>
      </c>
      <c r="F2906" s="30">
        <v>1249.1</v>
      </c>
      <c r="G2906" s="30"/>
      <c r="H2906" s="32">
        <v>1023736.36999999</v>
      </c>
      <c r="I2906" s="31" t="s">
        <v>41</v>
      </c>
      <c r="J2906" s="30"/>
      <c r="K2906" s="31"/>
      <c r="L2906" s="30">
        <v>202607</v>
      </c>
      <c r="M2906" s="31"/>
      <c r="N2906" s="30">
        <v>202607</v>
      </c>
      <c r="O2906" s="31"/>
      <c r="P2906" s="30"/>
      <c r="Z2906" s="44"/>
      <c r="AA2906" s="44"/>
      <c r="AB2906" s="44"/>
    </row>
    <row r="2907" s="35" customFormat="1" customHeight="1" spans="1:28">
      <c r="A2907" s="30"/>
      <c r="B2907" s="38">
        <v>46217</v>
      </c>
      <c r="C2907" s="69" t="s">
        <v>27</v>
      </c>
      <c r="D2907" s="30" t="s">
        <v>33</v>
      </c>
      <c r="E2907" s="30" t="s">
        <v>34</v>
      </c>
      <c r="F2907" s="30">
        <v>741.9</v>
      </c>
      <c r="G2907" s="30"/>
      <c r="H2907" s="32">
        <v>1024478.26999999</v>
      </c>
      <c r="I2907" s="31" t="s">
        <v>35</v>
      </c>
      <c r="J2907" s="30"/>
      <c r="K2907" s="31"/>
      <c r="L2907" s="30">
        <v>202607</v>
      </c>
      <c r="M2907" s="31"/>
      <c r="N2907" s="30">
        <v>202607</v>
      </c>
      <c r="O2907" s="31"/>
      <c r="P2907" s="30"/>
      <c r="Z2907" s="44"/>
      <c r="AA2907" s="44"/>
      <c r="AB2907" s="44"/>
    </row>
    <row r="2908" s="35" customFormat="1" customHeight="1" spans="1:28">
      <c r="A2908" s="30"/>
      <c r="B2908" s="38">
        <v>46217</v>
      </c>
      <c r="C2908" s="69" t="s">
        <v>27</v>
      </c>
      <c r="D2908" s="30" t="s">
        <v>33</v>
      </c>
      <c r="E2908" s="30" t="s">
        <v>65</v>
      </c>
      <c r="F2908" s="30">
        <v>4041.58</v>
      </c>
      <c r="G2908" s="30"/>
      <c r="H2908" s="32">
        <v>1028519.84999999</v>
      </c>
      <c r="I2908" s="31" t="s">
        <v>66</v>
      </c>
      <c r="J2908" s="30"/>
      <c r="K2908" s="31"/>
      <c r="L2908" s="30">
        <v>202607</v>
      </c>
      <c r="M2908" s="31"/>
      <c r="N2908" s="30">
        <v>202607</v>
      </c>
      <c r="O2908" s="31"/>
      <c r="P2908" s="30"/>
      <c r="Z2908" s="44"/>
      <c r="AA2908" s="44"/>
      <c r="AB2908" s="44"/>
    </row>
    <row r="2909" s="35" customFormat="1" customHeight="1" spans="1:28">
      <c r="A2909" s="30"/>
      <c r="B2909" s="38">
        <v>46218</v>
      </c>
      <c r="C2909" s="69" t="s">
        <v>27</v>
      </c>
      <c r="D2909" s="30" t="s">
        <v>33</v>
      </c>
      <c r="E2909" s="30" t="s">
        <v>59</v>
      </c>
      <c r="F2909" s="30">
        <v>3585.44</v>
      </c>
      <c r="G2909" s="30"/>
      <c r="H2909" s="32">
        <v>1032105.28999999</v>
      </c>
      <c r="I2909" s="31" t="s">
        <v>60</v>
      </c>
      <c r="J2909" s="30"/>
      <c r="K2909" s="31"/>
      <c r="L2909" s="30">
        <v>202607</v>
      </c>
      <c r="M2909" s="31"/>
      <c r="N2909" s="30">
        <v>202607</v>
      </c>
      <c r="O2909" s="31"/>
      <c r="P2909" s="30"/>
      <c r="Z2909" s="44"/>
      <c r="AA2909" s="44"/>
      <c r="AB2909" s="44"/>
    </row>
    <row r="2910" s="35" customFormat="1" customHeight="1" spans="1:28">
      <c r="A2910" s="30"/>
      <c r="B2910" s="38">
        <v>46218</v>
      </c>
      <c r="C2910" s="69" t="s">
        <v>27</v>
      </c>
      <c r="D2910" s="30" t="s">
        <v>33</v>
      </c>
      <c r="E2910" s="30" t="s">
        <v>781</v>
      </c>
      <c r="F2910" s="30">
        <v>1459.06</v>
      </c>
      <c r="G2910" s="30"/>
      <c r="H2910" s="32">
        <v>1033564.34999999</v>
      </c>
      <c r="I2910" s="31" t="s">
        <v>82</v>
      </c>
      <c r="J2910" s="30"/>
      <c r="K2910" s="31"/>
      <c r="L2910" s="30">
        <v>202607</v>
      </c>
      <c r="M2910" s="31"/>
      <c r="N2910" s="30">
        <v>202607</v>
      </c>
      <c r="O2910" s="31"/>
      <c r="P2910" s="30"/>
      <c r="Z2910" s="44"/>
      <c r="AA2910" s="44"/>
      <c r="AB2910" s="44"/>
    </row>
    <row r="2911" s="35" customFormat="1" customHeight="1" spans="1:28">
      <c r="A2911" s="30"/>
      <c r="B2911" s="38">
        <v>46218</v>
      </c>
      <c r="C2911" s="69" t="s">
        <v>27</v>
      </c>
      <c r="D2911" s="30" t="s">
        <v>33</v>
      </c>
      <c r="E2911" s="30" t="s">
        <v>781</v>
      </c>
      <c r="F2911" s="30">
        <v>326.72</v>
      </c>
      <c r="G2911" s="30"/>
      <c r="H2911" s="32">
        <v>1033891.06999999</v>
      </c>
      <c r="I2911" s="31" t="s">
        <v>82</v>
      </c>
      <c r="J2911" s="30"/>
      <c r="K2911" s="31"/>
      <c r="L2911" s="30">
        <v>202607</v>
      </c>
      <c r="M2911" s="31"/>
      <c r="N2911" s="30">
        <v>202607</v>
      </c>
      <c r="O2911" s="31"/>
      <c r="P2911" s="30"/>
      <c r="Z2911" s="44"/>
      <c r="AA2911" s="44"/>
      <c r="AB2911" s="44"/>
    </row>
    <row r="2912" s="35" customFormat="1" customHeight="1" spans="1:28">
      <c r="A2912" s="30"/>
      <c r="B2912" s="38">
        <v>46218</v>
      </c>
      <c r="C2912" s="69" t="s">
        <v>27</v>
      </c>
      <c r="D2912" s="30" t="s">
        <v>33</v>
      </c>
      <c r="E2912" s="30" t="s">
        <v>57</v>
      </c>
      <c r="F2912" s="30">
        <v>7982.46</v>
      </c>
      <c r="G2912" s="30"/>
      <c r="H2912" s="32">
        <v>1041873.52999999</v>
      </c>
      <c r="I2912" s="31" t="s">
        <v>58</v>
      </c>
      <c r="J2912" s="30"/>
      <c r="K2912" s="31"/>
      <c r="L2912" s="30">
        <v>202607</v>
      </c>
      <c r="M2912" s="31"/>
      <c r="N2912" s="30">
        <v>202607</v>
      </c>
      <c r="O2912" s="31"/>
      <c r="P2912" s="30"/>
      <c r="Z2912" s="44"/>
      <c r="AA2912" s="44"/>
      <c r="AB2912" s="44"/>
    </row>
    <row r="2913" s="35" customFormat="1" customHeight="1" spans="1:28">
      <c r="A2913" s="30"/>
      <c r="B2913" s="38">
        <v>46218</v>
      </c>
      <c r="C2913" s="69" t="s">
        <v>27</v>
      </c>
      <c r="D2913" s="30" t="s">
        <v>33</v>
      </c>
      <c r="E2913" s="30" t="s">
        <v>63</v>
      </c>
      <c r="F2913" s="30">
        <v>2084.33</v>
      </c>
      <c r="G2913" s="30"/>
      <c r="H2913" s="32">
        <v>1043957.85999999</v>
      </c>
      <c r="I2913" s="31" t="s">
        <v>64</v>
      </c>
      <c r="J2913" s="30"/>
      <c r="K2913" s="31"/>
      <c r="L2913" s="30">
        <v>202607</v>
      </c>
      <c r="M2913" s="31"/>
      <c r="N2913" s="30">
        <v>202607</v>
      </c>
      <c r="O2913" s="31"/>
      <c r="P2913" s="30"/>
      <c r="Z2913" s="44"/>
      <c r="AA2913" s="44"/>
      <c r="AB2913" s="44"/>
    </row>
    <row r="2914" s="35" customFormat="1" customHeight="1" spans="1:28">
      <c r="A2914" s="30"/>
      <c r="B2914" s="38">
        <v>46218</v>
      </c>
      <c r="C2914" s="69" t="s">
        <v>27</v>
      </c>
      <c r="D2914" s="30" t="s">
        <v>33</v>
      </c>
      <c r="E2914" s="30" t="s">
        <v>51</v>
      </c>
      <c r="F2914" s="30">
        <v>15467.43</v>
      </c>
      <c r="G2914" s="30"/>
      <c r="H2914" s="32">
        <v>1059425.28999999</v>
      </c>
      <c r="I2914" s="31" t="s">
        <v>52</v>
      </c>
      <c r="J2914" s="30"/>
      <c r="K2914" s="31"/>
      <c r="L2914" s="30">
        <v>202607</v>
      </c>
      <c r="M2914" s="31"/>
      <c r="N2914" s="30">
        <v>202607</v>
      </c>
      <c r="O2914" s="31"/>
      <c r="P2914" s="30"/>
      <c r="Z2914" s="44"/>
      <c r="AA2914" s="44"/>
      <c r="AB2914" s="44"/>
    </row>
    <row r="2915" s="35" customFormat="1" customHeight="1" spans="1:28">
      <c r="A2915" s="30"/>
      <c r="B2915" s="38">
        <v>46218</v>
      </c>
      <c r="C2915" s="69" t="s">
        <v>27</v>
      </c>
      <c r="D2915" s="30" t="s">
        <v>33</v>
      </c>
      <c r="E2915" s="30" t="s">
        <v>61</v>
      </c>
      <c r="F2915" s="30">
        <v>7784.01</v>
      </c>
      <c r="G2915" s="30"/>
      <c r="H2915" s="32">
        <v>1067209.29999999</v>
      </c>
      <c r="I2915" s="31" t="s">
        <v>62</v>
      </c>
      <c r="J2915" s="30"/>
      <c r="K2915" s="31"/>
      <c r="L2915" s="30">
        <v>202607</v>
      </c>
      <c r="M2915" s="31"/>
      <c r="N2915" s="30">
        <v>202607</v>
      </c>
      <c r="O2915" s="31"/>
      <c r="P2915" s="30"/>
      <c r="Z2915" s="44"/>
      <c r="AA2915" s="44"/>
      <c r="AB2915" s="44"/>
    </row>
    <row r="2916" s="35" customFormat="1" customHeight="1" spans="1:28">
      <c r="A2916" s="30"/>
      <c r="B2916" s="38">
        <v>46219</v>
      </c>
      <c r="C2916" s="69" t="s">
        <v>27</v>
      </c>
      <c r="D2916" s="30" t="s">
        <v>33</v>
      </c>
      <c r="E2916" s="30" t="s">
        <v>42</v>
      </c>
      <c r="F2916" s="30">
        <v>24430.86</v>
      </c>
      <c r="G2916" s="30"/>
      <c r="H2916" s="32">
        <v>1091640.15999999</v>
      </c>
      <c r="I2916" s="31" t="s">
        <v>43</v>
      </c>
      <c r="J2916" s="30"/>
      <c r="K2916" s="31"/>
      <c r="L2916" s="30">
        <v>202607</v>
      </c>
      <c r="M2916" s="31"/>
      <c r="N2916" s="30">
        <v>202607</v>
      </c>
      <c r="O2916" s="31"/>
      <c r="P2916" s="30"/>
      <c r="Z2916" s="44"/>
      <c r="AA2916" s="44"/>
      <c r="AB2916" s="44"/>
    </row>
    <row r="2917" s="35" customFormat="1" customHeight="1" spans="1:28">
      <c r="A2917" s="30"/>
      <c r="B2917" s="38">
        <v>46219</v>
      </c>
      <c r="C2917" s="69" t="s">
        <v>27</v>
      </c>
      <c r="D2917" s="30" t="s">
        <v>33</v>
      </c>
      <c r="E2917" s="30" t="s">
        <v>67</v>
      </c>
      <c r="F2917" s="30"/>
      <c r="G2917" s="30">
        <v>3800</v>
      </c>
      <c r="H2917" s="32">
        <v>1087840.15999999</v>
      </c>
      <c r="I2917" s="31" t="s">
        <v>50</v>
      </c>
      <c r="J2917" s="30"/>
      <c r="K2917" s="31"/>
      <c r="L2917" s="30">
        <v>202607</v>
      </c>
      <c r="M2917" s="31"/>
      <c r="N2917" s="30">
        <v>202607</v>
      </c>
      <c r="O2917" s="31"/>
      <c r="P2917" s="30"/>
      <c r="Z2917" s="44"/>
      <c r="AA2917" s="44"/>
      <c r="AB2917" s="44"/>
    </row>
    <row r="2918" s="35" customFormat="1" customHeight="1" spans="1:28">
      <c r="A2918" s="30"/>
      <c r="B2918" s="38">
        <v>46219</v>
      </c>
      <c r="C2918" s="69" t="s">
        <v>27</v>
      </c>
      <c r="D2918" s="30" t="s">
        <v>33</v>
      </c>
      <c r="E2918" s="30" t="s">
        <v>65</v>
      </c>
      <c r="F2918" s="30">
        <v>2893.85</v>
      </c>
      <c r="G2918" s="30"/>
      <c r="H2918" s="32">
        <v>1090734.00999999</v>
      </c>
      <c r="I2918" s="31" t="s">
        <v>66</v>
      </c>
      <c r="J2918" s="30"/>
      <c r="K2918" s="31"/>
      <c r="L2918" s="30">
        <v>202607</v>
      </c>
      <c r="M2918" s="31"/>
      <c r="N2918" s="30">
        <v>202607</v>
      </c>
      <c r="O2918" s="31"/>
      <c r="P2918" s="30"/>
      <c r="Z2918" s="44"/>
      <c r="AA2918" s="44"/>
      <c r="AB2918" s="44"/>
    </row>
    <row r="2919" s="35" customFormat="1" customHeight="1" spans="1:28">
      <c r="A2919" s="30"/>
      <c r="B2919" s="38">
        <v>46220</v>
      </c>
      <c r="C2919" s="69" t="s">
        <v>27</v>
      </c>
      <c r="D2919" s="30" t="s">
        <v>33</v>
      </c>
      <c r="E2919" s="30" t="s">
        <v>55</v>
      </c>
      <c r="F2919" s="30">
        <v>5622.42</v>
      </c>
      <c r="G2919" s="30"/>
      <c r="H2919" s="32">
        <v>1096356.42999999</v>
      </c>
      <c r="I2919" s="31" t="s">
        <v>56</v>
      </c>
      <c r="J2919" s="30"/>
      <c r="K2919" s="31"/>
      <c r="L2919" s="30">
        <v>202607</v>
      </c>
      <c r="M2919" s="31"/>
      <c r="N2919" s="30">
        <v>202607</v>
      </c>
      <c r="O2919" s="31"/>
      <c r="P2919" s="30"/>
      <c r="Z2919" s="44"/>
      <c r="AA2919" s="44"/>
      <c r="AB2919" s="44"/>
    </row>
    <row r="2920" s="35" customFormat="1" customHeight="1" spans="1:28">
      <c r="A2920" s="30"/>
      <c r="B2920" s="38">
        <v>46221</v>
      </c>
      <c r="C2920" s="69" t="s">
        <v>27</v>
      </c>
      <c r="D2920" s="30" t="s">
        <v>33</v>
      </c>
      <c r="E2920" s="40" t="s">
        <v>55</v>
      </c>
      <c r="F2920" s="81">
        <v>8815.49</v>
      </c>
      <c r="G2920" s="56"/>
      <c r="H2920" s="32">
        <v>1105171.91999999</v>
      </c>
      <c r="I2920" s="31" t="s">
        <v>56</v>
      </c>
      <c r="J2920" s="30"/>
      <c r="K2920" s="31"/>
      <c r="L2920" s="30">
        <v>202607</v>
      </c>
      <c r="M2920" s="31"/>
      <c r="N2920" s="30">
        <v>202607</v>
      </c>
      <c r="O2920" s="31"/>
      <c r="P2920" s="30"/>
      <c r="Z2920" s="44"/>
      <c r="AA2920" s="44"/>
      <c r="AB2920" s="44"/>
    </row>
    <row r="2921" s="35" customFormat="1" customHeight="1" spans="1:28">
      <c r="A2921" s="30"/>
      <c r="B2921" s="38">
        <v>46222</v>
      </c>
      <c r="C2921" s="69" t="s">
        <v>27</v>
      </c>
      <c r="D2921" s="30" t="s">
        <v>33</v>
      </c>
      <c r="E2921" s="40" t="s">
        <v>42</v>
      </c>
      <c r="F2921" s="81">
        <v>34491.4</v>
      </c>
      <c r="G2921" s="56"/>
      <c r="H2921" s="32">
        <v>1139663.31999999</v>
      </c>
      <c r="I2921" s="31" t="s">
        <v>43</v>
      </c>
      <c r="J2921" s="30"/>
      <c r="K2921" s="31"/>
      <c r="L2921" s="30">
        <v>202607</v>
      </c>
      <c r="M2921" s="31"/>
      <c r="N2921" s="30">
        <v>202607</v>
      </c>
      <c r="O2921" s="31"/>
      <c r="P2921" s="30"/>
      <c r="Z2921" s="44"/>
      <c r="AA2921" s="44"/>
      <c r="AB2921" s="44"/>
    </row>
    <row r="2922" s="35" customFormat="1" customHeight="1" spans="1:28">
      <c r="A2922" s="30"/>
      <c r="B2922" s="38">
        <v>46224</v>
      </c>
      <c r="C2922" s="69" t="s">
        <v>27</v>
      </c>
      <c r="D2922" s="30" t="s">
        <v>33</v>
      </c>
      <c r="E2922" s="40" t="s">
        <v>34</v>
      </c>
      <c r="F2922" s="81">
        <v>1263.33</v>
      </c>
      <c r="G2922" s="56"/>
      <c r="H2922" s="32">
        <v>1140926.64999999</v>
      </c>
      <c r="I2922" s="31" t="s">
        <v>35</v>
      </c>
      <c r="J2922" s="30"/>
      <c r="K2922" s="31"/>
      <c r="L2922" s="30">
        <v>202607</v>
      </c>
      <c r="M2922" s="31"/>
      <c r="N2922" s="30">
        <v>202607</v>
      </c>
      <c r="O2922" s="31"/>
      <c r="P2922" s="30"/>
      <c r="Z2922" s="44"/>
      <c r="AA2922" s="44"/>
      <c r="AB2922" s="44"/>
    </row>
    <row r="2923" s="35" customFormat="1" customHeight="1" spans="1:28">
      <c r="A2923" s="30"/>
      <c r="B2923" s="38">
        <v>46224</v>
      </c>
      <c r="C2923" s="69" t="s">
        <v>27</v>
      </c>
      <c r="D2923" s="30" t="s">
        <v>33</v>
      </c>
      <c r="E2923" s="54" t="s">
        <v>53</v>
      </c>
      <c r="F2923" s="81">
        <v>7942.72</v>
      </c>
      <c r="G2923" s="56"/>
      <c r="H2923" s="32">
        <v>1148869.36999999</v>
      </c>
      <c r="I2923" s="30" t="s">
        <v>54</v>
      </c>
      <c r="J2923" s="30"/>
      <c r="K2923" s="31"/>
      <c r="L2923" s="30">
        <v>202607</v>
      </c>
      <c r="M2923" s="31"/>
      <c r="N2923" s="30">
        <v>202607</v>
      </c>
      <c r="O2923" s="31"/>
      <c r="P2923" s="30"/>
      <c r="Z2923" s="44"/>
      <c r="AA2923" s="44"/>
      <c r="AB2923" s="44"/>
    </row>
    <row r="2924" s="35" customFormat="1" customHeight="1" spans="1:28">
      <c r="A2924" s="30"/>
      <c r="B2924" s="38">
        <v>46224</v>
      </c>
      <c r="C2924" s="69" t="s">
        <v>27</v>
      </c>
      <c r="D2924" s="30" t="s">
        <v>33</v>
      </c>
      <c r="E2924" s="40" t="s">
        <v>40</v>
      </c>
      <c r="F2924" s="81">
        <v>1392.75</v>
      </c>
      <c r="G2924" s="56"/>
      <c r="H2924" s="32">
        <v>1150262.11999999</v>
      </c>
      <c r="I2924" s="31" t="s">
        <v>41</v>
      </c>
      <c r="J2924" s="30"/>
      <c r="K2924" s="31"/>
      <c r="L2924" s="30">
        <v>202607</v>
      </c>
      <c r="M2924" s="31"/>
      <c r="N2924" s="30">
        <v>202607</v>
      </c>
      <c r="O2924" s="31"/>
      <c r="P2924" s="30"/>
      <c r="Z2924" s="44"/>
      <c r="AA2924" s="44"/>
      <c r="AB2924" s="44"/>
    </row>
    <row r="2925" s="35" customFormat="1" customHeight="1" spans="1:28">
      <c r="A2925" s="30"/>
      <c r="B2925" s="38">
        <v>46224</v>
      </c>
      <c r="C2925" s="69" t="s">
        <v>27</v>
      </c>
      <c r="D2925" s="30" t="s">
        <v>33</v>
      </c>
      <c r="E2925" s="40" t="s">
        <v>44</v>
      </c>
      <c r="F2925" s="81">
        <v>2065.58</v>
      </c>
      <c r="G2925" s="56"/>
      <c r="H2925" s="32">
        <v>1152327.69999999</v>
      </c>
      <c r="I2925" s="31" t="s">
        <v>45</v>
      </c>
      <c r="J2925" s="30"/>
      <c r="K2925" s="31"/>
      <c r="L2925" s="30">
        <v>202607</v>
      </c>
      <c r="M2925" s="31"/>
      <c r="N2925" s="30">
        <v>202607</v>
      </c>
      <c r="O2925" s="31"/>
      <c r="P2925" s="30"/>
      <c r="Z2925" s="44"/>
      <c r="AA2925" s="44"/>
      <c r="AB2925" s="44"/>
    </row>
    <row r="2926" s="35" customFormat="1" customHeight="1" spans="1:28">
      <c r="A2926" s="30"/>
      <c r="B2926" s="38">
        <v>46224</v>
      </c>
      <c r="C2926" s="69" t="s">
        <v>27</v>
      </c>
      <c r="D2926" s="30" t="s">
        <v>33</v>
      </c>
      <c r="E2926" s="54" t="s">
        <v>780</v>
      </c>
      <c r="F2926" s="81">
        <v>2515.77</v>
      </c>
      <c r="G2926" s="56"/>
      <c r="H2926" s="32">
        <v>1154843.46999999</v>
      </c>
      <c r="I2926" s="30" t="s">
        <v>103</v>
      </c>
      <c r="J2926" s="30"/>
      <c r="K2926" s="31"/>
      <c r="L2926" s="30">
        <v>202607</v>
      </c>
      <c r="M2926" s="31"/>
      <c r="N2926" s="30">
        <v>202607</v>
      </c>
      <c r="O2926" s="31"/>
      <c r="P2926" s="30"/>
      <c r="Z2926" s="44"/>
      <c r="AA2926" s="44"/>
      <c r="AB2926" s="44"/>
    </row>
    <row r="2927" s="35" customFormat="1" customHeight="1" spans="1:28">
      <c r="A2927" s="30"/>
      <c r="B2927" s="38">
        <v>46224</v>
      </c>
      <c r="C2927" s="69" t="s">
        <v>27</v>
      </c>
      <c r="D2927" s="30" t="s">
        <v>33</v>
      </c>
      <c r="E2927" s="54" t="s">
        <v>38</v>
      </c>
      <c r="F2927" s="81">
        <v>1338.22</v>
      </c>
      <c r="G2927" s="56"/>
      <c r="H2927" s="32">
        <v>1156181.68999999</v>
      </c>
      <c r="I2927" s="30" t="s">
        <v>39</v>
      </c>
      <c r="J2927" s="30"/>
      <c r="K2927" s="31"/>
      <c r="L2927" s="30">
        <v>202607</v>
      </c>
      <c r="M2927" s="31"/>
      <c r="N2927" s="30">
        <v>202607</v>
      </c>
      <c r="O2927" s="31"/>
      <c r="P2927" s="30"/>
      <c r="Z2927" s="44"/>
      <c r="AA2927" s="44"/>
      <c r="AB2927" s="44"/>
    </row>
    <row r="2928" s="35" customFormat="1" customHeight="1" spans="1:28">
      <c r="A2928" s="30"/>
      <c r="B2928" s="38">
        <v>46224</v>
      </c>
      <c r="C2928" s="69" t="s">
        <v>27</v>
      </c>
      <c r="D2928" s="30" t="s">
        <v>33</v>
      </c>
      <c r="E2928" s="40" t="s">
        <v>51</v>
      </c>
      <c r="F2928" s="81">
        <v>13883.51</v>
      </c>
      <c r="G2928" s="56"/>
      <c r="H2928" s="32">
        <v>1170065.19999999</v>
      </c>
      <c r="I2928" s="31" t="s">
        <v>52</v>
      </c>
      <c r="J2928" s="30"/>
      <c r="K2928" s="31"/>
      <c r="L2928" s="30">
        <v>202607</v>
      </c>
      <c r="M2928" s="31"/>
      <c r="N2928" s="30">
        <v>202607</v>
      </c>
      <c r="O2928" s="31"/>
      <c r="P2928" s="30"/>
      <c r="Z2928" s="44"/>
      <c r="AA2928" s="44"/>
      <c r="AB2928" s="44"/>
    </row>
    <row r="2929" s="35" customFormat="1" customHeight="1" spans="1:28">
      <c r="A2929" s="30"/>
      <c r="B2929" s="38">
        <v>46224</v>
      </c>
      <c r="C2929" s="69" t="s">
        <v>27</v>
      </c>
      <c r="D2929" s="30" t="s">
        <v>33</v>
      </c>
      <c r="E2929" s="40" t="s">
        <v>65</v>
      </c>
      <c r="F2929" s="81">
        <v>4039.13</v>
      </c>
      <c r="G2929" s="56"/>
      <c r="H2929" s="32">
        <v>1174104.32999999</v>
      </c>
      <c r="I2929" s="31" t="s">
        <v>66</v>
      </c>
      <c r="J2929" s="30"/>
      <c r="K2929" s="31"/>
      <c r="L2929" s="30">
        <v>202607</v>
      </c>
      <c r="M2929" s="31"/>
      <c r="N2929" s="30">
        <v>202607</v>
      </c>
      <c r="O2929" s="31"/>
      <c r="P2929" s="30"/>
      <c r="Z2929" s="44"/>
      <c r="AA2929" s="44"/>
      <c r="AB2929" s="44"/>
    </row>
    <row r="2930" s="35" customFormat="1" customHeight="1" spans="1:28">
      <c r="A2930" s="30"/>
      <c r="B2930" s="38">
        <v>46225</v>
      </c>
      <c r="C2930" s="69" t="s">
        <v>27</v>
      </c>
      <c r="D2930" s="30" t="s">
        <v>33</v>
      </c>
      <c r="E2930" s="40" t="s">
        <v>59</v>
      </c>
      <c r="F2930" s="81">
        <v>3444.78</v>
      </c>
      <c r="G2930" s="56"/>
      <c r="H2930" s="32">
        <v>1177549.10999999</v>
      </c>
      <c r="I2930" s="30" t="s">
        <v>60</v>
      </c>
      <c r="J2930" s="30"/>
      <c r="K2930" s="31"/>
      <c r="L2930" s="30">
        <v>202607</v>
      </c>
      <c r="M2930" s="31"/>
      <c r="N2930" s="30">
        <v>202607</v>
      </c>
      <c r="O2930" s="31"/>
      <c r="P2930" s="30"/>
      <c r="Z2930" s="44"/>
      <c r="AA2930" s="44"/>
      <c r="AB2930" s="44"/>
    </row>
    <row r="2931" s="35" customFormat="1" customHeight="1" spans="1:28">
      <c r="A2931" s="30"/>
      <c r="B2931" s="38">
        <v>46225</v>
      </c>
      <c r="C2931" s="69" t="s">
        <v>27</v>
      </c>
      <c r="D2931" s="30" t="s">
        <v>33</v>
      </c>
      <c r="E2931" s="40" t="s">
        <v>63</v>
      </c>
      <c r="F2931" s="81">
        <v>1999.06</v>
      </c>
      <c r="G2931" s="56"/>
      <c r="H2931" s="32">
        <v>1179548.16999999</v>
      </c>
      <c r="I2931" s="31" t="s">
        <v>64</v>
      </c>
      <c r="J2931" s="30"/>
      <c r="K2931" s="31"/>
      <c r="L2931" s="30">
        <v>202607</v>
      </c>
      <c r="M2931" s="31"/>
      <c r="N2931" s="30">
        <v>202607</v>
      </c>
      <c r="O2931" s="31"/>
      <c r="P2931" s="30"/>
      <c r="Z2931" s="44"/>
      <c r="AA2931" s="44"/>
      <c r="AB2931" s="44"/>
    </row>
    <row r="2932" s="35" customFormat="1" customHeight="1" spans="1:28">
      <c r="A2932" s="30"/>
      <c r="B2932" s="38">
        <v>46225</v>
      </c>
      <c r="C2932" s="69" t="s">
        <v>27</v>
      </c>
      <c r="D2932" s="30" t="s">
        <v>33</v>
      </c>
      <c r="E2932" s="40" t="s">
        <v>57</v>
      </c>
      <c r="F2932" s="81">
        <v>8013.15</v>
      </c>
      <c r="G2932" s="56"/>
      <c r="H2932" s="32">
        <v>1187561.31999999</v>
      </c>
      <c r="I2932" s="31" t="s">
        <v>58</v>
      </c>
      <c r="J2932" s="30"/>
      <c r="K2932" s="31"/>
      <c r="L2932" s="30">
        <v>202607</v>
      </c>
      <c r="M2932" s="31"/>
      <c r="N2932" s="30">
        <v>202607</v>
      </c>
      <c r="O2932" s="31"/>
      <c r="P2932" s="30"/>
      <c r="Z2932" s="44"/>
      <c r="AA2932" s="44"/>
      <c r="AB2932" s="44"/>
    </row>
    <row r="2933" s="35" customFormat="1" customHeight="1" spans="1:28">
      <c r="A2933" s="30"/>
      <c r="B2933" s="38">
        <v>46225</v>
      </c>
      <c r="C2933" s="69" t="s">
        <v>27</v>
      </c>
      <c r="D2933" s="30" t="s">
        <v>33</v>
      </c>
      <c r="E2933" s="40" t="s">
        <v>42</v>
      </c>
      <c r="F2933" s="81">
        <v>30638.31</v>
      </c>
      <c r="G2933" s="56"/>
      <c r="H2933" s="32">
        <v>1218199.62999999</v>
      </c>
      <c r="I2933" s="31" t="s">
        <v>43</v>
      </c>
      <c r="J2933" s="30"/>
      <c r="K2933" s="31"/>
      <c r="L2933" s="30">
        <v>202607</v>
      </c>
      <c r="M2933" s="31"/>
      <c r="N2933" s="30">
        <v>202607</v>
      </c>
      <c r="O2933" s="31"/>
      <c r="P2933" s="30"/>
      <c r="Z2933" s="44"/>
      <c r="AA2933" s="44"/>
      <c r="AB2933" s="44"/>
    </row>
    <row r="2934" s="35" customFormat="1" customHeight="1" spans="1:28">
      <c r="A2934" s="30"/>
      <c r="B2934" s="38">
        <v>46225</v>
      </c>
      <c r="C2934" s="69" t="s">
        <v>27</v>
      </c>
      <c r="D2934" s="30" t="s">
        <v>33</v>
      </c>
      <c r="E2934" s="40" t="s">
        <v>61</v>
      </c>
      <c r="F2934" s="81">
        <v>7877.68</v>
      </c>
      <c r="G2934" s="56"/>
      <c r="H2934" s="32">
        <v>1226077.30999999</v>
      </c>
      <c r="I2934" s="31" t="s">
        <v>62</v>
      </c>
      <c r="J2934" s="30"/>
      <c r="K2934" s="31"/>
      <c r="L2934" s="30">
        <v>202607</v>
      </c>
      <c r="M2934" s="31"/>
      <c r="N2934" s="30">
        <v>202607</v>
      </c>
      <c r="O2934" s="31"/>
      <c r="P2934" s="30"/>
      <c r="Z2934" s="44"/>
      <c r="AA2934" s="44"/>
      <c r="AB2934" s="44"/>
    </row>
    <row r="2935" s="35" customFormat="1" customHeight="1" spans="1:28">
      <c r="A2935" s="30"/>
      <c r="B2935" s="38">
        <v>46226</v>
      </c>
      <c r="C2935" s="69" t="s">
        <v>27</v>
      </c>
      <c r="D2935" s="30" t="s">
        <v>33</v>
      </c>
      <c r="E2935" s="40" t="s">
        <v>55</v>
      </c>
      <c r="F2935" s="81">
        <v>9848.36</v>
      </c>
      <c r="G2935" s="56"/>
      <c r="H2935" s="32">
        <v>1235925.66999999</v>
      </c>
      <c r="I2935" s="31" t="s">
        <v>56</v>
      </c>
      <c r="J2935" s="30"/>
      <c r="K2935" s="31"/>
      <c r="L2935" s="30">
        <v>202607</v>
      </c>
      <c r="M2935" s="31"/>
      <c r="N2935" s="30">
        <v>202607</v>
      </c>
      <c r="O2935" s="31"/>
      <c r="P2935" s="30"/>
      <c r="Z2935" s="44"/>
      <c r="AA2935" s="44"/>
      <c r="AB2935" s="44"/>
    </row>
    <row r="2936" s="35" customFormat="1" customHeight="1" spans="1:28">
      <c r="A2936" s="30"/>
      <c r="B2936" s="38">
        <v>46226</v>
      </c>
      <c r="C2936" s="69" t="s">
        <v>27</v>
      </c>
      <c r="D2936" s="30" t="s">
        <v>33</v>
      </c>
      <c r="E2936" s="40" t="s">
        <v>65</v>
      </c>
      <c r="F2936" s="81">
        <v>6484.33</v>
      </c>
      <c r="G2936" s="56"/>
      <c r="H2936" s="32">
        <v>1242409.99999999</v>
      </c>
      <c r="I2936" s="31" t="s">
        <v>66</v>
      </c>
      <c r="J2936" s="30"/>
      <c r="K2936" s="31"/>
      <c r="L2936" s="30">
        <v>202607</v>
      </c>
      <c r="M2936" s="31"/>
      <c r="N2936" s="30">
        <v>202607</v>
      </c>
      <c r="O2936" s="31"/>
      <c r="P2936" s="30"/>
      <c r="Z2936" s="44"/>
      <c r="AA2936" s="44"/>
      <c r="AB2936" s="44"/>
    </row>
    <row r="2937" s="35" customFormat="1" customHeight="1" spans="1:28">
      <c r="A2937" s="30"/>
      <c r="B2937" s="85">
        <v>46228</v>
      </c>
      <c r="C2937" s="69" t="s">
        <v>27</v>
      </c>
      <c r="D2937" s="30" t="s">
        <v>33</v>
      </c>
      <c r="E2937" s="40" t="s">
        <v>42</v>
      </c>
      <c r="F2937" s="81">
        <v>23768.5</v>
      </c>
      <c r="G2937" s="56"/>
      <c r="H2937" s="32">
        <v>1266178.49999999</v>
      </c>
      <c r="I2937" s="31" t="s">
        <v>43</v>
      </c>
      <c r="J2937" s="30"/>
      <c r="K2937" s="31"/>
      <c r="L2937" s="30">
        <v>202607</v>
      </c>
      <c r="M2937" s="31"/>
      <c r="N2937" s="30">
        <v>202607</v>
      </c>
      <c r="O2937" s="31"/>
      <c r="P2937" s="30"/>
      <c r="Z2937" s="44"/>
      <c r="AA2937" s="44"/>
      <c r="AB2937" s="44"/>
    </row>
    <row r="2938" s="35" customFormat="1" customHeight="1" spans="1:28">
      <c r="A2938" s="30"/>
      <c r="B2938" s="85">
        <v>46229</v>
      </c>
      <c r="C2938" s="69" t="s">
        <v>27</v>
      </c>
      <c r="D2938" s="30" t="s">
        <v>33</v>
      </c>
      <c r="E2938" s="40" t="s">
        <v>65</v>
      </c>
      <c r="F2938" s="81">
        <v>5914.65</v>
      </c>
      <c r="G2938" s="56"/>
      <c r="H2938" s="32">
        <v>1272093.14999999</v>
      </c>
      <c r="I2938" s="31" t="s">
        <v>66</v>
      </c>
      <c r="J2938" s="30"/>
      <c r="K2938" s="31"/>
      <c r="L2938" s="30">
        <v>202607</v>
      </c>
      <c r="M2938" s="31"/>
      <c r="N2938" s="30">
        <v>202607</v>
      </c>
      <c r="O2938" s="31"/>
      <c r="P2938" s="30"/>
      <c r="Z2938" s="44"/>
      <c r="AA2938" s="44"/>
      <c r="AB2938" s="44"/>
    </row>
    <row r="2939" s="35" customFormat="1" customHeight="1" spans="1:28">
      <c r="A2939" s="30"/>
      <c r="B2939" s="85">
        <v>46230</v>
      </c>
      <c r="C2939" s="69" t="s">
        <v>27</v>
      </c>
      <c r="D2939" s="30" t="s">
        <v>33</v>
      </c>
      <c r="E2939" s="40" t="s">
        <v>55</v>
      </c>
      <c r="F2939" s="81">
        <v>8389.86</v>
      </c>
      <c r="G2939" s="56"/>
      <c r="H2939" s="32">
        <v>1280483.00999999</v>
      </c>
      <c r="I2939" s="31" t="s">
        <v>56</v>
      </c>
      <c r="J2939" s="30"/>
      <c r="K2939" s="31"/>
      <c r="L2939" s="30">
        <v>202607</v>
      </c>
      <c r="M2939" s="31"/>
      <c r="N2939" s="30">
        <v>202607</v>
      </c>
      <c r="O2939" s="31"/>
      <c r="P2939" s="30"/>
      <c r="Z2939" s="44"/>
      <c r="AA2939" s="44"/>
      <c r="AB2939" s="44"/>
    </row>
    <row r="2940" s="35" customFormat="1" customHeight="1" spans="1:28">
      <c r="A2940" s="30"/>
      <c r="B2940" s="85">
        <v>46231</v>
      </c>
      <c r="C2940" s="69" t="s">
        <v>27</v>
      </c>
      <c r="D2940" s="30" t="s">
        <v>33</v>
      </c>
      <c r="E2940" s="54" t="s">
        <v>53</v>
      </c>
      <c r="F2940" s="81">
        <v>10764.61</v>
      </c>
      <c r="G2940" s="56"/>
      <c r="H2940" s="32">
        <v>1291247.61999999</v>
      </c>
      <c r="I2940" s="30" t="s">
        <v>54</v>
      </c>
      <c r="J2940" s="30"/>
      <c r="K2940" s="31"/>
      <c r="L2940" s="30">
        <v>202607</v>
      </c>
      <c r="M2940" s="31"/>
      <c r="N2940" s="30">
        <v>202607</v>
      </c>
      <c r="O2940" s="31"/>
      <c r="P2940" s="30"/>
      <c r="Z2940" s="44"/>
      <c r="AA2940" s="44"/>
      <c r="AB2940" s="44"/>
    </row>
    <row r="2941" s="35" customFormat="1" customHeight="1" spans="1:28">
      <c r="A2941" s="30"/>
      <c r="B2941" s="85">
        <v>46231</v>
      </c>
      <c r="C2941" s="69" t="s">
        <v>27</v>
      </c>
      <c r="D2941" s="30" t="s">
        <v>33</v>
      </c>
      <c r="E2941" s="40" t="s">
        <v>42</v>
      </c>
      <c r="F2941" s="81">
        <v>31975.4</v>
      </c>
      <c r="G2941" s="56"/>
      <c r="H2941" s="32">
        <v>1323223.01999999</v>
      </c>
      <c r="I2941" s="31" t="s">
        <v>43</v>
      </c>
      <c r="J2941" s="30"/>
      <c r="K2941" s="31"/>
      <c r="L2941" s="30">
        <v>202607</v>
      </c>
      <c r="M2941" s="31"/>
      <c r="N2941" s="30">
        <v>202607</v>
      </c>
      <c r="O2941" s="31"/>
      <c r="P2941" s="30"/>
      <c r="Z2941" s="44"/>
      <c r="AA2941" s="44"/>
      <c r="AB2941" s="44"/>
    </row>
    <row r="2942" s="35" customFormat="1" customHeight="1" spans="1:28">
      <c r="A2942" s="30"/>
      <c r="B2942" s="85">
        <v>46232</v>
      </c>
      <c r="C2942" s="69" t="s">
        <v>27</v>
      </c>
      <c r="D2942" s="30" t="s">
        <v>33</v>
      </c>
      <c r="E2942" s="40" t="s">
        <v>65</v>
      </c>
      <c r="F2942" s="81">
        <v>6686.89</v>
      </c>
      <c r="G2942" s="56"/>
      <c r="H2942" s="32">
        <v>1329909.90999999</v>
      </c>
      <c r="I2942" s="31" t="s">
        <v>66</v>
      </c>
      <c r="J2942" s="30"/>
      <c r="K2942" s="31"/>
      <c r="L2942" s="30">
        <v>202607</v>
      </c>
      <c r="M2942" s="31"/>
      <c r="N2942" s="30">
        <v>202607</v>
      </c>
      <c r="O2942" s="31"/>
      <c r="P2942" s="30"/>
      <c r="Z2942" s="44"/>
      <c r="AA2942" s="44"/>
      <c r="AB2942" s="44"/>
    </row>
    <row r="2943" s="35" customFormat="1" customHeight="1" spans="1:28">
      <c r="A2943" s="30"/>
      <c r="B2943" s="85">
        <v>46233</v>
      </c>
      <c r="C2943" s="69" t="s">
        <v>27</v>
      </c>
      <c r="D2943" s="30" t="s">
        <v>33</v>
      </c>
      <c r="E2943" s="40" t="s">
        <v>51</v>
      </c>
      <c r="F2943" s="81">
        <v>8966.13</v>
      </c>
      <c r="G2943" s="56"/>
      <c r="H2943" s="32">
        <v>1338876.03999999</v>
      </c>
      <c r="I2943" s="31" t="s">
        <v>52</v>
      </c>
      <c r="J2943" s="30"/>
      <c r="K2943" s="31"/>
      <c r="L2943" s="30">
        <v>202607</v>
      </c>
      <c r="M2943" s="31"/>
      <c r="N2943" s="30">
        <v>202607</v>
      </c>
      <c r="O2943" s="31"/>
      <c r="P2943" s="30"/>
      <c r="Z2943" s="44"/>
      <c r="AA2943" s="44"/>
      <c r="AB2943" s="44"/>
    </row>
    <row r="2944" s="35" customFormat="1" customHeight="1" spans="1:28">
      <c r="A2944" s="30"/>
      <c r="B2944" s="85">
        <v>46234</v>
      </c>
      <c r="C2944" s="69" t="s">
        <v>27</v>
      </c>
      <c r="D2944" s="30" t="s">
        <v>33</v>
      </c>
      <c r="E2944" s="40" t="s">
        <v>55</v>
      </c>
      <c r="F2944" s="81">
        <v>8452.38</v>
      </c>
      <c r="G2944" s="56"/>
      <c r="H2944" s="32">
        <v>1347328.41999999</v>
      </c>
      <c r="I2944" s="31" t="s">
        <v>56</v>
      </c>
      <c r="J2944" s="30"/>
      <c r="K2944" s="31"/>
      <c r="L2944" s="30">
        <v>202607</v>
      </c>
      <c r="M2944" s="31"/>
      <c r="N2944" s="30">
        <v>202607</v>
      </c>
      <c r="O2944" s="31"/>
      <c r="P2944" s="30"/>
      <c r="Z2944" s="44"/>
      <c r="AA2944" s="44"/>
      <c r="AB2944" s="44"/>
    </row>
    <row r="2945" s="35" customFormat="1" customHeight="1" spans="1:28">
      <c r="A2945" s="30"/>
      <c r="B2945" s="85">
        <v>46235</v>
      </c>
      <c r="C2945" s="69" t="s">
        <v>27</v>
      </c>
      <c r="D2945" s="30" t="s">
        <v>33</v>
      </c>
      <c r="E2945" s="40" t="s">
        <v>42</v>
      </c>
      <c r="F2945" s="81">
        <v>39418.27</v>
      </c>
      <c r="G2945" s="56"/>
      <c r="H2945" s="32">
        <v>1386746.68999999</v>
      </c>
      <c r="I2945" s="31" t="s">
        <v>43</v>
      </c>
      <c r="J2945" s="30"/>
      <c r="K2945" s="31"/>
      <c r="L2945" s="30">
        <v>202607</v>
      </c>
      <c r="M2945" s="31"/>
      <c r="N2945" s="30">
        <v>202608</v>
      </c>
      <c r="O2945" s="31"/>
      <c r="P2945" s="30"/>
      <c r="Z2945" s="44"/>
      <c r="AA2945" s="44"/>
      <c r="AB2945" s="44"/>
    </row>
    <row r="2946" s="35" customFormat="1" customHeight="1" spans="1:28">
      <c r="A2946" s="30"/>
      <c r="B2946" s="85">
        <v>46235</v>
      </c>
      <c r="C2946" s="69" t="s">
        <v>27</v>
      </c>
      <c r="D2946" s="30" t="s">
        <v>33</v>
      </c>
      <c r="E2946" s="54" t="s">
        <v>38</v>
      </c>
      <c r="F2946" s="81">
        <v>1009.49</v>
      </c>
      <c r="G2946" s="56"/>
      <c r="H2946" s="32">
        <v>1387756.17999999</v>
      </c>
      <c r="I2946" s="30" t="s">
        <v>39</v>
      </c>
      <c r="J2946" s="30"/>
      <c r="K2946" s="31"/>
      <c r="L2946" s="30">
        <v>202607</v>
      </c>
      <c r="M2946" s="31"/>
      <c r="N2946" s="30">
        <v>202608</v>
      </c>
      <c r="O2946" s="31"/>
      <c r="P2946" s="30"/>
      <c r="Z2946" s="44"/>
      <c r="AA2946" s="44"/>
      <c r="AB2946" s="44"/>
    </row>
    <row r="2947" s="35" customFormat="1" customHeight="1" spans="1:28">
      <c r="A2947" s="30"/>
      <c r="B2947" s="85">
        <v>46235</v>
      </c>
      <c r="C2947" s="69" t="s">
        <v>27</v>
      </c>
      <c r="D2947" s="30" t="s">
        <v>33</v>
      </c>
      <c r="E2947" s="54" t="s">
        <v>38</v>
      </c>
      <c r="F2947" s="81">
        <v>2207</v>
      </c>
      <c r="G2947" s="56"/>
      <c r="H2947" s="32">
        <v>1389963.17999999</v>
      </c>
      <c r="I2947" s="30" t="s">
        <v>39</v>
      </c>
      <c r="J2947" s="30"/>
      <c r="K2947" s="31"/>
      <c r="L2947" s="30">
        <v>202607</v>
      </c>
      <c r="M2947" s="31"/>
      <c r="N2947" s="30">
        <v>202608</v>
      </c>
      <c r="O2947" s="31"/>
      <c r="P2947" s="30"/>
      <c r="Z2947" s="44"/>
      <c r="AA2947" s="44"/>
      <c r="AB2947" s="44"/>
    </row>
    <row r="2948" s="35" customFormat="1" customHeight="1" spans="1:28">
      <c r="A2948" s="30"/>
      <c r="B2948" s="85">
        <v>46235</v>
      </c>
      <c r="C2948" s="69" t="s">
        <v>27</v>
      </c>
      <c r="D2948" s="30" t="s">
        <v>33</v>
      </c>
      <c r="E2948" s="54" t="s">
        <v>780</v>
      </c>
      <c r="F2948" s="81">
        <v>5822.79</v>
      </c>
      <c r="G2948" s="56"/>
      <c r="H2948" s="32">
        <v>1395785.96999999</v>
      </c>
      <c r="I2948" s="30" t="s">
        <v>103</v>
      </c>
      <c r="J2948" s="30"/>
      <c r="K2948" s="31"/>
      <c r="L2948" s="30">
        <v>202607</v>
      </c>
      <c r="M2948" s="31"/>
      <c r="N2948" s="30">
        <v>202608</v>
      </c>
      <c r="O2948" s="31"/>
      <c r="P2948" s="30"/>
      <c r="Z2948" s="44"/>
      <c r="AA2948" s="44"/>
      <c r="AB2948" s="44"/>
    </row>
    <row r="2949" s="35" customFormat="1" customHeight="1" spans="1:28">
      <c r="A2949" s="30"/>
      <c r="B2949" s="85">
        <v>46235</v>
      </c>
      <c r="C2949" s="69" t="s">
        <v>27</v>
      </c>
      <c r="D2949" s="30" t="s">
        <v>33</v>
      </c>
      <c r="E2949" s="40" t="s">
        <v>57</v>
      </c>
      <c r="F2949" s="81">
        <v>12798.75</v>
      </c>
      <c r="G2949" s="56"/>
      <c r="H2949" s="32">
        <v>1408584.71999999</v>
      </c>
      <c r="I2949" s="31" t="s">
        <v>58</v>
      </c>
      <c r="J2949" s="30"/>
      <c r="K2949" s="31"/>
      <c r="L2949" s="30">
        <v>202607</v>
      </c>
      <c r="M2949" s="31"/>
      <c r="N2949" s="30">
        <v>202608</v>
      </c>
      <c r="O2949" s="31"/>
      <c r="P2949" s="30"/>
      <c r="Z2949" s="44"/>
      <c r="AA2949" s="44"/>
      <c r="AB2949" s="44"/>
    </row>
    <row r="2950" s="35" customFormat="1" customHeight="1" spans="1:28">
      <c r="A2950" s="30"/>
      <c r="B2950" s="85">
        <v>46235</v>
      </c>
      <c r="C2950" s="69" t="s">
        <v>27</v>
      </c>
      <c r="D2950" s="30" t="s">
        <v>33</v>
      </c>
      <c r="E2950" s="54" t="s">
        <v>53</v>
      </c>
      <c r="F2950" s="81">
        <v>3347.92</v>
      </c>
      <c r="G2950" s="56"/>
      <c r="H2950" s="32">
        <v>1411932.63999999</v>
      </c>
      <c r="I2950" s="30" t="s">
        <v>54</v>
      </c>
      <c r="J2950" s="30"/>
      <c r="K2950" s="31"/>
      <c r="L2950" s="30">
        <v>202607</v>
      </c>
      <c r="M2950" s="31"/>
      <c r="N2950" s="30">
        <v>202608</v>
      </c>
      <c r="O2950" s="31"/>
      <c r="P2950" s="30"/>
      <c r="Z2950" s="44"/>
      <c r="AA2950" s="44"/>
      <c r="AB2950" s="44"/>
    </row>
    <row r="2951" s="35" customFormat="1" customHeight="1" spans="1:28">
      <c r="A2951" s="30"/>
      <c r="B2951" s="85">
        <v>46235</v>
      </c>
      <c r="C2951" s="69" t="s">
        <v>27</v>
      </c>
      <c r="D2951" s="30" t="s">
        <v>33</v>
      </c>
      <c r="E2951" s="40" t="s">
        <v>40</v>
      </c>
      <c r="F2951" s="81">
        <v>2094.6</v>
      </c>
      <c r="G2951" s="56"/>
      <c r="H2951" s="32">
        <v>1414027.23999999</v>
      </c>
      <c r="I2951" s="31" t="s">
        <v>41</v>
      </c>
      <c r="J2951" s="30"/>
      <c r="K2951" s="31"/>
      <c r="L2951" s="30">
        <v>202607</v>
      </c>
      <c r="M2951" s="31"/>
      <c r="N2951" s="30">
        <v>202608</v>
      </c>
      <c r="O2951" s="31"/>
      <c r="P2951" s="30"/>
      <c r="Z2951" s="44"/>
      <c r="AA2951" s="44"/>
      <c r="AB2951" s="44"/>
    </row>
    <row r="2952" s="35" customFormat="1" customHeight="1" spans="1:28">
      <c r="A2952" s="30"/>
      <c r="B2952" s="85">
        <v>46235</v>
      </c>
      <c r="C2952" s="69" t="s">
        <v>27</v>
      </c>
      <c r="D2952" s="30" t="s">
        <v>33</v>
      </c>
      <c r="E2952" s="40" t="s">
        <v>55</v>
      </c>
      <c r="F2952" s="81">
        <v>1181.41</v>
      </c>
      <c r="G2952" s="56"/>
      <c r="H2952" s="32">
        <v>1415208.64999999</v>
      </c>
      <c r="I2952" s="31" t="s">
        <v>56</v>
      </c>
      <c r="J2952" s="30"/>
      <c r="K2952" s="31"/>
      <c r="L2952" s="30">
        <v>202607</v>
      </c>
      <c r="M2952" s="31"/>
      <c r="N2952" s="30">
        <v>202607</v>
      </c>
      <c r="O2952" s="31"/>
      <c r="P2952" s="30"/>
      <c r="Z2952" s="44"/>
      <c r="AA2952" s="44"/>
      <c r="AB2952" s="44"/>
    </row>
    <row r="2953" s="35" customFormat="1" customHeight="1" spans="1:28">
      <c r="A2953" s="30"/>
      <c r="B2953" s="85">
        <v>46235</v>
      </c>
      <c r="C2953" s="69" t="s">
        <v>27</v>
      </c>
      <c r="D2953" s="30" t="s">
        <v>33</v>
      </c>
      <c r="E2953" s="40" t="s">
        <v>65</v>
      </c>
      <c r="F2953" s="81">
        <v>7065.79</v>
      </c>
      <c r="G2953" s="56"/>
      <c r="H2953" s="32">
        <v>1422274.43999999</v>
      </c>
      <c r="I2953" s="31" t="s">
        <v>66</v>
      </c>
      <c r="J2953" s="30"/>
      <c r="K2953" s="31"/>
      <c r="L2953" s="30">
        <v>202607</v>
      </c>
      <c r="M2953" s="31"/>
      <c r="N2953" s="30">
        <v>202608</v>
      </c>
      <c r="O2953" s="31"/>
      <c r="P2953" s="30"/>
      <c r="Z2953" s="44"/>
      <c r="AA2953" s="44"/>
      <c r="AB2953" s="44"/>
    </row>
    <row r="2954" s="35" customFormat="1" customHeight="1" spans="1:28">
      <c r="A2954" s="30"/>
      <c r="B2954" s="85">
        <v>46236</v>
      </c>
      <c r="C2954" s="69" t="s">
        <v>27</v>
      </c>
      <c r="D2954" s="30" t="s">
        <v>33</v>
      </c>
      <c r="E2954" s="40" t="s">
        <v>63</v>
      </c>
      <c r="F2954" s="81">
        <v>3811.38</v>
      </c>
      <c r="G2954" s="56"/>
      <c r="H2954" s="32">
        <v>1426085.81999999</v>
      </c>
      <c r="I2954" s="31" t="s">
        <v>64</v>
      </c>
      <c r="J2954" s="30"/>
      <c r="K2954" s="31"/>
      <c r="L2954" s="30">
        <v>202607</v>
      </c>
      <c r="M2954" s="31"/>
      <c r="N2954" s="30">
        <v>202608</v>
      </c>
      <c r="O2954" s="31"/>
      <c r="P2954" s="30"/>
      <c r="Z2954" s="44"/>
      <c r="AA2954" s="44"/>
      <c r="AB2954" s="44"/>
    </row>
    <row r="2955" s="35" customFormat="1" customHeight="1" spans="1:28">
      <c r="A2955" s="30"/>
      <c r="B2955" s="85">
        <v>46236</v>
      </c>
      <c r="C2955" s="69" t="s">
        <v>27</v>
      </c>
      <c r="D2955" s="30" t="s">
        <v>33</v>
      </c>
      <c r="E2955" s="40" t="s">
        <v>61</v>
      </c>
      <c r="F2955" s="81">
        <v>10000</v>
      </c>
      <c r="G2955" s="56"/>
      <c r="H2955" s="32">
        <v>1436085.81999999</v>
      </c>
      <c r="I2955" s="31" t="s">
        <v>62</v>
      </c>
      <c r="J2955" s="30"/>
      <c r="K2955" s="31"/>
      <c r="L2955" s="30">
        <v>202607</v>
      </c>
      <c r="M2955" s="31"/>
      <c r="N2955" s="30">
        <v>202608</v>
      </c>
      <c r="O2955" s="31"/>
      <c r="P2955" s="30"/>
      <c r="Z2955" s="44"/>
      <c r="AA2955" s="44"/>
      <c r="AB2955" s="44"/>
    </row>
    <row r="2956" s="35" customFormat="1" customHeight="1" spans="1:28">
      <c r="A2956" s="30"/>
      <c r="B2956" s="85">
        <v>46236</v>
      </c>
      <c r="C2956" s="69" t="s">
        <v>27</v>
      </c>
      <c r="D2956" s="30" t="s">
        <v>33</v>
      </c>
      <c r="E2956" s="40" t="s">
        <v>61</v>
      </c>
      <c r="F2956" s="81">
        <v>2855.69</v>
      </c>
      <c r="G2956" s="56"/>
      <c r="H2956" s="32">
        <v>1438941.50999999</v>
      </c>
      <c r="I2956" s="31" t="s">
        <v>62</v>
      </c>
      <c r="J2956" s="30"/>
      <c r="K2956" s="31"/>
      <c r="L2956" s="30">
        <v>202607</v>
      </c>
      <c r="M2956" s="31"/>
      <c r="N2956" s="30">
        <v>202608</v>
      </c>
      <c r="O2956" s="31"/>
      <c r="P2956" s="30"/>
      <c r="Z2956" s="44"/>
      <c r="AA2956" s="44"/>
      <c r="AB2956" s="44"/>
    </row>
    <row r="2957" s="35" customFormat="1" customHeight="1" spans="1:28">
      <c r="A2957" s="30"/>
      <c r="B2957" s="85">
        <v>46236</v>
      </c>
      <c r="C2957" s="69" t="s">
        <v>27</v>
      </c>
      <c r="D2957" s="30" t="s">
        <v>33</v>
      </c>
      <c r="E2957" s="40" t="s">
        <v>44</v>
      </c>
      <c r="F2957" s="81">
        <v>3706.4</v>
      </c>
      <c r="G2957" s="56"/>
      <c r="H2957" s="32">
        <v>1442647.90999999</v>
      </c>
      <c r="I2957" s="31" t="s">
        <v>45</v>
      </c>
      <c r="J2957" s="30"/>
      <c r="K2957" s="31"/>
      <c r="L2957" s="30">
        <v>202607</v>
      </c>
      <c r="M2957" s="31"/>
      <c r="N2957" s="30">
        <v>202608</v>
      </c>
      <c r="O2957" s="31"/>
      <c r="P2957" s="30"/>
      <c r="Z2957" s="44"/>
      <c r="AA2957" s="44"/>
      <c r="AB2957" s="44"/>
    </row>
    <row r="2958" s="35" customFormat="1" customHeight="1" spans="1:28">
      <c r="A2958" s="30"/>
      <c r="B2958" s="85">
        <v>46236</v>
      </c>
      <c r="C2958" s="69" t="s">
        <v>27</v>
      </c>
      <c r="D2958" s="30" t="s">
        <v>33</v>
      </c>
      <c r="E2958" s="40" t="s">
        <v>34</v>
      </c>
      <c r="F2958" s="81">
        <v>1340.87</v>
      </c>
      <c r="G2958" s="56"/>
      <c r="H2958" s="32">
        <v>1443988.77999999</v>
      </c>
      <c r="I2958" s="31" t="s">
        <v>35</v>
      </c>
      <c r="J2958" s="30"/>
      <c r="K2958" s="31"/>
      <c r="L2958" s="30">
        <v>202607</v>
      </c>
      <c r="M2958" s="31"/>
      <c r="N2958" s="30">
        <v>202608</v>
      </c>
      <c r="O2958" s="31"/>
      <c r="P2958" s="30"/>
      <c r="Z2958" s="44"/>
      <c r="AA2958" s="44"/>
      <c r="AB2958" s="44"/>
    </row>
    <row r="2959" s="35" customFormat="1" customHeight="1" spans="1:28">
      <c r="A2959" s="30"/>
      <c r="B2959" s="85">
        <v>46236</v>
      </c>
      <c r="C2959" s="69" t="s">
        <v>27</v>
      </c>
      <c r="D2959" s="30" t="s">
        <v>33</v>
      </c>
      <c r="E2959" s="40" t="s">
        <v>51</v>
      </c>
      <c r="F2959" s="81">
        <v>12673.02</v>
      </c>
      <c r="G2959" s="56"/>
      <c r="H2959" s="32">
        <v>1456661.79999999</v>
      </c>
      <c r="I2959" s="31" t="s">
        <v>52</v>
      </c>
      <c r="J2959" s="30"/>
      <c r="K2959" s="31"/>
      <c r="L2959" s="30">
        <v>202607</v>
      </c>
      <c r="M2959" s="31"/>
      <c r="N2959" s="30">
        <v>202608</v>
      </c>
      <c r="O2959" s="31"/>
      <c r="P2959" s="30"/>
      <c r="Z2959" s="44"/>
      <c r="AA2959" s="44"/>
      <c r="AB2959" s="44"/>
    </row>
    <row r="2960" s="35" customFormat="1" customHeight="1" spans="1:28">
      <c r="A2960" s="30"/>
      <c r="B2960" s="38">
        <v>46236</v>
      </c>
      <c r="C2960" s="69" t="s">
        <v>27</v>
      </c>
      <c r="D2960" s="30" t="s">
        <v>33</v>
      </c>
      <c r="E2960" s="40" t="s">
        <v>59</v>
      </c>
      <c r="F2960" s="81">
        <v>4875.87</v>
      </c>
      <c r="G2960" s="56"/>
      <c r="H2960" s="32">
        <v>1461537.66999999</v>
      </c>
      <c r="I2960" s="30" t="s">
        <v>60</v>
      </c>
      <c r="J2960" s="30"/>
      <c r="K2960" s="31"/>
      <c r="L2960" s="30">
        <v>202607</v>
      </c>
      <c r="M2960" s="31"/>
      <c r="N2960" s="30">
        <v>202608</v>
      </c>
      <c r="O2960" s="31"/>
      <c r="P2960" s="30"/>
      <c r="Z2960" s="44"/>
      <c r="AA2960" s="44"/>
      <c r="AB2960" s="44"/>
    </row>
    <row r="2961" s="35" customFormat="1" customHeight="1" spans="1:28">
      <c r="A2961" s="30"/>
      <c r="B2961" s="38">
        <v>46238</v>
      </c>
      <c r="C2961" s="69" t="s">
        <v>27</v>
      </c>
      <c r="D2961" s="30" t="s">
        <v>33</v>
      </c>
      <c r="E2961" s="40" t="s">
        <v>42</v>
      </c>
      <c r="F2961" s="81">
        <v>31223.49</v>
      </c>
      <c r="G2961" s="56"/>
      <c r="H2961" s="32">
        <v>1492761.15999999</v>
      </c>
      <c r="I2961" s="31" t="s">
        <v>43</v>
      </c>
      <c r="J2961" s="30"/>
      <c r="K2961" s="31"/>
      <c r="L2961" s="29">
        <v>202608</v>
      </c>
      <c r="M2961" s="31"/>
      <c r="N2961" s="30">
        <v>202608</v>
      </c>
      <c r="O2961" s="31"/>
      <c r="P2961" s="30"/>
      <c r="Z2961" s="44"/>
      <c r="AA2961" s="44"/>
      <c r="AB2961" s="44"/>
    </row>
    <row r="2962" s="35" customFormat="1" customHeight="1" spans="1:28">
      <c r="A2962" s="30"/>
      <c r="B2962" s="38">
        <v>46075</v>
      </c>
      <c r="C2962" s="69" t="s">
        <v>26</v>
      </c>
      <c r="D2962" s="30" t="s">
        <v>33</v>
      </c>
      <c r="E2962" s="30" t="s">
        <v>364</v>
      </c>
      <c r="F2962" s="56">
        <v>438.9</v>
      </c>
      <c r="G2962" s="30"/>
      <c r="H2962" s="32">
        <v>114062.48</v>
      </c>
      <c r="I2962" s="31" t="s">
        <v>235</v>
      </c>
      <c r="J2962" s="30"/>
      <c r="K2962" s="31"/>
      <c r="L2962" s="30"/>
      <c r="M2962" s="31"/>
      <c r="N2962" s="30">
        <v>202602</v>
      </c>
      <c r="O2962" s="31"/>
      <c r="P2962" s="30"/>
      <c r="Z2962" s="44"/>
      <c r="AA2962" s="44"/>
      <c r="AB2962" s="44"/>
    </row>
    <row r="2963" s="35" customFormat="1" customHeight="1" spans="1:28">
      <c r="A2963" s="30"/>
      <c r="B2963" s="38">
        <v>46077</v>
      </c>
      <c r="C2963" s="69" t="s">
        <v>26</v>
      </c>
      <c r="D2963" s="30" t="s">
        <v>33</v>
      </c>
      <c r="E2963" s="30" t="s">
        <v>361</v>
      </c>
      <c r="F2963" s="56">
        <v>412.3</v>
      </c>
      <c r="G2963" s="30"/>
      <c r="H2963" s="32">
        <v>114474.78</v>
      </c>
      <c r="I2963" s="31" t="s">
        <v>114</v>
      </c>
      <c r="J2963" s="30"/>
      <c r="K2963" s="31"/>
      <c r="L2963" s="30"/>
      <c r="M2963" s="31"/>
      <c r="N2963" s="30">
        <v>202602</v>
      </c>
      <c r="O2963" s="31"/>
      <c r="P2963" s="30"/>
      <c r="Z2963" s="44"/>
      <c r="AA2963" s="44"/>
      <c r="AB2963" s="44"/>
    </row>
    <row r="2964" s="35" customFormat="1" customHeight="1" spans="1:28">
      <c r="A2964" s="30"/>
      <c r="B2964" s="38">
        <v>46080</v>
      </c>
      <c r="C2964" s="69" t="s">
        <v>26</v>
      </c>
      <c r="D2964" s="30" t="s">
        <v>33</v>
      </c>
      <c r="E2964" s="30" t="s">
        <v>782</v>
      </c>
      <c r="F2964" s="56">
        <v>5178.7</v>
      </c>
      <c r="G2964" s="30"/>
      <c r="H2964" s="32">
        <v>119653.48</v>
      </c>
      <c r="I2964" s="31" t="s">
        <v>105</v>
      </c>
      <c r="J2964" s="30"/>
      <c r="K2964" s="31"/>
      <c r="L2964" s="30"/>
      <c r="M2964" s="31"/>
      <c r="N2964" s="30">
        <v>202602</v>
      </c>
      <c r="O2964" s="31"/>
      <c r="P2964" s="30"/>
      <c r="Z2964" s="44"/>
      <c r="AA2964" s="44"/>
      <c r="AB2964" s="44"/>
    </row>
    <row r="2965" s="35" customFormat="1" customHeight="1" spans="1:28">
      <c r="A2965" s="30"/>
      <c r="B2965" s="38">
        <v>46080</v>
      </c>
      <c r="C2965" s="69" t="s">
        <v>26</v>
      </c>
      <c r="D2965" s="30" t="s">
        <v>33</v>
      </c>
      <c r="E2965" s="30" t="s">
        <v>597</v>
      </c>
      <c r="F2965" s="56">
        <v>794</v>
      </c>
      <c r="G2965" s="30"/>
      <c r="H2965" s="32">
        <v>120447.48</v>
      </c>
      <c r="I2965" s="31"/>
      <c r="J2965" s="30"/>
      <c r="K2965" s="31"/>
      <c r="L2965" s="30"/>
      <c r="M2965" s="31"/>
      <c r="N2965" s="30">
        <v>202602</v>
      </c>
      <c r="O2965" s="31"/>
      <c r="P2965" s="30"/>
      <c r="Z2965" s="44"/>
      <c r="AA2965" s="44"/>
      <c r="AB2965" s="44"/>
    </row>
    <row r="2966" s="35" customFormat="1" customHeight="1" spans="1:28">
      <c r="A2966" s="30"/>
      <c r="B2966" s="38">
        <v>46082</v>
      </c>
      <c r="C2966" s="69" t="s">
        <v>26</v>
      </c>
      <c r="D2966" s="30" t="s">
        <v>33</v>
      </c>
      <c r="E2966" s="30" t="s">
        <v>359</v>
      </c>
      <c r="F2966" s="56">
        <v>666</v>
      </c>
      <c r="G2966" s="30"/>
      <c r="H2966" s="32">
        <v>121113.48</v>
      </c>
      <c r="I2966" s="31" t="s">
        <v>219</v>
      </c>
      <c r="J2966" s="30"/>
      <c r="K2966" s="31"/>
      <c r="L2966" s="30">
        <v>202602</v>
      </c>
      <c r="M2966" s="31"/>
      <c r="N2966" s="30">
        <v>202603</v>
      </c>
      <c r="O2966" s="31"/>
      <c r="P2966" s="30"/>
      <c r="Z2966" s="44"/>
      <c r="AA2966" s="44"/>
      <c r="AB2966" s="44"/>
    </row>
    <row r="2967" s="35" customFormat="1" customHeight="1" spans="1:28">
      <c r="A2967" s="30"/>
      <c r="B2967" s="38">
        <v>46082</v>
      </c>
      <c r="C2967" s="69" t="s">
        <v>26</v>
      </c>
      <c r="D2967" s="30" t="s">
        <v>33</v>
      </c>
      <c r="E2967" s="30" t="s">
        <v>362</v>
      </c>
      <c r="F2967" s="56">
        <v>802.19</v>
      </c>
      <c r="G2967" s="30"/>
      <c r="H2967" s="32">
        <v>121915.67</v>
      </c>
      <c r="I2967" s="31" t="s">
        <v>233</v>
      </c>
      <c r="J2967" s="30"/>
      <c r="K2967" s="31"/>
      <c r="L2967" s="30">
        <v>202602</v>
      </c>
      <c r="M2967" s="31"/>
      <c r="N2967" s="30">
        <v>202603</v>
      </c>
      <c r="O2967" s="31"/>
      <c r="P2967" s="30"/>
      <c r="Z2967" s="44"/>
      <c r="AA2967" s="44"/>
      <c r="AB2967" s="44"/>
    </row>
    <row r="2968" s="35" customFormat="1" customHeight="1" spans="1:28">
      <c r="A2968" s="30"/>
      <c r="B2968" s="38">
        <v>46082</v>
      </c>
      <c r="C2968" s="69" t="s">
        <v>26</v>
      </c>
      <c r="D2968" s="30" t="s">
        <v>33</v>
      </c>
      <c r="E2968" s="30" t="s">
        <v>365</v>
      </c>
      <c r="F2968" s="56">
        <v>1754.96</v>
      </c>
      <c r="G2968" s="30"/>
      <c r="H2968" s="32">
        <v>123670.63</v>
      </c>
      <c r="I2968" s="31" t="s">
        <v>213</v>
      </c>
      <c r="J2968" s="30"/>
      <c r="K2968" s="31"/>
      <c r="L2968" s="30"/>
      <c r="M2968" s="31"/>
      <c r="N2968" s="30">
        <v>202603</v>
      </c>
      <c r="O2968" s="31"/>
      <c r="P2968" s="30"/>
      <c r="Z2968" s="44"/>
      <c r="AA2968" s="44"/>
      <c r="AB2968" s="44"/>
    </row>
    <row r="2969" s="35" customFormat="1" customHeight="1" spans="1:28">
      <c r="A2969" s="30"/>
      <c r="B2969" s="38">
        <v>46082</v>
      </c>
      <c r="C2969" s="69" t="s">
        <v>26</v>
      </c>
      <c r="D2969" s="30" t="s">
        <v>33</v>
      </c>
      <c r="E2969" s="30" t="s">
        <v>361</v>
      </c>
      <c r="F2969" s="56">
        <v>93.42</v>
      </c>
      <c r="G2969" s="30"/>
      <c r="H2969" s="32">
        <v>123764.05</v>
      </c>
      <c r="I2969" s="31" t="s">
        <v>114</v>
      </c>
      <c r="J2969" s="30"/>
      <c r="K2969" s="31"/>
      <c r="L2969" s="30"/>
      <c r="M2969" s="31"/>
      <c r="N2969" s="30">
        <v>202603</v>
      </c>
      <c r="O2969" s="31"/>
      <c r="P2969" s="30"/>
      <c r="Z2969" s="44"/>
      <c r="AA2969" s="44"/>
      <c r="AB2969" s="44"/>
    </row>
    <row r="2970" s="35" customFormat="1" customHeight="1" spans="1:28">
      <c r="A2970" s="30"/>
      <c r="B2970" s="38">
        <v>46082</v>
      </c>
      <c r="C2970" s="69" t="s">
        <v>26</v>
      </c>
      <c r="D2970" s="30" t="s">
        <v>33</v>
      </c>
      <c r="E2970" s="30" t="s">
        <v>369</v>
      </c>
      <c r="F2970" s="56">
        <v>3726.01</v>
      </c>
      <c r="G2970" s="30"/>
      <c r="H2970" s="32">
        <v>127490.06</v>
      </c>
      <c r="I2970" s="31" t="s">
        <v>227</v>
      </c>
      <c r="J2970" s="30"/>
      <c r="K2970" s="31"/>
      <c r="L2970" s="30"/>
      <c r="M2970" s="31"/>
      <c r="N2970" s="30">
        <v>202603</v>
      </c>
      <c r="O2970" s="31"/>
      <c r="P2970" s="30"/>
      <c r="Z2970" s="44"/>
      <c r="AA2970" s="44"/>
      <c r="AB2970" s="44"/>
    </row>
    <row r="2971" s="35" customFormat="1" customHeight="1" spans="1:28">
      <c r="A2971" s="30"/>
      <c r="B2971" s="38">
        <v>46083</v>
      </c>
      <c r="C2971" s="69" t="s">
        <v>26</v>
      </c>
      <c r="D2971" s="30" t="s">
        <v>33</v>
      </c>
      <c r="E2971" s="30" t="s">
        <v>372</v>
      </c>
      <c r="F2971" s="56">
        <v>3221.4</v>
      </c>
      <c r="G2971" s="30"/>
      <c r="H2971" s="32">
        <v>130711.46</v>
      </c>
      <c r="I2971" s="31" t="s">
        <v>117</v>
      </c>
      <c r="J2971" s="30"/>
      <c r="K2971" s="31"/>
      <c r="L2971" s="30">
        <v>202602</v>
      </c>
      <c r="M2971" s="31"/>
      <c r="N2971" s="30">
        <v>202603</v>
      </c>
      <c r="O2971" s="31"/>
      <c r="P2971" s="30"/>
      <c r="Z2971" s="44"/>
      <c r="AA2971" s="44"/>
      <c r="AB2971" s="44"/>
    </row>
    <row r="2972" s="35" customFormat="1" customHeight="1" spans="1:28">
      <c r="A2972" s="30"/>
      <c r="B2972" s="38">
        <v>46083</v>
      </c>
      <c r="C2972" s="69" t="s">
        <v>26</v>
      </c>
      <c r="D2972" s="30" t="s">
        <v>33</v>
      </c>
      <c r="E2972" s="30" t="s">
        <v>372</v>
      </c>
      <c r="F2972" s="56">
        <v>54</v>
      </c>
      <c r="G2972" s="30"/>
      <c r="H2972" s="32">
        <v>130765.46</v>
      </c>
      <c r="I2972" s="31" t="s">
        <v>117</v>
      </c>
      <c r="J2972" s="30"/>
      <c r="K2972" s="31"/>
      <c r="L2972" s="30">
        <v>202602</v>
      </c>
      <c r="M2972" s="31"/>
      <c r="N2972" s="30">
        <v>202603</v>
      </c>
      <c r="O2972" s="31"/>
      <c r="P2972" s="30"/>
      <c r="Z2972" s="44"/>
      <c r="AA2972" s="44"/>
      <c r="AB2972" s="44"/>
    </row>
    <row r="2973" s="35" customFormat="1" customHeight="1" spans="1:28">
      <c r="A2973" s="30"/>
      <c r="B2973" s="38">
        <v>46083</v>
      </c>
      <c r="C2973" s="69" t="s">
        <v>26</v>
      </c>
      <c r="D2973" s="30" t="s">
        <v>33</v>
      </c>
      <c r="E2973" s="39" t="s">
        <v>783</v>
      </c>
      <c r="F2973" s="56">
        <v>961.64</v>
      </c>
      <c r="G2973" s="30"/>
      <c r="H2973" s="32">
        <v>131727.1</v>
      </c>
      <c r="I2973" s="31"/>
      <c r="J2973" s="30"/>
      <c r="K2973" s="31"/>
      <c r="L2973" s="30"/>
      <c r="M2973" s="31"/>
      <c r="N2973" s="30">
        <v>202603</v>
      </c>
      <c r="O2973" s="31"/>
      <c r="P2973" s="30"/>
      <c r="Z2973" s="44"/>
      <c r="AA2973" s="44"/>
      <c r="AB2973" s="44"/>
    </row>
    <row r="2974" s="35" customFormat="1" customHeight="1" spans="1:28">
      <c r="A2974" s="30"/>
      <c r="B2974" s="38">
        <v>46081</v>
      </c>
      <c r="C2974" s="69" t="s">
        <v>26</v>
      </c>
      <c r="D2974" s="30" t="s">
        <v>33</v>
      </c>
      <c r="E2974" s="30" t="s">
        <v>784</v>
      </c>
      <c r="F2974" s="56">
        <v>3.3</v>
      </c>
      <c r="G2974" s="30"/>
      <c r="H2974" s="32">
        <v>131730.4</v>
      </c>
      <c r="I2974" s="31" t="s">
        <v>35</v>
      </c>
      <c r="J2974" s="30"/>
      <c r="K2974" s="31"/>
      <c r="L2974" s="30">
        <v>202602</v>
      </c>
      <c r="M2974" s="31"/>
      <c r="N2974" s="30">
        <v>202602</v>
      </c>
      <c r="O2974" s="31"/>
      <c r="P2974" s="30"/>
      <c r="Z2974" s="44"/>
      <c r="AA2974" s="44"/>
      <c r="AB2974" s="44"/>
    </row>
    <row r="2975" s="35" customFormat="1" customHeight="1" spans="1:28">
      <c r="A2975" s="30"/>
      <c r="B2975" s="38">
        <v>46081</v>
      </c>
      <c r="C2975" s="69" t="s">
        <v>26</v>
      </c>
      <c r="D2975" s="30" t="s">
        <v>33</v>
      </c>
      <c r="E2975" s="30" t="s">
        <v>784</v>
      </c>
      <c r="F2975" s="56">
        <v>6.5</v>
      </c>
      <c r="G2975" s="30"/>
      <c r="H2975" s="32">
        <v>131736.9</v>
      </c>
      <c r="I2975" s="31" t="s">
        <v>87</v>
      </c>
      <c r="J2975" s="30"/>
      <c r="K2975" s="31"/>
      <c r="L2975" s="30">
        <v>202602</v>
      </c>
      <c r="M2975" s="31"/>
      <c r="N2975" s="30">
        <v>202602</v>
      </c>
      <c r="O2975" s="31"/>
      <c r="P2975" s="30"/>
      <c r="Z2975" s="44"/>
      <c r="AA2975" s="44"/>
      <c r="AB2975" s="44"/>
    </row>
    <row r="2976" s="35" customFormat="1" customHeight="1" spans="1:28">
      <c r="A2976" s="30"/>
      <c r="B2976" s="38">
        <v>46081</v>
      </c>
      <c r="C2976" s="69" t="s">
        <v>26</v>
      </c>
      <c r="D2976" s="30" t="s">
        <v>33</v>
      </c>
      <c r="E2976" s="30" t="s">
        <v>784</v>
      </c>
      <c r="F2976" s="56">
        <v>13.5</v>
      </c>
      <c r="G2976" s="30"/>
      <c r="H2976" s="32">
        <v>131750.4</v>
      </c>
      <c r="I2976" s="31" t="s">
        <v>76</v>
      </c>
      <c r="J2976" s="30"/>
      <c r="K2976" s="31"/>
      <c r="L2976" s="30">
        <v>202602</v>
      </c>
      <c r="M2976" s="31"/>
      <c r="N2976" s="30">
        <v>202602</v>
      </c>
      <c r="O2976" s="31"/>
      <c r="P2976" s="30"/>
      <c r="Z2976" s="44"/>
      <c r="AA2976" s="44"/>
      <c r="AB2976" s="44"/>
    </row>
    <row r="2977" s="35" customFormat="1" customHeight="1" spans="1:28">
      <c r="A2977" s="30"/>
      <c r="B2977" s="38">
        <v>46081</v>
      </c>
      <c r="C2977" s="69" t="s">
        <v>26</v>
      </c>
      <c r="D2977" s="30" t="s">
        <v>33</v>
      </c>
      <c r="E2977" s="30" t="s">
        <v>784</v>
      </c>
      <c r="F2977" s="56">
        <v>71.95</v>
      </c>
      <c r="G2977" s="30"/>
      <c r="H2977" s="32">
        <v>131822.35</v>
      </c>
      <c r="I2977" s="31" t="s">
        <v>97</v>
      </c>
      <c r="J2977" s="30"/>
      <c r="K2977" s="31"/>
      <c r="L2977" s="30">
        <v>202602</v>
      </c>
      <c r="M2977" s="31"/>
      <c r="N2977" s="30">
        <v>202602</v>
      </c>
      <c r="O2977" s="31"/>
      <c r="P2977" s="30"/>
      <c r="Z2977" s="44"/>
      <c r="AA2977" s="44"/>
      <c r="AB2977" s="44"/>
    </row>
    <row r="2978" s="35" customFormat="1" customHeight="1" spans="1:28">
      <c r="A2978" s="30"/>
      <c r="B2978" s="38">
        <v>46081</v>
      </c>
      <c r="C2978" s="69" t="s">
        <v>26</v>
      </c>
      <c r="D2978" s="30" t="s">
        <v>33</v>
      </c>
      <c r="E2978" s="30" t="s">
        <v>784</v>
      </c>
      <c r="F2978" s="56">
        <v>5.5</v>
      </c>
      <c r="G2978" s="30"/>
      <c r="H2978" s="32">
        <v>131827.85</v>
      </c>
      <c r="I2978" s="31" t="s">
        <v>78</v>
      </c>
      <c r="J2978" s="30"/>
      <c r="K2978" s="31"/>
      <c r="L2978" s="30">
        <v>202602</v>
      </c>
      <c r="M2978" s="31"/>
      <c r="N2978" s="30">
        <v>202602</v>
      </c>
      <c r="O2978" s="31"/>
      <c r="P2978" s="30"/>
      <c r="Z2978" s="44"/>
      <c r="AA2978" s="44"/>
      <c r="AB2978" s="44"/>
    </row>
    <row r="2979" s="35" customFormat="1" customHeight="1" spans="1:28">
      <c r="A2979" s="30"/>
      <c r="B2979" s="38">
        <v>46081</v>
      </c>
      <c r="C2979" s="69" t="s">
        <v>26</v>
      </c>
      <c r="D2979" s="30" t="s">
        <v>33</v>
      </c>
      <c r="E2979" s="30" t="s">
        <v>784</v>
      </c>
      <c r="F2979" s="56">
        <v>50.8</v>
      </c>
      <c r="G2979" s="30"/>
      <c r="H2979" s="32">
        <v>131878.65</v>
      </c>
      <c r="I2979" s="31" t="s">
        <v>74</v>
      </c>
      <c r="J2979" s="30"/>
      <c r="K2979" s="31"/>
      <c r="L2979" s="30">
        <v>202602</v>
      </c>
      <c r="M2979" s="31"/>
      <c r="N2979" s="30">
        <v>202602</v>
      </c>
      <c r="O2979" s="31"/>
      <c r="P2979" s="30"/>
      <c r="Z2979" s="44"/>
      <c r="AA2979" s="44"/>
      <c r="AB2979" s="44"/>
    </row>
    <row r="2980" s="35" customFormat="1" customHeight="1" spans="1:28">
      <c r="A2980" s="30"/>
      <c r="B2980" s="38">
        <v>46081</v>
      </c>
      <c r="C2980" s="69" t="s">
        <v>26</v>
      </c>
      <c r="D2980" s="30" t="s">
        <v>33</v>
      </c>
      <c r="E2980" s="30" t="s">
        <v>784</v>
      </c>
      <c r="F2980" s="56">
        <v>131.41</v>
      </c>
      <c r="G2980" s="30"/>
      <c r="H2980" s="32">
        <v>132010.06</v>
      </c>
      <c r="I2980" s="31" t="s">
        <v>66</v>
      </c>
      <c r="J2980" s="30"/>
      <c r="K2980" s="31"/>
      <c r="L2980" s="30">
        <v>202602</v>
      </c>
      <c r="M2980" s="31"/>
      <c r="N2980" s="30">
        <v>202602</v>
      </c>
      <c r="O2980" s="31"/>
      <c r="P2980" s="30"/>
      <c r="Z2980" s="44"/>
      <c r="AA2980" s="44"/>
      <c r="AB2980" s="44"/>
    </row>
    <row r="2981" s="35" customFormat="1" customHeight="1" spans="1:28">
      <c r="A2981" s="30"/>
      <c r="B2981" s="38">
        <v>46081</v>
      </c>
      <c r="C2981" s="69" t="s">
        <v>26</v>
      </c>
      <c r="D2981" s="30"/>
      <c r="E2981" s="30" t="s">
        <v>784</v>
      </c>
      <c r="F2981" s="56">
        <v>16.1</v>
      </c>
      <c r="G2981" s="30"/>
      <c r="H2981" s="32">
        <v>132026.16</v>
      </c>
      <c r="I2981" s="31" t="s">
        <v>80</v>
      </c>
      <c r="J2981" s="30"/>
      <c r="K2981" s="31"/>
      <c r="L2981" s="30">
        <v>202602</v>
      </c>
      <c r="M2981" s="31"/>
      <c r="N2981" s="30">
        <v>202602</v>
      </c>
      <c r="O2981" s="31"/>
      <c r="P2981" s="30"/>
      <c r="Z2981" s="44"/>
      <c r="AA2981" s="44"/>
      <c r="AB2981" s="44"/>
    </row>
    <row r="2982" s="35" customFormat="1" customHeight="1" spans="1:28">
      <c r="A2982" s="30"/>
      <c r="B2982" s="38">
        <v>46081</v>
      </c>
      <c r="C2982" s="69" t="s">
        <v>26</v>
      </c>
      <c r="D2982" s="30" t="s">
        <v>33</v>
      </c>
      <c r="E2982" s="30" t="s">
        <v>784</v>
      </c>
      <c r="F2982" s="56">
        <v>14</v>
      </c>
      <c r="G2982" s="30"/>
      <c r="H2982" s="32">
        <v>132040.16</v>
      </c>
      <c r="I2982" s="31" t="s">
        <v>37</v>
      </c>
      <c r="J2982" s="30"/>
      <c r="K2982" s="31"/>
      <c r="L2982" s="30">
        <v>202602</v>
      </c>
      <c r="M2982" s="31"/>
      <c r="N2982" s="30">
        <v>202602</v>
      </c>
      <c r="O2982" s="31"/>
      <c r="P2982" s="30"/>
      <c r="Z2982" s="44"/>
      <c r="AA2982" s="44"/>
      <c r="AB2982" s="44"/>
    </row>
    <row r="2983" s="35" customFormat="1" customHeight="1" spans="1:28">
      <c r="A2983" s="30"/>
      <c r="B2983" s="38">
        <v>46081</v>
      </c>
      <c r="C2983" s="69" t="s">
        <v>26</v>
      </c>
      <c r="D2983" s="30" t="s">
        <v>33</v>
      </c>
      <c r="E2983" s="30" t="s">
        <v>784</v>
      </c>
      <c r="F2983" s="56">
        <v>85.2</v>
      </c>
      <c r="G2983" s="30"/>
      <c r="H2983" s="32">
        <v>132125.36</v>
      </c>
      <c r="I2983" s="31" t="s">
        <v>41</v>
      </c>
      <c r="J2983" s="30"/>
      <c r="K2983" s="31"/>
      <c r="L2983" s="30">
        <v>202602</v>
      </c>
      <c r="M2983" s="31"/>
      <c r="N2983" s="30">
        <v>202602</v>
      </c>
      <c r="O2983" s="31"/>
      <c r="P2983" s="30"/>
      <c r="Z2983" s="44"/>
      <c r="AA2983" s="44"/>
      <c r="AB2983" s="44"/>
    </row>
    <row r="2984" s="35" customFormat="1" customHeight="1" spans="1:28">
      <c r="A2984" s="30"/>
      <c r="B2984" s="38">
        <v>46081</v>
      </c>
      <c r="C2984" s="69" t="s">
        <v>26</v>
      </c>
      <c r="D2984" s="30" t="s">
        <v>33</v>
      </c>
      <c r="E2984" s="30" t="s">
        <v>784</v>
      </c>
      <c r="F2984" s="56">
        <v>17.2</v>
      </c>
      <c r="G2984" s="30"/>
      <c r="H2984" s="32">
        <v>132142.56</v>
      </c>
      <c r="I2984" s="31" t="s">
        <v>62</v>
      </c>
      <c r="J2984" s="30"/>
      <c r="K2984" s="31"/>
      <c r="L2984" s="30">
        <v>202602</v>
      </c>
      <c r="M2984" s="31"/>
      <c r="N2984" s="30">
        <v>202602</v>
      </c>
      <c r="O2984" s="31"/>
      <c r="P2984" s="30"/>
      <c r="Z2984" s="44"/>
      <c r="AA2984" s="44"/>
      <c r="AB2984" s="44"/>
    </row>
    <row r="2985" s="35" customFormat="1" customHeight="1" spans="1:28">
      <c r="A2985" s="30"/>
      <c r="B2985" s="38">
        <v>46081</v>
      </c>
      <c r="C2985" s="69" t="s">
        <v>26</v>
      </c>
      <c r="D2985" s="30" t="s">
        <v>33</v>
      </c>
      <c r="E2985" s="30" t="s">
        <v>784</v>
      </c>
      <c r="F2985" s="56">
        <v>7</v>
      </c>
      <c r="G2985" s="30"/>
      <c r="H2985" s="32">
        <v>132149.56</v>
      </c>
      <c r="I2985" s="31" t="s">
        <v>45</v>
      </c>
      <c r="J2985" s="30"/>
      <c r="K2985" s="31"/>
      <c r="L2985" s="30">
        <v>202602</v>
      </c>
      <c r="M2985" s="31"/>
      <c r="N2985" s="30">
        <v>202602</v>
      </c>
      <c r="O2985" s="31"/>
      <c r="P2985" s="30"/>
      <c r="Z2985" s="44"/>
      <c r="AA2985" s="44"/>
      <c r="AB2985" s="44"/>
    </row>
    <row r="2986" s="35" customFormat="1" customHeight="1" spans="1:28">
      <c r="A2986" s="30"/>
      <c r="B2986" s="38">
        <v>46081</v>
      </c>
      <c r="C2986" s="69" t="s">
        <v>26</v>
      </c>
      <c r="D2986" s="30" t="s">
        <v>33</v>
      </c>
      <c r="E2986" s="30" t="s">
        <v>784</v>
      </c>
      <c r="F2986" s="56">
        <v>36.6</v>
      </c>
      <c r="G2986" s="30"/>
      <c r="H2986" s="32">
        <v>132186.16</v>
      </c>
      <c r="I2986" s="31" t="s">
        <v>231</v>
      </c>
      <c r="J2986" s="30"/>
      <c r="K2986" s="31"/>
      <c r="L2986" s="30">
        <v>202602</v>
      </c>
      <c r="M2986" s="31"/>
      <c r="N2986" s="30">
        <v>202602</v>
      </c>
      <c r="O2986" s="31"/>
      <c r="P2986" s="30"/>
      <c r="Z2986" s="44"/>
      <c r="AA2986" s="44"/>
      <c r="AB2986" s="44"/>
    </row>
    <row r="2987" s="35" customFormat="1" customHeight="1" spans="1:28">
      <c r="A2987" s="30"/>
      <c r="B2987" s="38">
        <v>46081</v>
      </c>
      <c r="C2987" s="69" t="s">
        <v>26</v>
      </c>
      <c r="D2987" s="30" t="s">
        <v>33</v>
      </c>
      <c r="E2987" s="30" t="s">
        <v>784</v>
      </c>
      <c r="F2987" s="56">
        <v>54.9</v>
      </c>
      <c r="G2987" s="30"/>
      <c r="H2987" s="32">
        <v>132241.06</v>
      </c>
      <c r="I2987" s="31" t="s">
        <v>117</v>
      </c>
      <c r="J2987" s="30"/>
      <c r="K2987" s="31"/>
      <c r="L2987" s="30">
        <v>202602</v>
      </c>
      <c r="M2987" s="31"/>
      <c r="N2987" s="30">
        <v>202602</v>
      </c>
      <c r="O2987" s="31"/>
      <c r="P2987" s="30"/>
      <c r="Z2987" s="44"/>
      <c r="AA2987" s="44"/>
      <c r="AB2987" s="44"/>
    </row>
    <row r="2988" s="35" customFormat="1" customHeight="1" spans="1:28">
      <c r="A2988" s="30"/>
      <c r="B2988" s="38">
        <v>46081</v>
      </c>
      <c r="C2988" s="69" t="s">
        <v>26</v>
      </c>
      <c r="D2988" s="30" t="s">
        <v>33</v>
      </c>
      <c r="E2988" s="30" t="s">
        <v>784</v>
      </c>
      <c r="F2988" s="56">
        <v>84.32</v>
      </c>
      <c r="G2988" s="30"/>
      <c r="H2988" s="32">
        <v>132325.38</v>
      </c>
      <c r="I2988" s="31" t="s">
        <v>58</v>
      </c>
      <c r="J2988" s="30"/>
      <c r="K2988" s="31"/>
      <c r="L2988" s="30">
        <v>202602</v>
      </c>
      <c r="M2988" s="31"/>
      <c r="N2988" s="30">
        <v>202602</v>
      </c>
      <c r="O2988" s="31"/>
      <c r="P2988" s="30"/>
      <c r="Z2988" s="44"/>
      <c r="AA2988" s="44"/>
      <c r="AB2988" s="44"/>
    </row>
    <row r="2989" s="35" customFormat="1" customHeight="1" spans="1:28">
      <c r="A2989" s="30"/>
      <c r="B2989" s="38">
        <v>46081</v>
      </c>
      <c r="C2989" s="69" t="s">
        <v>26</v>
      </c>
      <c r="D2989" s="30" t="s">
        <v>33</v>
      </c>
      <c r="E2989" s="30" t="s">
        <v>784</v>
      </c>
      <c r="F2989" s="56">
        <v>84.1</v>
      </c>
      <c r="G2989" s="30"/>
      <c r="H2989" s="32">
        <v>132409.48</v>
      </c>
      <c r="I2989" s="31" t="s">
        <v>64</v>
      </c>
      <c r="J2989" s="30"/>
      <c r="K2989" s="31"/>
      <c r="L2989" s="30">
        <v>202602</v>
      </c>
      <c r="M2989" s="31"/>
      <c r="N2989" s="30">
        <v>202602</v>
      </c>
      <c r="O2989" s="31"/>
      <c r="P2989" s="30"/>
      <c r="Z2989" s="44"/>
      <c r="AA2989" s="44"/>
      <c r="AB2989" s="44"/>
    </row>
    <row r="2990" s="35" customFormat="1" customHeight="1" spans="1:28">
      <c r="A2990" s="30"/>
      <c r="B2990" s="38">
        <v>46081</v>
      </c>
      <c r="C2990" s="69" t="s">
        <v>26</v>
      </c>
      <c r="D2990" s="30" t="s">
        <v>33</v>
      </c>
      <c r="E2990" s="30" t="s">
        <v>784</v>
      </c>
      <c r="F2990" s="56">
        <v>12</v>
      </c>
      <c r="G2990" s="30"/>
      <c r="H2990" s="32">
        <v>132421.48</v>
      </c>
      <c r="I2990" s="31" t="s">
        <v>205</v>
      </c>
      <c r="J2990" s="30"/>
      <c r="K2990" s="31"/>
      <c r="L2990" s="30">
        <v>202602</v>
      </c>
      <c r="M2990" s="31"/>
      <c r="N2990" s="30">
        <v>202602</v>
      </c>
      <c r="O2990" s="31"/>
      <c r="P2990" s="30"/>
      <c r="Z2990" s="44"/>
      <c r="AA2990" s="44"/>
      <c r="AB2990" s="44"/>
    </row>
    <row r="2991" s="35" customFormat="1" customHeight="1" spans="1:28">
      <c r="A2991" s="30"/>
      <c r="B2991" s="38">
        <v>46081</v>
      </c>
      <c r="C2991" s="69" t="s">
        <v>26</v>
      </c>
      <c r="D2991" s="30" t="s">
        <v>33</v>
      </c>
      <c r="E2991" s="30" t="s">
        <v>784</v>
      </c>
      <c r="F2991" s="56">
        <v>17.5</v>
      </c>
      <c r="G2991" s="30"/>
      <c r="H2991" s="32">
        <v>132438.98</v>
      </c>
      <c r="I2991" s="31" t="s">
        <v>91</v>
      </c>
      <c r="J2991" s="30"/>
      <c r="K2991" s="31"/>
      <c r="L2991" s="30">
        <v>202602</v>
      </c>
      <c r="M2991" s="31"/>
      <c r="N2991" s="30">
        <v>202602</v>
      </c>
      <c r="O2991" s="31"/>
      <c r="P2991" s="30"/>
      <c r="Z2991" s="44"/>
      <c r="AA2991" s="44"/>
      <c r="AB2991" s="44"/>
    </row>
    <row r="2992" s="35" customFormat="1" customHeight="1" spans="1:28">
      <c r="A2992" s="30"/>
      <c r="B2992" s="38">
        <v>46081</v>
      </c>
      <c r="C2992" s="69" t="s">
        <v>26</v>
      </c>
      <c r="D2992" s="30" t="s">
        <v>33</v>
      </c>
      <c r="E2992" s="30" t="s">
        <v>784</v>
      </c>
      <c r="F2992" s="56">
        <v>39.2</v>
      </c>
      <c r="G2992" s="30"/>
      <c r="H2992" s="32">
        <v>132478.18</v>
      </c>
      <c r="I2992" s="31" t="s">
        <v>109</v>
      </c>
      <c r="J2992" s="30"/>
      <c r="K2992" s="31"/>
      <c r="L2992" s="30">
        <v>202602</v>
      </c>
      <c r="M2992" s="31"/>
      <c r="N2992" s="30">
        <v>202602</v>
      </c>
      <c r="O2992" s="31"/>
      <c r="P2992" s="30"/>
      <c r="Z2992" s="44"/>
      <c r="AA2992" s="44"/>
      <c r="AB2992" s="44"/>
    </row>
    <row r="2993" s="35" customFormat="1" customHeight="1" spans="1:28">
      <c r="A2993" s="30"/>
      <c r="B2993" s="38">
        <v>46081</v>
      </c>
      <c r="C2993" s="69" t="s">
        <v>26</v>
      </c>
      <c r="D2993" s="30" t="s">
        <v>33</v>
      </c>
      <c r="E2993" s="30" t="s">
        <v>784</v>
      </c>
      <c r="F2993" s="56">
        <v>125.72</v>
      </c>
      <c r="G2993" s="30"/>
      <c r="H2993" s="32">
        <v>132603.9</v>
      </c>
      <c r="I2993" s="31" t="s">
        <v>196</v>
      </c>
      <c r="J2993" s="30"/>
      <c r="K2993" s="31"/>
      <c r="L2993" s="30">
        <v>202602</v>
      </c>
      <c r="M2993" s="31"/>
      <c r="N2993" s="30">
        <v>202602</v>
      </c>
      <c r="O2993" s="31"/>
      <c r="P2993" s="30"/>
      <c r="Z2993" s="44"/>
      <c r="AA2993" s="44"/>
      <c r="AB2993" s="44"/>
    </row>
    <row r="2994" s="35" customFormat="1" customHeight="1" spans="1:28">
      <c r="A2994" s="30"/>
      <c r="B2994" s="38">
        <v>46081</v>
      </c>
      <c r="C2994" s="69" t="s">
        <v>26</v>
      </c>
      <c r="D2994" s="30" t="s">
        <v>33</v>
      </c>
      <c r="E2994" s="30" t="s">
        <v>784</v>
      </c>
      <c r="F2994" s="56">
        <v>84.84</v>
      </c>
      <c r="G2994" s="30"/>
      <c r="H2994" s="32">
        <v>132688.74</v>
      </c>
      <c r="I2994" s="31" t="s">
        <v>191</v>
      </c>
      <c r="J2994" s="30"/>
      <c r="K2994" s="31"/>
      <c r="L2994" s="30">
        <v>202602</v>
      </c>
      <c r="M2994" s="31"/>
      <c r="N2994" s="30">
        <v>202602</v>
      </c>
      <c r="O2994" s="31"/>
      <c r="P2994" s="30"/>
      <c r="Z2994" s="44"/>
      <c r="AA2994" s="44"/>
      <c r="AB2994" s="44"/>
    </row>
    <row r="2995" s="35" customFormat="1" customHeight="1" spans="1:28">
      <c r="A2995" s="30"/>
      <c r="B2995" s="38">
        <v>46081</v>
      </c>
      <c r="C2995" s="69" t="s">
        <v>26</v>
      </c>
      <c r="D2995" s="30" t="s">
        <v>33</v>
      </c>
      <c r="E2995" s="30" t="s">
        <v>785</v>
      </c>
      <c r="F2995" s="56"/>
      <c r="G2995" s="30">
        <v>961.64</v>
      </c>
      <c r="H2995" s="32">
        <v>131727.1</v>
      </c>
      <c r="I2995" s="31"/>
      <c r="J2995" s="30"/>
      <c r="K2995" s="31"/>
      <c r="L2995" s="30"/>
      <c r="M2995" s="31"/>
      <c r="N2995" s="30">
        <v>202602</v>
      </c>
      <c r="O2995" s="31"/>
      <c r="P2995" s="30"/>
      <c r="Z2995" s="44"/>
      <c r="AA2995" s="44"/>
      <c r="AB2995" s="44"/>
    </row>
    <row r="2996" s="35" customFormat="1" customHeight="1" spans="1:28">
      <c r="A2996" s="30"/>
      <c r="B2996" s="38">
        <v>46083</v>
      </c>
      <c r="C2996" s="69" t="s">
        <v>26</v>
      </c>
      <c r="D2996" s="30" t="s">
        <v>33</v>
      </c>
      <c r="E2996" s="30" t="s">
        <v>366</v>
      </c>
      <c r="F2996" s="56">
        <v>1197.07</v>
      </c>
      <c r="G2996" s="30"/>
      <c r="H2996" s="32">
        <v>132924.17</v>
      </c>
      <c r="I2996" s="31" t="s">
        <v>264</v>
      </c>
      <c r="J2996" s="30"/>
      <c r="K2996" s="31"/>
      <c r="L2996" s="30">
        <v>202602</v>
      </c>
      <c r="M2996" s="31"/>
      <c r="N2996" s="30">
        <v>202603</v>
      </c>
      <c r="O2996" s="31"/>
      <c r="P2996" s="30"/>
      <c r="Z2996" s="44"/>
      <c r="AA2996" s="44"/>
      <c r="AB2996" s="44"/>
    </row>
    <row r="2997" s="35" customFormat="1" customHeight="1" spans="1:28">
      <c r="A2997" s="30"/>
      <c r="B2997" s="38">
        <v>46083</v>
      </c>
      <c r="C2997" s="69" t="s">
        <v>26</v>
      </c>
      <c r="D2997" s="30" t="s">
        <v>33</v>
      </c>
      <c r="E2997" s="30" t="s">
        <v>360</v>
      </c>
      <c r="F2997" s="56">
        <v>1551</v>
      </c>
      <c r="G2997" s="30"/>
      <c r="H2997" s="32">
        <v>134475.17</v>
      </c>
      <c r="I2997" s="31" t="s">
        <v>216</v>
      </c>
      <c r="J2997" s="30"/>
      <c r="K2997" s="31"/>
      <c r="L2997" s="30">
        <v>202602</v>
      </c>
      <c r="M2997" s="31"/>
      <c r="N2997" s="30">
        <v>202603</v>
      </c>
      <c r="O2997" s="31"/>
      <c r="P2997" s="30"/>
      <c r="Z2997" s="44"/>
      <c r="AA2997" s="44"/>
      <c r="AB2997" s="44"/>
    </row>
    <row r="2998" s="35" customFormat="1" customHeight="1" spans="1:28">
      <c r="A2998" s="30"/>
      <c r="B2998" s="38">
        <v>46083</v>
      </c>
      <c r="C2998" s="69" t="s">
        <v>26</v>
      </c>
      <c r="D2998" s="30" t="s">
        <v>33</v>
      </c>
      <c r="E2998" s="30" t="s">
        <v>367</v>
      </c>
      <c r="F2998" s="56">
        <v>3539.2</v>
      </c>
      <c r="G2998" s="30"/>
      <c r="H2998" s="32">
        <v>138014.37</v>
      </c>
      <c r="I2998" s="31" t="s">
        <v>205</v>
      </c>
      <c r="J2998" s="30"/>
      <c r="K2998" s="31"/>
      <c r="L2998" s="30">
        <v>202602</v>
      </c>
      <c r="M2998" s="31"/>
      <c r="N2998" s="30">
        <v>202603</v>
      </c>
      <c r="O2998" s="31"/>
      <c r="P2998" s="30"/>
      <c r="Z2998" s="44"/>
      <c r="AA2998" s="44"/>
      <c r="AB2998" s="44"/>
    </row>
    <row r="2999" s="35" customFormat="1" customHeight="1" spans="1:28">
      <c r="A2999" s="30"/>
      <c r="B2999" s="38">
        <v>46083</v>
      </c>
      <c r="C2999" s="69" t="s">
        <v>26</v>
      </c>
      <c r="D2999" s="30" t="s">
        <v>33</v>
      </c>
      <c r="E2999" s="30" t="s">
        <v>374</v>
      </c>
      <c r="F2999" s="56">
        <v>1486</v>
      </c>
      <c r="G2999" s="30"/>
      <c r="H2999" s="32">
        <v>139500.37</v>
      </c>
      <c r="I2999" s="31" t="s">
        <v>221</v>
      </c>
      <c r="J2999" s="30"/>
      <c r="K2999" s="31"/>
      <c r="L2999" s="30">
        <v>202602</v>
      </c>
      <c r="M2999" s="31"/>
      <c r="N2999" s="30">
        <v>202603</v>
      </c>
      <c r="O2999" s="31"/>
      <c r="P2999" s="30"/>
      <c r="Z2999" s="44"/>
      <c r="AA2999" s="44"/>
      <c r="AB2999" s="44"/>
    </row>
    <row r="3000" s="35" customFormat="1" customHeight="1" spans="1:28">
      <c r="A3000" s="30"/>
      <c r="B3000" s="38">
        <v>46083</v>
      </c>
      <c r="C3000" s="69" t="s">
        <v>26</v>
      </c>
      <c r="D3000" s="30" t="s">
        <v>33</v>
      </c>
      <c r="E3000" s="30" t="s">
        <v>368</v>
      </c>
      <c r="F3000" s="56">
        <v>3291.7</v>
      </c>
      <c r="G3000" s="30"/>
      <c r="H3000" s="32">
        <v>142792.07</v>
      </c>
      <c r="I3000" s="31" t="s">
        <v>196</v>
      </c>
      <c r="J3000" s="30"/>
      <c r="K3000" s="31"/>
      <c r="L3000" s="30">
        <v>202602</v>
      </c>
      <c r="M3000" s="31"/>
      <c r="N3000" s="30">
        <v>202603</v>
      </c>
      <c r="O3000" s="31"/>
      <c r="P3000" s="30"/>
      <c r="Z3000" s="44"/>
      <c r="AA3000" s="44"/>
      <c r="AB3000" s="44"/>
    </row>
    <row r="3001" s="35" customFormat="1" customHeight="1" spans="1:28">
      <c r="A3001" s="30"/>
      <c r="B3001" s="38">
        <v>46084</v>
      </c>
      <c r="C3001" s="69" t="s">
        <v>26</v>
      </c>
      <c r="D3001" s="30" t="s">
        <v>33</v>
      </c>
      <c r="E3001" s="30" t="s">
        <v>363</v>
      </c>
      <c r="F3001" s="56">
        <v>1160.2</v>
      </c>
      <c r="G3001" s="30"/>
      <c r="H3001" s="32">
        <v>143952.27</v>
      </c>
      <c r="I3001" s="31" t="s">
        <v>191</v>
      </c>
      <c r="J3001" s="30"/>
      <c r="K3001" s="31"/>
      <c r="L3001" s="30">
        <v>202602</v>
      </c>
      <c r="M3001" s="31"/>
      <c r="N3001" s="30">
        <v>202603</v>
      </c>
      <c r="O3001" s="31"/>
      <c r="P3001" s="30"/>
      <c r="Z3001" s="44"/>
      <c r="AA3001" s="44"/>
      <c r="AB3001" s="44"/>
    </row>
    <row r="3002" s="35" customFormat="1" customHeight="1" spans="1:28">
      <c r="A3002" s="30"/>
      <c r="B3002" s="38">
        <v>46084</v>
      </c>
      <c r="C3002" s="69" t="s">
        <v>26</v>
      </c>
      <c r="D3002" s="30" t="s">
        <v>33</v>
      </c>
      <c r="E3002" s="30" t="s">
        <v>364</v>
      </c>
      <c r="F3002" s="56">
        <v>2390</v>
      </c>
      <c r="G3002" s="30"/>
      <c r="H3002" s="32">
        <v>146342.27</v>
      </c>
      <c r="I3002" s="31" t="s">
        <v>235</v>
      </c>
      <c r="J3002" s="30"/>
      <c r="K3002" s="31"/>
      <c r="L3002" s="30">
        <v>202602</v>
      </c>
      <c r="M3002" s="31"/>
      <c r="N3002" s="30">
        <v>202603</v>
      </c>
      <c r="O3002" s="31"/>
      <c r="P3002" s="30"/>
      <c r="Z3002" s="44"/>
      <c r="AA3002" s="44"/>
      <c r="AB3002" s="44"/>
    </row>
    <row r="3003" s="35" customFormat="1" customHeight="1" spans="1:28">
      <c r="A3003" s="30"/>
      <c r="B3003" s="38">
        <v>46084</v>
      </c>
      <c r="C3003" s="69" t="s">
        <v>26</v>
      </c>
      <c r="D3003" s="30" t="s">
        <v>33</v>
      </c>
      <c r="E3003" s="30" t="s">
        <v>371</v>
      </c>
      <c r="F3003" s="56">
        <v>3361.88</v>
      </c>
      <c r="G3003" s="57"/>
      <c r="H3003" s="32">
        <v>149704.15</v>
      </c>
      <c r="I3003" s="31" t="s">
        <v>231</v>
      </c>
      <c r="J3003" s="30"/>
      <c r="K3003" s="31"/>
      <c r="L3003" s="30">
        <v>202602</v>
      </c>
      <c r="M3003" s="31"/>
      <c r="N3003" s="30">
        <v>202603</v>
      </c>
      <c r="O3003" s="31"/>
      <c r="P3003" s="30"/>
      <c r="Z3003" s="44"/>
      <c r="AA3003" s="44"/>
      <c r="AB3003" s="44"/>
    </row>
    <row r="3004" s="35" customFormat="1" customHeight="1" spans="1:28">
      <c r="A3004" s="30"/>
      <c r="B3004" s="38">
        <v>46088</v>
      </c>
      <c r="C3004" s="69" t="s">
        <v>26</v>
      </c>
      <c r="D3004" s="30" t="s">
        <v>33</v>
      </c>
      <c r="E3004" s="30" t="s">
        <v>364</v>
      </c>
      <c r="F3004" s="56">
        <v>1752.2</v>
      </c>
      <c r="G3004" s="30"/>
      <c r="H3004" s="32">
        <v>151456.35</v>
      </c>
      <c r="I3004" s="31" t="s">
        <v>235</v>
      </c>
      <c r="J3004" s="30"/>
      <c r="K3004" s="31"/>
      <c r="L3004" s="30">
        <v>202603</v>
      </c>
      <c r="M3004" s="31"/>
      <c r="N3004" s="30">
        <v>202603</v>
      </c>
      <c r="O3004" s="31"/>
      <c r="P3004" s="30"/>
      <c r="Z3004" s="44"/>
      <c r="AA3004" s="44"/>
      <c r="AB3004" s="44"/>
    </row>
    <row r="3005" s="35" customFormat="1" customHeight="1" spans="1:28">
      <c r="A3005" s="30"/>
      <c r="B3005" s="38">
        <v>46088</v>
      </c>
      <c r="C3005" s="69" t="s">
        <v>26</v>
      </c>
      <c r="D3005" s="30" t="s">
        <v>33</v>
      </c>
      <c r="E3005" s="30" t="s">
        <v>360</v>
      </c>
      <c r="F3005" s="56">
        <v>1975.2</v>
      </c>
      <c r="G3005" s="30"/>
      <c r="H3005" s="32">
        <v>153431.55</v>
      </c>
      <c r="I3005" s="31" t="s">
        <v>216</v>
      </c>
      <c r="J3005" s="30"/>
      <c r="K3005" s="31"/>
      <c r="L3005" s="30">
        <v>202603</v>
      </c>
      <c r="M3005" s="31"/>
      <c r="N3005" s="30">
        <v>202603</v>
      </c>
      <c r="O3005" s="31"/>
      <c r="P3005" s="30"/>
      <c r="Z3005" s="44"/>
      <c r="AA3005" s="44"/>
      <c r="AB3005" s="44"/>
    </row>
    <row r="3006" s="35" customFormat="1" customHeight="1" spans="1:28">
      <c r="A3006" s="30"/>
      <c r="B3006" s="38">
        <v>46088</v>
      </c>
      <c r="C3006" s="69" t="s">
        <v>26</v>
      </c>
      <c r="D3006" s="30" t="s">
        <v>33</v>
      </c>
      <c r="E3006" s="30" t="s">
        <v>361</v>
      </c>
      <c r="F3006" s="56">
        <v>913.15</v>
      </c>
      <c r="G3006" s="30"/>
      <c r="H3006" s="32">
        <v>154344.7</v>
      </c>
      <c r="I3006" s="31" t="s">
        <v>114</v>
      </c>
      <c r="J3006" s="30"/>
      <c r="K3006" s="31"/>
      <c r="L3006" s="30">
        <v>202603</v>
      </c>
      <c r="M3006" s="31"/>
      <c r="N3006" s="30">
        <v>202603</v>
      </c>
      <c r="O3006" s="31"/>
      <c r="P3006" s="30"/>
      <c r="Z3006" s="44"/>
      <c r="AA3006" s="44"/>
      <c r="AB3006" s="44"/>
    </row>
    <row r="3007" s="35" customFormat="1" customHeight="1" spans="1:28">
      <c r="A3007" s="30"/>
      <c r="B3007" s="38">
        <v>46088</v>
      </c>
      <c r="C3007" s="69" t="s">
        <v>26</v>
      </c>
      <c r="D3007" s="30" t="s">
        <v>33</v>
      </c>
      <c r="E3007" s="30" t="s">
        <v>362</v>
      </c>
      <c r="F3007" s="56">
        <v>567.4</v>
      </c>
      <c r="G3007" s="30"/>
      <c r="H3007" s="32">
        <v>154912.1</v>
      </c>
      <c r="I3007" s="31" t="s">
        <v>233</v>
      </c>
      <c r="J3007" s="30"/>
      <c r="K3007" s="31"/>
      <c r="L3007" s="30">
        <v>202603</v>
      </c>
      <c r="M3007" s="31"/>
      <c r="N3007" s="30">
        <v>202603</v>
      </c>
      <c r="O3007" s="31"/>
      <c r="P3007" s="30"/>
      <c r="Z3007" s="44"/>
      <c r="AA3007" s="44"/>
      <c r="AB3007" s="44"/>
    </row>
    <row r="3008" s="35" customFormat="1" customHeight="1" spans="1:28">
      <c r="A3008" s="30"/>
      <c r="B3008" s="38">
        <v>46088</v>
      </c>
      <c r="C3008" s="69" t="s">
        <v>26</v>
      </c>
      <c r="D3008" s="30" t="s">
        <v>33</v>
      </c>
      <c r="E3008" s="30" t="s">
        <v>365</v>
      </c>
      <c r="F3008" s="56">
        <v>2579.13</v>
      </c>
      <c r="G3008" s="30"/>
      <c r="H3008" s="32">
        <v>157491.23</v>
      </c>
      <c r="I3008" s="31" t="s">
        <v>213</v>
      </c>
      <c r="J3008" s="30"/>
      <c r="K3008" s="31"/>
      <c r="L3008" s="30">
        <v>202603</v>
      </c>
      <c r="M3008" s="31"/>
      <c r="N3008" s="30">
        <v>202603</v>
      </c>
      <c r="O3008" s="31"/>
      <c r="P3008" s="30"/>
      <c r="Z3008" s="44"/>
      <c r="AA3008" s="44"/>
      <c r="AB3008" s="44"/>
    </row>
    <row r="3009" s="35" customFormat="1" customHeight="1" spans="1:28">
      <c r="A3009" s="30"/>
      <c r="B3009" s="38">
        <v>46089</v>
      </c>
      <c r="C3009" s="69" t="s">
        <v>26</v>
      </c>
      <c r="D3009" s="30" t="s">
        <v>33</v>
      </c>
      <c r="E3009" s="30" t="s">
        <v>359</v>
      </c>
      <c r="F3009" s="56">
        <v>2931.7</v>
      </c>
      <c r="G3009" s="30"/>
      <c r="H3009" s="32">
        <v>160422.93</v>
      </c>
      <c r="I3009" s="31" t="s">
        <v>219</v>
      </c>
      <c r="J3009" s="30"/>
      <c r="K3009" s="31"/>
      <c r="L3009" s="30">
        <v>202603</v>
      </c>
      <c r="M3009" s="31"/>
      <c r="N3009" s="30">
        <v>202603</v>
      </c>
      <c r="O3009" s="31"/>
      <c r="P3009" s="30"/>
      <c r="Z3009" s="44"/>
      <c r="AA3009" s="44"/>
      <c r="AB3009" s="44"/>
    </row>
    <row r="3010" s="35" customFormat="1" customHeight="1" spans="1:28">
      <c r="A3010" s="30"/>
      <c r="B3010" s="38">
        <v>46089</v>
      </c>
      <c r="C3010" s="69" t="s">
        <v>26</v>
      </c>
      <c r="D3010" s="30" t="s">
        <v>33</v>
      </c>
      <c r="E3010" s="30" t="s">
        <v>372</v>
      </c>
      <c r="F3010" s="56">
        <v>5319.3</v>
      </c>
      <c r="G3010" s="30"/>
      <c r="H3010" s="32">
        <v>165742.23</v>
      </c>
      <c r="I3010" s="31" t="s">
        <v>117</v>
      </c>
      <c r="J3010" s="30"/>
      <c r="K3010" s="31"/>
      <c r="L3010" s="30">
        <v>202603</v>
      </c>
      <c r="M3010" s="31"/>
      <c r="N3010" s="30">
        <v>202603</v>
      </c>
      <c r="O3010" s="31"/>
      <c r="P3010" s="30"/>
      <c r="Z3010" s="44"/>
      <c r="AA3010" s="44"/>
      <c r="AB3010" s="44"/>
    </row>
    <row r="3011" s="35" customFormat="1" customHeight="1" spans="1:28">
      <c r="A3011" s="30"/>
      <c r="B3011" s="38">
        <v>46089</v>
      </c>
      <c r="C3011" s="69" t="s">
        <v>26</v>
      </c>
      <c r="D3011" s="30" t="s">
        <v>33</v>
      </c>
      <c r="E3011" s="30" t="s">
        <v>366</v>
      </c>
      <c r="F3011" s="56">
        <v>951.43</v>
      </c>
      <c r="G3011" s="30"/>
      <c r="H3011" s="32">
        <v>166693.66</v>
      </c>
      <c r="I3011" s="31" t="s">
        <v>264</v>
      </c>
      <c r="J3011" s="30"/>
      <c r="K3011" s="31"/>
      <c r="L3011" s="30">
        <v>202603</v>
      </c>
      <c r="M3011" s="31"/>
      <c r="N3011" s="30">
        <v>202603</v>
      </c>
      <c r="O3011" s="31"/>
      <c r="P3011" s="30"/>
      <c r="Z3011" s="44"/>
      <c r="AA3011" s="44"/>
      <c r="AB3011" s="44"/>
    </row>
    <row r="3012" s="35" customFormat="1" customHeight="1" spans="1:28">
      <c r="A3012" s="30"/>
      <c r="B3012" s="38">
        <v>46089</v>
      </c>
      <c r="C3012" s="69" t="s">
        <v>26</v>
      </c>
      <c r="D3012" s="30" t="s">
        <v>33</v>
      </c>
      <c r="E3012" s="30" t="s">
        <v>369</v>
      </c>
      <c r="F3012" s="56">
        <v>4704.29</v>
      </c>
      <c r="G3012" s="30"/>
      <c r="H3012" s="32">
        <v>171397.95</v>
      </c>
      <c r="I3012" s="31" t="s">
        <v>227</v>
      </c>
      <c r="J3012" s="30"/>
      <c r="K3012" s="31"/>
      <c r="L3012" s="30">
        <v>202603</v>
      </c>
      <c r="M3012" s="31"/>
      <c r="N3012" s="30">
        <v>202603</v>
      </c>
      <c r="O3012" s="31"/>
      <c r="P3012" s="30"/>
      <c r="Z3012" s="44"/>
      <c r="AA3012" s="44"/>
      <c r="AB3012" s="44"/>
    </row>
    <row r="3013" s="35" customFormat="1" customHeight="1" spans="1:28">
      <c r="A3013" s="30"/>
      <c r="B3013" s="38">
        <v>46089</v>
      </c>
      <c r="C3013" s="69" t="s">
        <v>26</v>
      </c>
      <c r="D3013" s="30" t="s">
        <v>33</v>
      </c>
      <c r="E3013" s="30" t="s">
        <v>371</v>
      </c>
      <c r="F3013" s="56">
        <v>1490.87</v>
      </c>
      <c r="G3013" s="30"/>
      <c r="H3013" s="32">
        <v>172888.82</v>
      </c>
      <c r="I3013" s="31" t="s">
        <v>231</v>
      </c>
      <c r="J3013" s="30"/>
      <c r="K3013" s="31"/>
      <c r="L3013" s="30">
        <v>202603</v>
      </c>
      <c r="M3013" s="31"/>
      <c r="N3013" s="30">
        <v>202603</v>
      </c>
      <c r="O3013" s="31"/>
      <c r="P3013" s="30"/>
      <c r="Z3013" s="44"/>
      <c r="AA3013" s="44"/>
      <c r="AB3013" s="44"/>
    </row>
    <row r="3014" s="35" customFormat="1" customHeight="1" spans="1:28">
      <c r="A3014" s="30"/>
      <c r="B3014" s="38">
        <v>46089</v>
      </c>
      <c r="C3014" s="69" t="s">
        <v>26</v>
      </c>
      <c r="D3014" s="30" t="s">
        <v>33</v>
      </c>
      <c r="E3014" s="30" t="s">
        <v>374</v>
      </c>
      <c r="F3014" s="56">
        <v>2378.6</v>
      </c>
      <c r="G3014" s="30"/>
      <c r="H3014" s="32">
        <v>175267.42</v>
      </c>
      <c r="I3014" s="31" t="s">
        <v>221</v>
      </c>
      <c r="J3014" s="30"/>
      <c r="K3014" s="31"/>
      <c r="L3014" s="30">
        <v>202603</v>
      </c>
      <c r="M3014" s="31"/>
      <c r="N3014" s="30">
        <v>202603</v>
      </c>
      <c r="O3014" s="31"/>
      <c r="P3014" s="30"/>
      <c r="Z3014" s="44"/>
      <c r="AA3014" s="44"/>
      <c r="AB3014" s="44"/>
    </row>
    <row r="3015" s="35" customFormat="1" customHeight="1" spans="1:28">
      <c r="A3015" s="30"/>
      <c r="B3015" s="38">
        <v>46089</v>
      </c>
      <c r="C3015" s="69" t="s">
        <v>26</v>
      </c>
      <c r="D3015" s="30" t="s">
        <v>33</v>
      </c>
      <c r="E3015" s="30" t="s">
        <v>367</v>
      </c>
      <c r="F3015" s="56">
        <v>3358.1</v>
      </c>
      <c r="G3015" s="30"/>
      <c r="H3015" s="32">
        <v>178625.52</v>
      </c>
      <c r="I3015" s="31" t="s">
        <v>205</v>
      </c>
      <c r="J3015" s="30"/>
      <c r="K3015" s="31"/>
      <c r="L3015" s="30">
        <v>202603</v>
      </c>
      <c r="M3015" s="31"/>
      <c r="N3015" s="30">
        <v>202603</v>
      </c>
      <c r="O3015" s="31"/>
      <c r="P3015" s="30"/>
      <c r="Z3015" s="44"/>
      <c r="AA3015" s="44"/>
      <c r="AB3015" s="44"/>
    </row>
    <row r="3016" s="35" customFormat="1" customHeight="1" spans="1:28">
      <c r="A3016" s="30"/>
      <c r="B3016" s="38">
        <v>46089</v>
      </c>
      <c r="C3016" s="69" t="s">
        <v>26</v>
      </c>
      <c r="D3016" s="30" t="s">
        <v>33</v>
      </c>
      <c r="E3016" s="30" t="s">
        <v>368</v>
      </c>
      <c r="F3016" s="56">
        <v>2059.5</v>
      </c>
      <c r="G3016" s="30"/>
      <c r="H3016" s="32">
        <v>180685.02</v>
      </c>
      <c r="I3016" s="31" t="s">
        <v>196</v>
      </c>
      <c r="J3016" s="30"/>
      <c r="K3016" s="31"/>
      <c r="L3016" s="30">
        <v>202603</v>
      </c>
      <c r="M3016" s="31"/>
      <c r="N3016" s="30">
        <v>202603</v>
      </c>
      <c r="O3016" s="31"/>
      <c r="P3016" s="30"/>
      <c r="Z3016" s="44"/>
      <c r="AA3016" s="44"/>
      <c r="AB3016" s="44"/>
    </row>
    <row r="3017" s="35" customFormat="1" customHeight="1" spans="1:28">
      <c r="A3017" s="30"/>
      <c r="B3017" s="38">
        <v>46089</v>
      </c>
      <c r="C3017" s="69" t="s">
        <v>26</v>
      </c>
      <c r="D3017" s="30" t="s">
        <v>33</v>
      </c>
      <c r="E3017" s="30" t="s">
        <v>363</v>
      </c>
      <c r="F3017" s="56">
        <v>1884.8</v>
      </c>
      <c r="G3017" s="57"/>
      <c r="H3017" s="32">
        <v>182569.82</v>
      </c>
      <c r="I3017" s="31" t="s">
        <v>191</v>
      </c>
      <c r="J3017" s="30"/>
      <c r="K3017" s="31"/>
      <c r="L3017" s="30">
        <v>202603</v>
      </c>
      <c r="M3017" s="31"/>
      <c r="N3017" s="30">
        <v>202603</v>
      </c>
      <c r="O3017" s="31"/>
      <c r="P3017" s="30"/>
      <c r="Z3017" s="44"/>
      <c r="AA3017" s="44"/>
      <c r="AB3017" s="44"/>
    </row>
    <row r="3018" s="35" customFormat="1" customHeight="1" spans="1:28">
      <c r="A3018" s="30"/>
      <c r="B3018" s="38">
        <v>46091</v>
      </c>
      <c r="C3018" s="69" t="s">
        <v>26</v>
      </c>
      <c r="D3018" s="30" t="s">
        <v>33</v>
      </c>
      <c r="E3018" s="30" t="s">
        <v>786</v>
      </c>
      <c r="F3018" s="56"/>
      <c r="G3018" s="30">
        <v>11000</v>
      </c>
      <c r="H3018" s="32">
        <v>171569.82</v>
      </c>
      <c r="I3018" s="31" t="s">
        <v>219</v>
      </c>
      <c r="J3018" s="30"/>
      <c r="K3018" s="31"/>
      <c r="L3018" s="30">
        <v>202603</v>
      </c>
      <c r="M3018" s="31"/>
      <c r="N3018" s="30">
        <v>202603</v>
      </c>
      <c r="O3018" s="31"/>
      <c r="P3018" s="30"/>
      <c r="Z3018" s="44"/>
      <c r="AA3018" s="44"/>
      <c r="AB3018" s="44"/>
    </row>
    <row r="3019" s="35" customFormat="1" customHeight="1" spans="1:28">
      <c r="A3019" s="30"/>
      <c r="B3019" s="38">
        <v>46095</v>
      </c>
      <c r="C3019" s="69" t="s">
        <v>26</v>
      </c>
      <c r="D3019" s="30" t="s">
        <v>33</v>
      </c>
      <c r="E3019" s="30" t="s">
        <v>359</v>
      </c>
      <c r="F3019" s="56">
        <v>1360.42</v>
      </c>
      <c r="G3019" s="30"/>
      <c r="H3019" s="32">
        <v>172930.24</v>
      </c>
      <c r="I3019" s="31" t="s">
        <v>219</v>
      </c>
      <c r="J3019" s="30"/>
      <c r="K3019" s="31"/>
      <c r="L3019" s="30">
        <v>202603</v>
      </c>
      <c r="M3019" s="31"/>
      <c r="N3019" s="30">
        <v>202603</v>
      </c>
      <c r="O3019" s="31"/>
      <c r="P3019" s="30"/>
      <c r="Z3019" s="44"/>
      <c r="AA3019" s="44"/>
      <c r="AB3019" s="44"/>
    </row>
    <row r="3020" s="35" customFormat="1" customHeight="1" spans="1:28">
      <c r="A3020" s="30"/>
      <c r="B3020" s="38">
        <v>46095</v>
      </c>
      <c r="C3020" s="69" t="s">
        <v>26</v>
      </c>
      <c r="D3020" s="30" t="s">
        <v>33</v>
      </c>
      <c r="E3020" s="30" t="s">
        <v>360</v>
      </c>
      <c r="F3020" s="56">
        <v>4915.4</v>
      </c>
      <c r="G3020" s="30"/>
      <c r="H3020" s="32">
        <v>177845.64</v>
      </c>
      <c r="I3020" s="31" t="s">
        <v>216</v>
      </c>
      <c r="J3020" s="30"/>
      <c r="K3020" s="31"/>
      <c r="L3020" s="30">
        <v>202603</v>
      </c>
      <c r="M3020" s="31"/>
      <c r="N3020" s="30">
        <v>202603</v>
      </c>
      <c r="O3020" s="31"/>
      <c r="P3020" s="30"/>
      <c r="Z3020" s="44"/>
      <c r="AA3020" s="44"/>
      <c r="AB3020" s="44"/>
    </row>
    <row r="3021" s="35" customFormat="1" customHeight="1" spans="1:28">
      <c r="A3021" s="30"/>
      <c r="B3021" s="38">
        <v>46095</v>
      </c>
      <c r="C3021" s="69" t="s">
        <v>26</v>
      </c>
      <c r="D3021" s="30" t="s">
        <v>33</v>
      </c>
      <c r="E3021" s="30" t="s">
        <v>365</v>
      </c>
      <c r="F3021" s="56">
        <v>3842.15</v>
      </c>
      <c r="G3021" s="30"/>
      <c r="H3021" s="32">
        <v>181687.79</v>
      </c>
      <c r="I3021" s="31" t="s">
        <v>213</v>
      </c>
      <c r="J3021" s="30"/>
      <c r="K3021" s="31"/>
      <c r="L3021" s="30">
        <v>202603</v>
      </c>
      <c r="M3021" s="31"/>
      <c r="N3021" s="30">
        <v>202603</v>
      </c>
      <c r="O3021" s="31"/>
      <c r="P3021" s="30"/>
      <c r="Z3021" s="44"/>
      <c r="AA3021" s="44"/>
      <c r="AB3021" s="44"/>
    </row>
    <row r="3022" s="35" customFormat="1" customHeight="1" spans="1:28">
      <c r="A3022" s="30"/>
      <c r="B3022" s="38">
        <v>46095</v>
      </c>
      <c r="C3022" s="69" t="s">
        <v>26</v>
      </c>
      <c r="D3022" s="30" t="s">
        <v>33</v>
      </c>
      <c r="E3022" s="30" t="s">
        <v>371</v>
      </c>
      <c r="F3022" s="56">
        <v>3616.96</v>
      </c>
      <c r="G3022" s="30"/>
      <c r="H3022" s="32">
        <v>185304.75</v>
      </c>
      <c r="I3022" s="31" t="s">
        <v>231</v>
      </c>
      <c r="J3022" s="30"/>
      <c r="K3022" s="31"/>
      <c r="L3022" s="30">
        <v>202603</v>
      </c>
      <c r="M3022" s="31"/>
      <c r="N3022" s="30">
        <v>202603</v>
      </c>
      <c r="O3022" s="31"/>
      <c r="P3022" s="30"/>
      <c r="Z3022" s="44"/>
      <c r="AA3022" s="44"/>
      <c r="AB3022" s="44"/>
    </row>
    <row r="3023" s="35" customFormat="1" customHeight="1" spans="1:28">
      <c r="A3023" s="30"/>
      <c r="B3023" s="38">
        <v>46095</v>
      </c>
      <c r="C3023" s="69" t="s">
        <v>26</v>
      </c>
      <c r="D3023" s="30" t="s">
        <v>33</v>
      </c>
      <c r="E3023" s="30" t="s">
        <v>364</v>
      </c>
      <c r="F3023" s="56">
        <v>4791</v>
      </c>
      <c r="G3023" s="30"/>
      <c r="H3023" s="32">
        <v>190095.75</v>
      </c>
      <c r="I3023" s="31" t="s">
        <v>235</v>
      </c>
      <c r="J3023" s="30"/>
      <c r="K3023" s="31"/>
      <c r="L3023" s="30">
        <v>202603</v>
      </c>
      <c r="M3023" s="31"/>
      <c r="N3023" s="30">
        <v>202603</v>
      </c>
      <c r="O3023" s="31"/>
      <c r="P3023" s="30"/>
      <c r="Z3023" s="44"/>
      <c r="AA3023" s="44"/>
      <c r="AB3023" s="44"/>
    </row>
    <row r="3024" s="35" customFormat="1" customHeight="1" spans="1:28">
      <c r="A3024" s="30"/>
      <c r="B3024" s="38">
        <v>46095</v>
      </c>
      <c r="C3024" s="69" t="s">
        <v>26</v>
      </c>
      <c r="D3024" s="30" t="s">
        <v>33</v>
      </c>
      <c r="E3024" s="30" t="s">
        <v>363</v>
      </c>
      <c r="F3024" s="56">
        <v>1943</v>
      </c>
      <c r="G3024" s="30"/>
      <c r="H3024" s="32">
        <v>192038.75</v>
      </c>
      <c r="I3024" s="31" t="s">
        <v>191</v>
      </c>
      <c r="J3024" s="30"/>
      <c r="K3024" s="31"/>
      <c r="L3024" s="30">
        <v>202603</v>
      </c>
      <c r="M3024" s="31"/>
      <c r="N3024" s="30">
        <v>202603</v>
      </c>
      <c r="O3024" s="31"/>
      <c r="P3024" s="30"/>
      <c r="Z3024" s="44"/>
      <c r="AA3024" s="44"/>
      <c r="AB3024" s="44"/>
    </row>
    <row r="3025" s="35" customFormat="1" customHeight="1" spans="1:28">
      <c r="A3025" s="30"/>
      <c r="B3025" s="38">
        <v>46095</v>
      </c>
      <c r="C3025" s="69" t="s">
        <v>26</v>
      </c>
      <c r="D3025" s="30" t="s">
        <v>33</v>
      </c>
      <c r="E3025" s="30" t="s">
        <v>361</v>
      </c>
      <c r="F3025" s="56">
        <v>1650.45</v>
      </c>
      <c r="G3025" s="30"/>
      <c r="H3025" s="32">
        <v>193689.2</v>
      </c>
      <c r="I3025" s="31" t="s">
        <v>114</v>
      </c>
      <c r="J3025" s="30"/>
      <c r="K3025" s="31"/>
      <c r="L3025" s="30">
        <v>202603</v>
      </c>
      <c r="M3025" s="31"/>
      <c r="N3025" s="30">
        <v>202603</v>
      </c>
      <c r="O3025" s="31"/>
      <c r="P3025" s="30"/>
      <c r="Z3025" s="44"/>
      <c r="AA3025" s="44"/>
      <c r="AB3025" s="44"/>
    </row>
    <row r="3026" s="35" customFormat="1" customHeight="1" spans="1:28">
      <c r="A3026" s="30"/>
      <c r="B3026" s="38">
        <v>46096</v>
      </c>
      <c r="C3026" s="69" t="s">
        <v>26</v>
      </c>
      <c r="D3026" s="30" t="s">
        <v>33</v>
      </c>
      <c r="E3026" s="30" t="s">
        <v>362</v>
      </c>
      <c r="F3026" s="56">
        <v>1569.31</v>
      </c>
      <c r="G3026" s="30"/>
      <c r="H3026" s="32">
        <v>195258.51</v>
      </c>
      <c r="I3026" s="31" t="s">
        <v>233</v>
      </c>
      <c r="J3026" s="30"/>
      <c r="K3026" s="31"/>
      <c r="L3026" s="30">
        <v>202603</v>
      </c>
      <c r="M3026" s="31"/>
      <c r="N3026" s="30">
        <v>202603</v>
      </c>
      <c r="O3026" s="31"/>
      <c r="P3026" s="30"/>
      <c r="Z3026" s="44"/>
      <c r="AA3026" s="44"/>
      <c r="AB3026" s="44"/>
    </row>
    <row r="3027" s="35" customFormat="1" customHeight="1" spans="1:28">
      <c r="A3027" s="30"/>
      <c r="B3027" s="38">
        <v>46096</v>
      </c>
      <c r="C3027" s="69" t="s">
        <v>26</v>
      </c>
      <c r="D3027" s="30" t="s">
        <v>33</v>
      </c>
      <c r="E3027" s="30" t="s">
        <v>367</v>
      </c>
      <c r="F3027" s="56">
        <v>3587.5</v>
      </c>
      <c r="G3027" s="30"/>
      <c r="H3027" s="32">
        <v>198846.01</v>
      </c>
      <c r="I3027" s="31" t="s">
        <v>205</v>
      </c>
      <c r="J3027" s="30"/>
      <c r="K3027" s="31"/>
      <c r="L3027" s="30">
        <v>202603</v>
      </c>
      <c r="M3027" s="31"/>
      <c r="N3027" s="30">
        <v>202603</v>
      </c>
      <c r="O3027" s="31"/>
      <c r="P3027" s="30"/>
      <c r="Z3027" s="44"/>
      <c r="AA3027" s="44"/>
      <c r="AB3027" s="44"/>
    </row>
    <row r="3028" s="35" customFormat="1" customHeight="1" spans="1:28">
      <c r="A3028" s="30"/>
      <c r="B3028" s="38">
        <v>46096</v>
      </c>
      <c r="C3028" s="69" t="s">
        <v>26</v>
      </c>
      <c r="D3028" s="30" t="s">
        <v>33</v>
      </c>
      <c r="E3028" s="30" t="s">
        <v>372</v>
      </c>
      <c r="F3028" s="56">
        <v>7207.9</v>
      </c>
      <c r="G3028" s="30"/>
      <c r="H3028" s="32">
        <v>206053.91</v>
      </c>
      <c r="I3028" s="31" t="s">
        <v>117</v>
      </c>
      <c r="J3028" s="30"/>
      <c r="K3028" s="31"/>
      <c r="L3028" s="30">
        <v>202603</v>
      </c>
      <c r="M3028" s="31"/>
      <c r="N3028" s="30">
        <v>202603</v>
      </c>
      <c r="O3028" s="31"/>
      <c r="P3028" s="30"/>
      <c r="Z3028" s="44"/>
      <c r="AA3028" s="44"/>
      <c r="AB3028" s="44"/>
    </row>
    <row r="3029" s="35" customFormat="1" customHeight="1" spans="1:28">
      <c r="A3029" s="30"/>
      <c r="B3029" s="38">
        <v>46096</v>
      </c>
      <c r="C3029" s="69" t="s">
        <v>26</v>
      </c>
      <c r="D3029" s="30" t="s">
        <v>33</v>
      </c>
      <c r="E3029" s="30" t="s">
        <v>366</v>
      </c>
      <c r="F3029" s="56">
        <v>1598.77</v>
      </c>
      <c r="G3029" s="30"/>
      <c r="H3029" s="32">
        <v>207652.68</v>
      </c>
      <c r="I3029" s="31" t="s">
        <v>264</v>
      </c>
      <c r="J3029" s="30"/>
      <c r="K3029" s="31"/>
      <c r="L3029" s="30">
        <v>202603</v>
      </c>
      <c r="M3029" s="31"/>
      <c r="N3029" s="30">
        <v>202603</v>
      </c>
      <c r="O3029" s="31"/>
      <c r="P3029" s="30"/>
      <c r="Z3029" s="44"/>
      <c r="AA3029" s="44"/>
      <c r="AB3029" s="44"/>
    </row>
    <row r="3030" s="35" customFormat="1" customHeight="1" spans="1:28">
      <c r="A3030" s="30"/>
      <c r="B3030" s="38">
        <v>46096</v>
      </c>
      <c r="C3030" s="69" t="s">
        <v>26</v>
      </c>
      <c r="D3030" s="30" t="s">
        <v>33</v>
      </c>
      <c r="E3030" s="30" t="s">
        <v>368</v>
      </c>
      <c r="F3030" s="56">
        <v>2518.5</v>
      </c>
      <c r="G3030" s="30"/>
      <c r="H3030" s="32">
        <v>210171.18</v>
      </c>
      <c r="I3030" s="31" t="s">
        <v>196</v>
      </c>
      <c r="J3030" s="30"/>
      <c r="K3030" s="31"/>
      <c r="L3030" s="30">
        <v>202603</v>
      </c>
      <c r="M3030" s="31"/>
      <c r="N3030" s="30">
        <v>202603</v>
      </c>
      <c r="O3030" s="31"/>
      <c r="P3030" s="30"/>
      <c r="Z3030" s="44"/>
      <c r="AA3030" s="44"/>
      <c r="AB3030" s="44"/>
    </row>
    <row r="3031" s="35" customFormat="1" customHeight="1" spans="1:28">
      <c r="A3031" s="30"/>
      <c r="B3031" s="38">
        <v>46096</v>
      </c>
      <c r="C3031" s="69" t="s">
        <v>26</v>
      </c>
      <c r="D3031" s="30" t="s">
        <v>33</v>
      </c>
      <c r="E3031" s="30" t="s">
        <v>374</v>
      </c>
      <c r="F3031" s="56">
        <v>3252.9</v>
      </c>
      <c r="G3031" s="30"/>
      <c r="H3031" s="32">
        <v>213424.08</v>
      </c>
      <c r="I3031" s="31" t="s">
        <v>221</v>
      </c>
      <c r="J3031" s="30"/>
      <c r="K3031" s="31"/>
      <c r="L3031" s="30">
        <v>202603</v>
      </c>
      <c r="M3031" s="31"/>
      <c r="N3031" s="30">
        <v>202603</v>
      </c>
      <c r="O3031" s="31"/>
      <c r="P3031" s="30"/>
      <c r="Z3031" s="44"/>
      <c r="AA3031" s="44"/>
      <c r="AB3031" s="44"/>
    </row>
    <row r="3032" s="35" customFormat="1" customHeight="1" spans="1:28">
      <c r="A3032" s="30"/>
      <c r="B3032" s="38">
        <v>46096</v>
      </c>
      <c r="C3032" s="69" t="s">
        <v>26</v>
      </c>
      <c r="D3032" s="30" t="s">
        <v>33</v>
      </c>
      <c r="E3032" s="30" t="s">
        <v>369</v>
      </c>
      <c r="F3032" s="56">
        <v>6247.75</v>
      </c>
      <c r="G3032" s="30"/>
      <c r="H3032" s="32">
        <v>219671.83</v>
      </c>
      <c r="I3032" s="31" t="s">
        <v>227</v>
      </c>
      <c r="J3032" s="30"/>
      <c r="K3032" s="31"/>
      <c r="L3032" s="30">
        <v>202603</v>
      </c>
      <c r="M3032" s="31"/>
      <c r="N3032" s="30">
        <v>202603</v>
      </c>
      <c r="O3032" s="31"/>
      <c r="P3032" s="30"/>
      <c r="Z3032" s="44"/>
      <c r="AA3032" s="44"/>
      <c r="AB3032" s="44"/>
    </row>
    <row r="3033" s="35" customFormat="1" customHeight="1" spans="1:28">
      <c r="A3033" s="30"/>
      <c r="B3033" s="38">
        <v>46098</v>
      </c>
      <c r="C3033" s="69" t="s">
        <v>26</v>
      </c>
      <c r="D3033" s="30" t="s">
        <v>33</v>
      </c>
      <c r="E3033" s="30" t="s">
        <v>381</v>
      </c>
      <c r="F3033" s="56"/>
      <c r="G3033" s="30">
        <v>3000</v>
      </c>
      <c r="H3033" s="32">
        <v>216671.83</v>
      </c>
      <c r="I3033" s="31" t="s">
        <v>72</v>
      </c>
      <c r="J3033" s="30"/>
      <c r="K3033" s="31"/>
      <c r="L3033" s="30">
        <v>202603</v>
      </c>
      <c r="M3033" s="31"/>
      <c r="N3033" s="30">
        <v>202603</v>
      </c>
      <c r="O3033" s="31"/>
      <c r="P3033" s="30"/>
      <c r="Z3033" s="44"/>
      <c r="AA3033" s="44"/>
      <c r="AB3033" s="44"/>
    </row>
    <row r="3034" s="35" customFormat="1" customHeight="1" spans="1:28">
      <c r="A3034" s="30"/>
      <c r="B3034" s="38">
        <v>46101</v>
      </c>
      <c r="C3034" s="69" t="s">
        <v>26</v>
      </c>
      <c r="D3034" s="30" t="s">
        <v>33</v>
      </c>
      <c r="E3034" s="30" t="s">
        <v>153</v>
      </c>
      <c r="F3034" s="56"/>
      <c r="G3034" s="30">
        <v>100000</v>
      </c>
      <c r="H3034" s="32">
        <v>116671.83</v>
      </c>
      <c r="I3034" s="31" t="s">
        <v>50</v>
      </c>
      <c r="J3034" s="30"/>
      <c r="K3034" s="31"/>
      <c r="L3034" s="30">
        <v>202603</v>
      </c>
      <c r="M3034" s="31"/>
      <c r="N3034" s="30">
        <v>202603</v>
      </c>
      <c r="O3034" s="31"/>
      <c r="P3034" s="30"/>
      <c r="Z3034" s="44"/>
      <c r="AA3034" s="44"/>
      <c r="AB3034" s="44"/>
    </row>
    <row r="3035" s="35" customFormat="1" customHeight="1" spans="1:28">
      <c r="A3035" s="30"/>
      <c r="B3035" s="38">
        <v>46102</v>
      </c>
      <c r="C3035" s="69" t="s">
        <v>26</v>
      </c>
      <c r="D3035" s="30" t="s">
        <v>33</v>
      </c>
      <c r="E3035" s="30" t="s">
        <v>787</v>
      </c>
      <c r="F3035" s="56">
        <v>85.69</v>
      </c>
      <c r="G3035" s="30"/>
      <c r="H3035" s="32">
        <v>116757.52</v>
      </c>
      <c r="I3035" s="31" t="s">
        <v>11</v>
      </c>
      <c r="J3035" s="30"/>
      <c r="K3035" s="31"/>
      <c r="L3035" s="30">
        <v>202603</v>
      </c>
      <c r="M3035" s="31"/>
      <c r="N3035" s="30">
        <v>202603</v>
      </c>
      <c r="O3035" s="31"/>
      <c r="P3035" s="30"/>
      <c r="Z3035" s="44"/>
      <c r="AA3035" s="44"/>
      <c r="AB3035" s="44"/>
    </row>
    <row r="3036" s="35" customFormat="1" customHeight="1" spans="1:28">
      <c r="A3036" s="30"/>
      <c r="B3036" s="38">
        <v>46102</v>
      </c>
      <c r="C3036" s="69" t="s">
        <v>26</v>
      </c>
      <c r="D3036" s="30" t="s">
        <v>33</v>
      </c>
      <c r="E3036" s="30" t="s">
        <v>360</v>
      </c>
      <c r="F3036" s="56">
        <v>3835.8</v>
      </c>
      <c r="G3036" s="30"/>
      <c r="H3036" s="32">
        <v>120593.32</v>
      </c>
      <c r="I3036" s="31" t="s">
        <v>216</v>
      </c>
      <c r="J3036" s="30"/>
      <c r="K3036" s="31"/>
      <c r="L3036" s="30">
        <v>202603</v>
      </c>
      <c r="M3036" s="31"/>
      <c r="N3036" s="30">
        <v>202603</v>
      </c>
      <c r="O3036" s="31"/>
      <c r="P3036" s="30"/>
      <c r="Z3036" s="44"/>
      <c r="AA3036" s="44"/>
      <c r="AB3036" s="44"/>
    </row>
    <row r="3037" s="35" customFormat="1" customHeight="1" spans="1:28">
      <c r="A3037" s="30"/>
      <c r="B3037" s="38">
        <v>46102</v>
      </c>
      <c r="C3037" s="69" t="s">
        <v>26</v>
      </c>
      <c r="D3037" s="30" t="s">
        <v>33</v>
      </c>
      <c r="E3037" s="30" t="s">
        <v>364</v>
      </c>
      <c r="F3037" s="56">
        <v>3063</v>
      </c>
      <c r="G3037" s="30"/>
      <c r="H3037" s="32">
        <v>123656.32</v>
      </c>
      <c r="I3037" s="31" t="s">
        <v>235</v>
      </c>
      <c r="J3037" s="30"/>
      <c r="K3037" s="31"/>
      <c r="L3037" s="30">
        <v>202603</v>
      </c>
      <c r="M3037" s="31"/>
      <c r="N3037" s="30">
        <v>202603</v>
      </c>
      <c r="O3037" s="31"/>
      <c r="P3037" s="30"/>
      <c r="Z3037" s="44"/>
      <c r="AA3037" s="44"/>
      <c r="AB3037" s="44"/>
    </row>
    <row r="3038" s="35" customFormat="1" customHeight="1" spans="1:28">
      <c r="A3038" s="30"/>
      <c r="B3038" s="38">
        <v>46102</v>
      </c>
      <c r="C3038" s="69" t="s">
        <v>26</v>
      </c>
      <c r="D3038" s="30" t="s">
        <v>33</v>
      </c>
      <c r="E3038" s="30" t="s">
        <v>359</v>
      </c>
      <c r="F3038" s="56">
        <v>2567.6</v>
      </c>
      <c r="G3038" s="30"/>
      <c r="H3038" s="32">
        <v>126223.92</v>
      </c>
      <c r="I3038" s="31" t="s">
        <v>219</v>
      </c>
      <c r="J3038" s="30"/>
      <c r="K3038" s="31"/>
      <c r="L3038" s="30">
        <v>202603</v>
      </c>
      <c r="M3038" s="31"/>
      <c r="N3038" s="30">
        <v>202603</v>
      </c>
      <c r="O3038" s="31"/>
      <c r="P3038" s="30"/>
      <c r="Z3038" s="44"/>
      <c r="AA3038" s="44"/>
      <c r="AB3038" s="44"/>
    </row>
    <row r="3039" s="35" customFormat="1" customHeight="1" spans="1:28">
      <c r="A3039" s="30"/>
      <c r="B3039" s="38">
        <v>46102</v>
      </c>
      <c r="C3039" s="69" t="s">
        <v>26</v>
      </c>
      <c r="D3039" s="30" t="s">
        <v>33</v>
      </c>
      <c r="E3039" s="30" t="s">
        <v>361</v>
      </c>
      <c r="F3039" s="56">
        <v>1079.2</v>
      </c>
      <c r="G3039" s="30"/>
      <c r="H3039" s="32">
        <v>127303.12</v>
      </c>
      <c r="I3039" s="31" t="s">
        <v>114</v>
      </c>
      <c r="J3039" s="30"/>
      <c r="K3039" s="31"/>
      <c r="L3039" s="30">
        <v>202603</v>
      </c>
      <c r="M3039" s="31"/>
      <c r="N3039" s="30">
        <v>202603</v>
      </c>
      <c r="O3039" s="31"/>
      <c r="P3039" s="30"/>
      <c r="Z3039" s="44"/>
      <c r="AA3039" s="44"/>
      <c r="AB3039" s="44"/>
    </row>
    <row r="3040" s="35" customFormat="1" customHeight="1" spans="1:28">
      <c r="A3040" s="30"/>
      <c r="B3040" s="38">
        <v>46102</v>
      </c>
      <c r="C3040" s="69" t="s">
        <v>26</v>
      </c>
      <c r="D3040" s="30" t="s">
        <v>33</v>
      </c>
      <c r="E3040" s="30" t="s">
        <v>363</v>
      </c>
      <c r="F3040" s="56">
        <v>2347</v>
      </c>
      <c r="G3040" s="30"/>
      <c r="H3040" s="32">
        <v>129650.12</v>
      </c>
      <c r="I3040" s="31" t="s">
        <v>191</v>
      </c>
      <c r="J3040" s="30"/>
      <c r="K3040" s="31"/>
      <c r="L3040" s="30">
        <v>202603</v>
      </c>
      <c r="M3040" s="31"/>
      <c r="N3040" s="30">
        <v>202603</v>
      </c>
      <c r="O3040" s="31"/>
      <c r="P3040" s="30"/>
      <c r="Z3040" s="44"/>
      <c r="AA3040" s="44"/>
      <c r="AB3040" s="44"/>
    </row>
    <row r="3041" s="35" customFormat="1" customHeight="1" spans="1:28">
      <c r="A3041" s="30"/>
      <c r="B3041" s="38">
        <v>46103</v>
      </c>
      <c r="C3041" s="69" t="s">
        <v>26</v>
      </c>
      <c r="D3041" s="30" t="s">
        <v>33</v>
      </c>
      <c r="E3041" s="30" t="s">
        <v>371</v>
      </c>
      <c r="F3041" s="56">
        <v>3483.8</v>
      </c>
      <c r="G3041" s="30"/>
      <c r="H3041" s="32">
        <v>133133.92</v>
      </c>
      <c r="I3041" s="31" t="s">
        <v>231</v>
      </c>
      <c r="J3041" s="30"/>
      <c r="K3041" s="31"/>
      <c r="L3041" s="30">
        <v>202603</v>
      </c>
      <c r="M3041" s="31"/>
      <c r="N3041" s="30">
        <v>202603</v>
      </c>
      <c r="O3041" s="31"/>
      <c r="P3041" s="30"/>
      <c r="Z3041" s="44"/>
      <c r="AA3041" s="44"/>
      <c r="AB3041" s="44"/>
    </row>
    <row r="3042" s="35" customFormat="1" customHeight="1" spans="1:28">
      <c r="A3042" s="30"/>
      <c r="B3042" s="38">
        <v>46103</v>
      </c>
      <c r="C3042" s="69" t="s">
        <v>26</v>
      </c>
      <c r="D3042" s="30" t="s">
        <v>33</v>
      </c>
      <c r="E3042" s="30" t="s">
        <v>362</v>
      </c>
      <c r="F3042" s="56">
        <v>2023.06</v>
      </c>
      <c r="G3042" s="30"/>
      <c r="H3042" s="32">
        <v>135156.98</v>
      </c>
      <c r="I3042" s="31" t="s">
        <v>233</v>
      </c>
      <c r="J3042" s="30"/>
      <c r="K3042" s="31"/>
      <c r="L3042" s="30">
        <v>202603</v>
      </c>
      <c r="M3042" s="31"/>
      <c r="N3042" s="30">
        <v>202603</v>
      </c>
      <c r="O3042" s="31"/>
      <c r="P3042" s="30"/>
      <c r="Z3042" s="44"/>
      <c r="AA3042" s="44"/>
      <c r="AB3042" s="44"/>
    </row>
    <row r="3043" s="35" customFormat="1" customHeight="1" spans="1:28">
      <c r="A3043" s="30"/>
      <c r="B3043" s="38">
        <v>46103</v>
      </c>
      <c r="C3043" s="69" t="s">
        <v>26</v>
      </c>
      <c r="D3043" s="30" t="s">
        <v>33</v>
      </c>
      <c r="E3043" s="30" t="s">
        <v>367</v>
      </c>
      <c r="F3043" s="56">
        <v>2876.5</v>
      </c>
      <c r="G3043" s="30"/>
      <c r="H3043" s="32">
        <v>138033.48</v>
      </c>
      <c r="I3043" s="31" t="s">
        <v>205</v>
      </c>
      <c r="J3043" s="30"/>
      <c r="K3043" s="31"/>
      <c r="L3043" s="30">
        <v>202603</v>
      </c>
      <c r="M3043" s="31"/>
      <c r="N3043" s="30">
        <v>202603</v>
      </c>
      <c r="O3043" s="31"/>
      <c r="P3043" s="30"/>
      <c r="Z3043" s="44"/>
      <c r="AA3043" s="44"/>
      <c r="AB3043" s="44"/>
    </row>
    <row r="3044" s="35" customFormat="1" customHeight="1" spans="1:28">
      <c r="A3044" s="30"/>
      <c r="B3044" s="38">
        <v>46103</v>
      </c>
      <c r="C3044" s="69" t="s">
        <v>26</v>
      </c>
      <c r="D3044" s="30" t="s">
        <v>33</v>
      </c>
      <c r="E3044" s="30" t="s">
        <v>365</v>
      </c>
      <c r="F3044" s="56">
        <v>3593.56</v>
      </c>
      <c r="G3044" s="30"/>
      <c r="H3044" s="32">
        <v>141627.04</v>
      </c>
      <c r="I3044" s="31" t="s">
        <v>213</v>
      </c>
      <c r="J3044" s="30"/>
      <c r="K3044" s="31"/>
      <c r="L3044" s="30">
        <v>202603</v>
      </c>
      <c r="M3044" s="31"/>
      <c r="N3044" s="30">
        <v>202603</v>
      </c>
      <c r="O3044" s="31"/>
      <c r="P3044" s="30"/>
      <c r="Z3044" s="44"/>
      <c r="AA3044" s="44"/>
      <c r="AB3044" s="44"/>
    </row>
    <row r="3045" s="35" customFormat="1" customHeight="1" spans="1:28">
      <c r="A3045" s="30"/>
      <c r="B3045" s="38">
        <v>46103</v>
      </c>
      <c r="C3045" s="69" t="s">
        <v>26</v>
      </c>
      <c r="D3045" s="30" t="s">
        <v>33</v>
      </c>
      <c r="E3045" s="30" t="s">
        <v>372</v>
      </c>
      <c r="F3045" s="56">
        <v>5524.6</v>
      </c>
      <c r="G3045" s="30"/>
      <c r="H3045" s="32">
        <v>147151.64</v>
      </c>
      <c r="I3045" s="31" t="s">
        <v>117</v>
      </c>
      <c r="J3045" s="30"/>
      <c r="K3045" s="31"/>
      <c r="L3045" s="30">
        <v>202603</v>
      </c>
      <c r="M3045" s="31"/>
      <c r="N3045" s="30">
        <v>202603</v>
      </c>
      <c r="O3045" s="31"/>
      <c r="P3045" s="30"/>
      <c r="Z3045" s="44"/>
      <c r="AA3045" s="44"/>
      <c r="AB3045" s="44"/>
    </row>
    <row r="3046" s="35" customFormat="1" customHeight="1" spans="1:28">
      <c r="A3046" s="30"/>
      <c r="B3046" s="38">
        <v>46103</v>
      </c>
      <c r="C3046" s="69" t="s">
        <v>26</v>
      </c>
      <c r="D3046" s="30" t="s">
        <v>33</v>
      </c>
      <c r="E3046" s="30" t="s">
        <v>366</v>
      </c>
      <c r="F3046" s="56">
        <v>1628.49</v>
      </c>
      <c r="G3046" s="30"/>
      <c r="H3046" s="32">
        <v>148780.13</v>
      </c>
      <c r="I3046" s="31" t="s">
        <v>264</v>
      </c>
      <c r="J3046" s="30"/>
      <c r="K3046" s="31"/>
      <c r="L3046" s="30">
        <v>202603</v>
      </c>
      <c r="M3046" s="31"/>
      <c r="N3046" s="30">
        <v>202603</v>
      </c>
      <c r="O3046" s="31"/>
      <c r="P3046" s="30"/>
      <c r="Z3046" s="44"/>
      <c r="AA3046" s="44"/>
      <c r="AB3046" s="44"/>
    </row>
    <row r="3047" s="35" customFormat="1" customHeight="1" spans="1:28">
      <c r="A3047" s="30"/>
      <c r="B3047" s="38">
        <v>46103</v>
      </c>
      <c r="C3047" s="69" t="s">
        <v>26</v>
      </c>
      <c r="D3047" s="30" t="s">
        <v>33</v>
      </c>
      <c r="E3047" s="30" t="s">
        <v>369</v>
      </c>
      <c r="F3047" s="56">
        <v>5294.67</v>
      </c>
      <c r="G3047" s="30"/>
      <c r="H3047" s="32">
        <v>154074.8</v>
      </c>
      <c r="I3047" s="31" t="s">
        <v>227</v>
      </c>
      <c r="J3047" s="30"/>
      <c r="K3047" s="31"/>
      <c r="L3047" s="30">
        <v>202603</v>
      </c>
      <c r="M3047" s="31"/>
      <c r="N3047" s="30">
        <v>202603</v>
      </c>
      <c r="O3047" s="31"/>
      <c r="P3047" s="30"/>
      <c r="Z3047" s="44"/>
      <c r="AA3047" s="44"/>
      <c r="AB3047" s="44"/>
    </row>
    <row r="3048" s="35" customFormat="1" customHeight="1" spans="1:28">
      <c r="A3048" s="30"/>
      <c r="B3048" s="38">
        <v>46103</v>
      </c>
      <c r="C3048" s="69" t="s">
        <v>26</v>
      </c>
      <c r="D3048" s="30" t="s">
        <v>33</v>
      </c>
      <c r="E3048" s="30" t="s">
        <v>368</v>
      </c>
      <c r="F3048" s="56">
        <v>6022.2</v>
      </c>
      <c r="G3048" s="30"/>
      <c r="H3048" s="32">
        <v>160097</v>
      </c>
      <c r="I3048" s="31" t="s">
        <v>196</v>
      </c>
      <c r="J3048" s="30"/>
      <c r="K3048" s="31"/>
      <c r="L3048" s="30">
        <v>202603</v>
      </c>
      <c r="M3048" s="31"/>
      <c r="N3048" s="30">
        <v>202603</v>
      </c>
      <c r="O3048" s="31"/>
      <c r="P3048" s="30"/>
      <c r="Z3048" s="44"/>
      <c r="AA3048" s="44"/>
      <c r="AB3048" s="44"/>
    </row>
    <row r="3049" s="35" customFormat="1" customHeight="1" spans="1:28">
      <c r="A3049" s="30"/>
      <c r="B3049" s="38">
        <v>46103</v>
      </c>
      <c r="C3049" s="69" t="s">
        <v>26</v>
      </c>
      <c r="D3049" s="30" t="s">
        <v>33</v>
      </c>
      <c r="E3049" s="30" t="s">
        <v>374</v>
      </c>
      <c r="F3049" s="56">
        <v>2660.1</v>
      </c>
      <c r="G3049" s="30"/>
      <c r="H3049" s="32">
        <v>162757.1</v>
      </c>
      <c r="I3049" s="31" t="s">
        <v>221</v>
      </c>
      <c r="J3049" s="30"/>
      <c r="K3049" s="31"/>
      <c r="L3049" s="30">
        <v>202603</v>
      </c>
      <c r="M3049" s="31"/>
      <c r="N3049" s="30">
        <v>202603</v>
      </c>
      <c r="O3049" s="31"/>
      <c r="P3049" s="30"/>
      <c r="Z3049" s="44"/>
      <c r="AA3049" s="44"/>
      <c r="AB3049" s="44"/>
    </row>
    <row r="3050" s="35" customFormat="1" customHeight="1" spans="1:28">
      <c r="A3050" s="30"/>
      <c r="B3050" s="38">
        <v>46111</v>
      </c>
      <c r="C3050" s="69" t="s">
        <v>26</v>
      </c>
      <c r="D3050" s="30" t="s">
        <v>33</v>
      </c>
      <c r="E3050" s="30" t="s">
        <v>381</v>
      </c>
      <c r="F3050" s="56"/>
      <c r="G3050" s="30">
        <v>5000</v>
      </c>
      <c r="H3050" s="32">
        <v>157757.1</v>
      </c>
      <c r="I3050" s="31" t="s">
        <v>72</v>
      </c>
      <c r="J3050" s="30"/>
      <c r="K3050" s="31"/>
      <c r="L3050" s="30">
        <v>202603</v>
      </c>
      <c r="M3050" s="31"/>
      <c r="N3050" s="30">
        <v>202603</v>
      </c>
      <c r="O3050" s="31"/>
      <c r="P3050" s="30"/>
      <c r="Z3050" s="44"/>
      <c r="AA3050" s="44"/>
      <c r="AB3050" s="44"/>
    </row>
    <row r="3051" s="35" customFormat="1" customHeight="1" spans="1:28">
      <c r="A3051" s="30"/>
      <c r="B3051" s="38">
        <v>46111</v>
      </c>
      <c r="C3051" s="69" t="s">
        <v>26</v>
      </c>
      <c r="D3051" s="30" t="s">
        <v>33</v>
      </c>
      <c r="E3051" s="30" t="s">
        <v>381</v>
      </c>
      <c r="F3051" s="56"/>
      <c r="G3051" s="30">
        <v>3058</v>
      </c>
      <c r="H3051" s="32">
        <v>154699.1</v>
      </c>
      <c r="I3051" s="31" t="s">
        <v>72</v>
      </c>
      <c r="J3051" s="30"/>
      <c r="K3051" s="31"/>
      <c r="L3051" s="30">
        <v>202603</v>
      </c>
      <c r="M3051" s="31"/>
      <c r="N3051" s="30">
        <v>202603</v>
      </c>
      <c r="O3051" s="31"/>
      <c r="P3051" s="30"/>
      <c r="Z3051" s="44"/>
      <c r="AA3051" s="44"/>
      <c r="AB3051" s="44"/>
    </row>
    <row r="3052" s="35" customFormat="1" customHeight="1" spans="1:28">
      <c r="A3052" s="30"/>
      <c r="B3052" s="38">
        <v>46113</v>
      </c>
      <c r="C3052" s="69" t="s">
        <v>26</v>
      </c>
      <c r="D3052" s="30" t="s">
        <v>33</v>
      </c>
      <c r="E3052" s="30" t="s">
        <v>360</v>
      </c>
      <c r="F3052" s="56">
        <v>4646.9</v>
      </c>
      <c r="G3052" s="30"/>
      <c r="H3052" s="32">
        <v>159346</v>
      </c>
      <c r="I3052" s="31" t="s">
        <v>216</v>
      </c>
      <c r="J3052" s="30"/>
      <c r="K3052" s="31"/>
      <c r="L3052" s="30">
        <v>202603</v>
      </c>
      <c r="M3052" s="31"/>
      <c r="N3052" s="30">
        <v>202604</v>
      </c>
      <c r="O3052" s="31"/>
      <c r="P3052" s="30"/>
      <c r="Z3052" s="44"/>
      <c r="AA3052" s="44"/>
      <c r="AB3052" s="44"/>
    </row>
    <row r="3053" s="35" customFormat="1" customHeight="1" spans="1:28">
      <c r="A3053" s="30"/>
      <c r="B3053" s="38">
        <v>46113</v>
      </c>
      <c r="C3053" s="69" t="s">
        <v>26</v>
      </c>
      <c r="D3053" s="30" t="s">
        <v>33</v>
      </c>
      <c r="E3053" s="30" t="s">
        <v>359</v>
      </c>
      <c r="F3053" s="56">
        <v>1944.5</v>
      </c>
      <c r="G3053" s="30"/>
      <c r="H3053" s="32">
        <v>161290.5</v>
      </c>
      <c r="I3053" s="31" t="s">
        <v>219</v>
      </c>
      <c r="J3053" s="30"/>
      <c r="K3053" s="31"/>
      <c r="L3053" s="30">
        <v>202603</v>
      </c>
      <c r="M3053" s="31"/>
      <c r="N3053" s="30">
        <v>202604</v>
      </c>
      <c r="O3053" s="31"/>
      <c r="P3053" s="30"/>
      <c r="Z3053" s="44"/>
      <c r="AA3053" s="44"/>
      <c r="AB3053" s="44"/>
    </row>
    <row r="3054" s="35" customFormat="1" customHeight="1" spans="1:28">
      <c r="A3054" s="30"/>
      <c r="B3054" s="38">
        <v>46113</v>
      </c>
      <c r="C3054" s="69" t="s">
        <v>26</v>
      </c>
      <c r="D3054" s="30" t="s">
        <v>33</v>
      </c>
      <c r="E3054" s="30" t="s">
        <v>366</v>
      </c>
      <c r="F3054" s="56">
        <v>1595.25</v>
      </c>
      <c r="G3054" s="30"/>
      <c r="H3054" s="32">
        <v>162885.75</v>
      </c>
      <c r="I3054" s="31" t="s">
        <v>264</v>
      </c>
      <c r="J3054" s="30"/>
      <c r="K3054" s="31"/>
      <c r="L3054" s="30">
        <v>202603</v>
      </c>
      <c r="M3054" s="31"/>
      <c r="N3054" s="30">
        <v>202604</v>
      </c>
      <c r="O3054" s="31"/>
      <c r="P3054" s="30"/>
      <c r="Z3054" s="44"/>
      <c r="AA3054" s="44"/>
      <c r="AB3054" s="44"/>
    </row>
    <row r="3055" s="35" customFormat="1" customHeight="1" spans="1:28">
      <c r="A3055" s="30"/>
      <c r="B3055" s="38">
        <v>46113</v>
      </c>
      <c r="C3055" s="69" t="s">
        <v>26</v>
      </c>
      <c r="D3055" s="30" t="s">
        <v>33</v>
      </c>
      <c r="E3055" s="30" t="s">
        <v>367</v>
      </c>
      <c r="F3055" s="56">
        <v>5743.7</v>
      </c>
      <c r="G3055" s="30"/>
      <c r="H3055" s="32">
        <v>168629.45</v>
      </c>
      <c r="I3055" s="31" t="s">
        <v>205</v>
      </c>
      <c r="J3055" s="30"/>
      <c r="K3055" s="31"/>
      <c r="L3055" s="30">
        <v>202603</v>
      </c>
      <c r="M3055" s="31"/>
      <c r="N3055" s="30">
        <v>202604</v>
      </c>
      <c r="O3055" s="31"/>
      <c r="P3055" s="30"/>
      <c r="Z3055" s="44"/>
      <c r="AA3055" s="44"/>
      <c r="AB3055" s="44"/>
    </row>
    <row r="3056" s="35" customFormat="1" customHeight="1" spans="1:28">
      <c r="A3056" s="30"/>
      <c r="B3056" s="38">
        <v>46113</v>
      </c>
      <c r="C3056" s="69" t="s">
        <v>26</v>
      </c>
      <c r="D3056" s="30" t="s">
        <v>33</v>
      </c>
      <c r="E3056" s="30" t="s">
        <v>361</v>
      </c>
      <c r="F3056" s="56">
        <v>750.86</v>
      </c>
      <c r="G3056" s="30"/>
      <c r="H3056" s="32">
        <v>169380.31</v>
      </c>
      <c r="I3056" s="31" t="s">
        <v>114</v>
      </c>
      <c r="J3056" s="30"/>
      <c r="K3056" s="31"/>
      <c r="L3056" s="30">
        <v>202603</v>
      </c>
      <c r="M3056" s="31"/>
      <c r="N3056" s="30">
        <v>202604</v>
      </c>
      <c r="O3056" s="31"/>
      <c r="P3056" s="30"/>
      <c r="Z3056" s="44"/>
      <c r="AA3056" s="44"/>
      <c r="AB3056" s="44"/>
    </row>
    <row r="3057" s="35" customFormat="1" customHeight="1" spans="1:28">
      <c r="A3057" s="30"/>
      <c r="B3057" s="38">
        <v>46113</v>
      </c>
      <c r="C3057" s="69" t="s">
        <v>26</v>
      </c>
      <c r="D3057" s="30" t="s">
        <v>33</v>
      </c>
      <c r="E3057" s="30" t="s">
        <v>374</v>
      </c>
      <c r="F3057" s="56">
        <v>4615.3</v>
      </c>
      <c r="G3057" s="30"/>
      <c r="H3057" s="32">
        <v>173995.61</v>
      </c>
      <c r="I3057" s="31" t="s">
        <v>221</v>
      </c>
      <c r="J3057" s="30"/>
      <c r="K3057" s="31"/>
      <c r="L3057" s="30">
        <v>202603</v>
      </c>
      <c r="M3057" s="31"/>
      <c r="N3057" s="30">
        <v>202604</v>
      </c>
      <c r="O3057" s="31"/>
      <c r="P3057" s="30"/>
      <c r="Z3057" s="44"/>
      <c r="AA3057" s="44"/>
      <c r="AB3057" s="44"/>
    </row>
    <row r="3058" s="35" customFormat="1" customHeight="1" spans="1:28">
      <c r="A3058" s="30"/>
      <c r="B3058" s="38">
        <v>46113</v>
      </c>
      <c r="C3058" s="69" t="s">
        <v>26</v>
      </c>
      <c r="D3058" s="30" t="s">
        <v>33</v>
      </c>
      <c r="E3058" s="30" t="s">
        <v>362</v>
      </c>
      <c r="F3058" s="56">
        <v>1896.45</v>
      </c>
      <c r="G3058" s="30"/>
      <c r="H3058" s="32">
        <v>175892.06</v>
      </c>
      <c r="I3058" s="31" t="s">
        <v>233</v>
      </c>
      <c r="J3058" s="30"/>
      <c r="K3058" s="31"/>
      <c r="L3058" s="30">
        <v>202603</v>
      </c>
      <c r="M3058" s="31"/>
      <c r="N3058" s="30">
        <v>202604</v>
      </c>
      <c r="O3058" s="31"/>
      <c r="P3058" s="30"/>
      <c r="Z3058" s="44"/>
      <c r="AA3058" s="44"/>
      <c r="AB3058" s="44"/>
    </row>
    <row r="3059" s="35" customFormat="1" customHeight="1" spans="1:28">
      <c r="A3059" s="30"/>
      <c r="B3059" s="38">
        <v>46114</v>
      </c>
      <c r="C3059" s="69" t="s">
        <v>26</v>
      </c>
      <c r="D3059" s="30" t="s">
        <v>33</v>
      </c>
      <c r="E3059" s="30" t="s">
        <v>365</v>
      </c>
      <c r="F3059" s="56">
        <v>2903.3</v>
      </c>
      <c r="G3059" s="30"/>
      <c r="H3059" s="32">
        <v>178795.36</v>
      </c>
      <c r="I3059" s="31" t="s">
        <v>213</v>
      </c>
      <c r="J3059" s="30"/>
      <c r="K3059" s="31"/>
      <c r="L3059" s="30">
        <v>202603</v>
      </c>
      <c r="M3059" s="31"/>
      <c r="N3059" s="30">
        <v>202604</v>
      </c>
      <c r="O3059" s="31"/>
      <c r="P3059" s="30"/>
      <c r="Z3059" s="44"/>
      <c r="AA3059" s="44"/>
      <c r="AB3059" s="44"/>
    </row>
    <row r="3060" s="35" customFormat="1" customHeight="1" spans="1:28">
      <c r="A3060" s="30"/>
      <c r="B3060" s="38">
        <v>46114</v>
      </c>
      <c r="C3060" s="69" t="s">
        <v>26</v>
      </c>
      <c r="D3060" s="30" t="s">
        <v>33</v>
      </c>
      <c r="E3060" s="30" t="s">
        <v>368</v>
      </c>
      <c r="F3060" s="56">
        <v>11530.3</v>
      </c>
      <c r="G3060" s="30"/>
      <c r="H3060" s="32">
        <v>190325.66</v>
      </c>
      <c r="I3060" s="31" t="s">
        <v>196</v>
      </c>
      <c r="J3060" s="30"/>
      <c r="K3060" s="31"/>
      <c r="L3060" s="30">
        <v>202603</v>
      </c>
      <c r="M3060" s="31"/>
      <c r="N3060" s="30">
        <v>202604</v>
      </c>
      <c r="O3060" s="31"/>
      <c r="P3060" s="30"/>
      <c r="Z3060" s="44"/>
      <c r="AA3060" s="44"/>
      <c r="AB3060" s="44"/>
    </row>
    <row r="3061" s="35" customFormat="1" customHeight="1" spans="1:28">
      <c r="A3061" s="30"/>
      <c r="B3061" s="38">
        <v>46114</v>
      </c>
      <c r="C3061" s="69" t="s">
        <v>26</v>
      </c>
      <c r="D3061" s="30" t="s">
        <v>33</v>
      </c>
      <c r="E3061" s="30" t="s">
        <v>363</v>
      </c>
      <c r="F3061" s="56">
        <v>3025.7</v>
      </c>
      <c r="G3061" s="30"/>
      <c r="H3061" s="32">
        <v>193351.36</v>
      </c>
      <c r="I3061" s="31" t="s">
        <v>191</v>
      </c>
      <c r="J3061" s="30"/>
      <c r="K3061" s="31"/>
      <c r="L3061" s="30">
        <v>202603</v>
      </c>
      <c r="M3061" s="31"/>
      <c r="N3061" s="30">
        <v>202604</v>
      </c>
      <c r="O3061" s="31"/>
      <c r="P3061" s="30"/>
      <c r="Z3061" s="44"/>
      <c r="AA3061" s="44"/>
      <c r="AB3061" s="44"/>
    </row>
    <row r="3062" s="35" customFormat="1" customHeight="1" spans="1:28">
      <c r="A3062" s="30"/>
      <c r="B3062" s="38">
        <v>46114</v>
      </c>
      <c r="C3062" s="69" t="s">
        <v>26</v>
      </c>
      <c r="D3062" s="30" t="s">
        <v>33</v>
      </c>
      <c r="E3062" s="30" t="s">
        <v>369</v>
      </c>
      <c r="F3062" s="56">
        <v>7583.66</v>
      </c>
      <c r="G3062" s="30"/>
      <c r="H3062" s="32">
        <v>200935.02</v>
      </c>
      <c r="I3062" s="31" t="s">
        <v>227</v>
      </c>
      <c r="J3062" s="30"/>
      <c r="K3062" s="31"/>
      <c r="L3062" s="30">
        <v>202603</v>
      </c>
      <c r="M3062" s="31"/>
      <c r="N3062" s="30">
        <v>202604</v>
      </c>
      <c r="O3062" s="31"/>
      <c r="P3062" s="30"/>
      <c r="Z3062" s="44"/>
      <c r="AA3062" s="44"/>
      <c r="AB3062" s="44"/>
    </row>
    <row r="3063" s="35" customFormat="1" customHeight="1" spans="1:28">
      <c r="A3063" s="30"/>
      <c r="B3063" s="38">
        <v>46114</v>
      </c>
      <c r="C3063" s="69" t="s">
        <v>26</v>
      </c>
      <c r="D3063" s="30" t="s">
        <v>33</v>
      </c>
      <c r="E3063" s="30" t="s">
        <v>372</v>
      </c>
      <c r="F3063" s="56">
        <v>12113.5</v>
      </c>
      <c r="G3063" s="30"/>
      <c r="H3063" s="32">
        <v>213048.52</v>
      </c>
      <c r="I3063" s="31" t="s">
        <v>117</v>
      </c>
      <c r="J3063" s="30"/>
      <c r="K3063" s="31"/>
      <c r="L3063" s="30">
        <v>202603</v>
      </c>
      <c r="M3063" s="31"/>
      <c r="N3063" s="30">
        <v>202604</v>
      </c>
      <c r="O3063" s="31"/>
      <c r="P3063" s="30"/>
      <c r="Z3063" s="44"/>
      <c r="AA3063" s="44"/>
      <c r="AB3063" s="44"/>
    </row>
    <row r="3064" s="35" customFormat="1" customHeight="1" spans="1:28">
      <c r="A3064" s="30"/>
      <c r="B3064" s="38">
        <v>46114</v>
      </c>
      <c r="C3064" s="69" t="s">
        <v>26</v>
      </c>
      <c r="D3064" s="30" t="s">
        <v>33</v>
      </c>
      <c r="E3064" s="30" t="s">
        <v>371</v>
      </c>
      <c r="F3064" s="56">
        <v>7759.64</v>
      </c>
      <c r="G3064" s="30"/>
      <c r="H3064" s="32">
        <v>220808.16</v>
      </c>
      <c r="I3064" s="31" t="s">
        <v>231</v>
      </c>
      <c r="J3064" s="30"/>
      <c r="K3064" s="31"/>
      <c r="L3064" s="30">
        <v>202603</v>
      </c>
      <c r="M3064" s="31"/>
      <c r="N3064" s="30">
        <v>202604</v>
      </c>
      <c r="O3064" s="31"/>
      <c r="P3064" s="30"/>
      <c r="Z3064" s="44"/>
      <c r="AA3064" s="44"/>
      <c r="AB3064" s="44"/>
    </row>
    <row r="3065" s="35" customFormat="1" customHeight="1" spans="1:28">
      <c r="A3065" s="30"/>
      <c r="B3065" s="38">
        <v>46114</v>
      </c>
      <c r="C3065" s="69" t="s">
        <v>26</v>
      </c>
      <c r="D3065" s="30" t="s">
        <v>33</v>
      </c>
      <c r="E3065" s="30" t="s">
        <v>364</v>
      </c>
      <c r="F3065" s="56">
        <v>5000</v>
      </c>
      <c r="G3065" s="30"/>
      <c r="H3065" s="32">
        <v>225808.16</v>
      </c>
      <c r="I3065" s="31" t="s">
        <v>235</v>
      </c>
      <c r="J3065" s="30"/>
      <c r="K3065" s="31"/>
      <c r="L3065" s="30">
        <v>202603</v>
      </c>
      <c r="M3065" s="31"/>
      <c r="N3065" s="30">
        <v>202604</v>
      </c>
      <c r="O3065" s="31"/>
      <c r="P3065" s="30"/>
      <c r="Z3065" s="44"/>
      <c r="AA3065" s="44"/>
      <c r="AB3065" s="44"/>
    </row>
    <row r="3066" s="35" customFormat="1" customHeight="1" spans="1:28">
      <c r="A3066" s="30"/>
      <c r="B3066" s="38">
        <v>46115</v>
      </c>
      <c r="C3066" s="69" t="s">
        <v>26</v>
      </c>
      <c r="D3066" s="30" t="s">
        <v>33</v>
      </c>
      <c r="E3066" s="30" t="s">
        <v>364</v>
      </c>
      <c r="F3066" s="56">
        <v>377.6</v>
      </c>
      <c r="G3066" s="30"/>
      <c r="H3066" s="32">
        <v>226185.76</v>
      </c>
      <c r="I3066" s="31" t="s">
        <v>235</v>
      </c>
      <c r="J3066" s="30"/>
      <c r="K3066" s="31"/>
      <c r="L3066" s="30">
        <v>202603</v>
      </c>
      <c r="M3066" s="31"/>
      <c r="N3066" s="30">
        <v>202604</v>
      </c>
      <c r="O3066" s="31"/>
      <c r="P3066" s="30"/>
      <c r="Z3066" s="44"/>
      <c r="AA3066" s="44"/>
      <c r="AB3066" s="44"/>
    </row>
    <row r="3067" s="35" customFormat="1" customHeight="1" spans="1:28">
      <c r="A3067" s="30"/>
      <c r="B3067" s="38">
        <v>46116</v>
      </c>
      <c r="C3067" s="69" t="s">
        <v>26</v>
      </c>
      <c r="D3067" s="30" t="s">
        <v>33</v>
      </c>
      <c r="E3067" s="30" t="s">
        <v>597</v>
      </c>
      <c r="F3067" s="56">
        <v>136</v>
      </c>
      <c r="G3067" s="30"/>
      <c r="H3067" s="32">
        <v>226321.76</v>
      </c>
      <c r="I3067" s="31"/>
      <c r="J3067" s="30"/>
      <c r="K3067" s="31"/>
      <c r="L3067" s="30">
        <v>202604</v>
      </c>
      <c r="M3067" s="31"/>
      <c r="N3067" s="30">
        <v>202604</v>
      </c>
      <c r="O3067" s="31"/>
      <c r="P3067" s="30"/>
      <c r="Z3067" s="44"/>
      <c r="AA3067" s="44"/>
      <c r="AB3067" s="44"/>
    </row>
    <row r="3068" s="35" customFormat="1" customHeight="1" spans="1:28">
      <c r="A3068" s="30"/>
      <c r="B3068" s="38">
        <v>46116</v>
      </c>
      <c r="C3068" s="69" t="s">
        <v>26</v>
      </c>
      <c r="D3068" s="30" t="s">
        <v>33</v>
      </c>
      <c r="E3068" s="30" t="s">
        <v>788</v>
      </c>
      <c r="F3068" s="56">
        <v>340.12</v>
      </c>
      <c r="G3068" s="30"/>
      <c r="H3068" s="32">
        <v>226661.88</v>
      </c>
      <c r="I3068" s="31" t="s">
        <v>114</v>
      </c>
      <c r="J3068" s="30"/>
      <c r="K3068" s="31"/>
      <c r="L3068" s="30">
        <v>202604</v>
      </c>
      <c r="M3068" s="31"/>
      <c r="N3068" s="30">
        <v>202604</v>
      </c>
      <c r="O3068" s="31"/>
      <c r="P3068" s="30"/>
      <c r="Z3068" s="44"/>
      <c r="AA3068" s="44"/>
      <c r="AB3068" s="44"/>
    </row>
    <row r="3069" s="35" customFormat="1" customHeight="1" spans="1:28">
      <c r="A3069" s="30"/>
      <c r="B3069" s="38">
        <v>46119</v>
      </c>
      <c r="C3069" s="69" t="s">
        <v>26</v>
      </c>
      <c r="D3069" s="30" t="s">
        <v>33</v>
      </c>
      <c r="E3069" s="30" t="s">
        <v>364</v>
      </c>
      <c r="F3069" s="56">
        <v>2120.3</v>
      </c>
      <c r="G3069" s="30"/>
      <c r="H3069" s="32">
        <v>228782.18</v>
      </c>
      <c r="I3069" s="31" t="s">
        <v>235</v>
      </c>
      <c r="J3069" s="30"/>
      <c r="K3069" s="31"/>
      <c r="L3069" s="30">
        <v>202604</v>
      </c>
      <c r="M3069" s="31"/>
      <c r="N3069" s="30">
        <v>202604</v>
      </c>
      <c r="O3069" s="31"/>
      <c r="P3069" s="30"/>
      <c r="Z3069" s="44"/>
      <c r="AA3069" s="44"/>
      <c r="AB3069" s="44"/>
    </row>
    <row r="3070" s="35" customFormat="1" customHeight="1" spans="1:28">
      <c r="A3070" s="30"/>
      <c r="B3070" s="38">
        <v>46120</v>
      </c>
      <c r="C3070" s="69" t="s">
        <v>26</v>
      </c>
      <c r="D3070" s="30" t="s">
        <v>33</v>
      </c>
      <c r="E3070" s="30" t="s">
        <v>372</v>
      </c>
      <c r="F3070" s="56">
        <v>5103.7</v>
      </c>
      <c r="G3070" s="30"/>
      <c r="H3070" s="32">
        <v>233885.88</v>
      </c>
      <c r="I3070" s="31" t="s">
        <v>117</v>
      </c>
      <c r="J3070" s="30"/>
      <c r="K3070" s="31"/>
      <c r="L3070" s="30">
        <v>202604</v>
      </c>
      <c r="M3070" s="31"/>
      <c r="N3070" s="30">
        <v>202604</v>
      </c>
      <c r="O3070" s="31"/>
      <c r="P3070" s="30"/>
      <c r="Z3070" s="44"/>
      <c r="AA3070" s="44"/>
      <c r="AB3070" s="44"/>
    </row>
    <row r="3071" s="35" customFormat="1" customHeight="1" spans="1:28">
      <c r="A3071" s="30"/>
      <c r="B3071" s="38">
        <v>46120</v>
      </c>
      <c r="C3071" s="69" t="s">
        <v>26</v>
      </c>
      <c r="D3071" s="30" t="s">
        <v>33</v>
      </c>
      <c r="E3071" s="30" t="s">
        <v>359</v>
      </c>
      <c r="F3071" s="56">
        <v>2523.3</v>
      </c>
      <c r="G3071" s="30"/>
      <c r="H3071" s="32">
        <v>236409.18</v>
      </c>
      <c r="I3071" s="31" t="s">
        <v>219</v>
      </c>
      <c r="J3071" s="30"/>
      <c r="K3071" s="31"/>
      <c r="L3071" s="30">
        <v>202604</v>
      </c>
      <c r="M3071" s="31"/>
      <c r="N3071" s="30">
        <v>202604</v>
      </c>
      <c r="O3071" s="31"/>
      <c r="P3071" s="30"/>
      <c r="Z3071" s="44"/>
      <c r="AA3071" s="44"/>
      <c r="AB3071" s="44"/>
    </row>
    <row r="3072" s="35" customFormat="1" customHeight="1" spans="1:28">
      <c r="A3072" s="30"/>
      <c r="B3072" s="38">
        <v>46120</v>
      </c>
      <c r="C3072" s="69" t="s">
        <v>26</v>
      </c>
      <c r="D3072" s="30" t="s">
        <v>33</v>
      </c>
      <c r="E3072" s="30" t="s">
        <v>366</v>
      </c>
      <c r="F3072" s="56">
        <v>1364.72</v>
      </c>
      <c r="G3072" s="30"/>
      <c r="H3072" s="32">
        <v>237773.9</v>
      </c>
      <c r="I3072" s="31" t="s">
        <v>264</v>
      </c>
      <c r="J3072" s="30"/>
      <c r="K3072" s="31"/>
      <c r="L3072" s="30">
        <v>202604</v>
      </c>
      <c r="M3072" s="31"/>
      <c r="N3072" s="30">
        <v>202604</v>
      </c>
      <c r="O3072" s="31"/>
      <c r="P3072" s="30"/>
      <c r="Z3072" s="44"/>
      <c r="AA3072" s="44"/>
      <c r="AB3072" s="44"/>
    </row>
    <row r="3073" s="35" customFormat="1" customHeight="1" spans="1:28">
      <c r="A3073" s="30"/>
      <c r="B3073" s="38">
        <v>46120</v>
      </c>
      <c r="C3073" s="69" t="s">
        <v>26</v>
      </c>
      <c r="D3073" s="30" t="s">
        <v>33</v>
      </c>
      <c r="E3073" s="30" t="s">
        <v>365</v>
      </c>
      <c r="F3073" s="56">
        <v>1667.54</v>
      </c>
      <c r="G3073" s="30"/>
      <c r="H3073" s="32">
        <v>239441.44</v>
      </c>
      <c r="I3073" s="31" t="s">
        <v>213</v>
      </c>
      <c r="J3073" s="30"/>
      <c r="K3073" s="31"/>
      <c r="L3073" s="30">
        <v>202604</v>
      </c>
      <c r="M3073" s="31"/>
      <c r="N3073" s="30">
        <v>202604</v>
      </c>
      <c r="O3073" s="31"/>
      <c r="P3073" s="30"/>
      <c r="Z3073" s="44"/>
      <c r="AA3073" s="44"/>
      <c r="AB3073" s="44"/>
    </row>
    <row r="3074" s="35" customFormat="1" customHeight="1" spans="1:28">
      <c r="A3074" s="30"/>
      <c r="B3074" s="38">
        <v>46120</v>
      </c>
      <c r="C3074" s="69" t="s">
        <v>26</v>
      </c>
      <c r="D3074" s="30" t="s">
        <v>33</v>
      </c>
      <c r="E3074" s="30" t="s">
        <v>363</v>
      </c>
      <c r="F3074" s="56">
        <v>1127</v>
      </c>
      <c r="G3074" s="30"/>
      <c r="H3074" s="32">
        <v>240568.44</v>
      </c>
      <c r="I3074" s="31" t="s">
        <v>191</v>
      </c>
      <c r="J3074" s="30"/>
      <c r="K3074" s="31"/>
      <c r="L3074" s="30">
        <v>202604</v>
      </c>
      <c r="M3074" s="31"/>
      <c r="N3074" s="30">
        <v>202604</v>
      </c>
      <c r="O3074" s="31"/>
      <c r="P3074" s="30"/>
      <c r="Z3074" s="44"/>
      <c r="AA3074" s="44"/>
      <c r="AB3074" s="44"/>
    </row>
    <row r="3075" s="35" customFormat="1" customHeight="1" spans="1:28">
      <c r="A3075" s="30"/>
      <c r="B3075" s="38">
        <v>46120</v>
      </c>
      <c r="C3075" s="69" t="s">
        <v>26</v>
      </c>
      <c r="D3075" s="30" t="s">
        <v>33</v>
      </c>
      <c r="E3075" s="30" t="s">
        <v>360</v>
      </c>
      <c r="F3075" s="56">
        <v>2861</v>
      </c>
      <c r="G3075" s="30"/>
      <c r="H3075" s="32">
        <v>243429.44</v>
      </c>
      <c r="I3075" s="31" t="s">
        <v>216</v>
      </c>
      <c r="J3075" s="30"/>
      <c r="K3075" s="31"/>
      <c r="L3075" s="30">
        <v>202604</v>
      </c>
      <c r="M3075" s="31"/>
      <c r="N3075" s="30">
        <v>202604</v>
      </c>
      <c r="O3075" s="31"/>
      <c r="P3075" s="30"/>
      <c r="Z3075" s="44"/>
      <c r="AA3075" s="44"/>
      <c r="AB3075" s="44"/>
    </row>
    <row r="3076" s="35" customFormat="1" customHeight="1" spans="1:28">
      <c r="A3076" s="30"/>
      <c r="B3076" s="38">
        <v>46120</v>
      </c>
      <c r="C3076" s="69" t="s">
        <v>26</v>
      </c>
      <c r="D3076" s="30" t="s">
        <v>33</v>
      </c>
      <c r="E3076" s="30" t="s">
        <v>780</v>
      </c>
      <c r="F3076" s="56">
        <v>2913</v>
      </c>
      <c r="G3076" s="30"/>
      <c r="H3076" s="32">
        <v>246342.44</v>
      </c>
      <c r="I3076" s="31" t="s">
        <v>103</v>
      </c>
      <c r="J3076" s="30"/>
      <c r="K3076" s="31"/>
      <c r="L3076" s="30">
        <v>202604</v>
      </c>
      <c r="M3076" s="31"/>
      <c r="N3076" s="30">
        <v>202604</v>
      </c>
      <c r="O3076" s="31"/>
      <c r="P3076" s="30"/>
      <c r="Z3076" s="44"/>
      <c r="AA3076" s="44"/>
      <c r="AB3076" s="44"/>
    </row>
    <row r="3077" s="35" customFormat="1" customHeight="1" spans="1:28">
      <c r="A3077" s="30"/>
      <c r="B3077" s="38">
        <v>46120</v>
      </c>
      <c r="C3077" s="69" t="s">
        <v>26</v>
      </c>
      <c r="D3077" s="30" t="s">
        <v>33</v>
      </c>
      <c r="E3077" s="30" t="s">
        <v>371</v>
      </c>
      <c r="F3077" s="56">
        <v>2518.13</v>
      </c>
      <c r="G3077" s="30"/>
      <c r="H3077" s="32">
        <v>248860.57</v>
      </c>
      <c r="I3077" s="31" t="s">
        <v>231</v>
      </c>
      <c r="J3077" s="30"/>
      <c r="K3077" s="31"/>
      <c r="L3077" s="30">
        <v>202604</v>
      </c>
      <c r="M3077" s="31"/>
      <c r="N3077" s="30">
        <v>202604</v>
      </c>
      <c r="O3077" s="31"/>
      <c r="P3077" s="30"/>
      <c r="Z3077" s="44"/>
      <c r="AA3077" s="44"/>
      <c r="AB3077" s="44"/>
    </row>
    <row r="3078" s="35" customFormat="1" customHeight="1" spans="1:28">
      <c r="A3078" s="30"/>
      <c r="B3078" s="38">
        <v>46120</v>
      </c>
      <c r="C3078" s="69" t="s">
        <v>26</v>
      </c>
      <c r="D3078" s="30" t="s">
        <v>33</v>
      </c>
      <c r="E3078" s="30" t="s">
        <v>367</v>
      </c>
      <c r="F3078" s="56">
        <v>2834.7</v>
      </c>
      <c r="G3078" s="30"/>
      <c r="H3078" s="32">
        <v>251695.27</v>
      </c>
      <c r="I3078" s="31" t="s">
        <v>205</v>
      </c>
      <c r="J3078" s="30"/>
      <c r="K3078" s="31"/>
      <c r="L3078" s="30">
        <v>202604</v>
      </c>
      <c r="M3078" s="31"/>
      <c r="N3078" s="30">
        <v>202604</v>
      </c>
      <c r="O3078" s="31"/>
      <c r="P3078" s="30"/>
      <c r="Z3078" s="44"/>
      <c r="AA3078" s="44"/>
      <c r="AB3078" s="44"/>
    </row>
    <row r="3079" s="35" customFormat="1" customHeight="1" spans="1:28">
      <c r="A3079" s="30"/>
      <c r="B3079" s="38">
        <v>46120</v>
      </c>
      <c r="C3079" s="69" t="s">
        <v>26</v>
      </c>
      <c r="D3079" s="30" t="s">
        <v>33</v>
      </c>
      <c r="E3079" s="30" t="s">
        <v>362</v>
      </c>
      <c r="F3079" s="56">
        <v>1549.03</v>
      </c>
      <c r="G3079" s="30"/>
      <c r="H3079" s="32">
        <v>253244.3</v>
      </c>
      <c r="I3079" s="31" t="s">
        <v>233</v>
      </c>
      <c r="J3079" s="30"/>
      <c r="K3079" s="31"/>
      <c r="L3079" s="30">
        <v>202604</v>
      </c>
      <c r="M3079" s="31"/>
      <c r="N3079" s="30">
        <v>202604</v>
      </c>
      <c r="O3079" s="31"/>
      <c r="P3079" s="30"/>
      <c r="Z3079" s="44"/>
      <c r="AA3079" s="44"/>
      <c r="AB3079" s="44"/>
    </row>
    <row r="3080" s="35" customFormat="1" customHeight="1" spans="1:28">
      <c r="A3080" s="30"/>
      <c r="B3080" s="38">
        <v>46120</v>
      </c>
      <c r="C3080" s="69" t="s">
        <v>26</v>
      </c>
      <c r="D3080" s="30" t="s">
        <v>33</v>
      </c>
      <c r="E3080" s="30" t="s">
        <v>361</v>
      </c>
      <c r="F3080" s="56">
        <v>1416.38</v>
      </c>
      <c r="G3080" s="30"/>
      <c r="H3080" s="32">
        <v>254660.68</v>
      </c>
      <c r="I3080" s="31" t="s">
        <v>114</v>
      </c>
      <c r="J3080" s="30"/>
      <c r="K3080" s="31"/>
      <c r="L3080" s="30">
        <v>202604</v>
      </c>
      <c r="M3080" s="31"/>
      <c r="N3080" s="30">
        <v>202604</v>
      </c>
      <c r="O3080" s="31"/>
      <c r="P3080" s="30"/>
      <c r="Z3080" s="44"/>
      <c r="AA3080" s="44"/>
      <c r="AB3080" s="44"/>
    </row>
    <row r="3081" s="35" customFormat="1" customHeight="1" spans="1:28">
      <c r="A3081" s="30"/>
      <c r="B3081" s="38">
        <v>46120</v>
      </c>
      <c r="C3081" s="69" t="s">
        <v>26</v>
      </c>
      <c r="D3081" s="30" t="s">
        <v>33</v>
      </c>
      <c r="E3081" s="30" t="s">
        <v>368</v>
      </c>
      <c r="F3081" s="56">
        <v>4635.8</v>
      </c>
      <c r="G3081" s="30"/>
      <c r="H3081" s="32">
        <v>259296.48</v>
      </c>
      <c r="I3081" s="31" t="s">
        <v>196</v>
      </c>
      <c r="J3081" s="30"/>
      <c r="K3081" s="31"/>
      <c r="L3081" s="30">
        <v>202604</v>
      </c>
      <c r="M3081" s="31"/>
      <c r="N3081" s="30">
        <v>202604</v>
      </c>
      <c r="O3081" s="31"/>
      <c r="P3081" s="30"/>
      <c r="Z3081" s="44"/>
      <c r="AA3081" s="44"/>
      <c r="AB3081" s="44"/>
    </row>
    <row r="3082" s="35" customFormat="1" customHeight="1" spans="1:28">
      <c r="A3082" s="30"/>
      <c r="B3082" s="38">
        <v>46120</v>
      </c>
      <c r="C3082" s="69" t="s">
        <v>26</v>
      </c>
      <c r="D3082" s="30" t="s">
        <v>33</v>
      </c>
      <c r="E3082" s="30" t="s">
        <v>369</v>
      </c>
      <c r="F3082" s="56">
        <v>5356</v>
      </c>
      <c r="G3082" s="30"/>
      <c r="H3082" s="32">
        <v>264652.48</v>
      </c>
      <c r="I3082" s="31" t="s">
        <v>227</v>
      </c>
      <c r="J3082" s="30"/>
      <c r="K3082" s="31"/>
      <c r="L3082" s="30">
        <v>202604</v>
      </c>
      <c r="M3082" s="31"/>
      <c r="N3082" s="30">
        <v>202604</v>
      </c>
      <c r="O3082" s="31"/>
      <c r="P3082" s="30"/>
      <c r="Z3082" s="44"/>
      <c r="AA3082" s="44"/>
      <c r="AB3082" s="44"/>
    </row>
    <row r="3083" s="35" customFormat="1" customHeight="1" spans="1:28">
      <c r="A3083" s="30"/>
      <c r="B3083" s="38">
        <v>46120</v>
      </c>
      <c r="C3083" s="69" t="s">
        <v>26</v>
      </c>
      <c r="D3083" s="30" t="s">
        <v>33</v>
      </c>
      <c r="E3083" s="30" t="s">
        <v>374</v>
      </c>
      <c r="F3083" s="56">
        <v>2552.1</v>
      </c>
      <c r="G3083" s="30"/>
      <c r="H3083" s="32">
        <v>267204.58</v>
      </c>
      <c r="I3083" s="31" t="s">
        <v>221</v>
      </c>
      <c r="J3083" s="30"/>
      <c r="K3083" s="31"/>
      <c r="L3083" s="30">
        <v>202604</v>
      </c>
      <c r="M3083" s="31"/>
      <c r="N3083" s="30">
        <v>202604</v>
      </c>
      <c r="O3083" s="31"/>
      <c r="P3083" s="30"/>
      <c r="Z3083" s="44"/>
      <c r="AA3083" s="44"/>
      <c r="AB3083" s="44"/>
    </row>
    <row r="3084" s="35" customFormat="1" customHeight="1" spans="1:28">
      <c r="A3084" s="30"/>
      <c r="B3084" s="38">
        <v>46121</v>
      </c>
      <c r="C3084" s="69" t="s">
        <v>26</v>
      </c>
      <c r="D3084" s="30" t="s">
        <v>33</v>
      </c>
      <c r="E3084" s="30" t="s">
        <v>789</v>
      </c>
      <c r="F3084" s="56"/>
      <c r="G3084" s="30">
        <v>36000</v>
      </c>
      <c r="H3084" s="32">
        <v>231204.58</v>
      </c>
      <c r="I3084" s="31" t="s">
        <v>52</v>
      </c>
      <c r="J3084" s="30"/>
      <c r="K3084" s="31"/>
      <c r="L3084" s="30">
        <v>202604</v>
      </c>
      <c r="M3084" s="31"/>
      <c r="N3084" s="30">
        <v>202604</v>
      </c>
      <c r="O3084" s="31"/>
      <c r="P3084" s="30"/>
      <c r="Z3084" s="44"/>
      <c r="AA3084" s="44"/>
      <c r="AB3084" s="44"/>
    </row>
    <row r="3085" s="35" customFormat="1" customHeight="1" spans="1:28">
      <c r="A3085" s="30"/>
      <c r="B3085" s="38">
        <v>46126</v>
      </c>
      <c r="C3085" s="69" t="s">
        <v>26</v>
      </c>
      <c r="D3085" s="30" t="s">
        <v>33</v>
      </c>
      <c r="E3085" s="30" t="s">
        <v>790</v>
      </c>
      <c r="F3085" s="56"/>
      <c r="G3085" s="30">
        <v>26000</v>
      </c>
      <c r="H3085" s="32">
        <v>205204.58</v>
      </c>
      <c r="I3085" s="31" t="s">
        <v>41</v>
      </c>
      <c r="J3085" s="30"/>
      <c r="K3085" s="31"/>
      <c r="L3085" s="30">
        <v>202604</v>
      </c>
      <c r="M3085" s="31"/>
      <c r="N3085" s="30">
        <v>202604</v>
      </c>
      <c r="O3085" s="31"/>
      <c r="P3085" s="30"/>
      <c r="Z3085" s="44"/>
      <c r="AA3085" s="44"/>
      <c r="AB3085" s="44"/>
    </row>
    <row r="3086" s="35" customFormat="1" customHeight="1" spans="1:28">
      <c r="A3086" s="30"/>
      <c r="B3086" s="38">
        <v>46126</v>
      </c>
      <c r="C3086" s="69" t="s">
        <v>26</v>
      </c>
      <c r="D3086" s="30" t="s">
        <v>33</v>
      </c>
      <c r="E3086" s="30" t="s">
        <v>791</v>
      </c>
      <c r="F3086" s="56"/>
      <c r="G3086" s="30">
        <v>13000</v>
      </c>
      <c r="H3086" s="32">
        <v>192204.58</v>
      </c>
      <c r="I3086" s="31" t="s">
        <v>264</v>
      </c>
      <c r="J3086" s="30"/>
      <c r="K3086" s="31"/>
      <c r="L3086" s="30">
        <v>202604</v>
      </c>
      <c r="M3086" s="31"/>
      <c r="N3086" s="30">
        <v>202604</v>
      </c>
      <c r="O3086" s="31"/>
      <c r="P3086" s="30"/>
      <c r="Z3086" s="44"/>
      <c r="AA3086" s="44"/>
      <c r="AB3086" s="44"/>
    </row>
    <row r="3087" s="35" customFormat="1" customHeight="1" spans="1:28">
      <c r="A3087" s="30"/>
      <c r="B3087" s="38">
        <v>46126</v>
      </c>
      <c r="C3087" s="69" t="s">
        <v>26</v>
      </c>
      <c r="D3087" s="30" t="s">
        <v>33</v>
      </c>
      <c r="E3087" s="30" t="s">
        <v>362</v>
      </c>
      <c r="F3087" s="56">
        <v>1487.5</v>
      </c>
      <c r="G3087" s="30"/>
      <c r="H3087" s="32">
        <v>193692.08</v>
      </c>
      <c r="I3087" s="31" t="s">
        <v>233</v>
      </c>
      <c r="J3087" s="30"/>
      <c r="K3087" s="31"/>
      <c r="L3087" s="30">
        <v>202604</v>
      </c>
      <c r="M3087" s="31"/>
      <c r="N3087" s="30">
        <v>202604</v>
      </c>
      <c r="O3087" s="31"/>
      <c r="P3087" s="30"/>
      <c r="Z3087" s="44"/>
      <c r="AA3087" s="44"/>
      <c r="AB3087" s="44"/>
    </row>
    <row r="3088" s="35" customFormat="1" customHeight="1" spans="1:28">
      <c r="A3088" s="30"/>
      <c r="B3088" s="38">
        <v>46126</v>
      </c>
      <c r="C3088" s="69" t="s">
        <v>26</v>
      </c>
      <c r="D3088" s="30" t="s">
        <v>33</v>
      </c>
      <c r="E3088" s="30" t="s">
        <v>365</v>
      </c>
      <c r="F3088" s="56">
        <v>2167.4</v>
      </c>
      <c r="G3088" s="30"/>
      <c r="H3088" s="32">
        <v>195859.48</v>
      </c>
      <c r="I3088" s="31" t="s">
        <v>213</v>
      </c>
      <c r="J3088" s="30"/>
      <c r="K3088" s="31"/>
      <c r="L3088" s="30">
        <v>202604</v>
      </c>
      <c r="M3088" s="31"/>
      <c r="N3088" s="30">
        <v>202604</v>
      </c>
      <c r="O3088" s="31"/>
      <c r="P3088" s="30"/>
      <c r="Z3088" s="44"/>
      <c r="AA3088" s="44"/>
      <c r="AB3088" s="44"/>
    </row>
    <row r="3089" s="35" customFormat="1" customHeight="1" spans="1:28">
      <c r="A3089" s="30"/>
      <c r="B3089" s="38">
        <v>46126</v>
      </c>
      <c r="C3089" s="69" t="s">
        <v>26</v>
      </c>
      <c r="D3089" s="30" t="s">
        <v>33</v>
      </c>
      <c r="E3089" s="30" t="s">
        <v>366</v>
      </c>
      <c r="F3089" s="56">
        <v>1354.37</v>
      </c>
      <c r="G3089" s="86"/>
      <c r="H3089" s="32">
        <v>197213.85</v>
      </c>
      <c r="I3089" s="31" t="s">
        <v>264</v>
      </c>
      <c r="J3089" s="30"/>
      <c r="K3089" s="31"/>
      <c r="L3089" s="30">
        <v>202604</v>
      </c>
      <c r="M3089" s="31"/>
      <c r="N3089" s="30">
        <v>202604</v>
      </c>
      <c r="O3089" s="31"/>
      <c r="P3089" s="30"/>
      <c r="Z3089" s="44"/>
      <c r="AA3089" s="44"/>
      <c r="AB3089" s="44"/>
    </row>
    <row r="3090" s="35" customFormat="1" customHeight="1" spans="1:28">
      <c r="A3090" s="30"/>
      <c r="B3090" s="38">
        <v>46126</v>
      </c>
      <c r="C3090" s="69" t="s">
        <v>26</v>
      </c>
      <c r="D3090" s="30" t="s">
        <v>33</v>
      </c>
      <c r="E3090" s="30" t="s">
        <v>360</v>
      </c>
      <c r="F3090" s="56">
        <v>2643.7</v>
      </c>
      <c r="G3090" s="87"/>
      <c r="H3090" s="32">
        <v>199857.55</v>
      </c>
      <c r="I3090" s="31" t="s">
        <v>216</v>
      </c>
      <c r="J3090" s="30"/>
      <c r="K3090" s="31"/>
      <c r="L3090" s="30">
        <v>202604</v>
      </c>
      <c r="M3090" s="31"/>
      <c r="N3090" s="30">
        <v>202604</v>
      </c>
      <c r="O3090" s="31"/>
      <c r="P3090" s="30"/>
      <c r="Z3090" s="44"/>
      <c r="AA3090" s="44"/>
      <c r="AB3090" s="44"/>
    </row>
    <row r="3091" s="35" customFormat="1" customHeight="1" spans="1:28">
      <c r="A3091" s="30"/>
      <c r="B3091" s="38">
        <v>46126</v>
      </c>
      <c r="C3091" s="69" t="s">
        <v>26</v>
      </c>
      <c r="D3091" s="30" t="s">
        <v>33</v>
      </c>
      <c r="E3091" s="30" t="s">
        <v>368</v>
      </c>
      <c r="F3091" s="56">
        <v>4179</v>
      </c>
      <c r="G3091" s="30"/>
      <c r="H3091" s="32">
        <v>204036.55</v>
      </c>
      <c r="I3091" s="31" t="s">
        <v>196</v>
      </c>
      <c r="J3091" s="30"/>
      <c r="K3091" s="31"/>
      <c r="L3091" s="30">
        <v>202604</v>
      </c>
      <c r="M3091" s="31"/>
      <c r="N3091" s="30">
        <v>202604</v>
      </c>
      <c r="O3091" s="31"/>
      <c r="P3091" s="30"/>
      <c r="Z3091" s="44"/>
      <c r="AA3091" s="44"/>
      <c r="AB3091" s="44"/>
    </row>
    <row r="3092" s="35" customFormat="1" customHeight="1" spans="1:28">
      <c r="A3092" s="30"/>
      <c r="B3092" s="38">
        <v>46127</v>
      </c>
      <c r="C3092" s="69" t="s">
        <v>26</v>
      </c>
      <c r="D3092" s="30" t="s">
        <v>33</v>
      </c>
      <c r="E3092" s="30" t="s">
        <v>372</v>
      </c>
      <c r="F3092" s="56">
        <v>8043.8</v>
      </c>
      <c r="G3092" s="30"/>
      <c r="H3092" s="32">
        <v>212080.35</v>
      </c>
      <c r="I3092" s="31" t="s">
        <v>117</v>
      </c>
      <c r="J3092" s="30"/>
      <c r="K3092" s="31"/>
      <c r="L3092" s="30">
        <v>202604</v>
      </c>
      <c r="M3092" s="31"/>
      <c r="N3092" s="30">
        <v>202604</v>
      </c>
      <c r="O3092" s="31"/>
      <c r="P3092" s="30"/>
      <c r="Z3092" s="44"/>
      <c r="AA3092" s="44"/>
      <c r="AB3092" s="44"/>
    </row>
    <row r="3093" s="35" customFormat="1" customHeight="1" spans="1:28">
      <c r="A3093" s="30"/>
      <c r="B3093" s="38">
        <v>46127</v>
      </c>
      <c r="C3093" s="69" t="s">
        <v>26</v>
      </c>
      <c r="D3093" s="30" t="s">
        <v>33</v>
      </c>
      <c r="E3093" s="30" t="s">
        <v>359</v>
      </c>
      <c r="F3093" s="56">
        <v>2081</v>
      </c>
      <c r="G3093" s="30"/>
      <c r="H3093" s="32">
        <v>214161.35</v>
      </c>
      <c r="I3093" s="31" t="s">
        <v>219</v>
      </c>
      <c r="J3093" s="30"/>
      <c r="K3093" s="31"/>
      <c r="L3093" s="30">
        <v>202604</v>
      </c>
      <c r="M3093" s="31"/>
      <c r="N3093" s="30">
        <v>202604</v>
      </c>
      <c r="O3093" s="31"/>
      <c r="P3093" s="30"/>
      <c r="Z3093" s="44"/>
      <c r="AA3093" s="44"/>
      <c r="AB3093" s="44"/>
    </row>
    <row r="3094" s="35" customFormat="1" customHeight="1" spans="1:28">
      <c r="A3094" s="30"/>
      <c r="B3094" s="38">
        <v>46127</v>
      </c>
      <c r="C3094" s="69" t="s">
        <v>26</v>
      </c>
      <c r="D3094" s="30" t="s">
        <v>33</v>
      </c>
      <c r="E3094" s="30" t="s">
        <v>780</v>
      </c>
      <c r="F3094" s="56">
        <v>3299.6</v>
      </c>
      <c r="G3094" s="30"/>
      <c r="H3094" s="32">
        <v>217460.95</v>
      </c>
      <c r="I3094" s="31" t="s">
        <v>103</v>
      </c>
      <c r="J3094" s="30"/>
      <c r="K3094" s="31"/>
      <c r="L3094" s="30">
        <v>202604</v>
      </c>
      <c r="M3094" s="31"/>
      <c r="N3094" s="30">
        <v>202604</v>
      </c>
      <c r="O3094" s="31"/>
      <c r="P3094" s="30"/>
      <c r="Z3094" s="44"/>
      <c r="AA3094" s="44"/>
      <c r="AB3094" s="44"/>
    </row>
    <row r="3095" s="35" customFormat="1" customHeight="1" spans="1:28">
      <c r="A3095" s="30"/>
      <c r="B3095" s="38">
        <v>46127</v>
      </c>
      <c r="C3095" s="69" t="s">
        <v>26</v>
      </c>
      <c r="D3095" s="30" t="s">
        <v>33</v>
      </c>
      <c r="E3095" s="30" t="s">
        <v>374</v>
      </c>
      <c r="F3095" s="56">
        <v>2155</v>
      </c>
      <c r="G3095" s="30"/>
      <c r="H3095" s="32">
        <v>219615.95</v>
      </c>
      <c r="I3095" s="31" t="s">
        <v>221</v>
      </c>
      <c r="J3095" s="30"/>
      <c r="K3095" s="31"/>
      <c r="L3095" s="30">
        <v>202604</v>
      </c>
      <c r="M3095" s="31"/>
      <c r="N3095" s="30">
        <v>202604</v>
      </c>
      <c r="O3095" s="31"/>
      <c r="P3095" s="30"/>
      <c r="Z3095" s="44"/>
      <c r="AA3095" s="44"/>
      <c r="AB3095" s="44"/>
    </row>
    <row r="3096" s="35" customFormat="1" customHeight="1" spans="1:28">
      <c r="A3096" s="30"/>
      <c r="B3096" s="38">
        <v>46127</v>
      </c>
      <c r="C3096" s="69" t="s">
        <v>26</v>
      </c>
      <c r="D3096" s="30" t="s">
        <v>33</v>
      </c>
      <c r="E3096" s="30" t="s">
        <v>371</v>
      </c>
      <c r="F3096" s="56">
        <v>3142.02</v>
      </c>
      <c r="G3096" s="30"/>
      <c r="H3096" s="32">
        <v>222757.97</v>
      </c>
      <c r="I3096" s="31" t="s">
        <v>231</v>
      </c>
      <c r="J3096" s="30"/>
      <c r="K3096" s="31"/>
      <c r="L3096" s="30">
        <v>202604</v>
      </c>
      <c r="M3096" s="31"/>
      <c r="N3096" s="30">
        <v>202604</v>
      </c>
      <c r="O3096" s="31"/>
      <c r="P3096" s="30"/>
      <c r="Z3096" s="44"/>
      <c r="AA3096" s="44"/>
      <c r="AB3096" s="44"/>
    </row>
    <row r="3097" s="35" customFormat="1" customHeight="1" spans="1:28">
      <c r="A3097" s="30"/>
      <c r="B3097" s="38">
        <v>46127</v>
      </c>
      <c r="C3097" s="69" t="s">
        <v>26</v>
      </c>
      <c r="D3097" s="30" t="s">
        <v>33</v>
      </c>
      <c r="E3097" s="30" t="s">
        <v>361</v>
      </c>
      <c r="F3097" s="56">
        <v>666.01</v>
      </c>
      <c r="G3097" s="30"/>
      <c r="H3097" s="32">
        <v>223423.98</v>
      </c>
      <c r="I3097" s="31" t="s">
        <v>114</v>
      </c>
      <c r="J3097" s="30"/>
      <c r="K3097" s="31"/>
      <c r="L3097" s="30">
        <v>202604</v>
      </c>
      <c r="M3097" s="31"/>
      <c r="N3097" s="30">
        <v>202604</v>
      </c>
      <c r="O3097" s="31"/>
      <c r="P3097" s="30"/>
      <c r="Z3097" s="44"/>
      <c r="AA3097" s="44"/>
      <c r="AB3097" s="44"/>
    </row>
    <row r="3098" s="35" customFormat="1" customHeight="1" spans="1:28">
      <c r="A3098" s="30"/>
      <c r="B3098" s="38">
        <v>46127</v>
      </c>
      <c r="C3098" s="69" t="s">
        <v>26</v>
      </c>
      <c r="D3098" s="30" t="s">
        <v>33</v>
      </c>
      <c r="E3098" s="30" t="s">
        <v>363</v>
      </c>
      <c r="F3098" s="56">
        <v>2648.8</v>
      </c>
      <c r="G3098" s="30"/>
      <c r="H3098" s="32">
        <v>226072.78</v>
      </c>
      <c r="I3098" s="31" t="s">
        <v>191</v>
      </c>
      <c r="J3098" s="30"/>
      <c r="K3098" s="31"/>
      <c r="L3098" s="30">
        <v>202604</v>
      </c>
      <c r="M3098" s="31"/>
      <c r="N3098" s="30">
        <v>202604</v>
      </c>
      <c r="O3098" s="31"/>
      <c r="P3098" s="30"/>
      <c r="Z3098" s="44"/>
      <c r="AA3098" s="44"/>
      <c r="AB3098" s="44"/>
    </row>
    <row r="3099" s="35" customFormat="1" customHeight="1" spans="1:28">
      <c r="A3099" s="30"/>
      <c r="B3099" s="38">
        <v>46127</v>
      </c>
      <c r="C3099" s="69" t="s">
        <v>26</v>
      </c>
      <c r="D3099" s="30" t="s">
        <v>33</v>
      </c>
      <c r="E3099" s="30" t="s">
        <v>369</v>
      </c>
      <c r="F3099" s="56">
        <v>6111.13</v>
      </c>
      <c r="G3099" s="30"/>
      <c r="H3099" s="32">
        <v>232183.91</v>
      </c>
      <c r="I3099" s="31" t="s">
        <v>227</v>
      </c>
      <c r="J3099" s="30"/>
      <c r="K3099" s="31"/>
      <c r="L3099" s="30">
        <v>202604</v>
      </c>
      <c r="M3099" s="31"/>
      <c r="N3099" s="30">
        <v>202604</v>
      </c>
      <c r="O3099" s="31"/>
      <c r="P3099" s="30"/>
      <c r="Z3099" s="44"/>
      <c r="AA3099" s="44"/>
      <c r="AB3099" s="44"/>
    </row>
    <row r="3100" s="35" customFormat="1" customHeight="1" spans="1:28">
      <c r="A3100" s="30"/>
      <c r="B3100" s="38">
        <v>46127</v>
      </c>
      <c r="C3100" s="69" t="s">
        <v>26</v>
      </c>
      <c r="D3100" s="30" t="s">
        <v>33</v>
      </c>
      <c r="E3100" s="30" t="s">
        <v>364</v>
      </c>
      <c r="F3100" s="56">
        <v>3499.25</v>
      </c>
      <c r="G3100" s="30"/>
      <c r="H3100" s="32">
        <v>235683.16</v>
      </c>
      <c r="I3100" s="31" t="s">
        <v>235</v>
      </c>
      <c r="J3100" s="30"/>
      <c r="K3100" s="31"/>
      <c r="L3100" s="30">
        <v>202604</v>
      </c>
      <c r="M3100" s="31"/>
      <c r="N3100" s="30">
        <v>202604</v>
      </c>
      <c r="O3100" s="31"/>
      <c r="P3100" s="30"/>
      <c r="Z3100" s="44"/>
      <c r="AA3100" s="44"/>
      <c r="AB3100" s="44"/>
    </row>
    <row r="3101" s="35" customFormat="1" customHeight="1" spans="1:28">
      <c r="A3101" s="30"/>
      <c r="B3101" s="38">
        <v>46127</v>
      </c>
      <c r="C3101" s="69" t="s">
        <v>26</v>
      </c>
      <c r="D3101" s="30" t="s">
        <v>33</v>
      </c>
      <c r="E3101" s="30" t="s">
        <v>367</v>
      </c>
      <c r="F3101" s="56">
        <v>4834.9</v>
      </c>
      <c r="G3101" s="30"/>
      <c r="H3101" s="32">
        <v>240518.06</v>
      </c>
      <c r="I3101" s="31" t="s">
        <v>205</v>
      </c>
      <c r="J3101" s="30"/>
      <c r="K3101" s="31"/>
      <c r="L3101" s="30">
        <v>202604</v>
      </c>
      <c r="M3101" s="31"/>
      <c r="N3101" s="30">
        <v>202604</v>
      </c>
      <c r="O3101" s="31"/>
      <c r="P3101" s="30"/>
      <c r="Z3101" s="44"/>
      <c r="AA3101" s="44"/>
      <c r="AB3101" s="44"/>
    </row>
    <row r="3102" s="35" customFormat="1" customHeight="1" spans="1:28">
      <c r="A3102" s="30"/>
      <c r="B3102" s="38">
        <v>46132</v>
      </c>
      <c r="C3102" s="69" t="s">
        <v>26</v>
      </c>
      <c r="D3102" s="30" t="s">
        <v>33</v>
      </c>
      <c r="E3102" s="30" t="s">
        <v>367</v>
      </c>
      <c r="F3102" s="56">
        <v>2577.5</v>
      </c>
      <c r="G3102" s="30"/>
      <c r="H3102" s="32">
        <v>243095.56</v>
      </c>
      <c r="I3102" s="31" t="s">
        <v>205</v>
      </c>
      <c r="J3102" s="30"/>
      <c r="K3102" s="31"/>
      <c r="L3102" s="30">
        <v>202604</v>
      </c>
      <c r="M3102" s="31"/>
      <c r="N3102" s="30">
        <v>202604</v>
      </c>
      <c r="O3102" s="31"/>
      <c r="P3102" s="30"/>
      <c r="Z3102" s="44"/>
      <c r="AA3102" s="44"/>
      <c r="AB3102" s="44"/>
    </row>
    <row r="3103" s="35" customFormat="1" customHeight="1" spans="1:28">
      <c r="A3103" s="30"/>
      <c r="B3103" s="38">
        <v>46133</v>
      </c>
      <c r="C3103" s="69" t="s">
        <v>26</v>
      </c>
      <c r="D3103" s="30" t="s">
        <v>33</v>
      </c>
      <c r="E3103" s="30" t="s">
        <v>365</v>
      </c>
      <c r="F3103" s="56">
        <v>1393.81</v>
      </c>
      <c r="G3103" s="57"/>
      <c r="H3103" s="32">
        <v>244489.37</v>
      </c>
      <c r="I3103" s="31" t="s">
        <v>213</v>
      </c>
      <c r="J3103" s="30"/>
      <c r="K3103" s="31"/>
      <c r="L3103" s="30">
        <v>202604</v>
      </c>
      <c r="M3103" s="31"/>
      <c r="N3103" s="30">
        <v>202604</v>
      </c>
      <c r="O3103" s="31"/>
      <c r="P3103" s="30"/>
      <c r="Z3103" s="44"/>
      <c r="AA3103" s="44"/>
      <c r="AB3103" s="44"/>
    </row>
    <row r="3104" s="35" customFormat="1" customHeight="1" spans="1:28">
      <c r="A3104" s="30"/>
      <c r="B3104" s="38">
        <v>46133</v>
      </c>
      <c r="C3104" s="69" t="s">
        <v>26</v>
      </c>
      <c r="D3104" s="30" t="s">
        <v>33</v>
      </c>
      <c r="E3104" s="30" t="s">
        <v>366</v>
      </c>
      <c r="F3104" s="56">
        <v>1468.3</v>
      </c>
      <c r="G3104" s="88"/>
      <c r="H3104" s="32">
        <v>245957.67</v>
      </c>
      <c r="I3104" s="31" t="s">
        <v>264</v>
      </c>
      <c r="J3104" s="30"/>
      <c r="K3104" s="31"/>
      <c r="L3104" s="30">
        <v>202604</v>
      </c>
      <c r="M3104" s="31"/>
      <c r="N3104" s="30">
        <v>202604</v>
      </c>
      <c r="O3104" s="31"/>
      <c r="P3104" s="30"/>
      <c r="Z3104" s="44"/>
      <c r="AA3104" s="44"/>
      <c r="AB3104" s="44"/>
    </row>
    <row r="3105" s="35" customFormat="1" customHeight="1" spans="1:28">
      <c r="A3105" s="30"/>
      <c r="B3105" s="38">
        <v>46133</v>
      </c>
      <c r="C3105" s="69" t="s">
        <v>26</v>
      </c>
      <c r="D3105" s="30" t="s">
        <v>33</v>
      </c>
      <c r="E3105" s="30" t="s">
        <v>361</v>
      </c>
      <c r="F3105" s="56">
        <v>1091.63</v>
      </c>
      <c r="G3105" s="30"/>
      <c r="H3105" s="32">
        <v>247049.3</v>
      </c>
      <c r="I3105" s="31" t="s">
        <v>114</v>
      </c>
      <c r="J3105" s="30"/>
      <c r="K3105" s="31"/>
      <c r="L3105" s="30">
        <v>202604</v>
      </c>
      <c r="M3105" s="31"/>
      <c r="N3105" s="30">
        <v>202604</v>
      </c>
      <c r="O3105" s="31"/>
      <c r="P3105" s="30"/>
      <c r="Z3105" s="44"/>
      <c r="AA3105" s="44"/>
      <c r="AB3105" s="44"/>
    </row>
    <row r="3106" s="35" customFormat="1" customHeight="1" spans="1:28">
      <c r="A3106" s="30"/>
      <c r="B3106" s="38">
        <v>46133</v>
      </c>
      <c r="C3106" s="69" t="s">
        <v>26</v>
      </c>
      <c r="D3106" s="30" t="s">
        <v>33</v>
      </c>
      <c r="E3106" s="30" t="s">
        <v>360</v>
      </c>
      <c r="F3106" s="56">
        <v>1958.3</v>
      </c>
      <c r="G3106" s="30"/>
      <c r="H3106" s="32">
        <v>249007.6</v>
      </c>
      <c r="I3106" s="31" t="s">
        <v>216</v>
      </c>
      <c r="J3106" s="30"/>
      <c r="K3106" s="31"/>
      <c r="L3106" s="30">
        <v>202604</v>
      </c>
      <c r="M3106" s="31"/>
      <c r="N3106" s="30">
        <v>202604</v>
      </c>
      <c r="O3106" s="31"/>
      <c r="P3106" s="30"/>
      <c r="Z3106" s="44"/>
      <c r="AA3106" s="44"/>
      <c r="AB3106" s="44"/>
    </row>
    <row r="3107" s="35" customFormat="1" customHeight="1" spans="1:28">
      <c r="A3107" s="30"/>
      <c r="B3107" s="38">
        <v>46133</v>
      </c>
      <c r="C3107" s="69" t="s">
        <v>26</v>
      </c>
      <c r="D3107" s="30" t="s">
        <v>33</v>
      </c>
      <c r="E3107" s="30" t="s">
        <v>363</v>
      </c>
      <c r="F3107" s="56">
        <v>2179.3</v>
      </c>
      <c r="G3107" s="30"/>
      <c r="H3107" s="32">
        <v>251186.9</v>
      </c>
      <c r="I3107" s="31" t="s">
        <v>191</v>
      </c>
      <c r="J3107" s="30"/>
      <c r="K3107" s="31"/>
      <c r="L3107" s="30">
        <v>202604</v>
      </c>
      <c r="M3107" s="31"/>
      <c r="N3107" s="30">
        <v>202604</v>
      </c>
      <c r="O3107" s="31"/>
      <c r="P3107" s="30"/>
      <c r="Z3107" s="44"/>
      <c r="AA3107" s="44"/>
      <c r="AB3107" s="44"/>
    </row>
    <row r="3108" s="35" customFormat="1" customHeight="1" spans="1:28">
      <c r="A3108" s="30"/>
      <c r="B3108" s="38">
        <v>46133</v>
      </c>
      <c r="C3108" s="69" t="s">
        <v>26</v>
      </c>
      <c r="D3108" s="30" t="s">
        <v>33</v>
      </c>
      <c r="E3108" s="30" t="s">
        <v>372</v>
      </c>
      <c r="F3108" s="56">
        <v>5844.6</v>
      </c>
      <c r="G3108" s="30"/>
      <c r="H3108" s="32">
        <v>257031.5</v>
      </c>
      <c r="I3108" s="31" t="s">
        <v>117</v>
      </c>
      <c r="J3108" s="30"/>
      <c r="K3108" s="31"/>
      <c r="L3108" s="30">
        <v>202604</v>
      </c>
      <c r="M3108" s="31"/>
      <c r="N3108" s="30">
        <v>202604</v>
      </c>
      <c r="O3108" s="31"/>
      <c r="P3108" s="30"/>
      <c r="Z3108" s="44"/>
      <c r="AA3108" s="44"/>
      <c r="AB3108" s="44"/>
    </row>
    <row r="3109" s="35" customFormat="1" customHeight="1" spans="1:28">
      <c r="A3109" s="30"/>
      <c r="B3109" s="38">
        <v>46133</v>
      </c>
      <c r="C3109" s="69" t="s">
        <v>26</v>
      </c>
      <c r="D3109" s="30" t="s">
        <v>33</v>
      </c>
      <c r="E3109" s="30" t="s">
        <v>364</v>
      </c>
      <c r="F3109" s="56">
        <v>2318</v>
      </c>
      <c r="G3109" s="30"/>
      <c r="H3109" s="32">
        <v>259349.5</v>
      </c>
      <c r="I3109" s="31" t="s">
        <v>235</v>
      </c>
      <c r="J3109" s="30"/>
      <c r="K3109" s="31"/>
      <c r="L3109" s="30">
        <v>202604</v>
      </c>
      <c r="M3109" s="31"/>
      <c r="N3109" s="30">
        <v>202604</v>
      </c>
      <c r="O3109" s="31"/>
      <c r="P3109" s="30"/>
      <c r="Z3109" s="44"/>
      <c r="AA3109" s="44"/>
      <c r="AB3109" s="44"/>
    </row>
    <row r="3110" s="35" customFormat="1" customHeight="1" spans="1:28">
      <c r="A3110" s="30"/>
      <c r="B3110" s="38">
        <v>46133</v>
      </c>
      <c r="C3110" s="69" t="s">
        <v>26</v>
      </c>
      <c r="D3110" s="30" t="s">
        <v>33</v>
      </c>
      <c r="E3110" s="30" t="s">
        <v>782</v>
      </c>
      <c r="F3110" s="56">
        <v>69.77</v>
      </c>
      <c r="G3110" s="30"/>
      <c r="H3110" s="32">
        <v>259419.27</v>
      </c>
      <c r="I3110" s="31" t="s">
        <v>105</v>
      </c>
      <c r="J3110" s="30"/>
      <c r="K3110" s="31"/>
      <c r="L3110" s="30">
        <v>202604</v>
      </c>
      <c r="M3110" s="31"/>
      <c r="N3110" s="30">
        <v>202604</v>
      </c>
      <c r="O3110" s="31"/>
      <c r="P3110" s="30"/>
      <c r="Z3110" s="44"/>
      <c r="AA3110" s="44"/>
      <c r="AB3110" s="44"/>
    </row>
    <row r="3111" s="35" customFormat="1" customHeight="1" spans="1:28">
      <c r="A3111" s="30"/>
      <c r="B3111" s="38">
        <v>46134</v>
      </c>
      <c r="C3111" s="69" t="s">
        <v>26</v>
      </c>
      <c r="D3111" s="30" t="s">
        <v>33</v>
      </c>
      <c r="E3111" s="30" t="s">
        <v>369</v>
      </c>
      <c r="F3111" s="56">
        <v>5616.07</v>
      </c>
      <c r="G3111" s="30"/>
      <c r="H3111" s="32">
        <v>265035.34</v>
      </c>
      <c r="I3111" s="31" t="s">
        <v>227</v>
      </c>
      <c r="J3111" s="30"/>
      <c r="K3111" s="31"/>
      <c r="L3111" s="30">
        <v>202604</v>
      </c>
      <c r="M3111" s="31"/>
      <c r="N3111" s="30">
        <v>202604</v>
      </c>
      <c r="O3111" s="31"/>
      <c r="P3111" s="30"/>
      <c r="Z3111" s="44"/>
      <c r="AA3111" s="44"/>
      <c r="AB3111" s="44"/>
    </row>
    <row r="3112" s="35" customFormat="1" customHeight="1" spans="1:28">
      <c r="A3112" s="30"/>
      <c r="B3112" s="38">
        <v>46134</v>
      </c>
      <c r="C3112" s="69" t="s">
        <v>26</v>
      </c>
      <c r="D3112" s="30" t="s">
        <v>33</v>
      </c>
      <c r="E3112" s="30" t="s">
        <v>371</v>
      </c>
      <c r="F3112" s="56">
        <v>5445.12</v>
      </c>
      <c r="G3112" s="30"/>
      <c r="H3112" s="32">
        <v>270480.46</v>
      </c>
      <c r="I3112" s="31" t="s">
        <v>231</v>
      </c>
      <c r="J3112" s="30"/>
      <c r="K3112" s="31"/>
      <c r="L3112" s="30">
        <v>202604</v>
      </c>
      <c r="M3112" s="31"/>
      <c r="N3112" s="30">
        <v>202604</v>
      </c>
      <c r="O3112" s="31"/>
      <c r="P3112" s="30"/>
      <c r="Z3112" s="44"/>
      <c r="AA3112" s="44"/>
      <c r="AB3112" s="44"/>
    </row>
    <row r="3113" s="35" customFormat="1" customHeight="1" spans="1:28">
      <c r="A3113" s="30"/>
      <c r="B3113" s="38">
        <v>46134</v>
      </c>
      <c r="C3113" s="69" t="s">
        <v>26</v>
      </c>
      <c r="D3113" s="30" t="s">
        <v>33</v>
      </c>
      <c r="E3113" s="30" t="s">
        <v>359</v>
      </c>
      <c r="F3113" s="56">
        <v>2448</v>
      </c>
      <c r="G3113" s="30"/>
      <c r="H3113" s="32">
        <v>272928.46</v>
      </c>
      <c r="I3113" s="31" t="s">
        <v>219</v>
      </c>
      <c r="J3113" s="30"/>
      <c r="K3113" s="31"/>
      <c r="L3113" s="30">
        <v>202604</v>
      </c>
      <c r="M3113" s="31"/>
      <c r="N3113" s="30">
        <v>202604</v>
      </c>
      <c r="O3113" s="31"/>
      <c r="P3113" s="30"/>
      <c r="Z3113" s="44"/>
      <c r="AA3113" s="44"/>
      <c r="AB3113" s="44"/>
    </row>
    <row r="3114" s="35" customFormat="1" customHeight="1" spans="1:28">
      <c r="A3114" s="30"/>
      <c r="B3114" s="38">
        <v>46134</v>
      </c>
      <c r="C3114" s="69" t="s">
        <v>26</v>
      </c>
      <c r="D3114" s="30" t="s">
        <v>33</v>
      </c>
      <c r="E3114" s="30" t="s">
        <v>368</v>
      </c>
      <c r="F3114" s="56">
        <v>6044.5</v>
      </c>
      <c r="G3114" s="30"/>
      <c r="H3114" s="32">
        <v>278972.96</v>
      </c>
      <c r="I3114" s="31" t="s">
        <v>196</v>
      </c>
      <c r="J3114" s="30"/>
      <c r="K3114" s="31"/>
      <c r="L3114" s="30">
        <v>202604</v>
      </c>
      <c r="M3114" s="31"/>
      <c r="N3114" s="30">
        <v>202604</v>
      </c>
      <c r="O3114" s="31"/>
      <c r="P3114" s="30"/>
      <c r="Z3114" s="44"/>
      <c r="AA3114" s="44"/>
      <c r="AB3114" s="44"/>
    </row>
    <row r="3115" s="35" customFormat="1" customHeight="1" spans="1:28">
      <c r="A3115" s="30"/>
      <c r="B3115" s="38">
        <v>46134</v>
      </c>
      <c r="C3115" s="69" t="s">
        <v>26</v>
      </c>
      <c r="D3115" s="30" t="s">
        <v>33</v>
      </c>
      <c r="E3115" s="30" t="s">
        <v>780</v>
      </c>
      <c r="F3115" s="56">
        <v>3100.51</v>
      </c>
      <c r="G3115" s="30"/>
      <c r="H3115" s="32">
        <v>282073.47</v>
      </c>
      <c r="I3115" s="31" t="s">
        <v>103</v>
      </c>
      <c r="J3115" s="30"/>
      <c r="K3115" s="31"/>
      <c r="L3115" s="30">
        <v>202604</v>
      </c>
      <c r="M3115" s="31"/>
      <c r="N3115" s="30">
        <v>202604</v>
      </c>
      <c r="O3115" s="31"/>
      <c r="P3115" s="30"/>
      <c r="Z3115" s="44"/>
      <c r="AA3115" s="44"/>
      <c r="AB3115" s="44"/>
    </row>
    <row r="3116" s="35" customFormat="1" customHeight="1" spans="1:28">
      <c r="A3116" s="30"/>
      <c r="B3116" s="38">
        <v>46134</v>
      </c>
      <c r="C3116" s="69" t="s">
        <v>26</v>
      </c>
      <c r="D3116" s="30" t="s">
        <v>33</v>
      </c>
      <c r="E3116" s="30" t="s">
        <v>374</v>
      </c>
      <c r="F3116" s="56">
        <v>2566.1</v>
      </c>
      <c r="G3116" s="30"/>
      <c r="H3116" s="32">
        <v>284639.57</v>
      </c>
      <c r="I3116" s="31" t="s">
        <v>221</v>
      </c>
      <c r="J3116" s="30"/>
      <c r="K3116" s="31"/>
      <c r="L3116" s="30">
        <v>202604</v>
      </c>
      <c r="M3116" s="31"/>
      <c r="N3116" s="30">
        <v>202604</v>
      </c>
      <c r="O3116" s="31"/>
      <c r="P3116" s="30"/>
      <c r="Z3116" s="44"/>
      <c r="AA3116" s="44"/>
      <c r="AB3116" s="44"/>
    </row>
    <row r="3117" s="35" customFormat="1" customHeight="1" spans="1:28">
      <c r="A3117" s="30"/>
      <c r="B3117" s="38">
        <v>46134</v>
      </c>
      <c r="C3117" s="69" t="s">
        <v>26</v>
      </c>
      <c r="D3117" s="30" t="s">
        <v>33</v>
      </c>
      <c r="E3117" s="30" t="s">
        <v>362</v>
      </c>
      <c r="F3117" s="56">
        <v>1197.17</v>
      </c>
      <c r="G3117" s="30"/>
      <c r="H3117" s="32">
        <v>285836.74</v>
      </c>
      <c r="I3117" s="31" t="s">
        <v>233</v>
      </c>
      <c r="J3117" s="30"/>
      <c r="K3117" s="31"/>
      <c r="L3117" s="30">
        <v>202604</v>
      </c>
      <c r="M3117" s="31"/>
      <c r="N3117" s="30">
        <v>202604</v>
      </c>
      <c r="O3117" s="31"/>
      <c r="P3117" s="30"/>
      <c r="Z3117" s="44"/>
      <c r="AA3117" s="44"/>
      <c r="AB3117" s="44"/>
    </row>
    <row r="3118" s="35" customFormat="1" customHeight="1" spans="1:28">
      <c r="A3118" s="30"/>
      <c r="B3118" s="38">
        <v>46135</v>
      </c>
      <c r="C3118" s="69" t="s">
        <v>26</v>
      </c>
      <c r="D3118" s="30" t="s">
        <v>33</v>
      </c>
      <c r="E3118" s="30" t="s">
        <v>792</v>
      </c>
      <c r="F3118" s="56"/>
      <c r="G3118" s="30">
        <v>6000</v>
      </c>
      <c r="H3118" s="32">
        <v>279836.74</v>
      </c>
      <c r="I3118" s="31" t="s">
        <v>11</v>
      </c>
      <c r="J3118" s="30"/>
      <c r="K3118" s="31"/>
      <c r="L3118" s="30">
        <v>202604</v>
      </c>
      <c r="M3118" s="31"/>
      <c r="N3118" s="30">
        <v>202604</v>
      </c>
      <c r="O3118" s="31"/>
      <c r="P3118" s="30"/>
      <c r="Z3118" s="44"/>
      <c r="AA3118" s="44"/>
      <c r="AB3118" s="44"/>
    </row>
    <row r="3119" s="35" customFormat="1" customHeight="1" spans="1:28">
      <c r="A3119" s="30"/>
      <c r="B3119" s="38">
        <v>46135</v>
      </c>
      <c r="C3119" s="69" t="s">
        <v>26</v>
      </c>
      <c r="D3119" s="30" t="s">
        <v>33</v>
      </c>
      <c r="E3119" s="30" t="s">
        <v>793</v>
      </c>
      <c r="F3119" s="56"/>
      <c r="G3119" s="30">
        <v>3000</v>
      </c>
      <c r="H3119" s="32">
        <v>276836.74</v>
      </c>
      <c r="I3119" s="31" t="s">
        <v>11</v>
      </c>
      <c r="J3119" s="30"/>
      <c r="K3119" s="31"/>
      <c r="L3119" s="30">
        <v>202604</v>
      </c>
      <c r="M3119" s="31"/>
      <c r="N3119" s="30">
        <v>202604</v>
      </c>
      <c r="O3119" s="31"/>
      <c r="P3119" s="30"/>
      <c r="Z3119" s="44"/>
      <c r="AA3119" s="44"/>
      <c r="AB3119" s="44"/>
    </row>
    <row r="3120" s="35" customFormat="1" customHeight="1" spans="1:28">
      <c r="A3120" s="30"/>
      <c r="B3120" s="38">
        <v>46138</v>
      </c>
      <c r="C3120" s="69" t="s">
        <v>26</v>
      </c>
      <c r="D3120" s="30" t="s">
        <v>33</v>
      </c>
      <c r="E3120" s="30" t="s">
        <v>367</v>
      </c>
      <c r="F3120" s="56">
        <v>2747.8</v>
      </c>
      <c r="G3120" s="30"/>
      <c r="H3120" s="32">
        <v>279584.54</v>
      </c>
      <c r="I3120" s="31" t="s">
        <v>205</v>
      </c>
      <c r="J3120" s="30"/>
      <c r="K3120" s="31"/>
      <c r="L3120" s="30">
        <v>202604</v>
      </c>
      <c r="M3120" s="31"/>
      <c r="N3120" s="30">
        <v>202604</v>
      </c>
      <c r="O3120" s="31"/>
      <c r="P3120" s="30"/>
      <c r="Z3120" s="44"/>
      <c r="AA3120" s="44"/>
      <c r="AB3120" s="44"/>
    </row>
    <row r="3121" s="35" customFormat="1" customHeight="1" spans="1:28">
      <c r="A3121" s="30"/>
      <c r="B3121" s="38">
        <v>46143</v>
      </c>
      <c r="C3121" s="69" t="s">
        <v>26</v>
      </c>
      <c r="D3121" s="30" t="s">
        <v>33</v>
      </c>
      <c r="E3121" s="30" t="s">
        <v>362</v>
      </c>
      <c r="F3121" s="56">
        <v>1485.91</v>
      </c>
      <c r="G3121" s="30"/>
      <c r="H3121" s="32">
        <v>281070.45</v>
      </c>
      <c r="I3121" s="31" t="s">
        <v>233</v>
      </c>
      <c r="J3121" s="30"/>
      <c r="K3121" s="31"/>
      <c r="L3121" s="30">
        <v>202604</v>
      </c>
      <c r="M3121" s="31"/>
      <c r="N3121" s="30">
        <v>202605</v>
      </c>
      <c r="O3121" s="31"/>
      <c r="P3121" s="30"/>
      <c r="Z3121" s="44"/>
      <c r="AA3121" s="44"/>
      <c r="AB3121" s="44"/>
    </row>
    <row r="3122" s="35" customFormat="1" customHeight="1" spans="1:28">
      <c r="A3122" s="30"/>
      <c r="B3122" s="38">
        <v>46143</v>
      </c>
      <c r="C3122" s="69" t="s">
        <v>26</v>
      </c>
      <c r="D3122" s="30" t="s">
        <v>33</v>
      </c>
      <c r="E3122" s="30" t="s">
        <v>359</v>
      </c>
      <c r="F3122" s="56">
        <v>1913.3</v>
      </c>
      <c r="G3122" s="30"/>
      <c r="H3122" s="32">
        <v>282983.75</v>
      </c>
      <c r="I3122" s="31" t="s">
        <v>219</v>
      </c>
      <c r="J3122" s="30"/>
      <c r="K3122" s="31"/>
      <c r="L3122" s="30">
        <v>202604</v>
      </c>
      <c r="M3122" s="31"/>
      <c r="N3122" s="30">
        <v>202605</v>
      </c>
      <c r="O3122" s="31"/>
      <c r="P3122" s="30"/>
      <c r="Z3122" s="44"/>
      <c r="AA3122" s="44"/>
      <c r="AB3122" s="44"/>
    </row>
    <row r="3123" s="35" customFormat="1" customHeight="1" spans="1:28">
      <c r="A3123" s="30"/>
      <c r="B3123" s="38">
        <v>46143</v>
      </c>
      <c r="C3123" s="69" t="s">
        <v>26</v>
      </c>
      <c r="D3123" s="30" t="s">
        <v>33</v>
      </c>
      <c r="E3123" s="30" t="s">
        <v>367</v>
      </c>
      <c r="F3123" s="56">
        <v>2930.2</v>
      </c>
      <c r="G3123" s="30"/>
      <c r="H3123" s="32">
        <v>285913.95</v>
      </c>
      <c r="I3123" s="31" t="s">
        <v>205</v>
      </c>
      <c r="J3123" s="30"/>
      <c r="K3123" s="31"/>
      <c r="L3123" s="30">
        <v>202604</v>
      </c>
      <c r="M3123" s="31"/>
      <c r="N3123" s="30">
        <v>202605</v>
      </c>
      <c r="O3123" s="31"/>
      <c r="P3123" s="30"/>
      <c r="Z3123" s="44"/>
      <c r="AA3123" s="44"/>
      <c r="AB3123" s="44"/>
    </row>
    <row r="3124" s="35" customFormat="1" customHeight="1" spans="1:28">
      <c r="A3124" s="30"/>
      <c r="B3124" s="38">
        <v>46143</v>
      </c>
      <c r="C3124" s="69" t="s">
        <v>26</v>
      </c>
      <c r="D3124" s="30" t="s">
        <v>33</v>
      </c>
      <c r="E3124" s="30" t="s">
        <v>780</v>
      </c>
      <c r="F3124" s="56">
        <v>4904.6</v>
      </c>
      <c r="G3124" s="30"/>
      <c r="H3124" s="32">
        <v>290818.55</v>
      </c>
      <c r="I3124" s="31" t="s">
        <v>103</v>
      </c>
      <c r="J3124" s="30"/>
      <c r="K3124" s="31"/>
      <c r="L3124" s="30">
        <v>202604</v>
      </c>
      <c r="M3124" s="31"/>
      <c r="N3124" s="30">
        <v>202605</v>
      </c>
      <c r="O3124" s="31"/>
      <c r="P3124" s="30"/>
      <c r="Z3124" s="44"/>
      <c r="AA3124" s="44"/>
      <c r="AB3124" s="44"/>
    </row>
    <row r="3125" s="35" customFormat="1" customHeight="1" spans="1:28">
      <c r="A3125" s="30"/>
      <c r="B3125" s="38">
        <v>46143</v>
      </c>
      <c r="C3125" s="69" t="s">
        <v>26</v>
      </c>
      <c r="D3125" s="30" t="s">
        <v>33</v>
      </c>
      <c r="E3125" s="30" t="s">
        <v>365</v>
      </c>
      <c r="F3125" s="56">
        <v>2430.14</v>
      </c>
      <c r="G3125" s="30"/>
      <c r="H3125" s="32">
        <v>293248.69</v>
      </c>
      <c r="I3125" s="31" t="s">
        <v>213</v>
      </c>
      <c r="J3125" s="30"/>
      <c r="K3125" s="31"/>
      <c r="L3125" s="30">
        <v>202604</v>
      </c>
      <c r="M3125" s="31"/>
      <c r="N3125" s="30">
        <v>202605</v>
      </c>
      <c r="O3125" s="31"/>
      <c r="P3125" s="30"/>
      <c r="Z3125" s="44"/>
      <c r="AA3125" s="44"/>
      <c r="AB3125" s="44"/>
    </row>
    <row r="3126" s="35" customFormat="1" customHeight="1" spans="1:28">
      <c r="A3126" s="30"/>
      <c r="B3126" s="38">
        <v>46143</v>
      </c>
      <c r="C3126" s="69" t="s">
        <v>26</v>
      </c>
      <c r="D3126" s="30" t="s">
        <v>33</v>
      </c>
      <c r="E3126" s="30" t="s">
        <v>360</v>
      </c>
      <c r="F3126" s="56">
        <v>3507.6</v>
      </c>
      <c r="G3126" s="30"/>
      <c r="H3126" s="32">
        <v>296756.29</v>
      </c>
      <c r="I3126" s="31" t="s">
        <v>216</v>
      </c>
      <c r="J3126" s="30"/>
      <c r="K3126" s="31"/>
      <c r="L3126" s="30">
        <v>202604</v>
      </c>
      <c r="M3126" s="31"/>
      <c r="N3126" s="30">
        <v>202605</v>
      </c>
      <c r="O3126" s="31"/>
      <c r="P3126" s="30"/>
      <c r="Z3126" s="44"/>
      <c r="AA3126" s="44"/>
      <c r="AB3126" s="44"/>
    </row>
    <row r="3127" s="35" customFormat="1" customHeight="1" spans="1:28">
      <c r="A3127" s="30"/>
      <c r="B3127" s="38">
        <v>46143</v>
      </c>
      <c r="C3127" s="69" t="s">
        <v>26</v>
      </c>
      <c r="D3127" s="30" t="s">
        <v>33</v>
      </c>
      <c r="E3127" s="30" t="s">
        <v>361</v>
      </c>
      <c r="F3127" s="56">
        <v>1190.14</v>
      </c>
      <c r="G3127" s="30"/>
      <c r="H3127" s="32">
        <v>297946.43</v>
      </c>
      <c r="I3127" s="31" t="s">
        <v>114</v>
      </c>
      <c r="J3127" s="30"/>
      <c r="K3127" s="31"/>
      <c r="L3127" s="30">
        <v>202604</v>
      </c>
      <c r="M3127" s="31"/>
      <c r="N3127" s="30">
        <v>202605</v>
      </c>
      <c r="O3127" s="31"/>
      <c r="P3127" s="30"/>
      <c r="Z3127" s="44"/>
      <c r="AA3127" s="44"/>
      <c r="AB3127" s="44"/>
    </row>
    <row r="3128" s="35" customFormat="1" customHeight="1" spans="1:28">
      <c r="A3128" s="30"/>
      <c r="B3128" s="38">
        <v>46144</v>
      </c>
      <c r="C3128" s="69" t="s">
        <v>26</v>
      </c>
      <c r="D3128" s="30" t="s">
        <v>33</v>
      </c>
      <c r="E3128" s="30" t="s">
        <v>366</v>
      </c>
      <c r="F3128" s="56">
        <v>2250.73</v>
      </c>
      <c r="G3128" s="30"/>
      <c r="H3128" s="32">
        <v>300197.16</v>
      </c>
      <c r="I3128" s="31" t="s">
        <v>264</v>
      </c>
      <c r="J3128" s="30"/>
      <c r="K3128" s="31"/>
      <c r="L3128" s="30">
        <v>202604</v>
      </c>
      <c r="M3128" s="31"/>
      <c r="N3128" s="30">
        <v>202605</v>
      </c>
      <c r="O3128" s="31"/>
      <c r="P3128" s="30"/>
      <c r="Z3128" s="44"/>
      <c r="AA3128" s="44"/>
      <c r="AB3128" s="44"/>
    </row>
    <row r="3129" s="35" customFormat="1" customHeight="1" spans="1:28">
      <c r="A3129" s="30"/>
      <c r="B3129" s="38">
        <v>46144</v>
      </c>
      <c r="C3129" s="69" t="s">
        <v>26</v>
      </c>
      <c r="D3129" s="30" t="s">
        <v>33</v>
      </c>
      <c r="E3129" s="30" t="s">
        <v>363</v>
      </c>
      <c r="F3129" s="56">
        <v>3141.4</v>
      </c>
      <c r="G3129" s="30"/>
      <c r="H3129" s="32">
        <v>303338.56</v>
      </c>
      <c r="I3129" s="31" t="s">
        <v>191</v>
      </c>
      <c r="J3129" s="30"/>
      <c r="K3129" s="31"/>
      <c r="L3129" s="30">
        <v>202604</v>
      </c>
      <c r="M3129" s="31"/>
      <c r="N3129" s="30">
        <v>202605</v>
      </c>
      <c r="O3129" s="31"/>
      <c r="P3129" s="30"/>
      <c r="Z3129" s="44"/>
      <c r="AA3129" s="44"/>
      <c r="AB3129" s="44"/>
    </row>
    <row r="3130" s="35" customFormat="1" customHeight="1" spans="1:28">
      <c r="A3130" s="30"/>
      <c r="B3130" s="38">
        <v>46145</v>
      </c>
      <c r="C3130" s="69" t="s">
        <v>26</v>
      </c>
      <c r="D3130" s="30" t="s">
        <v>33</v>
      </c>
      <c r="E3130" s="30" t="s">
        <v>369</v>
      </c>
      <c r="F3130" s="56">
        <v>7733.57</v>
      </c>
      <c r="G3130" s="30"/>
      <c r="H3130" s="32">
        <v>311072.13</v>
      </c>
      <c r="I3130" s="31" t="s">
        <v>227</v>
      </c>
      <c r="J3130" s="30"/>
      <c r="K3130" s="31"/>
      <c r="L3130" s="30">
        <v>202604</v>
      </c>
      <c r="M3130" s="31"/>
      <c r="N3130" s="30">
        <v>202605</v>
      </c>
      <c r="O3130" s="31"/>
      <c r="P3130" s="30"/>
      <c r="Z3130" s="44"/>
      <c r="AA3130" s="44"/>
      <c r="AB3130" s="44"/>
    </row>
    <row r="3131" s="35" customFormat="1" customHeight="1" spans="1:28">
      <c r="A3131" s="30"/>
      <c r="B3131" s="38">
        <v>46145</v>
      </c>
      <c r="C3131" s="69" t="s">
        <v>26</v>
      </c>
      <c r="D3131" s="30" t="s">
        <v>33</v>
      </c>
      <c r="E3131" s="30" t="s">
        <v>374</v>
      </c>
      <c r="F3131" s="56">
        <v>3774.2</v>
      </c>
      <c r="G3131" s="30"/>
      <c r="H3131" s="32">
        <v>314846.33</v>
      </c>
      <c r="I3131" s="31" t="s">
        <v>221</v>
      </c>
      <c r="J3131" s="30"/>
      <c r="K3131" s="31"/>
      <c r="L3131" s="30">
        <v>202604</v>
      </c>
      <c r="M3131" s="31"/>
      <c r="N3131" s="30">
        <v>202605</v>
      </c>
      <c r="O3131" s="31"/>
      <c r="P3131" s="30"/>
      <c r="Z3131" s="44"/>
      <c r="AA3131" s="44"/>
      <c r="AB3131" s="44"/>
    </row>
    <row r="3132" s="35" customFormat="1" customHeight="1" spans="1:28">
      <c r="A3132" s="30"/>
      <c r="B3132" s="38">
        <v>46145</v>
      </c>
      <c r="C3132" s="69" t="s">
        <v>26</v>
      </c>
      <c r="D3132" s="30" t="s">
        <v>33</v>
      </c>
      <c r="E3132" s="30" t="s">
        <v>372</v>
      </c>
      <c r="F3132" s="56">
        <v>12099.2</v>
      </c>
      <c r="G3132" s="30"/>
      <c r="H3132" s="32">
        <v>326945.53</v>
      </c>
      <c r="I3132" s="31" t="s">
        <v>117</v>
      </c>
      <c r="J3132" s="30"/>
      <c r="K3132" s="31"/>
      <c r="L3132" s="30">
        <v>202604</v>
      </c>
      <c r="M3132" s="31"/>
      <c r="N3132" s="30">
        <v>202605</v>
      </c>
      <c r="O3132" s="31"/>
      <c r="P3132" s="30"/>
      <c r="Z3132" s="44"/>
      <c r="AA3132" s="44"/>
      <c r="AB3132" s="44"/>
    </row>
    <row r="3133" s="35" customFormat="1" customHeight="1" spans="1:28">
      <c r="A3133" s="30"/>
      <c r="B3133" s="38">
        <v>46145</v>
      </c>
      <c r="C3133" s="69" t="s">
        <v>26</v>
      </c>
      <c r="D3133" s="30" t="s">
        <v>33</v>
      </c>
      <c r="E3133" s="30" t="s">
        <v>364</v>
      </c>
      <c r="F3133" s="56">
        <v>4588.3</v>
      </c>
      <c r="G3133" s="30"/>
      <c r="H3133" s="32">
        <v>331533.83</v>
      </c>
      <c r="I3133" s="31" t="s">
        <v>235</v>
      </c>
      <c r="J3133" s="30"/>
      <c r="K3133" s="31"/>
      <c r="L3133" s="30">
        <v>202604</v>
      </c>
      <c r="M3133" s="31"/>
      <c r="N3133" s="30">
        <v>202605</v>
      </c>
      <c r="O3133" s="31"/>
      <c r="P3133" s="30"/>
      <c r="Z3133" s="44"/>
      <c r="AA3133" s="44"/>
      <c r="AB3133" s="44"/>
    </row>
    <row r="3134" s="35" customFormat="1" customHeight="1" spans="1:28">
      <c r="A3134" s="30"/>
      <c r="B3134" s="38">
        <v>46145</v>
      </c>
      <c r="C3134" s="69" t="s">
        <v>26</v>
      </c>
      <c r="D3134" s="30" t="s">
        <v>33</v>
      </c>
      <c r="E3134" s="30" t="s">
        <v>371</v>
      </c>
      <c r="F3134" s="56">
        <v>5154.77</v>
      </c>
      <c r="G3134" s="30"/>
      <c r="H3134" s="32">
        <v>336688.6</v>
      </c>
      <c r="I3134" s="31" t="s">
        <v>231</v>
      </c>
      <c r="J3134" s="30"/>
      <c r="K3134" s="31"/>
      <c r="L3134" s="30">
        <v>202604</v>
      </c>
      <c r="M3134" s="31"/>
      <c r="N3134" s="30">
        <v>202605</v>
      </c>
      <c r="O3134" s="31"/>
      <c r="P3134" s="30"/>
      <c r="Z3134" s="44"/>
      <c r="AA3134" s="44"/>
      <c r="AB3134" s="44"/>
    </row>
    <row r="3135" s="35" customFormat="1" customHeight="1" spans="1:28">
      <c r="A3135" s="30"/>
      <c r="B3135" s="38">
        <v>46145</v>
      </c>
      <c r="C3135" s="69" t="s">
        <v>26</v>
      </c>
      <c r="D3135" s="30" t="s">
        <v>33</v>
      </c>
      <c r="E3135" s="30" t="s">
        <v>368</v>
      </c>
      <c r="F3135" s="56">
        <v>7514.1</v>
      </c>
      <c r="G3135" s="30"/>
      <c r="H3135" s="32">
        <v>344202.7</v>
      </c>
      <c r="I3135" s="31" t="s">
        <v>196</v>
      </c>
      <c r="J3135" s="30"/>
      <c r="K3135" s="31"/>
      <c r="L3135" s="30">
        <v>202604</v>
      </c>
      <c r="M3135" s="31"/>
      <c r="N3135" s="30">
        <v>202605</v>
      </c>
      <c r="O3135" s="31"/>
      <c r="P3135" s="30"/>
      <c r="Z3135" s="44"/>
      <c r="AA3135" s="44"/>
      <c r="AB3135" s="44"/>
    </row>
    <row r="3136" s="35" customFormat="1" customHeight="1" spans="1:28">
      <c r="A3136" s="30"/>
      <c r="B3136" s="38">
        <v>46149</v>
      </c>
      <c r="C3136" s="69" t="s">
        <v>26</v>
      </c>
      <c r="D3136" s="30" t="s">
        <v>33</v>
      </c>
      <c r="E3136" s="30" t="s">
        <v>362</v>
      </c>
      <c r="F3136" s="56">
        <v>1587.52</v>
      </c>
      <c r="G3136" s="30"/>
      <c r="H3136" s="32">
        <v>345790.22</v>
      </c>
      <c r="I3136" s="31" t="s">
        <v>233</v>
      </c>
      <c r="J3136" s="30"/>
      <c r="K3136" s="31"/>
      <c r="L3136" s="30">
        <v>202605</v>
      </c>
      <c r="M3136" s="31"/>
      <c r="N3136" s="30">
        <v>202605</v>
      </c>
      <c r="O3136" s="31"/>
      <c r="P3136" s="30"/>
      <c r="Z3136" s="44"/>
      <c r="AA3136" s="44"/>
      <c r="AB3136" s="44"/>
    </row>
    <row r="3137" s="35" customFormat="1" customHeight="1" spans="1:28">
      <c r="A3137" s="30"/>
      <c r="B3137" s="38">
        <v>46149</v>
      </c>
      <c r="C3137" s="69" t="s">
        <v>26</v>
      </c>
      <c r="D3137" s="30" t="s">
        <v>33</v>
      </c>
      <c r="E3137" s="30" t="s">
        <v>361</v>
      </c>
      <c r="F3137" s="56">
        <v>642.28</v>
      </c>
      <c r="G3137" s="30"/>
      <c r="H3137" s="32">
        <v>346432.5</v>
      </c>
      <c r="I3137" s="31" t="s">
        <v>114</v>
      </c>
      <c r="J3137" s="30"/>
      <c r="K3137" s="31"/>
      <c r="L3137" s="30">
        <v>202605</v>
      </c>
      <c r="M3137" s="31"/>
      <c r="N3137" s="30">
        <v>202605</v>
      </c>
      <c r="O3137" s="31"/>
      <c r="P3137" s="30"/>
      <c r="Z3137" s="44"/>
      <c r="AA3137" s="44"/>
      <c r="AB3137" s="44"/>
    </row>
    <row r="3138" s="35" customFormat="1" customHeight="1" spans="1:28">
      <c r="A3138" s="30"/>
      <c r="B3138" s="38">
        <v>46149</v>
      </c>
      <c r="C3138" s="69" t="s">
        <v>26</v>
      </c>
      <c r="D3138" s="30" t="s">
        <v>33</v>
      </c>
      <c r="E3138" s="30" t="s">
        <v>366</v>
      </c>
      <c r="F3138" s="56">
        <v>1793.67</v>
      </c>
      <c r="G3138" s="30"/>
      <c r="H3138" s="32">
        <v>348226.17</v>
      </c>
      <c r="I3138" s="31" t="s">
        <v>264</v>
      </c>
      <c r="J3138" s="30"/>
      <c r="K3138" s="31"/>
      <c r="L3138" s="30">
        <v>202605</v>
      </c>
      <c r="M3138" s="31"/>
      <c r="N3138" s="30">
        <v>202605</v>
      </c>
      <c r="O3138" s="31"/>
      <c r="P3138" s="30"/>
      <c r="Z3138" s="44"/>
      <c r="AA3138" s="44"/>
      <c r="AB3138" s="44"/>
    </row>
    <row r="3139" s="35" customFormat="1" customHeight="1" spans="1:28">
      <c r="A3139" s="30"/>
      <c r="B3139" s="38">
        <v>46149</v>
      </c>
      <c r="C3139" s="69" t="s">
        <v>26</v>
      </c>
      <c r="D3139" s="30" t="s">
        <v>33</v>
      </c>
      <c r="E3139" s="30" t="s">
        <v>365</v>
      </c>
      <c r="F3139" s="56">
        <v>1101.62</v>
      </c>
      <c r="G3139" s="30"/>
      <c r="H3139" s="32">
        <v>349327.79</v>
      </c>
      <c r="I3139" s="31" t="s">
        <v>213</v>
      </c>
      <c r="J3139" s="30"/>
      <c r="K3139" s="31"/>
      <c r="L3139" s="30">
        <v>202605</v>
      </c>
      <c r="M3139" s="31"/>
      <c r="N3139" s="30">
        <v>202605</v>
      </c>
      <c r="O3139" s="31"/>
      <c r="P3139" s="30"/>
      <c r="Z3139" s="44"/>
      <c r="AA3139" s="44"/>
      <c r="AB3139" s="44"/>
    </row>
    <row r="3140" s="35" customFormat="1" customHeight="1" spans="1:28">
      <c r="A3140" s="30"/>
      <c r="B3140" s="38">
        <v>46149</v>
      </c>
      <c r="C3140" s="69" t="s">
        <v>26</v>
      </c>
      <c r="D3140" s="30" t="s">
        <v>33</v>
      </c>
      <c r="E3140" s="30" t="s">
        <v>363</v>
      </c>
      <c r="F3140" s="56">
        <v>1778.2</v>
      </c>
      <c r="G3140" s="30"/>
      <c r="H3140" s="32">
        <v>351105.99</v>
      </c>
      <c r="I3140" s="31" t="s">
        <v>191</v>
      </c>
      <c r="J3140" s="30"/>
      <c r="K3140" s="31"/>
      <c r="L3140" s="30">
        <v>202605</v>
      </c>
      <c r="M3140" s="31"/>
      <c r="N3140" s="30">
        <v>202605</v>
      </c>
      <c r="O3140" s="31"/>
      <c r="P3140" s="30"/>
      <c r="Z3140" s="44"/>
      <c r="AA3140" s="44"/>
      <c r="AB3140" s="44"/>
    </row>
    <row r="3141" s="35" customFormat="1" customHeight="1" spans="1:28">
      <c r="A3141" s="30"/>
      <c r="B3141" s="38">
        <v>46150</v>
      </c>
      <c r="C3141" s="69" t="s">
        <v>26</v>
      </c>
      <c r="D3141" s="30" t="s">
        <v>33</v>
      </c>
      <c r="E3141" s="30" t="s">
        <v>81</v>
      </c>
      <c r="F3141" s="56">
        <v>1426</v>
      </c>
      <c r="G3141" s="30"/>
      <c r="H3141" s="32">
        <v>352531.99</v>
      </c>
      <c r="I3141" s="31" t="s">
        <v>82</v>
      </c>
      <c r="J3141" s="30"/>
      <c r="K3141" s="31"/>
      <c r="L3141" s="30">
        <v>202605</v>
      </c>
      <c r="M3141" s="31"/>
      <c r="N3141" s="30">
        <v>202605</v>
      </c>
      <c r="O3141" s="31"/>
      <c r="P3141" s="30"/>
      <c r="Z3141" s="44"/>
      <c r="AA3141" s="44"/>
      <c r="AB3141" s="44"/>
    </row>
    <row r="3142" s="35" customFormat="1" customHeight="1" spans="1:28">
      <c r="A3142" s="30"/>
      <c r="B3142" s="38">
        <v>46150</v>
      </c>
      <c r="C3142" s="69" t="s">
        <v>26</v>
      </c>
      <c r="D3142" s="30" t="s">
        <v>33</v>
      </c>
      <c r="E3142" s="30" t="s">
        <v>360</v>
      </c>
      <c r="F3142" s="56">
        <v>2691.8</v>
      </c>
      <c r="G3142" s="30"/>
      <c r="H3142" s="32">
        <v>355223.79</v>
      </c>
      <c r="I3142" s="31" t="s">
        <v>216</v>
      </c>
      <c r="J3142" s="30"/>
      <c r="K3142" s="31"/>
      <c r="L3142" s="30">
        <v>202605</v>
      </c>
      <c r="M3142" s="31"/>
      <c r="N3142" s="30">
        <v>202605</v>
      </c>
      <c r="O3142" s="31"/>
      <c r="P3142" s="30"/>
      <c r="Z3142" s="44"/>
      <c r="AA3142" s="44"/>
      <c r="AB3142" s="44"/>
    </row>
    <row r="3143" s="35" customFormat="1" customHeight="1" spans="1:28">
      <c r="A3143" s="30"/>
      <c r="B3143" s="38">
        <v>46150</v>
      </c>
      <c r="C3143" s="69" t="s">
        <v>26</v>
      </c>
      <c r="D3143" s="30" t="s">
        <v>33</v>
      </c>
      <c r="E3143" s="30" t="s">
        <v>81</v>
      </c>
      <c r="F3143" s="56">
        <v>0.22</v>
      </c>
      <c r="G3143" s="30"/>
      <c r="H3143" s="32">
        <v>355224.01</v>
      </c>
      <c r="I3143" s="31" t="s">
        <v>82</v>
      </c>
      <c r="J3143" s="30"/>
      <c r="K3143" s="31"/>
      <c r="L3143" s="30">
        <v>202605</v>
      </c>
      <c r="M3143" s="31"/>
      <c r="N3143" s="30">
        <v>202605</v>
      </c>
      <c r="O3143" s="31"/>
      <c r="P3143" s="30"/>
      <c r="Z3143" s="44"/>
      <c r="AA3143" s="44"/>
      <c r="AB3143" s="44"/>
    </row>
    <row r="3144" s="35" customFormat="1" customHeight="1" spans="1:28">
      <c r="A3144" s="30"/>
      <c r="B3144" s="38">
        <v>46150</v>
      </c>
      <c r="C3144" s="69" t="s">
        <v>26</v>
      </c>
      <c r="D3144" s="30" t="s">
        <v>33</v>
      </c>
      <c r="E3144" s="30" t="s">
        <v>371</v>
      </c>
      <c r="F3144" s="56">
        <v>2010.12</v>
      </c>
      <c r="G3144" s="30"/>
      <c r="H3144" s="32">
        <v>357234.13</v>
      </c>
      <c r="I3144" s="31" t="s">
        <v>231</v>
      </c>
      <c r="J3144" s="30"/>
      <c r="K3144" s="31"/>
      <c r="L3144" s="30">
        <v>202605</v>
      </c>
      <c r="M3144" s="31"/>
      <c r="N3144" s="30">
        <v>202605</v>
      </c>
      <c r="O3144" s="31"/>
      <c r="P3144" s="30"/>
      <c r="Z3144" s="44"/>
      <c r="AA3144" s="44"/>
      <c r="AB3144" s="44"/>
    </row>
    <row r="3145" s="35" customFormat="1" customHeight="1" spans="1:28">
      <c r="A3145" s="30"/>
      <c r="B3145" s="38">
        <v>46150</v>
      </c>
      <c r="C3145" s="69" t="s">
        <v>26</v>
      </c>
      <c r="D3145" s="30" t="s">
        <v>33</v>
      </c>
      <c r="E3145" s="30" t="s">
        <v>374</v>
      </c>
      <c r="F3145" s="56">
        <v>2091.7</v>
      </c>
      <c r="G3145" s="30"/>
      <c r="H3145" s="32">
        <v>359325.83</v>
      </c>
      <c r="I3145" s="31" t="s">
        <v>221</v>
      </c>
      <c r="J3145" s="30"/>
      <c r="K3145" s="31"/>
      <c r="L3145" s="30">
        <v>202605</v>
      </c>
      <c r="M3145" s="31"/>
      <c r="N3145" s="30">
        <v>202605</v>
      </c>
      <c r="O3145" s="31"/>
      <c r="P3145" s="30"/>
      <c r="Z3145" s="44"/>
      <c r="AA3145" s="44"/>
      <c r="AB3145" s="44"/>
    </row>
    <row r="3146" s="35" customFormat="1" customHeight="1" spans="1:28">
      <c r="A3146" s="30"/>
      <c r="B3146" s="38">
        <v>46150</v>
      </c>
      <c r="C3146" s="69" t="s">
        <v>26</v>
      </c>
      <c r="D3146" s="30" t="s">
        <v>33</v>
      </c>
      <c r="E3146" s="30" t="s">
        <v>359</v>
      </c>
      <c r="F3146" s="56">
        <v>3020</v>
      </c>
      <c r="G3146" s="30"/>
      <c r="H3146" s="32">
        <v>362345.83</v>
      </c>
      <c r="I3146" s="31" t="s">
        <v>219</v>
      </c>
      <c r="J3146" s="30"/>
      <c r="K3146" s="31"/>
      <c r="L3146" s="30">
        <v>202605</v>
      </c>
      <c r="M3146" s="31"/>
      <c r="N3146" s="30">
        <v>202605</v>
      </c>
      <c r="O3146" s="31"/>
      <c r="P3146" s="30"/>
      <c r="Z3146" s="44"/>
      <c r="AA3146" s="44"/>
      <c r="AB3146" s="44"/>
    </row>
    <row r="3147" s="35" customFormat="1" customHeight="1" spans="1:28">
      <c r="A3147" s="30"/>
      <c r="B3147" s="38">
        <v>46150</v>
      </c>
      <c r="C3147" s="69" t="s">
        <v>26</v>
      </c>
      <c r="D3147" s="30" t="s">
        <v>33</v>
      </c>
      <c r="E3147" s="30" t="s">
        <v>780</v>
      </c>
      <c r="F3147" s="56">
        <v>3416.1</v>
      </c>
      <c r="G3147" s="30"/>
      <c r="H3147" s="32">
        <v>365761.93</v>
      </c>
      <c r="I3147" s="31" t="s">
        <v>103</v>
      </c>
      <c r="J3147" s="30"/>
      <c r="K3147" s="31"/>
      <c r="L3147" s="30">
        <v>202605</v>
      </c>
      <c r="M3147" s="31"/>
      <c r="N3147" s="30">
        <v>202605</v>
      </c>
      <c r="O3147" s="31"/>
      <c r="P3147" s="30"/>
      <c r="Z3147" s="44"/>
      <c r="AA3147" s="44"/>
      <c r="AB3147" s="44"/>
    </row>
    <row r="3148" s="35" customFormat="1" customHeight="1" spans="1:28">
      <c r="A3148" s="30"/>
      <c r="B3148" s="38">
        <v>46150</v>
      </c>
      <c r="C3148" s="69" t="s">
        <v>26</v>
      </c>
      <c r="D3148" s="30" t="s">
        <v>33</v>
      </c>
      <c r="E3148" s="30" t="s">
        <v>372</v>
      </c>
      <c r="F3148" s="56">
        <v>5460.1</v>
      </c>
      <c r="G3148" s="30"/>
      <c r="H3148" s="32">
        <v>371222.03</v>
      </c>
      <c r="I3148" s="31" t="s">
        <v>117</v>
      </c>
      <c r="J3148" s="30"/>
      <c r="K3148" s="31"/>
      <c r="L3148" s="30">
        <v>202605</v>
      </c>
      <c r="M3148" s="31"/>
      <c r="N3148" s="30">
        <v>202605</v>
      </c>
      <c r="O3148" s="31"/>
      <c r="P3148" s="30"/>
      <c r="Z3148" s="44"/>
      <c r="AA3148" s="44"/>
      <c r="AB3148" s="44"/>
    </row>
    <row r="3149" s="35" customFormat="1" customHeight="1" spans="1:28">
      <c r="A3149" s="30"/>
      <c r="B3149" s="38">
        <v>46150</v>
      </c>
      <c r="C3149" s="69" t="s">
        <v>26</v>
      </c>
      <c r="D3149" s="30" t="s">
        <v>33</v>
      </c>
      <c r="E3149" s="30" t="s">
        <v>367</v>
      </c>
      <c r="F3149" s="56">
        <v>2735.7</v>
      </c>
      <c r="G3149" s="30"/>
      <c r="H3149" s="32">
        <v>373957.73</v>
      </c>
      <c r="I3149" s="31" t="s">
        <v>205</v>
      </c>
      <c r="J3149" s="30"/>
      <c r="K3149" s="31"/>
      <c r="L3149" s="30">
        <v>202605</v>
      </c>
      <c r="M3149" s="31"/>
      <c r="N3149" s="30">
        <v>202605</v>
      </c>
      <c r="O3149" s="31"/>
      <c r="P3149" s="30"/>
      <c r="Z3149" s="44"/>
      <c r="AA3149" s="44"/>
      <c r="AB3149" s="44"/>
    </row>
    <row r="3150" s="35" customFormat="1" customHeight="1" spans="1:28">
      <c r="A3150" s="30"/>
      <c r="B3150" s="38">
        <v>46150</v>
      </c>
      <c r="C3150" s="69" t="s">
        <v>26</v>
      </c>
      <c r="D3150" s="30" t="s">
        <v>33</v>
      </c>
      <c r="E3150" s="30" t="s">
        <v>369</v>
      </c>
      <c r="F3150" s="56">
        <v>4440.21</v>
      </c>
      <c r="G3150" s="30"/>
      <c r="H3150" s="32">
        <v>378397.94</v>
      </c>
      <c r="I3150" s="31" t="s">
        <v>227</v>
      </c>
      <c r="J3150" s="30"/>
      <c r="K3150" s="31"/>
      <c r="L3150" s="30">
        <v>202605</v>
      </c>
      <c r="M3150" s="31"/>
      <c r="N3150" s="30">
        <v>202605</v>
      </c>
      <c r="O3150" s="31"/>
      <c r="P3150" s="30"/>
      <c r="Z3150" s="44"/>
      <c r="AA3150" s="44"/>
      <c r="AB3150" s="44"/>
    </row>
    <row r="3151" s="35" customFormat="1" customHeight="1" spans="1:28">
      <c r="A3151" s="30"/>
      <c r="B3151" s="38">
        <v>46150</v>
      </c>
      <c r="C3151" s="69" t="s">
        <v>26</v>
      </c>
      <c r="D3151" s="30" t="s">
        <v>33</v>
      </c>
      <c r="E3151" s="30" t="s">
        <v>364</v>
      </c>
      <c r="F3151" s="56">
        <v>3052</v>
      </c>
      <c r="G3151" s="30"/>
      <c r="H3151" s="32">
        <v>381449.94</v>
      </c>
      <c r="I3151" s="31" t="s">
        <v>235</v>
      </c>
      <c r="J3151" s="30"/>
      <c r="K3151" s="31"/>
      <c r="L3151" s="30">
        <v>202605</v>
      </c>
      <c r="M3151" s="31"/>
      <c r="N3151" s="30">
        <v>202605</v>
      </c>
      <c r="O3151" s="31"/>
      <c r="P3151" s="30"/>
      <c r="Z3151" s="44"/>
      <c r="AA3151" s="44"/>
      <c r="AB3151" s="44"/>
    </row>
    <row r="3152" s="35" customFormat="1" customHeight="1" spans="1:28">
      <c r="A3152" s="30"/>
      <c r="B3152" s="38">
        <v>46150</v>
      </c>
      <c r="C3152" s="69" t="s">
        <v>26</v>
      </c>
      <c r="D3152" s="30" t="s">
        <v>33</v>
      </c>
      <c r="E3152" s="30" t="s">
        <v>368</v>
      </c>
      <c r="F3152" s="56">
        <v>4781</v>
      </c>
      <c r="G3152" s="30"/>
      <c r="H3152" s="32">
        <v>386230.94</v>
      </c>
      <c r="I3152" s="31" t="s">
        <v>196</v>
      </c>
      <c r="J3152" s="30"/>
      <c r="K3152" s="31"/>
      <c r="L3152" s="30">
        <v>202605</v>
      </c>
      <c r="M3152" s="31"/>
      <c r="N3152" s="30">
        <v>202605</v>
      </c>
      <c r="O3152" s="31"/>
      <c r="P3152" s="30"/>
      <c r="Z3152" s="44"/>
      <c r="AA3152" s="44"/>
      <c r="AB3152" s="44"/>
    </row>
    <row r="3153" s="35" customFormat="1" customHeight="1" spans="1:28">
      <c r="A3153" s="30"/>
      <c r="B3153" s="38">
        <v>46156</v>
      </c>
      <c r="C3153" s="69" t="s">
        <v>26</v>
      </c>
      <c r="D3153" s="30" t="s">
        <v>33</v>
      </c>
      <c r="E3153" s="30" t="s">
        <v>362</v>
      </c>
      <c r="F3153" s="56">
        <v>925.55</v>
      </c>
      <c r="G3153" s="30"/>
      <c r="H3153" s="32">
        <v>387156.49</v>
      </c>
      <c r="I3153" s="31" t="s">
        <v>233</v>
      </c>
      <c r="J3153" s="30"/>
      <c r="K3153" s="31"/>
      <c r="L3153" s="30">
        <v>202605</v>
      </c>
      <c r="M3153" s="31"/>
      <c r="N3153" s="30">
        <v>202605</v>
      </c>
      <c r="O3153" s="31"/>
      <c r="P3153" s="30"/>
      <c r="Z3153" s="44"/>
      <c r="AA3153" s="44"/>
      <c r="AB3153" s="44"/>
    </row>
    <row r="3154" s="35" customFormat="1" customHeight="1" spans="1:28">
      <c r="A3154" s="30"/>
      <c r="B3154" s="38">
        <v>46156</v>
      </c>
      <c r="C3154" s="69" t="s">
        <v>26</v>
      </c>
      <c r="D3154" s="30" t="s">
        <v>33</v>
      </c>
      <c r="E3154" s="30" t="s">
        <v>365</v>
      </c>
      <c r="F3154" s="56">
        <v>2235.17</v>
      </c>
      <c r="G3154" s="30"/>
      <c r="H3154" s="32">
        <v>389391.66</v>
      </c>
      <c r="I3154" s="31" t="s">
        <v>213</v>
      </c>
      <c r="J3154" s="30"/>
      <c r="K3154" s="31"/>
      <c r="L3154" s="30">
        <v>202605</v>
      </c>
      <c r="M3154" s="31"/>
      <c r="N3154" s="30">
        <v>202605</v>
      </c>
      <c r="O3154" s="31"/>
      <c r="P3154" s="30"/>
      <c r="Z3154" s="44"/>
      <c r="AA3154" s="44"/>
      <c r="AB3154" s="44"/>
    </row>
    <row r="3155" s="35" customFormat="1" customHeight="1" spans="1:28">
      <c r="A3155" s="30"/>
      <c r="B3155" s="38">
        <v>46156</v>
      </c>
      <c r="C3155" s="69" t="s">
        <v>26</v>
      </c>
      <c r="D3155" s="30" t="s">
        <v>33</v>
      </c>
      <c r="E3155" s="30" t="s">
        <v>368</v>
      </c>
      <c r="F3155" s="56">
        <v>3388.8</v>
      </c>
      <c r="G3155" s="30"/>
      <c r="H3155" s="32">
        <v>392780.46</v>
      </c>
      <c r="I3155" s="31" t="s">
        <v>196</v>
      </c>
      <c r="J3155" s="30"/>
      <c r="K3155" s="31"/>
      <c r="L3155" s="30">
        <v>202605</v>
      </c>
      <c r="M3155" s="31"/>
      <c r="N3155" s="30">
        <v>202605</v>
      </c>
      <c r="O3155" s="31"/>
      <c r="P3155" s="30"/>
      <c r="Z3155" s="44"/>
      <c r="AA3155" s="44"/>
      <c r="AB3155" s="44"/>
    </row>
    <row r="3156" s="35" customFormat="1" customHeight="1" spans="1:28">
      <c r="A3156" s="30"/>
      <c r="B3156" s="38">
        <v>46156</v>
      </c>
      <c r="C3156" s="69" t="s">
        <v>26</v>
      </c>
      <c r="D3156" s="30" t="s">
        <v>33</v>
      </c>
      <c r="E3156" s="30" t="s">
        <v>360</v>
      </c>
      <c r="F3156" s="56">
        <v>2934.4</v>
      </c>
      <c r="G3156" s="30"/>
      <c r="H3156" s="32">
        <v>395714.86</v>
      </c>
      <c r="I3156" s="31" t="s">
        <v>216</v>
      </c>
      <c r="J3156" s="30"/>
      <c r="K3156" s="31"/>
      <c r="L3156" s="30">
        <v>202605</v>
      </c>
      <c r="M3156" s="31"/>
      <c r="N3156" s="30">
        <v>202605</v>
      </c>
      <c r="O3156" s="31"/>
      <c r="P3156" s="30"/>
      <c r="Z3156" s="44"/>
      <c r="AA3156" s="44"/>
      <c r="AB3156" s="44"/>
    </row>
    <row r="3157" s="35" customFormat="1" customHeight="1" spans="1:28">
      <c r="A3157" s="30"/>
      <c r="B3157" s="38">
        <v>46156</v>
      </c>
      <c r="C3157" s="69" t="s">
        <v>26</v>
      </c>
      <c r="D3157" s="30" t="s">
        <v>33</v>
      </c>
      <c r="E3157" s="30" t="s">
        <v>361</v>
      </c>
      <c r="F3157" s="56">
        <v>1101</v>
      </c>
      <c r="G3157" s="30"/>
      <c r="H3157" s="32">
        <v>396815.86</v>
      </c>
      <c r="I3157" s="31" t="s">
        <v>114</v>
      </c>
      <c r="J3157" s="30"/>
      <c r="K3157" s="31"/>
      <c r="L3157" s="30">
        <v>202605</v>
      </c>
      <c r="M3157" s="31"/>
      <c r="N3157" s="30">
        <v>202605</v>
      </c>
      <c r="O3157" s="31"/>
      <c r="P3157" s="30"/>
      <c r="Z3157" s="44"/>
      <c r="AA3157" s="44"/>
      <c r="AB3157" s="44"/>
    </row>
    <row r="3158" s="35" customFormat="1" customHeight="1" spans="1:28">
      <c r="A3158" s="30"/>
      <c r="B3158" s="38">
        <v>46157</v>
      </c>
      <c r="C3158" s="69" t="s">
        <v>26</v>
      </c>
      <c r="D3158" s="30" t="s">
        <v>33</v>
      </c>
      <c r="E3158" s="30" t="s">
        <v>366</v>
      </c>
      <c r="F3158" s="56">
        <v>1533.67</v>
      </c>
      <c r="G3158" s="30"/>
      <c r="H3158" s="32">
        <v>398349.53</v>
      </c>
      <c r="I3158" s="31" t="s">
        <v>264</v>
      </c>
      <c r="J3158" s="30"/>
      <c r="K3158" s="31"/>
      <c r="L3158" s="30">
        <v>202605</v>
      </c>
      <c r="M3158" s="31"/>
      <c r="N3158" s="30">
        <v>202605</v>
      </c>
      <c r="O3158" s="31"/>
      <c r="P3158" s="30"/>
      <c r="Z3158" s="44"/>
      <c r="AA3158" s="44"/>
      <c r="AB3158" s="44"/>
    </row>
    <row r="3159" s="35" customFormat="1" customHeight="1" spans="1:28">
      <c r="A3159" s="30"/>
      <c r="B3159" s="38">
        <v>46157</v>
      </c>
      <c r="C3159" s="69" t="s">
        <v>26</v>
      </c>
      <c r="D3159" s="30" t="s">
        <v>33</v>
      </c>
      <c r="E3159" s="30" t="s">
        <v>374</v>
      </c>
      <c r="F3159" s="56">
        <v>3134</v>
      </c>
      <c r="G3159" s="30"/>
      <c r="H3159" s="32">
        <v>401483.53</v>
      </c>
      <c r="I3159" s="31" t="s">
        <v>221</v>
      </c>
      <c r="J3159" s="30"/>
      <c r="K3159" s="31"/>
      <c r="L3159" s="30">
        <v>202605</v>
      </c>
      <c r="M3159" s="31"/>
      <c r="N3159" s="30">
        <v>202605</v>
      </c>
      <c r="O3159" s="31"/>
      <c r="P3159" s="30"/>
      <c r="Z3159" s="44"/>
      <c r="AA3159" s="44"/>
      <c r="AB3159" s="44"/>
    </row>
    <row r="3160" s="35" customFormat="1" customHeight="1" spans="1:28">
      <c r="A3160" s="30"/>
      <c r="B3160" s="38">
        <v>46157</v>
      </c>
      <c r="C3160" s="69" t="s">
        <v>26</v>
      </c>
      <c r="D3160" s="30" t="s">
        <v>33</v>
      </c>
      <c r="E3160" s="30" t="s">
        <v>367</v>
      </c>
      <c r="F3160" s="56">
        <v>2288</v>
      </c>
      <c r="G3160" s="30"/>
      <c r="H3160" s="32">
        <v>403771.53</v>
      </c>
      <c r="I3160" s="31" t="s">
        <v>205</v>
      </c>
      <c r="J3160" s="30"/>
      <c r="K3160" s="31"/>
      <c r="L3160" s="30">
        <v>202605</v>
      </c>
      <c r="M3160" s="31"/>
      <c r="N3160" s="30">
        <v>202605</v>
      </c>
      <c r="O3160" s="31"/>
      <c r="P3160" s="30"/>
      <c r="Z3160" s="44"/>
      <c r="AA3160" s="44"/>
      <c r="AB3160" s="44"/>
    </row>
    <row r="3161" s="35" customFormat="1" customHeight="1" spans="1:28">
      <c r="A3161" s="30"/>
      <c r="B3161" s="38">
        <v>46157</v>
      </c>
      <c r="C3161" s="69" t="s">
        <v>26</v>
      </c>
      <c r="D3161" s="30" t="s">
        <v>33</v>
      </c>
      <c r="E3161" s="30" t="s">
        <v>359</v>
      </c>
      <c r="F3161" s="56">
        <v>3215.5</v>
      </c>
      <c r="G3161" s="30"/>
      <c r="H3161" s="32">
        <v>406987.03</v>
      </c>
      <c r="I3161" s="31" t="s">
        <v>219</v>
      </c>
      <c r="J3161" s="30"/>
      <c r="K3161" s="31"/>
      <c r="L3161" s="30">
        <v>202605</v>
      </c>
      <c r="M3161" s="31"/>
      <c r="N3161" s="30">
        <v>202605</v>
      </c>
      <c r="O3161" s="31"/>
      <c r="P3161" s="30"/>
      <c r="Z3161" s="44"/>
      <c r="AA3161" s="44"/>
      <c r="AB3161" s="44"/>
    </row>
    <row r="3162" s="35" customFormat="1" customHeight="1" spans="1:28">
      <c r="A3162" s="30"/>
      <c r="B3162" s="38">
        <v>46157</v>
      </c>
      <c r="C3162" s="69" t="s">
        <v>26</v>
      </c>
      <c r="D3162" s="30" t="s">
        <v>33</v>
      </c>
      <c r="E3162" s="30" t="s">
        <v>371</v>
      </c>
      <c r="F3162" s="56">
        <v>3154.91</v>
      </c>
      <c r="G3162" s="30"/>
      <c r="H3162" s="32">
        <v>410141.94</v>
      </c>
      <c r="I3162" s="31" t="s">
        <v>231</v>
      </c>
      <c r="J3162" s="30"/>
      <c r="K3162" s="31"/>
      <c r="L3162" s="30">
        <v>202605</v>
      </c>
      <c r="M3162" s="31"/>
      <c r="N3162" s="30">
        <v>202605</v>
      </c>
      <c r="O3162" s="31"/>
      <c r="P3162" s="30"/>
      <c r="Z3162" s="44"/>
      <c r="AA3162" s="44"/>
      <c r="AB3162" s="44"/>
    </row>
    <row r="3163" s="35" customFormat="1" customHeight="1" spans="1:28">
      <c r="A3163" s="30"/>
      <c r="B3163" s="38">
        <v>46157</v>
      </c>
      <c r="C3163" s="69" t="s">
        <v>26</v>
      </c>
      <c r="D3163" s="30" t="s">
        <v>33</v>
      </c>
      <c r="E3163" s="30" t="s">
        <v>780</v>
      </c>
      <c r="F3163" s="56">
        <v>3045.6</v>
      </c>
      <c r="G3163" s="30"/>
      <c r="H3163" s="32">
        <v>413187.54</v>
      </c>
      <c r="I3163" s="31" t="s">
        <v>103</v>
      </c>
      <c r="J3163" s="30"/>
      <c r="K3163" s="31"/>
      <c r="L3163" s="30">
        <v>202605</v>
      </c>
      <c r="M3163" s="31"/>
      <c r="N3163" s="30">
        <v>202605</v>
      </c>
      <c r="O3163" s="31"/>
      <c r="P3163" s="30"/>
      <c r="Z3163" s="44"/>
      <c r="AA3163" s="44"/>
      <c r="AB3163" s="44"/>
    </row>
    <row r="3164" s="35" customFormat="1" customHeight="1" spans="1:28">
      <c r="A3164" s="30"/>
      <c r="B3164" s="38">
        <v>46157</v>
      </c>
      <c r="C3164" s="69" t="s">
        <v>26</v>
      </c>
      <c r="D3164" s="30" t="s">
        <v>33</v>
      </c>
      <c r="E3164" s="30" t="s">
        <v>372</v>
      </c>
      <c r="F3164" s="56">
        <v>7836.83</v>
      </c>
      <c r="G3164" s="30"/>
      <c r="H3164" s="32">
        <v>421024.37</v>
      </c>
      <c r="I3164" s="31" t="s">
        <v>117</v>
      </c>
      <c r="J3164" s="30"/>
      <c r="K3164" s="31"/>
      <c r="L3164" s="30">
        <v>202605</v>
      </c>
      <c r="M3164" s="31"/>
      <c r="N3164" s="30">
        <v>202605</v>
      </c>
      <c r="O3164" s="31"/>
      <c r="P3164" s="30"/>
      <c r="Z3164" s="44"/>
      <c r="AA3164" s="44"/>
      <c r="AB3164" s="44"/>
    </row>
    <row r="3165" s="35" customFormat="1" customHeight="1" spans="1:28">
      <c r="A3165" s="30"/>
      <c r="B3165" s="38">
        <v>46157</v>
      </c>
      <c r="C3165" s="69" t="s">
        <v>26</v>
      </c>
      <c r="D3165" s="30" t="s">
        <v>33</v>
      </c>
      <c r="E3165" s="30" t="s">
        <v>369</v>
      </c>
      <c r="F3165" s="56">
        <v>5918.43</v>
      </c>
      <c r="G3165" s="30"/>
      <c r="H3165" s="32">
        <v>426942.8</v>
      </c>
      <c r="I3165" s="31" t="s">
        <v>227</v>
      </c>
      <c r="J3165" s="30"/>
      <c r="K3165" s="31"/>
      <c r="L3165" s="30">
        <v>202605</v>
      </c>
      <c r="M3165" s="31"/>
      <c r="N3165" s="30">
        <v>202605</v>
      </c>
      <c r="O3165" s="31"/>
      <c r="P3165" s="30"/>
      <c r="Z3165" s="44"/>
      <c r="AA3165" s="44"/>
      <c r="AB3165" s="44"/>
    </row>
    <row r="3166" s="35" customFormat="1" customHeight="1" spans="1:28">
      <c r="A3166" s="30"/>
      <c r="B3166" s="38">
        <v>46157</v>
      </c>
      <c r="C3166" s="69" t="s">
        <v>26</v>
      </c>
      <c r="D3166" s="30" t="s">
        <v>33</v>
      </c>
      <c r="E3166" s="30" t="s">
        <v>364</v>
      </c>
      <c r="F3166" s="56">
        <v>2603.5</v>
      </c>
      <c r="G3166" s="30"/>
      <c r="H3166" s="32">
        <v>429546.3</v>
      </c>
      <c r="I3166" s="31" t="s">
        <v>235</v>
      </c>
      <c r="J3166" s="30"/>
      <c r="K3166" s="31"/>
      <c r="L3166" s="30">
        <v>202605</v>
      </c>
      <c r="M3166" s="31"/>
      <c r="N3166" s="30">
        <v>202605</v>
      </c>
      <c r="O3166" s="31"/>
      <c r="P3166" s="30"/>
      <c r="Z3166" s="44"/>
      <c r="AA3166" s="44"/>
      <c r="AB3166" s="44"/>
    </row>
    <row r="3167" s="35" customFormat="1" customHeight="1" spans="1:28">
      <c r="A3167" s="30"/>
      <c r="B3167" s="38">
        <v>46157</v>
      </c>
      <c r="C3167" s="69" t="s">
        <v>26</v>
      </c>
      <c r="D3167" s="30" t="s">
        <v>33</v>
      </c>
      <c r="E3167" s="30" t="s">
        <v>153</v>
      </c>
      <c r="F3167" s="56"/>
      <c r="G3167" s="30">
        <v>200000</v>
      </c>
      <c r="H3167" s="32">
        <v>229546.3</v>
      </c>
      <c r="I3167" s="31" t="s">
        <v>50</v>
      </c>
      <c r="J3167" s="30"/>
      <c r="K3167" s="31"/>
      <c r="L3167" s="30">
        <v>202605</v>
      </c>
      <c r="M3167" s="31"/>
      <c r="N3167" s="30">
        <v>202605</v>
      </c>
      <c r="O3167" s="31"/>
      <c r="P3167" s="30"/>
      <c r="Z3167" s="44"/>
      <c r="AA3167" s="44"/>
      <c r="AB3167" s="44"/>
    </row>
    <row r="3168" s="35" customFormat="1" customHeight="1" spans="1:28">
      <c r="A3168" s="30"/>
      <c r="B3168" s="38">
        <v>46157</v>
      </c>
      <c r="C3168" s="69" t="s">
        <v>26</v>
      </c>
      <c r="D3168" s="30" t="s">
        <v>33</v>
      </c>
      <c r="E3168" s="30" t="s">
        <v>363</v>
      </c>
      <c r="F3168" s="56">
        <v>1846</v>
      </c>
      <c r="G3168" s="30"/>
      <c r="H3168" s="32">
        <v>231392.3</v>
      </c>
      <c r="I3168" s="31" t="s">
        <v>191</v>
      </c>
      <c r="J3168" s="30"/>
      <c r="K3168" s="31"/>
      <c r="L3168" s="30">
        <v>202605</v>
      </c>
      <c r="M3168" s="31"/>
      <c r="N3168" s="30">
        <v>202605</v>
      </c>
      <c r="O3168" s="31"/>
      <c r="P3168" s="30"/>
      <c r="Z3168" s="44"/>
      <c r="AA3168" s="44"/>
      <c r="AB3168" s="44"/>
    </row>
    <row r="3169" s="35" customFormat="1" customHeight="1" spans="1:28">
      <c r="A3169" s="30"/>
      <c r="B3169" s="38">
        <v>46163</v>
      </c>
      <c r="C3169" s="69" t="s">
        <v>26</v>
      </c>
      <c r="D3169" s="30" t="s">
        <v>33</v>
      </c>
      <c r="E3169" s="30" t="s">
        <v>794</v>
      </c>
      <c r="F3169" s="56"/>
      <c r="G3169" s="30">
        <v>27000</v>
      </c>
      <c r="H3169" s="32">
        <v>204392.3</v>
      </c>
      <c r="I3169" s="31" t="s">
        <v>62</v>
      </c>
      <c r="J3169" s="30"/>
      <c r="K3169" s="31"/>
      <c r="L3169" s="30">
        <v>202605</v>
      </c>
      <c r="M3169" s="31"/>
      <c r="N3169" s="30">
        <v>202605</v>
      </c>
      <c r="O3169" s="31"/>
      <c r="P3169" s="30"/>
      <c r="Z3169" s="44"/>
      <c r="AA3169" s="44"/>
      <c r="AB3169" s="44"/>
    </row>
    <row r="3170" s="35" customFormat="1" customHeight="1" spans="1:28">
      <c r="A3170" s="30"/>
      <c r="B3170" s="38">
        <v>46163</v>
      </c>
      <c r="C3170" s="69" t="s">
        <v>26</v>
      </c>
      <c r="D3170" s="30" t="s">
        <v>33</v>
      </c>
      <c r="E3170" s="30" t="s">
        <v>361</v>
      </c>
      <c r="F3170" s="56">
        <v>1015.91</v>
      </c>
      <c r="G3170" s="30"/>
      <c r="H3170" s="32">
        <v>205408.21</v>
      </c>
      <c r="I3170" s="31" t="s">
        <v>114</v>
      </c>
      <c r="J3170" s="30"/>
      <c r="K3170" s="31"/>
      <c r="L3170" s="30">
        <v>202605</v>
      </c>
      <c r="M3170" s="31"/>
      <c r="N3170" s="30">
        <v>202605</v>
      </c>
      <c r="O3170" s="31"/>
      <c r="P3170" s="30"/>
      <c r="Z3170" s="44"/>
      <c r="AA3170" s="44"/>
      <c r="AB3170" s="44"/>
    </row>
    <row r="3171" s="35" customFormat="1" customHeight="1" spans="1:28">
      <c r="A3171" s="30"/>
      <c r="B3171" s="38">
        <v>46163</v>
      </c>
      <c r="C3171" s="69" t="s">
        <v>26</v>
      </c>
      <c r="D3171" s="30" t="s">
        <v>33</v>
      </c>
      <c r="E3171" s="30" t="s">
        <v>780</v>
      </c>
      <c r="F3171" s="56">
        <v>3655.2</v>
      </c>
      <c r="G3171" s="30"/>
      <c r="H3171" s="32">
        <v>209063.41</v>
      </c>
      <c r="I3171" s="31" t="s">
        <v>103</v>
      </c>
      <c r="J3171" s="30"/>
      <c r="K3171" s="31"/>
      <c r="L3171" s="30">
        <v>202605</v>
      </c>
      <c r="M3171" s="31"/>
      <c r="N3171" s="30">
        <v>202605</v>
      </c>
      <c r="O3171" s="31"/>
      <c r="P3171" s="30"/>
      <c r="Z3171" s="44"/>
      <c r="AA3171" s="44"/>
      <c r="AB3171" s="44"/>
    </row>
    <row r="3172" s="35" customFormat="1" customHeight="1" spans="1:28">
      <c r="A3172" s="30"/>
      <c r="B3172" s="38">
        <v>46163</v>
      </c>
      <c r="C3172" s="69" t="s">
        <v>26</v>
      </c>
      <c r="D3172" s="30" t="s">
        <v>33</v>
      </c>
      <c r="E3172" s="30" t="s">
        <v>367</v>
      </c>
      <c r="F3172" s="56">
        <v>1300.3</v>
      </c>
      <c r="G3172" s="30"/>
      <c r="H3172" s="32">
        <v>210363.71</v>
      </c>
      <c r="I3172" s="31" t="s">
        <v>205</v>
      </c>
      <c r="J3172" s="30"/>
      <c r="K3172" s="31"/>
      <c r="L3172" s="30">
        <v>202605</v>
      </c>
      <c r="M3172" s="31"/>
      <c r="N3172" s="30">
        <v>202605</v>
      </c>
      <c r="O3172" s="31"/>
      <c r="P3172" s="30"/>
      <c r="Z3172" s="44"/>
      <c r="AA3172" s="44"/>
      <c r="AB3172" s="44"/>
    </row>
    <row r="3173" s="35" customFormat="1" customHeight="1" spans="1:28">
      <c r="A3173" s="30"/>
      <c r="B3173" s="38">
        <v>46163</v>
      </c>
      <c r="C3173" s="69" t="s">
        <v>26</v>
      </c>
      <c r="D3173" s="30" t="s">
        <v>33</v>
      </c>
      <c r="E3173" s="30" t="s">
        <v>360</v>
      </c>
      <c r="F3173" s="56">
        <v>2188.1</v>
      </c>
      <c r="G3173" s="30"/>
      <c r="H3173" s="32">
        <v>212551.81</v>
      </c>
      <c r="I3173" s="31" t="s">
        <v>216</v>
      </c>
      <c r="J3173" s="30"/>
      <c r="K3173" s="31"/>
      <c r="L3173" s="30">
        <v>202605</v>
      </c>
      <c r="M3173" s="31"/>
      <c r="N3173" s="30">
        <v>202605</v>
      </c>
      <c r="O3173" s="31"/>
      <c r="P3173" s="30"/>
      <c r="Z3173" s="44"/>
      <c r="AA3173" s="44"/>
      <c r="AB3173" s="44"/>
    </row>
    <row r="3174" s="35" customFormat="1" customHeight="1" spans="1:28">
      <c r="A3174" s="30"/>
      <c r="B3174" s="38">
        <v>46163</v>
      </c>
      <c r="C3174" s="69" t="s">
        <v>26</v>
      </c>
      <c r="D3174" s="30" t="s">
        <v>33</v>
      </c>
      <c r="E3174" s="30" t="s">
        <v>369</v>
      </c>
      <c r="F3174" s="56">
        <v>3518.23</v>
      </c>
      <c r="G3174" s="30"/>
      <c r="H3174" s="32">
        <v>216070.04</v>
      </c>
      <c r="I3174" s="31" t="s">
        <v>227</v>
      </c>
      <c r="J3174" s="30"/>
      <c r="K3174" s="31"/>
      <c r="L3174" s="30">
        <v>202605</v>
      </c>
      <c r="M3174" s="31"/>
      <c r="N3174" s="30">
        <v>202605</v>
      </c>
      <c r="O3174" s="31"/>
      <c r="P3174" s="30"/>
      <c r="Z3174" s="44"/>
      <c r="AA3174" s="44"/>
      <c r="AB3174" s="44"/>
    </row>
    <row r="3175" s="35" customFormat="1" customHeight="1" spans="1:28">
      <c r="A3175" s="30"/>
      <c r="B3175" s="38">
        <v>46163</v>
      </c>
      <c r="C3175" s="69" t="s">
        <v>26</v>
      </c>
      <c r="D3175" s="30" t="s">
        <v>33</v>
      </c>
      <c r="E3175" s="30" t="s">
        <v>363</v>
      </c>
      <c r="F3175" s="56">
        <v>1350.2</v>
      </c>
      <c r="G3175" s="57"/>
      <c r="H3175" s="32">
        <v>217420.24</v>
      </c>
      <c r="I3175" s="31" t="s">
        <v>191</v>
      </c>
      <c r="J3175" s="30"/>
      <c r="K3175" s="31"/>
      <c r="L3175" s="30">
        <v>202605</v>
      </c>
      <c r="M3175" s="31"/>
      <c r="N3175" s="30">
        <v>202605</v>
      </c>
      <c r="O3175" s="31"/>
      <c r="P3175" s="30"/>
      <c r="Z3175" s="44"/>
      <c r="AA3175" s="44"/>
      <c r="AB3175" s="44"/>
    </row>
    <row r="3176" s="35" customFormat="1" customHeight="1" spans="1:28">
      <c r="A3176" s="30"/>
      <c r="B3176" s="38">
        <v>46163</v>
      </c>
      <c r="C3176" s="69" t="s">
        <v>26</v>
      </c>
      <c r="D3176" s="30" t="s">
        <v>33</v>
      </c>
      <c r="E3176" s="30" t="s">
        <v>365</v>
      </c>
      <c r="F3176" s="56">
        <v>1572.61</v>
      </c>
      <c r="G3176" s="30"/>
      <c r="H3176" s="32">
        <v>218992.85</v>
      </c>
      <c r="I3176" s="31" t="s">
        <v>213</v>
      </c>
      <c r="J3176" s="30"/>
      <c r="K3176" s="31"/>
      <c r="L3176" s="30">
        <v>202605</v>
      </c>
      <c r="M3176" s="31"/>
      <c r="N3176" s="30">
        <v>202605</v>
      </c>
      <c r="O3176" s="31"/>
      <c r="P3176" s="30"/>
      <c r="Z3176" s="44"/>
      <c r="AA3176" s="44"/>
      <c r="AB3176" s="44"/>
    </row>
    <row r="3177" s="35" customFormat="1" customHeight="1" spans="1:28">
      <c r="A3177" s="30"/>
      <c r="B3177" s="38">
        <v>46164</v>
      </c>
      <c r="C3177" s="69" t="s">
        <v>26</v>
      </c>
      <c r="D3177" s="30" t="s">
        <v>33</v>
      </c>
      <c r="E3177" s="30" t="s">
        <v>362</v>
      </c>
      <c r="F3177" s="56">
        <v>1305.58</v>
      </c>
      <c r="G3177" s="30"/>
      <c r="H3177" s="32">
        <v>220298.43</v>
      </c>
      <c r="I3177" s="31" t="s">
        <v>233</v>
      </c>
      <c r="J3177" s="30"/>
      <c r="K3177" s="31"/>
      <c r="L3177" s="30">
        <v>202605</v>
      </c>
      <c r="M3177" s="31"/>
      <c r="N3177" s="30">
        <v>202605</v>
      </c>
      <c r="O3177" s="31"/>
      <c r="P3177" s="30"/>
      <c r="Z3177" s="44"/>
      <c r="AA3177" s="44"/>
      <c r="AB3177" s="44"/>
    </row>
    <row r="3178" s="35" customFormat="1" customHeight="1" spans="1:28">
      <c r="A3178" s="30"/>
      <c r="B3178" s="38">
        <v>46164</v>
      </c>
      <c r="C3178" s="69" t="s">
        <v>26</v>
      </c>
      <c r="D3178" s="30" t="s">
        <v>33</v>
      </c>
      <c r="E3178" s="30" t="s">
        <v>364</v>
      </c>
      <c r="F3178" s="56">
        <v>2871.29</v>
      </c>
      <c r="G3178" s="30"/>
      <c r="H3178" s="32">
        <v>223169.72</v>
      </c>
      <c r="I3178" s="31" t="s">
        <v>235</v>
      </c>
      <c r="J3178" s="30"/>
      <c r="K3178" s="31"/>
      <c r="L3178" s="30">
        <v>202605</v>
      </c>
      <c r="M3178" s="31"/>
      <c r="N3178" s="30">
        <v>202605</v>
      </c>
      <c r="O3178" s="31"/>
      <c r="P3178" s="30"/>
      <c r="Z3178" s="44"/>
      <c r="AA3178" s="44"/>
      <c r="AB3178" s="44"/>
    </row>
    <row r="3179" s="35" customFormat="1" customHeight="1" spans="1:28">
      <c r="A3179" s="30"/>
      <c r="B3179" s="38">
        <v>46164</v>
      </c>
      <c r="C3179" s="69" t="s">
        <v>26</v>
      </c>
      <c r="D3179" s="30" t="s">
        <v>33</v>
      </c>
      <c r="E3179" s="30" t="s">
        <v>374</v>
      </c>
      <c r="F3179" s="56">
        <v>2144.5</v>
      </c>
      <c r="G3179" s="30"/>
      <c r="H3179" s="32">
        <v>225314.22</v>
      </c>
      <c r="I3179" s="31" t="s">
        <v>221</v>
      </c>
      <c r="J3179" s="30"/>
      <c r="K3179" s="31"/>
      <c r="L3179" s="30">
        <v>202605</v>
      </c>
      <c r="M3179" s="31"/>
      <c r="N3179" s="30">
        <v>202605</v>
      </c>
      <c r="O3179" s="31"/>
      <c r="P3179" s="30"/>
      <c r="Z3179" s="44"/>
      <c r="AA3179" s="44"/>
      <c r="AB3179" s="44"/>
    </row>
    <row r="3180" s="35" customFormat="1" customHeight="1" spans="1:28">
      <c r="A3180" s="30"/>
      <c r="B3180" s="38">
        <v>46164</v>
      </c>
      <c r="C3180" s="69" t="s">
        <v>26</v>
      </c>
      <c r="D3180" s="30" t="s">
        <v>33</v>
      </c>
      <c r="E3180" s="30" t="s">
        <v>372</v>
      </c>
      <c r="F3180" s="56">
        <v>5863.3</v>
      </c>
      <c r="G3180" s="30"/>
      <c r="H3180" s="32">
        <v>231177.52</v>
      </c>
      <c r="I3180" s="31" t="s">
        <v>117</v>
      </c>
      <c r="J3180" s="30"/>
      <c r="K3180" s="31"/>
      <c r="L3180" s="30">
        <v>202605</v>
      </c>
      <c r="M3180" s="31"/>
      <c r="N3180" s="30">
        <v>202605</v>
      </c>
      <c r="O3180" s="31"/>
      <c r="P3180" s="30"/>
      <c r="Z3180" s="44"/>
      <c r="AA3180" s="44"/>
      <c r="AB3180" s="44"/>
    </row>
    <row r="3181" s="35" customFormat="1" customHeight="1" spans="1:28">
      <c r="A3181" s="30"/>
      <c r="B3181" s="38">
        <v>46164</v>
      </c>
      <c r="C3181" s="69" t="s">
        <v>26</v>
      </c>
      <c r="D3181" s="30" t="s">
        <v>33</v>
      </c>
      <c r="E3181" s="30" t="s">
        <v>359</v>
      </c>
      <c r="F3181" s="56">
        <v>2205</v>
      </c>
      <c r="G3181" s="30"/>
      <c r="H3181" s="32">
        <v>233382.52</v>
      </c>
      <c r="I3181" s="31" t="s">
        <v>219</v>
      </c>
      <c r="J3181" s="30"/>
      <c r="K3181" s="31"/>
      <c r="L3181" s="30">
        <v>202605</v>
      </c>
      <c r="M3181" s="31"/>
      <c r="N3181" s="30">
        <v>202605</v>
      </c>
      <c r="O3181" s="31"/>
      <c r="P3181" s="30"/>
      <c r="Z3181" s="44"/>
      <c r="AA3181" s="44"/>
      <c r="AB3181" s="44"/>
    </row>
    <row r="3182" s="35" customFormat="1" customHeight="1" spans="1:28">
      <c r="A3182" s="30"/>
      <c r="B3182" s="38">
        <v>46164</v>
      </c>
      <c r="C3182" s="69" t="s">
        <v>26</v>
      </c>
      <c r="D3182" s="30" t="s">
        <v>33</v>
      </c>
      <c r="E3182" s="30" t="s">
        <v>368</v>
      </c>
      <c r="F3182" s="56">
        <v>4575.9</v>
      </c>
      <c r="G3182" s="30"/>
      <c r="H3182" s="32">
        <v>237958.42</v>
      </c>
      <c r="I3182" s="31" t="s">
        <v>196</v>
      </c>
      <c r="J3182" s="30"/>
      <c r="K3182" s="31"/>
      <c r="L3182" s="30">
        <v>202605</v>
      </c>
      <c r="M3182" s="31"/>
      <c r="N3182" s="30">
        <v>202605</v>
      </c>
      <c r="O3182" s="31"/>
      <c r="P3182" s="30"/>
      <c r="Z3182" s="44"/>
      <c r="AA3182" s="44"/>
      <c r="AB3182" s="44"/>
    </row>
    <row r="3183" s="35" customFormat="1" customHeight="1" spans="1:28">
      <c r="A3183" s="30"/>
      <c r="B3183" s="38">
        <v>46164</v>
      </c>
      <c r="C3183" s="69" t="s">
        <v>26</v>
      </c>
      <c r="D3183" s="30" t="s">
        <v>33</v>
      </c>
      <c r="E3183" s="30" t="s">
        <v>371</v>
      </c>
      <c r="F3183" s="56">
        <v>4589.45</v>
      </c>
      <c r="G3183" s="30"/>
      <c r="H3183" s="32">
        <v>242547.87</v>
      </c>
      <c r="I3183" s="31" t="s">
        <v>231</v>
      </c>
      <c r="J3183" s="30"/>
      <c r="K3183" s="31"/>
      <c r="L3183" s="30">
        <v>202605</v>
      </c>
      <c r="M3183" s="31"/>
      <c r="N3183" s="30">
        <v>202605</v>
      </c>
      <c r="O3183" s="31"/>
      <c r="P3183" s="30"/>
      <c r="Z3183" s="44"/>
      <c r="AA3183" s="44"/>
      <c r="AB3183" s="44"/>
    </row>
    <row r="3184" s="35" customFormat="1" customHeight="1" spans="1:28">
      <c r="A3184" s="30"/>
      <c r="B3184" s="38">
        <v>46164</v>
      </c>
      <c r="C3184" s="69" t="s">
        <v>26</v>
      </c>
      <c r="D3184" s="30" t="s">
        <v>33</v>
      </c>
      <c r="E3184" s="30" t="s">
        <v>366</v>
      </c>
      <c r="F3184" s="56">
        <v>1111.41</v>
      </c>
      <c r="G3184" s="30"/>
      <c r="H3184" s="32">
        <v>243659.28</v>
      </c>
      <c r="I3184" s="31" t="s">
        <v>264</v>
      </c>
      <c r="J3184" s="30"/>
      <c r="K3184" s="31"/>
      <c r="L3184" s="30">
        <v>202605</v>
      </c>
      <c r="M3184" s="31"/>
      <c r="N3184" s="30">
        <v>202605</v>
      </c>
      <c r="O3184" s="31"/>
      <c r="P3184" s="30"/>
      <c r="Z3184" s="44"/>
      <c r="AA3184" s="44"/>
      <c r="AB3184" s="44"/>
    </row>
    <row r="3185" s="35" customFormat="1" customHeight="1" spans="1:28">
      <c r="A3185" s="30"/>
      <c r="B3185" s="38">
        <v>46166</v>
      </c>
      <c r="C3185" s="69" t="s">
        <v>26</v>
      </c>
      <c r="D3185" s="30" t="s">
        <v>33</v>
      </c>
      <c r="E3185" s="30" t="s">
        <v>153</v>
      </c>
      <c r="F3185" s="56"/>
      <c r="G3185" s="30">
        <v>200000</v>
      </c>
      <c r="H3185" s="32">
        <v>43659.2800000003</v>
      </c>
      <c r="I3185" s="31" t="s">
        <v>50</v>
      </c>
      <c r="J3185" s="30"/>
      <c r="K3185" s="31"/>
      <c r="L3185" s="30">
        <v>202605</v>
      </c>
      <c r="M3185" s="31"/>
      <c r="N3185" s="30">
        <v>202605</v>
      </c>
      <c r="O3185" s="31"/>
      <c r="P3185" s="30"/>
      <c r="Z3185" s="44"/>
      <c r="AA3185" s="44"/>
      <c r="AB3185" s="44"/>
    </row>
    <row r="3186" s="35" customFormat="1" customHeight="1" spans="1:28">
      <c r="A3186" s="30"/>
      <c r="B3186" s="38">
        <v>46170</v>
      </c>
      <c r="C3186" s="69" t="s">
        <v>26</v>
      </c>
      <c r="D3186" s="30" t="s">
        <v>33</v>
      </c>
      <c r="E3186" s="30" t="s">
        <v>367</v>
      </c>
      <c r="F3186" s="56">
        <v>3556.8</v>
      </c>
      <c r="G3186" s="30"/>
      <c r="H3186" s="32">
        <v>47216.0800000003</v>
      </c>
      <c r="I3186" s="31" t="s">
        <v>205</v>
      </c>
      <c r="J3186" s="30"/>
      <c r="K3186" s="31"/>
      <c r="L3186" s="30">
        <v>202605</v>
      </c>
      <c r="M3186" s="31"/>
      <c r="N3186" s="30">
        <v>202605</v>
      </c>
      <c r="O3186" s="31"/>
      <c r="P3186" s="30"/>
      <c r="Z3186" s="44"/>
      <c r="AA3186" s="44"/>
      <c r="AB3186" s="44"/>
    </row>
    <row r="3187" s="35" customFormat="1" customHeight="1" spans="1:28">
      <c r="A3187" s="30"/>
      <c r="B3187" s="38">
        <v>46174</v>
      </c>
      <c r="C3187" s="69" t="s">
        <v>26</v>
      </c>
      <c r="D3187" s="30" t="s">
        <v>33</v>
      </c>
      <c r="E3187" s="30" t="s">
        <v>362</v>
      </c>
      <c r="F3187" s="56">
        <v>984.47</v>
      </c>
      <c r="G3187" s="30"/>
      <c r="H3187" s="32">
        <v>48200.5500000003</v>
      </c>
      <c r="I3187" s="31" t="s">
        <v>233</v>
      </c>
      <c r="J3187" s="30"/>
      <c r="K3187" s="31"/>
      <c r="L3187" s="30">
        <v>202605</v>
      </c>
      <c r="M3187" s="31"/>
      <c r="N3187" s="30">
        <v>202606</v>
      </c>
      <c r="O3187" s="31"/>
      <c r="P3187" s="30"/>
      <c r="Z3187" s="44"/>
      <c r="AA3187" s="44"/>
      <c r="AB3187" s="44"/>
    </row>
    <row r="3188" s="35" customFormat="1" customHeight="1" spans="1:28">
      <c r="A3188" s="30"/>
      <c r="B3188" s="38">
        <v>46174</v>
      </c>
      <c r="C3188" s="69" t="s">
        <v>26</v>
      </c>
      <c r="D3188" s="30" t="s">
        <v>33</v>
      </c>
      <c r="E3188" s="30" t="s">
        <v>361</v>
      </c>
      <c r="F3188" s="56">
        <v>2747.58</v>
      </c>
      <c r="G3188" s="30"/>
      <c r="H3188" s="32">
        <v>50948.1300000001</v>
      </c>
      <c r="I3188" s="31" t="s">
        <v>114</v>
      </c>
      <c r="J3188" s="30"/>
      <c r="K3188" s="31"/>
      <c r="L3188" s="30">
        <v>202605</v>
      </c>
      <c r="M3188" s="31"/>
      <c r="N3188" s="30">
        <v>202606</v>
      </c>
      <c r="O3188" s="31"/>
      <c r="P3188" s="30"/>
      <c r="Z3188" s="44"/>
      <c r="AA3188" s="44"/>
      <c r="AB3188" s="44"/>
    </row>
    <row r="3189" s="35" customFormat="1" customHeight="1" spans="1:28">
      <c r="A3189" s="30"/>
      <c r="B3189" s="38">
        <v>46174</v>
      </c>
      <c r="C3189" s="69" t="s">
        <v>26</v>
      </c>
      <c r="D3189" s="30" t="s">
        <v>33</v>
      </c>
      <c r="E3189" s="30" t="s">
        <v>359</v>
      </c>
      <c r="F3189" s="56">
        <v>2168.3</v>
      </c>
      <c r="G3189" s="30"/>
      <c r="H3189" s="32">
        <v>53116.4300000002</v>
      </c>
      <c r="I3189" s="31" t="s">
        <v>219</v>
      </c>
      <c r="J3189" s="30"/>
      <c r="K3189" s="31"/>
      <c r="L3189" s="30">
        <v>202605</v>
      </c>
      <c r="M3189" s="31"/>
      <c r="N3189" s="30">
        <v>202606</v>
      </c>
      <c r="O3189" s="31"/>
      <c r="P3189" s="30"/>
      <c r="Z3189" s="44"/>
      <c r="AA3189" s="44"/>
      <c r="AB3189" s="44"/>
    </row>
    <row r="3190" s="35" customFormat="1" customHeight="1" spans="1:28">
      <c r="A3190" s="30"/>
      <c r="B3190" s="38">
        <v>46174</v>
      </c>
      <c r="C3190" s="69" t="s">
        <v>26</v>
      </c>
      <c r="D3190" s="30" t="s">
        <v>33</v>
      </c>
      <c r="E3190" s="30" t="s">
        <v>367</v>
      </c>
      <c r="F3190" s="56">
        <v>1834.8</v>
      </c>
      <c r="G3190" s="30"/>
      <c r="H3190" s="32">
        <v>54951.2300000002</v>
      </c>
      <c r="I3190" s="31" t="s">
        <v>205</v>
      </c>
      <c r="J3190" s="30"/>
      <c r="K3190" s="31"/>
      <c r="L3190" s="30">
        <v>202605</v>
      </c>
      <c r="M3190" s="31"/>
      <c r="N3190" s="30">
        <v>202606</v>
      </c>
      <c r="O3190" s="31"/>
      <c r="P3190" s="30"/>
      <c r="Z3190" s="44"/>
      <c r="AA3190" s="44"/>
      <c r="AB3190" s="44"/>
    </row>
    <row r="3191" s="35" customFormat="1" customHeight="1" spans="1:28">
      <c r="A3191" s="30"/>
      <c r="B3191" s="38">
        <v>46174</v>
      </c>
      <c r="C3191" s="69" t="s">
        <v>26</v>
      </c>
      <c r="D3191" s="30" t="s">
        <v>33</v>
      </c>
      <c r="E3191" s="30" t="s">
        <v>360</v>
      </c>
      <c r="F3191" s="56">
        <v>5036.3</v>
      </c>
      <c r="G3191" s="30"/>
      <c r="H3191" s="32">
        <v>59987.5300000003</v>
      </c>
      <c r="I3191" s="31" t="s">
        <v>216</v>
      </c>
      <c r="J3191" s="30"/>
      <c r="K3191" s="31"/>
      <c r="L3191" s="30">
        <v>202605</v>
      </c>
      <c r="M3191" s="31"/>
      <c r="N3191" s="30">
        <v>202606</v>
      </c>
      <c r="O3191" s="31"/>
      <c r="P3191" s="30"/>
      <c r="Z3191" s="44"/>
      <c r="AA3191" s="44"/>
      <c r="AB3191" s="44"/>
    </row>
    <row r="3192" s="35" customFormat="1" customHeight="1" spans="1:28">
      <c r="A3192" s="30"/>
      <c r="B3192" s="38">
        <v>46174</v>
      </c>
      <c r="C3192" s="69" t="s">
        <v>26</v>
      </c>
      <c r="D3192" s="30" t="s">
        <v>33</v>
      </c>
      <c r="E3192" s="30" t="s">
        <v>365</v>
      </c>
      <c r="F3192" s="56">
        <v>3632</v>
      </c>
      <c r="G3192" s="30"/>
      <c r="H3192" s="32">
        <v>63619.5300000003</v>
      </c>
      <c r="I3192" s="31" t="s">
        <v>213</v>
      </c>
      <c r="J3192" s="30"/>
      <c r="K3192" s="31"/>
      <c r="L3192" s="30">
        <v>202605</v>
      </c>
      <c r="M3192" s="31"/>
      <c r="N3192" s="30">
        <v>202606</v>
      </c>
      <c r="O3192" s="31"/>
      <c r="P3192" s="30"/>
      <c r="Z3192" s="44"/>
      <c r="AA3192" s="44"/>
      <c r="AB3192" s="44"/>
    </row>
    <row r="3193" s="35" customFormat="1" customHeight="1" spans="1:28">
      <c r="A3193" s="30"/>
      <c r="B3193" s="38">
        <v>46175</v>
      </c>
      <c r="C3193" s="69" t="s">
        <v>26</v>
      </c>
      <c r="D3193" s="30" t="s">
        <v>33</v>
      </c>
      <c r="E3193" s="30" t="s">
        <v>374</v>
      </c>
      <c r="F3193" s="56">
        <v>2952.4</v>
      </c>
      <c r="G3193" s="30"/>
      <c r="H3193" s="32">
        <v>66571.9300000004</v>
      </c>
      <c r="I3193" s="31" t="s">
        <v>221</v>
      </c>
      <c r="J3193" s="30"/>
      <c r="K3193" s="31"/>
      <c r="L3193" s="30">
        <v>202605</v>
      </c>
      <c r="M3193" s="31"/>
      <c r="N3193" s="30">
        <v>202606</v>
      </c>
      <c r="O3193" s="31"/>
      <c r="P3193" s="30"/>
      <c r="Z3193" s="44"/>
      <c r="AA3193" s="44"/>
      <c r="AB3193" s="44"/>
    </row>
    <row r="3194" s="35" customFormat="1" customHeight="1" spans="1:28">
      <c r="A3194" s="30"/>
      <c r="B3194" s="38">
        <v>46175</v>
      </c>
      <c r="C3194" s="69" t="s">
        <v>26</v>
      </c>
      <c r="D3194" s="30" t="s">
        <v>33</v>
      </c>
      <c r="E3194" s="30" t="s">
        <v>368</v>
      </c>
      <c r="F3194" s="56">
        <v>10071</v>
      </c>
      <c r="G3194" s="30"/>
      <c r="H3194" s="32">
        <v>76642.9300000004</v>
      </c>
      <c r="I3194" s="31" t="s">
        <v>196</v>
      </c>
      <c r="J3194" s="30"/>
      <c r="K3194" s="31"/>
      <c r="L3194" s="30">
        <v>202605</v>
      </c>
      <c r="M3194" s="31"/>
      <c r="N3194" s="30">
        <v>202606</v>
      </c>
      <c r="O3194" s="31"/>
      <c r="P3194" s="30"/>
      <c r="Z3194" s="44"/>
      <c r="AA3194" s="44"/>
      <c r="AB3194" s="44"/>
    </row>
    <row r="3195" s="35" customFormat="1" customHeight="1" spans="1:28">
      <c r="A3195" s="30"/>
      <c r="B3195" s="38">
        <v>46176</v>
      </c>
      <c r="C3195" s="69" t="s">
        <v>26</v>
      </c>
      <c r="D3195" s="30" t="s">
        <v>33</v>
      </c>
      <c r="E3195" s="30" t="s">
        <v>369</v>
      </c>
      <c r="F3195" s="56">
        <v>10609.94</v>
      </c>
      <c r="G3195" s="30"/>
      <c r="H3195" s="32">
        <v>87252.8700000003</v>
      </c>
      <c r="I3195" s="31" t="s">
        <v>227</v>
      </c>
      <c r="J3195" s="30"/>
      <c r="K3195" s="31"/>
      <c r="L3195" s="30">
        <v>202605</v>
      </c>
      <c r="M3195" s="31"/>
      <c r="N3195" s="30">
        <v>202606</v>
      </c>
      <c r="O3195" s="31"/>
      <c r="P3195" s="30"/>
      <c r="Z3195" s="44"/>
      <c r="AA3195" s="44"/>
      <c r="AB3195" s="44"/>
    </row>
    <row r="3196" s="35" customFormat="1" customHeight="1" spans="1:28">
      <c r="A3196" s="30"/>
      <c r="B3196" s="38">
        <v>46176</v>
      </c>
      <c r="C3196" s="69" t="s">
        <v>26</v>
      </c>
      <c r="D3196" s="30" t="s">
        <v>33</v>
      </c>
      <c r="E3196" s="30" t="s">
        <v>372</v>
      </c>
      <c r="F3196" s="56">
        <v>10115.5</v>
      </c>
      <c r="G3196" s="30"/>
      <c r="H3196" s="32">
        <v>97368.3700000003</v>
      </c>
      <c r="I3196" s="31" t="s">
        <v>117</v>
      </c>
      <c r="J3196" s="30"/>
      <c r="K3196" s="31"/>
      <c r="L3196" s="30">
        <v>202605</v>
      </c>
      <c r="M3196" s="31"/>
      <c r="N3196" s="30">
        <v>202606</v>
      </c>
      <c r="O3196" s="31"/>
      <c r="P3196" s="30"/>
      <c r="Z3196" s="44"/>
      <c r="AA3196" s="44"/>
      <c r="AB3196" s="44"/>
    </row>
    <row r="3197" s="35" customFormat="1" customHeight="1" spans="1:28">
      <c r="A3197" s="30"/>
      <c r="B3197" s="38">
        <v>46176</v>
      </c>
      <c r="C3197" s="69" t="s">
        <v>26</v>
      </c>
      <c r="D3197" s="30" t="s">
        <v>33</v>
      </c>
      <c r="E3197" s="30" t="s">
        <v>366</v>
      </c>
      <c r="F3197" s="56">
        <v>2591.24</v>
      </c>
      <c r="G3197" s="57"/>
      <c r="H3197" s="32">
        <v>99959.6100000003</v>
      </c>
      <c r="I3197" s="31" t="s">
        <v>264</v>
      </c>
      <c r="J3197" s="30"/>
      <c r="K3197" s="31"/>
      <c r="L3197" s="30">
        <v>202605</v>
      </c>
      <c r="M3197" s="31"/>
      <c r="N3197" s="30">
        <v>202606</v>
      </c>
      <c r="O3197" s="31"/>
      <c r="P3197" s="30"/>
      <c r="Z3197" s="44"/>
      <c r="AA3197" s="44"/>
      <c r="AB3197" s="44"/>
    </row>
    <row r="3198" s="35" customFormat="1" customHeight="1" spans="1:28">
      <c r="A3198" s="30"/>
      <c r="B3198" s="38">
        <v>46176</v>
      </c>
      <c r="C3198" s="69" t="s">
        <v>26</v>
      </c>
      <c r="D3198" s="30" t="s">
        <v>33</v>
      </c>
      <c r="E3198" s="30" t="s">
        <v>780</v>
      </c>
      <c r="F3198" s="56">
        <v>4861</v>
      </c>
      <c r="G3198" s="30"/>
      <c r="H3198" s="32">
        <v>104820.61</v>
      </c>
      <c r="I3198" s="31" t="s">
        <v>103</v>
      </c>
      <c r="J3198" s="30"/>
      <c r="K3198" s="31"/>
      <c r="L3198" s="30">
        <v>202605</v>
      </c>
      <c r="M3198" s="31"/>
      <c r="N3198" s="30">
        <v>202606</v>
      </c>
      <c r="O3198" s="31"/>
      <c r="P3198" s="30"/>
      <c r="Z3198" s="44"/>
      <c r="AA3198" s="44"/>
      <c r="AB3198" s="44"/>
    </row>
    <row r="3199" s="35" customFormat="1" customHeight="1" spans="1:28">
      <c r="A3199" s="30"/>
      <c r="B3199" s="38">
        <v>46176</v>
      </c>
      <c r="C3199" s="69" t="s">
        <v>26</v>
      </c>
      <c r="D3199" s="30" t="s">
        <v>33</v>
      </c>
      <c r="E3199" s="30" t="s">
        <v>371</v>
      </c>
      <c r="F3199" s="56">
        <v>7124.53</v>
      </c>
      <c r="G3199" s="30"/>
      <c r="H3199" s="32">
        <v>111945.14</v>
      </c>
      <c r="I3199" s="31" t="s">
        <v>231</v>
      </c>
      <c r="J3199" s="30"/>
      <c r="K3199" s="31"/>
      <c r="L3199" s="30">
        <v>202605</v>
      </c>
      <c r="M3199" s="31"/>
      <c r="N3199" s="30">
        <v>202606</v>
      </c>
      <c r="O3199" s="31"/>
      <c r="P3199" s="30"/>
      <c r="Z3199" s="44"/>
      <c r="AA3199" s="44"/>
      <c r="AB3199" s="44"/>
    </row>
    <row r="3200" s="35" customFormat="1" customHeight="1" spans="1:28">
      <c r="A3200" s="30"/>
      <c r="B3200" s="38">
        <v>46176</v>
      </c>
      <c r="C3200" s="69" t="s">
        <v>26</v>
      </c>
      <c r="D3200" s="30" t="s">
        <v>33</v>
      </c>
      <c r="E3200" s="30" t="s">
        <v>364</v>
      </c>
      <c r="F3200" s="56">
        <v>4000</v>
      </c>
      <c r="G3200" s="30"/>
      <c r="H3200" s="32">
        <v>115945.14</v>
      </c>
      <c r="I3200" s="31" t="s">
        <v>235</v>
      </c>
      <c r="J3200" s="30"/>
      <c r="K3200" s="31"/>
      <c r="L3200" s="30">
        <v>202605</v>
      </c>
      <c r="M3200" s="31"/>
      <c r="N3200" s="30">
        <v>202606</v>
      </c>
      <c r="O3200" s="31"/>
      <c r="P3200" s="30"/>
      <c r="Z3200" s="44"/>
      <c r="AA3200" s="44"/>
      <c r="AB3200" s="44"/>
    </row>
    <row r="3201" s="35" customFormat="1" customHeight="1" spans="1:28">
      <c r="A3201" s="30"/>
      <c r="B3201" s="38">
        <v>46176</v>
      </c>
      <c r="C3201" s="69" t="s">
        <v>26</v>
      </c>
      <c r="D3201" s="30" t="s">
        <v>33</v>
      </c>
      <c r="E3201" s="30" t="s">
        <v>364</v>
      </c>
      <c r="F3201" s="56">
        <v>1553.7</v>
      </c>
      <c r="G3201" s="30"/>
      <c r="H3201" s="32">
        <v>117498.84</v>
      </c>
      <c r="I3201" s="31" t="s">
        <v>235</v>
      </c>
      <c r="J3201" s="30"/>
      <c r="K3201" s="31"/>
      <c r="L3201" s="30">
        <v>202605</v>
      </c>
      <c r="M3201" s="31"/>
      <c r="N3201" s="30">
        <v>202606</v>
      </c>
      <c r="O3201" s="31"/>
      <c r="P3201" s="30"/>
      <c r="Z3201" s="44"/>
      <c r="AA3201" s="44"/>
      <c r="AB3201" s="44"/>
    </row>
    <row r="3202" s="35" customFormat="1" customHeight="1" spans="1:28">
      <c r="A3202" s="30"/>
      <c r="B3202" s="38">
        <v>46176</v>
      </c>
      <c r="C3202" s="69" t="s">
        <v>26</v>
      </c>
      <c r="D3202" s="30" t="s">
        <v>33</v>
      </c>
      <c r="E3202" s="30" t="s">
        <v>363</v>
      </c>
      <c r="F3202" s="56">
        <v>6105.1</v>
      </c>
      <c r="G3202" s="30"/>
      <c r="H3202" s="32">
        <v>123603.94</v>
      </c>
      <c r="I3202" s="31" t="s">
        <v>191</v>
      </c>
      <c r="J3202" s="30"/>
      <c r="K3202" s="31"/>
      <c r="L3202" s="30">
        <v>202605</v>
      </c>
      <c r="M3202" s="31"/>
      <c r="N3202" s="30">
        <v>202606</v>
      </c>
      <c r="O3202" s="31"/>
      <c r="P3202" s="30"/>
      <c r="Z3202" s="44"/>
      <c r="AA3202" s="44"/>
      <c r="AB3202" s="44"/>
    </row>
    <row r="3203" s="35" customFormat="1" customHeight="1" spans="1:28">
      <c r="A3203" s="30"/>
      <c r="B3203" s="38">
        <v>46180</v>
      </c>
      <c r="C3203" s="69" t="s">
        <v>26</v>
      </c>
      <c r="D3203" s="30" t="s">
        <v>33</v>
      </c>
      <c r="E3203" s="30" t="s">
        <v>367</v>
      </c>
      <c r="F3203" s="56">
        <v>2432.8</v>
      </c>
      <c r="G3203" s="30"/>
      <c r="H3203" s="32">
        <v>126036.74</v>
      </c>
      <c r="I3203" s="31" t="s">
        <v>205</v>
      </c>
      <c r="J3203" s="30"/>
      <c r="K3203" s="31"/>
      <c r="L3203" s="30">
        <v>202606</v>
      </c>
      <c r="M3203" s="31"/>
      <c r="N3203" s="30">
        <v>202606</v>
      </c>
      <c r="O3203" s="31"/>
      <c r="P3203" s="30"/>
      <c r="Z3203" s="44"/>
      <c r="AA3203" s="44"/>
      <c r="AB3203" s="44"/>
    </row>
    <row r="3204" s="35" customFormat="1" customHeight="1" spans="1:28">
      <c r="A3204" s="30"/>
      <c r="B3204" s="38">
        <v>46180</v>
      </c>
      <c r="C3204" s="69" t="s">
        <v>26</v>
      </c>
      <c r="D3204" s="30" t="s">
        <v>33</v>
      </c>
      <c r="E3204" s="30" t="s">
        <v>364</v>
      </c>
      <c r="F3204" s="56">
        <v>2157</v>
      </c>
      <c r="G3204" s="30"/>
      <c r="H3204" s="32">
        <v>128193.74</v>
      </c>
      <c r="I3204" s="31" t="s">
        <v>235</v>
      </c>
      <c r="J3204" s="30"/>
      <c r="K3204" s="31"/>
      <c r="L3204" s="30">
        <v>202606</v>
      </c>
      <c r="M3204" s="31"/>
      <c r="N3204" s="30">
        <v>202606</v>
      </c>
      <c r="O3204" s="31"/>
      <c r="P3204" s="30"/>
      <c r="Z3204" s="44"/>
      <c r="AA3204" s="44"/>
      <c r="AB3204" s="44"/>
    </row>
    <row r="3205" s="35" customFormat="1" customHeight="1" spans="1:28">
      <c r="A3205" s="30"/>
      <c r="B3205" s="38">
        <v>46180</v>
      </c>
      <c r="C3205" s="69" t="s">
        <v>26</v>
      </c>
      <c r="D3205" s="30" t="s">
        <v>33</v>
      </c>
      <c r="E3205" s="69" t="s">
        <v>369</v>
      </c>
      <c r="F3205" s="56">
        <v>4176.81</v>
      </c>
      <c r="G3205" s="57"/>
      <c r="H3205" s="32">
        <v>132370.55</v>
      </c>
      <c r="I3205" s="31" t="s">
        <v>227</v>
      </c>
      <c r="J3205" s="30"/>
      <c r="K3205" s="31"/>
      <c r="L3205" s="30">
        <v>202606</v>
      </c>
      <c r="M3205" s="31"/>
      <c r="N3205" s="30">
        <v>202606</v>
      </c>
      <c r="O3205" s="31"/>
      <c r="P3205" s="30"/>
      <c r="Z3205" s="44"/>
      <c r="AA3205" s="44"/>
      <c r="AB3205" s="44"/>
    </row>
    <row r="3206" s="35" customFormat="1" customHeight="1" spans="1:28">
      <c r="A3206" s="30"/>
      <c r="B3206" s="38">
        <v>46180</v>
      </c>
      <c r="C3206" s="69" t="s">
        <v>26</v>
      </c>
      <c r="D3206" s="30" t="s">
        <v>33</v>
      </c>
      <c r="E3206" s="30" t="s">
        <v>362</v>
      </c>
      <c r="F3206" s="56">
        <v>772.32</v>
      </c>
      <c r="G3206" s="30"/>
      <c r="H3206" s="32">
        <v>133142.87</v>
      </c>
      <c r="I3206" s="31" t="s">
        <v>233</v>
      </c>
      <c r="J3206" s="30"/>
      <c r="K3206" s="31"/>
      <c r="L3206" s="30">
        <v>202606</v>
      </c>
      <c r="M3206" s="31"/>
      <c r="N3206" s="30">
        <v>202606</v>
      </c>
      <c r="O3206" s="31"/>
      <c r="P3206" s="30"/>
      <c r="Z3206" s="44"/>
      <c r="AA3206" s="44"/>
      <c r="AB3206" s="44"/>
    </row>
    <row r="3207" s="35" customFormat="1" customHeight="1" spans="1:28">
      <c r="A3207" s="30"/>
      <c r="B3207" s="38">
        <v>46180</v>
      </c>
      <c r="C3207" s="69" t="s">
        <v>26</v>
      </c>
      <c r="D3207" s="30" t="s">
        <v>33</v>
      </c>
      <c r="E3207" s="30" t="s">
        <v>365</v>
      </c>
      <c r="F3207" s="56">
        <v>1965.33</v>
      </c>
      <c r="G3207" s="30"/>
      <c r="H3207" s="32">
        <v>135108.2</v>
      </c>
      <c r="I3207" s="31" t="s">
        <v>213</v>
      </c>
      <c r="J3207" s="30"/>
      <c r="K3207" s="31"/>
      <c r="L3207" s="30">
        <v>202606</v>
      </c>
      <c r="M3207" s="31"/>
      <c r="N3207" s="30">
        <v>202606</v>
      </c>
      <c r="O3207" s="31"/>
      <c r="P3207" s="30"/>
      <c r="Z3207" s="44"/>
      <c r="AA3207" s="44"/>
      <c r="AB3207" s="44"/>
    </row>
    <row r="3208" s="35" customFormat="1" customHeight="1" spans="1:28">
      <c r="A3208" s="30"/>
      <c r="B3208" s="38">
        <v>46180</v>
      </c>
      <c r="C3208" s="69" t="s">
        <v>26</v>
      </c>
      <c r="D3208" s="30" t="s">
        <v>33</v>
      </c>
      <c r="E3208" s="30" t="s">
        <v>361</v>
      </c>
      <c r="F3208" s="56">
        <v>922.23</v>
      </c>
      <c r="G3208" s="30"/>
      <c r="H3208" s="32">
        <v>136030.43</v>
      </c>
      <c r="I3208" s="31" t="s">
        <v>114</v>
      </c>
      <c r="J3208" s="30"/>
      <c r="K3208" s="31"/>
      <c r="L3208" s="30">
        <v>202606</v>
      </c>
      <c r="M3208" s="31"/>
      <c r="N3208" s="30">
        <v>202606</v>
      </c>
      <c r="O3208" s="31"/>
      <c r="P3208" s="30"/>
      <c r="Z3208" s="44"/>
      <c r="AA3208" s="44"/>
      <c r="AB3208" s="44"/>
    </row>
    <row r="3209" s="35" customFormat="1" customHeight="1" spans="1:28">
      <c r="A3209" s="30"/>
      <c r="B3209" s="38">
        <v>46181</v>
      </c>
      <c r="C3209" s="69" t="s">
        <v>26</v>
      </c>
      <c r="D3209" s="30" t="s">
        <v>33</v>
      </c>
      <c r="E3209" s="30" t="s">
        <v>780</v>
      </c>
      <c r="F3209" s="56">
        <v>2642</v>
      </c>
      <c r="G3209" s="30"/>
      <c r="H3209" s="32">
        <v>138672.43</v>
      </c>
      <c r="I3209" s="31" t="s">
        <v>103</v>
      </c>
      <c r="J3209" s="30"/>
      <c r="K3209" s="31"/>
      <c r="L3209" s="30">
        <v>202606</v>
      </c>
      <c r="M3209" s="31"/>
      <c r="N3209" s="30">
        <v>202606</v>
      </c>
      <c r="O3209" s="31"/>
      <c r="P3209" s="30"/>
      <c r="Z3209" s="44"/>
      <c r="AA3209" s="44"/>
      <c r="AB3209" s="44"/>
    </row>
    <row r="3210" s="35" customFormat="1" customHeight="1" spans="1:28">
      <c r="A3210" s="30"/>
      <c r="B3210" s="38">
        <v>46181</v>
      </c>
      <c r="C3210" s="69" t="s">
        <v>26</v>
      </c>
      <c r="D3210" s="30" t="s">
        <v>33</v>
      </c>
      <c r="E3210" s="30" t="s">
        <v>363</v>
      </c>
      <c r="F3210" s="56">
        <v>1632.2</v>
      </c>
      <c r="G3210" s="30"/>
      <c r="H3210" s="32">
        <v>140304.63</v>
      </c>
      <c r="I3210" s="31" t="s">
        <v>191</v>
      </c>
      <c r="J3210" s="30"/>
      <c r="K3210" s="31"/>
      <c r="L3210" s="30">
        <v>202606</v>
      </c>
      <c r="M3210" s="31"/>
      <c r="N3210" s="30">
        <v>202606</v>
      </c>
      <c r="O3210" s="31"/>
      <c r="P3210" s="30"/>
      <c r="Z3210" s="44"/>
      <c r="AA3210" s="44"/>
      <c r="AB3210" s="44"/>
    </row>
    <row r="3211" s="35" customFormat="1" customHeight="1" spans="1:28">
      <c r="A3211" s="30"/>
      <c r="B3211" s="38">
        <v>46181</v>
      </c>
      <c r="C3211" s="69" t="s">
        <v>26</v>
      </c>
      <c r="D3211" s="30" t="s">
        <v>33</v>
      </c>
      <c r="E3211" s="30" t="s">
        <v>81</v>
      </c>
      <c r="F3211" s="56">
        <v>1500</v>
      </c>
      <c r="G3211" s="30"/>
      <c r="H3211" s="32">
        <v>141804.63</v>
      </c>
      <c r="I3211" s="31" t="s">
        <v>82</v>
      </c>
      <c r="J3211" s="30"/>
      <c r="K3211" s="31"/>
      <c r="L3211" s="30">
        <v>202606</v>
      </c>
      <c r="M3211" s="31"/>
      <c r="N3211" s="30">
        <v>202606</v>
      </c>
      <c r="O3211" s="31"/>
      <c r="P3211" s="30"/>
      <c r="Z3211" s="44"/>
      <c r="AA3211" s="44"/>
      <c r="AB3211" s="44"/>
    </row>
    <row r="3212" s="35" customFormat="1" customHeight="1" spans="1:28">
      <c r="A3212" s="30"/>
      <c r="B3212" s="38">
        <v>46181</v>
      </c>
      <c r="C3212" s="69" t="s">
        <v>26</v>
      </c>
      <c r="D3212" s="30" t="s">
        <v>33</v>
      </c>
      <c r="E3212" s="30" t="s">
        <v>81</v>
      </c>
      <c r="F3212" s="56">
        <v>69.73</v>
      </c>
      <c r="G3212" s="30"/>
      <c r="H3212" s="32">
        <v>141874.36</v>
      </c>
      <c r="I3212" s="31" t="s">
        <v>82</v>
      </c>
      <c r="J3212" s="30"/>
      <c r="K3212" s="31"/>
      <c r="L3212" s="30">
        <v>202606</v>
      </c>
      <c r="M3212" s="31"/>
      <c r="N3212" s="30">
        <v>202606</v>
      </c>
      <c r="O3212" s="31"/>
      <c r="P3212" s="30"/>
      <c r="Z3212" s="44"/>
      <c r="AA3212" s="44"/>
      <c r="AB3212" s="44"/>
    </row>
    <row r="3213" s="35" customFormat="1" customHeight="1" spans="1:28">
      <c r="A3213" s="30"/>
      <c r="B3213" s="38">
        <v>46181</v>
      </c>
      <c r="C3213" s="69" t="s">
        <v>26</v>
      </c>
      <c r="D3213" s="30" t="s">
        <v>33</v>
      </c>
      <c r="E3213" s="30" t="s">
        <v>359</v>
      </c>
      <c r="F3213" s="56">
        <v>1737.1</v>
      </c>
      <c r="G3213" s="30"/>
      <c r="H3213" s="32">
        <v>143611.46</v>
      </c>
      <c r="I3213" s="31" t="s">
        <v>219</v>
      </c>
      <c r="J3213" s="30"/>
      <c r="K3213" s="31"/>
      <c r="L3213" s="30">
        <v>202606</v>
      </c>
      <c r="M3213" s="31"/>
      <c r="N3213" s="30">
        <v>202606</v>
      </c>
      <c r="O3213" s="31"/>
      <c r="P3213" s="30"/>
      <c r="Z3213" s="44"/>
      <c r="AA3213" s="44"/>
      <c r="AB3213" s="44"/>
    </row>
    <row r="3214" s="35" customFormat="1" customHeight="1" spans="1:28">
      <c r="A3214" s="30"/>
      <c r="B3214" s="38">
        <v>46181</v>
      </c>
      <c r="C3214" s="69" t="s">
        <v>26</v>
      </c>
      <c r="D3214" s="30" t="s">
        <v>33</v>
      </c>
      <c r="E3214" s="30" t="s">
        <v>360</v>
      </c>
      <c r="F3214" s="56">
        <v>2091.4</v>
      </c>
      <c r="G3214" s="30"/>
      <c r="H3214" s="32">
        <v>145702.86</v>
      </c>
      <c r="I3214" s="31" t="s">
        <v>216</v>
      </c>
      <c r="J3214" s="30"/>
      <c r="K3214" s="31"/>
      <c r="L3214" s="30">
        <v>202606</v>
      </c>
      <c r="M3214" s="31"/>
      <c r="N3214" s="30">
        <v>202606</v>
      </c>
      <c r="O3214" s="31"/>
      <c r="P3214" s="30"/>
      <c r="Z3214" s="44"/>
      <c r="AA3214" s="44"/>
      <c r="AB3214" s="44"/>
    </row>
    <row r="3215" s="35" customFormat="1" customHeight="1" spans="1:28">
      <c r="A3215" s="30"/>
      <c r="B3215" s="38">
        <v>46181</v>
      </c>
      <c r="C3215" s="69" t="s">
        <v>26</v>
      </c>
      <c r="D3215" s="30" t="s">
        <v>33</v>
      </c>
      <c r="E3215" s="30" t="s">
        <v>368</v>
      </c>
      <c r="F3215" s="56">
        <v>3266</v>
      </c>
      <c r="G3215" s="30"/>
      <c r="H3215" s="32">
        <v>148968.86</v>
      </c>
      <c r="I3215" s="31" t="s">
        <v>196</v>
      </c>
      <c r="J3215" s="30"/>
      <c r="K3215" s="31"/>
      <c r="L3215" s="30">
        <v>202606</v>
      </c>
      <c r="M3215" s="31"/>
      <c r="N3215" s="30">
        <v>202606</v>
      </c>
      <c r="O3215" s="31"/>
      <c r="P3215" s="30"/>
      <c r="Z3215" s="44"/>
      <c r="AA3215" s="44"/>
      <c r="AB3215" s="44"/>
    </row>
    <row r="3216" s="35" customFormat="1" customHeight="1" spans="1:28">
      <c r="A3216" s="30"/>
      <c r="B3216" s="38">
        <v>46181</v>
      </c>
      <c r="C3216" s="69" t="s">
        <v>26</v>
      </c>
      <c r="D3216" s="30" t="s">
        <v>33</v>
      </c>
      <c r="E3216" s="30" t="s">
        <v>374</v>
      </c>
      <c r="F3216" s="56">
        <v>1946.2</v>
      </c>
      <c r="G3216" s="30"/>
      <c r="H3216" s="32">
        <v>150915.06</v>
      </c>
      <c r="I3216" s="31" t="s">
        <v>221</v>
      </c>
      <c r="J3216" s="30"/>
      <c r="K3216" s="31"/>
      <c r="L3216" s="30">
        <v>202606</v>
      </c>
      <c r="M3216" s="31"/>
      <c r="N3216" s="30">
        <v>202606</v>
      </c>
      <c r="O3216" s="31"/>
      <c r="P3216" s="30"/>
      <c r="Z3216" s="44"/>
      <c r="AA3216" s="44"/>
      <c r="AB3216" s="44"/>
    </row>
    <row r="3217" s="35" customFormat="1" customHeight="1" spans="1:28">
      <c r="A3217" s="30"/>
      <c r="B3217" s="38">
        <v>46181</v>
      </c>
      <c r="C3217" s="69" t="s">
        <v>26</v>
      </c>
      <c r="D3217" s="30" t="s">
        <v>33</v>
      </c>
      <c r="E3217" s="30" t="s">
        <v>372</v>
      </c>
      <c r="F3217" s="56">
        <v>5131.8</v>
      </c>
      <c r="G3217" s="30"/>
      <c r="H3217" s="32">
        <v>156046.86</v>
      </c>
      <c r="I3217" s="31" t="s">
        <v>117</v>
      </c>
      <c r="J3217" s="30"/>
      <c r="K3217" s="31"/>
      <c r="L3217" s="30">
        <v>202606</v>
      </c>
      <c r="M3217" s="31"/>
      <c r="N3217" s="30">
        <v>202606</v>
      </c>
      <c r="O3217" s="31"/>
      <c r="P3217" s="30"/>
      <c r="Z3217" s="44"/>
      <c r="AA3217" s="44"/>
      <c r="AB3217" s="44"/>
    </row>
    <row r="3218" s="35" customFormat="1" customHeight="1" spans="1:28">
      <c r="A3218" s="30"/>
      <c r="B3218" s="38">
        <v>46181</v>
      </c>
      <c r="C3218" s="69" t="s">
        <v>26</v>
      </c>
      <c r="D3218" s="30" t="s">
        <v>33</v>
      </c>
      <c r="E3218" s="30" t="s">
        <v>366</v>
      </c>
      <c r="F3218" s="56">
        <v>882.26</v>
      </c>
      <c r="G3218" s="30"/>
      <c r="H3218" s="32">
        <v>156929.12</v>
      </c>
      <c r="I3218" s="31" t="s">
        <v>264</v>
      </c>
      <c r="J3218" s="30"/>
      <c r="K3218" s="31"/>
      <c r="L3218" s="30">
        <v>202606</v>
      </c>
      <c r="M3218" s="31"/>
      <c r="N3218" s="30">
        <v>202606</v>
      </c>
      <c r="O3218" s="31"/>
      <c r="P3218" s="30"/>
      <c r="Z3218" s="44"/>
      <c r="AA3218" s="44"/>
      <c r="AB3218" s="44"/>
    </row>
    <row r="3219" s="35" customFormat="1" customHeight="1" spans="1:28">
      <c r="A3219" s="30"/>
      <c r="B3219" s="38">
        <v>46181</v>
      </c>
      <c r="C3219" s="69" t="s">
        <v>26</v>
      </c>
      <c r="D3219" s="30" t="s">
        <v>33</v>
      </c>
      <c r="E3219" s="30" t="s">
        <v>371</v>
      </c>
      <c r="F3219" s="56">
        <v>2620.63</v>
      </c>
      <c r="G3219" s="30"/>
      <c r="H3219" s="32">
        <v>159549.75</v>
      </c>
      <c r="I3219" s="31" t="s">
        <v>231</v>
      </c>
      <c r="J3219" s="30"/>
      <c r="K3219" s="31"/>
      <c r="L3219" s="30">
        <v>202606</v>
      </c>
      <c r="M3219" s="31"/>
      <c r="N3219" s="30">
        <v>202606</v>
      </c>
      <c r="O3219" s="31"/>
      <c r="P3219" s="30"/>
      <c r="Z3219" s="44"/>
      <c r="AA3219" s="44"/>
      <c r="AB3219" s="44"/>
    </row>
    <row r="3220" s="35" customFormat="1" customHeight="1" spans="1:28">
      <c r="A3220" s="30"/>
      <c r="B3220" s="38">
        <v>46181</v>
      </c>
      <c r="C3220" s="69" t="s">
        <v>26</v>
      </c>
      <c r="D3220" s="30" t="s">
        <v>33</v>
      </c>
      <c r="E3220" s="30" t="s">
        <v>371</v>
      </c>
      <c r="F3220" s="56">
        <v>0.7</v>
      </c>
      <c r="G3220" s="30"/>
      <c r="H3220" s="32">
        <v>159550.45</v>
      </c>
      <c r="I3220" s="31" t="s">
        <v>231</v>
      </c>
      <c r="J3220" s="30"/>
      <c r="K3220" s="31"/>
      <c r="L3220" s="30">
        <v>202606</v>
      </c>
      <c r="M3220" s="31"/>
      <c r="N3220" s="30">
        <v>202606</v>
      </c>
      <c r="O3220" s="31"/>
      <c r="P3220" s="30"/>
      <c r="Z3220" s="44"/>
      <c r="AA3220" s="44"/>
      <c r="AB3220" s="44"/>
    </row>
    <row r="3221" s="35" customFormat="1" customHeight="1" spans="1:28">
      <c r="A3221" s="30"/>
      <c r="B3221" s="38">
        <v>46181</v>
      </c>
      <c r="C3221" s="69" t="s">
        <v>26</v>
      </c>
      <c r="D3221" s="30" t="s">
        <v>33</v>
      </c>
      <c r="E3221" s="30" t="s">
        <v>362</v>
      </c>
      <c r="F3221" s="56">
        <v>20</v>
      </c>
      <c r="G3221" s="30"/>
      <c r="H3221" s="32">
        <v>159570.45</v>
      </c>
      <c r="I3221" s="31" t="s">
        <v>233</v>
      </c>
      <c r="J3221" s="30"/>
      <c r="K3221" s="31"/>
      <c r="L3221" s="30">
        <v>202606</v>
      </c>
      <c r="M3221" s="31"/>
      <c r="N3221" s="30">
        <v>202606</v>
      </c>
      <c r="O3221" s="31"/>
      <c r="P3221" s="30"/>
      <c r="Z3221" s="44"/>
      <c r="AA3221" s="44"/>
      <c r="AB3221" s="44"/>
    </row>
    <row r="3222" s="35" customFormat="1" customHeight="1" spans="1:28">
      <c r="A3222" s="30"/>
      <c r="B3222" s="38">
        <v>46183</v>
      </c>
      <c r="C3222" s="69" t="s">
        <v>26</v>
      </c>
      <c r="D3222" s="30" t="s">
        <v>33</v>
      </c>
      <c r="E3222" s="30" t="s">
        <v>795</v>
      </c>
      <c r="F3222" s="56"/>
      <c r="G3222" s="30">
        <v>16000</v>
      </c>
      <c r="H3222" s="32">
        <v>143570.45</v>
      </c>
      <c r="I3222" s="31" t="s">
        <v>103</v>
      </c>
      <c r="J3222" s="30"/>
      <c r="K3222" s="31"/>
      <c r="L3222" s="30">
        <v>202606</v>
      </c>
      <c r="M3222" s="31"/>
      <c r="N3222" s="30">
        <v>202606</v>
      </c>
      <c r="O3222" s="31"/>
      <c r="P3222" s="30"/>
      <c r="Z3222" s="44"/>
      <c r="AA3222" s="44"/>
      <c r="AB3222" s="44"/>
    </row>
    <row r="3223" s="35" customFormat="1" customHeight="1" spans="1:28">
      <c r="A3223" s="30"/>
      <c r="B3223" s="38">
        <v>46183</v>
      </c>
      <c r="C3223" s="69" t="s">
        <v>26</v>
      </c>
      <c r="D3223" s="30" t="s">
        <v>33</v>
      </c>
      <c r="E3223" s="30" t="s">
        <v>796</v>
      </c>
      <c r="F3223" s="56"/>
      <c r="G3223" s="30">
        <v>800</v>
      </c>
      <c r="H3223" s="32">
        <v>142770.45</v>
      </c>
      <c r="I3223" s="31" t="s">
        <v>678</v>
      </c>
      <c r="J3223" s="30"/>
      <c r="K3223" s="31"/>
      <c r="L3223" s="30">
        <v>202606</v>
      </c>
      <c r="M3223" s="31"/>
      <c r="N3223" s="30">
        <v>202606</v>
      </c>
      <c r="O3223" s="31"/>
      <c r="P3223" s="30"/>
      <c r="Z3223" s="44"/>
      <c r="AA3223" s="44"/>
      <c r="AB3223" s="44"/>
    </row>
    <row r="3224" s="35" customFormat="1" customHeight="1" spans="1:28">
      <c r="A3224" s="30"/>
      <c r="B3224" s="38">
        <v>46187</v>
      </c>
      <c r="C3224" s="69" t="s">
        <v>26</v>
      </c>
      <c r="D3224" s="30" t="s">
        <v>33</v>
      </c>
      <c r="E3224" s="30" t="s">
        <v>367</v>
      </c>
      <c r="F3224" s="56">
        <v>3082</v>
      </c>
      <c r="G3224" s="30"/>
      <c r="H3224" s="32">
        <v>145852.45</v>
      </c>
      <c r="I3224" s="31" t="s">
        <v>205</v>
      </c>
      <c r="J3224" s="30"/>
      <c r="K3224" s="31"/>
      <c r="L3224" s="30">
        <v>202606</v>
      </c>
      <c r="M3224" s="31"/>
      <c r="N3224" s="30">
        <v>202606</v>
      </c>
      <c r="O3224" s="31"/>
      <c r="P3224" s="30"/>
      <c r="Z3224" s="44"/>
      <c r="AA3224" s="44"/>
      <c r="AB3224" s="44"/>
    </row>
    <row r="3225" s="35" customFormat="1" customHeight="1" spans="1:28">
      <c r="A3225" s="30"/>
      <c r="B3225" s="38">
        <v>46187</v>
      </c>
      <c r="C3225" s="69" t="s">
        <v>26</v>
      </c>
      <c r="D3225" s="30" t="s">
        <v>33</v>
      </c>
      <c r="E3225" s="30" t="s">
        <v>371</v>
      </c>
      <c r="F3225" s="56">
        <v>3748.5</v>
      </c>
      <c r="G3225" s="30"/>
      <c r="H3225" s="32">
        <v>149600.95</v>
      </c>
      <c r="I3225" s="31" t="s">
        <v>231</v>
      </c>
      <c r="J3225" s="30"/>
      <c r="K3225" s="31"/>
      <c r="L3225" s="30">
        <v>202606</v>
      </c>
      <c r="M3225" s="31"/>
      <c r="N3225" s="30">
        <v>202606</v>
      </c>
      <c r="O3225" s="31"/>
      <c r="P3225" s="30"/>
      <c r="Z3225" s="44"/>
      <c r="AA3225" s="44"/>
      <c r="AB3225" s="44"/>
    </row>
    <row r="3226" s="35" customFormat="1" customHeight="1" spans="1:28">
      <c r="A3226" s="30"/>
      <c r="B3226" s="38">
        <v>46187</v>
      </c>
      <c r="C3226" s="69" t="s">
        <v>26</v>
      </c>
      <c r="D3226" s="30" t="s">
        <v>33</v>
      </c>
      <c r="E3226" s="30" t="s">
        <v>368</v>
      </c>
      <c r="F3226" s="56">
        <v>6067.7</v>
      </c>
      <c r="G3226" s="30"/>
      <c r="H3226" s="32">
        <v>155668.65</v>
      </c>
      <c r="I3226" s="31" t="s">
        <v>196</v>
      </c>
      <c r="J3226" s="30"/>
      <c r="K3226" s="31"/>
      <c r="L3226" s="30">
        <v>202606</v>
      </c>
      <c r="M3226" s="31"/>
      <c r="N3226" s="30">
        <v>202606</v>
      </c>
      <c r="O3226" s="31"/>
      <c r="P3226" s="30"/>
      <c r="Z3226" s="44"/>
      <c r="AA3226" s="44"/>
      <c r="AB3226" s="44"/>
    </row>
    <row r="3227" s="35" customFormat="1" customHeight="1" spans="1:28">
      <c r="A3227" s="30"/>
      <c r="B3227" s="38">
        <v>46188</v>
      </c>
      <c r="C3227" s="69" t="s">
        <v>26</v>
      </c>
      <c r="D3227" s="30" t="s">
        <v>33</v>
      </c>
      <c r="E3227" s="30" t="s">
        <v>366</v>
      </c>
      <c r="F3227" s="56">
        <v>1471.79</v>
      </c>
      <c r="G3227" s="30"/>
      <c r="H3227" s="32">
        <v>157140.44</v>
      </c>
      <c r="I3227" s="31" t="s">
        <v>264</v>
      </c>
      <c r="J3227" s="30"/>
      <c r="K3227" s="31"/>
      <c r="L3227" s="30">
        <v>202606</v>
      </c>
      <c r="M3227" s="31"/>
      <c r="N3227" s="30">
        <v>202606</v>
      </c>
      <c r="O3227" s="31"/>
      <c r="P3227" s="30"/>
      <c r="Z3227" s="44"/>
      <c r="AA3227" s="44"/>
      <c r="AB3227" s="44"/>
    </row>
    <row r="3228" s="35" customFormat="1" customHeight="1" spans="1:28">
      <c r="A3228" s="30"/>
      <c r="B3228" s="38">
        <v>46188</v>
      </c>
      <c r="C3228" s="69" t="s">
        <v>26</v>
      </c>
      <c r="D3228" s="30" t="s">
        <v>33</v>
      </c>
      <c r="E3228" s="30" t="s">
        <v>365</v>
      </c>
      <c r="F3228" s="56">
        <v>2392.35</v>
      </c>
      <c r="G3228" s="30"/>
      <c r="H3228" s="32">
        <v>159532.79</v>
      </c>
      <c r="I3228" s="31" t="s">
        <v>213</v>
      </c>
      <c r="J3228" s="30"/>
      <c r="K3228" s="31"/>
      <c r="L3228" s="30">
        <v>202606</v>
      </c>
      <c r="M3228" s="31"/>
      <c r="N3228" s="30">
        <v>202606</v>
      </c>
      <c r="O3228" s="31"/>
      <c r="P3228" s="30"/>
      <c r="Z3228" s="44"/>
      <c r="AA3228" s="44"/>
      <c r="AB3228" s="44"/>
    </row>
    <row r="3229" s="35" customFormat="1" customHeight="1" spans="1:28">
      <c r="A3229" s="30"/>
      <c r="B3229" s="38">
        <v>46188</v>
      </c>
      <c r="C3229" s="69" t="s">
        <v>26</v>
      </c>
      <c r="D3229" s="30" t="s">
        <v>33</v>
      </c>
      <c r="E3229" s="30" t="s">
        <v>797</v>
      </c>
      <c r="F3229" s="56">
        <v>1596.37</v>
      </c>
      <c r="G3229" s="30"/>
      <c r="H3229" s="32">
        <v>161129.16</v>
      </c>
      <c r="I3229" s="31"/>
      <c r="J3229" s="30"/>
      <c r="K3229" s="31"/>
      <c r="L3229" s="30"/>
      <c r="M3229" s="31"/>
      <c r="N3229" s="30">
        <v>202606</v>
      </c>
      <c r="O3229" s="31"/>
      <c r="P3229" s="30"/>
      <c r="Z3229" s="44"/>
      <c r="AA3229" s="44"/>
      <c r="AB3229" s="44"/>
    </row>
    <row r="3230" s="35" customFormat="1" customHeight="1" spans="1:28">
      <c r="A3230" s="30"/>
      <c r="B3230" s="38">
        <v>46172</v>
      </c>
      <c r="C3230" s="69" t="s">
        <v>26</v>
      </c>
      <c r="D3230" s="30"/>
      <c r="E3230" s="30" t="s">
        <v>798</v>
      </c>
      <c r="F3230" s="56">
        <v>16.1</v>
      </c>
      <c r="G3230" s="30"/>
      <c r="H3230" s="32">
        <v>161145.26</v>
      </c>
      <c r="I3230" s="31" t="s">
        <v>80</v>
      </c>
      <c r="J3230" s="30"/>
      <c r="K3230" s="31"/>
      <c r="L3230" s="30">
        <v>202605</v>
      </c>
      <c r="M3230" s="31"/>
      <c r="N3230" s="30">
        <v>202605</v>
      </c>
      <c r="O3230" s="31"/>
      <c r="P3230" s="30"/>
      <c r="Z3230" s="44"/>
      <c r="AA3230" s="44"/>
      <c r="AB3230" s="44"/>
    </row>
    <row r="3231" s="35" customFormat="1" customHeight="1" spans="1:28">
      <c r="A3231" s="30"/>
      <c r="B3231" s="38">
        <v>46172</v>
      </c>
      <c r="C3231" s="69" t="s">
        <v>26</v>
      </c>
      <c r="D3231" s="30" t="s">
        <v>33</v>
      </c>
      <c r="E3231" s="30" t="s">
        <v>798</v>
      </c>
      <c r="F3231" s="56">
        <v>119.8</v>
      </c>
      <c r="G3231" s="30"/>
      <c r="H3231" s="32">
        <v>161265.060000001</v>
      </c>
      <c r="I3231" s="31" t="s">
        <v>66</v>
      </c>
      <c r="J3231" s="30"/>
      <c r="K3231" s="31"/>
      <c r="L3231" s="30">
        <v>202605</v>
      </c>
      <c r="M3231" s="31"/>
      <c r="N3231" s="30">
        <v>202605</v>
      </c>
      <c r="O3231" s="31"/>
      <c r="P3231" s="30"/>
      <c r="Z3231" s="44"/>
      <c r="AA3231" s="44"/>
      <c r="AB3231" s="44"/>
    </row>
    <row r="3232" s="35" customFormat="1" customHeight="1" spans="1:28">
      <c r="A3232" s="30"/>
      <c r="B3232" s="38">
        <v>46172</v>
      </c>
      <c r="C3232" s="69" t="s">
        <v>26</v>
      </c>
      <c r="D3232" s="30" t="s">
        <v>33</v>
      </c>
      <c r="E3232" s="30" t="s">
        <v>798</v>
      </c>
      <c r="F3232" s="56">
        <v>29</v>
      </c>
      <c r="G3232" s="30"/>
      <c r="H3232" s="32">
        <v>161294.060000001</v>
      </c>
      <c r="I3232" s="31" t="s">
        <v>56</v>
      </c>
      <c r="J3232" s="30"/>
      <c r="K3232" s="31"/>
      <c r="L3232" s="30">
        <v>202605</v>
      </c>
      <c r="M3232" s="31"/>
      <c r="N3232" s="30">
        <v>202605</v>
      </c>
      <c r="O3232" s="31"/>
      <c r="P3232" s="30"/>
      <c r="Z3232" s="44"/>
      <c r="AA3232" s="44"/>
      <c r="AB3232" s="44"/>
    </row>
    <row r="3233" s="35" customFormat="1" customHeight="1" spans="1:28">
      <c r="A3233" s="30"/>
      <c r="B3233" s="38">
        <v>46172</v>
      </c>
      <c r="C3233" s="69" t="s">
        <v>26</v>
      </c>
      <c r="D3233" s="30" t="s">
        <v>33</v>
      </c>
      <c r="E3233" s="30" t="s">
        <v>798</v>
      </c>
      <c r="F3233" s="56">
        <v>31.22</v>
      </c>
      <c r="G3233" s="30"/>
      <c r="H3233" s="32">
        <v>161325.28</v>
      </c>
      <c r="I3233" s="31" t="s">
        <v>74</v>
      </c>
      <c r="J3233" s="30"/>
      <c r="K3233" s="31"/>
      <c r="L3233" s="30">
        <v>202605</v>
      </c>
      <c r="M3233" s="31"/>
      <c r="N3233" s="30">
        <v>202605</v>
      </c>
      <c r="O3233" s="31"/>
      <c r="P3233" s="30"/>
      <c r="Z3233" s="44"/>
      <c r="AA3233" s="44"/>
      <c r="AB3233" s="44"/>
    </row>
    <row r="3234" s="35" customFormat="1" customHeight="1" spans="1:28">
      <c r="A3234" s="30"/>
      <c r="B3234" s="38">
        <v>46172</v>
      </c>
      <c r="C3234" s="69" t="s">
        <v>26</v>
      </c>
      <c r="D3234" s="30" t="s">
        <v>33</v>
      </c>
      <c r="E3234" s="30" t="s">
        <v>798</v>
      </c>
      <c r="F3234" s="56">
        <v>20.3</v>
      </c>
      <c r="G3234" s="30"/>
      <c r="H3234" s="32">
        <v>161345.580000001</v>
      </c>
      <c r="I3234" s="31" t="s">
        <v>78</v>
      </c>
      <c r="J3234" s="30"/>
      <c r="K3234" s="31"/>
      <c r="L3234" s="30">
        <v>202605</v>
      </c>
      <c r="M3234" s="31"/>
      <c r="N3234" s="30">
        <v>202605</v>
      </c>
      <c r="O3234" s="31"/>
      <c r="P3234" s="30"/>
      <c r="Z3234" s="44"/>
      <c r="AA3234" s="44"/>
      <c r="AB3234" s="44"/>
    </row>
    <row r="3235" s="35" customFormat="1" customHeight="1" spans="1:28">
      <c r="A3235" s="30"/>
      <c r="B3235" s="38">
        <v>46172</v>
      </c>
      <c r="C3235" s="69" t="s">
        <v>26</v>
      </c>
      <c r="D3235" s="30" t="s">
        <v>33</v>
      </c>
      <c r="E3235" s="30" t="s">
        <v>798</v>
      </c>
      <c r="F3235" s="56">
        <v>89.12</v>
      </c>
      <c r="G3235" s="30"/>
      <c r="H3235" s="32">
        <v>161434.700000001</v>
      </c>
      <c r="I3235" s="31" t="s">
        <v>191</v>
      </c>
      <c r="J3235" s="30"/>
      <c r="K3235" s="31"/>
      <c r="L3235" s="30">
        <v>202605</v>
      </c>
      <c r="M3235" s="31"/>
      <c r="N3235" s="30">
        <v>202605</v>
      </c>
      <c r="O3235" s="31"/>
      <c r="P3235" s="30"/>
      <c r="Z3235" s="44"/>
      <c r="AA3235" s="44"/>
      <c r="AB3235" s="44"/>
    </row>
    <row r="3236" s="35" customFormat="1" customHeight="1" spans="1:28">
      <c r="A3236" s="30"/>
      <c r="B3236" s="38">
        <v>46172</v>
      </c>
      <c r="C3236" s="69" t="s">
        <v>26</v>
      </c>
      <c r="D3236" s="30" t="s">
        <v>33</v>
      </c>
      <c r="E3236" s="30" t="s">
        <v>798</v>
      </c>
      <c r="F3236" s="56">
        <v>30.9</v>
      </c>
      <c r="G3236" s="30"/>
      <c r="H3236" s="32">
        <v>161465.600000001</v>
      </c>
      <c r="I3236" s="31" t="s">
        <v>84</v>
      </c>
      <c r="J3236" s="30"/>
      <c r="K3236" s="31"/>
      <c r="L3236" s="30">
        <v>202605</v>
      </c>
      <c r="M3236" s="31"/>
      <c r="N3236" s="30">
        <v>202605</v>
      </c>
      <c r="O3236" s="31"/>
      <c r="P3236" s="30"/>
      <c r="Z3236" s="44"/>
      <c r="AA3236" s="44"/>
      <c r="AB3236" s="44"/>
    </row>
    <row r="3237" s="35" customFormat="1" customHeight="1" spans="1:28">
      <c r="A3237" s="30"/>
      <c r="B3237" s="38">
        <v>46172</v>
      </c>
      <c r="C3237" s="69" t="s">
        <v>26</v>
      </c>
      <c r="D3237" s="30" t="s">
        <v>33</v>
      </c>
      <c r="E3237" s="30" t="s">
        <v>798</v>
      </c>
      <c r="F3237" s="56">
        <v>32.3</v>
      </c>
      <c r="G3237" s="30"/>
      <c r="H3237" s="32">
        <v>161497.900000001</v>
      </c>
      <c r="I3237" s="31" t="s">
        <v>196</v>
      </c>
      <c r="J3237" s="30"/>
      <c r="K3237" s="31"/>
      <c r="L3237" s="30">
        <v>202605</v>
      </c>
      <c r="M3237" s="31"/>
      <c r="N3237" s="30">
        <v>202605</v>
      </c>
      <c r="O3237" s="31"/>
      <c r="P3237" s="30"/>
      <c r="Z3237" s="44"/>
      <c r="AA3237" s="44"/>
      <c r="AB3237" s="44"/>
    </row>
    <row r="3238" s="35" customFormat="1" customHeight="1" spans="1:28">
      <c r="A3238" s="30"/>
      <c r="B3238" s="38">
        <v>46172</v>
      </c>
      <c r="C3238" s="69" t="s">
        <v>26</v>
      </c>
      <c r="D3238" s="30" t="s">
        <v>33</v>
      </c>
      <c r="E3238" s="30" t="s">
        <v>798</v>
      </c>
      <c r="F3238" s="56">
        <v>49.9</v>
      </c>
      <c r="G3238" s="30"/>
      <c r="H3238" s="32">
        <v>161547.800000001</v>
      </c>
      <c r="I3238" s="31" t="s">
        <v>91</v>
      </c>
      <c r="J3238" s="30"/>
      <c r="K3238" s="31"/>
      <c r="L3238" s="30">
        <v>202605</v>
      </c>
      <c r="M3238" s="31"/>
      <c r="N3238" s="30">
        <v>202605</v>
      </c>
      <c r="O3238" s="31"/>
      <c r="P3238" s="30"/>
      <c r="Z3238" s="44"/>
      <c r="AA3238" s="44"/>
      <c r="AB3238" s="44"/>
    </row>
    <row r="3239" s="35" customFormat="1" customHeight="1" spans="1:28">
      <c r="A3239" s="30"/>
      <c r="B3239" s="38">
        <v>46172</v>
      </c>
      <c r="C3239" s="69" t="s">
        <v>26</v>
      </c>
      <c r="D3239" s="30" t="s">
        <v>33</v>
      </c>
      <c r="E3239" s="30" t="s">
        <v>798</v>
      </c>
      <c r="F3239" s="56">
        <v>8</v>
      </c>
      <c r="G3239" s="30"/>
      <c r="H3239" s="32">
        <v>161555.800000001</v>
      </c>
      <c r="I3239" s="31" t="s">
        <v>205</v>
      </c>
      <c r="J3239" s="30"/>
      <c r="K3239" s="31"/>
      <c r="L3239" s="30">
        <v>202605</v>
      </c>
      <c r="M3239" s="31"/>
      <c r="N3239" s="30">
        <v>202605</v>
      </c>
      <c r="O3239" s="31"/>
      <c r="P3239" s="30"/>
      <c r="Z3239" s="44"/>
      <c r="AA3239" s="44"/>
      <c r="AB3239" s="44"/>
    </row>
    <row r="3240" s="35" customFormat="1" customHeight="1" spans="1:28">
      <c r="A3240" s="30"/>
      <c r="B3240" s="38">
        <v>46172</v>
      </c>
      <c r="C3240" s="69" t="s">
        <v>26</v>
      </c>
      <c r="D3240" s="30" t="s">
        <v>33</v>
      </c>
      <c r="E3240" s="30" t="s">
        <v>798</v>
      </c>
      <c r="F3240" s="56">
        <v>195.5</v>
      </c>
      <c r="G3240" s="30"/>
      <c r="H3240" s="32">
        <v>161751.300000001</v>
      </c>
      <c r="I3240" s="31" t="s">
        <v>58</v>
      </c>
      <c r="J3240" s="30"/>
      <c r="K3240" s="31"/>
      <c r="L3240" s="30">
        <v>202605</v>
      </c>
      <c r="M3240" s="31"/>
      <c r="N3240" s="30">
        <v>202605</v>
      </c>
      <c r="O3240" s="31"/>
      <c r="P3240" s="30"/>
      <c r="Z3240" s="44"/>
      <c r="AA3240" s="44"/>
      <c r="AB3240" s="44"/>
    </row>
    <row r="3241" s="35" customFormat="1" customHeight="1" spans="1:28">
      <c r="A3241" s="30"/>
      <c r="B3241" s="38">
        <v>46172</v>
      </c>
      <c r="C3241" s="69" t="s">
        <v>26</v>
      </c>
      <c r="D3241" s="30" t="s">
        <v>33</v>
      </c>
      <c r="E3241" s="30" t="s">
        <v>798</v>
      </c>
      <c r="F3241" s="56">
        <v>65.5</v>
      </c>
      <c r="G3241" s="30"/>
      <c r="H3241" s="32">
        <v>161816.800000001</v>
      </c>
      <c r="I3241" s="31" t="s">
        <v>76</v>
      </c>
      <c r="J3241" s="30"/>
      <c r="K3241" s="31"/>
      <c r="L3241" s="30">
        <v>202605</v>
      </c>
      <c r="M3241" s="31"/>
      <c r="N3241" s="30">
        <v>202605</v>
      </c>
      <c r="O3241" s="31"/>
      <c r="P3241" s="30"/>
      <c r="Z3241" s="44"/>
      <c r="AA3241" s="44"/>
      <c r="AB3241" s="44"/>
    </row>
    <row r="3242" s="35" customFormat="1" customHeight="1" spans="1:28">
      <c r="A3242" s="30"/>
      <c r="B3242" s="38">
        <v>46172</v>
      </c>
      <c r="C3242" s="69" t="s">
        <v>26</v>
      </c>
      <c r="D3242" s="30" t="s">
        <v>33</v>
      </c>
      <c r="E3242" s="30" t="s">
        <v>798</v>
      </c>
      <c r="F3242" s="56">
        <v>14</v>
      </c>
      <c r="G3242" s="30"/>
      <c r="H3242" s="32">
        <v>161830.800000001</v>
      </c>
      <c r="I3242" s="31" t="s">
        <v>117</v>
      </c>
      <c r="J3242" s="30"/>
      <c r="K3242" s="31"/>
      <c r="L3242" s="30">
        <v>202605</v>
      </c>
      <c r="M3242" s="31"/>
      <c r="N3242" s="30">
        <v>202605</v>
      </c>
      <c r="O3242" s="31"/>
      <c r="P3242" s="30"/>
      <c r="Z3242" s="44"/>
      <c r="AA3242" s="44"/>
      <c r="AB3242" s="44"/>
    </row>
    <row r="3243" s="35" customFormat="1" customHeight="1" spans="1:28">
      <c r="A3243" s="30"/>
      <c r="B3243" s="38">
        <v>46172</v>
      </c>
      <c r="C3243" s="69" t="s">
        <v>26</v>
      </c>
      <c r="D3243" s="30" t="s">
        <v>33</v>
      </c>
      <c r="E3243" s="30" t="s">
        <v>798</v>
      </c>
      <c r="F3243" s="56">
        <v>60</v>
      </c>
      <c r="G3243" s="30"/>
      <c r="H3243" s="32">
        <v>161890.800000001</v>
      </c>
      <c r="I3243" s="31" t="s">
        <v>231</v>
      </c>
      <c r="J3243" s="30"/>
      <c r="K3243" s="31"/>
      <c r="L3243" s="30">
        <v>202605</v>
      </c>
      <c r="M3243" s="31"/>
      <c r="N3243" s="30">
        <v>202605</v>
      </c>
      <c r="O3243" s="31"/>
      <c r="P3243" s="30"/>
      <c r="Z3243" s="44"/>
      <c r="AA3243" s="44"/>
      <c r="AB3243" s="44"/>
    </row>
    <row r="3244" s="35" customFormat="1" customHeight="1" spans="1:28">
      <c r="A3244" s="30"/>
      <c r="B3244" s="38">
        <v>46172</v>
      </c>
      <c r="C3244" s="69" t="s">
        <v>26</v>
      </c>
      <c r="D3244" s="30" t="s">
        <v>33</v>
      </c>
      <c r="E3244" s="30" t="s">
        <v>798</v>
      </c>
      <c r="F3244" s="56">
        <v>78.92</v>
      </c>
      <c r="G3244" s="30"/>
      <c r="H3244" s="32">
        <v>161969.72</v>
      </c>
      <c r="I3244" s="31" t="s">
        <v>235</v>
      </c>
      <c r="J3244" s="30"/>
      <c r="K3244" s="31"/>
      <c r="L3244" s="30">
        <v>202605</v>
      </c>
      <c r="M3244" s="31"/>
      <c r="N3244" s="30">
        <v>202605</v>
      </c>
      <c r="O3244" s="31"/>
      <c r="P3244" s="30"/>
      <c r="Z3244" s="44"/>
      <c r="AA3244" s="44"/>
      <c r="AB3244" s="44"/>
    </row>
    <row r="3245" s="35" customFormat="1" customHeight="1" spans="1:28">
      <c r="A3245" s="30"/>
      <c r="B3245" s="38">
        <v>46172</v>
      </c>
      <c r="C3245" s="69" t="s">
        <v>26</v>
      </c>
      <c r="D3245" s="30" t="s">
        <v>33</v>
      </c>
      <c r="E3245" s="30" t="s">
        <v>798</v>
      </c>
      <c r="F3245" s="56">
        <v>28.4</v>
      </c>
      <c r="G3245" s="30"/>
      <c r="H3245" s="32">
        <v>161998.12</v>
      </c>
      <c r="I3245" s="31" t="s">
        <v>114</v>
      </c>
      <c r="J3245" s="30"/>
      <c r="K3245" s="31"/>
      <c r="L3245" s="30">
        <v>202605</v>
      </c>
      <c r="M3245" s="31"/>
      <c r="N3245" s="30">
        <v>202605</v>
      </c>
      <c r="O3245" s="31"/>
      <c r="P3245" s="30"/>
      <c r="Z3245" s="44"/>
      <c r="AA3245" s="44"/>
      <c r="AB3245" s="44"/>
    </row>
    <row r="3246" s="35" customFormat="1" customHeight="1" spans="1:28">
      <c r="A3246" s="30"/>
      <c r="B3246" s="38">
        <v>46172</v>
      </c>
      <c r="C3246" s="69" t="s">
        <v>26</v>
      </c>
      <c r="D3246" s="30" t="s">
        <v>33</v>
      </c>
      <c r="E3246" s="30" t="s">
        <v>798</v>
      </c>
      <c r="F3246" s="56">
        <v>113.88</v>
      </c>
      <c r="G3246" s="30"/>
      <c r="H3246" s="32">
        <v>162112</v>
      </c>
      <c r="I3246" s="31" t="s">
        <v>103</v>
      </c>
      <c r="J3246" s="30"/>
      <c r="K3246" s="31"/>
      <c r="L3246" s="30">
        <v>202605</v>
      </c>
      <c r="M3246" s="31"/>
      <c r="N3246" s="30">
        <v>202605</v>
      </c>
      <c r="O3246" s="31"/>
      <c r="P3246" s="30"/>
      <c r="Z3246" s="44"/>
      <c r="AA3246" s="44"/>
      <c r="AB3246" s="44"/>
    </row>
    <row r="3247" s="35" customFormat="1" customHeight="1" spans="1:28">
      <c r="A3247" s="30"/>
      <c r="B3247" s="38">
        <v>46172</v>
      </c>
      <c r="C3247" s="69" t="s">
        <v>26</v>
      </c>
      <c r="D3247" s="30" t="s">
        <v>33</v>
      </c>
      <c r="E3247" s="30" t="s">
        <v>798</v>
      </c>
      <c r="F3247" s="56">
        <v>52.5</v>
      </c>
      <c r="G3247" s="30"/>
      <c r="H3247" s="32">
        <v>162164.5</v>
      </c>
      <c r="I3247" s="31" t="s">
        <v>233</v>
      </c>
      <c r="J3247" s="30"/>
      <c r="K3247" s="31"/>
      <c r="L3247" s="30">
        <v>202605</v>
      </c>
      <c r="M3247" s="31"/>
      <c r="N3247" s="30">
        <v>202605</v>
      </c>
      <c r="O3247" s="31"/>
      <c r="P3247" s="30"/>
      <c r="Z3247" s="44"/>
      <c r="AA3247" s="44"/>
      <c r="AB3247" s="44"/>
    </row>
    <row r="3248" s="35" customFormat="1" customHeight="1" spans="1:28">
      <c r="A3248" s="30"/>
      <c r="B3248" s="38">
        <v>46172</v>
      </c>
      <c r="C3248" s="69" t="s">
        <v>26</v>
      </c>
      <c r="D3248" s="30" t="s">
        <v>33</v>
      </c>
      <c r="E3248" s="30" t="s">
        <v>798</v>
      </c>
      <c r="F3248" s="56">
        <v>201.88</v>
      </c>
      <c r="G3248" s="30"/>
      <c r="H3248" s="32">
        <v>162366.38</v>
      </c>
      <c r="I3248" s="31" t="s">
        <v>82</v>
      </c>
      <c r="J3248" s="30"/>
      <c r="K3248" s="31"/>
      <c r="L3248" s="30">
        <v>202605</v>
      </c>
      <c r="M3248" s="31"/>
      <c r="N3248" s="30">
        <v>202605</v>
      </c>
      <c r="O3248" s="31"/>
      <c r="P3248" s="30"/>
      <c r="Z3248" s="44"/>
      <c r="AA3248" s="44"/>
      <c r="AB3248" s="44"/>
    </row>
    <row r="3249" s="35" customFormat="1" customHeight="1" spans="1:28">
      <c r="A3249" s="30"/>
      <c r="B3249" s="38">
        <v>46172</v>
      </c>
      <c r="C3249" s="69" t="s">
        <v>26</v>
      </c>
      <c r="D3249" s="30" t="s">
        <v>33</v>
      </c>
      <c r="E3249" s="30" t="s">
        <v>798</v>
      </c>
      <c r="F3249" s="56">
        <v>197.67</v>
      </c>
      <c r="G3249" s="30"/>
      <c r="H3249" s="32">
        <v>162564.05</v>
      </c>
      <c r="I3249" s="31" t="s">
        <v>62</v>
      </c>
      <c r="J3249" s="30"/>
      <c r="K3249" s="31"/>
      <c r="L3249" s="30">
        <v>202605</v>
      </c>
      <c r="M3249" s="31"/>
      <c r="N3249" s="30">
        <v>202605</v>
      </c>
      <c r="O3249" s="31"/>
      <c r="P3249" s="30"/>
      <c r="Z3249" s="44"/>
      <c r="AA3249" s="44"/>
      <c r="AB3249" s="44"/>
    </row>
    <row r="3250" s="35" customFormat="1" customHeight="1" spans="1:28">
      <c r="A3250" s="30"/>
      <c r="B3250" s="38">
        <v>46172</v>
      </c>
      <c r="C3250" s="69" t="s">
        <v>26</v>
      </c>
      <c r="D3250" s="30" t="s">
        <v>33</v>
      </c>
      <c r="E3250" s="30" t="s">
        <v>798</v>
      </c>
      <c r="F3250" s="56">
        <v>54.5</v>
      </c>
      <c r="G3250" s="30"/>
      <c r="H3250" s="32">
        <v>162618.55</v>
      </c>
      <c r="I3250" s="31" t="s">
        <v>35</v>
      </c>
      <c r="J3250" s="30"/>
      <c r="K3250" s="31"/>
      <c r="L3250" s="30">
        <v>202605</v>
      </c>
      <c r="M3250" s="31"/>
      <c r="N3250" s="30">
        <v>202605</v>
      </c>
      <c r="O3250" s="31"/>
      <c r="P3250" s="30"/>
      <c r="Z3250" s="44"/>
      <c r="AA3250" s="44"/>
      <c r="AB3250" s="44"/>
    </row>
    <row r="3251" s="35" customFormat="1" customHeight="1" spans="1:28">
      <c r="A3251" s="30"/>
      <c r="B3251" s="38">
        <v>46172</v>
      </c>
      <c r="C3251" s="69" t="s">
        <v>26</v>
      </c>
      <c r="D3251" s="30" t="s">
        <v>33</v>
      </c>
      <c r="E3251" s="30" t="s">
        <v>798</v>
      </c>
      <c r="F3251" s="56">
        <v>106.98</v>
      </c>
      <c r="G3251" s="30"/>
      <c r="H3251" s="32">
        <v>162725.53</v>
      </c>
      <c r="I3251" s="31" t="s">
        <v>37</v>
      </c>
      <c r="J3251" s="30"/>
      <c r="K3251" s="31"/>
      <c r="L3251" s="30">
        <v>202605</v>
      </c>
      <c r="M3251" s="31"/>
      <c r="N3251" s="30">
        <v>202605</v>
      </c>
      <c r="O3251" s="31"/>
      <c r="P3251" s="30"/>
      <c r="Z3251" s="44"/>
      <c r="AA3251" s="44"/>
      <c r="AB3251" s="44"/>
    </row>
    <row r="3252" s="35" customFormat="1" customHeight="1" spans="1:28">
      <c r="A3252" s="30"/>
      <c r="B3252" s="38">
        <v>46172</v>
      </c>
      <c r="C3252" s="69" t="s">
        <v>26</v>
      </c>
      <c r="D3252" s="30" t="s">
        <v>33</v>
      </c>
      <c r="E3252" s="30" t="s">
        <v>797</v>
      </c>
      <c r="F3252" s="56"/>
      <c r="G3252" s="30">
        <v>1596.37</v>
      </c>
      <c r="H3252" s="32">
        <v>161129.16</v>
      </c>
      <c r="I3252" s="31"/>
      <c r="J3252" s="30"/>
      <c r="K3252" s="31"/>
      <c r="L3252" s="30"/>
      <c r="M3252" s="31"/>
      <c r="N3252" s="30">
        <v>202605</v>
      </c>
      <c r="O3252" s="31"/>
      <c r="P3252" s="30"/>
      <c r="Z3252" s="44"/>
      <c r="AA3252" s="44"/>
      <c r="AB3252" s="44"/>
    </row>
    <row r="3253" s="35" customFormat="1" customHeight="1" spans="1:28">
      <c r="A3253" s="30"/>
      <c r="B3253" s="38">
        <v>46188</v>
      </c>
      <c r="C3253" s="69" t="s">
        <v>26</v>
      </c>
      <c r="D3253" s="30" t="s">
        <v>33</v>
      </c>
      <c r="E3253" s="30" t="s">
        <v>359</v>
      </c>
      <c r="F3253" s="56">
        <v>2213</v>
      </c>
      <c r="G3253" s="30"/>
      <c r="H3253" s="32">
        <v>163342.16</v>
      </c>
      <c r="I3253" s="31" t="s">
        <v>219</v>
      </c>
      <c r="J3253" s="30"/>
      <c r="K3253" s="31"/>
      <c r="L3253" s="30">
        <v>202606</v>
      </c>
      <c r="M3253" s="31"/>
      <c r="N3253" s="30">
        <v>202606</v>
      </c>
      <c r="O3253" s="31"/>
      <c r="P3253" s="30"/>
      <c r="Z3253" s="44"/>
      <c r="AA3253" s="44"/>
      <c r="AB3253" s="44"/>
    </row>
    <row r="3254" s="35" customFormat="1" customHeight="1" spans="1:28">
      <c r="A3254" s="30"/>
      <c r="B3254" s="38">
        <v>46188</v>
      </c>
      <c r="C3254" s="69" t="s">
        <v>26</v>
      </c>
      <c r="D3254" s="30" t="s">
        <v>33</v>
      </c>
      <c r="E3254" s="30" t="s">
        <v>362</v>
      </c>
      <c r="F3254" s="56">
        <v>1852.66</v>
      </c>
      <c r="G3254" s="30"/>
      <c r="H3254" s="32">
        <v>165194.82</v>
      </c>
      <c r="I3254" s="31" t="s">
        <v>233</v>
      </c>
      <c r="J3254" s="30"/>
      <c r="K3254" s="31"/>
      <c r="L3254" s="30">
        <v>202606</v>
      </c>
      <c r="M3254" s="31"/>
      <c r="N3254" s="30">
        <v>202606</v>
      </c>
      <c r="O3254" s="31"/>
      <c r="P3254" s="30"/>
      <c r="Z3254" s="44"/>
      <c r="AA3254" s="44"/>
      <c r="AB3254" s="44"/>
    </row>
    <row r="3255" s="35" customFormat="1" customHeight="1" spans="1:28">
      <c r="A3255" s="30"/>
      <c r="B3255" s="38">
        <v>46188</v>
      </c>
      <c r="C3255" s="69" t="s">
        <v>26</v>
      </c>
      <c r="D3255" s="30" t="s">
        <v>33</v>
      </c>
      <c r="E3255" s="30" t="s">
        <v>360</v>
      </c>
      <c r="F3255" s="56">
        <v>2610.2</v>
      </c>
      <c r="G3255" s="30"/>
      <c r="H3255" s="32">
        <v>167805.02</v>
      </c>
      <c r="I3255" s="31" t="s">
        <v>216</v>
      </c>
      <c r="J3255" s="30"/>
      <c r="K3255" s="31"/>
      <c r="L3255" s="30">
        <v>202606</v>
      </c>
      <c r="M3255" s="31"/>
      <c r="N3255" s="30">
        <v>202606</v>
      </c>
      <c r="O3255" s="31"/>
      <c r="P3255" s="30"/>
      <c r="Z3255" s="44"/>
      <c r="AA3255" s="44"/>
      <c r="AB3255" s="44"/>
    </row>
    <row r="3256" s="35" customFormat="1" customHeight="1" spans="1:28">
      <c r="A3256" s="30"/>
      <c r="B3256" s="38">
        <v>46188</v>
      </c>
      <c r="C3256" s="69" t="s">
        <v>26</v>
      </c>
      <c r="D3256" s="30" t="s">
        <v>33</v>
      </c>
      <c r="E3256" s="30" t="s">
        <v>363</v>
      </c>
      <c r="F3256" s="56">
        <v>2122.7</v>
      </c>
      <c r="G3256" s="30"/>
      <c r="H3256" s="32">
        <v>169927.72</v>
      </c>
      <c r="I3256" s="31" t="s">
        <v>191</v>
      </c>
      <c r="J3256" s="30"/>
      <c r="K3256" s="31"/>
      <c r="L3256" s="30">
        <v>202606</v>
      </c>
      <c r="M3256" s="31"/>
      <c r="N3256" s="30">
        <v>202606</v>
      </c>
      <c r="O3256" s="31"/>
      <c r="P3256" s="30"/>
      <c r="Z3256" s="44"/>
      <c r="AA3256" s="44"/>
      <c r="AB3256" s="44"/>
    </row>
    <row r="3257" s="35" customFormat="1" customHeight="1" spans="1:28">
      <c r="A3257" s="30"/>
      <c r="B3257" s="38">
        <v>46188</v>
      </c>
      <c r="C3257" s="69" t="s">
        <v>26</v>
      </c>
      <c r="D3257" s="30" t="s">
        <v>33</v>
      </c>
      <c r="E3257" s="30" t="s">
        <v>361</v>
      </c>
      <c r="F3257" s="56">
        <v>845.46</v>
      </c>
      <c r="G3257" s="30"/>
      <c r="H3257" s="32">
        <v>170773.18</v>
      </c>
      <c r="I3257" s="31" t="s">
        <v>114</v>
      </c>
      <c r="J3257" s="30"/>
      <c r="K3257" s="31"/>
      <c r="L3257" s="30">
        <v>202606</v>
      </c>
      <c r="M3257" s="31"/>
      <c r="N3257" s="30">
        <v>202606</v>
      </c>
      <c r="O3257" s="31"/>
      <c r="P3257" s="30"/>
      <c r="Z3257" s="44"/>
      <c r="AA3257" s="44"/>
      <c r="AB3257" s="44"/>
    </row>
    <row r="3258" s="35" customFormat="1" customHeight="1" spans="1:28">
      <c r="A3258" s="30"/>
      <c r="B3258" s="38">
        <v>46188</v>
      </c>
      <c r="C3258" s="69" t="s">
        <v>26</v>
      </c>
      <c r="D3258" s="30" t="s">
        <v>33</v>
      </c>
      <c r="E3258" s="30" t="s">
        <v>372</v>
      </c>
      <c r="F3258" s="56">
        <v>5092.3</v>
      </c>
      <c r="G3258" s="30"/>
      <c r="H3258" s="32">
        <v>175865.48</v>
      </c>
      <c r="I3258" s="31" t="s">
        <v>117</v>
      </c>
      <c r="J3258" s="30"/>
      <c r="K3258" s="31"/>
      <c r="L3258" s="30">
        <v>202606</v>
      </c>
      <c r="M3258" s="31"/>
      <c r="N3258" s="30">
        <v>202606</v>
      </c>
      <c r="O3258" s="31"/>
      <c r="P3258" s="30"/>
      <c r="Z3258" s="44"/>
      <c r="AA3258" s="44"/>
      <c r="AB3258" s="44"/>
    </row>
    <row r="3259" s="35" customFormat="1" customHeight="1" spans="1:28">
      <c r="A3259" s="30"/>
      <c r="B3259" s="38">
        <v>46188</v>
      </c>
      <c r="C3259" s="69" t="s">
        <v>26</v>
      </c>
      <c r="D3259" s="30" t="s">
        <v>33</v>
      </c>
      <c r="E3259" s="30" t="s">
        <v>374</v>
      </c>
      <c r="F3259" s="56">
        <v>3149.6</v>
      </c>
      <c r="G3259" s="30"/>
      <c r="H3259" s="32">
        <v>179015.08</v>
      </c>
      <c r="I3259" s="31" t="s">
        <v>221</v>
      </c>
      <c r="J3259" s="30"/>
      <c r="K3259" s="31"/>
      <c r="L3259" s="30">
        <v>202606</v>
      </c>
      <c r="M3259" s="31"/>
      <c r="N3259" s="30">
        <v>202606</v>
      </c>
      <c r="O3259" s="31"/>
      <c r="P3259" s="30"/>
      <c r="Z3259" s="44"/>
      <c r="AA3259" s="44"/>
      <c r="AB3259" s="44"/>
    </row>
    <row r="3260" s="35" customFormat="1" customHeight="1" spans="1:28">
      <c r="A3260" s="30"/>
      <c r="B3260" s="38">
        <v>46188</v>
      </c>
      <c r="C3260" s="69" t="s">
        <v>26</v>
      </c>
      <c r="D3260" s="30" t="s">
        <v>33</v>
      </c>
      <c r="E3260" s="30" t="s">
        <v>369</v>
      </c>
      <c r="F3260" s="56">
        <v>6074.71</v>
      </c>
      <c r="G3260" s="57"/>
      <c r="H3260" s="32">
        <v>185089.79</v>
      </c>
      <c r="I3260" s="31" t="s">
        <v>227</v>
      </c>
      <c r="J3260" s="30"/>
      <c r="K3260" s="31"/>
      <c r="L3260" s="30">
        <v>202606</v>
      </c>
      <c r="M3260" s="31"/>
      <c r="N3260" s="30">
        <v>202606</v>
      </c>
      <c r="O3260" s="31"/>
      <c r="P3260" s="30"/>
      <c r="Z3260" s="44"/>
      <c r="AA3260" s="44"/>
      <c r="AB3260" s="44"/>
    </row>
    <row r="3261" s="35" customFormat="1" customHeight="1" spans="1:28">
      <c r="A3261" s="30"/>
      <c r="B3261" s="38">
        <v>46188</v>
      </c>
      <c r="C3261" s="69" t="s">
        <v>26</v>
      </c>
      <c r="D3261" s="30" t="s">
        <v>33</v>
      </c>
      <c r="E3261" s="30" t="s">
        <v>364</v>
      </c>
      <c r="F3261" s="56">
        <v>2512.72</v>
      </c>
      <c r="G3261" s="57"/>
      <c r="H3261" s="32">
        <v>187602.51</v>
      </c>
      <c r="I3261" s="31" t="s">
        <v>235</v>
      </c>
      <c r="J3261" s="30"/>
      <c r="K3261" s="31"/>
      <c r="L3261" s="30">
        <v>202606</v>
      </c>
      <c r="M3261" s="31"/>
      <c r="N3261" s="30">
        <v>202606</v>
      </c>
      <c r="O3261" s="31"/>
      <c r="P3261" s="30"/>
      <c r="Z3261" s="44"/>
      <c r="AA3261" s="44"/>
      <c r="AB3261" s="44"/>
    </row>
    <row r="3262" s="35" customFormat="1" customHeight="1" spans="1:28">
      <c r="A3262" s="30"/>
      <c r="B3262" s="38">
        <v>46188</v>
      </c>
      <c r="C3262" s="69" t="s">
        <v>26</v>
      </c>
      <c r="D3262" s="30" t="s">
        <v>33</v>
      </c>
      <c r="E3262" s="30" t="s">
        <v>799</v>
      </c>
      <c r="F3262" s="56">
        <v>554.8</v>
      </c>
      <c r="G3262" s="57"/>
      <c r="H3262" s="32">
        <v>188157.31</v>
      </c>
      <c r="I3262" s="31"/>
      <c r="J3262" s="30"/>
      <c r="K3262" s="31"/>
      <c r="L3262" s="30">
        <v>202606</v>
      </c>
      <c r="M3262" s="31"/>
      <c r="N3262" s="30">
        <v>202606</v>
      </c>
      <c r="O3262" s="31"/>
      <c r="P3262" s="30"/>
      <c r="Z3262" s="44"/>
      <c r="AA3262" s="44"/>
      <c r="AB3262" s="44"/>
    </row>
    <row r="3263" s="35" customFormat="1" customHeight="1" spans="1:28">
      <c r="A3263" s="30"/>
      <c r="B3263" s="38">
        <v>46189</v>
      </c>
      <c r="C3263" s="69" t="s">
        <v>26</v>
      </c>
      <c r="D3263" s="30" t="s">
        <v>33</v>
      </c>
      <c r="E3263" s="30" t="s">
        <v>67</v>
      </c>
      <c r="F3263" s="56"/>
      <c r="G3263" s="30">
        <v>40000</v>
      </c>
      <c r="H3263" s="32">
        <v>148157.31</v>
      </c>
      <c r="I3263" s="31" t="s">
        <v>50</v>
      </c>
      <c r="J3263" s="30"/>
      <c r="K3263" s="31"/>
      <c r="L3263" s="30">
        <v>202606</v>
      </c>
      <c r="M3263" s="31"/>
      <c r="N3263" s="30">
        <v>202606</v>
      </c>
      <c r="O3263" s="31"/>
      <c r="P3263" s="30"/>
      <c r="Z3263" s="44"/>
      <c r="AA3263" s="44"/>
      <c r="AB3263" s="44"/>
    </row>
    <row r="3264" s="35" customFormat="1" customHeight="1" spans="1:28">
      <c r="A3264" s="30"/>
      <c r="B3264" s="38">
        <v>46189</v>
      </c>
      <c r="C3264" s="69" t="s">
        <v>26</v>
      </c>
      <c r="D3264" s="30" t="s">
        <v>33</v>
      </c>
      <c r="E3264" s="30" t="s">
        <v>362</v>
      </c>
      <c r="F3264" s="56">
        <v>8.5</v>
      </c>
      <c r="G3264" s="30"/>
      <c r="H3264" s="32">
        <v>148165.81</v>
      </c>
      <c r="I3264" s="31" t="s">
        <v>233</v>
      </c>
      <c r="J3264" s="30"/>
      <c r="K3264" s="31"/>
      <c r="L3264" s="30">
        <v>202606</v>
      </c>
      <c r="M3264" s="31"/>
      <c r="N3264" s="30">
        <v>202606</v>
      </c>
      <c r="O3264" s="31"/>
      <c r="P3264" s="30"/>
      <c r="Z3264" s="44"/>
      <c r="AA3264" s="44"/>
      <c r="AB3264" s="44"/>
    </row>
    <row r="3265" s="35" customFormat="1" customHeight="1" spans="1:28">
      <c r="A3265" s="30"/>
      <c r="B3265" s="38">
        <v>46192</v>
      </c>
      <c r="C3265" s="69" t="s">
        <v>26</v>
      </c>
      <c r="D3265" s="30" t="s">
        <v>33</v>
      </c>
      <c r="E3265" s="30" t="s">
        <v>366</v>
      </c>
      <c r="F3265" s="56">
        <v>803.05</v>
      </c>
      <c r="G3265" s="30"/>
      <c r="H3265" s="32">
        <v>148968.86</v>
      </c>
      <c r="I3265" s="31" t="s">
        <v>264</v>
      </c>
      <c r="J3265" s="30"/>
      <c r="K3265" s="31"/>
      <c r="L3265" s="30">
        <v>202606</v>
      </c>
      <c r="M3265" s="31"/>
      <c r="N3265" s="30">
        <v>202606</v>
      </c>
      <c r="O3265" s="31"/>
      <c r="P3265" s="30"/>
      <c r="Z3265" s="44"/>
      <c r="AA3265" s="44"/>
      <c r="AB3265" s="44"/>
    </row>
    <row r="3266" s="35" customFormat="1" customHeight="1" spans="1:28">
      <c r="A3266" s="30"/>
      <c r="B3266" s="38">
        <v>46193</v>
      </c>
      <c r="C3266" s="69" t="s">
        <v>26</v>
      </c>
      <c r="D3266" s="30" t="s">
        <v>33</v>
      </c>
      <c r="E3266" s="30" t="s">
        <v>800</v>
      </c>
      <c r="F3266" s="56"/>
      <c r="G3266" s="30">
        <v>2000</v>
      </c>
      <c r="H3266" s="32">
        <v>146968.86</v>
      </c>
      <c r="I3266" s="31" t="s">
        <v>11</v>
      </c>
      <c r="J3266" s="30"/>
      <c r="K3266" s="31"/>
      <c r="L3266" s="30">
        <v>202606</v>
      </c>
      <c r="M3266" s="31"/>
      <c r="N3266" s="30">
        <v>202606</v>
      </c>
      <c r="O3266" s="31"/>
      <c r="P3266" s="30"/>
      <c r="Z3266" s="44"/>
      <c r="AA3266" s="44"/>
      <c r="AB3266" s="44"/>
    </row>
    <row r="3267" s="35" customFormat="1" customHeight="1" spans="1:28">
      <c r="A3267" s="30"/>
      <c r="B3267" s="38">
        <v>46194</v>
      </c>
      <c r="C3267" s="69" t="s">
        <v>26</v>
      </c>
      <c r="D3267" s="30" t="s">
        <v>33</v>
      </c>
      <c r="E3267" s="30" t="s">
        <v>787</v>
      </c>
      <c r="F3267" s="56">
        <v>107.61</v>
      </c>
      <c r="G3267" s="30"/>
      <c r="H3267" s="32">
        <v>147076.47</v>
      </c>
      <c r="I3267" s="31" t="s">
        <v>11</v>
      </c>
      <c r="J3267" s="30"/>
      <c r="K3267" s="31"/>
      <c r="L3267" s="30">
        <v>202606</v>
      </c>
      <c r="M3267" s="31"/>
      <c r="N3267" s="30">
        <v>202606</v>
      </c>
      <c r="O3267" s="31"/>
      <c r="P3267" s="30"/>
      <c r="Z3267" s="44"/>
      <c r="AA3267" s="44"/>
      <c r="AB3267" s="44"/>
    </row>
    <row r="3268" s="35" customFormat="1" customHeight="1" spans="1:28">
      <c r="A3268" s="30"/>
      <c r="B3268" s="38">
        <v>46194</v>
      </c>
      <c r="C3268" s="69" t="s">
        <v>26</v>
      </c>
      <c r="D3268" s="30" t="s">
        <v>33</v>
      </c>
      <c r="E3268" s="30" t="s">
        <v>361</v>
      </c>
      <c r="F3268" s="56">
        <v>1009.31</v>
      </c>
      <c r="G3268" s="30"/>
      <c r="H3268" s="32">
        <v>148085.78</v>
      </c>
      <c r="I3268" s="31" t="s">
        <v>114</v>
      </c>
      <c r="J3268" s="30"/>
      <c r="K3268" s="31"/>
      <c r="L3268" s="30">
        <v>202606</v>
      </c>
      <c r="M3268" s="31"/>
      <c r="N3268" s="30">
        <v>202606</v>
      </c>
      <c r="O3268" s="31"/>
      <c r="P3268" s="30"/>
      <c r="Z3268" s="44"/>
      <c r="AA3268" s="44"/>
      <c r="AB3268" s="44"/>
    </row>
    <row r="3269" s="35" customFormat="1" customHeight="1" spans="1:28">
      <c r="A3269" s="30"/>
      <c r="B3269" s="38">
        <v>46194</v>
      </c>
      <c r="C3269" s="69" t="s">
        <v>26</v>
      </c>
      <c r="D3269" s="30" t="s">
        <v>33</v>
      </c>
      <c r="E3269" s="30" t="s">
        <v>365</v>
      </c>
      <c r="F3269" s="56">
        <v>1961.56</v>
      </c>
      <c r="G3269" s="30"/>
      <c r="H3269" s="32">
        <v>150047.34</v>
      </c>
      <c r="I3269" s="31" t="s">
        <v>213</v>
      </c>
      <c r="J3269" s="30"/>
      <c r="K3269" s="31"/>
      <c r="L3269" s="30">
        <v>202606</v>
      </c>
      <c r="M3269" s="31"/>
      <c r="N3269" s="30">
        <v>202606</v>
      </c>
      <c r="O3269" s="31"/>
      <c r="P3269" s="30"/>
      <c r="Z3269" s="44"/>
      <c r="AA3269" s="44"/>
      <c r="AB3269" s="44"/>
    </row>
    <row r="3270" s="35" customFormat="1" customHeight="1" spans="1:28">
      <c r="A3270" s="30"/>
      <c r="B3270" s="38">
        <v>46194</v>
      </c>
      <c r="C3270" s="69" t="s">
        <v>26</v>
      </c>
      <c r="D3270" s="30" t="s">
        <v>33</v>
      </c>
      <c r="E3270" s="30" t="s">
        <v>367</v>
      </c>
      <c r="F3270" s="56">
        <v>2553.3</v>
      </c>
      <c r="G3270" s="30"/>
      <c r="H3270" s="32">
        <v>152600.64</v>
      </c>
      <c r="I3270" s="31" t="s">
        <v>205</v>
      </c>
      <c r="J3270" s="30"/>
      <c r="K3270" s="31"/>
      <c r="L3270" s="30">
        <v>202606</v>
      </c>
      <c r="M3270" s="31"/>
      <c r="N3270" s="30">
        <v>202606</v>
      </c>
      <c r="O3270" s="31"/>
      <c r="P3270" s="30"/>
      <c r="Z3270" s="44"/>
      <c r="AA3270" s="44"/>
      <c r="AB3270" s="44"/>
    </row>
    <row r="3271" s="35" customFormat="1" customHeight="1" spans="1:28">
      <c r="A3271" s="30"/>
      <c r="B3271" s="38">
        <v>46195</v>
      </c>
      <c r="C3271" s="69" t="s">
        <v>26</v>
      </c>
      <c r="D3271" s="30" t="s">
        <v>33</v>
      </c>
      <c r="E3271" s="30" t="s">
        <v>359</v>
      </c>
      <c r="F3271" s="56">
        <v>212.2</v>
      </c>
      <c r="G3271" s="30"/>
      <c r="H3271" s="32">
        <v>152812.84</v>
      </c>
      <c r="I3271" s="31" t="s">
        <v>219</v>
      </c>
      <c r="J3271" s="30"/>
      <c r="K3271" s="31"/>
      <c r="L3271" s="30">
        <v>202606</v>
      </c>
      <c r="M3271" s="31"/>
      <c r="N3271" s="30">
        <v>202606</v>
      </c>
      <c r="O3271" s="31"/>
      <c r="P3271" s="30"/>
      <c r="Z3271" s="44"/>
      <c r="AA3271" s="44"/>
      <c r="AB3271" s="44"/>
    </row>
    <row r="3272" s="35" customFormat="1" customHeight="1" spans="1:28">
      <c r="A3272" s="30"/>
      <c r="B3272" s="38">
        <v>46195</v>
      </c>
      <c r="C3272" s="69" t="s">
        <v>26</v>
      </c>
      <c r="D3272" s="30" t="s">
        <v>33</v>
      </c>
      <c r="E3272" s="30" t="s">
        <v>362</v>
      </c>
      <c r="F3272" s="56">
        <v>1089.72</v>
      </c>
      <c r="G3272" s="30"/>
      <c r="H3272" s="32">
        <v>153902.56</v>
      </c>
      <c r="I3272" s="31" t="s">
        <v>233</v>
      </c>
      <c r="J3272" s="30"/>
      <c r="K3272" s="31"/>
      <c r="L3272" s="30">
        <v>202606</v>
      </c>
      <c r="M3272" s="31"/>
      <c r="N3272" s="30">
        <v>202606</v>
      </c>
      <c r="O3272" s="31"/>
      <c r="P3272" s="30"/>
      <c r="Z3272" s="44"/>
      <c r="AA3272" s="44"/>
      <c r="AB3272" s="44"/>
    </row>
    <row r="3273" s="35" customFormat="1" customHeight="1" spans="1:28">
      <c r="A3273" s="30"/>
      <c r="B3273" s="38">
        <v>46195</v>
      </c>
      <c r="C3273" s="69" t="s">
        <v>26</v>
      </c>
      <c r="D3273" s="30" t="s">
        <v>33</v>
      </c>
      <c r="E3273" s="30" t="s">
        <v>360</v>
      </c>
      <c r="F3273" s="56">
        <v>3602.4</v>
      </c>
      <c r="G3273" s="30"/>
      <c r="H3273" s="32">
        <v>157504.96</v>
      </c>
      <c r="I3273" s="31" t="s">
        <v>216</v>
      </c>
      <c r="J3273" s="30"/>
      <c r="K3273" s="31"/>
      <c r="L3273" s="30">
        <v>202606</v>
      </c>
      <c r="M3273" s="31"/>
      <c r="N3273" s="30">
        <v>202606</v>
      </c>
      <c r="O3273" s="31"/>
      <c r="P3273" s="30"/>
      <c r="Z3273" s="44"/>
      <c r="AA3273" s="44"/>
      <c r="AB3273" s="44"/>
    </row>
    <row r="3274" s="35" customFormat="1" customHeight="1" spans="1:28">
      <c r="A3274" s="30"/>
      <c r="B3274" s="38">
        <v>46195</v>
      </c>
      <c r="C3274" s="69" t="s">
        <v>26</v>
      </c>
      <c r="D3274" s="30" t="s">
        <v>33</v>
      </c>
      <c r="E3274" s="30" t="s">
        <v>371</v>
      </c>
      <c r="F3274" s="56">
        <v>3596.74</v>
      </c>
      <c r="G3274" s="30"/>
      <c r="H3274" s="32">
        <v>161101.7</v>
      </c>
      <c r="I3274" s="31" t="s">
        <v>231</v>
      </c>
      <c r="J3274" s="30"/>
      <c r="K3274" s="31"/>
      <c r="L3274" s="30">
        <v>202606</v>
      </c>
      <c r="M3274" s="31"/>
      <c r="N3274" s="30">
        <v>202606</v>
      </c>
      <c r="O3274" s="31"/>
      <c r="P3274" s="30"/>
      <c r="Z3274" s="44"/>
      <c r="AA3274" s="44"/>
      <c r="AB3274" s="44"/>
    </row>
    <row r="3275" s="35" customFormat="1" customHeight="1" spans="1:28">
      <c r="A3275" s="30"/>
      <c r="B3275" s="38">
        <v>46195</v>
      </c>
      <c r="C3275" s="69" t="s">
        <v>26</v>
      </c>
      <c r="D3275" s="30" t="s">
        <v>33</v>
      </c>
      <c r="E3275" s="30" t="s">
        <v>369</v>
      </c>
      <c r="F3275" s="56">
        <v>5560.43</v>
      </c>
      <c r="G3275" s="30"/>
      <c r="H3275" s="32">
        <v>166662.13</v>
      </c>
      <c r="I3275" s="31" t="s">
        <v>227</v>
      </c>
      <c r="J3275" s="30"/>
      <c r="K3275" s="31"/>
      <c r="L3275" s="30">
        <v>202606</v>
      </c>
      <c r="M3275" s="31"/>
      <c r="N3275" s="30">
        <v>202606</v>
      </c>
      <c r="O3275" s="31"/>
      <c r="P3275" s="30"/>
      <c r="Z3275" s="44"/>
      <c r="AA3275" s="44"/>
      <c r="AB3275" s="44"/>
    </row>
    <row r="3276" s="35" customFormat="1" customHeight="1" spans="1:28">
      <c r="A3276" s="30"/>
      <c r="B3276" s="38">
        <v>46195</v>
      </c>
      <c r="C3276" s="69" t="s">
        <v>26</v>
      </c>
      <c r="D3276" s="30" t="s">
        <v>33</v>
      </c>
      <c r="E3276" s="30" t="s">
        <v>368</v>
      </c>
      <c r="F3276" s="56">
        <v>5769.4</v>
      </c>
      <c r="G3276" s="30"/>
      <c r="H3276" s="32">
        <v>172431.53</v>
      </c>
      <c r="I3276" s="31" t="s">
        <v>196</v>
      </c>
      <c r="J3276" s="30"/>
      <c r="K3276" s="31"/>
      <c r="L3276" s="30">
        <v>202606</v>
      </c>
      <c r="M3276" s="31"/>
      <c r="N3276" s="30">
        <v>202606</v>
      </c>
      <c r="O3276" s="31"/>
      <c r="P3276" s="30"/>
      <c r="Z3276" s="44"/>
      <c r="AA3276" s="44"/>
      <c r="AB3276" s="44"/>
    </row>
    <row r="3277" s="35" customFormat="1" customHeight="1" spans="1:28">
      <c r="A3277" s="30"/>
      <c r="B3277" s="38">
        <v>46195</v>
      </c>
      <c r="C3277" s="69" t="s">
        <v>26</v>
      </c>
      <c r="D3277" s="30" t="s">
        <v>33</v>
      </c>
      <c r="E3277" s="30" t="s">
        <v>372</v>
      </c>
      <c r="F3277" s="56">
        <v>5743.6</v>
      </c>
      <c r="G3277" s="30"/>
      <c r="H3277" s="32">
        <v>178175.13</v>
      </c>
      <c r="I3277" s="31" t="s">
        <v>117</v>
      </c>
      <c r="J3277" s="30"/>
      <c r="K3277" s="31"/>
      <c r="L3277" s="30">
        <v>202606</v>
      </c>
      <c r="M3277" s="31"/>
      <c r="N3277" s="30">
        <v>202606</v>
      </c>
      <c r="O3277" s="31"/>
      <c r="P3277" s="30"/>
      <c r="Z3277" s="44"/>
      <c r="AA3277" s="44"/>
      <c r="AB3277" s="44"/>
    </row>
    <row r="3278" s="35" customFormat="1" customHeight="1" spans="1:28">
      <c r="A3278" s="30"/>
      <c r="B3278" s="38">
        <v>46195</v>
      </c>
      <c r="C3278" s="69" t="s">
        <v>26</v>
      </c>
      <c r="D3278" s="30" t="s">
        <v>33</v>
      </c>
      <c r="E3278" s="30" t="s">
        <v>363</v>
      </c>
      <c r="F3278" s="56">
        <v>1848.7</v>
      </c>
      <c r="G3278" s="30"/>
      <c r="H3278" s="32">
        <v>180023.83</v>
      </c>
      <c r="I3278" s="31" t="s">
        <v>191</v>
      </c>
      <c r="J3278" s="30"/>
      <c r="K3278" s="31"/>
      <c r="L3278" s="30">
        <v>202606</v>
      </c>
      <c r="M3278" s="31"/>
      <c r="N3278" s="30">
        <v>202606</v>
      </c>
      <c r="O3278" s="31"/>
      <c r="P3278" s="30"/>
      <c r="Z3278" s="44"/>
      <c r="AA3278" s="44"/>
      <c r="AB3278" s="44"/>
    </row>
    <row r="3279" s="35" customFormat="1" customHeight="1" spans="1:28">
      <c r="A3279" s="30"/>
      <c r="B3279" s="38">
        <v>46195</v>
      </c>
      <c r="C3279" s="69" t="s">
        <v>26</v>
      </c>
      <c r="D3279" s="30" t="s">
        <v>33</v>
      </c>
      <c r="E3279" s="30" t="s">
        <v>374</v>
      </c>
      <c r="F3279" s="56">
        <v>2568.3</v>
      </c>
      <c r="G3279" s="30"/>
      <c r="H3279" s="32">
        <v>182592.13</v>
      </c>
      <c r="I3279" s="31" t="s">
        <v>221</v>
      </c>
      <c r="J3279" s="30"/>
      <c r="K3279" s="31"/>
      <c r="L3279" s="30">
        <v>202606</v>
      </c>
      <c r="M3279" s="31"/>
      <c r="N3279" s="30">
        <v>202606</v>
      </c>
      <c r="O3279" s="31"/>
      <c r="P3279" s="30"/>
      <c r="Z3279" s="44"/>
      <c r="AA3279" s="44"/>
      <c r="AB3279" s="44"/>
    </row>
    <row r="3280" s="35" customFormat="1" customHeight="1" spans="1:28">
      <c r="A3280" s="30"/>
      <c r="B3280" s="38">
        <v>46195</v>
      </c>
      <c r="C3280" s="69" t="s">
        <v>26</v>
      </c>
      <c r="D3280" s="30" t="s">
        <v>33</v>
      </c>
      <c r="E3280" s="30" t="s">
        <v>364</v>
      </c>
      <c r="F3280" s="56">
        <v>2253.93</v>
      </c>
      <c r="G3280" s="30"/>
      <c r="H3280" s="32">
        <v>184846.06</v>
      </c>
      <c r="I3280" s="31" t="s">
        <v>235</v>
      </c>
      <c r="J3280" s="30"/>
      <c r="K3280" s="31"/>
      <c r="L3280" s="30">
        <v>202606</v>
      </c>
      <c r="M3280" s="31"/>
      <c r="N3280" s="30">
        <v>202606</v>
      </c>
      <c r="O3280" s="31"/>
      <c r="P3280" s="30"/>
      <c r="Z3280" s="44"/>
      <c r="AA3280" s="44"/>
      <c r="AB3280" s="44"/>
    </row>
    <row r="3281" s="35" customFormat="1" customHeight="1" spans="1:28">
      <c r="A3281" s="30"/>
      <c r="B3281" s="38">
        <v>46197</v>
      </c>
      <c r="C3281" s="69" t="s">
        <v>26</v>
      </c>
      <c r="D3281" s="30" t="s">
        <v>33</v>
      </c>
      <c r="E3281" s="30" t="s">
        <v>153</v>
      </c>
      <c r="F3281" s="56"/>
      <c r="G3281" s="30">
        <v>100000</v>
      </c>
      <c r="H3281" s="32">
        <v>84846.0599999998</v>
      </c>
      <c r="I3281" s="31" t="s">
        <v>50</v>
      </c>
      <c r="J3281" s="30"/>
      <c r="K3281" s="31"/>
      <c r="L3281" s="30">
        <v>202606</v>
      </c>
      <c r="M3281" s="31"/>
      <c r="N3281" s="30">
        <v>202606</v>
      </c>
      <c r="O3281" s="31"/>
      <c r="P3281" s="30"/>
      <c r="Z3281" s="44"/>
      <c r="AA3281" s="44"/>
      <c r="AB3281" s="44"/>
    </row>
    <row r="3282" s="35" customFormat="1" customHeight="1" spans="1:28">
      <c r="A3282" s="30"/>
      <c r="B3282" s="38">
        <v>46199</v>
      </c>
      <c r="C3282" s="69" t="s">
        <v>26</v>
      </c>
      <c r="D3282" s="30" t="s">
        <v>33</v>
      </c>
      <c r="E3282" s="30" t="s">
        <v>801</v>
      </c>
      <c r="F3282" s="56"/>
      <c r="G3282" s="30">
        <v>16225</v>
      </c>
      <c r="H3282" s="32">
        <v>68621.0599999998</v>
      </c>
      <c r="I3282" s="31" t="s">
        <v>11</v>
      </c>
      <c r="J3282" s="30"/>
      <c r="K3282" s="31"/>
      <c r="L3282" s="30">
        <v>202606</v>
      </c>
      <c r="M3282" s="31"/>
      <c r="N3282" s="30">
        <v>202606</v>
      </c>
      <c r="O3282" s="31"/>
      <c r="P3282" s="30"/>
      <c r="Z3282" s="44"/>
      <c r="AA3282" s="44"/>
      <c r="AB3282" s="44"/>
    </row>
    <row r="3283" s="35" customFormat="1" customHeight="1" spans="1:28">
      <c r="A3283" s="30"/>
      <c r="B3283" s="38">
        <v>46204</v>
      </c>
      <c r="C3283" s="69" t="s">
        <v>26</v>
      </c>
      <c r="D3283" s="30" t="s">
        <v>33</v>
      </c>
      <c r="E3283" s="30" t="s">
        <v>362</v>
      </c>
      <c r="F3283" s="56">
        <v>44.5</v>
      </c>
      <c r="G3283" s="30"/>
      <c r="H3283" s="32">
        <v>68665.5599999998</v>
      </c>
      <c r="I3283" s="31" t="s">
        <v>233</v>
      </c>
      <c r="J3283" s="30"/>
      <c r="K3283" s="31"/>
      <c r="L3283" s="30">
        <v>202606</v>
      </c>
      <c r="M3283" s="31"/>
      <c r="N3283" s="30">
        <v>202607</v>
      </c>
      <c r="O3283" s="31"/>
      <c r="P3283" s="30"/>
      <c r="Z3283" s="44"/>
      <c r="AA3283" s="44"/>
      <c r="AB3283" s="44"/>
    </row>
    <row r="3284" s="35" customFormat="1" customHeight="1" spans="1:28">
      <c r="A3284" s="30"/>
      <c r="B3284" s="38">
        <v>46204</v>
      </c>
      <c r="C3284" s="69" t="s">
        <v>26</v>
      </c>
      <c r="D3284" s="30" t="s">
        <v>33</v>
      </c>
      <c r="E3284" s="30" t="s">
        <v>361</v>
      </c>
      <c r="F3284" s="56">
        <v>345.55</v>
      </c>
      <c r="G3284" s="30"/>
      <c r="H3284" s="32">
        <v>69011.1099999999</v>
      </c>
      <c r="I3284" s="31" t="s">
        <v>114</v>
      </c>
      <c r="J3284" s="30"/>
      <c r="K3284" s="31"/>
      <c r="L3284" s="30">
        <v>202606</v>
      </c>
      <c r="M3284" s="31"/>
      <c r="N3284" s="30">
        <v>202607</v>
      </c>
      <c r="O3284" s="31"/>
      <c r="P3284" s="30"/>
      <c r="Z3284" s="44"/>
      <c r="AA3284" s="44"/>
      <c r="AB3284" s="44"/>
    </row>
    <row r="3285" s="35" customFormat="1" customHeight="1" spans="1:28">
      <c r="A3285" s="30"/>
      <c r="B3285" s="38">
        <v>46204</v>
      </c>
      <c r="C3285" s="69" t="s">
        <v>26</v>
      </c>
      <c r="D3285" s="30" t="s">
        <v>33</v>
      </c>
      <c r="E3285" s="30" t="s">
        <v>374</v>
      </c>
      <c r="F3285" s="56">
        <v>3477.9</v>
      </c>
      <c r="G3285" s="30"/>
      <c r="H3285" s="32">
        <v>72489.0099999998</v>
      </c>
      <c r="I3285" s="31" t="s">
        <v>221</v>
      </c>
      <c r="J3285" s="30"/>
      <c r="K3285" s="31"/>
      <c r="L3285" s="30">
        <v>202606</v>
      </c>
      <c r="M3285" s="31"/>
      <c r="N3285" s="30">
        <v>202607</v>
      </c>
      <c r="O3285" s="31"/>
      <c r="P3285" s="30"/>
      <c r="Z3285" s="44"/>
      <c r="AA3285" s="44"/>
      <c r="AB3285" s="44"/>
    </row>
    <row r="3286" s="35" customFormat="1" customHeight="1" spans="1:28">
      <c r="A3286" s="30"/>
      <c r="B3286" s="38">
        <v>46204</v>
      </c>
      <c r="C3286" s="69" t="s">
        <v>26</v>
      </c>
      <c r="D3286" s="30" t="s">
        <v>33</v>
      </c>
      <c r="E3286" s="30" t="s">
        <v>372</v>
      </c>
      <c r="F3286" s="56">
        <v>9434.5</v>
      </c>
      <c r="G3286" s="30"/>
      <c r="H3286" s="32">
        <v>81923.5099999998</v>
      </c>
      <c r="I3286" s="31" t="s">
        <v>117</v>
      </c>
      <c r="J3286" s="30"/>
      <c r="K3286" s="31"/>
      <c r="L3286" s="30">
        <v>202606</v>
      </c>
      <c r="M3286" s="31"/>
      <c r="N3286" s="30">
        <v>202607</v>
      </c>
      <c r="O3286" s="31"/>
      <c r="P3286" s="30"/>
      <c r="Z3286" s="44"/>
      <c r="AA3286" s="44"/>
      <c r="AB3286" s="44"/>
    </row>
    <row r="3287" s="35" customFormat="1" customHeight="1" spans="1:28">
      <c r="A3287" s="30"/>
      <c r="B3287" s="38">
        <v>46205</v>
      </c>
      <c r="C3287" s="69" t="s">
        <v>26</v>
      </c>
      <c r="D3287" s="30" t="s">
        <v>33</v>
      </c>
      <c r="E3287" s="30" t="s">
        <v>360</v>
      </c>
      <c r="F3287" s="56">
        <v>2528.1</v>
      </c>
      <c r="G3287" s="30"/>
      <c r="H3287" s="32">
        <v>84451.6099999999</v>
      </c>
      <c r="I3287" s="31" t="s">
        <v>216</v>
      </c>
      <c r="J3287" s="30"/>
      <c r="K3287" s="31"/>
      <c r="L3287" s="30">
        <v>202606</v>
      </c>
      <c r="M3287" s="31"/>
      <c r="N3287" s="30">
        <v>202607</v>
      </c>
      <c r="O3287" s="31"/>
      <c r="P3287" s="30"/>
      <c r="Z3287" s="44"/>
      <c r="AA3287" s="44"/>
      <c r="AB3287" s="44"/>
    </row>
    <row r="3288" s="35" customFormat="1" customHeight="1" spans="1:28">
      <c r="A3288" s="30"/>
      <c r="B3288" s="38">
        <v>46205</v>
      </c>
      <c r="C3288" s="69" t="s">
        <v>26</v>
      </c>
      <c r="D3288" s="30" t="s">
        <v>33</v>
      </c>
      <c r="E3288" s="30" t="s">
        <v>369</v>
      </c>
      <c r="F3288" s="56">
        <v>7989.35</v>
      </c>
      <c r="G3288" s="30"/>
      <c r="H3288" s="32">
        <v>92440.96</v>
      </c>
      <c r="I3288" s="31" t="s">
        <v>227</v>
      </c>
      <c r="J3288" s="30"/>
      <c r="K3288" s="31"/>
      <c r="L3288" s="30">
        <v>202606</v>
      </c>
      <c r="M3288" s="31"/>
      <c r="N3288" s="30">
        <v>202607</v>
      </c>
      <c r="O3288" s="31"/>
      <c r="P3288" s="30"/>
      <c r="Z3288" s="44"/>
      <c r="AA3288" s="44"/>
      <c r="AB3288" s="44"/>
    </row>
    <row r="3289" s="35" customFormat="1" customHeight="1" spans="1:28">
      <c r="A3289" s="30"/>
      <c r="B3289" s="38">
        <v>46205</v>
      </c>
      <c r="C3289" s="69" t="s">
        <v>26</v>
      </c>
      <c r="D3289" s="30" t="s">
        <v>33</v>
      </c>
      <c r="E3289" s="30" t="s">
        <v>363</v>
      </c>
      <c r="F3289" s="56">
        <v>3327.5</v>
      </c>
      <c r="G3289" s="30"/>
      <c r="H3289" s="32">
        <v>95768.46</v>
      </c>
      <c r="I3289" s="31" t="s">
        <v>191</v>
      </c>
      <c r="J3289" s="30"/>
      <c r="K3289" s="31"/>
      <c r="L3289" s="30">
        <v>202606</v>
      </c>
      <c r="M3289" s="31"/>
      <c r="N3289" s="30">
        <v>202607</v>
      </c>
      <c r="O3289" s="31"/>
      <c r="P3289" s="30"/>
      <c r="Z3289" s="44"/>
      <c r="AA3289" s="44"/>
      <c r="AB3289" s="44"/>
    </row>
    <row r="3290" s="35" customFormat="1" customHeight="1" spans="1:28">
      <c r="A3290" s="30"/>
      <c r="B3290" s="38">
        <v>46205</v>
      </c>
      <c r="C3290" s="69" t="s">
        <v>26</v>
      </c>
      <c r="D3290" s="30" t="s">
        <v>33</v>
      </c>
      <c r="E3290" s="30" t="s">
        <v>367</v>
      </c>
      <c r="F3290" s="56">
        <v>4327</v>
      </c>
      <c r="G3290" s="30"/>
      <c r="H3290" s="32">
        <v>100095.46</v>
      </c>
      <c r="I3290" s="31" t="s">
        <v>205</v>
      </c>
      <c r="J3290" s="30"/>
      <c r="K3290" s="31"/>
      <c r="L3290" s="30">
        <v>202606</v>
      </c>
      <c r="M3290" s="31"/>
      <c r="N3290" s="30">
        <v>202607</v>
      </c>
      <c r="O3290" s="31"/>
      <c r="P3290" s="30"/>
      <c r="Z3290" s="44"/>
      <c r="AA3290" s="44"/>
      <c r="AB3290" s="44"/>
    </row>
    <row r="3291" s="35" customFormat="1" customHeight="1" spans="1:28">
      <c r="A3291" s="30"/>
      <c r="B3291" s="38">
        <v>46205</v>
      </c>
      <c r="C3291" s="69" t="s">
        <v>26</v>
      </c>
      <c r="D3291" s="30" t="s">
        <v>33</v>
      </c>
      <c r="E3291" s="80" t="s">
        <v>364</v>
      </c>
      <c r="F3291" s="56">
        <v>2518.4</v>
      </c>
      <c r="G3291" s="30"/>
      <c r="H3291" s="32">
        <v>102613.86</v>
      </c>
      <c r="I3291" s="31" t="s">
        <v>235</v>
      </c>
      <c r="J3291" s="30"/>
      <c r="K3291" s="31"/>
      <c r="L3291" s="30">
        <v>202606</v>
      </c>
      <c r="M3291" s="31"/>
      <c r="N3291" s="30">
        <v>202607</v>
      </c>
      <c r="O3291" s="31"/>
      <c r="P3291" s="30"/>
      <c r="Z3291" s="44"/>
      <c r="AA3291" s="44"/>
      <c r="AB3291" s="44"/>
    </row>
    <row r="3292" s="35" customFormat="1" customHeight="1" spans="1:28">
      <c r="A3292" s="30"/>
      <c r="B3292" s="38">
        <v>46205</v>
      </c>
      <c r="C3292" s="69" t="s">
        <v>26</v>
      </c>
      <c r="D3292" s="30" t="s">
        <v>33</v>
      </c>
      <c r="E3292" s="80" t="s">
        <v>802</v>
      </c>
      <c r="F3292" s="56"/>
      <c r="G3292" s="30">
        <v>18630</v>
      </c>
      <c r="H3292" s="32">
        <v>83983.8599999999</v>
      </c>
      <c r="I3292" s="31" t="s">
        <v>11</v>
      </c>
      <c r="J3292" s="30"/>
      <c r="K3292" s="31"/>
      <c r="L3292" s="30">
        <v>202606</v>
      </c>
      <c r="M3292" s="31"/>
      <c r="N3292" s="30">
        <v>202607</v>
      </c>
      <c r="O3292" s="31"/>
      <c r="P3292" s="30"/>
      <c r="Z3292" s="44"/>
      <c r="AA3292" s="44"/>
      <c r="AB3292" s="44"/>
    </row>
    <row r="3293" s="35" customFormat="1" customHeight="1" spans="1:28">
      <c r="A3293" s="30"/>
      <c r="B3293" s="38">
        <v>46205</v>
      </c>
      <c r="C3293" s="69" t="s">
        <v>26</v>
      </c>
      <c r="D3293" s="30" t="s">
        <v>33</v>
      </c>
      <c r="E3293" s="30" t="s">
        <v>368</v>
      </c>
      <c r="F3293" s="56">
        <v>9039.7</v>
      </c>
      <c r="G3293" s="30"/>
      <c r="H3293" s="32">
        <v>93023.5599999998</v>
      </c>
      <c r="I3293" s="31" t="s">
        <v>196</v>
      </c>
      <c r="J3293" s="30"/>
      <c r="K3293" s="31"/>
      <c r="L3293" s="30">
        <v>202606</v>
      </c>
      <c r="M3293" s="31"/>
      <c r="N3293" s="30">
        <v>202607</v>
      </c>
      <c r="O3293" s="31"/>
      <c r="P3293" s="30"/>
      <c r="Z3293" s="44"/>
      <c r="AA3293" s="44"/>
      <c r="AB3293" s="44"/>
    </row>
    <row r="3294" s="35" customFormat="1" customHeight="1" spans="1:28">
      <c r="A3294" s="30"/>
      <c r="B3294" s="38">
        <v>46205</v>
      </c>
      <c r="C3294" s="69" t="s">
        <v>26</v>
      </c>
      <c r="D3294" s="30" t="s">
        <v>33</v>
      </c>
      <c r="E3294" s="30" t="s">
        <v>365</v>
      </c>
      <c r="F3294" s="56">
        <v>2161.13</v>
      </c>
      <c r="G3294" s="30"/>
      <c r="H3294" s="32">
        <v>95184.6899999997</v>
      </c>
      <c r="I3294" s="31" t="s">
        <v>213</v>
      </c>
      <c r="J3294" s="30"/>
      <c r="K3294" s="31"/>
      <c r="L3294" s="30">
        <v>202606</v>
      </c>
      <c r="M3294" s="31"/>
      <c r="N3294" s="30">
        <v>202607</v>
      </c>
      <c r="O3294" s="31"/>
      <c r="P3294" s="30"/>
      <c r="Z3294" s="44"/>
      <c r="AA3294" s="44"/>
      <c r="AB3294" s="44"/>
    </row>
    <row r="3295" s="35" customFormat="1" customHeight="1" spans="1:28">
      <c r="A3295" s="30"/>
      <c r="B3295" s="38">
        <v>46205</v>
      </c>
      <c r="C3295" s="69" t="s">
        <v>26</v>
      </c>
      <c r="D3295" s="30" t="s">
        <v>33</v>
      </c>
      <c r="E3295" s="30" t="s">
        <v>371</v>
      </c>
      <c r="F3295" s="56">
        <v>5578.15</v>
      </c>
      <c r="G3295" s="30"/>
      <c r="H3295" s="32">
        <v>100762.84</v>
      </c>
      <c r="I3295" s="31" t="s">
        <v>231</v>
      </c>
      <c r="J3295" s="30"/>
      <c r="K3295" s="31"/>
      <c r="L3295" s="30">
        <v>202606</v>
      </c>
      <c r="M3295" s="31"/>
      <c r="N3295" s="30">
        <v>202607</v>
      </c>
      <c r="O3295" s="31"/>
      <c r="P3295" s="30"/>
      <c r="Z3295" s="44"/>
      <c r="AA3295" s="44"/>
      <c r="AB3295" s="44"/>
    </row>
    <row r="3296" s="35" customFormat="1" customHeight="1" spans="1:28">
      <c r="A3296" s="30"/>
      <c r="B3296" s="38">
        <v>46207</v>
      </c>
      <c r="C3296" s="69" t="s">
        <v>26</v>
      </c>
      <c r="D3296" s="30" t="s">
        <v>33</v>
      </c>
      <c r="E3296" s="30" t="s">
        <v>377</v>
      </c>
      <c r="F3296" s="56">
        <v>261</v>
      </c>
      <c r="G3296" s="30"/>
      <c r="H3296" s="32">
        <v>101023.84</v>
      </c>
      <c r="I3296" s="31"/>
      <c r="J3296" s="30"/>
      <c r="K3296" s="31"/>
      <c r="L3296" s="30">
        <v>202607</v>
      </c>
      <c r="M3296" s="30" t="s">
        <v>377</v>
      </c>
      <c r="N3296" s="30">
        <v>202607</v>
      </c>
      <c r="O3296" s="31"/>
      <c r="P3296" s="30"/>
      <c r="Z3296" s="44"/>
      <c r="AA3296" s="44"/>
      <c r="AB3296" s="44"/>
    </row>
    <row r="3297" s="35" customFormat="1" customHeight="1" spans="1:28">
      <c r="A3297" s="30"/>
      <c r="B3297" s="38">
        <v>46210</v>
      </c>
      <c r="C3297" s="69" t="s">
        <v>26</v>
      </c>
      <c r="D3297" s="30" t="s">
        <v>33</v>
      </c>
      <c r="E3297" s="30" t="s">
        <v>361</v>
      </c>
      <c r="F3297" s="56">
        <v>815.03</v>
      </c>
      <c r="G3297" s="30"/>
      <c r="H3297" s="32">
        <v>101838.87</v>
      </c>
      <c r="I3297" s="31" t="s">
        <v>114</v>
      </c>
      <c r="J3297" s="30"/>
      <c r="K3297" s="31"/>
      <c r="L3297" s="30">
        <v>202607</v>
      </c>
      <c r="M3297" s="31"/>
      <c r="N3297" s="30">
        <v>202607</v>
      </c>
      <c r="O3297" s="31"/>
      <c r="P3297" s="30"/>
      <c r="Z3297" s="44"/>
      <c r="AA3297" s="44"/>
      <c r="AB3297" s="44"/>
    </row>
    <row r="3298" s="35" customFormat="1" customHeight="1" spans="1:28">
      <c r="A3298" s="30"/>
      <c r="B3298" s="38">
        <v>46210</v>
      </c>
      <c r="C3298" s="69" t="s">
        <v>26</v>
      </c>
      <c r="D3298" s="30" t="s">
        <v>33</v>
      </c>
      <c r="E3298" s="30" t="s">
        <v>362</v>
      </c>
      <c r="F3298" s="56">
        <v>1183.36</v>
      </c>
      <c r="G3298" s="30"/>
      <c r="H3298" s="32">
        <v>103022.23</v>
      </c>
      <c r="I3298" s="31" t="s">
        <v>233</v>
      </c>
      <c r="J3298" s="30"/>
      <c r="K3298" s="31"/>
      <c r="L3298" s="30">
        <v>202607</v>
      </c>
      <c r="M3298" s="31"/>
      <c r="N3298" s="30">
        <v>202607</v>
      </c>
      <c r="O3298" s="31"/>
      <c r="P3298" s="30"/>
      <c r="Z3298" s="44"/>
      <c r="AA3298" s="44"/>
      <c r="AB3298" s="44"/>
    </row>
    <row r="3299" s="35" customFormat="1" customHeight="1" spans="1:28">
      <c r="A3299" s="30"/>
      <c r="B3299" s="38">
        <v>46211</v>
      </c>
      <c r="C3299" s="69" t="s">
        <v>26</v>
      </c>
      <c r="D3299" s="30" t="s">
        <v>33</v>
      </c>
      <c r="E3299" s="30" t="s">
        <v>365</v>
      </c>
      <c r="F3299" s="56">
        <v>1954.07</v>
      </c>
      <c r="G3299" s="30"/>
      <c r="H3299" s="32">
        <v>104976.3</v>
      </c>
      <c r="I3299" s="31" t="s">
        <v>213</v>
      </c>
      <c r="J3299" s="30"/>
      <c r="K3299" s="31"/>
      <c r="L3299" s="30">
        <v>202607</v>
      </c>
      <c r="M3299" s="31"/>
      <c r="N3299" s="30">
        <v>202607</v>
      </c>
      <c r="O3299" s="31"/>
      <c r="P3299" s="30"/>
      <c r="Z3299" s="44"/>
      <c r="AA3299" s="44"/>
      <c r="AB3299" s="44"/>
    </row>
    <row r="3300" s="35" customFormat="1" customHeight="1" spans="1:28">
      <c r="A3300" s="30"/>
      <c r="B3300" s="38">
        <v>46211</v>
      </c>
      <c r="C3300" s="69" t="s">
        <v>26</v>
      </c>
      <c r="D3300" s="30" t="s">
        <v>33</v>
      </c>
      <c r="E3300" s="30" t="s">
        <v>363</v>
      </c>
      <c r="F3300" s="56">
        <v>2206.24</v>
      </c>
      <c r="G3300" s="30"/>
      <c r="H3300" s="32">
        <v>107182.54</v>
      </c>
      <c r="I3300" s="31" t="s">
        <v>191</v>
      </c>
      <c r="J3300" s="30"/>
      <c r="K3300" s="31"/>
      <c r="L3300" s="30">
        <v>202607</v>
      </c>
      <c r="M3300" s="31"/>
      <c r="N3300" s="30">
        <v>202607</v>
      </c>
      <c r="O3300" s="31"/>
      <c r="P3300" s="30"/>
      <c r="Z3300" s="44"/>
      <c r="AA3300" s="44"/>
      <c r="AB3300" s="44"/>
    </row>
    <row r="3301" s="35" customFormat="1" customHeight="1" spans="1:28">
      <c r="A3301" s="30"/>
      <c r="B3301" s="38">
        <v>46211</v>
      </c>
      <c r="C3301" s="69" t="s">
        <v>26</v>
      </c>
      <c r="D3301" s="30" t="s">
        <v>33</v>
      </c>
      <c r="E3301" s="30" t="s">
        <v>366</v>
      </c>
      <c r="F3301" s="56">
        <v>653.45</v>
      </c>
      <c r="G3301" s="30"/>
      <c r="H3301" s="32">
        <v>107835.99</v>
      </c>
      <c r="I3301" s="31" t="s">
        <v>37</v>
      </c>
      <c r="J3301" s="30"/>
      <c r="K3301" s="31"/>
      <c r="L3301" s="30">
        <v>202607</v>
      </c>
      <c r="M3301" s="31"/>
      <c r="N3301" s="30">
        <v>202607</v>
      </c>
      <c r="O3301" s="31"/>
      <c r="P3301" s="30"/>
      <c r="Z3301" s="44"/>
      <c r="AA3301" s="44"/>
      <c r="AB3301" s="44"/>
    </row>
    <row r="3302" s="35" customFormat="1" customHeight="1" spans="1:28">
      <c r="A3302" s="30"/>
      <c r="B3302" s="38">
        <v>46211</v>
      </c>
      <c r="C3302" s="69" t="s">
        <v>26</v>
      </c>
      <c r="D3302" s="30" t="s">
        <v>33</v>
      </c>
      <c r="E3302" s="30" t="s">
        <v>372</v>
      </c>
      <c r="F3302" s="56">
        <v>4379.31</v>
      </c>
      <c r="G3302" s="30"/>
      <c r="H3302" s="32">
        <v>112215.3</v>
      </c>
      <c r="I3302" s="31" t="s">
        <v>117</v>
      </c>
      <c r="J3302" s="30"/>
      <c r="K3302" s="31"/>
      <c r="L3302" s="30">
        <v>202607</v>
      </c>
      <c r="M3302" s="31"/>
      <c r="N3302" s="30">
        <v>202607</v>
      </c>
      <c r="O3302" s="31"/>
      <c r="P3302" s="30"/>
      <c r="Z3302" s="44"/>
      <c r="AA3302" s="44"/>
      <c r="AB3302" s="44"/>
    </row>
    <row r="3303" s="35" customFormat="1" customHeight="1" spans="1:28">
      <c r="A3303" s="30"/>
      <c r="B3303" s="38">
        <v>46211</v>
      </c>
      <c r="C3303" s="69" t="s">
        <v>26</v>
      </c>
      <c r="D3303" s="30" t="s">
        <v>33</v>
      </c>
      <c r="E3303" s="30" t="s">
        <v>367</v>
      </c>
      <c r="F3303" s="56">
        <v>2561.8</v>
      </c>
      <c r="G3303" s="30"/>
      <c r="H3303" s="32">
        <v>114777.1</v>
      </c>
      <c r="I3303" s="31" t="s">
        <v>205</v>
      </c>
      <c r="J3303" s="30"/>
      <c r="K3303" s="31"/>
      <c r="L3303" s="30">
        <v>202607</v>
      </c>
      <c r="M3303" s="31"/>
      <c r="N3303" s="30">
        <v>202607</v>
      </c>
      <c r="O3303" s="31"/>
      <c r="P3303" s="30"/>
      <c r="Z3303" s="44"/>
      <c r="AA3303" s="44"/>
      <c r="AB3303" s="44"/>
    </row>
    <row r="3304" s="35" customFormat="1" customHeight="1" spans="1:28">
      <c r="A3304" s="30"/>
      <c r="B3304" s="38">
        <v>46211</v>
      </c>
      <c r="C3304" s="69" t="s">
        <v>26</v>
      </c>
      <c r="D3304" s="30" t="s">
        <v>33</v>
      </c>
      <c r="E3304" s="30" t="s">
        <v>368</v>
      </c>
      <c r="F3304" s="56">
        <v>3676.5</v>
      </c>
      <c r="G3304" s="30"/>
      <c r="H3304" s="32">
        <v>118453.6</v>
      </c>
      <c r="I3304" s="31" t="s">
        <v>196</v>
      </c>
      <c r="J3304" s="30"/>
      <c r="K3304" s="31"/>
      <c r="L3304" s="30">
        <v>202607</v>
      </c>
      <c r="M3304" s="31"/>
      <c r="N3304" s="30">
        <v>202607</v>
      </c>
      <c r="O3304" s="31"/>
      <c r="P3304" s="30"/>
      <c r="Z3304" s="44"/>
      <c r="AA3304" s="44"/>
      <c r="AB3304" s="44"/>
    </row>
    <row r="3305" s="35" customFormat="1" customHeight="1" spans="1:28">
      <c r="A3305" s="30"/>
      <c r="B3305" s="38">
        <v>46211</v>
      </c>
      <c r="C3305" s="69" t="s">
        <v>26</v>
      </c>
      <c r="D3305" s="30" t="s">
        <v>33</v>
      </c>
      <c r="E3305" s="30" t="s">
        <v>364</v>
      </c>
      <c r="F3305" s="56">
        <v>2285.3</v>
      </c>
      <c r="G3305" s="30"/>
      <c r="H3305" s="32">
        <v>120738.9</v>
      </c>
      <c r="I3305" s="31" t="s">
        <v>235</v>
      </c>
      <c r="J3305" s="30"/>
      <c r="K3305" s="31"/>
      <c r="L3305" s="30">
        <v>202607</v>
      </c>
      <c r="M3305" s="31"/>
      <c r="N3305" s="30">
        <v>202607</v>
      </c>
      <c r="O3305" s="31"/>
      <c r="P3305" s="30"/>
      <c r="Z3305" s="44"/>
      <c r="AA3305" s="44"/>
      <c r="AB3305" s="44"/>
    </row>
    <row r="3306" s="35" customFormat="1" customHeight="1" spans="1:28">
      <c r="A3306" s="30"/>
      <c r="B3306" s="38">
        <v>46211</v>
      </c>
      <c r="C3306" s="69" t="s">
        <v>26</v>
      </c>
      <c r="D3306" s="30" t="s">
        <v>33</v>
      </c>
      <c r="E3306" s="30" t="s">
        <v>374</v>
      </c>
      <c r="F3306" s="56">
        <v>2059.2</v>
      </c>
      <c r="G3306" s="30"/>
      <c r="H3306" s="32">
        <v>122798.1</v>
      </c>
      <c r="I3306" s="31" t="s">
        <v>221</v>
      </c>
      <c r="J3306" s="30"/>
      <c r="K3306" s="31"/>
      <c r="L3306" s="30">
        <v>202607</v>
      </c>
      <c r="M3306" s="31"/>
      <c r="N3306" s="30">
        <v>202607</v>
      </c>
      <c r="O3306" s="31"/>
      <c r="P3306" s="30"/>
      <c r="Z3306" s="44"/>
      <c r="AA3306" s="44"/>
      <c r="AB3306" s="44"/>
    </row>
    <row r="3307" s="35" customFormat="1" customHeight="1" spans="1:28">
      <c r="A3307" s="30"/>
      <c r="B3307" s="38">
        <v>46211</v>
      </c>
      <c r="C3307" s="69" t="s">
        <v>26</v>
      </c>
      <c r="D3307" s="30" t="s">
        <v>33</v>
      </c>
      <c r="E3307" s="30" t="s">
        <v>369</v>
      </c>
      <c r="F3307" s="56">
        <v>4148.19</v>
      </c>
      <c r="G3307" s="30"/>
      <c r="H3307" s="32">
        <v>126946.29</v>
      </c>
      <c r="I3307" s="31" t="s">
        <v>227</v>
      </c>
      <c r="J3307" s="30"/>
      <c r="K3307" s="31"/>
      <c r="L3307" s="30">
        <v>202607</v>
      </c>
      <c r="M3307" s="31"/>
      <c r="N3307" s="30">
        <v>202607</v>
      </c>
      <c r="O3307" s="31"/>
      <c r="P3307" s="30"/>
      <c r="Z3307" s="44"/>
      <c r="AA3307" s="44"/>
      <c r="AB3307" s="44"/>
    </row>
    <row r="3308" s="35" customFormat="1" customHeight="1" spans="1:28">
      <c r="A3308" s="30"/>
      <c r="B3308" s="38">
        <v>46211</v>
      </c>
      <c r="C3308" s="69" t="s">
        <v>26</v>
      </c>
      <c r="D3308" s="30" t="s">
        <v>33</v>
      </c>
      <c r="E3308" s="30" t="s">
        <v>371</v>
      </c>
      <c r="F3308" s="56">
        <v>2689.15</v>
      </c>
      <c r="G3308" s="30"/>
      <c r="H3308" s="32">
        <v>129635.44</v>
      </c>
      <c r="I3308" s="31" t="s">
        <v>231</v>
      </c>
      <c r="J3308" s="30"/>
      <c r="K3308" s="31"/>
      <c r="L3308" s="30">
        <v>202607</v>
      </c>
      <c r="M3308" s="31"/>
      <c r="N3308" s="30">
        <v>202607</v>
      </c>
      <c r="O3308" s="31"/>
      <c r="P3308" s="30"/>
      <c r="Z3308" s="44"/>
      <c r="AA3308" s="44"/>
      <c r="AB3308" s="44"/>
    </row>
    <row r="3309" s="35" customFormat="1" customHeight="1" spans="1:28">
      <c r="A3309" s="30"/>
      <c r="B3309" s="38">
        <v>46211</v>
      </c>
      <c r="C3309" s="69" t="s">
        <v>26</v>
      </c>
      <c r="D3309" s="30" t="s">
        <v>33</v>
      </c>
      <c r="E3309" s="30" t="s">
        <v>360</v>
      </c>
      <c r="F3309" s="56">
        <v>2362.7</v>
      </c>
      <c r="G3309" s="30"/>
      <c r="H3309" s="32">
        <v>131998.14</v>
      </c>
      <c r="I3309" s="31" t="s">
        <v>216</v>
      </c>
      <c r="J3309" s="30"/>
      <c r="K3309" s="31"/>
      <c r="L3309" s="30">
        <v>202607</v>
      </c>
      <c r="M3309" s="31"/>
      <c r="N3309" s="30">
        <v>202607</v>
      </c>
      <c r="O3309" s="31"/>
      <c r="P3309" s="30"/>
      <c r="Z3309" s="44"/>
      <c r="AA3309" s="44"/>
      <c r="AB3309" s="44"/>
    </row>
    <row r="3310" s="35" customFormat="1" customHeight="1" spans="1:28">
      <c r="A3310" s="30"/>
      <c r="B3310" s="38">
        <v>46213</v>
      </c>
      <c r="C3310" s="69" t="s">
        <v>26</v>
      </c>
      <c r="D3310" s="30" t="s">
        <v>33</v>
      </c>
      <c r="E3310" s="30" t="s">
        <v>803</v>
      </c>
      <c r="F3310" s="56"/>
      <c r="G3310" s="30">
        <v>35000</v>
      </c>
      <c r="H3310" s="32">
        <v>96998.1399999997</v>
      </c>
      <c r="I3310" s="31" t="s">
        <v>107</v>
      </c>
      <c r="J3310" s="30"/>
      <c r="K3310" s="31"/>
      <c r="L3310" s="30">
        <v>202607</v>
      </c>
      <c r="M3310" s="31"/>
      <c r="N3310" s="30">
        <v>202607</v>
      </c>
      <c r="O3310" s="31"/>
      <c r="P3310" s="30"/>
      <c r="Z3310" s="44"/>
      <c r="AA3310" s="44"/>
      <c r="AB3310" s="44"/>
    </row>
    <row r="3311" s="35" customFormat="1" customHeight="1" spans="1:28">
      <c r="A3311" s="30"/>
      <c r="B3311" s="38">
        <v>46216</v>
      </c>
      <c r="C3311" s="69" t="s">
        <v>26</v>
      </c>
      <c r="D3311" s="30" t="s">
        <v>33</v>
      </c>
      <c r="E3311" s="30" t="s">
        <v>360</v>
      </c>
      <c r="F3311" s="56">
        <v>2107.1</v>
      </c>
      <c r="G3311" s="30"/>
      <c r="H3311" s="32">
        <v>99105.2399999998</v>
      </c>
      <c r="I3311" s="31" t="s">
        <v>216</v>
      </c>
      <c r="J3311" s="30"/>
      <c r="K3311" s="31"/>
      <c r="L3311" s="30">
        <v>202607</v>
      </c>
      <c r="M3311" s="31"/>
      <c r="N3311" s="30">
        <v>202607</v>
      </c>
      <c r="O3311" s="31"/>
      <c r="P3311" s="30"/>
      <c r="Z3311" s="44"/>
      <c r="AA3311" s="44"/>
      <c r="AB3311" s="44"/>
    </row>
    <row r="3312" s="35" customFormat="1" customHeight="1" spans="1:28">
      <c r="A3312" s="30"/>
      <c r="B3312" s="38">
        <v>46217</v>
      </c>
      <c r="C3312" s="69" t="s">
        <v>26</v>
      </c>
      <c r="D3312" s="30" t="s">
        <v>33</v>
      </c>
      <c r="E3312" s="30" t="s">
        <v>804</v>
      </c>
      <c r="F3312" s="56">
        <v>2239.73</v>
      </c>
      <c r="G3312" s="30"/>
      <c r="H3312" s="32">
        <v>101344.97</v>
      </c>
      <c r="I3312" s="31"/>
      <c r="J3312" s="30"/>
      <c r="K3312" s="31"/>
      <c r="L3312" s="30">
        <v>202606</v>
      </c>
      <c r="M3312" s="31"/>
      <c r="N3312" s="30">
        <v>202607</v>
      </c>
      <c r="O3312" s="31"/>
      <c r="P3312" s="30"/>
      <c r="Z3312" s="44"/>
      <c r="AA3312" s="44"/>
      <c r="AB3312" s="44"/>
    </row>
    <row r="3313" s="35" customFormat="1" customHeight="1" spans="1:28">
      <c r="A3313" s="30"/>
      <c r="B3313" s="38">
        <v>46203</v>
      </c>
      <c r="C3313" s="69" t="s">
        <v>26</v>
      </c>
      <c r="D3313" s="30"/>
      <c r="E3313" s="30" t="s">
        <v>804</v>
      </c>
      <c r="F3313" s="56">
        <v>28.8</v>
      </c>
      <c r="G3313" s="30"/>
      <c r="H3313" s="32">
        <v>101373.77</v>
      </c>
      <c r="I3313" s="31" t="s">
        <v>80</v>
      </c>
      <c r="J3313" s="30"/>
      <c r="K3313" s="31"/>
      <c r="L3313" s="30">
        <v>202606</v>
      </c>
      <c r="M3313" s="31"/>
      <c r="N3313" s="30">
        <v>202606</v>
      </c>
      <c r="O3313" s="31"/>
      <c r="P3313" s="30"/>
      <c r="Z3313" s="44"/>
      <c r="AA3313" s="44"/>
      <c r="AB3313" s="44"/>
    </row>
    <row r="3314" s="35" customFormat="1" customHeight="1" spans="1:28">
      <c r="A3314" s="30"/>
      <c r="B3314" s="38">
        <v>46203</v>
      </c>
      <c r="C3314" s="69" t="s">
        <v>26</v>
      </c>
      <c r="D3314" s="30" t="s">
        <v>33</v>
      </c>
      <c r="E3314" s="30" t="s">
        <v>804</v>
      </c>
      <c r="F3314" s="56">
        <v>512.36</v>
      </c>
      <c r="G3314" s="30"/>
      <c r="H3314" s="32">
        <v>101886.13</v>
      </c>
      <c r="I3314" s="31" t="s">
        <v>66</v>
      </c>
      <c r="J3314" s="30"/>
      <c r="K3314" s="31"/>
      <c r="L3314" s="30">
        <v>202606</v>
      </c>
      <c r="M3314" s="31"/>
      <c r="N3314" s="30">
        <v>202606</v>
      </c>
      <c r="O3314" s="31"/>
      <c r="P3314" s="30"/>
      <c r="Z3314" s="44"/>
      <c r="AA3314" s="44"/>
      <c r="AB3314" s="44"/>
    </row>
    <row r="3315" s="35" customFormat="1" customHeight="1" spans="1:28">
      <c r="A3315" s="30"/>
      <c r="B3315" s="38">
        <v>46203</v>
      </c>
      <c r="C3315" s="69" t="s">
        <v>26</v>
      </c>
      <c r="D3315" s="30" t="s">
        <v>33</v>
      </c>
      <c r="E3315" s="30" t="s">
        <v>804</v>
      </c>
      <c r="F3315" s="56">
        <v>122.08</v>
      </c>
      <c r="G3315" s="30"/>
      <c r="H3315" s="32">
        <v>102008.21</v>
      </c>
      <c r="I3315" s="31" t="s">
        <v>74</v>
      </c>
      <c r="J3315" s="30"/>
      <c r="K3315" s="31"/>
      <c r="L3315" s="30">
        <v>202606</v>
      </c>
      <c r="M3315" s="31"/>
      <c r="N3315" s="30">
        <v>202606</v>
      </c>
      <c r="O3315" s="31"/>
      <c r="P3315" s="30"/>
      <c r="Z3315" s="44"/>
      <c r="AA3315" s="44"/>
      <c r="AB3315" s="44"/>
    </row>
    <row r="3316" s="35" customFormat="1" customHeight="1" spans="1:28">
      <c r="A3316" s="30"/>
      <c r="B3316" s="38">
        <v>46203</v>
      </c>
      <c r="C3316" s="69" t="s">
        <v>26</v>
      </c>
      <c r="D3316" s="30" t="s">
        <v>33</v>
      </c>
      <c r="E3316" s="30" t="s">
        <v>804</v>
      </c>
      <c r="F3316" s="56">
        <v>58.6</v>
      </c>
      <c r="G3316" s="30"/>
      <c r="H3316" s="32">
        <v>102066.81</v>
      </c>
      <c r="I3316" s="31" t="s">
        <v>78</v>
      </c>
      <c r="J3316" s="30"/>
      <c r="K3316" s="31"/>
      <c r="L3316" s="30">
        <v>202606</v>
      </c>
      <c r="M3316" s="31"/>
      <c r="N3316" s="30">
        <v>202606</v>
      </c>
      <c r="O3316" s="31"/>
      <c r="P3316" s="30"/>
      <c r="Z3316" s="44"/>
      <c r="AA3316" s="44"/>
      <c r="AB3316" s="44"/>
    </row>
    <row r="3317" s="35" customFormat="1" customHeight="1" spans="1:28">
      <c r="A3317" s="30"/>
      <c r="B3317" s="38">
        <v>46203</v>
      </c>
      <c r="C3317" s="69" t="s">
        <v>26</v>
      </c>
      <c r="D3317" s="30" t="s">
        <v>33</v>
      </c>
      <c r="E3317" s="30" t="s">
        <v>804</v>
      </c>
      <c r="F3317" s="56">
        <v>186.21</v>
      </c>
      <c r="G3317" s="30"/>
      <c r="H3317" s="32">
        <v>102253.02</v>
      </c>
      <c r="I3317" s="31" t="s">
        <v>191</v>
      </c>
      <c r="J3317" s="30"/>
      <c r="K3317" s="31"/>
      <c r="L3317" s="30">
        <v>202606</v>
      </c>
      <c r="M3317" s="31"/>
      <c r="N3317" s="30">
        <v>202606</v>
      </c>
      <c r="O3317" s="31"/>
      <c r="P3317" s="30"/>
      <c r="Z3317" s="44"/>
      <c r="AA3317" s="44"/>
      <c r="AB3317" s="44"/>
    </row>
    <row r="3318" s="35" customFormat="1" customHeight="1" spans="1:28">
      <c r="A3318" s="30"/>
      <c r="B3318" s="38">
        <v>46203</v>
      </c>
      <c r="C3318" s="69" t="s">
        <v>26</v>
      </c>
      <c r="D3318" s="30" t="s">
        <v>33</v>
      </c>
      <c r="E3318" s="30" t="s">
        <v>804</v>
      </c>
      <c r="F3318" s="56">
        <v>93.34</v>
      </c>
      <c r="G3318" s="30"/>
      <c r="H3318" s="32">
        <v>102346.36</v>
      </c>
      <c r="I3318" s="31" t="s">
        <v>84</v>
      </c>
      <c r="J3318" s="30"/>
      <c r="K3318" s="31"/>
      <c r="L3318" s="30">
        <v>202606</v>
      </c>
      <c r="M3318" s="31"/>
      <c r="N3318" s="30">
        <v>202606</v>
      </c>
      <c r="O3318" s="31"/>
      <c r="P3318" s="30"/>
      <c r="Z3318" s="44"/>
      <c r="AA3318" s="44"/>
      <c r="AB3318" s="44"/>
    </row>
    <row r="3319" s="35" customFormat="1" customHeight="1" spans="1:28">
      <c r="A3319" s="30"/>
      <c r="B3319" s="38">
        <v>46203</v>
      </c>
      <c r="C3319" s="69" t="s">
        <v>26</v>
      </c>
      <c r="D3319" s="30" t="s">
        <v>33</v>
      </c>
      <c r="E3319" s="30" t="s">
        <v>804</v>
      </c>
      <c r="F3319" s="56">
        <v>60.8</v>
      </c>
      <c r="G3319" s="30"/>
      <c r="H3319" s="32">
        <v>102407.16</v>
      </c>
      <c r="I3319" s="31" t="s">
        <v>196</v>
      </c>
      <c r="J3319" s="30"/>
      <c r="K3319" s="31"/>
      <c r="L3319" s="30">
        <v>202606</v>
      </c>
      <c r="M3319" s="31"/>
      <c r="N3319" s="30">
        <v>202606</v>
      </c>
      <c r="O3319" s="31"/>
      <c r="P3319" s="30"/>
      <c r="Z3319" s="44"/>
      <c r="AA3319" s="44"/>
      <c r="AB3319" s="44"/>
    </row>
    <row r="3320" s="35" customFormat="1" customHeight="1" spans="1:28">
      <c r="A3320" s="30"/>
      <c r="B3320" s="38">
        <v>46203</v>
      </c>
      <c r="C3320" s="69" t="s">
        <v>26</v>
      </c>
      <c r="D3320" s="30" t="s">
        <v>33</v>
      </c>
      <c r="E3320" s="30" t="s">
        <v>804</v>
      </c>
      <c r="F3320" s="56">
        <v>33.65</v>
      </c>
      <c r="G3320" s="30"/>
      <c r="H3320" s="32">
        <v>102440.81</v>
      </c>
      <c r="I3320" s="31" t="s">
        <v>109</v>
      </c>
      <c r="J3320" s="30"/>
      <c r="K3320" s="31"/>
      <c r="L3320" s="30">
        <v>202606</v>
      </c>
      <c r="M3320" s="31"/>
      <c r="N3320" s="30">
        <v>202606</v>
      </c>
      <c r="O3320" s="31"/>
      <c r="P3320" s="30"/>
      <c r="Z3320" s="44"/>
      <c r="AA3320" s="44"/>
      <c r="AB3320" s="44"/>
    </row>
    <row r="3321" s="35" customFormat="1" customHeight="1" spans="1:28">
      <c r="A3321" s="30"/>
      <c r="B3321" s="38">
        <v>46203</v>
      </c>
      <c r="C3321" s="69" t="s">
        <v>26</v>
      </c>
      <c r="D3321" s="30" t="s">
        <v>33</v>
      </c>
      <c r="E3321" s="30" t="s">
        <v>804</v>
      </c>
      <c r="F3321" s="56">
        <v>32.18</v>
      </c>
      <c r="G3321" s="30"/>
      <c r="H3321" s="32">
        <v>102472.99</v>
      </c>
      <c r="I3321" s="31" t="s">
        <v>101</v>
      </c>
      <c r="J3321" s="30"/>
      <c r="K3321" s="31"/>
      <c r="L3321" s="30">
        <v>202606</v>
      </c>
      <c r="M3321" s="31"/>
      <c r="N3321" s="30">
        <v>202606</v>
      </c>
      <c r="O3321" s="31"/>
      <c r="P3321" s="30"/>
      <c r="Z3321" s="44"/>
      <c r="AA3321" s="44"/>
      <c r="AB3321" s="44"/>
    </row>
    <row r="3322" s="35" customFormat="1" customHeight="1" spans="1:28">
      <c r="A3322" s="30"/>
      <c r="B3322" s="38">
        <v>46203</v>
      </c>
      <c r="C3322" s="69" t="s">
        <v>26</v>
      </c>
      <c r="D3322" s="30" t="s">
        <v>33</v>
      </c>
      <c r="E3322" s="30" t="s">
        <v>804</v>
      </c>
      <c r="F3322" s="56">
        <v>49.5</v>
      </c>
      <c r="G3322" s="30"/>
      <c r="H3322" s="32">
        <v>102522.49</v>
      </c>
      <c r="I3322" s="31" t="s">
        <v>91</v>
      </c>
      <c r="J3322" s="30"/>
      <c r="K3322" s="31"/>
      <c r="L3322" s="30">
        <v>202606</v>
      </c>
      <c r="M3322" s="31"/>
      <c r="N3322" s="30">
        <v>202606</v>
      </c>
      <c r="O3322" s="31"/>
      <c r="P3322" s="30"/>
      <c r="Z3322" s="44"/>
      <c r="AA3322" s="44"/>
      <c r="AB3322" s="44"/>
    </row>
    <row r="3323" s="35" customFormat="1" customHeight="1" spans="1:28">
      <c r="A3323" s="30"/>
      <c r="B3323" s="38">
        <v>46203</v>
      </c>
      <c r="C3323" s="69" t="s">
        <v>26</v>
      </c>
      <c r="D3323" s="30" t="s">
        <v>33</v>
      </c>
      <c r="E3323" s="30" t="s">
        <v>804</v>
      </c>
      <c r="F3323" s="56">
        <v>60</v>
      </c>
      <c r="G3323" s="30"/>
      <c r="H3323" s="32">
        <v>102582.49</v>
      </c>
      <c r="I3323" s="31" t="s">
        <v>205</v>
      </c>
      <c r="J3323" s="30"/>
      <c r="K3323" s="31"/>
      <c r="L3323" s="30">
        <v>202606</v>
      </c>
      <c r="M3323" s="31"/>
      <c r="N3323" s="30">
        <v>202606</v>
      </c>
      <c r="O3323" s="31"/>
      <c r="P3323" s="30"/>
      <c r="Z3323" s="44"/>
      <c r="AA3323" s="44"/>
      <c r="AB3323" s="44"/>
    </row>
    <row r="3324" s="35" customFormat="1" customHeight="1" spans="1:28">
      <c r="A3324" s="30"/>
      <c r="B3324" s="38">
        <v>46203</v>
      </c>
      <c r="C3324" s="69" t="s">
        <v>26</v>
      </c>
      <c r="D3324" s="30" t="s">
        <v>33</v>
      </c>
      <c r="E3324" s="30" t="s">
        <v>804</v>
      </c>
      <c r="F3324" s="56">
        <v>31.6</v>
      </c>
      <c r="G3324" s="30"/>
      <c r="H3324" s="32">
        <v>102614.09</v>
      </c>
      <c r="I3324" s="31" t="s">
        <v>216</v>
      </c>
      <c r="J3324" s="30"/>
      <c r="K3324" s="31"/>
      <c r="L3324" s="30">
        <v>202606</v>
      </c>
      <c r="M3324" s="31"/>
      <c r="N3324" s="30">
        <v>202606</v>
      </c>
      <c r="O3324" s="31"/>
      <c r="P3324" s="30"/>
      <c r="Z3324" s="44"/>
      <c r="AA3324" s="44"/>
      <c r="AB3324" s="44"/>
    </row>
    <row r="3325" s="35" customFormat="1" customHeight="1" spans="1:28">
      <c r="A3325" s="30"/>
      <c r="B3325" s="38">
        <v>46203</v>
      </c>
      <c r="C3325" s="69" t="s">
        <v>26</v>
      </c>
      <c r="D3325" s="30" t="s">
        <v>33</v>
      </c>
      <c r="E3325" s="30" t="s">
        <v>804</v>
      </c>
      <c r="F3325" s="56">
        <v>11.9</v>
      </c>
      <c r="G3325" s="30"/>
      <c r="H3325" s="32">
        <v>102625.99</v>
      </c>
      <c r="I3325" s="31" t="s">
        <v>107</v>
      </c>
      <c r="J3325" s="30"/>
      <c r="K3325" s="31"/>
      <c r="L3325" s="30">
        <v>202606</v>
      </c>
      <c r="M3325" s="31"/>
      <c r="N3325" s="30">
        <v>202606</v>
      </c>
      <c r="O3325" s="31"/>
      <c r="P3325" s="30"/>
      <c r="Z3325" s="44"/>
      <c r="AA3325" s="44"/>
      <c r="AB3325" s="44"/>
    </row>
    <row r="3326" s="35" customFormat="1" customHeight="1" spans="1:28">
      <c r="A3326" s="30"/>
      <c r="B3326" s="38">
        <v>46203</v>
      </c>
      <c r="C3326" s="69" t="s">
        <v>26</v>
      </c>
      <c r="D3326" s="30" t="s">
        <v>33</v>
      </c>
      <c r="E3326" s="30" t="s">
        <v>804</v>
      </c>
      <c r="F3326" s="56">
        <v>49.1</v>
      </c>
      <c r="G3326" s="30"/>
      <c r="H3326" s="32">
        <v>102675.09</v>
      </c>
      <c r="I3326" s="31" t="s">
        <v>219</v>
      </c>
      <c r="J3326" s="30"/>
      <c r="K3326" s="31"/>
      <c r="L3326" s="30">
        <v>202606</v>
      </c>
      <c r="M3326" s="31"/>
      <c r="N3326" s="30">
        <v>202606</v>
      </c>
      <c r="O3326" s="31"/>
      <c r="P3326" s="30"/>
      <c r="Z3326" s="44"/>
      <c r="AA3326" s="44"/>
      <c r="AB3326" s="44"/>
    </row>
    <row r="3327" s="35" customFormat="1" customHeight="1" spans="1:28">
      <c r="A3327" s="30"/>
      <c r="B3327" s="38">
        <v>46203</v>
      </c>
      <c r="C3327" s="69" t="s">
        <v>26</v>
      </c>
      <c r="D3327" s="30" t="s">
        <v>33</v>
      </c>
      <c r="E3327" s="30" t="s">
        <v>804</v>
      </c>
      <c r="F3327" s="56">
        <v>67.9</v>
      </c>
      <c r="G3327" s="30"/>
      <c r="H3327" s="32">
        <v>102742.99</v>
      </c>
      <c r="I3327" s="31" t="s">
        <v>76</v>
      </c>
      <c r="J3327" s="30"/>
      <c r="K3327" s="31"/>
      <c r="L3327" s="30">
        <v>202606</v>
      </c>
      <c r="M3327" s="31"/>
      <c r="N3327" s="30">
        <v>202606</v>
      </c>
      <c r="O3327" s="31"/>
      <c r="P3327" s="30"/>
      <c r="Z3327" s="44"/>
      <c r="AA3327" s="44"/>
      <c r="AB3327" s="44"/>
    </row>
    <row r="3328" s="35" customFormat="1" customHeight="1" spans="1:28">
      <c r="A3328" s="30"/>
      <c r="B3328" s="38">
        <v>46203</v>
      </c>
      <c r="C3328" s="69" t="s">
        <v>26</v>
      </c>
      <c r="D3328" s="30" t="s">
        <v>33</v>
      </c>
      <c r="E3328" s="30" t="s">
        <v>804</v>
      </c>
      <c r="F3328" s="56">
        <v>31.9</v>
      </c>
      <c r="G3328" s="30"/>
      <c r="H3328" s="32">
        <v>102774.89</v>
      </c>
      <c r="I3328" s="31" t="s">
        <v>117</v>
      </c>
      <c r="J3328" s="30"/>
      <c r="K3328" s="31"/>
      <c r="L3328" s="30">
        <v>202606</v>
      </c>
      <c r="M3328" s="31"/>
      <c r="N3328" s="30">
        <v>202606</v>
      </c>
      <c r="O3328" s="31"/>
      <c r="P3328" s="30"/>
      <c r="Z3328" s="44"/>
      <c r="AA3328" s="44"/>
      <c r="AB3328" s="44"/>
    </row>
    <row r="3329" s="35" customFormat="1" customHeight="1" spans="1:28">
      <c r="A3329" s="30"/>
      <c r="B3329" s="38">
        <v>46203</v>
      </c>
      <c r="C3329" s="69" t="s">
        <v>26</v>
      </c>
      <c r="D3329" s="30" t="s">
        <v>33</v>
      </c>
      <c r="E3329" s="30" t="s">
        <v>804</v>
      </c>
      <c r="F3329" s="56">
        <v>246.91</v>
      </c>
      <c r="G3329" s="30"/>
      <c r="H3329" s="32">
        <v>103021.8</v>
      </c>
      <c r="I3329" s="31" t="s">
        <v>231</v>
      </c>
      <c r="J3329" s="30"/>
      <c r="K3329" s="31"/>
      <c r="L3329" s="30">
        <v>202606</v>
      </c>
      <c r="M3329" s="31"/>
      <c r="N3329" s="30">
        <v>202606</v>
      </c>
      <c r="O3329" s="31"/>
      <c r="P3329" s="30"/>
      <c r="Z3329" s="44"/>
      <c r="AA3329" s="44"/>
      <c r="AB3329" s="44"/>
    </row>
    <row r="3330" s="35" customFormat="1" customHeight="1" spans="1:28">
      <c r="A3330" s="30"/>
      <c r="B3330" s="38">
        <v>46203</v>
      </c>
      <c r="C3330" s="69" t="s">
        <v>26</v>
      </c>
      <c r="D3330" s="30" t="s">
        <v>33</v>
      </c>
      <c r="E3330" s="30" t="s">
        <v>804</v>
      </c>
      <c r="F3330" s="56">
        <v>12.25</v>
      </c>
      <c r="G3330" s="30"/>
      <c r="H3330" s="32">
        <v>103034.05</v>
      </c>
      <c r="I3330" s="31" t="s">
        <v>114</v>
      </c>
      <c r="J3330" s="30"/>
      <c r="K3330" s="31"/>
      <c r="L3330" s="30">
        <v>202606</v>
      </c>
      <c r="M3330" s="31"/>
      <c r="N3330" s="30">
        <v>202606</v>
      </c>
      <c r="O3330" s="31"/>
      <c r="P3330" s="30"/>
      <c r="Z3330" s="44"/>
      <c r="AA3330" s="44"/>
      <c r="AB3330" s="44"/>
    </row>
    <row r="3331" s="35" customFormat="1" customHeight="1" spans="1:28">
      <c r="A3331" s="30"/>
      <c r="B3331" s="38">
        <v>46203</v>
      </c>
      <c r="C3331" s="69" t="s">
        <v>26</v>
      </c>
      <c r="D3331" s="30" t="s">
        <v>33</v>
      </c>
      <c r="E3331" s="30" t="s">
        <v>804</v>
      </c>
      <c r="F3331" s="56">
        <v>27.4</v>
      </c>
      <c r="G3331" s="30"/>
      <c r="H3331" s="32">
        <v>103061.45</v>
      </c>
      <c r="I3331" s="31" t="s">
        <v>233</v>
      </c>
      <c r="J3331" s="30"/>
      <c r="K3331" s="31"/>
      <c r="L3331" s="30">
        <v>202606</v>
      </c>
      <c r="M3331" s="31"/>
      <c r="N3331" s="30">
        <v>202606</v>
      </c>
      <c r="O3331" s="31"/>
      <c r="P3331" s="30"/>
      <c r="Z3331" s="44"/>
      <c r="AA3331" s="44"/>
      <c r="AB3331" s="44"/>
    </row>
    <row r="3332" s="35" customFormat="1" customHeight="1" spans="1:28">
      <c r="A3332" s="30"/>
      <c r="B3332" s="38">
        <v>46203</v>
      </c>
      <c r="C3332" s="69" t="s">
        <v>26</v>
      </c>
      <c r="D3332" s="30" t="s">
        <v>33</v>
      </c>
      <c r="E3332" s="30" t="s">
        <v>804</v>
      </c>
      <c r="F3332" s="56">
        <v>44.85</v>
      </c>
      <c r="G3332" s="30"/>
      <c r="H3332" s="32">
        <v>103106.3</v>
      </c>
      <c r="I3332" s="31" t="s">
        <v>82</v>
      </c>
      <c r="J3332" s="30"/>
      <c r="K3332" s="31"/>
      <c r="L3332" s="30">
        <v>202606</v>
      </c>
      <c r="M3332" s="31"/>
      <c r="N3332" s="30">
        <v>202606</v>
      </c>
      <c r="O3332" s="31"/>
      <c r="P3332" s="30"/>
      <c r="Z3332" s="44"/>
      <c r="AA3332" s="44"/>
      <c r="AB3332" s="44"/>
    </row>
    <row r="3333" s="35" customFormat="1" customHeight="1" spans="1:28">
      <c r="A3333" s="30"/>
      <c r="B3333" s="38">
        <v>46203</v>
      </c>
      <c r="C3333" s="69" t="s">
        <v>26</v>
      </c>
      <c r="D3333" s="30" t="s">
        <v>33</v>
      </c>
      <c r="E3333" s="30" t="s">
        <v>804</v>
      </c>
      <c r="F3333" s="56">
        <v>9.4</v>
      </c>
      <c r="G3333" s="30"/>
      <c r="H3333" s="32">
        <v>103115.7</v>
      </c>
      <c r="I3333" s="31" t="s">
        <v>87</v>
      </c>
      <c r="J3333" s="30"/>
      <c r="K3333" s="31"/>
      <c r="L3333" s="30">
        <v>202606</v>
      </c>
      <c r="M3333" s="31"/>
      <c r="N3333" s="30">
        <v>202606</v>
      </c>
      <c r="O3333" s="31"/>
      <c r="P3333" s="30"/>
      <c r="Z3333" s="44"/>
      <c r="AA3333" s="44"/>
      <c r="AB3333" s="44"/>
    </row>
    <row r="3334" s="35" customFormat="1" customHeight="1" spans="1:28">
      <c r="A3334" s="30"/>
      <c r="B3334" s="38">
        <v>46203</v>
      </c>
      <c r="C3334" s="69" t="s">
        <v>26</v>
      </c>
      <c r="D3334" s="30" t="s">
        <v>33</v>
      </c>
      <c r="E3334" s="30" t="s">
        <v>804</v>
      </c>
      <c r="F3334" s="56">
        <v>40.2</v>
      </c>
      <c r="G3334" s="30"/>
      <c r="H3334" s="32">
        <v>103155.9</v>
      </c>
      <c r="I3334" s="31" t="s">
        <v>45</v>
      </c>
      <c r="J3334" s="30"/>
      <c r="K3334" s="31"/>
      <c r="L3334" s="30">
        <v>202606</v>
      </c>
      <c r="M3334" s="31"/>
      <c r="N3334" s="30">
        <v>202606</v>
      </c>
      <c r="O3334" s="31"/>
      <c r="P3334" s="30"/>
      <c r="Z3334" s="44"/>
      <c r="AA3334" s="44"/>
      <c r="AB3334" s="44"/>
    </row>
    <row r="3335" s="35" customFormat="1" customHeight="1" spans="1:28">
      <c r="A3335" s="30"/>
      <c r="B3335" s="38">
        <v>46203</v>
      </c>
      <c r="C3335" s="69" t="s">
        <v>26</v>
      </c>
      <c r="D3335" s="30" t="s">
        <v>33</v>
      </c>
      <c r="E3335" s="30" t="s">
        <v>804</v>
      </c>
      <c r="F3335" s="56">
        <v>21</v>
      </c>
      <c r="G3335" s="30"/>
      <c r="H3335" s="32">
        <v>103176.9</v>
      </c>
      <c r="I3335" s="31" t="s">
        <v>62</v>
      </c>
      <c r="J3335" s="30"/>
      <c r="K3335" s="31"/>
      <c r="L3335" s="30">
        <v>202606</v>
      </c>
      <c r="M3335" s="31"/>
      <c r="N3335" s="30">
        <v>202606</v>
      </c>
      <c r="O3335" s="31"/>
      <c r="P3335" s="30"/>
      <c r="Z3335" s="44"/>
      <c r="AA3335" s="44"/>
      <c r="AB3335" s="44"/>
    </row>
    <row r="3336" s="35" customFormat="1" customHeight="1" spans="1:28">
      <c r="A3336" s="30"/>
      <c r="B3336" s="38">
        <v>46203</v>
      </c>
      <c r="C3336" s="69" t="s">
        <v>26</v>
      </c>
      <c r="D3336" s="30" t="s">
        <v>33</v>
      </c>
      <c r="E3336" s="30" t="s">
        <v>804</v>
      </c>
      <c r="F3336" s="56">
        <v>92.6</v>
      </c>
      <c r="G3336" s="30"/>
      <c r="H3336" s="32">
        <v>103269.5</v>
      </c>
      <c r="I3336" s="31" t="s">
        <v>35</v>
      </c>
      <c r="J3336" s="30"/>
      <c r="K3336" s="31"/>
      <c r="L3336" s="30">
        <v>202606</v>
      </c>
      <c r="M3336" s="31"/>
      <c r="N3336" s="30">
        <v>202606</v>
      </c>
      <c r="O3336" s="31"/>
      <c r="P3336" s="30"/>
      <c r="Z3336" s="44"/>
      <c r="AA3336" s="44"/>
      <c r="AB3336" s="44"/>
    </row>
    <row r="3337" s="35" customFormat="1" customHeight="1" spans="1:28">
      <c r="A3337" s="30"/>
      <c r="B3337" s="38">
        <v>46203</v>
      </c>
      <c r="C3337" s="69" t="s">
        <v>26</v>
      </c>
      <c r="D3337" s="30" t="s">
        <v>33</v>
      </c>
      <c r="E3337" s="30" t="s">
        <v>804</v>
      </c>
      <c r="F3337" s="56">
        <v>21.4</v>
      </c>
      <c r="G3337" s="30"/>
      <c r="H3337" s="32">
        <v>103290.9</v>
      </c>
      <c r="I3337" s="31" t="s">
        <v>41</v>
      </c>
      <c r="J3337" s="30"/>
      <c r="K3337" s="31"/>
      <c r="L3337" s="30">
        <v>202606</v>
      </c>
      <c r="M3337" s="31"/>
      <c r="N3337" s="30">
        <v>202606</v>
      </c>
      <c r="O3337" s="31"/>
      <c r="P3337" s="30"/>
      <c r="Z3337" s="44"/>
      <c r="AA3337" s="44"/>
      <c r="AB3337" s="44"/>
    </row>
    <row r="3338" s="35" customFormat="1" customHeight="1" spans="1:28">
      <c r="A3338" s="30"/>
      <c r="B3338" s="38">
        <v>46203</v>
      </c>
      <c r="C3338" s="69" t="s">
        <v>26</v>
      </c>
      <c r="D3338" s="30" t="s">
        <v>33</v>
      </c>
      <c r="E3338" s="30" t="s">
        <v>804</v>
      </c>
      <c r="F3338" s="56">
        <v>76.8</v>
      </c>
      <c r="G3338" s="30"/>
      <c r="H3338" s="32">
        <v>103367.7</v>
      </c>
      <c r="I3338" s="31" t="s">
        <v>60</v>
      </c>
      <c r="J3338" s="30"/>
      <c r="K3338" s="31"/>
      <c r="L3338" s="30">
        <v>202606</v>
      </c>
      <c r="M3338" s="31"/>
      <c r="N3338" s="30">
        <v>202606</v>
      </c>
      <c r="O3338" s="31"/>
      <c r="P3338" s="30"/>
      <c r="Z3338" s="44"/>
      <c r="AA3338" s="44"/>
      <c r="AB3338" s="44"/>
    </row>
    <row r="3339" s="35" customFormat="1" customHeight="1" spans="1:28">
      <c r="A3339" s="30"/>
      <c r="B3339" s="38">
        <v>46203</v>
      </c>
      <c r="C3339" s="69" t="s">
        <v>26</v>
      </c>
      <c r="D3339" s="30" t="s">
        <v>33</v>
      </c>
      <c r="E3339" s="30" t="s">
        <v>804</v>
      </c>
      <c r="F3339" s="56">
        <v>30.5</v>
      </c>
      <c r="G3339" s="30"/>
      <c r="H3339" s="32">
        <v>103398.2</v>
      </c>
      <c r="I3339" s="31" t="s">
        <v>37</v>
      </c>
      <c r="J3339" s="30"/>
      <c r="K3339" s="31"/>
      <c r="L3339" s="30">
        <v>202606</v>
      </c>
      <c r="M3339" s="31"/>
      <c r="N3339" s="30">
        <v>202606</v>
      </c>
      <c r="O3339" s="31"/>
      <c r="P3339" s="30"/>
      <c r="Z3339" s="44"/>
      <c r="AA3339" s="44"/>
      <c r="AB3339" s="44"/>
    </row>
    <row r="3340" s="35" customFormat="1" customHeight="1" spans="1:28">
      <c r="A3340" s="30"/>
      <c r="B3340" s="38">
        <v>46203</v>
      </c>
      <c r="C3340" s="69" t="s">
        <v>26</v>
      </c>
      <c r="D3340" s="30" t="s">
        <v>33</v>
      </c>
      <c r="E3340" s="30" t="s">
        <v>804</v>
      </c>
      <c r="F3340" s="56">
        <v>186.5</v>
      </c>
      <c r="G3340" s="30"/>
      <c r="H3340" s="32">
        <v>103584.7</v>
      </c>
      <c r="I3340" s="31" t="s">
        <v>264</v>
      </c>
      <c r="J3340" s="30"/>
      <c r="K3340" s="31"/>
      <c r="L3340" s="30">
        <v>202606</v>
      </c>
      <c r="M3340" s="31"/>
      <c r="N3340" s="30">
        <v>202606</v>
      </c>
      <c r="O3340" s="31"/>
      <c r="P3340" s="30"/>
      <c r="Z3340" s="44"/>
      <c r="AA3340" s="44"/>
      <c r="AB3340" s="44"/>
    </row>
    <row r="3341" s="35" customFormat="1" customHeight="1" spans="1:28">
      <c r="A3341" s="30"/>
      <c r="B3341" s="38">
        <v>46203</v>
      </c>
      <c r="C3341" s="69" t="s">
        <v>26</v>
      </c>
      <c r="D3341" s="30" t="s">
        <v>33</v>
      </c>
      <c r="E3341" s="30" t="s">
        <v>804</v>
      </c>
      <c r="F3341" s="56"/>
      <c r="G3341" s="30">
        <v>2239.73</v>
      </c>
      <c r="H3341" s="32">
        <v>101344.97</v>
      </c>
      <c r="I3341" s="31"/>
      <c r="J3341" s="30"/>
      <c r="K3341" s="31"/>
      <c r="L3341" s="30">
        <v>202606</v>
      </c>
      <c r="M3341" s="31"/>
      <c r="N3341" s="30">
        <v>202606</v>
      </c>
      <c r="O3341" s="31"/>
      <c r="P3341" s="30"/>
      <c r="Z3341" s="44"/>
      <c r="AA3341" s="44"/>
      <c r="AB3341" s="44"/>
    </row>
    <row r="3342" s="35" customFormat="1" customHeight="1" spans="1:28">
      <c r="A3342" s="30"/>
      <c r="B3342" s="38">
        <v>46217</v>
      </c>
      <c r="C3342" s="69" t="s">
        <v>26</v>
      </c>
      <c r="D3342" s="30" t="s">
        <v>33</v>
      </c>
      <c r="E3342" s="30" t="s">
        <v>371</v>
      </c>
      <c r="F3342" s="56">
        <v>2171.67</v>
      </c>
      <c r="G3342" s="30"/>
      <c r="H3342" s="32">
        <v>103516.64</v>
      </c>
      <c r="I3342" s="31" t="s">
        <v>231</v>
      </c>
      <c r="J3342" s="30"/>
      <c r="K3342" s="31"/>
      <c r="L3342" s="30">
        <v>202607</v>
      </c>
      <c r="M3342" s="31"/>
      <c r="N3342" s="30">
        <v>202607</v>
      </c>
      <c r="O3342" s="31"/>
      <c r="P3342" s="30"/>
      <c r="Z3342" s="44"/>
      <c r="AA3342" s="44"/>
      <c r="AB3342" s="44"/>
    </row>
    <row r="3343" s="35" customFormat="1" customHeight="1" spans="1:28">
      <c r="A3343" s="30"/>
      <c r="B3343" s="38">
        <v>46217</v>
      </c>
      <c r="C3343" s="69" t="s">
        <v>26</v>
      </c>
      <c r="D3343" s="30" t="s">
        <v>33</v>
      </c>
      <c r="E3343" s="30" t="s">
        <v>367</v>
      </c>
      <c r="F3343" s="56">
        <v>2490.4</v>
      </c>
      <c r="G3343" s="30"/>
      <c r="H3343" s="32">
        <v>106007.04</v>
      </c>
      <c r="I3343" s="31" t="s">
        <v>205</v>
      </c>
      <c r="J3343" s="30"/>
      <c r="K3343" s="31"/>
      <c r="L3343" s="30">
        <v>202607</v>
      </c>
      <c r="M3343" s="31"/>
      <c r="N3343" s="30">
        <v>202607</v>
      </c>
      <c r="O3343" s="31"/>
      <c r="P3343" s="30"/>
      <c r="Z3343" s="44"/>
      <c r="AA3343" s="44"/>
      <c r="AB3343" s="44"/>
    </row>
    <row r="3344" s="35" customFormat="1" customHeight="1" spans="1:28">
      <c r="A3344" s="30"/>
      <c r="B3344" s="38">
        <v>46217</v>
      </c>
      <c r="C3344" s="69" t="s">
        <v>26</v>
      </c>
      <c r="D3344" s="30" t="s">
        <v>33</v>
      </c>
      <c r="E3344" s="30" t="s">
        <v>368</v>
      </c>
      <c r="F3344" s="56">
        <v>4260</v>
      </c>
      <c r="G3344" s="30"/>
      <c r="H3344" s="32">
        <v>110267.04</v>
      </c>
      <c r="I3344" s="31" t="s">
        <v>196</v>
      </c>
      <c r="J3344" s="30"/>
      <c r="K3344" s="31"/>
      <c r="L3344" s="30">
        <v>202607</v>
      </c>
      <c r="M3344" s="31"/>
      <c r="N3344" s="30">
        <v>202607</v>
      </c>
      <c r="O3344" s="31"/>
      <c r="P3344" s="30"/>
      <c r="Z3344" s="44"/>
      <c r="AA3344" s="44"/>
      <c r="AB3344" s="44"/>
    </row>
    <row r="3345" s="35" customFormat="1" customHeight="1" spans="1:28">
      <c r="A3345" s="30"/>
      <c r="B3345" s="38">
        <v>46218</v>
      </c>
      <c r="C3345" s="69" t="s">
        <v>26</v>
      </c>
      <c r="D3345" s="30" t="s">
        <v>33</v>
      </c>
      <c r="E3345" s="69" t="s">
        <v>805</v>
      </c>
      <c r="F3345" s="56">
        <v>804.92</v>
      </c>
      <c r="G3345" s="30"/>
      <c r="H3345" s="32">
        <v>111071.959999999</v>
      </c>
      <c r="I3345" s="31" t="s">
        <v>37</v>
      </c>
      <c r="J3345" s="30"/>
      <c r="K3345" s="31"/>
      <c r="L3345" s="30">
        <v>202607</v>
      </c>
      <c r="M3345" s="31"/>
      <c r="N3345" s="30">
        <v>202607</v>
      </c>
      <c r="O3345" s="31"/>
      <c r="P3345" s="30"/>
      <c r="Z3345" s="44"/>
      <c r="AA3345" s="44"/>
      <c r="AB3345" s="44"/>
    </row>
    <row r="3346" s="35" customFormat="1" customHeight="1" spans="1:28">
      <c r="A3346" s="30"/>
      <c r="B3346" s="38">
        <v>46218</v>
      </c>
      <c r="C3346" s="69" t="s">
        <v>26</v>
      </c>
      <c r="D3346" s="30" t="s">
        <v>33</v>
      </c>
      <c r="E3346" s="69" t="s">
        <v>366</v>
      </c>
      <c r="F3346" s="56">
        <v>500</v>
      </c>
      <c r="G3346" s="30"/>
      <c r="H3346" s="32">
        <v>111571.959999999</v>
      </c>
      <c r="I3346" s="31" t="s">
        <v>37</v>
      </c>
      <c r="J3346" s="30"/>
      <c r="K3346" s="31"/>
      <c r="L3346" s="30">
        <v>202607</v>
      </c>
      <c r="M3346" s="31"/>
      <c r="N3346" s="30">
        <v>202607</v>
      </c>
      <c r="O3346" s="31"/>
      <c r="P3346" s="30"/>
      <c r="Z3346" s="44"/>
      <c r="AA3346" s="44"/>
      <c r="AB3346" s="44"/>
    </row>
    <row r="3347" s="35" customFormat="1" customHeight="1" spans="1:28">
      <c r="A3347" s="30"/>
      <c r="B3347" s="38">
        <v>46218</v>
      </c>
      <c r="C3347" s="69" t="s">
        <v>26</v>
      </c>
      <c r="D3347" s="30" t="s">
        <v>33</v>
      </c>
      <c r="E3347" s="30" t="s">
        <v>369</v>
      </c>
      <c r="F3347" s="56">
        <v>5103.9</v>
      </c>
      <c r="G3347" s="30"/>
      <c r="H3347" s="32">
        <v>116675.859999999</v>
      </c>
      <c r="I3347" s="31" t="s">
        <v>227</v>
      </c>
      <c r="J3347" s="30"/>
      <c r="K3347" s="31"/>
      <c r="L3347" s="30">
        <v>202607</v>
      </c>
      <c r="M3347" s="31"/>
      <c r="N3347" s="30">
        <v>202607</v>
      </c>
      <c r="O3347" s="31"/>
      <c r="P3347" s="30"/>
      <c r="Z3347" s="44"/>
      <c r="AA3347" s="44"/>
      <c r="AB3347" s="44"/>
    </row>
    <row r="3348" s="35" customFormat="1" customHeight="1" spans="1:28">
      <c r="A3348" s="30"/>
      <c r="B3348" s="38">
        <v>46218</v>
      </c>
      <c r="C3348" s="69" t="s">
        <v>26</v>
      </c>
      <c r="D3348" s="30" t="s">
        <v>33</v>
      </c>
      <c r="E3348" s="30" t="s">
        <v>362</v>
      </c>
      <c r="F3348" s="56">
        <v>1089.24</v>
      </c>
      <c r="G3348" s="30"/>
      <c r="H3348" s="32">
        <v>117765.099999999</v>
      </c>
      <c r="I3348" s="31" t="s">
        <v>233</v>
      </c>
      <c r="J3348" s="30"/>
      <c r="K3348" s="31"/>
      <c r="L3348" s="30">
        <v>202607</v>
      </c>
      <c r="M3348" s="31"/>
      <c r="N3348" s="30">
        <v>202607</v>
      </c>
      <c r="O3348" s="31"/>
      <c r="P3348" s="30"/>
      <c r="Z3348" s="44"/>
      <c r="AA3348" s="44"/>
      <c r="AB3348" s="44"/>
    </row>
    <row r="3349" s="35" customFormat="1" customHeight="1" spans="1:28">
      <c r="A3349" s="30"/>
      <c r="B3349" s="38">
        <v>46218</v>
      </c>
      <c r="C3349" s="69" t="s">
        <v>26</v>
      </c>
      <c r="D3349" s="30" t="s">
        <v>33</v>
      </c>
      <c r="E3349" s="30" t="s">
        <v>365</v>
      </c>
      <c r="F3349" s="56">
        <v>1841.2</v>
      </c>
      <c r="G3349" s="30"/>
      <c r="H3349" s="32">
        <v>119606.299999999</v>
      </c>
      <c r="I3349" s="31" t="s">
        <v>213</v>
      </c>
      <c r="J3349" s="30"/>
      <c r="K3349" s="31"/>
      <c r="L3349" s="30">
        <v>202607</v>
      </c>
      <c r="M3349" s="31"/>
      <c r="N3349" s="30">
        <v>202607</v>
      </c>
      <c r="O3349" s="31"/>
      <c r="P3349" s="30"/>
      <c r="Z3349" s="44"/>
      <c r="AA3349" s="44"/>
      <c r="AB3349" s="44"/>
    </row>
    <row r="3350" s="35" customFormat="1" customHeight="1" spans="1:28">
      <c r="A3350" s="30"/>
      <c r="B3350" s="38">
        <v>46218</v>
      </c>
      <c r="C3350" s="69" t="s">
        <v>26</v>
      </c>
      <c r="D3350" s="30" t="s">
        <v>33</v>
      </c>
      <c r="E3350" s="30" t="s">
        <v>372</v>
      </c>
      <c r="F3350" s="56">
        <v>6758.84</v>
      </c>
      <c r="G3350" s="30"/>
      <c r="H3350" s="32">
        <v>126365.139999999</v>
      </c>
      <c r="I3350" s="31" t="s">
        <v>117</v>
      </c>
      <c r="J3350" s="30"/>
      <c r="K3350" s="31"/>
      <c r="L3350" s="30">
        <v>202607</v>
      </c>
      <c r="M3350" s="31"/>
      <c r="N3350" s="30">
        <v>202607</v>
      </c>
      <c r="O3350" s="31"/>
      <c r="P3350" s="30"/>
      <c r="Z3350" s="44"/>
      <c r="AA3350" s="44"/>
      <c r="AB3350" s="44"/>
    </row>
    <row r="3351" s="35" customFormat="1" customHeight="1" spans="1:28">
      <c r="A3351" s="30"/>
      <c r="B3351" s="38">
        <v>46218</v>
      </c>
      <c r="C3351" s="69" t="s">
        <v>26</v>
      </c>
      <c r="D3351" s="30" t="s">
        <v>33</v>
      </c>
      <c r="E3351" s="30" t="s">
        <v>361</v>
      </c>
      <c r="F3351" s="56">
        <v>2039.59</v>
      </c>
      <c r="G3351" s="30"/>
      <c r="H3351" s="32">
        <v>128404.73</v>
      </c>
      <c r="I3351" s="31" t="s">
        <v>114</v>
      </c>
      <c r="J3351" s="30"/>
      <c r="K3351" s="31"/>
      <c r="L3351" s="30">
        <v>202607</v>
      </c>
      <c r="M3351" s="31"/>
      <c r="N3351" s="30">
        <v>202607</v>
      </c>
      <c r="O3351" s="31"/>
      <c r="P3351" s="30"/>
      <c r="Z3351" s="44"/>
      <c r="AA3351" s="44"/>
      <c r="AB3351" s="44"/>
    </row>
    <row r="3352" s="35" customFormat="1" customHeight="1" spans="1:28">
      <c r="A3352" s="30"/>
      <c r="B3352" s="38">
        <v>46218</v>
      </c>
      <c r="C3352" s="69" t="s">
        <v>26</v>
      </c>
      <c r="D3352" s="30" t="s">
        <v>33</v>
      </c>
      <c r="E3352" s="30" t="s">
        <v>374</v>
      </c>
      <c r="F3352" s="56">
        <v>1541.3</v>
      </c>
      <c r="G3352" s="30"/>
      <c r="H3352" s="32">
        <v>129946.03</v>
      </c>
      <c r="I3352" s="31" t="s">
        <v>221</v>
      </c>
      <c r="J3352" s="30"/>
      <c r="K3352" s="31"/>
      <c r="L3352" s="30">
        <v>202607</v>
      </c>
      <c r="M3352" s="31"/>
      <c r="N3352" s="30">
        <v>202607</v>
      </c>
      <c r="O3352" s="31"/>
      <c r="P3352" s="30"/>
      <c r="Z3352" s="44"/>
      <c r="AA3352" s="44"/>
      <c r="AB3352" s="44"/>
    </row>
    <row r="3353" s="35" customFormat="1" customHeight="1" spans="1:28">
      <c r="A3353" s="30"/>
      <c r="B3353" s="38">
        <v>46218</v>
      </c>
      <c r="C3353" s="69" t="s">
        <v>26</v>
      </c>
      <c r="D3353" s="30" t="s">
        <v>33</v>
      </c>
      <c r="E3353" s="30" t="s">
        <v>364</v>
      </c>
      <c r="F3353" s="56">
        <v>4000.89</v>
      </c>
      <c r="G3353" s="30"/>
      <c r="H3353" s="32">
        <v>133946.919999999</v>
      </c>
      <c r="I3353" s="31" t="s">
        <v>235</v>
      </c>
      <c r="J3353" s="30"/>
      <c r="K3353" s="31"/>
      <c r="L3353" s="30">
        <v>202607</v>
      </c>
      <c r="M3353" s="31"/>
      <c r="N3353" s="30">
        <v>202607</v>
      </c>
      <c r="O3353" s="31"/>
      <c r="P3353" s="30"/>
      <c r="Z3353" s="44"/>
      <c r="AA3353" s="44"/>
      <c r="AB3353" s="44"/>
    </row>
    <row r="3354" s="35" customFormat="1" customHeight="1" spans="1:28">
      <c r="A3354" s="30"/>
      <c r="B3354" s="38">
        <v>46218</v>
      </c>
      <c r="C3354" s="69" t="s">
        <v>26</v>
      </c>
      <c r="D3354" s="30" t="s">
        <v>33</v>
      </c>
      <c r="E3354" s="30" t="s">
        <v>363</v>
      </c>
      <c r="F3354" s="56">
        <v>2328.1</v>
      </c>
      <c r="G3354" s="30"/>
      <c r="H3354" s="32">
        <v>136275.02</v>
      </c>
      <c r="I3354" s="31" t="s">
        <v>191</v>
      </c>
      <c r="J3354" s="30"/>
      <c r="K3354" s="31"/>
      <c r="L3354" s="30">
        <v>202607</v>
      </c>
      <c r="M3354" s="31"/>
      <c r="N3354" s="30">
        <v>202607</v>
      </c>
      <c r="O3354" s="31"/>
      <c r="P3354" s="30"/>
      <c r="Z3354" s="44"/>
      <c r="AA3354" s="44"/>
      <c r="AB3354" s="44"/>
    </row>
    <row r="3355" s="35" customFormat="1" customHeight="1" spans="1:28">
      <c r="A3355" s="30"/>
      <c r="B3355" s="38">
        <v>46224</v>
      </c>
      <c r="C3355" s="69" t="s">
        <v>26</v>
      </c>
      <c r="D3355" s="30" t="s">
        <v>33</v>
      </c>
      <c r="E3355" s="30" t="s">
        <v>362</v>
      </c>
      <c r="F3355" s="61">
        <v>763.82</v>
      </c>
      <c r="G3355" s="30"/>
      <c r="H3355" s="32">
        <v>137038.84</v>
      </c>
      <c r="I3355" s="30" t="s">
        <v>233</v>
      </c>
      <c r="J3355" s="30"/>
      <c r="K3355" s="31"/>
      <c r="L3355" s="30">
        <v>202607</v>
      </c>
      <c r="M3355" s="31"/>
      <c r="N3355" s="30">
        <v>202607</v>
      </c>
      <c r="O3355" s="31"/>
      <c r="P3355" s="30"/>
      <c r="Z3355" s="44"/>
      <c r="AA3355" s="44"/>
      <c r="AB3355" s="44"/>
    </row>
    <row r="3356" s="35" customFormat="1" customHeight="1" spans="1:28">
      <c r="A3356" s="30"/>
      <c r="B3356" s="38">
        <v>46224</v>
      </c>
      <c r="C3356" s="69" t="s">
        <v>26</v>
      </c>
      <c r="D3356" s="30" t="s">
        <v>33</v>
      </c>
      <c r="E3356" s="30" t="s">
        <v>805</v>
      </c>
      <c r="F3356" s="57">
        <v>670.11</v>
      </c>
      <c r="G3356" s="30"/>
      <c r="H3356" s="32">
        <v>137708.95</v>
      </c>
      <c r="I3356" s="30" t="s">
        <v>37</v>
      </c>
      <c r="J3356" s="30"/>
      <c r="K3356" s="31"/>
      <c r="L3356" s="30">
        <v>202607</v>
      </c>
      <c r="M3356" s="31"/>
      <c r="N3356" s="30">
        <v>202607</v>
      </c>
      <c r="O3356" s="31"/>
      <c r="P3356" s="30"/>
      <c r="Z3356" s="44"/>
      <c r="AA3356" s="44"/>
      <c r="AB3356" s="44"/>
    </row>
    <row r="3357" s="35" customFormat="1" customHeight="1" spans="1:28">
      <c r="A3357" s="30"/>
      <c r="B3357" s="38">
        <v>46224</v>
      </c>
      <c r="C3357" s="69" t="s">
        <v>26</v>
      </c>
      <c r="D3357" s="30" t="s">
        <v>33</v>
      </c>
      <c r="E3357" s="30" t="s">
        <v>360</v>
      </c>
      <c r="F3357" s="57">
        <v>1407.9</v>
      </c>
      <c r="G3357" s="30"/>
      <c r="H3357" s="32">
        <v>139116.85</v>
      </c>
      <c r="I3357" s="30" t="s">
        <v>216</v>
      </c>
      <c r="J3357" s="30"/>
      <c r="K3357" s="31"/>
      <c r="L3357" s="30">
        <v>202607</v>
      </c>
      <c r="M3357" s="31"/>
      <c r="N3357" s="30">
        <v>202607</v>
      </c>
      <c r="O3357" s="31"/>
      <c r="P3357" s="30"/>
      <c r="Z3357" s="44"/>
      <c r="AA3357" s="44"/>
      <c r="AB3357" s="44"/>
    </row>
    <row r="3358" s="35" customFormat="1" customHeight="1" spans="1:28">
      <c r="A3358" s="30"/>
      <c r="B3358" s="38">
        <v>46224</v>
      </c>
      <c r="C3358" s="69" t="s">
        <v>26</v>
      </c>
      <c r="D3358" s="30" t="s">
        <v>33</v>
      </c>
      <c r="E3358" s="30" t="s">
        <v>367</v>
      </c>
      <c r="F3358" s="57">
        <v>3133.5</v>
      </c>
      <c r="G3358" s="30"/>
      <c r="H3358" s="32">
        <v>142250.35</v>
      </c>
      <c r="I3358" s="30" t="s">
        <v>205</v>
      </c>
      <c r="J3358" s="30"/>
      <c r="K3358" s="31"/>
      <c r="L3358" s="30">
        <v>202607</v>
      </c>
      <c r="M3358" s="31"/>
      <c r="N3358" s="30">
        <v>202607</v>
      </c>
      <c r="O3358" s="31"/>
      <c r="P3358" s="30"/>
      <c r="Z3358" s="44"/>
      <c r="AA3358" s="44"/>
      <c r="AB3358" s="44"/>
    </row>
    <row r="3359" s="35" customFormat="1" customHeight="1" spans="1:28">
      <c r="A3359" s="30"/>
      <c r="B3359" s="38">
        <v>46224</v>
      </c>
      <c r="C3359" s="69" t="s">
        <v>26</v>
      </c>
      <c r="D3359" s="30" t="s">
        <v>33</v>
      </c>
      <c r="E3359" s="30" t="s">
        <v>361</v>
      </c>
      <c r="F3359" s="57">
        <v>642.23</v>
      </c>
      <c r="G3359" s="30"/>
      <c r="H3359" s="32">
        <v>142892.58</v>
      </c>
      <c r="I3359" s="30" t="s">
        <v>114</v>
      </c>
      <c r="J3359" s="30"/>
      <c r="K3359" s="31"/>
      <c r="L3359" s="30">
        <v>202607</v>
      </c>
      <c r="M3359" s="31"/>
      <c r="N3359" s="30">
        <v>202607</v>
      </c>
      <c r="O3359" s="31"/>
      <c r="P3359" s="30"/>
      <c r="Z3359" s="44"/>
      <c r="AA3359" s="44"/>
      <c r="AB3359" s="44"/>
    </row>
    <row r="3360" s="35" customFormat="1" customHeight="1" spans="1:28">
      <c r="A3360" s="30"/>
      <c r="B3360" s="38">
        <v>46224</v>
      </c>
      <c r="C3360" s="69" t="s">
        <v>26</v>
      </c>
      <c r="D3360" s="30" t="s">
        <v>33</v>
      </c>
      <c r="E3360" s="39" t="s">
        <v>806</v>
      </c>
      <c r="F3360" s="30"/>
      <c r="G3360" s="30">
        <v>20000</v>
      </c>
      <c r="H3360" s="32">
        <v>122892.58</v>
      </c>
      <c r="I3360" s="30" t="s">
        <v>233</v>
      </c>
      <c r="J3360" s="30"/>
      <c r="K3360" s="31"/>
      <c r="L3360" s="30">
        <v>202607</v>
      </c>
      <c r="M3360" s="31"/>
      <c r="N3360" s="30">
        <v>202607</v>
      </c>
      <c r="O3360" s="31"/>
      <c r="P3360" s="30"/>
      <c r="Z3360" s="44"/>
      <c r="AA3360" s="44"/>
      <c r="AB3360" s="44"/>
    </row>
    <row r="3361" s="35" customFormat="1" customHeight="1" spans="1:28">
      <c r="A3361" s="30"/>
      <c r="B3361" s="38">
        <v>46225</v>
      </c>
      <c r="C3361" s="69" t="s">
        <v>26</v>
      </c>
      <c r="D3361" s="30" t="s">
        <v>33</v>
      </c>
      <c r="E3361" s="30" t="s">
        <v>374</v>
      </c>
      <c r="F3361" s="30">
        <v>1995.9</v>
      </c>
      <c r="G3361" s="30"/>
      <c r="H3361" s="32">
        <v>124888.48</v>
      </c>
      <c r="I3361" s="30" t="s">
        <v>221</v>
      </c>
      <c r="J3361" s="30"/>
      <c r="K3361" s="31"/>
      <c r="L3361" s="30">
        <v>202607</v>
      </c>
      <c r="M3361" s="31"/>
      <c r="N3361" s="30">
        <v>202607</v>
      </c>
      <c r="O3361" s="31"/>
      <c r="P3361" s="30"/>
      <c r="Z3361" s="44"/>
      <c r="AA3361" s="44"/>
      <c r="AB3361" s="44"/>
    </row>
    <row r="3362" s="35" customFormat="1" customHeight="1" spans="1:28">
      <c r="A3362" s="30"/>
      <c r="B3362" s="38">
        <v>46225</v>
      </c>
      <c r="C3362" s="69" t="s">
        <v>26</v>
      </c>
      <c r="D3362" s="30" t="s">
        <v>33</v>
      </c>
      <c r="E3362" s="30" t="s">
        <v>371</v>
      </c>
      <c r="F3362" s="57">
        <v>2603.81</v>
      </c>
      <c r="G3362" s="30"/>
      <c r="H3362" s="32">
        <v>127492.29</v>
      </c>
      <c r="I3362" s="30" t="s">
        <v>231</v>
      </c>
      <c r="J3362" s="30"/>
      <c r="K3362" s="31"/>
      <c r="L3362" s="30">
        <v>202607</v>
      </c>
      <c r="M3362" s="31"/>
      <c r="N3362" s="30">
        <v>202607</v>
      </c>
      <c r="O3362" s="31"/>
      <c r="P3362" s="30"/>
      <c r="Z3362" s="44"/>
      <c r="AA3362" s="44"/>
      <c r="AB3362" s="44"/>
    </row>
    <row r="3363" s="35" customFormat="1" customHeight="1" spans="1:28">
      <c r="A3363" s="30"/>
      <c r="B3363" s="38">
        <v>46225</v>
      </c>
      <c r="C3363" s="69" t="s">
        <v>26</v>
      </c>
      <c r="D3363" s="30" t="s">
        <v>33</v>
      </c>
      <c r="E3363" s="30" t="s">
        <v>363</v>
      </c>
      <c r="F3363" s="57">
        <v>2387</v>
      </c>
      <c r="G3363" s="30"/>
      <c r="H3363" s="32">
        <v>129879.29</v>
      </c>
      <c r="I3363" s="30" t="s">
        <v>191</v>
      </c>
      <c r="J3363" s="30"/>
      <c r="K3363" s="31"/>
      <c r="L3363" s="30">
        <v>202607</v>
      </c>
      <c r="M3363" s="31"/>
      <c r="N3363" s="30">
        <v>202607</v>
      </c>
      <c r="O3363" s="31"/>
      <c r="P3363" s="30"/>
      <c r="Z3363" s="44"/>
      <c r="AA3363" s="44"/>
      <c r="AB3363" s="44"/>
    </row>
    <row r="3364" s="35" customFormat="1" customHeight="1" spans="1:28">
      <c r="A3364" s="30"/>
      <c r="B3364" s="38">
        <v>46225</v>
      </c>
      <c r="C3364" s="69" t="s">
        <v>26</v>
      </c>
      <c r="D3364" s="30" t="s">
        <v>33</v>
      </c>
      <c r="E3364" s="30" t="s">
        <v>368</v>
      </c>
      <c r="F3364" s="57">
        <v>4623.7</v>
      </c>
      <c r="G3364" s="30"/>
      <c r="H3364" s="32">
        <v>134502.99</v>
      </c>
      <c r="I3364" s="30" t="s">
        <v>196</v>
      </c>
      <c r="J3364" s="30"/>
      <c r="K3364" s="31"/>
      <c r="L3364" s="30">
        <v>202607</v>
      </c>
      <c r="M3364" s="31"/>
      <c r="N3364" s="30">
        <v>202607</v>
      </c>
      <c r="O3364" s="31"/>
      <c r="P3364" s="30"/>
      <c r="Z3364" s="44"/>
      <c r="AA3364" s="44"/>
      <c r="AB3364" s="44"/>
    </row>
    <row r="3365" s="35" customFormat="1" customHeight="1" spans="1:28">
      <c r="A3365" s="30"/>
      <c r="B3365" s="38">
        <v>46225</v>
      </c>
      <c r="C3365" s="69" t="s">
        <v>26</v>
      </c>
      <c r="D3365" s="30" t="s">
        <v>33</v>
      </c>
      <c r="E3365" s="30" t="s">
        <v>365</v>
      </c>
      <c r="F3365" s="57">
        <v>1769.4</v>
      </c>
      <c r="G3365" s="30"/>
      <c r="H3365" s="32">
        <v>136272.389999999</v>
      </c>
      <c r="I3365" s="30" t="s">
        <v>213</v>
      </c>
      <c r="J3365" s="30"/>
      <c r="K3365" s="31"/>
      <c r="L3365" s="30">
        <v>202607</v>
      </c>
      <c r="M3365" s="31"/>
      <c r="N3365" s="30">
        <v>202607</v>
      </c>
      <c r="O3365" s="31"/>
      <c r="P3365" s="30"/>
      <c r="Z3365" s="44"/>
      <c r="AA3365" s="44"/>
      <c r="AB3365" s="44"/>
    </row>
    <row r="3366" s="35" customFormat="1" customHeight="1" spans="1:28">
      <c r="A3366" s="30"/>
      <c r="B3366" s="38">
        <v>46225</v>
      </c>
      <c r="C3366" s="69" t="s">
        <v>26</v>
      </c>
      <c r="D3366" s="30" t="s">
        <v>33</v>
      </c>
      <c r="E3366" s="30" t="s">
        <v>372</v>
      </c>
      <c r="F3366" s="57">
        <v>5595</v>
      </c>
      <c r="G3366" s="30"/>
      <c r="H3366" s="32">
        <v>141867.389999999</v>
      </c>
      <c r="I3366" s="30" t="s">
        <v>117</v>
      </c>
      <c r="J3366" s="30"/>
      <c r="K3366" s="31"/>
      <c r="L3366" s="30">
        <v>202607</v>
      </c>
      <c r="M3366" s="31"/>
      <c r="N3366" s="30">
        <v>202607</v>
      </c>
      <c r="O3366" s="31"/>
      <c r="P3366" s="30"/>
      <c r="Z3366" s="44"/>
      <c r="AA3366" s="44"/>
      <c r="AB3366" s="44"/>
    </row>
    <row r="3367" s="35" customFormat="1" customHeight="1" spans="1:28">
      <c r="A3367" s="30"/>
      <c r="B3367" s="38">
        <v>46225</v>
      </c>
      <c r="C3367" s="69" t="s">
        <v>26</v>
      </c>
      <c r="D3367" s="30" t="s">
        <v>33</v>
      </c>
      <c r="E3367" s="30" t="s">
        <v>369</v>
      </c>
      <c r="F3367" s="57">
        <v>5431.48</v>
      </c>
      <c r="G3367" s="30"/>
      <c r="H3367" s="32">
        <v>147298.869999999</v>
      </c>
      <c r="I3367" s="30" t="s">
        <v>227</v>
      </c>
      <c r="J3367" s="30"/>
      <c r="K3367" s="31"/>
      <c r="L3367" s="30">
        <v>202607</v>
      </c>
      <c r="M3367" s="31"/>
      <c r="N3367" s="30">
        <v>202607</v>
      </c>
      <c r="O3367" s="31"/>
      <c r="P3367" s="30"/>
      <c r="Z3367" s="44"/>
      <c r="AA3367" s="44"/>
      <c r="AB3367" s="44"/>
    </row>
    <row r="3368" s="35" customFormat="1" customHeight="1" spans="1:28">
      <c r="A3368" s="30"/>
      <c r="B3368" s="38">
        <v>46225</v>
      </c>
      <c r="C3368" s="69" t="s">
        <v>26</v>
      </c>
      <c r="D3368" s="30" t="s">
        <v>33</v>
      </c>
      <c r="E3368" s="30" t="s">
        <v>364</v>
      </c>
      <c r="F3368" s="57">
        <v>2645.09</v>
      </c>
      <c r="G3368" s="30"/>
      <c r="H3368" s="32">
        <v>149943.959999999</v>
      </c>
      <c r="I3368" s="30" t="s">
        <v>235</v>
      </c>
      <c r="J3368" s="30"/>
      <c r="K3368" s="31"/>
      <c r="L3368" s="30">
        <v>202607</v>
      </c>
      <c r="M3368" s="31"/>
      <c r="N3368" s="30">
        <v>202607</v>
      </c>
      <c r="O3368" s="31"/>
      <c r="P3368" s="30"/>
      <c r="Z3368" s="44"/>
      <c r="AA3368" s="44"/>
      <c r="AB3368" s="44"/>
    </row>
    <row r="3369" s="35" customFormat="1" customHeight="1" spans="1:28">
      <c r="A3369" s="30"/>
      <c r="B3369" s="38">
        <v>46229</v>
      </c>
      <c r="C3369" s="69" t="s">
        <v>26</v>
      </c>
      <c r="D3369" s="30" t="s">
        <v>33</v>
      </c>
      <c r="E3369" s="30" t="s">
        <v>367</v>
      </c>
      <c r="F3369" s="30">
        <v>2504.9</v>
      </c>
      <c r="G3369" s="30"/>
      <c r="H3369" s="32">
        <v>152448.859999999</v>
      </c>
      <c r="I3369" s="30" t="s">
        <v>205</v>
      </c>
      <c r="J3369" s="30"/>
      <c r="K3369" s="31"/>
      <c r="L3369" s="30">
        <v>202607</v>
      </c>
      <c r="M3369" s="31"/>
      <c r="N3369" s="30">
        <v>202607</v>
      </c>
      <c r="O3369" s="31"/>
      <c r="P3369" s="30"/>
      <c r="Z3369" s="44"/>
      <c r="AA3369" s="44"/>
      <c r="AB3369" s="44"/>
    </row>
    <row r="3370" s="35" customFormat="1" customHeight="1" spans="1:28">
      <c r="A3370" s="30"/>
      <c r="B3370" s="38">
        <v>46235</v>
      </c>
      <c r="C3370" s="69" t="s">
        <v>26</v>
      </c>
      <c r="D3370" s="30" t="s">
        <v>33</v>
      </c>
      <c r="E3370" s="30" t="s">
        <v>361</v>
      </c>
      <c r="F3370" s="30">
        <v>1367.86</v>
      </c>
      <c r="G3370" s="30"/>
      <c r="H3370" s="32">
        <v>153816.72</v>
      </c>
      <c r="I3370" s="30" t="s">
        <v>114</v>
      </c>
      <c r="J3370" s="30"/>
      <c r="K3370" s="31"/>
      <c r="L3370" s="30">
        <v>202607</v>
      </c>
      <c r="M3370" s="31"/>
      <c r="N3370" s="30">
        <v>202608</v>
      </c>
      <c r="O3370" s="31"/>
      <c r="P3370" s="30"/>
      <c r="Z3370" s="44"/>
      <c r="AA3370" s="44"/>
      <c r="AB3370" s="44"/>
    </row>
    <row r="3371" s="35" customFormat="1" customHeight="1" spans="1:28">
      <c r="A3371" s="30"/>
      <c r="B3371" s="38">
        <v>46235</v>
      </c>
      <c r="C3371" s="69" t="s">
        <v>26</v>
      </c>
      <c r="D3371" s="30" t="s">
        <v>33</v>
      </c>
      <c r="E3371" s="30" t="s">
        <v>360</v>
      </c>
      <c r="F3371" s="57">
        <v>4396.9</v>
      </c>
      <c r="G3371" s="30"/>
      <c r="H3371" s="32">
        <v>158213.619999999</v>
      </c>
      <c r="I3371" s="30" t="s">
        <v>216</v>
      </c>
      <c r="J3371" s="30"/>
      <c r="K3371" s="31"/>
      <c r="L3371" s="30">
        <v>202607</v>
      </c>
      <c r="M3371" s="31"/>
      <c r="N3371" s="30">
        <v>202608</v>
      </c>
      <c r="O3371" s="31"/>
      <c r="P3371" s="30"/>
      <c r="Z3371" s="44"/>
      <c r="AA3371" s="44"/>
      <c r="AB3371" s="44"/>
    </row>
    <row r="3372" s="35" customFormat="1" customHeight="1" spans="1:28">
      <c r="A3372" s="30"/>
      <c r="B3372" s="38">
        <v>46235</v>
      </c>
      <c r="C3372" s="69" t="s">
        <v>26</v>
      </c>
      <c r="D3372" s="30" t="s">
        <v>33</v>
      </c>
      <c r="E3372" s="30" t="s">
        <v>362</v>
      </c>
      <c r="F3372" s="57">
        <v>724.69</v>
      </c>
      <c r="G3372" s="30"/>
      <c r="H3372" s="32">
        <v>158938.309999999</v>
      </c>
      <c r="I3372" s="30" t="s">
        <v>233</v>
      </c>
      <c r="J3372" s="30"/>
      <c r="K3372" s="31"/>
      <c r="L3372" s="30">
        <v>202607</v>
      </c>
      <c r="M3372" s="31"/>
      <c r="N3372" s="30">
        <v>202608</v>
      </c>
      <c r="O3372" s="31"/>
      <c r="P3372" s="30"/>
      <c r="Z3372" s="44"/>
      <c r="AA3372" s="44"/>
      <c r="AB3372" s="44"/>
    </row>
    <row r="3373" s="35" customFormat="1" customHeight="1" spans="1:28">
      <c r="A3373" s="30"/>
      <c r="B3373" s="38">
        <v>46236</v>
      </c>
      <c r="C3373" s="69" t="s">
        <v>26</v>
      </c>
      <c r="D3373" s="30" t="s">
        <v>33</v>
      </c>
      <c r="E3373" s="30" t="s">
        <v>374</v>
      </c>
      <c r="F3373" s="57">
        <v>3499.2</v>
      </c>
      <c r="G3373" s="30"/>
      <c r="H3373" s="32">
        <v>162437.509999999</v>
      </c>
      <c r="I3373" s="30" t="s">
        <v>221</v>
      </c>
      <c r="J3373" s="30"/>
      <c r="K3373" s="31"/>
      <c r="L3373" s="30">
        <v>202607</v>
      </c>
      <c r="M3373" s="31"/>
      <c r="N3373" s="30">
        <v>202608</v>
      </c>
      <c r="O3373" s="31"/>
      <c r="P3373" s="30"/>
      <c r="Z3373" s="44"/>
      <c r="AA3373" s="44"/>
      <c r="AB3373" s="44"/>
    </row>
    <row r="3374" s="35" customFormat="1" customHeight="1" spans="1:28">
      <c r="A3374" s="30"/>
      <c r="B3374" s="38">
        <v>46236</v>
      </c>
      <c r="C3374" s="69" t="s">
        <v>26</v>
      </c>
      <c r="D3374" s="30" t="s">
        <v>33</v>
      </c>
      <c r="E3374" s="30" t="s">
        <v>367</v>
      </c>
      <c r="F3374" s="57">
        <v>3468.5</v>
      </c>
      <c r="G3374" s="30"/>
      <c r="H3374" s="32">
        <v>165906.009999999</v>
      </c>
      <c r="I3374" s="30" t="s">
        <v>205</v>
      </c>
      <c r="J3374" s="30"/>
      <c r="K3374" s="31"/>
      <c r="L3374" s="30">
        <v>202607</v>
      </c>
      <c r="M3374" s="31"/>
      <c r="N3374" s="30">
        <v>202608</v>
      </c>
      <c r="O3374" s="31"/>
      <c r="P3374" s="30"/>
      <c r="Z3374" s="44"/>
      <c r="AA3374" s="44"/>
      <c r="AB3374" s="44"/>
    </row>
    <row r="3375" s="35" customFormat="1" customHeight="1" spans="1:28">
      <c r="A3375" s="30"/>
      <c r="B3375" s="38">
        <v>46236</v>
      </c>
      <c r="C3375" s="69" t="s">
        <v>26</v>
      </c>
      <c r="D3375" s="30" t="s">
        <v>33</v>
      </c>
      <c r="E3375" s="30" t="s">
        <v>372</v>
      </c>
      <c r="F3375" s="57">
        <v>9977.6</v>
      </c>
      <c r="G3375" s="30"/>
      <c r="H3375" s="32">
        <v>175883.609999999</v>
      </c>
      <c r="I3375" s="30" t="s">
        <v>117</v>
      </c>
      <c r="J3375" s="30"/>
      <c r="K3375" s="31"/>
      <c r="L3375" s="30">
        <v>202607</v>
      </c>
      <c r="M3375" s="31"/>
      <c r="N3375" s="30">
        <v>202608</v>
      </c>
      <c r="O3375" s="31"/>
      <c r="P3375" s="30"/>
      <c r="Z3375" s="44"/>
      <c r="AA3375" s="44"/>
      <c r="AB3375" s="44"/>
    </row>
    <row r="3376" s="35" customFormat="1" customHeight="1" spans="1:28">
      <c r="A3376" s="30"/>
      <c r="B3376" s="38">
        <v>46236</v>
      </c>
      <c r="C3376" s="69" t="s">
        <v>26</v>
      </c>
      <c r="D3376" s="30" t="s">
        <v>33</v>
      </c>
      <c r="E3376" s="30" t="s">
        <v>369</v>
      </c>
      <c r="F3376" s="57">
        <v>9098.16</v>
      </c>
      <c r="G3376" s="30"/>
      <c r="H3376" s="32">
        <v>184981.769999999</v>
      </c>
      <c r="I3376" s="30" t="s">
        <v>227</v>
      </c>
      <c r="J3376" s="30"/>
      <c r="K3376" s="31"/>
      <c r="L3376" s="30">
        <v>202607</v>
      </c>
      <c r="M3376" s="31"/>
      <c r="N3376" s="30">
        <v>202608</v>
      </c>
      <c r="O3376" s="31"/>
      <c r="P3376" s="30"/>
      <c r="Z3376" s="44"/>
      <c r="AA3376" s="44"/>
      <c r="AB3376" s="44"/>
    </row>
    <row r="3377" s="35" customFormat="1" customHeight="1" spans="1:28">
      <c r="A3377" s="30"/>
      <c r="B3377" s="38">
        <v>46236</v>
      </c>
      <c r="C3377" s="69" t="s">
        <v>26</v>
      </c>
      <c r="D3377" s="30" t="s">
        <v>33</v>
      </c>
      <c r="E3377" s="30" t="s">
        <v>365</v>
      </c>
      <c r="F3377" s="30">
        <v>1720.44</v>
      </c>
      <c r="G3377" s="30"/>
      <c r="H3377" s="32">
        <v>186702.209999999</v>
      </c>
      <c r="I3377" s="30" t="s">
        <v>213</v>
      </c>
      <c r="J3377" s="30"/>
      <c r="K3377" s="31"/>
      <c r="L3377" s="30">
        <v>202607</v>
      </c>
      <c r="M3377" s="31"/>
      <c r="N3377" s="30">
        <v>202608</v>
      </c>
      <c r="O3377" s="31"/>
      <c r="P3377" s="30"/>
      <c r="Z3377" s="44"/>
      <c r="AA3377" s="44"/>
      <c r="AB3377" s="44"/>
    </row>
    <row r="3378" s="35" customFormat="1" customHeight="1" spans="1:28">
      <c r="A3378" s="30"/>
      <c r="B3378" s="38">
        <v>46237</v>
      </c>
      <c r="C3378" s="69" t="s">
        <v>26</v>
      </c>
      <c r="D3378" s="30" t="s">
        <v>33</v>
      </c>
      <c r="E3378" s="30" t="s">
        <v>363</v>
      </c>
      <c r="F3378" s="30">
        <v>2947.3</v>
      </c>
      <c r="G3378" s="30"/>
      <c r="H3378" s="32">
        <v>189649.509999999</v>
      </c>
      <c r="I3378" s="30" t="s">
        <v>191</v>
      </c>
      <c r="J3378" s="30"/>
      <c r="K3378" s="31"/>
      <c r="L3378" s="30">
        <v>202607</v>
      </c>
      <c r="M3378" s="31"/>
      <c r="N3378" s="30">
        <v>202608</v>
      </c>
      <c r="O3378" s="31"/>
      <c r="P3378" s="30"/>
      <c r="Z3378" s="44"/>
      <c r="AA3378" s="44"/>
      <c r="AB3378" s="44"/>
    </row>
    <row r="3379" s="35" customFormat="1" customHeight="1" spans="1:28">
      <c r="A3379" s="30"/>
      <c r="B3379" s="38">
        <v>46237</v>
      </c>
      <c r="C3379" s="69" t="s">
        <v>26</v>
      </c>
      <c r="D3379" s="30" t="s">
        <v>33</v>
      </c>
      <c r="E3379" s="30" t="s">
        <v>805</v>
      </c>
      <c r="F3379" s="57">
        <v>1177.1</v>
      </c>
      <c r="G3379" s="30"/>
      <c r="H3379" s="32">
        <v>190826.609999999</v>
      </c>
      <c r="I3379" s="30" t="s">
        <v>37</v>
      </c>
      <c r="J3379" s="30"/>
      <c r="K3379" s="31"/>
      <c r="L3379" s="30">
        <v>202607</v>
      </c>
      <c r="M3379" s="31"/>
      <c r="N3379" s="30">
        <v>202608</v>
      </c>
      <c r="O3379" s="31"/>
      <c r="P3379" s="30"/>
      <c r="Z3379" s="44"/>
      <c r="AA3379" s="44"/>
      <c r="AB3379" s="44"/>
    </row>
    <row r="3380" s="35" customFormat="1" customHeight="1" spans="1:28">
      <c r="A3380" s="30"/>
      <c r="B3380" s="38">
        <v>46237</v>
      </c>
      <c r="C3380" s="69" t="s">
        <v>26</v>
      </c>
      <c r="D3380" s="30" t="s">
        <v>33</v>
      </c>
      <c r="E3380" s="30" t="s">
        <v>371</v>
      </c>
      <c r="F3380" s="57">
        <v>6478.62</v>
      </c>
      <c r="G3380" s="30"/>
      <c r="H3380" s="32">
        <v>197305.23</v>
      </c>
      <c r="I3380" s="30" t="s">
        <v>231</v>
      </c>
      <c r="J3380" s="30"/>
      <c r="K3380" s="31"/>
      <c r="L3380" s="30">
        <v>202607</v>
      </c>
      <c r="M3380" s="31"/>
      <c r="N3380" s="30">
        <v>202608</v>
      </c>
      <c r="O3380" s="31"/>
      <c r="P3380" s="30"/>
      <c r="Z3380" s="44"/>
      <c r="AA3380" s="44"/>
      <c r="AB3380" s="44"/>
    </row>
    <row r="3381" s="35" customFormat="1" customHeight="1" spans="1:28">
      <c r="A3381" s="30"/>
      <c r="B3381" s="38">
        <v>46237</v>
      </c>
      <c r="C3381" s="69" t="s">
        <v>26</v>
      </c>
      <c r="D3381" s="30" t="s">
        <v>33</v>
      </c>
      <c r="E3381" s="30" t="s">
        <v>364</v>
      </c>
      <c r="F3381" s="57">
        <v>4956.8</v>
      </c>
      <c r="G3381" s="30"/>
      <c r="H3381" s="32">
        <v>202262.03</v>
      </c>
      <c r="I3381" s="30" t="s">
        <v>235</v>
      </c>
      <c r="J3381" s="30"/>
      <c r="K3381" s="31"/>
      <c r="L3381" s="30">
        <v>202607</v>
      </c>
      <c r="M3381" s="31"/>
      <c r="N3381" s="30">
        <v>202608</v>
      </c>
      <c r="O3381" s="31"/>
      <c r="P3381" s="30"/>
      <c r="Z3381" s="44"/>
      <c r="AA3381" s="44"/>
      <c r="AB3381" s="44"/>
    </row>
    <row r="3382" s="35" customFormat="1" customHeight="1" spans="1:28">
      <c r="A3382" s="30"/>
      <c r="B3382" s="38">
        <v>46237</v>
      </c>
      <c r="C3382" s="69" t="s">
        <v>26</v>
      </c>
      <c r="D3382" s="30" t="s">
        <v>33</v>
      </c>
      <c r="E3382" s="30" t="s">
        <v>368</v>
      </c>
      <c r="F3382" s="57">
        <v>11224.51</v>
      </c>
      <c r="G3382" s="30"/>
      <c r="H3382" s="32">
        <v>213486.54</v>
      </c>
      <c r="I3382" s="30" t="s">
        <v>196</v>
      </c>
      <c r="J3382" s="30"/>
      <c r="K3382" s="31"/>
      <c r="L3382" s="30">
        <v>202607</v>
      </c>
      <c r="M3382" s="31"/>
      <c r="N3382" s="30">
        <v>202608</v>
      </c>
      <c r="O3382" s="31"/>
      <c r="P3382" s="30"/>
      <c r="Z3382" s="44"/>
      <c r="AA3382" s="44"/>
      <c r="AB3382" s="44"/>
    </row>
    <row r="3383" s="35" customFormat="1" customHeight="1" spans="1:28">
      <c r="A3383" s="30"/>
      <c r="B3383" s="38">
        <v>46241</v>
      </c>
      <c r="C3383" s="69" t="s">
        <v>26</v>
      </c>
      <c r="D3383" s="30" t="s">
        <v>33</v>
      </c>
      <c r="E3383" s="39" t="s">
        <v>807</v>
      </c>
      <c r="F3383" s="57"/>
      <c r="G3383" s="57">
        <v>15000</v>
      </c>
      <c r="H3383" s="32">
        <v>198486.54</v>
      </c>
      <c r="I3383" s="30" t="s">
        <v>64</v>
      </c>
      <c r="J3383" s="30"/>
      <c r="K3383" s="31"/>
      <c r="L3383" s="30">
        <v>202608</v>
      </c>
      <c r="M3383" s="31"/>
      <c r="N3383" s="30">
        <v>202608</v>
      </c>
      <c r="O3383" s="31"/>
      <c r="P3383" s="30"/>
      <c r="Z3383" s="44"/>
      <c r="AA3383" s="44"/>
      <c r="AB3383" s="44"/>
    </row>
    <row r="3384" s="35" customFormat="1" customHeight="1" spans="1:28">
      <c r="A3384" s="30"/>
      <c r="B3384" s="38">
        <v>46241</v>
      </c>
      <c r="C3384" s="69" t="s">
        <v>26</v>
      </c>
      <c r="D3384" s="30" t="s">
        <v>33</v>
      </c>
      <c r="E3384" s="30" t="s">
        <v>367</v>
      </c>
      <c r="F3384" s="57">
        <v>3311.6</v>
      </c>
      <c r="G3384" s="30"/>
      <c r="H3384" s="32">
        <v>201798.14</v>
      </c>
      <c r="I3384" s="30" t="s">
        <v>205</v>
      </c>
      <c r="J3384" s="30"/>
      <c r="K3384" s="31"/>
      <c r="L3384" s="30">
        <v>202608</v>
      </c>
      <c r="M3384" s="31"/>
      <c r="N3384" s="30">
        <v>202608</v>
      </c>
      <c r="O3384" s="31"/>
      <c r="P3384" s="30"/>
      <c r="Z3384" s="44"/>
      <c r="AA3384" s="44"/>
      <c r="AB3384" s="44"/>
    </row>
    <row r="3385" s="35" customFormat="1" customHeight="1" spans="1:28">
      <c r="A3385" s="30"/>
      <c r="B3385" s="38">
        <v>46241</v>
      </c>
      <c r="C3385" s="69" t="s">
        <v>26</v>
      </c>
      <c r="D3385" s="30" t="s">
        <v>33</v>
      </c>
      <c r="E3385" s="30" t="s">
        <v>360</v>
      </c>
      <c r="F3385" s="57">
        <v>3145.5</v>
      </c>
      <c r="G3385" s="30"/>
      <c r="H3385" s="32">
        <v>204943.64</v>
      </c>
      <c r="I3385" s="30" t="s">
        <v>216</v>
      </c>
      <c r="J3385" s="30"/>
      <c r="K3385" s="31"/>
      <c r="L3385" s="30">
        <v>202608</v>
      </c>
      <c r="M3385" s="31"/>
      <c r="N3385" s="30">
        <v>202608</v>
      </c>
      <c r="O3385" s="31"/>
      <c r="P3385" s="30"/>
      <c r="Z3385" s="44"/>
      <c r="AA3385" s="44"/>
      <c r="AB3385" s="44"/>
    </row>
    <row r="3386" s="35" customFormat="1" customHeight="1" spans="1:28">
      <c r="A3386" s="30"/>
      <c r="B3386" s="38">
        <v>46241</v>
      </c>
      <c r="C3386" s="69" t="s">
        <v>26</v>
      </c>
      <c r="D3386" s="30" t="s">
        <v>33</v>
      </c>
      <c r="E3386" s="30" t="s">
        <v>805</v>
      </c>
      <c r="F3386" s="57">
        <v>311.55</v>
      </c>
      <c r="G3386" s="30"/>
      <c r="H3386" s="32">
        <v>205255.19</v>
      </c>
      <c r="I3386" s="30" t="s">
        <v>37</v>
      </c>
      <c r="J3386" s="30"/>
      <c r="K3386" s="31"/>
      <c r="L3386" s="30">
        <v>202608</v>
      </c>
      <c r="M3386" s="31"/>
      <c r="N3386" s="30">
        <v>202608</v>
      </c>
      <c r="O3386" s="31"/>
      <c r="P3386" s="30"/>
      <c r="Z3386" s="44"/>
      <c r="AA3386" s="44"/>
      <c r="AB3386" s="44"/>
    </row>
    <row r="3387" s="35" customFormat="1" customHeight="1" spans="1:28">
      <c r="A3387" s="30"/>
      <c r="B3387" s="38">
        <v>46242</v>
      </c>
      <c r="C3387" s="69" t="s">
        <v>26</v>
      </c>
      <c r="D3387" s="30" t="s">
        <v>33</v>
      </c>
      <c r="E3387" s="30" t="s">
        <v>362</v>
      </c>
      <c r="F3387" s="57">
        <v>845.18</v>
      </c>
      <c r="G3387" s="57"/>
      <c r="H3387" s="32">
        <v>206100.37</v>
      </c>
      <c r="I3387" s="30" t="s">
        <v>233</v>
      </c>
      <c r="J3387" s="30"/>
      <c r="K3387" s="31"/>
      <c r="L3387" s="30">
        <v>202608</v>
      </c>
      <c r="M3387" s="31"/>
      <c r="N3387" s="30">
        <v>202608</v>
      </c>
      <c r="O3387" s="31"/>
      <c r="P3387" s="30"/>
      <c r="Z3387" s="44"/>
      <c r="AA3387" s="44"/>
      <c r="AB3387" s="44"/>
    </row>
    <row r="3388" s="35" customFormat="1" customHeight="1" spans="1:28">
      <c r="A3388" s="30"/>
      <c r="B3388" s="38">
        <v>46242</v>
      </c>
      <c r="C3388" s="69" t="s">
        <v>26</v>
      </c>
      <c r="D3388" s="30" t="s">
        <v>33</v>
      </c>
      <c r="E3388" s="30" t="s">
        <v>365</v>
      </c>
      <c r="F3388" s="57">
        <v>1795.12</v>
      </c>
      <c r="G3388" s="30"/>
      <c r="H3388" s="32">
        <v>207895.49</v>
      </c>
      <c r="I3388" s="30" t="s">
        <v>213</v>
      </c>
      <c r="J3388" s="30"/>
      <c r="K3388" s="31"/>
      <c r="L3388" s="30">
        <v>202608</v>
      </c>
      <c r="M3388" s="31"/>
      <c r="N3388" s="30">
        <v>202608</v>
      </c>
      <c r="O3388" s="31"/>
      <c r="P3388" s="30"/>
      <c r="Z3388" s="44"/>
      <c r="AA3388" s="44"/>
      <c r="AB3388" s="44"/>
    </row>
    <row r="3389" s="35" customFormat="1" customHeight="1" spans="1:28">
      <c r="A3389" s="30"/>
      <c r="B3389" s="38">
        <v>46242</v>
      </c>
      <c r="C3389" s="69" t="s">
        <v>26</v>
      </c>
      <c r="D3389" s="30" t="s">
        <v>33</v>
      </c>
      <c r="E3389" s="30" t="s">
        <v>369</v>
      </c>
      <c r="F3389" s="57">
        <v>4394.86</v>
      </c>
      <c r="G3389" s="30"/>
      <c r="H3389" s="32">
        <v>212290.35</v>
      </c>
      <c r="I3389" s="30" t="s">
        <v>227</v>
      </c>
      <c r="J3389" s="30"/>
      <c r="K3389" s="31"/>
      <c r="L3389" s="30">
        <v>202608</v>
      </c>
      <c r="M3389" s="31"/>
      <c r="N3389" s="30">
        <v>202608</v>
      </c>
      <c r="O3389" s="31"/>
      <c r="P3389" s="30"/>
      <c r="Z3389" s="44"/>
      <c r="AA3389" s="44"/>
      <c r="AB3389" s="44"/>
    </row>
    <row r="3390" s="35" customFormat="1" customHeight="1" spans="1:28">
      <c r="A3390" s="30"/>
      <c r="B3390" s="38">
        <v>46242</v>
      </c>
      <c r="C3390" s="69" t="s">
        <v>26</v>
      </c>
      <c r="D3390" s="30" t="s">
        <v>33</v>
      </c>
      <c r="E3390" s="30" t="s">
        <v>371</v>
      </c>
      <c r="F3390" s="57">
        <v>4544.62</v>
      </c>
      <c r="G3390" s="30"/>
      <c r="H3390" s="32">
        <v>216834.97</v>
      </c>
      <c r="I3390" s="30" t="s">
        <v>231</v>
      </c>
      <c r="J3390" s="30"/>
      <c r="K3390" s="31"/>
      <c r="L3390" s="30">
        <v>202608</v>
      </c>
      <c r="M3390" s="31"/>
      <c r="N3390" s="30">
        <v>202608</v>
      </c>
      <c r="O3390" s="31"/>
      <c r="P3390" s="30"/>
      <c r="Z3390" s="44"/>
      <c r="AA3390" s="44"/>
      <c r="AB3390" s="44"/>
    </row>
    <row r="3391" s="35" customFormat="1" customHeight="1" spans="1:28">
      <c r="A3391" s="30"/>
      <c r="B3391" s="38">
        <v>46242</v>
      </c>
      <c r="C3391" s="69" t="s">
        <v>26</v>
      </c>
      <c r="D3391" s="30" t="s">
        <v>33</v>
      </c>
      <c r="E3391" s="30" t="s">
        <v>363</v>
      </c>
      <c r="F3391" s="57">
        <v>1734.8</v>
      </c>
      <c r="G3391" s="30"/>
      <c r="H3391" s="32">
        <v>218569.77</v>
      </c>
      <c r="I3391" s="30" t="s">
        <v>191</v>
      </c>
      <c r="J3391" s="30"/>
      <c r="K3391" s="31"/>
      <c r="L3391" s="30">
        <v>202608</v>
      </c>
      <c r="M3391" s="31"/>
      <c r="N3391" s="30">
        <v>202608</v>
      </c>
      <c r="O3391" s="31"/>
      <c r="P3391" s="30"/>
      <c r="Z3391" s="44"/>
      <c r="AA3391" s="44"/>
      <c r="AB3391" s="44"/>
    </row>
    <row r="3392" s="35" customFormat="1" customHeight="1" spans="1:28">
      <c r="A3392" s="30"/>
      <c r="B3392" s="38">
        <v>46242</v>
      </c>
      <c r="C3392" s="69" t="s">
        <v>26</v>
      </c>
      <c r="D3392" s="30" t="s">
        <v>33</v>
      </c>
      <c r="E3392" s="30" t="s">
        <v>361</v>
      </c>
      <c r="F3392" s="57">
        <v>1557.31</v>
      </c>
      <c r="G3392" s="30"/>
      <c r="H3392" s="32">
        <v>220127.08</v>
      </c>
      <c r="I3392" s="30" t="s">
        <v>114</v>
      </c>
      <c r="J3392" s="30"/>
      <c r="K3392" s="31"/>
      <c r="L3392" s="30">
        <v>202608</v>
      </c>
      <c r="M3392" s="31"/>
      <c r="N3392" s="30">
        <v>202608</v>
      </c>
      <c r="O3392" s="31"/>
      <c r="P3392" s="30"/>
      <c r="Z3392" s="44"/>
      <c r="AA3392" s="44"/>
      <c r="AB3392" s="44"/>
    </row>
    <row r="3393" s="35" customFormat="1" customHeight="1" spans="1:28">
      <c r="A3393" s="30"/>
      <c r="B3393" s="38">
        <v>46242</v>
      </c>
      <c r="C3393" s="69" t="s">
        <v>26</v>
      </c>
      <c r="D3393" s="30" t="s">
        <v>33</v>
      </c>
      <c r="E3393" s="30" t="s">
        <v>374</v>
      </c>
      <c r="F3393" s="57">
        <v>1706.27</v>
      </c>
      <c r="G3393" s="30"/>
      <c r="H3393" s="32">
        <v>221833.35</v>
      </c>
      <c r="I3393" s="30" t="s">
        <v>221</v>
      </c>
      <c r="J3393" s="30"/>
      <c r="K3393" s="31"/>
      <c r="L3393" s="30">
        <v>202608</v>
      </c>
      <c r="M3393" s="31"/>
      <c r="N3393" s="30">
        <v>202608</v>
      </c>
      <c r="O3393" s="31"/>
      <c r="P3393" s="30"/>
      <c r="Z3393" s="44"/>
      <c r="AA3393" s="44"/>
      <c r="AB3393" s="44"/>
    </row>
    <row r="3394" s="35" customFormat="1" customHeight="1" spans="1:28">
      <c r="A3394" s="30"/>
      <c r="B3394" s="38">
        <v>46242</v>
      </c>
      <c r="C3394" s="69" t="s">
        <v>26</v>
      </c>
      <c r="D3394" s="30" t="s">
        <v>33</v>
      </c>
      <c r="E3394" s="30" t="s">
        <v>364</v>
      </c>
      <c r="F3394" s="57">
        <v>2741.7</v>
      </c>
      <c r="G3394" s="30"/>
      <c r="H3394" s="32">
        <v>224575.05</v>
      </c>
      <c r="I3394" s="30" t="s">
        <v>235</v>
      </c>
      <c r="J3394" s="30"/>
      <c r="K3394" s="31"/>
      <c r="L3394" s="30">
        <v>202608</v>
      </c>
      <c r="M3394" s="31"/>
      <c r="N3394" s="30">
        <v>202608</v>
      </c>
      <c r="O3394" s="31"/>
      <c r="P3394" s="30"/>
      <c r="Z3394" s="44"/>
      <c r="AA3394" s="44"/>
      <c r="AB3394" s="44"/>
    </row>
    <row r="3395" s="35" customFormat="1" customHeight="1" spans="1:28">
      <c r="A3395" s="30"/>
      <c r="B3395" s="38">
        <v>46242</v>
      </c>
      <c r="C3395" s="69" t="s">
        <v>26</v>
      </c>
      <c r="D3395" s="30" t="s">
        <v>33</v>
      </c>
      <c r="E3395" s="30" t="s">
        <v>372</v>
      </c>
      <c r="F3395" s="30">
        <v>5007.72</v>
      </c>
      <c r="G3395" s="30"/>
      <c r="H3395" s="32">
        <v>229582.77</v>
      </c>
      <c r="I3395" s="30" t="s">
        <v>117</v>
      </c>
      <c r="J3395" s="30"/>
      <c r="K3395" s="31"/>
      <c r="L3395" s="30">
        <v>202608</v>
      </c>
      <c r="M3395" s="31"/>
      <c r="N3395" s="30">
        <v>202608</v>
      </c>
      <c r="O3395" s="31"/>
      <c r="P3395" s="30"/>
      <c r="Z3395" s="44"/>
      <c r="AA3395" s="44"/>
      <c r="AB3395" s="44"/>
    </row>
    <row r="3396" s="35" customFormat="1" customHeight="1" spans="1:28">
      <c r="A3396" s="30"/>
      <c r="B3396" s="38">
        <v>46242</v>
      </c>
      <c r="C3396" s="69" t="s">
        <v>26</v>
      </c>
      <c r="D3396" s="30" t="s">
        <v>33</v>
      </c>
      <c r="E3396" s="30" t="s">
        <v>368</v>
      </c>
      <c r="F3396" s="57">
        <v>3113</v>
      </c>
      <c r="G3396" s="30"/>
      <c r="H3396" s="32">
        <v>232695.77</v>
      </c>
      <c r="I3396" s="30" t="s">
        <v>196</v>
      </c>
      <c r="J3396" s="30"/>
      <c r="K3396" s="31"/>
      <c r="L3396" s="30">
        <v>202608</v>
      </c>
      <c r="M3396" s="31"/>
      <c r="N3396" s="30">
        <v>202608</v>
      </c>
      <c r="O3396" s="31"/>
      <c r="P3396" s="30"/>
      <c r="Z3396" s="44"/>
      <c r="AA3396" s="44"/>
      <c r="AB3396" s="44"/>
    </row>
    <row r="3397" s="35" customFormat="1" customHeight="1" spans="1:28">
      <c r="A3397" s="30"/>
      <c r="B3397" s="38">
        <v>46248</v>
      </c>
      <c r="C3397" s="69" t="s">
        <v>26</v>
      </c>
      <c r="D3397" s="30" t="s">
        <v>33</v>
      </c>
      <c r="E3397" s="30" t="s">
        <v>365</v>
      </c>
      <c r="F3397" s="56">
        <v>2222.87</v>
      </c>
      <c r="G3397" s="89"/>
      <c r="H3397" s="32">
        <v>234918.64</v>
      </c>
      <c r="I3397" s="30" t="s">
        <v>213</v>
      </c>
      <c r="J3397" s="30"/>
      <c r="K3397" s="31"/>
      <c r="L3397" s="30">
        <v>202608</v>
      </c>
      <c r="M3397" s="31"/>
      <c r="N3397" s="30"/>
      <c r="O3397" s="31"/>
      <c r="P3397" s="30"/>
      <c r="Z3397" s="44"/>
      <c r="AA3397" s="44"/>
      <c r="AB3397" s="44"/>
    </row>
    <row r="3398" s="35" customFormat="1" customHeight="1" spans="1:28">
      <c r="A3398" s="30"/>
      <c r="B3398" s="38">
        <v>46248</v>
      </c>
      <c r="C3398" s="69" t="s">
        <v>26</v>
      </c>
      <c r="D3398" s="30" t="s">
        <v>33</v>
      </c>
      <c r="E3398" s="30" t="s">
        <v>360</v>
      </c>
      <c r="F3398" s="56">
        <v>1864.4</v>
      </c>
      <c r="G3398" s="89"/>
      <c r="H3398" s="32">
        <v>236783.04</v>
      </c>
      <c r="I3398" s="30" t="s">
        <v>216</v>
      </c>
      <c r="J3398" s="30"/>
      <c r="K3398" s="31"/>
      <c r="L3398" s="30">
        <v>202608</v>
      </c>
      <c r="M3398" s="31"/>
      <c r="N3398" s="30"/>
      <c r="O3398" s="31"/>
      <c r="P3398" s="30"/>
      <c r="Z3398" s="44"/>
      <c r="AA3398" s="44"/>
      <c r="AB3398" s="44"/>
    </row>
    <row r="3399" s="35" customFormat="1" customHeight="1" spans="1:28">
      <c r="A3399" s="30"/>
      <c r="B3399" s="38">
        <v>46248</v>
      </c>
      <c r="C3399" s="69" t="s">
        <v>26</v>
      </c>
      <c r="D3399" s="30" t="s">
        <v>33</v>
      </c>
      <c r="E3399" s="30" t="s">
        <v>367</v>
      </c>
      <c r="F3399" s="56">
        <v>2751.7</v>
      </c>
      <c r="G3399" s="89"/>
      <c r="H3399" s="32">
        <v>239534.74</v>
      </c>
      <c r="I3399" s="30" t="s">
        <v>205</v>
      </c>
      <c r="J3399" s="30"/>
      <c r="K3399" s="31"/>
      <c r="L3399" s="30">
        <v>202608</v>
      </c>
      <c r="M3399" s="31"/>
      <c r="N3399" s="30"/>
      <c r="O3399" s="31"/>
      <c r="P3399" s="30"/>
      <c r="Z3399" s="44"/>
      <c r="AA3399" s="44"/>
      <c r="AB3399" s="44"/>
    </row>
    <row r="3400" s="35" customFormat="1" customHeight="1" spans="1:28">
      <c r="A3400" s="30"/>
      <c r="B3400" s="38">
        <v>46248</v>
      </c>
      <c r="C3400" s="69" t="s">
        <v>26</v>
      </c>
      <c r="D3400" s="30" t="s">
        <v>33</v>
      </c>
      <c r="E3400" s="30" t="s">
        <v>374</v>
      </c>
      <c r="F3400" s="56">
        <v>2024.1</v>
      </c>
      <c r="G3400" s="89"/>
      <c r="H3400" s="32">
        <v>241558.84</v>
      </c>
      <c r="I3400" s="30" t="s">
        <v>221</v>
      </c>
      <c r="J3400" s="30"/>
      <c r="K3400" s="31"/>
      <c r="L3400" s="30">
        <v>202608</v>
      </c>
      <c r="M3400" s="31"/>
      <c r="N3400" s="30"/>
      <c r="O3400" s="31"/>
      <c r="P3400" s="30"/>
      <c r="Z3400" s="44"/>
      <c r="AA3400" s="44"/>
      <c r="AB3400" s="44"/>
    </row>
    <row r="3401" s="35" customFormat="1" customHeight="1" spans="1:28">
      <c r="A3401" s="30"/>
      <c r="B3401" s="38">
        <v>46248</v>
      </c>
      <c r="C3401" s="69" t="s">
        <v>26</v>
      </c>
      <c r="D3401" s="30" t="s">
        <v>33</v>
      </c>
      <c r="E3401" s="30" t="s">
        <v>371</v>
      </c>
      <c r="F3401" s="56">
        <v>2372.16</v>
      </c>
      <c r="G3401" s="89"/>
      <c r="H3401" s="32">
        <v>243931</v>
      </c>
      <c r="I3401" s="30" t="s">
        <v>231</v>
      </c>
      <c r="J3401" s="30"/>
      <c r="K3401" s="31"/>
      <c r="L3401" s="30">
        <v>202608</v>
      </c>
      <c r="M3401" s="31"/>
      <c r="N3401" s="30"/>
      <c r="O3401" s="31"/>
      <c r="P3401" s="30"/>
      <c r="Z3401" s="44"/>
      <c r="AA3401" s="44"/>
      <c r="AB3401" s="44"/>
    </row>
    <row r="3402" s="35" customFormat="1" customHeight="1" spans="1:28">
      <c r="A3402" s="30"/>
      <c r="B3402" s="38">
        <v>46248</v>
      </c>
      <c r="C3402" s="69" t="s">
        <v>26</v>
      </c>
      <c r="D3402" s="30" t="s">
        <v>33</v>
      </c>
      <c r="E3402" s="30" t="s">
        <v>372</v>
      </c>
      <c r="F3402" s="56">
        <v>5236.1</v>
      </c>
      <c r="G3402" s="89"/>
      <c r="H3402" s="32">
        <v>249167.1</v>
      </c>
      <c r="I3402" s="30" t="s">
        <v>117</v>
      </c>
      <c r="J3402" s="30"/>
      <c r="K3402" s="31"/>
      <c r="L3402" s="30">
        <v>202608</v>
      </c>
      <c r="M3402" s="31"/>
      <c r="N3402" s="30"/>
      <c r="O3402" s="31"/>
      <c r="P3402" s="30"/>
      <c r="Z3402" s="44"/>
      <c r="AA3402" s="44"/>
      <c r="AB3402" s="44"/>
    </row>
    <row r="3403" s="35" customFormat="1" customHeight="1" spans="1:28">
      <c r="A3403" s="30"/>
      <c r="B3403" s="38">
        <v>46248</v>
      </c>
      <c r="C3403" s="69" t="s">
        <v>26</v>
      </c>
      <c r="D3403" s="30" t="s">
        <v>33</v>
      </c>
      <c r="E3403" s="30" t="s">
        <v>368</v>
      </c>
      <c r="F3403" s="56">
        <v>1932.4</v>
      </c>
      <c r="G3403" s="89"/>
      <c r="H3403" s="32">
        <v>251099.5</v>
      </c>
      <c r="I3403" s="30" t="s">
        <v>196</v>
      </c>
      <c r="J3403" s="30"/>
      <c r="K3403" s="31"/>
      <c r="L3403" s="30">
        <v>202608</v>
      </c>
      <c r="M3403" s="31"/>
      <c r="N3403" s="30"/>
      <c r="O3403" s="31"/>
      <c r="P3403" s="30"/>
      <c r="Z3403" s="44"/>
      <c r="AA3403" s="44"/>
      <c r="AB3403" s="44"/>
    </row>
    <row r="3404" s="35" customFormat="1" customHeight="1" spans="1:28">
      <c r="A3404" s="30"/>
      <c r="B3404" s="38">
        <v>46248</v>
      </c>
      <c r="C3404" s="69" t="s">
        <v>26</v>
      </c>
      <c r="D3404" s="30" t="s">
        <v>33</v>
      </c>
      <c r="E3404" s="30" t="s">
        <v>364</v>
      </c>
      <c r="F3404" s="56">
        <v>2311.27</v>
      </c>
      <c r="G3404" s="89"/>
      <c r="H3404" s="32">
        <v>253410.77</v>
      </c>
      <c r="I3404" s="30" t="s">
        <v>235</v>
      </c>
      <c r="J3404" s="30"/>
      <c r="K3404" s="31"/>
      <c r="L3404" s="30">
        <v>202608</v>
      </c>
      <c r="M3404" s="31"/>
      <c r="N3404" s="30"/>
      <c r="O3404" s="31"/>
      <c r="P3404" s="30"/>
      <c r="Z3404" s="44"/>
      <c r="AA3404" s="44"/>
      <c r="AB3404" s="44"/>
    </row>
    <row r="3405" s="35" customFormat="1" customHeight="1" spans="1:28">
      <c r="A3405" s="30"/>
      <c r="B3405" s="38">
        <v>46248</v>
      </c>
      <c r="C3405" s="69" t="s">
        <v>26</v>
      </c>
      <c r="D3405" s="30" t="s">
        <v>33</v>
      </c>
      <c r="E3405" s="30" t="s">
        <v>805</v>
      </c>
      <c r="F3405" s="56">
        <v>689.1</v>
      </c>
      <c r="G3405" s="89"/>
      <c r="H3405" s="32">
        <v>254099.87</v>
      </c>
      <c r="I3405" s="30" t="s">
        <v>37</v>
      </c>
      <c r="J3405" s="30"/>
      <c r="K3405" s="31"/>
      <c r="L3405" s="30">
        <v>202608</v>
      </c>
      <c r="M3405" s="31"/>
      <c r="N3405" s="30"/>
      <c r="O3405" s="31"/>
      <c r="P3405" s="30"/>
      <c r="Z3405" s="44"/>
      <c r="AA3405" s="44"/>
      <c r="AB3405" s="44"/>
    </row>
    <row r="3406" s="35" customFormat="1" customHeight="1" spans="1:28">
      <c r="A3406" s="30"/>
      <c r="B3406" s="38">
        <v>46249</v>
      </c>
      <c r="C3406" s="69" t="s">
        <v>26</v>
      </c>
      <c r="D3406" s="30" t="s">
        <v>33</v>
      </c>
      <c r="E3406" s="30" t="s">
        <v>362</v>
      </c>
      <c r="F3406" s="56">
        <v>917.93</v>
      </c>
      <c r="G3406" s="89"/>
      <c r="H3406" s="32">
        <v>255017.8</v>
      </c>
      <c r="I3406" s="30" t="s">
        <v>233</v>
      </c>
      <c r="J3406" s="30"/>
      <c r="K3406" s="31"/>
      <c r="L3406" s="30">
        <v>202608</v>
      </c>
      <c r="M3406" s="31"/>
      <c r="N3406" s="30"/>
      <c r="O3406" s="31"/>
      <c r="P3406" s="30"/>
      <c r="Z3406" s="44"/>
      <c r="AA3406" s="44"/>
      <c r="AB3406" s="44"/>
    </row>
    <row r="3407" s="35" customFormat="1" customHeight="1" spans="1:28">
      <c r="A3407" s="30"/>
      <c r="B3407" s="38">
        <v>46249</v>
      </c>
      <c r="C3407" s="69" t="s">
        <v>26</v>
      </c>
      <c r="D3407" s="30" t="s">
        <v>33</v>
      </c>
      <c r="E3407" s="30" t="s">
        <v>361</v>
      </c>
      <c r="F3407" s="56">
        <v>598.91</v>
      </c>
      <c r="G3407" s="89"/>
      <c r="H3407" s="32">
        <v>255616.71</v>
      </c>
      <c r="I3407" s="30" t="s">
        <v>114</v>
      </c>
      <c r="J3407" s="30"/>
      <c r="K3407" s="31"/>
      <c r="L3407" s="30">
        <v>202608</v>
      </c>
      <c r="M3407" s="31"/>
      <c r="N3407" s="30"/>
      <c r="O3407" s="31"/>
      <c r="P3407" s="30"/>
      <c r="Z3407" s="44"/>
      <c r="AA3407" s="44"/>
      <c r="AB3407" s="44"/>
    </row>
    <row r="3408" s="35" customFormat="1" customHeight="1" spans="1:28">
      <c r="A3408" s="30"/>
      <c r="B3408" s="38">
        <v>46249</v>
      </c>
      <c r="C3408" s="69" t="s">
        <v>26</v>
      </c>
      <c r="D3408" s="30" t="s">
        <v>33</v>
      </c>
      <c r="E3408" s="30" t="s">
        <v>153</v>
      </c>
      <c r="F3408" s="56"/>
      <c r="G3408" s="89">
        <v>200000</v>
      </c>
      <c r="H3408" s="32">
        <v>55616.71</v>
      </c>
      <c r="I3408" s="31"/>
      <c r="J3408" s="30"/>
      <c r="K3408" s="31"/>
      <c r="L3408" s="30"/>
      <c r="M3408" s="31"/>
      <c r="N3408" s="30"/>
      <c r="O3408" s="31"/>
      <c r="P3408" s="30"/>
      <c r="Z3408" s="44"/>
      <c r="AA3408" s="44"/>
      <c r="AB3408" s="44"/>
    </row>
    <row r="3409" s="35" customFormat="1" customHeight="1" spans="1:28">
      <c r="A3409" s="30"/>
      <c r="B3409" s="38">
        <v>46249</v>
      </c>
      <c r="C3409" s="69" t="s">
        <v>26</v>
      </c>
      <c r="D3409" s="30" t="s">
        <v>33</v>
      </c>
      <c r="E3409" s="30" t="s">
        <v>369</v>
      </c>
      <c r="F3409" s="56">
        <v>5234.38</v>
      </c>
      <c r="G3409" s="89"/>
      <c r="H3409" s="32">
        <v>60851.0899999999</v>
      </c>
      <c r="I3409" s="31" t="s">
        <v>227</v>
      </c>
      <c r="J3409" s="30"/>
      <c r="K3409" s="31"/>
      <c r="L3409" s="30">
        <v>202608</v>
      </c>
      <c r="M3409" s="31"/>
      <c r="N3409" s="30"/>
      <c r="O3409" s="31"/>
      <c r="P3409" s="30"/>
      <c r="Z3409" s="44"/>
      <c r="AA3409" s="44"/>
      <c r="AB3409" s="44"/>
    </row>
    <row r="3410" s="35" customFormat="1" customHeight="1" spans="1:28">
      <c r="A3410" s="30"/>
      <c r="B3410" s="38">
        <v>46249</v>
      </c>
      <c r="C3410" s="69" t="s">
        <v>26</v>
      </c>
      <c r="D3410" s="30" t="s">
        <v>33</v>
      </c>
      <c r="E3410" s="30" t="s">
        <v>363</v>
      </c>
      <c r="F3410" s="56">
        <v>365.9</v>
      </c>
      <c r="G3410" s="89"/>
      <c r="H3410" s="32">
        <v>61216.9899999998</v>
      </c>
      <c r="I3410" s="30" t="s">
        <v>191</v>
      </c>
      <c r="J3410" s="30"/>
      <c r="K3410" s="31"/>
      <c r="L3410" s="30">
        <v>202608</v>
      </c>
      <c r="M3410" s="31"/>
      <c r="N3410" s="30"/>
      <c r="O3410" s="31"/>
      <c r="P3410" s="30"/>
      <c r="Z3410" s="44"/>
      <c r="AA3410" s="44"/>
      <c r="AB3410" s="44"/>
    </row>
    <row r="3411" s="35" customFormat="1" customHeight="1" spans="1:28">
      <c r="A3411" s="30"/>
      <c r="B3411" s="38">
        <v>46254</v>
      </c>
      <c r="C3411" s="69" t="s">
        <v>26</v>
      </c>
      <c r="D3411" s="30" t="s">
        <v>33</v>
      </c>
      <c r="E3411" s="30" t="s">
        <v>367</v>
      </c>
      <c r="F3411" s="56">
        <v>3357.5</v>
      </c>
      <c r="G3411" s="89"/>
      <c r="H3411" s="32">
        <v>64574.4899999998</v>
      </c>
      <c r="I3411" s="30" t="s">
        <v>205</v>
      </c>
      <c r="J3411" s="30"/>
      <c r="K3411" s="31"/>
      <c r="L3411" s="30">
        <v>202608</v>
      </c>
      <c r="M3411" s="31"/>
      <c r="N3411" s="30"/>
      <c r="O3411" s="31"/>
      <c r="P3411" s="30"/>
      <c r="Z3411" s="44"/>
      <c r="AA3411" s="44"/>
      <c r="AB3411" s="44"/>
    </row>
    <row r="3412" s="35" customFormat="1" customHeight="1" spans="1:28">
      <c r="A3412" s="30"/>
      <c r="B3412" s="38">
        <v>46255</v>
      </c>
      <c r="C3412" s="69" t="s">
        <v>26</v>
      </c>
      <c r="D3412" s="30" t="s">
        <v>33</v>
      </c>
      <c r="E3412" s="30" t="s">
        <v>365</v>
      </c>
      <c r="F3412" s="56">
        <v>1962.88</v>
      </c>
      <c r="G3412" s="89"/>
      <c r="H3412" s="32">
        <v>66537.3699999996</v>
      </c>
      <c r="I3412" s="30" t="s">
        <v>213</v>
      </c>
      <c r="J3412" s="30"/>
      <c r="K3412" s="31"/>
      <c r="L3412" s="30">
        <v>202608</v>
      </c>
      <c r="M3412" s="31"/>
      <c r="N3412" s="30"/>
      <c r="O3412" s="31"/>
      <c r="P3412" s="30"/>
      <c r="Z3412" s="44"/>
      <c r="AA3412" s="44"/>
      <c r="AB3412" s="44"/>
    </row>
    <row r="3413" s="35" customFormat="1" customHeight="1" spans="1:28">
      <c r="A3413" s="30"/>
      <c r="B3413" s="38">
        <v>46255</v>
      </c>
      <c r="C3413" s="69" t="s">
        <v>26</v>
      </c>
      <c r="D3413" s="30" t="s">
        <v>33</v>
      </c>
      <c r="E3413" s="30" t="s">
        <v>805</v>
      </c>
      <c r="F3413" s="56">
        <v>483.44</v>
      </c>
      <c r="G3413" s="89"/>
      <c r="H3413" s="32">
        <v>67020.8099999996</v>
      </c>
      <c r="I3413" s="30" t="s">
        <v>37</v>
      </c>
      <c r="J3413" s="30"/>
      <c r="K3413" s="31"/>
      <c r="L3413" s="30">
        <v>202608</v>
      </c>
      <c r="M3413" s="31"/>
      <c r="N3413" s="30"/>
      <c r="O3413" s="31"/>
      <c r="P3413" s="30"/>
      <c r="Z3413" s="44"/>
      <c r="AA3413" s="44"/>
      <c r="AB3413" s="44"/>
    </row>
    <row r="3414" s="35" customFormat="1" customHeight="1" spans="1:28">
      <c r="A3414" s="30"/>
      <c r="B3414" s="38">
        <v>46255</v>
      </c>
      <c r="C3414" s="69" t="s">
        <v>26</v>
      </c>
      <c r="D3414" s="30" t="s">
        <v>33</v>
      </c>
      <c r="E3414" s="30" t="s">
        <v>361</v>
      </c>
      <c r="F3414" s="56">
        <v>224.42</v>
      </c>
      <c r="G3414" s="89"/>
      <c r="H3414" s="32">
        <v>67245.2299999995</v>
      </c>
      <c r="I3414" s="30" t="s">
        <v>114</v>
      </c>
      <c r="J3414" s="30"/>
      <c r="K3414" s="31"/>
      <c r="L3414" s="30">
        <v>202608</v>
      </c>
      <c r="M3414" s="31"/>
      <c r="N3414" s="30"/>
      <c r="O3414" s="31"/>
      <c r="P3414" s="30"/>
      <c r="Z3414" s="44"/>
      <c r="AA3414" s="44"/>
      <c r="AB3414" s="44"/>
    </row>
    <row r="3415" s="35" customFormat="1" customHeight="1" spans="1:28">
      <c r="A3415" s="30"/>
      <c r="B3415" s="38">
        <v>46256</v>
      </c>
      <c r="C3415" s="69" t="s">
        <v>26</v>
      </c>
      <c r="D3415" s="30" t="s">
        <v>33</v>
      </c>
      <c r="E3415" s="30" t="s">
        <v>362</v>
      </c>
      <c r="F3415" s="56">
        <v>1108.64</v>
      </c>
      <c r="G3415" s="89"/>
      <c r="H3415" s="32">
        <v>68353.8699999994</v>
      </c>
      <c r="I3415" s="30" t="s">
        <v>233</v>
      </c>
      <c r="J3415" s="30"/>
      <c r="K3415" s="31"/>
      <c r="L3415" s="30">
        <v>202608</v>
      </c>
      <c r="M3415" s="31"/>
      <c r="N3415" s="30"/>
      <c r="O3415" s="31"/>
      <c r="P3415" s="30"/>
      <c r="Z3415" s="44"/>
      <c r="AA3415" s="44"/>
      <c r="AB3415" s="44"/>
    </row>
    <row r="3416" s="35" customFormat="1" customHeight="1" spans="1:28">
      <c r="A3416" s="30"/>
      <c r="B3416" s="38">
        <v>46256</v>
      </c>
      <c r="C3416" s="69" t="s">
        <v>26</v>
      </c>
      <c r="D3416" s="30" t="s">
        <v>33</v>
      </c>
      <c r="E3416" s="30" t="s">
        <v>363</v>
      </c>
      <c r="F3416" s="56">
        <v>3087.8</v>
      </c>
      <c r="G3416" s="89"/>
      <c r="H3416" s="32">
        <v>71441.6699999995</v>
      </c>
      <c r="I3416" s="30" t="s">
        <v>191</v>
      </c>
      <c r="J3416" s="30"/>
      <c r="K3416" s="31"/>
      <c r="L3416" s="30">
        <v>202608</v>
      </c>
      <c r="M3416" s="31"/>
      <c r="N3416" s="30"/>
      <c r="O3416" s="31"/>
      <c r="P3416" s="30"/>
      <c r="Z3416" s="44"/>
      <c r="AA3416" s="44"/>
      <c r="AB3416" s="44"/>
    </row>
    <row r="3417" s="35" customFormat="1" customHeight="1" spans="1:28">
      <c r="A3417" s="30"/>
      <c r="B3417" s="38">
        <v>46256</v>
      </c>
      <c r="C3417" s="69" t="s">
        <v>26</v>
      </c>
      <c r="D3417" s="30" t="s">
        <v>33</v>
      </c>
      <c r="E3417" s="30" t="s">
        <v>364</v>
      </c>
      <c r="F3417" s="56">
        <v>3543.38</v>
      </c>
      <c r="G3417" s="89"/>
      <c r="H3417" s="32">
        <v>74985.0499999993</v>
      </c>
      <c r="I3417" s="30" t="s">
        <v>235</v>
      </c>
      <c r="J3417" s="30"/>
      <c r="K3417" s="31"/>
      <c r="L3417" s="30">
        <v>202608</v>
      </c>
      <c r="M3417" s="31"/>
      <c r="N3417" s="30"/>
      <c r="O3417" s="31"/>
      <c r="P3417" s="30"/>
      <c r="Z3417" s="44"/>
      <c r="AA3417" s="44"/>
      <c r="AB3417" s="44"/>
    </row>
    <row r="3418" s="35" customFormat="1" customHeight="1" spans="1:28">
      <c r="A3418" s="30"/>
      <c r="B3418" s="38">
        <v>46256</v>
      </c>
      <c r="C3418" s="69" t="s">
        <v>26</v>
      </c>
      <c r="D3418" s="30" t="s">
        <v>33</v>
      </c>
      <c r="E3418" s="30" t="s">
        <v>363</v>
      </c>
      <c r="F3418" s="56">
        <v>4788.5</v>
      </c>
      <c r="G3418" s="89"/>
      <c r="H3418" s="32">
        <v>79773.5499999993</v>
      </c>
      <c r="I3418" s="30" t="s">
        <v>191</v>
      </c>
      <c r="J3418" s="30"/>
      <c r="K3418" s="31"/>
      <c r="L3418" s="30">
        <v>202608</v>
      </c>
      <c r="M3418" s="31"/>
      <c r="N3418" s="30"/>
      <c r="O3418" s="31"/>
      <c r="P3418" s="30"/>
      <c r="Z3418" s="44"/>
      <c r="AA3418" s="44"/>
      <c r="AB3418" s="44"/>
    </row>
    <row r="3419" s="35" customFormat="1" customHeight="1" spans="1:28">
      <c r="A3419" s="30"/>
      <c r="B3419" s="38">
        <v>46256</v>
      </c>
      <c r="C3419" s="69" t="s">
        <v>26</v>
      </c>
      <c r="D3419" s="30" t="s">
        <v>33</v>
      </c>
      <c r="E3419" s="30" t="s">
        <v>374</v>
      </c>
      <c r="F3419" s="56">
        <v>1849.07</v>
      </c>
      <c r="G3419" s="89"/>
      <c r="H3419" s="32">
        <v>81622.6199999994</v>
      </c>
      <c r="I3419" s="30" t="s">
        <v>221</v>
      </c>
      <c r="J3419" s="30"/>
      <c r="K3419" s="31"/>
      <c r="L3419" s="30">
        <v>202608</v>
      </c>
      <c r="M3419" s="31"/>
      <c r="N3419" s="30"/>
      <c r="O3419" s="31"/>
      <c r="P3419" s="30"/>
      <c r="Z3419" s="44"/>
      <c r="AA3419" s="44"/>
      <c r="AB3419" s="44"/>
    </row>
    <row r="3420" s="35" customFormat="1" customHeight="1" spans="1:28">
      <c r="A3420" s="30"/>
      <c r="B3420" s="38">
        <v>46256</v>
      </c>
      <c r="C3420" s="69" t="s">
        <v>26</v>
      </c>
      <c r="D3420" s="30" t="s">
        <v>33</v>
      </c>
      <c r="E3420" s="30" t="s">
        <v>371</v>
      </c>
      <c r="F3420" s="56">
        <v>4623.8</v>
      </c>
      <c r="G3420" s="89"/>
      <c r="H3420" s="32">
        <v>86246.4199999995</v>
      </c>
      <c r="I3420" s="30" t="s">
        <v>231</v>
      </c>
      <c r="J3420" s="30"/>
      <c r="K3420" s="31"/>
      <c r="L3420" s="30">
        <v>202608</v>
      </c>
      <c r="M3420" s="31"/>
      <c r="N3420" s="30"/>
      <c r="O3420" s="31"/>
      <c r="P3420" s="30"/>
      <c r="Z3420" s="44"/>
      <c r="AA3420" s="44"/>
      <c r="AB3420" s="44"/>
    </row>
    <row r="3421" s="35" customFormat="1" customHeight="1" spans="1:28">
      <c r="A3421" s="30"/>
      <c r="B3421" s="38">
        <v>46256</v>
      </c>
      <c r="C3421" s="69" t="s">
        <v>26</v>
      </c>
      <c r="D3421" s="30" t="s">
        <v>33</v>
      </c>
      <c r="E3421" s="30" t="s">
        <v>360</v>
      </c>
      <c r="F3421" s="56">
        <v>2015.3</v>
      </c>
      <c r="G3421" s="89"/>
      <c r="H3421" s="32">
        <v>88261.7199999995</v>
      </c>
      <c r="I3421" s="30" t="s">
        <v>216</v>
      </c>
      <c r="J3421" s="30"/>
      <c r="K3421" s="31"/>
      <c r="L3421" s="30">
        <v>202608</v>
      </c>
      <c r="M3421" s="31"/>
      <c r="N3421" s="30"/>
      <c r="O3421" s="31"/>
      <c r="P3421" s="30"/>
      <c r="Z3421" s="44"/>
      <c r="AA3421" s="44"/>
      <c r="AB3421" s="44"/>
    </row>
    <row r="3422" s="35" customFormat="1" customHeight="1" spans="1:28">
      <c r="A3422" s="30"/>
      <c r="B3422" s="38">
        <v>46256</v>
      </c>
      <c r="C3422" s="69" t="s">
        <v>26</v>
      </c>
      <c r="D3422" s="30" t="s">
        <v>33</v>
      </c>
      <c r="E3422" s="30" t="s">
        <v>368</v>
      </c>
      <c r="F3422" s="56">
        <v>5175.42</v>
      </c>
      <c r="G3422" s="89"/>
      <c r="H3422" s="32">
        <v>93437.1399999994</v>
      </c>
      <c r="I3422" s="30" t="s">
        <v>196</v>
      </c>
      <c r="J3422" s="30"/>
      <c r="K3422" s="31"/>
      <c r="L3422" s="30">
        <v>202608</v>
      </c>
      <c r="M3422" s="31"/>
      <c r="N3422" s="30"/>
      <c r="O3422" s="31"/>
      <c r="P3422" s="30"/>
      <c r="Z3422" s="44"/>
      <c r="AA3422" s="44"/>
      <c r="AB3422" s="44"/>
    </row>
    <row r="3423" s="35" customFormat="1" customHeight="1" spans="1:28">
      <c r="A3423" s="30"/>
      <c r="B3423" s="38">
        <v>46256</v>
      </c>
      <c r="C3423" s="69" t="s">
        <v>26</v>
      </c>
      <c r="D3423" s="30" t="s">
        <v>33</v>
      </c>
      <c r="E3423" s="30" t="s">
        <v>369</v>
      </c>
      <c r="F3423" s="56">
        <v>4905.18</v>
      </c>
      <c r="G3423" s="89"/>
      <c r="H3423" s="32">
        <v>98342.3199999994</v>
      </c>
      <c r="I3423" s="31" t="s">
        <v>227</v>
      </c>
      <c r="J3423" s="30"/>
      <c r="K3423" s="31"/>
      <c r="L3423" s="30">
        <v>202608</v>
      </c>
      <c r="M3423" s="31"/>
      <c r="N3423" s="30"/>
      <c r="O3423" s="31"/>
      <c r="P3423" s="30"/>
      <c r="Z3423" s="44"/>
      <c r="AA3423" s="44"/>
      <c r="AB3423" s="44"/>
    </row>
    <row r="3424" s="35" customFormat="1" customHeight="1" spans="1:28">
      <c r="A3424" s="30"/>
      <c r="B3424" s="38">
        <v>46257</v>
      </c>
      <c r="C3424" s="69" t="s">
        <v>26</v>
      </c>
      <c r="D3424" s="30" t="s">
        <v>33</v>
      </c>
      <c r="E3424" s="30" t="s">
        <v>153</v>
      </c>
      <c r="F3424" s="56"/>
      <c r="G3424" s="89">
        <v>50000</v>
      </c>
      <c r="H3424" s="32">
        <v>48342.3199999994</v>
      </c>
      <c r="I3424" s="31"/>
      <c r="J3424" s="30"/>
      <c r="K3424" s="31"/>
      <c r="L3424" s="30"/>
      <c r="M3424" s="31"/>
      <c r="N3424" s="30"/>
      <c r="O3424" s="31"/>
      <c r="P3424" s="30"/>
      <c r="Z3424" s="44"/>
      <c r="AA3424" s="44"/>
      <c r="AB3424" s="44"/>
    </row>
    <row r="3425" s="35" customFormat="1" customHeight="1" spans="1:28">
      <c r="A3425" s="30"/>
      <c r="B3425" s="38">
        <v>46260</v>
      </c>
      <c r="C3425" s="69" t="s">
        <v>26</v>
      </c>
      <c r="D3425" s="30" t="s">
        <v>33</v>
      </c>
      <c r="E3425" s="30" t="s">
        <v>367</v>
      </c>
      <c r="F3425" s="56">
        <v>3291</v>
      </c>
      <c r="G3425" s="89"/>
      <c r="H3425" s="32">
        <v>51633.3199999994</v>
      </c>
      <c r="I3425" s="30" t="s">
        <v>205</v>
      </c>
      <c r="J3425" s="30"/>
      <c r="K3425" s="31"/>
      <c r="L3425" s="30">
        <v>202608</v>
      </c>
      <c r="M3425" s="31"/>
      <c r="N3425" s="30"/>
      <c r="O3425" s="31"/>
      <c r="P3425" s="30"/>
      <c r="Z3425" s="44"/>
      <c r="AA3425" s="44"/>
      <c r="AB3425" s="44"/>
    </row>
    <row r="3426" s="35" customFormat="1" customHeight="1" spans="1:28">
      <c r="A3426" s="30"/>
      <c r="B3426" s="38">
        <v>46266</v>
      </c>
      <c r="C3426" s="69" t="s">
        <v>26</v>
      </c>
      <c r="D3426" s="30" t="s">
        <v>33</v>
      </c>
      <c r="E3426" s="30" t="s">
        <v>362</v>
      </c>
      <c r="F3426" s="56">
        <v>324.62</v>
      </c>
      <c r="G3426" s="89"/>
      <c r="H3426" s="32">
        <v>51957.9399999995</v>
      </c>
      <c r="I3426" s="30" t="s">
        <v>233</v>
      </c>
      <c r="J3426" s="30"/>
      <c r="K3426" s="31"/>
      <c r="L3426" s="30">
        <v>202608</v>
      </c>
      <c r="M3426" s="31"/>
      <c r="N3426" s="30"/>
      <c r="O3426" s="31"/>
      <c r="P3426" s="30"/>
      <c r="Z3426" s="44"/>
      <c r="AA3426" s="44"/>
      <c r="AB3426" s="44"/>
    </row>
    <row r="3427" s="35" customFormat="1" customHeight="1" spans="1:28">
      <c r="A3427" s="30"/>
      <c r="B3427" s="38">
        <v>46266</v>
      </c>
      <c r="C3427" s="69" t="s">
        <v>26</v>
      </c>
      <c r="D3427" s="30" t="s">
        <v>33</v>
      </c>
      <c r="E3427" s="30" t="s">
        <v>805</v>
      </c>
      <c r="F3427" s="56">
        <v>426.4</v>
      </c>
      <c r="G3427" s="89"/>
      <c r="H3427" s="32">
        <v>52384.3399999994</v>
      </c>
      <c r="I3427" s="30" t="s">
        <v>37</v>
      </c>
      <c r="J3427" s="30"/>
      <c r="K3427" s="31"/>
      <c r="L3427" s="30">
        <v>202608</v>
      </c>
      <c r="M3427" s="31"/>
      <c r="N3427" s="30"/>
      <c r="O3427" s="31"/>
      <c r="P3427" s="30"/>
      <c r="Z3427" s="44"/>
      <c r="AA3427" s="44"/>
      <c r="AB3427" s="44"/>
    </row>
    <row r="3428" s="35" customFormat="1" customHeight="1" spans="1:28">
      <c r="A3428" s="30"/>
      <c r="B3428" s="38">
        <v>46266</v>
      </c>
      <c r="C3428" s="69" t="s">
        <v>26</v>
      </c>
      <c r="D3428" s="30" t="s">
        <v>33</v>
      </c>
      <c r="E3428" s="30" t="s">
        <v>361</v>
      </c>
      <c r="F3428" s="56">
        <v>829.61</v>
      </c>
      <c r="G3428" s="89"/>
      <c r="H3428" s="32">
        <v>53213.9499999995</v>
      </c>
      <c r="I3428" s="30" t="s">
        <v>114</v>
      </c>
      <c r="J3428" s="30"/>
      <c r="K3428" s="31"/>
      <c r="L3428" s="30">
        <v>202608</v>
      </c>
      <c r="M3428" s="31"/>
      <c r="N3428" s="30"/>
      <c r="O3428" s="31"/>
      <c r="P3428" s="30"/>
      <c r="Z3428" s="44"/>
      <c r="AA3428" s="44"/>
      <c r="AB3428" s="44"/>
    </row>
    <row r="3429" s="35" customFormat="1" customHeight="1" spans="1:28">
      <c r="A3429" s="30"/>
      <c r="B3429" s="38">
        <v>46266</v>
      </c>
      <c r="C3429" s="69" t="s">
        <v>26</v>
      </c>
      <c r="D3429" s="30" t="s">
        <v>33</v>
      </c>
      <c r="E3429" s="30" t="s">
        <v>360</v>
      </c>
      <c r="F3429" s="56">
        <v>2981</v>
      </c>
      <c r="G3429" s="89"/>
      <c r="H3429" s="32">
        <v>56194.9499999995</v>
      </c>
      <c r="I3429" s="30" t="s">
        <v>216</v>
      </c>
      <c r="J3429" s="30"/>
      <c r="K3429" s="31"/>
      <c r="L3429" s="30">
        <v>202608</v>
      </c>
      <c r="M3429" s="31"/>
      <c r="N3429" s="30"/>
      <c r="O3429" s="31"/>
      <c r="P3429" s="30"/>
      <c r="Z3429" s="44"/>
      <c r="AA3429" s="44"/>
      <c r="AB3429" s="44"/>
    </row>
    <row r="3430" s="35" customFormat="1" customHeight="1" spans="1:28">
      <c r="A3430" s="30"/>
      <c r="B3430" s="38">
        <v>46267</v>
      </c>
      <c r="C3430" s="69" t="s">
        <v>26</v>
      </c>
      <c r="D3430" s="30" t="s">
        <v>33</v>
      </c>
      <c r="E3430" s="30" t="s">
        <v>363</v>
      </c>
      <c r="F3430" s="56">
        <v>3743</v>
      </c>
      <c r="G3430" s="89"/>
      <c r="H3430" s="32">
        <v>59937.9499999995</v>
      </c>
      <c r="I3430" s="30" t="s">
        <v>191</v>
      </c>
      <c r="J3430" s="30"/>
      <c r="K3430" s="31"/>
      <c r="L3430" s="30">
        <v>202608</v>
      </c>
      <c r="M3430" s="31"/>
      <c r="N3430" s="30"/>
      <c r="O3430" s="31"/>
      <c r="P3430" s="30"/>
      <c r="Z3430" s="44"/>
      <c r="AA3430" s="44"/>
      <c r="AB3430" s="44"/>
    </row>
    <row r="3431" s="35" customFormat="1" customHeight="1" spans="1:28">
      <c r="A3431" s="30"/>
      <c r="B3431" s="38">
        <v>46267</v>
      </c>
      <c r="C3431" s="69" t="s">
        <v>26</v>
      </c>
      <c r="D3431" s="30" t="s">
        <v>33</v>
      </c>
      <c r="E3431" s="30" t="s">
        <v>367</v>
      </c>
      <c r="F3431" s="56">
        <v>3197.6</v>
      </c>
      <c r="G3431" s="89"/>
      <c r="H3431" s="32">
        <v>63135.5499999996</v>
      </c>
      <c r="I3431" s="30" t="s">
        <v>205</v>
      </c>
      <c r="J3431" s="30"/>
      <c r="K3431" s="31"/>
      <c r="L3431" s="30">
        <v>202608</v>
      </c>
      <c r="M3431" s="31"/>
      <c r="N3431" s="30"/>
      <c r="O3431" s="31"/>
      <c r="P3431" s="30"/>
      <c r="Z3431" s="44"/>
      <c r="AA3431" s="44"/>
      <c r="AB3431" s="44"/>
    </row>
    <row r="3432" s="35" customFormat="1" customHeight="1" spans="1:28">
      <c r="A3432" s="30"/>
      <c r="B3432" s="38">
        <v>46267</v>
      </c>
      <c r="C3432" s="69" t="s">
        <v>26</v>
      </c>
      <c r="D3432" s="30" t="s">
        <v>33</v>
      </c>
      <c r="E3432" s="30" t="s">
        <v>368</v>
      </c>
      <c r="F3432" s="56">
        <v>10362.9</v>
      </c>
      <c r="G3432" s="89"/>
      <c r="H3432" s="32">
        <v>73498.4499999995</v>
      </c>
      <c r="I3432" s="30" t="s">
        <v>196</v>
      </c>
      <c r="J3432" s="30"/>
      <c r="K3432" s="31"/>
      <c r="L3432" s="30">
        <v>202608</v>
      </c>
      <c r="M3432" s="31"/>
      <c r="N3432" s="30"/>
      <c r="O3432" s="31"/>
      <c r="P3432" s="30"/>
      <c r="Z3432" s="44"/>
      <c r="AA3432" s="44"/>
      <c r="AB3432" s="44"/>
    </row>
    <row r="3433" s="35" customFormat="1" customHeight="1" spans="1:28">
      <c r="A3433" s="30"/>
      <c r="B3433" s="38">
        <v>46267</v>
      </c>
      <c r="C3433" s="69" t="s">
        <v>26</v>
      </c>
      <c r="D3433" s="30" t="s">
        <v>33</v>
      </c>
      <c r="E3433" s="30" t="s">
        <v>365</v>
      </c>
      <c r="F3433" s="56">
        <v>3217</v>
      </c>
      <c r="G3433" s="89"/>
      <c r="H3433" s="32">
        <v>76715.4499999995</v>
      </c>
      <c r="I3433" s="30" t="s">
        <v>213</v>
      </c>
      <c r="J3433" s="30"/>
      <c r="K3433" s="31"/>
      <c r="L3433" s="30">
        <v>202608</v>
      </c>
      <c r="M3433" s="31"/>
      <c r="N3433" s="30"/>
      <c r="O3433" s="31"/>
      <c r="P3433" s="30"/>
      <c r="Z3433" s="44"/>
      <c r="AA3433" s="44"/>
      <c r="AB3433" s="44"/>
    </row>
    <row r="3434" s="35" customFormat="1" customHeight="1" spans="1:28">
      <c r="A3434" s="30"/>
      <c r="B3434" s="38">
        <v>46267</v>
      </c>
      <c r="C3434" s="69" t="s">
        <v>26</v>
      </c>
      <c r="D3434" s="30" t="s">
        <v>33</v>
      </c>
      <c r="E3434" s="30" t="s">
        <v>374</v>
      </c>
      <c r="F3434" s="56">
        <v>3743.8</v>
      </c>
      <c r="G3434" s="89"/>
      <c r="H3434" s="32">
        <v>80459.2499999995</v>
      </c>
      <c r="I3434" s="30" t="s">
        <v>221</v>
      </c>
      <c r="J3434" s="30"/>
      <c r="K3434" s="31"/>
      <c r="L3434" s="30">
        <v>202608</v>
      </c>
      <c r="M3434" s="31"/>
      <c r="N3434" s="30"/>
      <c r="O3434" s="31"/>
      <c r="P3434" s="30"/>
      <c r="Z3434" s="44"/>
      <c r="AA3434" s="44"/>
      <c r="AB3434" s="44"/>
    </row>
    <row r="3435" s="35" customFormat="1" customHeight="1" spans="1:28">
      <c r="A3435" s="30"/>
      <c r="B3435" s="38">
        <v>46267</v>
      </c>
      <c r="C3435" s="69" t="s">
        <v>26</v>
      </c>
      <c r="D3435" s="30" t="s">
        <v>33</v>
      </c>
      <c r="E3435" s="30" t="s">
        <v>369</v>
      </c>
      <c r="F3435" s="56">
        <v>7668.87</v>
      </c>
      <c r="G3435" s="89"/>
      <c r="H3435" s="32">
        <v>88128.1199999996</v>
      </c>
      <c r="I3435" s="31" t="s">
        <v>227</v>
      </c>
      <c r="J3435" s="30"/>
      <c r="K3435" s="31"/>
      <c r="L3435" s="30">
        <v>202608</v>
      </c>
      <c r="M3435" s="31"/>
      <c r="N3435" s="30"/>
      <c r="O3435" s="31"/>
      <c r="P3435" s="30"/>
      <c r="Z3435" s="44"/>
      <c r="AA3435" s="44"/>
      <c r="AB3435" s="44"/>
    </row>
    <row r="3436" s="35" customFormat="1" customHeight="1" spans="1:28">
      <c r="A3436" s="30"/>
      <c r="B3436" s="38">
        <v>46267</v>
      </c>
      <c r="C3436" s="69" t="s">
        <v>26</v>
      </c>
      <c r="D3436" s="30" t="s">
        <v>33</v>
      </c>
      <c r="E3436" s="30" t="s">
        <v>364</v>
      </c>
      <c r="F3436" s="56">
        <v>5000</v>
      </c>
      <c r="G3436" s="89"/>
      <c r="H3436" s="32">
        <v>93128.1199999996</v>
      </c>
      <c r="I3436" s="30" t="s">
        <v>235</v>
      </c>
      <c r="J3436" s="30"/>
      <c r="K3436" s="31"/>
      <c r="L3436" s="30">
        <v>202608</v>
      </c>
      <c r="M3436" s="31"/>
      <c r="N3436" s="30"/>
      <c r="O3436" s="31"/>
      <c r="P3436" s="30"/>
      <c r="Z3436" s="44"/>
      <c r="AA3436" s="44"/>
      <c r="AB3436" s="44"/>
    </row>
    <row r="3437" s="35" customFormat="1" customHeight="1" spans="1:28">
      <c r="A3437" s="30"/>
      <c r="B3437" s="38">
        <v>46268</v>
      </c>
      <c r="C3437" s="69" t="s">
        <v>26</v>
      </c>
      <c r="D3437" s="30" t="s">
        <v>33</v>
      </c>
      <c r="E3437" s="30" t="s">
        <v>372</v>
      </c>
      <c r="F3437" s="56">
        <v>11738.1</v>
      </c>
      <c r="G3437" s="89"/>
      <c r="H3437" s="32">
        <v>104866.22</v>
      </c>
      <c r="I3437" s="30" t="s">
        <v>117</v>
      </c>
      <c r="J3437" s="30"/>
      <c r="K3437" s="31"/>
      <c r="L3437" s="30">
        <v>202608</v>
      </c>
      <c r="M3437" s="31"/>
      <c r="N3437" s="30"/>
      <c r="O3437" s="31"/>
      <c r="P3437" s="30"/>
      <c r="Z3437" s="44"/>
      <c r="AA3437" s="44"/>
      <c r="AB3437" s="44"/>
    </row>
    <row r="3438" s="35" customFormat="1" customHeight="1" spans="1:28">
      <c r="A3438" s="30"/>
      <c r="B3438" s="38">
        <v>46268</v>
      </c>
      <c r="C3438" s="69" t="s">
        <v>26</v>
      </c>
      <c r="D3438" s="30" t="s">
        <v>33</v>
      </c>
      <c r="E3438" s="30" t="s">
        <v>364</v>
      </c>
      <c r="F3438" s="56">
        <v>32.61</v>
      </c>
      <c r="G3438" s="89"/>
      <c r="H3438" s="32">
        <v>104898.83</v>
      </c>
      <c r="I3438" s="30" t="s">
        <v>235</v>
      </c>
      <c r="J3438" s="30"/>
      <c r="K3438" s="31"/>
      <c r="L3438" s="30">
        <v>202608</v>
      </c>
      <c r="M3438" s="31"/>
      <c r="N3438" s="30"/>
      <c r="O3438" s="31"/>
      <c r="P3438" s="30"/>
      <c r="Z3438" s="44"/>
      <c r="AA3438" s="44"/>
      <c r="AB3438" s="44"/>
    </row>
    <row r="3439" s="35" customFormat="1" customHeight="1" spans="1:28">
      <c r="A3439" s="30"/>
      <c r="B3439" s="38">
        <v>46268</v>
      </c>
      <c r="C3439" s="69" t="s">
        <v>26</v>
      </c>
      <c r="D3439" s="30" t="s">
        <v>33</v>
      </c>
      <c r="E3439" s="30" t="s">
        <v>371</v>
      </c>
      <c r="F3439" s="56">
        <v>7002.17</v>
      </c>
      <c r="G3439" s="89"/>
      <c r="H3439" s="32">
        <v>111901</v>
      </c>
      <c r="I3439" s="30" t="s">
        <v>231</v>
      </c>
      <c r="J3439" s="30"/>
      <c r="K3439" s="31"/>
      <c r="L3439" s="30">
        <v>202608</v>
      </c>
      <c r="M3439" s="31"/>
      <c r="N3439" s="30"/>
      <c r="O3439" s="31"/>
      <c r="P3439" s="30"/>
      <c r="Z3439" s="44"/>
      <c r="AA3439" s="44"/>
      <c r="AB3439" s="44"/>
    </row>
    <row r="3440" s="35" customFormat="1" customHeight="1" spans="1:28">
      <c r="A3440" s="30"/>
      <c r="B3440" s="38">
        <v>46272</v>
      </c>
      <c r="C3440" s="69" t="s">
        <v>26</v>
      </c>
      <c r="D3440" s="30" t="s">
        <v>33</v>
      </c>
      <c r="E3440" s="30" t="s">
        <v>361</v>
      </c>
      <c r="F3440" s="56">
        <v>1387.06</v>
      </c>
      <c r="G3440" s="89"/>
      <c r="H3440" s="32">
        <v>113288.06</v>
      </c>
      <c r="I3440" s="30" t="s">
        <v>114</v>
      </c>
      <c r="J3440" s="30"/>
      <c r="K3440" s="31"/>
      <c r="L3440" s="30">
        <v>202609</v>
      </c>
      <c r="M3440" s="31"/>
      <c r="N3440" s="30"/>
      <c r="O3440" s="31"/>
      <c r="P3440" s="30"/>
      <c r="Z3440" s="44"/>
      <c r="AA3440" s="44"/>
      <c r="AB3440" s="44"/>
    </row>
    <row r="3441" s="35" customFormat="1" customHeight="1" spans="1:28">
      <c r="A3441" s="30"/>
      <c r="B3441" s="38">
        <v>46272</v>
      </c>
      <c r="C3441" s="69" t="s">
        <v>26</v>
      </c>
      <c r="D3441" s="30" t="s">
        <v>33</v>
      </c>
      <c r="E3441" s="30" t="s">
        <v>362</v>
      </c>
      <c r="F3441" s="56">
        <v>1329.15</v>
      </c>
      <c r="G3441" s="89"/>
      <c r="H3441" s="32">
        <v>114617.21</v>
      </c>
      <c r="I3441" s="30" t="s">
        <v>233</v>
      </c>
      <c r="J3441" s="30"/>
      <c r="K3441" s="31"/>
      <c r="L3441" s="30">
        <v>202609</v>
      </c>
      <c r="M3441" s="31"/>
      <c r="N3441" s="30"/>
      <c r="O3441" s="31"/>
      <c r="P3441" s="30"/>
      <c r="Z3441" s="44"/>
      <c r="AA3441" s="44"/>
      <c r="AB3441" s="44"/>
    </row>
    <row r="3442" s="35" customFormat="1" customHeight="1" spans="1:28">
      <c r="A3442" s="30"/>
      <c r="B3442" s="38">
        <v>46272</v>
      </c>
      <c r="C3442" s="69" t="s">
        <v>26</v>
      </c>
      <c r="D3442" s="30" t="s">
        <v>33</v>
      </c>
      <c r="E3442" s="30" t="s">
        <v>360</v>
      </c>
      <c r="F3442" s="56">
        <v>3250</v>
      </c>
      <c r="G3442" s="89"/>
      <c r="H3442" s="32">
        <v>117867.21</v>
      </c>
      <c r="I3442" s="30" t="s">
        <v>216</v>
      </c>
      <c r="J3442" s="30"/>
      <c r="K3442" s="31"/>
      <c r="L3442" s="30">
        <v>202609</v>
      </c>
      <c r="M3442" s="31"/>
      <c r="N3442" s="30"/>
      <c r="O3442" s="31"/>
      <c r="P3442" s="30"/>
      <c r="Z3442" s="44"/>
      <c r="AA3442" s="44"/>
      <c r="AB3442" s="44"/>
    </row>
    <row r="3443" s="35" customFormat="1" customHeight="1" spans="1:28">
      <c r="A3443" s="30"/>
      <c r="B3443" s="38">
        <v>46272</v>
      </c>
      <c r="C3443" s="69" t="s">
        <v>26</v>
      </c>
      <c r="D3443" s="30" t="s">
        <v>33</v>
      </c>
      <c r="E3443" s="30" t="s">
        <v>805</v>
      </c>
      <c r="F3443" s="56">
        <v>508.3</v>
      </c>
      <c r="G3443" s="89"/>
      <c r="H3443" s="32">
        <v>118375.51</v>
      </c>
      <c r="I3443" s="30" t="s">
        <v>37</v>
      </c>
      <c r="J3443" s="30"/>
      <c r="K3443" s="31"/>
      <c r="L3443" s="30">
        <v>202608</v>
      </c>
      <c r="M3443" s="31"/>
      <c r="N3443" s="30"/>
      <c r="O3443" s="31"/>
      <c r="P3443" s="30"/>
      <c r="Z3443" s="44"/>
      <c r="AA3443" s="44"/>
      <c r="AB3443" s="44"/>
    </row>
    <row r="3444" s="35" customFormat="1" customHeight="1" spans="1:28">
      <c r="A3444" s="30"/>
      <c r="B3444" s="38">
        <v>46272</v>
      </c>
      <c r="C3444" s="69" t="s">
        <v>26</v>
      </c>
      <c r="D3444" s="30" t="s">
        <v>33</v>
      </c>
      <c r="E3444" s="30" t="s">
        <v>374</v>
      </c>
      <c r="F3444" s="56">
        <v>1835.9</v>
      </c>
      <c r="G3444" s="89"/>
      <c r="H3444" s="32">
        <v>120211.41</v>
      </c>
      <c r="I3444" s="30" t="s">
        <v>221</v>
      </c>
      <c r="J3444" s="30"/>
      <c r="K3444" s="31"/>
      <c r="L3444" s="30">
        <v>202609</v>
      </c>
      <c r="M3444" s="31"/>
      <c r="N3444" s="30"/>
      <c r="O3444" s="31"/>
      <c r="P3444" s="30"/>
      <c r="Z3444" s="44"/>
      <c r="AA3444" s="44"/>
      <c r="AB3444" s="44"/>
    </row>
    <row r="3445" s="35" customFormat="1" customHeight="1" spans="1:28">
      <c r="A3445" s="30"/>
      <c r="B3445" s="38">
        <v>46273</v>
      </c>
      <c r="C3445" s="69" t="s">
        <v>26</v>
      </c>
      <c r="D3445" s="30" t="s">
        <v>33</v>
      </c>
      <c r="E3445" s="30" t="s">
        <v>364</v>
      </c>
      <c r="F3445" s="56">
        <v>1865.55</v>
      </c>
      <c r="G3445" s="89"/>
      <c r="H3445" s="32">
        <v>122076.96</v>
      </c>
      <c r="I3445" s="30" t="s">
        <v>235</v>
      </c>
      <c r="J3445" s="30"/>
      <c r="K3445" s="31"/>
      <c r="L3445" s="30">
        <v>202609</v>
      </c>
      <c r="M3445" s="31"/>
      <c r="N3445" s="30"/>
      <c r="O3445" s="31"/>
      <c r="P3445" s="30"/>
      <c r="Z3445" s="44"/>
      <c r="AA3445" s="44"/>
      <c r="AB3445" s="44"/>
    </row>
    <row r="3446" s="35" customFormat="1" customHeight="1" spans="1:28">
      <c r="A3446" s="30"/>
      <c r="B3446" s="38">
        <v>46273</v>
      </c>
      <c r="C3446" s="69" t="s">
        <v>26</v>
      </c>
      <c r="D3446" s="30" t="s">
        <v>33</v>
      </c>
      <c r="E3446" s="30" t="s">
        <v>365</v>
      </c>
      <c r="F3446" s="56">
        <v>1715.81</v>
      </c>
      <c r="G3446" s="89"/>
      <c r="H3446" s="32">
        <v>123792.77</v>
      </c>
      <c r="I3446" s="30" t="s">
        <v>213</v>
      </c>
      <c r="J3446" s="30"/>
      <c r="K3446" s="31"/>
      <c r="L3446" s="30">
        <v>202609</v>
      </c>
      <c r="M3446" s="31"/>
      <c r="N3446" s="30"/>
      <c r="O3446" s="31"/>
      <c r="P3446" s="30"/>
      <c r="Z3446" s="44"/>
      <c r="AA3446" s="44"/>
      <c r="AB3446" s="44"/>
    </row>
    <row r="3447" s="35" customFormat="1" customHeight="1" spans="1:28">
      <c r="A3447" s="30"/>
      <c r="B3447" s="38">
        <v>46273</v>
      </c>
      <c r="C3447" s="69" t="s">
        <v>26</v>
      </c>
      <c r="D3447" s="30" t="s">
        <v>33</v>
      </c>
      <c r="E3447" s="30" t="s">
        <v>372</v>
      </c>
      <c r="F3447" s="56">
        <v>4113.3</v>
      </c>
      <c r="G3447" s="89"/>
      <c r="H3447" s="32">
        <v>127906.07</v>
      </c>
      <c r="I3447" s="30" t="s">
        <v>117</v>
      </c>
      <c r="J3447" s="30"/>
      <c r="K3447" s="31"/>
      <c r="L3447" s="30">
        <v>202609</v>
      </c>
      <c r="M3447" s="31"/>
      <c r="N3447" s="30"/>
      <c r="O3447" s="31"/>
      <c r="P3447" s="30"/>
      <c r="Z3447" s="44"/>
      <c r="AA3447" s="44"/>
      <c r="AB3447" s="44"/>
    </row>
    <row r="3448" s="35" customFormat="1" customHeight="1" spans="1:28">
      <c r="A3448" s="30"/>
      <c r="B3448" s="38">
        <v>46273</v>
      </c>
      <c r="C3448" s="69" t="s">
        <v>26</v>
      </c>
      <c r="D3448" s="30" t="s">
        <v>33</v>
      </c>
      <c r="E3448" s="30" t="s">
        <v>371</v>
      </c>
      <c r="F3448" s="56">
        <v>3610.64</v>
      </c>
      <c r="G3448" s="89"/>
      <c r="H3448" s="32">
        <v>131516.71</v>
      </c>
      <c r="I3448" s="30" t="s">
        <v>231</v>
      </c>
      <c r="J3448" s="30"/>
      <c r="K3448" s="31"/>
      <c r="L3448" s="30">
        <v>202609</v>
      </c>
      <c r="M3448" s="31"/>
      <c r="N3448" s="30"/>
      <c r="O3448" s="31"/>
      <c r="P3448" s="30"/>
      <c r="Z3448" s="44"/>
      <c r="AA3448" s="44"/>
      <c r="AB3448" s="44"/>
    </row>
    <row r="3449" s="35" customFormat="1" customHeight="1" spans="1:28">
      <c r="A3449" s="30"/>
      <c r="B3449" s="38">
        <v>46273</v>
      </c>
      <c r="C3449" s="69" t="s">
        <v>26</v>
      </c>
      <c r="D3449" s="30" t="s">
        <v>33</v>
      </c>
      <c r="E3449" s="30" t="s">
        <v>367</v>
      </c>
      <c r="F3449" s="56">
        <v>2494</v>
      </c>
      <c r="G3449" s="89"/>
      <c r="H3449" s="32">
        <v>134010.71</v>
      </c>
      <c r="I3449" s="30" t="s">
        <v>205</v>
      </c>
      <c r="J3449" s="30"/>
      <c r="K3449" s="31"/>
      <c r="L3449" s="30">
        <v>202609</v>
      </c>
      <c r="M3449" s="31"/>
      <c r="N3449" s="30"/>
      <c r="O3449" s="31"/>
      <c r="P3449" s="30"/>
      <c r="Z3449" s="44"/>
      <c r="AA3449" s="44"/>
      <c r="AB3449" s="44"/>
    </row>
    <row r="3450" s="35" customFormat="1" customHeight="1" spans="1:28">
      <c r="A3450" s="30"/>
      <c r="B3450" s="38">
        <v>46273</v>
      </c>
      <c r="C3450" s="69" t="s">
        <v>26</v>
      </c>
      <c r="D3450" s="30" t="s">
        <v>33</v>
      </c>
      <c r="E3450" s="30" t="s">
        <v>368</v>
      </c>
      <c r="F3450" s="56">
        <v>3636.3</v>
      </c>
      <c r="G3450" s="89"/>
      <c r="H3450" s="32">
        <v>137647.01</v>
      </c>
      <c r="I3450" s="30" t="s">
        <v>196</v>
      </c>
      <c r="J3450" s="30"/>
      <c r="K3450" s="31"/>
      <c r="L3450" s="30">
        <v>202608</v>
      </c>
      <c r="M3450" s="31"/>
      <c r="N3450" s="30"/>
      <c r="O3450" s="31"/>
      <c r="P3450" s="30"/>
      <c r="Z3450" s="44"/>
      <c r="AA3450" s="44"/>
      <c r="AB3450" s="44"/>
    </row>
    <row r="3451" s="35" customFormat="1" customHeight="1" spans="1:28">
      <c r="A3451" s="30"/>
      <c r="B3451" s="38">
        <v>46273</v>
      </c>
      <c r="C3451" s="69" t="s">
        <v>26</v>
      </c>
      <c r="D3451" s="30" t="s">
        <v>33</v>
      </c>
      <c r="E3451" s="30" t="s">
        <v>363</v>
      </c>
      <c r="F3451" s="56">
        <v>1924</v>
      </c>
      <c r="G3451" s="89"/>
      <c r="H3451" s="32">
        <v>139571.01</v>
      </c>
      <c r="I3451" s="30" t="s">
        <v>191</v>
      </c>
      <c r="J3451" s="30"/>
      <c r="K3451" s="31"/>
      <c r="L3451" s="30">
        <v>202609</v>
      </c>
      <c r="M3451" s="31"/>
      <c r="N3451" s="30"/>
      <c r="O3451" s="31"/>
      <c r="P3451" s="30"/>
      <c r="Z3451" s="44"/>
      <c r="AA3451" s="44"/>
      <c r="AB3451" s="44"/>
    </row>
    <row r="3452" s="35" customFormat="1" customHeight="1" spans="1:28">
      <c r="A3452" s="30"/>
      <c r="B3452" s="38">
        <v>46273</v>
      </c>
      <c r="C3452" s="69" t="s">
        <v>26</v>
      </c>
      <c r="D3452" s="30" t="s">
        <v>33</v>
      </c>
      <c r="E3452" s="30" t="s">
        <v>369</v>
      </c>
      <c r="F3452" s="56">
        <v>3642.3</v>
      </c>
      <c r="G3452" s="89"/>
      <c r="H3452" s="32">
        <v>143213.31</v>
      </c>
      <c r="I3452" s="31" t="s">
        <v>227</v>
      </c>
      <c r="J3452" s="30"/>
      <c r="K3452" s="31"/>
      <c r="L3452" s="30">
        <v>202608</v>
      </c>
      <c r="M3452" s="31"/>
      <c r="N3452" s="30"/>
      <c r="O3452" s="31"/>
      <c r="P3452" s="30"/>
      <c r="Z3452" s="44"/>
      <c r="AA3452" s="44"/>
      <c r="AB3452" s="44"/>
    </row>
    <row r="3453" s="35" customFormat="1" customHeight="1" spans="1:28">
      <c r="A3453" s="30"/>
      <c r="B3453" s="38">
        <v>46275</v>
      </c>
      <c r="C3453" s="69" t="s">
        <v>26</v>
      </c>
      <c r="D3453" s="30" t="s">
        <v>33</v>
      </c>
      <c r="E3453" s="30" t="s">
        <v>808</v>
      </c>
      <c r="F3453" s="56"/>
      <c r="G3453" s="89">
        <v>117000</v>
      </c>
      <c r="H3453" s="32">
        <v>26213.3099999998</v>
      </c>
      <c r="I3453" s="31"/>
      <c r="J3453" s="30"/>
      <c r="K3453" s="31"/>
      <c r="L3453" s="30"/>
      <c r="M3453" s="31"/>
      <c r="N3453" s="30"/>
      <c r="O3453" s="31"/>
      <c r="P3453" s="30"/>
      <c r="Z3453" s="44"/>
      <c r="AA3453" s="44"/>
      <c r="AB3453" s="44"/>
    </row>
    <row r="3454" s="35" customFormat="1" customHeight="1" spans="1:28">
      <c r="A3454" s="30"/>
      <c r="B3454" s="38"/>
      <c r="C3454" s="69"/>
      <c r="D3454" s="30" t="s">
        <v>33</v>
      </c>
      <c r="E3454" s="30"/>
      <c r="F3454" s="56"/>
      <c r="G3454" s="89"/>
      <c r="H3454" s="32"/>
      <c r="I3454" s="31"/>
      <c r="J3454" s="30"/>
      <c r="K3454" s="31"/>
      <c r="L3454" s="30"/>
      <c r="M3454" s="31"/>
      <c r="N3454" s="30"/>
      <c r="O3454" s="31"/>
      <c r="P3454" s="30"/>
      <c r="Z3454" s="44"/>
      <c r="AA3454" s="44"/>
      <c r="AB3454" s="44"/>
    </row>
    <row r="3455" s="35" customFormat="1" customHeight="1" spans="1:28">
      <c r="A3455" s="30"/>
      <c r="B3455" s="38"/>
      <c r="C3455" s="69"/>
      <c r="D3455" s="30" t="s">
        <v>33</v>
      </c>
      <c r="E3455" s="30"/>
      <c r="F3455" s="56"/>
      <c r="G3455" s="89"/>
      <c r="H3455" s="32"/>
      <c r="I3455" s="31"/>
      <c r="J3455" s="30"/>
      <c r="K3455" s="31"/>
      <c r="L3455" s="30"/>
      <c r="M3455" s="31"/>
      <c r="N3455" s="30"/>
      <c r="O3455" s="31"/>
      <c r="P3455" s="30"/>
      <c r="Z3455" s="44"/>
      <c r="AA3455" s="44"/>
      <c r="AB3455" s="44"/>
    </row>
    <row r="3456" s="35" customFormat="1" customHeight="1" spans="1:28">
      <c r="A3456" s="30"/>
      <c r="B3456" s="38"/>
      <c r="C3456" s="69"/>
      <c r="D3456" s="30" t="s">
        <v>33</v>
      </c>
      <c r="E3456" s="30"/>
      <c r="F3456" s="56"/>
      <c r="G3456" s="89"/>
      <c r="H3456" s="32"/>
      <c r="I3456" s="31"/>
      <c r="J3456" s="30"/>
      <c r="K3456" s="31"/>
      <c r="L3456" s="30"/>
      <c r="M3456" s="31"/>
      <c r="N3456" s="30"/>
      <c r="O3456" s="31"/>
      <c r="P3456" s="30"/>
      <c r="Z3456" s="44"/>
      <c r="AA3456" s="44"/>
      <c r="AB3456" s="44"/>
    </row>
    <row r="3457" s="35" customFormat="1" customHeight="1" spans="1:28">
      <c r="A3457" s="30"/>
      <c r="B3457" s="38"/>
      <c r="C3457" s="69"/>
      <c r="D3457" s="30" t="s">
        <v>33</v>
      </c>
      <c r="E3457" s="30"/>
      <c r="F3457" s="56"/>
      <c r="G3457" s="89"/>
      <c r="H3457" s="32"/>
      <c r="I3457" s="31"/>
      <c r="J3457" s="30"/>
      <c r="K3457" s="31"/>
      <c r="L3457" s="30"/>
      <c r="M3457" s="31"/>
      <c r="N3457" s="30"/>
      <c r="O3457" s="31"/>
      <c r="P3457" s="30"/>
      <c r="Z3457" s="44"/>
      <c r="AA3457" s="44"/>
      <c r="AB3457" s="44"/>
    </row>
    <row r="3458" s="35" customFormat="1" customHeight="1" spans="1:28">
      <c r="A3458" s="30"/>
      <c r="B3458" s="38"/>
      <c r="C3458" s="69"/>
      <c r="D3458" s="30" t="s">
        <v>33</v>
      </c>
      <c r="E3458" s="30"/>
      <c r="F3458" s="56"/>
      <c r="G3458" s="89"/>
      <c r="H3458" s="32"/>
      <c r="I3458" s="31"/>
      <c r="J3458" s="30"/>
      <c r="K3458" s="31"/>
      <c r="L3458" s="30"/>
      <c r="M3458" s="31"/>
      <c r="N3458" s="30"/>
      <c r="O3458" s="31"/>
      <c r="P3458" s="30"/>
      <c r="Z3458" s="44"/>
      <c r="AA3458" s="44"/>
      <c r="AB3458" s="44"/>
    </row>
    <row r="3459" s="35" customFormat="1" customHeight="1" spans="1:28">
      <c r="A3459" s="30"/>
      <c r="B3459" s="38"/>
      <c r="C3459" s="69"/>
      <c r="D3459" s="30" t="s">
        <v>33</v>
      </c>
      <c r="E3459" s="30"/>
      <c r="F3459" s="56"/>
      <c r="G3459" s="89"/>
      <c r="H3459" s="32"/>
      <c r="I3459" s="31"/>
      <c r="J3459" s="30"/>
      <c r="K3459" s="31"/>
      <c r="L3459" s="30"/>
      <c r="M3459" s="31"/>
      <c r="N3459" s="30"/>
      <c r="O3459" s="31"/>
      <c r="P3459" s="30"/>
      <c r="Z3459" s="44"/>
      <c r="AA3459" s="44"/>
      <c r="AB3459" s="44"/>
    </row>
    <row r="3460" s="35" customFormat="1" customHeight="1" spans="1:28">
      <c r="A3460" s="30"/>
      <c r="B3460" s="38"/>
      <c r="C3460" s="69"/>
      <c r="D3460" s="30" t="s">
        <v>33</v>
      </c>
      <c r="E3460" s="30"/>
      <c r="F3460" s="56"/>
      <c r="G3460" s="89"/>
      <c r="H3460" s="32"/>
      <c r="I3460" s="31"/>
      <c r="J3460" s="30"/>
      <c r="K3460" s="31"/>
      <c r="L3460" s="30"/>
      <c r="M3460" s="31"/>
      <c r="N3460" s="30"/>
      <c r="O3460" s="31"/>
      <c r="P3460" s="30"/>
      <c r="Z3460" s="44"/>
      <c r="AA3460" s="44"/>
      <c r="AB3460" s="44"/>
    </row>
    <row r="3461" s="35" customFormat="1" customHeight="1" spans="1:28">
      <c r="A3461" s="30"/>
      <c r="B3461" s="38"/>
      <c r="C3461" s="69"/>
      <c r="D3461" s="30" t="s">
        <v>33</v>
      </c>
      <c r="E3461" s="30"/>
      <c r="F3461" s="56"/>
      <c r="G3461" s="89"/>
      <c r="H3461" s="32"/>
      <c r="I3461" s="31"/>
      <c r="J3461" s="30"/>
      <c r="K3461" s="31"/>
      <c r="L3461" s="30"/>
      <c r="M3461" s="31"/>
      <c r="N3461" s="30"/>
      <c r="O3461" s="31"/>
      <c r="P3461" s="30"/>
      <c r="Z3461" s="44"/>
      <c r="AA3461" s="44"/>
      <c r="AB3461" s="44"/>
    </row>
    <row r="3462" s="35" customFormat="1" customHeight="1" spans="1:28">
      <c r="A3462" s="30"/>
      <c r="B3462" s="38"/>
      <c r="C3462" s="69"/>
      <c r="D3462" s="30" t="s">
        <v>33</v>
      </c>
      <c r="E3462" s="30"/>
      <c r="F3462" s="56"/>
      <c r="G3462" s="89"/>
      <c r="H3462" s="32"/>
      <c r="I3462" s="31"/>
      <c r="J3462" s="30"/>
      <c r="K3462" s="31"/>
      <c r="L3462" s="30"/>
      <c r="M3462" s="31"/>
      <c r="N3462" s="30"/>
      <c r="O3462" s="31"/>
      <c r="P3462" s="30"/>
      <c r="Z3462" s="44"/>
      <c r="AA3462" s="44"/>
      <c r="AB3462" s="44"/>
    </row>
    <row r="3463" s="35" customFormat="1" customHeight="1" spans="1:28">
      <c r="A3463" s="30"/>
      <c r="B3463" s="38"/>
      <c r="C3463" s="69"/>
      <c r="D3463" s="30" t="s">
        <v>33</v>
      </c>
      <c r="E3463" s="30"/>
      <c r="F3463" s="56"/>
      <c r="G3463" s="89"/>
      <c r="H3463" s="32"/>
      <c r="I3463" s="31"/>
      <c r="J3463" s="30"/>
      <c r="K3463" s="31"/>
      <c r="L3463" s="30"/>
      <c r="M3463" s="31"/>
      <c r="N3463" s="30"/>
      <c r="O3463" s="31"/>
      <c r="P3463" s="30"/>
      <c r="Z3463" s="44"/>
      <c r="AA3463" s="44"/>
      <c r="AB3463" s="44"/>
    </row>
    <row r="3464" s="35" customFormat="1" customHeight="1" spans="1:28">
      <c r="A3464" s="30"/>
      <c r="B3464" s="38"/>
      <c r="C3464" s="69"/>
      <c r="D3464" s="30" t="s">
        <v>33</v>
      </c>
      <c r="E3464" s="30"/>
      <c r="F3464" s="56"/>
      <c r="G3464" s="89"/>
      <c r="H3464" s="32"/>
      <c r="I3464" s="31"/>
      <c r="J3464" s="30"/>
      <c r="K3464" s="31"/>
      <c r="L3464" s="30"/>
      <c r="M3464" s="31"/>
      <c r="N3464" s="30"/>
      <c r="O3464" s="31"/>
      <c r="P3464" s="30"/>
      <c r="Z3464" s="44"/>
      <c r="AA3464" s="44"/>
      <c r="AB3464" s="44"/>
    </row>
    <row r="3465" s="35" customFormat="1" customHeight="1" spans="1:28">
      <c r="A3465" s="30"/>
      <c r="B3465" s="38"/>
      <c r="C3465" s="69"/>
      <c r="D3465" s="30" t="s">
        <v>33</v>
      </c>
      <c r="E3465" s="30"/>
      <c r="F3465" s="56"/>
      <c r="G3465" s="89"/>
      <c r="H3465" s="32"/>
      <c r="I3465" s="31"/>
      <c r="J3465" s="30"/>
      <c r="K3465" s="31"/>
      <c r="L3465" s="30"/>
      <c r="M3465" s="31"/>
      <c r="N3465" s="30"/>
      <c r="O3465" s="31"/>
      <c r="P3465" s="30"/>
      <c r="Z3465" s="44"/>
      <c r="AA3465" s="44"/>
      <c r="AB3465" s="44"/>
    </row>
    <row r="3466" s="35" customFormat="1" customHeight="1" spans="1:28">
      <c r="A3466" s="30"/>
      <c r="B3466" s="38"/>
      <c r="C3466" s="69"/>
      <c r="D3466" s="30" t="s">
        <v>33</v>
      </c>
      <c r="E3466" s="30"/>
      <c r="F3466" s="56"/>
      <c r="G3466" s="89"/>
      <c r="H3466" s="32"/>
      <c r="I3466" s="31"/>
      <c r="J3466" s="30"/>
      <c r="K3466" s="31"/>
      <c r="L3466" s="30"/>
      <c r="M3466" s="31"/>
      <c r="N3466" s="30"/>
      <c r="O3466" s="31"/>
      <c r="P3466" s="30"/>
      <c r="Z3466" s="44"/>
      <c r="AA3466" s="44"/>
      <c r="AB3466" s="44"/>
    </row>
    <row r="3467" s="35" customFormat="1" customHeight="1" spans="1:28">
      <c r="A3467" s="30"/>
      <c r="B3467" s="38"/>
      <c r="C3467" s="69"/>
      <c r="D3467" s="30" t="s">
        <v>33</v>
      </c>
      <c r="E3467" s="30"/>
      <c r="F3467" s="56"/>
      <c r="G3467" s="89"/>
      <c r="H3467" s="32"/>
      <c r="I3467" s="31"/>
      <c r="J3467" s="30"/>
      <c r="K3467" s="31"/>
      <c r="L3467" s="30"/>
      <c r="M3467" s="31"/>
      <c r="N3467" s="30"/>
      <c r="O3467" s="31"/>
      <c r="P3467" s="30"/>
      <c r="Z3467" s="44"/>
      <c r="AA3467" s="44"/>
      <c r="AB3467" s="44"/>
    </row>
    <row r="3468" s="35" customFormat="1" customHeight="1" spans="1:28">
      <c r="A3468" s="30"/>
      <c r="B3468" s="38"/>
      <c r="C3468" s="69"/>
      <c r="D3468" s="30" t="s">
        <v>33</v>
      </c>
      <c r="E3468" s="30"/>
      <c r="F3468" s="56"/>
      <c r="G3468" s="89"/>
      <c r="H3468" s="32"/>
      <c r="I3468" s="31"/>
      <c r="J3468" s="30"/>
      <c r="K3468" s="31"/>
      <c r="L3468" s="30"/>
      <c r="M3468" s="31"/>
      <c r="N3468" s="30"/>
      <c r="O3468" s="31"/>
      <c r="P3468" s="30"/>
      <c r="Z3468" s="44"/>
      <c r="AA3468" s="44"/>
      <c r="AB3468" s="44"/>
    </row>
    <row r="3469" s="35" customFormat="1" customHeight="1" spans="1:28">
      <c r="A3469" s="30"/>
      <c r="B3469" s="38"/>
      <c r="C3469" s="69"/>
      <c r="D3469" s="30" t="s">
        <v>33</v>
      </c>
      <c r="E3469" s="30"/>
      <c r="F3469" s="56"/>
      <c r="G3469" s="89"/>
      <c r="H3469" s="32"/>
      <c r="I3469" s="31"/>
      <c r="J3469" s="30"/>
      <c r="K3469" s="31"/>
      <c r="L3469" s="30"/>
      <c r="M3469" s="31"/>
      <c r="N3469" s="30"/>
      <c r="O3469" s="31"/>
      <c r="P3469" s="30"/>
      <c r="Z3469" s="44"/>
      <c r="AA3469" s="44"/>
      <c r="AB3469" s="44"/>
    </row>
    <row r="3470" s="35" customFormat="1" customHeight="1" spans="1:28">
      <c r="A3470" s="30"/>
      <c r="B3470" s="38"/>
      <c r="C3470" s="69"/>
      <c r="D3470" s="30" t="s">
        <v>33</v>
      </c>
      <c r="E3470" s="30"/>
      <c r="F3470" s="56"/>
      <c r="G3470" s="89"/>
      <c r="H3470" s="32"/>
      <c r="I3470" s="31"/>
      <c r="J3470" s="30"/>
      <c r="K3470" s="31"/>
      <c r="L3470" s="30"/>
      <c r="M3470" s="31"/>
      <c r="N3470" s="30"/>
      <c r="O3470" s="31"/>
      <c r="P3470" s="30"/>
      <c r="Z3470" s="44"/>
      <c r="AA3470" s="44"/>
      <c r="AB3470" s="44"/>
    </row>
    <row r="3471" s="35" customFormat="1" customHeight="1" spans="1:28">
      <c r="A3471" s="30"/>
      <c r="B3471" s="38"/>
      <c r="C3471" s="69"/>
      <c r="D3471" s="30" t="s">
        <v>33</v>
      </c>
      <c r="E3471" s="30"/>
      <c r="F3471" s="56"/>
      <c r="G3471" s="89"/>
      <c r="H3471" s="32"/>
      <c r="I3471" s="31"/>
      <c r="J3471" s="30"/>
      <c r="K3471" s="31"/>
      <c r="L3471" s="30"/>
      <c r="M3471" s="31"/>
      <c r="N3471" s="30"/>
      <c r="O3471" s="31"/>
      <c r="P3471" s="30"/>
      <c r="Z3471" s="44"/>
      <c r="AA3471" s="44"/>
      <c r="AB3471" s="44"/>
    </row>
    <row r="3472" s="35" customFormat="1" customHeight="1" spans="1:28">
      <c r="A3472" s="30"/>
      <c r="B3472" s="38"/>
      <c r="C3472" s="69"/>
      <c r="D3472" s="30" t="s">
        <v>33</v>
      </c>
      <c r="E3472" s="30"/>
      <c r="F3472" s="56"/>
      <c r="G3472" s="89"/>
      <c r="H3472" s="32"/>
      <c r="I3472" s="31"/>
      <c r="J3472" s="30"/>
      <c r="K3472" s="31"/>
      <c r="L3472" s="30"/>
      <c r="M3472" s="31"/>
      <c r="N3472" s="30"/>
      <c r="O3472" s="31"/>
      <c r="P3472" s="30"/>
      <c r="Z3472" s="44"/>
      <c r="AA3472" s="44"/>
      <c r="AB3472" s="44"/>
    </row>
    <row r="3473" s="35" customFormat="1" customHeight="1" spans="1:28">
      <c r="A3473" s="30"/>
      <c r="B3473" s="38"/>
      <c r="C3473" s="69"/>
      <c r="D3473" s="30" t="s">
        <v>33</v>
      </c>
      <c r="E3473" s="30"/>
      <c r="F3473" s="56"/>
      <c r="G3473" s="89"/>
      <c r="H3473" s="32"/>
      <c r="I3473" s="31"/>
      <c r="J3473" s="30"/>
      <c r="K3473" s="31"/>
      <c r="L3473" s="30"/>
      <c r="M3473" s="31"/>
      <c r="N3473" s="30"/>
      <c r="O3473" s="31"/>
      <c r="P3473" s="30"/>
      <c r="Z3473" s="44"/>
      <c r="AA3473" s="44"/>
      <c r="AB3473" s="44"/>
    </row>
    <row r="3474" s="35" customFormat="1" customHeight="1" spans="1:28">
      <c r="A3474" s="30"/>
      <c r="B3474" s="38"/>
      <c r="C3474" s="69"/>
      <c r="D3474" s="30" t="s">
        <v>33</v>
      </c>
      <c r="E3474" s="30"/>
      <c r="F3474" s="56"/>
      <c r="G3474" s="89"/>
      <c r="H3474" s="32"/>
      <c r="I3474" s="31"/>
      <c r="J3474" s="30"/>
      <c r="K3474" s="31"/>
      <c r="L3474" s="30"/>
      <c r="M3474" s="31"/>
      <c r="N3474" s="30"/>
      <c r="O3474" s="31"/>
      <c r="P3474" s="30"/>
      <c r="Z3474" s="44"/>
      <c r="AA3474" s="44"/>
      <c r="AB3474" s="44"/>
    </row>
    <row r="3475" s="35" customFormat="1" customHeight="1" spans="1:28">
      <c r="A3475" s="30"/>
      <c r="B3475" s="38"/>
      <c r="C3475" s="69"/>
      <c r="D3475" s="30" t="s">
        <v>33</v>
      </c>
      <c r="E3475" s="30"/>
      <c r="F3475" s="56"/>
      <c r="G3475" s="89"/>
      <c r="H3475" s="32"/>
      <c r="I3475" s="31"/>
      <c r="J3475" s="30"/>
      <c r="K3475" s="31"/>
      <c r="L3475" s="30"/>
      <c r="M3475" s="31"/>
      <c r="N3475" s="30"/>
      <c r="O3475" s="31"/>
      <c r="P3475" s="30"/>
      <c r="Z3475" s="44"/>
      <c r="AA3475" s="44"/>
      <c r="AB3475" s="44"/>
    </row>
    <row r="3476" s="35" customFormat="1" customHeight="1" spans="1:28">
      <c r="A3476" s="30"/>
      <c r="B3476" s="38"/>
      <c r="C3476" s="69"/>
      <c r="D3476" s="30" t="s">
        <v>33</v>
      </c>
      <c r="E3476" s="30"/>
      <c r="F3476" s="56"/>
      <c r="G3476" s="89"/>
      <c r="H3476" s="32"/>
      <c r="I3476" s="31"/>
      <c r="J3476" s="30"/>
      <c r="K3476" s="31"/>
      <c r="L3476" s="30"/>
      <c r="M3476" s="31"/>
      <c r="N3476" s="30"/>
      <c r="O3476" s="31"/>
      <c r="P3476" s="30"/>
      <c r="Z3476" s="44"/>
      <c r="AA3476" s="44"/>
      <c r="AB3476" s="44"/>
    </row>
    <row r="3477" s="35" customFormat="1" customHeight="1" spans="1:28">
      <c r="A3477" s="30"/>
      <c r="B3477" s="38"/>
      <c r="C3477" s="69"/>
      <c r="D3477" s="30" t="s">
        <v>33</v>
      </c>
      <c r="E3477" s="30"/>
      <c r="F3477" s="56"/>
      <c r="G3477" s="89"/>
      <c r="H3477" s="32"/>
      <c r="I3477" s="31"/>
      <c r="J3477" s="30"/>
      <c r="K3477" s="31"/>
      <c r="L3477" s="30"/>
      <c r="M3477" s="31"/>
      <c r="N3477" s="30"/>
      <c r="O3477" s="31"/>
      <c r="P3477" s="30"/>
      <c r="Z3477" s="44"/>
      <c r="AA3477" s="44"/>
      <c r="AB3477" s="44"/>
    </row>
    <row r="3478" s="35" customFormat="1" customHeight="1" spans="1:28">
      <c r="A3478" s="30"/>
      <c r="B3478" s="38"/>
      <c r="C3478" s="69"/>
      <c r="D3478" s="30" t="s">
        <v>33</v>
      </c>
      <c r="E3478" s="30"/>
      <c r="F3478" s="56"/>
      <c r="G3478" s="89"/>
      <c r="H3478" s="32"/>
      <c r="I3478" s="31"/>
      <c r="J3478" s="30"/>
      <c r="K3478" s="31"/>
      <c r="L3478" s="30"/>
      <c r="M3478" s="31"/>
      <c r="N3478" s="30"/>
      <c r="O3478" s="31"/>
      <c r="P3478" s="30"/>
      <c r="Z3478" s="44"/>
      <c r="AA3478" s="44"/>
      <c r="AB3478" s="44"/>
    </row>
    <row r="3479" s="35" customFormat="1" customHeight="1" spans="1:28">
      <c r="A3479" s="30"/>
      <c r="B3479" s="38"/>
      <c r="C3479" s="69"/>
      <c r="D3479" s="30" t="s">
        <v>33</v>
      </c>
      <c r="E3479" s="30"/>
      <c r="F3479" s="56"/>
      <c r="G3479" s="89"/>
      <c r="H3479" s="32"/>
      <c r="I3479" s="31"/>
      <c r="J3479" s="30"/>
      <c r="K3479" s="31"/>
      <c r="L3479" s="30"/>
      <c r="M3479" s="31"/>
      <c r="N3479" s="30"/>
      <c r="O3479" s="31"/>
      <c r="P3479" s="30"/>
      <c r="Z3479" s="44"/>
      <c r="AA3479" s="44"/>
      <c r="AB3479" s="44"/>
    </row>
    <row r="3480" s="35" customFormat="1" customHeight="1" spans="1:28">
      <c r="A3480" s="30"/>
      <c r="B3480" s="38"/>
      <c r="C3480" s="69"/>
      <c r="D3480" s="30" t="s">
        <v>33</v>
      </c>
      <c r="E3480" s="30"/>
      <c r="F3480" s="56"/>
      <c r="G3480" s="89"/>
      <c r="H3480" s="32"/>
      <c r="I3480" s="31"/>
      <c r="J3480" s="30"/>
      <c r="K3480" s="31"/>
      <c r="L3480" s="30"/>
      <c r="M3480" s="31"/>
      <c r="N3480" s="30"/>
      <c r="O3480" s="31"/>
      <c r="P3480" s="30"/>
      <c r="Z3480" s="44"/>
      <c r="AA3480" s="44"/>
      <c r="AB3480" s="44"/>
    </row>
    <row r="3481" s="35" customFormat="1" customHeight="1" spans="1:28">
      <c r="A3481" s="30"/>
      <c r="B3481" s="38"/>
      <c r="C3481" s="69"/>
      <c r="D3481" s="30" t="s">
        <v>33</v>
      </c>
      <c r="E3481" s="30"/>
      <c r="F3481" s="56"/>
      <c r="G3481" s="89"/>
      <c r="H3481" s="32"/>
      <c r="I3481" s="31"/>
      <c r="J3481" s="30"/>
      <c r="K3481" s="31"/>
      <c r="L3481" s="30"/>
      <c r="M3481" s="31"/>
      <c r="N3481" s="30"/>
      <c r="O3481" s="31"/>
      <c r="P3481" s="30"/>
      <c r="Z3481" s="44"/>
      <c r="AA3481" s="44"/>
      <c r="AB3481" s="44"/>
    </row>
    <row r="3482" s="35" customFormat="1" customHeight="1" spans="1:28">
      <c r="A3482" s="30"/>
      <c r="B3482" s="38"/>
      <c r="C3482" s="69"/>
      <c r="D3482" s="30" t="s">
        <v>33</v>
      </c>
      <c r="E3482" s="30"/>
      <c r="F3482" s="56"/>
      <c r="G3482" s="89"/>
      <c r="H3482" s="32"/>
      <c r="I3482" s="31"/>
      <c r="J3482" s="30"/>
      <c r="K3482" s="31"/>
      <c r="L3482" s="30"/>
      <c r="M3482" s="31"/>
      <c r="N3482" s="30"/>
      <c r="O3482" s="31"/>
      <c r="P3482" s="30"/>
      <c r="Z3482" s="44"/>
      <c r="AA3482" s="44"/>
      <c r="AB3482" s="44"/>
    </row>
    <row r="3483" s="35" customFormat="1" customHeight="1" spans="1:28">
      <c r="A3483" s="30"/>
      <c r="B3483" s="38"/>
      <c r="C3483" s="69"/>
      <c r="D3483" s="30" t="s">
        <v>33</v>
      </c>
      <c r="E3483" s="30"/>
      <c r="F3483" s="56"/>
      <c r="G3483" s="89"/>
      <c r="H3483" s="32"/>
      <c r="I3483" s="31"/>
      <c r="J3483" s="30"/>
      <c r="K3483" s="31"/>
      <c r="L3483" s="30"/>
      <c r="M3483" s="31"/>
      <c r="N3483" s="30"/>
      <c r="O3483" s="31"/>
      <c r="P3483" s="30"/>
      <c r="Z3483" s="44"/>
      <c r="AA3483" s="44"/>
      <c r="AB3483" s="44"/>
    </row>
    <row r="3484" s="35" customFormat="1" customHeight="1" spans="1:28">
      <c r="A3484" s="30"/>
      <c r="B3484" s="38"/>
      <c r="C3484" s="69"/>
      <c r="D3484" s="30" t="s">
        <v>33</v>
      </c>
      <c r="E3484" s="30"/>
      <c r="F3484" s="56"/>
      <c r="G3484" s="89"/>
      <c r="H3484" s="32"/>
      <c r="I3484" s="31"/>
      <c r="J3484" s="30"/>
      <c r="K3484" s="31"/>
      <c r="L3484" s="30"/>
      <c r="M3484" s="31"/>
      <c r="N3484" s="30"/>
      <c r="O3484" s="31"/>
      <c r="P3484" s="30"/>
      <c r="Z3484" s="44"/>
      <c r="AA3484" s="44"/>
      <c r="AB3484" s="44"/>
    </row>
    <row r="3485" s="35" customFormat="1" customHeight="1" spans="1:28">
      <c r="A3485" s="30"/>
      <c r="B3485" s="38"/>
      <c r="C3485" s="69"/>
      <c r="D3485" s="30" t="s">
        <v>33</v>
      </c>
      <c r="E3485" s="30"/>
      <c r="F3485" s="56"/>
      <c r="G3485" s="89"/>
      <c r="H3485" s="32"/>
      <c r="I3485" s="31"/>
      <c r="J3485" s="30"/>
      <c r="K3485" s="31"/>
      <c r="L3485" s="30"/>
      <c r="M3485" s="31"/>
      <c r="N3485" s="30"/>
      <c r="O3485" s="31"/>
      <c r="P3485" s="30"/>
      <c r="Z3485" s="44"/>
      <c r="AA3485" s="44"/>
      <c r="AB3485" s="44"/>
    </row>
    <row r="3486" s="35" customFormat="1" customHeight="1" spans="1:28">
      <c r="A3486" s="30"/>
      <c r="B3486" s="38"/>
      <c r="C3486" s="69"/>
      <c r="D3486" s="30" t="s">
        <v>33</v>
      </c>
      <c r="E3486" s="30"/>
      <c r="F3486" s="56"/>
      <c r="G3486" s="89"/>
      <c r="H3486" s="32"/>
      <c r="I3486" s="31"/>
      <c r="J3486" s="30"/>
      <c r="K3486" s="31"/>
      <c r="L3486" s="30"/>
      <c r="M3486" s="31"/>
      <c r="N3486" s="30"/>
      <c r="O3486" s="31"/>
      <c r="P3486" s="30"/>
      <c r="Z3486" s="44"/>
      <c r="AA3486" s="44"/>
      <c r="AB3486" s="44"/>
    </row>
    <row r="3487" s="35" customFormat="1" customHeight="1" spans="1:28">
      <c r="A3487" s="30"/>
      <c r="B3487" s="38"/>
      <c r="C3487" s="69"/>
      <c r="D3487" s="30" t="s">
        <v>33</v>
      </c>
      <c r="E3487" s="30"/>
      <c r="F3487" s="56"/>
      <c r="G3487" s="89"/>
      <c r="H3487" s="32"/>
      <c r="I3487" s="31"/>
      <c r="J3487" s="30"/>
      <c r="K3487" s="31"/>
      <c r="L3487" s="30"/>
      <c r="M3487" s="31"/>
      <c r="N3487" s="30"/>
      <c r="O3487" s="31"/>
      <c r="P3487" s="30"/>
      <c r="Z3487" s="44"/>
      <c r="AA3487" s="44"/>
      <c r="AB3487" s="44"/>
    </row>
    <row r="3488" s="35" customFormat="1" customHeight="1" spans="1:28">
      <c r="A3488" s="30"/>
      <c r="B3488" s="38"/>
      <c r="C3488" s="69"/>
      <c r="D3488" s="30" t="s">
        <v>33</v>
      </c>
      <c r="E3488" s="30"/>
      <c r="F3488" s="56"/>
      <c r="G3488" s="89"/>
      <c r="H3488" s="32"/>
      <c r="I3488" s="31"/>
      <c r="J3488" s="30"/>
      <c r="K3488" s="31"/>
      <c r="L3488" s="30"/>
      <c r="M3488" s="31"/>
      <c r="N3488" s="30"/>
      <c r="O3488" s="31"/>
      <c r="P3488" s="30"/>
      <c r="Z3488" s="44"/>
      <c r="AA3488" s="44"/>
      <c r="AB3488" s="44"/>
    </row>
    <row r="3489" s="35" customFormat="1" customHeight="1" spans="1:28">
      <c r="A3489" s="30"/>
      <c r="B3489" s="38"/>
      <c r="C3489" s="69"/>
      <c r="D3489" s="30" t="s">
        <v>33</v>
      </c>
      <c r="E3489" s="30"/>
      <c r="F3489" s="56"/>
      <c r="G3489" s="89"/>
      <c r="H3489" s="32"/>
      <c r="I3489" s="31"/>
      <c r="J3489" s="30"/>
      <c r="K3489" s="31"/>
      <c r="L3489" s="30"/>
      <c r="M3489" s="31"/>
      <c r="N3489" s="30"/>
      <c r="O3489" s="31"/>
      <c r="P3489" s="30"/>
      <c r="Z3489" s="44"/>
      <c r="AA3489" s="44"/>
      <c r="AB3489" s="44"/>
    </row>
    <row r="3490" s="35" customFormat="1" customHeight="1" spans="1:28">
      <c r="A3490" s="30"/>
      <c r="B3490" s="38"/>
      <c r="C3490" s="69"/>
      <c r="D3490" s="30" t="s">
        <v>33</v>
      </c>
      <c r="E3490" s="30"/>
      <c r="F3490" s="56"/>
      <c r="G3490" s="89"/>
      <c r="H3490" s="32"/>
      <c r="I3490" s="31"/>
      <c r="J3490" s="30"/>
      <c r="K3490" s="31"/>
      <c r="L3490" s="30"/>
      <c r="M3490" s="31"/>
      <c r="N3490" s="30"/>
      <c r="O3490" s="31"/>
      <c r="P3490" s="30"/>
      <c r="Z3490" s="44"/>
      <c r="AA3490" s="44"/>
      <c r="AB3490" s="44"/>
    </row>
    <row r="3491" s="35" customFormat="1" customHeight="1" spans="1:28">
      <c r="A3491" s="30"/>
      <c r="B3491" s="38"/>
      <c r="C3491" s="69"/>
      <c r="D3491" s="30" t="s">
        <v>33</v>
      </c>
      <c r="E3491" s="30"/>
      <c r="F3491" s="56"/>
      <c r="G3491" s="89"/>
      <c r="H3491" s="32"/>
      <c r="I3491" s="31"/>
      <c r="J3491" s="30"/>
      <c r="K3491" s="31"/>
      <c r="L3491" s="30"/>
      <c r="M3491" s="31"/>
      <c r="N3491" s="30"/>
      <c r="O3491" s="31"/>
      <c r="P3491" s="30"/>
      <c r="Z3491" s="44"/>
      <c r="AA3491" s="44"/>
      <c r="AB3491" s="44"/>
    </row>
    <row r="3492" s="35" customFormat="1" customHeight="1" spans="1:28">
      <c r="A3492" s="30"/>
      <c r="B3492" s="38"/>
      <c r="C3492" s="69"/>
      <c r="D3492" s="30" t="s">
        <v>33</v>
      </c>
      <c r="E3492" s="30"/>
      <c r="F3492" s="56"/>
      <c r="G3492" s="89"/>
      <c r="H3492" s="32"/>
      <c r="I3492" s="31"/>
      <c r="J3492" s="30"/>
      <c r="K3492" s="31"/>
      <c r="L3492" s="30"/>
      <c r="M3492" s="31"/>
      <c r="N3492" s="30"/>
      <c r="O3492" s="31"/>
      <c r="P3492" s="30"/>
      <c r="Z3492" s="44"/>
      <c r="AA3492" s="44"/>
      <c r="AB3492" s="44"/>
    </row>
    <row r="3493" s="35" customFormat="1" customHeight="1" spans="1:28">
      <c r="A3493" s="30"/>
      <c r="B3493" s="38"/>
      <c r="C3493" s="69"/>
      <c r="D3493" s="30" t="s">
        <v>33</v>
      </c>
      <c r="E3493" s="30"/>
      <c r="F3493" s="56"/>
      <c r="G3493" s="89"/>
      <c r="H3493" s="32"/>
      <c r="I3493" s="31"/>
      <c r="J3493" s="30"/>
      <c r="K3493" s="31"/>
      <c r="L3493" s="30"/>
      <c r="M3493" s="31"/>
      <c r="N3493" s="30"/>
      <c r="O3493" s="31"/>
      <c r="P3493" s="30"/>
      <c r="Z3493" s="44"/>
      <c r="AA3493" s="44"/>
      <c r="AB3493" s="44"/>
    </row>
    <row r="3494" s="35" customFormat="1" customHeight="1" spans="1:28">
      <c r="A3494" s="30"/>
      <c r="B3494" s="38"/>
      <c r="C3494" s="69"/>
      <c r="D3494" s="30" t="s">
        <v>33</v>
      </c>
      <c r="E3494" s="30"/>
      <c r="F3494" s="56"/>
      <c r="G3494" s="89"/>
      <c r="H3494" s="32"/>
      <c r="I3494" s="31"/>
      <c r="J3494" s="30"/>
      <c r="K3494" s="31"/>
      <c r="L3494" s="30"/>
      <c r="M3494" s="31"/>
      <c r="N3494" s="30"/>
      <c r="O3494" s="31"/>
      <c r="P3494" s="30"/>
      <c r="Z3494" s="44"/>
      <c r="AA3494" s="44"/>
      <c r="AB3494" s="44"/>
    </row>
    <row r="3495" s="35" customFormat="1" customHeight="1" spans="1:28">
      <c r="A3495" s="30"/>
      <c r="B3495" s="38"/>
      <c r="C3495" s="69"/>
      <c r="D3495" s="30" t="s">
        <v>33</v>
      </c>
      <c r="E3495" s="30"/>
      <c r="F3495" s="56"/>
      <c r="G3495" s="89"/>
      <c r="H3495" s="32"/>
      <c r="I3495" s="31"/>
      <c r="J3495" s="30"/>
      <c r="K3495" s="31"/>
      <c r="L3495" s="30"/>
      <c r="M3495" s="31"/>
      <c r="N3495" s="30"/>
      <c r="O3495" s="31"/>
      <c r="P3495" s="30"/>
      <c r="Z3495" s="44"/>
      <c r="AA3495" s="44"/>
      <c r="AB3495" s="44"/>
    </row>
    <row r="3496" s="35" customFormat="1" customHeight="1" spans="1:28">
      <c r="A3496" s="30"/>
      <c r="B3496" s="38"/>
      <c r="C3496" s="69"/>
      <c r="D3496" s="30" t="s">
        <v>33</v>
      </c>
      <c r="E3496" s="30"/>
      <c r="F3496" s="56"/>
      <c r="G3496" s="89"/>
      <c r="H3496" s="32"/>
      <c r="I3496" s="31"/>
      <c r="J3496" s="30"/>
      <c r="K3496" s="31"/>
      <c r="L3496" s="30"/>
      <c r="M3496" s="31"/>
      <c r="N3496" s="30"/>
      <c r="O3496" s="31"/>
      <c r="P3496" s="30"/>
      <c r="Z3496" s="44"/>
      <c r="AA3496" s="44"/>
      <c r="AB3496" s="44"/>
    </row>
    <row r="3497" s="35" customFormat="1" customHeight="1" spans="1:28">
      <c r="A3497" s="30"/>
      <c r="B3497" s="38">
        <v>46239</v>
      </c>
      <c r="C3497" s="69" t="s">
        <v>27</v>
      </c>
      <c r="D3497" s="30" t="s">
        <v>33</v>
      </c>
      <c r="E3497" s="30" t="s">
        <v>55</v>
      </c>
      <c r="F3497" s="56">
        <v>9635.8</v>
      </c>
      <c r="G3497" s="89"/>
      <c r="H3497" s="32">
        <v>1502396.95999999</v>
      </c>
      <c r="I3497" s="31" t="s">
        <v>56</v>
      </c>
      <c r="J3497" s="30"/>
      <c r="K3497" s="31"/>
      <c r="L3497" s="30">
        <v>202608</v>
      </c>
      <c r="M3497" s="31"/>
      <c r="N3497" s="30">
        <v>202608</v>
      </c>
      <c r="O3497" s="31"/>
      <c r="P3497" s="30"/>
      <c r="Z3497" s="44"/>
      <c r="AA3497" s="44"/>
      <c r="AB3497" s="44"/>
    </row>
    <row r="3498" s="35" customFormat="1" customHeight="1" spans="1:28">
      <c r="A3498" s="30"/>
      <c r="B3498" s="38">
        <v>46240</v>
      </c>
      <c r="C3498" s="69" t="s">
        <v>27</v>
      </c>
      <c r="D3498" s="30" t="s">
        <v>33</v>
      </c>
      <c r="E3498" s="30" t="s">
        <v>65</v>
      </c>
      <c r="F3498" s="56">
        <v>5771.85</v>
      </c>
      <c r="G3498" s="89"/>
      <c r="H3498" s="32">
        <v>1508168.80999999</v>
      </c>
      <c r="I3498" s="31" t="s">
        <v>66</v>
      </c>
      <c r="J3498" s="30"/>
      <c r="K3498" s="31"/>
      <c r="L3498" s="30">
        <v>202608</v>
      </c>
      <c r="M3498" s="31"/>
      <c r="N3498" s="30">
        <v>202608</v>
      </c>
      <c r="O3498" s="31"/>
      <c r="P3498" s="30"/>
      <c r="Z3498" s="44"/>
      <c r="AA3498" s="44"/>
      <c r="AB3498" s="44"/>
    </row>
    <row r="3499" s="35" customFormat="1" customHeight="1" spans="1:28">
      <c r="A3499" s="30"/>
      <c r="B3499" s="38">
        <v>46241</v>
      </c>
      <c r="C3499" s="69" t="s">
        <v>27</v>
      </c>
      <c r="D3499" s="30" t="s">
        <v>33</v>
      </c>
      <c r="E3499" s="30" t="s">
        <v>40</v>
      </c>
      <c r="F3499" s="56">
        <v>997.83</v>
      </c>
      <c r="G3499" s="89"/>
      <c r="H3499" s="32">
        <v>1509166.63999999</v>
      </c>
      <c r="I3499" s="31" t="s">
        <v>41</v>
      </c>
      <c r="J3499" s="30"/>
      <c r="K3499" s="31"/>
      <c r="L3499" s="30">
        <v>202608</v>
      </c>
      <c r="M3499" s="31"/>
      <c r="N3499" s="30">
        <v>202608</v>
      </c>
      <c r="O3499" s="31"/>
      <c r="P3499" s="30"/>
      <c r="Z3499" s="44"/>
      <c r="AA3499" s="44"/>
      <c r="AB3499" s="44"/>
    </row>
    <row r="3500" s="35" customFormat="1" customHeight="1" spans="1:28">
      <c r="A3500" s="30"/>
      <c r="B3500" s="38">
        <v>46241</v>
      </c>
      <c r="C3500" s="69" t="s">
        <v>27</v>
      </c>
      <c r="D3500" s="30" t="s">
        <v>33</v>
      </c>
      <c r="E3500" s="30" t="s">
        <v>63</v>
      </c>
      <c r="F3500" s="56">
        <v>1636.61</v>
      </c>
      <c r="G3500" s="89"/>
      <c r="H3500" s="32">
        <v>1510803.24999999</v>
      </c>
      <c r="I3500" s="31" t="s">
        <v>64</v>
      </c>
      <c r="J3500" s="30"/>
      <c r="K3500" s="31"/>
      <c r="L3500" s="30">
        <v>202608</v>
      </c>
      <c r="M3500" s="31"/>
      <c r="N3500" s="30">
        <v>202608</v>
      </c>
      <c r="O3500" s="31"/>
      <c r="P3500" s="30"/>
      <c r="Z3500" s="44"/>
      <c r="AA3500" s="44"/>
      <c r="AB3500" s="44"/>
    </row>
    <row r="3501" s="35" customFormat="1" customHeight="1" spans="1:28">
      <c r="A3501" s="30"/>
      <c r="B3501" s="38">
        <v>46241</v>
      </c>
      <c r="C3501" s="69" t="s">
        <v>27</v>
      </c>
      <c r="D3501" s="30" t="s">
        <v>33</v>
      </c>
      <c r="E3501" s="30" t="s">
        <v>51</v>
      </c>
      <c r="F3501" s="56">
        <v>8449.7</v>
      </c>
      <c r="G3501" s="89"/>
      <c r="H3501" s="32">
        <v>1519252.94999999</v>
      </c>
      <c r="I3501" s="31" t="s">
        <v>52</v>
      </c>
      <c r="J3501" s="30"/>
      <c r="K3501" s="31"/>
      <c r="L3501" s="30">
        <v>202608</v>
      </c>
      <c r="M3501" s="31"/>
      <c r="N3501" s="30">
        <v>202608</v>
      </c>
      <c r="O3501" s="31"/>
      <c r="P3501" s="30"/>
      <c r="Z3501" s="44"/>
      <c r="AA3501" s="44"/>
      <c r="AB3501" s="44"/>
    </row>
    <row r="3502" s="35" customFormat="1" customHeight="1" spans="1:28">
      <c r="A3502" s="30"/>
      <c r="B3502" s="38">
        <v>46241</v>
      </c>
      <c r="C3502" s="69" t="s">
        <v>27</v>
      </c>
      <c r="D3502" s="30" t="s">
        <v>33</v>
      </c>
      <c r="E3502" s="30" t="s">
        <v>780</v>
      </c>
      <c r="F3502" s="56">
        <v>2122.31</v>
      </c>
      <c r="G3502" s="89"/>
      <c r="H3502" s="32">
        <v>1521375.25999999</v>
      </c>
      <c r="I3502" s="31" t="s">
        <v>103</v>
      </c>
      <c r="J3502" s="30"/>
      <c r="K3502" s="31"/>
      <c r="L3502" s="30">
        <v>202608</v>
      </c>
      <c r="M3502" s="31"/>
      <c r="N3502" s="30">
        <v>202608</v>
      </c>
      <c r="O3502" s="31"/>
      <c r="P3502" s="30"/>
      <c r="Z3502" s="44"/>
      <c r="AA3502" s="44"/>
      <c r="AB3502" s="44"/>
    </row>
    <row r="3503" s="35" customFormat="1" customHeight="1" spans="1:28">
      <c r="A3503" s="30"/>
      <c r="B3503" s="38">
        <v>46241</v>
      </c>
      <c r="C3503" s="69" t="s">
        <v>27</v>
      </c>
      <c r="D3503" s="30" t="s">
        <v>33</v>
      </c>
      <c r="E3503" s="30" t="s">
        <v>42</v>
      </c>
      <c r="F3503" s="56">
        <v>39186.56</v>
      </c>
      <c r="G3503" s="89"/>
      <c r="H3503" s="32">
        <v>1560561.81999999</v>
      </c>
      <c r="I3503" s="31" t="s">
        <v>43</v>
      </c>
      <c r="J3503" s="30"/>
      <c r="K3503" s="31"/>
      <c r="L3503" s="29">
        <v>202608</v>
      </c>
      <c r="M3503" s="31"/>
      <c r="N3503" s="30">
        <v>202608</v>
      </c>
      <c r="O3503" s="31"/>
      <c r="P3503" s="30"/>
      <c r="Z3503" s="44"/>
      <c r="AA3503" s="44"/>
      <c r="AB3503" s="44"/>
    </row>
    <row r="3504" s="35" customFormat="1" customHeight="1" spans="1:28">
      <c r="A3504" s="30"/>
      <c r="B3504" s="38">
        <v>46241</v>
      </c>
      <c r="C3504" s="69" t="s">
        <v>27</v>
      </c>
      <c r="D3504" s="30" t="s">
        <v>33</v>
      </c>
      <c r="E3504" s="30" t="s">
        <v>61</v>
      </c>
      <c r="F3504" s="56">
        <v>7673.57</v>
      </c>
      <c r="G3504" s="89"/>
      <c r="H3504" s="32">
        <v>1568235.38999999</v>
      </c>
      <c r="I3504" s="31" t="s">
        <v>62</v>
      </c>
      <c r="J3504" s="30"/>
      <c r="K3504" s="31"/>
      <c r="L3504" s="30">
        <v>202608</v>
      </c>
      <c r="M3504" s="31"/>
      <c r="N3504" s="30">
        <v>202608</v>
      </c>
      <c r="O3504" s="31"/>
      <c r="P3504" s="30"/>
      <c r="Z3504" s="44"/>
      <c r="AA3504" s="44"/>
      <c r="AB3504" s="44"/>
    </row>
    <row r="3505" s="35" customFormat="1" customHeight="1" spans="1:28">
      <c r="A3505" s="30"/>
      <c r="B3505" s="38">
        <v>46241</v>
      </c>
      <c r="C3505" s="69" t="s">
        <v>27</v>
      </c>
      <c r="D3505" s="30" t="s">
        <v>33</v>
      </c>
      <c r="E3505" s="39" t="s">
        <v>38</v>
      </c>
      <c r="F3505" s="56">
        <v>941.97</v>
      </c>
      <c r="G3505" s="89"/>
      <c r="H3505" s="32">
        <v>1569177.35999999</v>
      </c>
      <c r="I3505" s="30" t="s">
        <v>39</v>
      </c>
      <c r="J3505" s="30"/>
      <c r="K3505" s="31"/>
      <c r="L3505" s="30">
        <v>202608</v>
      </c>
      <c r="M3505" s="31"/>
      <c r="N3505" s="30">
        <v>202608</v>
      </c>
      <c r="O3505" s="31"/>
      <c r="P3505" s="30"/>
      <c r="Z3505" s="44"/>
      <c r="AA3505" s="44"/>
      <c r="AB3505" s="44"/>
    </row>
    <row r="3506" s="35" customFormat="1" customHeight="1" spans="1:28">
      <c r="A3506" s="30"/>
      <c r="B3506" s="38">
        <v>46241</v>
      </c>
      <c r="C3506" s="69" t="s">
        <v>27</v>
      </c>
      <c r="D3506" s="30" t="s">
        <v>33</v>
      </c>
      <c r="E3506" s="30" t="s">
        <v>65</v>
      </c>
      <c r="F3506" s="56">
        <v>5721.04</v>
      </c>
      <c r="G3506" s="89"/>
      <c r="H3506" s="32">
        <v>1574898.39999999</v>
      </c>
      <c r="I3506" s="31" t="s">
        <v>66</v>
      </c>
      <c r="J3506" s="30"/>
      <c r="K3506" s="31"/>
      <c r="L3506" s="30">
        <v>202608</v>
      </c>
      <c r="M3506" s="31"/>
      <c r="N3506" s="30">
        <v>202608</v>
      </c>
      <c r="O3506" s="31"/>
      <c r="P3506" s="30"/>
      <c r="Z3506" s="44"/>
      <c r="AA3506" s="44"/>
      <c r="AB3506" s="44"/>
    </row>
    <row r="3507" s="35" customFormat="1" customHeight="1" spans="1:28">
      <c r="A3507" s="30"/>
      <c r="B3507" s="38">
        <v>46242</v>
      </c>
      <c r="C3507" s="69" t="s">
        <v>27</v>
      </c>
      <c r="D3507" s="30" t="s">
        <v>33</v>
      </c>
      <c r="E3507" s="30" t="s">
        <v>59</v>
      </c>
      <c r="F3507" s="56">
        <v>2689.78</v>
      </c>
      <c r="G3507" s="89"/>
      <c r="H3507" s="32">
        <v>1577588.17999999</v>
      </c>
      <c r="I3507" s="30" t="s">
        <v>60</v>
      </c>
      <c r="J3507" s="30"/>
      <c r="K3507" s="31"/>
      <c r="L3507" s="30">
        <v>202608</v>
      </c>
      <c r="M3507" s="31"/>
      <c r="N3507" s="30">
        <v>202608</v>
      </c>
      <c r="O3507" s="31"/>
      <c r="P3507" s="30"/>
      <c r="Z3507" s="44"/>
      <c r="AA3507" s="44"/>
      <c r="AB3507" s="44"/>
    </row>
    <row r="3508" s="35" customFormat="1" customHeight="1" spans="1:28">
      <c r="A3508" s="30"/>
      <c r="B3508" s="38">
        <v>46242</v>
      </c>
      <c r="C3508" s="69" t="s">
        <v>27</v>
      </c>
      <c r="D3508" s="30" t="s">
        <v>33</v>
      </c>
      <c r="E3508" s="30" t="s">
        <v>34</v>
      </c>
      <c r="F3508" s="56">
        <v>1170.79</v>
      </c>
      <c r="G3508" s="89"/>
      <c r="H3508" s="32">
        <v>1578758.96999999</v>
      </c>
      <c r="I3508" s="31" t="s">
        <v>35</v>
      </c>
      <c r="J3508" s="30"/>
      <c r="K3508" s="31"/>
      <c r="L3508" s="30">
        <v>202608</v>
      </c>
      <c r="M3508" s="31"/>
      <c r="N3508" s="30">
        <v>202608</v>
      </c>
      <c r="O3508" s="31"/>
      <c r="P3508" s="30"/>
      <c r="Z3508" s="44"/>
      <c r="AA3508" s="44"/>
      <c r="AB3508" s="44"/>
    </row>
    <row r="3509" s="35" customFormat="1" customHeight="1" spans="1:28">
      <c r="A3509" s="30"/>
      <c r="B3509" s="38">
        <v>46242</v>
      </c>
      <c r="C3509" s="69" t="s">
        <v>27</v>
      </c>
      <c r="D3509" s="30" t="s">
        <v>33</v>
      </c>
      <c r="E3509" s="30" t="s">
        <v>44</v>
      </c>
      <c r="F3509" s="56">
        <v>1779.35</v>
      </c>
      <c r="G3509" s="89"/>
      <c r="H3509" s="32">
        <v>1580538.31999999</v>
      </c>
      <c r="I3509" s="31" t="s">
        <v>45</v>
      </c>
      <c r="J3509" s="30"/>
      <c r="K3509" s="31"/>
      <c r="L3509" s="30">
        <v>202608</v>
      </c>
      <c r="M3509" s="31"/>
      <c r="N3509" s="30">
        <v>202608</v>
      </c>
      <c r="O3509" s="31"/>
      <c r="P3509" s="30"/>
      <c r="Z3509" s="44"/>
      <c r="AA3509" s="44"/>
      <c r="AB3509" s="44"/>
    </row>
    <row r="3510" s="35" customFormat="1" customHeight="1" spans="1:28">
      <c r="A3510" s="30"/>
      <c r="B3510" s="38">
        <v>46242</v>
      </c>
      <c r="C3510" s="69" t="s">
        <v>27</v>
      </c>
      <c r="D3510" s="30" t="s">
        <v>33</v>
      </c>
      <c r="E3510" s="30" t="s">
        <v>53</v>
      </c>
      <c r="F3510" s="56">
        <v>10</v>
      </c>
      <c r="G3510" s="89"/>
      <c r="H3510" s="32">
        <v>1580548.31999999</v>
      </c>
      <c r="I3510" s="30" t="s">
        <v>54</v>
      </c>
      <c r="J3510" s="30"/>
      <c r="K3510" s="31"/>
      <c r="L3510" s="30">
        <v>202607</v>
      </c>
      <c r="M3510" s="31"/>
      <c r="N3510" s="30">
        <v>202608</v>
      </c>
      <c r="O3510" s="31"/>
      <c r="P3510" s="30"/>
      <c r="Z3510" s="44"/>
      <c r="AA3510" s="44"/>
      <c r="AB3510" s="44"/>
    </row>
    <row r="3511" s="35" customFormat="1" customHeight="1" spans="1:28">
      <c r="A3511" s="30"/>
      <c r="B3511" s="38">
        <v>46242</v>
      </c>
      <c r="C3511" s="69" t="s">
        <v>27</v>
      </c>
      <c r="D3511" s="30" t="s">
        <v>33</v>
      </c>
      <c r="E3511" s="30" t="s">
        <v>53</v>
      </c>
      <c r="F3511" s="56">
        <v>11853.5</v>
      </c>
      <c r="G3511" s="89"/>
      <c r="H3511" s="32">
        <v>1592401.81999999</v>
      </c>
      <c r="I3511" s="30" t="s">
        <v>54</v>
      </c>
      <c r="J3511" s="30"/>
      <c r="K3511" s="31"/>
      <c r="L3511" s="30">
        <v>202608</v>
      </c>
      <c r="M3511" s="31"/>
      <c r="N3511" s="30">
        <v>202608</v>
      </c>
      <c r="O3511" s="31"/>
      <c r="P3511" s="30"/>
      <c r="Z3511" s="44"/>
      <c r="AA3511" s="44"/>
      <c r="AB3511" s="44"/>
    </row>
    <row r="3512" s="35" customFormat="1" customHeight="1" spans="1:28">
      <c r="A3512" s="30"/>
      <c r="B3512" s="38">
        <v>46242</v>
      </c>
      <c r="C3512" s="69" t="s">
        <v>27</v>
      </c>
      <c r="D3512" s="30" t="s">
        <v>33</v>
      </c>
      <c r="E3512" s="30" t="s">
        <v>57</v>
      </c>
      <c r="F3512" s="56">
        <v>9202.8</v>
      </c>
      <c r="G3512" s="89"/>
      <c r="H3512" s="32">
        <v>1601604.61999999</v>
      </c>
      <c r="I3512" s="31" t="s">
        <v>58</v>
      </c>
      <c r="J3512" s="30"/>
      <c r="K3512" s="31"/>
      <c r="L3512" s="30">
        <v>202608</v>
      </c>
      <c r="M3512" s="31"/>
      <c r="N3512" s="30">
        <v>202608</v>
      </c>
      <c r="O3512" s="31"/>
      <c r="P3512" s="30"/>
      <c r="Z3512" s="44"/>
      <c r="AA3512" s="44"/>
      <c r="AB3512" s="44"/>
    </row>
    <row r="3513" s="35" customFormat="1" customHeight="1" spans="1:28">
      <c r="A3513" s="30"/>
      <c r="B3513" s="38">
        <v>46242</v>
      </c>
      <c r="C3513" s="69" t="s">
        <v>27</v>
      </c>
      <c r="D3513" s="30" t="s">
        <v>33</v>
      </c>
      <c r="E3513" s="30" t="s">
        <v>51</v>
      </c>
      <c r="F3513" s="56">
        <v>5566.15</v>
      </c>
      <c r="G3513" s="89"/>
      <c r="H3513" s="32">
        <v>1607170.76999999</v>
      </c>
      <c r="I3513" s="31" t="s">
        <v>52</v>
      </c>
      <c r="J3513" s="30"/>
      <c r="K3513" s="31"/>
      <c r="L3513" s="30">
        <v>202608</v>
      </c>
      <c r="M3513" s="31"/>
      <c r="N3513" s="30">
        <v>202608</v>
      </c>
      <c r="O3513" s="31"/>
      <c r="P3513" s="30"/>
      <c r="Z3513" s="44"/>
      <c r="AA3513" s="44"/>
      <c r="AB3513" s="44"/>
    </row>
    <row r="3514" s="35" customFormat="1" customHeight="1" spans="1:28">
      <c r="A3514" s="30"/>
      <c r="B3514" s="38">
        <v>46244</v>
      </c>
      <c r="C3514" s="69" t="s">
        <v>27</v>
      </c>
      <c r="D3514" s="30" t="s">
        <v>33</v>
      </c>
      <c r="E3514" s="30" t="s">
        <v>42</v>
      </c>
      <c r="F3514" s="56">
        <v>26554.27</v>
      </c>
      <c r="G3514" s="89"/>
      <c r="H3514" s="32">
        <v>1633725.03999999</v>
      </c>
      <c r="I3514" s="31" t="s">
        <v>43</v>
      </c>
      <c r="J3514" s="30"/>
      <c r="K3514" s="31"/>
      <c r="L3514" s="29">
        <v>202608</v>
      </c>
      <c r="M3514" s="31"/>
      <c r="N3514" s="30">
        <v>202608</v>
      </c>
      <c r="O3514" s="31"/>
      <c r="P3514" s="30"/>
      <c r="Z3514" s="44"/>
      <c r="AA3514" s="44"/>
      <c r="AB3514" s="44"/>
    </row>
    <row r="3515" s="35" customFormat="1" customHeight="1" spans="1:28">
      <c r="A3515" s="30"/>
      <c r="B3515" s="38">
        <v>46244</v>
      </c>
      <c r="C3515" s="69" t="s">
        <v>27</v>
      </c>
      <c r="D3515" s="30" t="s">
        <v>33</v>
      </c>
      <c r="E3515" s="30" t="s">
        <v>55</v>
      </c>
      <c r="F3515" s="56">
        <v>8948.24</v>
      </c>
      <c r="G3515" s="89"/>
      <c r="H3515" s="32">
        <v>1642673.27999999</v>
      </c>
      <c r="I3515" s="31" t="s">
        <v>56</v>
      </c>
      <c r="J3515" s="30"/>
      <c r="K3515" s="31"/>
      <c r="L3515" s="30">
        <v>202608</v>
      </c>
      <c r="M3515" s="31"/>
      <c r="N3515" s="30">
        <v>202608</v>
      </c>
      <c r="O3515" s="31"/>
      <c r="P3515" s="30"/>
      <c r="Z3515" s="44"/>
      <c r="AA3515" s="44"/>
      <c r="AB3515" s="44"/>
    </row>
    <row r="3516" s="35" customFormat="1" customHeight="1" spans="1:28">
      <c r="A3516" s="30"/>
      <c r="B3516" s="38">
        <v>46245</v>
      </c>
      <c r="C3516" s="69" t="s">
        <v>27</v>
      </c>
      <c r="D3516" s="30" t="s">
        <v>33</v>
      </c>
      <c r="E3516" s="30" t="s">
        <v>51</v>
      </c>
      <c r="F3516" s="56">
        <v>5565.46</v>
      </c>
      <c r="G3516" s="89"/>
      <c r="H3516" s="32">
        <v>1648238.73999999</v>
      </c>
      <c r="I3516" s="31" t="s">
        <v>52</v>
      </c>
      <c r="J3516" s="30"/>
      <c r="K3516" s="31"/>
      <c r="L3516" s="30">
        <v>202608</v>
      </c>
      <c r="M3516" s="31"/>
      <c r="N3516" s="30">
        <v>202608</v>
      </c>
      <c r="O3516" s="31"/>
      <c r="P3516" s="30"/>
      <c r="Z3516" s="44"/>
      <c r="AA3516" s="44"/>
      <c r="AB3516" s="44"/>
    </row>
    <row r="3517" s="35" customFormat="1" customHeight="1" spans="1:28">
      <c r="A3517" s="30"/>
      <c r="B3517" s="38">
        <v>46245</v>
      </c>
      <c r="C3517" s="69" t="s">
        <v>27</v>
      </c>
      <c r="D3517" s="30" t="s">
        <v>33</v>
      </c>
      <c r="E3517" s="30" t="s">
        <v>65</v>
      </c>
      <c r="F3517" s="56">
        <v>5161.61</v>
      </c>
      <c r="G3517" s="89"/>
      <c r="H3517" s="32">
        <v>1653400.34999999</v>
      </c>
      <c r="I3517" s="31" t="s">
        <v>66</v>
      </c>
      <c r="J3517" s="30"/>
      <c r="K3517" s="31"/>
      <c r="L3517" s="30">
        <v>202608</v>
      </c>
      <c r="M3517" s="31"/>
      <c r="N3517" s="30">
        <v>202608</v>
      </c>
      <c r="O3517" s="31"/>
      <c r="P3517" s="30"/>
      <c r="Z3517" s="44"/>
      <c r="AA3517" s="44"/>
      <c r="AB3517" s="44"/>
    </row>
    <row r="3518" s="35" customFormat="1" customHeight="1" spans="1:28">
      <c r="A3518" s="30"/>
      <c r="B3518" s="38">
        <v>46223</v>
      </c>
      <c r="C3518" s="69" t="s">
        <v>28</v>
      </c>
      <c r="D3518" s="30" t="s">
        <v>465</v>
      </c>
      <c r="E3518" s="58" t="s">
        <v>85</v>
      </c>
      <c r="F3518" s="56">
        <v>5095.58</v>
      </c>
      <c r="G3518" s="56"/>
      <c r="H3518" s="32">
        <v>284915.829999994</v>
      </c>
      <c r="I3518" s="30" t="s">
        <v>72</v>
      </c>
      <c r="J3518" s="30"/>
      <c r="K3518" s="31"/>
      <c r="L3518" s="30">
        <v>202607</v>
      </c>
      <c r="M3518" s="31"/>
      <c r="N3518" s="30">
        <v>202607</v>
      </c>
      <c r="O3518" s="31"/>
      <c r="P3518" s="30"/>
      <c r="Z3518" s="44"/>
      <c r="AA3518" s="44"/>
      <c r="AB3518" s="44"/>
    </row>
    <row r="3519" s="35" customFormat="1" customHeight="1" spans="1:28">
      <c r="A3519" s="30"/>
      <c r="B3519" s="38">
        <v>46224</v>
      </c>
      <c r="C3519" s="69" t="s">
        <v>28</v>
      </c>
      <c r="D3519" s="30" t="s">
        <v>465</v>
      </c>
      <c r="E3519" s="65" t="s">
        <v>343</v>
      </c>
      <c r="F3519" s="56"/>
      <c r="G3519" s="56">
        <v>2430.56</v>
      </c>
      <c r="H3519" s="32">
        <v>282485.269999994</v>
      </c>
      <c r="I3519" s="30" t="s">
        <v>72</v>
      </c>
      <c r="J3519" s="30"/>
      <c r="K3519" s="31"/>
      <c r="L3519" s="30">
        <v>202607</v>
      </c>
      <c r="M3519" s="31"/>
      <c r="N3519" s="30">
        <v>202607</v>
      </c>
      <c r="O3519" s="31"/>
      <c r="P3519" s="30"/>
      <c r="Z3519" s="44"/>
      <c r="AA3519" s="44"/>
      <c r="AB3519" s="44"/>
    </row>
    <row r="3520" s="35" customFormat="1" customHeight="1" spans="1:28">
      <c r="A3520" s="30"/>
      <c r="B3520" s="38">
        <v>46224</v>
      </c>
      <c r="C3520" s="69" t="s">
        <v>28</v>
      </c>
      <c r="D3520" s="30" t="s">
        <v>465</v>
      </c>
      <c r="E3520" s="65" t="s">
        <v>617</v>
      </c>
      <c r="F3520" s="56"/>
      <c r="G3520" s="56">
        <v>19251.8</v>
      </c>
      <c r="H3520" s="32">
        <v>263233.469999994</v>
      </c>
      <c r="I3520" s="30" t="s">
        <v>72</v>
      </c>
      <c r="J3520" s="30"/>
      <c r="K3520" s="31"/>
      <c r="L3520" s="30">
        <v>202607</v>
      </c>
      <c r="M3520" s="31"/>
      <c r="N3520" s="30">
        <v>202607</v>
      </c>
      <c r="O3520" s="31"/>
      <c r="P3520" s="30"/>
      <c r="Z3520" s="44"/>
      <c r="AA3520" s="44"/>
      <c r="AB3520" s="44"/>
    </row>
    <row r="3521" s="35" customFormat="1" customHeight="1" spans="1:28">
      <c r="A3521" s="30"/>
      <c r="B3521" s="38">
        <v>46224</v>
      </c>
      <c r="C3521" s="69" t="s">
        <v>28</v>
      </c>
      <c r="D3521" s="30" t="s">
        <v>33</v>
      </c>
      <c r="E3521" s="65" t="s">
        <v>781</v>
      </c>
      <c r="F3521" s="57">
        <v>1042.86</v>
      </c>
      <c r="G3521" s="56"/>
      <c r="H3521" s="32">
        <v>264276.329999994</v>
      </c>
      <c r="I3521" s="31" t="s">
        <v>82</v>
      </c>
      <c r="J3521" s="30"/>
      <c r="K3521" s="31"/>
      <c r="L3521" s="30">
        <v>202607</v>
      </c>
      <c r="M3521" s="31"/>
      <c r="N3521" s="30">
        <v>202607</v>
      </c>
      <c r="O3521" s="31"/>
      <c r="P3521" s="30"/>
      <c r="Z3521" s="44"/>
      <c r="AA3521" s="44"/>
      <c r="AB3521" s="44"/>
    </row>
    <row r="3522" s="35" customFormat="1" customHeight="1" spans="1:28">
      <c r="A3522" s="30"/>
      <c r="B3522" s="38">
        <v>46224</v>
      </c>
      <c r="C3522" s="69" t="s">
        <v>28</v>
      </c>
      <c r="D3522" s="30" t="s">
        <v>465</v>
      </c>
      <c r="E3522" s="56" t="s">
        <v>624</v>
      </c>
      <c r="F3522" s="56">
        <v>562.09</v>
      </c>
      <c r="G3522" s="56"/>
      <c r="H3522" s="32">
        <v>264838.419999994</v>
      </c>
      <c r="I3522" s="31" t="s">
        <v>274</v>
      </c>
      <c r="J3522" s="30"/>
      <c r="K3522" s="31"/>
      <c r="L3522" s="30">
        <v>202607</v>
      </c>
      <c r="M3522" s="31"/>
      <c r="N3522" s="30">
        <v>202607</v>
      </c>
      <c r="O3522" s="31"/>
      <c r="P3522" s="30"/>
      <c r="Z3522" s="44"/>
      <c r="AA3522" s="44"/>
      <c r="AB3522" s="44"/>
    </row>
    <row r="3523" s="35" customFormat="1" customHeight="1" spans="1:28">
      <c r="A3523" s="30"/>
      <c r="B3523" s="38">
        <v>46224</v>
      </c>
      <c r="C3523" s="69" t="s">
        <v>28</v>
      </c>
      <c r="D3523" s="30" t="s">
        <v>33</v>
      </c>
      <c r="E3523" s="65" t="s">
        <v>73</v>
      </c>
      <c r="F3523" s="57">
        <v>3592.98</v>
      </c>
      <c r="G3523" s="56"/>
      <c r="H3523" s="32">
        <v>268431.399999995</v>
      </c>
      <c r="I3523" s="31" t="s">
        <v>74</v>
      </c>
      <c r="J3523" s="30"/>
      <c r="K3523" s="31"/>
      <c r="L3523" s="30">
        <v>202607</v>
      </c>
      <c r="M3523" s="31"/>
      <c r="N3523" s="30">
        <v>202607</v>
      </c>
      <c r="O3523" s="31"/>
      <c r="P3523" s="30"/>
      <c r="Z3523" s="44"/>
      <c r="AA3523" s="44"/>
      <c r="AB3523" s="44"/>
    </row>
    <row r="3524" s="35" customFormat="1" customHeight="1" spans="1:28">
      <c r="A3524" s="30"/>
      <c r="B3524" s="38">
        <v>46224</v>
      </c>
      <c r="C3524" s="69" t="s">
        <v>28</v>
      </c>
      <c r="D3524" s="30" t="s">
        <v>33</v>
      </c>
      <c r="E3524" s="58" t="s">
        <v>809</v>
      </c>
      <c r="F3524" s="56">
        <v>259</v>
      </c>
      <c r="G3524" s="56"/>
      <c r="H3524" s="32">
        <v>268690.399999995</v>
      </c>
      <c r="I3524" s="30"/>
      <c r="J3524" s="30"/>
      <c r="K3524" s="31"/>
      <c r="L3524" s="30">
        <v>202607</v>
      </c>
      <c r="M3524" s="58" t="s">
        <v>809</v>
      </c>
      <c r="N3524" s="30">
        <v>202607</v>
      </c>
      <c r="O3524" s="31"/>
      <c r="P3524" s="30"/>
      <c r="Z3524" s="44"/>
      <c r="AA3524" s="44"/>
      <c r="AB3524" s="44"/>
    </row>
    <row r="3525" s="35" customFormat="1" customHeight="1" spans="1:28">
      <c r="A3525" s="30"/>
      <c r="B3525" s="38">
        <v>46224</v>
      </c>
      <c r="C3525" s="69" t="s">
        <v>28</v>
      </c>
      <c r="D3525" s="30" t="s">
        <v>33</v>
      </c>
      <c r="E3525" s="65" t="s">
        <v>79</v>
      </c>
      <c r="F3525" s="57">
        <v>1001.87</v>
      </c>
      <c r="G3525" s="56"/>
      <c r="H3525" s="32">
        <v>269692.269999995</v>
      </c>
      <c r="I3525" s="31" t="s">
        <v>80</v>
      </c>
      <c r="J3525" s="30"/>
      <c r="K3525" s="31"/>
      <c r="L3525" s="30">
        <v>202607</v>
      </c>
      <c r="M3525" s="31"/>
      <c r="N3525" s="30">
        <v>202607</v>
      </c>
      <c r="O3525" s="31"/>
      <c r="P3525" s="30"/>
      <c r="Z3525" s="44"/>
      <c r="AA3525" s="44"/>
      <c r="AB3525" s="44"/>
    </row>
    <row r="3526" s="35" customFormat="1" customHeight="1" spans="1:28">
      <c r="A3526" s="30"/>
      <c r="B3526" s="38">
        <v>46224</v>
      </c>
      <c r="C3526" s="69" t="s">
        <v>28</v>
      </c>
      <c r="D3526" s="30" t="s">
        <v>33</v>
      </c>
      <c r="E3526" s="58" t="s">
        <v>98</v>
      </c>
      <c r="F3526" s="56">
        <v>835.75</v>
      </c>
      <c r="G3526" s="56"/>
      <c r="H3526" s="32">
        <v>270528.019999995</v>
      </c>
      <c r="I3526" s="30" t="s">
        <v>99</v>
      </c>
      <c r="J3526" s="30"/>
      <c r="K3526" s="31"/>
      <c r="L3526" s="30">
        <v>202607</v>
      </c>
      <c r="M3526" s="31"/>
      <c r="N3526" s="30">
        <v>202607</v>
      </c>
      <c r="O3526" s="31"/>
      <c r="P3526" s="30"/>
      <c r="Z3526" s="44"/>
      <c r="AA3526" s="44"/>
      <c r="AB3526" s="44"/>
    </row>
    <row r="3527" s="35" customFormat="1" customHeight="1" spans="1:28">
      <c r="A3527" s="30"/>
      <c r="B3527" s="38">
        <v>46224</v>
      </c>
      <c r="C3527" s="69" t="s">
        <v>28</v>
      </c>
      <c r="D3527" s="30" t="s">
        <v>33</v>
      </c>
      <c r="E3527" s="58" t="s">
        <v>734</v>
      </c>
      <c r="F3527" s="56"/>
      <c r="G3527" s="56">
        <v>2280</v>
      </c>
      <c r="H3527" s="32">
        <v>268248.019999995</v>
      </c>
      <c r="I3527" s="30" t="s">
        <v>11</v>
      </c>
      <c r="J3527" s="30"/>
      <c r="K3527" s="31"/>
      <c r="L3527" s="30">
        <v>202607</v>
      </c>
      <c r="M3527" s="31"/>
      <c r="N3527" s="30">
        <v>202607</v>
      </c>
      <c r="O3527" s="31"/>
      <c r="P3527" s="30"/>
      <c r="Z3527" s="44"/>
      <c r="AA3527" s="44"/>
      <c r="AB3527" s="44"/>
    </row>
    <row r="3528" s="35" customFormat="1" customHeight="1" spans="1:28">
      <c r="A3528" s="30"/>
      <c r="B3528" s="38">
        <v>46224</v>
      </c>
      <c r="C3528" s="69" t="s">
        <v>28</v>
      </c>
      <c r="D3528" s="30" t="s">
        <v>33</v>
      </c>
      <c r="E3528" s="65" t="s">
        <v>75</v>
      </c>
      <c r="F3528" s="57">
        <v>2101.36</v>
      </c>
      <c r="G3528" s="56"/>
      <c r="H3528" s="32">
        <v>270349.379999995</v>
      </c>
      <c r="I3528" s="30" t="s">
        <v>76</v>
      </c>
      <c r="J3528" s="30"/>
      <c r="K3528" s="31"/>
      <c r="L3528" s="30">
        <v>202607</v>
      </c>
      <c r="M3528" s="31"/>
      <c r="N3528" s="30">
        <v>202607</v>
      </c>
      <c r="O3528" s="31"/>
      <c r="P3528" s="30"/>
      <c r="Z3528" s="44"/>
      <c r="AA3528" s="44"/>
      <c r="AB3528" s="44"/>
    </row>
    <row r="3529" s="35" customFormat="1" customHeight="1" spans="1:28">
      <c r="A3529" s="30"/>
      <c r="B3529" s="38">
        <v>46224</v>
      </c>
      <c r="C3529" s="69" t="s">
        <v>28</v>
      </c>
      <c r="D3529" s="30" t="s">
        <v>33</v>
      </c>
      <c r="E3529" s="65" t="s">
        <v>90</v>
      </c>
      <c r="F3529" s="57">
        <v>1870.04</v>
      </c>
      <c r="G3529" s="56"/>
      <c r="H3529" s="32">
        <v>272219.419999995</v>
      </c>
      <c r="I3529" s="31" t="s">
        <v>91</v>
      </c>
      <c r="J3529" s="30"/>
      <c r="K3529" s="31"/>
      <c r="L3529" s="30">
        <v>202607</v>
      </c>
      <c r="M3529" s="31"/>
      <c r="N3529" s="30">
        <v>202607</v>
      </c>
      <c r="O3529" s="31"/>
      <c r="P3529" s="30"/>
      <c r="Z3529" s="44"/>
      <c r="AA3529" s="44"/>
      <c r="AB3529" s="44"/>
    </row>
    <row r="3530" s="35" customFormat="1" customHeight="1" spans="1:28">
      <c r="A3530" s="30"/>
      <c r="B3530" s="38">
        <v>46224</v>
      </c>
      <c r="C3530" s="69" t="s">
        <v>28</v>
      </c>
      <c r="D3530" s="30" t="s">
        <v>33</v>
      </c>
      <c r="E3530" s="65" t="s">
        <v>86</v>
      </c>
      <c r="F3530" s="57">
        <v>1181.14</v>
      </c>
      <c r="G3530" s="56"/>
      <c r="H3530" s="32">
        <v>273400.559999995</v>
      </c>
      <c r="I3530" s="31" t="s">
        <v>87</v>
      </c>
      <c r="J3530" s="30"/>
      <c r="K3530" s="31"/>
      <c r="L3530" s="30">
        <v>202607</v>
      </c>
      <c r="M3530" s="31"/>
      <c r="N3530" s="30">
        <v>202607</v>
      </c>
      <c r="O3530" s="31"/>
      <c r="P3530" s="30"/>
      <c r="Z3530" s="44"/>
      <c r="AA3530" s="44"/>
      <c r="AB3530" s="44"/>
    </row>
    <row r="3531" s="35" customFormat="1" customHeight="1" spans="1:28">
      <c r="A3531" s="30"/>
      <c r="B3531" s="38">
        <v>46224</v>
      </c>
      <c r="C3531" s="69" t="s">
        <v>28</v>
      </c>
      <c r="D3531" s="30" t="s">
        <v>33</v>
      </c>
      <c r="E3531" s="58" t="s">
        <v>511</v>
      </c>
      <c r="F3531" s="57">
        <v>1086</v>
      </c>
      <c r="G3531" s="56"/>
      <c r="H3531" s="32">
        <v>274486.559999995</v>
      </c>
      <c r="I3531" s="30"/>
      <c r="J3531" s="30"/>
      <c r="K3531" s="31"/>
      <c r="L3531" s="30">
        <v>202607</v>
      </c>
      <c r="M3531" s="58" t="s">
        <v>511</v>
      </c>
      <c r="N3531" s="30">
        <v>202607</v>
      </c>
      <c r="O3531" s="31"/>
      <c r="P3531" s="30"/>
      <c r="Z3531" s="44"/>
      <c r="AA3531" s="44"/>
      <c r="AB3531" s="44"/>
    </row>
    <row r="3532" s="35" customFormat="1" customHeight="1" spans="1:28">
      <c r="A3532" s="30"/>
      <c r="B3532" s="38">
        <v>46225</v>
      </c>
      <c r="C3532" s="69" t="s">
        <v>28</v>
      </c>
      <c r="D3532" s="30" t="s">
        <v>33</v>
      </c>
      <c r="E3532" s="65" t="s">
        <v>77</v>
      </c>
      <c r="F3532" s="56">
        <v>938.92</v>
      </c>
      <c r="G3532" s="56"/>
      <c r="H3532" s="32">
        <v>275425.479999995</v>
      </c>
      <c r="I3532" s="31" t="s">
        <v>78</v>
      </c>
      <c r="J3532" s="30"/>
      <c r="K3532" s="31"/>
      <c r="L3532" s="30">
        <v>202607</v>
      </c>
      <c r="M3532" s="31"/>
      <c r="N3532" s="30">
        <v>202607</v>
      </c>
      <c r="O3532" s="31"/>
      <c r="P3532" s="30"/>
      <c r="Z3532" s="44"/>
      <c r="AA3532" s="44"/>
      <c r="AB3532" s="44"/>
    </row>
    <row r="3533" s="35" customFormat="1" customHeight="1" spans="1:28">
      <c r="A3533" s="30"/>
      <c r="B3533" s="38">
        <v>46225</v>
      </c>
      <c r="C3533" s="69" t="s">
        <v>28</v>
      </c>
      <c r="D3533" s="30" t="s">
        <v>33</v>
      </c>
      <c r="E3533" s="65" t="s">
        <v>700</v>
      </c>
      <c r="F3533" s="56">
        <v>544.48</v>
      </c>
      <c r="G3533" s="56"/>
      <c r="H3533" s="32">
        <v>275969.959999995</v>
      </c>
      <c r="I3533" s="31" t="s">
        <v>534</v>
      </c>
      <c r="J3533" s="30"/>
      <c r="K3533" s="31"/>
      <c r="L3533" s="30">
        <v>202607</v>
      </c>
      <c r="M3533" s="31"/>
      <c r="N3533" s="30">
        <v>202607</v>
      </c>
      <c r="O3533" s="31"/>
      <c r="P3533" s="30"/>
      <c r="Z3533" s="44"/>
      <c r="AA3533" s="44"/>
      <c r="AB3533" s="44"/>
    </row>
    <row r="3534" s="35" customFormat="1" customHeight="1" spans="1:28">
      <c r="A3534" s="30"/>
      <c r="B3534" s="38">
        <v>46225</v>
      </c>
      <c r="C3534" s="69" t="s">
        <v>28</v>
      </c>
      <c r="D3534" s="30" t="s">
        <v>33</v>
      </c>
      <c r="E3534" s="65" t="s">
        <v>106</v>
      </c>
      <c r="F3534" s="57">
        <v>1941.75</v>
      </c>
      <c r="G3534" s="56"/>
      <c r="H3534" s="32">
        <v>277911.709999995</v>
      </c>
      <c r="I3534" s="31" t="s">
        <v>107</v>
      </c>
      <c r="J3534" s="30"/>
      <c r="K3534" s="31"/>
      <c r="L3534" s="30">
        <v>202607</v>
      </c>
      <c r="M3534" s="31"/>
      <c r="N3534" s="30">
        <v>202607</v>
      </c>
      <c r="O3534" s="31"/>
      <c r="P3534" s="30"/>
      <c r="Z3534" s="44"/>
      <c r="AA3534" s="44"/>
      <c r="AB3534" s="44"/>
    </row>
    <row r="3535" s="35" customFormat="1" customHeight="1" spans="1:28">
      <c r="A3535" s="30"/>
      <c r="B3535" s="38">
        <v>46225</v>
      </c>
      <c r="C3535" s="69" t="s">
        <v>28</v>
      </c>
      <c r="D3535" s="30" t="s">
        <v>33</v>
      </c>
      <c r="E3535" s="65" t="s">
        <v>83</v>
      </c>
      <c r="F3535" s="57">
        <v>3911.33</v>
      </c>
      <c r="G3535" s="56"/>
      <c r="H3535" s="32">
        <v>281823.039999995</v>
      </c>
      <c r="I3535" s="30" t="s">
        <v>84</v>
      </c>
      <c r="J3535" s="30"/>
      <c r="K3535" s="31"/>
      <c r="L3535" s="30">
        <v>202607</v>
      </c>
      <c r="M3535" s="31"/>
      <c r="N3535" s="30">
        <v>202607</v>
      </c>
      <c r="O3535" s="31"/>
      <c r="P3535" s="30"/>
      <c r="Z3535" s="44"/>
      <c r="AA3535" s="44"/>
      <c r="AB3535" s="44"/>
    </row>
    <row r="3536" s="35" customFormat="1" customHeight="1" spans="1:28">
      <c r="A3536" s="30"/>
      <c r="B3536" s="38">
        <v>46225</v>
      </c>
      <c r="C3536" s="69" t="s">
        <v>28</v>
      </c>
      <c r="D3536" s="30" t="s">
        <v>33</v>
      </c>
      <c r="E3536" s="65" t="s">
        <v>108</v>
      </c>
      <c r="F3536" s="57">
        <v>4413.08</v>
      </c>
      <c r="G3536" s="56"/>
      <c r="H3536" s="32">
        <v>286236.119999995</v>
      </c>
      <c r="I3536" s="30" t="s">
        <v>109</v>
      </c>
      <c r="J3536" s="30"/>
      <c r="K3536" s="31"/>
      <c r="L3536" s="30">
        <v>202607</v>
      </c>
      <c r="M3536" s="31"/>
      <c r="N3536" s="30">
        <v>202607</v>
      </c>
      <c r="O3536" s="31"/>
      <c r="P3536" s="30"/>
      <c r="Z3536" s="44"/>
      <c r="AA3536" s="44"/>
      <c r="AB3536" s="44"/>
    </row>
    <row r="3537" s="35" customFormat="1" customHeight="1" spans="1:28">
      <c r="A3537" s="30"/>
      <c r="B3537" s="38">
        <v>46225</v>
      </c>
      <c r="C3537" s="69" t="s">
        <v>28</v>
      </c>
      <c r="D3537" s="30" t="s">
        <v>33</v>
      </c>
      <c r="E3537" s="65" t="s">
        <v>100</v>
      </c>
      <c r="F3537" s="57">
        <v>3136.09</v>
      </c>
      <c r="G3537" s="56"/>
      <c r="H3537" s="32">
        <v>289372.209999995</v>
      </c>
      <c r="I3537" s="31" t="s">
        <v>101</v>
      </c>
      <c r="J3537" s="30"/>
      <c r="K3537" s="31"/>
      <c r="L3537" s="30">
        <v>202607</v>
      </c>
      <c r="M3537" s="31"/>
      <c r="N3537" s="30">
        <v>202607</v>
      </c>
      <c r="O3537" s="31"/>
      <c r="P3537" s="30"/>
      <c r="Z3537" s="44"/>
      <c r="AA3537" s="44"/>
      <c r="AB3537" s="44"/>
    </row>
    <row r="3538" s="35" customFormat="1" customHeight="1" spans="1:28">
      <c r="A3538" s="30"/>
      <c r="B3538" s="38">
        <v>46225</v>
      </c>
      <c r="C3538" s="69" t="s">
        <v>28</v>
      </c>
      <c r="D3538" s="30" t="s">
        <v>33</v>
      </c>
      <c r="E3538" s="65" t="s">
        <v>108</v>
      </c>
      <c r="F3538" s="56">
        <v>343.5</v>
      </c>
      <c r="G3538" s="56"/>
      <c r="H3538" s="32">
        <v>289715.709999995</v>
      </c>
      <c r="I3538" s="30" t="s">
        <v>109</v>
      </c>
      <c r="J3538" s="30"/>
      <c r="K3538" s="31"/>
      <c r="L3538" s="30">
        <v>202607</v>
      </c>
      <c r="M3538" s="31"/>
      <c r="N3538" s="30">
        <v>202607</v>
      </c>
      <c r="O3538" s="31"/>
      <c r="P3538" s="30"/>
      <c r="Z3538" s="44"/>
      <c r="AA3538" s="44"/>
      <c r="AB3538" s="44"/>
    </row>
    <row r="3539" s="35" customFormat="1" customHeight="1" spans="1:28">
      <c r="A3539" s="30"/>
      <c r="B3539" s="38">
        <v>46227</v>
      </c>
      <c r="C3539" s="69" t="s">
        <v>28</v>
      </c>
      <c r="D3539" s="30" t="s">
        <v>33</v>
      </c>
      <c r="E3539" s="56" t="s">
        <v>743</v>
      </c>
      <c r="F3539" s="56"/>
      <c r="G3539" s="56">
        <v>5512</v>
      </c>
      <c r="H3539" s="32">
        <v>284203.709999995</v>
      </c>
      <c r="I3539" s="30" t="s">
        <v>72</v>
      </c>
      <c r="J3539" s="30"/>
      <c r="K3539" s="31"/>
      <c r="L3539" s="30">
        <v>202607</v>
      </c>
      <c r="M3539" s="31"/>
      <c r="N3539" s="30">
        <v>202607</v>
      </c>
      <c r="O3539" s="31"/>
      <c r="P3539" s="30"/>
      <c r="Z3539" s="44"/>
      <c r="AA3539" s="44"/>
      <c r="AB3539" s="44"/>
    </row>
    <row r="3540" s="35" customFormat="1" customHeight="1" spans="1:28">
      <c r="A3540" s="30"/>
      <c r="B3540" s="38">
        <v>46229</v>
      </c>
      <c r="C3540" s="69" t="s">
        <v>28</v>
      </c>
      <c r="D3540" s="30" t="s">
        <v>33</v>
      </c>
      <c r="E3540" s="58" t="s">
        <v>340</v>
      </c>
      <c r="F3540" s="56">
        <v>296.55</v>
      </c>
      <c r="G3540" s="56"/>
      <c r="H3540" s="32">
        <v>284500.259999995</v>
      </c>
      <c r="I3540" s="30" t="s">
        <v>105</v>
      </c>
      <c r="J3540" s="30"/>
      <c r="K3540" s="31"/>
      <c r="L3540" s="30">
        <v>202607</v>
      </c>
      <c r="M3540" s="31"/>
      <c r="N3540" s="30">
        <v>202607</v>
      </c>
      <c r="O3540" s="31"/>
      <c r="P3540" s="30"/>
      <c r="Z3540" s="44"/>
      <c r="AA3540" s="44"/>
      <c r="AB3540" s="44"/>
    </row>
    <row r="3541" s="35" customFormat="1" customHeight="1" spans="1:28">
      <c r="A3541" s="30"/>
      <c r="B3541" s="38">
        <v>46231</v>
      </c>
      <c r="C3541" s="69" t="s">
        <v>28</v>
      </c>
      <c r="D3541" s="30" t="s">
        <v>33</v>
      </c>
      <c r="E3541" s="58" t="s">
        <v>810</v>
      </c>
      <c r="F3541" s="56"/>
      <c r="G3541" s="56">
        <v>69</v>
      </c>
      <c r="H3541" s="32">
        <v>284431.259999995</v>
      </c>
      <c r="I3541" s="30" t="s">
        <v>58</v>
      </c>
      <c r="J3541" s="30"/>
      <c r="K3541" s="31"/>
      <c r="L3541" s="30">
        <v>202607</v>
      </c>
      <c r="M3541" s="31"/>
      <c r="N3541" s="30">
        <v>202607</v>
      </c>
      <c r="O3541" s="31"/>
      <c r="P3541" s="30"/>
      <c r="Z3541" s="44"/>
      <c r="AA3541" s="44"/>
      <c r="AB3541" s="44"/>
    </row>
    <row r="3542" s="35" customFormat="1" customHeight="1" spans="1:28">
      <c r="A3542" s="30"/>
      <c r="B3542" s="38">
        <v>46231</v>
      </c>
      <c r="C3542" s="69" t="s">
        <v>28</v>
      </c>
      <c r="D3542" s="30" t="s">
        <v>33</v>
      </c>
      <c r="E3542" s="58" t="s">
        <v>811</v>
      </c>
      <c r="F3542" s="56"/>
      <c r="G3542" s="56">
        <v>15</v>
      </c>
      <c r="H3542" s="32">
        <v>284416.259999995</v>
      </c>
      <c r="I3542" s="30" t="s">
        <v>196</v>
      </c>
      <c r="J3542" s="30"/>
      <c r="K3542" s="31"/>
      <c r="L3542" s="30">
        <v>202607</v>
      </c>
      <c r="M3542" s="31"/>
      <c r="N3542" s="30">
        <v>202607</v>
      </c>
      <c r="O3542" s="31"/>
      <c r="P3542" s="30"/>
      <c r="Z3542" s="44"/>
      <c r="AA3542" s="44"/>
      <c r="AB3542" s="44"/>
    </row>
    <row r="3543" s="35" customFormat="1" customHeight="1" spans="1:28">
      <c r="A3543" s="30"/>
      <c r="B3543" s="38">
        <v>46231</v>
      </c>
      <c r="C3543" s="69" t="s">
        <v>28</v>
      </c>
      <c r="D3543" s="30" t="s">
        <v>33</v>
      </c>
      <c r="E3543" s="58" t="s">
        <v>300</v>
      </c>
      <c r="F3543" s="56">
        <v>201.6</v>
      </c>
      <c r="G3543" s="56"/>
      <c r="H3543" s="32">
        <v>284617.859999995</v>
      </c>
      <c r="I3543" s="30"/>
      <c r="J3543" s="30"/>
      <c r="K3543" s="31"/>
      <c r="L3543" s="30">
        <v>202607</v>
      </c>
      <c r="M3543" s="58" t="s">
        <v>300</v>
      </c>
      <c r="N3543" s="30">
        <v>202607</v>
      </c>
      <c r="O3543" s="31"/>
      <c r="P3543" s="30"/>
      <c r="Z3543" s="44"/>
      <c r="AA3543" s="44"/>
      <c r="AB3543" s="44"/>
    </row>
    <row r="3544" s="35" customFormat="1" customHeight="1" spans="1:28">
      <c r="A3544" s="30"/>
      <c r="B3544" s="38">
        <v>46231</v>
      </c>
      <c r="C3544" s="69" t="s">
        <v>28</v>
      </c>
      <c r="D3544" s="30" t="s">
        <v>33</v>
      </c>
      <c r="E3544" s="58" t="s">
        <v>812</v>
      </c>
      <c r="F3544" s="56">
        <v>308</v>
      </c>
      <c r="G3544" s="56"/>
      <c r="H3544" s="32">
        <v>284925.859999995</v>
      </c>
      <c r="I3544" s="30"/>
      <c r="J3544" s="30"/>
      <c r="K3544" s="31"/>
      <c r="L3544" s="30">
        <v>202607</v>
      </c>
      <c r="M3544" s="58" t="s">
        <v>812</v>
      </c>
      <c r="N3544" s="30">
        <v>202607</v>
      </c>
      <c r="O3544" s="31"/>
      <c r="P3544" s="30"/>
      <c r="Z3544" s="44"/>
      <c r="AA3544" s="44"/>
      <c r="AB3544" s="44"/>
    </row>
    <row r="3545" s="35" customFormat="1" customHeight="1" spans="1:28">
      <c r="A3545" s="30"/>
      <c r="B3545" s="38">
        <v>46231</v>
      </c>
      <c r="C3545" s="69" t="s">
        <v>28</v>
      </c>
      <c r="D3545" s="30" t="s">
        <v>33</v>
      </c>
      <c r="E3545" s="65" t="s">
        <v>77</v>
      </c>
      <c r="F3545" s="57">
        <v>1639.26</v>
      </c>
      <c r="G3545" s="56"/>
      <c r="H3545" s="32">
        <v>286565.119999995</v>
      </c>
      <c r="I3545" s="31" t="s">
        <v>78</v>
      </c>
      <c r="J3545" s="30"/>
      <c r="K3545" s="31"/>
      <c r="L3545" s="30">
        <v>202607</v>
      </c>
      <c r="M3545" s="31"/>
      <c r="N3545" s="30">
        <v>202607</v>
      </c>
      <c r="O3545" s="31"/>
      <c r="P3545" s="30"/>
      <c r="Z3545" s="44"/>
      <c r="AA3545" s="44"/>
      <c r="AB3545" s="44"/>
    </row>
    <row r="3546" s="35" customFormat="1" customHeight="1" spans="1:28">
      <c r="A3546" s="30"/>
      <c r="B3546" s="38">
        <v>46231</v>
      </c>
      <c r="C3546" s="69" t="s">
        <v>28</v>
      </c>
      <c r="D3546" s="30" t="s">
        <v>33</v>
      </c>
      <c r="E3546" s="58" t="s">
        <v>813</v>
      </c>
      <c r="F3546" s="56"/>
      <c r="G3546" s="56">
        <v>2368</v>
      </c>
      <c r="H3546" s="32">
        <v>284197.119999995</v>
      </c>
      <c r="I3546" s="30"/>
      <c r="J3546" s="30"/>
      <c r="K3546" s="31"/>
      <c r="L3546" s="30">
        <v>202607</v>
      </c>
      <c r="M3546" s="31"/>
      <c r="N3546" s="30">
        <v>202607</v>
      </c>
      <c r="O3546" s="31"/>
      <c r="P3546" s="30"/>
      <c r="Z3546" s="44"/>
      <c r="AA3546" s="44"/>
      <c r="AB3546" s="44"/>
    </row>
    <row r="3547" s="35" customFormat="1" customHeight="1" spans="1:28">
      <c r="A3547" s="30"/>
      <c r="B3547" s="38">
        <v>46231</v>
      </c>
      <c r="C3547" s="69" t="s">
        <v>28</v>
      </c>
      <c r="D3547" s="30" t="s">
        <v>33</v>
      </c>
      <c r="E3547" s="58" t="s">
        <v>814</v>
      </c>
      <c r="F3547" s="56"/>
      <c r="G3547" s="56">
        <v>668</v>
      </c>
      <c r="H3547" s="32">
        <v>283529.119999995</v>
      </c>
      <c r="I3547" s="30" t="s">
        <v>11</v>
      </c>
      <c r="J3547" s="30"/>
      <c r="K3547" s="31"/>
      <c r="L3547" s="30">
        <v>202607</v>
      </c>
      <c r="M3547" s="31"/>
      <c r="N3547" s="30">
        <v>202607</v>
      </c>
      <c r="O3547" s="31"/>
      <c r="P3547" s="30"/>
      <c r="Z3547" s="44"/>
      <c r="AA3547" s="44"/>
      <c r="AB3547" s="44"/>
    </row>
    <row r="3548" s="35" customFormat="1" customHeight="1" spans="1:28">
      <c r="A3548" s="30"/>
      <c r="B3548" s="38">
        <v>46231</v>
      </c>
      <c r="C3548" s="69" t="s">
        <v>28</v>
      </c>
      <c r="D3548" s="30" t="s">
        <v>33</v>
      </c>
      <c r="E3548" s="58" t="s">
        <v>815</v>
      </c>
      <c r="F3548" s="56"/>
      <c r="G3548" s="56">
        <v>6000</v>
      </c>
      <c r="H3548" s="32">
        <v>277529.119999995</v>
      </c>
      <c r="I3548" s="30" t="s">
        <v>235</v>
      </c>
      <c r="J3548" s="30"/>
      <c r="K3548" s="31"/>
      <c r="L3548" s="30">
        <v>202607</v>
      </c>
      <c r="M3548" s="31"/>
      <c r="N3548" s="30">
        <v>202607</v>
      </c>
      <c r="O3548" s="31"/>
      <c r="P3548" s="30"/>
      <c r="Z3548" s="44"/>
      <c r="AA3548" s="44"/>
      <c r="AB3548" s="44"/>
    </row>
    <row r="3549" s="35" customFormat="1" customHeight="1" spans="1:28">
      <c r="A3549" s="30"/>
      <c r="B3549" s="38">
        <v>46231</v>
      </c>
      <c r="C3549" s="69" t="s">
        <v>28</v>
      </c>
      <c r="D3549" s="30" t="s">
        <v>33</v>
      </c>
      <c r="E3549" s="58" t="s">
        <v>816</v>
      </c>
      <c r="F3549" s="56"/>
      <c r="G3549" s="56">
        <v>8233.22</v>
      </c>
      <c r="H3549" s="32">
        <v>269295.899999995</v>
      </c>
      <c r="I3549" s="30" t="s">
        <v>11</v>
      </c>
      <c r="J3549" s="30"/>
      <c r="K3549" s="31"/>
      <c r="L3549" s="30">
        <v>202607</v>
      </c>
      <c r="M3549" s="31"/>
      <c r="N3549" s="30">
        <v>202607</v>
      </c>
      <c r="O3549" s="31"/>
      <c r="P3549" s="30"/>
      <c r="Z3549" s="44"/>
      <c r="AA3549" s="44"/>
      <c r="AB3549" s="44"/>
    </row>
    <row r="3550" s="35" customFormat="1" customHeight="1" spans="1:28">
      <c r="A3550" s="30"/>
      <c r="B3550" s="38">
        <v>46231</v>
      </c>
      <c r="C3550" s="69" t="s">
        <v>28</v>
      </c>
      <c r="D3550" s="30" t="s">
        <v>33</v>
      </c>
      <c r="E3550" s="58" t="s">
        <v>817</v>
      </c>
      <c r="F3550" s="56"/>
      <c r="G3550" s="57">
        <v>5000</v>
      </c>
      <c r="H3550" s="32">
        <v>264295.899999995</v>
      </c>
      <c r="I3550" s="30" t="s">
        <v>109</v>
      </c>
      <c r="J3550" s="30"/>
      <c r="K3550" s="31"/>
      <c r="L3550" s="30">
        <v>202607</v>
      </c>
      <c r="M3550" s="31"/>
      <c r="N3550" s="30">
        <v>202607</v>
      </c>
      <c r="O3550" s="31"/>
      <c r="P3550" s="30"/>
      <c r="Z3550" s="44"/>
      <c r="AA3550" s="44"/>
      <c r="AB3550" s="44"/>
    </row>
    <row r="3551" s="35" customFormat="1" customHeight="1" spans="1:28">
      <c r="A3551" s="30"/>
      <c r="B3551" s="38">
        <v>46231</v>
      </c>
      <c r="C3551" s="69" t="s">
        <v>28</v>
      </c>
      <c r="D3551" s="30" t="s">
        <v>33</v>
      </c>
      <c r="E3551" s="58" t="s">
        <v>817</v>
      </c>
      <c r="F3551" s="56"/>
      <c r="G3551" s="57">
        <v>3500</v>
      </c>
      <c r="H3551" s="32">
        <v>260795.899999995</v>
      </c>
      <c r="I3551" s="30" t="s">
        <v>109</v>
      </c>
      <c r="J3551" s="30"/>
      <c r="K3551" s="31"/>
      <c r="L3551" s="30">
        <v>202607</v>
      </c>
      <c r="M3551" s="31"/>
      <c r="N3551" s="30">
        <v>202607</v>
      </c>
      <c r="O3551" s="31"/>
      <c r="P3551" s="30"/>
      <c r="Z3551" s="44"/>
      <c r="AA3551" s="44"/>
      <c r="AB3551" s="44"/>
    </row>
    <row r="3552" s="35" customFormat="1" customHeight="1" spans="1:28">
      <c r="A3552" s="30"/>
      <c r="B3552" s="38">
        <v>46231</v>
      </c>
      <c r="C3552" s="69" t="s">
        <v>28</v>
      </c>
      <c r="D3552" s="30" t="s">
        <v>33</v>
      </c>
      <c r="E3552" s="58" t="s">
        <v>818</v>
      </c>
      <c r="F3552" s="56"/>
      <c r="G3552" s="57">
        <v>9500</v>
      </c>
      <c r="H3552" s="32">
        <v>251295.899999995</v>
      </c>
      <c r="I3552" s="30" t="s">
        <v>196</v>
      </c>
      <c r="J3552" s="30"/>
      <c r="K3552" s="31"/>
      <c r="L3552" s="30">
        <v>202607</v>
      </c>
      <c r="M3552" s="31"/>
      <c r="N3552" s="30">
        <v>202607</v>
      </c>
      <c r="O3552" s="31"/>
      <c r="P3552" s="30"/>
      <c r="Z3552" s="44"/>
      <c r="AA3552" s="44"/>
      <c r="AB3552" s="44"/>
    </row>
    <row r="3553" s="35" customFormat="1" customHeight="1" spans="1:28">
      <c r="A3553" s="30"/>
      <c r="B3553" s="38">
        <v>46231</v>
      </c>
      <c r="C3553" s="69" t="s">
        <v>28</v>
      </c>
      <c r="D3553" s="30" t="s">
        <v>33</v>
      </c>
      <c r="E3553" s="58" t="s">
        <v>305</v>
      </c>
      <c r="F3553" s="56"/>
      <c r="G3553" s="90">
        <v>5000</v>
      </c>
      <c r="H3553" s="32">
        <v>246295.899999995</v>
      </c>
      <c r="I3553" s="30" t="s">
        <v>11</v>
      </c>
      <c r="J3553" s="30"/>
      <c r="K3553" s="31"/>
      <c r="L3553" s="30">
        <v>202608</v>
      </c>
      <c r="M3553" s="31"/>
      <c r="N3553" s="30">
        <v>202607</v>
      </c>
      <c r="O3553" s="31"/>
      <c r="P3553" s="30"/>
      <c r="Z3553" s="44"/>
      <c r="AA3553" s="44"/>
      <c r="AB3553" s="44"/>
    </row>
    <row r="3554" s="35" customFormat="1" customHeight="1" spans="1:28">
      <c r="A3554" s="30"/>
      <c r="B3554" s="38">
        <v>46231</v>
      </c>
      <c r="C3554" s="69" t="s">
        <v>28</v>
      </c>
      <c r="D3554" s="30" t="s">
        <v>33</v>
      </c>
      <c r="E3554" s="58" t="s">
        <v>305</v>
      </c>
      <c r="F3554" s="56"/>
      <c r="G3554" s="90">
        <v>4718.52</v>
      </c>
      <c r="H3554" s="32">
        <v>241577.379999995</v>
      </c>
      <c r="I3554" s="30" t="s">
        <v>11</v>
      </c>
      <c r="J3554" s="30"/>
      <c r="K3554" s="31"/>
      <c r="L3554" s="30">
        <v>202608</v>
      </c>
      <c r="M3554" s="31"/>
      <c r="N3554" s="30">
        <v>202607</v>
      </c>
      <c r="O3554" s="31"/>
      <c r="P3554" s="30"/>
      <c r="Z3554" s="44"/>
      <c r="AA3554" s="44"/>
      <c r="AB3554" s="44"/>
    </row>
    <row r="3555" s="35" customFormat="1" customHeight="1" spans="1:28">
      <c r="A3555" s="30"/>
      <c r="B3555" s="38">
        <v>46233</v>
      </c>
      <c r="C3555" s="69" t="s">
        <v>28</v>
      </c>
      <c r="D3555" s="30" t="s">
        <v>33</v>
      </c>
      <c r="E3555" s="58" t="s">
        <v>819</v>
      </c>
      <c r="F3555" s="56">
        <v>768</v>
      </c>
      <c r="G3555" s="56"/>
      <c r="H3555" s="32">
        <v>242345.379999995</v>
      </c>
      <c r="I3555" s="30"/>
      <c r="J3555" s="30"/>
      <c r="K3555" s="31"/>
      <c r="L3555" s="30">
        <v>202607</v>
      </c>
      <c r="M3555" s="31"/>
      <c r="N3555" s="30">
        <v>202607</v>
      </c>
      <c r="O3555" s="31"/>
      <c r="P3555" s="30"/>
      <c r="Z3555" s="44"/>
      <c r="AA3555" s="44"/>
      <c r="AB3555" s="44"/>
    </row>
    <row r="3556" s="35" customFormat="1" customHeight="1" spans="1:28">
      <c r="A3556" s="30"/>
      <c r="B3556" s="38">
        <v>46234</v>
      </c>
      <c r="C3556" s="69" t="s">
        <v>28</v>
      </c>
      <c r="D3556" s="30" t="s">
        <v>33</v>
      </c>
      <c r="E3556" s="58" t="s">
        <v>820</v>
      </c>
      <c r="F3556" s="56"/>
      <c r="G3556" s="57">
        <v>2453</v>
      </c>
      <c r="H3556" s="32">
        <v>239892.379999995</v>
      </c>
      <c r="I3556" s="30" t="s">
        <v>264</v>
      </c>
      <c r="J3556" s="30"/>
      <c r="K3556" s="31"/>
      <c r="L3556" s="30">
        <v>202607</v>
      </c>
      <c r="M3556" s="31"/>
      <c r="N3556" s="30">
        <v>202607</v>
      </c>
      <c r="O3556" s="31"/>
      <c r="P3556" s="30"/>
      <c r="Z3556" s="44"/>
      <c r="AA3556" s="44"/>
      <c r="AB3556" s="44"/>
    </row>
    <row r="3557" s="35" customFormat="1" customHeight="1" spans="1:28">
      <c r="A3557" s="30"/>
      <c r="B3557" s="38">
        <v>46235</v>
      </c>
      <c r="C3557" s="69" t="s">
        <v>28</v>
      </c>
      <c r="D3557" s="30" t="s">
        <v>33</v>
      </c>
      <c r="E3557" s="65" t="s">
        <v>781</v>
      </c>
      <c r="F3557" s="57">
        <v>1423.93</v>
      </c>
      <c r="G3557" s="56"/>
      <c r="H3557" s="32">
        <v>241316.309999995</v>
      </c>
      <c r="I3557" s="31" t="s">
        <v>82</v>
      </c>
      <c r="J3557" s="30"/>
      <c r="K3557" s="31"/>
      <c r="L3557" s="30">
        <v>202607</v>
      </c>
      <c r="M3557" s="31"/>
      <c r="N3557" s="30">
        <v>202608</v>
      </c>
      <c r="O3557" s="31"/>
      <c r="P3557" s="30"/>
      <c r="Z3557" s="44"/>
      <c r="AA3557" s="44"/>
      <c r="AB3557" s="44"/>
    </row>
    <row r="3558" s="35" customFormat="1" customHeight="1" spans="1:28">
      <c r="A3558" s="30"/>
      <c r="B3558" s="38">
        <v>46235</v>
      </c>
      <c r="C3558" s="69" t="s">
        <v>28</v>
      </c>
      <c r="D3558" s="30" t="s">
        <v>33</v>
      </c>
      <c r="E3558" s="65" t="s">
        <v>75</v>
      </c>
      <c r="F3558" s="57">
        <v>3425.4</v>
      </c>
      <c r="G3558" s="56"/>
      <c r="H3558" s="32">
        <v>244741.709999995</v>
      </c>
      <c r="I3558" s="30" t="s">
        <v>76</v>
      </c>
      <c r="J3558" s="30"/>
      <c r="K3558" s="31"/>
      <c r="L3558" s="30">
        <v>202607</v>
      </c>
      <c r="M3558" s="31"/>
      <c r="N3558" s="30">
        <v>202608</v>
      </c>
      <c r="O3558" s="31"/>
      <c r="P3558" s="30"/>
      <c r="Z3558" s="44"/>
      <c r="AA3558" s="44"/>
      <c r="AB3558" s="44"/>
    </row>
    <row r="3559" s="35" customFormat="1" customHeight="1" spans="1:28">
      <c r="A3559" s="30"/>
      <c r="B3559" s="38">
        <v>46235</v>
      </c>
      <c r="C3559" s="69" t="s">
        <v>28</v>
      </c>
      <c r="D3559" s="30" t="s">
        <v>33</v>
      </c>
      <c r="E3559" s="58" t="s">
        <v>612</v>
      </c>
      <c r="F3559" s="57">
        <v>1681</v>
      </c>
      <c r="G3559" s="56"/>
      <c r="H3559" s="32">
        <v>246422.709999995</v>
      </c>
      <c r="I3559" s="30" t="s">
        <v>11</v>
      </c>
      <c r="J3559" s="30"/>
      <c r="K3559" s="31"/>
      <c r="L3559" s="30">
        <v>202607</v>
      </c>
      <c r="M3559" s="31"/>
      <c r="N3559" s="30">
        <v>202608</v>
      </c>
      <c r="O3559" s="31"/>
      <c r="P3559" s="30"/>
      <c r="Z3559" s="44"/>
      <c r="AA3559" s="44"/>
      <c r="AB3559" s="44"/>
    </row>
    <row r="3560" s="35" customFormat="1" customHeight="1" spans="1:28">
      <c r="A3560" s="30"/>
      <c r="B3560" s="38">
        <v>46235</v>
      </c>
      <c r="C3560" s="69" t="s">
        <v>28</v>
      </c>
      <c r="D3560" s="30" t="s">
        <v>33</v>
      </c>
      <c r="E3560" s="58" t="s">
        <v>612</v>
      </c>
      <c r="F3560" s="56">
        <v>538</v>
      </c>
      <c r="G3560" s="56"/>
      <c r="H3560" s="32">
        <v>246960.709999995</v>
      </c>
      <c r="I3560" s="30" t="s">
        <v>11</v>
      </c>
      <c r="J3560" s="30"/>
      <c r="K3560" s="31"/>
      <c r="L3560" s="30">
        <v>202607</v>
      </c>
      <c r="M3560" s="31"/>
      <c r="N3560" s="30">
        <v>202608</v>
      </c>
      <c r="O3560" s="31"/>
      <c r="P3560" s="30"/>
      <c r="Z3560" s="44"/>
      <c r="AA3560" s="44"/>
      <c r="AB3560" s="44"/>
    </row>
    <row r="3561" s="35" customFormat="1" customHeight="1" spans="1:28">
      <c r="A3561" s="30"/>
      <c r="B3561" s="38">
        <v>46235</v>
      </c>
      <c r="C3561" s="69" t="s">
        <v>28</v>
      </c>
      <c r="D3561" s="30" t="s">
        <v>33</v>
      </c>
      <c r="E3561" s="65" t="s">
        <v>73</v>
      </c>
      <c r="F3561" s="57">
        <v>3616.05</v>
      </c>
      <c r="G3561" s="56"/>
      <c r="H3561" s="32">
        <v>250576.759999995</v>
      </c>
      <c r="I3561" s="31" t="s">
        <v>74</v>
      </c>
      <c r="J3561" s="30"/>
      <c r="K3561" s="31"/>
      <c r="L3561" s="30">
        <v>202607</v>
      </c>
      <c r="M3561" s="31"/>
      <c r="N3561" s="30">
        <v>202608</v>
      </c>
      <c r="O3561" s="31"/>
      <c r="P3561" s="30"/>
      <c r="Z3561" s="44"/>
      <c r="AA3561" s="44"/>
      <c r="AB3561" s="44"/>
    </row>
    <row r="3562" s="35" customFormat="1" customHeight="1" spans="1:28">
      <c r="A3562" s="30"/>
      <c r="B3562" s="38">
        <v>46235</v>
      </c>
      <c r="C3562" s="69" t="s">
        <v>28</v>
      </c>
      <c r="D3562" s="30" t="s">
        <v>33</v>
      </c>
      <c r="E3562" s="58" t="s">
        <v>85</v>
      </c>
      <c r="F3562" s="57">
        <v>10075.09</v>
      </c>
      <c r="G3562" s="56"/>
      <c r="H3562" s="32">
        <v>260651.849999995</v>
      </c>
      <c r="I3562" s="30" t="s">
        <v>72</v>
      </c>
      <c r="J3562" s="30"/>
      <c r="K3562" s="31"/>
      <c r="L3562" s="30">
        <v>202607</v>
      </c>
      <c r="M3562" s="31"/>
      <c r="N3562" s="30">
        <v>202608</v>
      </c>
      <c r="O3562" s="31"/>
      <c r="P3562" s="30"/>
      <c r="Z3562" s="44"/>
      <c r="AA3562" s="44"/>
      <c r="AB3562" s="44"/>
    </row>
    <row r="3563" s="35" customFormat="1" customHeight="1" spans="1:28">
      <c r="A3563" s="30"/>
      <c r="B3563" s="38">
        <v>46235</v>
      </c>
      <c r="C3563" s="69" t="s">
        <v>28</v>
      </c>
      <c r="D3563" s="30" t="s">
        <v>33</v>
      </c>
      <c r="E3563" s="65" t="s">
        <v>86</v>
      </c>
      <c r="F3563" s="56">
        <v>476.96</v>
      </c>
      <c r="G3563" s="56"/>
      <c r="H3563" s="32">
        <v>261128.809999995</v>
      </c>
      <c r="I3563" s="31" t="s">
        <v>87</v>
      </c>
      <c r="J3563" s="30"/>
      <c r="K3563" s="31"/>
      <c r="L3563" s="30">
        <v>202607</v>
      </c>
      <c r="M3563" s="31"/>
      <c r="N3563" s="30">
        <v>202608</v>
      </c>
      <c r="O3563" s="31"/>
      <c r="P3563" s="30"/>
      <c r="Z3563" s="44"/>
      <c r="AA3563" s="44"/>
      <c r="AB3563" s="44"/>
    </row>
    <row r="3564" s="35" customFormat="1" customHeight="1" spans="1:28">
      <c r="A3564" s="30"/>
      <c r="B3564" s="38">
        <v>46235</v>
      </c>
      <c r="C3564" s="69" t="s">
        <v>28</v>
      </c>
      <c r="D3564" s="30" t="s">
        <v>33</v>
      </c>
      <c r="E3564" s="65" t="s">
        <v>79</v>
      </c>
      <c r="F3564" s="57">
        <v>1487.59</v>
      </c>
      <c r="G3564" s="56"/>
      <c r="H3564" s="32">
        <v>262616.399999995</v>
      </c>
      <c r="I3564" s="31" t="s">
        <v>80</v>
      </c>
      <c r="J3564" s="30"/>
      <c r="K3564" s="31"/>
      <c r="L3564" s="30">
        <v>202607</v>
      </c>
      <c r="M3564" s="31"/>
      <c r="N3564" s="30">
        <v>202608</v>
      </c>
      <c r="O3564" s="31"/>
      <c r="P3564" s="30"/>
      <c r="Z3564" s="44"/>
      <c r="AA3564" s="44"/>
      <c r="AB3564" s="44"/>
    </row>
    <row r="3565" s="35" customFormat="1" customHeight="1" spans="1:28">
      <c r="A3565" s="30"/>
      <c r="B3565" s="38">
        <v>46235</v>
      </c>
      <c r="C3565" s="69" t="s">
        <v>28</v>
      </c>
      <c r="D3565" s="30" t="s">
        <v>33</v>
      </c>
      <c r="E3565" s="65" t="s">
        <v>624</v>
      </c>
      <c r="F3565" s="56">
        <v>0.02</v>
      </c>
      <c r="G3565" s="56"/>
      <c r="H3565" s="32">
        <v>262616.419999994</v>
      </c>
      <c r="I3565" s="31" t="s">
        <v>274</v>
      </c>
      <c r="J3565" s="30"/>
      <c r="K3565" s="31"/>
      <c r="L3565" s="30">
        <v>202607</v>
      </c>
      <c r="M3565" s="31"/>
      <c r="N3565" s="30">
        <v>202608</v>
      </c>
      <c r="O3565" s="31"/>
      <c r="P3565" s="30"/>
      <c r="Z3565" s="44"/>
      <c r="AA3565" s="44"/>
      <c r="AB3565" s="44"/>
    </row>
    <row r="3566" s="35" customFormat="1" customHeight="1" spans="1:28">
      <c r="A3566" s="30"/>
      <c r="B3566" s="38">
        <v>46236</v>
      </c>
      <c r="C3566" s="69" t="s">
        <v>28</v>
      </c>
      <c r="D3566" s="30" t="s">
        <v>33</v>
      </c>
      <c r="E3566" s="58" t="s">
        <v>693</v>
      </c>
      <c r="F3566" s="56"/>
      <c r="G3566" s="56">
        <v>20</v>
      </c>
      <c r="H3566" s="32">
        <v>262596.419999994</v>
      </c>
      <c r="I3566" s="30" t="s">
        <v>11</v>
      </c>
      <c r="J3566" s="30"/>
      <c r="K3566" s="31"/>
      <c r="L3566" s="30">
        <v>202607</v>
      </c>
      <c r="M3566" s="31"/>
      <c r="N3566" s="30">
        <v>202608</v>
      </c>
      <c r="O3566" s="31"/>
      <c r="P3566" s="30"/>
      <c r="Z3566" s="44"/>
      <c r="AA3566" s="44"/>
      <c r="AB3566" s="44"/>
    </row>
    <row r="3567" s="35" customFormat="1" customHeight="1" spans="1:28">
      <c r="A3567" s="30"/>
      <c r="B3567" s="38">
        <v>46236</v>
      </c>
      <c r="C3567" s="69" t="s">
        <v>28</v>
      </c>
      <c r="D3567" s="30" t="s">
        <v>33</v>
      </c>
      <c r="E3567" s="65" t="s">
        <v>100</v>
      </c>
      <c r="F3567" s="57">
        <v>9784.65</v>
      </c>
      <c r="G3567" s="56"/>
      <c r="H3567" s="32">
        <v>272381.069999995</v>
      </c>
      <c r="I3567" s="31" t="s">
        <v>101</v>
      </c>
      <c r="J3567" s="30"/>
      <c r="K3567" s="31"/>
      <c r="L3567" s="30">
        <v>202607</v>
      </c>
      <c r="M3567" s="31"/>
      <c r="N3567" s="30">
        <v>202608</v>
      </c>
      <c r="O3567" s="31"/>
      <c r="P3567" s="30"/>
      <c r="Z3567" s="44"/>
      <c r="AA3567" s="44"/>
      <c r="AB3567" s="44"/>
    </row>
    <row r="3568" s="35" customFormat="1" customHeight="1" spans="1:28">
      <c r="A3568" s="30"/>
      <c r="B3568" s="38">
        <v>46236</v>
      </c>
      <c r="C3568" s="69" t="s">
        <v>28</v>
      </c>
      <c r="D3568" s="30" t="s">
        <v>33</v>
      </c>
      <c r="E3568" s="58" t="s">
        <v>98</v>
      </c>
      <c r="F3568" s="57">
        <v>1227.32</v>
      </c>
      <c r="G3568" s="56"/>
      <c r="H3568" s="32">
        <v>273608.389999995</v>
      </c>
      <c r="I3568" s="31" t="s">
        <v>99</v>
      </c>
      <c r="J3568" s="30"/>
      <c r="K3568" s="31"/>
      <c r="L3568" s="30">
        <v>202607</v>
      </c>
      <c r="M3568" s="31"/>
      <c r="N3568" s="30">
        <v>202608</v>
      </c>
      <c r="O3568" s="31"/>
      <c r="P3568" s="30"/>
      <c r="Z3568" s="44"/>
      <c r="AA3568" s="44"/>
      <c r="AB3568" s="44"/>
    </row>
    <row r="3569" s="35" customFormat="1" customHeight="1" spans="1:28">
      <c r="A3569" s="30"/>
      <c r="B3569" s="38">
        <v>46236</v>
      </c>
      <c r="C3569" s="69" t="s">
        <v>28</v>
      </c>
      <c r="D3569" s="30" t="s">
        <v>33</v>
      </c>
      <c r="E3569" s="65" t="s">
        <v>108</v>
      </c>
      <c r="F3569" s="57">
        <v>8831.12</v>
      </c>
      <c r="G3569" s="56"/>
      <c r="H3569" s="32">
        <v>282439.509999995</v>
      </c>
      <c r="I3569" s="30" t="s">
        <v>109</v>
      </c>
      <c r="J3569" s="30"/>
      <c r="K3569" s="31"/>
      <c r="L3569" s="30">
        <v>202607</v>
      </c>
      <c r="M3569" s="31"/>
      <c r="N3569" s="30">
        <v>202608</v>
      </c>
      <c r="O3569" s="31"/>
      <c r="P3569" s="30"/>
      <c r="Z3569" s="44"/>
      <c r="AA3569" s="44"/>
      <c r="AB3569" s="44"/>
    </row>
    <row r="3570" s="35" customFormat="1" customHeight="1" spans="1:28">
      <c r="A3570" s="30"/>
      <c r="B3570" s="38">
        <v>46236</v>
      </c>
      <c r="C3570" s="69" t="s">
        <v>28</v>
      </c>
      <c r="D3570" s="30" t="s">
        <v>33</v>
      </c>
      <c r="E3570" s="65" t="s">
        <v>700</v>
      </c>
      <c r="F3570" s="56">
        <v>911.4</v>
      </c>
      <c r="G3570" s="56"/>
      <c r="H3570" s="32">
        <v>283350.909999995</v>
      </c>
      <c r="I3570" s="31" t="s">
        <v>534</v>
      </c>
      <c r="J3570" s="30"/>
      <c r="K3570" s="31"/>
      <c r="L3570" s="30">
        <v>202607</v>
      </c>
      <c r="M3570" s="31"/>
      <c r="N3570" s="30">
        <v>202608</v>
      </c>
      <c r="O3570" s="31"/>
      <c r="P3570" s="30"/>
      <c r="Z3570" s="44"/>
      <c r="AA3570" s="44"/>
      <c r="AB3570" s="44"/>
    </row>
    <row r="3571" s="35" customFormat="1" customHeight="1" spans="1:28">
      <c r="A3571" s="30"/>
      <c r="B3571" s="38">
        <v>46236</v>
      </c>
      <c r="C3571" s="69" t="s">
        <v>28</v>
      </c>
      <c r="D3571" s="30" t="s">
        <v>33</v>
      </c>
      <c r="E3571" s="65" t="s">
        <v>77</v>
      </c>
      <c r="F3571" s="57">
        <v>1027.42</v>
      </c>
      <c r="G3571" s="56"/>
      <c r="H3571" s="32">
        <v>284378.329999995</v>
      </c>
      <c r="I3571" s="31" t="s">
        <v>78</v>
      </c>
      <c r="J3571" s="30"/>
      <c r="K3571" s="31"/>
      <c r="L3571" s="30">
        <v>202607</v>
      </c>
      <c r="M3571" s="31"/>
      <c r="N3571" s="30">
        <v>202608</v>
      </c>
      <c r="O3571" s="31"/>
      <c r="P3571" s="30"/>
      <c r="Z3571" s="44"/>
      <c r="AA3571" s="44"/>
      <c r="AB3571" s="44"/>
    </row>
    <row r="3572" s="35" customFormat="1" customHeight="1" spans="1:28">
      <c r="A3572" s="30"/>
      <c r="B3572" s="38">
        <v>46236</v>
      </c>
      <c r="C3572" s="69" t="s">
        <v>28</v>
      </c>
      <c r="D3572" s="30" t="s">
        <v>33</v>
      </c>
      <c r="E3572" s="56" t="s">
        <v>83</v>
      </c>
      <c r="F3572" s="57">
        <v>6410.7</v>
      </c>
      <c r="G3572" s="56"/>
      <c r="H3572" s="32">
        <v>290789.029999996</v>
      </c>
      <c r="I3572" s="30" t="s">
        <v>84</v>
      </c>
      <c r="J3572" s="30"/>
      <c r="K3572" s="31"/>
      <c r="L3572" s="30">
        <v>202607</v>
      </c>
      <c r="M3572" s="31"/>
      <c r="N3572" s="30">
        <v>202608</v>
      </c>
      <c r="O3572" s="31"/>
      <c r="P3572" s="30"/>
      <c r="Z3572" s="44"/>
      <c r="AA3572" s="44"/>
      <c r="AB3572" s="44"/>
    </row>
    <row r="3573" s="35" customFormat="1" customHeight="1" spans="1:28">
      <c r="A3573" s="30"/>
      <c r="B3573" s="38">
        <v>46236</v>
      </c>
      <c r="C3573" s="69" t="s">
        <v>28</v>
      </c>
      <c r="D3573" s="30" t="s">
        <v>33</v>
      </c>
      <c r="E3573" s="65" t="s">
        <v>90</v>
      </c>
      <c r="F3573" s="57">
        <v>3349.08</v>
      </c>
      <c r="G3573" s="56"/>
      <c r="H3573" s="32">
        <v>294138.109999996</v>
      </c>
      <c r="I3573" s="31" t="s">
        <v>91</v>
      </c>
      <c r="J3573" s="30"/>
      <c r="K3573" s="31"/>
      <c r="L3573" s="30">
        <v>202607</v>
      </c>
      <c r="M3573" s="31"/>
      <c r="N3573" s="30">
        <v>202608</v>
      </c>
      <c r="O3573" s="31"/>
      <c r="P3573" s="30"/>
      <c r="Z3573" s="44"/>
      <c r="AA3573" s="44"/>
      <c r="AB3573" s="44"/>
    </row>
    <row r="3574" s="35" customFormat="1" customHeight="1" spans="1:28">
      <c r="A3574" s="30"/>
      <c r="B3574" s="38">
        <v>46236</v>
      </c>
      <c r="C3574" s="69" t="s">
        <v>28</v>
      </c>
      <c r="D3574" s="30" t="s">
        <v>33</v>
      </c>
      <c r="E3574" s="65" t="s">
        <v>106</v>
      </c>
      <c r="F3574" s="57">
        <v>2047.73</v>
      </c>
      <c r="G3574" s="56"/>
      <c r="H3574" s="32">
        <v>296185.839999996</v>
      </c>
      <c r="I3574" s="31" t="s">
        <v>107</v>
      </c>
      <c r="J3574" s="30"/>
      <c r="K3574" s="31"/>
      <c r="L3574" s="30">
        <v>202607</v>
      </c>
      <c r="M3574" s="31"/>
      <c r="N3574" s="30">
        <v>202608</v>
      </c>
      <c r="O3574" s="31"/>
      <c r="P3574" s="30"/>
      <c r="Z3574" s="44"/>
      <c r="AA3574" s="44"/>
      <c r="AB3574" s="44"/>
    </row>
    <row r="3575" s="35" customFormat="1" customHeight="1" spans="1:28">
      <c r="A3575" s="30"/>
      <c r="B3575" s="38">
        <v>46238</v>
      </c>
      <c r="C3575" s="69" t="s">
        <v>28</v>
      </c>
      <c r="D3575" s="30" t="s">
        <v>33</v>
      </c>
      <c r="E3575" s="58" t="s">
        <v>311</v>
      </c>
      <c r="F3575" s="78">
        <v>209</v>
      </c>
      <c r="G3575" s="56"/>
      <c r="H3575" s="32">
        <v>296394.839999996</v>
      </c>
      <c r="I3575" s="30" t="s">
        <v>72</v>
      </c>
      <c r="J3575" s="30"/>
      <c r="K3575" s="31"/>
      <c r="L3575" s="29">
        <v>202608</v>
      </c>
      <c r="M3575" s="31" t="s">
        <v>311</v>
      </c>
      <c r="N3575" s="30">
        <v>202608</v>
      </c>
      <c r="O3575" s="31"/>
      <c r="P3575" s="30"/>
      <c r="Z3575" s="44"/>
      <c r="AA3575" s="44"/>
      <c r="AB3575" s="44"/>
    </row>
    <row r="3576" s="35" customFormat="1" customHeight="1" spans="1:28">
      <c r="A3576" s="30"/>
      <c r="B3576" s="38">
        <v>46238</v>
      </c>
      <c r="C3576" s="69" t="s">
        <v>28</v>
      </c>
      <c r="D3576" s="30" t="s">
        <v>33</v>
      </c>
      <c r="E3576" s="58" t="s">
        <v>775</v>
      </c>
      <c r="F3576" s="56">
        <v>9</v>
      </c>
      <c r="G3576" s="56"/>
      <c r="H3576" s="32">
        <v>296403.839999996</v>
      </c>
      <c r="I3576" s="30"/>
      <c r="J3576" s="30"/>
      <c r="K3576" s="31"/>
      <c r="L3576" s="30">
        <v>202607</v>
      </c>
      <c r="M3576" s="58" t="s">
        <v>775</v>
      </c>
      <c r="N3576" s="30">
        <v>202608</v>
      </c>
      <c r="O3576" s="31"/>
      <c r="P3576" s="30"/>
      <c r="Z3576" s="44"/>
      <c r="AA3576" s="44"/>
      <c r="AB3576" s="44"/>
    </row>
    <row r="3577" s="35" customFormat="1" customHeight="1" spans="1:28">
      <c r="A3577" s="30"/>
      <c r="B3577" s="38">
        <v>46239</v>
      </c>
      <c r="C3577" s="69" t="s">
        <v>28</v>
      </c>
      <c r="D3577" s="30" t="s">
        <v>33</v>
      </c>
      <c r="E3577" s="58" t="s">
        <v>821</v>
      </c>
      <c r="F3577" s="57">
        <v>1295.99</v>
      </c>
      <c r="G3577" s="56"/>
      <c r="H3577" s="32">
        <v>297699.829999996</v>
      </c>
      <c r="I3577" s="30"/>
      <c r="J3577" s="30"/>
      <c r="K3577" s="31"/>
      <c r="L3577" s="30">
        <v>202607</v>
      </c>
      <c r="M3577" s="31"/>
      <c r="N3577" s="30">
        <v>202608</v>
      </c>
      <c r="O3577" s="31"/>
      <c r="P3577" s="30"/>
      <c r="Z3577" s="44"/>
      <c r="AA3577" s="44"/>
      <c r="AB3577" s="44"/>
    </row>
    <row r="3578" s="35" customFormat="1" customHeight="1" spans="1:28">
      <c r="A3578" s="30"/>
      <c r="B3578" s="38">
        <v>46239</v>
      </c>
      <c r="C3578" s="69" t="s">
        <v>28</v>
      </c>
      <c r="D3578" s="30" t="s">
        <v>33</v>
      </c>
      <c r="E3578" s="58" t="s">
        <v>822</v>
      </c>
      <c r="F3578" s="56">
        <v>999</v>
      </c>
      <c r="G3578" s="56"/>
      <c r="H3578" s="32">
        <v>298698.829999996</v>
      </c>
      <c r="I3578" s="30"/>
      <c r="J3578" s="30"/>
      <c r="K3578" s="31"/>
      <c r="L3578" s="30">
        <v>202607</v>
      </c>
      <c r="M3578" s="31"/>
      <c r="N3578" s="30">
        <v>202608</v>
      </c>
      <c r="O3578" s="31"/>
      <c r="P3578" s="30"/>
      <c r="Z3578" s="44"/>
      <c r="AA3578" s="44"/>
      <c r="AB3578" s="44"/>
    </row>
    <row r="3579" s="35" customFormat="1" customHeight="1" spans="1:28">
      <c r="A3579" s="30"/>
      <c r="B3579" s="38">
        <v>46239</v>
      </c>
      <c r="C3579" s="69" t="s">
        <v>28</v>
      </c>
      <c r="D3579" s="30" t="s">
        <v>33</v>
      </c>
      <c r="E3579" s="58" t="s">
        <v>734</v>
      </c>
      <c r="F3579" s="57"/>
      <c r="G3579" s="56">
        <v>3760</v>
      </c>
      <c r="H3579" s="32">
        <v>294938.829999996</v>
      </c>
      <c r="I3579" s="30" t="s">
        <v>11</v>
      </c>
      <c r="J3579" s="30"/>
      <c r="K3579" s="31"/>
      <c r="L3579" s="30">
        <v>202607</v>
      </c>
      <c r="M3579" s="31"/>
      <c r="N3579" s="30">
        <v>202608</v>
      </c>
      <c r="O3579" s="31"/>
      <c r="P3579" s="30"/>
      <c r="Z3579" s="44"/>
      <c r="AA3579" s="44"/>
      <c r="AB3579" s="44"/>
    </row>
    <row r="3580" s="35" customFormat="1" customHeight="1" spans="1:28">
      <c r="A3580" s="30"/>
      <c r="B3580" s="38">
        <v>46239</v>
      </c>
      <c r="C3580" s="69" t="s">
        <v>28</v>
      </c>
      <c r="D3580" s="30" t="s">
        <v>33</v>
      </c>
      <c r="E3580" s="58" t="s">
        <v>823</v>
      </c>
      <c r="F3580" s="56"/>
      <c r="G3580" s="56">
        <v>514</v>
      </c>
      <c r="H3580" s="32">
        <v>294424.829999996</v>
      </c>
      <c r="I3580" s="30" t="s">
        <v>11</v>
      </c>
      <c r="J3580" s="30"/>
      <c r="K3580" s="31"/>
      <c r="L3580" s="30">
        <v>202607</v>
      </c>
      <c r="M3580" s="31"/>
      <c r="N3580" s="30">
        <v>202608</v>
      </c>
      <c r="O3580" s="31"/>
      <c r="P3580" s="30"/>
      <c r="Z3580" s="44"/>
      <c r="AA3580" s="44"/>
      <c r="AB3580" s="44"/>
    </row>
    <row r="3581" s="35" customFormat="1" customHeight="1" spans="1:28">
      <c r="A3581" s="30"/>
      <c r="B3581" s="38">
        <v>46239</v>
      </c>
      <c r="C3581" s="69" t="s">
        <v>28</v>
      </c>
      <c r="D3581" s="30" t="s">
        <v>33</v>
      </c>
      <c r="E3581" s="58" t="s">
        <v>824</v>
      </c>
      <c r="F3581" s="56"/>
      <c r="G3581" s="56">
        <v>156</v>
      </c>
      <c r="H3581" s="32">
        <v>294268.829999996</v>
      </c>
      <c r="I3581" s="30" t="s">
        <v>11</v>
      </c>
      <c r="J3581" s="30"/>
      <c r="K3581" s="31"/>
      <c r="L3581" s="30">
        <v>202607</v>
      </c>
      <c r="M3581" s="31"/>
      <c r="N3581" s="30">
        <v>202608</v>
      </c>
      <c r="O3581" s="31"/>
      <c r="P3581" s="30"/>
      <c r="Z3581" s="44"/>
      <c r="AA3581" s="44"/>
      <c r="AB3581" s="44"/>
    </row>
    <row r="3582" s="35" customFormat="1" customHeight="1" spans="1:28">
      <c r="A3582" s="30"/>
      <c r="B3582" s="38">
        <v>46239</v>
      </c>
      <c r="C3582" s="69" t="s">
        <v>28</v>
      </c>
      <c r="D3582" s="30" t="s">
        <v>33</v>
      </c>
      <c r="E3582" s="58" t="s">
        <v>825</v>
      </c>
      <c r="F3582" s="56"/>
      <c r="G3582" s="57">
        <v>2496</v>
      </c>
      <c r="H3582" s="32">
        <v>291772.829999996</v>
      </c>
      <c r="I3582" s="30" t="s">
        <v>11</v>
      </c>
      <c r="J3582" s="30"/>
      <c r="K3582" s="31"/>
      <c r="L3582" s="30">
        <v>202607</v>
      </c>
      <c r="M3582" s="31"/>
      <c r="N3582" s="30">
        <v>202608</v>
      </c>
      <c r="O3582" s="31"/>
      <c r="P3582" s="30"/>
      <c r="Z3582" s="44"/>
      <c r="AA3582" s="44"/>
      <c r="AB3582" s="44"/>
    </row>
    <row r="3583" s="35" customFormat="1" customHeight="1" spans="1:28">
      <c r="A3583" s="30"/>
      <c r="B3583" s="38">
        <v>46239</v>
      </c>
      <c r="C3583" s="69" t="s">
        <v>28</v>
      </c>
      <c r="D3583" s="30" t="s">
        <v>33</v>
      </c>
      <c r="E3583" s="65" t="s">
        <v>75</v>
      </c>
      <c r="F3583" s="57">
        <v>1527.46</v>
      </c>
      <c r="G3583" s="56"/>
      <c r="H3583" s="32">
        <v>293300.289999996</v>
      </c>
      <c r="I3583" s="30" t="s">
        <v>76</v>
      </c>
      <c r="J3583" s="30"/>
      <c r="K3583" s="31"/>
      <c r="L3583" s="30">
        <v>202608</v>
      </c>
      <c r="M3583" s="31"/>
      <c r="N3583" s="30">
        <v>202608</v>
      </c>
      <c r="O3583" s="31"/>
      <c r="P3583" s="30"/>
      <c r="Z3583" s="44"/>
      <c r="AA3583" s="44"/>
      <c r="AB3583" s="44"/>
    </row>
    <row r="3584" s="35" customFormat="1" customHeight="1" spans="1:28">
      <c r="A3584" s="30"/>
      <c r="B3584" s="38">
        <v>46239</v>
      </c>
      <c r="C3584" s="69" t="s">
        <v>28</v>
      </c>
      <c r="D3584" s="30" t="s">
        <v>33</v>
      </c>
      <c r="E3584" s="65" t="s">
        <v>781</v>
      </c>
      <c r="F3584" s="56">
        <v>403.11</v>
      </c>
      <c r="G3584" s="56"/>
      <c r="H3584" s="32">
        <v>293703.399999997</v>
      </c>
      <c r="I3584" s="31" t="s">
        <v>82</v>
      </c>
      <c r="J3584" s="30"/>
      <c r="K3584" s="31"/>
      <c r="L3584" s="30">
        <v>202608</v>
      </c>
      <c r="M3584" s="31"/>
      <c r="N3584" s="30">
        <v>202608</v>
      </c>
      <c r="O3584" s="31"/>
      <c r="P3584" s="30"/>
      <c r="Z3584" s="44"/>
      <c r="AA3584" s="44"/>
      <c r="AB3584" s="44"/>
    </row>
    <row r="3585" s="35" customFormat="1" customHeight="1" spans="1:28">
      <c r="A3585" s="30"/>
      <c r="B3585" s="38">
        <v>46241</v>
      </c>
      <c r="C3585" s="69" t="s">
        <v>28</v>
      </c>
      <c r="D3585" s="30" t="s">
        <v>33</v>
      </c>
      <c r="E3585" s="58" t="s">
        <v>826</v>
      </c>
      <c r="F3585" s="56"/>
      <c r="G3585" s="57">
        <v>30200</v>
      </c>
      <c r="H3585" s="32">
        <v>263503.399999997</v>
      </c>
      <c r="I3585" s="30" t="s">
        <v>11</v>
      </c>
      <c r="J3585" s="30"/>
      <c r="K3585" s="31"/>
      <c r="L3585" s="30">
        <v>202607</v>
      </c>
      <c r="M3585" s="31"/>
      <c r="N3585" s="30">
        <v>202608</v>
      </c>
      <c r="O3585" s="31"/>
      <c r="P3585" s="30"/>
      <c r="Z3585" s="44"/>
      <c r="AA3585" s="44"/>
      <c r="AB3585" s="44"/>
    </row>
    <row r="3586" s="35" customFormat="1" customHeight="1" spans="1:28">
      <c r="A3586" s="30"/>
      <c r="B3586" s="38">
        <v>46241</v>
      </c>
      <c r="C3586" s="69" t="s">
        <v>28</v>
      </c>
      <c r="D3586" s="30" t="s">
        <v>33</v>
      </c>
      <c r="E3586" s="58" t="s">
        <v>827</v>
      </c>
      <c r="F3586" s="56"/>
      <c r="G3586" s="57">
        <v>4000</v>
      </c>
      <c r="H3586" s="32">
        <v>259503.399999997</v>
      </c>
      <c r="I3586" s="30" t="s">
        <v>221</v>
      </c>
      <c r="J3586" s="30"/>
      <c r="K3586" s="31"/>
      <c r="L3586" s="30">
        <v>202608</v>
      </c>
      <c r="M3586" s="31"/>
      <c r="N3586" s="30">
        <v>202608</v>
      </c>
      <c r="O3586" s="31"/>
      <c r="P3586" s="30"/>
      <c r="Z3586" s="44"/>
      <c r="AA3586" s="44"/>
      <c r="AB3586" s="44"/>
    </row>
    <row r="3587" s="35" customFormat="1" customHeight="1" spans="1:28">
      <c r="A3587" s="30"/>
      <c r="B3587" s="38">
        <v>46241</v>
      </c>
      <c r="C3587" s="69" t="s">
        <v>28</v>
      </c>
      <c r="D3587" s="30" t="s">
        <v>33</v>
      </c>
      <c r="E3587" s="65" t="s">
        <v>73</v>
      </c>
      <c r="F3587" s="57">
        <v>2109.72</v>
      </c>
      <c r="G3587" s="56"/>
      <c r="H3587" s="32">
        <v>261613.119999996</v>
      </c>
      <c r="I3587" s="31" t="s">
        <v>74</v>
      </c>
      <c r="J3587" s="30"/>
      <c r="K3587" s="31"/>
      <c r="L3587" s="30">
        <v>202608</v>
      </c>
      <c r="M3587" s="31"/>
      <c r="N3587" s="30">
        <v>202608</v>
      </c>
      <c r="O3587" s="31"/>
      <c r="P3587" s="30"/>
      <c r="Z3587" s="44"/>
      <c r="AA3587" s="44"/>
      <c r="AB3587" s="44"/>
    </row>
    <row r="3588" s="35" customFormat="1" customHeight="1" spans="1:28">
      <c r="A3588" s="30"/>
      <c r="B3588" s="38">
        <v>46241</v>
      </c>
      <c r="C3588" s="69" t="s">
        <v>28</v>
      </c>
      <c r="D3588" s="30" t="s">
        <v>33</v>
      </c>
      <c r="E3588" s="58" t="s">
        <v>513</v>
      </c>
      <c r="F3588" s="56"/>
      <c r="G3588" s="91">
        <v>4320</v>
      </c>
      <c r="H3588" s="32">
        <v>257293.119999996</v>
      </c>
      <c r="I3588" s="30" t="s">
        <v>72</v>
      </c>
      <c r="J3588" s="30"/>
      <c r="K3588" s="31"/>
      <c r="L3588" s="29">
        <v>202608</v>
      </c>
      <c r="M3588" s="31"/>
      <c r="N3588" s="30">
        <v>202608</v>
      </c>
      <c r="O3588" s="31"/>
      <c r="P3588" s="30"/>
      <c r="Z3588" s="44"/>
      <c r="AA3588" s="44"/>
      <c r="AB3588" s="44"/>
    </row>
    <row r="3589" s="35" customFormat="1" customHeight="1" spans="1:28">
      <c r="A3589" s="30"/>
      <c r="B3589" s="38">
        <v>46241</v>
      </c>
      <c r="C3589" s="69" t="s">
        <v>28</v>
      </c>
      <c r="D3589" s="30" t="s">
        <v>33</v>
      </c>
      <c r="E3589" s="65" t="s">
        <v>79</v>
      </c>
      <c r="F3589" s="90">
        <v>1091.58</v>
      </c>
      <c r="G3589" s="56"/>
      <c r="H3589" s="32">
        <v>258384.699999996</v>
      </c>
      <c r="I3589" s="31" t="s">
        <v>80</v>
      </c>
      <c r="J3589" s="30"/>
      <c r="K3589" s="31"/>
      <c r="L3589" s="29">
        <v>202608</v>
      </c>
      <c r="M3589" s="31"/>
      <c r="N3589" s="30">
        <v>202608</v>
      </c>
      <c r="O3589" s="31"/>
      <c r="P3589" s="30"/>
      <c r="Z3589" s="44"/>
      <c r="AA3589" s="44"/>
      <c r="AB3589" s="44"/>
    </row>
    <row r="3590" s="35" customFormat="1" customHeight="1" spans="1:28">
      <c r="A3590" s="30"/>
      <c r="B3590" s="38">
        <v>46241</v>
      </c>
      <c r="C3590" s="69" t="s">
        <v>28</v>
      </c>
      <c r="D3590" s="30" t="s">
        <v>33</v>
      </c>
      <c r="E3590" s="58" t="s">
        <v>828</v>
      </c>
      <c r="F3590" s="56">
        <v>147</v>
      </c>
      <c r="G3590" s="56"/>
      <c r="H3590" s="32">
        <v>258531.699999996</v>
      </c>
      <c r="I3590" s="30"/>
      <c r="J3590" s="30"/>
      <c r="K3590" s="31"/>
      <c r="L3590" s="30">
        <v>202607</v>
      </c>
      <c r="M3590" s="31"/>
      <c r="N3590" s="30">
        <v>202608</v>
      </c>
      <c r="O3590" s="31"/>
      <c r="P3590" s="30"/>
      <c r="Z3590" s="44"/>
      <c r="AA3590" s="44"/>
      <c r="AB3590" s="44"/>
    </row>
    <row r="3591" s="35" customFormat="1" customHeight="1" spans="1:28">
      <c r="A3591" s="30"/>
      <c r="B3591" s="38">
        <v>46241</v>
      </c>
      <c r="C3591" s="69" t="s">
        <v>28</v>
      </c>
      <c r="D3591" s="30" t="s">
        <v>33</v>
      </c>
      <c r="E3591" s="58" t="s">
        <v>829</v>
      </c>
      <c r="F3591" s="56"/>
      <c r="G3591" s="56">
        <v>1540</v>
      </c>
      <c r="H3591" s="32">
        <v>256991.699999996</v>
      </c>
      <c r="I3591" s="30"/>
      <c r="J3591" s="30"/>
      <c r="K3591" s="31"/>
      <c r="L3591" s="30">
        <v>202607</v>
      </c>
      <c r="M3591" s="31"/>
      <c r="N3591" s="30">
        <v>202608</v>
      </c>
      <c r="O3591" s="31"/>
      <c r="P3591" s="30"/>
      <c r="Z3591" s="44"/>
      <c r="AA3591" s="44"/>
      <c r="AB3591" s="44"/>
    </row>
    <row r="3592" s="35" customFormat="1" customHeight="1" spans="1:28">
      <c r="A3592" s="30"/>
      <c r="B3592" s="38">
        <v>46241</v>
      </c>
      <c r="C3592" s="69" t="s">
        <v>28</v>
      </c>
      <c r="D3592" s="30" t="s">
        <v>33</v>
      </c>
      <c r="E3592" s="58" t="s">
        <v>830</v>
      </c>
      <c r="F3592" s="56"/>
      <c r="G3592" s="56">
        <v>6000</v>
      </c>
      <c r="H3592" s="32">
        <v>250991.699999996</v>
      </c>
      <c r="I3592" s="30"/>
      <c r="J3592" s="30"/>
      <c r="K3592" s="31"/>
      <c r="L3592" s="30">
        <v>202608</v>
      </c>
      <c r="M3592" s="31"/>
      <c r="N3592" s="30">
        <v>202608</v>
      </c>
      <c r="O3592" s="31" t="s">
        <v>124</v>
      </c>
      <c r="P3592" s="30"/>
      <c r="Z3592" s="44"/>
      <c r="AA3592" s="44"/>
      <c r="AB3592" s="44"/>
    </row>
    <row r="3593" s="35" customFormat="1" customHeight="1" spans="1:28">
      <c r="A3593" s="30"/>
      <c r="B3593" s="38">
        <v>46241</v>
      </c>
      <c r="C3593" s="69" t="s">
        <v>28</v>
      </c>
      <c r="D3593" s="30" t="s">
        <v>33</v>
      </c>
      <c r="E3593" s="65" t="s">
        <v>624</v>
      </c>
      <c r="F3593" s="56">
        <v>484.55</v>
      </c>
      <c r="G3593" s="56"/>
      <c r="H3593" s="32">
        <v>251476.249999996</v>
      </c>
      <c r="I3593" s="31" t="s">
        <v>274</v>
      </c>
      <c r="J3593" s="30"/>
      <c r="K3593" s="31"/>
      <c r="L3593" s="30">
        <v>202608</v>
      </c>
      <c r="M3593" s="31"/>
      <c r="N3593" s="30">
        <v>202608</v>
      </c>
      <c r="O3593" s="31"/>
      <c r="P3593" s="30"/>
      <c r="Z3593" s="44"/>
      <c r="AA3593" s="44"/>
      <c r="AB3593" s="44"/>
    </row>
    <row r="3594" s="35" customFormat="1" customHeight="1" spans="1:28">
      <c r="A3594" s="30"/>
      <c r="B3594" s="38">
        <v>46242</v>
      </c>
      <c r="C3594" s="69" t="s">
        <v>28</v>
      </c>
      <c r="D3594" s="30" t="s">
        <v>33</v>
      </c>
      <c r="E3594" s="65" t="s">
        <v>77</v>
      </c>
      <c r="F3594" s="57">
        <v>2324.73</v>
      </c>
      <c r="G3594" s="56"/>
      <c r="H3594" s="32">
        <v>253800.979999997</v>
      </c>
      <c r="I3594" s="31" t="s">
        <v>78</v>
      </c>
      <c r="J3594" s="30"/>
      <c r="K3594" s="31"/>
      <c r="L3594" s="30">
        <v>202608</v>
      </c>
      <c r="M3594" s="31"/>
      <c r="N3594" s="30">
        <v>202608</v>
      </c>
      <c r="O3594" s="31"/>
      <c r="P3594" s="30"/>
      <c r="Z3594" s="44"/>
      <c r="AA3594" s="44"/>
      <c r="AB3594" s="44"/>
    </row>
    <row r="3595" s="35" customFormat="1" customHeight="1" spans="1:28">
      <c r="A3595" s="30"/>
      <c r="B3595" s="38">
        <v>46242</v>
      </c>
      <c r="C3595" s="69" t="s">
        <v>28</v>
      </c>
      <c r="D3595" s="30" t="s">
        <v>33</v>
      </c>
      <c r="E3595" s="65" t="s">
        <v>700</v>
      </c>
      <c r="F3595" s="56">
        <v>744.98</v>
      </c>
      <c r="G3595" s="56"/>
      <c r="H3595" s="32">
        <v>254545.959999997</v>
      </c>
      <c r="I3595" s="31" t="s">
        <v>534</v>
      </c>
      <c r="J3595" s="30"/>
      <c r="K3595" s="31"/>
      <c r="L3595" s="30">
        <v>202608</v>
      </c>
      <c r="M3595" s="31"/>
      <c r="N3595" s="30">
        <v>202608</v>
      </c>
      <c r="O3595" s="31"/>
      <c r="P3595" s="30"/>
      <c r="Z3595" s="44"/>
      <c r="AA3595" s="44"/>
      <c r="AB3595" s="44"/>
    </row>
    <row r="3596" s="35" customFormat="1" customHeight="1" spans="1:28">
      <c r="A3596" s="30"/>
      <c r="B3596" s="38">
        <v>46242</v>
      </c>
      <c r="C3596" s="69" t="s">
        <v>28</v>
      </c>
      <c r="D3596" s="30" t="s">
        <v>33</v>
      </c>
      <c r="E3596" s="65" t="s">
        <v>106</v>
      </c>
      <c r="F3596" s="57">
        <v>2419.18</v>
      </c>
      <c r="G3596" s="56"/>
      <c r="H3596" s="32">
        <v>256965.139999997</v>
      </c>
      <c r="I3596" s="31" t="s">
        <v>107</v>
      </c>
      <c r="J3596" s="30"/>
      <c r="K3596" s="31"/>
      <c r="L3596" s="30">
        <v>202608</v>
      </c>
      <c r="M3596" s="31"/>
      <c r="N3596" s="30">
        <v>202608</v>
      </c>
      <c r="O3596" s="31"/>
      <c r="P3596" s="30"/>
      <c r="Z3596" s="44"/>
      <c r="AA3596" s="44"/>
      <c r="AB3596" s="44"/>
    </row>
    <row r="3597" s="35" customFormat="1" customHeight="1" spans="1:28">
      <c r="A3597" s="30"/>
      <c r="B3597" s="38">
        <v>46242</v>
      </c>
      <c r="C3597" s="69" t="s">
        <v>28</v>
      </c>
      <c r="D3597" s="30" t="s">
        <v>33</v>
      </c>
      <c r="E3597" s="65" t="s">
        <v>108</v>
      </c>
      <c r="F3597" s="57">
        <v>4285.53</v>
      </c>
      <c r="G3597" s="56"/>
      <c r="H3597" s="32">
        <v>261250.669999997</v>
      </c>
      <c r="I3597" s="30" t="s">
        <v>109</v>
      </c>
      <c r="J3597" s="30"/>
      <c r="K3597" s="31"/>
      <c r="L3597" s="30">
        <v>202608</v>
      </c>
      <c r="M3597" s="31"/>
      <c r="N3597" s="30">
        <v>202608</v>
      </c>
      <c r="O3597" s="31"/>
      <c r="P3597" s="30"/>
      <c r="Z3597" s="44"/>
      <c r="AA3597" s="44"/>
      <c r="AB3597" s="44"/>
    </row>
    <row r="3598" s="35" customFormat="1" customHeight="1" spans="1:28">
      <c r="A3598" s="30"/>
      <c r="B3598" s="38">
        <v>46242</v>
      </c>
      <c r="C3598" s="69" t="s">
        <v>28</v>
      </c>
      <c r="D3598" s="30" t="s">
        <v>33</v>
      </c>
      <c r="E3598" s="65" t="s">
        <v>100</v>
      </c>
      <c r="F3598" s="57">
        <v>3116.69</v>
      </c>
      <c r="G3598" s="56"/>
      <c r="H3598" s="32">
        <v>264367.359999998</v>
      </c>
      <c r="I3598" s="31" t="s">
        <v>101</v>
      </c>
      <c r="J3598" s="30"/>
      <c r="K3598" s="31"/>
      <c r="L3598" s="30">
        <v>202608</v>
      </c>
      <c r="M3598" s="31"/>
      <c r="N3598" s="30">
        <v>202608</v>
      </c>
      <c r="O3598" s="31"/>
      <c r="P3598" s="30"/>
      <c r="Z3598" s="44"/>
      <c r="AA3598" s="44"/>
      <c r="AB3598" s="44"/>
    </row>
    <row r="3599" s="35" customFormat="1" customHeight="1" spans="1:28">
      <c r="A3599" s="30"/>
      <c r="B3599" s="38">
        <v>46242</v>
      </c>
      <c r="C3599" s="69" t="s">
        <v>28</v>
      </c>
      <c r="D3599" s="30" t="s">
        <v>33</v>
      </c>
      <c r="E3599" s="65" t="s">
        <v>83</v>
      </c>
      <c r="F3599" s="57">
        <v>3135.9</v>
      </c>
      <c r="G3599" s="56"/>
      <c r="H3599" s="32">
        <v>267503.259999998</v>
      </c>
      <c r="I3599" s="30" t="s">
        <v>84</v>
      </c>
      <c r="J3599" s="30"/>
      <c r="K3599" s="31"/>
      <c r="L3599" s="30">
        <v>202608</v>
      </c>
      <c r="M3599" s="31"/>
      <c r="N3599" s="30">
        <v>202608</v>
      </c>
      <c r="O3599" s="31"/>
      <c r="P3599" s="30"/>
      <c r="Z3599" s="44"/>
      <c r="AA3599" s="44"/>
      <c r="AB3599" s="44"/>
    </row>
    <row r="3600" s="35" customFormat="1" customHeight="1" spans="1:28">
      <c r="A3600" s="30"/>
      <c r="B3600" s="38">
        <v>46242</v>
      </c>
      <c r="C3600" s="69" t="s">
        <v>28</v>
      </c>
      <c r="D3600" s="30" t="s">
        <v>33</v>
      </c>
      <c r="E3600" s="58" t="s">
        <v>98</v>
      </c>
      <c r="F3600" s="57">
        <v>1695.66</v>
      </c>
      <c r="G3600" s="56"/>
      <c r="H3600" s="32">
        <v>269198.919999998</v>
      </c>
      <c r="I3600" s="31" t="s">
        <v>99</v>
      </c>
      <c r="J3600" s="30"/>
      <c r="K3600" s="31"/>
      <c r="L3600" s="30">
        <v>202608</v>
      </c>
      <c r="M3600" s="31"/>
      <c r="N3600" s="30">
        <v>202608</v>
      </c>
      <c r="O3600" s="31"/>
      <c r="P3600" s="30"/>
      <c r="Z3600" s="44"/>
      <c r="AA3600" s="44"/>
      <c r="AB3600" s="44"/>
    </row>
    <row r="3601" s="35" customFormat="1" customHeight="1" spans="1:28">
      <c r="A3601" s="30"/>
      <c r="B3601" s="38">
        <v>46242</v>
      </c>
      <c r="C3601" s="69" t="s">
        <v>28</v>
      </c>
      <c r="D3601" s="30" t="s">
        <v>33</v>
      </c>
      <c r="E3601" s="65" t="s">
        <v>90</v>
      </c>
      <c r="F3601" s="57">
        <v>2454.93</v>
      </c>
      <c r="G3601" s="56"/>
      <c r="H3601" s="32">
        <v>271653.849999998</v>
      </c>
      <c r="I3601" s="31" t="s">
        <v>91</v>
      </c>
      <c r="J3601" s="30"/>
      <c r="K3601" s="31"/>
      <c r="L3601" s="30">
        <v>202608</v>
      </c>
      <c r="M3601" s="31"/>
      <c r="N3601" s="30">
        <v>202608</v>
      </c>
      <c r="O3601" s="31"/>
      <c r="P3601" s="30"/>
      <c r="Z3601" s="44"/>
      <c r="AA3601" s="44"/>
      <c r="AB3601" s="44"/>
    </row>
    <row r="3602" s="35" customFormat="1" customHeight="1" spans="1:28">
      <c r="A3602" s="30"/>
      <c r="B3602" s="38">
        <v>46242</v>
      </c>
      <c r="C3602" s="69" t="s">
        <v>28</v>
      </c>
      <c r="D3602" s="30" t="s">
        <v>33</v>
      </c>
      <c r="E3602" s="65" t="s">
        <v>86</v>
      </c>
      <c r="F3602" s="57">
        <v>1212.01</v>
      </c>
      <c r="G3602" s="56"/>
      <c r="H3602" s="32">
        <v>272865.859999998</v>
      </c>
      <c r="I3602" s="31" t="s">
        <v>87</v>
      </c>
      <c r="J3602" s="30"/>
      <c r="K3602" s="31"/>
      <c r="L3602" s="30">
        <v>202608</v>
      </c>
      <c r="M3602" s="31"/>
      <c r="N3602" s="30">
        <v>202608</v>
      </c>
      <c r="O3602" s="31"/>
      <c r="P3602" s="30"/>
      <c r="Z3602" s="44"/>
      <c r="AA3602" s="44"/>
      <c r="AB3602" s="44"/>
    </row>
    <row r="3603" s="35" customFormat="1" customHeight="1" spans="1:28">
      <c r="A3603" s="30"/>
      <c r="B3603" s="38">
        <v>46242</v>
      </c>
      <c r="C3603" s="69" t="s">
        <v>28</v>
      </c>
      <c r="D3603" s="30" t="s">
        <v>33</v>
      </c>
      <c r="E3603" s="58" t="s">
        <v>831</v>
      </c>
      <c r="F3603" s="56"/>
      <c r="G3603" s="57">
        <v>16000</v>
      </c>
      <c r="H3603" s="32">
        <v>256865.859999998</v>
      </c>
      <c r="I3603" s="30" t="s">
        <v>35</v>
      </c>
      <c r="J3603" s="30"/>
      <c r="K3603" s="31"/>
      <c r="L3603" s="30">
        <v>202608</v>
      </c>
      <c r="M3603" s="31"/>
      <c r="N3603" s="30">
        <v>202608</v>
      </c>
      <c r="O3603" s="31"/>
      <c r="P3603" s="30"/>
      <c r="Z3603" s="44"/>
      <c r="AA3603" s="44"/>
      <c r="AB3603" s="44"/>
    </row>
    <row r="3604" s="35" customFormat="1" customHeight="1" spans="1:28">
      <c r="A3604" s="30"/>
      <c r="B3604" s="38">
        <v>46244</v>
      </c>
      <c r="C3604" s="69" t="s">
        <v>28</v>
      </c>
      <c r="D3604" s="30" t="s">
        <v>33</v>
      </c>
      <c r="E3604" s="58" t="s">
        <v>832</v>
      </c>
      <c r="F3604" s="92">
        <v>1351.5</v>
      </c>
      <c r="G3604" s="56"/>
      <c r="H3604" s="32">
        <v>258217.359999998</v>
      </c>
      <c r="I3604" s="30" t="s">
        <v>72</v>
      </c>
      <c r="J3604" s="30"/>
      <c r="K3604" s="31"/>
      <c r="L3604" s="29">
        <v>202608</v>
      </c>
      <c r="M3604" s="31" t="s">
        <v>832</v>
      </c>
      <c r="N3604" s="30">
        <v>202608</v>
      </c>
      <c r="O3604" s="31"/>
      <c r="P3604" s="30"/>
      <c r="Z3604" s="44"/>
      <c r="AA3604" s="44"/>
      <c r="AB3604" s="44"/>
    </row>
    <row r="3605" s="35" customFormat="1" customHeight="1" spans="1:28">
      <c r="A3605" s="30"/>
      <c r="B3605" s="38">
        <v>46244</v>
      </c>
      <c r="C3605" s="69" t="s">
        <v>28</v>
      </c>
      <c r="D3605" s="30" t="s">
        <v>33</v>
      </c>
      <c r="E3605" s="58" t="s">
        <v>833</v>
      </c>
      <c r="F3605" s="56"/>
      <c r="G3605" s="57">
        <v>1056</v>
      </c>
      <c r="H3605" s="32">
        <v>257161.359999998</v>
      </c>
      <c r="I3605" s="30" t="s">
        <v>11</v>
      </c>
      <c r="J3605" s="30"/>
      <c r="K3605" s="31"/>
      <c r="L3605" s="30">
        <v>202607</v>
      </c>
      <c r="M3605" s="31"/>
      <c r="N3605" s="30">
        <v>202608</v>
      </c>
      <c r="O3605" s="31"/>
      <c r="P3605" s="30"/>
      <c r="Z3605" s="44"/>
      <c r="AA3605" s="44"/>
      <c r="AB3605" s="44"/>
    </row>
    <row r="3606" s="35" customFormat="1" customHeight="1" spans="1:28">
      <c r="A3606" s="30"/>
      <c r="B3606" s="38">
        <v>46244</v>
      </c>
      <c r="C3606" s="69" t="s">
        <v>28</v>
      </c>
      <c r="D3606" s="30" t="s">
        <v>33</v>
      </c>
      <c r="E3606" s="58" t="s">
        <v>834</v>
      </c>
      <c r="F3606" s="56"/>
      <c r="G3606" s="56">
        <v>47</v>
      </c>
      <c r="H3606" s="32">
        <v>257114.359999998</v>
      </c>
      <c r="I3606" s="30" t="s">
        <v>117</v>
      </c>
      <c r="J3606" s="30"/>
      <c r="K3606" s="31"/>
      <c r="L3606" s="30">
        <v>202608</v>
      </c>
      <c r="M3606" s="31"/>
      <c r="N3606" s="30">
        <v>202608</v>
      </c>
      <c r="O3606" s="31"/>
      <c r="P3606" s="30"/>
      <c r="Z3606" s="44"/>
      <c r="AA3606" s="44"/>
      <c r="AB3606" s="44"/>
    </row>
    <row r="3607" s="35" customFormat="1" customHeight="1" spans="1:28">
      <c r="A3607" s="30"/>
      <c r="B3607" s="38">
        <v>46244</v>
      </c>
      <c r="C3607" s="69" t="s">
        <v>28</v>
      </c>
      <c r="D3607" s="30" t="s">
        <v>33</v>
      </c>
      <c r="E3607" s="58" t="s">
        <v>835</v>
      </c>
      <c r="F3607" s="56"/>
      <c r="G3607" s="56">
        <v>56</v>
      </c>
      <c r="H3607" s="32">
        <v>257058.359999998</v>
      </c>
      <c r="I3607" s="30" t="s">
        <v>231</v>
      </c>
      <c r="J3607" s="30"/>
      <c r="K3607" s="31"/>
      <c r="L3607" s="30">
        <v>202608</v>
      </c>
      <c r="M3607" s="31"/>
      <c r="N3607" s="30">
        <v>202608</v>
      </c>
      <c r="O3607" s="31"/>
      <c r="P3607" s="30"/>
      <c r="Z3607" s="44"/>
      <c r="AA3607" s="44"/>
      <c r="AB3607" s="44"/>
    </row>
    <row r="3608" s="35" customFormat="1" customHeight="1" spans="1:28">
      <c r="A3608" s="30"/>
      <c r="B3608" s="38">
        <v>46244</v>
      </c>
      <c r="C3608" s="69" t="s">
        <v>28</v>
      </c>
      <c r="D3608" s="30" t="s">
        <v>33</v>
      </c>
      <c r="E3608" s="58" t="s">
        <v>836</v>
      </c>
      <c r="F3608" s="56"/>
      <c r="G3608" s="56">
        <v>90</v>
      </c>
      <c r="H3608" s="32">
        <v>256968.359999998</v>
      </c>
      <c r="I3608" s="30" t="s">
        <v>11</v>
      </c>
      <c r="J3608" s="30"/>
      <c r="K3608" s="31"/>
      <c r="L3608" s="30">
        <v>202607</v>
      </c>
      <c r="M3608" s="31"/>
      <c r="N3608" s="30">
        <v>202608</v>
      </c>
      <c r="O3608" s="31"/>
      <c r="P3608" s="30"/>
      <c r="Z3608" s="44"/>
      <c r="AA3608" s="44"/>
      <c r="AB3608" s="44"/>
    </row>
    <row r="3609" s="35" customFormat="1" customHeight="1" spans="1:28">
      <c r="A3609" s="30"/>
      <c r="B3609" s="38">
        <v>46244</v>
      </c>
      <c r="C3609" s="69" t="s">
        <v>28</v>
      </c>
      <c r="D3609" s="30" t="s">
        <v>33</v>
      </c>
      <c r="E3609" s="58" t="s">
        <v>837</v>
      </c>
      <c r="F3609" s="56"/>
      <c r="G3609" s="56">
        <v>34</v>
      </c>
      <c r="H3609" s="32">
        <v>256934.359999998</v>
      </c>
      <c r="I3609" s="30"/>
      <c r="J3609" s="30"/>
      <c r="K3609" s="31"/>
      <c r="L3609" s="30">
        <v>202608</v>
      </c>
      <c r="M3609" s="31"/>
      <c r="N3609" s="30">
        <v>202608</v>
      </c>
      <c r="O3609" s="31"/>
      <c r="P3609" s="30"/>
      <c r="Z3609" s="44"/>
      <c r="AA3609" s="44"/>
      <c r="AB3609" s="44"/>
    </row>
    <row r="3610" s="35" customFormat="1" customHeight="1" spans="1:28">
      <c r="A3610" s="30"/>
      <c r="B3610" s="38">
        <v>46244</v>
      </c>
      <c r="C3610" s="69" t="s">
        <v>28</v>
      </c>
      <c r="D3610" s="30" t="s">
        <v>33</v>
      </c>
      <c r="E3610" s="58" t="s">
        <v>837</v>
      </c>
      <c r="F3610" s="56"/>
      <c r="G3610" s="78">
        <v>251.05</v>
      </c>
      <c r="H3610" s="32">
        <v>256683.309999998</v>
      </c>
      <c r="I3610" s="30" t="s">
        <v>11</v>
      </c>
      <c r="J3610" s="30"/>
      <c r="K3610" s="31"/>
      <c r="L3610" s="29">
        <v>202608</v>
      </c>
      <c r="M3610" s="31"/>
      <c r="N3610" s="30"/>
      <c r="O3610" s="31"/>
      <c r="P3610" s="30"/>
      <c r="Z3610" s="44"/>
      <c r="AA3610" s="44"/>
      <c r="AB3610" s="44"/>
    </row>
    <row r="3611" s="35" customFormat="1" customHeight="1" spans="1:28">
      <c r="A3611" s="30"/>
      <c r="B3611" s="38">
        <v>46244</v>
      </c>
      <c r="C3611" s="69" t="s">
        <v>28</v>
      </c>
      <c r="D3611" s="30" t="s">
        <v>33</v>
      </c>
      <c r="E3611" s="58" t="s">
        <v>838</v>
      </c>
      <c r="F3611" s="56"/>
      <c r="G3611" s="56">
        <v>343</v>
      </c>
      <c r="H3611" s="32">
        <v>256340.309999998</v>
      </c>
      <c r="I3611" s="30"/>
      <c r="J3611" s="30"/>
      <c r="K3611" s="31"/>
      <c r="L3611" s="30">
        <v>202608</v>
      </c>
      <c r="M3611" s="31"/>
      <c r="N3611" s="30">
        <v>202608</v>
      </c>
      <c r="O3611" s="31"/>
      <c r="P3611" s="30"/>
      <c r="Z3611" s="44"/>
      <c r="AA3611" s="44"/>
      <c r="AB3611" s="44"/>
    </row>
    <row r="3612" s="35" customFormat="1" customHeight="1" spans="1:28">
      <c r="A3612" s="30"/>
      <c r="B3612" s="38">
        <v>46246</v>
      </c>
      <c r="C3612" s="69" t="s">
        <v>28</v>
      </c>
      <c r="D3612" s="30" t="s">
        <v>33</v>
      </c>
      <c r="E3612" s="58" t="s">
        <v>839</v>
      </c>
      <c r="F3612" s="56"/>
      <c r="G3612" s="78">
        <v>12000</v>
      </c>
      <c r="H3612" s="32">
        <v>244340.309999998</v>
      </c>
      <c r="I3612" s="30" t="s">
        <v>11</v>
      </c>
      <c r="J3612" s="30"/>
      <c r="K3612" s="31"/>
      <c r="L3612" s="29">
        <v>202608</v>
      </c>
      <c r="M3612" s="31"/>
      <c r="N3612" s="30">
        <v>202608</v>
      </c>
      <c r="O3612" s="31"/>
      <c r="P3612" s="30"/>
      <c r="Z3612" s="44"/>
      <c r="AA3612" s="44"/>
      <c r="AB3612" s="44"/>
    </row>
    <row r="3613" s="35" customFormat="1" customHeight="1" spans="1:28">
      <c r="A3613" s="30"/>
      <c r="B3613" s="38">
        <v>46058</v>
      </c>
      <c r="C3613" s="69" t="s">
        <v>25</v>
      </c>
      <c r="D3613" s="30" t="s">
        <v>33</v>
      </c>
      <c r="E3613" s="39" t="s">
        <v>385</v>
      </c>
      <c r="F3613" s="64">
        <v>59.8</v>
      </c>
      <c r="G3613" s="30"/>
      <c r="H3613" s="32">
        <v>176.04</v>
      </c>
      <c r="I3613" s="30" t="s">
        <v>162</v>
      </c>
      <c r="J3613" s="30"/>
      <c r="K3613" s="31"/>
      <c r="L3613" s="30">
        <v>202602</v>
      </c>
      <c r="M3613" s="31"/>
      <c r="N3613" s="30">
        <v>202602</v>
      </c>
      <c r="O3613" s="31"/>
      <c r="P3613" s="30"/>
      <c r="Z3613" s="44"/>
      <c r="AA3613" s="44"/>
      <c r="AB3613" s="44"/>
    </row>
    <row r="3614" s="35" customFormat="1" customHeight="1" spans="1:28">
      <c r="A3614" s="30"/>
      <c r="B3614" s="38">
        <v>46065</v>
      </c>
      <c r="C3614" s="69" t="s">
        <v>25</v>
      </c>
      <c r="D3614" s="30" t="s">
        <v>33</v>
      </c>
      <c r="E3614" s="39" t="s">
        <v>385</v>
      </c>
      <c r="F3614" s="64">
        <v>59.8</v>
      </c>
      <c r="G3614" s="57"/>
      <c r="H3614" s="32">
        <v>235.84</v>
      </c>
      <c r="I3614" s="30" t="s">
        <v>162</v>
      </c>
      <c r="J3614" s="30"/>
      <c r="K3614" s="31"/>
      <c r="L3614" s="30">
        <v>202602</v>
      </c>
      <c r="M3614" s="31"/>
      <c r="N3614" s="30">
        <v>202602</v>
      </c>
      <c r="O3614" s="31"/>
      <c r="P3614" s="30"/>
      <c r="Z3614" s="44"/>
      <c r="AA3614" s="44"/>
      <c r="AB3614" s="44"/>
    </row>
    <row r="3615" s="35" customFormat="1" customHeight="1" spans="1:28">
      <c r="A3615" s="30"/>
      <c r="B3615" s="38">
        <v>46066</v>
      </c>
      <c r="C3615" s="69" t="s">
        <v>25</v>
      </c>
      <c r="D3615" s="30" t="s">
        <v>33</v>
      </c>
      <c r="E3615" s="39" t="s">
        <v>385</v>
      </c>
      <c r="F3615" s="64">
        <v>280</v>
      </c>
      <c r="G3615" s="57"/>
      <c r="H3615" s="32">
        <v>515.84</v>
      </c>
      <c r="I3615" s="30" t="s">
        <v>162</v>
      </c>
      <c r="J3615" s="30"/>
      <c r="K3615" s="31"/>
      <c r="L3615" s="30">
        <v>202602</v>
      </c>
      <c r="M3615" s="31"/>
      <c r="N3615" s="30">
        <v>202602</v>
      </c>
      <c r="O3615" s="31"/>
      <c r="P3615" s="30"/>
      <c r="Z3615" s="44"/>
      <c r="AA3615" s="44"/>
      <c r="AB3615" s="44"/>
    </row>
    <row r="3616" s="35" customFormat="1" customHeight="1" spans="1:28">
      <c r="A3616" s="30"/>
      <c r="B3616" s="38">
        <v>46068</v>
      </c>
      <c r="C3616" s="69" t="s">
        <v>25</v>
      </c>
      <c r="D3616" s="30" t="s">
        <v>33</v>
      </c>
      <c r="E3616" s="39" t="s">
        <v>840</v>
      </c>
      <c r="F3616" s="64">
        <v>9.31</v>
      </c>
      <c r="G3616" s="57"/>
      <c r="H3616" s="32">
        <v>525.15</v>
      </c>
      <c r="I3616" s="30" t="s">
        <v>162</v>
      </c>
      <c r="J3616" s="30"/>
      <c r="K3616" s="31"/>
      <c r="L3616" s="30">
        <v>202602</v>
      </c>
      <c r="M3616" s="31"/>
      <c r="N3616" s="30">
        <v>202602</v>
      </c>
      <c r="O3616" s="31"/>
      <c r="P3616" s="30"/>
      <c r="Z3616" s="44"/>
      <c r="AA3616" s="44"/>
      <c r="AB3616" s="44"/>
    </row>
    <row r="3617" s="35" customFormat="1" customHeight="1" spans="1:28">
      <c r="A3617" s="30"/>
      <c r="B3617" s="38">
        <v>46089</v>
      </c>
      <c r="C3617" s="69" t="s">
        <v>25</v>
      </c>
      <c r="D3617" s="30" t="s">
        <v>33</v>
      </c>
      <c r="E3617" s="39" t="s">
        <v>385</v>
      </c>
      <c r="F3617" s="57">
        <v>119.6</v>
      </c>
      <c r="G3617" s="57"/>
      <c r="H3617" s="32">
        <v>644.75</v>
      </c>
      <c r="I3617" s="30" t="s">
        <v>162</v>
      </c>
      <c r="J3617" s="30"/>
      <c r="K3617" s="31"/>
      <c r="L3617" s="30">
        <v>202603</v>
      </c>
      <c r="M3617" s="31"/>
      <c r="N3617" s="30">
        <v>202603</v>
      </c>
      <c r="O3617" s="31"/>
      <c r="P3617" s="30"/>
      <c r="Z3617" s="44"/>
      <c r="AA3617" s="44"/>
      <c r="AB3617" s="44"/>
    </row>
    <row r="3618" s="35" customFormat="1" customHeight="1" spans="1:28">
      <c r="A3618" s="30"/>
      <c r="B3618" s="38">
        <v>46093</v>
      </c>
      <c r="C3618" s="69" t="s">
        <v>25</v>
      </c>
      <c r="D3618" s="30" t="s">
        <v>33</v>
      </c>
      <c r="E3618" s="39" t="s">
        <v>385</v>
      </c>
      <c r="F3618" s="64">
        <v>59.8</v>
      </c>
      <c r="G3618" s="57"/>
      <c r="H3618" s="32">
        <v>704.55</v>
      </c>
      <c r="I3618" s="30" t="s">
        <v>162</v>
      </c>
      <c r="J3618" s="30"/>
      <c r="K3618" s="31"/>
      <c r="L3618" s="30">
        <v>202603</v>
      </c>
      <c r="M3618" s="31"/>
      <c r="N3618" s="30">
        <v>202603</v>
      </c>
      <c r="O3618" s="31"/>
      <c r="P3618" s="30"/>
      <c r="Z3618" s="44"/>
      <c r="AA3618" s="44"/>
      <c r="AB3618" s="44"/>
    </row>
    <row r="3619" s="35" customFormat="1" customHeight="1" spans="1:28">
      <c r="A3619" s="30"/>
      <c r="B3619" s="38">
        <v>46095</v>
      </c>
      <c r="C3619" s="69" t="s">
        <v>25</v>
      </c>
      <c r="D3619" s="30" t="s">
        <v>33</v>
      </c>
      <c r="E3619" s="39" t="s">
        <v>840</v>
      </c>
      <c r="F3619" s="64">
        <v>9.31</v>
      </c>
      <c r="G3619" s="57"/>
      <c r="H3619" s="32">
        <v>713.86</v>
      </c>
      <c r="I3619" s="30" t="s">
        <v>162</v>
      </c>
      <c r="J3619" s="30"/>
      <c r="K3619" s="31"/>
      <c r="L3619" s="30">
        <v>202603</v>
      </c>
      <c r="M3619" s="31"/>
      <c r="N3619" s="30">
        <v>202603</v>
      </c>
      <c r="O3619" s="31"/>
      <c r="P3619" s="30"/>
      <c r="Z3619" s="44"/>
      <c r="AA3619" s="44"/>
      <c r="AB3619" s="44"/>
    </row>
    <row r="3620" s="35" customFormat="1" customHeight="1" spans="1:28">
      <c r="A3620" s="30"/>
      <c r="B3620" s="38">
        <v>46097</v>
      </c>
      <c r="C3620" s="69" t="s">
        <v>25</v>
      </c>
      <c r="D3620" s="30" t="s">
        <v>33</v>
      </c>
      <c r="E3620" s="39" t="s">
        <v>385</v>
      </c>
      <c r="F3620" s="57">
        <v>119.6</v>
      </c>
      <c r="G3620" s="57"/>
      <c r="H3620" s="32">
        <v>833.46</v>
      </c>
      <c r="I3620" s="30" t="s">
        <v>162</v>
      </c>
      <c r="J3620" s="30"/>
      <c r="K3620" s="31"/>
      <c r="L3620" s="30">
        <v>202603</v>
      </c>
      <c r="M3620" s="31"/>
      <c r="N3620" s="30">
        <v>202603</v>
      </c>
      <c r="O3620" s="31"/>
      <c r="P3620" s="30"/>
      <c r="Z3620" s="44"/>
      <c r="AA3620" s="44"/>
      <c r="AB3620" s="44"/>
    </row>
    <row r="3621" s="35" customFormat="1" customHeight="1" spans="1:28">
      <c r="A3621" s="30"/>
      <c r="B3621" s="38">
        <v>46099</v>
      </c>
      <c r="C3621" s="69" t="s">
        <v>25</v>
      </c>
      <c r="D3621" s="30" t="s">
        <v>33</v>
      </c>
      <c r="E3621" s="39" t="s">
        <v>385</v>
      </c>
      <c r="F3621" s="64">
        <v>59.8</v>
      </c>
      <c r="G3621" s="57"/>
      <c r="H3621" s="32">
        <v>893.26</v>
      </c>
      <c r="I3621" s="30" t="s">
        <v>162</v>
      </c>
      <c r="J3621" s="30"/>
      <c r="K3621" s="31"/>
      <c r="L3621" s="30">
        <v>202603</v>
      </c>
      <c r="M3621" s="31"/>
      <c r="N3621" s="30">
        <v>202603</v>
      </c>
      <c r="O3621" s="31"/>
      <c r="P3621" s="30"/>
      <c r="Z3621" s="44"/>
      <c r="AA3621" s="44"/>
      <c r="AB3621" s="44"/>
    </row>
    <row r="3622" s="35" customFormat="1" customHeight="1" spans="1:28">
      <c r="A3622" s="30"/>
      <c r="B3622" s="38">
        <v>46099</v>
      </c>
      <c r="C3622" s="69" t="s">
        <v>25</v>
      </c>
      <c r="D3622" s="30" t="s">
        <v>33</v>
      </c>
      <c r="E3622" s="39" t="s">
        <v>385</v>
      </c>
      <c r="F3622" s="57">
        <v>119.6</v>
      </c>
      <c r="G3622" s="57"/>
      <c r="H3622" s="32">
        <v>1012.86</v>
      </c>
      <c r="I3622" s="30" t="s">
        <v>162</v>
      </c>
      <c r="J3622" s="30"/>
      <c r="K3622" s="31"/>
      <c r="L3622" s="30">
        <v>202603</v>
      </c>
      <c r="M3622" s="31"/>
      <c r="N3622" s="30">
        <v>202603</v>
      </c>
      <c r="O3622" s="31"/>
      <c r="P3622" s="30"/>
      <c r="Z3622" s="44"/>
      <c r="AA3622" s="44"/>
      <c r="AB3622" s="44"/>
    </row>
    <row r="3623" s="35" customFormat="1" customHeight="1" spans="1:28">
      <c r="A3623" s="30"/>
      <c r="B3623" s="38">
        <v>46099</v>
      </c>
      <c r="C3623" s="69" t="s">
        <v>25</v>
      </c>
      <c r="D3623" s="30" t="s">
        <v>33</v>
      </c>
      <c r="E3623" s="39" t="s">
        <v>841</v>
      </c>
      <c r="F3623" s="64"/>
      <c r="G3623" s="64">
        <v>0.01</v>
      </c>
      <c r="H3623" s="32">
        <v>1012.85</v>
      </c>
      <c r="I3623" s="30" t="s">
        <v>162</v>
      </c>
      <c r="J3623" s="30"/>
      <c r="K3623" s="31"/>
      <c r="L3623" s="30">
        <v>202603</v>
      </c>
      <c r="M3623" s="31"/>
      <c r="N3623" s="30">
        <v>202603</v>
      </c>
      <c r="O3623" s="31"/>
      <c r="P3623" s="30"/>
      <c r="Z3623" s="44"/>
      <c r="AA3623" s="44"/>
      <c r="AB3623" s="44"/>
    </row>
    <row r="3624" s="35" customFormat="1" customHeight="1" spans="1:28">
      <c r="A3624" s="30"/>
      <c r="B3624" s="38">
        <v>46100</v>
      </c>
      <c r="C3624" s="69" t="s">
        <v>25</v>
      </c>
      <c r="D3624" s="30" t="s">
        <v>33</v>
      </c>
      <c r="E3624" s="39" t="s">
        <v>385</v>
      </c>
      <c r="F3624" s="64">
        <v>59.8</v>
      </c>
      <c r="G3624" s="30"/>
      <c r="H3624" s="32">
        <v>1072.65</v>
      </c>
      <c r="I3624" s="30" t="s">
        <v>162</v>
      </c>
      <c r="J3624" s="30"/>
      <c r="K3624" s="31"/>
      <c r="L3624" s="30">
        <v>202603</v>
      </c>
      <c r="M3624" s="31"/>
      <c r="N3624" s="30">
        <v>202603</v>
      </c>
      <c r="O3624" s="31"/>
      <c r="P3624" s="30"/>
      <c r="Z3624" s="44"/>
      <c r="AA3624" s="44"/>
      <c r="AB3624" s="44"/>
    </row>
    <row r="3625" s="35" customFormat="1" customHeight="1" spans="1:28">
      <c r="A3625" s="30"/>
      <c r="B3625" s="38">
        <v>46100</v>
      </c>
      <c r="C3625" s="69" t="s">
        <v>25</v>
      </c>
      <c r="D3625" s="30" t="s">
        <v>33</v>
      </c>
      <c r="E3625" s="39" t="s">
        <v>841</v>
      </c>
      <c r="F3625" s="64"/>
      <c r="G3625" s="30">
        <v>0.13</v>
      </c>
      <c r="H3625" s="32">
        <v>1072.52</v>
      </c>
      <c r="I3625" s="30" t="s">
        <v>162</v>
      </c>
      <c r="J3625" s="30"/>
      <c r="K3625" s="31"/>
      <c r="L3625" s="30">
        <v>202603</v>
      </c>
      <c r="M3625" s="31"/>
      <c r="N3625" s="30">
        <v>202603</v>
      </c>
      <c r="O3625" s="31"/>
      <c r="P3625" s="30"/>
      <c r="Z3625" s="44"/>
      <c r="AA3625" s="44"/>
      <c r="AB3625" s="44"/>
    </row>
    <row r="3626" s="35" customFormat="1" customHeight="1" spans="1:28">
      <c r="A3626" s="30"/>
      <c r="B3626" s="38">
        <v>46101</v>
      </c>
      <c r="C3626" s="69" t="s">
        <v>25</v>
      </c>
      <c r="D3626" s="30" t="s">
        <v>33</v>
      </c>
      <c r="E3626" s="39" t="s">
        <v>385</v>
      </c>
      <c r="F3626" s="64">
        <v>59.8</v>
      </c>
      <c r="G3626" s="30"/>
      <c r="H3626" s="32">
        <v>1132.32</v>
      </c>
      <c r="I3626" s="30" t="s">
        <v>162</v>
      </c>
      <c r="J3626" s="30"/>
      <c r="K3626" s="31"/>
      <c r="L3626" s="30">
        <v>202603</v>
      </c>
      <c r="M3626" s="31"/>
      <c r="N3626" s="30">
        <v>202603</v>
      </c>
      <c r="O3626" s="31"/>
      <c r="P3626" s="30"/>
      <c r="Z3626" s="44"/>
      <c r="AA3626" s="44"/>
      <c r="AB3626" s="44"/>
    </row>
    <row r="3627" s="35" customFormat="1" customHeight="1" spans="1:28">
      <c r="A3627" s="30"/>
      <c r="B3627" s="38">
        <v>46101</v>
      </c>
      <c r="C3627" s="69" t="s">
        <v>25</v>
      </c>
      <c r="D3627" s="30" t="s">
        <v>33</v>
      </c>
      <c r="E3627" s="39" t="s">
        <v>841</v>
      </c>
      <c r="F3627" s="64"/>
      <c r="G3627" s="30">
        <v>0.13</v>
      </c>
      <c r="H3627" s="32">
        <v>1132.19</v>
      </c>
      <c r="I3627" s="30" t="s">
        <v>162</v>
      </c>
      <c r="J3627" s="30"/>
      <c r="K3627" s="31"/>
      <c r="L3627" s="30">
        <v>202603</v>
      </c>
      <c r="M3627" s="31"/>
      <c r="N3627" s="30">
        <v>202603</v>
      </c>
      <c r="O3627" s="31"/>
      <c r="P3627" s="30"/>
      <c r="Z3627" s="44"/>
      <c r="AA3627" s="44"/>
      <c r="AB3627" s="44"/>
    </row>
    <row r="3628" s="35" customFormat="1" customHeight="1" spans="1:28">
      <c r="A3628" s="30"/>
      <c r="B3628" s="38">
        <v>46102</v>
      </c>
      <c r="C3628" s="69" t="s">
        <v>25</v>
      </c>
      <c r="D3628" s="30" t="s">
        <v>33</v>
      </c>
      <c r="E3628" s="39" t="s">
        <v>526</v>
      </c>
      <c r="F3628" s="64">
        <v>0.04</v>
      </c>
      <c r="G3628" s="30"/>
      <c r="H3628" s="32">
        <v>1132.23</v>
      </c>
      <c r="I3628" s="30" t="s">
        <v>162</v>
      </c>
      <c r="J3628" s="30"/>
      <c r="K3628" s="31"/>
      <c r="L3628" s="30">
        <v>202603</v>
      </c>
      <c r="M3628" s="31"/>
      <c r="N3628" s="30">
        <v>202603</v>
      </c>
      <c r="O3628" s="31"/>
      <c r="P3628" s="30"/>
      <c r="Z3628" s="44"/>
      <c r="AA3628" s="44"/>
      <c r="AB3628" s="44"/>
    </row>
    <row r="3629" s="35" customFormat="1" customHeight="1" spans="1:28">
      <c r="A3629" s="30"/>
      <c r="B3629" s="38">
        <v>46104</v>
      </c>
      <c r="C3629" s="69" t="s">
        <v>25</v>
      </c>
      <c r="D3629" s="30" t="s">
        <v>33</v>
      </c>
      <c r="E3629" s="39" t="s">
        <v>385</v>
      </c>
      <c r="F3629" s="64">
        <v>59.8</v>
      </c>
      <c r="G3629" s="57"/>
      <c r="H3629" s="32">
        <v>1192.03</v>
      </c>
      <c r="I3629" s="30" t="s">
        <v>162</v>
      </c>
      <c r="J3629" s="30"/>
      <c r="K3629" s="31"/>
      <c r="L3629" s="30">
        <v>202603</v>
      </c>
      <c r="M3629" s="31"/>
      <c r="N3629" s="30">
        <v>202603</v>
      </c>
      <c r="O3629" s="31"/>
      <c r="P3629" s="30"/>
      <c r="Z3629" s="44"/>
      <c r="AA3629" s="44"/>
      <c r="AB3629" s="44"/>
    </row>
    <row r="3630" s="35" customFormat="1" customHeight="1" spans="1:28">
      <c r="A3630" s="30"/>
      <c r="B3630" s="38">
        <v>46104</v>
      </c>
      <c r="C3630" s="69" t="s">
        <v>25</v>
      </c>
      <c r="D3630" s="30" t="s">
        <v>33</v>
      </c>
      <c r="E3630" s="39" t="s">
        <v>841</v>
      </c>
      <c r="F3630" s="64"/>
      <c r="G3630" s="30">
        <v>0.13</v>
      </c>
      <c r="H3630" s="32">
        <v>1191.9</v>
      </c>
      <c r="I3630" s="30" t="s">
        <v>162</v>
      </c>
      <c r="J3630" s="30"/>
      <c r="K3630" s="31"/>
      <c r="L3630" s="30">
        <v>202603</v>
      </c>
      <c r="M3630" s="31"/>
      <c r="N3630" s="30">
        <v>202603</v>
      </c>
      <c r="O3630" s="31"/>
      <c r="P3630" s="30"/>
      <c r="Z3630" s="44"/>
      <c r="AA3630" s="44"/>
      <c r="AB3630" s="44"/>
    </row>
    <row r="3631" s="35" customFormat="1" customHeight="1" spans="1:28">
      <c r="A3631" s="30"/>
      <c r="B3631" s="38">
        <v>46104</v>
      </c>
      <c r="C3631" s="69" t="s">
        <v>25</v>
      </c>
      <c r="D3631" s="30" t="s">
        <v>33</v>
      </c>
      <c r="E3631" s="39" t="s">
        <v>385</v>
      </c>
      <c r="F3631" s="64">
        <v>59.8</v>
      </c>
      <c r="G3631" s="57"/>
      <c r="H3631" s="32">
        <v>1251.7</v>
      </c>
      <c r="I3631" s="30" t="s">
        <v>162</v>
      </c>
      <c r="J3631" s="30"/>
      <c r="K3631" s="31"/>
      <c r="L3631" s="30">
        <v>202603</v>
      </c>
      <c r="M3631" s="31"/>
      <c r="N3631" s="30">
        <v>202603</v>
      </c>
      <c r="O3631" s="31"/>
      <c r="P3631" s="30"/>
      <c r="Z3631" s="44"/>
      <c r="AA3631" s="44"/>
      <c r="AB3631" s="44"/>
    </row>
    <row r="3632" s="35" customFormat="1" customHeight="1" spans="1:28">
      <c r="A3632" s="30"/>
      <c r="B3632" s="38">
        <v>46104</v>
      </c>
      <c r="C3632" s="69" t="s">
        <v>25</v>
      </c>
      <c r="D3632" s="30" t="s">
        <v>33</v>
      </c>
      <c r="E3632" s="39" t="s">
        <v>841</v>
      </c>
      <c r="F3632" s="57"/>
      <c r="G3632" s="57">
        <v>0.13</v>
      </c>
      <c r="H3632" s="32">
        <v>1251.57</v>
      </c>
      <c r="I3632" s="30" t="s">
        <v>162</v>
      </c>
      <c r="J3632" s="30"/>
      <c r="K3632" s="31"/>
      <c r="L3632" s="30">
        <v>202603</v>
      </c>
      <c r="M3632" s="31"/>
      <c r="N3632" s="30">
        <v>202603</v>
      </c>
      <c r="O3632" s="31"/>
      <c r="P3632" s="30"/>
      <c r="Z3632" s="44"/>
      <c r="AA3632" s="44"/>
      <c r="AB3632" s="44"/>
    </row>
    <row r="3633" s="35" customFormat="1" customHeight="1" spans="1:28">
      <c r="A3633" s="30"/>
      <c r="B3633" s="38">
        <v>46105</v>
      </c>
      <c r="C3633" s="69" t="s">
        <v>25</v>
      </c>
      <c r="D3633" s="30" t="s">
        <v>33</v>
      </c>
      <c r="E3633" s="39" t="s">
        <v>385</v>
      </c>
      <c r="F3633" s="64">
        <v>59.8</v>
      </c>
      <c r="G3633" s="30"/>
      <c r="H3633" s="32">
        <v>1311.37</v>
      </c>
      <c r="I3633" s="30" t="s">
        <v>162</v>
      </c>
      <c r="J3633" s="30"/>
      <c r="K3633" s="31"/>
      <c r="L3633" s="30">
        <v>202603</v>
      </c>
      <c r="M3633" s="31"/>
      <c r="N3633" s="30">
        <v>202603</v>
      </c>
      <c r="O3633" s="31"/>
      <c r="P3633" s="30"/>
      <c r="Z3633" s="44"/>
      <c r="AA3633" s="44"/>
      <c r="AB3633" s="44"/>
    </row>
    <row r="3634" s="35" customFormat="1" customHeight="1" spans="1:28">
      <c r="A3634" s="30"/>
      <c r="B3634" s="38">
        <v>46116</v>
      </c>
      <c r="C3634" s="69" t="s">
        <v>25</v>
      </c>
      <c r="D3634" s="30" t="s">
        <v>33</v>
      </c>
      <c r="E3634" s="39" t="s">
        <v>840</v>
      </c>
      <c r="F3634" s="64">
        <v>9.31</v>
      </c>
      <c r="G3634" s="57"/>
      <c r="H3634" s="32">
        <v>1320.68</v>
      </c>
      <c r="I3634" s="30" t="s">
        <v>162</v>
      </c>
      <c r="J3634" s="30"/>
      <c r="K3634" s="31"/>
      <c r="L3634" s="30">
        <v>202604</v>
      </c>
      <c r="M3634" s="31"/>
      <c r="N3634" s="30">
        <v>202604</v>
      </c>
      <c r="O3634" s="31"/>
      <c r="P3634" s="30"/>
      <c r="Z3634" s="44"/>
      <c r="AA3634" s="44"/>
      <c r="AB3634" s="44"/>
    </row>
    <row r="3635" s="35" customFormat="1" customHeight="1" spans="1:28">
      <c r="A3635" s="30"/>
      <c r="B3635" s="38">
        <v>46119</v>
      </c>
      <c r="C3635" s="69" t="s">
        <v>25</v>
      </c>
      <c r="D3635" s="30" t="s">
        <v>33</v>
      </c>
      <c r="E3635" s="39" t="s">
        <v>385</v>
      </c>
      <c r="F3635" s="64">
        <v>59.8</v>
      </c>
      <c r="G3635" s="57"/>
      <c r="H3635" s="32">
        <v>1380.48</v>
      </c>
      <c r="I3635" s="30" t="s">
        <v>162</v>
      </c>
      <c r="J3635" s="30"/>
      <c r="K3635" s="31"/>
      <c r="L3635" s="30">
        <v>202604</v>
      </c>
      <c r="M3635" s="31"/>
      <c r="N3635" s="30">
        <v>202604</v>
      </c>
      <c r="O3635" s="31"/>
      <c r="P3635" s="30"/>
      <c r="Z3635" s="44"/>
      <c r="AA3635" s="44"/>
      <c r="AB3635" s="44"/>
    </row>
    <row r="3636" s="35" customFormat="1" customHeight="1" spans="1:28">
      <c r="A3636" s="30"/>
      <c r="B3636" s="38">
        <v>46122</v>
      </c>
      <c r="C3636" s="69" t="s">
        <v>25</v>
      </c>
      <c r="D3636" s="30" t="s">
        <v>33</v>
      </c>
      <c r="E3636" s="39" t="s">
        <v>385</v>
      </c>
      <c r="F3636" s="64">
        <v>59.8</v>
      </c>
      <c r="G3636" s="30"/>
      <c r="H3636" s="32">
        <v>1440.28</v>
      </c>
      <c r="I3636" s="30" t="s">
        <v>162</v>
      </c>
      <c r="J3636" s="30"/>
      <c r="K3636" s="31"/>
      <c r="L3636" s="30">
        <v>202604</v>
      </c>
      <c r="M3636" s="31"/>
      <c r="N3636" s="30">
        <v>202604</v>
      </c>
      <c r="O3636" s="31"/>
      <c r="P3636" s="30"/>
      <c r="Z3636" s="44"/>
      <c r="AA3636" s="44"/>
      <c r="AB3636" s="44"/>
    </row>
    <row r="3637" s="35" customFormat="1" customHeight="1" spans="1:28">
      <c r="A3637" s="30"/>
      <c r="B3637" s="38">
        <v>46122</v>
      </c>
      <c r="C3637" s="69" t="s">
        <v>25</v>
      </c>
      <c r="D3637" s="30" t="s">
        <v>33</v>
      </c>
      <c r="E3637" s="39" t="s">
        <v>385</v>
      </c>
      <c r="F3637" s="64">
        <v>59.8</v>
      </c>
      <c r="G3637" s="30"/>
      <c r="H3637" s="32">
        <v>1500.08</v>
      </c>
      <c r="I3637" s="30" t="s">
        <v>162</v>
      </c>
      <c r="J3637" s="30"/>
      <c r="K3637" s="31"/>
      <c r="L3637" s="30">
        <v>202604</v>
      </c>
      <c r="M3637" s="31"/>
      <c r="N3637" s="30">
        <v>202604</v>
      </c>
      <c r="O3637" s="31"/>
      <c r="P3637" s="30"/>
      <c r="Z3637" s="44"/>
      <c r="AA3637" s="44"/>
      <c r="AB3637" s="44"/>
    </row>
    <row r="3638" s="35" customFormat="1" customHeight="1" spans="1:28">
      <c r="A3638" s="30"/>
      <c r="B3638" s="38">
        <v>46123</v>
      </c>
      <c r="C3638" s="69" t="s">
        <v>25</v>
      </c>
      <c r="D3638" s="30" t="s">
        <v>33</v>
      </c>
      <c r="E3638" s="39" t="s">
        <v>385</v>
      </c>
      <c r="F3638" s="64">
        <v>59.8</v>
      </c>
      <c r="G3638" s="57"/>
      <c r="H3638" s="32">
        <v>1559.88</v>
      </c>
      <c r="I3638" s="30" t="s">
        <v>162</v>
      </c>
      <c r="J3638" s="30"/>
      <c r="K3638" s="31"/>
      <c r="L3638" s="30">
        <v>202604</v>
      </c>
      <c r="M3638" s="31"/>
      <c r="N3638" s="30">
        <v>202604</v>
      </c>
      <c r="O3638" s="31"/>
      <c r="P3638" s="30"/>
      <c r="Z3638" s="44"/>
      <c r="AA3638" s="44"/>
      <c r="AB3638" s="44"/>
    </row>
    <row r="3639" s="35" customFormat="1" customHeight="1" spans="1:28">
      <c r="A3639" s="30"/>
      <c r="B3639" s="38">
        <v>46126</v>
      </c>
      <c r="C3639" s="69" t="s">
        <v>25</v>
      </c>
      <c r="D3639" s="30" t="s">
        <v>33</v>
      </c>
      <c r="E3639" s="39" t="s">
        <v>385</v>
      </c>
      <c r="F3639" s="64">
        <v>59.8</v>
      </c>
      <c r="G3639" s="30"/>
      <c r="H3639" s="32">
        <v>1619.68</v>
      </c>
      <c r="I3639" s="30" t="s">
        <v>162</v>
      </c>
      <c r="J3639" s="30"/>
      <c r="K3639" s="31"/>
      <c r="L3639" s="30">
        <v>202604</v>
      </c>
      <c r="M3639" s="31"/>
      <c r="N3639" s="30">
        <v>202604</v>
      </c>
      <c r="O3639" s="31"/>
      <c r="P3639" s="30"/>
      <c r="Z3639" s="44"/>
      <c r="AA3639" s="44"/>
      <c r="AB3639" s="44"/>
    </row>
    <row r="3640" s="35" customFormat="1" customHeight="1" spans="1:28">
      <c r="A3640" s="30"/>
      <c r="B3640" s="38">
        <v>46128</v>
      </c>
      <c r="C3640" s="69" t="s">
        <v>25</v>
      </c>
      <c r="D3640" s="30" t="s">
        <v>33</v>
      </c>
      <c r="E3640" s="39" t="s">
        <v>385</v>
      </c>
      <c r="F3640" s="64">
        <v>59.8</v>
      </c>
      <c r="G3640" s="30"/>
      <c r="H3640" s="32">
        <v>1679.48</v>
      </c>
      <c r="I3640" s="30" t="s">
        <v>162</v>
      </c>
      <c r="J3640" s="30"/>
      <c r="K3640" s="31"/>
      <c r="L3640" s="30">
        <v>202604</v>
      </c>
      <c r="M3640" s="31"/>
      <c r="N3640" s="30">
        <v>202604</v>
      </c>
      <c r="O3640" s="31"/>
      <c r="P3640" s="30"/>
      <c r="Z3640" s="44"/>
      <c r="AA3640" s="44"/>
      <c r="AB3640" s="44"/>
    </row>
    <row r="3641" s="35" customFormat="1" customHeight="1" spans="1:28">
      <c r="A3641" s="30"/>
      <c r="B3641" s="38">
        <v>46132</v>
      </c>
      <c r="C3641" s="69" t="s">
        <v>25</v>
      </c>
      <c r="D3641" s="30" t="s">
        <v>33</v>
      </c>
      <c r="E3641" s="39" t="s">
        <v>385</v>
      </c>
      <c r="F3641" s="64">
        <v>59.8</v>
      </c>
      <c r="G3641" s="30"/>
      <c r="H3641" s="32">
        <v>1739.28</v>
      </c>
      <c r="I3641" s="30" t="s">
        <v>162</v>
      </c>
      <c r="J3641" s="30"/>
      <c r="K3641" s="31"/>
      <c r="L3641" s="30">
        <v>202604</v>
      </c>
      <c r="M3641" s="31"/>
      <c r="N3641" s="30">
        <v>202604</v>
      </c>
      <c r="O3641" s="31"/>
      <c r="P3641" s="30"/>
      <c r="Z3641" s="44"/>
      <c r="AA3641" s="44"/>
      <c r="AB3641" s="44"/>
    </row>
    <row r="3642" s="35" customFormat="1" customHeight="1" spans="1:28">
      <c r="A3642" s="30"/>
      <c r="B3642" s="38">
        <v>46135</v>
      </c>
      <c r="C3642" s="69" t="s">
        <v>25</v>
      </c>
      <c r="D3642" s="30" t="s">
        <v>33</v>
      </c>
      <c r="E3642" s="39" t="s">
        <v>385</v>
      </c>
      <c r="F3642" s="64">
        <v>119.6</v>
      </c>
      <c r="G3642" s="57"/>
      <c r="H3642" s="32">
        <v>1858.88</v>
      </c>
      <c r="I3642" s="30" t="s">
        <v>162</v>
      </c>
      <c r="J3642" s="30"/>
      <c r="K3642" s="31"/>
      <c r="L3642" s="30">
        <v>202604</v>
      </c>
      <c r="M3642" s="31"/>
      <c r="N3642" s="30">
        <v>202604</v>
      </c>
      <c r="O3642" s="31"/>
      <c r="P3642" s="30"/>
      <c r="Z3642" s="44"/>
      <c r="AA3642" s="44"/>
      <c r="AB3642" s="44"/>
    </row>
    <row r="3643" s="35" customFormat="1" customHeight="1" spans="1:28">
      <c r="A3643" s="30"/>
      <c r="B3643" s="38">
        <v>46139</v>
      </c>
      <c r="C3643" s="69" t="s">
        <v>25</v>
      </c>
      <c r="D3643" s="30" t="s">
        <v>33</v>
      </c>
      <c r="E3643" s="39" t="s">
        <v>385</v>
      </c>
      <c r="F3643" s="64">
        <v>59.8</v>
      </c>
      <c r="G3643" s="30"/>
      <c r="H3643" s="32">
        <v>1918.68</v>
      </c>
      <c r="I3643" s="30" t="s">
        <v>162</v>
      </c>
      <c r="J3643" s="30"/>
      <c r="K3643" s="31"/>
      <c r="L3643" s="30">
        <v>202604</v>
      </c>
      <c r="M3643" s="31"/>
      <c r="N3643" s="30">
        <v>202604</v>
      </c>
      <c r="O3643" s="31"/>
      <c r="P3643" s="30"/>
      <c r="Z3643" s="44"/>
      <c r="AA3643" s="44"/>
      <c r="AB3643" s="44"/>
    </row>
    <row r="3644" s="35" customFormat="1" customHeight="1" spans="1:28">
      <c r="A3644" s="30"/>
      <c r="B3644" s="38">
        <v>46142</v>
      </c>
      <c r="C3644" s="69" t="s">
        <v>25</v>
      </c>
      <c r="D3644" s="30" t="s">
        <v>33</v>
      </c>
      <c r="E3644" s="39" t="s">
        <v>385</v>
      </c>
      <c r="F3644" s="64">
        <v>59.8</v>
      </c>
      <c r="G3644" s="30"/>
      <c r="H3644" s="32">
        <v>1978.48</v>
      </c>
      <c r="I3644" s="30" t="s">
        <v>162</v>
      </c>
      <c r="J3644" s="30"/>
      <c r="K3644" s="31"/>
      <c r="L3644" s="30">
        <v>202604</v>
      </c>
      <c r="M3644" s="31"/>
      <c r="N3644" s="30">
        <v>202604</v>
      </c>
      <c r="O3644" s="31"/>
      <c r="P3644" s="30"/>
      <c r="Z3644" s="44"/>
      <c r="AA3644" s="44"/>
      <c r="AB3644" s="44"/>
    </row>
    <row r="3645" s="35" customFormat="1" customHeight="1" spans="1:28">
      <c r="A3645" s="30"/>
      <c r="B3645" s="38">
        <v>46142</v>
      </c>
      <c r="C3645" s="69" t="s">
        <v>25</v>
      </c>
      <c r="D3645" s="30" t="s">
        <v>33</v>
      </c>
      <c r="E3645" s="39" t="s">
        <v>385</v>
      </c>
      <c r="F3645" s="64">
        <v>59.8</v>
      </c>
      <c r="G3645" s="30"/>
      <c r="H3645" s="32">
        <v>2038.28</v>
      </c>
      <c r="I3645" s="30" t="s">
        <v>162</v>
      </c>
      <c r="J3645" s="30"/>
      <c r="K3645" s="31"/>
      <c r="L3645" s="30">
        <v>202604</v>
      </c>
      <c r="M3645" s="31"/>
      <c r="N3645" s="30">
        <v>202604</v>
      </c>
      <c r="O3645" s="31"/>
      <c r="P3645" s="30"/>
      <c r="Z3645" s="44"/>
      <c r="AA3645" s="44"/>
      <c r="AB3645" s="44"/>
    </row>
    <row r="3646" s="35" customFormat="1" customHeight="1" spans="1:28">
      <c r="A3646" s="30"/>
      <c r="B3646" s="38">
        <v>46147</v>
      </c>
      <c r="C3646" s="69" t="s">
        <v>25</v>
      </c>
      <c r="D3646" s="30" t="s">
        <v>33</v>
      </c>
      <c r="E3646" s="39" t="s">
        <v>385</v>
      </c>
      <c r="F3646" s="30">
        <v>60</v>
      </c>
      <c r="G3646" s="57"/>
      <c r="H3646" s="32">
        <v>2098.28</v>
      </c>
      <c r="I3646" s="30" t="s">
        <v>162</v>
      </c>
      <c r="J3646" s="30"/>
      <c r="K3646" s="31"/>
      <c r="L3646" s="30">
        <v>202605</v>
      </c>
      <c r="M3646" s="31"/>
      <c r="N3646" s="30">
        <v>202605</v>
      </c>
      <c r="O3646" s="31"/>
      <c r="P3646" s="30"/>
      <c r="Z3646" s="44"/>
      <c r="AA3646" s="44"/>
      <c r="AB3646" s="44"/>
    </row>
    <row r="3647" s="35" customFormat="1" customHeight="1" spans="1:28">
      <c r="A3647" s="30"/>
      <c r="B3647" s="38">
        <v>46150</v>
      </c>
      <c r="C3647" s="69" t="s">
        <v>25</v>
      </c>
      <c r="D3647" s="30" t="s">
        <v>33</v>
      </c>
      <c r="E3647" s="39" t="s">
        <v>385</v>
      </c>
      <c r="F3647" s="64">
        <v>59.8</v>
      </c>
      <c r="G3647" s="30"/>
      <c r="H3647" s="32">
        <v>2158.08</v>
      </c>
      <c r="I3647" s="30" t="s">
        <v>162</v>
      </c>
      <c r="J3647" s="30"/>
      <c r="K3647" s="31"/>
      <c r="L3647" s="30">
        <v>202605</v>
      </c>
      <c r="M3647" s="31"/>
      <c r="N3647" s="30">
        <v>202605</v>
      </c>
      <c r="O3647" s="31"/>
      <c r="P3647" s="30"/>
      <c r="Z3647" s="44"/>
      <c r="AA3647" s="44"/>
      <c r="AB3647" s="44"/>
    </row>
    <row r="3648" s="35" customFormat="1" customHeight="1" spans="1:28">
      <c r="A3648" s="30"/>
      <c r="B3648" s="38">
        <v>46151</v>
      </c>
      <c r="C3648" s="69" t="s">
        <v>25</v>
      </c>
      <c r="D3648" s="30" t="s">
        <v>33</v>
      </c>
      <c r="E3648" s="39" t="s">
        <v>385</v>
      </c>
      <c r="F3648" s="64">
        <v>59.8</v>
      </c>
      <c r="G3648" s="30"/>
      <c r="H3648" s="32">
        <v>2217.88</v>
      </c>
      <c r="I3648" s="30" t="s">
        <v>162</v>
      </c>
      <c r="J3648" s="30"/>
      <c r="K3648" s="31"/>
      <c r="L3648" s="30">
        <v>202605</v>
      </c>
      <c r="M3648" s="31"/>
      <c r="N3648" s="30">
        <v>202605</v>
      </c>
      <c r="O3648" s="31"/>
      <c r="P3648" s="30"/>
      <c r="Z3648" s="44"/>
      <c r="AA3648" s="44"/>
      <c r="AB3648" s="44"/>
    </row>
    <row r="3649" s="35" customFormat="1" customHeight="1" spans="1:28">
      <c r="A3649" s="30"/>
      <c r="B3649" s="38">
        <v>46154</v>
      </c>
      <c r="C3649" s="69" t="s">
        <v>25</v>
      </c>
      <c r="D3649" s="30" t="s">
        <v>33</v>
      </c>
      <c r="E3649" s="39" t="s">
        <v>385</v>
      </c>
      <c r="F3649" s="64">
        <v>59.8</v>
      </c>
      <c r="G3649" s="57"/>
      <c r="H3649" s="32">
        <v>2277.68</v>
      </c>
      <c r="I3649" s="30" t="s">
        <v>162</v>
      </c>
      <c r="J3649" s="30"/>
      <c r="K3649" s="31"/>
      <c r="L3649" s="30">
        <v>202605</v>
      </c>
      <c r="M3649" s="31"/>
      <c r="N3649" s="30">
        <v>202605</v>
      </c>
      <c r="O3649" s="31"/>
      <c r="P3649" s="30"/>
      <c r="Z3649" s="44"/>
      <c r="AA3649" s="44"/>
      <c r="AB3649" s="44"/>
    </row>
    <row r="3650" s="35" customFormat="1" customHeight="1" spans="1:28">
      <c r="A3650" s="30"/>
      <c r="B3650" s="38">
        <v>46155</v>
      </c>
      <c r="C3650" s="69" t="s">
        <v>25</v>
      </c>
      <c r="D3650" s="30" t="s">
        <v>33</v>
      </c>
      <c r="E3650" s="39" t="s">
        <v>385</v>
      </c>
      <c r="F3650" s="64">
        <v>68</v>
      </c>
      <c r="G3650" s="57"/>
      <c r="H3650" s="32">
        <v>2345.68</v>
      </c>
      <c r="I3650" s="30" t="s">
        <v>162</v>
      </c>
      <c r="J3650" s="30"/>
      <c r="K3650" s="31"/>
      <c r="L3650" s="30">
        <v>202605</v>
      </c>
      <c r="M3650" s="31"/>
      <c r="N3650" s="30">
        <v>202605</v>
      </c>
      <c r="O3650" s="31"/>
      <c r="P3650" s="30"/>
      <c r="Z3650" s="44"/>
      <c r="AA3650" s="44"/>
      <c r="AB3650" s="44"/>
    </row>
    <row r="3651" s="35" customFormat="1" customHeight="1" spans="1:28">
      <c r="A3651" s="30"/>
      <c r="B3651" s="38">
        <v>46161</v>
      </c>
      <c r="C3651" s="69" t="s">
        <v>25</v>
      </c>
      <c r="D3651" s="30" t="s">
        <v>33</v>
      </c>
      <c r="E3651" s="39" t="s">
        <v>385</v>
      </c>
      <c r="F3651" s="64">
        <v>119.6</v>
      </c>
      <c r="G3651" s="57"/>
      <c r="H3651" s="32">
        <v>2465.28</v>
      </c>
      <c r="I3651" s="30" t="s">
        <v>162</v>
      </c>
      <c r="J3651" s="30"/>
      <c r="K3651" s="31"/>
      <c r="L3651" s="30">
        <v>202605</v>
      </c>
      <c r="M3651" s="31"/>
      <c r="N3651" s="30">
        <v>202605</v>
      </c>
      <c r="O3651" s="31"/>
      <c r="P3651" s="30"/>
      <c r="Z3651" s="44"/>
      <c r="AA3651" s="44"/>
      <c r="AB3651" s="44"/>
    </row>
    <row r="3652" s="35" customFormat="1" customHeight="1" spans="1:28">
      <c r="A3652" s="30"/>
      <c r="B3652" s="38">
        <v>46164</v>
      </c>
      <c r="C3652" s="69" t="s">
        <v>25</v>
      </c>
      <c r="D3652" s="30" t="s">
        <v>33</v>
      </c>
      <c r="E3652" s="39" t="s">
        <v>385</v>
      </c>
      <c r="F3652" s="64">
        <v>59.8</v>
      </c>
      <c r="G3652" s="30"/>
      <c r="H3652" s="32">
        <v>2525.08</v>
      </c>
      <c r="I3652" s="30" t="s">
        <v>162</v>
      </c>
      <c r="J3652" s="30"/>
      <c r="K3652" s="31"/>
      <c r="L3652" s="30">
        <v>202605</v>
      </c>
      <c r="M3652" s="31"/>
      <c r="N3652" s="30">
        <v>202605</v>
      </c>
      <c r="O3652" s="31"/>
      <c r="P3652" s="30"/>
      <c r="Z3652" s="44"/>
      <c r="AA3652" s="44"/>
      <c r="AB3652" s="44"/>
    </row>
    <row r="3653" s="35" customFormat="1" customHeight="1" spans="1:28">
      <c r="A3653" s="30"/>
      <c r="B3653" s="38">
        <v>46166</v>
      </c>
      <c r="C3653" s="69" t="s">
        <v>25</v>
      </c>
      <c r="D3653" s="30" t="s">
        <v>33</v>
      </c>
      <c r="E3653" s="39" t="s">
        <v>385</v>
      </c>
      <c r="F3653" s="64">
        <v>59.8</v>
      </c>
      <c r="G3653" s="30"/>
      <c r="H3653" s="32">
        <v>2584.88</v>
      </c>
      <c r="I3653" s="30" t="s">
        <v>162</v>
      </c>
      <c r="J3653" s="30"/>
      <c r="K3653" s="31"/>
      <c r="L3653" s="30">
        <v>202605</v>
      </c>
      <c r="M3653" s="31"/>
      <c r="N3653" s="30">
        <v>202605</v>
      </c>
      <c r="O3653" s="31"/>
      <c r="P3653" s="30"/>
      <c r="Z3653" s="44"/>
      <c r="AA3653" s="44"/>
      <c r="AB3653" s="44"/>
    </row>
    <row r="3654" s="35" customFormat="1" customHeight="1" spans="1:28">
      <c r="A3654" s="30"/>
      <c r="B3654" s="38">
        <v>46167</v>
      </c>
      <c r="C3654" s="69" t="s">
        <v>25</v>
      </c>
      <c r="D3654" s="30" t="s">
        <v>33</v>
      </c>
      <c r="E3654" s="39" t="s">
        <v>385</v>
      </c>
      <c r="F3654" s="64">
        <v>59.8</v>
      </c>
      <c r="G3654" s="30"/>
      <c r="H3654" s="32">
        <v>2644.68</v>
      </c>
      <c r="I3654" s="30" t="s">
        <v>162</v>
      </c>
      <c r="J3654" s="30"/>
      <c r="K3654" s="31"/>
      <c r="L3654" s="30">
        <v>202605</v>
      </c>
      <c r="M3654" s="31"/>
      <c r="N3654" s="30">
        <v>202605</v>
      </c>
      <c r="O3654" s="31"/>
      <c r="P3654" s="30"/>
      <c r="Z3654" s="44"/>
      <c r="AA3654" s="44"/>
      <c r="AB3654" s="44"/>
    </row>
    <row r="3655" s="35" customFormat="1" customHeight="1" spans="1:28">
      <c r="A3655" s="30"/>
      <c r="B3655" s="38">
        <v>46177</v>
      </c>
      <c r="C3655" s="69" t="s">
        <v>25</v>
      </c>
      <c r="D3655" s="30" t="s">
        <v>33</v>
      </c>
      <c r="E3655" s="39" t="s">
        <v>840</v>
      </c>
      <c r="F3655" s="64">
        <v>18.71</v>
      </c>
      <c r="G3655" s="30"/>
      <c r="H3655" s="32">
        <v>2663.39</v>
      </c>
      <c r="I3655" s="30" t="s">
        <v>162</v>
      </c>
      <c r="J3655" s="30"/>
      <c r="K3655" s="31"/>
      <c r="L3655" s="30">
        <v>202606</v>
      </c>
      <c r="M3655" s="31"/>
      <c r="N3655" s="30">
        <v>202606</v>
      </c>
      <c r="O3655" s="31"/>
      <c r="P3655" s="30"/>
      <c r="Z3655" s="44"/>
      <c r="AA3655" s="44"/>
      <c r="AB3655" s="44"/>
    </row>
    <row r="3656" s="35" customFormat="1" customHeight="1" spans="1:28">
      <c r="A3656" s="30"/>
      <c r="B3656" s="38">
        <v>46184</v>
      </c>
      <c r="C3656" s="69" t="s">
        <v>25</v>
      </c>
      <c r="D3656" s="30" t="s">
        <v>33</v>
      </c>
      <c r="E3656" s="39" t="s">
        <v>385</v>
      </c>
      <c r="F3656" s="64">
        <v>19.9</v>
      </c>
      <c r="G3656" s="30"/>
      <c r="H3656" s="32">
        <v>2683.29</v>
      </c>
      <c r="I3656" s="30" t="s">
        <v>162</v>
      </c>
      <c r="J3656" s="30"/>
      <c r="K3656" s="31"/>
      <c r="L3656" s="30">
        <v>202606</v>
      </c>
      <c r="M3656" s="31"/>
      <c r="N3656" s="30">
        <v>202606</v>
      </c>
      <c r="O3656" s="31"/>
      <c r="P3656" s="30"/>
      <c r="Z3656" s="44"/>
      <c r="AA3656" s="44"/>
      <c r="AB3656" s="44"/>
    </row>
    <row r="3657" s="35" customFormat="1" customHeight="1" spans="1:28">
      <c r="A3657" s="30"/>
      <c r="B3657" s="38">
        <v>46186</v>
      </c>
      <c r="C3657" s="69" t="s">
        <v>25</v>
      </c>
      <c r="D3657" s="30" t="s">
        <v>33</v>
      </c>
      <c r="E3657" s="39" t="s">
        <v>385</v>
      </c>
      <c r="F3657" s="64">
        <v>59.8</v>
      </c>
      <c r="G3657" s="30"/>
      <c r="H3657" s="32">
        <v>2743.09</v>
      </c>
      <c r="I3657" s="30" t="s">
        <v>162</v>
      </c>
      <c r="J3657" s="30"/>
      <c r="K3657" s="31"/>
      <c r="L3657" s="30">
        <v>202606</v>
      </c>
      <c r="M3657" s="31"/>
      <c r="N3657" s="30">
        <v>202606</v>
      </c>
      <c r="O3657" s="31"/>
      <c r="P3657" s="30"/>
      <c r="Z3657" s="44"/>
      <c r="AA3657" s="44"/>
      <c r="AB3657" s="44"/>
    </row>
    <row r="3658" s="35" customFormat="1" customHeight="1" spans="1:28">
      <c r="A3658" s="30"/>
      <c r="B3658" s="38">
        <v>46191</v>
      </c>
      <c r="C3658" s="69" t="s">
        <v>25</v>
      </c>
      <c r="D3658" s="30" t="s">
        <v>33</v>
      </c>
      <c r="E3658" s="39" t="s">
        <v>385</v>
      </c>
      <c r="F3658" s="64">
        <v>59.8</v>
      </c>
      <c r="G3658" s="57"/>
      <c r="H3658" s="32">
        <v>2802.89</v>
      </c>
      <c r="I3658" s="30" t="s">
        <v>162</v>
      </c>
      <c r="J3658" s="30"/>
      <c r="K3658" s="31"/>
      <c r="L3658" s="30">
        <v>202606</v>
      </c>
      <c r="M3658" s="31"/>
      <c r="N3658" s="30">
        <v>202606</v>
      </c>
      <c r="O3658" s="31"/>
      <c r="P3658" s="30"/>
      <c r="Z3658" s="44"/>
      <c r="AA3658" s="44"/>
      <c r="AB3658" s="44"/>
    </row>
    <row r="3659" s="35" customFormat="1" customHeight="1" spans="1:28">
      <c r="A3659" s="30"/>
      <c r="B3659" s="38">
        <v>46191</v>
      </c>
      <c r="C3659" s="69" t="s">
        <v>25</v>
      </c>
      <c r="D3659" s="30" t="s">
        <v>33</v>
      </c>
      <c r="E3659" s="39" t="s">
        <v>385</v>
      </c>
      <c r="F3659" s="64">
        <v>59.8</v>
      </c>
      <c r="G3659" s="57"/>
      <c r="H3659" s="32">
        <v>2862.69</v>
      </c>
      <c r="I3659" s="30" t="s">
        <v>162</v>
      </c>
      <c r="J3659" s="30"/>
      <c r="K3659" s="31"/>
      <c r="L3659" s="30">
        <v>202606</v>
      </c>
      <c r="M3659" s="31"/>
      <c r="N3659" s="30">
        <v>202606</v>
      </c>
      <c r="O3659" s="31"/>
      <c r="P3659" s="30"/>
      <c r="Z3659" s="44"/>
      <c r="AA3659" s="44"/>
      <c r="AB3659" s="44"/>
    </row>
    <row r="3660" s="35" customFormat="1" customHeight="1" spans="1:28">
      <c r="A3660" s="30"/>
      <c r="B3660" s="38">
        <v>46193</v>
      </c>
      <c r="C3660" s="69" t="s">
        <v>25</v>
      </c>
      <c r="D3660" s="30" t="s">
        <v>33</v>
      </c>
      <c r="E3660" s="39" t="s">
        <v>385</v>
      </c>
      <c r="F3660" s="64">
        <v>19.9</v>
      </c>
      <c r="G3660" s="57"/>
      <c r="H3660" s="32">
        <v>2882.59</v>
      </c>
      <c r="I3660" s="30" t="s">
        <v>162</v>
      </c>
      <c r="J3660" s="30"/>
      <c r="K3660" s="31"/>
      <c r="L3660" s="30">
        <v>202606</v>
      </c>
      <c r="M3660" s="31"/>
      <c r="N3660" s="30">
        <v>202606</v>
      </c>
      <c r="O3660" s="31"/>
      <c r="P3660" s="30"/>
      <c r="Z3660" s="44"/>
      <c r="AA3660" s="44"/>
      <c r="AB3660" s="44"/>
    </row>
    <row r="3661" s="35" customFormat="1" customHeight="1" spans="1:28">
      <c r="A3661" s="30"/>
      <c r="B3661" s="38">
        <v>46194</v>
      </c>
      <c r="C3661" s="69" t="s">
        <v>25</v>
      </c>
      <c r="D3661" s="30" t="s">
        <v>33</v>
      </c>
      <c r="E3661" s="39" t="s">
        <v>526</v>
      </c>
      <c r="F3661" s="57">
        <v>0.26</v>
      </c>
      <c r="G3661" s="57"/>
      <c r="H3661" s="32">
        <v>2882.85</v>
      </c>
      <c r="I3661" s="30" t="s">
        <v>162</v>
      </c>
      <c r="J3661" s="30"/>
      <c r="K3661" s="31"/>
      <c r="L3661" s="30">
        <v>202606</v>
      </c>
      <c r="M3661" s="31"/>
      <c r="N3661" s="30">
        <v>202606</v>
      </c>
      <c r="O3661" s="31"/>
      <c r="P3661" s="30"/>
      <c r="Z3661" s="44"/>
      <c r="AA3661" s="44"/>
      <c r="AB3661" s="44"/>
    </row>
    <row r="3662" s="35" customFormat="1" customHeight="1" spans="1:28">
      <c r="A3662" s="30"/>
      <c r="B3662" s="38">
        <v>46194</v>
      </c>
      <c r="C3662" s="69" t="s">
        <v>25</v>
      </c>
      <c r="D3662" s="30" t="s">
        <v>33</v>
      </c>
      <c r="E3662" s="39" t="s">
        <v>385</v>
      </c>
      <c r="F3662" s="64">
        <v>119.6</v>
      </c>
      <c r="G3662" s="30"/>
      <c r="H3662" s="32">
        <v>3002.45</v>
      </c>
      <c r="I3662" s="30" t="s">
        <v>162</v>
      </c>
      <c r="J3662" s="30"/>
      <c r="K3662" s="31"/>
      <c r="L3662" s="30">
        <v>202606</v>
      </c>
      <c r="M3662" s="31"/>
      <c r="N3662" s="30">
        <v>202606</v>
      </c>
      <c r="O3662" s="31"/>
      <c r="P3662" s="30"/>
      <c r="Z3662" s="44"/>
      <c r="AA3662" s="44"/>
      <c r="AB3662" s="44"/>
    </row>
    <row r="3663" s="35" customFormat="1" customHeight="1" spans="1:28">
      <c r="A3663" s="30"/>
      <c r="B3663" s="38">
        <v>46199</v>
      </c>
      <c r="C3663" s="69" t="s">
        <v>25</v>
      </c>
      <c r="D3663" s="30" t="s">
        <v>33</v>
      </c>
      <c r="E3663" s="39" t="s">
        <v>840</v>
      </c>
      <c r="F3663" s="64">
        <v>18.71</v>
      </c>
      <c r="G3663" s="30"/>
      <c r="H3663" s="32">
        <v>3021.16</v>
      </c>
      <c r="I3663" s="30" t="s">
        <v>162</v>
      </c>
      <c r="J3663" s="30"/>
      <c r="K3663" s="31"/>
      <c r="L3663" s="30">
        <v>202606</v>
      </c>
      <c r="M3663" s="31"/>
      <c r="N3663" s="30">
        <v>202606</v>
      </c>
      <c r="O3663" s="31"/>
      <c r="P3663" s="30"/>
      <c r="Z3663" s="44"/>
      <c r="AA3663" s="44"/>
      <c r="AB3663" s="44"/>
    </row>
    <row r="3664" s="35" customFormat="1" customHeight="1" spans="1:28">
      <c r="A3664" s="30"/>
      <c r="B3664" s="38">
        <v>46199</v>
      </c>
      <c r="C3664" s="69" t="s">
        <v>25</v>
      </c>
      <c r="D3664" s="30" t="s">
        <v>33</v>
      </c>
      <c r="E3664" s="39" t="s">
        <v>385</v>
      </c>
      <c r="F3664" s="64">
        <v>119.6</v>
      </c>
      <c r="G3664" s="69"/>
      <c r="H3664" s="32">
        <v>3140.76</v>
      </c>
      <c r="I3664" s="30" t="s">
        <v>162</v>
      </c>
      <c r="J3664" s="30"/>
      <c r="K3664" s="31"/>
      <c r="L3664" s="30">
        <v>202606</v>
      </c>
      <c r="M3664" s="31"/>
      <c r="N3664" s="30">
        <v>202606</v>
      </c>
      <c r="O3664" s="31"/>
      <c r="P3664" s="30"/>
      <c r="Z3664" s="44"/>
      <c r="AA3664" s="44"/>
      <c r="AB3664" s="44"/>
    </row>
    <row r="3665" s="35" customFormat="1" customHeight="1" spans="1:28">
      <c r="A3665" s="30"/>
      <c r="B3665" s="38">
        <v>46211</v>
      </c>
      <c r="C3665" s="69" t="s">
        <v>25</v>
      </c>
      <c r="D3665" s="30" t="s">
        <v>33</v>
      </c>
      <c r="E3665" s="39" t="s">
        <v>385</v>
      </c>
      <c r="F3665" s="64">
        <v>59.8</v>
      </c>
      <c r="G3665" s="30"/>
      <c r="H3665" s="32">
        <v>3200.56</v>
      </c>
      <c r="I3665" s="30" t="s">
        <v>162</v>
      </c>
      <c r="J3665" s="30"/>
      <c r="K3665" s="31"/>
      <c r="L3665" s="30">
        <v>202607</v>
      </c>
      <c r="M3665" s="31"/>
      <c r="N3665" s="30">
        <v>202607</v>
      </c>
      <c r="O3665" s="31"/>
      <c r="P3665" s="30"/>
      <c r="Z3665" s="44"/>
      <c r="AA3665" s="44"/>
      <c r="AB3665" s="44"/>
    </row>
    <row r="3666" s="35" customFormat="1" customHeight="1" spans="1:28">
      <c r="A3666" s="30"/>
      <c r="B3666" s="38">
        <v>46054</v>
      </c>
      <c r="C3666" s="69" t="s">
        <v>24</v>
      </c>
      <c r="D3666" s="30" t="s">
        <v>386</v>
      </c>
      <c r="E3666" s="30" t="s">
        <v>387</v>
      </c>
      <c r="F3666" s="56">
        <v>272.79</v>
      </c>
      <c r="G3666" s="30"/>
      <c r="H3666" s="32">
        <v>471899.93</v>
      </c>
      <c r="I3666" s="31" t="s">
        <v>99</v>
      </c>
      <c r="J3666" s="30"/>
      <c r="K3666" s="31"/>
      <c r="L3666" s="30">
        <v>202603</v>
      </c>
      <c r="M3666" s="31"/>
      <c r="N3666" s="30">
        <v>202602</v>
      </c>
      <c r="O3666" s="31"/>
      <c r="P3666" s="30"/>
      <c r="Z3666" s="44"/>
      <c r="AA3666" s="44"/>
      <c r="AB3666" s="44"/>
    </row>
    <row r="3667" s="35" customFormat="1" customHeight="1" spans="1:28">
      <c r="A3667" s="30"/>
      <c r="B3667" s="38">
        <v>46054</v>
      </c>
      <c r="C3667" s="69" t="s">
        <v>24</v>
      </c>
      <c r="D3667" s="30" t="s">
        <v>386</v>
      </c>
      <c r="E3667" s="30" t="s">
        <v>387</v>
      </c>
      <c r="F3667" s="56">
        <v>159.14</v>
      </c>
      <c r="G3667" s="30"/>
      <c r="H3667" s="32">
        <v>472059.07</v>
      </c>
      <c r="I3667" s="31" t="s">
        <v>80</v>
      </c>
      <c r="J3667" s="30"/>
      <c r="K3667" s="31"/>
      <c r="L3667" s="30">
        <v>202603</v>
      </c>
      <c r="M3667" s="31"/>
      <c r="N3667" s="30">
        <v>202602</v>
      </c>
      <c r="O3667" s="31"/>
      <c r="P3667" s="30"/>
      <c r="Z3667" s="44"/>
      <c r="AA3667" s="44"/>
      <c r="AB3667" s="44"/>
    </row>
    <row r="3668" s="35" customFormat="1" customHeight="1" spans="1:28">
      <c r="A3668" s="30"/>
      <c r="B3668" s="38">
        <v>46054</v>
      </c>
      <c r="C3668" s="69" t="s">
        <v>24</v>
      </c>
      <c r="D3668" s="30" t="s">
        <v>386</v>
      </c>
      <c r="E3668" s="30" t="s">
        <v>387</v>
      </c>
      <c r="F3668" s="56">
        <v>1263.59</v>
      </c>
      <c r="G3668" s="30"/>
      <c r="H3668" s="32">
        <v>473322.66</v>
      </c>
      <c r="I3668" s="31" t="s">
        <v>37</v>
      </c>
      <c r="J3668" s="30"/>
      <c r="K3668" s="31"/>
      <c r="L3668" s="30">
        <v>202603</v>
      </c>
      <c r="M3668" s="31"/>
      <c r="N3668" s="30">
        <v>202602</v>
      </c>
      <c r="O3668" s="31"/>
      <c r="P3668" s="30"/>
      <c r="Z3668" s="44"/>
      <c r="AA3668" s="44"/>
      <c r="AB3668" s="44"/>
    </row>
    <row r="3669" s="35" customFormat="1" customHeight="1" spans="1:28">
      <c r="A3669" s="30"/>
      <c r="B3669" s="38">
        <v>46054</v>
      </c>
      <c r="C3669" s="69" t="s">
        <v>24</v>
      </c>
      <c r="D3669" s="30" t="s">
        <v>386</v>
      </c>
      <c r="E3669" s="30" t="s">
        <v>387</v>
      </c>
      <c r="F3669" s="56">
        <v>96.63</v>
      </c>
      <c r="G3669" s="30"/>
      <c r="H3669" s="32">
        <v>473419.29</v>
      </c>
      <c r="I3669" s="31" t="s">
        <v>35</v>
      </c>
      <c r="J3669" s="30"/>
      <c r="K3669" s="31"/>
      <c r="L3669" s="30">
        <v>202603</v>
      </c>
      <c r="M3669" s="31"/>
      <c r="N3669" s="30">
        <v>202602</v>
      </c>
      <c r="O3669" s="31"/>
      <c r="P3669" s="30"/>
      <c r="Z3669" s="44"/>
      <c r="AA3669" s="44"/>
      <c r="AB3669" s="44"/>
    </row>
    <row r="3670" s="35" customFormat="1" customHeight="1" spans="1:28">
      <c r="A3670" s="30"/>
      <c r="B3670" s="38">
        <v>46055</v>
      </c>
      <c r="C3670" s="69" t="s">
        <v>24</v>
      </c>
      <c r="D3670" s="30" t="s">
        <v>386</v>
      </c>
      <c r="E3670" s="30" t="s">
        <v>387</v>
      </c>
      <c r="F3670" s="56">
        <v>801.06</v>
      </c>
      <c r="G3670" s="30"/>
      <c r="H3670" s="32">
        <v>474220.35</v>
      </c>
      <c r="I3670" s="31" t="s">
        <v>82</v>
      </c>
      <c r="J3670" s="30"/>
      <c r="K3670" s="31"/>
      <c r="L3670" s="30">
        <v>202603</v>
      </c>
      <c r="M3670" s="31"/>
      <c r="N3670" s="30">
        <v>202602</v>
      </c>
      <c r="O3670" s="31"/>
      <c r="P3670" s="30"/>
      <c r="Z3670" s="44"/>
      <c r="AA3670" s="44"/>
      <c r="AB3670" s="44"/>
    </row>
    <row r="3671" s="35" customFormat="1" customHeight="1" spans="1:28">
      <c r="A3671" s="30"/>
      <c r="B3671" s="38">
        <v>46056</v>
      </c>
      <c r="C3671" s="69" t="s">
        <v>24</v>
      </c>
      <c r="D3671" s="30" t="s">
        <v>386</v>
      </c>
      <c r="E3671" s="30" t="s">
        <v>387</v>
      </c>
      <c r="F3671" s="56">
        <v>605.51</v>
      </c>
      <c r="G3671" s="30"/>
      <c r="H3671" s="32">
        <v>474825.86</v>
      </c>
      <c r="I3671" s="31" t="s">
        <v>60</v>
      </c>
      <c r="J3671" s="30"/>
      <c r="K3671" s="31"/>
      <c r="L3671" s="30">
        <v>202603</v>
      </c>
      <c r="M3671" s="31"/>
      <c r="N3671" s="30">
        <v>202602</v>
      </c>
      <c r="O3671" s="31"/>
      <c r="P3671" s="30"/>
      <c r="Z3671" s="44"/>
      <c r="AA3671" s="44"/>
      <c r="AB3671" s="44"/>
    </row>
    <row r="3672" s="35" customFormat="1" customHeight="1" spans="1:28">
      <c r="A3672" s="30"/>
      <c r="B3672" s="38">
        <v>46057</v>
      </c>
      <c r="C3672" s="69" t="s">
        <v>24</v>
      </c>
      <c r="D3672" s="30" t="s">
        <v>386</v>
      </c>
      <c r="E3672" s="30" t="s">
        <v>387</v>
      </c>
      <c r="F3672" s="56">
        <v>65.08</v>
      </c>
      <c r="G3672" s="30"/>
      <c r="H3672" s="32">
        <v>474890.94</v>
      </c>
      <c r="I3672" s="31" t="s">
        <v>97</v>
      </c>
      <c r="J3672" s="30"/>
      <c r="K3672" s="31"/>
      <c r="L3672" s="30">
        <v>202603</v>
      </c>
      <c r="M3672" s="31"/>
      <c r="N3672" s="30">
        <v>202602</v>
      </c>
      <c r="O3672" s="31"/>
      <c r="P3672" s="30"/>
      <c r="Z3672" s="44"/>
      <c r="AA3672" s="44"/>
      <c r="AB3672" s="44"/>
    </row>
    <row r="3673" s="35" customFormat="1" customHeight="1" spans="1:28">
      <c r="A3673" s="30"/>
      <c r="B3673" s="38">
        <v>46057</v>
      </c>
      <c r="C3673" s="69" t="s">
        <v>24</v>
      </c>
      <c r="D3673" s="30" t="s">
        <v>404</v>
      </c>
      <c r="E3673" s="30" t="s">
        <v>842</v>
      </c>
      <c r="F3673" s="56">
        <v>515.08</v>
      </c>
      <c r="G3673" s="57"/>
      <c r="H3673" s="32">
        <v>475406.02</v>
      </c>
      <c r="I3673" s="31" t="s">
        <v>66</v>
      </c>
      <c r="J3673" s="30"/>
      <c r="K3673" s="31"/>
      <c r="L3673" s="30">
        <v>202602</v>
      </c>
      <c r="M3673" s="31"/>
      <c r="N3673" s="30">
        <v>202602</v>
      </c>
      <c r="O3673" s="31"/>
      <c r="P3673" s="30"/>
      <c r="Z3673" s="44"/>
      <c r="AA3673" s="44"/>
      <c r="AB3673" s="44"/>
    </row>
    <row r="3674" s="35" customFormat="1" customHeight="1" spans="1:28">
      <c r="A3674" s="30"/>
      <c r="B3674" s="38">
        <v>46059</v>
      </c>
      <c r="C3674" s="69" t="s">
        <v>24</v>
      </c>
      <c r="D3674" s="30" t="s">
        <v>386</v>
      </c>
      <c r="E3674" s="69" t="s">
        <v>387</v>
      </c>
      <c r="F3674" s="56">
        <v>301.42</v>
      </c>
      <c r="G3674" s="30"/>
      <c r="H3674" s="32">
        <v>475707.44</v>
      </c>
      <c r="I3674" s="31" t="s">
        <v>87</v>
      </c>
      <c r="J3674" s="30"/>
      <c r="K3674" s="31"/>
      <c r="L3674" s="30">
        <v>202603</v>
      </c>
      <c r="M3674" s="31"/>
      <c r="N3674" s="30">
        <v>202602</v>
      </c>
      <c r="O3674" s="31"/>
      <c r="P3674" s="30"/>
      <c r="Z3674" s="44"/>
      <c r="AA3674" s="44"/>
      <c r="AB3674" s="44"/>
    </row>
    <row r="3675" s="35" customFormat="1" customHeight="1" spans="1:28">
      <c r="A3675" s="30"/>
      <c r="B3675" s="38">
        <v>46059</v>
      </c>
      <c r="C3675" s="69" t="s">
        <v>24</v>
      </c>
      <c r="D3675" s="30" t="s">
        <v>33</v>
      </c>
      <c r="E3675" s="69" t="s">
        <v>843</v>
      </c>
      <c r="F3675" s="56"/>
      <c r="G3675" s="30">
        <v>50000</v>
      </c>
      <c r="H3675" s="32">
        <v>425707.44</v>
      </c>
      <c r="I3675" s="31" t="s">
        <v>50</v>
      </c>
      <c r="J3675" s="30"/>
      <c r="K3675" s="31"/>
      <c r="L3675" s="30">
        <v>202603</v>
      </c>
      <c r="M3675" s="31"/>
      <c r="N3675" s="30">
        <v>202602</v>
      </c>
      <c r="O3675" s="31"/>
      <c r="P3675" s="30"/>
      <c r="Z3675" s="44"/>
      <c r="AA3675" s="44"/>
      <c r="AB3675" s="44"/>
    </row>
    <row r="3676" s="35" customFormat="1" customHeight="1" spans="1:28">
      <c r="A3676" s="30"/>
      <c r="B3676" s="38">
        <v>46059</v>
      </c>
      <c r="C3676" s="69" t="s">
        <v>24</v>
      </c>
      <c r="D3676" s="30" t="s">
        <v>404</v>
      </c>
      <c r="E3676" s="69" t="s">
        <v>844</v>
      </c>
      <c r="F3676" s="56">
        <v>142.38</v>
      </c>
      <c r="G3676" s="30"/>
      <c r="H3676" s="32">
        <v>425849.82</v>
      </c>
      <c r="I3676" s="31" t="s">
        <v>52</v>
      </c>
      <c r="J3676" s="30"/>
      <c r="K3676" s="31"/>
      <c r="L3676" s="30">
        <v>202602</v>
      </c>
      <c r="M3676" s="31"/>
      <c r="N3676" s="30">
        <v>202602</v>
      </c>
      <c r="O3676" s="31"/>
      <c r="P3676" s="30"/>
      <c r="Z3676" s="44"/>
      <c r="AA3676" s="44"/>
      <c r="AB3676" s="44"/>
    </row>
    <row r="3677" s="35" customFormat="1" customHeight="1" spans="1:28">
      <c r="A3677" s="30"/>
      <c r="B3677" s="38">
        <v>46060</v>
      </c>
      <c r="C3677" s="69" t="s">
        <v>24</v>
      </c>
      <c r="D3677" s="30" t="s">
        <v>386</v>
      </c>
      <c r="E3677" s="69" t="s">
        <v>387</v>
      </c>
      <c r="F3677" s="56">
        <v>791.26</v>
      </c>
      <c r="G3677" s="30"/>
      <c r="H3677" s="32">
        <v>426641.08</v>
      </c>
      <c r="I3677" s="31" t="s">
        <v>56</v>
      </c>
      <c r="J3677" s="30"/>
      <c r="K3677" s="31"/>
      <c r="L3677" s="30">
        <v>202603</v>
      </c>
      <c r="M3677" s="31"/>
      <c r="N3677" s="30">
        <v>202602</v>
      </c>
      <c r="O3677" s="31"/>
      <c r="P3677" s="30"/>
      <c r="Z3677" s="44"/>
      <c r="AA3677" s="44"/>
      <c r="AB3677" s="44"/>
    </row>
    <row r="3678" s="35" customFormat="1" customHeight="1" spans="1:28">
      <c r="A3678" s="30"/>
      <c r="B3678" s="38">
        <v>46061</v>
      </c>
      <c r="C3678" s="69" t="s">
        <v>24</v>
      </c>
      <c r="D3678" s="30" t="s">
        <v>33</v>
      </c>
      <c r="E3678" s="30" t="s">
        <v>845</v>
      </c>
      <c r="F3678" s="56"/>
      <c r="G3678" s="57">
        <v>1</v>
      </c>
      <c r="H3678" s="32">
        <v>426640.08</v>
      </c>
      <c r="I3678" s="31" t="s">
        <v>11</v>
      </c>
      <c r="J3678" s="30"/>
      <c r="K3678" s="31"/>
      <c r="L3678" s="30">
        <v>202603</v>
      </c>
      <c r="M3678" s="31"/>
      <c r="N3678" s="30">
        <v>202602</v>
      </c>
      <c r="O3678" s="31"/>
      <c r="P3678" s="30"/>
      <c r="Z3678" s="44"/>
      <c r="AA3678" s="44"/>
      <c r="AB3678" s="44"/>
    </row>
    <row r="3679" s="35" customFormat="1" customHeight="1" spans="1:28">
      <c r="A3679" s="30"/>
      <c r="B3679" s="38">
        <v>46062</v>
      </c>
      <c r="C3679" s="69" t="s">
        <v>24</v>
      </c>
      <c r="D3679" s="30" t="s">
        <v>386</v>
      </c>
      <c r="E3679" s="30" t="s">
        <v>387</v>
      </c>
      <c r="F3679" s="56">
        <v>115.75</v>
      </c>
      <c r="G3679" s="57"/>
      <c r="H3679" s="32">
        <v>426755.83</v>
      </c>
      <c r="I3679" s="31" t="s">
        <v>74</v>
      </c>
      <c r="J3679" s="30"/>
      <c r="K3679" s="31"/>
      <c r="L3679" s="30">
        <v>202603</v>
      </c>
      <c r="M3679" s="31"/>
      <c r="N3679" s="30">
        <v>202602</v>
      </c>
      <c r="O3679" s="31"/>
      <c r="P3679" s="30"/>
      <c r="Z3679" s="44"/>
      <c r="AA3679" s="44"/>
      <c r="AB3679" s="44"/>
    </row>
    <row r="3680" s="35" customFormat="1" customHeight="1" spans="1:28">
      <c r="A3680" s="30"/>
      <c r="B3680" s="38">
        <v>46062</v>
      </c>
      <c r="C3680" s="69" t="s">
        <v>24</v>
      </c>
      <c r="D3680" s="30" t="s">
        <v>33</v>
      </c>
      <c r="E3680" s="30" t="s">
        <v>846</v>
      </c>
      <c r="F3680" s="56"/>
      <c r="G3680" s="57">
        <v>18960.94</v>
      </c>
      <c r="H3680" s="32">
        <v>407794.89</v>
      </c>
      <c r="I3680" s="31" t="s">
        <v>11</v>
      </c>
      <c r="J3680" s="30"/>
      <c r="K3680" s="31"/>
      <c r="L3680" s="30">
        <v>202603</v>
      </c>
      <c r="M3680" s="31"/>
      <c r="N3680" s="30">
        <v>202602</v>
      </c>
      <c r="O3680" s="31"/>
      <c r="P3680" s="30"/>
      <c r="Z3680" s="44"/>
      <c r="AA3680" s="44"/>
      <c r="AB3680" s="44"/>
    </row>
    <row r="3681" s="35" customFormat="1" customHeight="1" spans="1:28">
      <c r="A3681" s="30"/>
      <c r="B3681" s="38">
        <v>46062</v>
      </c>
      <c r="C3681" s="69" t="s">
        <v>24</v>
      </c>
      <c r="D3681" s="30" t="s">
        <v>33</v>
      </c>
      <c r="E3681" s="30" t="s">
        <v>847</v>
      </c>
      <c r="F3681" s="56"/>
      <c r="G3681" s="57">
        <v>1.27</v>
      </c>
      <c r="H3681" s="32">
        <v>407793.62</v>
      </c>
      <c r="I3681" s="31" t="s">
        <v>43</v>
      </c>
      <c r="J3681" s="30"/>
      <c r="K3681" s="31"/>
      <c r="L3681" s="30">
        <v>202604</v>
      </c>
      <c r="M3681" s="31"/>
      <c r="N3681" s="30">
        <v>202602</v>
      </c>
      <c r="O3681" s="31"/>
      <c r="P3681" s="30"/>
      <c r="Z3681" s="44"/>
      <c r="AA3681" s="44"/>
      <c r="AB3681" s="44"/>
    </row>
    <row r="3682" s="35" customFormat="1" customHeight="1" spans="1:28">
      <c r="A3682" s="30"/>
      <c r="B3682" s="38">
        <v>46063</v>
      </c>
      <c r="C3682" s="69" t="s">
        <v>24</v>
      </c>
      <c r="D3682" s="30" t="s">
        <v>386</v>
      </c>
      <c r="E3682" s="30" t="s">
        <v>387</v>
      </c>
      <c r="F3682" s="56">
        <v>91.9</v>
      </c>
      <c r="G3682" s="57"/>
      <c r="H3682" s="32">
        <v>407885.52</v>
      </c>
      <c r="I3682" s="31" t="s">
        <v>66</v>
      </c>
      <c r="J3682" s="30"/>
      <c r="K3682" s="31"/>
      <c r="L3682" s="30">
        <v>202603</v>
      </c>
      <c r="M3682" s="31"/>
      <c r="N3682" s="30">
        <v>202602</v>
      </c>
      <c r="O3682" s="31"/>
      <c r="P3682" s="30"/>
      <c r="Z3682" s="44"/>
      <c r="AA3682" s="44"/>
      <c r="AB3682" s="44"/>
    </row>
    <row r="3683" s="35" customFormat="1" customHeight="1" spans="1:28">
      <c r="A3683" s="30"/>
      <c r="B3683" s="38">
        <v>46065</v>
      </c>
      <c r="C3683" s="69" t="s">
        <v>24</v>
      </c>
      <c r="D3683" s="30" t="s">
        <v>386</v>
      </c>
      <c r="E3683" s="30" t="s">
        <v>387</v>
      </c>
      <c r="F3683" s="56">
        <v>546.25</v>
      </c>
      <c r="G3683" s="30"/>
      <c r="H3683" s="32">
        <v>408431.77</v>
      </c>
      <c r="I3683" s="31" t="s">
        <v>114</v>
      </c>
      <c r="J3683" s="30"/>
      <c r="K3683" s="31"/>
      <c r="L3683" s="30">
        <v>202603</v>
      </c>
      <c r="M3683" s="31"/>
      <c r="N3683" s="30">
        <v>202602</v>
      </c>
      <c r="O3683" s="31"/>
      <c r="P3683" s="30"/>
      <c r="Z3683" s="44"/>
      <c r="AA3683" s="44"/>
      <c r="AB3683" s="44"/>
    </row>
    <row r="3684" s="35" customFormat="1" customHeight="1" spans="1:28">
      <c r="A3684" s="30"/>
      <c r="B3684" s="38">
        <v>46066</v>
      </c>
      <c r="C3684" s="69" t="s">
        <v>24</v>
      </c>
      <c r="D3684" s="30" t="s">
        <v>386</v>
      </c>
      <c r="E3684" s="30" t="s">
        <v>387</v>
      </c>
      <c r="F3684" s="56">
        <v>159.69</v>
      </c>
      <c r="G3684" s="30"/>
      <c r="H3684" s="32">
        <v>408591.46</v>
      </c>
      <c r="I3684" s="31" t="s">
        <v>233</v>
      </c>
      <c r="J3684" s="30"/>
      <c r="K3684" s="31"/>
      <c r="L3684" s="30">
        <v>202603</v>
      </c>
      <c r="M3684" s="31"/>
      <c r="N3684" s="30">
        <v>202602</v>
      </c>
      <c r="O3684" s="31"/>
      <c r="P3684" s="30"/>
      <c r="Z3684" s="44"/>
      <c r="AA3684" s="44"/>
      <c r="AB3684" s="44"/>
    </row>
    <row r="3685" s="35" customFormat="1" customHeight="1" spans="1:28">
      <c r="A3685" s="30"/>
      <c r="B3685" s="38">
        <v>46068</v>
      </c>
      <c r="C3685" s="69" t="s">
        <v>24</v>
      </c>
      <c r="D3685" s="30" t="s">
        <v>33</v>
      </c>
      <c r="E3685" s="30" t="s">
        <v>848</v>
      </c>
      <c r="F3685" s="56"/>
      <c r="G3685" s="30">
        <v>118</v>
      </c>
      <c r="H3685" s="32">
        <v>408473.46</v>
      </c>
      <c r="I3685" s="31" t="s">
        <v>11</v>
      </c>
      <c r="J3685" s="30"/>
      <c r="K3685" s="31"/>
      <c r="L3685" s="30">
        <v>202602</v>
      </c>
      <c r="M3685" s="31"/>
      <c r="N3685" s="30">
        <v>202602</v>
      </c>
      <c r="O3685" s="31"/>
      <c r="P3685" s="30"/>
      <c r="Z3685" s="44"/>
      <c r="AA3685" s="44"/>
      <c r="AB3685" s="44"/>
    </row>
    <row r="3686" s="35" customFormat="1" customHeight="1" spans="1:28">
      <c r="A3686" s="30"/>
      <c r="B3686" s="38">
        <v>46068</v>
      </c>
      <c r="C3686" s="69" t="s">
        <v>24</v>
      </c>
      <c r="D3686" s="30" t="s">
        <v>33</v>
      </c>
      <c r="E3686" s="30" t="s">
        <v>849</v>
      </c>
      <c r="F3686" s="56"/>
      <c r="G3686" s="30">
        <v>40955.64</v>
      </c>
      <c r="H3686" s="32">
        <v>367517.82</v>
      </c>
      <c r="I3686" s="31" t="s">
        <v>11</v>
      </c>
      <c r="J3686" s="30"/>
      <c r="K3686" s="31"/>
      <c r="L3686" s="30">
        <v>202602</v>
      </c>
      <c r="M3686" s="31"/>
      <c r="N3686" s="30">
        <v>202602</v>
      </c>
      <c r="O3686" s="31"/>
      <c r="P3686" s="30"/>
      <c r="Z3686" s="44"/>
      <c r="AA3686" s="44"/>
      <c r="AB3686" s="44"/>
    </row>
    <row r="3687" s="35" customFormat="1" customHeight="1" spans="1:28">
      <c r="A3687" s="30"/>
      <c r="B3687" s="38">
        <v>46068</v>
      </c>
      <c r="C3687" s="69" t="s">
        <v>24</v>
      </c>
      <c r="D3687" s="30" t="s">
        <v>33</v>
      </c>
      <c r="E3687" s="30" t="s">
        <v>850</v>
      </c>
      <c r="F3687" s="56"/>
      <c r="G3687" s="30">
        <v>2404.2</v>
      </c>
      <c r="H3687" s="32">
        <v>365113.62</v>
      </c>
      <c r="I3687" s="31" t="s">
        <v>11</v>
      </c>
      <c r="J3687" s="30"/>
      <c r="K3687" s="31"/>
      <c r="L3687" s="30">
        <v>202602</v>
      </c>
      <c r="M3687" s="31"/>
      <c r="N3687" s="30">
        <v>202602</v>
      </c>
      <c r="O3687" s="31"/>
      <c r="P3687" s="30"/>
      <c r="Z3687" s="44"/>
      <c r="AA3687" s="44"/>
      <c r="AB3687" s="44"/>
    </row>
    <row r="3688" s="35" customFormat="1" customHeight="1" spans="1:28">
      <c r="A3688" s="30"/>
      <c r="B3688" s="38">
        <v>46068</v>
      </c>
      <c r="C3688" s="69" t="s">
        <v>24</v>
      </c>
      <c r="D3688" s="30" t="s">
        <v>33</v>
      </c>
      <c r="E3688" s="30" t="s">
        <v>851</v>
      </c>
      <c r="F3688" s="56"/>
      <c r="G3688" s="30">
        <v>4375.28</v>
      </c>
      <c r="H3688" s="32">
        <v>360738.34</v>
      </c>
      <c r="I3688" s="31" t="s">
        <v>11</v>
      </c>
      <c r="J3688" s="30"/>
      <c r="K3688" s="31"/>
      <c r="L3688" s="30">
        <v>202602</v>
      </c>
      <c r="M3688" s="31"/>
      <c r="N3688" s="30">
        <v>202602</v>
      </c>
      <c r="O3688" s="31"/>
      <c r="P3688" s="30"/>
      <c r="Z3688" s="44"/>
      <c r="AA3688" s="44"/>
      <c r="AB3688" s="44"/>
    </row>
    <row r="3689" s="35" customFormat="1" customHeight="1" spans="1:28">
      <c r="A3689" s="30"/>
      <c r="B3689" s="38">
        <v>46068</v>
      </c>
      <c r="C3689" s="69" t="s">
        <v>24</v>
      </c>
      <c r="D3689" s="30" t="s">
        <v>33</v>
      </c>
      <c r="E3689" s="30" t="s">
        <v>852</v>
      </c>
      <c r="F3689" s="56"/>
      <c r="G3689" s="30">
        <v>88474.56</v>
      </c>
      <c r="H3689" s="32">
        <v>272263.78</v>
      </c>
      <c r="I3689" s="31" t="s">
        <v>11</v>
      </c>
      <c r="J3689" s="30"/>
      <c r="K3689" s="31"/>
      <c r="L3689" s="30">
        <v>202602</v>
      </c>
      <c r="M3689" s="31"/>
      <c r="N3689" s="30">
        <v>202602</v>
      </c>
      <c r="O3689" s="31"/>
      <c r="P3689" s="30"/>
      <c r="Z3689" s="44"/>
      <c r="AA3689" s="44"/>
      <c r="AB3689" s="44"/>
    </row>
    <row r="3690" s="35" customFormat="1" customHeight="1" spans="1:28">
      <c r="A3690" s="30"/>
      <c r="B3690" s="38">
        <v>46069</v>
      </c>
      <c r="C3690" s="69" t="s">
        <v>24</v>
      </c>
      <c r="D3690" s="30" t="s">
        <v>386</v>
      </c>
      <c r="E3690" s="30" t="s">
        <v>387</v>
      </c>
      <c r="F3690" s="56">
        <v>1092.94</v>
      </c>
      <c r="G3690" s="30"/>
      <c r="H3690" s="32">
        <v>273356.72</v>
      </c>
      <c r="I3690" s="31" t="s">
        <v>52</v>
      </c>
      <c r="J3690" s="30"/>
      <c r="K3690" s="31"/>
      <c r="L3690" s="30">
        <v>202603</v>
      </c>
      <c r="M3690" s="31"/>
      <c r="N3690" s="30">
        <v>202602</v>
      </c>
      <c r="O3690" s="31"/>
      <c r="P3690" s="30"/>
      <c r="Z3690" s="44"/>
      <c r="AA3690" s="44"/>
      <c r="AB3690" s="44"/>
    </row>
    <row r="3691" s="35" customFormat="1" customHeight="1" spans="1:28">
      <c r="A3691" s="30"/>
      <c r="B3691" s="38">
        <v>46069</v>
      </c>
      <c r="C3691" s="69" t="s">
        <v>24</v>
      </c>
      <c r="D3691" s="30"/>
      <c r="E3691" s="30" t="s">
        <v>853</v>
      </c>
      <c r="F3691" s="56">
        <v>3842.45</v>
      </c>
      <c r="G3691" s="31"/>
      <c r="H3691" s="32">
        <v>277199.17</v>
      </c>
      <c r="I3691" s="31" t="s">
        <v>80</v>
      </c>
      <c r="J3691" s="30"/>
      <c r="K3691" s="31"/>
      <c r="L3691" s="30">
        <v>202602</v>
      </c>
      <c r="M3691" s="31"/>
      <c r="N3691" s="30">
        <v>202602</v>
      </c>
      <c r="O3691" s="31"/>
      <c r="P3691" s="30"/>
      <c r="Z3691" s="44"/>
      <c r="AA3691" s="44"/>
      <c r="AB3691" s="44"/>
    </row>
    <row r="3692" s="35" customFormat="1" customHeight="1" spans="1:28">
      <c r="A3692" s="30"/>
      <c r="B3692" s="38">
        <v>46070</v>
      </c>
      <c r="C3692" s="69" t="s">
        <v>24</v>
      </c>
      <c r="D3692" s="30" t="s">
        <v>33</v>
      </c>
      <c r="E3692" s="30" t="s">
        <v>853</v>
      </c>
      <c r="F3692" s="56">
        <v>3614.72</v>
      </c>
      <c r="G3692" s="31"/>
      <c r="H3692" s="32">
        <v>280813.89</v>
      </c>
      <c r="I3692" s="31" t="s">
        <v>54</v>
      </c>
      <c r="J3692" s="30"/>
      <c r="K3692" s="31"/>
      <c r="L3692" s="30">
        <v>202602</v>
      </c>
      <c r="M3692" s="31"/>
      <c r="N3692" s="30">
        <v>202602</v>
      </c>
      <c r="O3692" s="31"/>
      <c r="P3692" s="30"/>
      <c r="Z3692" s="44"/>
      <c r="AA3692" s="44"/>
      <c r="AB3692" s="44"/>
    </row>
    <row r="3693" s="35" customFormat="1" customHeight="1" spans="1:28">
      <c r="A3693" s="30"/>
      <c r="B3693" s="38">
        <v>46071</v>
      </c>
      <c r="C3693" s="69" t="s">
        <v>24</v>
      </c>
      <c r="D3693" s="30" t="s">
        <v>33</v>
      </c>
      <c r="E3693" s="30" t="s">
        <v>853</v>
      </c>
      <c r="F3693" s="56">
        <v>7031.54</v>
      </c>
      <c r="G3693" s="30"/>
      <c r="H3693" s="32">
        <v>287845.43</v>
      </c>
      <c r="I3693" s="31" t="s">
        <v>66</v>
      </c>
      <c r="J3693" s="30"/>
      <c r="K3693" s="31"/>
      <c r="L3693" s="30">
        <v>202602</v>
      </c>
      <c r="M3693" s="31"/>
      <c r="N3693" s="30">
        <v>202602</v>
      </c>
      <c r="O3693" s="31"/>
      <c r="P3693" s="30"/>
      <c r="Z3693" s="44"/>
      <c r="AA3693" s="44"/>
      <c r="AB3693" s="44"/>
    </row>
    <row r="3694" s="35" customFormat="1" customHeight="1" spans="1:28">
      <c r="A3694" s="30"/>
      <c r="B3694" s="38">
        <v>46072</v>
      </c>
      <c r="C3694" s="69" t="s">
        <v>24</v>
      </c>
      <c r="D3694" s="30" t="s">
        <v>33</v>
      </c>
      <c r="E3694" s="30" t="s">
        <v>853</v>
      </c>
      <c r="F3694" s="56">
        <v>1802.23</v>
      </c>
      <c r="G3694" s="30"/>
      <c r="H3694" s="32">
        <v>289647.66</v>
      </c>
      <c r="I3694" s="31" t="s">
        <v>56</v>
      </c>
      <c r="J3694" s="30"/>
      <c r="K3694" s="31"/>
      <c r="L3694" s="30">
        <v>202602</v>
      </c>
      <c r="M3694" s="31"/>
      <c r="N3694" s="30">
        <v>202602</v>
      </c>
      <c r="O3694" s="31"/>
      <c r="P3694" s="30"/>
      <c r="Z3694" s="44"/>
      <c r="AA3694" s="44"/>
      <c r="AB3694" s="44"/>
    </row>
    <row r="3695" s="35" customFormat="1" customHeight="1" spans="1:28">
      <c r="A3695" s="30"/>
      <c r="B3695" s="38">
        <v>46073</v>
      </c>
      <c r="C3695" s="69" t="s">
        <v>24</v>
      </c>
      <c r="D3695" s="30" t="s">
        <v>33</v>
      </c>
      <c r="E3695" s="30" t="s">
        <v>853</v>
      </c>
      <c r="F3695" s="56">
        <v>5860.17</v>
      </c>
      <c r="G3695" s="30"/>
      <c r="H3695" s="32">
        <v>295507.83</v>
      </c>
      <c r="I3695" s="31" t="s">
        <v>52</v>
      </c>
      <c r="J3695" s="30"/>
      <c r="K3695" s="31"/>
      <c r="L3695" s="30">
        <v>202602</v>
      </c>
      <c r="M3695" s="31"/>
      <c r="N3695" s="30">
        <v>202602</v>
      </c>
      <c r="O3695" s="31"/>
      <c r="P3695" s="30"/>
      <c r="Z3695" s="44"/>
      <c r="AA3695" s="44"/>
      <c r="AB3695" s="44"/>
    </row>
    <row r="3696" s="35" customFormat="1" customHeight="1" spans="1:28">
      <c r="A3696" s="30"/>
      <c r="B3696" s="38">
        <v>46074</v>
      </c>
      <c r="C3696" s="69" t="s">
        <v>24</v>
      </c>
      <c r="D3696" s="30" t="s">
        <v>33</v>
      </c>
      <c r="E3696" s="30" t="s">
        <v>854</v>
      </c>
      <c r="F3696" s="56"/>
      <c r="G3696" s="30">
        <v>2841.67</v>
      </c>
      <c r="H3696" s="32">
        <v>292666.16</v>
      </c>
      <c r="I3696" s="31" t="s">
        <v>11</v>
      </c>
      <c r="J3696" s="30"/>
      <c r="K3696" s="31"/>
      <c r="L3696" s="30">
        <v>202602</v>
      </c>
      <c r="M3696" s="31"/>
      <c r="N3696" s="30">
        <v>202602</v>
      </c>
      <c r="O3696" s="31"/>
      <c r="P3696" s="30"/>
      <c r="Z3696" s="44"/>
      <c r="AA3696" s="44"/>
      <c r="AB3696" s="44"/>
    </row>
    <row r="3697" s="35" customFormat="1" customHeight="1" spans="1:28">
      <c r="A3697" s="30"/>
      <c r="B3697" s="38">
        <v>46074</v>
      </c>
      <c r="C3697" s="69" t="s">
        <v>24</v>
      </c>
      <c r="D3697" s="30" t="s">
        <v>33</v>
      </c>
      <c r="E3697" s="30" t="s">
        <v>855</v>
      </c>
      <c r="F3697" s="56"/>
      <c r="G3697" s="30">
        <v>1843.75</v>
      </c>
      <c r="H3697" s="32">
        <v>290822.41</v>
      </c>
      <c r="I3697" s="31" t="s">
        <v>11</v>
      </c>
      <c r="J3697" s="30"/>
      <c r="K3697" s="31"/>
      <c r="L3697" s="30">
        <v>202602</v>
      </c>
      <c r="M3697" s="31"/>
      <c r="N3697" s="30">
        <v>202602</v>
      </c>
      <c r="O3697" s="31"/>
      <c r="P3697" s="30"/>
      <c r="Z3697" s="44"/>
      <c r="AA3697" s="44"/>
      <c r="AB3697" s="44"/>
    </row>
    <row r="3698" s="35" customFormat="1" customHeight="1" spans="1:28">
      <c r="A3698" s="30"/>
      <c r="B3698" s="38">
        <v>46074</v>
      </c>
      <c r="C3698" s="69" t="s">
        <v>24</v>
      </c>
      <c r="D3698" s="30" t="s">
        <v>33</v>
      </c>
      <c r="E3698" s="30" t="s">
        <v>853</v>
      </c>
      <c r="F3698" s="56">
        <v>1930.95</v>
      </c>
      <c r="G3698" s="30"/>
      <c r="H3698" s="32">
        <v>292753.36</v>
      </c>
      <c r="I3698" s="31" t="s">
        <v>99</v>
      </c>
      <c r="J3698" s="30"/>
      <c r="K3698" s="31"/>
      <c r="L3698" s="30">
        <v>202602</v>
      </c>
      <c r="M3698" s="31"/>
      <c r="N3698" s="30">
        <v>202602</v>
      </c>
      <c r="O3698" s="31"/>
      <c r="P3698" s="30"/>
      <c r="Z3698" s="44"/>
      <c r="AA3698" s="44"/>
      <c r="AB3698" s="44"/>
    </row>
    <row r="3699" s="35" customFormat="1" customHeight="1" spans="1:28">
      <c r="A3699" s="30"/>
      <c r="B3699" s="38">
        <v>46075</v>
      </c>
      <c r="C3699" s="69" t="s">
        <v>24</v>
      </c>
      <c r="D3699" s="30" t="s">
        <v>386</v>
      </c>
      <c r="E3699" s="30" t="s">
        <v>387</v>
      </c>
      <c r="F3699" s="56">
        <v>6028.43</v>
      </c>
      <c r="G3699" s="30"/>
      <c r="H3699" s="32">
        <v>298781.79</v>
      </c>
      <c r="I3699" s="31" t="s">
        <v>76</v>
      </c>
      <c r="J3699" s="30"/>
      <c r="K3699" s="31"/>
      <c r="L3699" s="30">
        <v>202603</v>
      </c>
      <c r="M3699" s="31"/>
      <c r="N3699" s="30">
        <v>202602</v>
      </c>
      <c r="O3699" s="31"/>
      <c r="P3699" s="30"/>
      <c r="Z3699" s="44"/>
      <c r="AA3699" s="44"/>
      <c r="AB3699" s="44"/>
    </row>
    <row r="3700" s="35" customFormat="1" customHeight="1" spans="1:28">
      <c r="A3700" s="30"/>
      <c r="B3700" s="38">
        <v>46075</v>
      </c>
      <c r="C3700" s="69" t="s">
        <v>24</v>
      </c>
      <c r="D3700" s="30" t="s">
        <v>33</v>
      </c>
      <c r="E3700" s="30" t="s">
        <v>853</v>
      </c>
      <c r="F3700" s="56">
        <v>10061.31</v>
      </c>
      <c r="G3700" s="30"/>
      <c r="H3700" s="32">
        <v>308843.1</v>
      </c>
      <c r="I3700" s="31" t="s">
        <v>74</v>
      </c>
      <c r="J3700" s="30"/>
      <c r="K3700" s="31"/>
      <c r="L3700" s="30">
        <v>202602</v>
      </c>
      <c r="M3700" s="31"/>
      <c r="N3700" s="30">
        <v>202602</v>
      </c>
      <c r="O3700" s="31"/>
      <c r="P3700" s="30"/>
      <c r="Z3700" s="44"/>
      <c r="AA3700" s="44"/>
      <c r="AB3700" s="44"/>
    </row>
    <row r="3701" s="35" customFormat="1" customHeight="1" spans="1:28">
      <c r="A3701" s="30"/>
      <c r="B3701" s="38">
        <v>46076</v>
      </c>
      <c r="C3701" s="69" t="s">
        <v>24</v>
      </c>
      <c r="D3701" s="30" t="s">
        <v>33</v>
      </c>
      <c r="E3701" s="30" t="s">
        <v>853</v>
      </c>
      <c r="F3701" s="56">
        <v>11496.6</v>
      </c>
      <c r="G3701" s="30"/>
      <c r="H3701" s="32">
        <v>320339.7</v>
      </c>
      <c r="I3701" s="31" t="s">
        <v>78</v>
      </c>
      <c r="J3701" s="30"/>
      <c r="K3701" s="31"/>
      <c r="L3701" s="30">
        <v>202602</v>
      </c>
      <c r="M3701" s="31"/>
      <c r="N3701" s="30">
        <v>202602</v>
      </c>
      <c r="O3701" s="31"/>
      <c r="P3701" s="30"/>
      <c r="Z3701" s="44"/>
      <c r="AA3701" s="44"/>
      <c r="AB3701" s="44"/>
    </row>
    <row r="3702" s="35" customFormat="1" customHeight="1" spans="1:28">
      <c r="A3702" s="30"/>
      <c r="B3702" s="38">
        <v>46077</v>
      </c>
      <c r="C3702" s="69" t="s">
        <v>24</v>
      </c>
      <c r="D3702" s="30" t="s">
        <v>386</v>
      </c>
      <c r="E3702" s="30" t="s">
        <v>387</v>
      </c>
      <c r="F3702" s="56">
        <v>16.28</v>
      </c>
      <c r="G3702" s="30"/>
      <c r="H3702" s="32">
        <v>320355.98</v>
      </c>
      <c r="I3702" s="31" t="s">
        <v>54</v>
      </c>
      <c r="J3702" s="30"/>
      <c r="K3702" s="31"/>
      <c r="L3702" s="30">
        <v>202603</v>
      </c>
      <c r="M3702" s="31"/>
      <c r="N3702" s="30">
        <v>202602</v>
      </c>
      <c r="O3702" s="31"/>
      <c r="P3702" s="30"/>
      <c r="Z3702" s="44"/>
      <c r="AA3702" s="44"/>
      <c r="AB3702" s="44"/>
    </row>
    <row r="3703" s="35" customFormat="1" customHeight="1" spans="1:28">
      <c r="A3703" s="30"/>
      <c r="B3703" s="38">
        <v>46077</v>
      </c>
      <c r="C3703" s="69" t="s">
        <v>24</v>
      </c>
      <c r="D3703" s="30" t="s">
        <v>386</v>
      </c>
      <c r="E3703" s="69" t="s">
        <v>387</v>
      </c>
      <c r="F3703" s="56">
        <v>39.82</v>
      </c>
      <c r="G3703" s="30"/>
      <c r="H3703" s="32">
        <v>320395.8</v>
      </c>
      <c r="I3703" s="31" t="s">
        <v>80</v>
      </c>
      <c r="J3703" s="30"/>
      <c r="K3703" s="31"/>
      <c r="L3703" s="30">
        <v>202604</v>
      </c>
      <c r="M3703" s="31"/>
      <c r="N3703" s="30">
        <v>202602</v>
      </c>
      <c r="O3703" s="31"/>
      <c r="P3703" s="30"/>
      <c r="Z3703" s="44"/>
      <c r="AA3703" s="44"/>
      <c r="AB3703" s="44"/>
    </row>
    <row r="3704" s="35" customFormat="1" customHeight="1" spans="1:28">
      <c r="A3704" s="30"/>
      <c r="B3704" s="38">
        <v>46077</v>
      </c>
      <c r="C3704" s="69" t="s">
        <v>24</v>
      </c>
      <c r="D3704" s="30" t="s">
        <v>386</v>
      </c>
      <c r="E3704" s="69" t="s">
        <v>387</v>
      </c>
      <c r="F3704" s="56">
        <v>36.3</v>
      </c>
      <c r="G3704" s="30"/>
      <c r="H3704" s="32">
        <v>320432.1</v>
      </c>
      <c r="I3704" s="31" t="s">
        <v>35</v>
      </c>
      <c r="J3704" s="30"/>
      <c r="K3704" s="31"/>
      <c r="L3704" s="30">
        <v>202604</v>
      </c>
      <c r="M3704" s="31"/>
      <c r="N3704" s="30">
        <v>202602</v>
      </c>
      <c r="O3704" s="31"/>
      <c r="P3704" s="30"/>
      <c r="Z3704" s="44"/>
      <c r="AA3704" s="44"/>
      <c r="AB3704" s="44"/>
    </row>
    <row r="3705" s="35" customFormat="1" customHeight="1" spans="1:28">
      <c r="A3705" s="30"/>
      <c r="B3705" s="38">
        <v>46077</v>
      </c>
      <c r="C3705" s="69" t="s">
        <v>24</v>
      </c>
      <c r="D3705" s="30" t="s">
        <v>386</v>
      </c>
      <c r="E3705" s="30" t="s">
        <v>387</v>
      </c>
      <c r="F3705" s="56">
        <v>953.29</v>
      </c>
      <c r="G3705" s="30"/>
      <c r="H3705" s="32">
        <v>321385.39</v>
      </c>
      <c r="I3705" s="31" t="s">
        <v>37</v>
      </c>
      <c r="J3705" s="30"/>
      <c r="K3705" s="31"/>
      <c r="L3705" s="30">
        <v>202604</v>
      </c>
      <c r="M3705" s="31"/>
      <c r="N3705" s="30">
        <v>202602</v>
      </c>
      <c r="O3705" s="31"/>
      <c r="P3705" s="30"/>
      <c r="Z3705" s="44"/>
      <c r="AA3705" s="44"/>
      <c r="AB3705" s="44"/>
    </row>
    <row r="3706" s="35" customFormat="1" customHeight="1" spans="1:28">
      <c r="A3706" s="30"/>
      <c r="B3706" s="38">
        <v>46077</v>
      </c>
      <c r="C3706" s="69" t="s">
        <v>24</v>
      </c>
      <c r="D3706" s="30" t="s">
        <v>33</v>
      </c>
      <c r="E3706" s="30" t="s">
        <v>853</v>
      </c>
      <c r="F3706" s="56">
        <v>5988.6</v>
      </c>
      <c r="G3706" s="57"/>
      <c r="H3706" s="32">
        <v>327373.99</v>
      </c>
      <c r="I3706" s="31" t="s">
        <v>107</v>
      </c>
      <c r="J3706" s="30"/>
      <c r="K3706" s="31"/>
      <c r="L3706" s="30">
        <v>202602</v>
      </c>
      <c r="M3706" s="31"/>
      <c r="N3706" s="30">
        <v>202602</v>
      </c>
      <c r="O3706" s="31"/>
      <c r="P3706" s="30"/>
      <c r="Z3706" s="44"/>
      <c r="AA3706" s="44"/>
      <c r="AB3706" s="44"/>
    </row>
    <row r="3707" s="35" customFormat="1" customHeight="1" spans="1:28">
      <c r="A3707" s="30"/>
      <c r="B3707" s="38">
        <v>46077</v>
      </c>
      <c r="C3707" s="69" t="s">
        <v>24</v>
      </c>
      <c r="D3707" s="30" t="s">
        <v>33</v>
      </c>
      <c r="E3707" s="57" t="s">
        <v>414</v>
      </c>
      <c r="F3707" s="56">
        <v>1809.5</v>
      </c>
      <c r="G3707" s="57"/>
      <c r="H3707" s="32">
        <v>329183.49</v>
      </c>
      <c r="I3707" s="31" t="s">
        <v>97</v>
      </c>
      <c r="J3707" s="30"/>
      <c r="K3707" s="31"/>
      <c r="L3707" s="30">
        <v>202602</v>
      </c>
      <c r="M3707" s="31"/>
      <c r="N3707" s="30">
        <v>202602</v>
      </c>
      <c r="O3707" s="31"/>
      <c r="P3707" s="30"/>
      <c r="Z3707" s="44"/>
      <c r="AA3707" s="44"/>
      <c r="AB3707" s="44"/>
    </row>
    <row r="3708" s="35" customFormat="1" customHeight="1" spans="1:28">
      <c r="A3708" s="30"/>
      <c r="B3708" s="38">
        <v>46078</v>
      </c>
      <c r="C3708" s="69" t="s">
        <v>24</v>
      </c>
      <c r="D3708" s="30" t="s">
        <v>386</v>
      </c>
      <c r="E3708" s="57" t="s">
        <v>387</v>
      </c>
      <c r="F3708" s="56">
        <v>16.73</v>
      </c>
      <c r="G3708" s="57"/>
      <c r="H3708" s="32">
        <v>329200.22</v>
      </c>
      <c r="I3708" s="31" t="s">
        <v>99</v>
      </c>
      <c r="J3708" s="30"/>
      <c r="K3708" s="31"/>
      <c r="L3708" s="30">
        <v>202604</v>
      </c>
      <c r="M3708" s="31"/>
      <c r="N3708" s="30">
        <v>202602</v>
      </c>
      <c r="O3708" s="31"/>
      <c r="P3708" s="30"/>
      <c r="Z3708" s="44"/>
      <c r="AA3708" s="44"/>
      <c r="AB3708" s="44"/>
    </row>
    <row r="3709" s="35" customFormat="1" customHeight="1" spans="1:28">
      <c r="A3709" s="30"/>
      <c r="B3709" s="38">
        <v>46078</v>
      </c>
      <c r="C3709" s="69" t="s">
        <v>24</v>
      </c>
      <c r="D3709" s="30" t="s">
        <v>33</v>
      </c>
      <c r="E3709" s="57" t="s">
        <v>853</v>
      </c>
      <c r="F3709" s="56">
        <v>1711.01</v>
      </c>
      <c r="G3709" s="57"/>
      <c r="H3709" s="32">
        <v>330911.23</v>
      </c>
      <c r="I3709" s="31" t="s">
        <v>76</v>
      </c>
      <c r="J3709" s="30"/>
      <c r="K3709" s="31"/>
      <c r="L3709" s="30">
        <v>202602</v>
      </c>
      <c r="M3709" s="31"/>
      <c r="N3709" s="30">
        <v>202602</v>
      </c>
      <c r="O3709" s="31"/>
      <c r="P3709" s="30"/>
      <c r="Z3709" s="44"/>
      <c r="AA3709" s="44"/>
      <c r="AB3709" s="44"/>
    </row>
    <row r="3710" s="35" customFormat="1" customHeight="1" spans="1:28">
      <c r="A3710" s="30"/>
      <c r="B3710" s="38">
        <v>46079</v>
      </c>
      <c r="C3710" s="69" t="s">
        <v>24</v>
      </c>
      <c r="D3710" s="30" t="s">
        <v>33</v>
      </c>
      <c r="E3710" s="57" t="s">
        <v>853</v>
      </c>
      <c r="F3710" s="56">
        <v>1351.73</v>
      </c>
      <c r="G3710" s="30"/>
      <c r="H3710" s="32">
        <v>332262.96</v>
      </c>
      <c r="I3710" s="31" t="s">
        <v>87</v>
      </c>
      <c r="J3710" s="30"/>
      <c r="K3710" s="31"/>
      <c r="L3710" s="30">
        <v>202602</v>
      </c>
      <c r="M3710" s="31"/>
      <c r="N3710" s="30">
        <v>202602</v>
      </c>
      <c r="O3710" s="31"/>
      <c r="P3710" s="30"/>
      <c r="Z3710" s="44"/>
      <c r="AA3710" s="44"/>
      <c r="AB3710" s="44"/>
    </row>
    <row r="3711" s="35" customFormat="1" customHeight="1" spans="1:28">
      <c r="A3711" s="30"/>
      <c r="B3711" s="38">
        <v>46080</v>
      </c>
      <c r="C3711" s="69" t="s">
        <v>24</v>
      </c>
      <c r="D3711" s="30" t="s">
        <v>386</v>
      </c>
      <c r="E3711" s="57" t="s">
        <v>387</v>
      </c>
      <c r="F3711" s="56">
        <v>39.35</v>
      </c>
      <c r="G3711" s="30"/>
      <c r="H3711" s="32">
        <v>332302.31</v>
      </c>
      <c r="I3711" s="31" t="s">
        <v>39</v>
      </c>
      <c r="J3711" s="30"/>
      <c r="K3711" s="31"/>
      <c r="L3711" s="30">
        <v>202604</v>
      </c>
      <c r="M3711" s="31"/>
      <c r="N3711" s="30">
        <v>202602</v>
      </c>
      <c r="O3711" s="31"/>
      <c r="P3711" s="30"/>
      <c r="Z3711" s="44"/>
      <c r="AA3711" s="44"/>
      <c r="AB3711" s="44"/>
    </row>
    <row r="3712" s="35" customFormat="1" customHeight="1" spans="1:28">
      <c r="A3712" s="30"/>
      <c r="B3712" s="38">
        <v>46080</v>
      </c>
      <c r="C3712" s="69" t="s">
        <v>24</v>
      </c>
      <c r="D3712" s="30" t="s">
        <v>33</v>
      </c>
      <c r="E3712" s="57" t="s">
        <v>853</v>
      </c>
      <c r="F3712" s="56">
        <v>12966.83</v>
      </c>
      <c r="G3712" s="30"/>
      <c r="H3712" s="32">
        <v>345269.14</v>
      </c>
      <c r="I3712" s="31" t="s">
        <v>43</v>
      </c>
      <c r="J3712" s="30"/>
      <c r="K3712" s="31"/>
      <c r="L3712" s="30">
        <v>202602</v>
      </c>
      <c r="M3712" s="31"/>
      <c r="N3712" s="30">
        <v>202602</v>
      </c>
      <c r="O3712" s="31"/>
      <c r="P3712" s="30"/>
      <c r="Z3712" s="44"/>
      <c r="AA3712" s="44"/>
      <c r="AB3712" s="44"/>
    </row>
    <row r="3713" s="35" customFormat="1" customHeight="1" spans="1:28">
      <c r="A3713" s="30"/>
      <c r="B3713" s="38">
        <v>46080</v>
      </c>
      <c r="C3713" s="69" t="s">
        <v>24</v>
      </c>
      <c r="D3713" s="30" t="s">
        <v>393</v>
      </c>
      <c r="E3713" s="57" t="s">
        <v>856</v>
      </c>
      <c r="F3713" s="56">
        <v>11682.78</v>
      </c>
      <c r="G3713" s="30"/>
      <c r="H3713" s="32">
        <v>356951.92</v>
      </c>
      <c r="I3713" s="31" t="s">
        <v>114</v>
      </c>
      <c r="J3713" s="30"/>
      <c r="K3713" s="31"/>
      <c r="L3713" s="30">
        <v>202604</v>
      </c>
      <c r="M3713" s="31"/>
      <c r="N3713" s="30">
        <v>202602</v>
      </c>
      <c r="O3713" s="31"/>
      <c r="P3713" s="30"/>
      <c r="Z3713" s="44"/>
      <c r="AA3713" s="44"/>
      <c r="AB3713" s="44"/>
    </row>
    <row r="3714" s="35" customFormat="1" customHeight="1" spans="1:28">
      <c r="A3714" s="30"/>
      <c r="B3714" s="38">
        <v>46080</v>
      </c>
      <c r="C3714" s="69" t="s">
        <v>24</v>
      </c>
      <c r="D3714" s="30" t="s">
        <v>393</v>
      </c>
      <c r="E3714" s="57" t="s">
        <v>856</v>
      </c>
      <c r="F3714" s="56">
        <v>1711.49</v>
      </c>
      <c r="G3714" s="30"/>
      <c r="H3714" s="32">
        <v>358663.41</v>
      </c>
      <c r="I3714" s="31" t="s">
        <v>99</v>
      </c>
      <c r="J3714" s="30"/>
      <c r="K3714" s="31"/>
      <c r="L3714" s="30">
        <v>202604</v>
      </c>
      <c r="M3714" s="31"/>
      <c r="N3714" s="30">
        <v>202602</v>
      </c>
      <c r="O3714" s="31"/>
      <c r="P3714" s="30"/>
      <c r="Z3714" s="44"/>
      <c r="AA3714" s="44"/>
      <c r="AB3714" s="44"/>
    </row>
    <row r="3715" s="35" customFormat="1" customHeight="1" spans="1:28">
      <c r="A3715" s="30"/>
      <c r="B3715" s="38">
        <v>46080</v>
      </c>
      <c r="C3715" s="69" t="s">
        <v>24</v>
      </c>
      <c r="D3715" s="30" t="s">
        <v>393</v>
      </c>
      <c r="E3715" s="57" t="s">
        <v>856</v>
      </c>
      <c r="F3715" s="56">
        <v>25903.38</v>
      </c>
      <c r="G3715" s="30"/>
      <c r="H3715" s="32">
        <v>384566.79</v>
      </c>
      <c r="I3715" s="31" t="s">
        <v>66</v>
      </c>
      <c r="J3715" s="30"/>
      <c r="K3715" s="31"/>
      <c r="L3715" s="30">
        <v>202604</v>
      </c>
      <c r="M3715" s="31"/>
      <c r="N3715" s="30">
        <v>202602</v>
      </c>
      <c r="O3715" s="31"/>
      <c r="P3715" s="30"/>
      <c r="Z3715" s="44"/>
      <c r="AA3715" s="44"/>
      <c r="AB3715" s="44"/>
    </row>
    <row r="3716" s="35" customFormat="1" customHeight="1" spans="1:28">
      <c r="A3716" s="30"/>
      <c r="B3716" s="38">
        <v>46080</v>
      </c>
      <c r="C3716" s="69" t="s">
        <v>24</v>
      </c>
      <c r="D3716" s="30" t="s">
        <v>393</v>
      </c>
      <c r="E3716" s="57" t="s">
        <v>856</v>
      </c>
      <c r="F3716" s="56">
        <v>21120.87</v>
      </c>
      <c r="G3716" s="30"/>
      <c r="H3716" s="32">
        <v>405687.66</v>
      </c>
      <c r="I3716" s="31" t="s">
        <v>54</v>
      </c>
      <c r="J3716" s="30"/>
      <c r="K3716" s="31"/>
      <c r="L3716" s="30">
        <v>202604</v>
      </c>
      <c r="M3716" s="31"/>
      <c r="N3716" s="30">
        <v>202602</v>
      </c>
      <c r="O3716" s="31"/>
      <c r="P3716" s="30"/>
      <c r="Z3716" s="44"/>
      <c r="AA3716" s="44"/>
      <c r="AB3716" s="44"/>
    </row>
    <row r="3717" s="35" customFormat="1" customHeight="1" spans="1:28">
      <c r="A3717" s="30"/>
      <c r="B3717" s="38">
        <v>46080</v>
      </c>
      <c r="C3717" s="69" t="s">
        <v>24</v>
      </c>
      <c r="D3717" s="30" t="s">
        <v>33</v>
      </c>
      <c r="E3717" s="57" t="s">
        <v>421</v>
      </c>
      <c r="F3717" s="56">
        <v>833.6</v>
      </c>
      <c r="G3717" s="30"/>
      <c r="H3717" s="32">
        <v>406521.26</v>
      </c>
      <c r="I3717" s="31" t="s">
        <v>74</v>
      </c>
      <c r="J3717" s="30"/>
      <c r="K3717" s="31"/>
      <c r="L3717" s="30">
        <v>202602</v>
      </c>
      <c r="M3717" s="31"/>
      <c r="N3717" s="30">
        <v>202602</v>
      </c>
      <c r="O3717" s="31"/>
      <c r="P3717" s="30"/>
      <c r="Z3717" s="44"/>
      <c r="AA3717" s="44"/>
      <c r="AB3717" s="44"/>
    </row>
    <row r="3718" s="35" customFormat="1" customHeight="1" spans="1:28">
      <c r="A3718" s="30"/>
      <c r="B3718" s="38">
        <v>46080</v>
      </c>
      <c r="C3718" s="69" t="s">
        <v>24</v>
      </c>
      <c r="D3718" s="30" t="s">
        <v>420</v>
      </c>
      <c r="E3718" s="57" t="s">
        <v>421</v>
      </c>
      <c r="F3718" s="56">
        <v>660.2</v>
      </c>
      <c r="G3718" s="30"/>
      <c r="H3718" s="32">
        <v>407181.46</v>
      </c>
      <c r="I3718" s="31" t="s">
        <v>231</v>
      </c>
      <c r="J3718" s="30"/>
      <c r="K3718" s="31"/>
      <c r="L3718" s="30">
        <v>202602</v>
      </c>
      <c r="M3718" s="31"/>
      <c r="N3718" s="30">
        <v>202602</v>
      </c>
      <c r="O3718" s="31"/>
      <c r="P3718" s="30"/>
      <c r="Z3718" s="44"/>
      <c r="AA3718" s="44"/>
      <c r="AB3718" s="44"/>
    </row>
    <row r="3719" s="35" customFormat="1" customHeight="1" spans="1:28">
      <c r="A3719" s="30"/>
      <c r="B3719" s="38">
        <v>46081</v>
      </c>
      <c r="C3719" s="69" t="s">
        <v>24</v>
      </c>
      <c r="D3719" s="30" t="s">
        <v>386</v>
      </c>
      <c r="E3719" s="57" t="s">
        <v>387</v>
      </c>
      <c r="F3719" s="56">
        <v>718.61</v>
      </c>
      <c r="G3719" s="30"/>
      <c r="H3719" s="32">
        <v>407900.07</v>
      </c>
      <c r="I3719" s="31" t="s">
        <v>82</v>
      </c>
      <c r="J3719" s="30"/>
      <c r="K3719" s="31"/>
      <c r="L3719" s="30">
        <v>202604</v>
      </c>
      <c r="M3719" s="31"/>
      <c r="N3719" s="30">
        <v>202602</v>
      </c>
      <c r="O3719" s="31"/>
      <c r="P3719" s="30"/>
      <c r="Z3719" s="44"/>
      <c r="AA3719" s="44"/>
      <c r="AB3719" s="44"/>
    </row>
    <row r="3720" s="35" customFormat="1" customHeight="1" spans="1:28">
      <c r="A3720" s="30"/>
      <c r="B3720" s="38">
        <v>46081</v>
      </c>
      <c r="C3720" s="69" t="s">
        <v>24</v>
      </c>
      <c r="D3720" s="30" t="s">
        <v>33</v>
      </c>
      <c r="E3720" s="30" t="s">
        <v>853</v>
      </c>
      <c r="F3720" s="56">
        <v>6508.44</v>
      </c>
      <c r="G3720" s="30"/>
      <c r="H3720" s="32">
        <v>414408.51</v>
      </c>
      <c r="I3720" s="31" t="s">
        <v>60</v>
      </c>
      <c r="J3720" s="30"/>
      <c r="K3720" s="31"/>
      <c r="L3720" s="30">
        <v>202602</v>
      </c>
      <c r="M3720" s="31"/>
      <c r="N3720" s="30">
        <v>202602</v>
      </c>
      <c r="O3720" s="31"/>
      <c r="P3720" s="30"/>
      <c r="Z3720" s="44"/>
      <c r="AA3720" s="44"/>
      <c r="AB3720" s="44"/>
    </row>
    <row r="3721" s="35" customFormat="1" customHeight="1" spans="1:28">
      <c r="A3721" s="30"/>
      <c r="B3721" s="38">
        <v>46082</v>
      </c>
      <c r="C3721" s="69" t="s">
        <v>24</v>
      </c>
      <c r="D3721" s="30" t="s">
        <v>33</v>
      </c>
      <c r="E3721" s="30" t="s">
        <v>853</v>
      </c>
      <c r="F3721" s="56">
        <v>6394.58</v>
      </c>
      <c r="G3721" s="30"/>
      <c r="H3721" s="32">
        <v>420803.09</v>
      </c>
      <c r="I3721" s="31" t="s">
        <v>39</v>
      </c>
      <c r="J3721" s="30"/>
      <c r="K3721" s="31"/>
      <c r="L3721" s="30">
        <v>202602</v>
      </c>
      <c r="M3721" s="31"/>
      <c r="N3721" s="30">
        <v>202603</v>
      </c>
      <c r="O3721" s="31"/>
      <c r="P3721" s="30"/>
      <c r="Z3721" s="44"/>
      <c r="AA3721" s="44"/>
      <c r="AB3721" s="44"/>
    </row>
    <row r="3722" s="35" customFormat="1" customHeight="1" spans="1:28">
      <c r="A3722" s="30"/>
      <c r="B3722" s="38">
        <v>46082</v>
      </c>
      <c r="C3722" s="69" t="s">
        <v>24</v>
      </c>
      <c r="D3722" s="30" t="s">
        <v>33</v>
      </c>
      <c r="E3722" s="30" t="s">
        <v>853</v>
      </c>
      <c r="F3722" s="56">
        <v>259.02</v>
      </c>
      <c r="G3722" s="30"/>
      <c r="H3722" s="32">
        <v>421062.11</v>
      </c>
      <c r="I3722" s="31" t="s">
        <v>191</v>
      </c>
      <c r="J3722" s="30"/>
      <c r="K3722" s="31"/>
      <c r="L3722" s="30">
        <v>202602</v>
      </c>
      <c r="M3722" s="31"/>
      <c r="N3722" s="30">
        <v>202603</v>
      </c>
      <c r="O3722" s="31"/>
      <c r="P3722" s="30"/>
      <c r="Z3722" s="44"/>
      <c r="AA3722" s="44"/>
      <c r="AB3722" s="44"/>
    </row>
    <row r="3723" s="35" customFormat="1" customHeight="1" spans="1:28">
      <c r="A3723" s="30"/>
      <c r="B3723" s="38">
        <v>46082</v>
      </c>
      <c r="C3723" s="69" t="s">
        <v>24</v>
      </c>
      <c r="D3723" s="30" t="s">
        <v>33</v>
      </c>
      <c r="E3723" s="30" t="s">
        <v>853</v>
      </c>
      <c r="F3723" s="56">
        <v>3537.86</v>
      </c>
      <c r="G3723" s="30"/>
      <c r="H3723" s="32">
        <v>424599.97</v>
      </c>
      <c r="I3723" s="31" t="s">
        <v>84</v>
      </c>
      <c r="J3723" s="30"/>
      <c r="K3723" s="31"/>
      <c r="L3723" s="30">
        <v>202602</v>
      </c>
      <c r="M3723" s="31"/>
      <c r="N3723" s="30">
        <v>202603</v>
      </c>
      <c r="O3723" s="31"/>
      <c r="P3723" s="30"/>
      <c r="Z3723" s="44"/>
      <c r="AA3723" s="44"/>
      <c r="AB3723" s="44"/>
    </row>
    <row r="3724" s="35" customFormat="1" customHeight="1" spans="1:28">
      <c r="A3724" s="30"/>
      <c r="B3724" s="38">
        <v>46082</v>
      </c>
      <c r="C3724" s="69" t="s">
        <v>24</v>
      </c>
      <c r="D3724" s="30" t="s">
        <v>33</v>
      </c>
      <c r="E3724" s="30" t="s">
        <v>853</v>
      </c>
      <c r="F3724" s="56">
        <v>3561.73</v>
      </c>
      <c r="G3724" s="30"/>
      <c r="H3724" s="32">
        <v>428161.7</v>
      </c>
      <c r="I3724" s="31" t="s">
        <v>196</v>
      </c>
      <c r="J3724" s="30"/>
      <c r="K3724" s="31"/>
      <c r="L3724" s="30">
        <v>202602</v>
      </c>
      <c r="M3724" s="31"/>
      <c r="N3724" s="30">
        <v>202603</v>
      </c>
      <c r="O3724" s="31"/>
      <c r="P3724" s="30"/>
      <c r="Z3724" s="44"/>
      <c r="AA3724" s="44"/>
      <c r="AB3724" s="44"/>
    </row>
    <row r="3725" s="35" customFormat="1" customHeight="1" spans="1:28">
      <c r="A3725" s="30"/>
      <c r="B3725" s="38">
        <v>46082</v>
      </c>
      <c r="C3725" s="69" t="s">
        <v>24</v>
      </c>
      <c r="D3725" s="30" t="s">
        <v>33</v>
      </c>
      <c r="E3725" s="30" t="s">
        <v>853</v>
      </c>
      <c r="F3725" s="56">
        <v>5006.26</v>
      </c>
      <c r="G3725" s="30"/>
      <c r="H3725" s="32">
        <v>433167.96</v>
      </c>
      <c r="I3725" s="31" t="s">
        <v>109</v>
      </c>
      <c r="J3725" s="30"/>
      <c r="K3725" s="31"/>
      <c r="L3725" s="30">
        <v>202602</v>
      </c>
      <c r="M3725" s="31"/>
      <c r="N3725" s="30">
        <v>202603</v>
      </c>
      <c r="O3725" s="31"/>
      <c r="P3725" s="30"/>
      <c r="Z3725" s="44"/>
      <c r="AA3725" s="44"/>
      <c r="AB3725" s="44"/>
    </row>
    <row r="3726" s="35" customFormat="1" customHeight="1" spans="1:28">
      <c r="A3726" s="30"/>
      <c r="B3726" s="38">
        <v>46082</v>
      </c>
      <c r="C3726" s="69" t="s">
        <v>24</v>
      </c>
      <c r="D3726" s="30" t="s">
        <v>33</v>
      </c>
      <c r="E3726" s="30" t="s">
        <v>853</v>
      </c>
      <c r="F3726" s="56">
        <v>4707.23</v>
      </c>
      <c r="G3726" s="30"/>
      <c r="H3726" s="32">
        <v>437875.19</v>
      </c>
      <c r="I3726" s="31" t="s">
        <v>101</v>
      </c>
      <c r="J3726" s="30"/>
      <c r="K3726" s="31"/>
      <c r="L3726" s="30">
        <v>202602</v>
      </c>
      <c r="M3726" s="31"/>
      <c r="N3726" s="30">
        <v>202603</v>
      </c>
      <c r="O3726" s="31"/>
      <c r="P3726" s="30"/>
      <c r="Z3726" s="44"/>
      <c r="AA3726" s="44"/>
      <c r="AB3726" s="44"/>
    </row>
    <row r="3727" s="35" customFormat="1" customHeight="1" spans="1:28">
      <c r="A3727" s="30"/>
      <c r="B3727" s="38">
        <v>46082</v>
      </c>
      <c r="C3727" s="69" t="s">
        <v>24</v>
      </c>
      <c r="D3727" s="30" t="s">
        <v>33</v>
      </c>
      <c r="E3727" s="30" t="s">
        <v>853</v>
      </c>
      <c r="F3727" s="56">
        <v>673.97</v>
      </c>
      <c r="G3727" s="30"/>
      <c r="H3727" s="32">
        <v>438549.16</v>
      </c>
      <c r="I3727" s="31" t="s">
        <v>91</v>
      </c>
      <c r="J3727" s="30"/>
      <c r="K3727" s="31"/>
      <c r="L3727" s="30">
        <v>202602</v>
      </c>
      <c r="M3727" s="31"/>
      <c r="N3727" s="30">
        <v>202603</v>
      </c>
      <c r="O3727" s="31"/>
      <c r="P3727" s="30"/>
      <c r="Z3727" s="44"/>
      <c r="AA3727" s="44"/>
      <c r="AB3727" s="44"/>
    </row>
    <row r="3728" s="35" customFormat="1" customHeight="1" spans="1:28">
      <c r="A3728" s="30"/>
      <c r="B3728" s="38">
        <v>46082</v>
      </c>
      <c r="C3728" s="69" t="s">
        <v>24</v>
      </c>
      <c r="D3728" s="30" t="s">
        <v>33</v>
      </c>
      <c r="E3728" s="30" t="s">
        <v>853</v>
      </c>
      <c r="F3728" s="56">
        <v>126.62</v>
      </c>
      <c r="G3728" s="30"/>
      <c r="H3728" s="32">
        <v>438675.78</v>
      </c>
      <c r="I3728" s="31" t="s">
        <v>205</v>
      </c>
      <c r="J3728" s="30"/>
      <c r="K3728" s="31"/>
      <c r="L3728" s="30">
        <v>202602</v>
      </c>
      <c r="M3728" s="31"/>
      <c r="N3728" s="30">
        <v>202603</v>
      </c>
      <c r="O3728" s="31"/>
      <c r="P3728" s="30"/>
      <c r="Z3728" s="44"/>
      <c r="AA3728" s="44"/>
      <c r="AB3728" s="44"/>
    </row>
    <row r="3729" s="35" customFormat="1" customHeight="1" spans="1:28">
      <c r="A3729" s="30"/>
      <c r="B3729" s="38">
        <v>46082</v>
      </c>
      <c r="C3729" s="69" t="s">
        <v>24</v>
      </c>
      <c r="D3729" s="30" t="s">
        <v>33</v>
      </c>
      <c r="E3729" s="30" t="s">
        <v>853</v>
      </c>
      <c r="F3729" s="56">
        <v>2616.52</v>
      </c>
      <c r="G3729" s="30"/>
      <c r="H3729" s="32">
        <v>441292.3</v>
      </c>
      <c r="I3729" s="31" t="s">
        <v>64</v>
      </c>
      <c r="J3729" s="30"/>
      <c r="K3729" s="31"/>
      <c r="L3729" s="30">
        <v>202602</v>
      </c>
      <c r="M3729" s="31"/>
      <c r="N3729" s="30">
        <v>202603</v>
      </c>
      <c r="O3729" s="31"/>
      <c r="P3729" s="30"/>
      <c r="Z3729" s="44"/>
      <c r="AA3729" s="44"/>
      <c r="AB3729" s="44"/>
    </row>
    <row r="3730" s="35" customFormat="1" customHeight="1" spans="1:28">
      <c r="A3730" s="30"/>
      <c r="B3730" s="38">
        <v>46082</v>
      </c>
      <c r="C3730" s="69" t="s">
        <v>24</v>
      </c>
      <c r="D3730" s="30" t="s">
        <v>33</v>
      </c>
      <c r="E3730" s="30" t="s">
        <v>853</v>
      </c>
      <c r="F3730" s="56">
        <v>675.46</v>
      </c>
      <c r="G3730" s="30"/>
      <c r="H3730" s="32">
        <v>441967.76</v>
      </c>
      <c r="I3730" s="31" t="s">
        <v>58</v>
      </c>
      <c r="J3730" s="30"/>
      <c r="K3730" s="31"/>
      <c r="L3730" s="30">
        <v>202602</v>
      </c>
      <c r="M3730" s="31"/>
      <c r="N3730" s="30">
        <v>202603</v>
      </c>
      <c r="O3730" s="31"/>
      <c r="P3730" s="30"/>
      <c r="Z3730" s="44"/>
      <c r="AA3730" s="44"/>
      <c r="AB3730" s="44"/>
    </row>
    <row r="3731" s="35" customFormat="1" customHeight="1" spans="1:28">
      <c r="A3731" s="30"/>
      <c r="B3731" s="38">
        <v>46082</v>
      </c>
      <c r="C3731" s="69" t="s">
        <v>24</v>
      </c>
      <c r="D3731" s="30" t="s">
        <v>33</v>
      </c>
      <c r="E3731" s="30" t="s">
        <v>853</v>
      </c>
      <c r="F3731" s="56">
        <v>1424.83</v>
      </c>
      <c r="G3731" s="30"/>
      <c r="H3731" s="32">
        <v>443392.59</v>
      </c>
      <c r="I3731" s="31" t="s">
        <v>216</v>
      </c>
      <c r="J3731" s="30"/>
      <c r="K3731" s="31"/>
      <c r="L3731" s="30">
        <v>202602</v>
      </c>
      <c r="M3731" s="31"/>
      <c r="N3731" s="30">
        <v>202603</v>
      </c>
      <c r="O3731" s="31"/>
      <c r="P3731" s="30"/>
      <c r="Z3731" s="44"/>
      <c r="AA3731" s="44"/>
      <c r="AB3731" s="44"/>
    </row>
    <row r="3732" s="35" customFormat="1" customHeight="1" spans="1:28">
      <c r="A3732" s="30"/>
      <c r="B3732" s="38">
        <v>46082</v>
      </c>
      <c r="C3732" s="69" t="s">
        <v>24</v>
      </c>
      <c r="D3732" s="30" t="s">
        <v>33</v>
      </c>
      <c r="E3732" s="30" t="s">
        <v>853</v>
      </c>
      <c r="F3732" s="56">
        <v>235.14</v>
      </c>
      <c r="G3732" s="30"/>
      <c r="H3732" s="32">
        <v>443627.73</v>
      </c>
      <c r="I3732" s="31" t="s">
        <v>221</v>
      </c>
      <c r="J3732" s="30"/>
      <c r="K3732" s="31"/>
      <c r="L3732" s="30">
        <v>202602</v>
      </c>
      <c r="M3732" s="31"/>
      <c r="N3732" s="30">
        <v>202603</v>
      </c>
      <c r="O3732" s="31"/>
      <c r="P3732" s="30"/>
      <c r="Z3732" s="44"/>
      <c r="AA3732" s="44"/>
      <c r="AB3732" s="44"/>
    </row>
    <row r="3733" s="35" customFormat="1" customHeight="1" spans="1:28">
      <c r="A3733" s="30"/>
      <c r="B3733" s="38">
        <v>46082</v>
      </c>
      <c r="C3733" s="69" t="s">
        <v>24</v>
      </c>
      <c r="D3733" s="30" t="s">
        <v>33</v>
      </c>
      <c r="E3733" s="30" t="s">
        <v>853</v>
      </c>
      <c r="F3733" s="56">
        <v>10140.98</v>
      </c>
      <c r="G3733" s="30"/>
      <c r="H3733" s="32">
        <v>453768.71</v>
      </c>
      <c r="I3733" s="31" t="s">
        <v>117</v>
      </c>
      <c r="J3733" s="30"/>
      <c r="K3733" s="31"/>
      <c r="L3733" s="30">
        <v>202602</v>
      </c>
      <c r="M3733" s="31"/>
      <c r="N3733" s="30">
        <v>202603</v>
      </c>
      <c r="O3733" s="31"/>
      <c r="P3733" s="30"/>
      <c r="Z3733" s="44"/>
      <c r="AA3733" s="44"/>
      <c r="AB3733" s="44"/>
    </row>
    <row r="3734" s="35" customFormat="1" customHeight="1" spans="1:28">
      <c r="A3734" s="30"/>
      <c r="B3734" s="38">
        <v>46082</v>
      </c>
      <c r="C3734" s="69" t="s">
        <v>24</v>
      </c>
      <c r="D3734" s="30" t="s">
        <v>33</v>
      </c>
      <c r="E3734" s="30" t="s">
        <v>853</v>
      </c>
      <c r="F3734" s="56">
        <v>11049.59</v>
      </c>
      <c r="G3734" s="30"/>
      <c r="H3734" s="32">
        <v>464818.3</v>
      </c>
      <c r="I3734" s="31" t="s">
        <v>227</v>
      </c>
      <c r="J3734" s="30"/>
      <c r="K3734" s="31"/>
      <c r="L3734" s="30">
        <v>202602</v>
      </c>
      <c r="M3734" s="31"/>
      <c r="N3734" s="30">
        <v>202603</v>
      </c>
      <c r="O3734" s="31"/>
      <c r="P3734" s="30"/>
      <c r="Z3734" s="44"/>
      <c r="AA3734" s="44"/>
      <c r="AB3734" s="44"/>
    </row>
    <row r="3735" s="35" customFormat="1" customHeight="1" spans="1:28">
      <c r="A3735" s="30"/>
      <c r="B3735" s="38">
        <v>46082</v>
      </c>
      <c r="C3735" s="69" t="s">
        <v>24</v>
      </c>
      <c r="D3735" s="30" t="s">
        <v>33</v>
      </c>
      <c r="E3735" s="30" t="s">
        <v>853</v>
      </c>
      <c r="F3735" s="56">
        <v>300.1</v>
      </c>
      <c r="G3735" s="30"/>
      <c r="H3735" s="32">
        <v>465118.4</v>
      </c>
      <c r="I3735" s="31" t="s">
        <v>235</v>
      </c>
      <c r="J3735" s="30"/>
      <c r="K3735" s="31"/>
      <c r="L3735" s="30">
        <v>202602</v>
      </c>
      <c r="M3735" s="31"/>
      <c r="N3735" s="30">
        <v>202603</v>
      </c>
      <c r="O3735" s="31"/>
      <c r="P3735" s="30"/>
      <c r="Z3735" s="44"/>
      <c r="AA3735" s="44"/>
      <c r="AB3735" s="44"/>
    </row>
    <row r="3736" s="35" customFormat="1" customHeight="1" spans="1:28">
      <c r="A3736" s="30"/>
      <c r="B3736" s="38">
        <v>46082</v>
      </c>
      <c r="C3736" s="69" t="s">
        <v>24</v>
      </c>
      <c r="D3736" s="30" t="s">
        <v>33</v>
      </c>
      <c r="E3736" s="30" t="s">
        <v>853</v>
      </c>
      <c r="F3736" s="56">
        <v>337.78</v>
      </c>
      <c r="G3736" s="30"/>
      <c r="H3736" s="32">
        <v>465456.18</v>
      </c>
      <c r="I3736" s="31" t="s">
        <v>41</v>
      </c>
      <c r="J3736" s="30"/>
      <c r="K3736" s="31"/>
      <c r="L3736" s="30">
        <v>202602</v>
      </c>
      <c r="M3736" s="31"/>
      <c r="N3736" s="30">
        <v>202603</v>
      </c>
      <c r="O3736" s="31"/>
      <c r="P3736" s="30"/>
      <c r="Z3736" s="44"/>
      <c r="AA3736" s="44"/>
      <c r="AB3736" s="44"/>
    </row>
    <row r="3737" s="35" customFormat="1" customHeight="1" spans="1:28">
      <c r="A3737" s="30"/>
      <c r="B3737" s="38">
        <v>46083</v>
      </c>
      <c r="C3737" s="69" t="s">
        <v>24</v>
      </c>
      <c r="D3737" s="30" t="s">
        <v>386</v>
      </c>
      <c r="E3737" s="30" t="s">
        <v>387</v>
      </c>
      <c r="F3737" s="56">
        <v>217.55</v>
      </c>
      <c r="G3737" s="30"/>
      <c r="H3737" s="32">
        <v>465673.73</v>
      </c>
      <c r="I3737" s="31" t="s">
        <v>60</v>
      </c>
      <c r="J3737" s="30"/>
      <c r="K3737" s="31"/>
      <c r="L3737" s="30">
        <v>202604</v>
      </c>
      <c r="M3737" s="31"/>
      <c r="N3737" s="30">
        <v>202603</v>
      </c>
      <c r="O3737" s="31"/>
      <c r="P3737" s="30"/>
      <c r="Z3737" s="44"/>
      <c r="AA3737" s="44"/>
      <c r="AB3737" s="44"/>
    </row>
    <row r="3738" s="35" customFormat="1" customHeight="1" spans="1:28">
      <c r="A3738" s="30"/>
      <c r="B3738" s="38">
        <v>46083</v>
      </c>
      <c r="C3738" s="69" t="s">
        <v>24</v>
      </c>
      <c r="D3738" s="30" t="s">
        <v>33</v>
      </c>
      <c r="E3738" s="30" t="s">
        <v>843</v>
      </c>
      <c r="F3738" s="56"/>
      <c r="G3738" s="30">
        <v>100000</v>
      </c>
      <c r="H3738" s="32">
        <v>365673.73</v>
      </c>
      <c r="I3738" s="31" t="s">
        <v>50</v>
      </c>
      <c r="J3738" s="30"/>
      <c r="K3738" s="31"/>
      <c r="L3738" s="30"/>
      <c r="M3738" s="31"/>
      <c r="N3738" s="30">
        <v>202603</v>
      </c>
      <c r="O3738" s="31"/>
      <c r="P3738" s="30"/>
      <c r="Z3738" s="44"/>
      <c r="AA3738" s="44"/>
      <c r="AB3738" s="44"/>
    </row>
    <row r="3739" s="35" customFormat="1" customHeight="1" spans="1:28">
      <c r="A3739" s="30"/>
      <c r="B3739" s="38">
        <v>46084</v>
      </c>
      <c r="C3739" s="69" t="s">
        <v>24</v>
      </c>
      <c r="D3739" s="30" t="s">
        <v>386</v>
      </c>
      <c r="E3739" s="30" t="s">
        <v>387</v>
      </c>
      <c r="F3739" s="56">
        <v>38.24</v>
      </c>
      <c r="G3739" s="30"/>
      <c r="H3739" s="32">
        <v>365711.97</v>
      </c>
      <c r="I3739" s="31" t="s">
        <v>97</v>
      </c>
      <c r="J3739" s="30"/>
      <c r="K3739" s="31"/>
      <c r="L3739" s="30">
        <v>202604</v>
      </c>
      <c r="M3739" s="31"/>
      <c r="N3739" s="30">
        <v>202603</v>
      </c>
      <c r="O3739" s="31"/>
      <c r="P3739" s="30"/>
      <c r="Z3739" s="44"/>
      <c r="AA3739" s="44"/>
      <c r="AB3739" s="44"/>
    </row>
    <row r="3740" s="35" customFormat="1" customHeight="1" spans="1:28">
      <c r="A3740" s="30"/>
      <c r="B3740" s="38">
        <v>46084</v>
      </c>
      <c r="C3740" s="69" t="s">
        <v>24</v>
      </c>
      <c r="D3740" s="30" t="s">
        <v>404</v>
      </c>
      <c r="E3740" s="30" t="s">
        <v>857</v>
      </c>
      <c r="F3740" s="56">
        <v>205.04</v>
      </c>
      <c r="G3740" s="30"/>
      <c r="H3740" s="32">
        <v>365917.01</v>
      </c>
      <c r="I3740" s="31" t="s">
        <v>52</v>
      </c>
      <c r="J3740" s="30"/>
      <c r="K3740" s="31"/>
      <c r="L3740" s="30">
        <v>202602</v>
      </c>
      <c r="M3740" s="31"/>
      <c r="N3740" s="30">
        <v>202603</v>
      </c>
      <c r="O3740" s="31"/>
      <c r="P3740" s="30"/>
      <c r="Z3740" s="44"/>
      <c r="AA3740" s="44"/>
      <c r="AB3740" s="44"/>
    </row>
    <row r="3741" s="35" customFormat="1" customHeight="1" spans="1:28">
      <c r="A3741" s="30"/>
      <c r="B3741" s="38">
        <v>46085</v>
      </c>
      <c r="C3741" s="69" t="s">
        <v>24</v>
      </c>
      <c r="D3741" s="30" t="s">
        <v>417</v>
      </c>
      <c r="E3741" s="30" t="s">
        <v>858</v>
      </c>
      <c r="F3741" s="56">
        <v>214.27</v>
      </c>
      <c r="G3741" s="57"/>
      <c r="H3741" s="32">
        <v>366131.28</v>
      </c>
      <c r="I3741" s="31" t="s">
        <v>35</v>
      </c>
      <c r="J3741" s="30"/>
      <c r="K3741" s="31"/>
      <c r="L3741" s="30">
        <v>202602</v>
      </c>
      <c r="M3741" s="31"/>
      <c r="N3741" s="30">
        <v>202603</v>
      </c>
      <c r="O3741" s="31"/>
      <c r="P3741" s="30"/>
      <c r="Z3741" s="44"/>
      <c r="AA3741" s="44"/>
      <c r="AB3741" s="44"/>
    </row>
    <row r="3742" s="35" customFormat="1" customHeight="1" spans="1:28">
      <c r="A3742" s="30"/>
      <c r="B3742" s="38">
        <v>46085</v>
      </c>
      <c r="C3742" s="69" t="s">
        <v>24</v>
      </c>
      <c r="D3742" s="30" t="s">
        <v>417</v>
      </c>
      <c r="E3742" s="30" t="s">
        <v>858</v>
      </c>
      <c r="F3742" s="56">
        <v>466.2</v>
      </c>
      <c r="G3742" s="57"/>
      <c r="H3742" s="32">
        <v>366597.48</v>
      </c>
      <c r="I3742" s="31" t="s">
        <v>60</v>
      </c>
      <c r="J3742" s="30"/>
      <c r="K3742" s="31"/>
      <c r="L3742" s="30">
        <v>202602</v>
      </c>
      <c r="M3742" s="31"/>
      <c r="N3742" s="30">
        <v>202603</v>
      </c>
      <c r="O3742" s="31"/>
      <c r="P3742" s="30"/>
      <c r="Z3742" s="44"/>
      <c r="AA3742" s="44"/>
      <c r="AB3742" s="44"/>
    </row>
    <row r="3743" s="35" customFormat="1" customHeight="1" spans="1:28">
      <c r="A3743" s="30"/>
      <c r="B3743" s="38">
        <v>46085</v>
      </c>
      <c r="C3743" s="69" t="s">
        <v>24</v>
      </c>
      <c r="D3743" s="30" t="s">
        <v>417</v>
      </c>
      <c r="E3743" s="30" t="s">
        <v>858</v>
      </c>
      <c r="F3743" s="56">
        <v>290.7</v>
      </c>
      <c r="G3743" s="57"/>
      <c r="H3743" s="32">
        <v>366888.18</v>
      </c>
      <c r="I3743" s="31" t="s">
        <v>97</v>
      </c>
      <c r="J3743" s="30"/>
      <c r="K3743" s="31"/>
      <c r="L3743" s="30">
        <v>202602</v>
      </c>
      <c r="M3743" s="31"/>
      <c r="N3743" s="30">
        <v>202603</v>
      </c>
      <c r="O3743" s="31"/>
      <c r="P3743" s="30"/>
      <c r="Z3743" s="44"/>
      <c r="AA3743" s="44"/>
      <c r="AB3743" s="44"/>
    </row>
    <row r="3744" s="35" customFormat="1" customHeight="1" spans="1:28">
      <c r="A3744" s="30"/>
      <c r="B3744" s="38">
        <v>46085</v>
      </c>
      <c r="C3744" s="69" t="s">
        <v>24</v>
      </c>
      <c r="D3744" s="30" t="s">
        <v>417</v>
      </c>
      <c r="E3744" s="30" t="s">
        <v>858</v>
      </c>
      <c r="F3744" s="56">
        <v>691.38</v>
      </c>
      <c r="G3744" s="57"/>
      <c r="H3744" s="32">
        <v>367579.56</v>
      </c>
      <c r="I3744" s="31" t="s">
        <v>56</v>
      </c>
      <c r="J3744" s="30"/>
      <c r="K3744" s="31"/>
      <c r="L3744" s="30">
        <v>202602</v>
      </c>
      <c r="M3744" s="31"/>
      <c r="N3744" s="30">
        <v>202603</v>
      </c>
      <c r="O3744" s="31"/>
      <c r="P3744" s="30"/>
      <c r="Z3744" s="44"/>
      <c r="AA3744" s="44"/>
      <c r="AB3744" s="44"/>
    </row>
    <row r="3745" s="35" customFormat="1" customHeight="1" spans="1:28">
      <c r="A3745" s="30"/>
      <c r="B3745" s="38">
        <v>46085</v>
      </c>
      <c r="C3745" s="69" t="s">
        <v>24</v>
      </c>
      <c r="D3745" s="30" t="s">
        <v>417</v>
      </c>
      <c r="E3745" s="30" t="s">
        <v>858</v>
      </c>
      <c r="F3745" s="56">
        <v>177.85</v>
      </c>
      <c r="G3745" s="57"/>
      <c r="H3745" s="32">
        <v>367757.41</v>
      </c>
      <c r="I3745" s="31" t="s">
        <v>74</v>
      </c>
      <c r="J3745" s="30"/>
      <c r="K3745" s="31"/>
      <c r="L3745" s="30">
        <v>202602</v>
      </c>
      <c r="M3745" s="31"/>
      <c r="N3745" s="30">
        <v>202603</v>
      </c>
      <c r="O3745" s="31"/>
      <c r="P3745" s="30"/>
      <c r="Z3745" s="44"/>
      <c r="AA3745" s="44"/>
      <c r="AB3745" s="44"/>
    </row>
    <row r="3746" s="35" customFormat="1" customHeight="1" spans="1:28">
      <c r="A3746" s="30"/>
      <c r="B3746" s="38">
        <v>46085</v>
      </c>
      <c r="C3746" s="69" t="s">
        <v>24</v>
      </c>
      <c r="D3746" s="30" t="s">
        <v>417</v>
      </c>
      <c r="E3746" s="30" t="s">
        <v>858</v>
      </c>
      <c r="F3746" s="56">
        <v>718.12</v>
      </c>
      <c r="G3746" s="57"/>
      <c r="H3746" s="32">
        <v>368475.53</v>
      </c>
      <c r="I3746" s="31" t="s">
        <v>41</v>
      </c>
      <c r="J3746" s="30"/>
      <c r="K3746" s="31"/>
      <c r="L3746" s="30">
        <v>202602</v>
      </c>
      <c r="M3746" s="31"/>
      <c r="N3746" s="30">
        <v>202603</v>
      </c>
      <c r="O3746" s="31"/>
      <c r="P3746" s="30"/>
      <c r="Z3746" s="44"/>
      <c r="AA3746" s="44"/>
      <c r="AB3746" s="44"/>
    </row>
    <row r="3747" s="35" customFormat="1" customHeight="1" spans="1:28">
      <c r="A3747" s="30"/>
      <c r="B3747" s="38">
        <v>46085</v>
      </c>
      <c r="C3747" s="69" t="s">
        <v>24</v>
      </c>
      <c r="D3747" s="30" t="s">
        <v>417</v>
      </c>
      <c r="E3747" s="30" t="s">
        <v>858</v>
      </c>
      <c r="F3747" s="56">
        <v>5897.9</v>
      </c>
      <c r="G3747" s="57"/>
      <c r="H3747" s="32">
        <v>374373.43</v>
      </c>
      <c r="I3747" s="31" t="s">
        <v>76</v>
      </c>
      <c r="J3747" s="30"/>
      <c r="K3747" s="31"/>
      <c r="L3747" s="30">
        <v>202602</v>
      </c>
      <c r="M3747" s="31"/>
      <c r="N3747" s="30">
        <v>202603</v>
      </c>
      <c r="O3747" s="31"/>
      <c r="P3747" s="30"/>
      <c r="Z3747" s="44"/>
      <c r="AA3747" s="44"/>
      <c r="AB3747" s="44"/>
    </row>
    <row r="3748" s="35" customFormat="1" customHeight="1" spans="1:28">
      <c r="A3748" s="30"/>
      <c r="B3748" s="38">
        <v>46086</v>
      </c>
      <c r="C3748" s="69" t="s">
        <v>24</v>
      </c>
      <c r="D3748" s="30" t="s">
        <v>386</v>
      </c>
      <c r="E3748" s="30" t="s">
        <v>387</v>
      </c>
      <c r="F3748" s="56">
        <v>57.3</v>
      </c>
      <c r="G3748" s="57"/>
      <c r="H3748" s="32">
        <v>374430.73</v>
      </c>
      <c r="I3748" s="31" t="s">
        <v>87</v>
      </c>
      <c r="J3748" s="30"/>
      <c r="K3748" s="31"/>
      <c r="L3748" s="30">
        <v>202604</v>
      </c>
      <c r="M3748" s="31"/>
      <c r="N3748" s="30">
        <v>202603</v>
      </c>
      <c r="O3748" s="31"/>
      <c r="P3748" s="30"/>
      <c r="Z3748" s="44"/>
      <c r="AA3748" s="44"/>
      <c r="AB3748" s="44"/>
    </row>
    <row r="3749" s="35" customFormat="1" customHeight="1" spans="1:28">
      <c r="A3749" s="30"/>
      <c r="B3749" s="38">
        <v>46086</v>
      </c>
      <c r="C3749" s="69" t="s">
        <v>24</v>
      </c>
      <c r="D3749" s="30" t="s">
        <v>33</v>
      </c>
      <c r="E3749" s="30" t="s">
        <v>859</v>
      </c>
      <c r="F3749" s="56"/>
      <c r="G3749" s="57">
        <v>312.25</v>
      </c>
      <c r="H3749" s="32">
        <v>374118.48</v>
      </c>
      <c r="I3749" s="31" t="s">
        <v>82</v>
      </c>
      <c r="J3749" s="30"/>
      <c r="K3749" s="31"/>
      <c r="L3749" s="30">
        <v>202603</v>
      </c>
      <c r="M3749" s="31"/>
      <c r="N3749" s="30">
        <v>202603</v>
      </c>
      <c r="O3749" s="31"/>
      <c r="P3749" s="30"/>
      <c r="Z3749" s="44"/>
      <c r="AA3749" s="44"/>
      <c r="AB3749" s="44"/>
    </row>
    <row r="3750" s="35" customFormat="1" customHeight="1" spans="1:28">
      <c r="A3750" s="30"/>
      <c r="B3750" s="38">
        <v>46086</v>
      </c>
      <c r="C3750" s="69" t="s">
        <v>24</v>
      </c>
      <c r="D3750" s="30" t="s">
        <v>33</v>
      </c>
      <c r="E3750" s="30" t="s">
        <v>860</v>
      </c>
      <c r="F3750" s="56"/>
      <c r="G3750" s="57">
        <v>469.5</v>
      </c>
      <c r="H3750" s="32">
        <v>373648.98</v>
      </c>
      <c r="I3750" s="31" t="s">
        <v>114</v>
      </c>
      <c r="J3750" s="30"/>
      <c r="K3750" s="31"/>
      <c r="L3750" s="30">
        <v>202603</v>
      </c>
      <c r="M3750" s="31"/>
      <c r="N3750" s="30">
        <v>202603</v>
      </c>
      <c r="O3750" s="31"/>
      <c r="P3750" s="30"/>
      <c r="Z3750" s="44"/>
      <c r="AA3750" s="44"/>
      <c r="AB3750" s="44"/>
    </row>
    <row r="3751" s="35" customFormat="1" customHeight="1" spans="1:28">
      <c r="A3751" s="30"/>
      <c r="B3751" s="38">
        <v>46087</v>
      </c>
      <c r="C3751" s="69" t="s">
        <v>24</v>
      </c>
      <c r="D3751" s="30" t="s">
        <v>33</v>
      </c>
      <c r="E3751" s="30" t="s">
        <v>861</v>
      </c>
      <c r="F3751" s="56">
        <v>2000</v>
      </c>
      <c r="G3751" s="30"/>
      <c r="H3751" s="32">
        <v>375648.98</v>
      </c>
      <c r="I3751" s="31"/>
      <c r="J3751" s="30"/>
      <c r="K3751" s="31"/>
      <c r="L3751" s="30"/>
      <c r="M3751" s="31" t="s">
        <v>861</v>
      </c>
      <c r="N3751" s="30">
        <v>202603</v>
      </c>
      <c r="O3751" s="31"/>
      <c r="P3751" s="30"/>
      <c r="Z3751" s="44"/>
      <c r="AA3751" s="44"/>
      <c r="AB3751" s="44"/>
    </row>
    <row r="3752" s="35" customFormat="1" customHeight="1" spans="1:28">
      <c r="A3752" s="30"/>
      <c r="B3752" s="38">
        <v>46087</v>
      </c>
      <c r="C3752" s="69" t="s">
        <v>24</v>
      </c>
      <c r="D3752" s="30" t="s">
        <v>386</v>
      </c>
      <c r="E3752" s="30" t="s">
        <v>387</v>
      </c>
      <c r="F3752" s="56">
        <v>702.93</v>
      </c>
      <c r="G3752" s="30"/>
      <c r="H3752" s="32">
        <v>376351.91</v>
      </c>
      <c r="I3752" s="31" t="s">
        <v>56</v>
      </c>
      <c r="J3752" s="30"/>
      <c r="K3752" s="31"/>
      <c r="L3752" s="30">
        <v>202604</v>
      </c>
      <c r="M3752" s="31"/>
      <c r="N3752" s="30">
        <v>202603</v>
      </c>
      <c r="O3752" s="31"/>
      <c r="P3752" s="30"/>
      <c r="Z3752" s="44"/>
      <c r="AA3752" s="44"/>
      <c r="AB3752" s="44"/>
    </row>
    <row r="3753" s="35" customFormat="1" customHeight="1" spans="1:28">
      <c r="A3753" s="30"/>
      <c r="B3753" s="38">
        <v>46089</v>
      </c>
      <c r="C3753" s="69" t="s">
        <v>24</v>
      </c>
      <c r="D3753" s="30" t="s">
        <v>33</v>
      </c>
      <c r="E3753" s="69" t="s">
        <v>862</v>
      </c>
      <c r="F3753" s="56"/>
      <c r="G3753" s="30">
        <v>1</v>
      </c>
      <c r="H3753" s="32">
        <v>376350.91</v>
      </c>
      <c r="I3753" s="31" t="s">
        <v>11</v>
      </c>
      <c r="J3753" s="30"/>
      <c r="K3753" s="31"/>
      <c r="L3753" s="30">
        <v>202603</v>
      </c>
      <c r="M3753" s="31"/>
      <c r="N3753" s="30">
        <v>202603</v>
      </c>
      <c r="O3753" s="31"/>
      <c r="P3753" s="30"/>
      <c r="Z3753" s="44"/>
      <c r="AA3753" s="44"/>
      <c r="AB3753" s="44"/>
    </row>
    <row r="3754" s="35" customFormat="1" customHeight="1" spans="1:28">
      <c r="A3754" s="30"/>
      <c r="B3754" s="38">
        <v>46090</v>
      </c>
      <c r="C3754" s="69" t="s">
        <v>24</v>
      </c>
      <c r="D3754" s="30" t="s">
        <v>386</v>
      </c>
      <c r="E3754" s="30" t="s">
        <v>387</v>
      </c>
      <c r="F3754" s="56">
        <v>197.81</v>
      </c>
      <c r="G3754" s="30"/>
      <c r="H3754" s="32">
        <v>376548.72</v>
      </c>
      <c r="I3754" s="31" t="s">
        <v>74</v>
      </c>
      <c r="J3754" s="30"/>
      <c r="K3754" s="31"/>
      <c r="L3754" s="30">
        <v>202604</v>
      </c>
      <c r="M3754" s="31"/>
      <c r="N3754" s="30">
        <v>202603</v>
      </c>
      <c r="O3754" s="31"/>
      <c r="P3754" s="30"/>
      <c r="Z3754" s="44"/>
      <c r="AA3754" s="44"/>
      <c r="AB3754" s="44"/>
    </row>
    <row r="3755" s="35" customFormat="1" customHeight="1" spans="1:28">
      <c r="A3755" s="30"/>
      <c r="B3755" s="38">
        <v>46090</v>
      </c>
      <c r="C3755" s="69" t="s">
        <v>24</v>
      </c>
      <c r="D3755" s="30" t="s">
        <v>386</v>
      </c>
      <c r="E3755" s="30" t="s">
        <v>387</v>
      </c>
      <c r="F3755" s="56">
        <v>170.75</v>
      </c>
      <c r="G3755" s="30"/>
      <c r="H3755" s="32">
        <v>376719.47</v>
      </c>
      <c r="I3755" s="31" t="s">
        <v>66</v>
      </c>
      <c r="J3755" s="30"/>
      <c r="K3755" s="31"/>
      <c r="L3755" s="30">
        <v>202604</v>
      </c>
      <c r="M3755" s="31"/>
      <c r="N3755" s="30">
        <v>202603</v>
      </c>
      <c r="O3755" s="31"/>
      <c r="P3755" s="30"/>
      <c r="Z3755" s="44"/>
      <c r="AA3755" s="44"/>
      <c r="AB3755" s="44"/>
    </row>
    <row r="3756" s="35" customFormat="1" customHeight="1" spans="1:28">
      <c r="A3756" s="30"/>
      <c r="B3756" s="38">
        <v>46090</v>
      </c>
      <c r="C3756" s="69" t="s">
        <v>24</v>
      </c>
      <c r="D3756" s="30" t="s">
        <v>33</v>
      </c>
      <c r="E3756" s="30" t="s">
        <v>863</v>
      </c>
      <c r="F3756" s="56">
        <v>1000</v>
      </c>
      <c r="G3756" s="57"/>
      <c r="H3756" s="32">
        <v>377719.47</v>
      </c>
      <c r="I3756" s="31"/>
      <c r="J3756" s="30"/>
      <c r="K3756" s="31"/>
      <c r="L3756" s="30"/>
      <c r="M3756" s="31" t="s">
        <v>863</v>
      </c>
      <c r="N3756" s="30">
        <v>202603</v>
      </c>
      <c r="O3756" s="31"/>
      <c r="P3756" s="30"/>
      <c r="Z3756" s="44"/>
      <c r="AA3756" s="44"/>
      <c r="AB3756" s="44"/>
    </row>
    <row r="3757" s="35" customFormat="1" customHeight="1" spans="1:28">
      <c r="A3757" s="30"/>
      <c r="B3757" s="38">
        <v>46092</v>
      </c>
      <c r="C3757" s="69" t="s">
        <v>24</v>
      </c>
      <c r="D3757" s="30" t="s">
        <v>386</v>
      </c>
      <c r="E3757" s="30" t="s">
        <v>387</v>
      </c>
      <c r="F3757" s="56">
        <v>585.61</v>
      </c>
      <c r="G3757" s="30"/>
      <c r="H3757" s="32">
        <v>378305.08</v>
      </c>
      <c r="I3757" s="31" t="s">
        <v>114</v>
      </c>
      <c r="J3757" s="30"/>
      <c r="K3757" s="31"/>
      <c r="L3757" s="30">
        <v>202604</v>
      </c>
      <c r="M3757" s="31"/>
      <c r="N3757" s="30">
        <v>202603</v>
      </c>
      <c r="O3757" s="31"/>
      <c r="P3757" s="30"/>
      <c r="Z3757" s="44"/>
      <c r="AA3757" s="44"/>
      <c r="AB3757" s="44"/>
    </row>
    <row r="3758" s="35" customFormat="1" customHeight="1" spans="1:28">
      <c r="A3758" s="30"/>
      <c r="B3758" s="38">
        <v>46092</v>
      </c>
      <c r="C3758" s="69" t="s">
        <v>24</v>
      </c>
      <c r="D3758" s="30" t="s">
        <v>33</v>
      </c>
      <c r="E3758" s="30" t="s">
        <v>412</v>
      </c>
      <c r="F3758" s="56">
        <v>11187</v>
      </c>
      <c r="G3758" s="30"/>
      <c r="H3758" s="32">
        <v>389492.08</v>
      </c>
      <c r="I3758" s="31"/>
      <c r="J3758" s="30"/>
      <c r="K3758" s="31"/>
      <c r="L3758" s="30"/>
      <c r="M3758" s="31" t="s">
        <v>412</v>
      </c>
      <c r="N3758" s="30">
        <v>202603</v>
      </c>
      <c r="O3758" s="31"/>
      <c r="P3758" s="30"/>
      <c r="Z3758" s="44"/>
      <c r="AA3758" s="44"/>
      <c r="AB3758" s="44"/>
    </row>
    <row r="3759" s="35" customFormat="1" customHeight="1" spans="1:28">
      <c r="A3759" s="30"/>
      <c r="B3759" s="38">
        <v>46093</v>
      </c>
      <c r="C3759" s="69" t="s">
        <v>24</v>
      </c>
      <c r="D3759" s="30" t="s">
        <v>33</v>
      </c>
      <c r="E3759" s="30" t="s">
        <v>864</v>
      </c>
      <c r="F3759" s="56"/>
      <c r="G3759" s="57">
        <v>7.48</v>
      </c>
      <c r="H3759" s="32">
        <v>389484.6</v>
      </c>
      <c r="I3759" s="31" t="s">
        <v>43</v>
      </c>
      <c r="J3759" s="30"/>
      <c r="K3759" s="31"/>
      <c r="L3759" s="30">
        <v>202604</v>
      </c>
      <c r="M3759" s="31"/>
      <c r="N3759" s="30">
        <v>202603</v>
      </c>
      <c r="O3759" s="31"/>
      <c r="P3759" s="30"/>
      <c r="Z3759" s="44"/>
      <c r="AA3759" s="44"/>
      <c r="AB3759" s="44"/>
    </row>
    <row r="3760" s="35" customFormat="1" customHeight="1" spans="1:28">
      <c r="A3760" s="30"/>
      <c r="B3760" s="38">
        <v>46093</v>
      </c>
      <c r="C3760" s="69" t="s">
        <v>24</v>
      </c>
      <c r="D3760" s="30" t="s">
        <v>33</v>
      </c>
      <c r="E3760" s="30" t="s">
        <v>865</v>
      </c>
      <c r="F3760" s="56"/>
      <c r="G3760" s="57">
        <v>17209.42</v>
      </c>
      <c r="H3760" s="32">
        <v>372275.18</v>
      </c>
      <c r="I3760" s="31" t="s">
        <v>11</v>
      </c>
      <c r="J3760" s="30"/>
      <c r="K3760" s="31"/>
      <c r="L3760" s="30">
        <v>202603</v>
      </c>
      <c r="M3760" s="31"/>
      <c r="N3760" s="30">
        <v>202603</v>
      </c>
      <c r="O3760" s="31"/>
      <c r="P3760" s="30"/>
      <c r="Z3760" s="44"/>
      <c r="AA3760" s="44"/>
      <c r="AB3760" s="44"/>
    </row>
    <row r="3761" s="35" customFormat="1" customHeight="1" spans="1:28">
      <c r="A3761" s="30"/>
      <c r="B3761" s="38">
        <v>46093</v>
      </c>
      <c r="C3761" s="69" t="s">
        <v>24</v>
      </c>
      <c r="D3761" s="30" t="s">
        <v>33</v>
      </c>
      <c r="E3761" s="30" t="s">
        <v>866</v>
      </c>
      <c r="F3761" s="56"/>
      <c r="G3761" s="57">
        <v>136.88</v>
      </c>
      <c r="H3761" s="32">
        <v>372138.3</v>
      </c>
      <c r="I3761" s="31" t="s">
        <v>11</v>
      </c>
      <c r="J3761" s="30"/>
      <c r="K3761" s="31"/>
      <c r="L3761" s="30">
        <v>202603</v>
      </c>
      <c r="M3761" s="31"/>
      <c r="N3761" s="30">
        <v>202603</v>
      </c>
      <c r="O3761" s="31"/>
      <c r="P3761" s="30"/>
      <c r="Z3761" s="44"/>
      <c r="AA3761" s="44"/>
      <c r="AB3761" s="44"/>
    </row>
    <row r="3762" s="35" customFormat="1" customHeight="1" spans="1:28">
      <c r="A3762" s="30"/>
      <c r="B3762" s="38">
        <v>46093</v>
      </c>
      <c r="C3762" s="69" t="s">
        <v>24</v>
      </c>
      <c r="D3762" s="30" t="s">
        <v>33</v>
      </c>
      <c r="E3762" s="30" t="s">
        <v>867</v>
      </c>
      <c r="F3762" s="56">
        <v>19.9</v>
      </c>
      <c r="G3762" s="82"/>
      <c r="H3762" s="32">
        <v>372158.2</v>
      </c>
      <c r="I3762" s="31" t="s">
        <v>105</v>
      </c>
      <c r="J3762" s="30"/>
      <c r="K3762" s="31"/>
      <c r="L3762" s="30">
        <v>202603</v>
      </c>
      <c r="M3762" s="31"/>
      <c r="N3762" s="30">
        <v>202603</v>
      </c>
      <c r="O3762" s="31"/>
      <c r="P3762" s="30"/>
      <c r="Z3762" s="44"/>
      <c r="AA3762" s="44"/>
      <c r="AB3762" s="44"/>
    </row>
    <row r="3763" s="35" customFormat="1" customHeight="1" spans="1:28">
      <c r="A3763" s="30"/>
      <c r="B3763" s="38">
        <v>46094</v>
      </c>
      <c r="C3763" s="69" t="s">
        <v>24</v>
      </c>
      <c r="D3763" s="30" t="s">
        <v>33</v>
      </c>
      <c r="E3763" s="30" t="s">
        <v>843</v>
      </c>
      <c r="F3763" s="56"/>
      <c r="G3763" s="30">
        <v>100000</v>
      </c>
      <c r="H3763" s="32">
        <v>272158.2</v>
      </c>
      <c r="I3763" s="31" t="s">
        <v>50</v>
      </c>
      <c r="J3763" s="30"/>
      <c r="K3763" s="31"/>
      <c r="L3763" s="30"/>
      <c r="M3763" s="31"/>
      <c r="N3763" s="30">
        <v>202603</v>
      </c>
      <c r="O3763" s="31"/>
      <c r="P3763" s="30"/>
      <c r="Z3763" s="44"/>
      <c r="AA3763" s="44"/>
      <c r="AB3763" s="44"/>
    </row>
    <row r="3764" s="35" customFormat="1" customHeight="1" spans="1:28">
      <c r="A3764" s="30"/>
      <c r="B3764" s="38">
        <v>46096</v>
      </c>
      <c r="C3764" s="69" t="s">
        <v>24</v>
      </c>
      <c r="D3764" s="30" t="s">
        <v>386</v>
      </c>
      <c r="E3764" s="69" t="s">
        <v>387</v>
      </c>
      <c r="F3764" s="56">
        <v>134.75</v>
      </c>
      <c r="G3764" s="30"/>
      <c r="H3764" s="32">
        <v>272292.95</v>
      </c>
      <c r="I3764" s="31" t="s">
        <v>233</v>
      </c>
      <c r="J3764" s="30"/>
      <c r="K3764" s="31"/>
      <c r="L3764" s="30">
        <v>202604</v>
      </c>
      <c r="M3764" s="31"/>
      <c r="N3764" s="30">
        <v>202603</v>
      </c>
      <c r="O3764" s="31"/>
      <c r="P3764" s="30"/>
      <c r="Z3764" s="44"/>
      <c r="AA3764" s="44"/>
      <c r="AB3764" s="44"/>
    </row>
    <row r="3765" s="35" customFormat="1" customHeight="1" spans="1:28">
      <c r="A3765" s="30"/>
      <c r="B3765" s="38">
        <v>46097</v>
      </c>
      <c r="C3765" s="69" t="s">
        <v>24</v>
      </c>
      <c r="D3765" s="30" t="s">
        <v>386</v>
      </c>
      <c r="E3765" s="30" t="s">
        <v>387</v>
      </c>
      <c r="F3765" s="56">
        <v>382.33</v>
      </c>
      <c r="G3765" s="30"/>
      <c r="H3765" s="32">
        <v>272675.28</v>
      </c>
      <c r="I3765" s="31" t="s">
        <v>52</v>
      </c>
      <c r="J3765" s="30"/>
      <c r="K3765" s="31"/>
      <c r="L3765" s="30">
        <v>202604</v>
      </c>
      <c r="M3765" s="31"/>
      <c r="N3765" s="30">
        <v>202603</v>
      </c>
      <c r="O3765" s="31"/>
      <c r="P3765" s="30"/>
      <c r="Z3765" s="44"/>
      <c r="AA3765" s="44"/>
      <c r="AB3765" s="44"/>
    </row>
    <row r="3766" s="35" customFormat="1" customHeight="1" spans="1:28">
      <c r="A3766" s="30"/>
      <c r="B3766" s="38">
        <v>46098</v>
      </c>
      <c r="C3766" s="69" t="s">
        <v>24</v>
      </c>
      <c r="D3766" s="30" t="s">
        <v>386</v>
      </c>
      <c r="E3766" s="30" t="s">
        <v>387</v>
      </c>
      <c r="F3766" s="56">
        <v>4853.3</v>
      </c>
      <c r="G3766" s="30"/>
      <c r="H3766" s="32">
        <v>277528.58</v>
      </c>
      <c r="I3766" s="31" t="s">
        <v>76</v>
      </c>
      <c r="J3766" s="30"/>
      <c r="K3766" s="31"/>
      <c r="L3766" s="30">
        <v>202604</v>
      </c>
      <c r="M3766" s="31"/>
      <c r="N3766" s="30">
        <v>202603</v>
      </c>
      <c r="O3766" s="31"/>
      <c r="P3766" s="30"/>
      <c r="Z3766" s="44"/>
      <c r="AA3766" s="44"/>
      <c r="AB3766" s="44"/>
    </row>
    <row r="3767" s="35" customFormat="1" customHeight="1" spans="1:28">
      <c r="A3767" s="30"/>
      <c r="B3767" s="38">
        <v>46099</v>
      </c>
      <c r="C3767" s="69" t="s">
        <v>24</v>
      </c>
      <c r="D3767" s="30" t="s">
        <v>386</v>
      </c>
      <c r="E3767" s="30" t="s">
        <v>387</v>
      </c>
      <c r="F3767" s="56">
        <v>18.43</v>
      </c>
      <c r="G3767" s="30"/>
      <c r="H3767" s="32">
        <v>277547.01</v>
      </c>
      <c r="I3767" s="31" t="s">
        <v>54</v>
      </c>
      <c r="J3767" s="30"/>
      <c r="K3767" s="31"/>
      <c r="L3767" s="30">
        <v>202604</v>
      </c>
      <c r="M3767" s="31"/>
      <c r="N3767" s="30">
        <v>202603</v>
      </c>
      <c r="O3767" s="31"/>
      <c r="P3767" s="30"/>
      <c r="Z3767" s="44"/>
      <c r="AA3767" s="44"/>
      <c r="AB3767" s="44"/>
    </row>
    <row r="3768" s="35" customFormat="1" customHeight="1" spans="1:28">
      <c r="A3768" s="30"/>
      <c r="B3768" s="38">
        <v>46099</v>
      </c>
      <c r="C3768" s="69" t="s">
        <v>24</v>
      </c>
      <c r="D3768" s="30" t="s">
        <v>33</v>
      </c>
      <c r="E3768" s="69" t="s">
        <v>868</v>
      </c>
      <c r="F3768" s="56">
        <v>2700</v>
      </c>
      <c r="G3768" s="30"/>
      <c r="H3768" s="32">
        <v>280247.01</v>
      </c>
      <c r="I3768" s="31"/>
      <c r="J3768" s="30"/>
      <c r="K3768" s="31"/>
      <c r="L3768" s="30"/>
      <c r="M3768" s="31" t="s">
        <v>868</v>
      </c>
      <c r="N3768" s="30">
        <v>202603</v>
      </c>
      <c r="O3768" s="31"/>
      <c r="P3768" s="30"/>
      <c r="Z3768" s="44"/>
      <c r="AA3768" s="44"/>
      <c r="AB3768" s="44"/>
    </row>
    <row r="3769" s="35" customFormat="1" customHeight="1" spans="1:28">
      <c r="A3769" s="30"/>
      <c r="B3769" s="38">
        <v>46142</v>
      </c>
      <c r="C3769" s="69" t="s">
        <v>24</v>
      </c>
      <c r="D3769" s="30" t="s">
        <v>386</v>
      </c>
      <c r="E3769" s="30" t="s">
        <v>387</v>
      </c>
      <c r="F3769" s="56">
        <v>72.85</v>
      </c>
      <c r="G3769" s="57"/>
      <c r="H3769" s="32">
        <v>280319.86</v>
      </c>
      <c r="I3769" s="31" t="s">
        <v>35</v>
      </c>
      <c r="J3769" s="30"/>
      <c r="K3769" s="31"/>
      <c r="L3769" s="30">
        <v>202605</v>
      </c>
      <c r="M3769" s="31"/>
      <c r="N3769" s="30">
        <v>202604</v>
      </c>
      <c r="O3769" s="31"/>
      <c r="P3769" s="30"/>
      <c r="Z3769" s="44"/>
      <c r="AA3769" s="44"/>
      <c r="AB3769" s="44"/>
    </row>
    <row r="3770" s="35" customFormat="1" customHeight="1" spans="1:28">
      <c r="A3770" s="30"/>
      <c r="B3770" s="38">
        <v>46101</v>
      </c>
      <c r="C3770" s="69" t="s">
        <v>24</v>
      </c>
      <c r="D3770" s="30" t="s">
        <v>404</v>
      </c>
      <c r="E3770" s="30" t="s">
        <v>869</v>
      </c>
      <c r="F3770" s="56">
        <v>315.48</v>
      </c>
      <c r="G3770" s="30"/>
      <c r="H3770" s="32">
        <v>280635.34</v>
      </c>
      <c r="I3770" s="31" t="s">
        <v>52</v>
      </c>
      <c r="J3770" s="30"/>
      <c r="K3770" s="31"/>
      <c r="L3770" s="30">
        <v>202603</v>
      </c>
      <c r="M3770" s="31"/>
      <c r="N3770" s="30">
        <v>202603</v>
      </c>
      <c r="O3770" s="31"/>
      <c r="P3770" s="30"/>
      <c r="Z3770" s="44"/>
      <c r="AA3770" s="44"/>
      <c r="AB3770" s="44"/>
    </row>
    <row r="3771" s="35" customFormat="1" customHeight="1" spans="1:28">
      <c r="A3771" s="30"/>
      <c r="B3771" s="38">
        <v>46102</v>
      </c>
      <c r="C3771" s="69" t="s">
        <v>24</v>
      </c>
      <c r="D3771" s="30" t="s">
        <v>33</v>
      </c>
      <c r="E3771" s="30" t="s">
        <v>787</v>
      </c>
      <c r="F3771" s="56">
        <v>37.96</v>
      </c>
      <c r="G3771" s="57"/>
      <c r="H3771" s="32">
        <v>280673.3</v>
      </c>
      <c r="I3771" s="31" t="s">
        <v>11</v>
      </c>
      <c r="J3771" s="30"/>
      <c r="K3771" s="31"/>
      <c r="L3771" s="30">
        <v>202603</v>
      </c>
      <c r="M3771" s="31"/>
      <c r="N3771" s="30">
        <v>202603</v>
      </c>
      <c r="O3771" s="31"/>
      <c r="P3771" s="30"/>
      <c r="Z3771" s="44"/>
      <c r="AA3771" s="44"/>
      <c r="AB3771" s="44"/>
    </row>
    <row r="3772" s="35" customFormat="1" customHeight="1" spans="1:28">
      <c r="A3772" s="30"/>
      <c r="B3772" s="38">
        <v>46102</v>
      </c>
      <c r="C3772" s="69" t="s">
        <v>24</v>
      </c>
      <c r="D3772" s="30" t="s">
        <v>33</v>
      </c>
      <c r="E3772" s="30" t="s">
        <v>870</v>
      </c>
      <c r="F3772" s="56"/>
      <c r="G3772" s="57">
        <v>2566.66</v>
      </c>
      <c r="H3772" s="32">
        <v>278106.64</v>
      </c>
      <c r="I3772" s="31" t="s">
        <v>11</v>
      </c>
      <c r="J3772" s="30"/>
      <c r="K3772" s="31"/>
      <c r="L3772" s="30">
        <v>202603</v>
      </c>
      <c r="M3772" s="31"/>
      <c r="N3772" s="30">
        <v>202603</v>
      </c>
      <c r="O3772" s="31"/>
      <c r="P3772" s="30"/>
      <c r="Z3772" s="44"/>
      <c r="AA3772" s="44"/>
      <c r="AB3772" s="44"/>
    </row>
    <row r="3773" s="35" customFormat="1" customHeight="1" spans="1:28">
      <c r="A3773" s="30"/>
      <c r="B3773" s="38">
        <v>46102</v>
      </c>
      <c r="C3773" s="69" t="s">
        <v>24</v>
      </c>
      <c r="D3773" s="30" t="s">
        <v>33</v>
      </c>
      <c r="E3773" s="69" t="s">
        <v>871</v>
      </c>
      <c r="F3773" s="56"/>
      <c r="G3773" s="57">
        <v>1843.75</v>
      </c>
      <c r="H3773" s="32">
        <v>276262.89</v>
      </c>
      <c r="I3773" s="31" t="s">
        <v>11</v>
      </c>
      <c r="J3773" s="30"/>
      <c r="K3773" s="31"/>
      <c r="L3773" s="30">
        <v>202603</v>
      </c>
      <c r="M3773" s="31"/>
      <c r="N3773" s="30">
        <v>202603</v>
      </c>
      <c r="O3773" s="31"/>
      <c r="P3773" s="30"/>
      <c r="Z3773" s="44"/>
      <c r="AA3773" s="44"/>
      <c r="AB3773" s="44"/>
    </row>
    <row r="3774" s="35" customFormat="1" customHeight="1" spans="1:28">
      <c r="A3774" s="30"/>
      <c r="B3774" s="38">
        <v>46142</v>
      </c>
      <c r="C3774" s="69" t="s">
        <v>24</v>
      </c>
      <c r="D3774" s="30" t="s">
        <v>386</v>
      </c>
      <c r="E3774" s="30" t="s">
        <v>387</v>
      </c>
      <c r="F3774" s="56">
        <v>1001.05</v>
      </c>
      <c r="G3774" s="30"/>
      <c r="H3774" s="32">
        <v>277263.94</v>
      </c>
      <c r="I3774" s="31" t="s">
        <v>37</v>
      </c>
      <c r="J3774" s="30"/>
      <c r="K3774" s="31"/>
      <c r="L3774" s="30">
        <v>202605</v>
      </c>
      <c r="M3774" s="31"/>
      <c r="N3774" s="30">
        <v>202604</v>
      </c>
      <c r="O3774" s="31"/>
      <c r="P3774" s="30"/>
      <c r="Z3774" s="44"/>
      <c r="AA3774" s="44"/>
      <c r="AB3774" s="44"/>
    </row>
    <row r="3775" s="35" customFormat="1" customHeight="1" spans="1:28">
      <c r="A3775" s="30"/>
      <c r="B3775" s="38">
        <v>46142</v>
      </c>
      <c r="C3775" s="69" t="s">
        <v>24</v>
      </c>
      <c r="D3775" s="30" t="s">
        <v>386</v>
      </c>
      <c r="E3775" s="30" t="s">
        <v>387</v>
      </c>
      <c r="F3775" s="56">
        <v>151.23</v>
      </c>
      <c r="G3775" s="30"/>
      <c r="H3775" s="32">
        <v>277415.17</v>
      </c>
      <c r="I3775" s="31" t="s">
        <v>99</v>
      </c>
      <c r="J3775" s="30"/>
      <c r="K3775" s="31"/>
      <c r="L3775" s="30">
        <v>202605</v>
      </c>
      <c r="M3775" s="31"/>
      <c r="N3775" s="30">
        <v>202604</v>
      </c>
      <c r="O3775" s="31"/>
      <c r="P3775" s="30"/>
      <c r="Z3775" s="44"/>
      <c r="AA3775" s="44"/>
      <c r="AB3775" s="44"/>
    </row>
    <row r="3776" s="35" customFormat="1" customHeight="1" spans="1:28">
      <c r="A3776" s="30"/>
      <c r="B3776" s="38">
        <v>46142</v>
      </c>
      <c r="C3776" s="69" t="s">
        <v>24</v>
      </c>
      <c r="D3776" s="30" t="s">
        <v>33</v>
      </c>
      <c r="E3776" s="30" t="s">
        <v>849</v>
      </c>
      <c r="F3776" s="56"/>
      <c r="G3776" s="57">
        <v>40955.64</v>
      </c>
      <c r="H3776" s="32">
        <v>236459.53</v>
      </c>
      <c r="I3776" s="31" t="s">
        <v>11</v>
      </c>
      <c r="J3776" s="30"/>
      <c r="K3776" s="31"/>
      <c r="L3776" s="30">
        <v>202603</v>
      </c>
      <c r="M3776" s="31"/>
      <c r="N3776" s="30">
        <v>202604</v>
      </c>
      <c r="O3776" s="31"/>
      <c r="P3776" s="30"/>
      <c r="Z3776" s="44"/>
      <c r="AA3776" s="44"/>
      <c r="AB3776" s="44"/>
    </row>
    <row r="3777" s="35" customFormat="1" customHeight="1" spans="1:28">
      <c r="A3777" s="30"/>
      <c r="B3777" s="38">
        <v>46142</v>
      </c>
      <c r="C3777" s="69" t="s">
        <v>24</v>
      </c>
      <c r="D3777" s="30" t="s">
        <v>33</v>
      </c>
      <c r="E3777" s="69" t="s">
        <v>850</v>
      </c>
      <c r="F3777" s="56"/>
      <c r="G3777" s="57">
        <v>2404.2</v>
      </c>
      <c r="H3777" s="32">
        <v>234055.33</v>
      </c>
      <c r="I3777" s="31" t="s">
        <v>11</v>
      </c>
      <c r="J3777" s="30"/>
      <c r="K3777" s="31"/>
      <c r="L3777" s="30">
        <v>202603</v>
      </c>
      <c r="M3777" s="31"/>
      <c r="N3777" s="30">
        <v>202604</v>
      </c>
      <c r="O3777" s="31"/>
      <c r="P3777" s="30"/>
      <c r="Z3777" s="44"/>
      <c r="AA3777" s="44"/>
      <c r="AB3777" s="44"/>
    </row>
    <row r="3778" s="35" customFormat="1" customHeight="1" spans="1:28">
      <c r="A3778" s="30"/>
      <c r="B3778" s="38">
        <v>46142</v>
      </c>
      <c r="C3778" s="69" t="s">
        <v>24</v>
      </c>
      <c r="D3778" s="30" t="s">
        <v>33</v>
      </c>
      <c r="E3778" s="69" t="s">
        <v>852</v>
      </c>
      <c r="F3778" s="56"/>
      <c r="G3778" s="57">
        <v>88474.56</v>
      </c>
      <c r="H3778" s="32">
        <v>145580.77</v>
      </c>
      <c r="I3778" s="31" t="s">
        <v>11</v>
      </c>
      <c r="J3778" s="30"/>
      <c r="K3778" s="31"/>
      <c r="L3778" s="30">
        <v>202603</v>
      </c>
      <c r="M3778" s="31"/>
      <c r="N3778" s="30">
        <v>202604</v>
      </c>
      <c r="O3778" s="31"/>
      <c r="P3778" s="30"/>
      <c r="Z3778" s="44"/>
      <c r="AA3778" s="44"/>
      <c r="AB3778" s="44"/>
    </row>
    <row r="3779" s="35" customFormat="1" customHeight="1" spans="1:28">
      <c r="A3779" s="30"/>
      <c r="B3779" s="38">
        <v>46142</v>
      </c>
      <c r="C3779" s="69" t="s">
        <v>24</v>
      </c>
      <c r="D3779" s="30" t="s">
        <v>33</v>
      </c>
      <c r="E3779" s="69" t="s">
        <v>851</v>
      </c>
      <c r="F3779" s="56"/>
      <c r="G3779" s="57">
        <v>4375.28</v>
      </c>
      <c r="H3779" s="32">
        <v>141205.49</v>
      </c>
      <c r="I3779" s="31" t="s">
        <v>11</v>
      </c>
      <c r="J3779" s="30"/>
      <c r="K3779" s="31"/>
      <c r="L3779" s="30">
        <v>202603</v>
      </c>
      <c r="M3779" s="31"/>
      <c r="N3779" s="30">
        <v>202604</v>
      </c>
      <c r="O3779" s="31"/>
      <c r="P3779" s="30"/>
      <c r="Z3779" s="44"/>
      <c r="AA3779" s="44"/>
      <c r="AB3779" s="44"/>
    </row>
    <row r="3780" s="35" customFormat="1" customHeight="1" spans="1:28">
      <c r="A3780" s="30"/>
      <c r="B3780" s="38">
        <v>46142</v>
      </c>
      <c r="C3780" s="69" t="s">
        <v>24</v>
      </c>
      <c r="D3780" s="30" t="s">
        <v>33</v>
      </c>
      <c r="E3780" s="69" t="s">
        <v>414</v>
      </c>
      <c r="F3780" s="56">
        <v>1165.3</v>
      </c>
      <c r="G3780" s="30"/>
      <c r="H3780" s="32">
        <v>142370.79</v>
      </c>
      <c r="I3780" s="31" t="s">
        <v>97</v>
      </c>
      <c r="J3780" s="30"/>
      <c r="K3780" s="31"/>
      <c r="L3780" s="30">
        <v>202603</v>
      </c>
      <c r="M3780" s="31"/>
      <c r="N3780" s="30">
        <v>202604</v>
      </c>
      <c r="O3780" s="31"/>
      <c r="P3780" s="30"/>
      <c r="Z3780" s="44"/>
      <c r="AA3780" s="44"/>
      <c r="AB3780" s="44"/>
    </row>
    <row r="3781" s="35" customFormat="1" customHeight="1" spans="1:28">
      <c r="A3781" s="30"/>
      <c r="B3781" s="38">
        <v>46142</v>
      </c>
      <c r="C3781" s="69" t="s">
        <v>24</v>
      </c>
      <c r="D3781" s="30" t="s">
        <v>386</v>
      </c>
      <c r="E3781" s="69" t="s">
        <v>387</v>
      </c>
      <c r="F3781" s="56">
        <v>465.13</v>
      </c>
      <c r="G3781" s="30"/>
      <c r="H3781" s="32">
        <v>142835.92</v>
      </c>
      <c r="I3781" s="31" t="s">
        <v>82</v>
      </c>
      <c r="J3781" s="30"/>
      <c r="K3781" s="31"/>
      <c r="L3781" s="30">
        <v>202605</v>
      </c>
      <c r="M3781" s="31"/>
      <c r="N3781" s="30">
        <v>202604</v>
      </c>
      <c r="O3781" s="31"/>
      <c r="P3781" s="30"/>
      <c r="Z3781" s="44"/>
      <c r="AA3781" s="44"/>
      <c r="AB3781" s="44"/>
    </row>
    <row r="3782" s="35" customFormat="1" customHeight="1" spans="1:28">
      <c r="A3782" s="30"/>
      <c r="B3782" s="38">
        <v>46142</v>
      </c>
      <c r="C3782" s="69" t="s">
        <v>24</v>
      </c>
      <c r="D3782" s="30" t="s">
        <v>33</v>
      </c>
      <c r="E3782" s="69" t="s">
        <v>412</v>
      </c>
      <c r="F3782" s="56">
        <v>6489</v>
      </c>
      <c r="G3782" s="30"/>
      <c r="H3782" s="32">
        <v>149324.92</v>
      </c>
      <c r="I3782" s="31"/>
      <c r="J3782" s="30"/>
      <c r="K3782" s="31"/>
      <c r="L3782" s="30"/>
      <c r="M3782" s="31" t="s">
        <v>412</v>
      </c>
      <c r="N3782" s="30">
        <v>202604</v>
      </c>
      <c r="O3782" s="31"/>
      <c r="P3782" s="30"/>
      <c r="Z3782" s="44"/>
      <c r="AA3782" s="44"/>
      <c r="AB3782" s="44"/>
    </row>
    <row r="3783" s="35" customFormat="1" customHeight="1" spans="1:28">
      <c r="A3783" s="30"/>
      <c r="B3783" s="38">
        <v>46142</v>
      </c>
      <c r="C3783" s="69" t="s">
        <v>24</v>
      </c>
      <c r="D3783" s="30" t="s">
        <v>33</v>
      </c>
      <c r="E3783" s="69" t="s">
        <v>872</v>
      </c>
      <c r="F3783" s="56">
        <v>3366</v>
      </c>
      <c r="G3783" s="57"/>
      <c r="H3783" s="32">
        <v>152690.92</v>
      </c>
      <c r="I3783" s="31"/>
      <c r="J3783" s="30"/>
      <c r="K3783" s="31"/>
      <c r="L3783" s="30"/>
      <c r="M3783" s="31" t="s">
        <v>872</v>
      </c>
      <c r="N3783" s="30">
        <v>202604</v>
      </c>
      <c r="O3783" s="31"/>
      <c r="P3783" s="30"/>
      <c r="Z3783" s="44"/>
      <c r="AA3783" s="44"/>
      <c r="AB3783" s="44"/>
    </row>
    <row r="3784" s="35" customFormat="1" customHeight="1" spans="1:28">
      <c r="A3784" s="30"/>
      <c r="B3784" s="38">
        <v>46142</v>
      </c>
      <c r="C3784" s="69" t="s">
        <v>24</v>
      </c>
      <c r="D3784" s="30" t="s">
        <v>393</v>
      </c>
      <c r="E3784" s="30" t="s">
        <v>419</v>
      </c>
      <c r="F3784" s="56">
        <v>69607.08</v>
      </c>
      <c r="G3784" s="57"/>
      <c r="H3784" s="32">
        <v>222298</v>
      </c>
      <c r="I3784" s="31" t="s">
        <v>54</v>
      </c>
      <c r="J3784" s="30"/>
      <c r="K3784" s="31"/>
      <c r="L3784" s="30">
        <v>202603</v>
      </c>
      <c r="M3784" s="31"/>
      <c r="N3784" s="30">
        <v>202604</v>
      </c>
      <c r="O3784" s="31"/>
      <c r="P3784" s="30"/>
      <c r="Z3784" s="44"/>
      <c r="AA3784" s="44"/>
      <c r="AB3784" s="44"/>
    </row>
    <row r="3785" s="35" customFormat="1" customHeight="1" spans="1:28">
      <c r="A3785" s="30"/>
      <c r="B3785" s="38">
        <v>46142</v>
      </c>
      <c r="C3785" s="69" t="s">
        <v>24</v>
      </c>
      <c r="D3785" s="30" t="s">
        <v>386</v>
      </c>
      <c r="E3785" s="30" t="s">
        <v>387</v>
      </c>
      <c r="F3785" s="56">
        <v>189.57</v>
      </c>
      <c r="G3785" s="30"/>
      <c r="H3785" s="32">
        <v>222487.57</v>
      </c>
      <c r="I3785" s="31" t="s">
        <v>60</v>
      </c>
      <c r="J3785" s="30"/>
      <c r="K3785" s="31"/>
      <c r="L3785" s="30">
        <v>202605</v>
      </c>
      <c r="M3785" s="31"/>
      <c r="N3785" s="30">
        <v>202604</v>
      </c>
      <c r="O3785" s="31"/>
      <c r="P3785" s="30"/>
      <c r="Z3785" s="44"/>
      <c r="AA3785" s="44"/>
      <c r="AB3785" s="44"/>
    </row>
    <row r="3786" s="35" customFormat="1" customHeight="1" spans="1:28">
      <c r="A3786" s="30"/>
      <c r="B3786" s="38">
        <v>46142</v>
      </c>
      <c r="C3786" s="69" t="s">
        <v>24</v>
      </c>
      <c r="D3786" s="30" t="s">
        <v>386</v>
      </c>
      <c r="E3786" s="30" t="s">
        <v>387</v>
      </c>
      <c r="F3786" s="56">
        <v>78.28</v>
      </c>
      <c r="G3786" s="30"/>
      <c r="H3786" s="32">
        <v>222565.85</v>
      </c>
      <c r="I3786" s="31" t="s">
        <v>87</v>
      </c>
      <c r="J3786" s="30"/>
      <c r="K3786" s="31"/>
      <c r="L3786" s="30">
        <v>202605</v>
      </c>
      <c r="M3786" s="31"/>
      <c r="N3786" s="30">
        <v>202604</v>
      </c>
      <c r="O3786" s="31"/>
      <c r="P3786" s="30"/>
      <c r="Z3786" s="44"/>
      <c r="AA3786" s="44"/>
      <c r="AB3786" s="44"/>
    </row>
    <row r="3787" s="35" customFormat="1" customHeight="1" spans="1:28">
      <c r="A3787" s="30"/>
      <c r="B3787" s="38">
        <v>46142</v>
      </c>
      <c r="C3787" s="69" t="s">
        <v>24</v>
      </c>
      <c r="D3787" s="30" t="s">
        <v>386</v>
      </c>
      <c r="E3787" s="30" t="s">
        <v>387</v>
      </c>
      <c r="F3787" s="56">
        <v>578.09</v>
      </c>
      <c r="G3787" s="30"/>
      <c r="H3787" s="32">
        <v>223143.94</v>
      </c>
      <c r="I3787" s="31" t="s">
        <v>56</v>
      </c>
      <c r="J3787" s="30"/>
      <c r="K3787" s="31"/>
      <c r="L3787" s="30">
        <v>202605</v>
      </c>
      <c r="M3787" s="31"/>
      <c r="N3787" s="30">
        <v>202604</v>
      </c>
      <c r="O3787" s="31"/>
      <c r="P3787" s="30"/>
      <c r="Z3787" s="44"/>
      <c r="AA3787" s="44"/>
      <c r="AB3787" s="44"/>
    </row>
    <row r="3788" s="35" customFormat="1" customHeight="1" spans="1:28">
      <c r="A3788" s="30"/>
      <c r="B3788" s="38">
        <v>46142</v>
      </c>
      <c r="C3788" s="69" t="s">
        <v>24</v>
      </c>
      <c r="D3788" s="30" t="s">
        <v>386</v>
      </c>
      <c r="E3788" s="30" t="s">
        <v>387</v>
      </c>
      <c r="F3788" s="56">
        <v>69.05</v>
      </c>
      <c r="G3788" s="30"/>
      <c r="H3788" s="32">
        <v>223212.99</v>
      </c>
      <c r="I3788" s="31" t="s">
        <v>74</v>
      </c>
      <c r="J3788" s="30"/>
      <c r="K3788" s="31"/>
      <c r="L3788" s="30">
        <v>202605</v>
      </c>
      <c r="M3788" s="31"/>
      <c r="N3788" s="30">
        <v>202604</v>
      </c>
      <c r="O3788" s="31"/>
      <c r="P3788" s="30"/>
      <c r="Z3788" s="44"/>
      <c r="AA3788" s="44"/>
      <c r="AB3788" s="44"/>
    </row>
    <row r="3789" s="35" customFormat="1" customHeight="1" spans="1:28">
      <c r="A3789" s="30"/>
      <c r="B3789" s="38">
        <v>46111</v>
      </c>
      <c r="C3789" s="69" t="s">
        <v>24</v>
      </c>
      <c r="D3789" s="30" t="s">
        <v>33</v>
      </c>
      <c r="E3789" s="30" t="s">
        <v>873</v>
      </c>
      <c r="F3789" s="56">
        <v>1000</v>
      </c>
      <c r="G3789" s="30"/>
      <c r="H3789" s="32">
        <v>224212.99</v>
      </c>
      <c r="I3789" s="31"/>
      <c r="J3789" s="30"/>
      <c r="K3789" s="31"/>
      <c r="L3789" s="30"/>
      <c r="M3789" s="31" t="s">
        <v>873</v>
      </c>
      <c r="N3789" s="30">
        <v>202603</v>
      </c>
      <c r="O3789" s="31"/>
      <c r="P3789" s="30"/>
      <c r="Z3789" s="44"/>
      <c r="AA3789" s="44"/>
      <c r="AB3789" s="44"/>
    </row>
    <row r="3790" s="35" customFormat="1" customHeight="1" spans="1:28">
      <c r="A3790" s="30"/>
      <c r="B3790" s="38">
        <v>46111</v>
      </c>
      <c r="C3790" s="69" t="s">
        <v>24</v>
      </c>
      <c r="D3790" s="30" t="s">
        <v>420</v>
      </c>
      <c r="E3790" s="30" t="s">
        <v>421</v>
      </c>
      <c r="F3790" s="56">
        <v>352.5</v>
      </c>
      <c r="G3790" s="30"/>
      <c r="H3790" s="32">
        <v>224565.49</v>
      </c>
      <c r="I3790" s="31" t="s">
        <v>74</v>
      </c>
      <c r="J3790" s="30"/>
      <c r="K3790" s="31"/>
      <c r="L3790" s="30">
        <v>202603</v>
      </c>
      <c r="M3790" s="31"/>
      <c r="N3790" s="30">
        <v>202603</v>
      </c>
      <c r="O3790" s="31"/>
      <c r="P3790" s="30"/>
      <c r="Z3790" s="44"/>
      <c r="AA3790" s="44"/>
      <c r="AB3790" s="44"/>
    </row>
    <row r="3791" s="35" customFormat="1" customHeight="1" spans="1:28">
      <c r="A3791" s="30"/>
      <c r="B3791" s="38">
        <v>46111</v>
      </c>
      <c r="C3791" s="69" t="s">
        <v>24</v>
      </c>
      <c r="D3791" s="30" t="s">
        <v>420</v>
      </c>
      <c r="E3791" s="30" t="s">
        <v>421</v>
      </c>
      <c r="F3791" s="56">
        <v>1929.72</v>
      </c>
      <c r="G3791" s="30"/>
      <c r="H3791" s="32">
        <v>226495.21</v>
      </c>
      <c r="I3791" s="31" t="s">
        <v>231</v>
      </c>
      <c r="J3791" s="30"/>
      <c r="K3791" s="31"/>
      <c r="L3791" s="30">
        <v>202603</v>
      </c>
      <c r="M3791" s="31"/>
      <c r="N3791" s="30">
        <v>202603</v>
      </c>
      <c r="O3791" s="31"/>
      <c r="P3791" s="30"/>
      <c r="Z3791" s="44"/>
      <c r="AA3791" s="44"/>
      <c r="AB3791" s="44"/>
    </row>
    <row r="3792" s="35" customFormat="1" customHeight="1" spans="1:28">
      <c r="A3792" s="30"/>
      <c r="B3792" s="38">
        <v>46111</v>
      </c>
      <c r="C3792" s="69" t="s">
        <v>24</v>
      </c>
      <c r="D3792" s="30" t="s">
        <v>393</v>
      </c>
      <c r="E3792" s="30" t="s">
        <v>419</v>
      </c>
      <c r="F3792" s="56">
        <v>42783.81</v>
      </c>
      <c r="G3792" s="30"/>
      <c r="H3792" s="32">
        <v>269279.02</v>
      </c>
      <c r="I3792" s="31" t="s">
        <v>66</v>
      </c>
      <c r="J3792" s="30"/>
      <c r="K3792" s="31"/>
      <c r="L3792" s="30">
        <v>202603</v>
      </c>
      <c r="M3792" s="31"/>
      <c r="N3792" s="30">
        <v>202603</v>
      </c>
      <c r="O3792" s="31"/>
      <c r="P3792" s="30"/>
      <c r="Z3792" s="44"/>
      <c r="AA3792" s="44"/>
      <c r="AB3792" s="44"/>
    </row>
    <row r="3793" s="35" customFormat="1" customHeight="1" spans="1:28">
      <c r="A3793" s="30"/>
      <c r="B3793" s="38">
        <v>46111</v>
      </c>
      <c r="C3793" s="69" t="s">
        <v>24</v>
      </c>
      <c r="D3793" s="30" t="s">
        <v>393</v>
      </c>
      <c r="E3793" s="30" t="s">
        <v>419</v>
      </c>
      <c r="F3793" s="56">
        <v>4480.71</v>
      </c>
      <c r="G3793" s="30"/>
      <c r="H3793" s="32">
        <v>273759.73</v>
      </c>
      <c r="I3793" s="31" t="s">
        <v>99</v>
      </c>
      <c r="J3793" s="30"/>
      <c r="K3793" s="31"/>
      <c r="L3793" s="30">
        <v>202603</v>
      </c>
      <c r="M3793" s="31"/>
      <c r="N3793" s="30">
        <v>202603</v>
      </c>
      <c r="O3793" s="31"/>
      <c r="P3793" s="30"/>
      <c r="Z3793" s="44"/>
      <c r="AA3793" s="44"/>
      <c r="AB3793" s="44"/>
    </row>
    <row r="3794" s="35" customFormat="1" customHeight="1" spans="1:28">
      <c r="A3794" s="30"/>
      <c r="B3794" s="38">
        <v>46111</v>
      </c>
      <c r="C3794" s="69" t="s">
        <v>24</v>
      </c>
      <c r="D3794" s="30" t="s">
        <v>393</v>
      </c>
      <c r="E3794" s="30" t="s">
        <v>419</v>
      </c>
      <c r="F3794" s="56">
        <v>22612.16</v>
      </c>
      <c r="G3794" s="30"/>
      <c r="H3794" s="32">
        <v>296371.89</v>
      </c>
      <c r="I3794" s="31" t="s">
        <v>114</v>
      </c>
      <c r="J3794" s="30"/>
      <c r="K3794" s="31"/>
      <c r="L3794" s="30">
        <v>202603</v>
      </c>
      <c r="M3794" s="31"/>
      <c r="N3794" s="30">
        <v>202603</v>
      </c>
      <c r="O3794" s="31"/>
      <c r="P3794" s="30"/>
      <c r="Z3794" s="44"/>
      <c r="AA3794" s="44"/>
      <c r="AB3794" s="44"/>
    </row>
    <row r="3795" s="35" customFormat="1" customHeight="1" spans="1:28">
      <c r="A3795" s="30"/>
      <c r="B3795" s="38">
        <v>46111</v>
      </c>
      <c r="C3795" s="69" t="s">
        <v>24</v>
      </c>
      <c r="D3795" s="30" t="s">
        <v>404</v>
      </c>
      <c r="E3795" s="69" t="s">
        <v>874</v>
      </c>
      <c r="F3795" s="56">
        <v>1348.78</v>
      </c>
      <c r="G3795" s="30"/>
      <c r="H3795" s="32">
        <v>297720.67</v>
      </c>
      <c r="I3795" s="31" t="s">
        <v>66</v>
      </c>
      <c r="J3795" s="30"/>
      <c r="K3795" s="31"/>
      <c r="L3795" s="30">
        <v>202603</v>
      </c>
      <c r="M3795" s="31"/>
      <c r="N3795" s="30">
        <v>202603</v>
      </c>
      <c r="O3795" s="31"/>
      <c r="P3795" s="30"/>
      <c r="Z3795" s="44"/>
      <c r="AA3795" s="44"/>
      <c r="AB3795" s="44"/>
    </row>
    <row r="3796" s="35" customFormat="1" customHeight="1" spans="1:28">
      <c r="A3796" s="30"/>
      <c r="B3796" s="38">
        <v>46113</v>
      </c>
      <c r="C3796" s="69" t="s">
        <v>24</v>
      </c>
      <c r="D3796" s="30" t="s">
        <v>386</v>
      </c>
      <c r="E3796" s="30" t="s">
        <v>387</v>
      </c>
      <c r="F3796" s="79">
        <v>85</v>
      </c>
      <c r="G3796" s="30"/>
      <c r="H3796" s="32">
        <v>297805.67</v>
      </c>
      <c r="I3796" s="31" t="s">
        <v>66</v>
      </c>
      <c r="J3796" s="30"/>
      <c r="K3796" s="31"/>
      <c r="L3796" s="30">
        <v>202605</v>
      </c>
      <c r="M3796" s="31"/>
      <c r="N3796" s="30">
        <v>202604</v>
      </c>
      <c r="O3796" s="31"/>
      <c r="P3796" s="30"/>
      <c r="Z3796" s="44"/>
      <c r="AA3796" s="44"/>
      <c r="AB3796" s="44"/>
    </row>
    <row r="3797" s="35" customFormat="1" customHeight="1" spans="1:28">
      <c r="A3797" s="30"/>
      <c r="B3797" s="38">
        <v>46114</v>
      </c>
      <c r="C3797" s="69" t="s">
        <v>24</v>
      </c>
      <c r="D3797" s="30" t="s">
        <v>386</v>
      </c>
      <c r="E3797" s="30" t="s">
        <v>387</v>
      </c>
      <c r="F3797" s="56">
        <v>243.65</v>
      </c>
      <c r="G3797" s="30"/>
      <c r="H3797" s="32">
        <v>298049.32</v>
      </c>
      <c r="I3797" s="31" t="s">
        <v>114</v>
      </c>
      <c r="J3797" s="30"/>
      <c r="K3797" s="31"/>
      <c r="L3797" s="30">
        <v>202605</v>
      </c>
      <c r="M3797" s="31"/>
      <c r="N3797" s="30">
        <v>202604</v>
      </c>
      <c r="O3797" s="31"/>
      <c r="P3797" s="30"/>
      <c r="Z3797" s="44"/>
      <c r="AA3797" s="44"/>
      <c r="AB3797" s="44"/>
    </row>
    <row r="3798" s="35" customFormat="1" customHeight="1" spans="1:28">
      <c r="A3798" s="30"/>
      <c r="B3798" s="38">
        <v>46118</v>
      </c>
      <c r="C3798" s="69" t="s">
        <v>24</v>
      </c>
      <c r="D3798" s="30" t="s">
        <v>417</v>
      </c>
      <c r="E3798" s="30" t="s">
        <v>875</v>
      </c>
      <c r="F3798" s="56">
        <v>93.66</v>
      </c>
      <c r="G3798" s="30"/>
      <c r="H3798" s="32">
        <v>298142.98</v>
      </c>
      <c r="I3798" s="31" t="s">
        <v>35</v>
      </c>
      <c r="J3798" s="30"/>
      <c r="K3798" s="31"/>
      <c r="L3798" s="30">
        <v>202603</v>
      </c>
      <c r="M3798" s="31"/>
      <c r="N3798" s="30">
        <v>202604</v>
      </c>
      <c r="O3798" s="31"/>
      <c r="P3798" s="30"/>
      <c r="Z3798" s="44"/>
      <c r="AA3798" s="44"/>
      <c r="AB3798" s="44"/>
    </row>
    <row r="3799" s="35" customFormat="1" customHeight="1" spans="1:28">
      <c r="A3799" s="30"/>
      <c r="B3799" s="38">
        <v>46118</v>
      </c>
      <c r="C3799" s="69" t="s">
        <v>24</v>
      </c>
      <c r="D3799" s="30" t="s">
        <v>417</v>
      </c>
      <c r="E3799" s="30" t="s">
        <v>875</v>
      </c>
      <c r="F3799" s="56">
        <v>492.53</v>
      </c>
      <c r="G3799" s="57"/>
      <c r="H3799" s="32">
        <v>298635.51</v>
      </c>
      <c r="I3799" s="31" t="s">
        <v>60</v>
      </c>
      <c r="J3799" s="30"/>
      <c r="K3799" s="31"/>
      <c r="L3799" s="30">
        <v>202603</v>
      </c>
      <c r="M3799" s="31"/>
      <c r="N3799" s="30">
        <v>202604</v>
      </c>
      <c r="O3799" s="31"/>
      <c r="P3799" s="30"/>
      <c r="Z3799" s="44"/>
      <c r="AA3799" s="44"/>
      <c r="AB3799" s="44"/>
    </row>
    <row r="3800" s="35" customFormat="1" customHeight="1" spans="1:28">
      <c r="A3800" s="30"/>
      <c r="B3800" s="38">
        <v>46118</v>
      </c>
      <c r="C3800" s="69" t="s">
        <v>24</v>
      </c>
      <c r="D3800" s="30" t="s">
        <v>417</v>
      </c>
      <c r="E3800" s="30" t="s">
        <v>875</v>
      </c>
      <c r="F3800" s="56">
        <v>67.2</v>
      </c>
      <c r="G3800" s="57"/>
      <c r="H3800" s="32">
        <v>298702.71</v>
      </c>
      <c r="I3800" s="31" t="s">
        <v>97</v>
      </c>
      <c r="J3800" s="30"/>
      <c r="K3800" s="31"/>
      <c r="L3800" s="30">
        <v>202603</v>
      </c>
      <c r="M3800" s="31"/>
      <c r="N3800" s="30">
        <v>202604</v>
      </c>
      <c r="O3800" s="31"/>
      <c r="P3800" s="30"/>
      <c r="Z3800" s="44"/>
      <c r="AA3800" s="44"/>
      <c r="AB3800" s="44"/>
    </row>
    <row r="3801" s="35" customFormat="1" customHeight="1" spans="1:28">
      <c r="A3801" s="30"/>
      <c r="B3801" s="38">
        <v>46118</v>
      </c>
      <c r="C3801" s="69" t="s">
        <v>24</v>
      </c>
      <c r="D3801" s="30" t="s">
        <v>417</v>
      </c>
      <c r="E3801" s="30" t="s">
        <v>875</v>
      </c>
      <c r="F3801" s="56">
        <v>454.3</v>
      </c>
      <c r="G3801" s="57"/>
      <c r="H3801" s="32">
        <v>299157.01</v>
      </c>
      <c r="I3801" s="31" t="s">
        <v>56</v>
      </c>
      <c r="J3801" s="30"/>
      <c r="K3801" s="31"/>
      <c r="L3801" s="30">
        <v>202603</v>
      </c>
      <c r="M3801" s="31"/>
      <c r="N3801" s="30">
        <v>202604</v>
      </c>
      <c r="O3801" s="31"/>
      <c r="P3801" s="30"/>
      <c r="Z3801" s="44"/>
      <c r="AA3801" s="44"/>
      <c r="AB3801" s="44"/>
    </row>
    <row r="3802" s="35" customFormat="1" customHeight="1" spans="1:28">
      <c r="A3802" s="30"/>
      <c r="B3802" s="38">
        <v>46118</v>
      </c>
      <c r="C3802" s="69" t="s">
        <v>24</v>
      </c>
      <c r="D3802" s="30" t="s">
        <v>417</v>
      </c>
      <c r="E3802" s="30" t="s">
        <v>875</v>
      </c>
      <c r="F3802" s="56">
        <v>207.19</v>
      </c>
      <c r="G3802" s="57"/>
      <c r="H3802" s="32">
        <v>299364.2</v>
      </c>
      <c r="I3802" s="31" t="s">
        <v>74</v>
      </c>
      <c r="J3802" s="30"/>
      <c r="K3802" s="31"/>
      <c r="L3802" s="30">
        <v>202603</v>
      </c>
      <c r="M3802" s="31"/>
      <c r="N3802" s="30">
        <v>202604</v>
      </c>
      <c r="O3802" s="31"/>
      <c r="P3802" s="30"/>
      <c r="Z3802" s="44"/>
      <c r="AA3802" s="44"/>
      <c r="AB3802" s="44"/>
    </row>
    <row r="3803" s="35" customFormat="1" customHeight="1" spans="1:28">
      <c r="A3803" s="30"/>
      <c r="B3803" s="38">
        <v>46118</v>
      </c>
      <c r="C3803" s="69" t="s">
        <v>24</v>
      </c>
      <c r="D3803" s="30" t="s">
        <v>417</v>
      </c>
      <c r="E3803" s="30" t="s">
        <v>875</v>
      </c>
      <c r="F3803" s="56">
        <v>409.75</v>
      </c>
      <c r="G3803" s="57"/>
      <c r="H3803" s="32">
        <v>299773.95</v>
      </c>
      <c r="I3803" s="31" t="s">
        <v>41</v>
      </c>
      <c r="J3803" s="30"/>
      <c r="K3803" s="31"/>
      <c r="L3803" s="30">
        <v>202603</v>
      </c>
      <c r="M3803" s="31"/>
      <c r="N3803" s="30">
        <v>202604</v>
      </c>
      <c r="O3803" s="31"/>
      <c r="P3803" s="30"/>
      <c r="Z3803" s="44"/>
      <c r="AA3803" s="44"/>
      <c r="AB3803" s="44"/>
    </row>
    <row r="3804" s="35" customFormat="1" customHeight="1" spans="1:28">
      <c r="A3804" s="30"/>
      <c r="B3804" s="38">
        <v>46118</v>
      </c>
      <c r="C3804" s="69" t="s">
        <v>24</v>
      </c>
      <c r="D3804" s="30" t="s">
        <v>417</v>
      </c>
      <c r="E3804" s="30" t="s">
        <v>875</v>
      </c>
      <c r="F3804" s="56">
        <v>4360.93</v>
      </c>
      <c r="G3804" s="57"/>
      <c r="H3804" s="32">
        <v>304134.88</v>
      </c>
      <c r="I3804" s="31" t="s">
        <v>76</v>
      </c>
      <c r="J3804" s="30"/>
      <c r="K3804" s="31"/>
      <c r="L3804" s="30">
        <v>202603</v>
      </c>
      <c r="M3804" s="31"/>
      <c r="N3804" s="30">
        <v>202604</v>
      </c>
      <c r="O3804" s="31"/>
      <c r="P3804" s="30"/>
      <c r="Z3804" s="44"/>
      <c r="AA3804" s="44"/>
      <c r="AB3804" s="44"/>
    </row>
    <row r="3805" s="35" customFormat="1" customHeight="1" spans="1:28">
      <c r="A3805" s="30"/>
      <c r="B3805" s="38">
        <v>46118</v>
      </c>
      <c r="C3805" s="69" t="s">
        <v>24</v>
      </c>
      <c r="D3805" s="30" t="s">
        <v>386</v>
      </c>
      <c r="E3805" s="30" t="s">
        <v>387</v>
      </c>
      <c r="F3805" s="56">
        <v>61.51</v>
      </c>
      <c r="G3805" s="57"/>
      <c r="H3805" s="32">
        <v>304196.39</v>
      </c>
      <c r="I3805" s="31" t="s">
        <v>233</v>
      </c>
      <c r="J3805" s="30"/>
      <c r="K3805" s="31"/>
      <c r="L3805" s="30">
        <v>202605</v>
      </c>
      <c r="M3805" s="31"/>
      <c r="N3805" s="30">
        <v>202604</v>
      </c>
      <c r="O3805" s="31"/>
      <c r="P3805" s="30"/>
      <c r="Z3805" s="44"/>
      <c r="AA3805" s="44"/>
      <c r="AB3805" s="44"/>
    </row>
    <row r="3806" s="35" customFormat="1" customHeight="1" spans="1:28">
      <c r="A3806" s="30"/>
      <c r="B3806" s="38">
        <v>46119</v>
      </c>
      <c r="C3806" s="69" t="s">
        <v>24</v>
      </c>
      <c r="D3806" s="30" t="s">
        <v>386</v>
      </c>
      <c r="E3806" s="30" t="s">
        <v>387</v>
      </c>
      <c r="F3806" s="56">
        <v>250.9</v>
      </c>
      <c r="G3806" s="57"/>
      <c r="H3806" s="32">
        <v>304447.29</v>
      </c>
      <c r="I3806" s="31" t="s">
        <v>52</v>
      </c>
      <c r="J3806" s="30"/>
      <c r="K3806" s="31"/>
      <c r="L3806" s="30">
        <v>202605</v>
      </c>
      <c r="M3806" s="31"/>
      <c r="N3806" s="30">
        <v>202604</v>
      </c>
      <c r="O3806" s="31"/>
      <c r="P3806" s="30"/>
      <c r="Z3806" s="44"/>
      <c r="AA3806" s="44"/>
      <c r="AB3806" s="44"/>
    </row>
    <row r="3807" s="35" customFormat="1" customHeight="1" spans="1:28">
      <c r="A3807" s="30"/>
      <c r="B3807" s="38">
        <v>46119</v>
      </c>
      <c r="C3807" s="69" t="s">
        <v>24</v>
      </c>
      <c r="D3807" s="30" t="s">
        <v>386</v>
      </c>
      <c r="E3807" s="30" t="s">
        <v>387</v>
      </c>
      <c r="F3807" s="56">
        <v>6467.89</v>
      </c>
      <c r="G3807" s="57"/>
      <c r="H3807" s="32">
        <v>310915.18</v>
      </c>
      <c r="I3807" s="31" t="s">
        <v>76</v>
      </c>
      <c r="J3807" s="30"/>
      <c r="K3807" s="31"/>
      <c r="L3807" s="30">
        <v>202605</v>
      </c>
      <c r="M3807" s="31"/>
      <c r="N3807" s="30">
        <v>202604</v>
      </c>
      <c r="O3807" s="31"/>
      <c r="P3807" s="30"/>
      <c r="Z3807" s="44"/>
      <c r="AA3807" s="44"/>
      <c r="AB3807" s="44"/>
    </row>
    <row r="3808" s="35" customFormat="1" customHeight="1" spans="1:28">
      <c r="A3808" s="30"/>
      <c r="B3808" s="38">
        <v>46120</v>
      </c>
      <c r="C3808" s="69" t="s">
        <v>24</v>
      </c>
      <c r="D3808" s="30" t="s">
        <v>33</v>
      </c>
      <c r="E3808" s="30" t="s">
        <v>876</v>
      </c>
      <c r="F3808" s="56"/>
      <c r="G3808" s="57">
        <v>1</v>
      </c>
      <c r="H3808" s="32">
        <v>310914.18</v>
      </c>
      <c r="I3808" s="31" t="s">
        <v>11</v>
      </c>
      <c r="J3808" s="30"/>
      <c r="K3808" s="31"/>
      <c r="L3808" s="30">
        <v>202604</v>
      </c>
      <c r="M3808" s="31"/>
      <c r="N3808" s="30">
        <v>202604</v>
      </c>
      <c r="O3808" s="31"/>
      <c r="P3808" s="30"/>
      <c r="Z3808" s="44"/>
      <c r="AA3808" s="44"/>
      <c r="AB3808" s="44"/>
    </row>
    <row r="3809" s="35" customFormat="1" customHeight="1" spans="1:28">
      <c r="A3809" s="30"/>
      <c r="B3809" s="38">
        <v>46120</v>
      </c>
      <c r="C3809" s="69" t="s">
        <v>24</v>
      </c>
      <c r="D3809" s="30" t="s">
        <v>386</v>
      </c>
      <c r="E3809" s="30" t="s">
        <v>387</v>
      </c>
      <c r="F3809" s="56">
        <v>227.07</v>
      </c>
      <c r="G3809" s="57"/>
      <c r="H3809" s="32">
        <v>311141.25</v>
      </c>
      <c r="I3809" s="31" t="s">
        <v>80</v>
      </c>
      <c r="J3809" s="30"/>
      <c r="K3809" s="31"/>
      <c r="L3809" s="30">
        <v>202606</v>
      </c>
      <c r="M3809" s="31"/>
      <c r="N3809" s="30">
        <v>202604</v>
      </c>
      <c r="O3809" s="31"/>
      <c r="P3809" s="30"/>
      <c r="Z3809" s="44"/>
      <c r="AA3809" s="44"/>
      <c r="AB3809" s="44"/>
    </row>
    <row r="3810" s="35" customFormat="1" customHeight="1" spans="1:28">
      <c r="A3810" s="30"/>
      <c r="B3810" s="38">
        <v>46122</v>
      </c>
      <c r="C3810" s="69" t="s">
        <v>24</v>
      </c>
      <c r="D3810" s="30" t="s">
        <v>386</v>
      </c>
      <c r="E3810" s="30" t="s">
        <v>387</v>
      </c>
      <c r="F3810" s="56">
        <v>64.62</v>
      </c>
      <c r="G3810" s="57"/>
      <c r="H3810" s="32">
        <v>311205.87</v>
      </c>
      <c r="I3810" s="31" t="s">
        <v>35</v>
      </c>
      <c r="J3810" s="30"/>
      <c r="K3810" s="31"/>
      <c r="L3810" s="30">
        <v>202606</v>
      </c>
      <c r="M3810" s="31"/>
      <c r="N3810" s="30">
        <v>202604</v>
      </c>
      <c r="O3810" s="31"/>
      <c r="P3810" s="30"/>
      <c r="Z3810" s="44"/>
      <c r="AA3810" s="44"/>
      <c r="AB3810" s="44"/>
    </row>
    <row r="3811" s="35" customFormat="1" customHeight="1" spans="1:28">
      <c r="A3811" s="30"/>
      <c r="B3811" s="38">
        <v>46123</v>
      </c>
      <c r="C3811" s="69" t="s">
        <v>24</v>
      </c>
      <c r="D3811" s="30" t="s">
        <v>386</v>
      </c>
      <c r="E3811" s="30" t="s">
        <v>387</v>
      </c>
      <c r="F3811" s="56">
        <v>464.46</v>
      </c>
      <c r="G3811" s="57"/>
      <c r="H3811" s="32">
        <v>311670.33</v>
      </c>
      <c r="I3811" s="31" t="s">
        <v>37</v>
      </c>
      <c r="J3811" s="30"/>
      <c r="K3811" s="31"/>
      <c r="L3811" s="30">
        <v>202606</v>
      </c>
      <c r="M3811" s="31"/>
      <c r="N3811" s="30">
        <v>202604</v>
      </c>
      <c r="O3811" s="31"/>
      <c r="P3811" s="30"/>
      <c r="Z3811" s="44"/>
      <c r="AA3811" s="44"/>
      <c r="AB3811" s="44"/>
    </row>
    <row r="3812" s="35" customFormat="1" customHeight="1" spans="1:28">
      <c r="A3812" s="30"/>
      <c r="B3812" s="38">
        <v>46125</v>
      </c>
      <c r="C3812" s="69" t="s">
        <v>24</v>
      </c>
      <c r="D3812" s="30" t="s">
        <v>386</v>
      </c>
      <c r="E3812" s="69" t="s">
        <v>387</v>
      </c>
      <c r="F3812" s="56">
        <v>160.16</v>
      </c>
      <c r="G3812" s="30"/>
      <c r="H3812" s="32">
        <v>311830.49</v>
      </c>
      <c r="I3812" s="31" t="s">
        <v>99</v>
      </c>
      <c r="J3812" s="30"/>
      <c r="K3812" s="31"/>
      <c r="L3812" s="30">
        <v>202606</v>
      </c>
      <c r="M3812" s="31"/>
      <c r="N3812" s="30">
        <v>202604</v>
      </c>
      <c r="O3812" s="31"/>
      <c r="P3812" s="30"/>
      <c r="Z3812" s="44"/>
      <c r="AA3812" s="44"/>
      <c r="AB3812" s="44"/>
    </row>
    <row r="3813" s="35" customFormat="1" customHeight="1" spans="1:28">
      <c r="A3813" s="30"/>
      <c r="B3813" s="38">
        <v>46125</v>
      </c>
      <c r="C3813" s="69" t="s">
        <v>24</v>
      </c>
      <c r="D3813" s="30" t="s">
        <v>33</v>
      </c>
      <c r="E3813" s="30" t="s">
        <v>843</v>
      </c>
      <c r="F3813" s="56"/>
      <c r="G3813" s="30">
        <v>100000</v>
      </c>
      <c r="H3813" s="32">
        <v>211830.49</v>
      </c>
      <c r="I3813" s="31" t="s">
        <v>50</v>
      </c>
      <c r="J3813" s="30"/>
      <c r="K3813" s="31"/>
      <c r="L3813" s="30"/>
      <c r="M3813" s="31"/>
      <c r="N3813" s="30">
        <v>202604</v>
      </c>
      <c r="O3813" s="31"/>
      <c r="P3813" s="30"/>
      <c r="Z3813" s="44"/>
      <c r="AA3813" s="44"/>
      <c r="AB3813" s="44"/>
    </row>
    <row r="3814" s="35" customFormat="1" customHeight="1" spans="1:28">
      <c r="A3814" s="30"/>
      <c r="B3814" s="38">
        <v>46126</v>
      </c>
      <c r="C3814" s="69" t="s">
        <v>24</v>
      </c>
      <c r="D3814" s="30" t="s">
        <v>386</v>
      </c>
      <c r="E3814" s="69" t="s">
        <v>387</v>
      </c>
      <c r="F3814" s="56">
        <v>18.58</v>
      </c>
      <c r="G3814" s="30"/>
      <c r="H3814" s="32">
        <v>211849.07</v>
      </c>
      <c r="I3814" s="31" t="s">
        <v>39</v>
      </c>
      <c r="J3814" s="30"/>
      <c r="K3814" s="31"/>
      <c r="L3814" s="30">
        <v>202606</v>
      </c>
      <c r="M3814" s="31"/>
      <c r="N3814" s="30">
        <v>202604</v>
      </c>
      <c r="O3814" s="31"/>
      <c r="P3814" s="30"/>
      <c r="Z3814" s="44"/>
      <c r="AA3814" s="44"/>
      <c r="AB3814" s="44"/>
    </row>
    <row r="3815" s="35" customFormat="1" customHeight="1" spans="1:28">
      <c r="A3815" s="30"/>
      <c r="B3815" s="38">
        <v>46128</v>
      </c>
      <c r="C3815" s="69" t="s">
        <v>24</v>
      </c>
      <c r="D3815" s="30" t="s">
        <v>386</v>
      </c>
      <c r="E3815" s="30" t="s">
        <v>387</v>
      </c>
      <c r="F3815" s="56">
        <v>355.11</v>
      </c>
      <c r="G3815" s="30"/>
      <c r="H3815" s="32">
        <v>212204.18</v>
      </c>
      <c r="I3815" s="31" t="s">
        <v>82</v>
      </c>
      <c r="J3815" s="30"/>
      <c r="K3815" s="31"/>
      <c r="L3815" s="30">
        <v>202606</v>
      </c>
      <c r="M3815" s="31"/>
      <c r="N3815" s="30">
        <v>202604</v>
      </c>
      <c r="O3815" s="31"/>
      <c r="P3815" s="30"/>
      <c r="Z3815" s="44"/>
      <c r="AA3815" s="44"/>
      <c r="AB3815" s="44"/>
    </row>
    <row r="3816" s="35" customFormat="1" customHeight="1" spans="1:28">
      <c r="A3816" s="30"/>
      <c r="B3816" s="38">
        <v>46128</v>
      </c>
      <c r="C3816" s="69" t="s">
        <v>24</v>
      </c>
      <c r="D3816" s="30" t="s">
        <v>33</v>
      </c>
      <c r="E3816" s="30" t="s">
        <v>877</v>
      </c>
      <c r="F3816" s="56">
        <v>1420</v>
      </c>
      <c r="G3816" s="30"/>
      <c r="H3816" s="32">
        <v>213624.18</v>
      </c>
      <c r="I3816" s="31"/>
      <c r="J3816" s="30"/>
      <c r="K3816" s="31"/>
      <c r="L3816" s="30"/>
      <c r="M3816" s="31" t="s">
        <v>877</v>
      </c>
      <c r="N3816" s="30">
        <v>202604</v>
      </c>
      <c r="O3816" s="31"/>
      <c r="P3816" s="30"/>
      <c r="Z3816" s="44"/>
      <c r="AA3816" s="44"/>
      <c r="AB3816" s="44"/>
    </row>
    <row r="3817" s="35" customFormat="1" customHeight="1" spans="1:28">
      <c r="A3817" s="30"/>
      <c r="B3817" s="38">
        <v>46128</v>
      </c>
      <c r="C3817" s="69" t="s">
        <v>24</v>
      </c>
      <c r="D3817" s="30" t="s">
        <v>33</v>
      </c>
      <c r="E3817" s="30" t="s">
        <v>872</v>
      </c>
      <c r="F3817" s="56">
        <v>200</v>
      </c>
      <c r="G3817" s="30"/>
      <c r="H3817" s="32">
        <v>213824.18</v>
      </c>
      <c r="I3817" s="31"/>
      <c r="J3817" s="30"/>
      <c r="K3817" s="31"/>
      <c r="L3817" s="30"/>
      <c r="M3817" s="31" t="s">
        <v>872</v>
      </c>
      <c r="N3817" s="30">
        <v>202604</v>
      </c>
      <c r="O3817" s="31"/>
      <c r="P3817" s="30"/>
      <c r="Z3817" s="44"/>
      <c r="AA3817" s="44"/>
      <c r="AB3817" s="44"/>
    </row>
    <row r="3818" s="35" customFormat="1" customHeight="1" spans="1:28">
      <c r="A3818" s="30"/>
      <c r="B3818" s="38">
        <v>46128</v>
      </c>
      <c r="C3818" s="69" t="s">
        <v>24</v>
      </c>
      <c r="D3818" s="30" t="s">
        <v>386</v>
      </c>
      <c r="E3818" s="69" t="s">
        <v>387</v>
      </c>
      <c r="F3818" s="56">
        <v>79.99</v>
      </c>
      <c r="G3818" s="30"/>
      <c r="H3818" s="32">
        <v>213904.17</v>
      </c>
      <c r="I3818" s="31" t="s">
        <v>60</v>
      </c>
      <c r="J3818" s="30"/>
      <c r="K3818" s="31"/>
      <c r="L3818" s="30">
        <v>202606</v>
      </c>
      <c r="M3818" s="31"/>
      <c r="N3818" s="30">
        <v>202604</v>
      </c>
      <c r="O3818" s="31"/>
      <c r="P3818" s="30"/>
      <c r="Z3818" s="44"/>
      <c r="AA3818" s="44"/>
      <c r="AB3818" s="44"/>
    </row>
    <row r="3819" s="35" customFormat="1" customHeight="1" spans="1:28">
      <c r="A3819" s="30"/>
      <c r="B3819" s="38">
        <v>46129</v>
      </c>
      <c r="C3819" s="69" t="s">
        <v>24</v>
      </c>
      <c r="D3819" s="30"/>
      <c r="E3819" s="30" t="s">
        <v>878</v>
      </c>
      <c r="F3819" s="56">
        <v>835</v>
      </c>
      <c r="G3819" s="30"/>
      <c r="H3819" s="32">
        <v>214739.17</v>
      </c>
      <c r="I3819" s="31" t="s">
        <v>80</v>
      </c>
      <c r="J3819" s="30"/>
      <c r="K3819" s="31"/>
      <c r="L3819" s="30">
        <v>202604</v>
      </c>
      <c r="M3819" s="31"/>
      <c r="N3819" s="30">
        <v>202604</v>
      </c>
      <c r="O3819" s="31"/>
      <c r="P3819" s="30"/>
      <c r="Z3819" s="44"/>
      <c r="AA3819" s="44"/>
      <c r="AB3819" s="44"/>
    </row>
    <row r="3820" s="35" customFormat="1" customHeight="1" spans="1:28">
      <c r="A3820" s="30"/>
      <c r="B3820" s="38">
        <v>46129</v>
      </c>
      <c r="C3820" s="69" t="s">
        <v>24</v>
      </c>
      <c r="D3820" s="30" t="s">
        <v>33</v>
      </c>
      <c r="E3820" s="30" t="s">
        <v>878</v>
      </c>
      <c r="F3820" s="56">
        <v>770</v>
      </c>
      <c r="G3820" s="30"/>
      <c r="H3820" s="32">
        <v>215509.17</v>
      </c>
      <c r="I3820" s="31" t="s">
        <v>54</v>
      </c>
      <c r="J3820" s="30"/>
      <c r="K3820" s="31"/>
      <c r="L3820" s="30">
        <v>202604</v>
      </c>
      <c r="M3820" s="31"/>
      <c r="N3820" s="30">
        <v>202604</v>
      </c>
      <c r="O3820" s="31"/>
      <c r="P3820" s="30"/>
      <c r="Z3820" s="44"/>
      <c r="AA3820" s="44"/>
      <c r="AB3820" s="44"/>
    </row>
    <row r="3821" s="35" customFormat="1" customHeight="1" spans="1:28">
      <c r="A3821" s="30"/>
      <c r="B3821" s="38">
        <v>46129</v>
      </c>
      <c r="C3821" s="69" t="s">
        <v>24</v>
      </c>
      <c r="D3821" s="30" t="s">
        <v>33</v>
      </c>
      <c r="E3821" s="30" t="s">
        <v>878</v>
      </c>
      <c r="F3821" s="56">
        <v>1535</v>
      </c>
      <c r="G3821" s="30"/>
      <c r="H3821" s="32">
        <v>217044.17</v>
      </c>
      <c r="I3821" s="31" t="s">
        <v>66</v>
      </c>
      <c r="J3821" s="30"/>
      <c r="K3821" s="31"/>
      <c r="L3821" s="30">
        <v>202604</v>
      </c>
      <c r="M3821" s="31"/>
      <c r="N3821" s="30">
        <v>202604</v>
      </c>
      <c r="O3821" s="31"/>
      <c r="P3821" s="30"/>
      <c r="Z3821" s="44"/>
      <c r="AA3821" s="44"/>
      <c r="AB3821" s="44"/>
    </row>
    <row r="3822" s="35" customFormat="1" customHeight="1" spans="1:28">
      <c r="A3822" s="30"/>
      <c r="B3822" s="38">
        <v>46129</v>
      </c>
      <c r="C3822" s="69" t="s">
        <v>24</v>
      </c>
      <c r="D3822" s="30" t="s">
        <v>33</v>
      </c>
      <c r="E3822" s="30" t="s">
        <v>878</v>
      </c>
      <c r="F3822" s="56">
        <v>390</v>
      </c>
      <c r="G3822" s="30"/>
      <c r="H3822" s="32">
        <v>217434.17</v>
      </c>
      <c r="I3822" s="31" t="s">
        <v>56</v>
      </c>
      <c r="J3822" s="30"/>
      <c r="K3822" s="31"/>
      <c r="L3822" s="30">
        <v>202604</v>
      </c>
      <c r="M3822" s="31"/>
      <c r="N3822" s="30">
        <v>202604</v>
      </c>
      <c r="O3822" s="31"/>
      <c r="P3822" s="30"/>
      <c r="Z3822" s="44"/>
      <c r="AA3822" s="44"/>
      <c r="AB3822" s="44"/>
    </row>
    <row r="3823" s="35" customFormat="1" customHeight="1" spans="1:28">
      <c r="A3823" s="30"/>
      <c r="B3823" s="38">
        <v>46129</v>
      </c>
      <c r="C3823" s="69" t="s">
        <v>24</v>
      </c>
      <c r="D3823" s="30" t="s">
        <v>33</v>
      </c>
      <c r="E3823" s="30" t="s">
        <v>878</v>
      </c>
      <c r="F3823" s="56">
        <v>1225</v>
      </c>
      <c r="G3823" s="30"/>
      <c r="H3823" s="32">
        <v>218659.17</v>
      </c>
      <c r="I3823" s="31" t="s">
        <v>52</v>
      </c>
      <c r="J3823" s="30"/>
      <c r="K3823" s="31"/>
      <c r="L3823" s="30">
        <v>202604</v>
      </c>
      <c r="M3823" s="31"/>
      <c r="N3823" s="30">
        <v>202604</v>
      </c>
      <c r="O3823" s="31"/>
      <c r="P3823" s="30"/>
      <c r="Z3823" s="44"/>
      <c r="AA3823" s="44"/>
      <c r="AB3823" s="44"/>
    </row>
    <row r="3824" s="35" customFormat="1" customHeight="1" spans="1:28">
      <c r="A3824" s="30"/>
      <c r="B3824" s="38">
        <v>46129</v>
      </c>
      <c r="C3824" s="69" t="s">
        <v>24</v>
      </c>
      <c r="D3824" s="30" t="s">
        <v>33</v>
      </c>
      <c r="E3824" s="30" t="s">
        <v>878</v>
      </c>
      <c r="F3824" s="56">
        <v>345</v>
      </c>
      <c r="G3824" s="30"/>
      <c r="H3824" s="32">
        <v>219004.17</v>
      </c>
      <c r="I3824" s="31" t="s">
        <v>99</v>
      </c>
      <c r="J3824" s="30"/>
      <c r="K3824" s="31"/>
      <c r="L3824" s="30">
        <v>202604</v>
      </c>
      <c r="M3824" s="31"/>
      <c r="N3824" s="30">
        <v>202604</v>
      </c>
      <c r="O3824" s="31"/>
      <c r="P3824" s="30"/>
      <c r="Z3824" s="44"/>
      <c r="AA3824" s="44"/>
      <c r="AB3824" s="44"/>
    </row>
    <row r="3825" s="35" customFormat="1" customHeight="1" spans="1:28">
      <c r="A3825" s="30"/>
      <c r="B3825" s="38">
        <v>46129</v>
      </c>
      <c r="C3825" s="69" t="s">
        <v>24</v>
      </c>
      <c r="D3825" s="30" t="s">
        <v>33</v>
      </c>
      <c r="E3825" s="30" t="s">
        <v>878</v>
      </c>
      <c r="F3825" s="56">
        <v>2190</v>
      </c>
      <c r="G3825" s="30"/>
      <c r="H3825" s="32">
        <v>221194.17</v>
      </c>
      <c r="I3825" s="31" t="s">
        <v>74</v>
      </c>
      <c r="J3825" s="30"/>
      <c r="K3825" s="31"/>
      <c r="L3825" s="30">
        <v>202604</v>
      </c>
      <c r="M3825" s="31"/>
      <c r="N3825" s="30">
        <v>202604</v>
      </c>
      <c r="O3825" s="31"/>
      <c r="P3825" s="30"/>
      <c r="Z3825" s="44"/>
      <c r="AA3825" s="44"/>
      <c r="AB3825" s="44"/>
    </row>
    <row r="3826" s="35" customFormat="1" customHeight="1" spans="1:28">
      <c r="A3826" s="30"/>
      <c r="B3826" s="38">
        <v>46129</v>
      </c>
      <c r="C3826" s="69" t="s">
        <v>24</v>
      </c>
      <c r="D3826" s="30" t="s">
        <v>33</v>
      </c>
      <c r="E3826" s="30" t="s">
        <v>878</v>
      </c>
      <c r="F3826" s="56">
        <v>2210</v>
      </c>
      <c r="G3826" s="30"/>
      <c r="H3826" s="32">
        <v>223404.17</v>
      </c>
      <c r="I3826" s="31" t="s">
        <v>78</v>
      </c>
      <c r="J3826" s="30"/>
      <c r="K3826" s="31"/>
      <c r="L3826" s="30">
        <v>202604</v>
      </c>
      <c r="M3826" s="31"/>
      <c r="N3826" s="30">
        <v>202604</v>
      </c>
      <c r="O3826" s="31"/>
      <c r="P3826" s="30"/>
      <c r="Z3826" s="44"/>
      <c r="AA3826" s="44"/>
      <c r="AB3826" s="44"/>
    </row>
    <row r="3827" s="35" customFormat="1" customHeight="1" spans="1:28">
      <c r="A3827" s="30"/>
      <c r="B3827" s="38">
        <v>46129</v>
      </c>
      <c r="C3827" s="69" t="s">
        <v>24</v>
      </c>
      <c r="D3827" s="30" t="s">
        <v>33</v>
      </c>
      <c r="E3827" s="30" t="s">
        <v>878</v>
      </c>
      <c r="F3827" s="56">
        <v>60</v>
      </c>
      <c r="G3827" s="30"/>
      <c r="H3827" s="32">
        <v>223464.17</v>
      </c>
      <c r="I3827" s="31" t="s">
        <v>191</v>
      </c>
      <c r="J3827" s="30"/>
      <c r="K3827" s="31"/>
      <c r="L3827" s="30">
        <v>202604</v>
      </c>
      <c r="M3827" s="31"/>
      <c r="N3827" s="30">
        <v>202604</v>
      </c>
      <c r="O3827" s="31"/>
      <c r="P3827" s="30"/>
      <c r="Z3827" s="44"/>
      <c r="AA3827" s="44"/>
      <c r="AB3827" s="44"/>
    </row>
    <row r="3828" s="35" customFormat="1" customHeight="1" spans="1:28">
      <c r="A3828" s="30"/>
      <c r="B3828" s="38">
        <v>46129</v>
      </c>
      <c r="C3828" s="69" t="s">
        <v>24</v>
      </c>
      <c r="D3828" s="30" t="s">
        <v>33</v>
      </c>
      <c r="E3828" s="30" t="s">
        <v>878</v>
      </c>
      <c r="F3828" s="56">
        <v>430</v>
      </c>
      <c r="G3828" s="30"/>
      <c r="H3828" s="32">
        <v>223894.17</v>
      </c>
      <c r="I3828" s="31" t="s">
        <v>84</v>
      </c>
      <c r="J3828" s="30"/>
      <c r="K3828" s="31"/>
      <c r="L3828" s="30">
        <v>202604</v>
      </c>
      <c r="M3828" s="31"/>
      <c r="N3828" s="30">
        <v>202604</v>
      </c>
      <c r="O3828" s="31"/>
      <c r="P3828" s="30"/>
      <c r="Z3828" s="44"/>
      <c r="AA3828" s="44"/>
      <c r="AB3828" s="44"/>
    </row>
    <row r="3829" s="35" customFormat="1" customHeight="1" spans="1:28">
      <c r="A3829" s="30"/>
      <c r="B3829" s="38">
        <v>46129</v>
      </c>
      <c r="C3829" s="69" t="s">
        <v>24</v>
      </c>
      <c r="D3829" s="30" t="s">
        <v>33</v>
      </c>
      <c r="E3829" s="30" t="s">
        <v>878</v>
      </c>
      <c r="F3829" s="56">
        <v>600</v>
      </c>
      <c r="G3829" s="30"/>
      <c r="H3829" s="32">
        <v>224494.17</v>
      </c>
      <c r="I3829" s="31" t="s">
        <v>196</v>
      </c>
      <c r="J3829" s="30"/>
      <c r="K3829" s="31"/>
      <c r="L3829" s="30">
        <v>202604</v>
      </c>
      <c r="M3829" s="31"/>
      <c r="N3829" s="30">
        <v>202604</v>
      </c>
      <c r="O3829" s="31"/>
      <c r="P3829" s="30"/>
      <c r="Z3829" s="44"/>
      <c r="AA3829" s="44"/>
      <c r="AB3829" s="44"/>
    </row>
    <row r="3830" s="35" customFormat="1" customHeight="1" spans="1:28">
      <c r="A3830" s="30"/>
      <c r="B3830" s="38">
        <v>46129</v>
      </c>
      <c r="C3830" s="69" t="s">
        <v>24</v>
      </c>
      <c r="D3830" s="30" t="s">
        <v>33</v>
      </c>
      <c r="E3830" s="30" t="s">
        <v>878</v>
      </c>
      <c r="F3830" s="56">
        <v>1095</v>
      </c>
      <c r="G3830" s="30"/>
      <c r="H3830" s="32">
        <v>225589.17</v>
      </c>
      <c r="I3830" s="31" t="s">
        <v>109</v>
      </c>
      <c r="J3830" s="30"/>
      <c r="K3830" s="31"/>
      <c r="L3830" s="30">
        <v>202604</v>
      </c>
      <c r="M3830" s="31"/>
      <c r="N3830" s="30">
        <v>202604</v>
      </c>
      <c r="O3830" s="31"/>
      <c r="P3830" s="30"/>
      <c r="Z3830" s="44"/>
      <c r="AA3830" s="44"/>
      <c r="AB3830" s="44"/>
    </row>
    <row r="3831" s="35" customFormat="1" customHeight="1" spans="1:28">
      <c r="A3831" s="30"/>
      <c r="B3831" s="38">
        <v>46129</v>
      </c>
      <c r="C3831" s="69" t="s">
        <v>24</v>
      </c>
      <c r="D3831" s="30" t="s">
        <v>33</v>
      </c>
      <c r="E3831" s="30" t="s">
        <v>878</v>
      </c>
      <c r="F3831" s="56">
        <v>810</v>
      </c>
      <c r="G3831" s="30"/>
      <c r="H3831" s="32">
        <v>226399.17</v>
      </c>
      <c r="I3831" s="31" t="s">
        <v>101</v>
      </c>
      <c r="J3831" s="30"/>
      <c r="K3831" s="31"/>
      <c r="L3831" s="30">
        <v>202604</v>
      </c>
      <c r="M3831" s="31"/>
      <c r="N3831" s="30">
        <v>202604</v>
      </c>
      <c r="O3831" s="31"/>
      <c r="P3831" s="30"/>
      <c r="Z3831" s="44"/>
      <c r="AA3831" s="44"/>
      <c r="AB3831" s="44"/>
    </row>
    <row r="3832" s="35" customFormat="1" customHeight="1" spans="1:28">
      <c r="A3832" s="30"/>
      <c r="B3832" s="38">
        <v>46129</v>
      </c>
      <c r="C3832" s="69" t="s">
        <v>24</v>
      </c>
      <c r="D3832" s="30" t="s">
        <v>33</v>
      </c>
      <c r="E3832" s="30" t="s">
        <v>878</v>
      </c>
      <c r="F3832" s="56">
        <v>135</v>
      </c>
      <c r="G3832" s="30"/>
      <c r="H3832" s="32">
        <v>226534.17</v>
      </c>
      <c r="I3832" s="31" t="s">
        <v>91</v>
      </c>
      <c r="J3832" s="30"/>
      <c r="K3832" s="31"/>
      <c r="L3832" s="30">
        <v>202604</v>
      </c>
      <c r="M3832" s="31"/>
      <c r="N3832" s="30">
        <v>202604</v>
      </c>
      <c r="O3832" s="31"/>
      <c r="P3832" s="30"/>
      <c r="Z3832" s="44"/>
      <c r="AA3832" s="44"/>
      <c r="AB3832" s="44"/>
    </row>
    <row r="3833" s="35" customFormat="1" customHeight="1" spans="1:28">
      <c r="A3833" s="30"/>
      <c r="B3833" s="38">
        <v>46129</v>
      </c>
      <c r="C3833" s="69" t="s">
        <v>24</v>
      </c>
      <c r="D3833" s="30" t="s">
        <v>33</v>
      </c>
      <c r="E3833" s="30" t="s">
        <v>878</v>
      </c>
      <c r="F3833" s="56">
        <v>30</v>
      </c>
      <c r="G3833" s="30"/>
      <c r="H3833" s="32">
        <v>226564.17</v>
      </c>
      <c r="I3833" s="31" t="s">
        <v>205</v>
      </c>
      <c r="J3833" s="30"/>
      <c r="K3833" s="31"/>
      <c r="L3833" s="30">
        <v>202604</v>
      </c>
      <c r="M3833" s="31"/>
      <c r="N3833" s="30">
        <v>202604</v>
      </c>
      <c r="O3833" s="31"/>
      <c r="P3833" s="30"/>
      <c r="Z3833" s="44"/>
      <c r="AA3833" s="44"/>
      <c r="AB3833" s="44"/>
    </row>
    <row r="3834" s="35" customFormat="1" customHeight="1" spans="1:28">
      <c r="A3834" s="30"/>
      <c r="B3834" s="38">
        <v>46129</v>
      </c>
      <c r="C3834" s="69" t="s">
        <v>24</v>
      </c>
      <c r="D3834" s="30" t="s">
        <v>33</v>
      </c>
      <c r="E3834" s="30" t="s">
        <v>878</v>
      </c>
      <c r="F3834" s="56">
        <v>460</v>
      </c>
      <c r="G3834" s="30"/>
      <c r="H3834" s="32">
        <v>227024.17</v>
      </c>
      <c r="I3834" s="31" t="s">
        <v>64</v>
      </c>
      <c r="J3834" s="30"/>
      <c r="K3834" s="31"/>
      <c r="L3834" s="30">
        <v>202604</v>
      </c>
      <c r="M3834" s="31"/>
      <c r="N3834" s="30">
        <v>202604</v>
      </c>
      <c r="O3834" s="31"/>
      <c r="P3834" s="30"/>
      <c r="Z3834" s="44"/>
      <c r="AA3834" s="44"/>
      <c r="AB3834" s="44"/>
    </row>
    <row r="3835" s="35" customFormat="1" customHeight="1" spans="1:28">
      <c r="A3835" s="30"/>
      <c r="B3835" s="38">
        <v>46129</v>
      </c>
      <c r="C3835" s="69" t="s">
        <v>24</v>
      </c>
      <c r="D3835" s="30" t="s">
        <v>33</v>
      </c>
      <c r="E3835" s="30" t="s">
        <v>878</v>
      </c>
      <c r="F3835" s="56">
        <v>105</v>
      </c>
      <c r="G3835" s="30"/>
      <c r="H3835" s="32">
        <v>227129.17</v>
      </c>
      <c r="I3835" s="31" t="s">
        <v>58</v>
      </c>
      <c r="J3835" s="30"/>
      <c r="K3835" s="31"/>
      <c r="L3835" s="30">
        <v>202604</v>
      </c>
      <c r="M3835" s="31"/>
      <c r="N3835" s="30">
        <v>202604</v>
      </c>
      <c r="O3835" s="31"/>
      <c r="P3835" s="30"/>
      <c r="Z3835" s="44"/>
      <c r="AA3835" s="44"/>
      <c r="AB3835" s="44"/>
    </row>
    <row r="3836" s="35" customFormat="1" customHeight="1" spans="1:28">
      <c r="A3836" s="30"/>
      <c r="B3836" s="38">
        <v>46129</v>
      </c>
      <c r="C3836" s="69" t="s">
        <v>24</v>
      </c>
      <c r="D3836" s="30" t="s">
        <v>33</v>
      </c>
      <c r="E3836" s="30" t="s">
        <v>878</v>
      </c>
      <c r="F3836" s="56">
        <v>315</v>
      </c>
      <c r="G3836" s="30"/>
      <c r="H3836" s="32">
        <v>227444.17</v>
      </c>
      <c r="I3836" s="31" t="s">
        <v>216</v>
      </c>
      <c r="J3836" s="30"/>
      <c r="K3836" s="31"/>
      <c r="L3836" s="30">
        <v>202604</v>
      </c>
      <c r="M3836" s="31"/>
      <c r="N3836" s="30">
        <v>202604</v>
      </c>
      <c r="O3836" s="31"/>
      <c r="P3836" s="30"/>
      <c r="Z3836" s="44"/>
      <c r="AA3836" s="44"/>
      <c r="AB3836" s="44"/>
    </row>
    <row r="3837" s="35" customFormat="1" customHeight="1" spans="1:28">
      <c r="A3837" s="30"/>
      <c r="B3837" s="38">
        <v>46129</v>
      </c>
      <c r="C3837" s="69" t="s">
        <v>24</v>
      </c>
      <c r="D3837" s="30" t="s">
        <v>33</v>
      </c>
      <c r="E3837" s="30" t="s">
        <v>878</v>
      </c>
      <c r="F3837" s="56">
        <v>1240</v>
      </c>
      <c r="G3837" s="30"/>
      <c r="H3837" s="32">
        <v>228684.17</v>
      </c>
      <c r="I3837" s="31" t="s">
        <v>107</v>
      </c>
      <c r="J3837" s="30"/>
      <c r="K3837" s="31"/>
      <c r="L3837" s="30">
        <v>202604</v>
      </c>
      <c r="M3837" s="31"/>
      <c r="N3837" s="30">
        <v>202604</v>
      </c>
      <c r="O3837" s="31"/>
      <c r="P3837" s="30"/>
      <c r="Z3837" s="44"/>
      <c r="AA3837" s="44"/>
      <c r="AB3837" s="44"/>
    </row>
    <row r="3838" s="35" customFormat="1" customHeight="1" spans="1:28">
      <c r="A3838" s="30"/>
      <c r="B3838" s="38">
        <v>46129</v>
      </c>
      <c r="C3838" s="69" t="s">
        <v>24</v>
      </c>
      <c r="D3838" s="30" t="s">
        <v>33</v>
      </c>
      <c r="E3838" s="30" t="s">
        <v>878</v>
      </c>
      <c r="F3838" s="56">
        <v>370</v>
      </c>
      <c r="G3838" s="30"/>
      <c r="H3838" s="32">
        <v>229054.17</v>
      </c>
      <c r="I3838" s="31" t="s">
        <v>76</v>
      </c>
      <c r="J3838" s="30"/>
      <c r="K3838" s="31"/>
      <c r="L3838" s="30">
        <v>202604</v>
      </c>
      <c r="M3838" s="31"/>
      <c r="N3838" s="30">
        <v>202604</v>
      </c>
      <c r="O3838" s="31"/>
      <c r="P3838" s="30"/>
      <c r="Z3838" s="44"/>
      <c r="AA3838" s="44"/>
      <c r="AB3838" s="44"/>
    </row>
    <row r="3839" s="35" customFormat="1" customHeight="1" spans="1:28">
      <c r="A3839" s="30"/>
      <c r="B3839" s="38">
        <v>46129</v>
      </c>
      <c r="C3839" s="69" t="s">
        <v>24</v>
      </c>
      <c r="D3839" s="30" t="s">
        <v>33</v>
      </c>
      <c r="E3839" s="30" t="s">
        <v>878</v>
      </c>
      <c r="F3839" s="56">
        <v>45</v>
      </c>
      <c r="G3839" s="30"/>
      <c r="H3839" s="32">
        <v>229099.17</v>
      </c>
      <c r="I3839" s="31" t="s">
        <v>221</v>
      </c>
      <c r="J3839" s="30"/>
      <c r="K3839" s="31"/>
      <c r="L3839" s="30">
        <v>202604</v>
      </c>
      <c r="M3839" s="31"/>
      <c r="N3839" s="30">
        <v>202604</v>
      </c>
      <c r="O3839" s="31"/>
      <c r="P3839" s="30"/>
      <c r="Z3839" s="44"/>
      <c r="AA3839" s="44"/>
      <c r="AB3839" s="44"/>
    </row>
    <row r="3840" s="35" customFormat="1" customHeight="1" spans="1:28">
      <c r="A3840" s="30"/>
      <c r="B3840" s="38">
        <v>46129</v>
      </c>
      <c r="C3840" s="69" t="s">
        <v>24</v>
      </c>
      <c r="D3840" s="30" t="s">
        <v>33</v>
      </c>
      <c r="E3840" s="30" t="s">
        <v>878</v>
      </c>
      <c r="F3840" s="56">
        <v>1675</v>
      </c>
      <c r="G3840" s="30"/>
      <c r="H3840" s="32">
        <v>230774.17</v>
      </c>
      <c r="I3840" s="31" t="s">
        <v>117</v>
      </c>
      <c r="J3840" s="30"/>
      <c r="K3840" s="31"/>
      <c r="L3840" s="30">
        <v>202604</v>
      </c>
      <c r="M3840" s="31"/>
      <c r="N3840" s="30">
        <v>202604</v>
      </c>
      <c r="O3840" s="31"/>
      <c r="P3840" s="30"/>
      <c r="Z3840" s="44"/>
      <c r="AA3840" s="44"/>
      <c r="AB3840" s="44"/>
    </row>
    <row r="3841" s="35" customFormat="1" customHeight="1" spans="1:28">
      <c r="A3841" s="30"/>
      <c r="B3841" s="38">
        <v>46129</v>
      </c>
      <c r="C3841" s="69" t="s">
        <v>24</v>
      </c>
      <c r="D3841" s="30" t="s">
        <v>33</v>
      </c>
      <c r="E3841" s="30" t="s">
        <v>878</v>
      </c>
      <c r="F3841" s="56">
        <v>1980</v>
      </c>
      <c r="G3841" s="30"/>
      <c r="H3841" s="32">
        <v>232754.17</v>
      </c>
      <c r="I3841" s="31" t="s">
        <v>227</v>
      </c>
      <c r="J3841" s="30"/>
      <c r="K3841" s="31"/>
      <c r="L3841" s="30">
        <v>202604</v>
      </c>
      <c r="M3841" s="31"/>
      <c r="N3841" s="30">
        <v>202604</v>
      </c>
      <c r="O3841" s="31"/>
      <c r="P3841" s="30"/>
      <c r="Z3841" s="44"/>
      <c r="AA3841" s="44"/>
      <c r="AB3841" s="44"/>
    </row>
    <row r="3842" s="35" customFormat="1" customHeight="1" spans="1:28">
      <c r="A3842" s="30"/>
      <c r="B3842" s="38">
        <v>46129</v>
      </c>
      <c r="C3842" s="69" t="s">
        <v>24</v>
      </c>
      <c r="D3842" s="30" t="s">
        <v>33</v>
      </c>
      <c r="E3842" s="30" t="s">
        <v>878</v>
      </c>
      <c r="F3842" s="56">
        <v>60</v>
      </c>
      <c r="G3842" s="30"/>
      <c r="H3842" s="32">
        <v>232814.17</v>
      </c>
      <c r="I3842" s="31" t="s">
        <v>235</v>
      </c>
      <c r="J3842" s="30"/>
      <c r="K3842" s="31"/>
      <c r="L3842" s="30">
        <v>202604</v>
      </c>
      <c r="M3842" s="31"/>
      <c r="N3842" s="30">
        <v>202604</v>
      </c>
      <c r="O3842" s="31"/>
      <c r="P3842" s="30"/>
      <c r="Z3842" s="44"/>
      <c r="AA3842" s="44"/>
      <c r="AB3842" s="44"/>
    </row>
    <row r="3843" s="35" customFormat="1" customHeight="1" spans="1:28">
      <c r="A3843" s="30"/>
      <c r="B3843" s="38">
        <v>46129</v>
      </c>
      <c r="C3843" s="69" t="s">
        <v>24</v>
      </c>
      <c r="D3843" s="30" t="s">
        <v>33</v>
      </c>
      <c r="E3843" s="30" t="s">
        <v>878</v>
      </c>
      <c r="F3843" s="56">
        <v>270</v>
      </c>
      <c r="G3843" s="30"/>
      <c r="H3843" s="32">
        <v>233084.17</v>
      </c>
      <c r="I3843" s="31" t="s">
        <v>87</v>
      </c>
      <c r="J3843" s="30"/>
      <c r="K3843" s="31"/>
      <c r="L3843" s="30">
        <v>202604</v>
      </c>
      <c r="M3843" s="31"/>
      <c r="N3843" s="30">
        <v>202604</v>
      </c>
      <c r="O3843" s="31"/>
      <c r="P3843" s="30"/>
      <c r="Z3843" s="44"/>
      <c r="AA3843" s="44"/>
      <c r="AB3843" s="44"/>
    </row>
    <row r="3844" s="35" customFormat="1" customHeight="1" spans="1:28">
      <c r="A3844" s="30"/>
      <c r="B3844" s="38">
        <v>46129</v>
      </c>
      <c r="C3844" s="69" t="s">
        <v>24</v>
      </c>
      <c r="D3844" s="30" t="s">
        <v>33</v>
      </c>
      <c r="E3844" s="30" t="s">
        <v>878</v>
      </c>
      <c r="F3844" s="56">
        <v>60</v>
      </c>
      <c r="G3844" s="30"/>
      <c r="H3844" s="32">
        <v>233144.17</v>
      </c>
      <c r="I3844" s="31" t="s">
        <v>41</v>
      </c>
      <c r="J3844" s="30"/>
      <c r="K3844" s="31"/>
      <c r="L3844" s="30">
        <v>202604</v>
      </c>
      <c r="M3844" s="31"/>
      <c r="N3844" s="30">
        <v>202604</v>
      </c>
      <c r="O3844" s="31"/>
      <c r="P3844" s="30"/>
      <c r="Z3844" s="44"/>
      <c r="AA3844" s="44"/>
      <c r="AB3844" s="44"/>
    </row>
    <row r="3845" s="35" customFormat="1" customHeight="1" spans="1:28">
      <c r="A3845" s="30"/>
      <c r="B3845" s="38">
        <v>46129</v>
      </c>
      <c r="C3845" s="69" t="s">
        <v>24</v>
      </c>
      <c r="D3845" s="30" t="s">
        <v>33</v>
      </c>
      <c r="E3845" s="30" t="s">
        <v>878</v>
      </c>
      <c r="F3845" s="79">
        <v>1805</v>
      </c>
      <c r="G3845" s="30"/>
      <c r="H3845" s="32">
        <v>234949.17</v>
      </c>
      <c r="I3845" s="31" t="s">
        <v>43</v>
      </c>
      <c r="J3845" s="30"/>
      <c r="K3845" s="31"/>
      <c r="L3845" s="30">
        <v>202604</v>
      </c>
      <c r="M3845" s="31"/>
      <c r="N3845" s="30">
        <v>202604</v>
      </c>
      <c r="O3845" s="31"/>
      <c r="P3845" s="30"/>
      <c r="Z3845" s="44"/>
      <c r="AA3845" s="44"/>
      <c r="AB3845" s="44"/>
    </row>
    <row r="3846" s="35" customFormat="1" customHeight="1" spans="1:28">
      <c r="A3846" s="30"/>
      <c r="B3846" s="38">
        <v>46129</v>
      </c>
      <c r="C3846" s="69" t="s">
        <v>24</v>
      </c>
      <c r="D3846" s="30" t="s">
        <v>33</v>
      </c>
      <c r="E3846" s="30" t="s">
        <v>878</v>
      </c>
      <c r="F3846" s="56">
        <v>1490</v>
      </c>
      <c r="G3846" s="30"/>
      <c r="H3846" s="32">
        <v>236439.17</v>
      </c>
      <c r="I3846" s="31" t="s">
        <v>60</v>
      </c>
      <c r="J3846" s="30"/>
      <c r="K3846" s="31"/>
      <c r="L3846" s="30">
        <v>202604</v>
      </c>
      <c r="M3846" s="31"/>
      <c r="N3846" s="30">
        <v>202604</v>
      </c>
      <c r="O3846" s="31"/>
      <c r="P3846" s="30"/>
      <c r="Z3846" s="44"/>
      <c r="AA3846" s="44"/>
      <c r="AB3846" s="44"/>
    </row>
    <row r="3847" s="35" customFormat="1" customHeight="1" spans="1:28">
      <c r="A3847" s="30"/>
      <c r="B3847" s="38">
        <v>46129</v>
      </c>
      <c r="C3847" s="69" t="s">
        <v>24</v>
      </c>
      <c r="D3847" s="30" t="s">
        <v>33</v>
      </c>
      <c r="E3847" s="30" t="s">
        <v>878</v>
      </c>
      <c r="F3847" s="56">
        <v>1125</v>
      </c>
      <c r="G3847" s="30"/>
      <c r="H3847" s="32">
        <v>237564.17</v>
      </c>
      <c r="I3847" s="31" t="s">
        <v>39</v>
      </c>
      <c r="J3847" s="30"/>
      <c r="K3847" s="31"/>
      <c r="L3847" s="30">
        <v>202604</v>
      </c>
      <c r="M3847" s="31"/>
      <c r="N3847" s="30">
        <v>202604</v>
      </c>
      <c r="O3847" s="31"/>
      <c r="P3847" s="30"/>
      <c r="Z3847" s="44"/>
      <c r="AA3847" s="44"/>
      <c r="AB3847" s="44"/>
    </row>
    <row r="3848" s="35" customFormat="1" customHeight="1" spans="1:28">
      <c r="A3848" s="30"/>
      <c r="B3848" s="38">
        <v>46130</v>
      </c>
      <c r="C3848" s="69" t="s">
        <v>24</v>
      </c>
      <c r="D3848" s="30" t="s">
        <v>33</v>
      </c>
      <c r="E3848" s="30" t="s">
        <v>879</v>
      </c>
      <c r="F3848" s="56"/>
      <c r="G3848" s="30">
        <v>39.71</v>
      </c>
      <c r="H3848" s="32">
        <v>237524.46</v>
      </c>
      <c r="I3848" s="31" t="s">
        <v>114</v>
      </c>
      <c r="J3848" s="30"/>
      <c r="K3848" s="31"/>
      <c r="L3848" s="30">
        <v>202604</v>
      </c>
      <c r="M3848" s="31"/>
      <c r="N3848" s="30">
        <v>202604</v>
      </c>
      <c r="O3848" s="31"/>
      <c r="P3848" s="30"/>
      <c r="Z3848" s="44"/>
      <c r="AA3848" s="44"/>
      <c r="AB3848" s="44"/>
    </row>
    <row r="3849" s="35" customFormat="1" customHeight="1" spans="1:28">
      <c r="A3849" s="30"/>
      <c r="B3849" s="38">
        <v>46130</v>
      </c>
      <c r="C3849" s="69" t="s">
        <v>24</v>
      </c>
      <c r="D3849" s="30" t="s">
        <v>33</v>
      </c>
      <c r="E3849" s="30" t="s">
        <v>880</v>
      </c>
      <c r="F3849" s="56"/>
      <c r="G3849" s="30">
        <v>24.24</v>
      </c>
      <c r="H3849" s="32">
        <v>237500.22</v>
      </c>
      <c r="I3849" s="31" t="s">
        <v>82</v>
      </c>
      <c r="J3849" s="30"/>
      <c r="K3849" s="31"/>
      <c r="L3849" s="30">
        <v>202604</v>
      </c>
      <c r="M3849" s="31"/>
      <c r="N3849" s="30">
        <v>202604</v>
      </c>
      <c r="O3849" s="31"/>
      <c r="P3849" s="30"/>
      <c r="Z3849" s="44"/>
      <c r="AA3849" s="44"/>
      <c r="AB3849" s="44"/>
    </row>
    <row r="3850" s="35" customFormat="1" customHeight="1" spans="1:28">
      <c r="A3850" s="30"/>
      <c r="B3850" s="38">
        <v>46131</v>
      </c>
      <c r="C3850" s="69" t="s">
        <v>24</v>
      </c>
      <c r="D3850" s="30" t="s">
        <v>33</v>
      </c>
      <c r="E3850" s="30" t="s">
        <v>881</v>
      </c>
      <c r="F3850" s="56"/>
      <c r="G3850" s="57">
        <v>23858.79</v>
      </c>
      <c r="H3850" s="32">
        <v>213641.43</v>
      </c>
      <c r="I3850" s="31" t="s">
        <v>11</v>
      </c>
      <c r="J3850" s="30"/>
      <c r="K3850" s="31"/>
      <c r="L3850" s="30">
        <v>202604</v>
      </c>
      <c r="M3850" s="31"/>
      <c r="N3850" s="30">
        <v>202604</v>
      </c>
      <c r="O3850" s="31"/>
      <c r="P3850" s="30"/>
      <c r="Z3850" s="44"/>
      <c r="AA3850" s="44"/>
      <c r="AB3850" s="44"/>
    </row>
    <row r="3851" s="35" customFormat="1" customHeight="1" spans="1:28">
      <c r="A3851" s="30"/>
      <c r="B3851" s="38">
        <v>46131</v>
      </c>
      <c r="C3851" s="69" t="s">
        <v>24</v>
      </c>
      <c r="D3851" s="30" t="s">
        <v>33</v>
      </c>
      <c r="E3851" s="30" t="s">
        <v>882</v>
      </c>
      <c r="F3851" s="56"/>
      <c r="G3851" s="57">
        <v>1379.61</v>
      </c>
      <c r="H3851" s="32">
        <v>212261.82</v>
      </c>
      <c r="I3851" s="31" t="s">
        <v>11</v>
      </c>
      <c r="J3851" s="30"/>
      <c r="K3851" s="31"/>
      <c r="L3851" s="30">
        <v>202604</v>
      </c>
      <c r="M3851" s="31"/>
      <c r="N3851" s="30">
        <v>202604</v>
      </c>
      <c r="O3851" s="31"/>
      <c r="P3851" s="30"/>
      <c r="Z3851" s="44"/>
      <c r="AA3851" s="44"/>
      <c r="AB3851" s="44"/>
    </row>
    <row r="3852" s="35" customFormat="1" customHeight="1" spans="1:28">
      <c r="A3852" s="30"/>
      <c r="B3852" s="38">
        <v>46131</v>
      </c>
      <c r="C3852" s="69" t="s">
        <v>24</v>
      </c>
      <c r="D3852" s="30" t="s">
        <v>33</v>
      </c>
      <c r="E3852" s="30" t="s">
        <v>883</v>
      </c>
      <c r="F3852" s="56"/>
      <c r="G3852" s="57">
        <v>1874.15</v>
      </c>
      <c r="H3852" s="32">
        <v>210387.67</v>
      </c>
      <c r="I3852" s="31" t="s">
        <v>11</v>
      </c>
      <c r="J3852" s="30"/>
      <c r="K3852" s="31"/>
      <c r="L3852" s="30">
        <v>202604</v>
      </c>
      <c r="M3852" s="31"/>
      <c r="N3852" s="30">
        <v>202604</v>
      </c>
      <c r="O3852" s="31"/>
      <c r="P3852" s="30"/>
      <c r="Z3852" s="44"/>
      <c r="AA3852" s="44"/>
      <c r="AB3852" s="44"/>
    </row>
    <row r="3853" s="35" customFormat="1" customHeight="1" spans="1:28">
      <c r="A3853" s="30"/>
      <c r="B3853" s="38">
        <v>46131</v>
      </c>
      <c r="C3853" s="69" t="s">
        <v>24</v>
      </c>
      <c r="D3853" s="30" t="s">
        <v>386</v>
      </c>
      <c r="E3853" s="30" t="s">
        <v>387</v>
      </c>
      <c r="F3853" s="56">
        <v>58.22</v>
      </c>
      <c r="G3853" s="30"/>
      <c r="H3853" s="32">
        <v>210445.89</v>
      </c>
      <c r="I3853" s="31" t="s">
        <v>87</v>
      </c>
      <c r="J3853" s="30"/>
      <c r="K3853" s="31"/>
      <c r="L3853" s="30">
        <v>202606</v>
      </c>
      <c r="M3853" s="31"/>
      <c r="N3853" s="30">
        <v>202604</v>
      </c>
      <c r="O3853" s="31"/>
      <c r="P3853" s="30"/>
      <c r="Z3853" s="44"/>
      <c r="AA3853" s="44"/>
      <c r="AB3853" s="44"/>
    </row>
    <row r="3854" s="35" customFormat="1" customHeight="1" spans="1:28">
      <c r="A3854" s="30"/>
      <c r="B3854" s="38">
        <v>46132</v>
      </c>
      <c r="C3854" s="69" t="s">
        <v>24</v>
      </c>
      <c r="D3854" s="30" t="s">
        <v>386</v>
      </c>
      <c r="E3854" s="30" t="s">
        <v>387</v>
      </c>
      <c r="F3854" s="56">
        <v>348.16</v>
      </c>
      <c r="G3854" s="30"/>
      <c r="H3854" s="32">
        <v>210794.05</v>
      </c>
      <c r="I3854" s="31" t="s">
        <v>56</v>
      </c>
      <c r="J3854" s="30"/>
      <c r="K3854" s="31"/>
      <c r="L3854" s="30">
        <v>202606</v>
      </c>
      <c r="M3854" s="31"/>
      <c r="N3854" s="30">
        <v>202604</v>
      </c>
      <c r="O3854" s="31"/>
      <c r="P3854" s="30"/>
      <c r="Z3854" s="44"/>
      <c r="AA3854" s="44"/>
      <c r="AB3854" s="44"/>
    </row>
    <row r="3855" s="35" customFormat="1" customHeight="1" spans="1:28">
      <c r="A3855" s="30"/>
      <c r="B3855" s="38">
        <v>46133</v>
      </c>
      <c r="C3855" s="69" t="s">
        <v>24</v>
      </c>
      <c r="D3855" s="30" t="s">
        <v>33</v>
      </c>
      <c r="E3855" s="30" t="s">
        <v>855</v>
      </c>
      <c r="F3855" s="56"/>
      <c r="G3855" s="57">
        <v>1843.75</v>
      </c>
      <c r="H3855" s="32">
        <v>208950.3</v>
      </c>
      <c r="I3855" s="31" t="s">
        <v>11</v>
      </c>
      <c r="J3855" s="30"/>
      <c r="K3855" s="31"/>
      <c r="L3855" s="30">
        <v>202604</v>
      </c>
      <c r="M3855" s="31"/>
      <c r="N3855" s="30">
        <v>202604</v>
      </c>
      <c r="O3855" s="31"/>
      <c r="P3855" s="30"/>
      <c r="Z3855" s="44"/>
      <c r="AA3855" s="44"/>
      <c r="AB3855" s="44"/>
    </row>
    <row r="3856" s="35" customFormat="1" customHeight="1" spans="1:28">
      <c r="A3856" s="30"/>
      <c r="B3856" s="38">
        <v>46133</v>
      </c>
      <c r="C3856" s="69" t="s">
        <v>24</v>
      </c>
      <c r="D3856" s="30" t="s">
        <v>33</v>
      </c>
      <c r="E3856" s="30" t="s">
        <v>884</v>
      </c>
      <c r="F3856" s="56"/>
      <c r="G3856" s="57">
        <v>2841.67</v>
      </c>
      <c r="H3856" s="32">
        <v>206108.63</v>
      </c>
      <c r="I3856" s="31" t="s">
        <v>11</v>
      </c>
      <c r="J3856" s="30"/>
      <c r="K3856" s="31"/>
      <c r="L3856" s="30">
        <v>202604</v>
      </c>
      <c r="M3856" s="31"/>
      <c r="N3856" s="30">
        <v>202604</v>
      </c>
      <c r="O3856" s="31"/>
      <c r="P3856" s="30"/>
      <c r="Z3856" s="44"/>
      <c r="AA3856" s="44"/>
      <c r="AB3856" s="44"/>
    </row>
    <row r="3857" s="35" customFormat="1" customHeight="1" spans="1:28">
      <c r="A3857" s="30"/>
      <c r="B3857" s="38">
        <v>46133</v>
      </c>
      <c r="C3857" s="69" t="s">
        <v>24</v>
      </c>
      <c r="D3857" s="30" t="s">
        <v>33</v>
      </c>
      <c r="E3857" s="30" t="s">
        <v>413</v>
      </c>
      <c r="F3857" s="56">
        <v>50</v>
      </c>
      <c r="G3857" s="30"/>
      <c r="H3857" s="32">
        <v>206158.63</v>
      </c>
      <c r="I3857" s="31"/>
      <c r="J3857" s="30"/>
      <c r="K3857" s="31"/>
      <c r="L3857" s="30"/>
      <c r="M3857" s="31" t="s">
        <v>413</v>
      </c>
      <c r="N3857" s="30">
        <v>202604</v>
      </c>
      <c r="O3857" s="31"/>
      <c r="P3857" s="30"/>
      <c r="Z3857" s="44"/>
      <c r="AA3857" s="44"/>
      <c r="AB3857" s="44"/>
    </row>
    <row r="3858" s="35" customFormat="1" customHeight="1" spans="1:28">
      <c r="A3858" s="30"/>
      <c r="B3858" s="38">
        <v>46133</v>
      </c>
      <c r="C3858" s="69" t="s">
        <v>24</v>
      </c>
      <c r="D3858" s="30" t="s">
        <v>33</v>
      </c>
      <c r="E3858" s="30" t="s">
        <v>885</v>
      </c>
      <c r="F3858" s="56"/>
      <c r="G3858" s="30">
        <v>31.01</v>
      </c>
      <c r="H3858" s="32">
        <v>206127.62</v>
      </c>
      <c r="I3858" s="31" t="s">
        <v>39</v>
      </c>
      <c r="J3858" s="30"/>
      <c r="K3858" s="31"/>
      <c r="L3858" s="30">
        <v>202604</v>
      </c>
      <c r="M3858" s="31"/>
      <c r="N3858" s="30">
        <v>202604</v>
      </c>
      <c r="O3858" s="31"/>
      <c r="P3858" s="30"/>
      <c r="Z3858" s="44"/>
      <c r="AA3858" s="44"/>
      <c r="AB3858" s="44"/>
    </row>
    <row r="3859" s="35" customFormat="1" customHeight="1" spans="1:28">
      <c r="A3859" s="30"/>
      <c r="B3859" s="38">
        <v>46134</v>
      </c>
      <c r="C3859" s="69" t="s">
        <v>24</v>
      </c>
      <c r="D3859" s="30" t="s">
        <v>386</v>
      </c>
      <c r="E3859" s="30" t="s">
        <v>387</v>
      </c>
      <c r="F3859" s="56">
        <v>126.51</v>
      </c>
      <c r="G3859" s="30"/>
      <c r="H3859" s="32">
        <v>206254.13</v>
      </c>
      <c r="I3859" s="31" t="s">
        <v>74</v>
      </c>
      <c r="J3859" s="30"/>
      <c r="K3859" s="31"/>
      <c r="L3859" s="30">
        <v>202606</v>
      </c>
      <c r="M3859" s="31"/>
      <c r="N3859" s="30">
        <v>202604</v>
      </c>
      <c r="O3859" s="31"/>
      <c r="P3859" s="30"/>
      <c r="Z3859" s="44"/>
      <c r="AA3859" s="44"/>
      <c r="AB3859" s="44"/>
    </row>
    <row r="3860" s="35" customFormat="1" customHeight="1" spans="1:28">
      <c r="A3860" s="30"/>
      <c r="B3860" s="38">
        <v>46134</v>
      </c>
      <c r="C3860" s="69" t="s">
        <v>24</v>
      </c>
      <c r="D3860" s="30" t="s">
        <v>33</v>
      </c>
      <c r="E3860" s="30" t="s">
        <v>412</v>
      </c>
      <c r="F3860" s="56">
        <v>6526</v>
      </c>
      <c r="G3860" s="30"/>
      <c r="H3860" s="32">
        <v>212780.13</v>
      </c>
      <c r="I3860" s="31"/>
      <c r="J3860" s="30"/>
      <c r="K3860" s="31"/>
      <c r="L3860" s="30"/>
      <c r="M3860" s="31" t="s">
        <v>412</v>
      </c>
      <c r="N3860" s="30">
        <v>202604</v>
      </c>
      <c r="O3860" s="31"/>
      <c r="P3860" s="30"/>
      <c r="Z3860" s="44"/>
      <c r="AA3860" s="44"/>
      <c r="AB3860" s="44"/>
    </row>
    <row r="3861" s="35" customFormat="1" customHeight="1" spans="1:28">
      <c r="A3861" s="30"/>
      <c r="B3861" s="38">
        <v>46134</v>
      </c>
      <c r="C3861" s="69" t="s">
        <v>24</v>
      </c>
      <c r="D3861" s="30" t="s">
        <v>393</v>
      </c>
      <c r="E3861" s="30" t="s">
        <v>419</v>
      </c>
      <c r="F3861" s="56">
        <v>43683.54</v>
      </c>
      <c r="G3861" s="30"/>
      <c r="H3861" s="32">
        <v>256463.67</v>
      </c>
      <c r="I3861" s="31" t="s">
        <v>54</v>
      </c>
      <c r="J3861" s="30"/>
      <c r="K3861" s="31"/>
      <c r="L3861" s="30">
        <v>202604</v>
      </c>
      <c r="M3861" s="31"/>
      <c r="N3861" s="30">
        <v>202604</v>
      </c>
      <c r="O3861" s="31"/>
      <c r="P3861" s="30"/>
      <c r="Z3861" s="44"/>
      <c r="AA3861" s="44"/>
      <c r="AB3861" s="44"/>
    </row>
    <row r="3862" s="35" customFormat="1" customHeight="1" spans="1:28">
      <c r="A3862" s="30"/>
      <c r="B3862" s="38">
        <v>46134</v>
      </c>
      <c r="C3862" s="69" t="s">
        <v>24</v>
      </c>
      <c r="D3862" s="30" t="s">
        <v>393</v>
      </c>
      <c r="E3862" s="30" t="s">
        <v>419</v>
      </c>
      <c r="F3862" s="56">
        <v>71759.51</v>
      </c>
      <c r="G3862" s="30"/>
      <c r="H3862" s="32">
        <v>328223.18</v>
      </c>
      <c r="I3862" s="31" t="s">
        <v>66</v>
      </c>
      <c r="J3862" s="30"/>
      <c r="K3862" s="31"/>
      <c r="L3862" s="30">
        <v>202604</v>
      </c>
      <c r="M3862" s="31"/>
      <c r="N3862" s="30">
        <v>202604</v>
      </c>
      <c r="O3862" s="31"/>
      <c r="P3862" s="30"/>
      <c r="Z3862" s="44"/>
      <c r="AA3862" s="44"/>
      <c r="AB3862" s="44"/>
    </row>
    <row r="3863" s="35" customFormat="1" customHeight="1" spans="1:28">
      <c r="A3863" s="30"/>
      <c r="B3863" s="38">
        <v>46134</v>
      </c>
      <c r="C3863" s="69" t="s">
        <v>24</v>
      </c>
      <c r="D3863" s="30" t="s">
        <v>393</v>
      </c>
      <c r="E3863" s="30" t="s">
        <v>419</v>
      </c>
      <c r="F3863" s="56">
        <v>19713.56</v>
      </c>
      <c r="G3863" s="30"/>
      <c r="H3863" s="32">
        <v>347936.74</v>
      </c>
      <c r="I3863" s="31" t="s">
        <v>99</v>
      </c>
      <c r="J3863" s="30"/>
      <c r="K3863" s="31"/>
      <c r="L3863" s="30">
        <v>202604</v>
      </c>
      <c r="M3863" s="31"/>
      <c r="N3863" s="30">
        <v>202604</v>
      </c>
      <c r="O3863" s="31"/>
      <c r="P3863" s="30"/>
      <c r="Z3863" s="44"/>
      <c r="AA3863" s="44"/>
      <c r="AB3863" s="44"/>
    </row>
    <row r="3864" s="35" customFormat="1" customHeight="1" spans="1:28">
      <c r="A3864" s="30"/>
      <c r="B3864" s="38">
        <v>46134</v>
      </c>
      <c r="C3864" s="69" t="s">
        <v>24</v>
      </c>
      <c r="D3864" s="30" t="s">
        <v>393</v>
      </c>
      <c r="E3864" s="30" t="s">
        <v>419</v>
      </c>
      <c r="F3864" s="56">
        <v>38036.88</v>
      </c>
      <c r="G3864" s="30"/>
      <c r="H3864" s="32">
        <v>385973.62</v>
      </c>
      <c r="I3864" s="31" t="s">
        <v>114</v>
      </c>
      <c r="J3864" s="30"/>
      <c r="K3864" s="31"/>
      <c r="L3864" s="30">
        <v>202604</v>
      </c>
      <c r="M3864" s="31"/>
      <c r="N3864" s="30">
        <v>202604</v>
      </c>
      <c r="O3864" s="31"/>
      <c r="P3864" s="30"/>
      <c r="Z3864" s="44"/>
      <c r="AA3864" s="44"/>
      <c r="AB3864" s="44"/>
    </row>
    <row r="3865" s="35" customFormat="1" customHeight="1" spans="1:28">
      <c r="A3865" s="30"/>
      <c r="B3865" s="38">
        <v>46134</v>
      </c>
      <c r="C3865" s="69" t="s">
        <v>24</v>
      </c>
      <c r="D3865" s="30" t="s">
        <v>33</v>
      </c>
      <c r="E3865" s="30" t="s">
        <v>886</v>
      </c>
      <c r="F3865" s="56">
        <v>955</v>
      </c>
      <c r="G3865" s="30"/>
      <c r="H3865" s="32">
        <v>386928.62</v>
      </c>
      <c r="I3865" s="31"/>
      <c r="J3865" s="30"/>
      <c r="K3865" s="31"/>
      <c r="L3865" s="30"/>
      <c r="M3865" s="31" t="s">
        <v>886</v>
      </c>
      <c r="N3865" s="30">
        <v>202604</v>
      </c>
      <c r="O3865" s="31"/>
      <c r="P3865" s="30"/>
      <c r="Z3865" s="44"/>
      <c r="AA3865" s="44"/>
      <c r="AB3865" s="44"/>
    </row>
    <row r="3866" s="35" customFormat="1" customHeight="1" spans="1:28">
      <c r="A3866" s="30"/>
      <c r="B3866" s="38">
        <v>46135</v>
      </c>
      <c r="C3866" s="69" t="s">
        <v>24</v>
      </c>
      <c r="D3866" s="30" t="s">
        <v>33</v>
      </c>
      <c r="E3866" s="30" t="s">
        <v>414</v>
      </c>
      <c r="F3866" s="56">
        <v>2196.24</v>
      </c>
      <c r="G3866" s="30"/>
      <c r="H3866" s="32">
        <v>389124.86</v>
      </c>
      <c r="I3866" s="31" t="s">
        <v>97</v>
      </c>
      <c r="J3866" s="30"/>
      <c r="K3866" s="31"/>
      <c r="L3866" s="30">
        <v>202604</v>
      </c>
      <c r="M3866" s="31"/>
      <c r="N3866" s="30">
        <v>202604</v>
      </c>
      <c r="O3866" s="31"/>
      <c r="P3866" s="30"/>
      <c r="Z3866" s="44"/>
      <c r="AA3866" s="44"/>
      <c r="AB3866" s="44"/>
    </row>
    <row r="3867" s="35" customFormat="1" customHeight="1" spans="1:28">
      <c r="A3867" s="30"/>
      <c r="B3867" s="38">
        <v>46136</v>
      </c>
      <c r="C3867" s="69" t="s">
        <v>24</v>
      </c>
      <c r="D3867" s="30" t="s">
        <v>33</v>
      </c>
      <c r="E3867" s="69" t="s">
        <v>887</v>
      </c>
      <c r="F3867" s="56"/>
      <c r="G3867" s="30">
        <v>42033.42</v>
      </c>
      <c r="H3867" s="32">
        <v>347091.44</v>
      </c>
      <c r="I3867" s="31" t="s">
        <v>11</v>
      </c>
      <c r="J3867" s="30"/>
      <c r="K3867" s="31"/>
      <c r="L3867" s="30">
        <v>202604</v>
      </c>
      <c r="M3867" s="31"/>
      <c r="N3867" s="30">
        <v>202604</v>
      </c>
      <c r="O3867" s="31"/>
      <c r="P3867" s="30"/>
      <c r="Z3867" s="44"/>
      <c r="AA3867" s="44"/>
      <c r="AB3867" s="44"/>
    </row>
    <row r="3868" s="35" customFormat="1" customHeight="1" spans="1:28">
      <c r="A3868" s="30"/>
      <c r="B3868" s="38">
        <v>46136</v>
      </c>
      <c r="C3868" s="69" t="s">
        <v>24</v>
      </c>
      <c r="D3868" s="30" t="s">
        <v>33</v>
      </c>
      <c r="E3868" s="30" t="s">
        <v>888</v>
      </c>
      <c r="F3868" s="56"/>
      <c r="G3868" s="57">
        <v>2644.62</v>
      </c>
      <c r="H3868" s="32">
        <v>344446.82</v>
      </c>
      <c r="I3868" s="31" t="s">
        <v>11</v>
      </c>
      <c r="J3868" s="30"/>
      <c r="K3868" s="31"/>
      <c r="L3868" s="30">
        <v>202604</v>
      </c>
      <c r="M3868" s="31"/>
      <c r="N3868" s="30">
        <v>202604</v>
      </c>
      <c r="O3868" s="31"/>
      <c r="P3868" s="30"/>
      <c r="Z3868" s="44"/>
      <c r="AA3868" s="44"/>
      <c r="AB3868" s="44"/>
    </row>
    <row r="3869" s="35" customFormat="1" customHeight="1" spans="1:28">
      <c r="A3869" s="30"/>
      <c r="B3869" s="38">
        <v>46136</v>
      </c>
      <c r="C3869" s="69" t="s">
        <v>24</v>
      </c>
      <c r="D3869" s="30" t="s">
        <v>33</v>
      </c>
      <c r="E3869" s="30" t="s">
        <v>889</v>
      </c>
      <c r="F3869" s="56"/>
      <c r="G3869" s="57">
        <v>4459.42</v>
      </c>
      <c r="H3869" s="32">
        <v>339987.4</v>
      </c>
      <c r="I3869" s="31" t="s">
        <v>11</v>
      </c>
      <c r="J3869" s="30"/>
      <c r="K3869" s="31"/>
      <c r="L3869" s="30">
        <v>202604</v>
      </c>
      <c r="M3869" s="31"/>
      <c r="N3869" s="30">
        <v>202604</v>
      </c>
      <c r="O3869" s="31"/>
      <c r="P3869" s="30"/>
      <c r="Z3869" s="44"/>
      <c r="AA3869" s="44"/>
      <c r="AB3869" s="44"/>
    </row>
    <row r="3870" s="35" customFormat="1" customHeight="1" spans="1:28">
      <c r="A3870" s="30"/>
      <c r="B3870" s="38">
        <v>46136</v>
      </c>
      <c r="C3870" s="69" t="s">
        <v>24</v>
      </c>
      <c r="D3870" s="30" t="s">
        <v>33</v>
      </c>
      <c r="E3870" s="30" t="s">
        <v>890</v>
      </c>
      <c r="F3870" s="56"/>
      <c r="G3870" s="57">
        <v>92321.28</v>
      </c>
      <c r="H3870" s="32">
        <v>247666.12</v>
      </c>
      <c r="I3870" s="31" t="s">
        <v>11</v>
      </c>
      <c r="J3870" s="30"/>
      <c r="K3870" s="31"/>
      <c r="L3870" s="30">
        <v>202604</v>
      </c>
      <c r="M3870" s="31"/>
      <c r="N3870" s="30">
        <v>202604</v>
      </c>
      <c r="O3870" s="31"/>
      <c r="P3870" s="30"/>
      <c r="Z3870" s="44"/>
      <c r="AA3870" s="44"/>
      <c r="AB3870" s="44"/>
    </row>
    <row r="3871" s="35" customFormat="1" customHeight="1" spans="1:28">
      <c r="A3871" s="30"/>
      <c r="B3871" s="38">
        <v>46136</v>
      </c>
      <c r="C3871" s="69" t="s">
        <v>24</v>
      </c>
      <c r="D3871" s="30" t="s">
        <v>33</v>
      </c>
      <c r="E3871" s="69" t="s">
        <v>891</v>
      </c>
      <c r="F3871" s="56"/>
      <c r="G3871" s="57">
        <v>236</v>
      </c>
      <c r="H3871" s="32">
        <v>247430.12</v>
      </c>
      <c r="I3871" s="31" t="s">
        <v>11</v>
      </c>
      <c r="J3871" s="30"/>
      <c r="K3871" s="31"/>
      <c r="L3871" s="30">
        <v>202604</v>
      </c>
      <c r="M3871" s="31"/>
      <c r="N3871" s="30">
        <v>202604</v>
      </c>
      <c r="O3871" s="31"/>
      <c r="P3871" s="30"/>
      <c r="Z3871" s="44"/>
      <c r="AA3871" s="44"/>
      <c r="AB3871" s="44"/>
    </row>
    <row r="3872" s="35" customFormat="1" customHeight="1" spans="1:28">
      <c r="A3872" s="30"/>
      <c r="B3872" s="38">
        <v>46138</v>
      </c>
      <c r="C3872" s="69" t="s">
        <v>24</v>
      </c>
      <c r="D3872" s="30" t="s">
        <v>386</v>
      </c>
      <c r="E3872" s="30" t="s">
        <v>387</v>
      </c>
      <c r="F3872" s="56">
        <v>186.49</v>
      </c>
      <c r="G3872" s="57"/>
      <c r="H3872" s="32">
        <v>247616.61</v>
      </c>
      <c r="I3872" s="31" t="s">
        <v>66</v>
      </c>
      <c r="J3872" s="30"/>
      <c r="K3872" s="31"/>
      <c r="L3872" s="30">
        <v>202606</v>
      </c>
      <c r="M3872" s="31"/>
      <c r="N3872" s="30">
        <v>202604</v>
      </c>
      <c r="O3872" s="31"/>
      <c r="P3872" s="30"/>
      <c r="Z3872" s="44"/>
      <c r="AA3872" s="44"/>
      <c r="AB3872" s="44"/>
    </row>
    <row r="3873" s="35" customFormat="1" customHeight="1" spans="1:28">
      <c r="A3873" s="30"/>
      <c r="B3873" s="38">
        <v>46139</v>
      </c>
      <c r="C3873" s="69" t="s">
        <v>24</v>
      </c>
      <c r="D3873" s="30" t="s">
        <v>386</v>
      </c>
      <c r="E3873" s="30" t="s">
        <v>387</v>
      </c>
      <c r="F3873" s="56">
        <v>335.15</v>
      </c>
      <c r="G3873" s="30"/>
      <c r="H3873" s="32">
        <v>247951.76</v>
      </c>
      <c r="I3873" s="31" t="s">
        <v>114</v>
      </c>
      <c r="J3873" s="30"/>
      <c r="K3873" s="31"/>
      <c r="L3873" s="30">
        <v>202606</v>
      </c>
      <c r="M3873" s="31"/>
      <c r="N3873" s="30">
        <v>202604</v>
      </c>
      <c r="O3873" s="31"/>
      <c r="P3873" s="30"/>
      <c r="Z3873" s="44"/>
      <c r="AA3873" s="44"/>
      <c r="AB3873" s="44"/>
    </row>
    <row r="3874" s="35" customFormat="1" customHeight="1" spans="1:28">
      <c r="A3874" s="30"/>
      <c r="B3874" s="38">
        <v>46140</v>
      </c>
      <c r="C3874" s="69" t="s">
        <v>24</v>
      </c>
      <c r="D3874" s="30" t="s">
        <v>386</v>
      </c>
      <c r="E3874" s="30" t="s">
        <v>387</v>
      </c>
      <c r="F3874" s="56">
        <v>57.03</v>
      </c>
      <c r="G3874" s="30"/>
      <c r="H3874" s="32">
        <v>248008.79</v>
      </c>
      <c r="I3874" s="31" t="s">
        <v>233</v>
      </c>
      <c r="J3874" s="30"/>
      <c r="K3874" s="31"/>
      <c r="L3874" s="30">
        <v>202606</v>
      </c>
      <c r="M3874" s="31"/>
      <c r="N3874" s="30">
        <v>202604</v>
      </c>
      <c r="O3874" s="31"/>
      <c r="P3874" s="30"/>
      <c r="Z3874" s="44"/>
      <c r="AA3874" s="44"/>
      <c r="AB3874" s="44"/>
    </row>
    <row r="3875" s="35" customFormat="1" customHeight="1" spans="1:28">
      <c r="A3875" s="30"/>
      <c r="B3875" s="38">
        <v>46141</v>
      </c>
      <c r="C3875" s="69" t="s">
        <v>24</v>
      </c>
      <c r="D3875" s="30" t="s">
        <v>386</v>
      </c>
      <c r="E3875" s="69" t="s">
        <v>387</v>
      </c>
      <c r="F3875" s="56">
        <v>199.37</v>
      </c>
      <c r="G3875" s="57"/>
      <c r="H3875" s="32">
        <v>248208.16</v>
      </c>
      <c r="I3875" s="31" t="s">
        <v>52</v>
      </c>
      <c r="J3875" s="30"/>
      <c r="K3875" s="31"/>
      <c r="L3875" s="30">
        <v>202606</v>
      </c>
      <c r="M3875" s="31"/>
      <c r="N3875" s="30">
        <v>202604</v>
      </c>
      <c r="O3875" s="31"/>
      <c r="P3875" s="30"/>
      <c r="Z3875" s="44"/>
      <c r="AA3875" s="44"/>
      <c r="AB3875" s="44"/>
    </row>
    <row r="3876" s="35" customFormat="1" customHeight="1" spans="1:28">
      <c r="A3876" s="30"/>
      <c r="B3876" s="38">
        <v>46144</v>
      </c>
      <c r="C3876" s="69" t="s">
        <v>24</v>
      </c>
      <c r="D3876" s="30" t="s">
        <v>386</v>
      </c>
      <c r="E3876" s="30" t="s">
        <v>387</v>
      </c>
      <c r="F3876" s="56">
        <v>5811.59</v>
      </c>
      <c r="G3876" s="57"/>
      <c r="H3876" s="32">
        <v>254019.75</v>
      </c>
      <c r="I3876" s="31" t="s">
        <v>76</v>
      </c>
      <c r="J3876" s="30"/>
      <c r="K3876" s="31"/>
      <c r="L3876" s="30">
        <v>202606</v>
      </c>
      <c r="M3876" s="31"/>
      <c r="N3876" s="30">
        <v>202605</v>
      </c>
      <c r="O3876" s="31"/>
      <c r="P3876" s="30"/>
      <c r="Z3876" s="44"/>
      <c r="AA3876" s="44"/>
      <c r="AB3876" s="44"/>
    </row>
    <row r="3877" s="35" customFormat="1" customHeight="1" spans="1:28">
      <c r="A3877" s="30"/>
      <c r="B3877" s="38">
        <v>46145</v>
      </c>
      <c r="C3877" s="69" t="s">
        <v>24</v>
      </c>
      <c r="D3877" s="30" t="s">
        <v>417</v>
      </c>
      <c r="E3877" s="30" t="s">
        <v>892</v>
      </c>
      <c r="F3877" s="56">
        <v>73.94</v>
      </c>
      <c r="G3877" s="57"/>
      <c r="H3877" s="32">
        <v>254093.69</v>
      </c>
      <c r="I3877" s="31" t="s">
        <v>35</v>
      </c>
      <c r="J3877" s="30"/>
      <c r="K3877" s="31"/>
      <c r="L3877" s="30">
        <v>202604</v>
      </c>
      <c r="M3877" s="31"/>
      <c r="N3877" s="30">
        <v>202605</v>
      </c>
      <c r="O3877" s="31"/>
      <c r="P3877" s="30"/>
      <c r="Z3877" s="44"/>
      <c r="AA3877" s="44"/>
      <c r="AB3877" s="44"/>
    </row>
    <row r="3878" s="35" customFormat="1" customHeight="1" spans="1:28">
      <c r="A3878" s="30"/>
      <c r="B3878" s="38">
        <v>46145</v>
      </c>
      <c r="C3878" s="69" t="s">
        <v>24</v>
      </c>
      <c r="D3878" s="30" t="s">
        <v>417</v>
      </c>
      <c r="E3878" s="30" t="s">
        <v>892</v>
      </c>
      <c r="F3878" s="56">
        <v>261.07</v>
      </c>
      <c r="G3878" s="57"/>
      <c r="H3878" s="32">
        <v>254354.76</v>
      </c>
      <c r="I3878" s="31" t="s">
        <v>60</v>
      </c>
      <c r="J3878" s="30"/>
      <c r="K3878" s="31"/>
      <c r="L3878" s="30">
        <v>202604</v>
      </c>
      <c r="M3878" s="31"/>
      <c r="N3878" s="30">
        <v>202605</v>
      </c>
      <c r="O3878" s="31"/>
      <c r="P3878" s="30"/>
      <c r="Z3878" s="44"/>
      <c r="AA3878" s="44"/>
      <c r="AB3878" s="44"/>
    </row>
    <row r="3879" s="35" customFormat="1" customHeight="1" spans="1:28">
      <c r="A3879" s="30"/>
      <c r="B3879" s="38">
        <v>46145</v>
      </c>
      <c r="C3879" s="69" t="s">
        <v>24</v>
      </c>
      <c r="D3879" s="30" t="s">
        <v>417</v>
      </c>
      <c r="E3879" s="30" t="s">
        <v>892</v>
      </c>
      <c r="F3879" s="56">
        <v>91</v>
      </c>
      <c r="G3879" s="57"/>
      <c r="H3879" s="32">
        <v>254445.76</v>
      </c>
      <c r="I3879" s="31" t="s">
        <v>97</v>
      </c>
      <c r="J3879" s="30"/>
      <c r="K3879" s="31"/>
      <c r="L3879" s="30">
        <v>202604</v>
      </c>
      <c r="M3879" s="31"/>
      <c r="N3879" s="30">
        <v>202605</v>
      </c>
      <c r="O3879" s="31"/>
      <c r="P3879" s="30"/>
      <c r="Z3879" s="44"/>
      <c r="AA3879" s="44"/>
      <c r="AB3879" s="44"/>
    </row>
    <row r="3880" s="35" customFormat="1" customHeight="1" spans="1:28">
      <c r="A3880" s="30"/>
      <c r="B3880" s="38">
        <v>46145</v>
      </c>
      <c r="C3880" s="69" t="s">
        <v>24</v>
      </c>
      <c r="D3880" s="30" t="s">
        <v>417</v>
      </c>
      <c r="E3880" s="30" t="s">
        <v>892</v>
      </c>
      <c r="F3880" s="56">
        <v>616.24</v>
      </c>
      <c r="G3880" s="57"/>
      <c r="H3880" s="32">
        <v>255062</v>
      </c>
      <c r="I3880" s="31" t="s">
        <v>56</v>
      </c>
      <c r="J3880" s="30"/>
      <c r="K3880" s="31"/>
      <c r="L3880" s="30">
        <v>202604</v>
      </c>
      <c r="M3880" s="31"/>
      <c r="N3880" s="30">
        <v>202605</v>
      </c>
      <c r="O3880" s="31"/>
      <c r="P3880" s="30"/>
      <c r="Z3880" s="44"/>
      <c r="AA3880" s="44"/>
      <c r="AB3880" s="44"/>
    </row>
    <row r="3881" s="35" customFormat="1" customHeight="1" spans="1:28">
      <c r="A3881" s="30"/>
      <c r="B3881" s="38">
        <v>46145</v>
      </c>
      <c r="C3881" s="69" t="s">
        <v>24</v>
      </c>
      <c r="D3881" s="30" t="s">
        <v>417</v>
      </c>
      <c r="E3881" s="30" t="s">
        <v>892</v>
      </c>
      <c r="F3881" s="56">
        <v>282.9</v>
      </c>
      <c r="G3881" s="57"/>
      <c r="H3881" s="32">
        <v>255344.9</v>
      </c>
      <c r="I3881" s="31" t="s">
        <v>74</v>
      </c>
      <c r="J3881" s="30"/>
      <c r="K3881" s="31"/>
      <c r="L3881" s="30">
        <v>202604</v>
      </c>
      <c r="M3881" s="31"/>
      <c r="N3881" s="30">
        <v>202605</v>
      </c>
      <c r="O3881" s="31"/>
      <c r="P3881" s="30"/>
      <c r="Z3881" s="44"/>
      <c r="AA3881" s="44"/>
      <c r="AB3881" s="44"/>
    </row>
    <row r="3882" s="35" customFormat="1" customHeight="1" spans="1:28">
      <c r="A3882" s="30"/>
      <c r="B3882" s="38">
        <v>46145</v>
      </c>
      <c r="C3882" s="69" t="s">
        <v>24</v>
      </c>
      <c r="D3882" s="30" t="s">
        <v>417</v>
      </c>
      <c r="E3882" s="30" t="s">
        <v>892</v>
      </c>
      <c r="F3882" s="56">
        <v>760.66</v>
      </c>
      <c r="G3882" s="57"/>
      <c r="H3882" s="32">
        <v>256105.56</v>
      </c>
      <c r="I3882" s="31" t="s">
        <v>41</v>
      </c>
      <c r="J3882" s="30"/>
      <c r="K3882" s="31"/>
      <c r="L3882" s="30">
        <v>202604</v>
      </c>
      <c r="M3882" s="31"/>
      <c r="N3882" s="30">
        <v>202605</v>
      </c>
      <c r="O3882" s="31"/>
      <c r="P3882" s="30"/>
      <c r="Z3882" s="44"/>
      <c r="AA3882" s="44"/>
      <c r="AB3882" s="44"/>
    </row>
    <row r="3883" s="35" customFormat="1" customHeight="1" spans="1:28">
      <c r="A3883" s="30"/>
      <c r="B3883" s="38">
        <v>46145</v>
      </c>
      <c r="C3883" s="69" t="s">
        <v>24</v>
      </c>
      <c r="D3883" s="30" t="s">
        <v>417</v>
      </c>
      <c r="E3883" s="30" t="s">
        <v>892</v>
      </c>
      <c r="F3883" s="56">
        <v>5485.04</v>
      </c>
      <c r="G3883" s="57"/>
      <c r="H3883" s="32">
        <v>261590.6</v>
      </c>
      <c r="I3883" s="31" t="s">
        <v>76</v>
      </c>
      <c r="J3883" s="30"/>
      <c r="K3883" s="31"/>
      <c r="L3883" s="30">
        <v>202604</v>
      </c>
      <c r="M3883" s="31"/>
      <c r="N3883" s="30">
        <v>202605</v>
      </c>
      <c r="O3883" s="31"/>
      <c r="P3883" s="30"/>
      <c r="Z3883" s="44"/>
      <c r="AA3883" s="44"/>
      <c r="AB3883" s="44"/>
    </row>
    <row r="3884" s="35" customFormat="1" customHeight="1" spans="1:28">
      <c r="A3884" s="30"/>
      <c r="B3884" s="38">
        <v>46145</v>
      </c>
      <c r="C3884" s="69" t="s">
        <v>24</v>
      </c>
      <c r="D3884" s="30" t="s">
        <v>417</v>
      </c>
      <c r="E3884" s="30" t="s">
        <v>893</v>
      </c>
      <c r="F3884" s="56">
        <v>42.08</v>
      </c>
      <c r="G3884" s="57"/>
      <c r="H3884" s="32">
        <v>261632.68</v>
      </c>
      <c r="I3884" s="31" t="s">
        <v>35</v>
      </c>
      <c r="J3884" s="30"/>
      <c r="K3884" s="31"/>
      <c r="L3884" s="30">
        <v>202605</v>
      </c>
      <c r="M3884" s="31"/>
      <c r="N3884" s="30">
        <v>202605</v>
      </c>
      <c r="O3884" s="31"/>
      <c r="P3884" s="30"/>
      <c r="Z3884" s="44"/>
      <c r="AA3884" s="44"/>
      <c r="AB3884" s="44"/>
    </row>
    <row r="3885" s="35" customFormat="1" customHeight="1" spans="1:28">
      <c r="A3885" s="30"/>
      <c r="B3885" s="38">
        <v>46145</v>
      </c>
      <c r="C3885" s="69" t="s">
        <v>24</v>
      </c>
      <c r="D3885" s="30" t="s">
        <v>417</v>
      </c>
      <c r="E3885" s="30" t="s">
        <v>893</v>
      </c>
      <c r="F3885" s="56">
        <v>280.05</v>
      </c>
      <c r="G3885" s="57"/>
      <c r="H3885" s="32">
        <v>261912.73</v>
      </c>
      <c r="I3885" s="31" t="s">
        <v>56</v>
      </c>
      <c r="J3885" s="30"/>
      <c r="K3885" s="31"/>
      <c r="L3885" s="30">
        <v>202605</v>
      </c>
      <c r="M3885" s="31"/>
      <c r="N3885" s="30">
        <v>202605</v>
      </c>
      <c r="O3885" s="31"/>
      <c r="P3885" s="30"/>
      <c r="Z3885" s="44"/>
      <c r="AA3885" s="44"/>
      <c r="AB3885" s="44"/>
    </row>
    <row r="3886" s="35" customFormat="1" customHeight="1" spans="1:28">
      <c r="A3886" s="30"/>
      <c r="B3886" s="38">
        <v>46145</v>
      </c>
      <c r="C3886" s="69" t="s">
        <v>24</v>
      </c>
      <c r="D3886" s="30" t="s">
        <v>417</v>
      </c>
      <c r="E3886" s="30" t="s">
        <v>893</v>
      </c>
      <c r="F3886" s="56">
        <v>119.48</v>
      </c>
      <c r="G3886" s="57"/>
      <c r="H3886" s="32">
        <v>262032.21</v>
      </c>
      <c r="I3886" s="31" t="s">
        <v>74</v>
      </c>
      <c r="J3886" s="30"/>
      <c r="K3886" s="31"/>
      <c r="L3886" s="30">
        <v>202605</v>
      </c>
      <c r="M3886" s="31"/>
      <c r="N3886" s="30">
        <v>202605</v>
      </c>
      <c r="O3886" s="31"/>
      <c r="P3886" s="30"/>
      <c r="Z3886" s="44"/>
      <c r="AA3886" s="44"/>
      <c r="AB3886" s="44"/>
    </row>
    <row r="3887" s="35" customFormat="1" customHeight="1" spans="1:28">
      <c r="A3887" s="30"/>
      <c r="B3887" s="38">
        <v>46145</v>
      </c>
      <c r="C3887" s="69" t="s">
        <v>24</v>
      </c>
      <c r="D3887" s="30" t="s">
        <v>417</v>
      </c>
      <c r="E3887" s="30" t="s">
        <v>893</v>
      </c>
      <c r="F3887" s="56">
        <v>321.68</v>
      </c>
      <c r="G3887" s="57"/>
      <c r="H3887" s="32">
        <v>262353.89</v>
      </c>
      <c r="I3887" s="31" t="s">
        <v>41</v>
      </c>
      <c r="J3887" s="30"/>
      <c r="K3887" s="31"/>
      <c r="L3887" s="30">
        <v>202605</v>
      </c>
      <c r="M3887" s="31"/>
      <c r="N3887" s="30">
        <v>202605</v>
      </c>
      <c r="O3887" s="31"/>
      <c r="P3887" s="30"/>
      <c r="Z3887" s="44"/>
      <c r="AA3887" s="44"/>
      <c r="AB3887" s="44"/>
    </row>
    <row r="3888" s="35" customFormat="1" customHeight="1" spans="1:28">
      <c r="A3888" s="30"/>
      <c r="B3888" s="38">
        <v>46147</v>
      </c>
      <c r="C3888" s="69" t="s">
        <v>24</v>
      </c>
      <c r="D3888" s="30" t="s">
        <v>386</v>
      </c>
      <c r="E3888" s="30" t="s">
        <v>387</v>
      </c>
      <c r="F3888" s="56">
        <v>20</v>
      </c>
      <c r="G3888" s="57"/>
      <c r="H3888" s="32">
        <v>262373.89</v>
      </c>
      <c r="I3888" s="31" t="s">
        <v>78</v>
      </c>
      <c r="J3888" s="30"/>
      <c r="K3888" s="31"/>
      <c r="L3888" s="30">
        <v>202606</v>
      </c>
      <c r="M3888" s="31"/>
      <c r="N3888" s="30">
        <v>202605</v>
      </c>
      <c r="O3888" s="31"/>
      <c r="P3888" s="30"/>
      <c r="Z3888" s="44"/>
      <c r="AA3888" s="44"/>
      <c r="AB3888" s="44"/>
    </row>
    <row r="3889" s="35" customFormat="1" customHeight="1" spans="1:28">
      <c r="A3889" s="30"/>
      <c r="B3889" s="38">
        <v>46148</v>
      </c>
      <c r="C3889" s="69" t="s">
        <v>24</v>
      </c>
      <c r="D3889" s="30" t="s">
        <v>386</v>
      </c>
      <c r="E3889" s="30" t="s">
        <v>387</v>
      </c>
      <c r="F3889" s="79">
        <v>102.13</v>
      </c>
      <c r="G3889" s="30"/>
      <c r="H3889" s="32">
        <v>262476.02</v>
      </c>
      <c r="I3889" s="31" t="s">
        <v>80</v>
      </c>
      <c r="J3889" s="30"/>
      <c r="K3889" s="31"/>
      <c r="L3889" s="30">
        <v>202607</v>
      </c>
      <c r="M3889" s="31"/>
      <c r="N3889" s="30">
        <v>202605</v>
      </c>
      <c r="O3889" s="31"/>
      <c r="P3889" s="30"/>
      <c r="Z3889" s="44"/>
      <c r="AA3889" s="44"/>
      <c r="AB3889" s="44"/>
    </row>
    <row r="3890" s="35" customFormat="1" customHeight="1" spans="1:28">
      <c r="A3890" s="30"/>
      <c r="B3890" s="38">
        <v>46148</v>
      </c>
      <c r="C3890" s="69" t="s">
        <v>24</v>
      </c>
      <c r="D3890" s="30" t="s">
        <v>386</v>
      </c>
      <c r="E3890" s="30" t="s">
        <v>387</v>
      </c>
      <c r="F3890" s="79">
        <v>144.15</v>
      </c>
      <c r="G3890" s="30"/>
      <c r="H3890" s="32">
        <v>262620.169999999</v>
      </c>
      <c r="I3890" s="31" t="s">
        <v>35</v>
      </c>
      <c r="J3890" s="30"/>
      <c r="K3890" s="31"/>
      <c r="L3890" s="30">
        <v>202607</v>
      </c>
      <c r="M3890" s="31"/>
      <c r="N3890" s="30">
        <v>202605</v>
      </c>
      <c r="O3890" s="31"/>
      <c r="P3890" s="30"/>
      <c r="Z3890" s="44"/>
      <c r="AA3890" s="44"/>
      <c r="AB3890" s="44"/>
    </row>
    <row r="3891" s="35" customFormat="1" customHeight="1" spans="1:28">
      <c r="A3891" s="30"/>
      <c r="B3891" s="38">
        <v>46149</v>
      </c>
      <c r="C3891" s="69" t="s">
        <v>24</v>
      </c>
      <c r="D3891" s="30" t="s">
        <v>33</v>
      </c>
      <c r="E3891" s="30" t="s">
        <v>894</v>
      </c>
      <c r="F3891" s="56"/>
      <c r="G3891" s="30">
        <v>120</v>
      </c>
      <c r="H3891" s="32">
        <v>262500.169999999</v>
      </c>
      <c r="I3891" s="31" t="s">
        <v>11</v>
      </c>
      <c r="J3891" s="30"/>
      <c r="K3891" s="31"/>
      <c r="L3891" s="30">
        <v>202605</v>
      </c>
      <c r="M3891" s="31"/>
      <c r="N3891" s="30">
        <v>202605</v>
      </c>
      <c r="O3891" s="31"/>
      <c r="P3891" s="30"/>
      <c r="Z3891" s="44"/>
      <c r="AA3891" s="44"/>
      <c r="AB3891" s="44"/>
    </row>
    <row r="3892" s="35" customFormat="1" customHeight="1" spans="1:28">
      <c r="A3892" s="30"/>
      <c r="B3892" s="38">
        <v>46149</v>
      </c>
      <c r="C3892" s="69" t="s">
        <v>24</v>
      </c>
      <c r="D3892" s="30" t="s">
        <v>386</v>
      </c>
      <c r="E3892" s="30" t="s">
        <v>387</v>
      </c>
      <c r="F3892" s="79">
        <v>349.74</v>
      </c>
      <c r="G3892" s="57"/>
      <c r="H3892" s="32">
        <v>262849.909999999</v>
      </c>
      <c r="I3892" s="31" t="s">
        <v>37</v>
      </c>
      <c r="J3892" s="30"/>
      <c r="K3892" s="31"/>
      <c r="L3892" s="30">
        <v>202607</v>
      </c>
      <c r="M3892" s="31"/>
      <c r="N3892" s="30">
        <v>202605</v>
      </c>
      <c r="O3892" s="31"/>
      <c r="P3892" s="30"/>
      <c r="Z3892" s="44"/>
      <c r="AA3892" s="44"/>
      <c r="AB3892" s="44"/>
    </row>
    <row r="3893" s="35" customFormat="1" customHeight="1" spans="1:28">
      <c r="A3893" s="30"/>
      <c r="B3893" s="38">
        <v>46149</v>
      </c>
      <c r="C3893" s="69" t="s">
        <v>24</v>
      </c>
      <c r="D3893" s="30" t="s">
        <v>404</v>
      </c>
      <c r="E3893" s="30" t="s">
        <v>895</v>
      </c>
      <c r="F3893" s="56">
        <v>248.16</v>
      </c>
      <c r="G3893" s="57"/>
      <c r="H3893" s="32">
        <v>263098.069999999</v>
      </c>
      <c r="I3893" s="31" t="s">
        <v>52</v>
      </c>
      <c r="J3893" s="30"/>
      <c r="K3893" s="31"/>
      <c r="L3893" s="30">
        <v>202605</v>
      </c>
      <c r="M3893" s="31"/>
      <c r="N3893" s="30">
        <v>202605</v>
      </c>
      <c r="O3893" s="31"/>
      <c r="P3893" s="30"/>
      <c r="Z3893" s="44"/>
      <c r="AA3893" s="44"/>
      <c r="AB3893" s="44"/>
    </row>
    <row r="3894" s="35" customFormat="1" customHeight="1" spans="1:28">
      <c r="A3894" s="30"/>
      <c r="B3894" s="38">
        <v>46150</v>
      </c>
      <c r="C3894" s="69" t="s">
        <v>24</v>
      </c>
      <c r="D3894" s="30" t="s">
        <v>404</v>
      </c>
      <c r="E3894" s="30" t="s">
        <v>895</v>
      </c>
      <c r="F3894" s="56">
        <v>368.28</v>
      </c>
      <c r="G3894" s="30"/>
      <c r="H3894" s="32">
        <v>263466.349999999</v>
      </c>
      <c r="I3894" s="31" t="s">
        <v>233</v>
      </c>
      <c r="J3894" s="30"/>
      <c r="K3894" s="31"/>
      <c r="L3894" s="30">
        <v>202605</v>
      </c>
      <c r="M3894" s="31"/>
      <c r="N3894" s="30">
        <v>202605</v>
      </c>
      <c r="O3894" s="31"/>
      <c r="P3894" s="30"/>
      <c r="Z3894" s="44"/>
      <c r="AA3894" s="44"/>
      <c r="AB3894" s="44"/>
    </row>
    <row r="3895" s="35" customFormat="1" customHeight="1" spans="1:28">
      <c r="A3895" s="30"/>
      <c r="B3895" s="38">
        <v>46151</v>
      </c>
      <c r="C3895" s="69" t="s">
        <v>24</v>
      </c>
      <c r="D3895" s="30" t="s">
        <v>404</v>
      </c>
      <c r="E3895" s="30" t="s">
        <v>895</v>
      </c>
      <c r="F3895" s="56">
        <v>516.38</v>
      </c>
      <c r="G3895" s="30"/>
      <c r="H3895" s="32">
        <v>263982.729999999</v>
      </c>
      <c r="I3895" s="31" t="s">
        <v>82</v>
      </c>
      <c r="J3895" s="30"/>
      <c r="K3895" s="31"/>
      <c r="L3895" s="30">
        <v>202605</v>
      </c>
      <c r="M3895" s="31"/>
      <c r="N3895" s="30">
        <v>202605</v>
      </c>
      <c r="O3895" s="31"/>
      <c r="P3895" s="30"/>
      <c r="Z3895" s="44"/>
      <c r="AA3895" s="44"/>
      <c r="AB3895" s="44"/>
    </row>
    <row r="3896" s="35" customFormat="1" customHeight="1" spans="1:28">
      <c r="A3896" s="30"/>
      <c r="B3896" s="38">
        <v>46149</v>
      </c>
      <c r="C3896" s="69" t="s">
        <v>24</v>
      </c>
      <c r="D3896" s="30" t="s">
        <v>404</v>
      </c>
      <c r="E3896" s="30" t="s">
        <v>896</v>
      </c>
      <c r="F3896" s="56">
        <v>49.28</v>
      </c>
      <c r="G3896" s="30"/>
      <c r="H3896" s="32">
        <v>264032.009999999</v>
      </c>
      <c r="I3896" s="31" t="s">
        <v>54</v>
      </c>
      <c r="J3896" s="30"/>
      <c r="K3896" s="31"/>
      <c r="L3896" s="30">
        <v>202605</v>
      </c>
      <c r="M3896" s="31"/>
      <c r="N3896" s="30">
        <v>202605</v>
      </c>
      <c r="O3896" s="31"/>
      <c r="P3896" s="30"/>
      <c r="Z3896" s="44"/>
      <c r="AA3896" s="44"/>
      <c r="AB3896" s="44"/>
    </row>
    <row r="3897" s="35" customFormat="1" customHeight="1" spans="1:28">
      <c r="A3897" s="30"/>
      <c r="B3897" s="38">
        <v>46150</v>
      </c>
      <c r="C3897" s="69" t="s">
        <v>24</v>
      </c>
      <c r="D3897" s="30" t="s">
        <v>404</v>
      </c>
      <c r="E3897" s="30" t="s">
        <v>896</v>
      </c>
      <c r="F3897" s="56">
        <v>496.06</v>
      </c>
      <c r="G3897" s="57"/>
      <c r="H3897" s="32">
        <v>264528.069999999</v>
      </c>
      <c r="I3897" s="31" t="s">
        <v>52</v>
      </c>
      <c r="J3897" s="30"/>
      <c r="K3897" s="31"/>
      <c r="L3897" s="30">
        <v>202605</v>
      </c>
      <c r="M3897" s="31"/>
      <c r="N3897" s="30">
        <v>202605</v>
      </c>
      <c r="O3897" s="31"/>
      <c r="P3897" s="30"/>
      <c r="Z3897" s="44"/>
      <c r="AA3897" s="44"/>
      <c r="AB3897" s="44"/>
    </row>
    <row r="3898" s="35" customFormat="1" customHeight="1" spans="1:28">
      <c r="A3898" s="30"/>
      <c r="B3898" s="38">
        <v>46151</v>
      </c>
      <c r="C3898" s="69" t="s">
        <v>24</v>
      </c>
      <c r="D3898" s="30" t="s">
        <v>404</v>
      </c>
      <c r="E3898" s="30" t="s">
        <v>896</v>
      </c>
      <c r="F3898" s="56">
        <v>149.77</v>
      </c>
      <c r="G3898" s="57"/>
      <c r="H3898" s="32">
        <v>264677.839999999</v>
      </c>
      <c r="I3898" s="31" t="s">
        <v>233</v>
      </c>
      <c r="J3898" s="30"/>
      <c r="K3898" s="31"/>
      <c r="L3898" s="30">
        <v>202605</v>
      </c>
      <c r="M3898" s="31"/>
      <c r="N3898" s="30">
        <v>202605</v>
      </c>
      <c r="O3898" s="31"/>
      <c r="P3898" s="30"/>
      <c r="Z3898" s="44"/>
      <c r="AA3898" s="44"/>
      <c r="AB3898" s="44"/>
    </row>
    <row r="3899" s="35" customFormat="1" customHeight="1" spans="1:28">
      <c r="A3899" s="30"/>
      <c r="B3899" s="38">
        <v>46150</v>
      </c>
      <c r="C3899" s="69" t="s">
        <v>24</v>
      </c>
      <c r="D3899" s="30" t="s">
        <v>33</v>
      </c>
      <c r="E3899" s="30" t="s">
        <v>862</v>
      </c>
      <c r="F3899" s="56"/>
      <c r="G3899" s="57">
        <v>1</v>
      </c>
      <c r="H3899" s="32">
        <v>264676.839999999</v>
      </c>
      <c r="I3899" s="31" t="s">
        <v>11</v>
      </c>
      <c r="J3899" s="30"/>
      <c r="K3899" s="31"/>
      <c r="L3899" s="30">
        <v>202605</v>
      </c>
      <c r="M3899" s="31"/>
      <c r="N3899" s="30">
        <v>202605</v>
      </c>
      <c r="O3899" s="31"/>
      <c r="P3899" s="30"/>
      <c r="Z3899" s="44"/>
      <c r="AA3899" s="44"/>
      <c r="AB3899" s="44"/>
    </row>
    <row r="3900" s="35" customFormat="1" customHeight="1" spans="1:28">
      <c r="A3900" s="30"/>
      <c r="B3900" s="38">
        <v>46150</v>
      </c>
      <c r="C3900" s="69" t="s">
        <v>24</v>
      </c>
      <c r="D3900" s="30" t="s">
        <v>386</v>
      </c>
      <c r="E3900" s="30" t="s">
        <v>387</v>
      </c>
      <c r="F3900" s="79">
        <v>453.87</v>
      </c>
      <c r="G3900" s="57"/>
      <c r="H3900" s="32">
        <v>265130.709999999</v>
      </c>
      <c r="I3900" s="31" t="s">
        <v>82</v>
      </c>
      <c r="J3900" s="30"/>
      <c r="K3900" s="31"/>
      <c r="L3900" s="30">
        <v>202607</v>
      </c>
      <c r="M3900" s="31"/>
      <c r="N3900" s="30">
        <v>202605</v>
      </c>
      <c r="O3900" s="31"/>
      <c r="P3900" s="30"/>
      <c r="Z3900" s="44"/>
      <c r="AA3900" s="44"/>
      <c r="AB3900" s="44"/>
    </row>
    <row r="3901" s="35" customFormat="1" customHeight="1" spans="1:28">
      <c r="A3901" s="30"/>
      <c r="B3901" s="38">
        <v>46153</v>
      </c>
      <c r="C3901" s="69" t="s">
        <v>24</v>
      </c>
      <c r="D3901" s="30" t="s">
        <v>386</v>
      </c>
      <c r="E3901" s="30" t="s">
        <v>387</v>
      </c>
      <c r="F3901" s="79">
        <v>23.96</v>
      </c>
      <c r="G3901" s="30"/>
      <c r="H3901" s="32">
        <v>265154.669999999</v>
      </c>
      <c r="I3901" s="31" t="s">
        <v>87</v>
      </c>
      <c r="J3901" s="30"/>
      <c r="K3901" s="31"/>
      <c r="L3901" s="30">
        <v>202607</v>
      </c>
      <c r="M3901" s="31"/>
      <c r="N3901" s="30">
        <v>202605</v>
      </c>
      <c r="O3901" s="31"/>
      <c r="P3901" s="30"/>
      <c r="Z3901" s="44"/>
      <c r="AA3901" s="44"/>
      <c r="AB3901" s="44"/>
    </row>
    <row r="3902" s="35" customFormat="1" customHeight="1" spans="1:28">
      <c r="A3902" s="30"/>
      <c r="B3902" s="38">
        <v>46153</v>
      </c>
      <c r="C3902" s="69" t="s">
        <v>24</v>
      </c>
      <c r="D3902" s="30" t="s">
        <v>386</v>
      </c>
      <c r="E3902" s="30" t="s">
        <v>387</v>
      </c>
      <c r="F3902" s="79">
        <v>403.89</v>
      </c>
      <c r="G3902" s="30"/>
      <c r="H3902" s="32">
        <v>265558.559999999</v>
      </c>
      <c r="I3902" s="31" t="s">
        <v>56</v>
      </c>
      <c r="J3902" s="30"/>
      <c r="K3902" s="31"/>
      <c r="L3902" s="30">
        <v>202607</v>
      </c>
      <c r="M3902" s="31"/>
      <c r="N3902" s="30">
        <v>202605</v>
      </c>
      <c r="O3902" s="31"/>
      <c r="P3902" s="30"/>
      <c r="Z3902" s="44"/>
      <c r="AA3902" s="44"/>
      <c r="AB3902" s="44"/>
    </row>
    <row r="3903" s="35" customFormat="1" customHeight="1" spans="1:28">
      <c r="A3903" s="30"/>
      <c r="B3903" s="38">
        <v>46153</v>
      </c>
      <c r="C3903" s="69" t="s">
        <v>24</v>
      </c>
      <c r="D3903" s="30" t="s">
        <v>33</v>
      </c>
      <c r="E3903" s="30" t="s">
        <v>897</v>
      </c>
      <c r="F3903" s="56">
        <v>0.23</v>
      </c>
      <c r="G3903" s="30"/>
      <c r="H3903" s="32">
        <v>265558.789999999</v>
      </c>
      <c r="I3903" s="31" t="s">
        <v>11</v>
      </c>
      <c r="J3903" s="30"/>
      <c r="K3903" s="31"/>
      <c r="L3903" s="30">
        <v>202605</v>
      </c>
      <c r="M3903" s="31"/>
      <c r="N3903" s="30">
        <v>202605</v>
      </c>
      <c r="O3903" s="31"/>
      <c r="P3903" s="30"/>
      <c r="Z3903" s="44"/>
      <c r="AA3903" s="44"/>
      <c r="AB3903" s="44"/>
    </row>
    <row r="3904" s="35" customFormat="1" customHeight="1" spans="1:28">
      <c r="A3904" s="30"/>
      <c r="B3904" s="38">
        <v>46154</v>
      </c>
      <c r="C3904" s="69" t="s">
        <v>24</v>
      </c>
      <c r="D3904" s="30" t="s">
        <v>33</v>
      </c>
      <c r="E3904" s="69" t="s">
        <v>897</v>
      </c>
      <c r="F3904" s="56">
        <v>0.48</v>
      </c>
      <c r="G3904" s="30"/>
      <c r="H3904" s="32">
        <v>265559.269999999</v>
      </c>
      <c r="I3904" s="31" t="s">
        <v>11</v>
      </c>
      <c r="J3904" s="30"/>
      <c r="K3904" s="31"/>
      <c r="L3904" s="30">
        <v>202605</v>
      </c>
      <c r="M3904" s="31"/>
      <c r="N3904" s="30">
        <v>202605</v>
      </c>
      <c r="O3904" s="31"/>
      <c r="P3904" s="30"/>
      <c r="Z3904" s="44"/>
      <c r="AA3904" s="44"/>
      <c r="AB3904" s="44"/>
    </row>
    <row r="3905" s="35" customFormat="1" customHeight="1" spans="1:28">
      <c r="A3905" s="30"/>
      <c r="B3905" s="38">
        <v>46155</v>
      </c>
      <c r="C3905" s="69" t="s">
        <v>24</v>
      </c>
      <c r="D3905" s="30" t="s">
        <v>386</v>
      </c>
      <c r="E3905" s="30" t="s">
        <v>387</v>
      </c>
      <c r="F3905" s="79">
        <v>32.57</v>
      </c>
      <c r="G3905" s="30"/>
      <c r="H3905" s="32">
        <v>265591.839999999</v>
      </c>
      <c r="I3905" s="31" t="s">
        <v>74</v>
      </c>
      <c r="J3905" s="30"/>
      <c r="K3905" s="31"/>
      <c r="L3905" s="30">
        <v>202607</v>
      </c>
      <c r="M3905" s="31"/>
      <c r="N3905" s="30">
        <v>202605</v>
      </c>
      <c r="O3905" s="31"/>
      <c r="P3905" s="30"/>
      <c r="Z3905" s="44"/>
      <c r="AA3905" s="44"/>
      <c r="AB3905" s="44"/>
    </row>
    <row r="3906" s="35" customFormat="1" customHeight="1" spans="1:28">
      <c r="A3906" s="30"/>
      <c r="B3906" s="38">
        <v>46156</v>
      </c>
      <c r="C3906" s="69" t="s">
        <v>24</v>
      </c>
      <c r="D3906" s="30" t="s">
        <v>386</v>
      </c>
      <c r="E3906" s="69" t="s">
        <v>387</v>
      </c>
      <c r="F3906" s="79">
        <v>142.83</v>
      </c>
      <c r="G3906" s="30"/>
      <c r="H3906" s="32">
        <v>265734.669999999</v>
      </c>
      <c r="I3906" s="31" t="s">
        <v>66</v>
      </c>
      <c r="J3906" s="30"/>
      <c r="K3906" s="31"/>
      <c r="L3906" s="30">
        <v>202607</v>
      </c>
      <c r="M3906" s="31"/>
      <c r="N3906" s="30">
        <v>202605</v>
      </c>
      <c r="O3906" s="31"/>
      <c r="P3906" s="30"/>
      <c r="Z3906" s="44"/>
      <c r="AA3906" s="44"/>
      <c r="AB3906" s="44"/>
    </row>
    <row r="3907" s="35" customFormat="1" customHeight="1" spans="1:28">
      <c r="A3907" s="30"/>
      <c r="B3907" s="38">
        <v>46156</v>
      </c>
      <c r="C3907" s="69" t="s">
        <v>24</v>
      </c>
      <c r="D3907" s="30" t="s">
        <v>33</v>
      </c>
      <c r="E3907" s="69" t="s">
        <v>898</v>
      </c>
      <c r="F3907" s="56"/>
      <c r="G3907" s="30">
        <v>47.73</v>
      </c>
      <c r="H3907" s="32">
        <v>265686.939999999</v>
      </c>
      <c r="I3907" s="31" t="s">
        <v>43</v>
      </c>
      <c r="J3907" s="30"/>
      <c r="K3907" s="31"/>
      <c r="L3907" s="30">
        <v>202606</v>
      </c>
      <c r="M3907" s="31"/>
      <c r="N3907" s="30">
        <v>202605</v>
      </c>
      <c r="O3907" s="31"/>
      <c r="P3907" s="30"/>
      <c r="Z3907" s="44"/>
      <c r="AA3907" s="44"/>
      <c r="AB3907" s="44"/>
    </row>
    <row r="3908" s="35" customFormat="1" customHeight="1" spans="1:28">
      <c r="A3908" s="30"/>
      <c r="B3908" s="38">
        <v>46157</v>
      </c>
      <c r="C3908" s="69" t="s">
        <v>24</v>
      </c>
      <c r="D3908" s="30" t="s">
        <v>33</v>
      </c>
      <c r="E3908" s="69" t="s">
        <v>395</v>
      </c>
      <c r="F3908" s="56">
        <v>8153</v>
      </c>
      <c r="G3908" s="30"/>
      <c r="H3908" s="32">
        <v>273839.939999999</v>
      </c>
      <c r="I3908" s="31"/>
      <c r="J3908" s="30"/>
      <c r="K3908" s="31"/>
      <c r="L3908" s="30">
        <v>202605</v>
      </c>
      <c r="M3908" s="69" t="s">
        <v>395</v>
      </c>
      <c r="N3908" s="30">
        <v>202605</v>
      </c>
      <c r="O3908" s="31"/>
      <c r="P3908" s="30"/>
      <c r="Z3908" s="44"/>
      <c r="AA3908" s="44"/>
      <c r="AB3908" s="44"/>
    </row>
    <row r="3909" s="35" customFormat="1" customHeight="1" spans="1:28">
      <c r="A3909" s="30"/>
      <c r="B3909" s="38">
        <v>46159</v>
      </c>
      <c r="C3909" s="69" t="s">
        <v>24</v>
      </c>
      <c r="D3909" s="30" t="s">
        <v>386</v>
      </c>
      <c r="E3909" s="30" t="s">
        <v>387</v>
      </c>
      <c r="F3909" s="79">
        <v>781.38</v>
      </c>
      <c r="G3909" s="30"/>
      <c r="H3909" s="32">
        <v>274621.319999999</v>
      </c>
      <c r="I3909" s="31" t="s">
        <v>114</v>
      </c>
      <c r="J3909" s="30"/>
      <c r="K3909" s="31"/>
      <c r="L3909" s="30">
        <v>202607</v>
      </c>
      <c r="M3909" s="31"/>
      <c r="N3909" s="30">
        <v>202605</v>
      </c>
      <c r="O3909" s="31"/>
      <c r="P3909" s="30"/>
      <c r="Z3909" s="44"/>
      <c r="AA3909" s="44"/>
      <c r="AB3909" s="44"/>
    </row>
    <row r="3910" s="35" customFormat="1" customHeight="1" spans="1:28">
      <c r="A3910" s="30"/>
      <c r="B3910" s="38">
        <v>46160</v>
      </c>
      <c r="C3910" s="69" t="s">
        <v>24</v>
      </c>
      <c r="D3910" s="30" t="s">
        <v>386</v>
      </c>
      <c r="E3910" s="30" t="s">
        <v>387</v>
      </c>
      <c r="F3910" s="79">
        <v>156.23</v>
      </c>
      <c r="G3910" s="30"/>
      <c r="H3910" s="32">
        <v>274777.549999999</v>
      </c>
      <c r="I3910" s="31" t="s">
        <v>52</v>
      </c>
      <c r="J3910" s="30"/>
      <c r="K3910" s="31"/>
      <c r="L3910" s="30">
        <v>202607</v>
      </c>
      <c r="M3910" s="31"/>
      <c r="N3910" s="30">
        <v>202605</v>
      </c>
      <c r="O3910" s="31"/>
      <c r="P3910" s="30"/>
      <c r="Z3910" s="44"/>
      <c r="AA3910" s="44"/>
      <c r="AB3910" s="44"/>
    </row>
    <row r="3911" s="35" customFormat="1" customHeight="1" spans="1:28">
      <c r="A3911" s="30"/>
      <c r="B3911" s="38">
        <v>46160</v>
      </c>
      <c r="C3911" s="69" t="s">
        <v>24</v>
      </c>
      <c r="D3911" s="30" t="s">
        <v>33</v>
      </c>
      <c r="E3911" s="30" t="s">
        <v>899</v>
      </c>
      <c r="F3911" s="56"/>
      <c r="G3911" s="57">
        <v>23625.01</v>
      </c>
      <c r="H3911" s="32">
        <v>251152.539999999</v>
      </c>
      <c r="I3911" s="31" t="s">
        <v>11</v>
      </c>
      <c r="J3911" s="30"/>
      <c r="K3911" s="31"/>
      <c r="L3911" s="30">
        <v>202605</v>
      </c>
      <c r="M3911" s="31"/>
      <c r="N3911" s="30">
        <v>202605</v>
      </c>
      <c r="O3911" s="31"/>
      <c r="P3911" s="30"/>
      <c r="Z3911" s="44"/>
      <c r="AA3911" s="44"/>
      <c r="AB3911" s="44"/>
    </row>
    <row r="3912" s="35" customFormat="1" customHeight="1" spans="1:28">
      <c r="A3912" s="30"/>
      <c r="B3912" s="38">
        <v>46161</v>
      </c>
      <c r="C3912" s="69" t="s">
        <v>24</v>
      </c>
      <c r="D3912" s="30" t="s">
        <v>386</v>
      </c>
      <c r="E3912" s="30" t="s">
        <v>387</v>
      </c>
      <c r="F3912" s="79">
        <v>4666.43</v>
      </c>
      <c r="G3912" s="30"/>
      <c r="H3912" s="32">
        <v>255818.969999999</v>
      </c>
      <c r="I3912" s="31" t="s">
        <v>76</v>
      </c>
      <c r="J3912" s="30"/>
      <c r="K3912" s="31"/>
      <c r="L3912" s="30">
        <v>202607</v>
      </c>
      <c r="M3912" s="31"/>
      <c r="N3912" s="30">
        <v>202605</v>
      </c>
      <c r="O3912" s="31"/>
      <c r="P3912" s="30"/>
      <c r="Z3912" s="44"/>
      <c r="AA3912" s="44"/>
      <c r="AB3912" s="44"/>
    </row>
    <row r="3913" s="35" customFormat="1" customHeight="1" spans="1:28">
      <c r="A3913" s="30"/>
      <c r="B3913" s="38">
        <v>46162</v>
      </c>
      <c r="C3913" s="69" t="s">
        <v>24</v>
      </c>
      <c r="D3913" s="30" t="s">
        <v>386</v>
      </c>
      <c r="E3913" s="69" t="s">
        <v>387</v>
      </c>
      <c r="F3913" s="79">
        <v>229.46</v>
      </c>
      <c r="G3913" s="30"/>
      <c r="H3913" s="32">
        <v>256048.429999999</v>
      </c>
      <c r="I3913" s="31" t="s">
        <v>54</v>
      </c>
      <c r="J3913" s="30"/>
      <c r="K3913" s="31"/>
      <c r="L3913" s="30">
        <v>202607</v>
      </c>
      <c r="M3913" s="31"/>
      <c r="N3913" s="30">
        <v>202605</v>
      </c>
      <c r="O3913" s="31"/>
      <c r="P3913" s="30"/>
      <c r="Z3913" s="44"/>
      <c r="AA3913" s="44"/>
      <c r="AB3913" s="44"/>
    </row>
    <row r="3914" s="35" customFormat="1" customHeight="1" spans="1:28">
      <c r="A3914" s="30"/>
      <c r="B3914" s="38">
        <v>46163</v>
      </c>
      <c r="C3914" s="69" t="s">
        <v>24</v>
      </c>
      <c r="D3914" s="30" t="s">
        <v>33</v>
      </c>
      <c r="E3914" s="30" t="s">
        <v>855</v>
      </c>
      <c r="F3914" s="56"/>
      <c r="G3914" s="57">
        <v>1843.75</v>
      </c>
      <c r="H3914" s="32">
        <v>254204.679999999</v>
      </c>
      <c r="I3914" s="31" t="s">
        <v>11</v>
      </c>
      <c r="J3914" s="30"/>
      <c r="K3914" s="31"/>
      <c r="L3914" s="30">
        <v>202605</v>
      </c>
      <c r="M3914" s="31"/>
      <c r="N3914" s="30">
        <v>202605</v>
      </c>
      <c r="O3914" s="31"/>
      <c r="P3914" s="30"/>
      <c r="Z3914" s="44"/>
      <c r="AA3914" s="44"/>
      <c r="AB3914" s="44"/>
    </row>
    <row r="3915" s="35" customFormat="1" customHeight="1" spans="1:28">
      <c r="A3915" s="30"/>
      <c r="B3915" s="38">
        <v>46163</v>
      </c>
      <c r="C3915" s="69" t="s">
        <v>24</v>
      </c>
      <c r="D3915" s="30" t="s">
        <v>33</v>
      </c>
      <c r="E3915" s="30" t="s">
        <v>854</v>
      </c>
      <c r="F3915" s="56"/>
      <c r="G3915" s="57">
        <v>2750</v>
      </c>
      <c r="H3915" s="32">
        <v>251454.679999999</v>
      </c>
      <c r="I3915" s="31" t="s">
        <v>11</v>
      </c>
      <c r="J3915" s="30"/>
      <c r="K3915" s="31"/>
      <c r="L3915" s="30">
        <v>202605</v>
      </c>
      <c r="M3915" s="31"/>
      <c r="N3915" s="30">
        <v>202605</v>
      </c>
      <c r="O3915" s="31"/>
      <c r="P3915" s="30"/>
      <c r="Z3915" s="44"/>
      <c r="AA3915" s="44"/>
      <c r="AB3915" s="44"/>
    </row>
    <row r="3916" s="35" customFormat="1" customHeight="1" spans="1:28">
      <c r="A3916" s="30"/>
      <c r="B3916" s="38">
        <v>46164</v>
      </c>
      <c r="C3916" s="69" t="s">
        <v>24</v>
      </c>
      <c r="D3916" s="30" t="s">
        <v>386</v>
      </c>
      <c r="E3916" s="30" t="s">
        <v>387</v>
      </c>
      <c r="F3916" s="79">
        <v>53.98</v>
      </c>
      <c r="G3916" s="30"/>
      <c r="H3916" s="32">
        <v>251508.659999999</v>
      </c>
      <c r="I3916" s="31" t="s">
        <v>78</v>
      </c>
      <c r="J3916" s="30"/>
      <c r="K3916" s="31"/>
      <c r="L3916" s="30">
        <v>202607</v>
      </c>
      <c r="M3916" s="31"/>
      <c r="N3916" s="30">
        <v>202605</v>
      </c>
      <c r="O3916" s="31"/>
      <c r="P3916" s="30"/>
      <c r="Z3916" s="44"/>
      <c r="AA3916" s="44"/>
      <c r="AB3916" s="44"/>
    </row>
    <row r="3917" s="35" customFormat="1" customHeight="1" spans="1:28">
      <c r="A3917" s="30"/>
      <c r="B3917" s="38">
        <v>46164</v>
      </c>
      <c r="C3917" s="69" t="s">
        <v>24</v>
      </c>
      <c r="D3917" s="30" t="s">
        <v>393</v>
      </c>
      <c r="E3917" s="69" t="s">
        <v>419</v>
      </c>
      <c r="F3917" s="56">
        <v>47132.59</v>
      </c>
      <c r="G3917" s="30"/>
      <c r="H3917" s="32">
        <v>298641.249999999</v>
      </c>
      <c r="I3917" s="31" t="s">
        <v>114</v>
      </c>
      <c r="J3917" s="30"/>
      <c r="K3917" s="31"/>
      <c r="L3917" s="30">
        <v>202605</v>
      </c>
      <c r="M3917" s="31"/>
      <c r="N3917" s="30">
        <v>202605</v>
      </c>
      <c r="O3917" s="31"/>
      <c r="P3917" s="30"/>
      <c r="Z3917" s="44"/>
      <c r="AA3917" s="44"/>
      <c r="AB3917" s="44"/>
    </row>
    <row r="3918" s="35" customFormat="1" customHeight="1" spans="1:28">
      <c r="A3918" s="30"/>
      <c r="B3918" s="38">
        <v>46164</v>
      </c>
      <c r="C3918" s="69" t="s">
        <v>24</v>
      </c>
      <c r="D3918" s="30" t="s">
        <v>33</v>
      </c>
      <c r="E3918" s="69" t="s">
        <v>848</v>
      </c>
      <c r="F3918" s="56"/>
      <c r="G3918" s="30">
        <v>118</v>
      </c>
      <c r="H3918" s="32">
        <v>298523.249999999</v>
      </c>
      <c r="I3918" s="31" t="s">
        <v>11</v>
      </c>
      <c r="J3918" s="30"/>
      <c r="K3918" s="31"/>
      <c r="L3918" s="30">
        <v>202605</v>
      </c>
      <c r="M3918" s="31"/>
      <c r="N3918" s="30">
        <v>202605</v>
      </c>
      <c r="O3918" s="31"/>
      <c r="P3918" s="30"/>
      <c r="Z3918" s="44"/>
      <c r="AA3918" s="44"/>
      <c r="AB3918" s="44"/>
    </row>
    <row r="3919" s="35" customFormat="1" customHeight="1" spans="1:28">
      <c r="A3919" s="30"/>
      <c r="B3919" s="38">
        <v>46164</v>
      </c>
      <c r="C3919" s="69" t="s">
        <v>24</v>
      </c>
      <c r="D3919" s="30" t="s">
        <v>33</v>
      </c>
      <c r="E3919" s="30" t="s">
        <v>887</v>
      </c>
      <c r="F3919" s="56"/>
      <c r="G3919" s="57">
        <v>42033.42</v>
      </c>
      <c r="H3919" s="32">
        <v>256489.829999999</v>
      </c>
      <c r="I3919" s="31" t="s">
        <v>11</v>
      </c>
      <c r="J3919" s="30"/>
      <c r="K3919" s="31"/>
      <c r="L3919" s="30">
        <v>202605</v>
      </c>
      <c r="M3919" s="31"/>
      <c r="N3919" s="30">
        <v>202605</v>
      </c>
      <c r="O3919" s="31"/>
      <c r="P3919" s="30"/>
      <c r="Z3919" s="44"/>
      <c r="AA3919" s="44"/>
      <c r="AB3919" s="44"/>
    </row>
    <row r="3920" s="35" customFormat="1" customHeight="1" spans="1:28">
      <c r="A3920" s="30"/>
      <c r="B3920" s="38">
        <v>46164</v>
      </c>
      <c r="C3920" s="69" t="s">
        <v>24</v>
      </c>
      <c r="D3920" s="30" t="s">
        <v>33</v>
      </c>
      <c r="E3920" s="30" t="s">
        <v>888</v>
      </c>
      <c r="F3920" s="56"/>
      <c r="G3920" s="57">
        <v>2644.62</v>
      </c>
      <c r="H3920" s="32">
        <v>253845.209999999</v>
      </c>
      <c r="I3920" s="31" t="s">
        <v>11</v>
      </c>
      <c r="J3920" s="30"/>
      <c r="K3920" s="31"/>
      <c r="L3920" s="30">
        <v>202605</v>
      </c>
      <c r="M3920" s="31"/>
      <c r="N3920" s="30">
        <v>202605</v>
      </c>
      <c r="O3920" s="31"/>
      <c r="P3920" s="30"/>
      <c r="Z3920" s="44"/>
      <c r="AA3920" s="44"/>
      <c r="AB3920" s="44"/>
    </row>
    <row r="3921" s="35" customFormat="1" customHeight="1" spans="1:28">
      <c r="A3921" s="30"/>
      <c r="B3921" s="38">
        <v>46164</v>
      </c>
      <c r="C3921" s="69" t="s">
        <v>24</v>
      </c>
      <c r="D3921" s="30" t="s">
        <v>33</v>
      </c>
      <c r="E3921" s="30" t="s">
        <v>900</v>
      </c>
      <c r="F3921" s="56"/>
      <c r="G3921" s="57">
        <v>4417.35</v>
      </c>
      <c r="H3921" s="32">
        <v>249427.859999999</v>
      </c>
      <c r="I3921" s="31" t="s">
        <v>11</v>
      </c>
      <c r="J3921" s="30"/>
      <c r="K3921" s="31"/>
      <c r="L3921" s="30">
        <v>202605</v>
      </c>
      <c r="M3921" s="31"/>
      <c r="N3921" s="30">
        <v>202605</v>
      </c>
      <c r="O3921" s="31"/>
      <c r="P3921" s="30"/>
      <c r="Z3921" s="44"/>
      <c r="AA3921" s="44"/>
      <c r="AB3921" s="44"/>
    </row>
    <row r="3922" s="35" customFormat="1" customHeight="1" spans="1:28">
      <c r="A3922" s="30"/>
      <c r="B3922" s="38">
        <v>46164</v>
      </c>
      <c r="C3922" s="69" t="s">
        <v>24</v>
      </c>
      <c r="D3922" s="30" t="s">
        <v>33</v>
      </c>
      <c r="E3922" s="69" t="s">
        <v>901</v>
      </c>
      <c r="F3922" s="56"/>
      <c r="G3922" s="57">
        <v>94244.64</v>
      </c>
      <c r="H3922" s="32">
        <v>155183.219999999</v>
      </c>
      <c r="I3922" s="31" t="s">
        <v>11</v>
      </c>
      <c r="J3922" s="30"/>
      <c r="K3922" s="31"/>
      <c r="L3922" s="30">
        <v>202605</v>
      </c>
      <c r="M3922" s="31"/>
      <c r="N3922" s="30">
        <v>202605</v>
      </c>
      <c r="O3922" s="31"/>
      <c r="P3922" s="30"/>
      <c r="Z3922" s="44"/>
      <c r="AA3922" s="44"/>
      <c r="AB3922" s="44"/>
    </row>
    <row r="3923" s="35" customFormat="1" customHeight="1" spans="1:28">
      <c r="A3923" s="30"/>
      <c r="B3923" s="38">
        <v>46167</v>
      </c>
      <c r="C3923" s="69" t="s">
        <v>24</v>
      </c>
      <c r="D3923" s="30" t="s">
        <v>33</v>
      </c>
      <c r="E3923" s="30" t="s">
        <v>902</v>
      </c>
      <c r="F3923" s="56">
        <v>366</v>
      </c>
      <c r="G3923" s="57"/>
      <c r="H3923" s="32">
        <v>155549.219999999</v>
      </c>
      <c r="I3923" s="31"/>
      <c r="J3923" s="30"/>
      <c r="K3923" s="31"/>
      <c r="L3923" s="30"/>
      <c r="M3923" s="30" t="s">
        <v>902</v>
      </c>
      <c r="N3923" s="30">
        <v>202605</v>
      </c>
      <c r="O3923" s="31"/>
      <c r="P3923" s="30"/>
      <c r="Z3923" s="44"/>
      <c r="AA3923" s="44"/>
      <c r="AB3923" s="44"/>
    </row>
    <row r="3924" s="35" customFormat="1" customHeight="1" spans="1:28">
      <c r="A3924" s="30"/>
      <c r="B3924" s="38">
        <v>46167</v>
      </c>
      <c r="C3924" s="69" t="s">
        <v>24</v>
      </c>
      <c r="D3924" s="30" t="s">
        <v>404</v>
      </c>
      <c r="E3924" s="30" t="s">
        <v>903</v>
      </c>
      <c r="F3924" s="56">
        <v>194.11</v>
      </c>
      <c r="G3924" s="57"/>
      <c r="H3924" s="32">
        <v>155743.329999999</v>
      </c>
      <c r="I3924" s="31" t="s">
        <v>52</v>
      </c>
      <c r="J3924" s="30"/>
      <c r="K3924" s="31"/>
      <c r="L3924" s="30">
        <v>202605</v>
      </c>
      <c r="M3924" s="31"/>
      <c r="N3924" s="30">
        <v>202605</v>
      </c>
      <c r="O3924" s="31"/>
      <c r="P3924" s="30"/>
      <c r="Z3924" s="44"/>
      <c r="AA3924" s="44"/>
      <c r="AB3924" s="44"/>
    </row>
    <row r="3925" s="35" customFormat="1" customHeight="1" spans="1:28">
      <c r="A3925" s="30"/>
      <c r="B3925" s="38">
        <v>46167</v>
      </c>
      <c r="C3925" s="69" t="s">
        <v>24</v>
      </c>
      <c r="D3925" s="30" t="s">
        <v>404</v>
      </c>
      <c r="E3925" s="30" t="s">
        <v>904</v>
      </c>
      <c r="F3925" s="56">
        <v>44</v>
      </c>
      <c r="G3925" s="30"/>
      <c r="H3925" s="32">
        <v>155787.329999999</v>
      </c>
      <c r="I3925" s="31" t="s">
        <v>52</v>
      </c>
      <c r="J3925" s="30"/>
      <c r="K3925" s="31"/>
      <c r="L3925" s="30">
        <v>202605</v>
      </c>
      <c r="M3925" s="31"/>
      <c r="N3925" s="30">
        <v>202605</v>
      </c>
      <c r="O3925" s="31"/>
      <c r="P3925" s="30"/>
      <c r="Z3925" s="44"/>
      <c r="AA3925" s="44"/>
      <c r="AB3925" s="44"/>
    </row>
    <row r="3926" s="35" customFormat="1" customHeight="1" spans="1:28">
      <c r="A3926" s="30"/>
      <c r="B3926" s="38">
        <v>46168</v>
      </c>
      <c r="C3926" s="69" t="s">
        <v>24</v>
      </c>
      <c r="D3926" s="30" t="s">
        <v>33</v>
      </c>
      <c r="E3926" s="30" t="s">
        <v>400</v>
      </c>
      <c r="F3926" s="56"/>
      <c r="G3926" s="57">
        <v>11602.24</v>
      </c>
      <c r="H3926" s="32">
        <v>144185.089999999</v>
      </c>
      <c r="I3926" s="31" t="s">
        <v>11</v>
      </c>
      <c r="J3926" s="30"/>
      <c r="K3926" s="31"/>
      <c r="L3926" s="30">
        <v>202605</v>
      </c>
      <c r="M3926" s="31"/>
      <c r="N3926" s="30">
        <v>202605</v>
      </c>
      <c r="O3926" s="31"/>
      <c r="P3926" s="30"/>
      <c r="Z3926" s="44"/>
      <c r="AA3926" s="44"/>
      <c r="AB3926" s="44"/>
    </row>
    <row r="3927" s="35" customFormat="1" customHeight="1" spans="1:28">
      <c r="A3927" s="30"/>
      <c r="B3927" s="38">
        <v>46168</v>
      </c>
      <c r="C3927" s="69" t="s">
        <v>24</v>
      </c>
      <c r="D3927" s="30" t="s">
        <v>33</v>
      </c>
      <c r="E3927" s="30" t="s">
        <v>400</v>
      </c>
      <c r="F3927" s="56"/>
      <c r="G3927" s="30">
        <v>518.31</v>
      </c>
      <c r="H3927" s="32">
        <v>143666.779999999</v>
      </c>
      <c r="I3927" s="31" t="s">
        <v>82</v>
      </c>
      <c r="J3927" s="30"/>
      <c r="K3927" s="31"/>
      <c r="L3927" s="30">
        <v>202605</v>
      </c>
      <c r="M3927" s="31"/>
      <c r="N3927" s="30">
        <v>202605</v>
      </c>
      <c r="O3927" s="31"/>
      <c r="P3927" s="30"/>
      <c r="Z3927" s="44"/>
      <c r="AA3927" s="44"/>
      <c r="AB3927" s="44"/>
    </row>
    <row r="3928" s="35" customFormat="1" customHeight="1" spans="1:28">
      <c r="A3928" s="30"/>
      <c r="B3928" s="38">
        <v>46168</v>
      </c>
      <c r="C3928" s="69" t="s">
        <v>24</v>
      </c>
      <c r="D3928" s="30" t="s">
        <v>33</v>
      </c>
      <c r="E3928" s="30" t="s">
        <v>400</v>
      </c>
      <c r="F3928" s="56"/>
      <c r="G3928" s="57">
        <v>222.02</v>
      </c>
      <c r="H3928" s="32">
        <v>143444.759999999</v>
      </c>
      <c r="I3928" s="31" t="s">
        <v>35</v>
      </c>
      <c r="J3928" s="30"/>
      <c r="K3928" s="31"/>
      <c r="L3928" s="30">
        <v>202605</v>
      </c>
      <c r="M3928" s="31"/>
      <c r="N3928" s="30">
        <v>202605</v>
      </c>
      <c r="O3928" s="31"/>
      <c r="P3928" s="30"/>
      <c r="Z3928" s="44"/>
      <c r="AA3928" s="44"/>
      <c r="AB3928" s="44"/>
    </row>
    <row r="3929" s="35" customFormat="1" customHeight="1" spans="1:28">
      <c r="A3929" s="30"/>
      <c r="B3929" s="38">
        <v>46168</v>
      </c>
      <c r="C3929" s="69" t="s">
        <v>24</v>
      </c>
      <c r="D3929" s="30" t="s">
        <v>33</v>
      </c>
      <c r="E3929" s="30" t="s">
        <v>400</v>
      </c>
      <c r="F3929" s="56"/>
      <c r="G3929" s="57">
        <v>680.26</v>
      </c>
      <c r="H3929" s="32">
        <v>142764.499999999</v>
      </c>
      <c r="I3929" s="31" t="s">
        <v>39</v>
      </c>
      <c r="J3929" s="30"/>
      <c r="K3929" s="31"/>
      <c r="L3929" s="30">
        <v>202605</v>
      </c>
      <c r="M3929" s="31"/>
      <c r="N3929" s="30">
        <v>202605</v>
      </c>
      <c r="O3929" s="31"/>
      <c r="P3929" s="30"/>
      <c r="Z3929" s="44"/>
      <c r="AA3929" s="44"/>
      <c r="AB3929" s="44"/>
    </row>
    <row r="3930" s="35" customFormat="1" customHeight="1" spans="1:28">
      <c r="A3930" s="30"/>
      <c r="B3930" s="38">
        <v>46168</v>
      </c>
      <c r="C3930" s="69" t="s">
        <v>24</v>
      </c>
      <c r="D3930" s="30" t="s">
        <v>33</v>
      </c>
      <c r="E3930" s="30" t="s">
        <v>400</v>
      </c>
      <c r="F3930" s="56"/>
      <c r="G3930" s="57">
        <v>222.61</v>
      </c>
      <c r="H3930" s="32">
        <v>142541.889999999</v>
      </c>
      <c r="I3930" s="31" t="s">
        <v>87</v>
      </c>
      <c r="J3930" s="30"/>
      <c r="K3930" s="31"/>
      <c r="L3930" s="30">
        <v>202605</v>
      </c>
      <c r="M3930" s="31"/>
      <c r="N3930" s="30">
        <v>202605</v>
      </c>
      <c r="O3930" s="31"/>
      <c r="P3930" s="30"/>
      <c r="Z3930" s="44"/>
      <c r="AA3930" s="44"/>
      <c r="AB3930" s="44"/>
    </row>
    <row r="3931" s="35" customFormat="1" customHeight="1" spans="1:28">
      <c r="A3931" s="30"/>
      <c r="B3931" s="38">
        <v>46168</v>
      </c>
      <c r="C3931" s="69" t="s">
        <v>24</v>
      </c>
      <c r="D3931" s="30" t="s">
        <v>33</v>
      </c>
      <c r="E3931" s="30" t="s">
        <v>400</v>
      </c>
      <c r="F3931" s="56"/>
      <c r="G3931" s="57">
        <v>1305.84</v>
      </c>
      <c r="H3931" s="32">
        <v>141236.049999999</v>
      </c>
      <c r="I3931" s="31" t="s">
        <v>114</v>
      </c>
      <c r="J3931" s="30"/>
      <c r="K3931" s="31"/>
      <c r="L3931" s="30">
        <v>202605</v>
      </c>
      <c r="M3931" s="31"/>
      <c r="N3931" s="30">
        <v>202605</v>
      </c>
      <c r="O3931" s="31"/>
      <c r="P3931" s="30"/>
      <c r="Z3931" s="44"/>
      <c r="AA3931" s="44"/>
      <c r="AB3931" s="44"/>
    </row>
    <row r="3932" s="35" customFormat="1" customHeight="1" spans="1:28">
      <c r="A3932" s="30"/>
      <c r="B3932" s="38">
        <v>46171</v>
      </c>
      <c r="C3932" s="69" t="s">
        <v>24</v>
      </c>
      <c r="D3932" s="30" t="s">
        <v>393</v>
      </c>
      <c r="E3932" s="30" t="s">
        <v>419</v>
      </c>
      <c r="F3932" s="56">
        <v>12828.72</v>
      </c>
      <c r="G3932" s="30"/>
      <c r="H3932" s="32">
        <v>154064.769999999</v>
      </c>
      <c r="I3932" s="31" t="s">
        <v>99</v>
      </c>
      <c r="J3932" s="30"/>
      <c r="K3932" s="31"/>
      <c r="L3932" s="30">
        <v>202605</v>
      </c>
      <c r="M3932" s="31"/>
      <c r="N3932" s="30">
        <v>202605</v>
      </c>
      <c r="O3932" s="31"/>
      <c r="P3932" s="30"/>
      <c r="Z3932" s="44"/>
      <c r="AA3932" s="44"/>
      <c r="AB3932" s="44"/>
    </row>
    <row r="3933" s="35" customFormat="1" customHeight="1" spans="1:28">
      <c r="A3933" s="30"/>
      <c r="B3933" s="38">
        <v>46171</v>
      </c>
      <c r="C3933" s="69" t="s">
        <v>24</v>
      </c>
      <c r="D3933" s="30" t="s">
        <v>393</v>
      </c>
      <c r="E3933" s="30" t="s">
        <v>419</v>
      </c>
      <c r="F3933" s="79">
        <v>50550.68</v>
      </c>
      <c r="G3933" s="30"/>
      <c r="H3933" s="32">
        <v>204615.449999999</v>
      </c>
      <c r="I3933" s="31" t="s">
        <v>66</v>
      </c>
      <c r="J3933" s="30"/>
      <c r="K3933" s="31"/>
      <c r="L3933" s="30">
        <v>202605</v>
      </c>
      <c r="M3933" s="31"/>
      <c r="N3933" s="30">
        <v>202605</v>
      </c>
      <c r="O3933" s="31"/>
      <c r="P3933" s="30"/>
      <c r="Z3933" s="44"/>
      <c r="AA3933" s="44"/>
      <c r="AB3933" s="44"/>
    </row>
    <row r="3934" s="35" customFormat="1" customHeight="1" spans="1:28">
      <c r="A3934" s="30"/>
      <c r="B3934" s="38">
        <v>46171</v>
      </c>
      <c r="C3934" s="69" t="s">
        <v>24</v>
      </c>
      <c r="D3934" s="30" t="s">
        <v>393</v>
      </c>
      <c r="E3934" s="30" t="s">
        <v>419</v>
      </c>
      <c r="F3934" s="56">
        <v>43034.57</v>
      </c>
      <c r="G3934" s="30"/>
      <c r="H3934" s="32">
        <v>247650.019999999</v>
      </c>
      <c r="I3934" s="31" t="s">
        <v>54</v>
      </c>
      <c r="J3934" s="30"/>
      <c r="K3934" s="31"/>
      <c r="L3934" s="30">
        <v>202605</v>
      </c>
      <c r="M3934" s="31"/>
      <c r="N3934" s="30">
        <v>202605</v>
      </c>
      <c r="O3934" s="31"/>
      <c r="P3934" s="30"/>
      <c r="Z3934" s="44"/>
      <c r="AA3934" s="44"/>
      <c r="AB3934" s="44"/>
    </row>
    <row r="3935" s="35" customFormat="1" customHeight="1" spans="1:28">
      <c r="A3935" s="30"/>
      <c r="B3935" s="38">
        <v>46171</v>
      </c>
      <c r="C3935" s="69" t="s">
        <v>24</v>
      </c>
      <c r="D3935" s="30" t="s">
        <v>33</v>
      </c>
      <c r="E3935" s="30" t="s">
        <v>412</v>
      </c>
      <c r="F3935" s="56">
        <v>11770</v>
      </c>
      <c r="G3935" s="30"/>
      <c r="H3935" s="32">
        <v>259420.019999999</v>
      </c>
      <c r="I3935" s="31"/>
      <c r="J3935" s="30"/>
      <c r="K3935" s="31"/>
      <c r="L3935" s="30"/>
      <c r="M3935" s="30" t="s">
        <v>412</v>
      </c>
      <c r="N3935" s="30">
        <v>202605</v>
      </c>
      <c r="O3935" s="31"/>
      <c r="P3935" s="30"/>
      <c r="Z3935" s="44"/>
      <c r="AA3935" s="44"/>
      <c r="AB3935" s="44"/>
    </row>
    <row r="3936" s="35" customFormat="1" customHeight="1" spans="1:28">
      <c r="A3936" s="30"/>
      <c r="B3936" s="38">
        <v>46171</v>
      </c>
      <c r="C3936" s="69" t="s">
        <v>24</v>
      </c>
      <c r="D3936" s="30" t="s">
        <v>420</v>
      </c>
      <c r="E3936" s="69" t="s">
        <v>421</v>
      </c>
      <c r="F3936" s="56">
        <v>341.1</v>
      </c>
      <c r="G3936" s="30"/>
      <c r="H3936" s="32">
        <v>259761.119999999</v>
      </c>
      <c r="I3936" s="31" t="s">
        <v>74</v>
      </c>
      <c r="J3936" s="30"/>
      <c r="K3936" s="31"/>
      <c r="L3936" s="30">
        <v>202605</v>
      </c>
      <c r="M3936" s="31"/>
      <c r="N3936" s="30">
        <v>202605</v>
      </c>
      <c r="O3936" s="31"/>
      <c r="P3936" s="30"/>
      <c r="Z3936" s="44"/>
      <c r="AA3936" s="44"/>
      <c r="AB3936" s="44"/>
    </row>
    <row r="3937" s="35" customFormat="1" customHeight="1" spans="1:28">
      <c r="A3937" s="30"/>
      <c r="B3937" s="38">
        <v>46174</v>
      </c>
      <c r="C3937" s="69" t="s">
        <v>24</v>
      </c>
      <c r="D3937" s="30" t="s">
        <v>33</v>
      </c>
      <c r="E3937" s="30" t="s">
        <v>693</v>
      </c>
      <c r="F3937" s="56"/>
      <c r="G3937" s="30">
        <v>160</v>
      </c>
      <c r="H3937" s="32">
        <v>259601.119999999</v>
      </c>
      <c r="I3937" s="31" t="s">
        <v>11</v>
      </c>
      <c r="J3937" s="30"/>
      <c r="K3937" s="31"/>
      <c r="L3937" s="30">
        <v>202605</v>
      </c>
      <c r="M3937" s="31"/>
      <c r="N3937" s="30">
        <v>202606</v>
      </c>
      <c r="O3937" s="31"/>
      <c r="P3937" s="30"/>
      <c r="Z3937" s="44"/>
      <c r="AA3937" s="44"/>
      <c r="AB3937" s="44"/>
    </row>
    <row r="3938" s="35" customFormat="1" customHeight="1" spans="1:28">
      <c r="A3938" s="30"/>
      <c r="B3938" s="38">
        <v>46176</v>
      </c>
      <c r="C3938" s="69" t="s">
        <v>24</v>
      </c>
      <c r="D3938" s="30" t="s">
        <v>404</v>
      </c>
      <c r="E3938" s="30" t="s">
        <v>905</v>
      </c>
      <c r="F3938" s="79">
        <v>1038.5</v>
      </c>
      <c r="G3938" s="30"/>
      <c r="H3938" s="32">
        <v>260639.619999999</v>
      </c>
      <c r="I3938" s="31" t="s">
        <v>66</v>
      </c>
      <c r="J3938" s="30"/>
      <c r="K3938" s="31"/>
      <c r="L3938" s="30">
        <v>202605</v>
      </c>
      <c r="M3938" s="31"/>
      <c r="N3938" s="30">
        <v>202606</v>
      </c>
      <c r="O3938" s="31"/>
      <c r="P3938" s="30"/>
      <c r="Z3938" s="44"/>
      <c r="AA3938" s="44"/>
      <c r="AB3938" s="44"/>
    </row>
    <row r="3939" s="35" customFormat="1" customHeight="1" spans="1:28">
      <c r="A3939" s="30"/>
      <c r="B3939" s="38">
        <v>46178</v>
      </c>
      <c r="C3939" s="69" t="s">
        <v>24</v>
      </c>
      <c r="D3939" s="30" t="s">
        <v>33</v>
      </c>
      <c r="E3939" s="30" t="s">
        <v>400</v>
      </c>
      <c r="F3939" s="56"/>
      <c r="G3939" s="30">
        <v>469.5</v>
      </c>
      <c r="H3939" s="32">
        <v>260170.119999999</v>
      </c>
      <c r="I3939" s="31" t="s">
        <v>114</v>
      </c>
      <c r="J3939" s="30"/>
      <c r="K3939" s="31"/>
      <c r="L3939" s="30">
        <v>202606</v>
      </c>
      <c r="M3939" s="31"/>
      <c r="N3939" s="30">
        <v>202606</v>
      </c>
      <c r="O3939" s="31"/>
      <c r="P3939" s="30"/>
      <c r="Z3939" s="44"/>
      <c r="AA3939" s="44"/>
      <c r="AB3939" s="44"/>
    </row>
    <row r="3940" s="35" customFormat="1" customHeight="1" spans="1:28">
      <c r="A3940" s="30"/>
      <c r="B3940" s="38">
        <v>46178</v>
      </c>
      <c r="C3940" s="69" t="s">
        <v>24</v>
      </c>
      <c r="D3940" s="30" t="s">
        <v>33</v>
      </c>
      <c r="E3940" s="30" t="s">
        <v>400</v>
      </c>
      <c r="F3940" s="56"/>
      <c r="G3940" s="57">
        <v>312.25</v>
      </c>
      <c r="H3940" s="32">
        <v>259857.869999999</v>
      </c>
      <c r="I3940" s="31" t="s">
        <v>82</v>
      </c>
      <c r="J3940" s="30"/>
      <c r="K3940" s="31"/>
      <c r="L3940" s="30">
        <v>202606</v>
      </c>
      <c r="M3940" s="31"/>
      <c r="N3940" s="30">
        <v>202606</v>
      </c>
      <c r="O3940" s="31"/>
      <c r="P3940" s="30"/>
      <c r="Z3940" s="44"/>
      <c r="AA3940" s="44"/>
      <c r="AB3940" s="44"/>
    </row>
    <row r="3941" s="35" customFormat="1" customHeight="1" spans="1:28">
      <c r="A3941" s="30"/>
      <c r="B3941" s="38">
        <v>46178</v>
      </c>
      <c r="C3941" s="69" t="s">
        <v>24</v>
      </c>
      <c r="D3941" s="30" t="s">
        <v>33</v>
      </c>
      <c r="E3941" s="30" t="s">
        <v>906</v>
      </c>
      <c r="F3941" s="56"/>
      <c r="G3941" s="57">
        <v>3.9</v>
      </c>
      <c r="H3941" s="32">
        <v>259853.969999999</v>
      </c>
      <c r="I3941" s="31" t="s">
        <v>43</v>
      </c>
      <c r="J3941" s="30"/>
      <c r="K3941" s="31"/>
      <c r="L3941" s="30">
        <v>202606</v>
      </c>
      <c r="M3941" s="31"/>
      <c r="N3941" s="30">
        <v>202606</v>
      </c>
      <c r="O3941" s="31"/>
      <c r="P3941" s="30"/>
      <c r="Z3941" s="44"/>
      <c r="AA3941" s="44"/>
      <c r="AB3941" s="44"/>
    </row>
    <row r="3942" s="35" customFormat="1" customHeight="1" spans="1:28">
      <c r="A3942" s="30"/>
      <c r="B3942" s="38">
        <v>46181</v>
      </c>
      <c r="C3942" s="69" t="s">
        <v>24</v>
      </c>
      <c r="D3942" s="30" t="s">
        <v>404</v>
      </c>
      <c r="E3942" s="30" t="s">
        <v>907</v>
      </c>
      <c r="F3942" s="56">
        <v>754.69</v>
      </c>
      <c r="G3942" s="30"/>
      <c r="H3942" s="32">
        <v>260608.659999999</v>
      </c>
      <c r="I3942" s="31" t="s">
        <v>233</v>
      </c>
      <c r="J3942" s="30"/>
      <c r="K3942" s="31"/>
      <c r="L3942" s="30">
        <v>202605</v>
      </c>
      <c r="M3942" s="31"/>
      <c r="N3942" s="30">
        <v>202606</v>
      </c>
      <c r="O3942" s="31"/>
      <c r="P3942" s="30"/>
      <c r="Z3942" s="44"/>
      <c r="AA3942" s="44"/>
      <c r="AB3942" s="44"/>
    </row>
    <row r="3943" s="35" customFormat="1" customHeight="1" spans="1:28">
      <c r="A3943" s="30"/>
      <c r="B3943" s="38">
        <v>46184</v>
      </c>
      <c r="C3943" s="69" t="s">
        <v>24</v>
      </c>
      <c r="D3943" s="30" t="s">
        <v>417</v>
      </c>
      <c r="E3943" s="30" t="s">
        <v>893</v>
      </c>
      <c r="F3943" s="56">
        <v>4546.74</v>
      </c>
      <c r="G3943" s="30"/>
      <c r="H3943" s="32">
        <v>265155.399999999</v>
      </c>
      <c r="I3943" s="31" t="s">
        <v>76</v>
      </c>
      <c r="J3943" s="30"/>
      <c r="K3943" s="31"/>
      <c r="L3943" s="30">
        <v>202605</v>
      </c>
      <c r="M3943" s="31"/>
      <c r="N3943" s="30">
        <v>202606</v>
      </c>
      <c r="O3943" s="31"/>
      <c r="P3943" s="30"/>
      <c r="Z3943" s="44"/>
      <c r="AA3943" s="44"/>
      <c r="AB3943" s="44"/>
    </row>
    <row r="3944" s="35" customFormat="1" customHeight="1" spans="1:28">
      <c r="A3944" s="30"/>
      <c r="B3944" s="38">
        <v>46187</v>
      </c>
      <c r="C3944" s="69" t="s">
        <v>24</v>
      </c>
      <c r="D3944" s="30" t="s">
        <v>33</v>
      </c>
      <c r="E3944" s="30" t="s">
        <v>908</v>
      </c>
      <c r="F3944" s="56"/>
      <c r="G3944" s="57">
        <v>23343.17</v>
      </c>
      <c r="H3944" s="32">
        <v>241812.229999999</v>
      </c>
      <c r="I3944" s="31" t="s">
        <v>11</v>
      </c>
      <c r="J3944" s="30"/>
      <c r="K3944" s="31"/>
      <c r="L3944" s="30">
        <v>202606</v>
      </c>
      <c r="M3944" s="31"/>
      <c r="N3944" s="30">
        <v>202606</v>
      </c>
      <c r="O3944" s="31"/>
      <c r="P3944" s="30"/>
      <c r="Z3944" s="44"/>
      <c r="AA3944" s="44"/>
      <c r="AB3944" s="44"/>
    </row>
    <row r="3945" s="35" customFormat="1" customHeight="1" spans="1:28">
      <c r="A3945" s="30"/>
      <c r="B3945" s="38">
        <v>46187</v>
      </c>
      <c r="C3945" s="69" t="s">
        <v>24</v>
      </c>
      <c r="D3945" s="30" t="s">
        <v>33</v>
      </c>
      <c r="E3945" s="69" t="s">
        <v>909</v>
      </c>
      <c r="F3945" s="56"/>
      <c r="G3945" s="30">
        <v>231.38</v>
      </c>
      <c r="H3945" s="32">
        <v>241580.849999999</v>
      </c>
      <c r="I3945" s="31" t="s">
        <v>11</v>
      </c>
      <c r="J3945" s="30"/>
      <c r="K3945" s="31"/>
      <c r="L3945" s="30">
        <v>202606</v>
      </c>
      <c r="M3945" s="31"/>
      <c r="N3945" s="30">
        <v>202606</v>
      </c>
      <c r="O3945" s="31"/>
      <c r="P3945" s="30"/>
      <c r="Z3945" s="44"/>
      <c r="AA3945" s="44"/>
      <c r="AB3945" s="44"/>
    </row>
    <row r="3946" s="35" customFormat="1" customHeight="1" spans="1:28">
      <c r="A3946" s="30"/>
      <c r="B3946" s="38">
        <v>46190</v>
      </c>
      <c r="C3946" s="69" t="s">
        <v>24</v>
      </c>
      <c r="D3946" s="30" t="s">
        <v>33</v>
      </c>
      <c r="E3946" s="30" t="s">
        <v>910</v>
      </c>
      <c r="F3946" s="56">
        <v>776</v>
      </c>
      <c r="G3946" s="30"/>
      <c r="H3946" s="32">
        <v>242356.849999999</v>
      </c>
      <c r="I3946" s="31"/>
      <c r="J3946" s="30"/>
      <c r="K3946" s="31"/>
      <c r="L3946" s="30"/>
      <c r="M3946" s="30" t="s">
        <v>910</v>
      </c>
      <c r="N3946" s="30">
        <v>202606</v>
      </c>
      <c r="O3946" s="31"/>
      <c r="P3946" s="30"/>
      <c r="Z3946" s="44"/>
      <c r="AA3946" s="44"/>
      <c r="AB3946" s="44"/>
    </row>
    <row r="3947" s="35" customFormat="1" customHeight="1" spans="1:28">
      <c r="A3947" s="30"/>
      <c r="B3947" s="38">
        <v>46203</v>
      </c>
      <c r="C3947" s="69" t="s">
        <v>24</v>
      </c>
      <c r="D3947" s="30" t="s">
        <v>393</v>
      </c>
      <c r="E3947" s="30" t="s">
        <v>911</v>
      </c>
      <c r="F3947" s="56">
        <v>111102.61</v>
      </c>
      <c r="G3947" s="30"/>
      <c r="H3947" s="32">
        <v>353459.459999999</v>
      </c>
      <c r="I3947" s="31" t="s">
        <v>54</v>
      </c>
      <c r="J3947" s="30"/>
      <c r="K3947" s="31"/>
      <c r="L3947" s="30">
        <v>202606</v>
      </c>
      <c r="M3947" s="31"/>
      <c r="N3947" s="30">
        <v>202606</v>
      </c>
      <c r="O3947" s="31"/>
      <c r="P3947" s="30"/>
      <c r="Z3947" s="44"/>
      <c r="AA3947" s="44"/>
      <c r="AB3947" s="44"/>
    </row>
    <row r="3948" s="35" customFormat="1" customHeight="1" spans="1:28">
      <c r="A3948" s="30"/>
      <c r="B3948" s="38">
        <v>46191</v>
      </c>
      <c r="C3948" s="69" t="s">
        <v>24</v>
      </c>
      <c r="D3948" s="30" t="s">
        <v>33</v>
      </c>
      <c r="E3948" s="30" t="s">
        <v>863</v>
      </c>
      <c r="F3948" s="56">
        <v>16701</v>
      </c>
      <c r="G3948" s="30"/>
      <c r="H3948" s="32">
        <v>370160.459999999</v>
      </c>
      <c r="I3948" s="31"/>
      <c r="J3948" s="30"/>
      <c r="K3948" s="31"/>
      <c r="L3948" s="30"/>
      <c r="M3948" s="31" t="s">
        <v>863</v>
      </c>
      <c r="N3948" s="30">
        <v>202606</v>
      </c>
      <c r="O3948" s="31"/>
      <c r="P3948" s="30"/>
      <c r="Z3948" s="44"/>
      <c r="AA3948" s="44"/>
      <c r="AB3948" s="44"/>
    </row>
    <row r="3949" s="35" customFormat="1" customHeight="1" spans="1:28">
      <c r="A3949" s="30"/>
      <c r="B3949" s="38">
        <v>46194</v>
      </c>
      <c r="C3949" s="69" t="s">
        <v>24</v>
      </c>
      <c r="D3949" s="30" t="s">
        <v>33</v>
      </c>
      <c r="E3949" s="30" t="s">
        <v>787</v>
      </c>
      <c r="F3949" s="56">
        <v>34.52</v>
      </c>
      <c r="G3949" s="30"/>
      <c r="H3949" s="32">
        <v>370194.98</v>
      </c>
      <c r="I3949" s="31" t="s">
        <v>11</v>
      </c>
      <c r="J3949" s="30"/>
      <c r="K3949" s="31"/>
      <c r="L3949" s="30">
        <v>202606</v>
      </c>
      <c r="M3949" s="31"/>
      <c r="N3949" s="30">
        <v>202606</v>
      </c>
      <c r="O3949" s="31"/>
      <c r="P3949" s="30"/>
      <c r="Z3949" s="44"/>
      <c r="AA3949" s="44"/>
      <c r="AB3949" s="44"/>
    </row>
    <row r="3950" s="35" customFormat="1" customHeight="1" spans="1:28">
      <c r="A3950" s="30"/>
      <c r="B3950" s="38">
        <v>46194</v>
      </c>
      <c r="C3950" s="69" t="s">
        <v>24</v>
      </c>
      <c r="D3950" s="30" t="s">
        <v>33</v>
      </c>
      <c r="E3950" s="69" t="s">
        <v>855</v>
      </c>
      <c r="F3950" s="56"/>
      <c r="G3950" s="57">
        <v>1843.75</v>
      </c>
      <c r="H3950" s="32">
        <v>368351.23</v>
      </c>
      <c r="I3950" s="31" t="s">
        <v>11</v>
      </c>
      <c r="J3950" s="30"/>
      <c r="K3950" s="31"/>
      <c r="L3950" s="30">
        <v>202606</v>
      </c>
      <c r="M3950" s="31"/>
      <c r="N3950" s="30">
        <v>202606</v>
      </c>
      <c r="O3950" s="31"/>
      <c r="P3950" s="30"/>
      <c r="Z3950" s="44"/>
      <c r="AA3950" s="44"/>
      <c r="AB3950" s="44"/>
    </row>
    <row r="3951" s="35" customFormat="1" customHeight="1" spans="1:28">
      <c r="A3951" s="30"/>
      <c r="B3951" s="38">
        <v>46194</v>
      </c>
      <c r="C3951" s="69" t="s">
        <v>24</v>
      </c>
      <c r="D3951" s="30" t="s">
        <v>33</v>
      </c>
      <c r="E3951" s="30" t="s">
        <v>854</v>
      </c>
      <c r="F3951" s="56"/>
      <c r="G3951" s="57">
        <v>2841.67</v>
      </c>
      <c r="H3951" s="32">
        <v>365509.56</v>
      </c>
      <c r="I3951" s="31" t="s">
        <v>11</v>
      </c>
      <c r="J3951" s="30"/>
      <c r="K3951" s="31"/>
      <c r="L3951" s="30">
        <v>202606</v>
      </c>
      <c r="M3951" s="31"/>
      <c r="N3951" s="30">
        <v>202606</v>
      </c>
      <c r="O3951" s="31"/>
      <c r="P3951" s="30"/>
      <c r="Z3951" s="44"/>
      <c r="AA3951" s="44"/>
      <c r="AB3951" s="44"/>
    </row>
    <row r="3952" s="35" customFormat="1" customHeight="1" spans="1:28">
      <c r="A3952" s="30"/>
      <c r="B3952" s="38">
        <v>46195</v>
      </c>
      <c r="C3952" s="69" t="s">
        <v>24</v>
      </c>
      <c r="D3952" s="30" t="s">
        <v>33</v>
      </c>
      <c r="E3952" s="30" t="s">
        <v>912</v>
      </c>
      <c r="F3952" s="56">
        <v>918.03</v>
      </c>
      <c r="G3952" s="30"/>
      <c r="H3952" s="32">
        <v>366427.59</v>
      </c>
      <c r="I3952" s="31" t="s">
        <v>54</v>
      </c>
      <c r="J3952" s="30"/>
      <c r="K3952" s="31"/>
      <c r="L3952" s="30">
        <v>202607</v>
      </c>
      <c r="M3952" s="31"/>
      <c r="N3952" s="30">
        <v>202606</v>
      </c>
      <c r="O3952" s="31"/>
      <c r="P3952" s="30"/>
      <c r="Z3952" s="44"/>
      <c r="AA3952" s="44"/>
      <c r="AB3952" s="44"/>
    </row>
    <row r="3953" s="35" customFormat="1" customHeight="1" spans="1:28">
      <c r="A3953" s="30"/>
      <c r="B3953" s="38">
        <v>46195</v>
      </c>
      <c r="C3953" s="69" t="s">
        <v>24</v>
      </c>
      <c r="D3953" s="30" t="s">
        <v>33</v>
      </c>
      <c r="E3953" s="69" t="s">
        <v>913</v>
      </c>
      <c r="F3953" s="56">
        <v>33.5</v>
      </c>
      <c r="G3953" s="30"/>
      <c r="H3953" s="32">
        <v>366461.09</v>
      </c>
      <c r="I3953" s="31" t="s">
        <v>54</v>
      </c>
      <c r="J3953" s="30"/>
      <c r="K3953" s="31"/>
      <c r="L3953" s="30">
        <v>202606</v>
      </c>
      <c r="M3953" s="31"/>
      <c r="N3953" s="30">
        <v>202606</v>
      </c>
      <c r="O3953" s="31"/>
      <c r="P3953" s="30"/>
      <c r="Z3953" s="44"/>
      <c r="AA3953" s="44"/>
      <c r="AB3953" s="44"/>
    </row>
    <row r="3954" s="35" customFormat="1" customHeight="1" spans="1:28">
      <c r="A3954" s="30"/>
      <c r="B3954" s="38">
        <v>46195</v>
      </c>
      <c r="C3954" s="69" t="s">
        <v>24</v>
      </c>
      <c r="D3954" s="30" t="s">
        <v>33</v>
      </c>
      <c r="E3954" s="30" t="s">
        <v>914</v>
      </c>
      <c r="F3954" s="56">
        <v>200.82</v>
      </c>
      <c r="G3954" s="30"/>
      <c r="H3954" s="32">
        <v>366661.91</v>
      </c>
      <c r="I3954" s="31" t="s">
        <v>54</v>
      </c>
      <c r="J3954" s="30"/>
      <c r="K3954" s="31"/>
      <c r="L3954" s="30">
        <v>202606</v>
      </c>
      <c r="M3954" s="31"/>
      <c r="N3954" s="30">
        <v>202606</v>
      </c>
      <c r="O3954" s="31"/>
      <c r="P3954" s="30"/>
      <c r="Z3954" s="44"/>
      <c r="AA3954" s="44"/>
      <c r="AB3954" s="44"/>
    </row>
    <row r="3955" s="35" customFormat="1" customHeight="1" spans="1:28">
      <c r="A3955" s="30"/>
      <c r="B3955" s="38">
        <v>46181</v>
      </c>
      <c r="C3955" s="69" t="s">
        <v>24</v>
      </c>
      <c r="D3955" s="30" t="s">
        <v>404</v>
      </c>
      <c r="E3955" s="69" t="s">
        <v>915</v>
      </c>
      <c r="F3955" s="56">
        <v>221.23</v>
      </c>
      <c r="G3955" s="30"/>
      <c r="H3955" s="32">
        <v>366883.14</v>
      </c>
      <c r="I3955" s="31" t="s">
        <v>66</v>
      </c>
      <c r="J3955" s="30"/>
      <c r="K3955" s="31"/>
      <c r="L3955" s="30">
        <v>202606</v>
      </c>
      <c r="M3955" s="31"/>
      <c r="N3955" s="30">
        <v>202606</v>
      </c>
      <c r="O3955" s="31"/>
      <c r="P3955" s="30"/>
      <c r="Z3955" s="44"/>
      <c r="AA3955" s="44"/>
      <c r="AB3955" s="44"/>
    </row>
    <row r="3956" s="35" customFormat="1" customHeight="1" spans="1:28">
      <c r="A3956" s="30"/>
      <c r="B3956" s="38">
        <v>46181</v>
      </c>
      <c r="C3956" s="69" t="s">
        <v>24</v>
      </c>
      <c r="D3956" s="30" t="s">
        <v>404</v>
      </c>
      <c r="E3956" s="69" t="s">
        <v>915</v>
      </c>
      <c r="F3956" s="56">
        <v>60.98</v>
      </c>
      <c r="G3956" s="30"/>
      <c r="H3956" s="32">
        <v>366944.12</v>
      </c>
      <c r="I3956" s="31" t="s">
        <v>52</v>
      </c>
      <c r="J3956" s="30"/>
      <c r="K3956" s="31"/>
      <c r="L3956" s="30">
        <v>202606</v>
      </c>
      <c r="M3956" s="31"/>
      <c r="N3956" s="30">
        <v>202606</v>
      </c>
      <c r="O3956" s="31"/>
      <c r="P3956" s="30"/>
      <c r="Z3956" s="44"/>
      <c r="AA3956" s="44"/>
      <c r="AB3956" s="44"/>
    </row>
    <row r="3957" s="35" customFormat="1" customHeight="1" spans="1:28">
      <c r="A3957" s="30"/>
      <c r="B3957" s="38">
        <v>46181</v>
      </c>
      <c r="C3957" s="69" t="s">
        <v>24</v>
      </c>
      <c r="D3957" s="30" t="s">
        <v>404</v>
      </c>
      <c r="E3957" s="69" t="s">
        <v>915</v>
      </c>
      <c r="F3957" s="56">
        <v>835.27</v>
      </c>
      <c r="G3957" s="30"/>
      <c r="H3957" s="32">
        <v>367779.39</v>
      </c>
      <c r="I3957" s="31" t="s">
        <v>233</v>
      </c>
      <c r="J3957" s="30"/>
      <c r="K3957" s="31"/>
      <c r="L3957" s="30">
        <v>202606</v>
      </c>
      <c r="M3957" s="31"/>
      <c r="N3957" s="30">
        <v>202606</v>
      </c>
      <c r="O3957" s="31"/>
      <c r="P3957" s="30"/>
      <c r="Z3957" s="44"/>
      <c r="AA3957" s="44"/>
      <c r="AB3957" s="44"/>
    </row>
    <row r="3958" s="35" customFormat="1" customHeight="1" spans="1:28">
      <c r="A3958" s="30"/>
      <c r="B3958" s="38">
        <v>46181</v>
      </c>
      <c r="C3958" s="69" t="s">
        <v>24</v>
      </c>
      <c r="D3958" s="30" t="s">
        <v>404</v>
      </c>
      <c r="E3958" s="69" t="s">
        <v>915</v>
      </c>
      <c r="F3958" s="56">
        <v>21.91</v>
      </c>
      <c r="G3958" s="30"/>
      <c r="H3958" s="32">
        <v>367801.3</v>
      </c>
      <c r="I3958" s="31" t="s">
        <v>82</v>
      </c>
      <c r="J3958" s="30"/>
      <c r="K3958" s="31"/>
      <c r="L3958" s="30">
        <v>202606</v>
      </c>
      <c r="M3958" s="31"/>
      <c r="N3958" s="30">
        <v>202606</v>
      </c>
      <c r="O3958" s="31"/>
      <c r="P3958" s="30"/>
      <c r="Z3958" s="44"/>
      <c r="AA3958" s="44"/>
      <c r="AB3958" s="44"/>
    </row>
    <row r="3959" s="35" customFormat="1" customHeight="1" spans="1:28">
      <c r="A3959" s="30"/>
      <c r="B3959" s="38">
        <v>46196</v>
      </c>
      <c r="C3959" s="69" t="s">
        <v>24</v>
      </c>
      <c r="D3959" s="30" t="s">
        <v>33</v>
      </c>
      <c r="E3959" s="30" t="s">
        <v>414</v>
      </c>
      <c r="F3959" s="56">
        <v>1437.6</v>
      </c>
      <c r="G3959" s="30"/>
      <c r="H3959" s="32">
        <v>369238.9</v>
      </c>
      <c r="I3959" s="31" t="s">
        <v>97</v>
      </c>
      <c r="J3959" s="30"/>
      <c r="K3959" s="31"/>
      <c r="L3959" s="30">
        <v>202606</v>
      </c>
      <c r="M3959" s="31"/>
      <c r="N3959" s="30">
        <v>202606</v>
      </c>
      <c r="O3959" s="31"/>
      <c r="P3959" s="30"/>
      <c r="Z3959" s="44"/>
      <c r="AA3959" s="44"/>
      <c r="AB3959" s="44"/>
    </row>
    <row r="3960" s="35" customFormat="1" customHeight="1" spans="1:28">
      <c r="A3960" s="30"/>
      <c r="B3960" s="38">
        <v>46197</v>
      </c>
      <c r="C3960" s="69" t="s">
        <v>24</v>
      </c>
      <c r="D3960" s="30" t="s">
        <v>33</v>
      </c>
      <c r="E3960" s="69" t="s">
        <v>848</v>
      </c>
      <c r="F3960" s="56"/>
      <c r="G3960" s="57">
        <v>118</v>
      </c>
      <c r="H3960" s="32">
        <v>369120.9</v>
      </c>
      <c r="I3960" s="31" t="s">
        <v>11</v>
      </c>
      <c r="J3960" s="30"/>
      <c r="K3960" s="31"/>
      <c r="L3960" s="30">
        <v>202606</v>
      </c>
      <c r="M3960" s="31"/>
      <c r="N3960" s="30">
        <v>202606</v>
      </c>
      <c r="O3960" s="31"/>
      <c r="P3960" s="30"/>
      <c r="Z3960" s="44"/>
      <c r="AA3960" s="44"/>
      <c r="AB3960" s="44"/>
    </row>
    <row r="3961" s="35" customFormat="1" customHeight="1" spans="1:28">
      <c r="A3961" s="30"/>
      <c r="B3961" s="38">
        <v>46197</v>
      </c>
      <c r="C3961" s="69" t="s">
        <v>24</v>
      </c>
      <c r="D3961" s="30" t="s">
        <v>33</v>
      </c>
      <c r="E3961" s="30" t="s">
        <v>887</v>
      </c>
      <c r="F3961" s="56"/>
      <c r="G3961" s="57">
        <v>42033.42</v>
      </c>
      <c r="H3961" s="32">
        <v>327087.48</v>
      </c>
      <c r="I3961" s="31" t="s">
        <v>11</v>
      </c>
      <c r="J3961" s="30"/>
      <c r="K3961" s="31"/>
      <c r="L3961" s="30">
        <v>202606</v>
      </c>
      <c r="M3961" s="31"/>
      <c r="N3961" s="30">
        <v>202606</v>
      </c>
      <c r="O3961" s="31"/>
      <c r="P3961" s="30"/>
      <c r="Z3961" s="44"/>
      <c r="AA3961" s="44"/>
      <c r="AB3961" s="44"/>
    </row>
    <row r="3962" s="35" customFormat="1" customHeight="1" spans="1:28">
      <c r="A3962" s="30"/>
      <c r="B3962" s="38">
        <v>46197</v>
      </c>
      <c r="C3962" s="69" t="s">
        <v>24</v>
      </c>
      <c r="D3962" s="30" t="s">
        <v>33</v>
      </c>
      <c r="E3962" s="30" t="s">
        <v>916</v>
      </c>
      <c r="F3962" s="56"/>
      <c r="G3962" s="57">
        <v>2724.76</v>
      </c>
      <c r="H3962" s="32">
        <v>324362.72</v>
      </c>
      <c r="I3962" s="31" t="s">
        <v>11</v>
      </c>
      <c r="J3962" s="30"/>
      <c r="K3962" s="31"/>
      <c r="L3962" s="30">
        <v>202606</v>
      </c>
      <c r="M3962" s="31"/>
      <c r="N3962" s="30">
        <v>202606</v>
      </c>
      <c r="O3962" s="31"/>
      <c r="P3962" s="30"/>
      <c r="Z3962" s="44"/>
      <c r="AA3962" s="44"/>
      <c r="AB3962" s="44"/>
    </row>
    <row r="3963" s="35" customFormat="1" customHeight="1" spans="1:28">
      <c r="A3963" s="30"/>
      <c r="B3963" s="38">
        <v>46197</v>
      </c>
      <c r="C3963" s="69" t="s">
        <v>24</v>
      </c>
      <c r="D3963" s="30" t="s">
        <v>33</v>
      </c>
      <c r="E3963" s="30" t="s">
        <v>900</v>
      </c>
      <c r="F3963" s="56"/>
      <c r="G3963" s="57">
        <v>4417.35</v>
      </c>
      <c r="H3963" s="32">
        <v>319945.37</v>
      </c>
      <c r="I3963" s="31" t="s">
        <v>11</v>
      </c>
      <c r="J3963" s="30"/>
      <c r="K3963" s="31"/>
      <c r="L3963" s="30">
        <v>202606</v>
      </c>
      <c r="M3963" s="31"/>
      <c r="N3963" s="30">
        <v>202606</v>
      </c>
      <c r="O3963" s="31"/>
      <c r="P3963" s="30"/>
      <c r="Z3963" s="44"/>
      <c r="AA3963" s="44"/>
      <c r="AB3963" s="44"/>
    </row>
    <row r="3964" s="35" customFormat="1" customHeight="1" spans="1:28">
      <c r="A3964" s="30"/>
      <c r="B3964" s="38">
        <v>46197</v>
      </c>
      <c r="C3964" s="69" t="s">
        <v>24</v>
      </c>
      <c r="D3964" s="30" t="s">
        <v>33</v>
      </c>
      <c r="E3964" s="30" t="s">
        <v>917</v>
      </c>
      <c r="F3964" s="56"/>
      <c r="G3964" s="57">
        <v>96168</v>
      </c>
      <c r="H3964" s="32">
        <v>223777.37</v>
      </c>
      <c r="I3964" s="31" t="s">
        <v>11</v>
      </c>
      <c r="J3964" s="30"/>
      <c r="K3964" s="31"/>
      <c r="L3964" s="30">
        <v>202606</v>
      </c>
      <c r="M3964" s="31"/>
      <c r="N3964" s="30">
        <v>202606</v>
      </c>
      <c r="O3964" s="31"/>
      <c r="P3964" s="30"/>
      <c r="Z3964" s="44"/>
      <c r="AA3964" s="44"/>
      <c r="AB3964" s="44"/>
    </row>
    <row r="3965" s="35" customFormat="1" customHeight="1" spans="1:28">
      <c r="A3965" s="30"/>
      <c r="B3965" s="38">
        <v>46198</v>
      </c>
      <c r="C3965" s="69" t="s">
        <v>24</v>
      </c>
      <c r="D3965" s="30" t="s">
        <v>404</v>
      </c>
      <c r="E3965" s="30" t="s">
        <v>918</v>
      </c>
      <c r="F3965" s="56">
        <v>54.47</v>
      </c>
      <c r="G3965" s="57"/>
      <c r="H3965" s="32">
        <v>223831.84</v>
      </c>
      <c r="I3965" s="31" t="s">
        <v>82</v>
      </c>
      <c r="J3965" s="30"/>
      <c r="K3965" s="31"/>
      <c r="L3965" s="30">
        <v>202606</v>
      </c>
      <c r="M3965" s="31"/>
      <c r="N3965" s="30">
        <v>202606</v>
      </c>
      <c r="O3965" s="31"/>
      <c r="P3965" s="30"/>
      <c r="Z3965" s="44"/>
      <c r="AA3965" s="44"/>
      <c r="AB3965" s="44"/>
    </row>
    <row r="3966" s="35" customFormat="1" customHeight="1" spans="1:28">
      <c r="A3966" s="30"/>
      <c r="B3966" s="38">
        <v>46203</v>
      </c>
      <c r="C3966" s="69" t="s">
        <v>24</v>
      </c>
      <c r="D3966" s="30" t="s">
        <v>33</v>
      </c>
      <c r="E3966" s="69" t="s">
        <v>919</v>
      </c>
      <c r="F3966" s="56">
        <v>322.15</v>
      </c>
      <c r="G3966" s="30"/>
      <c r="H3966" s="32">
        <v>224153.99</v>
      </c>
      <c r="I3966" s="31" t="s">
        <v>54</v>
      </c>
      <c r="J3966" s="30"/>
      <c r="K3966" s="31"/>
      <c r="L3966" s="30">
        <v>202607</v>
      </c>
      <c r="M3966" s="31"/>
      <c r="N3966" s="30">
        <v>202606</v>
      </c>
      <c r="O3966" s="31"/>
      <c r="P3966" s="30"/>
      <c r="Z3966" s="44"/>
      <c r="AA3966" s="44"/>
      <c r="AB3966" s="44"/>
    </row>
    <row r="3967" s="35" customFormat="1" customHeight="1" spans="1:28">
      <c r="A3967" s="30"/>
      <c r="B3967" s="38">
        <v>46203</v>
      </c>
      <c r="C3967" s="69" t="s">
        <v>24</v>
      </c>
      <c r="D3967" s="30" t="s">
        <v>33</v>
      </c>
      <c r="E3967" s="69" t="s">
        <v>920</v>
      </c>
      <c r="F3967" s="56">
        <v>5400</v>
      </c>
      <c r="G3967" s="30"/>
      <c r="H3967" s="32">
        <v>229553.99</v>
      </c>
      <c r="I3967" s="31"/>
      <c r="J3967" s="30"/>
      <c r="K3967" s="31"/>
      <c r="L3967" s="30"/>
      <c r="M3967" s="31" t="s">
        <v>920</v>
      </c>
      <c r="N3967" s="30">
        <v>202606</v>
      </c>
      <c r="O3967" s="31"/>
      <c r="P3967" s="30"/>
      <c r="Z3967" s="44"/>
      <c r="AA3967" s="44"/>
      <c r="AB3967" s="44"/>
    </row>
    <row r="3968" s="35" customFormat="1" customHeight="1" spans="1:28">
      <c r="A3968" s="30"/>
      <c r="B3968" s="38"/>
      <c r="C3968" s="69"/>
      <c r="D3968" s="30" t="s">
        <v>33</v>
      </c>
      <c r="E3968" s="30" t="s">
        <v>920</v>
      </c>
      <c r="F3968" s="78">
        <v>1100</v>
      </c>
      <c r="G3968" s="30"/>
      <c r="H3968" s="32"/>
      <c r="I3968" s="31" t="s">
        <v>72</v>
      </c>
      <c r="J3968" s="30"/>
      <c r="K3968" s="31"/>
      <c r="L3968" s="29">
        <v>202608</v>
      </c>
      <c r="M3968" s="31" t="s">
        <v>920</v>
      </c>
      <c r="N3968" s="30"/>
      <c r="O3968" s="31"/>
      <c r="P3968" s="30"/>
      <c r="Z3968" s="44"/>
      <c r="AA3968" s="44"/>
      <c r="AB3968" s="44"/>
    </row>
    <row r="3969" s="35" customFormat="1" customHeight="1" spans="1:28">
      <c r="A3969" s="30"/>
      <c r="B3969" s="38">
        <v>46203</v>
      </c>
      <c r="C3969" s="69" t="s">
        <v>24</v>
      </c>
      <c r="D3969" s="30" t="s">
        <v>420</v>
      </c>
      <c r="E3969" s="30" t="s">
        <v>421</v>
      </c>
      <c r="F3969" s="56">
        <v>357.2</v>
      </c>
      <c r="G3969" s="30"/>
      <c r="H3969" s="32">
        <v>229911.189999999</v>
      </c>
      <c r="I3969" s="31" t="s">
        <v>74</v>
      </c>
      <c r="J3969" s="30"/>
      <c r="K3969" s="31"/>
      <c r="L3969" s="30">
        <v>202606</v>
      </c>
      <c r="M3969" s="31"/>
      <c r="N3969" s="30">
        <v>202606</v>
      </c>
      <c r="O3969" s="31"/>
      <c r="P3969" s="30"/>
      <c r="Z3969" s="44"/>
      <c r="AA3969" s="44"/>
      <c r="AB3969" s="44"/>
    </row>
    <row r="3970" s="35" customFormat="1" customHeight="1" spans="1:28">
      <c r="A3970" s="30"/>
      <c r="B3970" s="38">
        <v>46203</v>
      </c>
      <c r="C3970" s="69" t="s">
        <v>24</v>
      </c>
      <c r="D3970" s="30" t="s">
        <v>393</v>
      </c>
      <c r="E3970" s="30" t="s">
        <v>911</v>
      </c>
      <c r="F3970" s="56">
        <v>118495.62</v>
      </c>
      <c r="G3970" s="30"/>
      <c r="H3970" s="32">
        <v>348406.81</v>
      </c>
      <c r="I3970" s="31" t="s">
        <v>66</v>
      </c>
      <c r="J3970" s="30"/>
      <c r="K3970" s="31"/>
      <c r="L3970" s="30">
        <v>202606</v>
      </c>
      <c r="M3970" s="31"/>
      <c r="N3970" s="30">
        <v>202606</v>
      </c>
      <c r="O3970" s="31"/>
      <c r="P3970" s="30"/>
      <c r="Z3970" s="44"/>
      <c r="AA3970" s="44"/>
      <c r="AB3970" s="44"/>
    </row>
    <row r="3971" s="35" customFormat="1" customHeight="1" spans="1:28">
      <c r="A3971" s="30"/>
      <c r="B3971" s="38">
        <v>46203</v>
      </c>
      <c r="C3971" s="69" t="s">
        <v>24</v>
      </c>
      <c r="D3971" s="30" t="s">
        <v>393</v>
      </c>
      <c r="E3971" s="30" t="s">
        <v>911</v>
      </c>
      <c r="F3971" s="56">
        <v>21193.17</v>
      </c>
      <c r="G3971" s="30"/>
      <c r="H3971" s="32">
        <v>369599.98</v>
      </c>
      <c r="I3971" s="31" t="s">
        <v>99</v>
      </c>
      <c r="J3971" s="30"/>
      <c r="K3971" s="31"/>
      <c r="L3971" s="30">
        <v>202606</v>
      </c>
      <c r="M3971" s="31"/>
      <c r="N3971" s="30">
        <v>202606</v>
      </c>
      <c r="O3971" s="31"/>
      <c r="P3971" s="30"/>
      <c r="Z3971" s="44"/>
      <c r="AA3971" s="44"/>
      <c r="AB3971" s="44"/>
    </row>
    <row r="3972" s="35" customFormat="1" customHeight="1" spans="1:28">
      <c r="A3972" s="30"/>
      <c r="B3972" s="38">
        <v>46203</v>
      </c>
      <c r="C3972" s="69" t="s">
        <v>24</v>
      </c>
      <c r="D3972" s="30" t="s">
        <v>393</v>
      </c>
      <c r="E3972" s="30" t="s">
        <v>911</v>
      </c>
      <c r="F3972" s="56">
        <v>89131.22</v>
      </c>
      <c r="G3972" s="30"/>
      <c r="H3972" s="32">
        <v>458731.199999999</v>
      </c>
      <c r="I3972" s="31" t="s">
        <v>114</v>
      </c>
      <c r="J3972" s="30"/>
      <c r="K3972" s="31"/>
      <c r="L3972" s="30">
        <v>202606</v>
      </c>
      <c r="M3972" s="31"/>
      <c r="N3972" s="30">
        <v>202606</v>
      </c>
      <c r="O3972" s="31"/>
      <c r="P3972" s="30"/>
      <c r="Z3972" s="44"/>
      <c r="AA3972" s="44"/>
      <c r="AB3972" s="44"/>
    </row>
    <row r="3973" s="35" customFormat="1" customHeight="1" spans="1:28">
      <c r="A3973" s="30"/>
      <c r="B3973" s="38">
        <v>46206</v>
      </c>
      <c r="C3973" s="69" t="s">
        <v>24</v>
      </c>
      <c r="D3973" s="30" t="s">
        <v>386</v>
      </c>
      <c r="E3973" s="30" t="s">
        <v>387</v>
      </c>
      <c r="F3973" s="56">
        <v>9671.44</v>
      </c>
      <c r="G3973" s="30"/>
      <c r="H3973" s="32">
        <v>468402.639999999</v>
      </c>
      <c r="I3973" s="31"/>
      <c r="J3973" s="30"/>
      <c r="K3973" s="31"/>
      <c r="L3973" s="30"/>
      <c r="M3973" s="31"/>
      <c r="N3973" s="30">
        <v>202607</v>
      </c>
      <c r="O3973" s="31"/>
      <c r="P3973" s="30"/>
      <c r="Z3973" s="44"/>
      <c r="AA3973" s="44"/>
      <c r="AB3973" s="44"/>
    </row>
    <row r="3974" s="35" customFormat="1" customHeight="1" spans="1:28">
      <c r="A3974" s="30"/>
      <c r="B3974" s="38">
        <v>46206</v>
      </c>
      <c r="C3974" s="69" t="s">
        <v>24</v>
      </c>
      <c r="D3974" s="30" t="s">
        <v>417</v>
      </c>
      <c r="E3974" s="30" t="s">
        <v>921</v>
      </c>
      <c r="F3974" s="56">
        <v>49.83</v>
      </c>
      <c r="G3974" s="30"/>
      <c r="H3974" s="32">
        <v>468452.47</v>
      </c>
      <c r="I3974" s="31" t="s">
        <v>35</v>
      </c>
      <c r="J3974" s="30"/>
      <c r="K3974" s="31"/>
      <c r="L3974" s="30">
        <v>202606</v>
      </c>
      <c r="M3974" s="31"/>
      <c r="N3974" s="30">
        <v>202607</v>
      </c>
      <c r="O3974" s="31"/>
      <c r="P3974" s="30"/>
      <c r="Z3974" s="44"/>
      <c r="AA3974" s="44"/>
      <c r="AB3974" s="44"/>
    </row>
    <row r="3975" s="35" customFormat="1" customHeight="1" spans="1:28">
      <c r="A3975" s="30"/>
      <c r="B3975" s="38">
        <v>46206</v>
      </c>
      <c r="C3975" s="69" t="s">
        <v>24</v>
      </c>
      <c r="D3975" s="30" t="s">
        <v>417</v>
      </c>
      <c r="E3975" s="30" t="s">
        <v>921</v>
      </c>
      <c r="F3975" s="56">
        <v>10.4</v>
      </c>
      <c r="G3975" s="30"/>
      <c r="H3975" s="32">
        <v>468462.869999999</v>
      </c>
      <c r="I3975" s="31" t="s">
        <v>60</v>
      </c>
      <c r="J3975" s="30"/>
      <c r="K3975" s="31"/>
      <c r="L3975" s="30">
        <v>202606</v>
      </c>
      <c r="M3975" s="31"/>
      <c r="N3975" s="30">
        <v>202607</v>
      </c>
      <c r="O3975" s="31"/>
      <c r="P3975" s="30"/>
      <c r="Z3975" s="44"/>
      <c r="AA3975" s="44"/>
      <c r="AB3975" s="44"/>
    </row>
    <row r="3976" s="35" customFormat="1" customHeight="1" spans="1:28">
      <c r="A3976" s="30"/>
      <c r="B3976" s="38">
        <v>46206</v>
      </c>
      <c r="C3976" s="69" t="s">
        <v>24</v>
      </c>
      <c r="D3976" s="30" t="s">
        <v>417</v>
      </c>
      <c r="E3976" s="30" t="s">
        <v>921</v>
      </c>
      <c r="F3976" s="56">
        <v>72.92</v>
      </c>
      <c r="G3976" s="30"/>
      <c r="H3976" s="32">
        <v>468535.789999999</v>
      </c>
      <c r="I3976" s="31" t="s">
        <v>56</v>
      </c>
      <c r="J3976" s="30"/>
      <c r="K3976" s="31"/>
      <c r="L3976" s="30">
        <v>202606</v>
      </c>
      <c r="M3976" s="31"/>
      <c r="N3976" s="30">
        <v>202607</v>
      </c>
      <c r="O3976" s="31"/>
      <c r="P3976" s="30"/>
      <c r="Z3976" s="44"/>
      <c r="AA3976" s="44"/>
      <c r="AB3976" s="44"/>
    </row>
    <row r="3977" s="35" customFormat="1" customHeight="1" spans="1:28">
      <c r="A3977" s="30"/>
      <c r="B3977" s="38">
        <v>46206</v>
      </c>
      <c r="C3977" s="69" t="s">
        <v>24</v>
      </c>
      <c r="D3977" s="30" t="s">
        <v>417</v>
      </c>
      <c r="E3977" s="30" t="s">
        <v>921</v>
      </c>
      <c r="F3977" s="56">
        <v>109.41</v>
      </c>
      <c r="G3977" s="30"/>
      <c r="H3977" s="32">
        <v>468645.199999999</v>
      </c>
      <c r="I3977" s="31" t="s">
        <v>74</v>
      </c>
      <c r="J3977" s="30"/>
      <c r="K3977" s="31"/>
      <c r="L3977" s="30">
        <v>202606</v>
      </c>
      <c r="M3977" s="31"/>
      <c r="N3977" s="30">
        <v>202607</v>
      </c>
      <c r="O3977" s="31"/>
      <c r="P3977" s="30"/>
      <c r="Z3977" s="44"/>
      <c r="AA3977" s="44"/>
      <c r="AB3977" s="44"/>
    </row>
    <row r="3978" s="35" customFormat="1" customHeight="1" spans="1:28">
      <c r="A3978" s="30"/>
      <c r="B3978" s="38">
        <v>46206</v>
      </c>
      <c r="C3978" s="69" t="s">
        <v>24</v>
      </c>
      <c r="D3978" s="30" t="s">
        <v>417</v>
      </c>
      <c r="E3978" s="30" t="s">
        <v>921</v>
      </c>
      <c r="F3978" s="56">
        <v>561.11</v>
      </c>
      <c r="G3978" s="30"/>
      <c r="H3978" s="32">
        <v>469206.309999999</v>
      </c>
      <c r="I3978" s="31" t="s">
        <v>41</v>
      </c>
      <c r="J3978" s="30"/>
      <c r="K3978" s="31"/>
      <c r="L3978" s="30">
        <v>202606</v>
      </c>
      <c r="M3978" s="31"/>
      <c r="N3978" s="30">
        <v>202607</v>
      </c>
      <c r="O3978" s="31"/>
      <c r="P3978" s="30"/>
      <c r="Z3978" s="44"/>
      <c r="AA3978" s="44"/>
      <c r="AB3978" s="44"/>
    </row>
    <row r="3979" s="35" customFormat="1" customHeight="1" spans="1:28">
      <c r="A3979" s="30"/>
      <c r="B3979" s="38">
        <v>46206</v>
      </c>
      <c r="C3979" s="69" t="s">
        <v>24</v>
      </c>
      <c r="D3979" s="30" t="s">
        <v>417</v>
      </c>
      <c r="E3979" s="30" t="s">
        <v>921</v>
      </c>
      <c r="F3979" s="56">
        <v>3937.82</v>
      </c>
      <c r="G3979" s="30"/>
      <c r="H3979" s="32">
        <v>473144.129999999</v>
      </c>
      <c r="I3979" s="31" t="s">
        <v>76</v>
      </c>
      <c r="J3979" s="30"/>
      <c r="K3979" s="31"/>
      <c r="L3979" s="30">
        <v>202606</v>
      </c>
      <c r="M3979" s="31"/>
      <c r="N3979" s="30">
        <v>202607</v>
      </c>
      <c r="O3979" s="31"/>
      <c r="P3979" s="30"/>
      <c r="Z3979" s="44"/>
      <c r="AA3979" s="44"/>
      <c r="AB3979" s="44"/>
    </row>
    <row r="3980" s="35" customFormat="1" customHeight="1" spans="1:28">
      <c r="A3980" s="30"/>
      <c r="B3980" s="38">
        <v>46206</v>
      </c>
      <c r="C3980" s="69" t="s">
        <v>24</v>
      </c>
      <c r="D3980" s="30" t="s">
        <v>417</v>
      </c>
      <c r="E3980" s="30" t="s">
        <v>922</v>
      </c>
      <c r="F3980" s="56">
        <v>16.16</v>
      </c>
      <c r="G3980" s="30"/>
      <c r="H3980" s="32">
        <v>473160.289999999</v>
      </c>
      <c r="I3980" s="31" t="s">
        <v>35</v>
      </c>
      <c r="J3980" s="30"/>
      <c r="K3980" s="31"/>
      <c r="L3980" s="30">
        <v>202607</v>
      </c>
      <c r="M3980" s="31"/>
      <c r="N3980" s="30">
        <v>202607</v>
      </c>
      <c r="O3980" s="31"/>
      <c r="P3980" s="30"/>
      <c r="Z3980" s="44"/>
      <c r="AA3980" s="44"/>
      <c r="AB3980" s="44"/>
    </row>
    <row r="3981" s="35" customFormat="1" customHeight="1" spans="1:28">
      <c r="A3981" s="30"/>
      <c r="B3981" s="38">
        <v>46206</v>
      </c>
      <c r="C3981" s="69" t="s">
        <v>24</v>
      </c>
      <c r="D3981" s="30" t="s">
        <v>417</v>
      </c>
      <c r="E3981" s="30" t="s">
        <v>922</v>
      </c>
      <c r="F3981" s="56">
        <v>121.6</v>
      </c>
      <c r="G3981" s="30"/>
      <c r="H3981" s="32">
        <v>473281.889999999</v>
      </c>
      <c r="I3981" s="31" t="s">
        <v>60</v>
      </c>
      <c r="J3981" s="30"/>
      <c r="K3981" s="31"/>
      <c r="L3981" s="30">
        <v>202607</v>
      </c>
      <c r="M3981" s="31"/>
      <c r="N3981" s="30">
        <v>202607</v>
      </c>
      <c r="O3981" s="31"/>
      <c r="P3981" s="30"/>
      <c r="Z3981" s="44"/>
      <c r="AA3981" s="44"/>
      <c r="AB3981" s="44"/>
    </row>
    <row r="3982" s="35" customFormat="1" customHeight="1" spans="1:28">
      <c r="A3982" s="30"/>
      <c r="B3982" s="38">
        <v>46206</v>
      </c>
      <c r="C3982" s="69" t="s">
        <v>24</v>
      </c>
      <c r="D3982" s="30" t="s">
        <v>417</v>
      </c>
      <c r="E3982" s="30" t="s">
        <v>922</v>
      </c>
      <c r="F3982" s="56">
        <v>99.84</v>
      </c>
      <c r="G3982" s="30"/>
      <c r="H3982" s="32">
        <v>473381.73</v>
      </c>
      <c r="I3982" s="31" t="s">
        <v>56</v>
      </c>
      <c r="J3982" s="30"/>
      <c r="K3982" s="31"/>
      <c r="L3982" s="30">
        <v>202607</v>
      </c>
      <c r="M3982" s="31"/>
      <c r="N3982" s="30">
        <v>202607</v>
      </c>
      <c r="O3982" s="31"/>
      <c r="P3982" s="30"/>
      <c r="Z3982" s="44"/>
      <c r="AA3982" s="44"/>
      <c r="AB3982" s="44"/>
    </row>
    <row r="3983" s="35" customFormat="1" customHeight="1" spans="1:28">
      <c r="A3983" s="30"/>
      <c r="B3983" s="38">
        <v>46206</v>
      </c>
      <c r="C3983" s="69" t="s">
        <v>24</v>
      </c>
      <c r="D3983" s="30" t="s">
        <v>417</v>
      </c>
      <c r="E3983" s="30" t="s">
        <v>922</v>
      </c>
      <c r="F3983" s="56">
        <v>75.01</v>
      </c>
      <c r="G3983" s="30"/>
      <c r="H3983" s="32">
        <v>473456.74</v>
      </c>
      <c r="I3983" s="31" t="s">
        <v>74</v>
      </c>
      <c r="J3983" s="30"/>
      <c r="K3983" s="31"/>
      <c r="L3983" s="30">
        <v>202607</v>
      </c>
      <c r="M3983" s="31"/>
      <c r="N3983" s="30">
        <v>202607</v>
      </c>
      <c r="O3983" s="31"/>
      <c r="P3983" s="30"/>
      <c r="Z3983" s="44"/>
      <c r="AA3983" s="44"/>
      <c r="AB3983" s="44"/>
    </row>
    <row r="3984" s="35" customFormat="1" customHeight="1" spans="1:28">
      <c r="A3984" s="30"/>
      <c r="B3984" s="38">
        <v>46206</v>
      </c>
      <c r="C3984" s="69" t="s">
        <v>24</v>
      </c>
      <c r="D3984" s="30" t="s">
        <v>417</v>
      </c>
      <c r="E3984" s="30" t="s">
        <v>922</v>
      </c>
      <c r="F3984" s="56">
        <v>608.2</v>
      </c>
      <c r="G3984" s="30"/>
      <c r="H3984" s="32">
        <v>474064.939999999</v>
      </c>
      <c r="I3984" s="31" t="s">
        <v>41</v>
      </c>
      <c r="J3984" s="30"/>
      <c r="K3984" s="31"/>
      <c r="L3984" s="30">
        <v>202607</v>
      </c>
      <c r="M3984" s="31"/>
      <c r="N3984" s="30">
        <v>202607</v>
      </c>
      <c r="O3984" s="31"/>
      <c r="P3984" s="30"/>
      <c r="Z3984" s="44"/>
      <c r="AA3984" s="44"/>
      <c r="AB3984" s="44"/>
    </row>
    <row r="3985" s="35" customFormat="1" customHeight="1" spans="1:28">
      <c r="A3985" s="30"/>
      <c r="B3985" s="38">
        <v>46206</v>
      </c>
      <c r="C3985" s="69" t="s">
        <v>24</v>
      </c>
      <c r="D3985" s="30" t="s">
        <v>417</v>
      </c>
      <c r="E3985" s="30" t="s">
        <v>922</v>
      </c>
      <c r="F3985" s="56">
        <v>4396.42</v>
      </c>
      <c r="G3985" s="30"/>
      <c r="H3985" s="32">
        <v>478461.359999999</v>
      </c>
      <c r="I3985" s="31" t="s">
        <v>76</v>
      </c>
      <c r="J3985" s="30"/>
      <c r="K3985" s="31"/>
      <c r="L3985" s="30">
        <v>202607</v>
      </c>
      <c r="M3985" s="31"/>
      <c r="N3985" s="30">
        <v>202607</v>
      </c>
      <c r="O3985" s="31"/>
      <c r="P3985" s="30"/>
      <c r="Z3985" s="44"/>
      <c r="AA3985" s="44"/>
      <c r="AB3985" s="44"/>
    </row>
    <row r="3986" s="35" customFormat="1" customHeight="1" spans="1:28">
      <c r="A3986" s="30"/>
      <c r="B3986" s="38">
        <v>46216</v>
      </c>
      <c r="C3986" s="69" t="s">
        <v>24</v>
      </c>
      <c r="D3986" s="30" t="s">
        <v>33</v>
      </c>
      <c r="E3986" s="30" t="s">
        <v>843</v>
      </c>
      <c r="F3986" s="56"/>
      <c r="G3986" s="30">
        <v>100000</v>
      </c>
      <c r="H3986" s="32">
        <v>378461.359999999</v>
      </c>
      <c r="I3986" s="31" t="s">
        <v>50</v>
      </c>
      <c r="J3986" s="30"/>
      <c r="K3986" s="31"/>
      <c r="L3986" s="30"/>
      <c r="M3986" s="31"/>
      <c r="N3986" s="30">
        <v>202607</v>
      </c>
      <c r="O3986" s="31"/>
      <c r="P3986" s="30"/>
      <c r="Z3986" s="44"/>
      <c r="AA3986" s="44"/>
      <c r="AB3986" s="44"/>
    </row>
    <row r="3987" s="35" customFormat="1" customHeight="1" spans="1:28">
      <c r="A3987" s="30"/>
      <c r="B3987" s="38">
        <v>46218</v>
      </c>
      <c r="C3987" s="69" t="s">
        <v>24</v>
      </c>
      <c r="D3987" s="30" t="s">
        <v>33</v>
      </c>
      <c r="E3987" s="30" t="s">
        <v>923</v>
      </c>
      <c r="F3987" s="56"/>
      <c r="G3987" s="30">
        <v>131.09</v>
      </c>
      <c r="H3987" s="32">
        <v>378330.269999999</v>
      </c>
      <c r="I3987" s="31" t="s">
        <v>11</v>
      </c>
      <c r="J3987" s="30"/>
      <c r="K3987" s="31"/>
      <c r="L3987" s="30">
        <v>202607</v>
      </c>
      <c r="M3987" s="31"/>
      <c r="N3987" s="30">
        <v>202607</v>
      </c>
      <c r="O3987" s="31"/>
      <c r="P3987" s="30"/>
      <c r="Z3987" s="44"/>
      <c r="AA3987" s="44"/>
      <c r="AB3987" s="44"/>
    </row>
    <row r="3988" s="35" customFormat="1" customHeight="1" spans="1:28">
      <c r="A3988" s="30"/>
      <c r="B3988" s="38">
        <v>46218</v>
      </c>
      <c r="C3988" s="69" t="s">
        <v>24</v>
      </c>
      <c r="D3988" s="30" t="s">
        <v>33</v>
      </c>
      <c r="E3988" s="30" t="s">
        <v>924</v>
      </c>
      <c r="F3988" s="56"/>
      <c r="G3988" s="30">
        <v>28.95</v>
      </c>
      <c r="H3988" s="32">
        <v>378301.319999999</v>
      </c>
      <c r="I3988" s="31" t="s">
        <v>11</v>
      </c>
      <c r="J3988" s="30"/>
      <c r="K3988" s="31"/>
      <c r="L3988" s="30">
        <v>202607</v>
      </c>
      <c r="M3988" s="31"/>
      <c r="N3988" s="30">
        <v>202607</v>
      </c>
      <c r="O3988" s="31"/>
      <c r="P3988" s="30"/>
      <c r="Z3988" s="44"/>
      <c r="AA3988" s="44"/>
      <c r="AB3988" s="44"/>
    </row>
    <row r="3989" s="35" customFormat="1" customHeight="1" spans="1:28">
      <c r="A3989" s="30"/>
      <c r="B3989" s="38">
        <v>46218</v>
      </c>
      <c r="C3989" s="69" t="s">
        <v>24</v>
      </c>
      <c r="D3989" s="30" t="s">
        <v>33</v>
      </c>
      <c r="E3989" s="30" t="s">
        <v>925</v>
      </c>
      <c r="F3989" s="56"/>
      <c r="G3989" s="30">
        <v>106.3</v>
      </c>
      <c r="H3989" s="32">
        <v>378195.019999999</v>
      </c>
      <c r="I3989" s="31" t="s">
        <v>11</v>
      </c>
      <c r="J3989" s="30"/>
      <c r="K3989" s="31"/>
      <c r="L3989" s="30">
        <v>202607</v>
      </c>
      <c r="M3989" s="31"/>
      <c r="N3989" s="30">
        <v>202607</v>
      </c>
      <c r="O3989" s="31"/>
      <c r="P3989" s="30"/>
      <c r="Z3989" s="44"/>
      <c r="AA3989" s="44"/>
      <c r="AB3989" s="44"/>
    </row>
    <row r="3990" s="35" customFormat="1" customHeight="1" spans="1:28">
      <c r="A3990" s="30"/>
      <c r="B3990" s="38">
        <v>46218</v>
      </c>
      <c r="C3990" s="69" t="s">
        <v>24</v>
      </c>
      <c r="D3990" s="30" t="s">
        <v>33</v>
      </c>
      <c r="E3990" s="30" t="s">
        <v>926</v>
      </c>
      <c r="F3990" s="56"/>
      <c r="G3990" s="57">
        <v>18489.09</v>
      </c>
      <c r="H3990" s="32">
        <v>359705.929999999</v>
      </c>
      <c r="I3990" s="31" t="s">
        <v>11</v>
      </c>
      <c r="J3990" s="30"/>
      <c r="K3990" s="31"/>
      <c r="L3990" s="30">
        <v>202607</v>
      </c>
      <c r="M3990" s="31"/>
      <c r="N3990" s="30">
        <v>202607</v>
      </c>
      <c r="O3990" s="31"/>
      <c r="P3990" s="30"/>
      <c r="Z3990" s="44"/>
      <c r="AA3990" s="44"/>
      <c r="AB3990" s="44"/>
    </row>
    <row r="3991" s="35" customFormat="1" customHeight="1" spans="1:28">
      <c r="A3991" s="30"/>
      <c r="B3991" s="38">
        <v>46218</v>
      </c>
      <c r="C3991" s="69" t="s">
        <v>24</v>
      </c>
      <c r="D3991" s="30" t="s">
        <v>33</v>
      </c>
      <c r="E3991" s="30" t="s">
        <v>927</v>
      </c>
      <c r="F3991" s="56"/>
      <c r="G3991" s="57">
        <v>3136.49</v>
      </c>
      <c r="H3991" s="32">
        <v>356569.439999999</v>
      </c>
      <c r="I3991" s="31" t="s">
        <v>11</v>
      </c>
      <c r="J3991" s="30"/>
      <c r="K3991" s="31"/>
      <c r="L3991" s="30">
        <v>202607</v>
      </c>
      <c r="M3991" s="31"/>
      <c r="N3991" s="30">
        <v>202607</v>
      </c>
      <c r="O3991" s="31"/>
      <c r="P3991" s="30"/>
      <c r="Z3991" s="44"/>
      <c r="AA3991" s="44"/>
      <c r="AB3991" s="44"/>
    </row>
    <row r="3992" s="35" customFormat="1" customHeight="1" spans="1:28">
      <c r="A3992" s="30"/>
      <c r="B3992" s="38">
        <v>46218</v>
      </c>
      <c r="C3992" s="69" t="s">
        <v>24</v>
      </c>
      <c r="D3992" s="30" t="s">
        <v>33</v>
      </c>
      <c r="E3992" s="30" t="s">
        <v>928</v>
      </c>
      <c r="F3992" s="56"/>
      <c r="G3992" s="30">
        <v>2.21</v>
      </c>
      <c r="H3992" s="32">
        <v>356567.229999999</v>
      </c>
      <c r="I3992" s="31" t="s">
        <v>11</v>
      </c>
      <c r="J3992" s="30"/>
      <c r="K3992" s="31"/>
      <c r="L3992" s="30">
        <v>202607</v>
      </c>
      <c r="M3992" s="31"/>
      <c r="N3992" s="30">
        <v>202607</v>
      </c>
      <c r="O3992" s="31"/>
      <c r="P3992" s="30"/>
      <c r="Z3992" s="44"/>
      <c r="AA3992" s="44"/>
      <c r="AB3992" s="44"/>
    </row>
    <row r="3993" s="35" customFormat="1" customHeight="1" spans="1:28">
      <c r="A3993" s="30"/>
      <c r="B3993" s="38">
        <v>46223</v>
      </c>
      <c r="C3993" s="69" t="s">
        <v>24</v>
      </c>
      <c r="D3993" s="30" t="s">
        <v>33</v>
      </c>
      <c r="E3993" s="39" t="s">
        <v>412</v>
      </c>
      <c r="F3993" s="57">
        <v>15359</v>
      </c>
      <c r="G3993" s="30"/>
      <c r="H3993" s="32">
        <v>371926.229999999</v>
      </c>
      <c r="I3993" s="30"/>
      <c r="J3993" s="30"/>
      <c r="K3993" s="31"/>
      <c r="L3993" s="30"/>
      <c r="M3993" s="31" t="s">
        <v>412</v>
      </c>
      <c r="N3993" s="30">
        <v>202607</v>
      </c>
      <c r="O3993" s="31"/>
      <c r="P3993" s="30"/>
      <c r="Z3993" s="44"/>
      <c r="AA3993" s="44"/>
      <c r="AB3993" s="44"/>
    </row>
    <row r="3994" s="35" customFormat="1" customHeight="1" spans="1:28">
      <c r="A3994" s="30"/>
      <c r="B3994" s="38">
        <v>46224</v>
      </c>
      <c r="C3994" s="69" t="s">
        <v>24</v>
      </c>
      <c r="D3994" s="30" t="s">
        <v>33</v>
      </c>
      <c r="E3994" s="39" t="s">
        <v>855</v>
      </c>
      <c r="F3994" s="57"/>
      <c r="G3994" s="57">
        <v>1843.75</v>
      </c>
      <c r="H3994" s="32">
        <v>370082.479999999</v>
      </c>
      <c r="I3994" s="31" t="s">
        <v>11</v>
      </c>
      <c r="J3994" s="30"/>
      <c r="K3994" s="31"/>
      <c r="L3994" s="30">
        <v>202607</v>
      </c>
      <c r="M3994" s="31" t="s">
        <v>412</v>
      </c>
      <c r="N3994" s="30">
        <v>202607</v>
      </c>
      <c r="O3994" s="31"/>
      <c r="P3994" s="30"/>
      <c r="Z3994" s="44"/>
      <c r="AA3994" s="44"/>
      <c r="AB3994" s="44"/>
    </row>
    <row r="3995" s="35" customFormat="1" customHeight="1" spans="1:28">
      <c r="A3995" s="30"/>
      <c r="B3995" s="38">
        <v>46224</v>
      </c>
      <c r="C3995" s="69" t="s">
        <v>24</v>
      </c>
      <c r="D3995" s="30" t="s">
        <v>33</v>
      </c>
      <c r="E3995" s="39" t="s">
        <v>854</v>
      </c>
      <c r="F3995" s="30"/>
      <c r="G3995" s="57">
        <v>2750</v>
      </c>
      <c r="H3995" s="32">
        <v>367332.479999999</v>
      </c>
      <c r="I3995" s="31" t="s">
        <v>11</v>
      </c>
      <c r="J3995" s="30"/>
      <c r="K3995" s="31"/>
      <c r="L3995" s="30">
        <v>202607</v>
      </c>
      <c r="M3995" s="31"/>
      <c r="N3995" s="30">
        <v>202607</v>
      </c>
      <c r="O3995" s="31"/>
      <c r="P3995" s="30"/>
      <c r="Z3995" s="44"/>
      <c r="AA3995" s="44"/>
      <c r="AB3995" s="44"/>
    </row>
    <row r="3996" s="35" customFormat="1" customHeight="1" spans="1:28">
      <c r="A3996" s="30"/>
      <c r="B3996" s="38">
        <v>46224</v>
      </c>
      <c r="C3996" s="69" t="s">
        <v>24</v>
      </c>
      <c r="D3996" s="30" t="s">
        <v>33</v>
      </c>
      <c r="E3996" s="39" t="s">
        <v>912</v>
      </c>
      <c r="F3996" s="57">
        <v>1165.7</v>
      </c>
      <c r="G3996" s="30"/>
      <c r="H3996" s="32">
        <v>368498.179999999</v>
      </c>
      <c r="I3996" s="30" t="s">
        <v>54</v>
      </c>
      <c r="J3996" s="30"/>
      <c r="K3996" s="31"/>
      <c r="L3996" s="30">
        <v>202607</v>
      </c>
      <c r="M3996" s="31"/>
      <c r="N3996" s="30">
        <v>202607</v>
      </c>
      <c r="O3996" s="31"/>
      <c r="P3996" s="30"/>
      <c r="Z3996" s="44"/>
      <c r="AA3996" s="44"/>
      <c r="AB3996" s="44"/>
    </row>
    <row r="3997" s="35" customFormat="1" customHeight="1" spans="1:28">
      <c r="A3997" s="30"/>
      <c r="B3997" s="38">
        <v>46224</v>
      </c>
      <c r="C3997" s="69" t="s">
        <v>24</v>
      </c>
      <c r="D3997" s="30" t="s">
        <v>393</v>
      </c>
      <c r="E3997" s="39" t="s">
        <v>911</v>
      </c>
      <c r="F3997" s="57">
        <v>63217.96</v>
      </c>
      <c r="G3997" s="30"/>
      <c r="H3997" s="32">
        <v>431716.139999999</v>
      </c>
      <c r="I3997" s="30" t="s">
        <v>66</v>
      </c>
      <c r="J3997" s="30"/>
      <c r="K3997" s="31"/>
      <c r="L3997" s="30">
        <v>202607</v>
      </c>
      <c r="M3997" s="31"/>
      <c r="N3997" s="30">
        <v>202607</v>
      </c>
      <c r="O3997" s="31"/>
      <c r="P3997" s="30"/>
      <c r="Z3997" s="44"/>
      <c r="AA3997" s="44"/>
      <c r="AB3997" s="44"/>
    </row>
    <row r="3998" s="35" customFormat="1" customHeight="1" spans="1:28">
      <c r="A3998" s="30"/>
      <c r="B3998" s="38">
        <v>46224</v>
      </c>
      <c r="C3998" s="69" t="s">
        <v>24</v>
      </c>
      <c r="D3998" s="30" t="s">
        <v>393</v>
      </c>
      <c r="E3998" s="39" t="s">
        <v>419</v>
      </c>
      <c r="F3998" s="57">
        <v>8097.54</v>
      </c>
      <c r="G3998" s="30"/>
      <c r="H3998" s="32">
        <v>439813.679999999</v>
      </c>
      <c r="I3998" s="30" t="s">
        <v>99</v>
      </c>
      <c r="J3998" s="30"/>
      <c r="K3998" s="31"/>
      <c r="L3998" s="30">
        <v>202607</v>
      </c>
      <c r="M3998" s="31"/>
      <c r="N3998" s="30">
        <v>202607</v>
      </c>
      <c r="O3998" s="31"/>
      <c r="P3998" s="30"/>
      <c r="Z3998" s="44"/>
      <c r="AA3998" s="44"/>
      <c r="AB3998" s="44"/>
    </row>
    <row r="3999" s="35" customFormat="1" customHeight="1" spans="1:28">
      <c r="A3999" s="30"/>
      <c r="B3999" s="38">
        <v>46224</v>
      </c>
      <c r="C3999" s="69" t="s">
        <v>24</v>
      </c>
      <c r="D3999" s="30" t="s">
        <v>393</v>
      </c>
      <c r="E3999" s="39" t="s">
        <v>911</v>
      </c>
      <c r="F3999" s="57">
        <v>80047.72</v>
      </c>
      <c r="G3999" s="30"/>
      <c r="H3999" s="32">
        <v>519861.399999999</v>
      </c>
      <c r="I3999" s="30" t="s">
        <v>114</v>
      </c>
      <c r="J3999" s="30"/>
      <c r="K3999" s="31"/>
      <c r="L3999" s="30">
        <v>202607</v>
      </c>
      <c r="M3999" s="31"/>
      <c r="N3999" s="30">
        <v>202607</v>
      </c>
      <c r="O3999" s="31"/>
      <c r="P3999" s="30"/>
      <c r="Z3999" s="44"/>
      <c r="AA3999" s="44"/>
      <c r="AB3999" s="44"/>
    </row>
    <row r="4000" s="35" customFormat="1" customHeight="1" spans="1:28">
      <c r="A4000" s="30"/>
      <c r="B4000" s="38">
        <v>46225</v>
      </c>
      <c r="C4000" s="69" t="s">
        <v>24</v>
      </c>
      <c r="D4000" s="30" t="s">
        <v>33</v>
      </c>
      <c r="E4000" s="39" t="s">
        <v>929</v>
      </c>
      <c r="F4000" s="30"/>
      <c r="G4000" s="57">
        <v>94261.2</v>
      </c>
      <c r="H4000" s="32">
        <v>425600.199999999</v>
      </c>
      <c r="I4000" s="31" t="s">
        <v>11</v>
      </c>
      <c r="J4000" s="30"/>
      <c r="K4000" s="31"/>
      <c r="L4000" s="30">
        <v>202607</v>
      </c>
      <c r="M4000" s="31"/>
      <c r="N4000" s="30">
        <v>202607</v>
      </c>
      <c r="O4000" s="31"/>
      <c r="P4000" s="30"/>
      <c r="Z4000" s="44"/>
      <c r="AA4000" s="44"/>
      <c r="AB4000" s="44"/>
    </row>
    <row r="4001" s="35" customFormat="1" customHeight="1" spans="1:28">
      <c r="A4001" s="30"/>
      <c r="B4001" s="38">
        <v>46225</v>
      </c>
      <c r="C4001" s="69" t="s">
        <v>24</v>
      </c>
      <c r="D4001" s="30" t="s">
        <v>33</v>
      </c>
      <c r="E4001" s="39" t="s">
        <v>930</v>
      </c>
      <c r="F4001" s="30"/>
      <c r="G4001" s="57">
        <v>2645.31</v>
      </c>
      <c r="H4001" s="32">
        <v>422954.889999999</v>
      </c>
      <c r="I4001" s="30" t="s">
        <v>11</v>
      </c>
      <c r="J4001" s="30"/>
      <c r="K4001" s="31"/>
      <c r="L4001" s="30">
        <v>202607</v>
      </c>
      <c r="M4001" s="31"/>
      <c r="N4001" s="30">
        <v>202607</v>
      </c>
      <c r="O4001" s="31"/>
      <c r="P4001" s="30"/>
      <c r="Z4001" s="44"/>
      <c r="AA4001" s="44"/>
      <c r="AB4001" s="44"/>
    </row>
    <row r="4002" s="35" customFormat="1" customHeight="1" spans="1:28">
      <c r="A4002" s="30"/>
      <c r="B4002" s="38">
        <v>46227</v>
      </c>
      <c r="C4002" s="69" t="s">
        <v>24</v>
      </c>
      <c r="D4002" s="30" t="s">
        <v>33</v>
      </c>
      <c r="E4002" s="39" t="s">
        <v>931</v>
      </c>
      <c r="F4002" s="30"/>
      <c r="G4002" s="57">
        <v>4291.14</v>
      </c>
      <c r="H4002" s="32">
        <v>418663.749999999</v>
      </c>
      <c r="I4002" s="30" t="s">
        <v>11</v>
      </c>
      <c r="J4002" s="30"/>
      <c r="K4002" s="31"/>
      <c r="L4002" s="30">
        <v>202607</v>
      </c>
      <c r="M4002" s="31"/>
      <c r="N4002" s="30">
        <v>202607</v>
      </c>
      <c r="O4002" s="31"/>
      <c r="P4002" s="30"/>
      <c r="Z4002" s="44"/>
      <c r="AA4002" s="44"/>
      <c r="AB4002" s="44"/>
    </row>
    <row r="4003" s="35" customFormat="1" customHeight="1" spans="1:28">
      <c r="A4003" s="30"/>
      <c r="B4003" s="38">
        <v>46227</v>
      </c>
      <c r="C4003" s="69" t="s">
        <v>24</v>
      </c>
      <c r="D4003" s="30" t="s">
        <v>33</v>
      </c>
      <c r="E4003" s="39" t="s">
        <v>932</v>
      </c>
      <c r="F4003" s="57"/>
      <c r="G4003" s="30">
        <v>0.73</v>
      </c>
      <c r="H4003" s="32">
        <v>418663.019999999</v>
      </c>
      <c r="I4003" s="30" t="s">
        <v>11</v>
      </c>
      <c r="J4003" s="30"/>
      <c r="K4003" s="31"/>
      <c r="L4003" s="30">
        <v>202607</v>
      </c>
      <c r="M4003" s="31"/>
      <c r="N4003" s="30">
        <v>202607</v>
      </c>
      <c r="O4003" s="31"/>
      <c r="P4003" s="30"/>
      <c r="Z4003" s="44"/>
      <c r="AA4003" s="44"/>
      <c r="AB4003" s="44"/>
    </row>
    <row r="4004" s="35" customFormat="1" customHeight="1" spans="1:28">
      <c r="A4004" s="30"/>
      <c r="B4004" s="38">
        <v>46227</v>
      </c>
      <c r="C4004" s="69" t="s">
        <v>24</v>
      </c>
      <c r="D4004" s="30" t="s">
        <v>33</v>
      </c>
      <c r="E4004" s="39" t="s">
        <v>848</v>
      </c>
      <c r="F4004" s="30"/>
      <c r="G4004" s="30">
        <v>118</v>
      </c>
      <c r="H4004" s="32">
        <v>418545.019999999</v>
      </c>
      <c r="I4004" s="30" t="s">
        <v>11</v>
      </c>
      <c r="J4004" s="30"/>
      <c r="K4004" s="31"/>
      <c r="L4004" s="30">
        <v>202607</v>
      </c>
      <c r="M4004" s="31"/>
      <c r="N4004" s="30">
        <v>202607</v>
      </c>
      <c r="O4004" s="31"/>
      <c r="P4004" s="30"/>
      <c r="Z4004" s="44"/>
      <c r="AA4004" s="44"/>
      <c r="AB4004" s="44"/>
    </row>
    <row r="4005" s="35" customFormat="1" customHeight="1" spans="1:28">
      <c r="A4005" s="30"/>
      <c r="B4005" s="38">
        <v>46227</v>
      </c>
      <c r="C4005" s="69" t="s">
        <v>24</v>
      </c>
      <c r="D4005" s="30" t="s">
        <v>33</v>
      </c>
      <c r="E4005" s="39" t="s">
        <v>933</v>
      </c>
      <c r="F4005" s="57"/>
      <c r="G4005" s="57">
        <v>43829.76</v>
      </c>
      <c r="H4005" s="32">
        <v>374715.259999999</v>
      </c>
      <c r="I4005" s="30" t="s">
        <v>11</v>
      </c>
      <c r="J4005" s="30"/>
      <c r="K4005" s="31"/>
      <c r="L4005" s="30">
        <v>202607</v>
      </c>
      <c r="M4005" s="31"/>
      <c r="N4005" s="30">
        <v>202607</v>
      </c>
      <c r="O4005" s="31"/>
      <c r="P4005" s="30"/>
      <c r="Z4005" s="44"/>
      <c r="AA4005" s="44"/>
      <c r="AB4005" s="44"/>
    </row>
    <row r="4006" s="35" customFormat="1" customHeight="1" spans="1:28">
      <c r="A4006" s="30"/>
      <c r="B4006" s="38">
        <v>46227</v>
      </c>
      <c r="C4006" s="69" t="s">
        <v>24</v>
      </c>
      <c r="D4006" s="30" t="s">
        <v>33</v>
      </c>
      <c r="E4006" s="39" t="s">
        <v>932</v>
      </c>
      <c r="F4006" s="57"/>
      <c r="G4006" s="30">
        <v>4.38</v>
      </c>
      <c r="H4006" s="32">
        <v>374710.879999999</v>
      </c>
      <c r="I4006" s="30" t="s">
        <v>11</v>
      </c>
      <c r="J4006" s="30"/>
      <c r="K4006" s="31"/>
      <c r="L4006" s="30">
        <v>202607</v>
      </c>
      <c r="M4006" s="31"/>
      <c r="N4006" s="30">
        <v>202607</v>
      </c>
      <c r="O4006" s="31"/>
      <c r="P4006" s="30"/>
      <c r="Z4006" s="44"/>
      <c r="AA4006" s="44"/>
      <c r="AB4006" s="44"/>
    </row>
    <row r="4007" s="35" customFormat="1" customHeight="1" spans="1:28">
      <c r="A4007" s="30"/>
      <c r="B4007" s="38">
        <v>46227</v>
      </c>
      <c r="C4007" s="69" t="s">
        <v>24</v>
      </c>
      <c r="D4007" s="30" t="s">
        <v>393</v>
      </c>
      <c r="E4007" s="39" t="s">
        <v>419</v>
      </c>
      <c r="F4007" s="30">
        <v>59910.12</v>
      </c>
      <c r="G4007" s="30"/>
      <c r="H4007" s="32">
        <v>434621</v>
      </c>
      <c r="I4007" s="30" t="s">
        <v>54</v>
      </c>
      <c r="J4007" s="30"/>
      <c r="K4007" s="31"/>
      <c r="L4007" s="30">
        <v>202607</v>
      </c>
      <c r="M4007" s="31"/>
      <c r="N4007" s="30">
        <v>202607</v>
      </c>
      <c r="O4007" s="31"/>
      <c r="P4007" s="30"/>
      <c r="Z4007" s="44"/>
      <c r="AA4007" s="44"/>
      <c r="AB4007" s="44"/>
    </row>
    <row r="4008" s="35" customFormat="1" customHeight="1" spans="1:28">
      <c r="A4008" s="30"/>
      <c r="B4008" s="38">
        <v>46227</v>
      </c>
      <c r="C4008" s="69" t="s">
        <v>24</v>
      </c>
      <c r="D4008" s="30" t="s">
        <v>404</v>
      </c>
      <c r="E4008" s="39" t="s">
        <v>934</v>
      </c>
      <c r="F4008" s="57">
        <v>2872.19</v>
      </c>
      <c r="G4008" s="30"/>
      <c r="H4008" s="32">
        <v>437493.189999999</v>
      </c>
      <c r="I4008" s="30"/>
      <c r="J4008" s="30"/>
      <c r="K4008" s="31"/>
      <c r="L4008" s="30"/>
      <c r="M4008" s="31"/>
      <c r="N4008" s="30">
        <v>202607</v>
      </c>
      <c r="O4008" s="31"/>
      <c r="P4008" s="30"/>
      <c r="Z4008" s="44"/>
      <c r="AA4008" s="44"/>
      <c r="AB4008" s="44"/>
    </row>
    <row r="4009" s="35" customFormat="1" customHeight="1" spans="1:28">
      <c r="A4009" s="30"/>
      <c r="B4009" s="38">
        <v>46230</v>
      </c>
      <c r="C4009" s="69" t="s">
        <v>24</v>
      </c>
      <c r="D4009" s="30"/>
      <c r="E4009" s="39" t="s">
        <v>935</v>
      </c>
      <c r="F4009" s="57">
        <v>4172.2</v>
      </c>
      <c r="G4009" s="30"/>
      <c r="H4009" s="32">
        <v>441665.389999999</v>
      </c>
      <c r="I4009" s="30"/>
      <c r="J4009" s="30"/>
      <c r="K4009" s="31"/>
      <c r="L4009" s="30"/>
      <c r="M4009" s="31"/>
      <c r="N4009" s="30">
        <v>202607</v>
      </c>
      <c r="O4009" s="31"/>
      <c r="P4009" s="30"/>
      <c r="Z4009" s="44"/>
      <c r="AA4009" s="44"/>
      <c r="AB4009" s="44"/>
    </row>
    <row r="4010" s="35" customFormat="1" customHeight="1" spans="1:28">
      <c r="A4010" s="30"/>
      <c r="B4010" s="38">
        <v>46231</v>
      </c>
      <c r="C4010" s="69" t="s">
        <v>24</v>
      </c>
      <c r="D4010" s="30" t="s">
        <v>33</v>
      </c>
      <c r="E4010" s="39" t="s">
        <v>914</v>
      </c>
      <c r="F4010" s="57">
        <v>594</v>
      </c>
      <c r="G4010" s="30"/>
      <c r="H4010" s="32">
        <v>442259.389999999</v>
      </c>
      <c r="I4010" s="30" t="s">
        <v>54</v>
      </c>
      <c r="J4010" s="30"/>
      <c r="K4010" s="31"/>
      <c r="L4010" s="30">
        <v>202607</v>
      </c>
      <c r="M4010" s="31"/>
      <c r="N4010" s="30">
        <v>202607</v>
      </c>
      <c r="O4010" s="31"/>
      <c r="P4010" s="30"/>
      <c r="Z4010" s="44"/>
      <c r="AA4010" s="44"/>
      <c r="AB4010" s="44"/>
    </row>
    <row r="4011" s="35" customFormat="1" customHeight="1" spans="1:28">
      <c r="A4011" s="30"/>
      <c r="B4011" s="38">
        <v>46233</v>
      </c>
      <c r="C4011" s="69" t="s">
        <v>24</v>
      </c>
      <c r="D4011" s="30" t="s">
        <v>420</v>
      </c>
      <c r="E4011" s="39" t="s">
        <v>421</v>
      </c>
      <c r="F4011" s="57">
        <v>287.5</v>
      </c>
      <c r="G4011" s="30"/>
      <c r="H4011" s="32">
        <v>442546.889999999</v>
      </c>
      <c r="I4011" s="30"/>
      <c r="J4011" s="30"/>
      <c r="K4011" s="31"/>
      <c r="L4011" s="30"/>
      <c r="M4011" s="31"/>
      <c r="N4011" s="30">
        <v>202607</v>
      </c>
      <c r="O4011" s="31"/>
      <c r="P4011" s="30"/>
      <c r="Z4011" s="44"/>
      <c r="AA4011" s="44"/>
      <c r="AB4011" s="44"/>
    </row>
    <row r="4012" s="35" customFormat="1" customHeight="1" spans="1:28">
      <c r="A4012" s="30"/>
      <c r="B4012" s="38">
        <v>46234</v>
      </c>
      <c r="C4012" s="69" t="s">
        <v>24</v>
      </c>
      <c r="D4012" s="30" t="s">
        <v>33</v>
      </c>
      <c r="E4012" s="39" t="s">
        <v>936</v>
      </c>
      <c r="F4012" s="82">
        <v>250.5</v>
      </c>
      <c r="G4012" s="57"/>
      <c r="H4012" s="32">
        <v>442797.389999999</v>
      </c>
      <c r="I4012" s="30"/>
      <c r="J4012" s="30"/>
      <c r="K4012" s="31"/>
      <c r="L4012" s="30"/>
      <c r="M4012" s="31"/>
      <c r="N4012" s="30">
        <v>202607</v>
      </c>
      <c r="O4012" s="31"/>
      <c r="P4012" s="30"/>
      <c r="Z4012" s="44"/>
      <c r="AA4012" s="44"/>
      <c r="AB4012" s="44"/>
    </row>
    <row r="4013" s="35" customFormat="1" customHeight="1" spans="1:28">
      <c r="A4013" s="30"/>
      <c r="B4013" s="38">
        <v>46234</v>
      </c>
      <c r="C4013" s="69" t="s">
        <v>24</v>
      </c>
      <c r="D4013" s="30" t="s">
        <v>33</v>
      </c>
      <c r="E4013" s="39" t="s">
        <v>937</v>
      </c>
      <c r="F4013" s="57">
        <v>287.5</v>
      </c>
      <c r="G4013" s="30"/>
      <c r="H4013" s="32">
        <v>443084.889999999</v>
      </c>
      <c r="I4013" s="30"/>
      <c r="J4013" s="30"/>
      <c r="K4013" s="31"/>
      <c r="L4013" s="30"/>
      <c r="M4013" s="31"/>
      <c r="N4013" s="30">
        <v>202607</v>
      </c>
      <c r="O4013" s="31"/>
      <c r="P4013" s="30"/>
      <c r="Z4013" s="44"/>
      <c r="AA4013" s="44"/>
      <c r="AB4013" s="44"/>
    </row>
    <row r="4014" s="35" customFormat="1" customHeight="1" spans="1:28">
      <c r="A4014" s="30"/>
      <c r="B4014" s="38">
        <v>46237</v>
      </c>
      <c r="C4014" s="69" t="s">
        <v>24</v>
      </c>
      <c r="D4014" s="30" t="s">
        <v>386</v>
      </c>
      <c r="E4014" s="39" t="s">
        <v>387</v>
      </c>
      <c r="F4014" s="30">
        <v>316.22</v>
      </c>
      <c r="G4014" s="30"/>
      <c r="H4014" s="32">
        <v>443401.109999999</v>
      </c>
      <c r="I4014" s="30"/>
      <c r="J4014" s="30"/>
      <c r="K4014" s="31"/>
      <c r="L4014" s="30"/>
      <c r="M4014" s="31"/>
      <c r="N4014" s="30">
        <v>202608</v>
      </c>
      <c r="O4014" s="31"/>
      <c r="P4014" s="30"/>
      <c r="Z4014" s="44"/>
      <c r="AA4014" s="44"/>
      <c r="AB4014" s="44"/>
    </row>
    <row r="4015" s="35" customFormat="1" customHeight="1" spans="1:28">
      <c r="A4015" s="30"/>
      <c r="B4015" s="38">
        <v>46237</v>
      </c>
      <c r="C4015" s="69" t="s">
        <v>24</v>
      </c>
      <c r="D4015" s="30" t="s">
        <v>386</v>
      </c>
      <c r="E4015" s="39" t="s">
        <v>387</v>
      </c>
      <c r="F4015" s="57">
        <v>108.61</v>
      </c>
      <c r="G4015" s="30"/>
      <c r="H4015" s="32">
        <v>443509.72</v>
      </c>
      <c r="I4015" s="30"/>
      <c r="J4015" s="30"/>
      <c r="K4015" s="31"/>
      <c r="L4015" s="30"/>
      <c r="M4015" s="31"/>
      <c r="N4015" s="30">
        <v>202608</v>
      </c>
      <c r="O4015" s="31"/>
      <c r="P4015" s="30"/>
      <c r="Z4015" s="44"/>
      <c r="AA4015" s="44"/>
      <c r="AB4015" s="44"/>
    </row>
    <row r="4016" s="35" customFormat="1" customHeight="1" spans="1:28">
      <c r="A4016" s="30"/>
      <c r="B4016" s="38">
        <v>46237</v>
      </c>
      <c r="C4016" s="69" t="s">
        <v>24</v>
      </c>
      <c r="D4016" s="30" t="s">
        <v>33</v>
      </c>
      <c r="E4016" s="39" t="s">
        <v>938</v>
      </c>
      <c r="F4016" s="57">
        <v>41.5</v>
      </c>
      <c r="G4016" s="30"/>
      <c r="H4016" s="32">
        <v>443551.22</v>
      </c>
      <c r="I4016" s="30"/>
      <c r="J4016" s="30"/>
      <c r="K4016" s="31"/>
      <c r="L4016" s="30"/>
      <c r="M4016" s="31"/>
      <c r="N4016" s="30">
        <v>202608</v>
      </c>
      <c r="O4016" s="31"/>
      <c r="P4016" s="30"/>
      <c r="Z4016" s="44"/>
      <c r="AA4016" s="44"/>
      <c r="AB4016" s="44"/>
    </row>
    <row r="4017" s="35" customFormat="1" customHeight="1" spans="1:28">
      <c r="A4017" s="30"/>
      <c r="B4017" s="38">
        <v>46238</v>
      </c>
      <c r="C4017" s="69" t="s">
        <v>24</v>
      </c>
      <c r="D4017" s="30" t="s">
        <v>33</v>
      </c>
      <c r="E4017" s="39" t="s">
        <v>938</v>
      </c>
      <c r="F4017" s="82">
        <v>36.75</v>
      </c>
      <c r="G4017" s="30"/>
      <c r="H4017" s="32">
        <v>443587.97</v>
      </c>
      <c r="I4017" s="30"/>
      <c r="J4017" s="30"/>
      <c r="K4017" s="31"/>
      <c r="L4017" s="30"/>
      <c r="M4017" s="31"/>
      <c r="N4017" s="30">
        <v>202608</v>
      </c>
      <c r="O4017" s="31"/>
      <c r="P4017" s="30"/>
      <c r="Z4017" s="44"/>
      <c r="AA4017" s="44"/>
      <c r="AB4017" s="44"/>
    </row>
    <row r="4018" s="35" customFormat="1" customHeight="1" spans="1:28">
      <c r="A4018" s="30"/>
      <c r="B4018" s="38">
        <v>46238</v>
      </c>
      <c r="C4018" s="69" t="s">
        <v>24</v>
      </c>
      <c r="D4018" s="30" t="s">
        <v>33</v>
      </c>
      <c r="E4018" s="39" t="s">
        <v>395</v>
      </c>
      <c r="F4018" s="90">
        <v>2400</v>
      </c>
      <c r="G4018" s="30"/>
      <c r="H4018" s="32">
        <v>445987.97</v>
      </c>
      <c r="I4018" s="31" t="s">
        <v>72</v>
      </c>
      <c r="J4018" s="30"/>
      <c r="K4018" s="31"/>
      <c r="L4018" s="29">
        <v>202608</v>
      </c>
      <c r="M4018" s="39" t="s">
        <v>395</v>
      </c>
      <c r="N4018" s="30">
        <v>202608</v>
      </c>
      <c r="O4018" s="31"/>
      <c r="P4018" s="30"/>
      <c r="Z4018" s="44"/>
      <c r="AA4018" s="44"/>
      <c r="AB4018" s="44"/>
    </row>
    <row r="4019" s="35" customFormat="1" customHeight="1" spans="1:28">
      <c r="A4019" s="30"/>
      <c r="B4019" s="38">
        <v>46238</v>
      </c>
      <c r="C4019" s="69" t="s">
        <v>24</v>
      </c>
      <c r="D4019" s="30" t="s">
        <v>33</v>
      </c>
      <c r="E4019" s="39" t="s">
        <v>395</v>
      </c>
      <c r="F4019" s="90">
        <v>7963</v>
      </c>
      <c r="G4019" s="30"/>
      <c r="H4019" s="32">
        <v>453950.97</v>
      </c>
      <c r="I4019" s="31" t="s">
        <v>72</v>
      </c>
      <c r="J4019" s="30"/>
      <c r="K4019" s="31"/>
      <c r="L4019" s="29">
        <v>202608</v>
      </c>
      <c r="M4019" s="39" t="s">
        <v>395</v>
      </c>
      <c r="N4019" s="30">
        <v>202608</v>
      </c>
      <c r="O4019" s="31"/>
      <c r="P4019" s="30"/>
      <c r="Z4019" s="44"/>
      <c r="AA4019" s="44"/>
      <c r="AB4019" s="44"/>
    </row>
    <row r="4020" s="35" customFormat="1" customHeight="1" spans="1:28">
      <c r="A4020" s="30"/>
      <c r="B4020" s="38">
        <v>46239</v>
      </c>
      <c r="C4020" s="69" t="s">
        <v>24</v>
      </c>
      <c r="D4020" s="30" t="s">
        <v>386</v>
      </c>
      <c r="E4020" s="39" t="s">
        <v>387</v>
      </c>
      <c r="F4020" s="57">
        <v>855.78</v>
      </c>
      <c r="G4020" s="30"/>
      <c r="H4020" s="32">
        <v>454806.75</v>
      </c>
      <c r="I4020" s="30"/>
      <c r="J4020" s="30"/>
      <c r="K4020" s="31"/>
      <c r="L4020" s="30"/>
      <c r="M4020" s="31"/>
      <c r="N4020" s="30">
        <v>202608</v>
      </c>
      <c r="O4020" s="31"/>
      <c r="P4020" s="30"/>
      <c r="Z4020" s="44"/>
      <c r="AA4020" s="44"/>
      <c r="AB4020" s="44"/>
    </row>
    <row r="4021" s="35" customFormat="1" customHeight="1" spans="1:28">
      <c r="A4021" s="30"/>
      <c r="B4021" s="38">
        <v>46240</v>
      </c>
      <c r="C4021" s="69" t="s">
        <v>24</v>
      </c>
      <c r="D4021" s="30" t="s">
        <v>386</v>
      </c>
      <c r="E4021" s="39" t="s">
        <v>387</v>
      </c>
      <c r="F4021" s="57">
        <v>155.68</v>
      </c>
      <c r="G4021" s="30"/>
      <c r="H4021" s="32">
        <v>454962.429999999</v>
      </c>
      <c r="I4021" s="31"/>
      <c r="J4021" s="30"/>
      <c r="K4021" s="31"/>
      <c r="L4021" s="30"/>
      <c r="M4021" s="31"/>
      <c r="N4021" s="30">
        <v>202608</v>
      </c>
      <c r="O4021" s="31"/>
      <c r="P4021" s="30"/>
      <c r="Z4021" s="44"/>
      <c r="AA4021" s="44"/>
      <c r="AB4021" s="44"/>
    </row>
    <row r="4022" s="35" customFormat="1" customHeight="1" spans="1:28">
      <c r="A4022" s="30"/>
      <c r="B4022" s="38">
        <v>46242</v>
      </c>
      <c r="C4022" s="69" t="s">
        <v>24</v>
      </c>
      <c r="D4022" s="30" t="s">
        <v>33</v>
      </c>
      <c r="E4022" s="39" t="s">
        <v>862</v>
      </c>
      <c r="F4022" s="57"/>
      <c r="G4022" s="30">
        <v>1</v>
      </c>
      <c r="H4022" s="32">
        <v>454961.429999999</v>
      </c>
      <c r="I4022" s="30"/>
      <c r="J4022" s="30"/>
      <c r="K4022" s="31"/>
      <c r="L4022" s="30"/>
      <c r="M4022" s="31"/>
      <c r="N4022" s="30">
        <v>202608</v>
      </c>
      <c r="O4022" s="31"/>
      <c r="P4022" s="30"/>
      <c r="Z4022" s="44"/>
      <c r="AA4022" s="44"/>
      <c r="AB4022" s="44"/>
    </row>
    <row r="4023" s="35" customFormat="1" customHeight="1" spans="1:28">
      <c r="A4023" s="30"/>
      <c r="B4023" s="38">
        <v>46038</v>
      </c>
      <c r="C4023" s="69" t="s">
        <v>23</v>
      </c>
      <c r="D4023" s="30" t="s">
        <v>33</v>
      </c>
      <c r="E4023" s="30" t="s">
        <v>939</v>
      </c>
      <c r="F4023" s="30"/>
      <c r="G4023" s="30">
        <v>2340</v>
      </c>
      <c r="H4023" s="32">
        <v>32845.75</v>
      </c>
      <c r="I4023" s="30" t="s">
        <v>11</v>
      </c>
      <c r="J4023" s="30"/>
      <c r="K4023" s="31"/>
      <c r="L4023" s="30">
        <v>202512</v>
      </c>
      <c r="M4023" s="31"/>
      <c r="N4023" s="30">
        <v>202601</v>
      </c>
      <c r="O4023" s="31"/>
      <c r="P4023" s="30"/>
      <c r="Z4023" s="44"/>
      <c r="AA4023" s="44"/>
      <c r="AB4023" s="44"/>
    </row>
    <row r="4024" s="35" customFormat="1" customHeight="1" spans="1:28">
      <c r="A4024" s="30"/>
      <c r="B4024" s="38">
        <v>46038</v>
      </c>
      <c r="C4024" s="69" t="s">
        <v>23</v>
      </c>
      <c r="D4024" s="30" t="s">
        <v>33</v>
      </c>
      <c r="E4024" s="93" t="s">
        <v>940</v>
      </c>
      <c r="F4024" s="30">
        <v>2659.99</v>
      </c>
      <c r="G4024" s="57"/>
      <c r="H4024" s="32">
        <v>35505.74</v>
      </c>
      <c r="I4024" s="30" t="s">
        <v>114</v>
      </c>
      <c r="J4024" s="30"/>
      <c r="K4024" s="31"/>
      <c r="L4024" s="30">
        <v>202602</v>
      </c>
      <c r="M4024" s="31"/>
      <c r="N4024" s="30">
        <v>202601</v>
      </c>
      <c r="O4024" s="31"/>
      <c r="P4024" s="30"/>
      <c r="Z4024" s="44"/>
      <c r="AA4024" s="44"/>
      <c r="AB4024" s="44"/>
    </row>
    <row r="4025" s="35" customFormat="1" customHeight="1" spans="1:28">
      <c r="A4025" s="30"/>
      <c r="B4025" s="38">
        <v>46038</v>
      </c>
      <c r="C4025" s="69" t="s">
        <v>23</v>
      </c>
      <c r="D4025" s="30" t="s">
        <v>33</v>
      </c>
      <c r="E4025" s="93" t="s">
        <v>941</v>
      </c>
      <c r="F4025" s="30">
        <v>4418.73</v>
      </c>
      <c r="G4025" s="57"/>
      <c r="H4025" s="32">
        <v>39924.47</v>
      </c>
      <c r="I4025" s="30" t="s">
        <v>82</v>
      </c>
      <c r="J4025" s="30"/>
      <c r="K4025" s="31"/>
      <c r="L4025" s="30">
        <v>202602</v>
      </c>
      <c r="M4025" s="31"/>
      <c r="N4025" s="30">
        <v>202601</v>
      </c>
      <c r="O4025" s="31"/>
      <c r="P4025" s="30"/>
      <c r="Z4025" s="44"/>
      <c r="AA4025" s="44"/>
      <c r="AB4025" s="44"/>
    </row>
    <row r="4026" s="35" customFormat="1" customHeight="1" spans="1:28">
      <c r="A4026" s="30"/>
      <c r="B4026" s="38">
        <v>46038</v>
      </c>
      <c r="C4026" s="69" t="s">
        <v>23</v>
      </c>
      <c r="D4026" s="30" t="s">
        <v>33</v>
      </c>
      <c r="E4026" s="93" t="s">
        <v>942</v>
      </c>
      <c r="F4026" s="30">
        <v>1813.73</v>
      </c>
      <c r="G4026" s="30"/>
      <c r="H4026" s="32">
        <v>41738.2</v>
      </c>
      <c r="I4026" s="30" t="s">
        <v>114</v>
      </c>
      <c r="J4026" s="30"/>
      <c r="K4026" s="31"/>
      <c r="L4026" s="30"/>
      <c r="M4026" s="31"/>
      <c r="N4026" s="30">
        <v>202601</v>
      </c>
      <c r="O4026" s="31"/>
      <c r="P4026" s="30"/>
      <c r="Z4026" s="44"/>
      <c r="AA4026" s="44"/>
      <c r="AB4026" s="44"/>
    </row>
    <row r="4027" s="35" customFormat="1" customHeight="1" spans="1:28">
      <c r="A4027" s="30"/>
      <c r="B4027" s="38">
        <v>46038</v>
      </c>
      <c r="C4027" s="69" t="s">
        <v>23</v>
      </c>
      <c r="D4027" s="30" t="s">
        <v>33</v>
      </c>
      <c r="E4027" s="93" t="s">
        <v>943</v>
      </c>
      <c r="F4027" s="30">
        <v>2866</v>
      </c>
      <c r="G4027" s="30"/>
      <c r="H4027" s="32">
        <v>44604.2</v>
      </c>
      <c r="I4027" s="30" t="s">
        <v>82</v>
      </c>
      <c r="J4027" s="30"/>
      <c r="K4027" s="31"/>
      <c r="L4027" s="30"/>
      <c r="M4027" s="31"/>
      <c r="N4027" s="30">
        <v>202601</v>
      </c>
      <c r="O4027" s="31"/>
      <c r="P4027" s="30"/>
      <c r="Z4027" s="44"/>
      <c r="AA4027" s="44"/>
      <c r="AB4027" s="44"/>
    </row>
    <row r="4028" s="35" customFormat="1" customHeight="1" spans="1:28">
      <c r="A4028" s="30"/>
      <c r="B4028" s="38">
        <v>46038</v>
      </c>
      <c r="C4028" s="69" t="s">
        <v>23</v>
      </c>
      <c r="D4028" s="30" t="s">
        <v>33</v>
      </c>
      <c r="E4028" s="93" t="s">
        <v>944</v>
      </c>
      <c r="F4028" s="30">
        <v>1493.23</v>
      </c>
      <c r="G4028" s="30"/>
      <c r="H4028" s="32">
        <v>46097.43</v>
      </c>
      <c r="I4028" s="30" t="s">
        <v>114</v>
      </c>
      <c r="J4028" s="30"/>
      <c r="K4028" s="31"/>
      <c r="L4028" s="30"/>
      <c r="M4028" s="31"/>
      <c r="N4028" s="30">
        <v>202601</v>
      </c>
      <c r="O4028" s="31"/>
      <c r="P4028" s="30"/>
      <c r="Z4028" s="44"/>
      <c r="AA4028" s="44"/>
      <c r="AB4028" s="44"/>
    </row>
    <row r="4029" s="35" customFormat="1" customHeight="1" spans="1:28">
      <c r="A4029" s="30"/>
      <c r="B4029" s="38">
        <v>46039</v>
      </c>
      <c r="C4029" s="69" t="s">
        <v>23</v>
      </c>
      <c r="D4029" s="30" t="s">
        <v>33</v>
      </c>
      <c r="E4029" s="93" t="s">
        <v>945</v>
      </c>
      <c r="F4029" s="30">
        <v>754.5</v>
      </c>
      <c r="G4029" s="30"/>
      <c r="H4029" s="32">
        <v>46851.93</v>
      </c>
      <c r="I4029" s="30" t="s">
        <v>82</v>
      </c>
      <c r="J4029" s="30"/>
      <c r="K4029" s="31"/>
      <c r="L4029" s="30"/>
      <c r="M4029" s="31"/>
      <c r="N4029" s="30">
        <v>202601</v>
      </c>
      <c r="O4029" s="31"/>
      <c r="P4029" s="30"/>
      <c r="Z4029" s="44"/>
      <c r="AA4029" s="44"/>
      <c r="AB4029" s="44"/>
    </row>
    <row r="4030" s="35" customFormat="1" customHeight="1" spans="1:28">
      <c r="A4030" s="30"/>
      <c r="B4030" s="38">
        <v>46044</v>
      </c>
      <c r="C4030" s="69" t="s">
        <v>23</v>
      </c>
      <c r="D4030" s="30" t="s">
        <v>33</v>
      </c>
      <c r="E4030" s="30" t="s">
        <v>946</v>
      </c>
      <c r="F4030" s="57"/>
      <c r="G4030" s="30">
        <v>10333.33</v>
      </c>
      <c r="H4030" s="32">
        <v>36518.6</v>
      </c>
      <c r="I4030" s="30" t="s">
        <v>11</v>
      </c>
      <c r="J4030" s="30"/>
      <c r="K4030" s="31"/>
      <c r="L4030" s="30"/>
      <c r="M4030" s="31"/>
      <c r="N4030" s="30">
        <v>202601</v>
      </c>
      <c r="O4030" s="31"/>
      <c r="P4030" s="30"/>
      <c r="Z4030" s="44"/>
      <c r="AA4030" s="44"/>
      <c r="AB4030" s="44"/>
    </row>
    <row r="4031" s="35" customFormat="1" customHeight="1" spans="1:28">
      <c r="A4031" s="30"/>
      <c r="B4031" s="38">
        <v>46045</v>
      </c>
      <c r="C4031" s="69" t="s">
        <v>23</v>
      </c>
      <c r="D4031" s="30" t="s">
        <v>33</v>
      </c>
      <c r="E4031" s="30" t="s">
        <v>947</v>
      </c>
      <c r="F4031" s="57"/>
      <c r="G4031" s="57">
        <v>10</v>
      </c>
      <c r="H4031" s="32">
        <v>36508.6</v>
      </c>
      <c r="I4031" s="30"/>
      <c r="J4031" s="30"/>
      <c r="K4031" s="31"/>
      <c r="L4031" s="30"/>
      <c r="M4031" s="31"/>
      <c r="N4031" s="30">
        <v>202601</v>
      </c>
      <c r="O4031" s="31"/>
      <c r="P4031" s="30"/>
      <c r="Z4031" s="44"/>
      <c r="AA4031" s="44"/>
      <c r="AB4031" s="44"/>
    </row>
    <row r="4032" s="35" customFormat="1" customHeight="1" spans="1:28">
      <c r="A4032" s="30"/>
      <c r="B4032" s="38">
        <v>46045</v>
      </c>
      <c r="C4032" s="69" t="s">
        <v>23</v>
      </c>
      <c r="D4032" s="30" t="s">
        <v>33</v>
      </c>
      <c r="E4032" s="30" t="s">
        <v>947</v>
      </c>
      <c r="F4032" s="30"/>
      <c r="G4032" s="57">
        <v>10</v>
      </c>
      <c r="H4032" s="32">
        <v>36498.6</v>
      </c>
      <c r="I4032" s="30"/>
      <c r="J4032" s="30"/>
      <c r="K4032" s="31"/>
      <c r="L4032" s="30">
        <v>202607</v>
      </c>
      <c r="M4032" s="31"/>
      <c r="N4032" s="30">
        <v>202601</v>
      </c>
      <c r="O4032" s="31"/>
      <c r="P4032" s="30"/>
      <c r="Z4032" s="44"/>
      <c r="AA4032" s="44"/>
      <c r="AB4032" s="44"/>
    </row>
    <row r="4033" s="35" customFormat="1" customHeight="1" spans="1:28">
      <c r="A4033" s="30"/>
      <c r="B4033" s="38">
        <v>46050</v>
      </c>
      <c r="C4033" s="69" t="s">
        <v>23</v>
      </c>
      <c r="D4033" s="30" t="s">
        <v>33</v>
      </c>
      <c r="E4033" s="30" t="s">
        <v>948</v>
      </c>
      <c r="F4033" s="57">
        <v>50000</v>
      </c>
      <c r="G4033" s="57"/>
      <c r="H4033" s="32">
        <v>86498.6</v>
      </c>
      <c r="I4033" s="30"/>
      <c r="J4033" s="30"/>
      <c r="K4033" s="31"/>
      <c r="L4033" s="30"/>
      <c r="M4033" s="31"/>
      <c r="N4033" s="30"/>
      <c r="O4033" s="31"/>
      <c r="P4033" s="30"/>
      <c r="Z4033" s="44"/>
      <c r="AA4033" s="44"/>
      <c r="AB4033" s="44"/>
    </row>
    <row r="4034" s="35" customFormat="1" customHeight="1" spans="1:28">
      <c r="A4034" s="30"/>
      <c r="B4034" s="38">
        <v>46055</v>
      </c>
      <c r="C4034" s="69" t="s">
        <v>23</v>
      </c>
      <c r="D4034" s="30" t="s">
        <v>33</v>
      </c>
      <c r="E4034" s="30" t="s">
        <v>423</v>
      </c>
      <c r="F4034" s="66">
        <v>1000.81</v>
      </c>
      <c r="G4034" s="57"/>
      <c r="H4034" s="32">
        <v>87499.41</v>
      </c>
      <c r="I4034" s="30" t="s">
        <v>114</v>
      </c>
      <c r="J4034" s="30"/>
      <c r="K4034" s="31"/>
      <c r="L4034" s="30">
        <v>202603</v>
      </c>
      <c r="M4034" s="31"/>
      <c r="N4034" s="30"/>
      <c r="O4034" s="31"/>
      <c r="P4034" s="30"/>
      <c r="Z4034" s="44"/>
      <c r="AA4034" s="44"/>
      <c r="AB4034" s="44"/>
    </row>
    <row r="4035" s="35" customFormat="1" customHeight="1" spans="1:28">
      <c r="A4035" s="30"/>
      <c r="B4035" s="38">
        <v>46055</v>
      </c>
      <c r="C4035" s="69" t="s">
        <v>23</v>
      </c>
      <c r="D4035" s="30" t="s">
        <v>33</v>
      </c>
      <c r="E4035" s="30" t="s">
        <v>425</v>
      </c>
      <c r="F4035" s="30">
        <v>3038.97</v>
      </c>
      <c r="G4035" s="57"/>
      <c r="H4035" s="32">
        <v>90538.38</v>
      </c>
      <c r="I4035" s="30" t="s">
        <v>82</v>
      </c>
      <c r="J4035" s="30"/>
      <c r="K4035" s="31"/>
      <c r="L4035" s="30">
        <v>202603</v>
      </c>
      <c r="M4035" s="31"/>
      <c r="N4035" s="30"/>
      <c r="O4035" s="31"/>
      <c r="P4035" s="30"/>
      <c r="Z4035" s="44"/>
      <c r="AA4035" s="44"/>
      <c r="AB4035" s="44"/>
    </row>
    <row r="4036" s="35" customFormat="1" customHeight="1" spans="1:28">
      <c r="A4036" s="30"/>
      <c r="B4036" s="38">
        <v>46056</v>
      </c>
      <c r="C4036" s="69" t="s">
        <v>23</v>
      </c>
      <c r="D4036" s="30" t="s">
        <v>33</v>
      </c>
      <c r="E4036" s="30" t="s">
        <v>426</v>
      </c>
      <c r="F4036" s="57">
        <v>3585.13</v>
      </c>
      <c r="G4036" s="30"/>
      <c r="H4036" s="32">
        <v>94123.51</v>
      </c>
      <c r="I4036" s="30" t="s">
        <v>114</v>
      </c>
      <c r="J4036" s="30"/>
      <c r="K4036" s="31"/>
      <c r="L4036" s="30">
        <v>202603</v>
      </c>
      <c r="M4036" s="31"/>
      <c r="N4036" s="30"/>
      <c r="O4036" s="31"/>
      <c r="P4036" s="30"/>
      <c r="Z4036" s="44"/>
      <c r="AA4036" s="44"/>
      <c r="AB4036" s="44"/>
    </row>
    <row r="4037" s="35" customFormat="1" customHeight="1" spans="1:28">
      <c r="A4037" s="30"/>
      <c r="B4037" s="38">
        <v>46056</v>
      </c>
      <c r="C4037" s="69" t="s">
        <v>23</v>
      </c>
      <c r="D4037" s="30" t="s">
        <v>33</v>
      </c>
      <c r="E4037" s="30" t="s">
        <v>423</v>
      </c>
      <c r="F4037" s="66">
        <v>2235.56</v>
      </c>
      <c r="G4037" s="30"/>
      <c r="H4037" s="32">
        <v>96359.07</v>
      </c>
      <c r="I4037" s="30" t="s">
        <v>54</v>
      </c>
      <c r="J4037" s="30"/>
      <c r="K4037" s="31"/>
      <c r="L4037" s="30">
        <v>202603</v>
      </c>
      <c r="M4037" s="31"/>
      <c r="N4037" s="30"/>
      <c r="O4037" s="31"/>
      <c r="P4037" s="30"/>
      <c r="Z4037" s="44"/>
      <c r="AA4037" s="44"/>
      <c r="AB4037" s="44"/>
    </row>
    <row r="4038" s="35" customFormat="1" customHeight="1" spans="1:28">
      <c r="A4038" s="30"/>
      <c r="B4038" s="38"/>
      <c r="C4038" s="69"/>
      <c r="D4038" s="30" t="s">
        <v>33</v>
      </c>
      <c r="E4038" s="30"/>
      <c r="F4038" s="30"/>
      <c r="G4038" s="57"/>
      <c r="H4038" s="32"/>
      <c r="I4038" s="30"/>
      <c r="J4038" s="30"/>
      <c r="K4038" s="31"/>
      <c r="L4038" s="30"/>
      <c r="M4038" s="31"/>
      <c r="N4038" s="30"/>
      <c r="O4038" s="31"/>
      <c r="P4038" s="30"/>
      <c r="Z4038" s="44"/>
      <c r="AA4038" s="44"/>
      <c r="AB4038" s="44"/>
    </row>
    <row r="4039" s="35" customFormat="1" customHeight="1" spans="1:28">
      <c r="A4039" s="30"/>
      <c r="B4039" s="38"/>
      <c r="C4039" s="69"/>
      <c r="D4039" s="30" t="s">
        <v>33</v>
      </c>
      <c r="E4039" s="30"/>
      <c r="F4039" s="30"/>
      <c r="G4039" s="57"/>
      <c r="H4039" s="32"/>
      <c r="I4039" s="30"/>
      <c r="J4039" s="30"/>
      <c r="K4039" s="31"/>
      <c r="L4039" s="30"/>
      <c r="M4039" s="31"/>
      <c r="N4039" s="30"/>
      <c r="O4039" s="31"/>
      <c r="P4039" s="30"/>
      <c r="Z4039" s="44"/>
      <c r="AA4039" s="44"/>
      <c r="AB4039" s="44"/>
    </row>
    <row r="4040" s="35" customFormat="1" customHeight="1" spans="1:28">
      <c r="A4040" s="30"/>
      <c r="B4040" s="38"/>
      <c r="C4040" s="69"/>
      <c r="D4040" s="30" t="s">
        <v>33</v>
      </c>
      <c r="E4040" s="30"/>
      <c r="F4040" s="30"/>
      <c r="G4040" s="57"/>
      <c r="H4040" s="32"/>
      <c r="I4040" s="30"/>
      <c r="J4040" s="30"/>
      <c r="K4040" s="31"/>
      <c r="L4040" s="30"/>
      <c r="M4040" s="31"/>
      <c r="N4040" s="30"/>
      <c r="O4040" s="31"/>
      <c r="P4040" s="30"/>
      <c r="Z4040" s="44"/>
      <c r="AA4040" s="44"/>
      <c r="AB4040" s="44"/>
    </row>
    <row r="4041" s="35" customFormat="1" customHeight="1" spans="1:28">
      <c r="A4041" s="30"/>
      <c r="B4041" s="38"/>
      <c r="C4041" s="69"/>
      <c r="D4041" s="30" t="s">
        <v>33</v>
      </c>
      <c r="E4041" s="30"/>
      <c r="F4041" s="30"/>
      <c r="G4041" s="57"/>
      <c r="H4041" s="32"/>
      <c r="I4041" s="30"/>
      <c r="J4041" s="30"/>
      <c r="K4041" s="31"/>
      <c r="L4041" s="30"/>
      <c r="M4041" s="31"/>
      <c r="N4041" s="30"/>
      <c r="O4041" s="31"/>
      <c r="P4041" s="30"/>
      <c r="Z4041" s="44"/>
      <c r="AA4041" s="44"/>
      <c r="AB4041" s="44"/>
    </row>
    <row r="4042" s="35" customFormat="1" customHeight="1" spans="1:28">
      <c r="A4042" s="30"/>
      <c r="B4042" s="38"/>
      <c r="C4042" s="69"/>
      <c r="D4042" s="30" t="s">
        <v>33</v>
      </c>
      <c r="E4042" s="30"/>
      <c r="F4042" s="30"/>
      <c r="G4042" s="57"/>
      <c r="H4042" s="32"/>
      <c r="I4042" s="30"/>
      <c r="J4042" s="30"/>
      <c r="K4042" s="31"/>
      <c r="L4042" s="30"/>
      <c r="M4042" s="31"/>
      <c r="N4042" s="30"/>
      <c r="O4042" s="31"/>
      <c r="P4042" s="30"/>
      <c r="Z4042" s="44"/>
      <c r="AA4042" s="44"/>
      <c r="AB4042" s="44"/>
    </row>
    <row r="4043" s="35" customFormat="1" customHeight="1" spans="1:28">
      <c r="A4043" s="30"/>
      <c r="B4043" s="38"/>
      <c r="C4043" s="69"/>
      <c r="D4043" s="30" t="s">
        <v>33</v>
      </c>
      <c r="E4043" s="30"/>
      <c r="F4043" s="30"/>
      <c r="G4043" s="57"/>
      <c r="H4043" s="32"/>
      <c r="I4043" s="30"/>
      <c r="J4043" s="30"/>
      <c r="K4043" s="31"/>
      <c r="L4043" s="30"/>
      <c r="M4043" s="31"/>
      <c r="N4043" s="30"/>
      <c r="O4043" s="31"/>
      <c r="P4043" s="30"/>
      <c r="Z4043" s="44"/>
      <c r="AA4043" s="44"/>
      <c r="AB4043" s="44"/>
    </row>
    <row r="4044" s="35" customFormat="1" customHeight="1" spans="1:28">
      <c r="A4044" s="30"/>
      <c r="B4044" s="38"/>
      <c r="C4044" s="69"/>
      <c r="D4044" s="30" t="s">
        <v>33</v>
      </c>
      <c r="E4044" s="30"/>
      <c r="F4044" s="30"/>
      <c r="G4044" s="57"/>
      <c r="H4044" s="32"/>
      <c r="I4044" s="30"/>
      <c r="J4044" s="30"/>
      <c r="K4044" s="31"/>
      <c r="L4044" s="30"/>
      <c r="M4044" s="31"/>
      <c r="N4044" s="30"/>
      <c r="O4044" s="31"/>
      <c r="P4044" s="30"/>
      <c r="Z4044" s="44"/>
      <c r="AA4044" s="44"/>
      <c r="AB4044" s="44"/>
    </row>
    <row r="4045" s="35" customFormat="1" customHeight="1" spans="1:28">
      <c r="A4045" s="30"/>
      <c r="B4045" s="38"/>
      <c r="C4045" s="69"/>
      <c r="D4045" s="30" t="s">
        <v>33</v>
      </c>
      <c r="E4045" s="30"/>
      <c r="F4045" s="30"/>
      <c r="G4045" s="57"/>
      <c r="H4045" s="32"/>
      <c r="I4045" s="30"/>
      <c r="J4045" s="30"/>
      <c r="K4045" s="31"/>
      <c r="L4045" s="30"/>
      <c r="M4045" s="31"/>
      <c r="N4045" s="30"/>
      <c r="O4045" s="31"/>
      <c r="P4045" s="30"/>
      <c r="Z4045" s="44"/>
      <c r="AA4045" s="44"/>
      <c r="AB4045" s="44"/>
    </row>
    <row r="4046" s="35" customFormat="1" customHeight="1" spans="1:28">
      <c r="A4046" s="30"/>
      <c r="B4046" s="38"/>
      <c r="C4046" s="69"/>
      <c r="D4046" s="30" t="s">
        <v>33</v>
      </c>
      <c r="E4046" s="30"/>
      <c r="F4046" s="30"/>
      <c r="G4046" s="57"/>
      <c r="H4046" s="32"/>
      <c r="I4046" s="30"/>
      <c r="J4046" s="30"/>
      <c r="K4046" s="31"/>
      <c r="L4046" s="30"/>
      <c r="M4046" s="31"/>
      <c r="N4046" s="30"/>
      <c r="O4046" s="31"/>
      <c r="P4046" s="30"/>
      <c r="Z4046" s="44"/>
      <c r="AA4046" s="44"/>
      <c r="AB4046" s="44"/>
    </row>
    <row r="4047" s="35" customFormat="1" customHeight="1" spans="1:28">
      <c r="A4047" s="30"/>
      <c r="B4047" s="38"/>
      <c r="C4047" s="69"/>
      <c r="D4047" s="30" t="s">
        <v>33</v>
      </c>
      <c r="E4047" s="30"/>
      <c r="F4047" s="30"/>
      <c r="G4047" s="57"/>
      <c r="H4047" s="32"/>
      <c r="I4047" s="30"/>
      <c r="J4047" s="30"/>
      <c r="K4047" s="31"/>
      <c r="L4047" s="30"/>
      <c r="M4047" s="31"/>
      <c r="N4047" s="30"/>
      <c r="O4047" s="31"/>
      <c r="P4047" s="30"/>
      <c r="Z4047" s="44"/>
      <c r="AA4047" s="44"/>
      <c r="AB4047" s="44"/>
    </row>
    <row r="4048" s="35" customFormat="1" customHeight="1" spans="1:28">
      <c r="A4048" s="30"/>
      <c r="B4048" s="38"/>
      <c r="C4048" s="69"/>
      <c r="D4048" s="30" t="s">
        <v>33</v>
      </c>
      <c r="E4048" s="30"/>
      <c r="F4048" s="30"/>
      <c r="G4048" s="57"/>
      <c r="H4048" s="32"/>
      <c r="I4048" s="30"/>
      <c r="J4048" s="30"/>
      <c r="K4048" s="31"/>
      <c r="L4048" s="30"/>
      <c r="M4048" s="31"/>
      <c r="N4048" s="30"/>
      <c r="O4048" s="31"/>
      <c r="P4048" s="30"/>
      <c r="Z4048" s="44"/>
      <c r="AA4048" s="44"/>
      <c r="AB4048" s="44"/>
    </row>
    <row r="4049" s="35" customFormat="1" customHeight="1" spans="1:28">
      <c r="A4049" s="30"/>
      <c r="B4049" s="38"/>
      <c r="C4049" s="69"/>
      <c r="D4049" s="30" t="s">
        <v>33</v>
      </c>
      <c r="E4049" s="30"/>
      <c r="F4049" s="30"/>
      <c r="G4049" s="57"/>
      <c r="H4049" s="32"/>
      <c r="I4049" s="30"/>
      <c r="J4049" s="30"/>
      <c r="K4049" s="31"/>
      <c r="L4049" s="30"/>
      <c r="M4049" s="31"/>
      <c r="N4049" s="30"/>
      <c r="O4049" s="31"/>
      <c r="P4049" s="30"/>
      <c r="Z4049" s="44"/>
      <c r="AA4049" s="44"/>
      <c r="AB4049" s="44"/>
    </row>
    <row r="4050" s="35" customFormat="1" customHeight="1" spans="1:28">
      <c r="A4050" s="30"/>
      <c r="B4050" s="38"/>
      <c r="C4050" s="69"/>
      <c r="D4050" s="30" t="s">
        <v>33</v>
      </c>
      <c r="E4050" s="30"/>
      <c r="F4050" s="30"/>
      <c r="G4050" s="57"/>
      <c r="H4050" s="32"/>
      <c r="I4050" s="30"/>
      <c r="J4050" s="30"/>
      <c r="K4050" s="31"/>
      <c r="L4050" s="30"/>
      <c r="M4050" s="31"/>
      <c r="N4050" s="30"/>
      <c r="O4050" s="31"/>
      <c r="P4050" s="30"/>
      <c r="Z4050" s="44"/>
      <c r="AA4050" s="44"/>
      <c r="AB4050" s="44"/>
    </row>
    <row r="4051" s="35" customFormat="1" customHeight="1" spans="1:28">
      <c r="A4051" s="30"/>
      <c r="B4051" s="38"/>
      <c r="C4051" s="69"/>
      <c r="D4051" s="30" t="s">
        <v>33</v>
      </c>
      <c r="E4051" s="30"/>
      <c r="F4051" s="30"/>
      <c r="G4051" s="57"/>
      <c r="H4051" s="32"/>
      <c r="I4051" s="30"/>
      <c r="J4051" s="30"/>
      <c r="K4051" s="31"/>
      <c r="L4051" s="30"/>
      <c r="M4051" s="31"/>
      <c r="N4051" s="30"/>
      <c r="O4051" s="31"/>
      <c r="P4051" s="30"/>
      <c r="Z4051" s="44"/>
      <c r="AA4051" s="44"/>
      <c r="AB4051" s="44"/>
    </row>
    <row r="4052" s="35" customFormat="1" customHeight="1" spans="1:28">
      <c r="A4052" s="30"/>
      <c r="B4052" s="38"/>
      <c r="C4052" s="69"/>
      <c r="D4052" s="30" t="s">
        <v>33</v>
      </c>
      <c r="E4052" s="30"/>
      <c r="F4052" s="30"/>
      <c r="G4052" s="57"/>
      <c r="H4052" s="32"/>
      <c r="I4052" s="30"/>
      <c r="J4052" s="30"/>
      <c r="K4052" s="31"/>
      <c r="L4052" s="30"/>
      <c r="M4052" s="31"/>
      <c r="N4052" s="30"/>
      <c r="O4052" s="31"/>
      <c r="P4052" s="30"/>
      <c r="Z4052" s="44"/>
      <c r="AA4052" s="44"/>
      <c r="AB4052" s="44"/>
    </row>
    <row r="4053" s="35" customFormat="1" customHeight="1" spans="1:28">
      <c r="A4053" s="30"/>
      <c r="B4053" s="38"/>
      <c r="C4053" s="69"/>
      <c r="D4053" s="30" t="s">
        <v>33</v>
      </c>
      <c r="E4053" s="30"/>
      <c r="F4053" s="30"/>
      <c r="G4053" s="57"/>
      <c r="H4053" s="32"/>
      <c r="I4053" s="30"/>
      <c r="J4053" s="30"/>
      <c r="K4053" s="31"/>
      <c r="L4053" s="30"/>
      <c r="M4053" s="31"/>
      <c r="N4053" s="30"/>
      <c r="O4053" s="31"/>
      <c r="P4053" s="30"/>
      <c r="Z4053" s="44"/>
      <c r="AA4053" s="44"/>
      <c r="AB4053" s="44"/>
    </row>
    <row r="4054" s="35" customFormat="1" customHeight="1" spans="1:28">
      <c r="A4054" s="30"/>
      <c r="B4054" s="38"/>
      <c r="C4054" s="69"/>
      <c r="D4054" s="30" t="s">
        <v>33</v>
      </c>
      <c r="E4054" s="30"/>
      <c r="F4054" s="30"/>
      <c r="G4054" s="57"/>
      <c r="H4054" s="32"/>
      <c r="I4054" s="30"/>
      <c r="J4054" s="30"/>
      <c r="K4054" s="31"/>
      <c r="L4054" s="30"/>
      <c r="M4054" s="31"/>
      <c r="N4054" s="30"/>
      <c r="O4054" s="31"/>
      <c r="P4054" s="30"/>
      <c r="Z4054" s="44"/>
      <c r="AA4054" s="44"/>
      <c r="AB4054" s="44"/>
    </row>
    <row r="4055" s="35" customFormat="1" customHeight="1" spans="1:28">
      <c r="A4055" s="30"/>
      <c r="B4055" s="38"/>
      <c r="C4055" s="69"/>
      <c r="D4055" s="30" t="s">
        <v>33</v>
      </c>
      <c r="E4055" s="30"/>
      <c r="F4055" s="30"/>
      <c r="G4055" s="57"/>
      <c r="H4055" s="32"/>
      <c r="I4055" s="30"/>
      <c r="J4055" s="30"/>
      <c r="K4055" s="31"/>
      <c r="L4055" s="30"/>
      <c r="M4055" s="31"/>
      <c r="N4055" s="30"/>
      <c r="O4055" s="31"/>
      <c r="P4055" s="30"/>
      <c r="Z4055" s="44"/>
      <c r="AA4055" s="44"/>
      <c r="AB4055" s="44"/>
    </row>
    <row r="4056" s="35" customFormat="1" customHeight="1" spans="1:28">
      <c r="A4056" s="30"/>
      <c r="B4056" s="38"/>
      <c r="C4056" s="69"/>
      <c r="D4056" s="30" t="s">
        <v>33</v>
      </c>
      <c r="E4056" s="30"/>
      <c r="F4056" s="30"/>
      <c r="G4056" s="57"/>
      <c r="H4056" s="32"/>
      <c r="I4056" s="30"/>
      <c r="J4056" s="30"/>
      <c r="K4056" s="31"/>
      <c r="L4056" s="30"/>
      <c r="M4056" s="31"/>
      <c r="N4056" s="30"/>
      <c r="O4056" s="31"/>
      <c r="P4056" s="30"/>
      <c r="Z4056" s="44"/>
      <c r="AA4056" s="44"/>
      <c r="AB4056" s="44"/>
    </row>
    <row r="4057" s="35" customFormat="1" customHeight="1" spans="1:28">
      <c r="A4057" s="30"/>
      <c r="B4057" s="38"/>
      <c r="C4057" s="69"/>
      <c r="D4057" s="30" t="s">
        <v>33</v>
      </c>
      <c r="E4057" s="30"/>
      <c r="F4057" s="30"/>
      <c r="G4057" s="57"/>
      <c r="H4057" s="32"/>
      <c r="I4057" s="30"/>
      <c r="J4057" s="30"/>
      <c r="K4057" s="31"/>
      <c r="L4057" s="30"/>
      <c r="M4057" s="31"/>
      <c r="N4057" s="30"/>
      <c r="O4057" s="31"/>
      <c r="P4057" s="30"/>
      <c r="Z4057" s="44"/>
      <c r="AA4057" s="44"/>
      <c r="AB4057" s="44"/>
    </row>
    <row r="4058" s="35" customFormat="1" customHeight="1" spans="1:28">
      <c r="A4058" s="30"/>
      <c r="B4058" s="38"/>
      <c r="C4058" s="69"/>
      <c r="D4058" s="30" t="s">
        <v>33</v>
      </c>
      <c r="E4058" s="30"/>
      <c r="F4058" s="30"/>
      <c r="G4058" s="57"/>
      <c r="H4058" s="32"/>
      <c r="I4058" s="30"/>
      <c r="J4058" s="30"/>
      <c r="K4058" s="31"/>
      <c r="L4058" s="30"/>
      <c r="M4058" s="31"/>
      <c r="N4058" s="30"/>
      <c r="O4058" s="31"/>
      <c r="P4058" s="30"/>
      <c r="Z4058" s="44"/>
      <c r="AA4058" s="44"/>
      <c r="AB4058" s="44"/>
    </row>
    <row r="4059" s="35" customFormat="1" customHeight="1" spans="1:28">
      <c r="A4059" s="30"/>
      <c r="B4059" s="38"/>
      <c r="C4059" s="69"/>
      <c r="D4059" s="30" t="s">
        <v>33</v>
      </c>
      <c r="E4059" s="30"/>
      <c r="F4059" s="30"/>
      <c r="G4059" s="57"/>
      <c r="H4059" s="32"/>
      <c r="I4059" s="30"/>
      <c r="J4059" s="30"/>
      <c r="K4059" s="31"/>
      <c r="L4059" s="30"/>
      <c r="M4059" s="31"/>
      <c r="N4059" s="30"/>
      <c r="O4059" s="31"/>
      <c r="P4059" s="30"/>
      <c r="Z4059" s="44"/>
      <c r="AA4059" s="44"/>
      <c r="AB4059" s="44"/>
    </row>
    <row r="4060" s="35" customFormat="1" customHeight="1" spans="1:28">
      <c r="A4060" s="30"/>
      <c r="B4060" s="38"/>
      <c r="C4060" s="69"/>
      <c r="D4060" s="30" t="s">
        <v>33</v>
      </c>
      <c r="E4060" s="30"/>
      <c r="F4060" s="30"/>
      <c r="G4060" s="57"/>
      <c r="H4060" s="32"/>
      <c r="I4060" s="30"/>
      <c r="J4060" s="30"/>
      <c r="K4060" s="31"/>
      <c r="L4060" s="30"/>
      <c r="M4060" s="31"/>
      <c r="N4060" s="30"/>
      <c r="O4060" s="31"/>
      <c r="P4060" s="30"/>
      <c r="Z4060" s="44"/>
      <c r="AA4060" s="44"/>
      <c r="AB4060" s="44"/>
    </row>
    <row r="4061" s="35" customFormat="1" customHeight="1" spans="1:28">
      <c r="A4061" s="30"/>
      <c r="B4061" s="38"/>
      <c r="C4061" s="69"/>
      <c r="D4061" s="30" t="s">
        <v>33</v>
      </c>
      <c r="E4061" s="30"/>
      <c r="F4061" s="30"/>
      <c r="G4061" s="57"/>
      <c r="H4061" s="32"/>
      <c r="I4061" s="30"/>
      <c r="J4061" s="30"/>
      <c r="K4061" s="31"/>
      <c r="L4061" s="30"/>
      <c r="M4061" s="31"/>
      <c r="N4061" s="30"/>
      <c r="O4061" s="31"/>
      <c r="P4061" s="30"/>
      <c r="Z4061" s="44"/>
      <c r="AA4061" s="44"/>
      <c r="AB4061" s="44"/>
    </row>
    <row r="4062" s="35" customFormat="1" customHeight="1" spans="1:28">
      <c r="A4062" s="30"/>
      <c r="B4062" s="38"/>
      <c r="C4062" s="69"/>
      <c r="D4062" s="30" t="s">
        <v>33</v>
      </c>
      <c r="E4062" s="30"/>
      <c r="F4062" s="30"/>
      <c r="G4062" s="57"/>
      <c r="H4062" s="32"/>
      <c r="I4062" s="30"/>
      <c r="J4062" s="30"/>
      <c r="K4062" s="31"/>
      <c r="L4062" s="30"/>
      <c r="M4062" s="31"/>
      <c r="N4062" s="30"/>
      <c r="O4062" s="31"/>
      <c r="P4062" s="30"/>
      <c r="Z4062" s="44"/>
      <c r="AA4062" s="44"/>
      <c r="AB4062" s="44"/>
    </row>
    <row r="4063" s="35" customFormat="1" customHeight="1" spans="1:28">
      <c r="A4063" s="30"/>
      <c r="B4063" s="38"/>
      <c r="C4063" s="69"/>
      <c r="D4063" s="30" t="s">
        <v>33</v>
      </c>
      <c r="E4063" s="30"/>
      <c r="F4063" s="30"/>
      <c r="G4063" s="57"/>
      <c r="H4063" s="32"/>
      <c r="I4063" s="30"/>
      <c r="J4063" s="30"/>
      <c r="K4063" s="31"/>
      <c r="L4063" s="30"/>
      <c r="M4063" s="31"/>
      <c r="N4063" s="30"/>
      <c r="O4063" s="31"/>
      <c r="P4063" s="30"/>
      <c r="Z4063" s="44"/>
      <c r="AA4063" s="44"/>
      <c r="AB4063" s="44"/>
    </row>
    <row r="4064" s="35" customFormat="1" customHeight="1" spans="1:28">
      <c r="A4064" s="30"/>
      <c r="B4064" s="38"/>
      <c r="C4064" s="69"/>
      <c r="D4064" s="30" t="s">
        <v>33</v>
      </c>
      <c r="E4064" s="30"/>
      <c r="F4064" s="30"/>
      <c r="G4064" s="57"/>
      <c r="H4064" s="32"/>
      <c r="I4064" s="30"/>
      <c r="J4064" s="30"/>
      <c r="K4064" s="31"/>
      <c r="L4064" s="30"/>
      <c r="M4064" s="31"/>
      <c r="N4064" s="30"/>
      <c r="O4064" s="31"/>
      <c r="P4064" s="30"/>
      <c r="Z4064" s="44"/>
      <c r="AA4064" s="44"/>
      <c r="AB4064" s="44"/>
    </row>
    <row r="4065" s="35" customFormat="1" customHeight="1" spans="1:28">
      <c r="A4065" s="30"/>
      <c r="B4065" s="38"/>
      <c r="C4065" s="69"/>
      <c r="D4065" s="30" t="s">
        <v>33</v>
      </c>
      <c r="E4065" s="30"/>
      <c r="F4065" s="30"/>
      <c r="G4065" s="57"/>
      <c r="H4065" s="32"/>
      <c r="I4065" s="30"/>
      <c r="J4065" s="30"/>
      <c r="K4065" s="31"/>
      <c r="L4065" s="30"/>
      <c r="M4065" s="31"/>
      <c r="N4065" s="30"/>
      <c r="O4065" s="31"/>
      <c r="P4065" s="30"/>
      <c r="Z4065" s="44"/>
      <c r="AA4065" s="44"/>
      <c r="AB4065" s="44"/>
    </row>
    <row r="4066" s="35" customFormat="1" customHeight="1" spans="1:28">
      <c r="A4066" s="30"/>
      <c r="B4066" s="38"/>
      <c r="C4066" s="69"/>
      <c r="D4066" s="30" t="s">
        <v>33</v>
      </c>
      <c r="E4066" s="30"/>
      <c r="F4066" s="30"/>
      <c r="G4066" s="57"/>
      <c r="H4066" s="32"/>
      <c r="I4066" s="30"/>
      <c r="J4066" s="30"/>
      <c r="K4066" s="31"/>
      <c r="L4066" s="30"/>
      <c r="M4066" s="31"/>
      <c r="N4066" s="30"/>
      <c r="O4066" s="31"/>
      <c r="P4066" s="30"/>
      <c r="Z4066" s="44"/>
      <c r="AA4066" s="44"/>
      <c r="AB4066" s="44"/>
    </row>
    <row r="4067" s="35" customFormat="1" customHeight="1" spans="1:28">
      <c r="A4067" s="30"/>
      <c r="B4067" s="38"/>
      <c r="C4067" s="69"/>
      <c r="D4067" s="30" t="s">
        <v>33</v>
      </c>
      <c r="E4067" s="30"/>
      <c r="F4067" s="30"/>
      <c r="G4067" s="57"/>
      <c r="H4067" s="32"/>
      <c r="I4067" s="30"/>
      <c r="J4067" s="30"/>
      <c r="K4067" s="31"/>
      <c r="L4067" s="30"/>
      <c r="M4067" s="31"/>
      <c r="N4067" s="30"/>
      <c r="O4067" s="31"/>
      <c r="P4067" s="30"/>
      <c r="Z4067" s="44"/>
      <c r="AA4067" s="44"/>
      <c r="AB4067" s="44"/>
    </row>
    <row r="4068" s="35" customFormat="1" customHeight="1" spans="1:28">
      <c r="A4068" s="30"/>
      <c r="B4068" s="38"/>
      <c r="C4068" s="69"/>
      <c r="D4068" s="30" t="s">
        <v>33</v>
      </c>
      <c r="E4068" s="30"/>
      <c r="F4068" s="30"/>
      <c r="G4068" s="57"/>
      <c r="H4068" s="32"/>
      <c r="I4068" s="30"/>
      <c r="J4068" s="30"/>
      <c r="K4068" s="31"/>
      <c r="L4068" s="30"/>
      <c r="M4068" s="31"/>
      <c r="N4068" s="30"/>
      <c r="O4068" s="31"/>
      <c r="P4068" s="30"/>
      <c r="Z4068" s="44"/>
      <c r="AA4068" s="44"/>
      <c r="AB4068" s="44"/>
    </row>
    <row r="4069" s="35" customFormat="1" customHeight="1" spans="1:28">
      <c r="A4069" s="30"/>
      <c r="B4069" s="38"/>
      <c r="C4069" s="69"/>
      <c r="D4069" s="30" t="s">
        <v>33</v>
      </c>
      <c r="E4069" s="30"/>
      <c r="F4069" s="30"/>
      <c r="G4069" s="57"/>
      <c r="H4069" s="32"/>
      <c r="I4069" s="30"/>
      <c r="J4069" s="30"/>
      <c r="K4069" s="31"/>
      <c r="L4069" s="30"/>
      <c r="M4069" s="31"/>
      <c r="N4069" s="30"/>
      <c r="O4069" s="31"/>
      <c r="P4069" s="30"/>
      <c r="Z4069" s="44"/>
      <c r="AA4069" s="44"/>
      <c r="AB4069" s="44"/>
    </row>
    <row r="4070" s="35" customFormat="1" customHeight="1" spans="1:28">
      <c r="A4070" s="30"/>
      <c r="B4070" s="38"/>
      <c r="C4070" s="69"/>
      <c r="D4070" s="30" t="s">
        <v>33</v>
      </c>
      <c r="E4070" s="30"/>
      <c r="F4070" s="30"/>
      <c r="G4070" s="57"/>
      <c r="H4070" s="32"/>
      <c r="I4070" s="30"/>
      <c r="J4070" s="30"/>
      <c r="K4070" s="31"/>
      <c r="L4070" s="30"/>
      <c r="M4070" s="31"/>
      <c r="N4070" s="30"/>
      <c r="O4070" s="31"/>
      <c r="P4070" s="30"/>
      <c r="Z4070" s="44"/>
      <c r="AA4070" s="44"/>
      <c r="AB4070" s="44"/>
    </row>
    <row r="4071" s="35" customFormat="1" customHeight="1" spans="1:28">
      <c r="A4071" s="30"/>
      <c r="B4071" s="38"/>
      <c r="C4071" s="69"/>
      <c r="D4071" s="30" t="s">
        <v>33</v>
      </c>
      <c r="E4071" s="30"/>
      <c r="F4071" s="30"/>
      <c r="G4071" s="57"/>
      <c r="H4071" s="32"/>
      <c r="I4071" s="30"/>
      <c r="J4071" s="30"/>
      <c r="K4071" s="31"/>
      <c r="L4071" s="30"/>
      <c r="M4071" s="31"/>
      <c r="N4071" s="30"/>
      <c r="O4071" s="31"/>
      <c r="P4071" s="30"/>
      <c r="Z4071" s="44"/>
      <c r="AA4071" s="44"/>
      <c r="AB4071" s="44"/>
    </row>
    <row r="4072" s="35" customFormat="1" customHeight="1" spans="1:28">
      <c r="A4072" s="30"/>
      <c r="B4072" s="38"/>
      <c r="C4072" s="69"/>
      <c r="D4072" s="30" t="s">
        <v>33</v>
      </c>
      <c r="E4072" s="30"/>
      <c r="F4072" s="30"/>
      <c r="G4072" s="57"/>
      <c r="H4072" s="32"/>
      <c r="I4072" s="30"/>
      <c r="J4072" s="30"/>
      <c r="K4072" s="31"/>
      <c r="L4072" s="30"/>
      <c r="M4072" s="31"/>
      <c r="N4072" s="30"/>
      <c r="O4072" s="31"/>
      <c r="P4072" s="30"/>
      <c r="Z4072" s="44"/>
      <c r="AA4072" s="44"/>
      <c r="AB4072" s="44"/>
    </row>
    <row r="4073" s="35" customFormat="1" customHeight="1" spans="1:28">
      <c r="A4073" s="30"/>
      <c r="B4073" s="38"/>
      <c r="C4073" s="69"/>
      <c r="D4073" s="30" t="s">
        <v>33</v>
      </c>
      <c r="E4073" s="30"/>
      <c r="F4073" s="30"/>
      <c r="G4073" s="57"/>
      <c r="H4073" s="32"/>
      <c r="I4073" s="30"/>
      <c r="J4073" s="30"/>
      <c r="K4073" s="31"/>
      <c r="L4073" s="30"/>
      <c r="M4073" s="31"/>
      <c r="N4073" s="30"/>
      <c r="O4073" s="31"/>
      <c r="P4073" s="30"/>
      <c r="Z4073" s="44"/>
      <c r="AA4073" s="44"/>
      <c r="AB4073" s="44"/>
    </row>
    <row r="4074" s="35" customFormat="1" customHeight="1" spans="1:28">
      <c r="A4074" s="30"/>
      <c r="B4074" s="38"/>
      <c r="C4074" s="69"/>
      <c r="D4074" s="30" t="s">
        <v>33</v>
      </c>
      <c r="E4074" s="30"/>
      <c r="F4074" s="30"/>
      <c r="G4074" s="57"/>
      <c r="H4074" s="32"/>
      <c r="I4074" s="30"/>
      <c r="J4074" s="30"/>
      <c r="K4074" s="31"/>
      <c r="L4074" s="30"/>
      <c r="M4074" s="31"/>
      <c r="N4074" s="30"/>
      <c r="O4074" s="31"/>
      <c r="P4074" s="30"/>
      <c r="Z4074" s="44"/>
      <c r="AA4074" s="44"/>
      <c r="AB4074" s="44"/>
    </row>
    <row r="4075" s="35" customFormat="1" customHeight="1" spans="1:28">
      <c r="A4075" s="30"/>
      <c r="B4075" s="38"/>
      <c r="C4075" s="69"/>
      <c r="D4075" s="30" t="s">
        <v>33</v>
      </c>
      <c r="E4075" s="30"/>
      <c r="F4075" s="30"/>
      <c r="G4075" s="57"/>
      <c r="H4075" s="32"/>
      <c r="I4075" s="30"/>
      <c r="J4075" s="30"/>
      <c r="K4075" s="31"/>
      <c r="L4075" s="30"/>
      <c r="M4075" s="31"/>
      <c r="N4075" s="30"/>
      <c r="O4075" s="31"/>
      <c r="P4075" s="30"/>
      <c r="Z4075" s="44"/>
      <c r="AA4075" s="44"/>
      <c r="AB4075" s="44"/>
    </row>
    <row r="4076" s="35" customFormat="1" customHeight="1" spans="1:28">
      <c r="A4076" s="30"/>
      <c r="B4076" s="38"/>
      <c r="C4076" s="69"/>
      <c r="D4076" s="30" t="s">
        <v>33</v>
      </c>
      <c r="E4076" s="30"/>
      <c r="F4076" s="30"/>
      <c r="G4076" s="57"/>
      <c r="H4076" s="32"/>
      <c r="I4076" s="30"/>
      <c r="J4076" s="30"/>
      <c r="K4076" s="31"/>
      <c r="L4076" s="30"/>
      <c r="M4076" s="31"/>
      <c r="N4076" s="30"/>
      <c r="O4076" s="31"/>
      <c r="P4076" s="30"/>
      <c r="Z4076" s="44"/>
      <c r="AA4076" s="44"/>
      <c r="AB4076" s="44"/>
    </row>
    <row r="4077" s="35" customFormat="1" customHeight="1" spans="1:28">
      <c r="A4077" s="30"/>
      <c r="B4077" s="38"/>
      <c r="C4077" s="69"/>
      <c r="D4077" s="30" t="s">
        <v>33</v>
      </c>
      <c r="E4077" s="30"/>
      <c r="F4077" s="30"/>
      <c r="G4077" s="57"/>
      <c r="H4077" s="32"/>
      <c r="I4077" s="30"/>
      <c r="J4077" s="30"/>
      <c r="K4077" s="31"/>
      <c r="L4077" s="30"/>
      <c r="M4077" s="31"/>
      <c r="N4077" s="30"/>
      <c r="O4077" s="31"/>
      <c r="P4077" s="30"/>
      <c r="Z4077" s="44"/>
      <c r="AA4077" s="44"/>
      <c r="AB4077" s="44"/>
    </row>
    <row r="4078" s="35" customFormat="1" customHeight="1" spans="1:28">
      <c r="A4078" s="30"/>
      <c r="B4078" s="38"/>
      <c r="C4078" s="69"/>
      <c r="D4078" s="30" t="s">
        <v>33</v>
      </c>
      <c r="E4078" s="30"/>
      <c r="F4078" s="30"/>
      <c r="G4078" s="57"/>
      <c r="H4078" s="32"/>
      <c r="I4078" s="30"/>
      <c r="J4078" s="30"/>
      <c r="K4078" s="31"/>
      <c r="L4078" s="30"/>
      <c r="M4078" s="31"/>
      <c r="N4078" s="30"/>
      <c r="O4078" s="31"/>
      <c r="P4078" s="30"/>
      <c r="Z4078" s="44"/>
      <c r="AA4078" s="44"/>
      <c r="AB4078" s="44"/>
    </row>
    <row r="4079" s="35" customFormat="1" customHeight="1" spans="1:28">
      <c r="A4079" s="30"/>
      <c r="B4079" s="38"/>
      <c r="C4079" s="69"/>
      <c r="D4079" s="30" t="s">
        <v>33</v>
      </c>
      <c r="E4079" s="30"/>
      <c r="F4079" s="30"/>
      <c r="G4079" s="57"/>
      <c r="H4079" s="32"/>
      <c r="I4079" s="30"/>
      <c r="J4079" s="30"/>
      <c r="K4079" s="31"/>
      <c r="L4079" s="30"/>
      <c r="M4079" s="31"/>
      <c r="N4079" s="30"/>
      <c r="O4079" s="31"/>
      <c r="P4079" s="30"/>
      <c r="Z4079" s="44"/>
      <c r="AA4079" s="44"/>
      <c r="AB4079" s="44"/>
    </row>
    <row r="4080" s="35" customFormat="1" customHeight="1" spans="1:28">
      <c r="A4080" s="30"/>
      <c r="B4080" s="38"/>
      <c r="C4080" s="69"/>
      <c r="D4080" s="30" t="s">
        <v>33</v>
      </c>
      <c r="E4080" s="30"/>
      <c r="F4080" s="30"/>
      <c r="G4080" s="57"/>
      <c r="H4080" s="32"/>
      <c r="I4080" s="30"/>
      <c r="J4080" s="30"/>
      <c r="K4080" s="31"/>
      <c r="L4080" s="30"/>
      <c r="M4080" s="31"/>
      <c r="N4080" s="30"/>
      <c r="O4080" s="31"/>
      <c r="P4080" s="30"/>
      <c r="Z4080" s="44"/>
      <c r="AA4080" s="44"/>
      <c r="AB4080" s="44"/>
    </row>
    <row r="4081" s="35" customFormat="1" customHeight="1" spans="1:28">
      <c r="A4081" s="30"/>
      <c r="B4081" s="38"/>
      <c r="C4081" s="69"/>
      <c r="D4081" s="30" t="s">
        <v>33</v>
      </c>
      <c r="E4081" s="30"/>
      <c r="F4081" s="30"/>
      <c r="G4081" s="57"/>
      <c r="H4081" s="32"/>
      <c r="I4081" s="30"/>
      <c r="J4081" s="30"/>
      <c r="K4081" s="31"/>
      <c r="L4081" s="30"/>
      <c r="M4081" s="31"/>
      <c r="N4081" s="30"/>
      <c r="O4081" s="31"/>
      <c r="P4081" s="30"/>
      <c r="Z4081" s="44"/>
      <c r="AA4081" s="44"/>
      <c r="AB4081" s="44"/>
    </row>
    <row r="4082" s="35" customFormat="1" customHeight="1" spans="1:28">
      <c r="A4082" s="30"/>
      <c r="B4082" s="38"/>
      <c r="C4082" s="69"/>
      <c r="D4082" s="30" t="s">
        <v>33</v>
      </c>
      <c r="E4082" s="30"/>
      <c r="F4082" s="30"/>
      <c r="G4082" s="57"/>
      <c r="H4082" s="32"/>
      <c r="I4082" s="30"/>
      <c r="J4082" s="30"/>
      <c r="K4082" s="31"/>
      <c r="L4082" s="30"/>
      <c r="M4082" s="31"/>
      <c r="N4082" s="30"/>
      <c r="O4082" s="31"/>
      <c r="P4082" s="30"/>
      <c r="Z4082" s="44"/>
      <c r="AA4082" s="44"/>
      <c r="AB4082" s="44"/>
    </row>
    <row r="4083" s="35" customFormat="1" customHeight="1" spans="1:28">
      <c r="A4083" s="30"/>
      <c r="B4083" s="38"/>
      <c r="C4083" s="69"/>
      <c r="D4083" s="30" t="s">
        <v>33</v>
      </c>
      <c r="E4083" s="30"/>
      <c r="F4083" s="30"/>
      <c r="G4083" s="57"/>
      <c r="H4083" s="32"/>
      <c r="I4083" s="30"/>
      <c r="J4083" s="30"/>
      <c r="K4083" s="31"/>
      <c r="L4083" s="30"/>
      <c r="M4083" s="31"/>
      <c r="N4083" s="30"/>
      <c r="O4083" s="31"/>
      <c r="P4083" s="30"/>
      <c r="Z4083" s="44"/>
      <c r="AA4083" s="44"/>
      <c r="AB4083" s="44"/>
    </row>
    <row r="4084" s="35" customFormat="1" customHeight="1" spans="1:28">
      <c r="A4084" s="30"/>
      <c r="B4084" s="38"/>
      <c r="C4084" s="69"/>
      <c r="D4084" s="30" t="s">
        <v>33</v>
      </c>
      <c r="E4084" s="30"/>
      <c r="F4084" s="30"/>
      <c r="G4084" s="57"/>
      <c r="H4084" s="32"/>
      <c r="I4084" s="30"/>
      <c r="J4084" s="30"/>
      <c r="K4084" s="31"/>
      <c r="L4084" s="30"/>
      <c r="M4084" s="31"/>
      <c r="N4084" s="30"/>
      <c r="O4084" s="31"/>
      <c r="P4084" s="30"/>
      <c r="Z4084" s="44"/>
      <c r="AA4084" s="44"/>
      <c r="AB4084" s="44"/>
    </row>
    <row r="4085" s="35" customFormat="1" customHeight="1" spans="1:28">
      <c r="A4085" s="30"/>
      <c r="B4085" s="38"/>
      <c r="C4085" s="69"/>
      <c r="D4085" s="30" t="s">
        <v>33</v>
      </c>
      <c r="E4085" s="30"/>
      <c r="F4085" s="30"/>
      <c r="G4085" s="57"/>
      <c r="H4085" s="32"/>
      <c r="I4085" s="30"/>
      <c r="J4085" s="30"/>
      <c r="K4085" s="31"/>
      <c r="L4085" s="30"/>
      <c r="M4085" s="31"/>
      <c r="N4085" s="30"/>
      <c r="O4085" s="31"/>
      <c r="P4085" s="30"/>
      <c r="Z4085" s="44"/>
      <c r="AA4085" s="44"/>
      <c r="AB4085" s="44"/>
    </row>
    <row r="4086" s="35" customFormat="1" customHeight="1" spans="1:28">
      <c r="A4086" s="30"/>
      <c r="B4086" s="38"/>
      <c r="C4086" s="69"/>
      <c r="D4086" s="30" t="s">
        <v>33</v>
      </c>
      <c r="E4086" s="30"/>
      <c r="F4086" s="30"/>
      <c r="G4086" s="57"/>
      <c r="H4086" s="32"/>
      <c r="I4086" s="30"/>
      <c r="J4086" s="30"/>
      <c r="K4086" s="31"/>
      <c r="L4086" s="30"/>
      <c r="M4086" s="31"/>
      <c r="N4086" s="30"/>
      <c r="O4086" s="31"/>
      <c r="P4086" s="30"/>
      <c r="Z4086" s="44"/>
      <c r="AA4086" s="44"/>
      <c r="AB4086" s="44"/>
    </row>
    <row r="4087" s="35" customFormat="1" customHeight="1" spans="1:28">
      <c r="A4087" s="30"/>
      <c r="B4087" s="38"/>
      <c r="C4087" s="69"/>
      <c r="D4087" s="30" t="s">
        <v>33</v>
      </c>
      <c r="E4087" s="30"/>
      <c r="F4087" s="30"/>
      <c r="G4087" s="57"/>
      <c r="H4087" s="32"/>
      <c r="I4087" s="30"/>
      <c r="J4087" s="30"/>
      <c r="K4087" s="31"/>
      <c r="L4087" s="30"/>
      <c r="M4087" s="31"/>
      <c r="N4087" s="30"/>
      <c r="O4087" s="31"/>
      <c r="P4087" s="30"/>
      <c r="Z4087" s="44"/>
      <c r="AA4087" s="44"/>
      <c r="AB4087" s="44"/>
    </row>
    <row r="4088" s="35" customFormat="1" customHeight="1" spans="1:28">
      <c r="A4088" s="30"/>
      <c r="B4088" s="38"/>
      <c r="C4088" s="69"/>
      <c r="D4088" s="30" t="s">
        <v>33</v>
      </c>
      <c r="E4088" s="30"/>
      <c r="F4088" s="30"/>
      <c r="G4088" s="57"/>
      <c r="H4088" s="32"/>
      <c r="I4088" s="30"/>
      <c r="J4088" s="30"/>
      <c r="K4088" s="31"/>
      <c r="L4088" s="30"/>
      <c r="M4088" s="31"/>
      <c r="N4088" s="30"/>
      <c r="O4088" s="31"/>
      <c r="P4088" s="30"/>
      <c r="Z4088" s="44"/>
      <c r="AA4088" s="44"/>
      <c r="AB4088" s="44"/>
    </row>
    <row r="4089" s="35" customFormat="1" customHeight="1" spans="1:28">
      <c r="A4089" s="30"/>
      <c r="B4089" s="38"/>
      <c r="C4089" s="69"/>
      <c r="D4089" s="30" t="s">
        <v>33</v>
      </c>
      <c r="E4089" s="30"/>
      <c r="F4089" s="30"/>
      <c r="G4089" s="57"/>
      <c r="H4089" s="32"/>
      <c r="I4089" s="30"/>
      <c r="J4089" s="30"/>
      <c r="K4089" s="31"/>
      <c r="L4089" s="30"/>
      <c r="M4089" s="31"/>
      <c r="N4089" s="30"/>
      <c r="O4089" s="31"/>
      <c r="P4089" s="30"/>
      <c r="Z4089" s="44"/>
      <c r="AA4089" s="44"/>
      <c r="AB4089" s="44"/>
    </row>
    <row r="4090" s="35" customFormat="1" customHeight="1" spans="1:28">
      <c r="A4090" s="30"/>
      <c r="B4090" s="38"/>
      <c r="C4090" s="69"/>
      <c r="D4090" s="30" t="s">
        <v>33</v>
      </c>
      <c r="E4090" s="30"/>
      <c r="F4090" s="30"/>
      <c r="G4090" s="57"/>
      <c r="H4090" s="32"/>
      <c r="I4090" s="30"/>
      <c r="J4090" s="30"/>
      <c r="K4090" s="31"/>
      <c r="L4090" s="30"/>
      <c r="M4090" s="31"/>
      <c r="N4090" s="30"/>
      <c r="O4090" s="31"/>
      <c r="P4090" s="30"/>
      <c r="Z4090" s="44"/>
      <c r="AA4090" s="44"/>
      <c r="AB4090" s="44"/>
    </row>
    <row r="4091" s="35" customFormat="1" customHeight="1" spans="1:28">
      <c r="A4091" s="30"/>
      <c r="B4091" s="38"/>
      <c r="C4091" s="69"/>
      <c r="D4091" s="30" t="s">
        <v>33</v>
      </c>
      <c r="E4091" s="30"/>
      <c r="F4091" s="30"/>
      <c r="G4091" s="57"/>
      <c r="H4091" s="32"/>
      <c r="I4091" s="30"/>
      <c r="J4091" s="30"/>
      <c r="K4091" s="31"/>
      <c r="L4091" s="30"/>
      <c r="M4091" s="31"/>
      <c r="N4091" s="30"/>
      <c r="O4091" s="31"/>
      <c r="P4091" s="30"/>
      <c r="Z4091" s="44"/>
      <c r="AA4091" s="44"/>
      <c r="AB4091" s="44"/>
    </row>
    <row r="4092" s="35" customFormat="1" customHeight="1" spans="1:28">
      <c r="A4092" s="30"/>
      <c r="B4092" s="38"/>
      <c r="C4092" s="69"/>
      <c r="D4092" s="30" t="s">
        <v>33</v>
      </c>
      <c r="E4092" s="30"/>
      <c r="F4092" s="30"/>
      <c r="G4092" s="57"/>
      <c r="H4092" s="32"/>
      <c r="I4092" s="30"/>
      <c r="J4092" s="30"/>
      <c r="K4092" s="31"/>
      <c r="L4092" s="30"/>
      <c r="M4092" s="31"/>
      <c r="N4092" s="30"/>
      <c r="O4092" s="31"/>
      <c r="P4092" s="30"/>
      <c r="Z4092" s="44"/>
      <c r="AA4092" s="44"/>
      <c r="AB4092" s="44"/>
    </row>
    <row r="4093" s="35" customFormat="1" customHeight="1" spans="1:28">
      <c r="A4093" s="30"/>
      <c r="B4093" s="38"/>
      <c r="C4093" s="69"/>
      <c r="D4093" s="30" t="s">
        <v>33</v>
      </c>
      <c r="E4093" s="30"/>
      <c r="F4093" s="30"/>
      <c r="G4093" s="57"/>
      <c r="H4093" s="32"/>
      <c r="I4093" s="30"/>
      <c r="J4093" s="30"/>
      <c r="K4093" s="31"/>
      <c r="L4093" s="30"/>
      <c r="M4093" s="31"/>
      <c r="N4093" s="30"/>
      <c r="O4093" s="31"/>
      <c r="P4093" s="30"/>
      <c r="Z4093" s="44"/>
      <c r="AA4093" s="44"/>
      <c r="AB4093" s="44"/>
    </row>
    <row r="4094" s="35" customFormat="1" customHeight="1" spans="1:28">
      <c r="A4094" s="30"/>
      <c r="B4094" s="38"/>
      <c r="C4094" s="69"/>
      <c r="D4094" s="30" t="s">
        <v>33</v>
      </c>
      <c r="E4094" s="30"/>
      <c r="F4094" s="56"/>
      <c r="G4094" s="57"/>
      <c r="H4094" s="32"/>
      <c r="I4094" s="30"/>
      <c r="J4094" s="30"/>
      <c r="K4094" s="31"/>
      <c r="L4094" s="30"/>
      <c r="M4094" s="31"/>
      <c r="N4094" s="30"/>
      <c r="O4094" s="31"/>
      <c r="P4094" s="30"/>
      <c r="Z4094" s="44"/>
      <c r="AA4094" s="44"/>
      <c r="AB4094" s="44"/>
    </row>
    <row r="4095" s="35" customFormat="1" customHeight="1" spans="1:28">
      <c r="A4095" s="30"/>
      <c r="B4095" s="38"/>
      <c r="C4095" s="69"/>
      <c r="D4095" s="30" t="s">
        <v>33</v>
      </c>
      <c r="E4095" s="30"/>
      <c r="F4095" s="56"/>
      <c r="G4095" s="57"/>
      <c r="H4095" s="32"/>
      <c r="I4095" s="30"/>
      <c r="J4095" s="30"/>
      <c r="K4095" s="31"/>
      <c r="L4095" s="30"/>
      <c r="M4095" s="31"/>
      <c r="N4095" s="30"/>
      <c r="O4095" s="31"/>
      <c r="P4095" s="30"/>
      <c r="Z4095" s="44"/>
      <c r="AA4095" s="44"/>
      <c r="AB4095" s="44"/>
    </row>
    <row r="4096" s="35" customFormat="1" customHeight="1" spans="1:28">
      <c r="A4096" s="30"/>
      <c r="B4096" s="38"/>
      <c r="C4096" s="69"/>
      <c r="D4096" s="30" t="s">
        <v>33</v>
      </c>
      <c r="E4096" s="30"/>
      <c r="F4096" s="56"/>
      <c r="G4096" s="57"/>
      <c r="H4096" s="32"/>
      <c r="I4096" s="30"/>
      <c r="J4096" s="30"/>
      <c r="K4096" s="31"/>
      <c r="L4096" s="30"/>
      <c r="M4096" s="31"/>
      <c r="N4096" s="30"/>
      <c r="O4096" s="31"/>
      <c r="P4096" s="30"/>
      <c r="Z4096" s="44"/>
      <c r="AA4096" s="44"/>
      <c r="AB4096" s="44"/>
    </row>
    <row r="4097" s="35" customFormat="1" customHeight="1" spans="1:28">
      <c r="A4097" s="30"/>
      <c r="B4097" s="38"/>
      <c r="C4097" s="69"/>
      <c r="D4097" s="30" t="s">
        <v>33</v>
      </c>
      <c r="E4097" s="30"/>
      <c r="F4097" s="56"/>
      <c r="G4097" s="57"/>
      <c r="H4097" s="32"/>
      <c r="I4097" s="30"/>
      <c r="J4097" s="30"/>
      <c r="K4097" s="31"/>
      <c r="L4097" s="30"/>
      <c r="M4097" s="31"/>
      <c r="N4097" s="30"/>
      <c r="O4097" s="31"/>
      <c r="P4097" s="30"/>
      <c r="Z4097" s="44"/>
      <c r="AA4097" s="44"/>
      <c r="AB4097" s="44"/>
    </row>
    <row r="4098" s="35" customFormat="1" customHeight="1" spans="1:28">
      <c r="A4098" s="30"/>
      <c r="B4098" s="38"/>
      <c r="C4098" s="69"/>
      <c r="D4098" s="30" t="s">
        <v>33</v>
      </c>
      <c r="E4098" s="30"/>
      <c r="F4098" s="56"/>
      <c r="G4098" s="57"/>
      <c r="H4098" s="32"/>
      <c r="I4098" s="30"/>
      <c r="J4098" s="30"/>
      <c r="K4098" s="31"/>
      <c r="L4098" s="30"/>
      <c r="M4098" s="31"/>
      <c r="N4098" s="30"/>
      <c r="O4098" s="31"/>
      <c r="P4098" s="30"/>
      <c r="Z4098" s="44"/>
      <c r="AA4098" s="44"/>
      <c r="AB4098" s="44"/>
    </row>
    <row r="4099" s="35" customFormat="1" customHeight="1" spans="1:28">
      <c r="A4099" s="30"/>
      <c r="B4099" s="38"/>
      <c r="C4099" s="69"/>
      <c r="D4099" s="30" t="s">
        <v>33</v>
      </c>
      <c r="E4099" s="30"/>
      <c r="F4099" s="56"/>
      <c r="G4099" s="57"/>
      <c r="H4099" s="32"/>
      <c r="I4099" s="30"/>
      <c r="J4099" s="30"/>
      <c r="K4099" s="31"/>
      <c r="L4099" s="30"/>
      <c r="M4099" s="31"/>
      <c r="N4099" s="30"/>
      <c r="O4099" s="31"/>
      <c r="P4099" s="30"/>
      <c r="Z4099" s="44"/>
      <c r="AA4099" s="44"/>
      <c r="AB4099" s="44"/>
    </row>
    <row r="4100" s="35" customFormat="1" customHeight="1" spans="1:28">
      <c r="A4100" s="30"/>
      <c r="B4100" s="38"/>
      <c r="C4100" s="69"/>
      <c r="D4100" s="30" t="s">
        <v>33</v>
      </c>
      <c r="E4100" s="30"/>
      <c r="F4100" s="56"/>
      <c r="G4100" s="57"/>
      <c r="H4100" s="32"/>
      <c r="I4100" s="30"/>
      <c r="J4100" s="30"/>
      <c r="K4100" s="31"/>
      <c r="L4100" s="30"/>
      <c r="M4100" s="31"/>
      <c r="N4100" s="30" t="s">
        <v>949</v>
      </c>
      <c r="O4100" s="31"/>
      <c r="P4100" s="30"/>
      <c r="Z4100" s="44"/>
      <c r="AA4100" s="44"/>
      <c r="AB4100" s="44"/>
    </row>
    <row r="4101" s="35" customFormat="1" customHeight="1" spans="1:28">
      <c r="A4101" s="30"/>
      <c r="B4101" s="38"/>
      <c r="C4101" s="69"/>
      <c r="D4101" s="30" t="s">
        <v>33</v>
      </c>
      <c r="E4101" s="39"/>
      <c r="F4101" s="65"/>
      <c r="G4101" s="30"/>
      <c r="H4101" s="32"/>
      <c r="I4101" s="30"/>
      <c r="J4101" s="30"/>
      <c r="K4101" s="31"/>
      <c r="L4101" s="30"/>
      <c r="M4101" s="31"/>
      <c r="N4101" s="30" t="s">
        <v>949</v>
      </c>
      <c r="O4101" s="31"/>
      <c r="P4101" s="30"/>
      <c r="Z4101" s="44"/>
      <c r="AA4101" s="44"/>
      <c r="AB4101" s="44"/>
    </row>
    <row r="4102" s="35" customFormat="1" customHeight="1" spans="1:28">
      <c r="A4102" s="30"/>
      <c r="B4102" s="38"/>
      <c r="C4102" s="69"/>
      <c r="D4102" s="30" t="s">
        <v>33</v>
      </c>
      <c r="E4102" s="39"/>
      <c r="F4102" s="65"/>
      <c r="G4102" s="30"/>
      <c r="H4102" s="32"/>
      <c r="I4102" s="30"/>
      <c r="J4102" s="30"/>
      <c r="K4102" s="31"/>
      <c r="L4102" s="30"/>
      <c r="M4102" s="31"/>
      <c r="N4102" s="30" t="s">
        <v>949</v>
      </c>
      <c r="O4102" s="31"/>
      <c r="P4102" s="30"/>
      <c r="Z4102" s="44"/>
      <c r="AA4102" s="44"/>
      <c r="AB4102" s="44"/>
    </row>
    <row r="4103" s="35" customFormat="1" customHeight="1" spans="1:28">
      <c r="A4103" s="30"/>
      <c r="B4103" s="38"/>
      <c r="C4103" s="69"/>
      <c r="D4103" s="30" t="s">
        <v>33</v>
      </c>
      <c r="E4103" s="39"/>
      <c r="F4103" s="65"/>
      <c r="G4103" s="30"/>
      <c r="H4103" s="32"/>
      <c r="I4103" s="30"/>
      <c r="J4103" s="30"/>
      <c r="K4103" s="31"/>
      <c r="L4103" s="30"/>
      <c r="M4103" s="31"/>
      <c r="N4103" s="30" t="s">
        <v>949</v>
      </c>
      <c r="O4103" s="31"/>
      <c r="P4103" s="30"/>
      <c r="Z4103" s="44"/>
      <c r="AA4103" s="44"/>
      <c r="AB4103" s="44"/>
    </row>
    <row r="4104" s="35" customFormat="1" customHeight="1" spans="1:28">
      <c r="A4104" s="30"/>
      <c r="B4104" s="38"/>
      <c r="C4104" s="69"/>
      <c r="D4104" s="30" t="s">
        <v>33</v>
      </c>
      <c r="E4104" s="39"/>
      <c r="F4104" s="65"/>
      <c r="G4104" s="30"/>
      <c r="H4104" s="32"/>
      <c r="I4104" s="30"/>
      <c r="J4104" s="30"/>
      <c r="K4104" s="31"/>
      <c r="L4104" s="30"/>
      <c r="M4104" s="31"/>
      <c r="N4104" s="30" t="s">
        <v>949</v>
      </c>
      <c r="O4104" s="31"/>
      <c r="P4104" s="30"/>
      <c r="Z4104" s="44"/>
      <c r="AA4104" s="44"/>
      <c r="AB4104" s="44"/>
    </row>
    <row r="4105" s="35" customFormat="1" customHeight="1" spans="1:28">
      <c r="A4105" s="30"/>
      <c r="B4105" s="38">
        <v>46023</v>
      </c>
      <c r="C4105" s="69" t="s">
        <v>18</v>
      </c>
      <c r="D4105" s="30" t="s">
        <v>33</v>
      </c>
      <c r="E4105" s="58" t="s">
        <v>950</v>
      </c>
      <c r="F4105" s="56">
        <v>11431.99</v>
      </c>
      <c r="G4105" s="57"/>
      <c r="H4105" s="32">
        <v>1686137.05</v>
      </c>
      <c r="I4105" s="30" t="s">
        <v>267</v>
      </c>
      <c r="J4105" s="30"/>
      <c r="K4105" s="30"/>
      <c r="L4105" s="30"/>
      <c r="M4105" s="30"/>
      <c r="N4105" s="30">
        <v>202601</v>
      </c>
      <c r="O4105" s="30"/>
      <c r="P4105" s="30"/>
    </row>
    <row r="4106" s="35" customFormat="1" customHeight="1" spans="1:28">
      <c r="A4106" s="30"/>
      <c r="B4106" s="38">
        <v>46081</v>
      </c>
      <c r="C4106" s="69" t="s">
        <v>18</v>
      </c>
      <c r="D4106" s="30" t="s">
        <v>33</v>
      </c>
      <c r="E4106" s="58" t="s">
        <v>267</v>
      </c>
      <c r="F4106" s="56">
        <v>142450.66</v>
      </c>
      <c r="G4106" s="56"/>
      <c r="H4106" s="32">
        <v>1828587.71</v>
      </c>
      <c r="I4106" s="30" t="s">
        <v>267</v>
      </c>
      <c r="J4106" s="30"/>
      <c r="K4106" s="30"/>
      <c r="L4106" s="30">
        <v>202602</v>
      </c>
      <c r="M4106" s="30"/>
      <c r="N4106" s="30">
        <v>202602</v>
      </c>
      <c r="O4106" s="30"/>
      <c r="P4106" s="30"/>
    </row>
    <row r="4107" s="35" customFormat="1" customHeight="1" spans="1:28">
      <c r="A4107" s="30"/>
      <c r="B4107" s="38">
        <v>46023</v>
      </c>
      <c r="C4107" s="69" t="s">
        <v>18</v>
      </c>
      <c r="D4107" s="30" t="s">
        <v>33</v>
      </c>
      <c r="E4107" s="58" t="s">
        <v>951</v>
      </c>
      <c r="F4107" s="56"/>
      <c r="G4107" s="56">
        <v>9899</v>
      </c>
      <c r="H4107" s="32">
        <v>1818688.71</v>
      </c>
      <c r="I4107" s="30" t="s">
        <v>72</v>
      </c>
      <c r="J4107" s="30"/>
      <c r="K4107" s="30"/>
      <c r="L4107" s="30">
        <v>202601</v>
      </c>
      <c r="M4107" s="30"/>
      <c r="N4107" s="30">
        <v>202601</v>
      </c>
      <c r="O4107" s="30"/>
      <c r="P4107" s="30"/>
    </row>
    <row r="4108" s="35" customFormat="1" customHeight="1" spans="1:28">
      <c r="A4108" s="30"/>
      <c r="B4108" s="38">
        <v>46023</v>
      </c>
      <c r="C4108" s="69" t="s">
        <v>18</v>
      </c>
      <c r="D4108" s="30" t="s">
        <v>33</v>
      </c>
      <c r="E4108" s="58" t="s">
        <v>49</v>
      </c>
      <c r="F4108" s="56"/>
      <c r="G4108" s="56">
        <v>500000</v>
      </c>
      <c r="H4108" s="32">
        <v>1318688.71</v>
      </c>
      <c r="I4108" s="30"/>
      <c r="J4108" s="30"/>
      <c r="K4108" s="30"/>
      <c r="L4108" s="30">
        <v>202601</v>
      </c>
      <c r="M4108" s="30"/>
      <c r="N4108" s="30">
        <v>202601</v>
      </c>
      <c r="O4108" s="30"/>
      <c r="P4108" s="30"/>
    </row>
    <row r="4109" s="35" customFormat="1" customHeight="1" spans="1:28">
      <c r="A4109" s="30"/>
      <c r="B4109" s="38">
        <v>46111</v>
      </c>
      <c r="C4109" s="69" t="s">
        <v>18</v>
      </c>
      <c r="D4109" s="30" t="s">
        <v>33</v>
      </c>
      <c r="E4109" s="58" t="s">
        <v>267</v>
      </c>
      <c r="F4109" s="56">
        <v>158633.14</v>
      </c>
      <c r="G4109" s="56"/>
      <c r="H4109" s="32">
        <v>1477321.85</v>
      </c>
      <c r="I4109" s="30" t="s">
        <v>267</v>
      </c>
      <c r="J4109" s="30"/>
      <c r="K4109" s="30"/>
      <c r="L4109" s="30">
        <v>202603</v>
      </c>
      <c r="M4109" s="30"/>
      <c r="N4109" s="30">
        <v>202603</v>
      </c>
      <c r="O4109" s="30"/>
      <c r="P4109" s="30"/>
    </row>
    <row r="4110" s="35" customFormat="1" customHeight="1" spans="1:28">
      <c r="A4110" s="30"/>
      <c r="B4110" s="38">
        <v>46142</v>
      </c>
      <c r="C4110" s="69" t="s">
        <v>18</v>
      </c>
      <c r="D4110" s="30" t="s">
        <v>33</v>
      </c>
      <c r="E4110" s="58" t="s">
        <v>267</v>
      </c>
      <c r="F4110" s="56">
        <v>193018.69</v>
      </c>
      <c r="G4110" s="56"/>
      <c r="H4110" s="32">
        <v>1670340.54</v>
      </c>
      <c r="I4110" s="30" t="s">
        <v>267</v>
      </c>
      <c r="J4110" s="30"/>
      <c r="K4110" s="30"/>
      <c r="L4110" s="30">
        <v>202604</v>
      </c>
      <c r="M4110" s="30"/>
      <c r="N4110" s="30">
        <v>202604</v>
      </c>
      <c r="O4110" s="30"/>
      <c r="P4110" s="30"/>
    </row>
    <row r="4111" s="35" customFormat="1" customHeight="1" spans="1:28">
      <c r="A4111" s="30"/>
      <c r="B4111" s="38">
        <v>46142</v>
      </c>
      <c r="C4111" s="69" t="s">
        <v>18</v>
      </c>
      <c r="D4111" s="30" t="s">
        <v>33</v>
      </c>
      <c r="E4111" s="58" t="s">
        <v>267</v>
      </c>
      <c r="F4111" s="56">
        <v>194072.51</v>
      </c>
      <c r="G4111" s="56"/>
      <c r="H4111" s="32">
        <v>1864413.05</v>
      </c>
      <c r="I4111" s="30" t="s">
        <v>267</v>
      </c>
      <c r="J4111" s="30"/>
      <c r="K4111" s="30"/>
      <c r="L4111" s="30">
        <v>202605</v>
      </c>
      <c r="M4111" s="30"/>
      <c r="N4111" s="30">
        <v>202604</v>
      </c>
      <c r="O4111" s="30"/>
      <c r="P4111" s="30"/>
    </row>
    <row r="4112" s="35" customFormat="1" customHeight="1" spans="1:28">
      <c r="A4112" s="30"/>
      <c r="B4112" s="38">
        <v>46026</v>
      </c>
      <c r="C4112" s="69" t="s">
        <v>18</v>
      </c>
      <c r="D4112" s="30" t="s">
        <v>33</v>
      </c>
      <c r="E4112" s="58" t="s">
        <v>952</v>
      </c>
      <c r="F4112" s="56"/>
      <c r="G4112" s="56">
        <v>2602</v>
      </c>
      <c r="H4112" s="32">
        <v>1861811.05</v>
      </c>
      <c r="I4112" s="30" t="s">
        <v>72</v>
      </c>
      <c r="J4112" s="30"/>
      <c r="K4112" s="30"/>
      <c r="L4112" s="30">
        <v>202601</v>
      </c>
      <c r="M4112" s="30"/>
      <c r="N4112" s="30">
        <v>202601</v>
      </c>
      <c r="O4112" s="30"/>
      <c r="P4112" s="30"/>
    </row>
    <row r="4113" s="35" customFormat="1" customHeight="1" spans="1:16">
      <c r="A4113" s="30"/>
      <c r="B4113" s="38">
        <v>46026</v>
      </c>
      <c r="C4113" s="69" t="s">
        <v>18</v>
      </c>
      <c r="D4113" s="30" t="s">
        <v>33</v>
      </c>
      <c r="E4113" s="58" t="s">
        <v>953</v>
      </c>
      <c r="F4113" s="56"/>
      <c r="G4113" s="56">
        <v>753</v>
      </c>
      <c r="H4113" s="32">
        <v>1861058.05</v>
      </c>
      <c r="I4113" s="30" t="s">
        <v>72</v>
      </c>
      <c r="J4113" s="30"/>
      <c r="K4113" s="30"/>
      <c r="L4113" s="30">
        <v>202601</v>
      </c>
      <c r="M4113" s="30"/>
      <c r="N4113" s="30">
        <v>202601</v>
      </c>
      <c r="O4113" s="30"/>
      <c r="P4113" s="30"/>
    </row>
    <row r="4114" s="35" customFormat="1" customHeight="1" spans="1:16">
      <c r="A4114" s="30"/>
      <c r="B4114" s="38">
        <v>46026</v>
      </c>
      <c r="C4114" s="69" t="s">
        <v>18</v>
      </c>
      <c r="D4114" s="30" t="s">
        <v>33</v>
      </c>
      <c r="E4114" s="58" t="s">
        <v>954</v>
      </c>
      <c r="F4114" s="56"/>
      <c r="G4114" s="56">
        <v>10165.2</v>
      </c>
      <c r="H4114" s="32">
        <v>1850892.85</v>
      </c>
      <c r="I4114" s="30" t="s">
        <v>72</v>
      </c>
      <c r="J4114" s="30"/>
      <c r="K4114" s="30"/>
      <c r="L4114" s="30">
        <v>202601</v>
      </c>
      <c r="M4114" s="30"/>
      <c r="N4114" s="30">
        <v>202601</v>
      </c>
      <c r="O4114" s="30"/>
      <c r="P4114" s="30"/>
    </row>
    <row r="4115" s="35" customFormat="1" customHeight="1" spans="1:16">
      <c r="A4115" s="30"/>
      <c r="B4115" s="38">
        <v>46026</v>
      </c>
      <c r="C4115" s="69" t="s">
        <v>18</v>
      </c>
      <c r="D4115" s="30" t="s">
        <v>33</v>
      </c>
      <c r="E4115" s="58" t="s">
        <v>955</v>
      </c>
      <c r="F4115" s="56"/>
      <c r="G4115" s="56">
        <v>2670</v>
      </c>
      <c r="H4115" s="32">
        <v>1848222.85</v>
      </c>
      <c r="I4115" s="30" t="s">
        <v>72</v>
      </c>
      <c r="J4115" s="30"/>
      <c r="K4115" s="30"/>
      <c r="L4115" s="30">
        <v>202601</v>
      </c>
      <c r="M4115" s="30"/>
      <c r="N4115" s="30">
        <v>202601</v>
      </c>
      <c r="O4115" s="30"/>
      <c r="P4115" s="30"/>
    </row>
    <row r="4116" s="35" customFormat="1" customHeight="1" spans="1:16">
      <c r="A4116" s="30"/>
      <c r="B4116" s="38">
        <v>46026</v>
      </c>
      <c r="C4116" s="69" t="s">
        <v>18</v>
      </c>
      <c r="D4116" s="30" t="s">
        <v>33</v>
      </c>
      <c r="E4116" s="58" t="s">
        <v>956</v>
      </c>
      <c r="F4116" s="56"/>
      <c r="G4116" s="56">
        <v>4290</v>
      </c>
      <c r="H4116" s="32">
        <v>1843932.85</v>
      </c>
      <c r="I4116" s="30" t="s">
        <v>72</v>
      </c>
      <c r="J4116" s="30"/>
      <c r="K4116" s="30"/>
      <c r="L4116" s="30">
        <v>202601</v>
      </c>
      <c r="M4116" s="30"/>
      <c r="N4116" s="30">
        <v>202601</v>
      </c>
      <c r="O4116" s="30"/>
      <c r="P4116" s="30"/>
    </row>
    <row r="4117" s="35" customFormat="1" customHeight="1" spans="1:16">
      <c r="A4117" s="30"/>
      <c r="B4117" s="38">
        <v>46026</v>
      </c>
      <c r="C4117" s="69" t="s">
        <v>18</v>
      </c>
      <c r="D4117" s="30" t="s">
        <v>33</v>
      </c>
      <c r="E4117" s="58" t="s">
        <v>956</v>
      </c>
      <c r="F4117" s="56"/>
      <c r="G4117" s="56">
        <v>8209.4</v>
      </c>
      <c r="H4117" s="32">
        <v>1835723.45</v>
      </c>
      <c r="I4117" s="30" t="s">
        <v>72</v>
      </c>
      <c r="J4117" s="30"/>
      <c r="K4117" s="30"/>
      <c r="L4117" s="30">
        <v>202601</v>
      </c>
      <c r="M4117" s="30"/>
      <c r="N4117" s="30">
        <v>202601</v>
      </c>
      <c r="O4117" s="30"/>
      <c r="P4117" s="30"/>
    </row>
    <row r="4118" s="35" customFormat="1" customHeight="1" spans="1:16">
      <c r="A4118" s="30"/>
      <c r="B4118" s="38">
        <v>46173</v>
      </c>
      <c r="C4118" s="69" t="s">
        <v>18</v>
      </c>
      <c r="D4118" s="30" t="s">
        <v>33</v>
      </c>
      <c r="E4118" s="58" t="s">
        <v>267</v>
      </c>
      <c r="F4118" s="56">
        <v>193064.15</v>
      </c>
      <c r="G4118" s="56"/>
      <c r="H4118" s="32">
        <v>2028787.6</v>
      </c>
      <c r="I4118" s="30" t="s">
        <v>267</v>
      </c>
      <c r="J4118" s="30"/>
      <c r="K4118" s="30"/>
      <c r="L4118" s="30">
        <v>202606</v>
      </c>
      <c r="M4118" s="30"/>
      <c r="N4118" s="30">
        <v>202605</v>
      </c>
      <c r="O4118" s="30"/>
      <c r="P4118" s="30"/>
    </row>
    <row r="4119" s="35" customFormat="1" customHeight="1" spans="1:16">
      <c r="A4119" s="30"/>
      <c r="B4119" s="38">
        <v>46027</v>
      </c>
      <c r="C4119" s="69" t="s">
        <v>18</v>
      </c>
      <c r="D4119" s="30" t="s">
        <v>957</v>
      </c>
      <c r="E4119" s="58" t="s">
        <v>958</v>
      </c>
      <c r="F4119" s="56"/>
      <c r="G4119" s="56">
        <v>149.38</v>
      </c>
      <c r="H4119" s="32">
        <v>2028638.22</v>
      </c>
      <c r="I4119" s="30" t="s">
        <v>11</v>
      </c>
      <c r="J4119" s="30"/>
      <c r="K4119" s="30"/>
      <c r="L4119" s="30">
        <v>202512</v>
      </c>
      <c r="M4119" s="30"/>
      <c r="N4119" s="30">
        <v>202601</v>
      </c>
      <c r="O4119" s="30"/>
      <c r="P4119" s="30"/>
    </row>
    <row r="4120" s="35" customFormat="1" customHeight="1" spans="1:16">
      <c r="A4120" s="30"/>
      <c r="B4120" s="38">
        <v>46027</v>
      </c>
      <c r="C4120" s="69" t="s">
        <v>18</v>
      </c>
      <c r="D4120" s="30" t="s">
        <v>957</v>
      </c>
      <c r="E4120" s="58" t="s">
        <v>959</v>
      </c>
      <c r="F4120" s="56"/>
      <c r="G4120" s="56">
        <v>26298.22</v>
      </c>
      <c r="H4120" s="32">
        <v>2002340</v>
      </c>
      <c r="I4120" s="30" t="s">
        <v>11</v>
      </c>
      <c r="J4120" s="30"/>
      <c r="K4120" s="30"/>
      <c r="L4120" s="30">
        <v>202512</v>
      </c>
      <c r="M4120" s="30"/>
      <c r="N4120" s="30">
        <v>202601</v>
      </c>
      <c r="O4120" s="30"/>
      <c r="P4120" s="30"/>
    </row>
    <row r="4121" s="35" customFormat="1" customHeight="1" spans="1:16">
      <c r="A4121" s="30"/>
      <c r="B4121" s="38">
        <v>46203</v>
      </c>
      <c r="C4121" s="69" t="s">
        <v>18</v>
      </c>
      <c r="D4121" s="30" t="s">
        <v>33</v>
      </c>
      <c r="E4121" s="58" t="s">
        <v>267</v>
      </c>
      <c r="F4121" s="56">
        <v>220898.86</v>
      </c>
      <c r="G4121" s="56"/>
      <c r="H4121" s="32">
        <v>2223238.86</v>
      </c>
      <c r="I4121" s="30" t="s">
        <v>267</v>
      </c>
      <c r="J4121" s="30"/>
      <c r="K4121" s="30"/>
      <c r="L4121" s="30">
        <v>202607</v>
      </c>
      <c r="M4121" s="30"/>
      <c r="N4121" s="30">
        <v>202606</v>
      </c>
      <c r="O4121" s="30"/>
      <c r="P4121" s="30"/>
    </row>
    <row r="4122" s="35" customFormat="1" customHeight="1" spans="1:16">
      <c r="A4122" s="30"/>
      <c r="B4122" s="38">
        <v>46028</v>
      </c>
      <c r="C4122" s="69" t="s">
        <v>18</v>
      </c>
      <c r="D4122" s="30" t="s">
        <v>33</v>
      </c>
      <c r="E4122" s="58" t="s">
        <v>960</v>
      </c>
      <c r="F4122" s="56"/>
      <c r="G4122" s="56">
        <v>3170</v>
      </c>
      <c r="H4122" s="32">
        <v>2220068.86</v>
      </c>
      <c r="I4122" s="30" t="s">
        <v>72</v>
      </c>
      <c r="J4122" s="30"/>
      <c r="K4122" s="30"/>
      <c r="L4122" s="30">
        <v>202512</v>
      </c>
      <c r="M4122" s="30"/>
      <c r="N4122" s="30">
        <v>202601</v>
      </c>
      <c r="O4122" s="30"/>
      <c r="P4122" s="30"/>
    </row>
    <row r="4123" s="35" customFormat="1" customHeight="1" spans="1:16">
      <c r="A4123" s="30"/>
      <c r="B4123" s="38">
        <v>46233</v>
      </c>
      <c r="C4123" s="69" t="s">
        <v>18</v>
      </c>
      <c r="D4123" s="30" t="s">
        <v>33</v>
      </c>
      <c r="E4123" s="58" t="s">
        <v>267</v>
      </c>
      <c r="F4123" s="56">
        <v>175300.06</v>
      </c>
      <c r="G4123" s="56"/>
      <c r="H4123" s="32">
        <v>2395368.92</v>
      </c>
      <c r="I4123" s="30" t="s">
        <v>267</v>
      </c>
      <c r="J4123" s="30"/>
      <c r="K4123" s="30"/>
      <c r="L4123" s="30"/>
      <c r="M4123" s="30"/>
      <c r="N4123" s="30">
        <v>202607</v>
      </c>
      <c r="O4123" s="30"/>
      <c r="P4123" s="30"/>
    </row>
    <row r="4124" s="35" customFormat="1" customHeight="1" spans="1:16">
      <c r="A4124" s="30"/>
      <c r="B4124" s="38">
        <v>46029</v>
      </c>
      <c r="C4124" s="69" t="s">
        <v>18</v>
      </c>
      <c r="D4124" s="30" t="s">
        <v>33</v>
      </c>
      <c r="E4124" s="58" t="s">
        <v>961</v>
      </c>
      <c r="F4124" s="56"/>
      <c r="G4124" s="56">
        <v>12105.16</v>
      </c>
      <c r="H4124" s="32">
        <v>2383263.76</v>
      </c>
      <c r="I4124" s="30" t="s">
        <v>72</v>
      </c>
      <c r="J4124" s="30"/>
      <c r="K4124" s="30"/>
      <c r="L4124" s="30">
        <v>202601</v>
      </c>
      <c r="M4124" s="30"/>
      <c r="N4124" s="30">
        <v>202601</v>
      </c>
      <c r="O4124" s="30"/>
      <c r="P4124" s="30"/>
    </row>
    <row r="4125" s="35" customFormat="1" customHeight="1" spans="1:16">
      <c r="A4125" s="30"/>
      <c r="B4125" s="38">
        <v>46052</v>
      </c>
      <c r="C4125" s="69" t="s">
        <v>18</v>
      </c>
      <c r="D4125" s="30" t="s">
        <v>33</v>
      </c>
      <c r="E4125" s="94" t="s">
        <v>962</v>
      </c>
      <c r="F4125" s="56">
        <v>211888.73</v>
      </c>
      <c r="G4125" s="56"/>
      <c r="H4125" s="32">
        <v>2595152.49</v>
      </c>
      <c r="I4125" s="30" t="s">
        <v>267</v>
      </c>
      <c r="J4125" s="30"/>
      <c r="K4125" s="30"/>
      <c r="L4125" s="30"/>
      <c r="M4125" s="30"/>
      <c r="N4125" s="30">
        <v>202601</v>
      </c>
      <c r="O4125" s="30"/>
      <c r="P4125" s="30"/>
    </row>
    <row r="4126" s="35" customFormat="1" customHeight="1" spans="1:16">
      <c r="A4126" s="30"/>
      <c r="B4126" s="38">
        <v>46030</v>
      </c>
      <c r="C4126" s="69" t="s">
        <v>18</v>
      </c>
      <c r="D4126" s="30" t="s">
        <v>33</v>
      </c>
      <c r="E4126" s="94" t="s">
        <v>963</v>
      </c>
      <c r="F4126" s="56"/>
      <c r="G4126" s="56">
        <v>2900</v>
      </c>
      <c r="H4126" s="32">
        <v>2592252.49</v>
      </c>
      <c r="I4126" s="30" t="s">
        <v>72</v>
      </c>
      <c r="J4126" s="30"/>
      <c r="K4126" s="30"/>
      <c r="L4126" s="30">
        <v>202601</v>
      </c>
      <c r="M4126" s="30"/>
      <c r="N4126" s="30">
        <v>202601</v>
      </c>
      <c r="O4126" s="30"/>
      <c r="P4126" s="30"/>
    </row>
    <row r="4127" s="35" customFormat="1" customHeight="1" spans="1:16">
      <c r="A4127" s="30"/>
      <c r="B4127" s="38">
        <v>46030</v>
      </c>
      <c r="C4127" s="69" t="s">
        <v>18</v>
      </c>
      <c r="D4127" s="30" t="s">
        <v>33</v>
      </c>
      <c r="E4127" s="94" t="s">
        <v>964</v>
      </c>
      <c r="F4127" s="56"/>
      <c r="G4127" s="56">
        <v>237042.57</v>
      </c>
      <c r="H4127" s="32">
        <v>2355209.92</v>
      </c>
      <c r="I4127" s="30" t="s">
        <v>72</v>
      </c>
      <c r="J4127" s="30"/>
      <c r="K4127" s="30"/>
      <c r="L4127" s="30">
        <v>202601</v>
      </c>
      <c r="M4127" s="30"/>
      <c r="N4127" s="30">
        <v>202601</v>
      </c>
      <c r="O4127" s="30"/>
      <c r="P4127" s="30"/>
    </row>
    <row r="4128" s="35" customFormat="1" customHeight="1" spans="1:16">
      <c r="A4128" s="30"/>
      <c r="B4128" s="38">
        <v>46031</v>
      </c>
      <c r="C4128" s="69" t="s">
        <v>18</v>
      </c>
      <c r="D4128" s="30" t="s">
        <v>33</v>
      </c>
      <c r="E4128" s="94" t="s">
        <v>965</v>
      </c>
      <c r="F4128" s="56"/>
      <c r="G4128" s="56">
        <v>5400</v>
      </c>
      <c r="H4128" s="32">
        <v>2349809.92</v>
      </c>
      <c r="I4128" s="30" t="s">
        <v>72</v>
      </c>
      <c r="J4128" s="30"/>
      <c r="K4128" s="30"/>
      <c r="L4128" s="30">
        <v>202601</v>
      </c>
      <c r="M4128" s="30"/>
      <c r="N4128" s="30">
        <v>202601</v>
      </c>
      <c r="O4128" s="30"/>
      <c r="P4128" s="30"/>
    </row>
    <row r="4129" s="35" customFormat="1" customHeight="1" spans="1:16">
      <c r="A4129" s="30"/>
      <c r="B4129" s="38">
        <v>46031</v>
      </c>
      <c r="C4129" s="69" t="s">
        <v>18</v>
      </c>
      <c r="D4129" s="30" t="s">
        <v>33</v>
      </c>
      <c r="E4129" s="94" t="s">
        <v>954</v>
      </c>
      <c r="F4129" s="56"/>
      <c r="G4129" s="56">
        <v>2818.4</v>
      </c>
      <c r="H4129" s="32">
        <v>2346991.52</v>
      </c>
      <c r="I4129" s="30" t="s">
        <v>72</v>
      </c>
      <c r="J4129" s="30"/>
      <c r="K4129" s="30"/>
      <c r="L4129" s="30">
        <v>202601</v>
      </c>
      <c r="M4129" s="30"/>
      <c r="N4129" s="30">
        <v>202601</v>
      </c>
      <c r="O4129" s="30"/>
      <c r="P4129" s="30"/>
    </row>
    <row r="4130" s="35" customFormat="1" customHeight="1" spans="1:16">
      <c r="A4130" s="30"/>
      <c r="B4130" s="38">
        <v>46034</v>
      </c>
      <c r="C4130" s="69" t="s">
        <v>18</v>
      </c>
      <c r="D4130" s="30" t="s">
        <v>33</v>
      </c>
      <c r="E4130" s="94" t="s">
        <v>966</v>
      </c>
      <c r="F4130" s="56"/>
      <c r="G4130" s="56">
        <v>1000</v>
      </c>
      <c r="H4130" s="32">
        <v>2345991.52</v>
      </c>
      <c r="I4130" s="30" t="s">
        <v>11</v>
      </c>
      <c r="J4130" s="30"/>
      <c r="K4130" s="30"/>
      <c r="L4130" s="30">
        <v>202601</v>
      </c>
      <c r="M4130" s="30"/>
      <c r="N4130" s="30">
        <v>202601</v>
      </c>
      <c r="O4130" s="30"/>
      <c r="P4130" s="30"/>
    </row>
    <row r="4131" s="35" customFormat="1" customHeight="1" spans="1:16">
      <c r="A4131" s="30"/>
      <c r="B4131" s="38">
        <v>46034</v>
      </c>
      <c r="C4131" s="69" t="s">
        <v>18</v>
      </c>
      <c r="D4131" s="30" t="s">
        <v>33</v>
      </c>
      <c r="E4131" s="94" t="s">
        <v>967</v>
      </c>
      <c r="F4131" s="56"/>
      <c r="G4131" s="56">
        <v>1275.5</v>
      </c>
      <c r="H4131" s="32">
        <v>2344716.02</v>
      </c>
      <c r="I4131" s="30" t="s">
        <v>72</v>
      </c>
      <c r="J4131" s="30"/>
      <c r="K4131" s="30"/>
      <c r="L4131" s="30">
        <v>202601</v>
      </c>
      <c r="M4131" s="30"/>
      <c r="N4131" s="30">
        <v>202601</v>
      </c>
      <c r="O4131" s="30"/>
      <c r="P4131" s="30"/>
    </row>
    <row r="4132" s="35" customFormat="1" customHeight="1" spans="1:16">
      <c r="A4132" s="30"/>
      <c r="B4132" s="38">
        <v>46034</v>
      </c>
      <c r="C4132" s="69" t="s">
        <v>18</v>
      </c>
      <c r="D4132" s="30" t="s">
        <v>33</v>
      </c>
      <c r="E4132" s="94" t="s">
        <v>951</v>
      </c>
      <c r="F4132" s="56"/>
      <c r="G4132" s="56">
        <v>7030.22</v>
      </c>
      <c r="H4132" s="32">
        <v>2337685.8</v>
      </c>
      <c r="I4132" s="30" t="s">
        <v>72</v>
      </c>
      <c r="J4132" s="30"/>
      <c r="K4132" s="30"/>
      <c r="L4132" s="30">
        <v>202601</v>
      </c>
      <c r="M4132" s="30"/>
      <c r="N4132" s="30">
        <v>202601</v>
      </c>
      <c r="O4132" s="30"/>
      <c r="P4132" s="30"/>
    </row>
    <row r="4133" s="35" customFormat="1" customHeight="1" spans="1:16">
      <c r="A4133" s="30"/>
      <c r="B4133" s="38">
        <v>46035</v>
      </c>
      <c r="C4133" s="69" t="s">
        <v>18</v>
      </c>
      <c r="D4133" s="30" t="s">
        <v>33</v>
      </c>
      <c r="E4133" s="95" t="s">
        <v>968</v>
      </c>
      <c r="F4133" s="56"/>
      <c r="G4133" s="56">
        <v>2000</v>
      </c>
      <c r="H4133" s="32">
        <v>2335685.8</v>
      </c>
      <c r="I4133" s="30" t="s">
        <v>72</v>
      </c>
      <c r="J4133" s="30"/>
      <c r="K4133" s="30"/>
      <c r="L4133" s="30">
        <v>202601</v>
      </c>
      <c r="M4133" s="30"/>
      <c r="N4133" s="30">
        <v>202601</v>
      </c>
      <c r="O4133" s="30"/>
      <c r="P4133" s="30"/>
    </row>
    <row r="4134" s="35" customFormat="1" customHeight="1" spans="1:16">
      <c r="A4134" s="30"/>
      <c r="B4134" s="96">
        <v>46035</v>
      </c>
      <c r="C4134" s="69" t="s">
        <v>18</v>
      </c>
      <c r="D4134" s="30" t="s">
        <v>33</v>
      </c>
      <c r="E4134" s="95" t="s">
        <v>969</v>
      </c>
      <c r="F4134" s="56"/>
      <c r="G4134" s="56">
        <v>50329.5</v>
      </c>
      <c r="H4134" s="32">
        <v>2285356.3</v>
      </c>
      <c r="I4134" s="30" t="s">
        <v>72</v>
      </c>
      <c r="J4134" s="30"/>
      <c r="K4134" s="30"/>
      <c r="L4134" s="30">
        <v>202601</v>
      </c>
      <c r="M4134" s="30"/>
      <c r="N4134" s="30">
        <v>202601</v>
      </c>
      <c r="O4134" s="30"/>
      <c r="P4134" s="30"/>
    </row>
    <row r="4135" s="35" customFormat="1" customHeight="1" spans="1:16">
      <c r="A4135" s="30"/>
      <c r="B4135" s="96">
        <v>46035</v>
      </c>
      <c r="C4135" s="69" t="s">
        <v>18</v>
      </c>
      <c r="D4135" s="30" t="s">
        <v>33</v>
      </c>
      <c r="E4135" s="95" t="s">
        <v>970</v>
      </c>
      <c r="F4135" s="56"/>
      <c r="G4135" s="56">
        <v>1740</v>
      </c>
      <c r="H4135" s="32">
        <v>2283616.3</v>
      </c>
      <c r="I4135" s="30" t="s">
        <v>72</v>
      </c>
      <c r="J4135" s="30"/>
      <c r="K4135" s="30"/>
      <c r="L4135" s="30">
        <v>202601</v>
      </c>
      <c r="M4135" s="30"/>
      <c r="N4135" s="30">
        <v>202601</v>
      </c>
      <c r="O4135" s="30"/>
      <c r="P4135" s="30"/>
    </row>
    <row r="4136" s="35" customFormat="1" customHeight="1" spans="1:16">
      <c r="A4136" s="30"/>
      <c r="B4136" s="96">
        <v>46035</v>
      </c>
      <c r="C4136" s="69" t="s">
        <v>18</v>
      </c>
      <c r="D4136" s="30" t="s">
        <v>33</v>
      </c>
      <c r="E4136" s="95" t="s">
        <v>971</v>
      </c>
      <c r="F4136" s="56"/>
      <c r="G4136" s="56">
        <v>41987.3</v>
      </c>
      <c r="H4136" s="32">
        <v>2241629</v>
      </c>
      <c r="I4136" s="30" t="s">
        <v>72</v>
      </c>
      <c r="J4136" s="30"/>
      <c r="K4136" s="30"/>
      <c r="L4136" s="30">
        <v>202601</v>
      </c>
      <c r="M4136" s="30"/>
      <c r="N4136" s="30">
        <v>202601</v>
      </c>
      <c r="O4136" s="30"/>
      <c r="P4136" s="30"/>
    </row>
    <row r="4137" s="35" customFormat="1" customHeight="1" spans="1:16">
      <c r="A4137" s="30"/>
      <c r="B4137" s="38">
        <v>46035</v>
      </c>
      <c r="C4137" s="69" t="s">
        <v>18</v>
      </c>
      <c r="D4137" s="30" t="s">
        <v>33</v>
      </c>
      <c r="E4137" s="95" t="s">
        <v>972</v>
      </c>
      <c r="F4137" s="56"/>
      <c r="G4137" s="56">
        <v>166042.77</v>
      </c>
      <c r="H4137" s="32">
        <v>2075586.23</v>
      </c>
      <c r="I4137" s="30" t="s">
        <v>72</v>
      </c>
      <c r="J4137" s="30"/>
      <c r="K4137" s="30"/>
      <c r="L4137" s="30">
        <v>202601</v>
      </c>
      <c r="M4137" s="30"/>
      <c r="N4137" s="30">
        <v>202601</v>
      </c>
      <c r="O4137" s="30"/>
      <c r="P4137" s="30"/>
    </row>
    <row r="4138" s="35" customFormat="1" customHeight="1" spans="1:16">
      <c r="A4138" s="30"/>
      <c r="B4138" s="38">
        <v>46035</v>
      </c>
      <c r="C4138" s="69" t="s">
        <v>18</v>
      </c>
      <c r="D4138" s="30" t="s">
        <v>33</v>
      </c>
      <c r="E4138" s="95" t="s">
        <v>973</v>
      </c>
      <c r="F4138" s="56"/>
      <c r="G4138" s="56">
        <v>61434.5</v>
      </c>
      <c r="H4138" s="32">
        <v>2014151.73</v>
      </c>
      <c r="I4138" s="30" t="s">
        <v>72</v>
      </c>
      <c r="J4138" s="30"/>
      <c r="K4138" s="30"/>
      <c r="L4138" s="30">
        <v>202601</v>
      </c>
      <c r="M4138" s="30"/>
      <c r="N4138" s="30">
        <v>202601</v>
      </c>
      <c r="O4138" s="30"/>
      <c r="P4138" s="30"/>
    </row>
    <row r="4139" s="35" customFormat="1" customHeight="1" spans="1:16">
      <c r="A4139" s="30"/>
      <c r="B4139" s="38">
        <v>46035</v>
      </c>
      <c r="C4139" s="69" t="s">
        <v>18</v>
      </c>
      <c r="D4139" s="30" t="s">
        <v>33</v>
      </c>
      <c r="E4139" s="95" t="s">
        <v>974</v>
      </c>
      <c r="F4139" s="56"/>
      <c r="G4139" s="56">
        <v>76563.64</v>
      </c>
      <c r="H4139" s="32">
        <v>1937588.09</v>
      </c>
      <c r="I4139" s="30" t="s">
        <v>72</v>
      </c>
      <c r="J4139" s="30"/>
      <c r="K4139" s="30"/>
      <c r="L4139" s="30">
        <v>202601</v>
      </c>
      <c r="M4139" s="30"/>
      <c r="N4139" s="30">
        <v>202601</v>
      </c>
      <c r="O4139" s="30"/>
      <c r="P4139" s="30"/>
    </row>
    <row r="4140" s="35" customFormat="1" customHeight="1" spans="1:16">
      <c r="A4140" s="30"/>
      <c r="B4140" s="38">
        <v>46093</v>
      </c>
      <c r="C4140" s="30" t="s">
        <v>22</v>
      </c>
      <c r="D4140" s="30" t="s">
        <v>33</v>
      </c>
      <c r="E4140" s="39" t="s">
        <v>975</v>
      </c>
      <c r="F4140" s="97">
        <v>1741.73</v>
      </c>
      <c r="G4140" s="31"/>
      <c r="H4140" s="32">
        <v>1823.38</v>
      </c>
      <c r="I4140" s="30" t="s">
        <v>43</v>
      </c>
      <c r="J4140" s="30"/>
      <c r="K4140" s="30"/>
      <c r="L4140" s="30">
        <v>202604</v>
      </c>
      <c r="M4140" s="30"/>
      <c r="N4140" s="30">
        <v>202603</v>
      </c>
      <c r="O4140" s="30"/>
      <c r="P4140" s="30"/>
    </row>
    <row r="4141" s="35" customFormat="1" customHeight="1" spans="1:16">
      <c r="A4141" s="30"/>
      <c r="B4141" s="38">
        <v>46102</v>
      </c>
      <c r="C4141" s="30" t="s">
        <v>22</v>
      </c>
      <c r="D4141" s="30" t="s">
        <v>33</v>
      </c>
      <c r="E4141" s="39" t="s">
        <v>526</v>
      </c>
      <c r="F4141" s="40">
        <v>0.03</v>
      </c>
      <c r="G4141" s="31"/>
      <c r="H4141" s="32">
        <v>1823.41</v>
      </c>
      <c r="I4141" s="30" t="s">
        <v>11</v>
      </c>
      <c r="J4141" s="30"/>
      <c r="K4141" s="30"/>
      <c r="L4141" s="30">
        <v>202603</v>
      </c>
      <c r="M4141" s="30"/>
      <c r="N4141" s="30">
        <v>202603</v>
      </c>
      <c r="O4141" s="30"/>
      <c r="P4141" s="30"/>
    </row>
    <row r="4142" s="35" customFormat="1" customHeight="1" spans="1:16">
      <c r="A4142" s="30"/>
      <c r="B4142" s="80">
        <v>46194</v>
      </c>
      <c r="C4142" s="30" t="s">
        <v>22</v>
      </c>
      <c r="D4142" s="30" t="s">
        <v>33</v>
      </c>
      <c r="E4142" s="39" t="s">
        <v>526</v>
      </c>
      <c r="F4142" s="64">
        <v>0.23</v>
      </c>
      <c r="G4142" s="30"/>
      <c r="H4142" s="32">
        <v>1823.64</v>
      </c>
      <c r="I4142" s="30" t="s">
        <v>11</v>
      </c>
      <c r="J4142" s="30"/>
      <c r="K4142" s="30"/>
      <c r="L4142" s="30">
        <v>202606</v>
      </c>
      <c r="M4142" s="30"/>
      <c r="N4142" s="30">
        <v>202606</v>
      </c>
      <c r="O4142" s="30"/>
      <c r="P4142" s="30"/>
    </row>
    <row r="4143" s="35" customFormat="1" customHeight="1" spans="1:16">
      <c r="A4143" s="30"/>
      <c r="B4143" s="80">
        <v>46227</v>
      </c>
      <c r="C4143" s="30" t="s">
        <v>22</v>
      </c>
      <c r="D4143" s="30" t="s">
        <v>33</v>
      </c>
      <c r="E4143" s="39" t="s">
        <v>976</v>
      </c>
      <c r="F4143" s="64"/>
      <c r="G4143" s="57">
        <v>300</v>
      </c>
      <c r="H4143" s="32">
        <v>1523.64</v>
      </c>
      <c r="I4143" s="30" t="s">
        <v>11</v>
      </c>
      <c r="J4143" s="30"/>
      <c r="K4143" s="30"/>
      <c r="L4143" s="30">
        <v>202607</v>
      </c>
      <c r="M4143" s="30"/>
      <c r="N4143" s="30">
        <v>202607</v>
      </c>
      <c r="O4143" s="30"/>
      <c r="P4143" s="30"/>
    </row>
    <row r="4144" s="35" customFormat="1" customHeight="1" spans="1:16">
      <c r="A4144" s="30"/>
      <c r="B4144" s="38">
        <v>46074</v>
      </c>
      <c r="C4144" s="30" t="s">
        <v>21</v>
      </c>
      <c r="D4144" s="30" t="s">
        <v>33</v>
      </c>
      <c r="E4144" s="39" t="s">
        <v>428</v>
      </c>
      <c r="F4144" s="56"/>
      <c r="G4144" s="57">
        <v>1722.22</v>
      </c>
      <c r="H4144" s="32">
        <v>47354.75</v>
      </c>
      <c r="I4144" s="30" t="s">
        <v>11</v>
      </c>
      <c r="J4144" s="30"/>
      <c r="K4144" s="30"/>
      <c r="L4144" s="30">
        <v>202602</v>
      </c>
      <c r="M4144" s="30"/>
      <c r="N4144" s="30">
        <v>202602</v>
      </c>
      <c r="O4144" s="30"/>
      <c r="P4144" s="30"/>
    </row>
    <row r="4145" s="35" customFormat="1" customHeight="1" spans="1:16">
      <c r="A4145" s="30"/>
      <c r="B4145" s="38">
        <v>46074</v>
      </c>
      <c r="C4145" s="30" t="s">
        <v>21</v>
      </c>
      <c r="D4145" s="30" t="s">
        <v>33</v>
      </c>
      <c r="E4145" s="39" t="s">
        <v>428</v>
      </c>
      <c r="F4145" s="56"/>
      <c r="G4145" s="30">
        <v>1722.22</v>
      </c>
      <c r="H4145" s="32">
        <v>45632.53</v>
      </c>
      <c r="I4145" s="30" t="s">
        <v>11</v>
      </c>
      <c r="J4145" s="30"/>
      <c r="K4145" s="30"/>
      <c r="L4145" s="30">
        <v>202602</v>
      </c>
      <c r="M4145" s="30"/>
      <c r="N4145" s="30">
        <v>202602</v>
      </c>
      <c r="O4145" s="30"/>
      <c r="P4145" s="30"/>
    </row>
    <row r="4146" s="35" customFormat="1" customHeight="1" spans="1:16">
      <c r="A4146" s="30"/>
      <c r="B4146" s="38">
        <v>46074</v>
      </c>
      <c r="C4146" s="30" t="s">
        <v>21</v>
      </c>
      <c r="D4146" s="30" t="s">
        <v>33</v>
      </c>
      <c r="E4146" s="39" t="s">
        <v>428</v>
      </c>
      <c r="F4146" s="56"/>
      <c r="G4146" s="30">
        <v>1722.22</v>
      </c>
      <c r="H4146" s="32">
        <v>43910.31</v>
      </c>
      <c r="I4146" s="30" t="s">
        <v>11</v>
      </c>
      <c r="J4146" s="30"/>
      <c r="K4146" s="30"/>
      <c r="L4146" s="30">
        <v>202602</v>
      </c>
      <c r="M4146" s="30"/>
      <c r="N4146" s="30">
        <v>202602</v>
      </c>
      <c r="O4146" s="30"/>
      <c r="P4146" s="30"/>
    </row>
    <row r="4147" s="35" customFormat="1" customHeight="1" spans="1:16">
      <c r="A4147" s="30"/>
      <c r="B4147" s="38">
        <v>46074</v>
      </c>
      <c r="C4147" s="30" t="s">
        <v>21</v>
      </c>
      <c r="D4147" s="30" t="s">
        <v>33</v>
      </c>
      <c r="E4147" s="39" t="s">
        <v>428</v>
      </c>
      <c r="F4147" s="56"/>
      <c r="G4147" s="30">
        <v>1722.22</v>
      </c>
      <c r="H4147" s="32">
        <v>42188.09</v>
      </c>
      <c r="I4147" s="30" t="s">
        <v>11</v>
      </c>
      <c r="J4147" s="30"/>
      <c r="K4147" s="30"/>
      <c r="L4147" s="30">
        <v>202602</v>
      </c>
      <c r="M4147" s="30"/>
      <c r="N4147" s="30">
        <v>202602</v>
      </c>
      <c r="O4147" s="30"/>
      <c r="P4147" s="30"/>
    </row>
    <row r="4148" s="35" customFormat="1" customHeight="1" spans="1:16">
      <c r="A4148" s="30"/>
      <c r="B4148" s="38">
        <v>46102</v>
      </c>
      <c r="C4148" s="30" t="s">
        <v>21</v>
      </c>
      <c r="D4148" s="30" t="s">
        <v>33</v>
      </c>
      <c r="E4148" s="39" t="s">
        <v>526</v>
      </c>
      <c r="F4148" s="56">
        <v>6.41</v>
      </c>
      <c r="G4148" s="30"/>
      <c r="H4148" s="32">
        <v>42194.5</v>
      </c>
      <c r="I4148" s="30" t="s">
        <v>11</v>
      </c>
      <c r="J4148" s="30"/>
      <c r="K4148" s="30"/>
      <c r="L4148" s="30">
        <v>202603</v>
      </c>
      <c r="M4148" s="30"/>
      <c r="N4148" s="30">
        <v>202603</v>
      </c>
      <c r="O4148" s="30"/>
      <c r="P4148" s="30"/>
    </row>
    <row r="4149" s="35" customFormat="1" customHeight="1" spans="1:16">
      <c r="A4149" s="30"/>
      <c r="B4149" s="38">
        <v>46102</v>
      </c>
      <c r="C4149" s="30" t="s">
        <v>21</v>
      </c>
      <c r="D4149" s="30" t="s">
        <v>33</v>
      </c>
      <c r="E4149" s="39" t="s">
        <v>428</v>
      </c>
      <c r="F4149" s="56"/>
      <c r="G4149" s="30">
        <v>1555.56</v>
      </c>
      <c r="H4149" s="32">
        <v>40638.94</v>
      </c>
      <c r="I4149" s="30" t="s">
        <v>11</v>
      </c>
      <c r="J4149" s="30"/>
      <c r="K4149" s="30"/>
      <c r="L4149" s="30">
        <v>202603</v>
      </c>
      <c r="M4149" s="30"/>
      <c r="N4149" s="30">
        <v>202603</v>
      </c>
      <c r="O4149" s="30"/>
      <c r="P4149" s="30"/>
    </row>
    <row r="4150" s="35" customFormat="1" customHeight="1" spans="1:16">
      <c r="A4150" s="30"/>
      <c r="B4150" s="38">
        <v>46102</v>
      </c>
      <c r="C4150" s="30" t="s">
        <v>21</v>
      </c>
      <c r="D4150" s="30" t="s">
        <v>33</v>
      </c>
      <c r="E4150" s="39" t="s">
        <v>428</v>
      </c>
      <c r="F4150" s="56"/>
      <c r="G4150" s="30">
        <v>1555.56</v>
      </c>
      <c r="H4150" s="32">
        <v>39083.38</v>
      </c>
      <c r="I4150" s="30" t="s">
        <v>11</v>
      </c>
      <c r="J4150" s="30"/>
      <c r="K4150" s="30"/>
      <c r="L4150" s="30">
        <v>202603</v>
      </c>
      <c r="M4150" s="30"/>
      <c r="N4150" s="30">
        <v>202603</v>
      </c>
      <c r="O4150" s="30"/>
      <c r="P4150" s="30"/>
    </row>
    <row r="4151" s="35" customFormat="1" customHeight="1" spans="1:16">
      <c r="A4151" s="30"/>
      <c r="B4151" s="38">
        <v>46102</v>
      </c>
      <c r="C4151" s="30" t="s">
        <v>21</v>
      </c>
      <c r="D4151" s="30" t="s">
        <v>33</v>
      </c>
      <c r="E4151" s="39" t="s">
        <v>428</v>
      </c>
      <c r="F4151" s="56"/>
      <c r="G4151" s="57">
        <v>1555.56</v>
      </c>
      <c r="H4151" s="32">
        <v>37527.82</v>
      </c>
      <c r="I4151" s="30" t="s">
        <v>11</v>
      </c>
      <c r="J4151" s="30"/>
      <c r="K4151" s="30"/>
      <c r="L4151" s="30">
        <v>202603</v>
      </c>
      <c r="M4151" s="30"/>
      <c r="N4151" s="30">
        <v>202603</v>
      </c>
      <c r="O4151" s="30"/>
      <c r="P4151" s="30"/>
    </row>
    <row r="4152" s="35" customFormat="1" customHeight="1" spans="1:16">
      <c r="A4152" s="30"/>
      <c r="B4152" s="38">
        <v>46102</v>
      </c>
      <c r="C4152" s="30" t="s">
        <v>21</v>
      </c>
      <c r="D4152" s="30" t="s">
        <v>33</v>
      </c>
      <c r="E4152" s="39" t="s">
        <v>428</v>
      </c>
      <c r="F4152" s="56"/>
      <c r="G4152" s="57">
        <v>1555.56</v>
      </c>
      <c r="H4152" s="32">
        <v>35972.26</v>
      </c>
      <c r="I4152" s="30" t="s">
        <v>11</v>
      </c>
      <c r="J4152" s="30"/>
      <c r="K4152" s="30"/>
      <c r="L4152" s="30">
        <v>202603</v>
      </c>
      <c r="M4152" s="30"/>
      <c r="N4152" s="30">
        <v>202603</v>
      </c>
      <c r="O4152" s="30"/>
      <c r="P4152" s="30"/>
    </row>
    <row r="4153" s="35" customFormat="1" customHeight="1" spans="1:16">
      <c r="A4153" s="30"/>
      <c r="B4153" s="38">
        <v>46133</v>
      </c>
      <c r="C4153" s="30" t="s">
        <v>21</v>
      </c>
      <c r="D4153" s="30" t="s">
        <v>33</v>
      </c>
      <c r="E4153" s="39" t="s">
        <v>428</v>
      </c>
      <c r="F4153" s="56"/>
      <c r="G4153" s="57">
        <v>1722.22</v>
      </c>
      <c r="H4153" s="32">
        <v>34250.04</v>
      </c>
      <c r="I4153" s="30" t="s">
        <v>11</v>
      </c>
      <c r="J4153" s="30"/>
      <c r="K4153" s="30"/>
      <c r="L4153" s="30">
        <v>202604</v>
      </c>
      <c r="M4153" s="30"/>
      <c r="N4153" s="30">
        <v>202604</v>
      </c>
      <c r="O4153" s="30"/>
      <c r="P4153" s="30"/>
    </row>
    <row r="4154" s="35" customFormat="1" customHeight="1" spans="1:16">
      <c r="A4154" s="30"/>
      <c r="B4154" s="38">
        <v>46134</v>
      </c>
      <c r="C4154" s="30" t="s">
        <v>21</v>
      </c>
      <c r="D4154" s="30" t="s">
        <v>33</v>
      </c>
      <c r="E4154" s="39" t="s">
        <v>428</v>
      </c>
      <c r="F4154" s="56"/>
      <c r="G4154" s="57">
        <v>1722.22</v>
      </c>
      <c r="H4154" s="32">
        <v>32527.82</v>
      </c>
      <c r="I4154" s="30" t="s">
        <v>11</v>
      </c>
      <c r="J4154" s="30"/>
      <c r="K4154" s="30"/>
      <c r="L4154" s="30">
        <v>202604</v>
      </c>
      <c r="M4154" s="30"/>
      <c r="N4154" s="30">
        <v>202604</v>
      </c>
      <c r="O4154" s="30"/>
      <c r="P4154" s="30"/>
    </row>
    <row r="4155" s="35" customFormat="1" customHeight="1" spans="1:16">
      <c r="A4155" s="30"/>
      <c r="B4155" s="38">
        <v>46135</v>
      </c>
      <c r="C4155" s="30" t="s">
        <v>21</v>
      </c>
      <c r="D4155" s="30" t="s">
        <v>33</v>
      </c>
      <c r="E4155" s="39" t="s">
        <v>428</v>
      </c>
      <c r="F4155" s="56"/>
      <c r="G4155" s="57">
        <v>1722.22</v>
      </c>
      <c r="H4155" s="32">
        <v>30805.6</v>
      </c>
      <c r="I4155" s="30" t="s">
        <v>11</v>
      </c>
      <c r="J4155" s="30"/>
      <c r="K4155" s="30"/>
      <c r="L4155" s="30">
        <v>202604</v>
      </c>
      <c r="M4155" s="30"/>
      <c r="N4155" s="30">
        <v>202604</v>
      </c>
      <c r="O4155" s="30"/>
      <c r="P4155" s="30"/>
    </row>
    <row r="4156" s="35" customFormat="1" customHeight="1" spans="1:16">
      <c r="A4156" s="30"/>
      <c r="B4156" s="38">
        <v>46136</v>
      </c>
      <c r="C4156" s="30" t="s">
        <v>21</v>
      </c>
      <c r="D4156" s="30" t="s">
        <v>33</v>
      </c>
      <c r="E4156" s="39" t="s">
        <v>428</v>
      </c>
      <c r="F4156" s="56"/>
      <c r="G4156" s="57">
        <v>1722.22</v>
      </c>
      <c r="H4156" s="32">
        <v>29083.38</v>
      </c>
      <c r="I4156" s="30" t="s">
        <v>11</v>
      </c>
      <c r="J4156" s="30"/>
      <c r="K4156" s="30"/>
      <c r="L4156" s="30">
        <v>202604</v>
      </c>
      <c r="M4156" s="30"/>
      <c r="N4156" s="30">
        <v>202604</v>
      </c>
      <c r="O4156" s="30"/>
      <c r="P4156" s="30"/>
    </row>
    <row r="4157" s="35" customFormat="1" customHeight="1" spans="1:16">
      <c r="A4157" s="30"/>
      <c r="B4157" s="38">
        <v>46163</v>
      </c>
      <c r="C4157" s="30" t="s">
        <v>21</v>
      </c>
      <c r="D4157" s="30" t="s">
        <v>33</v>
      </c>
      <c r="E4157" s="39" t="s">
        <v>428</v>
      </c>
      <c r="F4157" s="56"/>
      <c r="G4157" s="57">
        <v>1666.67</v>
      </c>
      <c r="H4157" s="32">
        <v>27416.71</v>
      </c>
      <c r="I4157" s="30" t="s">
        <v>11</v>
      </c>
      <c r="J4157" s="30"/>
      <c r="K4157" s="30"/>
      <c r="L4157" s="30">
        <v>202605</v>
      </c>
      <c r="M4157" s="30"/>
      <c r="N4157" s="30">
        <v>202605</v>
      </c>
      <c r="O4157" s="30"/>
      <c r="P4157" s="30"/>
    </row>
    <row r="4158" s="35" customFormat="1" customHeight="1" spans="1:16">
      <c r="A4158" s="30"/>
      <c r="B4158" s="38">
        <v>46163</v>
      </c>
      <c r="C4158" s="30" t="s">
        <v>21</v>
      </c>
      <c r="D4158" s="30" t="s">
        <v>33</v>
      </c>
      <c r="E4158" s="39" t="s">
        <v>428</v>
      </c>
      <c r="F4158" s="56"/>
      <c r="G4158" s="30">
        <v>1666.67</v>
      </c>
      <c r="H4158" s="32">
        <v>25750.04</v>
      </c>
      <c r="I4158" s="30" t="s">
        <v>11</v>
      </c>
      <c r="J4158" s="30"/>
      <c r="K4158" s="30"/>
      <c r="L4158" s="30">
        <v>202605</v>
      </c>
      <c r="M4158" s="30"/>
      <c r="N4158" s="30">
        <v>202605</v>
      </c>
      <c r="O4158" s="30"/>
      <c r="P4158" s="30"/>
    </row>
    <row r="4159" s="35" customFormat="1" customHeight="1" spans="1:16">
      <c r="A4159" s="30"/>
      <c r="B4159" s="38">
        <v>46163</v>
      </c>
      <c r="C4159" s="30" t="s">
        <v>21</v>
      </c>
      <c r="D4159" s="30" t="s">
        <v>33</v>
      </c>
      <c r="E4159" s="39" t="s">
        <v>428</v>
      </c>
      <c r="F4159" s="56"/>
      <c r="G4159" s="30">
        <v>1666.67</v>
      </c>
      <c r="H4159" s="32">
        <v>24083.37</v>
      </c>
      <c r="I4159" s="30" t="s">
        <v>11</v>
      </c>
      <c r="J4159" s="30"/>
      <c r="K4159" s="30"/>
      <c r="L4159" s="30">
        <v>202605</v>
      </c>
      <c r="M4159" s="30"/>
      <c r="N4159" s="30">
        <v>202605</v>
      </c>
      <c r="O4159" s="30"/>
      <c r="P4159" s="30"/>
    </row>
    <row r="4160" s="35" customFormat="1" customHeight="1" spans="1:16">
      <c r="A4160" s="30"/>
      <c r="B4160" s="38">
        <v>46163</v>
      </c>
      <c r="C4160" s="30" t="s">
        <v>21</v>
      </c>
      <c r="D4160" s="30" t="s">
        <v>33</v>
      </c>
      <c r="E4160" s="39" t="s">
        <v>428</v>
      </c>
      <c r="F4160" s="56"/>
      <c r="G4160" s="30">
        <v>1666.67</v>
      </c>
      <c r="H4160" s="32">
        <v>22416.7</v>
      </c>
      <c r="I4160" s="30" t="s">
        <v>11</v>
      </c>
      <c r="J4160" s="30"/>
      <c r="K4160" s="30"/>
      <c r="L4160" s="30">
        <v>202605</v>
      </c>
      <c r="M4160" s="30"/>
      <c r="N4160" s="30">
        <v>202605</v>
      </c>
      <c r="O4160" s="30"/>
      <c r="P4160" s="30"/>
    </row>
    <row r="4161" s="35" customFormat="1" customHeight="1" spans="1:16">
      <c r="A4161" s="30"/>
      <c r="B4161" s="38">
        <v>46194</v>
      </c>
      <c r="C4161" s="30" t="s">
        <v>21</v>
      </c>
      <c r="D4161" s="30" t="s">
        <v>33</v>
      </c>
      <c r="E4161" s="39" t="s">
        <v>428</v>
      </c>
      <c r="F4161" s="56"/>
      <c r="G4161" s="30">
        <v>1722.22</v>
      </c>
      <c r="H4161" s="32">
        <v>20694.48</v>
      </c>
      <c r="I4161" s="30" t="s">
        <v>11</v>
      </c>
      <c r="J4161" s="30"/>
      <c r="K4161" s="30"/>
      <c r="L4161" s="30">
        <v>202606</v>
      </c>
      <c r="M4161" s="30"/>
      <c r="N4161" s="30">
        <v>202606</v>
      </c>
      <c r="O4161" s="30"/>
      <c r="P4161" s="30"/>
    </row>
    <row r="4162" s="35" customFormat="1" customHeight="1" spans="1:16">
      <c r="A4162" s="30"/>
      <c r="B4162" s="38">
        <v>46194</v>
      </c>
      <c r="C4162" s="30" t="s">
        <v>21</v>
      </c>
      <c r="D4162" s="30" t="s">
        <v>33</v>
      </c>
      <c r="E4162" s="39" t="s">
        <v>428</v>
      </c>
      <c r="F4162" s="56"/>
      <c r="G4162" s="30">
        <v>1722.22</v>
      </c>
      <c r="H4162" s="32">
        <v>18972.26</v>
      </c>
      <c r="I4162" s="30" t="s">
        <v>11</v>
      </c>
      <c r="J4162" s="30"/>
      <c r="K4162" s="30"/>
      <c r="L4162" s="30">
        <v>202606</v>
      </c>
      <c r="M4162" s="30"/>
      <c r="N4162" s="30">
        <v>202606</v>
      </c>
      <c r="O4162" s="30"/>
      <c r="P4162" s="30"/>
    </row>
    <row r="4163" s="35" customFormat="1" customHeight="1" spans="1:16">
      <c r="A4163" s="30"/>
      <c r="B4163" s="38">
        <v>46194</v>
      </c>
      <c r="C4163" s="30" t="s">
        <v>21</v>
      </c>
      <c r="D4163" s="30" t="s">
        <v>33</v>
      </c>
      <c r="E4163" s="39" t="s">
        <v>428</v>
      </c>
      <c r="F4163" s="56"/>
      <c r="G4163" s="30">
        <v>1722.22</v>
      </c>
      <c r="H4163" s="32">
        <v>17250.04</v>
      </c>
      <c r="I4163" s="30" t="s">
        <v>11</v>
      </c>
      <c r="J4163" s="30"/>
      <c r="K4163" s="30"/>
      <c r="L4163" s="30">
        <v>202606</v>
      </c>
      <c r="M4163" s="30"/>
      <c r="N4163" s="30">
        <v>202606</v>
      </c>
      <c r="O4163" s="30"/>
      <c r="P4163" s="30"/>
    </row>
    <row r="4164" s="35" customFormat="1" customHeight="1" spans="1:16">
      <c r="A4164" s="30"/>
      <c r="B4164" s="38">
        <v>46194</v>
      </c>
      <c r="C4164" s="30" t="s">
        <v>21</v>
      </c>
      <c r="D4164" s="30" t="s">
        <v>33</v>
      </c>
      <c r="E4164" s="39" t="s">
        <v>428</v>
      </c>
      <c r="F4164" s="56"/>
      <c r="G4164" s="57">
        <v>1722.22</v>
      </c>
      <c r="H4164" s="32">
        <v>15527.82</v>
      </c>
      <c r="I4164" s="30" t="s">
        <v>11</v>
      </c>
      <c r="J4164" s="30"/>
      <c r="K4164" s="30"/>
      <c r="L4164" s="30">
        <v>202606</v>
      </c>
      <c r="M4164" s="30"/>
      <c r="N4164" s="30">
        <v>202606</v>
      </c>
      <c r="O4164" s="30"/>
      <c r="P4164" s="30"/>
    </row>
    <row r="4165" s="35" customFormat="1" customHeight="1" spans="1:16">
      <c r="A4165" s="30"/>
      <c r="B4165" s="38">
        <v>46194</v>
      </c>
      <c r="C4165" s="30" t="s">
        <v>21</v>
      </c>
      <c r="D4165" s="30" t="s">
        <v>33</v>
      </c>
      <c r="E4165" s="39" t="s">
        <v>526</v>
      </c>
      <c r="F4165" s="56">
        <v>3.73</v>
      </c>
      <c r="G4165" s="30"/>
      <c r="H4165" s="32">
        <v>15531.55</v>
      </c>
      <c r="I4165" s="30" t="s">
        <v>11</v>
      </c>
      <c r="J4165" s="30"/>
      <c r="K4165" s="30"/>
      <c r="L4165" s="30">
        <v>202606</v>
      </c>
      <c r="M4165" s="30"/>
      <c r="N4165" s="30">
        <v>202606</v>
      </c>
      <c r="O4165" s="30"/>
      <c r="P4165" s="30"/>
    </row>
    <row r="4166" s="35" customFormat="1" customHeight="1" spans="1:16">
      <c r="A4166" s="30"/>
      <c r="B4166" s="38">
        <v>46224</v>
      </c>
      <c r="C4166" s="30" t="s">
        <v>21</v>
      </c>
      <c r="D4166" s="30" t="s">
        <v>33</v>
      </c>
      <c r="E4166" s="39" t="s">
        <v>428</v>
      </c>
      <c r="F4166" s="57"/>
      <c r="G4166" s="57">
        <v>1666.67</v>
      </c>
      <c r="H4166" s="32">
        <v>13864.88</v>
      </c>
      <c r="I4166" s="30" t="s">
        <v>11</v>
      </c>
      <c r="J4166" s="30"/>
      <c r="K4166" s="30"/>
      <c r="L4166" s="30">
        <v>202607</v>
      </c>
      <c r="M4166" s="30"/>
      <c r="N4166" s="30">
        <v>202607</v>
      </c>
      <c r="O4166" s="30"/>
      <c r="P4166" s="30"/>
    </row>
    <row r="4167" s="35" customFormat="1" customHeight="1" spans="1:16">
      <c r="A4167" s="30"/>
      <c r="B4167" s="38">
        <v>46224</v>
      </c>
      <c r="C4167" s="30" t="s">
        <v>21</v>
      </c>
      <c r="D4167" s="30" t="s">
        <v>33</v>
      </c>
      <c r="E4167" s="39" t="s">
        <v>428</v>
      </c>
      <c r="F4167" s="64"/>
      <c r="G4167" s="30">
        <v>1666.67</v>
      </c>
      <c r="H4167" s="32">
        <v>12198.21</v>
      </c>
      <c r="I4167" s="30" t="s">
        <v>11</v>
      </c>
      <c r="J4167" s="30"/>
      <c r="K4167" s="30"/>
      <c r="L4167" s="30">
        <v>202607</v>
      </c>
      <c r="M4167" s="30"/>
      <c r="N4167" s="30">
        <v>202607</v>
      </c>
      <c r="O4167" s="30"/>
      <c r="P4167" s="30"/>
    </row>
    <row r="4168" s="35" customFormat="1" customHeight="1" spans="1:16">
      <c r="A4168" s="30"/>
      <c r="B4168" s="38">
        <v>46224</v>
      </c>
      <c r="C4168" s="30" t="s">
        <v>21</v>
      </c>
      <c r="D4168" s="30" t="s">
        <v>33</v>
      </c>
      <c r="E4168" s="39" t="s">
        <v>428</v>
      </c>
      <c r="F4168" s="64"/>
      <c r="G4168" s="57">
        <v>1666.67</v>
      </c>
      <c r="H4168" s="32">
        <v>10531.54</v>
      </c>
      <c r="I4168" s="30" t="s">
        <v>11</v>
      </c>
      <c r="J4168" s="30"/>
      <c r="K4168" s="30"/>
      <c r="L4168" s="30">
        <v>202607</v>
      </c>
      <c r="M4168" s="30"/>
      <c r="N4168" s="30">
        <v>202607</v>
      </c>
      <c r="O4168" s="30"/>
      <c r="P4168" s="30"/>
    </row>
    <row r="4169" s="35" customFormat="1" customHeight="1" spans="1:16">
      <c r="A4169" s="30"/>
      <c r="B4169" s="38">
        <v>46224</v>
      </c>
      <c r="C4169" s="30" t="s">
        <v>21</v>
      </c>
      <c r="D4169" s="30" t="s">
        <v>33</v>
      </c>
      <c r="E4169" s="39" t="s">
        <v>428</v>
      </c>
      <c r="F4169" s="64"/>
      <c r="G4169" s="30">
        <v>1666.67</v>
      </c>
      <c r="H4169" s="32">
        <v>8864.87</v>
      </c>
      <c r="I4169" s="30" t="s">
        <v>11</v>
      </c>
      <c r="J4169" s="30"/>
      <c r="K4169" s="30"/>
      <c r="L4169" s="30">
        <v>202607</v>
      </c>
      <c r="M4169" s="30"/>
      <c r="N4169" s="30">
        <v>202607</v>
      </c>
      <c r="O4169" s="30"/>
      <c r="P4169" s="30"/>
    </row>
    <row r="4170" s="35" customFormat="1" customHeight="1" spans="1:16">
      <c r="A4170" s="30"/>
      <c r="B4170" s="38">
        <v>46023</v>
      </c>
      <c r="C4170" s="30" t="s">
        <v>20</v>
      </c>
      <c r="D4170" s="30" t="s">
        <v>429</v>
      </c>
      <c r="E4170" s="30" t="s">
        <v>430</v>
      </c>
      <c r="F4170" s="56">
        <v>44215.05</v>
      </c>
      <c r="G4170" s="56"/>
      <c r="H4170" s="32">
        <v>347194.28</v>
      </c>
      <c r="I4170" s="30" t="s">
        <v>78</v>
      </c>
      <c r="J4170" s="30"/>
      <c r="K4170" s="30"/>
      <c r="L4170" s="31">
        <v>202602</v>
      </c>
      <c r="M4170" s="30"/>
      <c r="N4170" s="30">
        <v>202601</v>
      </c>
      <c r="O4170" s="30"/>
      <c r="P4170" s="30"/>
    </row>
    <row r="4171" s="35" customFormat="1" customHeight="1" spans="1:16">
      <c r="A4171" s="30"/>
      <c r="B4171" s="38">
        <v>46023</v>
      </c>
      <c r="C4171" s="30" t="s">
        <v>20</v>
      </c>
      <c r="D4171" s="30" t="s">
        <v>429</v>
      </c>
      <c r="E4171" s="30" t="s">
        <v>430</v>
      </c>
      <c r="F4171" s="56">
        <v>22081.31</v>
      </c>
      <c r="G4171" s="56"/>
      <c r="H4171" s="32">
        <v>369275.59</v>
      </c>
      <c r="I4171" s="30" t="s">
        <v>191</v>
      </c>
      <c r="J4171" s="30"/>
      <c r="K4171" s="30"/>
      <c r="L4171" s="31">
        <v>202602</v>
      </c>
      <c r="M4171" s="30"/>
      <c r="N4171" s="30">
        <v>202601</v>
      </c>
      <c r="O4171" s="30"/>
      <c r="P4171" s="30"/>
    </row>
    <row r="4172" s="35" customFormat="1" customHeight="1" spans="1:16">
      <c r="A4172" s="30"/>
      <c r="B4172" s="38">
        <v>46023</v>
      </c>
      <c r="C4172" s="30" t="s">
        <v>20</v>
      </c>
      <c r="D4172" s="30" t="s">
        <v>429</v>
      </c>
      <c r="E4172" s="30" t="s">
        <v>430</v>
      </c>
      <c r="F4172" s="56">
        <v>66330.16</v>
      </c>
      <c r="G4172" s="56"/>
      <c r="H4172" s="32">
        <v>435605.75</v>
      </c>
      <c r="I4172" s="30" t="s">
        <v>84</v>
      </c>
      <c r="J4172" s="30"/>
      <c r="K4172" s="30"/>
      <c r="L4172" s="31">
        <v>202602</v>
      </c>
      <c r="M4172" s="30"/>
      <c r="N4172" s="30">
        <v>202601</v>
      </c>
      <c r="O4172" s="30"/>
      <c r="P4172" s="30"/>
    </row>
    <row r="4173" s="35" customFormat="1" customHeight="1" spans="1:16">
      <c r="A4173" s="30"/>
      <c r="B4173" s="38">
        <v>46023</v>
      </c>
      <c r="C4173" s="30" t="s">
        <v>20</v>
      </c>
      <c r="D4173" s="30" t="s">
        <v>429</v>
      </c>
      <c r="E4173" s="30" t="s">
        <v>430</v>
      </c>
      <c r="F4173" s="56">
        <v>10134.21</v>
      </c>
      <c r="G4173" s="56"/>
      <c r="H4173" s="32">
        <v>445739.96</v>
      </c>
      <c r="I4173" s="30" t="s">
        <v>196</v>
      </c>
      <c r="J4173" s="30"/>
      <c r="K4173" s="30"/>
      <c r="L4173" s="31">
        <v>202602</v>
      </c>
      <c r="M4173" s="30"/>
      <c r="N4173" s="30">
        <v>202601</v>
      </c>
      <c r="O4173" s="30"/>
      <c r="P4173" s="30"/>
    </row>
    <row r="4174" s="35" customFormat="1" customHeight="1" spans="1:16">
      <c r="A4174" s="30"/>
      <c r="B4174" s="38">
        <v>46023</v>
      </c>
      <c r="C4174" s="30" t="s">
        <v>20</v>
      </c>
      <c r="D4174" s="30" t="s">
        <v>429</v>
      </c>
      <c r="E4174" s="30" t="s">
        <v>430</v>
      </c>
      <c r="F4174" s="56">
        <v>33405.2</v>
      </c>
      <c r="G4174" s="56"/>
      <c r="H4174" s="32">
        <v>479145.16</v>
      </c>
      <c r="I4174" s="30" t="s">
        <v>109</v>
      </c>
      <c r="J4174" s="30"/>
      <c r="K4174" s="30"/>
      <c r="L4174" s="31">
        <v>202602</v>
      </c>
      <c r="M4174" s="30"/>
      <c r="N4174" s="30">
        <v>202601</v>
      </c>
      <c r="O4174" s="30"/>
      <c r="P4174" s="30"/>
    </row>
    <row r="4175" s="35" customFormat="1" customHeight="1" spans="1:16">
      <c r="A4175" s="30"/>
      <c r="B4175" s="38">
        <v>46023</v>
      </c>
      <c r="C4175" s="30" t="s">
        <v>20</v>
      </c>
      <c r="D4175" s="30" t="s">
        <v>429</v>
      </c>
      <c r="E4175" s="30" t="s">
        <v>430</v>
      </c>
      <c r="F4175" s="56">
        <v>38662.5</v>
      </c>
      <c r="G4175" s="56"/>
      <c r="H4175" s="32">
        <v>517807.66</v>
      </c>
      <c r="I4175" s="30" t="s">
        <v>101</v>
      </c>
      <c r="J4175" s="30"/>
      <c r="K4175" s="30"/>
      <c r="L4175" s="31">
        <v>202602</v>
      </c>
      <c r="M4175" s="30"/>
      <c r="N4175" s="30">
        <v>202601</v>
      </c>
      <c r="O4175" s="30"/>
      <c r="P4175" s="30"/>
    </row>
    <row r="4176" s="35" customFormat="1" customHeight="1" spans="1:16">
      <c r="A4176" s="30"/>
      <c r="B4176" s="38">
        <v>46023</v>
      </c>
      <c r="C4176" s="30" t="s">
        <v>20</v>
      </c>
      <c r="D4176" s="30" t="s">
        <v>429</v>
      </c>
      <c r="E4176" s="30" t="s">
        <v>430</v>
      </c>
      <c r="F4176" s="56">
        <v>18793.32</v>
      </c>
      <c r="G4176" s="56"/>
      <c r="H4176" s="32">
        <v>536600.98</v>
      </c>
      <c r="I4176" s="30" t="s">
        <v>97</v>
      </c>
      <c r="J4176" s="30"/>
      <c r="K4176" s="30"/>
      <c r="L4176" s="31">
        <v>202602</v>
      </c>
      <c r="M4176" s="30"/>
      <c r="N4176" s="30">
        <v>202601</v>
      </c>
      <c r="O4176" s="30"/>
      <c r="P4176" s="30"/>
    </row>
    <row r="4177" s="35" customFormat="1" customHeight="1" spans="1:16">
      <c r="A4177" s="30"/>
      <c r="B4177" s="38">
        <v>46023</v>
      </c>
      <c r="C4177" s="30" t="s">
        <v>20</v>
      </c>
      <c r="D4177" s="30" t="s">
        <v>429</v>
      </c>
      <c r="E4177" s="30" t="s">
        <v>430</v>
      </c>
      <c r="F4177" s="56">
        <v>24052.76</v>
      </c>
      <c r="G4177" s="30"/>
      <c r="H4177" s="32">
        <v>560653.74</v>
      </c>
      <c r="I4177" s="30" t="s">
        <v>91</v>
      </c>
      <c r="J4177" s="30"/>
      <c r="K4177" s="30"/>
      <c r="L4177" s="31">
        <v>202602</v>
      </c>
      <c r="M4177" s="30"/>
      <c r="N4177" s="30">
        <v>202601</v>
      </c>
      <c r="O4177" s="30"/>
      <c r="P4177" s="30"/>
    </row>
    <row r="4178" s="35" customFormat="1" customHeight="1" spans="1:16">
      <c r="A4178" s="30"/>
      <c r="B4178" s="38">
        <v>46023</v>
      </c>
      <c r="C4178" s="30" t="s">
        <v>20</v>
      </c>
      <c r="D4178" s="30" t="s">
        <v>429</v>
      </c>
      <c r="E4178" s="30" t="s">
        <v>430</v>
      </c>
      <c r="F4178" s="56">
        <v>46276.3</v>
      </c>
      <c r="G4178" s="30"/>
      <c r="H4178" s="32">
        <v>606930.04</v>
      </c>
      <c r="I4178" s="30" t="s">
        <v>205</v>
      </c>
      <c r="J4178" s="30"/>
      <c r="K4178" s="30"/>
      <c r="L4178" s="31">
        <v>202602</v>
      </c>
      <c r="M4178" s="30"/>
      <c r="N4178" s="30">
        <v>202601</v>
      </c>
      <c r="O4178" s="30"/>
      <c r="P4178" s="30"/>
    </row>
    <row r="4179" s="35" customFormat="1" customHeight="1" spans="1:16">
      <c r="A4179" s="30"/>
      <c r="B4179" s="38">
        <v>46023</v>
      </c>
      <c r="C4179" s="30" t="s">
        <v>20</v>
      </c>
      <c r="D4179" s="30" t="s">
        <v>429</v>
      </c>
      <c r="E4179" s="30" t="s">
        <v>430</v>
      </c>
      <c r="F4179" s="56">
        <v>34669.86</v>
      </c>
      <c r="G4179" s="30"/>
      <c r="H4179" s="32">
        <v>641599.9</v>
      </c>
      <c r="I4179" s="30" t="s">
        <v>64</v>
      </c>
      <c r="J4179" s="30"/>
      <c r="K4179" s="30"/>
      <c r="L4179" s="31">
        <v>202602</v>
      </c>
      <c r="M4179" s="30"/>
      <c r="N4179" s="30">
        <v>202601</v>
      </c>
      <c r="O4179" s="30"/>
      <c r="P4179" s="30"/>
    </row>
    <row r="4180" s="35" customFormat="1" customHeight="1" spans="1:16">
      <c r="A4180" s="30"/>
      <c r="B4180" s="38">
        <v>46023</v>
      </c>
      <c r="C4180" s="30" t="s">
        <v>20</v>
      </c>
      <c r="D4180" s="30" t="s">
        <v>429</v>
      </c>
      <c r="E4180" s="30" t="s">
        <v>430</v>
      </c>
      <c r="F4180" s="56">
        <v>48241.93</v>
      </c>
      <c r="G4180" s="30"/>
      <c r="H4180" s="32">
        <v>689841.83</v>
      </c>
      <c r="I4180" s="30" t="s">
        <v>58</v>
      </c>
      <c r="J4180" s="30"/>
      <c r="K4180" s="30"/>
      <c r="L4180" s="31">
        <v>202602</v>
      </c>
      <c r="M4180" s="30"/>
      <c r="N4180" s="30">
        <v>202601</v>
      </c>
      <c r="O4180" s="30"/>
      <c r="P4180" s="30"/>
    </row>
    <row r="4181" s="35" customFormat="1" customHeight="1" spans="1:16">
      <c r="A4181" s="30"/>
      <c r="B4181" s="38">
        <v>46023</v>
      </c>
      <c r="C4181" s="30" t="s">
        <v>20</v>
      </c>
      <c r="D4181" s="30" t="s">
        <v>429</v>
      </c>
      <c r="E4181" s="30" t="s">
        <v>430</v>
      </c>
      <c r="F4181" s="56">
        <v>23400.84</v>
      </c>
      <c r="G4181" s="30"/>
      <c r="H4181" s="32">
        <v>713242.67</v>
      </c>
      <c r="I4181" s="30" t="s">
        <v>213</v>
      </c>
      <c r="J4181" s="30"/>
      <c r="K4181" s="30"/>
      <c r="L4181" s="31">
        <v>202602</v>
      </c>
      <c r="M4181" s="30"/>
      <c r="N4181" s="30">
        <v>202601</v>
      </c>
      <c r="O4181" s="30"/>
      <c r="P4181" s="30"/>
    </row>
    <row r="4182" s="35" customFormat="1" customHeight="1" spans="1:16">
      <c r="A4182" s="30"/>
      <c r="B4182" s="38">
        <v>46023</v>
      </c>
      <c r="C4182" s="30" t="s">
        <v>20</v>
      </c>
      <c r="D4182" s="30" t="s">
        <v>429</v>
      </c>
      <c r="E4182" s="30" t="s">
        <v>430</v>
      </c>
      <c r="F4182" s="56">
        <v>17768.58</v>
      </c>
      <c r="G4182" s="30"/>
      <c r="H4182" s="32">
        <v>731011.25</v>
      </c>
      <c r="I4182" s="30" t="s">
        <v>216</v>
      </c>
      <c r="J4182" s="30"/>
      <c r="K4182" s="30"/>
      <c r="L4182" s="31">
        <v>202602</v>
      </c>
      <c r="M4182" s="30"/>
      <c r="N4182" s="30">
        <v>202601</v>
      </c>
      <c r="O4182" s="30"/>
      <c r="P4182" s="30"/>
    </row>
    <row r="4183" s="35" customFormat="1" customHeight="1" spans="1:16">
      <c r="A4183" s="30"/>
      <c r="B4183" s="38">
        <v>46023</v>
      </c>
      <c r="C4183" s="30" t="s">
        <v>20</v>
      </c>
      <c r="D4183" s="30" t="s">
        <v>429</v>
      </c>
      <c r="E4183" s="30" t="s">
        <v>430</v>
      </c>
      <c r="F4183" s="56">
        <v>18371.23</v>
      </c>
      <c r="G4183" s="30"/>
      <c r="H4183" s="32">
        <v>749382.48</v>
      </c>
      <c r="I4183" s="30" t="s">
        <v>107</v>
      </c>
      <c r="J4183" s="30"/>
      <c r="K4183" s="30"/>
      <c r="L4183" s="31">
        <v>202602</v>
      </c>
      <c r="M4183" s="30"/>
      <c r="N4183" s="30">
        <v>202601</v>
      </c>
      <c r="O4183" s="30"/>
      <c r="P4183" s="30"/>
    </row>
    <row r="4184" s="35" customFormat="1" customHeight="1" spans="1:16">
      <c r="A4184" s="30"/>
      <c r="B4184" s="38">
        <v>46023</v>
      </c>
      <c r="C4184" s="30" t="s">
        <v>20</v>
      </c>
      <c r="D4184" s="30" t="s">
        <v>429</v>
      </c>
      <c r="E4184" s="30" t="s">
        <v>430</v>
      </c>
      <c r="F4184" s="56">
        <v>19067.42</v>
      </c>
      <c r="G4184" s="30"/>
      <c r="H4184" s="32">
        <v>768449.9</v>
      </c>
      <c r="I4184" s="30" t="s">
        <v>219</v>
      </c>
      <c r="J4184" s="30"/>
      <c r="K4184" s="30"/>
      <c r="L4184" s="31">
        <v>202602</v>
      </c>
      <c r="M4184" s="30"/>
      <c r="N4184" s="30">
        <v>202601</v>
      </c>
      <c r="O4184" s="30"/>
      <c r="P4184" s="30"/>
    </row>
    <row r="4185" s="35" customFormat="1" customHeight="1" spans="1:16">
      <c r="A4185" s="30"/>
      <c r="B4185" s="38">
        <v>46023</v>
      </c>
      <c r="C4185" s="30" t="s">
        <v>20</v>
      </c>
      <c r="D4185" s="30" t="s">
        <v>429</v>
      </c>
      <c r="E4185" s="30" t="s">
        <v>430</v>
      </c>
      <c r="F4185" s="56">
        <v>15083.81</v>
      </c>
      <c r="G4185" s="30"/>
      <c r="H4185" s="32">
        <v>783533.71</v>
      </c>
      <c r="I4185" s="30" t="s">
        <v>76</v>
      </c>
      <c r="J4185" s="30"/>
      <c r="K4185" s="30"/>
      <c r="L4185" s="31">
        <v>202602</v>
      </c>
      <c r="M4185" s="30"/>
      <c r="N4185" s="30">
        <v>202601</v>
      </c>
      <c r="O4185" s="30"/>
      <c r="P4185" s="30"/>
    </row>
    <row r="4186" s="35" customFormat="1" customHeight="1" spans="1:16">
      <c r="A4186" s="30"/>
      <c r="B4186" s="38">
        <v>46023</v>
      </c>
      <c r="C4186" s="30" t="s">
        <v>20</v>
      </c>
      <c r="D4186" s="30" t="s">
        <v>429</v>
      </c>
      <c r="E4186" s="30" t="s">
        <v>430</v>
      </c>
      <c r="F4186" s="56">
        <v>21110.84</v>
      </c>
      <c r="G4186" s="30"/>
      <c r="H4186" s="32">
        <v>804644.55</v>
      </c>
      <c r="I4186" s="30" t="s">
        <v>221</v>
      </c>
      <c r="J4186" s="30"/>
      <c r="K4186" s="30"/>
      <c r="L4186" s="31">
        <v>202602</v>
      </c>
      <c r="M4186" s="30"/>
      <c r="N4186" s="30">
        <v>202601</v>
      </c>
      <c r="O4186" s="30"/>
      <c r="P4186" s="30"/>
    </row>
    <row r="4187" s="35" customFormat="1" customHeight="1" spans="1:16">
      <c r="A4187" s="30"/>
      <c r="B4187" s="38">
        <v>46023</v>
      </c>
      <c r="C4187" s="30" t="s">
        <v>20</v>
      </c>
      <c r="D4187" s="30" t="s">
        <v>429</v>
      </c>
      <c r="E4187" s="30" t="s">
        <v>430</v>
      </c>
      <c r="F4187" s="56">
        <v>34626.01</v>
      </c>
      <c r="G4187" s="57"/>
      <c r="H4187" s="32">
        <v>839270.56</v>
      </c>
      <c r="I4187" s="30" t="s">
        <v>117</v>
      </c>
      <c r="J4187" s="30"/>
      <c r="K4187" s="30"/>
      <c r="L4187" s="31">
        <v>202602</v>
      </c>
      <c r="M4187" s="30"/>
      <c r="N4187" s="30">
        <v>202601</v>
      </c>
      <c r="O4187" s="30"/>
      <c r="P4187" s="30"/>
    </row>
    <row r="4188" s="35" customFormat="1" customHeight="1" spans="1:16">
      <c r="A4188" s="30"/>
      <c r="B4188" s="38">
        <v>46023</v>
      </c>
      <c r="C4188" s="30" t="s">
        <v>20</v>
      </c>
      <c r="D4188" s="30" t="s">
        <v>429</v>
      </c>
      <c r="E4188" s="30" t="s">
        <v>430</v>
      </c>
      <c r="F4188" s="56">
        <v>48178.78</v>
      </c>
      <c r="G4188" s="30"/>
      <c r="H4188" s="32">
        <v>887449.34</v>
      </c>
      <c r="I4188" s="30" t="s">
        <v>227</v>
      </c>
      <c r="J4188" s="30"/>
      <c r="K4188" s="30"/>
      <c r="L4188" s="31">
        <v>202602</v>
      </c>
      <c r="M4188" s="30"/>
      <c r="N4188" s="30">
        <v>202601</v>
      </c>
      <c r="O4188" s="30"/>
      <c r="P4188" s="30"/>
    </row>
    <row r="4189" s="35" customFormat="1" customHeight="1" spans="1:16">
      <c r="A4189" s="30"/>
      <c r="B4189" s="38">
        <v>46023</v>
      </c>
      <c r="C4189" s="30" t="s">
        <v>20</v>
      </c>
      <c r="D4189" s="30" t="s">
        <v>429</v>
      </c>
      <c r="E4189" s="30" t="s">
        <v>430</v>
      </c>
      <c r="F4189" s="56">
        <v>39647.11</v>
      </c>
      <c r="G4189" s="30"/>
      <c r="H4189" s="32">
        <v>927096.45</v>
      </c>
      <c r="I4189" s="30" t="s">
        <v>231</v>
      </c>
      <c r="J4189" s="30"/>
      <c r="K4189" s="30"/>
      <c r="L4189" s="31">
        <v>202602</v>
      </c>
      <c r="M4189" s="30"/>
      <c r="N4189" s="30">
        <v>202601</v>
      </c>
      <c r="O4189" s="30"/>
      <c r="P4189" s="30"/>
    </row>
    <row r="4190" s="35" customFormat="1" customHeight="1" spans="1:16">
      <c r="A4190" s="30"/>
      <c r="B4190" s="38">
        <v>46023</v>
      </c>
      <c r="C4190" s="30" t="s">
        <v>20</v>
      </c>
      <c r="D4190" s="30" t="s">
        <v>429</v>
      </c>
      <c r="E4190" s="30" t="s">
        <v>430</v>
      </c>
      <c r="F4190" s="56">
        <v>22057.33</v>
      </c>
      <c r="G4190" s="57"/>
      <c r="H4190" s="32">
        <v>949153.78</v>
      </c>
      <c r="I4190" s="30" t="s">
        <v>235</v>
      </c>
      <c r="J4190" s="30"/>
      <c r="K4190" s="30"/>
      <c r="L4190" s="31">
        <v>202602</v>
      </c>
      <c r="M4190" s="30"/>
      <c r="N4190" s="30">
        <v>202601</v>
      </c>
      <c r="O4190" s="30"/>
      <c r="P4190" s="30"/>
    </row>
    <row r="4191" s="35" customFormat="1" customHeight="1" spans="1:16">
      <c r="A4191" s="30"/>
      <c r="B4191" s="38">
        <v>46023</v>
      </c>
      <c r="C4191" s="30" t="s">
        <v>20</v>
      </c>
      <c r="D4191" s="30" t="s">
        <v>429</v>
      </c>
      <c r="E4191" s="30" t="s">
        <v>430</v>
      </c>
      <c r="F4191" s="56">
        <v>28248.01</v>
      </c>
      <c r="G4191" s="30"/>
      <c r="H4191" s="32">
        <v>977401.79</v>
      </c>
      <c r="I4191" s="30" t="s">
        <v>114</v>
      </c>
      <c r="J4191" s="30"/>
      <c r="K4191" s="30"/>
      <c r="L4191" s="31">
        <v>202602</v>
      </c>
      <c r="M4191" s="30"/>
      <c r="N4191" s="30">
        <v>202601</v>
      </c>
      <c r="O4191" s="30"/>
      <c r="P4191" s="30"/>
    </row>
    <row r="4192" s="35" customFormat="1" customHeight="1" spans="1:16">
      <c r="A4192" s="30"/>
      <c r="B4192" s="38">
        <v>46023</v>
      </c>
      <c r="C4192" s="30" t="s">
        <v>20</v>
      </c>
      <c r="D4192" s="30" t="s">
        <v>429</v>
      </c>
      <c r="E4192" s="30" t="s">
        <v>430</v>
      </c>
      <c r="F4192" s="56">
        <v>22797.21</v>
      </c>
      <c r="G4192" s="57"/>
      <c r="H4192" s="32">
        <v>1000199</v>
      </c>
      <c r="I4192" s="30" t="s">
        <v>103</v>
      </c>
      <c r="J4192" s="30"/>
      <c r="K4192" s="30"/>
      <c r="L4192" s="31">
        <v>202602</v>
      </c>
      <c r="M4192" s="30"/>
      <c r="N4192" s="30">
        <v>202601</v>
      </c>
      <c r="O4192" s="30"/>
      <c r="P4192" s="30"/>
    </row>
    <row r="4193" s="35" customFormat="1" customHeight="1" spans="1:16">
      <c r="A4193" s="30"/>
      <c r="B4193" s="38">
        <v>46066</v>
      </c>
      <c r="C4193" s="30" t="s">
        <v>20</v>
      </c>
      <c r="D4193" s="30"/>
      <c r="E4193" s="30" t="s">
        <v>977</v>
      </c>
      <c r="F4193" s="56"/>
      <c r="G4193" s="30">
        <v>16763.4</v>
      </c>
      <c r="H4193" s="32">
        <v>983435.6</v>
      </c>
      <c r="I4193" s="30" t="s">
        <v>11</v>
      </c>
      <c r="J4193" s="30"/>
      <c r="K4193" s="30"/>
      <c r="L4193" s="31">
        <v>202602</v>
      </c>
      <c r="M4193" s="30"/>
      <c r="N4193" s="30">
        <v>202602</v>
      </c>
      <c r="O4193" s="30"/>
      <c r="P4193" s="30"/>
    </row>
    <row r="4194" s="35" customFormat="1" customHeight="1" spans="1:16">
      <c r="A4194" s="30"/>
      <c r="B4194" s="38">
        <v>46023</v>
      </c>
      <c r="C4194" s="30" t="s">
        <v>20</v>
      </c>
      <c r="D4194" s="30" t="s">
        <v>429</v>
      </c>
      <c r="E4194" s="30" t="s">
        <v>430</v>
      </c>
      <c r="F4194" s="56">
        <v>27477.97</v>
      </c>
      <c r="G4194" s="57"/>
      <c r="H4194" s="32">
        <v>1010913.57</v>
      </c>
      <c r="I4194" s="30" t="s">
        <v>233</v>
      </c>
      <c r="J4194" s="30"/>
      <c r="K4194" s="30"/>
      <c r="L4194" s="31">
        <v>202602</v>
      </c>
      <c r="M4194" s="30"/>
      <c r="N4194" s="30">
        <v>202601</v>
      </c>
      <c r="O4194" s="30"/>
      <c r="P4194" s="30"/>
    </row>
    <row r="4195" s="35" customFormat="1" customHeight="1" spans="1:16">
      <c r="A4195" s="30"/>
      <c r="B4195" s="38">
        <v>46023</v>
      </c>
      <c r="C4195" s="30" t="s">
        <v>20</v>
      </c>
      <c r="D4195" s="30" t="s">
        <v>429</v>
      </c>
      <c r="E4195" s="30" t="s">
        <v>430</v>
      </c>
      <c r="F4195" s="56">
        <v>22097.05</v>
      </c>
      <c r="G4195" s="57"/>
      <c r="H4195" s="32">
        <v>1033010.62</v>
      </c>
      <c r="I4195" s="30" t="s">
        <v>82</v>
      </c>
      <c r="J4195" s="30"/>
      <c r="K4195" s="30"/>
      <c r="L4195" s="31">
        <v>202602</v>
      </c>
      <c r="M4195" s="30"/>
      <c r="N4195" s="30">
        <v>202601</v>
      </c>
      <c r="O4195" s="30"/>
      <c r="P4195" s="30"/>
    </row>
    <row r="4196" s="35" customFormat="1" customHeight="1" spans="1:16">
      <c r="A4196" s="30"/>
      <c r="B4196" s="38">
        <v>46023</v>
      </c>
      <c r="C4196" s="30" t="s">
        <v>20</v>
      </c>
      <c r="D4196" s="30" t="s">
        <v>429</v>
      </c>
      <c r="E4196" s="30" t="s">
        <v>430</v>
      </c>
      <c r="F4196" s="56">
        <v>21058.43</v>
      </c>
      <c r="G4196" s="30"/>
      <c r="H4196" s="32">
        <v>1054069.05</v>
      </c>
      <c r="I4196" s="30" t="s">
        <v>87</v>
      </c>
      <c r="J4196" s="30"/>
      <c r="K4196" s="30"/>
      <c r="L4196" s="31">
        <v>202602</v>
      </c>
      <c r="M4196" s="30"/>
      <c r="N4196" s="30">
        <v>202601</v>
      </c>
      <c r="O4196" s="30"/>
      <c r="P4196" s="30"/>
    </row>
    <row r="4197" s="35" customFormat="1" customHeight="1" spans="1:16">
      <c r="A4197" s="30"/>
      <c r="B4197" s="38">
        <v>46023</v>
      </c>
      <c r="C4197" s="30" t="s">
        <v>20</v>
      </c>
      <c r="D4197" s="30" t="s">
        <v>429</v>
      </c>
      <c r="E4197" s="30" t="s">
        <v>430</v>
      </c>
      <c r="F4197" s="56">
        <v>27108.78</v>
      </c>
      <c r="G4197" s="30"/>
      <c r="H4197" s="32">
        <v>1081177.83</v>
      </c>
      <c r="I4197" s="30" t="s">
        <v>45</v>
      </c>
      <c r="J4197" s="30"/>
      <c r="K4197" s="30"/>
      <c r="L4197" s="31">
        <v>202602</v>
      </c>
      <c r="M4197" s="30"/>
      <c r="N4197" s="30">
        <v>202601</v>
      </c>
      <c r="O4197" s="30"/>
      <c r="P4197" s="30"/>
    </row>
    <row r="4198" s="35" customFormat="1" customHeight="1" spans="1:16">
      <c r="A4198" s="30"/>
      <c r="B4198" s="38">
        <v>46023</v>
      </c>
      <c r="C4198" s="30" t="s">
        <v>20</v>
      </c>
      <c r="D4198" s="30" t="s">
        <v>429</v>
      </c>
      <c r="E4198" s="30" t="s">
        <v>430</v>
      </c>
      <c r="F4198" s="56">
        <v>9859.69</v>
      </c>
      <c r="G4198" s="30"/>
      <c r="H4198" s="32">
        <v>1091037.52</v>
      </c>
      <c r="I4198" s="30" t="s">
        <v>62</v>
      </c>
      <c r="J4198" s="30"/>
      <c r="K4198" s="30"/>
      <c r="L4198" s="31">
        <v>202602</v>
      </c>
      <c r="M4198" s="30"/>
      <c r="N4198" s="30">
        <v>202601</v>
      </c>
      <c r="O4198" s="30"/>
      <c r="P4198" s="30"/>
    </row>
    <row r="4199" s="35" customFormat="1" customHeight="1" spans="1:16">
      <c r="A4199" s="30"/>
      <c r="B4199" s="38">
        <v>46023</v>
      </c>
      <c r="C4199" s="30" t="s">
        <v>20</v>
      </c>
      <c r="D4199" s="30" t="s">
        <v>429</v>
      </c>
      <c r="E4199" s="30" t="s">
        <v>430</v>
      </c>
      <c r="F4199" s="56">
        <v>23172.12</v>
      </c>
      <c r="G4199" s="30"/>
      <c r="H4199" s="32">
        <v>1114209.64</v>
      </c>
      <c r="I4199" s="30" t="s">
        <v>35</v>
      </c>
      <c r="J4199" s="30"/>
      <c r="K4199" s="30"/>
      <c r="L4199" s="31">
        <v>202602</v>
      </c>
      <c r="M4199" s="30"/>
      <c r="N4199" s="30">
        <v>202601</v>
      </c>
      <c r="O4199" s="30"/>
      <c r="P4199" s="30"/>
    </row>
    <row r="4200" s="35" customFormat="1" customHeight="1" spans="1:16">
      <c r="A4200" s="30"/>
      <c r="B4200" s="38">
        <v>46023</v>
      </c>
      <c r="C4200" s="30" t="s">
        <v>20</v>
      </c>
      <c r="D4200" s="30" t="s">
        <v>429</v>
      </c>
      <c r="E4200" s="30" t="s">
        <v>430</v>
      </c>
      <c r="F4200" s="56">
        <v>53151.3800000002</v>
      </c>
      <c r="G4200" s="30"/>
      <c r="H4200" s="32">
        <v>1167361.02</v>
      </c>
      <c r="I4200" s="30" t="s">
        <v>41</v>
      </c>
      <c r="J4200" s="30"/>
      <c r="K4200" s="30"/>
      <c r="L4200" s="31">
        <v>202602</v>
      </c>
      <c r="M4200" s="30"/>
      <c r="N4200" s="30">
        <v>202601</v>
      </c>
      <c r="O4200" s="30"/>
      <c r="P4200" s="30"/>
    </row>
    <row r="4201" s="35" customFormat="1" customHeight="1" spans="1:16">
      <c r="A4201" s="30"/>
      <c r="B4201" s="38">
        <v>46023</v>
      </c>
      <c r="C4201" s="30" t="s">
        <v>20</v>
      </c>
      <c r="D4201" s="30" t="s">
        <v>429</v>
      </c>
      <c r="E4201" s="30" t="s">
        <v>430</v>
      </c>
      <c r="F4201" s="56">
        <v>83248.97</v>
      </c>
      <c r="G4201" s="30"/>
      <c r="H4201" s="32">
        <v>1250609.99</v>
      </c>
      <c r="I4201" s="30" t="s">
        <v>43</v>
      </c>
      <c r="J4201" s="30"/>
      <c r="K4201" s="30"/>
      <c r="L4201" s="31">
        <v>202602</v>
      </c>
      <c r="M4201" s="30"/>
      <c r="N4201" s="30">
        <v>202601</v>
      </c>
      <c r="O4201" s="30"/>
      <c r="P4201" s="30"/>
    </row>
    <row r="4202" s="35" customFormat="1" customHeight="1" spans="1:16">
      <c r="A4202" s="30"/>
      <c r="B4202" s="38">
        <v>46023</v>
      </c>
      <c r="C4202" s="30" t="s">
        <v>20</v>
      </c>
      <c r="D4202" s="30" t="s">
        <v>429</v>
      </c>
      <c r="E4202" s="30" t="s">
        <v>430</v>
      </c>
      <c r="F4202" s="56">
        <v>32621.5</v>
      </c>
      <c r="G4202" s="57"/>
      <c r="H4202" s="32">
        <v>1283231.49</v>
      </c>
      <c r="I4202" s="30" t="s">
        <v>60</v>
      </c>
      <c r="J4202" s="30"/>
      <c r="K4202" s="30"/>
      <c r="L4202" s="31">
        <v>202602</v>
      </c>
      <c r="M4202" s="30"/>
      <c r="N4202" s="30">
        <v>202601</v>
      </c>
      <c r="O4202" s="30"/>
      <c r="P4202" s="30"/>
    </row>
    <row r="4203" s="35" customFormat="1" customHeight="1" spans="1:16">
      <c r="A4203" s="30"/>
      <c r="B4203" s="38">
        <v>46023</v>
      </c>
      <c r="C4203" s="30" t="s">
        <v>20</v>
      </c>
      <c r="D4203" s="30" t="s">
        <v>429</v>
      </c>
      <c r="E4203" s="30" t="s">
        <v>430</v>
      </c>
      <c r="F4203" s="56">
        <v>33581.95</v>
      </c>
      <c r="G4203" s="57"/>
      <c r="H4203" s="32">
        <v>1316813.44</v>
      </c>
      <c r="I4203" s="30" t="s">
        <v>37</v>
      </c>
      <c r="J4203" s="30"/>
      <c r="K4203" s="30"/>
      <c r="L4203" s="31">
        <v>202602</v>
      </c>
      <c r="M4203" s="30"/>
      <c r="N4203" s="30">
        <v>202601</v>
      </c>
      <c r="O4203" s="30"/>
      <c r="P4203" s="30"/>
    </row>
    <row r="4204" s="35" customFormat="1" customHeight="1" spans="1:16">
      <c r="A4204" s="30"/>
      <c r="B4204" s="38">
        <v>46023</v>
      </c>
      <c r="C4204" s="30" t="s">
        <v>20</v>
      </c>
      <c r="D4204" s="30" t="s">
        <v>429</v>
      </c>
      <c r="E4204" s="30" t="s">
        <v>430</v>
      </c>
      <c r="F4204" s="56">
        <v>41970.47</v>
      </c>
      <c r="G4204" s="57"/>
      <c r="H4204" s="32">
        <v>1358783.91</v>
      </c>
      <c r="I4204" s="30" t="s">
        <v>39</v>
      </c>
      <c r="J4204" s="30"/>
      <c r="K4204" s="30"/>
      <c r="L4204" s="31">
        <v>202602</v>
      </c>
      <c r="M4204" s="30"/>
      <c r="N4204" s="30">
        <v>202601</v>
      </c>
      <c r="O4204" s="30"/>
      <c r="P4204" s="30"/>
    </row>
    <row r="4205" s="35" customFormat="1" customHeight="1" spans="1:16">
      <c r="A4205" s="30"/>
      <c r="B4205" s="38">
        <v>46023</v>
      </c>
      <c r="C4205" s="30" t="s">
        <v>20</v>
      </c>
      <c r="D4205" s="30" t="s">
        <v>429</v>
      </c>
      <c r="E4205" s="30" t="s">
        <v>430</v>
      </c>
      <c r="F4205" s="56">
        <v>14118.28</v>
      </c>
      <c r="G4205" s="30"/>
      <c r="H4205" s="32">
        <v>1372902.19</v>
      </c>
      <c r="I4205" s="30" t="s">
        <v>264</v>
      </c>
      <c r="J4205" s="30"/>
      <c r="K4205" s="30"/>
      <c r="L4205" s="31">
        <v>202602</v>
      </c>
      <c r="M4205" s="30"/>
      <c r="N4205" s="30">
        <v>202601</v>
      </c>
      <c r="O4205" s="30"/>
      <c r="P4205" s="30"/>
    </row>
    <row r="4206" s="35" customFormat="1" customHeight="1" spans="1:16">
      <c r="A4206" s="30"/>
      <c r="B4206" s="38">
        <v>46029</v>
      </c>
      <c r="C4206" s="31" t="s">
        <v>20</v>
      </c>
      <c r="D4206" s="30"/>
      <c r="E4206" s="30" t="s">
        <v>391</v>
      </c>
      <c r="F4206" s="56"/>
      <c r="G4206" s="30">
        <v>100000</v>
      </c>
      <c r="H4206" s="32">
        <v>1272902.19</v>
      </c>
      <c r="I4206" s="30"/>
      <c r="J4206" s="30"/>
      <c r="K4206" s="30"/>
      <c r="L4206" s="31"/>
      <c r="M4206" s="30"/>
      <c r="N4206" s="30">
        <v>202601</v>
      </c>
      <c r="O4206" s="30"/>
      <c r="P4206" s="30"/>
    </row>
    <row r="4207" s="35" customFormat="1" customHeight="1" spans="1:16">
      <c r="A4207" s="30"/>
      <c r="B4207" s="38">
        <v>46035</v>
      </c>
      <c r="C4207" s="31" t="s">
        <v>20</v>
      </c>
      <c r="D4207" s="30"/>
      <c r="E4207" s="30" t="s">
        <v>978</v>
      </c>
      <c r="F4207" s="56"/>
      <c r="G4207" s="56">
        <v>250000</v>
      </c>
      <c r="H4207" s="32">
        <v>1022902.19</v>
      </c>
      <c r="I4207" s="30"/>
      <c r="J4207" s="30"/>
      <c r="K4207" s="30"/>
      <c r="L4207" s="31"/>
      <c r="M4207" s="30"/>
      <c r="N4207" s="30">
        <v>202601</v>
      </c>
      <c r="O4207" s="30"/>
      <c r="P4207" s="30"/>
    </row>
    <row r="4208" s="35" customFormat="1" customHeight="1" spans="1:16">
      <c r="A4208" s="30"/>
      <c r="B4208" s="38">
        <v>46042</v>
      </c>
      <c r="C4208" s="30" t="s">
        <v>20</v>
      </c>
      <c r="D4208" s="30"/>
      <c r="E4208" s="30" t="s">
        <v>978</v>
      </c>
      <c r="F4208" s="56"/>
      <c r="G4208" s="56">
        <v>250000</v>
      </c>
      <c r="H4208" s="32">
        <v>772902.19</v>
      </c>
      <c r="I4208" s="30"/>
      <c r="J4208" s="30"/>
      <c r="K4208" s="30"/>
      <c r="L4208" s="31"/>
      <c r="M4208" s="30"/>
      <c r="N4208" s="30">
        <v>202601</v>
      </c>
      <c r="O4208" s="30"/>
      <c r="P4208" s="30"/>
    </row>
    <row r="4209" s="35" customFormat="1" customHeight="1" spans="1:16">
      <c r="A4209" s="30"/>
      <c r="B4209" s="38">
        <v>46044</v>
      </c>
      <c r="C4209" s="30" t="s">
        <v>20</v>
      </c>
      <c r="D4209" s="30"/>
      <c r="E4209" s="30" t="s">
        <v>978</v>
      </c>
      <c r="F4209" s="56"/>
      <c r="G4209" s="57">
        <v>250000</v>
      </c>
      <c r="H4209" s="32">
        <v>522902.19</v>
      </c>
      <c r="I4209" s="30"/>
      <c r="J4209" s="30"/>
      <c r="K4209" s="30"/>
      <c r="L4209" s="31"/>
      <c r="M4209" s="30"/>
      <c r="N4209" s="30">
        <v>202601</v>
      </c>
      <c r="O4209" s="30"/>
      <c r="P4209" s="30"/>
    </row>
    <row r="4210" s="35" customFormat="1" customHeight="1" spans="1:16">
      <c r="A4210" s="30"/>
      <c r="B4210" s="38">
        <v>46045</v>
      </c>
      <c r="C4210" s="30" t="s">
        <v>20</v>
      </c>
      <c r="D4210" s="30"/>
      <c r="E4210" s="30" t="s">
        <v>978</v>
      </c>
      <c r="F4210" s="56"/>
      <c r="G4210" s="57">
        <v>150000</v>
      </c>
      <c r="H4210" s="32">
        <v>372902.19</v>
      </c>
      <c r="I4210" s="30"/>
      <c r="J4210" s="30"/>
      <c r="K4210" s="30"/>
      <c r="L4210" s="31"/>
      <c r="M4210" s="30"/>
      <c r="N4210" s="30">
        <v>202601</v>
      </c>
      <c r="O4210" s="30"/>
      <c r="P4210" s="30"/>
    </row>
    <row r="4211" s="35" customFormat="1" customHeight="1" spans="1:16">
      <c r="A4211" s="30"/>
      <c r="B4211" s="38">
        <v>46049</v>
      </c>
      <c r="C4211" s="30" t="s">
        <v>20</v>
      </c>
      <c r="D4211" s="30"/>
      <c r="E4211" s="30" t="s">
        <v>948</v>
      </c>
      <c r="F4211" s="56"/>
      <c r="G4211" s="57">
        <v>50000</v>
      </c>
      <c r="H4211" s="32">
        <v>322902.19</v>
      </c>
      <c r="I4211" s="30"/>
      <c r="J4211" s="30"/>
      <c r="K4211" s="30"/>
      <c r="L4211" s="31"/>
      <c r="M4211" s="30"/>
      <c r="N4211" s="30">
        <v>202601</v>
      </c>
      <c r="O4211" s="30"/>
      <c r="P4211" s="30"/>
    </row>
    <row r="4212" s="35" customFormat="1" customHeight="1" spans="1:16">
      <c r="A4212" s="30"/>
      <c r="B4212" s="38">
        <v>46081</v>
      </c>
      <c r="C4212" s="30" t="s">
        <v>20</v>
      </c>
      <c r="D4212" s="30" t="s">
        <v>429</v>
      </c>
      <c r="E4212" s="30" t="s">
        <v>430</v>
      </c>
      <c r="F4212" s="56">
        <v>18126.21</v>
      </c>
      <c r="G4212" s="69"/>
      <c r="H4212" s="32">
        <v>341028.4</v>
      </c>
      <c r="I4212" s="30" t="s">
        <v>80</v>
      </c>
      <c r="J4212" s="30"/>
      <c r="K4212" s="30"/>
      <c r="L4212" s="31">
        <v>202603</v>
      </c>
      <c r="M4212" s="30"/>
      <c r="N4212" s="30">
        <v>202602</v>
      </c>
      <c r="O4212" s="30"/>
      <c r="P4212" s="30"/>
    </row>
    <row r="4213" s="35" customFormat="1" customHeight="1" spans="1:16">
      <c r="A4213" s="30"/>
      <c r="B4213" s="38">
        <v>46081</v>
      </c>
      <c r="C4213" s="30" t="s">
        <v>20</v>
      </c>
      <c r="D4213" s="30" t="s">
        <v>429</v>
      </c>
      <c r="E4213" s="30" t="s">
        <v>430</v>
      </c>
      <c r="F4213" s="56">
        <v>59327.53</v>
      </c>
      <c r="G4213" s="30"/>
      <c r="H4213" s="32">
        <v>400355.93</v>
      </c>
      <c r="I4213" s="30" t="s">
        <v>43</v>
      </c>
      <c r="J4213" s="30"/>
      <c r="K4213" s="30"/>
      <c r="L4213" s="31">
        <v>202603</v>
      </c>
      <c r="M4213" s="30"/>
      <c r="N4213" s="30">
        <v>202602</v>
      </c>
      <c r="O4213" s="30"/>
      <c r="P4213" s="30"/>
    </row>
    <row r="4214" s="35" customFormat="1" customHeight="1" spans="1:16">
      <c r="A4214" s="30"/>
      <c r="B4214" s="38">
        <v>46081</v>
      </c>
      <c r="C4214" s="30" t="s">
        <v>20</v>
      </c>
      <c r="D4214" s="30" t="s">
        <v>429</v>
      </c>
      <c r="E4214" s="30" t="s">
        <v>430</v>
      </c>
      <c r="F4214" s="56">
        <v>6724.43</v>
      </c>
      <c r="G4214" s="30"/>
      <c r="H4214" s="32">
        <v>407080.36</v>
      </c>
      <c r="I4214" s="30" t="s">
        <v>66</v>
      </c>
      <c r="J4214" s="30"/>
      <c r="K4214" s="30"/>
      <c r="L4214" s="31">
        <v>202603</v>
      </c>
      <c r="M4214" s="30"/>
      <c r="N4214" s="30">
        <v>202602</v>
      </c>
      <c r="O4214" s="30"/>
      <c r="P4214" s="30"/>
    </row>
    <row r="4215" s="35" customFormat="1" customHeight="1" spans="1:16">
      <c r="A4215" s="30"/>
      <c r="B4215" s="38">
        <v>46081</v>
      </c>
      <c r="C4215" s="30" t="s">
        <v>20</v>
      </c>
      <c r="D4215" s="30" t="s">
        <v>429</v>
      </c>
      <c r="E4215" s="30" t="s">
        <v>430</v>
      </c>
      <c r="F4215" s="56">
        <v>2738.06</v>
      </c>
      <c r="G4215" s="57"/>
      <c r="H4215" s="32">
        <v>409818.42</v>
      </c>
      <c r="I4215" s="30" t="s">
        <v>56</v>
      </c>
      <c r="J4215" s="30"/>
      <c r="K4215" s="30"/>
      <c r="L4215" s="31">
        <v>202603</v>
      </c>
      <c r="M4215" s="30"/>
      <c r="N4215" s="30">
        <v>202602</v>
      </c>
      <c r="O4215" s="30"/>
      <c r="P4215" s="30"/>
    </row>
    <row r="4216" s="35" customFormat="1" customHeight="1" spans="1:16">
      <c r="A4216" s="30"/>
      <c r="B4216" s="38">
        <v>46081</v>
      </c>
      <c r="C4216" s="30" t="s">
        <v>20</v>
      </c>
      <c r="D4216" s="30" t="s">
        <v>429</v>
      </c>
      <c r="E4216" s="30" t="s">
        <v>430</v>
      </c>
      <c r="F4216" s="56">
        <v>15641.87</v>
      </c>
      <c r="G4216" s="30"/>
      <c r="H4216" s="32">
        <v>425460.29</v>
      </c>
      <c r="I4216" s="30" t="s">
        <v>52</v>
      </c>
      <c r="J4216" s="30"/>
      <c r="K4216" s="30"/>
      <c r="L4216" s="31">
        <v>202603</v>
      </c>
      <c r="M4216" s="30"/>
      <c r="N4216" s="30">
        <v>202602</v>
      </c>
      <c r="O4216" s="30"/>
      <c r="P4216" s="30"/>
    </row>
    <row r="4217" s="35" customFormat="1" customHeight="1" spans="1:16">
      <c r="A4217" s="30"/>
      <c r="B4217" s="38">
        <v>46081</v>
      </c>
      <c r="C4217" s="30" t="s">
        <v>20</v>
      </c>
      <c r="D4217" s="30" t="s">
        <v>429</v>
      </c>
      <c r="E4217" s="30" t="s">
        <v>430</v>
      </c>
      <c r="F4217" s="56">
        <v>28625.13</v>
      </c>
      <c r="G4217" s="57"/>
      <c r="H4217" s="32">
        <v>454085.42</v>
      </c>
      <c r="I4217" s="30" t="s">
        <v>99</v>
      </c>
      <c r="J4217" s="30"/>
      <c r="K4217" s="30"/>
      <c r="L4217" s="31">
        <v>202603</v>
      </c>
      <c r="M4217" s="30"/>
      <c r="N4217" s="30">
        <v>202602</v>
      </c>
      <c r="O4217" s="30"/>
      <c r="P4217" s="30"/>
    </row>
    <row r="4218" s="35" customFormat="1" customHeight="1" spans="1:16">
      <c r="A4218" s="30"/>
      <c r="B4218" s="38">
        <v>46081</v>
      </c>
      <c r="C4218" s="30" t="s">
        <v>20</v>
      </c>
      <c r="D4218" s="30" t="s">
        <v>429</v>
      </c>
      <c r="E4218" s="30" t="s">
        <v>430</v>
      </c>
      <c r="F4218" s="56">
        <v>18981.12</v>
      </c>
      <c r="G4218" s="30"/>
      <c r="H4218" s="32">
        <v>473066.54</v>
      </c>
      <c r="I4218" s="30" t="s">
        <v>74</v>
      </c>
      <c r="J4218" s="30"/>
      <c r="K4218" s="30"/>
      <c r="L4218" s="31">
        <v>202603</v>
      </c>
      <c r="M4218" s="30"/>
      <c r="N4218" s="30">
        <v>202602</v>
      </c>
      <c r="O4218" s="30"/>
      <c r="P4218" s="30"/>
    </row>
    <row r="4219" s="35" customFormat="1" customHeight="1" spans="1:16">
      <c r="A4219" s="30"/>
      <c r="B4219" s="38">
        <v>46081</v>
      </c>
      <c r="C4219" s="30" t="s">
        <v>20</v>
      </c>
      <c r="D4219" s="30" t="s">
        <v>429</v>
      </c>
      <c r="E4219" s="30" t="s">
        <v>430</v>
      </c>
      <c r="F4219" s="56">
        <v>36732.65</v>
      </c>
      <c r="G4219" s="30"/>
      <c r="H4219" s="32">
        <v>509799.19</v>
      </c>
      <c r="I4219" s="30" t="s">
        <v>78</v>
      </c>
      <c r="J4219" s="30"/>
      <c r="K4219" s="30"/>
      <c r="L4219" s="31">
        <v>202603</v>
      </c>
      <c r="M4219" s="30"/>
      <c r="N4219" s="30">
        <v>202602</v>
      </c>
      <c r="O4219" s="30"/>
      <c r="P4219" s="30"/>
    </row>
    <row r="4220" s="35" customFormat="1" customHeight="1" spans="1:16">
      <c r="A4220" s="30"/>
      <c r="B4220" s="38">
        <v>46081</v>
      </c>
      <c r="C4220" s="30" t="s">
        <v>20</v>
      </c>
      <c r="D4220" s="30" t="s">
        <v>429</v>
      </c>
      <c r="E4220" s="30" t="s">
        <v>430</v>
      </c>
      <c r="F4220" s="56">
        <v>19964.53</v>
      </c>
      <c r="G4220" s="30"/>
      <c r="H4220" s="32">
        <v>529763.72</v>
      </c>
      <c r="I4220" s="30" t="s">
        <v>191</v>
      </c>
      <c r="J4220" s="30"/>
      <c r="K4220" s="30"/>
      <c r="L4220" s="31">
        <v>202603</v>
      </c>
      <c r="M4220" s="30"/>
      <c r="N4220" s="30">
        <v>202602</v>
      </c>
      <c r="O4220" s="30"/>
      <c r="P4220" s="30"/>
    </row>
    <row r="4221" s="35" customFormat="1" customHeight="1" spans="1:16">
      <c r="A4221" s="30"/>
      <c r="B4221" s="38">
        <v>46101</v>
      </c>
      <c r="C4221" s="30" t="s">
        <v>20</v>
      </c>
      <c r="D4221" s="30"/>
      <c r="E4221" s="30" t="s">
        <v>526</v>
      </c>
      <c r="F4221" s="56">
        <v>33.18</v>
      </c>
      <c r="G4221" s="30"/>
      <c r="H4221" s="32">
        <v>529796.9</v>
      </c>
      <c r="I4221" s="30" t="s">
        <v>11</v>
      </c>
      <c r="J4221" s="30"/>
      <c r="K4221" s="30"/>
      <c r="L4221" s="31">
        <v>202603</v>
      </c>
      <c r="M4221" s="30"/>
      <c r="N4221" s="30">
        <v>202603</v>
      </c>
      <c r="O4221" s="30"/>
      <c r="P4221" s="30"/>
    </row>
    <row r="4222" s="35" customFormat="1" customHeight="1" spans="1:16">
      <c r="A4222" s="30"/>
      <c r="B4222" s="38">
        <v>46081</v>
      </c>
      <c r="C4222" s="30" t="s">
        <v>20</v>
      </c>
      <c r="D4222" s="30" t="s">
        <v>429</v>
      </c>
      <c r="E4222" s="30" t="s">
        <v>430</v>
      </c>
      <c r="F4222" s="56">
        <v>56537.8700000001</v>
      </c>
      <c r="G4222" s="30"/>
      <c r="H4222" s="32">
        <v>586334.77</v>
      </c>
      <c r="I4222" s="30" t="s">
        <v>84</v>
      </c>
      <c r="J4222" s="30"/>
      <c r="K4222" s="30"/>
      <c r="L4222" s="31">
        <v>202603</v>
      </c>
      <c r="M4222" s="30"/>
      <c r="N4222" s="30">
        <v>202602</v>
      </c>
      <c r="O4222" s="30"/>
      <c r="P4222" s="30"/>
    </row>
    <row r="4223" s="35" customFormat="1" customHeight="1" spans="1:16">
      <c r="A4223" s="30"/>
      <c r="B4223" s="38">
        <v>46081</v>
      </c>
      <c r="C4223" s="30" t="s">
        <v>20</v>
      </c>
      <c r="D4223" s="30" t="s">
        <v>429</v>
      </c>
      <c r="E4223" s="30" t="s">
        <v>430</v>
      </c>
      <c r="F4223" s="56">
        <v>10115.37</v>
      </c>
      <c r="G4223" s="30"/>
      <c r="H4223" s="32">
        <v>596450.14</v>
      </c>
      <c r="I4223" s="30" t="s">
        <v>196</v>
      </c>
      <c r="J4223" s="30"/>
      <c r="K4223" s="30"/>
      <c r="L4223" s="31">
        <v>202603</v>
      </c>
      <c r="M4223" s="30"/>
      <c r="N4223" s="30">
        <v>202602</v>
      </c>
      <c r="O4223" s="30"/>
      <c r="P4223" s="30"/>
    </row>
    <row r="4224" s="35" customFormat="1" customHeight="1" spans="1:16">
      <c r="A4224" s="30"/>
      <c r="B4224" s="38">
        <v>46081</v>
      </c>
      <c r="C4224" s="30" t="s">
        <v>20</v>
      </c>
      <c r="D4224" s="30" t="s">
        <v>429</v>
      </c>
      <c r="E4224" s="30" t="s">
        <v>430</v>
      </c>
      <c r="F4224" s="56">
        <v>25052.24</v>
      </c>
      <c r="G4224" s="30"/>
      <c r="H4224" s="32">
        <v>621502.38</v>
      </c>
      <c r="I4224" s="30" t="s">
        <v>109</v>
      </c>
      <c r="J4224" s="30"/>
      <c r="K4224" s="30"/>
      <c r="L4224" s="31">
        <v>202603</v>
      </c>
      <c r="M4224" s="30"/>
      <c r="N4224" s="30">
        <v>202602</v>
      </c>
      <c r="O4224" s="30"/>
      <c r="P4224" s="30"/>
    </row>
    <row r="4225" s="35" customFormat="1" customHeight="1" spans="1:16">
      <c r="A4225" s="30"/>
      <c r="B4225" s="38">
        <v>46081</v>
      </c>
      <c r="C4225" s="30" t="s">
        <v>20</v>
      </c>
      <c r="D4225" s="30" t="s">
        <v>429</v>
      </c>
      <c r="E4225" s="30" t="s">
        <v>430</v>
      </c>
      <c r="F4225" s="56">
        <v>30707.69</v>
      </c>
      <c r="G4225" s="30"/>
      <c r="H4225" s="32">
        <v>652210.07</v>
      </c>
      <c r="I4225" s="30" t="s">
        <v>101</v>
      </c>
      <c r="J4225" s="30"/>
      <c r="K4225" s="30"/>
      <c r="L4225" s="31">
        <v>202603</v>
      </c>
      <c r="M4225" s="30"/>
      <c r="N4225" s="30">
        <v>202602</v>
      </c>
      <c r="O4225" s="30"/>
      <c r="P4225" s="30"/>
    </row>
    <row r="4226" s="35" customFormat="1" customHeight="1" spans="1:16">
      <c r="A4226" s="30"/>
      <c r="B4226" s="38">
        <v>46081</v>
      </c>
      <c r="C4226" s="30" t="s">
        <v>20</v>
      </c>
      <c r="D4226" s="30" t="s">
        <v>429</v>
      </c>
      <c r="E4226" s="30" t="s">
        <v>430</v>
      </c>
      <c r="F4226" s="56">
        <v>20529.48</v>
      </c>
      <c r="G4226" s="30"/>
      <c r="H4226" s="32">
        <v>672739.55</v>
      </c>
      <c r="I4226" s="30" t="s">
        <v>97</v>
      </c>
      <c r="J4226" s="30"/>
      <c r="K4226" s="30"/>
      <c r="L4226" s="31">
        <v>202603</v>
      </c>
      <c r="M4226" s="30"/>
      <c r="N4226" s="30">
        <v>202602</v>
      </c>
      <c r="O4226" s="30"/>
      <c r="P4226" s="30"/>
    </row>
    <row r="4227" s="35" customFormat="1" customHeight="1" spans="1:16">
      <c r="A4227" s="30"/>
      <c r="B4227" s="38">
        <v>46081</v>
      </c>
      <c r="C4227" s="30" t="s">
        <v>20</v>
      </c>
      <c r="D4227" s="30" t="s">
        <v>429</v>
      </c>
      <c r="E4227" s="30" t="s">
        <v>430</v>
      </c>
      <c r="F4227" s="56">
        <v>21301.41</v>
      </c>
      <c r="G4227" s="69"/>
      <c r="H4227" s="32">
        <v>694040.96</v>
      </c>
      <c r="I4227" s="30" t="s">
        <v>91</v>
      </c>
      <c r="J4227" s="30"/>
      <c r="K4227" s="30"/>
      <c r="L4227" s="31">
        <v>202603</v>
      </c>
      <c r="M4227" s="30"/>
      <c r="N4227" s="30">
        <v>202602</v>
      </c>
      <c r="O4227" s="30"/>
      <c r="P4227" s="30"/>
    </row>
    <row r="4228" s="35" customFormat="1" customHeight="1" spans="1:16">
      <c r="A4228" s="30"/>
      <c r="B4228" s="38">
        <v>46081</v>
      </c>
      <c r="C4228" s="30" t="s">
        <v>20</v>
      </c>
      <c r="D4228" s="30" t="s">
        <v>429</v>
      </c>
      <c r="E4228" s="30" t="s">
        <v>430</v>
      </c>
      <c r="F4228" s="56">
        <v>38772.63</v>
      </c>
      <c r="G4228" s="30"/>
      <c r="H4228" s="32">
        <v>732813.59</v>
      </c>
      <c r="I4228" s="30" t="s">
        <v>205</v>
      </c>
      <c r="J4228" s="30"/>
      <c r="K4228" s="30"/>
      <c r="L4228" s="31">
        <v>202603</v>
      </c>
      <c r="M4228" s="30"/>
      <c r="N4228" s="30">
        <v>202602</v>
      </c>
      <c r="O4228" s="30"/>
      <c r="P4228" s="30"/>
    </row>
    <row r="4229" s="35" customFormat="1" customHeight="1" spans="1:16">
      <c r="A4229" s="30"/>
      <c r="B4229" s="38">
        <v>46081</v>
      </c>
      <c r="C4229" s="30" t="s">
        <v>20</v>
      </c>
      <c r="D4229" s="30" t="s">
        <v>429</v>
      </c>
      <c r="E4229" s="30" t="s">
        <v>430</v>
      </c>
      <c r="F4229" s="56">
        <v>22243.75</v>
      </c>
      <c r="G4229" s="30"/>
      <c r="H4229" s="32">
        <v>755057.34</v>
      </c>
      <c r="I4229" s="30" t="s">
        <v>64</v>
      </c>
      <c r="J4229" s="30"/>
      <c r="K4229" s="30"/>
      <c r="L4229" s="31">
        <v>202603</v>
      </c>
      <c r="M4229" s="30"/>
      <c r="N4229" s="30">
        <v>202602</v>
      </c>
      <c r="O4229" s="30"/>
      <c r="P4229" s="30"/>
    </row>
    <row r="4230" s="35" customFormat="1" customHeight="1" spans="1:16">
      <c r="A4230" s="30"/>
      <c r="B4230" s="38">
        <v>46081</v>
      </c>
      <c r="C4230" s="30" t="s">
        <v>20</v>
      </c>
      <c r="D4230" s="30" t="s">
        <v>429</v>
      </c>
      <c r="E4230" s="30" t="s">
        <v>430</v>
      </c>
      <c r="F4230" s="56">
        <v>42757.22</v>
      </c>
      <c r="G4230" s="57"/>
      <c r="H4230" s="32">
        <v>797814.56</v>
      </c>
      <c r="I4230" s="30" t="s">
        <v>58</v>
      </c>
      <c r="J4230" s="30"/>
      <c r="K4230" s="30"/>
      <c r="L4230" s="31">
        <v>202603</v>
      </c>
      <c r="M4230" s="30"/>
      <c r="N4230" s="30">
        <v>202602</v>
      </c>
      <c r="O4230" s="30"/>
      <c r="P4230" s="30"/>
    </row>
    <row r="4231" s="35" customFormat="1" customHeight="1" spans="1:16">
      <c r="A4231" s="30"/>
      <c r="B4231" s="38">
        <v>46081</v>
      </c>
      <c r="C4231" s="30" t="s">
        <v>20</v>
      </c>
      <c r="D4231" s="30" t="s">
        <v>429</v>
      </c>
      <c r="E4231" s="30" t="s">
        <v>430</v>
      </c>
      <c r="F4231" s="56">
        <v>21869.71</v>
      </c>
      <c r="G4231" s="30"/>
      <c r="H4231" s="32">
        <v>819684.27</v>
      </c>
      <c r="I4231" s="30" t="s">
        <v>213</v>
      </c>
      <c r="J4231" s="30"/>
      <c r="K4231" s="30"/>
      <c r="L4231" s="31">
        <v>202603</v>
      </c>
      <c r="M4231" s="30"/>
      <c r="N4231" s="30">
        <v>202602</v>
      </c>
      <c r="O4231" s="30"/>
      <c r="P4231" s="30"/>
    </row>
    <row r="4232" s="35" customFormat="1" customHeight="1" spans="1:16">
      <c r="A4232" s="30"/>
      <c r="B4232" s="38">
        <v>46081</v>
      </c>
      <c r="C4232" s="30" t="s">
        <v>20</v>
      </c>
      <c r="D4232" s="30" t="s">
        <v>429</v>
      </c>
      <c r="E4232" s="30" t="s">
        <v>430</v>
      </c>
      <c r="F4232" s="56">
        <v>15400.72</v>
      </c>
      <c r="G4232" s="30"/>
      <c r="H4232" s="32">
        <v>835084.99</v>
      </c>
      <c r="I4232" s="30" t="s">
        <v>216</v>
      </c>
      <c r="J4232" s="30"/>
      <c r="K4232" s="30"/>
      <c r="L4232" s="31">
        <v>202603</v>
      </c>
      <c r="M4232" s="30"/>
      <c r="N4232" s="30">
        <v>202602</v>
      </c>
      <c r="O4232" s="30"/>
      <c r="P4232" s="30"/>
    </row>
    <row r="4233" s="35" customFormat="1" customHeight="1" spans="1:16">
      <c r="A4233" s="30"/>
      <c r="B4233" s="38">
        <v>46081</v>
      </c>
      <c r="C4233" s="30" t="s">
        <v>20</v>
      </c>
      <c r="D4233" s="30" t="s">
        <v>429</v>
      </c>
      <c r="E4233" s="30" t="s">
        <v>430</v>
      </c>
      <c r="F4233" s="56">
        <v>11567.11</v>
      </c>
      <c r="G4233" s="30"/>
      <c r="H4233" s="32">
        <v>846652.1</v>
      </c>
      <c r="I4233" s="30" t="s">
        <v>107</v>
      </c>
      <c r="J4233" s="30"/>
      <c r="K4233" s="30"/>
      <c r="L4233" s="31">
        <v>202603</v>
      </c>
      <c r="M4233" s="30"/>
      <c r="N4233" s="30">
        <v>202602</v>
      </c>
      <c r="O4233" s="30"/>
      <c r="P4233" s="30"/>
    </row>
    <row r="4234" s="35" customFormat="1" customHeight="1" spans="1:16">
      <c r="A4234" s="30"/>
      <c r="B4234" s="38">
        <v>46081</v>
      </c>
      <c r="C4234" s="30" t="s">
        <v>20</v>
      </c>
      <c r="D4234" s="30" t="s">
        <v>429</v>
      </c>
      <c r="E4234" s="30" t="s">
        <v>430</v>
      </c>
      <c r="F4234" s="56">
        <v>17610.69</v>
      </c>
      <c r="G4234" s="30"/>
      <c r="H4234" s="32">
        <v>864262.79</v>
      </c>
      <c r="I4234" s="30" t="s">
        <v>219</v>
      </c>
      <c r="J4234" s="30"/>
      <c r="K4234" s="30"/>
      <c r="L4234" s="31">
        <v>202603</v>
      </c>
      <c r="M4234" s="30"/>
      <c r="N4234" s="30">
        <v>202602</v>
      </c>
      <c r="O4234" s="30"/>
      <c r="P4234" s="30"/>
    </row>
    <row r="4235" s="35" customFormat="1" customHeight="1" spans="1:16">
      <c r="A4235" s="30"/>
      <c r="B4235" s="38">
        <v>46081</v>
      </c>
      <c r="C4235" s="30" t="s">
        <v>20</v>
      </c>
      <c r="D4235" s="30" t="s">
        <v>429</v>
      </c>
      <c r="E4235" s="30" t="s">
        <v>430</v>
      </c>
      <c r="F4235" s="56">
        <v>11970.02</v>
      </c>
      <c r="G4235" s="30"/>
      <c r="H4235" s="32">
        <v>876232.81</v>
      </c>
      <c r="I4235" s="30" t="s">
        <v>76</v>
      </c>
      <c r="J4235" s="30"/>
      <c r="K4235" s="30"/>
      <c r="L4235" s="31">
        <v>202603</v>
      </c>
      <c r="M4235" s="30"/>
      <c r="N4235" s="30">
        <v>202602</v>
      </c>
      <c r="O4235" s="30"/>
      <c r="P4235" s="30"/>
    </row>
    <row r="4236" s="35" customFormat="1" customHeight="1" spans="1:16">
      <c r="A4236" s="30"/>
      <c r="B4236" s="38">
        <v>46081</v>
      </c>
      <c r="C4236" s="30" t="s">
        <v>20</v>
      </c>
      <c r="D4236" s="30" t="s">
        <v>429</v>
      </c>
      <c r="E4236" s="30" t="s">
        <v>430</v>
      </c>
      <c r="F4236" s="56">
        <v>20814.99</v>
      </c>
      <c r="G4236" s="30"/>
      <c r="H4236" s="32">
        <v>897047.8</v>
      </c>
      <c r="I4236" s="30" t="s">
        <v>221</v>
      </c>
      <c r="J4236" s="30"/>
      <c r="K4236" s="30"/>
      <c r="L4236" s="31">
        <v>202603</v>
      </c>
      <c r="M4236" s="30"/>
      <c r="N4236" s="30">
        <v>202602</v>
      </c>
      <c r="O4236" s="30"/>
      <c r="P4236" s="30"/>
    </row>
    <row r="4237" s="35" customFormat="1" customHeight="1" spans="1:16">
      <c r="A4237" s="30"/>
      <c r="B4237" s="38">
        <v>46081</v>
      </c>
      <c r="C4237" s="30" t="s">
        <v>20</v>
      </c>
      <c r="D4237" s="30" t="s">
        <v>429</v>
      </c>
      <c r="E4237" s="30" t="s">
        <v>430</v>
      </c>
      <c r="F4237" s="56">
        <v>30173.71</v>
      </c>
      <c r="G4237" s="30"/>
      <c r="H4237" s="32">
        <v>927221.51</v>
      </c>
      <c r="I4237" s="30" t="s">
        <v>117</v>
      </c>
      <c r="J4237" s="30"/>
      <c r="K4237" s="30"/>
      <c r="L4237" s="31">
        <v>202603</v>
      </c>
      <c r="M4237" s="30"/>
      <c r="N4237" s="30">
        <v>202602</v>
      </c>
      <c r="O4237" s="30"/>
      <c r="P4237" s="30"/>
    </row>
    <row r="4238" s="35" customFormat="1" customHeight="1" spans="1:16">
      <c r="A4238" s="30"/>
      <c r="B4238" s="38">
        <v>46081</v>
      </c>
      <c r="C4238" s="30" t="s">
        <v>20</v>
      </c>
      <c r="D4238" s="30" t="s">
        <v>429</v>
      </c>
      <c r="E4238" s="30" t="s">
        <v>430</v>
      </c>
      <c r="F4238" s="56">
        <v>50167.67</v>
      </c>
      <c r="G4238" s="30"/>
      <c r="H4238" s="32">
        <v>977389.18</v>
      </c>
      <c r="I4238" s="30" t="s">
        <v>227</v>
      </c>
      <c r="J4238" s="30"/>
      <c r="K4238" s="30"/>
      <c r="L4238" s="31">
        <v>202603</v>
      </c>
      <c r="M4238" s="30"/>
      <c r="N4238" s="30">
        <v>202602</v>
      </c>
      <c r="O4238" s="30"/>
      <c r="P4238" s="30"/>
    </row>
    <row r="4239" s="35" customFormat="1" customHeight="1" spans="1:16">
      <c r="A4239" s="30"/>
      <c r="B4239" s="38">
        <v>46081</v>
      </c>
      <c r="C4239" s="30" t="s">
        <v>20</v>
      </c>
      <c r="D4239" s="30" t="s">
        <v>429</v>
      </c>
      <c r="E4239" s="30" t="s">
        <v>430</v>
      </c>
      <c r="F4239" s="56">
        <v>39201.84</v>
      </c>
      <c r="G4239" s="30"/>
      <c r="H4239" s="32">
        <v>1016591.02</v>
      </c>
      <c r="I4239" s="30" t="s">
        <v>231</v>
      </c>
      <c r="J4239" s="30"/>
      <c r="K4239" s="30"/>
      <c r="L4239" s="31">
        <v>202603</v>
      </c>
      <c r="M4239" s="30"/>
      <c r="N4239" s="30">
        <v>202602</v>
      </c>
      <c r="O4239" s="30"/>
      <c r="P4239" s="30"/>
    </row>
    <row r="4240" s="35" customFormat="1" customHeight="1" spans="1:16">
      <c r="A4240" s="30"/>
      <c r="B4240" s="38">
        <v>46081</v>
      </c>
      <c r="C4240" s="30" t="s">
        <v>20</v>
      </c>
      <c r="D4240" s="30" t="s">
        <v>429</v>
      </c>
      <c r="E4240" s="30" t="s">
        <v>430</v>
      </c>
      <c r="F4240" s="56">
        <v>20698.97</v>
      </c>
      <c r="G4240" s="30"/>
      <c r="H4240" s="32">
        <v>1037289.99</v>
      </c>
      <c r="I4240" s="30" t="s">
        <v>235</v>
      </c>
      <c r="J4240" s="30"/>
      <c r="K4240" s="30"/>
      <c r="L4240" s="31">
        <v>202603</v>
      </c>
      <c r="M4240" s="30"/>
      <c r="N4240" s="30">
        <v>202602</v>
      </c>
      <c r="O4240" s="30"/>
      <c r="P4240" s="30"/>
    </row>
    <row r="4241" s="35" customFormat="1" customHeight="1" spans="1:16">
      <c r="A4241" s="30"/>
      <c r="B4241" s="38">
        <v>46081</v>
      </c>
      <c r="C4241" s="30" t="s">
        <v>20</v>
      </c>
      <c r="D4241" s="30" t="s">
        <v>429</v>
      </c>
      <c r="E4241" s="30" t="s">
        <v>430</v>
      </c>
      <c r="F4241" s="56">
        <v>25393.75</v>
      </c>
      <c r="G4241" s="30"/>
      <c r="H4241" s="32">
        <v>1062683.74</v>
      </c>
      <c r="I4241" s="30" t="s">
        <v>114</v>
      </c>
      <c r="J4241" s="30"/>
      <c r="K4241" s="30"/>
      <c r="L4241" s="31">
        <v>202603</v>
      </c>
      <c r="M4241" s="30"/>
      <c r="N4241" s="30">
        <v>202602</v>
      </c>
      <c r="O4241" s="30"/>
      <c r="P4241" s="30"/>
    </row>
    <row r="4242" s="35" customFormat="1" customHeight="1" spans="1:16">
      <c r="A4242" s="30"/>
      <c r="B4242" s="38">
        <v>46081</v>
      </c>
      <c r="C4242" s="30" t="s">
        <v>20</v>
      </c>
      <c r="D4242" s="30" t="s">
        <v>429</v>
      </c>
      <c r="E4242" s="30" t="s">
        <v>430</v>
      </c>
      <c r="F4242" s="56">
        <v>21385.65</v>
      </c>
      <c r="G4242" s="30"/>
      <c r="H4242" s="32">
        <v>1084069.39</v>
      </c>
      <c r="I4242" s="30" t="s">
        <v>103</v>
      </c>
      <c r="J4242" s="30"/>
      <c r="K4242" s="30"/>
      <c r="L4242" s="31">
        <v>202603</v>
      </c>
      <c r="M4242" s="30"/>
      <c r="N4242" s="30">
        <v>202602</v>
      </c>
      <c r="O4242" s="30"/>
      <c r="P4242" s="30"/>
    </row>
    <row r="4243" s="35" customFormat="1" customHeight="1" spans="1:16">
      <c r="A4243" s="30"/>
      <c r="B4243" s="38">
        <v>46081</v>
      </c>
      <c r="C4243" s="30" t="s">
        <v>20</v>
      </c>
      <c r="D4243" s="30" t="s">
        <v>429</v>
      </c>
      <c r="E4243" s="30" t="s">
        <v>430</v>
      </c>
      <c r="F4243" s="56">
        <v>21710.27</v>
      </c>
      <c r="G4243" s="30"/>
      <c r="H4243" s="32">
        <v>1105779.66</v>
      </c>
      <c r="I4243" s="30" t="s">
        <v>233</v>
      </c>
      <c r="J4243" s="30"/>
      <c r="K4243" s="30"/>
      <c r="L4243" s="31">
        <v>202603</v>
      </c>
      <c r="M4243" s="30"/>
      <c r="N4243" s="30">
        <v>202602</v>
      </c>
      <c r="O4243" s="30"/>
      <c r="P4243" s="30"/>
    </row>
    <row r="4244" s="35" customFormat="1" customHeight="1" spans="1:16">
      <c r="A4244" s="30"/>
      <c r="B4244" s="38">
        <v>46081</v>
      </c>
      <c r="C4244" s="30" t="s">
        <v>20</v>
      </c>
      <c r="D4244" s="30" t="s">
        <v>429</v>
      </c>
      <c r="E4244" s="30" t="s">
        <v>430</v>
      </c>
      <c r="F4244" s="56">
        <v>17077.45</v>
      </c>
      <c r="G4244" s="30"/>
      <c r="H4244" s="32">
        <v>1122857.11</v>
      </c>
      <c r="I4244" s="30" t="s">
        <v>82</v>
      </c>
      <c r="J4244" s="30"/>
      <c r="K4244" s="30"/>
      <c r="L4244" s="31">
        <v>202603</v>
      </c>
      <c r="M4244" s="30"/>
      <c r="N4244" s="30">
        <v>202602</v>
      </c>
      <c r="O4244" s="30"/>
      <c r="P4244" s="30"/>
    </row>
    <row r="4245" s="35" customFormat="1" customHeight="1" spans="1:16">
      <c r="A4245" s="30"/>
      <c r="B4245" s="38">
        <v>46081</v>
      </c>
      <c r="C4245" s="30" t="s">
        <v>20</v>
      </c>
      <c r="D4245" s="30" t="s">
        <v>429</v>
      </c>
      <c r="E4245" s="30" t="s">
        <v>430</v>
      </c>
      <c r="F4245" s="56">
        <v>19559.44</v>
      </c>
      <c r="G4245" s="30"/>
      <c r="H4245" s="32">
        <v>1142416.55</v>
      </c>
      <c r="I4245" s="30" t="s">
        <v>87</v>
      </c>
      <c r="J4245" s="30"/>
      <c r="K4245" s="30"/>
      <c r="L4245" s="31">
        <v>202603</v>
      </c>
      <c r="M4245" s="30"/>
      <c r="N4245" s="30">
        <v>202602</v>
      </c>
      <c r="O4245" s="30"/>
      <c r="P4245" s="30"/>
    </row>
    <row r="4246" s="35" customFormat="1" customHeight="1" spans="1:16">
      <c r="A4246" s="30"/>
      <c r="B4246" s="38">
        <v>46081</v>
      </c>
      <c r="C4246" s="30" t="s">
        <v>20</v>
      </c>
      <c r="D4246" s="30" t="s">
        <v>429</v>
      </c>
      <c r="E4246" s="30" t="s">
        <v>430</v>
      </c>
      <c r="F4246" s="56">
        <v>19584.23</v>
      </c>
      <c r="G4246" s="57"/>
      <c r="H4246" s="32">
        <v>1162000.78</v>
      </c>
      <c r="I4246" s="30" t="s">
        <v>45</v>
      </c>
      <c r="J4246" s="30"/>
      <c r="K4246" s="30"/>
      <c r="L4246" s="31">
        <v>202603</v>
      </c>
      <c r="M4246" s="30"/>
      <c r="N4246" s="30">
        <v>202602</v>
      </c>
      <c r="O4246" s="30"/>
      <c r="P4246" s="30"/>
    </row>
    <row r="4247" s="35" customFormat="1" customHeight="1" spans="1:16">
      <c r="A4247" s="30"/>
      <c r="B4247" s="38">
        <v>46081</v>
      </c>
      <c r="C4247" s="30" t="s">
        <v>20</v>
      </c>
      <c r="D4247" s="30" t="s">
        <v>429</v>
      </c>
      <c r="E4247" s="30" t="s">
        <v>430</v>
      </c>
      <c r="F4247" s="56">
        <v>14108.56</v>
      </c>
      <c r="G4247" s="30"/>
      <c r="H4247" s="32">
        <v>1176109.34</v>
      </c>
      <c r="I4247" s="30" t="s">
        <v>62</v>
      </c>
      <c r="J4247" s="30"/>
      <c r="K4247" s="30"/>
      <c r="L4247" s="31">
        <v>202603</v>
      </c>
      <c r="M4247" s="30"/>
      <c r="N4247" s="30">
        <v>202602</v>
      </c>
      <c r="O4247" s="30"/>
      <c r="P4247" s="30"/>
    </row>
    <row r="4248" s="35" customFormat="1" customHeight="1" spans="1:16">
      <c r="A4248" s="30"/>
      <c r="B4248" s="38">
        <v>46081</v>
      </c>
      <c r="C4248" s="30" t="s">
        <v>20</v>
      </c>
      <c r="D4248" s="30" t="s">
        <v>429</v>
      </c>
      <c r="E4248" s="30" t="s">
        <v>430</v>
      </c>
      <c r="F4248" s="56">
        <v>15405.25</v>
      </c>
      <c r="G4248" s="30"/>
      <c r="H4248" s="32">
        <v>1191514.59</v>
      </c>
      <c r="I4248" s="30" t="s">
        <v>35</v>
      </c>
      <c r="J4248" s="30"/>
      <c r="K4248" s="30"/>
      <c r="L4248" s="31">
        <v>202603</v>
      </c>
      <c r="M4248" s="30"/>
      <c r="N4248" s="30">
        <v>202602</v>
      </c>
      <c r="O4248" s="30"/>
      <c r="P4248" s="30"/>
    </row>
    <row r="4249" s="35" customFormat="1" customHeight="1" spans="1:16">
      <c r="A4249" s="30"/>
      <c r="B4249" s="38">
        <v>46081</v>
      </c>
      <c r="C4249" s="30" t="s">
        <v>20</v>
      </c>
      <c r="D4249" s="30" t="s">
        <v>429</v>
      </c>
      <c r="E4249" s="30" t="s">
        <v>430</v>
      </c>
      <c r="F4249" s="56">
        <v>36693.81</v>
      </c>
      <c r="G4249" s="30"/>
      <c r="H4249" s="32">
        <v>1228208.4</v>
      </c>
      <c r="I4249" s="30" t="s">
        <v>41</v>
      </c>
      <c r="J4249" s="30"/>
      <c r="K4249" s="30"/>
      <c r="L4249" s="31">
        <v>202603</v>
      </c>
      <c r="M4249" s="30"/>
      <c r="N4249" s="30">
        <v>202602</v>
      </c>
      <c r="O4249" s="30"/>
      <c r="P4249" s="30"/>
    </row>
    <row r="4250" s="35" customFormat="1" customHeight="1" spans="1:16">
      <c r="A4250" s="30"/>
      <c r="B4250" s="38">
        <v>46081</v>
      </c>
      <c r="C4250" s="30" t="s">
        <v>20</v>
      </c>
      <c r="D4250" s="30" t="s">
        <v>429</v>
      </c>
      <c r="E4250" s="30" t="s">
        <v>430</v>
      </c>
      <c r="F4250" s="56">
        <v>12175.45</v>
      </c>
      <c r="G4250" s="30"/>
      <c r="H4250" s="32">
        <v>1240383.85</v>
      </c>
      <c r="I4250" s="30" t="s">
        <v>54</v>
      </c>
      <c r="J4250" s="30"/>
      <c r="K4250" s="30"/>
      <c r="L4250" s="31">
        <v>202603</v>
      </c>
      <c r="M4250" s="30"/>
      <c r="N4250" s="30">
        <v>202602</v>
      </c>
      <c r="O4250" s="30"/>
      <c r="P4250" s="30"/>
    </row>
    <row r="4251" s="35" customFormat="1" customHeight="1" spans="1:16">
      <c r="A4251" s="30"/>
      <c r="B4251" s="38">
        <v>46081</v>
      </c>
      <c r="C4251" s="30" t="s">
        <v>20</v>
      </c>
      <c r="D4251" s="30" t="s">
        <v>429</v>
      </c>
      <c r="E4251" s="30" t="s">
        <v>430</v>
      </c>
      <c r="F4251" s="56">
        <v>23034.35</v>
      </c>
      <c r="G4251" s="30"/>
      <c r="H4251" s="32">
        <v>1263418.2</v>
      </c>
      <c r="I4251" s="30" t="s">
        <v>60</v>
      </c>
      <c r="J4251" s="30"/>
      <c r="K4251" s="30"/>
      <c r="L4251" s="31">
        <v>202603</v>
      </c>
      <c r="M4251" s="30"/>
      <c r="N4251" s="30">
        <v>202602</v>
      </c>
      <c r="O4251" s="30"/>
      <c r="P4251" s="30"/>
    </row>
    <row r="4252" s="35" customFormat="1" customHeight="1" spans="1:16">
      <c r="A4252" s="30"/>
      <c r="B4252" s="38">
        <v>46081</v>
      </c>
      <c r="C4252" s="30" t="s">
        <v>20</v>
      </c>
      <c r="D4252" s="30" t="s">
        <v>429</v>
      </c>
      <c r="E4252" s="30" t="s">
        <v>430</v>
      </c>
      <c r="F4252" s="56">
        <v>35624.8</v>
      </c>
      <c r="G4252" s="30"/>
      <c r="H4252" s="32">
        <v>1299043</v>
      </c>
      <c r="I4252" s="30" t="s">
        <v>37</v>
      </c>
      <c r="J4252" s="30"/>
      <c r="K4252" s="30"/>
      <c r="L4252" s="31">
        <v>202603</v>
      </c>
      <c r="M4252" s="30"/>
      <c r="N4252" s="30">
        <v>202602</v>
      </c>
      <c r="O4252" s="30"/>
      <c r="P4252" s="30"/>
    </row>
    <row r="4253" s="35" customFormat="1" customHeight="1" spans="1:16">
      <c r="A4253" s="30"/>
      <c r="B4253" s="38">
        <v>46081</v>
      </c>
      <c r="C4253" s="30" t="s">
        <v>20</v>
      </c>
      <c r="D4253" s="30" t="s">
        <v>429</v>
      </c>
      <c r="E4253" s="30" t="s">
        <v>430</v>
      </c>
      <c r="F4253" s="56">
        <v>35110.14</v>
      </c>
      <c r="G4253" s="30"/>
      <c r="H4253" s="32">
        <v>1334153.14</v>
      </c>
      <c r="I4253" s="30" t="s">
        <v>39</v>
      </c>
      <c r="J4253" s="30"/>
      <c r="K4253" s="30"/>
      <c r="L4253" s="31">
        <v>202603</v>
      </c>
      <c r="M4253" s="30"/>
      <c r="N4253" s="30">
        <v>202602</v>
      </c>
      <c r="O4253" s="30"/>
      <c r="P4253" s="30"/>
    </row>
    <row r="4254" s="35" customFormat="1" customHeight="1" spans="1:16">
      <c r="A4254" s="30"/>
      <c r="B4254" s="38">
        <v>46081</v>
      </c>
      <c r="C4254" s="30" t="s">
        <v>20</v>
      </c>
      <c r="D4254" s="30" t="s">
        <v>429</v>
      </c>
      <c r="E4254" s="30" t="s">
        <v>430</v>
      </c>
      <c r="F4254" s="56">
        <v>12934.01</v>
      </c>
      <c r="G4254" s="30"/>
      <c r="H4254" s="32">
        <v>1347087.15</v>
      </c>
      <c r="I4254" s="30" t="s">
        <v>264</v>
      </c>
      <c r="J4254" s="30"/>
      <c r="K4254" s="30"/>
      <c r="L4254" s="31">
        <v>202603</v>
      </c>
      <c r="M4254" s="30"/>
      <c r="N4254" s="30">
        <v>202602</v>
      </c>
      <c r="O4254" s="30"/>
      <c r="P4254" s="30"/>
    </row>
    <row r="4255" s="35" customFormat="1" customHeight="1" spans="1:16">
      <c r="A4255" s="30"/>
      <c r="B4255" s="38">
        <v>46063</v>
      </c>
      <c r="C4255" s="30" t="s">
        <v>20</v>
      </c>
      <c r="D4255" s="30"/>
      <c r="E4255" s="30" t="s">
        <v>978</v>
      </c>
      <c r="F4255" s="56"/>
      <c r="G4255" s="30">
        <v>200000</v>
      </c>
      <c r="H4255" s="32">
        <v>1147087.15</v>
      </c>
      <c r="I4255" s="30"/>
      <c r="J4255" s="30"/>
      <c r="K4255" s="30"/>
      <c r="L4255" s="31">
        <v>202602</v>
      </c>
      <c r="M4255" s="30"/>
      <c r="N4255" s="30">
        <v>202602</v>
      </c>
      <c r="O4255" s="30"/>
      <c r="P4255" s="30"/>
    </row>
    <row r="4256" s="35" customFormat="1" customHeight="1" spans="1:16">
      <c r="A4256" s="30"/>
      <c r="B4256" s="38">
        <v>46064</v>
      </c>
      <c r="C4256" s="30" t="s">
        <v>20</v>
      </c>
      <c r="D4256" s="30"/>
      <c r="E4256" s="30" t="s">
        <v>978</v>
      </c>
      <c r="F4256" s="56"/>
      <c r="G4256" s="30">
        <v>200000</v>
      </c>
      <c r="H4256" s="32">
        <v>947087.15</v>
      </c>
      <c r="I4256" s="30"/>
      <c r="J4256" s="30"/>
      <c r="K4256" s="30"/>
      <c r="L4256" s="31">
        <v>202602</v>
      </c>
      <c r="M4256" s="30"/>
      <c r="N4256" s="30">
        <v>202602</v>
      </c>
      <c r="O4256" s="30"/>
      <c r="P4256" s="30"/>
    </row>
    <row r="4257" s="35" customFormat="1" customHeight="1" spans="1:16">
      <c r="A4257" s="30"/>
      <c r="B4257" s="38">
        <v>46065</v>
      </c>
      <c r="C4257" s="30" t="s">
        <v>20</v>
      </c>
      <c r="D4257" s="30"/>
      <c r="E4257" s="30" t="s">
        <v>978</v>
      </c>
      <c r="F4257" s="56"/>
      <c r="G4257" s="30">
        <v>250000</v>
      </c>
      <c r="H4257" s="32">
        <v>697087.15</v>
      </c>
      <c r="I4257" s="30"/>
      <c r="J4257" s="30"/>
      <c r="K4257" s="30"/>
      <c r="L4257" s="31">
        <v>202602</v>
      </c>
      <c r="M4257" s="30"/>
      <c r="N4257" s="30">
        <v>202602</v>
      </c>
      <c r="O4257" s="30"/>
      <c r="P4257" s="30"/>
    </row>
    <row r="4258" s="35" customFormat="1" customHeight="1" spans="1:16">
      <c r="A4258" s="30"/>
      <c r="B4258" s="38">
        <v>46077</v>
      </c>
      <c r="C4258" s="30" t="s">
        <v>20</v>
      </c>
      <c r="D4258" s="30"/>
      <c r="E4258" s="30" t="s">
        <v>978</v>
      </c>
      <c r="F4258" s="56"/>
      <c r="G4258" s="57">
        <v>200000</v>
      </c>
      <c r="H4258" s="32">
        <v>497087.15</v>
      </c>
      <c r="I4258" s="30"/>
      <c r="J4258" s="30"/>
      <c r="K4258" s="30"/>
      <c r="L4258" s="31">
        <v>202602</v>
      </c>
      <c r="M4258" s="30"/>
      <c r="N4258" s="30">
        <v>202602</v>
      </c>
      <c r="O4258" s="30"/>
      <c r="P4258" s="30"/>
    </row>
    <row r="4259" s="35" customFormat="1" customHeight="1" spans="1:16">
      <c r="A4259" s="30"/>
      <c r="B4259" s="38">
        <v>46078</v>
      </c>
      <c r="C4259" s="30" t="s">
        <v>20</v>
      </c>
      <c r="D4259" s="30"/>
      <c r="E4259" s="30" t="s">
        <v>978</v>
      </c>
      <c r="F4259" s="56"/>
      <c r="G4259" s="57">
        <v>250000</v>
      </c>
      <c r="H4259" s="32">
        <v>247087.15</v>
      </c>
      <c r="I4259" s="30"/>
      <c r="J4259" s="30"/>
      <c r="K4259" s="30"/>
      <c r="L4259" s="31">
        <v>202602</v>
      </c>
      <c r="M4259" s="30"/>
      <c r="N4259" s="30">
        <v>202602</v>
      </c>
      <c r="O4259" s="30"/>
      <c r="P4259" s="30"/>
    </row>
    <row r="4260" s="35" customFormat="1" customHeight="1" spans="1:16">
      <c r="A4260" s="30"/>
      <c r="B4260" s="38">
        <v>46111</v>
      </c>
      <c r="C4260" s="30" t="s">
        <v>20</v>
      </c>
      <c r="D4260" s="30" t="s">
        <v>429</v>
      </c>
      <c r="E4260" s="30" t="s">
        <v>430</v>
      </c>
      <c r="F4260" s="56">
        <v>27166.78</v>
      </c>
      <c r="G4260" s="30"/>
      <c r="H4260" s="32">
        <v>274253.93</v>
      </c>
      <c r="I4260" s="30" t="s">
        <v>80</v>
      </c>
      <c r="J4260" s="30"/>
      <c r="K4260" s="30"/>
      <c r="L4260" s="31">
        <v>202604</v>
      </c>
      <c r="M4260" s="30"/>
      <c r="N4260" s="30">
        <v>202603</v>
      </c>
      <c r="O4260" s="30"/>
      <c r="P4260" s="30"/>
    </row>
    <row r="4261" s="35" customFormat="1" customHeight="1" spans="1:16">
      <c r="A4261" s="30"/>
      <c r="B4261" s="38">
        <v>46111</v>
      </c>
      <c r="C4261" s="30" t="s">
        <v>20</v>
      </c>
      <c r="D4261" s="30" t="s">
        <v>429</v>
      </c>
      <c r="E4261" s="30" t="s">
        <v>430</v>
      </c>
      <c r="F4261" s="79">
        <v>100353.75</v>
      </c>
      <c r="G4261" s="30"/>
      <c r="H4261" s="32">
        <v>374607.68</v>
      </c>
      <c r="I4261" s="30" t="s">
        <v>43</v>
      </c>
      <c r="J4261" s="30"/>
      <c r="K4261" s="30"/>
      <c r="L4261" s="31">
        <v>202604</v>
      </c>
      <c r="M4261" s="30"/>
      <c r="N4261" s="30">
        <v>202603</v>
      </c>
      <c r="O4261" s="30"/>
      <c r="P4261" s="30"/>
    </row>
    <row r="4262" s="35" customFormat="1" customHeight="1" spans="1:16">
      <c r="A4262" s="30"/>
      <c r="B4262" s="38">
        <v>46111</v>
      </c>
      <c r="C4262" s="30" t="s">
        <v>20</v>
      </c>
      <c r="D4262" s="30" t="s">
        <v>429</v>
      </c>
      <c r="E4262" s="30" t="s">
        <v>430</v>
      </c>
      <c r="F4262" s="56">
        <v>6592.7</v>
      </c>
      <c r="G4262" s="30"/>
      <c r="H4262" s="32">
        <v>381200.38</v>
      </c>
      <c r="I4262" s="30" t="s">
        <v>66</v>
      </c>
      <c r="J4262" s="30"/>
      <c r="K4262" s="30"/>
      <c r="L4262" s="31">
        <v>202604</v>
      </c>
      <c r="M4262" s="30"/>
      <c r="N4262" s="30">
        <v>202603</v>
      </c>
      <c r="O4262" s="30"/>
      <c r="P4262" s="30"/>
    </row>
    <row r="4263" s="35" customFormat="1" customHeight="1" spans="1:16">
      <c r="A4263" s="30"/>
      <c r="B4263" s="38">
        <v>46111</v>
      </c>
      <c r="C4263" s="30" t="s">
        <v>20</v>
      </c>
      <c r="D4263" s="30" t="s">
        <v>429</v>
      </c>
      <c r="E4263" s="30" t="s">
        <v>430</v>
      </c>
      <c r="F4263" s="56">
        <v>4003.5</v>
      </c>
      <c r="G4263" s="30"/>
      <c r="H4263" s="32">
        <v>385203.88</v>
      </c>
      <c r="I4263" s="30" t="s">
        <v>56</v>
      </c>
      <c r="J4263" s="30"/>
      <c r="K4263" s="30"/>
      <c r="L4263" s="31">
        <v>202604</v>
      </c>
      <c r="M4263" s="30"/>
      <c r="N4263" s="30">
        <v>202603</v>
      </c>
      <c r="O4263" s="30"/>
      <c r="P4263" s="30"/>
    </row>
    <row r="4264" s="35" customFormat="1" customHeight="1" spans="1:16">
      <c r="A4264" s="30"/>
      <c r="B4264" s="38">
        <v>46111</v>
      </c>
      <c r="C4264" s="30" t="s">
        <v>20</v>
      </c>
      <c r="D4264" s="30" t="s">
        <v>429</v>
      </c>
      <c r="E4264" s="30" t="s">
        <v>430</v>
      </c>
      <c r="F4264" s="56">
        <v>18564.98</v>
      </c>
      <c r="G4264" s="30"/>
      <c r="H4264" s="32">
        <v>403768.86</v>
      </c>
      <c r="I4264" s="30" t="s">
        <v>52</v>
      </c>
      <c r="J4264" s="30"/>
      <c r="K4264" s="30"/>
      <c r="L4264" s="31">
        <v>202604</v>
      </c>
      <c r="M4264" s="30"/>
      <c r="N4264" s="30">
        <v>202603</v>
      </c>
      <c r="O4264" s="30"/>
      <c r="P4264" s="30"/>
    </row>
    <row r="4265" s="35" customFormat="1" customHeight="1" spans="1:16">
      <c r="A4265" s="30"/>
      <c r="B4265" s="38">
        <v>46111</v>
      </c>
      <c r="C4265" s="30" t="s">
        <v>20</v>
      </c>
      <c r="D4265" s="30" t="s">
        <v>429</v>
      </c>
      <c r="E4265" s="30" t="s">
        <v>430</v>
      </c>
      <c r="F4265" s="56">
        <v>37490.56</v>
      </c>
      <c r="G4265" s="30"/>
      <c r="H4265" s="32">
        <v>441259.42</v>
      </c>
      <c r="I4265" s="30" t="s">
        <v>99</v>
      </c>
      <c r="J4265" s="30"/>
      <c r="K4265" s="30"/>
      <c r="L4265" s="31">
        <v>202604</v>
      </c>
      <c r="M4265" s="30"/>
      <c r="N4265" s="30">
        <v>202603</v>
      </c>
      <c r="O4265" s="30"/>
      <c r="P4265" s="30"/>
    </row>
    <row r="4266" s="35" customFormat="1" customHeight="1" spans="1:16">
      <c r="A4266" s="30"/>
      <c r="B4266" s="38">
        <v>46111</v>
      </c>
      <c r="C4266" s="30" t="s">
        <v>20</v>
      </c>
      <c r="D4266" s="30" t="s">
        <v>429</v>
      </c>
      <c r="E4266" s="30" t="s">
        <v>430</v>
      </c>
      <c r="F4266" s="56">
        <v>28925.1</v>
      </c>
      <c r="G4266" s="30"/>
      <c r="H4266" s="32">
        <v>470184.52</v>
      </c>
      <c r="I4266" s="30" t="s">
        <v>74</v>
      </c>
      <c r="J4266" s="30"/>
      <c r="K4266" s="30"/>
      <c r="L4266" s="31">
        <v>202604</v>
      </c>
      <c r="M4266" s="30"/>
      <c r="N4266" s="30">
        <v>202603</v>
      </c>
      <c r="O4266" s="30"/>
      <c r="P4266" s="30"/>
    </row>
    <row r="4267" s="35" customFormat="1" customHeight="1" spans="1:16">
      <c r="A4267" s="30"/>
      <c r="B4267" s="38">
        <v>46111</v>
      </c>
      <c r="C4267" s="30" t="s">
        <v>20</v>
      </c>
      <c r="D4267" s="30" t="s">
        <v>429</v>
      </c>
      <c r="E4267" s="30" t="s">
        <v>430</v>
      </c>
      <c r="F4267" s="56">
        <v>48733.18</v>
      </c>
      <c r="G4267" s="30"/>
      <c r="H4267" s="32">
        <v>518917.7</v>
      </c>
      <c r="I4267" s="30" t="s">
        <v>78</v>
      </c>
      <c r="J4267" s="30"/>
      <c r="K4267" s="30"/>
      <c r="L4267" s="31">
        <v>202604</v>
      </c>
      <c r="M4267" s="30"/>
      <c r="N4267" s="30">
        <v>202603</v>
      </c>
      <c r="O4267" s="30"/>
      <c r="P4267" s="30"/>
    </row>
    <row r="4268" s="35" customFormat="1" customHeight="1" spans="1:16">
      <c r="A4268" s="30"/>
      <c r="B4268" s="38">
        <v>46111</v>
      </c>
      <c r="C4268" s="30" t="s">
        <v>20</v>
      </c>
      <c r="D4268" s="30" t="s">
        <v>429</v>
      </c>
      <c r="E4268" s="30" t="s">
        <v>430</v>
      </c>
      <c r="F4268" s="56">
        <v>23789.15</v>
      </c>
      <c r="G4268" s="30"/>
      <c r="H4268" s="32">
        <v>542706.85</v>
      </c>
      <c r="I4268" s="30" t="s">
        <v>191</v>
      </c>
      <c r="J4268" s="30"/>
      <c r="K4268" s="30"/>
      <c r="L4268" s="31">
        <v>202604</v>
      </c>
      <c r="M4268" s="30"/>
      <c r="N4268" s="30">
        <v>202603</v>
      </c>
      <c r="O4268" s="30"/>
      <c r="P4268" s="30"/>
    </row>
    <row r="4269" s="35" customFormat="1" customHeight="1" spans="1:16">
      <c r="A4269" s="30"/>
      <c r="B4269" s="38">
        <v>46111</v>
      </c>
      <c r="C4269" s="30" t="s">
        <v>20</v>
      </c>
      <c r="D4269" s="30" t="s">
        <v>429</v>
      </c>
      <c r="E4269" s="30" t="s">
        <v>430</v>
      </c>
      <c r="F4269" s="56">
        <v>75972.18</v>
      </c>
      <c r="G4269" s="30"/>
      <c r="H4269" s="32">
        <v>618679.03</v>
      </c>
      <c r="I4269" s="30" t="s">
        <v>84</v>
      </c>
      <c r="J4269" s="30"/>
      <c r="K4269" s="30"/>
      <c r="L4269" s="31">
        <v>202604</v>
      </c>
      <c r="M4269" s="30"/>
      <c r="N4269" s="30">
        <v>202603</v>
      </c>
      <c r="O4269" s="30"/>
      <c r="P4269" s="30"/>
    </row>
    <row r="4270" s="35" customFormat="1" customHeight="1" spans="1:16">
      <c r="A4270" s="30"/>
      <c r="B4270" s="38">
        <v>46111</v>
      </c>
      <c r="C4270" s="30" t="s">
        <v>20</v>
      </c>
      <c r="D4270" s="30" t="s">
        <v>429</v>
      </c>
      <c r="E4270" s="30" t="s">
        <v>430</v>
      </c>
      <c r="F4270" s="56">
        <v>15783.68</v>
      </c>
      <c r="G4270" s="30"/>
      <c r="H4270" s="32">
        <v>634462.71</v>
      </c>
      <c r="I4270" s="30" t="s">
        <v>196</v>
      </c>
      <c r="J4270" s="30"/>
      <c r="K4270" s="30"/>
      <c r="L4270" s="31">
        <v>202604</v>
      </c>
      <c r="M4270" s="30"/>
      <c r="N4270" s="30">
        <v>202603</v>
      </c>
      <c r="O4270" s="30"/>
      <c r="P4270" s="30"/>
    </row>
    <row r="4271" s="35" customFormat="1" customHeight="1" spans="1:16">
      <c r="A4271" s="30"/>
      <c r="B4271" s="38">
        <v>46111</v>
      </c>
      <c r="C4271" s="30" t="s">
        <v>20</v>
      </c>
      <c r="D4271" s="30" t="s">
        <v>429</v>
      </c>
      <c r="E4271" s="30" t="s">
        <v>430</v>
      </c>
      <c r="F4271" s="56">
        <v>33932.22</v>
      </c>
      <c r="G4271" s="30"/>
      <c r="H4271" s="32">
        <v>668394.930000001</v>
      </c>
      <c r="I4271" s="30" t="s">
        <v>109</v>
      </c>
      <c r="J4271" s="30"/>
      <c r="K4271" s="30"/>
      <c r="L4271" s="31">
        <v>202604</v>
      </c>
      <c r="M4271" s="30"/>
      <c r="N4271" s="30">
        <v>202603</v>
      </c>
      <c r="O4271" s="30"/>
      <c r="P4271" s="30"/>
    </row>
    <row r="4272" s="35" customFormat="1" customHeight="1" spans="1:16">
      <c r="A4272" s="30"/>
      <c r="B4272" s="38">
        <v>46111</v>
      </c>
      <c r="C4272" s="30" t="s">
        <v>20</v>
      </c>
      <c r="D4272" s="30" t="s">
        <v>429</v>
      </c>
      <c r="E4272" s="30" t="s">
        <v>430</v>
      </c>
      <c r="F4272" s="56">
        <v>41518.78</v>
      </c>
      <c r="G4272" s="30"/>
      <c r="H4272" s="32">
        <v>709913.71</v>
      </c>
      <c r="I4272" s="30" t="s">
        <v>101</v>
      </c>
      <c r="J4272" s="30"/>
      <c r="K4272" s="30"/>
      <c r="L4272" s="31">
        <v>202604</v>
      </c>
      <c r="M4272" s="30"/>
      <c r="N4272" s="30">
        <v>202603</v>
      </c>
      <c r="O4272" s="30"/>
      <c r="P4272" s="30"/>
    </row>
    <row r="4273" s="35" customFormat="1" customHeight="1" spans="1:16">
      <c r="A4273" s="30"/>
      <c r="B4273" s="38">
        <v>46111</v>
      </c>
      <c r="C4273" s="30" t="s">
        <v>20</v>
      </c>
      <c r="D4273" s="30" t="s">
        <v>429</v>
      </c>
      <c r="E4273" s="30" t="s">
        <v>430</v>
      </c>
      <c r="F4273" s="56">
        <v>17807.18</v>
      </c>
      <c r="G4273" s="30"/>
      <c r="H4273" s="32">
        <v>727720.890000001</v>
      </c>
      <c r="I4273" s="30" t="s">
        <v>97</v>
      </c>
      <c r="J4273" s="30"/>
      <c r="K4273" s="30"/>
      <c r="L4273" s="31">
        <v>202604</v>
      </c>
      <c r="M4273" s="30"/>
      <c r="N4273" s="30">
        <v>202603</v>
      </c>
      <c r="O4273" s="30"/>
      <c r="P4273" s="30"/>
    </row>
    <row r="4274" s="35" customFormat="1" customHeight="1" spans="1:16">
      <c r="A4274" s="30"/>
      <c r="B4274" s="38">
        <v>46111</v>
      </c>
      <c r="C4274" s="30" t="s">
        <v>20</v>
      </c>
      <c r="D4274" s="30" t="s">
        <v>429</v>
      </c>
      <c r="E4274" s="30" t="s">
        <v>430</v>
      </c>
      <c r="F4274" s="56">
        <v>26007.11</v>
      </c>
      <c r="G4274" s="30"/>
      <c r="H4274" s="32">
        <v>753728</v>
      </c>
      <c r="I4274" s="30" t="s">
        <v>91</v>
      </c>
      <c r="J4274" s="30"/>
      <c r="K4274" s="30"/>
      <c r="L4274" s="31">
        <v>202604</v>
      </c>
      <c r="M4274" s="30"/>
      <c r="N4274" s="30">
        <v>202603</v>
      </c>
      <c r="O4274" s="30"/>
      <c r="P4274" s="30"/>
    </row>
    <row r="4275" s="35" customFormat="1" customHeight="1" spans="1:16">
      <c r="A4275" s="30"/>
      <c r="B4275" s="38">
        <v>46111</v>
      </c>
      <c r="C4275" s="30" t="s">
        <v>20</v>
      </c>
      <c r="D4275" s="30" t="s">
        <v>429</v>
      </c>
      <c r="E4275" s="30" t="s">
        <v>430</v>
      </c>
      <c r="F4275" s="56">
        <v>50575.26</v>
      </c>
      <c r="G4275" s="30"/>
      <c r="H4275" s="32">
        <v>804303.26</v>
      </c>
      <c r="I4275" s="30" t="s">
        <v>205</v>
      </c>
      <c r="J4275" s="30"/>
      <c r="K4275" s="30"/>
      <c r="L4275" s="31">
        <v>202604</v>
      </c>
      <c r="M4275" s="30"/>
      <c r="N4275" s="30">
        <v>202603</v>
      </c>
      <c r="O4275" s="30"/>
      <c r="P4275" s="30"/>
    </row>
    <row r="4276" s="35" customFormat="1" customHeight="1" spans="1:16">
      <c r="A4276" s="30"/>
      <c r="B4276" s="38">
        <v>46111</v>
      </c>
      <c r="C4276" s="30" t="s">
        <v>20</v>
      </c>
      <c r="D4276" s="30" t="s">
        <v>429</v>
      </c>
      <c r="E4276" s="30" t="s">
        <v>430</v>
      </c>
      <c r="F4276" s="56">
        <v>34644.25</v>
      </c>
      <c r="G4276" s="30"/>
      <c r="H4276" s="32">
        <v>838947.51</v>
      </c>
      <c r="I4276" s="30" t="s">
        <v>64</v>
      </c>
      <c r="J4276" s="30"/>
      <c r="K4276" s="30"/>
      <c r="L4276" s="31">
        <v>202604</v>
      </c>
      <c r="M4276" s="30"/>
      <c r="N4276" s="30">
        <v>202603</v>
      </c>
      <c r="O4276" s="30"/>
      <c r="P4276" s="30"/>
    </row>
    <row r="4277" s="35" customFormat="1" customHeight="1" spans="1:16">
      <c r="A4277" s="30"/>
      <c r="B4277" s="38">
        <v>46111</v>
      </c>
      <c r="C4277" s="30" t="s">
        <v>20</v>
      </c>
      <c r="D4277" s="30" t="s">
        <v>429</v>
      </c>
      <c r="E4277" s="30" t="s">
        <v>430</v>
      </c>
      <c r="F4277" s="56">
        <v>53483.3100000002</v>
      </c>
      <c r="G4277" s="30"/>
      <c r="H4277" s="32">
        <v>892430.82</v>
      </c>
      <c r="I4277" s="30" t="s">
        <v>58</v>
      </c>
      <c r="J4277" s="30"/>
      <c r="K4277" s="30"/>
      <c r="L4277" s="31">
        <v>202604</v>
      </c>
      <c r="M4277" s="30"/>
      <c r="N4277" s="30">
        <v>202603</v>
      </c>
      <c r="O4277" s="30"/>
      <c r="P4277" s="30"/>
    </row>
    <row r="4278" s="35" customFormat="1" customHeight="1" spans="1:16">
      <c r="A4278" s="30"/>
      <c r="B4278" s="38">
        <v>46111</v>
      </c>
      <c r="C4278" s="30" t="s">
        <v>20</v>
      </c>
      <c r="D4278" s="30" t="s">
        <v>429</v>
      </c>
      <c r="E4278" s="30" t="s">
        <v>430</v>
      </c>
      <c r="F4278" s="56">
        <v>25317.85</v>
      </c>
      <c r="G4278" s="30"/>
      <c r="H4278" s="32">
        <v>917748.67</v>
      </c>
      <c r="I4278" s="30" t="s">
        <v>213</v>
      </c>
      <c r="J4278" s="30"/>
      <c r="K4278" s="30"/>
      <c r="L4278" s="31">
        <v>202604</v>
      </c>
      <c r="M4278" s="30"/>
      <c r="N4278" s="30">
        <v>202603</v>
      </c>
      <c r="O4278" s="30"/>
      <c r="P4278" s="30"/>
    </row>
    <row r="4279" s="35" customFormat="1" customHeight="1" spans="1:16">
      <c r="A4279" s="30"/>
      <c r="B4279" s="38">
        <v>46111</v>
      </c>
      <c r="C4279" s="30" t="s">
        <v>20</v>
      </c>
      <c r="D4279" s="30" t="s">
        <v>429</v>
      </c>
      <c r="E4279" s="30" t="s">
        <v>430</v>
      </c>
      <c r="F4279" s="56">
        <v>15937.05</v>
      </c>
      <c r="G4279" s="30"/>
      <c r="H4279" s="32">
        <v>933685.72</v>
      </c>
      <c r="I4279" s="30" t="s">
        <v>216</v>
      </c>
      <c r="J4279" s="30"/>
      <c r="K4279" s="30"/>
      <c r="L4279" s="31">
        <v>202604</v>
      </c>
      <c r="M4279" s="30"/>
      <c r="N4279" s="30">
        <v>202603</v>
      </c>
      <c r="O4279" s="30"/>
      <c r="P4279" s="30"/>
    </row>
    <row r="4280" s="35" customFormat="1" customHeight="1" spans="1:16">
      <c r="A4280" s="30"/>
      <c r="B4280" s="38">
        <v>46111</v>
      </c>
      <c r="C4280" s="30" t="s">
        <v>20</v>
      </c>
      <c r="D4280" s="30" t="s">
        <v>429</v>
      </c>
      <c r="E4280" s="30" t="s">
        <v>430</v>
      </c>
      <c r="F4280" s="56">
        <v>19377.05</v>
      </c>
      <c r="G4280" s="30"/>
      <c r="H4280" s="32">
        <v>953062.77</v>
      </c>
      <c r="I4280" s="30" t="s">
        <v>107</v>
      </c>
      <c r="J4280" s="30"/>
      <c r="K4280" s="30"/>
      <c r="L4280" s="31">
        <v>202604</v>
      </c>
      <c r="M4280" s="30"/>
      <c r="N4280" s="30">
        <v>202603</v>
      </c>
      <c r="O4280" s="30"/>
      <c r="P4280" s="30"/>
    </row>
    <row r="4281" s="35" customFormat="1" customHeight="1" spans="1:16">
      <c r="A4281" s="30"/>
      <c r="B4281" s="38">
        <v>46111</v>
      </c>
      <c r="C4281" s="30" t="s">
        <v>20</v>
      </c>
      <c r="D4281" s="30" t="s">
        <v>429</v>
      </c>
      <c r="E4281" s="30" t="s">
        <v>430</v>
      </c>
      <c r="F4281" s="56">
        <v>17377.51</v>
      </c>
      <c r="G4281" s="30"/>
      <c r="H4281" s="32">
        <v>970440.28</v>
      </c>
      <c r="I4281" s="30" t="s">
        <v>219</v>
      </c>
      <c r="J4281" s="30"/>
      <c r="K4281" s="30"/>
      <c r="L4281" s="31">
        <v>202604</v>
      </c>
      <c r="M4281" s="30"/>
      <c r="N4281" s="30">
        <v>202603</v>
      </c>
      <c r="O4281" s="30"/>
      <c r="P4281" s="30"/>
    </row>
    <row r="4282" s="35" customFormat="1" customHeight="1" spans="1:16">
      <c r="A4282" s="30"/>
      <c r="B4282" s="38">
        <v>46111</v>
      </c>
      <c r="C4282" s="30" t="s">
        <v>20</v>
      </c>
      <c r="D4282" s="30" t="s">
        <v>429</v>
      </c>
      <c r="E4282" s="30" t="s">
        <v>430</v>
      </c>
      <c r="F4282" s="56">
        <v>21032.57</v>
      </c>
      <c r="G4282" s="30"/>
      <c r="H4282" s="32">
        <v>991472.85</v>
      </c>
      <c r="I4282" s="30" t="s">
        <v>76</v>
      </c>
      <c r="J4282" s="30"/>
      <c r="K4282" s="30"/>
      <c r="L4282" s="31">
        <v>202604</v>
      </c>
      <c r="M4282" s="30"/>
      <c r="N4282" s="30">
        <v>202603</v>
      </c>
      <c r="O4282" s="30"/>
      <c r="P4282" s="30"/>
    </row>
    <row r="4283" s="35" customFormat="1" customHeight="1" spans="1:16">
      <c r="A4283" s="30"/>
      <c r="B4283" s="38">
        <v>46111</v>
      </c>
      <c r="C4283" s="30" t="s">
        <v>20</v>
      </c>
      <c r="D4283" s="30" t="s">
        <v>429</v>
      </c>
      <c r="E4283" s="30" t="s">
        <v>430</v>
      </c>
      <c r="F4283" s="56">
        <v>23645.17</v>
      </c>
      <c r="G4283" s="30"/>
      <c r="H4283" s="32">
        <v>1015118.02</v>
      </c>
      <c r="I4283" s="30" t="s">
        <v>221</v>
      </c>
      <c r="J4283" s="30"/>
      <c r="K4283" s="30"/>
      <c r="L4283" s="31">
        <v>202604</v>
      </c>
      <c r="M4283" s="30"/>
      <c r="N4283" s="30">
        <v>202603</v>
      </c>
      <c r="O4283" s="30"/>
      <c r="P4283" s="30"/>
    </row>
    <row r="4284" s="35" customFormat="1" customHeight="1" spans="1:16">
      <c r="A4284" s="30"/>
      <c r="B4284" s="38">
        <v>46111</v>
      </c>
      <c r="C4284" s="30" t="s">
        <v>20</v>
      </c>
      <c r="D4284" s="30" t="s">
        <v>429</v>
      </c>
      <c r="E4284" s="30" t="s">
        <v>430</v>
      </c>
      <c r="F4284" s="56">
        <v>40426.5</v>
      </c>
      <c r="G4284" s="30"/>
      <c r="H4284" s="32">
        <v>1055544.52</v>
      </c>
      <c r="I4284" s="30" t="s">
        <v>117</v>
      </c>
      <c r="J4284" s="30"/>
      <c r="K4284" s="30"/>
      <c r="L4284" s="31">
        <v>202604</v>
      </c>
      <c r="M4284" s="30"/>
      <c r="N4284" s="30">
        <v>202603</v>
      </c>
      <c r="O4284" s="30"/>
      <c r="P4284" s="30"/>
    </row>
    <row r="4285" s="35" customFormat="1" customHeight="1" spans="1:16">
      <c r="A4285" s="30"/>
      <c r="B4285" s="38">
        <v>46111</v>
      </c>
      <c r="C4285" s="30" t="s">
        <v>20</v>
      </c>
      <c r="D4285" s="30" t="s">
        <v>429</v>
      </c>
      <c r="E4285" s="30" t="s">
        <v>430</v>
      </c>
      <c r="F4285" s="56">
        <v>55897.87</v>
      </c>
      <c r="G4285" s="30"/>
      <c r="H4285" s="32">
        <v>1111442.39</v>
      </c>
      <c r="I4285" s="30" t="s">
        <v>227</v>
      </c>
      <c r="J4285" s="30"/>
      <c r="K4285" s="30"/>
      <c r="L4285" s="31">
        <v>202604</v>
      </c>
      <c r="M4285" s="30"/>
      <c r="N4285" s="30">
        <v>202603</v>
      </c>
      <c r="O4285" s="30"/>
      <c r="P4285" s="30"/>
    </row>
    <row r="4286" s="35" customFormat="1" customHeight="1" spans="1:16">
      <c r="A4286" s="30"/>
      <c r="B4286" s="38">
        <v>46111</v>
      </c>
      <c r="C4286" s="30" t="s">
        <v>20</v>
      </c>
      <c r="D4286" s="30" t="s">
        <v>429</v>
      </c>
      <c r="E4286" s="30" t="s">
        <v>430</v>
      </c>
      <c r="F4286" s="56">
        <v>39503.2</v>
      </c>
      <c r="G4286" s="30"/>
      <c r="H4286" s="32">
        <v>1150945.59</v>
      </c>
      <c r="I4286" s="30" t="s">
        <v>231</v>
      </c>
      <c r="J4286" s="30"/>
      <c r="K4286" s="30"/>
      <c r="L4286" s="31">
        <v>202604</v>
      </c>
      <c r="M4286" s="30"/>
      <c r="N4286" s="30">
        <v>202603</v>
      </c>
      <c r="O4286" s="30"/>
      <c r="P4286" s="30"/>
    </row>
    <row r="4287" s="35" customFormat="1" customHeight="1" spans="1:16">
      <c r="A4287" s="30"/>
      <c r="B4287" s="38">
        <v>46111</v>
      </c>
      <c r="C4287" s="30" t="s">
        <v>20</v>
      </c>
      <c r="D4287" s="30" t="s">
        <v>429</v>
      </c>
      <c r="E4287" s="30" t="s">
        <v>430</v>
      </c>
      <c r="F4287" s="56">
        <v>24480.7</v>
      </c>
      <c r="G4287" s="30"/>
      <c r="H4287" s="32">
        <v>1175426.29</v>
      </c>
      <c r="I4287" s="30" t="s">
        <v>235</v>
      </c>
      <c r="J4287" s="30"/>
      <c r="K4287" s="30"/>
      <c r="L4287" s="31">
        <v>202604</v>
      </c>
      <c r="M4287" s="30"/>
      <c r="N4287" s="30">
        <v>202603</v>
      </c>
      <c r="O4287" s="30"/>
      <c r="P4287" s="30"/>
    </row>
    <row r="4288" s="35" customFormat="1" customHeight="1" spans="1:16">
      <c r="A4288" s="30"/>
      <c r="B4288" s="38">
        <v>46111</v>
      </c>
      <c r="C4288" s="30" t="s">
        <v>20</v>
      </c>
      <c r="D4288" s="30" t="s">
        <v>429</v>
      </c>
      <c r="E4288" s="30" t="s">
        <v>430</v>
      </c>
      <c r="F4288" s="56">
        <v>23163.21</v>
      </c>
      <c r="G4288" s="30"/>
      <c r="H4288" s="32">
        <v>1198589.5</v>
      </c>
      <c r="I4288" s="30" t="s">
        <v>114</v>
      </c>
      <c r="J4288" s="30"/>
      <c r="K4288" s="30"/>
      <c r="L4288" s="31">
        <v>202604</v>
      </c>
      <c r="M4288" s="30"/>
      <c r="N4288" s="30">
        <v>202603</v>
      </c>
      <c r="O4288" s="30"/>
      <c r="P4288" s="30"/>
    </row>
    <row r="4289" s="35" customFormat="1" customHeight="1" spans="1:16">
      <c r="A4289" s="30"/>
      <c r="B4289" s="38">
        <v>46111</v>
      </c>
      <c r="C4289" s="30" t="s">
        <v>20</v>
      </c>
      <c r="D4289" s="30" t="s">
        <v>429</v>
      </c>
      <c r="E4289" s="30" t="s">
        <v>430</v>
      </c>
      <c r="F4289" s="56">
        <v>25422.22</v>
      </c>
      <c r="G4289" s="30"/>
      <c r="H4289" s="32">
        <v>1224011.72</v>
      </c>
      <c r="I4289" s="30" t="s">
        <v>103</v>
      </c>
      <c r="J4289" s="30"/>
      <c r="K4289" s="30"/>
      <c r="L4289" s="31">
        <v>202604</v>
      </c>
      <c r="M4289" s="30"/>
      <c r="N4289" s="30">
        <v>202603</v>
      </c>
      <c r="O4289" s="30"/>
      <c r="P4289" s="30"/>
    </row>
    <row r="4290" s="35" customFormat="1" customHeight="1" spans="1:16">
      <c r="A4290" s="30"/>
      <c r="B4290" s="38">
        <v>46111</v>
      </c>
      <c r="C4290" s="30" t="s">
        <v>20</v>
      </c>
      <c r="D4290" s="30" t="s">
        <v>429</v>
      </c>
      <c r="E4290" s="30" t="s">
        <v>430</v>
      </c>
      <c r="F4290" s="56">
        <v>24423.66</v>
      </c>
      <c r="G4290" s="30"/>
      <c r="H4290" s="32">
        <v>1248435.38</v>
      </c>
      <c r="I4290" s="30" t="s">
        <v>233</v>
      </c>
      <c r="J4290" s="30"/>
      <c r="K4290" s="30"/>
      <c r="L4290" s="31">
        <v>202604</v>
      </c>
      <c r="M4290" s="30"/>
      <c r="N4290" s="30">
        <v>202603</v>
      </c>
      <c r="O4290" s="30"/>
      <c r="P4290" s="30"/>
    </row>
    <row r="4291" s="35" customFormat="1" customHeight="1" spans="1:16">
      <c r="A4291" s="30"/>
      <c r="B4291" s="38">
        <v>46111</v>
      </c>
      <c r="C4291" s="30" t="s">
        <v>20</v>
      </c>
      <c r="D4291" s="30" t="s">
        <v>429</v>
      </c>
      <c r="E4291" s="30" t="s">
        <v>430</v>
      </c>
      <c r="F4291" s="56">
        <v>4301.99</v>
      </c>
      <c r="G4291" s="30"/>
      <c r="H4291" s="32">
        <v>1252737.37</v>
      </c>
      <c r="I4291" s="30" t="s">
        <v>274</v>
      </c>
      <c r="J4291" s="30"/>
      <c r="K4291" s="30"/>
      <c r="L4291" s="31">
        <v>202604</v>
      </c>
      <c r="M4291" s="30"/>
      <c r="N4291" s="30">
        <v>202603</v>
      </c>
      <c r="O4291" s="30"/>
      <c r="P4291" s="30"/>
    </row>
    <row r="4292" s="35" customFormat="1" customHeight="1" spans="1:16">
      <c r="A4292" s="30"/>
      <c r="B4292" s="38">
        <v>46111</v>
      </c>
      <c r="C4292" s="30" t="s">
        <v>20</v>
      </c>
      <c r="D4292" s="30" t="s">
        <v>429</v>
      </c>
      <c r="E4292" s="30" t="s">
        <v>430</v>
      </c>
      <c r="F4292" s="56">
        <v>18670.2</v>
      </c>
      <c r="G4292" s="30"/>
      <c r="H4292" s="32">
        <v>1271407.57</v>
      </c>
      <c r="I4292" s="30" t="s">
        <v>82</v>
      </c>
      <c r="J4292" s="30"/>
      <c r="K4292" s="30"/>
      <c r="L4292" s="31">
        <v>202604</v>
      </c>
      <c r="M4292" s="30"/>
      <c r="N4292" s="30">
        <v>202603</v>
      </c>
      <c r="O4292" s="30"/>
      <c r="P4292" s="30"/>
    </row>
    <row r="4293" s="35" customFormat="1" customHeight="1" spans="1:16">
      <c r="A4293" s="30"/>
      <c r="B4293" s="38">
        <v>46111</v>
      </c>
      <c r="C4293" s="30" t="s">
        <v>20</v>
      </c>
      <c r="D4293" s="30" t="s">
        <v>429</v>
      </c>
      <c r="E4293" s="30" t="s">
        <v>430</v>
      </c>
      <c r="F4293" s="56">
        <v>24293.66</v>
      </c>
      <c r="G4293" s="30"/>
      <c r="H4293" s="32">
        <v>1295701.23</v>
      </c>
      <c r="I4293" s="30" t="s">
        <v>87</v>
      </c>
      <c r="J4293" s="30"/>
      <c r="K4293" s="30"/>
      <c r="L4293" s="31">
        <v>202604</v>
      </c>
      <c r="M4293" s="30"/>
      <c r="N4293" s="30">
        <v>202603</v>
      </c>
      <c r="O4293" s="30"/>
      <c r="P4293" s="30"/>
    </row>
    <row r="4294" s="35" customFormat="1" customHeight="1" spans="1:16">
      <c r="A4294" s="30"/>
      <c r="B4294" s="38">
        <v>46111</v>
      </c>
      <c r="C4294" s="30" t="s">
        <v>20</v>
      </c>
      <c r="D4294" s="30" t="s">
        <v>429</v>
      </c>
      <c r="E4294" s="30" t="s">
        <v>430</v>
      </c>
      <c r="F4294" s="56">
        <v>25249.99</v>
      </c>
      <c r="G4294" s="30"/>
      <c r="H4294" s="32">
        <v>1320951.22</v>
      </c>
      <c r="I4294" s="30" t="s">
        <v>45</v>
      </c>
      <c r="J4294" s="30"/>
      <c r="K4294" s="30"/>
      <c r="L4294" s="31">
        <v>202604</v>
      </c>
      <c r="M4294" s="30"/>
      <c r="N4294" s="30">
        <v>202603</v>
      </c>
      <c r="O4294" s="30"/>
      <c r="P4294" s="30"/>
    </row>
    <row r="4295" s="35" customFormat="1" customHeight="1" spans="1:16">
      <c r="A4295" s="30"/>
      <c r="B4295" s="38">
        <v>46111</v>
      </c>
      <c r="C4295" s="30" t="s">
        <v>20</v>
      </c>
      <c r="D4295" s="30" t="s">
        <v>429</v>
      </c>
      <c r="E4295" s="30" t="s">
        <v>430</v>
      </c>
      <c r="F4295" s="56">
        <v>13851.26</v>
      </c>
      <c r="G4295" s="30"/>
      <c r="H4295" s="32">
        <v>1334802.48</v>
      </c>
      <c r="I4295" s="30" t="s">
        <v>62</v>
      </c>
      <c r="J4295" s="30"/>
      <c r="K4295" s="30"/>
      <c r="L4295" s="31">
        <v>202604</v>
      </c>
      <c r="M4295" s="30"/>
      <c r="N4295" s="30">
        <v>202603</v>
      </c>
      <c r="O4295" s="30"/>
      <c r="P4295" s="30"/>
    </row>
    <row r="4296" s="35" customFormat="1" customHeight="1" spans="1:16">
      <c r="A4296" s="30"/>
      <c r="B4296" s="38">
        <v>46111</v>
      </c>
      <c r="C4296" s="30" t="s">
        <v>20</v>
      </c>
      <c r="D4296" s="30" t="s">
        <v>429</v>
      </c>
      <c r="E4296" s="30" t="s">
        <v>430</v>
      </c>
      <c r="F4296" s="56">
        <v>25522.54</v>
      </c>
      <c r="G4296" s="30"/>
      <c r="H4296" s="32">
        <v>1360325.02</v>
      </c>
      <c r="I4296" s="30" t="s">
        <v>35</v>
      </c>
      <c r="J4296" s="30"/>
      <c r="K4296" s="30"/>
      <c r="L4296" s="31">
        <v>202604</v>
      </c>
      <c r="M4296" s="30"/>
      <c r="N4296" s="30">
        <v>202603</v>
      </c>
      <c r="O4296" s="30"/>
      <c r="P4296" s="30"/>
    </row>
    <row r="4297" s="35" customFormat="1" customHeight="1" spans="1:16">
      <c r="A4297" s="30"/>
      <c r="B4297" s="38">
        <v>46111</v>
      </c>
      <c r="C4297" s="30" t="s">
        <v>20</v>
      </c>
      <c r="D4297" s="30" t="s">
        <v>429</v>
      </c>
      <c r="E4297" s="30" t="s">
        <v>430</v>
      </c>
      <c r="F4297" s="56">
        <v>50840.85</v>
      </c>
      <c r="G4297" s="30"/>
      <c r="H4297" s="32">
        <v>1411165.87</v>
      </c>
      <c r="I4297" s="30" t="s">
        <v>41</v>
      </c>
      <c r="J4297" s="30"/>
      <c r="K4297" s="30"/>
      <c r="L4297" s="31">
        <v>202604</v>
      </c>
      <c r="M4297" s="30"/>
      <c r="N4297" s="30">
        <v>202603</v>
      </c>
      <c r="O4297" s="30"/>
      <c r="P4297" s="30"/>
    </row>
    <row r="4298" s="35" customFormat="1" customHeight="1" spans="1:16">
      <c r="A4298" s="30"/>
      <c r="B4298" s="38">
        <v>46111</v>
      </c>
      <c r="C4298" s="30" t="s">
        <v>20</v>
      </c>
      <c r="D4298" s="30" t="s">
        <v>429</v>
      </c>
      <c r="E4298" s="30" t="s">
        <v>430</v>
      </c>
      <c r="F4298" s="56">
        <v>18555.66</v>
      </c>
      <c r="G4298" s="30"/>
      <c r="H4298" s="32">
        <v>1429721.53</v>
      </c>
      <c r="I4298" s="30" t="s">
        <v>54</v>
      </c>
      <c r="J4298" s="30"/>
      <c r="K4298" s="30"/>
      <c r="L4298" s="31">
        <v>202604</v>
      </c>
      <c r="M4298" s="30"/>
      <c r="N4298" s="30">
        <v>202603</v>
      </c>
      <c r="O4298" s="30"/>
      <c r="P4298" s="30"/>
    </row>
    <row r="4299" s="35" customFormat="1" customHeight="1" spans="1:16">
      <c r="A4299" s="30"/>
      <c r="B4299" s="38">
        <v>46111</v>
      </c>
      <c r="C4299" s="30" t="s">
        <v>20</v>
      </c>
      <c r="D4299" s="30" t="s">
        <v>429</v>
      </c>
      <c r="E4299" s="30" t="s">
        <v>430</v>
      </c>
      <c r="F4299" s="56">
        <v>34653.69</v>
      </c>
      <c r="G4299" s="30"/>
      <c r="H4299" s="32">
        <v>1464375.22</v>
      </c>
      <c r="I4299" s="30" t="s">
        <v>60</v>
      </c>
      <c r="J4299" s="30"/>
      <c r="K4299" s="30"/>
      <c r="L4299" s="31">
        <v>202604</v>
      </c>
      <c r="M4299" s="30"/>
      <c r="N4299" s="30">
        <v>202603</v>
      </c>
      <c r="O4299" s="30"/>
      <c r="P4299" s="30"/>
    </row>
    <row r="4300" s="35" customFormat="1" customHeight="1" spans="1:16">
      <c r="A4300" s="30"/>
      <c r="B4300" s="38">
        <v>46111</v>
      </c>
      <c r="C4300" s="30" t="s">
        <v>20</v>
      </c>
      <c r="D4300" s="30" t="s">
        <v>429</v>
      </c>
      <c r="E4300" s="30" t="s">
        <v>430</v>
      </c>
      <c r="F4300" s="56">
        <v>30239.43</v>
      </c>
      <c r="G4300" s="30"/>
      <c r="H4300" s="32">
        <v>1494614.65</v>
      </c>
      <c r="I4300" s="30" t="s">
        <v>37</v>
      </c>
      <c r="J4300" s="30"/>
      <c r="K4300" s="30"/>
      <c r="L4300" s="31">
        <v>202604</v>
      </c>
      <c r="M4300" s="30"/>
      <c r="N4300" s="30">
        <v>202603</v>
      </c>
      <c r="O4300" s="30"/>
      <c r="P4300" s="30"/>
    </row>
    <row r="4301" s="35" customFormat="1" customHeight="1" spans="1:16">
      <c r="A4301" s="30"/>
      <c r="B4301" s="38">
        <v>46111</v>
      </c>
      <c r="C4301" s="30" t="s">
        <v>20</v>
      </c>
      <c r="D4301" s="30" t="s">
        <v>429</v>
      </c>
      <c r="E4301" s="30" t="s">
        <v>430</v>
      </c>
      <c r="F4301" s="56">
        <v>46880.81</v>
      </c>
      <c r="G4301" s="30"/>
      <c r="H4301" s="32">
        <v>1541495.46</v>
      </c>
      <c r="I4301" s="30" t="s">
        <v>39</v>
      </c>
      <c r="J4301" s="30"/>
      <c r="K4301" s="30"/>
      <c r="L4301" s="31">
        <v>202604</v>
      </c>
      <c r="M4301" s="30"/>
      <c r="N4301" s="30">
        <v>202603</v>
      </c>
      <c r="O4301" s="30"/>
      <c r="P4301" s="30"/>
    </row>
    <row r="4302" s="35" customFormat="1" customHeight="1" spans="1:16">
      <c r="A4302" s="30"/>
      <c r="B4302" s="38">
        <v>46111</v>
      </c>
      <c r="C4302" s="30" t="s">
        <v>20</v>
      </c>
      <c r="D4302" s="30" t="s">
        <v>429</v>
      </c>
      <c r="E4302" s="30" t="s">
        <v>430</v>
      </c>
      <c r="F4302" s="56">
        <v>14252.56</v>
      </c>
      <c r="G4302" s="30"/>
      <c r="H4302" s="32">
        <v>1555748.02</v>
      </c>
      <c r="I4302" s="30" t="s">
        <v>264</v>
      </c>
      <c r="J4302" s="30"/>
      <c r="K4302" s="30"/>
      <c r="L4302" s="31">
        <v>202604</v>
      </c>
      <c r="M4302" s="30"/>
      <c r="N4302" s="30">
        <v>202603</v>
      </c>
      <c r="O4302" s="30"/>
      <c r="P4302" s="30"/>
    </row>
    <row r="4303" s="35" customFormat="1" customHeight="1" spans="1:16">
      <c r="A4303" s="30"/>
      <c r="B4303" s="38">
        <v>46087</v>
      </c>
      <c r="C4303" s="30" t="s">
        <v>20</v>
      </c>
      <c r="D4303" s="30"/>
      <c r="E4303" s="30" t="s">
        <v>978</v>
      </c>
      <c r="F4303" s="56"/>
      <c r="G4303" s="30">
        <v>200000</v>
      </c>
      <c r="H4303" s="32">
        <v>1355748.02</v>
      </c>
      <c r="I4303" s="30"/>
      <c r="J4303" s="30"/>
      <c r="K4303" s="30"/>
      <c r="L4303" s="31">
        <v>202603</v>
      </c>
      <c r="M4303" s="30"/>
      <c r="N4303" s="30">
        <v>202603</v>
      </c>
      <c r="O4303" s="30"/>
      <c r="P4303" s="30"/>
    </row>
    <row r="4304" s="35" customFormat="1" customHeight="1" spans="1:16">
      <c r="A4304" s="30"/>
      <c r="B4304" s="38">
        <v>46091</v>
      </c>
      <c r="C4304" s="30" t="s">
        <v>20</v>
      </c>
      <c r="D4304" s="30"/>
      <c r="E4304" s="30" t="s">
        <v>978</v>
      </c>
      <c r="F4304" s="56"/>
      <c r="G4304" s="30">
        <v>200000</v>
      </c>
      <c r="H4304" s="32">
        <v>1155748.02</v>
      </c>
      <c r="I4304" s="30"/>
      <c r="J4304" s="30"/>
      <c r="K4304" s="30"/>
      <c r="L4304" s="31">
        <v>202603</v>
      </c>
      <c r="M4304" s="30"/>
      <c r="N4304" s="30">
        <v>202603</v>
      </c>
      <c r="O4304" s="30"/>
      <c r="P4304" s="30"/>
    </row>
    <row r="4305" s="35" customFormat="1" customHeight="1" spans="1:16">
      <c r="A4305" s="30"/>
      <c r="B4305" s="38">
        <v>46092</v>
      </c>
      <c r="C4305" s="30" t="s">
        <v>20</v>
      </c>
      <c r="D4305" s="30"/>
      <c r="E4305" s="30" t="s">
        <v>978</v>
      </c>
      <c r="F4305" s="56"/>
      <c r="G4305" s="57">
        <v>80000</v>
      </c>
      <c r="H4305" s="32">
        <v>1075748.02</v>
      </c>
      <c r="I4305" s="30"/>
      <c r="J4305" s="30"/>
      <c r="K4305" s="30"/>
      <c r="L4305" s="31">
        <v>202603</v>
      </c>
      <c r="M4305" s="30"/>
      <c r="N4305" s="30">
        <v>202603</v>
      </c>
      <c r="O4305" s="30"/>
      <c r="P4305" s="30"/>
    </row>
    <row r="4306" s="35" customFormat="1" customHeight="1" spans="1:16">
      <c r="A4306" s="30"/>
      <c r="B4306" s="38">
        <v>46099</v>
      </c>
      <c r="C4306" s="30" t="s">
        <v>20</v>
      </c>
      <c r="D4306" s="30"/>
      <c r="E4306" s="30" t="s">
        <v>978</v>
      </c>
      <c r="F4306" s="56"/>
      <c r="G4306" s="30">
        <v>250000</v>
      </c>
      <c r="H4306" s="32">
        <v>825748.020000001</v>
      </c>
      <c r="I4306" s="30"/>
      <c r="J4306" s="30"/>
      <c r="K4306" s="30"/>
      <c r="L4306" s="31">
        <v>202603</v>
      </c>
      <c r="M4306" s="30"/>
      <c r="N4306" s="30">
        <v>202603</v>
      </c>
      <c r="O4306" s="30"/>
      <c r="P4306" s="30"/>
    </row>
    <row r="4307" s="35" customFormat="1" customHeight="1" spans="1:16">
      <c r="A4307" s="30"/>
      <c r="B4307" s="38">
        <v>46108</v>
      </c>
      <c r="C4307" s="30" t="s">
        <v>20</v>
      </c>
      <c r="D4307" s="30"/>
      <c r="E4307" s="30" t="s">
        <v>978</v>
      </c>
      <c r="F4307" s="56"/>
      <c r="G4307" s="30">
        <v>250000</v>
      </c>
      <c r="H4307" s="32">
        <v>575748.020000001</v>
      </c>
      <c r="I4307" s="30"/>
      <c r="J4307" s="30"/>
      <c r="K4307" s="30"/>
      <c r="L4307" s="31">
        <v>202603</v>
      </c>
      <c r="M4307" s="30"/>
      <c r="N4307" s="30">
        <v>202603</v>
      </c>
      <c r="O4307" s="30"/>
      <c r="P4307" s="30"/>
    </row>
    <row r="4308" s="35" customFormat="1" customHeight="1" spans="1:16">
      <c r="A4308" s="30"/>
      <c r="B4308" s="38">
        <v>46111</v>
      </c>
      <c r="C4308" s="30" t="s">
        <v>20</v>
      </c>
      <c r="D4308" s="30"/>
      <c r="E4308" s="30" t="s">
        <v>978</v>
      </c>
      <c r="F4308" s="56"/>
      <c r="G4308" s="30">
        <v>250000</v>
      </c>
      <c r="H4308" s="32">
        <v>325748.020000001</v>
      </c>
      <c r="I4308" s="30"/>
      <c r="J4308" s="30"/>
      <c r="K4308" s="30"/>
      <c r="L4308" s="31">
        <v>202603</v>
      </c>
      <c r="M4308" s="30"/>
      <c r="N4308" s="30">
        <v>202603</v>
      </c>
      <c r="O4308" s="30"/>
      <c r="P4308" s="30"/>
    </row>
    <row r="4309" s="35" customFormat="1" customHeight="1" spans="1:16">
      <c r="A4309" s="30"/>
      <c r="B4309" s="38">
        <v>46142</v>
      </c>
      <c r="C4309" s="30" t="s">
        <v>20</v>
      </c>
      <c r="D4309" s="30" t="s">
        <v>429</v>
      </c>
      <c r="E4309" s="30" t="s">
        <v>430</v>
      </c>
      <c r="F4309" s="56">
        <v>21357.41</v>
      </c>
      <c r="G4309" s="30"/>
      <c r="H4309" s="32">
        <v>347105.430000002</v>
      </c>
      <c r="I4309" s="30" t="s">
        <v>80</v>
      </c>
      <c r="J4309" s="30"/>
      <c r="K4309" s="30"/>
      <c r="L4309" s="31">
        <v>202605</v>
      </c>
      <c r="M4309" s="30"/>
      <c r="N4309" s="30">
        <v>202604</v>
      </c>
      <c r="O4309" s="30"/>
      <c r="P4309" s="30"/>
    </row>
    <row r="4310" s="35" customFormat="1" customHeight="1" spans="1:16">
      <c r="A4310" s="30"/>
      <c r="B4310" s="38">
        <v>46142</v>
      </c>
      <c r="C4310" s="30" t="s">
        <v>20</v>
      </c>
      <c r="D4310" s="30" t="s">
        <v>429</v>
      </c>
      <c r="E4310" s="30" t="s">
        <v>430</v>
      </c>
      <c r="F4310" s="56">
        <v>11303.07</v>
      </c>
      <c r="G4310" s="30"/>
      <c r="H4310" s="32">
        <v>358408.500000001</v>
      </c>
      <c r="I4310" s="30" t="s">
        <v>54</v>
      </c>
      <c r="J4310" s="30"/>
      <c r="K4310" s="30"/>
      <c r="L4310" s="31">
        <v>202605</v>
      </c>
      <c r="M4310" s="30"/>
      <c r="N4310" s="30">
        <v>202604</v>
      </c>
      <c r="O4310" s="30"/>
      <c r="P4310" s="30"/>
    </row>
    <row r="4311" s="35" customFormat="1" customHeight="1" spans="1:16">
      <c r="A4311" s="30"/>
      <c r="B4311" s="38">
        <v>46142</v>
      </c>
      <c r="C4311" s="30" t="s">
        <v>20</v>
      </c>
      <c r="D4311" s="30" t="s">
        <v>429</v>
      </c>
      <c r="E4311" s="30" t="s">
        <v>430</v>
      </c>
      <c r="F4311" s="79">
        <v>8900.24</v>
      </c>
      <c r="G4311" s="30"/>
      <c r="H4311" s="32">
        <v>367308.740000002</v>
      </c>
      <c r="I4311" s="30" t="s">
        <v>66</v>
      </c>
      <c r="J4311" s="30"/>
      <c r="K4311" s="30"/>
      <c r="L4311" s="31">
        <v>202605</v>
      </c>
      <c r="M4311" s="30"/>
      <c r="N4311" s="30">
        <v>202604</v>
      </c>
      <c r="O4311" s="30"/>
      <c r="P4311" s="30"/>
    </row>
    <row r="4312" s="35" customFormat="1" customHeight="1" spans="1:16">
      <c r="A4312" s="30"/>
      <c r="B4312" s="38">
        <v>46142</v>
      </c>
      <c r="C4312" s="30" t="s">
        <v>20</v>
      </c>
      <c r="D4312" s="30" t="s">
        <v>429</v>
      </c>
      <c r="E4312" s="30" t="s">
        <v>430</v>
      </c>
      <c r="F4312" s="56">
        <v>6617.71</v>
      </c>
      <c r="G4312" s="30"/>
      <c r="H4312" s="32">
        <v>373926.450000002</v>
      </c>
      <c r="I4312" s="30" t="s">
        <v>56</v>
      </c>
      <c r="J4312" s="30"/>
      <c r="K4312" s="30"/>
      <c r="L4312" s="31">
        <v>202605</v>
      </c>
      <c r="M4312" s="30"/>
      <c r="N4312" s="30">
        <v>202604</v>
      </c>
      <c r="O4312" s="30"/>
      <c r="P4312" s="30"/>
    </row>
    <row r="4313" s="35" customFormat="1" customHeight="1" spans="1:16">
      <c r="A4313" s="30"/>
      <c r="B4313" s="38">
        <v>46142</v>
      </c>
      <c r="C4313" s="30" t="s">
        <v>20</v>
      </c>
      <c r="D4313" s="30" t="s">
        <v>429</v>
      </c>
      <c r="E4313" s="30" t="s">
        <v>430</v>
      </c>
      <c r="F4313" s="56">
        <v>16523.76</v>
      </c>
      <c r="G4313" s="30"/>
      <c r="H4313" s="32">
        <v>390450.210000001</v>
      </c>
      <c r="I4313" s="30" t="s">
        <v>52</v>
      </c>
      <c r="J4313" s="30"/>
      <c r="K4313" s="30"/>
      <c r="L4313" s="31">
        <v>202605</v>
      </c>
      <c r="M4313" s="30"/>
      <c r="N4313" s="30">
        <v>202604</v>
      </c>
      <c r="O4313" s="30"/>
      <c r="P4313" s="30"/>
    </row>
    <row r="4314" s="35" customFormat="1" customHeight="1" spans="1:16">
      <c r="A4314" s="30"/>
      <c r="B4314" s="38">
        <v>46142</v>
      </c>
      <c r="C4314" s="30" t="s">
        <v>20</v>
      </c>
      <c r="D4314" s="30" t="s">
        <v>429</v>
      </c>
      <c r="E4314" s="30" t="s">
        <v>430</v>
      </c>
      <c r="F4314" s="56">
        <v>32000.92</v>
      </c>
      <c r="G4314" s="30"/>
      <c r="H4314" s="32">
        <v>422451.130000001</v>
      </c>
      <c r="I4314" s="30" t="s">
        <v>99</v>
      </c>
      <c r="J4314" s="30"/>
      <c r="K4314" s="30"/>
      <c r="L4314" s="31">
        <v>202605</v>
      </c>
      <c r="M4314" s="30"/>
      <c r="N4314" s="30">
        <v>202604</v>
      </c>
      <c r="O4314" s="30"/>
      <c r="P4314" s="30"/>
    </row>
    <row r="4315" s="35" customFormat="1" customHeight="1" spans="1:16">
      <c r="A4315" s="30"/>
      <c r="B4315" s="38">
        <v>46142</v>
      </c>
      <c r="C4315" s="30" t="s">
        <v>20</v>
      </c>
      <c r="D4315" s="30" t="s">
        <v>429</v>
      </c>
      <c r="E4315" s="30" t="s">
        <v>430</v>
      </c>
      <c r="F4315" s="56">
        <v>29755.85</v>
      </c>
      <c r="G4315" s="30"/>
      <c r="H4315" s="32">
        <v>452206.980000001</v>
      </c>
      <c r="I4315" s="30" t="s">
        <v>74</v>
      </c>
      <c r="J4315" s="30"/>
      <c r="K4315" s="30"/>
      <c r="L4315" s="31">
        <v>202605</v>
      </c>
      <c r="M4315" s="30"/>
      <c r="N4315" s="30">
        <v>202604</v>
      </c>
      <c r="O4315" s="30"/>
      <c r="P4315" s="30"/>
    </row>
    <row r="4316" s="35" customFormat="1" customHeight="1" spans="1:16">
      <c r="A4316" s="30"/>
      <c r="B4316" s="38">
        <v>46142</v>
      </c>
      <c r="C4316" s="30" t="s">
        <v>20</v>
      </c>
      <c r="D4316" s="30" t="s">
        <v>429</v>
      </c>
      <c r="E4316" s="30" t="s">
        <v>430</v>
      </c>
      <c r="F4316" s="56">
        <v>52094.13</v>
      </c>
      <c r="G4316" s="30"/>
      <c r="H4316" s="32">
        <v>504301.110000001</v>
      </c>
      <c r="I4316" s="30" t="s">
        <v>78</v>
      </c>
      <c r="J4316" s="30"/>
      <c r="K4316" s="30"/>
      <c r="L4316" s="31">
        <v>202605</v>
      </c>
      <c r="M4316" s="30"/>
      <c r="N4316" s="30">
        <v>202604</v>
      </c>
      <c r="O4316" s="30"/>
      <c r="P4316" s="30"/>
    </row>
    <row r="4317" s="35" customFormat="1" customHeight="1" spans="1:16">
      <c r="A4317" s="30"/>
      <c r="B4317" s="38">
        <v>46142</v>
      </c>
      <c r="C4317" s="30" t="s">
        <v>20</v>
      </c>
      <c r="D4317" s="30" t="s">
        <v>429</v>
      </c>
      <c r="E4317" s="30" t="s">
        <v>430</v>
      </c>
      <c r="F4317" s="56">
        <v>22204.87</v>
      </c>
      <c r="G4317" s="30"/>
      <c r="H4317" s="32">
        <v>526505.980000001</v>
      </c>
      <c r="I4317" s="30" t="s">
        <v>191</v>
      </c>
      <c r="J4317" s="30"/>
      <c r="K4317" s="30"/>
      <c r="L4317" s="31">
        <v>202605</v>
      </c>
      <c r="M4317" s="30"/>
      <c r="N4317" s="30">
        <v>202604</v>
      </c>
      <c r="O4317" s="30"/>
      <c r="P4317" s="30"/>
    </row>
    <row r="4318" s="35" customFormat="1" customHeight="1" spans="1:16">
      <c r="A4318" s="30"/>
      <c r="B4318" s="38">
        <v>46142</v>
      </c>
      <c r="C4318" s="30" t="s">
        <v>20</v>
      </c>
      <c r="D4318" s="30" t="s">
        <v>429</v>
      </c>
      <c r="E4318" s="30" t="s">
        <v>430</v>
      </c>
      <c r="F4318" s="56">
        <v>59800.7</v>
      </c>
      <c r="G4318" s="30"/>
      <c r="H4318" s="32">
        <v>586306.680000002</v>
      </c>
      <c r="I4318" s="30" t="s">
        <v>84</v>
      </c>
      <c r="J4318" s="30"/>
      <c r="K4318" s="30"/>
      <c r="L4318" s="31">
        <v>202605</v>
      </c>
      <c r="M4318" s="30"/>
      <c r="N4318" s="30">
        <v>202604</v>
      </c>
      <c r="O4318" s="30"/>
      <c r="P4318" s="30"/>
    </row>
    <row r="4319" s="35" customFormat="1" customHeight="1" spans="1:16">
      <c r="A4319" s="30"/>
      <c r="B4319" s="38">
        <v>46142</v>
      </c>
      <c r="C4319" s="30" t="s">
        <v>20</v>
      </c>
      <c r="D4319" s="30" t="s">
        <v>429</v>
      </c>
      <c r="E4319" s="30" t="s">
        <v>430</v>
      </c>
      <c r="F4319" s="56">
        <v>13167.69</v>
      </c>
      <c r="G4319" s="30"/>
      <c r="H4319" s="32">
        <v>599474.370000002</v>
      </c>
      <c r="I4319" s="30" t="s">
        <v>196</v>
      </c>
      <c r="J4319" s="30"/>
      <c r="K4319" s="30"/>
      <c r="L4319" s="31">
        <v>202605</v>
      </c>
      <c r="M4319" s="30"/>
      <c r="N4319" s="30">
        <v>202604</v>
      </c>
      <c r="O4319" s="30"/>
      <c r="P4319" s="30"/>
    </row>
    <row r="4320" s="35" customFormat="1" customHeight="1" spans="1:16">
      <c r="A4320" s="30"/>
      <c r="B4320" s="38">
        <v>46142</v>
      </c>
      <c r="C4320" s="30" t="s">
        <v>20</v>
      </c>
      <c r="D4320" s="30" t="s">
        <v>429</v>
      </c>
      <c r="E4320" s="30" t="s">
        <v>430</v>
      </c>
      <c r="F4320" s="56">
        <v>28490.62</v>
      </c>
      <c r="G4320" s="30"/>
      <c r="H4320" s="32">
        <v>627964.990000002</v>
      </c>
      <c r="I4320" s="30" t="s">
        <v>109</v>
      </c>
      <c r="J4320" s="30"/>
      <c r="K4320" s="30"/>
      <c r="L4320" s="31">
        <v>202605</v>
      </c>
      <c r="M4320" s="30"/>
      <c r="N4320" s="30">
        <v>202604</v>
      </c>
      <c r="O4320" s="30"/>
      <c r="P4320" s="30"/>
    </row>
    <row r="4321" s="35" customFormat="1" customHeight="1" spans="1:16">
      <c r="A4321" s="30"/>
      <c r="B4321" s="38">
        <v>46142</v>
      </c>
      <c r="C4321" s="30" t="s">
        <v>20</v>
      </c>
      <c r="D4321" s="30" t="s">
        <v>429</v>
      </c>
      <c r="E4321" s="30" t="s">
        <v>430</v>
      </c>
      <c r="F4321" s="56">
        <v>44239.71</v>
      </c>
      <c r="G4321" s="30"/>
      <c r="H4321" s="32">
        <v>672204.700000002</v>
      </c>
      <c r="I4321" s="30" t="s">
        <v>101</v>
      </c>
      <c r="J4321" s="30"/>
      <c r="K4321" s="30"/>
      <c r="L4321" s="31">
        <v>202605</v>
      </c>
      <c r="M4321" s="30"/>
      <c r="N4321" s="30">
        <v>202604</v>
      </c>
      <c r="O4321" s="30"/>
      <c r="P4321" s="30"/>
    </row>
    <row r="4322" s="35" customFormat="1" customHeight="1" spans="1:16">
      <c r="A4322" s="30"/>
      <c r="B4322" s="38">
        <v>46142</v>
      </c>
      <c r="C4322" s="30" t="s">
        <v>20</v>
      </c>
      <c r="D4322" s="30" t="s">
        <v>429</v>
      </c>
      <c r="E4322" s="30" t="s">
        <v>430</v>
      </c>
      <c r="F4322" s="56">
        <v>13777.85</v>
      </c>
      <c r="G4322" s="30"/>
      <c r="H4322" s="32">
        <v>685982.550000002</v>
      </c>
      <c r="I4322" s="30" t="s">
        <v>97</v>
      </c>
      <c r="J4322" s="30"/>
      <c r="K4322" s="30"/>
      <c r="L4322" s="31">
        <v>202605</v>
      </c>
      <c r="M4322" s="30"/>
      <c r="N4322" s="30">
        <v>202604</v>
      </c>
      <c r="O4322" s="30"/>
      <c r="P4322" s="30"/>
    </row>
    <row r="4323" s="35" customFormat="1" customHeight="1" spans="1:16">
      <c r="A4323" s="30"/>
      <c r="B4323" s="38">
        <v>46142</v>
      </c>
      <c r="C4323" s="30" t="s">
        <v>20</v>
      </c>
      <c r="D4323" s="30" t="s">
        <v>429</v>
      </c>
      <c r="E4323" s="30" t="s">
        <v>430</v>
      </c>
      <c r="F4323" s="56">
        <v>20812.82</v>
      </c>
      <c r="G4323" s="30"/>
      <c r="H4323" s="32">
        <v>706795.370000001</v>
      </c>
      <c r="I4323" s="30" t="s">
        <v>91</v>
      </c>
      <c r="J4323" s="30"/>
      <c r="K4323" s="30"/>
      <c r="L4323" s="31">
        <v>202605</v>
      </c>
      <c r="M4323" s="30"/>
      <c r="N4323" s="30">
        <v>202604</v>
      </c>
      <c r="O4323" s="30"/>
      <c r="P4323" s="30"/>
    </row>
    <row r="4324" s="35" customFormat="1" customHeight="1" spans="1:16">
      <c r="A4324" s="30"/>
      <c r="B4324" s="38">
        <v>46142</v>
      </c>
      <c r="C4324" s="30" t="s">
        <v>20</v>
      </c>
      <c r="D4324" s="30" t="s">
        <v>429</v>
      </c>
      <c r="E4324" s="30" t="s">
        <v>430</v>
      </c>
      <c r="F4324" s="56">
        <v>48654.68</v>
      </c>
      <c r="G4324" s="30"/>
      <c r="H4324" s="32">
        <v>755450.050000002</v>
      </c>
      <c r="I4324" s="30" t="s">
        <v>205</v>
      </c>
      <c r="J4324" s="30"/>
      <c r="K4324" s="30"/>
      <c r="L4324" s="31">
        <v>202605</v>
      </c>
      <c r="M4324" s="30"/>
      <c r="N4324" s="30">
        <v>202604</v>
      </c>
      <c r="O4324" s="30"/>
      <c r="P4324" s="30"/>
    </row>
    <row r="4325" s="35" customFormat="1" customHeight="1" spans="1:16">
      <c r="A4325" s="30"/>
      <c r="B4325" s="38">
        <v>46142</v>
      </c>
      <c r="C4325" s="30" t="s">
        <v>20</v>
      </c>
      <c r="D4325" s="30" t="s">
        <v>429</v>
      </c>
      <c r="E4325" s="30" t="s">
        <v>430</v>
      </c>
      <c r="F4325" s="56">
        <v>37827.33</v>
      </c>
      <c r="G4325" s="30"/>
      <c r="H4325" s="32">
        <v>793277.380000002</v>
      </c>
      <c r="I4325" s="30" t="s">
        <v>64</v>
      </c>
      <c r="J4325" s="30"/>
      <c r="K4325" s="30"/>
      <c r="L4325" s="31">
        <v>202605</v>
      </c>
      <c r="M4325" s="30"/>
      <c r="N4325" s="30">
        <v>202604</v>
      </c>
      <c r="O4325" s="30"/>
      <c r="P4325" s="30"/>
    </row>
    <row r="4326" s="35" customFormat="1" customHeight="1" spans="1:16">
      <c r="A4326" s="30"/>
      <c r="B4326" s="38">
        <v>46142</v>
      </c>
      <c r="C4326" s="30" t="s">
        <v>20</v>
      </c>
      <c r="D4326" s="30" t="s">
        <v>429</v>
      </c>
      <c r="E4326" s="30" t="s">
        <v>430</v>
      </c>
      <c r="F4326" s="56">
        <v>48045.3200000001</v>
      </c>
      <c r="G4326" s="30"/>
      <c r="H4326" s="32">
        <v>841322.700000002</v>
      </c>
      <c r="I4326" s="30" t="s">
        <v>58</v>
      </c>
      <c r="J4326" s="30"/>
      <c r="K4326" s="30"/>
      <c r="L4326" s="31">
        <v>202605</v>
      </c>
      <c r="M4326" s="30"/>
      <c r="N4326" s="30">
        <v>202604</v>
      </c>
      <c r="O4326" s="30"/>
      <c r="P4326" s="30"/>
    </row>
    <row r="4327" s="35" customFormat="1" customHeight="1" spans="1:16">
      <c r="A4327" s="30"/>
      <c r="B4327" s="38">
        <v>46142</v>
      </c>
      <c r="C4327" s="30" t="s">
        <v>20</v>
      </c>
      <c r="D4327" s="30" t="s">
        <v>429</v>
      </c>
      <c r="E4327" s="30" t="s">
        <v>430</v>
      </c>
      <c r="F4327" s="56">
        <v>23501.66</v>
      </c>
      <c r="G4327" s="30"/>
      <c r="H4327" s="32">
        <v>864824.360000002</v>
      </c>
      <c r="I4327" s="30" t="s">
        <v>213</v>
      </c>
      <c r="J4327" s="30"/>
      <c r="K4327" s="30"/>
      <c r="L4327" s="31">
        <v>202605</v>
      </c>
      <c r="M4327" s="30"/>
      <c r="N4327" s="30">
        <v>202604</v>
      </c>
      <c r="O4327" s="30"/>
      <c r="P4327" s="30"/>
    </row>
    <row r="4328" s="35" customFormat="1" customHeight="1" spans="1:16">
      <c r="A4328" s="30"/>
      <c r="B4328" s="38">
        <v>46142</v>
      </c>
      <c r="C4328" s="30" t="s">
        <v>20</v>
      </c>
      <c r="D4328" s="30" t="s">
        <v>429</v>
      </c>
      <c r="E4328" s="30" t="s">
        <v>430</v>
      </c>
      <c r="F4328" s="56">
        <v>16292.99</v>
      </c>
      <c r="G4328" s="30"/>
      <c r="H4328" s="32">
        <v>881117.350000002</v>
      </c>
      <c r="I4328" s="30" t="s">
        <v>216</v>
      </c>
      <c r="J4328" s="30"/>
      <c r="K4328" s="30"/>
      <c r="L4328" s="31">
        <v>202605</v>
      </c>
      <c r="M4328" s="30"/>
      <c r="N4328" s="30">
        <v>202604</v>
      </c>
      <c r="O4328" s="30"/>
      <c r="P4328" s="30"/>
    </row>
    <row r="4329" s="35" customFormat="1" customHeight="1" spans="1:16">
      <c r="A4329" s="30"/>
      <c r="B4329" s="38">
        <v>46142</v>
      </c>
      <c r="C4329" s="30" t="s">
        <v>20</v>
      </c>
      <c r="D4329" s="30" t="s">
        <v>429</v>
      </c>
      <c r="E4329" s="30" t="s">
        <v>430</v>
      </c>
      <c r="F4329" s="56">
        <v>22247.46</v>
      </c>
      <c r="G4329" s="30"/>
      <c r="H4329" s="32">
        <v>903364.810000002</v>
      </c>
      <c r="I4329" s="30" t="s">
        <v>107</v>
      </c>
      <c r="J4329" s="30"/>
      <c r="K4329" s="30"/>
      <c r="L4329" s="31">
        <v>202605</v>
      </c>
      <c r="M4329" s="30"/>
      <c r="N4329" s="30">
        <v>202604</v>
      </c>
      <c r="O4329" s="30"/>
      <c r="P4329" s="30"/>
    </row>
    <row r="4330" s="35" customFormat="1" customHeight="1" spans="1:16">
      <c r="A4330" s="30"/>
      <c r="B4330" s="38">
        <v>46142</v>
      </c>
      <c r="C4330" s="30" t="s">
        <v>20</v>
      </c>
      <c r="D4330" s="30" t="s">
        <v>429</v>
      </c>
      <c r="E4330" s="30" t="s">
        <v>430</v>
      </c>
      <c r="F4330" s="56">
        <v>14905.08</v>
      </c>
      <c r="G4330" s="30"/>
      <c r="H4330" s="32">
        <v>918269.890000002</v>
      </c>
      <c r="I4330" s="30" t="s">
        <v>219</v>
      </c>
      <c r="J4330" s="30"/>
      <c r="K4330" s="30"/>
      <c r="L4330" s="31">
        <v>202605</v>
      </c>
      <c r="M4330" s="30"/>
      <c r="N4330" s="30">
        <v>202604</v>
      </c>
      <c r="O4330" s="30"/>
      <c r="P4330" s="30"/>
    </row>
    <row r="4331" s="35" customFormat="1" customHeight="1" spans="1:16">
      <c r="A4331" s="30"/>
      <c r="B4331" s="38">
        <v>46142</v>
      </c>
      <c r="C4331" s="30" t="s">
        <v>20</v>
      </c>
      <c r="D4331" s="30" t="s">
        <v>429</v>
      </c>
      <c r="E4331" s="30" t="s">
        <v>430</v>
      </c>
      <c r="F4331" s="56">
        <v>17409.28</v>
      </c>
      <c r="G4331" s="30"/>
      <c r="H4331" s="32">
        <v>935679.170000002</v>
      </c>
      <c r="I4331" s="30" t="s">
        <v>76</v>
      </c>
      <c r="J4331" s="30"/>
      <c r="K4331" s="30"/>
      <c r="L4331" s="31">
        <v>202605</v>
      </c>
      <c r="M4331" s="30"/>
      <c r="N4331" s="30">
        <v>202604</v>
      </c>
      <c r="O4331" s="30"/>
      <c r="P4331" s="30"/>
    </row>
    <row r="4332" s="35" customFormat="1" customHeight="1" spans="1:16">
      <c r="A4332" s="30"/>
      <c r="B4332" s="38">
        <v>46142</v>
      </c>
      <c r="C4332" s="30" t="s">
        <v>20</v>
      </c>
      <c r="D4332" s="30" t="s">
        <v>429</v>
      </c>
      <c r="E4332" s="30" t="s">
        <v>430</v>
      </c>
      <c r="F4332" s="56">
        <v>22745.87</v>
      </c>
      <c r="G4332" s="30"/>
      <c r="H4332" s="32">
        <v>958425.040000002</v>
      </c>
      <c r="I4332" s="30" t="s">
        <v>221</v>
      </c>
      <c r="J4332" s="30"/>
      <c r="K4332" s="30"/>
      <c r="L4332" s="31">
        <v>202605</v>
      </c>
      <c r="M4332" s="30"/>
      <c r="N4332" s="30">
        <v>202604</v>
      </c>
      <c r="O4332" s="30"/>
      <c r="P4332" s="30"/>
    </row>
    <row r="4333" s="35" customFormat="1" customHeight="1" spans="1:16">
      <c r="A4333" s="30"/>
      <c r="B4333" s="38">
        <v>46142</v>
      </c>
      <c r="C4333" s="30" t="s">
        <v>20</v>
      </c>
      <c r="D4333" s="30" t="s">
        <v>429</v>
      </c>
      <c r="E4333" s="30" t="s">
        <v>430</v>
      </c>
      <c r="F4333" s="56">
        <v>35556.7</v>
      </c>
      <c r="G4333" s="30"/>
      <c r="H4333" s="32">
        <v>993981.740000002</v>
      </c>
      <c r="I4333" s="30" t="s">
        <v>117</v>
      </c>
      <c r="J4333" s="30"/>
      <c r="K4333" s="30"/>
      <c r="L4333" s="31">
        <v>202605</v>
      </c>
      <c r="M4333" s="30"/>
      <c r="N4333" s="30">
        <v>202604</v>
      </c>
      <c r="O4333" s="30"/>
      <c r="P4333" s="30"/>
    </row>
    <row r="4334" s="35" customFormat="1" customHeight="1" spans="1:16">
      <c r="A4334" s="30"/>
      <c r="B4334" s="38">
        <v>46142</v>
      </c>
      <c r="C4334" s="30" t="s">
        <v>20</v>
      </c>
      <c r="D4334" s="30" t="s">
        <v>429</v>
      </c>
      <c r="E4334" s="30" t="s">
        <v>430</v>
      </c>
      <c r="F4334" s="56">
        <v>48584.9200000001</v>
      </c>
      <c r="G4334" s="30"/>
      <c r="H4334" s="32">
        <v>1042566.66</v>
      </c>
      <c r="I4334" s="30" t="s">
        <v>227</v>
      </c>
      <c r="J4334" s="30"/>
      <c r="K4334" s="30"/>
      <c r="L4334" s="31">
        <v>202605</v>
      </c>
      <c r="M4334" s="30"/>
      <c r="N4334" s="30">
        <v>202604</v>
      </c>
      <c r="O4334" s="30"/>
      <c r="P4334" s="30"/>
    </row>
    <row r="4335" s="35" customFormat="1" customHeight="1" spans="1:16">
      <c r="A4335" s="30"/>
      <c r="B4335" s="38">
        <v>46142</v>
      </c>
      <c r="C4335" s="30" t="s">
        <v>20</v>
      </c>
      <c r="D4335" s="30" t="s">
        <v>429</v>
      </c>
      <c r="E4335" s="30" t="s">
        <v>430</v>
      </c>
      <c r="F4335" s="56">
        <v>36183.29</v>
      </c>
      <c r="G4335" s="30"/>
      <c r="H4335" s="32">
        <v>1078749.95</v>
      </c>
      <c r="I4335" s="30" t="s">
        <v>231</v>
      </c>
      <c r="J4335" s="30"/>
      <c r="K4335" s="30"/>
      <c r="L4335" s="31">
        <v>202605</v>
      </c>
      <c r="M4335" s="30"/>
      <c r="N4335" s="30">
        <v>202604</v>
      </c>
      <c r="O4335" s="30"/>
      <c r="P4335" s="30"/>
    </row>
    <row r="4336" s="35" customFormat="1" customHeight="1" spans="1:16">
      <c r="A4336" s="30"/>
      <c r="B4336" s="38">
        <v>46142</v>
      </c>
      <c r="C4336" s="30" t="s">
        <v>20</v>
      </c>
      <c r="D4336" s="30" t="s">
        <v>429</v>
      </c>
      <c r="E4336" s="30" t="s">
        <v>430</v>
      </c>
      <c r="F4336" s="56">
        <v>28960.71</v>
      </c>
      <c r="G4336" s="30"/>
      <c r="H4336" s="32">
        <v>1107710.66</v>
      </c>
      <c r="I4336" s="30" t="s">
        <v>235</v>
      </c>
      <c r="J4336" s="30"/>
      <c r="K4336" s="30"/>
      <c r="L4336" s="31">
        <v>202605</v>
      </c>
      <c r="M4336" s="30"/>
      <c r="N4336" s="30">
        <v>202604</v>
      </c>
      <c r="O4336" s="30"/>
      <c r="P4336" s="30"/>
    </row>
    <row r="4337" s="35" customFormat="1" customHeight="1" spans="1:16">
      <c r="A4337" s="30"/>
      <c r="B4337" s="38">
        <v>46142</v>
      </c>
      <c r="C4337" s="30" t="s">
        <v>20</v>
      </c>
      <c r="D4337" s="30" t="s">
        <v>429</v>
      </c>
      <c r="E4337" s="30" t="s">
        <v>430</v>
      </c>
      <c r="F4337" s="56">
        <v>16964.99</v>
      </c>
      <c r="G4337" s="30"/>
      <c r="H4337" s="32">
        <v>1124675.65</v>
      </c>
      <c r="I4337" s="30" t="s">
        <v>114</v>
      </c>
      <c r="J4337" s="30"/>
      <c r="K4337" s="30"/>
      <c r="L4337" s="31">
        <v>202605</v>
      </c>
      <c r="M4337" s="30"/>
      <c r="N4337" s="30">
        <v>202604</v>
      </c>
      <c r="O4337" s="30"/>
      <c r="P4337" s="30"/>
    </row>
    <row r="4338" s="35" customFormat="1" customHeight="1" spans="1:16">
      <c r="A4338" s="30"/>
      <c r="B4338" s="38">
        <v>46142</v>
      </c>
      <c r="C4338" s="30" t="s">
        <v>20</v>
      </c>
      <c r="D4338" s="30" t="s">
        <v>429</v>
      </c>
      <c r="E4338" s="30" t="s">
        <v>430</v>
      </c>
      <c r="F4338" s="56">
        <v>21058.26</v>
      </c>
      <c r="G4338" s="30"/>
      <c r="H4338" s="32">
        <v>1145733.91</v>
      </c>
      <c r="I4338" s="30" t="s">
        <v>103</v>
      </c>
      <c r="J4338" s="30"/>
      <c r="K4338" s="30"/>
      <c r="L4338" s="31">
        <v>202605</v>
      </c>
      <c r="M4338" s="30"/>
      <c r="N4338" s="30">
        <v>202604</v>
      </c>
      <c r="O4338" s="30"/>
      <c r="P4338" s="30"/>
    </row>
    <row r="4339" s="35" customFormat="1" customHeight="1" spans="1:16">
      <c r="A4339" s="30"/>
      <c r="B4339" s="38">
        <v>46142</v>
      </c>
      <c r="C4339" s="30" t="s">
        <v>20</v>
      </c>
      <c r="D4339" s="30" t="s">
        <v>429</v>
      </c>
      <c r="E4339" s="30" t="s">
        <v>430</v>
      </c>
      <c r="F4339" s="56">
        <v>24299.24</v>
      </c>
      <c r="G4339" s="30"/>
      <c r="H4339" s="32">
        <v>1170033.15</v>
      </c>
      <c r="I4339" s="30" t="s">
        <v>233</v>
      </c>
      <c r="J4339" s="30"/>
      <c r="K4339" s="30"/>
      <c r="L4339" s="31">
        <v>202605</v>
      </c>
      <c r="M4339" s="30"/>
      <c r="N4339" s="30">
        <v>202604</v>
      </c>
      <c r="O4339" s="30"/>
      <c r="P4339" s="30"/>
    </row>
    <row r="4340" s="35" customFormat="1" customHeight="1" spans="1:16">
      <c r="A4340" s="30"/>
      <c r="B4340" s="38">
        <v>46142</v>
      </c>
      <c r="C4340" s="30" t="s">
        <v>20</v>
      </c>
      <c r="D4340" s="30" t="s">
        <v>429</v>
      </c>
      <c r="E4340" s="30" t="s">
        <v>430</v>
      </c>
      <c r="F4340" s="56">
        <v>11375.5</v>
      </c>
      <c r="G4340" s="30"/>
      <c r="H4340" s="32">
        <v>1181408.65</v>
      </c>
      <c r="I4340" s="30" t="s">
        <v>274</v>
      </c>
      <c r="J4340" s="30"/>
      <c r="K4340" s="30"/>
      <c r="L4340" s="31">
        <v>202605</v>
      </c>
      <c r="M4340" s="30"/>
      <c r="N4340" s="30">
        <v>202604</v>
      </c>
      <c r="O4340" s="30"/>
      <c r="P4340" s="30"/>
    </row>
    <row r="4341" s="35" customFormat="1" customHeight="1" spans="1:16">
      <c r="A4341" s="30"/>
      <c r="B4341" s="38">
        <v>46142</v>
      </c>
      <c r="C4341" s="30" t="s">
        <v>20</v>
      </c>
      <c r="D4341" s="30" t="s">
        <v>429</v>
      </c>
      <c r="E4341" s="30" t="s">
        <v>430</v>
      </c>
      <c r="F4341" s="56">
        <v>15596.37</v>
      </c>
      <c r="G4341" s="30"/>
      <c r="H4341" s="32">
        <v>1197005.02</v>
      </c>
      <c r="I4341" s="30" t="s">
        <v>82</v>
      </c>
      <c r="J4341" s="30"/>
      <c r="K4341" s="30"/>
      <c r="L4341" s="31">
        <v>202605</v>
      </c>
      <c r="M4341" s="30"/>
      <c r="N4341" s="30">
        <v>202604</v>
      </c>
      <c r="O4341" s="30"/>
      <c r="P4341" s="30"/>
    </row>
    <row r="4342" s="35" customFormat="1" customHeight="1" spans="1:16">
      <c r="A4342" s="30"/>
      <c r="B4342" s="38">
        <v>46142</v>
      </c>
      <c r="C4342" s="30" t="s">
        <v>20</v>
      </c>
      <c r="D4342" s="30" t="s">
        <v>429</v>
      </c>
      <c r="E4342" s="30" t="s">
        <v>430</v>
      </c>
      <c r="F4342" s="56">
        <v>23556.91</v>
      </c>
      <c r="G4342" s="30"/>
      <c r="H4342" s="32">
        <v>1220561.93</v>
      </c>
      <c r="I4342" s="30" t="s">
        <v>87</v>
      </c>
      <c r="J4342" s="30"/>
      <c r="K4342" s="30"/>
      <c r="L4342" s="31">
        <v>202605</v>
      </c>
      <c r="M4342" s="30"/>
      <c r="N4342" s="30">
        <v>202604</v>
      </c>
      <c r="O4342" s="30"/>
      <c r="P4342" s="30"/>
    </row>
    <row r="4343" s="35" customFormat="1" customHeight="1" spans="1:16">
      <c r="A4343" s="30"/>
      <c r="B4343" s="38">
        <v>46142</v>
      </c>
      <c r="C4343" s="30" t="s">
        <v>20</v>
      </c>
      <c r="D4343" s="30" t="s">
        <v>429</v>
      </c>
      <c r="E4343" s="30" t="s">
        <v>430</v>
      </c>
      <c r="F4343" s="56">
        <v>22268.77</v>
      </c>
      <c r="G4343" s="30"/>
      <c r="H4343" s="32">
        <v>1242830.7</v>
      </c>
      <c r="I4343" s="30" t="s">
        <v>45</v>
      </c>
      <c r="J4343" s="30"/>
      <c r="K4343" s="30"/>
      <c r="L4343" s="31">
        <v>202605</v>
      </c>
      <c r="M4343" s="30"/>
      <c r="N4343" s="30">
        <v>202604</v>
      </c>
      <c r="O4343" s="30"/>
      <c r="P4343" s="30"/>
    </row>
    <row r="4344" s="35" customFormat="1" customHeight="1" spans="1:16">
      <c r="A4344" s="30"/>
      <c r="B4344" s="38">
        <v>46142</v>
      </c>
      <c r="C4344" s="30" t="s">
        <v>20</v>
      </c>
      <c r="D4344" s="30" t="s">
        <v>429</v>
      </c>
      <c r="E4344" s="30" t="s">
        <v>430</v>
      </c>
      <c r="F4344" s="56">
        <v>10376.7</v>
      </c>
      <c r="G4344" s="30"/>
      <c r="H4344" s="32">
        <v>1253207.4</v>
      </c>
      <c r="I4344" s="30" t="s">
        <v>62</v>
      </c>
      <c r="J4344" s="30"/>
      <c r="K4344" s="30"/>
      <c r="L4344" s="31">
        <v>202605</v>
      </c>
      <c r="M4344" s="30"/>
      <c r="N4344" s="30">
        <v>202604</v>
      </c>
      <c r="O4344" s="30"/>
      <c r="P4344" s="30"/>
    </row>
    <row r="4345" s="35" customFormat="1" customHeight="1" spans="1:16">
      <c r="A4345" s="30"/>
      <c r="B4345" s="38">
        <v>46142</v>
      </c>
      <c r="C4345" s="30" t="s">
        <v>20</v>
      </c>
      <c r="D4345" s="30" t="s">
        <v>429</v>
      </c>
      <c r="E4345" s="30" t="s">
        <v>430</v>
      </c>
      <c r="F4345" s="56">
        <v>23787.11</v>
      </c>
      <c r="G4345" s="30"/>
      <c r="H4345" s="32">
        <v>1276994.51</v>
      </c>
      <c r="I4345" s="30" t="s">
        <v>35</v>
      </c>
      <c r="J4345" s="30"/>
      <c r="K4345" s="30"/>
      <c r="L4345" s="31">
        <v>202605</v>
      </c>
      <c r="M4345" s="30"/>
      <c r="N4345" s="30">
        <v>202604</v>
      </c>
      <c r="O4345" s="30"/>
      <c r="P4345" s="30"/>
    </row>
    <row r="4346" s="35" customFormat="1" customHeight="1" spans="1:16">
      <c r="A4346" s="30"/>
      <c r="B4346" s="38">
        <v>46142</v>
      </c>
      <c r="C4346" s="30" t="s">
        <v>20</v>
      </c>
      <c r="D4346" s="30" t="s">
        <v>429</v>
      </c>
      <c r="E4346" s="30" t="s">
        <v>430</v>
      </c>
      <c r="F4346" s="56">
        <v>47537</v>
      </c>
      <c r="G4346" s="30"/>
      <c r="H4346" s="32">
        <v>1324531.51</v>
      </c>
      <c r="I4346" s="30" t="s">
        <v>41</v>
      </c>
      <c r="J4346" s="30"/>
      <c r="K4346" s="30"/>
      <c r="L4346" s="31">
        <v>202605</v>
      </c>
      <c r="M4346" s="30"/>
      <c r="N4346" s="30">
        <v>202604</v>
      </c>
      <c r="O4346" s="30"/>
      <c r="P4346" s="30"/>
    </row>
    <row r="4347" s="35" customFormat="1" customHeight="1" spans="1:16">
      <c r="A4347" s="30"/>
      <c r="B4347" s="38">
        <v>46142</v>
      </c>
      <c r="C4347" s="30" t="s">
        <v>20</v>
      </c>
      <c r="D4347" s="30" t="s">
        <v>429</v>
      </c>
      <c r="E4347" s="30" t="s">
        <v>430</v>
      </c>
      <c r="F4347" s="56">
        <v>88413.25</v>
      </c>
      <c r="G4347" s="30"/>
      <c r="H4347" s="32">
        <v>1412944.76</v>
      </c>
      <c r="I4347" s="30" t="s">
        <v>43</v>
      </c>
      <c r="J4347" s="30"/>
      <c r="K4347" s="30"/>
      <c r="L4347" s="31">
        <v>202605</v>
      </c>
      <c r="M4347" s="30"/>
      <c r="N4347" s="30">
        <v>202604</v>
      </c>
      <c r="O4347" s="30"/>
      <c r="P4347" s="30"/>
    </row>
    <row r="4348" s="35" customFormat="1" customHeight="1" spans="1:16">
      <c r="A4348" s="30"/>
      <c r="B4348" s="38">
        <v>46142</v>
      </c>
      <c r="C4348" s="30" t="s">
        <v>20</v>
      </c>
      <c r="D4348" s="30" t="s">
        <v>429</v>
      </c>
      <c r="E4348" s="30" t="s">
        <v>430</v>
      </c>
      <c r="F4348" s="56">
        <v>32247.16</v>
      </c>
      <c r="G4348" s="30"/>
      <c r="H4348" s="32">
        <v>1445191.92</v>
      </c>
      <c r="I4348" s="30" t="s">
        <v>60</v>
      </c>
      <c r="J4348" s="30"/>
      <c r="K4348" s="30"/>
      <c r="L4348" s="31">
        <v>202605</v>
      </c>
      <c r="M4348" s="30"/>
      <c r="N4348" s="30">
        <v>202604</v>
      </c>
      <c r="O4348" s="30"/>
      <c r="P4348" s="30"/>
    </row>
    <row r="4349" s="35" customFormat="1" customHeight="1" spans="1:16">
      <c r="A4349" s="30"/>
      <c r="B4349" s="38">
        <v>46142</v>
      </c>
      <c r="C4349" s="30" t="s">
        <v>20</v>
      </c>
      <c r="D4349" s="30" t="s">
        <v>429</v>
      </c>
      <c r="E4349" s="30" t="s">
        <v>430</v>
      </c>
      <c r="F4349" s="56">
        <v>27477.85</v>
      </c>
      <c r="G4349" s="30"/>
      <c r="H4349" s="32">
        <v>1472669.77</v>
      </c>
      <c r="I4349" s="30" t="s">
        <v>37</v>
      </c>
      <c r="J4349" s="30"/>
      <c r="K4349" s="30"/>
      <c r="L4349" s="31">
        <v>202605</v>
      </c>
      <c r="M4349" s="30"/>
      <c r="N4349" s="30">
        <v>202604</v>
      </c>
      <c r="O4349" s="30"/>
      <c r="P4349" s="30"/>
    </row>
    <row r="4350" s="35" customFormat="1" customHeight="1" spans="1:16">
      <c r="A4350" s="30"/>
      <c r="B4350" s="38">
        <v>46142</v>
      </c>
      <c r="C4350" s="30" t="s">
        <v>20</v>
      </c>
      <c r="D4350" s="30" t="s">
        <v>429</v>
      </c>
      <c r="E4350" s="30" t="s">
        <v>430</v>
      </c>
      <c r="F4350" s="56">
        <v>41133.21</v>
      </c>
      <c r="G4350" s="30"/>
      <c r="H4350" s="32">
        <v>1513802.98</v>
      </c>
      <c r="I4350" s="30" t="s">
        <v>39</v>
      </c>
      <c r="J4350" s="30"/>
      <c r="K4350" s="30"/>
      <c r="L4350" s="31">
        <v>202605</v>
      </c>
      <c r="M4350" s="30"/>
      <c r="N4350" s="30">
        <v>202604</v>
      </c>
      <c r="O4350" s="30"/>
      <c r="P4350" s="30"/>
    </row>
    <row r="4351" s="35" customFormat="1" customHeight="1" spans="1:16">
      <c r="A4351" s="30"/>
      <c r="B4351" s="38">
        <v>46142</v>
      </c>
      <c r="C4351" s="30" t="s">
        <v>20</v>
      </c>
      <c r="D4351" s="30" t="s">
        <v>429</v>
      </c>
      <c r="E4351" s="30" t="s">
        <v>430</v>
      </c>
      <c r="F4351" s="56">
        <v>12229.92</v>
      </c>
      <c r="G4351" s="30"/>
      <c r="H4351" s="32">
        <v>1526032.9</v>
      </c>
      <c r="I4351" s="30" t="s">
        <v>264</v>
      </c>
      <c r="J4351" s="30"/>
      <c r="K4351" s="30"/>
      <c r="L4351" s="31">
        <v>202605</v>
      </c>
      <c r="M4351" s="30"/>
      <c r="N4351" s="30">
        <v>202604</v>
      </c>
      <c r="O4351" s="30"/>
      <c r="P4351" s="30"/>
    </row>
    <row r="4352" s="35" customFormat="1" customHeight="1" spans="1:16">
      <c r="A4352" s="30"/>
      <c r="B4352" s="38">
        <v>46119</v>
      </c>
      <c r="C4352" s="30" t="s">
        <v>20</v>
      </c>
      <c r="D4352" s="30" t="s">
        <v>429</v>
      </c>
      <c r="E4352" s="30" t="s">
        <v>978</v>
      </c>
      <c r="F4352" s="56"/>
      <c r="G4352" s="30">
        <v>250000</v>
      </c>
      <c r="H4352" s="32">
        <v>1276032.9</v>
      </c>
      <c r="I4352" s="30"/>
      <c r="J4352" s="30"/>
      <c r="K4352" s="30"/>
      <c r="L4352" s="31">
        <v>202604</v>
      </c>
      <c r="M4352" s="30"/>
      <c r="N4352" s="30">
        <v>202604</v>
      </c>
      <c r="O4352" s="30"/>
      <c r="P4352" s="30"/>
    </row>
    <row r="4353" s="35" customFormat="1" customHeight="1" spans="1:16">
      <c r="A4353" s="30"/>
      <c r="B4353" s="38">
        <v>46125</v>
      </c>
      <c r="C4353" s="30" t="s">
        <v>20</v>
      </c>
      <c r="D4353" s="30" t="s">
        <v>429</v>
      </c>
      <c r="E4353" s="30" t="s">
        <v>978</v>
      </c>
      <c r="F4353" s="56"/>
      <c r="G4353" s="30">
        <v>250000</v>
      </c>
      <c r="H4353" s="32">
        <v>1026032.9</v>
      </c>
      <c r="I4353" s="30"/>
      <c r="J4353" s="30"/>
      <c r="K4353" s="30"/>
      <c r="L4353" s="31">
        <v>202604</v>
      </c>
      <c r="M4353" s="30"/>
      <c r="N4353" s="30">
        <v>202604</v>
      </c>
      <c r="O4353" s="30"/>
      <c r="P4353" s="30"/>
    </row>
    <row r="4354" s="35" customFormat="1" customHeight="1" spans="1:16">
      <c r="A4354" s="30"/>
      <c r="B4354" s="38">
        <v>46126</v>
      </c>
      <c r="C4354" s="30" t="s">
        <v>20</v>
      </c>
      <c r="D4354" s="30" t="s">
        <v>429</v>
      </c>
      <c r="E4354" s="30" t="s">
        <v>978</v>
      </c>
      <c r="F4354" s="56"/>
      <c r="G4354" s="57">
        <v>180000</v>
      </c>
      <c r="H4354" s="32">
        <v>846032.900000002</v>
      </c>
      <c r="I4354" s="30"/>
      <c r="J4354" s="30"/>
      <c r="K4354" s="30"/>
      <c r="L4354" s="31">
        <v>202604</v>
      </c>
      <c r="M4354" s="30"/>
      <c r="N4354" s="30">
        <v>202604</v>
      </c>
      <c r="O4354" s="30"/>
      <c r="P4354" s="30"/>
    </row>
    <row r="4355" s="35" customFormat="1" customHeight="1" spans="1:16">
      <c r="A4355" s="30"/>
      <c r="B4355" s="38">
        <v>46128</v>
      </c>
      <c r="C4355" s="30" t="s">
        <v>20</v>
      </c>
      <c r="D4355" s="30" t="s">
        <v>429</v>
      </c>
      <c r="E4355" s="30" t="s">
        <v>978</v>
      </c>
      <c r="F4355" s="56"/>
      <c r="G4355" s="30">
        <v>70000</v>
      </c>
      <c r="H4355" s="32">
        <v>776032.900000002</v>
      </c>
      <c r="I4355" s="30"/>
      <c r="J4355" s="30"/>
      <c r="K4355" s="30"/>
      <c r="L4355" s="31">
        <v>202604</v>
      </c>
      <c r="M4355" s="30"/>
      <c r="N4355" s="30">
        <v>202604</v>
      </c>
      <c r="O4355" s="30"/>
      <c r="P4355" s="30"/>
    </row>
    <row r="4356" s="35" customFormat="1" customHeight="1" spans="1:16">
      <c r="A4356" s="30"/>
      <c r="B4356" s="38">
        <v>46131</v>
      </c>
      <c r="C4356" s="30" t="s">
        <v>20</v>
      </c>
      <c r="D4356" s="30" t="s">
        <v>429</v>
      </c>
      <c r="E4356" s="30" t="s">
        <v>978</v>
      </c>
      <c r="F4356" s="56"/>
      <c r="G4356" s="30">
        <v>44000</v>
      </c>
      <c r="H4356" s="32">
        <v>732032.900000002</v>
      </c>
      <c r="I4356" s="30"/>
      <c r="J4356" s="30"/>
      <c r="K4356" s="30"/>
      <c r="L4356" s="31">
        <v>202604</v>
      </c>
      <c r="M4356" s="30"/>
      <c r="N4356" s="30">
        <v>202604</v>
      </c>
      <c r="O4356" s="30"/>
      <c r="P4356" s="30"/>
    </row>
    <row r="4357" s="35" customFormat="1" customHeight="1" spans="1:16">
      <c r="A4357" s="30"/>
      <c r="B4357" s="38">
        <v>46132</v>
      </c>
      <c r="C4357" s="30" t="s">
        <v>20</v>
      </c>
      <c r="D4357" s="30" t="s">
        <v>429</v>
      </c>
      <c r="E4357" s="30" t="s">
        <v>978</v>
      </c>
      <c r="F4357" s="56"/>
      <c r="G4357" s="30">
        <v>111000</v>
      </c>
      <c r="H4357" s="32">
        <v>621032.900000002</v>
      </c>
      <c r="I4357" s="30"/>
      <c r="J4357" s="30"/>
      <c r="K4357" s="30"/>
      <c r="L4357" s="31">
        <v>202604</v>
      </c>
      <c r="M4357" s="30"/>
      <c r="N4357" s="30">
        <v>202604</v>
      </c>
      <c r="O4357" s="30"/>
      <c r="P4357" s="30"/>
    </row>
    <row r="4358" s="35" customFormat="1" customHeight="1" spans="1:16">
      <c r="A4358" s="30"/>
      <c r="B4358" s="38">
        <v>46141</v>
      </c>
      <c r="C4358" s="30" t="s">
        <v>20</v>
      </c>
      <c r="D4358" s="30" t="s">
        <v>429</v>
      </c>
      <c r="E4358" s="30" t="s">
        <v>978</v>
      </c>
      <c r="F4358" s="56"/>
      <c r="G4358" s="30">
        <v>200000</v>
      </c>
      <c r="H4358" s="32">
        <v>421032.900000002</v>
      </c>
      <c r="I4358" s="30"/>
      <c r="J4358" s="30"/>
      <c r="K4358" s="30"/>
      <c r="L4358" s="31">
        <v>202604</v>
      </c>
      <c r="M4358" s="30"/>
      <c r="N4358" s="30">
        <v>202604</v>
      </c>
      <c r="O4358" s="30"/>
      <c r="P4358" s="30"/>
    </row>
    <row r="4359" s="35" customFormat="1" customHeight="1" spans="1:16">
      <c r="A4359" s="30"/>
      <c r="B4359" s="38">
        <v>46173</v>
      </c>
      <c r="C4359" s="30" t="s">
        <v>20</v>
      </c>
      <c r="D4359" s="30" t="s">
        <v>429</v>
      </c>
      <c r="E4359" s="30" t="s">
        <v>430</v>
      </c>
      <c r="F4359" s="56">
        <v>24279.15</v>
      </c>
      <c r="G4359" s="30"/>
      <c r="H4359" s="32">
        <v>445312.050000003</v>
      </c>
      <c r="I4359" s="30" t="s">
        <v>80</v>
      </c>
      <c r="J4359" s="30"/>
      <c r="K4359" s="30"/>
      <c r="L4359" s="31">
        <v>202606</v>
      </c>
      <c r="M4359" s="30"/>
      <c r="N4359" s="30">
        <v>202605</v>
      </c>
      <c r="O4359" s="30"/>
      <c r="P4359" s="30"/>
    </row>
    <row r="4360" s="35" customFormat="1" customHeight="1" spans="1:16">
      <c r="A4360" s="30"/>
      <c r="B4360" s="38">
        <v>46173</v>
      </c>
      <c r="C4360" s="30" t="s">
        <v>20</v>
      </c>
      <c r="D4360" s="30" t="s">
        <v>429</v>
      </c>
      <c r="E4360" s="30" t="s">
        <v>430</v>
      </c>
      <c r="F4360" s="56">
        <v>99405.3600000001</v>
      </c>
      <c r="G4360" s="30"/>
      <c r="H4360" s="32">
        <v>544717.410000003</v>
      </c>
      <c r="I4360" s="30" t="s">
        <v>43</v>
      </c>
      <c r="J4360" s="30"/>
      <c r="K4360" s="30"/>
      <c r="L4360" s="31">
        <v>202606</v>
      </c>
      <c r="M4360" s="30"/>
      <c r="N4360" s="30">
        <v>202605</v>
      </c>
      <c r="O4360" s="30"/>
      <c r="P4360" s="30"/>
    </row>
    <row r="4361" s="35" customFormat="1" customHeight="1" spans="1:16">
      <c r="A4361" s="30"/>
      <c r="B4361" s="38">
        <v>46173</v>
      </c>
      <c r="C4361" s="30" t="s">
        <v>20</v>
      </c>
      <c r="D4361" s="30" t="s">
        <v>429</v>
      </c>
      <c r="E4361" s="30" t="s">
        <v>430</v>
      </c>
      <c r="F4361" s="56">
        <v>7997.23</v>
      </c>
      <c r="G4361" s="30"/>
      <c r="H4361" s="32">
        <v>552714.640000003</v>
      </c>
      <c r="I4361" s="30" t="s">
        <v>66</v>
      </c>
      <c r="J4361" s="30"/>
      <c r="K4361" s="30"/>
      <c r="L4361" s="31">
        <v>202606</v>
      </c>
      <c r="M4361" s="30"/>
      <c r="N4361" s="30">
        <v>202605</v>
      </c>
      <c r="O4361" s="30"/>
      <c r="P4361" s="30"/>
    </row>
    <row r="4362" s="35" customFormat="1" customHeight="1" spans="1:16">
      <c r="A4362" s="30"/>
      <c r="B4362" s="38">
        <v>46173</v>
      </c>
      <c r="C4362" s="30" t="s">
        <v>20</v>
      </c>
      <c r="D4362" s="30" t="s">
        <v>429</v>
      </c>
      <c r="E4362" s="30" t="s">
        <v>430</v>
      </c>
      <c r="F4362" s="56">
        <v>3891.92</v>
      </c>
      <c r="G4362" s="30"/>
      <c r="H4362" s="32">
        <v>556606.560000003</v>
      </c>
      <c r="I4362" s="30" t="s">
        <v>56</v>
      </c>
      <c r="J4362" s="30"/>
      <c r="K4362" s="30"/>
      <c r="L4362" s="31">
        <v>202606</v>
      </c>
      <c r="M4362" s="30"/>
      <c r="N4362" s="30">
        <v>202605</v>
      </c>
      <c r="O4362" s="30"/>
      <c r="P4362" s="30"/>
    </row>
    <row r="4363" s="35" customFormat="1" customHeight="1" spans="1:16">
      <c r="A4363" s="30"/>
      <c r="B4363" s="38">
        <v>46173</v>
      </c>
      <c r="C4363" s="30" t="s">
        <v>20</v>
      </c>
      <c r="D4363" s="30" t="s">
        <v>429</v>
      </c>
      <c r="E4363" s="30" t="s">
        <v>430</v>
      </c>
      <c r="F4363" s="56">
        <v>17238.67</v>
      </c>
      <c r="G4363" s="30"/>
      <c r="H4363" s="32">
        <v>573845.230000003</v>
      </c>
      <c r="I4363" s="30" t="s">
        <v>52</v>
      </c>
      <c r="J4363" s="30"/>
      <c r="K4363" s="30"/>
      <c r="L4363" s="31">
        <v>202606</v>
      </c>
      <c r="M4363" s="30"/>
      <c r="N4363" s="30">
        <v>202605</v>
      </c>
      <c r="O4363" s="30"/>
      <c r="P4363" s="30"/>
    </row>
    <row r="4364" s="35" customFormat="1" customHeight="1" spans="1:16">
      <c r="A4364" s="30"/>
      <c r="B4364" s="38">
        <v>46173</v>
      </c>
      <c r="C4364" s="30" t="s">
        <v>20</v>
      </c>
      <c r="D4364" s="30" t="s">
        <v>429</v>
      </c>
      <c r="E4364" s="30" t="s">
        <v>430</v>
      </c>
      <c r="F4364" s="56">
        <v>33904.99</v>
      </c>
      <c r="G4364" s="30"/>
      <c r="H4364" s="32">
        <v>607750.220000003</v>
      </c>
      <c r="I4364" s="30" t="s">
        <v>99</v>
      </c>
      <c r="J4364" s="30"/>
      <c r="K4364" s="30"/>
      <c r="L4364" s="31">
        <v>202606</v>
      </c>
      <c r="M4364" s="30"/>
      <c r="N4364" s="30">
        <v>202605</v>
      </c>
      <c r="O4364" s="30"/>
      <c r="P4364" s="30"/>
    </row>
    <row r="4365" s="35" customFormat="1" customHeight="1" spans="1:16">
      <c r="A4365" s="30"/>
      <c r="B4365" s="38">
        <v>46173</v>
      </c>
      <c r="C4365" s="30" t="s">
        <v>20</v>
      </c>
      <c r="D4365" s="30" t="s">
        <v>429</v>
      </c>
      <c r="E4365" s="30" t="s">
        <v>430</v>
      </c>
      <c r="F4365" s="56">
        <v>30413.09</v>
      </c>
      <c r="G4365" s="30"/>
      <c r="H4365" s="32">
        <v>638163.310000003</v>
      </c>
      <c r="I4365" s="30" t="s">
        <v>74</v>
      </c>
      <c r="J4365" s="30"/>
      <c r="K4365" s="30"/>
      <c r="L4365" s="31">
        <v>202606</v>
      </c>
      <c r="M4365" s="30"/>
      <c r="N4365" s="30">
        <v>202605</v>
      </c>
      <c r="O4365" s="30"/>
      <c r="P4365" s="30"/>
    </row>
    <row r="4366" s="35" customFormat="1" customHeight="1" spans="1:16">
      <c r="A4366" s="30"/>
      <c r="B4366" s="38">
        <v>46173</v>
      </c>
      <c r="C4366" s="30" t="s">
        <v>20</v>
      </c>
      <c r="D4366" s="30" t="s">
        <v>429</v>
      </c>
      <c r="E4366" s="30" t="s">
        <v>430</v>
      </c>
      <c r="F4366" s="56">
        <v>59537.32</v>
      </c>
      <c r="G4366" s="30"/>
      <c r="H4366" s="32">
        <v>697700.630000004</v>
      </c>
      <c r="I4366" s="30" t="s">
        <v>78</v>
      </c>
      <c r="J4366" s="30"/>
      <c r="K4366" s="30"/>
      <c r="L4366" s="31">
        <v>202606</v>
      </c>
      <c r="M4366" s="30"/>
      <c r="N4366" s="30">
        <v>202605</v>
      </c>
      <c r="O4366" s="30"/>
      <c r="P4366" s="30"/>
    </row>
    <row r="4367" s="35" customFormat="1" customHeight="1" spans="1:16">
      <c r="A4367" s="30"/>
      <c r="B4367" s="38">
        <v>46173</v>
      </c>
      <c r="C4367" s="30" t="s">
        <v>20</v>
      </c>
      <c r="D4367" s="30" t="s">
        <v>429</v>
      </c>
      <c r="E4367" s="30" t="s">
        <v>430</v>
      </c>
      <c r="F4367" s="56">
        <v>30903.16</v>
      </c>
      <c r="G4367" s="30"/>
      <c r="H4367" s="32">
        <v>728603.790000004</v>
      </c>
      <c r="I4367" s="30" t="s">
        <v>191</v>
      </c>
      <c r="J4367" s="30"/>
      <c r="K4367" s="30"/>
      <c r="L4367" s="31">
        <v>202606</v>
      </c>
      <c r="M4367" s="30"/>
      <c r="N4367" s="30">
        <v>202605</v>
      </c>
      <c r="O4367" s="30"/>
      <c r="P4367" s="30"/>
    </row>
    <row r="4368" s="35" customFormat="1" customHeight="1" spans="1:16">
      <c r="A4368" s="30"/>
      <c r="B4368" s="38">
        <v>46173</v>
      </c>
      <c r="C4368" s="30" t="s">
        <v>20</v>
      </c>
      <c r="D4368" s="30" t="s">
        <v>429</v>
      </c>
      <c r="E4368" s="30" t="s">
        <v>430</v>
      </c>
      <c r="F4368" s="56">
        <v>72193.4900000002</v>
      </c>
      <c r="G4368" s="30"/>
      <c r="H4368" s="32">
        <v>800797.280000004</v>
      </c>
      <c r="I4368" s="30" t="s">
        <v>84</v>
      </c>
      <c r="J4368" s="30"/>
      <c r="K4368" s="30"/>
      <c r="L4368" s="31">
        <v>202606</v>
      </c>
      <c r="M4368" s="30"/>
      <c r="N4368" s="30">
        <v>202605</v>
      </c>
      <c r="O4368" s="30"/>
      <c r="P4368" s="30"/>
    </row>
    <row r="4369" s="35" customFormat="1" customHeight="1" spans="1:16">
      <c r="A4369" s="30"/>
      <c r="B4369" s="38">
        <v>46173</v>
      </c>
      <c r="C4369" s="30" t="s">
        <v>20</v>
      </c>
      <c r="D4369" s="30" t="s">
        <v>429</v>
      </c>
      <c r="E4369" s="30" t="s">
        <v>430</v>
      </c>
      <c r="F4369" s="56">
        <v>12673.23</v>
      </c>
      <c r="G4369" s="30"/>
      <c r="H4369" s="32">
        <v>813470.510000004</v>
      </c>
      <c r="I4369" s="30" t="s">
        <v>196</v>
      </c>
      <c r="J4369" s="30"/>
      <c r="K4369" s="30"/>
      <c r="L4369" s="31">
        <v>202606</v>
      </c>
      <c r="M4369" s="30"/>
      <c r="N4369" s="30">
        <v>202605</v>
      </c>
      <c r="O4369" s="30"/>
      <c r="P4369" s="30"/>
    </row>
    <row r="4370" s="35" customFormat="1" customHeight="1" spans="1:16">
      <c r="A4370" s="30"/>
      <c r="B4370" s="38">
        <v>46173</v>
      </c>
      <c r="C4370" s="30" t="s">
        <v>20</v>
      </c>
      <c r="D4370" s="30" t="s">
        <v>429</v>
      </c>
      <c r="E4370" s="30" t="s">
        <v>430</v>
      </c>
      <c r="F4370" s="56">
        <v>30920.38</v>
      </c>
      <c r="G4370" s="30"/>
      <c r="H4370" s="32">
        <v>844390.890000004</v>
      </c>
      <c r="I4370" s="30" t="s">
        <v>109</v>
      </c>
      <c r="J4370" s="30"/>
      <c r="K4370" s="30"/>
      <c r="L4370" s="31">
        <v>202606</v>
      </c>
      <c r="M4370" s="30"/>
      <c r="N4370" s="30">
        <v>202605</v>
      </c>
      <c r="O4370" s="30"/>
      <c r="P4370" s="30"/>
    </row>
    <row r="4371" s="35" customFormat="1" customHeight="1" spans="1:16">
      <c r="A4371" s="30"/>
      <c r="B4371" s="38">
        <v>46173</v>
      </c>
      <c r="C4371" s="30" t="s">
        <v>20</v>
      </c>
      <c r="D4371" s="30" t="s">
        <v>429</v>
      </c>
      <c r="E4371" s="30" t="s">
        <v>430</v>
      </c>
      <c r="F4371" s="56">
        <v>47703.25</v>
      </c>
      <c r="G4371" s="30"/>
      <c r="H4371" s="32">
        <v>892094.140000004</v>
      </c>
      <c r="I4371" s="30" t="s">
        <v>101</v>
      </c>
      <c r="J4371" s="30"/>
      <c r="K4371" s="30"/>
      <c r="L4371" s="31">
        <v>202606</v>
      </c>
      <c r="M4371" s="30"/>
      <c r="N4371" s="30">
        <v>202605</v>
      </c>
      <c r="O4371" s="30"/>
      <c r="P4371" s="30"/>
    </row>
    <row r="4372" s="35" customFormat="1" customHeight="1" spans="1:16">
      <c r="A4372" s="30"/>
      <c r="B4372" s="38">
        <v>46173</v>
      </c>
      <c r="C4372" s="30" t="s">
        <v>20</v>
      </c>
      <c r="D4372" s="30" t="s">
        <v>429</v>
      </c>
      <c r="E4372" s="30" t="s">
        <v>430</v>
      </c>
      <c r="F4372" s="56">
        <v>870.21</v>
      </c>
      <c r="G4372" s="30"/>
      <c r="H4372" s="32">
        <v>892964.350000004</v>
      </c>
      <c r="I4372" s="30" t="s">
        <v>534</v>
      </c>
      <c r="J4372" s="30"/>
      <c r="K4372" s="30"/>
      <c r="L4372" s="31">
        <v>202606</v>
      </c>
      <c r="M4372" s="30"/>
      <c r="N4372" s="30">
        <v>202605</v>
      </c>
      <c r="O4372" s="30"/>
      <c r="P4372" s="30"/>
    </row>
    <row r="4373" s="35" customFormat="1" customHeight="1" spans="1:16">
      <c r="A4373" s="30"/>
      <c r="B4373" s="38">
        <v>46173</v>
      </c>
      <c r="C4373" s="30" t="s">
        <v>20</v>
      </c>
      <c r="D4373" s="30" t="s">
        <v>429</v>
      </c>
      <c r="E4373" s="30" t="s">
        <v>430</v>
      </c>
      <c r="F4373" s="56">
        <v>24661.76</v>
      </c>
      <c r="G4373" s="30"/>
      <c r="H4373" s="32">
        <v>917626.110000004</v>
      </c>
      <c r="I4373" s="30" t="s">
        <v>91</v>
      </c>
      <c r="J4373" s="30"/>
      <c r="K4373" s="30"/>
      <c r="L4373" s="31">
        <v>202606</v>
      </c>
      <c r="M4373" s="30"/>
      <c r="N4373" s="30">
        <v>202605</v>
      </c>
      <c r="O4373" s="30"/>
      <c r="P4373" s="30"/>
    </row>
    <row r="4374" s="35" customFormat="1" customHeight="1" spans="1:16">
      <c r="A4374" s="30"/>
      <c r="B4374" s="38">
        <v>46173</v>
      </c>
      <c r="C4374" s="30" t="s">
        <v>20</v>
      </c>
      <c r="D4374" s="30" t="s">
        <v>429</v>
      </c>
      <c r="E4374" s="30" t="s">
        <v>430</v>
      </c>
      <c r="F4374" s="56">
        <v>48343.27</v>
      </c>
      <c r="G4374" s="30"/>
      <c r="H4374" s="32">
        <v>965969.380000004</v>
      </c>
      <c r="I4374" s="30" t="s">
        <v>205</v>
      </c>
      <c r="J4374" s="30"/>
      <c r="K4374" s="30"/>
      <c r="L4374" s="31">
        <v>202606</v>
      </c>
      <c r="M4374" s="30"/>
      <c r="N4374" s="30">
        <v>202605</v>
      </c>
      <c r="O4374" s="30"/>
      <c r="P4374" s="30"/>
    </row>
    <row r="4375" s="35" customFormat="1" customHeight="1" spans="1:16">
      <c r="A4375" s="30"/>
      <c r="B4375" s="38">
        <v>46173</v>
      </c>
      <c r="C4375" s="30" t="s">
        <v>20</v>
      </c>
      <c r="D4375" s="30" t="s">
        <v>429</v>
      </c>
      <c r="E4375" s="30" t="s">
        <v>430</v>
      </c>
      <c r="F4375" s="56">
        <v>29969.07</v>
      </c>
      <c r="G4375" s="30"/>
      <c r="H4375" s="32">
        <v>995938.450000004</v>
      </c>
      <c r="I4375" s="30" t="s">
        <v>64</v>
      </c>
      <c r="J4375" s="30"/>
      <c r="K4375" s="30"/>
      <c r="L4375" s="31">
        <v>202606</v>
      </c>
      <c r="M4375" s="30"/>
      <c r="N4375" s="30">
        <v>202605</v>
      </c>
      <c r="O4375" s="30"/>
      <c r="P4375" s="30"/>
    </row>
    <row r="4376" s="35" customFormat="1" customHeight="1" spans="1:16">
      <c r="A4376" s="30"/>
      <c r="B4376" s="38">
        <v>46173</v>
      </c>
      <c r="C4376" s="30" t="s">
        <v>20</v>
      </c>
      <c r="D4376" s="30" t="s">
        <v>429</v>
      </c>
      <c r="E4376" s="30" t="s">
        <v>430</v>
      </c>
      <c r="F4376" s="56">
        <v>49579.53</v>
      </c>
      <c r="G4376" s="30"/>
      <c r="H4376" s="32">
        <v>1045517.98</v>
      </c>
      <c r="I4376" s="30" t="s">
        <v>58</v>
      </c>
      <c r="J4376" s="30"/>
      <c r="K4376" s="30"/>
      <c r="L4376" s="31">
        <v>202606</v>
      </c>
      <c r="M4376" s="30"/>
      <c r="N4376" s="30">
        <v>202605</v>
      </c>
      <c r="O4376" s="30"/>
      <c r="P4376" s="30"/>
    </row>
    <row r="4377" s="35" customFormat="1" customHeight="1" spans="1:16">
      <c r="A4377" s="30"/>
      <c r="B4377" s="38">
        <v>46173</v>
      </c>
      <c r="C4377" s="30" t="s">
        <v>20</v>
      </c>
      <c r="D4377" s="30" t="s">
        <v>429</v>
      </c>
      <c r="E4377" s="30" t="s">
        <v>430</v>
      </c>
      <c r="F4377" s="56">
        <v>26320.32</v>
      </c>
      <c r="G4377" s="30"/>
      <c r="H4377" s="32">
        <v>1071838.3</v>
      </c>
      <c r="I4377" s="30" t="s">
        <v>213</v>
      </c>
      <c r="J4377" s="30"/>
      <c r="K4377" s="30"/>
      <c r="L4377" s="31">
        <v>202606</v>
      </c>
      <c r="M4377" s="30"/>
      <c r="N4377" s="30">
        <v>202605</v>
      </c>
      <c r="O4377" s="30"/>
      <c r="P4377" s="30"/>
    </row>
    <row r="4378" s="35" customFormat="1" customHeight="1" spans="1:16">
      <c r="A4378" s="30"/>
      <c r="B4378" s="38">
        <v>46173</v>
      </c>
      <c r="C4378" s="30" t="s">
        <v>20</v>
      </c>
      <c r="D4378" s="30" t="s">
        <v>429</v>
      </c>
      <c r="E4378" s="30" t="s">
        <v>430</v>
      </c>
      <c r="F4378" s="56">
        <v>17154.53</v>
      </c>
      <c r="G4378" s="30"/>
      <c r="H4378" s="32">
        <v>1088992.83</v>
      </c>
      <c r="I4378" s="30" t="s">
        <v>216</v>
      </c>
      <c r="J4378" s="30"/>
      <c r="K4378" s="30"/>
      <c r="L4378" s="31">
        <v>202606</v>
      </c>
      <c r="M4378" s="30"/>
      <c r="N4378" s="30">
        <v>202605</v>
      </c>
      <c r="O4378" s="30"/>
      <c r="P4378" s="30"/>
    </row>
    <row r="4379" s="35" customFormat="1" customHeight="1" spans="1:16">
      <c r="A4379" s="30"/>
      <c r="B4379" s="38">
        <v>46173</v>
      </c>
      <c r="C4379" s="30" t="s">
        <v>20</v>
      </c>
      <c r="D4379" s="30" t="s">
        <v>429</v>
      </c>
      <c r="E4379" s="30" t="s">
        <v>430</v>
      </c>
      <c r="F4379" s="56">
        <v>24794.04</v>
      </c>
      <c r="G4379" s="30"/>
      <c r="H4379" s="32">
        <v>1113786.87</v>
      </c>
      <c r="I4379" s="30" t="s">
        <v>107</v>
      </c>
      <c r="J4379" s="30"/>
      <c r="K4379" s="30"/>
      <c r="L4379" s="31">
        <v>202606</v>
      </c>
      <c r="M4379" s="30"/>
      <c r="N4379" s="30">
        <v>202605</v>
      </c>
      <c r="O4379" s="30"/>
      <c r="P4379" s="30"/>
    </row>
    <row r="4380" s="35" customFormat="1" customHeight="1" spans="1:16">
      <c r="A4380" s="30"/>
      <c r="B4380" s="38">
        <v>46173</v>
      </c>
      <c r="C4380" s="30" t="s">
        <v>20</v>
      </c>
      <c r="D4380" s="30" t="s">
        <v>429</v>
      </c>
      <c r="E4380" s="30" t="s">
        <v>430</v>
      </c>
      <c r="F4380" s="56">
        <v>17642.02</v>
      </c>
      <c r="G4380" s="30"/>
      <c r="H4380" s="32">
        <v>1131428.89</v>
      </c>
      <c r="I4380" s="30" t="s">
        <v>219</v>
      </c>
      <c r="J4380" s="30"/>
      <c r="K4380" s="30"/>
      <c r="L4380" s="31">
        <v>202606</v>
      </c>
      <c r="M4380" s="30"/>
      <c r="N4380" s="30">
        <v>202605</v>
      </c>
      <c r="O4380" s="30"/>
      <c r="P4380" s="30"/>
    </row>
    <row r="4381" s="35" customFormat="1" customHeight="1" spans="1:16">
      <c r="A4381" s="30"/>
      <c r="B4381" s="38">
        <v>46173</v>
      </c>
      <c r="C4381" s="30" t="s">
        <v>20</v>
      </c>
      <c r="D4381" s="30" t="s">
        <v>429</v>
      </c>
      <c r="E4381" s="30" t="s">
        <v>430</v>
      </c>
      <c r="F4381" s="56">
        <v>22777.69</v>
      </c>
      <c r="G4381" s="30"/>
      <c r="H4381" s="32">
        <v>1154206.58</v>
      </c>
      <c r="I4381" s="30" t="s">
        <v>76</v>
      </c>
      <c r="J4381" s="30"/>
      <c r="K4381" s="30"/>
      <c r="L4381" s="31">
        <v>202606</v>
      </c>
      <c r="M4381" s="30"/>
      <c r="N4381" s="30">
        <v>202605</v>
      </c>
      <c r="O4381" s="30"/>
      <c r="P4381" s="30"/>
    </row>
    <row r="4382" s="35" customFormat="1" customHeight="1" spans="1:16">
      <c r="A4382" s="30"/>
      <c r="B4382" s="38">
        <v>46173</v>
      </c>
      <c r="C4382" s="30" t="s">
        <v>20</v>
      </c>
      <c r="D4382" s="30" t="s">
        <v>429</v>
      </c>
      <c r="E4382" s="30" t="s">
        <v>430</v>
      </c>
      <c r="F4382" s="56">
        <v>22652</v>
      </c>
      <c r="G4382" s="30"/>
      <c r="H4382" s="32">
        <v>1176858.58</v>
      </c>
      <c r="I4382" s="30" t="s">
        <v>221</v>
      </c>
      <c r="J4382" s="30"/>
      <c r="K4382" s="30"/>
      <c r="L4382" s="31">
        <v>202606</v>
      </c>
      <c r="M4382" s="30"/>
      <c r="N4382" s="30">
        <v>202605</v>
      </c>
      <c r="O4382" s="30"/>
      <c r="P4382" s="30"/>
    </row>
    <row r="4383" s="35" customFormat="1" customHeight="1" spans="1:16">
      <c r="A4383" s="30"/>
      <c r="B4383" s="38">
        <v>46173</v>
      </c>
      <c r="C4383" s="30" t="s">
        <v>20</v>
      </c>
      <c r="D4383" s="30" t="s">
        <v>429</v>
      </c>
      <c r="E4383" s="30" t="s">
        <v>430</v>
      </c>
      <c r="F4383" s="56">
        <v>41825.68</v>
      </c>
      <c r="G4383" s="30"/>
      <c r="H4383" s="32">
        <v>1218684.26</v>
      </c>
      <c r="I4383" s="30" t="s">
        <v>117</v>
      </c>
      <c r="J4383" s="30"/>
      <c r="K4383" s="30"/>
      <c r="L4383" s="31">
        <v>202606</v>
      </c>
      <c r="M4383" s="30"/>
      <c r="N4383" s="30">
        <v>202605</v>
      </c>
      <c r="O4383" s="30"/>
      <c r="P4383" s="30"/>
    </row>
    <row r="4384" s="35" customFormat="1" customHeight="1" spans="1:16">
      <c r="A4384" s="30"/>
      <c r="B4384" s="38">
        <v>46173</v>
      </c>
      <c r="C4384" s="30" t="s">
        <v>20</v>
      </c>
      <c r="D4384" s="30" t="s">
        <v>429</v>
      </c>
      <c r="E4384" s="30" t="s">
        <v>430</v>
      </c>
      <c r="F4384" s="56">
        <v>51124.15</v>
      </c>
      <c r="G4384" s="30"/>
      <c r="H4384" s="32">
        <v>1269808.41</v>
      </c>
      <c r="I4384" s="30" t="s">
        <v>227</v>
      </c>
      <c r="J4384" s="30"/>
      <c r="K4384" s="30"/>
      <c r="L4384" s="31">
        <v>202606</v>
      </c>
      <c r="M4384" s="30"/>
      <c r="N4384" s="30">
        <v>202605</v>
      </c>
      <c r="O4384" s="30"/>
      <c r="P4384" s="30"/>
    </row>
    <row r="4385" s="35" customFormat="1" customHeight="1" spans="1:16">
      <c r="A4385" s="30"/>
      <c r="B4385" s="38">
        <v>46173</v>
      </c>
      <c r="C4385" s="30" t="s">
        <v>20</v>
      </c>
      <c r="D4385" s="30" t="s">
        <v>429</v>
      </c>
      <c r="E4385" s="30" t="s">
        <v>430</v>
      </c>
      <c r="F4385" s="56">
        <v>37197.81</v>
      </c>
      <c r="G4385" s="30"/>
      <c r="H4385" s="32">
        <v>1307006.22</v>
      </c>
      <c r="I4385" s="30" t="s">
        <v>231</v>
      </c>
      <c r="J4385" s="30"/>
      <c r="K4385" s="30"/>
      <c r="L4385" s="31">
        <v>202606</v>
      </c>
      <c r="M4385" s="30"/>
      <c r="N4385" s="30">
        <v>202605</v>
      </c>
      <c r="O4385" s="30"/>
      <c r="P4385" s="30"/>
    </row>
    <row r="4386" s="35" customFormat="1" customHeight="1" spans="1:16">
      <c r="A4386" s="30"/>
      <c r="B4386" s="38">
        <v>46173</v>
      </c>
      <c r="C4386" s="30" t="s">
        <v>20</v>
      </c>
      <c r="D4386" s="30" t="s">
        <v>429</v>
      </c>
      <c r="E4386" s="30" t="s">
        <v>430</v>
      </c>
      <c r="F4386" s="56">
        <v>31450.32</v>
      </c>
      <c r="G4386" s="30"/>
      <c r="H4386" s="32">
        <v>1338456.54</v>
      </c>
      <c r="I4386" s="30" t="s">
        <v>235</v>
      </c>
      <c r="J4386" s="30"/>
      <c r="K4386" s="30"/>
      <c r="L4386" s="31">
        <v>202606</v>
      </c>
      <c r="M4386" s="30"/>
      <c r="N4386" s="30">
        <v>202605</v>
      </c>
      <c r="O4386" s="30"/>
      <c r="P4386" s="30"/>
    </row>
    <row r="4387" s="35" customFormat="1" customHeight="1" spans="1:16">
      <c r="A4387" s="30"/>
      <c r="B4387" s="38">
        <v>46173</v>
      </c>
      <c r="C4387" s="30" t="s">
        <v>20</v>
      </c>
      <c r="D4387" s="30" t="s">
        <v>429</v>
      </c>
      <c r="E4387" s="30" t="s">
        <v>430</v>
      </c>
      <c r="F4387" s="56">
        <v>26201.94</v>
      </c>
      <c r="G4387" s="30"/>
      <c r="H4387" s="32">
        <v>1364658.48000001</v>
      </c>
      <c r="I4387" s="30" t="s">
        <v>114</v>
      </c>
      <c r="J4387" s="30"/>
      <c r="K4387" s="30"/>
      <c r="L4387" s="31">
        <v>202606</v>
      </c>
      <c r="M4387" s="30"/>
      <c r="N4387" s="30">
        <v>202605</v>
      </c>
      <c r="O4387" s="30"/>
      <c r="P4387" s="30"/>
    </row>
    <row r="4388" s="35" customFormat="1" customHeight="1" spans="1:16">
      <c r="A4388" s="30"/>
      <c r="B4388" s="38">
        <v>46173</v>
      </c>
      <c r="C4388" s="30" t="s">
        <v>20</v>
      </c>
      <c r="D4388" s="30" t="s">
        <v>429</v>
      </c>
      <c r="E4388" s="30" t="s">
        <v>430</v>
      </c>
      <c r="F4388" s="56">
        <v>25828.82</v>
      </c>
      <c r="G4388" s="30"/>
      <c r="H4388" s="32">
        <v>1390487.30000001</v>
      </c>
      <c r="I4388" s="30" t="s">
        <v>103</v>
      </c>
      <c r="J4388" s="30"/>
      <c r="K4388" s="30"/>
      <c r="L4388" s="31">
        <v>202606</v>
      </c>
      <c r="M4388" s="30"/>
      <c r="N4388" s="30">
        <v>202605</v>
      </c>
      <c r="O4388" s="30"/>
      <c r="P4388" s="30"/>
    </row>
    <row r="4389" s="35" customFormat="1" customHeight="1" spans="1:16">
      <c r="A4389" s="30"/>
      <c r="B4389" s="38">
        <v>46173</v>
      </c>
      <c r="C4389" s="30" t="s">
        <v>20</v>
      </c>
      <c r="D4389" s="30" t="s">
        <v>429</v>
      </c>
      <c r="E4389" s="30" t="s">
        <v>430</v>
      </c>
      <c r="F4389" s="56">
        <v>21850.93</v>
      </c>
      <c r="G4389" s="30"/>
      <c r="H4389" s="32">
        <v>1412338.23000001</v>
      </c>
      <c r="I4389" s="30" t="s">
        <v>233</v>
      </c>
      <c r="J4389" s="30"/>
      <c r="K4389" s="30"/>
      <c r="L4389" s="31">
        <v>202606</v>
      </c>
      <c r="M4389" s="30"/>
      <c r="N4389" s="30">
        <v>202605</v>
      </c>
      <c r="O4389" s="30"/>
      <c r="P4389" s="30"/>
    </row>
    <row r="4390" s="35" customFormat="1" customHeight="1" spans="1:16">
      <c r="A4390" s="30"/>
      <c r="B4390" s="38">
        <v>46173</v>
      </c>
      <c r="C4390" s="30" t="s">
        <v>20</v>
      </c>
      <c r="D4390" s="30" t="s">
        <v>429</v>
      </c>
      <c r="E4390" s="30" t="s">
        <v>430</v>
      </c>
      <c r="F4390" s="56">
        <v>10968.81</v>
      </c>
      <c r="G4390" s="30"/>
      <c r="H4390" s="32">
        <v>1423307.04</v>
      </c>
      <c r="I4390" s="30" t="s">
        <v>274</v>
      </c>
      <c r="J4390" s="30"/>
      <c r="K4390" s="30"/>
      <c r="L4390" s="31">
        <v>202606</v>
      </c>
      <c r="M4390" s="30"/>
      <c r="N4390" s="30">
        <v>202605</v>
      </c>
      <c r="O4390" s="30"/>
      <c r="P4390" s="30"/>
    </row>
    <row r="4391" s="35" customFormat="1" customHeight="1" spans="1:16">
      <c r="A4391" s="30"/>
      <c r="B4391" s="38">
        <v>46173</v>
      </c>
      <c r="C4391" s="30" t="s">
        <v>20</v>
      </c>
      <c r="D4391" s="30" t="s">
        <v>429</v>
      </c>
      <c r="E4391" s="30" t="s">
        <v>430</v>
      </c>
      <c r="F4391" s="56">
        <v>17000.61</v>
      </c>
      <c r="G4391" s="30"/>
      <c r="H4391" s="32">
        <v>1440307.65000001</v>
      </c>
      <c r="I4391" s="30" t="s">
        <v>82</v>
      </c>
      <c r="J4391" s="30"/>
      <c r="K4391" s="30"/>
      <c r="L4391" s="31">
        <v>202606</v>
      </c>
      <c r="M4391" s="30"/>
      <c r="N4391" s="30">
        <v>202605</v>
      </c>
      <c r="O4391" s="30"/>
      <c r="P4391" s="30"/>
    </row>
    <row r="4392" s="35" customFormat="1" customHeight="1" spans="1:16">
      <c r="A4392" s="30"/>
      <c r="B4392" s="38">
        <v>46173</v>
      </c>
      <c r="C4392" s="30" t="s">
        <v>20</v>
      </c>
      <c r="D4392" s="30" t="s">
        <v>429</v>
      </c>
      <c r="E4392" s="30" t="s">
        <v>430</v>
      </c>
      <c r="F4392" s="56">
        <v>25267.3</v>
      </c>
      <c r="G4392" s="30"/>
      <c r="H4392" s="32">
        <v>1465574.95</v>
      </c>
      <c r="I4392" s="30" t="s">
        <v>87</v>
      </c>
      <c r="J4392" s="30"/>
      <c r="K4392" s="30"/>
      <c r="L4392" s="31">
        <v>202606</v>
      </c>
      <c r="M4392" s="30"/>
      <c r="N4392" s="30">
        <v>202605</v>
      </c>
      <c r="O4392" s="30"/>
      <c r="P4392" s="30"/>
    </row>
    <row r="4393" s="35" customFormat="1" customHeight="1" spans="1:16">
      <c r="A4393" s="30"/>
      <c r="B4393" s="38">
        <v>46173</v>
      </c>
      <c r="C4393" s="30" t="s">
        <v>20</v>
      </c>
      <c r="D4393" s="30" t="s">
        <v>429</v>
      </c>
      <c r="E4393" s="30" t="s">
        <v>430</v>
      </c>
      <c r="F4393" s="56">
        <v>25814.11</v>
      </c>
      <c r="G4393" s="30"/>
      <c r="H4393" s="32">
        <v>1491389.06000001</v>
      </c>
      <c r="I4393" s="30" t="s">
        <v>45</v>
      </c>
      <c r="J4393" s="30"/>
      <c r="K4393" s="30"/>
      <c r="L4393" s="31">
        <v>202606</v>
      </c>
      <c r="M4393" s="30"/>
      <c r="N4393" s="30">
        <v>202605</v>
      </c>
      <c r="O4393" s="30"/>
      <c r="P4393" s="30"/>
    </row>
    <row r="4394" s="35" customFormat="1" customHeight="1" spans="1:16">
      <c r="A4394" s="30"/>
      <c r="B4394" s="38">
        <v>46173</v>
      </c>
      <c r="C4394" s="30" t="s">
        <v>20</v>
      </c>
      <c r="D4394" s="30" t="s">
        <v>429</v>
      </c>
      <c r="E4394" s="30" t="s">
        <v>430</v>
      </c>
      <c r="F4394" s="56">
        <v>13284.83</v>
      </c>
      <c r="G4394" s="30"/>
      <c r="H4394" s="32">
        <v>1504673.89000001</v>
      </c>
      <c r="I4394" s="30" t="s">
        <v>62</v>
      </c>
      <c r="J4394" s="30"/>
      <c r="K4394" s="30"/>
      <c r="L4394" s="31">
        <v>202606</v>
      </c>
      <c r="M4394" s="30"/>
      <c r="N4394" s="30">
        <v>202605</v>
      </c>
      <c r="O4394" s="30"/>
      <c r="P4394" s="30"/>
    </row>
    <row r="4395" s="35" customFormat="1" customHeight="1" spans="1:16">
      <c r="A4395" s="30"/>
      <c r="B4395" s="38">
        <v>46173</v>
      </c>
      <c r="C4395" s="30" t="s">
        <v>20</v>
      </c>
      <c r="D4395" s="30" t="s">
        <v>429</v>
      </c>
      <c r="E4395" s="30" t="s">
        <v>430</v>
      </c>
      <c r="F4395" s="56">
        <v>23889.36</v>
      </c>
      <c r="G4395" s="30"/>
      <c r="H4395" s="32">
        <v>1528563.25000001</v>
      </c>
      <c r="I4395" s="30" t="s">
        <v>35</v>
      </c>
      <c r="J4395" s="30"/>
      <c r="K4395" s="30"/>
      <c r="L4395" s="31">
        <v>202606</v>
      </c>
      <c r="M4395" s="30"/>
      <c r="N4395" s="30">
        <v>202605</v>
      </c>
      <c r="O4395" s="30"/>
      <c r="P4395" s="30"/>
    </row>
    <row r="4396" s="35" customFormat="1" customHeight="1" spans="1:16">
      <c r="A4396" s="30"/>
      <c r="B4396" s="38">
        <v>46173</v>
      </c>
      <c r="C4396" s="30" t="s">
        <v>20</v>
      </c>
      <c r="D4396" s="30" t="s">
        <v>429</v>
      </c>
      <c r="E4396" s="30" t="s">
        <v>430</v>
      </c>
      <c r="F4396" s="56">
        <v>49256.77</v>
      </c>
      <c r="G4396" s="30"/>
      <c r="H4396" s="32">
        <v>1577820.02000001</v>
      </c>
      <c r="I4396" s="30" t="s">
        <v>41</v>
      </c>
      <c r="J4396" s="30"/>
      <c r="K4396" s="30"/>
      <c r="L4396" s="31">
        <v>202606</v>
      </c>
      <c r="M4396" s="30"/>
      <c r="N4396" s="30">
        <v>202605</v>
      </c>
      <c r="O4396" s="30"/>
      <c r="P4396" s="30"/>
    </row>
    <row r="4397" s="35" customFormat="1" customHeight="1" spans="1:16">
      <c r="A4397" s="30"/>
      <c r="B4397" s="38">
        <v>46173</v>
      </c>
      <c r="C4397" s="30" t="s">
        <v>20</v>
      </c>
      <c r="D4397" s="30" t="s">
        <v>429</v>
      </c>
      <c r="E4397" s="30" t="s">
        <v>430</v>
      </c>
      <c r="F4397" s="56">
        <v>12424.88</v>
      </c>
      <c r="G4397" s="30"/>
      <c r="H4397" s="32">
        <v>1590244.90000001</v>
      </c>
      <c r="I4397" s="30" t="s">
        <v>54</v>
      </c>
      <c r="J4397" s="30"/>
      <c r="K4397" s="30"/>
      <c r="L4397" s="31">
        <v>202606</v>
      </c>
      <c r="M4397" s="30"/>
      <c r="N4397" s="30">
        <v>202605</v>
      </c>
      <c r="O4397" s="30"/>
      <c r="P4397" s="30"/>
    </row>
    <row r="4398" s="35" customFormat="1" customHeight="1" spans="1:16">
      <c r="A4398" s="30"/>
      <c r="B4398" s="38">
        <v>46173</v>
      </c>
      <c r="C4398" s="30" t="s">
        <v>20</v>
      </c>
      <c r="D4398" s="30" t="s">
        <v>429</v>
      </c>
      <c r="E4398" s="30" t="s">
        <v>430</v>
      </c>
      <c r="F4398" s="56">
        <v>33995.53</v>
      </c>
      <c r="G4398" s="30"/>
      <c r="H4398" s="32">
        <v>1624240.43000001</v>
      </c>
      <c r="I4398" s="30" t="s">
        <v>60</v>
      </c>
      <c r="J4398" s="30"/>
      <c r="K4398" s="30"/>
      <c r="L4398" s="31">
        <v>202606</v>
      </c>
      <c r="M4398" s="30"/>
      <c r="N4398" s="30">
        <v>202605</v>
      </c>
      <c r="O4398" s="30"/>
      <c r="P4398" s="30"/>
    </row>
    <row r="4399" s="35" customFormat="1" customHeight="1" spans="1:16">
      <c r="A4399" s="30"/>
      <c r="B4399" s="38">
        <v>46173</v>
      </c>
      <c r="C4399" s="30" t="s">
        <v>20</v>
      </c>
      <c r="D4399" s="30" t="s">
        <v>429</v>
      </c>
      <c r="E4399" s="30" t="s">
        <v>430</v>
      </c>
      <c r="F4399" s="56">
        <v>31986.15</v>
      </c>
      <c r="G4399" s="30"/>
      <c r="H4399" s="32">
        <v>1656226.58000001</v>
      </c>
      <c r="I4399" s="30" t="s">
        <v>37</v>
      </c>
      <c r="J4399" s="30"/>
      <c r="K4399" s="30"/>
      <c r="L4399" s="31">
        <v>202606</v>
      </c>
      <c r="M4399" s="30"/>
      <c r="N4399" s="30">
        <v>202605</v>
      </c>
      <c r="O4399" s="30"/>
      <c r="P4399" s="30"/>
    </row>
    <row r="4400" s="35" customFormat="1" customHeight="1" spans="1:16">
      <c r="A4400" s="30"/>
      <c r="B4400" s="38">
        <v>46173</v>
      </c>
      <c r="C4400" s="30" t="s">
        <v>20</v>
      </c>
      <c r="D4400" s="30" t="s">
        <v>429</v>
      </c>
      <c r="E4400" s="30" t="s">
        <v>430</v>
      </c>
      <c r="F4400" s="56">
        <v>52992.1700000001</v>
      </c>
      <c r="G4400" s="30"/>
      <c r="H4400" s="32">
        <v>1709218.75000001</v>
      </c>
      <c r="I4400" s="30" t="s">
        <v>39</v>
      </c>
      <c r="J4400" s="30"/>
      <c r="K4400" s="30"/>
      <c r="L4400" s="31">
        <v>202606</v>
      </c>
      <c r="M4400" s="30"/>
      <c r="N4400" s="30">
        <v>202605</v>
      </c>
      <c r="O4400" s="30"/>
      <c r="P4400" s="30"/>
    </row>
    <row r="4401" s="35" customFormat="1" customHeight="1" spans="1:16">
      <c r="A4401" s="30"/>
      <c r="B4401" s="38">
        <v>46173</v>
      </c>
      <c r="C4401" s="30" t="s">
        <v>20</v>
      </c>
      <c r="D4401" s="30" t="s">
        <v>429</v>
      </c>
      <c r="E4401" s="30" t="s">
        <v>430</v>
      </c>
      <c r="F4401" s="56">
        <v>14270.85</v>
      </c>
      <c r="G4401" s="30"/>
      <c r="H4401" s="32">
        <v>1723489.60000001</v>
      </c>
      <c r="I4401" s="30" t="s">
        <v>264</v>
      </c>
      <c r="J4401" s="30"/>
      <c r="K4401" s="30"/>
      <c r="L4401" s="31">
        <v>202606</v>
      </c>
      <c r="M4401" s="30"/>
      <c r="N4401" s="30">
        <v>202605</v>
      </c>
      <c r="O4401" s="30"/>
      <c r="P4401" s="30"/>
    </row>
    <row r="4402" s="35" customFormat="1" customHeight="1" spans="1:16">
      <c r="A4402" s="30"/>
      <c r="B4402" s="38">
        <v>46148</v>
      </c>
      <c r="C4402" s="30" t="s">
        <v>20</v>
      </c>
      <c r="D4402" s="30"/>
      <c r="E4402" s="30" t="s">
        <v>978</v>
      </c>
      <c r="F4402" s="56"/>
      <c r="G4402" s="30">
        <v>200000</v>
      </c>
      <c r="H4402" s="32">
        <v>1523489.60000001</v>
      </c>
      <c r="I4402" s="30"/>
      <c r="J4402" s="30"/>
      <c r="K4402" s="30"/>
      <c r="L4402" s="31">
        <v>202605</v>
      </c>
      <c r="M4402" s="30"/>
      <c r="N4402" s="30">
        <v>202605</v>
      </c>
      <c r="O4402" s="30"/>
      <c r="P4402" s="30"/>
    </row>
    <row r="4403" s="35" customFormat="1" customHeight="1" spans="1:16">
      <c r="A4403" s="30"/>
      <c r="B4403" s="38">
        <v>46149</v>
      </c>
      <c r="C4403" s="30" t="s">
        <v>20</v>
      </c>
      <c r="D4403" s="30"/>
      <c r="E4403" s="30" t="s">
        <v>978</v>
      </c>
      <c r="F4403" s="56"/>
      <c r="G4403" s="30">
        <v>200000</v>
      </c>
      <c r="H4403" s="32">
        <v>1323489.60000001</v>
      </c>
      <c r="I4403" s="30"/>
      <c r="J4403" s="30"/>
      <c r="K4403" s="30"/>
      <c r="L4403" s="31">
        <v>202605</v>
      </c>
      <c r="M4403" s="30"/>
      <c r="N4403" s="30">
        <v>202605</v>
      </c>
      <c r="O4403" s="30"/>
      <c r="P4403" s="30"/>
    </row>
    <row r="4404" s="35" customFormat="1" customHeight="1" spans="1:16">
      <c r="A4404" s="30"/>
      <c r="B4404" s="38">
        <v>46151</v>
      </c>
      <c r="C4404" s="30" t="s">
        <v>20</v>
      </c>
      <c r="D4404" s="30"/>
      <c r="E4404" s="30" t="s">
        <v>978</v>
      </c>
      <c r="F4404" s="56"/>
      <c r="G4404" s="57">
        <v>170000</v>
      </c>
      <c r="H4404" s="32">
        <v>1153489.60000001</v>
      </c>
      <c r="I4404" s="30"/>
      <c r="J4404" s="30"/>
      <c r="K4404" s="30"/>
      <c r="L4404" s="31">
        <v>202605</v>
      </c>
      <c r="M4404" s="30"/>
      <c r="N4404" s="30">
        <v>202605</v>
      </c>
      <c r="O4404" s="30"/>
      <c r="P4404" s="30"/>
    </row>
    <row r="4405" s="35" customFormat="1" customHeight="1" spans="1:16">
      <c r="A4405" s="30"/>
      <c r="B4405" s="38">
        <v>46161</v>
      </c>
      <c r="C4405" s="30" t="s">
        <v>20</v>
      </c>
      <c r="D4405" s="30"/>
      <c r="E4405" s="30" t="s">
        <v>978</v>
      </c>
      <c r="F4405" s="56"/>
      <c r="G4405" s="30">
        <v>200000</v>
      </c>
      <c r="H4405" s="32">
        <v>953489.600000005</v>
      </c>
      <c r="I4405" s="30"/>
      <c r="J4405" s="30"/>
      <c r="K4405" s="30"/>
      <c r="L4405" s="31">
        <v>202605</v>
      </c>
      <c r="M4405" s="30"/>
      <c r="N4405" s="30">
        <v>202605</v>
      </c>
      <c r="O4405" s="30"/>
      <c r="P4405" s="30"/>
    </row>
    <row r="4406" s="35" customFormat="1" customHeight="1" spans="1:16">
      <c r="A4406" s="30"/>
      <c r="B4406" s="38">
        <v>46162</v>
      </c>
      <c r="C4406" s="30" t="s">
        <v>20</v>
      </c>
      <c r="D4406" s="30"/>
      <c r="E4406" s="30" t="s">
        <v>978</v>
      </c>
      <c r="F4406" s="56"/>
      <c r="G4406" s="57">
        <v>200000</v>
      </c>
      <c r="H4406" s="32">
        <v>753489.600000005</v>
      </c>
      <c r="I4406" s="30"/>
      <c r="J4406" s="30"/>
      <c r="K4406" s="30"/>
      <c r="L4406" s="31">
        <v>202605</v>
      </c>
      <c r="M4406" s="30"/>
      <c r="N4406" s="30">
        <v>202605</v>
      </c>
      <c r="O4406" s="30"/>
      <c r="P4406" s="30"/>
    </row>
    <row r="4407" s="35" customFormat="1" customHeight="1" spans="1:16">
      <c r="A4407" s="30"/>
      <c r="B4407" s="38">
        <v>46203</v>
      </c>
      <c r="C4407" s="30" t="s">
        <v>20</v>
      </c>
      <c r="D4407" s="30" t="s">
        <v>429</v>
      </c>
      <c r="E4407" s="30" t="s">
        <v>430</v>
      </c>
      <c r="F4407" s="56">
        <v>1150041.82</v>
      </c>
      <c r="G4407" s="30"/>
      <c r="H4407" s="32">
        <v>1903531.42000001</v>
      </c>
      <c r="I4407" s="30"/>
      <c r="J4407" s="30"/>
      <c r="K4407" s="30"/>
      <c r="L4407" s="31">
        <v>202607</v>
      </c>
      <c r="M4407" s="30"/>
      <c r="N4407" s="30">
        <v>202606</v>
      </c>
      <c r="O4407" s="30"/>
      <c r="P4407" s="30"/>
    </row>
    <row r="4408" s="35" customFormat="1" customHeight="1" spans="1:16">
      <c r="A4408" s="30"/>
      <c r="B4408" s="38">
        <v>46184</v>
      </c>
      <c r="C4408" s="30" t="s">
        <v>20</v>
      </c>
      <c r="D4408" s="30"/>
      <c r="E4408" s="30" t="s">
        <v>978</v>
      </c>
      <c r="F4408" s="56"/>
      <c r="G4408" s="30">
        <v>200000</v>
      </c>
      <c r="H4408" s="32">
        <v>1703531.42000001</v>
      </c>
      <c r="I4408" s="30"/>
      <c r="J4408" s="30"/>
      <c r="K4408" s="30"/>
      <c r="L4408" s="31">
        <v>202606</v>
      </c>
      <c r="M4408" s="30"/>
      <c r="N4408" s="30">
        <v>202606</v>
      </c>
      <c r="O4408" s="30"/>
      <c r="P4408" s="30"/>
    </row>
    <row r="4409" s="35" customFormat="1" customHeight="1" spans="1:16">
      <c r="A4409" s="30"/>
      <c r="B4409" s="38">
        <v>46185</v>
      </c>
      <c r="C4409" s="30" t="s">
        <v>20</v>
      </c>
      <c r="D4409" s="30"/>
      <c r="E4409" s="30" t="s">
        <v>978</v>
      </c>
      <c r="F4409" s="56"/>
      <c r="G4409" s="57">
        <v>200000</v>
      </c>
      <c r="H4409" s="32">
        <v>1503531.42000001</v>
      </c>
      <c r="I4409" s="30"/>
      <c r="J4409" s="30"/>
      <c r="K4409" s="30"/>
      <c r="L4409" s="31">
        <v>202606</v>
      </c>
      <c r="M4409" s="30"/>
      <c r="N4409" s="30">
        <v>202606</v>
      </c>
      <c r="O4409" s="30"/>
      <c r="P4409" s="30"/>
    </row>
    <row r="4410" s="35" customFormat="1" customHeight="1" spans="1:16">
      <c r="A4410" s="30"/>
      <c r="B4410" s="38">
        <v>46193</v>
      </c>
      <c r="C4410" s="30" t="s">
        <v>20</v>
      </c>
      <c r="D4410" s="30"/>
      <c r="E4410" s="30" t="s">
        <v>978</v>
      </c>
      <c r="F4410" s="56"/>
      <c r="G4410" s="57">
        <v>200000</v>
      </c>
      <c r="H4410" s="32">
        <v>1303531.42000001</v>
      </c>
      <c r="I4410" s="30"/>
      <c r="J4410" s="30"/>
      <c r="K4410" s="30"/>
      <c r="L4410" s="31">
        <v>202606</v>
      </c>
      <c r="M4410" s="30"/>
      <c r="N4410" s="30">
        <v>202606</v>
      </c>
      <c r="O4410" s="30"/>
      <c r="P4410" s="30"/>
    </row>
    <row r="4411" s="35" customFormat="1" customHeight="1" spans="1:16">
      <c r="A4411" s="30"/>
      <c r="B4411" s="38">
        <v>46195</v>
      </c>
      <c r="C4411" s="30" t="s">
        <v>20</v>
      </c>
      <c r="D4411" s="30"/>
      <c r="E4411" s="30" t="s">
        <v>978</v>
      </c>
      <c r="F4411" s="56"/>
      <c r="G4411" s="56">
        <v>200000</v>
      </c>
      <c r="H4411" s="32">
        <v>1103531.42000001</v>
      </c>
      <c r="I4411" s="30"/>
      <c r="J4411" s="30"/>
      <c r="K4411" s="30"/>
      <c r="L4411" s="31">
        <v>202606</v>
      </c>
      <c r="M4411" s="30"/>
      <c r="N4411" s="30">
        <v>202606</v>
      </c>
      <c r="O4411" s="30"/>
      <c r="P4411" s="30"/>
    </row>
    <row r="4412" s="35" customFormat="1" customHeight="1" spans="1:16">
      <c r="A4412" s="30"/>
      <c r="B4412" s="38">
        <v>46193</v>
      </c>
      <c r="C4412" s="30" t="s">
        <v>20</v>
      </c>
      <c r="D4412" s="30"/>
      <c r="E4412" s="30" t="s">
        <v>526</v>
      </c>
      <c r="F4412" s="56">
        <v>38.09</v>
      </c>
      <c r="G4412" s="57"/>
      <c r="H4412" s="32">
        <v>1103569.51000001</v>
      </c>
      <c r="I4412" s="30"/>
      <c r="J4412" s="30"/>
      <c r="K4412" s="30"/>
      <c r="L4412" s="31">
        <v>202606</v>
      </c>
      <c r="M4412" s="30"/>
      <c r="N4412" s="30">
        <v>202606</v>
      </c>
      <c r="O4412" s="30"/>
      <c r="P4412" s="30"/>
    </row>
    <row r="4413" s="35" customFormat="1" customHeight="1" spans="1:16">
      <c r="A4413" s="30"/>
      <c r="B4413" s="38">
        <v>46224</v>
      </c>
      <c r="C4413" s="30" t="s">
        <v>20</v>
      </c>
      <c r="D4413" s="30"/>
      <c r="E4413" s="30" t="s">
        <v>978</v>
      </c>
      <c r="F4413" s="56"/>
      <c r="G4413" s="57">
        <v>200000</v>
      </c>
      <c r="H4413" s="32">
        <v>903569.510000005</v>
      </c>
      <c r="I4413" s="30"/>
      <c r="J4413" s="30"/>
      <c r="K4413" s="30"/>
      <c r="L4413" s="31">
        <v>202607</v>
      </c>
      <c r="M4413" s="30"/>
      <c r="N4413" s="30">
        <v>202607</v>
      </c>
      <c r="O4413" s="30"/>
      <c r="P4413" s="30"/>
    </row>
    <row r="4414" s="35" customFormat="1" customHeight="1" spans="1:16">
      <c r="A4414" s="30"/>
      <c r="B4414" s="38">
        <v>46233</v>
      </c>
      <c r="C4414" s="30" t="s">
        <v>20</v>
      </c>
      <c r="D4414" s="30" t="s">
        <v>429</v>
      </c>
      <c r="E4414" s="30" t="s">
        <v>430</v>
      </c>
      <c r="F4414" s="56">
        <v>1202047.01</v>
      </c>
      <c r="G4414" s="57"/>
      <c r="H4414" s="32">
        <v>2105616.52000001</v>
      </c>
      <c r="I4414" s="30"/>
      <c r="J4414" s="30"/>
      <c r="K4414" s="30"/>
      <c r="L4414" s="31">
        <v>202607</v>
      </c>
      <c r="M4414" s="30"/>
      <c r="N4414" s="30">
        <v>202607</v>
      </c>
      <c r="O4414" s="30"/>
      <c r="P4414" s="30"/>
    </row>
    <row r="4415" s="35" customFormat="1" customHeight="1" spans="1:16">
      <c r="A4415" s="30"/>
      <c r="B4415" s="38">
        <v>46216</v>
      </c>
      <c r="C4415" s="30" t="s">
        <v>20</v>
      </c>
      <c r="D4415" s="30"/>
      <c r="E4415" s="30" t="s">
        <v>978</v>
      </c>
      <c r="F4415" s="56"/>
      <c r="G4415" s="30">
        <v>200000</v>
      </c>
      <c r="H4415" s="32">
        <v>1905616.52000001</v>
      </c>
      <c r="I4415" s="30"/>
      <c r="J4415" s="30"/>
      <c r="K4415" s="30"/>
      <c r="L4415" s="31">
        <v>202607</v>
      </c>
      <c r="M4415" s="30"/>
      <c r="N4415" s="30">
        <v>202607</v>
      </c>
      <c r="O4415" s="30"/>
      <c r="P4415" s="30"/>
    </row>
    <row r="4416" s="35" customFormat="1" customHeight="1" spans="1:16">
      <c r="A4416" s="30"/>
      <c r="B4416" s="38">
        <v>46217</v>
      </c>
      <c r="C4416" s="30" t="s">
        <v>20</v>
      </c>
      <c r="D4416" s="30"/>
      <c r="E4416" s="30" t="s">
        <v>978</v>
      </c>
      <c r="F4416" s="56"/>
      <c r="G4416" s="57">
        <v>200000</v>
      </c>
      <c r="H4416" s="32">
        <v>1705616.52000001</v>
      </c>
      <c r="I4416" s="30"/>
      <c r="J4416" s="30"/>
      <c r="K4416" s="30"/>
      <c r="L4416" s="31">
        <v>202607</v>
      </c>
      <c r="M4416" s="30"/>
      <c r="N4416" s="30">
        <v>202607</v>
      </c>
      <c r="O4416" s="30"/>
      <c r="P4416" s="30"/>
    </row>
    <row r="4417" s="35" customFormat="1" customHeight="1" spans="1:16">
      <c r="A4417" s="30"/>
      <c r="B4417" s="38">
        <v>46238</v>
      </c>
      <c r="C4417" s="30" t="s">
        <v>20</v>
      </c>
      <c r="D4417" s="30" t="s">
        <v>429</v>
      </c>
      <c r="E4417" s="30" t="s">
        <v>430</v>
      </c>
      <c r="F4417" s="56">
        <v>74445.23</v>
      </c>
      <c r="G4417" s="30"/>
      <c r="H4417" s="32">
        <v>1780061.75000001</v>
      </c>
      <c r="I4417" s="30"/>
      <c r="J4417" s="30"/>
      <c r="K4417" s="30"/>
      <c r="L4417" s="31">
        <v>202608</v>
      </c>
      <c r="M4417" s="30"/>
      <c r="N4417" s="30">
        <v>202608</v>
      </c>
      <c r="O4417" s="30"/>
      <c r="P4417" s="30"/>
    </row>
    <row r="4418" s="35" customFormat="1" customHeight="1" spans="1:16">
      <c r="A4418" s="30"/>
      <c r="B4418" s="38">
        <v>46218</v>
      </c>
      <c r="C4418" s="30" t="s">
        <v>20</v>
      </c>
      <c r="D4418" s="30"/>
      <c r="E4418" s="30" t="s">
        <v>978</v>
      </c>
      <c r="F4418" s="56"/>
      <c r="G4418" s="30">
        <v>200000</v>
      </c>
      <c r="H4418" s="32">
        <v>1580061.75000001</v>
      </c>
      <c r="I4418" s="30"/>
      <c r="J4418" s="30"/>
      <c r="K4418" s="30"/>
      <c r="L4418" s="31">
        <v>202607</v>
      </c>
      <c r="M4418" s="30"/>
      <c r="N4418" s="30">
        <v>202607</v>
      </c>
      <c r="O4418" s="30"/>
      <c r="P4418" s="30"/>
    </row>
    <row r="4419" s="35" customFormat="1" customHeight="1" spans="1:16">
      <c r="A4419" s="30"/>
      <c r="B4419" s="38">
        <v>46220</v>
      </c>
      <c r="C4419" s="30" t="s">
        <v>20</v>
      </c>
      <c r="D4419" s="30"/>
      <c r="E4419" s="30" t="s">
        <v>978</v>
      </c>
      <c r="F4419" s="56"/>
      <c r="G4419" s="57">
        <v>200000</v>
      </c>
      <c r="H4419" s="32">
        <v>1380061.75000001</v>
      </c>
      <c r="I4419" s="30"/>
      <c r="J4419" s="30"/>
      <c r="K4419" s="30"/>
      <c r="L4419" s="31">
        <v>202607</v>
      </c>
      <c r="M4419" s="30"/>
      <c r="N4419" s="30">
        <v>202607</v>
      </c>
      <c r="O4419" s="30"/>
      <c r="P4419" s="30"/>
    </row>
    <row r="4420" s="35" customFormat="1" customHeight="1" spans="1:16">
      <c r="A4420" s="30"/>
      <c r="B4420" s="38">
        <v>46238</v>
      </c>
      <c r="C4420" s="30" t="s">
        <v>20</v>
      </c>
      <c r="D4420" s="30" t="s">
        <v>429</v>
      </c>
      <c r="E4420" s="30" t="s">
        <v>430</v>
      </c>
      <c r="F4420" s="56">
        <v>42381.36</v>
      </c>
      <c r="G4420" s="30"/>
      <c r="H4420" s="32">
        <v>1422443.11000001</v>
      </c>
      <c r="I4420" s="30"/>
      <c r="J4420" s="30"/>
      <c r="K4420" s="30"/>
      <c r="L4420" s="30"/>
      <c r="M4420" s="30"/>
      <c r="N4420" s="30"/>
      <c r="O4420" s="30"/>
      <c r="P4420" s="30"/>
    </row>
    <row r="4421" s="35" customFormat="1" customHeight="1" spans="1:16">
      <c r="A4421" s="30"/>
      <c r="B4421" s="38">
        <v>46239</v>
      </c>
      <c r="C4421" s="30" t="s">
        <v>20</v>
      </c>
      <c r="D4421" s="30" t="s">
        <v>429</v>
      </c>
      <c r="E4421" s="30" t="s">
        <v>430</v>
      </c>
      <c r="F4421" s="56">
        <v>37615.43</v>
      </c>
      <c r="G4421" s="30"/>
      <c r="H4421" s="32">
        <v>1460058.54000001</v>
      </c>
      <c r="I4421" s="30"/>
      <c r="J4421" s="30"/>
      <c r="K4421" s="30"/>
      <c r="L4421" s="30"/>
      <c r="M4421" s="30"/>
      <c r="N4421" s="30"/>
      <c r="O4421" s="30"/>
      <c r="P4421" s="30"/>
    </row>
    <row r="4422" s="35" customFormat="1" customHeight="1" spans="1:16">
      <c r="A4422" s="30"/>
      <c r="B4422" s="38">
        <v>46240</v>
      </c>
      <c r="C4422" s="30" t="s">
        <v>20</v>
      </c>
      <c r="D4422" s="30" t="s">
        <v>429</v>
      </c>
      <c r="E4422" s="30" t="s">
        <v>430</v>
      </c>
      <c r="F4422" s="56">
        <v>33938</v>
      </c>
      <c r="G4422" s="30"/>
      <c r="H4422" s="32">
        <v>1493996.54000001</v>
      </c>
      <c r="I4422" s="30"/>
      <c r="J4422" s="30"/>
      <c r="K4422" s="30"/>
      <c r="L4422" s="30"/>
      <c r="M4422" s="30"/>
      <c r="N4422" s="30"/>
      <c r="O4422" s="30"/>
      <c r="P4422" s="30"/>
    </row>
    <row r="4423" s="35" customFormat="1" customHeight="1" spans="1:16">
      <c r="A4423" s="30"/>
      <c r="B4423" s="38">
        <v>46241</v>
      </c>
      <c r="C4423" s="30" t="s">
        <v>20</v>
      </c>
      <c r="D4423" s="30" t="s">
        <v>429</v>
      </c>
      <c r="E4423" s="30" t="s">
        <v>430</v>
      </c>
      <c r="F4423" s="56">
        <v>46846.98</v>
      </c>
      <c r="G4423" s="30"/>
      <c r="H4423" s="32">
        <v>1540843.52000001</v>
      </c>
      <c r="I4423" s="30"/>
      <c r="J4423" s="30"/>
      <c r="K4423" s="30"/>
      <c r="L4423" s="30"/>
      <c r="M4423" s="30"/>
      <c r="N4423" s="30"/>
      <c r="O4423" s="30"/>
      <c r="P4423" s="30"/>
    </row>
    <row r="4424" s="35" customFormat="1" customHeight="1" spans="1:16">
      <c r="A4424" s="30"/>
      <c r="B4424" s="38">
        <v>46244</v>
      </c>
      <c r="C4424" s="30" t="s">
        <v>20</v>
      </c>
      <c r="D4424" s="30" t="s">
        <v>429</v>
      </c>
      <c r="E4424" s="30" t="s">
        <v>430</v>
      </c>
      <c r="F4424" s="56">
        <v>110266.32</v>
      </c>
      <c r="G4424" s="30"/>
      <c r="H4424" s="32">
        <v>1651109.84000001</v>
      </c>
      <c r="I4424" s="30"/>
      <c r="J4424" s="30"/>
      <c r="K4424" s="30"/>
      <c r="L4424" s="30"/>
      <c r="M4424" s="30"/>
      <c r="N4424" s="30"/>
      <c r="O4424" s="30"/>
      <c r="P4424" s="30"/>
    </row>
    <row r="4425" s="35" customFormat="1" customHeight="1" spans="1:16">
      <c r="A4425" s="30"/>
      <c r="B4425" s="38">
        <v>46245</v>
      </c>
      <c r="C4425" s="30" t="s">
        <v>20</v>
      </c>
      <c r="D4425" s="30" t="s">
        <v>429</v>
      </c>
      <c r="E4425" s="30" t="s">
        <v>430</v>
      </c>
      <c r="F4425" s="56">
        <v>40641.32</v>
      </c>
      <c r="G4425" s="30"/>
      <c r="H4425" s="32">
        <v>1691751.16000001</v>
      </c>
      <c r="I4425" s="30"/>
      <c r="J4425" s="30"/>
      <c r="K4425" s="30"/>
      <c r="L4425" s="30"/>
      <c r="M4425" s="30"/>
      <c r="N4425" s="30"/>
      <c r="O4425" s="30"/>
      <c r="P4425" s="30"/>
    </row>
    <row r="4426" s="35" customFormat="1" customHeight="1" spans="1:16">
      <c r="A4426" s="30"/>
      <c r="B4426" s="38">
        <v>46246</v>
      </c>
      <c r="C4426" s="30" t="s">
        <v>20</v>
      </c>
      <c r="D4426" s="30" t="s">
        <v>429</v>
      </c>
      <c r="E4426" s="30" t="s">
        <v>430</v>
      </c>
      <c r="F4426" s="56">
        <v>45822.34</v>
      </c>
      <c r="G4426" s="30"/>
      <c r="H4426" s="32">
        <v>1737573.50000001</v>
      </c>
      <c r="I4426" s="30"/>
      <c r="J4426" s="30"/>
      <c r="K4426" s="30"/>
      <c r="L4426" s="30"/>
      <c r="M4426" s="30"/>
      <c r="N4426" s="30"/>
      <c r="O4426" s="30"/>
      <c r="P4426" s="30"/>
    </row>
    <row r="4427" s="35" customFormat="1" customHeight="1" spans="1:16">
      <c r="A4427" s="30"/>
      <c r="B4427" s="38">
        <v>46247</v>
      </c>
      <c r="C4427" s="30" t="s">
        <v>20</v>
      </c>
      <c r="D4427" s="30" t="s">
        <v>429</v>
      </c>
      <c r="E4427" s="30" t="s">
        <v>430</v>
      </c>
      <c r="F4427" s="56">
        <v>33081.3</v>
      </c>
      <c r="G4427" s="30"/>
      <c r="H4427" s="32">
        <v>1770654.80000001</v>
      </c>
      <c r="I4427" s="30"/>
      <c r="J4427" s="30"/>
      <c r="K4427" s="30"/>
      <c r="L4427" s="30"/>
      <c r="M4427" s="30"/>
      <c r="N4427" s="30"/>
      <c r="O4427" s="30"/>
      <c r="P4427" s="30"/>
    </row>
    <row r="4428" s="35" customFormat="1" customHeight="1" spans="1:16">
      <c r="A4428" s="30"/>
      <c r="B4428" s="38">
        <v>46248</v>
      </c>
      <c r="C4428" s="30" t="s">
        <v>20</v>
      </c>
      <c r="D4428" s="30" t="s">
        <v>429</v>
      </c>
      <c r="E4428" s="30" t="s">
        <v>430</v>
      </c>
      <c r="F4428" s="56">
        <v>41885.61</v>
      </c>
      <c r="G4428" s="30"/>
      <c r="H4428" s="32">
        <v>1812540.41000001</v>
      </c>
      <c r="I4428" s="30"/>
      <c r="J4428" s="30"/>
      <c r="K4428" s="30"/>
      <c r="L4428" s="30"/>
      <c r="M4428" s="30"/>
      <c r="N4428" s="30"/>
      <c r="O4428" s="30"/>
      <c r="P4428" s="30"/>
    </row>
    <row r="4429" s="35" customFormat="1" customHeight="1" spans="1:16">
      <c r="A4429" s="30"/>
      <c r="B4429" s="38">
        <v>46251</v>
      </c>
      <c r="C4429" s="30" t="s">
        <v>20</v>
      </c>
      <c r="D4429" s="30" t="s">
        <v>429</v>
      </c>
      <c r="E4429" s="30" t="s">
        <v>430</v>
      </c>
      <c r="F4429" s="56">
        <v>115272.28</v>
      </c>
      <c r="G4429" s="30"/>
      <c r="H4429" s="32">
        <v>1927812.69000001</v>
      </c>
      <c r="I4429" s="30"/>
      <c r="J4429" s="30"/>
      <c r="K4429" s="30"/>
      <c r="L4429" s="30"/>
      <c r="M4429" s="30"/>
      <c r="N4429" s="30"/>
      <c r="O4429" s="30"/>
      <c r="P4429" s="30"/>
    </row>
    <row r="4430" s="35" customFormat="1" customHeight="1" spans="1:16">
      <c r="A4430" s="30"/>
      <c r="B4430" s="38">
        <v>46034</v>
      </c>
      <c r="C4430" s="30" t="s">
        <v>29</v>
      </c>
      <c r="D4430" s="30" t="s">
        <v>33</v>
      </c>
      <c r="E4430" s="30" t="s">
        <v>979</v>
      </c>
      <c r="F4430" s="30">
        <v>80</v>
      </c>
      <c r="G4430" s="30"/>
      <c r="H4430" s="32">
        <v>1732.66</v>
      </c>
      <c r="I4430" s="30" t="s">
        <v>11</v>
      </c>
      <c r="J4430" s="30"/>
      <c r="K4430" s="30"/>
      <c r="L4430" s="30">
        <v>202602</v>
      </c>
      <c r="M4430" s="30"/>
      <c r="N4430" s="30">
        <v>202601</v>
      </c>
      <c r="O4430" s="30"/>
      <c r="P4430" s="30"/>
    </row>
    <row r="4431" s="35" customFormat="1" customHeight="1" spans="1:16">
      <c r="A4431" s="30"/>
      <c r="B4431" s="38">
        <v>46066</v>
      </c>
      <c r="C4431" s="30" t="s">
        <v>29</v>
      </c>
      <c r="D4431" s="30" t="s">
        <v>33</v>
      </c>
      <c r="E4431" s="30" t="s">
        <v>67</v>
      </c>
      <c r="F4431" s="30">
        <v>5600</v>
      </c>
      <c r="G4431" s="30"/>
      <c r="H4431" s="32">
        <v>7332.66</v>
      </c>
      <c r="I4431" s="30"/>
      <c r="J4431" s="30"/>
      <c r="K4431" s="30"/>
      <c r="L4431" s="30"/>
      <c r="M4431" s="30"/>
      <c r="N4431" s="30">
        <v>202602</v>
      </c>
      <c r="O4431" s="30"/>
      <c r="P4431" s="30"/>
    </row>
    <row r="4432" s="35" customFormat="1" customHeight="1" spans="1:16">
      <c r="A4432" s="30"/>
      <c r="B4432" s="38">
        <v>46036</v>
      </c>
      <c r="C4432" s="30" t="s">
        <v>29</v>
      </c>
      <c r="D4432" s="30" t="s">
        <v>163</v>
      </c>
      <c r="E4432" s="30" t="s">
        <v>980</v>
      </c>
      <c r="F4432" s="30"/>
      <c r="G4432" s="30">
        <v>2000</v>
      </c>
      <c r="H4432" s="32">
        <v>5332.66</v>
      </c>
      <c r="I4432" s="31" t="s">
        <v>11</v>
      </c>
      <c r="J4432" s="30"/>
      <c r="K4432" s="30"/>
      <c r="L4432" s="30">
        <v>202601</v>
      </c>
      <c r="M4432" s="30"/>
      <c r="N4432" s="30">
        <v>202601</v>
      </c>
      <c r="O4432" s="30"/>
      <c r="P4432" s="30"/>
    </row>
    <row r="4433" s="35" customFormat="1" customHeight="1" spans="1:16">
      <c r="A4433" s="30"/>
      <c r="B4433" s="38">
        <v>46077</v>
      </c>
      <c r="C4433" s="30" t="s">
        <v>29</v>
      </c>
      <c r="D4433" s="30" t="s">
        <v>33</v>
      </c>
      <c r="E4433" s="30" t="s">
        <v>981</v>
      </c>
      <c r="F4433" s="30">
        <v>112</v>
      </c>
      <c r="G4433" s="30"/>
      <c r="H4433" s="32">
        <v>5444.66</v>
      </c>
      <c r="I4433" s="30" t="s">
        <v>11</v>
      </c>
      <c r="J4433" s="30"/>
      <c r="K4433" s="30"/>
      <c r="L4433" s="30"/>
      <c r="M4433" s="30"/>
      <c r="N4433" s="30">
        <v>202602</v>
      </c>
      <c r="O4433" s="30"/>
      <c r="P4433" s="30"/>
    </row>
    <row r="4434" s="35" customFormat="1" customHeight="1" spans="1:16">
      <c r="A4434" s="30"/>
      <c r="B4434" s="38">
        <v>46038</v>
      </c>
      <c r="C4434" s="30" t="s">
        <v>29</v>
      </c>
      <c r="D4434" s="30" t="s">
        <v>163</v>
      </c>
      <c r="E4434" s="30" t="s">
        <v>982</v>
      </c>
      <c r="F4434" s="30"/>
      <c r="G4434" s="30">
        <v>3643</v>
      </c>
      <c r="H4434" s="32">
        <v>1801.66</v>
      </c>
      <c r="I4434" s="31" t="s">
        <v>11</v>
      </c>
      <c r="J4434" s="30"/>
      <c r="K4434" s="30"/>
      <c r="L4434" s="30">
        <v>202602</v>
      </c>
      <c r="M4434" s="30"/>
      <c r="N4434" s="30">
        <v>202601</v>
      </c>
      <c r="O4434" s="30"/>
      <c r="P4434" s="30"/>
    </row>
    <row r="4435" s="35" customFormat="1" customHeight="1" spans="1:16">
      <c r="A4435" s="30"/>
      <c r="B4435" s="38">
        <v>46038</v>
      </c>
      <c r="C4435" s="30" t="s">
        <v>29</v>
      </c>
      <c r="D4435" s="30" t="s">
        <v>33</v>
      </c>
      <c r="E4435" s="69" t="s">
        <v>983</v>
      </c>
      <c r="F4435" s="30">
        <v>40</v>
      </c>
      <c r="G4435" s="30"/>
      <c r="H4435" s="32">
        <v>1841.66</v>
      </c>
      <c r="I4435" s="30" t="s">
        <v>11</v>
      </c>
      <c r="J4435" s="30"/>
      <c r="K4435" s="30"/>
      <c r="L4435" s="30">
        <v>202602</v>
      </c>
      <c r="M4435" s="30"/>
      <c r="N4435" s="30">
        <v>202601</v>
      </c>
      <c r="O4435" s="30"/>
      <c r="P4435" s="30"/>
    </row>
    <row r="4436" s="35" customFormat="1" customHeight="1" spans="1:16">
      <c r="A4436" s="30"/>
      <c r="B4436" s="38">
        <v>46038</v>
      </c>
      <c r="C4436" s="30" t="s">
        <v>29</v>
      </c>
      <c r="D4436" s="30" t="s">
        <v>33</v>
      </c>
      <c r="E4436" s="30" t="s">
        <v>984</v>
      </c>
      <c r="F4436" s="30">
        <v>70</v>
      </c>
      <c r="G4436" s="30"/>
      <c r="H4436" s="32">
        <v>1911.66</v>
      </c>
      <c r="I4436" s="30" t="s">
        <v>11</v>
      </c>
      <c r="J4436" s="30"/>
      <c r="K4436" s="30"/>
      <c r="L4436" s="30">
        <v>202602</v>
      </c>
      <c r="M4436" s="30"/>
      <c r="N4436" s="30">
        <v>202601</v>
      </c>
      <c r="O4436" s="30"/>
      <c r="P4436" s="30"/>
    </row>
    <row r="4437" s="35" customFormat="1" customHeight="1" spans="1:16">
      <c r="A4437" s="30"/>
      <c r="B4437" s="38">
        <v>46057</v>
      </c>
      <c r="C4437" s="30" t="s">
        <v>29</v>
      </c>
      <c r="D4437" s="30" t="s">
        <v>33</v>
      </c>
      <c r="E4437" s="30" t="s">
        <v>985</v>
      </c>
      <c r="F4437" s="30">
        <v>160</v>
      </c>
      <c r="G4437" s="30"/>
      <c r="H4437" s="32">
        <v>2071.66</v>
      </c>
      <c r="I4437" s="30" t="s">
        <v>11</v>
      </c>
      <c r="J4437" s="30"/>
      <c r="K4437" s="30"/>
      <c r="L4437" s="30">
        <v>202602</v>
      </c>
      <c r="M4437" s="30"/>
      <c r="N4437" s="30">
        <v>202602</v>
      </c>
      <c r="O4437" s="30"/>
      <c r="P4437" s="30"/>
    </row>
    <row r="4438" s="35" customFormat="1" customHeight="1" spans="1:16">
      <c r="A4438" s="30"/>
      <c r="B4438" s="38">
        <v>46086</v>
      </c>
      <c r="C4438" s="30" t="s">
        <v>29</v>
      </c>
      <c r="D4438" s="30" t="s">
        <v>33</v>
      </c>
      <c r="E4438" s="30" t="s">
        <v>986</v>
      </c>
      <c r="F4438" s="30"/>
      <c r="G4438" s="30">
        <v>500</v>
      </c>
      <c r="H4438" s="32">
        <v>1571.66</v>
      </c>
      <c r="I4438" s="30" t="s">
        <v>274</v>
      </c>
      <c r="J4438" s="30"/>
      <c r="K4438" s="30"/>
      <c r="L4438" s="30">
        <v>202603</v>
      </c>
      <c r="M4438" s="30"/>
      <c r="N4438" s="30">
        <v>202603</v>
      </c>
      <c r="O4438" s="30"/>
      <c r="P4438" s="30"/>
    </row>
    <row r="4439" s="35" customFormat="1" customHeight="1" spans="1:16">
      <c r="A4439" s="30"/>
      <c r="B4439" s="38">
        <v>46057</v>
      </c>
      <c r="C4439" s="30" t="s">
        <v>29</v>
      </c>
      <c r="D4439" s="30" t="s">
        <v>33</v>
      </c>
      <c r="E4439" s="30" t="s">
        <v>434</v>
      </c>
      <c r="F4439" s="30"/>
      <c r="G4439" s="30">
        <v>26</v>
      </c>
      <c r="H4439" s="32">
        <v>1545.66</v>
      </c>
      <c r="I4439" s="30" t="s">
        <v>11</v>
      </c>
      <c r="J4439" s="30"/>
      <c r="K4439" s="30"/>
      <c r="L4439" s="30">
        <v>202602</v>
      </c>
      <c r="M4439" s="30"/>
      <c r="N4439" s="30">
        <v>202602</v>
      </c>
      <c r="O4439" s="30"/>
      <c r="P4439" s="30"/>
    </row>
    <row r="4440" s="35" customFormat="1" customHeight="1" spans="1:16">
      <c r="A4440" s="30"/>
      <c r="B4440" s="38">
        <v>46092</v>
      </c>
      <c r="C4440" s="30" t="s">
        <v>29</v>
      </c>
      <c r="D4440" s="30" t="s">
        <v>33</v>
      </c>
      <c r="E4440" s="69" t="s">
        <v>987</v>
      </c>
      <c r="F4440" s="30">
        <v>10</v>
      </c>
      <c r="G4440" s="30"/>
      <c r="H4440" s="32">
        <v>1555.66</v>
      </c>
      <c r="I4440" s="30" t="s">
        <v>82</v>
      </c>
      <c r="J4440" s="30"/>
      <c r="K4440" s="30"/>
      <c r="L4440" s="30">
        <v>202603</v>
      </c>
      <c r="M4440" s="30"/>
      <c r="N4440" s="30">
        <v>202603</v>
      </c>
      <c r="O4440" s="30"/>
      <c r="P4440" s="30"/>
    </row>
    <row r="4441" s="35" customFormat="1" customHeight="1" spans="1:16">
      <c r="A4441" s="30"/>
      <c r="B4441" s="38">
        <v>46092</v>
      </c>
      <c r="C4441" s="30" t="s">
        <v>29</v>
      </c>
      <c r="D4441" s="30" t="s">
        <v>33</v>
      </c>
      <c r="E4441" s="30" t="s">
        <v>988</v>
      </c>
      <c r="F4441" s="30">
        <v>3</v>
      </c>
      <c r="G4441" s="30"/>
      <c r="H4441" s="32">
        <v>1558.66</v>
      </c>
      <c r="I4441" s="30" t="s">
        <v>54</v>
      </c>
      <c r="J4441" s="30"/>
      <c r="K4441" s="30"/>
      <c r="L4441" s="30">
        <v>202602</v>
      </c>
      <c r="M4441" s="30"/>
      <c r="N4441" s="30">
        <v>202603</v>
      </c>
      <c r="O4441" s="30"/>
      <c r="P4441" s="30"/>
    </row>
    <row r="4442" s="35" customFormat="1" customHeight="1" spans="1:16">
      <c r="A4442" s="30"/>
      <c r="B4442" s="38">
        <v>46063</v>
      </c>
      <c r="C4442" s="30" t="s">
        <v>29</v>
      </c>
      <c r="D4442" s="30" t="s">
        <v>33</v>
      </c>
      <c r="E4442" s="30" t="s">
        <v>989</v>
      </c>
      <c r="F4442" s="30">
        <v>10</v>
      </c>
      <c r="G4442" s="30"/>
      <c r="H4442" s="32">
        <v>1568.66</v>
      </c>
      <c r="I4442" s="30" t="s">
        <v>11</v>
      </c>
      <c r="J4442" s="30"/>
      <c r="K4442" s="30"/>
      <c r="L4442" s="30">
        <v>202603</v>
      </c>
      <c r="M4442" s="30"/>
      <c r="N4442" s="30">
        <v>202602</v>
      </c>
      <c r="O4442" s="30"/>
      <c r="P4442" s="30"/>
    </row>
    <row r="4443" s="35" customFormat="1" customHeight="1" spans="1:16">
      <c r="A4443" s="30"/>
      <c r="B4443" s="38">
        <v>46098</v>
      </c>
      <c r="C4443" s="30" t="s">
        <v>29</v>
      </c>
      <c r="D4443" s="30" t="s">
        <v>33</v>
      </c>
      <c r="E4443" s="30" t="s">
        <v>67</v>
      </c>
      <c r="F4443" s="30">
        <v>3600</v>
      </c>
      <c r="G4443" s="30"/>
      <c r="H4443" s="32">
        <v>5168.66</v>
      </c>
      <c r="I4443" s="30"/>
      <c r="J4443" s="30"/>
      <c r="K4443" s="30"/>
      <c r="L4443" s="30"/>
      <c r="M4443" s="30"/>
      <c r="N4443" s="30">
        <v>202603</v>
      </c>
      <c r="O4443" s="30"/>
      <c r="P4443" s="30"/>
    </row>
    <row r="4444" s="35" customFormat="1" customHeight="1" spans="1:16">
      <c r="A4444" s="30"/>
      <c r="B4444" s="38">
        <v>46063</v>
      </c>
      <c r="C4444" s="30" t="s">
        <v>29</v>
      </c>
      <c r="D4444" s="30" t="s">
        <v>163</v>
      </c>
      <c r="E4444" s="69" t="s">
        <v>990</v>
      </c>
      <c r="F4444" s="30"/>
      <c r="G4444" s="30">
        <v>3643</v>
      </c>
      <c r="H4444" s="32">
        <v>1525.66</v>
      </c>
      <c r="I4444" s="31" t="s">
        <v>11</v>
      </c>
      <c r="J4444" s="30"/>
      <c r="K4444" s="30"/>
      <c r="L4444" s="30">
        <v>202603</v>
      </c>
      <c r="M4444" s="30"/>
      <c r="N4444" s="30">
        <v>202602</v>
      </c>
      <c r="O4444" s="30"/>
      <c r="P4444" s="30"/>
    </row>
    <row r="4445" s="35" customFormat="1" customHeight="1" spans="1:16">
      <c r="A4445" s="30"/>
      <c r="B4445" s="38">
        <v>46111</v>
      </c>
      <c r="C4445" s="30" t="s">
        <v>29</v>
      </c>
      <c r="D4445" s="30" t="s">
        <v>33</v>
      </c>
      <c r="E4445" s="69" t="s">
        <v>67</v>
      </c>
      <c r="F4445" s="30">
        <v>2000</v>
      </c>
      <c r="G4445" s="30"/>
      <c r="H4445" s="32">
        <v>3525.66</v>
      </c>
      <c r="I4445" s="30"/>
      <c r="J4445" s="30"/>
      <c r="K4445" s="30"/>
      <c r="L4445" s="30"/>
      <c r="M4445" s="30"/>
      <c r="N4445" s="30">
        <v>202603</v>
      </c>
      <c r="O4445" s="30"/>
      <c r="P4445" s="30"/>
    </row>
    <row r="4446" s="35" customFormat="1" customHeight="1" spans="1:16">
      <c r="A4446" s="30"/>
      <c r="B4446" s="38">
        <v>46063</v>
      </c>
      <c r="C4446" s="30" t="s">
        <v>29</v>
      </c>
      <c r="D4446" s="30" t="s">
        <v>33</v>
      </c>
      <c r="E4446" s="30" t="s">
        <v>991</v>
      </c>
      <c r="F4446" s="30">
        <v>40</v>
      </c>
      <c r="G4446" s="30"/>
      <c r="H4446" s="32">
        <v>3565.66</v>
      </c>
      <c r="I4446" s="30" t="s">
        <v>11</v>
      </c>
      <c r="J4446" s="30"/>
      <c r="K4446" s="30"/>
      <c r="L4446" s="30">
        <v>202603</v>
      </c>
      <c r="M4446" s="30"/>
      <c r="N4446" s="30">
        <v>202602</v>
      </c>
      <c r="O4446" s="30"/>
      <c r="P4446" s="30"/>
    </row>
    <row r="4447" s="35" customFormat="1" customHeight="1" spans="1:16">
      <c r="A4447" s="30"/>
      <c r="B4447" s="38">
        <v>46064</v>
      </c>
      <c r="C4447" s="30" t="s">
        <v>29</v>
      </c>
      <c r="D4447" s="30" t="s">
        <v>33</v>
      </c>
      <c r="E4447" s="30" t="s">
        <v>992</v>
      </c>
      <c r="F4447" s="30"/>
      <c r="G4447" s="30">
        <v>15</v>
      </c>
      <c r="H4447" s="32">
        <v>3550.66</v>
      </c>
      <c r="I4447" s="30" t="s">
        <v>11</v>
      </c>
      <c r="J4447" s="30"/>
      <c r="K4447" s="30"/>
      <c r="L4447" s="30">
        <v>202603</v>
      </c>
      <c r="M4447" s="30"/>
      <c r="N4447" s="30">
        <v>202602</v>
      </c>
      <c r="O4447" s="30"/>
      <c r="P4447" s="30"/>
    </row>
    <row r="4448" s="35" customFormat="1" customHeight="1" spans="1:16">
      <c r="A4448" s="30"/>
      <c r="B4448" s="38">
        <v>46064</v>
      </c>
      <c r="C4448" s="30" t="s">
        <v>29</v>
      </c>
      <c r="D4448" s="30" t="s">
        <v>33</v>
      </c>
      <c r="E4448" s="30" t="s">
        <v>993</v>
      </c>
      <c r="F4448" s="30"/>
      <c r="G4448" s="30">
        <v>10</v>
      </c>
      <c r="H4448" s="32">
        <v>3540.66</v>
      </c>
      <c r="I4448" s="30" t="s">
        <v>11</v>
      </c>
      <c r="J4448" s="30"/>
      <c r="K4448" s="30"/>
      <c r="L4448" s="30">
        <v>202603</v>
      </c>
      <c r="M4448" s="30"/>
      <c r="N4448" s="30">
        <v>202602</v>
      </c>
      <c r="O4448" s="30"/>
      <c r="P4448" s="30"/>
    </row>
    <row r="4449" s="35" customFormat="1" customHeight="1" spans="1:16">
      <c r="A4449" s="30"/>
      <c r="B4449" s="38">
        <v>46115</v>
      </c>
      <c r="C4449" s="30" t="s">
        <v>29</v>
      </c>
      <c r="D4449" s="30" t="s">
        <v>33</v>
      </c>
      <c r="E4449" s="30" t="s">
        <v>994</v>
      </c>
      <c r="F4449" s="93">
        <v>4548</v>
      </c>
      <c r="G4449" s="30"/>
      <c r="H4449" s="32">
        <v>8088.66</v>
      </c>
      <c r="I4449" s="30" t="s">
        <v>72</v>
      </c>
      <c r="J4449" s="30"/>
      <c r="K4449" s="30"/>
      <c r="L4449" s="30">
        <v>202603</v>
      </c>
      <c r="M4449" s="30"/>
      <c r="N4449" s="30">
        <v>202604</v>
      </c>
      <c r="O4449" s="30"/>
      <c r="P4449" s="30"/>
    </row>
    <row r="4450" s="35" customFormat="1" customHeight="1" spans="1:16">
      <c r="A4450" s="30"/>
      <c r="B4450" s="38">
        <v>46115</v>
      </c>
      <c r="C4450" s="30" t="s">
        <v>29</v>
      </c>
      <c r="D4450" s="30" t="s">
        <v>33</v>
      </c>
      <c r="E4450" s="30" t="s">
        <v>67</v>
      </c>
      <c r="F4450" s="30">
        <v>17500</v>
      </c>
      <c r="G4450" s="30"/>
      <c r="H4450" s="32">
        <v>25588.66</v>
      </c>
      <c r="I4450" s="30"/>
      <c r="J4450" s="30"/>
      <c r="K4450" s="30"/>
      <c r="L4450" s="30"/>
      <c r="M4450" s="30"/>
      <c r="N4450" s="30">
        <v>202604</v>
      </c>
      <c r="O4450" s="30"/>
      <c r="P4450" s="30"/>
    </row>
    <row r="4451" s="35" customFormat="1" customHeight="1" spans="1:16">
      <c r="A4451" s="30"/>
      <c r="B4451" s="38">
        <v>46115</v>
      </c>
      <c r="C4451" s="30" t="s">
        <v>29</v>
      </c>
      <c r="D4451" s="30" t="s">
        <v>115</v>
      </c>
      <c r="E4451" s="30" t="s">
        <v>995</v>
      </c>
      <c r="F4451" s="30"/>
      <c r="G4451" s="30">
        <v>22000</v>
      </c>
      <c r="H4451" s="32">
        <v>3588.66</v>
      </c>
      <c r="I4451" s="30" t="s">
        <v>80</v>
      </c>
      <c r="J4451" s="30"/>
      <c r="K4451" s="30"/>
      <c r="L4451" s="30">
        <v>202604</v>
      </c>
      <c r="M4451" s="30"/>
      <c r="N4451" s="30">
        <v>202604</v>
      </c>
      <c r="O4451" s="30"/>
      <c r="P4451" s="30"/>
    </row>
    <row r="4452" s="35" customFormat="1" customHeight="1" spans="1:16">
      <c r="A4452" s="30"/>
      <c r="B4452" s="38">
        <v>46066</v>
      </c>
      <c r="C4452" s="30" t="s">
        <v>29</v>
      </c>
      <c r="D4452" s="30" t="s">
        <v>33</v>
      </c>
      <c r="E4452" s="30" t="s">
        <v>996</v>
      </c>
      <c r="F4452" s="30"/>
      <c r="G4452" s="30">
        <v>810</v>
      </c>
      <c r="H4452" s="32">
        <v>2778.66</v>
      </c>
      <c r="I4452" s="30" t="s">
        <v>11</v>
      </c>
      <c r="J4452" s="30"/>
      <c r="K4452" s="30"/>
      <c r="L4452" s="30">
        <v>202603</v>
      </c>
      <c r="M4452" s="30"/>
      <c r="N4452" s="30">
        <v>202602</v>
      </c>
      <c r="O4452" s="30"/>
      <c r="P4452" s="30"/>
    </row>
    <row r="4453" s="35" customFormat="1" customHeight="1" spans="1:16">
      <c r="A4453" s="30"/>
      <c r="B4453" s="38">
        <v>46066</v>
      </c>
      <c r="C4453" s="30" t="s">
        <v>29</v>
      </c>
      <c r="D4453" s="30" t="s">
        <v>163</v>
      </c>
      <c r="E4453" s="30" t="s">
        <v>997</v>
      </c>
      <c r="F4453" s="30"/>
      <c r="G4453" s="30">
        <v>2000</v>
      </c>
      <c r="H4453" s="32">
        <v>778.660000000003</v>
      </c>
      <c r="I4453" s="31" t="s">
        <v>11</v>
      </c>
      <c r="J4453" s="30"/>
      <c r="K4453" s="30"/>
      <c r="L4453" s="30">
        <v>202602</v>
      </c>
      <c r="M4453" s="30"/>
      <c r="N4453" s="30">
        <v>202602</v>
      </c>
      <c r="O4453" s="30"/>
      <c r="P4453" s="30"/>
    </row>
    <row r="4454" s="35" customFormat="1" customHeight="1" spans="1:16">
      <c r="A4454" s="30"/>
      <c r="B4454" s="38">
        <v>46077</v>
      </c>
      <c r="C4454" s="30" t="s">
        <v>29</v>
      </c>
      <c r="D4454" s="30" t="s">
        <v>33</v>
      </c>
      <c r="E4454" s="30" t="s">
        <v>434</v>
      </c>
      <c r="F4454" s="30"/>
      <c r="G4454" s="30">
        <v>43</v>
      </c>
      <c r="H4454" s="32">
        <v>735.660000000003</v>
      </c>
      <c r="I4454" s="30" t="s">
        <v>11</v>
      </c>
      <c r="J4454" s="30"/>
      <c r="K4454" s="30"/>
      <c r="L4454" s="30">
        <v>202603</v>
      </c>
      <c r="M4454" s="30"/>
      <c r="N4454" s="30">
        <v>202602</v>
      </c>
      <c r="O4454" s="30"/>
      <c r="P4454" s="30"/>
    </row>
    <row r="4455" s="35" customFormat="1" customHeight="1" spans="1:16">
      <c r="A4455" s="30"/>
      <c r="B4455" s="38">
        <v>46066</v>
      </c>
      <c r="C4455" s="30" t="s">
        <v>29</v>
      </c>
      <c r="D4455" s="30" t="s">
        <v>33</v>
      </c>
      <c r="E4455" s="30" t="s">
        <v>991</v>
      </c>
      <c r="F4455" s="30">
        <v>40</v>
      </c>
      <c r="G4455" s="30"/>
      <c r="H4455" s="32">
        <v>775.660000000003</v>
      </c>
      <c r="I4455" s="30" t="s">
        <v>11</v>
      </c>
      <c r="J4455" s="30"/>
      <c r="K4455" s="30"/>
      <c r="L4455" s="30">
        <v>202604</v>
      </c>
      <c r="M4455" s="30"/>
      <c r="N4455" s="30">
        <v>202602</v>
      </c>
      <c r="O4455" s="30"/>
      <c r="P4455" s="30"/>
    </row>
    <row r="4456" s="35" customFormat="1" customHeight="1" spans="1:16">
      <c r="A4456" s="30"/>
      <c r="B4456" s="38">
        <v>46129</v>
      </c>
      <c r="C4456" s="30" t="s">
        <v>29</v>
      </c>
      <c r="D4456" s="30" t="s">
        <v>33</v>
      </c>
      <c r="E4456" s="30" t="s">
        <v>67</v>
      </c>
      <c r="F4456" s="30">
        <v>3200</v>
      </c>
      <c r="G4456" s="30"/>
      <c r="H4456" s="32">
        <v>3975.66</v>
      </c>
      <c r="I4456" s="30"/>
      <c r="J4456" s="30"/>
      <c r="K4456" s="30"/>
      <c r="L4456" s="30"/>
      <c r="M4456" s="30"/>
      <c r="N4456" s="30">
        <v>202604</v>
      </c>
      <c r="O4456" s="30"/>
      <c r="P4456" s="30"/>
    </row>
    <row r="4457" s="35" customFormat="1" customHeight="1" spans="1:16">
      <c r="A4457" s="30"/>
      <c r="B4457" s="73">
        <v>46082</v>
      </c>
      <c r="C4457" s="30" t="s">
        <v>29</v>
      </c>
      <c r="D4457" s="30" t="s">
        <v>163</v>
      </c>
      <c r="E4457" s="30" t="s">
        <v>998</v>
      </c>
      <c r="F4457" s="30"/>
      <c r="G4457" s="93">
        <v>3083</v>
      </c>
      <c r="H4457" s="32">
        <v>892.660000000003</v>
      </c>
      <c r="I4457" s="31" t="s">
        <v>11</v>
      </c>
      <c r="J4457" s="30"/>
      <c r="K4457" s="30"/>
      <c r="L4457" s="30">
        <v>202604</v>
      </c>
      <c r="M4457" s="30"/>
      <c r="N4457" s="30">
        <v>202603</v>
      </c>
      <c r="O4457" s="30"/>
      <c r="P4457" s="30"/>
    </row>
    <row r="4458" s="35" customFormat="1" customHeight="1" spans="1:16">
      <c r="A4458" s="30"/>
      <c r="B4458" s="38">
        <v>46135</v>
      </c>
      <c r="C4458" s="30" t="s">
        <v>29</v>
      </c>
      <c r="D4458" s="30" t="s">
        <v>33</v>
      </c>
      <c r="E4458" s="30" t="s">
        <v>67</v>
      </c>
      <c r="F4458" s="30">
        <v>3000</v>
      </c>
      <c r="G4458" s="30"/>
      <c r="H4458" s="32">
        <v>3892.66</v>
      </c>
      <c r="I4458" s="30"/>
      <c r="J4458" s="30"/>
      <c r="K4458" s="30"/>
      <c r="L4458" s="30"/>
      <c r="M4458" s="30"/>
      <c r="N4458" s="30">
        <v>202604</v>
      </c>
      <c r="O4458" s="30"/>
      <c r="P4458" s="30"/>
    </row>
    <row r="4459" s="35" customFormat="1" customHeight="1" spans="1:16">
      <c r="A4459" s="30"/>
      <c r="B4459" s="38">
        <v>46083</v>
      </c>
      <c r="C4459" s="30" t="s">
        <v>29</v>
      </c>
      <c r="D4459" s="30" t="s">
        <v>33</v>
      </c>
      <c r="E4459" s="30" t="s">
        <v>999</v>
      </c>
      <c r="F4459" s="30"/>
      <c r="G4459" s="93">
        <v>375</v>
      </c>
      <c r="H4459" s="32">
        <v>3517.66</v>
      </c>
      <c r="I4459" s="30" t="s">
        <v>11</v>
      </c>
      <c r="J4459" s="30"/>
      <c r="K4459" s="30"/>
      <c r="L4459" s="30">
        <v>202604</v>
      </c>
      <c r="M4459" s="30"/>
      <c r="N4459" s="30">
        <v>202603</v>
      </c>
      <c r="O4459" s="30"/>
      <c r="P4459" s="30"/>
    </row>
    <row r="4460" s="35" customFormat="1" customHeight="1" spans="1:16">
      <c r="A4460" s="30"/>
      <c r="B4460" s="38">
        <v>46140</v>
      </c>
      <c r="C4460" s="30" t="s">
        <v>29</v>
      </c>
      <c r="D4460" s="30" t="s">
        <v>33</v>
      </c>
      <c r="E4460" s="30" t="s">
        <v>1000</v>
      </c>
      <c r="F4460" s="30">
        <v>8</v>
      </c>
      <c r="G4460" s="30"/>
      <c r="H4460" s="32">
        <v>3525.66</v>
      </c>
      <c r="I4460" s="30" t="s">
        <v>58</v>
      </c>
      <c r="J4460" s="30"/>
      <c r="K4460" s="30"/>
      <c r="L4460" s="30"/>
      <c r="M4460" s="30"/>
      <c r="N4460" s="30">
        <v>202604</v>
      </c>
      <c r="O4460" s="30"/>
      <c r="P4460" s="30"/>
    </row>
    <row r="4461" s="35" customFormat="1" customHeight="1" spans="1:16">
      <c r="A4461" s="30"/>
      <c r="B4461" s="38">
        <v>46083</v>
      </c>
      <c r="C4461" s="30" t="s">
        <v>29</v>
      </c>
      <c r="D4461" s="30" t="s">
        <v>33</v>
      </c>
      <c r="E4461" s="30" t="s">
        <v>1001</v>
      </c>
      <c r="F4461" s="30">
        <v>40</v>
      </c>
      <c r="G4461" s="30"/>
      <c r="H4461" s="32">
        <v>3565.66</v>
      </c>
      <c r="I4461" s="30" t="s">
        <v>11</v>
      </c>
      <c r="J4461" s="30"/>
      <c r="K4461" s="30"/>
      <c r="L4461" s="30">
        <v>202604</v>
      </c>
      <c r="M4461" s="30"/>
      <c r="N4461" s="30">
        <v>202603</v>
      </c>
      <c r="O4461" s="30"/>
      <c r="P4461" s="30"/>
    </row>
    <row r="4462" s="35" customFormat="1" customHeight="1" spans="1:16">
      <c r="A4462" s="30"/>
      <c r="B4462" s="38">
        <v>46086</v>
      </c>
      <c r="C4462" s="30" t="s">
        <v>29</v>
      </c>
      <c r="D4462" s="30" t="s">
        <v>33</v>
      </c>
      <c r="E4462" s="30" t="s">
        <v>1002</v>
      </c>
      <c r="F4462" s="30">
        <v>140</v>
      </c>
      <c r="G4462" s="30"/>
      <c r="H4462" s="32">
        <v>3705.66</v>
      </c>
      <c r="I4462" s="30" t="s">
        <v>11</v>
      </c>
      <c r="J4462" s="30"/>
      <c r="K4462" s="30"/>
      <c r="L4462" s="30">
        <v>202604</v>
      </c>
      <c r="M4462" s="30"/>
      <c r="N4462" s="30">
        <v>202603</v>
      </c>
      <c r="O4462" s="30"/>
      <c r="P4462" s="30"/>
    </row>
    <row r="4463" s="35" customFormat="1" customHeight="1" spans="1:16">
      <c r="A4463" s="30"/>
      <c r="B4463" s="38">
        <v>46146</v>
      </c>
      <c r="C4463" s="30" t="s">
        <v>29</v>
      </c>
      <c r="D4463" s="30" t="s">
        <v>33</v>
      </c>
      <c r="E4463" s="30" t="s">
        <v>1003</v>
      </c>
      <c r="F4463" s="30"/>
      <c r="G4463" s="30">
        <v>500</v>
      </c>
      <c r="H4463" s="32">
        <v>3205.66</v>
      </c>
      <c r="I4463" s="30"/>
      <c r="J4463" s="30"/>
      <c r="K4463" s="30"/>
      <c r="L4463" s="30"/>
      <c r="M4463" s="30"/>
      <c r="N4463" s="30">
        <v>202605</v>
      </c>
      <c r="O4463" s="30"/>
      <c r="P4463" s="30"/>
    </row>
    <row r="4464" s="35" customFormat="1" customHeight="1" spans="1:16">
      <c r="A4464" s="30"/>
      <c r="B4464" s="38">
        <v>46090</v>
      </c>
      <c r="C4464" s="30" t="s">
        <v>29</v>
      </c>
      <c r="D4464" s="30" t="s">
        <v>33</v>
      </c>
      <c r="E4464" s="30" t="s">
        <v>1004</v>
      </c>
      <c r="F4464" s="30">
        <v>20</v>
      </c>
      <c r="G4464" s="30"/>
      <c r="H4464" s="32">
        <v>3225.66</v>
      </c>
      <c r="I4464" s="30" t="s">
        <v>11</v>
      </c>
      <c r="J4464" s="30"/>
      <c r="K4464" s="30"/>
      <c r="L4464" s="30">
        <v>202604</v>
      </c>
      <c r="M4464" s="30"/>
      <c r="N4464" s="30">
        <v>202603</v>
      </c>
      <c r="O4464" s="30"/>
      <c r="P4464" s="30"/>
    </row>
    <row r="4465" s="35" customFormat="1" customHeight="1" spans="1:16">
      <c r="A4465" s="30"/>
      <c r="B4465" s="38">
        <v>46147</v>
      </c>
      <c r="C4465" s="30" t="s">
        <v>29</v>
      </c>
      <c r="D4465" s="30" t="s">
        <v>33</v>
      </c>
      <c r="E4465" s="30" t="s">
        <v>1005</v>
      </c>
      <c r="F4465" s="30">
        <v>14</v>
      </c>
      <c r="G4465" s="30"/>
      <c r="H4465" s="32">
        <v>3239.66</v>
      </c>
      <c r="I4465" s="30" t="s">
        <v>227</v>
      </c>
      <c r="J4465" s="30"/>
      <c r="K4465" s="30"/>
      <c r="L4465" s="30"/>
      <c r="M4465" s="30"/>
      <c r="N4465" s="30">
        <v>202605</v>
      </c>
      <c r="O4465" s="30"/>
      <c r="P4465" s="30"/>
    </row>
    <row r="4466" s="35" customFormat="1" customHeight="1" spans="1:16">
      <c r="A4466" s="30"/>
      <c r="B4466" s="38">
        <v>46092</v>
      </c>
      <c r="C4466" s="30" t="s">
        <v>29</v>
      </c>
      <c r="D4466" s="30" t="s">
        <v>33</v>
      </c>
      <c r="E4466" s="30" t="s">
        <v>434</v>
      </c>
      <c r="F4466" s="30"/>
      <c r="G4466" s="30">
        <v>42.5</v>
      </c>
      <c r="H4466" s="32">
        <v>3197.16</v>
      </c>
      <c r="I4466" s="30" t="s">
        <v>11</v>
      </c>
      <c r="J4466" s="30"/>
      <c r="K4466" s="30"/>
      <c r="L4466" s="30">
        <v>202604</v>
      </c>
      <c r="M4466" s="30"/>
      <c r="N4466" s="30">
        <v>202603</v>
      </c>
      <c r="O4466" s="30"/>
      <c r="P4466" s="30"/>
    </row>
    <row r="4467" s="35" customFormat="1" customHeight="1" spans="1:16">
      <c r="A4467" s="30"/>
      <c r="B4467" s="38">
        <v>46092</v>
      </c>
      <c r="C4467" s="30" t="s">
        <v>29</v>
      </c>
      <c r="D4467" s="30" t="s">
        <v>33</v>
      </c>
      <c r="E4467" s="69" t="s">
        <v>1006</v>
      </c>
      <c r="F4467" s="30">
        <v>80</v>
      </c>
      <c r="G4467" s="30"/>
      <c r="H4467" s="32">
        <v>3277.16</v>
      </c>
      <c r="I4467" s="30" t="s">
        <v>11</v>
      </c>
      <c r="J4467" s="30"/>
      <c r="K4467" s="30"/>
      <c r="L4467" s="30">
        <v>202605</v>
      </c>
      <c r="M4467" s="30"/>
      <c r="N4467" s="30">
        <v>202603</v>
      </c>
      <c r="O4467" s="30"/>
      <c r="P4467" s="30"/>
    </row>
    <row r="4468" s="35" customFormat="1" customHeight="1" spans="1:16">
      <c r="A4468" s="30"/>
      <c r="B4468" s="38">
        <v>46097</v>
      </c>
      <c r="C4468" s="30" t="s">
        <v>29</v>
      </c>
      <c r="D4468" s="30" t="s">
        <v>163</v>
      </c>
      <c r="E4468" s="30" t="s">
        <v>1007</v>
      </c>
      <c r="F4468" s="30"/>
      <c r="G4468" s="30">
        <v>2000</v>
      </c>
      <c r="H4468" s="32">
        <v>1277.16</v>
      </c>
      <c r="I4468" s="31" t="s">
        <v>11</v>
      </c>
      <c r="J4468" s="30"/>
      <c r="K4468" s="30"/>
      <c r="L4468" s="30">
        <v>202603</v>
      </c>
      <c r="M4468" s="30"/>
      <c r="N4468" s="30">
        <v>202603</v>
      </c>
      <c r="O4468" s="30"/>
      <c r="P4468" s="30"/>
    </row>
    <row r="4469" s="35" customFormat="1" customHeight="1" spans="1:16">
      <c r="A4469" s="30"/>
      <c r="B4469" s="38">
        <v>46150</v>
      </c>
      <c r="C4469" s="30" t="s">
        <v>29</v>
      </c>
      <c r="D4469" s="30" t="s">
        <v>33</v>
      </c>
      <c r="E4469" s="30" t="s">
        <v>1008</v>
      </c>
      <c r="F4469" s="30"/>
      <c r="G4469" s="30">
        <v>350</v>
      </c>
      <c r="H4469" s="32">
        <v>927.160000000003</v>
      </c>
      <c r="I4469" s="30"/>
      <c r="J4469" s="30"/>
      <c r="K4469" s="30"/>
      <c r="L4469" s="30"/>
      <c r="M4469" s="30"/>
      <c r="N4469" s="30">
        <v>202605</v>
      </c>
      <c r="O4469" s="30"/>
      <c r="P4469" s="30"/>
    </row>
    <row r="4470" s="35" customFormat="1" customHeight="1" spans="1:16">
      <c r="A4470" s="30"/>
      <c r="B4470" s="38">
        <v>46151</v>
      </c>
      <c r="C4470" s="30" t="s">
        <v>29</v>
      </c>
      <c r="D4470" s="30" t="s">
        <v>33</v>
      </c>
      <c r="E4470" s="30" t="s">
        <v>1009</v>
      </c>
      <c r="F4470" s="30"/>
      <c r="G4470" s="30">
        <v>564</v>
      </c>
      <c r="H4470" s="32">
        <v>363.160000000003</v>
      </c>
      <c r="I4470" s="30" t="s">
        <v>97</v>
      </c>
      <c r="J4470" s="30"/>
      <c r="K4470" s="30"/>
      <c r="L4470" s="30">
        <v>202604</v>
      </c>
      <c r="M4470" s="30"/>
      <c r="N4470" s="30">
        <v>202605</v>
      </c>
      <c r="O4470" s="30"/>
      <c r="P4470" s="30"/>
    </row>
    <row r="4471" s="35" customFormat="1" customHeight="1" spans="1:16">
      <c r="A4471" s="30"/>
      <c r="B4471" s="38">
        <v>46161</v>
      </c>
      <c r="C4471" s="30" t="s">
        <v>29</v>
      </c>
      <c r="D4471" s="30" t="s">
        <v>33</v>
      </c>
      <c r="E4471" s="30" t="s">
        <v>67</v>
      </c>
      <c r="F4471" s="30">
        <v>7000</v>
      </c>
      <c r="G4471" s="30"/>
      <c r="H4471" s="32">
        <v>7363.16</v>
      </c>
      <c r="I4471" s="30"/>
      <c r="J4471" s="30"/>
      <c r="K4471" s="30"/>
      <c r="L4471" s="30"/>
      <c r="M4471" s="30"/>
      <c r="N4471" s="30">
        <v>202605</v>
      </c>
      <c r="O4471" s="30"/>
      <c r="P4471" s="30"/>
    </row>
    <row r="4472" s="35" customFormat="1" customHeight="1" spans="1:16">
      <c r="A4472" s="30"/>
      <c r="B4472" s="38">
        <v>46098</v>
      </c>
      <c r="C4472" s="30" t="s">
        <v>29</v>
      </c>
      <c r="D4472" s="30" t="s">
        <v>163</v>
      </c>
      <c r="E4472" s="30" t="s">
        <v>1010</v>
      </c>
      <c r="F4472" s="30"/>
      <c r="G4472" s="30">
        <v>3362</v>
      </c>
      <c r="H4472" s="32">
        <v>4001.16</v>
      </c>
      <c r="I4472" s="31" t="s">
        <v>11</v>
      </c>
      <c r="J4472" s="30"/>
      <c r="K4472" s="30"/>
      <c r="L4472" s="30">
        <v>202605</v>
      </c>
      <c r="M4472" s="30"/>
      <c r="N4472" s="30">
        <v>202603</v>
      </c>
      <c r="O4472" s="30"/>
      <c r="P4472" s="30"/>
    </row>
    <row r="4473" s="35" customFormat="1" customHeight="1" spans="1:16">
      <c r="A4473" s="30"/>
      <c r="B4473" s="38">
        <v>46098</v>
      </c>
      <c r="C4473" s="30" t="s">
        <v>29</v>
      </c>
      <c r="D4473" s="30" t="s">
        <v>33</v>
      </c>
      <c r="E4473" s="30" t="s">
        <v>1011</v>
      </c>
      <c r="F4473" s="30"/>
      <c r="G4473" s="30">
        <v>1600</v>
      </c>
      <c r="H4473" s="32">
        <v>2401.16</v>
      </c>
      <c r="I4473" s="30" t="s">
        <v>11</v>
      </c>
      <c r="J4473" s="30"/>
      <c r="K4473" s="30"/>
      <c r="L4473" s="30">
        <v>202606</v>
      </c>
      <c r="M4473" s="30"/>
      <c r="N4473" s="30">
        <v>202603</v>
      </c>
      <c r="O4473" s="30"/>
      <c r="P4473" s="30"/>
    </row>
    <row r="4474" s="35" customFormat="1" customHeight="1" spans="1:16">
      <c r="A4474" s="30"/>
      <c r="B4474" s="38">
        <v>46111</v>
      </c>
      <c r="C4474" s="30" t="s">
        <v>29</v>
      </c>
      <c r="D4474" s="30" t="s">
        <v>33</v>
      </c>
      <c r="E4474" s="30" t="s">
        <v>1012</v>
      </c>
      <c r="F4474" s="30">
        <v>80</v>
      </c>
      <c r="G4474" s="30"/>
      <c r="H4474" s="32">
        <v>2481.16</v>
      </c>
      <c r="I4474" s="30" t="s">
        <v>11</v>
      </c>
      <c r="J4474" s="30"/>
      <c r="K4474" s="30"/>
      <c r="L4474" s="30">
        <v>202605</v>
      </c>
      <c r="M4474" s="30"/>
      <c r="N4474" s="30">
        <v>202603</v>
      </c>
      <c r="O4474" s="30"/>
      <c r="P4474" s="30"/>
    </row>
    <row r="4475" s="35" customFormat="1" customHeight="1" spans="1:16">
      <c r="A4475" s="30"/>
      <c r="B4475" s="38">
        <v>46111</v>
      </c>
      <c r="C4475" s="30" t="s">
        <v>29</v>
      </c>
      <c r="D4475" s="30" t="s">
        <v>33</v>
      </c>
      <c r="E4475" s="30" t="s">
        <v>1013</v>
      </c>
      <c r="F4475" s="30"/>
      <c r="G4475" s="30">
        <v>100</v>
      </c>
      <c r="H4475" s="32">
        <v>2381.16</v>
      </c>
      <c r="I4475" s="30" t="s">
        <v>11</v>
      </c>
      <c r="J4475" s="30"/>
      <c r="K4475" s="30"/>
      <c r="L4475" s="30">
        <v>202605</v>
      </c>
      <c r="M4475" s="30"/>
      <c r="N4475" s="30">
        <v>202603</v>
      </c>
      <c r="O4475" s="30"/>
      <c r="P4475" s="30"/>
    </row>
    <row r="4476" s="35" customFormat="1" customHeight="1" spans="1:16">
      <c r="A4476" s="30"/>
      <c r="B4476" s="38">
        <v>46104</v>
      </c>
      <c r="C4476" s="30" t="s">
        <v>29</v>
      </c>
      <c r="D4476" s="30" t="s">
        <v>33</v>
      </c>
      <c r="E4476" s="30" t="s">
        <v>1014</v>
      </c>
      <c r="F4476" s="30">
        <v>40</v>
      </c>
      <c r="G4476" s="30"/>
      <c r="H4476" s="32">
        <v>2421.16</v>
      </c>
      <c r="I4476" s="30" t="s">
        <v>11</v>
      </c>
      <c r="J4476" s="30"/>
      <c r="K4476" s="30"/>
      <c r="L4476" s="30">
        <v>202605</v>
      </c>
      <c r="M4476" s="30"/>
      <c r="N4476" s="30">
        <v>202603</v>
      </c>
      <c r="O4476" s="30"/>
      <c r="P4476" s="30"/>
    </row>
    <row r="4477" s="35" customFormat="1" customHeight="1" spans="1:16">
      <c r="A4477" s="30"/>
      <c r="B4477" s="38">
        <v>46100</v>
      </c>
      <c r="C4477" s="30" t="s">
        <v>29</v>
      </c>
      <c r="D4477" s="30" t="s">
        <v>33</v>
      </c>
      <c r="E4477" s="30" t="s">
        <v>1015</v>
      </c>
      <c r="F4477" s="30">
        <v>40</v>
      </c>
      <c r="G4477" s="30"/>
      <c r="H4477" s="32">
        <v>2461.16</v>
      </c>
      <c r="I4477" s="30" t="s">
        <v>11</v>
      </c>
      <c r="J4477" s="30"/>
      <c r="K4477" s="30"/>
      <c r="L4477" s="30">
        <v>202605</v>
      </c>
      <c r="M4477" s="30"/>
      <c r="N4477" s="30">
        <v>202603</v>
      </c>
      <c r="O4477" s="30"/>
      <c r="P4477" s="30"/>
    </row>
    <row r="4478" s="35" customFormat="1" customHeight="1" spans="1:16">
      <c r="A4478" s="30"/>
      <c r="B4478" s="38">
        <v>46115</v>
      </c>
      <c r="C4478" s="30" t="s">
        <v>29</v>
      </c>
      <c r="D4478" s="30" t="s">
        <v>163</v>
      </c>
      <c r="E4478" s="30" t="s">
        <v>1016</v>
      </c>
      <c r="F4478" s="30"/>
      <c r="G4478" s="30">
        <v>2000</v>
      </c>
      <c r="H4478" s="32">
        <v>461.160000000003</v>
      </c>
      <c r="I4478" s="30" t="s">
        <v>11</v>
      </c>
      <c r="J4478" s="30"/>
      <c r="K4478" s="30"/>
      <c r="L4478" s="30">
        <v>202604</v>
      </c>
      <c r="M4478" s="30"/>
      <c r="N4478" s="30">
        <v>202604</v>
      </c>
      <c r="O4478" s="30"/>
      <c r="P4478" s="30"/>
    </row>
    <row r="4479" s="35" customFormat="1" customHeight="1" spans="1:16">
      <c r="A4479" s="30"/>
      <c r="B4479" s="38">
        <v>46115</v>
      </c>
      <c r="C4479" s="30" t="s">
        <v>29</v>
      </c>
      <c r="D4479" s="30" t="s">
        <v>33</v>
      </c>
      <c r="E4479" s="30" t="s">
        <v>1017</v>
      </c>
      <c r="F4479" s="30">
        <v>6000</v>
      </c>
      <c r="G4479" s="30"/>
      <c r="H4479" s="32">
        <v>6461.16</v>
      </c>
      <c r="I4479" s="30" t="s">
        <v>11</v>
      </c>
      <c r="J4479" s="30"/>
      <c r="K4479" s="30"/>
      <c r="L4479" s="30">
        <v>202606</v>
      </c>
      <c r="M4479" s="30"/>
      <c r="N4479" s="30">
        <v>202604</v>
      </c>
      <c r="O4479" s="30"/>
      <c r="P4479" s="30"/>
    </row>
    <row r="4480" s="35" customFormat="1" customHeight="1" spans="1:16">
      <c r="A4480" s="30"/>
      <c r="B4480" s="38">
        <v>46175</v>
      </c>
      <c r="C4480" s="30" t="s">
        <v>29</v>
      </c>
      <c r="D4480" s="30" t="s">
        <v>33</v>
      </c>
      <c r="E4480" s="69" t="s">
        <v>779</v>
      </c>
      <c r="F4480" s="30"/>
      <c r="G4480" s="30">
        <v>3700</v>
      </c>
      <c r="H4480" s="32">
        <v>2761.16</v>
      </c>
      <c r="I4480" s="30"/>
      <c r="J4480" s="30"/>
      <c r="K4480" s="30"/>
      <c r="L4480" s="30"/>
      <c r="M4480" s="30"/>
      <c r="N4480" s="30">
        <v>202606</v>
      </c>
      <c r="O4480" s="30"/>
      <c r="P4480" s="30"/>
    </row>
    <row r="4481" s="35" customFormat="1" customHeight="1" spans="1:16">
      <c r="A4481" s="30"/>
      <c r="B4481" s="38">
        <v>46115</v>
      </c>
      <c r="C4481" s="30" t="s">
        <v>29</v>
      </c>
      <c r="D4481" s="30" t="s">
        <v>33</v>
      </c>
      <c r="E4481" s="30" t="s">
        <v>1018</v>
      </c>
      <c r="F4481" s="30">
        <v>20</v>
      </c>
      <c r="G4481" s="30"/>
      <c r="H4481" s="32">
        <v>2781.16</v>
      </c>
      <c r="I4481" s="30" t="s">
        <v>11</v>
      </c>
      <c r="J4481" s="30"/>
      <c r="K4481" s="30"/>
      <c r="L4481" s="30">
        <v>202605</v>
      </c>
      <c r="M4481" s="30"/>
      <c r="N4481" s="30">
        <v>202604</v>
      </c>
      <c r="O4481" s="30"/>
      <c r="P4481" s="30"/>
    </row>
    <row r="4482" s="35" customFormat="1" customHeight="1" spans="1:16">
      <c r="A4482" s="30"/>
      <c r="B4482" s="38">
        <v>46118</v>
      </c>
      <c r="C4482" s="30" t="s">
        <v>29</v>
      </c>
      <c r="D4482" s="30" t="s">
        <v>33</v>
      </c>
      <c r="E4482" s="30" t="s">
        <v>1019</v>
      </c>
      <c r="F4482" s="30">
        <v>60</v>
      </c>
      <c r="G4482" s="30"/>
      <c r="H4482" s="32">
        <v>2841.16</v>
      </c>
      <c r="I4482" s="30" t="s">
        <v>11</v>
      </c>
      <c r="J4482" s="30"/>
      <c r="K4482" s="30"/>
      <c r="L4482" s="30">
        <v>202606</v>
      </c>
      <c r="M4482" s="30"/>
      <c r="N4482" s="30">
        <v>202604</v>
      </c>
      <c r="O4482" s="30"/>
      <c r="P4482" s="30"/>
    </row>
    <row r="4483" s="35" customFormat="1" customHeight="1" spans="1:16">
      <c r="A4483" s="30"/>
      <c r="B4483" s="38">
        <v>46188</v>
      </c>
      <c r="C4483" s="30" t="s">
        <v>29</v>
      </c>
      <c r="D4483" s="30" t="s">
        <v>33</v>
      </c>
      <c r="E4483" s="30" t="s">
        <v>994</v>
      </c>
      <c r="F4483" s="30">
        <v>6500</v>
      </c>
      <c r="G4483" s="30"/>
      <c r="H4483" s="32">
        <v>9341.16</v>
      </c>
      <c r="I4483" s="30" t="s">
        <v>72</v>
      </c>
      <c r="J4483" s="30"/>
      <c r="K4483" s="30"/>
      <c r="L4483" s="30"/>
      <c r="M4483" s="30"/>
      <c r="N4483" s="30">
        <v>202606</v>
      </c>
      <c r="O4483" s="30"/>
      <c r="P4483" s="30"/>
    </row>
    <row r="4484" s="35" customFormat="1" customHeight="1" spans="1:16">
      <c r="A4484" s="30"/>
      <c r="B4484" s="38">
        <v>46119</v>
      </c>
      <c r="C4484" s="30" t="s">
        <v>29</v>
      </c>
      <c r="D4484" s="30" t="s">
        <v>163</v>
      </c>
      <c r="E4484" s="30" t="s">
        <v>1020</v>
      </c>
      <c r="F4484" s="30"/>
      <c r="G4484" s="30">
        <v>3353</v>
      </c>
      <c r="H4484" s="32">
        <v>5988.16</v>
      </c>
      <c r="I4484" s="31" t="s">
        <v>11</v>
      </c>
      <c r="J4484" s="30"/>
      <c r="K4484" s="30"/>
      <c r="L4484" s="30">
        <v>202606</v>
      </c>
      <c r="M4484" s="30"/>
      <c r="N4484" s="30">
        <v>202604</v>
      </c>
      <c r="O4484" s="30"/>
      <c r="P4484" s="30"/>
    </row>
    <row r="4485" s="35" customFormat="1" customHeight="1" spans="1:16">
      <c r="A4485" s="30"/>
      <c r="B4485" s="38">
        <v>46189</v>
      </c>
      <c r="C4485" s="30" t="s">
        <v>29</v>
      </c>
      <c r="D4485" s="30" t="s">
        <v>33</v>
      </c>
      <c r="E4485" s="69" t="s">
        <v>67</v>
      </c>
      <c r="F4485" s="30">
        <v>20000</v>
      </c>
      <c r="G4485" s="30"/>
      <c r="H4485" s="32">
        <v>25988.16</v>
      </c>
      <c r="I4485" s="30"/>
      <c r="J4485" s="30"/>
      <c r="K4485" s="30"/>
      <c r="L4485" s="30"/>
      <c r="M4485" s="30"/>
      <c r="N4485" s="30">
        <v>202606</v>
      </c>
      <c r="O4485" s="30"/>
      <c r="P4485" s="30"/>
    </row>
    <row r="4486" s="35" customFormat="1" customHeight="1" spans="1:16">
      <c r="A4486" s="30"/>
      <c r="B4486" s="38">
        <v>46120</v>
      </c>
      <c r="C4486" s="30" t="s">
        <v>29</v>
      </c>
      <c r="D4486" s="30" t="s">
        <v>33</v>
      </c>
      <c r="E4486" s="30" t="s">
        <v>434</v>
      </c>
      <c r="F4486" s="30"/>
      <c r="G4486" s="30">
        <v>44.2</v>
      </c>
      <c r="H4486" s="32">
        <v>25943.96</v>
      </c>
      <c r="I4486" s="30" t="s">
        <v>11</v>
      </c>
      <c r="J4486" s="30"/>
      <c r="K4486" s="30"/>
      <c r="L4486" s="30">
        <v>202605</v>
      </c>
      <c r="M4486" s="30"/>
      <c r="N4486" s="30">
        <v>202604</v>
      </c>
      <c r="O4486" s="30"/>
      <c r="P4486" s="30"/>
    </row>
    <row r="4487" s="35" customFormat="1" customHeight="1" spans="1:16">
      <c r="A4487" s="30"/>
      <c r="B4487" s="38">
        <v>46189</v>
      </c>
      <c r="C4487" s="30" t="s">
        <v>29</v>
      </c>
      <c r="D4487" s="30" t="s">
        <v>33</v>
      </c>
      <c r="E4487" s="30" t="s">
        <v>67</v>
      </c>
      <c r="F4487" s="57">
        <v>40000</v>
      </c>
      <c r="G4487" s="30"/>
      <c r="H4487" s="32">
        <v>65943.96</v>
      </c>
      <c r="I4487" s="30"/>
      <c r="J4487" s="30"/>
      <c r="K4487" s="30"/>
      <c r="L4487" s="30"/>
      <c r="M4487" s="30"/>
      <c r="N4487" s="30">
        <v>202606</v>
      </c>
      <c r="O4487" s="30"/>
      <c r="P4487" s="30"/>
    </row>
    <row r="4488" s="35" customFormat="1" customHeight="1" spans="1:16">
      <c r="A4488" s="30"/>
      <c r="B4488" s="38">
        <v>46122</v>
      </c>
      <c r="C4488" s="30" t="s">
        <v>29</v>
      </c>
      <c r="D4488" s="30" t="s">
        <v>33</v>
      </c>
      <c r="E4488" s="30" t="s">
        <v>1021</v>
      </c>
      <c r="F4488" s="30"/>
      <c r="G4488" s="30">
        <v>60000</v>
      </c>
      <c r="H4488" s="32">
        <v>5943.95999999999</v>
      </c>
      <c r="I4488" s="30" t="s">
        <v>11</v>
      </c>
      <c r="J4488" s="30"/>
      <c r="K4488" s="30"/>
      <c r="L4488" s="30">
        <v>202606</v>
      </c>
      <c r="M4488" s="30"/>
      <c r="N4488" s="30">
        <v>202604</v>
      </c>
      <c r="O4488" s="30"/>
      <c r="P4488" s="30"/>
    </row>
    <row r="4489" s="35" customFormat="1" customHeight="1" spans="1:16">
      <c r="A4489" s="30"/>
      <c r="B4489" s="38">
        <v>46204</v>
      </c>
      <c r="C4489" s="30" t="s">
        <v>29</v>
      </c>
      <c r="D4489" s="30" t="s">
        <v>33</v>
      </c>
      <c r="E4489" s="30" t="s">
        <v>67</v>
      </c>
      <c r="F4489" s="30">
        <v>4000</v>
      </c>
      <c r="G4489" s="30"/>
      <c r="H4489" s="32">
        <v>9943.95999999999</v>
      </c>
      <c r="I4489" s="30"/>
      <c r="J4489" s="30"/>
      <c r="K4489" s="30"/>
      <c r="L4489" s="30"/>
      <c r="M4489" s="30"/>
      <c r="N4489" s="30">
        <v>202607</v>
      </c>
      <c r="O4489" s="30"/>
      <c r="P4489" s="30"/>
    </row>
    <row r="4490" s="35" customFormat="1" customHeight="1" spans="1:16">
      <c r="A4490" s="30"/>
      <c r="B4490" s="38">
        <v>46129</v>
      </c>
      <c r="C4490" s="30" t="s">
        <v>29</v>
      </c>
      <c r="D4490" s="30" t="s">
        <v>33</v>
      </c>
      <c r="E4490" s="30" t="s">
        <v>1022</v>
      </c>
      <c r="F4490" s="30"/>
      <c r="G4490" s="30">
        <v>7000</v>
      </c>
      <c r="H4490" s="32">
        <v>2943.95999999999</v>
      </c>
      <c r="I4490" s="30" t="s">
        <v>11</v>
      </c>
      <c r="J4490" s="30"/>
      <c r="K4490" s="30"/>
      <c r="L4490" s="30"/>
      <c r="M4490" s="30"/>
      <c r="N4490" s="30">
        <v>202604</v>
      </c>
      <c r="O4490" s="30"/>
      <c r="P4490" s="30"/>
    </row>
    <row r="4491" s="35" customFormat="1" customHeight="1" spans="1:16">
      <c r="A4491" s="30"/>
      <c r="B4491" s="38">
        <v>46206</v>
      </c>
      <c r="C4491" s="30" t="s">
        <v>29</v>
      </c>
      <c r="D4491" s="30" t="s">
        <v>33</v>
      </c>
      <c r="E4491" s="69" t="s">
        <v>1023</v>
      </c>
      <c r="F4491" s="57">
        <v>1000</v>
      </c>
      <c r="G4491" s="57"/>
      <c r="H4491" s="32">
        <v>3943.95999999999</v>
      </c>
      <c r="I4491" s="30"/>
      <c r="J4491" s="30"/>
      <c r="K4491" s="30"/>
      <c r="L4491" s="30"/>
      <c r="M4491" s="30" t="s">
        <v>1023</v>
      </c>
      <c r="N4491" s="30">
        <v>202607</v>
      </c>
      <c r="O4491" s="30"/>
      <c r="P4491" s="30"/>
    </row>
    <row r="4492" s="35" customFormat="1" customHeight="1" spans="1:16">
      <c r="A4492" s="30"/>
      <c r="B4492" s="38">
        <v>46206</v>
      </c>
      <c r="C4492" s="30" t="s">
        <v>29</v>
      </c>
      <c r="D4492" s="30" t="s">
        <v>33</v>
      </c>
      <c r="E4492" s="30" t="s">
        <v>1024</v>
      </c>
      <c r="F4492" s="30">
        <v>500</v>
      </c>
      <c r="G4492" s="30"/>
      <c r="H4492" s="32">
        <v>4443.95999999999</v>
      </c>
      <c r="I4492" s="30" t="s">
        <v>219</v>
      </c>
      <c r="J4492" s="30"/>
      <c r="K4492" s="30"/>
      <c r="L4492" s="30"/>
      <c r="M4492" s="30"/>
      <c r="N4492" s="30">
        <v>202607</v>
      </c>
      <c r="O4492" s="30"/>
      <c r="P4492" s="30"/>
    </row>
    <row r="4493" s="35" customFormat="1" customHeight="1" spans="1:16">
      <c r="A4493" s="30"/>
      <c r="B4493" s="38">
        <v>46129</v>
      </c>
      <c r="C4493" s="30" t="s">
        <v>29</v>
      </c>
      <c r="D4493" s="30" t="s">
        <v>33</v>
      </c>
      <c r="E4493" s="30" t="s">
        <v>1025</v>
      </c>
      <c r="F4493" s="30">
        <v>80</v>
      </c>
      <c r="G4493" s="30"/>
      <c r="H4493" s="32">
        <v>4523.95999999999</v>
      </c>
      <c r="I4493" s="30" t="s">
        <v>11</v>
      </c>
      <c r="J4493" s="30"/>
      <c r="K4493" s="30"/>
      <c r="L4493" s="30">
        <v>202607</v>
      </c>
      <c r="M4493" s="30"/>
      <c r="N4493" s="30">
        <v>202604</v>
      </c>
      <c r="O4493" s="30"/>
      <c r="P4493" s="30"/>
    </row>
    <row r="4494" s="35" customFormat="1" customHeight="1" spans="1:16">
      <c r="A4494" s="30"/>
      <c r="B4494" s="38">
        <v>46135</v>
      </c>
      <c r="C4494" s="30" t="s">
        <v>29</v>
      </c>
      <c r="D4494" s="30" t="s">
        <v>33</v>
      </c>
      <c r="E4494" s="30" t="s">
        <v>1026</v>
      </c>
      <c r="F4494" s="30"/>
      <c r="G4494" s="30">
        <v>280</v>
      </c>
      <c r="H4494" s="32">
        <v>4243.95999999999</v>
      </c>
      <c r="I4494" s="30" t="s">
        <v>11</v>
      </c>
      <c r="J4494" s="30"/>
      <c r="K4494" s="30"/>
      <c r="L4494" s="30">
        <v>202606</v>
      </c>
      <c r="M4494" s="30"/>
      <c r="N4494" s="30">
        <v>202604</v>
      </c>
      <c r="O4494" s="30"/>
      <c r="P4494" s="30"/>
    </row>
    <row r="4495" s="35" customFormat="1" customHeight="1" spans="1:16">
      <c r="A4495" s="30"/>
      <c r="B4495" s="38">
        <v>46135</v>
      </c>
      <c r="C4495" s="30" t="s">
        <v>29</v>
      </c>
      <c r="D4495" s="30" t="s">
        <v>33</v>
      </c>
      <c r="E4495" s="30" t="s">
        <v>451</v>
      </c>
      <c r="F4495" s="30"/>
      <c r="G4495" s="30">
        <v>10</v>
      </c>
      <c r="H4495" s="32">
        <v>4233.95999999999</v>
      </c>
      <c r="I4495" s="30" t="s">
        <v>11</v>
      </c>
      <c r="J4495" s="30"/>
      <c r="K4495" s="30"/>
      <c r="L4495" s="30">
        <v>202606</v>
      </c>
      <c r="M4495" s="30"/>
      <c r="N4495" s="30">
        <v>202604</v>
      </c>
      <c r="O4495" s="30"/>
      <c r="P4495" s="30"/>
    </row>
    <row r="4496" s="35" customFormat="1" customHeight="1" spans="1:16">
      <c r="A4496" s="30"/>
      <c r="B4496" s="38">
        <v>46140</v>
      </c>
      <c r="C4496" s="30" t="s">
        <v>29</v>
      </c>
      <c r="D4496" s="30" t="s">
        <v>163</v>
      </c>
      <c r="E4496" s="30" t="s">
        <v>1027</v>
      </c>
      <c r="F4496" s="30"/>
      <c r="G4496" s="30">
        <v>2000</v>
      </c>
      <c r="H4496" s="32">
        <v>2233.95999999999</v>
      </c>
      <c r="I4496" s="31" t="s">
        <v>11</v>
      </c>
      <c r="J4496" s="30"/>
      <c r="K4496" s="30"/>
      <c r="L4496" s="30">
        <v>202605</v>
      </c>
      <c r="M4496" s="30"/>
      <c r="N4496" s="30">
        <v>202604</v>
      </c>
      <c r="O4496" s="30"/>
      <c r="P4496" s="30"/>
    </row>
    <row r="4497" s="35" customFormat="1" customHeight="1" spans="1:16">
      <c r="A4497" s="30"/>
      <c r="B4497" s="38">
        <v>46142</v>
      </c>
      <c r="C4497" s="30" t="s">
        <v>29</v>
      </c>
      <c r="D4497" s="30" t="s">
        <v>33</v>
      </c>
      <c r="E4497" s="30" t="s">
        <v>434</v>
      </c>
      <c r="F4497" s="30"/>
      <c r="G4497" s="30">
        <v>43.3</v>
      </c>
      <c r="H4497" s="32">
        <v>2190.66</v>
      </c>
      <c r="I4497" s="30" t="s">
        <v>11</v>
      </c>
      <c r="J4497" s="30"/>
      <c r="K4497" s="30"/>
      <c r="L4497" s="30">
        <v>202606</v>
      </c>
      <c r="M4497" s="30"/>
      <c r="N4497" s="30">
        <v>202604</v>
      </c>
      <c r="O4497" s="30"/>
      <c r="P4497" s="30"/>
    </row>
    <row r="4498" s="35" customFormat="1" customHeight="1" spans="1:16">
      <c r="A4498" s="30"/>
      <c r="B4498" s="38">
        <v>46212</v>
      </c>
      <c r="C4498" s="30" t="s">
        <v>29</v>
      </c>
      <c r="D4498" s="30" t="s">
        <v>33</v>
      </c>
      <c r="E4498" s="30" t="s">
        <v>1028</v>
      </c>
      <c r="F4498" s="30"/>
      <c r="G4498" s="30">
        <v>240</v>
      </c>
      <c r="H4498" s="32">
        <v>1950.66</v>
      </c>
      <c r="I4498" s="30" t="s">
        <v>676</v>
      </c>
      <c r="J4498" s="30"/>
      <c r="K4498" s="30"/>
      <c r="L4498" s="30"/>
      <c r="M4498" s="30"/>
      <c r="N4498" s="30">
        <v>202607</v>
      </c>
      <c r="O4498" s="30"/>
      <c r="P4498" s="30"/>
    </row>
    <row r="4499" s="35" customFormat="1" customHeight="1" spans="1:16">
      <c r="A4499" s="30"/>
      <c r="B4499" s="38">
        <v>46212</v>
      </c>
      <c r="C4499" s="30" t="s">
        <v>29</v>
      </c>
      <c r="D4499" s="30" t="s">
        <v>33</v>
      </c>
      <c r="E4499" s="30" t="s">
        <v>67</v>
      </c>
      <c r="F4499" s="30">
        <v>3800</v>
      </c>
      <c r="G4499" s="30"/>
      <c r="H4499" s="32">
        <v>5750.66</v>
      </c>
      <c r="I4499" s="30" t="s">
        <v>678</v>
      </c>
      <c r="J4499" s="30"/>
      <c r="K4499" s="30"/>
      <c r="L4499" s="30"/>
      <c r="M4499" s="30"/>
      <c r="N4499" s="30">
        <v>202607</v>
      </c>
      <c r="O4499" s="30"/>
      <c r="P4499" s="30"/>
    </row>
    <row r="4500" s="35" customFormat="1" customHeight="1" spans="1:16">
      <c r="A4500" s="30"/>
      <c r="B4500" s="38">
        <v>46219</v>
      </c>
      <c r="C4500" s="30" t="s">
        <v>29</v>
      </c>
      <c r="D4500" s="30" t="s">
        <v>163</v>
      </c>
      <c r="E4500" s="30" t="s">
        <v>1029</v>
      </c>
      <c r="F4500" s="30"/>
      <c r="G4500" s="30">
        <v>3898</v>
      </c>
      <c r="H4500" s="32">
        <v>1852.66</v>
      </c>
      <c r="I4500" s="30" t="s">
        <v>11</v>
      </c>
      <c r="J4500" s="30"/>
      <c r="K4500" s="30"/>
      <c r="L4500" s="30"/>
      <c r="M4500" s="30"/>
      <c r="N4500" s="30">
        <v>202607</v>
      </c>
      <c r="O4500" s="30"/>
      <c r="P4500" s="30"/>
    </row>
    <row r="4501" s="35" customFormat="1" customHeight="1" spans="1:16">
      <c r="A4501" s="30"/>
      <c r="B4501" s="38">
        <v>46142</v>
      </c>
      <c r="C4501" s="30" t="s">
        <v>29</v>
      </c>
      <c r="D4501" s="30" t="s">
        <v>33</v>
      </c>
      <c r="E4501" s="30" t="s">
        <v>436</v>
      </c>
      <c r="F4501" s="30"/>
      <c r="G4501" s="30">
        <v>48</v>
      </c>
      <c r="H4501" s="32">
        <v>1804.66</v>
      </c>
      <c r="I4501" s="31" t="s">
        <v>11</v>
      </c>
      <c r="J4501" s="30"/>
      <c r="K4501" s="30"/>
      <c r="L4501" s="30">
        <v>202607</v>
      </c>
      <c r="M4501" s="30"/>
      <c r="N4501" s="30">
        <v>202604</v>
      </c>
      <c r="O4501" s="30"/>
      <c r="P4501" s="30"/>
    </row>
    <row r="4502" s="35" customFormat="1" customHeight="1" spans="1:16">
      <c r="A4502" s="30"/>
      <c r="B4502" s="38">
        <v>46146</v>
      </c>
      <c r="C4502" s="30" t="s">
        <v>29</v>
      </c>
      <c r="D4502" s="30" t="s">
        <v>33</v>
      </c>
      <c r="E4502" s="30" t="s">
        <v>1030</v>
      </c>
      <c r="F4502" s="30">
        <v>500</v>
      </c>
      <c r="G4502" s="30"/>
      <c r="H4502" s="32">
        <v>2304.66</v>
      </c>
      <c r="I4502" s="30" t="s">
        <v>11</v>
      </c>
      <c r="J4502" s="30"/>
      <c r="K4502" s="30"/>
      <c r="L4502" s="30">
        <v>202607</v>
      </c>
      <c r="M4502" s="30"/>
      <c r="N4502" s="30">
        <v>202605</v>
      </c>
      <c r="O4502" s="30"/>
      <c r="P4502" s="30"/>
    </row>
    <row r="4503" s="35" customFormat="1" customHeight="1" spans="1:16">
      <c r="A4503" s="30"/>
      <c r="B4503" s="38">
        <v>46223</v>
      </c>
      <c r="C4503" s="30" t="s">
        <v>29</v>
      </c>
      <c r="D4503" s="30" t="s">
        <v>33</v>
      </c>
      <c r="E4503" s="30" t="s">
        <v>1031</v>
      </c>
      <c r="F4503" s="30"/>
      <c r="G4503" s="30">
        <v>300</v>
      </c>
      <c r="H4503" s="32">
        <v>2004.66</v>
      </c>
      <c r="I4503" s="30" t="s">
        <v>109</v>
      </c>
      <c r="J4503" s="30"/>
      <c r="K4503" s="30"/>
      <c r="L4503" s="30"/>
      <c r="M4503" s="30"/>
      <c r="N4503" s="30">
        <v>202607</v>
      </c>
      <c r="O4503" s="30"/>
      <c r="P4503" s="30"/>
    </row>
    <row r="4504" s="35" customFormat="1" customHeight="1" spans="1:16">
      <c r="A4504" s="30"/>
      <c r="B4504" s="80">
        <v>46231</v>
      </c>
      <c r="C4504" s="30" t="s">
        <v>29</v>
      </c>
      <c r="D4504" s="30" t="s">
        <v>33</v>
      </c>
      <c r="E4504" s="69" t="s">
        <v>1032</v>
      </c>
      <c r="F4504" s="30">
        <v>140</v>
      </c>
      <c r="G4504" s="30"/>
      <c r="H4504" s="32">
        <v>2144.66</v>
      </c>
      <c r="I4504" s="30" t="s">
        <v>72</v>
      </c>
      <c r="J4504" s="30"/>
      <c r="K4504" s="30"/>
      <c r="L4504" s="29">
        <v>202608</v>
      </c>
      <c r="M4504" s="30"/>
      <c r="N4504" s="30">
        <v>202607</v>
      </c>
      <c r="O4504" s="30"/>
      <c r="P4504" s="30"/>
    </row>
    <row r="4505" s="35" customFormat="1" customHeight="1" spans="1:16">
      <c r="A4505" s="30"/>
      <c r="B4505" s="80">
        <v>46239</v>
      </c>
      <c r="C4505" s="30" t="s">
        <v>29</v>
      </c>
      <c r="D4505" s="30" t="s">
        <v>33</v>
      </c>
      <c r="E4505" s="30" t="s">
        <v>1033</v>
      </c>
      <c r="F4505" s="30"/>
      <c r="G4505" s="30">
        <v>13</v>
      </c>
      <c r="H4505" s="32">
        <v>2131.66</v>
      </c>
      <c r="I4505" s="30"/>
      <c r="J4505" s="30"/>
      <c r="K4505" s="30"/>
      <c r="L4505" s="29">
        <v>202608</v>
      </c>
      <c r="M4505" s="30"/>
      <c r="N4505" s="30">
        <v>202608</v>
      </c>
      <c r="O4505" s="30"/>
      <c r="P4505" s="30"/>
    </row>
    <row r="4506" s="35" customFormat="1" customHeight="1" spans="1:16">
      <c r="A4506" s="30"/>
      <c r="B4506" s="38">
        <v>46146</v>
      </c>
      <c r="C4506" s="30" t="s">
        <v>29</v>
      </c>
      <c r="D4506" s="30" t="s">
        <v>33</v>
      </c>
      <c r="E4506" s="30" t="s">
        <v>1034</v>
      </c>
      <c r="F4506" s="30"/>
      <c r="G4506" s="30">
        <v>29</v>
      </c>
      <c r="H4506" s="32">
        <v>2102.66</v>
      </c>
      <c r="I4506" s="30" t="s">
        <v>11</v>
      </c>
      <c r="J4506" s="30"/>
      <c r="K4506" s="30"/>
      <c r="L4506" s="30">
        <v>202607</v>
      </c>
      <c r="M4506" s="30"/>
      <c r="N4506" s="30">
        <v>202605</v>
      </c>
      <c r="O4506" s="30"/>
      <c r="P4506" s="30"/>
    </row>
    <row r="4507" s="35" customFormat="1" customHeight="1" spans="1:16">
      <c r="A4507" s="30"/>
      <c r="B4507" s="80">
        <v>46241</v>
      </c>
      <c r="C4507" s="30" t="s">
        <v>29</v>
      </c>
      <c r="D4507" s="30" t="s">
        <v>33</v>
      </c>
      <c r="E4507" s="30" t="s">
        <v>434</v>
      </c>
      <c r="F4507" s="30"/>
      <c r="G4507" s="30">
        <v>45.05</v>
      </c>
      <c r="H4507" s="32">
        <v>2057.61000000002</v>
      </c>
      <c r="I4507" s="30" t="s">
        <v>11</v>
      </c>
      <c r="J4507" s="30"/>
      <c r="K4507" s="30"/>
      <c r="L4507" s="30">
        <v>202608</v>
      </c>
      <c r="M4507" s="30"/>
      <c r="N4507" s="30">
        <v>202608</v>
      </c>
      <c r="O4507" s="30"/>
      <c r="P4507" s="30"/>
    </row>
    <row r="4508" s="35" customFormat="1" customHeight="1" spans="1:16">
      <c r="A4508" s="30"/>
      <c r="B4508" s="80">
        <v>46244</v>
      </c>
      <c r="C4508" s="30" t="s">
        <v>29</v>
      </c>
      <c r="D4508" s="30" t="s">
        <v>33</v>
      </c>
      <c r="E4508" s="30" t="s">
        <v>1035</v>
      </c>
      <c r="F4508" s="30">
        <v>60</v>
      </c>
      <c r="G4508" s="30"/>
      <c r="H4508" s="32">
        <v>2117.61000000002</v>
      </c>
      <c r="I4508" s="30" t="s">
        <v>11</v>
      </c>
      <c r="J4508" s="30"/>
      <c r="K4508" s="30"/>
      <c r="L4508" s="30">
        <v>202607</v>
      </c>
      <c r="M4508" s="30"/>
      <c r="N4508" s="30">
        <v>202608</v>
      </c>
      <c r="O4508" s="30"/>
      <c r="P4508" s="30"/>
    </row>
    <row r="4509" s="35" customFormat="1" customHeight="1" spans="1:16">
      <c r="A4509" s="30"/>
      <c r="B4509" s="80">
        <v>46244</v>
      </c>
      <c r="C4509" s="30" t="s">
        <v>29</v>
      </c>
      <c r="D4509" s="30" t="s">
        <v>33</v>
      </c>
      <c r="E4509" s="30" t="s">
        <v>1036</v>
      </c>
      <c r="F4509" s="30">
        <v>706</v>
      </c>
      <c r="G4509" s="30"/>
      <c r="H4509" s="32">
        <v>2823.61000000002</v>
      </c>
      <c r="I4509" s="30" t="s">
        <v>72</v>
      </c>
      <c r="J4509" s="30"/>
      <c r="K4509" s="30"/>
      <c r="L4509" s="29">
        <v>202608</v>
      </c>
      <c r="M4509" s="30"/>
      <c r="N4509" s="30">
        <v>202608</v>
      </c>
      <c r="O4509" s="30"/>
      <c r="P4509" s="30"/>
    </row>
    <row r="4510" s="35" customFormat="1" customHeight="1" spans="1:16">
      <c r="A4510" s="30"/>
      <c r="B4510" s="80">
        <v>46244</v>
      </c>
      <c r="C4510" s="30" t="s">
        <v>29</v>
      </c>
      <c r="D4510" s="30" t="s">
        <v>454</v>
      </c>
      <c r="E4510" s="30" t="s">
        <v>1037</v>
      </c>
      <c r="F4510" s="30"/>
      <c r="G4510" s="30">
        <v>35</v>
      </c>
      <c r="H4510" s="32">
        <v>2788.61000000002</v>
      </c>
      <c r="I4510" s="30" t="s">
        <v>264</v>
      </c>
      <c r="J4510" s="30"/>
      <c r="K4510" s="30"/>
      <c r="L4510" s="29">
        <v>202608</v>
      </c>
      <c r="M4510" s="30"/>
      <c r="N4510" s="30">
        <v>202608</v>
      </c>
      <c r="O4510" s="30"/>
      <c r="P4510" s="30"/>
    </row>
    <row r="4511" s="35" customFormat="1" customHeight="1" spans="1:16">
      <c r="A4511" s="30"/>
      <c r="B4511" s="80">
        <v>46244</v>
      </c>
      <c r="C4511" s="30" t="s">
        <v>29</v>
      </c>
      <c r="D4511" s="30" t="s">
        <v>33</v>
      </c>
      <c r="E4511" s="30" t="s">
        <v>67</v>
      </c>
      <c r="F4511" s="30">
        <v>2000</v>
      </c>
      <c r="G4511" s="30"/>
      <c r="H4511" s="32">
        <v>4788.61000000002</v>
      </c>
      <c r="I4511" s="30"/>
      <c r="J4511" s="30"/>
      <c r="K4511" s="30"/>
      <c r="L4511" s="30">
        <v>202607</v>
      </c>
      <c r="M4511" s="30"/>
      <c r="N4511" s="30">
        <v>202608</v>
      </c>
      <c r="O4511" s="30"/>
      <c r="P4511" s="30"/>
    </row>
    <row r="4512" s="35" customFormat="1" customHeight="1" spans="1:16">
      <c r="A4512" s="30"/>
      <c r="B4512" s="38">
        <v>46035</v>
      </c>
      <c r="C4512" s="69" t="s">
        <v>18</v>
      </c>
      <c r="D4512" s="30" t="s">
        <v>33</v>
      </c>
      <c r="E4512" s="95" t="s">
        <v>1038</v>
      </c>
      <c r="F4512" s="56"/>
      <c r="G4512" s="56">
        <v>80893.4</v>
      </c>
      <c r="H4512" s="32">
        <v>1856694.69</v>
      </c>
      <c r="I4512" s="30" t="s">
        <v>72</v>
      </c>
      <c r="J4512" s="30"/>
      <c r="K4512" s="30"/>
      <c r="L4512" s="30">
        <v>202601</v>
      </c>
      <c r="M4512" s="30"/>
      <c r="N4512" s="30">
        <v>202601</v>
      </c>
      <c r="O4512" s="30"/>
      <c r="P4512" s="30"/>
    </row>
    <row r="4513" s="35" customFormat="1" customHeight="1" spans="1:16">
      <c r="A4513" s="30"/>
      <c r="B4513" s="38">
        <v>46035</v>
      </c>
      <c r="C4513" s="69" t="s">
        <v>18</v>
      </c>
      <c r="D4513" s="30" t="s">
        <v>33</v>
      </c>
      <c r="E4513" s="95" t="s">
        <v>1039</v>
      </c>
      <c r="F4513" s="56"/>
      <c r="G4513" s="56">
        <v>7422</v>
      </c>
      <c r="H4513" s="32">
        <v>1849272.69</v>
      </c>
      <c r="I4513" s="30" t="s">
        <v>72</v>
      </c>
      <c r="J4513" s="30"/>
      <c r="K4513" s="30"/>
      <c r="L4513" s="30">
        <v>202601</v>
      </c>
      <c r="M4513" s="30"/>
      <c r="N4513" s="30">
        <v>202601</v>
      </c>
      <c r="O4513" s="30"/>
      <c r="P4513" s="30"/>
    </row>
    <row r="4514" s="35" customFormat="1" customHeight="1" spans="1:16">
      <c r="A4514" s="30"/>
      <c r="B4514" s="38">
        <v>46035</v>
      </c>
      <c r="C4514" s="69" t="s">
        <v>18</v>
      </c>
      <c r="D4514" s="30" t="s">
        <v>33</v>
      </c>
      <c r="E4514" s="95" t="s">
        <v>1040</v>
      </c>
      <c r="F4514" s="56"/>
      <c r="G4514" s="56">
        <v>178768.85</v>
      </c>
      <c r="H4514" s="32">
        <v>1670503.84</v>
      </c>
      <c r="I4514" s="30" t="s">
        <v>72</v>
      </c>
      <c r="J4514" s="30"/>
      <c r="K4514" s="30"/>
      <c r="L4514" s="30">
        <v>202601</v>
      </c>
      <c r="M4514" s="30"/>
      <c r="N4514" s="30">
        <v>202601</v>
      </c>
      <c r="O4514" s="30"/>
      <c r="P4514" s="30"/>
    </row>
    <row r="4515" s="35" customFormat="1" customHeight="1" spans="1:16">
      <c r="A4515" s="30"/>
      <c r="B4515" s="38">
        <v>46035</v>
      </c>
      <c r="C4515" s="69" t="s">
        <v>18</v>
      </c>
      <c r="D4515" s="30" t="s">
        <v>33</v>
      </c>
      <c r="E4515" s="95" t="s">
        <v>1041</v>
      </c>
      <c r="F4515" s="56"/>
      <c r="G4515" s="56">
        <v>14738</v>
      </c>
      <c r="H4515" s="32">
        <v>1655765.84</v>
      </c>
      <c r="I4515" s="30" t="s">
        <v>72</v>
      </c>
      <c r="J4515" s="30"/>
      <c r="K4515" s="30"/>
      <c r="L4515" s="30">
        <v>202601</v>
      </c>
      <c r="M4515" s="30"/>
      <c r="N4515" s="30">
        <v>202601</v>
      </c>
      <c r="O4515" s="30"/>
      <c r="P4515" s="30"/>
    </row>
    <row r="4516" s="35" customFormat="1" customHeight="1" spans="1:16">
      <c r="A4516" s="30"/>
      <c r="B4516" s="38">
        <v>46035</v>
      </c>
      <c r="C4516" s="69" t="s">
        <v>18</v>
      </c>
      <c r="D4516" s="30" t="s">
        <v>33</v>
      </c>
      <c r="E4516" s="95" t="s">
        <v>1042</v>
      </c>
      <c r="F4516" s="56"/>
      <c r="G4516" s="56">
        <v>180595.84</v>
      </c>
      <c r="H4516" s="32">
        <v>1475170</v>
      </c>
      <c r="I4516" s="30" t="s">
        <v>72</v>
      </c>
      <c r="J4516" s="30"/>
      <c r="K4516" s="30"/>
      <c r="L4516" s="30">
        <v>202601</v>
      </c>
      <c r="M4516" s="30"/>
      <c r="N4516" s="30">
        <v>202601</v>
      </c>
      <c r="O4516" s="30"/>
      <c r="P4516" s="30"/>
    </row>
    <row r="4517" s="35" customFormat="1" customHeight="1" spans="1:16">
      <c r="A4517" s="30"/>
      <c r="B4517" s="38">
        <v>46035</v>
      </c>
      <c r="C4517" s="69" t="s">
        <v>18</v>
      </c>
      <c r="D4517" s="30" t="s">
        <v>33</v>
      </c>
      <c r="E4517" s="95" t="s">
        <v>1043</v>
      </c>
      <c r="F4517" s="56"/>
      <c r="G4517" s="56">
        <v>59488</v>
      </c>
      <c r="H4517" s="32">
        <v>1415682</v>
      </c>
      <c r="I4517" s="30" t="s">
        <v>72</v>
      </c>
      <c r="J4517" s="30"/>
      <c r="K4517" s="30"/>
      <c r="L4517" s="30">
        <v>202601</v>
      </c>
      <c r="M4517" s="30"/>
      <c r="N4517" s="30">
        <v>202601</v>
      </c>
      <c r="O4517" s="30"/>
      <c r="P4517" s="30"/>
    </row>
    <row r="4518" s="35" customFormat="1" customHeight="1" spans="1:16">
      <c r="A4518" s="30"/>
      <c r="B4518" s="38">
        <v>46035</v>
      </c>
      <c r="C4518" s="69" t="s">
        <v>18</v>
      </c>
      <c r="D4518" s="30" t="s">
        <v>33</v>
      </c>
      <c r="E4518" s="95" t="s">
        <v>1044</v>
      </c>
      <c r="F4518" s="56"/>
      <c r="G4518" s="56">
        <v>13778</v>
      </c>
      <c r="H4518" s="32">
        <v>1401904</v>
      </c>
      <c r="I4518" s="30" t="s">
        <v>72</v>
      </c>
      <c r="J4518" s="30"/>
      <c r="K4518" s="30"/>
      <c r="L4518" s="30">
        <v>202601</v>
      </c>
      <c r="M4518" s="30"/>
      <c r="N4518" s="30">
        <v>202601</v>
      </c>
      <c r="O4518" s="30"/>
      <c r="P4518" s="30"/>
    </row>
    <row r="4519" s="35" customFormat="1" customHeight="1" spans="1:16">
      <c r="A4519" s="30"/>
      <c r="B4519" s="38">
        <v>46035</v>
      </c>
      <c r="C4519" s="69" t="s">
        <v>18</v>
      </c>
      <c r="D4519" s="30" t="s">
        <v>33</v>
      </c>
      <c r="E4519" s="94" t="s">
        <v>954</v>
      </c>
      <c r="F4519" s="56"/>
      <c r="G4519" s="56">
        <v>10703.2</v>
      </c>
      <c r="H4519" s="32">
        <v>1391200.8</v>
      </c>
      <c r="I4519" s="30" t="s">
        <v>72</v>
      </c>
      <c r="J4519" s="30"/>
      <c r="K4519" s="30"/>
      <c r="L4519" s="30">
        <v>202601</v>
      </c>
      <c r="M4519" s="30"/>
      <c r="N4519" s="30">
        <v>202601</v>
      </c>
      <c r="O4519" s="30"/>
      <c r="P4519" s="30"/>
    </row>
    <row r="4520" s="35" customFormat="1" customHeight="1" spans="1:16">
      <c r="A4520" s="30"/>
      <c r="B4520" s="38">
        <v>46035</v>
      </c>
      <c r="C4520" s="69" t="s">
        <v>18</v>
      </c>
      <c r="D4520" s="30" t="s">
        <v>33</v>
      </c>
      <c r="E4520" s="94" t="s">
        <v>978</v>
      </c>
      <c r="F4520" s="56">
        <v>250000</v>
      </c>
      <c r="G4520" s="56"/>
      <c r="H4520" s="32">
        <v>1641200.8</v>
      </c>
      <c r="I4520" s="30"/>
      <c r="J4520" s="30"/>
      <c r="K4520" s="30"/>
      <c r="L4520" s="30"/>
      <c r="M4520" s="30"/>
      <c r="N4520" s="30">
        <v>202601</v>
      </c>
      <c r="O4520" s="30"/>
      <c r="P4520" s="30"/>
    </row>
    <row r="4521" s="35" customFormat="1" customHeight="1" spans="1:16">
      <c r="A4521" s="30"/>
      <c r="B4521" s="38">
        <v>46052</v>
      </c>
      <c r="C4521" s="69" t="s">
        <v>18</v>
      </c>
      <c r="D4521" s="30" t="s">
        <v>33</v>
      </c>
      <c r="E4521" s="94" t="s">
        <v>962</v>
      </c>
      <c r="F4521" s="56">
        <v>6254.07</v>
      </c>
      <c r="G4521" s="56"/>
      <c r="H4521" s="32">
        <v>1647454.87</v>
      </c>
      <c r="I4521" s="30" t="s">
        <v>267</v>
      </c>
      <c r="J4521" s="30"/>
      <c r="K4521" s="30"/>
      <c r="L4521" s="30"/>
      <c r="M4521" s="30"/>
      <c r="N4521" s="30">
        <v>202601</v>
      </c>
      <c r="O4521" s="30"/>
      <c r="P4521" s="30"/>
    </row>
    <row r="4522" s="35" customFormat="1" customHeight="1" spans="1:16">
      <c r="A4522" s="30"/>
      <c r="B4522" s="38">
        <v>46036</v>
      </c>
      <c r="C4522" s="69" t="s">
        <v>18</v>
      </c>
      <c r="D4522" s="30" t="s">
        <v>424</v>
      </c>
      <c r="E4522" s="94" t="s">
        <v>1045</v>
      </c>
      <c r="F4522" s="56">
        <v>2044.17</v>
      </c>
      <c r="G4522" s="56"/>
      <c r="H4522" s="32">
        <v>1649499.04</v>
      </c>
      <c r="I4522" s="31" t="s">
        <v>227</v>
      </c>
      <c r="J4522" s="30"/>
      <c r="K4522" s="30"/>
      <c r="L4522" s="30">
        <v>202602</v>
      </c>
      <c r="M4522" s="30"/>
      <c r="N4522" s="30">
        <v>202601</v>
      </c>
      <c r="O4522" s="30"/>
      <c r="P4522" s="30"/>
    </row>
    <row r="4523" s="35" customFormat="1" customHeight="1" spans="1:16">
      <c r="A4523" s="30"/>
      <c r="B4523" s="38">
        <v>46036</v>
      </c>
      <c r="C4523" s="69" t="s">
        <v>18</v>
      </c>
      <c r="D4523" s="30" t="s">
        <v>424</v>
      </c>
      <c r="E4523" s="94" t="s">
        <v>1046</v>
      </c>
      <c r="F4523" s="56">
        <v>2372.32</v>
      </c>
      <c r="G4523" s="56"/>
      <c r="H4523" s="32">
        <v>1651871.36</v>
      </c>
      <c r="I4523" s="31" t="s">
        <v>205</v>
      </c>
      <c r="J4523" s="30"/>
      <c r="K4523" s="30"/>
      <c r="L4523" s="30">
        <v>202602</v>
      </c>
      <c r="M4523" s="30"/>
      <c r="N4523" s="30">
        <v>202601</v>
      </c>
      <c r="O4523" s="30"/>
      <c r="P4523" s="30"/>
    </row>
    <row r="4524" s="35" customFormat="1" customHeight="1" spans="1:16">
      <c r="A4524" s="30"/>
      <c r="B4524" s="38">
        <v>46036</v>
      </c>
      <c r="C4524" s="69" t="s">
        <v>18</v>
      </c>
      <c r="D4524" s="30" t="s">
        <v>424</v>
      </c>
      <c r="E4524" s="94" t="s">
        <v>1047</v>
      </c>
      <c r="F4524" s="56">
        <v>2243.9</v>
      </c>
      <c r="G4524" s="56"/>
      <c r="H4524" s="32">
        <v>1654115.26</v>
      </c>
      <c r="I4524" s="31" t="s">
        <v>80</v>
      </c>
      <c r="J4524" s="30"/>
      <c r="K4524" s="30"/>
      <c r="L4524" s="30">
        <v>202602</v>
      </c>
      <c r="M4524" s="30"/>
      <c r="N4524" s="30">
        <v>202601</v>
      </c>
      <c r="O4524" s="30"/>
      <c r="P4524" s="30"/>
    </row>
    <row r="4525" s="35" customFormat="1" customHeight="1" spans="1:16">
      <c r="A4525" s="30"/>
      <c r="B4525" s="38">
        <v>46036</v>
      </c>
      <c r="C4525" s="69" t="s">
        <v>18</v>
      </c>
      <c r="D4525" s="30" t="s">
        <v>424</v>
      </c>
      <c r="E4525" s="94" t="s">
        <v>1048</v>
      </c>
      <c r="F4525" s="56">
        <v>3736.72</v>
      </c>
      <c r="G4525" s="56"/>
      <c r="H4525" s="32">
        <v>1657851.98</v>
      </c>
      <c r="I4525" s="31" t="s">
        <v>78</v>
      </c>
      <c r="J4525" s="30"/>
      <c r="K4525" s="30"/>
      <c r="L4525" s="30">
        <v>202602</v>
      </c>
      <c r="M4525" s="30"/>
      <c r="N4525" s="30">
        <v>202601</v>
      </c>
      <c r="O4525" s="30"/>
      <c r="P4525" s="30"/>
    </row>
    <row r="4526" s="35" customFormat="1" customHeight="1" spans="1:16">
      <c r="A4526" s="30"/>
      <c r="B4526" s="38">
        <v>46036</v>
      </c>
      <c r="C4526" s="69" t="s">
        <v>18</v>
      </c>
      <c r="D4526" s="30" t="s">
        <v>424</v>
      </c>
      <c r="E4526" s="94" t="s">
        <v>1049</v>
      </c>
      <c r="F4526" s="56">
        <v>790.63</v>
      </c>
      <c r="G4526" s="56"/>
      <c r="H4526" s="32">
        <v>1658642.61</v>
      </c>
      <c r="I4526" s="31" t="s">
        <v>91</v>
      </c>
      <c r="J4526" s="30"/>
      <c r="K4526" s="30"/>
      <c r="L4526" s="30">
        <v>202602</v>
      </c>
      <c r="M4526" s="30"/>
      <c r="N4526" s="30">
        <v>202601</v>
      </c>
      <c r="O4526" s="30"/>
      <c r="P4526" s="30"/>
    </row>
    <row r="4527" s="35" customFormat="1" customHeight="1" spans="1:16">
      <c r="A4527" s="30"/>
      <c r="B4527" s="38">
        <v>46036</v>
      </c>
      <c r="C4527" s="69" t="s">
        <v>18</v>
      </c>
      <c r="D4527" s="30" t="s">
        <v>424</v>
      </c>
      <c r="E4527" s="94" t="s">
        <v>1050</v>
      </c>
      <c r="F4527" s="56">
        <v>11403.57</v>
      </c>
      <c r="G4527" s="56"/>
      <c r="H4527" s="32">
        <v>1670046.18</v>
      </c>
      <c r="I4527" s="31" t="s">
        <v>43</v>
      </c>
      <c r="J4527" s="30"/>
      <c r="K4527" s="30"/>
      <c r="L4527" s="30">
        <v>202602</v>
      </c>
      <c r="M4527" s="30"/>
      <c r="N4527" s="30">
        <v>202601</v>
      </c>
      <c r="O4527" s="30"/>
      <c r="P4527" s="30"/>
    </row>
    <row r="4528" s="35" customFormat="1" customHeight="1" spans="1:16">
      <c r="A4528" s="30"/>
      <c r="B4528" s="38">
        <v>46036</v>
      </c>
      <c r="C4528" s="69" t="s">
        <v>18</v>
      </c>
      <c r="D4528" s="30" t="s">
        <v>424</v>
      </c>
      <c r="E4528" s="94" t="s">
        <v>1051</v>
      </c>
      <c r="F4528" s="56">
        <v>1216.26</v>
      </c>
      <c r="G4528" s="56"/>
      <c r="H4528" s="32">
        <v>1671262.44</v>
      </c>
      <c r="I4528" s="31" t="s">
        <v>101</v>
      </c>
      <c r="J4528" s="30"/>
      <c r="K4528" s="30"/>
      <c r="L4528" s="30">
        <v>202602</v>
      </c>
      <c r="M4528" s="30"/>
      <c r="N4528" s="30">
        <v>202601</v>
      </c>
      <c r="O4528" s="30"/>
      <c r="P4528" s="30"/>
    </row>
    <row r="4529" s="35" customFormat="1" customHeight="1" spans="1:16">
      <c r="A4529" s="30"/>
      <c r="B4529" s="38">
        <v>46036</v>
      </c>
      <c r="C4529" s="69" t="s">
        <v>18</v>
      </c>
      <c r="D4529" s="30" t="s">
        <v>424</v>
      </c>
      <c r="E4529" s="94" t="s">
        <v>1052</v>
      </c>
      <c r="F4529" s="56">
        <v>2822.84</v>
      </c>
      <c r="G4529" s="56"/>
      <c r="H4529" s="32">
        <v>1674085.28</v>
      </c>
      <c r="I4529" s="31" t="s">
        <v>97</v>
      </c>
      <c r="J4529" s="30"/>
      <c r="K4529" s="30"/>
      <c r="L4529" s="30">
        <v>202602</v>
      </c>
      <c r="M4529" s="30"/>
      <c r="N4529" s="30">
        <v>202601</v>
      </c>
      <c r="O4529" s="30"/>
      <c r="P4529" s="30"/>
    </row>
    <row r="4530" s="35" customFormat="1" customHeight="1" spans="1:16">
      <c r="A4530" s="30"/>
      <c r="B4530" s="38">
        <v>46036</v>
      </c>
      <c r="C4530" s="69" t="s">
        <v>18</v>
      </c>
      <c r="D4530" s="30" t="s">
        <v>424</v>
      </c>
      <c r="E4530" s="94" t="s">
        <v>1053</v>
      </c>
      <c r="F4530" s="56">
        <v>2933.74</v>
      </c>
      <c r="G4530" s="56"/>
      <c r="H4530" s="32">
        <v>1677019.02</v>
      </c>
      <c r="I4530" s="31" t="s">
        <v>107</v>
      </c>
      <c r="J4530" s="30"/>
      <c r="K4530" s="30"/>
      <c r="L4530" s="30">
        <v>202602</v>
      </c>
      <c r="M4530" s="30"/>
      <c r="N4530" s="30">
        <v>202601</v>
      </c>
      <c r="O4530" s="30"/>
      <c r="P4530" s="30"/>
    </row>
    <row r="4531" s="35" customFormat="1" customHeight="1" spans="1:16">
      <c r="A4531" s="30"/>
      <c r="B4531" s="38">
        <v>46036</v>
      </c>
      <c r="C4531" s="69" t="s">
        <v>18</v>
      </c>
      <c r="D4531" s="30" t="s">
        <v>424</v>
      </c>
      <c r="E4531" s="94" t="s">
        <v>1054</v>
      </c>
      <c r="F4531" s="56">
        <v>1143.74</v>
      </c>
      <c r="G4531" s="56"/>
      <c r="H4531" s="32">
        <v>1678162.76</v>
      </c>
      <c r="I4531" s="31" t="s">
        <v>109</v>
      </c>
      <c r="J4531" s="30"/>
      <c r="K4531" s="30"/>
      <c r="L4531" s="30">
        <v>202602</v>
      </c>
      <c r="M4531" s="30"/>
      <c r="N4531" s="30">
        <v>202601</v>
      </c>
      <c r="O4531" s="30"/>
      <c r="P4531" s="30"/>
    </row>
    <row r="4532" s="35" customFormat="1" customHeight="1" spans="1:16">
      <c r="A4532" s="30"/>
      <c r="B4532" s="38">
        <v>46036</v>
      </c>
      <c r="C4532" s="69" t="s">
        <v>18</v>
      </c>
      <c r="D4532" s="30" t="s">
        <v>424</v>
      </c>
      <c r="E4532" s="94" t="s">
        <v>1055</v>
      </c>
      <c r="F4532" s="56">
        <v>571.1</v>
      </c>
      <c r="G4532" s="56"/>
      <c r="H4532" s="32">
        <v>1678733.86</v>
      </c>
      <c r="I4532" s="31" t="s">
        <v>196</v>
      </c>
      <c r="J4532" s="30"/>
      <c r="K4532" s="30"/>
      <c r="L4532" s="30">
        <v>202602</v>
      </c>
      <c r="M4532" s="30"/>
      <c r="N4532" s="30">
        <v>202601</v>
      </c>
      <c r="O4532" s="30"/>
      <c r="P4532" s="30"/>
    </row>
    <row r="4533" s="35" customFormat="1" customHeight="1" spans="1:16">
      <c r="A4533" s="30"/>
      <c r="B4533" s="38">
        <v>46036</v>
      </c>
      <c r="C4533" s="69" t="s">
        <v>18</v>
      </c>
      <c r="D4533" s="30" t="s">
        <v>424</v>
      </c>
      <c r="E4533" s="94" t="s">
        <v>1056</v>
      </c>
      <c r="F4533" s="56">
        <v>1733.77</v>
      </c>
      <c r="G4533" s="56"/>
      <c r="H4533" s="32">
        <v>1680467.63</v>
      </c>
      <c r="I4533" s="31" t="s">
        <v>235</v>
      </c>
      <c r="J4533" s="30"/>
      <c r="K4533" s="30"/>
      <c r="L4533" s="30">
        <v>202602</v>
      </c>
      <c r="M4533" s="30"/>
      <c r="N4533" s="30">
        <v>202601</v>
      </c>
      <c r="O4533" s="30"/>
      <c r="P4533" s="30"/>
    </row>
    <row r="4534" s="35" customFormat="1" customHeight="1" spans="1:16">
      <c r="A4534" s="30"/>
      <c r="B4534" s="38">
        <v>46036</v>
      </c>
      <c r="C4534" s="69" t="s">
        <v>18</v>
      </c>
      <c r="D4534" s="30" t="s">
        <v>424</v>
      </c>
      <c r="E4534" s="94" t="s">
        <v>1057</v>
      </c>
      <c r="F4534" s="56">
        <v>203.52</v>
      </c>
      <c r="G4534" s="56"/>
      <c r="H4534" s="32">
        <v>1680671.15</v>
      </c>
      <c r="I4534" s="31" t="s">
        <v>213</v>
      </c>
      <c r="J4534" s="30"/>
      <c r="K4534" s="30"/>
      <c r="L4534" s="30">
        <v>202602</v>
      </c>
      <c r="M4534" s="30"/>
      <c r="N4534" s="30">
        <v>202601</v>
      </c>
      <c r="O4534" s="30"/>
      <c r="P4534" s="30"/>
    </row>
    <row r="4535" s="35" customFormat="1" customHeight="1" spans="1:16">
      <c r="A4535" s="30"/>
      <c r="B4535" s="38">
        <v>46036</v>
      </c>
      <c r="C4535" s="69" t="s">
        <v>18</v>
      </c>
      <c r="D4535" s="30" t="s">
        <v>424</v>
      </c>
      <c r="E4535" s="94" t="s">
        <v>1058</v>
      </c>
      <c r="F4535" s="56">
        <v>593.59</v>
      </c>
      <c r="G4535" s="56"/>
      <c r="H4535" s="32">
        <v>1681264.74</v>
      </c>
      <c r="I4535" s="31" t="s">
        <v>216</v>
      </c>
      <c r="J4535" s="30"/>
      <c r="K4535" s="30"/>
      <c r="L4535" s="30">
        <v>202602</v>
      </c>
      <c r="M4535" s="30"/>
      <c r="N4535" s="30">
        <v>202601</v>
      </c>
      <c r="O4535" s="30"/>
      <c r="P4535" s="30"/>
    </row>
    <row r="4536" s="35" customFormat="1" customHeight="1" spans="1:16">
      <c r="A4536" s="30"/>
      <c r="B4536" s="38">
        <v>46036</v>
      </c>
      <c r="C4536" s="69" t="s">
        <v>18</v>
      </c>
      <c r="D4536" s="30" t="s">
        <v>424</v>
      </c>
      <c r="E4536" s="94" t="s">
        <v>1059</v>
      </c>
      <c r="F4536" s="56">
        <v>518.89</v>
      </c>
      <c r="G4536" s="56"/>
      <c r="H4536" s="32">
        <v>1681783.63</v>
      </c>
      <c r="I4536" s="31" t="s">
        <v>221</v>
      </c>
      <c r="J4536" s="30"/>
      <c r="K4536" s="30"/>
      <c r="L4536" s="30">
        <v>202602</v>
      </c>
      <c r="M4536" s="30"/>
      <c r="N4536" s="30">
        <v>202601</v>
      </c>
      <c r="O4536" s="30"/>
      <c r="P4536" s="30"/>
    </row>
    <row r="4537" s="35" customFormat="1" customHeight="1" spans="1:16">
      <c r="A4537" s="30"/>
      <c r="B4537" s="38">
        <v>46036</v>
      </c>
      <c r="C4537" s="69" t="s">
        <v>18</v>
      </c>
      <c r="D4537" s="30" t="s">
        <v>33</v>
      </c>
      <c r="E4537" s="58" t="s">
        <v>1060</v>
      </c>
      <c r="F4537" s="56"/>
      <c r="G4537" s="56">
        <v>8780</v>
      </c>
      <c r="H4537" s="32">
        <v>1673003.63</v>
      </c>
      <c r="I4537" s="30" t="s">
        <v>72</v>
      </c>
      <c r="J4537" s="30"/>
      <c r="K4537" s="30"/>
      <c r="L4537" s="30">
        <v>202601</v>
      </c>
      <c r="M4537" s="30"/>
      <c r="N4537" s="30">
        <v>202601</v>
      </c>
      <c r="O4537" s="30"/>
      <c r="P4537" s="30"/>
    </row>
    <row r="4538" s="35" customFormat="1" customHeight="1" spans="1:16">
      <c r="A4538" s="30"/>
      <c r="B4538" s="38">
        <v>46036</v>
      </c>
      <c r="C4538" s="69" t="s">
        <v>18</v>
      </c>
      <c r="D4538" s="30" t="s">
        <v>33</v>
      </c>
      <c r="E4538" s="58" t="s">
        <v>951</v>
      </c>
      <c r="F4538" s="56"/>
      <c r="G4538" s="56">
        <v>3520.04</v>
      </c>
      <c r="H4538" s="32">
        <v>1669483.59</v>
      </c>
      <c r="I4538" s="30" t="s">
        <v>72</v>
      </c>
      <c r="J4538" s="30"/>
      <c r="K4538" s="30"/>
      <c r="L4538" s="30">
        <v>202601</v>
      </c>
      <c r="M4538" s="30"/>
      <c r="N4538" s="30">
        <v>202601</v>
      </c>
      <c r="O4538" s="30"/>
      <c r="P4538" s="30"/>
    </row>
    <row r="4539" s="35" customFormat="1" customHeight="1" spans="1:16">
      <c r="A4539" s="30"/>
      <c r="B4539" s="38">
        <v>46037</v>
      </c>
      <c r="C4539" s="69" t="s">
        <v>18</v>
      </c>
      <c r="D4539" s="30" t="s">
        <v>33</v>
      </c>
      <c r="E4539" s="39" t="s">
        <v>1061</v>
      </c>
      <c r="F4539" s="56"/>
      <c r="G4539" s="56">
        <v>8339.44</v>
      </c>
      <c r="H4539" s="32">
        <v>1661144.15</v>
      </c>
      <c r="I4539" s="30" t="s">
        <v>11</v>
      </c>
      <c r="J4539" s="30"/>
      <c r="K4539" s="30"/>
      <c r="L4539" s="30">
        <v>202601</v>
      </c>
      <c r="M4539" s="30"/>
      <c r="N4539" s="30">
        <v>202601</v>
      </c>
      <c r="O4539" s="30"/>
      <c r="P4539" s="30"/>
    </row>
    <row r="4540" s="35" customFormat="1" customHeight="1" spans="1:16">
      <c r="A4540" s="30"/>
      <c r="B4540" s="38">
        <v>46037</v>
      </c>
      <c r="C4540" s="69" t="s">
        <v>18</v>
      </c>
      <c r="D4540" s="30" t="s">
        <v>33</v>
      </c>
      <c r="E4540" s="39" t="s">
        <v>1062</v>
      </c>
      <c r="F4540" s="56"/>
      <c r="G4540" s="56">
        <v>8513.63</v>
      </c>
      <c r="H4540" s="32">
        <v>1652630.52</v>
      </c>
      <c r="I4540" s="30" t="s">
        <v>11</v>
      </c>
      <c r="J4540" s="30"/>
      <c r="K4540" s="30"/>
      <c r="L4540" s="30">
        <v>202601</v>
      </c>
      <c r="M4540" s="30"/>
      <c r="N4540" s="30">
        <v>202601</v>
      </c>
      <c r="O4540" s="30"/>
      <c r="P4540" s="30"/>
    </row>
    <row r="4541" s="35" customFormat="1" customHeight="1" spans="1:16">
      <c r="A4541" s="30"/>
      <c r="B4541" s="38">
        <v>46037</v>
      </c>
      <c r="C4541" s="69" t="s">
        <v>18</v>
      </c>
      <c r="D4541" s="30" t="s">
        <v>33</v>
      </c>
      <c r="E4541" s="39" t="s">
        <v>1063</v>
      </c>
      <c r="F4541" s="56"/>
      <c r="G4541" s="56">
        <v>4499.76</v>
      </c>
      <c r="H4541" s="32">
        <v>1648130.76</v>
      </c>
      <c r="I4541" s="30" t="s">
        <v>11</v>
      </c>
      <c r="J4541" s="30"/>
      <c r="K4541" s="30"/>
      <c r="L4541" s="30">
        <v>202601</v>
      </c>
      <c r="M4541" s="30"/>
      <c r="N4541" s="30">
        <v>202601</v>
      </c>
      <c r="O4541" s="30"/>
      <c r="P4541" s="30"/>
    </row>
    <row r="4542" s="35" customFormat="1" customHeight="1" spans="1:16">
      <c r="A4542" s="30"/>
      <c r="B4542" s="38">
        <v>46037</v>
      </c>
      <c r="C4542" s="69" t="s">
        <v>18</v>
      </c>
      <c r="D4542" s="30" t="s">
        <v>33</v>
      </c>
      <c r="E4542" s="39" t="s">
        <v>1064</v>
      </c>
      <c r="F4542" s="56"/>
      <c r="G4542" s="56">
        <v>5598.73</v>
      </c>
      <c r="H4542" s="32">
        <v>1642532.03</v>
      </c>
      <c r="I4542" s="30" t="s">
        <v>11</v>
      </c>
      <c r="J4542" s="30"/>
      <c r="K4542" s="30"/>
      <c r="L4542" s="30">
        <v>202601</v>
      </c>
      <c r="M4542" s="30"/>
      <c r="N4542" s="30">
        <v>202601</v>
      </c>
      <c r="O4542" s="30"/>
      <c r="P4542" s="30"/>
    </row>
    <row r="4543" s="35" customFormat="1" customHeight="1" spans="1:16">
      <c r="A4543" s="30"/>
      <c r="B4543" s="38">
        <v>46037</v>
      </c>
      <c r="C4543" s="69" t="s">
        <v>18</v>
      </c>
      <c r="D4543" s="30" t="s">
        <v>33</v>
      </c>
      <c r="E4543" s="39" t="s">
        <v>1065</v>
      </c>
      <c r="F4543" s="56"/>
      <c r="G4543" s="56">
        <v>5268.67</v>
      </c>
      <c r="H4543" s="32">
        <v>1637263.36</v>
      </c>
      <c r="I4543" s="30" t="s">
        <v>11</v>
      </c>
      <c r="J4543" s="30"/>
      <c r="K4543" s="30"/>
      <c r="L4543" s="30">
        <v>202601</v>
      </c>
      <c r="M4543" s="30"/>
      <c r="N4543" s="30">
        <v>202601</v>
      </c>
      <c r="O4543" s="30"/>
      <c r="P4543" s="30"/>
    </row>
    <row r="4544" s="35" customFormat="1" customHeight="1" spans="1:16">
      <c r="A4544" s="30"/>
      <c r="B4544" s="38">
        <v>46037</v>
      </c>
      <c r="C4544" s="69" t="s">
        <v>18</v>
      </c>
      <c r="D4544" s="30" t="s">
        <v>33</v>
      </c>
      <c r="E4544" s="39" t="s">
        <v>1066</v>
      </c>
      <c r="F4544" s="56"/>
      <c r="G4544" s="56">
        <v>3782.67</v>
      </c>
      <c r="H4544" s="32">
        <v>1633480.69</v>
      </c>
      <c r="I4544" s="30" t="s">
        <v>11</v>
      </c>
      <c r="J4544" s="30"/>
      <c r="K4544" s="30"/>
      <c r="L4544" s="30">
        <v>202601</v>
      </c>
      <c r="M4544" s="30"/>
      <c r="N4544" s="30">
        <v>202601</v>
      </c>
      <c r="O4544" s="30"/>
      <c r="P4544" s="30"/>
    </row>
    <row r="4545" s="35" customFormat="1" customHeight="1" spans="1:16">
      <c r="A4545" s="30"/>
      <c r="B4545" s="38">
        <v>46037</v>
      </c>
      <c r="C4545" s="69" t="s">
        <v>18</v>
      </c>
      <c r="D4545" s="30" t="s">
        <v>33</v>
      </c>
      <c r="E4545" s="39" t="s">
        <v>124</v>
      </c>
      <c r="F4545" s="56"/>
      <c r="G4545" s="56">
        <v>3609.44</v>
      </c>
      <c r="H4545" s="32">
        <v>1629871.25</v>
      </c>
      <c r="I4545" s="30" t="s">
        <v>11</v>
      </c>
      <c r="J4545" s="30"/>
      <c r="K4545" s="30"/>
      <c r="L4545" s="30">
        <v>202601</v>
      </c>
      <c r="M4545" s="30"/>
      <c r="N4545" s="30">
        <v>202601</v>
      </c>
      <c r="O4545" s="30"/>
      <c r="P4545" s="30"/>
    </row>
    <row r="4546" s="35" customFormat="1" customHeight="1" spans="1:16">
      <c r="A4546" s="30"/>
      <c r="B4546" s="38">
        <v>46037</v>
      </c>
      <c r="C4546" s="69" t="s">
        <v>18</v>
      </c>
      <c r="D4546" s="30" t="s">
        <v>33</v>
      </c>
      <c r="E4546" s="39" t="s">
        <v>1067</v>
      </c>
      <c r="F4546" s="56"/>
      <c r="G4546" s="56">
        <v>3710.8</v>
      </c>
      <c r="H4546" s="32">
        <v>1626160.45</v>
      </c>
      <c r="I4546" s="30" t="s">
        <v>72</v>
      </c>
      <c r="J4546" s="30"/>
      <c r="K4546" s="30"/>
      <c r="L4546" s="30">
        <v>202601</v>
      </c>
      <c r="M4546" s="30"/>
      <c r="N4546" s="30">
        <v>202601</v>
      </c>
      <c r="O4546" s="30"/>
      <c r="P4546" s="30"/>
    </row>
    <row r="4547" s="35" customFormat="1" customHeight="1" spans="1:16">
      <c r="A4547" s="30"/>
      <c r="B4547" s="38">
        <v>46037</v>
      </c>
      <c r="C4547" s="69" t="s">
        <v>18</v>
      </c>
      <c r="D4547" s="30" t="s">
        <v>33</v>
      </c>
      <c r="E4547" s="39" t="s">
        <v>1068</v>
      </c>
      <c r="F4547" s="56"/>
      <c r="G4547" s="56">
        <v>3274.22</v>
      </c>
      <c r="H4547" s="32">
        <v>1622886.23</v>
      </c>
      <c r="I4547" s="30" t="s">
        <v>72</v>
      </c>
      <c r="J4547" s="30"/>
      <c r="K4547" s="30"/>
      <c r="L4547" s="30">
        <v>202601</v>
      </c>
      <c r="M4547" s="30"/>
      <c r="N4547" s="30">
        <v>202601</v>
      </c>
      <c r="O4547" s="30"/>
      <c r="P4547" s="30"/>
    </row>
    <row r="4548" s="35" customFormat="1" customHeight="1" spans="1:16">
      <c r="A4548" s="30"/>
      <c r="B4548" s="38">
        <v>46037</v>
      </c>
      <c r="C4548" s="69" t="s">
        <v>18</v>
      </c>
      <c r="D4548" s="30" t="s">
        <v>33</v>
      </c>
      <c r="E4548" s="39" t="s">
        <v>1069</v>
      </c>
      <c r="F4548" s="56"/>
      <c r="G4548" s="56">
        <v>3392.75</v>
      </c>
      <c r="H4548" s="32">
        <v>1619493.48</v>
      </c>
      <c r="I4548" s="30" t="s">
        <v>54</v>
      </c>
      <c r="J4548" s="30"/>
      <c r="K4548" s="30"/>
      <c r="L4548" s="30">
        <v>202601</v>
      </c>
      <c r="M4548" s="30"/>
      <c r="N4548" s="30">
        <v>202601</v>
      </c>
      <c r="O4548" s="30"/>
      <c r="P4548" s="30"/>
    </row>
    <row r="4549" s="35" customFormat="1" customHeight="1" spans="1:16">
      <c r="A4549" s="30"/>
      <c r="B4549" s="38">
        <v>46037</v>
      </c>
      <c r="C4549" s="69" t="s">
        <v>18</v>
      </c>
      <c r="D4549" s="30" t="s">
        <v>33</v>
      </c>
      <c r="E4549" s="39" t="s">
        <v>1070</v>
      </c>
      <c r="F4549" s="56"/>
      <c r="G4549" s="56">
        <v>5200.72</v>
      </c>
      <c r="H4549" s="32">
        <v>1614292.76</v>
      </c>
      <c r="I4549" s="30" t="s">
        <v>66</v>
      </c>
      <c r="J4549" s="30"/>
      <c r="K4549" s="30"/>
      <c r="L4549" s="30">
        <v>202601</v>
      </c>
      <c r="M4549" s="30"/>
      <c r="N4549" s="30">
        <v>202601</v>
      </c>
      <c r="O4549" s="30"/>
      <c r="P4549" s="30"/>
    </row>
    <row r="4550" s="35" customFormat="1" customHeight="1" spans="1:16">
      <c r="A4550" s="30"/>
      <c r="B4550" s="38">
        <v>46037</v>
      </c>
      <c r="C4550" s="69" t="s">
        <v>18</v>
      </c>
      <c r="D4550" s="30" t="s">
        <v>33</v>
      </c>
      <c r="E4550" s="39" t="s">
        <v>1071</v>
      </c>
      <c r="F4550" s="56"/>
      <c r="G4550" s="56">
        <v>3344.12</v>
      </c>
      <c r="H4550" s="32">
        <v>1610948.64</v>
      </c>
      <c r="I4550" s="30" t="s">
        <v>56</v>
      </c>
      <c r="J4550" s="30"/>
      <c r="K4550" s="30"/>
      <c r="L4550" s="30">
        <v>202601</v>
      </c>
      <c r="M4550" s="30"/>
      <c r="N4550" s="30">
        <v>202601</v>
      </c>
      <c r="O4550" s="30"/>
      <c r="P4550" s="30"/>
    </row>
    <row r="4551" s="35" customFormat="1" customHeight="1" spans="1:16">
      <c r="A4551" s="30"/>
      <c r="B4551" s="38">
        <v>46037</v>
      </c>
      <c r="C4551" s="69" t="s">
        <v>18</v>
      </c>
      <c r="D4551" s="30" t="s">
        <v>33</v>
      </c>
      <c r="E4551" s="39" t="s">
        <v>1072</v>
      </c>
      <c r="F4551" s="56"/>
      <c r="G4551" s="56">
        <v>2962.76</v>
      </c>
      <c r="H4551" s="32">
        <v>1607985.88</v>
      </c>
      <c r="I4551" s="30" t="s">
        <v>56</v>
      </c>
      <c r="J4551" s="30"/>
      <c r="K4551" s="30"/>
      <c r="L4551" s="30">
        <v>202601</v>
      </c>
      <c r="M4551" s="30"/>
      <c r="N4551" s="30">
        <v>202601</v>
      </c>
      <c r="O4551" s="30"/>
      <c r="P4551" s="30"/>
    </row>
    <row r="4552" s="35" customFormat="1" customHeight="1" spans="1:16">
      <c r="A4552" s="30"/>
      <c r="B4552" s="38">
        <v>46037</v>
      </c>
      <c r="C4552" s="69" t="s">
        <v>18</v>
      </c>
      <c r="D4552" s="30" t="s">
        <v>33</v>
      </c>
      <c r="E4552" s="39" t="s">
        <v>1073</v>
      </c>
      <c r="F4552" s="56"/>
      <c r="G4552" s="56">
        <v>5417.29</v>
      </c>
      <c r="H4552" s="32">
        <v>1602568.59</v>
      </c>
      <c r="I4552" s="30" t="s">
        <v>52</v>
      </c>
      <c r="J4552" s="30"/>
      <c r="K4552" s="30"/>
      <c r="L4552" s="30">
        <v>202601</v>
      </c>
      <c r="M4552" s="30"/>
      <c r="N4552" s="30">
        <v>202601</v>
      </c>
      <c r="O4552" s="30"/>
      <c r="P4552" s="30"/>
    </row>
    <row r="4553" s="35" customFormat="1" customHeight="1" spans="1:16">
      <c r="A4553" s="30"/>
      <c r="B4553" s="38">
        <v>46037</v>
      </c>
      <c r="C4553" s="69" t="s">
        <v>18</v>
      </c>
      <c r="D4553" s="30" t="s">
        <v>33</v>
      </c>
      <c r="E4553" s="30" t="s">
        <v>1074</v>
      </c>
      <c r="F4553" s="56"/>
      <c r="G4553" s="56">
        <v>3616.57</v>
      </c>
      <c r="H4553" s="32">
        <v>1598952.02</v>
      </c>
      <c r="I4553" s="30" t="s">
        <v>99</v>
      </c>
      <c r="J4553" s="30"/>
      <c r="K4553" s="30"/>
      <c r="L4553" s="30">
        <v>202601</v>
      </c>
      <c r="M4553" s="30"/>
      <c r="N4553" s="30">
        <v>202601</v>
      </c>
      <c r="O4553" s="30"/>
      <c r="P4553" s="30"/>
    </row>
    <row r="4554" s="35" customFormat="1" customHeight="1" spans="1:16">
      <c r="A4554" s="30"/>
      <c r="B4554" s="38">
        <v>46037</v>
      </c>
      <c r="C4554" s="69" t="s">
        <v>18</v>
      </c>
      <c r="D4554" s="30" t="s">
        <v>33</v>
      </c>
      <c r="E4554" s="39" t="s">
        <v>1075</v>
      </c>
      <c r="F4554" s="56"/>
      <c r="G4554" s="56">
        <v>3300.45</v>
      </c>
      <c r="H4554" s="32">
        <v>1595651.57</v>
      </c>
      <c r="I4554" s="30" t="s">
        <v>74</v>
      </c>
      <c r="J4554" s="30"/>
      <c r="K4554" s="30"/>
      <c r="L4554" s="30">
        <v>202601</v>
      </c>
      <c r="M4554" s="30"/>
      <c r="N4554" s="30">
        <v>202601</v>
      </c>
      <c r="O4554" s="30"/>
      <c r="P4554" s="30"/>
    </row>
    <row r="4555" s="35" customFormat="1" customHeight="1" spans="1:16">
      <c r="A4555" s="30"/>
      <c r="B4555" s="38">
        <v>46037</v>
      </c>
      <c r="C4555" s="69" t="s">
        <v>18</v>
      </c>
      <c r="D4555" s="30" t="s">
        <v>33</v>
      </c>
      <c r="E4555" s="39" t="s">
        <v>1076</v>
      </c>
      <c r="F4555" s="56"/>
      <c r="G4555" s="56">
        <v>3951.46</v>
      </c>
      <c r="H4555" s="32">
        <v>1591700.11</v>
      </c>
      <c r="I4555" s="30" t="s">
        <v>74</v>
      </c>
      <c r="J4555" s="30"/>
      <c r="K4555" s="30"/>
      <c r="L4555" s="30">
        <v>202601</v>
      </c>
      <c r="M4555" s="30"/>
      <c r="N4555" s="30">
        <v>202601</v>
      </c>
      <c r="O4555" s="30"/>
      <c r="P4555" s="30"/>
    </row>
    <row r="4556" s="35" customFormat="1" customHeight="1" spans="1:16">
      <c r="A4556" s="30"/>
      <c r="B4556" s="38">
        <v>46037</v>
      </c>
      <c r="C4556" s="69" t="s">
        <v>18</v>
      </c>
      <c r="D4556" s="30" t="s">
        <v>33</v>
      </c>
      <c r="E4556" s="39" t="s">
        <v>1077</v>
      </c>
      <c r="F4556" s="56"/>
      <c r="G4556" s="56">
        <v>3393.38</v>
      </c>
      <c r="H4556" s="32">
        <v>1588306.73</v>
      </c>
      <c r="I4556" s="30" t="s">
        <v>76</v>
      </c>
      <c r="J4556" s="30"/>
      <c r="K4556" s="30"/>
      <c r="L4556" s="30">
        <v>202601</v>
      </c>
      <c r="M4556" s="30"/>
      <c r="N4556" s="30">
        <v>202601</v>
      </c>
      <c r="O4556" s="30"/>
      <c r="P4556" s="30"/>
    </row>
    <row r="4557" s="35" customFormat="1" customHeight="1" spans="1:16">
      <c r="A4557" s="30"/>
      <c r="B4557" s="38">
        <v>46037</v>
      </c>
      <c r="C4557" s="69" t="s">
        <v>18</v>
      </c>
      <c r="D4557" s="30" t="s">
        <v>33</v>
      </c>
      <c r="E4557" s="39" t="s">
        <v>1078</v>
      </c>
      <c r="F4557" s="56"/>
      <c r="G4557" s="56">
        <v>1098.89</v>
      </c>
      <c r="H4557" s="32">
        <v>1587207.84</v>
      </c>
      <c r="I4557" s="30" t="s">
        <v>162</v>
      </c>
      <c r="J4557" s="30"/>
      <c r="K4557" s="30"/>
      <c r="L4557" s="30">
        <v>202601</v>
      </c>
      <c r="M4557" s="30"/>
      <c r="N4557" s="30">
        <v>202601</v>
      </c>
      <c r="O4557" s="30"/>
      <c r="P4557" s="30"/>
    </row>
    <row r="4558" s="35" customFormat="1" customHeight="1" spans="1:16">
      <c r="A4558" s="30"/>
      <c r="B4558" s="38">
        <v>46037</v>
      </c>
      <c r="C4558" s="69" t="s">
        <v>18</v>
      </c>
      <c r="D4558" s="30" t="s">
        <v>33</v>
      </c>
      <c r="E4558" s="39" t="s">
        <v>1079</v>
      </c>
      <c r="F4558" s="56"/>
      <c r="G4558" s="56">
        <v>2394.15</v>
      </c>
      <c r="H4558" s="32">
        <v>1584813.69</v>
      </c>
      <c r="I4558" s="30" t="s">
        <v>64</v>
      </c>
      <c r="J4558" s="30"/>
      <c r="K4558" s="30"/>
      <c r="L4558" s="30">
        <v>202601</v>
      </c>
      <c r="M4558" s="30"/>
      <c r="N4558" s="30">
        <v>202601</v>
      </c>
      <c r="O4558" s="30"/>
      <c r="P4558" s="30"/>
    </row>
    <row r="4559" s="35" customFormat="1" customHeight="1" spans="1:16">
      <c r="A4559" s="30"/>
      <c r="B4559" s="38">
        <v>46037</v>
      </c>
      <c r="C4559" s="69" t="s">
        <v>18</v>
      </c>
      <c r="D4559" s="30" t="s">
        <v>33</v>
      </c>
      <c r="E4559" s="39" t="s">
        <v>1080</v>
      </c>
      <c r="F4559" s="56"/>
      <c r="G4559" s="56">
        <v>6984.85</v>
      </c>
      <c r="H4559" s="32">
        <v>1577828.84</v>
      </c>
      <c r="I4559" s="30" t="s">
        <v>43</v>
      </c>
      <c r="J4559" s="30"/>
      <c r="K4559" s="30"/>
      <c r="L4559" s="30">
        <v>202601</v>
      </c>
      <c r="M4559" s="30"/>
      <c r="N4559" s="30">
        <v>202601</v>
      </c>
      <c r="O4559" s="30"/>
      <c r="P4559" s="30"/>
    </row>
    <row r="4560" s="35" customFormat="1" customHeight="1" spans="1:16">
      <c r="A4560" s="30"/>
      <c r="B4560" s="38">
        <v>46037</v>
      </c>
      <c r="C4560" s="69" t="s">
        <v>18</v>
      </c>
      <c r="D4560" s="30" t="s">
        <v>33</v>
      </c>
      <c r="E4560" s="39" t="s">
        <v>1081</v>
      </c>
      <c r="F4560" s="56"/>
      <c r="G4560" s="56">
        <v>3099.19</v>
      </c>
      <c r="H4560" s="32">
        <v>1574729.65</v>
      </c>
      <c r="I4560" s="30" t="s">
        <v>60</v>
      </c>
      <c r="J4560" s="30"/>
      <c r="K4560" s="30"/>
      <c r="L4560" s="30">
        <v>202601</v>
      </c>
      <c r="M4560" s="30"/>
      <c r="N4560" s="30">
        <v>202601</v>
      </c>
      <c r="O4560" s="30"/>
      <c r="P4560" s="30"/>
    </row>
    <row r="4561" s="35" customFormat="1" customHeight="1" spans="1:16">
      <c r="A4561" s="30"/>
      <c r="B4561" s="38">
        <v>46037</v>
      </c>
      <c r="C4561" s="69" t="s">
        <v>18</v>
      </c>
      <c r="D4561" s="30" t="s">
        <v>33</v>
      </c>
      <c r="E4561" s="39" t="s">
        <v>1082</v>
      </c>
      <c r="F4561" s="56"/>
      <c r="G4561" s="56">
        <v>4570.57</v>
      </c>
      <c r="H4561" s="32">
        <v>1570159.08</v>
      </c>
      <c r="I4561" s="30" t="s">
        <v>107</v>
      </c>
      <c r="J4561" s="30"/>
      <c r="K4561" s="30"/>
      <c r="L4561" s="30">
        <v>202601</v>
      </c>
      <c r="M4561" s="30"/>
      <c r="N4561" s="30">
        <v>202601</v>
      </c>
      <c r="O4561" s="30"/>
      <c r="P4561" s="30"/>
    </row>
    <row r="4562" s="35" customFormat="1" customHeight="1" spans="1:16">
      <c r="A4562" s="30"/>
      <c r="B4562" s="38">
        <v>46037</v>
      </c>
      <c r="C4562" s="69" t="s">
        <v>18</v>
      </c>
      <c r="D4562" s="30" t="s">
        <v>424</v>
      </c>
      <c r="E4562" s="39" t="s">
        <v>1083</v>
      </c>
      <c r="F4562" s="56">
        <v>2628.65</v>
      </c>
      <c r="G4562" s="56"/>
      <c r="H4562" s="32">
        <v>1572787.73</v>
      </c>
      <c r="I4562" s="31" t="s">
        <v>35</v>
      </c>
      <c r="J4562" s="30"/>
      <c r="K4562" s="30"/>
      <c r="L4562" s="30">
        <v>202602</v>
      </c>
      <c r="M4562" s="30"/>
      <c r="N4562" s="30">
        <v>202601</v>
      </c>
      <c r="O4562" s="30"/>
      <c r="P4562" s="30"/>
    </row>
    <row r="4563" s="35" customFormat="1" customHeight="1" spans="1:16">
      <c r="A4563" s="30"/>
      <c r="B4563" s="38">
        <v>46037</v>
      </c>
      <c r="C4563" s="69" t="s">
        <v>18</v>
      </c>
      <c r="D4563" s="30" t="s">
        <v>424</v>
      </c>
      <c r="E4563" s="39" t="s">
        <v>1084</v>
      </c>
      <c r="F4563" s="56">
        <v>3656.37</v>
      </c>
      <c r="G4563" s="56"/>
      <c r="H4563" s="32">
        <v>1576444.1</v>
      </c>
      <c r="I4563" s="31" t="s">
        <v>60</v>
      </c>
      <c r="J4563" s="30"/>
      <c r="K4563" s="30"/>
      <c r="L4563" s="30">
        <v>202602</v>
      </c>
      <c r="M4563" s="30"/>
      <c r="N4563" s="30">
        <v>202601</v>
      </c>
      <c r="O4563" s="30"/>
      <c r="P4563" s="30"/>
    </row>
    <row r="4564" s="35" customFormat="1" customHeight="1" spans="1:16">
      <c r="A4564" s="30"/>
      <c r="B4564" s="38">
        <v>46037</v>
      </c>
      <c r="C4564" s="69" t="s">
        <v>18</v>
      </c>
      <c r="D4564" s="30" t="s">
        <v>424</v>
      </c>
      <c r="E4564" s="39" t="s">
        <v>1085</v>
      </c>
      <c r="F4564" s="56">
        <v>3115.34</v>
      </c>
      <c r="G4564" s="56"/>
      <c r="H4564" s="32">
        <v>1579559.44</v>
      </c>
      <c r="I4564" s="31" t="s">
        <v>39</v>
      </c>
      <c r="J4564" s="30"/>
      <c r="K4564" s="30"/>
      <c r="L4564" s="30">
        <v>202602</v>
      </c>
      <c r="M4564" s="30"/>
      <c r="N4564" s="30">
        <v>202601</v>
      </c>
      <c r="O4564" s="30"/>
      <c r="P4564" s="30"/>
    </row>
    <row r="4565" s="35" customFormat="1" customHeight="1" spans="1:16">
      <c r="A4565" s="30"/>
      <c r="B4565" s="38">
        <v>46037</v>
      </c>
      <c r="C4565" s="69" t="s">
        <v>18</v>
      </c>
      <c r="D4565" s="30" t="s">
        <v>424</v>
      </c>
      <c r="E4565" s="39" t="s">
        <v>1086</v>
      </c>
      <c r="F4565" s="56">
        <v>403.32</v>
      </c>
      <c r="G4565" s="56"/>
      <c r="H4565" s="32">
        <v>1579962.76</v>
      </c>
      <c r="I4565" s="31" t="s">
        <v>191</v>
      </c>
      <c r="J4565" s="30"/>
      <c r="K4565" s="30"/>
      <c r="L4565" s="30">
        <v>202602</v>
      </c>
      <c r="M4565" s="30"/>
      <c r="N4565" s="30">
        <v>202601</v>
      </c>
      <c r="O4565" s="30"/>
      <c r="P4565" s="30"/>
    </row>
    <row r="4566" s="35" customFormat="1" customHeight="1" spans="1:16">
      <c r="A4566" s="30"/>
      <c r="B4566" s="38">
        <v>46037</v>
      </c>
      <c r="C4566" s="69" t="s">
        <v>18</v>
      </c>
      <c r="D4566" s="30" t="s">
        <v>424</v>
      </c>
      <c r="E4566" s="39" t="s">
        <v>1087</v>
      </c>
      <c r="F4566" s="56">
        <v>1957.31</v>
      </c>
      <c r="G4566" s="56"/>
      <c r="H4566" s="32">
        <v>1581920.07</v>
      </c>
      <c r="I4566" s="31" t="s">
        <v>87</v>
      </c>
      <c r="J4566" s="30"/>
      <c r="K4566" s="30"/>
      <c r="L4566" s="30">
        <v>202602</v>
      </c>
      <c r="M4566" s="30"/>
      <c r="N4566" s="30">
        <v>202601</v>
      </c>
      <c r="O4566" s="30"/>
      <c r="P4566" s="30"/>
    </row>
    <row r="4567" s="35" customFormat="1" customHeight="1" spans="1:16">
      <c r="A4567" s="30"/>
      <c r="B4567" s="38">
        <v>46037</v>
      </c>
      <c r="C4567" s="69" t="s">
        <v>18</v>
      </c>
      <c r="D4567" s="30" t="s">
        <v>424</v>
      </c>
      <c r="E4567" s="39" t="s">
        <v>1088</v>
      </c>
      <c r="F4567" s="56">
        <v>5798.58</v>
      </c>
      <c r="G4567" s="56"/>
      <c r="H4567" s="32">
        <v>1587718.65</v>
      </c>
      <c r="I4567" s="31" t="s">
        <v>41</v>
      </c>
      <c r="J4567" s="30"/>
      <c r="K4567" s="30"/>
      <c r="L4567" s="30">
        <v>202602</v>
      </c>
      <c r="M4567" s="30"/>
      <c r="N4567" s="30">
        <v>202601</v>
      </c>
      <c r="O4567" s="30"/>
      <c r="P4567" s="30"/>
    </row>
    <row r="4568" s="35" customFormat="1" customHeight="1" spans="1:16">
      <c r="A4568" s="30"/>
      <c r="B4568" s="38">
        <v>46037</v>
      </c>
      <c r="C4568" s="69" t="s">
        <v>18</v>
      </c>
      <c r="D4568" s="30" t="s">
        <v>424</v>
      </c>
      <c r="E4568" s="39" t="s">
        <v>1089</v>
      </c>
      <c r="F4568" s="56">
        <v>1963.48</v>
      </c>
      <c r="G4568" s="56"/>
      <c r="H4568" s="32">
        <v>1589682.13</v>
      </c>
      <c r="I4568" s="31" t="s">
        <v>117</v>
      </c>
      <c r="J4568" s="30"/>
      <c r="K4568" s="30"/>
      <c r="L4568" s="30">
        <v>202602</v>
      </c>
      <c r="M4568" s="30"/>
      <c r="N4568" s="30">
        <v>202601</v>
      </c>
      <c r="O4568" s="30"/>
      <c r="P4568" s="30"/>
    </row>
    <row r="4569" s="35" customFormat="1" customHeight="1" spans="1:16">
      <c r="A4569" s="30"/>
      <c r="B4569" s="38">
        <v>46037</v>
      </c>
      <c r="C4569" s="69" t="s">
        <v>18</v>
      </c>
      <c r="D4569" s="30" t="s">
        <v>424</v>
      </c>
      <c r="E4569" s="39" t="s">
        <v>1090</v>
      </c>
      <c r="F4569" s="56">
        <v>7120.54</v>
      </c>
      <c r="G4569" s="56"/>
      <c r="H4569" s="32">
        <v>1596802.67</v>
      </c>
      <c r="I4569" s="31" t="s">
        <v>99</v>
      </c>
      <c r="J4569" s="30"/>
      <c r="K4569" s="30"/>
      <c r="L4569" s="30">
        <v>202602</v>
      </c>
      <c r="M4569" s="30"/>
      <c r="N4569" s="30">
        <v>202602</v>
      </c>
      <c r="O4569" s="30"/>
      <c r="P4569" s="30"/>
    </row>
    <row r="4570" s="35" customFormat="1" customHeight="1" spans="1:16">
      <c r="A4570" s="30"/>
      <c r="B4570" s="38">
        <v>46037</v>
      </c>
      <c r="C4570" s="69" t="s">
        <v>18</v>
      </c>
      <c r="D4570" s="30" t="s">
        <v>424</v>
      </c>
      <c r="E4570" s="39" t="s">
        <v>1091</v>
      </c>
      <c r="F4570" s="56">
        <v>2932.92</v>
      </c>
      <c r="G4570" s="56"/>
      <c r="H4570" s="32">
        <v>1599735.59</v>
      </c>
      <c r="I4570" s="31" t="s">
        <v>64</v>
      </c>
      <c r="J4570" s="30"/>
      <c r="K4570" s="30"/>
      <c r="L4570" s="30">
        <v>202602</v>
      </c>
      <c r="M4570" s="30"/>
      <c r="N4570" s="30">
        <v>202601</v>
      </c>
      <c r="O4570" s="30"/>
      <c r="P4570" s="30"/>
    </row>
    <row r="4571" s="35" customFormat="1" customHeight="1" spans="1:16">
      <c r="A4571" s="30"/>
      <c r="B4571" s="38">
        <v>46037</v>
      </c>
      <c r="C4571" s="69" t="s">
        <v>18</v>
      </c>
      <c r="D4571" s="30" t="s">
        <v>424</v>
      </c>
      <c r="E4571" s="39" t="s">
        <v>1092</v>
      </c>
      <c r="F4571" s="56">
        <v>5842.5</v>
      </c>
      <c r="G4571" s="56"/>
      <c r="H4571" s="32">
        <v>1605578.09</v>
      </c>
      <c r="I4571" s="31" t="s">
        <v>84</v>
      </c>
      <c r="J4571" s="30"/>
      <c r="K4571" s="30"/>
      <c r="L4571" s="30">
        <v>202602</v>
      </c>
      <c r="M4571" s="30"/>
      <c r="N4571" s="30">
        <v>202601</v>
      </c>
      <c r="O4571" s="30"/>
      <c r="P4571" s="30"/>
    </row>
    <row r="4572" s="35" customFormat="1" customHeight="1" spans="1:16">
      <c r="A4572" s="30"/>
      <c r="B4572" s="38">
        <v>46037</v>
      </c>
      <c r="C4572" s="69" t="s">
        <v>18</v>
      </c>
      <c r="D4572" s="30" t="s">
        <v>424</v>
      </c>
      <c r="E4572" s="39" t="s">
        <v>1093</v>
      </c>
      <c r="F4572" s="56">
        <v>10121.41</v>
      </c>
      <c r="G4572" s="56"/>
      <c r="H4572" s="32">
        <v>1615699.5</v>
      </c>
      <c r="I4572" s="31" t="s">
        <v>66</v>
      </c>
      <c r="J4572" s="30"/>
      <c r="K4572" s="30"/>
      <c r="L4572" s="30">
        <v>202602</v>
      </c>
      <c r="M4572" s="30"/>
      <c r="N4572" s="30">
        <v>202601</v>
      </c>
      <c r="O4572" s="30"/>
      <c r="P4572" s="30"/>
    </row>
    <row r="4573" s="35" customFormat="1" customHeight="1" spans="1:16">
      <c r="A4573" s="30"/>
      <c r="B4573" s="38">
        <v>46037</v>
      </c>
      <c r="C4573" s="69" t="s">
        <v>18</v>
      </c>
      <c r="D4573" s="30" t="s">
        <v>424</v>
      </c>
      <c r="E4573" s="39" t="s">
        <v>1094</v>
      </c>
      <c r="F4573" s="56">
        <v>3419.3</v>
      </c>
      <c r="G4573" s="56"/>
      <c r="H4573" s="32">
        <v>1619118.8</v>
      </c>
      <c r="I4573" s="31" t="s">
        <v>76</v>
      </c>
      <c r="J4573" s="30"/>
      <c r="K4573" s="30"/>
      <c r="L4573" s="30">
        <v>202602</v>
      </c>
      <c r="M4573" s="30"/>
      <c r="N4573" s="30">
        <v>202601</v>
      </c>
      <c r="O4573" s="30"/>
      <c r="P4573" s="30"/>
    </row>
    <row r="4574" s="35" customFormat="1" customHeight="1" spans="1:16">
      <c r="A4574" s="30"/>
      <c r="B4574" s="38">
        <v>46037</v>
      </c>
      <c r="C4574" s="69" t="s">
        <v>18</v>
      </c>
      <c r="D4574" s="30" t="s">
        <v>424</v>
      </c>
      <c r="E4574" s="39" t="s">
        <v>1095</v>
      </c>
      <c r="F4574" s="56">
        <v>4566.09</v>
      </c>
      <c r="G4574" s="56"/>
      <c r="H4574" s="32">
        <v>1623684.89</v>
      </c>
      <c r="I4574" s="31" t="s">
        <v>74</v>
      </c>
      <c r="J4574" s="30"/>
      <c r="K4574" s="30"/>
      <c r="L4574" s="30">
        <v>202602</v>
      </c>
      <c r="M4574" s="30"/>
      <c r="N4574" s="30">
        <v>202601</v>
      </c>
      <c r="O4574" s="30"/>
      <c r="P4574" s="30"/>
    </row>
    <row r="4575" s="35" customFormat="1" customHeight="1" spans="1:16">
      <c r="A4575" s="30"/>
      <c r="B4575" s="38">
        <v>46037</v>
      </c>
      <c r="C4575" s="69" t="s">
        <v>18</v>
      </c>
      <c r="D4575" s="30" t="s">
        <v>424</v>
      </c>
      <c r="E4575" s="39" t="s">
        <v>1050</v>
      </c>
      <c r="F4575" s="56">
        <v>10615.81</v>
      </c>
      <c r="G4575" s="56"/>
      <c r="H4575" s="32">
        <v>1634300.7</v>
      </c>
      <c r="I4575" s="31" t="s">
        <v>54</v>
      </c>
      <c r="J4575" s="30"/>
      <c r="K4575" s="30"/>
      <c r="L4575" s="30">
        <v>202603</v>
      </c>
      <c r="M4575" s="30"/>
      <c r="N4575" s="30">
        <v>202601</v>
      </c>
      <c r="O4575" s="30"/>
      <c r="P4575" s="30"/>
    </row>
    <row r="4576" s="35" customFormat="1" customHeight="1" spans="1:16">
      <c r="A4576" s="30"/>
      <c r="B4576" s="38">
        <v>46037</v>
      </c>
      <c r="C4576" s="69" t="s">
        <v>18</v>
      </c>
      <c r="D4576" s="30" t="s">
        <v>424</v>
      </c>
      <c r="E4576" s="39" t="s">
        <v>1096</v>
      </c>
      <c r="F4576" s="56">
        <v>5674</v>
      </c>
      <c r="G4576" s="56"/>
      <c r="H4576" s="32">
        <v>1639974.7</v>
      </c>
      <c r="I4576" s="31" t="s">
        <v>52</v>
      </c>
      <c r="J4576" s="30"/>
      <c r="K4576" s="30"/>
      <c r="L4576" s="30">
        <v>202602</v>
      </c>
      <c r="M4576" s="30"/>
      <c r="N4576" s="30">
        <v>202601</v>
      </c>
      <c r="O4576" s="30"/>
      <c r="P4576" s="30"/>
    </row>
    <row r="4577" s="35" customFormat="1" customHeight="1" spans="1:16">
      <c r="A4577" s="30"/>
      <c r="B4577" s="38">
        <v>46037</v>
      </c>
      <c r="C4577" s="69" t="s">
        <v>18</v>
      </c>
      <c r="D4577" s="30" t="s">
        <v>424</v>
      </c>
      <c r="E4577" s="39" t="s">
        <v>1097</v>
      </c>
      <c r="F4577" s="56">
        <v>8694.73</v>
      </c>
      <c r="G4577" s="56"/>
      <c r="H4577" s="32">
        <v>1648669.43</v>
      </c>
      <c r="I4577" s="31" t="s">
        <v>56</v>
      </c>
      <c r="J4577" s="30"/>
      <c r="K4577" s="30"/>
      <c r="L4577" s="30">
        <v>202602</v>
      </c>
      <c r="M4577" s="30"/>
      <c r="N4577" s="30">
        <v>202601</v>
      </c>
      <c r="O4577" s="30"/>
      <c r="P4577" s="30"/>
    </row>
    <row r="4578" s="35" customFormat="1" customHeight="1" spans="1:16">
      <c r="A4578" s="30"/>
      <c r="B4578" s="38">
        <v>46037</v>
      </c>
      <c r="C4578" s="69" t="s">
        <v>18</v>
      </c>
      <c r="D4578" s="30" t="s">
        <v>424</v>
      </c>
      <c r="E4578" s="39" t="s">
        <v>1098</v>
      </c>
      <c r="F4578" s="56">
        <v>3059.09</v>
      </c>
      <c r="G4578" s="56"/>
      <c r="H4578" s="32">
        <v>1651728.52</v>
      </c>
      <c r="I4578" s="31" t="s">
        <v>58</v>
      </c>
      <c r="J4578" s="30"/>
      <c r="K4578" s="30"/>
      <c r="L4578" s="30">
        <v>202602</v>
      </c>
      <c r="M4578" s="30"/>
      <c r="N4578" s="30">
        <v>202601</v>
      </c>
      <c r="O4578" s="30"/>
      <c r="P4578" s="30"/>
    </row>
    <row r="4579" s="35" customFormat="1" customHeight="1" spans="1:16">
      <c r="A4579" s="30"/>
      <c r="B4579" s="38">
        <v>46023</v>
      </c>
      <c r="C4579" s="69" t="s">
        <v>18</v>
      </c>
      <c r="D4579" s="30" t="s">
        <v>424</v>
      </c>
      <c r="E4579" s="39" t="s">
        <v>1045</v>
      </c>
      <c r="F4579" s="56">
        <v>3400.6</v>
      </c>
      <c r="G4579" s="56"/>
      <c r="H4579" s="32">
        <v>1655129.12</v>
      </c>
      <c r="I4579" s="30" t="s">
        <v>227</v>
      </c>
      <c r="J4579" s="30"/>
      <c r="K4579" s="30"/>
      <c r="L4579" s="30">
        <v>202603</v>
      </c>
      <c r="M4579" s="30"/>
      <c r="N4579" s="30">
        <v>202601</v>
      </c>
      <c r="O4579" s="30"/>
      <c r="P4579" s="30"/>
    </row>
    <row r="4580" s="35" customFormat="1" customHeight="1" spans="1:16">
      <c r="A4580" s="30"/>
      <c r="B4580" s="38">
        <v>46023</v>
      </c>
      <c r="C4580" s="69" t="s">
        <v>18</v>
      </c>
      <c r="D4580" s="30" t="s">
        <v>424</v>
      </c>
      <c r="E4580" s="39" t="s">
        <v>1046</v>
      </c>
      <c r="F4580" s="56">
        <v>2733.59</v>
      </c>
      <c r="G4580" s="56"/>
      <c r="H4580" s="32">
        <v>1657862.71</v>
      </c>
      <c r="I4580" s="30" t="s">
        <v>205</v>
      </c>
      <c r="J4580" s="30"/>
      <c r="K4580" s="30"/>
      <c r="L4580" s="30">
        <v>202603</v>
      </c>
      <c r="M4580" s="30"/>
      <c r="N4580" s="30">
        <v>202601</v>
      </c>
      <c r="O4580" s="30"/>
      <c r="P4580" s="30"/>
    </row>
    <row r="4581" s="35" customFormat="1" customHeight="1" spans="1:16">
      <c r="A4581" s="30"/>
      <c r="B4581" s="38">
        <v>46073</v>
      </c>
      <c r="C4581" s="69" t="s">
        <v>18</v>
      </c>
      <c r="D4581" s="30" t="s">
        <v>424</v>
      </c>
      <c r="E4581" s="39" t="s">
        <v>1047</v>
      </c>
      <c r="F4581" s="56">
        <v>3562.29</v>
      </c>
      <c r="G4581" s="56"/>
      <c r="H4581" s="32">
        <v>1661425</v>
      </c>
      <c r="I4581" s="30" t="s">
        <v>80</v>
      </c>
      <c r="J4581" s="30"/>
      <c r="K4581" s="30"/>
      <c r="L4581" s="30">
        <v>202603</v>
      </c>
      <c r="M4581" s="30"/>
      <c r="N4581" s="30">
        <v>202602</v>
      </c>
      <c r="O4581" s="30"/>
      <c r="P4581" s="30"/>
    </row>
    <row r="4582" s="35" customFormat="1" customHeight="1" spans="1:16">
      <c r="A4582" s="30"/>
      <c r="B4582" s="38">
        <v>46023</v>
      </c>
      <c r="C4582" s="69" t="s">
        <v>18</v>
      </c>
      <c r="D4582" s="30" t="s">
        <v>424</v>
      </c>
      <c r="E4582" s="39" t="s">
        <v>1048</v>
      </c>
      <c r="F4582" s="56">
        <v>6950.97</v>
      </c>
      <c r="G4582" s="56"/>
      <c r="H4582" s="32">
        <v>1668375.97</v>
      </c>
      <c r="I4582" s="30" t="s">
        <v>78</v>
      </c>
      <c r="J4582" s="30"/>
      <c r="K4582" s="30"/>
      <c r="L4582" s="30">
        <v>202603</v>
      </c>
      <c r="M4582" s="30"/>
      <c r="N4582" s="30">
        <v>202601</v>
      </c>
      <c r="O4582" s="30"/>
      <c r="P4582" s="30"/>
    </row>
    <row r="4583" s="35" customFormat="1" customHeight="1" spans="1:16">
      <c r="A4583" s="30"/>
      <c r="B4583" s="38">
        <v>46023</v>
      </c>
      <c r="C4583" s="69" t="s">
        <v>18</v>
      </c>
      <c r="D4583" s="30" t="s">
        <v>424</v>
      </c>
      <c r="E4583" s="39" t="s">
        <v>1049</v>
      </c>
      <c r="F4583" s="56">
        <v>1257.27</v>
      </c>
      <c r="G4583" s="56"/>
      <c r="H4583" s="32">
        <v>1669633.24</v>
      </c>
      <c r="I4583" s="30" t="s">
        <v>91</v>
      </c>
      <c r="J4583" s="30"/>
      <c r="K4583" s="30"/>
      <c r="L4583" s="30">
        <v>202603</v>
      </c>
      <c r="M4583" s="30"/>
      <c r="N4583" s="30">
        <v>202601</v>
      </c>
      <c r="O4583" s="30"/>
      <c r="P4583" s="30"/>
    </row>
    <row r="4584" s="35" customFormat="1" customHeight="1" spans="1:16">
      <c r="A4584" s="30"/>
      <c r="B4584" s="38">
        <v>46023</v>
      </c>
      <c r="C4584" s="69" t="s">
        <v>18</v>
      </c>
      <c r="D4584" s="30" t="s">
        <v>424</v>
      </c>
      <c r="E4584" s="39" t="s">
        <v>1099</v>
      </c>
      <c r="F4584" s="56">
        <v>14818.69</v>
      </c>
      <c r="G4584" s="56"/>
      <c r="H4584" s="32">
        <v>1684451.93</v>
      </c>
      <c r="I4584" s="30" t="s">
        <v>54</v>
      </c>
      <c r="J4584" s="30"/>
      <c r="K4584" s="30"/>
      <c r="L4584" s="30">
        <v>202602</v>
      </c>
      <c r="M4584" s="30"/>
      <c r="N4584" s="30">
        <v>202601</v>
      </c>
      <c r="O4584" s="30"/>
      <c r="P4584" s="30"/>
    </row>
    <row r="4585" s="35" customFormat="1" customHeight="1" spans="1:16">
      <c r="A4585" s="30"/>
      <c r="B4585" s="38">
        <v>46023</v>
      </c>
      <c r="C4585" s="69" t="s">
        <v>18</v>
      </c>
      <c r="D4585" s="30" t="s">
        <v>424</v>
      </c>
      <c r="E4585" s="39" t="s">
        <v>1051</v>
      </c>
      <c r="F4585" s="56">
        <v>3617.24</v>
      </c>
      <c r="G4585" s="56"/>
      <c r="H4585" s="32">
        <v>1688069.17</v>
      </c>
      <c r="I4585" s="30" t="s">
        <v>101</v>
      </c>
      <c r="J4585" s="30"/>
      <c r="K4585" s="30"/>
      <c r="L4585" s="30">
        <v>202603</v>
      </c>
      <c r="M4585" s="30"/>
      <c r="N4585" s="30">
        <v>202601</v>
      </c>
      <c r="O4585" s="30"/>
      <c r="P4585" s="30"/>
    </row>
    <row r="4586" s="35" customFormat="1" customHeight="1" spans="1:16">
      <c r="A4586" s="30"/>
      <c r="B4586" s="38">
        <v>46037</v>
      </c>
      <c r="C4586" s="69" t="s">
        <v>18</v>
      </c>
      <c r="D4586" s="30" t="s">
        <v>424</v>
      </c>
      <c r="E4586" s="39" t="s">
        <v>1052</v>
      </c>
      <c r="F4586" s="56">
        <v>4194.33</v>
      </c>
      <c r="G4586" s="56"/>
      <c r="H4586" s="32">
        <v>1692263.5</v>
      </c>
      <c r="I4586" s="30" t="s">
        <v>97</v>
      </c>
      <c r="J4586" s="30"/>
      <c r="K4586" s="30"/>
      <c r="L4586" s="30">
        <v>202603</v>
      </c>
      <c r="M4586" s="30"/>
      <c r="N4586" s="30">
        <v>202601</v>
      </c>
      <c r="O4586" s="30"/>
      <c r="P4586" s="30"/>
    </row>
    <row r="4587" s="35" customFormat="1" customHeight="1" spans="1:16">
      <c r="A4587" s="30"/>
      <c r="B4587" s="38">
        <v>46038</v>
      </c>
      <c r="C4587" s="69" t="s">
        <v>18</v>
      </c>
      <c r="D4587" s="30" t="s">
        <v>33</v>
      </c>
      <c r="E4587" s="39" t="s">
        <v>1100</v>
      </c>
      <c r="F4587" s="56"/>
      <c r="G4587" s="56">
        <v>680</v>
      </c>
      <c r="H4587" s="32">
        <v>1691583.5</v>
      </c>
      <c r="I4587" s="30" t="s">
        <v>11</v>
      </c>
      <c r="J4587" s="30"/>
      <c r="K4587" s="30"/>
      <c r="L4587" s="30">
        <v>202512</v>
      </c>
      <c r="M4587" s="30"/>
      <c r="N4587" s="30">
        <v>202601</v>
      </c>
      <c r="O4587" s="30"/>
      <c r="P4587" s="30"/>
    </row>
    <row r="4588" s="35" customFormat="1" customHeight="1" spans="1:16">
      <c r="A4588" s="30"/>
      <c r="B4588" s="38">
        <v>46038</v>
      </c>
      <c r="C4588" s="69" t="s">
        <v>18</v>
      </c>
      <c r="D4588" s="30" t="s">
        <v>33</v>
      </c>
      <c r="E4588" s="39" t="s">
        <v>1101</v>
      </c>
      <c r="F4588" s="56"/>
      <c r="G4588" s="56">
        <v>3866</v>
      </c>
      <c r="H4588" s="32">
        <v>1687717.5</v>
      </c>
      <c r="I4588" s="30" t="s">
        <v>11</v>
      </c>
      <c r="J4588" s="30"/>
      <c r="K4588" s="30"/>
      <c r="L4588" s="30">
        <v>202512</v>
      </c>
      <c r="M4588" s="30"/>
      <c r="N4588" s="30">
        <v>202601</v>
      </c>
      <c r="O4588" s="30"/>
      <c r="P4588" s="30"/>
    </row>
    <row r="4589" s="35" customFormat="1" customHeight="1" spans="1:16">
      <c r="A4589" s="30"/>
      <c r="B4589" s="38">
        <v>46038</v>
      </c>
      <c r="C4589" s="69" t="s">
        <v>18</v>
      </c>
      <c r="D4589" s="30" t="s">
        <v>424</v>
      </c>
      <c r="E4589" s="39" t="s">
        <v>1053</v>
      </c>
      <c r="F4589" s="56">
        <v>3638.01</v>
      </c>
      <c r="G4589" s="56"/>
      <c r="H4589" s="32">
        <v>1691355.51</v>
      </c>
      <c r="I4589" s="30" t="s">
        <v>107</v>
      </c>
      <c r="J4589" s="30"/>
      <c r="K4589" s="30"/>
      <c r="L4589" s="30">
        <v>202603</v>
      </c>
      <c r="M4589" s="30"/>
      <c r="N4589" s="30">
        <v>202601</v>
      </c>
      <c r="O4589" s="30"/>
      <c r="P4589" s="30"/>
    </row>
    <row r="4590" s="35" customFormat="1" customHeight="1" spans="1:16">
      <c r="A4590" s="30"/>
      <c r="B4590" s="38">
        <v>46038</v>
      </c>
      <c r="C4590" s="69" t="s">
        <v>18</v>
      </c>
      <c r="D4590" s="30" t="s">
        <v>424</v>
      </c>
      <c r="E4590" s="39" t="s">
        <v>1054</v>
      </c>
      <c r="F4590" s="56">
        <v>975.67</v>
      </c>
      <c r="G4590" s="56"/>
      <c r="H4590" s="32">
        <v>1692331.18</v>
      </c>
      <c r="I4590" s="30" t="s">
        <v>109</v>
      </c>
      <c r="J4590" s="30"/>
      <c r="K4590" s="30"/>
      <c r="L4590" s="30">
        <v>202603</v>
      </c>
      <c r="M4590" s="30"/>
      <c r="N4590" s="30">
        <v>202601</v>
      </c>
      <c r="O4590" s="30"/>
      <c r="P4590" s="30"/>
    </row>
    <row r="4591" s="35" customFormat="1" customHeight="1" spans="1:16">
      <c r="A4591" s="30"/>
      <c r="B4591" s="38">
        <v>46038</v>
      </c>
      <c r="C4591" s="69" t="s">
        <v>18</v>
      </c>
      <c r="D4591" s="30" t="s">
        <v>424</v>
      </c>
      <c r="E4591" s="39" t="s">
        <v>1055</v>
      </c>
      <c r="F4591" s="56">
        <v>899.68</v>
      </c>
      <c r="G4591" s="56"/>
      <c r="H4591" s="32">
        <v>1693230.86</v>
      </c>
      <c r="I4591" s="30" t="s">
        <v>196</v>
      </c>
      <c r="J4591" s="30"/>
      <c r="K4591" s="30"/>
      <c r="L4591" s="30">
        <v>202603</v>
      </c>
      <c r="M4591" s="30"/>
      <c r="N4591" s="30">
        <v>202601</v>
      </c>
      <c r="O4591" s="30"/>
      <c r="P4591" s="30"/>
    </row>
    <row r="4592" s="35" customFormat="1" customHeight="1" spans="1:16">
      <c r="A4592" s="30"/>
      <c r="B4592" s="38">
        <v>46038</v>
      </c>
      <c r="C4592" s="69" t="s">
        <v>18</v>
      </c>
      <c r="D4592" s="30" t="s">
        <v>424</v>
      </c>
      <c r="E4592" s="39" t="s">
        <v>1056</v>
      </c>
      <c r="F4592" s="56">
        <v>3169.7</v>
      </c>
      <c r="G4592" s="56"/>
      <c r="H4592" s="32">
        <v>1696400.56</v>
      </c>
      <c r="I4592" s="30" t="s">
        <v>235</v>
      </c>
      <c r="J4592" s="30"/>
      <c r="K4592" s="30"/>
      <c r="L4592" s="30">
        <v>202603</v>
      </c>
      <c r="M4592" s="30"/>
      <c r="N4592" s="30">
        <v>202601</v>
      </c>
      <c r="O4592" s="30"/>
      <c r="P4592" s="30"/>
    </row>
    <row r="4593" s="35" customFormat="1" customHeight="1" spans="1:16">
      <c r="A4593" s="30"/>
      <c r="B4593" s="38">
        <v>46038</v>
      </c>
      <c r="C4593" s="69" t="s">
        <v>18</v>
      </c>
      <c r="D4593" s="30" t="s">
        <v>424</v>
      </c>
      <c r="E4593" s="39" t="s">
        <v>1057</v>
      </c>
      <c r="F4593" s="56">
        <v>801.15</v>
      </c>
      <c r="G4593" s="56"/>
      <c r="H4593" s="32">
        <v>1697201.71</v>
      </c>
      <c r="I4593" s="30" t="s">
        <v>213</v>
      </c>
      <c r="J4593" s="30"/>
      <c r="K4593" s="30"/>
      <c r="L4593" s="30">
        <v>202603</v>
      </c>
      <c r="M4593" s="30"/>
      <c r="N4593" s="30">
        <v>202601</v>
      </c>
      <c r="O4593" s="30"/>
      <c r="P4593" s="30"/>
    </row>
    <row r="4594" s="35" customFormat="1" customHeight="1" spans="1:16">
      <c r="A4594" s="30"/>
      <c r="B4594" s="38">
        <v>46038</v>
      </c>
      <c r="C4594" s="69" t="s">
        <v>18</v>
      </c>
      <c r="D4594" s="30" t="s">
        <v>424</v>
      </c>
      <c r="E4594" s="39" t="s">
        <v>1058</v>
      </c>
      <c r="F4594" s="56">
        <v>1205.08</v>
      </c>
      <c r="G4594" s="56"/>
      <c r="H4594" s="32">
        <v>1698406.79</v>
      </c>
      <c r="I4594" s="30" t="s">
        <v>216</v>
      </c>
      <c r="J4594" s="30"/>
      <c r="K4594" s="30"/>
      <c r="L4594" s="30">
        <v>202603</v>
      </c>
      <c r="M4594" s="30"/>
      <c r="N4594" s="30">
        <v>202601</v>
      </c>
      <c r="O4594" s="30"/>
      <c r="P4594" s="30"/>
    </row>
    <row r="4595" s="35" customFormat="1" customHeight="1" spans="1:16">
      <c r="A4595" s="30"/>
      <c r="B4595" s="38">
        <v>46038</v>
      </c>
      <c r="C4595" s="69" t="s">
        <v>18</v>
      </c>
      <c r="D4595" s="30" t="s">
        <v>424</v>
      </c>
      <c r="E4595" s="39" t="s">
        <v>1059</v>
      </c>
      <c r="F4595" s="56">
        <v>1534.92</v>
      </c>
      <c r="G4595" s="56"/>
      <c r="H4595" s="32">
        <v>1699941.71</v>
      </c>
      <c r="I4595" s="30" t="s">
        <v>221</v>
      </c>
      <c r="J4595" s="30"/>
      <c r="K4595" s="30"/>
      <c r="L4595" s="30">
        <v>202603</v>
      </c>
      <c r="M4595" s="30"/>
      <c r="N4595" s="30">
        <v>202601</v>
      </c>
      <c r="O4595" s="30"/>
      <c r="P4595" s="30"/>
    </row>
    <row r="4596" s="35" customFormat="1" customHeight="1" spans="1:16">
      <c r="A4596" s="30"/>
      <c r="B4596" s="38">
        <v>46038</v>
      </c>
      <c r="C4596" s="69" t="s">
        <v>18</v>
      </c>
      <c r="D4596" s="30" t="s">
        <v>424</v>
      </c>
      <c r="E4596" s="39" t="s">
        <v>1083</v>
      </c>
      <c r="F4596" s="56">
        <v>3427.98</v>
      </c>
      <c r="G4596" s="56"/>
      <c r="H4596" s="32">
        <v>1703369.69</v>
      </c>
      <c r="I4596" s="30" t="s">
        <v>35</v>
      </c>
      <c r="J4596" s="30"/>
      <c r="K4596" s="30"/>
      <c r="L4596" s="30">
        <v>202603</v>
      </c>
      <c r="M4596" s="30"/>
      <c r="N4596" s="30">
        <v>202601</v>
      </c>
      <c r="O4596" s="30"/>
      <c r="P4596" s="30"/>
    </row>
    <row r="4597" s="35" customFormat="1" customHeight="1" spans="1:16">
      <c r="A4597" s="30"/>
      <c r="B4597" s="38">
        <v>46038</v>
      </c>
      <c r="C4597" s="69" t="s">
        <v>18</v>
      </c>
      <c r="D4597" s="30" t="s">
        <v>424</v>
      </c>
      <c r="E4597" s="39" t="s">
        <v>1084</v>
      </c>
      <c r="F4597" s="56">
        <v>6054.85</v>
      </c>
      <c r="G4597" s="56"/>
      <c r="H4597" s="32">
        <v>1709424.54</v>
      </c>
      <c r="I4597" s="30" t="s">
        <v>60</v>
      </c>
      <c r="J4597" s="30"/>
      <c r="K4597" s="30"/>
      <c r="L4597" s="30">
        <v>202603</v>
      </c>
      <c r="M4597" s="30"/>
      <c r="N4597" s="30">
        <v>202601</v>
      </c>
      <c r="O4597" s="30"/>
      <c r="P4597" s="30"/>
    </row>
    <row r="4598" s="35" customFormat="1" customHeight="1" spans="1:16">
      <c r="A4598" s="30"/>
      <c r="B4598" s="38">
        <v>46038</v>
      </c>
      <c r="C4598" s="69" t="s">
        <v>18</v>
      </c>
      <c r="D4598" s="30" t="s">
        <v>424</v>
      </c>
      <c r="E4598" s="39" t="s">
        <v>1085</v>
      </c>
      <c r="F4598" s="56">
        <v>4279.77</v>
      </c>
      <c r="G4598" s="56"/>
      <c r="H4598" s="32">
        <v>1713704.31</v>
      </c>
      <c r="I4598" s="30" t="s">
        <v>39</v>
      </c>
      <c r="J4598" s="30"/>
      <c r="K4598" s="30"/>
      <c r="L4598" s="30">
        <v>202603</v>
      </c>
      <c r="M4598" s="30"/>
      <c r="N4598" s="30">
        <v>202601</v>
      </c>
      <c r="O4598" s="30"/>
      <c r="P4598" s="30"/>
    </row>
    <row r="4599" s="35" customFormat="1" customHeight="1" spans="1:16">
      <c r="A4599" s="30"/>
      <c r="B4599" s="38">
        <v>46038</v>
      </c>
      <c r="C4599" s="69" t="s">
        <v>18</v>
      </c>
      <c r="D4599" s="30" t="s">
        <v>424</v>
      </c>
      <c r="E4599" s="39" t="s">
        <v>1086</v>
      </c>
      <c r="F4599" s="56">
        <v>541.93</v>
      </c>
      <c r="G4599" s="56"/>
      <c r="H4599" s="32">
        <v>1714246.24</v>
      </c>
      <c r="I4599" s="30" t="s">
        <v>191</v>
      </c>
      <c r="J4599" s="30"/>
      <c r="K4599" s="30"/>
      <c r="L4599" s="30">
        <v>202603</v>
      </c>
      <c r="M4599" s="30"/>
      <c r="N4599" s="30">
        <v>202601</v>
      </c>
      <c r="O4599" s="30"/>
      <c r="P4599" s="30"/>
    </row>
    <row r="4600" s="35" customFormat="1" customHeight="1" spans="1:16">
      <c r="A4600" s="30"/>
      <c r="B4600" s="38">
        <v>46038</v>
      </c>
      <c r="C4600" s="69" t="s">
        <v>18</v>
      </c>
      <c r="D4600" s="30" t="s">
        <v>424</v>
      </c>
      <c r="E4600" s="39" t="s">
        <v>1087</v>
      </c>
      <c r="F4600" s="56">
        <v>4003.69</v>
      </c>
      <c r="G4600" s="56"/>
      <c r="H4600" s="32">
        <v>1718249.93</v>
      </c>
      <c r="I4600" s="30" t="s">
        <v>87</v>
      </c>
      <c r="J4600" s="30"/>
      <c r="K4600" s="30"/>
      <c r="L4600" s="30">
        <v>202603</v>
      </c>
      <c r="M4600" s="30"/>
      <c r="N4600" s="30">
        <v>202601</v>
      </c>
      <c r="O4600" s="30"/>
      <c r="P4600" s="30"/>
    </row>
    <row r="4601" s="35" customFormat="1" customHeight="1" spans="1:16">
      <c r="A4601" s="30"/>
      <c r="B4601" s="38">
        <v>46038</v>
      </c>
      <c r="C4601" s="69" t="s">
        <v>18</v>
      </c>
      <c r="D4601" s="30" t="s">
        <v>424</v>
      </c>
      <c r="E4601" s="39" t="s">
        <v>1088</v>
      </c>
      <c r="F4601" s="56">
        <v>7292.25</v>
      </c>
      <c r="G4601" s="56"/>
      <c r="H4601" s="32">
        <v>1725542.18</v>
      </c>
      <c r="I4601" s="30" t="s">
        <v>41</v>
      </c>
      <c r="J4601" s="30"/>
      <c r="K4601" s="30"/>
      <c r="L4601" s="30">
        <v>202603</v>
      </c>
      <c r="M4601" s="30"/>
      <c r="N4601" s="30">
        <v>202601</v>
      </c>
      <c r="O4601" s="30"/>
      <c r="P4601" s="30"/>
    </row>
    <row r="4602" s="35" customFormat="1" customHeight="1" spans="1:16">
      <c r="A4602" s="30"/>
      <c r="B4602" s="38">
        <v>46038</v>
      </c>
      <c r="C4602" s="69" t="s">
        <v>18</v>
      </c>
      <c r="D4602" s="30" t="s">
        <v>424</v>
      </c>
      <c r="E4602" s="39" t="s">
        <v>1089</v>
      </c>
      <c r="F4602" s="56">
        <v>2625.6</v>
      </c>
      <c r="G4602" s="56"/>
      <c r="H4602" s="32">
        <v>1728167.78</v>
      </c>
      <c r="I4602" s="30" t="s">
        <v>117</v>
      </c>
      <c r="J4602" s="30"/>
      <c r="K4602" s="30"/>
      <c r="L4602" s="30">
        <v>202603</v>
      </c>
      <c r="M4602" s="30"/>
      <c r="N4602" s="30">
        <v>202601</v>
      </c>
      <c r="O4602" s="30"/>
      <c r="P4602" s="30"/>
    </row>
    <row r="4603" s="35" customFormat="1" customHeight="1" spans="1:16">
      <c r="A4603" s="30"/>
      <c r="B4603" s="38">
        <v>46038</v>
      </c>
      <c r="C4603" s="69" t="s">
        <v>18</v>
      </c>
      <c r="D4603" s="30" t="s">
        <v>424</v>
      </c>
      <c r="E4603" s="39" t="s">
        <v>1090</v>
      </c>
      <c r="F4603" s="56">
        <v>10811.65</v>
      </c>
      <c r="G4603" s="56"/>
      <c r="H4603" s="32">
        <v>1738979.43</v>
      </c>
      <c r="I4603" s="30" t="s">
        <v>99</v>
      </c>
      <c r="J4603" s="30"/>
      <c r="K4603" s="30"/>
      <c r="L4603" s="30">
        <v>202603</v>
      </c>
      <c r="M4603" s="30"/>
      <c r="N4603" s="30">
        <v>202603</v>
      </c>
      <c r="O4603" s="30"/>
      <c r="P4603" s="30"/>
    </row>
    <row r="4604" s="35" customFormat="1" customHeight="1" spans="1:16">
      <c r="A4604" s="30"/>
      <c r="B4604" s="38">
        <v>46038</v>
      </c>
      <c r="C4604" s="69" t="s">
        <v>18</v>
      </c>
      <c r="D4604" s="30" t="s">
        <v>424</v>
      </c>
      <c r="E4604" s="39" t="s">
        <v>1091</v>
      </c>
      <c r="F4604" s="56">
        <v>3513.8</v>
      </c>
      <c r="G4604" s="56"/>
      <c r="H4604" s="32">
        <v>1742493.23</v>
      </c>
      <c r="I4604" s="30" t="s">
        <v>64</v>
      </c>
      <c r="J4604" s="30"/>
      <c r="K4604" s="30"/>
      <c r="L4604" s="30">
        <v>202603</v>
      </c>
      <c r="M4604" s="30"/>
      <c r="N4604" s="30">
        <v>202601</v>
      </c>
      <c r="O4604" s="30"/>
      <c r="P4604" s="30"/>
    </row>
    <row r="4605" s="35" customFormat="1" customHeight="1" spans="1:16">
      <c r="A4605" s="30"/>
      <c r="B4605" s="38">
        <v>46038</v>
      </c>
      <c r="C4605" s="69" t="s">
        <v>18</v>
      </c>
      <c r="D4605" s="30" t="s">
        <v>424</v>
      </c>
      <c r="E4605" s="39" t="s">
        <v>1092</v>
      </c>
      <c r="F4605" s="56">
        <v>6688.37</v>
      </c>
      <c r="G4605" s="56"/>
      <c r="H4605" s="32">
        <v>1749181.6</v>
      </c>
      <c r="I4605" s="30" t="s">
        <v>84</v>
      </c>
      <c r="J4605" s="30"/>
      <c r="K4605" s="30"/>
      <c r="L4605" s="30">
        <v>202603</v>
      </c>
      <c r="M4605" s="30"/>
      <c r="N4605" s="30">
        <v>202601</v>
      </c>
      <c r="O4605" s="30"/>
      <c r="P4605" s="30"/>
    </row>
    <row r="4606" s="35" customFormat="1" customHeight="1" spans="1:16">
      <c r="A4606" s="30"/>
      <c r="B4606" s="38">
        <v>46038</v>
      </c>
      <c r="C4606" s="69" t="s">
        <v>18</v>
      </c>
      <c r="D4606" s="30" t="s">
        <v>424</v>
      </c>
      <c r="E4606" s="39" t="s">
        <v>1093</v>
      </c>
      <c r="F4606" s="56">
        <v>14500.06</v>
      </c>
      <c r="G4606" s="56"/>
      <c r="H4606" s="32">
        <v>1763681.66</v>
      </c>
      <c r="I4606" s="30" t="s">
        <v>66</v>
      </c>
      <c r="J4606" s="30"/>
      <c r="K4606" s="30"/>
      <c r="L4606" s="30">
        <v>202603</v>
      </c>
      <c r="M4606" s="30"/>
      <c r="N4606" s="30">
        <v>202601</v>
      </c>
      <c r="O4606" s="30"/>
      <c r="P4606" s="30"/>
    </row>
    <row r="4607" s="35" customFormat="1" customHeight="1" spans="1:16">
      <c r="A4607" s="30"/>
      <c r="B4607" s="38">
        <v>46038</v>
      </c>
      <c r="C4607" s="69" t="s">
        <v>18</v>
      </c>
      <c r="D4607" s="30" t="s">
        <v>424</v>
      </c>
      <c r="E4607" s="39" t="s">
        <v>1094</v>
      </c>
      <c r="F4607" s="56">
        <v>3887.65</v>
      </c>
      <c r="G4607" s="56"/>
      <c r="H4607" s="32">
        <v>1767569.31</v>
      </c>
      <c r="I4607" s="30" t="s">
        <v>76</v>
      </c>
      <c r="J4607" s="30"/>
      <c r="K4607" s="30"/>
      <c r="L4607" s="30">
        <v>202603</v>
      </c>
      <c r="M4607" s="30"/>
      <c r="N4607" s="30">
        <v>202601</v>
      </c>
      <c r="O4607" s="30"/>
      <c r="P4607" s="30"/>
    </row>
    <row r="4608" s="35" customFormat="1" customHeight="1" spans="1:16">
      <c r="A4608" s="30"/>
      <c r="B4608" s="38">
        <v>46038</v>
      </c>
      <c r="C4608" s="69" t="s">
        <v>18</v>
      </c>
      <c r="D4608" s="30" t="s">
        <v>424</v>
      </c>
      <c r="E4608" s="39" t="s">
        <v>1095</v>
      </c>
      <c r="F4608" s="56">
        <v>7869.04</v>
      </c>
      <c r="G4608" s="56"/>
      <c r="H4608" s="32">
        <v>1775438.35</v>
      </c>
      <c r="I4608" s="30" t="s">
        <v>74</v>
      </c>
      <c r="J4608" s="30"/>
      <c r="K4608" s="30"/>
      <c r="L4608" s="30">
        <v>202603</v>
      </c>
      <c r="M4608" s="30"/>
      <c r="N4608" s="30">
        <v>202601</v>
      </c>
      <c r="O4608" s="30"/>
      <c r="P4608" s="30"/>
    </row>
    <row r="4609" s="35" customFormat="1" customHeight="1" spans="1:16">
      <c r="A4609" s="30"/>
      <c r="B4609" s="38">
        <v>46038</v>
      </c>
      <c r="C4609" s="69" t="s">
        <v>18</v>
      </c>
      <c r="D4609" s="30" t="s">
        <v>424</v>
      </c>
      <c r="E4609" s="39" t="s">
        <v>1050</v>
      </c>
      <c r="F4609" s="56">
        <v>17704.93</v>
      </c>
      <c r="G4609" s="56"/>
      <c r="H4609" s="32">
        <v>1793143.28</v>
      </c>
      <c r="I4609" s="30" t="s">
        <v>43</v>
      </c>
      <c r="J4609" s="30"/>
      <c r="K4609" s="30"/>
      <c r="L4609" s="30">
        <v>202603</v>
      </c>
      <c r="M4609" s="30"/>
      <c r="N4609" s="30">
        <v>202601</v>
      </c>
      <c r="O4609" s="30"/>
      <c r="P4609" s="30"/>
    </row>
    <row r="4610" s="35" customFormat="1" customHeight="1" spans="1:16">
      <c r="A4610" s="30"/>
      <c r="B4610" s="38">
        <v>46038</v>
      </c>
      <c r="C4610" s="69" t="s">
        <v>18</v>
      </c>
      <c r="D4610" s="30" t="s">
        <v>424</v>
      </c>
      <c r="E4610" s="39" t="s">
        <v>1096</v>
      </c>
      <c r="F4610" s="56">
        <v>11815.4</v>
      </c>
      <c r="G4610" s="56"/>
      <c r="H4610" s="32">
        <v>1804958.68</v>
      </c>
      <c r="I4610" s="30" t="s">
        <v>52</v>
      </c>
      <c r="J4610" s="30"/>
      <c r="K4610" s="30"/>
      <c r="L4610" s="30">
        <v>202603</v>
      </c>
      <c r="M4610" s="30"/>
      <c r="N4610" s="30">
        <v>202601</v>
      </c>
      <c r="O4610" s="30"/>
      <c r="P4610" s="30"/>
    </row>
    <row r="4611" s="35" customFormat="1" customHeight="1" spans="1:16">
      <c r="A4611" s="30"/>
      <c r="B4611" s="38">
        <v>46038</v>
      </c>
      <c r="C4611" s="69" t="s">
        <v>18</v>
      </c>
      <c r="D4611" s="30" t="s">
        <v>424</v>
      </c>
      <c r="E4611" s="39" t="s">
        <v>1097</v>
      </c>
      <c r="F4611" s="56">
        <v>11483.2</v>
      </c>
      <c r="G4611" s="56"/>
      <c r="H4611" s="32">
        <v>1816441.88</v>
      </c>
      <c r="I4611" s="30" t="s">
        <v>56</v>
      </c>
      <c r="J4611" s="30"/>
      <c r="K4611" s="30"/>
      <c r="L4611" s="30">
        <v>202603</v>
      </c>
      <c r="M4611" s="30"/>
      <c r="N4611" s="30">
        <v>202601</v>
      </c>
      <c r="O4611" s="30"/>
      <c r="P4611" s="30"/>
    </row>
    <row r="4612" s="35" customFormat="1" customHeight="1" spans="1:16">
      <c r="A4612" s="30"/>
      <c r="B4612" s="38">
        <v>46038</v>
      </c>
      <c r="C4612" s="69" t="s">
        <v>18</v>
      </c>
      <c r="D4612" s="30" t="s">
        <v>424</v>
      </c>
      <c r="E4612" s="39" t="s">
        <v>1098</v>
      </c>
      <c r="F4612" s="56">
        <v>3697.92</v>
      </c>
      <c r="G4612" s="56"/>
      <c r="H4612" s="32">
        <v>1820139.8</v>
      </c>
      <c r="I4612" s="30" t="s">
        <v>58</v>
      </c>
      <c r="J4612" s="30"/>
      <c r="K4612" s="30"/>
      <c r="L4612" s="30">
        <v>202603</v>
      </c>
      <c r="M4612" s="30"/>
      <c r="N4612" s="30">
        <v>202601</v>
      </c>
      <c r="O4612" s="30"/>
      <c r="P4612" s="30"/>
    </row>
    <row r="4613" s="35" customFormat="1" customHeight="1" spans="1:16">
      <c r="A4613" s="30"/>
      <c r="B4613" s="38">
        <v>46038</v>
      </c>
      <c r="C4613" s="69" t="s">
        <v>18</v>
      </c>
      <c r="D4613" s="30" t="s">
        <v>424</v>
      </c>
      <c r="E4613" s="39" t="s">
        <v>1045</v>
      </c>
      <c r="F4613" s="56">
        <v>3864</v>
      </c>
      <c r="G4613" s="56"/>
      <c r="H4613" s="32">
        <v>1824003.8</v>
      </c>
      <c r="I4613" s="30" t="s">
        <v>227</v>
      </c>
      <c r="J4613" s="30"/>
      <c r="K4613" s="30"/>
      <c r="L4613" s="30">
        <v>202604</v>
      </c>
      <c r="M4613" s="30"/>
      <c r="N4613" s="30">
        <v>202601</v>
      </c>
      <c r="O4613" s="30"/>
      <c r="P4613" s="30"/>
    </row>
    <row r="4614" s="35" customFormat="1" customHeight="1" spans="1:16">
      <c r="A4614" s="30"/>
      <c r="B4614" s="38">
        <v>46038</v>
      </c>
      <c r="C4614" s="69" t="s">
        <v>18</v>
      </c>
      <c r="D4614" s="30" t="s">
        <v>424</v>
      </c>
      <c r="E4614" s="39" t="s">
        <v>1046</v>
      </c>
      <c r="F4614" s="56">
        <v>4852.43</v>
      </c>
      <c r="G4614" s="56"/>
      <c r="H4614" s="32">
        <v>1828856.23</v>
      </c>
      <c r="I4614" s="30" t="s">
        <v>205</v>
      </c>
      <c r="J4614" s="30"/>
      <c r="K4614" s="30"/>
      <c r="L4614" s="30">
        <v>202604</v>
      </c>
      <c r="M4614" s="30"/>
      <c r="N4614" s="30">
        <v>202601</v>
      </c>
      <c r="O4614" s="30"/>
      <c r="P4614" s="30"/>
    </row>
    <row r="4615" s="35" customFormat="1" customHeight="1" spans="1:16">
      <c r="A4615" s="30"/>
      <c r="B4615" s="38">
        <v>46111</v>
      </c>
      <c r="C4615" s="69" t="s">
        <v>18</v>
      </c>
      <c r="D4615" s="30" t="s">
        <v>424</v>
      </c>
      <c r="E4615" s="39" t="s">
        <v>1047</v>
      </c>
      <c r="F4615" s="56">
        <v>3572.56</v>
      </c>
      <c r="G4615" s="56"/>
      <c r="H4615" s="32">
        <v>1832428.79</v>
      </c>
      <c r="I4615" s="30" t="s">
        <v>80</v>
      </c>
      <c r="J4615" s="30"/>
      <c r="K4615" s="30"/>
      <c r="L4615" s="30">
        <v>202604</v>
      </c>
      <c r="M4615" s="30"/>
      <c r="N4615" s="30">
        <v>202603</v>
      </c>
      <c r="O4615" s="30"/>
      <c r="P4615" s="30"/>
    </row>
    <row r="4616" s="35" customFormat="1" customHeight="1" spans="1:16">
      <c r="A4616" s="30"/>
      <c r="B4616" s="38">
        <v>46038</v>
      </c>
      <c r="C4616" s="69" t="s">
        <v>18</v>
      </c>
      <c r="D4616" s="30" t="s">
        <v>424</v>
      </c>
      <c r="E4616" s="39" t="s">
        <v>1048</v>
      </c>
      <c r="F4616" s="56">
        <v>6777.05</v>
      </c>
      <c r="G4616" s="56"/>
      <c r="H4616" s="32">
        <v>1839205.84</v>
      </c>
      <c r="I4616" s="30" t="s">
        <v>78</v>
      </c>
      <c r="J4616" s="30"/>
      <c r="K4616" s="30"/>
      <c r="L4616" s="30">
        <v>202604</v>
      </c>
      <c r="M4616" s="30"/>
      <c r="N4616" s="30">
        <v>202601</v>
      </c>
      <c r="O4616" s="30"/>
      <c r="P4616" s="30"/>
    </row>
    <row r="4617" s="35" customFormat="1" customHeight="1" spans="1:16">
      <c r="A4617" s="30"/>
      <c r="B4617" s="38">
        <v>46038</v>
      </c>
      <c r="C4617" s="69" t="s">
        <v>18</v>
      </c>
      <c r="D4617" s="30" t="s">
        <v>33</v>
      </c>
      <c r="E4617" s="39" t="s">
        <v>1102</v>
      </c>
      <c r="F4617" s="56"/>
      <c r="G4617" s="95">
        <v>13035</v>
      </c>
      <c r="H4617" s="32">
        <v>1826170.84</v>
      </c>
      <c r="I4617" s="30" t="s">
        <v>72</v>
      </c>
      <c r="J4617" s="30"/>
      <c r="K4617" s="30"/>
      <c r="L4617" s="30">
        <v>202601</v>
      </c>
      <c r="M4617" s="30"/>
      <c r="N4617" s="30">
        <v>202601</v>
      </c>
      <c r="O4617" s="30"/>
      <c r="P4617" s="30"/>
    </row>
    <row r="4618" s="35" customFormat="1" customHeight="1" spans="1:16">
      <c r="A4618" s="30"/>
      <c r="B4618" s="38">
        <v>46038</v>
      </c>
      <c r="C4618" s="69" t="s">
        <v>18</v>
      </c>
      <c r="D4618" s="30" t="s">
        <v>33</v>
      </c>
      <c r="E4618" s="39" t="s">
        <v>1103</v>
      </c>
      <c r="F4618" s="56"/>
      <c r="G4618" s="95">
        <v>5343</v>
      </c>
      <c r="H4618" s="32">
        <v>1820827.84</v>
      </c>
      <c r="I4618" s="30" t="s">
        <v>267</v>
      </c>
      <c r="J4618" s="30"/>
      <c r="K4618" s="30"/>
      <c r="L4618" s="30"/>
      <c r="M4618" s="30"/>
      <c r="N4618" s="30">
        <v>202601</v>
      </c>
      <c r="O4618" s="30"/>
      <c r="P4618" s="30"/>
    </row>
    <row r="4619" s="35" customFormat="1" customHeight="1" spans="1:16">
      <c r="A4619" s="30"/>
      <c r="B4619" s="38">
        <v>46038</v>
      </c>
      <c r="C4619" s="69" t="s">
        <v>18</v>
      </c>
      <c r="D4619" s="30" t="s">
        <v>33</v>
      </c>
      <c r="E4619" s="39" t="s">
        <v>1104</v>
      </c>
      <c r="F4619" s="56"/>
      <c r="G4619" s="95">
        <v>1300</v>
      </c>
      <c r="H4619" s="32">
        <v>1819527.84</v>
      </c>
      <c r="I4619" s="30" t="s">
        <v>11</v>
      </c>
      <c r="J4619" s="30"/>
      <c r="K4619" s="30"/>
      <c r="L4619" s="30">
        <v>202512</v>
      </c>
      <c r="M4619" s="30"/>
      <c r="N4619" s="30">
        <v>202601</v>
      </c>
      <c r="O4619" s="30"/>
      <c r="P4619" s="30"/>
    </row>
    <row r="4620" s="35" customFormat="1" customHeight="1" spans="1:16">
      <c r="A4620" s="30"/>
      <c r="B4620" s="38">
        <v>46038</v>
      </c>
      <c r="C4620" s="69" t="s">
        <v>18</v>
      </c>
      <c r="D4620" s="30" t="s">
        <v>33</v>
      </c>
      <c r="E4620" s="39" t="s">
        <v>1105</v>
      </c>
      <c r="F4620" s="56">
        <v>42.87</v>
      </c>
      <c r="G4620" s="56"/>
      <c r="H4620" s="32">
        <v>1819570.71</v>
      </c>
      <c r="I4620" s="30" t="s">
        <v>11</v>
      </c>
      <c r="J4620" s="30"/>
      <c r="K4620" s="30"/>
      <c r="L4620" s="30"/>
      <c r="M4620" s="30"/>
      <c r="N4620" s="30">
        <v>202601</v>
      </c>
      <c r="O4620" s="30"/>
      <c r="P4620" s="30"/>
    </row>
    <row r="4621" s="35" customFormat="1" customHeight="1" spans="1:16">
      <c r="A4621" s="30"/>
      <c r="B4621" s="38">
        <v>46039</v>
      </c>
      <c r="C4621" s="69" t="s">
        <v>18</v>
      </c>
      <c r="D4621" s="30" t="s">
        <v>424</v>
      </c>
      <c r="E4621" s="39" t="s">
        <v>1049</v>
      </c>
      <c r="F4621" s="56">
        <v>1253.24</v>
      </c>
      <c r="G4621" s="56"/>
      <c r="H4621" s="32">
        <v>1820823.95</v>
      </c>
      <c r="I4621" s="30" t="s">
        <v>91</v>
      </c>
      <c r="J4621" s="30"/>
      <c r="K4621" s="30"/>
      <c r="L4621" s="30">
        <v>202604</v>
      </c>
      <c r="M4621" s="30"/>
      <c r="N4621" s="30">
        <v>202601</v>
      </c>
      <c r="O4621" s="30"/>
      <c r="P4621" s="30"/>
    </row>
    <row r="4622" s="35" customFormat="1" customHeight="1" spans="1:16">
      <c r="A4622" s="30"/>
      <c r="B4622" s="38">
        <v>46039</v>
      </c>
      <c r="C4622" s="69" t="s">
        <v>18</v>
      </c>
      <c r="D4622" s="30" t="s">
        <v>424</v>
      </c>
      <c r="E4622" s="39" t="s">
        <v>1099</v>
      </c>
      <c r="F4622" s="56">
        <v>18202.65</v>
      </c>
      <c r="G4622" s="56"/>
      <c r="H4622" s="32">
        <v>1839026.6</v>
      </c>
      <c r="I4622" s="30" t="s">
        <v>54</v>
      </c>
      <c r="J4622" s="30"/>
      <c r="K4622" s="30"/>
      <c r="L4622" s="30">
        <v>202603</v>
      </c>
      <c r="M4622" s="30"/>
      <c r="N4622" s="30">
        <v>202601</v>
      </c>
      <c r="O4622" s="30"/>
      <c r="P4622" s="30"/>
    </row>
    <row r="4623" s="35" customFormat="1" customHeight="1" spans="1:16">
      <c r="A4623" s="30"/>
      <c r="B4623" s="38">
        <v>46039</v>
      </c>
      <c r="C4623" s="69" t="s">
        <v>18</v>
      </c>
      <c r="D4623" s="30" t="s">
        <v>424</v>
      </c>
      <c r="E4623" s="39" t="s">
        <v>1051</v>
      </c>
      <c r="F4623" s="56">
        <v>5464.59</v>
      </c>
      <c r="G4623" s="56"/>
      <c r="H4623" s="32">
        <v>1844491.19</v>
      </c>
      <c r="I4623" s="30" t="s">
        <v>101</v>
      </c>
      <c r="J4623" s="30"/>
      <c r="K4623" s="30"/>
      <c r="L4623" s="30">
        <v>202604</v>
      </c>
      <c r="M4623" s="30"/>
      <c r="N4623" s="30">
        <v>202601</v>
      </c>
      <c r="O4623" s="30"/>
      <c r="P4623" s="30"/>
    </row>
    <row r="4624" s="35" customFormat="1" customHeight="1" spans="1:16">
      <c r="A4624" s="30"/>
      <c r="B4624" s="38">
        <v>46039</v>
      </c>
      <c r="C4624" s="69" t="s">
        <v>18</v>
      </c>
      <c r="D4624" s="30" t="s">
        <v>424</v>
      </c>
      <c r="E4624" s="39" t="s">
        <v>1052</v>
      </c>
      <c r="F4624" s="56">
        <v>4559.31</v>
      </c>
      <c r="G4624" s="56"/>
      <c r="H4624" s="32">
        <v>1849050.5</v>
      </c>
      <c r="I4624" s="30" t="s">
        <v>97</v>
      </c>
      <c r="J4624" s="30"/>
      <c r="K4624" s="30"/>
      <c r="L4624" s="30">
        <v>202603</v>
      </c>
      <c r="M4624" s="30"/>
      <c r="N4624" s="30">
        <v>202601</v>
      </c>
      <c r="O4624" s="30"/>
      <c r="P4624" s="30"/>
    </row>
    <row r="4625" s="35" customFormat="1" customHeight="1" spans="1:16">
      <c r="A4625" s="30"/>
      <c r="B4625" s="38">
        <v>46039</v>
      </c>
      <c r="C4625" s="69" t="s">
        <v>18</v>
      </c>
      <c r="D4625" s="30" t="s">
        <v>424</v>
      </c>
      <c r="E4625" s="39" t="s">
        <v>1053</v>
      </c>
      <c r="F4625" s="56">
        <v>5366.91</v>
      </c>
      <c r="G4625" s="56"/>
      <c r="H4625" s="32">
        <v>1854417.41</v>
      </c>
      <c r="I4625" s="30" t="s">
        <v>107</v>
      </c>
      <c r="J4625" s="30"/>
      <c r="K4625" s="30"/>
      <c r="L4625" s="30">
        <v>202604</v>
      </c>
      <c r="M4625" s="30"/>
      <c r="N4625" s="30">
        <v>202601</v>
      </c>
      <c r="O4625" s="30"/>
      <c r="P4625" s="30"/>
    </row>
    <row r="4626" s="35" customFormat="1" customHeight="1" spans="1:16">
      <c r="A4626" s="30"/>
      <c r="B4626" s="38">
        <v>46039</v>
      </c>
      <c r="C4626" s="69" t="s">
        <v>18</v>
      </c>
      <c r="D4626" s="30" t="s">
        <v>424</v>
      </c>
      <c r="E4626" s="39" t="s">
        <v>1054</v>
      </c>
      <c r="F4626" s="56">
        <v>1443.88</v>
      </c>
      <c r="G4626" s="56"/>
      <c r="H4626" s="32">
        <v>1855861.29</v>
      </c>
      <c r="I4626" s="30" t="s">
        <v>109</v>
      </c>
      <c r="J4626" s="30"/>
      <c r="K4626" s="30"/>
      <c r="L4626" s="30">
        <v>202603</v>
      </c>
      <c r="M4626" s="30"/>
      <c r="N4626" s="30">
        <v>202601</v>
      </c>
      <c r="O4626" s="30"/>
      <c r="P4626" s="30"/>
    </row>
    <row r="4627" s="35" customFormat="1" customHeight="1" spans="1:16">
      <c r="A4627" s="30"/>
      <c r="B4627" s="38">
        <v>46039</v>
      </c>
      <c r="C4627" s="69" t="s">
        <v>18</v>
      </c>
      <c r="D4627" s="30" t="s">
        <v>424</v>
      </c>
      <c r="E4627" s="39" t="s">
        <v>1055</v>
      </c>
      <c r="F4627" s="56">
        <v>1240.72</v>
      </c>
      <c r="G4627" s="56"/>
      <c r="H4627" s="32">
        <v>1857102.01</v>
      </c>
      <c r="I4627" s="30" t="s">
        <v>196</v>
      </c>
      <c r="J4627" s="30"/>
      <c r="K4627" s="30"/>
      <c r="L4627" s="30">
        <v>202604</v>
      </c>
      <c r="M4627" s="30"/>
      <c r="N4627" s="30">
        <v>202601</v>
      </c>
      <c r="O4627" s="30"/>
      <c r="P4627" s="30"/>
    </row>
    <row r="4628" s="35" customFormat="1" customHeight="1" spans="1:16">
      <c r="A4628" s="30"/>
      <c r="B4628" s="38">
        <v>46039</v>
      </c>
      <c r="C4628" s="69" t="s">
        <v>18</v>
      </c>
      <c r="D4628" s="30" t="s">
        <v>424</v>
      </c>
      <c r="E4628" s="39" t="s">
        <v>1056</v>
      </c>
      <c r="F4628" s="56">
        <v>3566.18</v>
      </c>
      <c r="G4628" s="56"/>
      <c r="H4628" s="32">
        <v>1860668.19</v>
      </c>
      <c r="I4628" s="30" t="s">
        <v>235</v>
      </c>
      <c r="J4628" s="30"/>
      <c r="K4628" s="30"/>
      <c r="L4628" s="30">
        <v>202604</v>
      </c>
      <c r="M4628" s="30"/>
      <c r="N4628" s="30">
        <v>202601</v>
      </c>
      <c r="O4628" s="30"/>
      <c r="P4628" s="30"/>
    </row>
    <row r="4629" s="35" customFormat="1" customHeight="1" spans="1:16">
      <c r="A4629" s="30"/>
      <c r="B4629" s="38">
        <v>46039</v>
      </c>
      <c r="C4629" s="69" t="s">
        <v>18</v>
      </c>
      <c r="D4629" s="30" t="s">
        <v>424</v>
      </c>
      <c r="E4629" s="39" t="s">
        <v>1057</v>
      </c>
      <c r="F4629" s="56">
        <v>1116.9</v>
      </c>
      <c r="G4629" s="56"/>
      <c r="H4629" s="32">
        <v>1861785.09</v>
      </c>
      <c r="I4629" s="30" t="s">
        <v>213</v>
      </c>
      <c r="J4629" s="30"/>
      <c r="K4629" s="30"/>
      <c r="L4629" s="30">
        <v>202604</v>
      </c>
      <c r="M4629" s="30"/>
      <c r="N4629" s="30">
        <v>202601</v>
      </c>
      <c r="O4629" s="30"/>
      <c r="P4629" s="30"/>
    </row>
    <row r="4630" s="35" customFormat="1" customHeight="1" spans="1:16">
      <c r="A4630" s="30"/>
      <c r="B4630" s="38">
        <v>46039</v>
      </c>
      <c r="C4630" s="69" t="s">
        <v>18</v>
      </c>
      <c r="D4630" s="30" t="s">
        <v>424</v>
      </c>
      <c r="E4630" s="39" t="s">
        <v>1058</v>
      </c>
      <c r="F4630" s="56">
        <v>1919.08</v>
      </c>
      <c r="G4630" s="56"/>
      <c r="H4630" s="32">
        <v>1863704.17</v>
      </c>
      <c r="I4630" s="30" t="s">
        <v>216</v>
      </c>
      <c r="J4630" s="30"/>
      <c r="K4630" s="30"/>
      <c r="L4630" s="30">
        <v>202604</v>
      </c>
      <c r="M4630" s="30"/>
      <c r="N4630" s="30">
        <v>202601</v>
      </c>
      <c r="O4630" s="30"/>
      <c r="P4630" s="30"/>
    </row>
    <row r="4631" s="35" customFormat="1" customHeight="1" spans="1:16">
      <c r="A4631" s="30"/>
      <c r="B4631" s="38">
        <v>46039</v>
      </c>
      <c r="C4631" s="69" t="s">
        <v>18</v>
      </c>
      <c r="D4631" s="30" t="s">
        <v>424</v>
      </c>
      <c r="E4631" s="39" t="s">
        <v>1059</v>
      </c>
      <c r="F4631" s="56">
        <v>1527.91</v>
      </c>
      <c r="G4631" s="56"/>
      <c r="H4631" s="32">
        <v>1865232.08</v>
      </c>
      <c r="I4631" s="30" t="s">
        <v>221</v>
      </c>
      <c r="J4631" s="30"/>
      <c r="K4631" s="30"/>
      <c r="L4631" s="30">
        <v>202604</v>
      </c>
      <c r="M4631" s="30"/>
      <c r="N4631" s="30">
        <v>202601</v>
      </c>
      <c r="O4631" s="30"/>
      <c r="P4631" s="30"/>
    </row>
    <row r="4632" s="35" customFormat="1" customHeight="1" spans="1:16">
      <c r="A4632" s="30"/>
      <c r="B4632" s="38">
        <v>46039</v>
      </c>
      <c r="C4632" s="69" t="s">
        <v>18</v>
      </c>
      <c r="D4632" s="30" t="s">
        <v>424</v>
      </c>
      <c r="E4632" s="39" t="s">
        <v>1083</v>
      </c>
      <c r="F4632" s="56">
        <v>5306.53</v>
      </c>
      <c r="G4632" s="56"/>
      <c r="H4632" s="32">
        <v>1870538.61</v>
      </c>
      <c r="I4632" s="30" t="s">
        <v>35</v>
      </c>
      <c r="J4632" s="30"/>
      <c r="K4632" s="30"/>
      <c r="L4632" s="30">
        <v>202604</v>
      </c>
      <c r="M4632" s="30"/>
      <c r="N4632" s="30">
        <v>202601</v>
      </c>
      <c r="O4632" s="30"/>
      <c r="P4632" s="30"/>
    </row>
    <row r="4633" s="35" customFormat="1" customHeight="1" spans="1:16">
      <c r="A4633" s="30"/>
      <c r="B4633" s="38">
        <v>46039</v>
      </c>
      <c r="C4633" s="69" t="s">
        <v>18</v>
      </c>
      <c r="D4633" s="30" t="s">
        <v>424</v>
      </c>
      <c r="E4633" s="39" t="s">
        <v>1084</v>
      </c>
      <c r="F4633" s="56">
        <v>7904.94</v>
      </c>
      <c r="G4633" s="56"/>
      <c r="H4633" s="32">
        <v>1878443.55</v>
      </c>
      <c r="I4633" s="30" t="s">
        <v>60</v>
      </c>
      <c r="J4633" s="30"/>
      <c r="K4633" s="30"/>
      <c r="L4633" s="30">
        <v>202604</v>
      </c>
      <c r="M4633" s="30"/>
      <c r="N4633" s="30">
        <v>202601</v>
      </c>
      <c r="O4633" s="30"/>
      <c r="P4633" s="30"/>
    </row>
    <row r="4634" s="35" customFormat="1" customHeight="1" spans="1:16">
      <c r="A4634" s="30"/>
      <c r="B4634" s="38">
        <v>46039</v>
      </c>
      <c r="C4634" s="69" t="s">
        <v>18</v>
      </c>
      <c r="D4634" s="30" t="s">
        <v>424</v>
      </c>
      <c r="E4634" s="39" t="s">
        <v>1085</v>
      </c>
      <c r="F4634" s="56">
        <v>6172.55</v>
      </c>
      <c r="G4634" s="56"/>
      <c r="H4634" s="32">
        <v>1884616.1</v>
      </c>
      <c r="I4634" s="30" t="s">
        <v>39</v>
      </c>
      <c r="J4634" s="30"/>
      <c r="K4634" s="30"/>
      <c r="L4634" s="30">
        <v>202604</v>
      </c>
      <c r="M4634" s="30"/>
      <c r="N4634" s="30">
        <v>202601</v>
      </c>
      <c r="O4634" s="30"/>
      <c r="P4634" s="30"/>
    </row>
    <row r="4635" s="35" customFormat="1" customHeight="1" spans="1:16">
      <c r="A4635" s="30"/>
      <c r="B4635" s="38">
        <v>46039</v>
      </c>
      <c r="C4635" s="69" t="s">
        <v>18</v>
      </c>
      <c r="D4635" s="30" t="s">
        <v>424</v>
      </c>
      <c r="E4635" s="39" t="s">
        <v>1086</v>
      </c>
      <c r="F4635" s="56">
        <v>1392.73</v>
      </c>
      <c r="G4635" s="56"/>
      <c r="H4635" s="32">
        <v>1886008.83</v>
      </c>
      <c r="I4635" s="30" t="s">
        <v>191</v>
      </c>
      <c r="J4635" s="30"/>
      <c r="K4635" s="30"/>
      <c r="L4635" s="30">
        <v>202604</v>
      </c>
      <c r="M4635" s="30"/>
      <c r="N4635" s="30">
        <v>202601</v>
      </c>
      <c r="O4635" s="30"/>
      <c r="P4635" s="30"/>
    </row>
    <row r="4636" s="35" customFormat="1" customHeight="1" spans="1:16">
      <c r="A4636" s="30"/>
      <c r="B4636" s="38">
        <v>46039</v>
      </c>
      <c r="C4636" s="69" t="s">
        <v>18</v>
      </c>
      <c r="D4636" s="30" t="s">
        <v>424</v>
      </c>
      <c r="E4636" s="39" t="s">
        <v>1087</v>
      </c>
      <c r="F4636" s="56">
        <v>4415.54</v>
      </c>
      <c r="G4636" s="56"/>
      <c r="H4636" s="32">
        <v>1890424.37</v>
      </c>
      <c r="I4636" s="30" t="s">
        <v>87</v>
      </c>
      <c r="J4636" s="30"/>
      <c r="K4636" s="30"/>
      <c r="L4636" s="30">
        <v>202604</v>
      </c>
      <c r="M4636" s="30"/>
      <c r="N4636" s="30">
        <v>202601</v>
      </c>
      <c r="O4636" s="30"/>
      <c r="P4636" s="30"/>
    </row>
    <row r="4637" s="35" customFormat="1" customHeight="1" spans="1:16">
      <c r="A4637" s="30"/>
      <c r="B4637" s="38">
        <v>46039</v>
      </c>
      <c r="C4637" s="69" t="s">
        <v>18</v>
      </c>
      <c r="D4637" s="30" t="s">
        <v>424</v>
      </c>
      <c r="E4637" s="39" t="s">
        <v>1088</v>
      </c>
      <c r="F4637" s="56">
        <v>10210.9</v>
      </c>
      <c r="G4637" s="56"/>
      <c r="H4637" s="32">
        <v>1900635.27</v>
      </c>
      <c r="I4637" s="30" t="s">
        <v>41</v>
      </c>
      <c r="J4637" s="30"/>
      <c r="K4637" s="30"/>
      <c r="L4637" s="30">
        <v>202604</v>
      </c>
      <c r="M4637" s="30"/>
      <c r="N4637" s="30">
        <v>202601</v>
      </c>
      <c r="O4637" s="30"/>
      <c r="P4637" s="30"/>
    </row>
    <row r="4638" s="35" customFormat="1" customHeight="1" spans="1:16">
      <c r="A4638" s="30"/>
      <c r="B4638" s="38">
        <v>46039</v>
      </c>
      <c r="C4638" s="69" t="s">
        <v>18</v>
      </c>
      <c r="D4638" s="30" t="s">
        <v>424</v>
      </c>
      <c r="E4638" s="39" t="s">
        <v>1089</v>
      </c>
      <c r="F4638" s="56">
        <v>4015.52</v>
      </c>
      <c r="G4638" s="56"/>
      <c r="H4638" s="32">
        <v>1904650.79</v>
      </c>
      <c r="I4638" s="30" t="s">
        <v>117</v>
      </c>
      <c r="J4638" s="30"/>
      <c r="K4638" s="30"/>
      <c r="L4638" s="30">
        <v>202604</v>
      </c>
      <c r="M4638" s="30"/>
      <c r="N4638" s="30">
        <v>202601</v>
      </c>
      <c r="O4638" s="30"/>
      <c r="P4638" s="30"/>
    </row>
    <row r="4639" s="35" customFormat="1" customHeight="1" spans="1:16">
      <c r="A4639" s="30"/>
      <c r="B4639" s="38">
        <v>46039</v>
      </c>
      <c r="C4639" s="69" t="s">
        <v>18</v>
      </c>
      <c r="D4639" s="30" t="s">
        <v>424</v>
      </c>
      <c r="E4639" s="39" t="s">
        <v>1090</v>
      </c>
      <c r="F4639" s="56">
        <v>13248.46</v>
      </c>
      <c r="G4639" s="56"/>
      <c r="H4639" s="32">
        <v>1917899.25</v>
      </c>
      <c r="I4639" s="30" t="s">
        <v>99</v>
      </c>
      <c r="J4639" s="30"/>
      <c r="K4639" s="30"/>
      <c r="L4639" s="30">
        <v>202604</v>
      </c>
      <c r="M4639" s="30"/>
      <c r="N4639" s="30">
        <v>202604</v>
      </c>
      <c r="O4639" s="30"/>
      <c r="P4639" s="30"/>
    </row>
    <row r="4640" s="35" customFormat="1" customHeight="1" spans="1:16">
      <c r="A4640" s="30"/>
      <c r="B4640" s="38">
        <v>46039</v>
      </c>
      <c r="C4640" s="69" t="s">
        <v>18</v>
      </c>
      <c r="D4640" s="30" t="s">
        <v>424</v>
      </c>
      <c r="E4640" s="39" t="s">
        <v>1091</v>
      </c>
      <c r="F4640" s="56">
        <v>4693.2</v>
      </c>
      <c r="G4640" s="56"/>
      <c r="H4640" s="32">
        <v>1922592.45</v>
      </c>
      <c r="I4640" s="30" t="s">
        <v>64</v>
      </c>
      <c r="J4640" s="30"/>
      <c r="K4640" s="30"/>
      <c r="L4640" s="30">
        <v>202604</v>
      </c>
      <c r="M4640" s="30"/>
      <c r="N4640" s="30">
        <v>202601</v>
      </c>
      <c r="O4640" s="30"/>
      <c r="P4640" s="30"/>
    </row>
    <row r="4641" s="35" customFormat="1" customHeight="1" spans="1:16">
      <c r="A4641" s="30"/>
      <c r="B4641" s="38">
        <v>46039</v>
      </c>
      <c r="C4641" s="69" t="s">
        <v>18</v>
      </c>
      <c r="D4641" s="30" t="s">
        <v>424</v>
      </c>
      <c r="E4641" s="39" t="s">
        <v>1092</v>
      </c>
      <c r="F4641" s="56">
        <v>12642.65</v>
      </c>
      <c r="G4641" s="56"/>
      <c r="H4641" s="32">
        <v>1935235.1</v>
      </c>
      <c r="I4641" s="30" t="s">
        <v>84</v>
      </c>
      <c r="J4641" s="30"/>
      <c r="K4641" s="30"/>
      <c r="L4641" s="30">
        <v>202604</v>
      </c>
      <c r="M4641" s="30"/>
      <c r="N4641" s="30">
        <v>202601</v>
      </c>
      <c r="O4641" s="30"/>
      <c r="P4641" s="30"/>
    </row>
    <row r="4642" s="35" customFormat="1" customHeight="1" spans="1:16">
      <c r="A4642" s="30"/>
      <c r="B4642" s="38">
        <v>46039</v>
      </c>
      <c r="C4642" s="69" t="s">
        <v>18</v>
      </c>
      <c r="D4642" s="30" t="s">
        <v>424</v>
      </c>
      <c r="E4642" s="39" t="s">
        <v>1093</v>
      </c>
      <c r="F4642" s="56">
        <v>18212.05</v>
      </c>
      <c r="G4642" s="56"/>
      <c r="H4642" s="32">
        <v>1953447.15</v>
      </c>
      <c r="I4642" s="30" t="s">
        <v>66</v>
      </c>
      <c r="J4642" s="30"/>
      <c r="K4642" s="30"/>
      <c r="L4642" s="30">
        <v>202604</v>
      </c>
      <c r="M4642" s="30"/>
      <c r="N4642" s="30">
        <v>202601</v>
      </c>
      <c r="O4642" s="30"/>
      <c r="P4642" s="30"/>
    </row>
    <row r="4643" s="35" customFormat="1" customHeight="1" spans="1:16">
      <c r="A4643" s="30"/>
      <c r="B4643" s="38">
        <v>46039</v>
      </c>
      <c r="C4643" s="69" t="s">
        <v>18</v>
      </c>
      <c r="D4643" s="30" t="s">
        <v>424</v>
      </c>
      <c r="E4643" s="39" t="s">
        <v>1094</v>
      </c>
      <c r="F4643" s="56">
        <v>4461.49</v>
      </c>
      <c r="G4643" s="56"/>
      <c r="H4643" s="32">
        <v>1957908.64</v>
      </c>
      <c r="I4643" s="30" t="s">
        <v>76</v>
      </c>
      <c r="J4643" s="30"/>
      <c r="K4643" s="30"/>
      <c r="L4643" s="30">
        <v>202604</v>
      </c>
      <c r="M4643" s="30"/>
      <c r="N4643" s="30">
        <v>202601</v>
      </c>
      <c r="O4643" s="30"/>
      <c r="P4643" s="30"/>
    </row>
    <row r="4644" s="35" customFormat="1" customHeight="1" spans="1:16">
      <c r="A4644" s="30"/>
      <c r="B4644" s="38">
        <v>46039</v>
      </c>
      <c r="C4644" s="69" t="s">
        <v>18</v>
      </c>
      <c r="D4644" s="30" t="s">
        <v>424</v>
      </c>
      <c r="E4644" s="39" t="s">
        <v>1095</v>
      </c>
      <c r="F4644" s="56">
        <v>7301.12</v>
      </c>
      <c r="G4644" s="56"/>
      <c r="H4644" s="32">
        <v>1965209.76</v>
      </c>
      <c r="I4644" s="30" t="s">
        <v>74</v>
      </c>
      <c r="J4644" s="30"/>
      <c r="K4644" s="30"/>
      <c r="L4644" s="30">
        <v>202603</v>
      </c>
      <c r="M4644" s="30"/>
      <c r="N4644" s="30">
        <v>202601</v>
      </c>
      <c r="O4644" s="30"/>
      <c r="P4644" s="30"/>
    </row>
    <row r="4645" s="35" customFormat="1" customHeight="1" spans="1:16">
      <c r="A4645" s="30"/>
      <c r="B4645" s="38">
        <v>46039</v>
      </c>
      <c r="C4645" s="69" t="s">
        <v>18</v>
      </c>
      <c r="D4645" s="30" t="s">
        <v>424</v>
      </c>
      <c r="E4645" s="39" t="s">
        <v>1050</v>
      </c>
      <c r="F4645" s="56">
        <v>22818.43</v>
      </c>
      <c r="G4645" s="56"/>
      <c r="H4645" s="32">
        <v>1988028.19</v>
      </c>
      <c r="I4645" s="30" t="s">
        <v>43</v>
      </c>
      <c r="J4645" s="30"/>
      <c r="K4645" s="30"/>
      <c r="L4645" s="30">
        <v>202604</v>
      </c>
      <c r="M4645" s="30"/>
      <c r="N4645" s="30">
        <v>202601</v>
      </c>
      <c r="O4645" s="30"/>
      <c r="P4645" s="30"/>
    </row>
    <row r="4646" s="35" customFormat="1" customHeight="1" spans="1:16">
      <c r="A4646" s="30"/>
      <c r="B4646" s="38">
        <v>46039</v>
      </c>
      <c r="C4646" s="69" t="s">
        <v>18</v>
      </c>
      <c r="D4646" s="30" t="s">
        <v>424</v>
      </c>
      <c r="E4646" s="39" t="s">
        <v>1096</v>
      </c>
      <c r="F4646" s="56">
        <v>14255.11</v>
      </c>
      <c r="G4646" s="56"/>
      <c r="H4646" s="32">
        <v>2002283.3</v>
      </c>
      <c r="I4646" s="30" t="s">
        <v>52</v>
      </c>
      <c r="J4646" s="30"/>
      <c r="K4646" s="30"/>
      <c r="L4646" s="30">
        <v>202604</v>
      </c>
      <c r="M4646" s="30"/>
      <c r="N4646" s="30">
        <v>202601</v>
      </c>
      <c r="O4646" s="30"/>
      <c r="P4646" s="30"/>
    </row>
    <row r="4647" s="35" customFormat="1" customHeight="1" spans="1:16">
      <c r="A4647" s="30"/>
      <c r="B4647" s="38">
        <v>46039</v>
      </c>
      <c r="C4647" s="69" t="s">
        <v>18</v>
      </c>
      <c r="D4647" s="30" t="s">
        <v>424</v>
      </c>
      <c r="E4647" s="39" t="s">
        <v>1097</v>
      </c>
      <c r="F4647" s="56">
        <v>16268.12</v>
      </c>
      <c r="G4647" s="56"/>
      <c r="H4647" s="32">
        <v>2018551.42</v>
      </c>
      <c r="I4647" s="30" t="s">
        <v>56</v>
      </c>
      <c r="J4647" s="30"/>
      <c r="K4647" s="30"/>
      <c r="L4647" s="30">
        <v>202604</v>
      </c>
      <c r="M4647" s="30"/>
      <c r="N4647" s="30">
        <v>202601</v>
      </c>
      <c r="O4647" s="30"/>
      <c r="P4647" s="30"/>
    </row>
    <row r="4648" s="35" customFormat="1" customHeight="1" spans="1:16">
      <c r="A4648" s="30"/>
      <c r="B4648" s="38">
        <v>46040</v>
      </c>
      <c r="C4648" s="69" t="s">
        <v>18</v>
      </c>
      <c r="D4648" s="30" t="s">
        <v>424</v>
      </c>
      <c r="E4648" s="39" t="s">
        <v>1098</v>
      </c>
      <c r="F4648" s="56">
        <v>6776.09</v>
      </c>
      <c r="G4648" s="56"/>
      <c r="H4648" s="32">
        <v>2025327.51</v>
      </c>
      <c r="I4648" s="30" t="s">
        <v>58</v>
      </c>
      <c r="J4648" s="30"/>
      <c r="K4648" s="30"/>
      <c r="L4648" s="30">
        <v>202604</v>
      </c>
      <c r="M4648" s="30"/>
      <c r="N4648" s="30">
        <v>202601</v>
      </c>
      <c r="O4648" s="30"/>
      <c r="P4648" s="30"/>
    </row>
    <row r="4649" s="35" customFormat="1" customHeight="1" spans="1:16">
      <c r="A4649" s="30"/>
      <c r="B4649" s="38">
        <v>46042</v>
      </c>
      <c r="C4649" s="69" t="s">
        <v>18</v>
      </c>
      <c r="D4649" s="30" t="s">
        <v>33</v>
      </c>
      <c r="E4649" s="39" t="s">
        <v>403</v>
      </c>
      <c r="F4649" s="56"/>
      <c r="G4649" s="56">
        <v>6093.33</v>
      </c>
      <c r="H4649" s="32">
        <v>2019234.18</v>
      </c>
      <c r="I4649" s="30" t="s">
        <v>11</v>
      </c>
      <c r="J4649" s="30"/>
      <c r="K4649" s="30"/>
      <c r="L4649" s="30">
        <v>202601</v>
      </c>
      <c r="M4649" s="30"/>
      <c r="N4649" s="30">
        <v>202601</v>
      </c>
      <c r="O4649" s="30"/>
      <c r="P4649" s="30"/>
    </row>
    <row r="4650" s="35" customFormat="1" customHeight="1" spans="1:16">
      <c r="A4650" s="30"/>
      <c r="B4650" s="38">
        <v>46042</v>
      </c>
      <c r="C4650" s="69" t="s">
        <v>18</v>
      </c>
      <c r="D4650" s="30" t="s">
        <v>33</v>
      </c>
      <c r="E4650" s="39" t="s">
        <v>978</v>
      </c>
      <c r="F4650" s="56">
        <v>250000</v>
      </c>
      <c r="G4650" s="56"/>
      <c r="H4650" s="32">
        <v>2269234.18</v>
      </c>
      <c r="I4650" s="30"/>
      <c r="J4650" s="30"/>
      <c r="K4650" s="30"/>
      <c r="L4650" s="30"/>
      <c r="M4650" s="30"/>
      <c r="N4650" s="30">
        <v>202601</v>
      </c>
      <c r="O4650" s="30"/>
      <c r="P4650" s="30"/>
    </row>
    <row r="4651" s="35" customFormat="1" customHeight="1" spans="1:16">
      <c r="A4651" s="30"/>
      <c r="B4651" s="38">
        <v>46042</v>
      </c>
      <c r="C4651" s="69" t="s">
        <v>18</v>
      </c>
      <c r="D4651" s="30" t="s">
        <v>33</v>
      </c>
      <c r="E4651" s="30" t="s">
        <v>1106</v>
      </c>
      <c r="F4651" s="56"/>
      <c r="G4651" s="56">
        <v>17407.24</v>
      </c>
      <c r="H4651" s="32">
        <v>2251826.94</v>
      </c>
      <c r="I4651" s="30" t="s">
        <v>72</v>
      </c>
      <c r="J4651" s="30"/>
      <c r="K4651" s="30"/>
      <c r="L4651" s="30">
        <v>202601</v>
      </c>
      <c r="M4651" s="30"/>
      <c r="N4651" s="30">
        <v>202601</v>
      </c>
      <c r="O4651" s="30"/>
      <c r="P4651" s="30"/>
    </row>
    <row r="4652" s="35" customFormat="1" customHeight="1" spans="1:16">
      <c r="A4652" s="30"/>
      <c r="B4652" s="38">
        <v>46042</v>
      </c>
      <c r="C4652" s="69" t="s">
        <v>18</v>
      </c>
      <c r="D4652" s="30" t="s">
        <v>33</v>
      </c>
      <c r="E4652" s="30" t="s">
        <v>1107</v>
      </c>
      <c r="F4652" s="56"/>
      <c r="G4652" s="56">
        <v>3937.5</v>
      </c>
      <c r="H4652" s="32">
        <v>2247889.44</v>
      </c>
      <c r="I4652" s="30" t="s">
        <v>72</v>
      </c>
      <c r="J4652" s="30"/>
      <c r="K4652" s="30"/>
      <c r="L4652" s="30">
        <v>202601</v>
      </c>
      <c r="M4652" s="30"/>
      <c r="N4652" s="30">
        <v>202601</v>
      </c>
      <c r="O4652" s="30"/>
      <c r="P4652" s="30"/>
    </row>
    <row r="4653" s="35" customFormat="1" customHeight="1" spans="1:16">
      <c r="A4653" s="30"/>
      <c r="B4653" s="38">
        <v>46042</v>
      </c>
      <c r="C4653" s="69" t="s">
        <v>18</v>
      </c>
      <c r="D4653" s="30" t="s">
        <v>33</v>
      </c>
      <c r="E4653" s="30" t="s">
        <v>1108</v>
      </c>
      <c r="F4653" s="56"/>
      <c r="G4653" s="56">
        <v>13838.3</v>
      </c>
      <c r="H4653" s="32">
        <v>2234051.14</v>
      </c>
      <c r="I4653" s="30" t="s">
        <v>72</v>
      </c>
      <c r="J4653" s="30"/>
      <c r="K4653" s="30"/>
      <c r="L4653" s="30">
        <v>202601</v>
      </c>
      <c r="M4653" s="30"/>
      <c r="N4653" s="30">
        <v>202601</v>
      </c>
      <c r="O4653" s="30"/>
      <c r="P4653" s="30"/>
    </row>
    <row r="4654" s="35" customFormat="1" customHeight="1" spans="1:16">
      <c r="A4654" s="30"/>
      <c r="B4654" s="38">
        <v>46042</v>
      </c>
      <c r="C4654" s="69" t="s">
        <v>18</v>
      </c>
      <c r="D4654" s="30" t="s">
        <v>33</v>
      </c>
      <c r="E4654" s="30" t="s">
        <v>1109</v>
      </c>
      <c r="F4654" s="56"/>
      <c r="G4654" s="56">
        <v>1401</v>
      </c>
      <c r="H4654" s="32">
        <v>2232650.14</v>
      </c>
      <c r="I4654" s="30" t="s">
        <v>72</v>
      </c>
      <c r="J4654" s="30"/>
      <c r="K4654" s="30"/>
      <c r="L4654" s="30">
        <v>202601</v>
      </c>
      <c r="M4654" s="30"/>
      <c r="N4654" s="30">
        <v>202601</v>
      </c>
      <c r="O4654" s="30"/>
      <c r="P4654" s="30"/>
    </row>
    <row r="4655" s="35" customFormat="1" customHeight="1" spans="1:16">
      <c r="A4655" s="30"/>
      <c r="B4655" s="38">
        <v>46042</v>
      </c>
      <c r="C4655" s="69" t="s">
        <v>18</v>
      </c>
      <c r="D4655" s="30" t="s">
        <v>33</v>
      </c>
      <c r="E4655" s="30" t="s">
        <v>1107</v>
      </c>
      <c r="F4655" s="56"/>
      <c r="G4655" s="56">
        <v>4114</v>
      </c>
      <c r="H4655" s="32">
        <v>2228536.14</v>
      </c>
      <c r="I4655" s="30" t="s">
        <v>72</v>
      </c>
      <c r="J4655" s="30"/>
      <c r="K4655" s="30"/>
      <c r="L4655" s="30">
        <v>202601</v>
      </c>
      <c r="M4655" s="30"/>
      <c r="N4655" s="30">
        <v>202601</v>
      </c>
      <c r="O4655" s="30"/>
      <c r="P4655" s="30"/>
    </row>
    <row r="4656" s="35" customFormat="1" customHeight="1" spans="1:16">
      <c r="A4656" s="30"/>
      <c r="B4656" s="38">
        <v>46042</v>
      </c>
      <c r="C4656" s="69" t="s">
        <v>18</v>
      </c>
      <c r="D4656" s="30" t="s">
        <v>33</v>
      </c>
      <c r="E4656" s="30" t="s">
        <v>1110</v>
      </c>
      <c r="F4656" s="56"/>
      <c r="G4656" s="56">
        <v>4668.5</v>
      </c>
      <c r="H4656" s="32">
        <v>2223867.64</v>
      </c>
      <c r="I4656" s="30" t="s">
        <v>72</v>
      </c>
      <c r="J4656" s="30"/>
      <c r="K4656" s="30"/>
      <c r="L4656" s="30">
        <v>202601</v>
      </c>
      <c r="M4656" s="30"/>
      <c r="N4656" s="30">
        <v>202601</v>
      </c>
      <c r="O4656" s="30"/>
      <c r="P4656" s="30"/>
    </row>
    <row r="4657" s="35" customFormat="1" customHeight="1" spans="1:16">
      <c r="A4657" s="30"/>
      <c r="B4657" s="38">
        <v>46042</v>
      </c>
      <c r="C4657" s="69" t="s">
        <v>18</v>
      </c>
      <c r="D4657" s="30" t="s">
        <v>33</v>
      </c>
      <c r="E4657" s="30" t="s">
        <v>1107</v>
      </c>
      <c r="F4657" s="56"/>
      <c r="G4657" s="56">
        <v>9335.2</v>
      </c>
      <c r="H4657" s="32">
        <v>2214532.44</v>
      </c>
      <c r="I4657" s="30" t="s">
        <v>72</v>
      </c>
      <c r="J4657" s="30"/>
      <c r="K4657" s="30"/>
      <c r="L4657" s="30">
        <v>202601</v>
      </c>
      <c r="M4657" s="30"/>
      <c r="N4657" s="30">
        <v>202601</v>
      </c>
      <c r="O4657" s="30"/>
      <c r="P4657" s="30"/>
    </row>
    <row r="4658" s="35" customFormat="1" customHeight="1" spans="1:16">
      <c r="A4658" s="30"/>
      <c r="B4658" s="38">
        <v>46042</v>
      </c>
      <c r="C4658" s="69" t="s">
        <v>18</v>
      </c>
      <c r="D4658" s="30" t="s">
        <v>33</v>
      </c>
      <c r="E4658" s="30" t="s">
        <v>1111</v>
      </c>
      <c r="F4658" s="56"/>
      <c r="G4658" s="56">
        <v>196054.3</v>
      </c>
      <c r="H4658" s="32">
        <v>2018478.14</v>
      </c>
      <c r="I4658" s="30" t="s">
        <v>72</v>
      </c>
      <c r="J4658" s="30"/>
      <c r="K4658" s="30"/>
      <c r="L4658" s="30">
        <v>202601</v>
      </c>
      <c r="M4658" s="30"/>
      <c r="N4658" s="30">
        <v>202601</v>
      </c>
      <c r="O4658" s="30"/>
      <c r="P4658" s="30"/>
    </row>
    <row r="4659" s="35" customFormat="1" customHeight="1" spans="1:16">
      <c r="A4659" s="30"/>
      <c r="B4659" s="38">
        <v>46042</v>
      </c>
      <c r="C4659" s="69" t="s">
        <v>18</v>
      </c>
      <c r="D4659" s="30" t="s">
        <v>33</v>
      </c>
      <c r="E4659" s="30" t="s">
        <v>1106</v>
      </c>
      <c r="F4659" s="56"/>
      <c r="G4659" s="56">
        <v>3750</v>
      </c>
      <c r="H4659" s="32">
        <v>2014728.14</v>
      </c>
      <c r="I4659" s="30" t="s">
        <v>72</v>
      </c>
      <c r="J4659" s="30"/>
      <c r="K4659" s="30"/>
      <c r="L4659" s="30">
        <v>202601</v>
      </c>
      <c r="M4659" s="30"/>
      <c r="N4659" s="30">
        <v>202601</v>
      </c>
      <c r="O4659" s="30"/>
      <c r="P4659" s="30"/>
    </row>
    <row r="4660" s="35" customFormat="1" customHeight="1" spans="1:16">
      <c r="A4660" s="30"/>
      <c r="B4660" s="38">
        <v>46042</v>
      </c>
      <c r="C4660" s="69" t="s">
        <v>18</v>
      </c>
      <c r="D4660" s="30" t="s">
        <v>33</v>
      </c>
      <c r="E4660" s="30" t="s">
        <v>1107</v>
      </c>
      <c r="F4660" s="56"/>
      <c r="G4660" s="56">
        <v>19555</v>
      </c>
      <c r="H4660" s="32">
        <v>1995173.14</v>
      </c>
      <c r="I4660" s="30" t="s">
        <v>72</v>
      </c>
      <c r="J4660" s="30"/>
      <c r="K4660" s="30"/>
      <c r="L4660" s="30">
        <v>202601</v>
      </c>
      <c r="M4660" s="30"/>
      <c r="N4660" s="30">
        <v>202601</v>
      </c>
      <c r="O4660" s="30"/>
      <c r="P4660" s="30"/>
    </row>
    <row r="4661" s="35" customFormat="1" customHeight="1" spans="1:16">
      <c r="A4661" s="30"/>
      <c r="B4661" s="38">
        <v>46042</v>
      </c>
      <c r="C4661" s="69" t="s">
        <v>18</v>
      </c>
      <c r="D4661" s="30" t="s">
        <v>33</v>
      </c>
      <c r="E4661" s="30" t="s">
        <v>1112</v>
      </c>
      <c r="F4661" s="56"/>
      <c r="G4661" s="56">
        <v>13239.05</v>
      </c>
      <c r="H4661" s="32">
        <v>1981934.09</v>
      </c>
      <c r="I4661" s="30" t="s">
        <v>72</v>
      </c>
      <c r="J4661" s="30"/>
      <c r="K4661" s="30"/>
      <c r="L4661" s="30">
        <v>202601</v>
      </c>
      <c r="M4661" s="30"/>
      <c r="N4661" s="30">
        <v>202601</v>
      </c>
      <c r="O4661" s="30"/>
      <c r="P4661" s="30"/>
    </row>
    <row r="4662" s="35" customFormat="1" customHeight="1" spans="1:16">
      <c r="A4662" s="30"/>
      <c r="B4662" s="38">
        <v>46042</v>
      </c>
      <c r="C4662" s="69" t="s">
        <v>18</v>
      </c>
      <c r="D4662" s="30" t="s">
        <v>33</v>
      </c>
      <c r="E4662" s="30" t="s">
        <v>1108</v>
      </c>
      <c r="F4662" s="56"/>
      <c r="G4662" s="56">
        <v>5355</v>
      </c>
      <c r="H4662" s="32">
        <v>1976579.09</v>
      </c>
      <c r="I4662" s="30" t="s">
        <v>72</v>
      </c>
      <c r="J4662" s="30"/>
      <c r="K4662" s="30"/>
      <c r="L4662" s="30">
        <v>202601</v>
      </c>
      <c r="M4662" s="30"/>
      <c r="N4662" s="30">
        <v>202601</v>
      </c>
      <c r="O4662" s="30"/>
      <c r="P4662" s="30"/>
    </row>
    <row r="4663" s="35" customFormat="1" customHeight="1" spans="1:16">
      <c r="A4663" s="30"/>
      <c r="B4663" s="38">
        <v>46042</v>
      </c>
      <c r="C4663" s="69" t="s">
        <v>18</v>
      </c>
      <c r="D4663" s="30" t="s">
        <v>33</v>
      </c>
      <c r="E4663" s="30" t="s">
        <v>1113</v>
      </c>
      <c r="F4663" s="56"/>
      <c r="G4663" s="56">
        <v>10085.4</v>
      </c>
      <c r="H4663" s="32">
        <v>1966493.69</v>
      </c>
      <c r="I4663" s="30" t="s">
        <v>72</v>
      </c>
      <c r="J4663" s="30"/>
      <c r="K4663" s="30"/>
      <c r="L4663" s="30">
        <v>202601</v>
      </c>
      <c r="M4663" s="30"/>
      <c r="N4663" s="30">
        <v>202601</v>
      </c>
      <c r="O4663" s="30"/>
      <c r="P4663" s="30"/>
    </row>
    <row r="4664" s="35" customFormat="1" customHeight="1" spans="1:16">
      <c r="A4664" s="30"/>
      <c r="B4664" s="38">
        <v>46042</v>
      </c>
      <c r="C4664" s="69" t="s">
        <v>18</v>
      </c>
      <c r="D4664" s="30" t="s">
        <v>33</v>
      </c>
      <c r="E4664" s="30" t="s">
        <v>1114</v>
      </c>
      <c r="F4664" s="56"/>
      <c r="G4664" s="56">
        <v>7400</v>
      </c>
      <c r="H4664" s="32">
        <v>1959093.69</v>
      </c>
      <c r="I4664" s="30" t="s">
        <v>72</v>
      </c>
      <c r="J4664" s="30"/>
      <c r="K4664" s="30"/>
      <c r="L4664" s="30">
        <v>202601</v>
      </c>
      <c r="M4664" s="30"/>
      <c r="N4664" s="30">
        <v>202601</v>
      </c>
      <c r="O4664" s="30"/>
      <c r="P4664" s="30"/>
    </row>
    <row r="4665" s="35" customFormat="1" customHeight="1" spans="1:16">
      <c r="A4665" s="30"/>
      <c r="B4665" s="38">
        <v>46042</v>
      </c>
      <c r="C4665" s="69" t="s">
        <v>18</v>
      </c>
      <c r="D4665" s="30" t="s">
        <v>33</v>
      </c>
      <c r="E4665" s="30" t="s">
        <v>1106</v>
      </c>
      <c r="F4665" s="56"/>
      <c r="G4665" s="56">
        <v>3716.2</v>
      </c>
      <c r="H4665" s="32">
        <v>1955377.49</v>
      </c>
      <c r="I4665" s="30" t="s">
        <v>72</v>
      </c>
      <c r="J4665" s="30"/>
      <c r="K4665" s="30"/>
      <c r="L4665" s="30">
        <v>202601</v>
      </c>
      <c r="M4665" s="30"/>
      <c r="N4665" s="30">
        <v>202601</v>
      </c>
      <c r="O4665" s="30"/>
      <c r="P4665" s="30"/>
    </row>
    <row r="4666" s="35" customFormat="1" customHeight="1" spans="1:16">
      <c r="A4666" s="30"/>
      <c r="B4666" s="38">
        <v>46042</v>
      </c>
      <c r="C4666" s="69" t="s">
        <v>18</v>
      </c>
      <c r="D4666" s="30" t="s">
        <v>33</v>
      </c>
      <c r="E4666" s="30" t="s">
        <v>1115</v>
      </c>
      <c r="F4666" s="56"/>
      <c r="G4666" s="56">
        <v>10019.33</v>
      </c>
      <c r="H4666" s="32">
        <v>1945358.16</v>
      </c>
      <c r="I4666" s="30" t="s">
        <v>72</v>
      </c>
      <c r="J4666" s="30"/>
      <c r="K4666" s="30"/>
      <c r="L4666" s="30">
        <v>202601</v>
      </c>
      <c r="M4666" s="30"/>
      <c r="N4666" s="30">
        <v>202601</v>
      </c>
      <c r="O4666" s="30"/>
      <c r="P4666" s="30"/>
    </row>
    <row r="4667" s="35" customFormat="1" customHeight="1" spans="1:16">
      <c r="A4667" s="30"/>
      <c r="B4667" s="38">
        <v>46042</v>
      </c>
      <c r="C4667" s="69" t="s">
        <v>18</v>
      </c>
      <c r="D4667" s="30" t="s">
        <v>33</v>
      </c>
      <c r="E4667" s="30" t="s">
        <v>1107</v>
      </c>
      <c r="F4667" s="56"/>
      <c r="G4667" s="56">
        <v>20021.13</v>
      </c>
      <c r="H4667" s="32">
        <v>1925337.03</v>
      </c>
      <c r="I4667" s="30" t="s">
        <v>72</v>
      </c>
      <c r="J4667" s="30"/>
      <c r="K4667" s="30"/>
      <c r="L4667" s="30">
        <v>202601</v>
      </c>
      <c r="M4667" s="30"/>
      <c r="N4667" s="30">
        <v>202601</v>
      </c>
      <c r="O4667" s="30"/>
      <c r="P4667" s="30"/>
    </row>
    <row r="4668" s="35" customFormat="1" customHeight="1" spans="1:16">
      <c r="A4668" s="30"/>
      <c r="B4668" s="38">
        <v>46042</v>
      </c>
      <c r="C4668" s="69" t="s">
        <v>18</v>
      </c>
      <c r="D4668" s="30" t="s">
        <v>33</v>
      </c>
      <c r="E4668" s="30" t="s">
        <v>1106</v>
      </c>
      <c r="F4668" s="56"/>
      <c r="G4668" s="56">
        <v>4356</v>
      </c>
      <c r="H4668" s="32">
        <v>1920981.03</v>
      </c>
      <c r="I4668" s="30" t="s">
        <v>72</v>
      </c>
      <c r="J4668" s="30"/>
      <c r="K4668" s="30"/>
      <c r="L4668" s="30">
        <v>202601</v>
      </c>
      <c r="M4668" s="30"/>
      <c r="N4668" s="30">
        <v>202601</v>
      </c>
      <c r="O4668" s="30"/>
      <c r="P4668" s="30"/>
    </row>
    <row r="4669" s="35" customFormat="1" customHeight="1" spans="1:16">
      <c r="A4669" s="30"/>
      <c r="B4669" s="38">
        <v>46042</v>
      </c>
      <c r="C4669" s="69" t="s">
        <v>18</v>
      </c>
      <c r="D4669" s="30" t="s">
        <v>33</v>
      </c>
      <c r="E4669" s="30" t="s">
        <v>1116</v>
      </c>
      <c r="F4669" s="56"/>
      <c r="G4669" s="56">
        <v>45043.8</v>
      </c>
      <c r="H4669" s="32">
        <v>1875937.23</v>
      </c>
      <c r="I4669" s="30" t="s">
        <v>72</v>
      </c>
      <c r="J4669" s="30"/>
      <c r="K4669" s="30"/>
      <c r="L4669" s="30">
        <v>202601</v>
      </c>
      <c r="M4669" s="30"/>
      <c r="N4669" s="30">
        <v>202601</v>
      </c>
      <c r="O4669" s="30"/>
      <c r="P4669" s="30"/>
    </row>
    <row r="4670" s="35" customFormat="1" customHeight="1" spans="1:16">
      <c r="A4670" s="30"/>
      <c r="B4670" s="38">
        <v>46042</v>
      </c>
      <c r="C4670" s="69" t="s">
        <v>18</v>
      </c>
      <c r="D4670" s="30" t="s">
        <v>33</v>
      </c>
      <c r="E4670" s="30" t="s">
        <v>1117</v>
      </c>
      <c r="F4670" s="56"/>
      <c r="G4670" s="56">
        <v>3352.32</v>
      </c>
      <c r="H4670" s="32">
        <v>1872584.91</v>
      </c>
      <c r="I4670" s="30" t="s">
        <v>72</v>
      </c>
      <c r="J4670" s="30"/>
      <c r="K4670" s="30"/>
      <c r="L4670" s="30">
        <v>202601</v>
      </c>
      <c r="M4670" s="30"/>
      <c r="N4670" s="30">
        <v>202601</v>
      </c>
      <c r="O4670" s="30"/>
      <c r="P4670" s="30"/>
    </row>
    <row r="4671" s="35" customFormat="1" customHeight="1" spans="1:16">
      <c r="A4671" s="30"/>
      <c r="B4671" s="38">
        <v>46042</v>
      </c>
      <c r="C4671" s="69" t="s">
        <v>18</v>
      </c>
      <c r="D4671" s="30" t="s">
        <v>33</v>
      </c>
      <c r="E4671" s="30" t="s">
        <v>1118</v>
      </c>
      <c r="F4671" s="56"/>
      <c r="G4671" s="56">
        <v>23011.8</v>
      </c>
      <c r="H4671" s="32">
        <v>1849573.11</v>
      </c>
      <c r="I4671" s="30" t="s">
        <v>72</v>
      </c>
      <c r="J4671" s="30"/>
      <c r="K4671" s="30"/>
      <c r="L4671" s="30">
        <v>202601</v>
      </c>
      <c r="M4671" s="30"/>
      <c r="N4671" s="30">
        <v>202601</v>
      </c>
      <c r="O4671" s="30"/>
      <c r="P4671" s="30"/>
    </row>
    <row r="4672" s="35" customFormat="1" customHeight="1" spans="1:16">
      <c r="A4672" s="30"/>
      <c r="B4672" s="38">
        <v>46042</v>
      </c>
      <c r="C4672" s="69" t="s">
        <v>18</v>
      </c>
      <c r="D4672" s="30" t="s">
        <v>33</v>
      </c>
      <c r="E4672" s="30" t="s">
        <v>1119</v>
      </c>
      <c r="F4672" s="56"/>
      <c r="G4672" s="56">
        <v>3000.98</v>
      </c>
      <c r="H4672" s="32">
        <v>1846572.13</v>
      </c>
      <c r="I4672" s="30" t="s">
        <v>72</v>
      </c>
      <c r="J4672" s="30"/>
      <c r="K4672" s="30"/>
      <c r="L4672" s="30">
        <v>202601</v>
      </c>
      <c r="M4672" s="30"/>
      <c r="N4672" s="30">
        <v>202601</v>
      </c>
      <c r="O4672" s="30"/>
      <c r="P4672" s="30"/>
    </row>
    <row r="4673" s="35" customFormat="1" customHeight="1" spans="1:16">
      <c r="A4673" s="30"/>
      <c r="B4673" s="38">
        <v>46042</v>
      </c>
      <c r="C4673" s="69" t="s">
        <v>18</v>
      </c>
      <c r="D4673" s="30" t="s">
        <v>33</v>
      </c>
      <c r="E4673" s="30" t="s">
        <v>1120</v>
      </c>
      <c r="F4673" s="56"/>
      <c r="G4673" s="56">
        <v>29400</v>
      </c>
      <c r="H4673" s="32">
        <v>1817172.13</v>
      </c>
      <c r="I4673" s="30" t="s">
        <v>72</v>
      </c>
      <c r="J4673" s="30"/>
      <c r="K4673" s="30"/>
      <c r="L4673" s="30">
        <v>202601</v>
      </c>
      <c r="M4673" s="30"/>
      <c r="N4673" s="30">
        <v>202601</v>
      </c>
      <c r="O4673" s="30"/>
      <c r="P4673" s="30"/>
    </row>
    <row r="4674" s="35" customFormat="1" customHeight="1" spans="1:16">
      <c r="A4674" s="30"/>
      <c r="B4674" s="38">
        <v>46042</v>
      </c>
      <c r="C4674" s="69" t="s">
        <v>18</v>
      </c>
      <c r="D4674" s="30" t="s">
        <v>33</v>
      </c>
      <c r="E4674" s="30" t="s">
        <v>1121</v>
      </c>
      <c r="F4674" s="56"/>
      <c r="G4674" s="56">
        <v>7798.5</v>
      </c>
      <c r="H4674" s="32">
        <v>1809373.63</v>
      </c>
      <c r="I4674" s="30" t="s">
        <v>72</v>
      </c>
      <c r="J4674" s="30"/>
      <c r="K4674" s="30"/>
      <c r="L4674" s="30">
        <v>202601</v>
      </c>
      <c r="M4674" s="30"/>
      <c r="N4674" s="30">
        <v>202601</v>
      </c>
      <c r="O4674" s="30"/>
      <c r="P4674" s="30"/>
    </row>
    <row r="4675" s="35" customFormat="1" customHeight="1" spans="1:16">
      <c r="A4675" s="30"/>
      <c r="B4675" s="38">
        <v>46042</v>
      </c>
      <c r="C4675" s="69" t="s">
        <v>18</v>
      </c>
      <c r="D4675" s="30" t="s">
        <v>33</v>
      </c>
      <c r="E4675" s="30" t="s">
        <v>1122</v>
      </c>
      <c r="F4675" s="56"/>
      <c r="G4675" s="56">
        <v>2752.8</v>
      </c>
      <c r="H4675" s="32">
        <v>1806620.83</v>
      </c>
      <c r="I4675" s="30" t="s">
        <v>72</v>
      </c>
      <c r="J4675" s="30"/>
      <c r="K4675" s="30"/>
      <c r="L4675" s="30">
        <v>202601</v>
      </c>
      <c r="M4675" s="30"/>
      <c r="N4675" s="30">
        <v>202601</v>
      </c>
      <c r="O4675" s="30"/>
      <c r="P4675" s="30"/>
    </row>
    <row r="4676" s="35" customFormat="1" customHeight="1" spans="1:16">
      <c r="A4676" s="30"/>
      <c r="B4676" s="38">
        <v>46042</v>
      </c>
      <c r="C4676" s="69" t="s">
        <v>18</v>
      </c>
      <c r="D4676" s="30" t="s">
        <v>33</v>
      </c>
      <c r="E4676" s="30" t="s">
        <v>1123</v>
      </c>
      <c r="F4676" s="56"/>
      <c r="G4676" s="56">
        <v>1140</v>
      </c>
      <c r="H4676" s="32">
        <v>1805480.83</v>
      </c>
      <c r="I4676" s="30" t="s">
        <v>72</v>
      </c>
      <c r="J4676" s="30"/>
      <c r="K4676" s="30"/>
      <c r="L4676" s="30">
        <v>202601</v>
      </c>
      <c r="M4676" s="30"/>
      <c r="N4676" s="30">
        <v>202601</v>
      </c>
      <c r="O4676" s="30"/>
      <c r="P4676" s="30"/>
    </row>
    <row r="4677" s="35" customFormat="1" customHeight="1" spans="1:16">
      <c r="A4677" s="30"/>
      <c r="B4677" s="38">
        <v>46042</v>
      </c>
      <c r="C4677" s="69" t="s">
        <v>18</v>
      </c>
      <c r="D4677" s="30" t="s">
        <v>33</v>
      </c>
      <c r="E4677" s="30" t="s">
        <v>1124</v>
      </c>
      <c r="F4677" s="56"/>
      <c r="G4677" s="56">
        <v>4488</v>
      </c>
      <c r="H4677" s="32">
        <v>1800992.83</v>
      </c>
      <c r="I4677" s="30" t="s">
        <v>72</v>
      </c>
      <c r="J4677" s="30"/>
      <c r="K4677" s="30"/>
      <c r="L4677" s="30">
        <v>202601</v>
      </c>
      <c r="M4677" s="30"/>
      <c r="N4677" s="30">
        <v>202601</v>
      </c>
      <c r="O4677" s="30"/>
      <c r="P4677" s="30"/>
    </row>
    <row r="4678" s="35" customFormat="1" customHeight="1" spans="1:16">
      <c r="A4678" s="30"/>
      <c r="B4678" s="38">
        <v>46042</v>
      </c>
      <c r="C4678" s="69" t="s">
        <v>18</v>
      </c>
      <c r="D4678" s="30" t="s">
        <v>33</v>
      </c>
      <c r="E4678" s="39" t="s">
        <v>954</v>
      </c>
      <c r="F4678" s="56"/>
      <c r="G4678" s="56">
        <v>9543.51</v>
      </c>
      <c r="H4678" s="32">
        <v>1791449.32</v>
      </c>
      <c r="I4678" s="30" t="s">
        <v>72</v>
      </c>
      <c r="J4678" s="30"/>
      <c r="K4678" s="30"/>
      <c r="L4678" s="30">
        <v>202601</v>
      </c>
      <c r="M4678" s="30"/>
      <c r="N4678" s="30">
        <v>202601</v>
      </c>
      <c r="O4678" s="30"/>
      <c r="P4678" s="30"/>
    </row>
    <row r="4679" s="35" customFormat="1" customHeight="1" spans="1:16">
      <c r="A4679" s="30"/>
      <c r="B4679" s="38">
        <v>46042</v>
      </c>
      <c r="C4679" s="69" t="s">
        <v>18</v>
      </c>
      <c r="D4679" s="30" t="s">
        <v>33</v>
      </c>
      <c r="E4679" s="39" t="s">
        <v>951</v>
      </c>
      <c r="F4679" s="56"/>
      <c r="G4679" s="56">
        <v>7169.52</v>
      </c>
      <c r="H4679" s="32">
        <v>1784279.8</v>
      </c>
      <c r="I4679" s="30" t="s">
        <v>72</v>
      </c>
      <c r="J4679" s="30"/>
      <c r="K4679" s="30"/>
      <c r="L4679" s="30">
        <v>202601</v>
      </c>
      <c r="M4679" s="30"/>
      <c r="N4679" s="30">
        <v>202601</v>
      </c>
      <c r="O4679" s="30"/>
      <c r="P4679" s="30"/>
    </row>
    <row r="4680" s="35" customFormat="1" customHeight="1" spans="1:16">
      <c r="A4680" s="30"/>
      <c r="B4680" s="38">
        <v>46052</v>
      </c>
      <c r="C4680" s="69" t="s">
        <v>18</v>
      </c>
      <c r="D4680" s="30" t="s">
        <v>1125</v>
      </c>
      <c r="E4680" s="39" t="s">
        <v>1126</v>
      </c>
      <c r="F4680" s="56">
        <v>6191.3</v>
      </c>
      <c r="G4680" s="56"/>
      <c r="H4680" s="32">
        <v>1790471.1</v>
      </c>
      <c r="I4680" s="30" t="s">
        <v>117</v>
      </c>
      <c r="J4680" s="30"/>
      <c r="K4680" s="30"/>
      <c r="L4680" s="30">
        <v>202601</v>
      </c>
      <c r="M4680" s="30"/>
      <c r="N4680" s="30">
        <v>202601</v>
      </c>
      <c r="O4680" s="30"/>
      <c r="P4680" s="30"/>
    </row>
    <row r="4681" s="35" customFormat="1" customHeight="1" spans="1:16">
      <c r="A4681" s="30"/>
      <c r="B4681" s="38">
        <v>46052</v>
      </c>
      <c r="C4681" s="69" t="s">
        <v>18</v>
      </c>
      <c r="D4681" s="30" t="s">
        <v>1125</v>
      </c>
      <c r="E4681" s="39" t="s">
        <v>1126</v>
      </c>
      <c r="F4681" s="56">
        <v>14533.46</v>
      </c>
      <c r="G4681" s="56"/>
      <c r="H4681" s="32">
        <v>1805004.56</v>
      </c>
      <c r="I4681" s="30" t="s">
        <v>99</v>
      </c>
      <c r="J4681" s="30"/>
      <c r="K4681" s="30"/>
      <c r="L4681" s="30">
        <v>202601</v>
      </c>
      <c r="M4681" s="30"/>
      <c r="N4681" s="30">
        <v>202601</v>
      </c>
      <c r="O4681" s="30"/>
      <c r="P4681" s="30"/>
    </row>
    <row r="4682" s="35" customFormat="1" customHeight="1" spans="1:16">
      <c r="A4682" s="30"/>
      <c r="B4682" s="38">
        <v>46052</v>
      </c>
      <c r="C4682" s="69" t="s">
        <v>18</v>
      </c>
      <c r="D4682" s="30" t="s">
        <v>1125</v>
      </c>
      <c r="E4682" s="39" t="s">
        <v>1126</v>
      </c>
      <c r="F4682" s="56">
        <v>8130.16</v>
      </c>
      <c r="G4682" s="56"/>
      <c r="H4682" s="32">
        <v>1813134.72</v>
      </c>
      <c r="I4682" s="30" t="s">
        <v>64</v>
      </c>
      <c r="J4682" s="30"/>
      <c r="K4682" s="30"/>
      <c r="L4682" s="30">
        <v>202601</v>
      </c>
      <c r="M4682" s="30"/>
      <c r="N4682" s="30">
        <v>202601</v>
      </c>
      <c r="O4682" s="30"/>
      <c r="P4682" s="30"/>
    </row>
    <row r="4683" s="35" customFormat="1" customHeight="1" spans="1:16">
      <c r="A4683" s="30"/>
      <c r="B4683" s="38">
        <v>46052</v>
      </c>
      <c r="C4683" s="69" t="s">
        <v>18</v>
      </c>
      <c r="D4683" s="30" t="s">
        <v>1125</v>
      </c>
      <c r="E4683" s="39" t="s">
        <v>1126</v>
      </c>
      <c r="F4683" s="56">
        <v>9461.07</v>
      </c>
      <c r="G4683" s="56"/>
      <c r="H4683" s="32">
        <v>1822595.79</v>
      </c>
      <c r="I4683" s="30" t="s">
        <v>84</v>
      </c>
      <c r="J4683" s="30"/>
      <c r="K4683" s="30"/>
      <c r="L4683" s="30">
        <v>202601</v>
      </c>
      <c r="M4683" s="30"/>
      <c r="N4683" s="30">
        <v>202601</v>
      </c>
      <c r="O4683" s="30"/>
      <c r="P4683" s="30"/>
    </row>
    <row r="4684" s="35" customFormat="1" customHeight="1" spans="1:16">
      <c r="A4684" s="30"/>
      <c r="B4684" s="38">
        <v>46052</v>
      </c>
      <c r="C4684" s="69" t="s">
        <v>18</v>
      </c>
      <c r="D4684" s="30" t="s">
        <v>1125</v>
      </c>
      <c r="E4684" s="39" t="s">
        <v>1126</v>
      </c>
      <c r="F4684" s="56">
        <v>19365.67</v>
      </c>
      <c r="G4684" s="56"/>
      <c r="H4684" s="32">
        <v>1841961.46</v>
      </c>
      <c r="I4684" s="30" t="s">
        <v>66</v>
      </c>
      <c r="J4684" s="30"/>
      <c r="K4684" s="30"/>
      <c r="L4684" s="30">
        <v>202601</v>
      </c>
      <c r="M4684" s="30"/>
      <c r="N4684" s="30">
        <v>202601</v>
      </c>
      <c r="O4684" s="30"/>
      <c r="P4684" s="30"/>
    </row>
    <row r="4685" s="35" customFormat="1" customHeight="1" spans="1:16">
      <c r="A4685" s="30"/>
      <c r="B4685" s="38">
        <v>46043</v>
      </c>
      <c r="C4685" s="69" t="s">
        <v>18</v>
      </c>
      <c r="D4685" s="30" t="s">
        <v>33</v>
      </c>
      <c r="E4685" s="39" t="s">
        <v>961</v>
      </c>
      <c r="F4685" s="56"/>
      <c r="G4685" s="56">
        <v>9015.69</v>
      </c>
      <c r="H4685" s="32">
        <v>1832945.77</v>
      </c>
      <c r="I4685" s="30" t="s">
        <v>72</v>
      </c>
      <c r="J4685" s="30"/>
      <c r="K4685" s="30"/>
      <c r="L4685" s="30">
        <v>202601</v>
      </c>
      <c r="M4685" s="30"/>
      <c r="N4685" s="30">
        <v>202601</v>
      </c>
      <c r="O4685" s="30"/>
      <c r="P4685" s="30"/>
    </row>
    <row r="4686" s="35" customFormat="1" customHeight="1" spans="1:16">
      <c r="A4686" s="30"/>
      <c r="B4686" s="38">
        <v>46043</v>
      </c>
      <c r="C4686" s="69" t="s">
        <v>18</v>
      </c>
      <c r="D4686" s="30" t="s">
        <v>33</v>
      </c>
      <c r="E4686" s="39" t="s">
        <v>1127</v>
      </c>
      <c r="F4686" s="56"/>
      <c r="G4686" s="56">
        <v>1440</v>
      </c>
      <c r="H4686" s="32">
        <v>1831505.77</v>
      </c>
      <c r="I4686" s="30" t="s">
        <v>72</v>
      </c>
      <c r="J4686" s="30"/>
      <c r="K4686" s="30"/>
      <c r="L4686" s="30">
        <v>202601</v>
      </c>
      <c r="M4686" s="30"/>
      <c r="N4686" s="30">
        <v>202601</v>
      </c>
      <c r="O4686" s="30"/>
      <c r="P4686" s="30"/>
    </row>
    <row r="4687" s="35" customFormat="1" customHeight="1" spans="1:16">
      <c r="A4687" s="30"/>
      <c r="B4687" s="38">
        <v>46044</v>
      </c>
      <c r="C4687" s="69" t="s">
        <v>18</v>
      </c>
      <c r="D4687" s="30" t="s">
        <v>33</v>
      </c>
      <c r="E4687" s="39" t="s">
        <v>954</v>
      </c>
      <c r="F4687" s="56"/>
      <c r="G4687" s="56">
        <v>8210.2</v>
      </c>
      <c r="H4687" s="32">
        <v>1823295.57</v>
      </c>
      <c r="I4687" s="30" t="s">
        <v>72</v>
      </c>
      <c r="J4687" s="30"/>
      <c r="K4687" s="30"/>
      <c r="L4687" s="30">
        <v>202601</v>
      </c>
      <c r="M4687" s="30"/>
      <c r="N4687" s="30">
        <v>202601</v>
      </c>
      <c r="O4687" s="30"/>
      <c r="P4687" s="30"/>
    </row>
    <row r="4688" s="35" customFormat="1" customHeight="1" spans="1:16">
      <c r="A4688" s="30"/>
      <c r="B4688" s="38">
        <v>46044</v>
      </c>
      <c r="C4688" s="69" t="s">
        <v>18</v>
      </c>
      <c r="D4688" s="30" t="s">
        <v>33</v>
      </c>
      <c r="E4688" s="39" t="s">
        <v>978</v>
      </c>
      <c r="F4688" s="56">
        <v>250000</v>
      </c>
      <c r="G4688" s="56"/>
      <c r="H4688" s="32">
        <v>2073295.57</v>
      </c>
      <c r="I4688" s="30"/>
      <c r="J4688" s="30"/>
      <c r="K4688" s="30"/>
      <c r="L4688" s="30">
        <v>202601</v>
      </c>
      <c r="M4688" s="30"/>
      <c r="N4688" s="30">
        <v>202601</v>
      </c>
      <c r="O4688" s="30"/>
      <c r="P4688" s="30"/>
    </row>
    <row r="4689" s="35" customFormat="1" customHeight="1" spans="1:16">
      <c r="A4689" s="30"/>
      <c r="B4689" s="38">
        <v>46052</v>
      </c>
      <c r="C4689" s="69" t="s">
        <v>18</v>
      </c>
      <c r="D4689" s="30" t="s">
        <v>1125</v>
      </c>
      <c r="E4689" s="39" t="s">
        <v>1126</v>
      </c>
      <c r="F4689" s="56">
        <v>7454.4</v>
      </c>
      <c r="G4689" s="56"/>
      <c r="H4689" s="32">
        <v>2080749.97</v>
      </c>
      <c r="I4689" s="30" t="s">
        <v>76</v>
      </c>
      <c r="J4689" s="30"/>
      <c r="K4689" s="30"/>
      <c r="L4689" s="30">
        <v>202601</v>
      </c>
      <c r="M4689" s="30"/>
      <c r="N4689" s="30">
        <v>202601</v>
      </c>
      <c r="O4689" s="30"/>
      <c r="P4689" s="30"/>
    </row>
    <row r="4690" s="35" customFormat="1" customHeight="1" spans="1:16">
      <c r="A4690" s="30"/>
      <c r="B4690" s="38">
        <v>46045</v>
      </c>
      <c r="C4690" s="69" t="s">
        <v>18</v>
      </c>
      <c r="D4690" s="30" t="s">
        <v>957</v>
      </c>
      <c r="E4690" s="39" t="s">
        <v>1128</v>
      </c>
      <c r="F4690" s="56"/>
      <c r="G4690" s="56">
        <v>20205.44</v>
      </c>
      <c r="H4690" s="32">
        <v>2060544.53</v>
      </c>
      <c r="I4690" s="30" t="s">
        <v>11</v>
      </c>
      <c r="J4690" s="30"/>
      <c r="K4690" s="30"/>
      <c r="L4690" s="30">
        <v>202512</v>
      </c>
      <c r="M4690" s="30"/>
      <c r="N4690" s="30">
        <v>202601</v>
      </c>
      <c r="O4690" s="30"/>
      <c r="P4690" s="30"/>
    </row>
    <row r="4691" s="35" customFormat="1" customHeight="1" spans="1:16">
      <c r="A4691" s="30"/>
      <c r="B4691" s="38">
        <v>46052</v>
      </c>
      <c r="C4691" s="69" t="s">
        <v>18</v>
      </c>
      <c r="D4691" s="30" t="s">
        <v>1125</v>
      </c>
      <c r="E4691" s="39" t="s">
        <v>1126</v>
      </c>
      <c r="F4691" s="56">
        <v>8333.59</v>
      </c>
      <c r="G4691" s="56"/>
      <c r="H4691" s="32">
        <v>2068878.12</v>
      </c>
      <c r="I4691" s="30" t="s">
        <v>74</v>
      </c>
      <c r="J4691" s="30"/>
      <c r="K4691" s="30"/>
      <c r="L4691" s="30">
        <v>202601</v>
      </c>
      <c r="M4691" s="30"/>
      <c r="N4691" s="30">
        <v>202601</v>
      </c>
      <c r="O4691" s="30"/>
      <c r="P4691" s="30"/>
    </row>
    <row r="4692" s="35" customFormat="1" customHeight="1" spans="1:16">
      <c r="A4692" s="30"/>
      <c r="B4692" s="38">
        <v>46052</v>
      </c>
      <c r="C4692" s="69" t="s">
        <v>18</v>
      </c>
      <c r="D4692" s="30" t="s">
        <v>1125</v>
      </c>
      <c r="E4692" s="39" t="s">
        <v>1126</v>
      </c>
      <c r="F4692" s="56">
        <v>36468.36</v>
      </c>
      <c r="G4692" s="56"/>
      <c r="H4692" s="32">
        <v>2105346.48</v>
      </c>
      <c r="I4692" s="30" t="s">
        <v>54</v>
      </c>
      <c r="J4692" s="30"/>
      <c r="K4692" s="30"/>
      <c r="L4692" s="30">
        <v>202601</v>
      </c>
      <c r="M4692" s="30"/>
      <c r="N4692" s="30">
        <v>202601</v>
      </c>
      <c r="O4692" s="30"/>
      <c r="P4692" s="30"/>
    </row>
    <row r="4693" s="35" customFormat="1" customHeight="1" spans="1:16">
      <c r="A4693" s="30"/>
      <c r="B4693" s="38">
        <v>46052</v>
      </c>
      <c r="C4693" s="69" t="s">
        <v>18</v>
      </c>
      <c r="D4693" s="30" t="s">
        <v>1125</v>
      </c>
      <c r="E4693" s="39" t="s">
        <v>1126</v>
      </c>
      <c r="F4693" s="56">
        <v>15474.16</v>
      </c>
      <c r="G4693" s="56"/>
      <c r="H4693" s="32">
        <v>2120820.64</v>
      </c>
      <c r="I4693" s="30" t="s">
        <v>52</v>
      </c>
      <c r="J4693" s="30"/>
      <c r="K4693" s="30"/>
      <c r="L4693" s="30">
        <v>202601</v>
      </c>
      <c r="M4693" s="30"/>
      <c r="N4693" s="30">
        <v>202601</v>
      </c>
      <c r="O4693" s="30"/>
      <c r="P4693" s="30"/>
    </row>
    <row r="4694" s="35" customFormat="1" customHeight="1" spans="1:16">
      <c r="A4694" s="30"/>
      <c r="B4694" s="38">
        <v>46052</v>
      </c>
      <c r="C4694" s="69" t="s">
        <v>18</v>
      </c>
      <c r="D4694" s="30" t="s">
        <v>1125</v>
      </c>
      <c r="E4694" s="39" t="s">
        <v>1126</v>
      </c>
      <c r="F4694" s="56">
        <v>17548.34</v>
      </c>
      <c r="G4694" s="56"/>
      <c r="H4694" s="32">
        <v>2138368.98</v>
      </c>
      <c r="I4694" s="30" t="s">
        <v>56</v>
      </c>
      <c r="J4694" s="30"/>
      <c r="K4694" s="30"/>
      <c r="L4694" s="30">
        <v>202601</v>
      </c>
      <c r="M4694" s="30"/>
      <c r="N4694" s="30">
        <v>202601</v>
      </c>
      <c r="O4694" s="30"/>
      <c r="P4694" s="30"/>
    </row>
    <row r="4695" s="35" customFormat="1" customHeight="1" spans="1:16">
      <c r="A4695" s="30"/>
      <c r="B4695" s="38">
        <v>46052</v>
      </c>
      <c r="C4695" s="69" t="s">
        <v>18</v>
      </c>
      <c r="D4695" s="30" t="s">
        <v>1125</v>
      </c>
      <c r="E4695" s="39" t="s">
        <v>1126</v>
      </c>
      <c r="F4695" s="56">
        <v>10440.63</v>
      </c>
      <c r="G4695" s="56"/>
      <c r="H4695" s="32">
        <v>2148809.61</v>
      </c>
      <c r="I4695" s="30" t="s">
        <v>58</v>
      </c>
      <c r="J4695" s="30"/>
      <c r="K4695" s="30"/>
      <c r="L4695" s="30">
        <v>202601</v>
      </c>
      <c r="M4695" s="30"/>
      <c r="N4695" s="30">
        <v>202601</v>
      </c>
      <c r="O4695" s="30"/>
      <c r="P4695" s="30"/>
    </row>
    <row r="4696" s="35" customFormat="1" customHeight="1" spans="1:16">
      <c r="A4696" s="30"/>
      <c r="B4696" s="38">
        <v>46052</v>
      </c>
      <c r="C4696" s="69" t="s">
        <v>18</v>
      </c>
      <c r="D4696" s="30" t="s">
        <v>1125</v>
      </c>
      <c r="E4696" s="39" t="s">
        <v>1126</v>
      </c>
      <c r="F4696" s="56">
        <v>8244.73</v>
      </c>
      <c r="G4696" s="56"/>
      <c r="H4696" s="32">
        <v>2157054.34</v>
      </c>
      <c r="I4696" s="30" t="s">
        <v>227</v>
      </c>
      <c r="J4696" s="30"/>
      <c r="K4696" s="30"/>
      <c r="L4696" s="30">
        <v>202601</v>
      </c>
      <c r="M4696" s="30"/>
      <c r="N4696" s="30">
        <v>202601</v>
      </c>
      <c r="O4696" s="30"/>
      <c r="P4696" s="30"/>
    </row>
    <row r="4697" s="35" customFormat="1" customHeight="1" spans="1:16">
      <c r="A4697" s="30"/>
      <c r="B4697" s="38">
        <v>46052</v>
      </c>
      <c r="C4697" s="69" t="s">
        <v>18</v>
      </c>
      <c r="D4697" s="30" t="s">
        <v>1125</v>
      </c>
      <c r="E4697" s="39" t="s">
        <v>1126</v>
      </c>
      <c r="F4697" s="56">
        <v>4298.16</v>
      </c>
      <c r="G4697" s="56"/>
      <c r="H4697" s="32">
        <v>2161352.5</v>
      </c>
      <c r="I4697" s="30" t="s">
        <v>205</v>
      </c>
      <c r="J4697" s="30"/>
      <c r="K4697" s="30"/>
      <c r="L4697" s="30">
        <v>202601</v>
      </c>
      <c r="M4697" s="30"/>
      <c r="N4697" s="30">
        <v>202601</v>
      </c>
      <c r="O4697" s="30"/>
      <c r="P4697" s="30"/>
    </row>
    <row r="4698" s="35" customFormat="1" customHeight="1" spans="1:16">
      <c r="A4698" s="30"/>
      <c r="B4698" s="38">
        <v>46052</v>
      </c>
      <c r="C4698" s="69" t="s">
        <v>18</v>
      </c>
      <c r="D4698" s="30" t="s">
        <v>1125</v>
      </c>
      <c r="E4698" s="39" t="s">
        <v>1126</v>
      </c>
      <c r="F4698" s="56">
        <v>6298.2</v>
      </c>
      <c r="G4698" s="56"/>
      <c r="H4698" s="32">
        <v>2167650.7</v>
      </c>
      <c r="I4698" s="30" t="s">
        <v>80</v>
      </c>
      <c r="J4698" s="30"/>
      <c r="K4698" s="30"/>
      <c r="L4698" s="30">
        <v>202601</v>
      </c>
      <c r="M4698" s="30"/>
      <c r="N4698" s="30">
        <v>202601</v>
      </c>
      <c r="O4698" s="30"/>
      <c r="P4698" s="30"/>
    </row>
    <row r="4699" s="35" customFormat="1" customHeight="1" spans="1:16">
      <c r="A4699" s="30"/>
      <c r="B4699" s="38">
        <v>46052</v>
      </c>
      <c r="C4699" s="69" t="s">
        <v>18</v>
      </c>
      <c r="D4699" s="30" t="s">
        <v>1125</v>
      </c>
      <c r="E4699" s="39" t="s">
        <v>1126</v>
      </c>
      <c r="F4699" s="56">
        <v>7789.43</v>
      </c>
      <c r="G4699" s="56"/>
      <c r="H4699" s="32">
        <v>2175440.13</v>
      </c>
      <c r="I4699" s="30" t="s">
        <v>78</v>
      </c>
      <c r="J4699" s="30"/>
      <c r="K4699" s="30"/>
      <c r="L4699" s="30">
        <v>202601</v>
      </c>
      <c r="M4699" s="30"/>
      <c r="N4699" s="30">
        <v>202601</v>
      </c>
      <c r="O4699" s="30"/>
      <c r="P4699" s="30"/>
    </row>
    <row r="4700" s="35" customFormat="1" customHeight="1" spans="1:16">
      <c r="A4700" s="30"/>
      <c r="B4700" s="38">
        <v>46052</v>
      </c>
      <c r="C4700" s="69" t="s">
        <v>18</v>
      </c>
      <c r="D4700" s="30" t="s">
        <v>1125</v>
      </c>
      <c r="E4700" s="39" t="s">
        <v>1126</v>
      </c>
      <c r="F4700" s="56">
        <v>3741.7</v>
      </c>
      <c r="G4700" s="56"/>
      <c r="H4700" s="32">
        <v>2179181.83</v>
      </c>
      <c r="I4700" s="30" t="s">
        <v>91</v>
      </c>
      <c r="J4700" s="30"/>
      <c r="K4700" s="30"/>
      <c r="L4700" s="30">
        <v>202601</v>
      </c>
      <c r="M4700" s="30"/>
      <c r="N4700" s="30">
        <v>202601</v>
      </c>
      <c r="O4700" s="30"/>
      <c r="P4700" s="30"/>
    </row>
    <row r="4701" s="35" customFormat="1" customHeight="1" spans="1:16">
      <c r="A4701" s="30"/>
      <c r="B4701" s="38">
        <v>46052</v>
      </c>
      <c r="C4701" s="69" t="s">
        <v>18</v>
      </c>
      <c r="D4701" s="30" t="s">
        <v>1125</v>
      </c>
      <c r="E4701" s="39" t="s">
        <v>1126</v>
      </c>
      <c r="F4701" s="56">
        <v>29200.04</v>
      </c>
      <c r="G4701" s="56"/>
      <c r="H4701" s="32">
        <v>2208381.87</v>
      </c>
      <c r="I4701" s="30" t="s">
        <v>43</v>
      </c>
      <c r="J4701" s="30"/>
      <c r="K4701" s="30"/>
      <c r="L4701" s="30">
        <v>202601</v>
      </c>
      <c r="M4701" s="30"/>
      <c r="N4701" s="30">
        <v>202601</v>
      </c>
      <c r="O4701" s="30"/>
      <c r="P4701" s="30"/>
    </row>
    <row r="4702" s="35" customFormat="1" customHeight="1" spans="1:16">
      <c r="A4702" s="30"/>
      <c r="B4702" s="38">
        <v>46052</v>
      </c>
      <c r="C4702" s="69" t="s">
        <v>18</v>
      </c>
      <c r="D4702" s="30" t="s">
        <v>1125</v>
      </c>
      <c r="E4702" s="39" t="s">
        <v>1126</v>
      </c>
      <c r="F4702" s="56">
        <v>6303.84</v>
      </c>
      <c r="G4702" s="56"/>
      <c r="H4702" s="32">
        <v>2214685.71</v>
      </c>
      <c r="I4702" s="30" t="s">
        <v>101</v>
      </c>
      <c r="J4702" s="30"/>
      <c r="K4702" s="30"/>
      <c r="L4702" s="30">
        <v>202601</v>
      </c>
      <c r="M4702" s="30"/>
      <c r="N4702" s="30">
        <v>202601</v>
      </c>
      <c r="O4702" s="30"/>
      <c r="P4702" s="30"/>
    </row>
    <row r="4703" s="35" customFormat="1" customHeight="1" spans="1:16">
      <c r="A4703" s="30"/>
      <c r="B4703" s="38">
        <v>46052</v>
      </c>
      <c r="C4703" s="69" t="s">
        <v>18</v>
      </c>
      <c r="D4703" s="30" t="s">
        <v>1125</v>
      </c>
      <c r="E4703" s="39" t="s">
        <v>1126</v>
      </c>
      <c r="F4703" s="56">
        <v>5467.12</v>
      </c>
      <c r="G4703" s="56"/>
      <c r="H4703" s="32">
        <v>2220152.83</v>
      </c>
      <c r="I4703" s="30" t="s">
        <v>97</v>
      </c>
      <c r="J4703" s="30"/>
      <c r="K4703" s="30"/>
      <c r="L4703" s="30">
        <v>202601</v>
      </c>
      <c r="M4703" s="30"/>
      <c r="N4703" s="30">
        <v>202601</v>
      </c>
      <c r="O4703" s="30"/>
      <c r="P4703" s="30"/>
    </row>
    <row r="4704" s="35" customFormat="1" customHeight="1" spans="1:16">
      <c r="A4704" s="30"/>
      <c r="B4704" s="38">
        <v>46052</v>
      </c>
      <c r="C4704" s="69" t="s">
        <v>18</v>
      </c>
      <c r="D4704" s="30" t="s">
        <v>1125</v>
      </c>
      <c r="E4704" s="39" t="s">
        <v>1126</v>
      </c>
      <c r="F4704" s="56">
        <v>9095.26</v>
      </c>
      <c r="G4704" s="56"/>
      <c r="H4704" s="32">
        <v>2229248.09</v>
      </c>
      <c r="I4704" s="30" t="s">
        <v>107</v>
      </c>
      <c r="J4704" s="30"/>
      <c r="K4704" s="30"/>
      <c r="L4704" s="30">
        <v>202601</v>
      </c>
      <c r="M4704" s="30"/>
      <c r="N4704" s="30">
        <v>202601</v>
      </c>
      <c r="O4704" s="30"/>
      <c r="P4704" s="30"/>
    </row>
    <row r="4705" s="35" customFormat="1" customHeight="1" spans="1:16">
      <c r="A4705" s="30"/>
      <c r="B4705" s="38">
        <v>46052</v>
      </c>
      <c r="C4705" s="69" t="s">
        <v>18</v>
      </c>
      <c r="D4705" s="30" t="s">
        <v>1125</v>
      </c>
      <c r="E4705" s="39" t="s">
        <v>1126</v>
      </c>
      <c r="F4705" s="56">
        <v>2480.5</v>
      </c>
      <c r="G4705" s="56"/>
      <c r="H4705" s="32">
        <v>2231728.59</v>
      </c>
      <c r="I4705" s="30" t="s">
        <v>109</v>
      </c>
      <c r="J4705" s="30"/>
      <c r="K4705" s="30"/>
      <c r="L4705" s="30">
        <v>202601</v>
      </c>
      <c r="M4705" s="30"/>
      <c r="N4705" s="30">
        <v>202601</v>
      </c>
      <c r="O4705" s="30"/>
      <c r="P4705" s="30"/>
    </row>
    <row r="4706" s="35" customFormat="1" customHeight="1" spans="1:16">
      <c r="A4706" s="30"/>
      <c r="B4706" s="38">
        <v>46052</v>
      </c>
      <c r="C4706" s="69" t="s">
        <v>18</v>
      </c>
      <c r="D4706" s="30" t="s">
        <v>1125</v>
      </c>
      <c r="E4706" s="39" t="s">
        <v>1126</v>
      </c>
      <c r="F4706" s="56">
        <v>1995.82</v>
      </c>
      <c r="G4706" s="56"/>
      <c r="H4706" s="32">
        <v>2233724.41</v>
      </c>
      <c r="I4706" s="30" t="s">
        <v>196</v>
      </c>
      <c r="J4706" s="30"/>
      <c r="K4706" s="30"/>
      <c r="L4706" s="30">
        <v>202601</v>
      </c>
      <c r="M4706" s="30"/>
      <c r="N4706" s="30">
        <v>202601</v>
      </c>
      <c r="O4706" s="30"/>
      <c r="P4706" s="30"/>
    </row>
    <row r="4707" s="35" customFormat="1" customHeight="1" spans="1:16">
      <c r="A4707" s="30"/>
      <c r="B4707" s="38">
        <v>46052</v>
      </c>
      <c r="C4707" s="69" t="s">
        <v>18</v>
      </c>
      <c r="D4707" s="30" t="s">
        <v>1125</v>
      </c>
      <c r="E4707" s="39" t="s">
        <v>1126</v>
      </c>
      <c r="F4707" s="56">
        <v>5261.92</v>
      </c>
      <c r="G4707" s="56"/>
      <c r="H4707" s="32">
        <v>2238986.33</v>
      </c>
      <c r="I4707" s="30" t="s">
        <v>235</v>
      </c>
      <c r="J4707" s="30"/>
      <c r="K4707" s="30"/>
      <c r="L4707" s="30">
        <v>202601</v>
      </c>
      <c r="M4707" s="30"/>
      <c r="N4707" s="30">
        <v>202601</v>
      </c>
      <c r="O4707" s="30"/>
      <c r="P4707" s="30"/>
    </row>
    <row r="4708" s="35" customFormat="1" customHeight="1" spans="1:16">
      <c r="A4708" s="30"/>
      <c r="B4708" s="38">
        <v>46052</v>
      </c>
      <c r="C4708" s="69" t="s">
        <v>18</v>
      </c>
      <c r="D4708" s="30" t="s">
        <v>1125</v>
      </c>
      <c r="E4708" s="39" t="s">
        <v>1126</v>
      </c>
      <c r="F4708" s="56">
        <v>1972.42</v>
      </c>
      <c r="G4708" s="56"/>
      <c r="H4708" s="32">
        <v>2240958.75</v>
      </c>
      <c r="I4708" s="30" t="s">
        <v>213</v>
      </c>
      <c r="J4708" s="30"/>
      <c r="K4708" s="30"/>
      <c r="L4708" s="30">
        <v>202601</v>
      </c>
      <c r="M4708" s="30"/>
      <c r="N4708" s="30">
        <v>202601</v>
      </c>
      <c r="O4708" s="30"/>
      <c r="P4708" s="30"/>
    </row>
    <row r="4709" s="35" customFormat="1" customHeight="1" spans="1:16">
      <c r="A4709" s="30"/>
      <c r="B4709" s="38">
        <v>46052</v>
      </c>
      <c r="C4709" s="69" t="s">
        <v>18</v>
      </c>
      <c r="D4709" s="30" t="s">
        <v>1125</v>
      </c>
      <c r="E4709" s="39" t="s">
        <v>1126</v>
      </c>
      <c r="F4709" s="56">
        <v>3275.98</v>
      </c>
      <c r="G4709" s="56"/>
      <c r="H4709" s="32">
        <v>2244234.73</v>
      </c>
      <c r="I4709" s="30" t="s">
        <v>216</v>
      </c>
      <c r="J4709" s="30"/>
      <c r="K4709" s="30"/>
      <c r="L4709" s="30">
        <v>202601</v>
      </c>
      <c r="M4709" s="30"/>
      <c r="N4709" s="30">
        <v>202601</v>
      </c>
      <c r="O4709" s="30"/>
      <c r="P4709" s="30"/>
    </row>
    <row r="4710" s="35" customFormat="1" customHeight="1" spans="1:16">
      <c r="A4710" s="30"/>
      <c r="B4710" s="38">
        <v>46052</v>
      </c>
      <c r="C4710" s="69" t="s">
        <v>18</v>
      </c>
      <c r="D4710" s="30" t="s">
        <v>1125</v>
      </c>
      <c r="E4710" s="39" t="s">
        <v>1126</v>
      </c>
      <c r="F4710" s="56">
        <v>4774.18</v>
      </c>
      <c r="G4710" s="56"/>
      <c r="H4710" s="32">
        <v>2249008.91</v>
      </c>
      <c r="I4710" s="30" t="s">
        <v>221</v>
      </c>
      <c r="J4710" s="30"/>
      <c r="K4710" s="30"/>
      <c r="L4710" s="30">
        <v>202601</v>
      </c>
      <c r="M4710" s="30"/>
      <c r="N4710" s="30">
        <v>202601</v>
      </c>
      <c r="O4710" s="30"/>
      <c r="P4710" s="30"/>
    </row>
    <row r="4711" s="35" customFormat="1" customHeight="1" spans="1:16">
      <c r="A4711" s="30"/>
      <c r="B4711" s="38">
        <v>46052</v>
      </c>
      <c r="C4711" s="69" t="s">
        <v>18</v>
      </c>
      <c r="D4711" s="30" t="s">
        <v>1125</v>
      </c>
      <c r="E4711" s="39" t="s">
        <v>1126</v>
      </c>
      <c r="F4711" s="56">
        <v>6371.11</v>
      </c>
      <c r="G4711" s="56"/>
      <c r="H4711" s="32">
        <v>2255380.02</v>
      </c>
      <c r="I4711" s="30" t="s">
        <v>35</v>
      </c>
      <c r="J4711" s="30"/>
      <c r="K4711" s="30"/>
      <c r="L4711" s="30">
        <v>202601</v>
      </c>
      <c r="M4711" s="30"/>
      <c r="N4711" s="30">
        <v>202601</v>
      </c>
      <c r="O4711" s="30"/>
      <c r="P4711" s="30"/>
    </row>
    <row r="4712" s="35" customFormat="1" customHeight="1" spans="1:16">
      <c r="A4712" s="30"/>
      <c r="B4712" s="38">
        <v>46052</v>
      </c>
      <c r="C4712" s="69" t="s">
        <v>18</v>
      </c>
      <c r="D4712" s="30" t="s">
        <v>1125</v>
      </c>
      <c r="E4712" s="39" t="s">
        <v>1126</v>
      </c>
      <c r="F4712" s="56">
        <v>9574.81</v>
      </c>
      <c r="G4712" s="56"/>
      <c r="H4712" s="32">
        <v>2264954.83</v>
      </c>
      <c r="I4712" s="30" t="s">
        <v>60</v>
      </c>
      <c r="J4712" s="30"/>
      <c r="K4712" s="30"/>
      <c r="L4712" s="30">
        <v>202601</v>
      </c>
      <c r="M4712" s="30"/>
      <c r="N4712" s="30">
        <v>202601</v>
      </c>
      <c r="O4712" s="30"/>
      <c r="P4712" s="30"/>
    </row>
    <row r="4713" s="35" customFormat="1" customHeight="1" spans="1:16">
      <c r="A4713" s="30"/>
      <c r="B4713" s="38">
        <v>46052</v>
      </c>
      <c r="C4713" s="69" t="s">
        <v>18</v>
      </c>
      <c r="D4713" s="30" t="s">
        <v>1125</v>
      </c>
      <c r="E4713" s="39" t="s">
        <v>1126</v>
      </c>
      <c r="F4713" s="56">
        <v>6942.72</v>
      </c>
      <c r="G4713" s="56"/>
      <c r="H4713" s="32">
        <v>2271897.55</v>
      </c>
      <c r="I4713" s="30" t="s">
        <v>39</v>
      </c>
      <c r="J4713" s="30"/>
      <c r="K4713" s="30"/>
      <c r="L4713" s="30">
        <v>202601</v>
      </c>
      <c r="M4713" s="30"/>
      <c r="N4713" s="30">
        <v>202601</v>
      </c>
      <c r="O4713" s="30"/>
      <c r="P4713" s="30"/>
    </row>
    <row r="4714" s="35" customFormat="1" customHeight="1" spans="1:16">
      <c r="A4714" s="30"/>
      <c r="B4714" s="38">
        <v>46052</v>
      </c>
      <c r="C4714" s="69" t="s">
        <v>18</v>
      </c>
      <c r="D4714" s="30" t="s">
        <v>1125</v>
      </c>
      <c r="E4714" s="39" t="s">
        <v>1126</v>
      </c>
      <c r="F4714" s="56">
        <v>3065.1</v>
      </c>
      <c r="G4714" s="56"/>
      <c r="H4714" s="32">
        <v>2274962.65</v>
      </c>
      <c r="I4714" s="30" t="s">
        <v>191</v>
      </c>
      <c r="J4714" s="30"/>
      <c r="K4714" s="30"/>
      <c r="L4714" s="30">
        <v>202601</v>
      </c>
      <c r="M4714" s="30"/>
      <c r="N4714" s="30">
        <v>202601</v>
      </c>
      <c r="O4714" s="30"/>
      <c r="P4714" s="30"/>
    </row>
    <row r="4715" s="35" customFormat="1" customHeight="1" spans="1:16">
      <c r="A4715" s="30"/>
      <c r="B4715" s="38">
        <v>46052</v>
      </c>
      <c r="C4715" s="69" t="s">
        <v>18</v>
      </c>
      <c r="D4715" s="30" t="s">
        <v>1125</v>
      </c>
      <c r="E4715" s="39" t="s">
        <v>1126</v>
      </c>
      <c r="F4715" s="56">
        <v>6793.13</v>
      </c>
      <c r="G4715" s="56"/>
      <c r="H4715" s="32">
        <v>2281755.78</v>
      </c>
      <c r="I4715" s="30" t="s">
        <v>87</v>
      </c>
      <c r="J4715" s="30"/>
      <c r="K4715" s="30"/>
      <c r="L4715" s="30">
        <v>202601</v>
      </c>
      <c r="M4715" s="30"/>
      <c r="N4715" s="30">
        <v>202601</v>
      </c>
      <c r="O4715" s="30"/>
      <c r="P4715" s="30"/>
    </row>
    <row r="4716" s="35" customFormat="1" customHeight="1" spans="1:16">
      <c r="A4716" s="30"/>
      <c r="B4716" s="38">
        <v>46052</v>
      </c>
      <c r="C4716" s="69" t="s">
        <v>18</v>
      </c>
      <c r="D4716" s="30" t="s">
        <v>1125</v>
      </c>
      <c r="E4716" s="39" t="s">
        <v>1126</v>
      </c>
      <c r="F4716" s="56">
        <v>9127.4</v>
      </c>
      <c r="G4716" s="56"/>
      <c r="H4716" s="32">
        <v>2290883.18</v>
      </c>
      <c r="I4716" s="30" t="s">
        <v>41</v>
      </c>
      <c r="J4716" s="30"/>
      <c r="K4716" s="30"/>
      <c r="L4716" s="30">
        <v>202601</v>
      </c>
      <c r="M4716" s="30"/>
      <c r="N4716" s="30">
        <v>202601</v>
      </c>
      <c r="O4716" s="30"/>
      <c r="P4716" s="30"/>
    </row>
    <row r="4717" s="35" customFormat="1" customHeight="1" spans="1:16">
      <c r="A4717" s="30"/>
      <c r="B4717" s="38">
        <v>46052</v>
      </c>
      <c r="C4717" s="69" t="s">
        <v>18</v>
      </c>
      <c r="D4717" s="30" t="s">
        <v>1125</v>
      </c>
      <c r="E4717" s="39" t="s">
        <v>1126</v>
      </c>
      <c r="F4717" s="56">
        <v>306694.26</v>
      </c>
      <c r="G4717" s="56"/>
      <c r="H4717" s="32">
        <v>2597577.44</v>
      </c>
      <c r="I4717" s="30" t="s">
        <v>267</v>
      </c>
      <c r="J4717" s="30"/>
      <c r="K4717" s="30"/>
      <c r="L4717" s="30">
        <v>202601</v>
      </c>
      <c r="M4717" s="30"/>
      <c r="N4717" s="30">
        <v>202601</v>
      </c>
      <c r="O4717" s="30"/>
      <c r="P4717" s="30"/>
    </row>
    <row r="4718" s="35" customFormat="1" customHeight="1" spans="1:16">
      <c r="A4718" s="30"/>
      <c r="B4718" s="38">
        <v>46052</v>
      </c>
      <c r="C4718" s="69" t="s">
        <v>18</v>
      </c>
      <c r="D4718" s="30" t="s">
        <v>1125</v>
      </c>
      <c r="E4718" s="39" t="s">
        <v>1129</v>
      </c>
      <c r="F4718" s="56">
        <v>4245.19</v>
      </c>
      <c r="G4718" s="56"/>
      <c r="H4718" s="32">
        <v>2601822.63</v>
      </c>
      <c r="I4718" s="30" t="s">
        <v>80</v>
      </c>
      <c r="J4718" s="30"/>
      <c r="K4718" s="30"/>
      <c r="L4718" s="30">
        <v>202602</v>
      </c>
      <c r="M4718" s="30"/>
      <c r="N4718" s="30">
        <v>202601</v>
      </c>
      <c r="O4718" s="30"/>
      <c r="P4718" s="30"/>
    </row>
    <row r="4719" s="35" customFormat="1" customHeight="1" spans="1:16">
      <c r="A4719" s="30"/>
      <c r="B4719" s="38">
        <v>46045</v>
      </c>
      <c r="C4719" s="69" t="s">
        <v>18</v>
      </c>
      <c r="D4719" s="30" t="s">
        <v>33</v>
      </c>
      <c r="E4719" s="39" t="s">
        <v>1129</v>
      </c>
      <c r="F4719" s="56">
        <v>22755.55</v>
      </c>
      <c r="G4719" s="56"/>
      <c r="H4719" s="32">
        <v>2624578.18</v>
      </c>
      <c r="I4719" s="30" t="s">
        <v>54</v>
      </c>
      <c r="J4719" s="30"/>
      <c r="K4719" s="30"/>
      <c r="L4719" s="30">
        <v>202602</v>
      </c>
      <c r="M4719" s="30"/>
      <c r="N4719" s="30">
        <v>202601</v>
      </c>
      <c r="O4719" s="30"/>
      <c r="P4719" s="30"/>
    </row>
    <row r="4720" s="35" customFormat="1" customHeight="1" spans="1:16">
      <c r="A4720" s="30"/>
      <c r="B4720" s="38">
        <v>46045</v>
      </c>
      <c r="C4720" s="69" t="s">
        <v>18</v>
      </c>
      <c r="D4720" s="30" t="s">
        <v>33</v>
      </c>
      <c r="E4720" s="39" t="s">
        <v>1129</v>
      </c>
      <c r="F4720" s="56">
        <v>18794.66</v>
      </c>
      <c r="G4720" s="56"/>
      <c r="H4720" s="32">
        <v>2643372.84</v>
      </c>
      <c r="I4720" s="30" t="s">
        <v>66</v>
      </c>
      <c r="J4720" s="30"/>
      <c r="K4720" s="30"/>
      <c r="L4720" s="30">
        <v>202602</v>
      </c>
      <c r="M4720" s="30"/>
      <c r="N4720" s="30">
        <v>202601</v>
      </c>
      <c r="O4720" s="30"/>
      <c r="P4720" s="30"/>
    </row>
    <row r="4721" s="35" customFormat="1" customHeight="1" spans="1:16">
      <c r="A4721" s="30"/>
      <c r="B4721" s="38">
        <v>46045</v>
      </c>
      <c r="C4721" s="69" t="s">
        <v>18</v>
      </c>
      <c r="D4721" s="30" t="s">
        <v>33</v>
      </c>
      <c r="E4721" s="39" t="s">
        <v>1129</v>
      </c>
      <c r="F4721" s="56">
        <v>16521.74</v>
      </c>
      <c r="G4721" s="56"/>
      <c r="H4721" s="32">
        <v>2659894.58</v>
      </c>
      <c r="I4721" s="30" t="s">
        <v>56</v>
      </c>
      <c r="J4721" s="30"/>
      <c r="K4721" s="30"/>
      <c r="L4721" s="30">
        <v>202602</v>
      </c>
      <c r="M4721" s="30"/>
      <c r="N4721" s="30">
        <v>202601</v>
      </c>
      <c r="O4721" s="30"/>
      <c r="P4721" s="30"/>
    </row>
    <row r="4722" s="35" customFormat="1" customHeight="1" spans="1:16">
      <c r="A4722" s="30"/>
      <c r="B4722" s="38">
        <v>46045</v>
      </c>
      <c r="C4722" s="69" t="s">
        <v>18</v>
      </c>
      <c r="D4722" s="30" t="s">
        <v>33</v>
      </c>
      <c r="E4722" s="39" t="s">
        <v>1129</v>
      </c>
      <c r="F4722" s="56">
        <v>17017.6</v>
      </c>
      <c r="G4722" s="56"/>
      <c r="H4722" s="32">
        <v>2676912.18</v>
      </c>
      <c r="I4722" s="30" t="s">
        <v>52</v>
      </c>
      <c r="J4722" s="30"/>
      <c r="K4722" s="30"/>
      <c r="L4722" s="30">
        <v>202602</v>
      </c>
      <c r="M4722" s="30"/>
      <c r="N4722" s="30">
        <v>202601</v>
      </c>
      <c r="O4722" s="30"/>
      <c r="P4722" s="30"/>
    </row>
    <row r="4723" s="35" customFormat="1" customHeight="1" spans="1:16">
      <c r="A4723" s="30"/>
      <c r="B4723" s="38">
        <v>46045</v>
      </c>
      <c r="C4723" s="69" t="s">
        <v>18</v>
      </c>
      <c r="D4723" s="30" t="s">
        <v>33</v>
      </c>
      <c r="E4723" s="39" t="s">
        <v>1129</v>
      </c>
      <c r="F4723" s="56">
        <v>12338.56</v>
      </c>
      <c r="G4723" s="56"/>
      <c r="H4723" s="32">
        <v>2689250.74</v>
      </c>
      <c r="I4723" s="30" t="s">
        <v>99</v>
      </c>
      <c r="J4723" s="30"/>
      <c r="K4723" s="30"/>
      <c r="L4723" s="30">
        <v>202602</v>
      </c>
      <c r="M4723" s="30"/>
      <c r="N4723" s="30">
        <v>202601</v>
      </c>
      <c r="O4723" s="30"/>
      <c r="P4723" s="30"/>
    </row>
    <row r="4724" s="35" customFormat="1" customHeight="1" spans="1:16">
      <c r="A4724" s="30"/>
      <c r="B4724" s="38">
        <v>46045</v>
      </c>
      <c r="C4724" s="69" t="s">
        <v>18</v>
      </c>
      <c r="D4724" s="30" t="s">
        <v>33</v>
      </c>
      <c r="E4724" s="39" t="s">
        <v>1129</v>
      </c>
      <c r="F4724" s="56">
        <v>8243.85</v>
      </c>
      <c r="G4724" s="56"/>
      <c r="H4724" s="32">
        <v>2697494.59</v>
      </c>
      <c r="I4724" s="30" t="s">
        <v>74</v>
      </c>
      <c r="J4724" s="30"/>
      <c r="K4724" s="30"/>
      <c r="L4724" s="30">
        <v>202602</v>
      </c>
      <c r="M4724" s="30"/>
      <c r="N4724" s="30">
        <v>202601</v>
      </c>
      <c r="O4724" s="30"/>
      <c r="P4724" s="30"/>
    </row>
    <row r="4725" s="35" customFormat="1" customHeight="1" spans="1:16">
      <c r="A4725" s="30"/>
      <c r="B4725" s="38">
        <v>46045</v>
      </c>
      <c r="C4725" s="69" t="s">
        <v>18</v>
      </c>
      <c r="D4725" s="30" t="s">
        <v>33</v>
      </c>
      <c r="E4725" s="39" t="s">
        <v>1129</v>
      </c>
      <c r="F4725" s="56">
        <v>7792.57</v>
      </c>
      <c r="G4725" s="56"/>
      <c r="H4725" s="32">
        <v>2705287.16</v>
      </c>
      <c r="I4725" s="30" t="s">
        <v>78</v>
      </c>
      <c r="J4725" s="30"/>
      <c r="K4725" s="30"/>
      <c r="L4725" s="30">
        <v>202602</v>
      </c>
      <c r="M4725" s="30"/>
      <c r="N4725" s="30">
        <v>202601</v>
      </c>
      <c r="O4725" s="30"/>
      <c r="P4725" s="30"/>
    </row>
    <row r="4726" s="35" customFormat="1" customHeight="1" spans="1:16">
      <c r="A4726" s="30"/>
      <c r="B4726" s="38">
        <v>46045</v>
      </c>
      <c r="C4726" s="69" t="s">
        <v>18</v>
      </c>
      <c r="D4726" s="30" t="s">
        <v>33</v>
      </c>
      <c r="E4726" s="39" t="s">
        <v>1129</v>
      </c>
      <c r="F4726" s="56">
        <v>1406.95</v>
      </c>
      <c r="G4726" s="56"/>
      <c r="H4726" s="32">
        <v>2706694.11</v>
      </c>
      <c r="I4726" s="30" t="s">
        <v>191</v>
      </c>
      <c r="J4726" s="30"/>
      <c r="K4726" s="30"/>
      <c r="L4726" s="30">
        <v>202602</v>
      </c>
      <c r="M4726" s="30"/>
      <c r="N4726" s="30">
        <v>202601</v>
      </c>
      <c r="O4726" s="30"/>
      <c r="P4726" s="30"/>
    </row>
    <row r="4727" s="35" customFormat="1" customHeight="1" spans="1:16">
      <c r="A4727" s="30"/>
      <c r="B4727" s="38">
        <v>46045</v>
      </c>
      <c r="C4727" s="69" t="s">
        <v>18</v>
      </c>
      <c r="D4727" s="30" t="s">
        <v>33</v>
      </c>
      <c r="E4727" s="39" t="s">
        <v>1129</v>
      </c>
      <c r="F4727" s="56">
        <v>9975.18</v>
      </c>
      <c r="G4727" s="56"/>
      <c r="H4727" s="32">
        <v>2716669.29</v>
      </c>
      <c r="I4727" s="30" t="s">
        <v>84</v>
      </c>
      <c r="J4727" s="30"/>
      <c r="K4727" s="30"/>
      <c r="L4727" s="30">
        <v>202602</v>
      </c>
      <c r="M4727" s="30"/>
      <c r="N4727" s="30">
        <v>202601</v>
      </c>
      <c r="O4727" s="30"/>
      <c r="P4727" s="30"/>
    </row>
    <row r="4728" s="35" customFormat="1" customHeight="1" spans="1:16">
      <c r="A4728" s="30"/>
      <c r="B4728" s="38">
        <v>46045</v>
      </c>
      <c r="C4728" s="69" t="s">
        <v>18</v>
      </c>
      <c r="D4728" s="30" t="s">
        <v>33</v>
      </c>
      <c r="E4728" s="39" t="s">
        <v>1129</v>
      </c>
      <c r="F4728" s="56">
        <v>1612.61</v>
      </c>
      <c r="G4728" s="56"/>
      <c r="H4728" s="32">
        <v>2718281.9</v>
      </c>
      <c r="I4728" s="30" t="s">
        <v>196</v>
      </c>
      <c r="J4728" s="30"/>
      <c r="K4728" s="30"/>
      <c r="L4728" s="30">
        <v>202602</v>
      </c>
      <c r="M4728" s="30"/>
      <c r="N4728" s="30">
        <v>202601</v>
      </c>
      <c r="O4728" s="30"/>
      <c r="P4728" s="30"/>
    </row>
    <row r="4729" s="35" customFormat="1" customHeight="1" spans="1:16">
      <c r="A4729" s="30"/>
      <c r="B4729" s="38">
        <v>46045</v>
      </c>
      <c r="C4729" s="69" t="s">
        <v>18</v>
      </c>
      <c r="D4729" s="30" t="s">
        <v>33</v>
      </c>
      <c r="E4729" s="39" t="s">
        <v>1129</v>
      </c>
      <c r="F4729" s="56">
        <v>1605.38</v>
      </c>
      <c r="G4729" s="56"/>
      <c r="H4729" s="32">
        <v>2719887.28</v>
      </c>
      <c r="I4729" s="30" t="s">
        <v>109</v>
      </c>
      <c r="J4729" s="30"/>
      <c r="K4729" s="30"/>
      <c r="L4729" s="30">
        <v>202602</v>
      </c>
      <c r="M4729" s="30"/>
      <c r="N4729" s="30">
        <v>202601</v>
      </c>
      <c r="O4729" s="30"/>
      <c r="P4729" s="30"/>
    </row>
    <row r="4730" s="35" customFormat="1" customHeight="1" spans="1:16">
      <c r="A4730" s="30"/>
      <c r="B4730" s="38">
        <v>46045</v>
      </c>
      <c r="C4730" s="69" t="s">
        <v>18</v>
      </c>
      <c r="D4730" s="30" t="s">
        <v>33</v>
      </c>
      <c r="E4730" s="39" t="s">
        <v>1129</v>
      </c>
      <c r="F4730" s="56">
        <v>4762.95</v>
      </c>
      <c r="G4730" s="56"/>
      <c r="H4730" s="32">
        <v>2724650.23</v>
      </c>
      <c r="I4730" s="30" t="s">
        <v>101</v>
      </c>
      <c r="J4730" s="30"/>
      <c r="K4730" s="30"/>
      <c r="L4730" s="30">
        <v>202602</v>
      </c>
      <c r="M4730" s="30"/>
      <c r="N4730" s="30">
        <v>202601</v>
      </c>
      <c r="O4730" s="30"/>
      <c r="P4730" s="30"/>
    </row>
    <row r="4731" s="35" customFormat="1" customHeight="1" spans="1:16">
      <c r="A4731" s="30"/>
      <c r="B4731" s="38">
        <v>46045</v>
      </c>
      <c r="C4731" s="69" t="s">
        <v>18</v>
      </c>
      <c r="D4731" s="30" t="s">
        <v>33</v>
      </c>
      <c r="E4731" s="39" t="s">
        <v>1129</v>
      </c>
      <c r="F4731" s="56">
        <v>5094.35</v>
      </c>
      <c r="G4731" s="56"/>
      <c r="H4731" s="32">
        <v>2729744.58</v>
      </c>
      <c r="I4731" s="30" t="s">
        <v>97</v>
      </c>
      <c r="J4731" s="30"/>
      <c r="K4731" s="30"/>
      <c r="L4731" s="30">
        <v>202602</v>
      </c>
      <c r="M4731" s="30"/>
      <c r="N4731" s="30">
        <v>202601</v>
      </c>
      <c r="O4731" s="30"/>
      <c r="P4731" s="30"/>
    </row>
    <row r="4732" s="35" customFormat="1" customHeight="1" spans="1:16">
      <c r="A4732" s="30"/>
      <c r="B4732" s="38">
        <v>46045</v>
      </c>
      <c r="C4732" s="69" t="s">
        <v>18</v>
      </c>
      <c r="D4732" s="30" t="s">
        <v>33</v>
      </c>
      <c r="E4732" s="39" t="s">
        <v>1129</v>
      </c>
      <c r="F4732" s="56">
        <v>2024.95</v>
      </c>
      <c r="G4732" s="56"/>
      <c r="H4732" s="32">
        <v>2731769.53</v>
      </c>
      <c r="I4732" s="30" t="s">
        <v>91</v>
      </c>
      <c r="J4732" s="30"/>
      <c r="K4732" s="30"/>
      <c r="L4732" s="30">
        <v>202602</v>
      </c>
      <c r="M4732" s="30"/>
      <c r="N4732" s="30">
        <v>202601</v>
      </c>
      <c r="O4732" s="30"/>
      <c r="P4732" s="30"/>
    </row>
    <row r="4733" s="35" customFormat="1" customHeight="1" spans="1:16">
      <c r="A4733" s="30"/>
      <c r="B4733" s="38">
        <v>46045</v>
      </c>
      <c r="C4733" s="69" t="s">
        <v>18</v>
      </c>
      <c r="D4733" s="30" t="s">
        <v>33</v>
      </c>
      <c r="E4733" s="39" t="s">
        <v>1129</v>
      </c>
      <c r="F4733" s="56">
        <v>3919.37</v>
      </c>
      <c r="G4733" s="56"/>
      <c r="H4733" s="32">
        <v>2735688.9</v>
      </c>
      <c r="I4733" s="30" t="s">
        <v>205</v>
      </c>
      <c r="J4733" s="30"/>
      <c r="K4733" s="30"/>
      <c r="L4733" s="30">
        <v>202602</v>
      </c>
      <c r="M4733" s="30"/>
      <c r="N4733" s="30">
        <v>202601</v>
      </c>
      <c r="O4733" s="30"/>
      <c r="P4733" s="30"/>
    </row>
    <row r="4734" s="35" customFormat="1" customHeight="1" spans="1:16">
      <c r="A4734" s="30"/>
      <c r="B4734" s="38">
        <v>46045</v>
      </c>
      <c r="C4734" s="69" t="s">
        <v>18</v>
      </c>
      <c r="D4734" s="30" t="s">
        <v>33</v>
      </c>
      <c r="E4734" s="39" t="s">
        <v>1129</v>
      </c>
      <c r="F4734" s="56">
        <v>5895.72</v>
      </c>
      <c r="G4734" s="56"/>
      <c r="H4734" s="32">
        <v>2741584.62</v>
      </c>
      <c r="I4734" s="30" t="s">
        <v>64</v>
      </c>
      <c r="J4734" s="30"/>
      <c r="K4734" s="30"/>
      <c r="L4734" s="30">
        <v>202602</v>
      </c>
      <c r="M4734" s="30"/>
      <c r="N4734" s="30">
        <v>202601</v>
      </c>
      <c r="O4734" s="30"/>
      <c r="P4734" s="30"/>
    </row>
    <row r="4735" s="35" customFormat="1" customHeight="1" spans="1:16">
      <c r="A4735" s="30"/>
      <c r="B4735" s="38">
        <v>46045</v>
      </c>
      <c r="C4735" s="69" t="s">
        <v>18</v>
      </c>
      <c r="D4735" s="30" t="s">
        <v>33</v>
      </c>
      <c r="E4735" s="39" t="s">
        <v>1129</v>
      </c>
      <c r="F4735" s="56">
        <v>6434.7</v>
      </c>
      <c r="G4735" s="56"/>
      <c r="H4735" s="32">
        <v>2748019.32</v>
      </c>
      <c r="I4735" s="30" t="s">
        <v>58</v>
      </c>
      <c r="J4735" s="30"/>
      <c r="K4735" s="30"/>
      <c r="L4735" s="30">
        <v>202602</v>
      </c>
      <c r="M4735" s="30"/>
      <c r="N4735" s="30">
        <v>202601</v>
      </c>
      <c r="O4735" s="30"/>
      <c r="P4735" s="30"/>
    </row>
    <row r="4736" s="35" customFormat="1" customHeight="1" spans="1:16">
      <c r="A4736" s="30"/>
      <c r="B4736" s="38">
        <v>46045</v>
      </c>
      <c r="C4736" s="69" t="s">
        <v>18</v>
      </c>
      <c r="D4736" s="30" t="s">
        <v>33</v>
      </c>
      <c r="E4736" s="39" t="s">
        <v>1129</v>
      </c>
      <c r="F4736" s="56">
        <v>762.27</v>
      </c>
      <c r="G4736" s="56"/>
      <c r="H4736" s="32">
        <v>2748781.59</v>
      </c>
      <c r="I4736" s="30" t="s">
        <v>213</v>
      </c>
      <c r="J4736" s="30"/>
      <c r="K4736" s="30"/>
      <c r="L4736" s="30">
        <v>202602</v>
      </c>
      <c r="M4736" s="30"/>
      <c r="N4736" s="30">
        <v>202601</v>
      </c>
      <c r="O4736" s="30"/>
      <c r="P4736" s="30"/>
    </row>
    <row r="4737" s="35" customFormat="1" customHeight="1" spans="1:16">
      <c r="A4737" s="30"/>
      <c r="B4737" s="38">
        <v>46045</v>
      </c>
      <c r="C4737" s="69" t="s">
        <v>18</v>
      </c>
      <c r="D4737" s="30" t="s">
        <v>33</v>
      </c>
      <c r="E4737" s="39" t="s">
        <v>1129</v>
      </c>
      <c r="F4737" s="56">
        <v>1330.4</v>
      </c>
      <c r="G4737" s="56"/>
      <c r="H4737" s="32">
        <v>2750111.99</v>
      </c>
      <c r="I4737" s="30" t="s">
        <v>216</v>
      </c>
      <c r="J4737" s="30"/>
      <c r="K4737" s="30"/>
      <c r="L4737" s="30">
        <v>202602</v>
      </c>
      <c r="M4737" s="30"/>
      <c r="N4737" s="30">
        <v>202601</v>
      </c>
      <c r="O4737" s="30"/>
      <c r="P4737" s="30"/>
    </row>
    <row r="4738" s="35" customFormat="1" customHeight="1" spans="1:16">
      <c r="A4738" s="30"/>
      <c r="B4738" s="38">
        <v>46045</v>
      </c>
      <c r="C4738" s="69" t="s">
        <v>18</v>
      </c>
      <c r="D4738" s="30" t="s">
        <v>33</v>
      </c>
      <c r="E4738" s="39" t="s">
        <v>1129</v>
      </c>
      <c r="F4738" s="56">
        <v>5514.56</v>
      </c>
      <c r="G4738" s="56"/>
      <c r="H4738" s="32">
        <v>2755626.55</v>
      </c>
      <c r="I4738" s="30" t="s">
        <v>107</v>
      </c>
      <c r="J4738" s="30"/>
      <c r="K4738" s="30"/>
      <c r="L4738" s="30">
        <v>202602</v>
      </c>
      <c r="M4738" s="30"/>
      <c r="N4738" s="30">
        <v>202601</v>
      </c>
      <c r="O4738" s="30"/>
      <c r="P4738" s="30"/>
    </row>
    <row r="4739" s="35" customFormat="1" customHeight="1" spans="1:16">
      <c r="A4739" s="30"/>
      <c r="B4739" s="38">
        <v>46045</v>
      </c>
      <c r="C4739" s="69" t="s">
        <v>18</v>
      </c>
      <c r="D4739" s="30" t="s">
        <v>33</v>
      </c>
      <c r="E4739" s="39" t="s">
        <v>1129</v>
      </c>
      <c r="F4739" s="56">
        <v>7324.71</v>
      </c>
      <c r="G4739" s="56"/>
      <c r="H4739" s="32">
        <v>2762951.26</v>
      </c>
      <c r="I4739" s="30" t="s">
        <v>76</v>
      </c>
      <c r="J4739" s="30"/>
      <c r="K4739" s="30"/>
      <c r="L4739" s="30">
        <v>202602</v>
      </c>
      <c r="M4739" s="30"/>
      <c r="N4739" s="30">
        <v>202601</v>
      </c>
      <c r="O4739" s="30"/>
      <c r="P4739" s="30"/>
    </row>
    <row r="4740" s="35" customFormat="1" customHeight="1" spans="1:16">
      <c r="A4740" s="30"/>
      <c r="B4740" s="38">
        <v>46045</v>
      </c>
      <c r="C4740" s="69" t="s">
        <v>18</v>
      </c>
      <c r="D4740" s="30" t="s">
        <v>33</v>
      </c>
      <c r="E4740" s="39" t="s">
        <v>1129</v>
      </c>
      <c r="F4740" s="56">
        <v>1727.35</v>
      </c>
      <c r="G4740" s="56"/>
      <c r="H4740" s="32">
        <v>2764678.61</v>
      </c>
      <c r="I4740" s="30" t="s">
        <v>221</v>
      </c>
      <c r="J4740" s="30"/>
      <c r="K4740" s="30"/>
      <c r="L4740" s="30">
        <v>202602</v>
      </c>
      <c r="M4740" s="30"/>
      <c r="N4740" s="30">
        <v>202601</v>
      </c>
      <c r="O4740" s="30"/>
      <c r="P4740" s="30"/>
    </row>
    <row r="4741" s="35" customFormat="1" customHeight="1" spans="1:16">
      <c r="A4741" s="30"/>
      <c r="B4741" s="38">
        <v>46045</v>
      </c>
      <c r="C4741" s="69" t="s">
        <v>18</v>
      </c>
      <c r="D4741" s="30" t="s">
        <v>33</v>
      </c>
      <c r="E4741" s="39" t="s">
        <v>1129</v>
      </c>
      <c r="F4741" s="56">
        <v>3496.34</v>
      </c>
      <c r="G4741" s="56"/>
      <c r="H4741" s="32">
        <v>2768174.95</v>
      </c>
      <c r="I4741" s="30" t="s">
        <v>117</v>
      </c>
      <c r="J4741" s="30"/>
      <c r="K4741" s="30"/>
      <c r="L4741" s="30">
        <v>202602</v>
      </c>
      <c r="M4741" s="30"/>
      <c r="N4741" s="30">
        <v>202601</v>
      </c>
      <c r="O4741" s="30"/>
      <c r="P4741" s="30"/>
    </row>
    <row r="4742" s="35" customFormat="1" customHeight="1" spans="1:16">
      <c r="A4742" s="30"/>
      <c r="B4742" s="38">
        <v>46045</v>
      </c>
      <c r="C4742" s="69" t="s">
        <v>18</v>
      </c>
      <c r="D4742" s="30" t="s">
        <v>33</v>
      </c>
      <c r="E4742" s="39" t="s">
        <v>1129</v>
      </c>
      <c r="F4742" s="56">
        <v>4699.85</v>
      </c>
      <c r="G4742" s="56"/>
      <c r="H4742" s="32">
        <v>2772874.8</v>
      </c>
      <c r="I4742" s="30" t="s">
        <v>227</v>
      </c>
      <c r="J4742" s="30"/>
      <c r="K4742" s="30"/>
      <c r="L4742" s="30">
        <v>202602</v>
      </c>
      <c r="M4742" s="30"/>
      <c r="N4742" s="30">
        <v>202601</v>
      </c>
      <c r="O4742" s="30"/>
      <c r="P4742" s="30"/>
    </row>
    <row r="4743" s="35" customFormat="1" customHeight="1" spans="1:16">
      <c r="A4743" s="30"/>
      <c r="B4743" s="38">
        <v>46045</v>
      </c>
      <c r="C4743" s="69" t="s">
        <v>18</v>
      </c>
      <c r="D4743" s="30" t="s">
        <v>33</v>
      </c>
      <c r="E4743" s="39" t="s">
        <v>1129</v>
      </c>
      <c r="F4743" s="56">
        <v>4162.38</v>
      </c>
      <c r="G4743" s="56"/>
      <c r="H4743" s="32">
        <v>2777037.18</v>
      </c>
      <c r="I4743" s="30" t="s">
        <v>235</v>
      </c>
      <c r="J4743" s="30"/>
      <c r="K4743" s="30"/>
      <c r="L4743" s="30">
        <v>202602</v>
      </c>
      <c r="M4743" s="30"/>
      <c r="N4743" s="30">
        <v>202601</v>
      </c>
      <c r="O4743" s="30"/>
      <c r="P4743" s="30"/>
    </row>
    <row r="4744" s="35" customFormat="1" customHeight="1" spans="1:16">
      <c r="A4744" s="30"/>
      <c r="B4744" s="38">
        <v>46045</v>
      </c>
      <c r="C4744" s="69" t="s">
        <v>18</v>
      </c>
      <c r="D4744" s="30" t="s">
        <v>33</v>
      </c>
      <c r="E4744" s="39" t="s">
        <v>1129</v>
      </c>
      <c r="F4744" s="56">
        <v>1905.37</v>
      </c>
      <c r="G4744" s="56"/>
      <c r="H4744" s="32">
        <v>2778942.55</v>
      </c>
      <c r="I4744" s="30" t="s">
        <v>89</v>
      </c>
      <c r="J4744" s="30"/>
      <c r="K4744" s="30"/>
      <c r="L4744" s="30">
        <v>202602</v>
      </c>
      <c r="M4744" s="30"/>
      <c r="N4744" s="30">
        <v>202601</v>
      </c>
      <c r="O4744" s="30"/>
      <c r="P4744" s="30"/>
    </row>
    <row r="4745" s="35" customFormat="1" customHeight="1" spans="1:16">
      <c r="A4745" s="30"/>
      <c r="B4745" s="38">
        <v>46045</v>
      </c>
      <c r="C4745" s="69" t="s">
        <v>18</v>
      </c>
      <c r="D4745" s="30" t="s">
        <v>33</v>
      </c>
      <c r="E4745" s="39" t="s">
        <v>1129</v>
      </c>
      <c r="F4745" s="56">
        <v>2708.25</v>
      </c>
      <c r="G4745" s="56"/>
      <c r="H4745" s="32">
        <v>2781650.8</v>
      </c>
      <c r="I4745" s="30" t="s">
        <v>87</v>
      </c>
      <c r="J4745" s="30"/>
      <c r="K4745" s="30"/>
      <c r="L4745" s="30">
        <v>202602</v>
      </c>
      <c r="M4745" s="30"/>
      <c r="N4745" s="30">
        <v>202601</v>
      </c>
      <c r="O4745" s="30"/>
      <c r="P4745" s="30"/>
    </row>
    <row r="4746" s="35" customFormat="1" customHeight="1" spans="1:16">
      <c r="A4746" s="30"/>
      <c r="B4746" s="38">
        <v>46045</v>
      </c>
      <c r="C4746" s="69" t="s">
        <v>18</v>
      </c>
      <c r="D4746" s="30" t="s">
        <v>33</v>
      </c>
      <c r="E4746" s="39" t="s">
        <v>1129</v>
      </c>
      <c r="F4746" s="56">
        <v>143.47</v>
      </c>
      <c r="G4746" s="56"/>
      <c r="H4746" s="32">
        <v>2781794.27</v>
      </c>
      <c r="I4746" s="30" t="s">
        <v>45</v>
      </c>
      <c r="J4746" s="30"/>
      <c r="K4746" s="30"/>
      <c r="L4746" s="30">
        <v>202602</v>
      </c>
      <c r="M4746" s="30"/>
      <c r="N4746" s="30">
        <v>202601</v>
      </c>
      <c r="O4746" s="30"/>
      <c r="P4746" s="30"/>
    </row>
    <row r="4747" s="35" customFormat="1" customHeight="1" spans="1:16">
      <c r="A4747" s="30"/>
      <c r="B4747" s="38">
        <v>46045</v>
      </c>
      <c r="C4747" s="69" t="s">
        <v>18</v>
      </c>
      <c r="D4747" s="30" t="s">
        <v>33</v>
      </c>
      <c r="E4747" s="39" t="s">
        <v>1129</v>
      </c>
      <c r="F4747" s="56">
        <v>2525.27</v>
      </c>
      <c r="G4747" s="56"/>
      <c r="H4747" s="32">
        <v>2784319.54</v>
      </c>
      <c r="I4747" s="30" t="s">
        <v>35</v>
      </c>
      <c r="J4747" s="30"/>
      <c r="K4747" s="30"/>
      <c r="L4747" s="30">
        <v>202602</v>
      </c>
      <c r="M4747" s="30"/>
      <c r="N4747" s="30">
        <v>202601</v>
      </c>
      <c r="O4747" s="30"/>
      <c r="P4747" s="30"/>
    </row>
    <row r="4748" s="35" customFormat="1" customHeight="1" spans="1:16">
      <c r="A4748" s="30"/>
      <c r="B4748" s="38">
        <v>46045</v>
      </c>
      <c r="C4748" s="69" t="s">
        <v>18</v>
      </c>
      <c r="D4748" s="30" t="s">
        <v>33</v>
      </c>
      <c r="E4748" s="39" t="s">
        <v>1129</v>
      </c>
      <c r="F4748" s="56">
        <v>104.88</v>
      </c>
      <c r="G4748" s="56"/>
      <c r="H4748" s="32">
        <v>2784424.42</v>
      </c>
      <c r="I4748" s="30" t="s">
        <v>1130</v>
      </c>
      <c r="J4748" s="30"/>
      <c r="K4748" s="30"/>
      <c r="L4748" s="30">
        <v>202602</v>
      </c>
      <c r="M4748" s="30"/>
      <c r="N4748" s="30">
        <v>202601</v>
      </c>
      <c r="O4748" s="30"/>
      <c r="P4748" s="30"/>
    </row>
    <row r="4749" s="35" customFormat="1" customHeight="1" spans="1:16">
      <c r="A4749" s="30"/>
      <c r="B4749" s="38">
        <v>46045</v>
      </c>
      <c r="C4749" s="69" t="s">
        <v>18</v>
      </c>
      <c r="D4749" s="30" t="s">
        <v>33</v>
      </c>
      <c r="E4749" s="39" t="s">
        <v>1129</v>
      </c>
      <c r="F4749" s="56">
        <v>8027.54</v>
      </c>
      <c r="G4749" s="56"/>
      <c r="H4749" s="32">
        <v>2792451.96</v>
      </c>
      <c r="I4749" s="30" t="s">
        <v>41</v>
      </c>
      <c r="J4749" s="30"/>
      <c r="K4749" s="30"/>
      <c r="L4749" s="30">
        <v>202602</v>
      </c>
      <c r="M4749" s="30"/>
      <c r="N4749" s="30">
        <v>202601</v>
      </c>
      <c r="O4749" s="30"/>
      <c r="P4749" s="30"/>
    </row>
    <row r="4750" s="35" customFormat="1" customHeight="1" spans="1:16">
      <c r="A4750" s="30"/>
      <c r="B4750" s="38">
        <v>46045</v>
      </c>
      <c r="C4750" s="69" t="s">
        <v>18</v>
      </c>
      <c r="D4750" s="30" t="s">
        <v>33</v>
      </c>
      <c r="E4750" s="39" t="s">
        <v>1129</v>
      </c>
      <c r="F4750" s="56">
        <v>19234.6</v>
      </c>
      <c r="G4750" s="56"/>
      <c r="H4750" s="32">
        <v>2811686.56</v>
      </c>
      <c r="I4750" s="30" t="s">
        <v>43</v>
      </c>
      <c r="J4750" s="30"/>
      <c r="K4750" s="30"/>
      <c r="L4750" s="30">
        <v>202602</v>
      </c>
      <c r="M4750" s="30"/>
      <c r="N4750" s="30">
        <v>202601</v>
      </c>
      <c r="O4750" s="30"/>
      <c r="P4750" s="30"/>
    </row>
    <row r="4751" s="35" customFormat="1" customHeight="1" spans="1:16">
      <c r="A4751" s="30"/>
      <c r="B4751" s="38">
        <v>46045</v>
      </c>
      <c r="C4751" s="69" t="s">
        <v>18</v>
      </c>
      <c r="D4751" s="30" t="s">
        <v>33</v>
      </c>
      <c r="E4751" s="39" t="s">
        <v>1129</v>
      </c>
      <c r="F4751" s="56">
        <v>588.89</v>
      </c>
      <c r="G4751" s="56"/>
      <c r="H4751" s="32">
        <v>2812275.45</v>
      </c>
      <c r="I4751" s="30" t="s">
        <v>1131</v>
      </c>
      <c r="J4751" s="30"/>
      <c r="K4751" s="30"/>
      <c r="L4751" s="30">
        <v>202602</v>
      </c>
      <c r="M4751" s="30"/>
      <c r="N4751" s="30">
        <v>202601</v>
      </c>
      <c r="O4751" s="30"/>
      <c r="P4751" s="30"/>
    </row>
    <row r="4752" s="35" customFormat="1" customHeight="1" spans="1:16">
      <c r="A4752" s="30"/>
      <c r="B4752" s="38">
        <v>46045</v>
      </c>
      <c r="C4752" s="69" t="s">
        <v>18</v>
      </c>
      <c r="D4752" s="30" t="s">
        <v>33</v>
      </c>
      <c r="E4752" s="39" t="s">
        <v>1129</v>
      </c>
      <c r="F4752" s="56">
        <v>7682.54</v>
      </c>
      <c r="G4752" s="56"/>
      <c r="H4752" s="32">
        <v>2819957.99</v>
      </c>
      <c r="I4752" s="30" t="s">
        <v>60</v>
      </c>
      <c r="J4752" s="30"/>
      <c r="K4752" s="30"/>
      <c r="L4752" s="30">
        <v>202602</v>
      </c>
      <c r="M4752" s="30"/>
      <c r="N4752" s="30">
        <v>202601</v>
      </c>
      <c r="O4752" s="30"/>
      <c r="P4752" s="30"/>
    </row>
    <row r="4753" s="35" customFormat="1" customHeight="1" spans="1:16">
      <c r="A4753" s="30"/>
      <c r="B4753" s="38">
        <v>46045</v>
      </c>
      <c r="C4753" s="69" t="s">
        <v>18</v>
      </c>
      <c r="D4753" s="30" t="s">
        <v>33</v>
      </c>
      <c r="E4753" s="39" t="s">
        <v>1129</v>
      </c>
      <c r="F4753" s="56">
        <v>4355.66</v>
      </c>
      <c r="G4753" s="56"/>
      <c r="H4753" s="32">
        <v>2824313.65</v>
      </c>
      <c r="I4753" s="30" t="s">
        <v>39</v>
      </c>
      <c r="J4753" s="30"/>
      <c r="K4753" s="30"/>
      <c r="L4753" s="30">
        <v>202602</v>
      </c>
      <c r="M4753" s="30"/>
      <c r="N4753" s="30">
        <v>202601</v>
      </c>
      <c r="O4753" s="30"/>
      <c r="P4753" s="30"/>
    </row>
    <row r="4754" s="35" customFormat="1" customHeight="1" spans="1:16">
      <c r="A4754" s="30"/>
      <c r="B4754" s="38">
        <v>46081</v>
      </c>
      <c r="C4754" s="69" t="s">
        <v>18</v>
      </c>
      <c r="D4754" s="30" t="s">
        <v>33</v>
      </c>
      <c r="E4754" s="39" t="s">
        <v>1129</v>
      </c>
      <c r="F4754" s="56">
        <v>10460.24</v>
      </c>
      <c r="G4754" s="56"/>
      <c r="H4754" s="32">
        <v>2834773.89</v>
      </c>
      <c r="I4754" s="30" t="s">
        <v>267</v>
      </c>
      <c r="J4754" s="30"/>
      <c r="K4754" s="30"/>
      <c r="L4754" s="30">
        <v>202602</v>
      </c>
      <c r="M4754" s="30"/>
      <c r="N4754" s="30">
        <v>202602</v>
      </c>
      <c r="O4754" s="30"/>
      <c r="P4754" s="30"/>
    </row>
    <row r="4755" s="35" customFormat="1" customHeight="1" spans="1:16">
      <c r="A4755" s="30"/>
      <c r="B4755" s="38">
        <v>46081</v>
      </c>
      <c r="C4755" s="69" t="s">
        <v>18</v>
      </c>
      <c r="D4755" s="30" t="s">
        <v>1125</v>
      </c>
      <c r="E4755" s="39" t="s">
        <v>1132</v>
      </c>
      <c r="F4755" s="56">
        <v>5399.31</v>
      </c>
      <c r="G4755" s="56"/>
      <c r="H4755" s="32">
        <v>2840173.2</v>
      </c>
      <c r="I4755" s="30" t="s">
        <v>117</v>
      </c>
      <c r="J4755" s="30"/>
      <c r="K4755" s="30"/>
      <c r="L4755" s="30">
        <v>202602</v>
      </c>
      <c r="M4755" s="30"/>
      <c r="N4755" s="30">
        <v>202602</v>
      </c>
      <c r="O4755" s="30"/>
      <c r="P4755" s="30"/>
    </row>
    <row r="4756" s="35" customFormat="1" customHeight="1" spans="1:16">
      <c r="A4756" s="30"/>
      <c r="B4756" s="38">
        <v>46081</v>
      </c>
      <c r="C4756" s="69" t="s">
        <v>18</v>
      </c>
      <c r="D4756" s="30" t="s">
        <v>1125</v>
      </c>
      <c r="E4756" s="39" t="s">
        <v>1132</v>
      </c>
      <c r="F4756" s="56">
        <v>13246.17</v>
      </c>
      <c r="G4756" s="56"/>
      <c r="H4756" s="32">
        <v>2853419.37</v>
      </c>
      <c r="I4756" s="30" t="s">
        <v>99</v>
      </c>
      <c r="J4756" s="30"/>
      <c r="K4756" s="30"/>
      <c r="L4756" s="30">
        <v>202602</v>
      </c>
      <c r="M4756" s="30"/>
      <c r="N4756" s="30">
        <v>202602</v>
      </c>
      <c r="O4756" s="30"/>
      <c r="P4756" s="30"/>
    </row>
    <row r="4757" s="35" customFormat="1" customHeight="1" spans="1:16">
      <c r="A4757" s="30"/>
      <c r="B4757" s="38">
        <v>46081</v>
      </c>
      <c r="C4757" s="69" t="s">
        <v>18</v>
      </c>
      <c r="D4757" s="30" t="s">
        <v>1125</v>
      </c>
      <c r="E4757" s="39" t="s">
        <v>1132</v>
      </c>
      <c r="F4757" s="56">
        <v>7425.17</v>
      </c>
      <c r="G4757" s="56"/>
      <c r="H4757" s="32">
        <v>2860844.54</v>
      </c>
      <c r="I4757" s="30" t="s">
        <v>64</v>
      </c>
      <c r="J4757" s="30"/>
      <c r="K4757" s="30"/>
      <c r="L4757" s="30">
        <v>202602</v>
      </c>
      <c r="M4757" s="30"/>
      <c r="N4757" s="30">
        <v>202602</v>
      </c>
      <c r="O4757" s="30"/>
      <c r="P4757" s="30"/>
    </row>
    <row r="4758" s="35" customFormat="1" customHeight="1" spans="1:16">
      <c r="A4758" s="30"/>
      <c r="B4758" s="38">
        <v>46081</v>
      </c>
      <c r="C4758" s="69" t="s">
        <v>18</v>
      </c>
      <c r="D4758" s="30" t="s">
        <v>1125</v>
      </c>
      <c r="E4758" s="39" t="s">
        <v>1132</v>
      </c>
      <c r="F4758" s="56">
        <v>10611.03</v>
      </c>
      <c r="G4758" s="56"/>
      <c r="H4758" s="32">
        <v>2871455.57</v>
      </c>
      <c r="I4758" s="30" t="s">
        <v>84</v>
      </c>
      <c r="J4758" s="30"/>
      <c r="K4758" s="30"/>
      <c r="L4758" s="30">
        <v>202602</v>
      </c>
      <c r="M4758" s="30"/>
      <c r="N4758" s="30">
        <v>202602</v>
      </c>
      <c r="O4758" s="30"/>
      <c r="P4758" s="30"/>
    </row>
    <row r="4759" s="35" customFormat="1" customHeight="1" spans="1:16">
      <c r="A4759" s="30"/>
      <c r="B4759" s="38">
        <v>46081</v>
      </c>
      <c r="C4759" s="69" t="s">
        <v>18</v>
      </c>
      <c r="D4759" s="30" t="s">
        <v>1125</v>
      </c>
      <c r="E4759" s="39" t="s">
        <v>1132</v>
      </c>
      <c r="F4759" s="56">
        <v>21847.66</v>
      </c>
      <c r="G4759" s="56"/>
      <c r="H4759" s="32">
        <v>2893303.23</v>
      </c>
      <c r="I4759" s="30" t="s">
        <v>66</v>
      </c>
      <c r="J4759" s="30"/>
      <c r="K4759" s="30"/>
      <c r="L4759" s="30">
        <v>202602</v>
      </c>
      <c r="M4759" s="30"/>
      <c r="N4759" s="30">
        <v>202602</v>
      </c>
      <c r="O4759" s="30"/>
      <c r="P4759" s="30"/>
    </row>
    <row r="4760" s="35" customFormat="1" customHeight="1" spans="1:16">
      <c r="A4760" s="30"/>
      <c r="B4760" s="38">
        <v>46081</v>
      </c>
      <c r="C4760" s="69" t="s">
        <v>18</v>
      </c>
      <c r="D4760" s="30" t="s">
        <v>1125</v>
      </c>
      <c r="E4760" s="39" t="s">
        <v>1132</v>
      </c>
      <c r="F4760" s="56">
        <v>6455.14</v>
      </c>
      <c r="G4760" s="56"/>
      <c r="H4760" s="32">
        <v>2899758.37</v>
      </c>
      <c r="I4760" s="30" t="s">
        <v>76</v>
      </c>
      <c r="J4760" s="30"/>
      <c r="K4760" s="30"/>
      <c r="L4760" s="30">
        <v>202602</v>
      </c>
      <c r="M4760" s="30"/>
      <c r="N4760" s="30">
        <v>202602</v>
      </c>
      <c r="O4760" s="30"/>
      <c r="P4760" s="30"/>
    </row>
    <row r="4761" s="35" customFormat="1" customHeight="1" spans="1:16">
      <c r="A4761" s="30"/>
      <c r="B4761" s="38">
        <v>46081</v>
      </c>
      <c r="C4761" s="69" t="s">
        <v>18</v>
      </c>
      <c r="D4761" s="30" t="s">
        <v>1125</v>
      </c>
      <c r="E4761" s="39" t="s">
        <v>1132</v>
      </c>
      <c r="F4761" s="56">
        <v>9287.68</v>
      </c>
      <c r="G4761" s="56"/>
      <c r="H4761" s="32">
        <v>2909046.05</v>
      </c>
      <c r="I4761" s="30" t="s">
        <v>74</v>
      </c>
      <c r="J4761" s="30"/>
      <c r="K4761" s="30"/>
      <c r="L4761" s="30">
        <v>202602</v>
      </c>
      <c r="M4761" s="30"/>
      <c r="N4761" s="30">
        <v>202602</v>
      </c>
      <c r="O4761" s="30"/>
      <c r="P4761" s="30"/>
    </row>
    <row r="4762" s="35" customFormat="1" customHeight="1" spans="1:16">
      <c r="A4762" s="30"/>
      <c r="B4762" s="38">
        <v>46081</v>
      </c>
      <c r="C4762" s="69" t="s">
        <v>18</v>
      </c>
      <c r="D4762" s="30" t="s">
        <v>1125</v>
      </c>
      <c r="E4762" s="39" t="s">
        <v>1132</v>
      </c>
      <c r="F4762" s="56">
        <v>22932.8</v>
      </c>
      <c r="G4762" s="56"/>
      <c r="H4762" s="32">
        <v>2931978.85</v>
      </c>
      <c r="I4762" s="30" t="s">
        <v>54</v>
      </c>
      <c r="J4762" s="30"/>
      <c r="K4762" s="30"/>
      <c r="L4762" s="30">
        <v>202602</v>
      </c>
      <c r="M4762" s="30"/>
      <c r="N4762" s="30">
        <v>202602</v>
      </c>
      <c r="O4762" s="30"/>
      <c r="P4762" s="30"/>
    </row>
    <row r="4763" s="35" customFormat="1" customHeight="1" spans="1:16">
      <c r="A4763" s="30"/>
      <c r="B4763" s="38">
        <v>46081</v>
      </c>
      <c r="C4763" s="69" t="s">
        <v>18</v>
      </c>
      <c r="D4763" s="30" t="s">
        <v>1125</v>
      </c>
      <c r="E4763" s="39" t="s">
        <v>1132</v>
      </c>
      <c r="F4763" s="56">
        <v>17676.56</v>
      </c>
      <c r="G4763" s="56"/>
      <c r="H4763" s="32">
        <v>2949655.41</v>
      </c>
      <c r="I4763" s="30" t="s">
        <v>52</v>
      </c>
      <c r="J4763" s="30"/>
      <c r="K4763" s="30"/>
      <c r="L4763" s="30">
        <v>202602</v>
      </c>
      <c r="M4763" s="30"/>
      <c r="N4763" s="30">
        <v>202602</v>
      </c>
      <c r="O4763" s="30"/>
      <c r="P4763" s="30"/>
    </row>
    <row r="4764" s="35" customFormat="1" customHeight="1" spans="1:16">
      <c r="A4764" s="30"/>
      <c r="B4764" s="38">
        <v>46081</v>
      </c>
      <c r="C4764" s="69" t="s">
        <v>18</v>
      </c>
      <c r="D4764" s="30" t="s">
        <v>1125</v>
      </c>
      <c r="E4764" s="39" t="s">
        <v>1132</v>
      </c>
      <c r="F4764" s="56">
        <v>15287.96</v>
      </c>
      <c r="G4764" s="56"/>
      <c r="H4764" s="32">
        <v>2964943.37</v>
      </c>
      <c r="I4764" s="30" t="s">
        <v>56</v>
      </c>
      <c r="J4764" s="30"/>
      <c r="K4764" s="30"/>
      <c r="L4764" s="30">
        <v>202602</v>
      </c>
      <c r="M4764" s="30"/>
      <c r="N4764" s="30">
        <v>202602</v>
      </c>
      <c r="O4764" s="30"/>
      <c r="P4764" s="30"/>
    </row>
    <row r="4765" s="35" customFormat="1" customHeight="1" spans="1:16">
      <c r="A4765" s="30"/>
      <c r="B4765" s="38">
        <v>46081</v>
      </c>
      <c r="C4765" s="69" t="s">
        <v>18</v>
      </c>
      <c r="D4765" s="30" t="s">
        <v>1125</v>
      </c>
      <c r="E4765" s="39" t="s">
        <v>1132</v>
      </c>
      <c r="F4765" s="56">
        <v>12605.62</v>
      </c>
      <c r="G4765" s="56"/>
      <c r="H4765" s="32">
        <v>2977548.99</v>
      </c>
      <c r="I4765" s="30" t="s">
        <v>58</v>
      </c>
      <c r="J4765" s="30"/>
      <c r="K4765" s="30"/>
      <c r="L4765" s="30">
        <v>202602</v>
      </c>
      <c r="M4765" s="30"/>
      <c r="N4765" s="30">
        <v>202602</v>
      </c>
      <c r="O4765" s="30"/>
      <c r="P4765" s="30"/>
    </row>
    <row r="4766" s="35" customFormat="1" customHeight="1" spans="1:16">
      <c r="A4766" s="30"/>
      <c r="B4766" s="38">
        <v>46081</v>
      </c>
      <c r="C4766" s="69" t="s">
        <v>18</v>
      </c>
      <c r="D4766" s="30" t="s">
        <v>1125</v>
      </c>
      <c r="E4766" s="39" t="s">
        <v>1132</v>
      </c>
      <c r="F4766" s="56">
        <v>6019.27</v>
      </c>
      <c r="G4766" s="56"/>
      <c r="H4766" s="32">
        <v>2983568.26</v>
      </c>
      <c r="I4766" s="30" t="s">
        <v>227</v>
      </c>
      <c r="J4766" s="30"/>
      <c r="K4766" s="30"/>
      <c r="L4766" s="30">
        <v>202602</v>
      </c>
      <c r="M4766" s="30"/>
      <c r="N4766" s="30">
        <v>202602</v>
      </c>
      <c r="O4766" s="30"/>
      <c r="P4766" s="30"/>
    </row>
    <row r="4767" s="35" customFormat="1" customHeight="1" spans="1:16">
      <c r="A4767" s="30"/>
      <c r="B4767" s="38">
        <v>46081</v>
      </c>
      <c r="C4767" s="69" t="s">
        <v>18</v>
      </c>
      <c r="D4767" s="30" t="s">
        <v>1125</v>
      </c>
      <c r="E4767" s="39" t="s">
        <v>1132</v>
      </c>
      <c r="F4767" s="56">
        <v>5031.49</v>
      </c>
      <c r="G4767" s="56"/>
      <c r="H4767" s="32">
        <v>2988599.75</v>
      </c>
      <c r="I4767" s="30" t="s">
        <v>205</v>
      </c>
      <c r="J4767" s="30"/>
      <c r="K4767" s="30"/>
      <c r="L4767" s="30">
        <v>202602</v>
      </c>
      <c r="M4767" s="30"/>
      <c r="N4767" s="30">
        <v>202602</v>
      </c>
      <c r="O4767" s="30"/>
      <c r="P4767" s="30"/>
    </row>
    <row r="4768" s="35" customFormat="1" customHeight="1" spans="1:16">
      <c r="A4768" s="30"/>
      <c r="B4768" s="38">
        <v>46081</v>
      </c>
      <c r="C4768" s="69" t="s">
        <v>18</v>
      </c>
      <c r="D4768" s="30" t="s">
        <v>1125</v>
      </c>
      <c r="E4768" s="39" t="s">
        <v>1132</v>
      </c>
      <c r="F4768" s="56">
        <v>4992.53</v>
      </c>
      <c r="G4768" s="56"/>
      <c r="H4768" s="32">
        <v>2993592.28</v>
      </c>
      <c r="I4768" s="30" t="s">
        <v>80</v>
      </c>
      <c r="J4768" s="30"/>
      <c r="K4768" s="30"/>
      <c r="L4768" s="30">
        <v>202602</v>
      </c>
      <c r="M4768" s="30"/>
      <c r="N4768" s="30">
        <v>202602</v>
      </c>
      <c r="O4768" s="30"/>
      <c r="P4768" s="30"/>
    </row>
    <row r="4769" s="35" customFormat="1" customHeight="1" spans="1:16">
      <c r="A4769" s="30"/>
      <c r="B4769" s="38">
        <v>46081</v>
      </c>
      <c r="C4769" s="69" t="s">
        <v>18</v>
      </c>
      <c r="D4769" s="30" t="s">
        <v>1125</v>
      </c>
      <c r="E4769" s="39" t="s">
        <v>1132</v>
      </c>
      <c r="F4769" s="56">
        <v>9221.37</v>
      </c>
      <c r="G4769" s="56"/>
      <c r="H4769" s="32">
        <v>3002813.65</v>
      </c>
      <c r="I4769" s="30" t="s">
        <v>78</v>
      </c>
      <c r="J4769" s="30"/>
      <c r="K4769" s="30"/>
      <c r="L4769" s="30">
        <v>202602</v>
      </c>
      <c r="M4769" s="30"/>
      <c r="N4769" s="30">
        <v>202602</v>
      </c>
      <c r="O4769" s="30"/>
      <c r="P4769" s="30"/>
    </row>
    <row r="4770" s="35" customFormat="1" customHeight="1" spans="1:16">
      <c r="A4770" s="30"/>
      <c r="B4770" s="38">
        <v>46081</v>
      </c>
      <c r="C4770" s="69" t="s">
        <v>18</v>
      </c>
      <c r="D4770" s="30" t="s">
        <v>1125</v>
      </c>
      <c r="E4770" s="39" t="s">
        <v>1132</v>
      </c>
      <c r="F4770" s="56">
        <v>1111.94</v>
      </c>
      <c r="G4770" s="56"/>
      <c r="H4770" s="32">
        <v>3003925.59</v>
      </c>
      <c r="I4770" s="30" t="s">
        <v>91</v>
      </c>
      <c r="J4770" s="30"/>
      <c r="K4770" s="30"/>
      <c r="L4770" s="30">
        <v>202602</v>
      </c>
      <c r="M4770" s="30"/>
      <c r="N4770" s="30">
        <v>202602</v>
      </c>
      <c r="O4770" s="30"/>
      <c r="P4770" s="30"/>
    </row>
    <row r="4771" s="35" customFormat="1" customHeight="1" spans="1:16">
      <c r="A4771" s="30"/>
      <c r="B4771" s="38">
        <v>46081</v>
      </c>
      <c r="C4771" s="69" t="s">
        <v>18</v>
      </c>
      <c r="D4771" s="30" t="s">
        <v>1125</v>
      </c>
      <c r="E4771" s="39" t="s">
        <v>1132</v>
      </c>
      <c r="F4771" s="56">
        <v>26945.71</v>
      </c>
      <c r="G4771" s="56"/>
      <c r="H4771" s="32">
        <v>3030871.3</v>
      </c>
      <c r="I4771" s="30" t="s">
        <v>43</v>
      </c>
      <c r="J4771" s="30"/>
      <c r="K4771" s="30"/>
      <c r="L4771" s="30">
        <v>202602</v>
      </c>
      <c r="M4771" s="30"/>
      <c r="N4771" s="30">
        <v>202602</v>
      </c>
      <c r="O4771" s="30"/>
      <c r="P4771" s="30"/>
    </row>
    <row r="4772" s="35" customFormat="1" customHeight="1" spans="1:16">
      <c r="A4772" s="30"/>
      <c r="B4772" s="38">
        <v>46081</v>
      </c>
      <c r="C4772" s="69" t="s">
        <v>18</v>
      </c>
      <c r="D4772" s="30" t="s">
        <v>1125</v>
      </c>
      <c r="E4772" s="39" t="s">
        <v>1132</v>
      </c>
      <c r="F4772" s="56">
        <v>5008.43</v>
      </c>
      <c r="G4772" s="56"/>
      <c r="H4772" s="32">
        <v>3035879.73</v>
      </c>
      <c r="I4772" s="30" t="s">
        <v>101</v>
      </c>
      <c r="J4772" s="30"/>
      <c r="K4772" s="30"/>
      <c r="L4772" s="30">
        <v>202602</v>
      </c>
      <c r="M4772" s="30"/>
      <c r="N4772" s="30">
        <v>202602</v>
      </c>
      <c r="O4772" s="30"/>
      <c r="P4772" s="30"/>
    </row>
    <row r="4773" s="35" customFormat="1" customHeight="1" spans="1:16">
      <c r="A4773" s="30"/>
      <c r="B4773" s="38">
        <v>46081</v>
      </c>
      <c r="C4773" s="69" t="s">
        <v>18</v>
      </c>
      <c r="D4773" s="30" t="s">
        <v>1125</v>
      </c>
      <c r="E4773" s="39" t="s">
        <v>1132</v>
      </c>
      <c r="F4773" s="56">
        <v>5965.87</v>
      </c>
      <c r="G4773" s="56"/>
      <c r="H4773" s="32">
        <v>3041845.6</v>
      </c>
      <c r="I4773" s="30" t="s">
        <v>97</v>
      </c>
      <c r="J4773" s="30"/>
      <c r="K4773" s="30"/>
      <c r="L4773" s="30">
        <v>202602</v>
      </c>
      <c r="M4773" s="30"/>
      <c r="N4773" s="30">
        <v>202602</v>
      </c>
      <c r="O4773" s="30"/>
      <c r="P4773" s="30"/>
    </row>
    <row r="4774" s="35" customFormat="1" customHeight="1" spans="1:16">
      <c r="A4774" s="30"/>
      <c r="B4774" s="38">
        <v>46081</v>
      </c>
      <c r="C4774" s="69" t="s">
        <v>18</v>
      </c>
      <c r="D4774" s="30" t="s">
        <v>1125</v>
      </c>
      <c r="E4774" s="39" t="s">
        <v>1132</v>
      </c>
      <c r="F4774" s="56">
        <v>8551.67</v>
      </c>
      <c r="G4774" s="56"/>
      <c r="H4774" s="32">
        <v>3050397.27</v>
      </c>
      <c r="I4774" s="30" t="s">
        <v>107</v>
      </c>
      <c r="J4774" s="30"/>
      <c r="K4774" s="30"/>
      <c r="L4774" s="30">
        <v>202602</v>
      </c>
      <c r="M4774" s="30"/>
      <c r="N4774" s="30">
        <v>202602</v>
      </c>
      <c r="O4774" s="30"/>
      <c r="P4774" s="30"/>
    </row>
    <row r="4775" s="35" customFormat="1" customHeight="1" spans="1:16">
      <c r="A4775" s="30"/>
      <c r="B4775" s="38">
        <v>46081</v>
      </c>
      <c r="C4775" s="69" t="s">
        <v>18</v>
      </c>
      <c r="D4775" s="30" t="s">
        <v>1125</v>
      </c>
      <c r="E4775" s="39" t="s">
        <v>1132</v>
      </c>
      <c r="F4775" s="56">
        <v>2400.81</v>
      </c>
      <c r="G4775" s="56"/>
      <c r="H4775" s="32">
        <v>3052798.08</v>
      </c>
      <c r="I4775" s="30" t="s">
        <v>109</v>
      </c>
      <c r="J4775" s="30"/>
      <c r="K4775" s="30"/>
      <c r="L4775" s="30">
        <v>202602</v>
      </c>
      <c r="M4775" s="30"/>
      <c r="N4775" s="30">
        <v>202602</v>
      </c>
      <c r="O4775" s="30"/>
      <c r="P4775" s="30"/>
    </row>
    <row r="4776" s="35" customFormat="1" customHeight="1" spans="1:16">
      <c r="A4776" s="30"/>
      <c r="B4776" s="38">
        <v>46081</v>
      </c>
      <c r="C4776" s="69" t="s">
        <v>18</v>
      </c>
      <c r="D4776" s="30" t="s">
        <v>1125</v>
      </c>
      <c r="E4776" s="39" t="s">
        <v>1132</v>
      </c>
      <c r="F4776" s="56">
        <v>1835.79</v>
      </c>
      <c r="G4776" s="56"/>
      <c r="H4776" s="32">
        <v>3054633.87000001</v>
      </c>
      <c r="I4776" s="30" t="s">
        <v>196</v>
      </c>
      <c r="J4776" s="30"/>
      <c r="K4776" s="30"/>
      <c r="L4776" s="30">
        <v>202602</v>
      </c>
      <c r="M4776" s="30"/>
      <c r="N4776" s="30">
        <v>202602</v>
      </c>
      <c r="O4776" s="30"/>
      <c r="P4776" s="30"/>
    </row>
    <row r="4777" s="35" customFormat="1" customHeight="1" spans="1:16">
      <c r="A4777" s="30"/>
      <c r="B4777" s="38">
        <v>46081</v>
      </c>
      <c r="C4777" s="69" t="s">
        <v>18</v>
      </c>
      <c r="D4777" s="30" t="s">
        <v>1125</v>
      </c>
      <c r="E4777" s="39" t="s">
        <v>1132</v>
      </c>
      <c r="F4777" s="56">
        <v>3780.78</v>
      </c>
      <c r="G4777" s="56"/>
      <c r="H4777" s="32">
        <v>3058414.65</v>
      </c>
      <c r="I4777" s="30" t="s">
        <v>235</v>
      </c>
      <c r="J4777" s="30"/>
      <c r="K4777" s="30"/>
      <c r="L4777" s="30">
        <v>202602</v>
      </c>
      <c r="M4777" s="30"/>
      <c r="N4777" s="30">
        <v>202602</v>
      </c>
      <c r="O4777" s="30"/>
      <c r="P4777" s="30"/>
    </row>
    <row r="4778" s="35" customFormat="1" customHeight="1" spans="1:16">
      <c r="A4778" s="30"/>
      <c r="B4778" s="38">
        <v>46081</v>
      </c>
      <c r="C4778" s="69" t="s">
        <v>18</v>
      </c>
      <c r="D4778" s="30" t="s">
        <v>1125</v>
      </c>
      <c r="E4778" s="39" t="s">
        <v>1132</v>
      </c>
      <c r="F4778" s="56">
        <v>781.22</v>
      </c>
      <c r="G4778" s="56"/>
      <c r="H4778" s="32">
        <v>3059195.87000001</v>
      </c>
      <c r="I4778" s="30" t="s">
        <v>213</v>
      </c>
      <c r="J4778" s="30"/>
      <c r="K4778" s="30"/>
      <c r="L4778" s="30">
        <v>202602</v>
      </c>
      <c r="M4778" s="30"/>
      <c r="N4778" s="30">
        <v>202602</v>
      </c>
      <c r="O4778" s="30"/>
      <c r="P4778" s="30"/>
    </row>
    <row r="4779" s="35" customFormat="1" customHeight="1" spans="1:16">
      <c r="A4779" s="30"/>
      <c r="B4779" s="38">
        <v>46081</v>
      </c>
      <c r="C4779" s="69" t="s">
        <v>18</v>
      </c>
      <c r="D4779" s="30" t="s">
        <v>1125</v>
      </c>
      <c r="E4779" s="39" t="s">
        <v>1132</v>
      </c>
      <c r="F4779" s="56">
        <v>2383.15</v>
      </c>
      <c r="G4779" s="56"/>
      <c r="H4779" s="32">
        <v>3061579.02</v>
      </c>
      <c r="I4779" s="30" t="s">
        <v>216</v>
      </c>
      <c r="J4779" s="30"/>
      <c r="K4779" s="30"/>
      <c r="L4779" s="30">
        <v>202602</v>
      </c>
      <c r="M4779" s="30"/>
      <c r="N4779" s="30">
        <v>202602</v>
      </c>
      <c r="O4779" s="30"/>
      <c r="P4779" s="30"/>
    </row>
    <row r="4780" s="35" customFormat="1" customHeight="1" spans="1:16">
      <c r="A4780" s="30"/>
      <c r="B4780" s="38">
        <v>46081</v>
      </c>
      <c r="C4780" s="69" t="s">
        <v>18</v>
      </c>
      <c r="D4780" s="30" t="s">
        <v>1125</v>
      </c>
      <c r="E4780" s="39" t="s">
        <v>1132</v>
      </c>
      <c r="F4780" s="56">
        <v>3936.49</v>
      </c>
      <c r="G4780" s="56"/>
      <c r="H4780" s="32">
        <v>3065515.51</v>
      </c>
      <c r="I4780" s="30" t="s">
        <v>221</v>
      </c>
      <c r="J4780" s="30"/>
      <c r="K4780" s="30"/>
      <c r="L4780" s="30">
        <v>202602</v>
      </c>
      <c r="M4780" s="30"/>
      <c r="N4780" s="30">
        <v>202602</v>
      </c>
      <c r="O4780" s="30"/>
      <c r="P4780" s="30"/>
    </row>
    <row r="4781" s="35" customFormat="1" customHeight="1" spans="1:16">
      <c r="A4781" s="30"/>
      <c r="B4781" s="38">
        <v>46081</v>
      </c>
      <c r="C4781" s="69" t="s">
        <v>18</v>
      </c>
      <c r="D4781" s="30" t="s">
        <v>1125</v>
      </c>
      <c r="E4781" s="39" t="s">
        <v>1132</v>
      </c>
      <c r="F4781" s="56">
        <v>6401.22</v>
      </c>
      <c r="G4781" s="56"/>
      <c r="H4781" s="32">
        <v>3071916.73</v>
      </c>
      <c r="I4781" s="30" t="s">
        <v>35</v>
      </c>
      <c r="J4781" s="30"/>
      <c r="K4781" s="30"/>
      <c r="L4781" s="30">
        <v>202602</v>
      </c>
      <c r="M4781" s="30"/>
      <c r="N4781" s="30">
        <v>202602</v>
      </c>
      <c r="O4781" s="30"/>
      <c r="P4781" s="30"/>
    </row>
    <row r="4782" s="35" customFormat="1" customHeight="1" spans="1:16">
      <c r="A4782" s="30"/>
      <c r="B4782" s="38">
        <v>46081</v>
      </c>
      <c r="C4782" s="69" t="s">
        <v>18</v>
      </c>
      <c r="D4782" s="30" t="s">
        <v>1125</v>
      </c>
      <c r="E4782" s="39" t="s">
        <v>1132</v>
      </c>
      <c r="F4782" s="56">
        <v>9069.03</v>
      </c>
      <c r="G4782" s="56"/>
      <c r="H4782" s="32">
        <v>3080985.76</v>
      </c>
      <c r="I4782" s="30" t="s">
        <v>60</v>
      </c>
      <c r="J4782" s="30"/>
      <c r="K4782" s="30"/>
      <c r="L4782" s="30">
        <v>202602</v>
      </c>
      <c r="M4782" s="30"/>
      <c r="N4782" s="30">
        <v>202602</v>
      </c>
      <c r="O4782" s="30"/>
      <c r="P4782" s="30"/>
    </row>
    <row r="4783" s="35" customFormat="1" customHeight="1" spans="1:16">
      <c r="A4783" s="30"/>
      <c r="B4783" s="38">
        <v>46081</v>
      </c>
      <c r="C4783" s="69" t="s">
        <v>18</v>
      </c>
      <c r="D4783" s="30" t="s">
        <v>1125</v>
      </c>
      <c r="E4783" s="39" t="s">
        <v>1132</v>
      </c>
      <c r="F4783" s="56">
        <v>7691.57</v>
      </c>
      <c r="G4783" s="56"/>
      <c r="H4783" s="32">
        <v>3088677.33</v>
      </c>
      <c r="I4783" s="30" t="s">
        <v>39</v>
      </c>
      <c r="J4783" s="30"/>
      <c r="K4783" s="30"/>
      <c r="L4783" s="30">
        <v>202602</v>
      </c>
      <c r="M4783" s="30"/>
      <c r="N4783" s="30">
        <v>202602</v>
      </c>
      <c r="O4783" s="30"/>
      <c r="P4783" s="30"/>
    </row>
    <row r="4784" s="35" customFormat="1" customHeight="1" spans="1:16">
      <c r="A4784" s="30"/>
      <c r="B4784" s="38">
        <v>46081</v>
      </c>
      <c r="C4784" s="69" t="s">
        <v>18</v>
      </c>
      <c r="D4784" s="30" t="s">
        <v>1125</v>
      </c>
      <c r="E4784" s="39" t="s">
        <v>1132</v>
      </c>
      <c r="F4784" s="56">
        <v>2509.06</v>
      </c>
      <c r="G4784" s="56"/>
      <c r="H4784" s="32">
        <v>3091186.39</v>
      </c>
      <c r="I4784" s="30" t="s">
        <v>191</v>
      </c>
      <c r="J4784" s="30"/>
      <c r="K4784" s="30"/>
      <c r="L4784" s="30">
        <v>202602</v>
      </c>
      <c r="M4784" s="30"/>
      <c r="N4784" s="30">
        <v>202602</v>
      </c>
      <c r="O4784" s="30"/>
      <c r="P4784" s="30"/>
    </row>
    <row r="4785" s="35" customFormat="1" customHeight="1" spans="1:16">
      <c r="A4785" s="30"/>
      <c r="B4785" s="38">
        <v>46081</v>
      </c>
      <c r="C4785" s="69" t="s">
        <v>18</v>
      </c>
      <c r="D4785" s="30" t="s">
        <v>1125</v>
      </c>
      <c r="E4785" s="39" t="s">
        <v>1132</v>
      </c>
      <c r="F4785" s="56">
        <v>6765.33</v>
      </c>
      <c r="G4785" s="56"/>
      <c r="H4785" s="32">
        <v>3097951.72</v>
      </c>
      <c r="I4785" s="30" t="s">
        <v>87</v>
      </c>
      <c r="J4785" s="30"/>
      <c r="K4785" s="30"/>
      <c r="L4785" s="30">
        <v>202602</v>
      </c>
      <c r="M4785" s="30"/>
      <c r="N4785" s="30">
        <v>202602</v>
      </c>
      <c r="O4785" s="30"/>
      <c r="P4785" s="30"/>
    </row>
    <row r="4786" s="35" customFormat="1" customHeight="1" spans="1:16">
      <c r="A4786" s="30"/>
      <c r="B4786" s="38">
        <v>46081</v>
      </c>
      <c r="C4786" s="69" t="s">
        <v>18</v>
      </c>
      <c r="D4786" s="30" t="s">
        <v>1125</v>
      </c>
      <c r="E4786" s="39" t="s">
        <v>1132</v>
      </c>
      <c r="F4786" s="56">
        <v>9828.17</v>
      </c>
      <c r="G4786" s="56"/>
      <c r="H4786" s="32">
        <v>3107779.89</v>
      </c>
      <c r="I4786" s="30" t="s">
        <v>41</v>
      </c>
      <c r="J4786" s="30"/>
      <c r="K4786" s="30"/>
      <c r="L4786" s="30">
        <v>202602</v>
      </c>
      <c r="M4786" s="30"/>
      <c r="N4786" s="30">
        <v>202602</v>
      </c>
      <c r="O4786" s="30"/>
      <c r="P4786" s="30"/>
    </row>
    <row r="4787" s="35" customFormat="1" customHeight="1" spans="1:16">
      <c r="A4787" s="30"/>
      <c r="B4787" s="38">
        <v>46081</v>
      </c>
      <c r="C4787" s="69" t="s">
        <v>18</v>
      </c>
      <c r="D4787" s="30" t="s">
        <v>1125</v>
      </c>
      <c r="E4787" s="39" t="s">
        <v>1132</v>
      </c>
      <c r="F4787" s="56">
        <v>287016.02</v>
      </c>
      <c r="G4787" s="56"/>
      <c r="H4787" s="32">
        <v>3394795.91</v>
      </c>
      <c r="I4787" s="30" t="s">
        <v>267</v>
      </c>
      <c r="J4787" s="30"/>
      <c r="K4787" s="30"/>
      <c r="L4787" s="30">
        <v>202602</v>
      </c>
      <c r="M4787" s="30"/>
      <c r="N4787" s="30">
        <v>202602</v>
      </c>
      <c r="O4787" s="30"/>
      <c r="P4787" s="30"/>
    </row>
    <row r="4788" s="35" customFormat="1" customHeight="1" spans="1:16">
      <c r="A4788" s="30"/>
      <c r="B4788" s="38">
        <v>46111</v>
      </c>
      <c r="C4788" s="69" t="s">
        <v>18</v>
      </c>
      <c r="D4788" s="30" t="s">
        <v>1125</v>
      </c>
      <c r="E4788" s="39" t="s">
        <v>1125</v>
      </c>
      <c r="F4788" s="56">
        <v>4275.83</v>
      </c>
      <c r="G4788" s="56"/>
      <c r="H4788" s="32">
        <v>3399071.74</v>
      </c>
      <c r="I4788" s="30" t="s">
        <v>117</v>
      </c>
      <c r="J4788" s="30"/>
      <c r="K4788" s="30"/>
      <c r="L4788" s="30">
        <v>202603</v>
      </c>
      <c r="M4788" s="30"/>
      <c r="N4788" s="30">
        <v>202603</v>
      </c>
      <c r="O4788" s="30"/>
      <c r="P4788" s="30"/>
    </row>
    <row r="4789" s="35" customFormat="1" customHeight="1" spans="1:16">
      <c r="A4789" s="30"/>
      <c r="B4789" s="38">
        <v>46111</v>
      </c>
      <c r="C4789" s="69" t="s">
        <v>18</v>
      </c>
      <c r="D4789" s="30" t="s">
        <v>1125</v>
      </c>
      <c r="E4789" s="39" t="s">
        <v>1125</v>
      </c>
      <c r="F4789" s="56">
        <v>8058.75</v>
      </c>
      <c r="G4789" s="56"/>
      <c r="H4789" s="32">
        <v>3407130.49</v>
      </c>
      <c r="I4789" s="30" t="s">
        <v>99</v>
      </c>
      <c r="J4789" s="30"/>
      <c r="K4789" s="30"/>
      <c r="L4789" s="30">
        <v>202603</v>
      </c>
      <c r="M4789" s="30"/>
      <c r="N4789" s="30">
        <v>202603</v>
      </c>
      <c r="O4789" s="30"/>
      <c r="P4789" s="30"/>
    </row>
    <row r="4790" s="35" customFormat="1" customHeight="1" spans="1:16">
      <c r="A4790" s="30"/>
      <c r="B4790" s="38">
        <v>46111</v>
      </c>
      <c r="C4790" s="69" t="s">
        <v>18</v>
      </c>
      <c r="D4790" s="30" t="s">
        <v>1125</v>
      </c>
      <c r="E4790" s="39" t="s">
        <v>1125</v>
      </c>
      <c r="F4790" s="56">
        <v>4146.44</v>
      </c>
      <c r="G4790" s="56"/>
      <c r="H4790" s="32">
        <v>3411276.93</v>
      </c>
      <c r="I4790" s="30" t="s">
        <v>64</v>
      </c>
      <c r="J4790" s="30"/>
      <c r="K4790" s="30"/>
      <c r="L4790" s="30">
        <v>202603</v>
      </c>
      <c r="M4790" s="30"/>
      <c r="N4790" s="30">
        <v>202603</v>
      </c>
      <c r="O4790" s="30"/>
      <c r="P4790" s="30"/>
    </row>
    <row r="4791" s="35" customFormat="1" customHeight="1" spans="1:16">
      <c r="A4791" s="30"/>
      <c r="B4791" s="38">
        <v>46111</v>
      </c>
      <c r="C4791" s="69" t="s">
        <v>18</v>
      </c>
      <c r="D4791" s="30" t="s">
        <v>1125</v>
      </c>
      <c r="E4791" s="39" t="s">
        <v>1125</v>
      </c>
      <c r="F4791" s="56">
        <v>7588.78</v>
      </c>
      <c r="G4791" s="56"/>
      <c r="H4791" s="32">
        <v>3418865.71000001</v>
      </c>
      <c r="I4791" s="30" t="s">
        <v>84</v>
      </c>
      <c r="J4791" s="30"/>
      <c r="K4791" s="30"/>
      <c r="L4791" s="30">
        <v>202603</v>
      </c>
      <c r="M4791" s="30"/>
      <c r="N4791" s="30">
        <v>202603</v>
      </c>
      <c r="O4791" s="30"/>
      <c r="P4791" s="30"/>
    </row>
    <row r="4792" s="35" customFormat="1" customHeight="1" spans="1:16">
      <c r="A4792" s="30"/>
      <c r="B4792" s="38">
        <v>46111</v>
      </c>
      <c r="C4792" s="69" t="s">
        <v>18</v>
      </c>
      <c r="D4792" s="30" t="s">
        <v>33</v>
      </c>
      <c r="E4792" s="39" t="s">
        <v>978</v>
      </c>
      <c r="F4792" s="56">
        <v>150000</v>
      </c>
      <c r="G4792" s="56"/>
      <c r="H4792" s="32">
        <v>3568865.71000001</v>
      </c>
      <c r="I4792" s="30"/>
      <c r="J4792" s="30"/>
      <c r="K4792" s="30"/>
      <c r="L4792" s="30">
        <v>202603</v>
      </c>
      <c r="M4792" s="30"/>
      <c r="N4792" s="30">
        <v>202603</v>
      </c>
      <c r="O4792" s="30"/>
      <c r="P4792" s="30"/>
    </row>
    <row r="4793" s="35" customFormat="1" customHeight="1" spans="1:16">
      <c r="A4793" s="30"/>
      <c r="B4793" s="96">
        <v>46045</v>
      </c>
      <c r="C4793" s="69" t="s">
        <v>18</v>
      </c>
      <c r="D4793" s="30" t="s">
        <v>33</v>
      </c>
      <c r="E4793" s="39" t="s">
        <v>956</v>
      </c>
      <c r="F4793" s="56"/>
      <c r="G4793" s="56">
        <v>8647.5</v>
      </c>
      <c r="H4793" s="32">
        <v>3560218.21000001</v>
      </c>
      <c r="I4793" s="30" t="s">
        <v>72</v>
      </c>
      <c r="J4793" s="30"/>
      <c r="K4793" s="30"/>
      <c r="L4793" s="30">
        <v>202603</v>
      </c>
      <c r="M4793" s="30"/>
      <c r="N4793" s="30">
        <v>202601</v>
      </c>
      <c r="O4793" s="30"/>
      <c r="P4793" s="30"/>
    </row>
    <row r="4794" s="35" customFormat="1" customHeight="1" spans="1:16">
      <c r="A4794" s="30"/>
      <c r="B4794" s="96">
        <v>46045</v>
      </c>
      <c r="C4794" s="69" t="s">
        <v>18</v>
      </c>
      <c r="D4794" s="30" t="s">
        <v>33</v>
      </c>
      <c r="E4794" s="39" t="s">
        <v>956</v>
      </c>
      <c r="F4794" s="56"/>
      <c r="G4794" s="56">
        <v>7978.2</v>
      </c>
      <c r="H4794" s="32">
        <v>3552240.01</v>
      </c>
      <c r="I4794" s="30" t="s">
        <v>72</v>
      </c>
      <c r="J4794" s="30"/>
      <c r="K4794" s="30"/>
      <c r="L4794" s="30">
        <v>202603</v>
      </c>
      <c r="M4794" s="30"/>
      <c r="N4794" s="30">
        <v>202601</v>
      </c>
      <c r="O4794" s="30"/>
      <c r="P4794" s="30"/>
    </row>
    <row r="4795" s="35" customFormat="1" customHeight="1" spans="1:16">
      <c r="A4795" s="30"/>
      <c r="B4795" s="96">
        <v>46048</v>
      </c>
      <c r="C4795" s="69" t="s">
        <v>18</v>
      </c>
      <c r="D4795" s="30" t="s">
        <v>33</v>
      </c>
      <c r="E4795" s="39" t="s">
        <v>956</v>
      </c>
      <c r="F4795" s="56"/>
      <c r="G4795" s="56">
        <v>6583</v>
      </c>
      <c r="H4795" s="32">
        <v>3545657.01</v>
      </c>
      <c r="I4795" s="30" t="s">
        <v>72</v>
      </c>
      <c r="J4795" s="30"/>
      <c r="K4795" s="30"/>
      <c r="L4795" s="30">
        <v>202603</v>
      </c>
      <c r="M4795" s="30"/>
      <c r="N4795" s="30">
        <v>202601</v>
      </c>
      <c r="O4795" s="30"/>
      <c r="P4795" s="30"/>
    </row>
    <row r="4796" s="35" customFormat="1" customHeight="1" spans="1:16">
      <c r="A4796" s="30"/>
      <c r="B4796" s="38">
        <v>46048</v>
      </c>
      <c r="C4796" s="69" t="s">
        <v>18</v>
      </c>
      <c r="D4796" s="30" t="s">
        <v>33</v>
      </c>
      <c r="E4796" s="39" t="s">
        <v>1133</v>
      </c>
      <c r="F4796" s="56"/>
      <c r="G4796" s="56">
        <v>1136.02</v>
      </c>
      <c r="H4796" s="32">
        <v>3544520.99</v>
      </c>
      <c r="I4796" s="30" t="s">
        <v>72</v>
      </c>
      <c r="J4796" s="30"/>
      <c r="K4796" s="30"/>
      <c r="L4796" s="30">
        <v>202603</v>
      </c>
      <c r="M4796" s="30"/>
      <c r="N4796" s="30">
        <v>202601</v>
      </c>
      <c r="O4796" s="30"/>
      <c r="P4796" s="30"/>
    </row>
    <row r="4797" s="35" customFormat="1" customHeight="1" spans="1:16">
      <c r="A4797" s="30"/>
      <c r="B4797" s="38">
        <v>46048</v>
      </c>
      <c r="C4797" s="69" t="s">
        <v>18</v>
      </c>
      <c r="D4797" s="30" t="s">
        <v>33</v>
      </c>
      <c r="E4797" s="39" t="s">
        <v>951</v>
      </c>
      <c r="F4797" s="56"/>
      <c r="G4797" s="95">
        <v>856</v>
      </c>
      <c r="H4797" s="32">
        <v>3543664.99</v>
      </c>
      <c r="I4797" s="30" t="s">
        <v>72</v>
      </c>
      <c r="J4797" s="30"/>
      <c r="K4797" s="30"/>
      <c r="L4797" s="30">
        <v>202603</v>
      </c>
      <c r="M4797" s="30"/>
      <c r="N4797" s="30">
        <v>202601</v>
      </c>
      <c r="O4797" s="30"/>
      <c r="P4797" s="30"/>
    </row>
    <row r="4798" s="35" customFormat="1" customHeight="1" spans="1:16">
      <c r="A4798" s="30"/>
      <c r="B4798" s="38">
        <v>46048</v>
      </c>
      <c r="C4798" s="69" t="s">
        <v>18</v>
      </c>
      <c r="D4798" s="30" t="s">
        <v>33</v>
      </c>
      <c r="E4798" s="39" t="s">
        <v>1102</v>
      </c>
      <c r="F4798" s="56"/>
      <c r="G4798" s="95">
        <v>5400</v>
      </c>
      <c r="H4798" s="32">
        <v>3538264.99</v>
      </c>
      <c r="I4798" s="30" t="s">
        <v>72</v>
      </c>
      <c r="J4798" s="30"/>
      <c r="K4798" s="30"/>
      <c r="L4798" s="30">
        <v>202603</v>
      </c>
      <c r="M4798" s="30"/>
      <c r="N4798" s="30">
        <v>202601</v>
      </c>
      <c r="O4798" s="30"/>
      <c r="P4798" s="30"/>
    </row>
    <row r="4799" s="35" customFormat="1" customHeight="1" spans="1:16">
      <c r="A4799" s="30"/>
      <c r="B4799" s="38">
        <v>46052</v>
      </c>
      <c r="C4799" s="69" t="s">
        <v>18</v>
      </c>
      <c r="D4799" s="30" t="s">
        <v>1125</v>
      </c>
      <c r="E4799" s="39" t="s">
        <v>962</v>
      </c>
      <c r="F4799" s="56">
        <v>1852.75</v>
      </c>
      <c r="G4799" s="56"/>
      <c r="H4799" s="32">
        <v>3540117.74</v>
      </c>
      <c r="I4799" s="30" t="s">
        <v>267</v>
      </c>
      <c r="J4799" s="30"/>
      <c r="K4799" s="30"/>
      <c r="L4799" s="30">
        <v>202603</v>
      </c>
      <c r="M4799" s="30"/>
      <c r="N4799" s="30">
        <v>202601</v>
      </c>
      <c r="O4799" s="30"/>
      <c r="P4799" s="30"/>
    </row>
    <row r="4800" s="35" customFormat="1" customHeight="1" spans="1:16">
      <c r="A4800" s="30"/>
      <c r="B4800" s="38">
        <v>46049</v>
      </c>
      <c r="C4800" s="69" t="s">
        <v>18</v>
      </c>
      <c r="D4800" s="30" t="s">
        <v>33</v>
      </c>
      <c r="E4800" s="39" t="s">
        <v>963</v>
      </c>
      <c r="F4800" s="56"/>
      <c r="G4800" s="56">
        <v>996</v>
      </c>
      <c r="H4800" s="32">
        <v>3539121.74</v>
      </c>
      <c r="I4800" s="30" t="s">
        <v>72</v>
      </c>
      <c r="J4800" s="30"/>
      <c r="K4800" s="30"/>
      <c r="L4800" s="30">
        <v>202603</v>
      </c>
      <c r="M4800" s="30"/>
      <c r="N4800" s="30">
        <v>202601</v>
      </c>
      <c r="O4800" s="30"/>
      <c r="P4800" s="30"/>
    </row>
    <row r="4801" s="35" customFormat="1" customHeight="1" spans="1:16">
      <c r="A4801" s="30"/>
      <c r="B4801" s="38">
        <v>46052</v>
      </c>
      <c r="C4801" s="69" t="s">
        <v>18</v>
      </c>
      <c r="D4801" s="30" t="s">
        <v>33</v>
      </c>
      <c r="E4801" s="39" t="s">
        <v>951</v>
      </c>
      <c r="F4801" s="56"/>
      <c r="G4801" s="95">
        <v>5360.68</v>
      </c>
      <c r="H4801" s="32">
        <v>3533761.06</v>
      </c>
      <c r="I4801" s="30" t="s">
        <v>72</v>
      </c>
      <c r="J4801" s="30"/>
      <c r="K4801" s="30"/>
      <c r="L4801" s="30">
        <v>202603</v>
      </c>
      <c r="M4801" s="30"/>
      <c r="N4801" s="30">
        <v>202601</v>
      </c>
      <c r="O4801" s="30"/>
      <c r="P4801" s="30"/>
    </row>
    <row r="4802" s="35" customFormat="1" customHeight="1" spans="1:16">
      <c r="A4802" s="30"/>
      <c r="B4802" s="38">
        <v>46052</v>
      </c>
      <c r="C4802" s="69" t="s">
        <v>18</v>
      </c>
      <c r="D4802" s="30" t="s">
        <v>33</v>
      </c>
      <c r="E4802" s="39" t="s">
        <v>1134</v>
      </c>
      <c r="F4802" s="56"/>
      <c r="G4802" s="95">
        <v>2640</v>
      </c>
      <c r="H4802" s="32">
        <v>3531121.06</v>
      </c>
      <c r="I4802" s="30" t="s">
        <v>72</v>
      </c>
      <c r="J4802" s="30"/>
      <c r="K4802" s="30"/>
      <c r="L4802" s="30">
        <v>202603</v>
      </c>
      <c r="M4802" s="30"/>
      <c r="N4802" s="30">
        <v>202601</v>
      </c>
      <c r="O4802" s="30"/>
      <c r="P4802" s="30"/>
    </row>
    <row r="4803" s="35" customFormat="1" customHeight="1" spans="1:16">
      <c r="A4803" s="30"/>
      <c r="B4803" s="38">
        <v>46052</v>
      </c>
      <c r="C4803" s="69" t="s">
        <v>18</v>
      </c>
      <c r="D4803" s="30" t="s">
        <v>33</v>
      </c>
      <c r="E4803" s="30" t="s">
        <v>1135</v>
      </c>
      <c r="F4803" s="56"/>
      <c r="G4803" s="95">
        <v>2484</v>
      </c>
      <c r="H4803" s="32">
        <v>3528637.06</v>
      </c>
      <c r="I4803" s="30" t="s">
        <v>72</v>
      </c>
      <c r="J4803" s="30"/>
      <c r="K4803" s="30"/>
      <c r="L4803" s="30">
        <v>202603</v>
      </c>
      <c r="M4803" s="30"/>
      <c r="N4803" s="30">
        <v>202601</v>
      </c>
      <c r="O4803" s="30"/>
      <c r="P4803" s="30"/>
    </row>
    <row r="4804" s="35" customFormat="1" customHeight="1" spans="1:16">
      <c r="A4804" s="30"/>
      <c r="B4804" s="38">
        <v>46052</v>
      </c>
      <c r="C4804" s="69" t="s">
        <v>18</v>
      </c>
      <c r="D4804" s="30" t="s">
        <v>33</v>
      </c>
      <c r="E4804" s="30" t="s">
        <v>1136</v>
      </c>
      <c r="F4804" s="56"/>
      <c r="G4804" s="95">
        <v>86565.85</v>
      </c>
      <c r="H4804" s="32">
        <v>3442071.21</v>
      </c>
      <c r="I4804" s="30" t="s">
        <v>72</v>
      </c>
      <c r="J4804" s="30"/>
      <c r="K4804" s="30"/>
      <c r="L4804" s="30">
        <v>202603</v>
      </c>
      <c r="M4804" s="30"/>
      <c r="N4804" s="30">
        <v>202601</v>
      </c>
      <c r="O4804" s="30"/>
      <c r="P4804" s="30"/>
    </row>
    <row r="4805" s="35" customFormat="1" customHeight="1" spans="1:16">
      <c r="A4805" s="30"/>
      <c r="B4805" s="38">
        <v>46052</v>
      </c>
      <c r="C4805" s="69" t="s">
        <v>18</v>
      </c>
      <c r="D4805" s="30" t="s">
        <v>33</v>
      </c>
      <c r="E4805" s="30" t="s">
        <v>1137</v>
      </c>
      <c r="F4805" s="56"/>
      <c r="G4805" s="95">
        <v>25756</v>
      </c>
      <c r="H4805" s="32">
        <v>3416315.21</v>
      </c>
      <c r="I4805" s="30" t="s">
        <v>72</v>
      </c>
      <c r="J4805" s="30"/>
      <c r="K4805" s="30"/>
      <c r="L4805" s="30">
        <v>202603</v>
      </c>
      <c r="M4805" s="30"/>
      <c r="N4805" s="30">
        <v>202601</v>
      </c>
      <c r="O4805" s="30"/>
      <c r="P4805" s="30"/>
    </row>
    <row r="4806" s="35" customFormat="1" customHeight="1" spans="1:16">
      <c r="A4806" s="30"/>
      <c r="B4806" s="38">
        <v>46052</v>
      </c>
      <c r="C4806" s="69" t="s">
        <v>18</v>
      </c>
      <c r="D4806" s="30" t="s">
        <v>33</v>
      </c>
      <c r="E4806" s="30" t="s">
        <v>1138</v>
      </c>
      <c r="F4806" s="56"/>
      <c r="G4806" s="95">
        <v>12418.24</v>
      </c>
      <c r="H4806" s="32">
        <v>3403896.97</v>
      </c>
      <c r="I4806" s="30" t="s">
        <v>72</v>
      </c>
      <c r="J4806" s="30"/>
      <c r="K4806" s="30"/>
      <c r="L4806" s="30">
        <v>202603</v>
      </c>
      <c r="M4806" s="30"/>
      <c r="N4806" s="30">
        <v>202601</v>
      </c>
      <c r="O4806" s="30"/>
      <c r="P4806" s="30"/>
    </row>
    <row r="4807" s="35" customFormat="1" customHeight="1" spans="1:16">
      <c r="A4807" s="30"/>
      <c r="B4807" s="38">
        <v>46052</v>
      </c>
      <c r="C4807" s="69" t="s">
        <v>18</v>
      </c>
      <c r="D4807" s="30" t="s">
        <v>33</v>
      </c>
      <c r="E4807" s="30" t="s">
        <v>1040</v>
      </c>
      <c r="F4807" s="56"/>
      <c r="G4807" s="95">
        <v>32880</v>
      </c>
      <c r="H4807" s="32">
        <v>3371016.97</v>
      </c>
      <c r="I4807" s="30" t="s">
        <v>72</v>
      </c>
      <c r="J4807" s="30"/>
      <c r="K4807" s="30"/>
      <c r="L4807" s="30">
        <v>202603</v>
      </c>
      <c r="M4807" s="30"/>
      <c r="N4807" s="30">
        <v>202601</v>
      </c>
      <c r="O4807" s="30"/>
      <c r="P4807" s="30"/>
    </row>
    <row r="4808" s="35" customFormat="1" customHeight="1" spans="1:16">
      <c r="A4808" s="30"/>
      <c r="B4808" s="38">
        <v>46052</v>
      </c>
      <c r="C4808" s="69" t="s">
        <v>18</v>
      </c>
      <c r="D4808" s="30" t="s">
        <v>33</v>
      </c>
      <c r="E4808" s="30" t="s">
        <v>1136</v>
      </c>
      <c r="F4808" s="56"/>
      <c r="G4808" s="56">
        <v>490</v>
      </c>
      <c r="H4808" s="32">
        <v>3370526.97</v>
      </c>
      <c r="I4808" s="30" t="s">
        <v>72</v>
      </c>
      <c r="J4808" s="30"/>
      <c r="K4808" s="30"/>
      <c r="L4808" s="30">
        <v>202603</v>
      </c>
      <c r="M4808" s="30"/>
      <c r="N4808" s="30">
        <v>202601</v>
      </c>
      <c r="O4808" s="30"/>
      <c r="P4808" s="30"/>
    </row>
    <row r="4809" s="35" customFormat="1" customHeight="1" spans="1:16">
      <c r="A4809" s="30"/>
      <c r="B4809" s="38">
        <v>46052</v>
      </c>
      <c r="C4809" s="69" t="s">
        <v>18</v>
      </c>
      <c r="D4809" s="30" t="s">
        <v>33</v>
      </c>
      <c r="E4809" s="39" t="s">
        <v>1139</v>
      </c>
      <c r="F4809" s="56"/>
      <c r="G4809" s="56">
        <v>86000</v>
      </c>
      <c r="H4809" s="32">
        <v>3284526.97</v>
      </c>
      <c r="I4809" s="30" t="s">
        <v>72</v>
      </c>
      <c r="J4809" s="30"/>
      <c r="K4809" s="30"/>
      <c r="L4809" s="30">
        <v>202603</v>
      </c>
      <c r="M4809" s="30"/>
      <c r="N4809" s="30">
        <v>202601</v>
      </c>
      <c r="O4809" s="30"/>
      <c r="P4809" s="30"/>
    </row>
    <row r="4810" s="35" customFormat="1" customHeight="1" spans="1:16">
      <c r="A4810" s="30"/>
      <c r="B4810" s="96">
        <v>46052</v>
      </c>
      <c r="C4810" s="69" t="s">
        <v>18</v>
      </c>
      <c r="D4810" s="30" t="s">
        <v>33</v>
      </c>
      <c r="E4810" s="39" t="s">
        <v>1140</v>
      </c>
      <c r="F4810" s="56"/>
      <c r="G4810" s="56">
        <v>1000</v>
      </c>
      <c r="H4810" s="32">
        <v>3283526.97</v>
      </c>
      <c r="I4810" s="30" t="s">
        <v>72</v>
      </c>
      <c r="J4810" s="30"/>
      <c r="K4810" s="30"/>
      <c r="L4810" s="30">
        <v>202603</v>
      </c>
      <c r="M4810" s="30"/>
      <c r="N4810" s="30">
        <v>202601</v>
      </c>
      <c r="O4810" s="30"/>
      <c r="P4810" s="30"/>
    </row>
    <row r="4811" s="35" customFormat="1" customHeight="1" spans="1:16">
      <c r="A4811" s="30"/>
      <c r="B4811" s="38">
        <v>46055</v>
      </c>
      <c r="C4811" s="69" t="s">
        <v>18</v>
      </c>
      <c r="D4811" s="30" t="s">
        <v>33</v>
      </c>
      <c r="E4811" s="39" t="s">
        <v>954</v>
      </c>
      <c r="F4811" s="56"/>
      <c r="G4811" s="56">
        <v>1405.4</v>
      </c>
      <c r="H4811" s="32">
        <v>3282121.57</v>
      </c>
      <c r="I4811" s="30" t="s">
        <v>72</v>
      </c>
      <c r="J4811" s="30"/>
      <c r="K4811" s="30"/>
      <c r="L4811" s="30">
        <v>202603</v>
      </c>
      <c r="M4811" s="30"/>
      <c r="N4811" s="30">
        <v>202602</v>
      </c>
      <c r="O4811" s="30"/>
      <c r="P4811" s="30"/>
    </row>
    <row r="4812" s="35" customFormat="1" customHeight="1" spans="1:16">
      <c r="A4812" s="30"/>
      <c r="B4812" s="38">
        <v>46055</v>
      </c>
      <c r="C4812" s="69" t="s">
        <v>18</v>
      </c>
      <c r="D4812" s="30" t="s">
        <v>33</v>
      </c>
      <c r="E4812" s="39" t="s">
        <v>954</v>
      </c>
      <c r="F4812" s="56"/>
      <c r="G4812" s="56">
        <v>7764.8</v>
      </c>
      <c r="H4812" s="32">
        <v>3274356.77</v>
      </c>
      <c r="I4812" s="30" t="s">
        <v>72</v>
      </c>
      <c r="J4812" s="30"/>
      <c r="K4812" s="30"/>
      <c r="L4812" s="30">
        <v>202603</v>
      </c>
      <c r="M4812" s="30"/>
      <c r="N4812" s="30">
        <v>202602</v>
      </c>
      <c r="O4812" s="30"/>
      <c r="P4812" s="30"/>
    </row>
    <row r="4813" s="35" customFormat="1" customHeight="1" spans="1:16">
      <c r="A4813" s="30"/>
      <c r="B4813" s="38">
        <v>46055</v>
      </c>
      <c r="C4813" s="69" t="s">
        <v>18</v>
      </c>
      <c r="D4813" s="30" t="s">
        <v>33</v>
      </c>
      <c r="E4813" s="39" t="s">
        <v>955</v>
      </c>
      <c r="F4813" s="56"/>
      <c r="G4813" s="56">
        <v>1329</v>
      </c>
      <c r="H4813" s="32">
        <v>3273027.77</v>
      </c>
      <c r="I4813" s="30" t="s">
        <v>72</v>
      </c>
      <c r="J4813" s="30"/>
      <c r="K4813" s="30"/>
      <c r="L4813" s="30">
        <v>202603</v>
      </c>
      <c r="M4813" s="30"/>
      <c r="N4813" s="30">
        <v>202602</v>
      </c>
      <c r="O4813" s="30"/>
      <c r="P4813" s="30"/>
    </row>
    <row r="4814" s="35" customFormat="1" customHeight="1" spans="1:16">
      <c r="A4814" s="30"/>
      <c r="B4814" s="38">
        <v>46055</v>
      </c>
      <c r="C4814" s="69" t="s">
        <v>18</v>
      </c>
      <c r="D4814" s="30" t="s">
        <v>33</v>
      </c>
      <c r="E4814" s="39" t="s">
        <v>1141</v>
      </c>
      <c r="F4814" s="56"/>
      <c r="G4814" s="56">
        <v>4648.14</v>
      </c>
      <c r="H4814" s="32">
        <v>3268379.63</v>
      </c>
      <c r="I4814" s="30" t="s">
        <v>72</v>
      </c>
      <c r="J4814" s="30"/>
      <c r="K4814" s="30"/>
      <c r="L4814" s="30">
        <v>202603</v>
      </c>
      <c r="M4814" s="30"/>
      <c r="N4814" s="30">
        <v>202602</v>
      </c>
      <c r="O4814" s="30"/>
      <c r="P4814" s="30"/>
    </row>
    <row r="4815" s="35" customFormat="1" customHeight="1" spans="1:16">
      <c r="A4815" s="30"/>
      <c r="B4815" s="38">
        <v>46055</v>
      </c>
      <c r="C4815" s="69" t="s">
        <v>18</v>
      </c>
      <c r="D4815" s="30" t="s">
        <v>33</v>
      </c>
      <c r="E4815" s="39" t="s">
        <v>1060</v>
      </c>
      <c r="F4815" s="56"/>
      <c r="G4815" s="56">
        <v>6065</v>
      </c>
      <c r="H4815" s="32">
        <v>3262314.63</v>
      </c>
      <c r="I4815" s="30" t="s">
        <v>72</v>
      </c>
      <c r="J4815" s="30"/>
      <c r="K4815" s="30"/>
      <c r="L4815" s="30">
        <v>202603</v>
      </c>
      <c r="M4815" s="30"/>
      <c r="N4815" s="30">
        <v>202602</v>
      </c>
      <c r="O4815" s="30"/>
      <c r="P4815" s="30"/>
    </row>
    <row r="4816" s="35" customFormat="1" customHeight="1" spans="1:16">
      <c r="A4816" s="30"/>
      <c r="B4816" s="38">
        <v>46055</v>
      </c>
      <c r="C4816" s="69" t="s">
        <v>18</v>
      </c>
      <c r="D4816" s="30" t="s">
        <v>33</v>
      </c>
      <c r="E4816" s="39" t="s">
        <v>967</v>
      </c>
      <c r="F4816" s="56"/>
      <c r="G4816" s="56">
        <v>1038.6</v>
      </c>
      <c r="H4816" s="32">
        <v>3261276.03</v>
      </c>
      <c r="I4816" s="30" t="s">
        <v>72</v>
      </c>
      <c r="J4816" s="30"/>
      <c r="K4816" s="30"/>
      <c r="L4816" s="30">
        <v>202603</v>
      </c>
      <c r="M4816" s="30"/>
      <c r="N4816" s="30">
        <v>202602</v>
      </c>
      <c r="O4816" s="30"/>
      <c r="P4816" s="30"/>
    </row>
    <row r="4817" s="35" customFormat="1" customHeight="1" spans="1:16">
      <c r="A4817" s="30"/>
      <c r="B4817" s="38">
        <v>46055</v>
      </c>
      <c r="C4817" s="69" t="s">
        <v>18</v>
      </c>
      <c r="D4817" s="30" t="s">
        <v>33</v>
      </c>
      <c r="E4817" s="39" t="s">
        <v>956</v>
      </c>
      <c r="F4817" s="56"/>
      <c r="G4817" s="56">
        <v>1634.38</v>
      </c>
      <c r="H4817" s="32">
        <v>3259641.65</v>
      </c>
      <c r="I4817" s="30" t="s">
        <v>72</v>
      </c>
      <c r="J4817" s="30"/>
      <c r="K4817" s="30"/>
      <c r="L4817" s="30">
        <v>202603</v>
      </c>
      <c r="M4817" s="30"/>
      <c r="N4817" s="30">
        <v>202602</v>
      </c>
      <c r="O4817" s="30"/>
      <c r="P4817" s="30"/>
    </row>
    <row r="4818" s="35" customFormat="1" customHeight="1" spans="1:16">
      <c r="A4818" s="30"/>
      <c r="B4818" s="38">
        <v>46055</v>
      </c>
      <c r="C4818" s="69" t="s">
        <v>18</v>
      </c>
      <c r="D4818" s="30" t="s">
        <v>33</v>
      </c>
      <c r="E4818" s="39" t="s">
        <v>952</v>
      </c>
      <c r="F4818" s="56"/>
      <c r="G4818" s="56">
        <v>5203</v>
      </c>
      <c r="H4818" s="32">
        <v>3254438.65</v>
      </c>
      <c r="I4818" s="30" t="s">
        <v>72</v>
      </c>
      <c r="J4818" s="30"/>
      <c r="K4818" s="30"/>
      <c r="L4818" s="30">
        <v>202603</v>
      </c>
      <c r="M4818" s="30"/>
      <c r="N4818" s="30">
        <v>202602</v>
      </c>
      <c r="O4818" s="30"/>
      <c r="P4818" s="30"/>
    </row>
    <row r="4819" s="35" customFormat="1" customHeight="1" spans="1:16">
      <c r="A4819" s="30"/>
      <c r="B4819" s="38">
        <v>46055</v>
      </c>
      <c r="C4819" s="69" t="s">
        <v>18</v>
      </c>
      <c r="D4819" s="30" t="s">
        <v>33</v>
      </c>
      <c r="E4819" s="39" t="s">
        <v>961</v>
      </c>
      <c r="F4819" s="56"/>
      <c r="G4819" s="56">
        <v>4230.02</v>
      </c>
      <c r="H4819" s="32">
        <v>3250208.63</v>
      </c>
      <c r="I4819" s="30" t="s">
        <v>72</v>
      </c>
      <c r="J4819" s="30"/>
      <c r="K4819" s="30"/>
      <c r="L4819" s="30">
        <v>202603</v>
      </c>
      <c r="M4819" s="30"/>
      <c r="N4819" s="30">
        <v>202602</v>
      </c>
      <c r="O4819" s="30"/>
      <c r="P4819" s="30"/>
    </row>
    <row r="4820" s="35" customFormat="1" customHeight="1" spans="1:16">
      <c r="A4820" s="30"/>
      <c r="B4820" s="38">
        <v>46057</v>
      </c>
      <c r="C4820" s="69" t="s">
        <v>18</v>
      </c>
      <c r="D4820" s="30" t="s">
        <v>33</v>
      </c>
      <c r="E4820" s="39" t="s">
        <v>951</v>
      </c>
      <c r="F4820" s="56"/>
      <c r="G4820" s="56">
        <v>1671.3</v>
      </c>
      <c r="H4820" s="32">
        <v>3248537.33</v>
      </c>
      <c r="I4820" s="30" t="s">
        <v>72</v>
      </c>
      <c r="J4820" s="30"/>
      <c r="K4820" s="30"/>
      <c r="L4820" s="30">
        <v>202603</v>
      </c>
      <c r="M4820" s="30"/>
      <c r="N4820" s="30">
        <v>202602</v>
      </c>
      <c r="O4820" s="30"/>
      <c r="P4820" s="30"/>
    </row>
    <row r="4821" s="35" customFormat="1" customHeight="1" spans="1:16">
      <c r="A4821" s="30"/>
      <c r="B4821" s="38">
        <v>46081</v>
      </c>
      <c r="C4821" s="69" t="s">
        <v>18</v>
      </c>
      <c r="D4821" s="30" t="s">
        <v>1125</v>
      </c>
      <c r="E4821" s="39" t="s">
        <v>962</v>
      </c>
      <c r="F4821" s="56">
        <v>1611.03</v>
      </c>
      <c r="G4821" s="56"/>
      <c r="H4821" s="32">
        <v>3250148.36</v>
      </c>
      <c r="I4821" s="30" t="s">
        <v>267</v>
      </c>
      <c r="J4821" s="30"/>
      <c r="K4821" s="30"/>
      <c r="L4821" s="30">
        <v>202603</v>
      </c>
      <c r="M4821" s="30"/>
      <c r="N4821" s="30">
        <v>202602</v>
      </c>
      <c r="O4821" s="30"/>
      <c r="P4821" s="30"/>
    </row>
    <row r="4822" s="35" customFormat="1" customHeight="1" spans="1:16">
      <c r="A4822" s="30"/>
      <c r="B4822" s="38">
        <v>46059</v>
      </c>
      <c r="C4822" s="69" t="s">
        <v>18</v>
      </c>
      <c r="D4822" s="30" t="s">
        <v>33</v>
      </c>
      <c r="E4822" s="39" t="s">
        <v>843</v>
      </c>
      <c r="F4822" s="56">
        <v>50000</v>
      </c>
      <c r="G4822" s="56"/>
      <c r="H4822" s="32">
        <v>3300148.36</v>
      </c>
      <c r="I4822" s="30"/>
      <c r="J4822" s="30"/>
      <c r="K4822" s="30"/>
      <c r="L4822" s="30">
        <v>202603</v>
      </c>
      <c r="M4822" s="30"/>
      <c r="N4822" s="30">
        <v>202602</v>
      </c>
      <c r="O4822" s="30"/>
      <c r="P4822" s="30"/>
    </row>
    <row r="4823" s="35" customFormat="1" customHeight="1" spans="1:16">
      <c r="A4823" s="30"/>
      <c r="B4823" s="38">
        <v>46059</v>
      </c>
      <c r="C4823" s="69" t="s">
        <v>18</v>
      </c>
      <c r="D4823" s="30" t="s">
        <v>33</v>
      </c>
      <c r="E4823" s="30" t="s">
        <v>1142</v>
      </c>
      <c r="F4823" s="56">
        <v>753</v>
      </c>
      <c r="G4823" s="56"/>
      <c r="H4823" s="32">
        <v>3300901.36</v>
      </c>
      <c r="I4823" s="30" t="s">
        <v>72</v>
      </c>
      <c r="J4823" s="30"/>
      <c r="K4823" s="30"/>
      <c r="L4823" s="30">
        <v>202603</v>
      </c>
      <c r="M4823" s="30"/>
      <c r="N4823" s="30">
        <v>202602</v>
      </c>
      <c r="O4823" s="30"/>
      <c r="P4823" s="30"/>
    </row>
    <row r="4824" s="35" customFormat="1" customHeight="1" spans="1:16">
      <c r="A4824" s="30"/>
      <c r="B4824" s="38">
        <v>46059</v>
      </c>
      <c r="C4824" s="69" t="s">
        <v>18</v>
      </c>
      <c r="D4824" s="30" t="s">
        <v>33</v>
      </c>
      <c r="E4824" s="39" t="s">
        <v>1143</v>
      </c>
      <c r="F4824" s="56"/>
      <c r="G4824" s="56">
        <v>120</v>
      </c>
      <c r="H4824" s="32">
        <v>3300781.36</v>
      </c>
      <c r="I4824" s="30" t="s">
        <v>11</v>
      </c>
      <c r="J4824" s="30"/>
      <c r="K4824" s="30"/>
      <c r="L4824" s="30">
        <v>202601</v>
      </c>
      <c r="M4824" s="30"/>
      <c r="N4824" s="30">
        <v>202602</v>
      </c>
      <c r="O4824" s="30"/>
      <c r="P4824" s="30"/>
    </row>
    <row r="4825" s="35" customFormat="1" customHeight="1" spans="1:16">
      <c r="A4825" s="30"/>
      <c r="B4825" s="38">
        <v>46059</v>
      </c>
      <c r="C4825" s="69" t="s">
        <v>18</v>
      </c>
      <c r="D4825" s="30" t="s">
        <v>33</v>
      </c>
      <c r="E4825" s="39" t="s">
        <v>1144</v>
      </c>
      <c r="F4825" s="56"/>
      <c r="G4825" s="56">
        <v>1780</v>
      </c>
      <c r="H4825" s="32">
        <v>3299001.36</v>
      </c>
      <c r="I4825" s="30"/>
      <c r="J4825" s="30"/>
      <c r="K4825" s="30"/>
      <c r="L4825" s="30">
        <v>202603</v>
      </c>
      <c r="M4825" s="30" t="s">
        <v>1144</v>
      </c>
      <c r="N4825" s="30">
        <v>202602</v>
      </c>
      <c r="O4825" s="30"/>
      <c r="P4825" s="30"/>
    </row>
    <row r="4826" s="35" customFormat="1" customHeight="1" spans="1:16">
      <c r="A4826" s="30"/>
      <c r="B4826" s="38">
        <v>46062</v>
      </c>
      <c r="C4826" s="69" t="s">
        <v>18</v>
      </c>
      <c r="D4826" s="30" t="s">
        <v>33</v>
      </c>
      <c r="E4826" s="30" t="s">
        <v>1039</v>
      </c>
      <c r="F4826" s="56"/>
      <c r="G4826" s="56">
        <v>26862</v>
      </c>
      <c r="H4826" s="32">
        <v>3272139.36</v>
      </c>
      <c r="I4826" s="30" t="s">
        <v>72</v>
      </c>
      <c r="J4826" s="30"/>
      <c r="K4826" s="30"/>
      <c r="L4826" s="30">
        <v>202603</v>
      </c>
      <c r="M4826" s="30"/>
      <c r="N4826" s="30">
        <v>202602</v>
      </c>
      <c r="O4826" s="30"/>
      <c r="P4826" s="30"/>
    </row>
    <row r="4827" s="35" customFormat="1" customHeight="1" spans="1:16">
      <c r="A4827" s="30"/>
      <c r="B4827" s="38">
        <v>46062</v>
      </c>
      <c r="C4827" s="69" t="s">
        <v>18</v>
      </c>
      <c r="D4827" s="30" t="s">
        <v>33</v>
      </c>
      <c r="E4827" s="39" t="s">
        <v>1145</v>
      </c>
      <c r="F4827" s="56"/>
      <c r="G4827" s="56">
        <v>203598.57</v>
      </c>
      <c r="H4827" s="32">
        <v>3068540.79</v>
      </c>
      <c r="I4827" s="30" t="s">
        <v>72</v>
      </c>
      <c r="J4827" s="30"/>
      <c r="K4827" s="30"/>
      <c r="L4827" s="30">
        <v>202603</v>
      </c>
      <c r="M4827" s="30"/>
      <c r="N4827" s="30">
        <v>202602</v>
      </c>
      <c r="O4827" s="30"/>
      <c r="P4827" s="30"/>
    </row>
    <row r="4828" s="35" customFormat="1" customHeight="1" spans="1:16">
      <c r="A4828" s="30"/>
      <c r="B4828" s="38">
        <v>46063</v>
      </c>
      <c r="C4828" s="69" t="s">
        <v>18</v>
      </c>
      <c r="D4828" s="30" t="s">
        <v>33</v>
      </c>
      <c r="E4828" s="39" t="s">
        <v>955</v>
      </c>
      <c r="F4828" s="56"/>
      <c r="G4828" s="56">
        <v>2361.3</v>
      </c>
      <c r="H4828" s="32">
        <v>3066179.49</v>
      </c>
      <c r="I4828" s="30" t="s">
        <v>72</v>
      </c>
      <c r="J4828" s="30"/>
      <c r="K4828" s="30"/>
      <c r="L4828" s="30">
        <v>202603</v>
      </c>
      <c r="M4828" s="30"/>
      <c r="N4828" s="30">
        <v>202602</v>
      </c>
      <c r="O4828" s="30"/>
      <c r="P4828" s="30"/>
    </row>
    <row r="4829" s="35" customFormat="1" customHeight="1" spans="1:16">
      <c r="A4829" s="30"/>
      <c r="B4829" s="38">
        <v>46063</v>
      </c>
      <c r="C4829" s="69" t="s">
        <v>18</v>
      </c>
      <c r="D4829" s="30" t="s">
        <v>33</v>
      </c>
      <c r="E4829" s="39" t="s">
        <v>951</v>
      </c>
      <c r="F4829" s="56"/>
      <c r="G4829" s="56">
        <v>5290.34</v>
      </c>
      <c r="H4829" s="32">
        <v>3060889.15</v>
      </c>
      <c r="I4829" s="30" t="s">
        <v>72</v>
      </c>
      <c r="J4829" s="30"/>
      <c r="K4829" s="30"/>
      <c r="L4829" s="30">
        <v>202603</v>
      </c>
      <c r="M4829" s="30"/>
      <c r="N4829" s="30">
        <v>202602</v>
      </c>
      <c r="O4829" s="30"/>
      <c r="P4829" s="30"/>
    </row>
    <row r="4830" s="35" customFormat="1" customHeight="1" spans="1:16">
      <c r="A4830" s="30"/>
      <c r="B4830" s="38">
        <v>46063</v>
      </c>
      <c r="C4830" s="69" t="s">
        <v>18</v>
      </c>
      <c r="D4830" s="30" t="s">
        <v>33</v>
      </c>
      <c r="E4830" s="39" t="s">
        <v>1103</v>
      </c>
      <c r="F4830" s="56"/>
      <c r="G4830" s="56">
        <v>4509</v>
      </c>
      <c r="H4830" s="32">
        <v>3056380.15</v>
      </c>
      <c r="I4830" s="30" t="s">
        <v>267</v>
      </c>
      <c r="J4830" s="30"/>
      <c r="K4830" s="30"/>
      <c r="L4830" s="30">
        <v>202603</v>
      </c>
      <c r="M4830" s="30"/>
      <c r="N4830" s="30">
        <v>202602</v>
      </c>
      <c r="O4830" s="30"/>
      <c r="P4830" s="30"/>
    </row>
    <row r="4831" s="35" customFormat="1" customHeight="1" spans="1:16">
      <c r="A4831" s="30"/>
      <c r="B4831" s="38">
        <v>46063</v>
      </c>
      <c r="C4831" s="69" t="s">
        <v>18</v>
      </c>
      <c r="D4831" s="30" t="s">
        <v>33</v>
      </c>
      <c r="E4831" s="39" t="s">
        <v>961</v>
      </c>
      <c r="F4831" s="56"/>
      <c r="G4831" s="56">
        <v>6871.19</v>
      </c>
      <c r="H4831" s="32">
        <v>3049508.96</v>
      </c>
      <c r="I4831" s="30" t="s">
        <v>72</v>
      </c>
      <c r="J4831" s="30"/>
      <c r="K4831" s="30"/>
      <c r="L4831" s="30">
        <v>202603</v>
      </c>
      <c r="M4831" s="30"/>
      <c r="N4831" s="30">
        <v>202602</v>
      </c>
      <c r="O4831" s="30"/>
      <c r="P4831" s="30"/>
    </row>
    <row r="4832" s="35" customFormat="1" customHeight="1" spans="1:16">
      <c r="A4832" s="30"/>
      <c r="B4832" s="38">
        <v>46111</v>
      </c>
      <c r="C4832" s="69" t="s">
        <v>18</v>
      </c>
      <c r="D4832" s="30" t="s">
        <v>33</v>
      </c>
      <c r="E4832" s="39" t="s">
        <v>978</v>
      </c>
      <c r="F4832" s="56">
        <v>200000</v>
      </c>
      <c r="G4832" s="56"/>
      <c r="H4832" s="32">
        <v>3249508.96</v>
      </c>
      <c r="I4832" s="30"/>
      <c r="J4832" s="30"/>
      <c r="K4832" s="30"/>
      <c r="L4832" s="30">
        <v>202603</v>
      </c>
      <c r="M4832" s="30"/>
      <c r="N4832" s="30">
        <v>202603</v>
      </c>
      <c r="O4832" s="30"/>
      <c r="P4832" s="30"/>
    </row>
    <row r="4833" s="35" customFormat="1" customHeight="1" spans="1:16">
      <c r="A4833" s="30"/>
      <c r="B4833" s="38">
        <v>46111</v>
      </c>
      <c r="C4833" s="69" t="s">
        <v>18</v>
      </c>
      <c r="D4833" s="30" t="s">
        <v>957</v>
      </c>
      <c r="E4833" s="39" t="s">
        <v>1146</v>
      </c>
      <c r="F4833" s="56"/>
      <c r="G4833" s="56">
        <v>228.22</v>
      </c>
      <c r="H4833" s="32">
        <v>3249280.74</v>
      </c>
      <c r="I4833" s="30" t="s">
        <v>11</v>
      </c>
      <c r="J4833" s="30"/>
      <c r="K4833" s="30"/>
      <c r="L4833" s="30">
        <v>202601</v>
      </c>
      <c r="M4833" s="30"/>
      <c r="N4833" s="30">
        <v>202603</v>
      </c>
      <c r="O4833" s="30"/>
      <c r="P4833" s="30"/>
    </row>
    <row r="4834" s="35" customFormat="1" customHeight="1" spans="1:16">
      <c r="A4834" s="30"/>
      <c r="B4834" s="38">
        <v>46111</v>
      </c>
      <c r="C4834" s="69" t="s">
        <v>18</v>
      </c>
      <c r="D4834" s="30" t="s">
        <v>957</v>
      </c>
      <c r="E4834" s="39" t="s">
        <v>1147</v>
      </c>
      <c r="F4834" s="56"/>
      <c r="G4834" s="56">
        <v>161.85</v>
      </c>
      <c r="H4834" s="32">
        <v>3249118.89</v>
      </c>
      <c r="I4834" s="30" t="s">
        <v>11</v>
      </c>
      <c r="J4834" s="30"/>
      <c r="K4834" s="30"/>
      <c r="L4834" s="30">
        <v>202601</v>
      </c>
      <c r="M4834" s="30"/>
      <c r="N4834" s="30">
        <v>202603</v>
      </c>
      <c r="O4834" s="30"/>
      <c r="P4834" s="30"/>
    </row>
    <row r="4835" s="35" customFormat="1" customHeight="1" spans="1:16">
      <c r="A4835" s="30"/>
      <c r="B4835" s="38">
        <v>46111</v>
      </c>
      <c r="C4835" s="69" t="s">
        <v>18</v>
      </c>
      <c r="D4835" s="30" t="s">
        <v>404</v>
      </c>
      <c r="E4835" s="39" t="s">
        <v>1148</v>
      </c>
      <c r="F4835" s="56"/>
      <c r="G4835" s="56">
        <v>124.98</v>
      </c>
      <c r="H4835" s="32">
        <v>3248993.91</v>
      </c>
      <c r="I4835" s="30" t="s">
        <v>11</v>
      </c>
      <c r="J4835" s="30"/>
      <c r="K4835" s="30"/>
      <c r="L4835" s="30">
        <v>202601</v>
      </c>
      <c r="M4835" s="30"/>
      <c r="N4835" s="30">
        <v>202603</v>
      </c>
      <c r="O4835" s="30"/>
      <c r="P4835" s="30"/>
    </row>
    <row r="4836" s="35" customFormat="1" customHeight="1" spans="1:16">
      <c r="A4836" s="30"/>
      <c r="B4836" s="38">
        <v>46064</v>
      </c>
      <c r="C4836" s="69" t="s">
        <v>18</v>
      </c>
      <c r="D4836" s="30" t="s">
        <v>33</v>
      </c>
      <c r="E4836" s="30" t="s">
        <v>1149</v>
      </c>
      <c r="F4836" s="56"/>
      <c r="G4836" s="56">
        <v>5056</v>
      </c>
      <c r="H4836" s="32">
        <v>3243937.91</v>
      </c>
      <c r="I4836" s="30" t="s">
        <v>72</v>
      </c>
      <c r="J4836" s="30"/>
      <c r="K4836" s="30"/>
      <c r="L4836" s="30">
        <v>202603</v>
      </c>
      <c r="M4836" s="30"/>
      <c r="N4836" s="30">
        <v>202602</v>
      </c>
      <c r="O4836" s="30"/>
      <c r="P4836" s="30"/>
    </row>
    <row r="4837" s="35" customFormat="1" customHeight="1" spans="1:16">
      <c r="A4837" s="30"/>
      <c r="B4837" s="38">
        <v>46064</v>
      </c>
      <c r="C4837" s="69" t="s">
        <v>18</v>
      </c>
      <c r="D4837" s="30" t="s">
        <v>33</v>
      </c>
      <c r="E4837" s="30" t="s">
        <v>1150</v>
      </c>
      <c r="F4837" s="56"/>
      <c r="G4837" s="56">
        <v>8336.8</v>
      </c>
      <c r="H4837" s="32">
        <v>3235601.11</v>
      </c>
      <c r="I4837" s="30" t="s">
        <v>72</v>
      </c>
      <c r="J4837" s="30"/>
      <c r="K4837" s="30"/>
      <c r="L4837" s="30">
        <v>202603</v>
      </c>
      <c r="M4837" s="30"/>
      <c r="N4837" s="30">
        <v>202602</v>
      </c>
      <c r="O4837" s="30"/>
      <c r="P4837" s="30"/>
    </row>
    <row r="4838" s="35" customFormat="1" customHeight="1" spans="1:16">
      <c r="A4838" s="30"/>
      <c r="B4838" s="38">
        <v>46064</v>
      </c>
      <c r="C4838" s="69" t="s">
        <v>18</v>
      </c>
      <c r="D4838" s="30" t="s">
        <v>33</v>
      </c>
      <c r="E4838" s="30" t="s">
        <v>1151</v>
      </c>
      <c r="F4838" s="56"/>
      <c r="G4838" s="56">
        <v>1945</v>
      </c>
      <c r="H4838" s="32">
        <v>3233656.11</v>
      </c>
      <c r="I4838" s="30" t="s">
        <v>72</v>
      </c>
      <c r="J4838" s="30"/>
      <c r="K4838" s="30"/>
      <c r="L4838" s="30">
        <v>202603</v>
      </c>
      <c r="M4838" s="30"/>
      <c r="N4838" s="30">
        <v>202602</v>
      </c>
      <c r="O4838" s="30"/>
      <c r="P4838" s="30"/>
    </row>
    <row r="4839" s="35" customFormat="1" customHeight="1" spans="1:16">
      <c r="A4839" s="30"/>
      <c r="B4839" s="38">
        <v>46064</v>
      </c>
      <c r="C4839" s="69" t="s">
        <v>18</v>
      </c>
      <c r="D4839" s="30" t="s">
        <v>33</v>
      </c>
      <c r="E4839" s="30" t="s">
        <v>427</v>
      </c>
      <c r="F4839" s="56"/>
      <c r="G4839" s="56">
        <v>12216</v>
      </c>
      <c r="H4839" s="32">
        <v>3221440.11</v>
      </c>
      <c r="I4839" s="30" t="s">
        <v>72</v>
      </c>
      <c r="J4839" s="30"/>
      <c r="K4839" s="30"/>
      <c r="L4839" s="30">
        <v>202603</v>
      </c>
      <c r="M4839" s="30"/>
      <c r="N4839" s="30">
        <v>202602</v>
      </c>
      <c r="O4839" s="30"/>
      <c r="P4839" s="30"/>
    </row>
    <row r="4840" s="35" customFormat="1" customHeight="1" spans="1:16">
      <c r="A4840" s="30"/>
      <c r="B4840" s="38">
        <v>46064</v>
      </c>
      <c r="C4840" s="69" t="s">
        <v>18</v>
      </c>
      <c r="D4840" s="30" t="s">
        <v>33</v>
      </c>
      <c r="E4840" s="30" t="s">
        <v>1152</v>
      </c>
      <c r="F4840" s="56"/>
      <c r="G4840" s="56">
        <v>1492</v>
      </c>
      <c r="H4840" s="32">
        <v>3219948.11</v>
      </c>
      <c r="I4840" s="30" t="s">
        <v>72</v>
      </c>
      <c r="J4840" s="30"/>
      <c r="K4840" s="30"/>
      <c r="L4840" s="30">
        <v>202603</v>
      </c>
      <c r="M4840" s="30"/>
      <c r="N4840" s="30">
        <v>202602</v>
      </c>
      <c r="O4840" s="30"/>
      <c r="P4840" s="30"/>
    </row>
    <row r="4841" s="35" customFormat="1" customHeight="1" spans="1:16">
      <c r="A4841" s="30"/>
      <c r="B4841" s="96">
        <v>46064</v>
      </c>
      <c r="C4841" s="69" t="s">
        <v>18</v>
      </c>
      <c r="D4841" s="30" t="s">
        <v>33</v>
      </c>
      <c r="E4841" s="30" t="s">
        <v>1111</v>
      </c>
      <c r="F4841" s="56"/>
      <c r="G4841" s="56">
        <v>113558.2</v>
      </c>
      <c r="H4841" s="32">
        <v>3106389.91</v>
      </c>
      <c r="I4841" s="30" t="s">
        <v>72</v>
      </c>
      <c r="J4841" s="30"/>
      <c r="K4841" s="30"/>
      <c r="L4841" s="30">
        <v>202603</v>
      </c>
      <c r="M4841" s="30"/>
      <c r="N4841" s="30">
        <v>202602</v>
      </c>
      <c r="O4841" s="30"/>
      <c r="P4841" s="30"/>
    </row>
    <row r="4842" s="35" customFormat="1" customHeight="1" spans="1:16">
      <c r="A4842" s="30"/>
      <c r="B4842" s="38">
        <v>46064</v>
      </c>
      <c r="C4842" s="69" t="s">
        <v>18</v>
      </c>
      <c r="D4842" s="30" t="s">
        <v>33</v>
      </c>
      <c r="E4842" s="30" t="s">
        <v>1118</v>
      </c>
      <c r="F4842" s="56"/>
      <c r="G4842" s="56">
        <v>5280</v>
      </c>
      <c r="H4842" s="32">
        <v>3101109.91</v>
      </c>
      <c r="I4842" s="30" t="s">
        <v>72</v>
      </c>
      <c r="J4842" s="30"/>
      <c r="K4842" s="30"/>
      <c r="L4842" s="30">
        <v>202603</v>
      </c>
      <c r="M4842" s="30"/>
      <c r="N4842" s="30">
        <v>202602</v>
      </c>
      <c r="O4842" s="30"/>
      <c r="P4842" s="30"/>
    </row>
    <row r="4843" s="35" customFormat="1" customHeight="1" spans="1:16">
      <c r="A4843" s="30"/>
      <c r="B4843" s="96">
        <v>46064</v>
      </c>
      <c r="C4843" s="69" t="s">
        <v>18</v>
      </c>
      <c r="D4843" s="30" t="s">
        <v>33</v>
      </c>
      <c r="E4843" s="30" t="s">
        <v>969</v>
      </c>
      <c r="F4843" s="56"/>
      <c r="G4843" s="56">
        <v>101769.3</v>
      </c>
      <c r="H4843" s="32">
        <v>2999340.61</v>
      </c>
      <c r="I4843" s="30" t="s">
        <v>72</v>
      </c>
      <c r="J4843" s="30"/>
      <c r="K4843" s="30"/>
      <c r="L4843" s="30">
        <v>202603</v>
      </c>
      <c r="M4843" s="30"/>
      <c r="N4843" s="30">
        <v>202602</v>
      </c>
      <c r="O4843" s="30"/>
      <c r="P4843" s="30"/>
    </row>
    <row r="4844" s="35" customFormat="1" customHeight="1" spans="1:16">
      <c r="A4844" s="30"/>
      <c r="B4844" s="38">
        <v>46064</v>
      </c>
      <c r="C4844" s="69" t="s">
        <v>18</v>
      </c>
      <c r="D4844" s="30" t="s">
        <v>33</v>
      </c>
      <c r="E4844" s="30" t="s">
        <v>1153</v>
      </c>
      <c r="F4844" s="56"/>
      <c r="G4844" s="56">
        <v>2257.2</v>
      </c>
      <c r="H4844" s="32">
        <v>2997083.41</v>
      </c>
      <c r="I4844" s="30" t="s">
        <v>72</v>
      </c>
      <c r="J4844" s="30"/>
      <c r="K4844" s="30"/>
      <c r="L4844" s="30">
        <v>202603</v>
      </c>
      <c r="M4844" s="30"/>
      <c r="N4844" s="30">
        <v>202602</v>
      </c>
      <c r="O4844" s="30"/>
      <c r="P4844" s="30"/>
    </row>
    <row r="4845" s="35" customFormat="1" customHeight="1" spans="1:16">
      <c r="A4845" s="30"/>
      <c r="B4845" s="38">
        <v>46064</v>
      </c>
      <c r="C4845" s="69" t="s">
        <v>18</v>
      </c>
      <c r="D4845" s="30" t="s">
        <v>33</v>
      </c>
      <c r="E4845" s="30" t="s">
        <v>1124</v>
      </c>
      <c r="F4845" s="56"/>
      <c r="G4845" s="56">
        <v>8071.74</v>
      </c>
      <c r="H4845" s="32">
        <v>2989011.67</v>
      </c>
      <c r="I4845" s="30" t="s">
        <v>72</v>
      </c>
      <c r="J4845" s="30"/>
      <c r="K4845" s="30"/>
      <c r="L4845" s="30">
        <v>202603</v>
      </c>
      <c r="M4845" s="30"/>
      <c r="N4845" s="30">
        <v>202602</v>
      </c>
      <c r="O4845" s="30"/>
      <c r="P4845" s="30"/>
    </row>
    <row r="4846" s="35" customFormat="1" customHeight="1" spans="1:16">
      <c r="A4846" s="30"/>
      <c r="B4846" s="38">
        <v>46064</v>
      </c>
      <c r="C4846" s="69" t="s">
        <v>18</v>
      </c>
      <c r="D4846" s="30" t="s">
        <v>33</v>
      </c>
      <c r="E4846" s="30" t="s">
        <v>1154</v>
      </c>
      <c r="F4846" s="56"/>
      <c r="G4846" s="56">
        <v>86539.85</v>
      </c>
      <c r="H4846" s="32">
        <v>2902471.82</v>
      </c>
      <c r="I4846" s="30" t="s">
        <v>72</v>
      </c>
      <c r="J4846" s="30"/>
      <c r="K4846" s="30"/>
      <c r="L4846" s="30">
        <v>202603</v>
      </c>
      <c r="M4846" s="30"/>
      <c r="N4846" s="30">
        <v>202602</v>
      </c>
      <c r="O4846" s="30"/>
      <c r="P4846" s="30"/>
    </row>
    <row r="4847" s="35" customFormat="1" customHeight="1" spans="1:16">
      <c r="A4847" s="30"/>
      <c r="B4847" s="38">
        <v>46064</v>
      </c>
      <c r="C4847" s="69" t="s">
        <v>18</v>
      </c>
      <c r="D4847" s="30" t="s">
        <v>33</v>
      </c>
      <c r="E4847" s="30" t="s">
        <v>1155</v>
      </c>
      <c r="F4847" s="56"/>
      <c r="G4847" s="56">
        <v>36099.2</v>
      </c>
      <c r="H4847" s="32">
        <v>2866372.62</v>
      </c>
      <c r="I4847" s="30" t="s">
        <v>72</v>
      </c>
      <c r="J4847" s="30"/>
      <c r="K4847" s="30"/>
      <c r="L4847" s="30">
        <v>202603</v>
      </c>
      <c r="M4847" s="30"/>
      <c r="N4847" s="30">
        <v>202602</v>
      </c>
      <c r="O4847" s="30"/>
      <c r="P4847" s="30"/>
    </row>
    <row r="4848" s="35" customFormat="1" customHeight="1" spans="1:16">
      <c r="A4848" s="30"/>
      <c r="B4848" s="96">
        <v>46064</v>
      </c>
      <c r="C4848" s="69" t="s">
        <v>18</v>
      </c>
      <c r="D4848" s="30" t="s">
        <v>33</v>
      </c>
      <c r="E4848" s="30" t="s">
        <v>971</v>
      </c>
      <c r="F4848" s="56"/>
      <c r="G4848" s="56">
        <v>40177.64</v>
      </c>
      <c r="H4848" s="32">
        <v>2826194.98</v>
      </c>
      <c r="I4848" s="30" t="s">
        <v>72</v>
      </c>
      <c r="J4848" s="30"/>
      <c r="K4848" s="30"/>
      <c r="L4848" s="30">
        <v>202603</v>
      </c>
      <c r="M4848" s="30"/>
      <c r="N4848" s="30">
        <v>202602</v>
      </c>
      <c r="O4848" s="30"/>
      <c r="P4848" s="30"/>
    </row>
    <row r="4849" s="35" customFormat="1" customHeight="1" spans="1:16">
      <c r="A4849" s="30"/>
      <c r="B4849" s="38">
        <v>46064</v>
      </c>
      <c r="C4849" s="69" t="s">
        <v>18</v>
      </c>
      <c r="D4849" s="30" t="s">
        <v>33</v>
      </c>
      <c r="E4849" s="30" t="s">
        <v>972</v>
      </c>
      <c r="F4849" s="56"/>
      <c r="G4849" s="56">
        <v>166367.3</v>
      </c>
      <c r="H4849" s="32">
        <v>2659827.68</v>
      </c>
      <c r="I4849" s="30" t="s">
        <v>72</v>
      </c>
      <c r="J4849" s="30"/>
      <c r="K4849" s="30"/>
      <c r="L4849" s="30">
        <v>202603</v>
      </c>
      <c r="M4849" s="30"/>
      <c r="N4849" s="30">
        <v>202602</v>
      </c>
      <c r="O4849" s="30"/>
      <c r="P4849" s="30"/>
    </row>
    <row r="4850" s="35" customFormat="1" customHeight="1" spans="1:16">
      <c r="A4850" s="30"/>
      <c r="B4850" s="38">
        <v>46064</v>
      </c>
      <c r="C4850" s="69" t="s">
        <v>18</v>
      </c>
      <c r="D4850" s="30" t="s">
        <v>33</v>
      </c>
      <c r="E4850" s="30" t="s">
        <v>1156</v>
      </c>
      <c r="F4850" s="56"/>
      <c r="G4850" s="56">
        <v>85897.65</v>
      </c>
      <c r="H4850" s="32">
        <v>2573930.03</v>
      </c>
      <c r="I4850" s="30" t="s">
        <v>72</v>
      </c>
      <c r="J4850" s="30"/>
      <c r="K4850" s="30"/>
      <c r="L4850" s="30">
        <v>202603</v>
      </c>
      <c r="M4850" s="30"/>
      <c r="N4850" s="30">
        <v>202602</v>
      </c>
      <c r="O4850" s="30"/>
      <c r="P4850" s="30"/>
    </row>
    <row r="4851" s="35" customFormat="1" customHeight="1" spans="1:16">
      <c r="A4851" s="30"/>
      <c r="B4851" s="38">
        <v>46064</v>
      </c>
      <c r="C4851" s="69" t="s">
        <v>18</v>
      </c>
      <c r="D4851" s="30" t="s">
        <v>33</v>
      </c>
      <c r="E4851" s="30" t="s">
        <v>1109</v>
      </c>
      <c r="F4851" s="56"/>
      <c r="G4851" s="56">
        <v>130686.22</v>
      </c>
      <c r="H4851" s="32">
        <v>2443243.81</v>
      </c>
      <c r="I4851" s="30" t="s">
        <v>72</v>
      </c>
      <c r="J4851" s="30"/>
      <c r="K4851" s="30"/>
      <c r="L4851" s="30">
        <v>202603</v>
      </c>
      <c r="M4851" s="30"/>
      <c r="N4851" s="30">
        <v>202602</v>
      </c>
      <c r="O4851" s="30"/>
      <c r="P4851" s="30"/>
    </row>
    <row r="4852" s="35" customFormat="1" customHeight="1" spans="1:16">
      <c r="A4852" s="30"/>
      <c r="B4852" s="38">
        <v>46064</v>
      </c>
      <c r="C4852" s="69" t="s">
        <v>18</v>
      </c>
      <c r="D4852" s="30" t="s">
        <v>33</v>
      </c>
      <c r="E4852" s="30" t="s">
        <v>1043</v>
      </c>
      <c r="F4852" s="56"/>
      <c r="G4852" s="56">
        <v>92824.88</v>
      </c>
      <c r="H4852" s="32">
        <v>2350418.93</v>
      </c>
      <c r="I4852" s="30" t="s">
        <v>72</v>
      </c>
      <c r="J4852" s="30"/>
      <c r="K4852" s="30"/>
      <c r="L4852" s="30">
        <v>202603</v>
      </c>
      <c r="M4852" s="30"/>
      <c r="N4852" s="30">
        <v>202602</v>
      </c>
      <c r="O4852" s="30"/>
      <c r="P4852" s="30"/>
    </row>
    <row r="4853" s="35" customFormat="1" customHeight="1" spans="1:16">
      <c r="A4853" s="30"/>
      <c r="B4853" s="38">
        <v>46111</v>
      </c>
      <c r="C4853" s="69" t="s">
        <v>18</v>
      </c>
      <c r="D4853" s="30" t="s">
        <v>33</v>
      </c>
      <c r="E4853" s="39" t="s">
        <v>978</v>
      </c>
      <c r="F4853" s="56">
        <v>200000</v>
      </c>
      <c r="G4853" s="56"/>
      <c r="H4853" s="32">
        <v>2550418.93</v>
      </c>
      <c r="I4853" s="30"/>
      <c r="J4853" s="30"/>
      <c r="K4853" s="30"/>
      <c r="L4853" s="30">
        <v>202603</v>
      </c>
      <c r="M4853" s="30"/>
      <c r="N4853" s="30">
        <v>202603</v>
      </c>
      <c r="O4853" s="30"/>
      <c r="P4853" s="30"/>
    </row>
    <row r="4854" s="35" customFormat="1" customHeight="1" spans="1:16">
      <c r="A4854" s="30"/>
      <c r="B4854" s="38">
        <v>46111</v>
      </c>
      <c r="C4854" s="69" t="s">
        <v>18</v>
      </c>
      <c r="D4854" s="30" t="s">
        <v>33</v>
      </c>
      <c r="E4854" s="39" t="s">
        <v>978</v>
      </c>
      <c r="F4854" s="56">
        <v>250000</v>
      </c>
      <c r="G4854" s="56"/>
      <c r="H4854" s="32">
        <v>2800418.93</v>
      </c>
      <c r="I4854" s="30"/>
      <c r="J4854" s="30"/>
      <c r="K4854" s="30"/>
      <c r="L4854" s="30">
        <v>202603</v>
      </c>
      <c r="M4854" s="30"/>
      <c r="N4854" s="30">
        <v>202603</v>
      </c>
      <c r="O4854" s="30"/>
      <c r="P4854" s="30"/>
    </row>
    <row r="4855" s="35" customFormat="1" customHeight="1" spans="1:16">
      <c r="A4855" s="30"/>
      <c r="B4855" s="38">
        <v>46081</v>
      </c>
      <c r="C4855" s="69" t="s">
        <v>18</v>
      </c>
      <c r="D4855" s="30" t="s">
        <v>1125</v>
      </c>
      <c r="E4855" s="39" t="s">
        <v>1157</v>
      </c>
      <c r="F4855" s="56">
        <v>13.58</v>
      </c>
      <c r="G4855" s="56"/>
      <c r="H4855" s="32">
        <v>2800432.51</v>
      </c>
      <c r="I4855" s="30" t="s">
        <v>267</v>
      </c>
      <c r="J4855" s="30"/>
      <c r="K4855" s="30"/>
      <c r="L4855" s="30">
        <v>202603</v>
      </c>
      <c r="M4855" s="30"/>
      <c r="N4855" s="30">
        <v>202602</v>
      </c>
      <c r="O4855" s="30"/>
      <c r="P4855" s="30"/>
    </row>
    <row r="4856" s="35" customFormat="1" customHeight="1" spans="1:16">
      <c r="A4856" s="30"/>
      <c r="B4856" s="38">
        <v>46081</v>
      </c>
      <c r="C4856" s="69" t="s">
        <v>18</v>
      </c>
      <c r="D4856" s="30" t="s">
        <v>1125</v>
      </c>
      <c r="E4856" s="39" t="s">
        <v>1158</v>
      </c>
      <c r="F4856" s="56">
        <v>84.79</v>
      </c>
      <c r="G4856" s="56"/>
      <c r="H4856" s="32">
        <v>2800517.3</v>
      </c>
      <c r="I4856" s="30" t="s">
        <v>267</v>
      </c>
      <c r="J4856" s="30"/>
      <c r="K4856" s="30"/>
      <c r="L4856" s="30">
        <v>202603</v>
      </c>
      <c r="M4856" s="30"/>
      <c r="N4856" s="30">
        <v>202602</v>
      </c>
      <c r="O4856" s="30"/>
      <c r="P4856" s="30"/>
    </row>
    <row r="4857" s="35" customFormat="1" customHeight="1" spans="1:16">
      <c r="A4857" s="30"/>
      <c r="B4857" s="38">
        <v>46081</v>
      </c>
      <c r="C4857" s="69" t="s">
        <v>18</v>
      </c>
      <c r="D4857" s="30" t="s">
        <v>1125</v>
      </c>
      <c r="E4857" s="39" t="s">
        <v>1159</v>
      </c>
      <c r="F4857" s="56">
        <v>21.24</v>
      </c>
      <c r="G4857" s="56"/>
      <c r="H4857" s="32">
        <v>2800538.54000001</v>
      </c>
      <c r="I4857" s="30" t="s">
        <v>267</v>
      </c>
      <c r="J4857" s="30"/>
      <c r="K4857" s="30"/>
      <c r="L4857" s="30">
        <v>202603</v>
      </c>
      <c r="M4857" s="30"/>
      <c r="N4857" s="30">
        <v>202602</v>
      </c>
      <c r="O4857" s="30"/>
      <c r="P4857" s="30"/>
    </row>
    <row r="4858" s="35" customFormat="1" customHeight="1" spans="1:16">
      <c r="A4858" s="30"/>
      <c r="B4858" s="38">
        <v>46081</v>
      </c>
      <c r="C4858" s="69" t="s">
        <v>18</v>
      </c>
      <c r="D4858" s="30" t="s">
        <v>1125</v>
      </c>
      <c r="E4858" s="39" t="s">
        <v>962</v>
      </c>
      <c r="F4858" s="56">
        <v>6725.79</v>
      </c>
      <c r="G4858" s="56"/>
      <c r="H4858" s="32">
        <v>2807264.33</v>
      </c>
      <c r="I4858" s="30" t="s">
        <v>267</v>
      </c>
      <c r="J4858" s="30"/>
      <c r="K4858" s="30"/>
      <c r="L4858" s="30">
        <v>202603</v>
      </c>
      <c r="M4858" s="30"/>
      <c r="N4858" s="30">
        <v>202602</v>
      </c>
      <c r="O4858" s="30"/>
      <c r="P4858" s="30"/>
    </row>
    <row r="4859" s="35" customFormat="1" customHeight="1" spans="1:16">
      <c r="A4859" s="30"/>
      <c r="B4859" s="38">
        <v>46111</v>
      </c>
      <c r="C4859" s="69" t="s">
        <v>18</v>
      </c>
      <c r="D4859" s="30" t="s">
        <v>33</v>
      </c>
      <c r="E4859" s="39" t="s">
        <v>1061</v>
      </c>
      <c r="F4859" s="56"/>
      <c r="G4859" s="56">
        <v>8457.44</v>
      </c>
      <c r="H4859" s="32">
        <v>2798806.89</v>
      </c>
      <c r="I4859" s="30" t="s">
        <v>11</v>
      </c>
      <c r="J4859" s="30"/>
      <c r="K4859" s="30"/>
      <c r="L4859" s="30">
        <v>202603</v>
      </c>
      <c r="M4859" s="30"/>
      <c r="N4859" s="30">
        <v>202603</v>
      </c>
      <c r="O4859" s="30"/>
      <c r="P4859" s="30"/>
    </row>
    <row r="4860" s="35" customFormat="1" customHeight="1" spans="1:16">
      <c r="A4860" s="30"/>
      <c r="B4860" s="38">
        <v>46037</v>
      </c>
      <c r="C4860" s="69" t="s">
        <v>18</v>
      </c>
      <c r="D4860" s="30" t="s">
        <v>33</v>
      </c>
      <c r="E4860" s="39" t="s">
        <v>1062</v>
      </c>
      <c r="F4860" s="56"/>
      <c r="G4860" s="56">
        <v>8118.73</v>
      </c>
      <c r="H4860" s="32">
        <v>2790688.16</v>
      </c>
      <c r="I4860" s="30" t="s">
        <v>11</v>
      </c>
      <c r="J4860" s="30"/>
      <c r="K4860" s="30"/>
      <c r="L4860" s="30">
        <v>202602</v>
      </c>
      <c r="M4860" s="30"/>
      <c r="N4860" s="30">
        <v>202601</v>
      </c>
      <c r="O4860" s="30"/>
      <c r="P4860" s="30"/>
    </row>
    <row r="4861" s="35" customFormat="1" customHeight="1" spans="1:16">
      <c r="A4861" s="30"/>
      <c r="B4861" s="38">
        <v>46037</v>
      </c>
      <c r="C4861" s="69" t="s">
        <v>18</v>
      </c>
      <c r="D4861" s="30" t="s">
        <v>33</v>
      </c>
      <c r="E4861" s="39" t="s">
        <v>1063</v>
      </c>
      <c r="F4861" s="56"/>
      <c r="G4861" s="56">
        <v>4387.44</v>
      </c>
      <c r="H4861" s="32">
        <v>2786300.72</v>
      </c>
      <c r="I4861" s="30" t="s">
        <v>11</v>
      </c>
      <c r="J4861" s="30"/>
      <c r="K4861" s="30"/>
      <c r="L4861" s="30">
        <v>202602</v>
      </c>
      <c r="M4861" s="30"/>
      <c r="N4861" s="30">
        <v>202601</v>
      </c>
      <c r="O4861" s="30"/>
      <c r="P4861" s="30"/>
    </row>
    <row r="4862" s="35" customFormat="1" customHeight="1" spans="1:16">
      <c r="A4862" s="30"/>
      <c r="B4862" s="38">
        <v>46111</v>
      </c>
      <c r="C4862" s="69" t="s">
        <v>18</v>
      </c>
      <c r="D4862" s="30" t="s">
        <v>33</v>
      </c>
      <c r="E4862" s="39" t="s">
        <v>1064</v>
      </c>
      <c r="F4862" s="56"/>
      <c r="G4862" s="56">
        <v>5510.92</v>
      </c>
      <c r="H4862" s="32">
        <v>2780789.8</v>
      </c>
      <c r="I4862" s="30" t="s">
        <v>11</v>
      </c>
      <c r="J4862" s="30"/>
      <c r="K4862" s="30"/>
      <c r="L4862" s="30">
        <v>202602</v>
      </c>
      <c r="M4862" s="30"/>
      <c r="N4862" s="30">
        <v>202603</v>
      </c>
      <c r="O4862" s="30"/>
      <c r="P4862" s="30"/>
    </row>
    <row r="4863" s="35" customFormat="1" customHeight="1" spans="1:16">
      <c r="A4863" s="30"/>
      <c r="B4863" s="38">
        <v>46037</v>
      </c>
      <c r="C4863" s="69" t="s">
        <v>18</v>
      </c>
      <c r="D4863" s="30" t="s">
        <v>33</v>
      </c>
      <c r="E4863" s="39" t="s">
        <v>1065</v>
      </c>
      <c r="F4863" s="56"/>
      <c r="G4863" s="56">
        <v>5344.25</v>
      </c>
      <c r="H4863" s="32">
        <v>2775445.55</v>
      </c>
      <c r="I4863" s="30" t="s">
        <v>11</v>
      </c>
      <c r="J4863" s="30"/>
      <c r="K4863" s="30"/>
      <c r="L4863" s="30">
        <v>202602</v>
      </c>
      <c r="M4863" s="30"/>
      <c r="N4863" s="30">
        <v>202601</v>
      </c>
      <c r="O4863" s="30"/>
      <c r="P4863" s="30"/>
    </row>
    <row r="4864" s="35" customFormat="1" customHeight="1" spans="1:16">
      <c r="A4864" s="30"/>
      <c r="B4864" s="38">
        <v>46037</v>
      </c>
      <c r="C4864" s="69" t="s">
        <v>18</v>
      </c>
      <c r="D4864" s="30" t="s">
        <v>33</v>
      </c>
      <c r="E4864" s="39" t="s">
        <v>1066</v>
      </c>
      <c r="F4864" s="56"/>
      <c r="G4864" s="56">
        <v>3640.02</v>
      </c>
      <c r="H4864" s="32">
        <v>2771805.53</v>
      </c>
      <c r="I4864" s="30" t="s">
        <v>11</v>
      </c>
      <c r="J4864" s="30"/>
      <c r="K4864" s="30"/>
      <c r="L4864" s="30">
        <v>202602</v>
      </c>
      <c r="M4864" s="30"/>
      <c r="N4864" s="30">
        <v>202601</v>
      </c>
      <c r="O4864" s="30"/>
      <c r="P4864" s="30"/>
    </row>
    <row r="4865" s="35" customFormat="1" customHeight="1" spans="1:16">
      <c r="A4865" s="30"/>
      <c r="B4865" s="38">
        <v>46037</v>
      </c>
      <c r="C4865" s="69" t="s">
        <v>18</v>
      </c>
      <c r="D4865" s="30" t="s">
        <v>33</v>
      </c>
      <c r="E4865" s="39" t="s">
        <v>124</v>
      </c>
      <c r="F4865" s="56"/>
      <c r="G4865" s="56">
        <v>3727.44</v>
      </c>
      <c r="H4865" s="32">
        <v>2768078.09</v>
      </c>
      <c r="I4865" s="30" t="s">
        <v>11</v>
      </c>
      <c r="J4865" s="30"/>
      <c r="K4865" s="30"/>
      <c r="L4865" s="30">
        <v>202602</v>
      </c>
      <c r="M4865" s="30"/>
      <c r="N4865" s="30">
        <v>202601</v>
      </c>
      <c r="O4865" s="30"/>
      <c r="P4865" s="30"/>
    </row>
    <row r="4866" s="35" customFormat="1" customHeight="1" spans="1:16">
      <c r="A4866" s="30"/>
      <c r="B4866" s="38">
        <v>46111</v>
      </c>
      <c r="C4866" s="69" t="s">
        <v>18</v>
      </c>
      <c r="D4866" s="30" t="s">
        <v>33</v>
      </c>
      <c r="E4866" s="39" t="s">
        <v>1067</v>
      </c>
      <c r="F4866" s="56"/>
      <c r="G4866" s="56">
        <v>4032.37</v>
      </c>
      <c r="H4866" s="32">
        <v>2764045.72</v>
      </c>
      <c r="I4866" s="30" t="s">
        <v>72</v>
      </c>
      <c r="J4866" s="30"/>
      <c r="K4866" s="30"/>
      <c r="L4866" s="30">
        <v>202602</v>
      </c>
      <c r="M4866" s="30"/>
      <c r="N4866" s="30">
        <v>202603</v>
      </c>
      <c r="O4866" s="30"/>
      <c r="P4866" s="30"/>
    </row>
    <row r="4867" s="35" customFormat="1" customHeight="1" spans="1:16">
      <c r="A4867" s="30"/>
      <c r="B4867" s="38">
        <v>46037</v>
      </c>
      <c r="C4867" s="69" t="s">
        <v>18</v>
      </c>
      <c r="D4867" s="30" t="s">
        <v>33</v>
      </c>
      <c r="E4867" s="39" t="s">
        <v>1068</v>
      </c>
      <c r="F4867" s="56"/>
      <c r="G4867" s="56">
        <v>3363.32</v>
      </c>
      <c r="H4867" s="32">
        <v>2760682.4</v>
      </c>
      <c r="I4867" s="30" t="s">
        <v>72</v>
      </c>
      <c r="J4867" s="30"/>
      <c r="K4867" s="30"/>
      <c r="L4867" s="30">
        <v>202601</v>
      </c>
      <c r="M4867" s="30"/>
      <c r="N4867" s="30">
        <v>202601</v>
      </c>
      <c r="O4867" s="30"/>
      <c r="P4867" s="30"/>
    </row>
    <row r="4868" s="35" customFormat="1" customHeight="1" spans="1:16">
      <c r="A4868" s="30"/>
      <c r="B4868" s="38">
        <v>46037</v>
      </c>
      <c r="C4868" s="69" t="s">
        <v>18</v>
      </c>
      <c r="D4868" s="30" t="s">
        <v>33</v>
      </c>
      <c r="E4868" s="39" t="s">
        <v>1069</v>
      </c>
      <c r="F4868" s="56"/>
      <c r="G4868" s="56">
        <v>4385.36</v>
      </c>
      <c r="H4868" s="32">
        <v>2756297.04</v>
      </c>
      <c r="I4868" s="30" t="s">
        <v>54</v>
      </c>
      <c r="J4868" s="30"/>
      <c r="K4868" s="30"/>
      <c r="L4868" s="30">
        <v>202602</v>
      </c>
      <c r="M4868" s="30"/>
      <c r="N4868" s="30">
        <v>202601</v>
      </c>
      <c r="O4868" s="30"/>
      <c r="P4868" s="30"/>
    </row>
    <row r="4869" s="35" customFormat="1" customHeight="1" spans="1:16">
      <c r="A4869" s="30"/>
      <c r="B4869" s="38">
        <v>46037</v>
      </c>
      <c r="C4869" s="69" t="s">
        <v>18</v>
      </c>
      <c r="D4869" s="30" t="s">
        <v>33</v>
      </c>
      <c r="E4869" s="39" t="s">
        <v>1070</v>
      </c>
      <c r="F4869" s="56"/>
      <c r="G4869" s="56">
        <v>4970.48</v>
      </c>
      <c r="H4869" s="32">
        <v>2751326.56</v>
      </c>
      <c r="I4869" s="30" t="s">
        <v>66</v>
      </c>
      <c r="J4869" s="30"/>
      <c r="K4869" s="30"/>
      <c r="L4869" s="30">
        <v>202602</v>
      </c>
      <c r="M4869" s="30"/>
      <c r="N4869" s="30">
        <v>202601</v>
      </c>
      <c r="O4869" s="30"/>
      <c r="P4869" s="30"/>
    </row>
    <row r="4870" s="35" customFormat="1" customHeight="1" spans="1:16">
      <c r="A4870" s="30"/>
      <c r="B4870" s="38">
        <v>46037</v>
      </c>
      <c r="C4870" s="69" t="s">
        <v>18</v>
      </c>
      <c r="D4870" s="30" t="s">
        <v>33</v>
      </c>
      <c r="E4870" s="39" t="s">
        <v>1071</v>
      </c>
      <c r="F4870" s="56"/>
      <c r="G4870" s="56">
        <v>3537.59</v>
      </c>
      <c r="H4870" s="32">
        <v>2747788.97</v>
      </c>
      <c r="I4870" s="30" t="s">
        <v>56</v>
      </c>
      <c r="J4870" s="30"/>
      <c r="K4870" s="30"/>
      <c r="L4870" s="30">
        <v>202602</v>
      </c>
      <c r="M4870" s="30"/>
      <c r="N4870" s="30">
        <v>202601</v>
      </c>
      <c r="O4870" s="30"/>
      <c r="P4870" s="30"/>
    </row>
    <row r="4871" s="35" customFormat="1" customHeight="1" spans="1:16">
      <c r="A4871" s="30"/>
      <c r="B4871" s="38">
        <v>46037</v>
      </c>
      <c r="C4871" s="69" t="s">
        <v>18</v>
      </c>
      <c r="D4871" s="30" t="s">
        <v>33</v>
      </c>
      <c r="E4871" s="39" t="s">
        <v>1072</v>
      </c>
      <c r="F4871" s="56"/>
      <c r="G4871" s="56">
        <v>2760.91</v>
      </c>
      <c r="H4871" s="32">
        <v>2745028.06</v>
      </c>
      <c r="I4871" s="30" t="s">
        <v>56</v>
      </c>
      <c r="J4871" s="30"/>
      <c r="K4871" s="30"/>
      <c r="L4871" s="30">
        <v>202602</v>
      </c>
      <c r="M4871" s="30"/>
      <c r="N4871" s="30">
        <v>202601</v>
      </c>
      <c r="O4871" s="30"/>
      <c r="P4871" s="30"/>
    </row>
    <row r="4872" s="35" customFormat="1" customHeight="1" spans="1:16">
      <c r="A4872" s="30"/>
      <c r="B4872" s="38">
        <v>46037</v>
      </c>
      <c r="C4872" s="69" t="s">
        <v>18</v>
      </c>
      <c r="D4872" s="30" t="s">
        <v>33</v>
      </c>
      <c r="E4872" s="39" t="s">
        <v>1073</v>
      </c>
      <c r="F4872" s="56"/>
      <c r="G4872" s="56">
        <v>3925.65</v>
      </c>
      <c r="H4872" s="32">
        <v>2741102.41</v>
      </c>
      <c r="I4872" s="30" t="s">
        <v>52</v>
      </c>
      <c r="J4872" s="30"/>
      <c r="K4872" s="30"/>
      <c r="L4872" s="30">
        <v>202601</v>
      </c>
      <c r="M4872" s="30"/>
      <c r="N4872" s="30">
        <v>202601</v>
      </c>
      <c r="O4872" s="30"/>
      <c r="P4872" s="30"/>
    </row>
    <row r="4873" s="35" customFormat="1" customHeight="1" spans="1:16">
      <c r="A4873" s="30"/>
      <c r="B4873" s="38">
        <v>46037</v>
      </c>
      <c r="C4873" s="69" t="s">
        <v>18</v>
      </c>
      <c r="D4873" s="30" t="s">
        <v>33</v>
      </c>
      <c r="E4873" s="30" t="s">
        <v>1074</v>
      </c>
      <c r="F4873" s="56"/>
      <c r="G4873" s="56">
        <v>3510.45</v>
      </c>
      <c r="H4873" s="32">
        <v>2737591.96</v>
      </c>
      <c r="I4873" s="30" t="s">
        <v>99</v>
      </c>
      <c r="J4873" s="30"/>
      <c r="K4873" s="30"/>
      <c r="L4873" s="30">
        <v>202602</v>
      </c>
      <c r="M4873" s="30"/>
      <c r="N4873" s="30">
        <v>202601</v>
      </c>
      <c r="O4873" s="30"/>
      <c r="P4873" s="30"/>
    </row>
    <row r="4874" s="35" customFormat="1" customHeight="1" spans="1:16">
      <c r="A4874" s="30"/>
      <c r="B4874" s="38">
        <v>46037</v>
      </c>
      <c r="C4874" s="69" t="s">
        <v>18</v>
      </c>
      <c r="D4874" s="30" t="s">
        <v>33</v>
      </c>
      <c r="E4874" s="39" t="s">
        <v>1075</v>
      </c>
      <c r="F4874" s="56"/>
      <c r="G4874" s="56">
        <v>3139.44</v>
      </c>
      <c r="H4874" s="32">
        <v>2734452.52</v>
      </c>
      <c r="I4874" s="30" t="s">
        <v>74</v>
      </c>
      <c r="J4874" s="30"/>
      <c r="K4874" s="30"/>
      <c r="L4874" s="30">
        <v>202602</v>
      </c>
      <c r="M4874" s="30"/>
      <c r="N4874" s="30">
        <v>202601</v>
      </c>
      <c r="O4874" s="30"/>
      <c r="P4874" s="30"/>
    </row>
    <row r="4875" s="35" customFormat="1" customHeight="1" spans="1:16">
      <c r="A4875" s="30"/>
      <c r="B4875" s="38">
        <v>46037</v>
      </c>
      <c r="C4875" s="69" t="s">
        <v>18</v>
      </c>
      <c r="D4875" s="30" t="s">
        <v>33</v>
      </c>
      <c r="E4875" s="39" t="s">
        <v>1076</v>
      </c>
      <c r="F4875" s="56"/>
      <c r="G4875" s="56">
        <v>4069.46</v>
      </c>
      <c r="H4875" s="32">
        <v>2730383.06</v>
      </c>
      <c r="I4875" s="30" t="s">
        <v>74</v>
      </c>
      <c r="J4875" s="30"/>
      <c r="K4875" s="30"/>
      <c r="L4875" s="30">
        <v>202602</v>
      </c>
      <c r="M4875" s="30"/>
      <c r="N4875" s="30">
        <v>202601</v>
      </c>
      <c r="O4875" s="30"/>
      <c r="P4875" s="30"/>
    </row>
    <row r="4876" s="35" customFormat="1" customHeight="1" spans="1:16">
      <c r="A4876" s="30"/>
      <c r="B4876" s="38">
        <v>46037</v>
      </c>
      <c r="C4876" s="69" t="s">
        <v>18</v>
      </c>
      <c r="D4876" s="30" t="s">
        <v>33</v>
      </c>
      <c r="E4876" s="39" t="s">
        <v>1077</v>
      </c>
      <c r="F4876" s="56"/>
      <c r="G4876" s="56">
        <v>4203.23</v>
      </c>
      <c r="H4876" s="32">
        <v>2726179.83</v>
      </c>
      <c r="I4876" s="30" t="s">
        <v>76</v>
      </c>
      <c r="J4876" s="30"/>
      <c r="K4876" s="30"/>
      <c r="L4876" s="30">
        <v>202602</v>
      </c>
      <c r="M4876" s="30"/>
      <c r="N4876" s="30">
        <v>202601</v>
      </c>
      <c r="O4876" s="30"/>
      <c r="P4876" s="30"/>
    </row>
    <row r="4877" s="35" customFormat="1" customHeight="1" spans="1:16">
      <c r="A4877" s="30"/>
      <c r="B4877" s="38">
        <v>46037</v>
      </c>
      <c r="C4877" s="69" t="s">
        <v>18</v>
      </c>
      <c r="D4877" s="30" t="s">
        <v>33</v>
      </c>
      <c r="E4877" s="39" t="s">
        <v>1078</v>
      </c>
      <c r="F4877" s="56"/>
      <c r="G4877" s="56">
        <v>2413.65</v>
      </c>
      <c r="H4877" s="32">
        <v>2723766.18</v>
      </c>
      <c r="I4877" s="30" t="s">
        <v>162</v>
      </c>
      <c r="J4877" s="30"/>
      <c r="K4877" s="30"/>
      <c r="L4877" s="30">
        <v>202602</v>
      </c>
      <c r="M4877" s="30"/>
      <c r="N4877" s="30">
        <v>202601</v>
      </c>
      <c r="O4877" s="30"/>
      <c r="P4877" s="30"/>
    </row>
    <row r="4878" s="35" customFormat="1" customHeight="1" spans="1:16">
      <c r="A4878" s="30"/>
      <c r="B4878" s="38">
        <v>46037</v>
      </c>
      <c r="C4878" s="69" t="s">
        <v>18</v>
      </c>
      <c r="D4878" s="30" t="s">
        <v>33</v>
      </c>
      <c r="E4878" s="39" t="s">
        <v>1079</v>
      </c>
      <c r="F4878" s="56"/>
      <c r="G4878" s="56">
        <v>2718.83</v>
      </c>
      <c r="H4878" s="32">
        <v>2721047.35</v>
      </c>
      <c r="I4878" s="30" t="s">
        <v>64</v>
      </c>
      <c r="J4878" s="30"/>
      <c r="K4878" s="30"/>
      <c r="L4878" s="30">
        <v>202602</v>
      </c>
      <c r="M4878" s="30"/>
      <c r="N4878" s="30">
        <v>202601</v>
      </c>
      <c r="O4878" s="30"/>
      <c r="P4878" s="30"/>
    </row>
    <row r="4879" s="35" customFormat="1" customHeight="1" spans="1:16">
      <c r="A4879" s="30"/>
      <c r="B4879" s="38">
        <v>46037</v>
      </c>
      <c r="C4879" s="69" t="s">
        <v>18</v>
      </c>
      <c r="D4879" s="30" t="s">
        <v>33</v>
      </c>
      <c r="E4879" s="39" t="s">
        <v>1080</v>
      </c>
      <c r="F4879" s="56"/>
      <c r="G4879" s="56">
        <v>7191.85</v>
      </c>
      <c r="H4879" s="32">
        <v>2713855.5</v>
      </c>
      <c r="I4879" s="30" t="s">
        <v>43</v>
      </c>
      <c r="J4879" s="30"/>
      <c r="K4879" s="30"/>
      <c r="L4879" s="30">
        <v>202602</v>
      </c>
      <c r="M4879" s="30"/>
      <c r="N4879" s="30">
        <v>202601</v>
      </c>
      <c r="O4879" s="30"/>
      <c r="P4879" s="30"/>
    </row>
    <row r="4880" s="35" customFormat="1" customHeight="1" spans="1:16">
      <c r="A4880" s="30"/>
      <c r="B4880" s="38">
        <v>46037</v>
      </c>
      <c r="C4880" s="69" t="s">
        <v>18</v>
      </c>
      <c r="D4880" s="30" t="s">
        <v>33</v>
      </c>
      <c r="E4880" s="39" t="s">
        <v>1081</v>
      </c>
      <c r="F4880" s="56"/>
      <c r="G4880" s="56">
        <v>4295.3</v>
      </c>
      <c r="H4880" s="32">
        <v>2709560.2</v>
      </c>
      <c r="I4880" s="30" t="s">
        <v>60</v>
      </c>
      <c r="J4880" s="30"/>
      <c r="K4880" s="30"/>
      <c r="L4880" s="30">
        <v>202602</v>
      </c>
      <c r="M4880" s="30"/>
      <c r="N4880" s="30">
        <v>202601</v>
      </c>
      <c r="O4880" s="30"/>
      <c r="P4880" s="30"/>
    </row>
    <row r="4881" s="35" customFormat="1" customHeight="1" spans="1:16">
      <c r="A4881" s="30"/>
      <c r="B4881" s="38">
        <v>46037</v>
      </c>
      <c r="C4881" s="69" t="s">
        <v>18</v>
      </c>
      <c r="D4881" s="30" t="s">
        <v>33</v>
      </c>
      <c r="E4881" s="39" t="s">
        <v>1082</v>
      </c>
      <c r="F4881" s="56"/>
      <c r="G4881" s="56">
        <v>4537.96</v>
      </c>
      <c r="H4881" s="32">
        <v>2705022.24</v>
      </c>
      <c r="I4881" s="30" t="s">
        <v>107</v>
      </c>
      <c r="J4881" s="30"/>
      <c r="K4881" s="30"/>
      <c r="L4881" s="30">
        <v>202602</v>
      </c>
      <c r="M4881" s="30"/>
      <c r="N4881" s="30">
        <v>202601</v>
      </c>
      <c r="O4881" s="30"/>
      <c r="P4881" s="30"/>
    </row>
    <row r="4882" s="35" customFormat="1" customHeight="1" spans="1:16">
      <c r="A4882" s="30"/>
      <c r="B4882" s="38">
        <v>46066</v>
      </c>
      <c r="C4882" s="69" t="s">
        <v>18</v>
      </c>
      <c r="D4882" s="30" t="s">
        <v>33</v>
      </c>
      <c r="E4882" s="39" t="s">
        <v>1160</v>
      </c>
      <c r="F4882" s="56"/>
      <c r="G4882" s="56">
        <v>4100</v>
      </c>
      <c r="H4882" s="32">
        <v>2700922.24</v>
      </c>
      <c r="I4882" s="30" t="s">
        <v>11</v>
      </c>
      <c r="J4882" s="30"/>
      <c r="K4882" s="30"/>
      <c r="L4882" s="30">
        <v>202601</v>
      </c>
      <c r="M4882" s="30"/>
      <c r="N4882" s="30">
        <v>202602</v>
      </c>
      <c r="O4882" s="30"/>
      <c r="P4882" s="30"/>
    </row>
    <row r="4883" s="35" customFormat="1" customHeight="1" spans="1:16">
      <c r="A4883" s="30"/>
      <c r="B4883" s="38">
        <v>46111</v>
      </c>
      <c r="C4883" s="69" t="s">
        <v>18</v>
      </c>
      <c r="D4883" s="30" t="s">
        <v>33</v>
      </c>
      <c r="E4883" s="39" t="s">
        <v>403</v>
      </c>
      <c r="F4883" s="56"/>
      <c r="G4883" s="56">
        <v>6045</v>
      </c>
      <c r="H4883" s="32">
        <v>2694877.24</v>
      </c>
      <c r="I4883" s="30" t="s">
        <v>11</v>
      </c>
      <c r="J4883" s="30"/>
      <c r="K4883" s="30"/>
      <c r="L4883" s="30">
        <v>202602</v>
      </c>
      <c r="M4883" s="30"/>
      <c r="N4883" s="30">
        <v>202603</v>
      </c>
      <c r="O4883" s="30"/>
      <c r="P4883" s="30"/>
    </row>
    <row r="4884" s="35" customFormat="1" customHeight="1" spans="1:16">
      <c r="A4884" s="30"/>
      <c r="B4884" s="38">
        <v>46076</v>
      </c>
      <c r="C4884" s="69" t="s">
        <v>18</v>
      </c>
      <c r="D4884" s="30" t="s">
        <v>33</v>
      </c>
      <c r="E4884" s="39" t="s">
        <v>1127</v>
      </c>
      <c r="F4884" s="56"/>
      <c r="G4884" s="56">
        <v>720</v>
      </c>
      <c r="H4884" s="32">
        <v>2694157.24</v>
      </c>
      <c r="I4884" s="30" t="s">
        <v>72</v>
      </c>
      <c r="J4884" s="30"/>
      <c r="K4884" s="30"/>
      <c r="L4884" s="30">
        <v>202602</v>
      </c>
      <c r="M4884" s="30"/>
      <c r="N4884" s="30">
        <v>202602</v>
      </c>
      <c r="O4884" s="30"/>
      <c r="P4884" s="30"/>
    </row>
    <row r="4885" s="35" customFormat="1" customHeight="1" spans="1:16">
      <c r="A4885" s="30"/>
      <c r="B4885" s="96">
        <v>46076</v>
      </c>
      <c r="C4885" s="69" t="s">
        <v>18</v>
      </c>
      <c r="D4885" s="30" t="s">
        <v>33</v>
      </c>
      <c r="E4885" s="39" t="s">
        <v>1140</v>
      </c>
      <c r="F4885" s="56"/>
      <c r="G4885" s="56">
        <v>1000</v>
      </c>
      <c r="H4885" s="32">
        <v>2693157.24</v>
      </c>
      <c r="I4885" s="30" t="s">
        <v>72</v>
      </c>
      <c r="J4885" s="30"/>
      <c r="K4885" s="30"/>
      <c r="L4885" s="30">
        <v>202602</v>
      </c>
      <c r="M4885" s="30"/>
      <c r="N4885" s="30">
        <v>202602</v>
      </c>
      <c r="O4885" s="30"/>
      <c r="P4885" s="30"/>
    </row>
    <row r="4886" s="35" customFormat="1" customHeight="1" spans="1:16">
      <c r="A4886" s="30"/>
      <c r="B4886" s="38">
        <v>46077</v>
      </c>
      <c r="C4886" s="69" t="s">
        <v>18</v>
      </c>
      <c r="D4886" s="30" t="s">
        <v>33</v>
      </c>
      <c r="E4886" s="39" t="s">
        <v>954</v>
      </c>
      <c r="F4886" s="56"/>
      <c r="G4886" s="56">
        <v>3313.2</v>
      </c>
      <c r="H4886" s="32">
        <v>2689844.04</v>
      </c>
      <c r="I4886" s="30" t="s">
        <v>72</v>
      </c>
      <c r="J4886" s="30"/>
      <c r="K4886" s="30"/>
      <c r="L4886" s="30">
        <v>202602</v>
      </c>
      <c r="M4886" s="30"/>
      <c r="N4886" s="30">
        <v>202602</v>
      </c>
      <c r="O4886" s="30"/>
      <c r="P4886" s="30"/>
    </row>
    <row r="4887" s="35" customFormat="1" customHeight="1" spans="1:16">
      <c r="A4887" s="30"/>
      <c r="B4887" s="38">
        <v>46077</v>
      </c>
      <c r="C4887" s="69" t="s">
        <v>18</v>
      </c>
      <c r="D4887" s="30" t="s">
        <v>33</v>
      </c>
      <c r="E4887" s="39" t="s">
        <v>954</v>
      </c>
      <c r="F4887" s="56"/>
      <c r="G4887" s="56">
        <v>13171.3</v>
      </c>
      <c r="H4887" s="32">
        <v>2676672.74</v>
      </c>
      <c r="I4887" s="30" t="s">
        <v>72</v>
      </c>
      <c r="J4887" s="30"/>
      <c r="K4887" s="30"/>
      <c r="L4887" s="30">
        <v>202602</v>
      </c>
      <c r="M4887" s="30"/>
      <c r="N4887" s="30">
        <v>202602</v>
      </c>
      <c r="O4887" s="30"/>
      <c r="P4887" s="30"/>
    </row>
    <row r="4888" s="35" customFormat="1" customHeight="1" spans="1:16">
      <c r="A4888" s="30"/>
      <c r="B4888" s="38">
        <v>46111</v>
      </c>
      <c r="C4888" s="69" t="s">
        <v>18</v>
      </c>
      <c r="D4888" s="30" t="s">
        <v>33</v>
      </c>
      <c r="E4888" s="39" t="s">
        <v>978</v>
      </c>
      <c r="F4888" s="56">
        <v>200000</v>
      </c>
      <c r="G4888" s="56"/>
      <c r="H4888" s="32">
        <v>2876672.74</v>
      </c>
      <c r="I4888" s="30"/>
      <c r="J4888" s="30"/>
      <c r="K4888" s="30"/>
      <c r="L4888" s="30">
        <v>202603</v>
      </c>
      <c r="M4888" s="30"/>
      <c r="N4888" s="30">
        <v>202603</v>
      </c>
      <c r="O4888" s="30"/>
      <c r="P4888" s="30"/>
    </row>
    <row r="4889" s="35" customFormat="1" customHeight="1" spans="1:16">
      <c r="A4889" s="30"/>
      <c r="B4889" s="38">
        <v>46077</v>
      </c>
      <c r="C4889" s="69" t="s">
        <v>18</v>
      </c>
      <c r="D4889" s="30" t="s">
        <v>33</v>
      </c>
      <c r="E4889" s="30" t="s">
        <v>1107</v>
      </c>
      <c r="F4889" s="56"/>
      <c r="G4889" s="56">
        <v>2940</v>
      </c>
      <c r="H4889" s="32">
        <v>2873732.74</v>
      </c>
      <c r="I4889" s="30" t="s">
        <v>72</v>
      </c>
      <c r="J4889" s="30"/>
      <c r="K4889" s="30"/>
      <c r="L4889" s="30">
        <v>202602</v>
      </c>
      <c r="M4889" s="30"/>
      <c r="N4889" s="30">
        <v>202602</v>
      </c>
      <c r="O4889" s="30"/>
      <c r="P4889" s="30"/>
    </row>
    <row r="4890" s="35" customFormat="1" customHeight="1" spans="1:16">
      <c r="A4890" s="30"/>
      <c r="B4890" s="38">
        <v>46077</v>
      </c>
      <c r="C4890" s="69" t="s">
        <v>18</v>
      </c>
      <c r="D4890" s="30" t="s">
        <v>33</v>
      </c>
      <c r="E4890" s="30" t="s">
        <v>1161</v>
      </c>
      <c r="F4890" s="56"/>
      <c r="G4890" s="56">
        <v>18000</v>
      </c>
      <c r="H4890" s="32">
        <v>2855732.74</v>
      </c>
      <c r="I4890" s="30" t="s">
        <v>72</v>
      </c>
      <c r="J4890" s="30"/>
      <c r="K4890" s="30"/>
      <c r="L4890" s="30">
        <v>202602</v>
      </c>
      <c r="M4890" s="30"/>
      <c r="N4890" s="30">
        <v>202602</v>
      </c>
      <c r="O4890" s="30"/>
      <c r="P4890" s="30"/>
    </row>
    <row r="4891" s="35" customFormat="1" customHeight="1" spans="1:16">
      <c r="A4891" s="30"/>
      <c r="B4891" s="38">
        <v>46077</v>
      </c>
      <c r="C4891" s="69" t="s">
        <v>18</v>
      </c>
      <c r="D4891" s="30" t="s">
        <v>33</v>
      </c>
      <c r="E4891" s="30" t="s">
        <v>1137</v>
      </c>
      <c r="F4891" s="56"/>
      <c r="G4891" s="56">
        <v>43127.2</v>
      </c>
      <c r="H4891" s="32">
        <v>2812605.54</v>
      </c>
      <c r="I4891" s="30" t="s">
        <v>72</v>
      </c>
      <c r="J4891" s="30"/>
      <c r="K4891" s="30"/>
      <c r="L4891" s="30">
        <v>202602</v>
      </c>
      <c r="M4891" s="30"/>
      <c r="N4891" s="30">
        <v>202602</v>
      </c>
      <c r="O4891" s="30"/>
      <c r="P4891" s="30"/>
    </row>
    <row r="4892" s="35" customFormat="1" customHeight="1" spans="1:16">
      <c r="A4892" s="30"/>
      <c r="B4892" s="38">
        <v>46077</v>
      </c>
      <c r="C4892" s="69" t="s">
        <v>18</v>
      </c>
      <c r="D4892" s="30" t="s">
        <v>33</v>
      </c>
      <c r="E4892" s="30" t="s">
        <v>973</v>
      </c>
      <c r="F4892" s="56"/>
      <c r="G4892" s="56">
        <v>31306.3</v>
      </c>
      <c r="H4892" s="32">
        <v>2781299.24</v>
      </c>
      <c r="I4892" s="30" t="s">
        <v>72</v>
      </c>
      <c r="J4892" s="30"/>
      <c r="K4892" s="30"/>
      <c r="L4892" s="30">
        <v>202602</v>
      </c>
      <c r="M4892" s="30"/>
      <c r="N4892" s="30">
        <v>202602</v>
      </c>
      <c r="O4892" s="30"/>
      <c r="P4892" s="30"/>
    </row>
    <row r="4893" s="35" customFormat="1" customHeight="1" spans="1:16">
      <c r="A4893" s="30"/>
      <c r="B4893" s="38">
        <v>46077</v>
      </c>
      <c r="C4893" s="69" t="s">
        <v>18</v>
      </c>
      <c r="D4893" s="30" t="s">
        <v>33</v>
      </c>
      <c r="E4893" s="30" t="s">
        <v>974</v>
      </c>
      <c r="F4893" s="56"/>
      <c r="G4893" s="56">
        <v>35809.17</v>
      </c>
      <c r="H4893" s="32">
        <v>2745490.07</v>
      </c>
      <c r="I4893" s="30" t="s">
        <v>72</v>
      </c>
      <c r="J4893" s="30"/>
      <c r="K4893" s="30"/>
      <c r="L4893" s="30">
        <v>202602</v>
      </c>
      <c r="M4893" s="30"/>
      <c r="N4893" s="30">
        <v>202602</v>
      </c>
      <c r="O4893" s="30"/>
      <c r="P4893" s="30"/>
    </row>
    <row r="4894" s="35" customFormat="1" customHeight="1" spans="1:16">
      <c r="A4894" s="30"/>
      <c r="B4894" s="38">
        <v>46077</v>
      </c>
      <c r="C4894" s="69" t="s">
        <v>18</v>
      </c>
      <c r="D4894" s="30" t="s">
        <v>33</v>
      </c>
      <c r="E4894" s="30" t="s">
        <v>1162</v>
      </c>
      <c r="F4894" s="56"/>
      <c r="G4894" s="56">
        <v>912</v>
      </c>
      <c r="H4894" s="32">
        <v>2744578.07</v>
      </c>
      <c r="I4894" s="30" t="s">
        <v>72</v>
      </c>
      <c r="J4894" s="30"/>
      <c r="K4894" s="30"/>
      <c r="L4894" s="30">
        <v>202602</v>
      </c>
      <c r="M4894" s="30"/>
      <c r="N4894" s="30">
        <v>202602</v>
      </c>
      <c r="O4894" s="30"/>
      <c r="P4894" s="30"/>
    </row>
    <row r="4895" s="35" customFormat="1" customHeight="1" spans="1:16">
      <c r="A4895" s="30"/>
      <c r="B4895" s="38">
        <v>46077</v>
      </c>
      <c r="C4895" s="69" t="s">
        <v>18</v>
      </c>
      <c r="D4895" s="30" t="s">
        <v>33</v>
      </c>
      <c r="E4895" s="30" t="s">
        <v>1163</v>
      </c>
      <c r="F4895" s="56"/>
      <c r="G4895" s="56">
        <v>3020</v>
      </c>
      <c r="H4895" s="32">
        <v>2741558.07</v>
      </c>
      <c r="I4895" s="30" t="s">
        <v>72</v>
      </c>
      <c r="J4895" s="30"/>
      <c r="K4895" s="30"/>
      <c r="L4895" s="30">
        <v>202602</v>
      </c>
      <c r="M4895" s="30"/>
      <c r="N4895" s="30">
        <v>202602</v>
      </c>
      <c r="O4895" s="30"/>
      <c r="P4895" s="30"/>
    </row>
    <row r="4896" s="35" customFormat="1" customHeight="1" spans="1:16">
      <c r="A4896" s="30"/>
      <c r="B4896" s="38">
        <v>46077</v>
      </c>
      <c r="C4896" s="69" t="s">
        <v>18</v>
      </c>
      <c r="D4896" s="30" t="s">
        <v>33</v>
      </c>
      <c r="E4896" s="30" t="s">
        <v>1038</v>
      </c>
      <c r="F4896" s="56"/>
      <c r="G4896" s="56">
        <v>118590.76</v>
      </c>
      <c r="H4896" s="32">
        <v>2622967.31000001</v>
      </c>
      <c r="I4896" s="30" t="s">
        <v>72</v>
      </c>
      <c r="J4896" s="30"/>
      <c r="K4896" s="30"/>
      <c r="L4896" s="30">
        <v>202602</v>
      </c>
      <c r="M4896" s="30"/>
      <c r="N4896" s="30">
        <v>202602</v>
      </c>
      <c r="O4896" s="30"/>
      <c r="P4896" s="30"/>
    </row>
    <row r="4897" s="35" customFormat="1" customHeight="1" spans="1:16">
      <c r="A4897" s="30"/>
      <c r="B4897" s="38">
        <v>46077</v>
      </c>
      <c r="C4897" s="69" t="s">
        <v>18</v>
      </c>
      <c r="D4897" s="30" t="s">
        <v>33</v>
      </c>
      <c r="E4897" s="30" t="s">
        <v>1040</v>
      </c>
      <c r="F4897" s="56"/>
      <c r="G4897" s="56">
        <v>282587.93</v>
      </c>
      <c r="H4897" s="32">
        <v>2340379.38000001</v>
      </c>
      <c r="I4897" s="30" t="s">
        <v>72</v>
      </c>
      <c r="J4897" s="30"/>
      <c r="K4897" s="30"/>
      <c r="L4897" s="30">
        <v>202602</v>
      </c>
      <c r="M4897" s="30"/>
      <c r="N4897" s="30">
        <v>202602</v>
      </c>
      <c r="O4897" s="30"/>
      <c r="P4897" s="30"/>
    </row>
    <row r="4898" s="35" customFormat="1" customHeight="1" spans="1:16">
      <c r="A4898" s="30"/>
      <c r="B4898" s="38">
        <v>46077</v>
      </c>
      <c r="C4898" s="69" t="s">
        <v>18</v>
      </c>
      <c r="D4898" s="30" t="s">
        <v>33</v>
      </c>
      <c r="E4898" s="30" t="s">
        <v>1041</v>
      </c>
      <c r="F4898" s="56"/>
      <c r="G4898" s="56">
        <v>400</v>
      </c>
      <c r="H4898" s="32">
        <v>2339979.38000001</v>
      </c>
      <c r="I4898" s="30" t="s">
        <v>72</v>
      </c>
      <c r="J4898" s="30"/>
      <c r="K4898" s="30"/>
      <c r="L4898" s="30">
        <v>202602</v>
      </c>
      <c r="M4898" s="30"/>
      <c r="N4898" s="30">
        <v>202602</v>
      </c>
      <c r="O4898" s="30"/>
      <c r="P4898" s="30"/>
    </row>
    <row r="4899" s="35" customFormat="1" customHeight="1" spans="1:16">
      <c r="A4899" s="30"/>
      <c r="B4899" s="38">
        <v>46077</v>
      </c>
      <c r="C4899" s="69" t="s">
        <v>18</v>
      </c>
      <c r="D4899" s="30" t="s">
        <v>33</v>
      </c>
      <c r="E4899" s="30" t="s">
        <v>1042</v>
      </c>
      <c r="F4899" s="56"/>
      <c r="G4899" s="56">
        <v>131489.95</v>
      </c>
      <c r="H4899" s="32">
        <v>2208489.43000001</v>
      </c>
      <c r="I4899" s="30" t="s">
        <v>72</v>
      </c>
      <c r="J4899" s="30"/>
      <c r="K4899" s="30"/>
      <c r="L4899" s="30">
        <v>202602</v>
      </c>
      <c r="M4899" s="30"/>
      <c r="N4899" s="30">
        <v>202602</v>
      </c>
      <c r="O4899" s="30"/>
      <c r="P4899" s="30"/>
    </row>
    <row r="4900" s="35" customFormat="1" customHeight="1" spans="1:16">
      <c r="A4900" s="30"/>
      <c r="B4900" s="38">
        <v>46077</v>
      </c>
      <c r="C4900" s="69" t="s">
        <v>18</v>
      </c>
      <c r="D4900" s="30" t="s">
        <v>33</v>
      </c>
      <c r="E4900" s="30" t="s">
        <v>1044</v>
      </c>
      <c r="F4900" s="56"/>
      <c r="G4900" s="56">
        <v>3753.2</v>
      </c>
      <c r="H4900" s="32">
        <v>2204736.23000001</v>
      </c>
      <c r="I4900" s="30" t="s">
        <v>72</v>
      </c>
      <c r="J4900" s="30"/>
      <c r="K4900" s="30"/>
      <c r="L4900" s="30">
        <v>202602</v>
      </c>
      <c r="M4900" s="30"/>
      <c r="N4900" s="30">
        <v>202602</v>
      </c>
      <c r="O4900" s="30"/>
      <c r="P4900" s="30"/>
    </row>
    <row r="4901" s="35" customFormat="1" customHeight="1" spans="1:16">
      <c r="A4901" s="30"/>
      <c r="B4901" s="38">
        <v>46111</v>
      </c>
      <c r="C4901" s="69" t="s">
        <v>18</v>
      </c>
      <c r="D4901" s="30" t="s">
        <v>33</v>
      </c>
      <c r="E4901" s="39" t="s">
        <v>978</v>
      </c>
      <c r="F4901" s="56">
        <v>250000</v>
      </c>
      <c r="G4901" s="56"/>
      <c r="H4901" s="32">
        <v>2454736.23000001</v>
      </c>
      <c r="I4901" s="30"/>
      <c r="J4901" s="30"/>
      <c r="K4901" s="30"/>
      <c r="L4901" s="30">
        <v>202603</v>
      </c>
      <c r="M4901" s="30"/>
      <c r="N4901" s="30">
        <v>202603</v>
      </c>
      <c r="O4901" s="30"/>
      <c r="P4901" s="30"/>
    </row>
    <row r="4902" s="35" customFormat="1" customHeight="1" spans="1:16">
      <c r="A4902" s="30"/>
      <c r="B4902" s="38">
        <v>46078</v>
      </c>
      <c r="C4902" s="69" t="s">
        <v>18</v>
      </c>
      <c r="D4902" s="30" t="s">
        <v>33</v>
      </c>
      <c r="E4902" s="30" t="s">
        <v>1106</v>
      </c>
      <c r="F4902" s="56"/>
      <c r="G4902" s="56">
        <v>15338</v>
      </c>
      <c r="H4902" s="32">
        <v>2439398.23000001</v>
      </c>
      <c r="I4902" s="30" t="s">
        <v>72</v>
      </c>
      <c r="J4902" s="30"/>
      <c r="K4902" s="30"/>
      <c r="L4902" s="30">
        <v>202602</v>
      </c>
      <c r="M4902" s="30"/>
      <c r="N4902" s="30">
        <v>202602</v>
      </c>
      <c r="O4902" s="30"/>
      <c r="P4902" s="30"/>
    </row>
    <row r="4903" s="35" customFormat="1" customHeight="1" spans="1:16">
      <c r="A4903" s="30"/>
      <c r="B4903" s="38">
        <v>46078</v>
      </c>
      <c r="C4903" s="69" t="s">
        <v>18</v>
      </c>
      <c r="D4903" s="30" t="s">
        <v>33</v>
      </c>
      <c r="E4903" s="30" t="s">
        <v>1110</v>
      </c>
      <c r="F4903" s="56"/>
      <c r="G4903" s="56">
        <v>1448.68</v>
      </c>
      <c r="H4903" s="32">
        <v>2437949.55000001</v>
      </c>
      <c r="I4903" s="30" t="s">
        <v>72</v>
      </c>
      <c r="J4903" s="30"/>
      <c r="K4903" s="30"/>
      <c r="L4903" s="30">
        <v>202602</v>
      </c>
      <c r="M4903" s="30"/>
      <c r="N4903" s="30">
        <v>202602</v>
      </c>
      <c r="O4903" s="30"/>
      <c r="P4903" s="30"/>
    </row>
    <row r="4904" s="35" customFormat="1" customHeight="1" spans="1:16">
      <c r="A4904" s="30"/>
      <c r="B4904" s="38">
        <v>46078</v>
      </c>
      <c r="C4904" s="69" t="s">
        <v>18</v>
      </c>
      <c r="D4904" s="30" t="s">
        <v>33</v>
      </c>
      <c r="E4904" s="30" t="s">
        <v>1164</v>
      </c>
      <c r="F4904" s="56"/>
      <c r="G4904" s="56">
        <v>2137.8</v>
      </c>
      <c r="H4904" s="32">
        <v>2435811.75000001</v>
      </c>
      <c r="I4904" s="30" t="s">
        <v>72</v>
      </c>
      <c r="J4904" s="30"/>
      <c r="K4904" s="30"/>
      <c r="L4904" s="30">
        <v>202602</v>
      </c>
      <c r="M4904" s="30"/>
      <c r="N4904" s="30">
        <v>202602</v>
      </c>
      <c r="O4904" s="30"/>
      <c r="P4904" s="30"/>
    </row>
    <row r="4905" s="35" customFormat="1" customHeight="1" spans="1:16">
      <c r="A4905" s="30"/>
      <c r="B4905" s="38">
        <v>46078</v>
      </c>
      <c r="C4905" s="69" t="s">
        <v>18</v>
      </c>
      <c r="D4905" s="30" t="s">
        <v>33</v>
      </c>
      <c r="E4905" s="30" t="s">
        <v>1107</v>
      </c>
      <c r="F4905" s="56"/>
      <c r="G4905" s="56">
        <v>12615</v>
      </c>
      <c r="H4905" s="32">
        <v>2423196.75000001</v>
      </c>
      <c r="I4905" s="30" t="s">
        <v>72</v>
      </c>
      <c r="J4905" s="30"/>
      <c r="K4905" s="30"/>
      <c r="L4905" s="30">
        <v>202602</v>
      </c>
      <c r="M4905" s="30"/>
      <c r="N4905" s="30">
        <v>202602</v>
      </c>
      <c r="O4905" s="30"/>
      <c r="P4905" s="30"/>
    </row>
    <row r="4906" s="35" customFormat="1" customHeight="1" spans="1:16">
      <c r="A4906" s="30"/>
      <c r="B4906" s="38">
        <v>46078</v>
      </c>
      <c r="C4906" s="69" t="s">
        <v>18</v>
      </c>
      <c r="D4906" s="30" t="s">
        <v>33</v>
      </c>
      <c r="E4906" s="30" t="s">
        <v>1112</v>
      </c>
      <c r="F4906" s="56"/>
      <c r="G4906" s="56">
        <v>18857.4</v>
      </c>
      <c r="H4906" s="32">
        <v>2404339.35000001</v>
      </c>
      <c r="I4906" s="30" t="s">
        <v>72</v>
      </c>
      <c r="J4906" s="30"/>
      <c r="K4906" s="30"/>
      <c r="L4906" s="30">
        <v>202602</v>
      </c>
      <c r="M4906" s="30"/>
      <c r="N4906" s="30">
        <v>202602</v>
      </c>
      <c r="O4906" s="30"/>
      <c r="P4906" s="30"/>
    </row>
    <row r="4907" s="35" customFormat="1" customHeight="1" spans="1:16">
      <c r="A4907" s="30"/>
      <c r="B4907" s="38">
        <v>46078</v>
      </c>
      <c r="C4907" s="69" t="s">
        <v>18</v>
      </c>
      <c r="D4907" s="30" t="s">
        <v>33</v>
      </c>
      <c r="E4907" s="30" t="s">
        <v>1108</v>
      </c>
      <c r="F4907" s="56"/>
      <c r="G4907" s="56">
        <v>2133</v>
      </c>
      <c r="H4907" s="32">
        <v>2402206.35000001</v>
      </c>
      <c r="I4907" s="30" t="s">
        <v>72</v>
      </c>
      <c r="J4907" s="30"/>
      <c r="K4907" s="30"/>
      <c r="L4907" s="30">
        <v>202602</v>
      </c>
      <c r="M4907" s="30"/>
      <c r="N4907" s="30">
        <v>202602</v>
      </c>
      <c r="O4907" s="30"/>
      <c r="P4907" s="30"/>
    </row>
    <row r="4908" s="35" customFormat="1" customHeight="1" spans="1:16">
      <c r="A4908" s="30"/>
      <c r="B4908" s="38">
        <v>46078</v>
      </c>
      <c r="C4908" s="69" t="s">
        <v>18</v>
      </c>
      <c r="D4908" s="30" t="s">
        <v>33</v>
      </c>
      <c r="E4908" s="30" t="s">
        <v>1113</v>
      </c>
      <c r="F4908" s="56"/>
      <c r="G4908" s="56">
        <v>10071.75</v>
      </c>
      <c r="H4908" s="32">
        <v>2392134.60000001</v>
      </c>
      <c r="I4908" s="30" t="s">
        <v>72</v>
      </c>
      <c r="J4908" s="30"/>
      <c r="K4908" s="30"/>
      <c r="L4908" s="30">
        <v>202602</v>
      </c>
      <c r="M4908" s="30"/>
      <c r="N4908" s="30">
        <v>202602</v>
      </c>
      <c r="O4908" s="30"/>
      <c r="P4908" s="30"/>
    </row>
    <row r="4909" s="35" customFormat="1" customHeight="1" spans="1:16">
      <c r="A4909" s="30"/>
      <c r="B4909" s="38">
        <v>46078</v>
      </c>
      <c r="C4909" s="69" t="s">
        <v>18</v>
      </c>
      <c r="D4909" s="30" t="s">
        <v>33</v>
      </c>
      <c r="E4909" s="30" t="s">
        <v>1114</v>
      </c>
      <c r="F4909" s="56"/>
      <c r="G4909" s="56">
        <v>5400</v>
      </c>
      <c r="H4909" s="32">
        <v>2386734.60000001</v>
      </c>
      <c r="I4909" s="30" t="s">
        <v>72</v>
      </c>
      <c r="J4909" s="30"/>
      <c r="K4909" s="30"/>
      <c r="L4909" s="30">
        <v>202602</v>
      </c>
      <c r="M4909" s="30"/>
      <c r="N4909" s="30">
        <v>202602</v>
      </c>
      <c r="O4909" s="30"/>
      <c r="P4909" s="30"/>
    </row>
    <row r="4910" s="35" customFormat="1" customHeight="1" spans="1:16">
      <c r="A4910" s="30"/>
      <c r="B4910" s="38">
        <v>46078</v>
      </c>
      <c r="C4910" s="69" t="s">
        <v>18</v>
      </c>
      <c r="D4910" s="30" t="s">
        <v>33</v>
      </c>
      <c r="E4910" s="30" t="s">
        <v>1106</v>
      </c>
      <c r="F4910" s="56"/>
      <c r="G4910" s="56">
        <v>7257.3</v>
      </c>
      <c r="H4910" s="32">
        <v>2379477.30000001</v>
      </c>
      <c r="I4910" s="30" t="s">
        <v>72</v>
      </c>
      <c r="J4910" s="30"/>
      <c r="K4910" s="30"/>
      <c r="L4910" s="30">
        <v>202602</v>
      </c>
      <c r="M4910" s="30"/>
      <c r="N4910" s="30">
        <v>202602</v>
      </c>
      <c r="O4910" s="30"/>
      <c r="P4910" s="30"/>
    </row>
    <row r="4911" s="35" customFormat="1" customHeight="1" spans="1:16">
      <c r="A4911" s="30"/>
      <c r="B4911" s="38">
        <v>46078</v>
      </c>
      <c r="C4911" s="69" t="s">
        <v>18</v>
      </c>
      <c r="D4911" s="30" t="s">
        <v>33</v>
      </c>
      <c r="E4911" s="30" t="s">
        <v>1106</v>
      </c>
      <c r="F4911" s="56"/>
      <c r="G4911" s="56">
        <v>4024.8</v>
      </c>
      <c r="H4911" s="32">
        <v>2375452.50000001</v>
      </c>
      <c r="I4911" s="30" t="s">
        <v>72</v>
      </c>
      <c r="J4911" s="30"/>
      <c r="K4911" s="30"/>
      <c r="L4911" s="30">
        <v>202602</v>
      </c>
      <c r="M4911" s="30"/>
      <c r="N4911" s="30">
        <v>202602</v>
      </c>
      <c r="O4911" s="30"/>
      <c r="P4911" s="30"/>
    </row>
    <row r="4912" s="35" customFormat="1" customHeight="1" spans="1:16">
      <c r="A4912" s="30"/>
      <c r="B4912" s="38">
        <v>46078</v>
      </c>
      <c r="C4912" s="69" t="s">
        <v>18</v>
      </c>
      <c r="D4912" s="30" t="s">
        <v>33</v>
      </c>
      <c r="E4912" s="30" t="s">
        <v>1116</v>
      </c>
      <c r="F4912" s="56"/>
      <c r="G4912" s="56">
        <v>28869.52</v>
      </c>
      <c r="H4912" s="32">
        <v>2346582.98000001</v>
      </c>
      <c r="I4912" s="30" t="s">
        <v>72</v>
      </c>
      <c r="J4912" s="30"/>
      <c r="K4912" s="30"/>
      <c r="L4912" s="30">
        <v>202602</v>
      </c>
      <c r="M4912" s="30"/>
      <c r="N4912" s="30">
        <v>202602</v>
      </c>
      <c r="O4912" s="30"/>
      <c r="P4912" s="30"/>
    </row>
    <row r="4913" s="35" customFormat="1" customHeight="1" spans="1:16">
      <c r="A4913" s="30"/>
      <c r="B4913" s="38">
        <v>46078</v>
      </c>
      <c r="C4913" s="69" t="s">
        <v>18</v>
      </c>
      <c r="D4913" s="30" t="s">
        <v>33</v>
      </c>
      <c r="E4913" s="30" t="s">
        <v>1120</v>
      </c>
      <c r="F4913" s="56"/>
      <c r="G4913" s="56">
        <v>12565</v>
      </c>
      <c r="H4913" s="32">
        <v>2334017.98000001</v>
      </c>
      <c r="I4913" s="30" t="s">
        <v>72</v>
      </c>
      <c r="J4913" s="30"/>
      <c r="K4913" s="30"/>
      <c r="L4913" s="30">
        <v>202602</v>
      </c>
      <c r="M4913" s="30"/>
      <c r="N4913" s="30">
        <v>202602</v>
      </c>
      <c r="O4913" s="30"/>
      <c r="P4913" s="30"/>
    </row>
    <row r="4914" s="35" customFormat="1" customHeight="1" spans="1:16">
      <c r="A4914" s="30"/>
      <c r="B4914" s="38">
        <v>46078</v>
      </c>
      <c r="C4914" s="69" t="s">
        <v>18</v>
      </c>
      <c r="D4914" s="30" t="s">
        <v>33</v>
      </c>
      <c r="E4914" s="30" t="s">
        <v>1165</v>
      </c>
      <c r="F4914" s="56"/>
      <c r="G4914" s="56">
        <v>480</v>
      </c>
      <c r="H4914" s="32">
        <v>2333537.98000001</v>
      </c>
      <c r="I4914" s="30" t="s">
        <v>72</v>
      </c>
      <c r="J4914" s="30"/>
      <c r="K4914" s="30"/>
      <c r="L4914" s="30">
        <v>202602</v>
      </c>
      <c r="M4914" s="30"/>
      <c r="N4914" s="30">
        <v>202602</v>
      </c>
      <c r="O4914" s="30"/>
      <c r="P4914" s="30"/>
    </row>
    <row r="4915" s="35" customFormat="1" customHeight="1" spans="1:16">
      <c r="A4915" s="30"/>
      <c r="B4915" s="38">
        <v>46078</v>
      </c>
      <c r="C4915" s="69" t="s">
        <v>18</v>
      </c>
      <c r="D4915" s="30" t="s">
        <v>33</v>
      </c>
      <c r="E4915" s="30" t="s">
        <v>1121</v>
      </c>
      <c r="F4915" s="56"/>
      <c r="G4915" s="56">
        <v>11666.5</v>
      </c>
      <c r="H4915" s="32">
        <v>2321871.48000001</v>
      </c>
      <c r="I4915" s="30" t="s">
        <v>72</v>
      </c>
      <c r="J4915" s="30"/>
      <c r="K4915" s="30"/>
      <c r="L4915" s="30">
        <v>202602</v>
      </c>
      <c r="M4915" s="30"/>
      <c r="N4915" s="30">
        <v>202602</v>
      </c>
      <c r="O4915" s="30"/>
      <c r="P4915" s="30"/>
    </row>
    <row r="4916" s="35" customFormat="1" customHeight="1" spans="1:16">
      <c r="A4916" s="30"/>
      <c r="B4916" s="38">
        <v>46078</v>
      </c>
      <c r="C4916" s="69" t="s">
        <v>18</v>
      </c>
      <c r="D4916" s="30" t="s">
        <v>33</v>
      </c>
      <c r="E4916" s="30" t="s">
        <v>1122</v>
      </c>
      <c r="F4916" s="56"/>
      <c r="G4916" s="56">
        <v>1321.7</v>
      </c>
      <c r="H4916" s="32">
        <v>2320549.78000001</v>
      </c>
      <c r="I4916" s="30" t="s">
        <v>72</v>
      </c>
      <c r="J4916" s="30"/>
      <c r="K4916" s="30"/>
      <c r="L4916" s="30">
        <v>202602</v>
      </c>
      <c r="M4916" s="30"/>
      <c r="N4916" s="30">
        <v>202602</v>
      </c>
      <c r="O4916" s="30"/>
      <c r="P4916" s="30"/>
    </row>
    <row r="4917" s="35" customFormat="1" customHeight="1" spans="1:16">
      <c r="A4917" s="30"/>
      <c r="B4917" s="38">
        <v>46078</v>
      </c>
      <c r="C4917" s="69" t="s">
        <v>18</v>
      </c>
      <c r="D4917" s="30" t="s">
        <v>33</v>
      </c>
      <c r="E4917" s="39" t="s">
        <v>956</v>
      </c>
      <c r="F4917" s="56"/>
      <c r="G4917" s="56">
        <v>4148.08</v>
      </c>
      <c r="H4917" s="32">
        <v>2316401.70000001</v>
      </c>
      <c r="I4917" s="30" t="s">
        <v>72</v>
      </c>
      <c r="J4917" s="30"/>
      <c r="K4917" s="30"/>
      <c r="L4917" s="30">
        <v>202602</v>
      </c>
      <c r="M4917" s="30"/>
      <c r="N4917" s="30">
        <v>202602</v>
      </c>
      <c r="O4917" s="30"/>
      <c r="P4917" s="30"/>
    </row>
    <row r="4918" s="35" customFormat="1" customHeight="1" spans="1:16">
      <c r="A4918" s="30"/>
      <c r="B4918" s="38">
        <v>46078</v>
      </c>
      <c r="C4918" s="69" t="s">
        <v>18</v>
      </c>
      <c r="D4918" s="30" t="s">
        <v>33</v>
      </c>
      <c r="E4918" s="39" t="s">
        <v>956</v>
      </c>
      <c r="F4918" s="56"/>
      <c r="G4918" s="56">
        <v>2659</v>
      </c>
      <c r="H4918" s="32">
        <v>2313742.70000001</v>
      </c>
      <c r="I4918" s="30" t="s">
        <v>72</v>
      </c>
      <c r="J4918" s="30"/>
      <c r="K4918" s="30"/>
      <c r="L4918" s="30">
        <v>202602</v>
      </c>
      <c r="M4918" s="30"/>
      <c r="N4918" s="30">
        <v>202602</v>
      </c>
      <c r="O4918" s="30"/>
      <c r="P4918" s="30"/>
    </row>
    <row r="4919" s="35" customFormat="1" customHeight="1" spans="1:16">
      <c r="A4919" s="30"/>
      <c r="B4919" s="38">
        <v>46078</v>
      </c>
      <c r="C4919" s="69" t="s">
        <v>18</v>
      </c>
      <c r="D4919" s="30" t="s">
        <v>33</v>
      </c>
      <c r="E4919" s="39" t="s">
        <v>951</v>
      </c>
      <c r="F4919" s="56"/>
      <c r="G4919" s="56">
        <v>1390.72</v>
      </c>
      <c r="H4919" s="32">
        <v>2312351.98000001</v>
      </c>
      <c r="I4919" s="30" t="s">
        <v>72</v>
      </c>
      <c r="J4919" s="30"/>
      <c r="K4919" s="30"/>
      <c r="L4919" s="30">
        <v>202602</v>
      </c>
      <c r="M4919" s="30"/>
      <c r="N4919" s="30">
        <v>202602</v>
      </c>
      <c r="O4919" s="30"/>
      <c r="P4919" s="30"/>
    </row>
    <row r="4920" s="35" customFormat="1" customHeight="1" spans="1:16">
      <c r="A4920" s="30"/>
      <c r="B4920" s="38">
        <v>46080</v>
      </c>
      <c r="C4920" s="69" t="s">
        <v>18</v>
      </c>
      <c r="D4920" s="30" t="s">
        <v>33</v>
      </c>
      <c r="E4920" s="30" t="s">
        <v>1166</v>
      </c>
      <c r="F4920" s="56"/>
      <c r="G4920" s="56">
        <v>2865.6</v>
      </c>
      <c r="H4920" s="32">
        <v>2309486.38000001</v>
      </c>
      <c r="I4920" s="30" t="s">
        <v>72</v>
      </c>
      <c r="J4920" s="30"/>
      <c r="K4920" s="30"/>
      <c r="L4920" s="30">
        <v>202602</v>
      </c>
      <c r="M4920" s="30"/>
      <c r="N4920" s="30">
        <v>202602</v>
      </c>
      <c r="O4920" s="30"/>
      <c r="P4920" s="30"/>
    </row>
    <row r="4921" s="35" customFormat="1" customHeight="1" spans="1:16">
      <c r="A4921" s="30"/>
      <c r="B4921" s="38">
        <v>46142</v>
      </c>
      <c r="C4921" s="69" t="s">
        <v>18</v>
      </c>
      <c r="D4921" s="30" t="s">
        <v>424</v>
      </c>
      <c r="E4921" s="39" t="s">
        <v>1045</v>
      </c>
      <c r="F4921" s="56">
        <v>4750.67</v>
      </c>
      <c r="G4921" s="56"/>
      <c r="H4921" s="32">
        <v>2314237.05000001</v>
      </c>
      <c r="I4921" s="30" t="s">
        <v>227</v>
      </c>
      <c r="J4921" s="30"/>
      <c r="K4921" s="30"/>
      <c r="L4921" s="30">
        <v>202605</v>
      </c>
      <c r="M4921" s="30"/>
      <c r="N4921" s="30">
        <v>202604</v>
      </c>
      <c r="O4921" s="30"/>
      <c r="P4921" s="30"/>
    </row>
    <row r="4922" s="35" customFormat="1" customHeight="1" spans="1:16">
      <c r="A4922" s="30"/>
      <c r="B4922" s="38">
        <v>46142</v>
      </c>
      <c r="C4922" s="69" t="s">
        <v>18</v>
      </c>
      <c r="D4922" s="30" t="s">
        <v>424</v>
      </c>
      <c r="E4922" s="39" t="s">
        <v>1046</v>
      </c>
      <c r="F4922" s="56">
        <v>3752.06</v>
      </c>
      <c r="G4922" s="56"/>
      <c r="H4922" s="32">
        <v>2317989.11000001</v>
      </c>
      <c r="I4922" s="30" t="s">
        <v>205</v>
      </c>
      <c r="J4922" s="30"/>
      <c r="K4922" s="30"/>
      <c r="L4922" s="30">
        <v>202605</v>
      </c>
      <c r="M4922" s="30"/>
      <c r="N4922" s="30">
        <v>202604</v>
      </c>
      <c r="O4922" s="30"/>
      <c r="P4922" s="30"/>
    </row>
    <row r="4923" s="35" customFormat="1" customHeight="1" spans="1:16">
      <c r="A4923" s="30"/>
      <c r="B4923" s="38">
        <v>46142</v>
      </c>
      <c r="C4923" s="69" t="s">
        <v>18</v>
      </c>
      <c r="D4923" s="30" t="s">
        <v>424</v>
      </c>
      <c r="E4923" s="39" t="s">
        <v>1047</v>
      </c>
      <c r="F4923" s="56">
        <v>3878.2</v>
      </c>
      <c r="G4923" s="56"/>
      <c r="H4923" s="32">
        <v>2321867.31000001</v>
      </c>
      <c r="I4923" s="30" t="s">
        <v>80</v>
      </c>
      <c r="J4923" s="30"/>
      <c r="K4923" s="30"/>
      <c r="L4923" s="30">
        <v>202605</v>
      </c>
      <c r="M4923" s="30"/>
      <c r="N4923" s="30">
        <v>202604</v>
      </c>
      <c r="O4923" s="30"/>
      <c r="P4923" s="30"/>
    </row>
    <row r="4924" s="35" customFormat="1" customHeight="1" spans="1:16">
      <c r="A4924" s="30"/>
      <c r="B4924" s="38">
        <v>46142</v>
      </c>
      <c r="C4924" s="69" t="s">
        <v>18</v>
      </c>
      <c r="D4924" s="30" t="s">
        <v>424</v>
      </c>
      <c r="E4924" s="39" t="s">
        <v>1048</v>
      </c>
      <c r="F4924" s="56">
        <v>5608.96</v>
      </c>
      <c r="G4924" s="56"/>
      <c r="H4924" s="32">
        <v>2327476.27000001</v>
      </c>
      <c r="I4924" s="30" t="s">
        <v>78</v>
      </c>
      <c r="J4924" s="30"/>
      <c r="K4924" s="30"/>
      <c r="L4924" s="30">
        <v>202605</v>
      </c>
      <c r="M4924" s="30"/>
      <c r="N4924" s="30">
        <v>202604</v>
      </c>
      <c r="O4924" s="30"/>
      <c r="P4924" s="30"/>
    </row>
    <row r="4925" s="35" customFormat="1" customHeight="1" spans="1:16">
      <c r="A4925" s="30"/>
      <c r="B4925" s="38">
        <v>46142</v>
      </c>
      <c r="C4925" s="69" t="s">
        <v>18</v>
      </c>
      <c r="D4925" s="30" t="s">
        <v>424</v>
      </c>
      <c r="E4925" s="39" t="s">
        <v>1049</v>
      </c>
      <c r="F4925" s="56">
        <v>1841.01</v>
      </c>
      <c r="G4925" s="56"/>
      <c r="H4925" s="32">
        <v>2329317.28000001</v>
      </c>
      <c r="I4925" s="30" t="s">
        <v>91</v>
      </c>
      <c r="J4925" s="30"/>
      <c r="K4925" s="30"/>
      <c r="L4925" s="30">
        <v>202605</v>
      </c>
      <c r="M4925" s="30"/>
      <c r="N4925" s="30">
        <v>202604</v>
      </c>
      <c r="O4925" s="30"/>
      <c r="P4925" s="30"/>
    </row>
    <row r="4926" s="35" customFormat="1" customHeight="1" spans="1:16">
      <c r="A4926" s="30"/>
      <c r="B4926" s="38">
        <v>46142</v>
      </c>
      <c r="C4926" s="69" t="s">
        <v>18</v>
      </c>
      <c r="D4926" s="30" t="s">
        <v>424</v>
      </c>
      <c r="E4926" s="39" t="s">
        <v>1099</v>
      </c>
      <c r="F4926" s="56">
        <v>17028.96</v>
      </c>
      <c r="G4926" s="56"/>
      <c r="H4926" s="32">
        <v>2346346.24000001</v>
      </c>
      <c r="I4926" s="30" t="s">
        <v>54</v>
      </c>
      <c r="J4926" s="30"/>
      <c r="K4926" s="30"/>
      <c r="L4926" s="30">
        <v>202604</v>
      </c>
      <c r="M4926" s="30"/>
      <c r="N4926" s="30">
        <v>202604</v>
      </c>
      <c r="O4926" s="30"/>
      <c r="P4926" s="30"/>
    </row>
    <row r="4927" s="35" customFormat="1" customHeight="1" spans="1:16">
      <c r="A4927" s="30"/>
      <c r="B4927" s="38">
        <v>46142</v>
      </c>
      <c r="C4927" s="69" t="s">
        <v>18</v>
      </c>
      <c r="D4927" s="30" t="s">
        <v>424</v>
      </c>
      <c r="E4927" s="39" t="s">
        <v>1051</v>
      </c>
      <c r="F4927" s="56">
        <v>4205.3</v>
      </c>
      <c r="G4927" s="56"/>
      <c r="H4927" s="32">
        <v>2350551.54000001</v>
      </c>
      <c r="I4927" s="30" t="s">
        <v>101</v>
      </c>
      <c r="J4927" s="30"/>
      <c r="K4927" s="30"/>
      <c r="L4927" s="30">
        <v>202605</v>
      </c>
      <c r="M4927" s="30"/>
      <c r="N4927" s="30">
        <v>202604</v>
      </c>
      <c r="O4927" s="30"/>
      <c r="P4927" s="30"/>
    </row>
    <row r="4928" s="35" customFormat="1" customHeight="1" spans="1:16">
      <c r="A4928" s="30"/>
      <c r="B4928" s="38">
        <v>46142</v>
      </c>
      <c r="C4928" s="69" t="s">
        <v>18</v>
      </c>
      <c r="D4928" s="30" t="s">
        <v>424</v>
      </c>
      <c r="E4928" s="39" t="s">
        <v>1052</v>
      </c>
      <c r="F4928" s="56">
        <v>3154.31</v>
      </c>
      <c r="G4928" s="56"/>
      <c r="H4928" s="32">
        <v>2353705.85000001</v>
      </c>
      <c r="I4928" s="30" t="s">
        <v>97</v>
      </c>
      <c r="J4928" s="30"/>
      <c r="K4928" s="30"/>
      <c r="L4928" s="30">
        <v>202605</v>
      </c>
      <c r="M4928" s="30"/>
      <c r="N4928" s="30">
        <v>202604</v>
      </c>
      <c r="O4928" s="30"/>
      <c r="P4928" s="30"/>
    </row>
    <row r="4929" s="35" customFormat="1" customHeight="1" spans="1:16">
      <c r="A4929" s="30"/>
      <c r="B4929" s="38">
        <v>46142</v>
      </c>
      <c r="C4929" s="69" t="s">
        <v>18</v>
      </c>
      <c r="D4929" s="30" t="s">
        <v>424</v>
      </c>
      <c r="E4929" s="39" t="s">
        <v>1053</v>
      </c>
      <c r="F4929" s="56">
        <v>7238.63</v>
      </c>
      <c r="G4929" s="56"/>
      <c r="H4929" s="32">
        <v>2360944.48000001</v>
      </c>
      <c r="I4929" s="30" t="s">
        <v>107</v>
      </c>
      <c r="J4929" s="30"/>
      <c r="K4929" s="30"/>
      <c r="L4929" s="30">
        <v>202605</v>
      </c>
      <c r="M4929" s="30"/>
      <c r="N4929" s="30">
        <v>202604</v>
      </c>
      <c r="O4929" s="30"/>
      <c r="P4929" s="30"/>
    </row>
    <row r="4930" s="35" customFormat="1" customHeight="1" spans="1:16">
      <c r="A4930" s="30"/>
      <c r="B4930" s="38">
        <v>46142</v>
      </c>
      <c r="C4930" s="69" t="s">
        <v>18</v>
      </c>
      <c r="D4930" s="30" t="s">
        <v>424</v>
      </c>
      <c r="E4930" s="39" t="s">
        <v>1054</v>
      </c>
      <c r="F4930" s="56">
        <v>1223.34</v>
      </c>
      <c r="G4930" s="56"/>
      <c r="H4930" s="32">
        <v>2362167.82000001</v>
      </c>
      <c r="I4930" s="30" t="s">
        <v>109</v>
      </c>
      <c r="J4930" s="30"/>
      <c r="K4930" s="30"/>
      <c r="L4930" s="30">
        <v>202605</v>
      </c>
      <c r="M4930" s="30"/>
      <c r="N4930" s="30">
        <v>202604</v>
      </c>
      <c r="O4930" s="30"/>
      <c r="P4930" s="30"/>
    </row>
    <row r="4931" s="35" customFormat="1" customHeight="1" spans="1:16">
      <c r="A4931" s="30"/>
      <c r="B4931" s="38">
        <v>46142</v>
      </c>
      <c r="C4931" s="69" t="s">
        <v>18</v>
      </c>
      <c r="D4931" s="30" t="s">
        <v>424</v>
      </c>
      <c r="E4931" s="39" t="s">
        <v>1055</v>
      </c>
      <c r="F4931" s="56">
        <v>1880.23</v>
      </c>
      <c r="G4931" s="56"/>
      <c r="H4931" s="32">
        <v>2364048.05000001</v>
      </c>
      <c r="I4931" s="30" t="s">
        <v>196</v>
      </c>
      <c r="J4931" s="30"/>
      <c r="K4931" s="30"/>
      <c r="L4931" s="30">
        <v>202605</v>
      </c>
      <c r="M4931" s="30"/>
      <c r="N4931" s="30">
        <v>202604</v>
      </c>
      <c r="O4931" s="30"/>
      <c r="P4931" s="30"/>
    </row>
    <row r="4932" s="35" customFormat="1" customHeight="1" spans="1:16">
      <c r="A4932" s="30"/>
      <c r="B4932" s="38">
        <v>46142</v>
      </c>
      <c r="C4932" s="69" t="s">
        <v>18</v>
      </c>
      <c r="D4932" s="30" t="s">
        <v>424</v>
      </c>
      <c r="E4932" s="39" t="s">
        <v>1056</v>
      </c>
      <c r="F4932" s="56">
        <v>2934.84</v>
      </c>
      <c r="G4932" s="56"/>
      <c r="H4932" s="32">
        <v>2366982.89000001</v>
      </c>
      <c r="I4932" s="30" t="s">
        <v>235</v>
      </c>
      <c r="J4932" s="30"/>
      <c r="K4932" s="30"/>
      <c r="L4932" s="30">
        <v>202605</v>
      </c>
      <c r="M4932" s="30"/>
      <c r="N4932" s="30">
        <v>202604</v>
      </c>
      <c r="O4932" s="30"/>
      <c r="P4932" s="30"/>
    </row>
    <row r="4933" s="35" customFormat="1" customHeight="1" spans="1:16">
      <c r="A4933" s="30"/>
      <c r="B4933" s="38">
        <v>46142</v>
      </c>
      <c r="C4933" s="69" t="s">
        <v>18</v>
      </c>
      <c r="D4933" s="30" t="s">
        <v>424</v>
      </c>
      <c r="E4933" s="39" t="s">
        <v>1057</v>
      </c>
      <c r="F4933" s="56">
        <v>1292.12</v>
      </c>
      <c r="G4933" s="56"/>
      <c r="H4933" s="32">
        <v>2368275.01000001</v>
      </c>
      <c r="I4933" s="30" t="s">
        <v>213</v>
      </c>
      <c r="J4933" s="30"/>
      <c r="K4933" s="30"/>
      <c r="L4933" s="30">
        <v>202605</v>
      </c>
      <c r="M4933" s="30"/>
      <c r="N4933" s="30">
        <v>202604</v>
      </c>
      <c r="O4933" s="30"/>
      <c r="P4933" s="30"/>
    </row>
    <row r="4934" s="35" customFormat="1" customHeight="1" spans="1:16">
      <c r="A4934" s="30"/>
      <c r="B4934" s="38">
        <v>46142</v>
      </c>
      <c r="C4934" s="69" t="s">
        <v>18</v>
      </c>
      <c r="D4934" s="30" t="s">
        <v>424</v>
      </c>
      <c r="E4934" s="39" t="s">
        <v>1058</v>
      </c>
      <c r="F4934" s="56">
        <v>1666.8</v>
      </c>
      <c r="G4934" s="56"/>
      <c r="H4934" s="32">
        <v>2369941.81000001</v>
      </c>
      <c r="I4934" s="30" t="s">
        <v>216</v>
      </c>
      <c r="J4934" s="30"/>
      <c r="K4934" s="30"/>
      <c r="L4934" s="30">
        <v>202605</v>
      </c>
      <c r="M4934" s="30"/>
      <c r="N4934" s="30">
        <v>202604</v>
      </c>
      <c r="O4934" s="30"/>
      <c r="P4934" s="30"/>
    </row>
    <row r="4935" s="35" customFormat="1" customHeight="1" spans="1:16">
      <c r="A4935" s="30"/>
      <c r="B4935" s="38">
        <v>46142</v>
      </c>
      <c r="C4935" s="69" t="s">
        <v>18</v>
      </c>
      <c r="D4935" s="30" t="s">
        <v>424</v>
      </c>
      <c r="E4935" s="39" t="s">
        <v>1059</v>
      </c>
      <c r="F4935" s="56">
        <v>1357.66</v>
      </c>
      <c r="G4935" s="56"/>
      <c r="H4935" s="32">
        <v>2371299.47000001</v>
      </c>
      <c r="I4935" s="30" t="s">
        <v>221</v>
      </c>
      <c r="J4935" s="30"/>
      <c r="K4935" s="30"/>
      <c r="L4935" s="30">
        <v>202605</v>
      </c>
      <c r="M4935" s="30"/>
      <c r="N4935" s="30">
        <v>202604</v>
      </c>
      <c r="O4935" s="30"/>
      <c r="P4935" s="30"/>
    </row>
    <row r="4936" s="35" customFormat="1" customHeight="1" spans="1:16">
      <c r="A4936" s="30"/>
      <c r="B4936" s="38">
        <v>46142</v>
      </c>
      <c r="C4936" s="69" t="s">
        <v>18</v>
      </c>
      <c r="D4936" s="30" t="s">
        <v>424</v>
      </c>
      <c r="E4936" s="39" t="s">
        <v>1167</v>
      </c>
      <c r="F4936" s="56">
        <v>187.66</v>
      </c>
      <c r="G4936" s="56"/>
      <c r="H4936" s="32">
        <v>2371487.13000001</v>
      </c>
      <c r="I4936" s="30" t="s">
        <v>274</v>
      </c>
      <c r="J4936" s="30"/>
      <c r="K4936" s="30"/>
      <c r="L4936" s="30">
        <v>202605</v>
      </c>
      <c r="M4936" s="30"/>
      <c r="N4936" s="30">
        <v>202604</v>
      </c>
      <c r="O4936" s="30"/>
      <c r="P4936" s="30"/>
    </row>
    <row r="4937" s="35" customFormat="1" customHeight="1" spans="1:16">
      <c r="A4937" s="30"/>
      <c r="B4937" s="38">
        <v>46142</v>
      </c>
      <c r="C4937" s="69" t="s">
        <v>18</v>
      </c>
      <c r="D4937" s="30" t="s">
        <v>424</v>
      </c>
      <c r="E4937" s="39" t="s">
        <v>1083</v>
      </c>
      <c r="F4937" s="56">
        <v>4084.56</v>
      </c>
      <c r="G4937" s="56"/>
      <c r="H4937" s="32">
        <v>2375571.69000001</v>
      </c>
      <c r="I4937" s="30" t="s">
        <v>35</v>
      </c>
      <c r="J4937" s="30"/>
      <c r="K4937" s="30"/>
      <c r="L4937" s="30">
        <v>202605</v>
      </c>
      <c r="M4937" s="30"/>
      <c r="N4937" s="30">
        <v>202604</v>
      </c>
      <c r="O4937" s="30"/>
      <c r="P4937" s="30"/>
    </row>
    <row r="4938" s="35" customFormat="1" customHeight="1" spans="1:16">
      <c r="A4938" s="30"/>
      <c r="B4938" s="38">
        <v>46142</v>
      </c>
      <c r="C4938" s="69" t="s">
        <v>18</v>
      </c>
      <c r="D4938" s="30" t="s">
        <v>424</v>
      </c>
      <c r="E4938" s="39" t="s">
        <v>1084</v>
      </c>
      <c r="F4938" s="56">
        <v>7429.65</v>
      </c>
      <c r="G4938" s="56"/>
      <c r="H4938" s="32">
        <v>2383001.34000001</v>
      </c>
      <c r="I4938" s="30" t="s">
        <v>60</v>
      </c>
      <c r="J4938" s="30"/>
      <c r="K4938" s="30"/>
      <c r="L4938" s="30">
        <v>202605</v>
      </c>
      <c r="M4938" s="30"/>
      <c r="N4938" s="30">
        <v>202604</v>
      </c>
      <c r="O4938" s="30"/>
      <c r="P4938" s="30"/>
    </row>
    <row r="4939" s="35" customFormat="1" customHeight="1" spans="1:16">
      <c r="A4939" s="30"/>
      <c r="B4939" s="38">
        <v>46142</v>
      </c>
      <c r="C4939" s="69" t="s">
        <v>18</v>
      </c>
      <c r="D4939" s="30" t="s">
        <v>424</v>
      </c>
      <c r="E4939" s="39" t="s">
        <v>1085</v>
      </c>
      <c r="F4939" s="56">
        <v>5615.72</v>
      </c>
      <c r="G4939" s="56"/>
      <c r="H4939" s="32">
        <v>2388617.06000001</v>
      </c>
      <c r="I4939" s="30" t="s">
        <v>39</v>
      </c>
      <c r="J4939" s="30"/>
      <c r="K4939" s="30"/>
      <c r="L4939" s="30">
        <v>202605</v>
      </c>
      <c r="M4939" s="30"/>
      <c r="N4939" s="30">
        <v>202604</v>
      </c>
      <c r="O4939" s="30"/>
      <c r="P4939" s="30"/>
    </row>
    <row r="4940" s="35" customFormat="1" customHeight="1" spans="1:16">
      <c r="A4940" s="30"/>
      <c r="B4940" s="38">
        <v>46142</v>
      </c>
      <c r="C4940" s="69" t="s">
        <v>18</v>
      </c>
      <c r="D4940" s="30" t="s">
        <v>424</v>
      </c>
      <c r="E4940" s="39" t="s">
        <v>1086</v>
      </c>
      <c r="F4940" s="56">
        <v>1648.33</v>
      </c>
      <c r="G4940" s="56"/>
      <c r="H4940" s="32">
        <v>2390265.39000001</v>
      </c>
      <c r="I4940" s="30" t="s">
        <v>191</v>
      </c>
      <c r="J4940" s="30"/>
      <c r="K4940" s="30"/>
      <c r="L4940" s="30">
        <v>202605</v>
      </c>
      <c r="M4940" s="30"/>
      <c r="N4940" s="30">
        <v>202604</v>
      </c>
      <c r="O4940" s="30"/>
      <c r="P4940" s="30"/>
    </row>
    <row r="4941" s="35" customFormat="1" customHeight="1" spans="1:16">
      <c r="A4941" s="30"/>
      <c r="B4941" s="38">
        <v>46142</v>
      </c>
      <c r="C4941" s="69" t="s">
        <v>18</v>
      </c>
      <c r="D4941" s="30" t="s">
        <v>424</v>
      </c>
      <c r="E4941" s="39" t="s">
        <v>1087</v>
      </c>
      <c r="F4941" s="56">
        <v>4838.3</v>
      </c>
      <c r="G4941" s="56"/>
      <c r="H4941" s="32">
        <v>2395103.69000001</v>
      </c>
      <c r="I4941" s="30" t="s">
        <v>87</v>
      </c>
      <c r="J4941" s="30"/>
      <c r="K4941" s="30"/>
      <c r="L4941" s="30">
        <v>202605</v>
      </c>
      <c r="M4941" s="30"/>
      <c r="N4941" s="30">
        <v>202604</v>
      </c>
      <c r="O4941" s="30"/>
      <c r="P4941" s="30"/>
    </row>
    <row r="4942" s="35" customFormat="1" customHeight="1" spans="1:16">
      <c r="A4942" s="30"/>
      <c r="B4942" s="38">
        <v>46142</v>
      </c>
      <c r="C4942" s="69" t="s">
        <v>18</v>
      </c>
      <c r="D4942" s="30" t="s">
        <v>424</v>
      </c>
      <c r="E4942" s="39" t="s">
        <v>1088</v>
      </c>
      <c r="F4942" s="56">
        <v>7274.91</v>
      </c>
      <c r="G4942" s="56"/>
      <c r="H4942" s="32">
        <v>2402378.60000001</v>
      </c>
      <c r="I4942" s="30" t="s">
        <v>41</v>
      </c>
      <c r="J4942" s="30"/>
      <c r="K4942" s="30"/>
      <c r="L4942" s="30">
        <v>202605</v>
      </c>
      <c r="M4942" s="30"/>
      <c r="N4942" s="30">
        <v>202604</v>
      </c>
      <c r="O4942" s="30"/>
      <c r="P4942" s="30"/>
    </row>
    <row r="4943" s="35" customFormat="1" customHeight="1" spans="1:16">
      <c r="A4943" s="30"/>
      <c r="B4943" s="38">
        <v>46142</v>
      </c>
      <c r="C4943" s="69" t="s">
        <v>18</v>
      </c>
      <c r="D4943" s="30" t="s">
        <v>424</v>
      </c>
      <c r="E4943" s="39" t="s">
        <v>1089</v>
      </c>
      <c r="F4943" s="56">
        <v>3850.16</v>
      </c>
      <c r="G4943" s="56"/>
      <c r="H4943" s="32">
        <v>2406228.76000001</v>
      </c>
      <c r="I4943" s="30" t="s">
        <v>117</v>
      </c>
      <c r="J4943" s="30"/>
      <c r="K4943" s="30"/>
      <c r="L4943" s="30">
        <v>202605</v>
      </c>
      <c r="M4943" s="30"/>
      <c r="N4943" s="30">
        <v>202604</v>
      </c>
      <c r="O4943" s="30"/>
      <c r="P4943" s="30"/>
    </row>
    <row r="4944" s="35" customFormat="1" customHeight="1" spans="1:16">
      <c r="A4944" s="30"/>
      <c r="B4944" s="38">
        <v>46142</v>
      </c>
      <c r="C4944" s="69" t="s">
        <v>18</v>
      </c>
      <c r="D4944" s="30" t="s">
        <v>424</v>
      </c>
      <c r="E4944" s="39" t="s">
        <v>1090</v>
      </c>
      <c r="F4944" s="56">
        <v>12265.88</v>
      </c>
      <c r="G4944" s="56"/>
      <c r="H4944" s="32">
        <v>2418494.64000001</v>
      </c>
      <c r="I4944" s="30" t="s">
        <v>99</v>
      </c>
      <c r="J4944" s="30"/>
      <c r="K4944" s="30"/>
      <c r="L4944" s="30">
        <v>202605</v>
      </c>
      <c r="M4944" s="30"/>
      <c r="N4944" s="30">
        <v>202605</v>
      </c>
      <c r="O4944" s="30"/>
      <c r="P4944" s="30"/>
    </row>
    <row r="4945" s="35" customFormat="1" customHeight="1" spans="1:16">
      <c r="A4945" s="30"/>
      <c r="B4945" s="38">
        <v>46142</v>
      </c>
      <c r="C4945" s="69" t="s">
        <v>18</v>
      </c>
      <c r="D4945" s="30" t="s">
        <v>424</v>
      </c>
      <c r="E4945" s="39" t="s">
        <v>1091</v>
      </c>
      <c r="F4945" s="56">
        <v>5778.65</v>
      </c>
      <c r="G4945" s="56"/>
      <c r="H4945" s="32">
        <v>2424273.29000001</v>
      </c>
      <c r="I4945" s="30" t="s">
        <v>64</v>
      </c>
      <c r="J4945" s="30"/>
      <c r="K4945" s="30"/>
      <c r="L4945" s="30">
        <v>202605</v>
      </c>
      <c r="M4945" s="30"/>
      <c r="N4945" s="30">
        <v>202604</v>
      </c>
      <c r="O4945" s="30"/>
      <c r="P4945" s="30"/>
    </row>
    <row r="4946" s="35" customFormat="1" customHeight="1" spans="1:16">
      <c r="A4946" s="30"/>
      <c r="B4946" s="38">
        <v>46142</v>
      </c>
      <c r="C4946" s="69" t="s">
        <v>18</v>
      </c>
      <c r="D4946" s="30" t="s">
        <v>424</v>
      </c>
      <c r="E4946" s="39" t="s">
        <v>1092</v>
      </c>
      <c r="F4946" s="56">
        <v>8449.46</v>
      </c>
      <c r="G4946" s="56"/>
      <c r="H4946" s="32">
        <v>2432722.75000001</v>
      </c>
      <c r="I4946" s="30" t="s">
        <v>84</v>
      </c>
      <c r="J4946" s="30"/>
      <c r="K4946" s="30"/>
      <c r="L4946" s="30">
        <v>202605</v>
      </c>
      <c r="M4946" s="30"/>
      <c r="N4946" s="30">
        <v>202604</v>
      </c>
      <c r="O4946" s="30"/>
      <c r="P4946" s="30"/>
    </row>
    <row r="4947" s="35" customFormat="1" customHeight="1" spans="1:16">
      <c r="A4947" s="30"/>
      <c r="B4947" s="38">
        <v>46142</v>
      </c>
      <c r="C4947" s="69" t="s">
        <v>18</v>
      </c>
      <c r="D4947" s="30" t="s">
        <v>424</v>
      </c>
      <c r="E4947" s="39" t="s">
        <v>1093</v>
      </c>
      <c r="F4947" s="56">
        <v>13827.57</v>
      </c>
      <c r="G4947" s="56"/>
      <c r="H4947" s="32">
        <v>2446550.32000001</v>
      </c>
      <c r="I4947" s="30" t="s">
        <v>66</v>
      </c>
      <c r="J4947" s="30"/>
      <c r="K4947" s="30"/>
      <c r="L4947" s="30">
        <v>202605</v>
      </c>
      <c r="M4947" s="30"/>
      <c r="N4947" s="30">
        <v>202604</v>
      </c>
      <c r="O4947" s="30"/>
      <c r="P4947" s="30"/>
    </row>
    <row r="4948" s="35" customFormat="1" customHeight="1" spans="1:16">
      <c r="A4948" s="30"/>
      <c r="B4948" s="38">
        <v>46142</v>
      </c>
      <c r="C4948" s="69" t="s">
        <v>18</v>
      </c>
      <c r="D4948" s="30" t="s">
        <v>424</v>
      </c>
      <c r="E4948" s="39" t="s">
        <v>1094</v>
      </c>
      <c r="F4948" s="56">
        <v>4436.09</v>
      </c>
      <c r="G4948" s="56"/>
      <c r="H4948" s="32">
        <v>2450986.41000001</v>
      </c>
      <c r="I4948" s="30" t="s">
        <v>76</v>
      </c>
      <c r="J4948" s="30"/>
      <c r="K4948" s="30"/>
      <c r="L4948" s="30">
        <v>202605</v>
      </c>
      <c r="M4948" s="30"/>
      <c r="N4948" s="30">
        <v>202604</v>
      </c>
      <c r="O4948" s="30"/>
      <c r="P4948" s="30"/>
    </row>
    <row r="4949" s="35" customFormat="1" customHeight="1" spans="1:16">
      <c r="A4949" s="30"/>
      <c r="B4949" s="38">
        <v>46142</v>
      </c>
      <c r="C4949" s="69" t="s">
        <v>18</v>
      </c>
      <c r="D4949" s="30" t="s">
        <v>424</v>
      </c>
      <c r="E4949" s="39" t="s">
        <v>1095</v>
      </c>
      <c r="F4949" s="56">
        <v>8900.84</v>
      </c>
      <c r="G4949" s="56"/>
      <c r="H4949" s="32">
        <v>2459887.25000001</v>
      </c>
      <c r="I4949" s="30" t="s">
        <v>74</v>
      </c>
      <c r="J4949" s="30"/>
      <c r="K4949" s="30"/>
      <c r="L4949" s="30">
        <v>202605</v>
      </c>
      <c r="M4949" s="30"/>
      <c r="N4949" s="30">
        <v>202604</v>
      </c>
      <c r="O4949" s="30"/>
      <c r="P4949" s="30"/>
    </row>
    <row r="4950" s="35" customFormat="1" customHeight="1" spans="1:16">
      <c r="A4950" s="30"/>
      <c r="B4950" s="38">
        <v>46142</v>
      </c>
      <c r="C4950" s="69" t="s">
        <v>18</v>
      </c>
      <c r="D4950" s="30" t="s">
        <v>424</v>
      </c>
      <c r="E4950" s="39" t="s">
        <v>1050</v>
      </c>
      <c r="F4950" s="56">
        <v>21557.59</v>
      </c>
      <c r="G4950" s="56"/>
      <c r="H4950" s="32">
        <v>2481444.84000001</v>
      </c>
      <c r="I4950" s="30" t="s">
        <v>43</v>
      </c>
      <c r="J4950" s="30"/>
      <c r="K4950" s="30"/>
      <c r="L4950" s="30">
        <v>202605</v>
      </c>
      <c r="M4950" s="30"/>
      <c r="N4950" s="30">
        <v>202604</v>
      </c>
      <c r="O4950" s="30"/>
      <c r="P4950" s="30"/>
    </row>
    <row r="4951" s="35" customFormat="1" customHeight="1" spans="1:16">
      <c r="A4951" s="30"/>
      <c r="B4951" s="38">
        <v>46083</v>
      </c>
      <c r="C4951" s="69" t="s">
        <v>18</v>
      </c>
      <c r="D4951" s="30" t="s">
        <v>33</v>
      </c>
      <c r="E4951" s="39" t="s">
        <v>960</v>
      </c>
      <c r="F4951" s="56"/>
      <c r="G4951" s="56">
        <v>3220</v>
      </c>
      <c r="H4951" s="32">
        <v>2478224.84000001</v>
      </c>
      <c r="I4951" s="30" t="s">
        <v>534</v>
      </c>
      <c r="J4951" s="30"/>
      <c r="K4951" s="30"/>
      <c r="L4951" s="30">
        <v>202602</v>
      </c>
      <c r="M4951" s="30"/>
      <c r="N4951" s="30">
        <v>202603</v>
      </c>
      <c r="O4951" s="30"/>
      <c r="P4951" s="30"/>
    </row>
    <row r="4952" s="35" customFormat="1" customHeight="1" spans="1:16">
      <c r="A4952" s="30"/>
      <c r="B4952" s="38">
        <v>46083</v>
      </c>
      <c r="C4952" s="69" t="s">
        <v>18</v>
      </c>
      <c r="D4952" s="30" t="s">
        <v>33</v>
      </c>
      <c r="E4952" s="39" t="s">
        <v>843</v>
      </c>
      <c r="F4952" s="56">
        <v>100000</v>
      </c>
      <c r="G4952" s="56"/>
      <c r="H4952" s="32">
        <v>2578224.84000001</v>
      </c>
      <c r="I4952" s="30"/>
      <c r="J4952" s="30"/>
      <c r="K4952" s="30"/>
      <c r="L4952" s="30">
        <v>202603</v>
      </c>
      <c r="M4952" s="30"/>
      <c r="N4952" s="30">
        <v>202603</v>
      </c>
      <c r="O4952" s="30"/>
      <c r="P4952" s="30"/>
    </row>
    <row r="4953" s="35" customFormat="1" customHeight="1" spans="1:16">
      <c r="A4953" s="30"/>
      <c r="B4953" s="38">
        <v>46111</v>
      </c>
      <c r="C4953" s="69" t="s">
        <v>18</v>
      </c>
      <c r="D4953" s="30" t="s">
        <v>1125</v>
      </c>
      <c r="E4953" s="39" t="s">
        <v>1125</v>
      </c>
      <c r="F4953" s="56">
        <v>13133.89</v>
      </c>
      <c r="G4953" s="56"/>
      <c r="H4953" s="32">
        <v>2591358.73000001</v>
      </c>
      <c r="I4953" s="30" t="s">
        <v>66</v>
      </c>
      <c r="J4953" s="30"/>
      <c r="K4953" s="30"/>
      <c r="L4953" s="30">
        <v>202603</v>
      </c>
      <c r="M4953" s="30"/>
      <c r="N4953" s="30">
        <v>202603</v>
      </c>
      <c r="O4953" s="30"/>
      <c r="P4953" s="30"/>
    </row>
    <row r="4954" s="35" customFormat="1" customHeight="1" spans="1:16">
      <c r="A4954" s="30"/>
      <c r="B4954" s="38">
        <v>46111</v>
      </c>
      <c r="C4954" s="69" t="s">
        <v>18</v>
      </c>
      <c r="D4954" s="30" t="s">
        <v>1125</v>
      </c>
      <c r="E4954" s="39" t="s">
        <v>1125</v>
      </c>
      <c r="F4954" s="56">
        <v>3739.72</v>
      </c>
      <c r="G4954" s="56"/>
      <c r="H4954" s="32">
        <v>2595098.45</v>
      </c>
      <c r="I4954" s="30" t="s">
        <v>76</v>
      </c>
      <c r="J4954" s="30"/>
      <c r="K4954" s="30"/>
      <c r="L4954" s="30">
        <v>202603</v>
      </c>
      <c r="M4954" s="30"/>
      <c r="N4954" s="30">
        <v>202603</v>
      </c>
      <c r="O4954" s="30"/>
      <c r="P4954" s="30"/>
    </row>
    <row r="4955" s="35" customFormat="1" customHeight="1" spans="1:16">
      <c r="A4955" s="30"/>
      <c r="B4955" s="38">
        <v>46111</v>
      </c>
      <c r="C4955" s="69" t="s">
        <v>18</v>
      </c>
      <c r="D4955" s="30" t="s">
        <v>1125</v>
      </c>
      <c r="E4955" s="39" t="s">
        <v>1125</v>
      </c>
      <c r="F4955" s="56">
        <v>6465.37</v>
      </c>
      <c r="G4955" s="56"/>
      <c r="H4955" s="32">
        <v>2601563.82000001</v>
      </c>
      <c r="I4955" s="30" t="s">
        <v>74</v>
      </c>
      <c r="J4955" s="30"/>
      <c r="K4955" s="30"/>
      <c r="L4955" s="30">
        <v>202603</v>
      </c>
      <c r="M4955" s="30"/>
      <c r="N4955" s="30">
        <v>202603</v>
      </c>
      <c r="O4955" s="30"/>
      <c r="P4955" s="30"/>
    </row>
    <row r="4956" s="35" customFormat="1" customHeight="1" spans="1:16">
      <c r="A4956" s="30"/>
      <c r="B4956" s="38">
        <v>46111</v>
      </c>
      <c r="C4956" s="69" t="s">
        <v>18</v>
      </c>
      <c r="D4956" s="30" t="s">
        <v>1125</v>
      </c>
      <c r="E4956" s="39" t="s">
        <v>1125</v>
      </c>
      <c r="F4956" s="56">
        <v>29206.84</v>
      </c>
      <c r="G4956" s="56"/>
      <c r="H4956" s="32">
        <v>2630770.66000001</v>
      </c>
      <c r="I4956" s="30" t="s">
        <v>43</v>
      </c>
      <c r="J4956" s="30"/>
      <c r="K4956" s="30"/>
      <c r="L4956" s="30">
        <v>202603</v>
      </c>
      <c r="M4956" s="30"/>
      <c r="N4956" s="30">
        <v>202603</v>
      </c>
      <c r="O4956" s="30"/>
      <c r="P4956" s="30"/>
    </row>
    <row r="4957" s="35" customFormat="1" customHeight="1" spans="1:16">
      <c r="A4957" s="30"/>
      <c r="B4957" s="38">
        <v>46111</v>
      </c>
      <c r="C4957" s="69" t="s">
        <v>18</v>
      </c>
      <c r="D4957" s="30" t="s">
        <v>1125</v>
      </c>
      <c r="E4957" s="39" t="s">
        <v>1125</v>
      </c>
      <c r="F4957" s="56">
        <v>13674.47</v>
      </c>
      <c r="G4957" s="56"/>
      <c r="H4957" s="32">
        <v>2644445.13</v>
      </c>
      <c r="I4957" s="30" t="s">
        <v>52</v>
      </c>
      <c r="J4957" s="30"/>
      <c r="K4957" s="30"/>
      <c r="L4957" s="30">
        <v>202603</v>
      </c>
      <c r="M4957" s="30"/>
      <c r="N4957" s="30">
        <v>202603</v>
      </c>
      <c r="O4957" s="30"/>
      <c r="P4957" s="30"/>
    </row>
    <row r="4958" s="35" customFormat="1" customHeight="1" spans="1:16">
      <c r="A4958" s="30"/>
      <c r="B4958" s="38">
        <v>46111</v>
      </c>
      <c r="C4958" s="69" t="s">
        <v>18</v>
      </c>
      <c r="D4958" s="30" t="s">
        <v>1125</v>
      </c>
      <c r="E4958" s="39" t="s">
        <v>1125</v>
      </c>
      <c r="F4958" s="56">
        <v>11714.4</v>
      </c>
      <c r="G4958" s="56"/>
      <c r="H4958" s="32">
        <v>2656159.53</v>
      </c>
      <c r="I4958" s="30" t="s">
        <v>56</v>
      </c>
      <c r="J4958" s="30"/>
      <c r="K4958" s="30"/>
      <c r="L4958" s="30">
        <v>202603</v>
      </c>
      <c r="M4958" s="30"/>
      <c r="N4958" s="30">
        <v>202603</v>
      </c>
      <c r="O4958" s="30"/>
      <c r="P4958" s="30"/>
    </row>
    <row r="4959" s="35" customFormat="1" customHeight="1" spans="1:16">
      <c r="A4959" s="30"/>
      <c r="B4959" s="38">
        <v>46111</v>
      </c>
      <c r="C4959" s="69" t="s">
        <v>18</v>
      </c>
      <c r="D4959" s="30" t="s">
        <v>1125</v>
      </c>
      <c r="E4959" s="39" t="s">
        <v>1125</v>
      </c>
      <c r="F4959" s="56">
        <v>10034.63</v>
      </c>
      <c r="G4959" s="56"/>
      <c r="H4959" s="32">
        <v>2666194.16000001</v>
      </c>
      <c r="I4959" s="30" t="s">
        <v>58</v>
      </c>
      <c r="J4959" s="30"/>
      <c r="K4959" s="30"/>
      <c r="L4959" s="30">
        <v>202603</v>
      </c>
      <c r="M4959" s="30"/>
      <c r="N4959" s="30">
        <v>202603</v>
      </c>
      <c r="O4959" s="30"/>
      <c r="P4959" s="30"/>
    </row>
    <row r="4960" s="35" customFormat="1" customHeight="1" spans="1:16">
      <c r="A4960" s="30"/>
      <c r="B4960" s="38">
        <v>46111</v>
      </c>
      <c r="C4960" s="69" t="s">
        <v>18</v>
      </c>
      <c r="D4960" s="30" t="s">
        <v>1125</v>
      </c>
      <c r="E4960" s="39" t="s">
        <v>1125</v>
      </c>
      <c r="F4960" s="56">
        <v>5440.57</v>
      </c>
      <c r="G4960" s="56"/>
      <c r="H4960" s="32">
        <v>2671634.73000001</v>
      </c>
      <c r="I4960" s="30" t="s">
        <v>227</v>
      </c>
      <c r="J4960" s="30"/>
      <c r="K4960" s="30"/>
      <c r="L4960" s="30">
        <v>202603</v>
      </c>
      <c r="M4960" s="30"/>
      <c r="N4960" s="30">
        <v>202603</v>
      </c>
      <c r="O4960" s="30"/>
      <c r="P4960" s="30"/>
    </row>
    <row r="4961" s="35" customFormat="1" customHeight="1" spans="1:16">
      <c r="A4961" s="30"/>
      <c r="B4961" s="38">
        <v>46111</v>
      </c>
      <c r="C4961" s="69" t="s">
        <v>18</v>
      </c>
      <c r="D4961" s="30" t="s">
        <v>1125</v>
      </c>
      <c r="E4961" s="39" t="s">
        <v>1125</v>
      </c>
      <c r="F4961" s="56">
        <v>5005.83</v>
      </c>
      <c r="G4961" s="56"/>
      <c r="H4961" s="32">
        <v>2676640.56000001</v>
      </c>
      <c r="I4961" s="30" t="s">
        <v>205</v>
      </c>
      <c r="J4961" s="30"/>
      <c r="K4961" s="30"/>
      <c r="L4961" s="30">
        <v>202603</v>
      </c>
      <c r="M4961" s="30"/>
      <c r="N4961" s="30">
        <v>202603</v>
      </c>
      <c r="O4961" s="30"/>
      <c r="P4961" s="30"/>
    </row>
    <row r="4962" s="35" customFormat="1" customHeight="1" spans="1:16">
      <c r="A4962" s="30"/>
      <c r="B4962" s="38">
        <v>46111</v>
      </c>
      <c r="C4962" s="69" t="s">
        <v>18</v>
      </c>
      <c r="D4962" s="30" t="s">
        <v>1125</v>
      </c>
      <c r="E4962" s="39" t="s">
        <v>1125</v>
      </c>
      <c r="F4962" s="56">
        <v>3664.82</v>
      </c>
      <c r="G4962" s="56"/>
      <c r="H4962" s="32">
        <v>2680305.38000001</v>
      </c>
      <c r="I4962" s="30" t="s">
        <v>80</v>
      </c>
      <c r="J4962" s="30"/>
      <c r="K4962" s="30"/>
      <c r="L4962" s="30">
        <v>202603</v>
      </c>
      <c r="M4962" s="30"/>
      <c r="N4962" s="30">
        <v>202603</v>
      </c>
      <c r="O4962" s="30"/>
      <c r="P4962" s="30"/>
    </row>
    <row r="4963" s="35" customFormat="1" customHeight="1" spans="1:16">
      <c r="A4963" s="30"/>
      <c r="B4963" s="38">
        <v>46111</v>
      </c>
      <c r="C4963" s="69" t="s">
        <v>18</v>
      </c>
      <c r="D4963" s="30" t="s">
        <v>1125</v>
      </c>
      <c r="E4963" s="39" t="s">
        <v>1125</v>
      </c>
      <c r="F4963" s="56">
        <v>6965.61</v>
      </c>
      <c r="G4963" s="56"/>
      <c r="H4963" s="32">
        <v>2687270.99000001</v>
      </c>
      <c r="I4963" s="30" t="s">
        <v>78</v>
      </c>
      <c r="J4963" s="30"/>
      <c r="K4963" s="30"/>
      <c r="L4963" s="30">
        <v>202603</v>
      </c>
      <c r="M4963" s="30"/>
      <c r="N4963" s="30">
        <v>202603</v>
      </c>
      <c r="O4963" s="30"/>
      <c r="P4963" s="30"/>
    </row>
    <row r="4964" s="35" customFormat="1" customHeight="1" spans="1:16">
      <c r="A4964" s="30"/>
      <c r="B4964" s="38">
        <v>46111</v>
      </c>
      <c r="C4964" s="69" t="s">
        <v>18</v>
      </c>
      <c r="D4964" s="30" t="s">
        <v>1125</v>
      </c>
      <c r="E4964" s="39" t="s">
        <v>1125</v>
      </c>
      <c r="F4964" s="56">
        <v>1225.26</v>
      </c>
      <c r="G4964" s="56"/>
      <c r="H4964" s="32">
        <v>2688496.25000001</v>
      </c>
      <c r="I4964" s="30" t="s">
        <v>91</v>
      </c>
      <c r="J4964" s="30"/>
      <c r="K4964" s="30"/>
      <c r="L4964" s="30">
        <v>202603</v>
      </c>
      <c r="M4964" s="30"/>
      <c r="N4964" s="30">
        <v>202603</v>
      </c>
      <c r="O4964" s="30"/>
      <c r="P4964" s="30"/>
    </row>
    <row r="4965" s="35" customFormat="1" customHeight="1" spans="1:16">
      <c r="A4965" s="30"/>
      <c r="B4965" s="38">
        <v>46111</v>
      </c>
      <c r="C4965" s="69" t="s">
        <v>18</v>
      </c>
      <c r="D4965" s="30" t="s">
        <v>1125</v>
      </c>
      <c r="E4965" s="39" t="s">
        <v>1125</v>
      </c>
      <c r="F4965" s="56">
        <v>11863.5</v>
      </c>
      <c r="G4965" s="56"/>
      <c r="H4965" s="32">
        <v>2700359.75000001</v>
      </c>
      <c r="I4965" s="30" t="s">
        <v>54</v>
      </c>
      <c r="J4965" s="30"/>
      <c r="K4965" s="30"/>
      <c r="L4965" s="30">
        <v>202603</v>
      </c>
      <c r="M4965" s="30"/>
      <c r="N4965" s="30">
        <v>202603</v>
      </c>
      <c r="O4965" s="30"/>
      <c r="P4965" s="30"/>
    </row>
    <row r="4966" s="35" customFormat="1" customHeight="1" spans="1:16">
      <c r="A4966" s="30"/>
      <c r="B4966" s="38">
        <v>46111</v>
      </c>
      <c r="C4966" s="69" t="s">
        <v>18</v>
      </c>
      <c r="D4966" s="30" t="s">
        <v>1125</v>
      </c>
      <c r="E4966" s="39" t="s">
        <v>1125</v>
      </c>
      <c r="F4966" s="56">
        <v>7677.66</v>
      </c>
      <c r="G4966" s="56"/>
      <c r="H4966" s="32">
        <v>2708037.41000001</v>
      </c>
      <c r="I4966" s="30" t="s">
        <v>101</v>
      </c>
      <c r="J4966" s="30"/>
      <c r="K4966" s="30"/>
      <c r="L4966" s="30">
        <v>202603</v>
      </c>
      <c r="M4966" s="30"/>
      <c r="N4966" s="30">
        <v>202603</v>
      </c>
      <c r="O4966" s="30"/>
      <c r="P4966" s="30"/>
    </row>
    <row r="4967" s="35" customFormat="1" customHeight="1" spans="1:16">
      <c r="A4967" s="30"/>
      <c r="B4967" s="38">
        <v>46111</v>
      </c>
      <c r="C4967" s="69" t="s">
        <v>18</v>
      </c>
      <c r="D4967" s="30" t="s">
        <v>1125</v>
      </c>
      <c r="E4967" s="39" t="s">
        <v>1125</v>
      </c>
      <c r="F4967" s="56">
        <v>4670.65</v>
      </c>
      <c r="G4967" s="56"/>
      <c r="H4967" s="32">
        <v>2712708.06000001</v>
      </c>
      <c r="I4967" s="30" t="s">
        <v>97</v>
      </c>
      <c r="J4967" s="30"/>
      <c r="K4967" s="30"/>
      <c r="L4967" s="30">
        <v>202603</v>
      </c>
      <c r="M4967" s="30"/>
      <c r="N4967" s="30">
        <v>202603</v>
      </c>
      <c r="O4967" s="30"/>
      <c r="P4967" s="30"/>
    </row>
    <row r="4968" s="35" customFormat="1" customHeight="1" spans="1:16">
      <c r="A4968" s="30"/>
      <c r="B4968" s="38">
        <v>46111</v>
      </c>
      <c r="C4968" s="69" t="s">
        <v>18</v>
      </c>
      <c r="D4968" s="30" t="s">
        <v>1125</v>
      </c>
      <c r="E4968" s="39" t="s">
        <v>1125</v>
      </c>
      <c r="F4968" s="56">
        <v>3878.42</v>
      </c>
      <c r="G4968" s="56"/>
      <c r="H4968" s="32">
        <v>2716586.48000001</v>
      </c>
      <c r="I4968" s="30" t="s">
        <v>107</v>
      </c>
      <c r="J4968" s="30"/>
      <c r="K4968" s="30"/>
      <c r="L4968" s="30">
        <v>202603</v>
      </c>
      <c r="M4968" s="30"/>
      <c r="N4968" s="30">
        <v>202603</v>
      </c>
      <c r="O4968" s="30"/>
      <c r="P4968" s="30"/>
    </row>
    <row r="4969" s="35" customFormat="1" customHeight="1" spans="1:16">
      <c r="A4969" s="30"/>
      <c r="B4969" s="38">
        <v>46111</v>
      </c>
      <c r="C4969" s="69" t="s">
        <v>18</v>
      </c>
      <c r="D4969" s="30" t="s">
        <v>1125</v>
      </c>
      <c r="E4969" s="39" t="s">
        <v>1125</v>
      </c>
      <c r="F4969" s="56">
        <v>6635.4</v>
      </c>
      <c r="G4969" s="56"/>
      <c r="H4969" s="32">
        <v>2723221.88000001</v>
      </c>
      <c r="I4969" s="30" t="s">
        <v>109</v>
      </c>
      <c r="J4969" s="30"/>
      <c r="K4969" s="30"/>
      <c r="L4969" s="30">
        <v>202603</v>
      </c>
      <c r="M4969" s="30"/>
      <c r="N4969" s="30">
        <v>202603</v>
      </c>
      <c r="O4969" s="30"/>
      <c r="P4969" s="30"/>
    </row>
    <row r="4970" s="35" customFormat="1" customHeight="1" spans="1:16">
      <c r="A4970" s="30"/>
      <c r="B4970" s="38">
        <v>46111</v>
      </c>
      <c r="C4970" s="69" t="s">
        <v>18</v>
      </c>
      <c r="D4970" s="30" t="s">
        <v>1125</v>
      </c>
      <c r="E4970" s="39" t="s">
        <v>1125</v>
      </c>
      <c r="F4970" s="56">
        <v>1905.23</v>
      </c>
      <c r="G4970" s="56"/>
      <c r="H4970" s="32">
        <v>2725127.11000001</v>
      </c>
      <c r="I4970" s="30" t="s">
        <v>196</v>
      </c>
      <c r="J4970" s="30"/>
      <c r="K4970" s="30"/>
      <c r="L4970" s="30">
        <v>202603</v>
      </c>
      <c r="M4970" s="30"/>
      <c r="N4970" s="30">
        <v>202603</v>
      </c>
      <c r="O4970" s="30"/>
      <c r="P4970" s="30"/>
    </row>
    <row r="4971" s="35" customFormat="1" customHeight="1" spans="1:16">
      <c r="A4971" s="30"/>
      <c r="B4971" s="38">
        <v>46111</v>
      </c>
      <c r="C4971" s="69" t="s">
        <v>18</v>
      </c>
      <c r="D4971" s="30" t="s">
        <v>1125</v>
      </c>
      <c r="E4971" s="39" t="s">
        <v>1125</v>
      </c>
      <c r="F4971" s="56">
        <v>3867.54</v>
      </c>
      <c r="G4971" s="56"/>
      <c r="H4971" s="32">
        <v>2728994.65000001</v>
      </c>
      <c r="I4971" s="30" t="s">
        <v>235</v>
      </c>
      <c r="J4971" s="30"/>
      <c r="K4971" s="30"/>
      <c r="L4971" s="30">
        <v>202603</v>
      </c>
      <c r="M4971" s="30"/>
      <c r="N4971" s="30">
        <v>202603</v>
      </c>
      <c r="O4971" s="30"/>
      <c r="P4971" s="30"/>
    </row>
    <row r="4972" s="35" customFormat="1" customHeight="1" spans="1:16">
      <c r="A4972" s="30"/>
      <c r="B4972" s="38">
        <v>46111</v>
      </c>
      <c r="C4972" s="69" t="s">
        <v>18</v>
      </c>
      <c r="D4972" s="30" t="s">
        <v>1125</v>
      </c>
      <c r="E4972" s="39" t="s">
        <v>1125</v>
      </c>
      <c r="F4972" s="56">
        <v>1708.6</v>
      </c>
      <c r="G4972" s="56"/>
      <c r="H4972" s="32">
        <v>2730703.25000001</v>
      </c>
      <c r="I4972" s="30" t="s">
        <v>213</v>
      </c>
      <c r="J4972" s="30"/>
      <c r="K4972" s="30"/>
      <c r="L4972" s="30">
        <v>202603</v>
      </c>
      <c r="M4972" s="30"/>
      <c r="N4972" s="30">
        <v>202603</v>
      </c>
      <c r="O4972" s="30"/>
      <c r="P4972" s="30"/>
    </row>
    <row r="4973" s="35" customFormat="1" customHeight="1" spans="1:16">
      <c r="A4973" s="30"/>
      <c r="B4973" s="38">
        <v>46111</v>
      </c>
      <c r="C4973" s="69" t="s">
        <v>18</v>
      </c>
      <c r="D4973" s="30" t="s">
        <v>1125</v>
      </c>
      <c r="E4973" s="39" t="s">
        <v>1125</v>
      </c>
      <c r="F4973" s="56">
        <v>2967.29</v>
      </c>
      <c r="G4973" s="56"/>
      <c r="H4973" s="32">
        <v>2733670.54000001</v>
      </c>
      <c r="I4973" s="30" t="s">
        <v>216</v>
      </c>
      <c r="J4973" s="30"/>
      <c r="K4973" s="30"/>
      <c r="L4973" s="30">
        <v>202603</v>
      </c>
      <c r="M4973" s="30"/>
      <c r="N4973" s="30">
        <v>202603</v>
      </c>
      <c r="O4973" s="30"/>
      <c r="P4973" s="30"/>
    </row>
    <row r="4974" s="35" customFormat="1" customHeight="1" spans="1:16">
      <c r="A4974" s="30"/>
      <c r="B4974" s="38">
        <v>46111</v>
      </c>
      <c r="C4974" s="69" t="s">
        <v>18</v>
      </c>
      <c r="D4974" s="30" t="s">
        <v>1125</v>
      </c>
      <c r="E4974" s="39" t="s">
        <v>1125</v>
      </c>
      <c r="F4974" s="56">
        <v>3017.87</v>
      </c>
      <c r="G4974" s="56"/>
      <c r="H4974" s="32">
        <v>2736688.41000001</v>
      </c>
      <c r="I4974" s="30" t="s">
        <v>221</v>
      </c>
      <c r="J4974" s="30"/>
      <c r="K4974" s="30"/>
      <c r="L4974" s="30">
        <v>202603</v>
      </c>
      <c r="M4974" s="30"/>
      <c r="N4974" s="30">
        <v>202603</v>
      </c>
      <c r="O4974" s="30"/>
      <c r="P4974" s="30"/>
    </row>
    <row r="4975" s="35" customFormat="1" customHeight="1" spans="1:16">
      <c r="A4975" s="30"/>
      <c r="B4975" s="38">
        <v>46111</v>
      </c>
      <c r="C4975" s="69" t="s">
        <v>18</v>
      </c>
      <c r="D4975" s="30" t="s">
        <v>1125</v>
      </c>
      <c r="E4975" s="39" t="s">
        <v>1125</v>
      </c>
      <c r="F4975" s="56">
        <v>4097.51</v>
      </c>
      <c r="G4975" s="56"/>
      <c r="H4975" s="32">
        <v>2740785.92000001</v>
      </c>
      <c r="I4975" s="30" t="s">
        <v>35</v>
      </c>
      <c r="J4975" s="30"/>
      <c r="K4975" s="30"/>
      <c r="L4975" s="30">
        <v>202603</v>
      </c>
      <c r="M4975" s="30"/>
      <c r="N4975" s="30">
        <v>202603</v>
      </c>
      <c r="O4975" s="30"/>
      <c r="P4975" s="30"/>
    </row>
    <row r="4976" s="35" customFormat="1" customHeight="1" spans="1:16">
      <c r="A4976" s="30"/>
      <c r="B4976" s="38">
        <v>46111</v>
      </c>
      <c r="C4976" s="69" t="s">
        <v>18</v>
      </c>
      <c r="D4976" s="30" t="s">
        <v>1125</v>
      </c>
      <c r="E4976" s="39" t="s">
        <v>1125</v>
      </c>
      <c r="F4976" s="56">
        <v>5682.76</v>
      </c>
      <c r="G4976" s="56"/>
      <c r="H4976" s="32">
        <v>2746468.68000001</v>
      </c>
      <c r="I4976" s="30" t="s">
        <v>60</v>
      </c>
      <c r="J4976" s="30"/>
      <c r="K4976" s="30"/>
      <c r="L4976" s="30">
        <v>202603</v>
      </c>
      <c r="M4976" s="30"/>
      <c r="N4976" s="30">
        <v>202603</v>
      </c>
      <c r="O4976" s="30"/>
      <c r="P4976" s="30"/>
    </row>
    <row r="4977" s="35" customFormat="1" customHeight="1" spans="1:16">
      <c r="A4977" s="30"/>
      <c r="B4977" s="38">
        <v>46111</v>
      </c>
      <c r="C4977" s="69" t="s">
        <v>18</v>
      </c>
      <c r="D4977" s="30" t="s">
        <v>1125</v>
      </c>
      <c r="E4977" s="39" t="s">
        <v>1125</v>
      </c>
      <c r="F4977" s="56">
        <v>6793.81</v>
      </c>
      <c r="G4977" s="56"/>
      <c r="H4977" s="32">
        <v>2753262.49000001</v>
      </c>
      <c r="I4977" s="30" t="s">
        <v>39</v>
      </c>
      <c r="J4977" s="30"/>
      <c r="K4977" s="30"/>
      <c r="L4977" s="30">
        <v>202603</v>
      </c>
      <c r="M4977" s="30"/>
      <c r="N4977" s="30">
        <v>202603</v>
      </c>
      <c r="O4977" s="30"/>
      <c r="P4977" s="30"/>
    </row>
    <row r="4978" s="35" customFormat="1" customHeight="1" spans="1:16">
      <c r="A4978" s="30"/>
      <c r="B4978" s="38">
        <v>46111</v>
      </c>
      <c r="C4978" s="69" t="s">
        <v>18</v>
      </c>
      <c r="D4978" s="30" t="s">
        <v>1125</v>
      </c>
      <c r="E4978" s="39" t="s">
        <v>1125</v>
      </c>
      <c r="F4978" s="56">
        <v>2906.51</v>
      </c>
      <c r="G4978" s="56"/>
      <c r="H4978" s="32">
        <v>2756169.00000001</v>
      </c>
      <c r="I4978" s="30" t="s">
        <v>191</v>
      </c>
      <c r="J4978" s="30"/>
      <c r="K4978" s="30"/>
      <c r="L4978" s="30">
        <v>202603</v>
      </c>
      <c r="M4978" s="30"/>
      <c r="N4978" s="30">
        <v>202603</v>
      </c>
      <c r="O4978" s="30"/>
      <c r="P4978" s="30"/>
    </row>
    <row r="4979" s="35" customFormat="1" customHeight="1" spans="1:16">
      <c r="A4979" s="30"/>
      <c r="B4979" s="38">
        <v>46111</v>
      </c>
      <c r="C4979" s="69" t="s">
        <v>18</v>
      </c>
      <c r="D4979" s="30" t="s">
        <v>1125</v>
      </c>
      <c r="E4979" s="39" t="s">
        <v>1125</v>
      </c>
      <c r="F4979" s="56">
        <v>3792.09</v>
      </c>
      <c r="G4979" s="56"/>
      <c r="H4979" s="32">
        <v>2759961.09000001</v>
      </c>
      <c r="I4979" s="30" t="s">
        <v>87</v>
      </c>
      <c r="J4979" s="30"/>
      <c r="K4979" s="30"/>
      <c r="L4979" s="30">
        <v>202603</v>
      </c>
      <c r="M4979" s="30"/>
      <c r="N4979" s="30">
        <v>202603</v>
      </c>
      <c r="O4979" s="30"/>
      <c r="P4979" s="30"/>
    </row>
    <row r="4980" s="35" customFormat="1" customHeight="1" spans="1:16">
      <c r="A4980" s="30"/>
      <c r="B4980" s="38">
        <v>46111</v>
      </c>
      <c r="C4980" s="69" t="s">
        <v>18</v>
      </c>
      <c r="D4980" s="30" t="s">
        <v>1125</v>
      </c>
      <c r="E4980" s="39" t="s">
        <v>1125</v>
      </c>
      <c r="F4980" s="56">
        <v>6053.52</v>
      </c>
      <c r="G4980" s="56"/>
      <c r="H4980" s="32">
        <v>2766014.61</v>
      </c>
      <c r="I4980" s="30" t="s">
        <v>41</v>
      </c>
      <c r="J4980" s="30"/>
      <c r="K4980" s="30"/>
      <c r="L4980" s="30">
        <v>202603</v>
      </c>
      <c r="M4980" s="30"/>
      <c r="N4980" s="30">
        <v>202603</v>
      </c>
      <c r="O4980" s="30"/>
      <c r="P4980" s="30"/>
    </row>
    <row r="4981" s="35" customFormat="1" customHeight="1" spans="1:16">
      <c r="A4981" s="30"/>
      <c r="B4981" s="38">
        <v>46111</v>
      </c>
      <c r="C4981" s="69" t="s">
        <v>18</v>
      </c>
      <c r="D4981" s="30" t="s">
        <v>1125</v>
      </c>
      <c r="E4981" s="39" t="s">
        <v>1125</v>
      </c>
      <c r="F4981" s="56">
        <v>314300.56</v>
      </c>
      <c r="G4981" s="56"/>
      <c r="H4981" s="32">
        <v>3080315.17000001</v>
      </c>
      <c r="I4981" s="30" t="s">
        <v>267</v>
      </c>
      <c r="J4981" s="30"/>
      <c r="K4981" s="30"/>
      <c r="L4981" s="30">
        <v>202603</v>
      </c>
      <c r="M4981" s="30"/>
      <c r="N4981" s="30">
        <v>202603</v>
      </c>
      <c r="O4981" s="30"/>
      <c r="P4981" s="30"/>
    </row>
    <row r="4982" s="35" customFormat="1" customHeight="1" spans="1:16">
      <c r="A4982" s="30"/>
      <c r="B4982" s="38">
        <v>46142</v>
      </c>
      <c r="C4982" s="69" t="s">
        <v>18</v>
      </c>
      <c r="D4982" s="30" t="s">
        <v>424</v>
      </c>
      <c r="E4982" s="39" t="s">
        <v>1096</v>
      </c>
      <c r="F4982" s="56">
        <v>14504.56</v>
      </c>
      <c r="G4982" s="56"/>
      <c r="H4982" s="32">
        <v>3094819.73</v>
      </c>
      <c r="I4982" s="30" t="s">
        <v>52</v>
      </c>
      <c r="J4982" s="30"/>
      <c r="K4982" s="30"/>
      <c r="L4982" s="30">
        <v>202605</v>
      </c>
      <c r="M4982" s="30"/>
      <c r="N4982" s="30">
        <v>202604</v>
      </c>
      <c r="O4982" s="30"/>
      <c r="P4982" s="30"/>
    </row>
    <row r="4983" s="35" customFormat="1" customHeight="1" spans="1:16">
      <c r="A4983" s="30"/>
      <c r="B4983" s="38">
        <v>46142</v>
      </c>
      <c r="C4983" s="69" t="s">
        <v>18</v>
      </c>
      <c r="D4983" s="30" t="s">
        <v>424</v>
      </c>
      <c r="E4983" s="39" t="s">
        <v>1097</v>
      </c>
      <c r="F4983" s="56">
        <v>13403.33</v>
      </c>
      <c r="G4983" s="56"/>
      <c r="H4983" s="32">
        <v>3108223.06</v>
      </c>
      <c r="I4983" s="30" t="s">
        <v>56</v>
      </c>
      <c r="J4983" s="30"/>
      <c r="K4983" s="30"/>
      <c r="L4983" s="30">
        <v>202605</v>
      </c>
      <c r="M4983" s="30"/>
      <c r="N4983" s="30">
        <v>202604</v>
      </c>
      <c r="O4983" s="30"/>
      <c r="P4983" s="30"/>
    </row>
    <row r="4984" s="35" customFormat="1" customHeight="1" spans="1:16">
      <c r="A4984" s="30"/>
      <c r="B4984" s="38">
        <v>46142</v>
      </c>
      <c r="C4984" s="69" t="s">
        <v>18</v>
      </c>
      <c r="D4984" s="30" t="s">
        <v>424</v>
      </c>
      <c r="E4984" s="39" t="s">
        <v>1098</v>
      </c>
      <c r="F4984" s="56">
        <v>4773.42</v>
      </c>
      <c r="G4984" s="56"/>
      <c r="H4984" s="32">
        <v>3112996.48</v>
      </c>
      <c r="I4984" s="30" t="s">
        <v>58</v>
      </c>
      <c r="J4984" s="30"/>
      <c r="K4984" s="30"/>
      <c r="L4984" s="30">
        <v>202605</v>
      </c>
      <c r="M4984" s="30"/>
      <c r="N4984" s="30">
        <v>202604</v>
      </c>
      <c r="O4984" s="30"/>
      <c r="P4984" s="30"/>
    </row>
    <row r="4985" s="35" customFormat="1" customHeight="1" spans="1:16">
      <c r="A4985" s="30"/>
      <c r="B4985" s="38">
        <v>46142</v>
      </c>
      <c r="C4985" s="69" t="s">
        <v>18</v>
      </c>
      <c r="D4985" s="30" t="s">
        <v>424</v>
      </c>
      <c r="E4985" s="39" t="s">
        <v>1045</v>
      </c>
      <c r="F4985" s="56">
        <v>4726.86</v>
      </c>
      <c r="G4985" s="56"/>
      <c r="H4985" s="32">
        <v>3117723.34000001</v>
      </c>
      <c r="I4985" s="30" t="s">
        <v>227</v>
      </c>
      <c r="J4985" s="30"/>
      <c r="K4985" s="30"/>
      <c r="L4985" s="30">
        <v>202606</v>
      </c>
      <c r="M4985" s="30"/>
      <c r="N4985" s="30">
        <v>202604</v>
      </c>
      <c r="O4985" s="30"/>
      <c r="P4985" s="30"/>
    </row>
    <row r="4986" s="35" customFormat="1" customHeight="1" spans="1:16">
      <c r="A4986" s="30"/>
      <c r="B4986" s="38">
        <v>46142</v>
      </c>
      <c r="C4986" s="69" t="s">
        <v>18</v>
      </c>
      <c r="D4986" s="30" t="s">
        <v>424</v>
      </c>
      <c r="E4986" s="39" t="s">
        <v>1046</v>
      </c>
      <c r="F4986" s="56">
        <v>4423.74</v>
      </c>
      <c r="G4986" s="56"/>
      <c r="H4986" s="32">
        <v>3122147.08000001</v>
      </c>
      <c r="I4986" s="30" t="s">
        <v>205</v>
      </c>
      <c r="J4986" s="30"/>
      <c r="K4986" s="30"/>
      <c r="L4986" s="30">
        <v>202606</v>
      </c>
      <c r="M4986" s="30"/>
      <c r="N4986" s="30">
        <v>202604</v>
      </c>
      <c r="O4986" s="30"/>
      <c r="P4986" s="30"/>
    </row>
    <row r="4987" s="35" customFormat="1" customHeight="1" spans="1:16">
      <c r="A4987" s="30"/>
      <c r="B4987" s="38">
        <v>46142</v>
      </c>
      <c r="C4987" s="69" t="s">
        <v>18</v>
      </c>
      <c r="D4987" s="30" t="s">
        <v>424</v>
      </c>
      <c r="E4987" s="39" t="s">
        <v>1047</v>
      </c>
      <c r="F4987" s="56">
        <v>3757.87</v>
      </c>
      <c r="G4987" s="56"/>
      <c r="H4987" s="32">
        <v>3125904.95</v>
      </c>
      <c r="I4987" s="30" t="s">
        <v>80</v>
      </c>
      <c r="J4987" s="30"/>
      <c r="K4987" s="30"/>
      <c r="L4987" s="30">
        <v>202606</v>
      </c>
      <c r="M4987" s="30"/>
      <c r="N4987" s="30">
        <v>202604</v>
      </c>
      <c r="O4987" s="30"/>
      <c r="P4987" s="30"/>
    </row>
    <row r="4988" s="35" customFormat="1" customHeight="1" spans="1:16">
      <c r="A4988" s="30"/>
      <c r="B4988" s="38">
        <v>46142</v>
      </c>
      <c r="C4988" s="69" t="s">
        <v>18</v>
      </c>
      <c r="D4988" s="30" t="s">
        <v>424</v>
      </c>
      <c r="E4988" s="39" t="s">
        <v>1048</v>
      </c>
      <c r="F4988" s="56">
        <v>7707.34</v>
      </c>
      <c r="G4988" s="56"/>
      <c r="H4988" s="32">
        <v>3133612.29</v>
      </c>
      <c r="I4988" s="30" t="s">
        <v>78</v>
      </c>
      <c r="J4988" s="30"/>
      <c r="K4988" s="30"/>
      <c r="L4988" s="30">
        <v>202606</v>
      </c>
      <c r="M4988" s="30"/>
      <c r="N4988" s="30">
        <v>202604</v>
      </c>
      <c r="O4988" s="30"/>
      <c r="P4988" s="30"/>
    </row>
    <row r="4989" s="35" customFormat="1" customHeight="1" spans="1:16">
      <c r="A4989" s="30"/>
      <c r="B4989" s="38">
        <v>46142</v>
      </c>
      <c r="C4989" s="69" t="s">
        <v>18</v>
      </c>
      <c r="D4989" s="30" t="s">
        <v>424</v>
      </c>
      <c r="E4989" s="39" t="s">
        <v>1049</v>
      </c>
      <c r="F4989" s="56">
        <v>1664.29</v>
      </c>
      <c r="G4989" s="56"/>
      <c r="H4989" s="32">
        <v>3135276.58000001</v>
      </c>
      <c r="I4989" s="30" t="s">
        <v>91</v>
      </c>
      <c r="J4989" s="30"/>
      <c r="K4989" s="30"/>
      <c r="L4989" s="30">
        <v>202606</v>
      </c>
      <c r="M4989" s="30"/>
      <c r="N4989" s="30">
        <v>202604</v>
      </c>
      <c r="O4989" s="30"/>
      <c r="P4989" s="30"/>
    </row>
    <row r="4990" s="35" customFormat="1" customHeight="1" spans="1:16">
      <c r="A4990" s="30"/>
      <c r="B4990" s="38">
        <v>46142</v>
      </c>
      <c r="C4990" s="69" t="s">
        <v>18</v>
      </c>
      <c r="D4990" s="30" t="s">
        <v>424</v>
      </c>
      <c r="E4990" s="39" t="s">
        <v>1099</v>
      </c>
      <c r="F4990" s="56">
        <v>16273.82</v>
      </c>
      <c r="G4990" s="56"/>
      <c r="H4990" s="32">
        <v>3151550.40000001</v>
      </c>
      <c r="I4990" s="30" t="s">
        <v>54</v>
      </c>
      <c r="J4990" s="30"/>
      <c r="K4990" s="30"/>
      <c r="L4990" s="30">
        <v>202605</v>
      </c>
      <c r="M4990" s="30"/>
      <c r="N4990" s="30">
        <v>202604</v>
      </c>
      <c r="O4990" s="30"/>
      <c r="P4990" s="30"/>
    </row>
    <row r="4991" s="35" customFormat="1" customHeight="1" spans="1:16">
      <c r="A4991" s="30"/>
      <c r="B4991" s="38">
        <v>46142</v>
      </c>
      <c r="C4991" s="69" t="s">
        <v>18</v>
      </c>
      <c r="D4991" s="30" t="s">
        <v>424</v>
      </c>
      <c r="E4991" s="39" t="s">
        <v>1051</v>
      </c>
      <c r="F4991" s="56">
        <v>4853.16</v>
      </c>
      <c r="G4991" s="56"/>
      <c r="H4991" s="32">
        <v>3156403.56000001</v>
      </c>
      <c r="I4991" s="30" t="s">
        <v>101</v>
      </c>
      <c r="J4991" s="30"/>
      <c r="K4991" s="30"/>
      <c r="L4991" s="30">
        <v>202606</v>
      </c>
      <c r="M4991" s="30"/>
      <c r="N4991" s="30">
        <v>202604</v>
      </c>
      <c r="O4991" s="30"/>
      <c r="P4991" s="30"/>
    </row>
    <row r="4992" s="35" customFormat="1" customHeight="1" spans="1:16">
      <c r="A4992" s="30"/>
      <c r="B4992" s="38">
        <v>46142</v>
      </c>
      <c r="C4992" s="69" t="s">
        <v>18</v>
      </c>
      <c r="D4992" s="30" t="s">
        <v>424</v>
      </c>
      <c r="E4992" s="39" t="s">
        <v>1053</v>
      </c>
      <c r="F4992" s="56">
        <v>5012.33</v>
      </c>
      <c r="G4992" s="56"/>
      <c r="H4992" s="32">
        <v>3161415.89000001</v>
      </c>
      <c r="I4992" s="30" t="s">
        <v>107</v>
      </c>
      <c r="J4992" s="30"/>
      <c r="K4992" s="30"/>
      <c r="L4992" s="30">
        <v>202606</v>
      </c>
      <c r="M4992" s="30"/>
      <c r="N4992" s="30">
        <v>202604</v>
      </c>
      <c r="O4992" s="30"/>
      <c r="P4992" s="30"/>
    </row>
    <row r="4993" s="35" customFormat="1" customHeight="1" spans="1:16">
      <c r="A4993" s="30"/>
      <c r="B4993" s="38">
        <v>46142</v>
      </c>
      <c r="C4993" s="69" t="s">
        <v>18</v>
      </c>
      <c r="D4993" s="30" t="s">
        <v>424</v>
      </c>
      <c r="E4993" s="39" t="s">
        <v>1054</v>
      </c>
      <c r="F4993" s="56">
        <v>833.08</v>
      </c>
      <c r="G4993" s="56"/>
      <c r="H4993" s="32">
        <v>3162248.97000001</v>
      </c>
      <c r="I4993" s="30" t="s">
        <v>109</v>
      </c>
      <c r="J4993" s="30"/>
      <c r="K4993" s="30"/>
      <c r="L4993" s="30">
        <v>202605</v>
      </c>
      <c r="M4993" s="30"/>
      <c r="N4993" s="30">
        <v>202604</v>
      </c>
      <c r="O4993" s="30"/>
      <c r="P4993" s="30"/>
    </row>
    <row r="4994" s="35" customFormat="1" customHeight="1" spans="1:16">
      <c r="A4994" s="30"/>
      <c r="B4994" s="38">
        <v>46142</v>
      </c>
      <c r="C4994" s="69" t="s">
        <v>18</v>
      </c>
      <c r="D4994" s="30" t="s">
        <v>424</v>
      </c>
      <c r="E4994" s="39" t="s">
        <v>1055</v>
      </c>
      <c r="F4994" s="56">
        <v>1738.59</v>
      </c>
      <c r="G4994" s="56"/>
      <c r="H4994" s="32">
        <v>3163987.56000001</v>
      </c>
      <c r="I4994" s="30" t="s">
        <v>196</v>
      </c>
      <c r="J4994" s="30"/>
      <c r="K4994" s="30"/>
      <c r="L4994" s="30">
        <v>202606</v>
      </c>
      <c r="M4994" s="30"/>
      <c r="N4994" s="30">
        <v>202604</v>
      </c>
      <c r="O4994" s="30"/>
      <c r="P4994" s="30"/>
    </row>
    <row r="4995" s="35" customFormat="1" customHeight="1" spans="1:16">
      <c r="A4995" s="30"/>
      <c r="B4995" s="38">
        <v>46142</v>
      </c>
      <c r="C4995" s="69" t="s">
        <v>18</v>
      </c>
      <c r="D4995" s="30" t="s">
        <v>424</v>
      </c>
      <c r="E4995" s="39" t="s">
        <v>1056</v>
      </c>
      <c r="F4995" s="56">
        <v>3258.36</v>
      </c>
      <c r="G4995" s="56"/>
      <c r="H4995" s="32">
        <v>3167245.92000001</v>
      </c>
      <c r="I4995" s="30" t="s">
        <v>235</v>
      </c>
      <c r="J4995" s="30"/>
      <c r="K4995" s="30"/>
      <c r="L4995" s="30">
        <v>202606</v>
      </c>
      <c r="M4995" s="30"/>
      <c r="N4995" s="30">
        <v>202604</v>
      </c>
      <c r="O4995" s="30"/>
      <c r="P4995" s="30"/>
    </row>
    <row r="4996" s="35" customFormat="1" customHeight="1" spans="1:16">
      <c r="A4996" s="30"/>
      <c r="B4996" s="38">
        <v>46142</v>
      </c>
      <c r="C4996" s="69" t="s">
        <v>18</v>
      </c>
      <c r="D4996" s="30" t="s">
        <v>424</v>
      </c>
      <c r="E4996" s="39" t="s">
        <v>1057</v>
      </c>
      <c r="F4996" s="56">
        <v>981.49</v>
      </c>
      <c r="G4996" s="56"/>
      <c r="H4996" s="32">
        <v>3168227.41000001</v>
      </c>
      <c r="I4996" s="30" t="s">
        <v>213</v>
      </c>
      <c r="J4996" s="30"/>
      <c r="K4996" s="30"/>
      <c r="L4996" s="30">
        <v>202606</v>
      </c>
      <c r="M4996" s="30"/>
      <c r="N4996" s="30">
        <v>202604</v>
      </c>
      <c r="O4996" s="30"/>
      <c r="P4996" s="30"/>
    </row>
    <row r="4997" s="35" customFormat="1" customHeight="1" spans="1:16">
      <c r="A4997" s="30"/>
      <c r="B4997" s="38">
        <v>46142</v>
      </c>
      <c r="C4997" s="69" t="s">
        <v>18</v>
      </c>
      <c r="D4997" s="30" t="s">
        <v>424</v>
      </c>
      <c r="E4997" s="39" t="s">
        <v>1058</v>
      </c>
      <c r="F4997" s="56">
        <v>1838.87</v>
      </c>
      <c r="G4997" s="56"/>
      <c r="H4997" s="32">
        <v>3170066.28000001</v>
      </c>
      <c r="I4997" s="30" t="s">
        <v>216</v>
      </c>
      <c r="J4997" s="30"/>
      <c r="K4997" s="30"/>
      <c r="L4997" s="30">
        <v>202606</v>
      </c>
      <c r="M4997" s="30"/>
      <c r="N4997" s="30">
        <v>202604</v>
      </c>
      <c r="O4997" s="30"/>
      <c r="P4997" s="30"/>
    </row>
    <row r="4998" s="35" customFormat="1" customHeight="1" spans="1:16">
      <c r="A4998" s="30"/>
      <c r="B4998" s="38">
        <v>46142</v>
      </c>
      <c r="C4998" s="69" t="s">
        <v>18</v>
      </c>
      <c r="D4998" s="30" t="s">
        <v>424</v>
      </c>
      <c r="E4998" s="39" t="s">
        <v>1059</v>
      </c>
      <c r="F4998" s="56">
        <v>1298.1</v>
      </c>
      <c r="G4998" s="56"/>
      <c r="H4998" s="32">
        <v>3171364.38000001</v>
      </c>
      <c r="I4998" s="30" t="s">
        <v>221</v>
      </c>
      <c r="J4998" s="30"/>
      <c r="K4998" s="30"/>
      <c r="L4998" s="30">
        <v>202606</v>
      </c>
      <c r="M4998" s="30"/>
      <c r="N4998" s="30">
        <v>202604</v>
      </c>
      <c r="O4998" s="30"/>
      <c r="P4998" s="30"/>
    </row>
    <row r="4999" s="35" customFormat="1" customHeight="1" spans="1:16">
      <c r="A4999" s="30"/>
      <c r="B4999" s="38">
        <v>46142</v>
      </c>
      <c r="C4999" s="69" t="s">
        <v>18</v>
      </c>
      <c r="D4999" s="30" t="s">
        <v>424</v>
      </c>
      <c r="E4999" s="39" t="s">
        <v>1167</v>
      </c>
      <c r="F4999" s="56">
        <v>1881.41</v>
      </c>
      <c r="G4999" s="56"/>
      <c r="H4999" s="32">
        <v>3173245.79000001</v>
      </c>
      <c r="I4999" s="30" t="s">
        <v>274</v>
      </c>
      <c r="J4999" s="30"/>
      <c r="K4999" s="30"/>
      <c r="L4999" s="30">
        <v>202605</v>
      </c>
      <c r="M4999" s="30"/>
      <c r="N4999" s="30">
        <v>202604</v>
      </c>
      <c r="O4999" s="30"/>
      <c r="P4999" s="30"/>
    </row>
    <row r="5000" s="35" customFormat="1" customHeight="1" spans="1:16">
      <c r="A5000" s="30"/>
      <c r="B5000" s="38">
        <v>46142</v>
      </c>
      <c r="C5000" s="69" t="s">
        <v>18</v>
      </c>
      <c r="D5000" s="30" t="s">
        <v>424</v>
      </c>
      <c r="E5000" s="39" t="s">
        <v>1083</v>
      </c>
      <c r="F5000" s="56">
        <v>4643.22</v>
      </c>
      <c r="G5000" s="56"/>
      <c r="H5000" s="32">
        <v>3177889.01000001</v>
      </c>
      <c r="I5000" s="30" t="s">
        <v>35</v>
      </c>
      <c r="J5000" s="30"/>
      <c r="K5000" s="30"/>
      <c r="L5000" s="30">
        <v>202606</v>
      </c>
      <c r="M5000" s="30"/>
      <c r="N5000" s="30">
        <v>202604</v>
      </c>
      <c r="O5000" s="30"/>
      <c r="P5000" s="30"/>
    </row>
    <row r="5001" s="35" customFormat="1" customHeight="1" spans="1:16">
      <c r="A5001" s="30"/>
      <c r="B5001" s="38">
        <v>46142</v>
      </c>
      <c r="C5001" s="69" t="s">
        <v>18</v>
      </c>
      <c r="D5001" s="30" t="s">
        <v>424</v>
      </c>
      <c r="E5001" s="39" t="s">
        <v>1084</v>
      </c>
      <c r="F5001" s="56">
        <v>5996.41</v>
      </c>
      <c r="G5001" s="56"/>
      <c r="H5001" s="32">
        <v>3183885.42000001</v>
      </c>
      <c r="I5001" s="30" t="s">
        <v>60</v>
      </c>
      <c r="J5001" s="30"/>
      <c r="K5001" s="30"/>
      <c r="L5001" s="30">
        <v>202606</v>
      </c>
      <c r="M5001" s="30"/>
      <c r="N5001" s="30">
        <v>202604</v>
      </c>
      <c r="O5001" s="30"/>
      <c r="P5001" s="30"/>
    </row>
    <row r="5002" s="35" customFormat="1" customHeight="1" spans="1:16">
      <c r="A5002" s="30"/>
      <c r="B5002" s="38">
        <v>46142</v>
      </c>
      <c r="C5002" s="69" t="s">
        <v>18</v>
      </c>
      <c r="D5002" s="30" t="s">
        <v>424</v>
      </c>
      <c r="E5002" s="39" t="s">
        <v>1085</v>
      </c>
      <c r="F5002" s="56">
        <v>6252.38</v>
      </c>
      <c r="G5002" s="56"/>
      <c r="H5002" s="32">
        <v>3190137.80000001</v>
      </c>
      <c r="I5002" s="30" t="s">
        <v>39</v>
      </c>
      <c r="J5002" s="30"/>
      <c r="K5002" s="30"/>
      <c r="L5002" s="30">
        <v>202606</v>
      </c>
      <c r="M5002" s="30"/>
      <c r="N5002" s="30">
        <v>202604</v>
      </c>
      <c r="O5002" s="30"/>
      <c r="P5002" s="30"/>
    </row>
    <row r="5003" s="35" customFormat="1" customHeight="1" spans="1:16">
      <c r="A5003" s="30"/>
      <c r="B5003" s="38">
        <v>46142</v>
      </c>
      <c r="C5003" s="69" t="s">
        <v>18</v>
      </c>
      <c r="D5003" s="30" t="s">
        <v>424</v>
      </c>
      <c r="E5003" s="39" t="s">
        <v>1086</v>
      </c>
      <c r="F5003" s="56">
        <v>925.88</v>
      </c>
      <c r="G5003" s="56"/>
      <c r="H5003" s="32">
        <v>3191063.68000001</v>
      </c>
      <c r="I5003" s="30" t="s">
        <v>191</v>
      </c>
      <c r="J5003" s="30"/>
      <c r="K5003" s="30"/>
      <c r="L5003" s="30">
        <v>202606</v>
      </c>
      <c r="M5003" s="30"/>
      <c r="N5003" s="30">
        <v>202604</v>
      </c>
      <c r="O5003" s="30"/>
      <c r="P5003" s="30"/>
    </row>
    <row r="5004" s="35" customFormat="1" customHeight="1" spans="1:16">
      <c r="A5004" s="30"/>
      <c r="B5004" s="38">
        <v>46142</v>
      </c>
      <c r="C5004" s="69" t="s">
        <v>18</v>
      </c>
      <c r="D5004" s="30" t="s">
        <v>424</v>
      </c>
      <c r="E5004" s="39" t="s">
        <v>1087</v>
      </c>
      <c r="F5004" s="56">
        <v>4237.97</v>
      </c>
      <c r="G5004" s="56"/>
      <c r="H5004" s="32">
        <v>3195301.65000001</v>
      </c>
      <c r="I5004" s="30" t="s">
        <v>87</v>
      </c>
      <c r="J5004" s="30"/>
      <c r="K5004" s="30"/>
      <c r="L5004" s="30">
        <v>202606</v>
      </c>
      <c r="M5004" s="30"/>
      <c r="N5004" s="30">
        <v>202604</v>
      </c>
      <c r="O5004" s="30"/>
      <c r="P5004" s="30"/>
    </row>
    <row r="5005" s="35" customFormat="1" customHeight="1" spans="1:16">
      <c r="A5005" s="30"/>
      <c r="B5005" s="38">
        <v>46142</v>
      </c>
      <c r="C5005" s="69" t="s">
        <v>18</v>
      </c>
      <c r="D5005" s="30" t="s">
        <v>424</v>
      </c>
      <c r="E5005" s="39" t="s">
        <v>1088</v>
      </c>
      <c r="F5005" s="56">
        <v>6415.12</v>
      </c>
      <c r="G5005" s="56"/>
      <c r="H5005" s="32">
        <v>3201716.77000001</v>
      </c>
      <c r="I5005" s="30" t="s">
        <v>41</v>
      </c>
      <c r="J5005" s="30"/>
      <c r="K5005" s="30"/>
      <c r="L5005" s="30">
        <v>202606</v>
      </c>
      <c r="M5005" s="30"/>
      <c r="N5005" s="30">
        <v>202604</v>
      </c>
      <c r="O5005" s="30"/>
      <c r="P5005" s="30"/>
    </row>
    <row r="5006" s="35" customFormat="1" customHeight="1" spans="1:16">
      <c r="A5006" s="30"/>
      <c r="B5006" s="38">
        <v>46142</v>
      </c>
      <c r="C5006" s="69" t="s">
        <v>18</v>
      </c>
      <c r="D5006" s="30" t="s">
        <v>424</v>
      </c>
      <c r="E5006" s="39" t="s">
        <v>1089</v>
      </c>
      <c r="F5006" s="56">
        <v>3231.51</v>
      </c>
      <c r="G5006" s="56"/>
      <c r="H5006" s="32">
        <v>3204948.28</v>
      </c>
      <c r="I5006" s="30" t="s">
        <v>117</v>
      </c>
      <c r="J5006" s="30"/>
      <c r="K5006" s="30"/>
      <c r="L5006" s="30">
        <v>202606</v>
      </c>
      <c r="M5006" s="30"/>
      <c r="N5006" s="30">
        <v>202604</v>
      </c>
      <c r="O5006" s="30"/>
      <c r="P5006" s="30"/>
    </row>
    <row r="5007" s="35" customFormat="1" customHeight="1" spans="1:16">
      <c r="A5007" s="30"/>
      <c r="B5007" s="38">
        <v>46142</v>
      </c>
      <c r="C5007" s="69" t="s">
        <v>18</v>
      </c>
      <c r="D5007" s="30" t="s">
        <v>424</v>
      </c>
      <c r="E5007" s="39" t="s">
        <v>1090</v>
      </c>
      <c r="F5007" s="56">
        <v>12640.21</v>
      </c>
      <c r="G5007" s="56"/>
      <c r="H5007" s="32">
        <v>3217588.49000001</v>
      </c>
      <c r="I5007" s="30" t="s">
        <v>99</v>
      </c>
      <c r="J5007" s="30"/>
      <c r="K5007" s="30"/>
      <c r="L5007" s="30">
        <v>202606</v>
      </c>
      <c r="M5007" s="30"/>
      <c r="N5007" s="30">
        <v>202606</v>
      </c>
      <c r="O5007" s="30"/>
      <c r="P5007" s="30"/>
    </row>
    <row r="5008" s="35" customFormat="1" customHeight="1" spans="1:16">
      <c r="A5008" s="30"/>
      <c r="B5008" s="38">
        <v>46142</v>
      </c>
      <c r="C5008" s="69" t="s">
        <v>18</v>
      </c>
      <c r="D5008" s="30" t="s">
        <v>424</v>
      </c>
      <c r="E5008" s="39" t="s">
        <v>1091</v>
      </c>
      <c r="F5008" s="56">
        <v>4585.1</v>
      </c>
      <c r="G5008" s="56"/>
      <c r="H5008" s="32">
        <v>3222173.59000001</v>
      </c>
      <c r="I5008" s="30" t="s">
        <v>64</v>
      </c>
      <c r="J5008" s="30"/>
      <c r="K5008" s="30"/>
      <c r="L5008" s="30">
        <v>202606</v>
      </c>
      <c r="M5008" s="30"/>
      <c r="N5008" s="30">
        <v>202604</v>
      </c>
      <c r="O5008" s="30"/>
      <c r="P5008" s="30"/>
    </row>
    <row r="5009" s="35" customFormat="1" customHeight="1" spans="1:16">
      <c r="A5009" s="30"/>
      <c r="B5009" s="38">
        <v>46142</v>
      </c>
      <c r="C5009" s="69" t="s">
        <v>18</v>
      </c>
      <c r="D5009" s="30" t="s">
        <v>424</v>
      </c>
      <c r="E5009" s="39" t="s">
        <v>1092</v>
      </c>
      <c r="F5009" s="56">
        <v>8864.77</v>
      </c>
      <c r="G5009" s="56"/>
      <c r="H5009" s="32">
        <v>3231038.36</v>
      </c>
      <c r="I5009" s="30" t="s">
        <v>84</v>
      </c>
      <c r="J5009" s="30"/>
      <c r="K5009" s="30"/>
      <c r="L5009" s="30">
        <v>202606</v>
      </c>
      <c r="M5009" s="30"/>
      <c r="N5009" s="30">
        <v>202604</v>
      </c>
      <c r="O5009" s="30"/>
      <c r="P5009" s="30"/>
    </row>
    <row r="5010" s="35" customFormat="1" customHeight="1" spans="1:16">
      <c r="A5010" s="30"/>
      <c r="B5010" s="38">
        <v>46142</v>
      </c>
      <c r="C5010" s="69" t="s">
        <v>18</v>
      </c>
      <c r="D5010" s="30" t="s">
        <v>424</v>
      </c>
      <c r="E5010" s="39" t="s">
        <v>1093</v>
      </c>
      <c r="F5010" s="56">
        <v>14098.73</v>
      </c>
      <c r="G5010" s="56"/>
      <c r="H5010" s="32">
        <v>3245137.09000001</v>
      </c>
      <c r="I5010" s="30" t="s">
        <v>66</v>
      </c>
      <c r="J5010" s="30"/>
      <c r="K5010" s="30"/>
      <c r="L5010" s="30">
        <v>202606</v>
      </c>
      <c r="M5010" s="30"/>
      <c r="N5010" s="30">
        <v>202604</v>
      </c>
      <c r="O5010" s="30"/>
      <c r="P5010" s="30"/>
    </row>
    <row r="5011" s="35" customFormat="1" customHeight="1" spans="1:16">
      <c r="A5011" s="30"/>
      <c r="B5011" s="38">
        <v>46084</v>
      </c>
      <c r="C5011" s="69" t="s">
        <v>18</v>
      </c>
      <c r="D5011" s="30" t="s">
        <v>33</v>
      </c>
      <c r="E5011" s="39" t="s">
        <v>978</v>
      </c>
      <c r="F5011" s="56">
        <v>200000</v>
      </c>
      <c r="G5011" s="56"/>
      <c r="H5011" s="32">
        <v>3445137.09000001</v>
      </c>
      <c r="I5011" s="30"/>
      <c r="J5011" s="30"/>
      <c r="K5011" s="30"/>
      <c r="L5011" s="30">
        <v>202603</v>
      </c>
      <c r="M5011" s="30"/>
      <c r="N5011" s="30">
        <v>202603</v>
      </c>
      <c r="O5011" s="30"/>
      <c r="P5011" s="30"/>
    </row>
    <row r="5012" s="35" customFormat="1" customHeight="1" spans="1:16">
      <c r="A5012" s="30"/>
      <c r="B5012" s="38">
        <v>46084</v>
      </c>
      <c r="C5012" s="69" t="s">
        <v>18</v>
      </c>
      <c r="D5012" s="30" t="s">
        <v>33</v>
      </c>
      <c r="E5012" s="39" t="s">
        <v>1168</v>
      </c>
      <c r="F5012" s="56"/>
      <c r="G5012" s="56">
        <v>1300</v>
      </c>
      <c r="H5012" s="32">
        <v>3443837.09000001</v>
      </c>
      <c r="I5012" s="30" t="s">
        <v>11</v>
      </c>
      <c r="J5012" s="30"/>
      <c r="K5012" s="30"/>
      <c r="L5012" s="30">
        <v>202602</v>
      </c>
      <c r="M5012" s="30"/>
      <c r="N5012" s="30">
        <v>202603</v>
      </c>
      <c r="O5012" s="30"/>
      <c r="P5012" s="30"/>
    </row>
    <row r="5013" s="35" customFormat="1" customHeight="1" spans="1:16">
      <c r="A5013" s="30"/>
      <c r="B5013" s="38">
        <v>46084</v>
      </c>
      <c r="C5013" s="69" t="s">
        <v>18</v>
      </c>
      <c r="D5013" s="30" t="s">
        <v>33</v>
      </c>
      <c r="E5013" s="39" t="s">
        <v>966</v>
      </c>
      <c r="F5013" s="56"/>
      <c r="G5013" s="56">
        <v>1000</v>
      </c>
      <c r="H5013" s="32">
        <v>3442837.09000001</v>
      </c>
      <c r="I5013" s="30" t="s">
        <v>11</v>
      </c>
      <c r="J5013" s="30"/>
      <c r="K5013" s="30"/>
      <c r="L5013" s="30">
        <v>202603</v>
      </c>
      <c r="M5013" s="30"/>
      <c r="N5013" s="30">
        <v>202603</v>
      </c>
      <c r="O5013" s="30"/>
      <c r="P5013" s="30"/>
    </row>
    <row r="5014" s="35" customFormat="1" customHeight="1" spans="1:16">
      <c r="A5014" s="30"/>
      <c r="B5014" s="38">
        <v>46081</v>
      </c>
      <c r="C5014" s="69" t="s">
        <v>18</v>
      </c>
      <c r="D5014" s="30" t="s">
        <v>1125</v>
      </c>
      <c r="E5014" s="39" t="s">
        <v>962</v>
      </c>
      <c r="F5014" s="56">
        <v>369.36</v>
      </c>
      <c r="G5014" s="56"/>
      <c r="H5014" s="32">
        <v>3443206.45</v>
      </c>
      <c r="I5014" s="30" t="s">
        <v>267</v>
      </c>
      <c r="J5014" s="30"/>
      <c r="K5014" s="30"/>
      <c r="L5014" s="30">
        <v>202603</v>
      </c>
      <c r="M5014" s="30"/>
      <c r="N5014" s="30">
        <v>202602</v>
      </c>
      <c r="O5014" s="30"/>
      <c r="P5014" s="30"/>
    </row>
    <row r="5015" s="35" customFormat="1" customHeight="1" spans="1:16">
      <c r="A5015" s="30"/>
      <c r="B5015" s="38">
        <v>46142</v>
      </c>
      <c r="C5015" s="69" t="s">
        <v>18</v>
      </c>
      <c r="D5015" s="30" t="s">
        <v>424</v>
      </c>
      <c r="E5015" s="39" t="s">
        <v>1094</v>
      </c>
      <c r="F5015" s="56">
        <v>6305.43</v>
      </c>
      <c r="G5015" s="56"/>
      <c r="H5015" s="32">
        <v>3449511.88</v>
      </c>
      <c r="I5015" s="30" t="s">
        <v>76</v>
      </c>
      <c r="J5015" s="30"/>
      <c r="K5015" s="30"/>
      <c r="L5015" s="30">
        <v>202606</v>
      </c>
      <c r="M5015" s="30"/>
      <c r="N5015" s="30">
        <v>202604</v>
      </c>
      <c r="O5015" s="30"/>
      <c r="P5015" s="30"/>
    </row>
    <row r="5016" s="35" customFormat="1" customHeight="1" spans="1:16">
      <c r="A5016" s="30"/>
      <c r="B5016" s="38">
        <v>46142</v>
      </c>
      <c r="C5016" s="69" t="s">
        <v>18</v>
      </c>
      <c r="D5016" s="30" t="s">
        <v>424</v>
      </c>
      <c r="E5016" s="39" t="s">
        <v>1095</v>
      </c>
      <c r="F5016" s="56">
        <v>6567.5</v>
      </c>
      <c r="G5016" s="56"/>
      <c r="H5016" s="32">
        <v>3456079.38</v>
      </c>
      <c r="I5016" s="30" t="s">
        <v>74</v>
      </c>
      <c r="J5016" s="30"/>
      <c r="K5016" s="30"/>
      <c r="L5016" s="30">
        <v>202605</v>
      </c>
      <c r="M5016" s="30"/>
      <c r="N5016" s="30">
        <v>202604</v>
      </c>
      <c r="O5016" s="30"/>
      <c r="P5016" s="30"/>
    </row>
    <row r="5017" s="35" customFormat="1" customHeight="1" spans="1:16">
      <c r="A5017" s="30"/>
      <c r="B5017" s="38">
        <v>46142</v>
      </c>
      <c r="C5017" s="69" t="s">
        <v>18</v>
      </c>
      <c r="D5017" s="30" t="s">
        <v>424</v>
      </c>
      <c r="E5017" s="39" t="s">
        <v>1050</v>
      </c>
      <c r="F5017" s="56">
        <v>20579.62</v>
      </c>
      <c r="G5017" s="56"/>
      <c r="H5017" s="32">
        <v>3476659.00000001</v>
      </c>
      <c r="I5017" s="30" t="s">
        <v>43</v>
      </c>
      <c r="J5017" s="30"/>
      <c r="K5017" s="30"/>
      <c r="L5017" s="30">
        <v>202606</v>
      </c>
      <c r="M5017" s="30"/>
      <c r="N5017" s="30">
        <v>202604</v>
      </c>
      <c r="O5017" s="30"/>
      <c r="P5017" s="30"/>
    </row>
    <row r="5018" s="35" customFormat="1" customHeight="1" spans="1:16">
      <c r="A5018" s="30"/>
      <c r="B5018" s="38">
        <v>46142</v>
      </c>
      <c r="C5018" s="69" t="s">
        <v>18</v>
      </c>
      <c r="D5018" s="30" t="s">
        <v>424</v>
      </c>
      <c r="E5018" s="39" t="s">
        <v>1096</v>
      </c>
      <c r="F5018" s="56">
        <v>14174.16</v>
      </c>
      <c r="G5018" s="56"/>
      <c r="H5018" s="32">
        <v>3490833.16000001</v>
      </c>
      <c r="I5018" s="30" t="s">
        <v>52</v>
      </c>
      <c r="J5018" s="30"/>
      <c r="K5018" s="30"/>
      <c r="L5018" s="30">
        <v>202606</v>
      </c>
      <c r="M5018" s="30"/>
      <c r="N5018" s="30">
        <v>202604</v>
      </c>
      <c r="O5018" s="30"/>
      <c r="P5018" s="30"/>
    </row>
    <row r="5019" s="35" customFormat="1" customHeight="1" spans="1:16">
      <c r="A5019" s="30"/>
      <c r="B5019" s="38">
        <v>46142</v>
      </c>
      <c r="C5019" s="69" t="s">
        <v>18</v>
      </c>
      <c r="D5019" s="30" t="s">
        <v>424</v>
      </c>
      <c r="E5019" s="39" t="s">
        <v>1097</v>
      </c>
      <c r="F5019" s="56">
        <v>13734.37</v>
      </c>
      <c r="G5019" s="56"/>
      <c r="H5019" s="32">
        <v>3504567.53</v>
      </c>
      <c r="I5019" s="30" t="s">
        <v>56</v>
      </c>
      <c r="J5019" s="30"/>
      <c r="K5019" s="30"/>
      <c r="L5019" s="30">
        <v>202606</v>
      </c>
      <c r="M5019" s="30"/>
      <c r="N5019" s="30">
        <v>202604</v>
      </c>
      <c r="O5019" s="30"/>
      <c r="P5019" s="30"/>
    </row>
    <row r="5020" s="35" customFormat="1" customHeight="1" spans="1:16">
      <c r="A5020" s="30"/>
      <c r="B5020" s="38">
        <v>46142</v>
      </c>
      <c r="C5020" s="69" t="s">
        <v>18</v>
      </c>
      <c r="D5020" s="30" t="s">
        <v>424</v>
      </c>
      <c r="E5020" s="39" t="s">
        <v>1098</v>
      </c>
      <c r="F5020" s="56">
        <v>6411.47</v>
      </c>
      <c r="G5020" s="56"/>
      <c r="H5020" s="32">
        <v>3510979.00000001</v>
      </c>
      <c r="I5020" s="30" t="s">
        <v>58</v>
      </c>
      <c r="J5020" s="30"/>
      <c r="K5020" s="30"/>
      <c r="L5020" s="30">
        <v>202606</v>
      </c>
      <c r="M5020" s="30"/>
      <c r="N5020" s="30">
        <v>202604</v>
      </c>
      <c r="O5020" s="30"/>
      <c r="P5020" s="30"/>
    </row>
    <row r="5021" s="35" customFormat="1" customHeight="1" spans="1:16">
      <c r="A5021" s="30"/>
      <c r="B5021" s="38">
        <v>46203</v>
      </c>
      <c r="C5021" s="69" t="s">
        <v>18</v>
      </c>
      <c r="D5021" s="30" t="s">
        <v>424</v>
      </c>
      <c r="E5021" s="39" t="s">
        <v>1045</v>
      </c>
      <c r="F5021" s="56">
        <v>3848.82</v>
      </c>
      <c r="G5021" s="56"/>
      <c r="H5021" s="32">
        <v>3514827.82000001</v>
      </c>
      <c r="I5021" s="30" t="s">
        <v>227</v>
      </c>
      <c r="J5021" s="30"/>
      <c r="K5021" s="30"/>
      <c r="L5021" s="30">
        <v>202607</v>
      </c>
      <c r="M5021" s="30"/>
      <c r="N5021" s="30">
        <v>202606</v>
      </c>
      <c r="O5021" s="30"/>
      <c r="P5021" s="30"/>
    </row>
    <row r="5022" s="35" customFormat="1" customHeight="1" spans="1:16">
      <c r="A5022" s="30"/>
      <c r="B5022" s="38">
        <v>46203</v>
      </c>
      <c r="C5022" s="69" t="s">
        <v>18</v>
      </c>
      <c r="D5022" s="30" t="s">
        <v>424</v>
      </c>
      <c r="E5022" s="39" t="s">
        <v>1046</v>
      </c>
      <c r="F5022" s="56">
        <v>3508.77</v>
      </c>
      <c r="G5022" s="56"/>
      <c r="H5022" s="32">
        <v>3518336.59000001</v>
      </c>
      <c r="I5022" s="30" t="s">
        <v>205</v>
      </c>
      <c r="J5022" s="30"/>
      <c r="K5022" s="30"/>
      <c r="L5022" s="30">
        <v>202607</v>
      </c>
      <c r="M5022" s="30"/>
      <c r="N5022" s="30">
        <v>202606</v>
      </c>
      <c r="O5022" s="30"/>
      <c r="P5022" s="30"/>
    </row>
    <row r="5023" s="35" customFormat="1" customHeight="1" spans="1:16">
      <c r="A5023" s="30"/>
      <c r="B5023" s="38">
        <v>46203</v>
      </c>
      <c r="C5023" s="69" t="s">
        <v>18</v>
      </c>
      <c r="D5023" s="30" t="s">
        <v>424</v>
      </c>
      <c r="E5023" s="39" t="s">
        <v>1047</v>
      </c>
      <c r="F5023" s="56">
        <v>3272.89</v>
      </c>
      <c r="G5023" s="56"/>
      <c r="H5023" s="32">
        <v>3521609.48</v>
      </c>
      <c r="I5023" s="30" t="s">
        <v>80</v>
      </c>
      <c r="J5023" s="30"/>
      <c r="K5023" s="30"/>
      <c r="L5023" s="30">
        <v>202607</v>
      </c>
      <c r="M5023" s="30"/>
      <c r="N5023" s="30">
        <v>202606</v>
      </c>
      <c r="O5023" s="30"/>
      <c r="P5023" s="30"/>
    </row>
    <row r="5024" s="35" customFormat="1" customHeight="1" spans="1:16">
      <c r="A5024" s="30"/>
      <c r="B5024" s="38">
        <v>46203</v>
      </c>
      <c r="C5024" s="69" t="s">
        <v>18</v>
      </c>
      <c r="D5024" s="30" t="s">
        <v>424</v>
      </c>
      <c r="E5024" s="39" t="s">
        <v>1048</v>
      </c>
      <c r="F5024" s="56">
        <v>7072.69</v>
      </c>
      <c r="G5024" s="56"/>
      <c r="H5024" s="32">
        <v>3528682.17000001</v>
      </c>
      <c r="I5024" s="30" t="s">
        <v>78</v>
      </c>
      <c r="J5024" s="30"/>
      <c r="K5024" s="30"/>
      <c r="L5024" s="30">
        <v>202607</v>
      </c>
      <c r="M5024" s="30"/>
      <c r="N5024" s="30">
        <v>202606</v>
      </c>
      <c r="O5024" s="30"/>
      <c r="P5024" s="30"/>
    </row>
    <row r="5025" s="35" customFormat="1" customHeight="1" spans="1:16">
      <c r="A5025" s="30"/>
      <c r="B5025" s="38">
        <v>46203</v>
      </c>
      <c r="C5025" s="69" t="s">
        <v>18</v>
      </c>
      <c r="D5025" s="30" t="s">
        <v>424</v>
      </c>
      <c r="E5025" s="39" t="s">
        <v>1049</v>
      </c>
      <c r="F5025" s="56">
        <v>1864.04</v>
      </c>
      <c r="G5025" s="56"/>
      <c r="H5025" s="32">
        <v>3530546.21</v>
      </c>
      <c r="I5025" s="30" t="s">
        <v>91</v>
      </c>
      <c r="J5025" s="30"/>
      <c r="K5025" s="30"/>
      <c r="L5025" s="30">
        <v>202607</v>
      </c>
      <c r="M5025" s="30"/>
      <c r="N5025" s="30">
        <v>202606</v>
      </c>
      <c r="O5025" s="30"/>
      <c r="P5025" s="30"/>
    </row>
    <row r="5026" s="35" customFormat="1" customHeight="1" spans="1:16">
      <c r="A5026" s="30"/>
      <c r="B5026" s="38">
        <v>46203</v>
      </c>
      <c r="C5026" s="69" t="s">
        <v>18</v>
      </c>
      <c r="D5026" s="30" t="s">
        <v>424</v>
      </c>
      <c r="E5026" s="39" t="s">
        <v>1099</v>
      </c>
      <c r="F5026" s="56">
        <v>16058.05</v>
      </c>
      <c r="G5026" s="56"/>
      <c r="H5026" s="32">
        <v>3546604.26000001</v>
      </c>
      <c r="I5026" s="30" t="s">
        <v>54</v>
      </c>
      <c r="J5026" s="30"/>
      <c r="K5026" s="30"/>
      <c r="L5026" s="30">
        <v>202606</v>
      </c>
      <c r="M5026" s="30"/>
      <c r="N5026" s="30">
        <v>202606</v>
      </c>
      <c r="O5026" s="30"/>
      <c r="P5026" s="30"/>
    </row>
    <row r="5027" s="35" customFormat="1" customHeight="1" spans="1:16">
      <c r="A5027" s="30"/>
      <c r="B5027" s="38">
        <v>46203</v>
      </c>
      <c r="C5027" s="69" t="s">
        <v>18</v>
      </c>
      <c r="D5027" s="30" t="s">
        <v>424</v>
      </c>
      <c r="E5027" s="39" t="s">
        <v>1051</v>
      </c>
      <c r="F5027" s="56">
        <v>4375.45</v>
      </c>
      <c r="G5027" s="56"/>
      <c r="H5027" s="32">
        <v>3550979.71</v>
      </c>
      <c r="I5027" s="30" t="s">
        <v>101</v>
      </c>
      <c r="J5027" s="30"/>
      <c r="K5027" s="30"/>
      <c r="L5027" s="30">
        <v>202607</v>
      </c>
      <c r="M5027" s="30"/>
      <c r="N5027" s="30">
        <v>202606</v>
      </c>
      <c r="O5027" s="30"/>
      <c r="P5027" s="30"/>
    </row>
    <row r="5028" s="35" customFormat="1" customHeight="1" spans="1:16">
      <c r="A5028" s="30"/>
      <c r="B5028" s="38">
        <v>46203</v>
      </c>
      <c r="C5028" s="69" t="s">
        <v>18</v>
      </c>
      <c r="D5028" s="30" t="s">
        <v>424</v>
      </c>
      <c r="E5028" s="39" t="s">
        <v>1052</v>
      </c>
      <c r="F5028" s="56">
        <v>153.96</v>
      </c>
      <c r="G5028" s="56"/>
      <c r="H5028" s="32">
        <v>3551133.67000001</v>
      </c>
      <c r="I5028" s="30" t="s">
        <v>534</v>
      </c>
      <c r="J5028" s="30"/>
      <c r="K5028" s="30"/>
      <c r="L5028" s="30">
        <v>202607</v>
      </c>
      <c r="M5028" s="30"/>
      <c r="N5028" s="30">
        <v>202606</v>
      </c>
      <c r="O5028" s="30"/>
      <c r="P5028" s="30"/>
    </row>
    <row r="5029" s="35" customFormat="1" customHeight="1" spans="1:16">
      <c r="A5029" s="30"/>
      <c r="B5029" s="38">
        <v>46203</v>
      </c>
      <c r="C5029" s="69" t="s">
        <v>18</v>
      </c>
      <c r="D5029" s="30" t="s">
        <v>424</v>
      </c>
      <c r="E5029" s="39" t="s">
        <v>1053</v>
      </c>
      <c r="F5029" s="56">
        <v>4734.27</v>
      </c>
      <c r="G5029" s="56"/>
      <c r="H5029" s="32">
        <v>3555867.94000001</v>
      </c>
      <c r="I5029" s="30" t="s">
        <v>107</v>
      </c>
      <c r="J5029" s="30"/>
      <c r="K5029" s="30"/>
      <c r="L5029" s="30">
        <v>202607</v>
      </c>
      <c r="M5029" s="30"/>
      <c r="N5029" s="30">
        <v>202606</v>
      </c>
      <c r="O5029" s="30"/>
      <c r="P5029" s="30"/>
    </row>
    <row r="5030" s="35" customFormat="1" customHeight="1" spans="1:16">
      <c r="A5030" s="30"/>
      <c r="B5030" s="38">
        <v>46203</v>
      </c>
      <c r="C5030" s="69" t="s">
        <v>18</v>
      </c>
      <c r="D5030" s="30" t="s">
        <v>424</v>
      </c>
      <c r="E5030" s="39" t="s">
        <v>1054</v>
      </c>
      <c r="F5030" s="56">
        <v>1436.91</v>
      </c>
      <c r="G5030" s="56"/>
      <c r="H5030" s="32">
        <v>3557304.85000001</v>
      </c>
      <c r="I5030" s="30" t="s">
        <v>109</v>
      </c>
      <c r="J5030" s="30"/>
      <c r="K5030" s="30"/>
      <c r="L5030" s="30">
        <v>202607</v>
      </c>
      <c r="M5030" s="30"/>
      <c r="N5030" s="30">
        <v>202606</v>
      </c>
      <c r="O5030" s="30"/>
      <c r="P5030" s="30"/>
    </row>
    <row r="5031" s="35" customFormat="1" customHeight="1" spans="1:16">
      <c r="A5031" s="30"/>
      <c r="B5031" s="38">
        <v>46203</v>
      </c>
      <c r="C5031" s="69" t="s">
        <v>18</v>
      </c>
      <c r="D5031" s="30" t="s">
        <v>424</v>
      </c>
      <c r="E5031" s="39" t="s">
        <v>1055</v>
      </c>
      <c r="F5031" s="56">
        <v>956.54</v>
      </c>
      <c r="G5031" s="56"/>
      <c r="H5031" s="32">
        <v>3558261.39</v>
      </c>
      <c r="I5031" s="30" t="s">
        <v>196</v>
      </c>
      <c r="J5031" s="30"/>
      <c r="K5031" s="30"/>
      <c r="L5031" s="30">
        <v>202607</v>
      </c>
      <c r="M5031" s="30"/>
      <c r="N5031" s="30">
        <v>202606</v>
      </c>
      <c r="O5031" s="30"/>
      <c r="P5031" s="30"/>
    </row>
    <row r="5032" s="35" customFormat="1" customHeight="1" spans="1:16">
      <c r="A5032" s="30"/>
      <c r="B5032" s="38">
        <v>46203</v>
      </c>
      <c r="C5032" s="69" t="s">
        <v>18</v>
      </c>
      <c r="D5032" s="30" t="s">
        <v>424</v>
      </c>
      <c r="E5032" s="39" t="s">
        <v>1056</v>
      </c>
      <c r="F5032" s="56">
        <v>1828.79</v>
      </c>
      <c r="G5032" s="56"/>
      <c r="H5032" s="32">
        <v>3560090.18000001</v>
      </c>
      <c r="I5032" s="30" t="s">
        <v>235</v>
      </c>
      <c r="J5032" s="30"/>
      <c r="K5032" s="30"/>
      <c r="L5032" s="30">
        <v>202607</v>
      </c>
      <c r="M5032" s="30"/>
      <c r="N5032" s="30">
        <v>202606</v>
      </c>
      <c r="O5032" s="30"/>
      <c r="P5032" s="30"/>
    </row>
    <row r="5033" s="35" customFormat="1" customHeight="1" spans="1:16">
      <c r="A5033" s="30"/>
      <c r="B5033" s="38">
        <v>46203</v>
      </c>
      <c r="C5033" s="69" t="s">
        <v>18</v>
      </c>
      <c r="D5033" s="30" t="s">
        <v>424</v>
      </c>
      <c r="E5033" s="39" t="s">
        <v>1057</v>
      </c>
      <c r="F5033" s="56">
        <v>1188.36</v>
      </c>
      <c r="G5033" s="56"/>
      <c r="H5033" s="32">
        <v>3561278.54</v>
      </c>
      <c r="I5033" s="30" t="s">
        <v>213</v>
      </c>
      <c r="J5033" s="30"/>
      <c r="K5033" s="30"/>
      <c r="L5033" s="30">
        <v>202607</v>
      </c>
      <c r="M5033" s="30"/>
      <c r="N5033" s="30">
        <v>202606</v>
      </c>
      <c r="O5033" s="30"/>
      <c r="P5033" s="30"/>
    </row>
    <row r="5034" s="35" customFormat="1" customHeight="1" spans="1:16">
      <c r="A5034" s="30"/>
      <c r="B5034" s="38">
        <v>46203</v>
      </c>
      <c r="C5034" s="69" t="s">
        <v>18</v>
      </c>
      <c r="D5034" s="30" t="s">
        <v>424</v>
      </c>
      <c r="E5034" s="39" t="s">
        <v>1058</v>
      </c>
      <c r="F5034" s="56">
        <v>1784.58</v>
      </c>
      <c r="G5034" s="56"/>
      <c r="H5034" s="32">
        <v>3563063.12</v>
      </c>
      <c r="I5034" s="30" t="s">
        <v>216</v>
      </c>
      <c r="J5034" s="30"/>
      <c r="K5034" s="30"/>
      <c r="L5034" s="30">
        <v>202607</v>
      </c>
      <c r="M5034" s="30"/>
      <c r="N5034" s="30">
        <v>202606</v>
      </c>
      <c r="O5034" s="30"/>
      <c r="P5034" s="30"/>
    </row>
    <row r="5035" s="35" customFormat="1" customHeight="1" spans="1:16">
      <c r="A5035" s="30"/>
      <c r="B5035" s="38">
        <v>46203</v>
      </c>
      <c r="C5035" s="69" t="s">
        <v>18</v>
      </c>
      <c r="D5035" s="30" t="s">
        <v>424</v>
      </c>
      <c r="E5035" s="39" t="s">
        <v>1059</v>
      </c>
      <c r="F5035" s="56">
        <v>1240.94</v>
      </c>
      <c r="G5035" s="56"/>
      <c r="H5035" s="32">
        <v>3564304.06000001</v>
      </c>
      <c r="I5035" s="30" t="s">
        <v>221</v>
      </c>
      <c r="J5035" s="30"/>
      <c r="K5035" s="30"/>
      <c r="L5035" s="30">
        <v>202607</v>
      </c>
      <c r="M5035" s="30"/>
      <c r="N5035" s="30">
        <v>202606</v>
      </c>
      <c r="O5035" s="30"/>
      <c r="P5035" s="30"/>
    </row>
    <row r="5036" s="35" customFormat="1" customHeight="1" spans="1:16">
      <c r="A5036" s="30"/>
      <c r="B5036" s="38">
        <v>46203</v>
      </c>
      <c r="C5036" s="69" t="s">
        <v>18</v>
      </c>
      <c r="D5036" s="30" t="s">
        <v>424</v>
      </c>
      <c r="E5036" s="39" t="s">
        <v>1167</v>
      </c>
      <c r="F5036" s="56">
        <v>2766.26</v>
      </c>
      <c r="G5036" s="56"/>
      <c r="H5036" s="32">
        <v>3567070.32000001</v>
      </c>
      <c r="I5036" s="30" t="s">
        <v>274</v>
      </c>
      <c r="J5036" s="30"/>
      <c r="K5036" s="30"/>
      <c r="L5036" s="30">
        <v>202607</v>
      </c>
      <c r="M5036" s="30"/>
      <c r="N5036" s="30">
        <v>202606</v>
      </c>
      <c r="O5036" s="30"/>
      <c r="P5036" s="30"/>
    </row>
    <row r="5037" s="35" customFormat="1" customHeight="1" spans="1:16">
      <c r="A5037" s="30"/>
      <c r="B5037" s="38">
        <v>46203</v>
      </c>
      <c r="C5037" s="69" t="s">
        <v>18</v>
      </c>
      <c r="D5037" s="30" t="s">
        <v>424</v>
      </c>
      <c r="E5037" s="39" t="s">
        <v>1083</v>
      </c>
      <c r="F5037" s="56">
        <v>3571.89</v>
      </c>
      <c r="G5037" s="56"/>
      <c r="H5037" s="32">
        <v>3570642.21</v>
      </c>
      <c r="I5037" s="30" t="s">
        <v>35</v>
      </c>
      <c r="J5037" s="30"/>
      <c r="K5037" s="30"/>
      <c r="L5037" s="30">
        <v>202607</v>
      </c>
      <c r="M5037" s="30"/>
      <c r="N5037" s="30">
        <v>202606</v>
      </c>
      <c r="O5037" s="30"/>
      <c r="P5037" s="30"/>
    </row>
    <row r="5038" s="35" customFormat="1" customHeight="1" spans="1:16">
      <c r="A5038" s="30"/>
      <c r="B5038" s="38">
        <v>46203</v>
      </c>
      <c r="C5038" s="69" t="s">
        <v>18</v>
      </c>
      <c r="D5038" s="30" t="s">
        <v>424</v>
      </c>
      <c r="E5038" s="39" t="s">
        <v>1084</v>
      </c>
      <c r="F5038" s="56">
        <v>6216.24</v>
      </c>
      <c r="G5038" s="56"/>
      <c r="H5038" s="32">
        <v>3576858.45</v>
      </c>
      <c r="I5038" s="30" t="s">
        <v>60</v>
      </c>
      <c r="J5038" s="30"/>
      <c r="K5038" s="30"/>
      <c r="L5038" s="30">
        <v>202607</v>
      </c>
      <c r="M5038" s="30"/>
      <c r="N5038" s="30">
        <v>202606</v>
      </c>
      <c r="O5038" s="30"/>
      <c r="P5038" s="30"/>
    </row>
    <row r="5039" s="35" customFormat="1" customHeight="1" spans="1:16">
      <c r="A5039" s="30"/>
      <c r="B5039" s="38">
        <v>46203</v>
      </c>
      <c r="C5039" s="69" t="s">
        <v>18</v>
      </c>
      <c r="D5039" s="30" t="s">
        <v>424</v>
      </c>
      <c r="E5039" s="39" t="s">
        <v>1085</v>
      </c>
      <c r="F5039" s="56">
        <v>6011.67</v>
      </c>
      <c r="G5039" s="56"/>
      <c r="H5039" s="32">
        <v>3582870.12</v>
      </c>
      <c r="I5039" s="30" t="s">
        <v>39</v>
      </c>
      <c r="J5039" s="30"/>
      <c r="K5039" s="30"/>
      <c r="L5039" s="30">
        <v>202607</v>
      </c>
      <c r="M5039" s="30"/>
      <c r="N5039" s="30">
        <v>202606</v>
      </c>
      <c r="O5039" s="30"/>
      <c r="P5039" s="30"/>
    </row>
    <row r="5040" s="35" customFormat="1" customHeight="1" spans="1:16">
      <c r="A5040" s="30"/>
      <c r="B5040" s="38">
        <v>46203</v>
      </c>
      <c r="C5040" s="69" t="s">
        <v>18</v>
      </c>
      <c r="D5040" s="30" t="s">
        <v>424</v>
      </c>
      <c r="E5040" s="39" t="s">
        <v>1086</v>
      </c>
      <c r="F5040" s="56">
        <v>943.1</v>
      </c>
      <c r="G5040" s="56"/>
      <c r="H5040" s="32">
        <v>3583813.22</v>
      </c>
      <c r="I5040" s="30" t="s">
        <v>191</v>
      </c>
      <c r="J5040" s="30"/>
      <c r="K5040" s="30"/>
      <c r="L5040" s="30">
        <v>202607</v>
      </c>
      <c r="M5040" s="30"/>
      <c r="N5040" s="30">
        <v>202606</v>
      </c>
      <c r="O5040" s="30"/>
      <c r="P5040" s="30"/>
    </row>
    <row r="5041" s="35" customFormat="1" customHeight="1" spans="1:16">
      <c r="A5041" s="30"/>
      <c r="B5041" s="38">
        <v>46203</v>
      </c>
      <c r="C5041" s="69" t="s">
        <v>18</v>
      </c>
      <c r="D5041" s="30" t="s">
        <v>424</v>
      </c>
      <c r="E5041" s="39" t="s">
        <v>1087</v>
      </c>
      <c r="F5041" s="56">
        <v>4186.69</v>
      </c>
      <c r="G5041" s="56"/>
      <c r="H5041" s="32">
        <v>3587999.91000001</v>
      </c>
      <c r="I5041" s="30" t="s">
        <v>87</v>
      </c>
      <c r="J5041" s="30"/>
      <c r="K5041" s="30"/>
      <c r="L5041" s="30">
        <v>202607</v>
      </c>
      <c r="M5041" s="30"/>
      <c r="N5041" s="30">
        <v>202606</v>
      </c>
      <c r="O5041" s="30"/>
      <c r="P5041" s="30"/>
    </row>
    <row r="5042" s="35" customFormat="1" customHeight="1" spans="1:16">
      <c r="A5042" s="30"/>
      <c r="B5042" s="38">
        <v>46203</v>
      </c>
      <c r="C5042" s="69" t="s">
        <v>18</v>
      </c>
      <c r="D5042" s="30" t="s">
        <v>424</v>
      </c>
      <c r="E5042" s="39" t="s">
        <v>1088</v>
      </c>
      <c r="F5042" s="56">
        <v>6566.95</v>
      </c>
      <c r="G5042" s="56"/>
      <c r="H5042" s="32">
        <v>3594566.86</v>
      </c>
      <c r="I5042" s="30" t="s">
        <v>41</v>
      </c>
      <c r="J5042" s="30"/>
      <c r="K5042" s="30"/>
      <c r="L5042" s="30">
        <v>202607</v>
      </c>
      <c r="M5042" s="30"/>
      <c r="N5042" s="30">
        <v>202606</v>
      </c>
      <c r="O5042" s="30"/>
      <c r="P5042" s="30"/>
    </row>
    <row r="5043" s="35" customFormat="1" customHeight="1" spans="1:16">
      <c r="A5043" s="30"/>
      <c r="B5043" s="38">
        <v>46203</v>
      </c>
      <c r="C5043" s="69" t="s">
        <v>18</v>
      </c>
      <c r="D5043" s="30" t="s">
        <v>424</v>
      </c>
      <c r="E5043" s="39" t="s">
        <v>1089</v>
      </c>
      <c r="F5043" s="56">
        <v>3409.99</v>
      </c>
      <c r="G5043" s="56"/>
      <c r="H5043" s="32">
        <v>3597976.85000001</v>
      </c>
      <c r="I5043" s="30" t="s">
        <v>117</v>
      </c>
      <c r="J5043" s="30"/>
      <c r="K5043" s="30"/>
      <c r="L5043" s="30">
        <v>202607</v>
      </c>
      <c r="M5043" s="30"/>
      <c r="N5043" s="30">
        <v>202606</v>
      </c>
      <c r="O5043" s="30"/>
      <c r="P5043" s="30"/>
    </row>
    <row r="5044" s="35" customFormat="1" customHeight="1" spans="1:16">
      <c r="A5044" s="30"/>
      <c r="B5044" s="38">
        <v>46203</v>
      </c>
      <c r="C5044" s="69" t="s">
        <v>18</v>
      </c>
      <c r="D5044" s="30" t="s">
        <v>424</v>
      </c>
      <c r="E5044" s="39" t="s">
        <v>1090</v>
      </c>
      <c r="F5044" s="56">
        <v>12199.35</v>
      </c>
      <c r="G5044" s="56"/>
      <c r="H5044" s="32">
        <v>3610176.2</v>
      </c>
      <c r="I5044" s="30" t="s">
        <v>99</v>
      </c>
      <c r="J5044" s="30"/>
      <c r="K5044" s="30"/>
      <c r="L5044" s="30">
        <v>202607</v>
      </c>
      <c r="M5044" s="30"/>
      <c r="N5044" s="30">
        <v>202607</v>
      </c>
      <c r="O5044" s="30"/>
      <c r="P5044" s="30"/>
    </row>
    <row r="5045" s="35" customFormat="1" customHeight="1" spans="1:16">
      <c r="A5045" s="30"/>
      <c r="B5045" s="38">
        <v>46203</v>
      </c>
      <c r="C5045" s="69" t="s">
        <v>18</v>
      </c>
      <c r="D5045" s="30" t="s">
        <v>424</v>
      </c>
      <c r="E5045" s="39" t="s">
        <v>1091</v>
      </c>
      <c r="F5045" s="56">
        <v>3535.33</v>
      </c>
      <c r="G5045" s="56"/>
      <c r="H5045" s="32">
        <v>3613711.53</v>
      </c>
      <c r="I5045" s="30" t="s">
        <v>64</v>
      </c>
      <c r="J5045" s="30"/>
      <c r="K5045" s="30"/>
      <c r="L5045" s="30">
        <v>202607</v>
      </c>
      <c r="M5045" s="30"/>
      <c r="N5045" s="30">
        <v>202606</v>
      </c>
      <c r="O5045" s="30"/>
      <c r="P5045" s="30"/>
    </row>
    <row r="5046" s="35" customFormat="1" customHeight="1" spans="1:16">
      <c r="A5046" s="30"/>
      <c r="B5046" s="38">
        <v>46203</v>
      </c>
      <c r="C5046" s="69" t="s">
        <v>18</v>
      </c>
      <c r="D5046" s="30" t="s">
        <v>424</v>
      </c>
      <c r="E5046" s="39" t="s">
        <v>1092</v>
      </c>
      <c r="F5046" s="56">
        <v>7379.33</v>
      </c>
      <c r="G5046" s="56"/>
      <c r="H5046" s="32">
        <v>3621090.86</v>
      </c>
      <c r="I5046" s="30" t="s">
        <v>84</v>
      </c>
      <c r="J5046" s="30"/>
      <c r="K5046" s="30"/>
      <c r="L5046" s="30">
        <v>202607</v>
      </c>
      <c r="M5046" s="30"/>
      <c r="N5046" s="30">
        <v>202606</v>
      </c>
      <c r="O5046" s="30"/>
      <c r="P5046" s="30"/>
    </row>
    <row r="5047" s="35" customFormat="1" customHeight="1" spans="1:16">
      <c r="A5047" s="30"/>
      <c r="B5047" s="38">
        <v>46203</v>
      </c>
      <c r="C5047" s="69" t="s">
        <v>18</v>
      </c>
      <c r="D5047" s="30" t="s">
        <v>424</v>
      </c>
      <c r="E5047" s="39" t="s">
        <v>1093</v>
      </c>
      <c r="F5047" s="56">
        <v>14108.03</v>
      </c>
      <c r="G5047" s="56"/>
      <c r="H5047" s="32">
        <v>3635198.89000001</v>
      </c>
      <c r="I5047" s="30" t="s">
        <v>66</v>
      </c>
      <c r="J5047" s="30"/>
      <c r="K5047" s="30"/>
      <c r="L5047" s="30">
        <v>202607</v>
      </c>
      <c r="M5047" s="30"/>
      <c r="N5047" s="30">
        <v>202606</v>
      </c>
      <c r="O5047" s="30"/>
      <c r="P5047" s="30"/>
    </row>
    <row r="5048" s="35" customFormat="1" customHeight="1" spans="1:16">
      <c r="A5048" s="30"/>
      <c r="B5048" s="38">
        <v>46203</v>
      </c>
      <c r="C5048" s="69" t="s">
        <v>18</v>
      </c>
      <c r="D5048" s="30" t="s">
        <v>424</v>
      </c>
      <c r="E5048" s="39" t="s">
        <v>1094</v>
      </c>
      <c r="F5048" s="56">
        <v>4260.69</v>
      </c>
      <c r="G5048" s="56"/>
      <c r="H5048" s="32">
        <v>3639459.58000001</v>
      </c>
      <c r="I5048" s="30" t="s">
        <v>76</v>
      </c>
      <c r="J5048" s="30"/>
      <c r="K5048" s="30"/>
      <c r="L5048" s="30">
        <v>202607</v>
      </c>
      <c r="M5048" s="30"/>
      <c r="N5048" s="30">
        <v>202606</v>
      </c>
      <c r="O5048" s="30"/>
      <c r="P5048" s="30"/>
    </row>
    <row r="5049" s="35" customFormat="1" customHeight="1" spans="1:16">
      <c r="A5049" s="30"/>
      <c r="B5049" s="38">
        <v>46203</v>
      </c>
      <c r="C5049" s="69" t="s">
        <v>18</v>
      </c>
      <c r="D5049" s="30" t="s">
        <v>424</v>
      </c>
      <c r="E5049" s="39" t="s">
        <v>1095</v>
      </c>
      <c r="F5049" s="56">
        <v>6514.8</v>
      </c>
      <c r="G5049" s="56"/>
      <c r="H5049" s="32">
        <v>3645974.38000001</v>
      </c>
      <c r="I5049" s="30" t="s">
        <v>74</v>
      </c>
      <c r="J5049" s="30"/>
      <c r="K5049" s="30"/>
      <c r="L5049" s="30">
        <v>202607</v>
      </c>
      <c r="M5049" s="30"/>
      <c r="N5049" s="30">
        <v>202606</v>
      </c>
      <c r="O5049" s="30"/>
      <c r="P5049" s="30"/>
    </row>
    <row r="5050" s="35" customFormat="1" customHeight="1" spans="1:16">
      <c r="A5050" s="30"/>
      <c r="B5050" s="38">
        <v>46203</v>
      </c>
      <c r="C5050" s="69" t="s">
        <v>18</v>
      </c>
      <c r="D5050" s="30" t="s">
        <v>424</v>
      </c>
      <c r="E5050" s="39" t="s">
        <v>1050</v>
      </c>
      <c r="F5050" s="56">
        <v>23507.59</v>
      </c>
      <c r="G5050" s="56"/>
      <c r="H5050" s="32">
        <v>3669481.97000001</v>
      </c>
      <c r="I5050" s="30" t="s">
        <v>43</v>
      </c>
      <c r="J5050" s="30"/>
      <c r="K5050" s="30"/>
      <c r="L5050" s="30">
        <v>202608</v>
      </c>
      <c r="M5050" s="30"/>
      <c r="N5050" s="30">
        <v>202606</v>
      </c>
      <c r="O5050" s="30"/>
      <c r="P5050" s="30"/>
    </row>
    <row r="5051" s="35" customFormat="1" customHeight="1" spans="1:16">
      <c r="A5051" s="30"/>
      <c r="B5051" s="38">
        <v>46203</v>
      </c>
      <c r="C5051" s="69" t="s">
        <v>18</v>
      </c>
      <c r="D5051" s="30" t="s">
        <v>424</v>
      </c>
      <c r="E5051" s="39" t="s">
        <v>1096</v>
      </c>
      <c r="F5051" s="56">
        <v>14502.41</v>
      </c>
      <c r="G5051" s="56"/>
      <c r="H5051" s="32">
        <v>3683984.38000001</v>
      </c>
      <c r="I5051" s="30" t="s">
        <v>52</v>
      </c>
      <c r="J5051" s="30"/>
      <c r="K5051" s="30"/>
      <c r="L5051" s="30">
        <v>202607</v>
      </c>
      <c r="M5051" s="30"/>
      <c r="N5051" s="30">
        <v>202606</v>
      </c>
      <c r="O5051" s="30"/>
      <c r="P5051" s="30"/>
    </row>
    <row r="5052" s="35" customFormat="1" customHeight="1" spans="1:16">
      <c r="A5052" s="30"/>
      <c r="B5052" s="38">
        <v>46203</v>
      </c>
      <c r="C5052" s="69" t="s">
        <v>18</v>
      </c>
      <c r="D5052" s="30" t="s">
        <v>424</v>
      </c>
      <c r="E5052" s="39" t="s">
        <v>1097</v>
      </c>
      <c r="F5052" s="56">
        <v>12728.01</v>
      </c>
      <c r="G5052" s="56"/>
      <c r="H5052" s="32">
        <v>3696712.39000001</v>
      </c>
      <c r="I5052" s="30" t="s">
        <v>56</v>
      </c>
      <c r="J5052" s="30"/>
      <c r="K5052" s="30"/>
      <c r="L5052" s="30">
        <v>202607</v>
      </c>
      <c r="M5052" s="30"/>
      <c r="N5052" s="30">
        <v>202606</v>
      </c>
      <c r="O5052" s="30"/>
      <c r="P5052" s="30"/>
    </row>
    <row r="5053" s="35" customFormat="1" customHeight="1" spans="1:16">
      <c r="A5053" s="30"/>
      <c r="B5053" s="38">
        <v>46203</v>
      </c>
      <c r="C5053" s="69" t="s">
        <v>18</v>
      </c>
      <c r="D5053" s="30" t="s">
        <v>424</v>
      </c>
      <c r="E5053" s="39" t="s">
        <v>1098</v>
      </c>
      <c r="F5053" s="56">
        <v>5901.2</v>
      </c>
      <c r="G5053" s="56"/>
      <c r="H5053" s="32">
        <v>3702613.59000001</v>
      </c>
      <c r="I5053" s="30" t="s">
        <v>58</v>
      </c>
      <c r="J5053" s="30"/>
      <c r="K5053" s="30"/>
      <c r="L5053" s="30">
        <v>202607</v>
      </c>
      <c r="M5053" s="30"/>
      <c r="N5053" s="30">
        <v>202606</v>
      </c>
      <c r="O5053" s="30"/>
      <c r="P5053" s="30"/>
    </row>
    <row r="5054" s="35" customFormat="1" customHeight="1" spans="1:16">
      <c r="A5054" s="30"/>
      <c r="B5054" s="38">
        <v>46087</v>
      </c>
      <c r="C5054" s="69" t="s">
        <v>18</v>
      </c>
      <c r="D5054" s="30" t="s">
        <v>33</v>
      </c>
      <c r="E5054" s="39" t="s">
        <v>978</v>
      </c>
      <c r="F5054" s="56">
        <v>200000</v>
      </c>
      <c r="G5054" s="56"/>
      <c r="H5054" s="32">
        <v>3902613.59000001</v>
      </c>
      <c r="I5054" s="30"/>
      <c r="J5054" s="30"/>
      <c r="K5054" s="30"/>
      <c r="L5054" s="30">
        <v>202603</v>
      </c>
      <c r="M5054" s="30"/>
      <c r="N5054" s="30">
        <v>202603</v>
      </c>
      <c r="O5054" s="30"/>
      <c r="P5054" s="30"/>
    </row>
    <row r="5055" s="35" customFormat="1" customHeight="1" spans="1:16">
      <c r="A5055" s="30"/>
      <c r="B5055" s="38">
        <v>46090</v>
      </c>
      <c r="C5055" s="69" t="s">
        <v>18</v>
      </c>
      <c r="D5055" s="30" t="s">
        <v>957</v>
      </c>
      <c r="E5055" s="39" t="s">
        <v>1169</v>
      </c>
      <c r="F5055" s="56"/>
      <c r="G5055" s="56">
        <v>7649.69</v>
      </c>
      <c r="H5055" s="32">
        <v>3894963.90000001</v>
      </c>
      <c r="I5055" s="30" t="s">
        <v>11</v>
      </c>
      <c r="J5055" s="30"/>
      <c r="K5055" s="30"/>
      <c r="L5055" s="30">
        <v>202602</v>
      </c>
      <c r="M5055" s="30"/>
      <c r="N5055" s="30">
        <v>202603</v>
      </c>
      <c r="O5055" s="30"/>
      <c r="P5055" s="30"/>
    </row>
    <row r="5056" s="35" customFormat="1" customHeight="1" spans="1:16">
      <c r="A5056" s="30"/>
      <c r="B5056" s="38">
        <v>46090</v>
      </c>
      <c r="C5056" s="69" t="s">
        <v>18</v>
      </c>
      <c r="D5056" s="30" t="s">
        <v>957</v>
      </c>
      <c r="E5056" s="39" t="s">
        <v>1170</v>
      </c>
      <c r="F5056" s="56"/>
      <c r="G5056" s="56">
        <v>8.4</v>
      </c>
      <c r="H5056" s="32">
        <v>3894955.5</v>
      </c>
      <c r="I5056" s="30" t="s">
        <v>11</v>
      </c>
      <c r="J5056" s="30"/>
      <c r="K5056" s="30"/>
      <c r="L5056" s="30">
        <v>202603</v>
      </c>
      <c r="M5056" s="30"/>
      <c r="N5056" s="30">
        <v>202603</v>
      </c>
      <c r="O5056" s="30"/>
      <c r="P5056" s="30"/>
    </row>
    <row r="5057" s="35" customFormat="1" customHeight="1" spans="1:16">
      <c r="A5057" s="30"/>
      <c r="B5057" s="38">
        <v>46090</v>
      </c>
      <c r="C5057" s="69" t="s">
        <v>18</v>
      </c>
      <c r="D5057" s="30" t="s">
        <v>1125</v>
      </c>
      <c r="E5057" s="39" t="s">
        <v>1171</v>
      </c>
      <c r="F5057" s="56">
        <v>70430.34</v>
      </c>
      <c r="G5057" s="56"/>
      <c r="H5057" s="32">
        <v>3965385.84</v>
      </c>
      <c r="I5057" s="30" t="s">
        <v>267</v>
      </c>
      <c r="J5057" s="30"/>
      <c r="K5057" s="30"/>
      <c r="L5057" s="30">
        <v>202603</v>
      </c>
      <c r="M5057" s="30"/>
      <c r="N5057" s="30">
        <v>202603</v>
      </c>
      <c r="O5057" s="30"/>
      <c r="P5057" s="30"/>
    </row>
    <row r="5058" s="35" customFormat="1" customHeight="1" spans="1:16">
      <c r="A5058" s="30"/>
      <c r="B5058" s="38">
        <v>46090</v>
      </c>
      <c r="C5058" s="69" t="s">
        <v>18</v>
      </c>
      <c r="D5058" s="30" t="s">
        <v>33</v>
      </c>
      <c r="E5058" s="39" t="s">
        <v>1103</v>
      </c>
      <c r="F5058" s="56"/>
      <c r="G5058" s="56">
        <v>4942</v>
      </c>
      <c r="H5058" s="32">
        <v>3960443.84</v>
      </c>
      <c r="I5058" s="30" t="s">
        <v>267</v>
      </c>
      <c r="J5058" s="30"/>
      <c r="K5058" s="30"/>
      <c r="L5058" s="30">
        <v>202602</v>
      </c>
      <c r="M5058" s="30"/>
      <c r="N5058" s="30">
        <v>202603</v>
      </c>
      <c r="O5058" s="30"/>
      <c r="P5058" s="30"/>
    </row>
    <row r="5059" s="35" customFormat="1" customHeight="1" spans="1:16">
      <c r="A5059" s="30"/>
      <c r="B5059" s="38">
        <v>46090</v>
      </c>
      <c r="C5059" s="69" t="s">
        <v>18</v>
      </c>
      <c r="D5059" s="30" t="s">
        <v>33</v>
      </c>
      <c r="E5059" s="39" t="s">
        <v>1145</v>
      </c>
      <c r="F5059" s="56"/>
      <c r="G5059" s="56">
        <v>209714.71</v>
      </c>
      <c r="H5059" s="32">
        <v>3750729.13</v>
      </c>
      <c r="I5059" s="30" t="s">
        <v>72</v>
      </c>
      <c r="J5059" s="30"/>
      <c r="K5059" s="30"/>
      <c r="L5059" s="30">
        <v>202603</v>
      </c>
      <c r="M5059" s="30"/>
      <c r="N5059" s="30">
        <v>202603</v>
      </c>
      <c r="O5059" s="30"/>
      <c r="P5059" s="30"/>
    </row>
    <row r="5060" s="35" customFormat="1" customHeight="1" spans="1:16">
      <c r="A5060" s="30"/>
      <c r="B5060" s="38">
        <v>46090</v>
      </c>
      <c r="C5060" s="69" t="s">
        <v>18</v>
      </c>
      <c r="D5060" s="30" t="s">
        <v>33</v>
      </c>
      <c r="E5060" s="30" t="s">
        <v>1172</v>
      </c>
      <c r="F5060" s="56"/>
      <c r="G5060" s="56">
        <v>678144.18</v>
      </c>
      <c r="H5060" s="32">
        <v>3072584.95</v>
      </c>
      <c r="I5060" s="30" t="s">
        <v>72</v>
      </c>
      <c r="J5060" s="30"/>
      <c r="K5060" s="30"/>
      <c r="L5060" s="30">
        <v>202603</v>
      </c>
      <c r="M5060" s="30"/>
      <c r="N5060" s="30">
        <v>202603</v>
      </c>
      <c r="O5060" s="30"/>
      <c r="P5060" s="30"/>
    </row>
    <row r="5061" s="35" customFormat="1" customHeight="1" spans="1:16">
      <c r="A5061" s="30"/>
      <c r="B5061" s="38">
        <v>46090</v>
      </c>
      <c r="C5061" s="69" t="s">
        <v>18</v>
      </c>
      <c r="D5061" s="30" t="s">
        <v>33</v>
      </c>
      <c r="E5061" s="30" t="s">
        <v>1138</v>
      </c>
      <c r="F5061" s="56"/>
      <c r="G5061" s="56">
        <v>14909.4</v>
      </c>
      <c r="H5061" s="32">
        <v>3057675.55</v>
      </c>
      <c r="I5061" s="30" t="s">
        <v>72</v>
      </c>
      <c r="J5061" s="30"/>
      <c r="K5061" s="30"/>
      <c r="L5061" s="30">
        <v>202603</v>
      </c>
      <c r="M5061" s="30"/>
      <c r="N5061" s="30">
        <v>202603</v>
      </c>
      <c r="O5061" s="30"/>
      <c r="P5061" s="30"/>
    </row>
    <row r="5062" s="35" customFormat="1" customHeight="1" spans="1:16">
      <c r="A5062" s="30"/>
      <c r="B5062" s="38">
        <v>46090</v>
      </c>
      <c r="C5062" s="69" t="s">
        <v>18</v>
      </c>
      <c r="D5062" s="30" t="s">
        <v>33</v>
      </c>
      <c r="E5062" s="39" t="s">
        <v>965</v>
      </c>
      <c r="F5062" s="56"/>
      <c r="G5062" s="56">
        <v>7017.72</v>
      </c>
      <c r="H5062" s="32">
        <v>3050657.83</v>
      </c>
      <c r="I5062" s="30" t="s">
        <v>72</v>
      </c>
      <c r="J5062" s="30"/>
      <c r="K5062" s="30"/>
      <c r="L5062" s="30">
        <v>202603</v>
      </c>
      <c r="M5062" s="30"/>
      <c r="N5062" s="30">
        <v>202603</v>
      </c>
      <c r="O5062" s="30"/>
      <c r="P5062" s="30"/>
    </row>
    <row r="5063" s="35" customFormat="1" customHeight="1" spans="1:16">
      <c r="A5063" s="30"/>
      <c r="B5063" s="38">
        <v>46090</v>
      </c>
      <c r="C5063" s="69" t="s">
        <v>18</v>
      </c>
      <c r="D5063" s="30" t="s">
        <v>33</v>
      </c>
      <c r="E5063" s="39" t="s">
        <v>1173</v>
      </c>
      <c r="F5063" s="56"/>
      <c r="G5063" s="56">
        <v>4569.6</v>
      </c>
      <c r="H5063" s="32">
        <v>3046088.23000001</v>
      </c>
      <c r="I5063" s="30" t="s">
        <v>72</v>
      </c>
      <c r="J5063" s="30"/>
      <c r="K5063" s="30"/>
      <c r="L5063" s="30">
        <v>202603</v>
      </c>
      <c r="M5063" s="30"/>
      <c r="N5063" s="30">
        <v>202603</v>
      </c>
      <c r="O5063" s="30"/>
      <c r="P5063" s="30"/>
    </row>
    <row r="5064" s="35" customFormat="1" customHeight="1" spans="1:16">
      <c r="A5064" s="30"/>
      <c r="B5064" s="38">
        <v>46090</v>
      </c>
      <c r="C5064" s="69" t="s">
        <v>18</v>
      </c>
      <c r="D5064" s="30" t="s">
        <v>33</v>
      </c>
      <c r="E5064" s="39" t="s">
        <v>1174</v>
      </c>
      <c r="F5064" s="56"/>
      <c r="G5064" s="56">
        <v>3312</v>
      </c>
      <c r="H5064" s="32">
        <v>3042776.23000001</v>
      </c>
      <c r="I5064" s="30" t="s">
        <v>72</v>
      </c>
      <c r="J5064" s="30"/>
      <c r="K5064" s="30"/>
      <c r="L5064" s="30">
        <v>202603</v>
      </c>
      <c r="M5064" s="30"/>
      <c r="N5064" s="30">
        <v>202603</v>
      </c>
      <c r="O5064" s="30"/>
      <c r="P5064" s="30"/>
    </row>
    <row r="5065" s="35" customFormat="1" customHeight="1" spans="1:16">
      <c r="A5065" s="30"/>
      <c r="B5065" s="38">
        <v>46091</v>
      </c>
      <c r="C5065" s="69" t="s">
        <v>18</v>
      </c>
      <c r="D5065" s="30" t="s">
        <v>33</v>
      </c>
      <c r="E5065" s="39" t="s">
        <v>954</v>
      </c>
      <c r="F5065" s="56"/>
      <c r="G5065" s="56">
        <v>5755.1</v>
      </c>
      <c r="H5065" s="32">
        <v>3037021.13000001</v>
      </c>
      <c r="I5065" s="30" t="s">
        <v>72</v>
      </c>
      <c r="J5065" s="30"/>
      <c r="K5065" s="30"/>
      <c r="L5065" s="30">
        <v>202603</v>
      </c>
      <c r="M5065" s="30"/>
      <c r="N5065" s="30">
        <v>202603</v>
      </c>
      <c r="O5065" s="30"/>
      <c r="P5065" s="30"/>
    </row>
    <row r="5066" s="35" customFormat="1" customHeight="1" spans="1:16">
      <c r="A5066" s="30"/>
      <c r="B5066" s="38">
        <v>46091</v>
      </c>
      <c r="C5066" s="69" t="s">
        <v>18</v>
      </c>
      <c r="D5066" s="30" t="s">
        <v>33</v>
      </c>
      <c r="E5066" s="39" t="s">
        <v>954</v>
      </c>
      <c r="F5066" s="56"/>
      <c r="G5066" s="56">
        <v>15117.3</v>
      </c>
      <c r="H5066" s="32">
        <v>3021903.83000001</v>
      </c>
      <c r="I5066" s="30" t="s">
        <v>72</v>
      </c>
      <c r="J5066" s="30"/>
      <c r="K5066" s="30"/>
      <c r="L5066" s="30">
        <v>202603</v>
      </c>
      <c r="M5066" s="30"/>
      <c r="N5066" s="30">
        <v>202603</v>
      </c>
      <c r="O5066" s="30"/>
      <c r="P5066" s="30"/>
    </row>
    <row r="5067" s="35" customFormat="1" customHeight="1" spans="1:16">
      <c r="A5067" s="30"/>
      <c r="B5067" s="38">
        <v>46091</v>
      </c>
      <c r="C5067" s="69" t="s">
        <v>18</v>
      </c>
      <c r="D5067" s="30" t="s">
        <v>33</v>
      </c>
      <c r="E5067" s="39" t="s">
        <v>954</v>
      </c>
      <c r="F5067" s="56"/>
      <c r="G5067" s="56">
        <v>898</v>
      </c>
      <c r="H5067" s="32">
        <v>3021005.83000001</v>
      </c>
      <c r="I5067" s="30" t="s">
        <v>72</v>
      </c>
      <c r="J5067" s="30"/>
      <c r="K5067" s="30"/>
      <c r="L5067" s="30">
        <v>202603</v>
      </c>
      <c r="M5067" s="30"/>
      <c r="N5067" s="30">
        <v>202603</v>
      </c>
      <c r="O5067" s="30"/>
      <c r="P5067" s="30"/>
    </row>
    <row r="5068" s="35" customFormat="1" customHeight="1" spans="1:16">
      <c r="A5068" s="30"/>
      <c r="B5068" s="38">
        <v>46091</v>
      </c>
      <c r="C5068" s="69" t="s">
        <v>18</v>
      </c>
      <c r="D5068" s="30" t="s">
        <v>33</v>
      </c>
      <c r="E5068" s="30" t="s">
        <v>1136</v>
      </c>
      <c r="F5068" s="56"/>
      <c r="G5068" s="56">
        <v>3788</v>
      </c>
      <c r="H5068" s="32">
        <v>3017217.83000001</v>
      </c>
      <c r="I5068" s="30" t="s">
        <v>72</v>
      </c>
      <c r="J5068" s="30"/>
      <c r="K5068" s="30"/>
      <c r="L5068" s="30">
        <v>202603</v>
      </c>
      <c r="M5068" s="30"/>
      <c r="N5068" s="30">
        <v>202603</v>
      </c>
      <c r="O5068" s="30"/>
      <c r="P5068" s="30"/>
    </row>
    <row r="5069" s="35" customFormat="1" customHeight="1" spans="1:16">
      <c r="A5069" s="30"/>
      <c r="B5069" s="38">
        <v>46091</v>
      </c>
      <c r="C5069" s="69" t="s">
        <v>18</v>
      </c>
      <c r="D5069" s="30" t="s">
        <v>33</v>
      </c>
      <c r="E5069" s="30" t="s">
        <v>427</v>
      </c>
      <c r="F5069" s="56"/>
      <c r="G5069" s="56">
        <v>8106</v>
      </c>
      <c r="H5069" s="32">
        <v>3009111.83000001</v>
      </c>
      <c r="I5069" s="30" t="s">
        <v>72</v>
      </c>
      <c r="J5069" s="30"/>
      <c r="K5069" s="30"/>
      <c r="L5069" s="30">
        <v>202603</v>
      </c>
      <c r="M5069" s="30"/>
      <c r="N5069" s="30">
        <v>202603</v>
      </c>
      <c r="O5069" s="30"/>
      <c r="P5069" s="30"/>
    </row>
    <row r="5070" s="35" customFormat="1" customHeight="1" spans="1:16">
      <c r="A5070" s="30"/>
      <c r="B5070" s="38">
        <v>46091</v>
      </c>
      <c r="C5070" s="69" t="s">
        <v>18</v>
      </c>
      <c r="D5070" s="30" t="s">
        <v>33</v>
      </c>
      <c r="E5070" s="30" t="s">
        <v>1152</v>
      </c>
      <c r="F5070" s="56"/>
      <c r="G5070" s="56">
        <v>10120.36</v>
      </c>
      <c r="H5070" s="32">
        <v>2998991.47000001</v>
      </c>
      <c r="I5070" s="30" t="s">
        <v>72</v>
      </c>
      <c r="J5070" s="30"/>
      <c r="K5070" s="30"/>
      <c r="L5070" s="30">
        <v>202603</v>
      </c>
      <c r="M5070" s="30"/>
      <c r="N5070" s="30">
        <v>202603</v>
      </c>
      <c r="O5070" s="30"/>
      <c r="P5070" s="30"/>
    </row>
    <row r="5071" s="35" customFormat="1" customHeight="1" spans="1:16">
      <c r="A5071" s="30"/>
      <c r="B5071" s="96">
        <v>46091</v>
      </c>
      <c r="C5071" s="69" t="s">
        <v>18</v>
      </c>
      <c r="D5071" s="30" t="s">
        <v>33</v>
      </c>
      <c r="E5071" s="30" t="s">
        <v>969</v>
      </c>
      <c r="F5071" s="56"/>
      <c r="G5071" s="56">
        <v>6031.8</v>
      </c>
      <c r="H5071" s="32">
        <v>2992959.67000001</v>
      </c>
      <c r="I5071" s="30" t="s">
        <v>72</v>
      </c>
      <c r="J5071" s="30"/>
      <c r="K5071" s="30"/>
      <c r="L5071" s="30">
        <v>202603</v>
      </c>
      <c r="M5071" s="30"/>
      <c r="N5071" s="30">
        <v>202603</v>
      </c>
      <c r="O5071" s="30"/>
      <c r="P5071" s="30"/>
    </row>
    <row r="5072" s="35" customFormat="1" customHeight="1" spans="1:16">
      <c r="A5072" s="30"/>
      <c r="B5072" s="38">
        <v>46091</v>
      </c>
      <c r="C5072" s="69" t="s">
        <v>18</v>
      </c>
      <c r="D5072" s="30" t="s">
        <v>33</v>
      </c>
      <c r="E5072" s="39" t="s">
        <v>978</v>
      </c>
      <c r="F5072" s="56">
        <v>200000</v>
      </c>
      <c r="G5072" s="56"/>
      <c r="H5072" s="32">
        <v>3192959.67000001</v>
      </c>
      <c r="I5072" s="30"/>
      <c r="J5072" s="30"/>
      <c r="K5072" s="30"/>
      <c r="L5072" s="30">
        <v>202603</v>
      </c>
      <c r="M5072" s="30"/>
      <c r="N5072" s="30">
        <v>202603</v>
      </c>
      <c r="O5072" s="30"/>
      <c r="P5072" s="30"/>
    </row>
    <row r="5073" s="35" customFormat="1" customHeight="1" spans="1:16">
      <c r="A5073" s="30"/>
      <c r="B5073" s="38">
        <v>46091</v>
      </c>
      <c r="C5073" s="69" t="s">
        <v>18</v>
      </c>
      <c r="D5073" s="30" t="s">
        <v>33</v>
      </c>
      <c r="E5073" s="39" t="s">
        <v>951</v>
      </c>
      <c r="F5073" s="56"/>
      <c r="G5073" s="56">
        <v>2693.7</v>
      </c>
      <c r="H5073" s="32">
        <v>3190265.97000001</v>
      </c>
      <c r="I5073" s="30" t="s">
        <v>72</v>
      </c>
      <c r="J5073" s="30"/>
      <c r="K5073" s="30"/>
      <c r="L5073" s="30">
        <v>202603</v>
      </c>
      <c r="M5073" s="30"/>
      <c r="N5073" s="30">
        <v>202603</v>
      </c>
      <c r="O5073" s="30"/>
      <c r="P5073" s="30"/>
    </row>
    <row r="5074" s="35" customFormat="1" customHeight="1" spans="1:16">
      <c r="A5074" s="30"/>
      <c r="B5074" s="96">
        <v>46091</v>
      </c>
      <c r="C5074" s="69" t="s">
        <v>18</v>
      </c>
      <c r="D5074" s="30" t="s">
        <v>33</v>
      </c>
      <c r="E5074" s="39" t="s">
        <v>1175</v>
      </c>
      <c r="F5074" s="56"/>
      <c r="G5074" s="56">
        <v>97750</v>
      </c>
      <c r="H5074" s="32">
        <v>3092515.97000001</v>
      </c>
      <c r="I5074" s="30" t="s">
        <v>72</v>
      </c>
      <c r="J5074" s="30"/>
      <c r="K5074" s="30"/>
      <c r="L5074" s="30">
        <v>202603</v>
      </c>
      <c r="M5074" s="30"/>
      <c r="N5074" s="30">
        <v>202603</v>
      </c>
      <c r="O5074" s="30"/>
      <c r="P5074" s="30"/>
    </row>
    <row r="5075" s="35" customFormat="1" customHeight="1" spans="1:16">
      <c r="A5075" s="30"/>
      <c r="B5075" s="38">
        <v>46091</v>
      </c>
      <c r="C5075" s="69" t="s">
        <v>18</v>
      </c>
      <c r="D5075" s="30" t="s">
        <v>33</v>
      </c>
      <c r="E5075" s="39" t="s">
        <v>961</v>
      </c>
      <c r="F5075" s="56"/>
      <c r="G5075" s="56">
        <v>4266.9</v>
      </c>
      <c r="H5075" s="32">
        <v>3088249.07</v>
      </c>
      <c r="I5075" s="30" t="s">
        <v>72</v>
      </c>
      <c r="J5075" s="30"/>
      <c r="K5075" s="30"/>
      <c r="L5075" s="30">
        <v>202603</v>
      </c>
      <c r="M5075" s="30"/>
      <c r="N5075" s="30">
        <v>202603</v>
      </c>
      <c r="O5075" s="30"/>
      <c r="P5075" s="30"/>
    </row>
    <row r="5076" s="35" customFormat="1" customHeight="1" spans="1:16">
      <c r="A5076" s="30"/>
      <c r="B5076" s="38">
        <v>46092</v>
      </c>
      <c r="C5076" s="69" t="s">
        <v>18</v>
      </c>
      <c r="D5076" s="30" t="s">
        <v>33</v>
      </c>
      <c r="E5076" s="39" t="s">
        <v>1141</v>
      </c>
      <c r="F5076" s="56"/>
      <c r="G5076" s="56">
        <v>5430</v>
      </c>
      <c r="H5076" s="32">
        <v>3082819.07</v>
      </c>
      <c r="I5076" s="30" t="s">
        <v>72</v>
      </c>
      <c r="J5076" s="30"/>
      <c r="K5076" s="30"/>
      <c r="L5076" s="30">
        <v>202603</v>
      </c>
      <c r="M5076" s="30"/>
      <c r="N5076" s="30">
        <v>202603</v>
      </c>
      <c r="O5076" s="30"/>
      <c r="P5076" s="30"/>
    </row>
    <row r="5077" s="35" customFormat="1" customHeight="1" spans="1:16">
      <c r="A5077" s="30"/>
      <c r="B5077" s="38">
        <v>46092</v>
      </c>
      <c r="C5077" s="69" t="s">
        <v>18</v>
      </c>
      <c r="D5077" s="30" t="s">
        <v>33</v>
      </c>
      <c r="E5077" s="39" t="s">
        <v>1060</v>
      </c>
      <c r="F5077" s="56"/>
      <c r="G5077" s="56">
        <v>4370</v>
      </c>
      <c r="H5077" s="32">
        <v>3078449.07</v>
      </c>
      <c r="I5077" s="30" t="s">
        <v>72</v>
      </c>
      <c r="J5077" s="30"/>
      <c r="K5077" s="30"/>
      <c r="L5077" s="30">
        <v>202603</v>
      </c>
      <c r="M5077" s="30"/>
      <c r="N5077" s="30">
        <v>202603</v>
      </c>
      <c r="O5077" s="30"/>
      <c r="P5077" s="30"/>
    </row>
    <row r="5078" s="35" customFormat="1" customHeight="1" spans="1:16">
      <c r="A5078" s="30"/>
      <c r="B5078" s="38">
        <v>46092</v>
      </c>
      <c r="C5078" s="69" t="s">
        <v>18</v>
      </c>
      <c r="D5078" s="30" t="s">
        <v>33</v>
      </c>
      <c r="E5078" s="39" t="s">
        <v>1176</v>
      </c>
      <c r="F5078" s="56"/>
      <c r="G5078" s="56">
        <v>2640</v>
      </c>
      <c r="H5078" s="32">
        <v>3075809.07</v>
      </c>
      <c r="I5078" s="30" t="s">
        <v>72</v>
      </c>
      <c r="J5078" s="30"/>
      <c r="K5078" s="30"/>
      <c r="L5078" s="30">
        <v>202603</v>
      </c>
      <c r="M5078" s="30"/>
      <c r="N5078" s="30">
        <v>202603</v>
      </c>
      <c r="O5078" s="30"/>
      <c r="P5078" s="30"/>
    </row>
    <row r="5079" s="35" customFormat="1" customHeight="1" spans="1:16">
      <c r="A5079" s="30"/>
      <c r="B5079" s="38">
        <v>46092</v>
      </c>
      <c r="C5079" s="69" t="s">
        <v>18</v>
      </c>
      <c r="D5079" s="30" t="s">
        <v>33</v>
      </c>
      <c r="E5079" s="39" t="s">
        <v>1177</v>
      </c>
      <c r="F5079" s="56"/>
      <c r="G5079" s="56">
        <v>1200</v>
      </c>
      <c r="H5079" s="32">
        <v>3074609.07</v>
      </c>
      <c r="I5079" s="30" t="s">
        <v>72</v>
      </c>
      <c r="J5079" s="30"/>
      <c r="K5079" s="30"/>
      <c r="L5079" s="30">
        <v>202603</v>
      </c>
      <c r="M5079" s="30"/>
      <c r="N5079" s="30">
        <v>202603</v>
      </c>
      <c r="O5079" s="30"/>
      <c r="P5079" s="30"/>
    </row>
    <row r="5080" s="35" customFormat="1" customHeight="1" spans="1:16">
      <c r="A5080" s="30"/>
      <c r="B5080" s="38">
        <v>46092</v>
      </c>
      <c r="C5080" s="69" t="s">
        <v>18</v>
      </c>
      <c r="D5080" s="30" t="s">
        <v>33</v>
      </c>
      <c r="E5080" s="39" t="s">
        <v>978</v>
      </c>
      <c r="F5080" s="56">
        <v>80000</v>
      </c>
      <c r="G5080" s="56"/>
      <c r="H5080" s="32">
        <v>3154609.07</v>
      </c>
      <c r="I5080" s="30"/>
      <c r="J5080" s="30"/>
      <c r="K5080" s="30"/>
      <c r="L5080" s="30">
        <v>202603</v>
      </c>
      <c r="M5080" s="30"/>
      <c r="N5080" s="30">
        <v>202603</v>
      </c>
      <c r="O5080" s="30"/>
      <c r="P5080" s="30"/>
    </row>
    <row r="5081" s="35" customFormat="1" customHeight="1" spans="1:16">
      <c r="A5081" s="30"/>
      <c r="B5081" s="38">
        <v>46092</v>
      </c>
      <c r="C5081" s="69" t="s">
        <v>18</v>
      </c>
      <c r="D5081" s="30" t="s">
        <v>33</v>
      </c>
      <c r="E5081" s="39" t="s">
        <v>963</v>
      </c>
      <c r="F5081" s="56"/>
      <c r="G5081" s="56">
        <v>5800</v>
      </c>
      <c r="H5081" s="32">
        <v>3148809.07</v>
      </c>
      <c r="I5081" s="30" t="s">
        <v>72</v>
      </c>
      <c r="J5081" s="30"/>
      <c r="K5081" s="30"/>
      <c r="L5081" s="30">
        <v>202603</v>
      </c>
      <c r="M5081" s="30"/>
      <c r="N5081" s="30">
        <v>202603</v>
      </c>
      <c r="O5081" s="30"/>
      <c r="P5081" s="30"/>
    </row>
    <row r="5082" s="35" customFormat="1" customHeight="1" spans="1:16">
      <c r="A5082" s="30"/>
      <c r="B5082" s="96">
        <v>46093</v>
      </c>
      <c r="C5082" s="69" t="s">
        <v>18</v>
      </c>
      <c r="D5082" s="30" t="s">
        <v>33</v>
      </c>
      <c r="E5082" s="30" t="s">
        <v>971</v>
      </c>
      <c r="F5082" s="56"/>
      <c r="G5082" s="56">
        <v>34921.5</v>
      </c>
      <c r="H5082" s="32">
        <v>3113887.57</v>
      </c>
      <c r="I5082" s="30" t="s">
        <v>72</v>
      </c>
      <c r="J5082" s="30"/>
      <c r="K5082" s="30"/>
      <c r="L5082" s="30">
        <v>202603</v>
      </c>
      <c r="M5082" s="30"/>
      <c r="N5082" s="30">
        <v>202603</v>
      </c>
      <c r="O5082" s="30"/>
      <c r="P5082" s="30"/>
    </row>
    <row r="5083" s="35" customFormat="1" customHeight="1" spans="1:16">
      <c r="A5083" s="30"/>
      <c r="B5083" s="38">
        <v>46093</v>
      </c>
      <c r="C5083" s="69" t="s">
        <v>18</v>
      </c>
      <c r="D5083" s="30" t="s">
        <v>33</v>
      </c>
      <c r="E5083" s="30" t="s">
        <v>1178</v>
      </c>
      <c r="F5083" s="56"/>
      <c r="G5083" s="56">
        <v>66000</v>
      </c>
      <c r="H5083" s="32">
        <v>3047887.57</v>
      </c>
      <c r="I5083" s="30" t="s">
        <v>72</v>
      </c>
      <c r="J5083" s="30"/>
      <c r="K5083" s="30"/>
      <c r="L5083" s="30">
        <v>202603</v>
      </c>
      <c r="M5083" s="30"/>
      <c r="N5083" s="30">
        <v>202603</v>
      </c>
      <c r="O5083" s="30"/>
      <c r="P5083" s="30"/>
    </row>
    <row r="5084" s="35" customFormat="1" customHeight="1" spans="1:16">
      <c r="A5084" s="30"/>
      <c r="B5084" s="38">
        <v>46093</v>
      </c>
      <c r="C5084" s="69" t="s">
        <v>18</v>
      </c>
      <c r="D5084" s="30" t="s">
        <v>33</v>
      </c>
      <c r="E5084" s="30" t="s">
        <v>1040</v>
      </c>
      <c r="F5084" s="56"/>
      <c r="G5084" s="56">
        <v>299565.9</v>
      </c>
      <c r="H5084" s="32">
        <v>2748321.67</v>
      </c>
      <c r="I5084" s="30" t="s">
        <v>72</v>
      </c>
      <c r="J5084" s="30"/>
      <c r="K5084" s="30"/>
      <c r="L5084" s="30">
        <v>202603</v>
      </c>
      <c r="M5084" s="30"/>
      <c r="N5084" s="30">
        <v>202603</v>
      </c>
      <c r="O5084" s="30"/>
      <c r="P5084" s="30"/>
    </row>
    <row r="5085" s="35" customFormat="1" customHeight="1" spans="1:16">
      <c r="A5085" s="30"/>
      <c r="B5085" s="38">
        <v>46093</v>
      </c>
      <c r="C5085" s="69" t="s">
        <v>18</v>
      </c>
      <c r="D5085" s="30" t="s">
        <v>33</v>
      </c>
      <c r="E5085" s="30" t="s">
        <v>1109</v>
      </c>
      <c r="F5085" s="56"/>
      <c r="G5085" s="56">
        <v>89011</v>
      </c>
      <c r="H5085" s="32">
        <v>2659310.67</v>
      </c>
      <c r="I5085" s="30" t="s">
        <v>72</v>
      </c>
      <c r="J5085" s="30"/>
      <c r="K5085" s="30"/>
      <c r="L5085" s="30">
        <v>202603</v>
      </c>
      <c r="M5085" s="30"/>
      <c r="N5085" s="30">
        <v>202603</v>
      </c>
      <c r="O5085" s="30"/>
      <c r="P5085" s="30"/>
    </row>
    <row r="5086" s="35" customFormat="1" customHeight="1" spans="1:16">
      <c r="A5086" s="30"/>
      <c r="B5086" s="38">
        <v>46093</v>
      </c>
      <c r="C5086" s="69" t="s">
        <v>18</v>
      </c>
      <c r="D5086" s="30" t="s">
        <v>33</v>
      </c>
      <c r="E5086" s="30" t="s">
        <v>1043</v>
      </c>
      <c r="F5086" s="56"/>
      <c r="G5086" s="56">
        <v>60387.47</v>
      </c>
      <c r="H5086" s="32">
        <v>2598923.2</v>
      </c>
      <c r="I5086" s="30" t="s">
        <v>72</v>
      </c>
      <c r="J5086" s="30"/>
      <c r="K5086" s="30"/>
      <c r="L5086" s="30">
        <v>202603</v>
      </c>
      <c r="M5086" s="30"/>
      <c r="N5086" s="30">
        <v>202603</v>
      </c>
      <c r="O5086" s="30"/>
      <c r="P5086" s="30"/>
    </row>
    <row r="5087" s="35" customFormat="1" customHeight="1" spans="1:16">
      <c r="A5087" s="30"/>
      <c r="B5087" s="38">
        <v>46093</v>
      </c>
      <c r="C5087" s="69" t="s">
        <v>18</v>
      </c>
      <c r="D5087" s="30" t="s">
        <v>33</v>
      </c>
      <c r="E5087" s="39" t="s">
        <v>1179</v>
      </c>
      <c r="F5087" s="56"/>
      <c r="G5087" s="56">
        <v>935</v>
      </c>
      <c r="H5087" s="32">
        <v>2597988.2</v>
      </c>
      <c r="I5087" s="30" t="s">
        <v>11</v>
      </c>
      <c r="J5087" s="30"/>
      <c r="K5087" s="30"/>
      <c r="L5087" s="30">
        <v>202602</v>
      </c>
      <c r="M5087" s="30"/>
      <c r="N5087" s="30">
        <v>202603</v>
      </c>
      <c r="O5087" s="30"/>
      <c r="P5087" s="30"/>
    </row>
    <row r="5088" s="35" customFormat="1" customHeight="1" spans="1:16">
      <c r="A5088" s="30"/>
      <c r="B5088" s="38">
        <v>46094</v>
      </c>
      <c r="C5088" s="69" t="s">
        <v>18</v>
      </c>
      <c r="D5088" s="30" t="s">
        <v>33</v>
      </c>
      <c r="E5088" s="39" t="s">
        <v>956</v>
      </c>
      <c r="F5088" s="56"/>
      <c r="G5088" s="56">
        <v>3106.5</v>
      </c>
      <c r="H5088" s="32">
        <v>2594881.7</v>
      </c>
      <c r="I5088" s="30" t="s">
        <v>72</v>
      </c>
      <c r="J5088" s="30"/>
      <c r="K5088" s="30"/>
      <c r="L5088" s="30">
        <v>202603</v>
      </c>
      <c r="M5088" s="30"/>
      <c r="N5088" s="30">
        <v>202603</v>
      </c>
      <c r="O5088" s="30"/>
      <c r="P5088" s="30"/>
    </row>
    <row r="5089" s="35" customFormat="1" customHeight="1" spans="1:16">
      <c r="A5089" s="30"/>
      <c r="B5089" s="38">
        <v>46094</v>
      </c>
      <c r="C5089" s="69" t="s">
        <v>18</v>
      </c>
      <c r="D5089" s="30" t="s">
        <v>33</v>
      </c>
      <c r="E5089" s="39" t="s">
        <v>956</v>
      </c>
      <c r="F5089" s="56"/>
      <c r="G5089" s="56">
        <v>5354.54</v>
      </c>
      <c r="H5089" s="32">
        <v>2589527.16</v>
      </c>
      <c r="I5089" s="30" t="s">
        <v>72</v>
      </c>
      <c r="J5089" s="30"/>
      <c r="K5089" s="30"/>
      <c r="L5089" s="30">
        <v>202603</v>
      </c>
      <c r="M5089" s="30"/>
      <c r="N5089" s="30">
        <v>202603</v>
      </c>
      <c r="O5089" s="30"/>
      <c r="P5089" s="30"/>
    </row>
    <row r="5090" s="35" customFormat="1" customHeight="1" spans="1:16">
      <c r="A5090" s="30"/>
      <c r="B5090" s="38">
        <v>46094</v>
      </c>
      <c r="C5090" s="69" t="s">
        <v>18</v>
      </c>
      <c r="D5090" s="30" t="s">
        <v>33</v>
      </c>
      <c r="E5090" s="39" t="s">
        <v>1133</v>
      </c>
      <c r="F5090" s="56"/>
      <c r="G5090" s="56">
        <v>637.6</v>
      </c>
      <c r="H5090" s="32">
        <v>2588889.56000001</v>
      </c>
      <c r="I5090" s="30" t="s">
        <v>72</v>
      </c>
      <c r="J5090" s="30"/>
      <c r="K5090" s="30"/>
      <c r="L5090" s="30">
        <v>202603</v>
      </c>
      <c r="M5090" s="30"/>
      <c r="N5090" s="30">
        <v>202603</v>
      </c>
      <c r="O5090" s="30"/>
      <c r="P5090" s="30"/>
    </row>
    <row r="5091" s="35" customFormat="1" customHeight="1" spans="1:16">
      <c r="A5091" s="30"/>
      <c r="B5091" s="38">
        <v>46094</v>
      </c>
      <c r="C5091" s="69" t="s">
        <v>18</v>
      </c>
      <c r="D5091" s="30" t="s">
        <v>33</v>
      </c>
      <c r="E5091" s="30" t="s">
        <v>972</v>
      </c>
      <c r="F5091" s="56"/>
      <c r="G5091" s="56">
        <v>145750.84</v>
      </c>
      <c r="H5091" s="32">
        <v>2443138.72000001</v>
      </c>
      <c r="I5091" s="30" t="s">
        <v>72</v>
      </c>
      <c r="J5091" s="30"/>
      <c r="K5091" s="30"/>
      <c r="L5091" s="30">
        <v>202603</v>
      </c>
      <c r="M5091" s="30"/>
      <c r="N5091" s="30">
        <v>202603</v>
      </c>
      <c r="O5091" s="30"/>
      <c r="P5091" s="30"/>
    </row>
    <row r="5092" s="35" customFormat="1" customHeight="1" spans="1:16">
      <c r="A5092" s="30"/>
      <c r="B5092" s="38">
        <v>46094</v>
      </c>
      <c r="C5092" s="69" t="s">
        <v>18</v>
      </c>
      <c r="D5092" s="30" t="s">
        <v>33</v>
      </c>
      <c r="E5092" s="30" t="s">
        <v>1107</v>
      </c>
      <c r="F5092" s="56"/>
      <c r="G5092" s="56">
        <v>5232</v>
      </c>
      <c r="H5092" s="32">
        <v>2437906.72000001</v>
      </c>
      <c r="I5092" s="30" t="s">
        <v>72</v>
      </c>
      <c r="J5092" s="30"/>
      <c r="K5092" s="30"/>
      <c r="L5092" s="30">
        <v>202603</v>
      </c>
      <c r="M5092" s="30"/>
      <c r="N5092" s="30">
        <v>202603</v>
      </c>
      <c r="O5092" s="30"/>
      <c r="P5092" s="30"/>
    </row>
    <row r="5093" s="35" customFormat="1" customHeight="1" spans="1:16">
      <c r="A5093" s="30"/>
      <c r="B5093" s="96">
        <v>46094</v>
      </c>
      <c r="C5093" s="69" t="s">
        <v>18</v>
      </c>
      <c r="D5093" s="30" t="s">
        <v>33</v>
      </c>
      <c r="E5093" s="30" t="s">
        <v>970</v>
      </c>
      <c r="F5093" s="56"/>
      <c r="G5093" s="56">
        <v>5220</v>
      </c>
      <c r="H5093" s="32">
        <v>2432686.72000001</v>
      </c>
      <c r="I5093" s="30" t="s">
        <v>72</v>
      </c>
      <c r="J5093" s="30"/>
      <c r="K5093" s="30"/>
      <c r="L5093" s="30">
        <v>202603</v>
      </c>
      <c r="M5093" s="30"/>
      <c r="N5093" s="30">
        <v>202603</v>
      </c>
      <c r="O5093" s="30"/>
      <c r="P5093" s="30"/>
    </row>
    <row r="5094" s="35" customFormat="1" customHeight="1" spans="1:16">
      <c r="A5094" s="30"/>
      <c r="B5094" s="38">
        <v>46094</v>
      </c>
      <c r="C5094" s="69" t="s">
        <v>18</v>
      </c>
      <c r="D5094" s="30" t="s">
        <v>33</v>
      </c>
      <c r="E5094" s="30" t="s">
        <v>1154</v>
      </c>
      <c r="F5094" s="56"/>
      <c r="G5094" s="56">
        <v>41134.97</v>
      </c>
      <c r="H5094" s="32">
        <v>2391551.75000001</v>
      </c>
      <c r="I5094" s="30" t="s">
        <v>72</v>
      </c>
      <c r="J5094" s="30"/>
      <c r="K5094" s="30"/>
      <c r="L5094" s="30">
        <v>202603</v>
      </c>
      <c r="M5094" s="30"/>
      <c r="N5094" s="30">
        <v>202603</v>
      </c>
      <c r="O5094" s="30"/>
      <c r="P5094" s="30"/>
    </row>
    <row r="5095" s="35" customFormat="1" customHeight="1" spans="1:16">
      <c r="A5095" s="30"/>
      <c r="B5095" s="38">
        <v>46094</v>
      </c>
      <c r="C5095" s="69" t="s">
        <v>18</v>
      </c>
      <c r="D5095" s="30" t="s">
        <v>33</v>
      </c>
      <c r="E5095" s="30" t="s">
        <v>974</v>
      </c>
      <c r="F5095" s="56"/>
      <c r="G5095" s="56">
        <v>19791.59</v>
      </c>
      <c r="H5095" s="32">
        <v>2371760.16000001</v>
      </c>
      <c r="I5095" s="30" t="s">
        <v>72</v>
      </c>
      <c r="J5095" s="30"/>
      <c r="K5095" s="30"/>
      <c r="L5095" s="30">
        <v>202603</v>
      </c>
      <c r="M5095" s="30"/>
      <c r="N5095" s="30">
        <v>202603</v>
      </c>
      <c r="O5095" s="30"/>
      <c r="P5095" s="30"/>
    </row>
    <row r="5096" s="35" customFormat="1" customHeight="1" spans="1:16">
      <c r="A5096" s="30"/>
      <c r="B5096" s="38">
        <v>46094</v>
      </c>
      <c r="C5096" s="69" t="s">
        <v>18</v>
      </c>
      <c r="D5096" s="30" t="s">
        <v>33</v>
      </c>
      <c r="E5096" s="30" t="s">
        <v>1155</v>
      </c>
      <c r="F5096" s="56"/>
      <c r="G5096" s="56">
        <v>56955.35</v>
      </c>
      <c r="H5096" s="32">
        <v>2314804.81000001</v>
      </c>
      <c r="I5096" s="30" t="s">
        <v>72</v>
      </c>
      <c r="J5096" s="30"/>
      <c r="K5096" s="30"/>
      <c r="L5096" s="30">
        <v>202603</v>
      </c>
      <c r="M5096" s="30"/>
      <c r="N5096" s="30">
        <v>202603</v>
      </c>
      <c r="O5096" s="30"/>
      <c r="P5096" s="30"/>
    </row>
    <row r="5097" s="35" customFormat="1" customHeight="1" spans="1:16">
      <c r="A5097" s="30"/>
      <c r="B5097" s="38">
        <v>46094</v>
      </c>
      <c r="C5097" s="69" t="s">
        <v>18</v>
      </c>
      <c r="D5097" s="30" t="s">
        <v>33</v>
      </c>
      <c r="E5097" s="30" t="s">
        <v>1137</v>
      </c>
      <c r="F5097" s="56"/>
      <c r="G5097" s="56">
        <v>7776.9</v>
      </c>
      <c r="H5097" s="32">
        <v>2307027.91000001</v>
      </c>
      <c r="I5097" s="30" t="s">
        <v>72</v>
      </c>
      <c r="J5097" s="30"/>
      <c r="K5097" s="30"/>
      <c r="L5097" s="30">
        <v>202603</v>
      </c>
      <c r="M5097" s="30"/>
      <c r="N5097" s="30">
        <v>202603</v>
      </c>
      <c r="O5097" s="30"/>
      <c r="P5097" s="30"/>
    </row>
    <row r="5098" s="35" customFormat="1" customHeight="1" spans="1:16">
      <c r="A5098" s="30"/>
      <c r="B5098" s="38">
        <v>46094</v>
      </c>
      <c r="C5098" s="69" t="s">
        <v>18</v>
      </c>
      <c r="D5098" s="30" t="s">
        <v>33</v>
      </c>
      <c r="E5098" s="30" t="s">
        <v>973</v>
      </c>
      <c r="F5098" s="56"/>
      <c r="G5098" s="56">
        <v>31207.9</v>
      </c>
      <c r="H5098" s="32">
        <v>2275820.01000001</v>
      </c>
      <c r="I5098" s="30" t="s">
        <v>72</v>
      </c>
      <c r="J5098" s="30"/>
      <c r="K5098" s="30"/>
      <c r="L5098" s="30">
        <v>202603</v>
      </c>
      <c r="M5098" s="30"/>
      <c r="N5098" s="30">
        <v>202603</v>
      </c>
      <c r="O5098" s="30"/>
      <c r="P5098" s="30"/>
    </row>
    <row r="5099" s="35" customFormat="1" customHeight="1" spans="1:16">
      <c r="A5099" s="30"/>
      <c r="B5099" s="38">
        <v>46094</v>
      </c>
      <c r="C5099" s="69" t="s">
        <v>18</v>
      </c>
      <c r="D5099" s="30" t="s">
        <v>33</v>
      </c>
      <c r="E5099" s="30" t="s">
        <v>1162</v>
      </c>
      <c r="F5099" s="56"/>
      <c r="G5099" s="56">
        <v>1100</v>
      </c>
      <c r="H5099" s="32">
        <v>2274720.01000001</v>
      </c>
      <c r="I5099" s="30" t="s">
        <v>72</v>
      </c>
      <c r="J5099" s="30"/>
      <c r="K5099" s="30"/>
      <c r="L5099" s="30">
        <v>202603</v>
      </c>
      <c r="M5099" s="30"/>
      <c r="N5099" s="30">
        <v>202603</v>
      </c>
      <c r="O5099" s="30"/>
      <c r="P5099" s="30"/>
    </row>
    <row r="5100" s="35" customFormat="1" customHeight="1" spans="1:16">
      <c r="A5100" s="30"/>
      <c r="B5100" s="38">
        <v>46094</v>
      </c>
      <c r="C5100" s="69" t="s">
        <v>18</v>
      </c>
      <c r="D5100" s="30" t="s">
        <v>33</v>
      </c>
      <c r="E5100" s="30" t="s">
        <v>1038</v>
      </c>
      <c r="F5100" s="56"/>
      <c r="G5100" s="56">
        <v>43826.4</v>
      </c>
      <c r="H5100" s="32">
        <v>2230893.61</v>
      </c>
      <c r="I5100" s="30" t="s">
        <v>72</v>
      </c>
      <c r="J5100" s="30"/>
      <c r="K5100" s="30"/>
      <c r="L5100" s="30">
        <v>202603</v>
      </c>
      <c r="M5100" s="30"/>
      <c r="N5100" s="30">
        <v>202603</v>
      </c>
      <c r="O5100" s="30"/>
      <c r="P5100" s="30"/>
    </row>
    <row r="5101" s="35" customFormat="1" customHeight="1" spans="1:16">
      <c r="A5101" s="30"/>
      <c r="B5101" s="38">
        <v>46094</v>
      </c>
      <c r="C5101" s="69" t="s">
        <v>18</v>
      </c>
      <c r="D5101" s="30" t="s">
        <v>33</v>
      </c>
      <c r="E5101" s="30" t="s">
        <v>1042</v>
      </c>
      <c r="F5101" s="56"/>
      <c r="G5101" s="56">
        <v>51050.68</v>
      </c>
      <c r="H5101" s="32">
        <v>2179842.93000001</v>
      </c>
      <c r="I5101" s="30" t="s">
        <v>72</v>
      </c>
      <c r="J5101" s="30"/>
      <c r="K5101" s="30"/>
      <c r="L5101" s="30">
        <v>202603</v>
      </c>
      <c r="M5101" s="30"/>
      <c r="N5101" s="30">
        <v>202603</v>
      </c>
      <c r="O5101" s="30"/>
      <c r="P5101" s="30"/>
    </row>
    <row r="5102" s="35" customFormat="1" customHeight="1" spans="1:16">
      <c r="A5102" s="30"/>
      <c r="B5102" s="38">
        <v>46094</v>
      </c>
      <c r="C5102" s="69" t="s">
        <v>18</v>
      </c>
      <c r="D5102" s="30" t="s">
        <v>33</v>
      </c>
      <c r="E5102" s="39" t="s">
        <v>843</v>
      </c>
      <c r="F5102" s="56">
        <v>100000</v>
      </c>
      <c r="G5102" s="56"/>
      <c r="H5102" s="32">
        <v>2279842.93000001</v>
      </c>
      <c r="I5102" s="30"/>
      <c r="J5102" s="30"/>
      <c r="K5102" s="30"/>
      <c r="L5102" s="30">
        <v>202603</v>
      </c>
      <c r="M5102" s="30"/>
      <c r="N5102" s="30">
        <v>202603</v>
      </c>
      <c r="O5102" s="30"/>
      <c r="P5102" s="30"/>
    </row>
    <row r="5103" s="35" customFormat="1" customHeight="1" spans="1:16">
      <c r="A5103" s="30"/>
      <c r="B5103" s="38">
        <v>46094</v>
      </c>
      <c r="C5103" s="69" t="s">
        <v>18</v>
      </c>
      <c r="D5103" s="30" t="s">
        <v>33</v>
      </c>
      <c r="E5103" s="30" t="s">
        <v>1180</v>
      </c>
      <c r="F5103" s="56">
        <v>60387.47</v>
      </c>
      <c r="G5103" s="56"/>
      <c r="H5103" s="32">
        <v>2340230.40000001</v>
      </c>
      <c r="I5103" s="30" t="s">
        <v>72</v>
      </c>
      <c r="J5103" s="30"/>
      <c r="K5103" s="30"/>
      <c r="L5103" s="30">
        <v>202603</v>
      </c>
      <c r="M5103" s="30"/>
      <c r="N5103" s="30">
        <v>202603</v>
      </c>
      <c r="O5103" s="30"/>
      <c r="P5103" s="30"/>
    </row>
    <row r="5104" s="35" customFormat="1" customHeight="1" spans="1:16">
      <c r="A5104" s="30"/>
      <c r="B5104" s="38">
        <v>46096</v>
      </c>
      <c r="C5104" s="69" t="s">
        <v>18</v>
      </c>
      <c r="D5104" s="30" t="s">
        <v>33</v>
      </c>
      <c r="E5104" s="39" t="s">
        <v>1061</v>
      </c>
      <c r="F5104" s="56"/>
      <c r="G5104" s="57">
        <v>8457.44</v>
      </c>
      <c r="H5104" s="32">
        <v>2331772.96000001</v>
      </c>
      <c r="I5104" s="30" t="s">
        <v>11</v>
      </c>
      <c r="J5104" s="30"/>
      <c r="K5104" s="30"/>
      <c r="L5104" s="30">
        <v>202602</v>
      </c>
      <c r="M5104" s="30"/>
      <c r="N5104" s="30">
        <v>202603</v>
      </c>
      <c r="O5104" s="30"/>
      <c r="P5104" s="30"/>
    </row>
    <row r="5105" s="35" customFormat="1" customHeight="1" spans="1:16">
      <c r="A5105" s="30"/>
      <c r="B5105" s="38">
        <v>46096</v>
      </c>
      <c r="C5105" s="69" t="s">
        <v>18</v>
      </c>
      <c r="D5105" s="30" t="s">
        <v>33</v>
      </c>
      <c r="E5105" s="39" t="s">
        <v>1062</v>
      </c>
      <c r="F5105" s="56"/>
      <c r="G5105" s="57">
        <v>8357.44</v>
      </c>
      <c r="H5105" s="32">
        <v>2323415.52000001</v>
      </c>
      <c r="I5105" s="30" t="s">
        <v>11</v>
      </c>
      <c r="J5105" s="30"/>
      <c r="K5105" s="30"/>
      <c r="L5105" s="30">
        <v>202602</v>
      </c>
      <c r="M5105" s="30"/>
      <c r="N5105" s="30">
        <v>202603</v>
      </c>
      <c r="O5105" s="30"/>
      <c r="P5105" s="30"/>
    </row>
    <row r="5106" s="35" customFormat="1" customHeight="1" spans="1:16">
      <c r="A5106" s="30"/>
      <c r="B5106" s="38">
        <v>46096</v>
      </c>
      <c r="C5106" s="69" t="s">
        <v>18</v>
      </c>
      <c r="D5106" s="30" t="s">
        <v>33</v>
      </c>
      <c r="E5106" s="39" t="s">
        <v>1063</v>
      </c>
      <c r="F5106" s="56"/>
      <c r="G5106" s="57">
        <v>4387.44</v>
      </c>
      <c r="H5106" s="32">
        <v>2319028.08</v>
      </c>
      <c r="I5106" s="30" t="s">
        <v>11</v>
      </c>
      <c r="J5106" s="30"/>
      <c r="K5106" s="30"/>
      <c r="L5106" s="30">
        <v>202603</v>
      </c>
      <c r="M5106" s="30"/>
      <c r="N5106" s="30">
        <v>202603</v>
      </c>
      <c r="O5106" s="30"/>
      <c r="P5106" s="30"/>
    </row>
    <row r="5107" s="35" customFormat="1" customHeight="1" spans="1:16">
      <c r="A5107" s="30"/>
      <c r="B5107" s="38">
        <v>46096</v>
      </c>
      <c r="C5107" s="69" t="s">
        <v>18</v>
      </c>
      <c r="D5107" s="30" t="s">
        <v>33</v>
      </c>
      <c r="E5107" s="39" t="s">
        <v>1064</v>
      </c>
      <c r="F5107" s="56"/>
      <c r="G5107" s="57">
        <v>5562.58</v>
      </c>
      <c r="H5107" s="32">
        <v>2313465.5</v>
      </c>
      <c r="I5107" s="30" t="s">
        <v>11</v>
      </c>
      <c r="J5107" s="30"/>
      <c r="K5107" s="30"/>
      <c r="L5107" s="30">
        <v>202603</v>
      </c>
      <c r="M5107" s="30"/>
      <c r="N5107" s="30">
        <v>202603</v>
      </c>
      <c r="O5107" s="30"/>
      <c r="P5107" s="30"/>
    </row>
    <row r="5108" s="35" customFormat="1" customHeight="1" spans="1:16">
      <c r="A5108" s="30"/>
      <c r="B5108" s="38">
        <v>46096</v>
      </c>
      <c r="C5108" s="69" t="s">
        <v>18</v>
      </c>
      <c r="D5108" s="30" t="s">
        <v>33</v>
      </c>
      <c r="E5108" s="39" t="s">
        <v>1065</v>
      </c>
      <c r="F5108" s="56"/>
      <c r="G5108" s="57">
        <v>5213.44</v>
      </c>
      <c r="H5108" s="32">
        <v>2308252.06</v>
      </c>
      <c r="I5108" s="30" t="s">
        <v>11</v>
      </c>
      <c r="J5108" s="30"/>
      <c r="K5108" s="30"/>
      <c r="L5108" s="30">
        <v>202603</v>
      </c>
      <c r="M5108" s="30"/>
      <c r="N5108" s="30">
        <v>202603</v>
      </c>
      <c r="O5108" s="30"/>
      <c r="P5108" s="30"/>
    </row>
    <row r="5109" s="35" customFormat="1" customHeight="1" spans="1:16">
      <c r="A5109" s="30"/>
      <c r="B5109" s="38">
        <v>46096</v>
      </c>
      <c r="C5109" s="69" t="s">
        <v>18</v>
      </c>
      <c r="D5109" s="30" t="s">
        <v>33</v>
      </c>
      <c r="E5109" s="39" t="s">
        <v>1066</v>
      </c>
      <c r="F5109" s="56"/>
      <c r="G5109" s="57">
        <v>3971.73</v>
      </c>
      <c r="H5109" s="32">
        <v>2304280.33</v>
      </c>
      <c r="I5109" s="30" t="s">
        <v>11</v>
      </c>
      <c r="J5109" s="30"/>
      <c r="K5109" s="30"/>
      <c r="L5109" s="30">
        <v>202603</v>
      </c>
      <c r="M5109" s="30"/>
      <c r="N5109" s="30">
        <v>202603</v>
      </c>
      <c r="O5109" s="30"/>
      <c r="P5109" s="30"/>
    </row>
    <row r="5110" s="35" customFormat="1" customHeight="1" spans="1:16">
      <c r="A5110" s="30"/>
      <c r="B5110" s="38">
        <v>46096</v>
      </c>
      <c r="C5110" s="69" t="s">
        <v>18</v>
      </c>
      <c r="D5110" s="30" t="s">
        <v>33</v>
      </c>
      <c r="E5110" s="39" t="s">
        <v>124</v>
      </c>
      <c r="F5110" s="56"/>
      <c r="G5110" s="57">
        <v>3514.76</v>
      </c>
      <c r="H5110" s="32">
        <v>2300765.57</v>
      </c>
      <c r="I5110" s="30" t="s">
        <v>11</v>
      </c>
      <c r="J5110" s="30"/>
      <c r="K5110" s="30"/>
      <c r="L5110" s="30">
        <v>202603</v>
      </c>
      <c r="M5110" s="30"/>
      <c r="N5110" s="30">
        <v>202603</v>
      </c>
      <c r="O5110" s="30"/>
      <c r="P5110" s="30"/>
    </row>
    <row r="5111" s="35" customFormat="1" customHeight="1" spans="1:16">
      <c r="A5111" s="30"/>
      <c r="B5111" s="38">
        <v>46096</v>
      </c>
      <c r="C5111" s="69" t="s">
        <v>18</v>
      </c>
      <c r="D5111" s="30" t="s">
        <v>33</v>
      </c>
      <c r="E5111" s="39" t="s">
        <v>1067</v>
      </c>
      <c r="F5111" s="56"/>
      <c r="G5111" s="57">
        <v>3937.69</v>
      </c>
      <c r="H5111" s="32">
        <v>2296827.88</v>
      </c>
      <c r="I5111" s="30" t="s">
        <v>72</v>
      </c>
      <c r="J5111" s="30"/>
      <c r="K5111" s="30"/>
      <c r="L5111" s="30">
        <v>202603</v>
      </c>
      <c r="M5111" s="30"/>
      <c r="N5111" s="30">
        <v>202603</v>
      </c>
      <c r="O5111" s="30"/>
      <c r="P5111" s="30"/>
    </row>
    <row r="5112" s="35" customFormat="1" customHeight="1" spans="1:16">
      <c r="A5112" s="30"/>
      <c r="B5112" s="38">
        <v>46096</v>
      </c>
      <c r="C5112" s="69" t="s">
        <v>18</v>
      </c>
      <c r="D5112" s="30" t="s">
        <v>33</v>
      </c>
      <c r="E5112" s="39" t="s">
        <v>1068</v>
      </c>
      <c r="F5112" s="56"/>
      <c r="G5112" s="57">
        <v>2400.86</v>
      </c>
      <c r="H5112" s="32">
        <v>2294427.02</v>
      </c>
      <c r="I5112" s="30" t="s">
        <v>72</v>
      </c>
      <c r="J5112" s="30"/>
      <c r="K5112" s="30"/>
      <c r="L5112" s="30">
        <v>202602</v>
      </c>
      <c r="M5112" s="30"/>
      <c r="N5112" s="30">
        <v>202603</v>
      </c>
      <c r="O5112" s="30"/>
      <c r="P5112" s="30"/>
    </row>
    <row r="5113" s="35" customFormat="1" customHeight="1" spans="1:16">
      <c r="A5113" s="30"/>
      <c r="B5113" s="38">
        <v>46096</v>
      </c>
      <c r="C5113" s="69" t="s">
        <v>18</v>
      </c>
      <c r="D5113" s="30" t="s">
        <v>33</v>
      </c>
      <c r="E5113" s="39" t="s">
        <v>1069</v>
      </c>
      <c r="F5113" s="56"/>
      <c r="G5113" s="57">
        <v>3670.09</v>
      </c>
      <c r="H5113" s="32">
        <v>2290756.93</v>
      </c>
      <c r="I5113" s="30" t="s">
        <v>54</v>
      </c>
      <c r="J5113" s="30"/>
      <c r="K5113" s="30"/>
      <c r="L5113" s="30">
        <v>202603</v>
      </c>
      <c r="M5113" s="30"/>
      <c r="N5113" s="30">
        <v>202603</v>
      </c>
      <c r="O5113" s="30"/>
      <c r="P5113" s="30"/>
    </row>
    <row r="5114" s="35" customFormat="1" customHeight="1" spans="1:16">
      <c r="A5114" s="30"/>
      <c r="B5114" s="38">
        <v>46096</v>
      </c>
      <c r="C5114" s="69" t="s">
        <v>18</v>
      </c>
      <c r="D5114" s="30" t="s">
        <v>33</v>
      </c>
      <c r="E5114" s="39" t="s">
        <v>1070</v>
      </c>
      <c r="F5114" s="56"/>
      <c r="G5114" s="57">
        <v>5873.15</v>
      </c>
      <c r="H5114" s="32">
        <v>2284883.78</v>
      </c>
      <c r="I5114" s="30" t="s">
        <v>66</v>
      </c>
      <c r="J5114" s="30"/>
      <c r="K5114" s="30"/>
      <c r="L5114" s="30">
        <v>202603</v>
      </c>
      <c r="M5114" s="30"/>
      <c r="N5114" s="30">
        <v>202603</v>
      </c>
      <c r="O5114" s="30"/>
      <c r="P5114" s="30"/>
    </row>
    <row r="5115" s="35" customFormat="1" customHeight="1" spans="1:16">
      <c r="A5115" s="30"/>
      <c r="B5115" s="38">
        <v>46096</v>
      </c>
      <c r="C5115" s="69" t="s">
        <v>18</v>
      </c>
      <c r="D5115" s="30" t="s">
        <v>33</v>
      </c>
      <c r="E5115" s="39" t="s">
        <v>1071</v>
      </c>
      <c r="F5115" s="56"/>
      <c r="G5115" s="57">
        <v>3022.43</v>
      </c>
      <c r="H5115" s="32">
        <v>2281861.35</v>
      </c>
      <c r="I5115" s="30" t="s">
        <v>56</v>
      </c>
      <c r="J5115" s="30"/>
      <c r="K5115" s="30"/>
      <c r="L5115" s="30">
        <v>202603</v>
      </c>
      <c r="M5115" s="30"/>
      <c r="N5115" s="30">
        <v>202603</v>
      </c>
      <c r="O5115" s="30"/>
      <c r="P5115" s="30"/>
    </row>
    <row r="5116" s="35" customFormat="1" customHeight="1" spans="1:16">
      <c r="A5116" s="30"/>
      <c r="B5116" s="38">
        <v>46096</v>
      </c>
      <c r="C5116" s="69" t="s">
        <v>18</v>
      </c>
      <c r="D5116" s="30" t="s">
        <v>33</v>
      </c>
      <c r="E5116" s="39" t="s">
        <v>1072</v>
      </c>
      <c r="F5116" s="56"/>
      <c r="G5116" s="57">
        <v>2228.64</v>
      </c>
      <c r="H5116" s="32">
        <v>2279632.71</v>
      </c>
      <c r="I5116" s="30" t="s">
        <v>56</v>
      </c>
      <c r="J5116" s="30"/>
      <c r="K5116" s="30"/>
      <c r="L5116" s="30">
        <v>202603</v>
      </c>
      <c r="M5116" s="30"/>
      <c r="N5116" s="30">
        <v>202603</v>
      </c>
      <c r="O5116" s="30"/>
      <c r="P5116" s="30"/>
    </row>
    <row r="5117" s="35" customFormat="1" customHeight="1" spans="1:16">
      <c r="A5117" s="30"/>
      <c r="B5117" s="38">
        <v>46096</v>
      </c>
      <c r="C5117" s="69" t="s">
        <v>18</v>
      </c>
      <c r="D5117" s="30" t="s">
        <v>33</v>
      </c>
      <c r="E5117" s="39" t="s">
        <v>1073</v>
      </c>
      <c r="F5117" s="56"/>
      <c r="G5117" s="57">
        <v>4064.89</v>
      </c>
      <c r="H5117" s="32">
        <v>2275567.82</v>
      </c>
      <c r="I5117" s="30" t="s">
        <v>52</v>
      </c>
      <c r="J5117" s="30"/>
      <c r="K5117" s="30"/>
      <c r="L5117" s="30">
        <v>202602</v>
      </c>
      <c r="M5117" s="30"/>
      <c r="N5117" s="30">
        <v>202603</v>
      </c>
      <c r="O5117" s="30"/>
      <c r="P5117" s="30"/>
    </row>
    <row r="5118" s="35" customFormat="1" customHeight="1" spans="1:16">
      <c r="A5118" s="30"/>
      <c r="B5118" s="38">
        <v>46096</v>
      </c>
      <c r="C5118" s="69" t="s">
        <v>18</v>
      </c>
      <c r="D5118" s="30" t="s">
        <v>33</v>
      </c>
      <c r="E5118" s="30" t="s">
        <v>1074</v>
      </c>
      <c r="F5118" s="56"/>
      <c r="G5118" s="57">
        <v>3228.89</v>
      </c>
      <c r="H5118" s="32">
        <v>2272338.93</v>
      </c>
      <c r="I5118" s="30" t="s">
        <v>99</v>
      </c>
      <c r="J5118" s="30"/>
      <c r="K5118" s="30"/>
      <c r="L5118" s="30">
        <v>202603</v>
      </c>
      <c r="M5118" s="30"/>
      <c r="N5118" s="30">
        <v>202603</v>
      </c>
      <c r="O5118" s="30"/>
      <c r="P5118" s="30"/>
    </row>
    <row r="5119" s="35" customFormat="1" customHeight="1" spans="1:16">
      <c r="A5119" s="30"/>
      <c r="B5119" s="38">
        <v>46096</v>
      </c>
      <c r="C5119" s="69" t="s">
        <v>18</v>
      </c>
      <c r="D5119" s="30" t="s">
        <v>33</v>
      </c>
      <c r="E5119" s="39" t="s">
        <v>1075</v>
      </c>
      <c r="F5119" s="56"/>
      <c r="G5119" s="57">
        <v>3090.26</v>
      </c>
      <c r="H5119" s="32">
        <v>2269248.67</v>
      </c>
      <c r="I5119" s="30" t="s">
        <v>74</v>
      </c>
      <c r="J5119" s="30"/>
      <c r="K5119" s="30"/>
      <c r="L5119" s="30">
        <v>202603</v>
      </c>
      <c r="M5119" s="30"/>
      <c r="N5119" s="30">
        <v>202603</v>
      </c>
      <c r="O5119" s="30"/>
      <c r="P5119" s="30"/>
    </row>
    <row r="5120" s="35" customFormat="1" customHeight="1" spans="1:16">
      <c r="A5120" s="30"/>
      <c r="B5120" s="38">
        <v>46096</v>
      </c>
      <c r="C5120" s="69" t="s">
        <v>18</v>
      </c>
      <c r="D5120" s="30" t="s">
        <v>33</v>
      </c>
      <c r="E5120" s="39" t="s">
        <v>1076</v>
      </c>
      <c r="F5120" s="56"/>
      <c r="G5120" s="57">
        <v>3780.38</v>
      </c>
      <c r="H5120" s="32">
        <v>2265468.29</v>
      </c>
      <c r="I5120" s="30" t="s">
        <v>74</v>
      </c>
      <c r="J5120" s="30"/>
      <c r="K5120" s="30"/>
      <c r="L5120" s="30">
        <v>202603</v>
      </c>
      <c r="M5120" s="30"/>
      <c r="N5120" s="30">
        <v>202603</v>
      </c>
      <c r="O5120" s="30"/>
      <c r="P5120" s="30"/>
    </row>
    <row r="5121" s="35" customFormat="1" customHeight="1" spans="1:16">
      <c r="A5121" s="30"/>
      <c r="B5121" s="38">
        <v>46096</v>
      </c>
      <c r="C5121" s="69" t="s">
        <v>18</v>
      </c>
      <c r="D5121" s="30" t="s">
        <v>33</v>
      </c>
      <c r="E5121" s="39" t="s">
        <v>1077</v>
      </c>
      <c r="F5121" s="56"/>
      <c r="G5121" s="57">
        <v>3631.31</v>
      </c>
      <c r="H5121" s="32">
        <v>2261836.98000001</v>
      </c>
      <c r="I5121" s="30" t="s">
        <v>76</v>
      </c>
      <c r="J5121" s="30"/>
      <c r="K5121" s="30"/>
      <c r="L5121" s="30">
        <v>202603</v>
      </c>
      <c r="M5121" s="30"/>
      <c r="N5121" s="30">
        <v>202603</v>
      </c>
      <c r="O5121" s="30"/>
      <c r="P5121" s="30"/>
    </row>
    <row r="5122" s="35" customFormat="1" customHeight="1" spans="1:16">
      <c r="A5122" s="30"/>
      <c r="B5122" s="38">
        <v>46096</v>
      </c>
      <c r="C5122" s="69" t="s">
        <v>18</v>
      </c>
      <c r="D5122" s="30" t="s">
        <v>33</v>
      </c>
      <c r="E5122" s="39" t="s">
        <v>1078</v>
      </c>
      <c r="F5122" s="56"/>
      <c r="G5122" s="57">
        <v>1867.67</v>
      </c>
      <c r="H5122" s="32">
        <v>2259969.31000001</v>
      </c>
      <c r="I5122" s="30" t="s">
        <v>162</v>
      </c>
      <c r="J5122" s="30"/>
      <c r="K5122" s="30"/>
      <c r="L5122" s="30">
        <v>202603</v>
      </c>
      <c r="M5122" s="30"/>
      <c r="N5122" s="30">
        <v>202603</v>
      </c>
      <c r="O5122" s="30"/>
      <c r="P5122" s="30"/>
    </row>
    <row r="5123" s="35" customFormat="1" customHeight="1" spans="1:16">
      <c r="A5123" s="30"/>
      <c r="B5123" s="38">
        <v>46096</v>
      </c>
      <c r="C5123" s="69" t="s">
        <v>18</v>
      </c>
      <c r="D5123" s="30" t="s">
        <v>33</v>
      </c>
      <c r="E5123" s="39" t="s">
        <v>1079</v>
      </c>
      <c r="F5123" s="56"/>
      <c r="G5123" s="57">
        <v>1696.44</v>
      </c>
      <c r="H5123" s="32">
        <v>2258272.87</v>
      </c>
      <c r="I5123" s="30" t="s">
        <v>64</v>
      </c>
      <c r="J5123" s="30"/>
      <c r="K5123" s="30"/>
      <c r="L5123" s="30">
        <v>202603</v>
      </c>
      <c r="M5123" s="30"/>
      <c r="N5123" s="30">
        <v>202603</v>
      </c>
      <c r="O5123" s="30"/>
      <c r="P5123" s="30"/>
    </row>
    <row r="5124" s="35" customFormat="1" customHeight="1" spans="1:16">
      <c r="A5124" s="30"/>
      <c r="B5124" s="38">
        <v>46096</v>
      </c>
      <c r="C5124" s="69" t="s">
        <v>18</v>
      </c>
      <c r="D5124" s="30" t="s">
        <v>33</v>
      </c>
      <c r="E5124" s="39" t="s">
        <v>1080</v>
      </c>
      <c r="F5124" s="56"/>
      <c r="G5124" s="57">
        <v>6708.7</v>
      </c>
      <c r="H5124" s="32">
        <v>2251564.17</v>
      </c>
      <c r="I5124" s="30" t="s">
        <v>43</v>
      </c>
      <c r="J5124" s="30"/>
      <c r="K5124" s="30"/>
      <c r="L5124" s="30">
        <v>202603</v>
      </c>
      <c r="M5124" s="30"/>
      <c r="N5124" s="30">
        <v>202603</v>
      </c>
      <c r="O5124" s="30"/>
      <c r="P5124" s="30"/>
    </row>
    <row r="5125" s="35" customFormat="1" customHeight="1" spans="1:16">
      <c r="A5125" s="30"/>
      <c r="B5125" s="38">
        <v>46096</v>
      </c>
      <c r="C5125" s="69" t="s">
        <v>18</v>
      </c>
      <c r="D5125" s="30" t="s">
        <v>33</v>
      </c>
      <c r="E5125" s="39" t="s">
        <v>1081</v>
      </c>
      <c r="F5125" s="56"/>
      <c r="G5125" s="57">
        <v>3606.28</v>
      </c>
      <c r="H5125" s="32">
        <v>2247957.89</v>
      </c>
      <c r="I5125" s="30" t="s">
        <v>60</v>
      </c>
      <c r="J5125" s="30"/>
      <c r="K5125" s="30"/>
      <c r="L5125" s="30">
        <v>202603</v>
      </c>
      <c r="M5125" s="30"/>
      <c r="N5125" s="30">
        <v>202603</v>
      </c>
      <c r="O5125" s="30"/>
      <c r="P5125" s="30"/>
    </row>
    <row r="5126" s="35" customFormat="1" customHeight="1" spans="1:16">
      <c r="A5126" s="30"/>
      <c r="B5126" s="38">
        <v>46096</v>
      </c>
      <c r="C5126" s="69" t="s">
        <v>18</v>
      </c>
      <c r="D5126" s="30" t="s">
        <v>33</v>
      </c>
      <c r="E5126" s="39" t="s">
        <v>1082</v>
      </c>
      <c r="F5126" s="56"/>
      <c r="G5126" s="57">
        <v>4768.01</v>
      </c>
      <c r="H5126" s="32">
        <v>2243189.88</v>
      </c>
      <c r="I5126" s="30" t="s">
        <v>107</v>
      </c>
      <c r="J5126" s="30"/>
      <c r="K5126" s="30"/>
      <c r="L5126" s="30">
        <v>202603</v>
      </c>
      <c r="M5126" s="30"/>
      <c r="N5126" s="30">
        <v>202603</v>
      </c>
      <c r="O5126" s="30"/>
      <c r="P5126" s="30"/>
    </row>
    <row r="5127" s="35" customFormat="1" customHeight="1" spans="1:16">
      <c r="A5127" s="30"/>
      <c r="B5127" s="38">
        <v>46097</v>
      </c>
      <c r="C5127" s="69" t="s">
        <v>18</v>
      </c>
      <c r="D5127" s="30" t="s">
        <v>33</v>
      </c>
      <c r="E5127" s="39" t="s">
        <v>1181</v>
      </c>
      <c r="F5127" s="56"/>
      <c r="G5127" s="56">
        <v>1394.28</v>
      </c>
      <c r="H5127" s="32">
        <v>2241795.6</v>
      </c>
      <c r="I5127" s="30" t="s">
        <v>11</v>
      </c>
      <c r="J5127" s="30"/>
      <c r="K5127" s="30"/>
      <c r="L5127" s="30">
        <v>202604</v>
      </c>
      <c r="M5127" s="30"/>
      <c r="N5127" s="30">
        <v>202603</v>
      </c>
      <c r="O5127" s="30"/>
      <c r="P5127" s="30"/>
    </row>
    <row r="5128" s="35" customFormat="1" customHeight="1" spans="1:16">
      <c r="A5128" s="30"/>
      <c r="B5128" s="38">
        <v>46097</v>
      </c>
      <c r="C5128" s="69" t="s">
        <v>18</v>
      </c>
      <c r="D5128" s="30" t="s">
        <v>33</v>
      </c>
      <c r="E5128" s="39" t="s">
        <v>954</v>
      </c>
      <c r="F5128" s="56"/>
      <c r="G5128" s="56">
        <v>3751.7</v>
      </c>
      <c r="H5128" s="32">
        <v>2238043.9</v>
      </c>
      <c r="I5128" s="30" t="s">
        <v>72</v>
      </c>
      <c r="J5128" s="30"/>
      <c r="K5128" s="30"/>
      <c r="L5128" s="30">
        <v>202603</v>
      </c>
      <c r="M5128" s="30"/>
      <c r="N5128" s="30">
        <v>202603</v>
      </c>
      <c r="O5128" s="30"/>
      <c r="P5128" s="30"/>
    </row>
    <row r="5129" s="35" customFormat="1" customHeight="1" spans="1:16">
      <c r="A5129" s="30"/>
      <c r="B5129" s="38">
        <v>46097</v>
      </c>
      <c r="C5129" s="69" t="s">
        <v>18</v>
      </c>
      <c r="D5129" s="30" t="s">
        <v>33</v>
      </c>
      <c r="E5129" s="39" t="s">
        <v>954</v>
      </c>
      <c r="F5129" s="56"/>
      <c r="G5129" s="56">
        <v>1744</v>
      </c>
      <c r="H5129" s="32">
        <v>2236299.9</v>
      </c>
      <c r="I5129" s="30" t="s">
        <v>72</v>
      </c>
      <c r="J5129" s="30"/>
      <c r="K5129" s="30"/>
      <c r="L5129" s="30">
        <v>202603</v>
      </c>
      <c r="M5129" s="30"/>
      <c r="N5129" s="30">
        <v>202603</v>
      </c>
      <c r="O5129" s="30"/>
      <c r="P5129" s="30"/>
    </row>
    <row r="5130" s="35" customFormat="1" customHeight="1" spans="1:16">
      <c r="A5130" s="30"/>
      <c r="B5130" s="38">
        <v>46098</v>
      </c>
      <c r="C5130" s="69" t="s">
        <v>18</v>
      </c>
      <c r="D5130" s="30" t="s">
        <v>33</v>
      </c>
      <c r="E5130" s="39" t="s">
        <v>1182</v>
      </c>
      <c r="F5130" s="56"/>
      <c r="G5130" s="56">
        <v>6480</v>
      </c>
      <c r="H5130" s="32">
        <v>2229819.9</v>
      </c>
      <c r="I5130" s="30" t="s">
        <v>11</v>
      </c>
      <c r="J5130" s="30"/>
      <c r="K5130" s="30"/>
      <c r="L5130" s="30">
        <v>202603</v>
      </c>
      <c r="M5130" s="30"/>
      <c r="N5130" s="30">
        <v>202603</v>
      </c>
      <c r="O5130" s="30"/>
      <c r="P5130" s="30"/>
    </row>
    <row r="5131" s="35" customFormat="1" customHeight="1" spans="1:16">
      <c r="A5131" s="30"/>
      <c r="B5131" s="38">
        <v>46098</v>
      </c>
      <c r="C5131" s="69" t="s">
        <v>18</v>
      </c>
      <c r="D5131" s="30" t="s">
        <v>33</v>
      </c>
      <c r="E5131" s="39" t="s">
        <v>1183</v>
      </c>
      <c r="F5131" s="56"/>
      <c r="G5131" s="56">
        <v>30000</v>
      </c>
      <c r="H5131" s="32">
        <v>2199819.9</v>
      </c>
      <c r="I5131" s="30" t="s">
        <v>11</v>
      </c>
      <c r="J5131" s="30"/>
      <c r="K5131" s="30"/>
      <c r="L5131" s="30">
        <v>202603</v>
      </c>
      <c r="M5131" s="30"/>
      <c r="N5131" s="30">
        <v>202603</v>
      </c>
      <c r="O5131" s="30"/>
      <c r="P5131" s="30"/>
    </row>
    <row r="5132" s="35" customFormat="1" customHeight="1" spans="1:16">
      <c r="A5132" s="30"/>
      <c r="B5132" s="38">
        <v>46099</v>
      </c>
      <c r="C5132" s="69" t="s">
        <v>18</v>
      </c>
      <c r="D5132" s="30" t="s">
        <v>33</v>
      </c>
      <c r="E5132" s="30" t="s">
        <v>1184</v>
      </c>
      <c r="F5132" s="56"/>
      <c r="G5132" s="56">
        <v>60387.47</v>
      </c>
      <c r="H5132" s="32">
        <v>2139432.43</v>
      </c>
      <c r="I5132" s="30" t="s">
        <v>72</v>
      </c>
      <c r="J5132" s="30"/>
      <c r="K5132" s="30"/>
      <c r="L5132" s="30">
        <v>202603</v>
      </c>
      <c r="M5132" s="30"/>
      <c r="N5132" s="30">
        <v>202603</v>
      </c>
      <c r="O5132" s="30"/>
      <c r="P5132" s="30"/>
    </row>
    <row r="5133" s="35" customFormat="1" customHeight="1" spans="1:16">
      <c r="A5133" s="30"/>
      <c r="B5133" s="38">
        <v>46099</v>
      </c>
      <c r="C5133" s="69" t="s">
        <v>18</v>
      </c>
      <c r="D5133" s="30" t="s">
        <v>33</v>
      </c>
      <c r="E5133" s="30" t="s">
        <v>1136</v>
      </c>
      <c r="F5133" s="56"/>
      <c r="G5133" s="56">
        <v>56899.82</v>
      </c>
      <c r="H5133" s="32">
        <v>2082532.61</v>
      </c>
      <c r="I5133" s="30" t="s">
        <v>72</v>
      </c>
      <c r="J5133" s="30"/>
      <c r="K5133" s="30"/>
      <c r="L5133" s="30">
        <v>202603</v>
      </c>
      <c r="M5133" s="30"/>
      <c r="N5133" s="30">
        <v>202603</v>
      </c>
      <c r="O5133" s="30"/>
      <c r="P5133" s="30"/>
    </row>
    <row r="5134" s="35" customFormat="1" customHeight="1" spans="1:16">
      <c r="A5134" s="30"/>
      <c r="B5134" s="38">
        <v>46099</v>
      </c>
      <c r="C5134" s="69" t="s">
        <v>18</v>
      </c>
      <c r="D5134" s="30" t="s">
        <v>33</v>
      </c>
      <c r="E5134" s="39" t="s">
        <v>978</v>
      </c>
      <c r="F5134" s="56">
        <v>250000</v>
      </c>
      <c r="G5134" s="56"/>
      <c r="H5134" s="32">
        <v>2332532.61</v>
      </c>
      <c r="I5134" s="30"/>
      <c r="J5134" s="30"/>
      <c r="K5134" s="30"/>
      <c r="L5134" s="30">
        <v>202603</v>
      </c>
      <c r="M5134" s="30"/>
      <c r="N5134" s="30">
        <v>202603</v>
      </c>
      <c r="O5134" s="30"/>
      <c r="P5134" s="30"/>
    </row>
    <row r="5135" s="35" customFormat="1" customHeight="1" spans="1:16">
      <c r="A5135" s="30"/>
      <c r="B5135" s="38">
        <v>46101</v>
      </c>
      <c r="C5135" s="69" t="s">
        <v>18</v>
      </c>
      <c r="D5135" s="30" t="s">
        <v>33</v>
      </c>
      <c r="E5135" s="39" t="s">
        <v>403</v>
      </c>
      <c r="F5135" s="56"/>
      <c r="G5135" s="56">
        <v>5460</v>
      </c>
      <c r="H5135" s="32">
        <v>2327072.61</v>
      </c>
      <c r="I5135" s="30" t="s">
        <v>11</v>
      </c>
      <c r="J5135" s="30"/>
      <c r="K5135" s="30"/>
      <c r="L5135" s="30">
        <v>202603</v>
      </c>
      <c r="M5135" s="30"/>
      <c r="N5135" s="30">
        <v>202603</v>
      </c>
      <c r="O5135" s="30"/>
      <c r="P5135" s="30"/>
    </row>
    <row r="5136" s="35" customFormat="1" customHeight="1" spans="1:16">
      <c r="A5136" s="30"/>
      <c r="B5136" s="38">
        <v>46101</v>
      </c>
      <c r="C5136" s="69" t="s">
        <v>18</v>
      </c>
      <c r="D5136" s="30" t="s">
        <v>33</v>
      </c>
      <c r="E5136" s="30" t="s">
        <v>1107</v>
      </c>
      <c r="F5136" s="56"/>
      <c r="G5136" s="95">
        <v>8137.5</v>
      </c>
      <c r="H5136" s="32">
        <v>2318935.11</v>
      </c>
      <c r="I5136" s="30" t="s">
        <v>72</v>
      </c>
      <c r="J5136" s="30"/>
      <c r="K5136" s="30"/>
      <c r="L5136" s="30">
        <v>202603</v>
      </c>
      <c r="M5136" s="30"/>
      <c r="N5136" s="30">
        <v>202603</v>
      </c>
      <c r="O5136" s="30"/>
      <c r="P5136" s="30"/>
    </row>
    <row r="5137" s="35" customFormat="1" customHeight="1" spans="1:16">
      <c r="A5137" s="30"/>
      <c r="B5137" s="38">
        <v>46101</v>
      </c>
      <c r="C5137" s="69" t="s">
        <v>18</v>
      </c>
      <c r="D5137" s="30" t="s">
        <v>33</v>
      </c>
      <c r="E5137" s="30" t="s">
        <v>1185</v>
      </c>
      <c r="F5137" s="56"/>
      <c r="G5137" s="95">
        <v>2370</v>
      </c>
      <c r="H5137" s="32">
        <v>2316565.11</v>
      </c>
      <c r="I5137" s="30" t="s">
        <v>72</v>
      </c>
      <c r="J5137" s="30"/>
      <c r="K5137" s="30"/>
      <c r="L5137" s="30">
        <v>202603</v>
      </c>
      <c r="M5137" s="30"/>
      <c r="N5137" s="30">
        <v>202603</v>
      </c>
      <c r="O5137" s="30"/>
      <c r="P5137" s="30"/>
    </row>
    <row r="5138" s="35" customFormat="1" customHeight="1" spans="1:16">
      <c r="A5138" s="30"/>
      <c r="B5138" s="38">
        <v>46101</v>
      </c>
      <c r="C5138" s="69" t="s">
        <v>18</v>
      </c>
      <c r="D5138" s="30" t="s">
        <v>33</v>
      </c>
      <c r="E5138" s="30" t="s">
        <v>1150</v>
      </c>
      <c r="F5138" s="56"/>
      <c r="G5138" s="95">
        <v>845.6</v>
      </c>
      <c r="H5138" s="32">
        <v>2315719.51</v>
      </c>
      <c r="I5138" s="30" t="s">
        <v>72</v>
      </c>
      <c r="J5138" s="30"/>
      <c r="K5138" s="30"/>
      <c r="L5138" s="30">
        <v>202603</v>
      </c>
      <c r="M5138" s="30"/>
      <c r="N5138" s="30">
        <v>202603</v>
      </c>
      <c r="O5138" s="30"/>
      <c r="P5138" s="30"/>
    </row>
    <row r="5139" s="35" customFormat="1" customHeight="1" spans="1:16">
      <c r="A5139" s="30"/>
      <c r="B5139" s="38">
        <v>46101</v>
      </c>
      <c r="C5139" s="69" t="s">
        <v>18</v>
      </c>
      <c r="D5139" s="30" t="s">
        <v>33</v>
      </c>
      <c r="E5139" s="30" t="s">
        <v>1149</v>
      </c>
      <c r="F5139" s="56"/>
      <c r="G5139" s="95">
        <v>4296.6</v>
      </c>
      <c r="H5139" s="32">
        <v>2311422.91</v>
      </c>
      <c r="I5139" s="30" t="s">
        <v>72</v>
      </c>
      <c r="J5139" s="30"/>
      <c r="K5139" s="30"/>
      <c r="L5139" s="30">
        <v>202603</v>
      </c>
      <c r="M5139" s="30"/>
      <c r="N5139" s="30">
        <v>202603</v>
      </c>
      <c r="O5139" s="30"/>
      <c r="P5139" s="30"/>
    </row>
    <row r="5140" s="35" customFormat="1" customHeight="1" spans="1:16">
      <c r="A5140" s="30"/>
      <c r="B5140" s="38">
        <v>46101</v>
      </c>
      <c r="C5140" s="69" t="s">
        <v>18</v>
      </c>
      <c r="D5140" s="30" t="s">
        <v>33</v>
      </c>
      <c r="E5140" s="30" t="s">
        <v>1151</v>
      </c>
      <c r="F5140" s="56"/>
      <c r="G5140" s="95">
        <v>1206</v>
      </c>
      <c r="H5140" s="32">
        <v>2310216.91</v>
      </c>
      <c r="I5140" s="30" t="s">
        <v>72</v>
      </c>
      <c r="J5140" s="30"/>
      <c r="K5140" s="30"/>
      <c r="L5140" s="30">
        <v>202603</v>
      </c>
      <c r="M5140" s="30"/>
      <c r="N5140" s="30">
        <v>202603</v>
      </c>
      <c r="O5140" s="30"/>
      <c r="P5140" s="30"/>
    </row>
    <row r="5141" s="35" customFormat="1" customHeight="1" spans="1:16">
      <c r="A5141" s="30"/>
      <c r="B5141" s="38">
        <v>46101</v>
      </c>
      <c r="C5141" s="69" t="s">
        <v>18</v>
      </c>
      <c r="D5141" s="30" t="s">
        <v>33</v>
      </c>
      <c r="E5141" s="30" t="s">
        <v>1107</v>
      </c>
      <c r="F5141" s="56"/>
      <c r="G5141" s="95">
        <v>5200</v>
      </c>
      <c r="H5141" s="32">
        <v>2305016.91</v>
      </c>
      <c r="I5141" s="30" t="s">
        <v>72</v>
      </c>
      <c r="J5141" s="30"/>
      <c r="K5141" s="30"/>
      <c r="L5141" s="30">
        <v>202603</v>
      </c>
      <c r="M5141" s="30"/>
      <c r="N5141" s="30">
        <v>202603</v>
      </c>
      <c r="O5141" s="30"/>
      <c r="P5141" s="30"/>
    </row>
    <row r="5142" s="35" customFormat="1" customHeight="1" spans="1:16">
      <c r="A5142" s="30"/>
      <c r="B5142" s="38">
        <v>46101</v>
      </c>
      <c r="C5142" s="69" t="s">
        <v>18</v>
      </c>
      <c r="D5142" s="30" t="s">
        <v>33</v>
      </c>
      <c r="E5142" s="30" t="s">
        <v>1110</v>
      </c>
      <c r="F5142" s="56"/>
      <c r="G5142" s="95">
        <v>4761.12</v>
      </c>
      <c r="H5142" s="32">
        <v>2300255.79</v>
      </c>
      <c r="I5142" s="30" t="s">
        <v>72</v>
      </c>
      <c r="J5142" s="30"/>
      <c r="K5142" s="30"/>
      <c r="L5142" s="30">
        <v>202603</v>
      </c>
      <c r="M5142" s="30"/>
      <c r="N5142" s="30">
        <v>202603</v>
      </c>
      <c r="O5142" s="30"/>
      <c r="P5142" s="30"/>
    </row>
    <row r="5143" s="35" customFormat="1" customHeight="1" spans="1:16">
      <c r="A5143" s="30"/>
      <c r="B5143" s="38">
        <v>46101</v>
      </c>
      <c r="C5143" s="69" t="s">
        <v>18</v>
      </c>
      <c r="D5143" s="30" t="s">
        <v>33</v>
      </c>
      <c r="E5143" s="30" t="s">
        <v>1186</v>
      </c>
      <c r="F5143" s="56"/>
      <c r="G5143" s="95">
        <v>1015.9</v>
      </c>
      <c r="H5143" s="32">
        <v>2299239.89</v>
      </c>
      <c r="I5143" s="30" t="s">
        <v>72</v>
      </c>
      <c r="J5143" s="30"/>
      <c r="K5143" s="30"/>
      <c r="L5143" s="30">
        <v>202603</v>
      </c>
      <c r="M5143" s="30"/>
      <c r="N5143" s="30">
        <v>202603</v>
      </c>
      <c r="O5143" s="30"/>
      <c r="P5143" s="30"/>
    </row>
    <row r="5144" s="35" customFormat="1" customHeight="1" spans="1:16">
      <c r="A5144" s="30"/>
      <c r="B5144" s="38">
        <v>46101</v>
      </c>
      <c r="C5144" s="69" t="s">
        <v>18</v>
      </c>
      <c r="D5144" s="30" t="s">
        <v>33</v>
      </c>
      <c r="E5144" s="30" t="s">
        <v>1106</v>
      </c>
      <c r="F5144" s="56"/>
      <c r="G5144" s="95">
        <v>12600</v>
      </c>
      <c r="H5144" s="32">
        <v>2286639.89</v>
      </c>
      <c r="I5144" s="30" t="s">
        <v>72</v>
      </c>
      <c r="J5144" s="30"/>
      <c r="K5144" s="30"/>
      <c r="L5144" s="30">
        <v>202603</v>
      </c>
      <c r="M5144" s="30"/>
      <c r="N5144" s="30">
        <v>202603</v>
      </c>
      <c r="O5144" s="30"/>
      <c r="P5144" s="30"/>
    </row>
    <row r="5145" s="35" customFormat="1" customHeight="1" spans="1:16">
      <c r="A5145" s="30"/>
      <c r="B5145" s="38">
        <v>46101</v>
      </c>
      <c r="C5145" s="69" t="s">
        <v>18</v>
      </c>
      <c r="D5145" s="30" t="s">
        <v>33</v>
      </c>
      <c r="E5145" s="30" t="s">
        <v>1107</v>
      </c>
      <c r="F5145" s="56"/>
      <c r="G5145" s="95">
        <v>13240</v>
      </c>
      <c r="H5145" s="32">
        <v>2273399.89</v>
      </c>
      <c r="I5145" s="30" t="s">
        <v>72</v>
      </c>
      <c r="J5145" s="30"/>
      <c r="K5145" s="30"/>
      <c r="L5145" s="30">
        <v>202603</v>
      </c>
      <c r="M5145" s="30"/>
      <c r="N5145" s="30">
        <v>202603</v>
      </c>
      <c r="O5145" s="30"/>
      <c r="P5145" s="30"/>
    </row>
    <row r="5146" s="35" customFormat="1" customHeight="1" spans="1:16">
      <c r="A5146" s="30"/>
      <c r="B5146" s="38">
        <v>46101</v>
      </c>
      <c r="C5146" s="69" t="s">
        <v>18</v>
      </c>
      <c r="D5146" s="30" t="s">
        <v>33</v>
      </c>
      <c r="E5146" s="30" t="s">
        <v>1112</v>
      </c>
      <c r="F5146" s="56"/>
      <c r="G5146" s="95">
        <v>9102.5</v>
      </c>
      <c r="H5146" s="32">
        <v>2264297.39</v>
      </c>
      <c r="I5146" s="30" t="s">
        <v>72</v>
      </c>
      <c r="J5146" s="30"/>
      <c r="K5146" s="30"/>
      <c r="L5146" s="30">
        <v>202603</v>
      </c>
      <c r="M5146" s="30"/>
      <c r="N5146" s="30">
        <v>202603</v>
      </c>
      <c r="O5146" s="30"/>
      <c r="P5146" s="30"/>
    </row>
    <row r="5147" s="35" customFormat="1" customHeight="1" spans="1:16">
      <c r="A5147" s="30"/>
      <c r="B5147" s="38">
        <v>46101</v>
      </c>
      <c r="C5147" s="69" t="s">
        <v>18</v>
      </c>
      <c r="D5147" s="30" t="s">
        <v>33</v>
      </c>
      <c r="E5147" s="30" t="s">
        <v>1113</v>
      </c>
      <c r="F5147" s="56"/>
      <c r="G5147" s="95">
        <v>12685</v>
      </c>
      <c r="H5147" s="32">
        <v>2251612.39</v>
      </c>
      <c r="I5147" s="30" t="s">
        <v>72</v>
      </c>
      <c r="J5147" s="30"/>
      <c r="K5147" s="30"/>
      <c r="L5147" s="30">
        <v>202603</v>
      </c>
      <c r="M5147" s="30"/>
      <c r="N5147" s="30">
        <v>202603</v>
      </c>
      <c r="O5147" s="30"/>
      <c r="P5147" s="30"/>
    </row>
    <row r="5148" s="35" customFormat="1" customHeight="1" spans="1:16">
      <c r="A5148" s="30"/>
      <c r="B5148" s="38">
        <v>46101</v>
      </c>
      <c r="C5148" s="69" t="s">
        <v>18</v>
      </c>
      <c r="D5148" s="30" t="s">
        <v>33</v>
      </c>
      <c r="E5148" s="30" t="s">
        <v>1114</v>
      </c>
      <c r="F5148" s="56"/>
      <c r="G5148" s="95">
        <v>2000</v>
      </c>
      <c r="H5148" s="32">
        <v>2249612.39</v>
      </c>
      <c r="I5148" s="30" t="s">
        <v>72</v>
      </c>
      <c r="J5148" s="30"/>
      <c r="K5148" s="30"/>
      <c r="L5148" s="30">
        <v>202603</v>
      </c>
      <c r="M5148" s="30"/>
      <c r="N5148" s="30">
        <v>202603</v>
      </c>
      <c r="O5148" s="30"/>
      <c r="P5148" s="30"/>
    </row>
    <row r="5149" s="35" customFormat="1" customHeight="1" spans="1:16">
      <c r="A5149" s="30"/>
      <c r="B5149" s="38">
        <v>46101</v>
      </c>
      <c r="C5149" s="69" t="s">
        <v>18</v>
      </c>
      <c r="D5149" s="30" t="s">
        <v>33</v>
      </c>
      <c r="E5149" s="30" t="s">
        <v>1106</v>
      </c>
      <c r="F5149" s="56"/>
      <c r="G5149" s="95">
        <v>2621</v>
      </c>
      <c r="H5149" s="32">
        <v>2246991.39</v>
      </c>
      <c r="I5149" s="30" t="s">
        <v>72</v>
      </c>
      <c r="J5149" s="30"/>
      <c r="K5149" s="30"/>
      <c r="L5149" s="30">
        <v>202603</v>
      </c>
      <c r="M5149" s="30"/>
      <c r="N5149" s="30">
        <v>202603</v>
      </c>
      <c r="O5149" s="30"/>
      <c r="P5149" s="30"/>
    </row>
    <row r="5150" s="35" customFormat="1" customHeight="1" spans="1:16">
      <c r="A5150" s="30"/>
      <c r="B5150" s="38">
        <v>46101</v>
      </c>
      <c r="C5150" s="69" t="s">
        <v>18</v>
      </c>
      <c r="D5150" s="30" t="s">
        <v>33</v>
      </c>
      <c r="E5150" s="30" t="s">
        <v>1107</v>
      </c>
      <c r="F5150" s="56"/>
      <c r="G5150" s="95">
        <v>32610.22</v>
      </c>
      <c r="H5150" s="32">
        <v>2214381.17</v>
      </c>
      <c r="I5150" s="30" t="s">
        <v>72</v>
      </c>
      <c r="J5150" s="30"/>
      <c r="K5150" s="30"/>
      <c r="L5150" s="30">
        <v>202603</v>
      </c>
      <c r="M5150" s="30"/>
      <c r="N5150" s="30">
        <v>202603</v>
      </c>
      <c r="O5150" s="30"/>
      <c r="P5150" s="30"/>
    </row>
    <row r="5151" s="35" customFormat="1" customHeight="1" spans="1:16">
      <c r="A5151" s="30"/>
      <c r="B5151" s="38">
        <v>46101</v>
      </c>
      <c r="C5151" s="69" t="s">
        <v>18</v>
      </c>
      <c r="D5151" s="30" t="s">
        <v>33</v>
      </c>
      <c r="E5151" s="30" t="s">
        <v>1106</v>
      </c>
      <c r="F5151" s="56"/>
      <c r="G5151" s="95">
        <v>4356</v>
      </c>
      <c r="H5151" s="32">
        <v>2210025.17</v>
      </c>
      <c r="I5151" s="30" t="s">
        <v>72</v>
      </c>
      <c r="J5151" s="30"/>
      <c r="K5151" s="30"/>
      <c r="L5151" s="30">
        <v>202603</v>
      </c>
      <c r="M5151" s="30"/>
      <c r="N5151" s="30">
        <v>202603</v>
      </c>
      <c r="O5151" s="30"/>
      <c r="P5151" s="30"/>
    </row>
    <row r="5152" s="35" customFormat="1" customHeight="1" spans="1:16">
      <c r="A5152" s="30"/>
      <c r="B5152" s="38">
        <v>46101</v>
      </c>
      <c r="C5152" s="69" t="s">
        <v>18</v>
      </c>
      <c r="D5152" s="30" t="s">
        <v>33</v>
      </c>
      <c r="E5152" s="30" t="s">
        <v>1116</v>
      </c>
      <c r="F5152" s="56"/>
      <c r="G5152" s="95">
        <v>10523.6</v>
      </c>
      <c r="H5152" s="32">
        <v>2199501.57</v>
      </c>
      <c r="I5152" s="30" t="s">
        <v>72</v>
      </c>
      <c r="J5152" s="30"/>
      <c r="K5152" s="30"/>
      <c r="L5152" s="30">
        <v>202603</v>
      </c>
      <c r="M5152" s="30"/>
      <c r="N5152" s="30">
        <v>202603</v>
      </c>
      <c r="O5152" s="30"/>
      <c r="P5152" s="30"/>
    </row>
    <row r="5153" s="35" customFormat="1" customHeight="1" spans="1:16">
      <c r="A5153" s="30"/>
      <c r="B5153" s="38">
        <v>46101</v>
      </c>
      <c r="C5153" s="69" t="s">
        <v>18</v>
      </c>
      <c r="D5153" s="30" t="s">
        <v>33</v>
      </c>
      <c r="E5153" s="30" t="s">
        <v>1187</v>
      </c>
      <c r="F5153" s="56"/>
      <c r="G5153" s="95">
        <v>4566.38</v>
      </c>
      <c r="H5153" s="32">
        <v>2194935.19000001</v>
      </c>
      <c r="I5153" s="30" t="s">
        <v>72</v>
      </c>
      <c r="J5153" s="30"/>
      <c r="K5153" s="30"/>
      <c r="L5153" s="30">
        <v>202603</v>
      </c>
      <c r="M5153" s="30"/>
      <c r="N5153" s="30">
        <v>202603</v>
      </c>
      <c r="O5153" s="30"/>
      <c r="P5153" s="30"/>
    </row>
    <row r="5154" s="35" customFormat="1" customHeight="1" spans="1:16">
      <c r="A5154" s="30"/>
      <c r="B5154" s="38">
        <v>46101</v>
      </c>
      <c r="C5154" s="69" t="s">
        <v>18</v>
      </c>
      <c r="D5154" s="30" t="s">
        <v>33</v>
      </c>
      <c r="E5154" s="30" t="s">
        <v>1120</v>
      </c>
      <c r="F5154" s="56"/>
      <c r="G5154" s="95">
        <v>7656</v>
      </c>
      <c r="H5154" s="32">
        <v>2187279.19000001</v>
      </c>
      <c r="I5154" s="30" t="s">
        <v>72</v>
      </c>
      <c r="J5154" s="30"/>
      <c r="K5154" s="30"/>
      <c r="L5154" s="30">
        <v>202603</v>
      </c>
      <c r="M5154" s="30"/>
      <c r="N5154" s="30">
        <v>202603</v>
      </c>
      <c r="O5154" s="30"/>
      <c r="P5154" s="30"/>
    </row>
    <row r="5155" s="35" customFormat="1" customHeight="1" spans="1:16">
      <c r="A5155" s="30"/>
      <c r="B5155" s="38">
        <v>46101</v>
      </c>
      <c r="C5155" s="69" t="s">
        <v>18</v>
      </c>
      <c r="D5155" s="30" t="s">
        <v>33</v>
      </c>
      <c r="E5155" s="30" t="s">
        <v>1121</v>
      </c>
      <c r="F5155" s="56"/>
      <c r="G5155" s="95">
        <v>14067.5</v>
      </c>
      <c r="H5155" s="32">
        <v>2173211.69000001</v>
      </c>
      <c r="I5155" s="30" t="s">
        <v>72</v>
      </c>
      <c r="J5155" s="30"/>
      <c r="K5155" s="30"/>
      <c r="L5155" s="30">
        <v>202603</v>
      </c>
      <c r="M5155" s="30"/>
      <c r="N5155" s="30">
        <v>202603</v>
      </c>
      <c r="O5155" s="30"/>
      <c r="P5155" s="30"/>
    </row>
    <row r="5156" s="35" customFormat="1" customHeight="1" spans="1:16">
      <c r="A5156" s="30"/>
      <c r="B5156" s="38">
        <v>46101</v>
      </c>
      <c r="C5156" s="69" t="s">
        <v>18</v>
      </c>
      <c r="D5156" s="30" t="s">
        <v>33</v>
      </c>
      <c r="E5156" s="30" t="s">
        <v>1122</v>
      </c>
      <c r="F5156" s="56"/>
      <c r="G5156" s="95">
        <v>1260</v>
      </c>
      <c r="H5156" s="32">
        <v>2171951.69000001</v>
      </c>
      <c r="I5156" s="30" t="s">
        <v>72</v>
      </c>
      <c r="J5156" s="30"/>
      <c r="K5156" s="30"/>
      <c r="L5156" s="30">
        <v>202603</v>
      </c>
      <c r="M5156" s="30"/>
      <c r="N5156" s="30">
        <v>202603</v>
      </c>
      <c r="O5156" s="30"/>
      <c r="P5156" s="30"/>
    </row>
    <row r="5157" s="35" customFormat="1" customHeight="1" spans="1:16">
      <c r="A5157" s="30"/>
      <c r="B5157" s="38">
        <v>46101</v>
      </c>
      <c r="C5157" s="69" t="s">
        <v>18</v>
      </c>
      <c r="D5157" s="30" t="s">
        <v>33</v>
      </c>
      <c r="E5157" s="30" t="s">
        <v>1124</v>
      </c>
      <c r="F5157" s="56"/>
      <c r="G5157" s="95">
        <v>3444.89</v>
      </c>
      <c r="H5157" s="32">
        <v>2168506.80000001</v>
      </c>
      <c r="I5157" s="30" t="s">
        <v>72</v>
      </c>
      <c r="J5157" s="30"/>
      <c r="K5157" s="30"/>
      <c r="L5157" s="30">
        <v>202603</v>
      </c>
      <c r="M5157" s="30"/>
      <c r="N5157" s="30">
        <v>202603</v>
      </c>
      <c r="O5157" s="30"/>
      <c r="P5157" s="30"/>
    </row>
    <row r="5158" s="35" customFormat="1" customHeight="1" spans="1:16">
      <c r="A5158" s="30"/>
      <c r="B5158" s="38">
        <v>46101</v>
      </c>
      <c r="C5158" s="69" t="s">
        <v>18</v>
      </c>
      <c r="D5158" s="30" t="s">
        <v>33</v>
      </c>
      <c r="E5158" s="30" t="s">
        <v>1188</v>
      </c>
      <c r="F5158" s="56"/>
      <c r="G5158" s="95">
        <v>428.4</v>
      </c>
      <c r="H5158" s="32">
        <v>2168078.40000001</v>
      </c>
      <c r="I5158" s="30" t="s">
        <v>72</v>
      </c>
      <c r="J5158" s="30"/>
      <c r="K5158" s="30"/>
      <c r="L5158" s="30">
        <v>202603</v>
      </c>
      <c r="M5158" s="30"/>
      <c r="N5158" s="30">
        <v>202603</v>
      </c>
      <c r="O5158" s="30"/>
      <c r="P5158" s="30"/>
    </row>
    <row r="5159" s="35" customFormat="1" customHeight="1" spans="1:16">
      <c r="A5159" s="30"/>
      <c r="B5159" s="38">
        <v>46101</v>
      </c>
      <c r="C5159" s="69" t="s">
        <v>18</v>
      </c>
      <c r="D5159" s="30" t="s">
        <v>33</v>
      </c>
      <c r="E5159" s="30" t="s">
        <v>1108</v>
      </c>
      <c r="F5159" s="56"/>
      <c r="G5159" s="95">
        <v>79060.5</v>
      </c>
      <c r="H5159" s="32">
        <v>2089017.90000001</v>
      </c>
      <c r="I5159" s="30" t="s">
        <v>72</v>
      </c>
      <c r="J5159" s="30"/>
      <c r="K5159" s="30"/>
      <c r="L5159" s="30">
        <v>202603</v>
      </c>
      <c r="M5159" s="30"/>
      <c r="N5159" s="30">
        <v>202603</v>
      </c>
      <c r="O5159" s="30"/>
      <c r="P5159" s="30"/>
    </row>
    <row r="5160" s="35" customFormat="1" customHeight="1" spans="1:16">
      <c r="A5160" s="30"/>
      <c r="B5160" s="38">
        <v>46101</v>
      </c>
      <c r="C5160" s="69" t="s">
        <v>18</v>
      </c>
      <c r="D5160" s="30" t="s">
        <v>33</v>
      </c>
      <c r="E5160" s="30" t="s">
        <v>1189</v>
      </c>
      <c r="F5160" s="56">
        <v>428.4</v>
      </c>
      <c r="G5160" s="56"/>
      <c r="H5160" s="32">
        <v>2089446.30000001</v>
      </c>
      <c r="I5160" s="30" t="s">
        <v>72</v>
      </c>
      <c r="J5160" s="30"/>
      <c r="K5160" s="30"/>
      <c r="L5160" s="30">
        <v>202603</v>
      </c>
      <c r="M5160" s="30"/>
      <c r="N5160" s="30">
        <v>202603</v>
      </c>
      <c r="O5160" s="30"/>
      <c r="P5160" s="30"/>
    </row>
    <row r="5161" s="35" customFormat="1" customHeight="1" spans="1:16">
      <c r="A5161" s="30"/>
      <c r="B5161" s="38">
        <v>46101</v>
      </c>
      <c r="C5161" s="69" t="s">
        <v>18</v>
      </c>
      <c r="D5161" s="30" t="s">
        <v>33</v>
      </c>
      <c r="E5161" s="30" t="s">
        <v>1166</v>
      </c>
      <c r="F5161" s="56"/>
      <c r="G5161" s="56">
        <v>2395.2</v>
      </c>
      <c r="H5161" s="32">
        <v>2087051.10000001</v>
      </c>
      <c r="I5161" s="30" t="s">
        <v>72</v>
      </c>
      <c r="J5161" s="30"/>
      <c r="K5161" s="30"/>
      <c r="L5161" s="30">
        <v>202603</v>
      </c>
      <c r="M5161" s="30"/>
      <c r="N5161" s="30">
        <v>202603</v>
      </c>
      <c r="O5161" s="30"/>
      <c r="P5161" s="30"/>
    </row>
    <row r="5162" s="35" customFormat="1" customHeight="1" spans="1:16">
      <c r="A5162" s="30"/>
      <c r="B5162" s="38">
        <v>46101</v>
      </c>
      <c r="C5162" s="69" t="s">
        <v>18</v>
      </c>
      <c r="D5162" s="30" t="s">
        <v>33</v>
      </c>
      <c r="E5162" s="30" t="s">
        <v>1108</v>
      </c>
      <c r="F5162" s="56"/>
      <c r="G5162" s="56">
        <v>6121</v>
      </c>
      <c r="H5162" s="32">
        <v>2080930.10000001</v>
      </c>
      <c r="I5162" s="30" t="s">
        <v>72</v>
      </c>
      <c r="J5162" s="30"/>
      <c r="K5162" s="30"/>
      <c r="L5162" s="30">
        <v>202603</v>
      </c>
      <c r="M5162" s="30"/>
      <c r="N5162" s="30">
        <v>202603</v>
      </c>
      <c r="O5162" s="30"/>
      <c r="P5162" s="30"/>
    </row>
    <row r="5163" s="35" customFormat="1" customHeight="1" spans="1:16">
      <c r="A5163" s="30"/>
      <c r="B5163" s="38">
        <v>46101</v>
      </c>
      <c r="C5163" s="69" t="s">
        <v>18</v>
      </c>
      <c r="D5163" s="30" t="s">
        <v>33</v>
      </c>
      <c r="E5163" s="39" t="s">
        <v>961</v>
      </c>
      <c r="F5163" s="56"/>
      <c r="G5163" s="56">
        <v>1457.65</v>
      </c>
      <c r="H5163" s="32">
        <v>2079472.45</v>
      </c>
      <c r="I5163" s="30" t="s">
        <v>72</v>
      </c>
      <c r="J5163" s="30"/>
      <c r="K5163" s="30"/>
      <c r="L5163" s="30">
        <v>202603</v>
      </c>
      <c r="M5163" s="30"/>
      <c r="N5163" s="30">
        <v>202603</v>
      </c>
      <c r="O5163" s="30"/>
      <c r="P5163" s="30"/>
    </row>
    <row r="5164" s="35" customFormat="1" customHeight="1" spans="1:16">
      <c r="A5164" s="30"/>
      <c r="B5164" s="38">
        <v>46101</v>
      </c>
      <c r="C5164" s="69" t="s">
        <v>18</v>
      </c>
      <c r="D5164" s="30" t="s">
        <v>33</v>
      </c>
      <c r="E5164" s="30" t="s">
        <v>1188</v>
      </c>
      <c r="F5164" s="56"/>
      <c r="G5164" s="56">
        <v>428.4</v>
      </c>
      <c r="H5164" s="32">
        <v>2079044.05</v>
      </c>
      <c r="I5164" s="30" t="s">
        <v>72</v>
      </c>
      <c r="J5164" s="30"/>
      <c r="K5164" s="30"/>
      <c r="L5164" s="30">
        <v>202603</v>
      </c>
      <c r="M5164" s="30"/>
      <c r="N5164" s="30">
        <v>202603</v>
      </c>
      <c r="O5164" s="30"/>
      <c r="P5164" s="30"/>
    </row>
    <row r="5165" s="35" customFormat="1" customHeight="1" spans="1:16">
      <c r="A5165" s="30"/>
      <c r="B5165" s="38">
        <v>46102</v>
      </c>
      <c r="C5165" s="69" t="s">
        <v>18</v>
      </c>
      <c r="D5165" s="30" t="s">
        <v>33</v>
      </c>
      <c r="E5165" s="39" t="s">
        <v>526</v>
      </c>
      <c r="F5165" s="56">
        <v>104.48</v>
      </c>
      <c r="G5165" s="56"/>
      <c r="H5165" s="32">
        <v>2079148.53</v>
      </c>
      <c r="I5165" s="30" t="s">
        <v>11</v>
      </c>
      <c r="J5165" s="30"/>
      <c r="K5165" s="30"/>
      <c r="L5165" s="30">
        <v>202603</v>
      </c>
      <c r="M5165" s="30"/>
      <c r="N5165" s="30">
        <v>202603</v>
      </c>
      <c r="O5165" s="30"/>
      <c r="P5165" s="30"/>
    </row>
    <row r="5166" s="35" customFormat="1" customHeight="1" spans="1:16">
      <c r="A5166" s="30"/>
      <c r="B5166" s="38">
        <v>46104</v>
      </c>
      <c r="C5166" s="69" t="s">
        <v>18</v>
      </c>
      <c r="D5166" s="30" t="s">
        <v>33</v>
      </c>
      <c r="E5166" s="39" t="s">
        <v>1190</v>
      </c>
      <c r="F5166" s="56"/>
      <c r="G5166" s="56">
        <v>1500</v>
      </c>
      <c r="H5166" s="32">
        <v>2077648.53</v>
      </c>
      <c r="I5166" s="30" t="s">
        <v>11</v>
      </c>
      <c r="J5166" s="30"/>
      <c r="K5166" s="30"/>
      <c r="L5166" s="30">
        <v>202602</v>
      </c>
      <c r="M5166" s="30"/>
      <c r="N5166" s="30">
        <v>202603</v>
      </c>
      <c r="O5166" s="30"/>
      <c r="P5166" s="30"/>
    </row>
    <row r="5167" s="35" customFormat="1" customHeight="1" spans="1:16">
      <c r="A5167" s="30"/>
      <c r="B5167" s="38">
        <v>46105</v>
      </c>
      <c r="C5167" s="69" t="s">
        <v>18</v>
      </c>
      <c r="D5167" s="30" t="s">
        <v>33</v>
      </c>
      <c r="E5167" s="39" t="s">
        <v>954</v>
      </c>
      <c r="F5167" s="56"/>
      <c r="G5167" s="56">
        <v>79600</v>
      </c>
      <c r="H5167" s="32">
        <v>1998048.53</v>
      </c>
      <c r="I5167" s="30" t="s">
        <v>72</v>
      </c>
      <c r="J5167" s="30"/>
      <c r="K5167" s="30"/>
      <c r="L5167" s="30">
        <v>202603</v>
      </c>
      <c r="M5167" s="30"/>
      <c r="N5167" s="30">
        <v>202603</v>
      </c>
      <c r="O5167" s="30"/>
      <c r="P5167" s="30"/>
    </row>
    <row r="5168" s="35" customFormat="1" customHeight="1" spans="1:16">
      <c r="A5168" s="30"/>
      <c r="B5168" s="38">
        <v>46105</v>
      </c>
      <c r="C5168" s="69" t="s">
        <v>18</v>
      </c>
      <c r="D5168" s="30" t="s">
        <v>33</v>
      </c>
      <c r="E5168" s="39" t="s">
        <v>967</v>
      </c>
      <c r="F5168" s="56"/>
      <c r="G5168" s="56">
        <v>3687.2</v>
      </c>
      <c r="H5168" s="32">
        <v>1994361.33</v>
      </c>
      <c r="I5168" s="30" t="s">
        <v>72</v>
      </c>
      <c r="J5168" s="30"/>
      <c r="K5168" s="30"/>
      <c r="L5168" s="30">
        <v>202603</v>
      </c>
      <c r="M5168" s="30"/>
      <c r="N5168" s="30">
        <v>202603</v>
      </c>
      <c r="O5168" s="30"/>
      <c r="P5168" s="30"/>
    </row>
    <row r="5169" s="35" customFormat="1" customHeight="1" spans="1:16">
      <c r="A5169" s="30"/>
      <c r="B5169" s="96">
        <v>46105</v>
      </c>
      <c r="C5169" s="69" t="s">
        <v>18</v>
      </c>
      <c r="D5169" s="30" t="s">
        <v>33</v>
      </c>
      <c r="E5169" s="39" t="s">
        <v>1175</v>
      </c>
      <c r="F5169" s="56"/>
      <c r="G5169" s="56">
        <v>17328</v>
      </c>
      <c r="H5169" s="32">
        <v>1977033.33</v>
      </c>
      <c r="I5169" s="30" t="s">
        <v>72</v>
      </c>
      <c r="J5169" s="30"/>
      <c r="K5169" s="30"/>
      <c r="L5169" s="30">
        <v>202603</v>
      </c>
      <c r="M5169" s="30"/>
      <c r="N5169" s="30">
        <v>202603</v>
      </c>
      <c r="O5169" s="30"/>
      <c r="P5169" s="30"/>
    </row>
    <row r="5170" s="35" customFormat="1" customHeight="1" spans="1:16">
      <c r="A5170" s="30"/>
      <c r="B5170" s="38">
        <v>46105</v>
      </c>
      <c r="C5170" s="69" t="s">
        <v>18</v>
      </c>
      <c r="D5170" s="30" t="s">
        <v>33</v>
      </c>
      <c r="E5170" s="39" t="s">
        <v>955</v>
      </c>
      <c r="F5170" s="56"/>
      <c r="G5170" s="95">
        <v>1060.22</v>
      </c>
      <c r="H5170" s="32">
        <v>1975973.11</v>
      </c>
      <c r="I5170" s="30" t="s">
        <v>72</v>
      </c>
      <c r="J5170" s="30"/>
      <c r="K5170" s="30"/>
      <c r="L5170" s="30">
        <v>202603</v>
      </c>
      <c r="M5170" s="30"/>
      <c r="N5170" s="30">
        <v>202603</v>
      </c>
      <c r="O5170" s="30"/>
      <c r="P5170" s="30"/>
    </row>
    <row r="5171" s="35" customFormat="1" customHeight="1" spans="1:16">
      <c r="A5171" s="30"/>
      <c r="B5171" s="38">
        <v>46108</v>
      </c>
      <c r="C5171" s="69" t="s">
        <v>18</v>
      </c>
      <c r="D5171" s="30" t="s">
        <v>33</v>
      </c>
      <c r="E5171" s="39" t="s">
        <v>978</v>
      </c>
      <c r="F5171" s="56">
        <v>250000</v>
      </c>
      <c r="G5171" s="56"/>
      <c r="H5171" s="32">
        <v>2225973.11</v>
      </c>
      <c r="I5171" s="30"/>
      <c r="J5171" s="30"/>
      <c r="K5171" s="30"/>
      <c r="L5171" s="30">
        <v>202603</v>
      </c>
      <c r="M5171" s="30"/>
      <c r="N5171" s="30">
        <v>202603</v>
      </c>
      <c r="O5171" s="30"/>
      <c r="P5171" s="30"/>
    </row>
    <row r="5172" s="35" customFormat="1" customHeight="1" spans="1:16">
      <c r="A5172" s="30"/>
      <c r="B5172" s="38">
        <v>46111</v>
      </c>
      <c r="C5172" s="69" t="s">
        <v>18</v>
      </c>
      <c r="D5172" s="30" t="s">
        <v>33</v>
      </c>
      <c r="E5172" s="39" t="s">
        <v>1102</v>
      </c>
      <c r="F5172" s="56"/>
      <c r="G5172" s="95">
        <v>16630</v>
      </c>
      <c r="H5172" s="32">
        <v>2209343.11</v>
      </c>
      <c r="I5172" s="30" t="s">
        <v>72</v>
      </c>
      <c r="J5172" s="30"/>
      <c r="K5172" s="30"/>
      <c r="L5172" s="30">
        <v>202603</v>
      </c>
      <c r="M5172" s="30"/>
      <c r="N5172" s="30">
        <v>202603</v>
      </c>
      <c r="O5172" s="30"/>
      <c r="P5172" s="30"/>
    </row>
    <row r="5173" s="35" customFormat="1" customHeight="1" spans="1:16">
      <c r="A5173" s="30"/>
      <c r="B5173" s="96">
        <v>46111</v>
      </c>
      <c r="C5173" s="69" t="s">
        <v>18</v>
      </c>
      <c r="D5173" s="30" t="s">
        <v>33</v>
      </c>
      <c r="E5173" s="39" t="s">
        <v>1140</v>
      </c>
      <c r="F5173" s="56"/>
      <c r="G5173" s="95">
        <v>19800</v>
      </c>
      <c r="H5173" s="32">
        <v>2189543.11</v>
      </c>
      <c r="I5173" s="30" t="s">
        <v>72</v>
      </c>
      <c r="J5173" s="30"/>
      <c r="K5173" s="30"/>
      <c r="L5173" s="30">
        <v>202603</v>
      </c>
      <c r="M5173" s="30"/>
      <c r="N5173" s="30">
        <v>202603</v>
      </c>
      <c r="O5173" s="30"/>
      <c r="P5173" s="30"/>
    </row>
    <row r="5174" s="35" customFormat="1" customHeight="1" spans="1:16">
      <c r="A5174" s="30"/>
      <c r="B5174" s="38">
        <v>46111</v>
      </c>
      <c r="C5174" s="69" t="s">
        <v>18</v>
      </c>
      <c r="D5174" s="30" t="s">
        <v>33</v>
      </c>
      <c r="E5174" s="39" t="s">
        <v>978</v>
      </c>
      <c r="F5174" s="56">
        <v>250000</v>
      </c>
      <c r="G5174" s="95"/>
      <c r="H5174" s="32">
        <v>2439543.11</v>
      </c>
      <c r="I5174" s="30"/>
      <c r="J5174" s="30"/>
      <c r="K5174" s="30"/>
      <c r="L5174" s="30">
        <v>202603</v>
      </c>
      <c r="M5174" s="30"/>
      <c r="N5174" s="30">
        <v>202603</v>
      </c>
      <c r="O5174" s="30"/>
      <c r="P5174" s="30"/>
    </row>
    <row r="5175" s="35" customFormat="1" customHeight="1" spans="1:16">
      <c r="A5175" s="30"/>
      <c r="B5175" s="38">
        <v>46112</v>
      </c>
      <c r="C5175" s="69" t="s">
        <v>18</v>
      </c>
      <c r="D5175" s="30" t="s">
        <v>33</v>
      </c>
      <c r="E5175" s="39" t="s">
        <v>1191</v>
      </c>
      <c r="F5175" s="56"/>
      <c r="G5175" s="56">
        <v>1872</v>
      </c>
      <c r="H5175" s="32">
        <v>2437671.11</v>
      </c>
      <c r="I5175" s="30" t="s">
        <v>72</v>
      </c>
      <c r="J5175" s="30"/>
      <c r="K5175" s="30"/>
      <c r="L5175" s="30">
        <v>202603</v>
      </c>
      <c r="M5175" s="30"/>
      <c r="N5175" s="30">
        <v>202603</v>
      </c>
      <c r="O5175" s="30"/>
      <c r="P5175" s="30"/>
    </row>
    <row r="5176" s="35" customFormat="1" customHeight="1" spans="1:16">
      <c r="A5176" s="30"/>
      <c r="B5176" s="38">
        <v>46112</v>
      </c>
      <c r="C5176" s="69" t="s">
        <v>18</v>
      </c>
      <c r="D5176" s="30" t="s">
        <v>33</v>
      </c>
      <c r="E5176" s="39" t="s">
        <v>951</v>
      </c>
      <c r="F5176" s="56"/>
      <c r="G5176" s="56">
        <v>3159.96</v>
      </c>
      <c r="H5176" s="32">
        <v>2434511.15000001</v>
      </c>
      <c r="I5176" s="30" t="s">
        <v>72</v>
      </c>
      <c r="J5176" s="30"/>
      <c r="K5176" s="30"/>
      <c r="L5176" s="30">
        <v>202603</v>
      </c>
      <c r="M5176" s="30"/>
      <c r="N5176" s="30">
        <v>202603</v>
      </c>
      <c r="O5176" s="30"/>
      <c r="P5176" s="30"/>
    </row>
    <row r="5177" s="35" customFormat="1" customHeight="1" spans="1:16">
      <c r="A5177" s="30"/>
      <c r="B5177" s="38">
        <v>46114</v>
      </c>
      <c r="C5177" s="69" t="s">
        <v>18</v>
      </c>
      <c r="D5177" s="30" t="s">
        <v>957</v>
      </c>
      <c r="E5177" s="39" t="s">
        <v>1128</v>
      </c>
      <c r="F5177" s="56"/>
      <c r="G5177" s="56">
        <v>17647.43</v>
      </c>
      <c r="H5177" s="32">
        <v>2416863.72000001</v>
      </c>
      <c r="I5177" s="30" t="s">
        <v>11</v>
      </c>
      <c r="J5177" s="30"/>
      <c r="K5177" s="30"/>
      <c r="L5177" s="30">
        <v>202603</v>
      </c>
      <c r="M5177" s="30"/>
      <c r="N5177" s="30">
        <v>202604</v>
      </c>
      <c r="O5177" s="30"/>
      <c r="P5177" s="30"/>
    </row>
    <row r="5178" s="35" customFormat="1" customHeight="1" spans="1:16">
      <c r="A5178" s="30"/>
      <c r="B5178" s="38">
        <v>46114</v>
      </c>
      <c r="C5178" s="69" t="s">
        <v>18</v>
      </c>
      <c r="D5178" s="30" t="s">
        <v>957</v>
      </c>
      <c r="E5178" s="39" t="s">
        <v>1192</v>
      </c>
      <c r="F5178" s="56"/>
      <c r="G5178" s="56">
        <v>30.06</v>
      </c>
      <c r="H5178" s="32">
        <v>2416833.66000001</v>
      </c>
      <c r="I5178" s="30" t="s">
        <v>11</v>
      </c>
      <c r="J5178" s="30"/>
      <c r="K5178" s="30"/>
      <c r="L5178" s="30">
        <v>202603</v>
      </c>
      <c r="M5178" s="30"/>
      <c r="N5178" s="30">
        <v>202604</v>
      </c>
      <c r="O5178" s="30"/>
      <c r="P5178" s="30"/>
    </row>
    <row r="5179" s="35" customFormat="1" customHeight="1" spans="1:16">
      <c r="A5179" s="30"/>
      <c r="B5179" s="38">
        <v>46118</v>
      </c>
      <c r="C5179" s="69" t="s">
        <v>18</v>
      </c>
      <c r="D5179" s="30" t="s">
        <v>33</v>
      </c>
      <c r="E5179" s="39" t="s">
        <v>951</v>
      </c>
      <c r="F5179" s="56"/>
      <c r="G5179" s="56">
        <v>4028.21</v>
      </c>
      <c r="H5179" s="32">
        <v>2412805.45000001</v>
      </c>
      <c r="I5179" s="30" t="s">
        <v>72</v>
      </c>
      <c r="J5179" s="30"/>
      <c r="K5179" s="30"/>
      <c r="L5179" s="30">
        <v>202604</v>
      </c>
      <c r="M5179" s="30"/>
      <c r="N5179" s="30">
        <v>202604</v>
      </c>
      <c r="O5179" s="30"/>
      <c r="P5179" s="30"/>
    </row>
    <row r="5180" s="35" customFormat="1" customHeight="1" spans="1:16">
      <c r="A5180" s="30"/>
      <c r="B5180" s="38">
        <v>46118</v>
      </c>
      <c r="C5180" s="69" t="s">
        <v>18</v>
      </c>
      <c r="D5180" s="30" t="s">
        <v>33</v>
      </c>
      <c r="E5180" s="30" t="s">
        <v>1106</v>
      </c>
      <c r="F5180" s="56"/>
      <c r="G5180" s="56">
        <v>3750</v>
      </c>
      <c r="H5180" s="32">
        <v>2409055.45000001</v>
      </c>
      <c r="I5180" s="30" t="s">
        <v>72</v>
      </c>
      <c r="J5180" s="30"/>
      <c r="K5180" s="30"/>
      <c r="L5180" s="30">
        <v>202604</v>
      </c>
      <c r="M5180" s="30"/>
      <c r="N5180" s="30">
        <v>202604</v>
      </c>
      <c r="O5180" s="30"/>
      <c r="P5180" s="30"/>
    </row>
    <row r="5181" s="35" customFormat="1" customHeight="1" spans="1:16">
      <c r="A5181" s="30"/>
      <c r="B5181" s="38">
        <v>46119</v>
      </c>
      <c r="C5181" s="69" t="s">
        <v>18</v>
      </c>
      <c r="D5181" s="30" t="s">
        <v>33</v>
      </c>
      <c r="E5181" s="39" t="s">
        <v>1193</v>
      </c>
      <c r="F5181" s="56"/>
      <c r="G5181" s="56">
        <v>55</v>
      </c>
      <c r="H5181" s="32">
        <v>2409000.45000001</v>
      </c>
      <c r="I5181" s="30" t="s">
        <v>162</v>
      </c>
      <c r="J5181" s="30"/>
      <c r="K5181" s="30"/>
      <c r="L5181" s="30">
        <v>202603</v>
      </c>
      <c r="M5181" s="30"/>
      <c r="N5181" s="30">
        <v>202604</v>
      </c>
      <c r="O5181" s="30"/>
      <c r="P5181" s="30"/>
    </row>
    <row r="5182" s="35" customFormat="1" customHeight="1" spans="1:16">
      <c r="A5182" s="30"/>
      <c r="B5182" s="38">
        <v>46119</v>
      </c>
      <c r="C5182" s="69" t="s">
        <v>18</v>
      </c>
      <c r="D5182" s="30" t="s">
        <v>33</v>
      </c>
      <c r="E5182" s="39" t="s">
        <v>954</v>
      </c>
      <c r="F5182" s="56"/>
      <c r="G5182" s="56">
        <v>4075</v>
      </c>
      <c r="H5182" s="32">
        <v>2404925.45000001</v>
      </c>
      <c r="I5182" s="30" t="s">
        <v>72</v>
      </c>
      <c r="J5182" s="30"/>
      <c r="K5182" s="30"/>
      <c r="L5182" s="30">
        <v>202604</v>
      </c>
      <c r="M5182" s="30"/>
      <c r="N5182" s="30">
        <v>202604</v>
      </c>
      <c r="O5182" s="30"/>
      <c r="P5182" s="30"/>
    </row>
    <row r="5183" s="35" customFormat="1" customHeight="1" spans="1:16">
      <c r="A5183" s="30"/>
      <c r="B5183" s="38">
        <v>46119</v>
      </c>
      <c r="C5183" s="69" t="s">
        <v>18</v>
      </c>
      <c r="D5183" s="30" t="s">
        <v>33</v>
      </c>
      <c r="E5183" s="39" t="s">
        <v>954</v>
      </c>
      <c r="F5183" s="56"/>
      <c r="G5183" s="56">
        <v>8046.6</v>
      </c>
      <c r="H5183" s="32">
        <v>2396878.85000001</v>
      </c>
      <c r="I5183" s="30" t="s">
        <v>72</v>
      </c>
      <c r="J5183" s="30"/>
      <c r="K5183" s="30"/>
      <c r="L5183" s="30">
        <v>202604</v>
      </c>
      <c r="M5183" s="30"/>
      <c r="N5183" s="30">
        <v>202604</v>
      </c>
      <c r="O5183" s="30"/>
      <c r="P5183" s="30"/>
    </row>
    <row r="5184" s="35" customFormat="1" customHeight="1" spans="1:16">
      <c r="A5184" s="30"/>
      <c r="B5184" s="38">
        <v>46119</v>
      </c>
      <c r="C5184" s="69" t="s">
        <v>18</v>
      </c>
      <c r="D5184" s="30" t="s">
        <v>33</v>
      </c>
      <c r="E5184" s="39" t="s">
        <v>967</v>
      </c>
      <c r="F5184" s="56"/>
      <c r="G5184" s="56">
        <v>1722</v>
      </c>
      <c r="H5184" s="32">
        <v>2395156.85000001</v>
      </c>
      <c r="I5184" s="30" t="s">
        <v>72</v>
      </c>
      <c r="J5184" s="30"/>
      <c r="K5184" s="30"/>
      <c r="L5184" s="30">
        <v>202604</v>
      </c>
      <c r="M5184" s="30"/>
      <c r="N5184" s="30">
        <v>202604</v>
      </c>
      <c r="O5184" s="30"/>
      <c r="P5184" s="30"/>
    </row>
    <row r="5185" s="35" customFormat="1" customHeight="1" spans="1:16">
      <c r="A5185" s="30"/>
      <c r="B5185" s="38">
        <v>46119</v>
      </c>
      <c r="C5185" s="69" t="s">
        <v>18</v>
      </c>
      <c r="D5185" s="30" t="s">
        <v>33</v>
      </c>
      <c r="E5185" s="39" t="s">
        <v>1102</v>
      </c>
      <c r="F5185" s="56"/>
      <c r="G5185" s="56">
        <v>500</v>
      </c>
      <c r="H5185" s="32">
        <v>2394656.85000001</v>
      </c>
      <c r="I5185" s="30" t="s">
        <v>72</v>
      </c>
      <c r="J5185" s="30"/>
      <c r="K5185" s="30"/>
      <c r="L5185" s="30">
        <v>202604</v>
      </c>
      <c r="M5185" s="30"/>
      <c r="N5185" s="30">
        <v>202604</v>
      </c>
      <c r="O5185" s="30"/>
      <c r="P5185" s="30"/>
    </row>
    <row r="5186" s="35" customFormat="1" customHeight="1" spans="1:16">
      <c r="A5186" s="30"/>
      <c r="B5186" s="38">
        <v>46119</v>
      </c>
      <c r="C5186" s="69" t="s">
        <v>18</v>
      </c>
      <c r="D5186" s="30" t="s">
        <v>33</v>
      </c>
      <c r="E5186" s="39" t="s">
        <v>951</v>
      </c>
      <c r="F5186" s="56"/>
      <c r="G5186" s="56">
        <v>1886.16</v>
      </c>
      <c r="H5186" s="32">
        <v>2392770.69000001</v>
      </c>
      <c r="I5186" s="30" t="s">
        <v>72</v>
      </c>
      <c r="J5186" s="30"/>
      <c r="K5186" s="30"/>
      <c r="L5186" s="30">
        <v>202604</v>
      </c>
      <c r="M5186" s="30"/>
      <c r="N5186" s="30">
        <v>202604</v>
      </c>
      <c r="O5186" s="30"/>
      <c r="P5186" s="30"/>
    </row>
    <row r="5187" s="35" customFormat="1" customHeight="1" spans="1:16">
      <c r="A5187" s="30"/>
      <c r="B5187" s="38">
        <v>46119</v>
      </c>
      <c r="C5187" s="69" t="s">
        <v>18</v>
      </c>
      <c r="D5187" s="30" t="s">
        <v>33</v>
      </c>
      <c r="E5187" s="39" t="s">
        <v>978</v>
      </c>
      <c r="F5187" s="56">
        <v>250000</v>
      </c>
      <c r="G5187" s="56"/>
      <c r="H5187" s="32">
        <v>2642770.69000001</v>
      </c>
      <c r="I5187" s="30"/>
      <c r="J5187" s="30"/>
      <c r="K5187" s="30"/>
      <c r="L5187" s="30"/>
      <c r="M5187" s="30"/>
      <c r="N5187" s="30">
        <v>202604</v>
      </c>
      <c r="O5187" s="30"/>
      <c r="P5187" s="30"/>
    </row>
    <row r="5188" s="35" customFormat="1" customHeight="1" spans="1:16">
      <c r="A5188" s="30"/>
      <c r="B5188" s="38">
        <v>46119</v>
      </c>
      <c r="C5188" s="69" t="s">
        <v>18</v>
      </c>
      <c r="D5188" s="30" t="s">
        <v>33</v>
      </c>
      <c r="E5188" s="39" t="s">
        <v>956</v>
      </c>
      <c r="F5188" s="56"/>
      <c r="G5188" s="56">
        <v>8105.48</v>
      </c>
      <c r="H5188" s="32">
        <v>2634665.21000001</v>
      </c>
      <c r="I5188" s="30" t="s">
        <v>72</v>
      </c>
      <c r="J5188" s="30"/>
      <c r="K5188" s="30"/>
      <c r="L5188" s="30">
        <v>202604</v>
      </c>
      <c r="M5188" s="30"/>
      <c r="N5188" s="30">
        <v>202604</v>
      </c>
      <c r="O5188" s="30"/>
      <c r="P5188" s="30"/>
    </row>
    <row r="5189" s="35" customFormat="1" customHeight="1" spans="1:16">
      <c r="A5189" s="30"/>
      <c r="B5189" s="38">
        <v>46119</v>
      </c>
      <c r="C5189" s="69" t="s">
        <v>18</v>
      </c>
      <c r="D5189" s="30" t="s">
        <v>33</v>
      </c>
      <c r="E5189" s="39" t="s">
        <v>956</v>
      </c>
      <c r="F5189" s="56"/>
      <c r="G5189" s="56">
        <v>2728.5</v>
      </c>
      <c r="H5189" s="32">
        <v>2631936.71000001</v>
      </c>
      <c r="I5189" s="30" t="s">
        <v>72</v>
      </c>
      <c r="J5189" s="30"/>
      <c r="K5189" s="30"/>
      <c r="L5189" s="30">
        <v>202604</v>
      </c>
      <c r="M5189" s="30"/>
      <c r="N5189" s="30">
        <v>202604</v>
      </c>
      <c r="O5189" s="30"/>
      <c r="P5189" s="30"/>
    </row>
    <row r="5190" s="35" customFormat="1" customHeight="1" spans="1:16">
      <c r="A5190" s="30"/>
      <c r="B5190" s="38">
        <v>46119</v>
      </c>
      <c r="C5190" s="69" t="s">
        <v>18</v>
      </c>
      <c r="D5190" s="30" t="s">
        <v>33</v>
      </c>
      <c r="E5190" s="39" t="s">
        <v>961</v>
      </c>
      <c r="F5190" s="56"/>
      <c r="G5190" s="56">
        <v>9960.37</v>
      </c>
      <c r="H5190" s="32">
        <v>2621976.34000001</v>
      </c>
      <c r="I5190" s="30" t="s">
        <v>72</v>
      </c>
      <c r="J5190" s="30"/>
      <c r="K5190" s="30"/>
      <c r="L5190" s="30">
        <v>202604</v>
      </c>
      <c r="M5190" s="30"/>
      <c r="N5190" s="30">
        <v>202604</v>
      </c>
      <c r="O5190" s="30"/>
      <c r="P5190" s="30"/>
    </row>
    <row r="5191" s="35" customFormat="1" customHeight="1" spans="1:16">
      <c r="A5191" s="30"/>
      <c r="B5191" s="38">
        <v>46119</v>
      </c>
      <c r="C5191" s="69" t="s">
        <v>18</v>
      </c>
      <c r="D5191" s="30" t="s">
        <v>33</v>
      </c>
      <c r="E5191" s="39" t="s">
        <v>955</v>
      </c>
      <c r="F5191" s="56"/>
      <c r="G5191" s="56">
        <v>1158</v>
      </c>
      <c r="H5191" s="32">
        <v>2620818.34000001</v>
      </c>
      <c r="I5191" s="30" t="s">
        <v>72</v>
      </c>
      <c r="J5191" s="30"/>
      <c r="K5191" s="30"/>
      <c r="L5191" s="30">
        <v>202604</v>
      </c>
      <c r="M5191" s="30"/>
      <c r="N5191" s="30">
        <v>202604</v>
      </c>
      <c r="O5191" s="30"/>
      <c r="P5191" s="30"/>
    </row>
    <row r="5192" s="35" customFormat="1" customHeight="1" spans="1:16">
      <c r="A5192" s="30"/>
      <c r="B5192" s="38">
        <v>46120</v>
      </c>
      <c r="C5192" s="69" t="s">
        <v>18</v>
      </c>
      <c r="D5192" s="30" t="s">
        <v>33</v>
      </c>
      <c r="E5192" s="39" t="s">
        <v>1194</v>
      </c>
      <c r="F5192" s="56"/>
      <c r="G5192" s="56">
        <v>1072.7</v>
      </c>
      <c r="H5192" s="32">
        <v>2619745.64000001</v>
      </c>
      <c r="I5192" s="30" t="s">
        <v>72</v>
      </c>
      <c r="J5192" s="30"/>
      <c r="K5192" s="30"/>
      <c r="L5192" s="30">
        <v>202604</v>
      </c>
      <c r="M5192" s="30"/>
      <c r="N5192" s="30">
        <v>202604</v>
      </c>
      <c r="O5192" s="30"/>
      <c r="P5192" s="30"/>
    </row>
    <row r="5193" s="35" customFormat="1" customHeight="1" spans="1:16">
      <c r="A5193" s="30"/>
      <c r="B5193" s="38">
        <v>46120</v>
      </c>
      <c r="C5193" s="69" t="s">
        <v>18</v>
      </c>
      <c r="D5193" s="30" t="s">
        <v>33</v>
      </c>
      <c r="E5193" s="39" t="s">
        <v>1060</v>
      </c>
      <c r="F5193" s="56"/>
      <c r="G5193" s="56">
        <v>9735</v>
      </c>
      <c r="H5193" s="32">
        <v>2610010.64000001</v>
      </c>
      <c r="I5193" s="30" t="s">
        <v>72</v>
      </c>
      <c r="J5193" s="30"/>
      <c r="K5193" s="30"/>
      <c r="L5193" s="30">
        <v>202604</v>
      </c>
      <c r="M5193" s="30"/>
      <c r="N5193" s="30">
        <v>202604</v>
      </c>
      <c r="O5193" s="30"/>
      <c r="P5193" s="30"/>
    </row>
    <row r="5194" s="35" customFormat="1" customHeight="1" spans="1:16">
      <c r="A5194" s="30"/>
      <c r="B5194" s="38">
        <v>46120</v>
      </c>
      <c r="C5194" s="69" t="s">
        <v>18</v>
      </c>
      <c r="D5194" s="30" t="s">
        <v>33</v>
      </c>
      <c r="E5194" s="39" t="s">
        <v>1134</v>
      </c>
      <c r="F5194" s="56"/>
      <c r="G5194" s="56">
        <v>2640</v>
      </c>
      <c r="H5194" s="32">
        <v>2607370.64000001</v>
      </c>
      <c r="I5194" s="30" t="s">
        <v>72</v>
      </c>
      <c r="J5194" s="30"/>
      <c r="K5194" s="30"/>
      <c r="L5194" s="30">
        <v>202604</v>
      </c>
      <c r="M5194" s="30"/>
      <c r="N5194" s="30">
        <v>202604</v>
      </c>
      <c r="O5194" s="30"/>
      <c r="P5194" s="30"/>
    </row>
    <row r="5195" s="35" customFormat="1" customHeight="1" spans="1:16">
      <c r="A5195" s="30"/>
      <c r="B5195" s="38">
        <v>46120</v>
      </c>
      <c r="C5195" s="69" t="s">
        <v>18</v>
      </c>
      <c r="D5195" s="30" t="s">
        <v>33</v>
      </c>
      <c r="E5195" s="39" t="s">
        <v>1145</v>
      </c>
      <c r="F5195" s="56"/>
      <c r="G5195" s="56">
        <v>317120.6</v>
      </c>
      <c r="H5195" s="32">
        <v>2290250.04000001</v>
      </c>
      <c r="I5195" s="30" t="s">
        <v>72</v>
      </c>
      <c r="J5195" s="30"/>
      <c r="K5195" s="30"/>
      <c r="L5195" s="30">
        <v>202604</v>
      </c>
      <c r="M5195" s="30"/>
      <c r="N5195" s="30">
        <v>202604</v>
      </c>
      <c r="O5195" s="30"/>
      <c r="P5195" s="30"/>
    </row>
    <row r="5196" s="35" customFormat="1" customHeight="1" spans="1:16">
      <c r="A5196" s="30"/>
      <c r="B5196" s="38">
        <v>46120</v>
      </c>
      <c r="C5196" s="69" t="s">
        <v>18</v>
      </c>
      <c r="D5196" s="30" t="s">
        <v>33</v>
      </c>
      <c r="E5196" s="39" t="s">
        <v>1195</v>
      </c>
      <c r="F5196" s="56"/>
      <c r="G5196" s="56">
        <v>3240</v>
      </c>
      <c r="H5196" s="32">
        <v>2287010.04000001</v>
      </c>
      <c r="I5196" s="30" t="s">
        <v>11</v>
      </c>
      <c r="J5196" s="30"/>
      <c r="K5196" s="30"/>
      <c r="L5196" s="30">
        <v>202603</v>
      </c>
      <c r="M5196" s="30"/>
      <c r="N5196" s="30">
        <v>202604</v>
      </c>
      <c r="O5196" s="30"/>
      <c r="P5196" s="30"/>
    </row>
    <row r="5197" s="35" customFormat="1" customHeight="1" spans="1:16">
      <c r="A5197" s="30"/>
      <c r="B5197" s="38">
        <v>46142</v>
      </c>
      <c r="C5197" s="69" t="s">
        <v>18</v>
      </c>
      <c r="D5197" s="30" t="s">
        <v>1125</v>
      </c>
      <c r="E5197" s="39" t="s">
        <v>962</v>
      </c>
      <c r="F5197" s="56">
        <v>201.1</v>
      </c>
      <c r="G5197" s="95"/>
      <c r="H5197" s="32">
        <v>2287211.14000001</v>
      </c>
      <c r="I5197" s="30" t="s">
        <v>267</v>
      </c>
      <c r="J5197" s="30"/>
      <c r="K5197" s="30"/>
      <c r="L5197" s="30">
        <v>202603</v>
      </c>
      <c r="M5197" s="30"/>
      <c r="N5197" s="30">
        <v>202604</v>
      </c>
      <c r="O5197" s="30"/>
      <c r="P5197" s="30"/>
    </row>
    <row r="5198" s="35" customFormat="1" customHeight="1" spans="1:16">
      <c r="A5198" s="30"/>
      <c r="B5198" s="38">
        <v>46121</v>
      </c>
      <c r="C5198" s="69" t="s">
        <v>18</v>
      </c>
      <c r="D5198" s="30" t="s">
        <v>33</v>
      </c>
      <c r="E5198" s="39" t="s">
        <v>952</v>
      </c>
      <c r="F5198" s="56"/>
      <c r="G5198" s="95">
        <v>5202</v>
      </c>
      <c r="H5198" s="32">
        <v>2282009.14000001</v>
      </c>
      <c r="I5198" s="30" t="s">
        <v>72</v>
      </c>
      <c r="J5198" s="30"/>
      <c r="K5198" s="30"/>
      <c r="L5198" s="30">
        <v>202604</v>
      </c>
      <c r="M5198" s="30"/>
      <c r="N5198" s="30">
        <v>202604</v>
      </c>
      <c r="O5198" s="30"/>
      <c r="P5198" s="30"/>
    </row>
    <row r="5199" s="35" customFormat="1" customHeight="1" spans="1:16">
      <c r="A5199" s="30"/>
      <c r="B5199" s="38">
        <v>46122</v>
      </c>
      <c r="C5199" s="69" t="s">
        <v>18</v>
      </c>
      <c r="D5199" s="30" t="s">
        <v>33</v>
      </c>
      <c r="E5199" s="39" t="s">
        <v>1196</v>
      </c>
      <c r="F5199" s="56"/>
      <c r="G5199" s="56">
        <v>700</v>
      </c>
      <c r="H5199" s="32">
        <v>2281309.14000001</v>
      </c>
      <c r="I5199" s="30"/>
      <c r="J5199" s="30"/>
      <c r="K5199" s="30"/>
      <c r="L5199" s="30"/>
      <c r="M5199" s="30"/>
      <c r="N5199" s="30">
        <v>202604</v>
      </c>
      <c r="O5199" s="30"/>
      <c r="P5199" s="30"/>
    </row>
    <row r="5200" s="35" customFormat="1" customHeight="1" spans="1:16">
      <c r="A5200" s="30"/>
      <c r="B5200" s="38">
        <v>46125</v>
      </c>
      <c r="C5200" s="69" t="s">
        <v>18</v>
      </c>
      <c r="D5200" s="30" t="s">
        <v>33</v>
      </c>
      <c r="E5200" s="39" t="s">
        <v>1197</v>
      </c>
      <c r="F5200" s="56"/>
      <c r="G5200" s="56">
        <v>6016.3</v>
      </c>
      <c r="H5200" s="32">
        <v>2275292.84000001</v>
      </c>
      <c r="I5200" s="30" t="s">
        <v>267</v>
      </c>
      <c r="J5200" s="30"/>
      <c r="K5200" s="30"/>
      <c r="L5200" s="30">
        <v>202603</v>
      </c>
      <c r="M5200" s="30"/>
      <c r="N5200" s="30">
        <v>202604</v>
      </c>
      <c r="O5200" s="30"/>
      <c r="P5200" s="30"/>
    </row>
    <row r="5201" s="35" customFormat="1" customHeight="1" spans="1:16">
      <c r="A5201" s="30"/>
      <c r="B5201" s="38">
        <v>46125</v>
      </c>
      <c r="C5201" s="69" t="s">
        <v>18</v>
      </c>
      <c r="D5201" s="30" t="s">
        <v>33</v>
      </c>
      <c r="E5201" s="30" t="s">
        <v>1136</v>
      </c>
      <c r="F5201" s="56"/>
      <c r="G5201" s="56">
        <v>1152.5</v>
      </c>
      <c r="H5201" s="32">
        <v>2274140.34000001</v>
      </c>
      <c r="I5201" s="30" t="s">
        <v>72</v>
      </c>
      <c r="J5201" s="30"/>
      <c r="K5201" s="30"/>
      <c r="L5201" s="30">
        <v>202604</v>
      </c>
      <c r="M5201" s="30"/>
      <c r="N5201" s="30">
        <v>202604</v>
      </c>
      <c r="O5201" s="30"/>
      <c r="P5201" s="30"/>
    </row>
    <row r="5202" s="35" customFormat="1" customHeight="1" spans="1:16">
      <c r="A5202" s="30"/>
      <c r="B5202" s="96">
        <v>46125</v>
      </c>
      <c r="C5202" s="69" t="s">
        <v>18</v>
      </c>
      <c r="D5202" s="30" t="s">
        <v>33</v>
      </c>
      <c r="E5202" s="30" t="s">
        <v>1198</v>
      </c>
      <c r="F5202" s="56"/>
      <c r="G5202" s="56">
        <v>6315.1</v>
      </c>
      <c r="H5202" s="32">
        <v>2267825.24000001</v>
      </c>
      <c r="I5202" s="30" t="s">
        <v>72</v>
      </c>
      <c r="J5202" s="30"/>
      <c r="K5202" s="30"/>
      <c r="L5202" s="30">
        <v>202604</v>
      </c>
      <c r="M5202" s="30"/>
      <c r="N5202" s="30">
        <v>202604</v>
      </c>
      <c r="O5202" s="30"/>
      <c r="P5202" s="30"/>
    </row>
    <row r="5203" s="35" customFormat="1" customHeight="1" spans="1:16">
      <c r="A5203" s="30"/>
      <c r="B5203" s="96">
        <v>46125</v>
      </c>
      <c r="C5203" s="69" t="s">
        <v>18</v>
      </c>
      <c r="D5203" s="30" t="s">
        <v>33</v>
      </c>
      <c r="E5203" s="30" t="s">
        <v>1111</v>
      </c>
      <c r="F5203" s="56"/>
      <c r="G5203" s="56">
        <v>174.4</v>
      </c>
      <c r="H5203" s="32">
        <v>2267650.84000001</v>
      </c>
      <c r="I5203" s="30" t="s">
        <v>72</v>
      </c>
      <c r="J5203" s="30"/>
      <c r="K5203" s="30"/>
      <c r="L5203" s="30">
        <v>202604</v>
      </c>
      <c r="M5203" s="30"/>
      <c r="N5203" s="30">
        <v>202604</v>
      </c>
      <c r="O5203" s="30"/>
      <c r="P5203" s="30"/>
    </row>
    <row r="5204" s="35" customFormat="1" customHeight="1" spans="1:16">
      <c r="A5204" s="30"/>
      <c r="B5204" s="38">
        <v>46125</v>
      </c>
      <c r="C5204" s="69" t="s">
        <v>18</v>
      </c>
      <c r="D5204" s="30" t="s">
        <v>33</v>
      </c>
      <c r="E5204" s="30" t="s">
        <v>1119</v>
      </c>
      <c r="F5204" s="56"/>
      <c r="G5204" s="56">
        <v>6307.47</v>
      </c>
      <c r="H5204" s="32">
        <v>2261343.37000001</v>
      </c>
      <c r="I5204" s="30" t="s">
        <v>72</v>
      </c>
      <c r="J5204" s="30"/>
      <c r="K5204" s="30"/>
      <c r="L5204" s="30">
        <v>202604</v>
      </c>
      <c r="M5204" s="30"/>
      <c r="N5204" s="30">
        <v>202604</v>
      </c>
      <c r="O5204" s="30"/>
      <c r="P5204" s="30"/>
    </row>
    <row r="5205" s="35" customFormat="1" customHeight="1" spans="1:16">
      <c r="A5205" s="30"/>
      <c r="B5205" s="96">
        <v>46125</v>
      </c>
      <c r="C5205" s="69" t="s">
        <v>18</v>
      </c>
      <c r="D5205" s="30" t="s">
        <v>33</v>
      </c>
      <c r="E5205" s="30" t="s">
        <v>969</v>
      </c>
      <c r="F5205" s="56"/>
      <c r="G5205" s="56">
        <v>52267</v>
      </c>
      <c r="H5205" s="32">
        <v>2209076.37000001</v>
      </c>
      <c r="I5205" s="30" t="s">
        <v>72</v>
      </c>
      <c r="J5205" s="30"/>
      <c r="K5205" s="30"/>
      <c r="L5205" s="30">
        <v>202604</v>
      </c>
      <c r="M5205" s="30"/>
      <c r="N5205" s="30">
        <v>202604</v>
      </c>
      <c r="O5205" s="30"/>
      <c r="P5205" s="30"/>
    </row>
    <row r="5206" s="35" customFormat="1" customHeight="1" spans="1:16">
      <c r="A5206" s="30"/>
      <c r="B5206" s="38">
        <v>46125</v>
      </c>
      <c r="C5206" s="69" t="s">
        <v>18</v>
      </c>
      <c r="D5206" s="30" t="s">
        <v>33</v>
      </c>
      <c r="E5206" s="30" t="s">
        <v>427</v>
      </c>
      <c r="F5206" s="56"/>
      <c r="G5206" s="56">
        <v>33554.7</v>
      </c>
      <c r="H5206" s="32">
        <v>2175521.67000001</v>
      </c>
      <c r="I5206" s="30" t="s">
        <v>72</v>
      </c>
      <c r="J5206" s="30"/>
      <c r="K5206" s="30"/>
      <c r="L5206" s="30">
        <v>202604</v>
      </c>
      <c r="M5206" s="30"/>
      <c r="N5206" s="30">
        <v>202604</v>
      </c>
      <c r="O5206" s="30"/>
      <c r="P5206" s="30"/>
    </row>
    <row r="5207" s="35" customFormat="1" customHeight="1" spans="1:16">
      <c r="A5207" s="30"/>
      <c r="B5207" s="38">
        <v>46125</v>
      </c>
      <c r="C5207" s="69" t="s">
        <v>18</v>
      </c>
      <c r="D5207" s="30" t="s">
        <v>33</v>
      </c>
      <c r="E5207" s="30" t="s">
        <v>972</v>
      </c>
      <c r="F5207" s="56"/>
      <c r="G5207" s="56">
        <v>89413.8</v>
      </c>
      <c r="H5207" s="32">
        <v>2086107.87000001</v>
      </c>
      <c r="I5207" s="30" t="s">
        <v>72</v>
      </c>
      <c r="J5207" s="30"/>
      <c r="K5207" s="30"/>
      <c r="L5207" s="30">
        <v>202604</v>
      </c>
      <c r="M5207" s="30"/>
      <c r="N5207" s="30">
        <v>202604</v>
      </c>
      <c r="O5207" s="30"/>
      <c r="P5207" s="30"/>
    </row>
    <row r="5208" s="35" customFormat="1" customHeight="1" spans="1:16">
      <c r="A5208" s="30"/>
      <c r="B5208" s="96">
        <v>46125</v>
      </c>
      <c r="C5208" s="69" t="s">
        <v>18</v>
      </c>
      <c r="D5208" s="30" t="s">
        <v>33</v>
      </c>
      <c r="E5208" s="30" t="s">
        <v>970</v>
      </c>
      <c r="F5208" s="56"/>
      <c r="G5208" s="56">
        <v>1740</v>
      </c>
      <c r="H5208" s="32">
        <v>2084367.87000001</v>
      </c>
      <c r="I5208" s="30" t="s">
        <v>72</v>
      </c>
      <c r="J5208" s="30"/>
      <c r="K5208" s="30"/>
      <c r="L5208" s="30">
        <v>202604</v>
      </c>
      <c r="M5208" s="30"/>
      <c r="N5208" s="30">
        <v>202604</v>
      </c>
      <c r="O5208" s="30"/>
      <c r="P5208" s="30"/>
    </row>
    <row r="5209" s="35" customFormat="1" customHeight="1" spans="1:16">
      <c r="A5209" s="30"/>
      <c r="B5209" s="38">
        <v>46125</v>
      </c>
      <c r="C5209" s="69" t="s">
        <v>18</v>
      </c>
      <c r="D5209" s="30" t="s">
        <v>33</v>
      </c>
      <c r="E5209" s="30" t="s">
        <v>1154</v>
      </c>
      <c r="F5209" s="56"/>
      <c r="G5209" s="56">
        <v>37352.99</v>
      </c>
      <c r="H5209" s="32">
        <v>2047014.88000001</v>
      </c>
      <c r="I5209" s="30" t="s">
        <v>72</v>
      </c>
      <c r="J5209" s="30"/>
      <c r="K5209" s="30"/>
      <c r="L5209" s="30">
        <v>202604</v>
      </c>
      <c r="M5209" s="30"/>
      <c r="N5209" s="30">
        <v>202604</v>
      </c>
      <c r="O5209" s="30"/>
      <c r="P5209" s="30"/>
    </row>
    <row r="5210" s="35" customFormat="1" customHeight="1" spans="1:16">
      <c r="A5210" s="30"/>
      <c r="B5210" s="96">
        <v>46125</v>
      </c>
      <c r="C5210" s="69" t="s">
        <v>18</v>
      </c>
      <c r="D5210" s="30" t="s">
        <v>33</v>
      </c>
      <c r="E5210" s="30" t="s">
        <v>971</v>
      </c>
      <c r="F5210" s="56"/>
      <c r="G5210" s="56">
        <v>12994.2</v>
      </c>
      <c r="H5210" s="32">
        <v>2034020.68000001</v>
      </c>
      <c r="I5210" s="30" t="s">
        <v>72</v>
      </c>
      <c r="J5210" s="30"/>
      <c r="K5210" s="30"/>
      <c r="L5210" s="30">
        <v>202604</v>
      </c>
      <c r="M5210" s="30"/>
      <c r="N5210" s="30">
        <v>202604</v>
      </c>
      <c r="O5210" s="30"/>
      <c r="P5210" s="30"/>
    </row>
    <row r="5211" s="35" customFormat="1" customHeight="1" spans="1:16">
      <c r="A5211" s="30"/>
      <c r="B5211" s="38">
        <v>46125</v>
      </c>
      <c r="C5211" s="69" t="s">
        <v>18</v>
      </c>
      <c r="D5211" s="30" t="s">
        <v>33</v>
      </c>
      <c r="E5211" s="30" t="s">
        <v>1136</v>
      </c>
      <c r="F5211" s="56"/>
      <c r="G5211" s="56">
        <v>84138.02</v>
      </c>
      <c r="H5211" s="32">
        <v>1949882.66000001</v>
      </c>
      <c r="I5211" s="30" t="s">
        <v>72</v>
      </c>
      <c r="J5211" s="30"/>
      <c r="K5211" s="30"/>
      <c r="L5211" s="30">
        <v>202604</v>
      </c>
      <c r="M5211" s="30"/>
      <c r="N5211" s="30">
        <v>202604</v>
      </c>
      <c r="O5211" s="30"/>
      <c r="P5211" s="30"/>
    </row>
    <row r="5212" s="35" customFormat="1" customHeight="1" spans="1:16">
      <c r="A5212" s="30"/>
      <c r="B5212" s="38">
        <v>46125</v>
      </c>
      <c r="C5212" s="69" t="s">
        <v>18</v>
      </c>
      <c r="D5212" s="30" t="s">
        <v>33</v>
      </c>
      <c r="E5212" s="30" t="s">
        <v>1137</v>
      </c>
      <c r="F5212" s="56"/>
      <c r="G5212" s="56">
        <v>46381.67</v>
      </c>
      <c r="H5212" s="32">
        <v>1903500.99000001</v>
      </c>
      <c r="I5212" s="30" t="s">
        <v>72</v>
      </c>
      <c r="J5212" s="30"/>
      <c r="K5212" s="30"/>
      <c r="L5212" s="30">
        <v>202604</v>
      </c>
      <c r="M5212" s="30"/>
      <c r="N5212" s="30">
        <v>202604</v>
      </c>
      <c r="O5212" s="30"/>
      <c r="P5212" s="30"/>
    </row>
    <row r="5213" s="35" customFormat="1" customHeight="1" spans="1:16">
      <c r="A5213" s="30"/>
      <c r="B5213" s="38">
        <v>46125</v>
      </c>
      <c r="C5213" s="69" t="s">
        <v>18</v>
      </c>
      <c r="D5213" s="30" t="s">
        <v>33</v>
      </c>
      <c r="E5213" s="30" t="s">
        <v>973</v>
      </c>
      <c r="F5213" s="56"/>
      <c r="G5213" s="56">
        <v>24863</v>
      </c>
      <c r="H5213" s="32">
        <v>1878637.99000001</v>
      </c>
      <c r="I5213" s="30" t="s">
        <v>72</v>
      </c>
      <c r="J5213" s="30"/>
      <c r="K5213" s="30"/>
      <c r="L5213" s="30">
        <v>202604</v>
      </c>
      <c r="M5213" s="30"/>
      <c r="N5213" s="30">
        <v>202604</v>
      </c>
      <c r="O5213" s="30"/>
      <c r="P5213" s="30"/>
    </row>
    <row r="5214" s="35" customFormat="1" customHeight="1" spans="1:16">
      <c r="A5214" s="30"/>
      <c r="B5214" s="38">
        <v>46125</v>
      </c>
      <c r="C5214" s="69" t="s">
        <v>18</v>
      </c>
      <c r="D5214" s="30" t="s">
        <v>33</v>
      </c>
      <c r="E5214" s="30" t="s">
        <v>974</v>
      </c>
      <c r="F5214" s="56"/>
      <c r="G5214" s="56">
        <v>87358.88</v>
      </c>
      <c r="H5214" s="32">
        <v>1791279.11</v>
      </c>
      <c r="I5214" s="30" t="s">
        <v>72</v>
      </c>
      <c r="J5214" s="30"/>
      <c r="K5214" s="30"/>
      <c r="L5214" s="30">
        <v>202604</v>
      </c>
      <c r="M5214" s="30"/>
      <c r="N5214" s="30">
        <v>202604</v>
      </c>
      <c r="O5214" s="30"/>
      <c r="P5214" s="30"/>
    </row>
    <row r="5215" s="35" customFormat="1" customHeight="1" spans="1:16">
      <c r="A5215" s="30"/>
      <c r="B5215" s="38">
        <v>46125</v>
      </c>
      <c r="C5215" s="69" t="s">
        <v>18</v>
      </c>
      <c r="D5215" s="30" t="s">
        <v>33</v>
      </c>
      <c r="E5215" s="30" t="s">
        <v>1162</v>
      </c>
      <c r="F5215" s="56"/>
      <c r="G5215" s="56">
        <v>18482</v>
      </c>
      <c r="H5215" s="32">
        <v>1772797.11</v>
      </c>
      <c r="I5215" s="30" t="s">
        <v>72</v>
      </c>
      <c r="J5215" s="30"/>
      <c r="K5215" s="30"/>
      <c r="L5215" s="30">
        <v>202604</v>
      </c>
      <c r="M5215" s="30"/>
      <c r="N5215" s="30">
        <v>202604</v>
      </c>
      <c r="O5215" s="30"/>
      <c r="P5215" s="30"/>
    </row>
    <row r="5216" s="35" customFormat="1" customHeight="1" spans="1:16">
      <c r="A5216" s="30"/>
      <c r="B5216" s="38">
        <v>46125</v>
      </c>
      <c r="C5216" s="69" t="s">
        <v>18</v>
      </c>
      <c r="D5216" s="30" t="s">
        <v>33</v>
      </c>
      <c r="E5216" s="30" t="s">
        <v>1038</v>
      </c>
      <c r="F5216" s="56"/>
      <c r="G5216" s="56">
        <v>51115.45</v>
      </c>
      <c r="H5216" s="32">
        <v>1721681.66000001</v>
      </c>
      <c r="I5216" s="30" t="s">
        <v>72</v>
      </c>
      <c r="J5216" s="30"/>
      <c r="K5216" s="30"/>
      <c r="L5216" s="30">
        <v>202604</v>
      </c>
      <c r="M5216" s="30"/>
      <c r="N5216" s="30">
        <v>202604</v>
      </c>
      <c r="O5216" s="30"/>
      <c r="P5216" s="30"/>
    </row>
    <row r="5217" s="35" customFormat="1" customHeight="1" spans="1:16">
      <c r="A5217" s="30"/>
      <c r="B5217" s="38">
        <v>46125</v>
      </c>
      <c r="C5217" s="69" t="s">
        <v>18</v>
      </c>
      <c r="D5217" s="30" t="s">
        <v>33</v>
      </c>
      <c r="E5217" s="30" t="s">
        <v>1039</v>
      </c>
      <c r="F5217" s="56"/>
      <c r="G5217" s="56">
        <v>940</v>
      </c>
      <c r="H5217" s="32">
        <v>1720741.66000001</v>
      </c>
      <c r="I5217" s="30" t="s">
        <v>72</v>
      </c>
      <c r="J5217" s="30"/>
      <c r="K5217" s="30"/>
      <c r="L5217" s="30">
        <v>202604</v>
      </c>
      <c r="M5217" s="30"/>
      <c r="N5217" s="30">
        <v>202604</v>
      </c>
      <c r="O5217" s="30"/>
      <c r="P5217" s="30"/>
    </row>
    <row r="5218" s="35" customFormat="1" customHeight="1" spans="1:16">
      <c r="A5218" s="30"/>
      <c r="B5218" s="38">
        <v>46125</v>
      </c>
      <c r="C5218" s="69" t="s">
        <v>18</v>
      </c>
      <c r="D5218" s="30" t="s">
        <v>33</v>
      </c>
      <c r="E5218" s="30" t="s">
        <v>1138</v>
      </c>
      <c r="F5218" s="56"/>
      <c r="G5218" s="56">
        <v>7620.75</v>
      </c>
      <c r="H5218" s="32">
        <v>1713120.91000001</v>
      </c>
      <c r="I5218" s="30" t="s">
        <v>72</v>
      </c>
      <c r="J5218" s="30"/>
      <c r="K5218" s="30"/>
      <c r="L5218" s="30">
        <v>202604</v>
      </c>
      <c r="M5218" s="30"/>
      <c r="N5218" s="30">
        <v>202604</v>
      </c>
      <c r="O5218" s="30"/>
      <c r="P5218" s="30"/>
    </row>
    <row r="5219" s="35" customFormat="1" customHeight="1" spans="1:16">
      <c r="A5219" s="30"/>
      <c r="B5219" s="96">
        <v>46125</v>
      </c>
      <c r="C5219" s="69" t="s">
        <v>18</v>
      </c>
      <c r="D5219" s="30" t="s">
        <v>33</v>
      </c>
      <c r="E5219" s="30" t="s">
        <v>1199</v>
      </c>
      <c r="F5219" s="56"/>
      <c r="G5219" s="56">
        <v>4109</v>
      </c>
      <c r="H5219" s="32">
        <v>1709011.91000001</v>
      </c>
      <c r="I5219" s="30" t="s">
        <v>72</v>
      </c>
      <c r="J5219" s="30"/>
      <c r="K5219" s="30"/>
      <c r="L5219" s="30">
        <v>202604</v>
      </c>
      <c r="M5219" s="30"/>
      <c r="N5219" s="30">
        <v>202604</v>
      </c>
      <c r="O5219" s="30"/>
      <c r="P5219" s="30"/>
    </row>
    <row r="5220" s="35" customFormat="1" customHeight="1" spans="1:16">
      <c r="A5220" s="30"/>
      <c r="B5220" s="38">
        <v>46125</v>
      </c>
      <c r="C5220" s="69" t="s">
        <v>18</v>
      </c>
      <c r="D5220" s="30" t="s">
        <v>33</v>
      </c>
      <c r="E5220" s="30" t="s">
        <v>1043</v>
      </c>
      <c r="F5220" s="56"/>
      <c r="G5220" s="56">
        <v>72402.64</v>
      </c>
      <c r="H5220" s="32">
        <v>1636609.27000001</v>
      </c>
      <c r="I5220" s="30" t="s">
        <v>72</v>
      </c>
      <c r="J5220" s="30"/>
      <c r="K5220" s="30"/>
      <c r="L5220" s="30">
        <v>202604</v>
      </c>
      <c r="M5220" s="30"/>
      <c r="N5220" s="30">
        <v>202604</v>
      </c>
      <c r="O5220" s="30"/>
      <c r="P5220" s="30"/>
    </row>
    <row r="5221" s="35" customFormat="1" customHeight="1" spans="1:16">
      <c r="A5221" s="30"/>
      <c r="B5221" s="38">
        <v>46125</v>
      </c>
      <c r="C5221" s="69" t="s">
        <v>18</v>
      </c>
      <c r="D5221" s="30" t="s">
        <v>33</v>
      </c>
      <c r="E5221" s="30" t="s">
        <v>1042</v>
      </c>
      <c r="F5221" s="56"/>
      <c r="G5221" s="56">
        <v>277306.74</v>
      </c>
      <c r="H5221" s="32">
        <v>1359302.53</v>
      </c>
      <c r="I5221" s="30" t="s">
        <v>72</v>
      </c>
      <c r="J5221" s="30"/>
      <c r="K5221" s="30"/>
      <c r="L5221" s="30">
        <v>202604</v>
      </c>
      <c r="M5221" s="30"/>
      <c r="N5221" s="30">
        <v>202604</v>
      </c>
      <c r="O5221" s="30"/>
      <c r="P5221" s="30"/>
    </row>
    <row r="5222" s="35" customFormat="1" customHeight="1" spans="1:16">
      <c r="A5222" s="30"/>
      <c r="B5222" s="38">
        <v>46125</v>
      </c>
      <c r="C5222" s="69" t="s">
        <v>18</v>
      </c>
      <c r="D5222" s="30" t="s">
        <v>33</v>
      </c>
      <c r="E5222" s="30" t="s">
        <v>1109</v>
      </c>
      <c r="F5222" s="56"/>
      <c r="G5222" s="56">
        <v>118011.7</v>
      </c>
      <c r="H5222" s="32">
        <v>1241290.83000001</v>
      </c>
      <c r="I5222" s="30" t="s">
        <v>72</v>
      </c>
      <c r="J5222" s="30"/>
      <c r="K5222" s="30"/>
      <c r="L5222" s="30">
        <v>202604</v>
      </c>
      <c r="M5222" s="30"/>
      <c r="N5222" s="30">
        <v>202604</v>
      </c>
      <c r="O5222" s="30"/>
      <c r="P5222" s="30"/>
    </row>
    <row r="5223" s="35" customFormat="1" customHeight="1" spans="1:16">
      <c r="A5223" s="30"/>
      <c r="B5223" s="38">
        <v>46125</v>
      </c>
      <c r="C5223" s="69" t="s">
        <v>18</v>
      </c>
      <c r="D5223" s="30" t="s">
        <v>33</v>
      </c>
      <c r="E5223" s="30" t="s">
        <v>1044</v>
      </c>
      <c r="F5223" s="56"/>
      <c r="G5223" s="56">
        <v>4017.96</v>
      </c>
      <c r="H5223" s="32">
        <v>1237272.87</v>
      </c>
      <c r="I5223" s="30" t="s">
        <v>72</v>
      </c>
      <c r="J5223" s="30"/>
      <c r="K5223" s="30"/>
      <c r="L5223" s="30">
        <v>202604</v>
      </c>
      <c r="M5223" s="30"/>
      <c r="N5223" s="30">
        <v>202604</v>
      </c>
      <c r="O5223" s="30"/>
      <c r="P5223" s="30"/>
    </row>
    <row r="5224" s="35" customFormat="1" customHeight="1" spans="1:16">
      <c r="A5224" s="30"/>
      <c r="B5224" s="38">
        <v>46125</v>
      </c>
      <c r="C5224" s="69" t="s">
        <v>18</v>
      </c>
      <c r="D5224" s="30" t="s">
        <v>33</v>
      </c>
      <c r="E5224" s="39" t="s">
        <v>978</v>
      </c>
      <c r="F5224" s="56">
        <v>250000</v>
      </c>
      <c r="G5224" s="56"/>
      <c r="H5224" s="32">
        <v>1487272.87</v>
      </c>
      <c r="I5224" s="30"/>
      <c r="J5224" s="30"/>
      <c r="K5224" s="30"/>
      <c r="L5224" s="30"/>
      <c r="M5224" s="30"/>
      <c r="N5224" s="30">
        <v>202604</v>
      </c>
      <c r="O5224" s="30"/>
      <c r="P5224" s="30"/>
    </row>
    <row r="5225" s="35" customFormat="1" customHeight="1" spans="1:16">
      <c r="A5225" s="30"/>
      <c r="B5225" s="38">
        <v>46125</v>
      </c>
      <c r="C5225" s="69" t="s">
        <v>18</v>
      </c>
      <c r="D5225" s="30" t="s">
        <v>33</v>
      </c>
      <c r="E5225" s="39" t="s">
        <v>843</v>
      </c>
      <c r="F5225" s="56">
        <v>100000</v>
      </c>
      <c r="G5225" s="56"/>
      <c r="H5225" s="32">
        <v>1587272.87</v>
      </c>
      <c r="I5225" s="30"/>
      <c r="J5225" s="30"/>
      <c r="K5225" s="30"/>
      <c r="L5225" s="30">
        <v>202604</v>
      </c>
      <c r="M5225" s="30"/>
      <c r="N5225" s="30">
        <v>202604</v>
      </c>
      <c r="O5225" s="30"/>
      <c r="P5225" s="30"/>
    </row>
    <row r="5226" s="35" customFormat="1" customHeight="1" spans="1:16">
      <c r="A5226" s="30"/>
      <c r="B5226" s="38">
        <v>46126</v>
      </c>
      <c r="C5226" s="69" t="s">
        <v>18</v>
      </c>
      <c r="D5226" s="30" t="s">
        <v>33</v>
      </c>
      <c r="E5226" s="39" t="s">
        <v>978</v>
      </c>
      <c r="F5226" s="56">
        <v>180000</v>
      </c>
      <c r="G5226" s="56"/>
      <c r="H5226" s="32">
        <v>1767272.87</v>
      </c>
      <c r="I5226" s="30"/>
      <c r="J5226" s="30"/>
      <c r="K5226" s="30"/>
      <c r="L5226" s="30"/>
      <c r="M5226" s="30"/>
      <c r="N5226" s="30">
        <v>202604</v>
      </c>
      <c r="O5226" s="30"/>
      <c r="P5226" s="30"/>
    </row>
    <row r="5227" s="35" customFormat="1" customHeight="1" spans="1:16">
      <c r="A5227" s="30"/>
      <c r="B5227" s="38">
        <v>46127</v>
      </c>
      <c r="C5227" s="69" t="s">
        <v>18</v>
      </c>
      <c r="D5227" s="30" t="s">
        <v>33</v>
      </c>
      <c r="E5227" s="39" t="s">
        <v>961</v>
      </c>
      <c r="F5227" s="56"/>
      <c r="G5227" s="56">
        <v>4089.12</v>
      </c>
      <c r="H5227" s="32">
        <v>1763183.75000001</v>
      </c>
      <c r="I5227" s="30" t="s">
        <v>72</v>
      </c>
      <c r="J5227" s="30"/>
      <c r="K5227" s="30"/>
      <c r="L5227" s="30">
        <v>202604</v>
      </c>
      <c r="M5227" s="30"/>
      <c r="N5227" s="30">
        <v>202604</v>
      </c>
      <c r="O5227" s="30"/>
      <c r="P5227" s="30"/>
    </row>
    <row r="5228" s="35" customFormat="1" customHeight="1" spans="1:16">
      <c r="A5228" s="30"/>
      <c r="B5228" s="96">
        <v>46127</v>
      </c>
      <c r="C5228" s="69" t="s">
        <v>18</v>
      </c>
      <c r="D5228" s="30" t="s">
        <v>33</v>
      </c>
      <c r="E5228" s="39" t="s">
        <v>1200</v>
      </c>
      <c r="F5228" s="56"/>
      <c r="G5228" s="56">
        <v>9150</v>
      </c>
      <c r="H5228" s="32">
        <v>1754033.75000001</v>
      </c>
      <c r="I5228" s="30" t="s">
        <v>72</v>
      </c>
      <c r="J5228" s="30"/>
      <c r="K5228" s="30"/>
      <c r="L5228" s="30">
        <v>202604</v>
      </c>
      <c r="M5228" s="30"/>
      <c r="N5228" s="30">
        <v>202604</v>
      </c>
      <c r="O5228" s="30"/>
      <c r="P5228" s="30"/>
    </row>
    <row r="5229" s="35" customFormat="1" customHeight="1" spans="1:16">
      <c r="A5229" s="30"/>
      <c r="B5229" s="38">
        <v>46127</v>
      </c>
      <c r="C5229" s="69" t="s">
        <v>18</v>
      </c>
      <c r="D5229" s="30" t="s">
        <v>33</v>
      </c>
      <c r="E5229" s="39" t="s">
        <v>954</v>
      </c>
      <c r="F5229" s="56"/>
      <c r="G5229" s="56">
        <v>49800</v>
      </c>
      <c r="H5229" s="32">
        <v>1704233.75000001</v>
      </c>
      <c r="I5229" s="30" t="s">
        <v>72</v>
      </c>
      <c r="J5229" s="30"/>
      <c r="K5229" s="30"/>
      <c r="L5229" s="30">
        <v>202604</v>
      </c>
      <c r="M5229" s="30"/>
      <c r="N5229" s="30">
        <v>202604</v>
      </c>
      <c r="O5229" s="30"/>
      <c r="P5229" s="30"/>
    </row>
    <row r="5230" s="35" customFormat="1" customHeight="1" spans="1:16">
      <c r="A5230" s="30"/>
      <c r="B5230" s="38">
        <v>46127</v>
      </c>
      <c r="C5230" s="69" t="s">
        <v>18</v>
      </c>
      <c r="D5230" s="30" t="s">
        <v>33</v>
      </c>
      <c r="E5230" s="39" t="s">
        <v>1061</v>
      </c>
      <c r="F5230" s="56"/>
      <c r="G5230" s="57">
        <v>8457.44</v>
      </c>
      <c r="H5230" s="32">
        <v>1695776.31000001</v>
      </c>
      <c r="I5230" s="30" t="s">
        <v>11</v>
      </c>
      <c r="J5230" s="30"/>
      <c r="K5230" s="30"/>
      <c r="L5230" s="30">
        <v>202604</v>
      </c>
      <c r="M5230" s="30"/>
      <c r="N5230" s="30">
        <v>202604</v>
      </c>
      <c r="O5230" s="30"/>
      <c r="P5230" s="30"/>
    </row>
    <row r="5231" s="35" customFormat="1" customHeight="1" spans="1:16">
      <c r="A5231" s="30"/>
      <c r="B5231" s="38">
        <v>46127</v>
      </c>
      <c r="C5231" s="69" t="s">
        <v>18</v>
      </c>
      <c r="D5231" s="30" t="s">
        <v>33</v>
      </c>
      <c r="E5231" s="39" t="s">
        <v>1062</v>
      </c>
      <c r="F5231" s="56"/>
      <c r="G5231" s="57">
        <v>7999.38</v>
      </c>
      <c r="H5231" s="32">
        <v>1687776.93000001</v>
      </c>
      <c r="I5231" s="30" t="s">
        <v>11</v>
      </c>
      <c r="J5231" s="30"/>
      <c r="K5231" s="30"/>
      <c r="L5231" s="30">
        <v>202604</v>
      </c>
      <c r="M5231" s="30"/>
      <c r="N5231" s="30">
        <v>202604</v>
      </c>
      <c r="O5231" s="30"/>
      <c r="P5231" s="30"/>
    </row>
    <row r="5232" s="35" customFormat="1" customHeight="1" spans="1:16">
      <c r="A5232" s="30"/>
      <c r="B5232" s="38">
        <v>46127</v>
      </c>
      <c r="C5232" s="69" t="s">
        <v>18</v>
      </c>
      <c r="D5232" s="30" t="s">
        <v>33</v>
      </c>
      <c r="E5232" s="39" t="s">
        <v>1063</v>
      </c>
      <c r="F5232" s="56"/>
      <c r="G5232" s="57">
        <v>4987.44</v>
      </c>
      <c r="H5232" s="32">
        <v>1682789.49000001</v>
      </c>
      <c r="I5232" s="30" t="s">
        <v>11</v>
      </c>
      <c r="J5232" s="30"/>
      <c r="K5232" s="30"/>
      <c r="L5232" s="30">
        <v>202604</v>
      </c>
      <c r="M5232" s="30"/>
      <c r="N5232" s="30">
        <v>202604</v>
      </c>
      <c r="O5232" s="30"/>
      <c r="P5232" s="30"/>
    </row>
    <row r="5233" s="35" customFormat="1" customHeight="1" spans="1:16">
      <c r="A5233" s="30"/>
      <c r="B5233" s="38">
        <v>46127</v>
      </c>
      <c r="C5233" s="69" t="s">
        <v>18</v>
      </c>
      <c r="D5233" s="30" t="s">
        <v>33</v>
      </c>
      <c r="E5233" s="39" t="s">
        <v>1064</v>
      </c>
      <c r="F5233" s="56"/>
      <c r="G5233" s="57">
        <v>6532.86</v>
      </c>
      <c r="H5233" s="32">
        <v>1676256.63000001</v>
      </c>
      <c r="I5233" s="30" t="s">
        <v>11</v>
      </c>
      <c r="J5233" s="30"/>
      <c r="K5233" s="30"/>
      <c r="L5233" s="30">
        <v>202604</v>
      </c>
      <c r="M5233" s="30"/>
      <c r="N5233" s="30">
        <v>202604</v>
      </c>
      <c r="O5233" s="30"/>
      <c r="P5233" s="30"/>
    </row>
    <row r="5234" s="35" customFormat="1" customHeight="1" spans="1:16">
      <c r="A5234" s="30"/>
      <c r="B5234" s="38">
        <v>46127</v>
      </c>
      <c r="C5234" s="69" t="s">
        <v>18</v>
      </c>
      <c r="D5234" s="30" t="s">
        <v>33</v>
      </c>
      <c r="E5234" s="39" t="s">
        <v>1065</v>
      </c>
      <c r="F5234" s="56"/>
      <c r="G5234" s="57">
        <v>4826.67</v>
      </c>
      <c r="H5234" s="32">
        <v>1671429.96000001</v>
      </c>
      <c r="I5234" s="30" t="s">
        <v>11</v>
      </c>
      <c r="J5234" s="30"/>
      <c r="K5234" s="30"/>
      <c r="L5234" s="30">
        <v>202604</v>
      </c>
      <c r="M5234" s="30"/>
      <c r="N5234" s="30">
        <v>202604</v>
      </c>
      <c r="O5234" s="30"/>
      <c r="P5234" s="30"/>
    </row>
    <row r="5235" s="35" customFormat="1" customHeight="1" spans="1:16">
      <c r="A5235" s="30"/>
      <c r="B5235" s="38">
        <v>46127</v>
      </c>
      <c r="C5235" s="69" t="s">
        <v>18</v>
      </c>
      <c r="D5235" s="30" t="s">
        <v>33</v>
      </c>
      <c r="E5235" s="39" t="s">
        <v>1066</v>
      </c>
      <c r="F5235" s="56"/>
      <c r="G5235" s="57">
        <v>4249.05</v>
      </c>
      <c r="H5235" s="32">
        <v>1667180.91000001</v>
      </c>
      <c r="I5235" s="30" t="s">
        <v>11</v>
      </c>
      <c r="J5235" s="30"/>
      <c r="K5235" s="30"/>
      <c r="L5235" s="30">
        <v>202604</v>
      </c>
      <c r="M5235" s="30"/>
      <c r="N5235" s="30">
        <v>202604</v>
      </c>
      <c r="O5235" s="30"/>
      <c r="P5235" s="30"/>
    </row>
    <row r="5236" s="35" customFormat="1" customHeight="1" spans="1:16">
      <c r="A5236" s="30"/>
      <c r="B5236" s="38">
        <v>46127</v>
      </c>
      <c r="C5236" s="69" t="s">
        <v>18</v>
      </c>
      <c r="D5236" s="30" t="s">
        <v>33</v>
      </c>
      <c r="E5236" s="39" t="s">
        <v>124</v>
      </c>
      <c r="F5236" s="56"/>
      <c r="G5236" s="57">
        <v>3727.44</v>
      </c>
      <c r="H5236" s="32">
        <v>1663453.47000001</v>
      </c>
      <c r="I5236" s="30" t="s">
        <v>11</v>
      </c>
      <c r="J5236" s="30"/>
      <c r="K5236" s="30"/>
      <c r="L5236" s="30">
        <v>202604</v>
      </c>
      <c r="M5236" s="30"/>
      <c r="N5236" s="30">
        <v>202604</v>
      </c>
      <c r="O5236" s="30"/>
      <c r="P5236" s="30"/>
    </row>
    <row r="5237" s="35" customFormat="1" customHeight="1" spans="1:16">
      <c r="A5237" s="30"/>
      <c r="B5237" s="38">
        <v>46127</v>
      </c>
      <c r="C5237" s="69" t="s">
        <v>18</v>
      </c>
      <c r="D5237" s="30" t="s">
        <v>33</v>
      </c>
      <c r="E5237" s="39" t="s">
        <v>1067</v>
      </c>
      <c r="F5237" s="56"/>
      <c r="G5237" s="57">
        <v>4348.19</v>
      </c>
      <c r="H5237" s="32">
        <v>1659105.28000001</v>
      </c>
      <c r="I5237" s="30" t="s">
        <v>72</v>
      </c>
      <c r="J5237" s="30"/>
      <c r="K5237" s="30"/>
      <c r="L5237" s="30">
        <v>202604</v>
      </c>
      <c r="M5237" s="30"/>
      <c r="N5237" s="30">
        <v>202604</v>
      </c>
      <c r="O5237" s="30"/>
      <c r="P5237" s="30"/>
    </row>
    <row r="5238" s="35" customFormat="1" customHeight="1" spans="1:16">
      <c r="A5238" s="30"/>
      <c r="B5238" s="38">
        <v>46127</v>
      </c>
      <c r="C5238" s="69" t="s">
        <v>18</v>
      </c>
      <c r="D5238" s="30" t="s">
        <v>33</v>
      </c>
      <c r="E5238" s="39" t="s">
        <v>1068</v>
      </c>
      <c r="F5238" s="56"/>
      <c r="G5238" s="57">
        <v>3029.71</v>
      </c>
      <c r="H5238" s="32">
        <v>1656075.57000001</v>
      </c>
      <c r="I5238" s="30" t="s">
        <v>72</v>
      </c>
      <c r="J5238" s="30"/>
      <c r="K5238" s="30"/>
      <c r="L5238" s="30">
        <v>202604</v>
      </c>
      <c r="M5238" s="30"/>
      <c r="N5238" s="30">
        <v>202604</v>
      </c>
      <c r="O5238" s="30"/>
      <c r="P5238" s="30"/>
    </row>
    <row r="5239" s="35" customFormat="1" customHeight="1" spans="1:16">
      <c r="A5239" s="30"/>
      <c r="B5239" s="38">
        <v>46127</v>
      </c>
      <c r="C5239" s="69" t="s">
        <v>18</v>
      </c>
      <c r="D5239" s="30" t="s">
        <v>33</v>
      </c>
      <c r="E5239" s="39" t="s">
        <v>1069</v>
      </c>
      <c r="F5239" s="56"/>
      <c r="G5239" s="57">
        <v>4798.97</v>
      </c>
      <c r="H5239" s="32">
        <v>1651276.60000001</v>
      </c>
      <c r="I5239" s="30" t="s">
        <v>54</v>
      </c>
      <c r="J5239" s="30"/>
      <c r="K5239" s="30"/>
      <c r="L5239" s="30">
        <v>202604</v>
      </c>
      <c r="M5239" s="30"/>
      <c r="N5239" s="30">
        <v>202604</v>
      </c>
      <c r="O5239" s="30"/>
      <c r="P5239" s="30"/>
    </row>
    <row r="5240" s="35" customFormat="1" customHeight="1" spans="1:16">
      <c r="A5240" s="30"/>
      <c r="B5240" s="38">
        <v>46127</v>
      </c>
      <c r="C5240" s="69" t="s">
        <v>18</v>
      </c>
      <c r="D5240" s="30" t="s">
        <v>33</v>
      </c>
      <c r="E5240" s="39" t="s">
        <v>1070</v>
      </c>
      <c r="F5240" s="56"/>
      <c r="G5240" s="57">
        <v>5355.79</v>
      </c>
      <c r="H5240" s="32">
        <v>1645920.81000001</v>
      </c>
      <c r="I5240" s="30" t="s">
        <v>66</v>
      </c>
      <c r="J5240" s="30"/>
      <c r="K5240" s="30"/>
      <c r="L5240" s="30">
        <v>202604</v>
      </c>
      <c r="M5240" s="30"/>
      <c r="N5240" s="30">
        <v>202604</v>
      </c>
      <c r="O5240" s="30"/>
      <c r="P5240" s="30"/>
    </row>
    <row r="5241" s="35" customFormat="1" customHeight="1" spans="1:16">
      <c r="A5241" s="30"/>
      <c r="B5241" s="38">
        <v>46127</v>
      </c>
      <c r="C5241" s="69" t="s">
        <v>18</v>
      </c>
      <c r="D5241" s="30" t="s">
        <v>33</v>
      </c>
      <c r="E5241" s="39" t="s">
        <v>1071</v>
      </c>
      <c r="F5241" s="56"/>
      <c r="G5241" s="57">
        <v>4030.18</v>
      </c>
      <c r="H5241" s="32">
        <v>1641890.63000001</v>
      </c>
      <c r="I5241" s="30" t="s">
        <v>56</v>
      </c>
      <c r="J5241" s="30"/>
      <c r="K5241" s="30"/>
      <c r="L5241" s="30">
        <v>202604</v>
      </c>
      <c r="M5241" s="30"/>
      <c r="N5241" s="30">
        <v>202604</v>
      </c>
      <c r="O5241" s="30"/>
      <c r="P5241" s="30"/>
    </row>
    <row r="5242" s="35" customFormat="1" customHeight="1" spans="1:16">
      <c r="A5242" s="30"/>
      <c r="B5242" s="38">
        <v>46127</v>
      </c>
      <c r="C5242" s="69" t="s">
        <v>18</v>
      </c>
      <c r="D5242" s="30" t="s">
        <v>33</v>
      </c>
      <c r="E5242" s="39" t="s">
        <v>1072</v>
      </c>
      <c r="F5242" s="56"/>
      <c r="G5242" s="57">
        <v>2981.7</v>
      </c>
      <c r="H5242" s="32">
        <v>1638908.93000001</v>
      </c>
      <c r="I5242" s="30" t="s">
        <v>56</v>
      </c>
      <c r="J5242" s="30"/>
      <c r="K5242" s="30"/>
      <c r="L5242" s="30">
        <v>202604</v>
      </c>
      <c r="M5242" s="30"/>
      <c r="N5242" s="30">
        <v>202604</v>
      </c>
      <c r="O5242" s="30"/>
      <c r="P5242" s="30"/>
    </row>
    <row r="5243" s="35" customFormat="1" customHeight="1" spans="1:16">
      <c r="A5243" s="30"/>
      <c r="B5243" s="38">
        <v>46127</v>
      </c>
      <c r="C5243" s="69" t="s">
        <v>18</v>
      </c>
      <c r="D5243" s="30" t="s">
        <v>33</v>
      </c>
      <c r="E5243" s="39" t="s">
        <v>1073</v>
      </c>
      <c r="F5243" s="56"/>
      <c r="G5243" s="57">
        <v>5248.01</v>
      </c>
      <c r="H5243" s="32">
        <v>1633660.92000001</v>
      </c>
      <c r="I5243" s="30" t="s">
        <v>52</v>
      </c>
      <c r="J5243" s="30"/>
      <c r="K5243" s="30"/>
      <c r="L5243" s="30">
        <v>202604</v>
      </c>
      <c r="M5243" s="30"/>
      <c r="N5243" s="30">
        <v>202604</v>
      </c>
      <c r="O5243" s="30"/>
      <c r="P5243" s="30"/>
    </row>
    <row r="5244" s="35" customFormat="1" customHeight="1" spans="1:16">
      <c r="A5244" s="30"/>
      <c r="B5244" s="38">
        <v>46127</v>
      </c>
      <c r="C5244" s="69" t="s">
        <v>18</v>
      </c>
      <c r="D5244" s="30" t="s">
        <v>33</v>
      </c>
      <c r="E5244" s="30" t="s">
        <v>1074</v>
      </c>
      <c r="F5244" s="56"/>
      <c r="G5244" s="57">
        <v>3603.26</v>
      </c>
      <c r="H5244" s="32">
        <v>1630057.66000001</v>
      </c>
      <c r="I5244" s="30" t="s">
        <v>99</v>
      </c>
      <c r="J5244" s="30"/>
      <c r="K5244" s="30"/>
      <c r="L5244" s="30">
        <v>202604</v>
      </c>
      <c r="M5244" s="30"/>
      <c r="N5244" s="30">
        <v>202604</v>
      </c>
      <c r="O5244" s="30"/>
      <c r="P5244" s="30"/>
    </row>
    <row r="5245" s="35" customFormat="1" customHeight="1" spans="1:16">
      <c r="A5245" s="30"/>
      <c r="B5245" s="38">
        <v>46127</v>
      </c>
      <c r="C5245" s="69" t="s">
        <v>18</v>
      </c>
      <c r="D5245" s="30" t="s">
        <v>33</v>
      </c>
      <c r="E5245" s="39" t="s">
        <v>1075</v>
      </c>
      <c r="F5245" s="56"/>
      <c r="G5245" s="57">
        <v>3026.41</v>
      </c>
      <c r="H5245" s="32">
        <v>1627031.25000001</v>
      </c>
      <c r="I5245" s="30" t="s">
        <v>74</v>
      </c>
      <c r="J5245" s="30"/>
      <c r="K5245" s="30"/>
      <c r="L5245" s="30">
        <v>202604</v>
      </c>
      <c r="M5245" s="30"/>
      <c r="N5245" s="30">
        <v>202604</v>
      </c>
      <c r="O5245" s="30"/>
      <c r="P5245" s="30"/>
    </row>
    <row r="5246" s="35" customFormat="1" customHeight="1" spans="1:16">
      <c r="A5246" s="30"/>
      <c r="B5246" s="38">
        <v>46127</v>
      </c>
      <c r="C5246" s="69" t="s">
        <v>18</v>
      </c>
      <c r="D5246" s="30" t="s">
        <v>33</v>
      </c>
      <c r="E5246" s="39" t="s">
        <v>1076</v>
      </c>
      <c r="F5246" s="56"/>
      <c r="G5246" s="57">
        <v>4071.46</v>
      </c>
      <c r="H5246" s="32">
        <v>1622959.79000001</v>
      </c>
      <c r="I5246" s="30" t="s">
        <v>74</v>
      </c>
      <c r="J5246" s="30"/>
      <c r="K5246" s="30"/>
      <c r="L5246" s="30">
        <v>202604</v>
      </c>
      <c r="M5246" s="30"/>
      <c r="N5246" s="30">
        <v>202604</v>
      </c>
      <c r="O5246" s="30"/>
      <c r="P5246" s="30"/>
    </row>
    <row r="5247" s="35" customFormat="1" customHeight="1" spans="1:16">
      <c r="A5247" s="30"/>
      <c r="B5247" s="38">
        <v>46127</v>
      </c>
      <c r="C5247" s="69" t="s">
        <v>18</v>
      </c>
      <c r="D5247" s="30" t="s">
        <v>33</v>
      </c>
      <c r="E5247" s="39" t="s">
        <v>1077</v>
      </c>
      <c r="F5247" s="56"/>
      <c r="G5247" s="57">
        <v>4529.5</v>
      </c>
      <c r="H5247" s="32">
        <v>1618430.29000001</v>
      </c>
      <c r="I5247" s="30" t="s">
        <v>76</v>
      </c>
      <c r="J5247" s="30"/>
      <c r="K5247" s="30"/>
      <c r="L5247" s="30">
        <v>202604</v>
      </c>
      <c r="M5247" s="30"/>
      <c r="N5247" s="30">
        <v>202604</v>
      </c>
      <c r="O5247" s="30"/>
      <c r="P5247" s="30"/>
    </row>
    <row r="5248" s="35" customFormat="1" customHeight="1" spans="1:16">
      <c r="A5248" s="30"/>
      <c r="B5248" s="38">
        <v>46127</v>
      </c>
      <c r="C5248" s="69" t="s">
        <v>18</v>
      </c>
      <c r="D5248" s="30" t="s">
        <v>33</v>
      </c>
      <c r="E5248" s="39" t="s">
        <v>1078</v>
      </c>
      <c r="F5248" s="56"/>
      <c r="G5248" s="57">
        <v>2433.65</v>
      </c>
      <c r="H5248" s="32">
        <v>1615996.64000001</v>
      </c>
      <c r="I5248" s="30" t="s">
        <v>162</v>
      </c>
      <c r="J5248" s="30"/>
      <c r="K5248" s="30"/>
      <c r="L5248" s="30">
        <v>202604</v>
      </c>
      <c r="M5248" s="30"/>
      <c r="N5248" s="30">
        <v>202604</v>
      </c>
      <c r="O5248" s="30"/>
      <c r="P5248" s="30"/>
    </row>
    <row r="5249" s="35" customFormat="1" customHeight="1" spans="1:16">
      <c r="A5249" s="30"/>
      <c r="B5249" s="38">
        <v>46127</v>
      </c>
      <c r="C5249" s="69" t="s">
        <v>18</v>
      </c>
      <c r="D5249" s="30" t="s">
        <v>33</v>
      </c>
      <c r="E5249" s="39" t="s">
        <v>1079</v>
      </c>
      <c r="F5249" s="56"/>
      <c r="G5249" s="57">
        <v>2130.24</v>
      </c>
      <c r="H5249" s="32">
        <v>1613866.40000001</v>
      </c>
      <c r="I5249" s="30" t="s">
        <v>64</v>
      </c>
      <c r="J5249" s="30"/>
      <c r="K5249" s="30"/>
      <c r="L5249" s="30">
        <v>202604</v>
      </c>
      <c r="M5249" s="30"/>
      <c r="N5249" s="30">
        <v>202604</v>
      </c>
      <c r="O5249" s="30"/>
      <c r="P5249" s="30"/>
    </row>
    <row r="5250" s="35" customFormat="1" customHeight="1" spans="1:16">
      <c r="A5250" s="30"/>
      <c r="B5250" s="38">
        <v>46127</v>
      </c>
      <c r="C5250" s="69" t="s">
        <v>18</v>
      </c>
      <c r="D5250" s="30" t="s">
        <v>33</v>
      </c>
      <c r="E5250" s="39" t="s">
        <v>1080</v>
      </c>
      <c r="F5250" s="56"/>
      <c r="G5250" s="57">
        <v>8767.6</v>
      </c>
      <c r="H5250" s="32">
        <v>1605098.80000001</v>
      </c>
      <c r="I5250" s="30" t="s">
        <v>43</v>
      </c>
      <c r="J5250" s="30"/>
      <c r="K5250" s="30"/>
      <c r="L5250" s="30">
        <v>202604</v>
      </c>
      <c r="M5250" s="30"/>
      <c r="N5250" s="30">
        <v>202604</v>
      </c>
      <c r="O5250" s="30"/>
      <c r="P5250" s="30"/>
    </row>
    <row r="5251" s="35" customFormat="1" customHeight="1" spans="1:16">
      <c r="A5251" s="30"/>
      <c r="B5251" s="38">
        <v>46127</v>
      </c>
      <c r="C5251" s="69" t="s">
        <v>18</v>
      </c>
      <c r="D5251" s="30" t="s">
        <v>33</v>
      </c>
      <c r="E5251" s="39" t="s">
        <v>1081</v>
      </c>
      <c r="F5251" s="56"/>
      <c r="G5251" s="57">
        <v>4679.47</v>
      </c>
      <c r="H5251" s="32">
        <v>1600419.33000001</v>
      </c>
      <c r="I5251" s="30" t="s">
        <v>60</v>
      </c>
      <c r="J5251" s="30"/>
      <c r="K5251" s="30"/>
      <c r="L5251" s="30">
        <v>202604</v>
      </c>
      <c r="M5251" s="30"/>
      <c r="N5251" s="30">
        <v>202604</v>
      </c>
      <c r="O5251" s="30"/>
      <c r="P5251" s="30"/>
    </row>
    <row r="5252" s="35" customFormat="1" customHeight="1" spans="1:16">
      <c r="A5252" s="30"/>
      <c r="B5252" s="38">
        <v>46127</v>
      </c>
      <c r="C5252" s="69" t="s">
        <v>18</v>
      </c>
      <c r="D5252" s="30" t="s">
        <v>33</v>
      </c>
      <c r="E5252" s="39" t="s">
        <v>1082</v>
      </c>
      <c r="F5252" s="56"/>
      <c r="G5252" s="57">
        <v>4416.06</v>
      </c>
      <c r="H5252" s="32">
        <v>1596003.27000001</v>
      </c>
      <c r="I5252" s="30" t="s">
        <v>107</v>
      </c>
      <c r="J5252" s="30"/>
      <c r="K5252" s="30"/>
      <c r="L5252" s="30">
        <v>202604</v>
      </c>
      <c r="M5252" s="30"/>
      <c r="N5252" s="30">
        <v>202604</v>
      </c>
      <c r="O5252" s="30"/>
      <c r="P5252" s="30"/>
    </row>
    <row r="5253" s="35" customFormat="1" customHeight="1" spans="1:16">
      <c r="A5253" s="30"/>
      <c r="B5253" s="38">
        <v>46127</v>
      </c>
      <c r="C5253" s="69" t="s">
        <v>18</v>
      </c>
      <c r="D5253" s="30" t="s">
        <v>33</v>
      </c>
      <c r="E5253" s="39" t="s">
        <v>954</v>
      </c>
      <c r="F5253" s="56"/>
      <c r="G5253" s="56">
        <v>2101.2</v>
      </c>
      <c r="H5253" s="32">
        <v>1593902.07000001</v>
      </c>
      <c r="I5253" s="30" t="s">
        <v>72</v>
      </c>
      <c r="J5253" s="30"/>
      <c r="K5253" s="30"/>
      <c r="L5253" s="30">
        <v>202604</v>
      </c>
      <c r="M5253" s="30"/>
      <c r="N5253" s="30">
        <v>202604</v>
      </c>
      <c r="O5253" s="30"/>
      <c r="P5253" s="30"/>
    </row>
    <row r="5254" s="35" customFormat="1" customHeight="1" spans="1:16">
      <c r="A5254" s="30"/>
      <c r="B5254" s="38">
        <v>46127</v>
      </c>
      <c r="C5254" s="69" t="s">
        <v>18</v>
      </c>
      <c r="D5254" s="30" t="s">
        <v>33</v>
      </c>
      <c r="E5254" s="39" t="s">
        <v>954</v>
      </c>
      <c r="F5254" s="56">
        <v>2101.2</v>
      </c>
      <c r="G5254" s="56"/>
      <c r="H5254" s="32">
        <v>1596003.27000001</v>
      </c>
      <c r="I5254" s="30" t="s">
        <v>72</v>
      </c>
      <c r="J5254" s="30"/>
      <c r="K5254" s="30"/>
      <c r="L5254" s="30">
        <v>202604</v>
      </c>
      <c r="M5254" s="30"/>
      <c r="N5254" s="30">
        <v>202604</v>
      </c>
      <c r="O5254" s="30"/>
      <c r="P5254" s="30"/>
    </row>
    <row r="5255" s="35" customFormat="1" customHeight="1" spans="1:16">
      <c r="A5255" s="30"/>
      <c r="B5255" s="38">
        <v>46127</v>
      </c>
      <c r="C5255" s="69" t="s">
        <v>18</v>
      </c>
      <c r="D5255" s="30" t="s">
        <v>33</v>
      </c>
      <c r="E5255" s="39" t="s">
        <v>1201</v>
      </c>
      <c r="F5255" s="56"/>
      <c r="G5255" s="56">
        <v>2101.2</v>
      </c>
      <c r="H5255" s="32">
        <v>1593902.07000001</v>
      </c>
      <c r="I5255" s="30" t="s">
        <v>72</v>
      </c>
      <c r="J5255" s="30"/>
      <c r="K5255" s="30"/>
      <c r="L5255" s="30">
        <v>202604</v>
      </c>
      <c r="M5255" s="30"/>
      <c r="N5255" s="30">
        <v>202604</v>
      </c>
      <c r="O5255" s="30"/>
      <c r="P5255" s="30"/>
    </row>
    <row r="5256" s="35" customFormat="1" customHeight="1" spans="1:16">
      <c r="A5256" s="30"/>
      <c r="B5256" s="38">
        <v>46128</v>
      </c>
      <c r="C5256" s="69" t="s">
        <v>18</v>
      </c>
      <c r="D5256" s="30" t="s">
        <v>33</v>
      </c>
      <c r="E5256" s="30" t="s">
        <v>1156</v>
      </c>
      <c r="F5256" s="56"/>
      <c r="G5256" s="56">
        <v>21294.9</v>
      </c>
      <c r="H5256" s="32">
        <v>1572607.17000001</v>
      </c>
      <c r="I5256" s="30" t="s">
        <v>72</v>
      </c>
      <c r="J5256" s="30"/>
      <c r="K5256" s="30"/>
      <c r="L5256" s="30">
        <v>202604</v>
      </c>
      <c r="M5256" s="30"/>
      <c r="N5256" s="30">
        <v>202604</v>
      </c>
      <c r="O5256" s="30"/>
      <c r="P5256" s="30"/>
    </row>
    <row r="5257" s="35" customFormat="1" customHeight="1" spans="1:16">
      <c r="A5257" s="30"/>
      <c r="B5257" s="38">
        <v>46128</v>
      </c>
      <c r="C5257" s="69" t="s">
        <v>18</v>
      </c>
      <c r="D5257" s="30" t="s">
        <v>33</v>
      </c>
      <c r="E5257" s="30" t="s">
        <v>1178</v>
      </c>
      <c r="F5257" s="56"/>
      <c r="G5257" s="56">
        <v>66000</v>
      </c>
      <c r="H5257" s="32">
        <v>1506607.17000001</v>
      </c>
      <c r="I5257" s="30" t="s">
        <v>72</v>
      </c>
      <c r="J5257" s="30"/>
      <c r="K5257" s="30"/>
      <c r="L5257" s="30">
        <v>202604</v>
      </c>
      <c r="M5257" s="30"/>
      <c r="N5257" s="30">
        <v>202604</v>
      </c>
      <c r="O5257" s="30"/>
      <c r="P5257" s="30"/>
    </row>
    <row r="5258" s="35" customFormat="1" customHeight="1" spans="1:16">
      <c r="A5258" s="30"/>
      <c r="B5258" s="38">
        <v>46128</v>
      </c>
      <c r="C5258" s="69" t="s">
        <v>18</v>
      </c>
      <c r="D5258" s="30" t="s">
        <v>33</v>
      </c>
      <c r="E5258" s="30" t="s">
        <v>1202</v>
      </c>
      <c r="F5258" s="56"/>
      <c r="G5258" s="56">
        <v>3510.1</v>
      </c>
      <c r="H5258" s="32">
        <v>1503097.07000001</v>
      </c>
      <c r="I5258" s="30" t="s">
        <v>72</v>
      </c>
      <c r="J5258" s="30"/>
      <c r="K5258" s="30"/>
      <c r="L5258" s="30">
        <v>202604</v>
      </c>
      <c r="M5258" s="30"/>
      <c r="N5258" s="30">
        <v>202604</v>
      </c>
      <c r="O5258" s="30"/>
      <c r="P5258" s="30"/>
    </row>
    <row r="5259" s="35" customFormat="1" customHeight="1" spans="1:16">
      <c r="A5259" s="30"/>
      <c r="B5259" s="38">
        <v>46128</v>
      </c>
      <c r="C5259" s="69" t="s">
        <v>18</v>
      </c>
      <c r="D5259" s="30" t="s">
        <v>33</v>
      </c>
      <c r="E5259" s="30" t="s">
        <v>1172</v>
      </c>
      <c r="F5259" s="56"/>
      <c r="G5259" s="56">
        <v>314205.5</v>
      </c>
      <c r="H5259" s="32">
        <v>1188891.57000001</v>
      </c>
      <c r="I5259" s="30" t="s">
        <v>72</v>
      </c>
      <c r="J5259" s="30"/>
      <c r="K5259" s="30"/>
      <c r="L5259" s="30">
        <v>202604</v>
      </c>
      <c r="M5259" s="30"/>
      <c r="N5259" s="30">
        <v>202604</v>
      </c>
      <c r="O5259" s="30"/>
      <c r="P5259" s="30"/>
    </row>
    <row r="5260" s="35" customFormat="1" customHeight="1" spans="1:16">
      <c r="A5260" s="30"/>
      <c r="B5260" s="38">
        <v>46128</v>
      </c>
      <c r="C5260" s="69" t="s">
        <v>18</v>
      </c>
      <c r="D5260" s="30" t="s">
        <v>33</v>
      </c>
      <c r="E5260" s="39" t="s">
        <v>978</v>
      </c>
      <c r="F5260" s="56">
        <v>70000</v>
      </c>
      <c r="G5260" s="56"/>
      <c r="H5260" s="32">
        <v>1258891.57000001</v>
      </c>
      <c r="I5260" s="30"/>
      <c r="J5260" s="30"/>
      <c r="K5260" s="30"/>
      <c r="L5260" s="30"/>
      <c r="M5260" s="30"/>
      <c r="N5260" s="30">
        <v>202604</v>
      </c>
      <c r="O5260" s="30"/>
      <c r="P5260" s="30"/>
    </row>
    <row r="5261" s="35" customFormat="1" customHeight="1" spans="1:16">
      <c r="A5261" s="30"/>
      <c r="B5261" s="38">
        <v>46129</v>
      </c>
      <c r="C5261" s="69" t="s">
        <v>18</v>
      </c>
      <c r="D5261" s="30" t="s">
        <v>33</v>
      </c>
      <c r="E5261" s="39" t="s">
        <v>951</v>
      </c>
      <c r="F5261" s="56"/>
      <c r="G5261" s="56">
        <v>8839.14</v>
      </c>
      <c r="H5261" s="32">
        <v>1250052.43000001</v>
      </c>
      <c r="I5261" s="30" t="s">
        <v>72</v>
      </c>
      <c r="J5261" s="30"/>
      <c r="K5261" s="30"/>
      <c r="L5261" s="30">
        <v>202604</v>
      </c>
      <c r="M5261" s="30"/>
      <c r="N5261" s="30">
        <v>202604</v>
      </c>
      <c r="O5261" s="30"/>
      <c r="P5261" s="30"/>
    </row>
    <row r="5262" s="35" customFormat="1" customHeight="1" spans="1:16">
      <c r="A5262" s="30"/>
      <c r="B5262" s="38">
        <v>46129</v>
      </c>
      <c r="C5262" s="69" t="s">
        <v>18</v>
      </c>
      <c r="D5262" s="30" t="s">
        <v>33</v>
      </c>
      <c r="E5262" s="39" t="s">
        <v>1133</v>
      </c>
      <c r="F5262" s="56"/>
      <c r="G5262" s="56">
        <v>863.4</v>
      </c>
      <c r="H5262" s="32">
        <v>1249189.03</v>
      </c>
      <c r="I5262" s="30" t="s">
        <v>72</v>
      </c>
      <c r="J5262" s="30"/>
      <c r="K5262" s="30"/>
      <c r="L5262" s="30">
        <v>202604</v>
      </c>
      <c r="M5262" s="30"/>
      <c r="N5262" s="30">
        <v>202604</v>
      </c>
      <c r="O5262" s="30"/>
      <c r="P5262" s="30"/>
    </row>
    <row r="5263" s="35" customFormat="1" customHeight="1" spans="1:16">
      <c r="A5263" s="30"/>
      <c r="B5263" s="38">
        <v>46129</v>
      </c>
      <c r="C5263" s="69" t="s">
        <v>18</v>
      </c>
      <c r="D5263" s="30" t="s">
        <v>33</v>
      </c>
      <c r="E5263" s="39" t="s">
        <v>1102</v>
      </c>
      <c r="F5263" s="56"/>
      <c r="G5263" s="56">
        <v>3090</v>
      </c>
      <c r="H5263" s="32">
        <v>1246099.03</v>
      </c>
      <c r="I5263" s="30" t="s">
        <v>72</v>
      </c>
      <c r="J5263" s="30"/>
      <c r="K5263" s="30"/>
      <c r="L5263" s="30">
        <v>202604</v>
      </c>
      <c r="M5263" s="30"/>
      <c r="N5263" s="30">
        <v>202604</v>
      </c>
      <c r="O5263" s="30"/>
      <c r="P5263" s="30"/>
    </row>
    <row r="5264" s="35" customFormat="1" customHeight="1" spans="1:16">
      <c r="A5264" s="30"/>
      <c r="B5264" s="38">
        <v>46129</v>
      </c>
      <c r="C5264" s="69" t="s">
        <v>18</v>
      </c>
      <c r="D5264" s="30" t="s">
        <v>33</v>
      </c>
      <c r="E5264" s="39" t="s">
        <v>956</v>
      </c>
      <c r="F5264" s="56"/>
      <c r="G5264" s="56">
        <v>582.8</v>
      </c>
      <c r="H5264" s="32">
        <v>1245516.23</v>
      </c>
      <c r="I5264" s="30" t="s">
        <v>72</v>
      </c>
      <c r="J5264" s="30"/>
      <c r="K5264" s="30"/>
      <c r="L5264" s="30">
        <v>202604</v>
      </c>
      <c r="M5264" s="30"/>
      <c r="N5264" s="30">
        <v>202604</v>
      </c>
      <c r="O5264" s="30"/>
      <c r="P5264" s="30"/>
    </row>
    <row r="5265" s="35" customFormat="1" customHeight="1" spans="1:16">
      <c r="A5265" s="30"/>
      <c r="B5265" s="38">
        <v>46129</v>
      </c>
      <c r="C5265" s="69" t="s">
        <v>18</v>
      </c>
      <c r="D5265" s="30" t="s">
        <v>33</v>
      </c>
      <c r="E5265" s="39" t="s">
        <v>956</v>
      </c>
      <c r="F5265" s="56"/>
      <c r="G5265" s="56">
        <v>6752.27</v>
      </c>
      <c r="H5265" s="32">
        <v>1238763.96</v>
      </c>
      <c r="I5265" s="30" t="s">
        <v>72</v>
      </c>
      <c r="J5265" s="30"/>
      <c r="K5265" s="30"/>
      <c r="L5265" s="30">
        <v>202604</v>
      </c>
      <c r="M5265" s="30"/>
      <c r="N5265" s="30">
        <v>202604</v>
      </c>
      <c r="O5265" s="30"/>
      <c r="P5265" s="30"/>
    </row>
    <row r="5266" s="35" customFormat="1" customHeight="1" spans="1:16">
      <c r="A5266" s="30"/>
      <c r="B5266" s="38">
        <v>46131</v>
      </c>
      <c r="C5266" s="69" t="s">
        <v>18</v>
      </c>
      <c r="D5266" s="30" t="s">
        <v>33</v>
      </c>
      <c r="E5266" s="39" t="s">
        <v>978</v>
      </c>
      <c r="F5266" s="56">
        <v>44000</v>
      </c>
      <c r="G5266" s="56"/>
      <c r="H5266" s="32">
        <v>1282763.96</v>
      </c>
      <c r="I5266" s="30"/>
      <c r="J5266" s="30"/>
      <c r="K5266" s="30"/>
      <c r="L5266" s="30"/>
      <c r="M5266" s="30"/>
      <c r="N5266" s="30">
        <v>202604</v>
      </c>
      <c r="O5266" s="30"/>
      <c r="P5266" s="30"/>
    </row>
    <row r="5267" s="35" customFormat="1" customHeight="1" spans="1:16">
      <c r="A5267" s="30"/>
      <c r="B5267" s="38">
        <v>46131</v>
      </c>
      <c r="C5267" s="69" t="s">
        <v>18</v>
      </c>
      <c r="D5267" s="30" t="s">
        <v>33</v>
      </c>
      <c r="E5267" s="39" t="s">
        <v>1203</v>
      </c>
      <c r="F5267" s="56">
        <v>100000</v>
      </c>
      <c r="G5267" s="56"/>
      <c r="H5267" s="32">
        <v>1382763.96</v>
      </c>
      <c r="I5267" s="30"/>
      <c r="J5267" s="30"/>
      <c r="K5267" s="30"/>
      <c r="L5267" s="30">
        <v>202604</v>
      </c>
      <c r="M5267" s="30"/>
      <c r="N5267" s="30">
        <v>202604</v>
      </c>
      <c r="O5267" s="30"/>
      <c r="P5267" s="30"/>
    </row>
    <row r="5268" s="35" customFormat="1" customHeight="1" spans="1:16">
      <c r="A5268" s="30"/>
      <c r="B5268" s="38">
        <v>46131</v>
      </c>
      <c r="C5268" s="69" t="s">
        <v>18</v>
      </c>
      <c r="D5268" s="30" t="s">
        <v>33</v>
      </c>
      <c r="E5268" s="30" t="s">
        <v>1106</v>
      </c>
      <c r="F5268" s="56"/>
      <c r="G5268" s="95">
        <v>55670</v>
      </c>
      <c r="H5268" s="32">
        <v>1327093.96</v>
      </c>
      <c r="I5268" s="30" t="s">
        <v>72</v>
      </c>
      <c r="J5268" s="30"/>
      <c r="K5268" s="30"/>
      <c r="L5268" s="30">
        <v>202604</v>
      </c>
      <c r="M5268" s="30"/>
      <c r="N5268" s="30">
        <v>202604</v>
      </c>
      <c r="O5268" s="30"/>
      <c r="P5268" s="30"/>
    </row>
    <row r="5269" s="35" customFormat="1" customHeight="1" spans="1:16">
      <c r="A5269" s="30"/>
      <c r="B5269" s="38">
        <v>46131</v>
      </c>
      <c r="C5269" s="69" t="s">
        <v>18</v>
      </c>
      <c r="D5269" s="30" t="s">
        <v>33</v>
      </c>
      <c r="E5269" s="30" t="s">
        <v>1151</v>
      </c>
      <c r="F5269" s="56"/>
      <c r="G5269" s="95">
        <v>882</v>
      </c>
      <c r="H5269" s="32">
        <v>1326211.96</v>
      </c>
      <c r="I5269" s="30" t="s">
        <v>72</v>
      </c>
      <c r="J5269" s="30"/>
      <c r="K5269" s="30"/>
      <c r="L5269" s="30">
        <v>202604</v>
      </c>
      <c r="M5269" s="30"/>
      <c r="N5269" s="30">
        <v>202604</v>
      </c>
      <c r="O5269" s="30"/>
      <c r="P5269" s="30"/>
    </row>
    <row r="5270" s="35" customFormat="1" customHeight="1" spans="1:16">
      <c r="A5270" s="30"/>
      <c r="B5270" s="38">
        <v>46131</v>
      </c>
      <c r="C5270" s="69" t="s">
        <v>18</v>
      </c>
      <c r="D5270" s="30" t="s">
        <v>33</v>
      </c>
      <c r="E5270" s="30" t="s">
        <v>1108</v>
      </c>
      <c r="F5270" s="56"/>
      <c r="G5270" s="95">
        <v>15811.5</v>
      </c>
      <c r="H5270" s="32">
        <v>1310400.46</v>
      </c>
      <c r="I5270" s="30" t="s">
        <v>72</v>
      </c>
      <c r="J5270" s="30"/>
      <c r="K5270" s="30"/>
      <c r="L5270" s="30">
        <v>202604</v>
      </c>
      <c r="M5270" s="30"/>
      <c r="N5270" s="30">
        <v>202604</v>
      </c>
      <c r="O5270" s="30"/>
      <c r="P5270" s="30"/>
    </row>
    <row r="5271" s="35" customFormat="1" customHeight="1" spans="1:16">
      <c r="A5271" s="30"/>
      <c r="B5271" s="38">
        <v>46131</v>
      </c>
      <c r="C5271" s="69" t="s">
        <v>18</v>
      </c>
      <c r="D5271" s="30" t="s">
        <v>33</v>
      </c>
      <c r="E5271" s="30" t="s">
        <v>1107</v>
      </c>
      <c r="F5271" s="56"/>
      <c r="G5271" s="95">
        <v>2600</v>
      </c>
      <c r="H5271" s="32">
        <v>1307800.46</v>
      </c>
      <c r="I5271" s="30" t="s">
        <v>72</v>
      </c>
      <c r="J5271" s="30"/>
      <c r="K5271" s="30"/>
      <c r="L5271" s="30">
        <v>202604</v>
      </c>
      <c r="M5271" s="30"/>
      <c r="N5271" s="30">
        <v>202604</v>
      </c>
      <c r="O5271" s="30"/>
      <c r="P5271" s="30"/>
    </row>
    <row r="5272" s="35" customFormat="1" customHeight="1" spans="1:16">
      <c r="A5272" s="30"/>
      <c r="B5272" s="38">
        <v>46131</v>
      </c>
      <c r="C5272" s="69" t="s">
        <v>18</v>
      </c>
      <c r="D5272" s="30" t="s">
        <v>33</v>
      </c>
      <c r="E5272" s="30" t="s">
        <v>1110</v>
      </c>
      <c r="F5272" s="56"/>
      <c r="G5272" s="95">
        <v>1136</v>
      </c>
      <c r="H5272" s="32">
        <v>1306664.46</v>
      </c>
      <c r="I5272" s="30" t="s">
        <v>72</v>
      </c>
      <c r="J5272" s="30"/>
      <c r="K5272" s="30"/>
      <c r="L5272" s="30">
        <v>202604</v>
      </c>
      <c r="M5272" s="30"/>
      <c r="N5272" s="30">
        <v>202604</v>
      </c>
      <c r="O5272" s="30"/>
      <c r="P5272" s="30"/>
    </row>
    <row r="5273" s="35" customFormat="1" customHeight="1" spans="1:16">
      <c r="A5273" s="30"/>
      <c r="B5273" s="38">
        <v>46131</v>
      </c>
      <c r="C5273" s="69" t="s">
        <v>18</v>
      </c>
      <c r="D5273" s="30" t="s">
        <v>33</v>
      </c>
      <c r="E5273" s="30" t="s">
        <v>1186</v>
      </c>
      <c r="F5273" s="56"/>
      <c r="G5273" s="95">
        <v>3890.9</v>
      </c>
      <c r="H5273" s="32">
        <v>1302773.56</v>
      </c>
      <c r="I5273" s="30" t="s">
        <v>72</v>
      </c>
      <c r="J5273" s="30"/>
      <c r="K5273" s="30"/>
      <c r="L5273" s="30">
        <v>202604</v>
      </c>
      <c r="M5273" s="30"/>
      <c r="N5273" s="30">
        <v>202604</v>
      </c>
      <c r="O5273" s="30"/>
      <c r="P5273" s="30"/>
    </row>
    <row r="5274" s="35" customFormat="1" customHeight="1" spans="1:16">
      <c r="A5274" s="30"/>
      <c r="B5274" s="38">
        <v>46131</v>
      </c>
      <c r="C5274" s="69" t="s">
        <v>18</v>
      </c>
      <c r="D5274" s="30" t="s">
        <v>33</v>
      </c>
      <c r="E5274" s="30" t="s">
        <v>1106</v>
      </c>
      <c r="F5274" s="56"/>
      <c r="G5274" s="95">
        <v>3500</v>
      </c>
      <c r="H5274" s="32">
        <v>1299273.56</v>
      </c>
      <c r="I5274" s="30" t="s">
        <v>72</v>
      </c>
      <c r="J5274" s="30"/>
      <c r="K5274" s="30"/>
      <c r="L5274" s="30">
        <v>202604</v>
      </c>
      <c r="M5274" s="30"/>
      <c r="N5274" s="30">
        <v>202604</v>
      </c>
      <c r="O5274" s="30"/>
      <c r="P5274" s="30"/>
    </row>
    <row r="5275" s="35" customFormat="1" customHeight="1" spans="1:16">
      <c r="A5275" s="30"/>
      <c r="B5275" s="38">
        <v>46131</v>
      </c>
      <c r="C5275" s="69" t="s">
        <v>18</v>
      </c>
      <c r="D5275" s="30" t="s">
        <v>33</v>
      </c>
      <c r="E5275" s="30" t="s">
        <v>1107</v>
      </c>
      <c r="F5275" s="56"/>
      <c r="G5275" s="95">
        <v>8880</v>
      </c>
      <c r="H5275" s="32">
        <v>1290393.56</v>
      </c>
      <c r="I5275" s="30" t="s">
        <v>72</v>
      </c>
      <c r="J5275" s="30"/>
      <c r="K5275" s="30"/>
      <c r="L5275" s="30">
        <v>202604</v>
      </c>
      <c r="M5275" s="30"/>
      <c r="N5275" s="30">
        <v>202604</v>
      </c>
      <c r="O5275" s="30"/>
      <c r="P5275" s="30"/>
    </row>
    <row r="5276" s="35" customFormat="1" customHeight="1" spans="1:16">
      <c r="A5276" s="30"/>
      <c r="B5276" s="38">
        <v>46131</v>
      </c>
      <c r="C5276" s="69" t="s">
        <v>18</v>
      </c>
      <c r="D5276" s="30" t="s">
        <v>33</v>
      </c>
      <c r="E5276" s="30" t="s">
        <v>1112</v>
      </c>
      <c r="F5276" s="56"/>
      <c r="G5276" s="95">
        <v>9732.8</v>
      </c>
      <c r="H5276" s="32">
        <v>1280660.76</v>
      </c>
      <c r="I5276" s="30" t="s">
        <v>72</v>
      </c>
      <c r="J5276" s="30"/>
      <c r="K5276" s="30"/>
      <c r="L5276" s="30">
        <v>202604</v>
      </c>
      <c r="M5276" s="30"/>
      <c r="N5276" s="30">
        <v>202604</v>
      </c>
      <c r="O5276" s="30"/>
      <c r="P5276" s="30"/>
    </row>
    <row r="5277" s="35" customFormat="1" customHeight="1" spans="1:16">
      <c r="A5277" s="30"/>
      <c r="B5277" s="38">
        <v>46131</v>
      </c>
      <c r="C5277" s="69" t="s">
        <v>18</v>
      </c>
      <c r="D5277" s="30" t="s">
        <v>33</v>
      </c>
      <c r="E5277" s="30" t="s">
        <v>1108</v>
      </c>
      <c r="F5277" s="56"/>
      <c r="G5277" s="95">
        <v>6463</v>
      </c>
      <c r="H5277" s="32">
        <v>1274197.76</v>
      </c>
      <c r="I5277" s="30" t="s">
        <v>72</v>
      </c>
      <c r="J5277" s="30"/>
      <c r="K5277" s="30"/>
      <c r="L5277" s="30">
        <v>202604</v>
      </c>
      <c r="M5277" s="30"/>
      <c r="N5277" s="30">
        <v>202604</v>
      </c>
      <c r="O5277" s="30"/>
      <c r="P5277" s="30"/>
    </row>
    <row r="5278" s="35" customFormat="1" customHeight="1" spans="1:16">
      <c r="A5278" s="30"/>
      <c r="B5278" s="38">
        <v>46131</v>
      </c>
      <c r="C5278" s="69" t="s">
        <v>18</v>
      </c>
      <c r="D5278" s="30" t="s">
        <v>33</v>
      </c>
      <c r="E5278" s="30" t="s">
        <v>1113</v>
      </c>
      <c r="F5278" s="56"/>
      <c r="G5278" s="95">
        <v>10372.76</v>
      </c>
      <c r="H5278" s="32">
        <v>1263825</v>
      </c>
      <c r="I5278" s="30" t="s">
        <v>72</v>
      </c>
      <c r="J5278" s="30"/>
      <c r="K5278" s="30"/>
      <c r="L5278" s="30">
        <v>202604</v>
      </c>
      <c r="M5278" s="30"/>
      <c r="N5278" s="30">
        <v>202604</v>
      </c>
      <c r="O5278" s="30"/>
      <c r="P5278" s="30"/>
    </row>
    <row r="5279" s="35" customFormat="1" customHeight="1" spans="1:16">
      <c r="A5279" s="30"/>
      <c r="B5279" s="38">
        <v>46131</v>
      </c>
      <c r="C5279" s="69" t="s">
        <v>18</v>
      </c>
      <c r="D5279" s="30" t="s">
        <v>33</v>
      </c>
      <c r="E5279" s="30" t="s">
        <v>1106</v>
      </c>
      <c r="F5279" s="56"/>
      <c r="G5279" s="95">
        <v>3440.4</v>
      </c>
      <c r="H5279" s="32">
        <v>1260384.6</v>
      </c>
      <c r="I5279" s="30" t="s">
        <v>72</v>
      </c>
      <c r="J5279" s="30"/>
      <c r="K5279" s="30"/>
      <c r="L5279" s="30">
        <v>202604</v>
      </c>
      <c r="M5279" s="30"/>
      <c r="N5279" s="30">
        <v>202604</v>
      </c>
      <c r="O5279" s="30"/>
      <c r="P5279" s="30"/>
    </row>
    <row r="5280" s="35" customFormat="1" customHeight="1" spans="1:16">
      <c r="A5280" s="30"/>
      <c r="B5280" s="38">
        <v>46131</v>
      </c>
      <c r="C5280" s="69" t="s">
        <v>18</v>
      </c>
      <c r="D5280" s="30" t="s">
        <v>33</v>
      </c>
      <c r="E5280" s="30" t="s">
        <v>1204</v>
      </c>
      <c r="F5280" s="56"/>
      <c r="G5280" s="95">
        <v>8640</v>
      </c>
      <c r="H5280" s="32">
        <v>1251744.6</v>
      </c>
      <c r="I5280" s="30" t="s">
        <v>72</v>
      </c>
      <c r="J5280" s="30"/>
      <c r="K5280" s="30"/>
      <c r="L5280" s="30">
        <v>202604</v>
      </c>
      <c r="M5280" s="30"/>
      <c r="N5280" s="30">
        <v>202604</v>
      </c>
      <c r="O5280" s="30"/>
      <c r="P5280" s="30"/>
    </row>
    <row r="5281" s="35" customFormat="1" customHeight="1" spans="1:16">
      <c r="A5281" s="30"/>
      <c r="B5281" s="38">
        <v>46131</v>
      </c>
      <c r="C5281" s="69" t="s">
        <v>18</v>
      </c>
      <c r="D5281" s="30" t="s">
        <v>33</v>
      </c>
      <c r="E5281" s="30" t="s">
        <v>1117</v>
      </c>
      <c r="F5281" s="56"/>
      <c r="G5281" s="95">
        <v>3049.68</v>
      </c>
      <c r="H5281" s="32">
        <v>1248694.92</v>
      </c>
      <c r="I5281" s="30" t="s">
        <v>72</v>
      </c>
      <c r="J5281" s="30"/>
      <c r="K5281" s="30"/>
      <c r="L5281" s="30">
        <v>202604</v>
      </c>
      <c r="M5281" s="30"/>
      <c r="N5281" s="30">
        <v>202604</v>
      </c>
      <c r="O5281" s="30"/>
      <c r="P5281" s="30"/>
    </row>
    <row r="5282" s="35" customFormat="1" customHeight="1" spans="1:16">
      <c r="A5282" s="30"/>
      <c r="B5282" s="38">
        <v>46131</v>
      </c>
      <c r="C5282" s="69" t="s">
        <v>18</v>
      </c>
      <c r="D5282" s="30" t="s">
        <v>33</v>
      </c>
      <c r="E5282" s="30" t="s">
        <v>1118</v>
      </c>
      <c r="F5282" s="56"/>
      <c r="G5282" s="95">
        <v>2886</v>
      </c>
      <c r="H5282" s="32">
        <v>1245808.92</v>
      </c>
      <c r="I5282" s="30" t="s">
        <v>72</v>
      </c>
      <c r="J5282" s="30"/>
      <c r="K5282" s="30"/>
      <c r="L5282" s="30">
        <v>202604</v>
      </c>
      <c r="M5282" s="30"/>
      <c r="N5282" s="30">
        <v>202604</v>
      </c>
      <c r="O5282" s="30"/>
      <c r="P5282" s="30"/>
    </row>
    <row r="5283" s="35" customFormat="1" customHeight="1" spans="1:16">
      <c r="A5283" s="30"/>
      <c r="B5283" s="38">
        <v>46131</v>
      </c>
      <c r="C5283" s="69" t="s">
        <v>18</v>
      </c>
      <c r="D5283" s="30" t="s">
        <v>33</v>
      </c>
      <c r="E5283" s="30" t="s">
        <v>1205</v>
      </c>
      <c r="F5283" s="56"/>
      <c r="G5283" s="95">
        <v>1240</v>
      </c>
      <c r="H5283" s="32">
        <v>1244568.92</v>
      </c>
      <c r="I5283" s="30" t="s">
        <v>72</v>
      </c>
      <c r="J5283" s="30"/>
      <c r="K5283" s="30"/>
      <c r="L5283" s="30">
        <v>202604</v>
      </c>
      <c r="M5283" s="30"/>
      <c r="N5283" s="30">
        <v>202604</v>
      </c>
      <c r="O5283" s="30"/>
      <c r="P5283" s="30"/>
    </row>
    <row r="5284" s="35" customFormat="1" customHeight="1" spans="1:16">
      <c r="A5284" s="30"/>
      <c r="B5284" s="38">
        <v>46131</v>
      </c>
      <c r="C5284" s="69" t="s">
        <v>18</v>
      </c>
      <c r="D5284" s="30" t="s">
        <v>33</v>
      </c>
      <c r="E5284" s="30" t="s">
        <v>1206</v>
      </c>
      <c r="F5284" s="56"/>
      <c r="G5284" s="95">
        <v>15933.4</v>
      </c>
      <c r="H5284" s="32">
        <v>1228635.52</v>
      </c>
      <c r="I5284" s="30" t="s">
        <v>72</v>
      </c>
      <c r="J5284" s="30"/>
      <c r="K5284" s="30"/>
      <c r="L5284" s="30">
        <v>202604</v>
      </c>
      <c r="M5284" s="30"/>
      <c r="N5284" s="30">
        <v>202604</v>
      </c>
      <c r="O5284" s="30"/>
      <c r="P5284" s="30"/>
    </row>
    <row r="5285" s="35" customFormat="1" customHeight="1" spans="1:16">
      <c r="A5285" s="30"/>
      <c r="B5285" s="38">
        <v>46131</v>
      </c>
      <c r="C5285" s="69" t="s">
        <v>18</v>
      </c>
      <c r="D5285" s="30" t="s">
        <v>33</v>
      </c>
      <c r="E5285" s="30" t="s">
        <v>1121</v>
      </c>
      <c r="F5285" s="56"/>
      <c r="G5285" s="95">
        <v>4014</v>
      </c>
      <c r="H5285" s="32">
        <v>1224621.52</v>
      </c>
      <c r="I5285" s="30" t="s">
        <v>72</v>
      </c>
      <c r="J5285" s="30"/>
      <c r="K5285" s="30"/>
      <c r="L5285" s="30">
        <v>202604</v>
      </c>
      <c r="M5285" s="30"/>
      <c r="N5285" s="30">
        <v>202604</v>
      </c>
      <c r="O5285" s="30"/>
      <c r="P5285" s="30"/>
    </row>
    <row r="5286" s="35" customFormat="1" customHeight="1" spans="1:16">
      <c r="A5286" s="30"/>
      <c r="B5286" s="38">
        <v>46131</v>
      </c>
      <c r="C5286" s="69" t="s">
        <v>18</v>
      </c>
      <c r="D5286" s="30" t="s">
        <v>33</v>
      </c>
      <c r="E5286" s="30" t="s">
        <v>1124</v>
      </c>
      <c r="F5286" s="56"/>
      <c r="G5286" s="95">
        <v>7818.38</v>
      </c>
      <c r="H5286" s="32">
        <v>1216803.14</v>
      </c>
      <c r="I5286" s="30" t="s">
        <v>72</v>
      </c>
      <c r="J5286" s="30"/>
      <c r="K5286" s="30"/>
      <c r="L5286" s="30">
        <v>202604</v>
      </c>
      <c r="M5286" s="30"/>
      <c r="N5286" s="30">
        <v>202604</v>
      </c>
      <c r="O5286" s="30"/>
      <c r="P5286" s="30"/>
    </row>
    <row r="5287" s="35" customFormat="1" customHeight="1" spans="1:16">
      <c r="A5287" s="30"/>
      <c r="B5287" s="38">
        <v>46131</v>
      </c>
      <c r="C5287" s="69" t="s">
        <v>18</v>
      </c>
      <c r="D5287" s="30" t="s">
        <v>33</v>
      </c>
      <c r="E5287" s="30" t="s">
        <v>1106</v>
      </c>
      <c r="F5287" s="56"/>
      <c r="G5287" s="95">
        <v>5564.8</v>
      </c>
      <c r="H5287" s="32">
        <v>1211238.34</v>
      </c>
      <c r="I5287" s="30" t="s">
        <v>72</v>
      </c>
      <c r="J5287" s="30"/>
      <c r="K5287" s="30"/>
      <c r="L5287" s="30">
        <v>202604</v>
      </c>
      <c r="M5287" s="30"/>
      <c r="N5287" s="30">
        <v>202604</v>
      </c>
      <c r="O5287" s="30"/>
      <c r="P5287" s="30"/>
    </row>
    <row r="5288" s="35" customFormat="1" customHeight="1" spans="1:16">
      <c r="A5288" s="30"/>
      <c r="B5288" s="38">
        <v>46132</v>
      </c>
      <c r="C5288" s="69" t="s">
        <v>18</v>
      </c>
      <c r="D5288" s="30" t="s">
        <v>33</v>
      </c>
      <c r="E5288" s="39" t="s">
        <v>403</v>
      </c>
      <c r="F5288" s="56"/>
      <c r="G5288" s="56">
        <v>6045</v>
      </c>
      <c r="H5288" s="32">
        <v>1205193.34</v>
      </c>
      <c r="I5288" s="30" t="s">
        <v>11</v>
      </c>
      <c r="J5288" s="30"/>
      <c r="K5288" s="30"/>
      <c r="L5288" s="30">
        <v>202604</v>
      </c>
      <c r="M5288" s="30"/>
      <c r="N5288" s="30">
        <v>202604</v>
      </c>
      <c r="O5288" s="30"/>
      <c r="P5288" s="30"/>
    </row>
    <row r="5289" s="35" customFormat="1" customHeight="1" spans="1:16">
      <c r="A5289" s="30"/>
      <c r="B5289" s="38">
        <v>46132</v>
      </c>
      <c r="C5289" s="69" t="s">
        <v>18</v>
      </c>
      <c r="D5289" s="30" t="s">
        <v>33</v>
      </c>
      <c r="E5289" s="39" t="s">
        <v>978</v>
      </c>
      <c r="F5289" s="56">
        <v>111000</v>
      </c>
      <c r="G5289" s="56"/>
      <c r="H5289" s="32">
        <v>1316193.34</v>
      </c>
      <c r="I5289" s="30"/>
      <c r="J5289" s="30"/>
      <c r="K5289" s="30"/>
      <c r="L5289" s="30"/>
      <c r="M5289" s="30"/>
      <c r="N5289" s="30">
        <v>202604</v>
      </c>
      <c r="O5289" s="30"/>
      <c r="P5289" s="30"/>
    </row>
    <row r="5290" s="35" customFormat="1" customHeight="1" spans="1:16">
      <c r="A5290" s="30"/>
      <c r="B5290" s="38">
        <v>46132</v>
      </c>
      <c r="C5290" s="69" t="s">
        <v>18</v>
      </c>
      <c r="D5290" s="30" t="s">
        <v>33</v>
      </c>
      <c r="E5290" s="39" t="s">
        <v>778</v>
      </c>
      <c r="F5290" s="56">
        <v>300000</v>
      </c>
      <c r="G5290" s="56"/>
      <c r="H5290" s="32">
        <v>1616193.34</v>
      </c>
      <c r="I5290" s="30"/>
      <c r="J5290" s="30"/>
      <c r="K5290" s="30"/>
      <c r="L5290" s="30">
        <v>202604</v>
      </c>
      <c r="M5290" s="30"/>
      <c r="N5290" s="30">
        <v>202604</v>
      </c>
      <c r="O5290" s="30"/>
      <c r="P5290" s="30"/>
    </row>
    <row r="5291" s="35" customFormat="1" customHeight="1" spans="1:16">
      <c r="A5291" s="30"/>
      <c r="B5291" s="38">
        <v>46142</v>
      </c>
      <c r="C5291" s="69" t="s">
        <v>18</v>
      </c>
      <c r="D5291" s="30" t="s">
        <v>1125</v>
      </c>
      <c r="E5291" s="39" t="s">
        <v>1207</v>
      </c>
      <c r="F5291" s="56">
        <v>5016.45</v>
      </c>
      <c r="G5291" s="56"/>
      <c r="H5291" s="32">
        <v>1621209.79</v>
      </c>
      <c r="I5291" s="30" t="s">
        <v>117</v>
      </c>
      <c r="J5291" s="30"/>
      <c r="K5291" s="30"/>
      <c r="L5291" s="30">
        <v>202604</v>
      </c>
      <c r="M5291" s="30"/>
      <c r="N5291" s="30">
        <v>202604</v>
      </c>
      <c r="O5291" s="30"/>
      <c r="P5291" s="30"/>
    </row>
    <row r="5292" s="35" customFormat="1" customHeight="1" spans="1:16">
      <c r="A5292" s="30"/>
      <c r="B5292" s="38">
        <v>46142</v>
      </c>
      <c r="C5292" s="69" t="s">
        <v>18</v>
      </c>
      <c r="D5292" s="30" t="s">
        <v>1125</v>
      </c>
      <c r="E5292" s="39" t="s">
        <v>1207</v>
      </c>
      <c r="F5292" s="56">
        <v>9995.6</v>
      </c>
      <c r="G5292" s="56"/>
      <c r="H5292" s="32">
        <v>1631205.39</v>
      </c>
      <c r="I5292" s="30" t="s">
        <v>99</v>
      </c>
      <c r="J5292" s="30"/>
      <c r="K5292" s="30"/>
      <c r="L5292" s="30">
        <v>202604</v>
      </c>
      <c r="M5292" s="30"/>
      <c r="N5292" s="30">
        <v>202604</v>
      </c>
      <c r="O5292" s="30"/>
      <c r="P5292" s="30"/>
    </row>
    <row r="5293" s="35" customFormat="1" customHeight="1" spans="1:16">
      <c r="A5293" s="30"/>
      <c r="B5293" s="38">
        <v>46142</v>
      </c>
      <c r="C5293" s="69" t="s">
        <v>18</v>
      </c>
      <c r="D5293" s="30" t="s">
        <v>1125</v>
      </c>
      <c r="E5293" s="39" t="s">
        <v>1207</v>
      </c>
      <c r="F5293" s="56">
        <v>4649.8</v>
      </c>
      <c r="G5293" s="56"/>
      <c r="H5293" s="32">
        <v>1635855.19</v>
      </c>
      <c r="I5293" s="30" t="s">
        <v>64</v>
      </c>
      <c r="J5293" s="30"/>
      <c r="K5293" s="30"/>
      <c r="L5293" s="30">
        <v>202604</v>
      </c>
      <c r="M5293" s="30"/>
      <c r="N5293" s="30">
        <v>202604</v>
      </c>
      <c r="O5293" s="30"/>
      <c r="P5293" s="30"/>
    </row>
    <row r="5294" s="35" customFormat="1" customHeight="1" spans="1:16">
      <c r="A5294" s="30"/>
      <c r="B5294" s="38">
        <v>46142</v>
      </c>
      <c r="C5294" s="69" t="s">
        <v>18</v>
      </c>
      <c r="D5294" s="30" t="s">
        <v>1125</v>
      </c>
      <c r="E5294" s="39" t="s">
        <v>1207</v>
      </c>
      <c r="F5294" s="56">
        <v>8859.43</v>
      </c>
      <c r="G5294" s="56"/>
      <c r="H5294" s="32">
        <v>1644714.62</v>
      </c>
      <c r="I5294" s="30" t="s">
        <v>84</v>
      </c>
      <c r="J5294" s="30"/>
      <c r="K5294" s="30"/>
      <c r="L5294" s="30">
        <v>202604</v>
      </c>
      <c r="M5294" s="30"/>
      <c r="N5294" s="30">
        <v>202604</v>
      </c>
      <c r="O5294" s="30"/>
      <c r="P5294" s="30"/>
    </row>
    <row r="5295" s="35" customFormat="1" customHeight="1" spans="1:16">
      <c r="A5295" s="30"/>
      <c r="B5295" s="38">
        <v>46142</v>
      </c>
      <c r="C5295" s="69" t="s">
        <v>18</v>
      </c>
      <c r="D5295" s="30" t="s">
        <v>1125</v>
      </c>
      <c r="E5295" s="39" t="s">
        <v>1207</v>
      </c>
      <c r="F5295" s="56">
        <v>13390.79</v>
      </c>
      <c r="G5295" s="56"/>
      <c r="H5295" s="32">
        <v>1658105.41</v>
      </c>
      <c r="I5295" s="30" t="s">
        <v>66</v>
      </c>
      <c r="J5295" s="30"/>
      <c r="K5295" s="30"/>
      <c r="L5295" s="30">
        <v>202604</v>
      </c>
      <c r="M5295" s="30"/>
      <c r="N5295" s="30">
        <v>202604</v>
      </c>
      <c r="O5295" s="30"/>
      <c r="P5295" s="30"/>
    </row>
    <row r="5296" s="35" customFormat="1" customHeight="1" spans="1:16">
      <c r="A5296" s="30"/>
      <c r="B5296" s="38">
        <v>46142</v>
      </c>
      <c r="C5296" s="69" t="s">
        <v>18</v>
      </c>
      <c r="D5296" s="30" t="s">
        <v>1125</v>
      </c>
      <c r="E5296" s="39" t="s">
        <v>1207</v>
      </c>
      <c r="F5296" s="56">
        <v>5163.41</v>
      </c>
      <c r="G5296" s="56"/>
      <c r="H5296" s="32">
        <v>1663268.82</v>
      </c>
      <c r="I5296" s="30" t="s">
        <v>76</v>
      </c>
      <c r="J5296" s="30"/>
      <c r="K5296" s="30"/>
      <c r="L5296" s="30">
        <v>202604</v>
      </c>
      <c r="M5296" s="30"/>
      <c r="N5296" s="30">
        <v>202604</v>
      </c>
      <c r="O5296" s="30"/>
      <c r="P5296" s="30"/>
    </row>
    <row r="5297" s="35" customFormat="1" customHeight="1" spans="1:16">
      <c r="A5297" s="30"/>
      <c r="B5297" s="38">
        <v>46133</v>
      </c>
      <c r="C5297" s="69" t="s">
        <v>18</v>
      </c>
      <c r="D5297" s="30" t="s">
        <v>33</v>
      </c>
      <c r="E5297" s="30" t="s">
        <v>1040</v>
      </c>
      <c r="F5297" s="56"/>
      <c r="G5297" s="56">
        <v>446107.9</v>
      </c>
      <c r="H5297" s="32">
        <v>1217160.92</v>
      </c>
      <c r="I5297" s="30" t="s">
        <v>72</v>
      </c>
      <c r="J5297" s="30"/>
      <c r="K5297" s="30"/>
      <c r="L5297" s="30">
        <v>202604</v>
      </c>
      <c r="M5297" s="30"/>
      <c r="N5297" s="30">
        <v>202604</v>
      </c>
      <c r="O5297" s="30"/>
      <c r="P5297" s="30"/>
    </row>
    <row r="5298" s="35" customFormat="1" customHeight="1" spans="1:16">
      <c r="A5298" s="30"/>
      <c r="B5298" s="38">
        <v>46142</v>
      </c>
      <c r="C5298" s="69" t="s">
        <v>18</v>
      </c>
      <c r="D5298" s="30" t="s">
        <v>1125</v>
      </c>
      <c r="E5298" s="39" t="s">
        <v>1207</v>
      </c>
      <c r="F5298" s="56">
        <v>5824.69</v>
      </c>
      <c r="G5298" s="56"/>
      <c r="H5298" s="32">
        <v>1222985.61</v>
      </c>
      <c r="I5298" s="30" t="s">
        <v>74</v>
      </c>
      <c r="J5298" s="30"/>
      <c r="K5298" s="30"/>
      <c r="L5298" s="30">
        <v>202604</v>
      </c>
      <c r="M5298" s="30"/>
      <c r="N5298" s="30">
        <v>202604</v>
      </c>
      <c r="O5298" s="30"/>
      <c r="P5298" s="30"/>
    </row>
    <row r="5299" s="35" customFormat="1" customHeight="1" spans="1:16">
      <c r="A5299" s="30"/>
      <c r="B5299" s="38">
        <v>46142</v>
      </c>
      <c r="C5299" s="69" t="s">
        <v>18</v>
      </c>
      <c r="D5299" s="30" t="s">
        <v>1125</v>
      </c>
      <c r="E5299" s="39" t="s">
        <v>1207</v>
      </c>
      <c r="F5299" s="56">
        <v>27554.08</v>
      </c>
      <c r="G5299" s="56"/>
      <c r="H5299" s="32">
        <v>1250539.69</v>
      </c>
      <c r="I5299" s="30" t="s">
        <v>43</v>
      </c>
      <c r="J5299" s="30"/>
      <c r="K5299" s="30"/>
      <c r="L5299" s="30">
        <v>202604</v>
      </c>
      <c r="M5299" s="30"/>
      <c r="N5299" s="30">
        <v>202604</v>
      </c>
      <c r="O5299" s="30"/>
      <c r="P5299" s="30"/>
    </row>
    <row r="5300" s="35" customFormat="1" customHeight="1" spans="1:16">
      <c r="A5300" s="30"/>
      <c r="B5300" s="38">
        <v>46142</v>
      </c>
      <c r="C5300" s="69" t="s">
        <v>18</v>
      </c>
      <c r="D5300" s="30" t="s">
        <v>1125</v>
      </c>
      <c r="E5300" s="39" t="s">
        <v>1207</v>
      </c>
      <c r="F5300" s="56">
        <v>14333.04</v>
      </c>
      <c r="G5300" s="56"/>
      <c r="H5300" s="32">
        <v>1264872.73</v>
      </c>
      <c r="I5300" s="30" t="s">
        <v>52</v>
      </c>
      <c r="J5300" s="30"/>
      <c r="K5300" s="30"/>
      <c r="L5300" s="30">
        <v>202604</v>
      </c>
      <c r="M5300" s="30"/>
      <c r="N5300" s="30">
        <v>202604</v>
      </c>
      <c r="O5300" s="30"/>
      <c r="P5300" s="30"/>
    </row>
    <row r="5301" s="35" customFormat="1" customHeight="1" spans="1:16">
      <c r="A5301" s="30"/>
      <c r="B5301" s="38">
        <v>46142</v>
      </c>
      <c r="C5301" s="69" t="s">
        <v>18</v>
      </c>
      <c r="D5301" s="30" t="s">
        <v>1125</v>
      </c>
      <c r="E5301" s="39" t="s">
        <v>1207</v>
      </c>
      <c r="F5301" s="56">
        <v>11728.14</v>
      </c>
      <c r="G5301" s="56"/>
      <c r="H5301" s="32">
        <v>1276600.87</v>
      </c>
      <c r="I5301" s="30" t="s">
        <v>56</v>
      </c>
      <c r="J5301" s="30"/>
      <c r="K5301" s="30"/>
      <c r="L5301" s="30">
        <v>202604</v>
      </c>
      <c r="M5301" s="30"/>
      <c r="N5301" s="30">
        <v>202604</v>
      </c>
      <c r="O5301" s="30"/>
      <c r="P5301" s="30"/>
    </row>
    <row r="5302" s="35" customFormat="1" customHeight="1" spans="1:16">
      <c r="A5302" s="30"/>
      <c r="B5302" s="38">
        <v>46142</v>
      </c>
      <c r="C5302" s="69" t="s">
        <v>18</v>
      </c>
      <c r="D5302" s="30" t="s">
        <v>1125</v>
      </c>
      <c r="E5302" s="39" t="s">
        <v>1207</v>
      </c>
      <c r="F5302" s="56">
        <v>10501.67</v>
      </c>
      <c r="G5302" s="56"/>
      <c r="H5302" s="32">
        <v>1287102.54</v>
      </c>
      <c r="I5302" s="30" t="s">
        <v>58</v>
      </c>
      <c r="J5302" s="30"/>
      <c r="K5302" s="30"/>
      <c r="L5302" s="30">
        <v>202604</v>
      </c>
      <c r="M5302" s="30"/>
      <c r="N5302" s="30">
        <v>202604</v>
      </c>
      <c r="O5302" s="30"/>
      <c r="P5302" s="30"/>
    </row>
    <row r="5303" s="35" customFormat="1" customHeight="1" spans="1:16">
      <c r="A5303" s="30"/>
      <c r="B5303" s="38">
        <v>46142</v>
      </c>
      <c r="C5303" s="69" t="s">
        <v>18</v>
      </c>
      <c r="D5303" s="30" t="s">
        <v>1125</v>
      </c>
      <c r="E5303" s="39" t="s">
        <v>1207</v>
      </c>
      <c r="F5303" s="56">
        <v>5163.25</v>
      </c>
      <c r="G5303" s="56"/>
      <c r="H5303" s="32">
        <v>1292265.79</v>
      </c>
      <c r="I5303" s="30" t="s">
        <v>227</v>
      </c>
      <c r="J5303" s="30"/>
      <c r="K5303" s="30"/>
      <c r="L5303" s="30">
        <v>202604</v>
      </c>
      <c r="M5303" s="30"/>
      <c r="N5303" s="30">
        <v>202604</v>
      </c>
      <c r="O5303" s="30"/>
      <c r="P5303" s="30"/>
    </row>
    <row r="5304" s="35" customFormat="1" customHeight="1" spans="1:16">
      <c r="A5304" s="30"/>
      <c r="B5304" s="38">
        <v>46142</v>
      </c>
      <c r="C5304" s="69" t="s">
        <v>18</v>
      </c>
      <c r="D5304" s="30" t="s">
        <v>1125</v>
      </c>
      <c r="E5304" s="39" t="s">
        <v>1207</v>
      </c>
      <c r="F5304" s="56">
        <v>5243.6</v>
      </c>
      <c r="G5304" s="56"/>
      <c r="H5304" s="32">
        <v>1297509.39</v>
      </c>
      <c r="I5304" s="30" t="s">
        <v>205</v>
      </c>
      <c r="J5304" s="30"/>
      <c r="K5304" s="30"/>
      <c r="L5304" s="30">
        <v>202604</v>
      </c>
      <c r="M5304" s="30"/>
      <c r="N5304" s="30">
        <v>202604</v>
      </c>
      <c r="O5304" s="30"/>
      <c r="P5304" s="30"/>
    </row>
    <row r="5305" s="35" customFormat="1" customHeight="1" spans="1:16">
      <c r="A5305" s="30"/>
      <c r="B5305" s="38">
        <v>46142</v>
      </c>
      <c r="C5305" s="69" t="s">
        <v>18</v>
      </c>
      <c r="D5305" s="30" t="s">
        <v>1125</v>
      </c>
      <c r="E5305" s="39" t="s">
        <v>1207</v>
      </c>
      <c r="F5305" s="56">
        <v>3847.49</v>
      </c>
      <c r="G5305" s="56"/>
      <c r="H5305" s="32">
        <v>1301356.88</v>
      </c>
      <c r="I5305" s="30" t="s">
        <v>80</v>
      </c>
      <c r="J5305" s="30"/>
      <c r="K5305" s="30"/>
      <c r="L5305" s="30">
        <v>202604</v>
      </c>
      <c r="M5305" s="30"/>
      <c r="N5305" s="30">
        <v>202604</v>
      </c>
      <c r="O5305" s="30"/>
      <c r="P5305" s="30"/>
    </row>
    <row r="5306" s="35" customFormat="1" customHeight="1" spans="1:16">
      <c r="A5306" s="30"/>
      <c r="B5306" s="38">
        <v>46142</v>
      </c>
      <c r="C5306" s="69" t="s">
        <v>18</v>
      </c>
      <c r="D5306" s="30" t="s">
        <v>1125</v>
      </c>
      <c r="E5306" s="39" t="s">
        <v>1207</v>
      </c>
      <c r="F5306" s="56">
        <v>5920.99</v>
      </c>
      <c r="G5306" s="56"/>
      <c r="H5306" s="32">
        <v>1307277.87</v>
      </c>
      <c r="I5306" s="30" t="s">
        <v>78</v>
      </c>
      <c r="J5306" s="30"/>
      <c r="K5306" s="30"/>
      <c r="L5306" s="30">
        <v>202604</v>
      </c>
      <c r="M5306" s="30"/>
      <c r="N5306" s="30">
        <v>202604</v>
      </c>
      <c r="O5306" s="30"/>
      <c r="P5306" s="30"/>
    </row>
    <row r="5307" s="35" customFormat="1" customHeight="1" spans="1:16">
      <c r="A5307" s="30"/>
      <c r="B5307" s="38">
        <v>46142</v>
      </c>
      <c r="C5307" s="69" t="s">
        <v>18</v>
      </c>
      <c r="D5307" s="30" t="s">
        <v>1125</v>
      </c>
      <c r="E5307" s="39" t="s">
        <v>1207</v>
      </c>
      <c r="F5307" s="56">
        <v>1240.44</v>
      </c>
      <c r="G5307" s="56"/>
      <c r="H5307" s="32">
        <v>1308518.31</v>
      </c>
      <c r="I5307" s="30" t="s">
        <v>91</v>
      </c>
      <c r="J5307" s="30"/>
      <c r="K5307" s="30"/>
      <c r="L5307" s="30">
        <v>202604</v>
      </c>
      <c r="M5307" s="30"/>
      <c r="N5307" s="30">
        <v>202604</v>
      </c>
      <c r="O5307" s="30"/>
      <c r="P5307" s="30"/>
    </row>
    <row r="5308" s="35" customFormat="1" customHeight="1" spans="1:16">
      <c r="A5308" s="30"/>
      <c r="B5308" s="38">
        <v>46142</v>
      </c>
      <c r="C5308" s="69" t="s">
        <v>18</v>
      </c>
      <c r="D5308" s="30" t="s">
        <v>1125</v>
      </c>
      <c r="E5308" s="39" t="s">
        <v>1207</v>
      </c>
      <c r="F5308" s="56">
        <v>14457.63</v>
      </c>
      <c r="G5308" s="56"/>
      <c r="H5308" s="32">
        <v>1322975.94</v>
      </c>
      <c r="I5308" s="30" t="s">
        <v>54</v>
      </c>
      <c r="J5308" s="30"/>
      <c r="K5308" s="30"/>
      <c r="L5308" s="30">
        <v>202604</v>
      </c>
      <c r="M5308" s="30"/>
      <c r="N5308" s="30">
        <v>202604</v>
      </c>
      <c r="O5308" s="30"/>
      <c r="P5308" s="30"/>
    </row>
    <row r="5309" s="35" customFormat="1" customHeight="1" spans="1:16">
      <c r="A5309" s="30"/>
      <c r="B5309" s="38">
        <v>46142</v>
      </c>
      <c r="C5309" s="69" t="s">
        <v>18</v>
      </c>
      <c r="D5309" s="30" t="s">
        <v>1125</v>
      </c>
      <c r="E5309" s="39" t="s">
        <v>1207</v>
      </c>
      <c r="F5309" s="56">
        <v>4990.22</v>
      </c>
      <c r="G5309" s="56"/>
      <c r="H5309" s="32">
        <v>1327966.16</v>
      </c>
      <c r="I5309" s="30" t="s">
        <v>101</v>
      </c>
      <c r="J5309" s="30"/>
      <c r="K5309" s="30"/>
      <c r="L5309" s="30">
        <v>202604</v>
      </c>
      <c r="M5309" s="30"/>
      <c r="N5309" s="30">
        <v>202604</v>
      </c>
      <c r="O5309" s="30"/>
      <c r="P5309" s="30"/>
    </row>
    <row r="5310" s="35" customFormat="1" customHeight="1" spans="1:16">
      <c r="A5310" s="30"/>
      <c r="B5310" s="38">
        <v>46142</v>
      </c>
      <c r="C5310" s="69" t="s">
        <v>18</v>
      </c>
      <c r="D5310" s="30" t="s">
        <v>1125</v>
      </c>
      <c r="E5310" s="39" t="s">
        <v>1207</v>
      </c>
      <c r="F5310" s="56">
        <v>4921.34</v>
      </c>
      <c r="G5310" s="56"/>
      <c r="H5310" s="32">
        <v>1332887.5</v>
      </c>
      <c r="I5310" s="30" t="s">
        <v>97</v>
      </c>
      <c r="J5310" s="30"/>
      <c r="K5310" s="30"/>
      <c r="L5310" s="30">
        <v>202604</v>
      </c>
      <c r="M5310" s="30"/>
      <c r="N5310" s="30">
        <v>202604</v>
      </c>
      <c r="O5310" s="30"/>
      <c r="P5310" s="30"/>
    </row>
    <row r="5311" s="35" customFormat="1" customHeight="1" spans="1:16">
      <c r="A5311" s="30"/>
      <c r="B5311" s="38">
        <v>46142</v>
      </c>
      <c r="C5311" s="69" t="s">
        <v>18</v>
      </c>
      <c r="D5311" s="30" t="s">
        <v>1125</v>
      </c>
      <c r="E5311" s="39" t="s">
        <v>1207</v>
      </c>
      <c r="F5311" s="56">
        <v>5599.84</v>
      </c>
      <c r="G5311" s="56"/>
      <c r="H5311" s="32">
        <v>1338487.34</v>
      </c>
      <c r="I5311" s="30" t="s">
        <v>107</v>
      </c>
      <c r="J5311" s="30"/>
      <c r="K5311" s="30"/>
      <c r="L5311" s="30">
        <v>202604</v>
      </c>
      <c r="M5311" s="30"/>
      <c r="N5311" s="30">
        <v>202604</v>
      </c>
      <c r="O5311" s="30"/>
      <c r="P5311" s="30"/>
    </row>
    <row r="5312" s="35" customFormat="1" customHeight="1" spans="1:16">
      <c r="A5312" s="30"/>
      <c r="B5312" s="38">
        <v>46142</v>
      </c>
      <c r="C5312" s="69" t="s">
        <v>18</v>
      </c>
      <c r="D5312" s="30" t="s">
        <v>1125</v>
      </c>
      <c r="E5312" s="39" t="s">
        <v>1207</v>
      </c>
      <c r="F5312" s="56">
        <v>3004.06</v>
      </c>
      <c r="G5312" s="56"/>
      <c r="H5312" s="32">
        <v>1341491.4</v>
      </c>
      <c r="I5312" s="30" t="s">
        <v>101</v>
      </c>
      <c r="J5312" s="30"/>
      <c r="K5312" s="30"/>
      <c r="L5312" s="30">
        <v>202604</v>
      </c>
      <c r="M5312" s="30"/>
      <c r="N5312" s="30">
        <v>202604</v>
      </c>
      <c r="O5312" s="30"/>
      <c r="P5312" s="30"/>
    </row>
    <row r="5313" s="35" customFormat="1" customHeight="1" spans="1:16">
      <c r="A5313" s="30"/>
      <c r="B5313" s="38">
        <v>46142</v>
      </c>
      <c r="C5313" s="69" t="s">
        <v>18</v>
      </c>
      <c r="D5313" s="30" t="s">
        <v>1125</v>
      </c>
      <c r="E5313" s="39" t="s">
        <v>1207</v>
      </c>
      <c r="F5313" s="56">
        <v>1344.68</v>
      </c>
      <c r="G5313" s="56"/>
      <c r="H5313" s="32">
        <v>1342836.08</v>
      </c>
      <c r="I5313" s="30" t="s">
        <v>196</v>
      </c>
      <c r="J5313" s="30"/>
      <c r="K5313" s="30"/>
      <c r="L5313" s="30">
        <v>202604</v>
      </c>
      <c r="M5313" s="30"/>
      <c r="N5313" s="30">
        <v>202604</v>
      </c>
      <c r="O5313" s="30"/>
      <c r="P5313" s="30"/>
    </row>
    <row r="5314" s="35" customFormat="1" customHeight="1" spans="1:16">
      <c r="A5314" s="30"/>
      <c r="B5314" s="38">
        <v>46142</v>
      </c>
      <c r="C5314" s="69" t="s">
        <v>18</v>
      </c>
      <c r="D5314" s="30" t="s">
        <v>1125</v>
      </c>
      <c r="E5314" s="39" t="s">
        <v>1207</v>
      </c>
      <c r="F5314" s="56">
        <v>2997.43</v>
      </c>
      <c r="G5314" s="56"/>
      <c r="H5314" s="32">
        <v>1345833.51</v>
      </c>
      <c r="I5314" s="30" t="s">
        <v>235</v>
      </c>
      <c r="J5314" s="30"/>
      <c r="K5314" s="30"/>
      <c r="L5314" s="30">
        <v>202604</v>
      </c>
      <c r="M5314" s="30"/>
      <c r="N5314" s="30">
        <v>202604</v>
      </c>
      <c r="O5314" s="30"/>
      <c r="P5314" s="30"/>
    </row>
    <row r="5315" s="35" customFormat="1" customHeight="1" spans="1:16">
      <c r="A5315" s="30"/>
      <c r="B5315" s="38">
        <v>46142</v>
      </c>
      <c r="C5315" s="69" t="s">
        <v>18</v>
      </c>
      <c r="D5315" s="30" t="s">
        <v>1125</v>
      </c>
      <c r="E5315" s="39" t="s">
        <v>1207</v>
      </c>
      <c r="F5315" s="56">
        <v>877.02</v>
      </c>
      <c r="G5315" s="56"/>
      <c r="H5315" s="32">
        <v>1346710.53</v>
      </c>
      <c r="I5315" s="30" t="s">
        <v>213</v>
      </c>
      <c r="J5315" s="30"/>
      <c r="K5315" s="30"/>
      <c r="L5315" s="30">
        <v>202604</v>
      </c>
      <c r="M5315" s="30"/>
      <c r="N5315" s="30">
        <v>202604</v>
      </c>
      <c r="O5315" s="30"/>
      <c r="P5315" s="30"/>
    </row>
    <row r="5316" s="35" customFormat="1" customHeight="1" spans="1:16">
      <c r="A5316" s="30"/>
      <c r="B5316" s="38">
        <v>46142</v>
      </c>
      <c r="C5316" s="69" t="s">
        <v>18</v>
      </c>
      <c r="D5316" s="30" t="s">
        <v>1125</v>
      </c>
      <c r="E5316" s="39" t="s">
        <v>1207</v>
      </c>
      <c r="F5316" s="56">
        <v>2859.07</v>
      </c>
      <c r="G5316" s="56"/>
      <c r="H5316" s="32">
        <v>1349569.6</v>
      </c>
      <c r="I5316" s="30" t="s">
        <v>216</v>
      </c>
      <c r="J5316" s="30"/>
      <c r="K5316" s="30"/>
      <c r="L5316" s="30">
        <v>202604</v>
      </c>
      <c r="M5316" s="30"/>
      <c r="N5316" s="30">
        <v>202604</v>
      </c>
      <c r="O5316" s="30"/>
      <c r="P5316" s="30"/>
    </row>
    <row r="5317" s="35" customFormat="1" customHeight="1" spans="1:16">
      <c r="A5317" s="30"/>
      <c r="B5317" s="38">
        <v>46142</v>
      </c>
      <c r="C5317" s="69" t="s">
        <v>18</v>
      </c>
      <c r="D5317" s="30" t="s">
        <v>1125</v>
      </c>
      <c r="E5317" s="39" t="s">
        <v>1207</v>
      </c>
      <c r="F5317" s="56">
        <v>2158.48</v>
      </c>
      <c r="G5317" s="56"/>
      <c r="H5317" s="32">
        <v>1351728.08</v>
      </c>
      <c r="I5317" s="30" t="s">
        <v>221</v>
      </c>
      <c r="J5317" s="30"/>
      <c r="K5317" s="30"/>
      <c r="L5317" s="30">
        <v>202604</v>
      </c>
      <c r="M5317" s="30"/>
      <c r="N5317" s="30">
        <v>202604</v>
      </c>
      <c r="O5317" s="30"/>
      <c r="P5317" s="30"/>
    </row>
    <row r="5318" s="35" customFormat="1" customHeight="1" spans="1:16">
      <c r="A5318" s="30"/>
      <c r="B5318" s="38">
        <v>46142</v>
      </c>
      <c r="C5318" s="69" t="s">
        <v>18</v>
      </c>
      <c r="D5318" s="30" t="s">
        <v>1125</v>
      </c>
      <c r="E5318" s="39" t="s">
        <v>1207</v>
      </c>
      <c r="F5318" s="56">
        <v>4263.76</v>
      </c>
      <c r="G5318" s="56"/>
      <c r="H5318" s="32">
        <v>1355991.84</v>
      </c>
      <c r="I5318" s="30" t="s">
        <v>35</v>
      </c>
      <c r="J5318" s="30"/>
      <c r="K5318" s="30"/>
      <c r="L5318" s="30">
        <v>202604</v>
      </c>
      <c r="M5318" s="30"/>
      <c r="N5318" s="30">
        <v>202604</v>
      </c>
      <c r="O5318" s="30"/>
      <c r="P5318" s="30"/>
    </row>
    <row r="5319" s="35" customFormat="1" customHeight="1" spans="1:16">
      <c r="A5319" s="30"/>
      <c r="B5319" s="38">
        <v>46142</v>
      </c>
      <c r="C5319" s="69" t="s">
        <v>18</v>
      </c>
      <c r="D5319" s="30" t="s">
        <v>1125</v>
      </c>
      <c r="E5319" s="39" t="s">
        <v>1207</v>
      </c>
      <c r="F5319" s="56">
        <v>7215.79</v>
      </c>
      <c r="G5319" s="56"/>
      <c r="H5319" s="32">
        <v>1363207.63</v>
      </c>
      <c r="I5319" s="30" t="s">
        <v>60</v>
      </c>
      <c r="J5319" s="30"/>
      <c r="K5319" s="30"/>
      <c r="L5319" s="30">
        <v>202604</v>
      </c>
      <c r="M5319" s="30"/>
      <c r="N5319" s="30">
        <v>202604</v>
      </c>
      <c r="O5319" s="30"/>
      <c r="P5319" s="30"/>
    </row>
    <row r="5320" s="35" customFormat="1" customHeight="1" spans="1:16">
      <c r="A5320" s="30"/>
      <c r="B5320" s="38">
        <v>46142</v>
      </c>
      <c r="C5320" s="69" t="s">
        <v>18</v>
      </c>
      <c r="D5320" s="30" t="s">
        <v>1125</v>
      </c>
      <c r="E5320" s="39" t="s">
        <v>1207</v>
      </c>
      <c r="F5320" s="56">
        <v>6562.55</v>
      </c>
      <c r="G5320" s="56"/>
      <c r="H5320" s="32">
        <v>1369770.18</v>
      </c>
      <c r="I5320" s="30" t="s">
        <v>39</v>
      </c>
      <c r="J5320" s="30"/>
      <c r="K5320" s="30"/>
      <c r="L5320" s="30">
        <v>202604</v>
      </c>
      <c r="M5320" s="30"/>
      <c r="N5320" s="30">
        <v>202604</v>
      </c>
      <c r="O5320" s="30"/>
      <c r="P5320" s="30"/>
    </row>
    <row r="5321" s="35" customFormat="1" customHeight="1" spans="1:16">
      <c r="A5321" s="30"/>
      <c r="B5321" s="38">
        <v>46142</v>
      </c>
      <c r="C5321" s="69" t="s">
        <v>18</v>
      </c>
      <c r="D5321" s="30" t="s">
        <v>1125</v>
      </c>
      <c r="E5321" s="39" t="s">
        <v>1207</v>
      </c>
      <c r="F5321" s="56">
        <v>2127.25</v>
      </c>
      <c r="G5321" s="56"/>
      <c r="H5321" s="32">
        <v>1371897.43</v>
      </c>
      <c r="I5321" s="30" t="s">
        <v>191</v>
      </c>
      <c r="J5321" s="30"/>
      <c r="K5321" s="30"/>
      <c r="L5321" s="30">
        <v>202604</v>
      </c>
      <c r="M5321" s="30"/>
      <c r="N5321" s="30">
        <v>202604</v>
      </c>
      <c r="O5321" s="30"/>
      <c r="P5321" s="30"/>
    </row>
    <row r="5322" s="35" customFormat="1" customHeight="1" spans="1:16">
      <c r="A5322" s="30"/>
      <c r="B5322" s="38">
        <v>46142</v>
      </c>
      <c r="C5322" s="69" t="s">
        <v>18</v>
      </c>
      <c r="D5322" s="30" t="s">
        <v>1125</v>
      </c>
      <c r="E5322" s="39" t="s">
        <v>1207</v>
      </c>
      <c r="F5322" s="56">
        <v>4766.62</v>
      </c>
      <c r="G5322" s="56"/>
      <c r="H5322" s="32">
        <v>1376664.05</v>
      </c>
      <c r="I5322" s="30" t="s">
        <v>87</v>
      </c>
      <c r="J5322" s="30"/>
      <c r="K5322" s="30"/>
      <c r="L5322" s="30">
        <v>202604</v>
      </c>
      <c r="M5322" s="30"/>
      <c r="N5322" s="30">
        <v>202604</v>
      </c>
      <c r="O5322" s="30"/>
      <c r="P5322" s="30"/>
    </row>
    <row r="5323" s="35" customFormat="1" customHeight="1" spans="1:16">
      <c r="A5323" s="30"/>
      <c r="B5323" s="38">
        <v>46142</v>
      </c>
      <c r="C5323" s="69" t="s">
        <v>18</v>
      </c>
      <c r="D5323" s="30" t="s">
        <v>1125</v>
      </c>
      <c r="E5323" s="39" t="s">
        <v>1207</v>
      </c>
      <c r="F5323" s="56">
        <v>7936.18</v>
      </c>
      <c r="G5323" s="56"/>
      <c r="H5323" s="32">
        <v>1384600.23</v>
      </c>
      <c r="I5323" s="30" t="s">
        <v>41</v>
      </c>
      <c r="J5323" s="30"/>
      <c r="K5323" s="30"/>
      <c r="L5323" s="30">
        <v>202604</v>
      </c>
      <c r="M5323" s="30"/>
      <c r="N5323" s="30">
        <v>202604</v>
      </c>
      <c r="O5323" s="30"/>
      <c r="P5323" s="30"/>
    </row>
    <row r="5324" s="35" customFormat="1" customHeight="1" spans="1:16">
      <c r="A5324" s="30"/>
      <c r="B5324" s="38">
        <v>46142</v>
      </c>
      <c r="C5324" s="69" t="s">
        <v>18</v>
      </c>
      <c r="D5324" s="30" t="s">
        <v>1125</v>
      </c>
      <c r="E5324" s="39" t="s">
        <v>1207</v>
      </c>
      <c r="F5324" s="56">
        <v>383222.93</v>
      </c>
      <c r="G5324" s="56"/>
      <c r="H5324" s="32">
        <v>1767823.16</v>
      </c>
      <c r="I5324" s="30" t="s">
        <v>267</v>
      </c>
      <c r="J5324" s="30"/>
      <c r="K5324" s="30"/>
      <c r="L5324" s="30">
        <v>202604</v>
      </c>
      <c r="M5324" s="30"/>
      <c r="N5324" s="30">
        <v>202604</v>
      </c>
      <c r="O5324" s="30"/>
      <c r="P5324" s="30"/>
    </row>
    <row r="5325" s="35" customFormat="1" customHeight="1" spans="1:16">
      <c r="A5325" s="30"/>
      <c r="B5325" s="38">
        <v>46172</v>
      </c>
      <c r="C5325" s="69" t="s">
        <v>18</v>
      </c>
      <c r="D5325" s="30" t="s">
        <v>1125</v>
      </c>
      <c r="E5325" s="39" t="s">
        <v>1125</v>
      </c>
      <c r="F5325" s="56">
        <v>4814.23</v>
      </c>
      <c r="G5325" s="56"/>
      <c r="H5325" s="32">
        <v>1772637.39</v>
      </c>
      <c r="I5325" s="30" t="s">
        <v>117</v>
      </c>
      <c r="J5325" s="30"/>
      <c r="K5325" s="30"/>
      <c r="L5325" s="30">
        <v>202605</v>
      </c>
      <c r="M5325" s="30"/>
      <c r="N5325" s="30">
        <v>202605</v>
      </c>
      <c r="O5325" s="30"/>
      <c r="P5325" s="30"/>
    </row>
    <row r="5326" s="35" customFormat="1" customHeight="1" spans="1:16">
      <c r="A5326" s="30"/>
      <c r="B5326" s="38">
        <v>46172</v>
      </c>
      <c r="C5326" s="69" t="s">
        <v>18</v>
      </c>
      <c r="D5326" s="30" t="s">
        <v>1125</v>
      </c>
      <c r="E5326" s="39" t="s">
        <v>1125</v>
      </c>
      <c r="F5326" s="56">
        <v>9664.36</v>
      </c>
      <c r="G5326" s="56"/>
      <c r="H5326" s="32">
        <v>1782301.75</v>
      </c>
      <c r="I5326" s="30" t="s">
        <v>99</v>
      </c>
      <c r="J5326" s="30"/>
      <c r="K5326" s="30"/>
      <c r="L5326" s="30">
        <v>202605</v>
      </c>
      <c r="M5326" s="30"/>
      <c r="N5326" s="30">
        <v>202605</v>
      </c>
      <c r="O5326" s="30"/>
      <c r="P5326" s="30"/>
    </row>
    <row r="5327" s="35" customFormat="1" customHeight="1" spans="1:16">
      <c r="A5327" s="30"/>
      <c r="B5327" s="38">
        <v>46172</v>
      </c>
      <c r="C5327" s="69" t="s">
        <v>18</v>
      </c>
      <c r="D5327" s="30" t="s">
        <v>1125</v>
      </c>
      <c r="E5327" s="39" t="s">
        <v>1125</v>
      </c>
      <c r="F5327" s="56">
        <v>6639.5</v>
      </c>
      <c r="G5327" s="56"/>
      <c r="H5327" s="32">
        <v>1788941.25</v>
      </c>
      <c r="I5327" s="30" t="s">
        <v>64</v>
      </c>
      <c r="J5327" s="30"/>
      <c r="K5327" s="30"/>
      <c r="L5327" s="30">
        <v>202605</v>
      </c>
      <c r="M5327" s="30"/>
      <c r="N5327" s="30">
        <v>202605</v>
      </c>
      <c r="O5327" s="30"/>
      <c r="P5327" s="30"/>
    </row>
    <row r="5328" s="35" customFormat="1" customHeight="1" spans="1:16">
      <c r="A5328" s="30"/>
      <c r="B5328" s="38">
        <v>46172</v>
      </c>
      <c r="C5328" s="69" t="s">
        <v>18</v>
      </c>
      <c r="D5328" s="30" t="s">
        <v>1125</v>
      </c>
      <c r="E5328" s="39" t="s">
        <v>1125</v>
      </c>
      <c r="F5328" s="56">
        <v>8689.88</v>
      </c>
      <c r="G5328" s="56"/>
      <c r="H5328" s="32">
        <v>1797631.13</v>
      </c>
      <c r="I5328" s="30" t="s">
        <v>84</v>
      </c>
      <c r="J5328" s="30"/>
      <c r="K5328" s="30"/>
      <c r="L5328" s="30">
        <v>202605</v>
      </c>
      <c r="M5328" s="30"/>
      <c r="N5328" s="30">
        <v>202605</v>
      </c>
      <c r="O5328" s="30"/>
      <c r="P5328" s="30"/>
    </row>
    <row r="5329" s="35" customFormat="1" customHeight="1" spans="1:16">
      <c r="A5329" s="30"/>
      <c r="B5329" s="38">
        <v>46172</v>
      </c>
      <c r="C5329" s="69" t="s">
        <v>18</v>
      </c>
      <c r="D5329" s="30" t="s">
        <v>1125</v>
      </c>
      <c r="E5329" s="39" t="s">
        <v>1125</v>
      </c>
      <c r="F5329" s="56">
        <v>14039.53</v>
      </c>
      <c r="G5329" s="56"/>
      <c r="H5329" s="32">
        <v>1811670.66</v>
      </c>
      <c r="I5329" s="30" t="s">
        <v>66</v>
      </c>
      <c r="J5329" s="30"/>
      <c r="K5329" s="30"/>
      <c r="L5329" s="30">
        <v>202605</v>
      </c>
      <c r="M5329" s="30"/>
      <c r="N5329" s="30">
        <v>202605</v>
      </c>
      <c r="O5329" s="30"/>
      <c r="P5329" s="30"/>
    </row>
    <row r="5330" s="35" customFormat="1" customHeight="1" spans="1:16">
      <c r="A5330" s="30"/>
      <c r="B5330" s="38">
        <v>46172</v>
      </c>
      <c r="C5330" s="69" t="s">
        <v>18</v>
      </c>
      <c r="D5330" s="30" t="s">
        <v>1125</v>
      </c>
      <c r="E5330" s="39" t="s">
        <v>1125</v>
      </c>
      <c r="F5330" s="56">
        <v>4157.7</v>
      </c>
      <c r="G5330" s="56"/>
      <c r="H5330" s="32">
        <v>1815828.36</v>
      </c>
      <c r="I5330" s="30" t="s">
        <v>76</v>
      </c>
      <c r="J5330" s="30"/>
      <c r="K5330" s="30"/>
      <c r="L5330" s="30">
        <v>202605</v>
      </c>
      <c r="M5330" s="30"/>
      <c r="N5330" s="30">
        <v>202605</v>
      </c>
      <c r="O5330" s="30"/>
      <c r="P5330" s="30"/>
    </row>
    <row r="5331" s="35" customFormat="1" customHeight="1" spans="1:16">
      <c r="A5331" s="30"/>
      <c r="B5331" s="38">
        <v>46172</v>
      </c>
      <c r="C5331" s="69" t="s">
        <v>18</v>
      </c>
      <c r="D5331" s="30" t="s">
        <v>1125</v>
      </c>
      <c r="E5331" s="39" t="s">
        <v>1125</v>
      </c>
      <c r="F5331" s="56">
        <v>6118.23</v>
      </c>
      <c r="G5331" s="56"/>
      <c r="H5331" s="32">
        <v>1821946.59</v>
      </c>
      <c r="I5331" s="30" t="s">
        <v>74</v>
      </c>
      <c r="J5331" s="30"/>
      <c r="K5331" s="30"/>
      <c r="L5331" s="30">
        <v>202605</v>
      </c>
      <c r="M5331" s="30"/>
      <c r="N5331" s="30">
        <v>202605</v>
      </c>
      <c r="O5331" s="30"/>
      <c r="P5331" s="30"/>
    </row>
    <row r="5332" s="35" customFormat="1" customHeight="1" spans="1:16">
      <c r="A5332" s="30"/>
      <c r="B5332" s="38">
        <v>46172</v>
      </c>
      <c r="C5332" s="69" t="s">
        <v>18</v>
      </c>
      <c r="D5332" s="30" t="s">
        <v>1125</v>
      </c>
      <c r="E5332" s="39" t="s">
        <v>1125</v>
      </c>
      <c r="F5332" s="56">
        <v>24221.62</v>
      </c>
      <c r="G5332" s="56"/>
      <c r="H5332" s="32">
        <v>1846168.21</v>
      </c>
      <c r="I5332" s="30" t="s">
        <v>43</v>
      </c>
      <c r="J5332" s="30"/>
      <c r="K5332" s="30"/>
      <c r="L5332" s="30">
        <v>202605</v>
      </c>
      <c r="M5332" s="30"/>
      <c r="N5332" s="30">
        <v>202605</v>
      </c>
      <c r="O5332" s="30"/>
      <c r="P5332" s="30"/>
    </row>
    <row r="5333" s="35" customFormat="1" customHeight="1" spans="1:16">
      <c r="A5333" s="30"/>
      <c r="B5333" s="38">
        <v>46172</v>
      </c>
      <c r="C5333" s="69" t="s">
        <v>18</v>
      </c>
      <c r="D5333" s="30" t="s">
        <v>1125</v>
      </c>
      <c r="E5333" s="39" t="s">
        <v>1125</v>
      </c>
      <c r="F5333" s="56">
        <v>15990.29</v>
      </c>
      <c r="G5333" s="56"/>
      <c r="H5333" s="32">
        <v>1862158.5</v>
      </c>
      <c r="I5333" s="30" t="s">
        <v>52</v>
      </c>
      <c r="J5333" s="30"/>
      <c r="K5333" s="30"/>
      <c r="L5333" s="30">
        <v>202605</v>
      </c>
      <c r="M5333" s="30"/>
      <c r="N5333" s="30">
        <v>202605</v>
      </c>
      <c r="O5333" s="30"/>
      <c r="P5333" s="30"/>
    </row>
    <row r="5334" s="35" customFormat="1" customHeight="1" spans="1:16">
      <c r="A5334" s="30"/>
      <c r="B5334" s="38">
        <v>46172</v>
      </c>
      <c r="C5334" s="69" t="s">
        <v>18</v>
      </c>
      <c r="D5334" s="30" t="s">
        <v>1125</v>
      </c>
      <c r="E5334" s="39" t="s">
        <v>1125</v>
      </c>
      <c r="F5334" s="56">
        <v>12237.39</v>
      </c>
      <c r="G5334" s="56"/>
      <c r="H5334" s="32">
        <v>1874395.89</v>
      </c>
      <c r="I5334" s="30" t="s">
        <v>56</v>
      </c>
      <c r="J5334" s="30"/>
      <c r="K5334" s="30"/>
      <c r="L5334" s="30">
        <v>202605</v>
      </c>
      <c r="M5334" s="30"/>
      <c r="N5334" s="30">
        <v>202605</v>
      </c>
      <c r="O5334" s="30"/>
      <c r="P5334" s="30"/>
    </row>
    <row r="5335" s="35" customFormat="1" customHeight="1" spans="1:16">
      <c r="A5335" s="30"/>
      <c r="B5335" s="38">
        <v>46172</v>
      </c>
      <c r="C5335" s="69" t="s">
        <v>18</v>
      </c>
      <c r="D5335" s="30" t="s">
        <v>1125</v>
      </c>
      <c r="E5335" s="39" t="s">
        <v>1125</v>
      </c>
      <c r="F5335" s="56">
        <v>7902.64</v>
      </c>
      <c r="G5335" s="56"/>
      <c r="H5335" s="32">
        <v>1882298.53</v>
      </c>
      <c r="I5335" s="30" t="s">
        <v>58</v>
      </c>
      <c r="J5335" s="30"/>
      <c r="K5335" s="30"/>
      <c r="L5335" s="30">
        <v>202605</v>
      </c>
      <c r="M5335" s="30"/>
      <c r="N5335" s="30">
        <v>202605</v>
      </c>
      <c r="O5335" s="30"/>
      <c r="P5335" s="30"/>
    </row>
    <row r="5336" s="35" customFormat="1" customHeight="1" spans="1:16">
      <c r="A5336" s="30"/>
      <c r="B5336" s="38">
        <v>46172</v>
      </c>
      <c r="C5336" s="69" t="s">
        <v>18</v>
      </c>
      <c r="D5336" s="30" t="s">
        <v>1125</v>
      </c>
      <c r="E5336" s="39" t="s">
        <v>1125</v>
      </c>
      <c r="F5336" s="56">
        <v>7252.25</v>
      </c>
      <c r="G5336" s="56"/>
      <c r="H5336" s="32">
        <v>1889550.78</v>
      </c>
      <c r="I5336" s="30" t="s">
        <v>227</v>
      </c>
      <c r="J5336" s="30"/>
      <c r="K5336" s="30"/>
      <c r="L5336" s="30">
        <v>202605</v>
      </c>
      <c r="M5336" s="30"/>
      <c r="N5336" s="30">
        <v>202605</v>
      </c>
      <c r="O5336" s="30"/>
      <c r="P5336" s="30"/>
    </row>
    <row r="5337" s="35" customFormat="1" customHeight="1" spans="1:16">
      <c r="A5337" s="30"/>
      <c r="B5337" s="38">
        <v>46172</v>
      </c>
      <c r="C5337" s="69" t="s">
        <v>18</v>
      </c>
      <c r="D5337" s="30" t="s">
        <v>1125</v>
      </c>
      <c r="E5337" s="39" t="s">
        <v>1125</v>
      </c>
      <c r="F5337" s="56">
        <v>4459.77</v>
      </c>
      <c r="G5337" s="56"/>
      <c r="H5337" s="32">
        <v>1894010.55</v>
      </c>
      <c r="I5337" s="30" t="s">
        <v>205</v>
      </c>
      <c r="J5337" s="30"/>
      <c r="K5337" s="30"/>
      <c r="L5337" s="30">
        <v>202605</v>
      </c>
      <c r="M5337" s="30"/>
      <c r="N5337" s="30">
        <v>202605</v>
      </c>
      <c r="O5337" s="30"/>
      <c r="P5337" s="30"/>
    </row>
    <row r="5338" s="35" customFormat="1" customHeight="1" spans="1:16">
      <c r="A5338" s="30"/>
      <c r="B5338" s="38">
        <v>46172</v>
      </c>
      <c r="C5338" s="69" t="s">
        <v>18</v>
      </c>
      <c r="D5338" s="30" t="s">
        <v>1125</v>
      </c>
      <c r="E5338" s="39" t="s">
        <v>1125</v>
      </c>
      <c r="F5338" s="56">
        <v>3701.21</v>
      </c>
      <c r="G5338" s="56"/>
      <c r="H5338" s="32">
        <v>1897711.76</v>
      </c>
      <c r="I5338" s="30" t="s">
        <v>80</v>
      </c>
      <c r="J5338" s="30"/>
      <c r="K5338" s="30"/>
      <c r="L5338" s="30">
        <v>202605</v>
      </c>
      <c r="M5338" s="30"/>
      <c r="N5338" s="30">
        <v>202605</v>
      </c>
      <c r="O5338" s="30"/>
      <c r="P5338" s="30"/>
    </row>
    <row r="5339" s="35" customFormat="1" customHeight="1" spans="1:16">
      <c r="A5339" s="30"/>
      <c r="B5339" s="38">
        <v>46172</v>
      </c>
      <c r="C5339" s="69" t="s">
        <v>18</v>
      </c>
      <c r="D5339" s="30" t="s">
        <v>1125</v>
      </c>
      <c r="E5339" s="39" t="s">
        <v>1125</v>
      </c>
      <c r="F5339" s="56">
        <v>5885.35</v>
      </c>
      <c r="G5339" s="56"/>
      <c r="H5339" s="32">
        <v>1903597.11</v>
      </c>
      <c r="I5339" s="30" t="s">
        <v>78</v>
      </c>
      <c r="J5339" s="30"/>
      <c r="K5339" s="30"/>
      <c r="L5339" s="30">
        <v>202605</v>
      </c>
      <c r="M5339" s="30"/>
      <c r="N5339" s="30">
        <v>202605</v>
      </c>
      <c r="O5339" s="30"/>
      <c r="P5339" s="30"/>
    </row>
    <row r="5340" s="35" customFormat="1" customHeight="1" spans="1:16">
      <c r="A5340" s="30"/>
      <c r="B5340" s="38">
        <v>46172</v>
      </c>
      <c r="C5340" s="69" t="s">
        <v>18</v>
      </c>
      <c r="D5340" s="30" t="s">
        <v>1125</v>
      </c>
      <c r="E5340" s="39" t="s">
        <v>1125</v>
      </c>
      <c r="F5340" s="56">
        <v>1686.03</v>
      </c>
      <c r="G5340" s="56"/>
      <c r="H5340" s="32">
        <v>1905283.14</v>
      </c>
      <c r="I5340" s="30" t="s">
        <v>91</v>
      </c>
      <c r="J5340" s="30"/>
      <c r="K5340" s="30"/>
      <c r="L5340" s="30">
        <v>202605</v>
      </c>
      <c r="M5340" s="30"/>
      <c r="N5340" s="30">
        <v>202605</v>
      </c>
      <c r="O5340" s="30"/>
      <c r="P5340" s="30"/>
    </row>
    <row r="5341" s="35" customFormat="1" customHeight="1" spans="1:16">
      <c r="A5341" s="30"/>
      <c r="B5341" s="38">
        <v>46172</v>
      </c>
      <c r="C5341" s="69" t="s">
        <v>18</v>
      </c>
      <c r="D5341" s="30" t="s">
        <v>1125</v>
      </c>
      <c r="E5341" s="39" t="s">
        <v>1125</v>
      </c>
      <c r="F5341" s="56">
        <v>12803.54</v>
      </c>
      <c r="G5341" s="56"/>
      <c r="H5341" s="32">
        <v>1918086.68</v>
      </c>
      <c r="I5341" s="30" t="s">
        <v>54</v>
      </c>
      <c r="J5341" s="30"/>
      <c r="K5341" s="30"/>
      <c r="L5341" s="30">
        <v>202605</v>
      </c>
      <c r="M5341" s="30"/>
      <c r="N5341" s="30">
        <v>202605</v>
      </c>
      <c r="O5341" s="30"/>
      <c r="P5341" s="30"/>
    </row>
    <row r="5342" s="35" customFormat="1" customHeight="1" spans="1:16">
      <c r="A5342" s="30"/>
      <c r="B5342" s="38">
        <v>46172</v>
      </c>
      <c r="C5342" s="69" t="s">
        <v>18</v>
      </c>
      <c r="D5342" s="30" t="s">
        <v>1125</v>
      </c>
      <c r="E5342" s="39" t="s">
        <v>1125</v>
      </c>
      <c r="F5342" s="56">
        <v>5203.64</v>
      </c>
      <c r="G5342" s="56"/>
      <c r="H5342" s="32">
        <v>1923290.32</v>
      </c>
      <c r="I5342" s="30" t="s">
        <v>101</v>
      </c>
      <c r="J5342" s="30"/>
      <c r="K5342" s="30"/>
      <c r="L5342" s="30">
        <v>202605</v>
      </c>
      <c r="M5342" s="30"/>
      <c r="N5342" s="30">
        <v>202605</v>
      </c>
      <c r="O5342" s="30"/>
      <c r="P5342" s="30"/>
    </row>
    <row r="5343" s="35" customFormat="1" customHeight="1" spans="1:16">
      <c r="A5343" s="30"/>
      <c r="B5343" s="38">
        <v>46172</v>
      </c>
      <c r="C5343" s="69" t="s">
        <v>18</v>
      </c>
      <c r="D5343" s="30" t="s">
        <v>1125</v>
      </c>
      <c r="E5343" s="39" t="s">
        <v>1125</v>
      </c>
      <c r="F5343" s="56">
        <v>3483.38</v>
      </c>
      <c r="G5343" s="56"/>
      <c r="H5343" s="32">
        <v>1926773.7</v>
      </c>
      <c r="I5343" s="30" t="s">
        <v>101</v>
      </c>
      <c r="J5343" s="30"/>
      <c r="K5343" s="30"/>
      <c r="L5343" s="30">
        <v>202605</v>
      </c>
      <c r="M5343" s="30"/>
      <c r="N5343" s="30">
        <v>202605</v>
      </c>
      <c r="O5343" s="30"/>
      <c r="P5343" s="30"/>
    </row>
    <row r="5344" s="35" customFormat="1" customHeight="1" spans="1:16">
      <c r="A5344" s="30"/>
      <c r="B5344" s="38">
        <v>46172</v>
      </c>
      <c r="C5344" s="69" t="s">
        <v>18</v>
      </c>
      <c r="D5344" s="30" t="s">
        <v>1125</v>
      </c>
      <c r="E5344" s="39" t="s">
        <v>1125</v>
      </c>
      <c r="F5344" s="56">
        <v>5440.89</v>
      </c>
      <c r="G5344" s="56"/>
      <c r="H5344" s="32">
        <v>1932214.59</v>
      </c>
      <c r="I5344" s="30" t="s">
        <v>107</v>
      </c>
      <c r="J5344" s="30"/>
      <c r="K5344" s="30"/>
      <c r="L5344" s="30">
        <v>202605</v>
      </c>
      <c r="M5344" s="30"/>
      <c r="N5344" s="30">
        <v>202605</v>
      </c>
      <c r="O5344" s="30"/>
      <c r="P5344" s="30"/>
    </row>
    <row r="5345" s="35" customFormat="1" customHeight="1" spans="1:16">
      <c r="A5345" s="30"/>
      <c r="B5345" s="38">
        <v>46172</v>
      </c>
      <c r="C5345" s="69" t="s">
        <v>18</v>
      </c>
      <c r="D5345" s="30" t="s">
        <v>1125</v>
      </c>
      <c r="E5345" s="39" t="s">
        <v>1125</v>
      </c>
      <c r="F5345" s="56">
        <v>1926.49</v>
      </c>
      <c r="G5345" s="56"/>
      <c r="H5345" s="32">
        <v>1934141.08</v>
      </c>
      <c r="I5345" s="30" t="s">
        <v>109</v>
      </c>
      <c r="J5345" s="30"/>
      <c r="K5345" s="30"/>
      <c r="L5345" s="30">
        <v>202605</v>
      </c>
      <c r="M5345" s="30"/>
      <c r="N5345" s="30">
        <v>202605</v>
      </c>
      <c r="O5345" s="30"/>
      <c r="P5345" s="30"/>
    </row>
    <row r="5346" s="35" customFormat="1" customHeight="1" spans="1:16">
      <c r="A5346" s="30"/>
      <c r="B5346" s="38">
        <v>46172</v>
      </c>
      <c r="C5346" s="69" t="s">
        <v>18</v>
      </c>
      <c r="D5346" s="30" t="s">
        <v>1125</v>
      </c>
      <c r="E5346" s="39" t="s">
        <v>1125</v>
      </c>
      <c r="F5346" s="56">
        <v>1785.91</v>
      </c>
      <c r="G5346" s="56"/>
      <c r="H5346" s="32">
        <v>1935926.99</v>
      </c>
      <c r="I5346" s="30" t="s">
        <v>196</v>
      </c>
      <c r="J5346" s="30"/>
      <c r="K5346" s="30"/>
      <c r="L5346" s="30">
        <v>202605</v>
      </c>
      <c r="M5346" s="30"/>
      <c r="N5346" s="30">
        <v>202605</v>
      </c>
      <c r="O5346" s="30"/>
      <c r="P5346" s="30"/>
    </row>
    <row r="5347" s="35" customFormat="1" customHeight="1" spans="1:16">
      <c r="A5347" s="30"/>
      <c r="B5347" s="38">
        <v>46172</v>
      </c>
      <c r="C5347" s="69" t="s">
        <v>18</v>
      </c>
      <c r="D5347" s="30" t="s">
        <v>1125</v>
      </c>
      <c r="E5347" s="39" t="s">
        <v>1125</v>
      </c>
      <c r="F5347" s="56">
        <v>1848.72</v>
      </c>
      <c r="G5347" s="56"/>
      <c r="H5347" s="32">
        <v>1937775.71</v>
      </c>
      <c r="I5347" s="30" t="s">
        <v>235</v>
      </c>
      <c r="J5347" s="30"/>
      <c r="K5347" s="30"/>
      <c r="L5347" s="30">
        <v>202605</v>
      </c>
      <c r="M5347" s="30"/>
      <c r="N5347" s="30">
        <v>202605</v>
      </c>
      <c r="O5347" s="30"/>
      <c r="P5347" s="30"/>
    </row>
    <row r="5348" s="35" customFormat="1" customHeight="1" spans="1:16">
      <c r="A5348" s="30"/>
      <c r="B5348" s="38">
        <v>46172</v>
      </c>
      <c r="C5348" s="69" t="s">
        <v>18</v>
      </c>
      <c r="D5348" s="30" t="s">
        <v>1125</v>
      </c>
      <c r="E5348" s="39" t="s">
        <v>1125</v>
      </c>
      <c r="F5348" s="56">
        <v>1493.37</v>
      </c>
      <c r="G5348" s="56"/>
      <c r="H5348" s="32">
        <v>1939269.08</v>
      </c>
      <c r="I5348" s="30" t="s">
        <v>213</v>
      </c>
      <c r="J5348" s="30"/>
      <c r="K5348" s="30"/>
      <c r="L5348" s="30">
        <v>202605</v>
      </c>
      <c r="M5348" s="30"/>
      <c r="N5348" s="30">
        <v>202605</v>
      </c>
      <c r="O5348" s="30"/>
      <c r="P5348" s="30"/>
    </row>
    <row r="5349" s="35" customFormat="1" customHeight="1" spans="1:16">
      <c r="A5349" s="30"/>
      <c r="B5349" s="38">
        <v>46172</v>
      </c>
      <c r="C5349" s="69" t="s">
        <v>18</v>
      </c>
      <c r="D5349" s="30" t="s">
        <v>1125</v>
      </c>
      <c r="E5349" s="39" t="s">
        <v>1125</v>
      </c>
      <c r="F5349" s="56">
        <v>2414.94</v>
      </c>
      <c r="G5349" s="56"/>
      <c r="H5349" s="32">
        <v>1941684.02</v>
      </c>
      <c r="I5349" s="30" t="s">
        <v>216</v>
      </c>
      <c r="J5349" s="30"/>
      <c r="K5349" s="30"/>
      <c r="L5349" s="30">
        <v>202605</v>
      </c>
      <c r="M5349" s="30"/>
      <c r="N5349" s="30">
        <v>202605</v>
      </c>
      <c r="O5349" s="30"/>
      <c r="P5349" s="30"/>
    </row>
    <row r="5350" s="35" customFormat="1" customHeight="1" spans="1:16">
      <c r="A5350" s="30"/>
      <c r="B5350" s="38">
        <v>46172</v>
      </c>
      <c r="C5350" s="69" t="s">
        <v>18</v>
      </c>
      <c r="D5350" s="30" t="s">
        <v>1125</v>
      </c>
      <c r="E5350" s="39" t="s">
        <v>1125</v>
      </c>
      <c r="F5350" s="56">
        <v>3211.98</v>
      </c>
      <c r="G5350" s="56"/>
      <c r="H5350" s="32">
        <v>1944896</v>
      </c>
      <c r="I5350" s="30" t="s">
        <v>221</v>
      </c>
      <c r="J5350" s="30"/>
      <c r="K5350" s="30"/>
      <c r="L5350" s="30">
        <v>202605</v>
      </c>
      <c r="M5350" s="30"/>
      <c r="N5350" s="30">
        <v>202605</v>
      </c>
      <c r="O5350" s="30"/>
      <c r="P5350" s="30"/>
    </row>
    <row r="5351" s="35" customFormat="1" customHeight="1" spans="1:16">
      <c r="A5351" s="30"/>
      <c r="B5351" s="38">
        <v>46172</v>
      </c>
      <c r="C5351" s="69" t="s">
        <v>18</v>
      </c>
      <c r="D5351" s="30" t="s">
        <v>1125</v>
      </c>
      <c r="E5351" s="39" t="s">
        <v>1125</v>
      </c>
      <c r="F5351" s="56">
        <v>146.28</v>
      </c>
      <c r="G5351" s="56"/>
      <c r="H5351" s="32">
        <v>1945042.28</v>
      </c>
      <c r="I5351" s="30" t="s">
        <v>274</v>
      </c>
      <c r="J5351" s="30"/>
      <c r="K5351" s="30"/>
      <c r="L5351" s="30">
        <v>202605</v>
      </c>
      <c r="M5351" s="30"/>
      <c r="N5351" s="30">
        <v>202605</v>
      </c>
      <c r="O5351" s="30"/>
      <c r="P5351" s="30"/>
    </row>
    <row r="5352" s="35" customFormat="1" customHeight="1" spans="1:16">
      <c r="A5352" s="30"/>
      <c r="B5352" s="38">
        <v>46172</v>
      </c>
      <c r="C5352" s="69" t="s">
        <v>18</v>
      </c>
      <c r="D5352" s="30" t="s">
        <v>1125</v>
      </c>
      <c r="E5352" s="39" t="s">
        <v>1125</v>
      </c>
      <c r="F5352" s="56">
        <v>3736.06</v>
      </c>
      <c r="G5352" s="56"/>
      <c r="H5352" s="32">
        <v>1948778.34</v>
      </c>
      <c r="I5352" s="30" t="s">
        <v>35</v>
      </c>
      <c r="J5352" s="30"/>
      <c r="K5352" s="30"/>
      <c r="L5352" s="30">
        <v>202605</v>
      </c>
      <c r="M5352" s="30"/>
      <c r="N5352" s="30">
        <v>202605</v>
      </c>
      <c r="O5352" s="30"/>
      <c r="P5352" s="30"/>
    </row>
    <row r="5353" s="35" customFormat="1" customHeight="1" spans="1:16">
      <c r="A5353" s="30"/>
      <c r="B5353" s="38">
        <v>46172</v>
      </c>
      <c r="C5353" s="69" t="s">
        <v>18</v>
      </c>
      <c r="D5353" s="30" t="s">
        <v>1125</v>
      </c>
      <c r="E5353" s="39" t="s">
        <v>1125</v>
      </c>
      <c r="F5353" s="56">
        <v>5558.79</v>
      </c>
      <c r="G5353" s="56"/>
      <c r="H5353" s="32">
        <v>1954337.13</v>
      </c>
      <c r="I5353" s="30" t="s">
        <v>60</v>
      </c>
      <c r="J5353" s="30"/>
      <c r="K5353" s="30"/>
      <c r="L5353" s="30">
        <v>202605</v>
      </c>
      <c r="M5353" s="30"/>
      <c r="N5353" s="30">
        <v>202605</v>
      </c>
      <c r="O5353" s="30"/>
      <c r="P5353" s="30"/>
    </row>
    <row r="5354" s="35" customFormat="1" customHeight="1" spans="1:16">
      <c r="A5354" s="30"/>
      <c r="B5354" s="38">
        <v>46172</v>
      </c>
      <c r="C5354" s="69" t="s">
        <v>18</v>
      </c>
      <c r="D5354" s="30" t="s">
        <v>1125</v>
      </c>
      <c r="E5354" s="39" t="s">
        <v>1125</v>
      </c>
      <c r="F5354" s="56">
        <v>5604.71</v>
      </c>
      <c r="G5354" s="56"/>
      <c r="H5354" s="32">
        <v>1959941.84</v>
      </c>
      <c r="I5354" s="30" t="s">
        <v>39</v>
      </c>
      <c r="J5354" s="30"/>
      <c r="K5354" s="30"/>
      <c r="L5354" s="30">
        <v>202605</v>
      </c>
      <c r="M5354" s="30"/>
      <c r="N5354" s="30">
        <v>202605</v>
      </c>
      <c r="O5354" s="30"/>
      <c r="P5354" s="30"/>
    </row>
    <row r="5355" s="35" customFormat="1" customHeight="1" spans="1:16">
      <c r="A5355" s="30"/>
      <c r="B5355" s="38">
        <v>46172</v>
      </c>
      <c r="C5355" s="69" t="s">
        <v>18</v>
      </c>
      <c r="D5355" s="30" t="s">
        <v>1125</v>
      </c>
      <c r="E5355" s="39" t="s">
        <v>1125</v>
      </c>
      <c r="F5355" s="56">
        <v>2933.23</v>
      </c>
      <c r="G5355" s="56"/>
      <c r="H5355" s="32">
        <v>1962875.07</v>
      </c>
      <c r="I5355" s="30" t="s">
        <v>191</v>
      </c>
      <c r="J5355" s="30"/>
      <c r="K5355" s="30"/>
      <c r="L5355" s="30">
        <v>202605</v>
      </c>
      <c r="M5355" s="30"/>
      <c r="N5355" s="30">
        <v>202605</v>
      </c>
      <c r="O5355" s="30"/>
      <c r="P5355" s="30"/>
    </row>
    <row r="5356" s="35" customFormat="1" customHeight="1" spans="1:16">
      <c r="A5356" s="30"/>
      <c r="B5356" s="38">
        <v>46172</v>
      </c>
      <c r="C5356" s="69" t="s">
        <v>18</v>
      </c>
      <c r="D5356" s="30" t="s">
        <v>1125</v>
      </c>
      <c r="E5356" s="39" t="s">
        <v>1125</v>
      </c>
      <c r="F5356" s="56">
        <v>4661.07</v>
      </c>
      <c r="G5356" s="56"/>
      <c r="H5356" s="32">
        <v>1967536.14</v>
      </c>
      <c r="I5356" s="30" t="s">
        <v>87</v>
      </c>
      <c r="J5356" s="30"/>
      <c r="K5356" s="30"/>
      <c r="L5356" s="30">
        <v>202605</v>
      </c>
      <c r="M5356" s="30"/>
      <c r="N5356" s="30">
        <v>202605</v>
      </c>
      <c r="O5356" s="30"/>
      <c r="P5356" s="30"/>
    </row>
    <row r="5357" s="35" customFormat="1" customHeight="1" spans="1:16">
      <c r="A5357" s="30"/>
      <c r="B5357" s="38">
        <v>46172</v>
      </c>
      <c r="C5357" s="69" t="s">
        <v>18</v>
      </c>
      <c r="D5357" s="30" t="s">
        <v>1125</v>
      </c>
      <c r="E5357" s="39" t="s">
        <v>1125</v>
      </c>
      <c r="F5357" s="56">
        <v>6581.64</v>
      </c>
      <c r="G5357" s="56"/>
      <c r="H5357" s="32">
        <v>1974117.78</v>
      </c>
      <c r="I5357" s="30" t="s">
        <v>41</v>
      </c>
      <c r="J5357" s="30"/>
      <c r="K5357" s="30"/>
      <c r="L5357" s="30">
        <v>202605</v>
      </c>
      <c r="M5357" s="30"/>
      <c r="N5357" s="30">
        <v>202605</v>
      </c>
      <c r="O5357" s="30"/>
      <c r="P5357" s="30"/>
    </row>
    <row r="5358" s="35" customFormat="1" customHeight="1" spans="1:16">
      <c r="A5358" s="30"/>
      <c r="B5358" s="38">
        <v>46142</v>
      </c>
      <c r="C5358" s="69" t="s">
        <v>18</v>
      </c>
      <c r="D5358" s="30" t="s">
        <v>1125</v>
      </c>
      <c r="E5358" s="39" t="s">
        <v>1125</v>
      </c>
      <c r="F5358" s="56">
        <v>342111.29</v>
      </c>
      <c r="G5358" s="56"/>
      <c r="H5358" s="32">
        <v>2316229.07</v>
      </c>
      <c r="I5358" s="30" t="s">
        <v>267</v>
      </c>
      <c r="J5358" s="30"/>
      <c r="K5358" s="30"/>
      <c r="L5358" s="30">
        <v>202605</v>
      </c>
      <c r="M5358" s="30"/>
      <c r="N5358" s="30">
        <v>202604</v>
      </c>
      <c r="O5358" s="30"/>
      <c r="P5358" s="30"/>
    </row>
    <row r="5359" s="35" customFormat="1" customHeight="1" spans="1:16">
      <c r="A5359" s="30"/>
      <c r="B5359" s="38">
        <v>46172</v>
      </c>
      <c r="C5359" s="69" t="s">
        <v>18</v>
      </c>
      <c r="D5359" s="30" t="s">
        <v>1125</v>
      </c>
      <c r="E5359" s="39" t="s">
        <v>1125</v>
      </c>
      <c r="F5359" s="56">
        <v>3765.43</v>
      </c>
      <c r="G5359" s="56"/>
      <c r="H5359" s="32">
        <v>2319994.5</v>
      </c>
      <c r="I5359" s="30" t="s">
        <v>117</v>
      </c>
      <c r="J5359" s="30"/>
      <c r="K5359" s="30"/>
      <c r="L5359" s="30">
        <v>202606</v>
      </c>
      <c r="M5359" s="30"/>
      <c r="N5359" s="30">
        <v>202605</v>
      </c>
      <c r="O5359" s="30"/>
      <c r="P5359" s="30"/>
    </row>
    <row r="5360" s="35" customFormat="1" customHeight="1" spans="1:16">
      <c r="A5360" s="30"/>
      <c r="B5360" s="38">
        <v>46172</v>
      </c>
      <c r="C5360" s="69" t="s">
        <v>18</v>
      </c>
      <c r="D5360" s="30" t="s">
        <v>1125</v>
      </c>
      <c r="E5360" s="39" t="s">
        <v>1125</v>
      </c>
      <c r="F5360" s="56">
        <v>9740.46</v>
      </c>
      <c r="G5360" s="56"/>
      <c r="H5360" s="32">
        <v>2329734.96</v>
      </c>
      <c r="I5360" s="30" t="s">
        <v>99</v>
      </c>
      <c r="J5360" s="30"/>
      <c r="K5360" s="30"/>
      <c r="L5360" s="30">
        <v>202606</v>
      </c>
      <c r="M5360" s="30"/>
      <c r="N5360" s="30">
        <v>202605</v>
      </c>
      <c r="O5360" s="30"/>
      <c r="P5360" s="30"/>
    </row>
    <row r="5361" s="35" customFormat="1" customHeight="1" spans="1:16">
      <c r="A5361" s="30"/>
      <c r="B5361" s="38">
        <v>46172</v>
      </c>
      <c r="C5361" s="69" t="s">
        <v>18</v>
      </c>
      <c r="D5361" s="30" t="s">
        <v>1125</v>
      </c>
      <c r="E5361" s="39" t="s">
        <v>1125</v>
      </c>
      <c r="F5361" s="56">
        <v>4594.17</v>
      </c>
      <c r="G5361" s="56"/>
      <c r="H5361" s="32">
        <v>2334329.13</v>
      </c>
      <c r="I5361" s="30" t="s">
        <v>64</v>
      </c>
      <c r="J5361" s="30"/>
      <c r="K5361" s="30"/>
      <c r="L5361" s="30">
        <v>202606</v>
      </c>
      <c r="M5361" s="30"/>
      <c r="N5361" s="30">
        <v>202605</v>
      </c>
      <c r="O5361" s="30"/>
      <c r="P5361" s="30"/>
    </row>
    <row r="5362" s="35" customFormat="1" customHeight="1" spans="1:16">
      <c r="A5362" s="30"/>
      <c r="B5362" s="38">
        <v>46172</v>
      </c>
      <c r="C5362" s="69" t="s">
        <v>18</v>
      </c>
      <c r="D5362" s="30" t="s">
        <v>1125</v>
      </c>
      <c r="E5362" s="39" t="s">
        <v>1125</v>
      </c>
      <c r="F5362" s="56">
        <v>9881.27</v>
      </c>
      <c r="G5362" s="56"/>
      <c r="H5362" s="32">
        <v>2344210.4</v>
      </c>
      <c r="I5362" s="30" t="s">
        <v>84</v>
      </c>
      <c r="J5362" s="30"/>
      <c r="K5362" s="30"/>
      <c r="L5362" s="30">
        <v>202606</v>
      </c>
      <c r="M5362" s="30"/>
      <c r="N5362" s="30">
        <v>202605</v>
      </c>
      <c r="O5362" s="30"/>
      <c r="P5362" s="30"/>
    </row>
    <row r="5363" s="35" customFormat="1" customHeight="1" spans="1:16">
      <c r="A5363" s="30"/>
      <c r="B5363" s="38">
        <v>46172</v>
      </c>
      <c r="C5363" s="69" t="s">
        <v>18</v>
      </c>
      <c r="D5363" s="30" t="s">
        <v>1125</v>
      </c>
      <c r="E5363" s="39" t="s">
        <v>1125</v>
      </c>
      <c r="F5363" s="56">
        <v>15114.33</v>
      </c>
      <c r="G5363" s="56"/>
      <c r="H5363" s="32">
        <v>2359324.73</v>
      </c>
      <c r="I5363" s="30" t="s">
        <v>66</v>
      </c>
      <c r="J5363" s="30"/>
      <c r="K5363" s="30"/>
      <c r="L5363" s="30">
        <v>202606</v>
      </c>
      <c r="M5363" s="30"/>
      <c r="N5363" s="30">
        <v>202605</v>
      </c>
      <c r="O5363" s="30"/>
      <c r="P5363" s="30"/>
    </row>
    <row r="5364" s="35" customFormat="1" customHeight="1" spans="1:16">
      <c r="A5364" s="30"/>
      <c r="B5364" s="38">
        <v>46172</v>
      </c>
      <c r="C5364" s="69" t="s">
        <v>18</v>
      </c>
      <c r="D5364" s="30" t="s">
        <v>1125</v>
      </c>
      <c r="E5364" s="39" t="s">
        <v>1125</v>
      </c>
      <c r="F5364" s="56">
        <v>6349.66</v>
      </c>
      <c r="G5364" s="56"/>
      <c r="H5364" s="32">
        <v>2365674.39</v>
      </c>
      <c r="I5364" s="30" t="s">
        <v>76</v>
      </c>
      <c r="J5364" s="30"/>
      <c r="K5364" s="30"/>
      <c r="L5364" s="30">
        <v>202606</v>
      </c>
      <c r="M5364" s="30"/>
      <c r="N5364" s="30">
        <v>202605</v>
      </c>
      <c r="O5364" s="30"/>
      <c r="P5364" s="30"/>
    </row>
    <row r="5365" s="35" customFormat="1" customHeight="1" spans="1:16">
      <c r="A5365" s="30"/>
      <c r="B5365" s="38">
        <v>46172</v>
      </c>
      <c r="C5365" s="69" t="s">
        <v>18</v>
      </c>
      <c r="D5365" s="30" t="s">
        <v>1125</v>
      </c>
      <c r="E5365" s="39" t="s">
        <v>1125</v>
      </c>
      <c r="F5365" s="56">
        <v>5412.09</v>
      </c>
      <c r="G5365" s="56"/>
      <c r="H5365" s="32">
        <v>2371086.48</v>
      </c>
      <c r="I5365" s="30" t="s">
        <v>74</v>
      </c>
      <c r="J5365" s="30"/>
      <c r="K5365" s="30"/>
      <c r="L5365" s="30">
        <v>202606</v>
      </c>
      <c r="M5365" s="30"/>
      <c r="N5365" s="30">
        <v>202605</v>
      </c>
      <c r="O5365" s="30"/>
      <c r="P5365" s="30"/>
    </row>
    <row r="5366" s="35" customFormat="1" customHeight="1" spans="1:16">
      <c r="A5366" s="30"/>
      <c r="B5366" s="38">
        <v>46172</v>
      </c>
      <c r="C5366" s="69" t="s">
        <v>18</v>
      </c>
      <c r="D5366" s="30" t="s">
        <v>1125</v>
      </c>
      <c r="E5366" s="39" t="s">
        <v>1125</v>
      </c>
      <c r="F5366" s="56">
        <v>30125.97</v>
      </c>
      <c r="G5366" s="56"/>
      <c r="H5366" s="32">
        <v>2401212.45</v>
      </c>
      <c r="I5366" s="30" t="s">
        <v>43</v>
      </c>
      <c r="J5366" s="30"/>
      <c r="K5366" s="30"/>
      <c r="L5366" s="30">
        <v>202606</v>
      </c>
      <c r="M5366" s="30"/>
      <c r="N5366" s="30">
        <v>202605</v>
      </c>
      <c r="O5366" s="30"/>
      <c r="P5366" s="30"/>
    </row>
    <row r="5367" s="35" customFormat="1" customHeight="1" spans="1:16">
      <c r="A5367" s="30"/>
      <c r="B5367" s="38">
        <v>46172</v>
      </c>
      <c r="C5367" s="69" t="s">
        <v>18</v>
      </c>
      <c r="D5367" s="30" t="s">
        <v>1125</v>
      </c>
      <c r="E5367" s="39" t="s">
        <v>1125</v>
      </c>
      <c r="F5367" s="56">
        <v>15283.78</v>
      </c>
      <c r="G5367" s="56"/>
      <c r="H5367" s="32">
        <v>2416496.23</v>
      </c>
      <c r="I5367" s="30" t="s">
        <v>52</v>
      </c>
      <c r="J5367" s="30"/>
      <c r="K5367" s="30"/>
      <c r="L5367" s="30">
        <v>202606</v>
      </c>
      <c r="M5367" s="30"/>
      <c r="N5367" s="30">
        <v>202605</v>
      </c>
      <c r="O5367" s="30"/>
      <c r="P5367" s="30"/>
    </row>
    <row r="5368" s="35" customFormat="1" customHeight="1" spans="1:16">
      <c r="A5368" s="30"/>
      <c r="B5368" s="38">
        <v>46172</v>
      </c>
      <c r="C5368" s="69" t="s">
        <v>18</v>
      </c>
      <c r="D5368" s="30" t="s">
        <v>1125</v>
      </c>
      <c r="E5368" s="39" t="s">
        <v>1125</v>
      </c>
      <c r="F5368" s="56">
        <v>12240.07</v>
      </c>
      <c r="G5368" s="56"/>
      <c r="H5368" s="32">
        <v>2428736.3</v>
      </c>
      <c r="I5368" s="30" t="s">
        <v>56</v>
      </c>
      <c r="J5368" s="30"/>
      <c r="K5368" s="30"/>
      <c r="L5368" s="30">
        <v>202606</v>
      </c>
      <c r="M5368" s="30"/>
      <c r="N5368" s="30">
        <v>202605</v>
      </c>
      <c r="O5368" s="30"/>
      <c r="P5368" s="30"/>
    </row>
    <row r="5369" s="35" customFormat="1" customHeight="1" spans="1:16">
      <c r="A5369" s="30"/>
      <c r="B5369" s="38">
        <v>46172</v>
      </c>
      <c r="C5369" s="69" t="s">
        <v>18</v>
      </c>
      <c r="D5369" s="30" t="s">
        <v>1125</v>
      </c>
      <c r="E5369" s="39" t="s">
        <v>1125</v>
      </c>
      <c r="F5369" s="56">
        <v>11739.22</v>
      </c>
      <c r="G5369" s="56"/>
      <c r="H5369" s="32">
        <v>2440475.52</v>
      </c>
      <c r="I5369" s="30" t="s">
        <v>58</v>
      </c>
      <c r="J5369" s="30"/>
      <c r="K5369" s="30"/>
      <c r="L5369" s="30">
        <v>202606</v>
      </c>
      <c r="M5369" s="30"/>
      <c r="N5369" s="30">
        <v>202605</v>
      </c>
      <c r="O5369" s="30"/>
      <c r="P5369" s="30"/>
    </row>
    <row r="5370" s="35" customFormat="1" customHeight="1" spans="1:16">
      <c r="A5370" s="30"/>
      <c r="B5370" s="38">
        <v>46172</v>
      </c>
      <c r="C5370" s="69" t="s">
        <v>18</v>
      </c>
      <c r="D5370" s="30" t="s">
        <v>1125</v>
      </c>
      <c r="E5370" s="39" t="s">
        <v>1125</v>
      </c>
      <c r="F5370" s="56">
        <v>6844.29</v>
      </c>
      <c r="G5370" s="56"/>
      <c r="H5370" s="32">
        <v>2447319.81</v>
      </c>
      <c r="I5370" s="30" t="s">
        <v>227</v>
      </c>
      <c r="J5370" s="30"/>
      <c r="K5370" s="30"/>
      <c r="L5370" s="30">
        <v>202606</v>
      </c>
      <c r="M5370" s="30"/>
      <c r="N5370" s="30">
        <v>202605</v>
      </c>
      <c r="O5370" s="30"/>
      <c r="P5370" s="30"/>
    </row>
    <row r="5371" s="35" customFormat="1" customHeight="1" spans="1:16">
      <c r="A5371" s="30"/>
      <c r="B5371" s="38">
        <v>46172</v>
      </c>
      <c r="C5371" s="69" t="s">
        <v>18</v>
      </c>
      <c r="D5371" s="30" t="s">
        <v>1125</v>
      </c>
      <c r="E5371" s="39" t="s">
        <v>1125</v>
      </c>
      <c r="F5371" s="56">
        <v>5668.75</v>
      </c>
      <c r="G5371" s="56"/>
      <c r="H5371" s="32">
        <v>2452988.56</v>
      </c>
      <c r="I5371" s="30" t="s">
        <v>205</v>
      </c>
      <c r="J5371" s="30"/>
      <c r="K5371" s="30"/>
      <c r="L5371" s="30">
        <v>202606</v>
      </c>
      <c r="M5371" s="30"/>
      <c r="N5371" s="30">
        <v>202605</v>
      </c>
      <c r="O5371" s="30"/>
      <c r="P5371" s="30"/>
    </row>
    <row r="5372" s="35" customFormat="1" customHeight="1" spans="1:16">
      <c r="A5372" s="30"/>
      <c r="B5372" s="38">
        <v>46172</v>
      </c>
      <c r="C5372" s="69" t="s">
        <v>18</v>
      </c>
      <c r="D5372" s="30" t="s">
        <v>1125</v>
      </c>
      <c r="E5372" s="39" t="s">
        <v>1125</v>
      </c>
      <c r="F5372" s="56">
        <v>3786.22</v>
      </c>
      <c r="G5372" s="56"/>
      <c r="H5372" s="32">
        <v>2456774.78</v>
      </c>
      <c r="I5372" s="30" t="s">
        <v>80</v>
      </c>
      <c r="J5372" s="30"/>
      <c r="K5372" s="30"/>
      <c r="L5372" s="30">
        <v>202606</v>
      </c>
      <c r="M5372" s="30"/>
      <c r="N5372" s="30">
        <v>202605</v>
      </c>
      <c r="O5372" s="30"/>
      <c r="P5372" s="30"/>
    </row>
    <row r="5373" s="35" customFormat="1" customHeight="1" spans="1:16">
      <c r="A5373" s="30"/>
      <c r="B5373" s="38">
        <v>46172</v>
      </c>
      <c r="C5373" s="69" t="s">
        <v>18</v>
      </c>
      <c r="D5373" s="30" t="s">
        <v>1125</v>
      </c>
      <c r="E5373" s="39" t="s">
        <v>1125</v>
      </c>
      <c r="F5373" s="56">
        <v>6716.44</v>
      </c>
      <c r="G5373" s="56"/>
      <c r="H5373" s="32">
        <v>2463491.22</v>
      </c>
      <c r="I5373" s="30" t="s">
        <v>78</v>
      </c>
      <c r="J5373" s="30"/>
      <c r="K5373" s="30"/>
      <c r="L5373" s="30">
        <v>202606</v>
      </c>
      <c r="M5373" s="30"/>
      <c r="N5373" s="30">
        <v>202605</v>
      </c>
      <c r="O5373" s="30"/>
      <c r="P5373" s="30"/>
    </row>
    <row r="5374" s="35" customFormat="1" customHeight="1" spans="1:16">
      <c r="A5374" s="30"/>
      <c r="B5374" s="38">
        <v>46172</v>
      </c>
      <c r="C5374" s="69" t="s">
        <v>18</v>
      </c>
      <c r="D5374" s="30" t="s">
        <v>1125</v>
      </c>
      <c r="E5374" s="39" t="s">
        <v>1125</v>
      </c>
      <c r="F5374" s="56">
        <v>2881.95</v>
      </c>
      <c r="G5374" s="56"/>
      <c r="H5374" s="32">
        <v>2466373.17</v>
      </c>
      <c r="I5374" s="30" t="s">
        <v>91</v>
      </c>
      <c r="J5374" s="30"/>
      <c r="K5374" s="30"/>
      <c r="L5374" s="30">
        <v>202606</v>
      </c>
      <c r="M5374" s="30"/>
      <c r="N5374" s="30">
        <v>202605</v>
      </c>
      <c r="O5374" s="30"/>
      <c r="P5374" s="30"/>
    </row>
    <row r="5375" s="35" customFormat="1" customHeight="1" spans="1:16">
      <c r="A5375" s="30"/>
      <c r="B5375" s="38">
        <v>46172</v>
      </c>
      <c r="C5375" s="69" t="s">
        <v>18</v>
      </c>
      <c r="D5375" s="30" t="s">
        <v>1125</v>
      </c>
      <c r="E5375" s="39" t="s">
        <v>1125</v>
      </c>
      <c r="F5375" s="56">
        <v>14089.95</v>
      </c>
      <c r="G5375" s="56"/>
      <c r="H5375" s="32">
        <v>2480463.12</v>
      </c>
      <c r="I5375" s="30" t="s">
        <v>54</v>
      </c>
      <c r="J5375" s="30"/>
      <c r="K5375" s="30"/>
      <c r="L5375" s="30">
        <v>202606</v>
      </c>
      <c r="M5375" s="30"/>
      <c r="N5375" s="30">
        <v>202605</v>
      </c>
      <c r="O5375" s="30"/>
      <c r="P5375" s="30"/>
    </row>
    <row r="5376" s="35" customFormat="1" customHeight="1" spans="1:16">
      <c r="A5376" s="30"/>
      <c r="B5376" s="38">
        <v>46172</v>
      </c>
      <c r="C5376" s="69" t="s">
        <v>18</v>
      </c>
      <c r="D5376" s="30" t="s">
        <v>1125</v>
      </c>
      <c r="E5376" s="39" t="s">
        <v>1125</v>
      </c>
      <c r="F5376" s="56">
        <v>4776.32</v>
      </c>
      <c r="G5376" s="56"/>
      <c r="H5376" s="32">
        <v>2485239.44</v>
      </c>
      <c r="I5376" s="30" t="s">
        <v>101</v>
      </c>
      <c r="J5376" s="30"/>
      <c r="K5376" s="30"/>
      <c r="L5376" s="30">
        <v>202606</v>
      </c>
      <c r="M5376" s="30"/>
      <c r="N5376" s="30">
        <v>202605</v>
      </c>
      <c r="O5376" s="30"/>
      <c r="P5376" s="30"/>
    </row>
    <row r="5377" s="35" customFormat="1" customHeight="1" spans="1:16">
      <c r="A5377" s="30"/>
      <c r="B5377" s="38">
        <v>46172</v>
      </c>
      <c r="C5377" s="69" t="s">
        <v>18</v>
      </c>
      <c r="D5377" s="30" t="s">
        <v>1125</v>
      </c>
      <c r="E5377" s="39" t="s">
        <v>1125</v>
      </c>
      <c r="F5377" s="56">
        <v>4946.12</v>
      </c>
      <c r="G5377" s="56"/>
      <c r="H5377" s="32">
        <v>2490185.56</v>
      </c>
      <c r="I5377" s="30" t="s">
        <v>107</v>
      </c>
      <c r="J5377" s="30"/>
      <c r="K5377" s="30"/>
      <c r="L5377" s="30">
        <v>202606</v>
      </c>
      <c r="M5377" s="30"/>
      <c r="N5377" s="30">
        <v>202605</v>
      </c>
      <c r="O5377" s="30"/>
      <c r="P5377" s="30"/>
    </row>
    <row r="5378" s="35" customFormat="1" customHeight="1" spans="1:16">
      <c r="A5378" s="30"/>
      <c r="B5378" s="38">
        <v>46172</v>
      </c>
      <c r="C5378" s="69" t="s">
        <v>18</v>
      </c>
      <c r="D5378" s="30" t="s">
        <v>1125</v>
      </c>
      <c r="E5378" s="39" t="s">
        <v>1125</v>
      </c>
      <c r="F5378" s="56">
        <v>1960.46</v>
      </c>
      <c r="G5378" s="56"/>
      <c r="H5378" s="32">
        <v>2492146.02</v>
      </c>
      <c r="I5378" s="30" t="s">
        <v>109</v>
      </c>
      <c r="J5378" s="30"/>
      <c r="K5378" s="30"/>
      <c r="L5378" s="30">
        <v>202606</v>
      </c>
      <c r="M5378" s="30"/>
      <c r="N5378" s="30">
        <v>202605</v>
      </c>
      <c r="O5378" s="30"/>
      <c r="P5378" s="30"/>
    </row>
    <row r="5379" s="35" customFormat="1" customHeight="1" spans="1:16">
      <c r="A5379" s="30"/>
      <c r="B5379" s="38">
        <v>46172</v>
      </c>
      <c r="C5379" s="69" t="s">
        <v>18</v>
      </c>
      <c r="D5379" s="30" t="s">
        <v>1125</v>
      </c>
      <c r="E5379" s="39" t="s">
        <v>1125</v>
      </c>
      <c r="F5379" s="56">
        <v>2929.61</v>
      </c>
      <c r="G5379" s="56"/>
      <c r="H5379" s="32">
        <v>2495075.63</v>
      </c>
      <c r="I5379" s="30" t="s">
        <v>196</v>
      </c>
      <c r="J5379" s="30"/>
      <c r="K5379" s="30"/>
      <c r="L5379" s="30">
        <v>202606</v>
      </c>
      <c r="M5379" s="30"/>
      <c r="N5379" s="30">
        <v>202605</v>
      </c>
      <c r="O5379" s="30"/>
      <c r="P5379" s="30"/>
    </row>
    <row r="5380" s="35" customFormat="1" customHeight="1" spans="1:16">
      <c r="A5380" s="30"/>
      <c r="B5380" s="38">
        <v>46172</v>
      </c>
      <c r="C5380" s="69" t="s">
        <v>18</v>
      </c>
      <c r="D5380" s="30" t="s">
        <v>1125</v>
      </c>
      <c r="E5380" s="39" t="s">
        <v>1125</v>
      </c>
      <c r="F5380" s="56">
        <v>2403.89</v>
      </c>
      <c r="G5380" s="56"/>
      <c r="H5380" s="32">
        <v>2497479.52</v>
      </c>
      <c r="I5380" s="30" t="s">
        <v>235</v>
      </c>
      <c r="J5380" s="30"/>
      <c r="K5380" s="30"/>
      <c r="L5380" s="30">
        <v>202606</v>
      </c>
      <c r="M5380" s="30"/>
      <c r="N5380" s="30">
        <v>202605</v>
      </c>
      <c r="O5380" s="30"/>
      <c r="P5380" s="30"/>
    </row>
    <row r="5381" s="35" customFormat="1" customHeight="1" spans="1:16">
      <c r="A5381" s="30"/>
      <c r="B5381" s="38">
        <v>46172</v>
      </c>
      <c r="C5381" s="69" t="s">
        <v>18</v>
      </c>
      <c r="D5381" s="30" t="s">
        <v>1125</v>
      </c>
      <c r="E5381" s="39" t="s">
        <v>1125</v>
      </c>
      <c r="F5381" s="56">
        <v>1548.44</v>
      </c>
      <c r="G5381" s="56"/>
      <c r="H5381" s="32">
        <v>2499027.96</v>
      </c>
      <c r="I5381" s="30" t="s">
        <v>213</v>
      </c>
      <c r="J5381" s="30"/>
      <c r="K5381" s="30"/>
      <c r="L5381" s="30">
        <v>202606</v>
      </c>
      <c r="M5381" s="30"/>
      <c r="N5381" s="30">
        <v>202605</v>
      </c>
      <c r="O5381" s="30"/>
      <c r="P5381" s="30"/>
    </row>
    <row r="5382" s="35" customFormat="1" customHeight="1" spans="1:16">
      <c r="A5382" s="30"/>
      <c r="B5382" s="38">
        <v>46172</v>
      </c>
      <c r="C5382" s="69" t="s">
        <v>18</v>
      </c>
      <c r="D5382" s="30" t="s">
        <v>1125</v>
      </c>
      <c r="E5382" s="39" t="s">
        <v>1125</v>
      </c>
      <c r="F5382" s="56">
        <v>2404.59</v>
      </c>
      <c r="G5382" s="56"/>
      <c r="H5382" s="32">
        <v>2501432.55</v>
      </c>
      <c r="I5382" s="30" t="s">
        <v>216</v>
      </c>
      <c r="J5382" s="30"/>
      <c r="K5382" s="30"/>
      <c r="L5382" s="30">
        <v>202606</v>
      </c>
      <c r="M5382" s="30"/>
      <c r="N5382" s="30">
        <v>202605</v>
      </c>
      <c r="O5382" s="30"/>
      <c r="P5382" s="30"/>
    </row>
    <row r="5383" s="35" customFormat="1" customHeight="1" spans="1:16">
      <c r="A5383" s="30"/>
      <c r="B5383" s="38">
        <v>46172</v>
      </c>
      <c r="C5383" s="69" t="s">
        <v>18</v>
      </c>
      <c r="D5383" s="30" t="s">
        <v>1125</v>
      </c>
      <c r="E5383" s="39" t="s">
        <v>1125</v>
      </c>
      <c r="F5383" s="56">
        <v>3039.28</v>
      </c>
      <c r="G5383" s="56"/>
      <c r="H5383" s="32">
        <v>2504471.83</v>
      </c>
      <c r="I5383" s="30" t="s">
        <v>221</v>
      </c>
      <c r="J5383" s="30"/>
      <c r="K5383" s="30"/>
      <c r="L5383" s="30">
        <v>202606</v>
      </c>
      <c r="M5383" s="30"/>
      <c r="N5383" s="30">
        <v>202605</v>
      </c>
      <c r="O5383" s="30"/>
      <c r="P5383" s="30"/>
    </row>
    <row r="5384" s="35" customFormat="1" customHeight="1" spans="1:16">
      <c r="A5384" s="30"/>
      <c r="B5384" s="38">
        <v>46172</v>
      </c>
      <c r="C5384" s="69" t="s">
        <v>18</v>
      </c>
      <c r="D5384" s="30" t="s">
        <v>1125</v>
      </c>
      <c r="E5384" s="39" t="s">
        <v>1125</v>
      </c>
      <c r="F5384" s="56">
        <v>1263.8</v>
      </c>
      <c r="G5384" s="56"/>
      <c r="H5384" s="32">
        <v>2505735.63</v>
      </c>
      <c r="I5384" s="30" t="s">
        <v>274</v>
      </c>
      <c r="J5384" s="30"/>
      <c r="K5384" s="30"/>
      <c r="L5384" s="30">
        <v>202606</v>
      </c>
      <c r="M5384" s="30"/>
      <c r="N5384" s="30">
        <v>202605</v>
      </c>
      <c r="O5384" s="30"/>
      <c r="P5384" s="30"/>
    </row>
    <row r="5385" s="35" customFormat="1" customHeight="1" spans="1:16">
      <c r="A5385" s="30"/>
      <c r="B5385" s="38">
        <v>46172</v>
      </c>
      <c r="C5385" s="69" t="s">
        <v>18</v>
      </c>
      <c r="D5385" s="30" t="s">
        <v>1125</v>
      </c>
      <c r="E5385" s="39" t="s">
        <v>1125</v>
      </c>
      <c r="F5385" s="56">
        <v>4087.97</v>
      </c>
      <c r="G5385" s="56"/>
      <c r="H5385" s="32">
        <v>2509823.6</v>
      </c>
      <c r="I5385" s="30" t="s">
        <v>35</v>
      </c>
      <c r="J5385" s="30"/>
      <c r="K5385" s="30"/>
      <c r="L5385" s="30">
        <v>202606</v>
      </c>
      <c r="M5385" s="30"/>
      <c r="N5385" s="30">
        <v>202605</v>
      </c>
      <c r="O5385" s="30"/>
      <c r="P5385" s="30"/>
    </row>
    <row r="5386" s="35" customFormat="1" customHeight="1" spans="1:16">
      <c r="A5386" s="30"/>
      <c r="B5386" s="38">
        <v>46172</v>
      </c>
      <c r="C5386" s="69" t="s">
        <v>18</v>
      </c>
      <c r="D5386" s="30" t="s">
        <v>1125</v>
      </c>
      <c r="E5386" s="39" t="s">
        <v>1125</v>
      </c>
      <c r="F5386" s="56">
        <v>5654.8</v>
      </c>
      <c r="G5386" s="56"/>
      <c r="H5386" s="32">
        <v>2515478.4</v>
      </c>
      <c r="I5386" s="30" t="s">
        <v>60</v>
      </c>
      <c r="J5386" s="30"/>
      <c r="K5386" s="30"/>
      <c r="L5386" s="30">
        <v>202606</v>
      </c>
      <c r="M5386" s="30"/>
      <c r="N5386" s="30">
        <v>202605</v>
      </c>
      <c r="O5386" s="30"/>
      <c r="P5386" s="30"/>
    </row>
    <row r="5387" s="35" customFormat="1" customHeight="1" spans="1:16">
      <c r="A5387" s="30"/>
      <c r="B5387" s="38">
        <v>46172</v>
      </c>
      <c r="C5387" s="69" t="s">
        <v>18</v>
      </c>
      <c r="D5387" s="30" t="s">
        <v>1125</v>
      </c>
      <c r="E5387" s="39" t="s">
        <v>1125</v>
      </c>
      <c r="F5387" s="56">
        <v>6045.27</v>
      </c>
      <c r="G5387" s="56"/>
      <c r="H5387" s="32">
        <v>2521523.67</v>
      </c>
      <c r="I5387" s="30" t="s">
        <v>39</v>
      </c>
      <c r="J5387" s="30"/>
      <c r="K5387" s="30"/>
      <c r="L5387" s="30">
        <v>202606</v>
      </c>
      <c r="M5387" s="30"/>
      <c r="N5387" s="30">
        <v>202605</v>
      </c>
      <c r="O5387" s="30"/>
      <c r="P5387" s="30"/>
    </row>
    <row r="5388" s="35" customFormat="1" customHeight="1" spans="1:16">
      <c r="A5388" s="30"/>
      <c r="B5388" s="38">
        <v>46172</v>
      </c>
      <c r="C5388" s="69" t="s">
        <v>18</v>
      </c>
      <c r="D5388" s="30" t="s">
        <v>1125</v>
      </c>
      <c r="E5388" s="39" t="s">
        <v>1125</v>
      </c>
      <c r="F5388" s="56">
        <v>2674.31</v>
      </c>
      <c r="G5388" s="56"/>
      <c r="H5388" s="32">
        <v>2524197.98</v>
      </c>
      <c r="I5388" s="30" t="s">
        <v>191</v>
      </c>
      <c r="J5388" s="30"/>
      <c r="K5388" s="30"/>
      <c r="L5388" s="30">
        <v>202606</v>
      </c>
      <c r="M5388" s="30"/>
      <c r="N5388" s="30">
        <v>202605</v>
      </c>
      <c r="O5388" s="30"/>
      <c r="P5388" s="30"/>
    </row>
    <row r="5389" s="35" customFormat="1" customHeight="1" spans="1:16">
      <c r="A5389" s="30"/>
      <c r="B5389" s="38">
        <v>46172</v>
      </c>
      <c r="C5389" s="69" t="s">
        <v>18</v>
      </c>
      <c r="D5389" s="30" t="s">
        <v>1125</v>
      </c>
      <c r="E5389" s="39" t="s">
        <v>1125</v>
      </c>
      <c r="F5389" s="56">
        <v>4816.2</v>
      </c>
      <c r="G5389" s="56"/>
      <c r="H5389" s="32">
        <v>2529014.18</v>
      </c>
      <c r="I5389" s="30" t="s">
        <v>87</v>
      </c>
      <c r="J5389" s="30"/>
      <c r="K5389" s="30"/>
      <c r="L5389" s="30">
        <v>202606</v>
      </c>
      <c r="M5389" s="30"/>
      <c r="N5389" s="30">
        <v>202605</v>
      </c>
      <c r="O5389" s="30"/>
      <c r="P5389" s="30"/>
    </row>
    <row r="5390" s="35" customFormat="1" customHeight="1" spans="1:16">
      <c r="A5390" s="30"/>
      <c r="B5390" s="38">
        <v>46172</v>
      </c>
      <c r="C5390" s="69" t="s">
        <v>18</v>
      </c>
      <c r="D5390" s="30" t="s">
        <v>1125</v>
      </c>
      <c r="E5390" s="39" t="s">
        <v>1125</v>
      </c>
      <c r="F5390" s="56">
        <v>5345.01</v>
      </c>
      <c r="G5390" s="56"/>
      <c r="H5390" s="32">
        <v>2534359.19</v>
      </c>
      <c r="I5390" s="30" t="s">
        <v>41</v>
      </c>
      <c r="J5390" s="30"/>
      <c r="K5390" s="30"/>
      <c r="L5390" s="30">
        <v>202606</v>
      </c>
      <c r="M5390" s="30"/>
      <c r="N5390" s="30">
        <v>202605</v>
      </c>
      <c r="O5390" s="30"/>
      <c r="P5390" s="30"/>
    </row>
    <row r="5391" s="35" customFormat="1" customHeight="1" spans="1:16">
      <c r="A5391" s="30"/>
      <c r="B5391" s="38">
        <v>46172</v>
      </c>
      <c r="C5391" s="69" t="s">
        <v>18</v>
      </c>
      <c r="D5391" s="30" t="s">
        <v>1125</v>
      </c>
      <c r="E5391" s="39" t="s">
        <v>1125</v>
      </c>
      <c r="F5391" s="56">
        <v>339244.34</v>
      </c>
      <c r="G5391" s="56"/>
      <c r="H5391" s="32">
        <v>2873603.53</v>
      </c>
      <c r="I5391" s="30" t="s">
        <v>267</v>
      </c>
      <c r="J5391" s="30"/>
      <c r="K5391" s="30"/>
      <c r="L5391" s="30">
        <v>202606</v>
      </c>
      <c r="M5391" s="30"/>
      <c r="N5391" s="30">
        <v>202605</v>
      </c>
      <c r="O5391" s="30"/>
      <c r="P5391" s="30"/>
    </row>
    <row r="5392" s="35" customFormat="1" customHeight="1" spans="1:16">
      <c r="A5392" s="30"/>
      <c r="B5392" s="38">
        <v>46172</v>
      </c>
      <c r="C5392" s="69" t="s">
        <v>18</v>
      </c>
      <c r="D5392" s="30" t="s">
        <v>1125</v>
      </c>
      <c r="E5392" s="39" t="s">
        <v>962</v>
      </c>
      <c r="F5392" s="56">
        <v>3289.1</v>
      </c>
      <c r="G5392" s="56"/>
      <c r="H5392" s="32">
        <v>2876892.63</v>
      </c>
      <c r="I5392" s="30" t="s">
        <v>267</v>
      </c>
      <c r="J5392" s="30"/>
      <c r="K5392" s="30"/>
      <c r="L5392" s="30">
        <v>202606</v>
      </c>
      <c r="M5392" s="30"/>
      <c r="N5392" s="30">
        <v>202605</v>
      </c>
      <c r="O5392" s="30"/>
      <c r="P5392" s="30"/>
    </row>
    <row r="5393" s="35" customFormat="1" customHeight="1" spans="1:16">
      <c r="A5393" s="30"/>
      <c r="B5393" s="38">
        <v>46172</v>
      </c>
      <c r="C5393" s="69" t="s">
        <v>18</v>
      </c>
      <c r="D5393" s="30" t="s">
        <v>1125</v>
      </c>
      <c r="E5393" s="39" t="s">
        <v>962</v>
      </c>
      <c r="F5393" s="56">
        <v>974.53</v>
      </c>
      <c r="G5393" s="56"/>
      <c r="H5393" s="32">
        <v>2877867.16</v>
      </c>
      <c r="I5393" s="30" t="s">
        <v>267</v>
      </c>
      <c r="J5393" s="30"/>
      <c r="K5393" s="30"/>
      <c r="L5393" s="30">
        <v>202606</v>
      </c>
      <c r="M5393" s="30"/>
      <c r="N5393" s="30">
        <v>202605</v>
      </c>
      <c r="O5393" s="30"/>
      <c r="P5393" s="30"/>
    </row>
    <row r="5394" s="35" customFormat="1" customHeight="1" spans="1:16">
      <c r="A5394" s="30"/>
      <c r="B5394" s="38">
        <v>46135</v>
      </c>
      <c r="C5394" s="69" t="s">
        <v>18</v>
      </c>
      <c r="D5394" s="30" t="s">
        <v>33</v>
      </c>
      <c r="E5394" s="39" t="s">
        <v>1208</v>
      </c>
      <c r="F5394" s="56"/>
      <c r="G5394" s="56">
        <v>27552</v>
      </c>
      <c r="H5394" s="32">
        <v>2850315.16</v>
      </c>
      <c r="I5394" s="30" t="s">
        <v>56</v>
      </c>
      <c r="J5394" s="30"/>
      <c r="K5394" s="30"/>
      <c r="L5394" s="30">
        <v>202604</v>
      </c>
      <c r="M5394" s="30"/>
      <c r="N5394" s="30">
        <v>202604</v>
      </c>
      <c r="O5394" s="30"/>
      <c r="P5394" s="30"/>
    </row>
    <row r="5395" s="35" customFormat="1" customHeight="1" spans="1:16">
      <c r="A5395" s="30"/>
      <c r="B5395" s="38">
        <v>46135</v>
      </c>
      <c r="C5395" s="69" t="s">
        <v>18</v>
      </c>
      <c r="D5395" s="30" t="s">
        <v>33</v>
      </c>
      <c r="E5395" s="39" t="s">
        <v>1209</v>
      </c>
      <c r="F5395" s="56"/>
      <c r="G5395" s="57">
        <v>6440</v>
      </c>
      <c r="H5395" s="32">
        <v>2843875.16</v>
      </c>
      <c r="I5395" s="30" t="s">
        <v>11</v>
      </c>
      <c r="J5395" s="30"/>
      <c r="K5395" s="30"/>
      <c r="L5395" s="30">
        <v>202604</v>
      </c>
      <c r="M5395" s="30"/>
      <c r="N5395" s="30">
        <v>202604</v>
      </c>
      <c r="O5395" s="30"/>
      <c r="P5395" s="30"/>
    </row>
    <row r="5396" s="35" customFormat="1" customHeight="1" spans="1:16">
      <c r="A5396" s="30"/>
      <c r="B5396" s="38">
        <v>46135</v>
      </c>
      <c r="C5396" s="69" t="s">
        <v>18</v>
      </c>
      <c r="D5396" s="30" t="s">
        <v>33</v>
      </c>
      <c r="E5396" s="39" t="s">
        <v>1210</v>
      </c>
      <c r="F5396" s="56"/>
      <c r="G5396" s="56">
        <v>600</v>
      </c>
      <c r="H5396" s="32">
        <v>2843275.16</v>
      </c>
      <c r="I5396" s="30" t="s">
        <v>11</v>
      </c>
      <c r="J5396" s="30"/>
      <c r="K5396" s="30"/>
      <c r="L5396" s="30"/>
      <c r="M5396" s="30"/>
      <c r="N5396" s="30">
        <v>202604</v>
      </c>
      <c r="O5396" s="30"/>
      <c r="P5396" s="30"/>
    </row>
    <row r="5397" s="35" customFormat="1" customHeight="1" spans="1:16">
      <c r="A5397" s="30"/>
      <c r="B5397" s="38">
        <v>46135</v>
      </c>
      <c r="C5397" s="69" t="s">
        <v>18</v>
      </c>
      <c r="D5397" s="30" t="s">
        <v>33</v>
      </c>
      <c r="E5397" s="39" t="s">
        <v>1211</v>
      </c>
      <c r="F5397" s="56"/>
      <c r="G5397" s="56">
        <v>1500</v>
      </c>
      <c r="H5397" s="32">
        <v>2841775.16</v>
      </c>
      <c r="I5397" s="30" t="s">
        <v>11</v>
      </c>
      <c r="J5397" s="30"/>
      <c r="K5397" s="30"/>
      <c r="L5397" s="30">
        <v>202603</v>
      </c>
      <c r="M5397" s="30"/>
      <c r="N5397" s="30">
        <v>202604</v>
      </c>
      <c r="O5397" s="30"/>
      <c r="P5397" s="30"/>
    </row>
    <row r="5398" s="35" customFormat="1" customHeight="1" spans="1:16">
      <c r="A5398" s="30"/>
      <c r="B5398" s="38">
        <v>46139</v>
      </c>
      <c r="C5398" s="69" t="s">
        <v>18</v>
      </c>
      <c r="D5398" s="30" t="s">
        <v>33</v>
      </c>
      <c r="E5398" s="39" t="s">
        <v>954</v>
      </c>
      <c r="F5398" s="56"/>
      <c r="G5398" s="56">
        <v>4416</v>
      </c>
      <c r="H5398" s="32">
        <v>2837359.16</v>
      </c>
      <c r="I5398" s="30" t="s">
        <v>72</v>
      </c>
      <c r="J5398" s="30"/>
      <c r="K5398" s="30"/>
      <c r="L5398" s="30">
        <v>202604</v>
      </c>
      <c r="M5398" s="30"/>
      <c r="N5398" s="30">
        <v>202604</v>
      </c>
      <c r="O5398" s="30"/>
      <c r="P5398" s="30"/>
    </row>
    <row r="5399" s="35" customFormat="1" customHeight="1" spans="1:16">
      <c r="A5399" s="30"/>
      <c r="B5399" s="38">
        <v>46139</v>
      </c>
      <c r="C5399" s="69" t="s">
        <v>18</v>
      </c>
      <c r="D5399" s="30" t="s">
        <v>33</v>
      </c>
      <c r="E5399" s="39" t="s">
        <v>961</v>
      </c>
      <c r="F5399" s="56"/>
      <c r="G5399" s="56">
        <v>9152.81</v>
      </c>
      <c r="H5399" s="32">
        <v>2828206.35</v>
      </c>
      <c r="I5399" s="30" t="s">
        <v>72</v>
      </c>
      <c r="J5399" s="30"/>
      <c r="K5399" s="30"/>
      <c r="L5399" s="30">
        <v>202604</v>
      </c>
      <c r="M5399" s="30"/>
      <c r="N5399" s="30">
        <v>202604</v>
      </c>
      <c r="O5399" s="30"/>
      <c r="P5399" s="30"/>
    </row>
    <row r="5400" s="35" customFormat="1" customHeight="1" spans="1:16">
      <c r="A5400" s="30"/>
      <c r="B5400" s="38">
        <v>46139</v>
      </c>
      <c r="C5400" s="69" t="s">
        <v>18</v>
      </c>
      <c r="D5400" s="30" t="s">
        <v>33</v>
      </c>
      <c r="E5400" s="39" t="s">
        <v>955</v>
      </c>
      <c r="F5400" s="56"/>
      <c r="G5400" s="56">
        <v>1000.4</v>
      </c>
      <c r="H5400" s="32">
        <v>2827205.95</v>
      </c>
      <c r="I5400" s="30" t="s">
        <v>72</v>
      </c>
      <c r="J5400" s="30"/>
      <c r="K5400" s="30"/>
      <c r="L5400" s="30">
        <v>202604</v>
      </c>
      <c r="M5400" s="30"/>
      <c r="N5400" s="30">
        <v>202604</v>
      </c>
      <c r="O5400" s="30"/>
      <c r="P5400" s="30"/>
    </row>
    <row r="5401" s="35" customFormat="1" customHeight="1" spans="1:16">
      <c r="A5401" s="30"/>
      <c r="B5401" s="38">
        <v>46139</v>
      </c>
      <c r="C5401" s="69" t="s">
        <v>18</v>
      </c>
      <c r="D5401" s="30" t="s">
        <v>33</v>
      </c>
      <c r="E5401" s="30" t="s">
        <v>1136</v>
      </c>
      <c r="F5401" s="56"/>
      <c r="G5401" s="56">
        <v>75978.7</v>
      </c>
      <c r="H5401" s="32">
        <v>2751227.25</v>
      </c>
      <c r="I5401" s="30" t="s">
        <v>72</v>
      </c>
      <c r="J5401" s="30"/>
      <c r="K5401" s="30"/>
      <c r="L5401" s="30">
        <v>202604</v>
      </c>
      <c r="M5401" s="30"/>
      <c r="N5401" s="30">
        <v>202604</v>
      </c>
      <c r="O5401" s="30"/>
      <c r="P5401" s="30"/>
    </row>
    <row r="5402" s="35" customFormat="1" customHeight="1" spans="1:16">
      <c r="A5402" s="30"/>
      <c r="B5402" s="38">
        <v>46139</v>
      </c>
      <c r="C5402" s="69" t="s">
        <v>18</v>
      </c>
      <c r="D5402" s="30" t="s">
        <v>33</v>
      </c>
      <c r="E5402" s="30" t="s">
        <v>974</v>
      </c>
      <c r="F5402" s="56"/>
      <c r="G5402" s="56">
        <v>9234.23</v>
      </c>
      <c r="H5402" s="32">
        <v>2741993.02</v>
      </c>
      <c r="I5402" s="30" t="s">
        <v>72</v>
      </c>
      <c r="J5402" s="30"/>
      <c r="K5402" s="30"/>
      <c r="L5402" s="30">
        <v>202604</v>
      </c>
      <c r="M5402" s="30"/>
      <c r="N5402" s="30">
        <v>202604</v>
      </c>
      <c r="O5402" s="30"/>
      <c r="P5402" s="30"/>
    </row>
    <row r="5403" s="35" customFormat="1" customHeight="1" spans="1:16">
      <c r="A5403" s="30"/>
      <c r="B5403" s="38">
        <v>46139</v>
      </c>
      <c r="C5403" s="69" t="s">
        <v>18</v>
      </c>
      <c r="D5403" s="30" t="s">
        <v>33</v>
      </c>
      <c r="E5403" s="30" t="s">
        <v>972</v>
      </c>
      <c r="F5403" s="56"/>
      <c r="G5403" s="56">
        <v>147084</v>
      </c>
      <c r="H5403" s="32">
        <v>2594909.02</v>
      </c>
      <c r="I5403" s="30" t="s">
        <v>72</v>
      </c>
      <c r="J5403" s="30"/>
      <c r="K5403" s="30"/>
      <c r="L5403" s="30">
        <v>202604</v>
      </c>
      <c r="M5403" s="30"/>
      <c r="N5403" s="30">
        <v>202604</v>
      </c>
      <c r="O5403" s="30"/>
      <c r="P5403" s="30"/>
    </row>
    <row r="5404" s="35" customFormat="1" customHeight="1" spans="1:16">
      <c r="A5404" s="30"/>
      <c r="B5404" s="38">
        <v>46139</v>
      </c>
      <c r="C5404" s="69" t="s">
        <v>18</v>
      </c>
      <c r="D5404" s="30" t="s">
        <v>33</v>
      </c>
      <c r="E5404" s="30" t="s">
        <v>1038</v>
      </c>
      <c r="F5404" s="56"/>
      <c r="G5404" s="56">
        <v>54461.65</v>
      </c>
      <c r="H5404" s="32">
        <v>2540447.37</v>
      </c>
      <c r="I5404" s="30" t="s">
        <v>72</v>
      </c>
      <c r="J5404" s="30"/>
      <c r="K5404" s="30"/>
      <c r="L5404" s="30">
        <v>202604</v>
      </c>
      <c r="M5404" s="30"/>
      <c r="N5404" s="30">
        <v>202604</v>
      </c>
      <c r="O5404" s="30"/>
      <c r="P5404" s="30"/>
    </row>
    <row r="5405" s="35" customFormat="1" customHeight="1" spans="1:16">
      <c r="A5405" s="30"/>
      <c r="B5405" s="38">
        <v>46139</v>
      </c>
      <c r="C5405" s="69" t="s">
        <v>18</v>
      </c>
      <c r="D5405" s="30" t="s">
        <v>33</v>
      </c>
      <c r="E5405" s="30" t="s">
        <v>1138</v>
      </c>
      <c r="F5405" s="56"/>
      <c r="G5405" s="56">
        <v>5132.21</v>
      </c>
      <c r="H5405" s="32">
        <v>2535315.15999999</v>
      </c>
      <c r="I5405" s="30" t="s">
        <v>72</v>
      </c>
      <c r="J5405" s="30"/>
      <c r="K5405" s="30"/>
      <c r="L5405" s="30">
        <v>202604</v>
      </c>
      <c r="M5405" s="30"/>
      <c r="N5405" s="30">
        <v>202604</v>
      </c>
      <c r="O5405" s="30"/>
      <c r="P5405" s="30"/>
    </row>
    <row r="5406" s="35" customFormat="1" customHeight="1" spans="1:16">
      <c r="A5406" s="30"/>
      <c r="B5406" s="38">
        <v>46141</v>
      </c>
      <c r="C5406" s="69" t="s">
        <v>18</v>
      </c>
      <c r="D5406" s="30" t="s">
        <v>33</v>
      </c>
      <c r="E5406" s="39" t="s">
        <v>978</v>
      </c>
      <c r="F5406" s="56">
        <v>200000</v>
      </c>
      <c r="G5406" s="56"/>
      <c r="H5406" s="32">
        <v>2735315.15999999</v>
      </c>
      <c r="I5406" s="30"/>
      <c r="J5406" s="30"/>
      <c r="K5406" s="30"/>
      <c r="L5406" s="30"/>
      <c r="M5406" s="30"/>
      <c r="N5406" s="30">
        <v>202604</v>
      </c>
      <c r="O5406" s="30"/>
      <c r="P5406" s="30"/>
    </row>
    <row r="5407" s="35" customFormat="1" customHeight="1" spans="1:16">
      <c r="A5407" s="30"/>
      <c r="B5407" s="38">
        <v>46142</v>
      </c>
      <c r="C5407" s="69" t="s">
        <v>18</v>
      </c>
      <c r="D5407" s="30" t="s">
        <v>33</v>
      </c>
      <c r="E5407" s="39" t="s">
        <v>1102</v>
      </c>
      <c r="F5407" s="56"/>
      <c r="G5407" s="98">
        <v>2400</v>
      </c>
      <c r="H5407" s="32">
        <v>2732915.15999999</v>
      </c>
      <c r="I5407" s="30" t="s">
        <v>72</v>
      </c>
      <c r="J5407" s="30"/>
      <c r="K5407" s="30"/>
      <c r="L5407" s="30">
        <v>202604</v>
      </c>
      <c r="M5407" s="30"/>
      <c r="N5407" s="30">
        <v>202604</v>
      </c>
      <c r="O5407" s="30"/>
      <c r="P5407" s="30"/>
    </row>
    <row r="5408" s="35" customFormat="1" customHeight="1" spans="1:16">
      <c r="A5408" s="30"/>
      <c r="B5408" s="38">
        <v>46142</v>
      </c>
      <c r="C5408" s="69" t="s">
        <v>18</v>
      </c>
      <c r="D5408" s="30" t="s">
        <v>33</v>
      </c>
      <c r="E5408" s="30" t="s">
        <v>1155</v>
      </c>
      <c r="F5408" s="56"/>
      <c r="G5408" s="98">
        <v>54632.12</v>
      </c>
      <c r="H5408" s="32">
        <v>2678283.04</v>
      </c>
      <c r="I5408" s="30" t="s">
        <v>72</v>
      </c>
      <c r="J5408" s="30"/>
      <c r="K5408" s="30"/>
      <c r="L5408" s="30">
        <v>202604</v>
      </c>
      <c r="M5408" s="30"/>
      <c r="N5408" s="30">
        <v>202604</v>
      </c>
      <c r="O5408" s="30"/>
      <c r="P5408" s="30"/>
    </row>
    <row r="5409" s="35" customFormat="1" customHeight="1" spans="1:16">
      <c r="A5409" s="30"/>
      <c r="B5409" s="38">
        <v>46143</v>
      </c>
      <c r="C5409" s="69" t="s">
        <v>18</v>
      </c>
      <c r="D5409" s="30" t="s">
        <v>33</v>
      </c>
      <c r="E5409" s="39" t="s">
        <v>1212</v>
      </c>
      <c r="F5409" s="56"/>
      <c r="G5409" s="56">
        <v>3120</v>
      </c>
      <c r="H5409" s="32">
        <v>2675163.04</v>
      </c>
      <c r="I5409" s="30" t="s">
        <v>72</v>
      </c>
      <c r="J5409" s="30"/>
      <c r="K5409" s="30"/>
      <c r="L5409" s="30">
        <v>202605</v>
      </c>
      <c r="M5409" s="30"/>
      <c r="N5409" s="30">
        <v>202605</v>
      </c>
      <c r="O5409" s="30"/>
      <c r="P5409" s="30"/>
    </row>
    <row r="5410" s="35" customFormat="1" customHeight="1" spans="1:16">
      <c r="A5410" s="30"/>
      <c r="B5410" s="38">
        <v>46146</v>
      </c>
      <c r="C5410" s="69" t="s">
        <v>18</v>
      </c>
      <c r="D5410" s="30" t="s">
        <v>33</v>
      </c>
      <c r="E5410" s="39" t="s">
        <v>1060</v>
      </c>
      <c r="F5410" s="56"/>
      <c r="G5410" s="98">
        <v>6490</v>
      </c>
      <c r="H5410" s="32">
        <v>2668673.04</v>
      </c>
      <c r="I5410" s="30" t="s">
        <v>72</v>
      </c>
      <c r="J5410" s="30"/>
      <c r="K5410" s="30"/>
      <c r="L5410" s="30">
        <v>202605</v>
      </c>
      <c r="M5410" s="30"/>
      <c r="N5410" s="30">
        <v>202605</v>
      </c>
      <c r="O5410" s="30"/>
      <c r="P5410" s="30"/>
    </row>
    <row r="5411" s="35" customFormat="1" customHeight="1" spans="1:16">
      <c r="A5411" s="30"/>
      <c r="B5411" s="38">
        <v>46146</v>
      </c>
      <c r="C5411" s="69" t="s">
        <v>18</v>
      </c>
      <c r="D5411" s="30" t="s">
        <v>33</v>
      </c>
      <c r="E5411" s="39" t="s">
        <v>955</v>
      </c>
      <c r="F5411" s="56"/>
      <c r="G5411" s="98">
        <v>2704</v>
      </c>
      <c r="H5411" s="32">
        <v>2665969.04</v>
      </c>
      <c r="I5411" s="30" t="s">
        <v>72</v>
      </c>
      <c r="J5411" s="30"/>
      <c r="K5411" s="30"/>
      <c r="L5411" s="30">
        <v>202605</v>
      </c>
      <c r="M5411" s="30"/>
      <c r="N5411" s="30">
        <v>202605</v>
      </c>
      <c r="O5411" s="30"/>
      <c r="P5411" s="30"/>
    </row>
    <row r="5412" s="35" customFormat="1" customHeight="1" spans="1:16">
      <c r="A5412" s="30"/>
      <c r="B5412" s="38">
        <v>46146</v>
      </c>
      <c r="C5412" s="69" t="s">
        <v>18</v>
      </c>
      <c r="D5412" s="30" t="s">
        <v>33</v>
      </c>
      <c r="E5412" s="39" t="s">
        <v>965</v>
      </c>
      <c r="F5412" s="56"/>
      <c r="G5412" s="56">
        <v>5540.96</v>
      </c>
      <c r="H5412" s="32">
        <v>2660428.07999999</v>
      </c>
      <c r="I5412" s="30" t="s">
        <v>72</v>
      </c>
      <c r="J5412" s="30"/>
      <c r="K5412" s="30"/>
      <c r="L5412" s="30">
        <v>202605</v>
      </c>
      <c r="M5412" s="30"/>
      <c r="N5412" s="30">
        <v>202605</v>
      </c>
      <c r="O5412" s="30"/>
      <c r="P5412" s="30"/>
    </row>
    <row r="5413" s="35" customFormat="1" customHeight="1" spans="1:16">
      <c r="A5413" s="30"/>
      <c r="B5413" s="38">
        <v>46147</v>
      </c>
      <c r="C5413" s="69" t="s">
        <v>18</v>
      </c>
      <c r="D5413" s="30" t="s">
        <v>33</v>
      </c>
      <c r="E5413" s="39" t="s">
        <v>1145</v>
      </c>
      <c r="F5413" s="56"/>
      <c r="G5413" s="56">
        <v>257323.77</v>
      </c>
      <c r="H5413" s="32">
        <v>2403104.30999999</v>
      </c>
      <c r="I5413" s="30" t="s">
        <v>72</v>
      </c>
      <c r="J5413" s="30"/>
      <c r="K5413" s="30"/>
      <c r="L5413" s="30">
        <v>202605</v>
      </c>
      <c r="M5413" s="30"/>
      <c r="N5413" s="30">
        <v>202605</v>
      </c>
      <c r="O5413" s="30"/>
      <c r="P5413" s="30"/>
    </row>
    <row r="5414" s="35" customFormat="1" customHeight="1" spans="1:16">
      <c r="A5414" s="30"/>
      <c r="B5414" s="38">
        <v>46147</v>
      </c>
      <c r="C5414" s="69" t="s">
        <v>18</v>
      </c>
      <c r="D5414" s="30" t="s">
        <v>33</v>
      </c>
      <c r="E5414" s="39" t="s">
        <v>967</v>
      </c>
      <c r="F5414" s="56"/>
      <c r="G5414" s="98">
        <v>7351.6</v>
      </c>
      <c r="H5414" s="32">
        <v>2395752.71</v>
      </c>
      <c r="I5414" s="30" t="s">
        <v>72</v>
      </c>
      <c r="J5414" s="30"/>
      <c r="K5414" s="30"/>
      <c r="L5414" s="30">
        <v>202605</v>
      </c>
      <c r="M5414" s="30"/>
      <c r="N5414" s="30">
        <v>202605</v>
      </c>
      <c r="O5414" s="30"/>
      <c r="P5414" s="30"/>
    </row>
    <row r="5415" s="35" customFormat="1" customHeight="1" spans="1:16">
      <c r="A5415" s="30"/>
      <c r="B5415" s="38">
        <v>46148</v>
      </c>
      <c r="C5415" s="69" t="s">
        <v>18</v>
      </c>
      <c r="D5415" s="30" t="s">
        <v>33</v>
      </c>
      <c r="E5415" s="39" t="s">
        <v>978</v>
      </c>
      <c r="F5415" s="56">
        <v>200000</v>
      </c>
      <c r="G5415" s="56"/>
      <c r="H5415" s="32">
        <v>2595752.71</v>
      </c>
      <c r="I5415" s="30"/>
      <c r="J5415" s="30"/>
      <c r="K5415" s="30"/>
      <c r="L5415" s="30"/>
      <c r="M5415" s="30"/>
      <c r="N5415" s="30">
        <v>202605</v>
      </c>
      <c r="O5415" s="30"/>
      <c r="P5415" s="30"/>
    </row>
    <row r="5416" s="35" customFormat="1" customHeight="1" spans="1:16">
      <c r="A5416" s="30"/>
      <c r="B5416" s="38">
        <v>46148</v>
      </c>
      <c r="C5416" s="69" t="s">
        <v>18</v>
      </c>
      <c r="D5416" s="30" t="s">
        <v>33</v>
      </c>
      <c r="E5416" s="39" t="s">
        <v>1213</v>
      </c>
      <c r="F5416" s="56"/>
      <c r="G5416" s="56">
        <v>21840</v>
      </c>
      <c r="H5416" s="32">
        <v>2573912.71</v>
      </c>
      <c r="I5416" s="30" t="s">
        <v>72</v>
      </c>
      <c r="J5416" s="30"/>
      <c r="K5416" s="30"/>
      <c r="L5416" s="30">
        <v>202605</v>
      </c>
      <c r="M5416" s="30"/>
      <c r="N5416" s="30">
        <v>202605</v>
      </c>
      <c r="O5416" s="30"/>
      <c r="P5416" s="30"/>
    </row>
    <row r="5417" s="35" customFormat="1" customHeight="1" spans="1:16">
      <c r="A5417" s="30"/>
      <c r="B5417" s="38">
        <v>46149</v>
      </c>
      <c r="C5417" s="69" t="s">
        <v>18</v>
      </c>
      <c r="D5417" s="30" t="s">
        <v>957</v>
      </c>
      <c r="E5417" s="39" t="s">
        <v>1214</v>
      </c>
      <c r="F5417" s="56"/>
      <c r="G5417" s="56">
        <v>21883.98</v>
      </c>
      <c r="H5417" s="32">
        <v>2552028.72999999</v>
      </c>
      <c r="I5417" s="30" t="s">
        <v>11</v>
      </c>
      <c r="J5417" s="30"/>
      <c r="K5417" s="30"/>
      <c r="L5417" s="30">
        <v>202604</v>
      </c>
      <c r="M5417" s="30"/>
      <c r="N5417" s="30">
        <v>202605</v>
      </c>
      <c r="O5417" s="30"/>
      <c r="P5417" s="30"/>
    </row>
    <row r="5418" s="35" customFormat="1" customHeight="1" spans="1:16">
      <c r="A5418" s="30"/>
      <c r="B5418" s="38">
        <v>46149</v>
      </c>
      <c r="C5418" s="69" t="s">
        <v>18</v>
      </c>
      <c r="D5418" s="30" t="s">
        <v>957</v>
      </c>
      <c r="E5418" s="39" t="s">
        <v>1215</v>
      </c>
      <c r="F5418" s="56"/>
      <c r="G5418" s="56">
        <v>69.83</v>
      </c>
      <c r="H5418" s="32">
        <v>2551958.89999999</v>
      </c>
      <c r="I5418" s="30"/>
      <c r="J5418" s="30"/>
      <c r="K5418" s="30"/>
      <c r="L5418" s="30">
        <v>202604</v>
      </c>
      <c r="M5418" s="30"/>
      <c r="N5418" s="30">
        <v>202605</v>
      </c>
      <c r="O5418" s="30"/>
      <c r="P5418" s="30"/>
    </row>
    <row r="5419" s="35" customFormat="1" customHeight="1" spans="1:16">
      <c r="A5419" s="30"/>
      <c r="B5419" s="38">
        <v>46149</v>
      </c>
      <c r="C5419" s="69" t="s">
        <v>18</v>
      </c>
      <c r="D5419" s="30" t="s">
        <v>957</v>
      </c>
      <c r="E5419" s="39" t="s">
        <v>1216</v>
      </c>
      <c r="F5419" s="56"/>
      <c r="G5419" s="56">
        <v>242.11</v>
      </c>
      <c r="H5419" s="32">
        <v>2551716.79</v>
      </c>
      <c r="I5419" s="30"/>
      <c r="J5419" s="30"/>
      <c r="K5419" s="30"/>
      <c r="L5419" s="30">
        <v>202604</v>
      </c>
      <c r="M5419" s="30"/>
      <c r="N5419" s="30">
        <v>202605</v>
      </c>
      <c r="O5419" s="30"/>
      <c r="P5419" s="30"/>
    </row>
    <row r="5420" s="35" customFormat="1" customHeight="1" spans="1:16">
      <c r="A5420" s="30"/>
      <c r="B5420" s="38">
        <v>46149</v>
      </c>
      <c r="C5420" s="69" t="s">
        <v>18</v>
      </c>
      <c r="D5420" s="30" t="s">
        <v>33</v>
      </c>
      <c r="E5420" s="30" t="s">
        <v>1166</v>
      </c>
      <c r="F5420" s="56"/>
      <c r="G5420" s="56">
        <v>9232.4</v>
      </c>
      <c r="H5420" s="32">
        <v>2542484.39</v>
      </c>
      <c r="I5420" s="30" t="s">
        <v>72</v>
      </c>
      <c r="J5420" s="30"/>
      <c r="K5420" s="30"/>
      <c r="L5420" s="30">
        <v>202605</v>
      </c>
      <c r="M5420" s="30"/>
      <c r="N5420" s="30">
        <v>202605</v>
      </c>
      <c r="O5420" s="30"/>
      <c r="P5420" s="30"/>
    </row>
    <row r="5421" s="35" customFormat="1" customHeight="1" spans="1:16">
      <c r="A5421" s="30"/>
      <c r="B5421" s="38">
        <v>46149</v>
      </c>
      <c r="C5421" s="69" t="s">
        <v>18</v>
      </c>
      <c r="D5421" s="30" t="s">
        <v>33</v>
      </c>
      <c r="E5421" s="30" t="s">
        <v>1108</v>
      </c>
      <c r="F5421" s="56"/>
      <c r="G5421" s="56">
        <v>40731.3</v>
      </c>
      <c r="H5421" s="32">
        <v>2501753.08999999</v>
      </c>
      <c r="I5421" s="30" t="s">
        <v>72</v>
      </c>
      <c r="J5421" s="30"/>
      <c r="K5421" s="30"/>
      <c r="L5421" s="30">
        <v>202605</v>
      </c>
      <c r="M5421" s="30"/>
      <c r="N5421" s="30">
        <v>202605</v>
      </c>
      <c r="O5421" s="30"/>
      <c r="P5421" s="30"/>
    </row>
    <row r="5422" s="35" customFormat="1" customHeight="1" spans="1:16">
      <c r="A5422" s="30"/>
      <c r="B5422" s="38">
        <v>46149</v>
      </c>
      <c r="C5422" s="69" t="s">
        <v>18</v>
      </c>
      <c r="D5422" s="30" t="s">
        <v>33</v>
      </c>
      <c r="E5422" s="30" t="s">
        <v>427</v>
      </c>
      <c r="F5422" s="56"/>
      <c r="G5422" s="56">
        <v>31328</v>
      </c>
      <c r="H5422" s="32">
        <v>2470425.08999999</v>
      </c>
      <c r="I5422" s="30" t="s">
        <v>72</v>
      </c>
      <c r="J5422" s="30"/>
      <c r="K5422" s="30"/>
      <c r="L5422" s="30">
        <v>202605</v>
      </c>
      <c r="M5422" s="30"/>
      <c r="N5422" s="30">
        <v>202605</v>
      </c>
      <c r="O5422" s="30"/>
      <c r="P5422" s="30"/>
    </row>
    <row r="5423" s="35" customFormat="1" customHeight="1" spans="1:16">
      <c r="A5423" s="30"/>
      <c r="B5423" s="38">
        <v>46149</v>
      </c>
      <c r="C5423" s="69" t="s">
        <v>18</v>
      </c>
      <c r="D5423" s="30" t="s">
        <v>33</v>
      </c>
      <c r="E5423" s="30" t="s">
        <v>1108</v>
      </c>
      <c r="F5423" s="56"/>
      <c r="G5423" s="56">
        <v>2160</v>
      </c>
      <c r="H5423" s="32">
        <v>2468265.08999999</v>
      </c>
      <c r="I5423" s="30" t="s">
        <v>72</v>
      </c>
      <c r="J5423" s="30"/>
      <c r="K5423" s="30"/>
      <c r="L5423" s="30">
        <v>202605</v>
      </c>
      <c r="M5423" s="30"/>
      <c r="N5423" s="30">
        <v>202605</v>
      </c>
      <c r="O5423" s="30"/>
      <c r="P5423" s="30"/>
    </row>
    <row r="5424" s="35" customFormat="1" customHeight="1" spans="1:16">
      <c r="A5424" s="30"/>
      <c r="B5424" s="96">
        <v>46149</v>
      </c>
      <c r="C5424" s="69" t="s">
        <v>18</v>
      </c>
      <c r="D5424" s="30" t="s">
        <v>33</v>
      </c>
      <c r="E5424" s="30" t="s">
        <v>969</v>
      </c>
      <c r="F5424" s="56"/>
      <c r="G5424" s="56">
        <v>46062.2</v>
      </c>
      <c r="H5424" s="32">
        <v>2422202.89</v>
      </c>
      <c r="I5424" s="30" t="s">
        <v>72</v>
      </c>
      <c r="J5424" s="30"/>
      <c r="K5424" s="30"/>
      <c r="L5424" s="30">
        <v>202605</v>
      </c>
      <c r="M5424" s="30"/>
      <c r="N5424" s="30">
        <v>202605</v>
      </c>
      <c r="O5424" s="30"/>
      <c r="P5424" s="30"/>
    </row>
    <row r="5425" s="35" customFormat="1" customHeight="1" spans="1:16">
      <c r="A5425" s="30"/>
      <c r="B5425" s="38">
        <v>46149</v>
      </c>
      <c r="C5425" s="69" t="s">
        <v>18</v>
      </c>
      <c r="D5425" s="30" t="s">
        <v>33</v>
      </c>
      <c r="E5425" s="39" t="s">
        <v>978</v>
      </c>
      <c r="F5425" s="56">
        <v>200000</v>
      </c>
      <c r="G5425" s="56"/>
      <c r="H5425" s="32">
        <v>2622202.89</v>
      </c>
      <c r="I5425" s="30"/>
      <c r="J5425" s="30"/>
      <c r="K5425" s="30"/>
      <c r="L5425" s="30"/>
      <c r="M5425" s="30"/>
      <c r="N5425" s="30">
        <v>202605</v>
      </c>
      <c r="O5425" s="30"/>
      <c r="P5425" s="30"/>
    </row>
    <row r="5426" s="35" customFormat="1" customHeight="1" spans="1:16">
      <c r="A5426" s="30"/>
      <c r="B5426" s="38">
        <v>46149</v>
      </c>
      <c r="C5426" s="69" t="s">
        <v>18</v>
      </c>
      <c r="D5426" s="30" t="s">
        <v>33</v>
      </c>
      <c r="E5426" s="39" t="s">
        <v>954</v>
      </c>
      <c r="F5426" s="56"/>
      <c r="G5426" s="56">
        <v>5701.3</v>
      </c>
      <c r="H5426" s="32">
        <v>2616501.58999999</v>
      </c>
      <c r="I5426" s="30" t="s">
        <v>72</v>
      </c>
      <c r="J5426" s="30"/>
      <c r="K5426" s="30"/>
      <c r="L5426" s="30">
        <v>202605</v>
      </c>
      <c r="M5426" s="30"/>
      <c r="N5426" s="30">
        <v>202605</v>
      </c>
      <c r="O5426" s="30"/>
      <c r="P5426" s="30"/>
    </row>
    <row r="5427" s="35" customFormat="1" customHeight="1" spans="1:16">
      <c r="A5427" s="30"/>
      <c r="B5427" s="38">
        <v>46149</v>
      </c>
      <c r="C5427" s="69" t="s">
        <v>18</v>
      </c>
      <c r="D5427" s="30" t="s">
        <v>33</v>
      </c>
      <c r="E5427" s="39" t="s">
        <v>951</v>
      </c>
      <c r="F5427" s="56"/>
      <c r="G5427" s="56">
        <v>9175.18</v>
      </c>
      <c r="H5427" s="32">
        <v>2607326.40999999</v>
      </c>
      <c r="I5427" s="30" t="s">
        <v>72</v>
      </c>
      <c r="J5427" s="30"/>
      <c r="K5427" s="30"/>
      <c r="L5427" s="30">
        <v>202605</v>
      </c>
      <c r="M5427" s="30"/>
      <c r="N5427" s="30">
        <v>202605</v>
      </c>
      <c r="O5427" s="30"/>
      <c r="P5427" s="30"/>
    </row>
    <row r="5428" s="35" customFormat="1" customHeight="1" spans="1:16">
      <c r="A5428" s="30"/>
      <c r="B5428" s="38">
        <v>46150</v>
      </c>
      <c r="C5428" s="69" t="s">
        <v>18</v>
      </c>
      <c r="D5428" s="30" t="s">
        <v>33</v>
      </c>
      <c r="E5428" s="39" t="s">
        <v>1217</v>
      </c>
      <c r="F5428" s="56"/>
      <c r="G5428" s="56">
        <v>300</v>
      </c>
      <c r="H5428" s="32">
        <v>2607026.40999999</v>
      </c>
      <c r="I5428" s="30"/>
      <c r="J5428" s="30"/>
      <c r="K5428" s="30"/>
      <c r="L5428" s="30"/>
      <c r="M5428" s="30"/>
      <c r="N5428" s="30">
        <v>202605</v>
      </c>
      <c r="O5428" s="30"/>
      <c r="P5428" s="30"/>
    </row>
    <row r="5429" s="35" customFormat="1" customHeight="1" spans="1:16">
      <c r="A5429" s="30"/>
      <c r="B5429" s="38">
        <v>46150</v>
      </c>
      <c r="C5429" s="69" t="s">
        <v>18</v>
      </c>
      <c r="D5429" s="30" t="s">
        <v>33</v>
      </c>
      <c r="E5429" s="39" t="s">
        <v>1217</v>
      </c>
      <c r="F5429" s="56">
        <v>300</v>
      </c>
      <c r="G5429" s="56"/>
      <c r="H5429" s="32">
        <v>2607326.40999999</v>
      </c>
      <c r="I5429" s="30"/>
      <c r="J5429" s="30"/>
      <c r="K5429" s="30"/>
      <c r="L5429" s="30"/>
      <c r="M5429" s="30"/>
      <c r="N5429" s="30">
        <v>202605</v>
      </c>
      <c r="O5429" s="30"/>
      <c r="P5429" s="30"/>
    </row>
    <row r="5430" s="35" customFormat="1" customHeight="1" spans="1:16">
      <c r="A5430" s="30"/>
      <c r="B5430" s="38">
        <v>46151</v>
      </c>
      <c r="C5430" s="69" t="s">
        <v>18</v>
      </c>
      <c r="D5430" s="30" t="s">
        <v>33</v>
      </c>
      <c r="E5430" s="39" t="s">
        <v>1218</v>
      </c>
      <c r="F5430" s="56"/>
      <c r="G5430" s="56">
        <v>300</v>
      </c>
      <c r="H5430" s="32">
        <v>2607026.40999999</v>
      </c>
      <c r="I5430" s="30"/>
      <c r="J5430" s="30"/>
      <c r="K5430" s="30"/>
      <c r="L5430" s="30"/>
      <c r="M5430" s="30"/>
      <c r="N5430" s="30">
        <v>202605</v>
      </c>
      <c r="O5430" s="30"/>
      <c r="P5430" s="30"/>
    </row>
    <row r="5431" s="35" customFormat="1" customHeight="1" spans="1:16">
      <c r="A5431" s="30"/>
      <c r="B5431" s="38">
        <v>46151</v>
      </c>
      <c r="C5431" s="69" t="s">
        <v>18</v>
      </c>
      <c r="D5431" s="30" t="s">
        <v>33</v>
      </c>
      <c r="E5431" s="39" t="s">
        <v>1219</v>
      </c>
      <c r="F5431" s="56"/>
      <c r="G5431" s="56">
        <v>5603.99</v>
      </c>
      <c r="H5431" s="32">
        <v>2601422.41999999</v>
      </c>
      <c r="I5431" s="30" t="s">
        <v>267</v>
      </c>
      <c r="J5431" s="30"/>
      <c r="K5431" s="30"/>
      <c r="L5431" s="30">
        <v>202604</v>
      </c>
      <c r="M5431" s="30"/>
      <c r="N5431" s="30">
        <v>202605</v>
      </c>
      <c r="O5431" s="30"/>
      <c r="P5431" s="30"/>
    </row>
    <row r="5432" s="35" customFormat="1" customHeight="1" spans="1:16">
      <c r="A5432" s="30"/>
      <c r="B5432" s="38">
        <v>46151</v>
      </c>
      <c r="C5432" s="69" t="s">
        <v>18</v>
      </c>
      <c r="D5432" s="30" t="s">
        <v>33</v>
      </c>
      <c r="E5432" s="39" t="s">
        <v>1220</v>
      </c>
      <c r="F5432" s="56"/>
      <c r="G5432" s="56">
        <v>6000</v>
      </c>
      <c r="H5432" s="32">
        <v>2595422.41999999</v>
      </c>
      <c r="I5432" s="30" t="s">
        <v>52</v>
      </c>
      <c r="J5432" s="30"/>
      <c r="K5432" s="30"/>
      <c r="L5432" s="30">
        <v>202604</v>
      </c>
      <c r="M5432" s="30"/>
      <c r="N5432" s="30">
        <v>202605</v>
      </c>
      <c r="O5432" s="30"/>
      <c r="P5432" s="30"/>
    </row>
    <row r="5433" s="35" customFormat="1" customHeight="1" spans="1:16">
      <c r="A5433" s="30"/>
      <c r="B5433" s="38">
        <v>46151</v>
      </c>
      <c r="C5433" s="69" t="s">
        <v>18</v>
      </c>
      <c r="D5433" s="30" t="s">
        <v>33</v>
      </c>
      <c r="E5433" s="30" t="s">
        <v>1107</v>
      </c>
      <c r="F5433" s="56"/>
      <c r="G5433" s="56">
        <v>5304</v>
      </c>
      <c r="H5433" s="32">
        <v>2590118.41999999</v>
      </c>
      <c r="I5433" s="30" t="s">
        <v>72</v>
      </c>
      <c r="J5433" s="30"/>
      <c r="K5433" s="30"/>
      <c r="L5433" s="30">
        <v>202605</v>
      </c>
      <c r="M5433" s="30"/>
      <c r="N5433" s="30">
        <v>202605</v>
      </c>
      <c r="O5433" s="30"/>
      <c r="P5433" s="30"/>
    </row>
    <row r="5434" s="35" customFormat="1" customHeight="1" spans="1:16">
      <c r="A5434" s="30"/>
      <c r="B5434" s="96">
        <v>46151</v>
      </c>
      <c r="C5434" s="69" t="s">
        <v>18</v>
      </c>
      <c r="D5434" s="30" t="s">
        <v>33</v>
      </c>
      <c r="E5434" s="30" t="s">
        <v>971</v>
      </c>
      <c r="F5434" s="56"/>
      <c r="G5434" s="56">
        <v>20124.6</v>
      </c>
      <c r="H5434" s="32">
        <v>2569993.81999999</v>
      </c>
      <c r="I5434" s="30" t="s">
        <v>72</v>
      </c>
      <c r="J5434" s="30"/>
      <c r="K5434" s="30"/>
      <c r="L5434" s="30">
        <v>202605</v>
      </c>
      <c r="M5434" s="30"/>
      <c r="N5434" s="30">
        <v>202605</v>
      </c>
      <c r="O5434" s="30"/>
      <c r="P5434" s="30"/>
    </row>
    <row r="5435" s="35" customFormat="1" customHeight="1" spans="1:16">
      <c r="A5435" s="30"/>
      <c r="B5435" s="38">
        <v>46151</v>
      </c>
      <c r="C5435" s="69" t="s">
        <v>18</v>
      </c>
      <c r="D5435" s="30" t="s">
        <v>33</v>
      </c>
      <c r="E5435" s="30" t="s">
        <v>1042</v>
      </c>
      <c r="F5435" s="56"/>
      <c r="G5435" s="56">
        <v>17059.31</v>
      </c>
      <c r="H5435" s="32">
        <v>2552934.50999999</v>
      </c>
      <c r="I5435" s="30" t="s">
        <v>72</v>
      </c>
      <c r="J5435" s="30"/>
      <c r="K5435" s="30"/>
      <c r="L5435" s="30">
        <v>202605</v>
      </c>
      <c r="M5435" s="30"/>
      <c r="N5435" s="30">
        <v>202605</v>
      </c>
      <c r="O5435" s="30"/>
      <c r="P5435" s="30"/>
    </row>
    <row r="5436" s="35" customFormat="1" customHeight="1" spans="1:16">
      <c r="A5436" s="30"/>
      <c r="B5436" s="38">
        <v>46151</v>
      </c>
      <c r="C5436" s="69" t="s">
        <v>18</v>
      </c>
      <c r="D5436" s="30" t="s">
        <v>33</v>
      </c>
      <c r="E5436" s="30" t="s">
        <v>1154</v>
      </c>
      <c r="F5436" s="56"/>
      <c r="G5436" s="56">
        <v>59005.45</v>
      </c>
      <c r="H5436" s="32">
        <v>2493929.05999999</v>
      </c>
      <c r="I5436" s="30" t="s">
        <v>72</v>
      </c>
      <c r="J5436" s="30"/>
      <c r="K5436" s="30"/>
      <c r="L5436" s="30">
        <v>202605</v>
      </c>
      <c r="M5436" s="30"/>
      <c r="N5436" s="30">
        <v>202605</v>
      </c>
      <c r="O5436" s="30"/>
      <c r="P5436" s="30"/>
    </row>
    <row r="5437" s="35" customFormat="1" customHeight="1" spans="1:16">
      <c r="A5437" s="30"/>
      <c r="B5437" s="38">
        <v>46151</v>
      </c>
      <c r="C5437" s="69" t="s">
        <v>18</v>
      </c>
      <c r="D5437" s="30" t="s">
        <v>33</v>
      </c>
      <c r="E5437" s="30" t="s">
        <v>1156</v>
      </c>
      <c r="F5437" s="56"/>
      <c r="G5437" s="56">
        <v>42707.1</v>
      </c>
      <c r="H5437" s="32">
        <v>2451221.96</v>
      </c>
      <c r="I5437" s="30" t="s">
        <v>72</v>
      </c>
      <c r="J5437" s="30"/>
      <c r="K5437" s="30"/>
      <c r="L5437" s="30">
        <v>202605</v>
      </c>
      <c r="M5437" s="30"/>
      <c r="N5437" s="30">
        <v>202605</v>
      </c>
      <c r="O5437" s="30"/>
      <c r="P5437" s="30"/>
    </row>
    <row r="5438" s="35" customFormat="1" customHeight="1" spans="1:16">
      <c r="A5438" s="30"/>
      <c r="B5438" s="38">
        <v>46151</v>
      </c>
      <c r="C5438" s="69" t="s">
        <v>18</v>
      </c>
      <c r="D5438" s="30" t="s">
        <v>33</v>
      </c>
      <c r="E5438" s="30" t="s">
        <v>973</v>
      </c>
      <c r="F5438" s="56"/>
      <c r="G5438" s="56">
        <v>24493.02</v>
      </c>
      <c r="H5438" s="32">
        <v>2426728.94</v>
      </c>
      <c r="I5438" s="30" t="s">
        <v>72</v>
      </c>
      <c r="J5438" s="30"/>
      <c r="K5438" s="30"/>
      <c r="L5438" s="30">
        <v>202605</v>
      </c>
      <c r="M5438" s="30"/>
      <c r="N5438" s="30">
        <v>202605</v>
      </c>
      <c r="O5438" s="30"/>
      <c r="P5438" s="30"/>
    </row>
    <row r="5439" s="35" customFormat="1" customHeight="1" spans="1:16">
      <c r="A5439" s="30"/>
      <c r="B5439" s="38">
        <v>46151</v>
      </c>
      <c r="C5439" s="69" t="s">
        <v>18</v>
      </c>
      <c r="D5439" s="30" t="s">
        <v>33</v>
      </c>
      <c r="E5439" s="30" t="s">
        <v>1162</v>
      </c>
      <c r="F5439" s="56"/>
      <c r="G5439" s="56">
        <v>6784</v>
      </c>
      <c r="H5439" s="32">
        <v>2419944.94</v>
      </c>
      <c r="I5439" s="30" t="s">
        <v>72</v>
      </c>
      <c r="J5439" s="30"/>
      <c r="K5439" s="30"/>
      <c r="L5439" s="30">
        <v>202605</v>
      </c>
      <c r="M5439" s="30"/>
      <c r="N5439" s="30">
        <v>202605</v>
      </c>
      <c r="O5439" s="30"/>
      <c r="P5439" s="30"/>
    </row>
    <row r="5440" s="35" customFormat="1" customHeight="1" spans="1:16">
      <c r="A5440" s="30"/>
      <c r="B5440" s="38">
        <v>46151</v>
      </c>
      <c r="C5440" s="69" t="s">
        <v>18</v>
      </c>
      <c r="D5440" s="30" t="s">
        <v>33</v>
      </c>
      <c r="E5440" s="30" t="s">
        <v>1109</v>
      </c>
      <c r="F5440" s="56"/>
      <c r="G5440" s="56">
        <v>53120.2</v>
      </c>
      <c r="H5440" s="32">
        <v>2366824.74</v>
      </c>
      <c r="I5440" s="30" t="s">
        <v>72</v>
      </c>
      <c r="J5440" s="30"/>
      <c r="K5440" s="30"/>
      <c r="L5440" s="30">
        <v>202605</v>
      </c>
      <c r="M5440" s="30"/>
      <c r="N5440" s="30">
        <v>202605</v>
      </c>
      <c r="O5440" s="30"/>
      <c r="P5440" s="30"/>
    </row>
    <row r="5441" s="35" customFormat="1" customHeight="1" spans="1:16">
      <c r="A5441" s="30"/>
      <c r="B5441" s="38">
        <v>46151</v>
      </c>
      <c r="C5441" s="69" t="s">
        <v>18</v>
      </c>
      <c r="D5441" s="30" t="s">
        <v>33</v>
      </c>
      <c r="E5441" s="30" t="s">
        <v>1044</v>
      </c>
      <c r="F5441" s="56"/>
      <c r="G5441" s="56">
        <v>2776.7</v>
      </c>
      <c r="H5441" s="32">
        <v>2364048.04</v>
      </c>
      <c r="I5441" s="30" t="s">
        <v>72</v>
      </c>
      <c r="J5441" s="30"/>
      <c r="K5441" s="30"/>
      <c r="L5441" s="30">
        <v>202605</v>
      </c>
      <c r="M5441" s="30"/>
      <c r="N5441" s="30">
        <v>202605</v>
      </c>
      <c r="O5441" s="30"/>
      <c r="P5441" s="30"/>
    </row>
    <row r="5442" s="35" customFormat="1" customHeight="1" spans="1:16">
      <c r="A5442" s="30"/>
      <c r="B5442" s="38">
        <v>46151</v>
      </c>
      <c r="C5442" s="69" t="s">
        <v>18</v>
      </c>
      <c r="D5442" s="30" t="s">
        <v>33</v>
      </c>
      <c r="E5442" s="39" t="s">
        <v>978</v>
      </c>
      <c r="F5442" s="56">
        <v>170000</v>
      </c>
      <c r="G5442" s="56"/>
      <c r="H5442" s="32">
        <v>2534048.04</v>
      </c>
      <c r="I5442" s="30"/>
      <c r="J5442" s="30"/>
      <c r="K5442" s="30"/>
      <c r="L5442" s="30"/>
      <c r="M5442" s="30"/>
      <c r="N5442" s="30">
        <v>202605</v>
      </c>
      <c r="O5442" s="30"/>
      <c r="P5442" s="30"/>
    </row>
    <row r="5443" s="35" customFormat="1" customHeight="1" spans="1:16">
      <c r="A5443" s="30"/>
      <c r="B5443" s="38">
        <v>46151</v>
      </c>
      <c r="C5443" s="69" t="s">
        <v>18</v>
      </c>
      <c r="D5443" s="30" t="s">
        <v>33</v>
      </c>
      <c r="E5443" s="39" t="s">
        <v>1221</v>
      </c>
      <c r="F5443" s="56"/>
      <c r="G5443" s="56">
        <v>1230</v>
      </c>
      <c r="H5443" s="32">
        <v>2532818.04</v>
      </c>
      <c r="I5443" s="30" t="s">
        <v>11</v>
      </c>
      <c r="J5443" s="30"/>
      <c r="K5443" s="30"/>
      <c r="L5443" s="30">
        <v>202604</v>
      </c>
      <c r="M5443" s="30"/>
      <c r="N5443" s="30">
        <v>202605</v>
      </c>
      <c r="O5443" s="30"/>
      <c r="P5443" s="30"/>
    </row>
    <row r="5444" s="35" customFormat="1" customHeight="1" spans="1:16">
      <c r="A5444" s="30"/>
      <c r="B5444" s="38">
        <v>46157</v>
      </c>
      <c r="C5444" s="69" t="s">
        <v>18</v>
      </c>
      <c r="D5444" s="30" t="s">
        <v>33</v>
      </c>
      <c r="E5444" s="39" t="s">
        <v>956</v>
      </c>
      <c r="F5444" s="56"/>
      <c r="G5444" s="98">
        <v>5950.2</v>
      </c>
      <c r="H5444" s="32">
        <v>2526867.84</v>
      </c>
      <c r="I5444" s="30" t="s">
        <v>72</v>
      </c>
      <c r="J5444" s="30"/>
      <c r="K5444" s="30"/>
      <c r="L5444" s="30">
        <v>202605</v>
      </c>
      <c r="M5444" s="30"/>
      <c r="N5444" s="30">
        <v>202605</v>
      </c>
      <c r="O5444" s="30"/>
      <c r="P5444" s="30"/>
    </row>
    <row r="5445" s="35" customFormat="1" customHeight="1" spans="1:16">
      <c r="A5445" s="30"/>
      <c r="B5445" s="38">
        <v>46157</v>
      </c>
      <c r="C5445" s="69" t="s">
        <v>18</v>
      </c>
      <c r="D5445" s="30" t="s">
        <v>33</v>
      </c>
      <c r="E5445" s="39" t="s">
        <v>956</v>
      </c>
      <c r="F5445" s="56"/>
      <c r="G5445" s="98">
        <v>2350.5</v>
      </c>
      <c r="H5445" s="32">
        <v>2524517.34</v>
      </c>
      <c r="I5445" s="30" t="s">
        <v>72</v>
      </c>
      <c r="J5445" s="30"/>
      <c r="K5445" s="30"/>
      <c r="L5445" s="30">
        <v>202605</v>
      </c>
      <c r="M5445" s="30"/>
      <c r="N5445" s="30">
        <v>202605</v>
      </c>
      <c r="O5445" s="30"/>
      <c r="P5445" s="30"/>
    </row>
    <row r="5446" s="35" customFormat="1" customHeight="1" spans="1:16">
      <c r="A5446" s="30"/>
      <c r="B5446" s="38">
        <v>46157</v>
      </c>
      <c r="C5446" s="69" t="s">
        <v>18</v>
      </c>
      <c r="D5446" s="30" t="s">
        <v>33</v>
      </c>
      <c r="E5446" s="39" t="s">
        <v>954</v>
      </c>
      <c r="F5446" s="56"/>
      <c r="G5446" s="98">
        <v>2969.15</v>
      </c>
      <c r="H5446" s="32">
        <v>2521548.19</v>
      </c>
      <c r="I5446" s="30" t="s">
        <v>72</v>
      </c>
      <c r="J5446" s="30"/>
      <c r="K5446" s="30"/>
      <c r="L5446" s="30">
        <v>202605</v>
      </c>
      <c r="M5446" s="30"/>
      <c r="N5446" s="30">
        <v>202605</v>
      </c>
      <c r="O5446" s="30"/>
      <c r="P5446" s="30"/>
    </row>
    <row r="5447" s="35" customFormat="1" customHeight="1" spans="1:16">
      <c r="A5447" s="30"/>
      <c r="B5447" s="38">
        <v>46157</v>
      </c>
      <c r="C5447" s="69" t="s">
        <v>18</v>
      </c>
      <c r="D5447" s="30" t="s">
        <v>33</v>
      </c>
      <c r="E5447" s="39" t="s">
        <v>961</v>
      </c>
      <c r="F5447" s="56"/>
      <c r="G5447" s="56">
        <v>5982.02</v>
      </c>
      <c r="H5447" s="32">
        <v>2515566.17</v>
      </c>
      <c r="I5447" s="30" t="s">
        <v>72</v>
      </c>
      <c r="J5447" s="30"/>
      <c r="K5447" s="30"/>
      <c r="L5447" s="30">
        <v>202605</v>
      </c>
      <c r="M5447" s="30"/>
      <c r="N5447" s="30">
        <v>202605</v>
      </c>
      <c r="O5447" s="30"/>
      <c r="P5447" s="30"/>
    </row>
    <row r="5448" s="35" customFormat="1" customHeight="1" spans="1:16">
      <c r="A5448" s="30"/>
      <c r="B5448" s="38">
        <v>46157</v>
      </c>
      <c r="C5448" s="69" t="s">
        <v>18</v>
      </c>
      <c r="D5448" s="30" t="s">
        <v>33</v>
      </c>
      <c r="E5448" s="39" t="s">
        <v>951</v>
      </c>
      <c r="F5448" s="56"/>
      <c r="G5448" s="56">
        <v>4623.08</v>
      </c>
      <c r="H5448" s="32">
        <v>2510943.09</v>
      </c>
      <c r="I5448" s="30" t="s">
        <v>72</v>
      </c>
      <c r="J5448" s="30"/>
      <c r="K5448" s="30"/>
      <c r="L5448" s="30">
        <v>202605</v>
      </c>
      <c r="M5448" s="30"/>
      <c r="N5448" s="30">
        <v>202605</v>
      </c>
      <c r="O5448" s="30"/>
      <c r="P5448" s="30"/>
    </row>
    <row r="5449" s="35" customFormat="1" customHeight="1" spans="1:16">
      <c r="A5449" s="30"/>
      <c r="B5449" s="38">
        <v>46157</v>
      </c>
      <c r="C5449" s="69" t="s">
        <v>18</v>
      </c>
      <c r="D5449" s="30" t="s">
        <v>33</v>
      </c>
      <c r="E5449" s="39" t="s">
        <v>1061</v>
      </c>
      <c r="F5449" s="56"/>
      <c r="G5449" s="56">
        <v>8457.44</v>
      </c>
      <c r="H5449" s="32">
        <v>2502485.65</v>
      </c>
      <c r="I5449" s="30" t="s">
        <v>11</v>
      </c>
      <c r="J5449" s="30"/>
      <c r="K5449" s="30"/>
      <c r="L5449" s="30">
        <v>202605</v>
      </c>
      <c r="M5449" s="30"/>
      <c r="N5449" s="30">
        <v>202605</v>
      </c>
      <c r="O5449" s="30"/>
      <c r="P5449" s="30"/>
    </row>
    <row r="5450" s="35" customFormat="1" customHeight="1" spans="1:16">
      <c r="A5450" s="30"/>
      <c r="B5450" s="38">
        <v>46157</v>
      </c>
      <c r="C5450" s="69" t="s">
        <v>18</v>
      </c>
      <c r="D5450" s="30" t="s">
        <v>33</v>
      </c>
      <c r="E5450" s="39" t="s">
        <v>1062</v>
      </c>
      <c r="F5450" s="56"/>
      <c r="G5450" s="56">
        <v>7054.11</v>
      </c>
      <c r="H5450" s="32">
        <v>2495431.54</v>
      </c>
      <c r="I5450" s="30" t="s">
        <v>11</v>
      </c>
      <c r="J5450" s="30"/>
      <c r="K5450" s="30"/>
      <c r="L5450" s="30">
        <v>202605</v>
      </c>
      <c r="M5450" s="30"/>
      <c r="N5450" s="30">
        <v>202605</v>
      </c>
      <c r="O5450" s="30"/>
      <c r="P5450" s="30"/>
    </row>
    <row r="5451" s="35" customFormat="1" customHeight="1" spans="1:16">
      <c r="A5451" s="30"/>
      <c r="B5451" s="38">
        <v>46157</v>
      </c>
      <c r="C5451" s="69" t="s">
        <v>18</v>
      </c>
      <c r="D5451" s="30" t="s">
        <v>33</v>
      </c>
      <c r="E5451" s="39" t="s">
        <v>1063</v>
      </c>
      <c r="F5451" s="56"/>
      <c r="G5451" s="56">
        <v>5117.44</v>
      </c>
      <c r="H5451" s="32">
        <v>2490314.1</v>
      </c>
      <c r="I5451" s="30" t="s">
        <v>11</v>
      </c>
      <c r="J5451" s="30"/>
      <c r="K5451" s="30"/>
      <c r="L5451" s="30">
        <v>202605</v>
      </c>
      <c r="M5451" s="30"/>
      <c r="N5451" s="30">
        <v>202605</v>
      </c>
      <c r="O5451" s="30"/>
      <c r="P5451" s="30"/>
    </row>
    <row r="5452" s="35" customFormat="1" customHeight="1" spans="1:16">
      <c r="A5452" s="30"/>
      <c r="B5452" s="38">
        <v>46157</v>
      </c>
      <c r="C5452" s="69" t="s">
        <v>18</v>
      </c>
      <c r="D5452" s="30" t="s">
        <v>33</v>
      </c>
      <c r="E5452" s="39" t="s">
        <v>1064</v>
      </c>
      <c r="F5452" s="56"/>
      <c r="G5452" s="56">
        <v>4658.89</v>
      </c>
      <c r="H5452" s="32">
        <v>2485655.21</v>
      </c>
      <c r="I5452" s="30" t="s">
        <v>11</v>
      </c>
      <c r="J5452" s="30"/>
      <c r="K5452" s="30"/>
      <c r="L5452" s="30">
        <v>202605</v>
      </c>
      <c r="M5452" s="30"/>
      <c r="N5452" s="30">
        <v>202605</v>
      </c>
      <c r="O5452" s="30"/>
      <c r="P5452" s="30"/>
    </row>
    <row r="5453" s="35" customFormat="1" customHeight="1" spans="1:16">
      <c r="A5453" s="30"/>
      <c r="B5453" s="38">
        <v>46157</v>
      </c>
      <c r="C5453" s="69" t="s">
        <v>18</v>
      </c>
      <c r="D5453" s="30" t="s">
        <v>33</v>
      </c>
      <c r="E5453" s="39" t="s">
        <v>1065</v>
      </c>
      <c r="F5453" s="56"/>
      <c r="G5453" s="56">
        <v>4269.44</v>
      </c>
      <c r="H5453" s="32">
        <v>2481385.77</v>
      </c>
      <c r="I5453" s="30" t="s">
        <v>11</v>
      </c>
      <c r="J5453" s="30"/>
      <c r="K5453" s="30"/>
      <c r="L5453" s="30">
        <v>202605</v>
      </c>
      <c r="M5453" s="30"/>
      <c r="N5453" s="30">
        <v>202605</v>
      </c>
      <c r="O5453" s="30"/>
      <c r="P5453" s="30"/>
    </row>
    <row r="5454" s="35" customFormat="1" customHeight="1" spans="1:16">
      <c r="A5454" s="30"/>
      <c r="B5454" s="38">
        <v>46157</v>
      </c>
      <c r="C5454" s="69" t="s">
        <v>18</v>
      </c>
      <c r="D5454" s="30" t="s">
        <v>33</v>
      </c>
      <c r="E5454" s="39" t="s">
        <v>1066</v>
      </c>
      <c r="F5454" s="56"/>
      <c r="G5454" s="56">
        <v>4320.11</v>
      </c>
      <c r="H5454" s="32">
        <v>2477065.66</v>
      </c>
      <c r="I5454" s="30" t="s">
        <v>11</v>
      </c>
      <c r="J5454" s="30"/>
      <c r="K5454" s="30"/>
      <c r="L5454" s="30">
        <v>202605</v>
      </c>
      <c r="M5454" s="30"/>
      <c r="N5454" s="30">
        <v>202605</v>
      </c>
      <c r="O5454" s="30"/>
      <c r="P5454" s="30"/>
    </row>
    <row r="5455" s="35" customFormat="1" customHeight="1" spans="1:16">
      <c r="A5455" s="30"/>
      <c r="B5455" s="38">
        <v>46157</v>
      </c>
      <c r="C5455" s="69" t="s">
        <v>18</v>
      </c>
      <c r="D5455" s="30" t="s">
        <v>33</v>
      </c>
      <c r="E5455" s="39" t="s">
        <v>124</v>
      </c>
      <c r="F5455" s="56"/>
      <c r="G5455" s="56">
        <v>3727.44</v>
      </c>
      <c r="H5455" s="32">
        <v>2473338.22</v>
      </c>
      <c r="I5455" s="30" t="s">
        <v>11</v>
      </c>
      <c r="J5455" s="30"/>
      <c r="K5455" s="30"/>
      <c r="L5455" s="30">
        <v>202605</v>
      </c>
      <c r="M5455" s="30"/>
      <c r="N5455" s="30">
        <v>202605</v>
      </c>
      <c r="O5455" s="30"/>
      <c r="P5455" s="30"/>
    </row>
    <row r="5456" s="35" customFormat="1" customHeight="1" spans="1:16">
      <c r="A5456" s="30"/>
      <c r="B5456" s="38">
        <v>46157</v>
      </c>
      <c r="C5456" s="69" t="s">
        <v>18</v>
      </c>
      <c r="D5456" s="30" t="s">
        <v>33</v>
      </c>
      <c r="E5456" s="39" t="s">
        <v>1067</v>
      </c>
      <c r="F5456" s="56"/>
      <c r="G5456" s="56">
        <v>3492.7</v>
      </c>
      <c r="H5456" s="32">
        <v>2469845.52</v>
      </c>
      <c r="I5456" s="30" t="s">
        <v>72</v>
      </c>
      <c r="J5456" s="30"/>
      <c r="K5456" s="30"/>
      <c r="L5456" s="30">
        <v>202605</v>
      </c>
      <c r="M5456" s="30"/>
      <c r="N5456" s="30">
        <v>202605</v>
      </c>
      <c r="O5456" s="30"/>
      <c r="P5456" s="30"/>
    </row>
    <row r="5457" s="35" customFormat="1" customHeight="1" spans="1:16">
      <c r="A5457" s="30"/>
      <c r="B5457" s="38">
        <v>46157</v>
      </c>
      <c r="C5457" s="69" t="s">
        <v>18</v>
      </c>
      <c r="D5457" s="30" t="s">
        <v>33</v>
      </c>
      <c r="E5457" s="39" t="s">
        <v>1068</v>
      </c>
      <c r="F5457" s="56"/>
      <c r="G5457" s="56">
        <v>3194.84</v>
      </c>
      <c r="H5457" s="32">
        <v>2466650.68</v>
      </c>
      <c r="I5457" s="30" t="s">
        <v>72</v>
      </c>
      <c r="J5457" s="30"/>
      <c r="K5457" s="30"/>
      <c r="L5457" s="30">
        <v>202605</v>
      </c>
      <c r="M5457" s="30"/>
      <c r="N5457" s="30">
        <v>202605</v>
      </c>
      <c r="O5457" s="30"/>
      <c r="P5457" s="30"/>
    </row>
    <row r="5458" s="35" customFormat="1" customHeight="1" spans="1:16">
      <c r="A5458" s="30"/>
      <c r="B5458" s="38">
        <v>46157</v>
      </c>
      <c r="C5458" s="69" t="s">
        <v>18</v>
      </c>
      <c r="D5458" s="30" t="s">
        <v>33</v>
      </c>
      <c r="E5458" s="39" t="s">
        <v>1069</v>
      </c>
      <c r="F5458" s="56"/>
      <c r="G5458" s="56">
        <v>4661.19</v>
      </c>
      <c r="H5458" s="32">
        <v>2461989.49</v>
      </c>
      <c r="I5458" s="30" t="s">
        <v>54</v>
      </c>
      <c r="J5458" s="30"/>
      <c r="K5458" s="30"/>
      <c r="L5458" s="30">
        <v>202605</v>
      </c>
      <c r="M5458" s="30"/>
      <c r="N5458" s="30">
        <v>202605</v>
      </c>
      <c r="O5458" s="30"/>
      <c r="P5458" s="30"/>
    </row>
    <row r="5459" s="35" customFormat="1" customHeight="1" spans="1:16">
      <c r="A5459" s="30"/>
      <c r="B5459" s="38">
        <v>46157</v>
      </c>
      <c r="C5459" s="69" t="s">
        <v>18</v>
      </c>
      <c r="D5459" s="30" t="s">
        <v>33</v>
      </c>
      <c r="E5459" s="39" t="s">
        <v>1070</v>
      </c>
      <c r="F5459" s="56"/>
      <c r="G5459" s="56">
        <v>4849.93</v>
      </c>
      <c r="H5459" s="32">
        <v>2457139.56</v>
      </c>
      <c r="I5459" s="30" t="s">
        <v>66</v>
      </c>
      <c r="J5459" s="30"/>
      <c r="K5459" s="30"/>
      <c r="L5459" s="30">
        <v>202605</v>
      </c>
      <c r="M5459" s="30"/>
      <c r="N5459" s="30">
        <v>202605</v>
      </c>
      <c r="O5459" s="30"/>
      <c r="P5459" s="30"/>
    </row>
    <row r="5460" s="35" customFormat="1" customHeight="1" spans="1:16">
      <c r="A5460" s="30"/>
      <c r="B5460" s="38">
        <v>46157</v>
      </c>
      <c r="C5460" s="69" t="s">
        <v>18</v>
      </c>
      <c r="D5460" s="30" t="s">
        <v>33</v>
      </c>
      <c r="E5460" s="39" t="s">
        <v>1071</v>
      </c>
      <c r="F5460" s="56"/>
      <c r="G5460" s="56">
        <v>3423.74</v>
      </c>
      <c r="H5460" s="32">
        <v>2453715.82</v>
      </c>
      <c r="I5460" s="30" t="s">
        <v>56</v>
      </c>
      <c r="J5460" s="30"/>
      <c r="K5460" s="30"/>
      <c r="L5460" s="30">
        <v>202605</v>
      </c>
      <c r="M5460" s="30"/>
      <c r="N5460" s="30">
        <v>202605</v>
      </c>
      <c r="O5460" s="30"/>
      <c r="P5460" s="30"/>
    </row>
    <row r="5461" s="35" customFormat="1" customHeight="1" spans="1:16">
      <c r="A5461" s="30"/>
      <c r="B5461" s="38">
        <v>46157</v>
      </c>
      <c r="C5461" s="69" t="s">
        <v>18</v>
      </c>
      <c r="D5461" s="30" t="s">
        <v>33</v>
      </c>
      <c r="E5461" s="39" t="s">
        <v>1072</v>
      </c>
      <c r="F5461" s="56"/>
      <c r="G5461" s="56">
        <v>3046.42</v>
      </c>
      <c r="H5461" s="32">
        <v>2450669.4</v>
      </c>
      <c r="I5461" s="30" t="s">
        <v>56</v>
      </c>
      <c r="J5461" s="30"/>
      <c r="K5461" s="30"/>
      <c r="L5461" s="30">
        <v>202605</v>
      </c>
      <c r="M5461" s="30"/>
      <c r="N5461" s="30">
        <v>202605</v>
      </c>
      <c r="O5461" s="30"/>
      <c r="P5461" s="30"/>
    </row>
    <row r="5462" s="35" customFormat="1" customHeight="1" spans="1:16">
      <c r="A5462" s="30"/>
      <c r="B5462" s="38">
        <v>46157</v>
      </c>
      <c r="C5462" s="69" t="s">
        <v>18</v>
      </c>
      <c r="D5462" s="30" t="s">
        <v>33</v>
      </c>
      <c r="E5462" s="39" t="s">
        <v>1073</v>
      </c>
      <c r="F5462" s="56"/>
      <c r="G5462" s="56">
        <v>5265.81</v>
      </c>
      <c r="H5462" s="32">
        <v>2445403.59</v>
      </c>
      <c r="I5462" s="30" t="s">
        <v>52</v>
      </c>
      <c r="J5462" s="30"/>
      <c r="K5462" s="30"/>
      <c r="L5462" s="30">
        <v>202605</v>
      </c>
      <c r="M5462" s="30"/>
      <c r="N5462" s="30">
        <v>202605</v>
      </c>
      <c r="O5462" s="30"/>
      <c r="P5462" s="30"/>
    </row>
    <row r="5463" s="35" customFormat="1" customHeight="1" spans="1:16">
      <c r="A5463" s="30"/>
      <c r="B5463" s="38">
        <v>46157</v>
      </c>
      <c r="C5463" s="69" t="s">
        <v>18</v>
      </c>
      <c r="D5463" s="30" t="s">
        <v>33</v>
      </c>
      <c r="E5463" s="30" t="s">
        <v>1074</v>
      </c>
      <c r="F5463" s="56"/>
      <c r="G5463" s="56">
        <v>3255.63</v>
      </c>
      <c r="H5463" s="32">
        <v>2442147.96</v>
      </c>
      <c r="I5463" s="30" t="s">
        <v>99</v>
      </c>
      <c r="J5463" s="30"/>
      <c r="K5463" s="30"/>
      <c r="L5463" s="30">
        <v>202605</v>
      </c>
      <c r="M5463" s="30"/>
      <c r="N5463" s="30">
        <v>202605</v>
      </c>
      <c r="O5463" s="30"/>
      <c r="P5463" s="30"/>
    </row>
    <row r="5464" s="35" customFormat="1" customHeight="1" spans="1:16">
      <c r="A5464" s="30"/>
      <c r="B5464" s="38">
        <v>46157</v>
      </c>
      <c r="C5464" s="69" t="s">
        <v>18</v>
      </c>
      <c r="D5464" s="30" t="s">
        <v>33</v>
      </c>
      <c r="E5464" s="39" t="s">
        <v>1075</v>
      </c>
      <c r="F5464" s="56"/>
      <c r="G5464" s="56">
        <v>3452.36</v>
      </c>
      <c r="H5464" s="32">
        <v>2438695.6</v>
      </c>
      <c r="I5464" s="30" t="s">
        <v>74</v>
      </c>
      <c r="J5464" s="30"/>
      <c r="K5464" s="30"/>
      <c r="L5464" s="30">
        <v>202605</v>
      </c>
      <c r="M5464" s="30"/>
      <c r="N5464" s="30">
        <v>202605</v>
      </c>
      <c r="O5464" s="30"/>
      <c r="P5464" s="30"/>
    </row>
    <row r="5465" s="35" customFormat="1" customHeight="1" spans="1:16">
      <c r="A5465" s="30"/>
      <c r="B5465" s="38">
        <v>46157</v>
      </c>
      <c r="C5465" s="69" t="s">
        <v>18</v>
      </c>
      <c r="D5465" s="30" t="s">
        <v>33</v>
      </c>
      <c r="E5465" s="39" t="s">
        <v>1076</v>
      </c>
      <c r="F5465" s="56"/>
      <c r="G5465" s="56">
        <v>4059.06</v>
      </c>
      <c r="H5465" s="32">
        <v>2434636.54</v>
      </c>
      <c r="I5465" s="30" t="s">
        <v>74</v>
      </c>
      <c r="J5465" s="30"/>
      <c r="K5465" s="30"/>
      <c r="L5465" s="30">
        <v>202605</v>
      </c>
      <c r="M5465" s="30"/>
      <c r="N5465" s="30">
        <v>202605</v>
      </c>
      <c r="O5465" s="30"/>
      <c r="P5465" s="30"/>
    </row>
    <row r="5466" s="35" customFormat="1" customHeight="1" spans="1:16">
      <c r="A5466" s="30"/>
      <c r="B5466" s="38">
        <v>46157</v>
      </c>
      <c r="C5466" s="69" t="s">
        <v>18</v>
      </c>
      <c r="D5466" s="30" t="s">
        <v>33</v>
      </c>
      <c r="E5466" s="39" t="s">
        <v>1077</v>
      </c>
      <c r="F5466" s="56"/>
      <c r="G5466" s="56">
        <v>4024.39</v>
      </c>
      <c r="H5466" s="32">
        <v>2430612.15</v>
      </c>
      <c r="I5466" s="30" t="s">
        <v>76</v>
      </c>
      <c r="J5466" s="30"/>
      <c r="K5466" s="30"/>
      <c r="L5466" s="30">
        <v>202605</v>
      </c>
      <c r="M5466" s="30"/>
      <c r="N5466" s="30">
        <v>202605</v>
      </c>
      <c r="O5466" s="30"/>
      <c r="P5466" s="30"/>
    </row>
    <row r="5467" s="35" customFormat="1" customHeight="1" spans="1:16">
      <c r="A5467" s="30"/>
      <c r="B5467" s="38">
        <v>46157</v>
      </c>
      <c r="C5467" s="69" t="s">
        <v>18</v>
      </c>
      <c r="D5467" s="30" t="s">
        <v>33</v>
      </c>
      <c r="E5467" s="39" t="s">
        <v>1078</v>
      </c>
      <c r="F5467" s="56"/>
      <c r="G5467" s="56">
        <v>2309.46</v>
      </c>
      <c r="H5467" s="32">
        <v>2428302.69</v>
      </c>
      <c r="I5467" s="30" t="s">
        <v>162</v>
      </c>
      <c r="J5467" s="30"/>
      <c r="K5467" s="30"/>
      <c r="L5467" s="30">
        <v>202605</v>
      </c>
      <c r="M5467" s="30"/>
      <c r="N5467" s="30">
        <v>202605</v>
      </c>
      <c r="O5467" s="30"/>
      <c r="P5467" s="30"/>
    </row>
    <row r="5468" s="35" customFormat="1" customHeight="1" spans="1:16">
      <c r="A5468" s="30"/>
      <c r="B5468" s="38">
        <v>46157</v>
      </c>
      <c r="C5468" s="69" t="s">
        <v>18</v>
      </c>
      <c r="D5468" s="30" t="s">
        <v>33</v>
      </c>
      <c r="E5468" s="39" t="s">
        <v>1079</v>
      </c>
      <c r="F5468" s="56"/>
      <c r="G5468" s="56">
        <v>3032</v>
      </c>
      <c r="H5468" s="32">
        <v>2425270.69</v>
      </c>
      <c r="I5468" s="30" t="s">
        <v>64</v>
      </c>
      <c r="J5468" s="30"/>
      <c r="K5468" s="30"/>
      <c r="L5468" s="30">
        <v>202605</v>
      </c>
      <c r="M5468" s="30"/>
      <c r="N5468" s="30">
        <v>202605</v>
      </c>
      <c r="O5468" s="30"/>
      <c r="P5468" s="30"/>
    </row>
    <row r="5469" s="35" customFormat="1" customHeight="1" spans="1:16">
      <c r="A5469" s="30"/>
      <c r="B5469" s="38">
        <v>46157</v>
      </c>
      <c r="C5469" s="69" t="s">
        <v>18</v>
      </c>
      <c r="D5469" s="30" t="s">
        <v>33</v>
      </c>
      <c r="E5469" s="39" t="s">
        <v>1080</v>
      </c>
      <c r="F5469" s="56"/>
      <c r="G5469" s="56">
        <v>7072.34</v>
      </c>
      <c r="H5469" s="32">
        <v>2418198.35</v>
      </c>
      <c r="I5469" s="30" t="s">
        <v>43</v>
      </c>
      <c r="J5469" s="30"/>
      <c r="K5469" s="30"/>
      <c r="L5469" s="30">
        <v>202605</v>
      </c>
      <c r="M5469" s="30"/>
      <c r="N5469" s="30">
        <v>202605</v>
      </c>
      <c r="O5469" s="30"/>
      <c r="P5469" s="30"/>
    </row>
    <row r="5470" s="35" customFormat="1" customHeight="1" spans="1:16">
      <c r="A5470" s="30"/>
      <c r="B5470" s="38">
        <v>46157</v>
      </c>
      <c r="C5470" s="69" t="s">
        <v>18</v>
      </c>
      <c r="D5470" s="30" t="s">
        <v>33</v>
      </c>
      <c r="E5470" s="39" t="s">
        <v>1081</v>
      </c>
      <c r="F5470" s="56"/>
      <c r="G5470" s="56">
        <v>4432.39</v>
      </c>
      <c r="H5470" s="32">
        <v>2413765.96</v>
      </c>
      <c r="I5470" s="30" t="s">
        <v>60</v>
      </c>
      <c r="J5470" s="30"/>
      <c r="K5470" s="30"/>
      <c r="L5470" s="30">
        <v>202605</v>
      </c>
      <c r="M5470" s="30"/>
      <c r="N5470" s="30">
        <v>202605</v>
      </c>
      <c r="O5470" s="30"/>
      <c r="P5470" s="30"/>
    </row>
    <row r="5471" s="35" customFormat="1" customHeight="1" spans="1:16">
      <c r="A5471" s="30"/>
      <c r="B5471" s="38">
        <v>46157</v>
      </c>
      <c r="C5471" s="69" t="s">
        <v>18</v>
      </c>
      <c r="D5471" s="30" t="s">
        <v>33</v>
      </c>
      <c r="E5471" s="39" t="s">
        <v>1082</v>
      </c>
      <c r="F5471" s="56"/>
      <c r="G5471" s="56">
        <v>4710.84</v>
      </c>
      <c r="H5471" s="32">
        <v>2409055.12</v>
      </c>
      <c r="I5471" s="30" t="s">
        <v>107</v>
      </c>
      <c r="J5471" s="30"/>
      <c r="K5471" s="30"/>
      <c r="L5471" s="30">
        <v>202605</v>
      </c>
      <c r="M5471" s="30"/>
      <c r="N5471" s="30">
        <v>202605</v>
      </c>
      <c r="O5471" s="30"/>
      <c r="P5471" s="30"/>
    </row>
    <row r="5472" s="35" customFormat="1" customHeight="1" spans="1:16">
      <c r="A5472" s="30"/>
      <c r="B5472" s="38">
        <v>46160</v>
      </c>
      <c r="C5472" s="69" t="s">
        <v>18</v>
      </c>
      <c r="D5472" s="30" t="s">
        <v>33</v>
      </c>
      <c r="E5472" s="39" t="s">
        <v>1222</v>
      </c>
      <c r="F5472" s="56"/>
      <c r="G5472" s="56">
        <v>3930</v>
      </c>
      <c r="H5472" s="32">
        <v>2405125.12</v>
      </c>
      <c r="I5472" s="30" t="s">
        <v>227</v>
      </c>
      <c r="J5472" s="30"/>
      <c r="K5472" s="30"/>
      <c r="L5472" s="30">
        <v>202605</v>
      </c>
      <c r="M5472" s="30"/>
      <c r="N5472" s="30">
        <v>202605</v>
      </c>
      <c r="O5472" s="30"/>
      <c r="P5472" s="30"/>
    </row>
    <row r="5473" s="35" customFormat="1" customHeight="1" spans="1:16">
      <c r="A5473" s="30"/>
      <c r="B5473" s="38">
        <v>46172</v>
      </c>
      <c r="C5473" s="69" t="s">
        <v>18</v>
      </c>
      <c r="D5473" s="30" t="s">
        <v>1125</v>
      </c>
      <c r="E5473" s="39" t="s">
        <v>962</v>
      </c>
      <c r="F5473" s="56">
        <v>4929.52</v>
      </c>
      <c r="G5473" s="56"/>
      <c r="H5473" s="32">
        <v>2410054.64</v>
      </c>
      <c r="I5473" s="30" t="s">
        <v>267</v>
      </c>
      <c r="J5473" s="30"/>
      <c r="K5473" s="30"/>
      <c r="L5473" s="30">
        <v>202606</v>
      </c>
      <c r="M5473" s="30"/>
      <c r="N5473" s="30">
        <v>202605</v>
      </c>
      <c r="O5473" s="30"/>
      <c r="P5473" s="30"/>
    </row>
    <row r="5474" s="35" customFormat="1" customHeight="1" spans="1:16">
      <c r="A5474" s="30"/>
      <c r="B5474" s="38">
        <v>46161</v>
      </c>
      <c r="C5474" s="69" t="s">
        <v>18</v>
      </c>
      <c r="D5474" s="30" t="s">
        <v>33</v>
      </c>
      <c r="E5474" s="39" t="s">
        <v>978</v>
      </c>
      <c r="F5474" s="56">
        <v>200000</v>
      </c>
      <c r="G5474" s="56"/>
      <c r="H5474" s="32">
        <v>2610054.64</v>
      </c>
      <c r="I5474" s="30"/>
      <c r="J5474" s="30"/>
      <c r="K5474" s="30"/>
      <c r="L5474" s="30"/>
      <c r="M5474" s="30"/>
      <c r="N5474" s="30">
        <v>202605</v>
      </c>
      <c r="O5474" s="30"/>
      <c r="P5474" s="30"/>
    </row>
    <row r="5475" s="35" customFormat="1" customHeight="1" spans="1:16">
      <c r="A5475" s="30"/>
      <c r="B5475" s="38">
        <v>46161</v>
      </c>
      <c r="C5475" s="69" t="s">
        <v>18</v>
      </c>
      <c r="D5475" s="30" t="s">
        <v>33</v>
      </c>
      <c r="E5475" s="39" t="s">
        <v>963</v>
      </c>
      <c r="F5475" s="56"/>
      <c r="G5475" s="56">
        <v>4338</v>
      </c>
      <c r="H5475" s="32">
        <v>2605716.64</v>
      </c>
      <c r="I5475" s="30" t="s">
        <v>72</v>
      </c>
      <c r="J5475" s="30"/>
      <c r="K5475" s="30"/>
      <c r="L5475" s="30">
        <v>202605</v>
      </c>
      <c r="M5475" s="30"/>
      <c r="N5475" s="30">
        <v>202605</v>
      </c>
      <c r="O5475" s="30"/>
      <c r="P5475" s="30"/>
    </row>
    <row r="5476" s="35" customFormat="1" customHeight="1" spans="1:16">
      <c r="A5476" s="30"/>
      <c r="B5476" s="38">
        <v>46161</v>
      </c>
      <c r="C5476" s="69" t="s">
        <v>18</v>
      </c>
      <c r="D5476" s="30" t="s">
        <v>33</v>
      </c>
      <c r="E5476" s="30" t="s">
        <v>1184</v>
      </c>
      <c r="F5476" s="56"/>
      <c r="G5476" s="56">
        <v>53441</v>
      </c>
      <c r="H5476" s="32">
        <v>2552275.64</v>
      </c>
      <c r="I5476" s="30" t="s">
        <v>72</v>
      </c>
      <c r="J5476" s="30"/>
      <c r="K5476" s="30"/>
      <c r="L5476" s="30">
        <v>202605</v>
      </c>
      <c r="M5476" s="30"/>
      <c r="N5476" s="30">
        <v>202605</v>
      </c>
      <c r="O5476" s="30"/>
      <c r="P5476" s="30"/>
    </row>
    <row r="5477" s="35" customFormat="1" customHeight="1" spans="1:16">
      <c r="A5477" s="30"/>
      <c r="B5477" s="38">
        <v>46162</v>
      </c>
      <c r="C5477" s="69" t="s">
        <v>18</v>
      </c>
      <c r="D5477" s="30" t="s">
        <v>33</v>
      </c>
      <c r="E5477" s="39" t="s">
        <v>403</v>
      </c>
      <c r="F5477" s="56"/>
      <c r="G5477" s="56">
        <v>5850</v>
      </c>
      <c r="H5477" s="32">
        <v>2546425.64</v>
      </c>
      <c r="I5477" s="30" t="s">
        <v>11</v>
      </c>
      <c r="J5477" s="30"/>
      <c r="K5477" s="30"/>
      <c r="L5477" s="30">
        <v>202605</v>
      </c>
      <c r="M5477" s="30"/>
      <c r="N5477" s="30">
        <v>202605</v>
      </c>
      <c r="O5477" s="30"/>
      <c r="P5477" s="30"/>
    </row>
    <row r="5478" s="35" customFormat="1" customHeight="1" spans="1:16">
      <c r="A5478" s="30"/>
      <c r="B5478" s="38">
        <v>46162</v>
      </c>
      <c r="C5478" s="69" t="s">
        <v>18</v>
      </c>
      <c r="D5478" s="30" t="s">
        <v>33</v>
      </c>
      <c r="E5478" s="39" t="s">
        <v>978</v>
      </c>
      <c r="F5478" s="56">
        <v>200000</v>
      </c>
      <c r="G5478" s="56"/>
      <c r="H5478" s="32">
        <v>2746425.64</v>
      </c>
      <c r="I5478" s="30"/>
      <c r="J5478" s="30"/>
      <c r="K5478" s="30"/>
      <c r="L5478" s="30"/>
      <c r="M5478" s="30"/>
      <c r="N5478" s="30">
        <v>202605</v>
      </c>
      <c r="O5478" s="30"/>
      <c r="P5478" s="30"/>
    </row>
    <row r="5479" s="35" customFormat="1" customHeight="1" spans="1:16">
      <c r="A5479" s="30"/>
      <c r="B5479" s="38">
        <v>46162</v>
      </c>
      <c r="C5479" s="69" t="s">
        <v>18</v>
      </c>
      <c r="D5479" s="30" t="s">
        <v>33</v>
      </c>
      <c r="E5479" s="30" t="s">
        <v>1172</v>
      </c>
      <c r="F5479" s="56"/>
      <c r="G5479" s="56">
        <v>198193.68</v>
      </c>
      <c r="H5479" s="32">
        <v>2548231.96</v>
      </c>
      <c r="I5479" s="30" t="s">
        <v>72</v>
      </c>
      <c r="J5479" s="30"/>
      <c r="K5479" s="30"/>
      <c r="L5479" s="30">
        <v>202605</v>
      </c>
      <c r="M5479" s="30"/>
      <c r="N5479" s="30">
        <v>202605</v>
      </c>
      <c r="O5479" s="30"/>
      <c r="P5479" s="30"/>
    </row>
    <row r="5480" s="35" customFormat="1" customHeight="1" spans="1:16">
      <c r="A5480" s="30"/>
      <c r="B5480" s="38">
        <v>46164</v>
      </c>
      <c r="C5480" s="69" t="s">
        <v>18</v>
      </c>
      <c r="D5480" s="30" t="s">
        <v>33</v>
      </c>
      <c r="E5480" s="30" t="s">
        <v>1202</v>
      </c>
      <c r="F5480" s="56"/>
      <c r="G5480" s="56">
        <v>33581.1</v>
      </c>
      <c r="H5480" s="32">
        <v>2514650.86</v>
      </c>
      <c r="I5480" s="30" t="s">
        <v>72</v>
      </c>
      <c r="J5480" s="30"/>
      <c r="K5480" s="30"/>
      <c r="L5480" s="30">
        <v>202605</v>
      </c>
      <c r="M5480" s="30"/>
      <c r="N5480" s="30">
        <v>202605</v>
      </c>
      <c r="O5480" s="30"/>
      <c r="P5480" s="30"/>
    </row>
    <row r="5481" s="35" customFormat="1" customHeight="1" spans="1:16">
      <c r="A5481" s="30"/>
      <c r="B5481" s="38">
        <v>46164</v>
      </c>
      <c r="C5481" s="69" t="s">
        <v>18</v>
      </c>
      <c r="D5481" s="30" t="s">
        <v>33</v>
      </c>
      <c r="E5481" s="39" t="s">
        <v>1223</v>
      </c>
      <c r="F5481" s="56"/>
      <c r="G5481" s="56">
        <v>66000</v>
      </c>
      <c r="H5481" s="32">
        <v>2448650.86</v>
      </c>
      <c r="I5481" s="30" t="s">
        <v>72</v>
      </c>
      <c r="J5481" s="30"/>
      <c r="K5481" s="30"/>
      <c r="L5481" s="30">
        <v>202605</v>
      </c>
      <c r="M5481" s="30"/>
      <c r="N5481" s="30">
        <v>202605</v>
      </c>
      <c r="O5481" s="30"/>
      <c r="P5481" s="30"/>
    </row>
    <row r="5482" s="35" customFormat="1" customHeight="1" spans="1:16">
      <c r="A5482" s="30"/>
      <c r="B5482" s="38">
        <v>46164</v>
      </c>
      <c r="C5482" s="69" t="s">
        <v>18</v>
      </c>
      <c r="D5482" s="30" t="s">
        <v>33</v>
      </c>
      <c r="E5482" s="39" t="s">
        <v>966</v>
      </c>
      <c r="F5482" s="56"/>
      <c r="G5482" s="56">
        <v>1000</v>
      </c>
      <c r="H5482" s="32">
        <v>2447650.86</v>
      </c>
      <c r="I5482" s="30" t="s">
        <v>11</v>
      </c>
      <c r="J5482" s="30"/>
      <c r="K5482" s="30"/>
      <c r="L5482" s="30">
        <v>202605</v>
      </c>
      <c r="M5482" s="30"/>
      <c r="N5482" s="30">
        <v>202605</v>
      </c>
      <c r="O5482" s="30"/>
      <c r="P5482" s="30"/>
    </row>
    <row r="5483" s="35" customFormat="1" customHeight="1" spans="1:16">
      <c r="A5483" s="30"/>
      <c r="B5483" s="38">
        <v>46164</v>
      </c>
      <c r="C5483" s="69" t="s">
        <v>18</v>
      </c>
      <c r="D5483" s="30" t="s">
        <v>33</v>
      </c>
      <c r="E5483" s="39" t="s">
        <v>1224</v>
      </c>
      <c r="F5483" s="56"/>
      <c r="G5483" s="56">
        <v>1500</v>
      </c>
      <c r="H5483" s="32">
        <v>2446150.86</v>
      </c>
      <c r="I5483" s="30" t="s">
        <v>11</v>
      </c>
      <c r="J5483" s="30"/>
      <c r="K5483" s="30"/>
      <c r="L5483" s="30">
        <v>202604</v>
      </c>
      <c r="M5483" s="30"/>
      <c r="N5483" s="30">
        <v>202605</v>
      </c>
      <c r="O5483" s="30"/>
      <c r="P5483" s="30"/>
    </row>
    <row r="5484" s="35" customFormat="1" customHeight="1" spans="1:16">
      <c r="A5484" s="30"/>
      <c r="B5484" s="38">
        <v>46165</v>
      </c>
      <c r="C5484" s="69" t="s">
        <v>18</v>
      </c>
      <c r="D5484" s="30" t="s">
        <v>33</v>
      </c>
      <c r="E5484" s="30" t="s">
        <v>1225</v>
      </c>
      <c r="F5484" s="56">
        <v>33581.1</v>
      </c>
      <c r="G5484" s="56"/>
      <c r="H5484" s="32">
        <v>2479731.96</v>
      </c>
      <c r="I5484" s="30" t="s">
        <v>72</v>
      </c>
      <c r="J5484" s="30"/>
      <c r="K5484" s="30"/>
      <c r="L5484" s="30">
        <v>202605</v>
      </c>
      <c r="M5484" s="30"/>
      <c r="N5484" s="30">
        <v>202605</v>
      </c>
      <c r="O5484" s="30"/>
      <c r="P5484" s="30"/>
    </row>
    <row r="5485" s="35" customFormat="1" customHeight="1" spans="1:16">
      <c r="A5485" s="30"/>
      <c r="B5485" s="38">
        <v>46166</v>
      </c>
      <c r="C5485" s="69" t="s">
        <v>18</v>
      </c>
      <c r="D5485" s="30" t="s">
        <v>33</v>
      </c>
      <c r="E5485" s="30" t="s">
        <v>1106</v>
      </c>
      <c r="F5485" s="56"/>
      <c r="G5485" s="56">
        <v>18808</v>
      </c>
      <c r="H5485" s="32">
        <v>2460923.96</v>
      </c>
      <c r="I5485" s="30" t="s">
        <v>72</v>
      </c>
      <c r="J5485" s="30"/>
      <c r="K5485" s="30"/>
      <c r="L5485" s="30">
        <v>202605</v>
      </c>
      <c r="M5485" s="30"/>
      <c r="N5485" s="30">
        <v>202605</v>
      </c>
      <c r="O5485" s="30"/>
      <c r="P5485" s="30"/>
    </row>
    <row r="5486" s="35" customFormat="1" customHeight="1" spans="1:16">
      <c r="A5486" s="30"/>
      <c r="B5486" s="38">
        <v>46166</v>
      </c>
      <c r="C5486" s="69" t="s">
        <v>18</v>
      </c>
      <c r="D5486" s="30" t="s">
        <v>33</v>
      </c>
      <c r="E5486" s="30" t="s">
        <v>1226</v>
      </c>
      <c r="F5486" s="56"/>
      <c r="G5486" s="56">
        <v>1788</v>
      </c>
      <c r="H5486" s="32">
        <v>2459135.96</v>
      </c>
      <c r="I5486" s="30" t="s">
        <v>72</v>
      </c>
      <c r="J5486" s="30"/>
      <c r="K5486" s="30"/>
      <c r="L5486" s="30">
        <v>202605</v>
      </c>
      <c r="M5486" s="30"/>
      <c r="N5486" s="30">
        <v>202605</v>
      </c>
      <c r="O5486" s="30"/>
      <c r="P5486" s="30"/>
    </row>
    <row r="5487" s="35" customFormat="1" customHeight="1" spans="1:16">
      <c r="A5487" s="30"/>
      <c r="B5487" s="38">
        <v>46166</v>
      </c>
      <c r="C5487" s="69" t="s">
        <v>18</v>
      </c>
      <c r="D5487" s="30" t="s">
        <v>33</v>
      </c>
      <c r="E5487" s="30" t="s">
        <v>1151</v>
      </c>
      <c r="F5487" s="56"/>
      <c r="G5487" s="56">
        <v>953</v>
      </c>
      <c r="H5487" s="32">
        <v>2458182.96</v>
      </c>
      <c r="I5487" s="30" t="s">
        <v>72</v>
      </c>
      <c r="J5487" s="30"/>
      <c r="K5487" s="30"/>
      <c r="L5487" s="30">
        <v>202605</v>
      </c>
      <c r="M5487" s="30"/>
      <c r="N5487" s="30">
        <v>202605</v>
      </c>
      <c r="O5487" s="30"/>
      <c r="P5487" s="30"/>
    </row>
    <row r="5488" s="35" customFormat="1" customHeight="1" spans="1:16">
      <c r="A5488" s="30"/>
      <c r="B5488" s="38">
        <v>46166</v>
      </c>
      <c r="C5488" s="69" t="s">
        <v>18</v>
      </c>
      <c r="D5488" s="30" t="s">
        <v>33</v>
      </c>
      <c r="E5488" s="30" t="s">
        <v>1106</v>
      </c>
      <c r="F5488" s="56"/>
      <c r="G5488" s="56">
        <v>6154.8</v>
      </c>
      <c r="H5488" s="32">
        <v>2452028.16</v>
      </c>
      <c r="I5488" s="30" t="s">
        <v>72</v>
      </c>
      <c r="J5488" s="30"/>
      <c r="K5488" s="30"/>
      <c r="L5488" s="30">
        <v>202605</v>
      </c>
      <c r="M5488" s="30"/>
      <c r="N5488" s="30">
        <v>202605</v>
      </c>
      <c r="O5488" s="30"/>
      <c r="P5488" s="30"/>
    </row>
    <row r="5489" s="35" customFormat="1" customHeight="1" spans="1:16">
      <c r="A5489" s="30"/>
      <c r="B5489" s="38">
        <v>46166</v>
      </c>
      <c r="C5489" s="69" t="s">
        <v>18</v>
      </c>
      <c r="D5489" s="30" t="s">
        <v>33</v>
      </c>
      <c r="E5489" s="30" t="s">
        <v>1107</v>
      </c>
      <c r="F5489" s="56"/>
      <c r="G5489" s="56">
        <v>2600</v>
      </c>
      <c r="H5489" s="32">
        <v>2449428.16</v>
      </c>
      <c r="I5489" s="30" t="s">
        <v>72</v>
      </c>
      <c r="J5489" s="30"/>
      <c r="K5489" s="30"/>
      <c r="L5489" s="30">
        <v>202605</v>
      </c>
      <c r="M5489" s="30"/>
      <c r="N5489" s="30">
        <v>202605</v>
      </c>
      <c r="O5489" s="30"/>
      <c r="P5489" s="30"/>
    </row>
    <row r="5490" s="35" customFormat="1" customHeight="1" spans="1:16">
      <c r="A5490" s="30"/>
      <c r="B5490" s="38">
        <v>46166</v>
      </c>
      <c r="C5490" s="69" t="s">
        <v>18</v>
      </c>
      <c r="D5490" s="30" t="s">
        <v>33</v>
      </c>
      <c r="E5490" s="30" t="s">
        <v>1110</v>
      </c>
      <c r="F5490" s="56"/>
      <c r="G5490" s="56">
        <v>4306.83</v>
      </c>
      <c r="H5490" s="32">
        <v>2445121.33</v>
      </c>
      <c r="I5490" s="30" t="s">
        <v>72</v>
      </c>
      <c r="J5490" s="30"/>
      <c r="K5490" s="30"/>
      <c r="L5490" s="30">
        <v>202605</v>
      </c>
      <c r="M5490" s="30"/>
      <c r="N5490" s="30">
        <v>202605</v>
      </c>
      <c r="O5490" s="30"/>
      <c r="P5490" s="30"/>
    </row>
    <row r="5491" s="35" customFormat="1" customHeight="1" spans="1:16">
      <c r="A5491" s="30"/>
      <c r="B5491" s="38">
        <v>46166</v>
      </c>
      <c r="C5491" s="69" t="s">
        <v>18</v>
      </c>
      <c r="D5491" s="30" t="s">
        <v>33</v>
      </c>
      <c r="E5491" s="30" t="s">
        <v>1186</v>
      </c>
      <c r="F5491" s="56"/>
      <c r="G5491" s="56">
        <v>3033</v>
      </c>
      <c r="H5491" s="32">
        <v>2442088.33</v>
      </c>
      <c r="I5491" s="30" t="s">
        <v>72</v>
      </c>
      <c r="J5491" s="30"/>
      <c r="K5491" s="30"/>
      <c r="L5491" s="30">
        <v>202605</v>
      </c>
      <c r="M5491" s="30"/>
      <c r="N5491" s="30">
        <v>202605</v>
      </c>
      <c r="O5491" s="30"/>
      <c r="P5491" s="30"/>
    </row>
    <row r="5492" s="35" customFormat="1" customHeight="1" spans="1:16">
      <c r="A5492" s="30"/>
      <c r="B5492" s="38">
        <v>46166</v>
      </c>
      <c r="C5492" s="69" t="s">
        <v>18</v>
      </c>
      <c r="D5492" s="30" t="s">
        <v>33</v>
      </c>
      <c r="E5492" s="30" t="s">
        <v>1106</v>
      </c>
      <c r="F5492" s="56"/>
      <c r="G5492" s="56">
        <v>3750</v>
      </c>
      <c r="H5492" s="32">
        <v>2438338.33</v>
      </c>
      <c r="I5492" s="30" t="s">
        <v>72</v>
      </c>
      <c r="J5492" s="30"/>
      <c r="K5492" s="30"/>
      <c r="L5492" s="30">
        <v>202605</v>
      </c>
      <c r="M5492" s="30"/>
      <c r="N5492" s="30">
        <v>202605</v>
      </c>
      <c r="O5492" s="30"/>
      <c r="P5492" s="30"/>
    </row>
    <row r="5493" s="35" customFormat="1" customHeight="1" spans="1:16">
      <c r="A5493" s="30"/>
      <c r="B5493" s="38">
        <v>46166</v>
      </c>
      <c r="C5493" s="69" t="s">
        <v>18</v>
      </c>
      <c r="D5493" s="30" t="s">
        <v>33</v>
      </c>
      <c r="E5493" s="30" t="s">
        <v>1106</v>
      </c>
      <c r="F5493" s="56"/>
      <c r="G5493" s="56">
        <v>8059.8</v>
      </c>
      <c r="H5493" s="32">
        <v>2430278.53</v>
      </c>
      <c r="I5493" s="30" t="s">
        <v>72</v>
      </c>
      <c r="J5493" s="30"/>
      <c r="K5493" s="30"/>
      <c r="L5493" s="30">
        <v>202605</v>
      </c>
      <c r="M5493" s="30"/>
      <c r="N5493" s="30">
        <v>202605</v>
      </c>
      <c r="O5493" s="30"/>
      <c r="P5493" s="30"/>
    </row>
    <row r="5494" s="35" customFormat="1" customHeight="1" spans="1:16">
      <c r="A5494" s="30"/>
      <c r="B5494" s="38">
        <v>46166</v>
      </c>
      <c r="C5494" s="69" t="s">
        <v>18</v>
      </c>
      <c r="D5494" s="30" t="s">
        <v>33</v>
      </c>
      <c r="E5494" s="30" t="s">
        <v>1107</v>
      </c>
      <c r="F5494" s="56"/>
      <c r="G5494" s="56">
        <v>10630</v>
      </c>
      <c r="H5494" s="32">
        <v>2419648.53</v>
      </c>
      <c r="I5494" s="30" t="s">
        <v>72</v>
      </c>
      <c r="J5494" s="30"/>
      <c r="K5494" s="30"/>
      <c r="L5494" s="30">
        <v>202605</v>
      </c>
      <c r="M5494" s="30"/>
      <c r="N5494" s="30">
        <v>202605</v>
      </c>
      <c r="O5494" s="30"/>
      <c r="P5494" s="30"/>
    </row>
    <row r="5495" s="35" customFormat="1" customHeight="1" spans="1:16">
      <c r="A5495" s="30"/>
      <c r="B5495" s="38">
        <v>46166</v>
      </c>
      <c r="C5495" s="69" t="s">
        <v>18</v>
      </c>
      <c r="D5495" s="30" t="s">
        <v>33</v>
      </c>
      <c r="E5495" s="30" t="s">
        <v>1112</v>
      </c>
      <c r="F5495" s="56"/>
      <c r="G5495" s="56">
        <v>12613.6</v>
      </c>
      <c r="H5495" s="32">
        <v>2407034.93</v>
      </c>
      <c r="I5495" s="30" t="s">
        <v>72</v>
      </c>
      <c r="J5495" s="30"/>
      <c r="K5495" s="30"/>
      <c r="L5495" s="30">
        <v>202605</v>
      </c>
      <c r="M5495" s="30"/>
      <c r="N5495" s="30">
        <v>202605</v>
      </c>
      <c r="O5495" s="30"/>
      <c r="P5495" s="30"/>
    </row>
    <row r="5496" s="35" customFormat="1" customHeight="1" spans="1:16">
      <c r="A5496" s="30"/>
      <c r="B5496" s="38">
        <v>46166</v>
      </c>
      <c r="C5496" s="69" t="s">
        <v>18</v>
      </c>
      <c r="D5496" s="30" t="s">
        <v>33</v>
      </c>
      <c r="E5496" s="30" t="s">
        <v>1113</v>
      </c>
      <c r="F5496" s="56"/>
      <c r="G5496" s="56">
        <v>9587.7</v>
      </c>
      <c r="H5496" s="32">
        <v>2397447.23</v>
      </c>
      <c r="I5496" s="30" t="s">
        <v>72</v>
      </c>
      <c r="J5496" s="30"/>
      <c r="K5496" s="30"/>
      <c r="L5496" s="30">
        <v>202605</v>
      </c>
      <c r="M5496" s="30"/>
      <c r="N5496" s="30">
        <v>202605</v>
      </c>
      <c r="O5496" s="30"/>
      <c r="P5496" s="30"/>
    </row>
    <row r="5497" s="35" customFormat="1" customHeight="1" spans="1:16">
      <c r="A5497" s="30"/>
      <c r="B5497" s="38">
        <v>46166</v>
      </c>
      <c r="C5497" s="69" t="s">
        <v>18</v>
      </c>
      <c r="D5497" s="30" t="s">
        <v>33</v>
      </c>
      <c r="E5497" s="30" t="s">
        <v>1114</v>
      </c>
      <c r="F5497" s="56"/>
      <c r="G5497" s="56">
        <v>7400</v>
      </c>
      <c r="H5497" s="32">
        <v>2390047.23</v>
      </c>
      <c r="I5497" s="30" t="s">
        <v>72</v>
      </c>
      <c r="J5497" s="30"/>
      <c r="K5497" s="30"/>
      <c r="L5497" s="30">
        <v>202605</v>
      </c>
      <c r="M5497" s="30"/>
      <c r="N5497" s="30">
        <v>202605</v>
      </c>
      <c r="O5497" s="30"/>
      <c r="P5497" s="30"/>
    </row>
    <row r="5498" s="35" customFormat="1" customHeight="1" spans="1:16">
      <c r="A5498" s="30"/>
      <c r="B5498" s="38">
        <v>46166</v>
      </c>
      <c r="C5498" s="69" t="s">
        <v>18</v>
      </c>
      <c r="D5498" s="30" t="s">
        <v>33</v>
      </c>
      <c r="E5498" s="30" t="s">
        <v>1106</v>
      </c>
      <c r="F5498" s="56"/>
      <c r="G5498" s="56">
        <v>2293.8</v>
      </c>
      <c r="H5498" s="32">
        <v>2387753.43</v>
      </c>
      <c r="I5498" s="30" t="s">
        <v>72</v>
      </c>
      <c r="J5498" s="30"/>
      <c r="K5498" s="30"/>
      <c r="L5498" s="30">
        <v>202605</v>
      </c>
      <c r="M5498" s="30"/>
      <c r="N5498" s="30">
        <v>202605</v>
      </c>
      <c r="O5498" s="30"/>
      <c r="P5498" s="30"/>
    </row>
    <row r="5499" s="35" customFormat="1" customHeight="1" spans="1:16">
      <c r="A5499" s="30"/>
      <c r="B5499" s="38">
        <v>46166</v>
      </c>
      <c r="C5499" s="69" t="s">
        <v>18</v>
      </c>
      <c r="D5499" s="30" t="s">
        <v>33</v>
      </c>
      <c r="E5499" s="30" t="s">
        <v>1106</v>
      </c>
      <c r="F5499" s="56"/>
      <c r="G5499" s="56">
        <v>1742.4</v>
      </c>
      <c r="H5499" s="32">
        <v>2386011.03</v>
      </c>
      <c r="I5499" s="30" t="s">
        <v>72</v>
      </c>
      <c r="J5499" s="30"/>
      <c r="K5499" s="30"/>
      <c r="L5499" s="30">
        <v>202605</v>
      </c>
      <c r="M5499" s="30"/>
      <c r="N5499" s="30">
        <v>202605</v>
      </c>
      <c r="O5499" s="30"/>
      <c r="P5499" s="30"/>
    </row>
    <row r="5500" s="35" customFormat="1" customHeight="1" spans="1:16">
      <c r="A5500" s="30"/>
      <c r="B5500" s="38">
        <v>46166</v>
      </c>
      <c r="C5500" s="69" t="s">
        <v>18</v>
      </c>
      <c r="D5500" s="30" t="s">
        <v>33</v>
      </c>
      <c r="E5500" s="30" t="s">
        <v>1116</v>
      </c>
      <c r="F5500" s="56"/>
      <c r="G5500" s="56">
        <v>13175.1</v>
      </c>
      <c r="H5500" s="32">
        <v>2372835.93</v>
      </c>
      <c r="I5500" s="30" t="s">
        <v>72</v>
      </c>
      <c r="J5500" s="30"/>
      <c r="K5500" s="30"/>
      <c r="L5500" s="30">
        <v>202605</v>
      </c>
      <c r="M5500" s="30"/>
      <c r="N5500" s="30">
        <v>202605</v>
      </c>
      <c r="O5500" s="30"/>
      <c r="P5500" s="30"/>
    </row>
    <row r="5501" s="35" customFormat="1" customHeight="1" spans="1:16">
      <c r="A5501" s="30"/>
      <c r="B5501" s="38">
        <v>46166</v>
      </c>
      <c r="C5501" s="69" t="s">
        <v>18</v>
      </c>
      <c r="D5501" s="30" t="s">
        <v>33</v>
      </c>
      <c r="E5501" s="30" t="s">
        <v>1114</v>
      </c>
      <c r="F5501" s="56"/>
      <c r="G5501" s="56">
        <v>311.85</v>
      </c>
      <c r="H5501" s="32">
        <v>2372524.08</v>
      </c>
      <c r="I5501" s="30" t="s">
        <v>72</v>
      </c>
      <c r="J5501" s="30"/>
      <c r="K5501" s="30"/>
      <c r="L5501" s="30">
        <v>202605</v>
      </c>
      <c r="M5501" s="30"/>
      <c r="N5501" s="30">
        <v>202605</v>
      </c>
      <c r="O5501" s="30"/>
      <c r="P5501" s="30"/>
    </row>
    <row r="5502" s="35" customFormat="1" customHeight="1" spans="1:16">
      <c r="A5502" s="30"/>
      <c r="B5502" s="96">
        <v>46166</v>
      </c>
      <c r="C5502" s="69" t="s">
        <v>18</v>
      </c>
      <c r="D5502" s="30" t="s">
        <v>33</v>
      </c>
      <c r="E5502" s="30" t="s">
        <v>1111</v>
      </c>
      <c r="F5502" s="56"/>
      <c r="G5502" s="56">
        <v>11571.98</v>
      </c>
      <c r="H5502" s="32">
        <v>2360952.1</v>
      </c>
      <c r="I5502" s="30" t="s">
        <v>72</v>
      </c>
      <c r="J5502" s="30"/>
      <c r="K5502" s="30"/>
      <c r="L5502" s="30">
        <v>202605</v>
      </c>
      <c r="M5502" s="30"/>
      <c r="N5502" s="30">
        <v>202605</v>
      </c>
      <c r="O5502" s="30"/>
      <c r="P5502" s="30"/>
    </row>
    <row r="5503" s="35" customFormat="1" customHeight="1" spans="1:16">
      <c r="A5503" s="30"/>
      <c r="B5503" s="38">
        <v>46166</v>
      </c>
      <c r="C5503" s="69" t="s">
        <v>18</v>
      </c>
      <c r="D5503" s="30" t="s">
        <v>33</v>
      </c>
      <c r="E5503" s="30" t="s">
        <v>1118</v>
      </c>
      <c r="F5503" s="56"/>
      <c r="G5503" s="56">
        <v>314</v>
      </c>
      <c r="H5503" s="32">
        <v>2360638.1</v>
      </c>
      <c r="I5503" s="30" t="s">
        <v>72</v>
      </c>
      <c r="J5503" s="30"/>
      <c r="K5503" s="30"/>
      <c r="L5503" s="30">
        <v>202605</v>
      </c>
      <c r="M5503" s="30"/>
      <c r="N5503" s="30">
        <v>202605</v>
      </c>
      <c r="O5503" s="30"/>
      <c r="P5503" s="30"/>
    </row>
    <row r="5504" s="35" customFormat="1" customHeight="1" spans="1:16">
      <c r="A5504" s="30"/>
      <c r="B5504" s="38">
        <v>46166</v>
      </c>
      <c r="C5504" s="69" t="s">
        <v>18</v>
      </c>
      <c r="D5504" s="30" t="s">
        <v>33</v>
      </c>
      <c r="E5504" s="30" t="s">
        <v>1205</v>
      </c>
      <c r="F5504" s="56"/>
      <c r="G5504" s="56">
        <v>2480</v>
      </c>
      <c r="H5504" s="32">
        <v>2358158.1</v>
      </c>
      <c r="I5504" s="30" t="s">
        <v>72</v>
      </c>
      <c r="J5504" s="30"/>
      <c r="K5504" s="30"/>
      <c r="L5504" s="30">
        <v>202605</v>
      </c>
      <c r="M5504" s="30"/>
      <c r="N5504" s="30">
        <v>202605</v>
      </c>
      <c r="O5504" s="30"/>
      <c r="P5504" s="30"/>
    </row>
    <row r="5505" s="35" customFormat="1" customHeight="1" spans="1:16">
      <c r="A5505" s="30"/>
      <c r="B5505" s="38">
        <v>46166</v>
      </c>
      <c r="C5505" s="69" t="s">
        <v>18</v>
      </c>
      <c r="D5505" s="30" t="s">
        <v>33</v>
      </c>
      <c r="E5505" s="30" t="s">
        <v>1227</v>
      </c>
      <c r="F5505" s="56"/>
      <c r="G5505" s="56">
        <v>7350</v>
      </c>
      <c r="H5505" s="32">
        <v>2350808.1</v>
      </c>
      <c r="I5505" s="30" t="s">
        <v>72</v>
      </c>
      <c r="J5505" s="30"/>
      <c r="K5505" s="30"/>
      <c r="L5505" s="30">
        <v>202605</v>
      </c>
      <c r="M5505" s="30"/>
      <c r="N5505" s="30">
        <v>202605</v>
      </c>
      <c r="O5505" s="30"/>
      <c r="P5505" s="30"/>
    </row>
    <row r="5506" s="35" customFormat="1" customHeight="1" spans="1:16">
      <c r="A5506" s="30"/>
      <c r="B5506" s="38">
        <v>46166</v>
      </c>
      <c r="C5506" s="69" t="s">
        <v>18</v>
      </c>
      <c r="D5506" s="30" t="s">
        <v>33</v>
      </c>
      <c r="E5506" s="30" t="s">
        <v>1165</v>
      </c>
      <c r="F5506" s="56"/>
      <c r="G5506" s="56">
        <v>480</v>
      </c>
      <c r="H5506" s="32">
        <v>2350328.1</v>
      </c>
      <c r="I5506" s="30" t="s">
        <v>72</v>
      </c>
      <c r="J5506" s="30"/>
      <c r="K5506" s="30"/>
      <c r="L5506" s="30">
        <v>202605</v>
      </c>
      <c r="M5506" s="30"/>
      <c r="N5506" s="30">
        <v>202605</v>
      </c>
      <c r="O5506" s="30"/>
      <c r="P5506" s="30"/>
    </row>
    <row r="5507" s="35" customFormat="1" customHeight="1" spans="1:16">
      <c r="A5507" s="30"/>
      <c r="B5507" s="38">
        <v>46166</v>
      </c>
      <c r="C5507" s="69" t="s">
        <v>18</v>
      </c>
      <c r="D5507" s="30" t="s">
        <v>33</v>
      </c>
      <c r="E5507" s="30" t="s">
        <v>1121</v>
      </c>
      <c r="F5507" s="56"/>
      <c r="G5507" s="56">
        <v>9324.5</v>
      </c>
      <c r="H5507" s="32">
        <v>2341003.6</v>
      </c>
      <c r="I5507" s="30" t="s">
        <v>72</v>
      </c>
      <c r="J5507" s="30"/>
      <c r="K5507" s="30"/>
      <c r="L5507" s="30">
        <v>202605</v>
      </c>
      <c r="M5507" s="30"/>
      <c r="N5507" s="30">
        <v>202605</v>
      </c>
      <c r="O5507" s="30"/>
      <c r="P5507" s="30"/>
    </row>
    <row r="5508" s="35" customFormat="1" customHeight="1" spans="1:16">
      <c r="A5508" s="30"/>
      <c r="B5508" s="38">
        <v>46166</v>
      </c>
      <c r="C5508" s="69" t="s">
        <v>18</v>
      </c>
      <c r="D5508" s="30" t="s">
        <v>33</v>
      </c>
      <c r="E5508" s="30" t="s">
        <v>1122</v>
      </c>
      <c r="F5508" s="56"/>
      <c r="G5508" s="56">
        <v>2860.8</v>
      </c>
      <c r="H5508" s="32">
        <v>2338142.8</v>
      </c>
      <c r="I5508" s="30" t="s">
        <v>72</v>
      </c>
      <c r="J5508" s="30"/>
      <c r="K5508" s="30"/>
      <c r="L5508" s="30">
        <v>202605</v>
      </c>
      <c r="M5508" s="30"/>
      <c r="N5508" s="30">
        <v>202605</v>
      </c>
      <c r="O5508" s="30"/>
      <c r="P5508" s="30"/>
    </row>
    <row r="5509" s="35" customFormat="1" customHeight="1" spans="1:16">
      <c r="A5509" s="30"/>
      <c r="B5509" s="38">
        <v>46166</v>
      </c>
      <c r="C5509" s="69" t="s">
        <v>18</v>
      </c>
      <c r="D5509" s="30" t="s">
        <v>33</v>
      </c>
      <c r="E5509" s="30" t="s">
        <v>1124</v>
      </c>
      <c r="F5509" s="56"/>
      <c r="G5509" s="56">
        <v>4909.8</v>
      </c>
      <c r="H5509" s="32">
        <v>2333233</v>
      </c>
      <c r="I5509" s="30" t="s">
        <v>72</v>
      </c>
      <c r="J5509" s="30"/>
      <c r="K5509" s="30"/>
      <c r="L5509" s="30">
        <v>202605</v>
      </c>
      <c r="M5509" s="30"/>
      <c r="N5509" s="30">
        <v>202605</v>
      </c>
      <c r="O5509" s="30"/>
      <c r="P5509" s="30"/>
    </row>
    <row r="5510" s="35" customFormat="1" customHeight="1" spans="1:16">
      <c r="A5510" s="30"/>
      <c r="B5510" s="38">
        <v>46166</v>
      </c>
      <c r="C5510" s="69" t="s">
        <v>18</v>
      </c>
      <c r="D5510" s="30" t="s">
        <v>33</v>
      </c>
      <c r="E5510" s="30" t="s">
        <v>1137</v>
      </c>
      <c r="F5510" s="56"/>
      <c r="G5510" s="56">
        <v>5687</v>
      </c>
      <c r="H5510" s="32">
        <v>2327546</v>
      </c>
      <c r="I5510" s="30" t="s">
        <v>72</v>
      </c>
      <c r="J5510" s="30"/>
      <c r="K5510" s="30"/>
      <c r="L5510" s="30">
        <v>202605</v>
      </c>
      <c r="M5510" s="30"/>
      <c r="N5510" s="30">
        <v>202605</v>
      </c>
      <c r="O5510" s="30"/>
      <c r="P5510" s="30"/>
    </row>
    <row r="5511" s="35" customFormat="1" customHeight="1" spans="1:16">
      <c r="A5511" s="30"/>
      <c r="B5511" s="38">
        <v>46166</v>
      </c>
      <c r="C5511" s="69" t="s">
        <v>18</v>
      </c>
      <c r="D5511" s="30" t="s">
        <v>33</v>
      </c>
      <c r="E5511" s="30" t="s">
        <v>1040</v>
      </c>
      <c r="F5511" s="56"/>
      <c r="G5511" s="56">
        <v>267384</v>
      </c>
      <c r="H5511" s="32">
        <v>2060162</v>
      </c>
      <c r="I5511" s="30" t="s">
        <v>72</v>
      </c>
      <c r="J5511" s="30"/>
      <c r="K5511" s="30"/>
      <c r="L5511" s="30">
        <v>202605</v>
      </c>
      <c r="M5511" s="30"/>
      <c r="N5511" s="30">
        <v>202605</v>
      </c>
      <c r="O5511" s="30"/>
      <c r="P5511" s="30"/>
    </row>
    <row r="5512" s="35" customFormat="1" customHeight="1" spans="1:16">
      <c r="A5512" s="30"/>
      <c r="B5512" s="38">
        <v>46167</v>
      </c>
      <c r="C5512" s="69" t="s">
        <v>18</v>
      </c>
      <c r="D5512" s="30" t="s">
        <v>33</v>
      </c>
      <c r="E5512" s="30" t="s">
        <v>1155</v>
      </c>
      <c r="F5512" s="56"/>
      <c r="G5512" s="56">
        <v>4881.5</v>
      </c>
      <c r="H5512" s="32">
        <v>2055280.5</v>
      </c>
      <c r="I5512" s="30" t="s">
        <v>72</v>
      </c>
      <c r="J5512" s="30"/>
      <c r="K5512" s="30"/>
      <c r="L5512" s="30">
        <v>202605</v>
      </c>
      <c r="M5512" s="30"/>
      <c r="N5512" s="30">
        <v>202605</v>
      </c>
      <c r="O5512" s="30"/>
      <c r="P5512" s="30"/>
    </row>
    <row r="5513" s="35" customFormat="1" customHeight="1" spans="1:16">
      <c r="A5513" s="30"/>
      <c r="B5513" s="38">
        <v>46167</v>
      </c>
      <c r="C5513" s="69" t="s">
        <v>18</v>
      </c>
      <c r="D5513" s="30" t="s">
        <v>33</v>
      </c>
      <c r="E5513" s="30" t="s">
        <v>1136</v>
      </c>
      <c r="F5513" s="56"/>
      <c r="G5513" s="56">
        <v>101545.87</v>
      </c>
      <c r="H5513" s="32">
        <v>1953734.63</v>
      </c>
      <c r="I5513" s="30" t="s">
        <v>72</v>
      </c>
      <c r="J5513" s="30"/>
      <c r="K5513" s="30"/>
      <c r="L5513" s="30">
        <v>202605</v>
      </c>
      <c r="M5513" s="30"/>
      <c r="N5513" s="30">
        <v>202605</v>
      </c>
      <c r="O5513" s="30"/>
      <c r="P5513" s="30"/>
    </row>
    <row r="5514" s="35" customFormat="1" customHeight="1" spans="1:16">
      <c r="A5514" s="30"/>
      <c r="B5514" s="38">
        <v>46167</v>
      </c>
      <c r="C5514" s="69" t="s">
        <v>18</v>
      </c>
      <c r="D5514" s="30" t="s">
        <v>33</v>
      </c>
      <c r="E5514" s="30" t="s">
        <v>1138</v>
      </c>
      <c r="F5514" s="56"/>
      <c r="G5514" s="56">
        <v>18923.42</v>
      </c>
      <c r="H5514" s="32">
        <v>1934811.21</v>
      </c>
      <c r="I5514" s="30" t="s">
        <v>72</v>
      </c>
      <c r="J5514" s="30"/>
      <c r="K5514" s="30"/>
      <c r="L5514" s="30">
        <v>202605</v>
      </c>
      <c r="M5514" s="30"/>
      <c r="N5514" s="30">
        <v>202605</v>
      </c>
      <c r="O5514" s="30"/>
      <c r="P5514" s="30"/>
    </row>
    <row r="5515" s="35" customFormat="1" customHeight="1" spans="1:16">
      <c r="A5515" s="30"/>
      <c r="B5515" s="38">
        <v>46167</v>
      </c>
      <c r="C5515" s="69" t="s">
        <v>18</v>
      </c>
      <c r="D5515" s="30" t="s">
        <v>33</v>
      </c>
      <c r="E5515" s="30" t="s">
        <v>1135</v>
      </c>
      <c r="F5515" s="56"/>
      <c r="G5515" s="56">
        <v>5290.8</v>
      </c>
      <c r="H5515" s="32">
        <v>1929520.41</v>
      </c>
      <c r="I5515" s="30" t="s">
        <v>72</v>
      </c>
      <c r="J5515" s="30"/>
      <c r="K5515" s="30"/>
      <c r="L5515" s="30">
        <v>202605</v>
      </c>
      <c r="M5515" s="30"/>
      <c r="N5515" s="30">
        <v>202605</v>
      </c>
      <c r="O5515" s="30"/>
      <c r="P5515" s="30"/>
    </row>
    <row r="5516" s="35" customFormat="1" customHeight="1" spans="1:16">
      <c r="A5516" s="30"/>
      <c r="B5516" s="96">
        <v>46167</v>
      </c>
      <c r="C5516" s="69" t="s">
        <v>18</v>
      </c>
      <c r="D5516" s="30" t="s">
        <v>33</v>
      </c>
      <c r="E5516" s="30" t="s">
        <v>1198</v>
      </c>
      <c r="F5516" s="56"/>
      <c r="G5516" s="56">
        <v>900</v>
      </c>
      <c r="H5516" s="32">
        <v>1928620.41</v>
      </c>
      <c r="I5516" s="30" t="s">
        <v>72</v>
      </c>
      <c r="J5516" s="30"/>
      <c r="K5516" s="30"/>
      <c r="L5516" s="30">
        <v>202605</v>
      </c>
      <c r="M5516" s="30"/>
      <c r="N5516" s="30">
        <v>202605</v>
      </c>
      <c r="O5516" s="30"/>
      <c r="P5516" s="30"/>
    </row>
    <row r="5517" s="35" customFormat="1" customHeight="1" spans="1:16">
      <c r="A5517" s="30"/>
      <c r="B5517" s="38">
        <v>46168</v>
      </c>
      <c r="C5517" s="69" t="s">
        <v>18</v>
      </c>
      <c r="D5517" s="30" t="s">
        <v>33</v>
      </c>
      <c r="E5517" s="39" t="s">
        <v>1228</v>
      </c>
      <c r="F5517" s="56"/>
      <c r="G5517" s="56">
        <v>160</v>
      </c>
      <c r="H5517" s="32">
        <v>1928460.41</v>
      </c>
      <c r="I5517" s="30" t="s">
        <v>11</v>
      </c>
      <c r="J5517" s="30"/>
      <c r="K5517" s="30"/>
      <c r="L5517" s="30">
        <v>202605</v>
      </c>
      <c r="M5517" s="30"/>
      <c r="N5517" s="30">
        <v>202605</v>
      </c>
      <c r="O5517" s="30"/>
      <c r="P5517" s="30"/>
    </row>
    <row r="5518" s="35" customFormat="1" customHeight="1" spans="1:16">
      <c r="A5518" s="30"/>
      <c r="B5518" s="38">
        <v>46168</v>
      </c>
      <c r="C5518" s="69" t="s">
        <v>18</v>
      </c>
      <c r="D5518" s="30" t="s">
        <v>33</v>
      </c>
      <c r="E5518" s="39" t="s">
        <v>1141</v>
      </c>
      <c r="F5518" s="56"/>
      <c r="G5518" s="56">
        <v>3200</v>
      </c>
      <c r="H5518" s="32">
        <v>1925260.41</v>
      </c>
      <c r="I5518" s="30" t="s">
        <v>72</v>
      </c>
      <c r="J5518" s="30"/>
      <c r="K5518" s="30"/>
      <c r="L5518" s="30">
        <v>202605</v>
      </c>
      <c r="M5518" s="30"/>
      <c r="N5518" s="30">
        <v>202605</v>
      </c>
      <c r="O5518" s="30"/>
      <c r="P5518" s="30"/>
    </row>
    <row r="5519" s="35" customFormat="1" customHeight="1" spans="1:16">
      <c r="A5519" s="30"/>
      <c r="B5519" s="38">
        <v>46171</v>
      </c>
      <c r="C5519" s="69" t="s">
        <v>18</v>
      </c>
      <c r="D5519" s="30" t="s">
        <v>33</v>
      </c>
      <c r="E5519" s="39" t="s">
        <v>1102</v>
      </c>
      <c r="F5519" s="56"/>
      <c r="G5519" s="57">
        <v>3870</v>
      </c>
      <c r="H5519" s="32">
        <v>1921390.41</v>
      </c>
      <c r="I5519" s="30" t="s">
        <v>72</v>
      </c>
      <c r="J5519" s="30"/>
      <c r="K5519" s="30"/>
      <c r="L5519" s="30">
        <v>202605</v>
      </c>
      <c r="M5519" s="30"/>
      <c r="N5519" s="30">
        <v>202605</v>
      </c>
      <c r="O5519" s="30"/>
      <c r="P5519" s="30"/>
    </row>
    <row r="5520" s="35" customFormat="1" customHeight="1" spans="1:16">
      <c r="A5520" s="30"/>
      <c r="B5520" s="38">
        <v>46173</v>
      </c>
      <c r="C5520" s="69" t="s">
        <v>18</v>
      </c>
      <c r="D5520" s="30" t="s">
        <v>33</v>
      </c>
      <c r="E5520" s="39" t="s">
        <v>952</v>
      </c>
      <c r="F5520" s="56"/>
      <c r="G5520" s="56">
        <v>5202</v>
      </c>
      <c r="H5520" s="32">
        <v>1916188.41</v>
      </c>
      <c r="I5520" s="30" t="s">
        <v>72</v>
      </c>
      <c r="J5520" s="30"/>
      <c r="K5520" s="30"/>
      <c r="L5520" s="30">
        <v>202605</v>
      </c>
      <c r="M5520" s="30"/>
      <c r="N5520" s="30">
        <v>202605</v>
      </c>
      <c r="O5520" s="30"/>
      <c r="P5520" s="30"/>
    </row>
    <row r="5521" s="35" customFormat="1" customHeight="1" spans="1:16">
      <c r="A5521" s="30"/>
      <c r="B5521" s="38">
        <v>46174</v>
      </c>
      <c r="C5521" s="69" t="s">
        <v>18</v>
      </c>
      <c r="D5521" s="30" t="s">
        <v>33</v>
      </c>
      <c r="E5521" s="39" t="s">
        <v>955</v>
      </c>
      <c r="F5521" s="56"/>
      <c r="G5521" s="98">
        <v>1540.4</v>
      </c>
      <c r="H5521" s="32">
        <v>1914648.01</v>
      </c>
      <c r="I5521" s="30" t="s">
        <v>72</v>
      </c>
      <c r="J5521" s="30"/>
      <c r="K5521" s="30"/>
      <c r="L5521" s="30">
        <v>202606</v>
      </c>
      <c r="M5521" s="30"/>
      <c r="N5521" s="30">
        <v>202606</v>
      </c>
      <c r="O5521" s="30"/>
      <c r="P5521" s="30"/>
    </row>
    <row r="5522" s="35" customFormat="1" customHeight="1" spans="1:16">
      <c r="A5522" s="30"/>
      <c r="B5522" s="38">
        <v>46174</v>
      </c>
      <c r="C5522" s="69" t="s">
        <v>18</v>
      </c>
      <c r="D5522" s="30" t="s">
        <v>33</v>
      </c>
      <c r="E5522" s="39" t="s">
        <v>954</v>
      </c>
      <c r="F5522" s="56"/>
      <c r="G5522" s="98">
        <v>3767.9</v>
      </c>
      <c r="H5522" s="32">
        <v>1910880.11</v>
      </c>
      <c r="I5522" s="30" t="s">
        <v>72</v>
      </c>
      <c r="J5522" s="30"/>
      <c r="K5522" s="30"/>
      <c r="L5522" s="30">
        <v>202606</v>
      </c>
      <c r="M5522" s="30"/>
      <c r="N5522" s="30">
        <v>202606</v>
      </c>
      <c r="O5522" s="30"/>
      <c r="P5522" s="30"/>
    </row>
    <row r="5523" s="35" customFormat="1" customHeight="1" spans="1:16">
      <c r="A5523" s="30"/>
      <c r="B5523" s="38">
        <v>46175</v>
      </c>
      <c r="C5523" s="69" t="s">
        <v>18</v>
      </c>
      <c r="D5523" s="30" t="s">
        <v>33</v>
      </c>
      <c r="E5523" s="39" t="s">
        <v>1229</v>
      </c>
      <c r="F5523" s="56"/>
      <c r="G5523" s="95">
        <v>161.09</v>
      </c>
      <c r="H5523" s="32">
        <v>1910719.02</v>
      </c>
      <c r="I5523" s="30" t="s">
        <v>43</v>
      </c>
      <c r="J5523" s="30"/>
      <c r="K5523" s="30"/>
      <c r="L5523" s="30">
        <v>202605</v>
      </c>
      <c r="M5523" s="30"/>
      <c r="N5523" s="30">
        <v>202606</v>
      </c>
      <c r="O5523" s="30"/>
      <c r="P5523" s="30"/>
    </row>
    <row r="5524" s="35" customFormat="1" customHeight="1" spans="1:16">
      <c r="A5524" s="30"/>
      <c r="B5524" s="38">
        <v>46149</v>
      </c>
      <c r="C5524" s="69" t="s">
        <v>18</v>
      </c>
      <c r="D5524" s="30" t="s">
        <v>957</v>
      </c>
      <c r="E5524" s="39" t="s">
        <v>1230</v>
      </c>
      <c r="F5524" s="56"/>
      <c r="G5524" s="98">
        <v>54000</v>
      </c>
      <c r="H5524" s="32">
        <v>1856719.02</v>
      </c>
      <c r="I5524" s="30" t="s">
        <v>11</v>
      </c>
      <c r="J5524" s="30"/>
      <c r="K5524" s="30"/>
      <c r="L5524" s="30">
        <v>202606</v>
      </c>
      <c r="M5524" s="30"/>
      <c r="N5524" s="30">
        <v>202605</v>
      </c>
      <c r="O5524" s="30"/>
      <c r="P5524" s="30"/>
    </row>
    <row r="5525" s="35" customFormat="1" customHeight="1" spans="1:16">
      <c r="A5525" s="30"/>
      <c r="B5525" s="38">
        <v>46175</v>
      </c>
      <c r="C5525" s="69" t="s">
        <v>18</v>
      </c>
      <c r="D5525" s="30" t="s">
        <v>33</v>
      </c>
      <c r="E5525" s="39" t="s">
        <v>1231</v>
      </c>
      <c r="F5525" s="56"/>
      <c r="G5525" s="98">
        <v>3779.1</v>
      </c>
      <c r="H5525" s="32">
        <v>1852939.92</v>
      </c>
      <c r="I5525" s="30" t="s">
        <v>72</v>
      </c>
      <c r="J5525" s="30"/>
      <c r="K5525" s="30"/>
      <c r="L5525" s="30">
        <v>202606</v>
      </c>
      <c r="M5525" s="30"/>
      <c r="N5525" s="30">
        <v>202606</v>
      </c>
      <c r="O5525" s="30"/>
      <c r="P5525" s="30"/>
    </row>
    <row r="5526" s="35" customFormat="1" customHeight="1" spans="1:16">
      <c r="A5526" s="30"/>
      <c r="B5526" s="38">
        <v>46175</v>
      </c>
      <c r="C5526" s="69" t="s">
        <v>18</v>
      </c>
      <c r="D5526" s="30" t="s">
        <v>33</v>
      </c>
      <c r="E5526" s="39" t="s">
        <v>1232</v>
      </c>
      <c r="F5526" s="56"/>
      <c r="G5526" s="98">
        <v>4780</v>
      </c>
      <c r="H5526" s="32">
        <v>1848159.92</v>
      </c>
      <c r="I5526" s="30" t="s">
        <v>72</v>
      </c>
      <c r="J5526" s="30"/>
      <c r="K5526" s="30"/>
      <c r="L5526" s="30">
        <v>202606</v>
      </c>
      <c r="M5526" s="30"/>
      <c r="N5526" s="30">
        <v>202606</v>
      </c>
      <c r="O5526" s="30"/>
      <c r="P5526" s="30"/>
    </row>
    <row r="5527" s="35" customFormat="1" customHeight="1" spans="1:16">
      <c r="A5527" s="30"/>
      <c r="B5527" s="38">
        <v>46175</v>
      </c>
      <c r="C5527" s="69" t="s">
        <v>18</v>
      </c>
      <c r="D5527" s="30" t="s">
        <v>33</v>
      </c>
      <c r="E5527" s="39" t="s">
        <v>1233</v>
      </c>
      <c r="F5527" s="56"/>
      <c r="G5527" s="98">
        <v>3286</v>
      </c>
      <c r="H5527" s="32">
        <v>1844873.92</v>
      </c>
      <c r="I5527" s="30" t="s">
        <v>72</v>
      </c>
      <c r="J5527" s="30"/>
      <c r="K5527" s="30"/>
      <c r="L5527" s="30">
        <v>202606</v>
      </c>
      <c r="M5527" s="30"/>
      <c r="N5527" s="30">
        <v>202606</v>
      </c>
      <c r="O5527" s="30"/>
      <c r="P5527" s="30"/>
    </row>
    <row r="5528" s="35" customFormat="1" customHeight="1" spans="1:16">
      <c r="A5528" s="30"/>
      <c r="B5528" s="38">
        <v>46175</v>
      </c>
      <c r="C5528" s="69" t="s">
        <v>18</v>
      </c>
      <c r="D5528" s="30" t="s">
        <v>33</v>
      </c>
      <c r="E5528" s="39" t="s">
        <v>1234</v>
      </c>
      <c r="F5528" s="56"/>
      <c r="G5528" s="95">
        <v>937.2</v>
      </c>
      <c r="H5528" s="32">
        <v>1843936.72</v>
      </c>
      <c r="I5528" s="30" t="s">
        <v>72</v>
      </c>
      <c r="J5528" s="30"/>
      <c r="K5528" s="30"/>
      <c r="L5528" s="30">
        <v>202606</v>
      </c>
      <c r="M5528" s="30"/>
      <c r="N5528" s="30">
        <v>202606</v>
      </c>
      <c r="O5528" s="30"/>
      <c r="P5528" s="30"/>
    </row>
    <row r="5529" s="35" customFormat="1" customHeight="1" spans="1:16">
      <c r="A5529" s="30"/>
      <c r="B5529" s="38">
        <v>46175</v>
      </c>
      <c r="C5529" s="69" t="s">
        <v>18</v>
      </c>
      <c r="D5529" s="30" t="s">
        <v>33</v>
      </c>
      <c r="E5529" s="39" t="s">
        <v>1235</v>
      </c>
      <c r="F5529" s="56"/>
      <c r="G5529" s="98">
        <v>1585.3</v>
      </c>
      <c r="H5529" s="32">
        <v>1842351.42</v>
      </c>
      <c r="I5529" s="30" t="s">
        <v>72</v>
      </c>
      <c r="J5529" s="30"/>
      <c r="K5529" s="30"/>
      <c r="L5529" s="30">
        <v>202606</v>
      </c>
      <c r="M5529" s="30"/>
      <c r="N5529" s="30">
        <v>202606</v>
      </c>
      <c r="O5529" s="30"/>
      <c r="P5529" s="30"/>
    </row>
    <row r="5530" s="35" customFormat="1" customHeight="1" spans="1:16">
      <c r="A5530" s="30"/>
      <c r="B5530" s="38">
        <v>46175</v>
      </c>
      <c r="C5530" s="69" t="s">
        <v>18</v>
      </c>
      <c r="D5530" s="30" t="s">
        <v>33</v>
      </c>
      <c r="E5530" s="39" t="s">
        <v>1236</v>
      </c>
      <c r="F5530" s="56"/>
      <c r="G5530" s="98">
        <v>7500.25</v>
      </c>
      <c r="H5530" s="32">
        <v>1834851.17</v>
      </c>
      <c r="I5530" s="30" t="s">
        <v>72</v>
      </c>
      <c r="J5530" s="30"/>
      <c r="K5530" s="30"/>
      <c r="L5530" s="30">
        <v>202606</v>
      </c>
      <c r="M5530" s="30"/>
      <c r="N5530" s="30">
        <v>202606</v>
      </c>
      <c r="O5530" s="30"/>
      <c r="P5530" s="30"/>
    </row>
    <row r="5531" s="35" customFormat="1" customHeight="1" spans="1:16">
      <c r="A5531" s="30"/>
      <c r="B5531" s="38">
        <v>46175</v>
      </c>
      <c r="C5531" s="69" t="s">
        <v>18</v>
      </c>
      <c r="D5531" s="30" t="s">
        <v>33</v>
      </c>
      <c r="E5531" s="39" t="s">
        <v>1237</v>
      </c>
      <c r="F5531" s="56"/>
      <c r="G5531" s="98">
        <v>2640</v>
      </c>
      <c r="H5531" s="32">
        <v>1832211.17</v>
      </c>
      <c r="I5531" s="30" t="s">
        <v>72</v>
      </c>
      <c r="J5531" s="30"/>
      <c r="K5531" s="30"/>
      <c r="L5531" s="30">
        <v>202606</v>
      </c>
      <c r="M5531" s="30"/>
      <c r="N5531" s="30">
        <v>202606</v>
      </c>
      <c r="O5531" s="30"/>
      <c r="P5531" s="30"/>
    </row>
    <row r="5532" s="35" customFormat="1" customHeight="1" spans="1:16">
      <c r="A5532" s="30"/>
      <c r="B5532" s="38">
        <v>46175</v>
      </c>
      <c r="C5532" s="69" t="s">
        <v>18</v>
      </c>
      <c r="D5532" s="30" t="s">
        <v>33</v>
      </c>
      <c r="E5532" s="39" t="s">
        <v>1231</v>
      </c>
      <c r="F5532" s="56"/>
      <c r="G5532" s="98">
        <v>5608.74</v>
      </c>
      <c r="H5532" s="32">
        <v>1826602.43</v>
      </c>
      <c r="I5532" s="30" t="s">
        <v>72</v>
      </c>
      <c r="J5532" s="30"/>
      <c r="K5532" s="30"/>
      <c r="L5532" s="30">
        <v>202606</v>
      </c>
      <c r="M5532" s="30"/>
      <c r="N5532" s="30">
        <v>202606</v>
      </c>
      <c r="O5532" s="30"/>
      <c r="P5532" s="30"/>
    </row>
    <row r="5533" s="35" customFormat="1" customHeight="1" spans="1:16">
      <c r="A5533" s="30"/>
      <c r="B5533" s="38">
        <v>46181</v>
      </c>
      <c r="C5533" s="69" t="s">
        <v>18</v>
      </c>
      <c r="D5533" s="30" t="s">
        <v>33</v>
      </c>
      <c r="E5533" s="39" t="s">
        <v>1145</v>
      </c>
      <c r="F5533" s="56"/>
      <c r="G5533" s="56">
        <v>121378.98</v>
      </c>
      <c r="H5533" s="32">
        <v>1705223.45</v>
      </c>
      <c r="I5533" s="30" t="s">
        <v>72</v>
      </c>
      <c r="J5533" s="30"/>
      <c r="K5533" s="30"/>
      <c r="L5533" s="30">
        <v>202606</v>
      </c>
      <c r="M5533" s="30"/>
      <c r="N5533" s="30">
        <v>202606</v>
      </c>
      <c r="O5533" s="30"/>
      <c r="P5533" s="30"/>
    </row>
    <row r="5534" s="35" customFormat="1" customHeight="1" spans="1:16">
      <c r="A5534" s="30"/>
      <c r="B5534" s="38">
        <v>46182</v>
      </c>
      <c r="C5534" s="69" t="s">
        <v>18</v>
      </c>
      <c r="D5534" s="30" t="s">
        <v>33</v>
      </c>
      <c r="E5534" s="39" t="s">
        <v>1238</v>
      </c>
      <c r="F5534" s="56"/>
      <c r="G5534" s="56">
        <v>19284</v>
      </c>
      <c r="H5534" s="32">
        <v>1685939.45</v>
      </c>
      <c r="I5534" s="30" t="s">
        <v>11</v>
      </c>
      <c r="J5534" s="30"/>
      <c r="K5534" s="30"/>
      <c r="L5534" s="30">
        <v>202606</v>
      </c>
      <c r="M5534" s="30"/>
      <c r="N5534" s="30">
        <v>202606</v>
      </c>
      <c r="O5534" s="30"/>
      <c r="P5534" s="30"/>
    </row>
    <row r="5535" s="35" customFormat="1" customHeight="1" spans="1:16">
      <c r="A5535" s="30"/>
      <c r="B5535" s="38">
        <v>46182</v>
      </c>
      <c r="C5535" s="69" t="s">
        <v>18</v>
      </c>
      <c r="D5535" s="30" t="s">
        <v>33</v>
      </c>
      <c r="E5535" s="39" t="s">
        <v>1239</v>
      </c>
      <c r="F5535" s="56"/>
      <c r="G5535" s="56">
        <v>1380</v>
      </c>
      <c r="H5535" s="32">
        <v>1684559.45</v>
      </c>
      <c r="I5535" s="30" t="s">
        <v>72</v>
      </c>
      <c r="J5535" s="30"/>
      <c r="K5535" s="30"/>
      <c r="L5535" s="30">
        <v>202606</v>
      </c>
      <c r="M5535" s="30"/>
      <c r="N5535" s="30">
        <v>202606</v>
      </c>
      <c r="O5535" s="30"/>
      <c r="P5535" s="30"/>
    </row>
    <row r="5536" s="35" customFormat="1" customHeight="1" spans="1:16">
      <c r="A5536" s="30"/>
      <c r="B5536" s="38">
        <v>46182</v>
      </c>
      <c r="C5536" s="69" t="s">
        <v>18</v>
      </c>
      <c r="D5536" s="30" t="s">
        <v>33</v>
      </c>
      <c r="E5536" s="39" t="s">
        <v>963</v>
      </c>
      <c r="F5536" s="56"/>
      <c r="G5536" s="56">
        <v>4338</v>
      </c>
      <c r="H5536" s="32">
        <v>1680221.45</v>
      </c>
      <c r="I5536" s="30" t="s">
        <v>72</v>
      </c>
      <c r="J5536" s="30"/>
      <c r="K5536" s="30"/>
      <c r="L5536" s="30">
        <v>202606</v>
      </c>
      <c r="M5536" s="30"/>
      <c r="N5536" s="30">
        <v>202606</v>
      </c>
      <c r="O5536" s="30"/>
      <c r="P5536" s="30"/>
    </row>
    <row r="5537" s="35" customFormat="1" customHeight="1" spans="1:16">
      <c r="A5537" s="30"/>
      <c r="B5537" s="38">
        <v>46183</v>
      </c>
      <c r="C5537" s="69" t="s">
        <v>18</v>
      </c>
      <c r="D5537" s="30" t="s">
        <v>33</v>
      </c>
      <c r="E5537" s="39" t="s">
        <v>1240</v>
      </c>
      <c r="F5537" s="56"/>
      <c r="G5537" s="56">
        <v>5400</v>
      </c>
      <c r="H5537" s="32">
        <v>1674821.45</v>
      </c>
      <c r="I5537" s="30" t="s">
        <v>72</v>
      </c>
      <c r="J5537" s="30"/>
      <c r="K5537" s="30"/>
      <c r="L5537" s="30">
        <v>202606</v>
      </c>
      <c r="M5537" s="30"/>
      <c r="N5537" s="30">
        <v>202606</v>
      </c>
      <c r="O5537" s="30"/>
      <c r="P5537" s="30"/>
    </row>
    <row r="5538" s="35" customFormat="1" customHeight="1" spans="1:16">
      <c r="A5538" s="30"/>
      <c r="B5538" s="38">
        <v>46183</v>
      </c>
      <c r="C5538" s="69" t="s">
        <v>18</v>
      </c>
      <c r="D5538" s="30" t="s">
        <v>957</v>
      </c>
      <c r="E5538" s="39" t="s">
        <v>1241</v>
      </c>
      <c r="F5538" s="56"/>
      <c r="G5538" s="56">
        <v>132.05</v>
      </c>
      <c r="H5538" s="32">
        <v>1674689.39999999</v>
      </c>
      <c r="I5538" s="30" t="s">
        <v>11</v>
      </c>
      <c r="J5538" s="30"/>
      <c r="K5538" s="30"/>
      <c r="L5538" s="30">
        <v>202605</v>
      </c>
      <c r="M5538" s="30"/>
      <c r="N5538" s="30">
        <v>202606</v>
      </c>
      <c r="O5538" s="30"/>
      <c r="P5538" s="30"/>
    </row>
    <row r="5539" s="35" customFormat="1" customHeight="1" spans="1:16">
      <c r="A5539" s="30"/>
      <c r="B5539" s="38">
        <v>46183</v>
      </c>
      <c r="C5539" s="69" t="s">
        <v>18</v>
      </c>
      <c r="D5539" s="30" t="s">
        <v>33</v>
      </c>
      <c r="E5539" s="30" t="s">
        <v>1166</v>
      </c>
      <c r="F5539" s="56"/>
      <c r="G5539" s="56">
        <v>7045.2</v>
      </c>
      <c r="H5539" s="32">
        <v>1667644.2</v>
      </c>
      <c r="I5539" s="30" t="s">
        <v>72</v>
      </c>
      <c r="J5539" s="30"/>
      <c r="K5539" s="30"/>
      <c r="L5539" s="30">
        <v>202606</v>
      </c>
      <c r="M5539" s="30"/>
      <c r="N5539" s="30">
        <v>202606</v>
      </c>
      <c r="O5539" s="30"/>
      <c r="P5539" s="30"/>
    </row>
    <row r="5540" s="35" customFormat="1" customHeight="1" spans="1:16">
      <c r="A5540" s="30"/>
      <c r="B5540" s="38">
        <v>46183</v>
      </c>
      <c r="C5540" s="69" t="s">
        <v>18</v>
      </c>
      <c r="D5540" s="30" t="s">
        <v>33</v>
      </c>
      <c r="E5540" s="30" t="s">
        <v>1136</v>
      </c>
      <c r="F5540" s="56"/>
      <c r="G5540" s="56">
        <v>426.91</v>
      </c>
      <c r="H5540" s="32">
        <v>1667217.29</v>
      </c>
      <c r="I5540" s="30" t="s">
        <v>72</v>
      </c>
      <c r="J5540" s="30"/>
      <c r="K5540" s="30"/>
      <c r="L5540" s="30">
        <v>202606</v>
      </c>
      <c r="M5540" s="30"/>
      <c r="N5540" s="30">
        <v>202606</v>
      </c>
      <c r="O5540" s="30"/>
      <c r="P5540" s="30"/>
    </row>
    <row r="5541" s="35" customFormat="1" customHeight="1" spans="1:16">
      <c r="A5541" s="30"/>
      <c r="B5541" s="38">
        <v>46183</v>
      </c>
      <c r="C5541" s="69" t="s">
        <v>18</v>
      </c>
      <c r="D5541" s="30" t="s">
        <v>33</v>
      </c>
      <c r="E5541" s="30" t="s">
        <v>427</v>
      </c>
      <c r="F5541" s="56"/>
      <c r="G5541" s="56">
        <v>13057</v>
      </c>
      <c r="H5541" s="32">
        <v>1654160.29</v>
      </c>
      <c r="I5541" s="30" t="s">
        <v>72</v>
      </c>
      <c r="J5541" s="30"/>
      <c r="K5541" s="30"/>
      <c r="L5541" s="30">
        <v>202606</v>
      </c>
      <c r="M5541" s="30"/>
      <c r="N5541" s="30">
        <v>202606</v>
      </c>
      <c r="O5541" s="30"/>
      <c r="P5541" s="30"/>
    </row>
    <row r="5542" s="35" customFormat="1" customHeight="1" spans="1:16">
      <c r="A5542" s="30"/>
      <c r="B5542" s="38">
        <v>46183</v>
      </c>
      <c r="C5542" s="69" t="s">
        <v>18</v>
      </c>
      <c r="D5542" s="30" t="s">
        <v>33</v>
      </c>
      <c r="E5542" s="30" t="s">
        <v>1152</v>
      </c>
      <c r="F5542" s="56"/>
      <c r="G5542" s="56">
        <v>4800</v>
      </c>
      <c r="H5542" s="32">
        <v>1649360.29</v>
      </c>
      <c r="I5542" s="30" t="s">
        <v>72</v>
      </c>
      <c r="J5542" s="30"/>
      <c r="K5542" s="30"/>
      <c r="L5542" s="30">
        <v>202606</v>
      </c>
      <c r="M5542" s="30"/>
      <c r="N5542" s="30">
        <v>202606</v>
      </c>
      <c r="O5542" s="30"/>
      <c r="P5542" s="30"/>
    </row>
    <row r="5543" s="35" customFormat="1" customHeight="1" spans="1:16">
      <c r="A5543" s="30"/>
      <c r="B5543" s="96">
        <v>46183</v>
      </c>
      <c r="C5543" s="69" t="s">
        <v>18</v>
      </c>
      <c r="D5543" s="30" t="s">
        <v>33</v>
      </c>
      <c r="E5543" s="30" t="s">
        <v>969</v>
      </c>
      <c r="F5543" s="56"/>
      <c r="G5543" s="56">
        <v>24936</v>
      </c>
      <c r="H5543" s="32">
        <v>1624424.29</v>
      </c>
      <c r="I5543" s="30" t="s">
        <v>72</v>
      </c>
      <c r="J5543" s="30"/>
      <c r="K5543" s="30"/>
      <c r="L5543" s="30">
        <v>202606</v>
      </c>
      <c r="M5543" s="30"/>
      <c r="N5543" s="30">
        <v>202606</v>
      </c>
      <c r="O5543" s="30"/>
      <c r="P5543" s="30"/>
    </row>
    <row r="5544" s="35" customFormat="1" customHeight="1" spans="1:16">
      <c r="A5544" s="30"/>
      <c r="B5544" s="38">
        <v>46184</v>
      </c>
      <c r="C5544" s="69" t="s">
        <v>18</v>
      </c>
      <c r="D5544" s="30" t="s">
        <v>33</v>
      </c>
      <c r="E5544" s="39" t="s">
        <v>978</v>
      </c>
      <c r="F5544" s="56">
        <v>200000</v>
      </c>
      <c r="G5544" s="56"/>
      <c r="H5544" s="32">
        <v>1824424.29</v>
      </c>
      <c r="I5544" s="30"/>
      <c r="J5544" s="30"/>
      <c r="K5544" s="30"/>
      <c r="L5544" s="30"/>
      <c r="M5544" s="30"/>
      <c r="N5544" s="30">
        <v>202606</v>
      </c>
      <c r="O5544" s="30"/>
      <c r="P5544" s="30"/>
    </row>
    <row r="5545" s="35" customFormat="1" customHeight="1" spans="1:16">
      <c r="A5545" s="30"/>
      <c r="B5545" s="38">
        <v>46185</v>
      </c>
      <c r="C5545" s="69" t="s">
        <v>18</v>
      </c>
      <c r="D5545" s="30" t="s">
        <v>33</v>
      </c>
      <c r="E5545" s="39" t="s">
        <v>1102</v>
      </c>
      <c r="F5545" s="56"/>
      <c r="G5545" s="56">
        <v>12360</v>
      </c>
      <c r="H5545" s="32">
        <v>1812064.29</v>
      </c>
      <c r="I5545" s="30" t="s">
        <v>72</v>
      </c>
      <c r="J5545" s="30"/>
      <c r="K5545" s="30"/>
      <c r="L5545" s="30">
        <v>202606</v>
      </c>
      <c r="M5545" s="30"/>
      <c r="N5545" s="30">
        <v>202606</v>
      </c>
      <c r="O5545" s="30"/>
      <c r="P5545" s="30"/>
    </row>
    <row r="5546" s="35" customFormat="1" customHeight="1" spans="1:16">
      <c r="A5546" s="30"/>
      <c r="B5546" s="38">
        <v>46185</v>
      </c>
      <c r="C5546" s="69" t="s">
        <v>18</v>
      </c>
      <c r="D5546" s="30" t="s">
        <v>33</v>
      </c>
      <c r="E5546" s="30" t="s">
        <v>1107</v>
      </c>
      <c r="F5546" s="56"/>
      <c r="G5546" s="56">
        <v>1440</v>
      </c>
      <c r="H5546" s="32">
        <v>1810624.29</v>
      </c>
      <c r="I5546" s="30" t="s">
        <v>72</v>
      </c>
      <c r="J5546" s="30"/>
      <c r="K5546" s="30"/>
      <c r="L5546" s="30">
        <v>202606</v>
      </c>
      <c r="M5546" s="30"/>
      <c r="N5546" s="30">
        <v>202606</v>
      </c>
      <c r="O5546" s="30"/>
      <c r="P5546" s="30"/>
    </row>
    <row r="5547" s="35" customFormat="1" customHeight="1" spans="1:16">
      <c r="A5547" s="30"/>
      <c r="B5547" s="38">
        <v>46185</v>
      </c>
      <c r="C5547" s="69" t="s">
        <v>18</v>
      </c>
      <c r="D5547" s="30" t="s">
        <v>33</v>
      </c>
      <c r="E5547" s="30" t="s">
        <v>1154</v>
      </c>
      <c r="F5547" s="56"/>
      <c r="G5547" s="56">
        <v>7716.82</v>
      </c>
      <c r="H5547" s="32">
        <v>1802907.47</v>
      </c>
      <c r="I5547" s="30" t="s">
        <v>72</v>
      </c>
      <c r="J5547" s="30"/>
      <c r="K5547" s="30"/>
      <c r="L5547" s="30">
        <v>202606</v>
      </c>
      <c r="M5547" s="30"/>
      <c r="N5547" s="30">
        <v>202606</v>
      </c>
      <c r="O5547" s="30"/>
      <c r="P5547" s="30"/>
    </row>
    <row r="5548" s="35" customFormat="1" customHeight="1" spans="1:16">
      <c r="A5548" s="30"/>
      <c r="B5548" s="96">
        <v>46185</v>
      </c>
      <c r="C5548" s="69" t="s">
        <v>18</v>
      </c>
      <c r="D5548" s="30" t="s">
        <v>33</v>
      </c>
      <c r="E5548" s="30" t="s">
        <v>971</v>
      </c>
      <c r="F5548" s="56"/>
      <c r="G5548" s="56">
        <v>20223.6</v>
      </c>
      <c r="H5548" s="32">
        <v>1782683.87</v>
      </c>
      <c r="I5548" s="30" t="s">
        <v>72</v>
      </c>
      <c r="J5548" s="30"/>
      <c r="K5548" s="30"/>
      <c r="L5548" s="30">
        <v>202606</v>
      </c>
      <c r="M5548" s="30"/>
      <c r="N5548" s="30">
        <v>202606</v>
      </c>
      <c r="O5548" s="30"/>
      <c r="P5548" s="30"/>
    </row>
    <row r="5549" s="35" customFormat="1" customHeight="1" spans="1:16">
      <c r="A5549" s="30"/>
      <c r="B5549" s="38">
        <v>46185</v>
      </c>
      <c r="C5549" s="69" t="s">
        <v>18</v>
      </c>
      <c r="D5549" s="30" t="s">
        <v>33</v>
      </c>
      <c r="E5549" s="30" t="s">
        <v>972</v>
      </c>
      <c r="F5549" s="56"/>
      <c r="G5549" s="56">
        <v>51839.5</v>
      </c>
      <c r="H5549" s="32">
        <v>1730844.37</v>
      </c>
      <c r="I5549" s="30" t="s">
        <v>72</v>
      </c>
      <c r="J5549" s="30"/>
      <c r="K5549" s="30"/>
      <c r="L5549" s="30">
        <v>202606</v>
      </c>
      <c r="M5549" s="30"/>
      <c r="N5549" s="30">
        <v>202606</v>
      </c>
      <c r="O5549" s="30"/>
      <c r="P5549" s="30"/>
    </row>
    <row r="5550" s="35" customFormat="1" customHeight="1" spans="1:16">
      <c r="A5550" s="30"/>
      <c r="B5550" s="38">
        <v>46185</v>
      </c>
      <c r="C5550" s="69" t="s">
        <v>18</v>
      </c>
      <c r="D5550" s="30" t="s">
        <v>33</v>
      </c>
      <c r="E5550" s="30" t="s">
        <v>1156</v>
      </c>
      <c r="F5550" s="56"/>
      <c r="G5550" s="56">
        <v>37392.8</v>
      </c>
      <c r="H5550" s="32">
        <v>1693451.56999999</v>
      </c>
      <c r="I5550" s="30" t="s">
        <v>72</v>
      </c>
      <c r="J5550" s="30"/>
      <c r="K5550" s="30"/>
      <c r="L5550" s="30">
        <v>202606</v>
      </c>
      <c r="M5550" s="30"/>
      <c r="N5550" s="30">
        <v>202606</v>
      </c>
      <c r="O5550" s="30"/>
      <c r="P5550" s="30"/>
    </row>
    <row r="5551" s="35" customFormat="1" customHeight="1" spans="1:16">
      <c r="A5551" s="30"/>
      <c r="B5551" s="38">
        <v>46185</v>
      </c>
      <c r="C5551" s="69" t="s">
        <v>18</v>
      </c>
      <c r="D5551" s="30" t="s">
        <v>33</v>
      </c>
      <c r="E5551" s="30" t="s">
        <v>1137</v>
      </c>
      <c r="F5551" s="56"/>
      <c r="G5551" s="56">
        <v>9467.45</v>
      </c>
      <c r="H5551" s="32">
        <v>1683984.12</v>
      </c>
      <c r="I5551" s="30" t="s">
        <v>72</v>
      </c>
      <c r="J5551" s="30"/>
      <c r="K5551" s="30"/>
      <c r="L5551" s="30">
        <v>202606</v>
      </c>
      <c r="M5551" s="30"/>
      <c r="N5551" s="30">
        <v>202606</v>
      </c>
      <c r="O5551" s="30"/>
      <c r="P5551" s="30"/>
    </row>
    <row r="5552" s="35" customFormat="1" customHeight="1" spans="1:16">
      <c r="A5552" s="30"/>
      <c r="B5552" s="38">
        <v>46185</v>
      </c>
      <c r="C5552" s="69" t="s">
        <v>18</v>
      </c>
      <c r="D5552" s="30" t="s">
        <v>33</v>
      </c>
      <c r="E5552" s="30" t="s">
        <v>973</v>
      </c>
      <c r="F5552" s="56"/>
      <c r="G5552" s="56">
        <v>21323.5</v>
      </c>
      <c r="H5552" s="32">
        <v>1662660.62</v>
      </c>
      <c r="I5552" s="30" t="s">
        <v>72</v>
      </c>
      <c r="J5552" s="30"/>
      <c r="K5552" s="30"/>
      <c r="L5552" s="30">
        <v>202606</v>
      </c>
      <c r="M5552" s="30"/>
      <c r="N5552" s="30">
        <v>202606</v>
      </c>
      <c r="O5552" s="30"/>
      <c r="P5552" s="30"/>
    </row>
    <row r="5553" s="35" customFormat="1" customHeight="1" spans="1:16">
      <c r="A5553" s="30"/>
      <c r="B5553" s="38">
        <v>46185</v>
      </c>
      <c r="C5553" s="69" t="s">
        <v>18</v>
      </c>
      <c r="D5553" s="30" t="s">
        <v>33</v>
      </c>
      <c r="E5553" s="30" t="s">
        <v>974</v>
      </c>
      <c r="F5553" s="56"/>
      <c r="G5553" s="56">
        <v>7034.71</v>
      </c>
      <c r="H5553" s="32">
        <v>1655625.90999999</v>
      </c>
      <c r="I5553" s="30" t="s">
        <v>72</v>
      </c>
      <c r="J5553" s="30"/>
      <c r="K5553" s="30"/>
      <c r="L5553" s="30">
        <v>202606</v>
      </c>
      <c r="M5553" s="30"/>
      <c r="N5553" s="30">
        <v>202606</v>
      </c>
      <c r="O5553" s="30"/>
      <c r="P5553" s="30"/>
    </row>
    <row r="5554" s="35" customFormat="1" customHeight="1" spans="1:16">
      <c r="A5554" s="30"/>
      <c r="B5554" s="38">
        <v>46185</v>
      </c>
      <c r="C5554" s="69" t="s">
        <v>18</v>
      </c>
      <c r="D5554" s="30" t="s">
        <v>33</v>
      </c>
      <c r="E5554" s="30" t="s">
        <v>1162</v>
      </c>
      <c r="F5554" s="56"/>
      <c r="G5554" s="56">
        <v>12454</v>
      </c>
      <c r="H5554" s="32">
        <v>1643171.90999999</v>
      </c>
      <c r="I5554" s="30" t="s">
        <v>72</v>
      </c>
      <c r="J5554" s="30"/>
      <c r="K5554" s="30"/>
      <c r="L5554" s="30">
        <v>202606</v>
      </c>
      <c r="M5554" s="30"/>
      <c r="N5554" s="30">
        <v>202606</v>
      </c>
      <c r="O5554" s="30"/>
      <c r="P5554" s="30"/>
    </row>
    <row r="5555" s="35" customFormat="1" customHeight="1" spans="1:16">
      <c r="A5555" s="30"/>
      <c r="B5555" s="38">
        <v>46185</v>
      </c>
      <c r="C5555" s="69" t="s">
        <v>18</v>
      </c>
      <c r="D5555" s="30" t="s">
        <v>33</v>
      </c>
      <c r="E5555" s="30" t="s">
        <v>1038</v>
      </c>
      <c r="F5555" s="56"/>
      <c r="G5555" s="56">
        <v>61716.93</v>
      </c>
      <c r="H5555" s="32">
        <v>1581454.97999999</v>
      </c>
      <c r="I5555" s="30" t="s">
        <v>72</v>
      </c>
      <c r="J5555" s="30"/>
      <c r="K5555" s="30"/>
      <c r="L5555" s="30">
        <v>202606</v>
      </c>
      <c r="M5555" s="30"/>
      <c r="N5555" s="30">
        <v>202606</v>
      </c>
      <c r="O5555" s="30"/>
      <c r="P5555" s="30"/>
    </row>
    <row r="5556" s="35" customFormat="1" customHeight="1" spans="1:16">
      <c r="A5556" s="30"/>
      <c r="B5556" s="38">
        <v>46185</v>
      </c>
      <c r="C5556" s="69" t="s">
        <v>18</v>
      </c>
      <c r="D5556" s="30" t="s">
        <v>33</v>
      </c>
      <c r="E5556" s="30" t="s">
        <v>1184</v>
      </c>
      <c r="F5556" s="56"/>
      <c r="G5556" s="56">
        <v>13943.24</v>
      </c>
      <c r="H5556" s="32">
        <v>1567511.73999999</v>
      </c>
      <c r="I5556" s="30" t="s">
        <v>72</v>
      </c>
      <c r="J5556" s="30"/>
      <c r="K5556" s="30"/>
      <c r="L5556" s="30">
        <v>202606</v>
      </c>
      <c r="M5556" s="30"/>
      <c r="N5556" s="30">
        <v>202606</v>
      </c>
      <c r="O5556" s="30"/>
      <c r="P5556" s="30"/>
    </row>
    <row r="5557" s="35" customFormat="1" customHeight="1" spans="1:16">
      <c r="A5557" s="30"/>
      <c r="B5557" s="38">
        <v>46185</v>
      </c>
      <c r="C5557" s="69" t="s">
        <v>18</v>
      </c>
      <c r="D5557" s="30" t="s">
        <v>33</v>
      </c>
      <c r="E5557" s="30" t="s">
        <v>1040</v>
      </c>
      <c r="F5557" s="56"/>
      <c r="G5557" s="56">
        <v>254361.9</v>
      </c>
      <c r="H5557" s="32">
        <v>1313149.83999999</v>
      </c>
      <c r="I5557" s="30" t="s">
        <v>72</v>
      </c>
      <c r="J5557" s="30"/>
      <c r="K5557" s="30"/>
      <c r="L5557" s="30">
        <v>202606</v>
      </c>
      <c r="M5557" s="30"/>
      <c r="N5557" s="30">
        <v>202606</v>
      </c>
      <c r="O5557" s="30"/>
      <c r="P5557" s="30"/>
    </row>
    <row r="5558" s="35" customFormat="1" customHeight="1" spans="1:16">
      <c r="A5558" s="30"/>
      <c r="B5558" s="38">
        <v>46185</v>
      </c>
      <c r="C5558" s="69" t="s">
        <v>18</v>
      </c>
      <c r="D5558" s="30" t="s">
        <v>33</v>
      </c>
      <c r="E5558" s="30" t="s">
        <v>1042</v>
      </c>
      <c r="F5558" s="56"/>
      <c r="G5558" s="56">
        <v>60688.66</v>
      </c>
      <c r="H5558" s="32">
        <v>1252461.17999999</v>
      </c>
      <c r="I5558" s="30" t="s">
        <v>72</v>
      </c>
      <c r="J5558" s="30"/>
      <c r="K5558" s="30"/>
      <c r="L5558" s="30">
        <v>202606</v>
      </c>
      <c r="M5558" s="30"/>
      <c r="N5558" s="30">
        <v>202606</v>
      </c>
      <c r="O5558" s="30"/>
      <c r="P5558" s="30"/>
    </row>
    <row r="5559" s="35" customFormat="1" customHeight="1" spans="1:16">
      <c r="A5559" s="30"/>
      <c r="B5559" s="38">
        <v>46185</v>
      </c>
      <c r="C5559" s="69" t="s">
        <v>18</v>
      </c>
      <c r="D5559" s="30" t="s">
        <v>33</v>
      </c>
      <c r="E5559" s="30" t="s">
        <v>1109</v>
      </c>
      <c r="F5559" s="56"/>
      <c r="G5559" s="56">
        <v>33561.04</v>
      </c>
      <c r="H5559" s="32">
        <v>1218900.14</v>
      </c>
      <c r="I5559" s="30" t="s">
        <v>72</v>
      </c>
      <c r="J5559" s="30"/>
      <c r="K5559" s="30"/>
      <c r="L5559" s="30">
        <v>202606</v>
      </c>
      <c r="M5559" s="30"/>
      <c r="N5559" s="30">
        <v>202606</v>
      </c>
      <c r="O5559" s="30"/>
      <c r="P5559" s="30"/>
    </row>
    <row r="5560" s="35" customFormat="1" customHeight="1" spans="1:16">
      <c r="A5560" s="30"/>
      <c r="B5560" s="38">
        <v>46185</v>
      </c>
      <c r="C5560" s="69" t="s">
        <v>18</v>
      </c>
      <c r="D5560" s="30" t="s">
        <v>33</v>
      </c>
      <c r="E5560" s="30" t="s">
        <v>1044</v>
      </c>
      <c r="F5560" s="56"/>
      <c r="G5560" s="56">
        <v>2090.5</v>
      </c>
      <c r="H5560" s="32">
        <v>1216809.64</v>
      </c>
      <c r="I5560" s="30" t="s">
        <v>72</v>
      </c>
      <c r="J5560" s="30"/>
      <c r="K5560" s="30"/>
      <c r="L5560" s="30">
        <v>202606</v>
      </c>
      <c r="M5560" s="30"/>
      <c r="N5560" s="30">
        <v>202606</v>
      </c>
      <c r="O5560" s="30"/>
      <c r="P5560" s="30"/>
    </row>
    <row r="5561" s="35" customFormat="1" customHeight="1" spans="1:16">
      <c r="A5561" s="30"/>
      <c r="B5561" s="38">
        <v>46185</v>
      </c>
      <c r="C5561" s="69" t="s">
        <v>18</v>
      </c>
      <c r="D5561" s="30" t="s">
        <v>33</v>
      </c>
      <c r="E5561" s="39" t="s">
        <v>978</v>
      </c>
      <c r="F5561" s="56">
        <v>200000</v>
      </c>
      <c r="G5561" s="56"/>
      <c r="H5561" s="32">
        <v>1416809.64</v>
      </c>
      <c r="I5561" s="30"/>
      <c r="J5561" s="30"/>
      <c r="K5561" s="30"/>
      <c r="L5561" s="30"/>
      <c r="M5561" s="30"/>
      <c r="N5561" s="30">
        <v>202606</v>
      </c>
      <c r="O5561" s="30"/>
      <c r="P5561" s="30"/>
    </row>
    <row r="5562" s="35" customFormat="1" customHeight="1" spans="1:16">
      <c r="A5562" s="30"/>
      <c r="B5562" s="38">
        <v>46185</v>
      </c>
      <c r="C5562" s="69" t="s">
        <v>18</v>
      </c>
      <c r="D5562" s="30" t="s">
        <v>33</v>
      </c>
      <c r="E5562" s="39" t="s">
        <v>951</v>
      </c>
      <c r="F5562" s="56"/>
      <c r="G5562" s="56">
        <v>9813.08</v>
      </c>
      <c r="H5562" s="32">
        <v>1406996.55999999</v>
      </c>
      <c r="I5562" s="30" t="s">
        <v>72</v>
      </c>
      <c r="J5562" s="30"/>
      <c r="K5562" s="30"/>
      <c r="L5562" s="30">
        <v>202606</v>
      </c>
      <c r="M5562" s="30"/>
      <c r="N5562" s="30">
        <v>202606</v>
      </c>
      <c r="O5562" s="30"/>
      <c r="P5562" s="30"/>
    </row>
    <row r="5563" s="35" customFormat="1" customHeight="1" spans="1:16">
      <c r="A5563" s="30"/>
      <c r="B5563" s="38">
        <v>46185</v>
      </c>
      <c r="C5563" s="69" t="s">
        <v>18</v>
      </c>
      <c r="D5563" s="30" t="s">
        <v>33</v>
      </c>
      <c r="E5563" s="39" t="s">
        <v>961</v>
      </c>
      <c r="F5563" s="56"/>
      <c r="G5563" s="56">
        <v>8475.12</v>
      </c>
      <c r="H5563" s="32">
        <v>1398521.44</v>
      </c>
      <c r="I5563" s="30" t="s">
        <v>72</v>
      </c>
      <c r="J5563" s="30"/>
      <c r="K5563" s="30"/>
      <c r="L5563" s="30">
        <v>202606</v>
      </c>
      <c r="M5563" s="30"/>
      <c r="N5563" s="30">
        <v>202606</v>
      </c>
      <c r="O5563" s="30"/>
      <c r="P5563" s="30"/>
    </row>
    <row r="5564" s="35" customFormat="1" customHeight="1" spans="1:16">
      <c r="A5564" s="30"/>
      <c r="B5564" s="38">
        <v>46185</v>
      </c>
      <c r="C5564" s="69" t="s">
        <v>18</v>
      </c>
      <c r="D5564" s="30" t="s">
        <v>33</v>
      </c>
      <c r="E5564" s="39" t="s">
        <v>956</v>
      </c>
      <c r="F5564" s="56"/>
      <c r="G5564" s="57">
        <v>6201.04</v>
      </c>
      <c r="H5564" s="32">
        <v>1392320.4</v>
      </c>
      <c r="I5564" s="30" t="s">
        <v>72</v>
      </c>
      <c r="J5564" s="30"/>
      <c r="K5564" s="30"/>
      <c r="L5564" s="30">
        <v>202606</v>
      </c>
      <c r="M5564" s="30"/>
      <c r="N5564" s="30">
        <v>202606</v>
      </c>
      <c r="O5564" s="30"/>
      <c r="P5564" s="30"/>
    </row>
    <row r="5565" s="35" customFormat="1" customHeight="1" spans="1:16">
      <c r="A5565" s="30"/>
      <c r="B5565" s="38">
        <v>46185</v>
      </c>
      <c r="C5565" s="69" t="s">
        <v>18</v>
      </c>
      <c r="D5565" s="30" t="s">
        <v>33</v>
      </c>
      <c r="E5565" s="39" t="s">
        <v>956</v>
      </c>
      <c r="F5565" s="56"/>
      <c r="G5565" s="57">
        <v>1888.7</v>
      </c>
      <c r="H5565" s="32">
        <v>1390431.7</v>
      </c>
      <c r="I5565" s="30" t="s">
        <v>72</v>
      </c>
      <c r="J5565" s="30"/>
      <c r="K5565" s="30"/>
      <c r="L5565" s="30">
        <v>202606</v>
      </c>
      <c r="M5565" s="30"/>
      <c r="N5565" s="30">
        <v>202606</v>
      </c>
      <c r="O5565" s="30"/>
      <c r="P5565" s="30"/>
    </row>
    <row r="5566" s="35" customFormat="1" customHeight="1" spans="1:16">
      <c r="A5566" s="30"/>
      <c r="B5566" s="38">
        <v>46185</v>
      </c>
      <c r="C5566" s="69" t="s">
        <v>18</v>
      </c>
      <c r="D5566" s="30" t="s">
        <v>33</v>
      </c>
      <c r="E5566" s="39" t="s">
        <v>954</v>
      </c>
      <c r="F5566" s="56"/>
      <c r="G5566" s="57">
        <v>6544.1</v>
      </c>
      <c r="H5566" s="32">
        <v>1383887.6</v>
      </c>
      <c r="I5566" s="30" t="s">
        <v>72</v>
      </c>
      <c r="J5566" s="30"/>
      <c r="K5566" s="30"/>
      <c r="L5566" s="30">
        <v>202606</v>
      </c>
      <c r="M5566" s="30"/>
      <c r="N5566" s="30">
        <v>202606</v>
      </c>
      <c r="O5566" s="30"/>
      <c r="P5566" s="30"/>
    </row>
    <row r="5567" s="35" customFormat="1" customHeight="1" spans="1:16">
      <c r="A5567" s="30"/>
      <c r="B5567" s="38">
        <v>46187</v>
      </c>
      <c r="C5567" s="69" t="s">
        <v>18</v>
      </c>
      <c r="D5567" s="30" t="s">
        <v>33</v>
      </c>
      <c r="E5567" s="39" t="s">
        <v>1102</v>
      </c>
      <c r="F5567" s="56"/>
      <c r="G5567" s="56">
        <v>1200</v>
      </c>
      <c r="H5567" s="32">
        <v>1382687.6</v>
      </c>
      <c r="I5567" s="30" t="s">
        <v>72</v>
      </c>
      <c r="J5567" s="30"/>
      <c r="K5567" s="30"/>
      <c r="L5567" s="30">
        <v>202606</v>
      </c>
      <c r="M5567" s="30"/>
      <c r="N5567" s="30">
        <v>202606</v>
      </c>
      <c r="O5567" s="30"/>
      <c r="P5567" s="30"/>
    </row>
    <row r="5568" s="35" customFormat="1" customHeight="1" spans="1:16">
      <c r="A5568" s="30"/>
      <c r="B5568" s="38">
        <v>46187</v>
      </c>
      <c r="C5568" s="69" t="s">
        <v>18</v>
      </c>
      <c r="D5568" s="30" t="s">
        <v>33</v>
      </c>
      <c r="E5568" s="39" t="s">
        <v>1242</v>
      </c>
      <c r="F5568" s="56"/>
      <c r="G5568" s="56">
        <v>5562.67</v>
      </c>
      <c r="H5568" s="32">
        <v>1377124.93</v>
      </c>
      <c r="I5568" s="30" t="s">
        <v>267</v>
      </c>
      <c r="J5568" s="30"/>
      <c r="K5568" s="30"/>
      <c r="L5568" s="30">
        <v>202605</v>
      </c>
      <c r="M5568" s="30"/>
      <c r="N5568" s="30">
        <v>202606</v>
      </c>
      <c r="O5568" s="30"/>
      <c r="P5568" s="30"/>
    </row>
    <row r="5569" s="35" customFormat="1" customHeight="1" spans="1:16">
      <c r="A5569" s="30"/>
      <c r="B5569" s="38">
        <v>46188</v>
      </c>
      <c r="C5569" s="69" t="s">
        <v>18</v>
      </c>
      <c r="D5569" s="30" t="s">
        <v>33</v>
      </c>
      <c r="E5569" s="39" t="s">
        <v>1061</v>
      </c>
      <c r="F5569" s="56"/>
      <c r="G5569" s="56">
        <v>8457.44</v>
      </c>
      <c r="H5569" s="32">
        <v>1368667.49</v>
      </c>
      <c r="I5569" s="30" t="s">
        <v>11</v>
      </c>
      <c r="J5569" s="30"/>
      <c r="K5569" s="30"/>
      <c r="L5569" s="30">
        <v>202606</v>
      </c>
      <c r="M5569" s="30"/>
      <c r="N5569" s="30">
        <v>202606</v>
      </c>
      <c r="O5569" s="30"/>
      <c r="P5569" s="30"/>
    </row>
    <row r="5570" s="35" customFormat="1" customHeight="1" spans="1:16">
      <c r="A5570" s="30"/>
      <c r="B5570" s="38">
        <v>46188</v>
      </c>
      <c r="C5570" s="69" t="s">
        <v>18</v>
      </c>
      <c r="D5570" s="30" t="s">
        <v>33</v>
      </c>
      <c r="E5570" s="39" t="s">
        <v>1062</v>
      </c>
      <c r="F5570" s="56"/>
      <c r="G5570" s="56">
        <v>8357.44</v>
      </c>
      <c r="H5570" s="32">
        <v>1360310.05</v>
      </c>
      <c r="I5570" s="30" t="s">
        <v>11</v>
      </c>
      <c r="J5570" s="30"/>
      <c r="K5570" s="30"/>
      <c r="L5570" s="30">
        <v>202606</v>
      </c>
      <c r="M5570" s="30"/>
      <c r="N5570" s="30">
        <v>202606</v>
      </c>
      <c r="O5570" s="30"/>
      <c r="P5570" s="30"/>
    </row>
    <row r="5571" s="35" customFormat="1" customHeight="1" spans="1:16">
      <c r="A5571" s="30"/>
      <c r="B5571" s="38">
        <v>46188</v>
      </c>
      <c r="C5571" s="69" t="s">
        <v>18</v>
      </c>
      <c r="D5571" s="30" t="s">
        <v>33</v>
      </c>
      <c r="E5571" s="39" t="s">
        <v>1063</v>
      </c>
      <c r="F5571" s="56"/>
      <c r="G5571" s="56">
        <v>4987.44</v>
      </c>
      <c r="H5571" s="32">
        <v>1355322.61</v>
      </c>
      <c r="I5571" s="30" t="s">
        <v>11</v>
      </c>
      <c r="J5571" s="30"/>
      <c r="K5571" s="30"/>
      <c r="L5571" s="30">
        <v>202606</v>
      </c>
      <c r="M5571" s="30"/>
      <c r="N5571" s="30">
        <v>202606</v>
      </c>
      <c r="O5571" s="30"/>
      <c r="P5571" s="30"/>
    </row>
    <row r="5572" s="35" customFormat="1" customHeight="1" spans="1:16">
      <c r="A5572" s="30"/>
      <c r="B5572" s="38">
        <v>46188</v>
      </c>
      <c r="C5572" s="69" t="s">
        <v>18</v>
      </c>
      <c r="D5572" s="30" t="s">
        <v>33</v>
      </c>
      <c r="E5572" s="39" t="s">
        <v>1064</v>
      </c>
      <c r="F5572" s="56"/>
      <c r="G5572" s="56">
        <v>5763.18</v>
      </c>
      <c r="H5572" s="32">
        <v>1349559.43</v>
      </c>
      <c r="I5572" s="30" t="s">
        <v>11</v>
      </c>
      <c r="J5572" s="30"/>
      <c r="K5572" s="30"/>
      <c r="L5572" s="30">
        <v>202606</v>
      </c>
      <c r="M5572" s="30"/>
      <c r="N5572" s="30">
        <v>202606</v>
      </c>
      <c r="O5572" s="30"/>
      <c r="P5572" s="30"/>
    </row>
    <row r="5573" s="35" customFormat="1" customHeight="1" spans="1:16">
      <c r="A5573" s="30"/>
      <c r="B5573" s="38">
        <v>46188</v>
      </c>
      <c r="C5573" s="69" t="s">
        <v>18</v>
      </c>
      <c r="D5573" s="30" t="s">
        <v>33</v>
      </c>
      <c r="E5573" s="39" t="s">
        <v>1065</v>
      </c>
      <c r="F5573" s="56"/>
      <c r="G5573" s="56">
        <v>4652.31</v>
      </c>
      <c r="H5573" s="32">
        <v>1344907.12</v>
      </c>
      <c r="I5573" s="30" t="s">
        <v>11</v>
      </c>
      <c r="J5573" s="30"/>
      <c r="K5573" s="30"/>
      <c r="L5573" s="30">
        <v>202606</v>
      </c>
      <c r="M5573" s="30"/>
      <c r="N5573" s="30">
        <v>202606</v>
      </c>
      <c r="O5573" s="30"/>
      <c r="P5573" s="30"/>
    </row>
    <row r="5574" s="35" customFormat="1" customHeight="1" spans="1:16">
      <c r="A5574" s="30"/>
      <c r="B5574" s="38">
        <v>46188</v>
      </c>
      <c r="C5574" s="69" t="s">
        <v>18</v>
      </c>
      <c r="D5574" s="30" t="s">
        <v>33</v>
      </c>
      <c r="E5574" s="39" t="s">
        <v>1066</v>
      </c>
      <c r="F5574" s="56"/>
      <c r="G5574" s="56">
        <v>4477.44</v>
      </c>
      <c r="H5574" s="32">
        <v>1340429.68</v>
      </c>
      <c r="I5574" s="30" t="s">
        <v>11</v>
      </c>
      <c r="J5574" s="30"/>
      <c r="K5574" s="30"/>
      <c r="L5574" s="30">
        <v>202606</v>
      </c>
      <c r="M5574" s="30"/>
      <c r="N5574" s="30">
        <v>202606</v>
      </c>
      <c r="O5574" s="30"/>
      <c r="P5574" s="30"/>
    </row>
    <row r="5575" s="35" customFormat="1" customHeight="1" spans="1:16">
      <c r="A5575" s="30"/>
      <c r="B5575" s="38">
        <v>46188</v>
      </c>
      <c r="C5575" s="69" t="s">
        <v>18</v>
      </c>
      <c r="D5575" s="30" t="s">
        <v>33</v>
      </c>
      <c r="E5575" s="39" t="s">
        <v>124</v>
      </c>
      <c r="F5575" s="56"/>
      <c r="G5575" s="56">
        <v>3215.18</v>
      </c>
      <c r="H5575" s="32">
        <v>1337214.5</v>
      </c>
      <c r="I5575" s="30" t="s">
        <v>11</v>
      </c>
      <c r="J5575" s="30"/>
      <c r="K5575" s="30"/>
      <c r="L5575" s="30">
        <v>202606</v>
      </c>
      <c r="M5575" s="30"/>
      <c r="N5575" s="30">
        <v>202606</v>
      </c>
      <c r="O5575" s="30"/>
      <c r="P5575" s="30"/>
    </row>
    <row r="5576" s="35" customFormat="1" customHeight="1" spans="1:16">
      <c r="A5576" s="30"/>
      <c r="B5576" s="38">
        <v>46188</v>
      </c>
      <c r="C5576" s="69" t="s">
        <v>18</v>
      </c>
      <c r="D5576" s="30" t="s">
        <v>33</v>
      </c>
      <c r="E5576" s="39" t="s">
        <v>1067</v>
      </c>
      <c r="F5576" s="56"/>
      <c r="G5576" s="56">
        <v>3909.29</v>
      </c>
      <c r="H5576" s="32">
        <v>1333305.21</v>
      </c>
      <c r="I5576" s="30" t="s">
        <v>72</v>
      </c>
      <c r="J5576" s="30"/>
      <c r="K5576" s="30"/>
      <c r="L5576" s="30">
        <v>202606</v>
      </c>
      <c r="M5576" s="30"/>
      <c r="N5576" s="30">
        <v>202606</v>
      </c>
      <c r="O5576" s="30"/>
      <c r="P5576" s="30"/>
    </row>
    <row r="5577" s="35" customFormat="1" customHeight="1" spans="1:16">
      <c r="A5577" s="30"/>
      <c r="B5577" s="38">
        <v>46188</v>
      </c>
      <c r="C5577" s="69" t="s">
        <v>18</v>
      </c>
      <c r="D5577" s="30" t="s">
        <v>33</v>
      </c>
      <c r="E5577" s="39" t="s">
        <v>1068</v>
      </c>
      <c r="F5577" s="56"/>
      <c r="G5577" s="56">
        <v>3295.69</v>
      </c>
      <c r="H5577" s="32">
        <v>1330009.52</v>
      </c>
      <c r="I5577" s="30" t="s">
        <v>72</v>
      </c>
      <c r="J5577" s="30"/>
      <c r="K5577" s="30"/>
      <c r="L5577" s="30">
        <v>202606</v>
      </c>
      <c r="M5577" s="30"/>
      <c r="N5577" s="30">
        <v>202606</v>
      </c>
      <c r="O5577" s="30"/>
      <c r="P5577" s="30"/>
    </row>
    <row r="5578" s="35" customFormat="1" customHeight="1" spans="1:16">
      <c r="A5578" s="30"/>
      <c r="B5578" s="38">
        <v>46188</v>
      </c>
      <c r="C5578" s="69" t="s">
        <v>18</v>
      </c>
      <c r="D5578" s="30" t="s">
        <v>33</v>
      </c>
      <c r="E5578" s="39" t="s">
        <v>1069</v>
      </c>
      <c r="F5578" s="56"/>
      <c r="G5578" s="56">
        <v>4855.04</v>
      </c>
      <c r="H5578" s="32">
        <v>1325154.48</v>
      </c>
      <c r="I5578" s="30" t="s">
        <v>54</v>
      </c>
      <c r="J5578" s="30"/>
      <c r="K5578" s="30"/>
      <c r="L5578" s="30">
        <v>202606</v>
      </c>
      <c r="M5578" s="30"/>
      <c r="N5578" s="30">
        <v>202606</v>
      </c>
      <c r="O5578" s="30"/>
      <c r="P5578" s="30"/>
    </row>
    <row r="5579" s="35" customFormat="1" customHeight="1" spans="1:16">
      <c r="A5579" s="30"/>
      <c r="B5579" s="38">
        <v>46188</v>
      </c>
      <c r="C5579" s="69" t="s">
        <v>18</v>
      </c>
      <c r="D5579" s="30" t="s">
        <v>33</v>
      </c>
      <c r="E5579" s="39" t="s">
        <v>1070</v>
      </c>
      <c r="F5579" s="56"/>
      <c r="G5579" s="56">
        <v>4923.88</v>
      </c>
      <c r="H5579" s="32">
        <v>1320230.6</v>
      </c>
      <c r="I5579" s="30" t="s">
        <v>66</v>
      </c>
      <c r="J5579" s="30"/>
      <c r="K5579" s="30"/>
      <c r="L5579" s="30">
        <v>202606</v>
      </c>
      <c r="M5579" s="30"/>
      <c r="N5579" s="30">
        <v>202606</v>
      </c>
      <c r="O5579" s="30"/>
      <c r="P5579" s="30"/>
    </row>
    <row r="5580" s="35" customFormat="1" customHeight="1" spans="1:16">
      <c r="A5580" s="30"/>
      <c r="B5580" s="38">
        <v>46188</v>
      </c>
      <c r="C5580" s="69" t="s">
        <v>18</v>
      </c>
      <c r="D5580" s="30" t="s">
        <v>33</v>
      </c>
      <c r="E5580" s="39" t="s">
        <v>1071</v>
      </c>
      <c r="F5580" s="56"/>
      <c r="G5580" s="56">
        <v>3432.36</v>
      </c>
      <c r="H5580" s="32">
        <v>1316798.24</v>
      </c>
      <c r="I5580" s="30" t="s">
        <v>56</v>
      </c>
      <c r="J5580" s="30"/>
      <c r="K5580" s="30"/>
      <c r="L5580" s="30">
        <v>202606</v>
      </c>
      <c r="M5580" s="30"/>
      <c r="N5580" s="30">
        <v>202606</v>
      </c>
      <c r="O5580" s="30"/>
      <c r="P5580" s="30"/>
    </row>
    <row r="5581" s="35" customFormat="1" customHeight="1" spans="1:16">
      <c r="A5581" s="30"/>
      <c r="B5581" s="38">
        <v>46188</v>
      </c>
      <c r="C5581" s="69" t="s">
        <v>18</v>
      </c>
      <c r="D5581" s="30" t="s">
        <v>33</v>
      </c>
      <c r="E5581" s="39" t="s">
        <v>1072</v>
      </c>
      <c r="F5581" s="56"/>
      <c r="G5581" s="56">
        <v>2792.43</v>
      </c>
      <c r="H5581" s="32">
        <v>1314005.81</v>
      </c>
      <c r="I5581" s="30" t="s">
        <v>56</v>
      </c>
      <c r="J5581" s="30"/>
      <c r="K5581" s="30"/>
      <c r="L5581" s="30">
        <v>202606</v>
      </c>
      <c r="M5581" s="30"/>
      <c r="N5581" s="30">
        <v>202606</v>
      </c>
      <c r="O5581" s="30"/>
      <c r="P5581" s="30"/>
    </row>
    <row r="5582" s="35" customFormat="1" customHeight="1" spans="1:16">
      <c r="A5582" s="30"/>
      <c r="B5582" s="38">
        <v>46188</v>
      </c>
      <c r="C5582" s="69" t="s">
        <v>18</v>
      </c>
      <c r="D5582" s="30" t="s">
        <v>33</v>
      </c>
      <c r="E5582" s="39" t="s">
        <v>1073</v>
      </c>
      <c r="F5582" s="56"/>
      <c r="G5582" s="56">
        <v>4924.28</v>
      </c>
      <c r="H5582" s="32">
        <v>1309081.53</v>
      </c>
      <c r="I5582" s="30" t="s">
        <v>52</v>
      </c>
      <c r="J5582" s="30"/>
      <c r="K5582" s="30"/>
      <c r="L5582" s="30">
        <v>202606</v>
      </c>
      <c r="M5582" s="30"/>
      <c r="N5582" s="30">
        <v>202606</v>
      </c>
      <c r="O5582" s="30"/>
      <c r="P5582" s="30"/>
    </row>
    <row r="5583" s="35" customFormat="1" customHeight="1" spans="1:16">
      <c r="A5583" s="30"/>
      <c r="B5583" s="38">
        <v>46188</v>
      </c>
      <c r="C5583" s="69" t="s">
        <v>18</v>
      </c>
      <c r="D5583" s="30" t="s">
        <v>33</v>
      </c>
      <c r="E5583" s="30" t="s">
        <v>1074</v>
      </c>
      <c r="F5583" s="56"/>
      <c r="G5583" s="56">
        <v>3145.68</v>
      </c>
      <c r="H5583" s="32">
        <v>1305935.85</v>
      </c>
      <c r="I5583" s="30" t="s">
        <v>99</v>
      </c>
      <c r="J5583" s="30"/>
      <c r="K5583" s="30"/>
      <c r="L5583" s="30">
        <v>202606</v>
      </c>
      <c r="M5583" s="30"/>
      <c r="N5583" s="30">
        <v>202606</v>
      </c>
      <c r="O5583" s="30"/>
      <c r="P5583" s="30"/>
    </row>
    <row r="5584" s="35" customFormat="1" customHeight="1" spans="1:16">
      <c r="A5584" s="30"/>
      <c r="B5584" s="38">
        <v>46188</v>
      </c>
      <c r="C5584" s="69" t="s">
        <v>18</v>
      </c>
      <c r="D5584" s="30" t="s">
        <v>33</v>
      </c>
      <c r="E5584" s="39" t="s">
        <v>1075</v>
      </c>
      <c r="F5584" s="56"/>
      <c r="G5584" s="56">
        <v>3483.03</v>
      </c>
      <c r="H5584" s="32">
        <v>1302452.82</v>
      </c>
      <c r="I5584" s="30" t="s">
        <v>74</v>
      </c>
      <c r="J5584" s="30"/>
      <c r="K5584" s="30"/>
      <c r="L5584" s="30">
        <v>202606</v>
      </c>
      <c r="M5584" s="30"/>
      <c r="N5584" s="30">
        <v>202606</v>
      </c>
      <c r="O5584" s="30"/>
      <c r="P5584" s="30"/>
    </row>
    <row r="5585" s="35" customFormat="1" customHeight="1" spans="1:16">
      <c r="A5585" s="30"/>
      <c r="B5585" s="38">
        <v>46188</v>
      </c>
      <c r="C5585" s="69" t="s">
        <v>18</v>
      </c>
      <c r="D5585" s="30" t="s">
        <v>33</v>
      </c>
      <c r="E5585" s="39" t="s">
        <v>1076</v>
      </c>
      <c r="F5585" s="56"/>
      <c r="G5585" s="56">
        <v>3017.93</v>
      </c>
      <c r="H5585" s="32">
        <v>1299434.89</v>
      </c>
      <c r="I5585" s="30" t="s">
        <v>74</v>
      </c>
      <c r="J5585" s="30"/>
      <c r="K5585" s="30"/>
      <c r="L5585" s="30">
        <v>202606</v>
      </c>
      <c r="M5585" s="30"/>
      <c r="N5585" s="30">
        <v>202606</v>
      </c>
      <c r="O5585" s="30"/>
      <c r="P5585" s="30"/>
    </row>
    <row r="5586" s="35" customFormat="1" customHeight="1" spans="1:16">
      <c r="A5586" s="30"/>
      <c r="B5586" s="38">
        <v>46188</v>
      </c>
      <c r="C5586" s="69" t="s">
        <v>18</v>
      </c>
      <c r="D5586" s="30" t="s">
        <v>33</v>
      </c>
      <c r="E5586" s="39" t="s">
        <v>1077</v>
      </c>
      <c r="F5586" s="56"/>
      <c r="G5586" s="56">
        <v>5238.72</v>
      </c>
      <c r="H5586" s="32">
        <v>1294196.17</v>
      </c>
      <c r="I5586" s="30" t="s">
        <v>76</v>
      </c>
      <c r="J5586" s="30"/>
      <c r="K5586" s="30"/>
      <c r="L5586" s="30">
        <v>202606</v>
      </c>
      <c r="M5586" s="30"/>
      <c r="N5586" s="30">
        <v>202606</v>
      </c>
      <c r="O5586" s="30"/>
      <c r="P5586" s="30"/>
    </row>
    <row r="5587" s="35" customFormat="1" customHeight="1" spans="1:16">
      <c r="A5587" s="30"/>
      <c r="B5587" s="38">
        <v>46188</v>
      </c>
      <c r="C5587" s="69" t="s">
        <v>18</v>
      </c>
      <c r="D5587" s="30" t="s">
        <v>33</v>
      </c>
      <c r="E5587" s="39" t="s">
        <v>1078</v>
      </c>
      <c r="F5587" s="56"/>
      <c r="G5587" s="56">
        <v>2327.2</v>
      </c>
      <c r="H5587" s="32">
        <v>1291868.97</v>
      </c>
      <c r="I5587" s="30" t="s">
        <v>162</v>
      </c>
      <c r="J5587" s="30"/>
      <c r="K5587" s="30"/>
      <c r="L5587" s="30">
        <v>202606</v>
      </c>
      <c r="M5587" s="30"/>
      <c r="N5587" s="30">
        <v>202606</v>
      </c>
      <c r="O5587" s="30"/>
      <c r="P5587" s="30"/>
    </row>
    <row r="5588" s="35" customFormat="1" customHeight="1" spans="1:16">
      <c r="A5588" s="30"/>
      <c r="B5588" s="38">
        <v>46188</v>
      </c>
      <c r="C5588" s="69" t="s">
        <v>18</v>
      </c>
      <c r="D5588" s="30" t="s">
        <v>33</v>
      </c>
      <c r="E5588" s="39" t="s">
        <v>1079</v>
      </c>
      <c r="F5588" s="56"/>
      <c r="G5588" s="56">
        <v>2355.15</v>
      </c>
      <c r="H5588" s="32">
        <v>1289513.82</v>
      </c>
      <c r="I5588" s="30" t="s">
        <v>64</v>
      </c>
      <c r="J5588" s="30"/>
      <c r="K5588" s="30"/>
      <c r="L5588" s="30">
        <v>202606</v>
      </c>
      <c r="M5588" s="30"/>
      <c r="N5588" s="30">
        <v>202606</v>
      </c>
      <c r="O5588" s="30"/>
      <c r="P5588" s="30"/>
    </row>
    <row r="5589" s="35" customFormat="1" customHeight="1" spans="1:16">
      <c r="A5589" s="30"/>
      <c r="B5589" s="38">
        <v>46188</v>
      </c>
      <c r="C5589" s="69" t="s">
        <v>18</v>
      </c>
      <c r="D5589" s="30" t="s">
        <v>33</v>
      </c>
      <c r="E5589" s="39" t="s">
        <v>1080</v>
      </c>
      <c r="F5589" s="56"/>
      <c r="G5589" s="56">
        <v>7016.36</v>
      </c>
      <c r="H5589" s="32">
        <v>1282497.46</v>
      </c>
      <c r="I5589" s="30" t="s">
        <v>43</v>
      </c>
      <c r="J5589" s="30"/>
      <c r="K5589" s="30"/>
      <c r="L5589" s="30">
        <v>202606</v>
      </c>
      <c r="M5589" s="30"/>
      <c r="N5589" s="30">
        <v>202606</v>
      </c>
      <c r="O5589" s="30"/>
      <c r="P5589" s="30"/>
    </row>
    <row r="5590" s="35" customFormat="1" customHeight="1" spans="1:16">
      <c r="A5590" s="30"/>
      <c r="B5590" s="38">
        <v>46188</v>
      </c>
      <c r="C5590" s="69" t="s">
        <v>18</v>
      </c>
      <c r="D5590" s="30" t="s">
        <v>33</v>
      </c>
      <c r="E5590" s="39" t="s">
        <v>1081</v>
      </c>
      <c r="F5590" s="56"/>
      <c r="G5590" s="56">
        <v>4201.87</v>
      </c>
      <c r="H5590" s="32">
        <v>1278295.59000001</v>
      </c>
      <c r="I5590" s="30" t="s">
        <v>60</v>
      </c>
      <c r="J5590" s="30"/>
      <c r="K5590" s="30"/>
      <c r="L5590" s="30">
        <v>202606</v>
      </c>
      <c r="M5590" s="30"/>
      <c r="N5590" s="30">
        <v>202606</v>
      </c>
      <c r="O5590" s="30"/>
      <c r="P5590" s="30"/>
    </row>
    <row r="5591" s="35" customFormat="1" customHeight="1" spans="1:16">
      <c r="A5591" s="30"/>
      <c r="B5591" s="38">
        <v>46188</v>
      </c>
      <c r="C5591" s="69" t="s">
        <v>18</v>
      </c>
      <c r="D5591" s="30" t="s">
        <v>33</v>
      </c>
      <c r="E5591" s="39" t="s">
        <v>1082</v>
      </c>
      <c r="F5591" s="56"/>
      <c r="G5591" s="56">
        <v>4747.11</v>
      </c>
      <c r="H5591" s="32">
        <v>1273548.48000001</v>
      </c>
      <c r="I5591" s="30" t="s">
        <v>107</v>
      </c>
      <c r="J5591" s="30"/>
      <c r="K5591" s="30"/>
      <c r="L5591" s="30">
        <v>202606</v>
      </c>
      <c r="M5591" s="30"/>
      <c r="N5591" s="30">
        <v>202606</v>
      </c>
      <c r="O5591" s="30"/>
      <c r="P5591" s="30"/>
    </row>
    <row r="5592" s="35" customFormat="1" customHeight="1" spans="1:16">
      <c r="A5592" s="30"/>
      <c r="B5592" s="38">
        <v>46188</v>
      </c>
      <c r="C5592" s="69" t="s">
        <v>18</v>
      </c>
      <c r="D5592" s="30" t="s">
        <v>33</v>
      </c>
      <c r="E5592" s="39" t="s">
        <v>1191</v>
      </c>
      <c r="F5592" s="56"/>
      <c r="G5592" s="56">
        <v>3744</v>
      </c>
      <c r="H5592" s="32">
        <v>1269804.48000001</v>
      </c>
      <c r="I5592" s="30" t="s">
        <v>72</v>
      </c>
      <c r="J5592" s="30"/>
      <c r="K5592" s="30"/>
      <c r="L5592" s="30">
        <v>202606</v>
      </c>
      <c r="M5592" s="30"/>
      <c r="N5592" s="30">
        <v>202606</v>
      </c>
      <c r="O5592" s="30"/>
      <c r="P5592" s="30"/>
    </row>
    <row r="5593" s="35" customFormat="1" customHeight="1" spans="1:16">
      <c r="A5593" s="30"/>
      <c r="B5593" s="38">
        <v>46189</v>
      </c>
      <c r="C5593" s="69" t="s">
        <v>18</v>
      </c>
      <c r="D5593" s="30" t="s">
        <v>33</v>
      </c>
      <c r="E5593" s="39" t="s">
        <v>1243</v>
      </c>
      <c r="F5593" s="56"/>
      <c r="G5593" s="56">
        <v>4340</v>
      </c>
      <c r="H5593" s="32">
        <v>1265464.48000001</v>
      </c>
      <c r="I5593" s="30" t="s">
        <v>11</v>
      </c>
      <c r="J5593" s="30"/>
      <c r="K5593" s="30"/>
      <c r="L5593" s="30">
        <v>202605</v>
      </c>
      <c r="M5593" s="30"/>
      <c r="N5593" s="30">
        <v>202606</v>
      </c>
      <c r="O5593" s="30"/>
      <c r="P5593" s="30"/>
    </row>
    <row r="5594" s="35" customFormat="1" customHeight="1" spans="1:16">
      <c r="A5594" s="30"/>
      <c r="B5594" s="38">
        <v>46189</v>
      </c>
      <c r="C5594" s="69" t="s">
        <v>18</v>
      </c>
      <c r="D5594" s="30" t="s">
        <v>33</v>
      </c>
      <c r="E5594" s="39" t="s">
        <v>1244</v>
      </c>
      <c r="F5594" s="56"/>
      <c r="G5594" s="56">
        <v>6400</v>
      </c>
      <c r="H5594" s="32">
        <v>1259064.48000001</v>
      </c>
      <c r="I5594" s="30" t="s">
        <v>11</v>
      </c>
      <c r="J5594" s="30"/>
      <c r="K5594" s="30"/>
      <c r="L5594" s="30">
        <v>202605</v>
      </c>
      <c r="M5594" s="30"/>
      <c r="N5594" s="30">
        <v>202606</v>
      </c>
      <c r="O5594" s="30"/>
      <c r="P5594" s="30"/>
    </row>
    <row r="5595" s="35" customFormat="1" customHeight="1" spans="1:16">
      <c r="A5595" s="30"/>
      <c r="B5595" s="38">
        <v>46189</v>
      </c>
      <c r="C5595" s="69" t="s">
        <v>18</v>
      </c>
      <c r="D5595" s="30" t="s">
        <v>33</v>
      </c>
      <c r="E5595" s="39" t="s">
        <v>1245</v>
      </c>
      <c r="F5595" s="56"/>
      <c r="G5595" s="56">
        <v>1500</v>
      </c>
      <c r="H5595" s="32">
        <v>1257564.48000001</v>
      </c>
      <c r="I5595" s="30" t="s">
        <v>11</v>
      </c>
      <c r="J5595" s="30"/>
      <c r="K5595" s="30"/>
      <c r="L5595" s="30">
        <v>202605</v>
      </c>
      <c r="M5595" s="30"/>
      <c r="N5595" s="30">
        <v>202606</v>
      </c>
      <c r="O5595" s="30"/>
      <c r="P5595" s="30"/>
    </row>
    <row r="5596" s="35" customFormat="1" customHeight="1" spans="1:16">
      <c r="A5596" s="30"/>
      <c r="B5596" s="38">
        <v>46190</v>
      </c>
      <c r="C5596" s="69" t="s">
        <v>18</v>
      </c>
      <c r="D5596" s="30" t="s">
        <v>33</v>
      </c>
      <c r="E5596" s="39" t="s">
        <v>1246</v>
      </c>
      <c r="F5596" s="56"/>
      <c r="G5596" s="56">
        <v>3632.94</v>
      </c>
      <c r="H5596" s="32">
        <v>1253931.54000001</v>
      </c>
      <c r="I5596" s="30" t="s">
        <v>11</v>
      </c>
      <c r="J5596" s="30"/>
      <c r="K5596" s="30"/>
      <c r="L5596" s="30">
        <v>202607</v>
      </c>
      <c r="M5596" s="30"/>
      <c r="N5596" s="30">
        <v>202606</v>
      </c>
      <c r="O5596" s="30"/>
      <c r="P5596" s="30"/>
    </row>
    <row r="5597" s="35" customFormat="1" customHeight="1" spans="1:16">
      <c r="A5597" s="30"/>
      <c r="B5597" s="38">
        <v>46190</v>
      </c>
      <c r="C5597" s="69" t="s">
        <v>18</v>
      </c>
      <c r="D5597" s="30" t="s">
        <v>33</v>
      </c>
      <c r="E5597" s="39" t="s">
        <v>966</v>
      </c>
      <c r="F5597" s="56"/>
      <c r="G5597" s="56">
        <v>2000</v>
      </c>
      <c r="H5597" s="32">
        <v>1251931.54000001</v>
      </c>
      <c r="I5597" s="30" t="s">
        <v>11</v>
      </c>
      <c r="J5597" s="30"/>
      <c r="K5597" s="30"/>
      <c r="L5597" s="30">
        <v>202606</v>
      </c>
      <c r="M5597" s="30"/>
      <c r="N5597" s="30">
        <v>202606</v>
      </c>
      <c r="O5597" s="30"/>
      <c r="P5597" s="30"/>
    </row>
    <row r="5598" s="35" customFormat="1" customHeight="1" spans="1:16">
      <c r="A5598" s="30"/>
      <c r="B5598" s="38">
        <v>46190</v>
      </c>
      <c r="C5598" s="69" t="s">
        <v>18</v>
      </c>
      <c r="D5598" s="30" t="s">
        <v>33</v>
      </c>
      <c r="E5598" s="39" t="s">
        <v>1194</v>
      </c>
      <c r="F5598" s="56"/>
      <c r="G5598" s="56">
        <v>2100</v>
      </c>
      <c r="H5598" s="32">
        <v>1249831.54000001</v>
      </c>
      <c r="I5598" s="30" t="s">
        <v>72</v>
      </c>
      <c r="J5598" s="30"/>
      <c r="K5598" s="30"/>
      <c r="L5598" s="30">
        <v>202606</v>
      </c>
      <c r="M5598" s="30"/>
      <c r="N5598" s="30">
        <v>202606</v>
      </c>
      <c r="O5598" s="30"/>
      <c r="P5598" s="30"/>
    </row>
    <row r="5599" s="35" customFormat="1" customHeight="1" spans="1:16">
      <c r="A5599" s="30"/>
      <c r="B5599" s="38">
        <v>46191</v>
      </c>
      <c r="C5599" s="69" t="s">
        <v>18</v>
      </c>
      <c r="D5599" s="30" t="s">
        <v>33</v>
      </c>
      <c r="E5599" s="39" t="s">
        <v>1247</v>
      </c>
      <c r="F5599" s="56"/>
      <c r="G5599" s="56">
        <v>3000</v>
      </c>
      <c r="H5599" s="32">
        <v>1246831.54000001</v>
      </c>
      <c r="I5599" s="30" t="s">
        <v>11</v>
      </c>
      <c r="J5599" s="30"/>
      <c r="K5599" s="30"/>
      <c r="L5599" s="30">
        <v>202606</v>
      </c>
      <c r="M5599" s="30"/>
      <c r="N5599" s="30">
        <v>202606</v>
      </c>
      <c r="O5599" s="30"/>
      <c r="P5599" s="30"/>
    </row>
    <row r="5600" s="35" customFormat="1" customHeight="1" spans="1:16">
      <c r="A5600" s="30"/>
      <c r="B5600" s="38">
        <v>46192</v>
      </c>
      <c r="C5600" s="69" t="s">
        <v>18</v>
      </c>
      <c r="D5600" s="30" t="s">
        <v>33</v>
      </c>
      <c r="E5600" s="39" t="s">
        <v>1060</v>
      </c>
      <c r="F5600" s="56"/>
      <c r="G5600" s="56">
        <v>3990</v>
      </c>
      <c r="H5600" s="32">
        <v>1242841.54000001</v>
      </c>
      <c r="I5600" s="30" t="s">
        <v>72</v>
      </c>
      <c r="J5600" s="30"/>
      <c r="K5600" s="30"/>
      <c r="L5600" s="30">
        <v>202606</v>
      </c>
      <c r="M5600" s="30"/>
      <c r="N5600" s="30">
        <v>202606</v>
      </c>
      <c r="O5600" s="30"/>
      <c r="P5600" s="30"/>
    </row>
    <row r="5601" s="35" customFormat="1" customHeight="1" spans="1:16">
      <c r="A5601" s="30"/>
      <c r="B5601" s="38">
        <v>46192</v>
      </c>
      <c r="C5601" s="69" t="s">
        <v>18</v>
      </c>
      <c r="D5601" s="30" t="s">
        <v>33</v>
      </c>
      <c r="E5601" s="39" t="s">
        <v>951</v>
      </c>
      <c r="F5601" s="56"/>
      <c r="G5601" s="56">
        <v>3078.02</v>
      </c>
      <c r="H5601" s="32">
        <v>1239763.52000001</v>
      </c>
      <c r="I5601" s="30" t="s">
        <v>72</v>
      </c>
      <c r="J5601" s="30"/>
      <c r="K5601" s="30"/>
      <c r="L5601" s="30">
        <v>202606</v>
      </c>
      <c r="M5601" s="30"/>
      <c r="N5601" s="30">
        <v>202606</v>
      </c>
      <c r="O5601" s="30"/>
      <c r="P5601" s="30"/>
    </row>
    <row r="5602" s="35" customFormat="1" customHeight="1" spans="1:16">
      <c r="A5602" s="30"/>
      <c r="B5602" s="38">
        <v>46192</v>
      </c>
      <c r="C5602" s="69" t="s">
        <v>18</v>
      </c>
      <c r="D5602" s="30" t="s">
        <v>33</v>
      </c>
      <c r="E5602" s="39" t="s">
        <v>967</v>
      </c>
      <c r="F5602" s="56"/>
      <c r="G5602" s="56">
        <v>1538.55</v>
      </c>
      <c r="H5602" s="32">
        <v>1238224.97000001</v>
      </c>
      <c r="I5602" s="30" t="s">
        <v>72</v>
      </c>
      <c r="J5602" s="30"/>
      <c r="K5602" s="30"/>
      <c r="L5602" s="30">
        <v>202606</v>
      </c>
      <c r="M5602" s="30"/>
      <c r="N5602" s="30">
        <v>202606</v>
      </c>
      <c r="O5602" s="30"/>
      <c r="P5602" s="30"/>
    </row>
    <row r="5603" s="35" customFormat="1" customHeight="1" spans="1:16">
      <c r="A5603" s="30"/>
      <c r="B5603" s="38">
        <v>46193</v>
      </c>
      <c r="C5603" s="69" t="s">
        <v>18</v>
      </c>
      <c r="D5603" s="30" t="s">
        <v>33</v>
      </c>
      <c r="E5603" s="39" t="s">
        <v>403</v>
      </c>
      <c r="F5603" s="56"/>
      <c r="G5603" s="56">
        <v>6045</v>
      </c>
      <c r="H5603" s="32">
        <v>1232179.97000001</v>
      </c>
      <c r="I5603" s="30" t="s">
        <v>11</v>
      </c>
      <c r="J5603" s="30"/>
      <c r="K5603" s="30"/>
      <c r="L5603" s="30">
        <v>202606</v>
      </c>
      <c r="M5603" s="30"/>
      <c r="N5603" s="30">
        <v>202606</v>
      </c>
      <c r="O5603" s="30"/>
      <c r="P5603" s="30"/>
    </row>
    <row r="5604" s="35" customFormat="1" customHeight="1" spans="1:16">
      <c r="A5604" s="30"/>
      <c r="B5604" s="38">
        <v>46193</v>
      </c>
      <c r="C5604" s="69" t="s">
        <v>18</v>
      </c>
      <c r="D5604" s="30" t="s">
        <v>33</v>
      </c>
      <c r="E5604" s="39" t="s">
        <v>978</v>
      </c>
      <c r="F5604" s="56">
        <v>200000</v>
      </c>
      <c r="G5604" s="56"/>
      <c r="H5604" s="32">
        <v>1432179.97000001</v>
      </c>
      <c r="I5604" s="30"/>
      <c r="J5604" s="30"/>
      <c r="K5604" s="30"/>
      <c r="L5604" s="30"/>
      <c r="M5604" s="30"/>
      <c r="N5604" s="30">
        <v>202606</v>
      </c>
      <c r="O5604" s="30"/>
      <c r="P5604" s="30"/>
    </row>
    <row r="5605" s="35" customFormat="1" customHeight="1" spans="1:16">
      <c r="A5605" s="30"/>
      <c r="B5605" s="38">
        <v>46194</v>
      </c>
      <c r="C5605" s="69" t="s">
        <v>18</v>
      </c>
      <c r="D5605" s="30" t="s">
        <v>33</v>
      </c>
      <c r="E5605" s="39" t="s">
        <v>526</v>
      </c>
      <c r="F5605" s="56">
        <v>79.79</v>
      </c>
      <c r="G5605" s="56"/>
      <c r="H5605" s="32">
        <v>1432259.76000001</v>
      </c>
      <c r="I5605" s="30" t="s">
        <v>11</v>
      </c>
      <c r="J5605" s="30"/>
      <c r="K5605" s="30"/>
      <c r="L5605" s="30">
        <v>202606</v>
      </c>
      <c r="M5605" s="30"/>
      <c r="N5605" s="30">
        <v>202606</v>
      </c>
      <c r="O5605" s="30"/>
      <c r="P5605" s="30"/>
    </row>
    <row r="5606" s="35" customFormat="1" customHeight="1" spans="1:16">
      <c r="A5606" s="30"/>
      <c r="B5606" s="38">
        <v>46195</v>
      </c>
      <c r="C5606" s="69" t="s">
        <v>18</v>
      </c>
      <c r="D5606" s="30" t="s">
        <v>33</v>
      </c>
      <c r="E5606" s="39" t="s">
        <v>978</v>
      </c>
      <c r="F5606" s="56">
        <v>200000</v>
      </c>
      <c r="G5606" s="56"/>
      <c r="H5606" s="32">
        <v>1632259.76000001</v>
      </c>
      <c r="I5606" s="30"/>
      <c r="J5606" s="30"/>
      <c r="K5606" s="30"/>
      <c r="L5606" s="30"/>
      <c r="M5606" s="30"/>
      <c r="N5606" s="30">
        <v>202606</v>
      </c>
      <c r="O5606" s="30"/>
      <c r="P5606" s="30"/>
    </row>
    <row r="5607" s="35" customFormat="1" customHeight="1" spans="1:16">
      <c r="A5607" s="30"/>
      <c r="B5607" s="38">
        <v>46195</v>
      </c>
      <c r="C5607" s="69" t="s">
        <v>18</v>
      </c>
      <c r="D5607" s="30" t="s">
        <v>33</v>
      </c>
      <c r="E5607" s="30" t="s">
        <v>1107</v>
      </c>
      <c r="F5607" s="56"/>
      <c r="G5607" s="56">
        <v>2625</v>
      </c>
      <c r="H5607" s="32">
        <v>1629634.76000001</v>
      </c>
      <c r="I5607" s="30" t="s">
        <v>72</v>
      </c>
      <c r="J5607" s="30"/>
      <c r="K5607" s="30"/>
      <c r="L5607" s="30">
        <v>202606</v>
      </c>
      <c r="M5607" s="30"/>
      <c r="N5607" s="30">
        <v>202606</v>
      </c>
      <c r="O5607" s="30"/>
      <c r="P5607" s="30"/>
    </row>
    <row r="5608" s="35" customFormat="1" customHeight="1" spans="1:16">
      <c r="A5608" s="30"/>
      <c r="B5608" s="38">
        <v>46195</v>
      </c>
      <c r="C5608" s="69" t="s">
        <v>18</v>
      </c>
      <c r="D5608" s="30" t="s">
        <v>33</v>
      </c>
      <c r="E5608" s="30" t="s">
        <v>1185</v>
      </c>
      <c r="F5608" s="56"/>
      <c r="G5608" s="56">
        <v>11836</v>
      </c>
      <c r="H5608" s="32">
        <v>1617798.76000001</v>
      </c>
      <c r="I5608" s="30" t="s">
        <v>72</v>
      </c>
      <c r="J5608" s="30"/>
      <c r="K5608" s="30"/>
      <c r="L5608" s="30">
        <v>202606</v>
      </c>
      <c r="M5608" s="30"/>
      <c r="N5608" s="30">
        <v>202606</v>
      </c>
      <c r="O5608" s="30"/>
      <c r="P5608" s="30"/>
    </row>
    <row r="5609" s="35" customFormat="1" customHeight="1" spans="1:16">
      <c r="A5609" s="30"/>
      <c r="B5609" s="38">
        <v>46195</v>
      </c>
      <c r="C5609" s="69" t="s">
        <v>18</v>
      </c>
      <c r="D5609" s="30" t="s">
        <v>33</v>
      </c>
      <c r="E5609" s="30" t="s">
        <v>1151</v>
      </c>
      <c r="F5609" s="56"/>
      <c r="G5609" s="56">
        <v>1002</v>
      </c>
      <c r="H5609" s="32">
        <v>1616796.76000001</v>
      </c>
      <c r="I5609" s="30" t="s">
        <v>72</v>
      </c>
      <c r="J5609" s="30"/>
      <c r="K5609" s="30"/>
      <c r="L5609" s="30">
        <v>202606</v>
      </c>
      <c r="M5609" s="30"/>
      <c r="N5609" s="30">
        <v>202606</v>
      </c>
      <c r="O5609" s="30"/>
      <c r="P5609" s="30"/>
    </row>
    <row r="5610" s="35" customFormat="1" customHeight="1" spans="1:16">
      <c r="A5610" s="30"/>
      <c r="B5610" s="38">
        <v>46195</v>
      </c>
      <c r="C5610" s="69" t="s">
        <v>18</v>
      </c>
      <c r="D5610" s="30" t="s">
        <v>33</v>
      </c>
      <c r="E5610" s="30" t="s">
        <v>1108</v>
      </c>
      <c r="F5610" s="56"/>
      <c r="G5610" s="56">
        <v>12986</v>
      </c>
      <c r="H5610" s="32">
        <v>1603810.76000001</v>
      </c>
      <c r="I5610" s="30" t="s">
        <v>72</v>
      </c>
      <c r="J5610" s="30"/>
      <c r="K5610" s="30"/>
      <c r="L5610" s="30">
        <v>202606</v>
      </c>
      <c r="M5610" s="30"/>
      <c r="N5610" s="30">
        <v>202606</v>
      </c>
      <c r="O5610" s="30"/>
      <c r="P5610" s="30"/>
    </row>
    <row r="5611" s="35" customFormat="1" customHeight="1" spans="1:16">
      <c r="A5611" s="30"/>
      <c r="B5611" s="38">
        <v>46195</v>
      </c>
      <c r="C5611" s="69" t="s">
        <v>18</v>
      </c>
      <c r="D5611" s="30" t="s">
        <v>33</v>
      </c>
      <c r="E5611" s="30" t="s">
        <v>1248</v>
      </c>
      <c r="F5611" s="56"/>
      <c r="G5611" s="56">
        <v>6802</v>
      </c>
      <c r="H5611" s="32">
        <v>1597008.76000001</v>
      </c>
      <c r="I5611" s="30" t="s">
        <v>72</v>
      </c>
      <c r="J5611" s="30"/>
      <c r="K5611" s="30"/>
      <c r="L5611" s="30">
        <v>202606</v>
      </c>
      <c r="M5611" s="30"/>
      <c r="N5611" s="30">
        <v>202606</v>
      </c>
      <c r="O5611" s="30"/>
      <c r="P5611" s="30"/>
    </row>
    <row r="5612" s="35" customFormat="1" customHeight="1" spans="1:16">
      <c r="A5612" s="30"/>
      <c r="B5612" s="38">
        <v>46195</v>
      </c>
      <c r="C5612" s="69" t="s">
        <v>18</v>
      </c>
      <c r="D5612" s="30" t="s">
        <v>33</v>
      </c>
      <c r="E5612" s="30" t="s">
        <v>1107</v>
      </c>
      <c r="F5612" s="56"/>
      <c r="G5612" s="56">
        <v>7280</v>
      </c>
      <c r="H5612" s="32">
        <v>1589728.76000001</v>
      </c>
      <c r="I5612" s="30" t="s">
        <v>72</v>
      </c>
      <c r="J5612" s="30"/>
      <c r="K5612" s="30"/>
      <c r="L5612" s="30">
        <v>202606</v>
      </c>
      <c r="M5612" s="30"/>
      <c r="N5612" s="30">
        <v>202606</v>
      </c>
      <c r="O5612" s="30"/>
      <c r="P5612" s="30"/>
    </row>
    <row r="5613" s="35" customFormat="1" customHeight="1" spans="1:16">
      <c r="A5613" s="30"/>
      <c r="B5613" s="38">
        <v>46195</v>
      </c>
      <c r="C5613" s="69" t="s">
        <v>18</v>
      </c>
      <c r="D5613" s="30" t="s">
        <v>33</v>
      </c>
      <c r="E5613" s="30" t="s">
        <v>1110</v>
      </c>
      <c r="F5613" s="56"/>
      <c r="G5613" s="56">
        <v>6288.58</v>
      </c>
      <c r="H5613" s="32">
        <v>1583440.18000001</v>
      </c>
      <c r="I5613" s="30" t="s">
        <v>72</v>
      </c>
      <c r="J5613" s="30"/>
      <c r="K5613" s="30"/>
      <c r="L5613" s="30">
        <v>202606</v>
      </c>
      <c r="M5613" s="30"/>
      <c r="N5613" s="30">
        <v>202606</v>
      </c>
      <c r="O5613" s="30"/>
      <c r="P5613" s="30"/>
    </row>
    <row r="5614" s="35" customFormat="1" customHeight="1" spans="1:16">
      <c r="A5614" s="30"/>
      <c r="B5614" s="38">
        <v>46195</v>
      </c>
      <c r="C5614" s="69" t="s">
        <v>18</v>
      </c>
      <c r="D5614" s="30" t="s">
        <v>33</v>
      </c>
      <c r="E5614" s="30" t="s">
        <v>1186</v>
      </c>
      <c r="F5614" s="56"/>
      <c r="G5614" s="56">
        <v>282.1</v>
      </c>
      <c r="H5614" s="32">
        <v>1583158.08000001</v>
      </c>
      <c r="I5614" s="30" t="s">
        <v>72</v>
      </c>
      <c r="J5614" s="30"/>
      <c r="K5614" s="30"/>
      <c r="L5614" s="30">
        <v>202606</v>
      </c>
      <c r="M5614" s="30"/>
      <c r="N5614" s="30">
        <v>202606</v>
      </c>
      <c r="O5614" s="30"/>
      <c r="P5614" s="30"/>
    </row>
    <row r="5615" s="35" customFormat="1" customHeight="1" spans="1:16">
      <c r="A5615" s="30"/>
      <c r="B5615" s="96">
        <v>46195</v>
      </c>
      <c r="C5615" s="69" t="s">
        <v>18</v>
      </c>
      <c r="D5615" s="30" t="s">
        <v>33</v>
      </c>
      <c r="E5615" s="30" t="s">
        <v>1111</v>
      </c>
      <c r="F5615" s="56"/>
      <c r="G5615" s="56">
        <v>76272.81</v>
      </c>
      <c r="H5615" s="32">
        <v>1506885.27000001</v>
      </c>
      <c r="I5615" s="30" t="s">
        <v>72</v>
      </c>
      <c r="J5615" s="30"/>
      <c r="K5615" s="30"/>
      <c r="L5615" s="30">
        <v>202606</v>
      </c>
      <c r="M5615" s="30"/>
      <c r="N5615" s="30">
        <v>202606</v>
      </c>
      <c r="O5615" s="30"/>
      <c r="P5615" s="30"/>
    </row>
    <row r="5616" s="35" customFormat="1" customHeight="1" spans="1:16">
      <c r="A5616" s="30"/>
      <c r="B5616" s="38">
        <v>46195</v>
      </c>
      <c r="C5616" s="69" t="s">
        <v>18</v>
      </c>
      <c r="D5616" s="30" t="s">
        <v>33</v>
      </c>
      <c r="E5616" s="30" t="s">
        <v>1109</v>
      </c>
      <c r="F5616" s="56"/>
      <c r="G5616" s="56">
        <v>3519.6</v>
      </c>
      <c r="H5616" s="32">
        <v>1503365.67000001</v>
      </c>
      <c r="I5616" s="30" t="s">
        <v>72</v>
      </c>
      <c r="J5616" s="30"/>
      <c r="K5616" s="30"/>
      <c r="L5616" s="30">
        <v>202606</v>
      </c>
      <c r="M5616" s="30"/>
      <c r="N5616" s="30">
        <v>202606</v>
      </c>
      <c r="O5616" s="30"/>
      <c r="P5616" s="30"/>
    </row>
    <row r="5617" s="35" customFormat="1" customHeight="1" spans="1:16">
      <c r="A5617" s="30"/>
      <c r="B5617" s="38">
        <v>46195</v>
      </c>
      <c r="C5617" s="69" t="s">
        <v>18</v>
      </c>
      <c r="D5617" s="30" t="s">
        <v>33</v>
      </c>
      <c r="E5617" s="30" t="s">
        <v>1107</v>
      </c>
      <c r="F5617" s="56"/>
      <c r="G5617" s="56">
        <v>8065</v>
      </c>
      <c r="H5617" s="32">
        <v>1495300.67000001</v>
      </c>
      <c r="I5617" s="30" t="s">
        <v>72</v>
      </c>
      <c r="J5617" s="30"/>
      <c r="K5617" s="30"/>
      <c r="L5617" s="30">
        <v>202606</v>
      </c>
      <c r="M5617" s="30"/>
      <c r="N5617" s="30">
        <v>202606</v>
      </c>
      <c r="O5617" s="30"/>
      <c r="P5617" s="30"/>
    </row>
    <row r="5618" s="35" customFormat="1" customHeight="1" spans="1:16">
      <c r="A5618" s="30"/>
      <c r="B5618" s="38">
        <v>46195</v>
      </c>
      <c r="C5618" s="69" t="s">
        <v>18</v>
      </c>
      <c r="D5618" s="30" t="s">
        <v>33</v>
      </c>
      <c r="E5618" s="30" t="s">
        <v>1112</v>
      </c>
      <c r="F5618" s="56"/>
      <c r="G5618" s="56">
        <v>7692.25</v>
      </c>
      <c r="H5618" s="32">
        <v>1487608.42000001</v>
      </c>
      <c r="I5618" s="30" t="s">
        <v>72</v>
      </c>
      <c r="J5618" s="30"/>
      <c r="K5618" s="30"/>
      <c r="L5618" s="30">
        <v>202606</v>
      </c>
      <c r="M5618" s="30"/>
      <c r="N5618" s="30">
        <v>202606</v>
      </c>
      <c r="O5618" s="30"/>
      <c r="P5618" s="30"/>
    </row>
    <row r="5619" s="35" customFormat="1" customHeight="1" spans="1:16">
      <c r="A5619" s="30"/>
      <c r="B5619" s="38">
        <v>46195</v>
      </c>
      <c r="C5619" s="69" t="s">
        <v>18</v>
      </c>
      <c r="D5619" s="30" t="s">
        <v>33</v>
      </c>
      <c r="E5619" s="30" t="s">
        <v>1108</v>
      </c>
      <c r="F5619" s="56"/>
      <c r="G5619" s="56">
        <v>1357</v>
      </c>
      <c r="H5619" s="32">
        <v>1486251.42000001</v>
      </c>
      <c r="I5619" s="30" t="s">
        <v>72</v>
      </c>
      <c r="J5619" s="30"/>
      <c r="K5619" s="30"/>
      <c r="L5619" s="30">
        <v>202606</v>
      </c>
      <c r="M5619" s="30"/>
      <c r="N5619" s="30">
        <v>202606</v>
      </c>
      <c r="O5619" s="30"/>
      <c r="P5619" s="30"/>
    </row>
    <row r="5620" s="35" customFormat="1" customHeight="1" spans="1:16">
      <c r="A5620" s="30"/>
      <c r="B5620" s="38">
        <v>46195</v>
      </c>
      <c r="C5620" s="69" t="s">
        <v>18</v>
      </c>
      <c r="D5620" s="30" t="s">
        <v>33</v>
      </c>
      <c r="E5620" s="30" t="s">
        <v>1249</v>
      </c>
      <c r="F5620" s="56"/>
      <c r="G5620" s="56">
        <v>3948.1</v>
      </c>
      <c r="H5620" s="32">
        <v>1482303.32000001</v>
      </c>
      <c r="I5620" s="30" t="s">
        <v>72</v>
      </c>
      <c r="J5620" s="30"/>
      <c r="K5620" s="30"/>
      <c r="L5620" s="30">
        <v>202606</v>
      </c>
      <c r="M5620" s="30"/>
      <c r="N5620" s="30">
        <v>202606</v>
      </c>
      <c r="O5620" s="30"/>
      <c r="P5620" s="30"/>
    </row>
    <row r="5621" s="35" customFormat="1" customHeight="1" spans="1:16">
      <c r="A5621" s="30"/>
      <c r="B5621" s="38">
        <v>46195</v>
      </c>
      <c r="C5621" s="69" t="s">
        <v>18</v>
      </c>
      <c r="D5621" s="30" t="s">
        <v>33</v>
      </c>
      <c r="E5621" s="30" t="s">
        <v>1113</v>
      </c>
      <c r="F5621" s="56"/>
      <c r="G5621" s="56">
        <v>9237.3</v>
      </c>
      <c r="H5621" s="32">
        <v>1473066.02000001</v>
      </c>
      <c r="I5621" s="30" t="s">
        <v>72</v>
      </c>
      <c r="J5621" s="30"/>
      <c r="K5621" s="30"/>
      <c r="L5621" s="30">
        <v>202606</v>
      </c>
      <c r="M5621" s="30"/>
      <c r="N5621" s="30">
        <v>202606</v>
      </c>
      <c r="O5621" s="30"/>
      <c r="P5621" s="30"/>
    </row>
    <row r="5622" s="35" customFormat="1" customHeight="1" spans="1:16">
      <c r="A5622" s="30"/>
      <c r="B5622" s="38">
        <v>46195</v>
      </c>
      <c r="C5622" s="69" t="s">
        <v>18</v>
      </c>
      <c r="D5622" s="30" t="s">
        <v>33</v>
      </c>
      <c r="E5622" s="30" t="s">
        <v>1114</v>
      </c>
      <c r="F5622" s="56"/>
      <c r="G5622" s="56">
        <v>5400</v>
      </c>
      <c r="H5622" s="32">
        <v>1467666.02000001</v>
      </c>
      <c r="I5622" s="30" t="s">
        <v>72</v>
      </c>
      <c r="J5622" s="30"/>
      <c r="K5622" s="30"/>
      <c r="L5622" s="30">
        <v>202606</v>
      </c>
      <c r="M5622" s="30"/>
      <c r="N5622" s="30">
        <v>202606</v>
      </c>
      <c r="O5622" s="30"/>
      <c r="P5622" s="30"/>
    </row>
    <row r="5623" s="35" customFormat="1" customHeight="1" spans="1:16">
      <c r="A5623" s="30"/>
      <c r="B5623" s="38">
        <v>46195</v>
      </c>
      <c r="C5623" s="69" t="s">
        <v>18</v>
      </c>
      <c r="D5623" s="30" t="s">
        <v>33</v>
      </c>
      <c r="E5623" s="30" t="s">
        <v>1106</v>
      </c>
      <c r="F5623" s="56"/>
      <c r="G5623" s="56">
        <v>2197.5</v>
      </c>
      <c r="H5623" s="32">
        <v>1465468.52000001</v>
      </c>
      <c r="I5623" s="30" t="s">
        <v>72</v>
      </c>
      <c r="J5623" s="30"/>
      <c r="K5623" s="30"/>
      <c r="L5623" s="30">
        <v>202606</v>
      </c>
      <c r="M5623" s="30"/>
      <c r="N5623" s="30">
        <v>202606</v>
      </c>
      <c r="O5623" s="30"/>
      <c r="P5623" s="30"/>
    </row>
    <row r="5624" s="35" customFormat="1" customHeight="1" spans="1:16">
      <c r="A5624" s="30"/>
      <c r="B5624" s="38">
        <v>46195</v>
      </c>
      <c r="C5624" s="69" t="s">
        <v>18</v>
      </c>
      <c r="D5624" s="30" t="s">
        <v>33</v>
      </c>
      <c r="E5624" s="30" t="s">
        <v>1107</v>
      </c>
      <c r="F5624" s="56"/>
      <c r="G5624" s="56">
        <v>10111.7</v>
      </c>
      <c r="H5624" s="32">
        <v>1455356.82000001</v>
      </c>
      <c r="I5624" s="30" t="s">
        <v>72</v>
      </c>
      <c r="J5624" s="30"/>
      <c r="K5624" s="30"/>
      <c r="L5624" s="30">
        <v>202606</v>
      </c>
      <c r="M5624" s="30"/>
      <c r="N5624" s="30">
        <v>202606</v>
      </c>
      <c r="O5624" s="30"/>
      <c r="P5624" s="30"/>
    </row>
    <row r="5625" s="35" customFormat="1" customHeight="1" spans="1:16">
      <c r="A5625" s="30"/>
      <c r="B5625" s="38">
        <v>46195</v>
      </c>
      <c r="C5625" s="69" t="s">
        <v>18</v>
      </c>
      <c r="D5625" s="30" t="s">
        <v>33</v>
      </c>
      <c r="E5625" s="30" t="s">
        <v>1204</v>
      </c>
      <c r="F5625" s="56"/>
      <c r="G5625" s="56">
        <v>2160</v>
      </c>
      <c r="H5625" s="32">
        <v>1453196.82000001</v>
      </c>
      <c r="I5625" s="30" t="s">
        <v>72</v>
      </c>
      <c r="J5625" s="30"/>
      <c r="K5625" s="30"/>
      <c r="L5625" s="30">
        <v>202606</v>
      </c>
      <c r="M5625" s="30"/>
      <c r="N5625" s="30">
        <v>202606</v>
      </c>
      <c r="O5625" s="30"/>
      <c r="P5625" s="30"/>
    </row>
    <row r="5626" s="35" customFormat="1" customHeight="1" spans="1:16">
      <c r="A5626" s="30"/>
      <c r="B5626" s="38">
        <v>46195</v>
      </c>
      <c r="C5626" s="69" t="s">
        <v>18</v>
      </c>
      <c r="D5626" s="30" t="s">
        <v>33</v>
      </c>
      <c r="E5626" s="30" t="s">
        <v>1118</v>
      </c>
      <c r="F5626" s="56"/>
      <c r="G5626" s="56">
        <v>1063</v>
      </c>
      <c r="H5626" s="32">
        <v>1452133.82000001</v>
      </c>
      <c r="I5626" s="30" t="s">
        <v>72</v>
      </c>
      <c r="J5626" s="30"/>
      <c r="K5626" s="30"/>
      <c r="L5626" s="30">
        <v>202606</v>
      </c>
      <c r="M5626" s="30"/>
      <c r="N5626" s="30">
        <v>202606</v>
      </c>
      <c r="O5626" s="30"/>
      <c r="P5626" s="30"/>
    </row>
    <row r="5627" s="35" customFormat="1" customHeight="1" spans="1:16">
      <c r="A5627" s="30"/>
      <c r="B5627" s="38">
        <v>46195</v>
      </c>
      <c r="C5627" s="69" t="s">
        <v>18</v>
      </c>
      <c r="D5627" s="30" t="s">
        <v>33</v>
      </c>
      <c r="E5627" s="30" t="s">
        <v>1121</v>
      </c>
      <c r="F5627" s="56"/>
      <c r="G5627" s="56">
        <v>5000.5</v>
      </c>
      <c r="H5627" s="32">
        <v>1447133.32000001</v>
      </c>
      <c r="I5627" s="30" t="s">
        <v>72</v>
      </c>
      <c r="J5627" s="30"/>
      <c r="K5627" s="30"/>
      <c r="L5627" s="30">
        <v>202606</v>
      </c>
      <c r="M5627" s="30"/>
      <c r="N5627" s="30">
        <v>202606</v>
      </c>
      <c r="O5627" s="30"/>
      <c r="P5627" s="30"/>
    </row>
    <row r="5628" s="35" customFormat="1" customHeight="1" spans="1:16">
      <c r="A5628" s="30"/>
      <c r="B5628" s="38">
        <v>46195</v>
      </c>
      <c r="C5628" s="69" t="s">
        <v>18</v>
      </c>
      <c r="D5628" s="30" t="s">
        <v>33</v>
      </c>
      <c r="E5628" s="30" t="s">
        <v>1122</v>
      </c>
      <c r="F5628" s="56"/>
      <c r="G5628" s="56">
        <v>1074</v>
      </c>
      <c r="H5628" s="32">
        <v>1446059.32000001</v>
      </c>
      <c r="I5628" s="30" t="s">
        <v>72</v>
      </c>
      <c r="J5628" s="30"/>
      <c r="K5628" s="30"/>
      <c r="L5628" s="30">
        <v>202606</v>
      </c>
      <c r="M5628" s="30"/>
      <c r="N5628" s="30">
        <v>202606</v>
      </c>
      <c r="O5628" s="30"/>
      <c r="P5628" s="30"/>
    </row>
    <row r="5629" s="35" customFormat="1" customHeight="1" spans="1:16">
      <c r="A5629" s="30"/>
      <c r="B5629" s="38">
        <v>46195</v>
      </c>
      <c r="C5629" s="69" t="s">
        <v>18</v>
      </c>
      <c r="D5629" s="30" t="s">
        <v>33</v>
      </c>
      <c r="E5629" s="30" t="s">
        <v>1123</v>
      </c>
      <c r="F5629" s="56"/>
      <c r="G5629" s="56">
        <v>3640</v>
      </c>
      <c r="H5629" s="32">
        <v>1442419.32000001</v>
      </c>
      <c r="I5629" s="30" t="s">
        <v>72</v>
      </c>
      <c r="J5629" s="30"/>
      <c r="K5629" s="30"/>
      <c r="L5629" s="30">
        <v>202606</v>
      </c>
      <c r="M5629" s="30"/>
      <c r="N5629" s="30">
        <v>202606</v>
      </c>
      <c r="O5629" s="30"/>
      <c r="P5629" s="30"/>
    </row>
    <row r="5630" s="35" customFormat="1" customHeight="1" spans="1:16">
      <c r="A5630" s="30"/>
      <c r="B5630" s="38">
        <v>46195</v>
      </c>
      <c r="C5630" s="69" t="s">
        <v>18</v>
      </c>
      <c r="D5630" s="30" t="s">
        <v>33</v>
      </c>
      <c r="E5630" s="30" t="s">
        <v>1124</v>
      </c>
      <c r="F5630" s="56"/>
      <c r="G5630" s="56">
        <v>2952</v>
      </c>
      <c r="H5630" s="32">
        <v>1439467.32000001</v>
      </c>
      <c r="I5630" s="30" t="s">
        <v>72</v>
      </c>
      <c r="J5630" s="30"/>
      <c r="K5630" s="30"/>
      <c r="L5630" s="30">
        <v>202606</v>
      </c>
      <c r="M5630" s="30"/>
      <c r="N5630" s="30">
        <v>202606</v>
      </c>
      <c r="O5630" s="30"/>
      <c r="P5630" s="30"/>
    </row>
    <row r="5631" s="35" customFormat="1" customHeight="1" spans="1:16">
      <c r="A5631" s="30"/>
      <c r="B5631" s="38">
        <v>46195</v>
      </c>
      <c r="C5631" s="69" t="s">
        <v>18</v>
      </c>
      <c r="D5631" s="30" t="s">
        <v>33</v>
      </c>
      <c r="E5631" s="30" t="s">
        <v>1119</v>
      </c>
      <c r="F5631" s="56"/>
      <c r="G5631" s="56">
        <v>4046.38</v>
      </c>
      <c r="H5631" s="32">
        <v>1435420.94000001</v>
      </c>
      <c r="I5631" s="30" t="s">
        <v>72</v>
      </c>
      <c r="J5631" s="30"/>
      <c r="K5631" s="30"/>
      <c r="L5631" s="30">
        <v>202606</v>
      </c>
      <c r="M5631" s="30"/>
      <c r="N5631" s="30">
        <v>202606</v>
      </c>
      <c r="O5631" s="30"/>
      <c r="P5631" s="30"/>
    </row>
    <row r="5632" s="35" customFormat="1" customHeight="1" spans="1:16">
      <c r="A5632" s="30"/>
      <c r="B5632" s="38">
        <v>46195</v>
      </c>
      <c r="C5632" s="69" t="s">
        <v>18</v>
      </c>
      <c r="D5632" s="30" t="s">
        <v>33</v>
      </c>
      <c r="E5632" s="30" t="s">
        <v>1156</v>
      </c>
      <c r="F5632" s="56"/>
      <c r="G5632" s="56">
        <v>1020</v>
      </c>
      <c r="H5632" s="32">
        <v>1434400.94000001</v>
      </c>
      <c r="I5632" s="30" t="s">
        <v>72</v>
      </c>
      <c r="J5632" s="30"/>
      <c r="K5632" s="30"/>
      <c r="L5632" s="30">
        <v>202606</v>
      </c>
      <c r="M5632" s="30"/>
      <c r="N5632" s="30">
        <v>202606</v>
      </c>
      <c r="O5632" s="30"/>
      <c r="P5632" s="30"/>
    </row>
    <row r="5633" s="35" customFormat="1" customHeight="1" spans="1:16">
      <c r="A5633" s="30"/>
      <c r="B5633" s="38">
        <v>46195</v>
      </c>
      <c r="C5633" s="69" t="s">
        <v>18</v>
      </c>
      <c r="D5633" s="30" t="s">
        <v>33</v>
      </c>
      <c r="E5633" s="30" t="s">
        <v>1250</v>
      </c>
      <c r="F5633" s="56"/>
      <c r="G5633" s="56">
        <v>1260</v>
      </c>
      <c r="H5633" s="32">
        <v>1433140.94000001</v>
      </c>
      <c r="I5633" s="30" t="s">
        <v>72</v>
      </c>
      <c r="J5633" s="30"/>
      <c r="K5633" s="30"/>
      <c r="L5633" s="30">
        <v>202606</v>
      </c>
      <c r="M5633" s="30"/>
      <c r="N5633" s="30">
        <v>202606</v>
      </c>
      <c r="O5633" s="30"/>
      <c r="P5633" s="30"/>
    </row>
    <row r="5634" s="35" customFormat="1" customHeight="1" spans="1:16">
      <c r="A5634" s="30"/>
      <c r="B5634" s="38">
        <v>46196</v>
      </c>
      <c r="C5634" s="69" t="s">
        <v>18</v>
      </c>
      <c r="D5634" s="30" t="s">
        <v>33</v>
      </c>
      <c r="E5634" s="30" t="s">
        <v>1251</v>
      </c>
      <c r="F5634" s="56"/>
      <c r="G5634" s="56">
        <v>727.7</v>
      </c>
      <c r="H5634" s="32">
        <v>1432413.24000001</v>
      </c>
      <c r="I5634" s="30" t="s">
        <v>72</v>
      </c>
      <c r="J5634" s="30"/>
      <c r="K5634" s="30"/>
      <c r="L5634" s="30">
        <v>202606</v>
      </c>
      <c r="M5634" s="30"/>
      <c r="N5634" s="30">
        <v>202606</v>
      </c>
      <c r="O5634" s="30"/>
      <c r="P5634" s="30"/>
    </row>
    <row r="5635" s="35" customFormat="1" customHeight="1" spans="1:16">
      <c r="A5635" s="30"/>
      <c r="B5635" s="38">
        <v>46196</v>
      </c>
      <c r="C5635" s="69" t="s">
        <v>18</v>
      </c>
      <c r="D5635" s="30" t="s">
        <v>33</v>
      </c>
      <c r="E5635" s="30" t="s">
        <v>1155</v>
      </c>
      <c r="F5635" s="56"/>
      <c r="G5635" s="56">
        <v>7901.16</v>
      </c>
      <c r="H5635" s="32">
        <v>1424512.08000001</v>
      </c>
      <c r="I5635" s="30" t="s">
        <v>72</v>
      </c>
      <c r="J5635" s="30"/>
      <c r="K5635" s="30"/>
      <c r="L5635" s="30">
        <v>202606</v>
      </c>
      <c r="M5635" s="30"/>
      <c r="N5635" s="30">
        <v>202606</v>
      </c>
      <c r="O5635" s="30"/>
      <c r="P5635" s="30"/>
    </row>
    <row r="5636" s="35" customFormat="1" customHeight="1" spans="1:16">
      <c r="A5636" s="30"/>
      <c r="B5636" s="38">
        <v>46196</v>
      </c>
      <c r="C5636" s="69" t="s">
        <v>18</v>
      </c>
      <c r="D5636" s="30" t="s">
        <v>33</v>
      </c>
      <c r="E5636" s="30" t="s">
        <v>1136</v>
      </c>
      <c r="F5636" s="56"/>
      <c r="G5636" s="56">
        <v>64512.7</v>
      </c>
      <c r="H5636" s="32">
        <v>1359999.38000001</v>
      </c>
      <c r="I5636" s="30" t="s">
        <v>72</v>
      </c>
      <c r="J5636" s="30"/>
      <c r="K5636" s="30"/>
      <c r="L5636" s="30">
        <v>202606</v>
      </c>
      <c r="M5636" s="30"/>
      <c r="N5636" s="30">
        <v>202606</v>
      </c>
      <c r="O5636" s="30"/>
      <c r="P5636" s="30"/>
    </row>
    <row r="5637" s="35" customFormat="1" customHeight="1" spans="1:16">
      <c r="A5637" s="30"/>
      <c r="B5637" s="38">
        <v>46196</v>
      </c>
      <c r="C5637" s="69" t="s">
        <v>18</v>
      </c>
      <c r="D5637" s="30" t="s">
        <v>33</v>
      </c>
      <c r="E5637" s="30" t="s">
        <v>1172</v>
      </c>
      <c r="F5637" s="56"/>
      <c r="G5637" s="56">
        <v>211750.8</v>
      </c>
      <c r="H5637" s="32">
        <v>1148248.58000001</v>
      </c>
      <c r="I5637" s="30" t="s">
        <v>72</v>
      </c>
      <c r="J5637" s="30"/>
      <c r="K5637" s="30"/>
      <c r="L5637" s="30">
        <v>202606</v>
      </c>
      <c r="M5637" s="30"/>
      <c r="N5637" s="30">
        <v>202606</v>
      </c>
      <c r="O5637" s="30"/>
      <c r="P5637" s="30"/>
    </row>
    <row r="5638" s="35" customFormat="1" customHeight="1" spans="1:16">
      <c r="A5638" s="30"/>
      <c r="B5638" s="38">
        <v>46196</v>
      </c>
      <c r="C5638" s="69" t="s">
        <v>18</v>
      </c>
      <c r="D5638" s="30" t="s">
        <v>33</v>
      </c>
      <c r="E5638" s="30" t="s">
        <v>1138</v>
      </c>
      <c r="F5638" s="56"/>
      <c r="G5638" s="56">
        <v>3855.88</v>
      </c>
      <c r="H5638" s="32">
        <v>1144392.7</v>
      </c>
      <c r="I5638" s="30" t="s">
        <v>72</v>
      </c>
      <c r="J5638" s="30"/>
      <c r="K5638" s="30"/>
      <c r="L5638" s="30">
        <v>202606</v>
      </c>
      <c r="M5638" s="30"/>
      <c r="N5638" s="30">
        <v>202606</v>
      </c>
      <c r="O5638" s="30"/>
      <c r="P5638" s="30"/>
    </row>
    <row r="5639" s="35" customFormat="1" customHeight="1" spans="1:16">
      <c r="A5639" s="30"/>
      <c r="B5639" s="38">
        <v>46199</v>
      </c>
      <c r="C5639" s="69" t="s">
        <v>18</v>
      </c>
      <c r="D5639" s="30" t="s">
        <v>33</v>
      </c>
      <c r="E5639" s="30" t="s">
        <v>1252</v>
      </c>
      <c r="F5639" s="56"/>
      <c r="G5639" s="95">
        <v>90</v>
      </c>
      <c r="H5639" s="32">
        <v>1144302.7</v>
      </c>
      <c r="I5639" s="30" t="s">
        <v>72</v>
      </c>
      <c r="J5639" s="30"/>
      <c r="K5639" s="30"/>
      <c r="L5639" s="30">
        <v>202606</v>
      </c>
      <c r="M5639" s="30"/>
      <c r="N5639" s="30">
        <v>202606</v>
      </c>
      <c r="O5639" s="30"/>
      <c r="P5639" s="30"/>
    </row>
    <row r="5640" s="35" customFormat="1" customHeight="1" spans="1:16">
      <c r="A5640" s="30"/>
      <c r="B5640" s="38">
        <v>46201</v>
      </c>
      <c r="C5640" s="69" t="s">
        <v>18</v>
      </c>
      <c r="D5640" s="30" t="s">
        <v>33</v>
      </c>
      <c r="E5640" s="39" t="s">
        <v>1102</v>
      </c>
      <c r="F5640" s="56"/>
      <c r="G5640" s="98">
        <v>1200</v>
      </c>
      <c r="H5640" s="32">
        <v>1143102.7</v>
      </c>
      <c r="I5640" s="30" t="s">
        <v>72</v>
      </c>
      <c r="J5640" s="30"/>
      <c r="K5640" s="30"/>
      <c r="L5640" s="30">
        <v>202606</v>
      </c>
      <c r="M5640" s="30"/>
      <c r="N5640" s="30">
        <v>202606</v>
      </c>
      <c r="O5640" s="30"/>
      <c r="P5640" s="30"/>
    </row>
    <row r="5641" s="35" customFormat="1" customHeight="1" spans="1:16">
      <c r="A5641" s="30"/>
      <c r="B5641" s="38">
        <v>46201</v>
      </c>
      <c r="C5641" s="69" t="s">
        <v>18</v>
      </c>
      <c r="D5641" s="30" t="s">
        <v>33</v>
      </c>
      <c r="E5641" s="30" t="s">
        <v>1149</v>
      </c>
      <c r="F5641" s="56"/>
      <c r="G5641" s="98">
        <v>3362</v>
      </c>
      <c r="H5641" s="32">
        <v>1139740.7</v>
      </c>
      <c r="I5641" s="30" t="s">
        <v>72</v>
      </c>
      <c r="J5641" s="30"/>
      <c r="K5641" s="30"/>
      <c r="L5641" s="30">
        <v>202606</v>
      </c>
      <c r="M5641" s="30"/>
      <c r="N5641" s="30">
        <v>202606</v>
      </c>
      <c r="O5641" s="30"/>
      <c r="P5641" s="30"/>
    </row>
    <row r="5642" s="35" customFormat="1" customHeight="1" spans="1:16">
      <c r="A5642" s="30"/>
      <c r="B5642" s="38">
        <v>46201</v>
      </c>
      <c r="C5642" s="69" t="s">
        <v>18</v>
      </c>
      <c r="D5642" s="30" t="s">
        <v>33</v>
      </c>
      <c r="E5642" s="30" t="s">
        <v>1136</v>
      </c>
      <c r="F5642" s="56"/>
      <c r="G5642" s="95">
        <v>937</v>
      </c>
      <c r="H5642" s="32">
        <v>1138803.7</v>
      </c>
      <c r="I5642" s="30" t="s">
        <v>72</v>
      </c>
      <c r="J5642" s="30"/>
      <c r="K5642" s="30"/>
      <c r="L5642" s="30">
        <v>202606</v>
      </c>
      <c r="M5642" s="30"/>
      <c r="N5642" s="30">
        <v>202606</v>
      </c>
      <c r="O5642" s="30"/>
      <c r="P5642" s="30"/>
    </row>
    <row r="5643" s="35" customFormat="1" customHeight="1" spans="1:16">
      <c r="A5643" s="30"/>
      <c r="B5643" s="38">
        <v>46223</v>
      </c>
      <c r="C5643" s="69" t="s">
        <v>18</v>
      </c>
      <c r="D5643" s="30" t="s">
        <v>424</v>
      </c>
      <c r="E5643" s="39" t="s">
        <v>1089</v>
      </c>
      <c r="F5643" s="56">
        <v>1452.9</v>
      </c>
      <c r="G5643" s="95"/>
      <c r="H5643" s="32">
        <v>1140256.60000001</v>
      </c>
      <c r="I5643" s="30" t="s">
        <v>117</v>
      </c>
      <c r="J5643" s="30"/>
      <c r="K5643" s="30"/>
      <c r="L5643" s="30">
        <v>202608</v>
      </c>
      <c r="M5643" s="30"/>
      <c r="N5643" s="30">
        <v>202607</v>
      </c>
      <c r="O5643" s="30"/>
      <c r="P5643" s="30"/>
    </row>
    <row r="5644" s="35" customFormat="1" customHeight="1" spans="1:16">
      <c r="A5644" s="30"/>
      <c r="B5644" s="38">
        <v>46223</v>
      </c>
      <c r="C5644" s="69" t="s">
        <v>18</v>
      </c>
      <c r="D5644" s="30" t="s">
        <v>424</v>
      </c>
      <c r="E5644" s="39" t="s">
        <v>1090</v>
      </c>
      <c r="F5644" s="56">
        <v>11065.15</v>
      </c>
      <c r="G5644" s="95"/>
      <c r="H5644" s="32">
        <v>1151321.75000001</v>
      </c>
      <c r="I5644" s="30" t="s">
        <v>99</v>
      </c>
      <c r="J5644" s="30"/>
      <c r="K5644" s="30"/>
      <c r="L5644" s="30">
        <v>202608</v>
      </c>
      <c r="M5644" s="30"/>
      <c r="N5644" s="30">
        <v>202608</v>
      </c>
      <c r="O5644" s="30"/>
      <c r="P5644" s="30"/>
    </row>
    <row r="5645" s="35" customFormat="1" customHeight="1" spans="1:16">
      <c r="A5645" s="30"/>
      <c r="B5645" s="38">
        <v>46223</v>
      </c>
      <c r="C5645" s="69" t="s">
        <v>18</v>
      </c>
      <c r="D5645" s="30" t="s">
        <v>424</v>
      </c>
      <c r="E5645" s="39" t="s">
        <v>1091</v>
      </c>
      <c r="F5645" s="56">
        <v>4319.14</v>
      </c>
      <c r="G5645" s="95"/>
      <c r="H5645" s="32">
        <v>1155640.89000001</v>
      </c>
      <c r="I5645" s="30" t="s">
        <v>64</v>
      </c>
      <c r="J5645" s="30"/>
      <c r="K5645" s="30"/>
      <c r="L5645" s="30">
        <v>202608</v>
      </c>
      <c r="M5645" s="30"/>
      <c r="N5645" s="30">
        <v>202607</v>
      </c>
      <c r="O5645" s="30"/>
      <c r="P5645" s="30"/>
    </row>
    <row r="5646" s="35" customFormat="1" customHeight="1" spans="1:16">
      <c r="A5646" s="30"/>
      <c r="B5646" s="38">
        <v>46223</v>
      </c>
      <c r="C5646" s="69" t="s">
        <v>18</v>
      </c>
      <c r="D5646" s="30" t="s">
        <v>424</v>
      </c>
      <c r="E5646" s="39" t="s">
        <v>1092</v>
      </c>
      <c r="F5646" s="56">
        <v>5060.56</v>
      </c>
      <c r="G5646" s="95"/>
      <c r="H5646" s="32">
        <v>1160701.45000001</v>
      </c>
      <c r="I5646" s="30" t="s">
        <v>84</v>
      </c>
      <c r="J5646" s="30"/>
      <c r="K5646" s="30"/>
      <c r="L5646" s="30">
        <v>202607</v>
      </c>
      <c r="M5646" s="30"/>
      <c r="N5646" s="30">
        <v>202607</v>
      </c>
      <c r="O5646" s="30"/>
      <c r="P5646" s="30"/>
    </row>
    <row r="5647" s="35" customFormat="1" customHeight="1" spans="1:16">
      <c r="A5647" s="30"/>
      <c r="B5647" s="38">
        <v>46223</v>
      </c>
      <c r="C5647" s="69" t="s">
        <v>18</v>
      </c>
      <c r="D5647" s="30" t="s">
        <v>424</v>
      </c>
      <c r="E5647" s="39" t="s">
        <v>1093</v>
      </c>
      <c r="F5647" s="56">
        <v>7321.1</v>
      </c>
      <c r="G5647" s="95"/>
      <c r="H5647" s="32">
        <v>1168022.55000001</v>
      </c>
      <c r="I5647" s="30" t="s">
        <v>66</v>
      </c>
      <c r="J5647" s="30"/>
      <c r="K5647" s="30"/>
      <c r="L5647" s="30">
        <v>202608</v>
      </c>
      <c r="M5647" s="30"/>
      <c r="N5647" s="30">
        <v>202607</v>
      </c>
      <c r="O5647" s="30"/>
      <c r="P5647" s="30"/>
    </row>
    <row r="5648" s="35" customFormat="1" customHeight="1" spans="1:16">
      <c r="A5648" s="30"/>
      <c r="B5648" s="38">
        <v>46223</v>
      </c>
      <c r="C5648" s="69" t="s">
        <v>18</v>
      </c>
      <c r="D5648" s="30" t="s">
        <v>424</v>
      </c>
      <c r="E5648" s="39" t="s">
        <v>1094</v>
      </c>
      <c r="F5648" s="56">
        <v>3262.01</v>
      </c>
      <c r="G5648" s="95"/>
      <c r="H5648" s="32">
        <v>1171284.56000001</v>
      </c>
      <c r="I5648" s="30" t="s">
        <v>76</v>
      </c>
      <c r="J5648" s="30"/>
      <c r="K5648" s="30"/>
      <c r="L5648" s="30">
        <v>202608</v>
      </c>
      <c r="M5648" s="30"/>
      <c r="N5648" s="30">
        <v>202607</v>
      </c>
      <c r="O5648" s="30"/>
      <c r="P5648" s="30"/>
    </row>
    <row r="5649" s="35" customFormat="1" customHeight="1" spans="1:16">
      <c r="A5649" s="30"/>
      <c r="B5649" s="38">
        <v>46223</v>
      </c>
      <c r="C5649" s="69" t="s">
        <v>18</v>
      </c>
      <c r="D5649" s="30" t="s">
        <v>424</v>
      </c>
      <c r="E5649" s="39" t="s">
        <v>1095</v>
      </c>
      <c r="F5649" s="56">
        <v>3980.97</v>
      </c>
      <c r="G5649" s="95"/>
      <c r="H5649" s="32">
        <v>1175265.53000001</v>
      </c>
      <c r="I5649" s="30" t="s">
        <v>74</v>
      </c>
      <c r="J5649" s="30"/>
      <c r="K5649" s="30"/>
      <c r="L5649" s="30">
        <v>202608</v>
      </c>
      <c r="M5649" s="30"/>
      <c r="N5649" s="30">
        <v>202607</v>
      </c>
      <c r="O5649" s="30"/>
      <c r="P5649" s="30"/>
    </row>
    <row r="5650" s="35" customFormat="1" customHeight="1" spans="1:16">
      <c r="A5650" s="30"/>
      <c r="B5650" s="38">
        <v>46223</v>
      </c>
      <c r="C5650" s="69" t="s">
        <v>18</v>
      </c>
      <c r="D5650" s="30" t="s">
        <v>424</v>
      </c>
      <c r="E5650" s="39" t="s">
        <v>1050</v>
      </c>
      <c r="F5650" s="56">
        <v>10780.44</v>
      </c>
      <c r="G5650" s="95"/>
      <c r="H5650" s="32">
        <v>1186045.97000001</v>
      </c>
      <c r="I5650" s="30" t="s">
        <v>43</v>
      </c>
      <c r="J5650" s="30"/>
      <c r="K5650" s="30"/>
      <c r="L5650" s="30">
        <v>202608</v>
      </c>
      <c r="M5650" s="30"/>
      <c r="N5650" s="30">
        <v>202607</v>
      </c>
      <c r="O5650" s="30"/>
      <c r="P5650" s="30"/>
    </row>
    <row r="5651" s="35" customFormat="1" customHeight="1" spans="1:16">
      <c r="A5651" s="30"/>
      <c r="B5651" s="38">
        <v>46223</v>
      </c>
      <c r="C5651" s="69" t="s">
        <v>18</v>
      </c>
      <c r="D5651" s="30" t="s">
        <v>424</v>
      </c>
      <c r="E5651" s="39" t="s">
        <v>1096</v>
      </c>
      <c r="F5651" s="56">
        <v>8855.76</v>
      </c>
      <c r="G5651" s="95"/>
      <c r="H5651" s="32">
        <v>1194901.73000001</v>
      </c>
      <c r="I5651" s="30" t="s">
        <v>52</v>
      </c>
      <c r="J5651" s="30"/>
      <c r="K5651" s="30"/>
      <c r="L5651" s="30">
        <v>202608</v>
      </c>
      <c r="M5651" s="30"/>
      <c r="N5651" s="30">
        <v>202607</v>
      </c>
      <c r="O5651" s="30"/>
      <c r="P5651" s="30"/>
    </row>
    <row r="5652" s="35" customFormat="1" customHeight="1" spans="1:16">
      <c r="A5652" s="30"/>
      <c r="B5652" s="38">
        <v>46223</v>
      </c>
      <c r="C5652" s="69" t="s">
        <v>18</v>
      </c>
      <c r="D5652" s="30" t="s">
        <v>424</v>
      </c>
      <c r="E5652" s="39" t="s">
        <v>1097</v>
      </c>
      <c r="F5652" s="56">
        <v>6778.56</v>
      </c>
      <c r="G5652" s="95"/>
      <c r="H5652" s="32">
        <v>1201680.29000001</v>
      </c>
      <c r="I5652" s="30" t="s">
        <v>56</v>
      </c>
      <c r="J5652" s="30"/>
      <c r="K5652" s="30"/>
      <c r="L5652" s="30">
        <v>202608</v>
      </c>
      <c r="M5652" s="30"/>
      <c r="N5652" s="30">
        <v>202607</v>
      </c>
      <c r="O5652" s="30"/>
      <c r="P5652" s="30"/>
    </row>
    <row r="5653" s="35" customFormat="1" customHeight="1" spans="1:16">
      <c r="A5653" s="30"/>
      <c r="B5653" s="38">
        <v>46223</v>
      </c>
      <c r="C5653" s="69" t="s">
        <v>18</v>
      </c>
      <c r="D5653" s="30" t="s">
        <v>424</v>
      </c>
      <c r="E5653" s="39" t="s">
        <v>1098</v>
      </c>
      <c r="F5653" s="56">
        <v>3474.04</v>
      </c>
      <c r="G5653" s="95"/>
      <c r="H5653" s="32">
        <v>1205154.33000001</v>
      </c>
      <c r="I5653" s="30" t="s">
        <v>58</v>
      </c>
      <c r="J5653" s="30"/>
      <c r="K5653" s="30"/>
      <c r="L5653" s="30">
        <v>202608</v>
      </c>
      <c r="M5653" s="30"/>
      <c r="N5653" s="30">
        <v>202607</v>
      </c>
      <c r="O5653" s="30"/>
      <c r="P5653" s="30"/>
    </row>
    <row r="5654" s="35" customFormat="1" customHeight="1" spans="1:16">
      <c r="A5654" s="30"/>
      <c r="B5654" s="38">
        <v>46223</v>
      </c>
      <c r="C5654" s="69" t="s">
        <v>18</v>
      </c>
      <c r="D5654" s="30" t="s">
        <v>424</v>
      </c>
      <c r="E5654" s="39" t="s">
        <v>1045</v>
      </c>
      <c r="F5654" s="56">
        <v>2964.6</v>
      </c>
      <c r="G5654" s="95"/>
      <c r="H5654" s="32">
        <v>1208118.93000001</v>
      </c>
      <c r="I5654" s="30" t="s">
        <v>227</v>
      </c>
      <c r="J5654" s="30"/>
      <c r="K5654" s="30"/>
      <c r="L5654" s="30">
        <v>202608</v>
      </c>
      <c r="M5654" s="30"/>
      <c r="N5654" s="30">
        <v>202607</v>
      </c>
      <c r="O5654" s="30"/>
      <c r="P5654" s="30"/>
    </row>
    <row r="5655" s="35" customFormat="1" customHeight="1" spans="1:16">
      <c r="A5655" s="30"/>
      <c r="B5655" s="38">
        <v>46223</v>
      </c>
      <c r="C5655" s="69" t="s">
        <v>18</v>
      </c>
      <c r="D5655" s="30" t="s">
        <v>424</v>
      </c>
      <c r="E5655" s="39" t="s">
        <v>1046</v>
      </c>
      <c r="F5655" s="56">
        <v>2021.42</v>
      </c>
      <c r="G5655" s="95"/>
      <c r="H5655" s="32">
        <v>1210140.35000001</v>
      </c>
      <c r="I5655" s="30" t="s">
        <v>205</v>
      </c>
      <c r="J5655" s="30"/>
      <c r="K5655" s="30"/>
      <c r="L5655" s="30">
        <v>202608</v>
      </c>
      <c r="M5655" s="30"/>
      <c r="N5655" s="30">
        <v>202607</v>
      </c>
      <c r="O5655" s="30"/>
      <c r="P5655" s="30"/>
    </row>
    <row r="5656" s="35" customFormat="1" customHeight="1" spans="1:16">
      <c r="A5656" s="30"/>
      <c r="B5656" s="38">
        <v>46223</v>
      </c>
      <c r="C5656" s="69" t="s">
        <v>18</v>
      </c>
      <c r="D5656" s="30" t="s">
        <v>424</v>
      </c>
      <c r="E5656" s="39" t="s">
        <v>1047</v>
      </c>
      <c r="F5656" s="56">
        <v>1701.07</v>
      </c>
      <c r="G5656" s="95"/>
      <c r="H5656" s="32">
        <v>1211841.42000001</v>
      </c>
      <c r="I5656" s="30" t="s">
        <v>80</v>
      </c>
      <c r="J5656" s="30"/>
      <c r="K5656" s="30"/>
      <c r="L5656" s="30">
        <v>202608</v>
      </c>
      <c r="M5656" s="30"/>
      <c r="N5656" s="30">
        <v>202607</v>
      </c>
      <c r="O5656" s="30"/>
      <c r="P5656" s="30"/>
    </row>
    <row r="5657" s="35" customFormat="1" customHeight="1" spans="1:16">
      <c r="A5657" s="30"/>
      <c r="B5657" s="38">
        <v>46223</v>
      </c>
      <c r="C5657" s="69" t="s">
        <v>18</v>
      </c>
      <c r="D5657" s="30" t="s">
        <v>424</v>
      </c>
      <c r="E5657" s="39" t="s">
        <v>1048</v>
      </c>
      <c r="F5657" s="56">
        <v>3310.13</v>
      </c>
      <c r="G5657" s="95"/>
      <c r="H5657" s="32">
        <v>1215151.55000001</v>
      </c>
      <c r="I5657" s="30" t="s">
        <v>78</v>
      </c>
      <c r="J5657" s="30"/>
      <c r="K5657" s="30"/>
      <c r="L5657" s="30">
        <v>202608</v>
      </c>
      <c r="M5657" s="30"/>
      <c r="N5657" s="30">
        <v>202607</v>
      </c>
      <c r="O5657" s="30"/>
      <c r="P5657" s="30"/>
    </row>
    <row r="5658" s="35" customFormat="1" customHeight="1" spans="1:16">
      <c r="A5658" s="30"/>
      <c r="B5658" s="38">
        <v>46223</v>
      </c>
      <c r="C5658" s="69" t="s">
        <v>18</v>
      </c>
      <c r="D5658" s="30" t="s">
        <v>424</v>
      </c>
      <c r="E5658" s="39" t="s">
        <v>1049</v>
      </c>
      <c r="F5658" s="56">
        <v>991.51</v>
      </c>
      <c r="G5658" s="95"/>
      <c r="H5658" s="32">
        <v>1216143.06000001</v>
      </c>
      <c r="I5658" s="30" t="s">
        <v>91</v>
      </c>
      <c r="J5658" s="30"/>
      <c r="K5658" s="30"/>
      <c r="L5658" s="30">
        <v>202608</v>
      </c>
      <c r="M5658" s="30"/>
      <c r="N5658" s="30">
        <v>202607</v>
      </c>
      <c r="O5658" s="30"/>
      <c r="P5658" s="30"/>
    </row>
    <row r="5659" s="35" customFormat="1" customHeight="1" spans="1:16">
      <c r="A5659" s="30"/>
      <c r="B5659" s="38">
        <v>46223</v>
      </c>
      <c r="C5659" s="69" t="s">
        <v>18</v>
      </c>
      <c r="D5659" s="30" t="s">
        <v>424</v>
      </c>
      <c r="E5659" s="39" t="s">
        <v>1099</v>
      </c>
      <c r="F5659" s="56">
        <v>8628.61</v>
      </c>
      <c r="G5659" s="95"/>
      <c r="H5659" s="32">
        <v>1224771.67000001</v>
      </c>
      <c r="I5659" s="30" t="s">
        <v>54</v>
      </c>
      <c r="J5659" s="30"/>
      <c r="K5659" s="30"/>
      <c r="L5659" s="30">
        <v>202607</v>
      </c>
      <c r="M5659" s="30"/>
      <c r="N5659" s="30">
        <v>202607</v>
      </c>
      <c r="O5659" s="30"/>
      <c r="P5659" s="30"/>
    </row>
    <row r="5660" s="35" customFormat="1" customHeight="1" spans="1:16">
      <c r="A5660" s="30"/>
      <c r="B5660" s="38">
        <v>46223</v>
      </c>
      <c r="C5660" s="69" t="s">
        <v>18</v>
      </c>
      <c r="D5660" s="30" t="s">
        <v>424</v>
      </c>
      <c r="E5660" s="39" t="s">
        <v>1051</v>
      </c>
      <c r="F5660" s="56">
        <v>2865.42</v>
      </c>
      <c r="G5660" s="95"/>
      <c r="H5660" s="32">
        <v>1227637.09000001</v>
      </c>
      <c r="I5660" s="30" t="s">
        <v>101</v>
      </c>
      <c r="J5660" s="30"/>
      <c r="K5660" s="30"/>
      <c r="L5660" s="30">
        <v>202608</v>
      </c>
      <c r="M5660" s="30"/>
      <c r="N5660" s="30">
        <v>202607</v>
      </c>
      <c r="O5660" s="30"/>
      <c r="P5660" s="30"/>
    </row>
    <row r="5661" s="35" customFormat="1" customHeight="1" spans="1:16">
      <c r="A5661" s="30"/>
      <c r="B5661" s="38">
        <v>46223</v>
      </c>
      <c r="C5661" s="69" t="s">
        <v>18</v>
      </c>
      <c r="D5661" s="30" t="s">
        <v>424</v>
      </c>
      <c r="E5661" s="39" t="s">
        <v>1052</v>
      </c>
      <c r="F5661" s="56">
        <v>53.58</v>
      </c>
      <c r="G5661" s="95"/>
      <c r="H5661" s="32">
        <v>1227690.67000001</v>
      </c>
      <c r="I5661" s="30" t="s">
        <v>534</v>
      </c>
      <c r="J5661" s="30"/>
      <c r="K5661" s="30"/>
      <c r="L5661" s="30">
        <v>202608</v>
      </c>
      <c r="M5661" s="30"/>
      <c r="N5661" s="30">
        <v>202607</v>
      </c>
      <c r="O5661" s="30"/>
      <c r="P5661" s="30"/>
    </row>
    <row r="5662" s="35" customFormat="1" customHeight="1" spans="1:16">
      <c r="A5662" s="30"/>
      <c r="B5662" s="38">
        <v>46223</v>
      </c>
      <c r="C5662" s="69" t="s">
        <v>18</v>
      </c>
      <c r="D5662" s="30" t="s">
        <v>424</v>
      </c>
      <c r="E5662" s="39" t="s">
        <v>1053</v>
      </c>
      <c r="F5662" s="56">
        <v>3833.84</v>
      </c>
      <c r="G5662" s="95"/>
      <c r="H5662" s="32">
        <v>1231524.51000001</v>
      </c>
      <c r="I5662" s="30" t="s">
        <v>107</v>
      </c>
      <c r="J5662" s="30"/>
      <c r="K5662" s="30"/>
      <c r="L5662" s="30">
        <v>202608</v>
      </c>
      <c r="M5662" s="30"/>
      <c r="N5662" s="30">
        <v>202607</v>
      </c>
      <c r="O5662" s="30"/>
      <c r="P5662" s="30"/>
    </row>
    <row r="5663" s="35" customFormat="1" customHeight="1" spans="1:16">
      <c r="A5663" s="30"/>
      <c r="B5663" s="38">
        <v>46223</v>
      </c>
      <c r="C5663" s="69" t="s">
        <v>18</v>
      </c>
      <c r="D5663" s="30" t="s">
        <v>424</v>
      </c>
      <c r="E5663" s="39" t="s">
        <v>1054</v>
      </c>
      <c r="F5663" s="56">
        <v>711.21</v>
      </c>
      <c r="G5663" s="95"/>
      <c r="H5663" s="32">
        <v>1232235.72000001</v>
      </c>
      <c r="I5663" s="30" t="s">
        <v>109</v>
      </c>
      <c r="J5663" s="30"/>
      <c r="K5663" s="30"/>
      <c r="L5663" s="30">
        <v>202608</v>
      </c>
      <c r="M5663" s="30"/>
      <c r="N5663" s="30">
        <v>202607</v>
      </c>
      <c r="O5663" s="30"/>
      <c r="P5663" s="30"/>
    </row>
    <row r="5664" s="35" customFormat="1" customHeight="1" spans="1:16">
      <c r="A5664" s="30"/>
      <c r="B5664" s="38">
        <v>46223</v>
      </c>
      <c r="C5664" s="69" t="s">
        <v>18</v>
      </c>
      <c r="D5664" s="30" t="s">
        <v>424</v>
      </c>
      <c r="E5664" s="39" t="s">
        <v>1055</v>
      </c>
      <c r="F5664" s="56">
        <v>687.31</v>
      </c>
      <c r="G5664" s="95"/>
      <c r="H5664" s="32">
        <v>1232923.03000001</v>
      </c>
      <c r="I5664" s="30" t="s">
        <v>196</v>
      </c>
      <c r="J5664" s="30"/>
      <c r="K5664" s="30"/>
      <c r="L5664" s="30">
        <v>202608</v>
      </c>
      <c r="M5664" s="30"/>
      <c r="N5664" s="30">
        <v>202607</v>
      </c>
      <c r="O5664" s="30"/>
      <c r="P5664" s="30"/>
    </row>
    <row r="5665" s="35" customFormat="1" customHeight="1" spans="1:16">
      <c r="A5665" s="30"/>
      <c r="B5665" s="38">
        <v>46223</v>
      </c>
      <c r="C5665" s="69" t="s">
        <v>18</v>
      </c>
      <c r="D5665" s="30" t="s">
        <v>424</v>
      </c>
      <c r="E5665" s="39" t="s">
        <v>1056</v>
      </c>
      <c r="F5665" s="56">
        <v>1684.27</v>
      </c>
      <c r="G5665" s="95"/>
      <c r="H5665" s="32">
        <v>1234607.30000001</v>
      </c>
      <c r="I5665" s="30" t="s">
        <v>235</v>
      </c>
      <c r="J5665" s="30"/>
      <c r="K5665" s="30"/>
      <c r="L5665" s="30">
        <v>202608</v>
      </c>
      <c r="M5665" s="30"/>
      <c r="N5665" s="30">
        <v>202607</v>
      </c>
      <c r="O5665" s="30"/>
      <c r="P5665" s="30"/>
    </row>
    <row r="5666" s="35" customFormat="1" customHeight="1" spans="1:16">
      <c r="A5666" s="30"/>
      <c r="B5666" s="38">
        <v>46223</v>
      </c>
      <c r="C5666" s="69" t="s">
        <v>18</v>
      </c>
      <c r="D5666" s="30" t="s">
        <v>424</v>
      </c>
      <c r="E5666" s="39" t="s">
        <v>1057</v>
      </c>
      <c r="F5666" s="56">
        <v>300.12</v>
      </c>
      <c r="G5666" s="95"/>
      <c r="H5666" s="32">
        <v>1234907.42000001</v>
      </c>
      <c r="I5666" s="30" t="s">
        <v>213</v>
      </c>
      <c r="J5666" s="30"/>
      <c r="K5666" s="30"/>
      <c r="L5666" s="30">
        <v>202608</v>
      </c>
      <c r="M5666" s="30"/>
      <c r="N5666" s="30">
        <v>202607</v>
      </c>
      <c r="O5666" s="30"/>
      <c r="P5666" s="30"/>
    </row>
    <row r="5667" s="35" customFormat="1" customHeight="1" spans="1:16">
      <c r="A5667" s="30"/>
      <c r="B5667" s="38">
        <v>46223</v>
      </c>
      <c r="C5667" s="69" t="s">
        <v>18</v>
      </c>
      <c r="D5667" s="30" t="s">
        <v>424</v>
      </c>
      <c r="E5667" s="39" t="s">
        <v>1058</v>
      </c>
      <c r="F5667" s="56">
        <v>963.15</v>
      </c>
      <c r="G5667" s="95"/>
      <c r="H5667" s="32">
        <v>1235870.57000001</v>
      </c>
      <c r="I5667" s="30" t="s">
        <v>216</v>
      </c>
      <c r="J5667" s="30"/>
      <c r="K5667" s="30"/>
      <c r="L5667" s="30">
        <v>202608</v>
      </c>
      <c r="M5667" s="30"/>
      <c r="N5667" s="30">
        <v>202607</v>
      </c>
      <c r="O5667" s="30"/>
      <c r="P5667" s="30"/>
    </row>
    <row r="5668" s="35" customFormat="1" customHeight="1" spans="1:16">
      <c r="A5668" s="30"/>
      <c r="B5668" s="38">
        <v>46223</v>
      </c>
      <c r="C5668" s="69" t="s">
        <v>18</v>
      </c>
      <c r="D5668" s="30" t="s">
        <v>424</v>
      </c>
      <c r="E5668" s="39" t="s">
        <v>1059</v>
      </c>
      <c r="F5668" s="56">
        <v>360</v>
      </c>
      <c r="G5668" s="95"/>
      <c r="H5668" s="32">
        <v>1236230.57000001</v>
      </c>
      <c r="I5668" s="30" t="s">
        <v>221</v>
      </c>
      <c r="J5668" s="30"/>
      <c r="K5668" s="30"/>
      <c r="L5668" s="30">
        <v>202608</v>
      </c>
      <c r="M5668" s="30"/>
      <c r="N5668" s="30">
        <v>202607</v>
      </c>
      <c r="O5668" s="30"/>
      <c r="P5668" s="30"/>
    </row>
    <row r="5669" s="35" customFormat="1" customHeight="1" spans="1:16">
      <c r="A5669" s="30"/>
      <c r="B5669" s="38">
        <v>46223</v>
      </c>
      <c r="C5669" s="69" t="s">
        <v>18</v>
      </c>
      <c r="D5669" s="30" t="s">
        <v>424</v>
      </c>
      <c r="E5669" s="39" t="s">
        <v>1167</v>
      </c>
      <c r="F5669" s="56">
        <v>1558.12</v>
      </c>
      <c r="G5669" s="95"/>
      <c r="H5669" s="32">
        <v>1237788.69000001</v>
      </c>
      <c r="I5669" s="30" t="s">
        <v>274</v>
      </c>
      <c r="J5669" s="30"/>
      <c r="K5669" s="30"/>
      <c r="L5669" s="30">
        <v>202608</v>
      </c>
      <c r="M5669" s="30"/>
      <c r="N5669" s="30">
        <v>202607</v>
      </c>
      <c r="O5669" s="30"/>
      <c r="P5669" s="30"/>
    </row>
    <row r="5670" s="35" customFormat="1" customHeight="1" spans="1:16">
      <c r="A5670" s="30"/>
      <c r="B5670" s="38">
        <v>46223</v>
      </c>
      <c r="C5670" s="69" t="s">
        <v>18</v>
      </c>
      <c r="D5670" s="30" t="s">
        <v>424</v>
      </c>
      <c r="E5670" s="39" t="s">
        <v>1083</v>
      </c>
      <c r="F5670" s="56">
        <v>2192.34</v>
      </c>
      <c r="G5670" s="95"/>
      <c r="H5670" s="32">
        <v>1239981.03</v>
      </c>
      <c r="I5670" s="30" t="s">
        <v>35</v>
      </c>
      <c r="J5670" s="30"/>
      <c r="K5670" s="30"/>
      <c r="L5670" s="30">
        <v>202608</v>
      </c>
      <c r="M5670" s="30"/>
      <c r="N5670" s="30">
        <v>202607</v>
      </c>
      <c r="O5670" s="30"/>
      <c r="P5670" s="30"/>
    </row>
    <row r="5671" s="35" customFormat="1" customHeight="1" spans="1:16">
      <c r="A5671" s="30"/>
      <c r="B5671" s="38">
        <v>46223</v>
      </c>
      <c r="C5671" s="69" t="s">
        <v>18</v>
      </c>
      <c r="D5671" s="30" t="s">
        <v>424</v>
      </c>
      <c r="E5671" s="39" t="s">
        <v>1084</v>
      </c>
      <c r="F5671" s="56">
        <v>3596.84</v>
      </c>
      <c r="G5671" s="95"/>
      <c r="H5671" s="32">
        <v>1243577.87</v>
      </c>
      <c r="I5671" s="30" t="s">
        <v>60</v>
      </c>
      <c r="J5671" s="30"/>
      <c r="K5671" s="30"/>
      <c r="L5671" s="30">
        <v>202608</v>
      </c>
      <c r="M5671" s="30"/>
      <c r="N5671" s="30">
        <v>202607</v>
      </c>
      <c r="O5671" s="30"/>
      <c r="P5671" s="30"/>
    </row>
    <row r="5672" s="35" customFormat="1" customHeight="1" spans="1:16">
      <c r="A5672" s="30"/>
      <c r="B5672" s="38">
        <v>46223</v>
      </c>
      <c r="C5672" s="69" t="s">
        <v>18</v>
      </c>
      <c r="D5672" s="30" t="s">
        <v>424</v>
      </c>
      <c r="E5672" s="39" t="s">
        <v>1085</v>
      </c>
      <c r="F5672" s="56">
        <v>3981.39</v>
      </c>
      <c r="G5672" s="95"/>
      <c r="H5672" s="32">
        <v>1247559.26000001</v>
      </c>
      <c r="I5672" s="30" t="s">
        <v>39</v>
      </c>
      <c r="J5672" s="30"/>
      <c r="K5672" s="30"/>
      <c r="L5672" s="30">
        <v>202608</v>
      </c>
      <c r="M5672" s="30"/>
      <c r="N5672" s="30">
        <v>202607</v>
      </c>
      <c r="O5672" s="30"/>
      <c r="P5672" s="30"/>
    </row>
    <row r="5673" s="35" customFormat="1" customHeight="1" spans="1:16">
      <c r="A5673" s="30"/>
      <c r="B5673" s="38">
        <v>46223</v>
      </c>
      <c r="C5673" s="69" t="s">
        <v>18</v>
      </c>
      <c r="D5673" s="30" t="s">
        <v>424</v>
      </c>
      <c r="E5673" s="39" t="s">
        <v>1086</v>
      </c>
      <c r="F5673" s="56">
        <v>856.57</v>
      </c>
      <c r="G5673" s="95"/>
      <c r="H5673" s="32">
        <v>1248415.83000001</v>
      </c>
      <c r="I5673" s="30" t="s">
        <v>191</v>
      </c>
      <c r="J5673" s="30"/>
      <c r="K5673" s="30"/>
      <c r="L5673" s="30">
        <v>202608</v>
      </c>
      <c r="M5673" s="30"/>
      <c r="N5673" s="30">
        <v>202607</v>
      </c>
      <c r="O5673" s="30"/>
      <c r="P5673" s="30"/>
    </row>
    <row r="5674" s="35" customFormat="1" customHeight="1" spans="1:16">
      <c r="A5674" s="30"/>
      <c r="B5674" s="38">
        <v>46223</v>
      </c>
      <c r="C5674" s="69" t="s">
        <v>18</v>
      </c>
      <c r="D5674" s="30" t="s">
        <v>424</v>
      </c>
      <c r="E5674" s="39" t="s">
        <v>1087</v>
      </c>
      <c r="F5674" s="56">
        <v>3012.9</v>
      </c>
      <c r="G5674" s="95"/>
      <c r="H5674" s="32">
        <v>1251428.73000001</v>
      </c>
      <c r="I5674" s="30" t="s">
        <v>87</v>
      </c>
      <c r="J5674" s="30"/>
      <c r="K5674" s="30"/>
      <c r="L5674" s="30">
        <v>202608</v>
      </c>
      <c r="M5674" s="30"/>
      <c r="N5674" s="30">
        <v>202607</v>
      </c>
      <c r="O5674" s="30"/>
      <c r="P5674" s="30"/>
    </row>
    <row r="5675" s="35" customFormat="1" customHeight="1" spans="1:16">
      <c r="A5675" s="30"/>
      <c r="B5675" s="38">
        <v>46223</v>
      </c>
      <c r="C5675" s="69" t="s">
        <v>18</v>
      </c>
      <c r="D5675" s="30" t="s">
        <v>424</v>
      </c>
      <c r="E5675" s="39" t="s">
        <v>1088</v>
      </c>
      <c r="F5675" s="56">
        <v>5581.29</v>
      </c>
      <c r="G5675" s="95"/>
      <c r="H5675" s="32">
        <v>1257010.02000001</v>
      </c>
      <c r="I5675" s="30" t="s">
        <v>41</v>
      </c>
      <c r="J5675" s="30"/>
      <c r="K5675" s="30"/>
      <c r="L5675" s="30">
        <v>202608</v>
      </c>
      <c r="M5675" s="30"/>
      <c r="N5675" s="30">
        <v>202607</v>
      </c>
      <c r="O5675" s="30"/>
      <c r="P5675" s="30"/>
    </row>
    <row r="5676" s="35" customFormat="1" customHeight="1" spans="1:16">
      <c r="A5676" s="30"/>
      <c r="B5676" s="38">
        <v>46203</v>
      </c>
      <c r="C5676" s="69" t="s">
        <v>18</v>
      </c>
      <c r="D5676" s="30" t="s">
        <v>1125</v>
      </c>
      <c r="E5676" s="39" t="s">
        <v>962</v>
      </c>
      <c r="F5676" s="56">
        <v>4491.52</v>
      </c>
      <c r="G5676" s="56"/>
      <c r="H5676" s="32">
        <v>1261501.54</v>
      </c>
      <c r="I5676" s="30" t="s">
        <v>267</v>
      </c>
      <c r="J5676" s="30"/>
      <c r="K5676" s="30"/>
      <c r="L5676" s="30">
        <v>202606</v>
      </c>
      <c r="M5676" s="30"/>
      <c r="N5676" s="30">
        <v>202606</v>
      </c>
      <c r="O5676" s="30"/>
      <c r="P5676" s="30"/>
    </row>
    <row r="5677" s="35" customFormat="1" customHeight="1" spans="1:16">
      <c r="A5677" s="30"/>
      <c r="B5677" s="38">
        <v>46205</v>
      </c>
      <c r="C5677" s="69" t="s">
        <v>18</v>
      </c>
      <c r="D5677" s="30" t="s">
        <v>33</v>
      </c>
      <c r="E5677" s="39" t="s">
        <v>951</v>
      </c>
      <c r="F5677" s="56"/>
      <c r="G5677" s="98">
        <v>2073.89</v>
      </c>
      <c r="H5677" s="32">
        <v>1259427.65</v>
      </c>
      <c r="I5677" s="30" t="s">
        <v>72</v>
      </c>
      <c r="J5677" s="30"/>
      <c r="K5677" s="30"/>
      <c r="L5677" s="30">
        <v>202607</v>
      </c>
      <c r="M5677" s="30"/>
      <c r="N5677" s="30">
        <v>202607</v>
      </c>
      <c r="O5677" s="30"/>
      <c r="P5677" s="30"/>
    </row>
    <row r="5678" s="35" customFormat="1" customHeight="1" spans="1:16">
      <c r="A5678" s="30"/>
      <c r="B5678" s="38">
        <v>46205</v>
      </c>
      <c r="C5678" s="69" t="s">
        <v>18</v>
      </c>
      <c r="D5678" s="30" t="s">
        <v>33</v>
      </c>
      <c r="E5678" s="39" t="s">
        <v>1240</v>
      </c>
      <c r="F5678" s="56"/>
      <c r="G5678" s="98">
        <v>5400</v>
      </c>
      <c r="H5678" s="32">
        <v>1254027.65</v>
      </c>
      <c r="I5678" s="30" t="s">
        <v>72</v>
      </c>
      <c r="J5678" s="30"/>
      <c r="K5678" s="30"/>
      <c r="L5678" s="30">
        <v>202607</v>
      </c>
      <c r="M5678" s="30"/>
      <c r="N5678" s="30">
        <v>202607</v>
      </c>
      <c r="O5678" s="30"/>
      <c r="P5678" s="30"/>
    </row>
    <row r="5679" s="35" customFormat="1" customHeight="1" spans="1:16">
      <c r="A5679" s="30"/>
      <c r="B5679" s="38">
        <v>46203</v>
      </c>
      <c r="C5679" s="69" t="s">
        <v>18</v>
      </c>
      <c r="D5679" s="30" t="s">
        <v>1125</v>
      </c>
      <c r="E5679" s="39" t="s">
        <v>962</v>
      </c>
      <c r="F5679" s="56">
        <v>143.6</v>
      </c>
      <c r="G5679" s="56"/>
      <c r="H5679" s="32">
        <v>1254171.25</v>
      </c>
      <c r="I5679" s="30" t="s">
        <v>267</v>
      </c>
      <c r="J5679" s="30"/>
      <c r="K5679" s="30"/>
      <c r="L5679" s="30">
        <v>202606</v>
      </c>
      <c r="M5679" s="30"/>
      <c r="N5679" s="30">
        <v>202606</v>
      </c>
      <c r="O5679" s="30"/>
      <c r="P5679" s="30"/>
    </row>
    <row r="5680" s="35" customFormat="1" customHeight="1" spans="1:16">
      <c r="A5680" s="30"/>
      <c r="B5680" s="38">
        <v>46203</v>
      </c>
      <c r="C5680" s="69" t="s">
        <v>18</v>
      </c>
      <c r="D5680" s="30" t="s">
        <v>1125</v>
      </c>
      <c r="E5680" s="39" t="s">
        <v>962</v>
      </c>
      <c r="F5680" s="56">
        <v>6026.41</v>
      </c>
      <c r="G5680" s="56"/>
      <c r="H5680" s="32">
        <v>1260197.66</v>
      </c>
      <c r="I5680" s="30" t="s">
        <v>267</v>
      </c>
      <c r="J5680" s="30"/>
      <c r="K5680" s="30"/>
      <c r="L5680" s="30">
        <v>202606</v>
      </c>
      <c r="M5680" s="30"/>
      <c r="N5680" s="30">
        <v>202606</v>
      </c>
      <c r="O5680" s="30"/>
      <c r="P5680" s="30"/>
    </row>
    <row r="5681" s="35" customFormat="1" customHeight="1" spans="1:16">
      <c r="A5681" s="30"/>
      <c r="B5681" s="38">
        <v>46209</v>
      </c>
      <c r="C5681" s="69" t="s">
        <v>18</v>
      </c>
      <c r="D5681" s="30" t="s">
        <v>33</v>
      </c>
      <c r="E5681" s="39" t="s">
        <v>1253</v>
      </c>
      <c r="F5681" s="56"/>
      <c r="G5681" s="78">
        <v>2000</v>
      </c>
      <c r="H5681" s="32">
        <v>1258197.66</v>
      </c>
      <c r="I5681" s="30" t="s">
        <v>11</v>
      </c>
      <c r="J5681" s="30"/>
      <c r="K5681" s="30"/>
      <c r="L5681" s="29">
        <v>202608</v>
      </c>
      <c r="M5681" s="30"/>
      <c r="N5681" s="30">
        <v>202607</v>
      </c>
      <c r="O5681" s="30"/>
      <c r="P5681" s="30"/>
    </row>
    <row r="5682" s="35" customFormat="1" customHeight="1" spans="1:16">
      <c r="A5682" s="30"/>
      <c r="B5682" s="96">
        <v>46210</v>
      </c>
      <c r="C5682" s="69" t="s">
        <v>18</v>
      </c>
      <c r="D5682" s="30" t="s">
        <v>33</v>
      </c>
      <c r="E5682" s="30" t="s">
        <v>1254</v>
      </c>
      <c r="F5682" s="56">
        <v>16283.5</v>
      </c>
      <c r="G5682" s="56"/>
      <c r="H5682" s="32">
        <v>1274481.16</v>
      </c>
      <c r="I5682" s="30" t="s">
        <v>72</v>
      </c>
      <c r="J5682" s="30"/>
      <c r="K5682" s="30"/>
      <c r="L5682" s="30">
        <v>202607</v>
      </c>
      <c r="M5682" s="30"/>
      <c r="N5682" s="30">
        <v>202607</v>
      </c>
      <c r="O5682" s="30"/>
      <c r="P5682" s="30"/>
    </row>
    <row r="5683" s="35" customFormat="1" customHeight="1" spans="1:16">
      <c r="A5683" s="30"/>
      <c r="B5683" s="38">
        <v>46211</v>
      </c>
      <c r="C5683" s="69" t="s">
        <v>18</v>
      </c>
      <c r="D5683" s="30" t="s">
        <v>33</v>
      </c>
      <c r="E5683" s="39" t="s">
        <v>954</v>
      </c>
      <c r="F5683" s="56"/>
      <c r="G5683" s="98">
        <v>4763.52</v>
      </c>
      <c r="H5683" s="32">
        <v>1269717.64</v>
      </c>
      <c r="I5683" s="30" t="s">
        <v>72</v>
      </c>
      <c r="J5683" s="30"/>
      <c r="K5683" s="30"/>
      <c r="L5683" s="30">
        <v>202607</v>
      </c>
      <c r="M5683" s="30"/>
      <c r="N5683" s="30">
        <v>202607</v>
      </c>
      <c r="O5683" s="30"/>
      <c r="P5683" s="30"/>
    </row>
    <row r="5684" s="35" customFormat="1" customHeight="1" spans="1:16">
      <c r="A5684" s="30"/>
      <c r="B5684" s="38">
        <v>46211</v>
      </c>
      <c r="C5684" s="69" t="s">
        <v>18</v>
      </c>
      <c r="D5684" s="30" t="s">
        <v>33</v>
      </c>
      <c r="E5684" s="39" t="s">
        <v>1102</v>
      </c>
      <c r="F5684" s="56"/>
      <c r="G5684" s="98">
        <v>1200</v>
      </c>
      <c r="H5684" s="32">
        <v>1268517.64</v>
      </c>
      <c r="I5684" s="30" t="s">
        <v>72</v>
      </c>
      <c r="J5684" s="30"/>
      <c r="K5684" s="30"/>
      <c r="L5684" s="30">
        <v>202607</v>
      </c>
      <c r="M5684" s="30"/>
      <c r="N5684" s="30">
        <v>202607</v>
      </c>
      <c r="O5684" s="30"/>
      <c r="P5684" s="30"/>
    </row>
    <row r="5685" s="35" customFormat="1" customHeight="1" spans="1:16">
      <c r="A5685" s="30"/>
      <c r="B5685" s="38">
        <v>46211</v>
      </c>
      <c r="C5685" s="69" t="s">
        <v>18</v>
      </c>
      <c r="D5685" s="30" t="s">
        <v>33</v>
      </c>
      <c r="E5685" s="30" t="s">
        <v>431</v>
      </c>
      <c r="F5685" s="56"/>
      <c r="G5685" s="98">
        <v>174555.17</v>
      </c>
      <c r="H5685" s="32">
        <v>1093962.47</v>
      </c>
      <c r="I5685" s="30" t="s">
        <v>72</v>
      </c>
      <c r="J5685" s="30"/>
      <c r="K5685" s="30"/>
      <c r="L5685" s="30">
        <v>202607</v>
      </c>
      <c r="M5685" s="30"/>
      <c r="N5685" s="30">
        <v>202607</v>
      </c>
      <c r="O5685" s="30"/>
      <c r="P5685" s="30"/>
    </row>
    <row r="5686" s="35" customFormat="1" customHeight="1" spans="1:16">
      <c r="A5686" s="30"/>
      <c r="B5686" s="38">
        <v>46211</v>
      </c>
      <c r="C5686" s="69" t="s">
        <v>18</v>
      </c>
      <c r="D5686" s="30" t="s">
        <v>33</v>
      </c>
      <c r="E5686" s="39" t="s">
        <v>1255</v>
      </c>
      <c r="F5686" s="56"/>
      <c r="G5686" s="56">
        <v>41958</v>
      </c>
      <c r="H5686" s="32">
        <v>1052004.47</v>
      </c>
      <c r="I5686" s="30" t="s">
        <v>11</v>
      </c>
      <c r="J5686" s="30"/>
      <c r="K5686" s="30"/>
      <c r="L5686" s="30">
        <v>202605</v>
      </c>
      <c r="M5686" s="30"/>
      <c r="N5686" s="30">
        <v>202607</v>
      </c>
      <c r="O5686" s="30"/>
      <c r="P5686" s="30"/>
    </row>
    <row r="5687" s="35" customFormat="1" customHeight="1" spans="1:16">
      <c r="A5687" s="30"/>
      <c r="B5687" s="38">
        <v>46211</v>
      </c>
      <c r="C5687" s="69" t="s">
        <v>18</v>
      </c>
      <c r="D5687" s="30" t="s">
        <v>33</v>
      </c>
      <c r="E5687" s="39" t="s">
        <v>1256</v>
      </c>
      <c r="F5687" s="56"/>
      <c r="G5687" s="56">
        <v>6488.33</v>
      </c>
      <c r="H5687" s="32">
        <v>1045516.14</v>
      </c>
      <c r="I5687" s="30" t="s">
        <v>267</v>
      </c>
      <c r="J5687" s="30"/>
      <c r="K5687" s="30"/>
      <c r="L5687" s="30">
        <v>202606</v>
      </c>
      <c r="M5687" s="30"/>
      <c r="N5687" s="30">
        <v>202607</v>
      </c>
      <c r="O5687" s="30"/>
      <c r="P5687" s="30"/>
    </row>
    <row r="5688" s="35" customFormat="1" customHeight="1" spans="1:16">
      <c r="A5688" s="30"/>
      <c r="B5688" s="38">
        <v>46211</v>
      </c>
      <c r="C5688" s="69" t="s">
        <v>18</v>
      </c>
      <c r="D5688" s="30" t="s">
        <v>33</v>
      </c>
      <c r="E5688" s="39" t="s">
        <v>1257</v>
      </c>
      <c r="F5688" s="56"/>
      <c r="G5688" s="56">
        <v>20000</v>
      </c>
      <c r="H5688" s="32">
        <v>1025516.14</v>
      </c>
      <c r="I5688" s="30" t="s">
        <v>11</v>
      </c>
      <c r="J5688" s="30"/>
      <c r="K5688" s="30"/>
      <c r="L5688" s="30">
        <v>202607</v>
      </c>
      <c r="M5688" s="30"/>
      <c r="N5688" s="30">
        <v>202607</v>
      </c>
      <c r="O5688" s="30"/>
      <c r="P5688" s="30"/>
    </row>
    <row r="5689" s="35" customFormat="1" customHeight="1" spans="1:16">
      <c r="A5689" s="30"/>
      <c r="B5689" s="38">
        <v>46211</v>
      </c>
      <c r="C5689" s="69" t="s">
        <v>18</v>
      </c>
      <c r="D5689" s="30" t="s">
        <v>33</v>
      </c>
      <c r="E5689" s="39" t="s">
        <v>1240</v>
      </c>
      <c r="F5689" s="56"/>
      <c r="G5689" s="56">
        <v>5400</v>
      </c>
      <c r="H5689" s="32">
        <v>1020116.14</v>
      </c>
      <c r="I5689" s="30" t="s">
        <v>72</v>
      </c>
      <c r="J5689" s="30"/>
      <c r="K5689" s="30"/>
      <c r="L5689" s="30">
        <v>202607</v>
      </c>
      <c r="M5689" s="30"/>
      <c r="N5689" s="30">
        <v>202607</v>
      </c>
      <c r="O5689" s="30"/>
      <c r="P5689" s="30"/>
    </row>
    <row r="5690" s="35" customFormat="1" customHeight="1" spans="1:16">
      <c r="A5690" s="30"/>
      <c r="B5690" s="38">
        <v>46211</v>
      </c>
      <c r="C5690" s="69" t="s">
        <v>18</v>
      </c>
      <c r="D5690" s="30" t="s">
        <v>33</v>
      </c>
      <c r="E5690" s="39" t="s">
        <v>1258</v>
      </c>
      <c r="F5690" s="56"/>
      <c r="G5690" s="56">
        <v>2640</v>
      </c>
      <c r="H5690" s="32">
        <v>1017476.14</v>
      </c>
      <c r="I5690" s="30" t="s">
        <v>72</v>
      </c>
      <c r="J5690" s="30"/>
      <c r="K5690" s="30"/>
      <c r="L5690" s="30">
        <v>202607</v>
      </c>
      <c r="M5690" s="30"/>
      <c r="N5690" s="30">
        <v>202607</v>
      </c>
      <c r="O5690" s="30"/>
      <c r="P5690" s="30"/>
    </row>
    <row r="5691" s="35" customFormat="1" customHeight="1" spans="1:16">
      <c r="A5691" s="30"/>
      <c r="B5691" s="38">
        <v>46211</v>
      </c>
      <c r="C5691" s="69" t="s">
        <v>18</v>
      </c>
      <c r="D5691" s="30" t="s">
        <v>33</v>
      </c>
      <c r="E5691" s="39" t="s">
        <v>956</v>
      </c>
      <c r="F5691" s="56"/>
      <c r="G5691" s="56">
        <v>5478.5</v>
      </c>
      <c r="H5691" s="32">
        <v>1011997.64</v>
      </c>
      <c r="I5691" s="30" t="s">
        <v>72</v>
      </c>
      <c r="J5691" s="30"/>
      <c r="K5691" s="30"/>
      <c r="L5691" s="30">
        <v>202607</v>
      </c>
      <c r="M5691" s="30"/>
      <c r="N5691" s="30">
        <v>202607</v>
      </c>
      <c r="O5691" s="30"/>
      <c r="P5691" s="30"/>
    </row>
    <row r="5692" s="35" customFormat="1" customHeight="1" spans="1:16">
      <c r="A5692" s="30"/>
      <c r="B5692" s="38">
        <v>46211</v>
      </c>
      <c r="C5692" s="69" t="s">
        <v>18</v>
      </c>
      <c r="D5692" s="30" t="s">
        <v>33</v>
      </c>
      <c r="E5692" s="39" t="s">
        <v>956</v>
      </c>
      <c r="F5692" s="56"/>
      <c r="G5692" s="56">
        <v>3635</v>
      </c>
      <c r="H5692" s="32">
        <v>1008362.64</v>
      </c>
      <c r="I5692" s="30" t="s">
        <v>72</v>
      </c>
      <c r="J5692" s="30"/>
      <c r="K5692" s="30"/>
      <c r="L5692" s="30">
        <v>202607</v>
      </c>
      <c r="M5692" s="30"/>
      <c r="N5692" s="30">
        <v>202607</v>
      </c>
      <c r="O5692" s="30"/>
      <c r="P5692" s="30"/>
    </row>
    <row r="5693" s="35" customFormat="1" customHeight="1" spans="1:16">
      <c r="A5693" s="30"/>
      <c r="B5693" s="96">
        <v>46211</v>
      </c>
      <c r="C5693" s="69" t="s">
        <v>18</v>
      </c>
      <c r="D5693" s="30" t="s">
        <v>33</v>
      </c>
      <c r="E5693" s="39" t="s">
        <v>1200</v>
      </c>
      <c r="F5693" s="56"/>
      <c r="G5693" s="56">
        <v>624</v>
      </c>
      <c r="H5693" s="32">
        <v>1007738.64</v>
      </c>
      <c r="I5693" s="30" t="s">
        <v>72</v>
      </c>
      <c r="J5693" s="30"/>
      <c r="K5693" s="30"/>
      <c r="L5693" s="30">
        <v>202607</v>
      </c>
      <c r="M5693" s="30"/>
      <c r="N5693" s="30">
        <v>202607</v>
      </c>
      <c r="O5693" s="30"/>
      <c r="P5693" s="30"/>
    </row>
    <row r="5694" s="35" customFormat="1" customHeight="1" spans="1:16">
      <c r="A5694" s="30"/>
      <c r="B5694" s="38">
        <v>46212</v>
      </c>
      <c r="C5694" s="69" t="s">
        <v>18</v>
      </c>
      <c r="D5694" s="30" t="s">
        <v>957</v>
      </c>
      <c r="E5694" s="39" t="s">
        <v>1216</v>
      </c>
      <c r="F5694" s="56"/>
      <c r="G5694" s="56">
        <v>617.86</v>
      </c>
      <c r="H5694" s="32">
        <v>1007120.78</v>
      </c>
      <c r="I5694" s="30" t="s">
        <v>11</v>
      </c>
      <c r="J5694" s="30"/>
      <c r="K5694" s="30"/>
      <c r="L5694" s="30">
        <v>202606</v>
      </c>
      <c r="M5694" s="30"/>
      <c r="N5694" s="30">
        <v>202607</v>
      </c>
      <c r="O5694" s="30"/>
      <c r="P5694" s="30"/>
    </row>
    <row r="5695" s="35" customFormat="1" customHeight="1" spans="1:16">
      <c r="A5695" s="30"/>
      <c r="B5695" s="38">
        <v>46212</v>
      </c>
      <c r="C5695" s="69" t="s">
        <v>18</v>
      </c>
      <c r="D5695" s="30" t="s">
        <v>957</v>
      </c>
      <c r="E5695" s="39" t="s">
        <v>1215</v>
      </c>
      <c r="F5695" s="56"/>
      <c r="G5695" s="56">
        <v>93.4</v>
      </c>
      <c r="H5695" s="32">
        <v>1007027.38</v>
      </c>
      <c r="I5695" s="30" t="s">
        <v>11</v>
      </c>
      <c r="J5695" s="30"/>
      <c r="K5695" s="30"/>
      <c r="L5695" s="30">
        <v>202606</v>
      </c>
      <c r="M5695" s="30"/>
      <c r="N5695" s="30">
        <v>202607</v>
      </c>
      <c r="O5695" s="30"/>
      <c r="P5695" s="30"/>
    </row>
    <row r="5696" s="35" customFormat="1" customHeight="1" spans="1:16">
      <c r="A5696" s="30"/>
      <c r="B5696" s="38">
        <v>46213</v>
      </c>
      <c r="C5696" s="69" t="s">
        <v>18</v>
      </c>
      <c r="D5696" s="30" t="s">
        <v>33</v>
      </c>
      <c r="E5696" s="39" t="s">
        <v>961</v>
      </c>
      <c r="F5696" s="56"/>
      <c r="G5696" s="98">
        <v>7082.54</v>
      </c>
      <c r="H5696" s="32">
        <v>999944.840000005</v>
      </c>
      <c r="I5696" s="30" t="s">
        <v>72</v>
      </c>
      <c r="J5696" s="30"/>
      <c r="K5696" s="30"/>
      <c r="L5696" s="30">
        <v>202607</v>
      </c>
      <c r="M5696" s="30"/>
      <c r="N5696" s="30">
        <v>202607</v>
      </c>
      <c r="O5696" s="30"/>
      <c r="P5696" s="30"/>
    </row>
    <row r="5697" s="35" customFormat="1" customHeight="1" spans="1:16">
      <c r="A5697" s="30"/>
      <c r="B5697" s="38">
        <v>46213</v>
      </c>
      <c r="C5697" s="69" t="s">
        <v>18</v>
      </c>
      <c r="D5697" s="30" t="s">
        <v>33</v>
      </c>
      <c r="E5697" s="39" t="s">
        <v>967</v>
      </c>
      <c r="F5697" s="56"/>
      <c r="G5697" s="95">
        <v>927.25</v>
      </c>
      <c r="H5697" s="32">
        <v>999017.590000005</v>
      </c>
      <c r="I5697" s="30" t="s">
        <v>72</v>
      </c>
      <c r="J5697" s="30"/>
      <c r="K5697" s="30"/>
      <c r="L5697" s="30">
        <v>202607</v>
      </c>
      <c r="M5697" s="30"/>
      <c r="N5697" s="30">
        <v>202607</v>
      </c>
      <c r="O5697" s="30"/>
      <c r="P5697" s="30"/>
    </row>
    <row r="5698" s="35" customFormat="1" customHeight="1" spans="1:16">
      <c r="A5698" s="30"/>
      <c r="B5698" s="38">
        <v>46213</v>
      </c>
      <c r="C5698" s="69" t="s">
        <v>18</v>
      </c>
      <c r="D5698" s="30" t="s">
        <v>33</v>
      </c>
      <c r="E5698" s="39" t="s">
        <v>1060</v>
      </c>
      <c r="F5698" s="56"/>
      <c r="G5698" s="98">
        <v>6700</v>
      </c>
      <c r="H5698" s="32">
        <v>992317.590000005</v>
      </c>
      <c r="I5698" s="30" t="s">
        <v>72</v>
      </c>
      <c r="J5698" s="30"/>
      <c r="K5698" s="30"/>
      <c r="L5698" s="30">
        <v>202607</v>
      </c>
      <c r="M5698" s="30"/>
      <c r="N5698" s="30">
        <v>202607</v>
      </c>
      <c r="O5698" s="30"/>
      <c r="P5698" s="30"/>
    </row>
    <row r="5699" s="35" customFormat="1" customHeight="1" spans="1:16">
      <c r="A5699" s="30"/>
      <c r="B5699" s="38">
        <v>46216</v>
      </c>
      <c r="C5699" s="69" t="s">
        <v>18</v>
      </c>
      <c r="D5699" s="30" t="s">
        <v>33</v>
      </c>
      <c r="E5699" s="39" t="s">
        <v>978</v>
      </c>
      <c r="F5699" s="56">
        <v>200000</v>
      </c>
      <c r="G5699" s="56"/>
      <c r="H5699" s="32">
        <v>1192317.59000001</v>
      </c>
      <c r="I5699" s="30"/>
      <c r="J5699" s="30"/>
      <c r="K5699" s="30"/>
      <c r="L5699" s="30"/>
      <c r="M5699" s="30"/>
      <c r="N5699" s="30">
        <v>202607</v>
      </c>
      <c r="O5699" s="30"/>
      <c r="P5699" s="30"/>
    </row>
    <row r="5700" s="35" customFormat="1" customHeight="1" spans="1:16">
      <c r="A5700" s="30"/>
      <c r="B5700" s="38">
        <v>46216</v>
      </c>
      <c r="C5700" s="69" t="s">
        <v>18</v>
      </c>
      <c r="D5700" s="30" t="s">
        <v>33</v>
      </c>
      <c r="E5700" s="39" t="s">
        <v>843</v>
      </c>
      <c r="F5700" s="56">
        <v>100000</v>
      </c>
      <c r="G5700" s="56"/>
      <c r="H5700" s="32">
        <v>1292317.59000001</v>
      </c>
      <c r="I5700" s="30"/>
      <c r="J5700" s="30"/>
      <c r="K5700" s="30"/>
      <c r="L5700" s="30">
        <v>202607</v>
      </c>
      <c r="M5700" s="30"/>
      <c r="N5700" s="30">
        <v>202607</v>
      </c>
      <c r="O5700" s="30"/>
      <c r="P5700" s="30"/>
    </row>
    <row r="5701" s="35" customFormat="1" customHeight="1" spans="1:16">
      <c r="A5701" s="30"/>
      <c r="B5701" s="96">
        <v>46216</v>
      </c>
      <c r="C5701" s="69" t="s">
        <v>18</v>
      </c>
      <c r="D5701" s="30" t="s">
        <v>33</v>
      </c>
      <c r="E5701" s="30" t="s">
        <v>1111</v>
      </c>
      <c r="F5701" s="56"/>
      <c r="G5701" s="56">
        <v>181083.4</v>
      </c>
      <c r="H5701" s="32">
        <v>1111234.19000001</v>
      </c>
      <c r="I5701" s="30" t="s">
        <v>72</v>
      </c>
      <c r="J5701" s="30"/>
      <c r="K5701" s="30"/>
      <c r="L5701" s="30">
        <v>202607</v>
      </c>
      <c r="M5701" s="30"/>
      <c r="N5701" s="30">
        <v>202607</v>
      </c>
      <c r="O5701" s="30"/>
      <c r="P5701" s="30"/>
    </row>
    <row r="5702" s="35" customFormat="1" customHeight="1" spans="1:16">
      <c r="A5702" s="30"/>
      <c r="B5702" s="38">
        <v>46216</v>
      </c>
      <c r="C5702" s="69" t="s">
        <v>18</v>
      </c>
      <c r="D5702" s="30" t="s">
        <v>33</v>
      </c>
      <c r="E5702" s="30" t="s">
        <v>1184</v>
      </c>
      <c r="F5702" s="56"/>
      <c r="G5702" s="56">
        <v>25858.2</v>
      </c>
      <c r="H5702" s="32">
        <v>1085375.99000001</v>
      </c>
      <c r="I5702" s="30" t="s">
        <v>72</v>
      </c>
      <c r="J5702" s="30"/>
      <c r="K5702" s="30"/>
      <c r="L5702" s="30">
        <v>202607</v>
      </c>
      <c r="M5702" s="30"/>
      <c r="N5702" s="30">
        <v>202607</v>
      </c>
      <c r="O5702" s="30"/>
      <c r="P5702" s="30"/>
    </row>
    <row r="5703" s="35" customFormat="1" customHeight="1" spans="1:16">
      <c r="A5703" s="30"/>
      <c r="B5703" s="38">
        <v>46216</v>
      </c>
      <c r="C5703" s="69" t="s">
        <v>18</v>
      </c>
      <c r="D5703" s="30" t="s">
        <v>33</v>
      </c>
      <c r="E5703" s="30" t="s">
        <v>1040</v>
      </c>
      <c r="F5703" s="56"/>
      <c r="G5703" s="56">
        <v>294033.9</v>
      </c>
      <c r="H5703" s="32">
        <v>791342.090000005</v>
      </c>
      <c r="I5703" s="30" t="s">
        <v>72</v>
      </c>
      <c r="J5703" s="30"/>
      <c r="K5703" s="30"/>
      <c r="L5703" s="30">
        <v>202607</v>
      </c>
      <c r="M5703" s="30"/>
      <c r="N5703" s="30">
        <v>202607</v>
      </c>
      <c r="O5703" s="30"/>
      <c r="P5703" s="30"/>
    </row>
    <row r="5704" s="35" customFormat="1" customHeight="1" spans="1:16">
      <c r="A5704" s="30"/>
      <c r="B5704" s="38">
        <v>46216</v>
      </c>
      <c r="C5704" s="69" t="s">
        <v>18</v>
      </c>
      <c r="D5704" s="30" t="s">
        <v>33</v>
      </c>
      <c r="E5704" s="30" t="s">
        <v>1109</v>
      </c>
      <c r="F5704" s="56"/>
      <c r="G5704" s="56">
        <v>117492.35</v>
      </c>
      <c r="H5704" s="32">
        <v>673849.740000006</v>
      </c>
      <c r="I5704" s="30" t="s">
        <v>72</v>
      </c>
      <c r="J5704" s="30"/>
      <c r="K5704" s="30"/>
      <c r="L5704" s="30">
        <v>202607</v>
      </c>
      <c r="M5704" s="30"/>
      <c r="N5704" s="30">
        <v>202607</v>
      </c>
      <c r="O5704" s="30"/>
      <c r="P5704" s="30"/>
    </row>
    <row r="5705" s="35" customFormat="1" customHeight="1" spans="1:16">
      <c r="A5705" s="30"/>
      <c r="B5705" s="38">
        <v>46216</v>
      </c>
      <c r="C5705" s="69" t="s">
        <v>18</v>
      </c>
      <c r="D5705" s="30" t="s">
        <v>33</v>
      </c>
      <c r="E5705" s="30" t="s">
        <v>1044</v>
      </c>
      <c r="F5705" s="56"/>
      <c r="G5705" s="56">
        <v>4288.7</v>
      </c>
      <c r="H5705" s="32">
        <v>669561.040000007</v>
      </c>
      <c r="I5705" s="30" t="s">
        <v>72</v>
      </c>
      <c r="J5705" s="30"/>
      <c r="K5705" s="30"/>
      <c r="L5705" s="30">
        <v>202607</v>
      </c>
      <c r="M5705" s="30"/>
      <c r="N5705" s="30">
        <v>202607</v>
      </c>
      <c r="O5705" s="30"/>
      <c r="P5705" s="30"/>
    </row>
    <row r="5706" s="35" customFormat="1" customHeight="1" spans="1:16">
      <c r="A5706" s="30"/>
      <c r="B5706" s="38">
        <v>46216</v>
      </c>
      <c r="C5706" s="69" t="s">
        <v>18</v>
      </c>
      <c r="D5706" s="30" t="s">
        <v>33</v>
      </c>
      <c r="E5706" s="30" t="s">
        <v>1137</v>
      </c>
      <c r="F5706" s="56"/>
      <c r="G5706" s="56">
        <v>73564.5</v>
      </c>
      <c r="H5706" s="32">
        <v>595996.540000007</v>
      </c>
      <c r="I5706" s="30" t="s">
        <v>72</v>
      </c>
      <c r="J5706" s="30"/>
      <c r="K5706" s="30"/>
      <c r="L5706" s="30">
        <v>202607</v>
      </c>
      <c r="M5706" s="30"/>
      <c r="N5706" s="30">
        <v>202607</v>
      </c>
      <c r="O5706" s="30"/>
      <c r="P5706" s="30"/>
    </row>
    <row r="5707" s="35" customFormat="1" customHeight="1" spans="1:16">
      <c r="A5707" s="30"/>
      <c r="B5707" s="38">
        <v>46216</v>
      </c>
      <c r="C5707" s="69" t="s">
        <v>18</v>
      </c>
      <c r="D5707" s="30" t="s">
        <v>33</v>
      </c>
      <c r="E5707" s="30" t="s">
        <v>1202</v>
      </c>
      <c r="F5707" s="56"/>
      <c r="G5707" s="56">
        <v>51690.1</v>
      </c>
      <c r="H5707" s="32">
        <v>544306.440000007</v>
      </c>
      <c r="I5707" s="30" t="s">
        <v>72</v>
      </c>
      <c r="J5707" s="30"/>
      <c r="K5707" s="30"/>
      <c r="L5707" s="30">
        <v>202607</v>
      </c>
      <c r="M5707" s="30"/>
      <c r="N5707" s="30">
        <v>202607</v>
      </c>
      <c r="O5707" s="30"/>
      <c r="P5707" s="30"/>
    </row>
    <row r="5708" s="35" customFormat="1" customHeight="1" spans="1:16">
      <c r="A5708" s="30"/>
      <c r="B5708" s="38">
        <v>46216</v>
      </c>
      <c r="C5708" s="69" t="s">
        <v>18</v>
      </c>
      <c r="D5708" s="30" t="s">
        <v>33</v>
      </c>
      <c r="E5708" s="30" t="s">
        <v>973</v>
      </c>
      <c r="F5708" s="56"/>
      <c r="G5708" s="56">
        <v>32693.5</v>
      </c>
      <c r="H5708" s="32">
        <v>511612.940000007</v>
      </c>
      <c r="I5708" s="30" t="s">
        <v>72</v>
      </c>
      <c r="J5708" s="30"/>
      <c r="K5708" s="30"/>
      <c r="L5708" s="30">
        <v>202607</v>
      </c>
      <c r="M5708" s="30"/>
      <c r="N5708" s="30">
        <v>202607</v>
      </c>
      <c r="O5708" s="30"/>
      <c r="P5708" s="30"/>
    </row>
    <row r="5709" s="35" customFormat="1" customHeight="1" spans="1:16">
      <c r="A5709" s="30"/>
      <c r="B5709" s="38">
        <v>46216</v>
      </c>
      <c r="C5709" s="69" t="s">
        <v>18</v>
      </c>
      <c r="D5709" s="30" t="s">
        <v>33</v>
      </c>
      <c r="E5709" s="30" t="s">
        <v>974</v>
      </c>
      <c r="F5709" s="56"/>
      <c r="G5709" s="56">
        <v>24407.21</v>
      </c>
      <c r="H5709" s="32">
        <v>487205.730000006</v>
      </c>
      <c r="I5709" s="30" t="s">
        <v>72</v>
      </c>
      <c r="J5709" s="30"/>
      <c r="K5709" s="30"/>
      <c r="L5709" s="30">
        <v>202607</v>
      </c>
      <c r="M5709" s="30"/>
      <c r="N5709" s="30">
        <v>202607</v>
      </c>
      <c r="O5709" s="30"/>
      <c r="P5709" s="30"/>
    </row>
    <row r="5710" s="35" customFormat="1" customHeight="1" spans="1:16">
      <c r="A5710" s="30"/>
      <c r="B5710" s="38">
        <v>46216</v>
      </c>
      <c r="C5710" s="69" t="s">
        <v>18</v>
      </c>
      <c r="D5710" s="30" t="s">
        <v>33</v>
      </c>
      <c r="E5710" s="30" t="s">
        <v>1162</v>
      </c>
      <c r="F5710" s="56"/>
      <c r="G5710" s="56">
        <v>14514</v>
      </c>
      <c r="H5710" s="32">
        <v>472691.730000006</v>
      </c>
      <c r="I5710" s="30" t="s">
        <v>72</v>
      </c>
      <c r="J5710" s="30"/>
      <c r="K5710" s="30"/>
      <c r="L5710" s="30">
        <v>202607</v>
      </c>
      <c r="M5710" s="30"/>
      <c r="N5710" s="30">
        <v>202607</v>
      </c>
      <c r="O5710" s="30"/>
      <c r="P5710" s="30"/>
    </row>
    <row r="5711" s="35" customFormat="1" customHeight="1" spans="1:16">
      <c r="A5711" s="30"/>
      <c r="B5711" s="38">
        <v>46216</v>
      </c>
      <c r="C5711" s="69" t="s">
        <v>18</v>
      </c>
      <c r="D5711" s="30" t="s">
        <v>33</v>
      </c>
      <c r="E5711" s="30" t="s">
        <v>1038</v>
      </c>
      <c r="F5711" s="56"/>
      <c r="G5711" s="56">
        <v>74296.65</v>
      </c>
      <c r="H5711" s="32">
        <v>398395.080000006</v>
      </c>
      <c r="I5711" s="30" t="s">
        <v>72</v>
      </c>
      <c r="J5711" s="30"/>
      <c r="K5711" s="30"/>
      <c r="L5711" s="30">
        <v>202607</v>
      </c>
      <c r="M5711" s="30"/>
      <c r="N5711" s="30">
        <v>202607</v>
      </c>
      <c r="O5711" s="30"/>
      <c r="P5711" s="30"/>
    </row>
    <row r="5712" s="35" customFormat="1" customHeight="1" spans="1:16">
      <c r="A5712" s="30"/>
      <c r="B5712" s="38">
        <v>46216</v>
      </c>
      <c r="C5712" s="69" t="s">
        <v>18</v>
      </c>
      <c r="D5712" s="30" t="s">
        <v>33</v>
      </c>
      <c r="E5712" s="30" t="s">
        <v>1107</v>
      </c>
      <c r="F5712" s="56"/>
      <c r="G5712" s="56">
        <v>3024</v>
      </c>
      <c r="H5712" s="32">
        <v>395371.080000006</v>
      </c>
      <c r="I5712" s="30" t="s">
        <v>72</v>
      </c>
      <c r="J5712" s="30"/>
      <c r="K5712" s="30"/>
      <c r="L5712" s="30">
        <v>202607</v>
      </c>
      <c r="M5712" s="30"/>
      <c r="N5712" s="30">
        <v>202607</v>
      </c>
      <c r="O5712" s="30"/>
      <c r="P5712" s="30"/>
    </row>
    <row r="5713" s="35" customFormat="1" customHeight="1" spans="1:16">
      <c r="A5713" s="30"/>
      <c r="B5713" s="38">
        <v>46216</v>
      </c>
      <c r="C5713" s="69" t="s">
        <v>18</v>
      </c>
      <c r="D5713" s="30" t="s">
        <v>33</v>
      </c>
      <c r="E5713" s="30" t="s">
        <v>1154</v>
      </c>
      <c r="F5713" s="56"/>
      <c r="G5713" s="56">
        <v>50991.03</v>
      </c>
      <c r="H5713" s="32">
        <v>344380.050000006</v>
      </c>
      <c r="I5713" s="30" t="s">
        <v>72</v>
      </c>
      <c r="J5713" s="30"/>
      <c r="K5713" s="30"/>
      <c r="L5713" s="30">
        <v>202607</v>
      </c>
      <c r="M5713" s="30"/>
      <c r="N5713" s="30">
        <v>202607</v>
      </c>
      <c r="O5713" s="30"/>
      <c r="P5713" s="30"/>
    </row>
    <row r="5714" s="35" customFormat="1" customHeight="1" spans="1:16">
      <c r="A5714" s="30"/>
      <c r="B5714" s="96">
        <v>46216</v>
      </c>
      <c r="C5714" s="69" t="s">
        <v>18</v>
      </c>
      <c r="D5714" s="30" t="s">
        <v>33</v>
      </c>
      <c r="E5714" s="30" t="s">
        <v>971</v>
      </c>
      <c r="F5714" s="56"/>
      <c r="G5714" s="56">
        <v>22702</v>
      </c>
      <c r="H5714" s="32">
        <v>321678.050000006</v>
      </c>
      <c r="I5714" s="30" t="s">
        <v>72</v>
      </c>
      <c r="J5714" s="30"/>
      <c r="K5714" s="30"/>
      <c r="L5714" s="30">
        <v>202607</v>
      </c>
      <c r="M5714" s="30"/>
      <c r="N5714" s="30">
        <v>202607</v>
      </c>
      <c r="O5714" s="30"/>
      <c r="P5714" s="30"/>
    </row>
    <row r="5715" s="35" customFormat="1" customHeight="1" spans="1:16">
      <c r="A5715" s="30"/>
      <c r="B5715" s="38">
        <v>46216</v>
      </c>
      <c r="C5715" s="69" t="s">
        <v>18</v>
      </c>
      <c r="D5715" s="30" t="s">
        <v>33</v>
      </c>
      <c r="E5715" s="30" t="s">
        <v>1259</v>
      </c>
      <c r="F5715" s="56"/>
      <c r="G5715" s="56">
        <v>256</v>
      </c>
      <c r="H5715" s="32">
        <v>321422.050000006</v>
      </c>
      <c r="I5715" s="30" t="s">
        <v>72</v>
      </c>
      <c r="J5715" s="30"/>
      <c r="K5715" s="30"/>
      <c r="L5715" s="30">
        <v>202607</v>
      </c>
      <c r="M5715" s="30"/>
      <c r="N5715" s="30">
        <v>202607</v>
      </c>
      <c r="O5715" s="30"/>
      <c r="P5715" s="30"/>
    </row>
    <row r="5716" s="35" customFormat="1" customHeight="1" spans="1:16">
      <c r="A5716" s="30"/>
      <c r="B5716" s="38">
        <v>46216</v>
      </c>
      <c r="C5716" s="69" t="s">
        <v>18</v>
      </c>
      <c r="D5716" s="30" t="s">
        <v>33</v>
      </c>
      <c r="E5716" s="30" t="s">
        <v>972</v>
      </c>
      <c r="F5716" s="56"/>
      <c r="G5716" s="56">
        <v>66581.76</v>
      </c>
      <c r="H5716" s="32">
        <v>254840.290000007</v>
      </c>
      <c r="I5716" s="30" t="s">
        <v>72</v>
      </c>
      <c r="J5716" s="30"/>
      <c r="K5716" s="30"/>
      <c r="L5716" s="30">
        <v>202607</v>
      </c>
      <c r="M5716" s="30"/>
      <c r="N5716" s="30">
        <v>202607</v>
      </c>
      <c r="O5716" s="30"/>
      <c r="P5716" s="30"/>
    </row>
    <row r="5717" s="35" customFormat="1" customHeight="1" spans="1:16">
      <c r="A5717" s="30"/>
      <c r="B5717" s="38">
        <v>46216</v>
      </c>
      <c r="C5717" s="69" t="s">
        <v>18</v>
      </c>
      <c r="D5717" s="30" t="s">
        <v>33</v>
      </c>
      <c r="E5717" s="30" t="s">
        <v>1156</v>
      </c>
      <c r="F5717" s="56"/>
      <c r="G5717" s="56">
        <v>31329.35</v>
      </c>
      <c r="H5717" s="32">
        <v>223510.940000007</v>
      </c>
      <c r="I5717" s="30" t="s">
        <v>72</v>
      </c>
      <c r="J5717" s="30"/>
      <c r="K5717" s="30"/>
      <c r="L5717" s="30">
        <v>202607</v>
      </c>
      <c r="M5717" s="30"/>
      <c r="N5717" s="30">
        <v>202607</v>
      </c>
      <c r="O5717" s="30"/>
      <c r="P5717" s="30"/>
    </row>
    <row r="5718" s="35" customFormat="1" customHeight="1" spans="1:16">
      <c r="A5718" s="30"/>
      <c r="B5718" s="38">
        <v>46217</v>
      </c>
      <c r="C5718" s="69" t="s">
        <v>18</v>
      </c>
      <c r="D5718" s="30" t="s">
        <v>33</v>
      </c>
      <c r="E5718" s="39" t="s">
        <v>978</v>
      </c>
      <c r="F5718" s="56">
        <v>200000</v>
      </c>
      <c r="G5718" s="56"/>
      <c r="H5718" s="32">
        <v>423510.940000007</v>
      </c>
      <c r="I5718" s="30"/>
      <c r="J5718" s="30"/>
      <c r="K5718" s="30"/>
      <c r="L5718" s="30"/>
      <c r="M5718" s="30"/>
      <c r="N5718" s="30">
        <v>202607</v>
      </c>
      <c r="O5718" s="30"/>
      <c r="P5718" s="30"/>
    </row>
    <row r="5719" s="35" customFormat="1" customHeight="1" spans="1:16">
      <c r="A5719" s="30"/>
      <c r="B5719" s="38">
        <v>46217</v>
      </c>
      <c r="C5719" s="69" t="s">
        <v>18</v>
      </c>
      <c r="D5719" s="30" t="s">
        <v>33</v>
      </c>
      <c r="E5719" s="30" t="s">
        <v>1106</v>
      </c>
      <c r="F5719" s="56"/>
      <c r="G5719" s="56">
        <v>17878</v>
      </c>
      <c r="H5719" s="32">
        <v>405632.940000007</v>
      </c>
      <c r="I5719" s="30" t="s">
        <v>72</v>
      </c>
      <c r="J5719" s="30"/>
      <c r="K5719" s="30"/>
      <c r="L5719" s="30">
        <v>202607</v>
      </c>
      <c r="M5719" s="30"/>
      <c r="N5719" s="30">
        <v>202607</v>
      </c>
      <c r="O5719" s="30"/>
      <c r="P5719" s="30"/>
    </row>
    <row r="5720" s="35" customFormat="1" customHeight="1" spans="1:16">
      <c r="A5720" s="30"/>
      <c r="B5720" s="38">
        <v>46217</v>
      </c>
      <c r="C5720" s="69" t="s">
        <v>18</v>
      </c>
      <c r="D5720" s="30" t="s">
        <v>33</v>
      </c>
      <c r="E5720" s="30" t="s">
        <v>1114</v>
      </c>
      <c r="F5720" s="56"/>
      <c r="G5720" s="56">
        <v>8704</v>
      </c>
      <c r="H5720" s="32">
        <v>396928.940000007</v>
      </c>
      <c r="I5720" s="30" t="s">
        <v>72</v>
      </c>
      <c r="J5720" s="30"/>
      <c r="K5720" s="30"/>
      <c r="L5720" s="30">
        <v>202607</v>
      </c>
      <c r="M5720" s="30"/>
      <c r="N5720" s="30">
        <v>202607</v>
      </c>
      <c r="O5720" s="30"/>
      <c r="P5720" s="30"/>
    </row>
    <row r="5721" s="35" customFormat="1" customHeight="1" spans="1:16">
      <c r="A5721" s="30"/>
      <c r="B5721" s="38">
        <v>46217</v>
      </c>
      <c r="C5721" s="69" t="s">
        <v>18</v>
      </c>
      <c r="D5721" s="30" t="s">
        <v>33</v>
      </c>
      <c r="E5721" s="30" t="s">
        <v>1107</v>
      </c>
      <c r="F5721" s="56"/>
      <c r="G5721" s="56">
        <v>4593.75</v>
      </c>
      <c r="H5721" s="32">
        <v>392335.190000007</v>
      </c>
      <c r="I5721" s="30" t="s">
        <v>72</v>
      </c>
      <c r="J5721" s="30"/>
      <c r="K5721" s="30"/>
      <c r="L5721" s="30">
        <v>202607</v>
      </c>
      <c r="M5721" s="30"/>
      <c r="N5721" s="30">
        <v>202607</v>
      </c>
      <c r="O5721" s="30"/>
      <c r="P5721" s="30"/>
    </row>
    <row r="5722" s="35" customFormat="1" customHeight="1" spans="1:16">
      <c r="A5722" s="30"/>
      <c r="B5722" s="38">
        <v>46217</v>
      </c>
      <c r="C5722" s="69" t="s">
        <v>18</v>
      </c>
      <c r="D5722" s="30" t="s">
        <v>33</v>
      </c>
      <c r="E5722" s="30" t="s">
        <v>1151</v>
      </c>
      <c r="F5722" s="56"/>
      <c r="G5722" s="56">
        <v>851</v>
      </c>
      <c r="H5722" s="32">
        <v>391484.190000007</v>
      </c>
      <c r="I5722" s="30" t="s">
        <v>72</v>
      </c>
      <c r="J5722" s="30"/>
      <c r="K5722" s="30"/>
      <c r="L5722" s="30">
        <v>202607</v>
      </c>
      <c r="M5722" s="30"/>
      <c r="N5722" s="30">
        <v>202607</v>
      </c>
      <c r="O5722" s="30"/>
      <c r="P5722" s="30"/>
    </row>
    <row r="5723" s="35" customFormat="1" customHeight="1" spans="1:16">
      <c r="A5723" s="30"/>
      <c r="B5723" s="38">
        <v>46217</v>
      </c>
      <c r="C5723" s="69" t="s">
        <v>18</v>
      </c>
      <c r="D5723" s="30" t="s">
        <v>33</v>
      </c>
      <c r="E5723" s="30" t="s">
        <v>1108</v>
      </c>
      <c r="F5723" s="56"/>
      <c r="G5723" s="56">
        <v>10945.45</v>
      </c>
      <c r="H5723" s="32">
        <v>380538.740000008</v>
      </c>
      <c r="I5723" s="30" t="s">
        <v>72</v>
      </c>
      <c r="J5723" s="30"/>
      <c r="K5723" s="30"/>
      <c r="L5723" s="30">
        <v>202607</v>
      </c>
      <c r="M5723" s="30"/>
      <c r="N5723" s="30">
        <v>202607</v>
      </c>
      <c r="O5723" s="30"/>
      <c r="P5723" s="30"/>
    </row>
    <row r="5724" s="35" customFormat="1" customHeight="1" spans="1:16">
      <c r="A5724" s="30"/>
      <c r="B5724" s="38">
        <v>46217</v>
      </c>
      <c r="C5724" s="69" t="s">
        <v>18</v>
      </c>
      <c r="D5724" s="30" t="s">
        <v>33</v>
      </c>
      <c r="E5724" s="30" t="s">
        <v>1110</v>
      </c>
      <c r="F5724" s="56"/>
      <c r="G5724" s="56">
        <v>2556.96</v>
      </c>
      <c r="H5724" s="32">
        <v>377981.780000007</v>
      </c>
      <c r="I5724" s="30" t="s">
        <v>72</v>
      </c>
      <c r="J5724" s="30"/>
      <c r="K5724" s="30"/>
      <c r="L5724" s="30">
        <v>202607</v>
      </c>
      <c r="M5724" s="30"/>
      <c r="N5724" s="30">
        <v>202607</v>
      </c>
      <c r="O5724" s="30"/>
      <c r="P5724" s="30"/>
    </row>
    <row r="5725" s="35" customFormat="1" customHeight="1" spans="1:16">
      <c r="A5725" s="30"/>
      <c r="B5725" s="38">
        <v>46217</v>
      </c>
      <c r="C5725" s="69" t="s">
        <v>18</v>
      </c>
      <c r="D5725" s="30" t="s">
        <v>33</v>
      </c>
      <c r="E5725" s="30" t="s">
        <v>1260</v>
      </c>
      <c r="F5725" s="56"/>
      <c r="G5725" s="56">
        <v>2138.4</v>
      </c>
      <c r="H5725" s="32">
        <v>375843.380000006</v>
      </c>
      <c r="I5725" s="30" t="s">
        <v>72</v>
      </c>
      <c r="J5725" s="30"/>
      <c r="K5725" s="30"/>
      <c r="L5725" s="30">
        <v>202607</v>
      </c>
      <c r="M5725" s="30"/>
      <c r="N5725" s="30">
        <v>202607</v>
      </c>
      <c r="O5725" s="30"/>
      <c r="P5725" s="30"/>
    </row>
    <row r="5726" s="35" customFormat="1" customHeight="1" spans="1:16">
      <c r="A5726" s="30"/>
      <c r="B5726" s="38">
        <v>46217</v>
      </c>
      <c r="C5726" s="69" t="s">
        <v>18</v>
      </c>
      <c r="D5726" s="30" t="s">
        <v>33</v>
      </c>
      <c r="E5726" s="30" t="s">
        <v>427</v>
      </c>
      <c r="F5726" s="56"/>
      <c r="G5726" s="56">
        <v>7600</v>
      </c>
      <c r="H5726" s="32">
        <v>368243.380000006</v>
      </c>
      <c r="I5726" s="30" t="s">
        <v>72</v>
      </c>
      <c r="J5726" s="30"/>
      <c r="K5726" s="30"/>
      <c r="L5726" s="30">
        <v>202607</v>
      </c>
      <c r="M5726" s="30"/>
      <c r="N5726" s="30">
        <v>202607</v>
      </c>
      <c r="O5726" s="30"/>
      <c r="P5726" s="30"/>
    </row>
    <row r="5727" s="35" customFormat="1" customHeight="1" spans="1:16">
      <c r="A5727" s="30"/>
      <c r="B5727" s="38">
        <v>46217</v>
      </c>
      <c r="C5727" s="69" t="s">
        <v>18</v>
      </c>
      <c r="D5727" s="30" t="s">
        <v>33</v>
      </c>
      <c r="E5727" s="30" t="s">
        <v>1152</v>
      </c>
      <c r="F5727" s="56"/>
      <c r="G5727" s="56">
        <v>2141.6</v>
      </c>
      <c r="H5727" s="32">
        <v>366101.780000007</v>
      </c>
      <c r="I5727" s="30" t="s">
        <v>72</v>
      </c>
      <c r="J5727" s="30"/>
      <c r="K5727" s="30"/>
      <c r="L5727" s="30">
        <v>202607</v>
      </c>
      <c r="M5727" s="30"/>
      <c r="N5727" s="30">
        <v>202607</v>
      </c>
      <c r="O5727" s="30"/>
      <c r="P5727" s="30"/>
    </row>
    <row r="5728" s="35" customFormat="1" customHeight="1" spans="1:16">
      <c r="A5728" s="30"/>
      <c r="B5728" s="38">
        <v>46217</v>
      </c>
      <c r="C5728" s="69" t="s">
        <v>18</v>
      </c>
      <c r="D5728" s="30" t="s">
        <v>33</v>
      </c>
      <c r="E5728" s="30" t="s">
        <v>1186</v>
      </c>
      <c r="F5728" s="56"/>
      <c r="G5728" s="56">
        <v>5027</v>
      </c>
      <c r="H5728" s="32">
        <v>361074.780000007</v>
      </c>
      <c r="I5728" s="30" t="s">
        <v>72</v>
      </c>
      <c r="J5728" s="30"/>
      <c r="K5728" s="30"/>
      <c r="L5728" s="30">
        <v>202607</v>
      </c>
      <c r="M5728" s="30"/>
      <c r="N5728" s="30">
        <v>202607</v>
      </c>
      <c r="O5728" s="30"/>
      <c r="P5728" s="30"/>
    </row>
    <row r="5729" s="35" customFormat="1" customHeight="1" spans="1:16">
      <c r="A5729" s="30"/>
      <c r="B5729" s="38">
        <v>46217</v>
      </c>
      <c r="C5729" s="69" t="s">
        <v>18</v>
      </c>
      <c r="D5729" s="30" t="s">
        <v>33</v>
      </c>
      <c r="E5729" s="30" t="s">
        <v>1261</v>
      </c>
      <c r="F5729" s="56"/>
      <c r="G5729" s="56">
        <v>9967.5</v>
      </c>
      <c r="H5729" s="32">
        <v>351107.280000007</v>
      </c>
      <c r="I5729" s="30" t="s">
        <v>72</v>
      </c>
      <c r="J5729" s="30"/>
      <c r="K5729" s="30"/>
      <c r="L5729" s="30">
        <v>202607</v>
      </c>
      <c r="M5729" s="30"/>
      <c r="N5729" s="30">
        <v>202607</v>
      </c>
      <c r="O5729" s="30"/>
      <c r="P5729" s="30"/>
    </row>
    <row r="5730" s="35" customFormat="1" customHeight="1" spans="1:16">
      <c r="A5730" s="30"/>
      <c r="B5730" s="38">
        <v>46217</v>
      </c>
      <c r="C5730" s="69" t="s">
        <v>18</v>
      </c>
      <c r="D5730" s="30" t="s">
        <v>33</v>
      </c>
      <c r="E5730" s="30" t="s">
        <v>1106</v>
      </c>
      <c r="F5730" s="56"/>
      <c r="G5730" s="56">
        <v>5279.8</v>
      </c>
      <c r="H5730" s="32">
        <v>345827.480000006</v>
      </c>
      <c r="I5730" s="30" t="s">
        <v>72</v>
      </c>
      <c r="J5730" s="30"/>
      <c r="K5730" s="30"/>
      <c r="L5730" s="30">
        <v>202607</v>
      </c>
      <c r="M5730" s="30"/>
      <c r="N5730" s="30">
        <v>202607</v>
      </c>
      <c r="O5730" s="30"/>
      <c r="P5730" s="30"/>
    </row>
    <row r="5731" s="35" customFormat="1" customHeight="1" spans="1:16">
      <c r="A5731" s="30"/>
      <c r="B5731" s="38">
        <v>46217</v>
      </c>
      <c r="C5731" s="69" t="s">
        <v>18</v>
      </c>
      <c r="D5731" s="30" t="s">
        <v>33</v>
      </c>
      <c r="E5731" s="30" t="s">
        <v>1107</v>
      </c>
      <c r="F5731" s="56"/>
      <c r="G5731" s="56">
        <v>9905</v>
      </c>
      <c r="H5731" s="32">
        <v>335922.480000006</v>
      </c>
      <c r="I5731" s="30" t="s">
        <v>72</v>
      </c>
      <c r="J5731" s="30"/>
      <c r="K5731" s="30"/>
      <c r="L5731" s="30">
        <v>202607</v>
      </c>
      <c r="M5731" s="30"/>
      <c r="N5731" s="30">
        <v>202607</v>
      </c>
      <c r="O5731" s="30"/>
      <c r="P5731" s="30"/>
    </row>
    <row r="5732" s="35" customFormat="1" customHeight="1" spans="1:16">
      <c r="A5732" s="30"/>
      <c r="B5732" s="38">
        <v>46217</v>
      </c>
      <c r="C5732" s="69" t="s">
        <v>18</v>
      </c>
      <c r="D5732" s="30" t="s">
        <v>33</v>
      </c>
      <c r="E5732" s="30" t="s">
        <v>1262</v>
      </c>
      <c r="F5732" s="56"/>
      <c r="G5732" s="56">
        <v>11046.54</v>
      </c>
      <c r="H5732" s="32">
        <v>324875.940000007</v>
      </c>
      <c r="I5732" s="30" t="s">
        <v>72</v>
      </c>
      <c r="J5732" s="30"/>
      <c r="K5732" s="30"/>
      <c r="L5732" s="30">
        <v>202607</v>
      </c>
      <c r="M5732" s="30"/>
      <c r="N5732" s="30">
        <v>202607</v>
      </c>
      <c r="O5732" s="30"/>
      <c r="P5732" s="30"/>
    </row>
    <row r="5733" s="35" customFormat="1" customHeight="1" spans="1:16">
      <c r="A5733" s="30"/>
      <c r="B5733" s="38">
        <v>46217</v>
      </c>
      <c r="C5733" s="69" t="s">
        <v>18</v>
      </c>
      <c r="D5733" s="30" t="s">
        <v>33</v>
      </c>
      <c r="E5733" s="30" t="s">
        <v>1112</v>
      </c>
      <c r="F5733" s="56"/>
      <c r="G5733" s="56">
        <v>9755.2</v>
      </c>
      <c r="H5733" s="32">
        <v>315120.740000008</v>
      </c>
      <c r="I5733" s="30" t="s">
        <v>72</v>
      </c>
      <c r="J5733" s="30"/>
      <c r="K5733" s="30"/>
      <c r="L5733" s="30">
        <v>202607</v>
      </c>
      <c r="M5733" s="30"/>
      <c r="N5733" s="30">
        <v>202607</v>
      </c>
      <c r="O5733" s="30"/>
      <c r="P5733" s="30"/>
    </row>
    <row r="5734" s="35" customFormat="1" customHeight="1" spans="1:16">
      <c r="A5734" s="30"/>
      <c r="B5734" s="38">
        <v>46217</v>
      </c>
      <c r="C5734" s="69" t="s">
        <v>18</v>
      </c>
      <c r="D5734" s="30" t="s">
        <v>33</v>
      </c>
      <c r="E5734" s="30" t="s">
        <v>1108</v>
      </c>
      <c r="F5734" s="56"/>
      <c r="G5734" s="56">
        <v>1712</v>
      </c>
      <c r="H5734" s="32">
        <v>313408.740000008</v>
      </c>
      <c r="I5734" s="30" t="s">
        <v>72</v>
      </c>
      <c r="J5734" s="30"/>
      <c r="K5734" s="30"/>
      <c r="L5734" s="30">
        <v>202607</v>
      </c>
      <c r="M5734" s="30"/>
      <c r="N5734" s="30">
        <v>202607</v>
      </c>
      <c r="O5734" s="30"/>
      <c r="P5734" s="30"/>
    </row>
    <row r="5735" s="35" customFormat="1" customHeight="1" spans="1:16">
      <c r="A5735" s="30"/>
      <c r="B5735" s="38">
        <v>46217</v>
      </c>
      <c r="C5735" s="69" t="s">
        <v>18</v>
      </c>
      <c r="D5735" s="30" t="s">
        <v>33</v>
      </c>
      <c r="E5735" s="30" t="s">
        <v>1113</v>
      </c>
      <c r="F5735" s="56"/>
      <c r="G5735" s="56">
        <v>10679.11</v>
      </c>
      <c r="H5735" s="32">
        <v>302729.630000008</v>
      </c>
      <c r="I5735" s="30" t="s">
        <v>72</v>
      </c>
      <c r="J5735" s="30"/>
      <c r="K5735" s="30"/>
      <c r="L5735" s="30">
        <v>202607</v>
      </c>
      <c r="M5735" s="30"/>
      <c r="N5735" s="30">
        <v>202607</v>
      </c>
      <c r="O5735" s="30"/>
      <c r="P5735" s="30"/>
    </row>
    <row r="5736" s="35" customFormat="1" customHeight="1" spans="1:16">
      <c r="A5736" s="30"/>
      <c r="B5736" s="38">
        <v>46217</v>
      </c>
      <c r="C5736" s="69" t="s">
        <v>18</v>
      </c>
      <c r="D5736" s="30" t="s">
        <v>33</v>
      </c>
      <c r="E5736" s="30" t="s">
        <v>1106</v>
      </c>
      <c r="F5736" s="56"/>
      <c r="G5736" s="56">
        <v>2985.5</v>
      </c>
      <c r="H5736" s="32">
        <v>299744.130000008</v>
      </c>
      <c r="I5736" s="30" t="s">
        <v>72</v>
      </c>
      <c r="J5736" s="30"/>
      <c r="K5736" s="30"/>
      <c r="L5736" s="30">
        <v>202607</v>
      </c>
      <c r="M5736" s="30"/>
      <c r="N5736" s="30">
        <v>202607</v>
      </c>
      <c r="O5736" s="30"/>
      <c r="P5736" s="30"/>
    </row>
    <row r="5737" s="35" customFormat="1" customHeight="1" spans="1:16">
      <c r="A5737" s="30"/>
      <c r="B5737" s="38">
        <v>46217</v>
      </c>
      <c r="C5737" s="69" t="s">
        <v>18</v>
      </c>
      <c r="D5737" s="30" t="s">
        <v>33</v>
      </c>
      <c r="E5737" s="30" t="s">
        <v>1107</v>
      </c>
      <c r="F5737" s="56"/>
      <c r="G5737" s="56">
        <v>12727.3</v>
      </c>
      <c r="H5737" s="32">
        <v>287016.830000008</v>
      </c>
      <c r="I5737" s="30" t="s">
        <v>72</v>
      </c>
      <c r="J5737" s="30"/>
      <c r="K5737" s="30"/>
      <c r="L5737" s="30">
        <v>202607</v>
      </c>
      <c r="M5737" s="30"/>
      <c r="N5737" s="30">
        <v>202607</v>
      </c>
      <c r="O5737" s="30"/>
      <c r="P5737" s="30"/>
    </row>
    <row r="5738" s="35" customFormat="1" customHeight="1" spans="1:16">
      <c r="A5738" s="30"/>
      <c r="B5738" s="38">
        <v>46217</v>
      </c>
      <c r="C5738" s="69" t="s">
        <v>18</v>
      </c>
      <c r="D5738" s="30" t="s">
        <v>33</v>
      </c>
      <c r="E5738" s="30" t="s">
        <v>1106</v>
      </c>
      <c r="F5738" s="56"/>
      <c r="G5738" s="56">
        <v>5551.2</v>
      </c>
      <c r="H5738" s="32">
        <v>281465.630000008</v>
      </c>
      <c r="I5738" s="30" t="s">
        <v>72</v>
      </c>
      <c r="J5738" s="30"/>
      <c r="K5738" s="30"/>
      <c r="L5738" s="30">
        <v>202607</v>
      </c>
      <c r="M5738" s="30"/>
      <c r="N5738" s="30">
        <v>202607</v>
      </c>
      <c r="O5738" s="30"/>
      <c r="P5738" s="30"/>
    </row>
    <row r="5739" s="35" customFormat="1" customHeight="1" spans="1:16">
      <c r="A5739" s="30"/>
      <c r="B5739" s="96">
        <v>46217</v>
      </c>
      <c r="C5739" s="69" t="s">
        <v>18</v>
      </c>
      <c r="D5739" s="30" t="s">
        <v>33</v>
      </c>
      <c r="E5739" s="30" t="s">
        <v>1198</v>
      </c>
      <c r="F5739" s="56"/>
      <c r="G5739" s="56">
        <v>28651.6</v>
      </c>
      <c r="H5739" s="32">
        <v>252814.030000009</v>
      </c>
      <c r="I5739" s="30" t="s">
        <v>72</v>
      </c>
      <c r="J5739" s="30"/>
      <c r="K5739" s="30"/>
      <c r="L5739" s="30">
        <v>202607</v>
      </c>
      <c r="M5739" s="30"/>
      <c r="N5739" s="30">
        <v>202607</v>
      </c>
      <c r="O5739" s="30"/>
      <c r="P5739" s="30"/>
    </row>
    <row r="5740" s="35" customFormat="1" customHeight="1" spans="1:16">
      <c r="A5740" s="30"/>
      <c r="B5740" s="38">
        <v>46217</v>
      </c>
      <c r="C5740" s="69" t="s">
        <v>18</v>
      </c>
      <c r="D5740" s="30" t="s">
        <v>33</v>
      </c>
      <c r="E5740" s="30" t="s">
        <v>1116</v>
      </c>
      <c r="F5740" s="56"/>
      <c r="G5740" s="56">
        <v>1085</v>
      </c>
      <c r="H5740" s="32">
        <v>251729.030000009</v>
      </c>
      <c r="I5740" s="30" t="s">
        <v>72</v>
      </c>
      <c r="J5740" s="30"/>
      <c r="K5740" s="30"/>
      <c r="L5740" s="30">
        <v>202607</v>
      </c>
      <c r="M5740" s="30"/>
      <c r="N5740" s="30">
        <v>202607</v>
      </c>
      <c r="O5740" s="30"/>
      <c r="P5740" s="30"/>
    </row>
    <row r="5741" s="35" customFormat="1" customHeight="1" spans="1:16">
      <c r="A5741" s="30"/>
      <c r="B5741" s="38">
        <v>46217</v>
      </c>
      <c r="C5741" s="69" t="s">
        <v>18</v>
      </c>
      <c r="D5741" s="30" t="s">
        <v>33</v>
      </c>
      <c r="E5741" s="30" t="s">
        <v>1118</v>
      </c>
      <c r="F5741" s="56"/>
      <c r="G5741" s="56">
        <v>2733</v>
      </c>
      <c r="H5741" s="32">
        <v>248996.030000009</v>
      </c>
      <c r="I5741" s="30" t="s">
        <v>72</v>
      </c>
      <c r="J5741" s="30"/>
      <c r="K5741" s="30"/>
      <c r="L5741" s="30">
        <v>202607</v>
      </c>
      <c r="M5741" s="30"/>
      <c r="N5741" s="30">
        <v>202607</v>
      </c>
      <c r="O5741" s="30"/>
      <c r="P5741" s="30"/>
    </row>
    <row r="5742" s="35" customFormat="1" customHeight="1" spans="1:16">
      <c r="A5742" s="30"/>
      <c r="B5742" s="96">
        <v>46217</v>
      </c>
      <c r="C5742" s="69" t="s">
        <v>18</v>
      </c>
      <c r="D5742" s="30" t="s">
        <v>33</v>
      </c>
      <c r="E5742" s="30" t="s">
        <v>969</v>
      </c>
      <c r="F5742" s="56"/>
      <c r="G5742" s="56">
        <v>36614</v>
      </c>
      <c r="H5742" s="32">
        <v>212382.030000009</v>
      </c>
      <c r="I5742" s="30" t="s">
        <v>72</v>
      </c>
      <c r="J5742" s="30"/>
      <c r="K5742" s="30"/>
      <c r="L5742" s="30">
        <v>202607</v>
      </c>
      <c r="M5742" s="30"/>
      <c r="N5742" s="30">
        <v>202607</v>
      </c>
      <c r="O5742" s="30"/>
      <c r="P5742" s="30"/>
    </row>
    <row r="5743" s="35" customFormat="1" customHeight="1" spans="1:16">
      <c r="A5743" s="30"/>
      <c r="B5743" s="38">
        <v>46217</v>
      </c>
      <c r="C5743" s="69" t="s">
        <v>18</v>
      </c>
      <c r="D5743" s="30" t="s">
        <v>33</v>
      </c>
      <c r="E5743" s="30" t="s">
        <v>1156</v>
      </c>
      <c r="F5743" s="56"/>
      <c r="G5743" s="56">
        <v>1701</v>
      </c>
      <c r="H5743" s="32">
        <v>210681.030000009</v>
      </c>
      <c r="I5743" s="30" t="s">
        <v>72</v>
      </c>
      <c r="J5743" s="30"/>
      <c r="K5743" s="30"/>
      <c r="L5743" s="30">
        <v>202607</v>
      </c>
      <c r="M5743" s="30"/>
      <c r="N5743" s="30">
        <v>202607</v>
      </c>
      <c r="O5743" s="30"/>
      <c r="P5743" s="30"/>
    </row>
    <row r="5744" s="35" customFormat="1" customHeight="1" spans="1:16">
      <c r="A5744" s="30"/>
      <c r="B5744" s="38">
        <v>46217</v>
      </c>
      <c r="C5744" s="69" t="s">
        <v>18</v>
      </c>
      <c r="D5744" s="30" t="s">
        <v>33</v>
      </c>
      <c r="E5744" s="30" t="s">
        <v>1263</v>
      </c>
      <c r="F5744" s="56"/>
      <c r="G5744" s="56">
        <v>1187.5</v>
      </c>
      <c r="H5744" s="32">
        <v>209493.530000009</v>
      </c>
      <c r="I5744" s="30" t="s">
        <v>72</v>
      </c>
      <c r="J5744" s="30"/>
      <c r="K5744" s="30"/>
      <c r="L5744" s="30">
        <v>202607</v>
      </c>
      <c r="M5744" s="30"/>
      <c r="N5744" s="30">
        <v>202607</v>
      </c>
      <c r="O5744" s="30"/>
      <c r="P5744" s="30"/>
    </row>
    <row r="5745" s="35" customFormat="1" customHeight="1" spans="1:16">
      <c r="A5745" s="30"/>
      <c r="B5745" s="38">
        <v>46217</v>
      </c>
      <c r="C5745" s="69" t="s">
        <v>18</v>
      </c>
      <c r="D5745" s="30" t="s">
        <v>33</v>
      </c>
      <c r="E5745" s="30" t="s">
        <v>1121</v>
      </c>
      <c r="F5745" s="56"/>
      <c r="G5745" s="56">
        <v>11182.5</v>
      </c>
      <c r="H5745" s="32">
        <v>198311.030000009</v>
      </c>
      <c r="I5745" s="30" t="s">
        <v>72</v>
      </c>
      <c r="J5745" s="30"/>
      <c r="K5745" s="30"/>
      <c r="L5745" s="30">
        <v>202607</v>
      </c>
      <c r="M5745" s="30"/>
      <c r="N5745" s="30">
        <v>202607</v>
      </c>
      <c r="O5745" s="30"/>
      <c r="P5745" s="30"/>
    </row>
    <row r="5746" s="35" customFormat="1" customHeight="1" spans="1:16">
      <c r="A5746" s="30"/>
      <c r="B5746" s="38">
        <v>46217</v>
      </c>
      <c r="C5746" s="69" t="s">
        <v>18</v>
      </c>
      <c r="D5746" s="30" t="s">
        <v>33</v>
      </c>
      <c r="E5746" s="30" t="s">
        <v>1122</v>
      </c>
      <c r="F5746" s="56"/>
      <c r="G5746" s="56">
        <v>988</v>
      </c>
      <c r="H5746" s="32">
        <v>197323.030000009</v>
      </c>
      <c r="I5746" s="30" t="s">
        <v>72</v>
      </c>
      <c r="J5746" s="30"/>
      <c r="K5746" s="30"/>
      <c r="L5746" s="30">
        <v>202607</v>
      </c>
      <c r="M5746" s="30"/>
      <c r="N5746" s="30">
        <v>202607</v>
      </c>
      <c r="O5746" s="30"/>
      <c r="P5746" s="30"/>
    </row>
    <row r="5747" s="35" customFormat="1" customHeight="1" spans="1:16">
      <c r="A5747" s="30"/>
      <c r="B5747" s="38">
        <v>46217</v>
      </c>
      <c r="C5747" s="69" t="s">
        <v>18</v>
      </c>
      <c r="D5747" s="30" t="s">
        <v>33</v>
      </c>
      <c r="E5747" s="30" t="s">
        <v>1264</v>
      </c>
      <c r="F5747" s="56"/>
      <c r="G5747" s="56">
        <v>11304</v>
      </c>
      <c r="H5747" s="32">
        <v>186019.030000009</v>
      </c>
      <c r="I5747" s="30" t="s">
        <v>72</v>
      </c>
      <c r="J5747" s="30"/>
      <c r="K5747" s="30"/>
      <c r="L5747" s="30">
        <v>202607</v>
      </c>
      <c r="M5747" s="30"/>
      <c r="N5747" s="30">
        <v>202607</v>
      </c>
      <c r="O5747" s="30"/>
      <c r="P5747" s="30"/>
    </row>
    <row r="5748" s="35" customFormat="1" customHeight="1" spans="1:16">
      <c r="A5748" s="30"/>
      <c r="B5748" s="38">
        <v>46217</v>
      </c>
      <c r="C5748" s="69" t="s">
        <v>18</v>
      </c>
      <c r="D5748" s="30" t="s">
        <v>33</v>
      </c>
      <c r="E5748" s="30" t="s">
        <v>1123</v>
      </c>
      <c r="F5748" s="56"/>
      <c r="G5748" s="56">
        <v>1680</v>
      </c>
      <c r="H5748" s="32">
        <v>184339.030000009</v>
      </c>
      <c r="I5748" s="30" t="s">
        <v>72</v>
      </c>
      <c r="J5748" s="30"/>
      <c r="K5748" s="30"/>
      <c r="L5748" s="30">
        <v>202607</v>
      </c>
      <c r="M5748" s="30"/>
      <c r="N5748" s="30">
        <v>202607</v>
      </c>
      <c r="O5748" s="30"/>
      <c r="P5748" s="30"/>
    </row>
    <row r="5749" s="35" customFormat="1" customHeight="1" spans="1:16">
      <c r="A5749" s="30"/>
      <c r="B5749" s="38">
        <v>46217</v>
      </c>
      <c r="C5749" s="69" t="s">
        <v>18</v>
      </c>
      <c r="D5749" s="30" t="s">
        <v>33</v>
      </c>
      <c r="E5749" s="30" t="s">
        <v>1124</v>
      </c>
      <c r="F5749" s="56"/>
      <c r="G5749" s="56">
        <v>1648.56</v>
      </c>
      <c r="H5749" s="32">
        <v>182690.470000008</v>
      </c>
      <c r="I5749" s="30" t="s">
        <v>72</v>
      </c>
      <c r="J5749" s="30"/>
      <c r="K5749" s="30"/>
      <c r="L5749" s="30">
        <v>202607</v>
      </c>
      <c r="M5749" s="30"/>
      <c r="N5749" s="30">
        <v>202607</v>
      </c>
      <c r="O5749" s="30"/>
      <c r="P5749" s="30"/>
    </row>
    <row r="5750" s="35" customFormat="1" customHeight="1" spans="1:16">
      <c r="A5750" s="30"/>
      <c r="B5750" s="38">
        <v>46217</v>
      </c>
      <c r="C5750" s="69" t="s">
        <v>18</v>
      </c>
      <c r="D5750" s="30" t="s">
        <v>33</v>
      </c>
      <c r="E5750" s="30" t="s">
        <v>1264</v>
      </c>
      <c r="F5750" s="56">
        <v>11304</v>
      </c>
      <c r="G5750" s="56"/>
      <c r="H5750" s="32">
        <v>193994.470000008</v>
      </c>
      <c r="I5750" s="30" t="s">
        <v>72</v>
      </c>
      <c r="J5750" s="30"/>
      <c r="K5750" s="30"/>
      <c r="L5750" s="30">
        <v>202607</v>
      </c>
      <c r="M5750" s="30"/>
      <c r="N5750" s="30">
        <v>202607</v>
      </c>
      <c r="O5750" s="30"/>
      <c r="P5750" s="30"/>
    </row>
    <row r="5751" s="35" customFormat="1" customHeight="1" spans="1:16">
      <c r="A5751" s="30"/>
      <c r="B5751" s="38">
        <v>46218</v>
      </c>
      <c r="C5751" s="69" t="s">
        <v>18</v>
      </c>
      <c r="D5751" s="30" t="s">
        <v>33</v>
      </c>
      <c r="E5751" s="39" t="s">
        <v>978</v>
      </c>
      <c r="F5751" s="56">
        <v>200000</v>
      </c>
      <c r="G5751" s="56"/>
      <c r="H5751" s="32">
        <v>393994.470000008</v>
      </c>
      <c r="I5751" s="30"/>
      <c r="J5751" s="30"/>
      <c r="K5751" s="30"/>
      <c r="L5751" s="30"/>
      <c r="M5751" s="30"/>
      <c r="N5751" s="30">
        <v>202607</v>
      </c>
      <c r="O5751" s="30"/>
      <c r="P5751" s="30"/>
    </row>
    <row r="5752" s="35" customFormat="1" customHeight="1" spans="1:16">
      <c r="A5752" s="30"/>
      <c r="B5752" s="38">
        <v>46218</v>
      </c>
      <c r="C5752" s="69" t="s">
        <v>18</v>
      </c>
      <c r="D5752" s="30" t="s">
        <v>33</v>
      </c>
      <c r="E5752" s="30" t="s">
        <v>1264</v>
      </c>
      <c r="F5752" s="56"/>
      <c r="G5752" s="56">
        <v>11304</v>
      </c>
      <c r="H5752" s="32">
        <v>382690.470000008</v>
      </c>
      <c r="I5752" s="30" t="s">
        <v>72</v>
      </c>
      <c r="J5752" s="30"/>
      <c r="K5752" s="30"/>
      <c r="L5752" s="30">
        <v>202607</v>
      </c>
      <c r="M5752" s="30"/>
      <c r="N5752" s="30">
        <v>202607</v>
      </c>
      <c r="O5752" s="30"/>
      <c r="P5752" s="30"/>
    </row>
    <row r="5753" s="35" customFormat="1" customHeight="1" spans="1:16">
      <c r="A5753" s="30"/>
      <c r="B5753" s="38">
        <v>46218</v>
      </c>
      <c r="C5753" s="69" t="s">
        <v>18</v>
      </c>
      <c r="D5753" s="30" t="s">
        <v>33</v>
      </c>
      <c r="E5753" s="39" t="s">
        <v>1177</v>
      </c>
      <c r="F5753" s="56"/>
      <c r="G5753" s="56">
        <v>1200</v>
      </c>
      <c r="H5753" s="32">
        <v>381490.470000008</v>
      </c>
      <c r="I5753" s="30" t="s">
        <v>72</v>
      </c>
      <c r="J5753" s="30"/>
      <c r="K5753" s="30"/>
      <c r="L5753" s="30">
        <v>202607</v>
      </c>
      <c r="M5753" s="30"/>
      <c r="N5753" s="30">
        <v>202607</v>
      </c>
      <c r="O5753" s="30"/>
      <c r="P5753" s="30"/>
    </row>
    <row r="5754" s="35" customFormat="1" customHeight="1" spans="1:16">
      <c r="A5754" s="30"/>
      <c r="B5754" s="38">
        <v>46218</v>
      </c>
      <c r="C5754" s="69" t="s">
        <v>18</v>
      </c>
      <c r="D5754" s="30" t="s">
        <v>33</v>
      </c>
      <c r="E5754" s="39" t="s">
        <v>1102</v>
      </c>
      <c r="F5754" s="56"/>
      <c r="G5754" s="56">
        <v>1740</v>
      </c>
      <c r="H5754" s="32">
        <v>379750.470000008</v>
      </c>
      <c r="I5754" s="30" t="s">
        <v>72</v>
      </c>
      <c r="J5754" s="30"/>
      <c r="K5754" s="30"/>
      <c r="L5754" s="30">
        <v>202607</v>
      </c>
      <c r="M5754" s="30"/>
      <c r="N5754" s="30">
        <v>202607</v>
      </c>
      <c r="O5754" s="30"/>
      <c r="P5754" s="30"/>
    </row>
    <row r="5755" s="35" customFormat="1" customHeight="1" spans="1:16">
      <c r="A5755" s="30"/>
      <c r="B5755" s="38">
        <v>46218</v>
      </c>
      <c r="C5755" s="69" t="s">
        <v>18</v>
      </c>
      <c r="D5755" s="30" t="s">
        <v>33</v>
      </c>
      <c r="E5755" s="39" t="s">
        <v>1061</v>
      </c>
      <c r="F5755" s="56"/>
      <c r="G5755" s="98">
        <v>8452.74</v>
      </c>
      <c r="H5755" s="32">
        <v>371297.730000008</v>
      </c>
      <c r="I5755" s="30" t="s">
        <v>11</v>
      </c>
      <c r="J5755" s="30"/>
      <c r="K5755" s="30"/>
      <c r="L5755" s="30">
        <v>202607</v>
      </c>
      <c r="M5755" s="30"/>
      <c r="N5755" s="30">
        <v>202607</v>
      </c>
      <c r="O5755" s="30"/>
      <c r="P5755" s="30"/>
    </row>
    <row r="5756" s="35" customFormat="1" customHeight="1" spans="1:16">
      <c r="A5756" s="30"/>
      <c r="B5756" s="38">
        <v>46218</v>
      </c>
      <c r="C5756" s="69" t="s">
        <v>18</v>
      </c>
      <c r="D5756" s="30" t="s">
        <v>33</v>
      </c>
      <c r="E5756" s="39" t="s">
        <v>1062</v>
      </c>
      <c r="F5756" s="56"/>
      <c r="G5756" s="98">
        <v>8752.74</v>
      </c>
      <c r="H5756" s="32">
        <v>362544.990000008</v>
      </c>
      <c r="I5756" s="30" t="s">
        <v>11</v>
      </c>
      <c r="J5756" s="30"/>
      <c r="K5756" s="30"/>
      <c r="L5756" s="30">
        <v>202607</v>
      </c>
      <c r="M5756" s="30"/>
      <c r="N5756" s="30">
        <v>202607</v>
      </c>
      <c r="O5756" s="30"/>
      <c r="P5756" s="30"/>
    </row>
    <row r="5757" s="35" customFormat="1" customHeight="1" spans="1:16">
      <c r="A5757" s="30"/>
      <c r="B5757" s="38">
        <v>46218</v>
      </c>
      <c r="C5757" s="69" t="s">
        <v>18</v>
      </c>
      <c r="D5757" s="30" t="s">
        <v>33</v>
      </c>
      <c r="E5757" s="39" t="s">
        <v>1063</v>
      </c>
      <c r="F5757" s="56"/>
      <c r="G5757" s="98">
        <v>5052.74</v>
      </c>
      <c r="H5757" s="32">
        <v>357492.250000007</v>
      </c>
      <c r="I5757" s="30" t="s">
        <v>11</v>
      </c>
      <c r="J5757" s="30"/>
      <c r="K5757" s="30"/>
      <c r="L5757" s="30">
        <v>202607</v>
      </c>
      <c r="M5757" s="30"/>
      <c r="N5757" s="30">
        <v>202607</v>
      </c>
      <c r="O5757" s="30"/>
      <c r="P5757" s="30"/>
    </row>
    <row r="5758" s="35" customFormat="1" customHeight="1" spans="1:16">
      <c r="A5758" s="30"/>
      <c r="B5758" s="38">
        <v>46218</v>
      </c>
      <c r="C5758" s="69" t="s">
        <v>18</v>
      </c>
      <c r="D5758" s="30" t="s">
        <v>33</v>
      </c>
      <c r="E5758" s="39" t="s">
        <v>1064</v>
      </c>
      <c r="F5758" s="56"/>
      <c r="G5758" s="98">
        <v>6430.74</v>
      </c>
      <c r="H5758" s="32">
        <v>351061.510000007</v>
      </c>
      <c r="I5758" s="30" t="s">
        <v>11</v>
      </c>
      <c r="J5758" s="30"/>
      <c r="K5758" s="30"/>
      <c r="L5758" s="30">
        <v>202607</v>
      </c>
      <c r="M5758" s="30"/>
      <c r="N5758" s="30">
        <v>202607</v>
      </c>
      <c r="O5758" s="30"/>
      <c r="P5758" s="30"/>
    </row>
    <row r="5759" s="35" customFormat="1" customHeight="1" spans="1:16">
      <c r="A5759" s="30"/>
      <c r="B5759" s="38">
        <v>46218</v>
      </c>
      <c r="C5759" s="69" t="s">
        <v>18</v>
      </c>
      <c r="D5759" s="30" t="s">
        <v>33</v>
      </c>
      <c r="E5759" s="39" t="s">
        <v>1065</v>
      </c>
      <c r="F5759" s="56"/>
      <c r="G5759" s="98">
        <v>5218.74</v>
      </c>
      <c r="H5759" s="32">
        <v>345842.770000007</v>
      </c>
      <c r="I5759" s="30" t="s">
        <v>11</v>
      </c>
      <c r="J5759" s="30"/>
      <c r="K5759" s="30"/>
      <c r="L5759" s="30">
        <v>202607</v>
      </c>
      <c r="M5759" s="30"/>
      <c r="N5759" s="30">
        <v>202607</v>
      </c>
      <c r="O5759" s="30"/>
      <c r="P5759" s="30"/>
    </row>
    <row r="5760" s="35" customFormat="1" customHeight="1" spans="1:16">
      <c r="A5760" s="30"/>
      <c r="B5760" s="38">
        <v>46218</v>
      </c>
      <c r="C5760" s="69" t="s">
        <v>18</v>
      </c>
      <c r="D5760" s="30" t="s">
        <v>33</v>
      </c>
      <c r="E5760" s="39" t="s">
        <v>1066</v>
      </c>
      <c r="F5760" s="56"/>
      <c r="G5760" s="98">
        <v>4610.41</v>
      </c>
      <c r="H5760" s="32">
        <v>341232.360000007</v>
      </c>
      <c r="I5760" s="30" t="s">
        <v>11</v>
      </c>
      <c r="J5760" s="30"/>
      <c r="K5760" s="30"/>
      <c r="L5760" s="30">
        <v>202607</v>
      </c>
      <c r="M5760" s="30"/>
      <c r="N5760" s="30">
        <v>202607</v>
      </c>
      <c r="O5760" s="30"/>
      <c r="P5760" s="30"/>
    </row>
    <row r="5761" s="35" customFormat="1" customHeight="1" spans="1:16">
      <c r="A5761" s="30"/>
      <c r="B5761" s="38">
        <v>46218</v>
      </c>
      <c r="C5761" s="69" t="s">
        <v>18</v>
      </c>
      <c r="D5761" s="30" t="s">
        <v>33</v>
      </c>
      <c r="E5761" s="39" t="s">
        <v>124</v>
      </c>
      <c r="F5761" s="56"/>
      <c r="G5761" s="98">
        <v>3892.74</v>
      </c>
      <c r="H5761" s="32">
        <v>337339.620000007</v>
      </c>
      <c r="I5761" s="30" t="s">
        <v>11</v>
      </c>
      <c r="J5761" s="30"/>
      <c r="K5761" s="30"/>
      <c r="L5761" s="30">
        <v>202607</v>
      </c>
      <c r="M5761" s="30"/>
      <c r="N5761" s="30">
        <v>202607</v>
      </c>
      <c r="O5761" s="30"/>
      <c r="P5761" s="30"/>
    </row>
    <row r="5762" s="35" customFormat="1" customHeight="1" spans="1:16">
      <c r="A5762" s="30"/>
      <c r="B5762" s="38">
        <v>46218</v>
      </c>
      <c r="C5762" s="69" t="s">
        <v>18</v>
      </c>
      <c r="D5762" s="30" t="s">
        <v>33</v>
      </c>
      <c r="E5762" s="39" t="s">
        <v>1067</v>
      </c>
      <c r="F5762" s="56"/>
      <c r="G5762" s="98">
        <v>4076.49</v>
      </c>
      <c r="H5762" s="32">
        <v>333263.130000006</v>
      </c>
      <c r="I5762" s="30" t="s">
        <v>72</v>
      </c>
      <c r="J5762" s="30"/>
      <c r="K5762" s="30"/>
      <c r="L5762" s="30">
        <v>202607</v>
      </c>
      <c r="M5762" s="30"/>
      <c r="N5762" s="30">
        <v>202607</v>
      </c>
      <c r="O5762" s="30"/>
      <c r="P5762" s="30"/>
    </row>
    <row r="5763" s="35" customFormat="1" customHeight="1" spans="1:16">
      <c r="A5763" s="30"/>
      <c r="B5763" s="38">
        <v>46218</v>
      </c>
      <c r="C5763" s="69" t="s">
        <v>18</v>
      </c>
      <c r="D5763" s="30" t="s">
        <v>33</v>
      </c>
      <c r="E5763" s="39" t="s">
        <v>1068</v>
      </c>
      <c r="F5763" s="56"/>
      <c r="G5763" s="98">
        <v>2707.28</v>
      </c>
      <c r="H5763" s="32">
        <v>330555.850000007</v>
      </c>
      <c r="I5763" s="30" t="s">
        <v>72</v>
      </c>
      <c r="J5763" s="30"/>
      <c r="K5763" s="30"/>
      <c r="L5763" s="30">
        <v>202607</v>
      </c>
      <c r="M5763" s="30"/>
      <c r="N5763" s="30">
        <v>202607</v>
      </c>
      <c r="O5763" s="30"/>
      <c r="P5763" s="30"/>
    </row>
    <row r="5764" s="35" customFormat="1" customHeight="1" spans="1:16">
      <c r="A5764" s="30"/>
      <c r="B5764" s="38">
        <v>46218</v>
      </c>
      <c r="C5764" s="69" t="s">
        <v>18</v>
      </c>
      <c r="D5764" s="30" t="s">
        <v>33</v>
      </c>
      <c r="E5764" s="39" t="s">
        <v>1069</v>
      </c>
      <c r="F5764" s="56"/>
      <c r="G5764" s="98">
        <v>6179</v>
      </c>
      <c r="H5764" s="32">
        <v>324376.850000007</v>
      </c>
      <c r="I5764" s="30" t="s">
        <v>54</v>
      </c>
      <c r="J5764" s="30"/>
      <c r="K5764" s="30"/>
      <c r="L5764" s="30">
        <v>202607</v>
      </c>
      <c r="M5764" s="30"/>
      <c r="N5764" s="30">
        <v>202607</v>
      </c>
      <c r="O5764" s="30"/>
      <c r="P5764" s="30"/>
    </row>
    <row r="5765" s="35" customFormat="1" customHeight="1" spans="1:16">
      <c r="A5765" s="30"/>
      <c r="B5765" s="38">
        <v>46218</v>
      </c>
      <c r="C5765" s="69" t="s">
        <v>18</v>
      </c>
      <c r="D5765" s="30" t="s">
        <v>33</v>
      </c>
      <c r="E5765" s="39" t="s">
        <v>1070</v>
      </c>
      <c r="F5765" s="56"/>
      <c r="G5765" s="98">
        <v>5564.97</v>
      </c>
      <c r="H5765" s="32">
        <v>318811.880000006</v>
      </c>
      <c r="I5765" s="30" t="s">
        <v>66</v>
      </c>
      <c r="J5765" s="30"/>
      <c r="K5765" s="30"/>
      <c r="L5765" s="30">
        <v>202607</v>
      </c>
      <c r="M5765" s="30"/>
      <c r="N5765" s="30">
        <v>202607</v>
      </c>
      <c r="O5765" s="30"/>
      <c r="P5765" s="30"/>
    </row>
    <row r="5766" s="35" customFormat="1" customHeight="1" spans="1:16">
      <c r="A5766" s="30"/>
      <c r="B5766" s="38">
        <v>46218</v>
      </c>
      <c r="C5766" s="69" t="s">
        <v>18</v>
      </c>
      <c r="D5766" s="30" t="s">
        <v>33</v>
      </c>
      <c r="E5766" s="39" t="s">
        <v>1071</v>
      </c>
      <c r="F5766" s="56"/>
      <c r="G5766" s="98">
        <v>4132.89</v>
      </c>
      <c r="H5766" s="32">
        <v>314678.990000006</v>
      </c>
      <c r="I5766" s="30" t="s">
        <v>56</v>
      </c>
      <c r="J5766" s="30"/>
      <c r="K5766" s="30"/>
      <c r="L5766" s="30">
        <v>202607</v>
      </c>
      <c r="M5766" s="30"/>
      <c r="N5766" s="30">
        <v>202607</v>
      </c>
      <c r="O5766" s="30"/>
      <c r="P5766" s="30"/>
    </row>
    <row r="5767" s="35" customFormat="1" customHeight="1" spans="1:16">
      <c r="A5767" s="30"/>
      <c r="B5767" s="38">
        <v>46218</v>
      </c>
      <c r="C5767" s="69" t="s">
        <v>18</v>
      </c>
      <c r="D5767" s="30" t="s">
        <v>33</v>
      </c>
      <c r="E5767" s="39" t="s">
        <v>1072</v>
      </c>
      <c r="F5767" s="56"/>
      <c r="G5767" s="98">
        <v>3348.47</v>
      </c>
      <c r="H5767" s="32">
        <v>311330.520000005</v>
      </c>
      <c r="I5767" s="30" t="s">
        <v>56</v>
      </c>
      <c r="J5767" s="30"/>
      <c r="K5767" s="30"/>
      <c r="L5767" s="30">
        <v>202607</v>
      </c>
      <c r="M5767" s="30"/>
      <c r="N5767" s="30">
        <v>202607</v>
      </c>
      <c r="O5767" s="30"/>
      <c r="P5767" s="30"/>
    </row>
    <row r="5768" s="35" customFormat="1" customHeight="1" spans="1:16">
      <c r="A5768" s="30"/>
      <c r="B5768" s="38">
        <v>46218</v>
      </c>
      <c r="C5768" s="69" t="s">
        <v>18</v>
      </c>
      <c r="D5768" s="30" t="s">
        <v>33</v>
      </c>
      <c r="E5768" s="39" t="s">
        <v>1073</v>
      </c>
      <c r="F5768" s="56"/>
      <c r="G5768" s="98">
        <v>5294.62</v>
      </c>
      <c r="H5768" s="32">
        <v>306035.900000006</v>
      </c>
      <c r="I5768" s="30" t="s">
        <v>52</v>
      </c>
      <c r="J5768" s="30"/>
      <c r="K5768" s="30"/>
      <c r="L5768" s="30">
        <v>202607</v>
      </c>
      <c r="M5768" s="30"/>
      <c r="N5768" s="30">
        <v>202607</v>
      </c>
      <c r="O5768" s="30"/>
      <c r="P5768" s="30"/>
    </row>
    <row r="5769" s="35" customFormat="1" customHeight="1" spans="1:16">
      <c r="A5769" s="30"/>
      <c r="B5769" s="38">
        <v>46218</v>
      </c>
      <c r="C5769" s="69" t="s">
        <v>18</v>
      </c>
      <c r="D5769" s="30" t="s">
        <v>33</v>
      </c>
      <c r="E5769" s="30" t="s">
        <v>1074</v>
      </c>
      <c r="F5769" s="56"/>
      <c r="G5769" s="98">
        <v>3398.59</v>
      </c>
      <c r="H5769" s="32">
        <v>302637.310000006</v>
      </c>
      <c r="I5769" s="30" t="s">
        <v>99</v>
      </c>
      <c r="J5769" s="30"/>
      <c r="K5769" s="30"/>
      <c r="L5769" s="30">
        <v>202607</v>
      </c>
      <c r="M5769" s="30"/>
      <c r="N5769" s="30">
        <v>202607</v>
      </c>
      <c r="O5769" s="30"/>
      <c r="P5769" s="30"/>
    </row>
    <row r="5770" s="35" customFormat="1" customHeight="1" spans="1:16">
      <c r="A5770" s="30"/>
      <c r="B5770" s="38">
        <v>46218</v>
      </c>
      <c r="C5770" s="69" t="s">
        <v>18</v>
      </c>
      <c r="D5770" s="30" t="s">
        <v>33</v>
      </c>
      <c r="E5770" s="39" t="s">
        <v>1075</v>
      </c>
      <c r="F5770" s="56"/>
      <c r="G5770" s="98">
        <v>3088.27</v>
      </c>
      <c r="H5770" s="32">
        <v>299549.040000007</v>
      </c>
      <c r="I5770" s="30" t="s">
        <v>74</v>
      </c>
      <c r="J5770" s="30"/>
      <c r="K5770" s="30"/>
      <c r="L5770" s="30">
        <v>202607</v>
      </c>
      <c r="M5770" s="30"/>
      <c r="N5770" s="30">
        <v>202607</v>
      </c>
      <c r="O5770" s="30"/>
      <c r="P5770" s="30"/>
    </row>
    <row r="5771" s="35" customFormat="1" customHeight="1" spans="1:16">
      <c r="A5771" s="30"/>
      <c r="B5771" s="38">
        <v>46218</v>
      </c>
      <c r="C5771" s="69" t="s">
        <v>18</v>
      </c>
      <c r="D5771" s="30" t="s">
        <v>33</v>
      </c>
      <c r="E5771" s="39" t="s">
        <v>1076</v>
      </c>
      <c r="F5771" s="56"/>
      <c r="G5771" s="98">
        <v>4480.76</v>
      </c>
      <c r="H5771" s="32">
        <v>295068.280000007</v>
      </c>
      <c r="I5771" s="30" t="s">
        <v>74</v>
      </c>
      <c r="J5771" s="30"/>
      <c r="K5771" s="30"/>
      <c r="L5771" s="30">
        <v>202607</v>
      </c>
      <c r="M5771" s="30"/>
      <c r="N5771" s="30">
        <v>202607</v>
      </c>
      <c r="O5771" s="30"/>
      <c r="P5771" s="30"/>
    </row>
    <row r="5772" s="35" customFormat="1" customHeight="1" spans="1:16">
      <c r="A5772" s="30"/>
      <c r="B5772" s="38">
        <v>46218</v>
      </c>
      <c r="C5772" s="69" t="s">
        <v>18</v>
      </c>
      <c r="D5772" s="30" t="s">
        <v>33</v>
      </c>
      <c r="E5772" s="39" t="s">
        <v>1077</v>
      </c>
      <c r="F5772" s="56"/>
      <c r="G5772" s="98">
        <v>4944.76</v>
      </c>
      <c r="H5772" s="32">
        <v>290123.520000007</v>
      </c>
      <c r="I5772" s="30" t="s">
        <v>76</v>
      </c>
      <c r="J5772" s="30"/>
      <c r="K5772" s="30"/>
      <c r="L5772" s="30">
        <v>202607</v>
      </c>
      <c r="M5772" s="30"/>
      <c r="N5772" s="30">
        <v>202607</v>
      </c>
      <c r="O5772" s="30"/>
      <c r="P5772" s="30"/>
    </row>
    <row r="5773" s="35" customFormat="1" customHeight="1" spans="1:16">
      <c r="A5773" s="30"/>
      <c r="B5773" s="38">
        <v>46218</v>
      </c>
      <c r="C5773" s="69" t="s">
        <v>18</v>
      </c>
      <c r="D5773" s="30" t="s">
        <v>33</v>
      </c>
      <c r="E5773" s="39" t="s">
        <v>1078</v>
      </c>
      <c r="F5773" s="56"/>
      <c r="G5773" s="98">
        <v>3421.43</v>
      </c>
      <c r="H5773" s="32">
        <v>286702.090000007</v>
      </c>
      <c r="I5773" s="99" t="s">
        <v>678</v>
      </c>
      <c r="J5773" s="30"/>
      <c r="K5773" s="30"/>
      <c r="L5773" s="30">
        <v>202607</v>
      </c>
      <c r="M5773" s="30"/>
      <c r="N5773" s="30">
        <v>202607</v>
      </c>
      <c r="O5773" s="30"/>
      <c r="P5773" s="30"/>
    </row>
    <row r="5774" s="35" customFormat="1" customHeight="1" spans="1:16">
      <c r="A5774" s="30"/>
      <c r="B5774" s="38">
        <v>46218</v>
      </c>
      <c r="C5774" s="69" t="s">
        <v>18</v>
      </c>
      <c r="D5774" s="30" t="s">
        <v>33</v>
      </c>
      <c r="E5774" s="39" t="s">
        <v>1079</v>
      </c>
      <c r="F5774" s="56"/>
      <c r="G5774" s="98">
        <v>2399.71</v>
      </c>
      <c r="H5774" s="32">
        <v>284302.380000006</v>
      </c>
      <c r="I5774" s="30" t="s">
        <v>64</v>
      </c>
      <c r="J5774" s="30"/>
      <c r="K5774" s="30"/>
      <c r="L5774" s="30">
        <v>202607</v>
      </c>
      <c r="M5774" s="30"/>
      <c r="N5774" s="30">
        <v>202607</v>
      </c>
      <c r="O5774" s="30"/>
      <c r="P5774" s="30"/>
    </row>
    <row r="5775" s="35" customFormat="1" customHeight="1" spans="1:16">
      <c r="A5775" s="30"/>
      <c r="B5775" s="38">
        <v>46218</v>
      </c>
      <c r="C5775" s="69" t="s">
        <v>18</v>
      </c>
      <c r="D5775" s="30" t="s">
        <v>33</v>
      </c>
      <c r="E5775" s="39" t="s">
        <v>1080</v>
      </c>
      <c r="F5775" s="56"/>
      <c r="G5775" s="98">
        <v>7053.58</v>
      </c>
      <c r="H5775" s="32">
        <v>277248.800000006</v>
      </c>
      <c r="I5775" s="30" t="s">
        <v>43</v>
      </c>
      <c r="J5775" s="30"/>
      <c r="K5775" s="30"/>
      <c r="L5775" s="30">
        <v>202607</v>
      </c>
      <c r="M5775" s="30"/>
      <c r="N5775" s="30">
        <v>202607</v>
      </c>
      <c r="O5775" s="30"/>
      <c r="P5775" s="30"/>
    </row>
    <row r="5776" s="35" customFormat="1" customHeight="1" spans="1:16">
      <c r="A5776" s="30"/>
      <c r="B5776" s="38">
        <v>46218</v>
      </c>
      <c r="C5776" s="69" t="s">
        <v>18</v>
      </c>
      <c r="D5776" s="30" t="s">
        <v>33</v>
      </c>
      <c r="E5776" s="39" t="s">
        <v>1081</v>
      </c>
      <c r="F5776" s="56"/>
      <c r="G5776" s="98">
        <v>4496.6</v>
      </c>
      <c r="H5776" s="32">
        <v>272752.200000007</v>
      </c>
      <c r="I5776" s="30" t="s">
        <v>60</v>
      </c>
      <c r="J5776" s="30"/>
      <c r="K5776" s="30"/>
      <c r="L5776" s="30">
        <v>202607</v>
      </c>
      <c r="M5776" s="30"/>
      <c r="N5776" s="30">
        <v>202607</v>
      </c>
      <c r="O5776" s="30"/>
      <c r="P5776" s="30"/>
    </row>
    <row r="5777" s="35" customFormat="1" customHeight="1" spans="1:16">
      <c r="A5777" s="30"/>
      <c r="B5777" s="38">
        <v>46218</v>
      </c>
      <c r="C5777" s="69" t="s">
        <v>18</v>
      </c>
      <c r="D5777" s="30" t="s">
        <v>33</v>
      </c>
      <c r="E5777" s="39" t="s">
        <v>1082</v>
      </c>
      <c r="F5777" s="56"/>
      <c r="G5777" s="98">
        <v>4915</v>
      </c>
      <c r="H5777" s="32">
        <v>267837.200000007</v>
      </c>
      <c r="I5777" s="30" t="s">
        <v>107</v>
      </c>
      <c r="J5777" s="30"/>
      <c r="K5777" s="30"/>
      <c r="L5777" s="30">
        <v>202607</v>
      </c>
      <c r="M5777" s="30"/>
      <c r="N5777" s="30">
        <v>202607</v>
      </c>
      <c r="O5777" s="30"/>
      <c r="P5777" s="30"/>
    </row>
    <row r="5778" s="35" customFormat="1" customHeight="1" spans="1:16">
      <c r="A5778" s="30"/>
      <c r="B5778" s="38">
        <v>46219</v>
      </c>
      <c r="C5778" s="69" t="s">
        <v>18</v>
      </c>
      <c r="D5778" s="30" t="s">
        <v>33</v>
      </c>
      <c r="E5778" s="39" t="s">
        <v>1265</v>
      </c>
      <c r="F5778" s="56"/>
      <c r="G5778" s="56">
        <v>1900</v>
      </c>
      <c r="H5778" s="32">
        <v>265937.200000007</v>
      </c>
      <c r="I5778" s="30" t="s">
        <v>72</v>
      </c>
      <c r="J5778" s="30"/>
      <c r="K5778" s="30"/>
      <c r="L5778" s="30">
        <v>202607</v>
      </c>
      <c r="M5778" s="30"/>
      <c r="N5778" s="30">
        <v>202607</v>
      </c>
      <c r="O5778" s="30"/>
      <c r="P5778" s="30"/>
    </row>
    <row r="5779" s="35" customFormat="1" customHeight="1" spans="1:16">
      <c r="A5779" s="30"/>
      <c r="B5779" s="38">
        <v>46220</v>
      </c>
      <c r="C5779" s="69" t="s">
        <v>18</v>
      </c>
      <c r="D5779" s="30" t="s">
        <v>33</v>
      </c>
      <c r="E5779" s="39" t="s">
        <v>978</v>
      </c>
      <c r="F5779" s="56">
        <v>200000</v>
      </c>
      <c r="G5779" s="56"/>
      <c r="H5779" s="32">
        <v>465937.200000007</v>
      </c>
      <c r="I5779" s="30"/>
      <c r="J5779" s="30"/>
      <c r="K5779" s="30"/>
      <c r="L5779" s="30"/>
      <c r="M5779" s="30"/>
      <c r="N5779" s="30">
        <v>202607</v>
      </c>
      <c r="O5779" s="30"/>
      <c r="P5779" s="30"/>
    </row>
    <row r="5780" s="35" customFormat="1" customHeight="1" spans="1:16">
      <c r="A5780" s="30"/>
      <c r="B5780" s="38">
        <v>46220</v>
      </c>
      <c r="C5780" s="69" t="s">
        <v>18</v>
      </c>
      <c r="D5780" s="30" t="s">
        <v>33</v>
      </c>
      <c r="E5780" s="39" t="s">
        <v>1266</v>
      </c>
      <c r="F5780" s="56"/>
      <c r="G5780" s="56">
        <v>2000</v>
      </c>
      <c r="H5780" s="32">
        <v>463937.200000007</v>
      </c>
      <c r="I5780" s="30" t="s">
        <v>11</v>
      </c>
      <c r="J5780" s="30"/>
      <c r="K5780" s="30"/>
      <c r="L5780" s="30">
        <v>202607</v>
      </c>
      <c r="M5780" s="30"/>
      <c r="N5780" s="30">
        <v>202607</v>
      </c>
      <c r="O5780" s="30"/>
      <c r="P5780" s="30"/>
    </row>
    <row r="5781" s="35" customFormat="1" customHeight="1" spans="1:16">
      <c r="A5781" s="30"/>
      <c r="B5781" s="38">
        <v>46220</v>
      </c>
      <c r="C5781" s="69" t="s">
        <v>18</v>
      </c>
      <c r="D5781" s="30" t="s">
        <v>33</v>
      </c>
      <c r="E5781" s="39" t="s">
        <v>951</v>
      </c>
      <c r="F5781" s="56"/>
      <c r="G5781" s="56">
        <v>7951.71</v>
      </c>
      <c r="H5781" s="32">
        <v>455985.490000006</v>
      </c>
      <c r="I5781" s="30" t="s">
        <v>72</v>
      </c>
      <c r="J5781" s="30"/>
      <c r="K5781" s="30"/>
      <c r="L5781" s="30">
        <v>202607</v>
      </c>
      <c r="M5781" s="30"/>
      <c r="N5781" s="30">
        <v>202607</v>
      </c>
      <c r="O5781" s="30"/>
      <c r="P5781" s="30"/>
    </row>
    <row r="5782" s="35" customFormat="1" customHeight="1" spans="1:16">
      <c r="A5782" s="30"/>
      <c r="B5782" s="38">
        <v>46220</v>
      </c>
      <c r="C5782" s="69" t="s">
        <v>18</v>
      </c>
      <c r="D5782" s="30" t="s">
        <v>33</v>
      </c>
      <c r="E5782" s="39" t="s">
        <v>1133</v>
      </c>
      <c r="F5782" s="56"/>
      <c r="G5782" s="56">
        <v>722.4</v>
      </c>
      <c r="H5782" s="32">
        <v>455263.090000005</v>
      </c>
      <c r="I5782" s="30" t="s">
        <v>72</v>
      </c>
      <c r="J5782" s="30"/>
      <c r="K5782" s="30"/>
      <c r="L5782" s="30">
        <v>202607</v>
      </c>
      <c r="M5782" s="30"/>
      <c r="N5782" s="30">
        <v>202607</v>
      </c>
      <c r="O5782" s="30"/>
      <c r="P5782" s="30"/>
    </row>
    <row r="5783" s="35" customFormat="1" customHeight="1" spans="1:16">
      <c r="A5783" s="30"/>
      <c r="B5783" s="38">
        <v>46220</v>
      </c>
      <c r="C5783" s="69" t="s">
        <v>18</v>
      </c>
      <c r="D5783" s="30" t="s">
        <v>1125</v>
      </c>
      <c r="E5783" s="39" t="s">
        <v>1267</v>
      </c>
      <c r="F5783" s="56">
        <v>371441.28</v>
      </c>
      <c r="G5783" s="56"/>
      <c r="H5783" s="32">
        <v>826704.370000005</v>
      </c>
      <c r="I5783" s="30" t="s">
        <v>267</v>
      </c>
      <c r="J5783" s="30"/>
      <c r="K5783" s="30"/>
      <c r="L5783" s="30">
        <v>202606</v>
      </c>
      <c r="M5783" s="30"/>
      <c r="N5783" s="30">
        <v>202607</v>
      </c>
      <c r="O5783" s="30"/>
      <c r="P5783" s="30"/>
    </row>
    <row r="5784" s="35" customFormat="1" customHeight="1" spans="1:16">
      <c r="A5784" s="30"/>
      <c r="B5784" s="38">
        <v>46223</v>
      </c>
      <c r="C5784" s="69" t="s">
        <v>18</v>
      </c>
      <c r="D5784" s="30" t="s">
        <v>33</v>
      </c>
      <c r="E5784" s="39" t="s">
        <v>403</v>
      </c>
      <c r="F5784" s="56"/>
      <c r="G5784" s="98">
        <v>5850</v>
      </c>
      <c r="H5784" s="32">
        <v>820854.370000005</v>
      </c>
      <c r="I5784" s="30" t="s">
        <v>11</v>
      </c>
      <c r="J5784" s="30"/>
      <c r="K5784" s="30"/>
      <c r="L5784" s="30">
        <v>202607</v>
      </c>
      <c r="M5784" s="30"/>
      <c r="N5784" s="30">
        <v>202607</v>
      </c>
      <c r="O5784" s="30"/>
      <c r="P5784" s="30"/>
    </row>
    <row r="5785" s="35" customFormat="1" customHeight="1" spans="1:16">
      <c r="A5785" s="30"/>
      <c r="B5785" s="38">
        <v>46223</v>
      </c>
      <c r="C5785" s="69" t="s">
        <v>18</v>
      </c>
      <c r="D5785" s="30" t="s">
        <v>1125</v>
      </c>
      <c r="E5785" s="39" t="s">
        <v>1268</v>
      </c>
      <c r="F5785" s="56">
        <v>18.71</v>
      </c>
      <c r="G5785" s="56"/>
      <c r="H5785" s="32">
        <v>820873.080000006</v>
      </c>
      <c r="I5785" s="30"/>
      <c r="J5785" s="30"/>
      <c r="K5785" s="30"/>
      <c r="L5785" s="30">
        <v>202607</v>
      </c>
      <c r="M5785" s="30"/>
      <c r="N5785" s="30">
        <v>202607</v>
      </c>
      <c r="O5785" s="30"/>
      <c r="P5785" s="30"/>
    </row>
    <row r="5786" s="35" customFormat="1" customHeight="1" spans="1:16">
      <c r="A5786" s="30"/>
      <c r="B5786" s="38">
        <v>46223</v>
      </c>
      <c r="C5786" s="69" t="s">
        <v>18</v>
      </c>
      <c r="D5786" s="30" t="s">
        <v>1125</v>
      </c>
      <c r="E5786" s="39" t="s">
        <v>1269</v>
      </c>
      <c r="F5786" s="56">
        <v>4097.45</v>
      </c>
      <c r="G5786" s="56"/>
      <c r="H5786" s="32">
        <v>824970.530000005</v>
      </c>
      <c r="I5786" s="30" t="s">
        <v>43</v>
      </c>
      <c r="J5786" s="30"/>
      <c r="K5786" s="30"/>
      <c r="L5786" s="30">
        <v>202607</v>
      </c>
      <c r="M5786" s="30"/>
      <c r="N5786" s="30">
        <v>202607</v>
      </c>
      <c r="O5786" s="30"/>
      <c r="P5786" s="30"/>
    </row>
    <row r="5787" s="35" customFormat="1" customHeight="1" spans="1:16">
      <c r="A5787" s="30"/>
      <c r="B5787" s="38">
        <v>46223</v>
      </c>
      <c r="C5787" s="69" t="s">
        <v>18</v>
      </c>
      <c r="D5787" s="30" t="s">
        <v>1125</v>
      </c>
      <c r="E5787" s="39" t="s">
        <v>1270</v>
      </c>
      <c r="F5787" s="56">
        <v>36.84</v>
      </c>
      <c r="G5787" s="56"/>
      <c r="H5787" s="32">
        <v>825007.370000005</v>
      </c>
      <c r="I5787" s="30" t="s">
        <v>43</v>
      </c>
      <c r="J5787" s="30"/>
      <c r="K5787" s="30"/>
      <c r="L5787" s="30">
        <v>202607</v>
      </c>
      <c r="M5787" s="30"/>
      <c r="N5787" s="30">
        <v>202607</v>
      </c>
      <c r="O5787" s="30"/>
      <c r="P5787" s="30"/>
    </row>
    <row r="5788" s="35" customFormat="1" customHeight="1" spans="1:16">
      <c r="A5788" s="30"/>
      <c r="B5788" s="38">
        <v>46223</v>
      </c>
      <c r="C5788" s="69" t="s">
        <v>18</v>
      </c>
      <c r="D5788" s="30" t="s">
        <v>1125</v>
      </c>
      <c r="E5788" s="39" t="s">
        <v>1271</v>
      </c>
      <c r="F5788" s="56">
        <v>14.07</v>
      </c>
      <c r="G5788" s="56"/>
      <c r="H5788" s="32">
        <v>825021.440000005</v>
      </c>
      <c r="I5788" s="30"/>
      <c r="J5788" s="30"/>
      <c r="K5788" s="30"/>
      <c r="L5788" s="30">
        <v>202607</v>
      </c>
      <c r="M5788" s="30"/>
      <c r="N5788" s="30">
        <v>202607</v>
      </c>
      <c r="O5788" s="30"/>
      <c r="P5788" s="30"/>
    </row>
    <row r="5789" s="35" customFormat="1" customHeight="1" spans="1:16">
      <c r="A5789" s="30"/>
      <c r="B5789" s="38">
        <v>46223</v>
      </c>
      <c r="C5789" s="69" t="s">
        <v>18</v>
      </c>
      <c r="D5789" s="30" t="s">
        <v>1125</v>
      </c>
      <c r="E5789" s="39" t="s">
        <v>1272</v>
      </c>
      <c r="F5789" s="56">
        <v>22415.61</v>
      </c>
      <c r="G5789" s="56"/>
      <c r="H5789" s="32">
        <v>847437.050000004</v>
      </c>
      <c r="I5789" s="30" t="s">
        <v>43</v>
      </c>
      <c r="J5789" s="30"/>
      <c r="K5789" s="30"/>
      <c r="L5789" s="30">
        <v>202607</v>
      </c>
      <c r="M5789" s="30"/>
      <c r="N5789" s="30">
        <v>202607</v>
      </c>
      <c r="O5789" s="30"/>
      <c r="P5789" s="30"/>
    </row>
    <row r="5790" s="35" customFormat="1" customHeight="1" spans="1:16">
      <c r="A5790" s="30"/>
      <c r="B5790" s="38">
        <v>46223</v>
      </c>
      <c r="C5790" s="69" t="s">
        <v>18</v>
      </c>
      <c r="D5790" s="30" t="s">
        <v>1125</v>
      </c>
      <c r="E5790" s="39" t="s">
        <v>1273</v>
      </c>
      <c r="F5790" s="56">
        <v>14.9</v>
      </c>
      <c r="G5790" s="56"/>
      <c r="H5790" s="32">
        <v>847451.950000005</v>
      </c>
      <c r="I5790" s="30"/>
      <c r="J5790" s="30"/>
      <c r="K5790" s="30"/>
      <c r="L5790" s="30">
        <v>202607</v>
      </c>
      <c r="M5790" s="30"/>
      <c r="N5790" s="30">
        <v>202607</v>
      </c>
      <c r="O5790" s="30"/>
      <c r="P5790" s="30"/>
    </row>
    <row r="5791" s="35" customFormat="1" customHeight="1" spans="1:16">
      <c r="A5791" s="30"/>
      <c r="B5791" s="38">
        <v>46223</v>
      </c>
      <c r="C5791" s="69" t="s">
        <v>18</v>
      </c>
      <c r="D5791" s="30" t="s">
        <v>1125</v>
      </c>
      <c r="E5791" s="39" t="s">
        <v>1274</v>
      </c>
      <c r="F5791" s="56">
        <v>4561.24</v>
      </c>
      <c r="G5791" s="56"/>
      <c r="H5791" s="32">
        <v>852013.190000005</v>
      </c>
      <c r="I5791" s="30" t="s">
        <v>43</v>
      </c>
      <c r="J5791" s="30"/>
      <c r="K5791" s="30"/>
      <c r="L5791" s="30">
        <v>202607</v>
      </c>
      <c r="M5791" s="30"/>
      <c r="N5791" s="30">
        <v>202607</v>
      </c>
      <c r="O5791" s="30"/>
      <c r="P5791" s="30"/>
    </row>
    <row r="5792" s="35" customFormat="1" customHeight="1" spans="1:16">
      <c r="A5792" s="30"/>
      <c r="B5792" s="38">
        <v>46223</v>
      </c>
      <c r="C5792" s="69" t="s">
        <v>18</v>
      </c>
      <c r="D5792" s="30" t="s">
        <v>1125</v>
      </c>
      <c r="E5792" s="39" t="s">
        <v>1275</v>
      </c>
      <c r="F5792" s="56">
        <v>12.24</v>
      </c>
      <c r="G5792" s="56"/>
      <c r="H5792" s="32">
        <v>852025.430000005</v>
      </c>
      <c r="I5792" s="30"/>
      <c r="J5792" s="30"/>
      <c r="K5792" s="30"/>
      <c r="L5792" s="30">
        <v>202607</v>
      </c>
      <c r="M5792" s="30"/>
      <c r="N5792" s="30">
        <v>202607</v>
      </c>
      <c r="O5792" s="30"/>
      <c r="P5792" s="30"/>
    </row>
    <row r="5793" s="35" customFormat="1" customHeight="1" spans="1:16">
      <c r="A5793" s="30"/>
      <c r="B5793" s="38">
        <v>46223</v>
      </c>
      <c r="C5793" s="69" t="s">
        <v>18</v>
      </c>
      <c r="D5793" s="30" t="s">
        <v>33</v>
      </c>
      <c r="E5793" s="30" t="s">
        <v>1135</v>
      </c>
      <c r="F5793" s="56"/>
      <c r="G5793" s="56">
        <v>1242</v>
      </c>
      <c r="H5793" s="32">
        <v>850783.430000005</v>
      </c>
      <c r="I5793" s="30" t="s">
        <v>72</v>
      </c>
      <c r="J5793" s="30"/>
      <c r="K5793" s="30"/>
      <c r="L5793" s="30">
        <v>202607</v>
      </c>
      <c r="M5793" s="30"/>
      <c r="N5793" s="30">
        <v>202607</v>
      </c>
      <c r="O5793" s="30"/>
      <c r="P5793" s="30"/>
    </row>
    <row r="5794" s="35" customFormat="1" customHeight="1" spans="1:16">
      <c r="A5794" s="30"/>
      <c r="B5794" s="38">
        <v>46175</v>
      </c>
      <c r="C5794" s="69" t="s">
        <v>18</v>
      </c>
      <c r="D5794" s="30" t="s">
        <v>957</v>
      </c>
      <c r="E5794" s="39" t="s">
        <v>1230</v>
      </c>
      <c r="F5794" s="56"/>
      <c r="G5794" s="56">
        <v>40000</v>
      </c>
      <c r="H5794" s="32">
        <v>810783.430000005</v>
      </c>
      <c r="I5794" s="30" t="s">
        <v>11</v>
      </c>
      <c r="J5794" s="30"/>
      <c r="K5794" s="30"/>
      <c r="L5794" s="30">
        <v>202607</v>
      </c>
      <c r="M5794" s="30"/>
      <c r="N5794" s="30">
        <v>202606</v>
      </c>
      <c r="O5794" s="30"/>
      <c r="P5794" s="30"/>
    </row>
    <row r="5795" s="35" customFormat="1" customHeight="1" spans="1:16">
      <c r="A5795" s="30"/>
      <c r="B5795" s="96">
        <v>46224</v>
      </c>
      <c r="C5795" s="69" t="s">
        <v>18</v>
      </c>
      <c r="D5795" s="30" t="s">
        <v>1125</v>
      </c>
      <c r="E5795" s="100" t="s">
        <v>1276</v>
      </c>
      <c r="F5795" s="95">
        <v>972.06</v>
      </c>
      <c r="G5795" s="56"/>
      <c r="H5795" s="32">
        <v>811755.490000006</v>
      </c>
      <c r="I5795" s="30"/>
      <c r="J5795" s="30"/>
      <c r="K5795" s="30"/>
      <c r="L5795" s="30">
        <v>202607</v>
      </c>
      <c r="M5795" s="30"/>
      <c r="N5795" s="30">
        <v>202607</v>
      </c>
      <c r="O5795" s="30"/>
      <c r="P5795" s="30"/>
    </row>
    <row r="5796" s="35" customFormat="1" customHeight="1" spans="1:16">
      <c r="A5796" s="30"/>
      <c r="B5796" s="96">
        <v>46224</v>
      </c>
      <c r="C5796" s="69" t="s">
        <v>18</v>
      </c>
      <c r="D5796" s="30" t="s">
        <v>1125</v>
      </c>
      <c r="E5796" s="100" t="s">
        <v>1277</v>
      </c>
      <c r="F5796" s="95">
        <v>764.9</v>
      </c>
      <c r="G5796" s="56"/>
      <c r="H5796" s="32">
        <v>812520.390000006</v>
      </c>
      <c r="I5796" s="30"/>
      <c r="J5796" s="30"/>
      <c r="K5796" s="30"/>
      <c r="L5796" s="30">
        <v>202607</v>
      </c>
      <c r="M5796" s="30"/>
      <c r="N5796" s="30">
        <v>202607</v>
      </c>
      <c r="O5796" s="30"/>
      <c r="P5796" s="30"/>
    </row>
    <row r="5797" s="35" customFormat="1" customHeight="1" spans="1:16">
      <c r="A5797" s="30"/>
      <c r="B5797" s="96">
        <v>46224</v>
      </c>
      <c r="C5797" s="69" t="s">
        <v>18</v>
      </c>
      <c r="D5797" s="30" t="s">
        <v>1125</v>
      </c>
      <c r="E5797" s="100" t="s">
        <v>1278</v>
      </c>
      <c r="F5797" s="95">
        <v>99.9</v>
      </c>
      <c r="G5797" s="56"/>
      <c r="H5797" s="32">
        <v>812620.290000007</v>
      </c>
      <c r="I5797" s="30"/>
      <c r="J5797" s="30"/>
      <c r="K5797" s="30"/>
      <c r="L5797" s="30">
        <v>202607</v>
      </c>
      <c r="M5797" s="30"/>
      <c r="N5797" s="30">
        <v>202607</v>
      </c>
      <c r="O5797" s="30"/>
      <c r="P5797" s="30"/>
    </row>
    <row r="5798" s="35" customFormat="1" customHeight="1" spans="1:16">
      <c r="A5798" s="30"/>
      <c r="B5798" s="96">
        <v>46224</v>
      </c>
      <c r="C5798" s="69" t="s">
        <v>18</v>
      </c>
      <c r="D5798" s="30" t="s">
        <v>1125</v>
      </c>
      <c r="E5798" s="100" t="s">
        <v>1279</v>
      </c>
      <c r="F5798" s="98">
        <v>2442.25</v>
      </c>
      <c r="G5798" s="56"/>
      <c r="H5798" s="32">
        <v>815062.540000007</v>
      </c>
      <c r="I5798" s="30"/>
      <c r="J5798" s="30"/>
      <c r="K5798" s="30"/>
      <c r="L5798" s="30">
        <v>202607</v>
      </c>
      <c r="M5798" s="30"/>
      <c r="N5798" s="30">
        <v>202607</v>
      </c>
      <c r="O5798" s="30"/>
      <c r="P5798" s="30"/>
    </row>
    <row r="5799" s="35" customFormat="1" customHeight="1" spans="1:16">
      <c r="A5799" s="30"/>
      <c r="B5799" s="96">
        <v>46224</v>
      </c>
      <c r="C5799" s="69" t="s">
        <v>18</v>
      </c>
      <c r="D5799" s="30" t="s">
        <v>1125</v>
      </c>
      <c r="E5799" s="100" t="s">
        <v>1280</v>
      </c>
      <c r="F5799" s="95">
        <v>411.1</v>
      </c>
      <c r="G5799" s="56"/>
      <c r="H5799" s="32">
        <v>815473.640000006</v>
      </c>
      <c r="I5799" s="30"/>
      <c r="J5799" s="30"/>
      <c r="K5799" s="30"/>
      <c r="L5799" s="30">
        <v>202607</v>
      </c>
      <c r="M5799" s="30"/>
      <c r="N5799" s="30">
        <v>202607</v>
      </c>
      <c r="O5799" s="30"/>
      <c r="P5799" s="30"/>
    </row>
    <row r="5800" s="35" customFormat="1" customHeight="1" spans="1:16">
      <c r="A5800" s="30"/>
      <c r="B5800" s="96">
        <v>46224</v>
      </c>
      <c r="C5800" s="69" t="s">
        <v>18</v>
      </c>
      <c r="D5800" s="30" t="s">
        <v>1125</v>
      </c>
      <c r="E5800" s="100" t="s">
        <v>1281</v>
      </c>
      <c r="F5800" s="98">
        <v>7090.09</v>
      </c>
      <c r="G5800" s="56"/>
      <c r="H5800" s="32">
        <v>822563.730000006</v>
      </c>
      <c r="I5800" s="30"/>
      <c r="J5800" s="30"/>
      <c r="K5800" s="30"/>
      <c r="L5800" s="30">
        <v>202607</v>
      </c>
      <c r="M5800" s="30"/>
      <c r="N5800" s="30">
        <v>202607</v>
      </c>
      <c r="O5800" s="30"/>
      <c r="P5800" s="30"/>
    </row>
    <row r="5801" s="35" customFormat="1" customHeight="1" spans="1:16">
      <c r="A5801" s="30"/>
      <c r="B5801" s="96">
        <v>46224</v>
      </c>
      <c r="C5801" s="69" t="s">
        <v>18</v>
      </c>
      <c r="D5801" s="30" t="s">
        <v>1125</v>
      </c>
      <c r="E5801" s="100" t="s">
        <v>1282</v>
      </c>
      <c r="F5801" s="98">
        <v>1066.84</v>
      </c>
      <c r="G5801" s="56"/>
      <c r="H5801" s="32">
        <v>823630.570000006</v>
      </c>
      <c r="I5801" s="30"/>
      <c r="J5801" s="30"/>
      <c r="K5801" s="30"/>
      <c r="L5801" s="30">
        <v>202607</v>
      </c>
      <c r="M5801" s="30"/>
      <c r="N5801" s="30">
        <v>202607</v>
      </c>
      <c r="O5801" s="30"/>
      <c r="P5801" s="30"/>
    </row>
    <row r="5802" s="35" customFormat="1" customHeight="1" spans="1:16">
      <c r="A5802" s="30"/>
      <c r="B5802" s="96">
        <v>46224</v>
      </c>
      <c r="C5802" s="69" t="s">
        <v>18</v>
      </c>
      <c r="D5802" s="30" t="s">
        <v>1125</v>
      </c>
      <c r="E5802" s="100" t="s">
        <v>1283</v>
      </c>
      <c r="F5802" s="98">
        <v>1952.3</v>
      </c>
      <c r="G5802" s="56"/>
      <c r="H5802" s="32">
        <v>825582.870000007</v>
      </c>
      <c r="I5802" s="30"/>
      <c r="J5802" s="30"/>
      <c r="K5802" s="30"/>
      <c r="L5802" s="30">
        <v>202607</v>
      </c>
      <c r="M5802" s="30"/>
      <c r="N5802" s="30">
        <v>202607</v>
      </c>
      <c r="O5802" s="30"/>
      <c r="P5802" s="30"/>
    </row>
    <row r="5803" s="35" customFormat="1" customHeight="1" spans="1:16">
      <c r="A5803" s="30"/>
      <c r="B5803" s="96">
        <v>46224</v>
      </c>
      <c r="C5803" s="69" t="s">
        <v>18</v>
      </c>
      <c r="D5803" s="30" t="s">
        <v>1125</v>
      </c>
      <c r="E5803" s="100" t="s">
        <v>1284</v>
      </c>
      <c r="F5803" s="98">
        <v>3903.47</v>
      </c>
      <c r="G5803" s="56"/>
      <c r="H5803" s="32">
        <v>829486.340000007</v>
      </c>
      <c r="I5803" s="30"/>
      <c r="J5803" s="30"/>
      <c r="K5803" s="30"/>
      <c r="L5803" s="30">
        <v>202607</v>
      </c>
      <c r="M5803" s="30"/>
      <c r="N5803" s="30">
        <v>202607</v>
      </c>
      <c r="O5803" s="30"/>
      <c r="P5803" s="30"/>
    </row>
    <row r="5804" s="35" customFormat="1" customHeight="1" spans="1:16">
      <c r="A5804" s="30"/>
      <c r="B5804" s="96">
        <v>46224</v>
      </c>
      <c r="C5804" s="69" t="s">
        <v>18</v>
      </c>
      <c r="D5804" s="30" t="s">
        <v>1125</v>
      </c>
      <c r="E5804" s="100" t="s">
        <v>1285</v>
      </c>
      <c r="F5804" s="98">
        <v>2502.74</v>
      </c>
      <c r="G5804" s="56"/>
      <c r="H5804" s="32">
        <v>831989.080000008</v>
      </c>
      <c r="I5804" s="30"/>
      <c r="J5804" s="30"/>
      <c r="K5804" s="30"/>
      <c r="L5804" s="30">
        <v>202607</v>
      </c>
      <c r="M5804" s="30"/>
      <c r="N5804" s="30">
        <v>202607</v>
      </c>
      <c r="O5804" s="30"/>
      <c r="P5804" s="30"/>
    </row>
    <row r="5805" s="35" customFormat="1" customHeight="1" spans="1:16">
      <c r="A5805" s="30"/>
      <c r="B5805" s="96">
        <v>46224</v>
      </c>
      <c r="C5805" s="69" t="s">
        <v>18</v>
      </c>
      <c r="D5805" s="30" t="s">
        <v>1125</v>
      </c>
      <c r="E5805" s="100" t="s">
        <v>1286</v>
      </c>
      <c r="F5805" s="98">
        <v>1613.67</v>
      </c>
      <c r="G5805" s="56"/>
      <c r="H5805" s="32">
        <v>833602.750000007</v>
      </c>
      <c r="I5805" s="30"/>
      <c r="J5805" s="30"/>
      <c r="K5805" s="30"/>
      <c r="L5805" s="30">
        <v>202607</v>
      </c>
      <c r="M5805" s="30"/>
      <c r="N5805" s="30">
        <v>202607</v>
      </c>
      <c r="O5805" s="30"/>
      <c r="P5805" s="30"/>
    </row>
    <row r="5806" s="35" customFormat="1" customHeight="1" spans="1:16">
      <c r="A5806" s="30"/>
      <c r="B5806" s="96">
        <v>46224</v>
      </c>
      <c r="C5806" s="69" t="s">
        <v>18</v>
      </c>
      <c r="D5806" s="30" t="s">
        <v>1125</v>
      </c>
      <c r="E5806" s="100" t="s">
        <v>1287</v>
      </c>
      <c r="F5806" s="98">
        <v>1989.19</v>
      </c>
      <c r="G5806" s="56"/>
      <c r="H5806" s="32">
        <v>835591.940000007</v>
      </c>
      <c r="I5806" s="30"/>
      <c r="J5806" s="30"/>
      <c r="K5806" s="30"/>
      <c r="L5806" s="30">
        <v>202607</v>
      </c>
      <c r="M5806" s="30"/>
      <c r="N5806" s="30">
        <v>202607</v>
      </c>
      <c r="O5806" s="30"/>
      <c r="P5806" s="30"/>
    </row>
    <row r="5807" s="35" customFormat="1" customHeight="1" spans="1:16">
      <c r="A5807" s="30"/>
      <c r="B5807" s="96">
        <v>46224</v>
      </c>
      <c r="C5807" s="69" t="s">
        <v>18</v>
      </c>
      <c r="D5807" s="30" t="s">
        <v>1125</v>
      </c>
      <c r="E5807" s="100" t="s">
        <v>1288</v>
      </c>
      <c r="F5807" s="98">
        <v>1077.93</v>
      </c>
      <c r="G5807" s="56"/>
      <c r="H5807" s="32">
        <v>836669.870000007</v>
      </c>
      <c r="I5807" s="30"/>
      <c r="J5807" s="30"/>
      <c r="K5807" s="30"/>
      <c r="L5807" s="30">
        <v>202607</v>
      </c>
      <c r="M5807" s="30"/>
      <c r="N5807" s="30">
        <v>202607</v>
      </c>
      <c r="O5807" s="30"/>
      <c r="P5807" s="30"/>
    </row>
    <row r="5808" s="35" customFormat="1" customHeight="1" spans="1:16">
      <c r="A5808" s="30"/>
      <c r="B5808" s="96">
        <v>46224</v>
      </c>
      <c r="C5808" s="69" t="s">
        <v>18</v>
      </c>
      <c r="D5808" s="30" t="s">
        <v>1125</v>
      </c>
      <c r="E5808" s="100" t="s">
        <v>1289</v>
      </c>
      <c r="F5808" s="95">
        <v>932.23</v>
      </c>
      <c r="G5808" s="56"/>
      <c r="H5808" s="32">
        <v>837602.100000007</v>
      </c>
      <c r="I5808" s="30"/>
      <c r="J5808" s="30"/>
      <c r="K5808" s="30"/>
      <c r="L5808" s="30">
        <v>202607</v>
      </c>
      <c r="M5808" s="30"/>
      <c r="N5808" s="30">
        <v>202607</v>
      </c>
      <c r="O5808" s="30"/>
      <c r="P5808" s="30"/>
    </row>
    <row r="5809" s="35" customFormat="1" customHeight="1" spans="1:16">
      <c r="A5809" s="30"/>
      <c r="B5809" s="96">
        <v>46224</v>
      </c>
      <c r="C5809" s="69" t="s">
        <v>18</v>
      </c>
      <c r="D5809" s="30" t="s">
        <v>1125</v>
      </c>
      <c r="E5809" s="100" t="s">
        <v>1290</v>
      </c>
      <c r="F5809" s="98">
        <v>1556.02</v>
      </c>
      <c r="G5809" s="56"/>
      <c r="H5809" s="32">
        <v>839158.120000007</v>
      </c>
      <c r="I5809" s="30"/>
      <c r="J5809" s="30"/>
      <c r="K5809" s="30"/>
      <c r="L5809" s="30">
        <v>202607</v>
      </c>
      <c r="M5809" s="30"/>
      <c r="N5809" s="30">
        <v>202607</v>
      </c>
      <c r="O5809" s="30"/>
      <c r="P5809" s="30"/>
    </row>
    <row r="5810" s="35" customFormat="1" customHeight="1" spans="1:16">
      <c r="A5810" s="30"/>
      <c r="B5810" s="96">
        <v>46224</v>
      </c>
      <c r="C5810" s="69" t="s">
        <v>18</v>
      </c>
      <c r="D5810" s="30" t="s">
        <v>1125</v>
      </c>
      <c r="E5810" s="100" t="s">
        <v>1291</v>
      </c>
      <c r="F5810" s="95">
        <v>460.3</v>
      </c>
      <c r="G5810" s="56"/>
      <c r="H5810" s="32">
        <v>839618.420000007</v>
      </c>
      <c r="I5810" s="30"/>
      <c r="J5810" s="30"/>
      <c r="K5810" s="30"/>
      <c r="L5810" s="30">
        <v>202607</v>
      </c>
      <c r="M5810" s="30"/>
      <c r="N5810" s="30">
        <v>202607</v>
      </c>
      <c r="O5810" s="30"/>
      <c r="P5810" s="30"/>
    </row>
    <row r="5811" s="35" customFormat="1" customHeight="1" spans="1:16">
      <c r="A5811" s="30"/>
      <c r="B5811" s="96">
        <v>46224</v>
      </c>
      <c r="C5811" s="69" t="s">
        <v>18</v>
      </c>
      <c r="D5811" s="30" t="s">
        <v>1125</v>
      </c>
      <c r="E5811" s="100" t="s">
        <v>1292</v>
      </c>
      <c r="F5811" s="95">
        <v>501.4</v>
      </c>
      <c r="G5811" s="56"/>
      <c r="H5811" s="32">
        <v>840119.820000008</v>
      </c>
      <c r="I5811" s="30"/>
      <c r="J5811" s="30"/>
      <c r="K5811" s="30"/>
      <c r="L5811" s="30">
        <v>202607</v>
      </c>
      <c r="M5811" s="30"/>
      <c r="N5811" s="30">
        <v>202607</v>
      </c>
      <c r="O5811" s="30"/>
      <c r="P5811" s="30"/>
    </row>
    <row r="5812" s="35" customFormat="1" customHeight="1" spans="1:16">
      <c r="A5812" s="30"/>
      <c r="B5812" s="96">
        <v>46224</v>
      </c>
      <c r="C5812" s="69" t="s">
        <v>18</v>
      </c>
      <c r="D5812" s="30" t="s">
        <v>1125</v>
      </c>
      <c r="E5812" s="100" t="s">
        <v>1293</v>
      </c>
      <c r="F5812" s="98">
        <v>1305.46</v>
      </c>
      <c r="G5812" s="56"/>
      <c r="H5812" s="32">
        <v>841425.280000009</v>
      </c>
      <c r="I5812" s="30"/>
      <c r="J5812" s="30"/>
      <c r="K5812" s="30"/>
      <c r="L5812" s="30">
        <v>202607</v>
      </c>
      <c r="M5812" s="30"/>
      <c r="N5812" s="30">
        <v>202607</v>
      </c>
      <c r="O5812" s="30"/>
      <c r="P5812" s="30"/>
    </row>
    <row r="5813" s="35" customFormat="1" customHeight="1" spans="1:16">
      <c r="A5813" s="30"/>
      <c r="B5813" s="96">
        <v>46224</v>
      </c>
      <c r="C5813" s="69" t="s">
        <v>18</v>
      </c>
      <c r="D5813" s="30" t="s">
        <v>1125</v>
      </c>
      <c r="E5813" s="100" t="s">
        <v>1294</v>
      </c>
      <c r="F5813" s="95">
        <v>190.7</v>
      </c>
      <c r="G5813" s="56"/>
      <c r="H5813" s="32">
        <v>841615.980000008</v>
      </c>
      <c r="I5813" s="30"/>
      <c r="J5813" s="30"/>
      <c r="K5813" s="30"/>
      <c r="L5813" s="30">
        <v>202607</v>
      </c>
      <c r="M5813" s="30"/>
      <c r="N5813" s="30">
        <v>202607</v>
      </c>
      <c r="O5813" s="30"/>
      <c r="P5813" s="30"/>
    </row>
    <row r="5814" s="35" customFormat="1" customHeight="1" spans="1:16">
      <c r="A5814" s="30"/>
      <c r="B5814" s="96">
        <v>46224</v>
      </c>
      <c r="C5814" s="69" t="s">
        <v>18</v>
      </c>
      <c r="D5814" s="30" t="s">
        <v>1125</v>
      </c>
      <c r="E5814" s="100" t="s">
        <v>1295</v>
      </c>
      <c r="F5814" s="98">
        <v>1739.64</v>
      </c>
      <c r="G5814" s="56"/>
      <c r="H5814" s="32">
        <v>843355.620000008</v>
      </c>
      <c r="I5814" s="30"/>
      <c r="J5814" s="30"/>
      <c r="K5814" s="30"/>
      <c r="L5814" s="30">
        <v>202607</v>
      </c>
      <c r="M5814" s="30"/>
      <c r="N5814" s="30">
        <v>202607</v>
      </c>
      <c r="O5814" s="30"/>
      <c r="P5814" s="30"/>
    </row>
    <row r="5815" s="35" customFormat="1" customHeight="1" spans="1:16">
      <c r="A5815" s="30"/>
      <c r="B5815" s="96">
        <v>46224</v>
      </c>
      <c r="C5815" s="69" t="s">
        <v>18</v>
      </c>
      <c r="D5815" s="30" t="s">
        <v>1125</v>
      </c>
      <c r="E5815" s="100" t="s">
        <v>1296</v>
      </c>
      <c r="F5815" s="98">
        <v>1397.5</v>
      </c>
      <c r="G5815" s="56"/>
      <c r="H5815" s="32">
        <v>844753.120000008</v>
      </c>
      <c r="I5815" s="30"/>
      <c r="J5815" s="30"/>
      <c r="K5815" s="30"/>
      <c r="L5815" s="30">
        <v>202607</v>
      </c>
      <c r="M5815" s="30"/>
      <c r="N5815" s="30">
        <v>202607</v>
      </c>
      <c r="O5815" s="30"/>
      <c r="P5815" s="30"/>
    </row>
    <row r="5816" s="35" customFormat="1" customHeight="1" spans="1:16">
      <c r="A5816" s="30"/>
      <c r="B5816" s="96">
        <v>46224</v>
      </c>
      <c r="C5816" s="69" t="s">
        <v>18</v>
      </c>
      <c r="D5816" s="30" t="s">
        <v>1125</v>
      </c>
      <c r="E5816" s="100" t="s">
        <v>1297</v>
      </c>
      <c r="F5816" s="95">
        <v>550.16</v>
      </c>
      <c r="G5816" s="56"/>
      <c r="H5816" s="32">
        <v>845303.280000009</v>
      </c>
      <c r="I5816" s="30"/>
      <c r="J5816" s="30"/>
      <c r="K5816" s="30"/>
      <c r="L5816" s="30">
        <v>202607</v>
      </c>
      <c r="M5816" s="30"/>
      <c r="N5816" s="30">
        <v>202607</v>
      </c>
      <c r="O5816" s="30"/>
      <c r="P5816" s="30"/>
    </row>
    <row r="5817" s="35" customFormat="1" customHeight="1" spans="1:16">
      <c r="A5817" s="30"/>
      <c r="B5817" s="96">
        <v>46224</v>
      </c>
      <c r="C5817" s="69" t="s">
        <v>18</v>
      </c>
      <c r="D5817" s="30" t="s">
        <v>1125</v>
      </c>
      <c r="E5817" s="100" t="s">
        <v>1298</v>
      </c>
      <c r="F5817" s="95">
        <v>876.75</v>
      </c>
      <c r="G5817" s="56"/>
      <c r="H5817" s="32">
        <v>846180.030000009</v>
      </c>
      <c r="I5817" s="30"/>
      <c r="J5817" s="30"/>
      <c r="K5817" s="30"/>
      <c r="L5817" s="30">
        <v>202607</v>
      </c>
      <c r="M5817" s="30"/>
      <c r="N5817" s="30">
        <v>202607</v>
      </c>
      <c r="O5817" s="30"/>
      <c r="P5817" s="30"/>
    </row>
    <row r="5818" s="35" customFormat="1" customHeight="1" spans="1:16">
      <c r="A5818" s="30"/>
      <c r="B5818" s="96">
        <v>46224</v>
      </c>
      <c r="C5818" s="69" t="s">
        <v>18</v>
      </c>
      <c r="D5818" s="30" t="s">
        <v>1125</v>
      </c>
      <c r="E5818" s="100" t="s">
        <v>1299</v>
      </c>
      <c r="F5818" s="95">
        <v>589.6</v>
      </c>
      <c r="G5818" s="56"/>
      <c r="H5818" s="32">
        <v>846769.630000008</v>
      </c>
      <c r="I5818" s="30"/>
      <c r="J5818" s="30"/>
      <c r="K5818" s="30"/>
      <c r="L5818" s="30">
        <v>202607</v>
      </c>
      <c r="M5818" s="30"/>
      <c r="N5818" s="30">
        <v>202607</v>
      </c>
      <c r="O5818" s="30"/>
      <c r="P5818" s="30"/>
    </row>
    <row r="5819" s="35" customFormat="1" customHeight="1" spans="1:16">
      <c r="A5819" s="30"/>
      <c r="B5819" s="96">
        <v>46224</v>
      </c>
      <c r="C5819" s="69" t="s">
        <v>18</v>
      </c>
      <c r="D5819" s="30" t="s">
        <v>1125</v>
      </c>
      <c r="E5819" s="100" t="s">
        <v>1300</v>
      </c>
      <c r="F5819" s="95">
        <v>246</v>
      </c>
      <c r="G5819" s="56"/>
      <c r="H5819" s="32">
        <v>847015.630000008</v>
      </c>
      <c r="I5819" s="30"/>
      <c r="J5819" s="30"/>
      <c r="K5819" s="30"/>
      <c r="L5819" s="30">
        <v>202607</v>
      </c>
      <c r="M5819" s="30"/>
      <c r="N5819" s="30">
        <v>202607</v>
      </c>
      <c r="O5819" s="30"/>
      <c r="P5819" s="30"/>
    </row>
    <row r="5820" s="35" customFormat="1" customHeight="1" spans="1:16">
      <c r="A5820" s="30"/>
      <c r="B5820" s="96">
        <v>46224</v>
      </c>
      <c r="C5820" s="69" t="s">
        <v>18</v>
      </c>
      <c r="D5820" s="30" t="s">
        <v>1125</v>
      </c>
      <c r="E5820" s="100" t="s">
        <v>1301</v>
      </c>
      <c r="F5820" s="95">
        <v>642.9</v>
      </c>
      <c r="G5820" s="56"/>
      <c r="H5820" s="32">
        <v>847658.530000009</v>
      </c>
      <c r="I5820" s="30"/>
      <c r="J5820" s="30"/>
      <c r="K5820" s="30"/>
      <c r="L5820" s="30">
        <v>202607</v>
      </c>
      <c r="M5820" s="30"/>
      <c r="N5820" s="30">
        <v>202607</v>
      </c>
      <c r="O5820" s="30"/>
      <c r="P5820" s="30"/>
    </row>
    <row r="5821" s="35" customFormat="1" customHeight="1" spans="1:16">
      <c r="A5821" s="30"/>
      <c r="B5821" s="96">
        <v>46224</v>
      </c>
      <c r="C5821" s="69" t="s">
        <v>18</v>
      </c>
      <c r="D5821" s="30" t="s">
        <v>1125</v>
      </c>
      <c r="E5821" s="100" t="s">
        <v>1302</v>
      </c>
      <c r="F5821" s="98">
        <v>1985.84</v>
      </c>
      <c r="G5821" s="56"/>
      <c r="H5821" s="32">
        <v>849644.370000008</v>
      </c>
      <c r="I5821" s="30"/>
      <c r="J5821" s="30"/>
      <c r="K5821" s="30"/>
      <c r="L5821" s="30">
        <v>202607</v>
      </c>
      <c r="M5821" s="30"/>
      <c r="N5821" s="30">
        <v>202607</v>
      </c>
      <c r="O5821" s="30"/>
      <c r="P5821" s="30"/>
    </row>
    <row r="5822" s="35" customFormat="1" customHeight="1" spans="1:16">
      <c r="A5822" s="30"/>
      <c r="B5822" s="96">
        <v>46224</v>
      </c>
      <c r="C5822" s="69" t="s">
        <v>18</v>
      </c>
      <c r="D5822" s="30" t="s">
        <v>1125</v>
      </c>
      <c r="E5822" s="100" t="s">
        <v>1303</v>
      </c>
      <c r="F5822" s="95">
        <v>946.49</v>
      </c>
      <c r="G5822" s="56"/>
      <c r="H5822" s="32">
        <v>850590.860000009</v>
      </c>
      <c r="I5822" s="30"/>
      <c r="J5822" s="30"/>
      <c r="K5822" s="30"/>
      <c r="L5822" s="30">
        <v>202607</v>
      </c>
      <c r="M5822" s="30"/>
      <c r="N5822" s="30">
        <v>202607</v>
      </c>
      <c r="O5822" s="30"/>
      <c r="P5822" s="30"/>
    </row>
    <row r="5823" s="35" customFormat="1" customHeight="1" spans="1:16">
      <c r="A5823" s="30"/>
      <c r="B5823" s="96">
        <v>46224</v>
      </c>
      <c r="C5823" s="69" t="s">
        <v>18</v>
      </c>
      <c r="D5823" s="30" t="s">
        <v>1125</v>
      </c>
      <c r="E5823" s="100" t="s">
        <v>1304</v>
      </c>
      <c r="F5823" s="95">
        <v>946.4</v>
      </c>
      <c r="G5823" s="56"/>
      <c r="H5823" s="32">
        <v>851537.260000009</v>
      </c>
      <c r="I5823" s="30"/>
      <c r="J5823" s="30"/>
      <c r="K5823" s="30"/>
      <c r="L5823" s="30">
        <v>202607</v>
      </c>
      <c r="M5823" s="30"/>
      <c r="N5823" s="30">
        <v>202607</v>
      </c>
      <c r="O5823" s="30"/>
      <c r="P5823" s="30"/>
    </row>
    <row r="5824" s="35" customFormat="1" customHeight="1" spans="1:16">
      <c r="A5824" s="30"/>
      <c r="B5824" s="96">
        <v>46224</v>
      </c>
      <c r="C5824" s="69" t="s">
        <v>18</v>
      </c>
      <c r="D5824" s="30" t="s">
        <v>1125</v>
      </c>
      <c r="E5824" s="100" t="s">
        <v>1305</v>
      </c>
      <c r="F5824" s="95">
        <v>430.21</v>
      </c>
      <c r="G5824" s="56"/>
      <c r="H5824" s="32">
        <v>851967.47000001</v>
      </c>
      <c r="I5824" s="30" t="s">
        <v>80</v>
      </c>
      <c r="J5824" s="30"/>
      <c r="K5824" s="30"/>
      <c r="L5824" s="30">
        <v>202607</v>
      </c>
      <c r="M5824" s="30"/>
      <c r="N5824" s="30">
        <v>202607</v>
      </c>
      <c r="O5824" s="30"/>
      <c r="P5824" s="30"/>
    </row>
    <row r="5825" s="35" customFormat="1" customHeight="1" spans="1:16">
      <c r="A5825" s="30"/>
      <c r="B5825" s="96">
        <v>46224</v>
      </c>
      <c r="C5825" s="69" t="s">
        <v>18</v>
      </c>
      <c r="D5825" s="30" t="s">
        <v>1125</v>
      </c>
      <c r="E5825" s="100" t="s">
        <v>1306</v>
      </c>
      <c r="F5825" s="95">
        <v>267</v>
      </c>
      <c r="G5825" s="56"/>
      <c r="H5825" s="32">
        <v>852234.47000001</v>
      </c>
      <c r="I5825" s="30"/>
      <c r="J5825" s="30"/>
      <c r="K5825" s="30"/>
      <c r="L5825" s="30">
        <v>202607</v>
      </c>
      <c r="M5825" s="30"/>
      <c r="N5825" s="30">
        <v>202607</v>
      </c>
      <c r="O5825" s="30"/>
      <c r="P5825" s="30"/>
    </row>
    <row r="5826" s="35" customFormat="1" customHeight="1" spans="1:16">
      <c r="A5826" s="30"/>
      <c r="B5826" s="96">
        <v>46224</v>
      </c>
      <c r="C5826" s="69" t="s">
        <v>18</v>
      </c>
      <c r="D5826" s="30" t="s">
        <v>1125</v>
      </c>
      <c r="E5826" s="100" t="s">
        <v>1307</v>
      </c>
      <c r="F5826" s="98">
        <v>1480.74</v>
      </c>
      <c r="G5826" s="56"/>
      <c r="H5826" s="32">
        <v>853715.21000001</v>
      </c>
      <c r="I5826" s="30"/>
      <c r="J5826" s="30"/>
      <c r="K5826" s="30"/>
      <c r="L5826" s="30">
        <v>202607</v>
      </c>
      <c r="M5826" s="30"/>
      <c r="N5826" s="30">
        <v>202607</v>
      </c>
      <c r="O5826" s="30"/>
      <c r="P5826" s="30"/>
    </row>
    <row r="5827" s="35" customFormat="1" customHeight="1" spans="1:16">
      <c r="A5827" s="30"/>
      <c r="B5827" s="96">
        <v>46224</v>
      </c>
      <c r="C5827" s="69" t="s">
        <v>18</v>
      </c>
      <c r="D5827" s="30" t="s">
        <v>1125</v>
      </c>
      <c r="E5827" s="100" t="s">
        <v>1308</v>
      </c>
      <c r="F5827" s="95">
        <v>727.3</v>
      </c>
      <c r="G5827" s="56"/>
      <c r="H5827" s="32">
        <v>854442.510000011</v>
      </c>
      <c r="I5827" s="30"/>
      <c r="J5827" s="30"/>
      <c r="K5827" s="30"/>
      <c r="L5827" s="30">
        <v>202607</v>
      </c>
      <c r="M5827" s="30"/>
      <c r="N5827" s="30">
        <v>202607</v>
      </c>
      <c r="O5827" s="30"/>
      <c r="P5827" s="30"/>
    </row>
    <row r="5828" s="35" customFormat="1" customHeight="1" spans="1:16">
      <c r="A5828" s="30"/>
      <c r="B5828" s="96">
        <v>46224</v>
      </c>
      <c r="C5828" s="69" t="s">
        <v>18</v>
      </c>
      <c r="D5828" s="30" t="s">
        <v>1125</v>
      </c>
      <c r="E5828" s="100" t="s">
        <v>1309</v>
      </c>
      <c r="F5828" s="98">
        <v>1101.23</v>
      </c>
      <c r="G5828" s="56"/>
      <c r="H5828" s="32">
        <v>855543.740000011</v>
      </c>
      <c r="I5828" s="30"/>
      <c r="J5828" s="30"/>
      <c r="K5828" s="30"/>
      <c r="L5828" s="30">
        <v>202607</v>
      </c>
      <c r="M5828" s="30"/>
      <c r="N5828" s="30">
        <v>202607</v>
      </c>
      <c r="O5828" s="30"/>
      <c r="P5828" s="30"/>
    </row>
    <row r="5829" s="35" customFormat="1" customHeight="1" spans="1:16">
      <c r="A5829" s="30"/>
      <c r="B5829" s="96">
        <v>46224</v>
      </c>
      <c r="C5829" s="69" t="s">
        <v>18</v>
      </c>
      <c r="D5829" s="30" t="s">
        <v>1125</v>
      </c>
      <c r="E5829" s="100" t="s">
        <v>1310</v>
      </c>
      <c r="F5829" s="95">
        <v>870.29</v>
      </c>
      <c r="G5829" s="56"/>
      <c r="H5829" s="32">
        <v>856414.030000011</v>
      </c>
      <c r="I5829" s="30"/>
      <c r="J5829" s="30"/>
      <c r="K5829" s="30"/>
      <c r="L5829" s="30">
        <v>202607</v>
      </c>
      <c r="M5829" s="30"/>
      <c r="N5829" s="30">
        <v>202607</v>
      </c>
      <c r="O5829" s="30"/>
      <c r="P5829" s="30"/>
    </row>
    <row r="5830" s="35" customFormat="1" customHeight="1" spans="1:16">
      <c r="A5830" s="30"/>
      <c r="B5830" s="96">
        <v>46224</v>
      </c>
      <c r="C5830" s="69" t="s">
        <v>18</v>
      </c>
      <c r="D5830" s="30" t="s">
        <v>1125</v>
      </c>
      <c r="E5830" s="100" t="s">
        <v>1311</v>
      </c>
      <c r="F5830" s="95">
        <v>141</v>
      </c>
      <c r="G5830" s="56"/>
      <c r="H5830" s="32">
        <v>856555.030000011</v>
      </c>
      <c r="I5830" s="30"/>
      <c r="J5830" s="30"/>
      <c r="K5830" s="30"/>
      <c r="L5830" s="30">
        <v>202607</v>
      </c>
      <c r="M5830" s="30"/>
      <c r="N5830" s="30">
        <v>202607</v>
      </c>
      <c r="O5830" s="30"/>
      <c r="P5830" s="30"/>
    </row>
    <row r="5831" s="35" customFormat="1" customHeight="1" spans="1:16">
      <c r="A5831" s="30"/>
      <c r="B5831" s="96">
        <v>46224</v>
      </c>
      <c r="C5831" s="69" t="s">
        <v>18</v>
      </c>
      <c r="D5831" s="30" t="s">
        <v>1125</v>
      </c>
      <c r="E5831" s="100" t="s">
        <v>1312</v>
      </c>
      <c r="F5831" s="95">
        <v>294</v>
      </c>
      <c r="G5831" s="56"/>
      <c r="H5831" s="32">
        <v>856849.030000011</v>
      </c>
      <c r="I5831" s="30"/>
      <c r="J5831" s="30"/>
      <c r="K5831" s="30"/>
      <c r="L5831" s="30">
        <v>202607</v>
      </c>
      <c r="M5831" s="30"/>
      <c r="N5831" s="30">
        <v>202607</v>
      </c>
      <c r="O5831" s="30"/>
      <c r="P5831" s="30"/>
    </row>
    <row r="5832" s="35" customFormat="1" customHeight="1" spans="1:16">
      <c r="A5832" s="30"/>
      <c r="B5832" s="96">
        <v>46224</v>
      </c>
      <c r="C5832" s="69" t="s">
        <v>18</v>
      </c>
      <c r="D5832" s="30" t="s">
        <v>1125</v>
      </c>
      <c r="E5832" s="100" t="s">
        <v>1313</v>
      </c>
      <c r="F5832" s="98">
        <v>2283.11</v>
      </c>
      <c r="G5832" s="56"/>
      <c r="H5832" s="32">
        <v>859132.14000001</v>
      </c>
      <c r="I5832" s="30"/>
      <c r="J5832" s="30"/>
      <c r="K5832" s="30"/>
      <c r="L5832" s="30">
        <v>202607</v>
      </c>
      <c r="M5832" s="30"/>
      <c r="N5832" s="30">
        <v>202607</v>
      </c>
      <c r="O5832" s="30"/>
      <c r="P5832" s="30"/>
    </row>
    <row r="5833" s="35" customFormat="1" customHeight="1" spans="1:16">
      <c r="A5833" s="30"/>
      <c r="B5833" s="96">
        <v>46224</v>
      </c>
      <c r="C5833" s="69" t="s">
        <v>18</v>
      </c>
      <c r="D5833" s="30" t="s">
        <v>1125</v>
      </c>
      <c r="E5833" s="100" t="s">
        <v>1314</v>
      </c>
      <c r="F5833" s="98">
        <v>1521.7</v>
      </c>
      <c r="G5833" s="56"/>
      <c r="H5833" s="32">
        <v>860653.840000009</v>
      </c>
      <c r="I5833" s="30"/>
      <c r="J5833" s="30"/>
      <c r="K5833" s="30"/>
      <c r="L5833" s="30">
        <v>202607</v>
      </c>
      <c r="M5833" s="30"/>
      <c r="N5833" s="30">
        <v>202607</v>
      </c>
      <c r="O5833" s="30"/>
      <c r="P5833" s="30"/>
    </row>
    <row r="5834" s="35" customFormat="1" customHeight="1" spans="1:16">
      <c r="A5834" s="30"/>
      <c r="B5834" s="96">
        <v>46224</v>
      </c>
      <c r="C5834" s="69" t="s">
        <v>18</v>
      </c>
      <c r="D5834" s="30" t="s">
        <v>1125</v>
      </c>
      <c r="E5834" s="100" t="s">
        <v>1315</v>
      </c>
      <c r="F5834" s="98">
        <v>1616.08</v>
      </c>
      <c r="G5834" s="56"/>
      <c r="H5834" s="32">
        <v>862269.920000009</v>
      </c>
      <c r="I5834" s="30"/>
      <c r="J5834" s="30"/>
      <c r="K5834" s="30"/>
      <c r="L5834" s="30">
        <v>202607</v>
      </c>
      <c r="M5834" s="30"/>
      <c r="N5834" s="30">
        <v>202607</v>
      </c>
      <c r="O5834" s="30"/>
      <c r="P5834" s="30"/>
    </row>
    <row r="5835" s="35" customFormat="1" customHeight="1" spans="1:16">
      <c r="A5835" s="30"/>
      <c r="B5835" s="96">
        <v>46224</v>
      </c>
      <c r="C5835" s="69" t="s">
        <v>18</v>
      </c>
      <c r="D5835" s="30" t="s">
        <v>1125</v>
      </c>
      <c r="E5835" s="100" t="s">
        <v>1316</v>
      </c>
      <c r="F5835" s="95">
        <v>999.04</v>
      </c>
      <c r="G5835" s="56"/>
      <c r="H5835" s="32">
        <v>863268.960000008</v>
      </c>
      <c r="I5835" s="30"/>
      <c r="J5835" s="30"/>
      <c r="K5835" s="30"/>
      <c r="L5835" s="30">
        <v>202607</v>
      </c>
      <c r="M5835" s="30"/>
      <c r="N5835" s="30">
        <v>202607</v>
      </c>
      <c r="O5835" s="30"/>
      <c r="P5835" s="30"/>
    </row>
    <row r="5836" s="35" customFormat="1" customHeight="1" spans="1:16">
      <c r="A5836" s="30"/>
      <c r="B5836" s="96">
        <v>46224</v>
      </c>
      <c r="C5836" s="69" t="s">
        <v>18</v>
      </c>
      <c r="D5836" s="30" t="s">
        <v>1125</v>
      </c>
      <c r="E5836" s="100" t="s">
        <v>1317</v>
      </c>
      <c r="F5836" s="98">
        <v>2083.72</v>
      </c>
      <c r="G5836" s="56"/>
      <c r="H5836" s="32">
        <v>865352.680000009</v>
      </c>
      <c r="I5836" s="30"/>
      <c r="J5836" s="30"/>
      <c r="K5836" s="30"/>
      <c r="L5836" s="30">
        <v>202607</v>
      </c>
      <c r="M5836" s="30"/>
      <c r="N5836" s="30">
        <v>202607</v>
      </c>
      <c r="O5836" s="30"/>
      <c r="P5836" s="30"/>
    </row>
    <row r="5837" s="35" customFormat="1" customHeight="1" spans="1:16">
      <c r="A5837" s="30"/>
      <c r="B5837" s="96">
        <v>46224</v>
      </c>
      <c r="C5837" s="69" t="s">
        <v>18</v>
      </c>
      <c r="D5837" s="30" t="s">
        <v>1125</v>
      </c>
      <c r="E5837" s="100" t="s">
        <v>1318</v>
      </c>
      <c r="F5837" s="98">
        <v>8828.81</v>
      </c>
      <c r="G5837" s="56"/>
      <c r="H5837" s="32">
        <v>874181.49000001</v>
      </c>
      <c r="I5837" s="30"/>
      <c r="J5837" s="30"/>
      <c r="K5837" s="30"/>
      <c r="L5837" s="30">
        <v>202607</v>
      </c>
      <c r="M5837" s="30"/>
      <c r="N5837" s="30">
        <v>202607</v>
      </c>
      <c r="O5837" s="30"/>
      <c r="P5837" s="30"/>
    </row>
    <row r="5838" s="35" customFormat="1" customHeight="1" spans="1:16">
      <c r="A5838" s="30"/>
      <c r="B5838" s="96">
        <v>46224</v>
      </c>
      <c r="C5838" s="69" t="s">
        <v>18</v>
      </c>
      <c r="D5838" s="30" t="s">
        <v>1125</v>
      </c>
      <c r="E5838" s="100" t="s">
        <v>1319</v>
      </c>
      <c r="F5838" s="95">
        <v>943.88</v>
      </c>
      <c r="G5838" s="56"/>
      <c r="H5838" s="32">
        <v>875125.37000001</v>
      </c>
      <c r="I5838" s="30"/>
      <c r="J5838" s="30"/>
      <c r="K5838" s="30"/>
      <c r="L5838" s="30">
        <v>202607</v>
      </c>
      <c r="M5838" s="30"/>
      <c r="N5838" s="30">
        <v>202607</v>
      </c>
      <c r="O5838" s="30"/>
      <c r="P5838" s="30"/>
    </row>
    <row r="5839" s="35" customFormat="1" customHeight="1" spans="1:16">
      <c r="A5839" s="30"/>
      <c r="B5839" s="96">
        <v>46224</v>
      </c>
      <c r="C5839" s="69" t="s">
        <v>18</v>
      </c>
      <c r="D5839" s="30" t="s">
        <v>1125</v>
      </c>
      <c r="E5839" s="100" t="s">
        <v>1320</v>
      </c>
      <c r="F5839" s="98">
        <v>4331.65</v>
      </c>
      <c r="G5839" s="56"/>
      <c r="H5839" s="32">
        <v>879457.020000011</v>
      </c>
      <c r="I5839" s="30" t="s">
        <v>43</v>
      </c>
      <c r="J5839" s="30"/>
      <c r="K5839" s="30"/>
      <c r="L5839" s="30">
        <v>202607</v>
      </c>
      <c r="M5839" s="30"/>
      <c r="N5839" s="30">
        <v>202607</v>
      </c>
      <c r="O5839" s="30"/>
      <c r="P5839" s="30"/>
    </row>
    <row r="5840" s="35" customFormat="1" customHeight="1" spans="1:16">
      <c r="A5840" s="30"/>
      <c r="B5840" s="96">
        <v>46224</v>
      </c>
      <c r="C5840" s="69" t="s">
        <v>18</v>
      </c>
      <c r="D5840" s="30" t="s">
        <v>1125</v>
      </c>
      <c r="E5840" s="100" t="s">
        <v>1321</v>
      </c>
      <c r="F5840" s="95">
        <v>88.5</v>
      </c>
      <c r="G5840" s="56"/>
      <c r="H5840" s="32">
        <v>879545.520000011</v>
      </c>
      <c r="I5840" s="30"/>
      <c r="J5840" s="30"/>
      <c r="K5840" s="30"/>
      <c r="L5840" s="30">
        <v>202607</v>
      </c>
      <c r="M5840" s="30"/>
      <c r="N5840" s="30">
        <v>202607</v>
      </c>
      <c r="O5840" s="30"/>
      <c r="P5840" s="30"/>
    </row>
    <row r="5841" s="35" customFormat="1" customHeight="1" spans="1:16">
      <c r="A5841" s="30"/>
      <c r="B5841" s="96">
        <v>46224</v>
      </c>
      <c r="C5841" s="69" t="s">
        <v>18</v>
      </c>
      <c r="D5841" s="30" t="s">
        <v>1125</v>
      </c>
      <c r="E5841" s="100" t="s">
        <v>1322</v>
      </c>
      <c r="F5841" s="95">
        <v>798.2</v>
      </c>
      <c r="G5841" s="56"/>
      <c r="H5841" s="32">
        <v>880343.72000001</v>
      </c>
      <c r="I5841" s="30"/>
      <c r="J5841" s="30"/>
      <c r="K5841" s="30"/>
      <c r="L5841" s="30">
        <v>202607</v>
      </c>
      <c r="M5841" s="30"/>
      <c r="N5841" s="30">
        <v>202607</v>
      </c>
      <c r="O5841" s="30"/>
      <c r="P5841" s="30"/>
    </row>
    <row r="5842" s="35" customFormat="1" customHeight="1" spans="1:16">
      <c r="A5842" s="30"/>
      <c r="B5842" s="96">
        <v>46224</v>
      </c>
      <c r="C5842" s="69" t="s">
        <v>18</v>
      </c>
      <c r="D5842" s="30" t="s">
        <v>1125</v>
      </c>
      <c r="E5842" s="100" t="s">
        <v>1323</v>
      </c>
      <c r="F5842" s="98">
        <v>4304.64</v>
      </c>
      <c r="G5842" s="56"/>
      <c r="H5842" s="32">
        <v>884648.360000011</v>
      </c>
      <c r="I5842" s="30"/>
      <c r="J5842" s="30"/>
      <c r="K5842" s="30"/>
      <c r="L5842" s="30">
        <v>202607</v>
      </c>
      <c r="M5842" s="30"/>
      <c r="N5842" s="30">
        <v>202607</v>
      </c>
      <c r="O5842" s="30"/>
      <c r="P5842" s="30"/>
    </row>
    <row r="5843" s="35" customFormat="1" customHeight="1" spans="1:16">
      <c r="A5843" s="30"/>
      <c r="B5843" s="96">
        <v>46224</v>
      </c>
      <c r="C5843" s="69" t="s">
        <v>18</v>
      </c>
      <c r="D5843" s="30" t="s">
        <v>1125</v>
      </c>
      <c r="E5843" s="100" t="s">
        <v>1324</v>
      </c>
      <c r="F5843" s="98">
        <v>7424.81</v>
      </c>
      <c r="G5843" s="56"/>
      <c r="H5843" s="32">
        <v>892073.170000011</v>
      </c>
      <c r="I5843" s="30"/>
      <c r="J5843" s="30"/>
      <c r="K5843" s="30"/>
      <c r="L5843" s="30">
        <v>202607</v>
      </c>
      <c r="M5843" s="30"/>
      <c r="N5843" s="30">
        <v>202607</v>
      </c>
      <c r="O5843" s="30"/>
      <c r="P5843" s="30"/>
    </row>
    <row r="5844" s="35" customFormat="1" customHeight="1" spans="1:16">
      <c r="A5844" s="30"/>
      <c r="B5844" s="96">
        <v>46224</v>
      </c>
      <c r="C5844" s="69" t="s">
        <v>18</v>
      </c>
      <c r="D5844" s="30" t="s">
        <v>1125</v>
      </c>
      <c r="E5844" s="100" t="s">
        <v>1325</v>
      </c>
      <c r="F5844" s="95">
        <v>516.5</v>
      </c>
      <c r="G5844" s="56"/>
      <c r="H5844" s="32">
        <v>892589.670000011</v>
      </c>
      <c r="I5844" s="30" t="s">
        <v>80</v>
      </c>
      <c r="J5844" s="30"/>
      <c r="K5844" s="30"/>
      <c r="L5844" s="30">
        <v>202607</v>
      </c>
      <c r="M5844" s="30"/>
      <c r="N5844" s="30">
        <v>202607</v>
      </c>
      <c r="O5844" s="30"/>
      <c r="P5844" s="30"/>
    </row>
    <row r="5845" s="35" customFormat="1" customHeight="1" spans="1:16">
      <c r="A5845" s="30"/>
      <c r="B5845" s="96">
        <v>46224</v>
      </c>
      <c r="C5845" s="69" t="s">
        <v>18</v>
      </c>
      <c r="D5845" s="30" t="s">
        <v>1125</v>
      </c>
      <c r="E5845" s="100" t="s">
        <v>1326</v>
      </c>
      <c r="F5845" s="98">
        <v>1909.27</v>
      </c>
      <c r="G5845" s="56"/>
      <c r="H5845" s="32">
        <v>894498.940000011</v>
      </c>
      <c r="I5845" s="30" t="s">
        <v>80</v>
      </c>
      <c r="J5845" s="30"/>
      <c r="K5845" s="30"/>
      <c r="L5845" s="30">
        <v>202607</v>
      </c>
      <c r="M5845" s="30"/>
      <c r="N5845" s="30">
        <v>202607</v>
      </c>
      <c r="O5845" s="30"/>
      <c r="P5845" s="30"/>
    </row>
    <row r="5846" s="35" customFormat="1" customHeight="1" spans="1:16">
      <c r="A5846" s="30"/>
      <c r="B5846" s="96">
        <v>46224</v>
      </c>
      <c r="C5846" s="69" t="s">
        <v>18</v>
      </c>
      <c r="D5846" s="30" t="s">
        <v>1125</v>
      </c>
      <c r="E5846" s="100" t="s">
        <v>1327</v>
      </c>
      <c r="F5846" s="98">
        <v>8112.12</v>
      </c>
      <c r="G5846" s="56"/>
      <c r="H5846" s="32">
        <v>902611.06000001</v>
      </c>
      <c r="I5846" s="30"/>
      <c r="J5846" s="30"/>
      <c r="K5846" s="30"/>
      <c r="L5846" s="30">
        <v>202607</v>
      </c>
      <c r="M5846" s="30"/>
      <c r="N5846" s="30">
        <v>202607</v>
      </c>
      <c r="O5846" s="30"/>
      <c r="P5846" s="30"/>
    </row>
    <row r="5847" s="35" customFormat="1" customHeight="1" spans="1:16">
      <c r="A5847" s="30"/>
      <c r="B5847" s="96">
        <v>46224</v>
      </c>
      <c r="C5847" s="69" t="s">
        <v>18</v>
      </c>
      <c r="D5847" s="30" t="s">
        <v>1125</v>
      </c>
      <c r="E5847" s="100" t="s">
        <v>1328</v>
      </c>
      <c r="F5847" s="95">
        <v>23.68</v>
      </c>
      <c r="G5847" s="56"/>
      <c r="H5847" s="32">
        <v>902634.74000001</v>
      </c>
      <c r="I5847" s="30"/>
      <c r="J5847" s="30"/>
      <c r="K5847" s="30"/>
      <c r="L5847" s="30">
        <v>202607</v>
      </c>
      <c r="M5847" s="30"/>
      <c r="N5847" s="30">
        <v>202607</v>
      </c>
      <c r="O5847" s="30"/>
      <c r="P5847" s="30"/>
    </row>
    <row r="5848" s="35" customFormat="1" customHeight="1" spans="1:16">
      <c r="A5848" s="30"/>
      <c r="B5848" s="96">
        <v>46224</v>
      </c>
      <c r="C5848" s="69" t="s">
        <v>18</v>
      </c>
      <c r="D5848" s="30" t="s">
        <v>1125</v>
      </c>
      <c r="E5848" s="100" t="s">
        <v>1329</v>
      </c>
      <c r="F5848" s="98">
        <v>1471.1</v>
      </c>
      <c r="G5848" s="56"/>
      <c r="H5848" s="32">
        <v>904105.840000009</v>
      </c>
      <c r="I5848" s="30"/>
      <c r="J5848" s="30"/>
      <c r="K5848" s="30"/>
      <c r="L5848" s="30">
        <v>202607</v>
      </c>
      <c r="M5848" s="30"/>
      <c r="N5848" s="30">
        <v>202607</v>
      </c>
      <c r="O5848" s="30"/>
      <c r="P5848" s="30"/>
    </row>
    <row r="5849" s="35" customFormat="1" customHeight="1" spans="1:16">
      <c r="A5849" s="30"/>
      <c r="B5849" s="96">
        <v>46224</v>
      </c>
      <c r="C5849" s="69" t="s">
        <v>18</v>
      </c>
      <c r="D5849" s="30" t="s">
        <v>1125</v>
      </c>
      <c r="E5849" s="100" t="s">
        <v>1330</v>
      </c>
      <c r="F5849" s="95">
        <v>768.6</v>
      </c>
      <c r="G5849" s="56"/>
      <c r="H5849" s="32">
        <v>904874.440000009</v>
      </c>
      <c r="I5849" s="30"/>
      <c r="J5849" s="30"/>
      <c r="K5849" s="30"/>
      <c r="L5849" s="30">
        <v>202607</v>
      </c>
      <c r="M5849" s="30"/>
      <c r="N5849" s="30">
        <v>202607</v>
      </c>
      <c r="O5849" s="30"/>
      <c r="P5849" s="30"/>
    </row>
    <row r="5850" s="35" customFormat="1" customHeight="1" spans="1:16">
      <c r="A5850" s="30"/>
      <c r="B5850" s="96">
        <v>46224</v>
      </c>
      <c r="C5850" s="69" t="s">
        <v>18</v>
      </c>
      <c r="D5850" s="30" t="s">
        <v>1125</v>
      </c>
      <c r="E5850" s="100" t="s">
        <v>1331</v>
      </c>
      <c r="F5850" s="98">
        <v>2062.33</v>
      </c>
      <c r="G5850" s="56"/>
      <c r="H5850" s="32">
        <v>906936.770000009</v>
      </c>
      <c r="I5850" s="30"/>
      <c r="J5850" s="30"/>
      <c r="K5850" s="30"/>
      <c r="L5850" s="30">
        <v>202607</v>
      </c>
      <c r="M5850" s="30"/>
      <c r="N5850" s="30">
        <v>202607</v>
      </c>
      <c r="O5850" s="30"/>
      <c r="P5850" s="30"/>
    </row>
    <row r="5851" s="35" customFormat="1" customHeight="1" spans="1:16">
      <c r="A5851" s="30"/>
      <c r="B5851" s="96">
        <v>46224</v>
      </c>
      <c r="C5851" s="69" t="s">
        <v>18</v>
      </c>
      <c r="D5851" s="30" t="s">
        <v>1125</v>
      </c>
      <c r="E5851" s="100" t="s">
        <v>1332</v>
      </c>
      <c r="F5851" s="95">
        <v>130.2</v>
      </c>
      <c r="G5851" s="56"/>
      <c r="H5851" s="32">
        <v>907066.970000008</v>
      </c>
      <c r="I5851" s="30"/>
      <c r="J5851" s="30"/>
      <c r="K5851" s="30"/>
      <c r="L5851" s="30">
        <v>202607</v>
      </c>
      <c r="M5851" s="30"/>
      <c r="N5851" s="30">
        <v>202607</v>
      </c>
      <c r="O5851" s="30"/>
      <c r="P5851" s="30"/>
    </row>
    <row r="5852" s="35" customFormat="1" customHeight="1" spans="1:16">
      <c r="A5852" s="30"/>
      <c r="B5852" s="96">
        <v>46224</v>
      </c>
      <c r="C5852" s="69" t="s">
        <v>18</v>
      </c>
      <c r="D5852" s="30" t="s">
        <v>1125</v>
      </c>
      <c r="E5852" s="100" t="s">
        <v>1333</v>
      </c>
      <c r="F5852" s="98">
        <v>1993.9</v>
      </c>
      <c r="G5852" s="56"/>
      <c r="H5852" s="32">
        <v>909060.870000008</v>
      </c>
      <c r="I5852" s="30"/>
      <c r="J5852" s="30"/>
      <c r="K5852" s="30"/>
      <c r="L5852" s="30">
        <v>202607</v>
      </c>
      <c r="M5852" s="30"/>
      <c r="N5852" s="30">
        <v>202607</v>
      </c>
      <c r="O5852" s="30"/>
      <c r="P5852" s="30"/>
    </row>
    <row r="5853" s="35" customFormat="1" customHeight="1" spans="1:16">
      <c r="A5853" s="30"/>
      <c r="B5853" s="96">
        <v>46224</v>
      </c>
      <c r="C5853" s="69" t="s">
        <v>18</v>
      </c>
      <c r="D5853" s="30" t="s">
        <v>1125</v>
      </c>
      <c r="E5853" s="100" t="s">
        <v>1334</v>
      </c>
      <c r="F5853" s="98">
        <v>6824.66</v>
      </c>
      <c r="G5853" s="56"/>
      <c r="H5853" s="32">
        <v>915885.530000009</v>
      </c>
      <c r="I5853" s="30" t="s">
        <v>43</v>
      </c>
      <c r="J5853" s="30"/>
      <c r="K5853" s="30"/>
      <c r="L5853" s="30">
        <v>202607</v>
      </c>
      <c r="M5853" s="30"/>
      <c r="N5853" s="30">
        <v>202607</v>
      </c>
      <c r="O5853" s="30"/>
      <c r="P5853" s="30"/>
    </row>
    <row r="5854" s="35" customFormat="1" customHeight="1" spans="1:16">
      <c r="A5854" s="30"/>
      <c r="B5854" s="96">
        <v>46224</v>
      </c>
      <c r="C5854" s="69" t="s">
        <v>18</v>
      </c>
      <c r="D5854" s="30" t="s">
        <v>1125</v>
      </c>
      <c r="E5854" s="100" t="s">
        <v>1335</v>
      </c>
      <c r="F5854" s="98">
        <v>13525.2</v>
      </c>
      <c r="G5854" s="56"/>
      <c r="H5854" s="32">
        <v>929410.730000008</v>
      </c>
      <c r="I5854" s="30" t="s">
        <v>43</v>
      </c>
      <c r="J5854" s="30"/>
      <c r="K5854" s="30"/>
      <c r="L5854" s="30">
        <v>202607</v>
      </c>
      <c r="M5854" s="30"/>
      <c r="N5854" s="30">
        <v>202607</v>
      </c>
      <c r="O5854" s="30"/>
      <c r="P5854" s="30"/>
    </row>
    <row r="5855" s="35" customFormat="1" customHeight="1" spans="1:16">
      <c r="A5855" s="30"/>
      <c r="B5855" s="96">
        <v>46224</v>
      </c>
      <c r="C5855" s="69" t="s">
        <v>18</v>
      </c>
      <c r="D5855" s="30" t="s">
        <v>1125</v>
      </c>
      <c r="E5855" s="100" t="s">
        <v>1336</v>
      </c>
      <c r="F5855" s="95">
        <v>307.44</v>
      </c>
      <c r="G5855" s="56"/>
      <c r="H5855" s="32">
        <v>929718.170000007</v>
      </c>
      <c r="I5855" s="30"/>
      <c r="J5855" s="30"/>
      <c r="K5855" s="30"/>
      <c r="L5855" s="30">
        <v>202607</v>
      </c>
      <c r="M5855" s="30"/>
      <c r="N5855" s="30">
        <v>202607</v>
      </c>
      <c r="O5855" s="30"/>
      <c r="P5855" s="30"/>
    </row>
    <row r="5856" s="35" customFormat="1" customHeight="1" spans="1:16">
      <c r="A5856" s="30"/>
      <c r="B5856" s="96">
        <v>46224</v>
      </c>
      <c r="C5856" s="69" t="s">
        <v>18</v>
      </c>
      <c r="D5856" s="30" t="s">
        <v>1125</v>
      </c>
      <c r="E5856" s="100" t="s">
        <v>1337</v>
      </c>
      <c r="F5856" s="95">
        <v>337.73</v>
      </c>
      <c r="G5856" s="56"/>
      <c r="H5856" s="32">
        <v>930055.900000008</v>
      </c>
      <c r="I5856" s="30"/>
      <c r="J5856" s="30"/>
      <c r="K5856" s="30"/>
      <c r="L5856" s="30">
        <v>202607</v>
      </c>
      <c r="M5856" s="30"/>
      <c r="N5856" s="30">
        <v>202607</v>
      </c>
      <c r="O5856" s="30"/>
      <c r="P5856" s="30"/>
    </row>
    <row r="5857" s="35" customFormat="1" customHeight="1" spans="1:16">
      <c r="A5857" s="30"/>
      <c r="B5857" s="96">
        <v>46224</v>
      </c>
      <c r="C5857" s="69" t="s">
        <v>18</v>
      </c>
      <c r="D5857" s="30" t="s">
        <v>1125</v>
      </c>
      <c r="E5857" s="100" t="s">
        <v>1338</v>
      </c>
      <c r="F5857" s="98">
        <v>3431.1</v>
      </c>
      <c r="G5857" s="56"/>
      <c r="H5857" s="32">
        <v>933487.000000007</v>
      </c>
      <c r="I5857" s="30"/>
      <c r="J5857" s="30"/>
      <c r="K5857" s="30"/>
      <c r="L5857" s="30">
        <v>202607</v>
      </c>
      <c r="M5857" s="30"/>
      <c r="N5857" s="30">
        <v>202607</v>
      </c>
      <c r="O5857" s="30"/>
      <c r="P5857" s="30"/>
    </row>
    <row r="5858" s="35" customFormat="1" customHeight="1" spans="1:16">
      <c r="A5858" s="30"/>
      <c r="B5858" s="96">
        <v>46224</v>
      </c>
      <c r="C5858" s="69" t="s">
        <v>18</v>
      </c>
      <c r="D5858" s="30" t="s">
        <v>1125</v>
      </c>
      <c r="E5858" s="100" t="s">
        <v>1339</v>
      </c>
      <c r="F5858" s="95">
        <v>468.48</v>
      </c>
      <c r="G5858" s="56"/>
      <c r="H5858" s="32">
        <v>933955.480000008</v>
      </c>
      <c r="I5858" s="30"/>
      <c r="J5858" s="30"/>
      <c r="K5858" s="30"/>
      <c r="L5858" s="30">
        <v>202607</v>
      </c>
      <c r="M5858" s="30"/>
      <c r="N5858" s="30">
        <v>202607</v>
      </c>
      <c r="O5858" s="30"/>
      <c r="P5858" s="30"/>
    </row>
    <row r="5859" s="35" customFormat="1" customHeight="1" spans="1:16">
      <c r="A5859" s="30"/>
      <c r="B5859" s="96">
        <v>46224</v>
      </c>
      <c r="C5859" s="69" t="s">
        <v>18</v>
      </c>
      <c r="D5859" s="30" t="s">
        <v>1125</v>
      </c>
      <c r="E5859" s="100" t="s">
        <v>1340</v>
      </c>
      <c r="F5859" s="98">
        <v>3830.73</v>
      </c>
      <c r="G5859" s="56"/>
      <c r="H5859" s="32">
        <v>937786.210000008</v>
      </c>
      <c r="I5859" s="30"/>
      <c r="J5859" s="30"/>
      <c r="K5859" s="30"/>
      <c r="L5859" s="30">
        <v>202607</v>
      </c>
      <c r="M5859" s="30"/>
      <c r="N5859" s="30">
        <v>202607</v>
      </c>
      <c r="O5859" s="30"/>
      <c r="P5859" s="30"/>
    </row>
    <row r="5860" s="35" customFormat="1" customHeight="1" spans="1:16">
      <c r="A5860" s="30"/>
      <c r="B5860" s="96">
        <v>46224</v>
      </c>
      <c r="C5860" s="69" t="s">
        <v>18</v>
      </c>
      <c r="D5860" s="30" t="s">
        <v>1125</v>
      </c>
      <c r="E5860" s="100" t="s">
        <v>1341</v>
      </c>
      <c r="F5860" s="98">
        <v>9341.91</v>
      </c>
      <c r="G5860" s="56"/>
      <c r="H5860" s="32">
        <v>947128.120000008</v>
      </c>
      <c r="I5860" s="30"/>
      <c r="J5860" s="30"/>
      <c r="K5860" s="30"/>
      <c r="L5860" s="30">
        <v>202607</v>
      </c>
      <c r="M5860" s="30"/>
      <c r="N5860" s="30">
        <v>202607</v>
      </c>
      <c r="O5860" s="30"/>
      <c r="P5860" s="30"/>
    </row>
    <row r="5861" s="35" customFormat="1" customHeight="1" spans="1:16">
      <c r="A5861" s="30"/>
      <c r="B5861" s="96">
        <v>46224</v>
      </c>
      <c r="C5861" s="69" t="s">
        <v>18</v>
      </c>
      <c r="D5861" s="30" t="s">
        <v>1125</v>
      </c>
      <c r="E5861" s="100" t="s">
        <v>1342</v>
      </c>
      <c r="F5861" s="95">
        <v>72.7</v>
      </c>
      <c r="G5861" s="56"/>
      <c r="H5861" s="32">
        <v>947200.820000008</v>
      </c>
      <c r="I5861" s="30"/>
      <c r="J5861" s="30"/>
      <c r="K5861" s="30"/>
      <c r="L5861" s="30">
        <v>202607</v>
      </c>
      <c r="M5861" s="30"/>
      <c r="N5861" s="30">
        <v>202607</v>
      </c>
      <c r="O5861" s="30"/>
      <c r="P5861" s="30"/>
    </row>
    <row r="5862" s="35" customFormat="1" customHeight="1" spans="1:16">
      <c r="A5862" s="30"/>
      <c r="B5862" s="96">
        <v>46224</v>
      </c>
      <c r="C5862" s="69" t="s">
        <v>18</v>
      </c>
      <c r="D5862" s="30" t="s">
        <v>1125</v>
      </c>
      <c r="E5862" s="100" t="s">
        <v>1343</v>
      </c>
      <c r="F5862" s="95">
        <v>558</v>
      </c>
      <c r="G5862" s="56"/>
      <c r="H5862" s="32">
        <v>947758.820000008</v>
      </c>
      <c r="I5862" s="30"/>
      <c r="J5862" s="30"/>
      <c r="K5862" s="30"/>
      <c r="L5862" s="30">
        <v>202607</v>
      </c>
      <c r="M5862" s="30"/>
      <c r="N5862" s="30">
        <v>202607</v>
      </c>
      <c r="O5862" s="30"/>
      <c r="P5862" s="30"/>
    </row>
    <row r="5863" s="35" customFormat="1" customHeight="1" spans="1:16">
      <c r="A5863" s="30"/>
      <c r="B5863" s="96">
        <v>46224</v>
      </c>
      <c r="C5863" s="69" t="s">
        <v>18</v>
      </c>
      <c r="D5863" s="30" t="s">
        <v>1125</v>
      </c>
      <c r="E5863" s="100" t="s">
        <v>1344</v>
      </c>
      <c r="F5863" s="95">
        <v>354.5</v>
      </c>
      <c r="G5863" s="56"/>
      <c r="H5863" s="32">
        <v>948113.320000008</v>
      </c>
      <c r="I5863" s="30"/>
      <c r="J5863" s="30"/>
      <c r="K5863" s="30"/>
      <c r="L5863" s="30">
        <v>202607</v>
      </c>
      <c r="M5863" s="30"/>
      <c r="N5863" s="30">
        <v>202607</v>
      </c>
      <c r="O5863" s="30"/>
      <c r="P5863" s="30"/>
    </row>
    <row r="5864" s="35" customFormat="1" customHeight="1" spans="1:16">
      <c r="A5864" s="30"/>
      <c r="B5864" s="96">
        <v>46224</v>
      </c>
      <c r="C5864" s="69" t="s">
        <v>18</v>
      </c>
      <c r="D5864" s="30" t="s">
        <v>1125</v>
      </c>
      <c r="E5864" s="100" t="s">
        <v>1345</v>
      </c>
      <c r="F5864" s="98">
        <v>3442.42</v>
      </c>
      <c r="G5864" s="56"/>
      <c r="H5864" s="32">
        <v>951555.740000008</v>
      </c>
      <c r="I5864" s="30"/>
      <c r="J5864" s="30"/>
      <c r="K5864" s="30"/>
      <c r="L5864" s="30">
        <v>202607</v>
      </c>
      <c r="M5864" s="30"/>
      <c r="N5864" s="30">
        <v>202607</v>
      </c>
      <c r="O5864" s="30"/>
      <c r="P5864" s="30"/>
    </row>
    <row r="5865" s="35" customFormat="1" customHeight="1" spans="1:16">
      <c r="A5865" s="30"/>
      <c r="B5865" s="96">
        <v>46224</v>
      </c>
      <c r="C5865" s="69" t="s">
        <v>18</v>
      </c>
      <c r="D5865" s="30" t="s">
        <v>1125</v>
      </c>
      <c r="E5865" s="100" t="s">
        <v>1346</v>
      </c>
      <c r="F5865" s="98">
        <v>1040.32</v>
      </c>
      <c r="G5865" s="56"/>
      <c r="H5865" s="32">
        <v>952596.060000008</v>
      </c>
      <c r="I5865" s="30"/>
      <c r="J5865" s="30"/>
      <c r="K5865" s="30"/>
      <c r="L5865" s="30">
        <v>202607</v>
      </c>
      <c r="M5865" s="30"/>
      <c r="N5865" s="30">
        <v>202607</v>
      </c>
      <c r="O5865" s="30"/>
      <c r="P5865" s="30"/>
    </row>
    <row r="5866" s="35" customFormat="1" customHeight="1" spans="1:16">
      <c r="A5866" s="30"/>
      <c r="B5866" s="96">
        <v>46224</v>
      </c>
      <c r="C5866" s="69" t="s">
        <v>18</v>
      </c>
      <c r="D5866" s="30" t="s">
        <v>1125</v>
      </c>
      <c r="E5866" s="100" t="s">
        <v>1347</v>
      </c>
      <c r="F5866" s="98">
        <v>1942.18</v>
      </c>
      <c r="G5866" s="56"/>
      <c r="H5866" s="32">
        <v>954538.240000008</v>
      </c>
      <c r="I5866" s="30"/>
      <c r="J5866" s="30"/>
      <c r="K5866" s="30"/>
      <c r="L5866" s="30">
        <v>202607</v>
      </c>
      <c r="M5866" s="30"/>
      <c r="N5866" s="30">
        <v>202607</v>
      </c>
      <c r="O5866" s="30"/>
      <c r="P5866" s="30"/>
    </row>
    <row r="5867" s="35" customFormat="1" customHeight="1" spans="1:16">
      <c r="A5867" s="30"/>
      <c r="B5867" s="96">
        <v>46224</v>
      </c>
      <c r="C5867" s="69" t="s">
        <v>18</v>
      </c>
      <c r="D5867" s="30" t="s">
        <v>1125</v>
      </c>
      <c r="E5867" s="100" t="s">
        <v>1348</v>
      </c>
      <c r="F5867" s="95">
        <v>89.81</v>
      </c>
      <c r="G5867" s="56"/>
      <c r="H5867" s="32">
        <v>954628.050000008</v>
      </c>
      <c r="I5867" s="30"/>
      <c r="J5867" s="30"/>
      <c r="K5867" s="30"/>
      <c r="L5867" s="30">
        <v>202607</v>
      </c>
      <c r="M5867" s="30"/>
      <c r="N5867" s="30">
        <v>202607</v>
      </c>
      <c r="O5867" s="30"/>
      <c r="P5867" s="30"/>
    </row>
    <row r="5868" s="35" customFormat="1" customHeight="1" spans="1:16">
      <c r="A5868" s="30"/>
      <c r="B5868" s="96">
        <v>46224</v>
      </c>
      <c r="C5868" s="69" t="s">
        <v>18</v>
      </c>
      <c r="D5868" s="30" t="s">
        <v>1125</v>
      </c>
      <c r="E5868" s="100" t="s">
        <v>1349</v>
      </c>
      <c r="F5868" s="98">
        <v>2485.51</v>
      </c>
      <c r="G5868" s="56"/>
      <c r="H5868" s="32">
        <v>957113.560000008</v>
      </c>
      <c r="I5868" s="30"/>
      <c r="J5868" s="30"/>
      <c r="K5868" s="30"/>
      <c r="L5868" s="30">
        <v>202607</v>
      </c>
      <c r="M5868" s="30"/>
      <c r="N5868" s="30">
        <v>202607</v>
      </c>
      <c r="O5868" s="30"/>
      <c r="P5868" s="30"/>
    </row>
    <row r="5869" s="35" customFormat="1" customHeight="1" spans="1:16">
      <c r="A5869" s="30"/>
      <c r="B5869" s="96">
        <v>46224</v>
      </c>
      <c r="C5869" s="69" t="s">
        <v>18</v>
      </c>
      <c r="D5869" s="30" t="s">
        <v>1125</v>
      </c>
      <c r="E5869" s="100" t="s">
        <v>1350</v>
      </c>
      <c r="F5869" s="95">
        <v>534.6</v>
      </c>
      <c r="G5869" s="56"/>
      <c r="H5869" s="32">
        <v>957648.160000008</v>
      </c>
      <c r="I5869" s="30"/>
      <c r="J5869" s="30"/>
      <c r="K5869" s="30"/>
      <c r="L5869" s="30">
        <v>202607</v>
      </c>
      <c r="M5869" s="30"/>
      <c r="N5869" s="30">
        <v>202607</v>
      </c>
      <c r="O5869" s="30"/>
      <c r="P5869" s="30"/>
    </row>
    <row r="5870" s="35" customFormat="1" customHeight="1" spans="1:16">
      <c r="A5870" s="30"/>
      <c r="B5870" s="96">
        <v>46224</v>
      </c>
      <c r="C5870" s="69" t="s">
        <v>18</v>
      </c>
      <c r="D5870" s="30" t="s">
        <v>1125</v>
      </c>
      <c r="E5870" s="100" t="s">
        <v>1351</v>
      </c>
      <c r="F5870" s="98">
        <v>3800.39</v>
      </c>
      <c r="G5870" s="56"/>
      <c r="H5870" s="32">
        <v>961448.550000008</v>
      </c>
      <c r="I5870" s="30"/>
      <c r="J5870" s="30"/>
      <c r="K5870" s="30"/>
      <c r="L5870" s="30">
        <v>202607</v>
      </c>
      <c r="M5870" s="30"/>
      <c r="N5870" s="30">
        <v>202607</v>
      </c>
      <c r="O5870" s="30"/>
      <c r="P5870" s="30"/>
    </row>
    <row r="5871" s="35" customFormat="1" customHeight="1" spans="1:16">
      <c r="A5871" s="30"/>
      <c r="B5871" s="96">
        <v>46224</v>
      </c>
      <c r="C5871" s="69" t="s">
        <v>18</v>
      </c>
      <c r="D5871" s="30" t="s">
        <v>1125</v>
      </c>
      <c r="E5871" s="100" t="s">
        <v>1352</v>
      </c>
      <c r="F5871" s="98">
        <v>2245.21</v>
      </c>
      <c r="G5871" s="56"/>
      <c r="H5871" s="32">
        <v>963693.760000009</v>
      </c>
      <c r="I5871" s="30"/>
      <c r="J5871" s="30"/>
      <c r="K5871" s="30"/>
      <c r="L5871" s="30">
        <v>202607</v>
      </c>
      <c r="M5871" s="30"/>
      <c r="N5871" s="30">
        <v>202607</v>
      </c>
      <c r="O5871" s="30"/>
      <c r="P5871" s="30"/>
    </row>
    <row r="5872" s="35" customFormat="1" customHeight="1" spans="1:16">
      <c r="A5872" s="30"/>
      <c r="B5872" s="96">
        <v>46224</v>
      </c>
      <c r="C5872" s="69" t="s">
        <v>18</v>
      </c>
      <c r="D5872" s="30" t="s">
        <v>1125</v>
      </c>
      <c r="E5872" s="100" t="s">
        <v>1353</v>
      </c>
      <c r="F5872" s="98">
        <v>1087.37</v>
      </c>
      <c r="G5872" s="56"/>
      <c r="H5872" s="32">
        <v>964781.130000008</v>
      </c>
      <c r="I5872" s="30"/>
      <c r="J5872" s="30"/>
      <c r="K5872" s="30"/>
      <c r="L5872" s="30">
        <v>202607</v>
      </c>
      <c r="M5872" s="30"/>
      <c r="N5872" s="30">
        <v>202607</v>
      </c>
      <c r="O5872" s="30"/>
      <c r="P5872" s="30"/>
    </row>
    <row r="5873" s="35" customFormat="1" customHeight="1" spans="1:16">
      <c r="A5873" s="30"/>
      <c r="B5873" s="96">
        <v>46224</v>
      </c>
      <c r="C5873" s="69" t="s">
        <v>18</v>
      </c>
      <c r="D5873" s="30" t="s">
        <v>1125</v>
      </c>
      <c r="E5873" s="100" t="s">
        <v>1354</v>
      </c>
      <c r="F5873" s="98">
        <v>3604.86</v>
      </c>
      <c r="G5873" s="56"/>
      <c r="H5873" s="32">
        <v>968385.990000006</v>
      </c>
      <c r="I5873" s="30"/>
      <c r="J5873" s="30"/>
      <c r="K5873" s="30"/>
      <c r="L5873" s="30">
        <v>202607</v>
      </c>
      <c r="M5873" s="30"/>
      <c r="N5873" s="30">
        <v>202607</v>
      </c>
      <c r="O5873" s="30"/>
      <c r="P5873" s="30"/>
    </row>
    <row r="5874" s="35" customFormat="1" customHeight="1" spans="1:16">
      <c r="A5874" s="30"/>
      <c r="B5874" s="96">
        <v>46224</v>
      </c>
      <c r="C5874" s="69" t="s">
        <v>18</v>
      </c>
      <c r="D5874" s="30" t="s">
        <v>1125</v>
      </c>
      <c r="E5874" s="100" t="s">
        <v>1355</v>
      </c>
      <c r="F5874" s="98">
        <v>1542.65</v>
      </c>
      <c r="G5874" s="56"/>
      <c r="H5874" s="32">
        <v>969928.640000008</v>
      </c>
      <c r="I5874" s="30"/>
      <c r="J5874" s="30"/>
      <c r="K5874" s="30"/>
      <c r="L5874" s="30">
        <v>202607</v>
      </c>
      <c r="M5874" s="30"/>
      <c r="N5874" s="30">
        <v>202607</v>
      </c>
      <c r="O5874" s="30"/>
      <c r="P5874" s="30"/>
    </row>
    <row r="5875" s="35" customFormat="1" customHeight="1" spans="1:16">
      <c r="A5875" s="30"/>
      <c r="B5875" s="96">
        <v>46224</v>
      </c>
      <c r="C5875" s="69" t="s">
        <v>18</v>
      </c>
      <c r="D5875" s="30" t="s">
        <v>1125</v>
      </c>
      <c r="E5875" s="100" t="s">
        <v>1356</v>
      </c>
      <c r="F5875" s="98">
        <v>3533.14</v>
      </c>
      <c r="G5875" s="56"/>
      <c r="H5875" s="32">
        <v>973461.780000009</v>
      </c>
      <c r="I5875" s="30"/>
      <c r="J5875" s="30"/>
      <c r="K5875" s="30"/>
      <c r="L5875" s="30">
        <v>202607</v>
      </c>
      <c r="M5875" s="30"/>
      <c r="N5875" s="30">
        <v>202607</v>
      </c>
      <c r="O5875" s="30"/>
      <c r="P5875" s="30"/>
    </row>
    <row r="5876" s="35" customFormat="1" customHeight="1" spans="1:16">
      <c r="A5876" s="30"/>
      <c r="B5876" s="96">
        <v>46224</v>
      </c>
      <c r="C5876" s="69" t="s">
        <v>18</v>
      </c>
      <c r="D5876" s="30" t="s">
        <v>1125</v>
      </c>
      <c r="E5876" s="100" t="s">
        <v>1357</v>
      </c>
      <c r="F5876" s="98">
        <v>1205.33</v>
      </c>
      <c r="G5876" s="56"/>
      <c r="H5876" s="32">
        <v>974667.110000007</v>
      </c>
      <c r="I5876" s="30"/>
      <c r="J5876" s="30"/>
      <c r="K5876" s="30"/>
      <c r="L5876" s="30">
        <v>202607</v>
      </c>
      <c r="M5876" s="30"/>
      <c r="N5876" s="30">
        <v>202607</v>
      </c>
      <c r="O5876" s="30"/>
      <c r="P5876" s="30"/>
    </row>
    <row r="5877" s="35" customFormat="1" customHeight="1" spans="1:16">
      <c r="A5877" s="30"/>
      <c r="B5877" s="96">
        <v>46224</v>
      </c>
      <c r="C5877" s="69" t="s">
        <v>18</v>
      </c>
      <c r="D5877" s="30" t="s">
        <v>1125</v>
      </c>
      <c r="E5877" s="100" t="s">
        <v>1358</v>
      </c>
      <c r="F5877" s="98">
        <v>4095.11</v>
      </c>
      <c r="G5877" s="56"/>
      <c r="H5877" s="32">
        <v>978762.220000006</v>
      </c>
      <c r="I5877" s="30"/>
      <c r="J5877" s="30"/>
      <c r="K5877" s="30"/>
      <c r="L5877" s="30">
        <v>202607</v>
      </c>
      <c r="M5877" s="30"/>
      <c r="N5877" s="30">
        <v>202607</v>
      </c>
      <c r="O5877" s="30"/>
      <c r="P5877" s="30"/>
    </row>
    <row r="5878" s="35" customFormat="1" customHeight="1" spans="1:16">
      <c r="A5878" s="30"/>
      <c r="B5878" s="96">
        <v>46224</v>
      </c>
      <c r="C5878" s="69" t="s">
        <v>18</v>
      </c>
      <c r="D5878" s="30" t="s">
        <v>1125</v>
      </c>
      <c r="E5878" s="100" t="s">
        <v>1359</v>
      </c>
      <c r="F5878" s="98">
        <v>2761.77</v>
      </c>
      <c r="G5878" s="56"/>
      <c r="H5878" s="32">
        <v>981523.990000006</v>
      </c>
      <c r="I5878" s="30"/>
      <c r="J5878" s="30"/>
      <c r="K5878" s="30"/>
      <c r="L5878" s="30">
        <v>202607</v>
      </c>
      <c r="M5878" s="30"/>
      <c r="N5878" s="30">
        <v>202607</v>
      </c>
      <c r="O5878" s="30"/>
      <c r="P5878" s="30"/>
    </row>
    <row r="5879" s="35" customFormat="1" customHeight="1" spans="1:16">
      <c r="A5879" s="30"/>
      <c r="B5879" s="96">
        <v>46224</v>
      </c>
      <c r="C5879" s="69" t="s">
        <v>18</v>
      </c>
      <c r="D5879" s="30" t="s">
        <v>1125</v>
      </c>
      <c r="E5879" s="100" t="s">
        <v>1360</v>
      </c>
      <c r="F5879" s="95">
        <v>693.24</v>
      </c>
      <c r="G5879" s="56"/>
      <c r="H5879" s="32">
        <v>982217.230000008</v>
      </c>
      <c r="I5879" s="30"/>
      <c r="J5879" s="30"/>
      <c r="K5879" s="30"/>
      <c r="L5879" s="30">
        <v>202607</v>
      </c>
      <c r="M5879" s="30"/>
      <c r="N5879" s="30">
        <v>202607</v>
      </c>
      <c r="O5879" s="30"/>
      <c r="P5879" s="30"/>
    </row>
    <row r="5880" s="35" customFormat="1" customHeight="1" spans="1:16">
      <c r="A5880" s="30"/>
      <c r="B5880" s="96">
        <v>46224</v>
      </c>
      <c r="C5880" s="69" t="s">
        <v>18</v>
      </c>
      <c r="D5880" s="30" t="s">
        <v>1125</v>
      </c>
      <c r="E5880" s="100" t="s">
        <v>1361</v>
      </c>
      <c r="F5880" s="95">
        <v>838.2</v>
      </c>
      <c r="G5880" s="56"/>
      <c r="H5880" s="32">
        <v>983055.430000007</v>
      </c>
      <c r="I5880" s="30"/>
      <c r="J5880" s="30"/>
      <c r="K5880" s="30"/>
      <c r="L5880" s="30">
        <v>202607</v>
      </c>
      <c r="M5880" s="30"/>
      <c r="N5880" s="30">
        <v>202607</v>
      </c>
      <c r="O5880" s="30"/>
      <c r="P5880" s="30"/>
    </row>
    <row r="5881" s="35" customFormat="1" customHeight="1" spans="1:16">
      <c r="A5881" s="30"/>
      <c r="B5881" s="96">
        <v>46224</v>
      </c>
      <c r="C5881" s="69" t="s">
        <v>18</v>
      </c>
      <c r="D5881" s="30" t="s">
        <v>1125</v>
      </c>
      <c r="E5881" s="100" t="s">
        <v>1362</v>
      </c>
      <c r="F5881" s="98">
        <v>1665.62</v>
      </c>
      <c r="G5881" s="56"/>
      <c r="H5881" s="32">
        <v>984721.050000004</v>
      </c>
      <c r="I5881" s="30"/>
      <c r="J5881" s="30"/>
      <c r="K5881" s="30"/>
      <c r="L5881" s="30">
        <v>202607</v>
      </c>
      <c r="M5881" s="30"/>
      <c r="N5881" s="30">
        <v>202607</v>
      </c>
      <c r="O5881" s="30"/>
      <c r="P5881" s="30"/>
    </row>
    <row r="5882" s="35" customFormat="1" customHeight="1" spans="1:16">
      <c r="A5882" s="30"/>
      <c r="B5882" s="96">
        <v>46224</v>
      </c>
      <c r="C5882" s="69" t="s">
        <v>18</v>
      </c>
      <c r="D5882" s="30" t="s">
        <v>1125</v>
      </c>
      <c r="E5882" s="100" t="s">
        <v>1363</v>
      </c>
      <c r="F5882" s="95">
        <v>723.9</v>
      </c>
      <c r="G5882" s="56"/>
      <c r="H5882" s="32">
        <v>985444.950000007</v>
      </c>
      <c r="I5882" s="30"/>
      <c r="J5882" s="30"/>
      <c r="K5882" s="30"/>
      <c r="L5882" s="30">
        <v>202607</v>
      </c>
      <c r="M5882" s="30"/>
      <c r="N5882" s="30">
        <v>202607</v>
      </c>
      <c r="O5882" s="30"/>
      <c r="P5882" s="30"/>
    </row>
    <row r="5883" s="35" customFormat="1" customHeight="1" spans="1:16">
      <c r="A5883" s="30"/>
      <c r="B5883" s="96">
        <v>46224</v>
      </c>
      <c r="C5883" s="69" t="s">
        <v>18</v>
      </c>
      <c r="D5883" s="30" t="s">
        <v>1125</v>
      </c>
      <c r="E5883" s="100" t="s">
        <v>1364</v>
      </c>
      <c r="F5883" s="98">
        <v>2046.89</v>
      </c>
      <c r="G5883" s="56"/>
      <c r="H5883" s="32">
        <v>987491.840000007</v>
      </c>
      <c r="I5883" s="30"/>
      <c r="J5883" s="30"/>
      <c r="K5883" s="30"/>
      <c r="L5883" s="30">
        <v>202607</v>
      </c>
      <c r="M5883" s="30"/>
      <c r="N5883" s="30">
        <v>202607</v>
      </c>
      <c r="O5883" s="30"/>
      <c r="P5883" s="30"/>
    </row>
    <row r="5884" s="35" customFormat="1" customHeight="1" spans="1:16">
      <c r="A5884" s="30"/>
      <c r="B5884" s="96">
        <v>46224</v>
      </c>
      <c r="C5884" s="69" t="s">
        <v>18</v>
      </c>
      <c r="D5884" s="30" t="s">
        <v>1125</v>
      </c>
      <c r="E5884" s="100" t="s">
        <v>1365</v>
      </c>
      <c r="F5884" s="95">
        <v>399.2</v>
      </c>
      <c r="G5884" s="56"/>
      <c r="H5884" s="32">
        <v>987891.040000007</v>
      </c>
      <c r="I5884" s="30"/>
      <c r="J5884" s="30"/>
      <c r="K5884" s="30"/>
      <c r="L5884" s="30">
        <v>202607</v>
      </c>
      <c r="M5884" s="30"/>
      <c r="N5884" s="30">
        <v>202607</v>
      </c>
      <c r="O5884" s="30"/>
      <c r="P5884" s="30"/>
    </row>
    <row r="5885" s="35" customFormat="1" customHeight="1" spans="1:16">
      <c r="A5885" s="30"/>
      <c r="B5885" s="96">
        <v>46224</v>
      </c>
      <c r="C5885" s="69" t="s">
        <v>18</v>
      </c>
      <c r="D5885" s="30" t="s">
        <v>1125</v>
      </c>
      <c r="E5885" s="100" t="s">
        <v>1366</v>
      </c>
      <c r="F5885" s="98">
        <v>1068.08</v>
      </c>
      <c r="G5885" s="56"/>
      <c r="H5885" s="32">
        <v>988959.120000005</v>
      </c>
      <c r="I5885" s="30"/>
      <c r="J5885" s="30"/>
      <c r="K5885" s="30"/>
      <c r="L5885" s="30">
        <v>202607</v>
      </c>
      <c r="M5885" s="30"/>
      <c r="N5885" s="30">
        <v>202607</v>
      </c>
      <c r="O5885" s="30"/>
      <c r="P5885" s="30"/>
    </row>
    <row r="5886" s="35" customFormat="1" customHeight="1" spans="1:16">
      <c r="A5886" s="30"/>
      <c r="B5886" s="96">
        <v>46224</v>
      </c>
      <c r="C5886" s="69" t="s">
        <v>18</v>
      </c>
      <c r="D5886" s="30" t="s">
        <v>1125</v>
      </c>
      <c r="E5886" s="100" t="s">
        <v>1367</v>
      </c>
      <c r="F5886" s="95">
        <v>58.84</v>
      </c>
      <c r="G5886" s="56"/>
      <c r="H5886" s="32">
        <v>989017.960000005</v>
      </c>
      <c r="I5886" s="30"/>
      <c r="J5886" s="30"/>
      <c r="K5886" s="30"/>
      <c r="L5886" s="30">
        <v>202607</v>
      </c>
      <c r="M5886" s="30"/>
      <c r="N5886" s="30">
        <v>202607</v>
      </c>
      <c r="O5886" s="30"/>
      <c r="P5886" s="30"/>
    </row>
    <row r="5887" s="35" customFormat="1" customHeight="1" spans="1:16">
      <c r="A5887" s="30"/>
      <c r="B5887" s="96">
        <v>46224</v>
      </c>
      <c r="C5887" s="69" t="s">
        <v>18</v>
      </c>
      <c r="D5887" s="30" t="s">
        <v>1125</v>
      </c>
      <c r="E5887" s="100" t="s">
        <v>1368</v>
      </c>
      <c r="F5887" s="95">
        <v>0.01</v>
      </c>
      <c r="G5887" s="56"/>
      <c r="H5887" s="32">
        <v>989017.970000006</v>
      </c>
      <c r="I5887" s="30"/>
      <c r="J5887" s="30"/>
      <c r="K5887" s="30"/>
      <c r="L5887" s="30">
        <v>202607</v>
      </c>
      <c r="M5887" s="30"/>
      <c r="N5887" s="30">
        <v>202607</v>
      </c>
      <c r="O5887" s="30"/>
      <c r="P5887" s="30"/>
    </row>
    <row r="5888" s="35" customFormat="1" customHeight="1" spans="1:16">
      <c r="A5888" s="30"/>
      <c r="B5888" s="96">
        <v>46224</v>
      </c>
      <c r="C5888" s="69" t="s">
        <v>18</v>
      </c>
      <c r="D5888" s="30" t="s">
        <v>1125</v>
      </c>
      <c r="E5888" s="100" t="s">
        <v>1369</v>
      </c>
      <c r="F5888" s="95">
        <v>685</v>
      </c>
      <c r="G5888" s="56"/>
      <c r="H5888" s="32">
        <v>989702.970000006</v>
      </c>
      <c r="I5888" s="30"/>
      <c r="J5888" s="30"/>
      <c r="K5888" s="30"/>
      <c r="L5888" s="30">
        <v>202607</v>
      </c>
      <c r="M5888" s="30"/>
      <c r="N5888" s="30">
        <v>202607</v>
      </c>
      <c r="O5888" s="30"/>
      <c r="P5888" s="30"/>
    </row>
    <row r="5889" s="35" customFormat="1" customHeight="1" spans="1:16">
      <c r="A5889" s="30"/>
      <c r="B5889" s="96">
        <v>46224</v>
      </c>
      <c r="C5889" s="69" t="s">
        <v>18</v>
      </c>
      <c r="D5889" s="30" t="s">
        <v>1125</v>
      </c>
      <c r="E5889" s="100" t="s">
        <v>1370</v>
      </c>
      <c r="F5889" s="98">
        <v>1683.97</v>
      </c>
      <c r="G5889" s="56"/>
      <c r="H5889" s="32">
        <v>991386.940000005</v>
      </c>
      <c r="I5889" s="30"/>
      <c r="J5889" s="30"/>
      <c r="K5889" s="30"/>
      <c r="L5889" s="30">
        <v>202607</v>
      </c>
      <c r="M5889" s="30"/>
      <c r="N5889" s="30">
        <v>202607</v>
      </c>
      <c r="O5889" s="30"/>
      <c r="P5889" s="30"/>
    </row>
    <row r="5890" s="35" customFormat="1" customHeight="1" spans="1:16">
      <c r="A5890" s="30"/>
      <c r="B5890" s="96">
        <v>46224</v>
      </c>
      <c r="C5890" s="69" t="s">
        <v>18</v>
      </c>
      <c r="D5890" s="30" t="s">
        <v>1125</v>
      </c>
      <c r="E5890" s="100" t="s">
        <v>1371</v>
      </c>
      <c r="F5890" s="95">
        <v>30.7</v>
      </c>
      <c r="G5890" s="56"/>
      <c r="H5890" s="32">
        <v>991417.640000004</v>
      </c>
      <c r="I5890" s="30"/>
      <c r="J5890" s="30"/>
      <c r="K5890" s="30"/>
      <c r="L5890" s="30">
        <v>202607</v>
      </c>
      <c r="M5890" s="30"/>
      <c r="N5890" s="30">
        <v>202607</v>
      </c>
      <c r="O5890" s="30"/>
      <c r="P5890" s="30"/>
    </row>
    <row r="5891" s="35" customFormat="1" customHeight="1" spans="1:16">
      <c r="A5891" s="30"/>
      <c r="B5891" s="96">
        <v>46224</v>
      </c>
      <c r="C5891" s="69" t="s">
        <v>18</v>
      </c>
      <c r="D5891" s="30" t="s">
        <v>1125</v>
      </c>
      <c r="E5891" s="100" t="s">
        <v>1372</v>
      </c>
      <c r="F5891" s="95">
        <v>11.22</v>
      </c>
      <c r="G5891" s="56"/>
      <c r="H5891" s="32">
        <v>991428.860000007</v>
      </c>
      <c r="I5891" s="30"/>
      <c r="J5891" s="30"/>
      <c r="K5891" s="30"/>
      <c r="L5891" s="30">
        <v>202607</v>
      </c>
      <c r="M5891" s="30"/>
      <c r="N5891" s="30">
        <v>202607</v>
      </c>
      <c r="O5891" s="30"/>
      <c r="P5891" s="30"/>
    </row>
    <row r="5892" s="35" customFormat="1" customHeight="1" spans="1:16">
      <c r="A5892" s="30"/>
      <c r="B5892" s="96">
        <v>46224</v>
      </c>
      <c r="C5892" s="69" t="s">
        <v>18</v>
      </c>
      <c r="D5892" s="30" t="s">
        <v>1125</v>
      </c>
      <c r="E5892" s="100" t="s">
        <v>1373</v>
      </c>
      <c r="F5892" s="98">
        <v>2065.94</v>
      </c>
      <c r="G5892" s="56"/>
      <c r="H5892" s="32">
        <v>993494.800000004</v>
      </c>
      <c r="I5892" s="30"/>
      <c r="J5892" s="30"/>
      <c r="K5892" s="30"/>
      <c r="L5892" s="30">
        <v>202607</v>
      </c>
      <c r="M5892" s="30"/>
      <c r="N5892" s="30">
        <v>202607</v>
      </c>
      <c r="O5892" s="30"/>
      <c r="P5892" s="30"/>
    </row>
    <row r="5893" s="35" customFormat="1" customHeight="1" spans="1:16">
      <c r="A5893" s="30"/>
      <c r="B5893" s="96">
        <v>46224</v>
      </c>
      <c r="C5893" s="69" t="s">
        <v>18</v>
      </c>
      <c r="D5893" s="30" t="s">
        <v>1125</v>
      </c>
      <c r="E5893" s="100" t="s">
        <v>1374</v>
      </c>
      <c r="F5893" s="95">
        <v>84.15</v>
      </c>
      <c r="G5893" s="56"/>
      <c r="H5893" s="32">
        <v>993578.950000007</v>
      </c>
      <c r="I5893" s="30"/>
      <c r="J5893" s="30"/>
      <c r="K5893" s="30"/>
      <c r="L5893" s="30">
        <v>202607</v>
      </c>
      <c r="M5893" s="30"/>
      <c r="N5893" s="30">
        <v>202607</v>
      </c>
      <c r="O5893" s="30"/>
      <c r="P5893" s="30"/>
    </row>
    <row r="5894" s="35" customFormat="1" customHeight="1" spans="1:16">
      <c r="A5894" s="30"/>
      <c r="B5894" s="96">
        <v>46224</v>
      </c>
      <c r="C5894" s="69" t="s">
        <v>18</v>
      </c>
      <c r="D5894" s="30" t="s">
        <v>1125</v>
      </c>
      <c r="E5894" s="100" t="s">
        <v>1375</v>
      </c>
      <c r="F5894" s="95">
        <v>769.4</v>
      </c>
      <c r="G5894" s="56"/>
      <c r="H5894" s="32">
        <v>994348.350000005</v>
      </c>
      <c r="I5894" s="30"/>
      <c r="J5894" s="30"/>
      <c r="K5894" s="30"/>
      <c r="L5894" s="30">
        <v>202607</v>
      </c>
      <c r="M5894" s="30"/>
      <c r="N5894" s="30">
        <v>202607</v>
      </c>
      <c r="O5894" s="30"/>
      <c r="P5894" s="30"/>
    </row>
    <row r="5895" s="35" customFormat="1" customHeight="1" spans="1:16">
      <c r="A5895" s="30"/>
      <c r="B5895" s="96">
        <v>46224</v>
      </c>
      <c r="C5895" s="69" t="s">
        <v>18</v>
      </c>
      <c r="D5895" s="30" t="s">
        <v>1125</v>
      </c>
      <c r="E5895" s="100" t="s">
        <v>1376</v>
      </c>
      <c r="F5895" s="95">
        <v>41.8</v>
      </c>
      <c r="G5895" s="56"/>
      <c r="H5895" s="32">
        <v>994390.150000006</v>
      </c>
      <c r="I5895" s="30"/>
      <c r="J5895" s="30"/>
      <c r="K5895" s="30"/>
      <c r="L5895" s="30">
        <v>202607</v>
      </c>
      <c r="M5895" s="30"/>
      <c r="N5895" s="30">
        <v>202607</v>
      </c>
      <c r="O5895" s="30"/>
      <c r="P5895" s="30"/>
    </row>
    <row r="5896" s="35" customFormat="1" customHeight="1" spans="1:16">
      <c r="A5896" s="30"/>
      <c r="B5896" s="96">
        <v>46224</v>
      </c>
      <c r="C5896" s="69" t="s">
        <v>18</v>
      </c>
      <c r="D5896" s="30" t="s">
        <v>1125</v>
      </c>
      <c r="E5896" s="100" t="s">
        <v>1377</v>
      </c>
      <c r="F5896" s="95">
        <v>990.04</v>
      </c>
      <c r="G5896" s="56"/>
      <c r="H5896" s="32">
        <v>995380.190000005</v>
      </c>
      <c r="I5896" s="30"/>
      <c r="J5896" s="30"/>
      <c r="K5896" s="30"/>
      <c r="L5896" s="30">
        <v>202607</v>
      </c>
      <c r="M5896" s="30"/>
      <c r="N5896" s="30">
        <v>202607</v>
      </c>
      <c r="O5896" s="30"/>
      <c r="P5896" s="30"/>
    </row>
    <row r="5897" s="35" customFormat="1" customHeight="1" spans="1:16">
      <c r="A5897" s="30"/>
      <c r="B5897" s="96">
        <v>46224</v>
      </c>
      <c r="C5897" s="69" t="s">
        <v>18</v>
      </c>
      <c r="D5897" s="30" t="s">
        <v>1125</v>
      </c>
      <c r="E5897" s="100" t="s">
        <v>1378</v>
      </c>
      <c r="F5897" s="95">
        <v>0.76</v>
      </c>
      <c r="G5897" s="56"/>
      <c r="H5897" s="32">
        <v>995380.950000007</v>
      </c>
      <c r="I5897" s="30"/>
      <c r="J5897" s="30"/>
      <c r="K5897" s="30"/>
      <c r="L5897" s="30">
        <v>202607</v>
      </c>
      <c r="M5897" s="30"/>
      <c r="N5897" s="30">
        <v>202607</v>
      </c>
      <c r="O5897" s="30"/>
      <c r="P5897" s="30"/>
    </row>
    <row r="5898" s="35" customFormat="1" customHeight="1" spans="1:16">
      <c r="A5898" s="30"/>
      <c r="B5898" s="96">
        <v>46224</v>
      </c>
      <c r="C5898" s="69" t="s">
        <v>18</v>
      </c>
      <c r="D5898" s="30" t="s">
        <v>1125</v>
      </c>
      <c r="E5898" s="100" t="s">
        <v>1379</v>
      </c>
      <c r="F5898" s="95">
        <v>564.26</v>
      </c>
      <c r="G5898" s="56"/>
      <c r="H5898" s="32">
        <v>995945.210000005</v>
      </c>
      <c r="I5898" s="30"/>
      <c r="J5898" s="30"/>
      <c r="K5898" s="30"/>
      <c r="L5898" s="30">
        <v>202607</v>
      </c>
      <c r="M5898" s="30"/>
      <c r="N5898" s="30">
        <v>202607</v>
      </c>
      <c r="O5898" s="30"/>
      <c r="P5898" s="30"/>
    </row>
    <row r="5899" s="35" customFormat="1" customHeight="1" spans="1:16">
      <c r="A5899" s="30"/>
      <c r="B5899" s="96">
        <v>46224</v>
      </c>
      <c r="C5899" s="69" t="s">
        <v>18</v>
      </c>
      <c r="D5899" s="30" t="s">
        <v>1125</v>
      </c>
      <c r="E5899" s="100" t="s">
        <v>1380</v>
      </c>
      <c r="F5899" s="95">
        <v>49.68</v>
      </c>
      <c r="G5899" s="56"/>
      <c r="H5899" s="32">
        <v>995994.890000004</v>
      </c>
      <c r="I5899" s="30"/>
      <c r="J5899" s="30"/>
      <c r="K5899" s="30"/>
      <c r="L5899" s="30">
        <v>202607</v>
      </c>
      <c r="M5899" s="30"/>
      <c r="N5899" s="30">
        <v>202607</v>
      </c>
      <c r="O5899" s="30"/>
      <c r="P5899" s="30"/>
    </row>
    <row r="5900" s="35" customFormat="1" customHeight="1" spans="1:16">
      <c r="A5900" s="30"/>
      <c r="B5900" s="96">
        <v>46224</v>
      </c>
      <c r="C5900" s="69" t="s">
        <v>18</v>
      </c>
      <c r="D5900" s="30" t="s">
        <v>424</v>
      </c>
      <c r="E5900" s="100" t="s">
        <v>1052</v>
      </c>
      <c r="F5900" s="95">
        <v>19.17</v>
      </c>
      <c r="G5900" s="56"/>
      <c r="H5900" s="32">
        <v>996014.060000006</v>
      </c>
      <c r="I5900" s="30" t="s">
        <v>534</v>
      </c>
      <c r="J5900" s="30"/>
      <c r="K5900" s="30"/>
      <c r="L5900" s="30">
        <v>202608</v>
      </c>
      <c r="M5900" s="30"/>
      <c r="N5900" s="30">
        <v>202607</v>
      </c>
      <c r="O5900" s="30"/>
      <c r="P5900" s="30"/>
    </row>
    <row r="5901" s="35" customFormat="1" customHeight="1" spans="1:16">
      <c r="A5901" s="30"/>
      <c r="B5901" s="96">
        <v>46224</v>
      </c>
      <c r="C5901" s="69" t="s">
        <v>18</v>
      </c>
      <c r="D5901" s="30" t="s">
        <v>424</v>
      </c>
      <c r="E5901" s="100" t="s">
        <v>1083</v>
      </c>
      <c r="F5901" s="95">
        <v>96.06</v>
      </c>
      <c r="G5901" s="56"/>
      <c r="H5901" s="32">
        <v>996110.120000005</v>
      </c>
      <c r="I5901" s="30" t="s">
        <v>35</v>
      </c>
      <c r="J5901" s="30"/>
      <c r="K5901" s="30"/>
      <c r="L5901" s="30">
        <v>202608</v>
      </c>
      <c r="M5901" s="30"/>
      <c r="N5901" s="30">
        <v>202607</v>
      </c>
      <c r="O5901" s="30"/>
      <c r="P5901" s="30"/>
    </row>
    <row r="5902" s="35" customFormat="1" customHeight="1" spans="1:16">
      <c r="A5902" s="30"/>
      <c r="B5902" s="96">
        <v>46224</v>
      </c>
      <c r="C5902" s="69" t="s">
        <v>18</v>
      </c>
      <c r="D5902" s="30" t="s">
        <v>424</v>
      </c>
      <c r="E5902" s="100" t="s">
        <v>1058</v>
      </c>
      <c r="F5902" s="95">
        <v>57.6</v>
      </c>
      <c r="G5902" s="56"/>
      <c r="H5902" s="32">
        <v>996167.720000006</v>
      </c>
      <c r="I5902" s="30" t="s">
        <v>216</v>
      </c>
      <c r="J5902" s="30"/>
      <c r="K5902" s="30"/>
      <c r="L5902" s="30">
        <v>202608</v>
      </c>
      <c r="M5902" s="30"/>
      <c r="N5902" s="30">
        <v>202607</v>
      </c>
      <c r="O5902" s="30"/>
      <c r="P5902" s="30"/>
    </row>
    <row r="5903" s="35" customFormat="1" customHeight="1" spans="1:16">
      <c r="A5903" s="30"/>
      <c r="B5903" s="96">
        <v>46224</v>
      </c>
      <c r="C5903" s="69" t="s">
        <v>18</v>
      </c>
      <c r="D5903" s="30" t="s">
        <v>424</v>
      </c>
      <c r="E5903" s="100" t="s">
        <v>1095</v>
      </c>
      <c r="F5903" s="95">
        <v>152.16</v>
      </c>
      <c r="G5903" s="56"/>
      <c r="H5903" s="32">
        <v>996319.880000006</v>
      </c>
      <c r="I5903" s="30" t="s">
        <v>74</v>
      </c>
      <c r="J5903" s="30"/>
      <c r="K5903" s="30"/>
      <c r="L5903" s="30">
        <v>202608</v>
      </c>
      <c r="M5903" s="30"/>
      <c r="N5903" s="30">
        <v>202607</v>
      </c>
      <c r="O5903" s="30"/>
      <c r="P5903" s="30"/>
    </row>
    <row r="5904" s="35" customFormat="1" customHeight="1" spans="1:16">
      <c r="A5904" s="30"/>
      <c r="B5904" s="96">
        <v>46224</v>
      </c>
      <c r="C5904" s="69" t="s">
        <v>18</v>
      </c>
      <c r="D5904" s="30" t="s">
        <v>424</v>
      </c>
      <c r="E5904" s="100" t="s">
        <v>1089</v>
      </c>
      <c r="F5904" s="95">
        <v>13.38</v>
      </c>
      <c r="G5904" s="56"/>
      <c r="H5904" s="32">
        <v>996333.260000005</v>
      </c>
      <c r="I5904" s="30" t="s">
        <v>117</v>
      </c>
      <c r="J5904" s="30"/>
      <c r="K5904" s="30"/>
      <c r="L5904" s="30">
        <v>202608</v>
      </c>
      <c r="M5904" s="30"/>
      <c r="N5904" s="30">
        <v>202607</v>
      </c>
      <c r="O5904" s="30"/>
      <c r="P5904" s="30"/>
    </row>
    <row r="5905" s="35" customFormat="1" customHeight="1" spans="1:16">
      <c r="A5905" s="30"/>
      <c r="B5905" s="96">
        <v>46224</v>
      </c>
      <c r="C5905" s="69" t="s">
        <v>18</v>
      </c>
      <c r="D5905" s="30" t="s">
        <v>424</v>
      </c>
      <c r="E5905" s="100" t="s">
        <v>1093</v>
      </c>
      <c r="F5905" s="95">
        <v>397.14</v>
      </c>
      <c r="G5905" s="56"/>
      <c r="H5905" s="32">
        <v>996730.400000006</v>
      </c>
      <c r="I5905" s="30" t="s">
        <v>66</v>
      </c>
      <c r="J5905" s="30"/>
      <c r="K5905" s="30"/>
      <c r="L5905" s="30">
        <v>202608</v>
      </c>
      <c r="M5905" s="30"/>
      <c r="N5905" s="30">
        <v>202607</v>
      </c>
      <c r="O5905" s="30"/>
      <c r="P5905" s="30"/>
    </row>
    <row r="5906" s="35" customFormat="1" customHeight="1" spans="1:16">
      <c r="A5906" s="30"/>
      <c r="B5906" s="96">
        <v>46224</v>
      </c>
      <c r="C5906" s="69" t="s">
        <v>18</v>
      </c>
      <c r="D5906" s="30" t="s">
        <v>424</v>
      </c>
      <c r="E5906" s="100" t="s">
        <v>1055</v>
      </c>
      <c r="F5906" s="95">
        <v>43.63</v>
      </c>
      <c r="G5906" s="56"/>
      <c r="H5906" s="32">
        <v>996774.030000009</v>
      </c>
      <c r="I5906" s="30" t="s">
        <v>196</v>
      </c>
      <c r="J5906" s="30"/>
      <c r="K5906" s="30"/>
      <c r="L5906" s="30">
        <v>202608</v>
      </c>
      <c r="M5906" s="30"/>
      <c r="N5906" s="30">
        <v>202607</v>
      </c>
      <c r="O5906" s="30"/>
      <c r="P5906" s="30"/>
    </row>
    <row r="5907" s="35" customFormat="1" customHeight="1" spans="1:16">
      <c r="A5907" s="30"/>
      <c r="B5907" s="96">
        <v>46224</v>
      </c>
      <c r="C5907" s="69" t="s">
        <v>18</v>
      </c>
      <c r="D5907" s="30" t="s">
        <v>424</v>
      </c>
      <c r="E5907" s="100" t="s">
        <v>1050</v>
      </c>
      <c r="F5907" s="95">
        <v>239.04</v>
      </c>
      <c r="G5907" s="56"/>
      <c r="H5907" s="32">
        <v>997013.070000008</v>
      </c>
      <c r="I5907" s="30" t="s">
        <v>43</v>
      </c>
      <c r="J5907" s="30"/>
      <c r="K5907" s="30"/>
      <c r="L5907" s="30">
        <v>202608</v>
      </c>
      <c r="M5907" s="30"/>
      <c r="N5907" s="30">
        <v>202607</v>
      </c>
      <c r="O5907" s="30"/>
      <c r="P5907" s="30"/>
    </row>
    <row r="5908" s="35" customFormat="1" customHeight="1" spans="1:16">
      <c r="A5908" s="30"/>
      <c r="B5908" s="96">
        <v>46224</v>
      </c>
      <c r="C5908" s="69" t="s">
        <v>18</v>
      </c>
      <c r="D5908" s="30" t="s">
        <v>424</v>
      </c>
      <c r="E5908" s="100" t="s">
        <v>1059</v>
      </c>
      <c r="F5908" s="95">
        <v>35.4</v>
      </c>
      <c r="G5908" s="56"/>
      <c r="H5908" s="32">
        <v>997048.470000006</v>
      </c>
      <c r="I5908" s="30" t="s">
        <v>221</v>
      </c>
      <c r="J5908" s="30"/>
      <c r="K5908" s="30"/>
      <c r="L5908" s="30">
        <v>202608</v>
      </c>
      <c r="M5908" s="30"/>
      <c r="N5908" s="30">
        <v>202607</v>
      </c>
      <c r="O5908" s="30"/>
      <c r="P5908" s="30"/>
    </row>
    <row r="5909" s="35" customFormat="1" customHeight="1" spans="1:16">
      <c r="A5909" s="30"/>
      <c r="B5909" s="96">
        <v>46224</v>
      </c>
      <c r="C5909" s="69" t="s">
        <v>18</v>
      </c>
      <c r="D5909" s="30" t="s">
        <v>424</v>
      </c>
      <c r="E5909" s="100" t="s">
        <v>1054</v>
      </c>
      <c r="F5909" s="95">
        <v>52.8</v>
      </c>
      <c r="G5909" s="56"/>
      <c r="H5909" s="32">
        <v>997101.270000007</v>
      </c>
      <c r="I5909" s="30" t="s">
        <v>109</v>
      </c>
      <c r="J5909" s="30"/>
      <c r="K5909" s="30"/>
      <c r="L5909" s="30">
        <v>202608</v>
      </c>
      <c r="M5909" s="30"/>
      <c r="N5909" s="30">
        <v>202607</v>
      </c>
      <c r="O5909" s="30"/>
      <c r="P5909" s="30"/>
    </row>
    <row r="5910" s="35" customFormat="1" customHeight="1" spans="1:16">
      <c r="A5910" s="30"/>
      <c r="B5910" s="96">
        <v>46224</v>
      </c>
      <c r="C5910" s="69" t="s">
        <v>18</v>
      </c>
      <c r="D5910" s="30" t="s">
        <v>424</v>
      </c>
      <c r="E5910" s="100" t="s">
        <v>1096</v>
      </c>
      <c r="F5910" s="95">
        <v>444.41</v>
      </c>
      <c r="G5910" s="56"/>
      <c r="H5910" s="32">
        <v>997545.680000007</v>
      </c>
      <c r="I5910" s="30" t="s">
        <v>52</v>
      </c>
      <c r="J5910" s="30"/>
      <c r="K5910" s="30"/>
      <c r="L5910" s="30">
        <v>202608</v>
      </c>
      <c r="M5910" s="30"/>
      <c r="N5910" s="30">
        <v>202607</v>
      </c>
      <c r="O5910" s="30"/>
      <c r="P5910" s="30"/>
    </row>
    <row r="5911" s="35" customFormat="1" customHeight="1" spans="1:16">
      <c r="A5911" s="30"/>
      <c r="B5911" s="96">
        <v>46224</v>
      </c>
      <c r="C5911" s="69" t="s">
        <v>18</v>
      </c>
      <c r="D5911" s="30" t="s">
        <v>424</v>
      </c>
      <c r="E5911" s="100" t="s">
        <v>1098</v>
      </c>
      <c r="F5911" s="95">
        <v>1.68</v>
      </c>
      <c r="G5911" s="56"/>
      <c r="H5911" s="32">
        <v>997547.360000007</v>
      </c>
      <c r="I5911" s="30" t="s">
        <v>58</v>
      </c>
      <c r="J5911" s="30"/>
      <c r="K5911" s="30"/>
      <c r="L5911" s="30">
        <v>202608</v>
      </c>
      <c r="M5911" s="30"/>
      <c r="N5911" s="30">
        <v>202607</v>
      </c>
      <c r="O5911" s="30"/>
      <c r="P5911" s="30"/>
    </row>
    <row r="5912" s="35" customFormat="1" customHeight="1" spans="1:16">
      <c r="A5912" s="30"/>
      <c r="B5912" s="96">
        <v>46224</v>
      </c>
      <c r="C5912" s="69" t="s">
        <v>18</v>
      </c>
      <c r="D5912" s="30" t="s">
        <v>424</v>
      </c>
      <c r="E5912" s="100" t="s">
        <v>1099</v>
      </c>
      <c r="F5912" s="95">
        <v>411.72</v>
      </c>
      <c r="G5912" s="56"/>
      <c r="H5912" s="32">
        <v>997959.080000009</v>
      </c>
      <c r="I5912" s="30" t="s">
        <v>54</v>
      </c>
      <c r="J5912" s="30"/>
      <c r="K5912" s="30"/>
      <c r="L5912" s="30">
        <v>202608</v>
      </c>
      <c r="M5912" s="30"/>
      <c r="N5912" s="30">
        <v>202607</v>
      </c>
      <c r="O5912" s="30"/>
      <c r="P5912" s="30"/>
    </row>
    <row r="5913" s="35" customFormat="1" customHeight="1" spans="1:16">
      <c r="A5913" s="30"/>
      <c r="B5913" s="96">
        <v>46224</v>
      </c>
      <c r="C5913" s="69" t="s">
        <v>18</v>
      </c>
      <c r="D5913" s="30" t="s">
        <v>424</v>
      </c>
      <c r="E5913" s="100" t="s">
        <v>1051</v>
      </c>
      <c r="F5913" s="95">
        <v>137.58</v>
      </c>
      <c r="G5913" s="56"/>
      <c r="H5913" s="32">
        <v>998096.660000008</v>
      </c>
      <c r="I5913" s="30" t="s">
        <v>101</v>
      </c>
      <c r="J5913" s="30"/>
      <c r="K5913" s="30"/>
      <c r="L5913" s="30">
        <v>202608</v>
      </c>
      <c r="M5913" s="30"/>
      <c r="N5913" s="30">
        <v>202607</v>
      </c>
      <c r="O5913" s="30"/>
      <c r="P5913" s="30"/>
    </row>
    <row r="5914" s="35" customFormat="1" customHeight="1" spans="1:16">
      <c r="A5914" s="30"/>
      <c r="B5914" s="96">
        <v>46224</v>
      </c>
      <c r="C5914" s="69" t="s">
        <v>18</v>
      </c>
      <c r="D5914" s="30" t="s">
        <v>424</v>
      </c>
      <c r="E5914" s="100" t="s">
        <v>1056</v>
      </c>
      <c r="F5914" s="95">
        <v>21.6</v>
      </c>
      <c r="G5914" s="56"/>
      <c r="H5914" s="32">
        <v>998118.260000009</v>
      </c>
      <c r="I5914" s="30" t="s">
        <v>235</v>
      </c>
      <c r="J5914" s="30"/>
      <c r="K5914" s="30"/>
      <c r="L5914" s="30">
        <v>202608</v>
      </c>
      <c r="M5914" s="30"/>
      <c r="N5914" s="30">
        <v>202607</v>
      </c>
      <c r="O5914" s="30"/>
      <c r="P5914" s="30"/>
    </row>
    <row r="5915" s="35" customFormat="1" customHeight="1" spans="1:16">
      <c r="A5915" s="30"/>
      <c r="B5915" s="96">
        <v>46224</v>
      </c>
      <c r="C5915" s="69" t="s">
        <v>18</v>
      </c>
      <c r="D5915" s="30" t="s">
        <v>424</v>
      </c>
      <c r="E5915" s="100" t="s">
        <v>1049</v>
      </c>
      <c r="F5915" s="95">
        <v>153.6</v>
      </c>
      <c r="G5915" s="56"/>
      <c r="H5915" s="32">
        <v>998271.860000007</v>
      </c>
      <c r="I5915" s="30" t="s">
        <v>91</v>
      </c>
      <c r="J5915" s="30"/>
      <c r="K5915" s="30"/>
      <c r="L5915" s="30">
        <v>202608</v>
      </c>
      <c r="M5915" s="30"/>
      <c r="N5915" s="30">
        <v>202607</v>
      </c>
      <c r="O5915" s="30"/>
      <c r="P5915" s="30"/>
    </row>
    <row r="5916" s="35" customFormat="1" customHeight="1" spans="1:16">
      <c r="A5916" s="30"/>
      <c r="B5916" s="96">
        <v>46224</v>
      </c>
      <c r="C5916" s="69" t="s">
        <v>18</v>
      </c>
      <c r="D5916" s="30" t="s">
        <v>424</v>
      </c>
      <c r="E5916" s="100" t="s">
        <v>1053</v>
      </c>
      <c r="F5916" s="95">
        <v>152.1</v>
      </c>
      <c r="G5916" s="56"/>
      <c r="H5916" s="32">
        <v>998423.960000008</v>
      </c>
      <c r="I5916" s="30" t="s">
        <v>107</v>
      </c>
      <c r="J5916" s="30"/>
      <c r="K5916" s="30"/>
      <c r="L5916" s="30">
        <v>202608</v>
      </c>
      <c r="M5916" s="30"/>
      <c r="N5916" s="30">
        <v>202607</v>
      </c>
      <c r="O5916" s="30"/>
      <c r="P5916" s="30"/>
    </row>
    <row r="5917" s="35" customFormat="1" customHeight="1" spans="1:16">
      <c r="A5917" s="30"/>
      <c r="B5917" s="96">
        <v>46224</v>
      </c>
      <c r="C5917" s="69" t="s">
        <v>18</v>
      </c>
      <c r="D5917" s="30" t="s">
        <v>424</v>
      </c>
      <c r="E5917" s="100" t="s">
        <v>1086</v>
      </c>
      <c r="F5917" s="95">
        <v>13.2</v>
      </c>
      <c r="G5917" s="56"/>
      <c r="H5917" s="32">
        <v>998437.160000008</v>
      </c>
      <c r="I5917" s="30" t="s">
        <v>191</v>
      </c>
      <c r="J5917" s="30"/>
      <c r="K5917" s="30"/>
      <c r="L5917" s="30">
        <v>202608</v>
      </c>
      <c r="M5917" s="30"/>
      <c r="N5917" s="30">
        <v>202607</v>
      </c>
      <c r="O5917" s="30"/>
      <c r="P5917" s="30"/>
    </row>
    <row r="5918" s="35" customFormat="1" customHeight="1" spans="1:16">
      <c r="A5918" s="30"/>
      <c r="B5918" s="96">
        <v>46224</v>
      </c>
      <c r="C5918" s="69" t="s">
        <v>18</v>
      </c>
      <c r="D5918" s="30" t="s">
        <v>424</v>
      </c>
      <c r="E5918" s="100" t="s">
        <v>1084</v>
      </c>
      <c r="F5918" s="95">
        <v>87.6</v>
      </c>
      <c r="G5918" s="56"/>
      <c r="H5918" s="32">
        <v>998524.760000005</v>
      </c>
      <c r="I5918" s="30" t="s">
        <v>60</v>
      </c>
      <c r="J5918" s="30"/>
      <c r="K5918" s="30"/>
      <c r="L5918" s="30">
        <v>202608</v>
      </c>
      <c r="M5918" s="30"/>
      <c r="N5918" s="30">
        <v>202607</v>
      </c>
      <c r="O5918" s="30"/>
      <c r="P5918" s="30"/>
    </row>
    <row r="5919" s="35" customFormat="1" customHeight="1" spans="1:16">
      <c r="A5919" s="30"/>
      <c r="B5919" s="96">
        <v>46224</v>
      </c>
      <c r="C5919" s="69" t="s">
        <v>18</v>
      </c>
      <c r="D5919" s="30" t="s">
        <v>424</v>
      </c>
      <c r="E5919" s="100" t="s">
        <v>1047</v>
      </c>
      <c r="F5919" s="95">
        <v>163.62</v>
      </c>
      <c r="G5919" s="56"/>
      <c r="H5919" s="32">
        <v>998688.380000006</v>
      </c>
      <c r="I5919" s="30" t="s">
        <v>80</v>
      </c>
      <c r="J5919" s="30"/>
      <c r="K5919" s="30"/>
      <c r="L5919" s="30">
        <v>202608</v>
      </c>
      <c r="M5919" s="30"/>
      <c r="N5919" s="30">
        <v>202607</v>
      </c>
      <c r="O5919" s="30"/>
      <c r="P5919" s="30"/>
    </row>
    <row r="5920" s="35" customFormat="1" customHeight="1" spans="1:16">
      <c r="A5920" s="30"/>
      <c r="B5920" s="96">
        <v>46224</v>
      </c>
      <c r="C5920" s="69" t="s">
        <v>18</v>
      </c>
      <c r="D5920" s="30" t="s">
        <v>424</v>
      </c>
      <c r="E5920" s="100" t="s">
        <v>1085</v>
      </c>
      <c r="F5920" s="95">
        <v>114.9</v>
      </c>
      <c r="G5920" s="56"/>
      <c r="H5920" s="32">
        <v>998803.280000005</v>
      </c>
      <c r="I5920" s="30" t="s">
        <v>39</v>
      </c>
      <c r="J5920" s="30"/>
      <c r="K5920" s="30"/>
      <c r="L5920" s="30">
        <v>202608</v>
      </c>
      <c r="M5920" s="30"/>
      <c r="N5920" s="30">
        <v>202607</v>
      </c>
      <c r="O5920" s="30"/>
      <c r="P5920" s="30"/>
    </row>
    <row r="5921" s="35" customFormat="1" customHeight="1" spans="1:16">
      <c r="A5921" s="30"/>
      <c r="B5921" s="96">
        <v>46224</v>
      </c>
      <c r="C5921" s="69" t="s">
        <v>18</v>
      </c>
      <c r="D5921" s="30" t="s">
        <v>424</v>
      </c>
      <c r="E5921" s="100" t="s">
        <v>1046</v>
      </c>
      <c r="F5921" s="95">
        <v>44.4</v>
      </c>
      <c r="G5921" s="56"/>
      <c r="H5921" s="32">
        <v>998847.680000007</v>
      </c>
      <c r="I5921" s="30" t="s">
        <v>205</v>
      </c>
      <c r="J5921" s="30"/>
      <c r="K5921" s="30"/>
      <c r="L5921" s="30">
        <v>202608</v>
      </c>
      <c r="M5921" s="30"/>
      <c r="N5921" s="30">
        <v>202607</v>
      </c>
      <c r="O5921" s="30"/>
      <c r="P5921" s="30"/>
    </row>
    <row r="5922" s="35" customFormat="1" customHeight="1" spans="1:16">
      <c r="A5922" s="30"/>
      <c r="B5922" s="96">
        <v>46224</v>
      </c>
      <c r="C5922" s="69" t="s">
        <v>18</v>
      </c>
      <c r="D5922" s="30" t="s">
        <v>424</v>
      </c>
      <c r="E5922" s="100" t="s">
        <v>1045</v>
      </c>
      <c r="F5922" s="95">
        <v>60.78</v>
      </c>
      <c r="G5922" s="56"/>
      <c r="H5922" s="32">
        <v>998908.460000005</v>
      </c>
      <c r="I5922" s="30" t="s">
        <v>227</v>
      </c>
      <c r="J5922" s="30"/>
      <c r="K5922" s="30"/>
      <c r="L5922" s="30">
        <v>202608</v>
      </c>
      <c r="M5922" s="30"/>
      <c r="N5922" s="30">
        <v>202607</v>
      </c>
      <c r="O5922" s="30"/>
      <c r="P5922" s="30"/>
    </row>
    <row r="5923" s="35" customFormat="1" customHeight="1" spans="1:16">
      <c r="A5923" s="30"/>
      <c r="B5923" s="96">
        <v>46224</v>
      </c>
      <c r="C5923" s="69" t="s">
        <v>18</v>
      </c>
      <c r="D5923" s="30" t="s">
        <v>424</v>
      </c>
      <c r="E5923" s="100" t="s">
        <v>1048</v>
      </c>
      <c r="F5923" s="95">
        <v>50.46</v>
      </c>
      <c r="G5923" s="56"/>
      <c r="H5923" s="32">
        <v>998958.920000006</v>
      </c>
      <c r="I5923" s="30" t="s">
        <v>78</v>
      </c>
      <c r="J5923" s="30"/>
      <c r="K5923" s="30"/>
      <c r="L5923" s="30">
        <v>202608</v>
      </c>
      <c r="M5923" s="30"/>
      <c r="N5923" s="30">
        <v>202607</v>
      </c>
      <c r="O5923" s="30"/>
      <c r="P5923" s="30"/>
    </row>
    <row r="5924" s="35" customFormat="1" customHeight="1" spans="1:16">
      <c r="A5924" s="30"/>
      <c r="B5924" s="96">
        <v>46224</v>
      </c>
      <c r="C5924" s="69" t="s">
        <v>18</v>
      </c>
      <c r="D5924" s="30" t="s">
        <v>424</v>
      </c>
      <c r="E5924" s="100" t="s">
        <v>1167</v>
      </c>
      <c r="F5924" s="95">
        <v>90.12</v>
      </c>
      <c r="G5924" s="56"/>
      <c r="H5924" s="32">
        <v>999049.040000007</v>
      </c>
      <c r="I5924" s="30" t="s">
        <v>274</v>
      </c>
      <c r="J5924" s="30"/>
      <c r="K5924" s="30"/>
      <c r="L5924" s="30">
        <v>202608</v>
      </c>
      <c r="M5924" s="30"/>
      <c r="N5924" s="30">
        <v>202607</v>
      </c>
      <c r="O5924" s="30"/>
      <c r="P5924" s="30"/>
    </row>
    <row r="5925" s="35" customFormat="1" customHeight="1" spans="1:16">
      <c r="A5925" s="30"/>
      <c r="B5925" s="96">
        <v>46224</v>
      </c>
      <c r="C5925" s="69" t="s">
        <v>18</v>
      </c>
      <c r="D5925" s="30" t="s">
        <v>424</v>
      </c>
      <c r="E5925" s="100" t="s">
        <v>1092</v>
      </c>
      <c r="F5925" s="95">
        <v>145.72</v>
      </c>
      <c r="G5925" s="56"/>
      <c r="H5925" s="32">
        <v>999194.760000005</v>
      </c>
      <c r="I5925" s="30" t="s">
        <v>84</v>
      </c>
      <c r="J5925" s="30"/>
      <c r="K5925" s="30"/>
      <c r="L5925" s="30">
        <v>202607</v>
      </c>
      <c r="M5925" s="30"/>
      <c r="N5925" s="30">
        <v>202607</v>
      </c>
      <c r="O5925" s="30"/>
      <c r="P5925" s="30"/>
    </row>
    <row r="5926" s="35" customFormat="1" customHeight="1" spans="1:16">
      <c r="A5926" s="30"/>
      <c r="B5926" s="96">
        <v>46224</v>
      </c>
      <c r="C5926" s="69" t="s">
        <v>18</v>
      </c>
      <c r="D5926" s="30" t="s">
        <v>424</v>
      </c>
      <c r="E5926" s="100" t="s">
        <v>1097</v>
      </c>
      <c r="F5926" s="95">
        <v>268.26</v>
      </c>
      <c r="G5926" s="56"/>
      <c r="H5926" s="32">
        <v>999463.020000007</v>
      </c>
      <c r="I5926" s="30" t="s">
        <v>56</v>
      </c>
      <c r="J5926" s="30"/>
      <c r="K5926" s="30"/>
      <c r="L5926" s="30">
        <v>202608</v>
      </c>
      <c r="M5926" s="30"/>
      <c r="N5926" s="30">
        <v>202607</v>
      </c>
      <c r="O5926" s="30"/>
      <c r="P5926" s="30"/>
    </row>
    <row r="5927" s="35" customFormat="1" customHeight="1" spans="1:16">
      <c r="A5927" s="30"/>
      <c r="B5927" s="96">
        <v>46224</v>
      </c>
      <c r="C5927" s="69" t="s">
        <v>18</v>
      </c>
      <c r="D5927" s="30" t="s">
        <v>424</v>
      </c>
      <c r="E5927" s="100" t="s">
        <v>1094</v>
      </c>
      <c r="F5927" s="95">
        <v>115.74</v>
      </c>
      <c r="G5927" s="56"/>
      <c r="H5927" s="32">
        <v>999578.760000005</v>
      </c>
      <c r="I5927" s="30" t="s">
        <v>76</v>
      </c>
      <c r="J5927" s="30"/>
      <c r="K5927" s="30"/>
      <c r="L5927" s="30">
        <v>202608</v>
      </c>
      <c r="M5927" s="30"/>
      <c r="N5927" s="30">
        <v>202607</v>
      </c>
      <c r="O5927" s="30"/>
      <c r="P5927" s="30"/>
    </row>
    <row r="5928" s="35" customFormat="1" customHeight="1" spans="1:16">
      <c r="A5928" s="30"/>
      <c r="B5928" s="96">
        <v>46225</v>
      </c>
      <c r="C5928" s="69" t="s">
        <v>18</v>
      </c>
      <c r="D5928" s="30" t="s">
        <v>424</v>
      </c>
      <c r="E5928" s="100" t="s">
        <v>1056</v>
      </c>
      <c r="F5928" s="95">
        <v>51.46</v>
      </c>
      <c r="G5928" s="56"/>
      <c r="H5928" s="32">
        <v>999630.220000006</v>
      </c>
      <c r="I5928" s="30" t="s">
        <v>235</v>
      </c>
      <c r="J5928" s="30"/>
      <c r="K5928" s="30"/>
      <c r="L5928" s="30">
        <v>202608</v>
      </c>
      <c r="M5928" s="30"/>
      <c r="N5928" s="30">
        <v>202607</v>
      </c>
      <c r="O5928" s="30"/>
      <c r="P5928" s="30"/>
    </row>
    <row r="5929" s="35" customFormat="1" customHeight="1" spans="1:16">
      <c r="A5929" s="30"/>
      <c r="B5929" s="96">
        <v>46225</v>
      </c>
      <c r="C5929" s="69" t="s">
        <v>18</v>
      </c>
      <c r="D5929" s="30" t="s">
        <v>424</v>
      </c>
      <c r="E5929" s="100" t="s">
        <v>1085</v>
      </c>
      <c r="F5929" s="95">
        <v>64.02</v>
      </c>
      <c r="G5929" s="56"/>
      <c r="H5929" s="32">
        <v>999694.240000006</v>
      </c>
      <c r="I5929" s="30" t="s">
        <v>39</v>
      </c>
      <c r="J5929" s="30"/>
      <c r="K5929" s="30"/>
      <c r="L5929" s="30">
        <v>202608</v>
      </c>
      <c r="M5929" s="30"/>
      <c r="N5929" s="30">
        <v>202607</v>
      </c>
      <c r="O5929" s="30"/>
      <c r="P5929" s="30"/>
    </row>
    <row r="5930" s="35" customFormat="1" customHeight="1" spans="1:16">
      <c r="A5930" s="30"/>
      <c r="B5930" s="96">
        <v>46225</v>
      </c>
      <c r="C5930" s="69" t="s">
        <v>18</v>
      </c>
      <c r="D5930" s="30" t="s">
        <v>424</v>
      </c>
      <c r="E5930" s="100" t="s">
        <v>1084</v>
      </c>
      <c r="F5930" s="95">
        <v>382.2</v>
      </c>
      <c r="G5930" s="56"/>
      <c r="H5930" s="32">
        <v>1000076.44000001</v>
      </c>
      <c r="I5930" s="30" t="s">
        <v>60</v>
      </c>
      <c r="J5930" s="30"/>
      <c r="K5930" s="30"/>
      <c r="L5930" s="30">
        <v>202608</v>
      </c>
      <c r="M5930" s="30"/>
      <c r="N5930" s="30">
        <v>202607</v>
      </c>
      <c r="O5930" s="30"/>
      <c r="P5930" s="30"/>
    </row>
    <row r="5931" s="35" customFormat="1" customHeight="1" spans="1:16">
      <c r="A5931" s="30"/>
      <c r="B5931" s="96">
        <v>46225</v>
      </c>
      <c r="C5931" s="69" t="s">
        <v>18</v>
      </c>
      <c r="D5931" s="30" t="s">
        <v>424</v>
      </c>
      <c r="E5931" s="100" t="s">
        <v>1046</v>
      </c>
      <c r="F5931" s="95">
        <v>124.73</v>
      </c>
      <c r="G5931" s="56"/>
      <c r="H5931" s="32">
        <v>1000201.17000001</v>
      </c>
      <c r="I5931" s="30" t="s">
        <v>205</v>
      </c>
      <c r="J5931" s="30"/>
      <c r="K5931" s="30"/>
      <c r="L5931" s="30">
        <v>202608</v>
      </c>
      <c r="M5931" s="30"/>
      <c r="N5931" s="30">
        <v>202607</v>
      </c>
      <c r="O5931" s="30"/>
      <c r="P5931" s="30"/>
    </row>
    <row r="5932" s="35" customFormat="1" customHeight="1" spans="1:16">
      <c r="A5932" s="30"/>
      <c r="B5932" s="96">
        <v>46225</v>
      </c>
      <c r="C5932" s="69" t="s">
        <v>18</v>
      </c>
      <c r="D5932" s="30" t="s">
        <v>424</v>
      </c>
      <c r="E5932" s="100" t="s">
        <v>1083</v>
      </c>
      <c r="F5932" s="95">
        <v>143.77</v>
      </c>
      <c r="G5932" s="56"/>
      <c r="H5932" s="32">
        <v>1000344.94000001</v>
      </c>
      <c r="I5932" s="30" t="s">
        <v>35</v>
      </c>
      <c r="J5932" s="30"/>
      <c r="K5932" s="30"/>
      <c r="L5932" s="30">
        <v>202608</v>
      </c>
      <c r="M5932" s="30"/>
      <c r="N5932" s="30">
        <v>202607</v>
      </c>
      <c r="O5932" s="30"/>
      <c r="P5932" s="30"/>
    </row>
    <row r="5933" s="35" customFormat="1" customHeight="1" spans="1:16">
      <c r="A5933" s="30"/>
      <c r="B5933" s="96">
        <v>46225</v>
      </c>
      <c r="C5933" s="69" t="s">
        <v>18</v>
      </c>
      <c r="D5933" s="30" t="s">
        <v>424</v>
      </c>
      <c r="E5933" s="100" t="s">
        <v>1089</v>
      </c>
      <c r="F5933" s="95">
        <v>319.89</v>
      </c>
      <c r="G5933" s="56"/>
      <c r="H5933" s="32">
        <v>1000664.83000001</v>
      </c>
      <c r="I5933" s="30" t="s">
        <v>117</v>
      </c>
      <c r="J5933" s="30"/>
      <c r="K5933" s="30"/>
      <c r="L5933" s="30">
        <v>202608</v>
      </c>
      <c r="M5933" s="30"/>
      <c r="N5933" s="30">
        <v>202607</v>
      </c>
      <c r="O5933" s="30"/>
      <c r="P5933" s="30"/>
    </row>
    <row r="5934" s="35" customFormat="1" customHeight="1" spans="1:16">
      <c r="A5934" s="30"/>
      <c r="B5934" s="96">
        <v>46225</v>
      </c>
      <c r="C5934" s="69" t="s">
        <v>18</v>
      </c>
      <c r="D5934" s="30" t="s">
        <v>424</v>
      </c>
      <c r="E5934" s="100" t="s">
        <v>1092</v>
      </c>
      <c r="F5934" s="95">
        <v>219.72</v>
      </c>
      <c r="G5934" s="56"/>
      <c r="H5934" s="32">
        <v>1000884.55000001</v>
      </c>
      <c r="I5934" s="30" t="s">
        <v>84</v>
      </c>
      <c r="J5934" s="30"/>
      <c r="K5934" s="30"/>
      <c r="L5934" s="30">
        <v>202607</v>
      </c>
      <c r="M5934" s="30"/>
      <c r="N5934" s="30">
        <v>202607</v>
      </c>
      <c r="O5934" s="30"/>
      <c r="P5934" s="30"/>
    </row>
    <row r="5935" s="35" customFormat="1" customHeight="1" spans="1:16">
      <c r="A5935" s="30"/>
      <c r="B5935" s="96">
        <v>46225</v>
      </c>
      <c r="C5935" s="69" t="s">
        <v>18</v>
      </c>
      <c r="D5935" s="30" t="s">
        <v>424</v>
      </c>
      <c r="E5935" s="100" t="s">
        <v>1167</v>
      </c>
      <c r="F5935" s="95">
        <v>21.6</v>
      </c>
      <c r="G5935" s="56"/>
      <c r="H5935" s="32">
        <v>1000906.15000001</v>
      </c>
      <c r="I5935" s="30" t="s">
        <v>274</v>
      </c>
      <c r="J5935" s="30"/>
      <c r="K5935" s="30"/>
      <c r="L5935" s="30">
        <v>202608</v>
      </c>
      <c r="M5935" s="30"/>
      <c r="N5935" s="30">
        <v>202607</v>
      </c>
      <c r="O5935" s="30"/>
      <c r="P5935" s="30"/>
    </row>
    <row r="5936" s="35" customFormat="1" customHeight="1" spans="1:16">
      <c r="A5936" s="30"/>
      <c r="B5936" s="96">
        <v>46225</v>
      </c>
      <c r="C5936" s="69" t="s">
        <v>18</v>
      </c>
      <c r="D5936" s="30" t="s">
        <v>424</v>
      </c>
      <c r="E5936" s="100" t="s">
        <v>1059</v>
      </c>
      <c r="F5936" s="95">
        <v>93.6</v>
      </c>
      <c r="G5936" s="56"/>
      <c r="H5936" s="32">
        <v>1000999.75000001</v>
      </c>
      <c r="I5936" s="30" t="s">
        <v>221</v>
      </c>
      <c r="J5936" s="30"/>
      <c r="K5936" s="30"/>
      <c r="L5936" s="30">
        <v>202608</v>
      </c>
      <c r="M5936" s="30"/>
      <c r="N5936" s="30">
        <v>202607</v>
      </c>
      <c r="O5936" s="30"/>
      <c r="P5936" s="30"/>
    </row>
    <row r="5937" s="35" customFormat="1" customHeight="1" spans="1:16">
      <c r="A5937" s="30"/>
      <c r="B5937" s="96">
        <v>46225</v>
      </c>
      <c r="C5937" s="69" t="s">
        <v>18</v>
      </c>
      <c r="D5937" s="30" t="s">
        <v>424</v>
      </c>
      <c r="E5937" s="100" t="s">
        <v>1051</v>
      </c>
      <c r="F5937" s="95">
        <v>87.36</v>
      </c>
      <c r="G5937" s="56"/>
      <c r="H5937" s="32">
        <v>1001087.11000001</v>
      </c>
      <c r="I5937" s="30" t="s">
        <v>101</v>
      </c>
      <c r="J5937" s="30"/>
      <c r="K5937" s="30"/>
      <c r="L5937" s="30">
        <v>202608</v>
      </c>
      <c r="M5937" s="30"/>
      <c r="N5937" s="30">
        <v>202607</v>
      </c>
      <c r="O5937" s="30"/>
      <c r="P5937" s="30"/>
    </row>
    <row r="5938" s="35" customFormat="1" customHeight="1" spans="1:16">
      <c r="A5938" s="30"/>
      <c r="B5938" s="96">
        <v>46225</v>
      </c>
      <c r="C5938" s="69" t="s">
        <v>18</v>
      </c>
      <c r="D5938" s="30" t="s">
        <v>424</v>
      </c>
      <c r="E5938" s="100" t="s">
        <v>1049</v>
      </c>
      <c r="F5938" s="95">
        <v>69.52</v>
      </c>
      <c r="G5938" s="56"/>
      <c r="H5938" s="32">
        <v>1001156.63000001</v>
      </c>
      <c r="I5938" s="30" t="s">
        <v>91</v>
      </c>
      <c r="J5938" s="30"/>
      <c r="K5938" s="30"/>
      <c r="L5938" s="30">
        <v>202608</v>
      </c>
      <c r="M5938" s="30"/>
      <c r="N5938" s="30">
        <v>202607</v>
      </c>
      <c r="O5938" s="30"/>
      <c r="P5938" s="30"/>
    </row>
    <row r="5939" s="35" customFormat="1" customHeight="1" spans="1:16">
      <c r="A5939" s="30"/>
      <c r="B5939" s="96">
        <v>46225</v>
      </c>
      <c r="C5939" s="69" t="s">
        <v>18</v>
      </c>
      <c r="D5939" s="30" t="s">
        <v>424</v>
      </c>
      <c r="E5939" s="100" t="s">
        <v>1093</v>
      </c>
      <c r="F5939" s="98">
        <v>1188.18</v>
      </c>
      <c r="G5939" s="56"/>
      <c r="H5939" s="32">
        <v>1002344.81000001</v>
      </c>
      <c r="I5939" s="30" t="s">
        <v>66</v>
      </c>
      <c r="J5939" s="30"/>
      <c r="K5939" s="30"/>
      <c r="L5939" s="30">
        <v>202608</v>
      </c>
      <c r="M5939" s="30"/>
      <c r="N5939" s="30">
        <v>202607</v>
      </c>
      <c r="O5939" s="30"/>
      <c r="P5939" s="30"/>
    </row>
    <row r="5940" s="35" customFormat="1" customHeight="1" spans="1:16">
      <c r="A5940" s="30"/>
      <c r="B5940" s="96">
        <v>46225</v>
      </c>
      <c r="C5940" s="69" t="s">
        <v>18</v>
      </c>
      <c r="D5940" s="30" t="s">
        <v>424</v>
      </c>
      <c r="E5940" s="100" t="s">
        <v>1097</v>
      </c>
      <c r="F5940" s="95">
        <v>417.87</v>
      </c>
      <c r="G5940" s="56"/>
      <c r="H5940" s="32">
        <v>1002762.68</v>
      </c>
      <c r="I5940" s="30" t="s">
        <v>56</v>
      </c>
      <c r="J5940" s="30"/>
      <c r="K5940" s="30"/>
      <c r="L5940" s="30">
        <v>202608</v>
      </c>
      <c r="M5940" s="30"/>
      <c r="N5940" s="30">
        <v>202607</v>
      </c>
      <c r="O5940" s="30"/>
      <c r="P5940" s="30"/>
    </row>
    <row r="5941" s="35" customFormat="1" customHeight="1" spans="1:16">
      <c r="A5941" s="30"/>
      <c r="B5941" s="96">
        <v>46225</v>
      </c>
      <c r="C5941" s="69" t="s">
        <v>18</v>
      </c>
      <c r="D5941" s="30" t="s">
        <v>424</v>
      </c>
      <c r="E5941" s="100" t="s">
        <v>1098</v>
      </c>
      <c r="F5941" s="95">
        <v>98.58</v>
      </c>
      <c r="G5941" s="56"/>
      <c r="H5941" s="32">
        <v>1002861.26000001</v>
      </c>
      <c r="I5941" s="30" t="s">
        <v>58</v>
      </c>
      <c r="J5941" s="30"/>
      <c r="K5941" s="30"/>
      <c r="L5941" s="30">
        <v>202608</v>
      </c>
      <c r="M5941" s="30"/>
      <c r="N5941" s="30">
        <v>202607</v>
      </c>
      <c r="O5941" s="30"/>
      <c r="P5941" s="30"/>
    </row>
    <row r="5942" s="35" customFormat="1" customHeight="1" spans="1:16">
      <c r="A5942" s="30"/>
      <c r="B5942" s="96">
        <v>46225</v>
      </c>
      <c r="C5942" s="69" t="s">
        <v>18</v>
      </c>
      <c r="D5942" s="30" t="s">
        <v>424</v>
      </c>
      <c r="E5942" s="100" t="s">
        <v>1050</v>
      </c>
      <c r="F5942" s="98">
        <v>1121.91</v>
      </c>
      <c r="G5942" s="56"/>
      <c r="H5942" s="32">
        <v>1003983.17000001</v>
      </c>
      <c r="I5942" s="30" t="s">
        <v>43</v>
      </c>
      <c r="J5942" s="30"/>
      <c r="K5942" s="30"/>
      <c r="L5942" s="30">
        <v>202608</v>
      </c>
      <c r="M5942" s="30"/>
      <c r="N5942" s="30">
        <v>202607</v>
      </c>
      <c r="O5942" s="30"/>
      <c r="P5942" s="30"/>
    </row>
    <row r="5943" s="35" customFormat="1" customHeight="1" spans="1:16">
      <c r="A5943" s="30"/>
      <c r="B5943" s="96">
        <v>46225</v>
      </c>
      <c r="C5943" s="69" t="s">
        <v>18</v>
      </c>
      <c r="D5943" s="30" t="s">
        <v>424</v>
      </c>
      <c r="E5943" s="100" t="s">
        <v>1095</v>
      </c>
      <c r="F5943" s="95">
        <v>486.89</v>
      </c>
      <c r="G5943" s="56"/>
      <c r="H5943" s="32">
        <v>1004470.06000001</v>
      </c>
      <c r="I5943" s="30" t="s">
        <v>74</v>
      </c>
      <c r="J5943" s="30"/>
      <c r="K5943" s="30"/>
      <c r="L5943" s="30">
        <v>202608</v>
      </c>
      <c r="M5943" s="30"/>
      <c r="N5943" s="30">
        <v>202607</v>
      </c>
      <c r="O5943" s="30"/>
      <c r="P5943" s="30"/>
    </row>
    <row r="5944" s="35" customFormat="1" customHeight="1" spans="1:16">
      <c r="A5944" s="30"/>
      <c r="B5944" s="96">
        <v>46225</v>
      </c>
      <c r="C5944" s="69" t="s">
        <v>18</v>
      </c>
      <c r="D5944" s="30" t="s">
        <v>424</v>
      </c>
      <c r="E5944" s="100" t="s">
        <v>1096</v>
      </c>
      <c r="F5944" s="95">
        <v>535.34</v>
      </c>
      <c r="G5944" s="56"/>
      <c r="H5944" s="32">
        <v>1005005.40000001</v>
      </c>
      <c r="I5944" s="30" t="s">
        <v>52</v>
      </c>
      <c r="J5944" s="30"/>
      <c r="K5944" s="30"/>
      <c r="L5944" s="30">
        <v>202608</v>
      </c>
      <c r="M5944" s="30"/>
      <c r="N5944" s="30">
        <v>202607</v>
      </c>
      <c r="O5944" s="30"/>
      <c r="P5944" s="30"/>
    </row>
    <row r="5945" s="35" customFormat="1" customHeight="1" spans="1:16">
      <c r="A5945" s="30"/>
      <c r="B5945" s="96">
        <v>46225</v>
      </c>
      <c r="C5945" s="69" t="s">
        <v>18</v>
      </c>
      <c r="D5945" s="30" t="s">
        <v>424</v>
      </c>
      <c r="E5945" s="100" t="s">
        <v>1055</v>
      </c>
      <c r="F5945" s="95">
        <v>108.63</v>
      </c>
      <c r="G5945" s="56"/>
      <c r="H5945" s="32">
        <v>1005114.03</v>
      </c>
      <c r="I5945" s="30" t="s">
        <v>196</v>
      </c>
      <c r="J5945" s="30"/>
      <c r="K5945" s="30"/>
      <c r="L5945" s="30">
        <v>202608</v>
      </c>
      <c r="M5945" s="30"/>
      <c r="N5945" s="30">
        <v>202607</v>
      </c>
      <c r="O5945" s="30"/>
      <c r="P5945" s="30"/>
    </row>
    <row r="5946" s="35" customFormat="1" customHeight="1" spans="1:16">
      <c r="A5946" s="30"/>
      <c r="B5946" s="96">
        <v>46225</v>
      </c>
      <c r="C5946" s="69" t="s">
        <v>18</v>
      </c>
      <c r="D5946" s="30" t="s">
        <v>424</v>
      </c>
      <c r="E5946" s="100" t="s">
        <v>1058</v>
      </c>
      <c r="F5946" s="95">
        <v>238.8</v>
      </c>
      <c r="G5946" s="56"/>
      <c r="H5946" s="32">
        <v>1005352.83000001</v>
      </c>
      <c r="I5946" s="30" t="s">
        <v>216</v>
      </c>
      <c r="J5946" s="30"/>
      <c r="K5946" s="30"/>
      <c r="L5946" s="30">
        <v>202608</v>
      </c>
      <c r="M5946" s="30"/>
      <c r="N5946" s="30">
        <v>202607</v>
      </c>
      <c r="O5946" s="30"/>
      <c r="P5946" s="30"/>
    </row>
    <row r="5947" s="35" customFormat="1" customHeight="1" spans="1:16">
      <c r="A5947" s="30"/>
      <c r="B5947" s="96">
        <v>46225</v>
      </c>
      <c r="C5947" s="69" t="s">
        <v>18</v>
      </c>
      <c r="D5947" s="30" t="s">
        <v>424</v>
      </c>
      <c r="E5947" s="100" t="s">
        <v>1099</v>
      </c>
      <c r="F5947" s="95">
        <v>473.74</v>
      </c>
      <c r="G5947" s="56"/>
      <c r="H5947" s="32">
        <v>1005826.57000001</v>
      </c>
      <c r="I5947" s="30" t="s">
        <v>54</v>
      </c>
      <c r="J5947" s="30"/>
      <c r="K5947" s="30"/>
      <c r="L5947" s="30">
        <v>202608</v>
      </c>
      <c r="M5947" s="30"/>
      <c r="N5947" s="30">
        <v>202607</v>
      </c>
      <c r="O5947" s="30"/>
      <c r="P5947" s="30"/>
    </row>
    <row r="5948" s="35" customFormat="1" customHeight="1" spans="1:16">
      <c r="A5948" s="30"/>
      <c r="B5948" s="96">
        <v>46225</v>
      </c>
      <c r="C5948" s="69" t="s">
        <v>18</v>
      </c>
      <c r="D5948" s="30" t="s">
        <v>424</v>
      </c>
      <c r="E5948" s="100" t="s">
        <v>1053</v>
      </c>
      <c r="F5948" s="95">
        <v>142.86</v>
      </c>
      <c r="G5948" s="56"/>
      <c r="H5948" s="32">
        <v>1005969.43000001</v>
      </c>
      <c r="I5948" s="30" t="s">
        <v>107</v>
      </c>
      <c r="J5948" s="30"/>
      <c r="K5948" s="30"/>
      <c r="L5948" s="30">
        <v>202608</v>
      </c>
      <c r="M5948" s="30"/>
      <c r="N5948" s="30">
        <v>202607</v>
      </c>
      <c r="O5948" s="30"/>
      <c r="P5948" s="30"/>
    </row>
    <row r="5949" s="35" customFormat="1" customHeight="1" spans="1:16">
      <c r="A5949" s="30"/>
      <c r="B5949" s="96">
        <v>46225</v>
      </c>
      <c r="C5949" s="69" t="s">
        <v>18</v>
      </c>
      <c r="D5949" s="30" t="s">
        <v>424</v>
      </c>
      <c r="E5949" s="100" t="s">
        <v>1094</v>
      </c>
      <c r="F5949" s="95">
        <v>100.64</v>
      </c>
      <c r="G5949" s="56"/>
      <c r="H5949" s="32">
        <v>1006070.07000001</v>
      </c>
      <c r="I5949" s="30" t="s">
        <v>76</v>
      </c>
      <c r="J5949" s="30"/>
      <c r="K5949" s="30"/>
      <c r="L5949" s="30">
        <v>202608</v>
      </c>
      <c r="M5949" s="30"/>
      <c r="N5949" s="30">
        <v>202607</v>
      </c>
      <c r="O5949" s="30"/>
      <c r="P5949" s="30"/>
    </row>
    <row r="5950" s="35" customFormat="1" customHeight="1" spans="1:16">
      <c r="A5950" s="30"/>
      <c r="B5950" s="96">
        <v>46225</v>
      </c>
      <c r="C5950" s="69" t="s">
        <v>18</v>
      </c>
      <c r="D5950" s="30" t="s">
        <v>424</v>
      </c>
      <c r="E5950" s="100" t="s">
        <v>1047</v>
      </c>
      <c r="F5950" s="95">
        <v>104.43</v>
      </c>
      <c r="G5950" s="56"/>
      <c r="H5950" s="32">
        <v>1006174.50000001</v>
      </c>
      <c r="I5950" s="30" t="s">
        <v>80</v>
      </c>
      <c r="J5950" s="30"/>
      <c r="K5950" s="30"/>
      <c r="L5950" s="30">
        <v>202608</v>
      </c>
      <c r="M5950" s="30"/>
      <c r="N5950" s="30">
        <v>202607</v>
      </c>
      <c r="O5950" s="30"/>
      <c r="P5950" s="30"/>
    </row>
    <row r="5951" s="35" customFormat="1" customHeight="1" spans="1:16">
      <c r="A5951" s="30"/>
      <c r="B5951" s="96">
        <v>46225</v>
      </c>
      <c r="C5951" s="69" t="s">
        <v>18</v>
      </c>
      <c r="D5951" s="30" t="s">
        <v>424</v>
      </c>
      <c r="E5951" s="100" t="s">
        <v>1086</v>
      </c>
      <c r="F5951" s="95">
        <v>36.18</v>
      </c>
      <c r="G5951" s="56"/>
      <c r="H5951" s="32">
        <v>1006210.68000001</v>
      </c>
      <c r="I5951" s="30" t="s">
        <v>191</v>
      </c>
      <c r="J5951" s="30"/>
      <c r="K5951" s="30"/>
      <c r="L5951" s="30">
        <v>202608</v>
      </c>
      <c r="M5951" s="30"/>
      <c r="N5951" s="30">
        <v>202607</v>
      </c>
      <c r="O5951" s="30"/>
      <c r="P5951" s="30"/>
    </row>
    <row r="5952" s="35" customFormat="1" customHeight="1" spans="1:16">
      <c r="A5952" s="30"/>
      <c r="B5952" s="96">
        <v>46225</v>
      </c>
      <c r="C5952" s="69" t="s">
        <v>18</v>
      </c>
      <c r="D5952" s="30" t="s">
        <v>424</v>
      </c>
      <c r="E5952" s="100" t="s">
        <v>1048</v>
      </c>
      <c r="F5952" s="95">
        <v>40.05</v>
      </c>
      <c r="G5952" s="56"/>
      <c r="H5952" s="32">
        <v>1006250.73000001</v>
      </c>
      <c r="I5952" s="30" t="s">
        <v>78</v>
      </c>
      <c r="J5952" s="30"/>
      <c r="K5952" s="30"/>
      <c r="L5952" s="30">
        <v>202608</v>
      </c>
      <c r="M5952" s="30"/>
      <c r="N5952" s="30">
        <v>202607</v>
      </c>
      <c r="O5952" s="30"/>
      <c r="P5952" s="30"/>
    </row>
    <row r="5953" s="35" customFormat="1" customHeight="1" spans="1:16">
      <c r="A5953" s="30"/>
      <c r="B5953" s="96">
        <v>46225</v>
      </c>
      <c r="C5953" s="69" t="s">
        <v>18</v>
      </c>
      <c r="D5953" s="30" t="s">
        <v>424</v>
      </c>
      <c r="E5953" s="100" t="s">
        <v>1045</v>
      </c>
      <c r="F5953" s="95">
        <v>403.83</v>
      </c>
      <c r="G5953" s="56"/>
      <c r="H5953" s="32">
        <v>1006654.56000001</v>
      </c>
      <c r="I5953" s="30" t="s">
        <v>227</v>
      </c>
      <c r="J5953" s="30"/>
      <c r="K5953" s="30"/>
      <c r="L5953" s="30">
        <v>202608</v>
      </c>
      <c r="M5953" s="30"/>
      <c r="N5953" s="30">
        <v>202607</v>
      </c>
      <c r="O5953" s="30"/>
      <c r="P5953" s="30"/>
    </row>
    <row r="5954" s="35" customFormat="1" customHeight="1" spans="1:16">
      <c r="A5954" s="30"/>
      <c r="B5954" s="96">
        <v>46225</v>
      </c>
      <c r="C5954" s="69" t="s">
        <v>18</v>
      </c>
      <c r="D5954" s="30" t="s">
        <v>33</v>
      </c>
      <c r="E5954" s="100" t="s">
        <v>1381</v>
      </c>
      <c r="F5954" s="95"/>
      <c r="G5954" s="98">
        <v>4000</v>
      </c>
      <c r="H5954" s="32">
        <v>1002654.56000001</v>
      </c>
      <c r="I5954" s="30" t="s">
        <v>11</v>
      </c>
      <c r="J5954" s="30"/>
      <c r="K5954" s="30"/>
      <c r="L5954" s="30">
        <v>202607</v>
      </c>
      <c r="M5954" s="30"/>
      <c r="N5954" s="30">
        <v>202607</v>
      </c>
      <c r="O5954" s="30"/>
      <c r="P5954" s="30"/>
    </row>
    <row r="5955" s="35" customFormat="1" customHeight="1" spans="1:16">
      <c r="A5955" s="30"/>
      <c r="B5955" s="96">
        <v>46226</v>
      </c>
      <c r="C5955" s="69" t="s">
        <v>18</v>
      </c>
      <c r="D5955" s="30" t="s">
        <v>424</v>
      </c>
      <c r="E5955" s="100" t="s">
        <v>1059</v>
      </c>
      <c r="F5955" s="95">
        <v>42</v>
      </c>
      <c r="G5955" s="56"/>
      <c r="H5955" s="32">
        <v>1002696.56000001</v>
      </c>
      <c r="I5955" s="30" t="s">
        <v>221</v>
      </c>
      <c r="J5955" s="30"/>
      <c r="K5955" s="30"/>
      <c r="L5955" s="30">
        <v>202608</v>
      </c>
      <c r="M5955" s="30"/>
      <c r="N5955" s="30">
        <v>202607</v>
      </c>
      <c r="O5955" s="30"/>
      <c r="P5955" s="30"/>
    </row>
    <row r="5956" s="35" customFormat="1" customHeight="1" spans="1:16">
      <c r="A5956" s="30"/>
      <c r="B5956" s="96">
        <v>46226</v>
      </c>
      <c r="C5956" s="69" t="s">
        <v>18</v>
      </c>
      <c r="D5956" s="30" t="s">
        <v>424</v>
      </c>
      <c r="E5956" s="100" t="s">
        <v>1097</v>
      </c>
      <c r="F5956" s="95">
        <v>201.54</v>
      </c>
      <c r="G5956" s="56"/>
      <c r="H5956" s="32">
        <v>1002898.10000001</v>
      </c>
      <c r="I5956" s="30" t="s">
        <v>56</v>
      </c>
      <c r="J5956" s="30"/>
      <c r="K5956" s="30"/>
      <c r="L5956" s="30">
        <v>202608</v>
      </c>
      <c r="M5956" s="30"/>
      <c r="N5956" s="30">
        <v>202607</v>
      </c>
      <c r="O5956" s="30"/>
      <c r="P5956" s="30"/>
    </row>
    <row r="5957" s="35" customFormat="1" customHeight="1" spans="1:16">
      <c r="A5957" s="30"/>
      <c r="B5957" s="96">
        <v>46226</v>
      </c>
      <c r="C5957" s="69" t="s">
        <v>18</v>
      </c>
      <c r="D5957" s="30" t="s">
        <v>424</v>
      </c>
      <c r="E5957" s="100" t="s">
        <v>1096</v>
      </c>
      <c r="F5957" s="95">
        <v>327.34</v>
      </c>
      <c r="G5957" s="56"/>
      <c r="H5957" s="32">
        <v>1003225.44000001</v>
      </c>
      <c r="I5957" s="30" t="s">
        <v>52</v>
      </c>
      <c r="J5957" s="30"/>
      <c r="K5957" s="30"/>
      <c r="L5957" s="30">
        <v>202608</v>
      </c>
      <c r="M5957" s="30"/>
      <c r="N5957" s="30">
        <v>202607</v>
      </c>
      <c r="O5957" s="30"/>
      <c r="P5957" s="30"/>
    </row>
    <row r="5958" s="35" customFormat="1" customHeight="1" spans="1:16">
      <c r="A5958" s="30"/>
      <c r="B5958" s="96">
        <v>46226</v>
      </c>
      <c r="C5958" s="69" t="s">
        <v>18</v>
      </c>
      <c r="D5958" s="30" t="s">
        <v>424</v>
      </c>
      <c r="E5958" s="100" t="s">
        <v>1046</v>
      </c>
      <c r="F5958" s="95">
        <v>121.14</v>
      </c>
      <c r="G5958" s="56"/>
      <c r="H5958" s="32">
        <v>1003346.58000001</v>
      </c>
      <c r="I5958" s="30" t="s">
        <v>205</v>
      </c>
      <c r="J5958" s="30"/>
      <c r="K5958" s="30"/>
      <c r="L5958" s="30">
        <v>202608</v>
      </c>
      <c r="M5958" s="30"/>
      <c r="N5958" s="30">
        <v>202607</v>
      </c>
      <c r="O5958" s="30"/>
      <c r="P5958" s="30"/>
    </row>
    <row r="5959" s="35" customFormat="1" customHeight="1" spans="1:16">
      <c r="A5959" s="30"/>
      <c r="B5959" s="96">
        <v>46226</v>
      </c>
      <c r="C5959" s="69" t="s">
        <v>18</v>
      </c>
      <c r="D5959" s="30" t="s">
        <v>424</v>
      </c>
      <c r="E5959" s="100" t="s">
        <v>1045</v>
      </c>
      <c r="F5959" s="95">
        <v>3</v>
      </c>
      <c r="G5959" s="56"/>
      <c r="H5959" s="32">
        <v>1003349.58000001</v>
      </c>
      <c r="I5959" s="30" t="s">
        <v>227</v>
      </c>
      <c r="J5959" s="30"/>
      <c r="K5959" s="30"/>
      <c r="L5959" s="30">
        <v>202608</v>
      </c>
      <c r="M5959" s="30"/>
      <c r="N5959" s="30">
        <v>202607</v>
      </c>
      <c r="O5959" s="30"/>
      <c r="P5959" s="30"/>
    </row>
    <row r="5960" s="35" customFormat="1" customHeight="1" spans="1:16">
      <c r="A5960" s="30"/>
      <c r="B5960" s="96">
        <v>46226</v>
      </c>
      <c r="C5960" s="69" t="s">
        <v>18</v>
      </c>
      <c r="D5960" s="30" t="s">
        <v>424</v>
      </c>
      <c r="E5960" s="100" t="s">
        <v>1092</v>
      </c>
      <c r="F5960" s="95">
        <v>804.24</v>
      </c>
      <c r="G5960" s="56"/>
      <c r="H5960" s="32">
        <v>1004153.82000001</v>
      </c>
      <c r="I5960" s="30" t="s">
        <v>84</v>
      </c>
      <c r="J5960" s="30"/>
      <c r="K5960" s="30"/>
      <c r="L5960" s="30">
        <v>202607</v>
      </c>
      <c r="M5960" s="30"/>
      <c r="N5960" s="30">
        <v>202607</v>
      </c>
      <c r="O5960" s="30"/>
      <c r="P5960" s="30"/>
    </row>
    <row r="5961" s="35" customFormat="1" customHeight="1" spans="1:16">
      <c r="A5961" s="30"/>
      <c r="B5961" s="96">
        <v>46226</v>
      </c>
      <c r="C5961" s="69" t="s">
        <v>18</v>
      </c>
      <c r="D5961" s="30" t="s">
        <v>424</v>
      </c>
      <c r="E5961" s="100" t="s">
        <v>1084</v>
      </c>
      <c r="F5961" s="95">
        <v>22.5</v>
      </c>
      <c r="G5961" s="56"/>
      <c r="H5961" s="32">
        <v>1004176.32000001</v>
      </c>
      <c r="I5961" s="30" t="s">
        <v>60</v>
      </c>
      <c r="J5961" s="30"/>
      <c r="K5961" s="30"/>
      <c r="L5961" s="30">
        <v>202608</v>
      </c>
      <c r="M5961" s="30"/>
      <c r="N5961" s="30">
        <v>202607</v>
      </c>
      <c r="O5961" s="30"/>
      <c r="P5961" s="30"/>
    </row>
    <row r="5962" s="35" customFormat="1" customHeight="1" spans="1:16">
      <c r="A5962" s="30"/>
      <c r="B5962" s="96">
        <v>46226</v>
      </c>
      <c r="C5962" s="69" t="s">
        <v>18</v>
      </c>
      <c r="D5962" s="30" t="s">
        <v>424</v>
      </c>
      <c r="E5962" s="100" t="s">
        <v>1085</v>
      </c>
      <c r="F5962" s="95">
        <v>43.86</v>
      </c>
      <c r="G5962" s="56"/>
      <c r="H5962" s="32">
        <v>1004220.18000001</v>
      </c>
      <c r="I5962" s="30" t="s">
        <v>39</v>
      </c>
      <c r="J5962" s="30"/>
      <c r="K5962" s="30"/>
      <c r="L5962" s="30">
        <v>202608</v>
      </c>
      <c r="M5962" s="30"/>
      <c r="N5962" s="30">
        <v>202607</v>
      </c>
      <c r="O5962" s="30"/>
      <c r="P5962" s="30"/>
    </row>
    <row r="5963" s="35" customFormat="1" customHeight="1" spans="1:16">
      <c r="A5963" s="30"/>
      <c r="B5963" s="96">
        <v>46226</v>
      </c>
      <c r="C5963" s="69" t="s">
        <v>18</v>
      </c>
      <c r="D5963" s="30" t="s">
        <v>424</v>
      </c>
      <c r="E5963" s="100" t="s">
        <v>1057</v>
      </c>
      <c r="F5963" s="95">
        <v>42.84</v>
      </c>
      <c r="G5963" s="56"/>
      <c r="H5963" s="32">
        <v>1004263.02000001</v>
      </c>
      <c r="I5963" s="30" t="s">
        <v>213</v>
      </c>
      <c r="J5963" s="30"/>
      <c r="K5963" s="30"/>
      <c r="L5963" s="30">
        <v>202608</v>
      </c>
      <c r="M5963" s="30"/>
      <c r="N5963" s="30">
        <v>202607</v>
      </c>
      <c r="O5963" s="30"/>
      <c r="P5963" s="30"/>
    </row>
    <row r="5964" s="35" customFormat="1" customHeight="1" spans="1:16">
      <c r="A5964" s="30"/>
      <c r="B5964" s="96">
        <v>46226</v>
      </c>
      <c r="C5964" s="69" t="s">
        <v>18</v>
      </c>
      <c r="D5964" s="30" t="s">
        <v>424</v>
      </c>
      <c r="E5964" s="100" t="s">
        <v>1083</v>
      </c>
      <c r="F5964" s="95">
        <v>103.14</v>
      </c>
      <c r="G5964" s="56"/>
      <c r="H5964" s="32">
        <v>1004366.16000001</v>
      </c>
      <c r="I5964" s="30" t="s">
        <v>35</v>
      </c>
      <c r="J5964" s="30"/>
      <c r="K5964" s="30"/>
      <c r="L5964" s="30">
        <v>202608</v>
      </c>
      <c r="M5964" s="30"/>
      <c r="N5964" s="30">
        <v>202607</v>
      </c>
      <c r="O5964" s="30"/>
      <c r="P5964" s="30"/>
    </row>
    <row r="5965" s="35" customFormat="1" customHeight="1" spans="1:16">
      <c r="A5965" s="30"/>
      <c r="B5965" s="96">
        <v>46226</v>
      </c>
      <c r="C5965" s="69" t="s">
        <v>18</v>
      </c>
      <c r="D5965" s="30" t="s">
        <v>424</v>
      </c>
      <c r="E5965" s="100" t="s">
        <v>1050</v>
      </c>
      <c r="F5965" s="95">
        <v>323.97</v>
      </c>
      <c r="G5965" s="56"/>
      <c r="H5965" s="32">
        <v>1004690.13000001</v>
      </c>
      <c r="I5965" s="30" t="s">
        <v>43</v>
      </c>
      <c r="J5965" s="30"/>
      <c r="K5965" s="30"/>
      <c r="L5965" s="30">
        <v>202608</v>
      </c>
      <c r="M5965" s="30"/>
      <c r="N5965" s="30">
        <v>202607</v>
      </c>
      <c r="O5965" s="30"/>
      <c r="P5965" s="30"/>
    </row>
    <row r="5966" s="35" customFormat="1" customHeight="1" spans="1:16">
      <c r="A5966" s="30"/>
      <c r="B5966" s="96">
        <v>46226</v>
      </c>
      <c r="C5966" s="69" t="s">
        <v>18</v>
      </c>
      <c r="D5966" s="30" t="s">
        <v>424</v>
      </c>
      <c r="E5966" s="100" t="s">
        <v>1093</v>
      </c>
      <c r="F5966" s="95">
        <v>311.88</v>
      </c>
      <c r="G5966" s="56"/>
      <c r="H5966" s="32">
        <v>1005002.01000001</v>
      </c>
      <c r="I5966" s="30" t="s">
        <v>66</v>
      </c>
      <c r="J5966" s="30"/>
      <c r="K5966" s="30"/>
      <c r="L5966" s="30">
        <v>202608</v>
      </c>
      <c r="M5966" s="30"/>
      <c r="N5966" s="30">
        <v>202607</v>
      </c>
      <c r="O5966" s="30"/>
      <c r="P5966" s="30"/>
    </row>
    <row r="5967" s="35" customFormat="1" customHeight="1" spans="1:16">
      <c r="A5967" s="30"/>
      <c r="B5967" s="96">
        <v>46226</v>
      </c>
      <c r="C5967" s="69" t="s">
        <v>18</v>
      </c>
      <c r="D5967" s="30" t="s">
        <v>424</v>
      </c>
      <c r="E5967" s="100" t="s">
        <v>1095</v>
      </c>
      <c r="F5967" s="95">
        <v>286.8</v>
      </c>
      <c r="G5967" s="56"/>
      <c r="H5967" s="32">
        <v>1005288.81000001</v>
      </c>
      <c r="I5967" s="30" t="s">
        <v>74</v>
      </c>
      <c r="J5967" s="30"/>
      <c r="K5967" s="30"/>
      <c r="L5967" s="30">
        <v>202608</v>
      </c>
      <c r="M5967" s="30"/>
      <c r="N5967" s="30">
        <v>202607</v>
      </c>
      <c r="O5967" s="30"/>
      <c r="P5967" s="30"/>
    </row>
    <row r="5968" s="35" customFormat="1" customHeight="1" spans="1:16">
      <c r="A5968" s="30"/>
      <c r="B5968" s="96">
        <v>46226</v>
      </c>
      <c r="C5968" s="69" t="s">
        <v>18</v>
      </c>
      <c r="D5968" s="30" t="s">
        <v>424</v>
      </c>
      <c r="E5968" s="100" t="s">
        <v>1099</v>
      </c>
      <c r="F5968" s="95">
        <v>627.45</v>
      </c>
      <c r="G5968" s="56"/>
      <c r="H5968" s="32">
        <v>1005916.26000001</v>
      </c>
      <c r="I5968" s="30" t="s">
        <v>54</v>
      </c>
      <c r="J5968" s="30"/>
      <c r="K5968" s="30"/>
      <c r="L5968" s="30">
        <v>202608</v>
      </c>
      <c r="M5968" s="30"/>
      <c r="N5968" s="30">
        <v>202607</v>
      </c>
      <c r="O5968" s="30"/>
      <c r="P5968" s="30"/>
    </row>
    <row r="5969" s="35" customFormat="1" customHeight="1" spans="1:16">
      <c r="A5969" s="30"/>
      <c r="B5969" s="96">
        <v>46226</v>
      </c>
      <c r="C5969" s="69" t="s">
        <v>18</v>
      </c>
      <c r="D5969" s="30" t="s">
        <v>424</v>
      </c>
      <c r="E5969" s="100" t="s">
        <v>1048</v>
      </c>
      <c r="F5969" s="95">
        <v>244.92</v>
      </c>
      <c r="G5969" s="56"/>
      <c r="H5969" s="32">
        <v>1006161.18000001</v>
      </c>
      <c r="I5969" s="30" t="s">
        <v>78</v>
      </c>
      <c r="J5969" s="30"/>
      <c r="K5969" s="30"/>
      <c r="L5969" s="30">
        <v>202608</v>
      </c>
      <c r="M5969" s="30"/>
      <c r="N5969" s="30">
        <v>202607</v>
      </c>
      <c r="O5969" s="30"/>
      <c r="P5969" s="30"/>
    </row>
    <row r="5970" s="35" customFormat="1" customHeight="1" spans="1:16">
      <c r="A5970" s="30"/>
      <c r="B5970" s="96">
        <v>46226</v>
      </c>
      <c r="C5970" s="69" t="s">
        <v>18</v>
      </c>
      <c r="D5970" s="30" t="s">
        <v>424</v>
      </c>
      <c r="E5970" s="100" t="s">
        <v>1089</v>
      </c>
      <c r="F5970" s="95">
        <v>28.68</v>
      </c>
      <c r="G5970" s="56"/>
      <c r="H5970" s="32">
        <v>1006189.86000001</v>
      </c>
      <c r="I5970" s="30" t="s">
        <v>117</v>
      </c>
      <c r="J5970" s="30"/>
      <c r="K5970" s="30"/>
      <c r="L5970" s="30">
        <v>202608</v>
      </c>
      <c r="M5970" s="30"/>
      <c r="N5970" s="30">
        <v>202607</v>
      </c>
      <c r="O5970" s="30"/>
      <c r="P5970" s="30"/>
    </row>
    <row r="5971" s="35" customFormat="1" customHeight="1" spans="1:16">
      <c r="A5971" s="30"/>
      <c r="B5971" s="96">
        <v>46226</v>
      </c>
      <c r="C5971" s="69" t="s">
        <v>18</v>
      </c>
      <c r="D5971" s="30" t="s">
        <v>424</v>
      </c>
      <c r="E5971" s="100" t="s">
        <v>1051</v>
      </c>
      <c r="F5971" s="95">
        <v>28.68</v>
      </c>
      <c r="G5971" s="56"/>
      <c r="H5971" s="32">
        <v>1006218.54000001</v>
      </c>
      <c r="I5971" s="30" t="s">
        <v>101</v>
      </c>
      <c r="J5971" s="30"/>
      <c r="K5971" s="30"/>
      <c r="L5971" s="30">
        <v>202608</v>
      </c>
      <c r="M5971" s="30"/>
      <c r="N5971" s="30">
        <v>202607</v>
      </c>
      <c r="O5971" s="30"/>
      <c r="P5971" s="30"/>
    </row>
    <row r="5972" s="35" customFormat="1" customHeight="1" spans="1:16">
      <c r="A5972" s="30"/>
      <c r="B5972" s="96">
        <v>46226</v>
      </c>
      <c r="C5972" s="69" t="s">
        <v>18</v>
      </c>
      <c r="D5972" s="30" t="s">
        <v>424</v>
      </c>
      <c r="E5972" s="100" t="s">
        <v>1058</v>
      </c>
      <c r="F5972" s="95">
        <v>166.8</v>
      </c>
      <c r="G5972" s="56"/>
      <c r="H5972" s="32">
        <v>1006385.34000001</v>
      </c>
      <c r="I5972" s="30" t="s">
        <v>216</v>
      </c>
      <c r="J5972" s="30"/>
      <c r="K5972" s="30"/>
      <c r="L5972" s="30">
        <v>202608</v>
      </c>
      <c r="M5972" s="30"/>
      <c r="N5972" s="30">
        <v>202607</v>
      </c>
      <c r="O5972" s="30"/>
      <c r="P5972" s="30"/>
    </row>
    <row r="5973" s="35" customFormat="1" customHeight="1" spans="1:16">
      <c r="A5973" s="30"/>
      <c r="B5973" s="96">
        <v>46226</v>
      </c>
      <c r="C5973" s="69" t="s">
        <v>18</v>
      </c>
      <c r="D5973" s="30" t="s">
        <v>424</v>
      </c>
      <c r="E5973" s="100" t="s">
        <v>1047</v>
      </c>
      <c r="F5973" s="95">
        <v>128.34</v>
      </c>
      <c r="G5973" s="56"/>
      <c r="H5973" s="32">
        <v>1006513.68000001</v>
      </c>
      <c r="I5973" s="30" t="s">
        <v>80</v>
      </c>
      <c r="J5973" s="30"/>
      <c r="K5973" s="30"/>
      <c r="L5973" s="30">
        <v>202608</v>
      </c>
      <c r="M5973" s="30"/>
      <c r="N5973" s="30">
        <v>202607</v>
      </c>
      <c r="O5973" s="30"/>
      <c r="P5973" s="30"/>
    </row>
    <row r="5974" s="35" customFormat="1" customHeight="1" spans="1:16">
      <c r="A5974" s="30"/>
      <c r="B5974" s="96">
        <v>46226</v>
      </c>
      <c r="C5974" s="69" t="s">
        <v>18</v>
      </c>
      <c r="D5974" s="30" t="s">
        <v>424</v>
      </c>
      <c r="E5974" s="100" t="s">
        <v>1055</v>
      </c>
      <c r="F5974" s="95">
        <v>21</v>
      </c>
      <c r="G5974" s="56"/>
      <c r="H5974" s="32">
        <v>1006534.68000001</v>
      </c>
      <c r="I5974" s="30" t="s">
        <v>196</v>
      </c>
      <c r="J5974" s="30"/>
      <c r="K5974" s="30"/>
      <c r="L5974" s="30">
        <v>202608</v>
      </c>
      <c r="M5974" s="30"/>
      <c r="N5974" s="30">
        <v>202607</v>
      </c>
      <c r="O5974" s="30"/>
      <c r="P5974" s="30"/>
    </row>
    <row r="5975" s="35" customFormat="1" customHeight="1" spans="1:16">
      <c r="A5975" s="30"/>
      <c r="B5975" s="96">
        <v>46226</v>
      </c>
      <c r="C5975" s="69" t="s">
        <v>18</v>
      </c>
      <c r="D5975" s="30" t="s">
        <v>424</v>
      </c>
      <c r="E5975" s="100" t="s">
        <v>1056</v>
      </c>
      <c r="F5975" s="95">
        <v>8.7</v>
      </c>
      <c r="G5975" s="56"/>
      <c r="H5975" s="32">
        <v>1006543.38000001</v>
      </c>
      <c r="I5975" s="30" t="s">
        <v>235</v>
      </c>
      <c r="J5975" s="30"/>
      <c r="K5975" s="30"/>
      <c r="L5975" s="30">
        <v>202608</v>
      </c>
      <c r="M5975" s="30"/>
      <c r="N5975" s="30">
        <v>202607</v>
      </c>
      <c r="O5975" s="30"/>
      <c r="P5975" s="30"/>
    </row>
    <row r="5976" s="35" customFormat="1" customHeight="1" spans="1:16">
      <c r="A5976" s="30"/>
      <c r="B5976" s="96">
        <v>46226</v>
      </c>
      <c r="C5976" s="69" t="s">
        <v>18</v>
      </c>
      <c r="D5976" s="30" t="s">
        <v>424</v>
      </c>
      <c r="E5976" s="100" t="s">
        <v>1094</v>
      </c>
      <c r="F5976" s="95">
        <v>66.48</v>
      </c>
      <c r="G5976" s="56"/>
      <c r="H5976" s="32">
        <v>1006609.86000001</v>
      </c>
      <c r="I5976" s="30" t="s">
        <v>76</v>
      </c>
      <c r="J5976" s="30"/>
      <c r="K5976" s="30"/>
      <c r="L5976" s="30">
        <v>202608</v>
      </c>
      <c r="M5976" s="30"/>
      <c r="N5976" s="30">
        <v>202607</v>
      </c>
      <c r="O5976" s="30"/>
      <c r="P5976" s="30"/>
    </row>
    <row r="5977" s="35" customFormat="1" customHeight="1" spans="1:16">
      <c r="A5977" s="30"/>
      <c r="B5977" s="96">
        <v>46226</v>
      </c>
      <c r="C5977" s="69" t="s">
        <v>18</v>
      </c>
      <c r="D5977" s="30" t="s">
        <v>424</v>
      </c>
      <c r="E5977" s="100" t="s">
        <v>1053</v>
      </c>
      <c r="F5977" s="95">
        <v>139.32</v>
      </c>
      <c r="G5977" s="56"/>
      <c r="H5977" s="32">
        <v>1006749.18000001</v>
      </c>
      <c r="I5977" s="30" t="s">
        <v>107</v>
      </c>
      <c r="J5977" s="30"/>
      <c r="K5977" s="30"/>
      <c r="L5977" s="30">
        <v>202608</v>
      </c>
      <c r="M5977" s="30"/>
      <c r="N5977" s="30">
        <v>202607</v>
      </c>
      <c r="O5977" s="30"/>
      <c r="P5977" s="30"/>
    </row>
    <row r="5978" s="35" customFormat="1" customHeight="1" spans="1:16">
      <c r="A5978" s="30"/>
      <c r="B5978" s="96">
        <v>46226</v>
      </c>
      <c r="C5978" s="69" t="s">
        <v>18</v>
      </c>
      <c r="D5978" s="30" t="s">
        <v>424</v>
      </c>
      <c r="E5978" s="100" t="s">
        <v>1098</v>
      </c>
      <c r="F5978" s="95">
        <v>36.3</v>
      </c>
      <c r="G5978" s="56"/>
      <c r="H5978" s="32">
        <v>1006785.48000001</v>
      </c>
      <c r="I5978" s="30" t="s">
        <v>58</v>
      </c>
      <c r="J5978" s="30"/>
      <c r="K5978" s="30"/>
      <c r="L5978" s="30">
        <v>202608</v>
      </c>
      <c r="M5978" s="30"/>
      <c r="N5978" s="30">
        <v>202607</v>
      </c>
      <c r="O5978" s="30"/>
      <c r="P5978" s="30"/>
    </row>
    <row r="5979" s="35" customFormat="1" customHeight="1" spans="1:16">
      <c r="A5979" s="30"/>
      <c r="B5979" s="96">
        <v>46227</v>
      </c>
      <c r="C5979" s="69" t="s">
        <v>18</v>
      </c>
      <c r="D5979" s="30" t="s">
        <v>424</v>
      </c>
      <c r="E5979" s="100" t="s">
        <v>1084</v>
      </c>
      <c r="F5979" s="95">
        <v>369.72</v>
      </c>
      <c r="G5979" s="56"/>
      <c r="H5979" s="32">
        <v>1007155.20000001</v>
      </c>
      <c r="I5979" s="30" t="s">
        <v>60</v>
      </c>
      <c r="J5979" s="30"/>
      <c r="K5979" s="30"/>
      <c r="L5979" s="30">
        <v>202608</v>
      </c>
      <c r="M5979" s="30"/>
      <c r="N5979" s="30">
        <v>202607</v>
      </c>
      <c r="O5979" s="30"/>
      <c r="P5979" s="30"/>
    </row>
    <row r="5980" s="35" customFormat="1" customHeight="1" spans="1:16">
      <c r="A5980" s="30"/>
      <c r="B5980" s="96">
        <v>46227</v>
      </c>
      <c r="C5980" s="69" t="s">
        <v>18</v>
      </c>
      <c r="D5980" s="30" t="s">
        <v>424</v>
      </c>
      <c r="E5980" s="100" t="s">
        <v>1059</v>
      </c>
      <c r="F5980" s="95">
        <v>11.7</v>
      </c>
      <c r="G5980" s="56"/>
      <c r="H5980" s="32">
        <v>1007166.90000001</v>
      </c>
      <c r="I5980" s="30" t="s">
        <v>221</v>
      </c>
      <c r="J5980" s="30"/>
      <c r="K5980" s="30"/>
      <c r="L5980" s="30">
        <v>202608</v>
      </c>
      <c r="M5980" s="30"/>
      <c r="N5980" s="30">
        <v>202607</v>
      </c>
      <c r="O5980" s="30"/>
      <c r="P5980" s="30"/>
    </row>
    <row r="5981" s="35" customFormat="1" customHeight="1" spans="1:16">
      <c r="A5981" s="30"/>
      <c r="B5981" s="96">
        <v>46227</v>
      </c>
      <c r="C5981" s="69" t="s">
        <v>18</v>
      </c>
      <c r="D5981" s="30" t="s">
        <v>424</v>
      </c>
      <c r="E5981" s="100" t="s">
        <v>1098</v>
      </c>
      <c r="F5981" s="95">
        <v>203.94</v>
      </c>
      <c r="G5981" s="56"/>
      <c r="H5981" s="32">
        <v>1007370.84000001</v>
      </c>
      <c r="I5981" s="30" t="s">
        <v>58</v>
      </c>
      <c r="J5981" s="30"/>
      <c r="K5981" s="30"/>
      <c r="L5981" s="30">
        <v>202608</v>
      </c>
      <c r="M5981" s="30"/>
      <c r="N5981" s="30">
        <v>202607</v>
      </c>
      <c r="O5981" s="30"/>
      <c r="P5981" s="30"/>
    </row>
    <row r="5982" s="35" customFormat="1" customHeight="1" spans="1:16">
      <c r="A5982" s="30"/>
      <c r="B5982" s="96">
        <v>46227</v>
      </c>
      <c r="C5982" s="69" t="s">
        <v>18</v>
      </c>
      <c r="D5982" s="30" t="s">
        <v>424</v>
      </c>
      <c r="E5982" s="100" t="s">
        <v>1099</v>
      </c>
      <c r="F5982" s="95">
        <v>542.14</v>
      </c>
      <c r="G5982" s="56"/>
      <c r="H5982" s="32">
        <v>1007912.98000001</v>
      </c>
      <c r="I5982" s="30" t="s">
        <v>54</v>
      </c>
      <c r="J5982" s="30"/>
      <c r="K5982" s="30"/>
      <c r="L5982" s="30">
        <v>202608</v>
      </c>
      <c r="M5982" s="30"/>
      <c r="N5982" s="30">
        <v>202607</v>
      </c>
      <c r="O5982" s="30"/>
      <c r="P5982" s="30"/>
    </row>
    <row r="5983" s="35" customFormat="1" customHeight="1" spans="1:16">
      <c r="A5983" s="30"/>
      <c r="B5983" s="96">
        <v>46227</v>
      </c>
      <c r="C5983" s="69" t="s">
        <v>18</v>
      </c>
      <c r="D5983" s="30" t="s">
        <v>424</v>
      </c>
      <c r="E5983" s="100" t="s">
        <v>1058</v>
      </c>
      <c r="F5983" s="95">
        <v>7.8</v>
      </c>
      <c r="G5983" s="56"/>
      <c r="H5983" s="32">
        <v>1007920.78000001</v>
      </c>
      <c r="I5983" s="30" t="s">
        <v>216</v>
      </c>
      <c r="J5983" s="30"/>
      <c r="K5983" s="30"/>
      <c r="L5983" s="30">
        <v>202608</v>
      </c>
      <c r="M5983" s="30"/>
      <c r="N5983" s="30">
        <v>202607</v>
      </c>
      <c r="O5983" s="30"/>
      <c r="P5983" s="30"/>
    </row>
    <row r="5984" s="35" customFormat="1" customHeight="1" spans="1:16">
      <c r="A5984" s="30"/>
      <c r="B5984" s="96">
        <v>46227</v>
      </c>
      <c r="C5984" s="69" t="s">
        <v>18</v>
      </c>
      <c r="D5984" s="30" t="s">
        <v>424</v>
      </c>
      <c r="E5984" s="100" t="s">
        <v>1095</v>
      </c>
      <c r="F5984" s="95">
        <v>112.2</v>
      </c>
      <c r="G5984" s="56"/>
      <c r="H5984" s="32">
        <v>1008032.98000001</v>
      </c>
      <c r="I5984" s="30" t="s">
        <v>74</v>
      </c>
      <c r="J5984" s="30"/>
      <c r="K5984" s="30"/>
      <c r="L5984" s="30">
        <v>202608</v>
      </c>
      <c r="M5984" s="30"/>
      <c r="N5984" s="30">
        <v>202607</v>
      </c>
      <c r="O5984" s="30"/>
      <c r="P5984" s="30"/>
    </row>
    <row r="5985" s="35" customFormat="1" customHeight="1" spans="1:16">
      <c r="A5985" s="30"/>
      <c r="B5985" s="96">
        <v>46227</v>
      </c>
      <c r="C5985" s="69" t="s">
        <v>18</v>
      </c>
      <c r="D5985" s="30" t="s">
        <v>424</v>
      </c>
      <c r="E5985" s="100" t="s">
        <v>1049</v>
      </c>
      <c r="F5985" s="95">
        <v>119.7</v>
      </c>
      <c r="G5985" s="56"/>
      <c r="H5985" s="32">
        <v>1008152.68000001</v>
      </c>
      <c r="I5985" s="30" t="s">
        <v>91</v>
      </c>
      <c r="J5985" s="30"/>
      <c r="K5985" s="30"/>
      <c r="L5985" s="30">
        <v>202608</v>
      </c>
      <c r="M5985" s="30"/>
      <c r="N5985" s="30">
        <v>202607</v>
      </c>
      <c r="O5985" s="30"/>
      <c r="P5985" s="30"/>
    </row>
    <row r="5986" s="35" customFormat="1" customHeight="1" spans="1:16">
      <c r="A5986" s="30"/>
      <c r="B5986" s="96">
        <v>46227</v>
      </c>
      <c r="C5986" s="69" t="s">
        <v>18</v>
      </c>
      <c r="D5986" s="30" t="s">
        <v>424</v>
      </c>
      <c r="E5986" s="100" t="s">
        <v>1051</v>
      </c>
      <c r="F5986" s="95">
        <v>207.24</v>
      </c>
      <c r="G5986" s="56"/>
      <c r="H5986" s="32">
        <v>1008359.92000001</v>
      </c>
      <c r="I5986" s="30" t="s">
        <v>101</v>
      </c>
      <c r="J5986" s="30"/>
      <c r="K5986" s="30"/>
      <c r="L5986" s="30">
        <v>202608</v>
      </c>
      <c r="M5986" s="30"/>
      <c r="N5986" s="30">
        <v>202607</v>
      </c>
      <c r="O5986" s="30"/>
      <c r="P5986" s="30"/>
    </row>
    <row r="5987" s="35" customFormat="1" customHeight="1" spans="1:16">
      <c r="A5987" s="30"/>
      <c r="B5987" s="96">
        <v>46227</v>
      </c>
      <c r="C5987" s="69" t="s">
        <v>18</v>
      </c>
      <c r="D5987" s="30" t="s">
        <v>424</v>
      </c>
      <c r="E5987" s="100" t="s">
        <v>1050</v>
      </c>
      <c r="F5987" s="95">
        <v>755.33</v>
      </c>
      <c r="G5987" s="56"/>
      <c r="H5987" s="32">
        <v>1009115.25000001</v>
      </c>
      <c r="I5987" s="30" t="s">
        <v>43</v>
      </c>
      <c r="J5987" s="30"/>
      <c r="K5987" s="30"/>
      <c r="L5987" s="30">
        <v>202608</v>
      </c>
      <c r="M5987" s="30"/>
      <c r="N5987" s="30">
        <v>202607</v>
      </c>
      <c r="O5987" s="30"/>
      <c r="P5987" s="30"/>
    </row>
    <row r="5988" s="35" customFormat="1" customHeight="1" spans="1:16">
      <c r="A5988" s="30"/>
      <c r="B5988" s="96">
        <v>46227</v>
      </c>
      <c r="C5988" s="69" t="s">
        <v>18</v>
      </c>
      <c r="D5988" s="30" t="s">
        <v>424</v>
      </c>
      <c r="E5988" s="100" t="s">
        <v>1085</v>
      </c>
      <c r="F5988" s="95">
        <v>245.76</v>
      </c>
      <c r="G5988" s="56"/>
      <c r="H5988" s="32">
        <v>1009361.01000001</v>
      </c>
      <c r="I5988" s="30" t="s">
        <v>39</v>
      </c>
      <c r="J5988" s="30"/>
      <c r="K5988" s="30"/>
      <c r="L5988" s="30">
        <v>202608</v>
      </c>
      <c r="M5988" s="30"/>
      <c r="N5988" s="30">
        <v>202607</v>
      </c>
      <c r="O5988" s="30"/>
      <c r="P5988" s="30"/>
    </row>
    <row r="5989" s="35" customFormat="1" customHeight="1" spans="1:16">
      <c r="A5989" s="30"/>
      <c r="B5989" s="96">
        <v>46227</v>
      </c>
      <c r="C5989" s="69" t="s">
        <v>18</v>
      </c>
      <c r="D5989" s="30" t="s">
        <v>424</v>
      </c>
      <c r="E5989" s="100" t="s">
        <v>1097</v>
      </c>
      <c r="F5989" s="95">
        <v>230.31</v>
      </c>
      <c r="G5989" s="56"/>
      <c r="H5989" s="32">
        <v>1009591.32000001</v>
      </c>
      <c r="I5989" s="30" t="s">
        <v>56</v>
      </c>
      <c r="J5989" s="30"/>
      <c r="K5989" s="30"/>
      <c r="L5989" s="30">
        <v>202608</v>
      </c>
      <c r="M5989" s="30"/>
      <c r="N5989" s="30">
        <v>202607</v>
      </c>
      <c r="O5989" s="30"/>
      <c r="P5989" s="30"/>
    </row>
    <row r="5990" s="35" customFormat="1" customHeight="1" spans="1:16">
      <c r="A5990" s="30"/>
      <c r="B5990" s="96">
        <v>46227</v>
      </c>
      <c r="C5990" s="69" t="s">
        <v>18</v>
      </c>
      <c r="D5990" s="30" t="s">
        <v>424</v>
      </c>
      <c r="E5990" s="100" t="s">
        <v>1045</v>
      </c>
      <c r="F5990" s="95">
        <v>60</v>
      </c>
      <c r="G5990" s="56"/>
      <c r="H5990" s="32">
        <v>1009651.32000001</v>
      </c>
      <c r="I5990" s="30" t="s">
        <v>227</v>
      </c>
      <c r="J5990" s="30"/>
      <c r="K5990" s="30"/>
      <c r="L5990" s="30">
        <v>202608</v>
      </c>
      <c r="M5990" s="30"/>
      <c r="N5990" s="30">
        <v>202607</v>
      </c>
      <c r="O5990" s="30"/>
      <c r="P5990" s="30"/>
    </row>
    <row r="5991" s="35" customFormat="1" customHeight="1" spans="1:16">
      <c r="A5991" s="30"/>
      <c r="B5991" s="96">
        <v>46227</v>
      </c>
      <c r="C5991" s="69" t="s">
        <v>18</v>
      </c>
      <c r="D5991" s="30" t="s">
        <v>424</v>
      </c>
      <c r="E5991" s="100" t="s">
        <v>1096</v>
      </c>
      <c r="F5991" s="95">
        <v>756.22</v>
      </c>
      <c r="G5991" s="56"/>
      <c r="H5991" s="32">
        <v>1010407.54000001</v>
      </c>
      <c r="I5991" s="30" t="s">
        <v>52</v>
      </c>
      <c r="J5991" s="30"/>
      <c r="K5991" s="30"/>
      <c r="L5991" s="30">
        <v>202608</v>
      </c>
      <c r="M5991" s="30"/>
      <c r="N5991" s="30">
        <v>202607</v>
      </c>
      <c r="O5991" s="30"/>
      <c r="P5991" s="30"/>
    </row>
    <row r="5992" s="35" customFormat="1" customHeight="1" spans="1:16">
      <c r="A5992" s="30"/>
      <c r="B5992" s="96">
        <v>46227</v>
      </c>
      <c r="C5992" s="69" t="s">
        <v>18</v>
      </c>
      <c r="D5992" s="30" t="s">
        <v>424</v>
      </c>
      <c r="E5992" s="100" t="s">
        <v>1083</v>
      </c>
      <c r="F5992" s="95">
        <v>42.48</v>
      </c>
      <c r="G5992" s="56"/>
      <c r="H5992" s="32">
        <v>1010450.02000001</v>
      </c>
      <c r="I5992" s="30" t="s">
        <v>35</v>
      </c>
      <c r="J5992" s="30"/>
      <c r="K5992" s="30"/>
      <c r="L5992" s="30">
        <v>202608</v>
      </c>
      <c r="M5992" s="30"/>
      <c r="N5992" s="30">
        <v>202607</v>
      </c>
      <c r="O5992" s="30"/>
      <c r="P5992" s="30"/>
    </row>
    <row r="5993" s="35" customFormat="1" customHeight="1" spans="1:16">
      <c r="A5993" s="30"/>
      <c r="B5993" s="96">
        <v>46227</v>
      </c>
      <c r="C5993" s="69" t="s">
        <v>18</v>
      </c>
      <c r="D5993" s="30" t="s">
        <v>424</v>
      </c>
      <c r="E5993" s="100" t="s">
        <v>1047</v>
      </c>
      <c r="F5993" s="95">
        <v>191.58</v>
      </c>
      <c r="G5993" s="56"/>
      <c r="H5993" s="32">
        <v>1010641.60000001</v>
      </c>
      <c r="I5993" s="30" t="s">
        <v>80</v>
      </c>
      <c r="J5993" s="30"/>
      <c r="K5993" s="30"/>
      <c r="L5993" s="30">
        <v>202608</v>
      </c>
      <c r="M5993" s="30"/>
      <c r="N5993" s="30">
        <v>202607</v>
      </c>
      <c r="O5993" s="30"/>
      <c r="P5993" s="30"/>
    </row>
    <row r="5994" s="35" customFormat="1" customHeight="1" spans="1:16">
      <c r="A5994" s="30"/>
      <c r="B5994" s="96">
        <v>46227</v>
      </c>
      <c r="C5994" s="69" t="s">
        <v>18</v>
      </c>
      <c r="D5994" s="30" t="s">
        <v>424</v>
      </c>
      <c r="E5994" s="100" t="s">
        <v>1089</v>
      </c>
      <c r="F5994" s="95">
        <v>28.26</v>
      </c>
      <c r="G5994" s="56"/>
      <c r="H5994" s="32">
        <v>1010669.86000001</v>
      </c>
      <c r="I5994" s="30" t="s">
        <v>117</v>
      </c>
      <c r="J5994" s="30"/>
      <c r="K5994" s="30"/>
      <c r="L5994" s="30">
        <v>202608</v>
      </c>
      <c r="M5994" s="30"/>
      <c r="N5994" s="30">
        <v>202607</v>
      </c>
      <c r="O5994" s="30"/>
      <c r="P5994" s="30"/>
    </row>
    <row r="5995" s="35" customFormat="1" customHeight="1" spans="1:16">
      <c r="A5995" s="30"/>
      <c r="B5995" s="96">
        <v>46227</v>
      </c>
      <c r="C5995" s="69" t="s">
        <v>18</v>
      </c>
      <c r="D5995" s="30" t="s">
        <v>424</v>
      </c>
      <c r="E5995" s="100" t="s">
        <v>1167</v>
      </c>
      <c r="F5995" s="95">
        <v>73.68</v>
      </c>
      <c r="G5995" s="56"/>
      <c r="H5995" s="32">
        <v>1010743.54000001</v>
      </c>
      <c r="I5995" s="30" t="s">
        <v>274</v>
      </c>
      <c r="J5995" s="30"/>
      <c r="K5995" s="30"/>
      <c r="L5995" s="30">
        <v>202608</v>
      </c>
      <c r="M5995" s="30"/>
      <c r="N5995" s="30">
        <v>202607</v>
      </c>
      <c r="O5995" s="30"/>
      <c r="P5995" s="30"/>
    </row>
    <row r="5996" s="35" customFormat="1" customHeight="1" spans="1:16">
      <c r="A5996" s="30"/>
      <c r="B5996" s="96">
        <v>46227</v>
      </c>
      <c r="C5996" s="69" t="s">
        <v>18</v>
      </c>
      <c r="D5996" s="30" t="s">
        <v>424</v>
      </c>
      <c r="E5996" s="100" t="s">
        <v>1094</v>
      </c>
      <c r="F5996" s="95">
        <v>41.64</v>
      </c>
      <c r="G5996" s="56"/>
      <c r="H5996" s="32">
        <v>1010785.18000001</v>
      </c>
      <c r="I5996" s="30" t="s">
        <v>76</v>
      </c>
      <c r="J5996" s="30"/>
      <c r="K5996" s="30"/>
      <c r="L5996" s="30">
        <v>202608</v>
      </c>
      <c r="M5996" s="30"/>
      <c r="N5996" s="30">
        <v>202607</v>
      </c>
      <c r="O5996" s="30"/>
      <c r="P5996" s="30"/>
    </row>
    <row r="5997" s="35" customFormat="1" customHeight="1" spans="1:16">
      <c r="A5997" s="30"/>
      <c r="B5997" s="96">
        <v>46227</v>
      </c>
      <c r="C5997" s="69" t="s">
        <v>18</v>
      </c>
      <c r="D5997" s="30" t="s">
        <v>424</v>
      </c>
      <c r="E5997" s="100" t="s">
        <v>1048</v>
      </c>
      <c r="F5997" s="95">
        <v>256.8</v>
      </c>
      <c r="G5997" s="56"/>
      <c r="H5997" s="32">
        <v>1011041.98000001</v>
      </c>
      <c r="I5997" s="30" t="s">
        <v>78</v>
      </c>
      <c r="J5997" s="30"/>
      <c r="K5997" s="30"/>
      <c r="L5997" s="30">
        <v>202608</v>
      </c>
      <c r="M5997" s="30"/>
      <c r="N5997" s="30">
        <v>202607</v>
      </c>
      <c r="O5997" s="30"/>
      <c r="P5997" s="30"/>
    </row>
    <row r="5998" s="35" customFormat="1" customHeight="1" spans="1:16">
      <c r="A5998" s="30"/>
      <c r="B5998" s="96">
        <v>46227</v>
      </c>
      <c r="C5998" s="69" t="s">
        <v>18</v>
      </c>
      <c r="D5998" s="30" t="s">
        <v>424</v>
      </c>
      <c r="E5998" s="100" t="s">
        <v>1093</v>
      </c>
      <c r="F5998" s="95">
        <v>227.01</v>
      </c>
      <c r="G5998" s="56"/>
      <c r="H5998" s="32">
        <v>1011268.99000001</v>
      </c>
      <c r="I5998" s="30" t="s">
        <v>66</v>
      </c>
      <c r="J5998" s="30"/>
      <c r="K5998" s="30"/>
      <c r="L5998" s="30">
        <v>202608</v>
      </c>
      <c r="M5998" s="30"/>
      <c r="N5998" s="30">
        <v>202607</v>
      </c>
      <c r="O5998" s="30"/>
      <c r="P5998" s="30"/>
    </row>
    <row r="5999" s="35" customFormat="1" customHeight="1" spans="1:16">
      <c r="A5999" s="30"/>
      <c r="B5999" s="96">
        <v>46227</v>
      </c>
      <c r="C5999" s="69" t="s">
        <v>18</v>
      </c>
      <c r="D5999" s="30" t="s">
        <v>424</v>
      </c>
      <c r="E5999" s="100" t="s">
        <v>1092</v>
      </c>
      <c r="F5999" s="95">
        <v>265.5</v>
      </c>
      <c r="G5999" s="56"/>
      <c r="H5999" s="32">
        <v>1011534.49000001</v>
      </c>
      <c r="I5999" s="30" t="s">
        <v>84</v>
      </c>
      <c r="J5999" s="30"/>
      <c r="K5999" s="30"/>
      <c r="L5999" s="30">
        <v>202607</v>
      </c>
      <c r="M5999" s="30"/>
      <c r="N5999" s="30">
        <v>202607</v>
      </c>
      <c r="O5999" s="30"/>
      <c r="P5999" s="30"/>
    </row>
    <row r="6000" s="35" customFormat="1" customHeight="1" spans="1:16">
      <c r="A6000" s="30"/>
      <c r="B6000" s="96">
        <v>46227</v>
      </c>
      <c r="C6000" s="69" t="s">
        <v>18</v>
      </c>
      <c r="D6000" s="30" t="s">
        <v>424</v>
      </c>
      <c r="E6000" s="100" t="s">
        <v>1054</v>
      </c>
      <c r="F6000" s="95">
        <v>46.8</v>
      </c>
      <c r="G6000" s="56"/>
      <c r="H6000" s="32">
        <v>1011581.29000001</v>
      </c>
      <c r="I6000" s="30" t="s">
        <v>109</v>
      </c>
      <c r="J6000" s="30"/>
      <c r="K6000" s="30"/>
      <c r="L6000" s="30">
        <v>202608</v>
      </c>
      <c r="M6000" s="30"/>
      <c r="N6000" s="30">
        <v>202607</v>
      </c>
      <c r="O6000" s="30"/>
      <c r="P6000" s="30"/>
    </row>
    <row r="6001" s="35" customFormat="1" customHeight="1" spans="1:16">
      <c r="A6001" s="30"/>
      <c r="B6001" s="96">
        <v>46227</v>
      </c>
      <c r="C6001" s="69" t="s">
        <v>18</v>
      </c>
      <c r="D6001" s="30" t="s">
        <v>424</v>
      </c>
      <c r="E6001" s="100" t="s">
        <v>1053</v>
      </c>
      <c r="F6001" s="95">
        <v>130.5</v>
      </c>
      <c r="G6001" s="56"/>
      <c r="H6001" s="32">
        <v>1011711.79000001</v>
      </c>
      <c r="I6001" s="30" t="s">
        <v>107</v>
      </c>
      <c r="J6001" s="30"/>
      <c r="K6001" s="30"/>
      <c r="L6001" s="30">
        <v>202608</v>
      </c>
      <c r="M6001" s="30"/>
      <c r="N6001" s="30">
        <v>202607</v>
      </c>
      <c r="O6001" s="30"/>
      <c r="P6001" s="30"/>
    </row>
    <row r="6002" s="35" customFormat="1" customHeight="1" spans="1:16">
      <c r="A6002" s="30"/>
      <c r="B6002" s="96">
        <v>46227</v>
      </c>
      <c r="C6002" s="69" t="s">
        <v>18</v>
      </c>
      <c r="D6002" s="30" t="s">
        <v>424</v>
      </c>
      <c r="E6002" s="100" t="s">
        <v>1046</v>
      </c>
      <c r="F6002" s="95">
        <v>64.62</v>
      </c>
      <c r="G6002" s="56"/>
      <c r="H6002" s="32">
        <v>1011776.41000001</v>
      </c>
      <c r="I6002" s="30" t="s">
        <v>205</v>
      </c>
      <c r="J6002" s="30"/>
      <c r="K6002" s="30"/>
      <c r="L6002" s="30">
        <v>202608</v>
      </c>
      <c r="M6002" s="30"/>
      <c r="N6002" s="30">
        <v>202607</v>
      </c>
      <c r="O6002" s="30"/>
      <c r="P6002" s="30"/>
    </row>
    <row r="6003" s="35" customFormat="1" customHeight="1" spans="1:16">
      <c r="A6003" s="30"/>
      <c r="B6003" s="96">
        <v>46227</v>
      </c>
      <c r="C6003" s="69" t="s">
        <v>18</v>
      </c>
      <c r="D6003" s="30" t="s">
        <v>33</v>
      </c>
      <c r="E6003" s="56" t="s">
        <v>1136</v>
      </c>
      <c r="F6003" s="95"/>
      <c r="G6003" s="56">
        <v>69665.86</v>
      </c>
      <c r="H6003" s="32">
        <v>942110.550000012</v>
      </c>
      <c r="I6003" s="30" t="s">
        <v>72</v>
      </c>
      <c r="J6003" s="30"/>
      <c r="K6003" s="30"/>
      <c r="L6003" s="30">
        <v>202607</v>
      </c>
      <c r="M6003" s="30"/>
      <c r="N6003" s="30">
        <v>202607</v>
      </c>
      <c r="O6003" s="30"/>
      <c r="P6003" s="30"/>
    </row>
    <row r="6004" s="35" customFormat="1" customHeight="1" spans="1:16">
      <c r="A6004" s="30"/>
      <c r="B6004" s="96">
        <v>46227</v>
      </c>
      <c r="C6004" s="69" t="s">
        <v>18</v>
      </c>
      <c r="D6004" s="30" t="s">
        <v>33</v>
      </c>
      <c r="E6004" s="56" t="s">
        <v>1155</v>
      </c>
      <c r="F6004" s="95"/>
      <c r="G6004" s="56">
        <v>46564.05</v>
      </c>
      <c r="H6004" s="32">
        <v>895546.500000011</v>
      </c>
      <c r="I6004" s="30" t="s">
        <v>72</v>
      </c>
      <c r="J6004" s="30"/>
      <c r="K6004" s="30"/>
      <c r="L6004" s="30">
        <v>202607</v>
      </c>
      <c r="M6004" s="30"/>
      <c r="N6004" s="30">
        <v>202607</v>
      </c>
      <c r="O6004" s="30"/>
      <c r="P6004" s="30"/>
    </row>
    <row r="6005" s="35" customFormat="1" customHeight="1" spans="1:16">
      <c r="A6005" s="30"/>
      <c r="B6005" s="96">
        <v>46227</v>
      </c>
      <c r="C6005" s="69" t="s">
        <v>18</v>
      </c>
      <c r="D6005" s="30" t="s">
        <v>33</v>
      </c>
      <c r="E6005" s="56" t="s">
        <v>1172</v>
      </c>
      <c r="F6005" s="95"/>
      <c r="G6005" s="56">
        <v>332722.8</v>
      </c>
      <c r="H6005" s="32">
        <v>562823.70000001</v>
      </c>
      <c r="I6005" s="30" t="s">
        <v>72</v>
      </c>
      <c r="J6005" s="30"/>
      <c r="K6005" s="30"/>
      <c r="L6005" s="30">
        <v>202607</v>
      </c>
      <c r="M6005" s="30"/>
      <c r="N6005" s="30">
        <v>202607</v>
      </c>
      <c r="O6005" s="30"/>
      <c r="P6005" s="30"/>
    </row>
    <row r="6006" s="35" customFormat="1" customHeight="1" spans="1:16">
      <c r="A6006" s="30"/>
      <c r="B6006" s="96">
        <v>46227</v>
      </c>
      <c r="C6006" s="69" t="s">
        <v>18</v>
      </c>
      <c r="D6006" s="30" t="s">
        <v>33</v>
      </c>
      <c r="E6006" s="56" t="s">
        <v>1039</v>
      </c>
      <c r="F6006" s="95"/>
      <c r="G6006" s="56">
        <v>1100</v>
      </c>
      <c r="H6006" s="32">
        <v>561723.70000001</v>
      </c>
      <c r="I6006" s="30" t="s">
        <v>72</v>
      </c>
      <c r="J6006" s="30"/>
      <c r="K6006" s="30"/>
      <c r="L6006" s="30">
        <v>202607</v>
      </c>
      <c r="M6006" s="30"/>
      <c r="N6006" s="30">
        <v>202607</v>
      </c>
      <c r="O6006" s="30"/>
      <c r="P6006" s="30"/>
    </row>
    <row r="6007" s="35" customFormat="1" customHeight="1" spans="1:16">
      <c r="A6007" s="30"/>
      <c r="B6007" s="96">
        <v>46227</v>
      </c>
      <c r="C6007" s="69" t="s">
        <v>18</v>
      </c>
      <c r="D6007" s="30" t="s">
        <v>33</v>
      </c>
      <c r="E6007" s="56" t="s">
        <v>1138</v>
      </c>
      <c r="F6007" s="95"/>
      <c r="G6007" s="56">
        <v>5317.6</v>
      </c>
      <c r="H6007" s="32">
        <v>556406.100000011</v>
      </c>
      <c r="I6007" s="30" t="s">
        <v>72</v>
      </c>
      <c r="J6007" s="30"/>
      <c r="K6007" s="30"/>
      <c r="L6007" s="30">
        <v>202607</v>
      </c>
      <c r="M6007" s="30"/>
      <c r="N6007" s="30">
        <v>202607</v>
      </c>
      <c r="O6007" s="30"/>
      <c r="P6007" s="30"/>
    </row>
    <row r="6008" s="35" customFormat="1" customHeight="1" spans="1:16">
      <c r="A6008" s="30"/>
      <c r="B6008" s="96">
        <v>46227</v>
      </c>
      <c r="C6008" s="69" t="s">
        <v>18</v>
      </c>
      <c r="D6008" s="30" t="s">
        <v>33</v>
      </c>
      <c r="E6008" s="56" t="s">
        <v>1040</v>
      </c>
      <c r="F6008" s="95"/>
      <c r="G6008" s="56">
        <v>32238</v>
      </c>
      <c r="H6008" s="32">
        <v>524168.100000011</v>
      </c>
      <c r="I6008" s="30" t="s">
        <v>72</v>
      </c>
      <c r="J6008" s="30"/>
      <c r="K6008" s="30"/>
      <c r="L6008" s="30">
        <v>202607</v>
      </c>
      <c r="M6008" s="30"/>
      <c r="N6008" s="30">
        <v>202607</v>
      </c>
      <c r="O6008" s="30"/>
      <c r="P6008" s="30"/>
    </row>
    <row r="6009" s="35" customFormat="1" customHeight="1" spans="1:16">
      <c r="A6009" s="30"/>
      <c r="B6009" s="96">
        <v>46228</v>
      </c>
      <c r="C6009" s="69" t="s">
        <v>18</v>
      </c>
      <c r="D6009" s="30" t="s">
        <v>424</v>
      </c>
      <c r="E6009" s="100" t="s">
        <v>1045</v>
      </c>
      <c r="F6009" s="95">
        <v>7.2</v>
      </c>
      <c r="G6009" s="56"/>
      <c r="H6009" s="32">
        <v>524175.30000001</v>
      </c>
      <c r="I6009" s="30" t="s">
        <v>227</v>
      </c>
      <c r="J6009" s="30"/>
      <c r="K6009" s="30"/>
      <c r="L6009" s="30">
        <v>202608</v>
      </c>
      <c r="M6009" s="30"/>
      <c r="N6009" s="30">
        <v>202607</v>
      </c>
      <c r="O6009" s="30"/>
      <c r="P6009" s="30"/>
    </row>
    <row r="6010" s="35" customFormat="1" customHeight="1" spans="1:16">
      <c r="A6010" s="30"/>
      <c r="B6010" s="96">
        <v>46228</v>
      </c>
      <c r="C6010" s="69" t="s">
        <v>18</v>
      </c>
      <c r="D6010" s="30" t="s">
        <v>424</v>
      </c>
      <c r="E6010" s="100" t="s">
        <v>1098</v>
      </c>
      <c r="F6010" s="95">
        <v>83.76</v>
      </c>
      <c r="G6010" s="56"/>
      <c r="H6010" s="32">
        <v>524259.060000008</v>
      </c>
      <c r="I6010" s="30" t="s">
        <v>58</v>
      </c>
      <c r="J6010" s="30"/>
      <c r="K6010" s="30"/>
      <c r="L6010" s="30">
        <v>202608</v>
      </c>
      <c r="M6010" s="30"/>
      <c r="N6010" s="30">
        <v>202607</v>
      </c>
      <c r="O6010" s="30"/>
      <c r="P6010" s="30"/>
    </row>
    <row r="6011" s="35" customFormat="1" customHeight="1" spans="1:16">
      <c r="A6011" s="30"/>
      <c r="B6011" s="96">
        <v>46228</v>
      </c>
      <c r="C6011" s="69" t="s">
        <v>18</v>
      </c>
      <c r="D6011" s="30" t="s">
        <v>424</v>
      </c>
      <c r="E6011" s="100" t="s">
        <v>1086</v>
      </c>
      <c r="F6011" s="95">
        <v>13.8</v>
      </c>
      <c r="G6011" s="56"/>
      <c r="H6011" s="32">
        <v>524272.860000009</v>
      </c>
      <c r="I6011" s="30" t="s">
        <v>191</v>
      </c>
      <c r="J6011" s="30"/>
      <c r="K6011" s="30"/>
      <c r="L6011" s="30">
        <v>202608</v>
      </c>
      <c r="M6011" s="30"/>
      <c r="N6011" s="30">
        <v>202607</v>
      </c>
      <c r="O6011" s="30"/>
      <c r="P6011" s="30"/>
    </row>
    <row r="6012" s="35" customFormat="1" customHeight="1" spans="1:16">
      <c r="A6012" s="30"/>
      <c r="B6012" s="96">
        <v>46228</v>
      </c>
      <c r="C6012" s="69" t="s">
        <v>18</v>
      </c>
      <c r="D6012" s="30" t="s">
        <v>424</v>
      </c>
      <c r="E6012" s="100" t="s">
        <v>1085</v>
      </c>
      <c r="F6012" s="95">
        <v>76.8</v>
      </c>
      <c r="G6012" s="56"/>
      <c r="H6012" s="32">
        <v>524349.660000009</v>
      </c>
      <c r="I6012" s="30" t="s">
        <v>39</v>
      </c>
      <c r="J6012" s="30"/>
      <c r="K6012" s="30"/>
      <c r="L6012" s="30">
        <v>202608</v>
      </c>
      <c r="M6012" s="30"/>
      <c r="N6012" s="30">
        <v>202607</v>
      </c>
      <c r="O6012" s="30"/>
      <c r="P6012" s="30"/>
    </row>
    <row r="6013" s="35" customFormat="1" customHeight="1" spans="1:16">
      <c r="A6013" s="30"/>
      <c r="B6013" s="96">
        <v>46228</v>
      </c>
      <c r="C6013" s="69" t="s">
        <v>18</v>
      </c>
      <c r="D6013" s="30" t="s">
        <v>424</v>
      </c>
      <c r="E6013" s="100" t="s">
        <v>1054</v>
      </c>
      <c r="F6013" s="95">
        <v>10.98</v>
      </c>
      <c r="G6013" s="56"/>
      <c r="H6013" s="32">
        <v>524360.64000001</v>
      </c>
      <c r="I6013" s="30" t="s">
        <v>109</v>
      </c>
      <c r="J6013" s="30"/>
      <c r="K6013" s="30"/>
      <c r="L6013" s="30">
        <v>202608</v>
      </c>
      <c r="M6013" s="30"/>
      <c r="N6013" s="30">
        <v>202607</v>
      </c>
      <c r="O6013" s="30"/>
      <c r="P6013" s="30"/>
    </row>
    <row r="6014" s="35" customFormat="1" customHeight="1" spans="1:16">
      <c r="A6014" s="30"/>
      <c r="B6014" s="96">
        <v>46228</v>
      </c>
      <c r="C6014" s="69" t="s">
        <v>18</v>
      </c>
      <c r="D6014" s="30" t="s">
        <v>424</v>
      </c>
      <c r="E6014" s="100" t="s">
        <v>1084</v>
      </c>
      <c r="F6014" s="95">
        <v>283.86</v>
      </c>
      <c r="G6014" s="56"/>
      <c r="H6014" s="32">
        <v>524644.500000009</v>
      </c>
      <c r="I6014" s="30" t="s">
        <v>60</v>
      </c>
      <c r="J6014" s="30"/>
      <c r="K6014" s="30"/>
      <c r="L6014" s="30">
        <v>202608</v>
      </c>
      <c r="M6014" s="30"/>
      <c r="N6014" s="30">
        <v>202607</v>
      </c>
      <c r="O6014" s="30"/>
      <c r="P6014" s="30"/>
    </row>
    <row r="6015" s="35" customFormat="1" customHeight="1" spans="1:16">
      <c r="A6015" s="30"/>
      <c r="B6015" s="96">
        <v>46228</v>
      </c>
      <c r="C6015" s="69" t="s">
        <v>18</v>
      </c>
      <c r="D6015" s="30" t="s">
        <v>424</v>
      </c>
      <c r="E6015" s="100" t="s">
        <v>1053</v>
      </c>
      <c r="F6015" s="95">
        <v>142.5</v>
      </c>
      <c r="G6015" s="56"/>
      <c r="H6015" s="32">
        <v>524787.000000009</v>
      </c>
      <c r="I6015" s="30" t="s">
        <v>107</v>
      </c>
      <c r="J6015" s="30"/>
      <c r="K6015" s="30"/>
      <c r="L6015" s="30">
        <v>202608</v>
      </c>
      <c r="M6015" s="30"/>
      <c r="N6015" s="30">
        <v>202607</v>
      </c>
      <c r="O6015" s="30"/>
      <c r="P6015" s="30"/>
    </row>
    <row r="6016" s="35" customFormat="1" customHeight="1" spans="1:16">
      <c r="A6016" s="30"/>
      <c r="B6016" s="96">
        <v>46228</v>
      </c>
      <c r="C6016" s="69" t="s">
        <v>18</v>
      </c>
      <c r="D6016" s="30" t="s">
        <v>424</v>
      </c>
      <c r="E6016" s="100" t="s">
        <v>1092</v>
      </c>
      <c r="F6016" s="95">
        <v>94.08</v>
      </c>
      <c r="G6016" s="56"/>
      <c r="H6016" s="32">
        <v>524881.080000011</v>
      </c>
      <c r="I6016" s="30" t="s">
        <v>84</v>
      </c>
      <c r="J6016" s="30"/>
      <c r="K6016" s="30"/>
      <c r="L6016" s="30">
        <v>202607</v>
      </c>
      <c r="M6016" s="30"/>
      <c r="N6016" s="30">
        <v>202607</v>
      </c>
      <c r="O6016" s="30"/>
      <c r="P6016" s="30"/>
    </row>
    <row r="6017" s="35" customFormat="1" customHeight="1" spans="1:16">
      <c r="A6017" s="30"/>
      <c r="B6017" s="96">
        <v>46228</v>
      </c>
      <c r="C6017" s="69" t="s">
        <v>18</v>
      </c>
      <c r="D6017" s="30" t="s">
        <v>424</v>
      </c>
      <c r="E6017" s="100" t="s">
        <v>1052</v>
      </c>
      <c r="F6017" s="95">
        <v>55.26</v>
      </c>
      <c r="G6017" s="56"/>
      <c r="H6017" s="32">
        <v>524936.340000009</v>
      </c>
      <c r="I6017" s="30" t="s">
        <v>534</v>
      </c>
      <c r="J6017" s="30"/>
      <c r="K6017" s="30"/>
      <c r="L6017" s="30">
        <v>202608</v>
      </c>
      <c r="M6017" s="30"/>
      <c r="N6017" s="30">
        <v>202607</v>
      </c>
      <c r="O6017" s="30"/>
      <c r="P6017" s="30"/>
    </row>
    <row r="6018" s="35" customFormat="1" customHeight="1" spans="1:16">
      <c r="A6018" s="30"/>
      <c r="B6018" s="96">
        <v>46228</v>
      </c>
      <c r="C6018" s="69" t="s">
        <v>18</v>
      </c>
      <c r="D6018" s="30" t="s">
        <v>424</v>
      </c>
      <c r="E6018" s="100" t="s">
        <v>1056</v>
      </c>
      <c r="F6018" s="95">
        <v>578.88</v>
      </c>
      <c r="G6018" s="56"/>
      <c r="H6018" s="32">
        <v>525515.220000012</v>
      </c>
      <c r="I6018" s="30" t="s">
        <v>235</v>
      </c>
      <c r="J6018" s="30"/>
      <c r="K6018" s="30"/>
      <c r="L6018" s="30">
        <v>202608</v>
      </c>
      <c r="M6018" s="30"/>
      <c r="N6018" s="30">
        <v>202607</v>
      </c>
      <c r="O6018" s="30"/>
      <c r="P6018" s="30"/>
    </row>
    <row r="6019" s="35" customFormat="1" customHeight="1" spans="1:16">
      <c r="A6019" s="30"/>
      <c r="B6019" s="96">
        <v>46228</v>
      </c>
      <c r="C6019" s="69" t="s">
        <v>18</v>
      </c>
      <c r="D6019" s="30" t="s">
        <v>424</v>
      </c>
      <c r="E6019" s="100" t="s">
        <v>1093</v>
      </c>
      <c r="F6019" s="95">
        <v>298.14</v>
      </c>
      <c r="G6019" s="56"/>
      <c r="H6019" s="32">
        <v>525813.360000012</v>
      </c>
      <c r="I6019" s="30" t="s">
        <v>66</v>
      </c>
      <c r="J6019" s="30"/>
      <c r="K6019" s="30"/>
      <c r="L6019" s="30">
        <v>202608</v>
      </c>
      <c r="M6019" s="30"/>
      <c r="N6019" s="30">
        <v>202607</v>
      </c>
      <c r="O6019" s="30"/>
      <c r="P6019" s="30"/>
    </row>
    <row r="6020" s="35" customFormat="1" customHeight="1" spans="1:16">
      <c r="A6020" s="30"/>
      <c r="B6020" s="96">
        <v>46228</v>
      </c>
      <c r="C6020" s="69" t="s">
        <v>18</v>
      </c>
      <c r="D6020" s="30" t="s">
        <v>424</v>
      </c>
      <c r="E6020" s="100" t="s">
        <v>1048</v>
      </c>
      <c r="F6020" s="95">
        <v>271.2</v>
      </c>
      <c r="G6020" s="56"/>
      <c r="H6020" s="32">
        <v>526084.560000012</v>
      </c>
      <c r="I6020" s="30" t="s">
        <v>78</v>
      </c>
      <c r="J6020" s="30"/>
      <c r="K6020" s="30"/>
      <c r="L6020" s="30">
        <v>202608</v>
      </c>
      <c r="M6020" s="30"/>
      <c r="N6020" s="30">
        <v>202607</v>
      </c>
      <c r="O6020" s="30"/>
      <c r="P6020" s="30"/>
    </row>
    <row r="6021" s="35" customFormat="1" customHeight="1" spans="1:16">
      <c r="A6021" s="30"/>
      <c r="B6021" s="96">
        <v>46228</v>
      </c>
      <c r="C6021" s="69" t="s">
        <v>18</v>
      </c>
      <c r="D6021" s="30" t="s">
        <v>424</v>
      </c>
      <c r="E6021" s="100" t="s">
        <v>1095</v>
      </c>
      <c r="F6021" s="95">
        <v>174.66</v>
      </c>
      <c r="G6021" s="56"/>
      <c r="H6021" s="32">
        <v>526259.220000012</v>
      </c>
      <c r="I6021" s="30" t="s">
        <v>74</v>
      </c>
      <c r="J6021" s="30"/>
      <c r="K6021" s="30"/>
      <c r="L6021" s="30">
        <v>202608</v>
      </c>
      <c r="M6021" s="30"/>
      <c r="N6021" s="30">
        <v>202607</v>
      </c>
      <c r="O6021" s="30"/>
      <c r="P6021" s="30"/>
    </row>
    <row r="6022" s="35" customFormat="1" customHeight="1" spans="1:16">
      <c r="A6022" s="30"/>
      <c r="B6022" s="96">
        <v>46228</v>
      </c>
      <c r="C6022" s="69" t="s">
        <v>18</v>
      </c>
      <c r="D6022" s="30" t="s">
        <v>424</v>
      </c>
      <c r="E6022" s="100" t="s">
        <v>1089</v>
      </c>
      <c r="F6022" s="95">
        <v>262.2</v>
      </c>
      <c r="G6022" s="56"/>
      <c r="H6022" s="32">
        <v>526521.420000011</v>
      </c>
      <c r="I6022" s="30" t="s">
        <v>117</v>
      </c>
      <c r="J6022" s="30"/>
      <c r="K6022" s="30"/>
      <c r="L6022" s="30">
        <v>202608</v>
      </c>
      <c r="M6022" s="30"/>
      <c r="N6022" s="30">
        <v>202607</v>
      </c>
      <c r="O6022" s="30"/>
      <c r="P6022" s="30"/>
    </row>
    <row r="6023" s="35" customFormat="1" customHeight="1" spans="1:16">
      <c r="A6023" s="30"/>
      <c r="B6023" s="96">
        <v>46228</v>
      </c>
      <c r="C6023" s="69" t="s">
        <v>18</v>
      </c>
      <c r="D6023" s="30" t="s">
        <v>424</v>
      </c>
      <c r="E6023" s="100" t="s">
        <v>1096</v>
      </c>
      <c r="F6023" s="95">
        <v>253.56</v>
      </c>
      <c r="G6023" s="56"/>
      <c r="H6023" s="32">
        <v>526774.98000001</v>
      </c>
      <c r="I6023" s="30" t="s">
        <v>52</v>
      </c>
      <c r="J6023" s="30"/>
      <c r="K6023" s="30"/>
      <c r="L6023" s="30">
        <v>202608</v>
      </c>
      <c r="M6023" s="30"/>
      <c r="N6023" s="30">
        <v>202607</v>
      </c>
      <c r="O6023" s="30"/>
      <c r="P6023" s="30"/>
    </row>
    <row r="6024" s="35" customFormat="1" customHeight="1" spans="1:16">
      <c r="A6024" s="30"/>
      <c r="B6024" s="96">
        <v>46228</v>
      </c>
      <c r="C6024" s="69" t="s">
        <v>18</v>
      </c>
      <c r="D6024" s="30" t="s">
        <v>424</v>
      </c>
      <c r="E6024" s="100" t="s">
        <v>1055</v>
      </c>
      <c r="F6024" s="95">
        <v>10.08</v>
      </c>
      <c r="G6024" s="56"/>
      <c r="H6024" s="32">
        <v>526785.060000012</v>
      </c>
      <c r="I6024" s="30" t="s">
        <v>196</v>
      </c>
      <c r="J6024" s="30"/>
      <c r="K6024" s="30"/>
      <c r="L6024" s="30">
        <v>202608</v>
      </c>
      <c r="M6024" s="30"/>
      <c r="N6024" s="30">
        <v>202607</v>
      </c>
      <c r="O6024" s="30"/>
      <c r="P6024" s="30"/>
    </row>
    <row r="6025" s="35" customFormat="1" customHeight="1" spans="1:16">
      <c r="A6025" s="30"/>
      <c r="B6025" s="96">
        <v>46228</v>
      </c>
      <c r="C6025" s="69" t="s">
        <v>18</v>
      </c>
      <c r="D6025" s="30" t="s">
        <v>424</v>
      </c>
      <c r="E6025" s="100" t="s">
        <v>1099</v>
      </c>
      <c r="F6025" s="95">
        <v>629.16</v>
      </c>
      <c r="G6025" s="56"/>
      <c r="H6025" s="32">
        <v>527414.220000012</v>
      </c>
      <c r="I6025" s="30" t="s">
        <v>54</v>
      </c>
      <c r="J6025" s="30"/>
      <c r="K6025" s="30"/>
      <c r="L6025" s="30">
        <v>202608</v>
      </c>
      <c r="M6025" s="30"/>
      <c r="N6025" s="30">
        <v>202607</v>
      </c>
      <c r="O6025" s="30"/>
      <c r="P6025" s="30"/>
    </row>
    <row r="6026" s="35" customFormat="1" customHeight="1" spans="1:16">
      <c r="A6026" s="30"/>
      <c r="B6026" s="96">
        <v>46228</v>
      </c>
      <c r="C6026" s="69" t="s">
        <v>18</v>
      </c>
      <c r="D6026" s="30" t="s">
        <v>424</v>
      </c>
      <c r="E6026" s="100" t="s">
        <v>1051</v>
      </c>
      <c r="F6026" s="95">
        <v>186.78</v>
      </c>
      <c r="G6026" s="56"/>
      <c r="H6026" s="32">
        <v>527601.000000009</v>
      </c>
      <c r="I6026" s="30" t="s">
        <v>101</v>
      </c>
      <c r="J6026" s="30"/>
      <c r="K6026" s="30"/>
      <c r="L6026" s="30">
        <v>202608</v>
      </c>
      <c r="M6026" s="30"/>
      <c r="N6026" s="30">
        <v>202607</v>
      </c>
      <c r="O6026" s="30"/>
      <c r="P6026" s="30"/>
    </row>
    <row r="6027" s="35" customFormat="1" customHeight="1" spans="1:16">
      <c r="A6027" s="30"/>
      <c r="B6027" s="96">
        <v>46228</v>
      </c>
      <c r="C6027" s="69" t="s">
        <v>18</v>
      </c>
      <c r="D6027" s="30" t="s">
        <v>424</v>
      </c>
      <c r="E6027" s="100" t="s">
        <v>1167</v>
      </c>
      <c r="F6027" s="95">
        <v>34.8</v>
      </c>
      <c r="G6027" s="56"/>
      <c r="H6027" s="32">
        <v>527635.80000001</v>
      </c>
      <c r="I6027" s="30" t="s">
        <v>274</v>
      </c>
      <c r="J6027" s="30"/>
      <c r="K6027" s="30"/>
      <c r="L6027" s="30">
        <v>202608</v>
      </c>
      <c r="M6027" s="30"/>
      <c r="N6027" s="30">
        <v>202607</v>
      </c>
      <c r="O6027" s="30"/>
      <c r="P6027" s="30"/>
    </row>
    <row r="6028" s="35" customFormat="1" customHeight="1" spans="1:16">
      <c r="A6028" s="30"/>
      <c r="B6028" s="96">
        <v>46228</v>
      </c>
      <c r="C6028" s="69" t="s">
        <v>18</v>
      </c>
      <c r="D6028" s="30" t="s">
        <v>424</v>
      </c>
      <c r="E6028" s="100" t="s">
        <v>1083</v>
      </c>
      <c r="F6028" s="95">
        <v>162</v>
      </c>
      <c r="G6028" s="56"/>
      <c r="H6028" s="32">
        <v>527797.80000001</v>
      </c>
      <c r="I6028" s="30" t="s">
        <v>35</v>
      </c>
      <c r="J6028" s="30"/>
      <c r="K6028" s="30"/>
      <c r="L6028" s="30">
        <v>202608</v>
      </c>
      <c r="M6028" s="30"/>
      <c r="N6028" s="30">
        <v>202607</v>
      </c>
      <c r="O6028" s="30"/>
      <c r="P6028" s="30"/>
    </row>
    <row r="6029" s="35" customFormat="1" customHeight="1" spans="1:16">
      <c r="A6029" s="30"/>
      <c r="B6029" s="96">
        <v>46228</v>
      </c>
      <c r="C6029" s="69" t="s">
        <v>18</v>
      </c>
      <c r="D6029" s="30" t="s">
        <v>424</v>
      </c>
      <c r="E6029" s="100" t="s">
        <v>1097</v>
      </c>
      <c r="F6029" s="95">
        <v>590.52</v>
      </c>
      <c r="G6029" s="56"/>
      <c r="H6029" s="32">
        <v>528388.32000001</v>
      </c>
      <c r="I6029" s="30" t="s">
        <v>56</v>
      </c>
      <c r="J6029" s="30"/>
      <c r="K6029" s="30"/>
      <c r="L6029" s="30">
        <v>202608</v>
      </c>
      <c r="M6029" s="30"/>
      <c r="N6029" s="30">
        <v>202607</v>
      </c>
      <c r="O6029" s="30"/>
      <c r="P6029" s="30"/>
    </row>
    <row r="6030" s="35" customFormat="1" customHeight="1" spans="1:16">
      <c r="A6030" s="30"/>
      <c r="B6030" s="96">
        <v>46228</v>
      </c>
      <c r="C6030" s="69" t="s">
        <v>18</v>
      </c>
      <c r="D6030" s="30" t="s">
        <v>424</v>
      </c>
      <c r="E6030" s="100" t="s">
        <v>1046</v>
      </c>
      <c r="F6030" s="95">
        <v>63.7</v>
      </c>
      <c r="G6030" s="56"/>
      <c r="H6030" s="32">
        <v>528452.020000009</v>
      </c>
      <c r="I6030" s="30" t="s">
        <v>205</v>
      </c>
      <c r="J6030" s="30"/>
      <c r="K6030" s="30"/>
      <c r="L6030" s="30">
        <v>202608</v>
      </c>
      <c r="M6030" s="30"/>
      <c r="N6030" s="30">
        <v>202607</v>
      </c>
      <c r="O6030" s="30"/>
      <c r="P6030" s="30"/>
    </row>
    <row r="6031" s="35" customFormat="1" customHeight="1" spans="1:16">
      <c r="A6031" s="30"/>
      <c r="B6031" s="96">
        <v>46228</v>
      </c>
      <c r="C6031" s="69" t="s">
        <v>18</v>
      </c>
      <c r="D6031" s="30" t="s">
        <v>424</v>
      </c>
      <c r="E6031" s="100" t="s">
        <v>1050</v>
      </c>
      <c r="F6031" s="95">
        <v>335.1</v>
      </c>
      <c r="G6031" s="56"/>
      <c r="H6031" s="32">
        <v>528787.12000001</v>
      </c>
      <c r="I6031" s="30" t="s">
        <v>43</v>
      </c>
      <c r="J6031" s="30"/>
      <c r="K6031" s="30"/>
      <c r="L6031" s="30">
        <v>202608</v>
      </c>
      <c r="M6031" s="30"/>
      <c r="N6031" s="30">
        <v>202607</v>
      </c>
      <c r="O6031" s="30"/>
      <c r="P6031" s="30"/>
    </row>
    <row r="6032" s="35" customFormat="1" customHeight="1" spans="1:16">
      <c r="A6032" s="30"/>
      <c r="B6032" s="96">
        <v>46228</v>
      </c>
      <c r="C6032" s="69" t="s">
        <v>18</v>
      </c>
      <c r="D6032" s="30" t="s">
        <v>424</v>
      </c>
      <c r="E6032" s="100" t="s">
        <v>1058</v>
      </c>
      <c r="F6032" s="95">
        <v>39.48</v>
      </c>
      <c r="G6032" s="56"/>
      <c r="H6032" s="32">
        <v>528826.600000011</v>
      </c>
      <c r="I6032" s="30" t="s">
        <v>216</v>
      </c>
      <c r="J6032" s="30"/>
      <c r="K6032" s="30"/>
      <c r="L6032" s="30">
        <v>202608</v>
      </c>
      <c r="M6032" s="30"/>
      <c r="N6032" s="30">
        <v>202607</v>
      </c>
      <c r="O6032" s="30"/>
      <c r="P6032" s="30"/>
    </row>
    <row r="6033" s="35" customFormat="1" customHeight="1" spans="1:16">
      <c r="A6033" s="30"/>
      <c r="B6033" s="96">
        <v>46228</v>
      </c>
      <c r="C6033" s="69" t="s">
        <v>18</v>
      </c>
      <c r="D6033" s="30" t="s">
        <v>424</v>
      </c>
      <c r="E6033" s="100" t="s">
        <v>1047</v>
      </c>
      <c r="F6033" s="95">
        <v>114.12</v>
      </c>
      <c r="G6033" s="56"/>
      <c r="H6033" s="32">
        <v>528940.720000008</v>
      </c>
      <c r="I6033" s="30" t="s">
        <v>80</v>
      </c>
      <c r="J6033" s="30"/>
      <c r="K6033" s="30"/>
      <c r="L6033" s="30">
        <v>202608</v>
      </c>
      <c r="M6033" s="30"/>
      <c r="N6033" s="30">
        <v>202607</v>
      </c>
      <c r="O6033" s="30"/>
      <c r="P6033" s="30"/>
    </row>
    <row r="6034" s="35" customFormat="1" customHeight="1" spans="1:16">
      <c r="A6034" s="30"/>
      <c r="B6034" s="96">
        <v>46228</v>
      </c>
      <c r="C6034" s="69" t="s">
        <v>18</v>
      </c>
      <c r="D6034" s="30" t="s">
        <v>424</v>
      </c>
      <c r="E6034" s="100" t="s">
        <v>1094</v>
      </c>
      <c r="F6034" s="95">
        <v>54</v>
      </c>
      <c r="G6034" s="56"/>
      <c r="H6034" s="32">
        <v>528994.720000008</v>
      </c>
      <c r="I6034" s="30" t="s">
        <v>76</v>
      </c>
      <c r="J6034" s="30"/>
      <c r="K6034" s="30"/>
      <c r="L6034" s="30">
        <v>202608</v>
      </c>
      <c r="M6034" s="30"/>
      <c r="N6034" s="30">
        <v>202607</v>
      </c>
      <c r="O6034" s="30"/>
      <c r="P6034" s="30"/>
    </row>
    <row r="6035" s="35" customFormat="1" customHeight="1" spans="1:16">
      <c r="A6035" s="30"/>
      <c r="B6035" s="96">
        <v>46228</v>
      </c>
      <c r="C6035" s="69" t="s">
        <v>18</v>
      </c>
      <c r="D6035" s="30" t="s">
        <v>424</v>
      </c>
      <c r="E6035" s="100" t="s">
        <v>1049</v>
      </c>
      <c r="F6035" s="95">
        <v>64.2</v>
      </c>
      <c r="G6035" s="56"/>
      <c r="H6035" s="32">
        <v>529058.920000007</v>
      </c>
      <c r="I6035" s="30" t="s">
        <v>91</v>
      </c>
      <c r="J6035" s="30"/>
      <c r="K6035" s="30"/>
      <c r="L6035" s="30">
        <v>202608</v>
      </c>
      <c r="M6035" s="30"/>
      <c r="N6035" s="30">
        <v>202607</v>
      </c>
      <c r="O6035" s="30"/>
      <c r="P6035" s="30"/>
    </row>
    <row r="6036" s="35" customFormat="1" customHeight="1" spans="1:16">
      <c r="A6036" s="30"/>
      <c r="B6036" s="96">
        <v>46229</v>
      </c>
      <c r="C6036" s="69" t="s">
        <v>18</v>
      </c>
      <c r="D6036" s="30" t="s">
        <v>424</v>
      </c>
      <c r="E6036" s="100" t="s">
        <v>1052</v>
      </c>
      <c r="F6036" s="95">
        <v>32.52</v>
      </c>
      <c r="G6036" s="56"/>
      <c r="H6036" s="32">
        <v>529091.440000007</v>
      </c>
      <c r="I6036" s="30" t="s">
        <v>534</v>
      </c>
      <c r="J6036" s="30"/>
      <c r="K6036" s="30"/>
      <c r="L6036" s="30">
        <v>202608</v>
      </c>
      <c r="M6036" s="30"/>
      <c r="N6036" s="30">
        <v>202607</v>
      </c>
      <c r="O6036" s="30"/>
      <c r="P6036" s="30"/>
    </row>
    <row r="6037" s="35" customFormat="1" customHeight="1" spans="1:16">
      <c r="A6037" s="30"/>
      <c r="B6037" s="96">
        <v>46229</v>
      </c>
      <c r="C6037" s="69" t="s">
        <v>18</v>
      </c>
      <c r="D6037" s="30" t="s">
        <v>424</v>
      </c>
      <c r="E6037" s="100" t="s">
        <v>1086</v>
      </c>
      <c r="F6037" s="95">
        <v>56.4</v>
      </c>
      <c r="G6037" s="56"/>
      <c r="H6037" s="32">
        <v>529147.840000009</v>
      </c>
      <c r="I6037" s="30" t="s">
        <v>191</v>
      </c>
      <c r="J6037" s="30"/>
      <c r="K6037" s="30"/>
      <c r="L6037" s="30">
        <v>202608</v>
      </c>
      <c r="M6037" s="30"/>
      <c r="N6037" s="30">
        <v>202607</v>
      </c>
      <c r="O6037" s="30"/>
      <c r="P6037" s="30"/>
    </row>
    <row r="6038" s="35" customFormat="1" customHeight="1" spans="1:16">
      <c r="A6038" s="30"/>
      <c r="B6038" s="96">
        <v>46229</v>
      </c>
      <c r="C6038" s="69" t="s">
        <v>18</v>
      </c>
      <c r="D6038" s="30" t="s">
        <v>424</v>
      </c>
      <c r="E6038" s="100" t="s">
        <v>1085</v>
      </c>
      <c r="F6038" s="95">
        <v>128.82</v>
      </c>
      <c r="G6038" s="56"/>
      <c r="H6038" s="32">
        <v>529276.660000009</v>
      </c>
      <c r="I6038" s="30" t="s">
        <v>39</v>
      </c>
      <c r="J6038" s="30"/>
      <c r="K6038" s="30"/>
      <c r="L6038" s="30">
        <v>202608</v>
      </c>
      <c r="M6038" s="30"/>
      <c r="N6038" s="30">
        <v>202607</v>
      </c>
      <c r="O6038" s="30"/>
      <c r="P6038" s="30"/>
    </row>
    <row r="6039" s="35" customFormat="1" customHeight="1" spans="1:16">
      <c r="A6039" s="30"/>
      <c r="B6039" s="96">
        <v>46229</v>
      </c>
      <c r="C6039" s="69" t="s">
        <v>18</v>
      </c>
      <c r="D6039" s="30" t="s">
        <v>424</v>
      </c>
      <c r="E6039" s="100" t="s">
        <v>1046</v>
      </c>
      <c r="F6039" s="95">
        <v>133.5</v>
      </c>
      <c r="G6039" s="56"/>
      <c r="H6039" s="32">
        <v>529410.160000009</v>
      </c>
      <c r="I6039" s="30" t="s">
        <v>205</v>
      </c>
      <c r="J6039" s="30"/>
      <c r="K6039" s="30"/>
      <c r="L6039" s="30">
        <v>202608</v>
      </c>
      <c r="M6039" s="30"/>
      <c r="N6039" s="30">
        <v>202607</v>
      </c>
      <c r="O6039" s="30"/>
      <c r="P6039" s="30"/>
    </row>
    <row r="6040" s="35" customFormat="1" customHeight="1" spans="1:16">
      <c r="A6040" s="30"/>
      <c r="B6040" s="96">
        <v>46229</v>
      </c>
      <c r="C6040" s="69" t="s">
        <v>18</v>
      </c>
      <c r="D6040" s="30" t="s">
        <v>424</v>
      </c>
      <c r="E6040" s="100" t="s">
        <v>1054</v>
      </c>
      <c r="F6040" s="95">
        <v>5.4</v>
      </c>
      <c r="G6040" s="56"/>
      <c r="H6040" s="32">
        <v>529415.560000008</v>
      </c>
      <c r="I6040" s="30" t="s">
        <v>109</v>
      </c>
      <c r="J6040" s="30"/>
      <c r="K6040" s="30"/>
      <c r="L6040" s="30">
        <v>202608</v>
      </c>
      <c r="M6040" s="30"/>
      <c r="N6040" s="30">
        <v>202607</v>
      </c>
      <c r="O6040" s="30"/>
      <c r="P6040" s="30"/>
    </row>
    <row r="6041" s="35" customFormat="1" customHeight="1" spans="1:16">
      <c r="A6041" s="30"/>
      <c r="B6041" s="96">
        <v>46229</v>
      </c>
      <c r="C6041" s="69" t="s">
        <v>18</v>
      </c>
      <c r="D6041" s="30" t="s">
        <v>424</v>
      </c>
      <c r="E6041" s="100" t="s">
        <v>1047</v>
      </c>
      <c r="F6041" s="95">
        <v>337.6</v>
      </c>
      <c r="G6041" s="56"/>
      <c r="H6041" s="32">
        <v>529753.160000009</v>
      </c>
      <c r="I6041" s="30" t="s">
        <v>80</v>
      </c>
      <c r="J6041" s="30"/>
      <c r="K6041" s="30"/>
      <c r="L6041" s="30">
        <v>202608</v>
      </c>
      <c r="M6041" s="30"/>
      <c r="N6041" s="30">
        <v>202607</v>
      </c>
      <c r="O6041" s="30"/>
      <c r="P6041" s="30"/>
    </row>
    <row r="6042" s="35" customFormat="1" customHeight="1" spans="1:16">
      <c r="A6042" s="30"/>
      <c r="B6042" s="96">
        <v>46229</v>
      </c>
      <c r="C6042" s="69" t="s">
        <v>18</v>
      </c>
      <c r="D6042" s="30" t="s">
        <v>424</v>
      </c>
      <c r="E6042" s="100" t="s">
        <v>1093</v>
      </c>
      <c r="F6042" s="95">
        <v>968.79</v>
      </c>
      <c r="G6042" s="56"/>
      <c r="H6042" s="32">
        <v>530721.950000009</v>
      </c>
      <c r="I6042" s="30" t="s">
        <v>66</v>
      </c>
      <c r="J6042" s="30"/>
      <c r="K6042" s="30"/>
      <c r="L6042" s="30">
        <v>202608</v>
      </c>
      <c r="M6042" s="30"/>
      <c r="N6042" s="30">
        <v>202607</v>
      </c>
      <c r="O6042" s="30"/>
      <c r="P6042" s="30"/>
    </row>
    <row r="6043" s="35" customFormat="1" customHeight="1" spans="1:16">
      <c r="A6043" s="30"/>
      <c r="B6043" s="96">
        <v>46229</v>
      </c>
      <c r="C6043" s="69" t="s">
        <v>18</v>
      </c>
      <c r="D6043" s="30" t="s">
        <v>424</v>
      </c>
      <c r="E6043" s="100" t="s">
        <v>1095</v>
      </c>
      <c r="F6043" s="95">
        <v>143.76</v>
      </c>
      <c r="G6043" s="56"/>
      <c r="H6043" s="32">
        <v>530865.710000006</v>
      </c>
      <c r="I6043" s="30" t="s">
        <v>74</v>
      </c>
      <c r="J6043" s="30"/>
      <c r="K6043" s="30"/>
      <c r="L6043" s="30">
        <v>202608</v>
      </c>
      <c r="M6043" s="30"/>
      <c r="N6043" s="30">
        <v>202607</v>
      </c>
      <c r="O6043" s="30"/>
      <c r="P6043" s="30"/>
    </row>
    <row r="6044" s="35" customFormat="1" customHeight="1" spans="1:16">
      <c r="A6044" s="30"/>
      <c r="B6044" s="96">
        <v>46229</v>
      </c>
      <c r="C6044" s="69" t="s">
        <v>18</v>
      </c>
      <c r="D6044" s="30" t="s">
        <v>424</v>
      </c>
      <c r="E6044" s="100" t="s">
        <v>1050</v>
      </c>
      <c r="F6044" s="98">
        <v>1233.96</v>
      </c>
      <c r="G6044" s="56"/>
      <c r="H6044" s="32">
        <v>532099.670000007</v>
      </c>
      <c r="I6044" s="30" t="s">
        <v>43</v>
      </c>
      <c r="J6044" s="30"/>
      <c r="K6044" s="30"/>
      <c r="L6044" s="30">
        <v>202608</v>
      </c>
      <c r="M6044" s="30"/>
      <c r="N6044" s="30">
        <v>202607</v>
      </c>
      <c r="O6044" s="30"/>
      <c r="P6044" s="30"/>
    </row>
    <row r="6045" s="35" customFormat="1" customHeight="1" spans="1:16">
      <c r="A6045" s="30"/>
      <c r="B6045" s="96">
        <v>46229</v>
      </c>
      <c r="C6045" s="69" t="s">
        <v>18</v>
      </c>
      <c r="D6045" s="30" t="s">
        <v>424</v>
      </c>
      <c r="E6045" s="100" t="s">
        <v>1096</v>
      </c>
      <c r="F6045" s="95">
        <v>507.24</v>
      </c>
      <c r="G6045" s="56"/>
      <c r="H6045" s="32">
        <v>532606.910000009</v>
      </c>
      <c r="I6045" s="30" t="s">
        <v>52</v>
      </c>
      <c r="J6045" s="30"/>
      <c r="K6045" s="30"/>
      <c r="L6045" s="30">
        <v>202608</v>
      </c>
      <c r="M6045" s="30"/>
      <c r="N6045" s="30">
        <v>202607</v>
      </c>
      <c r="O6045" s="30"/>
      <c r="P6045" s="30"/>
    </row>
    <row r="6046" s="35" customFormat="1" customHeight="1" spans="1:16">
      <c r="A6046" s="30"/>
      <c r="B6046" s="96">
        <v>46229</v>
      </c>
      <c r="C6046" s="69" t="s">
        <v>18</v>
      </c>
      <c r="D6046" s="30" t="s">
        <v>424</v>
      </c>
      <c r="E6046" s="100" t="s">
        <v>1051</v>
      </c>
      <c r="F6046" s="95">
        <v>11.88</v>
      </c>
      <c r="G6046" s="56"/>
      <c r="H6046" s="32">
        <v>532618.790000008</v>
      </c>
      <c r="I6046" s="30" t="s">
        <v>101</v>
      </c>
      <c r="J6046" s="30"/>
      <c r="K6046" s="30"/>
      <c r="L6046" s="30">
        <v>202608</v>
      </c>
      <c r="M6046" s="30"/>
      <c r="N6046" s="30">
        <v>202607</v>
      </c>
      <c r="O6046" s="30"/>
      <c r="P6046" s="30"/>
    </row>
    <row r="6047" s="35" customFormat="1" customHeight="1" spans="1:16">
      <c r="A6047" s="30"/>
      <c r="B6047" s="96">
        <v>46229</v>
      </c>
      <c r="C6047" s="69" t="s">
        <v>18</v>
      </c>
      <c r="D6047" s="30" t="s">
        <v>424</v>
      </c>
      <c r="E6047" s="100" t="s">
        <v>1098</v>
      </c>
      <c r="F6047" s="95">
        <v>194.16</v>
      </c>
      <c r="G6047" s="56"/>
      <c r="H6047" s="32">
        <v>532812.950000009</v>
      </c>
      <c r="I6047" s="30" t="s">
        <v>58</v>
      </c>
      <c r="J6047" s="30"/>
      <c r="K6047" s="30"/>
      <c r="L6047" s="30">
        <v>202608</v>
      </c>
      <c r="M6047" s="30"/>
      <c r="N6047" s="30">
        <v>202607</v>
      </c>
      <c r="O6047" s="30"/>
      <c r="P6047" s="30"/>
    </row>
    <row r="6048" s="35" customFormat="1" customHeight="1" spans="1:16">
      <c r="A6048" s="30"/>
      <c r="B6048" s="96">
        <v>46229</v>
      </c>
      <c r="C6048" s="69" t="s">
        <v>18</v>
      </c>
      <c r="D6048" s="30" t="s">
        <v>424</v>
      </c>
      <c r="E6048" s="100" t="s">
        <v>1097</v>
      </c>
      <c r="F6048" s="95">
        <v>512.1</v>
      </c>
      <c r="G6048" s="56"/>
      <c r="H6048" s="32">
        <v>533325.05000001</v>
      </c>
      <c r="I6048" s="30" t="s">
        <v>56</v>
      </c>
      <c r="J6048" s="30"/>
      <c r="K6048" s="30"/>
      <c r="L6048" s="30">
        <v>202608</v>
      </c>
      <c r="M6048" s="30"/>
      <c r="N6048" s="30">
        <v>202607</v>
      </c>
      <c r="O6048" s="30"/>
      <c r="P6048" s="30"/>
    </row>
    <row r="6049" s="35" customFormat="1" customHeight="1" spans="1:16">
      <c r="A6049" s="30"/>
      <c r="B6049" s="96">
        <v>46229</v>
      </c>
      <c r="C6049" s="69" t="s">
        <v>18</v>
      </c>
      <c r="D6049" s="30" t="s">
        <v>424</v>
      </c>
      <c r="E6049" s="100" t="s">
        <v>1048</v>
      </c>
      <c r="F6049" s="95">
        <v>288.37</v>
      </c>
      <c r="G6049" s="56"/>
      <c r="H6049" s="32">
        <v>533613.420000007</v>
      </c>
      <c r="I6049" s="30" t="s">
        <v>78</v>
      </c>
      <c r="J6049" s="30"/>
      <c r="K6049" s="30"/>
      <c r="L6049" s="30">
        <v>202608</v>
      </c>
      <c r="M6049" s="30"/>
      <c r="N6049" s="30">
        <v>202607</v>
      </c>
      <c r="O6049" s="30"/>
      <c r="P6049" s="30"/>
    </row>
    <row r="6050" s="35" customFormat="1" customHeight="1" spans="1:16">
      <c r="A6050" s="30"/>
      <c r="B6050" s="96">
        <v>46229</v>
      </c>
      <c r="C6050" s="69" t="s">
        <v>18</v>
      </c>
      <c r="D6050" s="30" t="s">
        <v>424</v>
      </c>
      <c r="E6050" s="100" t="s">
        <v>1099</v>
      </c>
      <c r="F6050" s="95">
        <v>492.9</v>
      </c>
      <c r="G6050" s="56"/>
      <c r="H6050" s="32">
        <v>534106.32000001</v>
      </c>
      <c r="I6050" s="30" t="s">
        <v>54</v>
      </c>
      <c r="J6050" s="30"/>
      <c r="K6050" s="30"/>
      <c r="L6050" s="30">
        <v>202608</v>
      </c>
      <c r="M6050" s="30"/>
      <c r="N6050" s="30">
        <v>202607</v>
      </c>
      <c r="O6050" s="30"/>
      <c r="P6050" s="30"/>
    </row>
    <row r="6051" s="35" customFormat="1" customHeight="1" spans="1:16">
      <c r="A6051" s="30"/>
      <c r="B6051" s="96">
        <v>46229</v>
      </c>
      <c r="C6051" s="69" t="s">
        <v>18</v>
      </c>
      <c r="D6051" s="30" t="s">
        <v>424</v>
      </c>
      <c r="E6051" s="100" t="s">
        <v>1089</v>
      </c>
      <c r="F6051" s="95">
        <v>22.74</v>
      </c>
      <c r="G6051" s="56"/>
      <c r="H6051" s="32">
        <v>534129.060000008</v>
      </c>
      <c r="I6051" s="30" t="s">
        <v>117</v>
      </c>
      <c r="J6051" s="30"/>
      <c r="K6051" s="30"/>
      <c r="L6051" s="30">
        <v>202608</v>
      </c>
      <c r="M6051" s="30"/>
      <c r="N6051" s="30">
        <v>202607</v>
      </c>
      <c r="O6051" s="30"/>
      <c r="P6051" s="30"/>
    </row>
    <row r="6052" s="35" customFormat="1" customHeight="1" spans="1:16">
      <c r="A6052" s="30"/>
      <c r="B6052" s="96">
        <v>46229</v>
      </c>
      <c r="C6052" s="69" t="s">
        <v>18</v>
      </c>
      <c r="D6052" s="30" t="s">
        <v>424</v>
      </c>
      <c r="E6052" s="100" t="s">
        <v>1083</v>
      </c>
      <c r="F6052" s="95">
        <v>169.62</v>
      </c>
      <c r="G6052" s="56"/>
      <c r="H6052" s="32">
        <v>534298.680000009</v>
      </c>
      <c r="I6052" s="30" t="s">
        <v>35</v>
      </c>
      <c r="J6052" s="30"/>
      <c r="K6052" s="30"/>
      <c r="L6052" s="30">
        <v>202608</v>
      </c>
      <c r="M6052" s="30"/>
      <c r="N6052" s="30">
        <v>202607</v>
      </c>
      <c r="O6052" s="30"/>
      <c r="P6052" s="30"/>
    </row>
    <row r="6053" s="35" customFormat="1" customHeight="1" spans="1:16">
      <c r="A6053" s="30"/>
      <c r="B6053" s="96">
        <v>46229</v>
      </c>
      <c r="C6053" s="69" t="s">
        <v>18</v>
      </c>
      <c r="D6053" s="30" t="s">
        <v>424</v>
      </c>
      <c r="E6053" s="100" t="s">
        <v>1045</v>
      </c>
      <c r="F6053" s="95">
        <v>157.86</v>
      </c>
      <c r="G6053" s="56"/>
      <c r="H6053" s="32">
        <v>534456.540000008</v>
      </c>
      <c r="I6053" s="30" t="s">
        <v>227</v>
      </c>
      <c r="J6053" s="30"/>
      <c r="K6053" s="30"/>
      <c r="L6053" s="30">
        <v>202608</v>
      </c>
      <c r="M6053" s="30"/>
      <c r="N6053" s="30">
        <v>202607</v>
      </c>
      <c r="O6053" s="30"/>
      <c r="P6053" s="30"/>
    </row>
    <row r="6054" s="35" customFormat="1" customHeight="1" spans="1:16">
      <c r="A6054" s="30"/>
      <c r="B6054" s="96">
        <v>46229</v>
      </c>
      <c r="C6054" s="69" t="s">
        <v>18</v>
      </c>
      <c r="D6054" s="30" t="s">
        <v>424</v>
      </c>
      <c r="E6054" s="100" t="s">
        <v>1049</v>
      </c>
      <c r="F6054" s="95">
        <v>142.8</v>
      </c>
      <c r="G6054" s="56"/>
      <c r="H6054" s="32">
        <v>534599.340000009</v>
      </c>
      <c r="I6054" s="30" t="s">
        <v>91</v>
      </c>
      <c r="J6054" s="30"/>
      <c r="K6054" s="30"/>
      <c r="L6054" s="30">
        <v>202608</v>
      </c>
      <c r="M6054" s="30"/>
      <c r="N6054" s="30">
        <v>202607</v>
      </c>
      <c r="O6054" s="30"/>
      <c r="P6054" s="30"/>
    </row>
    <row r="6055" s="35" customFormat="1" customHeight="1" spans="1:16">
      <c r="A6055" s="30"/>
      <c r="B6055" s="96">
        <v>46229</v>
      </c>
      <c r="C6055" s="69" t="s">
        <v>18</v>
      </c>
      <c r="D6055" s="30" t="s">
        <v>424</v>
      </c>
      <c r="E6055" s="100" t="s">
        <v>1167</v>
      </c>
      <c r="F6055" s="95">
        <v>91.15</v>
      </c>
      <c r="G6055" s="56"/>
      <c r="H6055" s="32">
        <v>534690.490000008</v>
      </c>
      <c r="I6055" s="30" t="s">
        <v>274</v>
      </c>
      <c r="J6055" s="30"/>
      <c r="K6055" s="30"/>
      <c r="L6055" s="30">
        <v>202608</v>
      </c>
      <c r="M6055" s="30"/>
      <c r="N6055" s="30">
        <v>202607</v>
      </c>
      <c r="O6055" s="30"/>
      <c r="P6055" s="30"/>
    </row>
    <row r="6056" s="35" customFormat="1" customHeight="1" spans="1:16">
      <c r="A6056" s="30"/>
      <c r="B6056" s="96">
        <v>46229</v>
      </c>
      <c r="C6056" s="69" t="s">
        <v>18</v>
      </c>
      <c r="D6056" s="30" t="s">
        <v>424</v>
      </c>
      <c r="E6056" s="100" t="s">
        <v>1056</v>
      </c>
      <c r="F6056" s="95">
        <v>274.2</v>
      </c>
      <c r="G6056" s="56"/>
      <c r="H6056" s="32">
        <v>534964.690000007</v>
      </c>
      <c r="I6056" s="30" t="s">
        <v>235</v>
      </c>
      <c r="J6056" s="30"/>
      <c r="K6056" s="30"/>
      <c r="L6056" s="30">
        <v>202608</v>
      </c>
      <c r="M6056" s="30"/>
      <c r="N6056" s="30">
        <v>202607</v>
      </c>
      <c r="O6056" s="30"/>
      <c r="P6056" s="30"/>
    </row>
    <row r="6057" s="35" customFormat="1" customHeight="1" spans="1:16">
      <c r="A6057" s="30"/>
      <c r="B6057" s="96">
        <v>46229</v>
      </c>
      <c r="C6057" s="69" t="s">
        <v>18</v>
      </c>
      <c r="D6057" s="30" t="s">
        <v>424</v>
      </c>
      <c r="E6057" s="100" t="s">
        <v>1058</v>
      </c>
      <c r="F6057" s="95">
        <v>14.2</v>
      </c>
      <c r="G6057" s="56"/>
      <c r="H6057" s="32">
        <v>534978.890000006</v>
      </c>
      <c r="I6057" s="30" t="s">
        <v>216</v>
      </c>
      <c r="J6057" s="30"/>
      <c r="K6057" s="30"/>
      <c r="L6057" s="30">
        <v>202608</v>
      </c>
      <c r="M6057" s="30"/>
      <c r="N6057" s="30">
        <v>202607</v>
      </c>
      <c r="O6057" s="30"/>
      <c r="P6057" s="30"/>
    </row>
    <row r="6058" s="35" customFormat="1" customHeight="1" spans="1:16">
      <c r="A6058" s="30"/>
      <c r="B6058" s="96">
        <v>46229</v>
      </c>
      <c r="C6058" s="69" t="s">
        <v>18</v>
      </c>
      <c r="D6058" s="30" t="s">
        <v>424</v>
      </c>
      <c r="E6058" s="100" t="s">
        <v>1084</v>
      </c>
      <c r="F6058" s="95">
        <v>552.36</v>
      </c>
      <c r="G6058" s="56"/>
      <c r="H6058" s="32">
        <v>535531.250000006</v>
      </c>
      <c r="I6058" s="30" t="s">
        <v>60</v>
      </c>
      <c r="J6058" s="30"/>
      <c r="K6058" s="30"/>
      <c r="L6058" s="30">
        <v>202608</v>
      </c>
      <c r="M6058" s="30"/>
      <c r="N6058" s="30">
        <v>202607</v>
      </c>
      <c r="O6058" s="30"/>
      <c r="P6058" s="30"/>
    </row>
    <row r="6059" s="35" customFormat="1" customHeight="1" spans="1:16">
      <c r="A6059" s="30"/>
      <c r="B6059" s="96">
        <v>46229</v>
      </c>
      <c r="C6059" s="69" t="s">
        <v>18</v>
      </c>
      <c r="D6059" s="30" t="s">
        <v>424</v>
      </c>
      <c r="E6059" s="100" t="s">
        <v>1094</v>
      </c>
      <c r="F6059" s="95">
        <v>228.96</v>
      </c>
      <c r="G6059" s="56"/>
      <c r="H6059" s="32">
        <v>535760.210000006</v>
      </c>
      <c r="I6059" s="30" t="s">
        <v>76</v>
      </c>
      <c r="J6059" s="30"/>
      <c r="K6059" s="30"/>
      <c r="L6059" s="30">
        <v>202608</v>
      </c>
      <c r="M6059" s="30"/>
      <c r="N6059" s="30">
        <v>202607</v>
      </c>
      <c r="O6059" s="30"/>
      <c r="P6059" s="30"/>
    </row>
    <row r="6060" s="35" customFormat="1" customHeight="1" spans="1:16">
      <c r="A6060" s="30"/>
      <c r="B6060" s="96">
        <v>46229</v>
      </c>
      <c r="C6060" s="69" t="s">
        <v>18</v>
      </c>
      <c r="D6060" s="30" t="s">
        <v>424</v>
      </c>
      <c r="E6060" s="100" t="s">
        <v>1053</v>
      </c>
      <c r="F6060" s="95">
        <v>38.34</v>
      </c>
      <c r="G6060" s="56"/>
      <c r="H6060" s="32">
        <v>535798.550000006</v>
      </c>
      <c r="I6060" s="30" t="s">
        <v>107</v>
      </c>
      <c r="J6060" s="30"/>
      <c r="K6060" s="30"/>
      <c r="L6060" s="30">
        <v>202608</v>
      </c>
      <c r="M6060" s="30"/>
      <c r="N6060" s="30">
        <v>202607</v>
      </c>
      <c r="O6060" s="30"/>
      <c r="P6060" s="30"/>
    </row>
    <row r="6061" s="35" customFormat="1" customHeight="1" spans="1:16">
      <c r="A6061" s="30"/>
      <c r="B6061" s="96">
        <v>46229</v>
      </c>
      <c r="C6061" s="69" t="s">
        <v>18</v>
      </c>
      <c r="D6061" s="30" t="s">
        <v>424</v>
      </c>
      <c r="E6061" s="100" t="s">
        <v>1092</v>
      </c>
      <c r="F6061" s="95">
        <v>92.4</v>
      </c>
      <c r="G6061" s="56"/>
      <c r="H6061" s="32">
        <v>535890.950000009</v>
      </c>
      <c r="I6061" s="30" t="s">
        <v>84</v>
      </c>
      <c r="J6061" s="30"/>
      <c r="K6061" s="30"/>
      <c r="L6061" s="30">
        <v>202607</v>
      </c>
      <c r="M6061" s="30"/>
      <c r="N6061" s="30">
        <v>202607</v>
      </c>
      <c r="O6061" s="30"/>
      <c r="P6061" s="30"/>
    </row>
    <row r="6062" s="35" customFormat="1" customHeight="1" spans="1:16">
      <c r="A6062" s="30"/>
      <c r="B6062" s="96">
        <v>46229</v>
      </c>
      <c r="C6062" s="69" t="s">
        <v>18</v>
      </c>
      <c r="D6062" s="30" t="s">
        <v>33</v>
      </c>
      <c r="E6062" s="100" t="s">
        <v>1382</v>
      </c>
      <c r="F6062" s="95"/>
      <c r="G6062" s="95">
        <v>30.09</v>
      </c>
      <c r="H6062" s="32">
        <v>535860.860000009</v>
      </c>
      <c r="I6062" s="30" t="s">
        <v>11</v>
      </c>
      <c r="J6062" s="30"/>
      <c r="K6062" s="30"/>
      <c r="L6062" s="30">
        <v>202607</v>
      </c>
      <c r="M6062" s="30"/>
      <c r="N6062" s="30">
        <v>202607</v>
      </c>
      <c r="O6062" s="30"/>
      <c r="P6062" s="30"/>
    </row>
    <row r="6063" s="35" customFormat="1" customHeight="1" spans="1:16">
      <c r="A6063" s="30"/>
      <c r="B6063" s="96">
        <v>46230</v>
      </c>
      <c r="C6063" s="69" t="s">
        <v>18</v>
      </c>
      <c r="D6063" s="30" t="s">
        <v>33</v>
      </c>
      <c r="E6063" s="100" t="s">
        <v>1383</v>
      </c>
      <c r="F6063" s="98">
        <v>1635.08</v>
      </c>
      <c r="G6063" s="56"/>
      <c r="H6063" s="32">
        <v>537495.940000007</v>
      </c>
      <c r="I6063" s="30"/>
      <c r="J6063" s="30"/>
      <c r="K6063" s="30"/>
      <c r="L6063" s="30">
        <v>202608</v>
      </c>
      <c r="M6063" s="30"/>
      <c r="N6063" s="30">
        <v>202607</v>
      </c>
      <c r="O6063" s="30"/>
      <c r="P6063" s="30"/>
    </row>
    <row r="6064" s="35" customFormat="1" customHeight="1" spans="1:16">
      <c r="A6064" s="30"/>
      <c r="B6064" s="96">
        <v>46230</v>
      </c>
      <c r="C6064" s="69" t="s">
        <v>18</v>
      </c>
      <c r="D6064" s="30" t="s">
        <v>424</v>
      </c>
      <c r="E6064" s="100" t="s">
        <v>1092</v>
      </c>
      <c r="F6064" s="95">
        <v>205.8</v>
      </c>
      <c r="G6064" s="56"/>
      <c r="H6064" s="32">
        <v>537701.740000008</v>
      </c>
      <c r="I6064" s="30" t="s">
        <v>84</v>
      </c>
      <c r="J6064" s="30"/>
      <c r="K6064" s="30"/>
      <c r="L6064" s="30">
        <v>202607</v>
      </c>
      <c r="M6064" s="30"/>
      <c r="N6064" s="30">
        <v>202607</v>
      </c>
      <c r="O6064" s="30"/>
      <c r="P6064" s="30"/>
    </row>
    <row r="6065" s="35" customFormat="1" customHeight="1" spans="1:16">
      <c r="A6065" s="30"/>
      <c r="B6065" s="96">
        <v>46230</v>
      </c>
      <c r="C6065" s="69" t="s">
        <v>18</v>
      </c>
      <c r="D6065" s="30" t="s">
        <v>424</v>
      </c>
      <c r="E6065" s="100" t="s">
        <v>1099</v>
      </c>
      <c r="F6065" s="95">
        <v>802.35</v>
      </c>
      <c r="G6065" s="56"/>
      <c r="H6065" s="32">
        <v>538504.090000009</v>
      </c>
      <c r="I6065" s="30" t="s">
        <v>54</v>
      </c>
      <c r="J6065" s="30"/>
      <c r="K6065" s="30"/>
      <c r="L6065" s="30">
        <v>202608</v>
      </c>
      <c r="M6065" s="30"/>
      <c r="N6065" s="30">
        <v>202607</v>
      </c>
      <c r="O6065" s="30"/>
      <c r="P6065" s="30"/>
    </row>
    <row r="6066" s="35" customFormat="1" customHeight="1" spans="1:16">
      <c r="A6066" s="30"/>
      <c r="B6066" s="96">
        <v>46230</v>
      </c>
      <c r="C6066" s="69" t="s">
        <v>18</v>
      </c>
      <c r="D6066" s="30" t="s">
        <v>424</v>
      </c>
      <c r="E6066" s="100" t="s">
        <v>1093</v>
      </c>
      <c r="F6066" s="95">
        <v>472.65</v>
      </c>
      <c r="G6066" s="56"/>
      <c r="H6066" s="32">
        <v>538976.740000008</v>
      </c>
      <c r="I6066" s="30" t="s">
        <v>66</v>
      </c>
      <c r="J6066" s="30"/>
      <c r="K6066" s="30"/>
      <c r="L6066" s="30">
        <v>202608</v>
      </c>
      <c r="M6066" s="30"/>
      <c r="N6066" s="30">
        <v>202607</v>
      </c>
      <c r="O6066" s="30"/>
      <c r="P6066" s="30"/>
    </row>
    <row r="6067" s="35" customFormat="1" customHeight="1" spans="1:16">
      <c r="A6067" s="30"/>
      <c r="B6067" s="96">
        <v>46230</v>
      </c>
      <c r="C6067" s="69" t="s">
        <v>18</v>
      </c>
      <c r="D6067" s="30" t="s">
        <v>424</v>
      </c>
      <c r="E6067" s="100" t="s">
        <v>1086</v>
      </c>
      <c r="F6067" s="95">
        <v>43.8</v>
      </c>
      <c r="G6067" s="56"/>
      <c r="H6067" s="32">
        <v>539020.540000008</v>
      </c>
      <c r="I6067" s="30" t="s">
        <v>191</v>
      </c>
      <c r="J6067" s="30"/>
      <c r="K6067" s="30"/>
      <c r="L6067" s="30">
        <v>202608</v>
      </c>
      <c r="M6067" s="30"/>
      <c r="N6067" s="30">
        <v>202607</v>
      </c>
      <c r="O6067" s="30"/>
      <c r="P6067" s="30"/>
    </row>
    <row r="6068" s="35" customFormat="1" customHeight="1" spans="1:16">
      <c r="A6068" s="30"/>
      <c r="B6068" s="96">
        <v>46230</v>
      </c>
      <c r="C6068" s="69" t="s">
        <v>18</v>
      </c>
      <c r="D6068" s="30" t="s">
        <v>424</v>
      </c>
      <c r="E6068" s="100" t="s">
        <v>1095</v>
      </c>
      <c r="F6068" s="95">
        <v>305.52</v>
      </c>
      <c r="G6068" s="56"/>
      <c r="H6068" s="32">
        <v>539326.060000008</v>
      </c>
      <c r="I6068" s="30" t="s">
        <v>74</v>
      </c>
      <c r="J6068" s="30"/>
      <c r="K6068" s="30"/>
      <c r="L6068" s="30">
        <v>202608</v>
      </c>
      <c r="M6068" s="30"/>
      <c r="N6068" s="30">
        <v>202607</v>
      </c>
      <c r="O6068" s="30"/>
      <c r="P6068" s="30"/>
    </row>
    <row r="6069" s="35" customFormat="1" customHeight="1" spans="1:16">
      <c r="A6069" s="30"/>
      <c r="B6069" s="96">
        <v>46230</v>
      </c>
      <c r="C6069" s="69" t="s">
        <v>18</v>
      </c>
      <c r="D6069" s="30" t="s">
        <v>424</v>
      </c>
      <c r="E6069" s="100" t="s">
        <v>1098</v>
      </c>
      <c r="F6069" s="95">
        <v>19.17</v>
      </c>
      <c r="G6069" s="56"/>
      <c r="H6069" s="32">
        <v>539345.23000001</v>
      </c>
      <c r="I6069" s="30" t="s">
        <v>58</v>
      </c>
      <c r="J6069" s="30"/>
      <c r="K6069" s="30"/>
      <c r="L6069" s="30">
        <v>202608</v>
      </c>
      <c r="M6069" s="30"/>
      <c r="N6069" s="30">
        <v>202607</v>
      </c>
      <c r="O6069" s="30"/>
      <c r="P6069" s="30"/>
    </row>
    <row r="6070" s="35" customFormat="1" customHeight="1" spans="1:16">
      <c r="A6070" s="30"/>
      <c r="B6070" s="96">
        <v>46230</v>
      </c>
      <c r="C6070" s="69" t="s">
        <v>18</v>
      </c>
      <c r="D6070" s="30" t="s">
        <v>424</v>
      </c>
      <c r="E6070" s="100" t="s">
        <v>1049</v>
      </c>
      <c r="F6070" s="95">
        <v>57.89</v>
      </c>
      <c r="G6070" s="56"/>
      <c r="H6070" s="32">
        <v>539403.12000001</v>
      </c>
      <c r="I6070" s="30" t="s">
        <v>91</v>
      </c>
      <c r="J6070" s="30"/>
      <c r="K6070" s="30"/>
      <c r="L6070" s="30">
        <v>202608</v>
      </c>
      <c r="M6070" s="30"/>
      <c r="N6070" s="30">
        <v>202607</v>
      </c>
      <c r="O6070" s="30"/>
      <c r="P6070" s="30"/>
    </row>
    <row r="6071" s="35" customFormat="1" customHeight="1" spans="1:16">
      <c r="A6071" s="30"/>
      <c r="B6071" s="96">
        <v>46230</v>
      </c>
      <c r="C6071" s="69" t="s">
        <v>18</v>
      </c>
      <c r="D6071" s="30" t="s">
        <v>424</v>
      </c>
      <c r="E6071" s="100" t="s">
        <v>1045</v>
      </c>
      <c r="F6071" s="95">
        <v>306.9</v>
      </c>
      <c r="G6071" s="56"/>
      <c r="H6071" s="32">
        <v>539710.020000009</v>
      </c>
      <c r="I6071" s="30" t="s">
        <v>227</v>
      </c>
      <c r="J6071" s="30"/>
      <c r="K6071" s="30"/>
      <c r="L6071" s="30">
        <v>202608</v>
      </c>
      <c r="M6071" s="30"/>
      <c r="N6071" s="30">
        <v>202607</v>
      </c>
      <c r="O6071" s="30"/>
      <c r="P6071" s="30"/>
    </row>
    <row r="6072" s="35" customFormat="1" customHeight="1" spans="1:16">
      <c r="A6072" s="30"/>
      <c r="B6072" s="96">
        <v>46230</v>
      </c>
      <c r="C6072" s="69" t="s">
        <v>18</v>
      </c>
      <c r="D6072" s="30" t="s">
        <v>424</v>
      </c>
      <c r="E6072" s="100" t="s">
        <v>1083</v>
      </c>
      <c r="F6072" s="95">
        <v>61.47</v>
      </c>
      <c r="G6072" s="56"/>
      <c r="H6072" s="32">
        <v>539771.490000011</v>
      </c>
      <c r="I6072" s="30" t="s">
        <v>35</v>
      </c>
      <c r="J6072" s="30"/>
      <c r="K6072" s="30"/>
      <c r="L6072" s="30">
        <v>202608</v>
      </c>
      <c r="M6072" s="30"/>
      <c r="N6072" s="30">
        <v>202607</v>
      </c>
      <c r="O6072" s="30"/>
      <c r="P6072" s="30"/>
    </row>
    <row r="6073" s="35" customFormat="1" customHeight="1" spans="1:16">
      <c r="A6073" s="30"/>
      <c r="B6073" s="96">
        <v>46230</v>
      </c>
      <c r="C6073" s="69" t="s">
        <v>18</v>
      </c>
      <c r="D6073" s="30" t="s">
        <v>424</v>
      </c>
      <c r="E6073" s="100" t="s">
        <v>1089</v>
      </c>
      <c r="F6073" s="95">
        <v>124.26</v>
      </c>
      <c r="G6073" s="56"/>
      <c r="H6073" s="32">
        <v>539895.750000009</v>
      </c>
      <c r="I6073" s="30" t="s">
        <v>117</v>
      </c>
      <c r="J6073" s="30"/>
      <c r="K6073" s="30"/>
      <c r="L6073" s="30">
        <v>202608</v>
      </c>
      <c r="M6073" s="30"/>
      <c r="N6073" s="30">
        <v>202607</v>
      </c>
      <c r="O6073" s="30"/>
      <c r="P6073" s="30"/>
    </row>
    <row r="6074" s="35" customFormat="1" customHeight="1" spans="1:16">
      <c r="A6074" s="30"/>
      <c r="B6074" s="96">
        <v>46230</v>
      </c>
      <c r="C6074" s="69" t="s">
        <v>18</v>
      </c>
      <c r="D6074" s="30" t="s">
        <v>424</v>
      </c>
      <c r="E6074" s="100" t="s">
        <v>1046</v>
      </c>
      <c r="F6074" s="95">
        <v>92.58</v>
      </c>
      <c r="G6074" s="56"/>
      <c r="H6074" s="32">
        <v>539988.330000011</v>
      </c>
      <c r="I6074" s="30" t="s">
        <v>205</v>
      </c>
      <c r="J6074" s="30"/>
      <c r="K6074" s="30"/>
      <c r="L6074" s="30">
        <v>202608</v>
      </c>
      <c r="M6074" s="30"/>
      <c r="N6074" s="30">
        <v>202607</v>
      </c>
      <c r="O6074" s="30"/>
      <c r="P6074" s="30"/>
    </row>
    <row r="6075" s="35" customFormat="1" customHeight="1" spans="1:16">
      <c r="A6075" s="30"/>
      <c r="B6075" s="96">
        <v>46230</v>
      </c>
      <c r="C6075" s="69" t="s">
        <v>18</v>
      </c>
      <c r="D6075" s="30" t="s">
        <v>424</v>
      </c>
      <c r="E6075" s="100" t="s">
        <v>1055</v>
      </c>
      <c r="F6075" s="95">
        <v>35.76</v>
      </c>
      <c r="G6075" s="56"/>
      <c r="H6075" s="32">
        <v>540024.090000009</v>
      </c>
      <c r="I6075" s="30" t="s">
        <v>196</v>
      </c>
      <c r="J6075" s="30"/>
      <c r="K6075" s="30"/>
      <c r="L6075" s="30">
        <v>202608</v>
      </c>
      <c r="M6075" s="30"/>
      <c r="N6075" s="30">
        <v>202607</v>
      </c>
      <c r="O6075" s="30"/>
      <c r="P6075" s="30"/>
    </row>
    <row r="6076" s="35" customFormat="1" customHeight="1" spans="1:16">
      <c r="A6076" s="30"/>
      <c r="B6076" s="96">
        <v>46230</v>
      </c>
      <c r="C6076" s="69" t="s">
        <v>18</v>
      </c>
      <c r="D6076" s="30" t="s">
        <v>424</v>
      </c>
      <c r="E6076" s="100" t="s">
        <v>1096</v>
      </c>
      <c r="F6076" s="95">
        <v>615.9</v>
      </c>
      <c r="G6076" s="56"/>
      <c r="H6076" s="32">
        <v>540639.990000011</v>
      </c>
      <c r="I6076" s="30" t="s">
        <v>52</v>
      </c>
      <c r="J6076" s="30"/>
      <c r="K6076" s="30"/>
      <c r="L6076" s="30">
        <v>202608</v>
      </c>
      <c r="M6076" s="30"/>
      <c r="N6076" s="30">
        <v>202607</v>
      </c>
      <c r="O6076" s="30"/>
      <c r="P6076" s="30"/>
    </row>
    <row r="6077" s="35" customFormat="1" customHeight="1" spans="1:16">
      <c r="A6077" s="30"/>
      <c r="B6077" s="96">
        <v>46230</v>
      </c>
      <c r="C6077" s="69" t="s">
        <v>18</v>
      </c>
      <c r="D6077" s="30" t="s">
        <v>424</v>
      </c>
      <c r="E6077" s="100" t="s">
        <v>1047</v>
      </c>
      <c r="F6077" s="95">
        <v>20.34</v>
      </c>
      <c r="G6077" s="56"/>
      <c r="H6077" s="32">
        <v>540660.330000011</v>
      </c>
      <c r="I6077" s="30" t="s">
        <v>80</v>
      </c>
      <c r="J6077" s="30"/>
      <c r="K6077" s="30"/>
      <c r="L6077" s="30">
        <v>202608</v>
      </c>
      <c r="M6077" s="30"/>
      <c r="N6077" s="30">
        <v>202607</v>
      </c>
      <c r="O6077" s="30"/>
      <c r="P6077" s="30"/>
    </row>
    <row r="6078" s="35" customFormat="1" customHeight="1" spans="1:16">
      <c r="A6078" s="30"/>
      <c r="B6078" s="96">
        <v>46230</v>
      </c>
      <c r="C6078" s="69" t="s">
        <v>18</v>
      </c>
      <c r="D6078" s="30" t="s">
        <v>424</v>
      </c>
      <c r="E6078" s="100" t="s">
        <v>1048</v>
      </c>
      <c r="F6078" s="95">
        <v>202.08</v>
      </c>
      <c r="G6078" s="56"/>
      <c r="H6078" s="32">
        <v>540862.410000009</v>
      </c>
      <c r="I6078" s="30" t="s">
        <v>78</v>
      </c>
      <c r="J6078" s="30"/>
      <c r="K6078" s="30"/>
      <c r="L6078" s="30">
        <v>202608</v>
      </c>
      <c r="M6078" s="30"/>
      <c r="N6078" s="30">
        <v>202607</v>
      </c>
      <c r="O6078" s="30"/>
      <c r="P6078" s="30"/>
    </row>
    <row r="6079" s="35" customFormat="1" customHeight="1" spans="1:16">
      <c r="A6079" s="30"/>
      <c r="B6079" s="96">
        <v>46230</v>
      </c>
      <c r="C6079" s="69" t="s">
        <v>18</v>
      </c>
      <c r="D6079" s="30" t="s">
        <v>424</v>
      </c>
      <c r="E6079" s="100" t="s">
        <v>1084</v>
      </c>
      <c r="F6079" s="95">
        <v>225.6</v>
      </c>
      <c r="G6079" s="56"/>
      <c r="H6079" s="32">
        <v>541088.010000011</v>
      </c>
      <c r="I6079" s="30" t="s">
        <v>60</v>
      </c>
      <c r="J6079" s="30"/>
      <c r="K6079" s="30"/>
      <c r="L6079" s="30">
        <v>202608</v>
      </c>
      <c r="M6079" s="30"/>
      <c r="N6079" s="30">
        <v>202607</v>
      </c>
      <c r="O6079" s="30"/>
      <c r="P6079" s="30"/>
    </row>
    <row r="6080" s="35" customFormat="1" customHeight="1" spans="1:16">
      <c r="A6080" s="30"/>
      <c r="B6080" s="96">
        <v>46230</v>
      </c>
      <c r="C6080" s="69" t="s">
        <v>18</v>
      </c>
      <c r="D6080" s="30" t="s">
        <v>424</v>
      </c>
      <c r="E6080" s="100" t="s">
        <v>1058</v>
      </c>
      <c r="F6080" s="95">
        <v>54.48</v>
      </c>
      <c r="G6080" s="56"/>
      <c r="H6080" s="32">
        <v>541142.490000011</v>
      </c>
      <c r="I6080" s="30" t="s">
        <v>216</v>
      </c>
      <c r="J6080" s="30"/>
      <c r="K6080" s="30"/>
      <c r="L6080" s="30">
        <v>202608</v>
      </c>
      <c r="M6080" s="30"/>
      <c r="N6080" s="30">
        <v>202607</v>
      </c>
      <c r="O6080" s="30"/>
      <c r="P6080" s="30"/>
    </row>
    <row r="6081" s="35" customFormat="1" customHeight="1" spans="1:16">
      <c r="A6081" s="30"/>
      <c r="B6081" s="96">
        <v>46230</v>
      </c>
      <c r="C6081" s="69" t="s">
        <v>18</v>
      </c>
      <c r="D6081" s="30" t="s">
        <v>424</v>
      </c>
      <c r="E6081" s="100" t="s">
        <v>1059</v>
      </c>
      <c r="F6081" s="95">
        <v>251.34</v>
      </c>
      <c r="G6081" s="56"/>
      <c r="H6081" s="32">
        <v>541393.830000011</v>
      </c>
      <c r="I6081" s="30" t="s">
        <v>221</v>
      </c>
      <c r="J6081" s="30"/>
      <c r="K6081" s="30"/>
      <c r="L6081" s="30">
        <v>202608</v>
      </c>
      <c r="M6081" s="30"/>
      <c r="N6081" s="30">
        <v>202607</v>
      </c>
      <c r="O6081" s="30"/>
      <c r="P6081" s="30"/>
    </row>
    <row r="6082" s="35" customFormat="1" customHeight="1" spans="1:16">
      <c r="A6082" s="30"/>
      <c r="B6082" s="96">
        <v>46230</v>
      </c>
      <c r="C6082" s="69" t="s">
        <v>18</v>
      </c>
      <c r="D6082" s="30" t="s">
        <v>424</v>
      </c>
      <c r="E6082" s="100" t="s">
        <v>1056</v>
      </c>
      <c r="F6082" s="95">
        <v>62.76</v>
      </c>
      <c r="G6082" s="56"/>
      <c r="H6082" s="32">
        <v>541456.590000009</v>
      </c>
      <c r="I6082" s="30" t="s">
        <v>235</v>
      </c>
      <c r="J6082" s="30"/>
      <c r="K6082" s="30"/>
      <c r="L6082" s="30">
        <v>202608</v>
      </c>
      <c r="M6082" s="30"/>
      <c r="N6082" s="30">
        <v>202607</v>
      </c>
      <c r="O6082" s="30"/>
      <c r="P6082" s="30"/>
    </row>
    <row r="6083" s="35" customFormat="1" customHeight="1" spans="1:16">
      <c r="A6083" s="30"/>
      <c r="B6083" s="96">
        <v>46230</v>
      </c>
      <c r="C6083" s="69" t="s">
        <v>18</v>
      </c>
      <c r="D6083" s="30" t="s">
        <v>424</v>
      </c>
      <c r="E6083" s="100" t="s">
        <v>1094</v>
      </c>
      <c r="F6083" s="95">
        <v>157.68</v>
      </c>
      <c r="G6083" s="56"/>
      <c r="H6083" s="32">
        <v>541614.270000009</v>
      </c>
      <c r="I6083" s="30" t="s">
        <v>76</v>
      </c>
      <c r="J6083" s="30"/>
      <c r="K6083" s="30"/>
      <c r="L6083" s="30">
        <v>202608</v>
      </c>
      <c r="M6083" s="30"/>
      <c r="N6083" s="30">
        <v>202607</v>
      </c>
      <c r="O6083" s="30"/>
      <c r="P6083" s="30"/>
    </row>
    <row r="6084" s="35" customFormat="1" customHeight="1" spans="1:16">
      <c r="A6084" s="30"/>
      <c r="B6084" s="96">
        <v>46230</v>
      </c>
      <c r="C6084" s="69" t="s">
        <v>18</v>
      </c>
      <c r="D6084" s="30" t="s">
        <v>424</v>
      </c>
      <c r="E6084" s="100" t="s">
        <v>1053</v>
      </c>
      <c r="F6084" s="95">
        <v>58.73</v>
      </c>
      <c r="G6084" s="56"/>
      <c r="H6084" s="32">
        <v>541673.000000009</v>
      </c>
      <c r="I6084" s="30" t="s">
        <v>107</v>
      </c>
      <c r="J6084" s="30"/>
      <c r="K6084" s="30"/>
      <c r="L6084" s="30">
        <v>202608</v>
      </c>
      <c r="M6084" s="30"/>
      <c r="N6084" s="30">
        <v>202607</v>
      </c>
      <c r="O6084" s="30"/>
      <c r="P6084" s="30"/>
    </row>
    <row r="6085" s="35" customFormat="1" customHeight="1" spans="1:16">
      <c r="A6085" s="30"/>
      <c r="B6085" s="96">
        <v>46230</v>
      </c>
      <c r="C6085" s="69" t="s">
        <v>18</v>
      </c>
      <c r="D6085" s="30" t="s">
        <v>424</v>
      </c>
      <c r="E6085" s="100" t="s">
        <v>1097</v>
      </c>
      <c r="F6085" s="95">
        <v>238.89</v>
      </c>
      <c r="G6085" s="56"/>
      <c r="H6085" s="32">
        <v>541911.89000001</v>
      </c>
      <c r="I6085" s="30" t="s">
        <v>56</v>
      </c>
      <c r="J6085" s="30"/>
      <c r="K6085" s="30"/>
      <c r="L6085" s="30">
        <v>202608</v>
      </c>
      <c r="M6085" s="30"/>
      <c r="N6085" s="30">
        <v>202607</v>
      </c>
      <c r="O6085" s="30"/>
      <c r="P6085" s="30"/>
    </row>
    <row r="6086" s="35" customFormat="1" customHeight="1" spans="1:16">
      <c r="A6086" s="30"/>
      <c r="B6086" s="96">
        <v>46230</v>
      </c>
      <c r="C6086" s="69" t="s">
        <v>18</v>
      </c>
      <c r="D6086" s="30" t="s">
        <v>424</v>
      </c>
      <c r="E6086" s="100" t="s">
        <v>1085</v>
      </c>
      <c r="F6086" s="95">
        <v>94.2</v>
      </c>
      <c r="G6086" s="56"/>
      <c r="H6086" s="32">
        <v>542006.090000009</v>
      </c>
      <c r="I6086" s="30" t="s">
        <v>39</v>
      </c>
      <c r="J6086" s="30"/>
      <c r="K6086" s="30"/>
      <c r="L6086" s="30">
        <v>202608</v>
      </c>
      <c r="M6086" s="30"/>
      <c r="N6086" s="30">
        <v>202607</v>
      </c>
      <c r="O6086" s="30"/>
      <c r="P6086" s="30"/>
    </row>
    <row r="6087" s="35" customFormat="1" customHeight="1" spans="1:16">
      <c r="A6087" s="30"/>
      <c r="B6087" s="96">
        <v>46230</v>
      </c>
      <c r="C6087" s="69" t="s">
        <v>18</v>
      </c>
      <c r="D6087" s="30" t="s">
        <v>424</v>
      </c>
      <c r="E6087" s="100" t="s">
        <v>1050</v>
      </c>
      <c r="F6087" s="95">
        <v>875.97</v>
      </c>
      <c r="G6087" s="56"/>
      <c r="H6087" s="32">
        <v>542882.060000012</v>
      </c>
      <c r="I6087" s="30" t="s">
        <v>43</v>
      </c>
      <c r="J6087" s="30"/>
      <c r="K6087" s="30"/>
      <c r="L6087" s="30">
        <v>202608</v>
      </c>
      <c r="M6087" s="30"/>
      <c r="N6087" s="30">
        <v>202607</v>
      </c>
      <c r="O6087" s="30"/>
      <c r="P6087" s="30"/>
    </row>
    <row r="6088" s="35" customFormat="1" customHeight="1" spans="1:16">
      <c r="A6088" s="30"/>
      <c r="B6088" s="96">
        <v>46230</v>
      </c>
      <c r="C6088" s="69" t="s">
        <v>18</v>
      </c>
      <c r="D6088" s="30" t="s">
        <v>424</v>
      </c>
      <c r="E6088" s="100" t="s">
        <v>1167</v>
      </c>
      <c r="F6088" s="95">
        <v>32.4</v>
      </c>
      <c r="G6088" s="56"/>
      <c r="H6088" s="32">
        <v>542914.46000001</v>
      </c>
      <c r="I6088" s="30" t="s">
        <v>274</v>
      </c>
      <c r="J6088" s="30"/>
      <c r="K6088" s="30"/>
      <c r="L6088" s="30">
        <v>202608</v>
      </c>
      <c r="M6088" s="30"/>
      <c r="N6088" s="30">
        <v>202607</v>
      </c>
      <c r="O6088" s="30"/>
      <c r="P6088" s="30"/>
    </row>
    <row r="6089" s="35" customFormat="1" customHeight="1" spans="1:16">
      <c r="A6089" s="30"/>
      <c r="B6089" s="96">
        <v>46230</v>
      </c>
      <c r="C6089" s="69" t="s">
        <v>18</v>
      </c>
      <c r="D6089" s="30" t="s">
        <v>424</v>
      </c>
      <c r="E6089" s="100" t="s">
        <v>1051</v>
      </c>
      <c r="F6089" s="95">
        <v>216.6</v>
      </c>
      <c r="G6089" s="56"/>
      <c r="H6089" s="32">
        <v>543131.060000012</v>
      </c>
      <c r="I6089" s="30" t="s">
        <v>101</v>
      </c>
      <c r="J6089" s="30"/>
      <c r="K6089" s="30"/>
      <c r="L6089" s="30">
        <v>202608</v>
      </c>
      <c r="M6089" s="30"/>
      <c r="N6089" s="30">
        <v>202607</v>
      </c>
      <c r="O6089" s="30"/>
      <c r="P6089" s="30"/>
    </row>
    <row r="6090" s="35" customFormat="1" customHeight="1" spans="1:16">
      <c r="A6090" s="30"/>
      <c r="B6090" s="96">
        <v>46231</v>
      </c>
      <c r="C6090" s="69" t="s">
        <v>18</v>
      </c>
      <c r="D6090" s="30" t="s">
        <v>33</v>
      </c>
      <c r="E6090" s="101" t="s">
        <v>1155</v>
      </c>
      <c r="F6090" s="95"/>
      <c r="G6090" s="98">
        <v>49632.76</v>
      </c>
      <c r="H6090" s="32">
        <v>493498.300000012</v>
      </c>
      <c r="I6090" s="30" t="s">
        <v>72</v>
      </c>
      <c r="J6090" s="30"/>
      <c r="K6090" s="30"/>
      <c r="L6090" s="30">
        <v>202607</v>
      </c>
      <c r="M6090" s="30"/>
      <c r="N6090" s="30">
        <v>202607</v>
      </c>
      <c r="O6090" s="30"/>
      <c r="P6090" s="30"/>
    </row>
    <row r="6091" s="35" customFormat="1" customHeight="1" spans="1:16">
      <c r="A6091" s="30"/>
      <c r="B6091" s="96">
        <v>46231</v>
      </c>
      <c r="C6091" s="69" t="s">
        <v>18</v>
      </c>
      <c r="D6091" s="30" t="s">
        <v>33</v>
      </c>
      <c r="E6091" s="101" t="s">
        <v>1042</v>
      </c>
      <c r="F6091" s="95"/>
      <c r="G6091" s="98">
        <v>101247.67</v>
      </c>
      <c r="H6091" s="32">
        <v>392250.630000012</v>
      </c>
      <c r="I6091" s="30" t="s">
        <v>72</v>
      </c>
      <c r="J6091" s="30"/>
      <c r="K6091" s="30"/>
      <c r="L6091" s="30">
        <v>202607</v>
      </c>
      <c r="M6091" s="30"/>
      <c r="N6091" s="30">
        <v>202607</v>
      </c>
      <c r="O6091" s="30"/>
      <c r="P6091" s="30"/>
    </row>
    <row r="6092" s="35" customFormat="1" customHeight="1" spans="1:16">
      <c r="A6092" s="30"/>
      <c r="B6092" s="38">
        <v>46231</v>
      </c>
      <c r="C6092" s="69" t="s">
        <v>18</v>
      </c>
      <c r="D6092" s="30" t="s">
        <v>33</v>
      </c>
      <c r="E6092" s="94" t="s">
        <v>1104</v>
      </c>
      <c r="F6092" s="95"/>
      <c r="G6092" s="56">
        <v>1500</v>
      </c>
      <c r="H6092" s="32">
        <v>390750.630000012</v>
      </c>
      <c r="I6092" s="30" t="s">
        <v>11</v>
      </c>
      <c r="J6092" s="30"/>
      <c r="K6092" s="30"/>
      <c r="L6092" s="30">
        <v>202606</v>
      </c>
      <c r="M6092" s="30"/>
      <c r="N6092" s="30">
        <v>202607</v>
      </c>
      <c r="O6092" s="30"/>
      <c r="P6092" s="30"/>
    </row>
    <row r="6093" s="35" customFormat="1" customHeight="1" spans="1:16">
      <c r="A6093" s="30"/>
      <c r="B6093" s="96">
        <v>46231</v>
      </c>
      <c r="C6093" s="69" t="s">
        <v>18</v>
      </c>
      <c r="D6093" s="30" t="s">
        <v>424</v>
      </c>
      <c r="E6093" s="94" t="s">
        <v>1051</v>
      </c>
      <c r="F6093" s="95">
        <v>109.8</v>
      </c>
      <c r="G6093" s="56"/>
      <c r="H6093" s="32">
        <v>390860.430000013</v>
      </c>
      <c r="I6093" s="30" t="s">
        <v>101</v>
      </c>
      <c r="J6093" s="30"/>
      <c r="K6093" s="30"/>
      <c r="L6093" s="30">
        <v>202608</v>
      </c>
      <c r="M6093" s="30"/>
      <c r="N6093" s="30">
        <v>202607</v>
      </c>
      <c r="O6093" s="30"/>
      <c r="P6093" s="30"/>
    </row>
    <row r="6094" s="35" customFormat="1" customHeight="1" spans="1:16">
      <c r="A6094" s="30"/>
      <c r="B6094" s="96">
        <v>46231</v>
      </c>
      <c r="C6094" s="69" t="s">
        <v>18</v>
      </c>
      <c r="D6094" s="30" t="s">
        <v>424</v>
      </c>
      <c r="E6094" s="94" t="s">
        <v>1083</v>
      </c>
      <c r="F6094" s="95">
        <v>24.18</v>
      </c>
      <c r="G6094" s="56"/>
      <c r="H6094" s="32">
        <v>390884.610000012</v>
      </c>
      <c r="I6094" s="30" t="s">
        <v>35</v>
      </c>
      <c r="J6094" s="30"/>
      <c r="K6094" s="30"/>
      <c r="L6094" s="30">
        <v>202608</v>
      </c>
      <c r="M6094" s="30"/>
      <c r="N6094" s="30">
        <v>202607</v>
      </c>
      <c r="O6094" s="30"/>
      <c r="P6094" s="30"/>
    </row>
    <row r="6095" s="35" customFormat="1" customHeight="1" spans="1:16">
      <c r="A6095" s="30"/>
      <c r="B6095" s="96">
        <v>46231</v>
      </c>
      <c r="C6095" s="69" t="s">
        <v>18</v>
      </c>
      <c r="D6095" s="30" t="s">
        <v>424</v>
      </c>
      <c r="E6095" s="94" t="s">
        <v>1098</v>
      </c>
      <c r="F6095" s="95">
        <v>151.71</v>
      </c>
      <c r="G6095" s="56"/>
      <c r="H6095" s="32">
        <v>391036.320000013</v>
      </c>
      <c r="I6095" s="30" t="s">
        <v>58</v>
      </c>
      <c r="J6095" s="30"/>
      <c r="K6095" s="30"/>
      <c r="L6095" s="30">
        <v>202608</v>
      </c>
      <c r="M6095" s="30"/>
      <c r="N6095" s="30">
        <v>202607</v>
      </c>
      <c r="O6095" s="30"/>
      <c r="P6095" s="30"/>
    </row>
    <row r="6096" s="35" customFormat="1" customHeight="1" spans="1:16">
      <c r="A6096" s="30"/>
      <c r="B6096" s="96">
        <v>46231</v>
      </c>
      <c r="C6096" s="69" t="s">
        <v>18</v>
      </c>
      <c r="D6096" s="30" t="s">
        <v>424</v>
      </c>
      <c r="E6096" s="94" t="s">
        <v>1045</v>
      </c>
      <c r="F6096" s="95">
        <v>135.3</v>
      </c>
      <c r="G6096" s="56"/>
      <c r="H6096" s="32">
        <v>391171.620000014</v>
      </c>
      <c r="I6096" s="30" t="s">
        <v>227</v>
      </c>
      <c r="J6096" s="30"/>
      <c r="K6096" s="30"/>
      <c r="L6096" s="30">
        <v>202608</v>
      </c>
      <c r="M6096" s="30"/>
      <c r="N6096" s="30">
        <v>202607</v>
      </c>
      <c r="O6096" s="30"/>
      <c r="P6096" s="30"/>
    </row>
    <row r="6097" s="35" customFormat="1" customHeight="1" spans="1:16">
      <c r="A6097" s="30"/>
      <c r="B6097" s="96">
        <v>46231</v>
      </c>
      <c r="C6097" s="69" t="s">
        <v>18</v>
      </c>
      <c r="D6097" s="30" t="s">
        <v>424</v>
      </c>
      <c r="E6097" s="94" t="s">
        <v>1094</v>
      </c>
      <c r="F6097" s="95">
        <v>164.32</v>
      </c>
      <c r="G6097" s="56"/>
      <c r="H6097" s="32">
        <v>391335.940000014</v>
      </c>
      <c r="I6097" s="30" t="s">
        <v>76</v>
      </c>
      <c r="J6097" s="30"/>
      <c r="K6097" s="30"/>
      <c r="L6097" s="30">
        <v>202608</v>
      </c>
      <c r="M6097" s="30"/>
      <c r="N6097" s="30">
        <v>202607</v>
      </c>
      <c r="O6097" s="30"/>
      <c r="P6097" s="30"/>
    </row>
    <row r="6098" s="35" customFormat="1" customHeight="1" spans="1:16">
      <c r="A6098" s="30"/>
      <c r="B6098" s="96">
        <v>46231</v>
      </c>
      <c r="C6098" s="69" t="s">
        <v>18</v>
      </c>
      <c r="D6098" s="30" t="s">
        <v>424</v>
      </c>
      <c r="E6098" s="94" t="s">
        <v>1095</v>
      </c>
      <c r="F6098" s="95">
        <v>63.06</v>
      </c>
      <c r="G6098" s="56"/>
      <c r="H6098" s="32">
        <v>391399.000000013</v>
      </c>
      <c r="I6098" s="30" t="s">
        <v>74</v>
      </c>
      <c r="J6098" s="30"/>
      <c r="K6098" s="30"/>
      <c r="L6098" s="30">
        <v>202608</v>
      </c>
      <c r="M6098" s="30"/>
      <c r="N6098" s="30">
        <v>202607</v>
      </c>
      <c r="O6098" s="30"/>
      <c r="P6098" s="30"/>
    </row>
    <row r="6099" s="35" customFormat="1" customHeight="1" spans="1:16">
      <c r="A6099" s="30"/>
      <c r="B6099" s="96">
        <v>46231</v>
      </c>
      <c r="C6099" s="69" t="s">
        <v>18</v>
      </c>
      <c r="D6099" s="30" t="s">
        <v>424</v>
      </c>
      <c r="E6099" s="94" t="s">
        <v>1050</v>
      </c>
      <c r="F6099" s="95">
        <v>408.06</v>
      </c>
      <c r="G6099" s="56"/>
      <c r="H6099" s="32">
        <v>391807.060000015</v>
      </c>
      <c r="I6099" s="30" t="s">
        <v>43</v>
      </c>
      <c r="J6099" s="30"/>
      <c r="K6099" s="30"/>
      <c r="L6099" s="30">
        <v>202608</v>
      </c>
      <c r="M6099" s="30"/>
      <c r="N6099" s="30">
        <v>202607</v>
      </c>
      <c r="O6099" s="30"/>
      <c r="P6099" s="30"/>
    </row>
    <row r="6100" s="35" customFormat="1" customHeight="1" spans="1:16">
      <c r="A6100" s="30"/>
      <c r="B6100" s="96">
        <v>46231</v>
      </c>
      <c r="C6100" s="69" t="s">
        <v>18</v>
      </c>
      <c r="D6100" s="30" t="s">
        <v>424</v>
      </c>
      <c r="E6100" s="94" t="s">
        <v>1056</v>
      </c>
      <c r="F6100" s="95">
        <v>51</v>
      </c>
      <c r="G6100" s="56"/>
      <c r="H6100" s="32">
        <v>391858.060000015</v>
      </c>
      <c r="I6100" s="30" t="s">
        <v>235</v>
      </c>
      <c r="J6100" s="30"/>
      <c r="K6100" s="30"/>
      <c r="L6100" s="30">
        <v>202608</v>
      </c>
      <c r="M6100" s="30"/>
      <c r="N6100" s="30">
        <v>202607</v>
      </c>
      <c r="O6100" s="30"/>
      <c r="P6100" s="30"/>
    </row>
    <row r="6101" s="35" customFormat="1" customHeight="1" spans="1:16">
      <c r="A6101" s="30"/>
      <c r="B6101" s="96">
        <v>46231</v>
      </c>
      <c r="C6101" s="69" t="s">
        <v>18</v>
      </c>
      <c r="D6101" s="30" t="s">
        <v>424</v>
      </c>
      <c r="E6101" s="94" t="s">
        <v>1085</v>
      </c>
      <c r="F6101" s="95">
        <v>167.68</v>
      </c>
      <c r="G6101" s="56"/>
      <c r="H6101" s="32">
        <v>392025.740000015</v>
      </c>
      <c r="I6101" s="30" t="s">
        <v>39</v>
      </c>
      <c r="J6101" s="30"/>
      <c r="K6101" s="30"/>
      <c r="L6101" s="30">
        <v>202608</v>
      </c>
      <c r="M6101" s="30"/>
      <c r="N6101" s="30">
        <v>202607</v>
      </c>
      <c r="O6101" s="30"/>
      <c r="P6101" s="30"/>
    </row>
    <row r="6102" s="35" customFormat="1" customHeight="1" spans="1:16">
      <c r="A6102" s="30"/>
      <c r="B6102" s="96">
        <v>46231</v>
      </c>
      <c r="C6102" s="69" t="s">
        <v>18</v>
      </c>
      <c r="D6102" s="30" t="s">
        <v>424</v>
      </c>
      <c r="E6102" s="94" t="s">
        <v>1047</v>
      </c>
      <c r="F6102" s="95">
        <v>345.6</v>
      </c>
      <c r="G6102" s="56"/>
      <c r="H6102" s="32">
        <v>392371.340000013</v>
      </c>
      <c r="I6102" s="30" t="s">
        <v>80</v>
      </c>
      <c r="J6102" s="30"/>
      <c r="K6102" s="30"/>
      <c r="L6102" s="30">
        <v>202608</v>
      </c>
      <c r="M6102" s="30"/>
      <c r="N6102" s="30">
        <v>202607</v>
      </c>
      <c r="O6102" s="30"/>
      <c r="P6102" s="30"/>
    </row>
    <row r="6103" s="35" customFormat="1" customHeight="1" spans="1:16">
      <c r="A6103" s="30"/>
      <c r="B6103" s="96">
        <v>46231</v>
      </c>
      <c r="C6103" s="69" t="s">
        <v>18</v>
      </c>
      <c r="D6103" s="30" t="s">
        <v>424</v>
      </c>
      <c r="E6103" s="94" t="s">
        <v>1096</v>
      </c>
      <c r="F6103" s="95">
        <v>321.72</v>
      </c>
      <c r="G6103" s="56"/>
      <c r="H6103" s="32">
        <v>392693.060000015</v>
      </c>
      <c r="I6103" s="30" t="s">
        <v>52</v>
      </c>
      <c r="J6103" s="30"/>
      <c r="K6103" s="30"/>
      <c r="L6103" s="30">
        <v>202608</v>
      </c>
      <c r="M6103" s="30"/>
      <c r="N6103" s="30">
        <v>202607</v>
      </c>
      <c r="O6103" s="30"/>
      <c r="P6103" s="30"/>
    </row>
    <row r="6104" s="35" customFormat="1" customHeight="1" spans="1:16">
      <c r="A6104" s="30"/>
      <c r="B6104" s="96">
        <v>46231</v>
      </c>
      <c r="C6104" s="69" t="s">
        <v>18</v>
      </c>
      <c r="D6104" s="30" t="s">
        <v>424</v>
      </c>
      <c r="E6104" s="94" t="s">
        <v>1048</v>
      </c>
      <c r="F6104" s="95">
        <v>440.12</v>
      </c>
      <c r="G6104" s="56"/>
      <c r="H6104" s="32">
        <v>393133.180000013</v>
      </c>
      <c r="I6104" s="30" t="s">
        <v>78</v>
      </c>
      <c r="J6104" s="30"/>
      <c r="K6104" s="30"/>
      <c r="L6104" s="30">
        <v>202608</v>
      </c>
      <c r="M6104" s="30"/>
      <c r="N6104" s="30">
        <v>202607</v>
      </c>
      <c r="O6104" s="30"/>
      <c r="P6104" s="30"/>
    </row>
    <row r="6105" s="35" customFormat="1" customHeight="1" spans="1:16">
      <c r="A6105" s="30"/>
      <c r="B6105" s="96">
        <v>46231</v>
      </c>
      <c r="C6105" s="69" t="s">
        <v>18</v>
      </c>
      <c r="D6105" s="30" t="s">
        <v>424</v>
      </c>
      <c r="E6105" s="94" t="s">
        <v>1089</v>
      </c>
      <c r="F6105" s="95">
        <v>26.1</v>
      </c>
      <c r="G6105" s="56"/>
      <c r="H6105" s="32">
        <v>393159.280000014</v>
      </c>
      <c r="I6105" s="30" t="s">
        <v>117</v>
      </c>
      <c r="J6105" s="30"/>
      <c r="K6105" s="30"/>
      <c r="L6105" s="30">
        <v>202608</v>
      </c>
      <c r="M6105" s="30"/>
      <c r="N6105" s="30">
        <v>202607</v>
      </c>
      <c r="O6105" s="30"/>
      <c r="P6105" s="30"/>
    </row>
    <row r="6106" s="35" customFormat="1" customHeight="1" spans="1:16">
      <c r="A6106" s="30"/>
      <c r="B6106" s="96">
        <v>46231</v>
      </c>
      <c r="C6106" s="69" t="s">
        <v>18</v>
      </c>
      <c r="D6106" s="30" t="s">
        <v>424</v>
      </c>
      <c r="E6106" s="94" t="s">
        <v>1097</v>
      </c>
      <c r="F6106" s="95">
        <v>350.94</v>
      </c>
      <c r="G6106" s="56"/>
      <c r="H6106" s="32">
        <v>393510.220000012</v>
      </c>
      <c r="I6106" s="30" t="s">
        <v>56</v>
      </c>
      <c r="J6106" s="30"/>
      <c r="K6106" s="30"/>
      <c r="L6106" s="30">
        <v>202608</v>
      </c>
      <c r="M6106" s="30"/>
      <c r="N6106" s="30">
        <v>202607</v>
      </c>
      <c r="O6106" s="30"/>
      <c r="P6106" s="30"/>
    </row>
    <row r="6107" s="35" customFormat="1" customHeight="1" spans="1:16">
      <c r="A6107" s="30"/>
      <c r="B6107" s="96">
        <v>46231</v>
      </c>
      <c r="C6107" s="69" t="s">
        <v>18</v>
      </c>
      <c r="D6107" s="30" t="s">
        <v>424</v>
      </c>
      <c r="E6107" s="94" t="s">
        <v>1053</v>
      </c>
      <c r="F6107" s="95">
        <v>72.6</v>
      </c>
      <c r="G6107" s="56"/>
      <c r="H6107" s="32">
        <v>393582.820000013</v>
      </c>
      <c r="I6107" s="30" t="s">
        <v>107</v>
      </c>
      <c r="J6107" s="30"/>
      <c r="K6107" s="30"/>
      <c r="L6107" s="30">
        <v>202608</v>
      </c>
      <c r="M6107" s="30"/>
      <c r="N6107" s="30">
        <v>202607</v>
      </c>
      <c r="O6107" s="30"/>
      <c r="P6107" s="30"/>
    </row>
    <row r="6108" s="35" customFormat="1" customHeight="1" spans="1:16">
      <c r="A6108" s="30"/>
      <c r="B6108" s="96">
        <v>46231</v>
      </c>
      <c r="C6108" s="69" t="s">
        <v>18</v>
      </c>
      <c r="D6108" s="30" t="s">
        <v>424</v>
      </c>
      <c r="E6108" s="94" t="s">
        <v>1084</v>
      </c>
      <c r="F6108" s="95">
        <v>191.32</v>
      </c>
      <c r="G6108" s="56"/>
      <c r="H6108" s="32">
        <v>393774.140000014</v>
      </c>
      <c r="I6108" s="30" t="s">
        <v>60</v>
      </c>
      <c r="J6108" s="30"/>
      <c r="K6108" s="30"/>
      <c r="L6108" s="30">
        <v>202608</v>
      </c>
      <c r="M6108" s="30"/>
      <c r="N6108" s="30">
        <v>202607</v>
      </c>
      <c r="O6108" s="30"/>
      <c r="P6108" s="30"/>
    </row>
    <row r="6109" s="35" customFormat="1" customHeight="1" spans="1:16">
      <c r="A6109" s="30"/>
      <c r="B6109" s="96">
        <v>46231</v>
      </c>
      <c r="C6109" s="69" t="s">
        <v>18</v>
      </c>
      <c r="D6109" s="30" t="s">
        <v>424</v>
      </c>
      <c r="E6109" s="94" t="s">
        <v>1167</v>
      </c>
      <c r="F6109" s="95">
        <v>15</v>
      </c>
      <c r="G6109" s="56"/>
      <c r="H6109" s="32">
        <v>393789.140000014</v>
      </c>
      <c r="I6109" s="30" t="s">
        <v>274</v>
      </c>
      <c r="J6109" s="30"/>
      <c r="K6109" s="30"/>
      <c r="L6109" s="30">
        <v>202608</v>
      </c>
      <c r="M6109" s="30"/>
      <c r="N6109" s="30">
        <v>202607</v>
      </c>
      <c r="O6109" s="30"/>
      <c r="P6109" s="30"/>
    </row>
    <row r="6110" s="35" customFormat="1" customHeight="1" spans="1:16">
      <c r="A6110" s="30"/>
      <c r="B6110" s="96">
        <v>46231</v>
      </c>
      <c r="C6110" s="69" t="s">
        <v>18</v>
      </c>
      <c r="D6110" s="30" t="s">
        <v>424</v>
      </c>
      <c r="E6110" s="94" t="s">
        <v>1092</v>
      </c>
      <c r="F6110" s="95">
        <v>320.04</v>
      </c>
      <c r="G6110" s="56"/>
      <c r="H6110" s="32">
        <v>394109.180000013</v>
      </c>
      <c r="I6110" s="30" t="s">
        <v>84</v>
      </c>
      <c r="J6110" s="30"/>
      <c r="K6110" s="30"/>
      <c r="L6110" s="30">
        <v>202607</v>
      </c>
      <c r="M6110" s="30"/>
      <c r="N6110" s="30">
        <v>202607</v>
      </c>
      <c r="O6110" s="30"/>
      <c r="P6110" s="30"/>
    </row>
    <row r="6111" s="35" customFormat="1" customHeight="1" spans="1:16">
      <c r="A6111" s="30"/>
      <c r="B6111" s="96">
        <v>46231</v>
      </c>
      <c r="C6111" s="69" t="s">
        <v>18</v>
      </c>
      <c r="D6111" s="30" t="s">
        <v>424</v>
      </c>
      <c r="E6111" s="94" t="s">
        <v>1054</v>
      </c>
      <c r="F6111" s="95">
        <v>17.28</v>
      </c>
      <c r="G6111" s="56"/>
      <c r="H6111" s="32">
        <v>394126.46000001</v>
      </c>
      <c r="I6111" s="30" t="s">
        <v>109</v>
      </c>
      <c r="J6111" s="30"/>
      <c r="K6111" s="30"/>
      <c r="L6111" s="30">
        <v>202608</v>
      </c>
      <c r="M6111" s="30"/>
      <c r="N6111" s="30">
        <v>202607</v>
      </c>
      <c r="O6111" s="30"/>
      <c r="P6111" s="30"/>
    </row>
    <row r="6112" s="35" customFormat="1" customHeight="1" spans="1:16">
      <c r="A6112" s="30"/>
      <c r="B6112" s="96">
        <v>46231</v>
      </c>
      <c r="C6112" s="69" t="s">
        <v>18</v>
      </c>
      <c r="D6112" s="30" t="s">
        <v>424</v>
      </c>
      <c r="E6112" s="94" t="s">
        <v>1046</v>
      </c>
      <c r="F6112" s="95">
        <v>140.64</v>
      </c>
      <c r="G6112" s="56"/>
      <c r="H6112" s="32">
        <v>394267.100000011</v>
      </c>
      <c r="I6112" s="30" t="s">
        <v>205</v>
      </c>
      <c r="J6112" s="30"/>
      <c r="K6112" s="30"/>
      <c r="L6112" s="30">
        <v>202608</v>
      </c>
      <c r="M6112" s="30"/>
      <c r="N6112" s="30">
        <v>202607</v>
      </c>
      <c r="O6112" s="30"/>
      <c r="P6112" s="30"/>
    </row>
    <row r="6113" s="35" customFormat="1" customHeight="1" spans="1:16">
      <c r="A6113" s="30"/>
      <c r="B6113" s="96">
        <v>46231</v>
      </c>
      <c r="C6113" s="69" t="s">
        <v>18</v>
      </c>
      <c r="D6113" s="30" t="s">
        <v>424</v>
      </c>
      <c r="E6113" s="94" t="s">
        <v>1099</v>
      </c>
      <c r="F6113" s="95">
        <v>586.8</v>
      </c>
      <c r="G6113" s="56"/>
      <c r="H6113" s="32">
        <v>394853.900000012</v>
      </c>
      <c r="I6113" s="30" t="s">
        <v>54</v>
      </c>
      <c r="J6113" s="30"/>
      <c r="K6113" s="30"/>
      <c r="L6113" s="30">
        <v>202608</v>
      </c>
      <c r="M6113" s="30"/>
      <c r="N6113" s="30">
        <v>202607</v>
      </c>
      <c r="O6113" s="30"/>
      <c r="P6113" s="30"/>
    </row>
    <row r="6114" s="35" customFormat="1" customHeight="1" spans="1:16">
      <c r="A6114" s="30"/>
      <c r="B6114" s="96">
        <v>46231</v>
      </c>
      <c r="C6114" s="69" t="s">
        <v>18</v>
      </c>
      <c r="D6114" s="30" t="s">
        <v>424</v>
      </c>
      <c r="E6114" s="94" t="s">
        <v>1058</v>
      </c>
      <c r="F6114" s="95">
        <v>59.88</v>
      </c>
      <c r="G6114" s="56"/>
      <c r="H6114" s="32">
        <v>394913.780000014</v>
      </c>
      <c r="I6114" s="30" t="s">
        <v>216</v>
      </c>
      <c r="J6114" s="30"/>
      <c r="K6114" s="30"/>
      <c r="L6114" s="30">
        <v>202608</v>
      </c>
      <c r="M6114" s="30"/>
      <c r="N6114" s="30">
        <v>202607</v>
      </c>
      <c r="O6114" s="30"/>
      <c r="P6114" s="30"/>
    </row>
    <row r="6115" s="35" customFormat="1" customHeight="1" spans="1:16">
      <c r="A6115" s="30"/>
      <c r="B6115" s="96">
        <v>46231</v>
      </c>
      <c r="C6115" s="69" t="s">
        <v>18</v>
      </c>
      <c r="D6115" s="30" t="s">
        <v>424</v>
      </c>
      <c r="E6115" s="94" t="s">
        <v>1093</v>
      </c>
      <c r="F6115" s="95">
        <v>585.33</v>
      </c>
      <c r="G6115" s="56"/>
      <c r="H6115" s="32">
        <v>395499.110000012</v>
      </c>
      <c r="I6115" s="30" t="s">
        <v>66</v>
      </c>
      <c r="J6115" s="30"/>
      <c r="K6115" s="30"/>
      <c r="L6115" s="30">
        <v>202608</v>
      </c>
      <c r="M6115" s="30"/>
      <c r="N6115" s="30">
        <v>202607</v>
      </c>
      <c r="O6115" s="30"/>
      <c r="P6115" s="30"/>
    </row>
    <row r="6116" s="35" customFormat="1" customHeight="1" spans="1:16">
      <c r="A6116" s="30"/>
      <c r="B6116" s="96">
        <v>46231</v>
      </c>
      <c r="C6116" s="69" t="s">
        <v>18</v>
      </c>
      <c r="D6116" s="30" t="s">
        <v>424</v>
      </c>
      <c r="E6116" s="94" t="s">
        <v>1059</v>
      </c>
      <c r="F6116" s="95">
        <v>31.68</v>
      </c>
      <c r="G6116" s="56"/>
      <c r="H6116" s="32">
        <v>395530.790000012</v>
      </c>
      <c r="I6116" s="30" t="s">
        <v>221</v>
      </c>
      <c r="J6116" s="30"/>
      <c r="K6116" s="30"/>
      <c r="L6116" s="30">
        <v>202608</v>
      </c>
      <c r="M6116" s="30"/>
      <c r="N6116" s="30">
        <v>202607</v>
      </c>
      <c r="O6116" s="30"/>
      <c r="P6116" s="30"/>
    </row>
    <row r="6117" s="35" customFormat="1" customHeight="1" spans="1:16">
      <c r="A6117" s="30"/>
      <c r="B6117" s="96">
        <v>46231</v>
      </c>
      <c r="C6117" s="69" t="s">
        <v>18</v>
      </c>
      <c r="D6117" s="30" t="s">
        <v>33</v>
      </c>
      <c r="E6117" s="95" t="s">
        <v>1384</v>
      </c>
      <c r="F6117" s="95"/>
      <c r="G6117" s="56">
        <v>48006</v>
      </c>
      <c r="H6117" s="32">
        <v>347524.790000012</v>
      </c>
      <c r="I6117" s="30" t="s">
        <v>72</v>
      </c>
      <c r="J6117" s="30"/>
      <c r="K6117" s="30"/>
      <c r="L6117" s="30">
        <v>202607</v>
      </c>
      <c r="M6117" s="30"/>
      <c r="N6117" s="30">
        <v>202607</v>
      </c>
      <c r="O6117" s="30"/>
      <c r="P6117" s="30"/>
    </row>
    <row r="6118" s="35" customFormat="1" customHeight="1" spans="1:16">
      <c r="A6118" s="30"/>
      <c r="B6118" s="96">
        <v>46231</v>
      </c>
      <c r="C6118" s="69" t="s">
        <v>18</v>
      </c>
      <c r="D6118" s="30" t="s">
        <v>33</v>
      </c>
      <c r="E6118" s="95" t="s">
        <v>1136</v>
      </c>
      <c r="F6118" s="95"/>
      <c r="G6118" s="56">
        <v>8082.4</v>
      </c>
      <c r="H6118" s="32">
        <v>339442.390000012</v>
      </c>
      <c r="I6118" s="30" t="s">
        <v>72</v>
      </c>
      <c r="J6118" s="30"/>
      <c r="K6118" s="30"/>
      <c r="L6118" s="30">
        <v>202607</v>
      </c>
      <c r="M6118" s="30"/>
      <c r="N6118" s="30">
        <v>202607</v>
      </c>
      <c r="O6118" s="30"/>
      <c r="P6118" s="30"/>
    </row>
    <row r="6119" s="35" customFormat="1" customHeight="1" spans="1:16">
      <c r="A6119" s="30"/>
      <c r="B6119" s="96">
        <v>46231</v>
      </c>
      <c r="C6119" s="69" t="s">
        <v>18</v>
      </c>
      <c r="D6119" s="30" t="s">
        <v>33</v>
      </c>
      <c r="E6119" s="95" t="s">
        <v>1112</v>
      </c>
      <c r="F6119" s="95"/>
      <c r="G6119" s="56">
        <v>1255</v>
      </c>
      <c r="H6119" s="32">
        <v>338187.390000012</v>
      </c>
      <c r="I6119" s="30" t="s">
        <v>72</v>
      </c>
      <c r="J6119" s="30"/>
      <c r="K6119" s="30"/>
      <c r="L6119" s="30">
        <v>202607</v>
      </c>
      <c r="M6119" s="30"/>
      <c r="N6119" s="30">
        <v>202607</v>
      </c>
      <c r="O6119" s="30"/>
      <c r="P6119" s="30"/>
    </row>
    <row r="6120" s="35" customFormat="1" customHeight="1" spans="1:16">
      <c r="A6120" s="30"/>
      <c r="B6120" s="38">
        <v>46231</v>
      </c>
      <c r="C6120" s="69" t="s">
        <v>18</v>
      </c>
      <c r="D6120" s="30" t="s">
        <v>33</v>
      </c>
      <c r="E6120" s="94" t="s">
        <v>1385</v>
      </c>
      <c r="F6120" s="95"/>
      <c r="G6120" s="56">
        <v>3450</v>
      </c>
      <c r="H6120" s="32">
        <v>334737.390000012</v>
      </c>
      <c r="I6120" s="30" t="s">
        <v>205</v>
      </c>
      <c r="J6120" s="30"/>
      <c r="K6120" s="30"/>
      <c r="L6120" s="30">
        <v>202607</v>
      </c>
      <c r="M6120" s="30"/>
      <c r="N6120" s="30">
        <v>202607</v>
      </c>
      <c r="O6120" s="30"/>
      <c r="P6120" s="30"/>
    </row>
    <row r="6121" s="35" customFormat="1" customHeight="1" spans="1:16">
      <c r="A6121" s="30"/>
      <c r="B6121" s="38">
        <v>46232</v>
      </c>
      <c r="C6121" s="69" t="s">
        <v>18</v>
      </c>
      <c r="D6121" s="30" t="s">
        <v>424</v>
      </c>
      <c r="E6121" s="100" t="s">
        <v>1045</v>
      </c>
      <c r="F6121" s="95">
        <v>360.42</v>
      </c>
      <c r="G6121" s="56"/>
      <c r="H6121" s="32">
        <v>335097.810000014</v>
      </c>
      <c r="I6121" s="30" t="s">
        <v>227</v>
      </c>
      <c r="J6121" s="30"/>
      <c r="K6121" s="30"/>
      <c r="L6121" s="30">
        <v>202608</v>
      </c>
      <c r="M6121" s="30"/>
      <c r="N6121" s="30">
        <v>202607</v>
      </c>
      <c r="O6121" s="30"/>
      <c r="P6121" s="30"/>
    </row>
    <row r="6122" s="35" customFormat="1" customHeight="1" spans="1:16">
      <c r="A6122" s="30"/>
      <c r="B6122" s="38">
        <v>46232</v>
      </c>
      <c r="C6122" s="69" t="s">
        <v>18</v>
      </c>
      <c r="D6122" s="30" t="s">
        <v>424</v>
      </c>
      <c r="E6122" s="100" t="s">
        <v>1086</v>
      </c>
      <c r="F6122" s="95">
        <v>64.8</v>
      </c>
      <c r="G6122" s="56"/>
      <c r="H6122" s="32">
        <v>335162.610000014</v>
      </c>
      <c r="I6122" s="30" t="s">
        <v>191</v>
      </c>
      <c r="J6122" s="30"/>
      <c r="K6122" s="30"/>
      <c r="L6122" s="30">
        <v>202608</v>
      </c>
      <c r="M6122" s="30"/>
      <c r="N6122" s="30">
        <v>202607</v>
      </c>
      <c r="O6122" s="30"/>
      <c r="P6122" s="30"/>
    </row>
    <row r="6123" s="35" customFormat="1" customHeight="1" spans="1:16">
      <c r="A6123" s="30"/>
      <c r="B6123" s="38">
        <v>46232</v>
      </c>
      <c r="C6123" s="69" t="s">
        <v>18</v>
      </c>
      <c r="D6123" s="30" t="s">
        <v>424</v>
      </c>
      <c r="E6123" s="100" t="s">
        <v>1052</v>
      </c>
      <c r="F6123" s="95">
        <v>19.17</v>
      </c>
      <c r="G6123" s="56"/>
      <c r="H6123" s="32">
        <v>335181.780000012</v>
      </c>
      <c r="I6123" s="30" t="s">
        <v>534</v>
      </c>
      <c r="J6123" s="30"/>
      <c r="K6123" s="30"/>
      <c r="L6123" s="30">
        <v>202608</v>
      </c>
      <c r="M6123" s="30"/>
      <c r="N6123" s="30">
        <v>202607</v>
      </c>
      <c r="O6123" s="30"/>
      <c r="P6123" s="30"/>
    </row>
    <row r="6124" s="35" customFormat="1" customHeight="1" spans="1:16">
      <c r="A6124" s="30"/>
      <c r="B6124" s="38">
        <v>46232</v>
      </c>
      <c r="C6124" s="69" t="s">
        <v>18</v>
      </c>
      <c r="D6124" s="30" t="s">
        <v>424</v>
      </c>
      <c r="E6124" s="100" t="s">
        <v>1083</v>
      </c>
      <c r="F6124" s="95">
        <v>62.04</v>
      </c>
      <c r="G6124" s="56"/>
      <c r="H6124" s="32">
        <v>335243.820000011</v>
      </c>
      <c r="I6124" s="30" t="s">
        <v>35</v>
      </c>
      <c r="J6124" s="30"/>
      <c r="K6124" s="30"/>
      <c r="L6124" s="30">
        <v>202608</v>
      </c>
      <c r="M6124" s="30"/>
      <c r="N6124" s="30">
        <v>202607</v>
      </c>
      <c r="O6124" s="30"/>
      <c r="P6124" s="30"/>
    </row>
    <row r="6125" s="35" customFormat="1" customHeight="1" spans="1:16">
      <c r="A6125" s="30"/>
      <c r="B6125" s="38">
        <v>46232</v>
      </c>
      <c r="C6125" s="69" t="s">
        <v>18</v>
      </c>
      <c r="D6125" s="30" t="s">
        <v>424</v>
      </c>
      <c r="E6125" s="100" t="s">
        <v>1095</v>
      </c>
      <c r="F6125" s="95">
        <v>245.52</v>
      </c>
      <c r="G6125" s="56"/>
      <c r="H6125" s="32">
        <v>335489.340000011</v>
      </c>
      <c r="I6125" s="30" t="s">
        <v>74</v>
      </c>
      <c r="J6125" s="30"/>
      <c r="K6125" s="30"/>
      <c r="L6125" s="30">
        <v>202608</v>
      </c>
      <c r="M6125" s="30"/>
      <c r="N6125" s="30">
        <v>202607</v>
      </c>
      <c r="O6125" s="30"/>
      <c r="P6125" s="30"/>
    </row>
    <row r="6126" s="35" customFormat="1" customHeight="1" spans="1:16">
      <c r="A6126" s="30"/>
      <c r="B6126" s="38">
        <v>46232</v>
      </c>
      <c r="C6126" s="69" t="s">
        <v>18</v>
      </c>
      <c r="D6126" s="30" t="s">
        <v>424</v>
      </c>
      <c r="E6126" s="100" t="s">
        <v>1097</v>
      </c>
      <c r="F6126" s="95">
        <v>350.62</v>
      </c>
      <c r="G6126" s="56"/>
      <c r="H6126" s="32">
        <v>335839.960000012</v>
      </c>
      <c r="I6126" s="30" t="s">
        <v>56</v>
      </c>
      <c r="J6126" s="30"/>
      <c r="K6126" s="30"/>
      <c r="L6126" s="30">
        <v>202608</v>
      </c>
      <c r="M6126" s="30"/>
      <c r="N6126" s="30">
        <v>202607</v>
      </c>
      <c r="O6126" s="30"/>
      <c r="P6126" s="30"/>
    </row>
    <row r="6127" s="35" customFormat="1" customHeight="1" spans="1:16">
      <c r="A6127" s="30"/>
      <c r="B6127" s="38">
        <v>46232</v>
      </c>
      <c r="C6127" s="69" t="s">
        <v>18</v>
      </c>
      <c r="D6127" s="30" t="s">
        <v>424</v>
      </c>
      <c r="E6127" s="100" t="s">
        <v>1094</v>
      </c>
      <c r="F6127" s="95">
        <v>291.99</v>
      </c>
      <c r="G6127" s="56"/>
      <c r="H6127" s="32">
        <v>336131.95000001</v>
      </c>
      <c r="I6127" s="30" t="s">
        <v>76</v>
      </c>
      <c r="J6127" s="30"/>
      <c r="K6127" s="30"/>
      <c r="L6127" s="30">
        <v>202608</v>
      </c>
      <c r="M6127" s="30"/>
      <c r="N6127" s="30">
        <v>202607</v>
      </c>
      <c r="O6127" s="30"/>
      <c r="P6127" s="30"/>
    </row>
    <row r="6128" s="35" customFormat="1" customHeight="1" spans="1:16">
      <c r="A6128" s="30"/>
      <c r="B6128" s="38">
        <v>46232</v>
      </c>
      <c r="C6128" s="69" t="s">
        <v>18</v>
      </c>
      <c r="D6128" s="30" t="s">
        <v>424</v>
      </c>
      <c r="E6128" s="100" t="s">
        <v>1050</v>
      </c>
      <c r="F6128" s="95">
        <v>908.48</v>
      </c>
      <c r="G6128" s="56"/>
      <c r="H6128" s="32">
        <v>337040.430000011</v>
      </c>
      <c r="I6128" s="30" t="s">
        <v>43</v>
      </c>
      <c r="J6128" s="30"/>
      <c r="K6128" s="30"/>
      <c r="L6128" s="30">
        <v>202608</v>
      </c>
      <c r="M6128" s="30"/>
      <c r="N6128" s="30">
        <v>202607</v>
      </c>
      <c r="O6128" s="30"/>
      <c r="P6128" s="30"/>
    </row>
    <row r="6129" s="35" customFormat="1" customHeight="1" spans="1:16">
      <c r="A6129" s="30"/>
      <c r="B6129" s="38">
        <v>46232</v>
      </c>
      <c r="C6129" s="69" t="s">
        <v>18</v>
      </c>
      <c r="D6129" s="30" t="s">
        <v>424</v>
      </c>
      <c r="E6129" s="100" t="s">
        <v>1167</v>
      </c>
      <c r="F6129" s="95">
        <v>134.16</v>
      </c>
      <c r="G6129" s="56"/>
      <c r="H6129" s="32">
        <v>337174.590000011</v>
      </c>
      <c r="I6129" s="30" t="s">
        <v>274</v>
      </c>
      <c r="J6129" s="30"/>
      <c r="K6129" s="30"/>
      <c r="L6129" s="30">
        <v>202608</v>
      </c>
      <c r="M6129" s="30"/>
      <c r="N6129" s="30">
        <v>202607</v>
      </c>
      <c r="O6129" s="30"/>
      <c r="P6129" s="30"/>
    </row>
    <row r="6130" s="35" customFormat="1" customHeight="1" spans="1:16">
      <c r="A6130" s="30"/>
      <c r="B6130" s="38">
        <v>46232</v>
      </c>
      <c r="C6130" s="69" t="s">
        <v>18</v>
      </c>
      <c r="D6130" s="30" t="s">
        <v>424</v>
      </c>
      <c r="E6130" s="100" t="s">
        <v>1085</v>
      </c>
      <c r="F6130" s="95">
        <v>95.8</v>
      </c>
      <c r="G6130" s="56"/>
      <c r="H6130" s="32">
        <v>337270.390000012</v>
      </c>
      <c r="I6130" s="30" t="s">
        <v>39</v>
      </c>
      <c r="J6130" s="30"/>
      <c r="K6130" s="30"/>
      <c r="L6130" s="30">
        <v>202608</v>
      </c>
      <c r="M6130" s="30"/>
      <c r="N6130" s="30">
        <v>202607</v>
      </c>
      <c r="O6130" s="30"/>
      <c r="P6130" s="30"/>
    </row>
    <row r="6131" s="35" customFormat="1" customHeight="1" spans="1:16">
      <c r="A6131" s="30"/>
      <c r="B6131" s="38">
        <v>46232</v>
      </c>
      <c r="C6131" s="69" t="s">
        <v>18</v>
      </c>
      <c r="D6131" s="30" t="s">
        <v>424</v>
      </c>
      <c r="E6131" s="100" t="s">
        <v>1056</v>
      </c>
      <c r="F6131" s="95">
        <v>270.36</v>
      </c>
      <c r="G6131" s="56"/>
      <c r="H6131" s="32">
        <v>337540.750000011</v>
      </c>
      <c r="I6131" s="30" t="s">
        <v>235</v>
      </c>
      <c r="J6131" s="30"/>
      <c r="K6131" s="30"/>
      <c r="L6131" s="30">
        <v>202608</v>
      </c>
      <c r="M6131" s="30"/>
      <c r="N6131" s="30">
        <v>202607</v>
      </c>
      <c r="O6131" s="30"/>
      <c r="P6131" s="30"/>
    </row>
    <row r="6132" s="35" customFormat="1" customHeight="1" spans="1:16">
      <c r="A6132" s="30"/>
      <c r="B6132" s="38">
        <v>46232</v>
      </c>
      <c r="C6132" s="69" t="s">
        <v>18</v>
      </c>
      <c r="D6132" s="30" t="s">
        <v>424</v>
      </c>
      <c r="E6132" s="100" t="s">
        <v>1058</v>
      </c>
      <c r="F6132" s="95">
        <v>148.8</v>
      </c>
      <c r="G6132" s="56"/>
      <c r="H6132" s="32">
        <v>337689.550000012</v>
      </c>
      <c r="I6132" s="30" t="s">
        <v>216</v>
      </c>
      <c r="J6132" s="30"/>
      <c r="K6132" s="30"/>
      <c r="L6132" s="30">
        <v>202608</v>
      </c>
      <c r="M6132" s="30"/>
      <c r="N6132" s="30">
        <v>202607</v>
      </c>
      <c r="O6132" s="30"/>
      <c r="P6132" s="30"/>
    </row>
    <row r="6133" s="35" customFormat="1" customHeight="1" spans="1:16">
      <c r="A6133" s="30"/>
      <c r="B6133" s="38">
        <v>46232</v>
      </c>
      <c r="C6133" s="69" t="s">
        <v>18</v>
      </c>
      <c r="D6133" s="30" t="s">
        <v>424</v>
      </c>
      <c r="E6133" s="100" t="s">
        <v>1053</v>
      </c>
      <c r="F6133" s="95">
        <v>197.94</v>
      </c>
      <c r="G6133" s="56"/>
      <c r="H6133" s="32">
        <v>337887.490000013</v>
      </c>
      <c r="I6133" s="30" t="s">
        <v>107</v>
      </c>
      <c r="J6133" s="30"/>
      <c r="K6133" s="30"/>
      <c r="L6133" s="30">
        <v>202608</v>
      </c>
      <c r="M6133" s="30"/>
      <c r="N6133" s="30">
        <v>202607</v>
      </c>
      <c r="O6133" s="30"/>
      <c r="P6133" s="30"/>
    </row>
    <row r="6134" s="35" customFormat="1" customHeight="1" spans="1:16">
      <c r="A6134" s="30"/>
      <c r="B6134" s="38">
        <v>46232</v>
      </c>
      <c r="C6134" s="69" t="s">
        <v>18</v>
      </c>
      <c r="D6134" s="30" t="s">
        <v>424</v>
      </c>
      <c r="E6134" s="100" t="s">
        <v>1048</v>
      </c>
      <c r="F6134" s="95">
        <v>359.85</v>
      </c>
      <c r="G6134" s="56"/>
      <c r="H6134" s="32">
        <v>338247.340000011</v>
      </c>
      <c r="I6134" s="30" t="s">
        <v>78</v>
      </c>
      <c r="J6134" s="30"/>
      <c r="K6134" s="30"/>
      <c r="L6134" s="30">
        <v>202608</v>
      </c>
      <c r="M6134" s="30"/>
      <c r="N6134" s="30">
        <v>202607</v>
      </c>
      <c r="O6134" s="30"/>
      <c r="P6134" s="30"/>
    </row>
    <row r="6135" s="35" customFormat="1" customHeight="1" spans="1:16">
      <c r="A6135" s="30"/>
      <c r="B6135" s="38">
        <v>46232</v>
      </c>
      <c r="C6135" s="69" t="s">
        <v>18</v>
      </c>
      <c r="D6135" s="30" t="s">
        <v>424</v>
      </c>
      <c r="E6135" s="100" t="s">
        <v>1096</v>
      </c>
      <c r="F6135" s="95">
        <v>457.62</v>
      </c>
      <c r="G6135" s="56"/>
      <c r="H6135" s="32">
        <v>338704.960000012</v>
      </c>
      <c r="I6135" s="30" t="s">
        <v>52</v>
      </c>
      <c r="J6135" s="30"/>
      <c r="K6135" s="30"/>
      <c r="L6135" s="30">
        <v>202608</v>
      </c>
      <c r="M6135" s="30"/>
      <c r="N6135" s="30">
        <v>202607</v>
      </c>
      <c r="O6135" s="30"/>
      <c r="P6135" s="30"/>
    </row>
    <row r="6136" s="35" customFormat="1" customHeight="1" spans="1:16">
      <c r="A6136" s="30"/>
      <c r="B6136" s="38">
        <v>46232</v>
      </c>
      <c r="C6136" s="69" t="s">
        <v>18</v>
      </c>
      <c r="D6136" s="30" t="s">
        <v>424</v>
      </c>
      <c r="E6136" s="100" t="s">
        <v>1098</v>
      </c>
      <c r="F6136" s="95">
        <v>89.7</v>
      </c>
      <c r="G6136" s="56"/>
      <c r="H6136" s="32">
        <v>338794.660000011</v>
      </c>
      <c r="I6136" s="30" t="s">
        <v>58</v>
      </c>
      <c r="J6136" s="30"/>
      <c r="K6136" s="30"/>
      <c r="L6136" s="30">
        <v>202608</v>
      </c>
      <c r="M6136" s="30"/>
      <c r="N6136" s="30">
        <v>202607</v>
      </c>
      <c r="O6136" s="30"/>
      <c r="P6136" s="30"/>
    </row>
    <row r="6137" s="35" customFormat="1" customHeight="1" spans="1:16">
      <c r="A6137" s="30"/>
      <c r="B6137" s="38">
        <v>46232</v>
      </c>
      <c r="C6137" s="69" t="s">
        <v>18</v>
      </c>
      <c r="D6137" s="30" t="s">
        <v>424</v>
      </c>
      <c r="E6137" s="100" t="s">
        <v>1051</v>
      </c>
      <c r="F6137" s="95">
        <v>208.08</v>
      </c>
      <c r="G6137" s="56"/>
      <c r="H6137" s="32">
        <v>339002.74000001</v>
      </c>
      <c r="I6137" s="30" t="s">
        <v>101</v>
      </c>
      <c r="J6137" s="30"/>
      <c r="K6137" s="30"/>
      <c r="L6137" s="30">
        <v>202608</v>
      </c>
      <c r="M6137" s="30"/>
      <c r="N6137" s="30">
        <v>202607</v>
      </c>
      <c r="O6137" s="30"/>
      <c r="P6137" s="30"/>
    </row>
    <row r="6138" s="35" customFormat="1" customHeight="1" spans="1:16">
      <c r="A6138" s="30"/>
      <c r="B6138" s="38">
        <v>46232</v>
      </c>
      <c r="C6138" s="69" t="s">
        <v>18</v>
      </c>
      <c r="D6138" s="30" t="s">
        <v>424</v>
      </c>
      <c r="E6138" s="100" t="s">
        <v>1093</v>
      </c>
      <c r="F6138" s="95">
        <v>262.08</v>
      </c>
      <c r="G6138" s="56"/>
      <c r="H6138" s="32">
        <v>339264.820000011</v>
      </c>
      <c r="I6138" s="30" t="s">
        <v>66</v>
      </c>
      <c r="J6138" s="30"/>
      <c r="K6138" s="30"/>
      <c r="L6138" s="30">
        <v>202608</v>
      </c>
      <c r="M6138" s="30"/>
      <c r="N6138" s="30">
        <v>202607</v>
      </c>
      <c r="O6138" s="30"/>
      <c r="P6138" s="30"/>
    </row>
    <row r="6139" s="35" customFormat="1" customHeight="1" spans="1:16">
      <c r="A6139" s="30"/>
      <c r="B6139" s="38">
        <v>46232</v>
      </c>
      <c r="C6139" s="69" t="s">
        <v>18</v>
      </c>
      <c r="D6139" s="30" t="s">
        <v>424</v>
      </c>
      <c r="E6139" s="100" t="s">
        <v>1046</v>
      </c>
      <c r="F6139" s="95">
        <v>82.68</v>
      </c>
      <c r="G6139" s="56"/>
      <c r="H6139" s="32">
        <v>339347.500000011</v>
      </c>
      <c r="I6139" s="30" t="s">
        <v>205</v>
      </c>
      <c r="J6139" s="30"/>
      <c r="K6139" s="30"/>
      <c r="L6139" s="30">
        <v>202608</v>
      </c>
      <c r="M6139" s="30"/>
      <c r="N6139" s="30">
        <v>202607</v>
      </c>
      <c r="O6139" s="30"/>
      <c r="P6139" s="30"/>
    </row>
    <row r="6140" s="35" customFormat="1" customHeight="1" spans="1:16">
      <c r="A6140" s="30"/>
      <c r="B6140" s="38">
        <v>46232</v>
      </c>
      <c r="C6140" s="69" t="s">
        <v>18</v>
      </c>
      <c r="D6140" s="30" t="s">
        <v>424</v>
      </c>
      <c r="E6140" s="100" t="s">
        <v>1047</v>
      </c>
      <c r="F6140" s="95">
        <v>73.68</v>
      </c>
      <c r="G6140" s="56"/>
      <c r="H6140" s="32">
        <v>339421.180000011</v>
      </c>
      <c r="I6140" s="30" t="s">
        <v>80</v>
      </c>
      <c r="J6140" s="30"/>
      <c r="K6140" s="30"/>
      <c r="L6140" s="30">
        <v>202608</v>
      </c>
      <c r="M6140" s="30"/>
      <c r="N6140" s="30">
        <v>202607</v>
      </c>
      <c r="O6140" s="30"/>
      <c r="P6140" s="30"/>
    </row>
    <row r="6141" s="35" customFormat="1" customHeight="1" spans="1:16">
      <c r="A6141" s="30"/>
      <c r="B6141" s="38">
        <v>46232</v>
      </c>
      <c r="C6141" s="69" t="s">
        <v>18</v>
      </c>
      <c r="D6141" s="30" t="s">
        <v>424</v>
      </c>
      <c r="E6141" s="100" t="s">
        <v>1055</v>
      </c>
      <c r="F6141" s="95">
        <v>55.2</v>
      </c>
      <c r="G6141" s="56"/>
      <c r="H6141" s="32">
        <v>339476.38000001</v>
      </c>
      <c r="I6141" s="30" t="s">
        <v>196</v>
      </c>
      <c r="J6141" s="30"/>
      <c r="K6141" s="30"/>
      <c r="L6141" s="30">
        <v>202608</v>
      </c>
      <c r="M6141" s="30"/>
      <c r="N6141" s="30">
        <v>202607</v>
      </c>
      <c r="O6141" s="30"/>
      <c r="P6141" s="30"/>
    </row>
    <row r="6142" s="35" customFormat="1" customHeight="1" spans="1:16">
      <c r="A6142" s="30"/>
      <c r="B6142" s="38">
        <v>46232</v>
      </c>
      <c r="C6142" s="69" t="s">
        <v>18</v>
      </c>
      <c r="D6142" s="30" t="s">
        <v>424</v>
      </c>
      <c r="E6142" s="100" t="s">
        <v>1084</v>
      </c>
      <c r="F6142" s="95">
        <v>216.54</v>
      </c>
      <c r="G6142" s="56"/>
      <c r="H6142" s="32">
        <v>339692.920000009</v>
      </c>
      <c r="I6142" s="30" t="s">
        <v>60</v>
      </c>
      <c r="J6142" s="30"/>
      <c r="K6142" s="30"/>
      <c r="L6142" s="30">
        <v>202608</v>
      </c>
      <c r="M6142" s="30"/>
      <c r="N6142" s="30">
        <v>202607</v>
      </c>
      <c r="O6142" s="30"/>
      <c r="P6142" s="30"/>
    </row>
    <row r="6143" s="35" customFormat="1" customHeight="1" spans="1:16">
      <c r="A6143" s="30"/>
      <c r="B6143" s="38">
        <v>46232</v>
      </c>
      <c r="C6143" s="69" t="s">
        <v>18</v>
      </c>
      <c r="D6143" s="30" t="s">
        <v>424</v>
      </c>
      <c r="E6143" s="100" t="s">
        <v>1089</v>
      </c>
      <c r="F6143" s="95">
        <v>103.25</v>
      </c>
      <c r="G6143" s="56"/>
      <c r="H6143" s="32">
        <v>339796.170000009</v>
      </c>
      <c r="I6143" s="30" t="s">
        <v>117</v>
      </c>
      <c r="J6143" s="30"/>
      <c r="K6143" s="30"/>
      <c r="L6143" s="30">
        <v>202608</v>
      </c>
      <c r="M6143" s="30"/>
      <c r="N6143" s="30">
        <v>202607</v>
      </c>
      <c r="O6143" s="30"/>
      <c r="P6143" s="30"/>
    </row>
    <row r="6144" s="35" customFormat="1" customHeight="1" spans="1:16">
      <c r="A6144" s="30"/>
      <c r="B6144" s="38">
        <v>46232</v>
      </c>
      <c r="C6144" s="69" t="s">
        <v>18</v>
      </c>
      <c r="D6144" s="30" t="s">
        <v>424</v>
      </c>
      <c r="E6144" s="100" t="s">
        <v>1099</v>
      </c>
      <c r="F6144" s="95">
        <v>745.96</v>
      </c>
      <c r="G6144" s="56"/>
      <c r="H6144" s="32">
        <v>340542.13000001</v>
      </c>
      <c r="I6144" s="30" t="s">
        <v>54</v>
      </c>
      <c r="J6144" s="30"/>
      <c r="K6144" s="30"/>
      <c r="L6144" s="30">
        <v>202608</v>
      </c>
      <c r="M6144" s="30"/>
      <c r="N6144" s="30">
        <v>202607</v>
      </c>
      <c r="O6144" s="30"/>
      <c r="P6144" s="30"/>
    </row>
    <row r="6145" s="35" customFormat="1" customHeight="1" spans="1:16">
      <c r="A6145" s="30"/>
      <c r="B6145" s="38">
        <v>46232</v>
      </c>
      <c r="C6145" s="69" t="s">
        <v>18</v>
      </c>
      <c r="D6145" s="30" t="s">
        <v>424</v>
      </c>
      <c r="E6145" s="100" t="s">
        <v>1049</v>
      </c>
      <c r="F6145" s="95">
        <v>75</v>
      </c>
      <c r="G6145" s="56"/>
      <c r="H6145" s="32">
        <v>340617.13000001</v>
      </c>
      <c r="I6145" s="30" t="s">
        <v>91</v>
      </c>
      <c r="J6145" s="30"/>
      <c r="K6145" s="30"/>
      <c r="L6145" s="30">
        <v>202608</v>
      </c>
      <c r="M6145" s="30"/>
      <c r="N6145" s="30">
        <v>202607</v>
      </c>
      <c r="O6145" s="30"/>
      <c r="P6145" s="30"/>
    </row>
    <row r="6146" s="35" customFormat="1" customHeight="1" spans="1:16">
      <c r="A6146" s="30"/>
      <c r="B6146" s="38">
        <v>46233</v>
      </c>
      <c r="C6146" s="69" t="s">
        <v>18</v>
      </c>
      <c r="D6146" s="30" t="s">
        <v>424</v>
      </c>
      <c r="E6146" s="100" t="s">
        <v>1092</v>
      </c>
      <c r="F6146" s="95">
        <v>139.98</v>
      </c>
      <c r="G6146" s="56"/>
      <c r="H6146" s="32">
        <v>340757.110000011</v>
      </c>
      <c r="I6146" s="30" t="s">
        <v>84</v>
      </c>
      <c r="J6146" s="30"/>
      <c r="K6146" s="30"/>
      <c r="L6146" s="30">
        <v>202607</v>
      </c>
      <c r="M6146" s="30"/>
      <c r="N6146" s="30">
        <v>202607</v>
      </c>
      <c r="O6146" s="30"/>
      <c r="P6146" s="30"/>
    </row>
    <row r="6147" s="35" customFormat="1" customHeight="1" spans="1:16">
      <c r="A6147" s="30"/>
      <c r="B6147" s="38">
        <v>46233</v>
      </c>
      <c r="C6147" s="69" t="s">
        <v>18</v>
      </c>
      <c r="D6147" s="30" t="s">
        <v>424</v>
      </c>
      <c r="E6147" s="100" t="s">
        <v>1094</v>
      </c>
      <c r="F6147" s="95">
        <v>348.37</v>
      </c>
      <c r="G6147" s="56"/>
      <c r="H6147" s="32">
        <v>341105.480000008</v>
      </c>
      <c r="I6147" s="30" t="s">
        <v>76</v>
      </c>
      <c r="J6147" s="30"/>
      <c r="K6147" s="30"/>
      <c r="L6147" s="30">
        <v>202608</v>
      </c>
      <c r="M6147" s="30"/>
      <c r="N6147" s="30">
        <v>202607</v>
      </c>
      <c r="O6147" s="30"/>
      <c r="P6147" s="30"/>
    </row>
    <row r="6148" s="35" customFormat="1" customHeight="1" spans="1:16">
      <c r="A6148" s="30"/>
      <c r="B6148" s="38">
        <v>46233</v>
      </c>
      <c r="C6148" s="69" t="s">
        <v>18</v>
      </c>
      <c r="D6148" s="30" t="s">
        <v>424</v>
      </c>
      <c r="E6148" s="100" t="s">
        <v>1095</v>
      </c>
      <c r="F6148" s="95">
        <v>318.1</v>
      </c>
      <c r="G6148" s="56"/>
      <c r="H6148" s="32">
        <v>341423.580000009</v>
      </c>
      <c r="I6148" s="30" t="s">
        <v>74</v>
      </c>
      <c r="J6148" s="30"/>
      <c r="K6148" s="30"/>
      <c r="L6148" s="30">
        <v>202608</v>
      </c>
      <c r="M6148" s="30"/>
      <c r="N6148" s="30">
        <v>202607</v>
      </c>
      <c r="O6148" s="30"/>
      <c r="P6148" s="30"/>
    </row>
    <row r="6149" s="35" customFormat="1" customHeight="1" spans="1:16">
      <c r="A6149" s="30"/>
      <c r="B6149" s="38">
        <v>46233</v>
      </c>
      <c r="C6149" s="69" t="s">
        <v>18</v>
      </c>
      <c r="D6149" s="30" t="s">
        <v>424</v>
      </c>
      <c r="E6149" s="100" t="s">
        <v>1098</v>
      </c>
      <c r="F6149" s="95">
        <v>236.16</v>
      </c>
      <c r="G6149" s="56"/>
      <c r="H6149" s="32">
        <v>341659.74000001</v>
      </c>
      <c r="I6149" s="30" t="s">
        <v>58</v>
      </c>
      <c r="J6149" s="30"/>
      <c r="K6149" s="30"/>
      <c r="L6149" s="30">
        <v>202608</v>
      </c>
      <c r="M6149" s="30"/>
      <c r="N6149" s="30">
        <v>202607</v>
      </c>
      <c r="O6149" s="30"/>
      <c r="P6149" s="30"/>
    </row>
    <row r="6150" s="35" customFormat="1" customHeight="1" spans="1:16">
      <c r="A6150" s="30"/>
      <c r="B6150" s="38">
        <v>46233</v>
      </c>
      <c r="C6150" s="69" t="s">
        <v>18</v>
      </c>
      <c r="D6150" s="30" t="s">
        <v>424</v>
      </c>
      <c r="E6150" s="100" t="s">
        <v>1050</v>
      </c>
      <c r="F6150" s="95">
        <v>706.26</v>
      </c>
      <c r="G6150" s="56"/>
      <c r="H6150" s="32">
        <v>342366.000000007</v>
      </c>
      <c r="I6150" s="30" t="s">
        <v>43</v>
      </c>
      <c r="J6150" s="30"/>
      <c r="K6150" s="30"/>
      <c r="L6150" s="30">
        <v>202608</v>
      </c>
      <c r="M6150" s="30"/>
      <c r="N6150" s="30">
        <v>202607</v>
      </c>
      <c r="O6150" s="30"/>
      <c r="P6150" s="30"/>
    </row>
    <row r="6151" s="35" customFormat="1" customHeight="1" spans="1:16">
      <c r="A6151" s="30"/>
      <c r="B6151" s="38">
        <v>46233</v>
      </c>
      <c r="C6151" s="69" t="s">
        <v>18</v>
      </c>
      <c r="D6151" s="30" t="s">
        <v>424</v>
      </c>
      <c r="E6151" s="100" t="s">
        <v>1084</v>
      </c>
      <c r="F6151" s="95">
        <v>138</v>
      </c>
      <c r="G6151" s="56"/>
      <c r="H6151" s="32">
        <v>342504.000000007</v>
      </c>
      <c r="I6151" s="30" t="s">
        <v>60</v>
      </c>
      <c r="J6151" s="30"/>
      <c r="K6151" s="30"/>
      <c r="L6151" s="30">
        <v>202608</v>
      </c>
      <c r="M6151" s="30"/>
      <c r="N6151" s="30">
        <v>202607</v>
      </c>
      <c r="O6151" s="30"/>
      <c r="P6151" s="30"/>
    </row>
    <row r="6152" s="35" customFormat="1" customHeight="1" spans="1:16">
      <c r="A6152" s="30"/>
      <c r="B6152" s="38">
        <v>46233</v>
      </c>
      <c r="C6152" s="69" t="s">
        <v>18</v>
      </c>
      <c r="D6152" s="30" t="s">
        <v>424</v>
      </c>
      <c r="E6152" s="100" t="s">
        <v>1045</v>
      </c>
      <c r="F6152" s="95">
        <v>10.5</v>
      </c>
      <c r="G6152" s="56"/>
      <c r="H6152" s="32">
        <v>342514.500000007</v>
      </c>
      <c r="I6152" s="30" t="s">
        <v>227</v>
      </c>
      <c r="J6152" s="30"/>
      <c r="K6152" s="30"/>
      <c r="L6152" s="30">
        <v>202608</v>
      </c>
      <c r="M6152" s="30"/>
      <c r="N6152" s="30">
        <v>202607</v>
      </c>
      <c r="O6152" s="30"/>
      <c r="P6152" s="30"/>
    </row>
    <row r="6153" s="35" customFormat="1" customHeight="1" spans="1:16">
      <c r="A6153" s="30"/>
      <c r="B6153" s="38">
        <v>46233</v>
      </c>
      <c r="C6153" s="69" t="s">
        <v>18</v>
      </c>
      <c r="D6153" s="30" t="s">
        <v>424</v>
      </c>
      <c r="E6153" s="100" t="s">
        <v>1053</v>
      </c>
      <c r="F6153" s="95">
        <v>60.9</v>
      </c>
      <c r="G6153" s="56"/>
      <c r="H6153" s="32">
        <v>342575.40000001</v>
      </c>
      <c r="I6153" s="30" t="s">
        <v>107</v>
      </c>
      <c r="J6153" s="30"/>
      <c r="K6153" s="30"/>
      <c r="L6153" s="30">
        <v>202608</v>
      </c>
      <c r="M6153" s="30"/>
      <c r="N6153" s="30">
        <v>202607</v>
      </c>
      <c r="O6153" s="30"/>
      <c r="P6153" s="30"/>
    </row>
    <row r="6154" s="35" customFormat="1" customHeight="1" spans="1:16">
      <c r="A6154" s="30"/>
      <c r="B6154" s="38">
        <v>46233</v>
      </c>
      <c r="C6154" s="69" t="s">
        <v>18</v>
      </c>
      <c r="D6154" s="30" t="s">
        <v>424</v>
      </c>
      <c r="E6154" s="100" t="s">
        <v>1051</v>
      </c>
      <c r="F6154" s="95">
        <v>30.6</v>
      </c>
      <c r="G6154" s="56"/>
      <c r="H6154" s="32">
        <v>342606.000000007</v>
      </c>
      <c r="I6154" s="30" t="s">
        <v>101</v>
      </c>
      <c r="J6154" s="30"/>
      <c r="K6154" s="30"/>
      <c r="L6154" s="30">
        <v>202608</v>
      </c>
      <c r="M6154" s="30"/>
      <c r="N6154" s="30">
        <v>202607</v>
      </c>
      <c r="O6154" s="30"/>
      <c r="P6154" s="30"/>
    </row>
    <row r="6155" s="35" customFormat="1" customHeight="1" spans="1:16">
      <c r="A6155" s="30"/>
      <c r="B6155" s="38">
        <v>46233</v>
      </c>
      <c r="C6155" s="69" t="s">
        <v>18</v>
      </c>
      <c r="D6155" s="30" t="s">
        <v>424</v>
      </c>
      <c r="E6155" s="100" t="s">
        <v>1059</v>
      </c>
      <c r="F6155" s="95">
        <v>5.88</v>
      </c>
      <c r="G6155" s="56"/>
      <c r="H6155" s="32">
        <v>342611.88000001</v>
      </c>
      <c r="I6155" s="30" t="s">
        <v>221</v>
      </c>
      <c r="J6155" s="30"/>
      <c r="K6155" s="30"/>
      <c r="L6155" s="30">
        <v>202608</v>
      </c>
      <c r="M6155" s="30"/>
      <c r="N6155" s="30">
        <v>202607</v>
      </c>
      <c r="O6155" s="30"/>
      <c r="P6155" s="30"/>
    </row>
    <row r="6156" s="35" customFormat="1" customHeight="1" spans="1:16">
      <c r="A6156" s="30"/>
      <c r="B6156" s="38">
        <v>46233</v>
      </c>
      <c r="C6156" s="69" t="s">
        <v>18</v>
      </c>
      <c r="D6156" s="30" t="s">
        <v>424</v>
      </c>
      <c r="E6156" s="100" t="s">
        <v>1097</v>
      </c>
      <c r="F6156" s="95">
        <v>331.32</v>
      </c>
      <c r="G6156" s="56"/>
      <c r="H6156" s="32">
        <v>342943.20000001</v>
      </c>
      <c r="I6156" s="30" t="s">
        <v>56</v>
      </c>
      <c r="J6156" s="30"/>
      <c r="K6156" s="30"/>
      <c r="L6156" s="30">
        <v>202608</v>
      </c>
      <c r="M6156" s="30"/>
      <c r="N6156" s="30">
        <v>202607</v>
      </c>
      <c r="O6156" s="30"/>
      <c r="P6156" s="30"/>
    </row>
    <row r="6157" s="35" customFormat="1" customHeight="1" spans="1:16">
      <c r="A6157" s="30"/>
      <c r="B6157" s="38">
        <v>46233</v>
      </c>
      <c r="C6157" s="69" t="s">
        <v>18</v>
      </c>
      <c r="D6157" s="30" t="s">
        <v>424</v>
      </c>
      <c r="E6157" s="100" t="s">
        <v>1048</v>
      </c>
      <c r="F6157" s="95">
        <v>181.82</v>
      </c>
      <c r="G6157" s="56"/>
      <c r="H6157" s="32">
        <v>343125.020000011</v>
      </c>
      <c r="I6157" s="30" t="s">
        <v>78</v>
      </c>
      <c r="J6157" s="30"/>
      <c r="K6157" s="30"/>
      <c r="L6157" s="30">
        <v>202608</v>
      </c>
      <c r="M6157" s="30"/>
      <c r="N6157" s="30">
        <v>202607</v>
      </c>
      <c r="O6157" s="30"/>
      <c r="P6157" s="30"/>
    </row>
    <row r="6158" s="35" customFormat="1" customHeight="1" spans="1:16">
      <c r="A6158" s="30"/>
      <c r="B6158" s="38">
        <v>46233</v>
      </c>
      <c r="C6158" s="69" t="s">
        <v>18</v>
      </c>
      <c r="D6158" s="30" t="s">
        <v>424</v>
      </c>
      <c r="E6158" s="100" t="s">
        <v>1056</v>
      </c>
      <c r="F6158" s="95">
        <v>63.06</v>
      </c>
      <c r="G6158" s="56"/>
      <c r="H6158" s="32">
        <v>343188.080000009</v>
      </c>
      <c r="I6158" s="30" t="s">
        <v>235</v>
      </c>
      <c r="J6158" s="30"/>
      <c r="K6158" s="30"/>
      <c r="L6158" s="30">
        <v>202608</v>
      </c>
      <c r="M6158" s="30"/>
      <c r="N6158" s="30">
        <v>202607</v>
      </c>
      <c r="O6158" s="30"/>
      <c r="P6158" s="30"/>
    </row>
    <row r="6159" s="35" customFormat="1" customHeight="1" spans="1:16">
      <c r="A6159" s="30"/>
      <c r="B6159" s="38">
        <v>46233</v>
      </c>
      <c r="C6159" s="69" t="s">
        <v>18</v>
      </c>
      <c r="D6159" s="30" t="s">
        <v>424</v>
      </c>
      <c r="E6159" s="100" t="s">
        <v>1085</v>
      </c>
      <c r="F6159" s="95">
        <v>264.3</v>
      </c>
      <c r="G6159" s="56"/>
      <c r="H6159" s="32">
        <v>343452.38000001</v>
      </c>
      <c r="I6159" s="30" t="s">
        <v>39</v>
      </c>
      <c r="J6159" s="30"/>
      <c r="K6159" s="30"/>
      <c r="L6159" s="30">
        <v>202608</v>
      </c>
      <c r="M6159" s="30"/>
      <c r="N6159" s="30">
        <v>202607</v>
      </c>
      <c r="O6159" s="30"/>
      <c r="P6159" s="30"/>
    </row>
    <row r="6160" s="35" customFormat="1" customHeight="1" spans="1:16">
      <c r="A6160" s="30"/>
      <c r="B6160" s="38">
        <v>46233</v>
      </c>
      <c r="C6160" s="69" t="s">
        <v>18</v>
      </c>
      <c r="D6160" s="30" t="s">
        <v>424</v>
      </c>
      <c r="E6160" s="100" t="s">
        <v>1099</v>
      </c>
      <c r="F6160" s="95">
        <v>810.47</v>
      </c>
      <c r="G6160" s="56"/>
      <c r="H6160" s="32">
        <v>344262.850000013</v>
      </c>
      <c r="I6160" s="30" t="s">
        <v>54</v>
      </c>
      <c r="J6160" s="30"/>
      <c r="K6160" s="30"/>
      <c r="L6160" s="30">
        <v>202608</v>
      </c>
      <c r="M6160" s="30"/>
      <c r="N6160" s="30">
        <v>202607</v>
      </c>
      <c r="O6160" s="30"/>
      <c r="P6160" s="30"/>
    </row>
    <row r="6161" s="35" customFormat="1" customHeight="1" spans="1:16">
      <c r="A6161" s="30"/>
      <c r="B6161" s="38">
        <v>46233</v>
      </c>
      <c r="C6161" s="69" t="s">
        <v>18</v>
      </c>
      <c r="D6161" s="30" t="s">
        <v>424</v>
      </c>
      <c r="E6161" s="100" t="s">
        <v>1167</v>
      </c>
      <c r="F6161" s="95">
        <v>48.12</v>
      </c>
      <c r="G6161" s="56"/>
      <c r="H6161" s="32">
        <v>344310.97000001</v>
      </c>
      <c r="I6161" s="30" t="s">
        <v>274</v>
      </c>
      <c r="J6161" s="30"/>
      <c r="K6161" s="30"/>
      <c r="L6161" s="30">
        <v>202608</v>
      </c>
      <c r="M6161" s="30"/>
      <c r="N6161" s="30">
        <v>202607</v>
      </c>
      <c r="O6161" s="30"/>
      <c r="P6161" s="30"/>
    </row>
    <row r="6162" s="35" customFormat="1" customHeight="1" spans="1:16">
      <c r="A6162" s="30"/>
      <c r="B6162" s="38">
        <v>46233</v>
      </c>
      <c r="C6162" s="69" t="s">
        <v>18</v>
      </c>
      <c r="D6162" s="30" t="s">
        <v>424</v>
      </c>
      <c r="E6162" s="100" t="s">
        <v>1046</v>
      </c>
      <c r="F6162" s="95">
        <v>49.8</v>
      </c>
      <c r="G6162" s="56"/>
      <c r="H6162" s="32">
        <v>344360.770000011</v>
      </c>
      <c r="I6162" s="30" t="s">
        <v>205</v>
      </c>
      <c r="J6162" s="30"/>
      <c r="K6162" s="30"/>
      <c r="L6162" s="30">
        <v>202608</v>
      </c>
      <c r="M6162" s="30"/>
      <c r="N6162" s="30">
        <v>202607</v>
      </c>
      <c r="O6162" s="30"/>
      <c r="P6162" s="30"/>
    </row>
    <row r="6163" s="35" customFormat="1" customHeight="1" spans="1:16">
      <c r="A6163" s="30"/>
      <c r="B6163" s="38">
        <v>46233</v>
      </c>
      <c r="C6163" s="69" t="s">
        <v>18</v>
      </c>
      <c r="D6163" s="30" t="s">
        <v>424</v>
      </c>
      <c r="E6163" s="100" t="s">
        <v>1083</v>
      </c>
      <c r="F6163" s="95">
        <v>121.68</v>
      </c>
      <c r="G6163" s="56"/>
      <c r="H6163" s="32">
        <v>344482.45000001</v>
      </c>
      <c r="I6163" s="30" t="s">
        <v>35</v>
      </c>
      <c r="J6163" s="30"/>
      <c r="K6163" s="30"/>
      <c r="L6163" s="30">
        <v>202608</v>
      </c>
      <c r="M6163" s="30"/>
      <c r="N6163" s="30">
        <v>202607</v>
      </c>
      <c r="O6163" s="30"/>
      <c r="P6163" s="30"/>
    </row>
    <row r="6164" s="35" customFormat="1" customHeight="1" spans="1:16">
      <c r="A6164" s="30"/>
      <c r="B6164" s="38">
        <v>46233</v>
      </c>
      <c r="C6164" s="69" t="s">
        <v>18</v>
      </c>
      <c r="D6164" s="30" t="s">
        <v>424</v>
      </c>
      <c r="E6164" s="100" t="s">
        <v>1047</v>
      </c>
      <c r="F6164" s="95">
        <v>75.84</v>
      </c>
      <c r="G6164" s="56"/>
      <c r="H6164" s="32">
        <v>344558.29000001</v>
      </c>
      <c r="I6164" s="30" t="s">
        <v>80</v>
      </c>
      <c r="J6164" s="30"/>
      <c r="K6164" s="30"/>
      <c r="L6164" s="30">
        <v>202608</v>
      </c>
      <c r="M6164" s="30"/>
      <c r="N6164" s="30">
        <v>202607</v>
      </c>
      <c r="O6164" s="30"/>
      <c r="P6164" s="30"/>
    </row>
    <row r="6165" s="35" customFormat="1" customHeight="1" spans="1:16">
      <c r="A6165" s="30"/>
      <c r="B6165" s="38">
        <v>46233</v>
      </c>
      <c r="C6165" s="69" t="s">
        <v>18</v>
      </c>
      <c r="D6165" s="30" t="s">
        <v>424</v>
      </c>
      <c r="E6165" s="100" t="s">
        <v>1057</v>
      </c>
      <c r="F6165" s="95">
        <v>77.64</v>
      </c>
      <c r="G6165" s="56"/>
      <c r="H6165" s="32">
        <v>344635.930000011</v>
      </c>
      <c r="I6165" s="30" t="s">
        <v>213</v>
      </c>
      <c r="J6165" s="30"/>
      <c r="K6165" s="30"/>
      <c r="L6165" s="30">
        <v>202608</v>
      </c>
      <c r="M6165" s="30"/>
      <c r="N6165" s="30">
        <v>202607</v>
      </c>
      <c r="O6165" s="30"/>
      <c r="P6165" s="30"/>
    </row>
    <row r="6166" s="35" customFormat="1" customHeight="1" spans="1:16">
      <c r="A6166" s="30"/>
      <c r="B6166" s="38">
        <v>46233</v>
      </c>
      <c r="C6166" s="69" t="s">
        <v>18</v>
      </c>
      <c r="D6166" s="30" t="s">
        <v>424</v>
      </c>
      <c r="E6166" s="100" t="s">
        <v>1086</v>
      </c>
      <c r="F6166" s="95">
        <v>4.5</v>
      </c>
      <c r="G6166" s="56"/>
      <c r="H6166" s="32">
        <v>344640.430000011</v>
      </c>
      <c r="I6166" s="30" t="s">
        <v>191</v>
      </c>
      <c r="J6166" s="30"/>
      <c r="K6166" s="30"/>
      <c r="L6166" s="30">
        <v>202608</v>
      </c>
      <c r="M6166" s="30"/>
      <c r="N6166" s="30">
        <v>202607</v>
      </c>
      <c r="O6166" s="30"/>
      <c r="P6166" s="30"/>
    </row>
    <row r="6167" s="35" customFormat="1" customHeight="1" spans="1:16">
      <c r="A6167" s="30"/>
      <c r="B6167" s="38">
        <v>46233</v>
      </c>
      <c r="C6167" s="69" t="s">
        <v>18</v>
      </c>
      <c r="D6167" s="30" t="s">
        <v>424</v>
      </c>
      <c r="E6167" s="100" t="s">
        <v>1058</v>
      </c>
      <c r="F6167" s="95">
        <v>42</v>
      </c>
      <c r="G6167" s="56"/>
      <c r="H6167" s="32">
        <v>344682.430000011</v>
      </c>
      <c r="I6167" s="30" t="s">
        <v>216</v>
      </c>
      <c r="J6167" s="30"/>
      <c r="K6167" s="30"/>
      <c r="L6167" s="30">
        <v>202608</v>
      </c>
      <c r="M6167" s="30"/>
      <c r="N6167" s="30">
        <v>202607</v>
      </c>
      <c r="O6167" s="30"/>
      <c r="P6167" s="30"/>
    </row>
    <row r="6168" s="35" customFormat="1" customHeight="1" spans="1:16">
      <c r="A6168" s="30"/>
      <c r="B6168" s="38">
        <v>46233</v>
      </c>
      <c r="C6168" s="69" t="s">
        <v>18</v>
      </c>
      <c r="D6168" s="30" t="s">
        <v>424</v>
      </c>
      <c r="E6168" s="100" t="s">
        <v>1096</v>
      </c>
      <c r="F6168" s="95">
        <v>1.32</v>
      </c>
      <c r="G6168" s="56"/>
      <c r="H6168" s="32">
        <v>344683.750000011</v>
      </c>
      <c r="I6168" s="30" t="s">
        <v>52</v>
      </c>
      <c r="J6168" s="30"/>
      <c r="K6168" s="30"/>
      <c r="L6168" s="30">
        <v>202608</v>
      </c>
      <c r="M6168" s="30"/>
      <c r="N6168" s="30">
        <v>202607</v>
      </c>
      <c r="O6168" s="30"/>
      <c r="P6168" s="30"/>
    </row>
    <row r="6169" s="35" customFormat="1" customHeight="1" spans="1:16">
      <c r="A6169" s="30"/>
      <c r="B6169" s="38">
        <v>46233</v>
      </c>
      <c r="C6169" s="69" t="s">
        <v>18</v>
      </c>
      <c r="D6169" s="30" t="s">
        <v>424</v>
      </c>
      <c r="E6169" s="100" t="s">
        <v>1093</v>
      </c>
      <c r="F6169" s="95">
        <v>740.52</v>
      </c>
      <c r="G6169" s="56"/>
      <c r="H6169" s="32">
        <v>345424.270000011</v>
      </c>
      <c r="I6169" s="30" t="s">
        <v>66</v>
      </c>
      <c r="J6169" s="30"/>
      <c r="K6169" s="30"/>
      <c r="L6169" s="30">
        <v>202608</v>
      </c>
      <c r="M6169" s="30"/>
      <c r="N6169" s="30">
        <v>202607</v>
      </c>
      <c r="O6169" s="30"/>
      <c r="P6169" s="30"/>
    </row>
    <row r="6170" s="35" customFormat="1" customHeight="1" spans="1:16">
      <c r="A6170" s="30"/>
      <c r="B6170" s="38">
        <v>46234</v>
      </c>
      <c r="C6170" s="69" t="s">
        <v>18</v>
      </c>
      <c r="D6170" s="30" t="s">
        <v>424</v>
      </c>
      <c r="E6170" s="100" t="s">
        <v>1092</v>
      </c>
      <c r="F6170" s="95">
        <v>142.2</v>
      </c>
      <c r="G6170" s="56"/>
      <c r="H6170" s="32">
        <v>345566.47000001</v>
      </c>
      <c r="I6170" s="30" t="s">
        <v>84</v>
      </c>
      <c r="J6170" s="30"/>
      <c r="K6170" s="30"/>
      <c r="L6170" s="30">
        <v>202607</v>
      </c>
      <c r="M6170" s="30"/>
      <c r="N6170" s="30">
        <v>202607</v>
      </c>
      <c r="O6170" s="30"/>
      <c r="P6170" s="30"/>
    </row>
    <row r="6171" s="35" customFormat="1" customHeight="1" spans="1:16">
      <c r="A6171" s="30"/>
      <c r="B6171" s="38">
        <v>46234</v>
      </c>
      <c r="C6171" s="69" t="s">
        <v>18</v>
      </c>
      <c r="D6171" s="30" t="s">
        <v>424</v>
      </c>
      <c r="E6171" s="100" t="s">
        <v>1058</v>
      </c>
      <c r="F6171" s="95">
        <v>64.5</v>
      </c>
      <c r="G6171" s="56"/>
      <c r="H6171" s="32">
        <v>345630.97000001</v>
      </c>
      <c r="I6171" s="30" t="s">
        <v>216</v>
      </c>
      <c r="J6171" s="30"/>
      <c r="K6171" s="30"/>
      <c r="L6171" s="30">
        <v>202608</v>
      </c>
      <c r="M6171" s="30"/>
      <c r="N6171" s="30">
        <v>202607</v>
      </c>
      <c r="O6171" s="30"/>
      <c r="P6171" s="30"/>
    </row>
    <row r="6172" s="35" customFormat="1" customHeight="1" spans="1:16">
      <c r="A6172" s="30"/>
      <c r="B6172" s="38">
        <v>46234</v>
      </c>
      <c r="C6172" s="69" t="s">
        <v>18</v>
      </c>
      <c r="D6172" s="30" t="s">
        <v>424</v>
      </c>
      <c r="E6172" s="100" t="s">
        <v>1089</v>
      </c>
      <c r="F6172" s="95">
        <v>16.74</v>
      </c>
      <c r="G6172" s="56"/>
      <c r="H6172" s="32">
        <v>345647.710000012</v>
      </c>
      <c r="I6172" s="30" t="s">
        <v>117</v>
      </c>
      <c r="J6172" s="30"/>
      <c r="K6172" s="30"/>
      <c r="L6172" s="30">
        <v>202608</v>
      </c>
      <c r="M6172" s="30"/>
      <c r="N6172" s="30">
        <v>202607</v>
      </c>
      <c r="O6172" s="30"/>
      <c r="P6172" s="30"/>
    </row>
    <row r="6173" s="35" customFormat="1" customHeight="1" spans="1:16">
      <c r="A6173" s="30"/>
      <c r="B6173" s="38">
        <v>46234</v>
      </c>
      <c r="C6173" s="69" t="s">
        <v>18</v>
      </c>
      <c r="D6173" s="30" t="s">
        <v>424</v>
      </c>
      <c r="E6173" s="100" t="s">
        <v>1047</v>
      </c>
      <c r="F6173" s="95">
        <v>81.6</v>
      </c>
      <c r="G6173" s="56"/>
      <c r="H6173" s="32">
        <v>345729.31000001</v>
      </c>
      <c r="I6173" s="30" t="s">
        <v>80</v>
      </c>
      <c r="J6173" s="30"/>
      <c r="K6173" s="30"/>
      <c r="L6173" s="30">
        <v>202608</v>
      </c>
      <c r="M6173" s="30"/>
      <c r="N6173" s="30">
        <v>202607</v>
      </c>
      <c r="O6173" s="30"/>
      <c r="P6173" s="30"/>
    </row>
    <row r="6174" s="35" customFormat="1" customHeight="1" spans="1:16">
      <c r="A6174" s="30"/>
      <c r="B6174" s="38">
        <v>46234</v>
      </c>
      <c r="C6174" s="69" t="s">
        <v>18</v>
      </c>
      <c r="D6174" s="30" t="s">
        <v>424</v>
      </c>
      <c r="E6174" s="100" t="s">
        <v>1084</v>
      </c>
      <c r="F6174" s="95">
        <v>102.78</v>
      </c>
      <c r="G6174" s="56"/>
      <c r="H6174" s="32">
        <v>345832.090000011</v>
      </c>
      <c r="I6174" s="30" t="s">
        <v>60</v>
      </c>
      <c r="J6174" s="30"/>
      <c r="K6174" s="30"/>
      <c r="L6174" s="30">
        <v>202608</v>
      </c>
      <c r="M6174" s="30"/>
      <c r="N6174" s="30">
        <v>202607</v>
      </c>
      <c r="O6174" s="30"/>
      <c r="P6174" s="30"/>
    </row>
    <row r="6175" s="35" customFormat="1" customHeight="1" spans="1:16">
      <c r="A6175" s="30"/>
      <c r="B6175" s="38">
        <v>46234</v>
      </c>
      <c r="C6175" s="69" t="s">
        <v>18</v>
      </c>
      <c r="D6175" s="30" t="s">
        <v>424</v>
      </c>
      <c r="E6175" s="100" t="s">
        <v>1095</v>
      </c>
      <c r="F6175" s="95">
        <v>179.82</v>
      </c>
      <c r="G6175" s="56"/>
      <c r="H6175" s="32">
        <v>346011.910000011</v>
      </c>
      <c r="I6175" s="30" t="s">
        <v>74</v>
      </c>
      <c r="J6175" s="30"/>
      <c r="K6175" s="30"/>
      <c r="L6175" s="30">
        <v>202608</v>
      </c>
      <c r="M6175" s="30"/>
      <c r="N6175" s="30">
        <v>202607</v>
      </c>
      <c r="O6175" s="30"/>
      <c r="P6175" s="30"/>
    </row>
    <row r="6176" s="35" customFormat="1" customHeight="1" spans="1:16">
      <c r="A6176" s="30"/>
      <c r="B6176" s="38">
        <v>46234</v>
      </c>
      <c r="C6176" s="69" t="s">
        <v>18</v>
      </c>
      <c r="D6176" s="30" t="s">
        <v>424</v>
      </c>
      <c r="E6176" s="100" t="s">
        <v>1096</v>
      </c>
      <c r="F6176" s="95">
        <v>481.32</v>
      </c>
      <c r="G6176" s="56"/>
      <c r="H6176" s="32">
        <v>346493.230000012</v>
      </c>
      <c r="I6176" s="30" t="s">
        <v>52</v>
      </c>
      <c r="J6176" s="30"/>
      <c r="K6176" s="30"/>
      <c r="L6176" s="30">
        <v>202608</v>
      </c>
      <c r="M6176" s="30"/>
      <c r="N6176" s="30">
        <v>202607</v>
      </c>
      <c r="O6176" s="30"/>
      <c r="P6176" s="30"/>
    </row>
    <row r="6177" s="35" customFormat="1" customHeight="1" spans="1:16">
      <c r="A6177" s="30"/>
      <c r="B6177" s="38">
        <v>46234</v>
      </c>
      <c r="C6177" s="69" t="s">
        <v>18</v>
      </c>
      <c r="D6177" s="30" t="s">
        <v>424</v>
      </c>
      <c r="E6177" s="100" t="s">
        <v>1083</v>
      </c>
      <c r="F6177" s="95">
        <v>89.7</v>
      </c>
      <c r="G6177" s="56"/>
      <c r="H6177" s="32">
        <v>346582.930000011</v>
      </c>
      <c r="I6177" s="30" t="s">
        <v>35</v>
      </c>
      <c r="J6177" s="30"/>
      <c r="K6177" s="30"/>
      <c r="L6177" s="30">
        <v>202608</v>
      </c>
      <c r="M6177" s="30"/>
      <c r="N6177" s="30">
        <v>202607</v>
      </c>
      <c r="O6177" s="30"/>
      <c r="P6177" s="30"/>
    </row>
    <row r="6178" s="35" customFormat="1" customHeight="1" spans="1:16">
      <c r="A6178" s="30"/>
      <c r="B6178" s="38">
        <v>46234</v>
      </c>
      <c r="C6178" s="69" t="s">
        <v>18</v>
      </c>
      <c r="D6178" s="30" t="s">
        <v>424</v>
      </c>
      <c r="E6178" s="100" t="s">
        <v>1045</v>
      </c>
      <c r="F6178" s="95">
        <v>142.44</v>
      </c>
      <c r="G6178" s="56"/>
      <c r="H6178" s="32">
        <v>346725.370000008</v>
      </c>
      <c r="I6178" s="30" t="s">
        <v>227</v>
      </c>
      <c r="J6178" s="30"/>
      <c r="K6178" s="30"/>
      <c r="L6178" s="30">
        <v>202608</v>
      </c>
      <c r="M6178" s="30"/>
      <c r="N6178" s="30">
        <v>202607</v>
      </c>
      <c r="O6178" s="30"/>
      <c r="P6178" s="30"/>
    </row>
    <row r="6179" s="35" customFormat="1" customHeight="1" spans="1:16">
      <c r="A6179" s="30"/>
      <c r="B6179" s="38">
        <v>46234</v>
      </c>
      <c r="C6179" s="69" t="s">
        <v>18</v>
      </c>
      <c r="D6179" s="30" t="s">
        <v>424</v>
      </c>
      <c r="E6179" s="100" t="s">
        <v>1094</v>
      </c>
      <c r="F6179" s="95">
        <v>160.56</v>
      </c>
      <c r="G6179" s="56"/>
      <c r="H6179" s="32">
        <v>346885.930000011</v>
      </c>
      <c r="I6179" s="30" t="s">
        <v>76</v>
      </c>
      <c r="J6179" s="30"/>
      <c r="K6179" s="30"/>
      <c r="L6179" s="30">
        <v>202608</v>
      </c>
      <c r="M6179" s="30"/>
      <c r="N6179" s="30">
        <v>202607</v>
      </c>
      <c r="O6179" s="30"/>
      <c r="P6179" s="30"/>
    </row>
    <row r="6180" s="35" customFormat="1" customHeight="1" spans="1:16">
      <c r="A6180" s="30"/>
      <c r="B6180" s="38">
        <v>46234</v>
      </c>
      <c r="C6180" s="69" t="s">
        <v>18</v>
      </c>
      <c r="D6180" s="30" t="s">
        <v>424</v>
      </c>
      <c r="E6180" s="100" t="s">
        <v>1050</v>
      </c>
      <c r="F6180" s="95">
        <v>800.1</v>
      </c>
      <c r="G6180" s="56"/>
      <c r="H6180" s="32">
        <v>347686.030000009</v>
      </c>
      <c r="I6180" s="30" t="s">
        <v>43</v>
      </c>
      <c r="J6180" s="30"/>
      <c r="K6180" s="30"/>
      <c r="L6180" s="30">
        <v>202608</v>
      </c>
      <c r="M6180" s="30"/>
      <c r="N6180" s="30">
        <v>202607</v>
      </c>
      <c r="O6180" s="30"/>
      <c r="P6180" s="30"/>
    </row>
    <row r="6181" s="35" customFormat="1" customHeight="1" spans="1:16">
      <c r="A6181" s="30"/>
      <c r="B6181" s="38">
        <v>46234</v>
      </c>
      <c r="C6181" s="69" t="s">
        <v>18</v>
      </c>
      <c r="D6181" s="30" t="s">
        <v>424</v>
      </c>
      <c r="E6181" s="100" t="s">
        <v>1049</v>
      </c>
      <c r="F6181" s="95">
        <v>113.76</v>
      </c>
      <c r="G6181" s="56"/>
      <c r="H6181" s="32">
        <v>347799.79000001</v>
      </c>
      <c r="I6181" s="30" t="s">
        <v>91</v>
      </c>
      <c r="J6181" s="30"/>
      <c r="K6181" s="30"/>
      <c r="L6181" s="30">
        <v>202608</v>
      </c>
      <c r="M6181" s="30"/>
      <c r="N6181" s="30">
        <v>202607</v>
      </c>
      <c r="O6181" s="30"/>
      <c r="P6181" s="30"/>
    </row>
    <row r="6182" s="35" customFormat="1" customHeight="1" spans="1:16">
      <c r="A6182" s="30"/>
      <c r="B6182" s="38">
        <v>46234</v>
      </c>
      <c r="C6182" s="69" t="s">
        <v>18</v>
      </c>
      <c r="D6182" s="30" t="s">
        <v>424</v>
      </c>
      <c r="E6182" s="100" t="s">
        <v>1056</v>
      </c>
      <c r="F6182" s="95">
        <v>79.2</v>
      </c>
      <c r="G6182" s="56"/>
      <c r="H6182" s="32">
        <v>347878.99000001</v>
      </c>
      <c r="I6182" s="30" t="s">
        <v>235</v>
      </c>
      <c r="J6182" s="30"/>
      <c r="K6182" s="30"/>
      <c r="L6182" s="30">
        <v>202608</v>
      </c>
      <c r="M6182" s="30"/>
      <c r="N6182" s="30">
        <v>202607</v>
      </c>
      <c r="O6182" s="30"/>
      <c r="P6182" s="30"/>
    </row>
    <row r="6183" s="35" customFormat="1" customHeight="1" spans="1:16">
      <c r="A6183" s="30"/>
      <c r="B6183" s="38">
        <v>46234</v>
      </c>
      <c r="C6183" s="69" t="s">
        <v>18</v>
      </c>
      <c r="D6183" s="30" t="s">
        <v>424</v>
      </c>
      <c r="E6183" s="100" t="s">
        <v>1097</v>
      </c>
      <c r="F6183" s="95">
        <v>169.08</v>
      </c>
      <c r="G6183" s="56"/>
      <c r="H6183" s="32">
        <v>348048.070000008</v>
      </c>
      <c r="I6183" s="30" t="s">
        <v>56</v>
      </c>
      <c r="J6183" s="30"/>
      <c r="K6183" s="30"/>
      <c r="L6183" s="30">
        <v>202608</v>
      </c>
      <c r="M6183" s="30"/>
      <c r="N6183" s="30">
        <v>202607</v>
      </c>
      <c r="O6183" s="30"/>
      <c r="P6183" s="30"/>
    </row>
    <row r="6184" s="35" customFormat="1" customHeight="1" spans="1:16">
      <c r="A6184" s="30"/>
      <c r="B6184" s="38">
        <v>46234</v>
      </c>
      <c r="C6184" s="69" t="s">
        <v>18</v>
      </c>
      <c r="D6184" s="30" t="s">
        <v>424</v>
      </c>
      <c r="E6184" s="100" t="s">
        <v>1053</v>
      </c>
      <c r="F6184" s="95">
        <v>146.88</v>
      </c>
      <c r="G6184" s="56"/>
      <c r="H6184" s="32">
        <v>348194.95000001</v>
      </c>
      <c r="I6184" s="30" t="s">
        <v>107</v>
      </c>
      <c r="J6184" s="30"/>
      <c r="K6184" s="30"/>
      <c r="L6184" s="30">
        <v>202608</v>
      </c>
      <c r="M6184" s="30"/>
      <c r="N6184" s="30">
        <v>202607</v>
      </c>
      <c r="O6184" s="30"/>
      <c r="P6184" s="30"/>
    </row>
    <row r="6185" s="35" customFormat="1" customHeight="1" spans="1:16">
      <c r="A6185" s="30"/>
      <c r="B6185" s="38">
        <v>46234</v>
      </c>
      <c r="C6185" s="69" t="s">
        <v>18</v>
      </c>
      <c r="D6185" s="30" t="s">
        <v>424</v>
      </c>
      <c r="E6185" s="100" t="s">
        <v>1055</v>
      </c>
      <c r="F6185" s="95">
        <v>14.4</v>
      </c>
      <c r="G6185" s="56"/>
      <c r="H6185" s="32">
        <v>348209.350000009</v>
      </c>
      <c r="I6185" s="30" t="s">
        <v>196</v>
      </c>
      <c r="J6185" s="30"/>
      <c r="K6185" s="30"/>
      <c r="L6185" s="30">
        <v>202608</v>
      </c>
      <c r="M6185" s="30"/>
      <c r="N6185" s="30">
        <v>202607</v>
      </c>
      <c r="O6185" s="30"/>
      <c r="P6185" s="30"/>
    </row>
    <row r="6186" s="35" customFormat="1" customHeight="1" spans="1:16">
      <c r="A6186" s="30"/>
      <c r="B6186" s="38">
        <v>46234</v>
      </c>
      <c r="C6186" s="69" t="s">
        <v>18</v>
      </c>
      <c r="D6186" s="30" t="s">
        <v>424</v>
      </c>
      <c r="E6186" s="100" t="s">
        <v>1099</v>
      </c>
      <c r="F6186" s="95">
        <v>424.98</v>
      </c>
      <c r="G6186" s="56"/>
      <c r="H6186" s="32">
        <v>348634.330000009</v>
      </c>
      <c r="I6186" s="30" t="s">
        <v>54</v>
      </c>
      <c r="J6186" s="30"/>
      <c r="K6186" s="30"/>
      <c r="L6186" s="30">
        <v>202608</v>
      </c>
      <c r="M6186" s="30"/>
      <c r="N6186" s="30">
        <v>202607</v>
      </c>
      <c r="O6186" s="30"/>
      <c r="P6186" s="30"/>
    </row>
    <row r="6187" s="35" customFormat="1" customHeight="1" spans="1:16">
      <c r="A6187" s="30"/>
      <c r="B6187" s="38">
        <v>46234</v>
      </c>
      <c r="C6187" s="69" t="s">
        <v>18</v>
      </c>
      <c r="D6187" s="30" t="s">
        <v>424</v>
      </c>
      <c r="E6187" s="100" t="s">
        <v>1085</v>
      </c>
      <c r="F6187" s="95">
        <v>167.46</v>
      </c>
      <c r="G6187" s="56"/>
      <c r="H6187" s="32">
        <v>348801.79000001</v>
      </c>
      <c r="I6187" s="30" t="s">
        <v>39</v>
      </c>
      <c r="J6187" s="30"/>
      <c r="K6187" s="30"/>
      <c r="L6187" s="30">
        <v>202608</v>
      </c>
      <c r="M6187" s="30"/>
      <c r="N6187" s="30">
        <v>202607</v>
      </c>
      <c r="O6187" s="30"/>
      <c r="P6187" s="30"/>
    </row>
    <row r="6188" s="35" customFormat="1" customHeight="1" spans="1:16">
      <c r="A6188" s="30"/>
      <c r="B6188" s="38">
        <v>46234</v>
      </c>
      <c r="C6188" s="69" t="s">
        <v>18</v>
      </c>
      <c r="D6188" s="30" t="s">
        <v>424</v>
      </c>
      <c r="E6188" s="100" t="s">
        <v>1046</v>
      </c>
      <c r="F6188" s="95">
        <v>82.68</v>
      </c>
      <c r="G6188" s="56"/>
      <c r="H6188" s="32">
        <v>348884.47000001</v>
      </c>
      <c r="I6188" s="30" t="s">
        <v>205</v>
      </c>
      <c r="J6188" s="30"/>
      <c r="K6188" s="30"/>
      <c r="L6188" s="30">
        <v>202608</v>
      </c>
      <c r="M6188" s="30"/>
      <c r="N6188" s="30">
        <v>202607</v>
      </c>
      <c r="O6188" s="30"/>
      <c r="P6188" s="30"/>
    </row>
    <row r="6189" s="35" customFormat="1" customHeight="1" spans="1:16">
      <c r="A6189" s="30"/>
      <c r="B6189" s="38">
        <v>46234</v>
      </c>
      <c r="C6189" s="69" t="s">
        <v>18</v>
      </c>
      <c r="D6189" s="30" t="s">
        <v>424</v>
      </c>
      <c r="E6189" s="100" t="s">
        <v>1093</v>
      </c>
      <c r="F6189" s="95">
        <v>930.9</v>
      </c>
      <c r="G6189" s="56"/>
      <c r="H6189" s="32">
        <v>349815.370000012</v>
      </c>
      <c r="I6189" s="30" t="s">
        <v>66</v>
      </c>
      <c r="J6189" s="30"/>
      <c r="K6189" s="30"/>
      <c r="L6189" s="30">
        <v>202608</v>
      </c>
      <c r="M6189" s="30"/>
      <c r="N6189" s="30">
        <v>202607</v>
      </c>
      <c r="O6189" s="30"/>
      <c r="P6189" s="30"/>
    </row>
    <row r="6190" s="35" customFormat="1" customHeight="1" spans="1:16">
      <c r="A6190" s="30"/>
      <c r="B6190" s="38">
        <v>46234</v>
      </c>
      <c r="C6190" s="69" t="s">
        <v>18</v>
      </c>
      <c r="D6190" s="30" t="s">
        <v>424</v>
      </c>
      <c r="E6190" s="100" t="s">
        <v>1048</v>
      </c>
      <c r="F6190" s="95">
        <v>242.19</v>
      </c>
      <c r="G6190" s="56"/>
      <c r="H6190" s="32">
        <v>350057.56000001</v>
      </c>
      <c r="I6190" s="30" t="s">
        <v>78</v>
      </c>
      <c r="J6190" s="30"/>
      <c r="K6190" s="30"/>
      <c r="L6190" s="30">
        <v>202608</v>
      </c>
      <c r="M6190" s="30"/>
      <c r="N6190" s="30">
        <v>202607</v>
      </c>
      <c r="O6190" s="30"/>
      <c r="P6190" s="30"/>
    </row>
    <row r="6191" s="35" customFormat="1" customHeight="1" spans="1:16">
      <c r="A6191" s="30"/>
      <c r="B6191" s="38">
        <v>46234</v>
      </c>
      <c r="C6191" s="69" t="s">
        <v>18</v>
      </c>
      <c r="D6191" s="30" t="s">
        <v>424</v>
      </c>
      <c r="E6191" s="100" t="s">
        <v>1098</v>
      </c>
      <c r="F6191" s="95">
        <v>98.67</v>
      </c>
      <c r="G6191" s="56"/>
      <c r="H6191" s="32">
        <v>350156.230000012</v>
      </c>
      <c r="I6191" s="30" t="s">
        <v>58</v>
      </c>
      <c r="J6191" s="30"/>
      <c r="K6191" s="30"/>
      <c r="L6191" s="30">
        <v>202608</v>
      </c>
      <c r="M6191" s="30"/>
      <c r="N6191" s="30">
        <v>202607</v>
      </c>
      <c r="O6191" s="30"/>
      <c r="P6191" s="30"/>
    </row>
    <row r="6192" s="35" customFormat="1" customHeight="1" spans="1:16">
      <c r="A6192" s="30"/>
      <c r="B6192" s="38">
        <v>46234</v>
      </c>
      <c r="C6192" s="69" t="s">
        <v>18</v>
      </c>
      <c r="D6192" s="30" t="s">
        <v>424</v>
      </c>
      <c r="E6192" s="100" t="s">
        <v>1059</v>
      </c>
      <c r="F6192" s="95">
        <v>214.62</v>
      </c>
      <c r="G6192" s="56"/>
      <c r="H6192" s="32">
        <v>350370.850000009</v>
      </c>
      <c r="I6192" s="30" t="s">
        <v>221</v>
      </c>
      <c r="J6192" s="30"/>
      <c r="K6192" s="30"/>
      <c r="L6192" s="30">
        <v>202608</v>
      </c>
      <c r="M6192" s="30"/>
      <c r="N6192" s="30">
        <v>202607</v>
      </c>
      <c r="O6192" s="30"/>
      <c r="P6192" s="30"/>
    </row>
    <row r="6193" s="35" customFormat="1" customHeight="1" spans="1:16">
      <c r="A6193" s="30"/>
      <c r="B6193" s="38">
        <v>46234</v>
      </c>
      <c r="C6193" s="69" t="s">
        <v>18</v>
      </c>
      <c r="D6193" s="30" t="s">
        <v>424</v>
      </c>
      <c r="E6193" s="100" t="s">
        <v>1167</v>
      </c>
      <c r="F6193" s="95">
        <v>59.22</v>
      </c>
      <c r="G6193" s="56"/>
      <c r="H6193" s="32">
        <v>350430.070000011</v>
      </c>
      <c r="I6193" s="30" t="s">
        <v>274</v>
      </c>
      <c r="J6193" s="30"/>
      <c r="K6193" s="30"/>
      <c r="L6193" s="30">
        <v>202608</v>
      </c>
      <c r="M6193" s="30"/>
      <c r="N6193" s="30">
        <v>202607</v>
      </c>
      <c r="O6193" s="30"/>
      <c r="P6193" s="30"/>
    </row>
    <row r="6194" s="35" customFormat="1" customHeight="1" spans="1:16">
      <c r="A6194" s="30"/>
      <c r="B6194" s="38">
        <v>46234</v>
      </c>
      <c r="C6194" s="69" t="s">
        <v>18</v>
      </c>
      <c r="D6194" s="30" t="s">
        <v>33</v>
      </c>
      <c r="E6194" s="100" t="s">
        <v>954</v>
      </c>
      <c r="F6194" s="95"/>
      <c r="G6194" s="98">
        <v>4242.7</v>
      </c>
      <c r="H6194" s="32">
        <v>346187.370000012</v>
      </c>
      <c r="I6194" s="30" t="s">
        <v>72</v>
      </c>
      <c r="J6194" s="30"/>
      <c r="K6194" s="30"/>
      <c r="L6194" s="30">
        <v>202607</v>
      </c>
      <c r="M6194" s="30"/>
      <c r="N6194" s="30">
        <v>202607</v>
      </c>
      <c r="O6194" s="30"/>
      <c r="P6194" s="30"/>
    </row>
    <row r="6195" s="35" customFormat="1" customHeight="1" spans="1:16">
      <c r="A6195" s="30"/>
      <c r="B6195" s="38">
        <v>46234</v>
      </c>
      <c r="C6195" s="69" t="s">
        <v>18</v>
      </c>
      <c r="D6195" s="30" t="s">
        <v>33</v>
      </c>
      <c r="E6195" s="100" t="s">
        <v>963</v>
      </c>
      <c r="F6195" s="95"/>
      <c r="G6195" s="98">
        <v>4180</v>
      </c>
      <c r="H6195" s="32">
        <v>342007.370000012</v>
      </c>
      <c r="I6195" s="30" t="s">
        <v>72</v>
      </c>
      <c r="J6195" s="30"/>
      <c r="K6195" s="30"/>
      <c r="L6195" s="30">
        <v>202607</v>
      </c>
      <c r="M6195" s="30"/>
      <c r="N6195" s="30">
        <v>202607</v>
      </c>
      <c r="O6195" s="30"/>
      <c r="P6195" s="30"/>
    </row>
    <row r="6196" s="35" customFormat="1" customHeight="1" spans="1:16">
      <c r="A6196" s="30"/>
      <c r="B6196" s="38">
        <v>46234</v>
      </c>
      <c r="C6196" s="69" t="s">
        <v>18</v>
      </c>
      <c r="D6196" s="30" t="s">
        <v>33</v>
      </c>
      <c r="E6196" s="100" t="s">
        <v>1265</v>
      </c>
      <c r="F6196" s="95"/>
      <c r="G6196" s="98">
        <v>2850</v>
      </c>
      <c r="H6196" s="32">
        <v>339157.370000012</v>
      </c>
      <c r="I6196" s="30" t="s">
        <v>72</v>
      </c>
      <c r="J6196" s="30"/>
      <c r="K6196" s="30"/>
      <c r="L6196" s="30">
        <v>202607</v>
      </c>
      <c r="M6196" s="30"/>
      <c r="N6196" s="30">
        <v>202607</v>
      </c>
      <c r="O6196" s="30"/>
      <c r="P6196" s="30"/>
    </row>
    <row r="6197" s="35" customFormat="1" customHeight="1" spans="1:16">
      <c r="A6197" s="30"/>
      <c r="B6197" s="38">
        <v>46234</v>
      </c>
      <c r="C6197" s="69" t="s">
        <v>18</v>
      </c>
      <c r="D6197" s="30" t="s">
        <v>33</v>
      </c>
      <c r="E6197" s="100" t="s">
        <v>1386</v>
      </c>
      <c r="F6197" s="95"/>
      <c r="G6197" s="98">
        <v>4900</v>
      </c>
      <c r="H6197" s="32">
        <v>334257.370000012</v>
      </c>
      <c r="I6197" s="30"/>
      <c r="J6197" s="30"/>
      <c r="K6197" s="30"/>
      <c r="L6197" s="30">
        <v>202608</v>
      </c>
      <c r="M6197" s="30"/>
      <c r="N6197" s="30">
        <v>202607</v>
      </c>
      <c r="O6197" s="30"/>
      <c r="P6197" s="30"/>
    </row>
    <row r="6198" s="35" customFormat="1" customHeight="1" spans="1:16">
      <c r="A6198" s="30"/>
      <c r="B6198" s="38">
        <v>46234</v>
      </c>
      <c r="C6198" s="69" t="s">
        <v>18</v>
      </c>
      <c r="D6198" s="30" t="s">
        <v>33</v>
      </c>
      <c r="E6198" s="100" t="s">
        <v>1387</v>
      </c>
      <c r="F6198" s="95"/>
      <c r="G6198" s="98">
        <v>9504</v>
      </c>
      <c r="H6198" s="32">
        <v>324753.370000012</v>
      </c>
      <c r="I6198" s="30" t="s">
        <v>11</v>
      </c>
      <c r="J6198" s="30"/>
      <c r="K6198" s="30"/>
      <c r="L6198" s="30">
        <v>202607</v>
      </c>
      <c r="M6198" s="30"/>
      <c r="N6198" s="30">
        <v>202607</v>
      </c>
      <c r="O6198" s="30"/>
      <c r="P6198" s="30"/>
    </row>
    <row r="6199" s="35" customFormat="1" customHeight="1" spans="1:16">
      <c r="A6199" s="30"/>
      <c r="B6199" s="38">
        <v>46234</v>
      </c>
      <c r="C6199" s="69" t="s">
        <v>18</v>
      </c>
      <c r="D6199" s="30" t="s">
        <v>33</v>
      </c>
      <c r="E6199" s="100" t="s">
        <v>1388</v>
      </c>
      <c r="F6199" s="95"/>
      <c r="G6199" s="98">
        <v>16500</v>
      </c>
      <c r="H6199" s="32">
        <v>308253.370000012</v>
      </c>
      <c r="I6199" s="30" t="s">
        <v>11</v>
      </c>
      <c r="J6199" s="30"/>
      <c r="K6199" s="30"/>
      <c r="L6199" s="30">
        <v>202607</v>
      </c>
      <c r="M6199" s="30"/>
      <c r="N6199" s="30">
        <v>202607</v>
      </c>
      <c r="O6199" s="30"/>
      <c r="P6199" s="30"/>
    </row>
    <row r="6200" s="35" customFormat="1" customHeight="1" spans="1:16">
      <c r="A6200" s="30"/>
      <c r="B6200" s="38">
        <v>46235</v>
      </c>
      <c r="C6200" s="69" t="s">
        <v>18</v>
      </c>
      <c r="D6200" s="30" t="s">
        <v>33</v>
      </c>
      <c r="E6200" s="100" t="s">
        <v>267</v>
      </c>
      <c r="F6200" s="98">
        <v>5346.09</v>
      </c>
      <c r="G6200" s="56"/>
      <c r="H6200" s="32">
        <v>313599.460000012</v>
      </c>
      <c r="I6200" s="30" t="s">
        <v>267</v>
      </c>
      <c r="J6200" s="30"/>
      <c r="K6200" s="30"/>
      <c r="L6200" s="30"/>
      <c r="M6200" s="30"/>
      <c r="N6200" s="30">
        <v>202608</v>
      </c>
      <c r="O6200" s="30"/>
      <c r="P6200" s="30"/>
    </row>
    <row r="6201" s="35" customFormat="1" customHeight="1" spans="1:16">
      <c r="A6201" s="30"/>
      <c r="B6201" s="38">
        <v>46235</v>
      </c>
      <c r="C6201" s="69" t="s">
        <v>18</v>
      </c>
      <c r="D6201" s="30" t="s">
        <v>424</v>
      </c>
      <c r="E6201" s="100" t="s">
        <v>1053</v>
      </c>
      <c r="F6201" s="95">
        <v>233.76</v>
      </c>
      <c r="G6201" s="56"/>
      <c r="H6201" s="32">
        <v>313833.22000001</v>
      </c>
      <c r="I6201" s="30"/>
      <c r="J6201" s="30"/>
      <c r="K6201" s="30"/>
      <c r="L6201" s="30"/>
      <c r="M6201" s="30"/>
      <c r="N6201" s="30">
        <v>202608</v>
      </c>
      <c r="O6201" s="30"/>
      <c r="P6201" s="30"/>
    </row>
    <row r="6202" s="35" customFormat="1" customHeight="1" spans="1:16">
      <c r="A6202" s="30"/>
      <c r="B6202" s="38">
        <v>46235</v>
      </c>
      <c r="C6202" s="69" t="s">
        <v>18</v>
      </c>
      <c r="D6202" s="30" t="s">
        <v>424</v>
      </c>
      <c r="E6202" s="100" t="s">
        <v>1050</v>
      </c>
      <c r="F6202" s="95">
        <v>358.68</v>
      </c>
      <c r="G6202" s="56"/>
      <c r="H6202" s="32">
        <v>314191.90000001</v>
      </c>
      <c r="I6202" s="30"/>
      <c r="J6202" s="30"/>
      <c r="K6202" s="30"/>
      <c r="L6202" s="30"/>
      <c r="M6202" s="30"/>
      <c r="N6202" s="30">
        <v>202608</v>
      </c>
      <c r="O6202" s="30"/>
      <c r="P6202" s="30"/>
    </row>
    <row r="6203" s="35" customFormat="1" customHeight="1" spans="1:16">
      <c r="A6203" s="30"/>
      <c r="B6203" s="38">
        <v>46235</v>
      </c>
      <c r="C6203" s="69" t="s">
        <v>18</v>
      </c>
      <c r="D6203" s="30" t="s">
        <v>424</v>
      </c>
      <c r="E6203" s="100" t="s">
        <v>1046</v>
      </c>
      <c r="F6203" s="95">
        <v>85.08</v>
      </c>
      <c r="G6203" s="56"/>
      <c r="H6203" s="32">
        <v>314276.980000012</v>
      </c>
      <c r="I6203" s="30"/>
      <c r="J6203" s="30"/>
      <c r="K6203" s="30"/>
      <c r="L6203" s="30"/>
      <c r="M6203" s="30"/>
      <c r="N6203" s="30">
        <v>202608</v>
      </c>
      <c r="O6203" s="30"/>
      <c r="P6203" s="30"/>
    </row>
    <row r="6204" s="35" customFormat="1" customHeight="1" spans="1:16">
      <c r="A6204" s="30"/>
      <c r="B6204" s="38">
        <v>46235</v>
      </c>
      <c r="C6204" s="69" t="s">
        <v>18</v>
      </c>
      <c r="D6204" s="30" t="s">
        <v>424</v>
      </c>
      <c r="E6204" s="100" t="s">
        <v>1084</v>
      </c>
      <c r="F6204" s="95">
        <v>93.6</v>
      </c>
      <c r="G6204" s="56"/>
      <c r="H6204" s="32">
        <v>314370.580000009</v>
      </c>
      <c r="I6204" s="30"/>
      <c r="J6204" s="30"/>
      <c r="K6204" s="30"/>
      <c r="L6204" s="30"/>
      <c r="M6204" s="30"/>
      <c r="N6204" s="30">
        <v>202608</v>
      </c>
      <c r="O6204" s="30"/>
      <c r="P6204" s="30"/>
    </row>
    <row r="6205" s="35" customFormat="1" customHeight="1" spans="1:16">
      <c r="A6205" s="30"/>
      <c r="B6205" s="38">
        <v>46235</v>
      </c>
      <c r="C6205" s="69" t="s">
        <v>18</v>
      </c>
      <c r="D6205" s="30" t="s">
        <v>424</v>
      </c>
      <c r="E6205" s="100" t="s">
        <v>1087</v>
      </c>
      <c r="F6205" s="95">
        <v>99.48</v>
      </c>
      <c r="G6205" s="56"/>
      <c r="H6205" s="32">
        <v>314470.06000001</v>
      </c>
      <c r="I6205" s="30"/>
      <c r="J6205" s="30"/>
      <c r="K6205" s="30"/>
      <c r="L6205" s="30"/>
      <c r="M6205" s="30"/>
      <c r="N6205" s="30">
        <v>202608</v>
      </c>
      <c r="O6205" s="30"/>
      <c r="P6205" s="30"/>
    </row>
    <row r="6206" s="35" customFormat="1" customHeight="1" spans="1:16">
      <c r="A6206" s="30"/>
      <c r="B6206" s="38">
        <v>46235</v>
      </c>
      <c r="C6206" s="69" t="s">
        <v>18</v>
      </c>
      <c r="D6206" s="30" t="s">
        <v>424</v>
      </c>
      <c r="E6206" s="100" t="s">
        <v>1095</v>
      </c>
      <c r="F6206" s="95">
        <v>189.6</v>
      </c>
      <c r="G6206" s="56"/>
      <c r="H6206" s="32">
        <v>314659.660000011</v>
      </c>
      <c r="I6206" s="30"/>
      <c r="J6206" s="30"/>
      <c r="K6206" s="30"/>
      <c r="L6206" s="30"/>
      <c r="M6206" s="30"/>
      <c r="N6206" s="30">
        <v>202608</v>
      </c>
      <c r="O6206" s="30"/>
      <c r="P6206" s="30"/>
    </row>
    <row r="6207" s="35" customFormat="1" customHeight="1" spans="1:16">
      <c r="A6207" s="30"/>
      <c r="B6207" s="38">
        <v>46235</v>
      </c>
      <c r="C6207" s="69" t="s">
        <v>18</v>
      </c>
      <c r="D6207" s="30" t="s">
        <v>424</v>
      </c>
      <c r="E6207" s="100" t="s">
        <v>1085</v>
      </c>
      <c r="F6207" s="95">
        <v>163.68</v>
      </c>
      <c r="G6207" s="56"/>
      <c r="H6207" s="32">
        <v>314823.340000011</v>
      </c>
      <c r="I6207" s="30"/>
      <c r="J6207" s="30"/>
      <c r="K6207" s="30"/>
      <c r="L6207" s="30"/>
      <c r="M6207" s="30"/>
      <c r="N6207" s="30">
        <v>202608</v>
      </c>
      <c r="O6207" s="30"/>
      <c r="P6207" s="30"/>
    </row>
    <row r="6208" s="35" customFormat="1" customHeight="1" spans="1:16">
      <c r="A6208" s="30"/>
      <c r="B6208" s="38">
        <v>46235</v>
      </c>
      <c r="C6208" s="69" t="s">
        <v>18</v>
      </c>
      <c r="D6208" s="30" t="s">
        <v>424</v>
      </c>
      <c r="E6208" s="100" t="s">
        <v>1049</v>
      </c>
      <c r="F6208" s="95">
        <v>23.88</v>
      </c>
      <c r="G6208" s="56"/>
      <c r="H6208" s="32">
        <v>314847.22000001</v>
      </c>
      <c r="I6208" s="30"/>
      <c r="J6208" s="30"/>
      <c r="K6208" s="30"/>
      <c r="L6208" s="30"/>
      <c r="M6208" s="30"/>
      <c r="N6208" s="30">
        <v>202608</v>
      </c>
      <c r="O6208" s="30"/>
      <c r="P6208" s="30"/>
    </row>
    <row r="6209" s="35" customFormat="1" customHeight="1" spans="1:16">
      <c r="A6209" s="30"/>
      <c r="B6209" s="38">
        <v>46235</v>
      </c>
      <c r="C6209" s="69" t="s">
        <v>18</v>
      </c>
      <c r="D6209" s="30" t="s">
        <v>424</v>
      </c>
      <c r="E6209" s="100" t="s">
        <v>1094</v>
      </c>
      <c r="F6209" s="95">
        <v>174.96</v>
      </c>
      <c r="G6209" s="56"/>
      <c r="H6209" s="32">
        <v>315022.180000011</v>
      </c>
      <c r="I6209" s="30"/>
      <c r="J6209" s="30"/>
      <c r="K6209" s="30"/>
      <c r="L6209" s="30"/>
      <c r="M6209" s="30"/>
      <c r="N6209" s="30">
        <v>202608</v>
      </c>
      <c r="O6209" s="30"/>
      <c r="P6209" s="30"/>
    </row>
    <row r="6210" s="35" customFormat="1" customHeight="1" spans="1:16">
      <c r="A6210" s="30"/>
      <c r="B6210" s="38">
        <v>46235</v>
      </c>
      <c r="C6210" s="69" t="s">
        <v>18</v>
      </c>
      <c r="D6210" s="30" t="s">
        <v>424</v>
      </c>
      <c r="E6210" s="100" t="s">
        <v>1089</v>
      </c>
      <c r="F6210" s="95">
        <v>385.32</v>
      </c>
      <c r="G6210" s="56"/>
      <c r="H6210" s="32">
        <v>315407.500000011</v>
      </c>
      <c r="I6210" s="30"/>
      <c r="J6210" s="30"/>
      <c r="K6210" s="30"/>
      <c r="L6210" s="30"/>
      <c r="M6210" s="30"/>
      <c r="N6210" s="30">
        <v>202608</v>
      </c>
      <c r="O6210" s="30"/>
      <c r="P6210" s="30"/>
    </row>
    <row r="6211" s="35" customFormat="1" customHeight="1" spans="1:16">
      <c r="A6211" s="30"/>
      <c r="B6211" s="38">
        <v>46235</v>
      </c>
      <c r="C6211" s="69" t="s">
        <v>18</v>
      </c>
      <c r="D6211" s="30" t="s">
        <v>424</v>
      </c>
      <c r="E6211" s="100" t="s">
        <v>1091</v>
      </c>
      <c r="F6211" s="95">
        <v>125.4</v>
      </c>
      <c r="G6211" s="56"/>
      <c r="H6211" s="32">
        <v>315532.900000013</v>
      </c>
      <c r="I6211" s="30"/>
      <c r="J6211" s="30"/>
      <c r="K6211" s="30"/>
      <c r="L6211" s="30"/>
      <c r="M6211" s="30"/>
      <c r="N6211" s="30">
        <v>202608</v>
      </c>
      <c r="O6211" s="30"/>
      <c r="P6211" s="30"/>
    </row>
    <row r="6212" s="35" customFormat="1" customHeight="1" spans="1:16">
      <c r="A6212" s="30"/>
      <c r="B6212" s="38">
        <v>46235</v>
      </c>
      <c r="C6212" s="69" t="s">
        <v>18</v>
      </c>
      <c r="D6212" s="30" t="s">
        <v>424</v>
      </c>
      <c r="E6212" s="100" t="s">
        <v>1045</v>
      </c>
      <c r="F6212" s="95">
        <v>80.94</v>
      </c>
      <c r="G6212" s="56"/>
      <c r="H6212" s="32">
        <v>315613.840000011</v>
      </c>
      <c r="I6212" s="30"/>
      <c r="J6212" s="30"/>
      <c r="K6212" s="30"/>
      <c r="L6212" s="30"/>
      <c r="M6212" s="30"/>
      <c r="N6212" s="30">
        <v>202608</v>
      </c>
      <c r="O6212" s="30"/>
      <c r="P6212" s="30"/>
    </row>
    <row r="6213" s="35" customFormat="1" customHeight="1" spans="1:16">
      <c r="A6213" s="30"/>
      <c r="B6213" s="38">
        <v>46235</v>
      </c>
      <c r="C6213" s="69" t="s">
        <v>18</v>
      </c>
      <c r="D6213" s="30" t="s">
        <v>424</v>
      </c>
      <c r="E6213" s="100" t="s">
        <v>1048</v>
      </c>
      <c r="F6213" s="95">
        <v>251.16</v>
      </c>
      <c r="G6213" s="56"/>
      <c r="H6213" s="32">
        <v>315865.000000011</v>
      </c>
      <c r="I6213" s="30"/>
      <c r="J6213" s="30"/>
      <c r="K6213" s="30"/>
      <c r="L6213" s="30"/>
      <c r="M6213" s="30"/>
      <c r="N6213" s="30">
        <v>202608</v>
      </c>
      <c r="O6213" s="30"/>
      <c r="P6213" s="30"/>
    </row>
    <row r="6214" s="35" customFormat="1" customHeight="1" spans="1:16">
      <c r="A6214" s="30"/>
      <c r="B6214" s="38">
        <v>46235</v>
      </c>
      <c r="C6214" s="69" t="s">
        <v>18</v>
      </c>
      <c r="D6214" s="30" t="s">
        <v>424</v>
      </c>
      <c r="E6214" s="100" t="s">
        <v>1167</v>
      </c>
      <c r="F6214" s="95">
        <v>251.1</v>
      </c>
      <c r="G6214" s="56"/>
      <c r="H6214" s="32">
        <v>316116.100000013</v>
      </c>
      <c r="I6214" s="30"/>
      <c r="J6214" s="30"/>
      <c r="K6214" s="30"/>
      <c r="L6214" s="30"/>
      <c r="M6214" s="30"/>
      <c r="N6214" s="30">
        <v>202608</v>
      </c>
      <c r="O6214" s="30"/>
      <c r="P6214" s="30"/>
    </row>
    <row r="6215" s="35" customFormat="1" customHeight="1" spans="1:16">
      <c r="A6215" s="30"/>
      <c r="B6215" s="38">
        <v>46235</v>
      </c>
      <c r="C6215" s="69" t="s">
        <v>18</v>
      </c>
      <c r="D6215" s="30" t="s">
        <v>424</v>
      </c>
      <c r="E6215" s="100" t="s">
        <v>1051</v>
      </c>
      <c r="F6215" s="95">
        <v>45.96</v>
      </c>
      <c r="G6215" s="56"/>
      <c r="H6215" s="32">
        <v>316162.060000014</v>
      </c>
      <c r="I6215" s="30"/>
      <c r="J6215" s="30"/>
      <c r="K6215" s="30"/>
      <c r="L6215" s="30"/>
      <c r="M6215" s="30"/>
      <c r="N6215" s="30">
        <v>202608</v>
      </c>
      <c r="O6215" s="30"/>
      <c r="P6215" s="30"/>
    </row>
    <row r="6216" s="35" customFormat="1" customHeight="1" spans="1:16">
      <c r="A6216" s="30"/>
      <c r="B6216" s="38">
        <v>46235</v>
      </c>
      <c r="C6216" s="69" t="s">
        <v>18</v>
      </c>
      <c r="D6216" s="30" t="s">
        <v>424</v>
      </c>
      <c r="E6216" s="100" t="s">
        <v>1057</v>
      </c>
      <c r="F6216" s="95">
        <v>16.8</v>
      </c>
      <c r="G6216" s="56"/>
      <c r="H6216" s="32">
        <v>316178.860000014</v>
      </c>
      <c r="I6216" s="30"/>
      <c r="J6216" s="30"/>
      <c r="K6216" s="30"/>
      <c r="L6216" s="30"/>
      <c r="M6216" s="30"/>
      <c r="N6216" s="30">
        <v>202608</v>
      </c>
      <c r="O6216" s="30"/>
      <c r="P6216" s="30"/>
    </row>
    <row r="6217" s="35" customFormat="1" customHeight="1" spans="1:16">
      <c r="A6217" s="30"/>
      <c r="B6217" s="38">
        <v>46235</v>
      </c>
      <c r="C6217" s="69" t="s">
        <v>18</v>
      </c>
      <c r="D6217" s="30" t="s">
        <v>424</v>
      </c>
      <c r="E6217" s="100" t="s">
        <v>1052</v>
      </c>
      <c r="F6217" s="95">
        <v>61.68</v>
      </c>
      <c r="G6217" s="56"/>
      <c r="H6217" s="32">
        <v>316240.540000014</v>
      </c>
      <c r="I6217" s="30"/>
      <c r="J6217" s="30"/>
      <c r="K6217" s="30"/>
      <c r="L6217" s="30"/>
      <c r="M6217" s="30"/>
      <c r="N6217" s="30">
        <v>202608</v>
      </c>
      <c r="O6217" s="30"/>
      <c r="P6217" s="30"/>
    </row>
    <row r="6218" s="35" customFormat="1" customHeight="1" spans="1:16">
      <c r="A6218" s="30"/>
      <c r="B6218" s="38">
        <v>46235</v>
      </c>
      <c r="C6218" s="69" t="s">
        <v>18</v>
      </c>
      <c r="D6218" s="30" t="s">
        <v>424</v>
      </c>
      <c r="E6218" s="100" t="s">
        <v>1096</v>
      </c>
      <c r="F6218" s="95">
        <v>460.74</v>
      </c>
      <c r="G6218" s="56"/>
      <c r="H6218" s="32">
        <v>316701.280000012</v>
      </c>
      <c r="I6218" s="30"/>
      <c r="J6218" s="30"/>
      <c r="K6218" s="30"/>
      <c r="L6218" s="30"/>
      <c r="M6218" s="30"/>
      <c r="N6218" s="30">
        <v>202608</v>
      </c>
      <c r="O6218" s="30"/>
      <c r="P6218" s="30"/>
    </row>
    <row r="6219" s="35" customFormat="1" customHeight="1" spans="1:16">
      <c r="A6219" s="30"/>
      <c r="B6219" s="38">
        <v>46235</v>
      </c>
      <c r="C6219" s="69" t="s">
        <v>18</v>
      </c>
      <c r="D6219" s="30" t="s">
        <v>424</v>
      </c>
      <c r="E6219" s="100" t="s">
        <v>1092</v>
      </c>
      <c r="F6219" s="95">
        <v>105.48</v>
      </c>
      <c r="G6219" s="56"/>
      <c r="H6219" s="32">
        <v>316806.760000013</v>
      </c>
      <c r="I6219" s="30"/>
      <c r="J6219" s="30"/>
      <c r="K6219" s="30"/>
      <c r="L6219" s="30"/>
      <c r="M6219" s="30"/>
      <c r="N6219" s="30">
        <v>202608</v>
      </c>
      <c r="O6219" s="30"/>
      <c r="P6219" s="30"/>
    </row>
    <row r="6220" s="35" customFormat="1" customHeight="1" spans="1:16">
      <c r="A6220" s="30"/>
      <c r="B6220" s="38">
        <v>46235</v>
      </c>
      <c r="C6220" s="69" t="s">
        <v>18</v>
      </c>
      <c r="D6220" s="30" t="s">
        <v>424</v>
      </c>
      <c r="E6220" s="100" t="s">
        <v>1097</v>
      </c>
      <c r="F6220" s="95">
        <v>575.58</v>
      </c>
      <c r="G6220" s="56"/>
      <c r="H6220" s="32">
        <v>317382.340000015</v>
      </c>
      <c r="I6220" s="30"/>
      <c r="J6220" s="30"/>
      <c r="K6220" s="30"/>
      <c r="L6220" s="30"/>
      <c r="M6220" s="30"/>
      <c r="N6220" s="30">
        <v>202608</v>
      </c>
      <c r="O6220" s="30"/>
      <c r="P6220" s="30"/>
    </row>
    <row r="6221" s="35" customFormat="1" customHeight="1" spans="1:16">
      <c r="A6221" s="30"/>
      <c r="B6221" s="38">
        <v>46235</v>
      </c>
      <c r="C6221" s="69" t="s">
        <v>18</v>
      </c>
      <c r="D6221" s="30" t="s">
        <v>424</v>
      </c>
      <c r="E6221" s="100" t="s">
        <v>1099</v>
      </c>
      <c r="F6221" s="95">
        <v>241.78</v>
      </c>
      <c r="G6221" s="56"/>
      <c r="H6221" s="32">
        <v>317624.120000012</v>
      </c>
      <c r="I6221" s="30"/>
      <c r="J6221" s="30"/>
      <c r="K6221" s="30"/>
      <c r="L6221" s="30"/>
      <c r="M6221" s="30"/>
      <c r="N6221" s="30">
        <v>202608</v>
      </c>
      <c r="O6221" s="30"/>
      <c r="P6221" s="30"/>
    </row>
    <row r="6222" s="35" customFormat="1" customHeight="1" spans="1:16">
      <c r="A6222" s="30"/>
      <c r="B6222" s="38">
        <v>46235</v>
      </c>
      <c r="C6222" s="69" t="s">
        <v>18</v>
      </c>
      <c r="D6222" s="30" t="s">
        <v>424</v>
      </c>
      <c r="E6222" s="100" t="s">
        <v>1090</v>
      </c>
      <c r="F6222" s="95">
        <v>305.94</v>
      </c>
      <c r="G6222" s="56"/>
      <c r="H6222" s="32">
        <v>317930.060000014</v>
      </c>
      <c r="I6222" s="30"/>
      <c r="J6222" s="30"/>
      <c r="K6222" s="30"/>
      <c r="L6222" s="30"/>
      <c r="M6222" s="30"/>
      <c r="N6222" s="30">
        <v>202609</v>
      </c>
      <c r="O6222" s="30"/>
      <c r="P6222" s="30"/>
    </row>
    <row r="6223" s="35" customFormat="1" customHeight="1" spans="1:16">
      <c r="A6223" s="30"/>
      <c r="B6223" s="38">
        <v>46235</v>
      </c>
      <c r="C6223" s="69" t="s">
        <v>18</v>
      </c>
      <c r="D6223" s="30" t="s">
        <v>424</v>
      </c>
      <c r="E6223" s="100" t="s">
        <v>1093</v>
      </c>
      <c r="F6223" s="95">
        <v>199.2</v>
      </c>
      <c r="G6223" s="56"/>
      <c r="H6223" s="32">
        <v>318129.260000013</v>
      </c>
      <c r="I6223" s="30"/>
      <c r="J6223" s="30"/>
      <c r="K6223" s="30"/>
      <c r="L6223" s="30"/>
      <c r="M6223" s="30"/>
      <c r="N6223" s="30">
        <v>202608</v>
      </c>
      <c r="O6223" s="30"/>
      <c r="P6223" s="30"/>
    </row>
    <row r="6224" s="35" customFormat="1" customHeight="1" spans="1:16">
      <c r="A6224" s="30"/>
      <c r="B6224" s="38">
        <v>46235</v>
      </c>
      <c r="C6224" s="69" t="s">
        <v>18</v>
      </c>
      <c r="D6224" s="30" t="s">
        <v>424</v>
      </c>
      <c r="E6224" s="100" t="s">
        <v>1098</v>
      </c>
      <c r="F6224" s="95">
        <v>60.66</v>
      </c>
      <c r="G6224" s="56"/>
      <c r="H6224" s="32">
        <v>318189.920000013</v>
      </c>
      <c r="I6224" s="30"/>
      <c r="J6224" s="30"/>
      <c r="K6224" s="30"/>
      <c r="L6224" s="30"/>
      <c r="M6224" s="30"/>
      <c r="N6224" s="30">
        <v>202608</v>
      </c>
      <c r="O6224" s="30"/>
      <c r="P6224" s="30"/>
    </row>
    <row r="6225" s="35" customFormat="1" customHeight="1" spans="1:16">
      <c r="A6225" s="30"/>
      <c r="B6225" s="38">
        <v>46235</v>
      </c>
      <c r="C6225" s="69" t="s">
        <v>18</v>
      </c>
      <c r="D6225" s="30" t="s">
        <v>424</v>
      </c>
      <c r="E6225" s="100" t="s">
        <v>1088</v>
      </c>
      <c r="F6225" s="95">
        <v>49.08</v>
      </c>
      <c r="G6225" s="56"/>
      <c r="H6225" s="32">
        <v>318239.000000011</v>
      </c>
      <c r="I6225" s="30"/>
      <c r="J6225" s="30"/>
      <c r="K6225" s="30"/>
      <c r="L6225" s="30"/>
      <c r="M6225" s="30"/>
      <c r="N6225" s="30">
        <v>202608</v>
      </c>
      <c r="O6225" s="30"/>
      <c r="P6225" s="30"/>
    </row>
    <row r="6226" s="35" customFormat="1" customHeight="1" spans="1:16">
      <c r="A6226" s="30"/>
      <c r="B6226" s="38">
        <v>46235</v>
      </c>
      <c r="C6226" s="69" t="s">
        <v>18</v>
      </c>
      <c r="D6226" s="30" t="s">
        <v>424</v>
      </c>
      <c r="E6226" s="100" t="s">
        <v>1047</v>
      </c>
      <c r="F6226" s="95">
        <v>149.64</v>
      </c>
      <c r="G6226" s="56"/>
      <c r="H6226" s="32">
        <v>318388.640000012</v>
      </c>
      <c r="I6226" s="30"/>
      <c r="J6226" s="30"/>
      <c r="K6226" s="30"/>
      <c r="L6226" s="30"/>
      <c r="M6226" s="30"/>
      <c r="N6226" s="30">
        <v>202608</v>
      </c>
      <c r="O6226" s="30"/>
      <c r="P6226" s="30"/>
    </row>
    <row r="6227" s="35" customFormat="1" customHeight="1" spans="1:16">
      <c r="A6227" s="30"/>
      <c r="B6227" s="38">
        <v>46235</v>
      </c>
      <c r="C6227" s="69" t="s">
        <v>18</v>
      </c>
      <c r="D6227" s="30" t="s">
        <v>424</v>
      </c>
      <c r="E6227" s="100" t="s">
        <v>1083</v>
      </c>
      <c r="F6227" s="95">
        <v>204.48</v>
      </c>
      <c r="G6227" s="56"/>
      <c r="H6227" s="32">
        <v>318593.120000012</v>
      </c>
      <c r="I6227" s="30"/>
      <c r="J6227" s="30"/>
      <c r="K6227" s="30"/>
      <c r="L6227" s="30"/>
      <c r="M6227" s="30"/>
      <c r="N6227" s="30">
        <v>202608</v>
      </c>
      <c r="O6227" s="30"/>
      <c r="P6227" s="30"/>
    </row>
    <row r="6228" s="35" customFormat="1" customHeight="1" spans="1:16">
      <c r="A6228" s="30"/>
      <c r="B6228" s="38">
        <v>46236</v>
      </c>
      <c r="C6228" s="69" t="s">
        <v>18</v>
      </c>
      <c r="D6228" s="30" t="s">
        <v>33</v>
      </c>
      <c r="E6228" s="100" t="s">
        <v>267</v>
      </c>
      <c r="F6228" s="98">
        <v>4925.64</v>
      </c>
      <c r="G6228" s="56"/>
      <c r="H6228" s="32">
        <v>323518.760000013</v>
      </c>
      <c r="I6228" s="30"/>
      <c r="J6228" s="30"/>
      <c r="K6228" s="30"/>
      <c r="L6228" s="30">
        <v>202609</v>
      </c>
      <c r="M6228" s="30"/>
      <c r="N6228" s="30">
        <v>202608</v>
      </c>
      <c r="O6228" s="30"/>
      <c r="P6228" s="30"/>
    </row>
    <row r="6229" s="35" customFormat="1" customHeight="1" spans="1:16">
      <c r="A6229" s="30"/>
      <c r="B6229" s="38">
        <v>46236</v>
      </c>
      <c r="C6229" s="69" t="s">
        <v>18</v>
      </c>
      <c r="D6229" s="30" t="s">
        <v>424</v>
      </c>
      <c r="E6229" s="100" t="s">
        <v>1048</v>
      </c>
      <c r="F6229" s="95">
        <v>195.42</v>
      </c>
      <c r="G6229" s="56"/>
      <c r="H6229" s="32">
        <v>323714.180000015</v>
      </c>
      <c r="I6229" s="30"/>
      <c r="J6229" s="30"/>
      <c r="K6229" s="30"/>
      <c r="L6229" s="30">
        <v>202609</v>
      </c>
      <c r="M6229" s="30"/>
      <c r="N6229" s="30">
        <v>202608</v>
      </c>
      <c r="O6229" s="30"/>
      <c r="P6229" s="30"/>
    </row>
    <row r="6230" s="35" customFormat="1" customHeight="1" spans="1:16">
      <c r="A6230" s="30"/>
      <c r="B6230" s="38">
        <v>46236</v>
      </c>
      <c r="C6230" s="69" t="s">
        <v>18</v>
      </c>
      <c r="D6230" s="30" t="s">
        <v>424</v>
      </c>
      <c r="E6230" s="100" t="s">
        <v>1167</v>
      </c>
      <c r="F6230" s="95">
        <v>196.98</v>
      </c>
      <c r="G6230" s="56"/>
      <c r="H6230" s="32">
        <v>323911.160000015</v>
      </c>
      <c r="I6230" s="30"/>
      <c r="J6230" s="30"/>
      <c r="K6230" s="30"/>
      <c r="L6230" s="30">
        <v>202609</v>
      </c>
      <c r="M6230" s="30"/>
      <c r="N6230" s="30">
        <v>202608</v>
      </c>
      <c r="O6230" s="30"/>
      <c r="P6230" s="30"/>
    </row>
    <row r="6231" s="35" customFormat="1" customHeight="1" spans="1:16">
      <c r="A6231" s="30"/>
      <c r="B6231" s="38">
        <v>46236</v>
      </c>
      <c r="C6231" s="69" t="s">
        <v>18</v>
      </c>
      <c r="D6231" s="30" t="s">
        <v>424</v>
      </c>
      <c r="E6231" s="100" t="s">
        <v>1099</v>
      </c>
      <c r="F6231" s="95">
        <v>736.78</v>
      </c>
      <c r="G6231" s="56"/>
      <c r="H6231" s="32">
        <v>324647.940000013</v>
      </c>
      <c r="I6231" s="30"/>
      <c r="J6231" s="30"/>
      <c r="K6231" s="30"/>
      <c r="L6231" s="30">
        <v>202609</v>
      </c>
      <c r="M6231" s="30"/>
      <c r="N6231" s="30">
        <v>202608</v>
      </c>
      <c r="O6231" s="30"/>
      <c r="P6231" s="30"/>
    </row>
    <row r="6232" s="35" customFormat="1" customHeight="1" spans="1:16">
      <c r="A6232" s="30"/>
      <c r="B6232" s="38">
        <v>46236</v>
      </c>
      <c r="C6232" s="69" t="s">
        <v>18</v>
      </c>
      <c r="D6232" s="30" t="s">
        <v>424</v>
      </c>
      <c r="E6232" s="100" t="s">
        <v>1086</v>
      </c>
      <c r="F6232" s="95">
        <v>79.8</v>
      </c>
      <c r="G6232" s="56"/>
      <c r="H6232" s="32">
        <v>324727.740000013</v>
      </c>
      <c r="I6232" s="30"/>
      <c r="J6232" s="30"/>
      <c r="K6232" s="30"/>
      <c r="L6232" s="30">
        <v>202609</v>
      </c>
      <c r="M6232" s="30"/>
      <c r="N6232" s="30">
        <v>202608</v>
      </c>
      <c r="O6232" s="30"/>
      <c r="P6232" s="30"/>
    </row>
    <row r="6233" s="35" customFormat="1" customHeight="1" spans="1:16">
      <c r="A6233" s="30"/>
      <c r="B6233" s="38">
        <v>46236</v>
      </c>
      <c r="C6233" s="69" t="s">
        <v>18</v>
      </c>
      <c r="D6233" s="30" t="s">
        <v>424</v>
      </c>
      <c r="E6233" s="100" t="s">
        <v>1052</v>
      </c>
      <c r="F6233" s="95">
        <v>14.88</v>
      </c>
      <c r="G6233" s="56"/>
      <c r="H6233" s="32">
        <v>324742.620000016</v>
      </c>
      <c r="I6233" s="30"/>
      <c r="J6233" s="30"/>
      <c r="K6233" s="30"/>
      <c r="L6233" s="30">
        <v>202609</v>
      </c>
      <c r="M6233" s="30"/>
      <c r="N6233" s="30">
        <v>202608</v>
      </c>
      <c r="O6233" s="30"/>
      <c r="P6233" s="30"/>
    </row>
    <row r="6234" s="35" customFormat="1" customHeight="1" spans="1:16">
      <c r="A6234" s="30"/>
      <c r="B6234" s="38">
        <v>46236</v>
      </c>
      <c r="C6234" s="69" t="s">
        <v>18</v>
      </c>
      <c r="D6234" s="30" t="s">
        <v>424</v>
      </c>
      <c r="E6234" s="100" t="s">
        <v>1085</v>
      </c>
      <c r="F6234" s="95">
        <v>252.49</v>
      </c>
      <c r="G6234" s="56"/>
      <c r="H6234" s="32">
        <v>324995.110000014</v>
      </c>
      <c r="I6234" s="30"/>
      <c r="J6234" s="30"/>
      <c r="K6234" s="30"/>
      <c r="L6234" s="30">
        <v>202609</v>
      </c>
      <c r="M6234" s="30"/>
      <c r="N6234" s="30">
        <v>202608</v>
      </c>
      <c r="O6234" s="30"/>
      <c r="P6234" s="30"/>
    </row>
    <row r="6235" s="35" customFormat="1" customHeight="1" spans="1:16">
      <c r="A6235" s="30"/>
      <c r="B6235" s="38">
        <v>46236</v>
      </c>
      <c r="C6235" s="69" t="s">
        <v>18</v>
      </c>
      <c r="D6235" s="30" t="s">
        <v>424</v>
      </c>
      <c r="E6235" s="100" t="s">
        <v>1084</v>
      </c>
      <c r="F6235" s="95">
        <v>162.3</v>
      </c>
      <c r="G6235" s="56"/>
      <c r="H6235" s="32">
        <v>325157.410000015</v>
      </c>
      <c r="I6235" s="30"/>
      <c r="J6235" s="30"/>
      <c r="K6235" s="30"/>
      <c r="L6235" s="30">
        <v>202609</v>
      </c>
      <c r="M6235" s="30"/>
      <c r="N6235" s="30">
        <v>202608</v>
      </c>
      <c r="O6235" s="30"/>
      <c r="P6235" s="30"/>
    </row>
    <row r="6236" s="35" customFormat="1" customHeight="1" spans="1:16">
      <c r="A6236" s="30"/>
      <c r="B6236" s="38">
        <v>46236</v>
      </c>
      <c r="C6236" s="69" t="s">
        <v>18</v>
      </c>
      <c r="D6236" s="30" t="s">
        <v>424</v>
      </c>
      <c r="E6236" s="100" t="s">
        <v>1089</v>
      </c>
      <c r="F6236" s="95">
        <v>18</v>
      </c>
      <c r="G6236" s="56"/>
      <c r="H6236" s="32">
        <v>325175.410000015</v>
      </c>
      <c r="I6236" s="30"/>
      <c r="J6236" s="30"/>
      <c r="K6236" s="30"/>
      <c r="L6236" s="30">
        <v>202609</v>
      </c>
      <c r="M6236" s="30"/>
      <c r="N6236" s="30">
        <v>202608</v>
      </c>
      <c r="O6236" s="30"/>
      <c r="P6236" s="30"/>
    </row>
    <row r="6237" s="35" customFormat="1" customHeight="1" spans="1:16">
      <c r="A6237" s="30"/>
      <c r="B6237" s="38">
        <v>46236</v>
      </c>
      <c r="C6237" s="69" t="s">
        <v>18</v>
      </c>
      <c r="D6237" s="30" t="s">
        <v>424</v>
      </c>
      <c r="E6237" s="100" t="s">
        <v>1088</v>
      </c>
      <c r="F6237" s="95">
        <v>136.14</v>
      </c>
      <c r="G6237" s="56"/>
      <c r="H6237" s="32">
        <v>325311.550000016</v>
      </c>
      <c r="I6237" s="30"/>
      <c r="J6237" s="30"/>
      <c r="K6237" s="30"/>
      <c r="L6237" s="30">
        <v>202609</v>
      </c>
      <c r="M6237" s="30"/>
      <c r="N6237" s="30">
        <v>202608</v>
      </c>
      <c r="O6237" s="30"/>
      <c r="P6237" s="30"/>
    </row>
    <row r="6238" s="35" customFormat="1" customHeight="1" spans="1:16">
      <c r="A6238" s="30"/>
      <c r="B6238" s="38">
        <v>46236</v>
      </c>
      <c r="C6238" s="69" t="s">
        <v>18</v>
      </c>
      <c r="D6238" s="30" t="s">
        <v>424</v>
      </c>
      <c r="E6238" s="100" t="s">
        <v>1051</v>
      </c>
      <c r="F6238" s="95">
        <v>58.8</v>
      </c>
      <c r="G6238" s="56"/>
      <c r="H6238" s="32">
        <v>325370.350000016</v>
      </c>
      <c r="I6238" s="30"/>
      <c r="J6238" s="30"/>
      <c r="K6238" s="30"/>
      <c r="L6238" s="30">
        <v>202609</v>
      </c>
      <c r="M6238" s="30"/>
      <c r="N6238" s="30">
        <v>202608</v>
      </c>
      <c r="O6238" s="30"/>
      <c r="P6238" s="30"/>
    </row>
    <row r="6239" s="35" customFormat="1" customHeight="1" spans="1:16">
      <c r="A6239" s="30"/>
      <c r="B6239" s="38">
        <v>46236</v>
      </c>
      <c r="C6239" s="69" t="s">
        <v>18</v>
      </c>
      <c r="D6239" s="30" t="s">
        <v>424</v>
      </c>
      <c r="E6239" s="100" t="s">
        <v>1053</v>
      </c>
      <c r="F6239" s="95">
        <v>121.35</v>
      </c>
      <c r="G6239" s="56"/>
      <c r="H6239" s="32">
        <v>325491.700000018</v>
      </c>
      <c r="I6239" s="30"/>
      <c r="J6239" s="30"/>
      <c r="K6239" s="30"/>
      <c r="L6239" s="30">
        <v>202609</v>
      </c>
      <c r="M6239" s="30"/>
      <c r="N6239" s="30">
        <v>202608</v>
      </c>
      <c r="O6239" s="30"/>
      <c r="P6239" s="30"/>
    </row>
    <row r="6240" s="35" customFormat="1" customHeight="1" spans="1:16">
      <c r="A6240" s="30"/>
      <c r="B6240" s="38">
        <v>46236</v>
      </c>
      <c r="C6240" s="69" t="s">
        <v>18</v>
      </c>
      <c r="D6240" s="30" t="s">
        <v>424</v>
      </c>
      <c r="E6240" s="100" t="s">
        <v>1054</v>
      </c>
      <c r="F6240" s="95">
        <v>18</v>
      </c>
      <c r="G6240" s="56"/>
      <c r="H6240" s="32">
        <v>325509.700000018</v>
      </c>
      <c r="I6240" s="30"/>
      <c r="J6240" s="30"/>
      <c r="K6240" s="30"/>
      <c r="L6240" s="30">
        <v>202609</v>
      </c>
      <c r="M6240" s="30"/>
      <c r="N6240" s="30">
        <v>202608</v>
      </c>
      <c r="O6240" s="30"/>
      <c r="P6240" s="30"/>
    </row>
    <row r="6241" s="35" customFormat="1" customHeight="1" spans="1:16">
      <c r="A6241" s="30"/>
      <c r="B6241" s="38">
        <v>46236</v>
      </c>
      <c r="C6241" s="69" t="s">
        <v>18</v>
      </c>
      <c r="D6241" s="30" t="s">
        <v>424</v>
      </c>
      <c r="E6241" s="100" t="s">
        <v>1097</v>
      </c>
      <c r="F6241" s="95">
        <v>734.14</v>
      </c>
      <c r="G6241" s="56"/>
      <c r="H6241" s="32">
        <v>326243.840000018</v>
      </c>
      <c r="I6241" s="30"/>
      <c r="J6241" s="30"/>
      <c r="K6241" s="30"/>
      <c r="L6241" s="30">
        <v>202609</v>
      </c>
      <c r="M6241" s="30"/>
      <c r="N6241" s="30">
        <v>202608</v>
      </c>
      <c r="O6241" s="30"/>
      <c r="P6241" s="30"/>
    </row>
    <row r="6242" s="35" customFormat="1" customHeight="1" spans="1:16">
      <c r="A6242" s="30"/>
      <c r="B6242" s="38">
        <v>46236</v>
      </c>
      <c r="C6242" s="69" t="s">
        <v>18</v>
      </c>
      <c r="D6242" s="30" t="s">
        <v>424</v>
      </c>
      <c r="E6242" s="100" t="s">
        <v>1091</v>
      </c>
      <c r="F6242" s="95">
        <v>59.28</v>
      </c>
      <c r="G6242" s="56"/>
      <c r="H6242" s="32">
        <v>326303.120000016</v>
      </c>
      <c r="I6242" s="30"/>
      <c r="J6242" s="30"/>
      <c r="K6242" s="30"/>
      <c r="L6242" s="30">
        <v>202609</v>
      </c>
      <c r="M6242" s="30"/>
      <c r="N6242" s="30">
        <v>202608</v>
      </c>
      <c r="O6242" s="30"/>
      <c r="P6242" s="30"/>
    </row>
    <row r="6243" s="35" customFormat="1" customHeight="1" spans="1:16">
      <c r="A6243" s="30"/>
      <c r="B6243" s="38">
        <v>46236</v>
      </c>
      <c r="C6243" s="69" t="s">
        <v>18</v>
      </c>
      <c r="D6243" s="30" t="s">
        <v>424</v>
      </c>
      <c r="E6243" s="100" t="s">
        <v>1095</v>
      </c>
      <c r="F6243" s="95">
        <v>347.86</v>
      </c>
      <c r="G6243" s="56"/>
      <c r="H6243" s="32">
        <v>326650.980000015</v>
      </c>
      <c r="I6243" s="30"/>
      <c r="J6243" s="30"/>
      <c r="K6243" s="30"/>
      <c r="L6243" s="30">
        <v>202609</v>
      </c>
      <c r="M6243" s="30"/>
      <c r="N6243" s="30">
        <v>202608</v>
      </c>
      <c r="O6243" s="30"/>
      <c r="P6243" s="30"/>
    </row>
    <row r="6244" s="35" customFormat="1" customHeight="1" spans="1:16">
      <c r="A6244" s="30"/>
      <c r="B6244" s="38">
        <v>46236</v>
      </c>
      <c r="C6244" s="69" t="s">
        <v>18</v>
      </c>
      <c r="D6244" s="30" t="s">
        <v>424</v>
      </c>
      <c r="E6244" s="100" t="s">
        <v>1093</v>
      </c>
      <c r="F6244" s="95">
        <v>210.73</v>
      </c>
      <c r="G6244" s="56"/>
      <c r="H6244" s="32">
        <v>326861.710000016</v>
      </c>
      <c r="I6244" s="30"/>
      <c r="J6244" s="30"/>
      <c r="K6244" s="30"/>
      <c r="L6244" s="30">
        <v>202609</v>
      </c>
      <c r="M6244" s="30"/>
      <c r="N6244" s="30">
        <v>202608</v>
      </c>
      <c r="O6244" s="30"/>
      <c r="P6244" s="30"/>
    </row>
    <row r="6245" s="35" customFormat="1" customHeight="1" spans="1:16">
      <c r="A6245" s="30"/>
      <c r="B6245" s="38">
        <v>46236</v>
      </c>
      <c r="C6245" s="69" t="s">
        <v>18</v>
      </c>
      <c r="D6245" s="30" t="s">
        <v>424</v>
      </c>
      <c r="E6245" s="100" t="s">
        <v>1047</v>
      </c>
      <c r="F6245" s="95">
        <v>294.54</v>
      </c>
      <c r="G6245" s="56"/>
      <c r="H6245" s="32">
        <v>327156.250000015</v>
      </c>
      <c r="I6245" s="30"/>
      <c r="J6245" s="30"/>
      <c r="K6245" s="30"/>
      <c r="L6245" s="30">
        <v>202609</v>
      </c>
      <c r="M6245" s="30"/>
      <c r="N6245" s="30">
        <v>202608</v>
      </c>
      <c r="O6245" s="30"/>
      <c r="P6245" s="30"/>
    </row>
    <row r="6246" s="35" customFormat="1" customHeight="1" spans="1:16">
      <c r="A6246" s="30"/>
      <c r="B6246" s="38">
        <v>46236</v>
      </c>
      <c r="C6246" s="69" t="s">
        <v>18</v>
      </c>
      <c r="D6246" s="30" t="s">
        <v>424</v>
      </c>
      <c r="E6246" s="100" t="s">
        <v>1058</v>
      </c>
      <c r="F6246" s="95">
        <v>4.68</v>
      </c>
      <c r="G6246" s="56"/>
      <c r="H6246" s="32">
        <v>327160.930000015</v>
      </c>
      <c r="I6246" s="30"/>
      <c r="J6246" s="30"/>
      <c r="K6246" s="30"/>
      <c r="L6246" s="30">
        <v>202609</v>
      </c>
      <c r="M6246" s="30"/>
      <c r="N6246" s="30">
        <v>202608</v>
      </c>
      <c r="O6246" s="30"/>
      <c r="P6246" s="30"/>
    </row>
    <row r="6247" s="35" customFormat="1" customHeight="1" spans="1:16">
      <c r="A6247" s="30"/>
      <c r="B6247" s="38">
        <v>46236</v>
      </c>
      <c r="C6247" s="69" t="s">
        <v>18</v>
      </c>
      <c r="D6247" s="30" t="s">
        <v>424</v>
      </c>
      <c r="E6247" s="100" t="s">
        <v>1046</v>
      </c>
      <c r="F6247" s="95">
        <v>191.53</v>
      </c>
      <c r="G6247" s="56"/>
      <c r="H6247" s="32">
        <v>327352.460000016</v>
      </c>
      <c r="I6247" s="30"/>
      <c r="J6247" s="30"/>
      <c r="K6247" s="30"/>
      <c r="L6247" s="30">
        <v>202609</v>
      </c>
      <c r="M6247" s="30"/>
      <c r="N6247" s="30">
        <v>202608</v>
      </c>
      <c r="O6247" s="30"/>
      <c r="P6247" s="30"/>
    </row>
    <row r="6248" s="35" customFormat="1" customHeight="1" spans="1:16">
      <c r="A6248" s="30"/>
      <c r="B6248" s="38">
        <v>46236</v>
      </c>
      <c r="C6248" s="69" t="s">
        <v>18</v>
      </c>
      <c r="D6248" s="30" t="s">
        <v>424</v>
      </c>
      <c r="E6248" s="100" t="s">
        <v>1090</v>
      </c>
      <c r="F6248" s="95">
        <v>279.18</v>
      </c>
      <c r="G6248" s="56"/>
      <c r="H6248" s="32">
        <v>327631.640000015</v>
      </c>
      <c r="I6248" s="30"/>
      <c r="J6248" s="30"/>
      <c r="K6248" s="30"/>
      <c r="L6248" s="30">
        <v>202609</v>
      </c>
      <c r="M6248" s="30"/>
      <c r="N6248" s="30">
        <v>202609</v>
      </c>
      <c r="O6248" s="30"/>
      <c r="P6248" s="30"/>
    </row>
    <row r="6249" s="35" customFormat="1" customHeight="1" spans="1:16">
      <c r="A6249" s="30"/>
      <c r="B6249" s="38">
        <v>46236</v>
      </c>
      <c r="C6249" s="69" t="s">
        <v>18</v>
      </c>
      <c r="D6249" s="30" t="s">
        <v>424</v>
      </c>
      <c r="E6249" s="100" t="s">
        <v>1055</v>
      </c>
      <c r="F6249" s="95">
        <v>75.6</v>
      </c>
      <c r="G6249" s="56"/>
      <c r="H6249" s="32">
        <v>327707.240000013</v>
      </c>
      <c r="I6249" s="30"/>
      <c r="J6249" s="30"/>
      <c r="K6249" s="30"/>
      <c r="L6249" s="30">
        <v>202609</v>
      </c>
      <c r="M6249" s="30"/>
      <c r="N6249" s="30">
        <v>202608</v>
      </c>
      <c r="O6249" s="30"/>
      <c r="P6249" s="30"/>
    </row>
    <row r="6250" s="35" customFormat="1" customHeight="1" spans="1:16">
      <c r="A6250" s="30"/>
      <c r="B6250" s="38">
        <v>46236</v>
      </c>
      <c r="C6250" s="69" t="s">
        <v>18</v>
      </c>
      <c r="D6250" s="30" t="s">
        <v>424</v>
      </c>
      <c r="E6250" s="100" t="s">
        <v>1098</v>
      </c>
      <c r="F6250" s="95">
        <v>73.32</v>
      </c>
      <c r="G6250" s="56"/>
      <c r="H6250" s="32">
        <v>327780.560000014</v>
      </c>
      <c r="I6250" s="30"/>
      <c r="J6250" s="30"/>
      <c r="K6250" s="30"/>
      <c r="L6250" s="30">
        <v>202609</v>
      </c>
      <c r="M6250" s="30"/>
      <c r="N6250" s="30">
        <v>202608</v>
      </c>
      <c r="O6250" s="30"/>
      <c r="P6250" s="30"/>
    </row>
    <row r="6251" s="35" customFormat="1" customHeight="1" spans="1:16">
      <c r="A6251" s="30"/>
      <c r="B6251" s="38">
        <v>46236</v>
      </c>
      <c r="C6251" s="69" t="s">
        <v>18</v>
      </c>
      <c r="D6251" s="30" t="s">
        <v>424</v>
      </c>
      <c r="E6251" s="100" t="s">
        <v>1094</v>
      </c>
      <c r="F6251" s="95">
        <v>121.05</v>
      </c>
      <c r="G6251" s="56"/>
      <c r="H6251" s="32">
        <v>327901.610000014</v>
      </c>
      <c r="I6251" s="30"/>
      <c r="J6251" s="30"/>
      <c r="K6251" s="30"/>
      <c r="L6251" s="30">
        <v>202609</v>
      </c>
      <c r="M6251" s="30"/>
      <c r="N6251" s="30">
        <v>202608</v>
      </c>
      <c r="O6251" s="30"/>
      <c r="P6251" s="30"/>
    </row>
    <row r="6252" s="35" customFormat="1" customHeight="1" spans="1:16">
      <c r="A6252" s="30"/>
      <c r="B6252" s="38">
        <v>46236</v>
      </c>
      <c r="C6252" s="69" t="s">
        <v>18</v>
      </c>
      <c r="D6252" s="30" t="s">
        <v>424</v>
      </c>
      <c r="E6252" s="100" t="s">
        <v>1057</v>
      </c>
      <c r="F6252" s="95">
        <v>17.4</v>
      </c>
      <c r="G6252" s="56"/>
      <c r="H6252" s="32">
        <v>327919.010000017</v>
      </c>
      <c r="I6252" s="30"/>
      <c r="J6252" s="30"/>
      <c r="K6252" s="30"/>
      <c r="L6252" s="30">
        <v>202609</v>
      </c>
      <c r="M6252" s="30"/>
      <c r="N6252" s="30">
        <v>202608</v>
      </c>
      <c r="O6252" s="30"/>
      <c r="P6252" s="30"/>
    </row>
    <row r="6253" s="35" customFormat="1" customHeight="1" spans="1:16">
      <c r="A6253" s="30"/>
      <c r="B6253" s="38">
        <v>46236</v>
      </c>
      <c r="C6253" s="69" t="s">
        <v>18</v>
      </c>
      <c r="D6253" s="30" t="s">
        <v>424</v>
      </c>
      <c r="E6253" s="100" t="s">
        <v>1096</v>
      </c>
      <c r="F6253" s="95">
        <v>405.84</v>
      </c>
      <c r="G6253" s="56"/>
      <c r="H6253" s="32">
        <v>328324.850000016</v>
      </c>
      <c r="I6253" s="30"/>
      <c r="J6253" s="30"/>
      <c r="K6253" s="30"/>
      <c r="L6253" s="30">
        <v>202609</v>
      </c>
      <c r="M6253" s="30"/>
      <c r="N6253" s="30">
        <v>202608</v>
      </c>
      <c r="O6253" s="30"/>
      <c r="P6253" s="30"/>
    </row>
    <row r="6254" s="35" customFormat="1" customHeight="1" spans="1:16">
      <c r="A6254" s="30"/>
      <c r="B6254" s="38">
        <v>46236</v>
      </c>
      <c r="C6254" s="69" t="s">
        <v>18</v>
      </c>
      <c r="D6254" s="30" t="s">
        <v>424</v>
      </c>
      <c r="E6254" s="100" t="s">
        <v>1087</v>
      </c>
      <c r="F6254" s="95">
        <v>91.2</v>
      </c>
      <c r="G6254" s="56"/>
      <c r="H6254" s="32">
        <v>328416.050000016</v>
      </c>
      <c r="I6254" s="30"/>
      <c r="J6254" s="30"/>
      <c r="K6254" s="30"/>
      <c r="L6254" s="30">
        <v>202609</v>
      </c>
      <c r="M6254" s="30"/>
      <c r="N6254" s="30">
        <v>202608</v>
      </c>
      <c r="O6254" s="30"/>
      <c r="P6254" s="30"/>
    </row>
    <row r="6255" s="35" customFormat="1" customHeight="1" spans="1:16">
      <c r="A6255" s="30"/>
      <c r="B6255" s="38">
        <v>46236</v>
      </c>
      <c r="C6255" s="69" t="s">
        <v>18</v>
      </c>
      <c r="D6255" s="30" t="s">
        <v>424</v>
      </c>
      <c r="E6255" s="100" t="s">
        <v>1083</v>
      </c>
      <c r="F6255" s="95">
        <v>66.25</v>
      </c>
      <c r="G6255" s="56"/>
      <c r="H6255" s="32">
        <v>328482.300000016</v>
      </c>
      <c r="I6255" s="30"/>
      <c r="J6255" s="30"/>
      <c r="K6255" s="30"/>
      <c r="L6255" s="30">
        <v>202609</v>
      </c>
      <c r="M6255" s="30"/>
      <c r="N6255" s="30">
        <v>202608</v>
      </c>
      <c r="O6255" s="30"/>
      <c r="P6255" s="30"/>
    </row>
    <row r="6256" s="35" customFormat="1" customHeight="1" spans="1:16">
      <c r="A6256" s="30"/>
      <c r="B6256" s="38">
        <v>46236</v>
      </c>
      <c r="C6256" s="69" t="s">
        <v>18</v>
      </c>
      <c r="D6256" s="30" t="s">
        <v>424</v>
      </c>
      <c r="E6256" s="100" t="s">
        <v>1045</v>
      </c>
      <c r="F6256" s="95">
        <v>181.44</v>
      </c>
      <c r="G6256" s="56"/>
      <c r="H6256" s="32">
        <v>328663.740000013</v>
      </c>
      <c r="I6256" s="30"/>
      <c r="J6256" s="30"/>
      <c r="K6256" s="30"/>
      <c r="L6256" s="30">
        <v>202609</v>
      </c>
      <c r="M6256" s="30"/>
      <c r="N6256" s="30">
        <v>202608</v>
      </c>
      <c r="O6256" s="30"/>
      <c r="P6256" s="30"/>
    </row>
    <row r="6257" s="35" customFormat="1" customHeight="1" spans="1:16">
      <c r="A6257" s="30"/>
      <c r="B6257" s="38">
        <v>46236</v>
      </c>
      <c r="C6257" s="69" t="s">
        <v>18</v>
      </c>
      <c r="D6257" s="30" t="s">
        <v>424</v>
      </c>
      <c r="E6257" s="100" t="s">
        <v>1092</v>
      </c>
      <c r="F6257" s="95">
        <v>70.8</v>
      </c>
      <c r="G6257" s="56"/>
      <c r="H6257" s="32">
        <v>328734.540000014</v>
      </c>
      <c r="I6257" s="30"/>
      <c r="J6257" s="30"/>
      <c r="K6257" s="30"/>
      <c r="L6257" s="30">
        <v>202609</v>
      </c>
      <c r="M6257" s="30"/>
      <c r="N6257" s="30">
        <v>202608</v>
      </c>
      <c r="O6257" s="30"/>
      <c r="P6257" s="30"/>
    </row>
    <row r="6258" s="35" customFormat="1" customHeight="1" spans="1:16">
      <c r="A6258" s="30"/>
      <c r="B6258" s="38">
        <v>46236</v>
      </c>
      <c r="C6258" s="69" t="s">
        <v>18</v>
      </c>
      <c r="D6258" s="30" t="s">
        <v>424</v>
      </c>
      <c r="E6258" s="100" t="s">
        <v>1050</v>
      </c>
      <c r="F6258" s="95">
        <v>669.3</v>
      </c>
      <c r="G6258" s="56"/>
      <c r="H6258" s="32">
        <v>329403.840000015</v>
      </c>
      <c r="I6258" s="30"/>
      <c r="J6258" s="30"/>
      <c r="K6258" s="30"/>
      <c r="L6258" s="30">
        <v>202609</v>
      </c>
      <c r="M6258" s="30"/>
      <c r="N6258" s="30">
        <v>202608</v>
      </c>
      <c r="O6258" s="30"/>
      <c r="P6258" s="30"/>
    </row>
    <row r="6259" s="35" customFormat="1" customHeight="1" spans="1:16">
      <c r="A6259" s="30"/>
      <c r="B6259" s="38">
        <v>46237</v>
      </c>
      <c r="C6259" s="69" t="s">
        <v>18</v>
      </c>
      <c r="D6259" s="30" t="s">
        <v>33</v>
      </c>
      <c r="E6259" s="100" t="s">
        <v>267</v>
      </c>
      <c r="F6259" s="98">
        <v>7607.65</v>
      </c>
      <c r="G6259" s="56"/>
      <c r="H6259" s="32">
        <v>337011.490000017</v>
      </c>
      <c r="I6259" s="30"/>
      <c r="J6259" s="30"/>
      <c r="K6259" s="30"/>
      <c r="L6259" s="30">
        <v>202609</v>
      </c>
      <c r="M6259" s="30"/>
      <c r="N6259" s="30">
        <v>202608</v>
      </c>
      <c r="O6259" s="30"/>
      <c r="P6259" s="30"/>
    </row>
    <row r="6260" s="35" customFormat="1" customHeight="1" spans="1:16">
      <c r="A6260" s="30"/>
      <c r="B6260" s="38">
        <v>46237</v>
      </c>
      <c r="C6260" s="69" t="s">
        <v>18</v>
      </c>
      <c r="D6260" s="30" t="s">
        <v>424</v>
      </c>
      <c r="E6260" s="100" t="s">
        <v>1091</v>
      </c>
      <c r="F6260" s="95">
        <v>40.08</v>
      </c>
      <c r="G6260" s="56"/>
      <c r="H6260" s="32">
        <v>337051.570000015</v>
      </c>
      <c r="I6260" s="30"/>
      <c r="J6260" s="30"/>
      <c r="K6260" s="30"/>
      <c r="L6260" s="30">
        <v>202609</v>
      </c>
      <c r="M6260" s="30"/>
      <c r="N6260" s="30">
        <v>202608</v>
      </c>
      <c r="O6260" s="30"/>
      <c r="P6260" s="30"/>
    </row>
    <row r="6261" s="35" customFormat="1" customHeight="1" spans="1:16">
      <c r="A6261" s="30"/>
      <c r="B6261" s="38">
        <v>46237</v>
      </c>
      <c r="C6261" s="69" t="s">
        <v>18</v>
      </c>
      <c r="D6261" s="30" t="s">
        <v>424</v>
      </c>
      <c r="E6261" s="100" t="s">
        <v>1055</v>
      </c>
      <c r="F6261" s="95">
        <v>127.62</v>
      </c>
      <c r="G6261" s="56"/>
      <c r="H6261" s="32">
        <v>337179.190000016</v>
      </c>
      <c r="I6261" s="30"/>
      <c r="J6261" s="30"/>
      <c r="K6261" s="30"/>
      <c r="L6261" s="30">
        <v>202609</v>
      </c>
      <c r="M6261" s="30"/>
      <c r="N6261" s="30">
        <v>202608</v>
      </c>
      <c r="O6261" s="30"/>
      <c r="P6261" s="30"/>
    </row>
    <row r="6262" s="35" customFormat="1" customHeight="1" spans="1:16">
      <c r="A6262" s="30"/>
      <c r="B6262" s="38">
        <v>46237</v>
      </c>
      <c r="C6262" s="69" t="s">
        <v>18</v>
      </c>
      <c r="D6262" s="30" t="s">
        <v>424</v>
      </c>
      <c r="E6262" s="100" t="s">
        <v>1083</v>
      </c>
      <c r="F6262" s="95">
        <v>319.62</v>
      </c>
      <c r="G6262" s="56"/>
      <c r="H6262" s="32">
        <v>337498.810000014</v>
      </c>
      <c r="I6262" s="30"/>
      <c r="J6262" s="30"/>
      <c r="K6262" s="30"/>
      <c r="L6262" s="30">
        <v>202609</v>
      </c>
      <c r="M6262" s="30"/>
      <c r="N6262" s="30">
        <v>202608</v>
      </c>
      <c r="O6262" s="30"/>
      <c r="P6262" s="30"/>
    </row>
    <row r="6263" s="35" customFormat="1" customHeight="1" spans="1:16">
      <c r="A6263" s="30"/>
      <c r="B6263" s="38">
        <v>46237</v>
      </c>
      <c r="C6263" s="69" t="s">
        <v>18</v>
      </c>
      <c r="D6263" s="30" t="s">
        <v>424</v>
      </c>
      <c r="E6263" s="100" t="s">
        <v>1098</v>
      </c>
      <c r="F6263" s="95">
        <v>86.88</v>
      </c>
      <c r="G6263" s="56"/>
      <c r="H6263" s="32">
        <v>337585.690000016</v>
      </c>
      <c r="I6263" s="30"/>
      <c r="J6263" s="30"/>
      <c r="K6263" s="30"/>
      <c r="L6263" s="30">
        <v>202609</v>
      </c>
      <c r="M6263" s="30"/>
      <c r="N6263" s="30">
        <v>202608</v>
      </c>
      <c r="O6263" s="30"/>
      <c r="P6263" s="30"/>
    </row>
    <row r="6264" s="35" customFormat="1" customHeight="1" spans="1:16">
      <c r="A6264" s="30"/>
      <c r="B6264" s="38">
        <v>46237</v>
      </c>
      <c r="C6264" s="69" t="s">
        <v>18</v>
      </c>
      <c r="D6264" s="30" t="s">
        <v>424</v>
      </c>
      <c r="E6264" s="100" t="s">
        <v>1097</v>
      </c>
      <c r="F6264" s="95">
        <v>371.64</v>
      </c>
      <c r="G6264" s="56"/>
      <c r="H6264" s="32">
        <v>337957.330000017</v>
      </c>
      <c r="I6264" s="30"/>
      <c r="J6264" s="30"/>
      <c r="K6264" s="30"/>
      <c r="L6264" s="30">
        <v>202609</v>
      </c>
      <c r="M6264" s="30"/>
      <c r="N6264" s="30">
        <v>202608</v>
      </c>
      <c r="O6264" s="30"/>
      <c r="P6264" s="30"/>
    </row>
    <row r="6265" s="35" customFormat="1" customHeight="1" spans="1:16">
      <c r="A6265" s="30"/>
      <c r="B6265" s="38">
        <v>46237</v>
      </c>
      <c r="C6265" s="69" t="s">
        <v>18</v>
      </c>
      <c r="D6265" s="30" t="s">
        <v>424</v>
      </c>
      <c r="E6265" s="100" t="s">
        <v>1099</v>
      </c>
      <c r="F6265" s="95">
        <v>978.28</v>
      </c>
      <c r="G6265" s="56"/>
      <c r="H6265" s="32">
        <v>338935.610000014</v>
      </c>
      <c r="I6265" s="30"/>
      <c r="J6265" s="30"/>
      <c r="K6265" s="30"/>
      <c r="L6265" s="30">
        <v>202609</v>
      </c>
      <c r="M6265" s="30"/>
      <c r="N6265" s="30">
        <v>202608</v>
      </c>
      <c r="O6265" s="30"/>
      <c r="P6265" s="30"/>
    </row>
    <row r="6266" s="35" customFormat="1" customHeight="1" spans="1:16">
      <c r="A6266" s="30"/>
      <c r="B6266" s="38">
        <v>46237</v>
      </c>
      <c r="C6266" s="69" t="s">
        <v>18</v>
      </c>
      <c r="D6266" s="30" t="s">
        <v>424</v>
      </c>
      <c r="E6266" s="100" t="s">
        <v>1046</v>
      </c>
      <c r="F6266" s="95">
        <v>98.1</v>
      </c>
      <c r="G6266" s="56"/>
      <c r="H6266" s="32">
        <v>339033.710000016</v>
      </c>
      <c r="I6266" s="30"/>
      <c r="J6266" s="30"/>
      <c r="K6266" s="30"/>
      <c r="L6266" s="30">
        <v>202609</v>
      </c>
      <c r="M6266" s="30"/>
      <c r="N6266" s="30">
        <v>202608</v>
      </c>
      <c r="O6266" s="30"/>
      <c r="P6266" s="30"/>
    </row>
    <row r="6267" s="35" customFormat="1" customHeight="1" spans="1:16">
      <c r="A6267" s="30"/>
      <c r="B6267" s="38">
        <v>46237</v>
      </c>
      <c r="C6267" s="69" t="s">
        <v>18</v>
      </c>
      <c r="D6267" s="30" t="s">
        <v>424</v>
      </c>
      <c r="E6267" s="100" t="s">
        <v>1084</v>
      </c>
      <c r="F6267" s="95">
        <v>522.3</v>
      </c>
      <c r="G6267" s="56"/>
      <c r="H6267" s="32">
        <v>339556.010000017</v>
      </c>
      <c r="I6267" s="30"/>
      <c r="J6267" s="30"/>
      <c r="K6267" s="30"/>
      <c r="L6267" s="30">
        <v>202609</v>
      </c>
      <c r="M6267" s="30"/>
      <c r="N6267" s="30">
        <v>202608</v>
      </c>
      <c r="O6267" s="30"/>
      <c r="P6267" s="30"/>
    </row>
    <row r="6268" s="35" customFormat="1" customHeight="1" spans="1:16">
      <c r="A6268" s="30"/>
      <c r="B6268" s="38">
        <v>46237</v>
      </c>
      <c r="C6268" s="69" t="s">
        <v>18</v>
      </c>
      <c r="D6268" s="30" t="s">
        <v>424</v>
      </c>
      <c r="E6268" s="100" t="s">
        <v>1048</v>
      </c>
      <c r="F6268" s="95">
        <v>212.56</v>
      </c>
      <c r="G6268" s="56"/>
      <c r="H6268" s="32">
        <v>339768.570000015</v>
      </c>
      <c r="I6268" s="30"/>
      <c r="J6268" s="30"/>
      <c r="K6268" s="30"/>
      <c r="L6268" s="30">
        <v>202609</v>
      </c>
      <c r="M6268" s="30"/>
      <c r="N6268" s="30">
        <v>202608</v>
      </c>
      <c r="O6268" s="30"/>
      <c r="P6268" s="30"/>
    </row>
    <row r="6269" s="35" customFormat="1" customHeight="1" spans="1:16">
      <c r="A6269" s="30"/>
      <c r="B6269" s="38">
        <v>46237</v>
      </c>
      <c r="C6269" s="69" t="s">
        <v>18</v>
      </c>
      <c r="D6269" s="30" t="s">
        <v>424</v>
      </c>
      <c r="E6269" s="100" t="s">
        <v>1047</v>
      </c>
      <c r="F6269" s="95">
        <v>241.08</v>
      </c>
      <c r="G6269" s="56"/>
      <c r="H6269" s="32">
        <v>340009.650000017</v>
      </c>
      <c r="I6269" s="30"/>
      <c r="J6269" s="30"/>
      <c r="K6269" s="30"/>
      <c r="L6269" s="30">
        <v>202609</v>
      </c>
      <c r="M6269" s="30"/>
      <c r="N6269" s="30">
        <v>202608</v>
      </c>
      <c r="O6269" s="30"/>
      <c r="P6269" s="30"/>
    </row>
    <row r="6270" s="35" customFormat="1" customHeight="1" spans="1:16">
      <c r="A6270" s="30"/>
      <c r="B6270" s="38">
        <v>46237</v>
      </c>
      <c r="C6270" s="69" t="s">
        <v>18</v>
      </c>
      <c r="D6270" s="30" t="s">
        <v>424</v>
      </c>
      <c r="E6270" s="100" t="s">
        <v>1054</v>
      </c>
      <c r="F6270" s="95">
        <v>31.2</v>
      </c>
      <c r="G6270" s="56"/>
      <c r="H6270" s="32">
        <v>340040.850000016</v>
      </c>
      <c r="I6270" s="30"/>
      <c r="J6270" s="30"/>
      <c r="K6270" s="30"/>
      <c r="L6270" s="30">
        <v>202609</v>
      </c>
      <c r="M6270" s="30"/>
      <c r="N6270" s="30">
        <v>202608</v>
      </c>
      <c r="O6270" s="30"/>
      <c r="P6270" s="30"/>
    </row>
    <row r="6271" s="35" customFormat="1" customHeight="1" spans="1:16">
      <c r="A6271" s="30"/>
      <c r="B6271" s="38">
        <v>46237</v>
      </c>
      <c r="C6271" s="69" t="s">
        <v>18</v>
      </c>
      <c r="D6271" s="30" t="s">
        <v>424</v>
      </c>
      <c r="E6271" s="100" t="s">
        <v>1058</v>
      </c>
      <c r="F6271" s="95">
        <v>96.12</v>
      </c>
      <c r="G6271" s="56"/>
      <c r="H6271" s="32">
        <v>340136.970000014</v>
      </c>
      <c r="I6271" s="30"/>
      <c r="J6271" s="30"/>
      <c r="K6271" s="30"/>
      <c r="L6271" s="30">
        <v>202609</v>
      </c>
      <c r="M6271" s="30"/>
      <c r="N6271" s="30">
        <v>202608</v>
      </c>
      <c r="O6271" s="30"/>
      <c r="P6271" s="30"/>
    </row>
    <row r="6272" s="35" customFormat="1" customHeight="1" spans="1:16">
      <c r="A6272" s="30"/>
      <c r="B6272" s="38">
        <v>46237</v>
      </c>
      <c r="C6272" s="69" t="s">
        <v>18</v>
      </c>
      <c r="D6272" s="30" t="s">
        <v>424</v>
      </c>
      <c r="E6272" s="100" t="s">
        <v>1093</v>
      </c>
      <c r="F6272" s="95">
        <v>463.32</v>
      </c>
      <c r="G6272" s="56"/>
      <c r="H6272" s="32">
        <v>340600.290000014</v>
      </c>
      <c r="I6272" s="30"/>
      <c r="J6272" s="30"/>
      <c r="K6272" s="30"/>
      <c r="L6272" s="30">
        <v>202609</v>
      </c>
      <c r="M6272" s="30"/>
      <c r="N6272" s="30">
        <v>202608</v>
      </c>
      <c r="O6272" s="30"/>
      <c r="P6272" s="30"/>
    </row>
    <row r="6273" s="35" customFormat="1" customHeight="1" spans="1:16">
      <c r="A6273" s="30"/>
      <c r="B6273" s="38">
        <v>46237</v>
      </c>
      <c r="C6273" s="69" t="s">
        <v>18</v>
      </c>
      <c r="D6273" s="30" t="s">
        <v>424</v>
      </c>
      <c r="E6273" s="100" t="s">
        <v>1049</v>
      </c>
      <c r="F6273" s="95">
        <v>15.96</v>
      </c>
      <c r="G6273" s="56"/>
      <c r="H6273" s="32">
        <v>340616.250000015</v>
      </c>
      <c r="I6273" s="30"/>
      <c r="J6273" s="30"/>
      <c r="K6273" s="30"/>
      <c r="L6273" s="30">
        <v>202609</v>
      </c>
      <c r="M6273" s="30"/>
      <c r="N6273" s="30">
        <v>202608</v>
      </c>
      <c r="O6273" s="30"/>
      <c r="P6273" s="30"/>
    </row>
    <row r="6274" s="35" customFormat="1" customHeight="1" spans="1:16">
      <c r="A6274" s="30"/>
      <c r="B6274" s="38">
        <v>46237</v>
      </c>
      <c r="C6274" s="69" t="s">
        <v>18</v>
      </c>
      <c r="D6274" s="30" t="s">
        <v>424</v>
      </c>
      <c r="E6274" s="100" t="s">
        <v>1095</v>
      </c>
      <c r="F6274" s="95">
        <v>956.31</v>
      </c>
      <c r="G6274" s="56"/>
      <c r="H6274" s="32">
        <v>341572.560000017</v>
      </c>
      <c r="I6274" s="30"/>
      <c r="J6274" s="30"/>
      <c r="K6274" s="30"/>
      <c r="L6274" s="30">
        <v>202609</v>
      </c>
      <c r="M6274" s="30"/>
      <c r="N6274" s="30">
        <v>202608</v>
      </c>
      <c r="O6274" s="30"/>
      <c r="P6274" s="30"/>
    </row>
    <row r="6275" s="35" customFormat="1" customHeight="1" spans="1:16">
      <c r="A6275" s="30"/>
      <c r="B6275" s="38">
        <v>46237</v>
      </c>
      <c r="C6275" s="69" t="s">
        <v>18</v>
      </c>
      <c r="D6275" s="30" t="s">
        <v>424</v>
      </c>
      <c r="E6275" s="100" t="s">
        <v>1090</v>
      </c>
      <c r="F6275" s="95">
        <v>309.53</v>
      </c>
      <c r="G6275" s="56"/>
      <c r="H6275" s="32">
        <v>341882.090000015</v>
      </c>
      <c r="I6275" s="30"/>
      <c r="J6275" s="30"/>
      <c r="K6275" s="30"/>
      <c r="L6275" s="30">
        <v>202609</v>
      </c>
      <c r="M6275" s="30"/>
      <c r="N6275" s="30">
        <v>202609</v>
      </c>
      <c r="O6275" s="30"/>
      <c r="P6275" s="30"/>
    </row>
    <row r="6276" s="35" customFormat="1" customHeight="1" spans="1:16">
      <c r="A6276" s="30"/>
      <c r="B6276" s="38">
        <v>46237</v>
      </c>
      <c r="C6276" s="69" t="s">
        <v>18</v>
      </c>
      <c r="D6276" s="30" t="s">
        <v>424</v>
      </c>
      <c r="E6276" s="100" t="s">
        <v>1094</v>
      </c>
      <c r="F6276" s="95">
        <v>148.93</v>
      </c>
      <c r="G6276" s="56"/>
      <c r="H6276" s="32">
        <v>342031.020000014</v>
      </c>
      <c r="I6276" s="30"/>
      <c r="J6276" s="30"/>
      <c r="K6276" s="30"/>
      <c r="L6276" s="30">
        <v>202609</v>
      </c>
      <c r="M6276" s="30"/>
      <c r="N6276" s="30">
        <v>202608</v>
      </c>
      <c r="O6276" s="30"/>
      <c r="P6276" s="30"/>
    </row>
    <row r="6277" s="35" customFormat="1" customHeight="1" spans="1:16">
      <c r="A6277" s="30"/>
      <c r="B6277" s="38">
        <v>46237</v>
      </c>
      <c r="C6277" s="69" t="s">
        <v>18</v>
      </c>
      <c r="D6277" s="30" t="s">
        <v>424</v>
      </c>
      <c r="E6277" s="100" t="s">
        <v>1050</v>
      </c>
      <c r="F6277" s="95">
        <v>512.76</v>
      </c>
      <c r="G6277" s="56"/>
      <c r="H6277" s="32">
        <v>342543.780000016</v>
      </c>
      <c r="I6277" s="30"/>
      <c r="J6277" s="30"/>
      <c r="K6277" s="30"/>
      <c r="L6277" s="30">
        <v>202609</v>
      </c>
      <c r="M6277" s="30"/>
      <c r="N6277" s="30">
        <v>202608</v>
      </c>
      <c r="O6277" s="30"/>
      <c r="P6277" s="30"/>
    </row>
    <row r="6278" s="35" customFormat="1" customHeight="1" spans="1:16">
      <c r="A6278" s="30"/>
      <c r="B6278" s="38">
        <v>46237</v>
      </c>
      <c r="C6278" s="69" t="s">
        <v>18</v>
      </c>
      <c r="D6278" s="30" t="s">
        <v>424</v>
      </c>
      <c r="E6278" s="100" t="s">
        <v>1088</v>
      </c>
      <c r="F6278" s="95">
        <v>400.2</v>
      </c>
      <c r="G6278" s="56"/>
      <c r="H6278" s="32">
        <v>342943.980000015</v>
      </c>
      <c r="I6278" s="30"/>
      <c r="J6278" s="30"/>
      <c r="K6278" s="30"/>
      <c r="L6278" s="30">
        <v>202609</v>
      </c>
      <c r="M6278" s="30"/>
      <c r="N6278" s="30">
        <v>202608</v>
      </c>
      <c r="O6278" s="30"/>
      <c r="P6278" s="30"/>
    </row>
    <row r="6279" s="35" customFormat="1" customHeight="1" spans="1:16">
      <c r="A6279" s="30"/>
      <c r="B6279" s="38">
        <v>46237</v>
      </c>
      <c r="C6279" s="69" t="s">
        <v>18</v>
      </c>
      <c r="D6279" s="30" t="s">
        <v>424</v>
      </c>
      <c r="E6279" s="100" t="s">
        <v>1053</v>
      </c>
      <c r="F6279" s="95">
        <v>178.92</v>
      </c>
      <c r="G6279" s="56"/>
      <c r="H6279" s="32">
        <v>343122.900000013</v>
      </c>
      <c r="I6279" s="30"/>
      <c r="J6279" s="30"/>
      <c r="K6279" s="30"/>
      <c r="L6279" s="30">
        <v>202609</v>
      </c>
      <c r="M6279" s="30"/>
      <c r="N6279" s="30">
        <v>202608</v>
      </c>
      <c r="O6279" s="30"/>
      <c r="P6279" s="30"/>
    </row>
    <row r="6280" s="35" customFormat="1" customHeight="1" spans="1:16">
      <c r="A6280" s="30"/>
      <c r="B6280" s="38">
        <v>46237</v>
      </c>
      <c r="C6280" s="69" t="s">
        <v>18</v>
      </c>
      <c r="D6280" s="30" t="s">
        <v>424</v>
      </c>
      <c r="E6280" s="100" t="s">
        <v>1085</v>
      </c>
      <c r="F6280" s="95">
        <v>11.88</v>
      </c>
      <c r="G6280" s="56"/>
      <c r="H6280" s="32">
        <v>343134.780000016</v>
      </c>
      <c r="I6280" s="30"/>
      <c r="J6280" s="30"/>
      <c r="K6280" s="30"/>
      <c r="L6280" s="30">
        <v>202609</v>
      </c>
      <c r="M6280" s="30"/>
      <c r="N6280" s="30">
        <v>202608</v>
      </c>
      <c r="O6280" s="30"/>
      <c r="P6280" s="30"/>
    </row>
    <row r="6281" s="35" customFormat="1" customHeight="1" spans="1:16">
      <c r="A6281" s="30"/>
      <c r="B6281" s="38">
        <v>46237</v>
      </c>
      <c r="C6281" s="69" t="s">
        <v>18</v>
      </c>
      <c r="D6281" s="30" t="s">
        <v>424</v>
      </c>
      <c r="E6281" s="100" t="s">
        <v>1059</v>
      </c>
      <c r="F6281" s="95">
        <v>37.5</v>
      </c>
      <c r="G6281" s="56"/>
      <c r="H6281" s="32">
        <v>343172.280000016</v>
      </c>
      <c r="I6281" s="30"/>
      <c r="J6281" s="30"/>
      <c r="K6281" s="30"/>
      <c r="L6281" s="30">
        <v>202609</v>
      </c>
      <c r="M6281" s="30"/>
      <c r="N6281" s="30">
        <v>202608</v>
      </c>
      <c r="O6281" s="30"/>
      <c r="P6281" s="30"/>
    </row>
    <row r="6282" s="35" customFormat="1" customHeight="1" spans="1:16">
      <c r="A6282" s="30"/>
      <c r="B6282" s="38">
        <v>46237</v>
      </c>
      <c r="C6282" s="69" t="s">
        <v>18</v>
      </c>
      <c r="D6282" s="30" t="s">
        <v>424</v>
      </c>
      <c r="E6282" s="100" t="s">
        <v>1089</v>
      </c>
      <c r="F6282" s="95">
        <v>173.16</v>
      </c>
      <c r="G6282" s="56"/>
      <c r="H6282" s="32">
        <v>343345.440000016</v>
      </c>
      <c r="I6282" s="30"/>
      <c r="J6282" s="30"/>
      <c r="K6282" s="30"/>
      <c r="L6282" s="30">
        <v>202609</v>
      </c>
      <c r="M6282" s="30"/>
      <c r="N6282" s="30">
        <v>202608</v>
      </c>
      <c r="O6282" s="30"/>
      <c r="P6282" s="30"/>
    </row>
    <row r="6283" s="35" customFormat="1" customHeight="1" spans="1:16">
      <c r="A6283" s="30"/>
      <c r="B6283" s="38">
        <v>46237</v>
      </c>
      <c r="C6283" s="69" t="s">
        <v>18</v>
      </c>
      <c r="D6283" s="30" t="s">
        <v>424</v>
      </c>
      <c r="E6283" s="100" t="s">
        <v>1167</v>
      </c>
      <c r="F6283" s="95">
        <v>15.18</v>
      </c>
      <c r="G6283" s="56"/>
      <c r="H6283" s="32">
        <v>343360.620000016</v>
      </c>
      <c r="I6283" s="30"/>
      <c r="J6283" s="30"/>
      <c r="K6283" s="30"/>
      <c r="L6283" s="30">
        <v>202609</v>
      </c>
      <c r="M6283" s="30"/>
      <c r="N6283" s="30">
        <v>202608</v>
      </c>
      <c r="O6283" s="30"/>
      <c r="P6283" s="30"/>
    </row>
    <row r="6284" s="35" customFormat="1" customHeight="1" spans="1:16">
      <c r="A6284" s="30"/>
      <c r="B6284" s="38">
        <v>46237</v>
      </c>
      <c r="C6284" s="69" t="s">
        <v>18</v>
      </c>
      <c r="D6284" s="30" t="s">
        <v>424</v>
      </c>
      <c r="E6284" s="100" t="s">
        <v>1051</v>
      </c>
      <c r="F6284" s="95">
        <v>205.56</v>
      </c>
      <c r="G6284" s="56"/>
      <c r="H6284" s="32">
        <v>343566.180000015</v>
      </c>
      <c r="I6284" s="30"/>
      <c r="J6284" s="30"/>
      <c r="K6284" s="30"/>
      <c r="L6284" s="30">
        <v>202609</v>
      </c>
      <c r="M6284" s="30"/>
      <c r="N6284" s="30">
        <v>202608</v>
      </c>
      <c r="O6284" s="30"/>
      <c r="P6284" s="30"/>
    </row>
    <row r="6285" s="35" customFormat="1" customHeight="1" spans="1:16">
      <c r="A6285" s="30"/>
      <c r="B6285" s="38">
        <v>46237</v>
      </c>
      <c r="C6285" s="69" t="s">
        <v>18</v>
      </c>
      <c r="D6285" s="30" t="s">
        <v>424</v>
      </c>
      <c r="E6285" s="100" t="s">
        <v>1092</v>
      </c>
      <c r="F6285" s="95">
        <v>157.2</v>
      </c>
      <c r="G6285" s="56"/>
      <c r="H6285" s="32">
        <v>343723.380000014</v>
      </c>
      <c r="I6285" s="30"/>
      <c r="J6285" s="30"/>
      <c r="K6285" s="30"/>
      <c r="L6285" s="30">
        <v>202609</v>
      </c>
      <c r="M6285" s="30"/>
      <c r="N6285" s="30">
        <v>202608</v>
      </c>
      <c r="O6285" s="30"/>
      <c r="P6285" s="30"/>
    </row>
    <row r="6286" s="35" customFormat="1" customHeight="1" spans="1:16">
      <c r="A6286" s="30"/>
      <c r="B6286" s="38">
        <v>46237</v>
      </c>
      <c r="C6286" s="69" t="s">
        <v>18</v>
      </c>
      <c r="D6286" s="30" t="s">
        <v>424</v>
      </c>
      <c r="E6286" s="100" t="s">
        <v>1056</v>
      </c>
      <c r="F6286" s="95">
        <v>125.7</v>
      </c>
      <c r="G6286" s="56"/>
      <c r="H6286" s="32">
        <v>343849.080000013</v>
      </c>
      <c r="I6286" s="30"/>
      <c r="J6286" s="30"/>
      <c r="K6286" s="30"/>
      <c r="L6286" s="30">
        <v>202609</v>
      </c>
      <c r="M6286" s="30"/>
      <c r="N6286" s="30">
        <v>202608</v>
      </c>
      <c r="O6286" s="30"/>
      <c r="P6286" s="30"/>
    </row>
    <row r="6287" s="35" customFormat="1" customHeight="1" spans="1:16">
      <c r="A6287" s="30"/>
      <c r="B6287" s="38">
        <v>46237</v>
      </c>
      <c r="C6287" s="69" t="s">
        <v>18</v>
      </c>
      <c r="D6287" s="30" t="s">
        <v>424</v>
      </c>
      <c r="E6287" s="100" t="s">
        <v>1086</v>
      </c>
      <c r="F6287" s="95">
        <v>24.66</v>
      </c>
      <c r="G6287" s="56"/>
      <c r="H6287" s="32">
        <v>343873.740000013</v>
      </c>
      <c r="I6287" s="30"/>
      <c r="J6287" s="30"/>
      <c r="K6287" s="30"/>
      <c r="L6287" s="30">
        <v>202609</v>
      </c>
      <c r="M6287" s="30"/>
      <c r="N6287" s="30">
        <v>202608</v>
      </c>
      <c r="O6287" s="30"/>
      <c r="P6287" s="30"/>
    </row>
    <row r="6288" s="35" customFormat="1" customHeight="1" spans="1:16">
      <c r="A6288" s="30"/>
      <c r="B6288" s="38">
        <v>46237</v>
      </c>
      <c r="C6288" s="69" t="s">
        <v>18</v>
      </c>
      <c r="D6288" s="30" t="s">
        <v>424</v>
      </c>
      <c r="E6288" s="100" t="s">
        <v>1087</v>
      </c>
      <c r="F6288" s="95">
        <v>86.4</v>
      </c>
      <c r="G6288" s="56"/>
      <c r="H6288" s="32">
        <v>343960.140000015</v>
      </c>
      <c r="I6288" s="30"/>
      <c r="J6288" s="30"/>
      <c r="K6288" s="30"/>
      <c r="L6288" s="30">
        <v>202609</v>
      </c>
      <c r="M6288" s="30"/>
      <c r="N6288" s="30">
        <v>202608</v>
      </c>
      <c r="O6288" s="30"/>
      <c r="P6288" s="30"/>
    </row>
    <row r="6289" s="35" customFormat="1" customHeight="1" spans="1:16">
      <c r="A6289" s="30"/>
      <c r="B6289" s="38">
        <v>46237</v>
      </c>
      <c r="C6289" s="69" t="s">
        <v>18</v>
      </c>
      <c r="D6289" s="30" t="s">
        <v>424</v>
      </c>
      <c r="E6289" s="100" t="s">
        <v>1045</v>
      </c>
      <c r="F6289" s="95">
        <v>15</v>
      </c>
      <c r="G6289" s="56"/>
      <c r="H6289" s="32">
        <v>343975.140000015</v>
      </c>
      <c r="I6289" s="30"/>
      <c r="J6289" s="30"/>
      <c r="K6289" s="30"/>
      <c r="L6289" s="30">
        <v>202609</v>
      </c>
      <c r="M6289" s="30"/>
      <c r="N6289" s="30">
        <v>202608</v>
      </c>
      <c r="O6289" s="30"/>
      <c r="P6289" s="30"/>
    </row>
    <row r="6290" s="35" customFormat="1" customHeight="1" spans="1:16">
      <c r="A6290" s="30"/>
      <c r="B6290" s="38">
        <v>46237</v>
      </c>
      <c r="C6290" s="69" t="s">
        <v>18</v>
      </c>
      <c r="D6290" s="30" t="s">
        <v>424</v>
      </c>
      <c r="E6290" s="100" t="s">
        <v>1057</v>
      </c>
      <c r="F6290" s="95">
        <v>174.6</v>
      </c>
      <c r="G6290" s="56"/>
      <c r="H6290" s="32">
        <v>344149.740000013</v>
      </c>
      <c r="I6290" s="30"/>
      <c r="J6290" s="30"/>
      <c r="K6290" s="30"/>
      <c r="L6290" s="30">
        <v>202609</v>
      </c>
      <c r="M6290" s="30"/>
      <c r="N6290" s="30">
        <v>202608</v>
      </c>
      <c r="O6290" s="30"/>
      <c r="P6290" s="30"/>
    </row>
    <row r="6291" s="35" customFormat="1" customHeight="1" spans="1:16">
      <c r="A6291" s="30"/>
      <c r="B6291" s="38">
        <v>46237</v>
      </c>
      <c r="C6291" s="69" t="s">
        <v>18</v>
      </c>
      <c r="D6291" s="30" t="s">
        <v>424</v>
      </c>
      <c r="E6291" s="100" t="s">
        <v>1096</v>
      </c>
      <c r="F6291" s="95">
        <v>304.56</v>
      </c>
      <c r="G6291" s="56"/>
      <c r="H6291" s="32">
        <v>344454.300000016</v>
      </c>
      <c r="I6291" s="30"/>
      <c r="J6291" s="30"/>
      <c r="K6291" s="30"/>
      <c r="L6291" s="30">
        <v>202609</v>
      </c>
      <c r="M6291" s="30"/>
      <c r="N6291" s="30">
        <v>202608</v>
      </c>
      <c r="O6291" s="30"/>
      <c r="P6291" s="30"/>
    </row>
    <row r="6292" s="35" customFormat="1" customHeight="1" spans="1:16">
      <c r="A6292" s="30"/>
      <c r="B6292" s="38">
        <v>46238</v>
      </c>
      <c r="C6292" s="69" t="s">
        <v>18</v>
      </c>
      <c r="D6292" s="30" t="s">
        <v>33</v>
      </c>
      <c r="E6292" s="100" t="s">
        <v>267</v>
      </c>
      <c r="F6292" s="98">
        <v>5298.17</v>
      </c>
      <c r="G6292" s="56"/>
      <c r="H6292" s="32">
        <v>349752.470000014</v>
      </c>
      <c r="I6292" s="30"/>
      <c r="J6292" s="30"/>
      <c r="K6292" s="30"/>
      <c r="L6292" s="30">
        <v>202609</v>
      </c>
      <c r="M6292" s="30"/>
      <c r="N6292" s="30">
        <v>202608</v>
      </c>
      <c r="O6292" s="30"/>
      <c r="P6292" s="30"/>
    </row>
    <row r="6293" s="35" customFormat="1" customHeight="1" spans="1:16">
      <c r="A6293" s="30"/>
      <c r="B6293" s="38">
        <v>46238</v>
      </c>
      <c r="C6293" s="69" t="s">
        <v>18</v>
      </c>
      <c r="D6293" s="30" t="s">
        <v>424</v>
      </c>
      <c r="E6293" s="100" t="s">
        <v>1096</v>
      </c>
      <c r="F6293" s="95">
        <v>191.44</v>
      </c>
      <c r="G6293" s="56"/>
      <c r="H6293" s="32">
        <v>349943.910000015</v>
      </c>
      <c r="I6293" s="30"/>
      <c r="J6293" s="30"/>
      <c r="K6293" s="30"/>
      <c r="L6293" s="30">
        <v>202609</v>
      </c>
      <c r="M6293" s="30"/>
      <c r="N6293" s="30">
        <v>202608</v>
      </c>
      <c r="O6293" s="30"/>
      <c r="P6293" s="30"/>
    </row>
    <row r="6294" s="35" customFormat="1" customHeight="1" spans="1:16">
      <c r="A6294" s="30"/>
      <c r="B6294" s="38">
        <v>46238</v>
      </c>
      <c r="C6294" s="69" t="s">
        <v>18</v>
      </c>
      <c r="D6294" s="30" t="s">
        <v>424</v>
      </c>
      <c r="E6294" s="100" t="s">
        <v>1087</v>
      </c>
      <c r="F6294" s="95">
        <v>60.6</v>
      </c>
      <c r="G6294" s="56"/>
      <c r="H6294" s="32">
        <v>350004.510000013</v>
      </c>
      <c r="I6294" s="30"/>
      <c r="J6294" s="30"/>
      <c r="K6294" s="30"/>
      <c r="L6294" s="30">
        <v>202609</v>
      </c>
      <c r="M6294" s="30"/>
      <c r="N6294" s="30">
        <v>202608</v>
      </c>
      <c r="O6294" s="30"/>
      <c r="P6294" s="30"/>
    </row>
    <row r="6295" s="35" customFormat="1" customHeight="1" spans="1:16">
      <c r="A6295" s="30"/>
      <c r="B6295" s="38">
        <v>46238</v>
      </c>
      <c r="C6295" s="69" t="s">
        <v>18</v>
      </c>
      <c r="D6295" s="30" t="s">
        <v>424</v>
      </c>
      <c r="E6295" s="100" t="s">
        <v>1051</v>
      </c>
      <c r="F6295" s="95">
        <v>495.6</v>
      </c>
      <c r="G6295" s="56"/>
      <c r="H6295" s="32">
        <v>350500.110000014</v>
      </c>
      <c r="I6295" s="30"/>
      <c r="J6295" s="30"/>
      <c r="K6295" s="30"/>
      <c r="L6295" s="30">
        <v>202609</v>
      </c>
      <c r="M6295" s="30"/>
      <c r="N6295" s="30">
        <v>202608</v>
      </c>
      <c r="O6295" s="30"/>
      <c r="P6295" s="30"/>
    </row>
    <row r="6296" s="35" customFormat="1" customHeight="1" spans="1:16">
      <c r="A6296" s="30"/>
      <c r="B6296" s="38">
        <v>46238</v>
      </c>
      <c r="C6296" s="69" t="s">
        <v>18</v>
      </c>
      <c r="D6296" s="30" t="s">
        <v>424</v>
      </c>
      <c r="E6296" s="100" t="s">
        <v>1049</v>
      </c>
      <c r="F6296" s="95">
        <v>12</v>
      </c>
      <c r="G6296" s="56"/>
      <c r="H6296" s="32">
        <v>350512.110000014</v>
      </c>
      <c r="I6296" s="30"/>
      <c r="J6296" s="30"/>
      <c r="K6296" s="30"/>
      <c r="L6296" s="30">
        <v>202609</v>
      </c>
      <c r="M6296" s="30"/>
      <c r="N6296" s="30">
        <v>202608</v>
      </c>
      <c r="O6296" s="30"/>
      <c r="P6296" s="30"/>
    </row>
    <row r="6297" s="35" customFormat="1" customHeight="1" spans="1:16">
      <c r="A6297" s="30"/>
      <c r="B6297" s="38">
        <v>46238</v>
      </c>
      <c r="C6297" s="69" t="s">
        <v>18</v>
      </c>
      <c r="D6297" s="30" t="s">
        <v>424</v>
      </c>
      <c r="E6297" s="100" t="s">
        <v>1046</v>
      </c>
      <c r="F6297" s="95">
        <v>29.16</v>
      </c>
      <c r="G6297" s="56"/>
      <c r="H6297" s="32">
        <v>350541.270000014</v>
      </c>
      <c r="I6297" s="30"/>
      <c r="J6297" s="30"/>
      <c r="K6297" s="30"/>
      <c r="L6297" s="30">
        <v>202609</v>
      </c>
      <c r="M6297" s="30"/>
      <c r="N6297" s="30">
        <v>202608</v>
      </c>
      <c r="O6297" s="30"/>
      <c r="P6297" s="30"/>
    </row>
    <row r="6298" s="35" customFormat="1" customHeight="1" spans="1:16">
      <c r="A6298" s="30"/>
      <c r="B6298" s="38">
        <v>46238</v>
      </c>
      <c r="C6298" s="69" t="s">
        <v>18</v>
      </c>
      <c r="D6298" s="30" t="s">
        <v>424</v>
      </c>
      <c r="E6298" s="100" t="s">
        <v>1097</v>
      </c>
      <c r="F6298" s="95">
        <v>402.04</v>
      </c>
      <c r="G6298" s="56"/>
      <c r="H6298" s="32">
        <v>350943.310000014</v>
      </c>
      <c r="I6298" s="30"/>
      <c r="J6298" s="30"/>
      <c r="K6298" s="30"/>
      <c r="L6298" s="30">
        <v>202609</v>
      </c>
      <c r="M6298" s="30"/>
      <c r="N6298" s="30">
        <v>202608</v>
      </c>
      <c r="O6298" s="30"/>
      <c r="P6298" s="30"/>
    </row>
    <row r="6299" s="35" customFormat="1" customHeight="1" spans="1:16">
      <c r="A6299" s="30"/>
      <c r="B6299" s="38">
        <v>46238</v>
      </c>
      <c r="C6299" s="69" t="s">
        <v>18</v>
      </c>
      <c r="D6299" s="30" t="s">
        <v>424</v>
      </c>
      <c r="E6299" s="100" t="s">
        <v>1048</v>
      </c>
      <c r="F6299" s="95">
        <v>91.51</v>
      </c>
      <c r="G6299" s="95"/>
      <c r="H6299" s="32">
        <v>351034.820000011</v>
      </c>
      <c r="I6299" s="30"/>
      <c r="J6299" s="30"/>
      <c r="K6299" s="30"/>
      <c r="L6299" s="30">
        <v>202609</v>
      </c>
      <c r="M6299" s="30"/>
      <c r="N6299" s="30">
        <v>202608</v>
      </c>
      <c r="O6299" s="30"/>
      <c r="P6299" s="30"/>
    </row>
    <row r="6300" s="35" customFormat="1" customHeight="1" spans="1:16">
      <c r="A6300" s="30"/>
      <c r="B6300" s="38">
        <v>46238</v>
      </c>
      <c r="C6300" s="69" t="s">
        <v>18</v>
      </c>
      <c r="D6300" s="30" t="s">
        <v>424</v>
      </c>
      <c r="E6300" s="100" t="s">
        <v>1092</v>
      </c>
      <c r="F6300" s="95">
        <v>90.12</v>
      </c>
      <c r="G6300" s="95"/>
      <c r="H6300" s="32">
        <v>351124.940000013</v>
      </c>
      <c r="I6300" s="30"/>
      <c r="J6300" s="30"/>
      <c r="K6300" s="30"/>
      <c r="L6300" s="30">
        <v>202609</v>
      </c>
      <c r="M6300" s="30"/>
      <c r="N6300" s="30">
        <v>202608</v>
      </c>
      <c r="O6300" s="30"/>
      <c r="P6300" s="30"/>
    </row>
    <row r="6301" s="35" customFormat="1" customHeight="1" spans="1:16">
      <c r="A6301" s="30"/>
      <c r="B6301" s="38">
        <v>46238</v>
      </c>
      <c r="C6301" s="69" t="s">
        <v>18</v>
      </c>
      <c r="D6301" s="30" t="s">
        <v>424</v>
      </c>
      <c r="E6301" s="100" t="s">
        <v>1059</v>
      </c>
      <c r="F6301" s="95">
        <v>21.48</v>
      </c>
      <c r="G6301" s="95"/>
      <c r="H6301" s="32">
        <v>351146.420000013</v>
      </c>
      <c r="I6301" s="30"/>
      <c r="J6301" s="30"/>
      <c r="K6301" s="30"/>
      <c r="L6301" s="30">
        <v>202609</v>
      </c>
      <c r="M6301" s="30"/>
      <c r="N6301" s="30">
        <v>202608</v>
      </c>
      <c r="O6301" s="30"/>
      <c r="P6301" s="30"/>
    </row>
    <row r="6302" s="35" customFormat="1" customHeight="1" spans="1:16">
      <c r="A6302" s="30"/>
      <c r="B6302" s="38">
        <v>46238</v>
      </c>
      <c r="C6302" s="69" t="s">
        <v>18</v>
      </c>
      <c r="D6302" s="30" t="s">
        <v>424</v>
      </c>
      <c r="E6302" s="100" t="s">
        <v>1088</v>
      </c>
      <c r="F6302" s="95">
        <v>23.4</v>
      </c>
      <c r="G6302" s="56"/>
      <c r="H6302" s="32">
        <v>351169.820000011</v>
      </c>
      <c r="I6302" s="30"/>
      <c r="J6302" s="30"/>
      <c r="K6302" s="30"/>
      <c r="L6302" s="30">
        <v>202609</v>
      </c>
      <c r="M6302" s="30"/>
      <c r="N6302" s="30">
        <v>202608</v>
      </c>
      <c r="O6302" s="30"/>
      <c r="P6302" s="30"/>
    </row>
    <row r="6303" s="35" customFormat="1" customHeight="1" spans="1:16">
      <c r="A6303" s="30"/>
      <c r="B6303" s="38">
        <v>46238</v>
      </c>
      <c r="C6303" s="69" t="s">
        <v>18</v>
      </c>
      <c r="D6303" s="30" t="s">
        <v>424</v>
      </c>
      <c r="E6303" s="100" t="s">
        <v>1095</v>
      </c>
      <c r="F6303" s="95">
        <v>104.28</v>
      </c>
      <c r="G6303" s="56"/>
      <c r="H6303" s="32">
        <v>351274.100000013</v>
      </c>
      <c r="I6303" s="30"/>
      <c r="J6303" s="30"/>
      <c r="K6303" s="30"/>
      <c r="L6303" s="30">
        <v>202609</v>
      </c>
      <c r="M6303" s="30"/>
      <c r="N6303" s="30">
        <v>202608</v>
      </c>
      <c r="O6303" s="30"/>
      <c r="P6303" s="30"/>
    </row>
    <row r="6304" s="35" customFormat="1" customHeight="1" spans="1:16">
      <c r="A6304" s="30"/>
      <c r="B6304" s="38">
        <v>46238</v>
      </c>
      <c r="C6304" s="69" t="s">
        <v>18</v>
      </c>
      <c r="D6304" s="30" t="s">
        <v>424</v>
      </c>
      <c r="E6304" s="100" t="s">
        <v>1089</v>
      </c>
      <c r="F6304" s="95">
        <v>103.5</v>
      </c>
      <c r="G6304" s="56"/>
      <c r="H6304" s="32">
        <v>351377.600000013</v>
      </c>
      <c r="I6304" s="30"/>
      <c r="J6304" s="30"/>
      <c r="K6304" s="30"/>
      <c r="L6304" s="30">
        <v>202609</v>
      </c>
      <c r="M6304" s="30"/>
      <c r="N6304" s="30">
        <v>202608</v>
      </c>
      <c r="O6304" s="30"/>
      <c r="P6304" s="30"/>
    </row>
    <row r="6305" s="35" customFormat="1" customHeight="1" spans="1:16">
      <c r="A6305" s="30"/>
      <c r="B6305" s="38">
        <v>46238</v>
      </c>
      <c r="C6305" s="69" t="s">
        <v>18</v>
      </c>
      <c r="D6305" s="30" t="s">
        <v>424</v>
      </c>
      <c r="E6305" s="100" t="s">
        <v>1047</v>
      </c>
      <c r="F6305" s="95">
        <v>79.6</v>
      </c>
      <c r="G6305" s="56"/>
      <c r="H6305" s="32">
        <v>351457.20000001</v>
      </c>
      <c r="I6305" s="30"/>
      <c r="J6305" s="30"/>
      <c r="K6305" s="30"/>
      <c r="L6305" s="30">
        <v>202609</v>
      </c>
      <c r="M6305" s="30"/>
      <c r="N6305" s="30">
        <v>202608</v>
      </c>
      <c r="O6305" s="30"/>
      <c r="P6305" s="30"/>
    </row>
    <row r="6306" s="35" customFormat="1" customHeight="1" spans="1:16">
      <c r="A6306" s="30"/>
      <c r="B6306" s="38">
        <v>46238</v>
      </c>
      <c r="C6306" s="69" t="s">
        <v>18</v>
      </c>
      <c r="D6306" s="30" t="s">
        <v>424</v>
      </c>
      <c r="E6306" s="100" t="s">
        <v>1094</v>
      </c>
      <c r="F6306" s="95">
        <v>129.6</v>
      </c>
      <c r="G6306" s="56"/>
      <c r="H6306" s="32">
        <v>351586.800000012</v>
      </c>
      <c r="I6306" s="30"/>
      <c r="J6306" s="30"/>
      <c r="K6306" s="30"/>
      <c r="L6306" s="30">
        <v>202609</v>
      </c>
      <c r="M6306" s="30"/>
      <c r="N6306" s="30">
        <v>202608</v>
      </c>
      <c r="O6306" s="30"/>
      <c r="P6306" s="30"/>
    </row>
    <row r="6307" s="35" customFormat="1" customHeight="1" spans="1:16">
      <c r="A6307" s="30"/>
      <c r="B6307" s="38">
        <v>46238</v>
      </c>
      <c r="C6307" s="69" t="s">
        <v>18</v>
      </c>
      <c r="D6307" s="30" t="s">
        <v>424</v>
      </c>
      <c r="E6307" s="100" t="s">
        <v>1167</v>
      </c>
      <c r="F6307" s="95">
        <v>128.76</v>
      </c>
      <c r="G6307" s="56"/>
      <c r="H6307" s="32">
        <v>351715.56000001</v>
      </c>
      <c r="I6307" s="30"/>
      <c r="J6307" s="30"/>
      <c r="K6307" s="30"/>
      <c r="L6307" s="30">
        <v>202609</v>
      </c>
      <c r="M6307" s="30"/>
      <c r="N6307" s="30">
        <v>202608</v>
      </c>
      <c r="O6307" s="30"/>
      <c r="P6307" s="30"/>
    </row>
    <row r="6308" s="35" customFormat="1" customHeight="1" spans="1:16">
      <c r="A6308" s="30"/>
      <c r="B6308" s="38">
        <v>46238</v>
      </c>
      <c r="C6308" s="69" t="s">
        <v>18</v>
      </c>
      <c r="D6308" s="30" t="s">
        <v>424</v>
      </c>
      <c r="E6308" s="100" t="s">
        <v>1050</v>
      </c>
      <c r="F6308" s="95">
        <v>856.82</v>
      </c>
      <c r="G6308" s="56"/>
      <c r="H6308" s="32">
        <v>352572.38000001</v>
      </c>
      <c r="I6308" s="30"/>
      <c r="J6308" s="30"/>
      <c r="K6308" s="30"/>
      <c r="L6308" s="30">
        <v>202609</v>
      </c>
      <c r="M6308" s="30"/>
      <c r="N6308" s="30">
        <v>202608</v>
      </c>
      <c r="O6308" s="30"/>
      <c r="P6308" s="30"/>
    </row>
    <row r="6309" s="35" customFormat="1" customHeight="1" spans="1:16">
      <c r="A6309" s="30"/>
      <c r="B6309" s="38">
        <v>46238</v>
      </c>
      <c r="C6309" s="69" t="s">
        <v>18</v>
      </c>
      <c r="D6309" s="30" t="s">
        <v>424</v>
      </c>
      <c r="E6309" s="100" t="s">
        <v>1083</v>
      </c>
      <c r="F6309" s="95">
        <v>159.72</v>
      </c>
      <c r="G6309" s="56"/>
      <c r="H6309" s="32">
        <v>352732.100000013</v>
      </c>
      <c r="I6309" s="30"/>
      <c r="J6309" s="30"/>
      <c r="K6309" s="30"/>
      <c r="L6309" s="30">
        <v>202609</v>
      </c>
      <c r="M6309" s="30"/>
      <c r="N6309" s="30">
        <v>202608</v>
      </c>
      <c r="O6309" s="30"/>
      <c r="P6309" s="30"/>
    </row>
    <row r="6310" s="35" customFormat="1" customHeight="1" spans="1:16">
      <c r="A6310" s="30"/>
      <c r="B6310" s="38">
        <v>46238</v>
      </c>
      <c r="C6310" s="69" t="s">
        <v>18</v>
      </c>
      <c r="D6310" s="30" t="s">
        <v>424</v>
      </c>
      <c r="E6310" s="100" t="s">
        <v>1098</v>
      </c>
      <c r="F6310" s="95">
        <v>67.62</v>
      </c>
      <c r="G6310" s="56"/>
      <c r="H6310" s="32">
        <v>352799.72000001</v>
      </c>
      <c r="I6310" s="30"/>
      <c r="J6310" s="30"/>
      <c r="K6310" s="30"/>
      <c r="L6310" s="30">
        <v>202609</v>
      </c>
      <c r="M6310" s="30"/>
      <c r="N6310" s="30">
        <v>202608</v>
      </c>
      <c r="O6310" s="30"/>
      <c r="P6310" s="30"/>
    </row>
    <row r="6311" s="35" customFormat="1" customHeight="1" spans="1:16">
      <c r="A6311" s="30"/>
      <c r="B6311" s="38">
        <v>46238</v>
      </c>
      <c r="C6311" s="69" t="s">
        <v>18</v>
      </c>
      <c r="D6311" s="30" t="s">
        <v>424</v>
      </c>
      <c r="E6311" s="100" t="s">
        <v>1053</v>
      </c>
      <c r="F6311" s="95">
        <v>234.24</v>
      </c>
      <c r="G6311" s="56"/>
      <c r="H6311" s="32">
        <v>353033.960000012</v>
      </c>
      <c r="I6311" s="30"/>
      <c r="J6311" s="30"/>
      <c r="K6311" s="30"/>
      <c r="L6311" s="30">
        <v>202609</v>
      </c>
      <c r="M6311" s="30"/>
      <c r="N6311" s="30">
        <v>202608</v>
      </c>
      <c r="O6311" s="30"/>
      <c r="P6311" s="30"/>
    </row>
    <row r="6312" s="35" customFormat="1" customHeight="1" spans="1:16">
      <c r="A6312" s="30"/>
      <c r="B6312" s="38">
        <v>46238</v>
      </c>
      <c r="C6312" s="69" t="s">
        <v>18</v>
      </c>
      <c r="D6312" s="30" t="s">
        <v>424</v>
      </c>
      <c r="E6312" s="100" t="s">
        <v>1045</v>
      </c>
      <c r="F6312" s="95">
        <v>125.52</v>
      </c>
      <c r="G6312" s="56"/>
      <c r="H6312" s="32">
        <v>353159.480000012</v>
      </c>
      <c r="I6312" s="30"/>
      <c r="J6312" s="30"/>
      <c r="K6312" s="30"/>
      <c r="L6312" s="30">
        <v>202609</v>
      </c>
      <c r="M6312" s="30"/>
      <c r="N6312" s="30">
        <v>202608</v>
      </c>
      <c r="O6312" s="30"/>
      <c r="P6312" s="30"/>
    </row>
    <row r="6313" s="35" customFormat="1" customHeight="1" spans="1:16">
      <c r="A6313" s="30"/>
      <c r="B6313" s="38">
        <v>46238</v>
      </c>
      <c r="C6313" s="69" t="s">
        <v>18</v>
      </c>
      <c r="D6313" s="30" t="s">
        <v>424</v>
      </c>
      <c r="E6313" s="100" t="s">
        <v>1086</v>
      </c>
      <c r="F6313" s="95">
        <v>10.8</v>
      </c>
      <c r="G6313" s="56"/>
      <c r="H6313" s="32">
        <v>353170.280000012</v>
      </c>
      <c r="I6313" s="30"/>
      <c r="J6313" s="30"/>
      <c r="K6313" s="30"/>
      <c r="L6313" s="30">
        <v>202609</v>
      </c>
      <c r="M6313" s="30"/>
      <c r="N6313" s="30">
        <v>202608</v>
      </c>
      <c r="O6313" s="30"/>
      <c r="P6313" s="30"/>
    </row>
    <row r="6314" s="35" customFormat="1" customHeight="1" spans="1:16">
      <c r="A6314" s="30"/>
      <c r="B6314" s="38">
        <v>46238</v>
      </c>
      <c r="C6314" s="69" t="s">
        <v>18</v>
      </c>
      <c r="D6314" s="30" t="s">
        <v>424</v>
      </c>
      <c r="E6314" s="100" t="s">
        <v>1099</v>
      </c>
      <c r="F6314" s="95">
        <v>857.74</v>
      </c>
      <c r="G6314" s="56"/>
      <c r="H6314" s="32">
        <v>354028.020000011</v>
      </c>
      <c r="I6314" s="30"/>
      <c r="J6314" s="30"/>
      <c r="K6314" s="30"/>
      <c r="L6314" s="30">
        <v>202609</v>
      </c>
      <c r="M6314" s="30"/>
      <c r="N6314" s="30">
        <v>202608</v>
      </c>
      <c r="O6314" s="30"/>
      <c r="P6314" s="30"/>
    </row>
    <row r="6315" s="35" customFormat="1" customHeight="1" spans="1:16">
      <c r="A6315" s="30"/>
      <c r="B6315" s="38">
        <v>46238</v>
      </c>
      <c r="C6315" s="69" t="s">
        <v>18</v>
      </c>
      <c r="D6315" s="30" t="s">
        <v>424</v>
      </c>
      <c r="E6315" s="100" t="s">
        <v>1056</v>
      </c>
      <c r="F6315" s="95">
        <v>42</v>
      </c>
      <c r="G6315" s="56"/>
      <c r="H6315" s="32">
        <v>354070.020000011</v>
      </c>
      <c r="I6315" s="30"/>
      <c r="J6315" s="30"/>
      <c r="K6315" s="30"/>
      <c r="L6315" s="30">
        <v>202609</v>
      </c>
      <c r="M6315" s="30"/>
      <c r="N6315" s="30">
        <v>202608</v>
      </c>
      <c r="O6315" s="30"/>
      <c r="P6315" s="30"/>
    </row>
    <row r="6316" s="35" customFormat="1" customHeight="1" spans="1:16">
      <c r="A6316" s="30"/>
      <c r="B6316" s="38">
        <v>46238</v>
      </c>
      <c r="C6316" s="69" t="s">
        <v>18</v>
      </c>
      <c r="D6316" s="30" t="s">
        <v>424</v>
      </c>
      <c r="E6316" s="100" t="s">
        <v>1085</v>
      </c>
      <c r="F6316" s="95">
        <v>320.1</v>
      </c>
      <c r="G6316" s="56"/>
      <c r="H6316" s="32">
        <v>354390.120000012</v>
      </c>
      <c r="I6316" s="30"/>
      <c r="J6316" s="30"/>
      <c r="K6316" s="30"/>
      <c r="L6316" s="30">
        <v>202609</v>
      </c>
      <c r="M6316" s="30"/>
      <c r="N6316" s="30">
        <v>202608</v>
      </c>
      <c r="O6316" s="30"/>
      <c r="P6316" s="30"/>
    </row>
    <row r="6317" s="35" customFormat="1" customHeight="1" spans="1:16">
      <c r="A6317" s="30"/>
      <c r="B6317" s="38">
        <v>46238</v>
      </c>
      <c r="C6317" s="69" t="s">
        <v>18</v>
      </c>
      <c r="D6317" s="30" t="s">
        <v>424</v>
      </c>
      <c r="E6317" s="100" t="s">
        <v>1091</v>
      </c>
      <c r="F6317" s="95">
        <v>100.6</v>
      </c>
      <c r="G6317" s="56"/>
      <c r="H6317" s="32">
        <v>354490.72000001</v>
      </c>
      <c r="I6317" s="30"/>
      <c r="J6317" s="30"/>
      <c r="K6317" s="30"/>
      <c r="L6317" s="30">
        <v>202609</v>
      </c>
      <c r="M6317" s="30"/>
      <c r="N6317" s="30">
        <v>202608</v>
      </c>
      <c r="O6317" s="30"/>
      <c r="P6317" s="30"/>
    </row>
    <row r="6318" s="35" customFormat="1" customHeight="1" spans="1:16">
      <c r="A6318" s="30"/>
      <c r="B6318" s="38">
        <v>46238</v>
      </c>
      <c r="C6318" s="69" t="s">
        <v>18</v>
      </c>
      <c r="D6318" s="30" t="s">
        <v>424</v>
      </c>
      <c r="E6318" s="100" t="s">
        <v>1093</v>
      </c>
      <c r="F6318" s="95">
        <v>317.45</v>
      </c>
      <c r="G6318" s="56"/>
      <c r="H6318" s="32">
        <v>354808.170000009</v>
      </c>
      <c r="I6318" s="30"/>
      <c r="J6318" s="30"/>
      <c r="K6318" s="30"/>
      <c r="L6318" s="30">
        <v>202609</v>
      </c>
      <c r="M6318" s="30"/>
      <c r="N6318" s="30">
        <v>202608</v>
      </c>
      <c r="O6318" s="30"/>
      <c r="P6318" s="30"/>
    </row>
    <row r="6319" s="35" customFormat="1" customHeight="1" spans="1:16">
      <c r="A6319" s="30"/>
      <c r="B6319" s="38">
        <v>46238</v>
      </c>
      <c r="C6319" s="69" t="s">
        <v>18</v>
      </c>
      <c r="D6319" s="30" t="s">
        <v>424</v>
      </c>
      <c r="E6319" s="100" t="s">
        <v>1090</v>
      </c>
      <c r="F6319" s="95">
        <v>479.16</v>
      </c>
      <c r="G6319" s="56"/>
      <c r="H6319" s="32">
        <v>355287.330000009</v>
      </c>
      <c r="I6319" s="30"/>
      <c r="J6319" s="30"/>
      <c r="K6319" s="30"/>
      <c r="L6319" s="30">
        <v>202609</v>
      </c>
      <c r="M6319" s="30"/>
      <c r="N6319" s="30">
        <v>202609</v>
      </c>
      <c r="O6319" s="30"/>
      <c r="P6319" s="30"/>
    </row>
    <row r="6320" s="35" customFormat="1" customHeight="1" spans="1:16">
      <c r="A6320" s="30"/>
      <c r="B6320" s="38">
        <v>46238</v>
      </c>
      <c r="C6320" s="69" t="s">
        <v>18</v>
      </c>
      <c r="D6320" s="30" t="s">
        <v>424</v>
      </c>
      <c r="E6320" s="100" t="s">
        <v>1084</v>
      </c>
      <c r="F6320" s="95">
        <v>313.14</v>
      </c>
      <c r="G6320" s="56"/>
      <c r="H6320" s="32">
        <v>355600.47000001</v>
      </c>
      <c r="I6320" s="30"/>
      <c r="J6320" s="30"/>
      <c r="K6320" s="30"/>
      <c r="L6320" s="30">
        <v>202609</v>
      </c>
      <c r="M6320" s="30"/>
      <c r="N6320" s="30">
        <v>202608</v>
      </c>
      <c r="O6320" s="30"/>
      <c r="P6320" s="30"/>
    </row>
    <row r="6321" s="35" customFormat="1" customHeight="1" spans="1:16">
      <c r="A6321" s="30"/>
      <c r="B6321" s="38">
        <v>46239</v>
      </c>
      <c r="C6321" s="69" t="s">
        <v>18</v>
      </c>
      <c r="D6321" s="30" t="s">
        <v>33</v>
      </c>
      <c r="E6321" s="100" t="s">
        <v>267</v>
      </c>
      <c r="F6321" s="98">
        <v>4832.66</v>
      </c>
      <c r="G6321" s="56"/>
      <c r="H6321" s="32">
        <v>360433.13000001</v>
      </c>
      <c r="I6321" s="30"/>
      <c r="J6321" s="30"/>
      <c r="K6321" s="30"/>
      <c r="L6321" s="30">
        <v>202609</v>
      </c>
      <c r="M6321" s="30"/>
      <c r="N6321" s="30">
        <v>202608</v>
      </c>
      <c r="O6321" s="30"/>
      <c r="P6321" s="30"/>
    </row>
    <row r="6322" s="35" customFormat="1" customHeight="1" spans="1:16">
      <c r="A6322" s="30"/>
      <c r="B6322" s="38">
        <v>46239</v>
      </c>
      <c r="C6322" s="69" t="s">
        <v>18</v>
      </c>
      <c r="D6322" s="30" t="s">
        <v>424</v>
      </c>
      <c r="E6322" s="100" t="s">
        <v>1095</v>
      </c>
      <c r="F6322" s="95">
        <v>117.24</v>
      </c>
      <c r="G6322" s="56"/>
      <c r="H6322" s="32">
        <v>360550.370000012</v>
      </c>
      <c r="I6322" s="30"/>
      <c r="J6322" s="30"/>
      <c r="K6322" s="30"/>
      <c r="L6322" s="30">
        <v>202609</v>
      </c>
      <c r="M6322" s="30"/>
      <c r="N6322" s="30">
        <v>202608</v>
      </c>
      <c r="O6322" s="30"/>
      <c r="P6322" s="30"/>
    </row>
    <row r="6323" s="35" customFormat="1" customHeight="1" spans="1:16">
      <c r="A6323" s="30"/>
      <c r="B6323" s="38">
        <v>46239</v>
      </c>
      <c r="C6323" s="69" t="s">
        <v>18</v>
      </c>
      <c r="D6323" s="30" t="s">
        <v>424</v>
      </c>
      <c r="E6323" s="100" t="s">
        <v>1167</v>
      </c>
      <c r="F6323" s="95">
        <v>99.9</v>
      </c>
      <c r="G6323" s="56"/>
      <c r="H6323" s="32">
        <v>360650.270000011</v>
      </c>
      <c r="I6323" s="30"/>
      <c r="J6323" s="30"/>
      <c r="K6323" s="30"/>
      <c r="L6323" s="30">
        <v>202609</v>
      </c>
      <c r="M6323" s="30"/>
      <c r="N6323" s="30">
        <v>202608</v>
      </c>
      <c r="O6323" s="30"/>
      <c r="P6323" s="30"/>
    </row>
    <row r="6324" s="35" customFormat="1" customHeight="1" spans="1:16">
      <c r="A6324" s="30"/>
      <c r="B6324" s="38">
        <v>46239</v>
      </c>
      <c r="C6324" s="69" t="s">
        <v>18</v>
      </c>
      <c r="D6324" s="30" t="s">
        <v>424</v>
      </c>
      <c r="E6324" s="100" t="s">
        <v>1054</v>
      </c>
      <c r="F6324" s="95">
        <v>22.5</v>
      </c>
      <c r="G6324" s="56"/>
      <c r="H6324" s="32">
        <v>360672.770000011</v>
      </c>
      <c r="I6324" s="30"/>
      <c r="J6324" s="30"/>
      <c r="K6324" s="30"/>
      <c r="L6324" s="30">
        <v>202609</v>
      </c>
      <c r="M6324" s="30"/>
      <c r="N6324" s="30">
        <v>202608</v>
      </c>
      <c r="O6324" s="30"/>
      <c r="P6324" s="30"/>
    </row>
    <row r="6325" s="35" customFormat="1" customHeight="1" spans="1:16">
      <c r="A6325" s="30"/>
      <c r="B6325" s="38">
        <v>46239</v>
      </c>
      <c r="C6325" s="69" t="s">
        <v>18</v>
      </c>
      <c r="D6325" s="30" t="s">
        <v>424</v>
      </c>
      <c r="E6325" s="100" t="s">
        <v>1056</v>
      </c>
      <c r="F6325" s="95">
        <v>467.52</v>
      </c>
      <c r="G6325" s="56"/>
      <c r="H6325" s="32">
        <v>361140.29000001</v>
      </c>
      <c r="I6325" s="30"/>
      <c r="J6325" s="30"/>
      <c r="K6325" s="30"/>
      <c r="L6325" s="30">
        <v>202609</v>
      </c>
      <c r="M6325" s="30"/>
      <c r="N6325" s="30">
        <v>202608</v>
      </c>
      <c r="O6325" s="30"/>
      <c r="P6325" s="30"/>
    </row>
    <row r="6326" s="35" customFormat="1" customHeight="1" spans="1:16">
      <c r="A6326" s="30"/>
      <c r="B6326" s="38">
        <v>46239</v>
      </c>
      <c r="C6326" s="69" t="s">
        <v>18</v>
      </c>
      <c r="D6326" s="30" t="s">
        <v>424</v>
      </c>
      <c r="E6326" s="100" t="s">
        <v>1089</v>
      </c>
      <c r="F6326" s="95">
        <v>47.64</v>
      </c>
      <c r="G6326" s="56"/>
      <c r="H6326" s="32">
        <v>361187.930000011</v>
      </c>
      <c r="I6326" s="30"/>
      <c r="J6326" s="30"/>
      <c r="K6326" s="30"/>
      <c r="L6326" s="30">
        <v>202609</v>
      </c>
      <c r="M6326" s="30"/>
      <c r="N6326" s="30">
        <v>202608</v>
      </c>
      <c r="O6326" s="30"/>
      <c r="P6326" s="30"/>
    </row>
    <row r="6327" s="35" customFormat="1" customHeight="1" spans="1:16">
      <c r="A6327" s="30"/>
      <c r="B6327" s="38">
        <v>46239</v>
      </c>
      <c r="C6327" s="69" t="s">
        <v>18</v>
      </c>
      <c r="D6327" s="30" t="s">
        <v>424</v>
      </c>
      <c r="E6327" s="100" t="s">
        <v>1096</v>
      </c>
      <c r="F6327" s="95">
        <v>423.96</v>
      </c>
      <c r="G6327" s="56"/>
      <c r="H6327" s="32">
        <v>361611.890000012</v>
      </c>
      <c r="I6327" s="30"/>
      <c r="J6327" s="30"/>
      <c r="K6327" s="30"/>
      <c r="L6327" s="30">
        <v>202609</v>
      </c>
      <c r="M6327" s="30"/>
      <c r="N6327" s="30">
        <v>202608</v>
      </c>
      <c r="O6327" s="30"/>
      <c r="P6327" s="30"/>
    </row>
    <row r="6328" s="35" customFormat="1" customHeight="1" spans="1:16">
      <c r="A6328" s="30"/>
      <c r="B6328" s="38">
        <v>46239</v>
      </c>
      <c r="C6328" s="69" t="s">
        <v>18</v>
      </c>
      <c r="D6328" s="30" t="s">
        <v>424</v>
      </c>
      <c r="E6328" s="100" t="s">
        <v>1055</v>
      </c>
      <c r="F6328" s="95">
        <v>115.5</v>
      </c>
      <c r="G6328" s="56"/>
      <c r="H6328" s="32">
        <v>361727.390000012</v>
      </c>
      <c r="I6328" s="30"/>
      <c r="J6328" s="30"/>
      <c r="K6328" s="30"/>
      <c r="L6328" s="30">
        <v>202609</v>
      </c>
      <c r="M6328" s="30"/>
      <c r="N6328" s="30">
        <v>202608</v>
      </c>
      <c r="O6328" s="30"/>
      <c r="P6328" s="30"/>
    </row>
    <row r="6329" s="35" customFormat="1" customHeight="1" spans="1:16">
      <c r="A6329" s="30"/>
      <c r="B6329" s="38">
        <v>46239</v>
      </c>
      <c r="C6329" s="69" t="s">
        <v>18</v>
      </c>
      <c r="D6329" s="30" t="s">
        <v>424</v>
      </c>
      <c r="E6329" s="100" t="s">
        <v>1099</v>
      </c>
      <c r="F6329" s="95">
        <v>479.22</v>
      </c>
      <c r="G6329" s="56"/>
      <c r="H6329" s="32">
        <v>362206.610000014</v>
      </c>
      <c r="I6329" s="30"/>
      <c r="J6329" s="30"/>
      <c r="K6329" s="30"/>
      <c r="L6329" s="30">
        <v>202609</v>
      </c>
      <c r="M6329" s="30"/>
      <c r="N6329" s="30">
        <v>202608</v>
      </c>
      <c r="O6329" s="30"/>
      <c r="P6329" s="30"/>
    </row>
    <row r="6330" s="35" customFormat="1" customHeight="1" spans="1:16">
      <c r="A6330" s="30"/>
      <c r="B6330" s="38">
        <v>46239</v>
      </c>
      <c r="C6330" s="69" t="s">
        <v>18</v>
      </c>
      <c r="D6330" s="30" t="s">
        <v>424</v>
      </c>
      <c r="E6330" s="100" t="s">
        <v>1058</v>
      </c>
      <c r="F6330" s="95">
        <v>8.4</v>
      </c>
      <c r="G6330" s="56"/>
      <c r="H6330" s="32">
        <v>362215.010000013</v>
      </c>
      <c r="I6330" s="30"/>
      <c r="J6330" s="30"/>
      <c r="K6330" s="30"/>
      <c r="L6330" s="30">
        <v>202609</v>
      </c>
      <c r="M6330" s="30"/>
      <c r="N6330" s="30">
        <v>202608</v>
      </c>
      <c r="O6330" s="30"/>
      <c r="P6330" s="30"/>
    </row>
    <row r="6331" s="35" customFormat="1" customHeight="1" spans="1:16">
      <c r="A6331" s="30"/>
      <c r="B6331" s="38">
        <v>46239</v>
      </c>
      <c r="C6331" s="69" t="s">
        <v>18</v>
      </c>
      <c r="D6331" s="30" t="s">
        <v>424</v>
      </c>
      <c r="E6331" s="100" t="s">
        <v>1083</v>
      </c>
      <c r="F6331" s="95">
        <v>193.92</v>
      </c>
      <c r="G6331" s="56"/>
      <c r="H6331" s="32">
        <v>362408.930000015</v>
      </c>
      <c r="I6331" s="30"/>
      <c r="J6331" s="30"/>
      <c r="K6331" s="30"/>
      <c r="L6331" s="30">
        <v>202609</v>
      </c>
      <c r="M6331" s="30"/>
      <c r="N6331" s="30">
        <v>202608</v>
      </c>
      <c r="O6331" s="30"/>
      <c r="P6331" s="30"/>
    </row>
    <row r="6332" s="35" customFormat="1" customHeight="1" spans="1:16">
      <c r="A6332" s="30"/>
      <c r="B6332" s="38">
        <v>46239</v>
      </c>
      <c r="C6332" s="69" t="s">
        <v>18</v>
      </c>
      <c r="D6332" s="30" t="s">
        <v>424</v>
      </c>
      <c r="E6332" s="100" t="s">
        <v>1047</v>
      </c>
      <c r="F6332" s="95">
        <v>146.16</v>
      </c>
      <c r="G6332" s="56"/>
      <c r="H6332" s="32">
        <v>362555.090000015</v>
      </c>
      <c r="I6332" s="30"/>
      <c r="J6332" s="30"/>
      <c r="K6332" s="30"/>
      <c r="L6332" s="30">
        <v>202609</v>
      </c>
      <c r="M6332" s="30"/>
      <c r="N6332" s="30">
        <v>202608</v>
      </c>
      <c r="O6332" s="30"/>
      <c r="P6332" s="30"/>
    </row>
    <row r="6333" s="35" customFormat="1" customHeight="1" spans="1:16">
      <c r="A6333" s="30"/>
      <c r="B6333" s="38">
        <v>46239</v>
      </c>
      <c r="C6333" s="69" t="s">
        <v>18</v>
      </c>
      <c r="D6333" s="30" t="s">
        <v>424</v>
      </c>
      <c r="E6333" s="100" t="s">
        <v>1085</v>
      </c>
      <c r="F6333" s="95">
        <v>201.39</v>
      </c>
      <c r="G6333" s="56"/>
      <c r="H6333" s="32">
        <v>362756.480000015</v>
      </c>
      <c r="I6333" s="30"/>
      <c r="J6333" s="30"/>
      <c r="K6333" s="30"/>
      <c r="L6333" s="30">
        <v>202609</v>
      </c>
      <c r="M6333" s="30"/>
      <c r="N6333" s="30">
        <v>202608</v>
      </c>
      <c r="O6333" s="30"/>
      <c r="P6333" s="30"/>
    </row>
    <row r="6334" s="35" customFormat="1" customHeight="1" spans="1:16">
      <c r="A6334" s="30"/>
      <c r="B6334" s="38">
        <v>46239</v>
      </c>
      <c r="C6334" s="69" t="s">
        <v>18</v>
      </c>
      <c r="D6334" s="30" t="s">
        <v>424</v>
      </c>
      <c r="E6334" s="100" t="s">
        <v>1087</v>
      </c>
      <c r="F6334" s="95">
        <v>131.7</v>
      </c>
      <c r="G6334" s="56"/>
      <c r="H6334" s="32">
        <v>362888.180000015</v>
      </c>
      <c r="I6334" s="30"/>
      <c r="J6334" s="30"/>
      <c r="K6334" s="30"/>
      <c r="L6334" s="30">
        <v>202609</v>
      </c>
      <c r="M6334" s="30"/>
      <c r="N6334" s="30">
        <v>202608</v>
      </c>
      <c r="O6334" s="30"/>
      <c r="P6334" s="30"/>
    </row>
    <row r="6335" s="35" customFormat="1" customHeight="1" spans="1:16">
      <c r="A6335" s="30"/>
      <c r="B6335" s="38">
        <v>46239</v>
      </c>
      <c r="C6335" s="69" t="s">
        <v>18</v>
      </c>
      <c r="D6335" s="30" t="s">
        <v>424</v>
      </c>
      <c r="E6335" s="100" t="s">
        <v>1048</v>
      </c>
      <c r="F6335" s="95">
        <v>349.38</v>
      </c>
      <c r="G6335" s="56"/>
      <c r="H6335" s="32">
        <v>363237.560000014</v>
      </c>
      <c r="I6335" s="30"/>
      <c r="J6335" s="30"/>
      <c r="K6335" s="30"/>
      <c r="L6335" s="30">
        <v>202609</v>
      </c>
      <c r="M6335" s="30"/>
      <c r="N6335" s="30">
        <v>202608</v>
      </c>
      <c r="O6335" s="30"/>
      <c r="P6335" s="30"/>
    </row>
    <row r="6336" s="35" customFormat="1" customHeight="1" spans="1:16">
      <c r="A6336" s="30"/>
      <c r="B6336" s="38">
        <v>46239</v>
      </c>
      <c r="C6336" s="69" t="s">
        <v>18</v>
      </c>
      <c r="D6336" s="30" t="s">
        <v>424</v>
      </c>
      <c r="E6336" s="100" t="s">
        <v>1059</v>
      </c>
      <c r="F6336" s="95">
        <v>48.96</v>
      </c>
      <c r="G6336" s="56"/>
      <c r="H6336" s="32">
        <v>363286.520000014</v>
      </c>
      <c r="I6336" s="30"/>
      <c r="J6336" s="30"/>
      <c r="K6336" s="30"/>
      <c r="L6336" s="30">
        <v>202609</v>
      </c>
      <c r="M6336" s="30"/>
      <c r="N6336" s="30">
        <v>202608</v>
      </c>
      <c r="O6336" s="30"/>
      <c r="P6336" s="30"/>
    </row>
    <row r="6337" s="35" customFormat="1" customHeight="1" spans="1:16">
      <c r="A6337" s="30"/>
      <c r="B6337" s="38">
        <v>46239</v>
      </c>
      <c r="C6337" s="69" t="s">
        <v>18</v>
      </c>
      <c r="D6337" s="30" t="s">
        <v>424</v>
      </c>
      <c r="E6337" s="100" t="s">
        <v>1094</v>
      </c>
      <c r="F6337" s="95">
        <v>190.28</v>
      </c>
      <c r="G6337" s="56"/>
      <c r="H6337" s="32">
        <v>363476.800000016</v>
      </c>
      <c r="I6337" s="30"/>
      <c r="J6337" s="30"/>
      <c r="K6337" s="30"/>
      <c r="L6337" s="30">
        <v>202609</v>
      </c>
      <c r="M6337" s="30"/>
      <c r="N6337" s="30">
        <v>202608</v>
      </c>
      <c r="O6337" s="30"/>
      <c r="P6337" s="30"/>
    </row>
    <row r="6338" s="35" customFormat="1" customHeight="1" spans="1:16">
      <c r="A6338" s="30"/>
      <c r="B6338" s="38">
        <v>46239</v>
      </c>
      <c r="C6338" s="69" t="s">
        <v>18</v>
      </c>
      <c r="D6338" s="30" t="s">
        <v>424</v>
      </c>
      <c r="E6338" s="100" t="s">
        <v>1091</v>
      </c>
      <c r="F6338" s="95">
        <v>189.96</v>
      </c>
      <c r="G6338" s="56"/>
      <c r="H6338" s="32">
        <v>363666.760000017</v>
      </c>
      <c r="I6338" s="30"/>
      <c r="J6338" s="30"/>
      <c r="K6338" s="30"/>
      <c r="L6338" s="30">
        <v>202609</v>
      </c>
      <c r="M6338" s="30"/>
      <c r="N6338" s="30">
        <v>202608</v>
      </c>
      <c r="O6338" s="30"/>
      <c r="P6338" s="30"/>
    </row>
    <row r="6339" s="35" customFormat="1" customHeight="1" spans="1:16">
      <c r="A6339" s="30"/>
      <c r="B6339" s="38">
        <v>46239</v>
      </c>
      <c r="C6339" s="69" t="s">
        <v>18</v>
      </c>
      <c r="D6339" s="30" t="s">
        <v>424</v>
      </c>
      <c r="E6339" s="100" t="s">
        <v>1051</v>
      </c>
      <c r="F6339" s="95">
        <v>111.84</v>
      </c>
      <c r="G6339" s="56"/>
      <c r="H6339" s="32">
        <v>363778.600000016</v>
      </c>
      <c r="I6339" s="30"/>
      <c r="J6339" s="30"/>
      <c r="K6339" s="30"/>
      <c r="L6339" s="30">
        <v>202609</v>
      </c>
      <c r="M6339" s="30"/>
      <c r="N6339" s="30">
        <v>202608</v>
      </c>
      <c r="O6339" s="30"/>
      <c r="P6339" s="30"/>
    </row>
    <row r="6340" s="35" customFormat="1" customHeight="1" spans="1:16">
      <c r="A6340" s="30"/>
      <c r="B6340" s="38">
        <v>46239</v>
      </c>
      <c r="C6340" s="69" t="s">
        <v>18</v>
      </c>
      <c r="D6340" s="30" t="s">
        <v>424</v>
      </c>
      <c r="E6340" s="100" t="s">
        <v>1097</v>
      </c>
      <c r="F6340" s="95">
        <v>456.47</v>
      </c>
      <c r="G6340" s="56"/>
      <c r="H6340" s="32">
        <v>364235.070000015</v>
      </c>
      <c r="I6340" s="30"/>
      <c r="J6340" s="30"/>
      <c r="K6340" s="30"/>
      <c r="L6340" s="30">
        <v>202609</v>
      </c>
      <c r="M6340" s="30"/>
      <c r="N6340" s="30">
        <v>202608</v>
      </c>
      <c r="O6340" s="30"/>
      <c r="P6340" s="30"/>
    </row>
    <row r="6341" s="35" customFormat="1" customHeight="1" spans="1:16">
      <c r="A6341" s="30"/>
      <c r="B6341" s="38">
        <v>46239</v>
      </c>
      <c r="C6341" s="69" t="s">
        <v>18</v>
      </c>
      <c r="D6341" s="30" t="s">
        <v>424</v>
      </c>
      <c r="E6341" s="100" t="s">
        <v>1093</v>
      </c>
      <c r="F6341" s="95">
        <v>814.42</v>
      </c>
      <c r="G6341" s="56"/>
      <c r="H6341" s="32">
        <v>365049.490000017</v>
      </c>
      <c r="I6341" s="30"/>
      <c r="J6341" s="30"/>
      <c r="K6341" s="30"/>
      <c r="L6341" s="30">
        <v>202609</v>
      </c>
      <c r="M6341" s="30"/>
      <c r="N6341" s="30">
        <v>202608</v>
      </c>
      <c r="O6341" s="30"/>
      <c r="P6341" s="30"/>
    </row>
    <row r="6342" s="35" customFormat="1" customHeight="1" spans="1:16">
      <c r="A6342" s="30"/>
      <c r="B6342" s="38">
        <v>46239</v>
      </c>
      <c r="C6342" s="69" t="s">
        <v>18</v>
      </c>
      <c r="D6342" s="30" t="s">
        <v>424</v>
      </c>
      <c r="E6342" s="100" t="s">
        <v>1050</v>
      </c>
      <c r="F6342" s="95">
        <v>607.08</v>
      </c>
      <c r="G6342" s="56"/>
      <c r="H6342" s="32">
        <v>365656.570000015</v>
      </c>
      <c r="I6342" s="30"/>
      <c r="J6342" s="30"/>
      <c r="K6342" s="30"/>
      <c r="L6342" s="30">
        <v>202609</v>
      </c>
      <c r="M6342" s="30"/>
      <c r="N6342" s="30">
        <v>202608</v>
      </c>
      <c r="O6342" s="30"/>
      <c r="P6342" s="30"/>
    </row>
    <row r="6343" s="35" customFormat="1" customHeight="1" spans="1:16">
      <c r="A6343" s="30"/>
      <c r="B6343" s="38">
        <v>46239</v>
      </c>
      <c r="C6343" s="69" t="s">
        <v>18</v>
      </c>
      <c r="D6343" s="30" t="s">
        <v>424</v>
      </c>
      <c r="E6343" s="100" t="s">
        <v>1092</v>
      </c>
      <c r="F6343" s="95">
        <v>390.6</v>
      </c>
      <c r="G6343" s="56"/>
      <c r="H6343" s="32">
        <v>366047.170000017</v>
      </c>
      <c r="I6343" s="30"/>
      <c r="J6343" s="30"/>
      <c r="K6343" s="30"/>
      <c r="L6343" s="30">
        <v>202609</v>
      </c>
      <c r="M6343" s="30"/>
      <c r="N6343" s="30">
        <v>202608</v>
      </c>
      <c r="O6343" s="30"/>
      <c r="P6343" s="30"/>
    </row>
    <row r="6344" s="35" customFormat="1" customHeight="1" spans="1:16">
      <c r="A6344" s="30"/>
      <c r="B6344" s="38">
        <v>46239</v>
      </c>
      <c r="C6344" s="69" t="s">
        <v>18</v>
      </c>
      <c r="D6344" s="30" t="s">
        <v>424</v>
      </c>
      <c r="E6344" s="100" t="s">
        <v>1086</v>
      </c>
      <c r="F6344" s="95">
        <v>11.7</v>
      </c>
      <c r="G6344" s="56"/>
      <c r="H6344" s="32">
        <v>366058.870000016</v>
      </c>
      <c r="I6344" s="30"/>
      <c r="J6344" s="30"/>
      <c r="K6344" s="30"/>
      <c r="L6344" s="30">
        <v>202609</v>
      </c>
      <c r="M6344" s="30"/>
      <c r="N6344" s="30">
        <v>202608</v>
      </c>
      <c r="O6344" s="30"/>
      <c r="P6344" s="30"/>
    </row>
    <row r="6345" s="35" customFormat="1" customHeight="1" spans="1:16">
      <c r="A6345" s="30"/>
      <c r="B6345" s="38">
        <v>46239</v>
      </c>
      <c r="C6345" s="69" t="s">
        <v>18</v>
      </c>
      <c r="D6345" s="30" t="s">
        <v>424</v>
      </c>
      <c r="E6345" s="100" t="s">
        <v>1088</v>
      </c>
      <c r="F6345" s="95">
        <v>333.18</v>
      </c>
      <c r="G6345" s="56"/>
      <c r="H6345" s="32">
        <v>366392.050000016</v>
      </c>
      <c r="I6345" s="30"/>
      <c r="J6345" s="30"/>
      <c r="K6345" s="30"/>
      <c r="L6345" s="30">
        <v>202609</v>
      </c>
      <c r="M6345" s="30"/>
      <c r="N6345" s="30">
        <v>202608</v>
      </c>
      <c r="O6345" s="30"/>
      <c r="P6345" s="30"/>
    </row>
    <row r="6346" s="35" customFormat="1" customHeight="1" spans="1:16">
      <c r="A6346" s="30"/>
      <c r="B6346" s="38">
        <v>46239</v>
      </c>
      <c r="C6346" s="69" t="s">
        <v>18</v>
      </c>
      <c r="D6346" s="30" t="s">
        <v>424</v>
      </c>
      <c r="E6346" s="100" t="s">
        <v>1098</v>
      </c>
      <c r="F6346" s="95">
        <v>338.4</v>
      </c>
      <c r="G6346" s="56"/>
      <c r="H6346" s="32">
        <v>366730.450000014</v>
      </c>
      <c r="I6346" s="30"/>
      <c r="J6346" s="30"/>
      <c r="K6346" s="30"/>
      <c r="L6346" s="30">
        <v>202609</v>
      </c>
      <c r="M6346" s="30"/>
      <c r="N6346" s="30">
        <v>202608</v>
      </c>
      <c r="O6346" s="30"/>
      <c r="P6346" s="30"/>
    </row>
    <row r="6347" s="35" customFormat="1" customHeight="1" spans="1:16">
      <c r="A6347" s="30"/>
      <c r="B6347" s="38">
        <v>46239</v>
      </c>
      <c r="C6347" s="69" t="s">
        <v>18</v>
      </c>
      <c r="D6347" s="30" t="s">
        <v>424</v>
      </c>
      <c r="E6347" s="100" t="s">
        <v>1045</v>
      </c>
      <c r="F6347" s="95">
        <v>158.4</v>
      </c>
      <c r="G6347" s="56"/>
      <c r="H6347" s="32">
        <v>366888.850000016</v>
      </c>
      <c r="I6347" s="30"/>
      <c r="J6347" s="30"/>
      <c r="K6347" s="30"/>
      <c r="L6347" s="30">
        <v>202609</v>
      </c>
      <c r="M6347" s="30"/>
      <c r="N6347" s="30">
        <v>202608</v>
      </c>
      <c r="O6347" s="30"/>
      <c r="P6347" s="30"/>
    </row>
    <row r="6348" s="35" customFormat="1" customHeight="1" spans="1:16">
      <c r="A6348" s="30"/>
      <c r="B6348" s="38">
        <v>46239</v>
      </c>
      <c r="C6348" s="69" t="s">
        <v>18</v>
      </c>
      <c r="D6348" s="30" t="s">
        <v>424</v>
      </c>
      <c r="E6348" s="100" t="s">
        <v>1090</v>
      </c>
      <c r="F6348" s="95">
        <v>87.6</v>
      </c>
      <c r="G6348" s="56"/>
      <c r="H6348" s="32">
        <v>366976.450000014</v>
      </c>
      <c r="I6348" s="30"/>
      <c r="J6348" s="30"/>
      <c r="K6348" s="30"/>
      <c r="L6348" s="30">
        <v>202609</v>
      </c>
      <c r="M6348" s="30"/>
      <c r="N6348" s="30">
        <v>202609</v>
      </c>
      <c r="O6348" s="30"/>
      <c r="P6348" s="30"/>
    </row>
    <row r="6349" s="35" customFormat="1" customHeight="1" spans="1:16">
      <c r="A6349" s="30"/>
      <c r="B6349" s="38">
        <v>46239</v>
      </c>
      <c r="C6349" s="69" t="s">
        <v>18</v>
      </c>
      <c r="D6349" s="30" t="s">
        <v>424</v>
      </c>
      <c r="E6349" s="100" t="s">
        <v>1084</v>
      </c>
      <c r="F6349" s="95">
        <v>265.56</v>
      </c>
      <c r="G6349" s="56"/>
      <c r="H6349" s="32">
        <v>367242.010000017</v>
      </c>
      <c r="I6349" s="30"/>
      <c r="J6349" s="30"/>
      <c r="K6349" s="30"/>
      <c r="L6349" s="30">
        <v>202609</v>
      </c>
      <c r="M6349" s="30"/>
      <c r="N6349" s="30">
        <v>202608</v>
      </c>
      <c r="O6349" s="30"/>
      <c r="P6349" s="30"/>
    </row>
    <row r="6350" s="35" customFormat="1" customHeight="1" spans="1:16">
      <c r="A6350" s="30"/>
      <c r="B6350" s="38">
        <v>46239</v>
      </c>
      <c r="C6350" s="69" t="s">
        <v>18</v>
      </c>
      <c r="D6350" s="30" t="s">
        <v>424</v>
      </c>
      <c r="E6350" s="100" t="s">
        <v>1046</v>
      </c>
      <c r="F6350" s="95">
        <v>115.12</v>
      </c>
      <c r="G6350" s="56"/>
      <c r="H6350" s="32">
        <v>367357.130000014</v>
      </c>
      <c r="I6350" s="30"/>
      <c r="J6350" s="30"/>
      <c r="K6350" s="30"/>
      <c r="L6350" s="30">
        <v>202609</v>
      </c>
      <c r="M6350" s="30"/>
      <c r="N6350" s="30">
        <v>202608</v>
      </c>
      <c r="O6350" s="30"/>
      <c r="P6350" s="30"/>
    </row>
    <row r="6351" s="35" customFormat="1" customHeight="1" spans="1:16">
      <c r="A6351" s="30"/>
      <c r="B6351" s="38">
        <v>46239</v>
      </c>
      <c r="C6351" s="69" t="s">
        <v>18</v>
      </c>
      <c r="D6351" s="30" t="s">
        <v>424</v>
      </c>
      <c r="E6351" s="100" t="s">
        <v>1053</v>
      </c>
      <c r="F6351" s="95">
        <v>197.46</v>
      </c>
      <c r="G6351" s="56"/>
      <c r="H6351" s="32">
        <v>367554.590000015</v>
      </c>
      <c r="I6351" s="30"/>
      <c r="J6351" s="30"/>
      <c r="K6351" s="30"/>
      <c r="L6351" s="30">
        <v>202609</v>
      </c>
      <c r="M6351" s="30"/>
      <c r="N6351" s="30">
        <v>202608</v>
      </c>
      <c r="O6351" s="30"/>
      <c r="P6351" s="30"/>
    </row>
    <row r="6352" s="35" customFormat="1" customHeight="1" spans="1:16">
      <c r="A6352" s="30"/>
      <c r="B6352" s="38">
        <v>46239</v>
      </c>
      <c r="C6352" s="69" t="s">
        <v>18</v>
      </c>
      <c r="D6352" s="30" t="s">
        <v>424</v>
      </c>
      <c r="E6352" s="100" t="s">
        <v>1049</v>
      </c>
      <c r="F6352" s="95">
        <v>147.66</v>
      </c>
      <c r="G6352" s="56"/>
      <c r="H6352" s="32">
        <v>367702.250000015</v>
      </c>
      <c r="I6352" s="30"/>
      <c r="J6352" s="30"/>
      <c r="K6352" s="30"/>
      <c r="L6352" s="30">
        <v>202609</v>
      </c>
      <c r="M6352" s="30"/>
      <c r="N6352" s="30">
        <v>202608</v>
      </c>
      <c r="O6352" s="30"/>
      <c r="P6352" s="30"/>
    </row>
    <row r="6353" s="35" customFormat="1" customHeight="1" spans="1:16">
      <c r="A6353" s="30"/>
      <c r="B6353" s="38">
        <v>46239</v>
      </c>
      <c r="C6353" s="69" t="s">
        <v>18</v>
      </c>
      <c r="D6353" s="30" t="s">
        <v>1125</v>
      </c>
      <c r="E6353" s="100" t="s">
        <v>1389</v>
      </c>
      <c r="F6353" s="98">
        <v>3293.61</v>
      </c>
      <c r="G6353" s="56"/>
      <c r="H6353" s="32">
        <v>370995.860000014</v>
      </c>
      <c r="I6353" s="30"/>
      <c r="J6353" s="30"/>
      <c r="K6353" s="30"/>
      <c r="L6353" s="30"/>
      <c r="M6353" s="30"/>
      <c r="N6353" s="30">
        <v>202608</v>
      </c>
      <c r="O6353" s="30"/>
      <c r="P6353" s="30"/>
    </row>
    <row r="6354" s="35" customFormat="1" customHeight="1" spans="1:16">
      <c r="A6354" s="30"/>
      <c r="B6354" s="38">
        <v>46239</v>
      </c>
      <c r="C6354" s="69" t="s">
        <v>18</v>
      </c>
      <c r="D6354" s="30" t="s">
        <v>1125</v>
      </c>
      <c r="E6354" s="100" t="s">
        <v>1390</v>
      </c>
      <c r="F6354" s="98">
        <v>2502.08</v>
      </c>
      <c r="G6354" s="56"/>
      <c r="H6354" s="32">
        <v>373497.940000016</v>
      </c>
      <c r="I6354" s="30"/>
      <c r="J6354" s="30"/>
      <c r="K6354" s="30"/>
      <c r="L6354" s="30"/>
      <c r="M6354" s="30"/>
      <c r="N6354" s="30">
        <v>202608</v>
      </c>
      <c r="O6354" s="30"/>
      <c r="P6354" s="30"/>
    </row>
    <row r="6355" s="35" customFormat="1" customHeight="1" spans="1:16">
      <c r="A6355" s="30"/>
      <c r="B6355" s="38">
        <v>46239</v>
      </c>
      <c r="C6355" s="69" t="s">
        <v>18</v>
      </c>
      <c r="D6355" s="30" t="s">
        <v>33</v>
      </c>
      <c r="E6355" s="100" t="s">
        <v>961</v>
      </c>
      <c r="F6355" s="95"/>
      <c r="G6355" s="91">
        <v>5981.8</v>
      </c>
      <c r="H6355" s="32">
        <v>367516.140000015</v>
      </c>
      <c r="I6355" s="30" t="s">
        <v>72</v>
      </c>
      <c r="J6355" s="30"/>
      <c r="K6355" s="30"/>
      <c r="L6355" s="102">
        <v>202608</v>
      </c>
      <c r="M6355" s="30"/>
      <c r="N6355" s="30">
        <v>202608</v>
      </c>
      <c r="O6355" s="30"/>
      <c r="P6355" s="30"/>
    </row>
    <row r="6356" s="35" customFormat="1" customHeight="1" spans="1:16">
      <c r="A6356" s="30"/>
      <c r="B6356" s="38">
        <v>46240</v>
      </c>
      <c r="C6356" s="69" t="s">
        <v>18</v>
      </c>
      <c r="D6356" s="30" t="s">
        <v>33</v>
      </c>
      <c r="E6356" s="100" t="s">
        <v>267</v>
      </c>
      <c r="F6356" s="98">
        <v>4463.19</v>
      </c>
      <c r="G6356" s="56"/>
      <c r="H6356" s="32">
        <v>371979.330000013</v>
      </c>
      <c r="I6356" s="30" t="s">
        <v>267</v>
      </c>
      <c r="J6356" s="30"/>
      <c r="K6356" s="30"/>
      <c r="L6356" s="30">
        <v>202609</v>
      </c>
      <c r="M6356" s="30"/>
      <c r="N6356" s="30">
        <v>202608</v>
      </c>
      <c r="O6356" s="30"/>
      <c r="P6356" s="30"/>
    </row>
    <row r="6357" s="35" customFormat="1" customHeight="1" spans="1:16">
      <c r="A6357" s="30"/>
      <c r="B6357" s="38">
        <v>46240</v>
      </c>
      <c r="C6357" s="69" t="s">
        <v>18</v>
      </c>
      <c r="D6357" s="30" t="s">
        <v>424</v>
      </c>
      <c r="E6357" s="100" t="s">
        <v>1097</v>
      </c>
      <c r="F6357" s="95">
        <v>673.05</v>
      </c>
      <c r="G6357" s="56"/>
      <c r="H6357" s="32">
        <v>372652.380000014</v>
      </c>
      <c r="I6357" s="30"/>
      <c r="J6357" s="30"/>
      <c r="K6357" s="30"/>
      <c r="L6357" s="30">
        <v>202609</v>
      </c>
      <c r="M6357" s="30"/>
      <c r="N6357" s="30">
        <v>202608</v>
      </c>
      <c r="O6357" s="30"/>
      <c r="P6357" s="30"/>
    </row>
    <row r="6358" s="35" customFormat="1" customHeight="1" spans="1:16">
      <c r="A6358" s="30"/>
      <c r="B6358" s="38">
        <v>46240</v>
      </c>
      <c r="C6358" s="69" t="s">
        <v>18</v>
      </c>
      <c r="D6358" s="30" t="s">
        <v>424</v>
      </c>
      <c r="E6358" s="100" t="s">
        <v>1091</v>
      </c>
      <c r="F6358" s="95">
        <v>69.06</v>
      </c>
      <c r="G6358" s="56"/>
      <c r="H6358" s="32">
        <v>372721.440000016</v>
      </c>
      <c r="I6358" s="30"/>
      <c r="J6358" s="30"/>
      <c r="K6358" s="30"/>
      <c r="L6358" s="30">
        <v>202609</v>
      </c>
      <c r="M6358" s="30"/>
      <c r="N6358" s="30">
        <v>202608</v>
      </c>
      <c r="O6358" s="30"/>
      <c r="P6358" s="30"/>
    </row>
    <row r="6359" s="35" customFormat="1" customHeight="1" spans="1:16">
      <c r="A6359" s="30"/>
      <c r="B6359" s="38">
        <v>46240</v>
      </c>
      <c r="C6359" s="69" t="s">
        <v>18</v>
      </c>
      <c r="D6359" s="30" t="s">
        <v>424</v>
      </c>
      <c r="E6359" s="100" t="s">
        <v>1090</v>
      </c>
      <c r="F6359" s="95">
        <v>179.16</v>
      </c>
      <c r="G6359" s="56"/>
      <c r="H6359" s="32">
        <v>372900.600000016</v>
      </c>
      <c r="I6359" s="30"/>
      <c r="J6359" s="30"/>
      <c r="K6359" s="30"/>
      <c r="L6359" s="30">
        <v>202609</v>
      </c>
      <c r="M6359" s="30"/>
      <c r="N6359" s="30">
        <v>202609</v>
      </c>
      <c r="O6359" s="30"/>
      <c r="P6359" s="30"/>
    </row>
    <row r="6360" s="35" customFormat="1" customHeight="1" spans="1:16">
      <c r="A6360" s="30"/>
      <c r="B6360" s="38">
        <v>46240</v>
      </c>
      <c r="C6360" s="69" t="s">
        <v>18</v>
      </c>
      <c r="D6360" s="30" t="s">
        <v>424</v>
      </c>
      <c r="E6360" s="100" t="s">
        <v>1096</v>
      </c>
      <c r="F6360" s="95">
        <v>240.51</v>
      </c>
      <c r="G6360" s="56"/>
      <c r="H6360" s="32">
        <v>373141.110000014</v>
      </c>
      <c r="I6360" s="30"/>
      <c r="J6360" s="30"/>
      <c r="K6360" s="30"/>
      <c r="L6360" s="30">
        <v>202609</v>
      </c>
      <c r="M6360" s="30"/>
      <c r="N6360" s="30">
        <v>202608</v>
      </c>
      <c r="O6360" s="30"/>
      <c r="P6360" s="30"/>
    </row>
    <row r="6361" s="35" customFormat="1" customHeight="1" spans="1:16">
      <c r="A6361" s="30"/>
      <c r="B6361" s="38">
        <v>46240</v>
      </c>
      <c r="C6361" s="69" t="s">
        <v>18</v>
      </c>
      <c r="D6361" s="30" t="s">
        <v>424</v>
      </c>
      <c r="E6361" s="100" t="s">
        <v>1054</v>
      </c>
      <c r="F6361" s="95">
        <v>135</v>
      </c>
      <c r="G6361" s="56"/>
      <c r="H6361" s="32">
        <v>373276.110000014</v>
      </c>
      <c r="I6361" s="30"/>
      <c r="J6361" s="30"/>
      <c r="K6361" s="30"/>
      <c r="L6361" s="30">
        <v>202609</v>
      </c>
      <c r="M6361" s="30"/>
      <c r="N6361" s="30">
        <v>202608</v>
      </c>
      <c r="O6361" s="30"/>
      <c r="P6361" s="30"/>
    </row>
    <row r="6362" s="35" customFormat="1" customHeight="1" spans="1:16">
      <c r="A6362" s="30"/>
      <c r="B6362" s="38">
        <v>46240</v>
      </c>
      <c r="C6362" s="69" t="s">
        <v>18</v>
      </c>
      <c r="D6362" s="30" t="s">
        <v>424</v>
      </c>
      <c r="E6362" s="100" t="s">
        <v>1056</v>
      </c>
      <c r="F6362" s="95">
        <v>35.7</v>
      </c>
      <c r="G6362" s="56"/>
      <c r="H6362" s="32">
        <v>373311.810000014</v>
      </c>
      <c r="I6362" s="30"/>
      <c r="J6362" s="30"/>
      <c r="K6362" s="30"/>
      <c r="L6362" s="30">
        <v>202609</v>
      </c>
      <c r="M6362" s="30"/>
      <c r="N6362" s="30">
        <v>202608</v>
      </c>
      <c r="O6362" s="30"/>
      <c r="P6362" s="30"/>
    </row>
    <row r="6363" s="35" customFormat="1" customHeight="1" spans="1:16">
      <c r="A6363" s="30"/>
      <c r="B6363" s="38">
        <v>46240</v>
      </c>
      <c r="C6363" s="69" t="s">
        <v>18</v>
      </c>
      <c r="D6363" s="30" t="s">
        <v>424</v>
      </c>
      <c r="E6363" s="100" t="s">
        <v>1087</v>
      </c>
      <c r="F6363" s="95">
        <v>86.16</v>
      </c>
      <c r="G6363" s="56"/>
      <c r="H6363" s="32">
        <v>373397.970000014</v>
      </c>
      <c r="I6363" s="30"/>
      <c r="J6363" s="30"/>
      <c r="K6363" s="30"/>
      <c r="L6363" s="30">
        <v>202609</v>
      </c>
      <c r="M6363" s="30"/>
      <c r="N6363" s="30">
        <v>202608</v>
      </c>
      <c r="O6363" s="30"/>
      <c r="P6363" s="30"/>
    </row>
    <row r="6364" s="35" customFormat="1" customHeight="1" spans="1:16">
      <c r="A6364" s="30"/>
      <c r="B6364" s="38">
        <v>46240</v>
      </c>
      <c r="C6364" s="69" t="s">
        <v>18</v>
      </c>
      <c r="D6364" s="30" t="s">
        <v>424</v>
      </c>
      <c r="E6364" s="100" t="s">
        <v>1083</v>
      </c>
      <c r="F6364" s="95">
        <v>276.78</v>
      </c>
      <c r="G6364" s="56"/>
      <c r="H6364" s="32">
        <v>373674.750000015</v>
      </c>
      <c r="I6364" s="30"/>
      <c r="J6364" s="30"/>
      <c r="K6364" s="30"/>
      <c r="L6364" s="30">
        <v>202609</v>
      </c>
      <c r="M6364" s="30"/>
      <c r="N6364" s="30">
        <v>202608</v>
      </c>
      <c r="O6364" s="30"/>
      <c r="P6364" s="30"/>
    </row>
    <row r="6365" s="35" customFormat="1" customHeight="1" spans="1:16">
      <c r="A6365" s="30"/>
      <c r="B6365" s="38">
        <v>46240</v>
      </c>
      <c r="C6365" s="69" t="s">
        <v>18</v>
      </c>
      <c r="D6365" s="30" t="s">
        <v>424</v>
      </c>
      <c r="E6365" s="100" t="s">
        <v>1047</v>
      </c>
      <c r="F6365" s="95">
        <v>41.64</v>
      </c>
      <c r="G6365" s="56"/>
      <c r="H6365" s="32">
        <v>373716.390000015</v>
      </c>
      <c r="I6365" s="30"/>
      <c r="J6365" s="30"/>
      <c r="K6365" s="30"/>
      <c r="L6365" s="30">
        <v>202609</v>
      </c>
      <c r="M6365" s="30"/>
      <c r="N6365" s="30">
        <v>202608</v>
      </c>
      <c r="O6365" s="30"/>
      <c r="P6365" s="30"/>
    </row>
    <row r="6366" s="35" customFormat="1" customHeight="1" spans="1:16">
      <c r="A6366" s="30"/>
      <c r="B6366" s="38">
        <v>46240</v>
      </c>
      <c r="C6366" s="69" t="s">
        <v>18</v>
      </c>
      <c r="D6366" s="30" t="s">
        <v>424</v>
      </c>
      <c r="E6366" s="100" t="s">
        <v>1167</v>
      </c>
      <c r="F6366" s="95">
        <v>71.1</v>
      </c>
      <c r="G6366" s="56"/>
      <c r="H6366" s="32">
        <v>373787.490000013</v>
      </c>
      <c r="I6366" s="30"/>
      <c r="J6366" s="30"/>
      <c r="K6366" s="30"/>
      <c r="L6366" s="30">
        <v>202609</v>
      </c>
      <c r="M6366" s="30"/>
      <c r="N6366" s="30">
        <v>202608</v>
      </c>
      <c r="O6366" s="30"/>
      <c r="P6366" s="30"/>
    </row>
    <row r="6367" s="35" customFormat="1" customHeight="1" spans="1:16">
      <c r="A6367" s="30"/>
      <c r="B6367" s="38">
        <v>46240</v>
      </c>
      <c r="C6367" s="69" t="s">
        <v>18</v>
      </c>
      <c r="D6367" s="30" t="s">
        <v>424</v>
      </c>
      <c r="E6367" s="100" t="s">
        <v>1050</v>
      </c>
      <c r="F6367" s="95">
        <v>932.58</v>
      </c>
      <c r="G6367" s="56"/>
      <c r="H6367" s="32">
        <v>374720.070000015</v>
      </c>
      <c r="I6367" s="30"/>
      <c r="J6367" s="30"/>
      <c r="K6367" s="30"/>
      <c r="L6367" s="30">
        <v>202609</v>
      </c>
      <c r="M6367" s="30"/>
      <c r="N6367" s="30">
        <v>202608</v>
      </c>
      <c r="O6367" s="30"/>
      <c r="P6367" s="30"/>
    </row>
    <row r="6368" s="35" customFormat="1" customHeight="1" spans="1:16">
      <c r="A6368" s="30"/>
      <c r="B6368" s="38">
        <v>46240</v>
      </c>
      <c r="C6368" s="69" t="s">
        <v>18</v>
      </c>
      <c r="D6368" s="30" t="s">
        <v>424</v>
      </c>
      <c r="E6368" s="100" t="s">
        <v>1094</v>
      </c>
      <c r="F6368" s="95">
        <v>85.14</v>
      </c>
      <c r="G6368" s="56"/>
      <c r="H6368" s="32">
        <v>374805.210000016</v>
      </c>
      <c r="I6368" s="30"/>
      <c r="J6368" s="30"/>
      <c r="K6368" s="30"/>
      <c r="L6368" s="30">
        <v>202609</v>
      </c>
      <c r="M6368" s="30"/>
      <c r="N6368" s="30">
        <v>202608</v>
      </c>
      <c r="O6368" s="30"/>
      <c r="P6368" s="30"/>
    </row>
    <row r="6369" s="35" customFormat="1" customHeight="1" spans="1:16">
      <c r="A6369" s="30"/>
      <c r="B6369" s="38">
        <v>46240</v>
      </c>
      <c r="C6369" s="69" t="s">
        <v>18</v>
      </c>
      <c r="D6369" s="30" t="s">
        <v>424</v>
      </c>
      <c r="E6369" s="100" t="s">
        <v>1095</v>
      </c>
      <c r="F6369" s="95">
        <v>189.24</v>
      </c>
      <c r="G6369" s="56"/>
      <c r="H6369" s="32">
        <v>374994.450000014</v>
      </c>
      <c r="I6369" s="30"/>
      <c r="J6369" s="30"/>
      <c r="K6369" s="30"/>
      <c r="L6369" s="30">
        <v>202609</v>
      </c>
      <c r="M6369" s="30"/>
      <c r="N6369" s="30">
        <v>202608</v>
      </c>
      <c r="O6369" s="30"/>
      <c r="P6369" s="30"/>
    </row>
    <row r="6370" s="35" customFormat="1" customHeight="1" spans="1:16">
      <c r="A6370" s="30"/>
      <c r="B6370" s="38">
        <v>46240</v>
      </c>
      <c r="C6370" s="69" t="s">
        <v>18</v>
      </c>
      <c r="D6370" s="30" t="s">
        <v>424</v>
      </c>
      <c r="E6370" s="100" t="s">
        <v>1053</v>
      </c>
      <c r="F6370" s="95">
        <v>235.1</v>
      </c>
      <c r="G6370" s="56"/>
      <c r="H6370" s="32">
        <v>375229.550000016</v>
      </c>
      <c r="I6370" s="30"/>
      <c r="J6370" s="30"/>
      <c r="K6370" s="30"/>
      <c r="L6370" s="30">
        <v>202609</v>
      </c>
      <c r="M6370" s="30"/>
      <c r="N6370" s="30">
        <v>202608</v>
      </c>
      <c r="O6370" s="30"/>
      <c r="P6370" s="30"/>
    </row>
    <row r="6371" s="35" customFormat="1" customHeight="1" spans="1:16">
      <c r="A6371" s="30"/>
      <c r="B6371" s="38">
        <v>46240</v>
      </c>
      <c r="C6371" s="69" t="s">
        <v>18</v>
      </c>
      <c r="D6371" s="30" t="s">
        <v>424</v>
      </c>
      <c r="E6371" s="100" t="s">
        <v>1046</v>
      </c>
      <c r="F6371" s="95">
        <v>82.68</v>
      </c>
      <c r="G6371" s="56"/>
      <c r="H6371" s="32">
        <v>375312.230000015</v>
      </c>
      <c r="I6371" s="30"/>
      <c r="J6371" s="30"/>
      <c r="K6371" s="30"/>
      <c r="L6371" s="30">
        <v>202609</v>
      </c>
      <c r="M6371" s="30"/>
      <c r="N6371" s="30">
        <v>202608</v>
      </c>
      <c r="O6371" s="30"/>
      <c r="P6371" s="30"/>
    </row>
    <row r="6372" s="35" customFormat="1" customHeight="1" spans="1:16">
      <c r="A6372" s="30"/>
      <c r="B6372" s="38">
        <v>46240</v>
      </c>
      <c r="C6372" s="69" t="s">
        <v>18</v>
      </c>
      <c r="D6372" s="30" t="s">
        <v>424</v>
      </c>
      <c r="E6372" s="100" t="s">
        <v>1055</v>
      </c>
      <c r="F6372" s="95">
        <v>121.14</v>
      </c>
      <c r="G6372" s="56"/>
      <c r="H6372" s="32">
        <v>375433.370000016</v>
      </c>
      <c r="I6372" s="30"/>
      <c r="J6372" s="30"/>
      <c r="K6372" s="30"/>
      <c r="L6372" s="30">
        <v>202609</v>
      </c>
      <c r="M6372" s="30"/>
      <c r="N6372" s="30">
        <v>202608</v>
      </c>
      <c r="O6372" s="30"/>
      <c r="P6372" s="30"/>
    </row>
    <row r="6373" s="35" customFormat="1" customHeight="1" spans="1:16">
      <c r="A6373" s="30"/>
      <c r="B6373" s="38">
        <v>46240</v>
      </c>
      <c r="C6373" s="69" t="s">
        <v>18</v>
      </c>
      <c r="D6373" s="30" t="s">
        <v>424</v>
      </c>
      <c r="E6373" s="100" t="s">
        <v>1045</v>
      </c>
      <c r="F6373" s="95">
        <v>88.8</v>
      </c>
      <c r="G6373" s="56"/>
      <c r="H6373" s="32">
        <v>375522.170000017</v>
      </c>
      <c r="I6373" s="30"/>
      <c r="J6373" s="30"/>
      <c r="K6373" s="30"/>
      <c r="L6373" s="30">
        <v>202609</v>
      </c>
      <c r="M6373" s="30"/>
      <c r="N6373" s="30">
        <v>202608</v>
      </c>
      <c r="O6373" s="30"/>
      <c r="P6373" s="30"/>
    </row>
    <row r="6374" s="35" customFormat="1" customHeight="1" spans="1:16">
      <c r="A6374" s="30"/>
      <c r="B6374" s="38">
        <v>46240</v>
      </c>
      <c r="C6374" s="69" t="s">
        <v>18</v>
      </c>
      <c r="D6374" s="30" t="s">
        <v>424</v>
      </c>
      <c r="E6374" s="100" t="s">
        <v>1093</v>
      </c>
      <c r="F6374" s="95">
        <v>374.76</v>
      </c>
      <c r="G6374" s="56"/>
      <c r="H6374" s="32">
        <v>375896.930000015</v>
      </c>
      <c r="I6374" s="30"/>
      <c r="J6374" s="30"/>
      <c r="K6374" s="30"/>
      <c r="L6374" s="30">
        <v>202609</v>
      </c>
      <c r="M6374" s="30"/>
      <c r="N6374" s="30">
        <v>202608</v>
      </c>
      <c r="O6374" s="30"/>
      <c r="P6374" s="30"/>
    </row>
    <row r="6375" s="35" customFormat="1" customHeight="1" spans="1:16">
      <c r="A6375" s="30"/>
      <c r="B6375" s="38">
        <v>46240</v>
      </c>
      <c r="C6375" s="69" t="s">
        <v>18</v>
      </c>
      <c r="D6375" s="30" t="s">
        <v>424</v>
      </c>
      <c r="E6375" s="100" t="s">
        <v>1048</v>
      </c>
      <c r="F6375" s="95">
        <v>248.52</v>
      </c>
      <c r="G6375" s="56"/>
      <c r="H6375" s="32">
        <v>376145.450000014</v>
      </c>
      <c r="I6375" s="30"/>
      <c r="J6375" s="30"/>
      <c r="K6375" s="30"/>
      <c r="L6375" s="30">
        <v>202609</v>
      </c>
      <c r="M6375" s="30"/>
      <c r="N6375" s="30">
        <v>202608</v>
      </c>
      <c r="O6375" s="30"/>
      <c r="P6375" s="30"/>
    </row>
    <row r="6376" s="35" customFormat="1" customHeight="1" spans="1:16">
      <c r="A6376" s="30"/>
      <c r="B6376" s="38">
        <v>46240</v>
      </c>
      <c r="C6376" s="69" t="s">
        <v>18</v>
      </c>
      <c r="D6376" s="30" t="s">
        <v>424</v>
      </c>
      <c r="E6376" s="100" t="s">
        <v>1088</v>
      </c>
      <c r="F6376" s="95">
        <v>174.84</v>
      </c>
      <c r="G6376" s="56"/>
      <c r="H6376" s="32">
        <v>376320.290000014</v>
      </c>
      <c r="I6376" s="30"/>
      <c r="J6376" s="30"/>
      <c r="K6376" s="30"/>
      <c r="L6376" s="30">
        <v>202609</v>
      </c>
      <c r="M6376" s="30"/>
      <c r="N6376" s="30">
        <v>202608</v>
      </c>
      <c r="O6376" s="30"/>
      <c r="P6376" s="30"/>
    </row>
    <row r="6377" s="35" customFormat="1" customHeight="1" spans="1:16">
      <c r="A6377" s="30"/>
      <c r="B6377" s="38">
        <v>46240</v>
      </c>
      <c r="C6377" s="69" t="s">
        <v>18</v>
      </c>
      <c r="D6377" s="30" t="s">
        <v>424</v>
      </c>
      <c r="E6377" s="100" t="s">
        <v>1099</v>
      </c>
      <c r="F6377" s="95">
        <v>346.14</v>
      </c>
      <c r="G6377" s="56"/>
      <c r="H6377" s="32">
        <v>376666.430000015</v>
      </c>
      <c r="I6377" s="30"/>
      <c r="J6377" s="30"/>
      <c r="K6377" s="30"/>
      <c r="L6377" s="30">
        <v>202609</v>
      </c>
      <c r="M6377" s="30"/>
      <c r="N6377" s="30">
        <v>202608</v>
      </c>
      <c r="O6377" s="30"/>
      <c r="P6377" s="30"/>
    </row>
    <row r="6378" s="35" customFormat="1" customHeight="1" spans="1:16">
      <c r="A6378" s="30"/>
      <c r="B6378" s="38">
        <v>46240</v>
      </c>
      <c r="C6378" s="69" t="s">
        <v>18</v>
      </c>
      <c r="D6378" s="30" t="s">
        <v>424</v>
      </c>
      <c r="E6378" s="100" t="s">
        <v>1085</v>
      </c>
      <c r="F6378" s="95">
        <v>314.64</v>
      </c>
      <c r="G6378" s="56"/>
      <c r="H6378" s="32">
        <v>376981.070000015</v>
      </c>
      <c r="I6378" s="30"/>
      <c r="J6378" s="30"/>
      <c r="K6378" s="30"/>
      <c r="L6378" s="30">
        <v>202609</v>
      </c>
      <c r="M6378" s="30"/>
      <c r="N6378" s="30">
        <v>202608</v>
      </c>
      <c r="O6378" s="30"/>
      <c r="P6378" s="30"/>
    </row>
    <row r="6379" s="35" customFormat="1" customHeight="1" spans="1:16">
      <c r="A6379" s="30"/>
      <c r="B6379" s="38">
        <v>46240</v>
      </c>
      <c r="C6379" s="69" t="s">
        <v>18</v>
      </c>
      <c r="D6379" s="30" t="s">
        <v>424</v>
      </c>
      <c r="E6379" s="100" t="s">
        <v>1098</v>
      </c>
      <c r="F6379" s="95">
        <v>84.54</v>
      </c>
      <c r="G6379" s="56"/>
      <c r="H6379" s="32">
        <v>377065.610000014</v>
      </c>
      <c r="I6379" s="30"/>
      <c r="J6379" s="30"/>
      <c r="K6379" s="30"/>
      <c r="L6379" s="30">
        <v>202609</v>
      </c>
      <c r="M6379" s="30"/>
      <c r="N6379" s="30">
        <v>202608</v>
      </c>
      <c r="O6379" s="30"/>
      <c r="P6379" s="30"/>
    </row>
    <row r="6380" s="35" customFormat="1" customHeight="1" spans="1:16">
      <c r="A6380" s="30"/>
      <c r="B6380" s="38">
        <v>46240</v>
      </c>
      <c r="C6380" s="69" t="s">
        <v>18</v>
      </c>
      <c r="D6380" s="30" t="s">
        <v>424</v>
      </c>
      <c r="E6380" s="100" t="s">
        <v>1058</v>
      </c>
      <c r="F6380" s="95">
        <v>43.08</v>
      </c>
      <c r="G6380" s="56"/>
      <c r="H6380" s="32">
        <v>377108.690000016</v>
      </c>
      <c r="I6380" s="30"/>
      <c r="J6380" s="30"/>
      <c r="K6380" s="30"/>
      <c r="L6380" s="30">
        <v>202609</v>
      </c>
      <c r="M6380" s="30"/>
      <c r="N6380" s="30">
        <v>202608</v>
      </c>
      <c r="O6380" s="30"/>
      <c r="P6380" s="30"/>
    </row>
    <row r="6381" s="35" customFormat="1" customHeight="1" spans="1:16">
      <c r="A6381" s="30"/>
      <c r="B6381" s="38">
        <v>46240</v>
      </c>
      <c r="C6381" s="69" t="s">
        <v>18</v>
      </c>
      <c r="D6381" s="30" t="s">
        <v>424</v>
      </c>
      <c r="E6381" s="100" t="s">
        <v>1084</v>
      </c>
      <c r="F6381" s="95">
        <v>307.92</v>
      </c>
      <c r="G6381" s="56"/>
      <c r="H6381" s="32">
        <v>377416.610000014</v>
      </c>
      <c r="I6381" s="30"/>
      <c r="J6381" s="30"/>
      <c r="K6381" s="30"/>
      <c r="L6381" s="30">
        <v>202609</v>
      </c>
      <c r="M6381" s="30"/>
      <c r="N6381" s="30">
        <v>202608</v>
      </c>
      <c r="O6381" s="30"/>
      <c r="P6381" s="30"/>
    </row>
    <row r="6382" s="35" customFormat="1" customHeight="1" spans="1:16">
      <c r="A6382" s="30"/>
      <c r="B6382" s="38">
        <v>46240</v>
      </c>
      <c r="C6382" s="69" t="s">
        <v>18</v>
      </c>
      <c r="D6382" s="30" t="s">
        <v>424</v>
      </c>
      <c r="E6382" s="100" t="s">
        <v>1092</v>
      </c>
      <c r="F6382" s="95">
        <v>333.96</v>
      </c>
      <c r="G6382" s="56"/>
      <c r="H6382" s="32">
        <v>377750.570000015</v>
      </c>
      <c r="I6382" s="30"/>
      <c r="J6382" s="30"/>
      <c r="K6382" s="30"/>
      <c r="L6382" s="30">
        <v>202609</v>
      </c>
      <c r="M6382" s="30"/>
      <c r="N6382" s="30">
        <v>202608</v>
      </c>
      <c r="O6382" s="30"/>
      <c r="P6382" s="30"/>
    </row>
    <row r="6383" s="35" customFormat="1" customHeight="1" spans="1:16">
      <c r="A6383" s="30"/>
      <c r="B6383" s="38">
        <v>46240</v>
      </c>
      <c r="C6383" s="69" t="s">
        <v>18</v>
      </c>
      <c r="D6383" s="30" t="s">
        <v>424</v>
      </c>
      <c r="E6383" s="100" t="s">
        <v>1089</v>
      </c>
      <c r="F6383" s="95">
        <v>82.44</v>
      </c>
      <c r="G6383" s="56"/>
      <c r="H6383" s="32">
        <v>377833.010000017</v>
      </c>
      <c r="I6383" s="30"/>
      <c r="J6383" s="30"/>
      <c r="K6383" s="30"/>
      <c r="L6383" s="30">
        <v>202609</v>
      </c>
      <c r="M6383" s="30"/>
      <c r="N6383" s="30">
        <v>202608</v>
      </c>
      <c r="O6383" s="30"/>
      <c r="P6383" s="30"/>
    </row>
    <row r="6384" s="35" customFormat="1" customHeight="1" spans="1:16">
      <c r="A6384" s="30"/>
      <c r="B6384" s="38">
        <v>46240</v>
      </c>
      <c r="C6384" s="69" t="s">
        <v>18</v>
      </c>
      <c r="D6384" s="30" t="s">
        <v>424</v>
      </c>
      <c r="E6384" s="100" t="s">
        <v>1057</v>
      </c>
      <c r="F6384" s="95">
        <v>75.6</v>
      </c>
      <c r="G6384" s="56"/>
      <c r="H6384" s="32">
        <v>377908.610000014</v>
      </c>
      <c r="I6384" s="30"/>
      <c r="J6384" s="30"/>
      <c r="K6384" s="30"/>
      <c r="L6384" s="30">
        <v>202609</v>
      </c>
      <c r="M6384" s="30"/>
      <c r="N6384" s="30">
        <v>202608</v>
      </c>
      <c r="O6384" s="30"/>
      <c r="P6384" s="30"/>
    </row>
    <row r="6385" s="35" customFormat="1" customHeight="1" spans="1:16">
      <c r="A6385" s="30"/>
      <c r="B6385" s="38">
        <v>46240</v>
      </c>
      <c r="C6385" s="69" t="s">
        <v>18</v>
      </c>
      <c r="D6385" s="30" t="s">
        <v>424</v>
      </c>
      <c r="E6385" s="100" t="s">
        <v>1051</v>
      </c>
      <c r="F6385" s="95">
        <v>14.94</v>
      </c>
      <c r="G6385" s="56"/>
      <c r="H6385" s="32">
        <v>377923.550000016</v>
      </c>
      <c r="I6385" s="30"/>
      <c r="J6385" s="30"/>
      <c r="K6385" s="30"/>
      <c r="L6385" s="30">
        <v>202609</v>
      </c>
      <c r="M6385" s="30"/>
      <c r="N6385" s="30">
        <v>202608</v>
      </c>
      <c r="O6385" s="30"/>
      <c r="P6385" s="30"/>
    </row>
    <row r="6386" s="35" customFormat="1" customHeight="1" spans="1:16">
      <c r="A6386" s="30"/>
      <c r="B6386" s="38">
        <v>46240</v>
      </c>
      <c r="C6386" s="69" t="s">
        <v>18</v>
      </c>
      <c r="D6386" s="30" t="s">
        <v>33</v>
      </c>
      <c r="E6386" s="94" t="s">
        <v>966</v>
      </c>
      <c r="F6386" s="95"/>
      <c r="G6386" s="78">
        <v>1000</v>
      </c>
      <c r="H6386" s="32">
        <v>376923.550000016</v>
      </c>
      <c r="I6386" s="30" t="s">
        <v>11</v>
      </c>
      <c r="J6386" s="30"/>
      <c r="K6386" s="30"/>
      <c r="L6386" s="29">
        <v>202608</v>
      </c>
      <c r="M6386" s="30"/>
      <c r="N6386" s="30">
        <v>202608</v>
      </c>
      <c r="O6386" s="30"/>
      <c r="P6386" s="30"/>
    </row>
    <row r="6387" s="35" customFormat="1" customHeight="1" spans="1:16">
      <c r="A6387" s="30"/>
      <c r="B6387" s="38">
        <v>46240</v>
      </c>
      <c r="C6387" s="69" t="s">
        <v>18</v>
      </c>
      <c r="D6387" s="30" t="s">
        <v>33</v>
      </c>
      <c r="E6387" s="95" t="s">
        <v>431</v>
      </c>
      <c r="F6387" s="95"/>
      <c r="G6387" s="78">
        <v>107618.25</v>
      </c>
      <c r="H6387" s="32">
        <v>269305.300000016</v>
      </c>
      <c r="I6387" s="30" t="s">
        <v>72</v>
      </c>
      <c r="J6387" s="30"/>
      <c r="K6387" s="30"/>
      <c r="L6387" s="29">
        <v>202608</v>
      </c>
      <c r="M6387" s="30"/>
      <c r="N6387" s="30">
        <v>202608</v>
      </c>
      <c r="O6387" s="30"/>
      <c r="P6387" s="30"/>
    </row>
    <row r="6388" s="35" customFormat="1" customHeight="1" spans="1:16">
      <c r="A6388" s="30"/>
      <c r="B6388" s="38">
        <v>46240</v>
      </c>
      <c r="C6388" s="69" t="s">
        <v>18</v>
      </c>
      <c r="D6388" s="30" t="s">
        <v>33</v>
      </c>
      <c r="E6388" s="94" t="s">
        <v>1102</v>
      </c>
      <c r="F6388" s="95"/>
      <c r="G6388" s="103">
        <v>2250</v>
      </c>
      <c r="H6388" s="32">
        <v>267055.300000016</v>
      </c>
      <c r="I6388" s="30" t="s">
        <v>72</v>
      </c>
      <c r="J6388" s="30"/>
      <c r="K6388" s="30"/>
      <c r="L6388" s="29">
        <v>202608</v>
      </c>
      <c r="M6388" s="30"/>
      <c r="N6388" s="30">
        <v>202608</v>
      </c>
      <c r="O6388" s="30"/>
      <c r="P6388" s="30"/>
    </row>
    <row r="6389" s="35" customFormat="1" customHeight="1" spans="1:16">
      <c r="A6389" s="30"/>
      <c r="B6389" s="38">
        <v>46240</v>
      </c>
      <c r="C6389" s="69" t="s">
        <v>18</v>
      </c>
      <c r="D6389" s="30" t="s">
        <v>33</v>
      </c>
      <c r="E6389" s="58" t="s">
        <v>951</v>
      </c>
      <c r="F6389" s="56"/>
      <c r="G6389" s="103">
        <v>11372.26</v>
      </c>
      <c r="H6389" s="32">
        <v>255683.040000016</v>
      </c>
      <c r="I6389" s="30" t="s">
        <v>72</v>
      </c>
      <c r="J6389" s="30"/>
      <c r="K6389" s="30"/>
      <c r="L6389" s="29">
        <v>202608</v>
      </c>
      <c r="M6389" s="30"/>
      <c r="N6389" s="30">
        <v>202608</v>
      </c>
      <c r="O6389" s="30"/>
      <c r="P6389" s="30"/>
    </row>
    <row r="6390" s="35" customFormat="1" customHeight="1" spans="1:16">
      <c r="A6390" s="30"/>
      <c r="B6390" s="38">
        <v>46240</v>
      </c>
      <c r="C6390" s="69" t="s">
        <v>18</v>
      </c>
      <c r="D6390" s="30" t="s">
        <v>33</v>
      </c>
      <c r="E6390" s="58" t="s">
        <v>967</v>
      </c>
      <c r="F6390" s="56"/>
      <c r="G6390" s="103">
        <v>3207.2</v>
      </c>
      <c r="H6390" s="32">
        <v>252475.840000017</v>
      </c>
      <c r="I6390" s="30" t="s">
        <v>72</v>
      </c>
      <c r="J6390" s="30"/>
      <c r="K6390" s="30"/>
      <c r="L6390" s="29">
        <v>202608</v>
      </c>
      <c r="M6390" s="30"/>
      <c r="N6390" s="30">
        <v>202608</v>
      </c>
      <c r="O6390" s="30"/>
      <c r="P6390" s="30"/>
    </row>
    <row r="6391" s="35" customFormat="1" customHeight="1" spans="1:16">
      <c r="A6391" s="30"/>
      <c r="B6391" s="38">
        <v>46241</v>
      </c>
      <c r="C6391" s="69" t="s">
        <v>18</v>
      </c>
      <c r="D6391" s="30" t="s">
        <v>33</v>
      </c>
      <c r="E6391" s="100" t="s">
        <v>267</v>
      </c>
      <c r="F6391" s="98">
        <v>5134.43</v>
      </c>
      <c r="G6391" s="56"/>
      <c r="H6391" s="32">
        <v>257610.270000016</v>
      </c>
      <c r="I6391" s="30" t="s">
        <v>267</v>
      </c>
      <c r="J6391" s="30"/>
      <c r="K6391" s="30"/>
      <c r="L6391" s="30">
        <v>202609</v>
      </c>
      <c r="M6391" s="30"/>
      <c r="N6391" s="30">
        <v>202608</v>
      </c>
      <c r="O6391" s="30"/>
      <c r="P6391" s="30"/>
    </row>
    <row r="6392" s="35" customFormat="1" customHeight="1" spans="1:16">
      <c r="A6392" s="30"/>
      <c r="B6392" s="38">
        <v>46241</v>
      </c>
      <c r="C6392" s="69" t="s">
        <v>18</v>
      </c>
      <c r="D6392" s="30" t="s">
        <v>424</v>
      </c>
      <c r="E6392" s="100" t="s">
        <v>1090</v>
      </c>
      <c r="F6392" s="95">
        <v>353.12</v>
      </c>
      <c r="G6392" s="56"/>
      <c r="H6392" s="32">
        <v>257963.390000014</v>
      </c>
      <c r="I6392" s="30"/>
      <c r="J6392" s="30"/>
      <c r="K6392" s="30"/>
      <c r="L6392" s="30">
        <v>202609</v>
      </c>
      <c r="M6392" s="30"/>
      <c r="N6392" s="30">
        <v>202609</v>
      </c>
      <c r="O6392" s="30"/>
      <c r="P6392" s="30"/>
    </row>
    <row r="6393" s="35" customFormat="1" customHeight="1" spans="1:16">
      <c r="A6393" s="30"/>
      <c r="B6393" s="38">
        <v>46241</v>
      </c>
      <c r="C6393" s="69" t="s">
        <v>18</v>
      </c>
      <c r="D6393" s="30" t="s">
        <v>424</v>
      </c>
      <c r="E6393" s="100" t="s">
        <v>1087</v>
      </c>
      <c r="F6393" s="95">
        <v>305.34</v>
      </c>
      <c r="G6393" s="56"/>
      <c r="H6393" s="32">
        <v>258268.730000013</v>
      </c>
      <c r="I6393" s="30"/>
      <c r="J6393" s="30"/>
      <c r="K6393" s="30"/>
      <c r="L6393" s="30">
        <v>202609</v>
      </c>
      <c r="M6393" s="30"/>
      <c r="N6393" s="30">
        <v>202608</v>
      </c>
      <c r="O6393" s="30"/>
      <c r="P6393" s="30"/>
    </row>
    <row r="6394" s="35" customFormat="1" customHeight="1" spans="1:16">
      <c r="A6394" s="30"/>
      <c r="B6394" s="38">
        <v>46241</v>
      </c>
      <c r="C6394" s="69" t="s">
        <v>18</v>
      </c>
      <c r="D6394" s="30" t="s">
        <v>424</v>
      </c>
      <c r="E6394" s="100" t="s">
        <v>1097</v>
      </c>
      <c r="F6394" s="95">
        <v>285.25</v>
      </c>
      <c r="G6394" s="56"/>
      <c r="H6394" s="32">
        <v>258553.980000013</v>
      </c>
      <c r="I6394" s="30"/>
      <c r="J6394" s="30"/>
      <c r="K6394" s="30"/>
      <c r="L6394" s="30">
        <v>202609</v>
      </c>
      <c r="M6394" s="30"/>
      <c r="N6394" s="30">
        <v>202608</v>
      </c>
      <c r="O6394" s="30"/>
      <c r="P6394" s="30"/>
    </row>
    <row r="6395" s="35" customFormat="1" customHeight="1" spans="1:16">
      <c r="A6395" s="30"/>
      <c r="B6395" s="38">
        <v>46241</v>
      </c>
      <c r="C6395" s="69" t="s">
        <v>18</v>
      </c>
      <c r="D6395" s="30" t="s">
        <v>424</v>
      </c>
      <c r="E6395" s="100" t="s">
        <v>1098</v>
      </c>
      <c r="F6395" s="95">
        <v>155.26</v>
      </c>
      <c r="G6395" s="56"/>
      <c r="H6395" s="32">
        <v>258709.240000015</v>
      </c>
      <c r="I6395" s="30"/>
      <c r="J6395" s="30"/>
      <c r="K6395" s="30"/>
      <c r="L6395" s="30">
        <v>202609</v>
      </c>
      <c r="M6395" s="30"/>
      <c r="N6395" s="30">
        <v>202608</v>
      </c>
      <c r="O6395" s="30"/>
      <c r="P6395" s="30"/>
    </row>
    <row r="6396" s="35" customFormat="1" customHeight="1" spans="1:16">
      <c r="A6396" s="30"/>
      <c r="B6396" s="38">
        <v>46241</v>
      </c>
      <c r="C6396" s="69" t="s">
        <v>18</v>
      </c>
      <c r="D6396" s="30" t="s">
        <v>424</v>
      </c>
      <c r="E6396" s="100" t="s">
        <v>1045</v>
      </c>
      <c r="F6396" s="95">
        <v>248.06</v>
      </c>
      <c r="G6396" s="56"/>
      <c r="H6396" s="32">
        <v>258957.300000014</v>
      </c>
      <c r="I6396" s="30"/>
      <c r="J6396" s="30"/>
      <c r="K6396" s="30"/>
      <c r="L6396" s="30">
        <v>202609</v>
      </c>
      <c r="M6396" s="30"/>
      <c r="N6396" s="30">
        <v>202608</v>
      </c>
      <c r="O6396" s="30"/>
      <c r="P6396" s="30"/>
    </row>
    <row r="6397" s="35" customFormat="1" customHeight="1" spans="1:16">
      <c r="A6397" s="30"/>
      <c r="B6397" s="38">
        <v>46241</v>
      </c>
      <c r="C6397" s="69" t="s">
        <v>18</v>
      </c>
      <c r="D6397" s="30" t="s">
        <v>424</v>
      </c>
      <c r="E6397" s="100" t="s">
        <v>1085</v>
      </c>
      <c r="F6397" s="95">
        <v>83.88</v>
      </c>
      <c r="G6397" s="56"/>
      <c r="H6397" s="32">
        <v>259041.180000016</v>
      </c>
      <c r="I6397" s="30"/>
      <c r="J6397" s="30"/>
      <c r="K6397" s="30"/>
      <c r="L6397" s="30">
        <v>202609</v>
      </c>
      <c r="M6397" s="30"/>
      <c r="N6397" s="30">
        <v>202608</v>
      </c>
      <c r="O6397" s="30"/>
      <c r="P6397" s="30"/>
    </row>
    <row r="6398" s="35" customFormat="1" customHeight="1" spans="1:16">
      <c r="A6398" s="30"/>
      <c r="B6398" s="38">
        <v>46241</v>
      </c>
      <c r="C6398" s="69" t="s">
        <v>18</v>
      </c>
      <c r="D6398" s="30" t="s">
        <v>424</v>
      </c>
      <c r="E6398" s="100" t="s">
        <v>1096</v>
      </c>
      <c r="F6398" s="95">
        <v>290.49</v>
      </c>
      <c r="G6398" s="56"/>
      <c r="H6398" s="32">
        <v>259331.670000015</v>
      </c>
      <c r="I6398" s="30"/>
      <c r="J6398" s="30"/>
      <c r="K6398" s="30"/>
      <c r="L6398" s="30">
        <v>202609</v>
      </c>
      <c r="M6398" s="30"/>
      <c r="N6398" s="30">
        <v>202608</v>
      </c>
      <c r="O6398" s="30"/>
      <c r="P6398" s="30"/>
    </row>
    <row r="6399" s="35" customFormat="1" customHeight="1" spans="1:16">
      <c r="A6399" s="30"/>
      <c r="B6399" s="38">
        <v>46241</v>
      </c>
      <c r="C6399" s="69" t="s">
        <v>18</v>
      </c>
      <c r="D6399" s="30" t="s">
        <v>424</v>
      </c>
      <c r="E6399" s="100" t="s">
        <v>1091</v>
      </c>
      <c r="F6399" s="95">
        <v>52.8</v>
      </c>
      <c r="G6399" s="56"/>
      <c r="H6399" s="32">
        <v>259384.470000016</v>
      </c>
      <c r="I6399" s="30"/>
      <c r="J6399" s="30"/>
      <c r="K6399" s="30"/>
      <c r="L6399" s="30">
        <v>202609</v>
      </c>
      <c r="M6399" s="30"/>
      <c r="N6399" s="30">
        <v>202608</v>
      </c>
      <c r="O6399" s="30"/>
      <c r="P6399" s="30"/>
    </row>
    <row r="6400" s="35" customFormat="1" customHeight="1" spans="1:16">
      <c r="A6400" s="30"/>
      <c r="B6400" s="38">
        <v>46241</v>
      </c>
      <c r="C6400" s="69" t="s">
        <v>18</v>
      </c>
      <c r="D6400" s="30" t="s">
        <v>424</v>
      </c>
      <c r="E6400" s="100" t="s">
        <v>1047</v>
      </c>
      <c r="F6400" s="95">
        <v>95.16</v>
      </c>
      <c r="G6400" s="56"/>
      <c r="H6400" s="32">
        <v>259479.630000016</v>
      </c>
      <c r="I6400" s="30"/>
      <c r="J6400" s="30"/>
      <c r="K6400" s="30"/>
      <c r="L6400" s="30">
        <v>202609</v>
      </c>
      <c r="M6400" s="30"/>
      <c r="N6400" s="30">
        <v>202608</v>
      </c>
      <c r="O6400" s="30"/>
      <c r="P6400" s="30"/>
    </row>
    <row r="6401" s="35" customFormat="1" customHeight="1" spans="1:16">
      <c r="A6401" s="30"/>
      <c r="B6401" s="38">
        <v>46241</v>
      </c>
      <c r="C6401" s="69" t="s">
        <v>18</v>
      </c>
      <c r="D6401" s="30" t="s">
        <v>424</v>
      </c>
      <c r="E6401" s="100" t="s">
        <v>1051</v>
      </c>
      <c r="F6401" s="95">
        <v>34.62</v>
      </c>
      <c r="G6401" s="56"/>
      <c r="H6401" s="32">
        <v>259514.250000017</v>
      </c>
      <c r="I6401" s="30"/>
      <c r="J6401" s="30"/>
      <c r="K6401" s="30"/>
      <c r="L6401" s="30">
        <v>202609</v>
      </c>
      <c r="M6401" s="30"/>
      <c r="N6401" s="30">
        <v>202608</v>
      </c>
      <c r="O6401" s="30"/>
      <c r="P6401" s="30"/>
    </row>
    <row r="6402" s="35" customFormat="1" customHeight="1" spans="1:16">
      <c r="A6402" s="30"/>
      <c r="B6402" s="38">
        <v>46241</v>
      </c>
      <c r="C6402" s="69" t="s">
        <v>18</v>
      </c>
      <c r="D6402" s="30" t="s">
        <v>424</v>
      </c>
      <c r="E6402" s="100" t="s">
        <v>1049</v>
      </c>
      <c r="F6402" s="95">
        <v>141.99</v>
      </c>
      <c r="G6402" s="56"/>
      <c r="H6402" s="32">
        <v>259656.240000015</v>
      </c>
      <c r="I6402" s="30"/>
      <c r="J6402" s="30"/>
      <c r="K6402" s="30"/>
      <c r="L6402" s="30">
        <v>202609</v>
      </c>
      <c r="M6402" s="30"/>
      <c r="N6402" s="30">
        <v>202608</v>
      </c>
      <c r="O6402" s="30"/>
      <c r="P6402" s="30"/>
    </row>
    <row r="6403" s="35" customFormat="1" customHeight="1" spans="1:16">
      <c r="A6403" s="30"/>
      <c r="B6403" s="38">
        <v>46241</v>
      </c>
      <c r="C6403" s="69" t="s">
        <v>18</v>
      </c>
      <c r="D6403" s="30" t="s">
        <v>424</v>
      </c>
      <c r="E6403" s="100" t="s">
        <v>1088</v>
      </c>
      <c r="F6403" s="95">
        <v>223.98</v>
      </c>
      <c r="G6403" s="56"/>
      <c r="H6403" s="32">
        <v>259880.220000016</v>
      </c>
      <c r="I6403" s="30"/>
      <c r="J6403" s="30"/>
      <c r="K6403" s="30"/>
      <c r="L6403" s="30">
        <v>202609</v>
      </c>
      <c r="M6403" s="30"/>
      <c r="N6403" s="30">
        <v>202608</v>
      </c>
      <c r="O6403" s="30"/>
      <c r="P6403" s="30"/>
    </row>
    <row r="6404" s="35" customFormat="1" customHeight="1" spans="1:16">
      <c r="A6404" s="30"/>
      <c r="B6404" s="38">
        <v>46241</v>
      </c>
      <c r="C6404" s="69" t="s">
        <v>18</v>
      </c>
      <c r="D6404" s="30" t="s">
        <v>424</v>
      </c>
      <c r="E6404" s="100" t="s">
        <v>1099</v>
      </c>
      <c r="F6404" s="95">
        <v>730.62</v>
      </c>
      <c r="G6404" s="56"/>
      <c r="H6404" s="32">
        <v>260610.840000017</v>
      </c>
      <c r="I6404" s="30"/>
      <c r="J6404" s="30"/>
      <c r="K6404" s="30"/>
      <c r="L6404" s="30">
        <v>202609</v>
      </c>
      <c r="M6404" s="30"/>
      <c r="N6404" s="30">
        <v>202608</v>
      </c>
      <c r="O6404" s="30"/>
      <c r="P6404" s="30"/>
    </row>
    <row r="6405" s="35" customFormat="1" customHeight="1" spans="1:16">
      <c r="A6405" s="30"/>
      <c r="B6405" s="38">
        <v>46241</v>
      </c>
      <c r="C6405" s="69" t="s">
        <v>18</v>
      </c>
      <c r="D6405" s="30" t="s">
        <v>424</v>
      </c>
      <c r="E6405" s="100" t="s">
        <v>1086</v>
      </c>
      <c r="F6405" s="95">
        <v>20.1</v>
      </c>
      <c r="G6405" s="56"/>
      <c r="H6405" s="32">
        <v>260630.940000014</v>
      </c>
      <c r="I6405" s="30"/>
      <c r="J6405" s="30"/>
      <c r="K6405" s="30"/>
      <c r="L6405" s="30">
        <v>202609</v>
      </c>
      <c r="M6405" s="30"/>
      <c r="N6405" s="30">
        <v>202608</v>
      </c>
      <c r="O6405" s="30"/>
      <c r="P6405" s="30"/>
    </row>
    <row r="6406" s="35" customFormat="1" customHeight="1" spans="1:16">
      <c r="A6406" s="30"/>
      <c r="B6406" s="38">
        <v>46241</v>
      </c>
      <c r="C6406" s="69" t="s">
        <v>18</v>
      </c>
      <c r="D6406" s="30" t="s">
        <v>424</v>
      </c>
      <c r="E6406" s="100" t="s">
        <v>1046</v>
      </c>
      <c r="F6406" s="95">
        <v>70.64</v>
      </c>
      <c r="G6406" s="56"/>
      <c r="H6406" s="32">
        <v>260701.580000015</v>
      </c>
      <c r="I6406" s="30"/>
      <c r="J6406" s="30"/>
      <c r="K6406" s="30"/>
      <c r="L6406" s="30">
        <v>202609</v>
      </c>
      <c r="M6406" s="30"/>
      <c r="N6406" s="30">
        <v>202608</v>
      </c>
      <c r="O6406" s="30"/>
      <c r="P6406" s="30"/>
    </row>
    <row r="6407" s="35" customFormat="1" customHeight="1" spans="1:16">
      <c r="A6407" s="30"/>
      <c r="B6407" s="38">
        <v>46241</v>
      </c>
      <c r="C6407" s="69" t="s">
        <v>18</v>
      </c>
      <c r="D6407" s="30" t="s">
        <v>424</v>
      </c>
      <c r="E6407" s="100" t="s">
        <v>1059</v>
      </c>
      <c r="F6407" s="95">
        <v>31.68</v>
      </c>
      <c r="G6407" s="56"/>
      <c r="H6407" s="32">
        <v>260733.260000015</v>
      </c>
      <c r="I6407" s="30"/>
      <c r="J6407" s="30"/>
      <c r="K6407" s="30"/>
      <c r="L6407" s="30">
        <v>202609</v>
      </c>
      <c r="M6407" s="30"/>
      <c r="N6407" s="30">
        <v>202608</v>
      </c>
      <c r="O6407" s="30"/>
      <c r="P6407" s="30"/>
    </row>
    <row r="6408" s="35" customFormat="1" customHeight="1" spans="1:16">
      <c r="A6408" s="30"/>
      <c r="B6408" s="38">
        <v>46241</v>
      </c>
      <c r="C6408" s="69" t="s">
        <v>18</v>
      </c>
      <c r="D6408" s="30" t="s">
        <v>424</v>
      </c>
      <c r="E6408" s="100" t="s">
        <v>1094</v>
      </c>
      <c r="F6408" s="95">
        <v>101.42</v>
      </c>
      <c r="G6408" s="56"/>
      <c r="H6408" s="32">
        <v>260834.680000016</v>
      </c>
      <c r="I6408" s="30"/>
      <c r="J6408" s="30"/>
      <c r="K6408" s="30"/>
      <c r="L6408" s="30">
        <v>202609</v>
      </c>
      <c r="M6408" s="30"/>
      <c r="N6408" s="30">
        <v>202608</v>
      </c>
      <c r="O6408" s="30"/>
      <c r="P6408" s="30"/>
    </row>
    <row r="6409" s="35" customFormat="1" customHeight="1" spans="1:16">
      <c r="A6409" s="30"/>
      <c r="B6409" s="38">
        <v>46241</v>
      </c>
      <c r="C6409" s="69" t="s">
        <v>18</v>
      </c>
      <c r="D6409" s="30" t="s">
        <v>424</v>
      </c>
      <c r="E6409" s="100" t="s">
        <v>1167</v>
      </c>
      <c r="F6409" s="95">
        <v>89.64</v>
      </c>
      <c r="G6409" s="56"/>
      <c r="H6409" s="32">
        <v>260924.320000017</v>
      </c>
      <c r="I6409" s="30"/>
      <c r="J6409" s="30"/>
      <c r="K6409" s="30"/>
      <c r="L6409" s="30">
        <v>202609</v>
      </c>
      <c r="M6409" s="30"/>
      <c r="N6409" s="30">
        <v>202608</v>
      </c>
      <c r="O6409" s="30"/>
      <c r="P6409" s="30"/>
    </row>
    <row r="6410" s="35" customFormat="1" customHeight="1" spans="1:16">
      <c r="A6410" s="30"/>
      <c r="B6410" s="38">
        <v>46241</v>
      </c>
      <c r="C6410" s="69" t="s">
        <v>18</v>
      </c>
      <c r="D6410" s="30" t="s">
        <v>424</v>
      </c>
      <c r="E6410" s="100" t="s">
        <v>1084</v>
      </c>
      <c r="F6410" s="95">
        <v>229.14</v>
      </c>
      <c r="G6410" s="56"/>
      <c r="H6410" s="32">
        <v>261153.460000018</v>
      </c>
      <c r="I6410" s="30"/>
      <c r="J6410" s="30"/>
      <c r="K6410" s="30"/>
      <c r="L6410" s="30">
        <v>202609</v>
      </c>
      <c r="M6410" s="30"/>
      <c r="N6410" s="30">
        <v>202608</v>
      </c>
      <c r="O6410" s="30"/>
      <c r="P6410" s="30"/>
    </row>
    <row r="6411" s="35" customFormat="1" customHeight="1" spans="1:16">
      <c r="A6411" s="30"/>
      <c r="B6411" s="38">
        <v>46241</v>
      </c>
      <c r="C6411" s="69" t="s">
        <v>18</v>
      </c>
      <c r="D6411" s="30" t="s">
        <v>424</v>
      </c>
      <c r="E6411" s="100" t="s">
        <v>1083</v>
      </c>
      <c r="F6411" s="95">
        <v>89.28</v>
      </c>
      <c r="G6411" s="56"/>
      <c r="H6411" s="32">
        <v>261242.740000015</v>
      </c>
      <c r="I6411" s="30"/>
      <c r="J6411" s="30"/>
      <c r="K6411" s="30"/>
      <c r="L6411" s="30">
        <v>202609</v>
      </c>
      <c r="M6411" s="30"/>
      <c r="N6411" s="30">
        <v>202608</v>
      </c>
      <c r="O6411" s="30"/>
      <c r="P6411" s="30"/>
    </row>
    <row r="6412" s="35" customFormat="1" customHeight="1" spans="1:16">
      <c r="A6412" s="30"/>
      <c r="B6412" s="38">
        <v>46241</v>
      </c>
      <c r="C6412" s="69" t="s">
        <v>18</v>
      </c>
      <c r="D6412" s="30" t="s">
        <v>424</v>
      </c>
      <c r="E6412" s="100" t="s">
        <v>1048</v>
      </c>
      <c r="F6412" s="95">
        <v>527.09</v>
      </c>
      <c r="G6412" s="56"/>
      <c r="H6412" s="32">
        <v>261769.830000015</v>
      </c>
      <c r="I6412" s="30"/>
      <c r="J6412" s="30"/>
      <c r="K6412" s="30"/>
      <c r="L6412" s="30">
        <v>202609</v>
      </c>
      <c r="M6412" s="30"/>
      <c r="N6412" s="30">
        <v>202608</v>
      </c>
      <c r="O6412" s="30"/>
      <c r="P6412" s="30"/>
    </row>
    <row r="6413" s="35" customFormat="1" customHeight="1" spans="1:16">
      <c r="A6413" s="30"/>
      <c r="B6413" s="38">
        <v>46241</v>
      </c>
      <c r="C6413" s="69" t="s">
        <v>18</v>
      </c>
      <c r="D6413" s="30" t="s">
        <v>424</v>
      </c>
      <c r="E6413" s="100" t="s">
        <v>1058</v>
      </c>
      <c r="F6413" s="95">
        <v>136.68</v>
      </c>
      <c r="G6413" s="56"/>
      <c r="H6413" s="32">
        <v>261906.510000015</v>
      </c>
      <c r="I6413" s="30"/>
      <c r="J6413" s="30"/>
      <c r="K6413" s="30"/>
      <c r="L6413" s="30">
        <v>202609</v>
      </c>
      <c r="M6413" s="30"/>
      <c r="N6413" s="30">
        <v>202608</v>
      </c>
      <c r="O6413" s="30"/>
      <c r="P6413" s="30"/>
    </row>
    <row r="6414" s="35" customFormat="1" customHeight="1" spans="1:16">
      <c r="A6414" s="30"/>
      <c r="B6414" s="38">
        <v>46241</v>
      </c>
      <c r="C6414" s="69" t="s">
        <v>18</v>
      </c>
      <c r="D6414" s="30" t="s">
        <v>424</v>
      </c>
      <c r="E6414" s="100" t="s">
        <v>1056</v>
      </c>
      <c r="F6414" s="95">
        <v>128.4</v>
      </c>
      <c r="G6414" s="56"/>
      <c r="H6414" s="32">
        <v>262034.910000017</v>
      </c>
      <c r="I6414" s="30"/>
      <c r="J6414" s="30"/>
      <c r="K6414" s="30"/>
      <c r="L6414" s="30">
        <v>202609</v>
      </c>
      <c r="M6414" s="30"/>
      <c r="N6414" s="30">
        <v>202608</v>
      </c>
      <c r="O6414" s="30"/>
      <c r="P6414" s="30"/>
    </row>
    <row r="6415" s="35" customFormat="1" customHeight="1" spans="1:16">
      <c r="A6415" s="30"/>
      <c r="B6415" s="38">
        <v>46241</v>
      </c>
      <c r="C6415" s="69" t="s">
        <v>18</v>
      </c>
      <c r="D6415" s="30" t="s">
        <v>424</v>
      </c>
      <c r="E6415" s="100" t="s">
        <v>1089</v>
      </c>
      <c r="F6415" s="95">
        <v>186.27</v>
      </c>
      <c r="G6415" s="56"/>
      <c r="H6415" s="32">
        <v>262221.180000016</v>
      </c>
      <c r="I6415" s="30"/>
      <c r="J6415" s="30"/>
      <c r="K6415" s="30"/>
      <c r="L6415" s="30">
        <v>202609</v>
      </c>
      <c r="M6415" s="30"/>
      <c r="N6415" s="30">
        <v>202608</v>
      </c>
      <c r="O6415" s="30"/>
      <c r="P6415" s="30"/>
    </row>
    <row r="6416" s="35" customFormat="1" customHeight="1" spans="1:16">
      <c r="A6416" s="30"/>
      <c r="B6416" s="38">
        <v>46241</v>
      </c>
      <c r="C6416" s="69" t="s">
        <v>18</v>
      </c>
      <c r="D6416" s="30" t="s">
        <v>424</v>
      </c>
      <c r="E6416" s="100" t="s">
        <v>1055</v>
      </c>
      <c r="F6416" s="95">
        <v>109.75</v>
      </c>
      <c r="G6416" s="56"/>
      <c r="H6416" s="32">
        <v>262330.930000016</v>
      </c>
      <c r="I6416" s="30"/>
      <c r="J6416" s="30"/>
      <c r="K6416" s="30"/>
      <c r="L6416" s="30">
        <v>202609</v>
      </c>
      <c r="M6416" s="30"/>
      <c r="N6416" s="30">
        <v>202608</v>
      </c>
      <c r="O6416" s="30"/>
      <c r="P6416" s="30"/>
    </row>
    <row r="6417" s="35" customFormat="1" customHeight="1" spans="1:16">
      <c r="A6417" s="30"/>
      <c r="B6417" s="38">
        <v>46241</v>
      </c>
      <c r="C6417" s="69" t="s">
        <v>18</v>
      </c>
      <c r="D6417" s="30" t="s">
        <v>424</v>
      </c>
      <c r="E6417" s="100" t="s">
        <v>1095</v>
      </c>
      <c r="F6417" s="95">
        <v>242.77</v>
      </c>
      <c r="G6417" s="56"/>
      <c r="H6417" s="32">
        <v>262573.700000016</v>
      </c>
      <c r="I6417" s="30"/>
      <c r="J6417" s="30"/>
      <c r="K6417" s="30"/>
      <c r="L6417" s="30">
        <v>202609</v>
      </c>
      <c r="M6417" s="30"/>
      <c r="N6417" s="30">
        <v>202608</v>
      </c>
      <c r="O6417" s="30"/>
      <c r="P6417" s="30"/>
    </row>
    <row r="6418" s="35" customFormat="1" customHeight="1" spans="1:16">
      <c r="A6418" s="30"/>
      <c r="B6418" s="38">
        <v>46241</v>
      </c>
      <c r="C6418" s="69" t="s">
        <v>18</v>
      </c>
      <c r="D6418" s="30" t="s">
        <v>424</v>
      </c>
      <c r="E6418" s="100" t="s">
        <v>1050</v>
      </c>
      <c r="F6418" s="95">
        <v>292.02</v>
      </c>
      <c r="G6418" s="56"/>
      <c r="H6418" s="32">
        <v>262865.720000016</v>
      </c>
      <c r="I6418" s="30"/>
      <c r="J6418" s="30"/>
      <c r="K6418" s="30"/>
      <c r="L6418" s="30">
        <v>202609</v>
      </c>
      <c r="M6418" s="30"/>
      <c r="N6418" s="30">
        <v>202608</v>
      </c>
      <c r="O6418" s="30"/>
      <c r="P6418" s="30"/>
    </row>
    <row r="6419" s="35" customFormat="1" customHeight="1" spans="1:16">
      <c r="A6419" s="30"/>
      <c r="B6419" s="38">
        <v>46241</v>
      </c>
      <c r="C6419" s="69" t="s">
        <v>18</v>
      </c>
      <c r="D6419" s="30" t="s">
        <v>424</v>
      </c>
      <c r="E6419" s="100" t="s">
        <v>1053</v>
      </c>
      <c r="F6419" s="95">
        <v>153.2</v>
      </c>
      <c r="G6419" s="56"/>
      <c r="H6419" s="32">
        <v>263018.920000015</v>
      </c>
      <c r="I6419" s="30"/>
      <c r="J6419" s="30"/>
      <c r="K6419" s="30"/>
      <c r="L6419" s="30">
        <v>202609</v>
      </c>
      <c r="M6419" s="30"/>
      <c r="N6419" s="30">
        <v>202608</v>
      </c>
      <c r="O6419" s="30"/>
      <c r="P6419" s="30"/>
    </row>
    <row r="6420" s="35" customFormat="1" customHeight="1" spans="1:16">
      <c r="A6420" s="30"/>
      <c r="B6420" s="38">
        <v>46241</v>
      </c>
      <c r="C6420" s="69" t="s">
        <v>18</v>
      </c>
      <c r="D6420" s="30" t="s">
        <v>424</v>
      </c>
      <c r="E6420" s="100" t="s">
        <v>1093</v>
      </c>
      <c r="F6420" s="95">
        <v>586.01</v>
      </c>
      <c r="G6420" s="56"/>
      <c r="H6420" s="32">
        <v>263604.930000013</v>
      </c>
      <c r="I6420" s="30"/>
      <c r="J6420" s="30"/>
      <c r="K6420" s="30"/>
      <c r="L6420" s="30">
        <v>202609</v>
      </c>
      <c r="M6420" s="30"/>
      <c r="N6420" s="30">
        <v>202608</v>
      </c>
      <c r="O6420" s="30"/>
      <c r="P6420" s="30"/>
    </row>
    <row r="6421" s="35" customFormat="1" customHeight="1" spans="1:16">
      <c r="A6421" s="30"/>
      <c r="B6421" s="38">
        <v>46241</v>
      </c>
      <c r="C6421" s="69" t="s">
        <v>18</v>
      </c>
      <c r="D6421" s="30" t="s">
        <v>424</v>
      </c>
      <c r="E6421" s="100" t="s">
        <v>1054</v>
      </c>
      <c r="F6421" s="95">
        <v>17.88</v>
      </c>
      <c r="G6421" s="56"/>
      <c r="H6421" s="32">
        <v>263622.810000015</v>
      </c>
      <c r="I6421" s="30"/>
      <c r="J6421" s="30"/>
      <c r="K6421" s="30"/>
      <c r="L6421" s="30">
        <v>202609</v>
      </c>
      <c r="M6421" s="30"/>
      <c r="N6421" s="30">
        <v>202608</v>
      </c>
      <c r="O6421" s="30"/>
      <c r="P6421" s="30"/>
    </row>
    <row r="6422" s="35" customFormat="1" customHeight="1" spans="1:16">
      <c r="A6422" s="30"/>
      <c r="B6422" s="38">
        <v>46241</v>
      </c>
      <c r="C6422" s="69" t="s">
        <v>18</v>
      </c>
      <c r="D6422" s="30" t="s">
        <v>424</v>
      </c>
      <c r="E6422" s="100" t="s">
        <v>1052</v>
      </c>
      <c r="F6422" s="95">
        <v>11.88</v>
      </c>
      <c r="G6422" s="56"/>
      <c r="H6422" s="32">
        <v>263634.690000014</v>
      </c>
      <c r="I6422" s="30"/>
      <c r="J6422" s="30"/>
      <c r="K6422" s="30"/>
      <c r="L6422" s="30">
        <v>202609</v>
      </c>
      <c r="M6422" s="30"/>
      <c r="N6422" s="30">
        <v>202608</v>
      </c>
      <c r="O6422" s="30"/>
      <c r="P6422" s="30"/>
    </row>
    <row r="6423" s="35" customFormat="1" customHeight="1" spans="1:16">
      <c r="A6423" s="30"/>
      <c r="B6423" s="38">
        <v>46241</v>
      </c>
      <c r="C6423" s="69" t="s">
        <v>18</v>
      </c>
      <c r="D6423" s="30" t="s">
        <v>424</v>
      </c>
      <c r="E6423" s="100" t="s">
        <v>1057</v>
      </c>
      <c r="F6423" s="95">
        <v>78.76</v>
      </c>
      <c r="G6423" s="56"/>
      <c r="H6423" s="32">
        <v>263713.450000016</v>
      </c>
      <c r="I6423" s="30"/>
      <c r="J6423" s="30"/>
      <c r="K6423" s="30"/>
      <c r="L6423" s="30">
        <v>202609</v>
      </c>
      <c r="M6423" s="30"/>
      <c r="N6423" s="30">
        <v>202608</v>
      </c>
      <c r="O6423" s="30"/>
      <c r="P6423" s="30"/>
    </row>
    <row r="6424" s="35" customFormat="1" customHeight="1" spans="1:16">
      <c r="A6424" s="30"/>
      <c r="B6424" s="38">
        <v>46242</v>
      </c>
      <c r="C6424" s="69" t="s">
        <v>18</v>
      </c>
      <c r="D6424" s="30" t="s">
        <v>33</v>
      </c>
      <c r="E6424" s="100" t="s">
        <v>267</v>
      </c>
      <c r="F6424" s="98">
        <v>5105</v>
      </c>
      <c r="G6424" s="56"/>
      <c r="H6424" s="32">
        <v>268818.450000016</v>
      </c>
      <c r="I6424" s="30" t="s">
        <v>267</v>
      </c>
      <c r="J6424" s="30"/>
      <c r="K6424" s="30"/>
      <c r="L6424" s="30">
        <v>202609</v>
      </c>
      <c r="M6424" s="30"/>
      <c r="N6424" s="30">
        <v>202608</v>
      </c>
      <c r="O6424" s="30"/>
      <c r="P6424" s="30"/>
    </row>
    <row r="6425" s="35" customFormat="1" customHeight="1" spans="1:16">
      <c r="A6425" s="30"/>
      <c r="B6425" s="38">
        <v>46242</v>
      </c>
      <c r="C6425" s="69" t="s">
        <v>18</v>
      </c>
      <c r="D6425" s="30" t="s">
        <v>424</v>
      </c>
      <c r="E6425" s="100" t="s">
        <v>1094</v>
      </c>
      <c r="F6425" s="95">
        <v>188.48</v>
      </c>
      <c r="G6425" s="56"/>
      <c r="H6425" s="32">
        <v>269006.930000016</v>
      </c>
      <c r="I6425" s="30"/>
      <c r="J6425" s="30"/>
      <c r="K6425" s="30"/>
      <c r="L6425" s="30">
        <v>202609</v>
      </c>
      <c r="M6425" s="30"/>
      <c r="N6425" s="30">
        <v>202608</v>
      </c>
      <c r="O6425" s="30"/>
      <c r="P6425" s="30"/>
    </row>
    <row r="6426" s="35" customFormat="1" customHeight="1" spans="1:16">
      <c r="A6426" s="30"/>
      <c r="B6426" s="38">
        <v>46242</v>
      </c>
      <c r="C6426" s="69" t="s">
        <v>18</v>
      </c>
      <c r="D6426" s="30" t="s">
        <v>424</v>
      </c>
      <c r="E6426" s="100" t="s">
        <v>1088</v>
      </c>
      <c r="F6426" s="95">
        <v>195.96</v>
      </c>
      <c r="G6426" s="56"/>
      <c r="H6426" s="32">
        <v>269202.890000017</v>
      </c>
      <c r="I6426" s="30"/>
      <c r="J6426" s="30"/>
      <c r="K6426" s="30"/>
      <c r="L6426" s="30">
        <v>202609</v>
      </c>
      <c r="M6426" s="30"/>
      <c r="N6426" s="30">
        <v>202608</v>
      </c>
      <c r="O6426" s="30"/>
      <c r="P6426" s="30"/>
    </row>
    <row r="6427" s="35" customFormat="1" customHeight="1" spans="1:16">
      <c r="A6427" s="30"/>
      <c r="B6427" s="38">
        <v>46242</v>
      </c>
      <c r="C6427" s="69" t="s">
        <v>18</v>
      </c>
      <c r="D6427" s="30" t="s">
        <v>424</v>
      </c>
      <c r="E6427" s="100" t="s">
        <v>1092</v>
      </c>
      <c r="F6427" s="95">
        <v>69.24</v>
      </c>
      <c r="G6427" s="56"/>
      <c r="H6427" s="32">
        <v>269272.130000016</v>
      </c>
      <c r="I6427" s="30"/>
      <c r="J6427" s="30"/>
      <c r="K6427" s="30"/>
      <c r="L6427" s="30">
        <v>202609</v>
      </c>
      <c r="M6427" s="30"/>
      <c r="N6427" s="30">
        <v>202608</v>
      </c>
      <c r="O6427" s="30"/>
      <c r="P6427" s="30"/>
    </row>
    <row r="6428" s="35" customFormat="1" customHeight="1" spans="1:16">
      <c r="A6428" s="30"/>
      <c r="B6428" s="38">
        <v>46242</v>
      </c>
      <c r="C6428" s="69" t="s">
        <v>18</v>
      </c>
      <c r="D6428" s="30" t="s">
        <v>424</v>
      </c>
      <c r="E6428" s="100" t="s">
        <v>1083</v>
      </c>
      <c r="F6428" s="95">
        <v>70.56</v>
      </c>
      <c r="G6428" s="56"/>
      <c r="H6428" s="32">
        <v>269342.690000018</v>
      </c>
      <c r="I6428" s="30"/>
      <c r="J6428" s="30"/>
      <c r="K6428" s="30"/>
      <c r="L6428" s="30">
        <v>202609</v>
      </c>
      <c r="M6428" s="30"/>
      <c r="N6428" s="30">
        <v>202608</v>
      </c>
      <c r="O6428" s="30"/>
      <c r="P6428" s="30"/>
    </row>
    <row r="6429" s="35" customFormat="1" customHeight="1" spans="1:16">
      <c r="A6429" s="30"/>
      <c r="B6429" s="38">
        <v>46242</v>
      </c>
      <c r="C6429" s="69" t="s">
        <v>18</v>
      </c>
      <c r="D6429" s="30" t="s">
        <v>424</v>
      </c>
      <c r="E6429" s="100" t="s">
        <v>1054</v>
      </c>
      <c r="F6429" s="95">
        <v>52.38</v>
      </c>
      <c r="G6429" s="56"/>
      <c r="H6429" s="32">
        <v>269395.070000017</v>
      </c>
      <c r="I6429" s="30"/>
      <c r="J6429" s="30"/>
      <c r="K6429" s="30"/>
      <c r="L6429" s="30">
        <v>202609</v>
      </c>
      <c r="M6429" s="30"/>
      <c r="N6429" s="30">
        <v>202608</v>
      </c>
      <c r="O6429" s="30"/>
      <c r="P6429" s="30"/>
    </row>
    <row r="6430" s="35" customFormat="1" customHeight="1" spans="1:16">
      <c r="A6430" s="30"/>
      <c r="B6430" s="38">
        <v>46242</v>
      </c>
      <c r="C6430" s="69" t="s">
        <v>18</v>
      </c>
      <c r="D6430" s="30" t="s">
        <v>424</v>
      </c>
      <c r="E6430" s="100" t="s">
        <v>1084</v>
      </c>
      <c r="F6430" s="95">
        <v>74.7</v>
      </c>
      <c r="G6430" s="56"/>
      <c r="H6430" s="32">
        <v>269469.770000016</v>
      </c>
      <c r="I6430" s="30"/>
      <c r="J6430" s="30"/>
      <c r="K6430" s="30"/>
      <c r="L6430" s="30">
        <v>202609</v>
      </c>
      <c r="M6430" s="30"/>
      <c r="N6430" s="30">
        <v>202608</v>
      </c>
      <c r="O6430" s="30"/>
      <c r="P6430" s="30"/>
    </row>
    <row r="6431" s="35" customFormat="1" customHeight="1" spans="1:16">
      <c r="A6431" s="30"/>
      <c r="B6431" s="38">
        <v>46242</v>
      </c>
      <c r="C6431" s="69" t="s">
        <v>18</v>
      </c>
      <c r="D6431" s="30" t="s">
        <v>424</v>
      </c>
      <c r="E6431" s="100" t="s">
        <v>1053</v>
      </c>
      <c r="F6431" s="95">
        <v>579.06</v>
      </c>
      <c r="G6431" s="56"/>
      <c r="H6431" s="32">
        <v>270048.830000019</v>
      </c>
      <c r="I6431" s="30"/>
      <c r="J6431" s="30"/>
      <c r="K6431" s="30"/>
      <c r="L6431" s="30">
        <v>202609</v>
      </c>
      <c r="M6431" s="30"/>
      <c r="N6431" s="30">
        <v>202608</v>
      </c>
      <c r="O6431" s="30"/>
      <c r="P6431" s="30"/>
    </row>
    <row r="6432" s="35" customFormat="1" customHeight="1" spans="1:16">
      <c r="A6432" s="30"/>
      <c r="B6432" s="38">
        <v>46242</v>
      </c>
      <c r="C6432" s="69" t="s">
        <v>18</v>
      </c>
      <c r="D6432" s="30" t="s">
        <v>424</v>
      </c>
      <c r="E6432" s="100" t="s">
        <v>1098</v>
      </c>
      <c r="F6432" s="95">
        <v>322.2</v>
      </c>
      <c r="G6432" s="56"/>
      <c r="H6432" s="32">
        <v>270371.030000018</v>
      </c>
      <c r="I6432" s="30"/>
      <c r="J6432" s="30"/>
      <c r="K6432" s="30"/>
      <c r="L6432" s="30">
        <v>202609</v>
      </c>
      <c r="M6432" s="30"/>
      <c r="N6432" s="30">
        <v>202608</v>
      </c>
      <c r="O6432" s="30"/>
      <c r="P6432" s="30"/>
    </row>
    <row r="6433" s="35" customFormat="1" customHeight="1" spans="1:16">
      <c r="A6433" s="30"/>
      <c r="B6433" s="38">
        <v>46242</v>
      </c>
      <c r="C6433" s="69" t="s">
        <v>18</v>
      </c>
      <c r="D6433" s="30" t="s">
        <v>424</v>
      </c>
      <c r="E6433" s="100" t="s">
        <v>1051</v>
      </c>
      <c r="F6433" s="95">
        <v>520.68</v>
      </c>
      <c r="G6433" s="56"/>
      <c r="H6433" s="32">
        <v>270891.710000018</v>
      </c>
      <c r="I6433" s="30"/>
      <c r="J6433" s="30"/>
      <c r="K6433" s="30"/>
      <c r="L6433" s="30">
        <v>202609</v>
      </c>
      <c r="M6433" s="30"/>
      <c r="N6433" s="30">
        <v>202608</v>
      </c>
      <c r="O6433" s="30"/>
      <c r="P6433" s="30"/>
    </row>
    <row r="6434" s="35" customFormat="1" customHeight="1" spans="1:16">
      <c r="A6434" s="30"/>
      <c r="B6434" s="38">
        <v>46242</v>
      </c>
      <c r="C6434" s="69" t="s">
        <v>18</v>
      </c>
      <c r="D6434" s="30" t="s">
        <v>424</v>
      </c>
      <c r="E6434" s="100" t="s">
        <v>1089</v>
      </c>
      <c r="F6434" s="95">
        <v>37.24</v>
      </c>
      <c r="G6434" s="56"/>
      <c r="H6434" s="32">
        <v>270928.950000016</v>
      </c>
      <c r="I6434" s="30"/>
      <c r="J6434" s="30"/>
      <c r="K6434" s="30"/>
      <c r="L6434" s="30">
        <v>202609</v>
      </c>
      <c r="M6434" s="30"/>
      <c r="N6434" s="30">
        <v>202608</v>
      </c>
      <c r="O6434" s="30"/>
      <c r="P6434" s="30"/>
    </row>
    <row r="6435" s="35" customFormat="1" customHeight="1" spans="1:16">
      <c r="A6435" s="30"/>
      <c r="B6435" s="38">
        <v>46242</v>
      </c>
      <c r="C6435" s="69" t="s">
        <v>18</v>
      </c>
      <c r="D6435" s="30" t="s">
        <v>424</v>
      </c>
      <c r="E6435" s="100" t="s">
        <v>1085</v>
      </c>
      <c r="F6435" s="95">
        <v>134.4</v>
      </c>
      <c r="G6435" s="56"/>
      <c r="H6435" s="32">
        <v>271063.350000018</v>
      </c>
      <c r="I6435" s="30"/>
      <c r="J6435" s="30"/>
      <c r="K6435" s="30"/>
      <c r="L6435" s="30">
        <v>202609</v>
      </c>
      <c r="M6435" s="30"/>
      <c r="N6435" s="30">
        <v>202608</v>
      </c>
      <c r="O6435" s="30"/>
      <c r="P6435" s="30"/>
    </row>
    <row r="6436" s="35" customFormat="1" customHeight="1" spans="1:16">
      <c r="A6436" s="30"/>
      <c r="B6436" s="38">
        <v>46242</v>
      </c>
      <c r="C6436" s="69" t="s">
        <v>18</v>
      </c>
      <c r="D6436" s="30" t="s">
        <v>424</v>
      </c>
      <c r="E6436" s="100" t="s">
        <v>1096</v>
      </c>
      <c r="F6436" s="95">
        <v>523.54</v>
      </c>
      <c r="G6436" s="56"/>
      <c r="H6436" s="32">
        <v>271586.890000017</v>
      </c>
      <c r="I6436" s="30"/>
      <c r="J6436" s="30"/>
      <c r="K6436" s="30"/>
      <c r="L6436" s="30">
        <v>202609</v>
      </c>
      <c r="M6436" s="30"/>
      <c r="N6436" s="30">
        <v>202608</v>
      </c>
      <c r="O6436" s="30"/>
      <c r="P6436" s="30"/>
    </row>
    <row r="6437" s="35" customFormat="1" customHeight="1" spans="1:16">
      <c r="A6437" s="30"/>
      <c r="B6437" s="38">
        <v>46242</v>
      </c>
      <c r="C6437" s="69" t="s">
        <v>18</v>
      </c>
      <c r="D6437" s="30" t="s">
        <v>424</v>
      </c>
      <c r="E6437" s="100" t="s">
        <v>1048</v>
      </c>
      <c r="F6437" s="95">
        <v>343.85</v>
      </c>
      <c r="G6437" s="56"/>
      <c r="H6437" s="32">
        <v>271930.740000015</v>
      </c>
      <c r="I6437" s="30"/>
      <c r="J6437" s="30"/>
      <c r="K6437" s="30"/>
      <c r="L6437" s="30">
        <v>202609</v>
      </c>
      <c r="M6437" s="30"/>
      <c r="N6437" s="30">
        <v>202608</v>
      </c>
      <c r="O6437" s="30"/>
      <c r="P6437" s="30"/>
    </row>
    <row r="6438" s="35" customFormat="1" customHeight="1" spans="1:16">
      <c r="A6438" s="30"/>
      <c r="B6438" s="38">
        <v>46242</v>
      </c>
      <c r="C6438" s="69" t="s">
        <v>18</v>
      </c>
      <c r="D6438" s="30" t="s">
        <v>424</v>
      </c>
      <c r="E6438" s="100" t="s">
        <v>1047</v>
      </c>
      <c r="F6438" s="95">
        <v>166.2</v>
      </c>
      <c r="G6438" s="56"/>
      <c r="H6438" s="32">
        <v>272096.940000014</v>
      </c>
      <c r="I6438" s="30"/>
      <c r="J6438" s="30"/>
      <c r="K6438" s="30"/>
      <c r="L6438" s="30">
        <v>202609</v>
      </c>
      <c r="M6438" s="30"/>
      <c r="N6438" s="30">
        <v>202608</v>
      </c>
      <c r="O6438" s="30"/>
      <c r="P6438" s="30"/>
    </row>
    <row r="6439" s="35" customFormat="1" customHeight="1" spans="1:16">
      <c r="A6439" s="30"/>
      <c r="B6439" s="38">
        <v>46242</v>
      </c>
      <c r="C6439" s="69" t="s">
        <v>18</v>
      </c>
      <c r="D6439" s="30" t="s">
        <v>424</v>
      </c>
      <c r="E6439" s="100" t="s">
        <v>1093</v>
      </c>
      <c r="F6439" s="95">
        <v>615.3</v>
      </c>
      <c r="G6439" s="56"/>
      <c r="H6439" s="32">
        <v>272712.240000015</v>
      </c>
      <c r="I6439" s="30"/>
      <c r="J6439" s="30"/>
      <c r="K6439" s="30"/>
      <c r="L6439" s="30">
        <v>202609</v>
      </c>
      <c r="M6439" s="30"/>
      <c r="N6439" s="30">
        <v>202608</v>
      </c>
      <c r="O6439" s="30"/>
      <c r="P6439" s="30"/>
    </row>
    <row r="6440" s="35" customFormat="1" customHeight="1" spans="1:16">
      <c r="A6440" s="30"/>
      <c r="B6440" s="38">
        <v>46242</v>
      </c>
      <c r="C6440" s="69" t="s">
        <v>18</v>
      </c>
      <c r="D6440" s="30" t="s">
        <v>424</v>
      </c>
      <c r="E6440" s="100" t="s">
        <v>1095</v>
      </c>
      <c r="F6440" s="95">
        <v>57.9</v>
      </c>
      <c r="G6440" s="56"/>
      <c r="H6440" s="32">
        <v>272770.140000017</v>
      </c>
      <c r="I6440" s="30"/>
      <c r="J6440" s="30"/>
      <c r="K6440" s="30"/>
      <c r="L6440" s="30">
        <v>202609</v>
      </c>
      <c r="M6440" s="30"/>
      <c r="N6440" s="30">
        <v>202608</v>
      </c>
      <c r="O6440" s="30"/>
      <c r="P6440" s="30"/>
    </row>
    <row r="6441" s="35" customFormat="1" customHeight="1" spans="1:16">
      <c r="A6441" s="30"/>
      <c r="B6441" s="38">
        <v>46242</v>
      </c>
      <c r="C6441" s="69" t="s">
        <v>18</v>
      </c>
      <c r="D6441" s="30" t="s">
        <v>424</v>
      </c>
      <c r="E6441" s="100" t="s">
        <v>1058</v>
      </c>
      <c r="F6441" s="95">
        <v>107.58</v>
      </c>
      <c r="G6441" s="56"/>
      <c r="H6441" s="32">
        <v>272877.720000016</v>
      </c>
      <c r="I6441" s="30"/>
      <c r="J6441" s="30"/>
      <c r="K6441" s="30"/>
      <c r="L6441" s="30">
        <v>202609</v>
      </c>
      <c r="M6441" s="30"/>
      <c r="N6441" s="30">
        <v>202608</v>
      </c>
      <c r="O6441" s="30"/>
      <c r="P6441" s="30"/>
    </row>
    <row r="6442" s="35" customFormat="1" customHeight="1" spans="1:16">
      <c r="A6442" s="30"/>
      <c r="B6442" s="38">
        <v>46242</v>
      </c>
      <c r="C6442" s="69" t="s">
        <v>18</v>
      </c>
      <c r="D6442" s="30" t="s">
        <v>424</v>
      </c>
      <c r="E6442" s="100" t="s">
        <v>1052</v>
      </c>
      <c r="F6442" s="95">
        <v>8.88</v>
      </c>
      <c r="G6442" s="56"/>
      <c r="H6442" s="32">
        <v>272886.600000018</v>
      </c>
      <c r="I6442" s="30"/>
      <c r="J6442" s="30"/>
      <c r="K6442" s="30"/>
      <c r="L6442" s="30">
        <v>202609</v>
      </c>
      <c r="M6442" s="30"/>
      <c r="N6442" s="30">
        <v>202608</v>
      </c>
      <c r="O6442" s="30"/>
      <c r="P6442" s="30"/>
    </row>
    <row r="6443" s="35" customFormat="1" customHeight="1" spans="1:16">
      <c r="A6443" s="30"/>
      <c r="B6443" s="38">
        <v>46242</v>
      </c>
      <c r="C6443" s="69" t="s">
        <v>18</v>
      </c>
      <c r="D6443" s="30" t="s">
        <v>424</v>
      </c>
      <c r="E6443" s="100" t="s">
        <v>1167</v>
      </c>
      <c r="F6443" s="95">
        <v>64.56</v>
      </c>
      <c r="G6443" s="56"/>
      <c r="H6443" s="32">
        <v>272951.160000017</v>
      </c>
      <c r="I6443" s="30"/>
      <c r="J6443" s="30"/>
      <c r="K6443" s="30"/>
      <c r="L6443" s="30">
        <v>202609</v>
      </c>
      <c r="M6443" s="30"/>
      <c r="N6443" s="30">
        <v>202608</v>
      </c>
      <c r="O6443" s="30"/>
      <c r="P6443" s="30"/>
    </row>
    <row r="6444" s="35" customFormat="1" customHeight="1" spans="1:16">
      <c r="A6444" s="30"/>
      <c r="B6444" s="38">
        <v>46242</v>
      </c>
      <c r="C6444" s="69" t="s">
        <v>18</v>
      </c>
      <c r="D6444" s="30" t="s">
        <v>424</v>
      </c>
      <c r="E6444" s="100" t="s">
        <v>1045</v>
      </c>
      <c r="F6444" s="95">
        <v>212.13</v>
      </c>
      <c r="G6444" s="56"/>
      <c r="H6444" s="32">
        <v>273163.29000002</v>
      </c>
      <c r="I6444" s="30"/>
      <c r="J6444" s="30"/>
      <c r="K6444" s="30"/>
      <c r="L6444" s="30">
        <v>202609</v>
      </c>
      <c r="M6444" s="30"/>
      <c r="N6444" s="30">
        <v>202608</v>
      </c>
      <c r="O6444" s="30"/>
      <c r="P6444" s="30"/>
    </row>
    <row r="6445" s="35" customFormat="1" customHeight="1" spans="1:16">
      <c r="A6445" s="30"/>
      <c r="B6445" s="38">
        <v>46242</v>
      </c>
      <c r="C6445" s="69" t="s">
        <v>18</v>
      </c>
      <c r="D6445" s="30" t="s">
        <v>424</v>
      </c>
      <c r="E6445" s="100" t="s">
        <v>1090</v>
      </c>
      <c r="F6445" s="95">
        <v>486.81</v>
      </c>
      <c r="G6445" s="56"/>
      <c r="H6445" s="32">
        <v>273650.100000018</v>
      </c>
      <c r="I6445" s="30"/>
      <c r="J6445" s="30"/>
      <c r="K6445" s="30"/>
      <c r="L6445" s="30">
        <v>202609</v>
      </c>
      <c r="M6445" s="30"/>
      <c r="N6445" s="30">
        <v>202609</v>
      </c>
      <c r="O6445" s="30"/>
      <c r="P6445" s="30"/>
    </row>
    <row r="6446" s="35" customFormat="1" customHeight="1" spans="1:16">
      <c r="A6446" s="30"/>
      <c r="B6446" s="38">
        <v>46242</v>
      </c>
      <c r="C6446" s="69" t="s">
        <v>18</v>
      </c>
      <c r="D6446" s="30" t="s">
        <v>424</v>
      </c>
      <c r="E6446" s="100" t="s">
        <v>1099</v>
      </c>
      <c r="F6446" s="95">
        <v>616.32</v>
      </c>
      <c r="G6446" s="56"/>
      <c r="H6446" s="32">
        <v>274266.420000019</v>
      </c>
      <c r="I6446" s="30"/>
      <c r="J6446" s="30"/>
      <c r="K6446" s="30"/>
      <c r="L6446" s="30">
        <v>202609</v>
      </c>
      <c r="M6446" s="30"/>
      <c r="N6446" s="30">
        <v>202608</v>
      </c>
      <c r="O6446" s="30"/>
      <c r="P6446" s="30"/>
    </row>
    <row r="6447" s="35" customFormat="1" customHeight="1" spans="1:16">
      <c r="A6447" s="30"/>
      <c r="B6447" s="38">
        <v>46242</v>
      </c>
      <c r="C6447" s="69" t="s">
        <v>18</v>
      </c>
      <c r="D6447" s="30" t="s">
        <v>424</v>
      </c>
      <c r="E6447" s="100" t="s">
        <v>1087</v>
      </c>
      <c r="F6447" s="95">
        <v>15</v>
      </c>
      <c r="G6447" s="56"/>
      <c r="H6447" s="32">
        <v>274281.420000019</v>
      </c>
      <c r="I6447" s="30"/>
      <c r="J6447" s="30"/>
      <c r="K6447" s="30"/>
      <c r="L6447" s="30">
        <v>202609</v>
      </c>
      <c r="M6447" s="30"/>
      <c r="N6447" s="30">
        <v>202608</v>
      </c>
      <c r="O6447" s="30"/>
      <c r="P6447" s="30"/>
    </row>
    <row r="6448" s="35" customFormat="1" customHeight="1" spans="1:16">
      <c r="A6448" s="30"/>
      <c r="B6448" s="38">
        <v>46242</v>
      </c>
      <c r="C6448" s="69" t="s">
        <v>18</v>
      </c>
      <c r="D6448" s="30" t="s">
        <v>424</v>
      </c>
      <c r="E6448" s="100" t="s">
        <v>1050</v>
      </c>
      <c r="F6448" s="95">
        <v>880.44</v>
      </c>
      <c r="G6448" s="56"/>
      <c r="H6448" s="32">
        <v>275161.86000002</v>
      </c>
      <c r="I6448" s="30"/>
      <c r="J6448" s="30"/>
      <c r="K6448" s="30"/>
      <c r="L6448" s="30">
        <v>202609</v>
      </c>
      <c r="M6448" s="30"/>
      <c r="N6448" s="30">
        <v>202608</v>
      </c>
      <c r="O6448" s="30"/>
      <c r="P6448" s="30"/>
    </row>
    <row r="6449" s="35" customFormat="1" customHeight="1" spans="1:16">
      <c r="A6449" s="30"/>
      <c r="B6449" s="38">
        <v>46242</v>
      </c>
      <c r="C6449" s="69" t="s">
        <v>18</v>
      </c>
      <c r="D6449" s="30" t="s">
        <v>424</v>
      </c>
      <c r="E6449" s="100" t="s">
        <v>1091</v>
      </c>
      <c r="F6449" s="95">
        <v>26.88</v>
      </c>
      <c r="G6449" s="56"/>
      <c r="H6449" s="32">
        <v>275188.740000019</v>
      </c>
      <c r="I6449" s="30"/>
      <c r="J6449" s="30"/>
      <c r="K6449" s="30"/>
      <c r="L6449" s="30">
        <v>202609</v>
      </c>
      <c r="M6449" s="30"/>
      <c r="N6449" s="30">
        <v>202608</v>
      </c>
      <c r="O6449" s="30"/>
      <c r="P6449" s="30"/>
    </row>
    <row r="6450" s="35" customFormat="1" customHeight="1" spans="1:16">
      <c r="A6450" s="30"/>
      <c r="B6450" s="38">
        <v>46242</v>
      </c>
      <c r="C6450" s="69" t="s">
        <v>18</v>
      </c>
      <c r="D6450" s="30" t="s">
        <v>424</v>
      </c>
      <c r="E6450" s="100" t="s">
        <v>1097</v>
      </c>
      <c r="F6450" s="95">
        <v>183.9</v>
      </c>
      <c r="G6450" s="56"/>
      <c r="H6450" s="32">
        <v>275372.640000021</v>
      </c>
      <c r="I6450" s="30"/>
      <c r="J6450" s="30"/>
      <c r="K6450" s="30"/>
      <c r="L6450" s="30">
        <v>202609</v>
      </c>
      <c r="M6450" s="30"/>
      <c r="N6450" s="30">
        <v>202608</v>
      </c>
      <c r="O6450" s="30"/>
      <c r="P6450" s="30"/>
    </row>
    <row r="6451" s="35" customFormat="1" customHeight="1" spans="1:16">
      <c r="A6451" s="30"/>
      <c r="B6451" s="38">
        <v>46242</v>
      </c>
      <c r="C6451" s="69" t="s">
        <v>18</v>
      </c>
      <c r="D6451" s="30" t="s">
        <v>424</v>
      </c>
      <c r="E6451" s="100" t="s">
        <v>1046</v>
      </c>
      <c r="F6451" s="95">
        <v>155.4</v>
      </c>
      <c r="G6451" s="56"/>
      <c r="H6451" s="32">
        <v>275528.04000002</v>
      </c>
      <c r="I6451" s="30"/>
      <c r="J6451" s="30"/>
      <c r="K6451" s="30"/>
      <c r="L6451" s="30">
        <v>202609</v>
      </c>
      <c r="M6451" s="30"/>
      <c r="N6451" s="30">
        <v>202608</v>
      </c>
      <c r="O6451" s="30"/>
      <c r="P6451" s="30"/>
    </row>
    <row r="6452" s="35" customFormat="1" customHeight="1" spans="1:16">
      <c r="A6452" s="30"/>
      <c r="B6452" s="38">
        <v>46242</v>
      </c>
      <c r="C6452" s="69" t="s">
        <v>18</v>
      </c>
      <c r="D6452" s="30" t="s">
        <v>424</v>
      </c>
      <c r="E6452" s="100" t="s">
        <v>1055</v>
      </c>
      <c r="F6452" s="95">
        <v>29.88</v>
      </c>
      <c r="G6452" s="56"/>
      <c r="H6452" s="32">
        <v>275557.920000022</v>
      </c>
      <c r="I6452" s="30"/>
      <c r="J6452" s="30"/>
      <c r="K6452" s="30"/>
      <c r="L6452" s="30">
        <v>202609</v>
      </c>
      <c r="M6452" s="30"/>
      <c r="N6452" s="30">
        <v>202608</v>
      </c>
      <c r="O6452" s="30"/>
      <c r="P6452" s="30"/>
    </row>
    <row r="6453" s="35" customFormat="1" customHeight="1" spans="1:16">
      <c r="A6453" s="30"/>
      <c r="B6453" s="38">
        <v>46243</v>
      </c>
      <c r="C6453" s="69" t="s">
        <v>18</v>
      </c>
      <c r="D6453" s="30" t="s">
        <v>33</v>
      </c>
      <c r="E6453" s="100" t="s">
        <v>267</v>
      </c>
      <c r="F6453" s="98">
        <v>5267.71</v>
      </c>
      <c r="G6453" s="56"/>
      <c r="H6453" s="32">
        <v>280825.630000023</v>
      </c>
      <c r="I6453" s="30" t="s">
        <v>267</v>
      </c>
      <c r="J6453" s="30"/>
      <c r="K6453" s="30"/>
      <c r="L6453" s="30">
        <v>202609</v>
      </c>
      <c r="M6453" s="30"/>
      <c r="N6453" s="30">
        <v>202608</v>
      </c>
      <c r="O6453" s="30"/>
      <c r="P6453" s="30"/>
    </row>
    <row r="6454" s="35" customFormat="1" customHeight="1" spans="1:16">
      <c r="A6454" s="30"/>
      <c r="B6454" s="38">
        <v>46243</v>
      </c>
      <c r="C6454" s="69" t="s">
        <v>18</v>
      </c>
      <c r="D6454" s="30" t="s">
        <v>424</v>
      </c>
      <c r="E6454" s="100" t="s">
        <v>1093</v>
      </c>
      <c r="F6454" s="95">
        <v>352.38</v>
      </c>
      <c r="G6454" s="56"/>
      <c r="H6454" s="32">
        <v>281178.010000022</v>
      </c>
      <c r="I6454" s="30"/>
      <c r="J6454" s="30"/>
      <c r="K6454" s="30"/>
      <c r="L6454" s="30">
        <v>202609</v>
      </c>
      <c r="M6454" s="30"/>
      <c r="N6454" s="30">
        <v>202608</v>
      </c>
      <c r="O6454" s="30"/>
      <c r="P6454" s="30"/>
    </row>
    <row r="6455" s="35" customFormat="1" customHeight="1" spans="1:16">
      <c r="A6455" s="30"/>
      <c r="B6455" s="38">
        <v>46243</v>
      </c>
      <c r="C6455" s="69" t="s">
        <v>18</v>
      </c>
      <c r="D6455" s="30" t="s">
        <v>424</v>
      </c>
      <c r="E6455" s="100" t="s">
        <v>1088</v>
      </c>
      <c r="F6455" s="95">
        <v>331.68</v>
      </c>
      <c r="G6455" s="56"/>
      <c r="H6455" s="32">
        <v>281509.690000022</v>
      </c>
      <c r="I6455" s="30"/>
      <c r="J6455" s="30"/>
      <c r="K6455" s="30"/>
      <c r="L6455" s="30">
        <v>202609</v>
      </c>
      <c r="M6455" s="30"/>
      <c r="N6455" s="30">
        <v>202608</v>
      </c>
      <c r="O6455" s="30"/>
      <c r="P6455" s="30"/>
    </row>
    <row r="6456" s="35" customFormat="1" customHeight="1" spans="1:16">
      <c r="A6456" s="30"/>
      <c r="B6456" s="38">
        <v>46243</v>
      </c>
      <c r="C6456" s="69" t="s">
        <v>18</v>
      </c>
      <c r="D6456" s="30" t="s">
        <v>424</v>
      </c>
      <c r="E6456" s="100" t="s">
        <v>1051</v>
      </c>
      <c r="F6456" s="95">
        <v>202.62</v>
      </c>
      <c r="G6456" s="56"/>
      <c r="H6456" s="32">
        <v>281712.310000023</v>
      </c>
      <c r="I6456" s="30"/>
      <c r="J6456" s="30"/>
      <c r="K6456" s="30"/>
      <c r="L6456" s="30">
        <v>202609</v>
      </c>
      <c r="M6456" s="30"/>
      <c r="N6456" s="30">
        <v>202608</v>
      </c>
      <c r="O6456" s="30"/>
      <c r="P6456" s="30"/>
    </row>
    <row r="6457" s="35" customFormat="1" customHeight="1" spans="1:16">
      <c r="A6457" s="30"/>
      <c r="B6457" s="38">
        <v>46243</v>
      </c>
      <c r="C6457" s="69" t="s">
        <v>18</v>
      </c>
      <c r="D6457" s="30" t="s">
        <v>424</v>
      </c>
      <c r="E6457" s="100" t="s">
        <v>1047</v>
      </c>
      <c r="F6457" s="95">
        <v>40.56</v>
      </c>
      <c r="G6457" s="56"/>
      <c r="H6457" s="32">
        <v>281752.870000022</v>
      </c>
      <c r="I6457" s="30"/>
      <c r="J6457" s="30"/>
      <c r="K6457" s="30"/>
      <c r="L6457" s="30">
        <v>202609</v>
      </c>
      <c r="M6457" s="30"/>
      <c r="N6457" s="30">
        <v>202608</v>
      </c>
      <c r="O6457" s="30"/>
      <c r="P6457" s="30"/>
    </row>
    <row r="6458" s="35" customFormat="1" customHeight="1" spans="1:16">
      <c r="A6458" s="30"/>
      <c r="B6458" s="38">
        <v>46243</v>
      </c>
      <c r="C6458" s="69" t="s">
        <v>18</v>
      </c>
      <c r="D6458" s="30" t="s">
        <v>424</v>
      </c>
      <c r="E6458" s="100" t="s">
        <v>1087</v>
      </c>
      <c r="F6458" s="95">
        <v>164.61</v>
      </c>
      <c r="G6458" s="56"/>
      <c r="H6458" s="32">
        <v>281917.480000021</v>
      </c>
      <c r="I6458" s="30"/>
      <c r="J6458" s="30"/>
      <c r="K6458" s="30"/>
      <c r="L6458" s="30">
        <v>202609</v>
      </c>
      <c r="M6458" s="30"/>
      <c r="N6458" s="30">
        <v>202608</v>
      </c>
      <c r="O6458" s="30"/>
      <c r="P6458" s="30"/>
    </row>
    <row r="6459" s="35" customFormat="1" customHeight="1" spans="1:16">
      <c r="A6459" s="30"/>
      <c r="B6459" s="38">
        <v>46243</v>
      </c>
      <c r="C6459" s="69" t="s">
        <v>18</v>
      </c>
      <c r="D6459" s="30" t="s">
        <v>424</v>
      </c>
      <c r="E6459" s="100" t="s">
        <v>1167</v>
      </c>
      <c r="F6459" s="95">
        <v>104.76</v>
      </c>
      <c r="G6459" s="56"/>
      <c r="H6459" s="32">
        <v>282022.240000023</v>
      </c>
      <c r="I6459" s="30"/>
      <c r="J6459" s="30"/>
      <c r="K6459" s="30"/>
      <c r="L6459" s="30">
        <v>202609</v>
      </c>
      <c r="M6459" s="30"/>
      <c r="N6459" s="30">
        <v>202608</v>
      </c>
      <c r="O6459" s="30"/>
      <c r="P6459" s="30"/>
    </row>
    <row r="6460" s="35" customFormat="1" customHeight="1" spans="1:16">
      <c r="A6460" s="30"/>
      <c r="B6460" s="38">
        <v>46243</v>
      </c>
      <c r="C6460" s="69" t="s">
        <v>18</v>
      </c>
      <c r="D6460" s="30" t="s">
        <v>424</v>
      </c>
      <c r="E6460" s="100" t="s">
        <v>1048</v>
      </c>
      <c r="F6460" s="95">
        <v>102.3</v>
      </c>
      <c r="G6460" s="56"/>
      <c r="H6460" s="32">
        <v>282124.540000023</v>
      </c>
      <c r="I6460" s="30"/>
      <c r="J6460" s="30"/>
      <c r="K6460" s="30"/>
      <c r="L6460" s="30">
        <v>202609</v>
      </c>
      <c r="M6460" s="30"/>
      <c r="N6460" s="30">
        <v>202608</v>
      </c>
      <c r="O6460" s="30"/>
      <c r="P6460" s="30"/>
    </row>
    <row r="6461" s="35" customFormat="1" customHeight="1" spans="1:16">
      <c r="A6461" s="30"/>
      <c r="B6461" s="38">
        <v>46243</v>
      </c>
      <c r="C6461" s="69" t="s">
        <v>18</v>
      </c>
      <c r="D6461" s="30" t="s">
        <v>424</v>
      </c>
      <c r="E6461" s="100" t="s">
        <v>1089</v>
      </c>
      <c r="F6461" s="95">
        <v>21.06</v>
      </c>
      <c r="G6461" s="56"/>
      <c r="H6461" s="32">
        <v>282145.600000022</v>
      </c>
      <c r="I6461" s="30"/>
      <c r="J6461" s="30"/>
      <c r="K6461" s="30"/>
      <c r="L6461" s="30">
        <v>202609</v>
      </c>
      <c r="M6461" s="30"/>
      <c r="N6461" s="30">
        <v>202608</v>
      </c>
      <c r="O6461" s="30"/>
      <c r="P6461" s="30"/>
    </row>
    <row r="6462" s="35" customFormat="1" customHeight="1" spans="1:16">
      <c r="A6462" s="30"/>
      <c r="B6462" s="38">
        <v>46243</v>
      </c>
      <c r="C6462" s="69" t="s">
        <v>18</v>
      </c>
      <c r="D6462" s="30" t="s">
        <v>424</v>
      </c>
      <c r="E6462" s="100" t="s">
        <v>1053</v>
      </c>
      <c r="F6462" s="95">
        <v>106.8</v>
      </c>
      <c r="G6462" s="56"/>
      <c r="H6462" s="32">
        <v>282252.400000023</v>
      </c>
      <c r="I6462" s="30"/>
      <c r="J6462" s="30"/>
      <c r="K6462" s="30"/>
      <c r="L6462" s="30">
        <v>202609</v>
      </c>
      <c r="M6462" s="30"/>
      <c r="N6462" s="30">
        <v>202608</v>
      </c>
      <c r="O6462" s="30"/>
      <c r="P6462" s="30"/>
    </row>
    <row r="6463" s="35" customFormat="1" customHeight="1" spans="1:16">
      <c r="A6463" s="30"/>
      <c r="B6463" s="38">
        <v>46243</v>
      </c>
      <c r="C6463" s="69" t="s">
        <v>18</v>
      </c>
      <c r="D6463" s="30" t="s">
        <v>424</v>
      </c>
      <c r="E6463" s="100" t="s">
        <v>1092</v>
      </c>
      <c r="F6463" s="95">
        <v>771.78</v>
      </c>
      <c r="G6463" s="56"/>
      <c r="H6463" s="32">
        <v>283024.180000024</v>
      </c>
      <c r="I6463" s="30"/>
      <c r="J6463" s="30"/>
      <c r="K6463" s="30"/>
      <c r="L6463" s="30">
        <v>202609</v>
      </c>
      <c r="M6463" s="30"/>
      <c r="N6463" s="30">
        <v>202608</v>
      </c>
      <c r="O6463" s="30"/>
      <c r="P6463" s="30"/>
    </row>
    <row r="6464" s="35" customFormat="1" customHeight="1" spans="1:16">
      <c r="A6464" s="30"/>
      <c r="B6464" s="38">
        <v>46243</v>
      </c>
      <c r="C6464" s="69" t="s">
        <v>18</v>
      </c>
      <c r="D6464" s="30" t="s">
        <v>424</v>
      </c>
      <c r="E6464" s="100" t="s">
        <v>1085</v>
      </c>
      <c r="F6464" s="95">
        <v>243.79</v>
      </c>
      <c r="G6464" s="56"/>
      <c r="H6464" s="32">
        <v>283267.970000023</v>
      </c>
      <c r="I6464" s="30"/>
      <c r="J6464" s="30"/>
      <c r="K6464" s="30"/>
      <c r="L6464" s="30">
        <v>202609</v>
      </c>
      <c r="M6464" s="30"/>
      <c r="N6464" s="30">
        <v>202608</v>
      </c>
      <c r="O6464" s="30"/>
      <c r="P6464" s="30"/>
    </row>
    <row r="6465" s="35" customFormat="1" customHeight="1" spans="1:16">
      <c r="A6465" s="30"/>
      <c r="B6465" s="38">
        <v>46243</v>
      </c>
      <c r="C6465" s="69" t="s">
        <v>18</v>
      </c>
      <c r="D6465" s="30" t="s">
        <v>424</v>
      </c>
      <c r="E6465" s="100" t="s">
        <v>1049</v>
      </c>
      <c r="F6465" s="95">
        <v>77.28</v>
      </c>
      <c r="G6465" s="56"/>
      <c r="H6465" s="32">
        <v>283345.25000002</v>
      </c>
      <c r="I6465" s="30"/>
      <c r="J6465" s="30"/>
      <c r="K6465" s="30"/>
      <c r="L6465" s="30">
        <v>202609</v>
      </c>
      <c r="M6465" s="30"/>
      <c r="N6465" s="30">
        <v>202608</v>
      </c>
      <c r="O6465" s="30"/>
      <c r="P6465" s="30"/>
    </row>
    <row r="6466" s="35" customFormat="1" customHeight="1" spans="1:16">
      <c r="A6466" s="30"/>
      <c r="B6466" s="38">
        <v>46243</v>
      </c>
      <c r="C6466" s="69" t="s">
        <v>18</v>
      </c>
      <c r="D6466" s="30" t="s">
        <v>424</v>
      </c>
      <c r="E6466" s="100" t="s">
        <v>1059</v>
      </c>
      <c r="F6466" s="95">
        <v>36</v>
      </c>
      <c r="G6466" s="56"/>
      <c r="H6466" s="32">
        <v>283381.25000002</v>
      </c>
      <c r="I6466" s="30"/>
      <c r="J6466" s="30"/>
      <c r="K6466" s="30"/>
      <c r="L6466" s="30">
        <v>202609</v>
      </c>
      <c r="M6466" s="30"/>
      <c r="N6466" s="30">
        <v>202608</v>
      </c>
      <c r="O6466" s="30"/>
      <c r="P6466" s="30"/>
    </row>
    <row r="6467" s="35" customFormat="1" customHeight="1" spans="1:16">
      <c r="A6467" s="30"/>
      <c r="B6467" s="38">
        <v>46243</v>
      </c>
      <c r="C6467" s="69" t="s">
        <v>18</v>
      </c>
      <c r="D6467" s="30" t="s">
        <v>424</v>
      </c>
      <c r="E6467" s="100" t="s">
        <v>1050</v>
      </c>
      <c r="F6467" s="95">
        <v>819.71</v>
      </c>
      <c r="G6467" s="56"/>
      <c r="H6467" s="32">
        <v>284200.960000021</v>
      </c>
      <c r="I6467" s="30"/>
      <c r="J6467" s="30"/>
      <c r="K6467" s="30"/>
      <c r="L6467" s="30">
        <v>202609</v>
      </c>
      <c r="M6467" s="30"/>
      <c r="N6467" s="30">
        <v>202608</v>
      </c>
      <c r="O6467" s="30"/>
      <c r="P6467" s="30"/>
    </row>
    <row r="6468" s="35" customFormat="1" customHeight="1" spans="1:16">
      <c r="A6468" s="30"/>
      <c r="B6468" s="38">
        <v>46243</v>
      </c>
      <c r="C6468" s="69" t="s">
        <v>18</v>
      </c>
      <c r="D6468" s="30" t="s">
        <v>424</v>
      </c>
      <c r="E6468" s="100" t="s">
        <v>1095</v>
      </c>
      <c r="F6468" s="95">
        <v>92.7</v>
      </c>
      <c r="G6468" s="56"/>
      <c r="H6468" s="32">
        <v>284293.660000021</v>
      </c>
      <c r="I6468" s="30"/>
      <c r="J6468" s="30"/>
      <c r="K6468" s="30"/>
      <c r="L6468" s="30">
        <v>202609</v>
      </c>
      <c r="M6468" s="30"/>
      <c r="N6468" s="30">
        <v>202608</v>
      </c>
      <c r="O6468" s="30"/>
      <c r="P6468" s="30"/>
    </row>
    <row r="6469" s="35" customFormat="1" customHeight="1" spans="1:16">
      <c r="A6469" s="30"/>
      <c r="B6469" s="38">
        <v>46243</v>
      </c>
      <c r="C6469" s="69" t="s">
        <v>18</v>
      </c>
      <c r="D6469" s="30" t="s">
        <v>424</v>
      </c>
      <c r="E6469" s="100" t="s">
        <v>1094</v>
      </c>
      <c r="F6469" s="95">
        <v>237</v>
      </c>
      <c r="G6469" s="56"/>
      <c r="H6469" s="32">
        <v>284530.660000021</v>
      </c>
      <c r="I6469" s="30"/>
      <c r="J6469" s="30"/>
      <c r="K6469" s="30"/>
      <c r="L6469" s="30">
        <v>202609</v>
      </c>
      <c r="M6469" s="30"/>
      <c r="N6469" s="30">
        <v>202608</v>
      </c>
      <c r="O6469" s="30"/>
      <c r="P6469" s="30"/>
    </row>
    <row r="6470" s="35" customFormat="1" customHeight="1" spans="1:16">
      <c r="A6470" s="30"/>
      <c r="B6470" s="38">
        <v>46243</v>
      </c>
      <c r="C6470" s="69" t="s">
        <v>18</v>
      </c>
      <c r="D6470" s="30" t="s">
        <v>424</v>
      </c>
      <c r="E6470" s="100" t="s">
        <v>1056</v>
      </c>
      <c r="F6470" s="95">
        <v>45</v>
      </c>
      <c r="G6470" s="56"/>
      <c r="H6470" s="32">
        <v>284575.660000021</v>
      </c>
      <c r="I6470" s="30"/>
      <c r="J6470" s="30"/>
      <c r="K6470" s="30"/>
      <c r="L6470" s="30">
        <v>202609</v>
      </c>
      <c r="M6470" s="30"/>
      <c r="N6470" s="30">
        <v>202608</v>
      </c>
      <c r="O6470" s="30"/>
      <c r="P6470" s="30"/>
    </row>
    <row r="6471" s="35" customFormat="1" customHeight="1" spans="1:16">
      <c r="A6471" s="30"/>
      <c r="B6471" s="38">
        <v>46243</v>
      </c>
      <c r="C6471" s="69" t="s">
        <v>18</v>
      </c>
      <c r="D6471" s="30" t="s">
        <v>424</v>
      </c>
      <c r="E6471" s="100" t="s">
        <v>1086</v>
      </c>
      <c r="F6471" s="95">
        <v>59.34</v>
      </c>
      <c r="G6471" s="56"/>
      <c r="H6471" s="32">
        <v>284635.00000002</v>
      </c>
      <c r="I6471" s="30"/>
      <c r="J6471" s="30"/>
      <c r="K6471" s="30"/>
      <c r="L6471" s="30">
        <v>202609</v>
      </c>
      <c r="M6471" s="30"/>
      <c r="N6471" s="30">
        <v>202608</v>
      </c>
      <c r="O6471" s="30"/>
      <c r="P6471" s="30"/>
    </row>
    <row r="6472" s="35" customFormat="1" customHeight="1" spans="1:16">
      <c r="A6472" s="30"/>
      <c r="B6472" s="38">
        <v>46243</v>
      </c>
      <c r="C6472" s="69" t="s">
        <v>18</v>
      </c>
      <c r="D6472" s="30" t="s">
        <v>424</v>
      </c>
      <c r="E6472" s="100" t="s">
        <v>1091</v>
      </c>
      <c r="F6472" s="95">
        <v>363.12</v>
      </c>
      <c r="G6472" s="56"/>
      <c r="H6472" s="32">
        <v>284998.120000022</v>
      </c>
      <c r="I6472" s="30"/>
      <c r="J6472" s="30"/>
      <c r="K6472" s="30"/>
      <c r="L6472" s="30">
        <v>202609</v>
      </c>
      <c r="M6472" s="30"/>
      <c r="N6472" s="30">
        <v>202608</v>
      </c>
      <c r="O6472" s="30"/>
      <c r="P6472" s="30"/>
    </row>
    <row r="6473" s="35" customFormat="1" customHeight="1" spans="1:16">
      <c r="A6473" s="30"/>
      <c r="B6473" s="38">
        <v>46243</v>
      </c>
      <c r="C6473" s="69" t="s">
        <v>18</v>
      </c>
      <c r="D6473" s="30" t="s">
        <v>424</v>
      </c>
      <c r="E6473" s="100" t="s">
        <v>1090</v>
      </c>
      <c r="F6473" s="95">
        <v>719.04</v>
      </c>
      <c r="G6473" s="56"/>
      <c r="H6473" s="32">
        <v>285717.160000021</v>
      </c>
      <c r="I6473" s="30"/>
      <c r="J6473" s="30"/>
      <c r="K6473" s="30"/>
      <c r="L6473" s="30">
        <v>202609</v>
      </c>
      <c r="M6473" s="30"/>
      <c r="N6473" s="30">
        <v>202609</v>
      </c>
      <c r="O6473" s="30"/>
      <c r="P6473" s="30"/>
    </row>
    <row r="6474" s="35" customFormat="1" customHeight="1" spans="1:16">
      <c r="A6474" s="30"/>
      <c r="B6474" s="38">
        <v>46243</v>
      </c>
      <c r="C6474" s="69" t="s">
        <v>18</v>
      </c>
      <c r="D6474" s="30" t="s">
        <v>424</v>
      </c>
      <c r="E6474" s="100" t="s">
        <v>1096</v>
      </c>
      <c r="F6474" s="95">
        <v>221.7</v>
      </c>
      <c r="G6474" s="56"/>
      <c r="H6474" s="32">
        <v>285938.86000002</v>
      </c>
      <c r="I6474" s="30"/>
      <c r="J6474" s="30"/>
      <c r="K6474" s="30"/>
      <c r="L6474" s="30">
        <v>202609</v>
      </c>
      <c r="M6474" s="30"/>
      <c r="N6474" s="30">
        <v>202608</v>
      </c>
      <c r="O6474" s="30"/>
      <c r="P6474" s="30"/>
    </row>
    <row r="6475" s="35" customFormat="1" customHeight="1" spans="1:16">
      <c r="A6475" s="30"/>
      <c r="B6475" s="38">
        <v>46243</v>
      </c>
      <c r="C6475" s="69" t="s">
        <v>18</v>
      </c>
      <c r="D6475" s="30" t="s">
        <v>424</v>
      </c>
      <c r="E6475" s="100" t="s">
        <v>1054</v>
      </c>
      <c r="F6475" s="95">
        <v>55.44</v>
      </c>
      <c r="G6475" s="56"/>
      <c r="H6475" s="32">
        <v>285994.300000018</v>
      </c>
      <c r="I6475" s="30"/>
      <c r="J6475" s="30"/>
      <c r="K6475" s="30"/>
      <c r="L6475" s="30">
        <v>202609</v>
      </c>
      <c r="M6475" s="30"/>
      <c r="N6475" s="30">
        <v>202608</v>
      </c>
      <c r="O6475" s="30"/>
      <c r="P6475" s="30"/>
    </row>
    <row r="6476" s="35" customFormat="1" customHeight="1" spans="1:16">
      <c r="A6476" s="30"/>
      <c r="B6476" s="38">
        <v>46243</v>
      </c>
      <c r="C6476" s="69" t="s">
        <v>18</v>
      </c>
      <c r="D6476" s="30" t="s">
        <v>424</v>
      </c>
      <c r="E6476" s="100" t="s">
        <v>1097</v>
      </c>
      <c r="F6476" s="95">
        <v>310.2</v>
      </c>
      <c r="G6476" s="56"/>
      <c r="H6476" s="32">
        <v>286304.500000017</v>
      </c>
      <c r="I6476" s="30"/>
      <c r="J6476" s="30"/>
      <c r="K6476" s="30"/>
      <c r="L6476" s="30">
        <v>202609</v>
      </c>
      <c r="M6476" s="30"/>
      <c r="N6476" s="30">
        <v>202608</v>
      </c>
      <c r="O6476" s="30"/>
      <c r="P6476" s="30"/>
    </row>
    <row r="6477" s="35" customFormat="1" customHeight="1" spans="1:16">
      <c r="A6477" s="30"/>
      <c r="B6477" s="38">
        <v>46243</v>
      </c>
      <c r="C6477" s="69" t="s">
        <v>18</v>
      </c>
      <c r="D6477" s="30" t="s">
        <v>424</v>
      </c>
      <c r="E6477" s="100" t="s">
        <v>1084</v>
      </c>
      <c r="F6477" s="95">
        <v>299.22</v>
      </c>
      <c r="G6477" s="56"/>
      <c r="H6477" s="32">
        <v>286603.720000019</v>
      </c>
      <c r="I6477" s="30"/>
      <c r="J6477" s="30"/>
      <c r="K6477" s="30"/>
      <c r="L6477" s="30">
        <v>202609</v>
      </c>
      <c r="M6477" s="30"/>
      <c r="N6477" s="30">
        <v>202608</v>
      </c>
      <c r="O6477" s="30"/>
      <c r="P6477" s="30"/>
    </row>
    <row r="6478" s="35" customFormat="1" customHeight="1" spans="1:16">
      <c r="A6478" s="30"/>
      <c r="B6478" s="38">
        <v>46243</v>
      </c>
      <c r="C6478" s="69" t="s">
        <v>18</v>
      </c>
      <c r="D6478" s="30" t="s">
        <v>424</v>
      </c>
      <c r="E6478" s="100" t="s">
        <v>1099</v>
      </c>
      <c r="F6478" s="95">
        <v>653.52</v>
      </c>
      <c r="G6478" s="56"/>
      <c r="H6478" s="32">
        <v>287257.240000019</v>
      </c>
      <c r="I6478" s="30"/>
      <c r="J6478" s="30"/>
      <c r="K6478" s="30"/>
      <c r="L6478" s="30">
        <v>202609</v>
      </c>
      <c r="M6478" s="30"/>
      <c r="N6478" s="30">
        <v>202608</v>
      </c>
      <c r="O6478" s="30"/>
      <c r="P6478" s="30"/>
    </row>
    <row r="6479" s="35" customFormat="1" customHeight="1" spans="1:16">
      <c r="A6479" s="30"/>
      <c r="B6479" s="38">
        <v>46243</v>
      </c>
      <c r="C6479" s="69" t="s">
        <v>18</v>
      </c>
      <c r="D6479" s="30" t="s">
        <v>424</v>
      </c>
      <c r="E6479" s="100" t="s">
        <v>1083</v>
      </c>
      <c r="F6479" s="95">
        <v>108.24</v>
      </c>
      <c r="G6479" s="56"/>
      <c r="H6479" s="32">
        <v>287365.480000017</v>
      </c>
      <c r="I6479" s="30"/>
      <c r="J6479" s="30"/>
      <c r="K6479" s="30"/>
      <c r="L6479" s="30">
        <v>202609</v>
      </c>
      <c r="M6479" s="30"/>
      <c r="N6479" s="30">
        <v>202608</v>
      </c>
      <c r="O6479" s="30"/>
      <c r="P6479" s="30"/>
    </row>
    <row r="6480" s="35" customFormat="1" customHeight="1" spans="1:16">
      <c r="A6480" s="30"/>
      <c r="B6480" s="38">
        <v>46243</v>
      </c>
      <c r="C6480" s="69" t="s">
        <v>18</v>
      </c>
      <c r="D6480" s="30" t="s">
        <v>424</v>
      </c>
      <c r="E6480" s="100" t="s">
        <v>1046</v>
      </c>
      <c r="F6480" s="95">
        <v>126.84</v>
      </c>
      <c r="G6480" s="56"/>
      <c r="H6480" s="32">
        <v>287492.320000017</v>
      </c>
      <c r="I6480" s="30"/>
      <c r="J6480" s="30"/>
      <c r="K6480" s="30"/>
      <c r="L6480" s="30">
        <v>202609</v>
      </c>
      <c r="M6480" s="30"/>
      <c r="N6480" s="30">
        <v>202608</v>
      </c>
      <c r="O6480" s="30"/>
      <c r="P6480" s="30"/>
    </row>
    <row r="6481" s="35" customFormat="1" customHeight="1" spans="1:16">
      <c r="A6481" s="30"/>
      <c r="B6481" s="38">
        <v>46243</v>
      </c>
      <c r="C6481" s="69" t="s">
        <v>18</v>
      </c>
      <c r="D6481" s="30" t="s">
        <v>424</v>
      </c>
      <c r="E6481" s="100" t="s">
        <v>1045</v>
      </c>
      <c r="F6481" s="95">
        <v>18.9</v>
      </c>
      <c r="G6481" s="56"/>
      <c r="H6481" s="32">
        <v>287511.220000019</v>
      </c>
      <c r="I6481" s="30"/>
      <c r="J6481" s="30"/>
      <c r="K6481" s="30"/>
      <c r="L6481" s="30">
        <v>202609</v>
      </c>
      <c r="M6481" s="30"/>
      <c r="N6481" s="30">
        <v>202608</v>
      </c>
      <c r="O6481" s="30"/>
      <c r="P6481" s="30"/>
    </row>
    <row r="6482" s="35" customFormat="1" customHeight="1" spans="1:16">
      <c r="A6482" s="30"/>
      <c r="B6482" s="38">
        <v>46243</v>
      </c>
      <c r="C6482" s="69" t="s">
        <v>18</v>
      </c>
      <c r="D6482" s="30" t="s">
        <v>424</v>
      </c>
      <c r="E6482" s="100" t="s">
        <v>1098</v>
      </c>
      <c r="F6482" s="95">
        <v>38.34</v>
      </c>
      <c r="G6482" s="56"/>
      <c r="H6482" s="32">
        <v>287549.560000019</v>
      </c>
      <c r="I6482" s="30"/>
      <c r="J6482" s="30"/>
      <c r="K6482" s="30"/>
      <c r="L6482" s="30">
        <v>202609</v>
      </c>
      <c r="M6482" s="30"/>
      <c r="N6482" s="30">
        <v>202608</v>
      </c>
      <c r="O6482" s="30"/>
      <c r="P6482" s="30"/>
    </row>
    <row r="6483" s="35" customFormat="1" customHeight="1" spans="1:16">
      <c r="A6483" s="30"/>
      <c r="B6483" s="38">
        <v>46243</v>
      </c>
      <c r="C6483" s="69" t="s">
        <v>18</v>
      </c>
      <c r="D6483" s="30" t="s">
        <v>424</v>
      </c>
      <c r="E6483" s="100" t="s">
        <v>1057</v>
      </c>
      <c r="F6483" s="95">
        <v>168.87</v>
      </c>
      <c r="G6483" s="56"/>
      <c r="H6483" s="32">
        <v>287718.430000016</v>
      </c>
      <c r="I6483" s="30"/>
      <c r="J6483" s="30"/>
      <c r="K6483" s="30"/>
      <c r="L6483" s="30">
        <v>202609</v>
      </c>
      <c r="M6483" s="30"/>
      <c r="N6483" s="30">
        <v>202608</v>
      </c>
      <c r="O6483" s="30"/>
      <c r="P6483" s="30"/>
    </row>
    <row r="6484" s="35" customFormat="1" customHeight="1" spans="1:16">
      <c r="A6484" s="30"/>
      <c r="B6484" s="38">
        <v>46243</v>
      </c>
      <c r="C6484" s="69" t="s">
        <v>18</v>
      </c>
      <c r="D6484" s="30" t="s">
        <v>33</v>
      </c>
      <c r="E6484" s="56" t="s">
        <v>427</v>
      </c>
      <c r="F6484" s="56"/>
      <c r="G6484" s="78">
        <v>22428</v>
      </c>
      <c r="H6484" s="32">
        <v>265290.430000016</v>
      </c>
      <c r="I6484" s="30" t="s">
        <v>72</v>
      </c>
      <c r="J6484" s="30"/>
      <c r="K6484" s="30"/>
      <c r="L6484" s="29">
        <v>202608</v>
      </c>
      <c r="M6484" s="30"/>
      <c r="N6484" s="30">
        <v>202608</v>
      </c>
      <c r="O6484" s="30"/>
      <c r="P6484" s="30"/>
    </row>
    <row r="6485" s="35" customFormat="1" customHeight="1" spans="1:16">
      <c r="A6485" s="30"/>
      <c r="B6485" s="38">
        <v>46243</v>
      </c>
      <c r="C6485" s="69" t="s">
        <v>18</v>
      </c>
      <c r="D6485" s="30" t="s">
        <v>33</v>
      </c>
      <c r="E6485" s="56" t="s">
        <v>1152</v>
      </c>
      <c r="F6485" s="56"/>
      <c r="G6485" s="78">
        <v>6624</v>
      </c>
      <c r="H6485" s="32">
        <v>258666.430000016</v>
      </c>
      <c r="I6485" s="30" t="s">
        <v>72</v>
      </c>
      <c r="J6485" s="30"/>
      <c r="K6485" s="30"/>
      <c r="L6485" s="29">
        <v>202608</v>
      </c>
      <c r="M6485" s="30"/>
      <c r="N6485" s="30">
        <v>202608</v>
      </c>
      <c r="O6485" s="30"/>
      <c r="P6485" s="30"/>
    </row>
    <row r="6486" s="35" customFormat="1" customHeight="1" spans="1:16">
      <c r="A6486" s="30"/>
      <c r="B6486" s="38">
        <v>46243</v>
      </c>
      <c r="C6486" s="69" t="s">
        <v>18</v>
      </c>
      <c r="D6486" s="30" t="s">
        <v>33</v>
      </c>
      <c r="E6486" s="56" t="s">
        <v>1166</v>
      </c>
      <c r="F6486" s="56"/>
      <c r="G6486" s="78">
        <v>5407.8</v>
      </c>
      <c r="H6486" s="32">
        <v>253258.630000016</v>
      </c>
      <c r="I6486" s="30" t="s">
        <v>72</v>
      </c>
      <c r="J6486" s="30"/>
      <c r="K6486" s="30"/>
      <c r="L6486" s="29">
        <v>202608</v>
      </c>
      <c r="M6486" s="30"/>
      <c r="N6486" s="30">
        <v>202608</v>
      </c>
      <c r="O6486" s="30"/>
      <c r="P6486" s="30"/>
    </row>
    <row r="6487" s="35" customFormat="1" customHeight="1" spans="1:16">
      <c r="A6487" s="30"/>
      <c r="B6487" s="38">
        <v>46243</v>
      </c>
      <c r="C6487" s="69" t="s">
        <v>18</v>
      </c>
      <c r="D6487" s="30" t="s">
        <v>33</v>
      </c>
      <c r="E6487" s="56" t="s">
        <v>969</v>
      </c>
      <c r="F6487" s="56"/>
      <c r="G6487" s="78">
        <v>24400.3</v>
      </c>
      <c r="H6487" s="32">
        <v>228858.330000015</v>
      </c>
      <c r="I6487" s="30" t="s">
        <v>72</v>
      </c>
      <c r="J6487" s="30"/>
      <c r="K6487" s="30"/>
      <c r="L6487" s="29">
        <v>202608</v>
      </c>
      <c r="M6487" s="30"/>
      <c r="N6487" s="30">
        <v>202608</v>
      </c>
      <c r="O6487" s="30"/>
      <c r="P6487" s="30"/>
    </row>
    <row r="6488" s="35" customFormat="1" customHeight="1" spans="1:16">
      <c r="A6488" s="30"/>
      <c r="B6488" s="38">
        <v>46244</v>
      </c>
      <c r="C6488" s="69" t="s">
        <v>18</v>
      </c>
      <c r="D6488" s="30" t="s">
        <v>33</v>
      </c>
      <c r="E6488" s="58" t="s">
        <v>267</v>
      </c>
      <c r="F6488" s="57">
        <v>5110.59</v>
      </c>
      <c r="G6488" s="56"/>
      <c r="H6488" s="32">
        <v>233968.920000015</v>
      </c>
      <c r="I6488" s="30" t="s">
        <v>267</v>
      </c>
      <c r="J6488" s="30"/>
      <c r="K6488" s="30"/>
      <c r="L6488" s="30">
        <v>202609</v>
      </c>
      <c r="M6488" s="30"/>
      <c r="N6488" s="30">
        <v>202608</v>
      </c>
      <c r="O6488" s="30"/>
      <c r="P6488" s="30"/>
    </row>
    <row r="6489" s="35" customFormat="1" customHeight="1" spans="1:16">
      <c r="A6489" s="30"/>
      <c r="B6489" s="38">
        <v>46244</v>
      </c>
      <c r="C6489" s="69" t="s">
        <v>18</v>
      </c>
      <c r="D6489" s="30" t="s">
        <v>33</v>
      </c>
      <c r="E6489" s="58" t="s">
        <v>1391</v>
      </c>
      <c r="F6489" s="56"/>
      <c r="G6489" s="56">
        <v>5000</v>
      </c>
      <c r="H6489" s="32">
        <v>228968.920000015</v>
      </c>
      <c r="I6489" s="30"/>
      <c r="J6489" s="30"/>
      <c r="K6489" s="30"/>
      <c r="L6489" s="30"/>
      <c r="M6489" s="30"/>
      <c r="N6489" s="30">
        <v>202608</v>
      </c>
      <c r="O6489" s="30"/>
      <c r="P6489" s="30"/>
    </row>
    <row r="6490" s="35" customFormat="1" customHeight="1" spans="1:16">
      <c r="A6490" s="30"/>
      <c r="B6490" s="38">
        <v>46244</v>
      </c>
      <c r="C6490" s="69" t="s">
        <v>18</v>
      </c>
      <c r="D6490" s="30" t="s">
        <v>424</v>
      </c>
      <c r="E6490" s="100" t="s">
        <v>1099</v>
      </c>
      <c r="F6490" s="95">
        <v>687.24</v>
      </c>
      <c r="G6490" s="56"/>
      <c r="H6490" s="32">
        <v>229656.160000017</v>
      </c>
      <c r="I6490" s="30"/>
      <c r="J6490" s="30"/>
      <c r="K6490" s="30"/>
      <c r="L6490" s="30">
        <v>202609</v>
      </c>
      <c r="M6490" s="30"/>
      <c r="N6490" s="30">
        <v>202608</v>
      </c>
      <c r="O6490" s="30"/>
      <c r="P6490" s="30"/>
    </row>
    <row r="6491" s="35" customFormat="1" customHeight="1" spans="1:16">
      <c r="A6491" s="30"/>
      <c r="B6491" s="38">
        <v>46244</v>
      </c>
      <c r="C6491" s="69" t="s">
        <v>18</v>
      </c>
      <c r="D6491" s="30" t="s">
        <v>424</v>
      </c>
      <c r="E6491" s="100" t="s">
        <v>1094</v>
      </c>
      <c r="F6491" s="95">
        <v>198.21</v>
      </c>
      <c r="G6491" s="56"/>
      <c r="H6491" s="32">
        <v>229854.370000018</v>
      </c>
      <c r="I6491" s="30"/>
      <c r="J6491" s="30"/>
      <c r="K6491" s="30"/>
      <c r="L6491" s="30">
        <v>202609</v>
      </c>
      <c r="M6491" s="30"/>
      <c r="N6491" s="30">
        <v>202608</v>
      </c>
      <c r="O6491" s="30"/>
      <c r="P6491" s="30"/>
    </row>
    <row r="6492" s="35" customFormat="1" customHeight="1" spans="1:16">
      <c r="A6492" s="30"/>
      <c r="B6492" s="38">
        <v>46244</v>
      </c>
      <c r="C6492" s="69" t="s">
        <v>18</v>
      </c>
      <c r="D6492" s="30" t="s">
        <v>424</v>
      </c>
      <c r="E6492" s="100" t="s">
        <v>1047</v>
      </c>
      <c r="F6492" s="95">
        <v>336.72</v>
      </c>
      <c r="G6492" s="56"/>
      <c r="H6492" s="32">
        <v>230191.090000017</v>
      </c>
      <c r="I6492" s="30"/>
      <c r="J6492" s="30"/>
      <c r="K6492" s="30"/>
      <c r="L6492" s="30">
        <v>202609</v>
      </c>
      <c r="M6492" s="30"/>
      <c r="N6492" s="30">
        <v>202608</v>
      </c>
      <c r="O6492" s="30"/>
      <c r="P6492" s="30"/>
    </row>
    <row r="6493" s="35" customFormat="1" customHeight="1" spans="1:16">
      <c r="A6493" s="30"/>
      <c r="B6493" s="38">
        <v>46244</v>
      </c>
      <c r="C6493" s="69" t="s">
        <v>18</v>
      </c>
      <c r="D6493" s="30" t="s">
        <v>424</v>
      </c>
      <c r="E6493" s="100" t="s">
        <v>1098</v>
      </c>
      <c r="F6493" s="95">
        <v>395.28</v>
      </c>
      <c r="G6493" s="56"/>
      <c r="H6493" s="32">
        <v>230586.370000018</v>
      </c>
      <c r="I6493" s="30"/>
      <c r="J6493" s="30"/>
      <c r="K6493" s="30"/>
      <c r="L6493" s="30">
        <v>202609</v>
      </c>
      <c r="M6493" s="30"/>
      <c r="N6493" s="30">
        <v>202608</v>
      </c>
      <c r="O6493" s="30"/>
      <c r="P6493" s="30"/>
    </row>
    <row r="6494" s="35" customFormat="1" customHeight="1" spans="1:16">
      <c r="A6494" s="30"/>
      <c r="B6494" s="38">
        <v>46244</v>
      </c>
      <c r="C6494" s="69" t="s">
        <v>18</v>
      </c>
      <c r="D6494" s="30" t="s">
        <v>424</v>
      </c>
      <c r="E6494" s="100" t="s">
        <v>1096</v>
      </c>
      <c r="F6494" s="95">
        <v>195.24</v>
      </c>
      <c r="G6494" s="56"/>
      <c r="H6494" s="32">
        <v>230781.610000016</v>
      </c>
      <c r="I6494" s="30"/>
      <c r="J6494" s="30"/>
      <c r="K6494" s="30"/>
      <c r="L6494" s="30">
        <v>202609</v>
      </c>
      <c r="M6494" s="30"/>
      <c r="N6494" s="30">
        <v>202608</v>
      </c>
      <c r="O6494" s="30"/>
      <c r="P6494" s="30"/>
    </row>
    <row r="6495" s="35" customFormat="1" customHeight="1" spans="1:16">
      <c r="A6495" s="30"/>
      <c r="B6495" s="38">
        <v>46244</v>
      </c>
      <c r="C6495" s="69" t="s">
        <v>18</v>
      </c>
      <c r="D6495" s="30" t="s">
        <v>424</v>
      </c>
      <c r="E6495" s="100" t="s">
        <v>1053</v>
      </c>
      <c r="F6495" s="95">
        <v>310.47</v>
      </c>
      <c r="G6495" s="56"/>
      <c r="H6495" s="32">
        <v>231092.080000019</v>
      </c>
      <c r="I6495" s="30"/>
      <c r="J6495" s="30"/>
      <c r="K6495" s="30"/>
      <c r="L6495" s="30">
        <v>202609</v>
      </c>
      <c r="M6495" s="30"/>
      <c r="N6495" s="30">
        <v>202608</v>
      </c>
      <c r="O6495" s="30"/>
      <c r="P6495" s="30"/>
    </row>
    <row r="6496" s="35" customFormat="1" customHeight="1" spans="1:16">
      <c r="A6496" s="30"/>
      <c r="B6496" s="38">
        <v>46244</v>
      </c>
      <c r="C6496" s="69" t="s">
        <v>18</v>
      </c>
      <c r="D6496" s="30" t="s">
        <v>424</v>
      </c>
      <c r="E6496" s="100" t="s">
        <v>1045</v>
      </c>
      <c r="F6496" s="95">
        <v>245.28</v>
      </c>
      <c r="G6496" s="56"/>
      <c r="H6496" s="32">
        <v>231337.360000016</v>
      </c>
      <c r="I6496" s="30"/>
      <c r="J6496" s="30"/>
      <c r="K6496" s="30"/>
      <c r="L6496" s="30">
        <v>202609</v>
      </c>
      <c r="M6496" s="30"/>
      <c r="N6496" s="30">
        <v>202608</v>
      </c>
      <c r="O6496" s="30"/>
      <c r="P6496" s="30"/>
    </row>
    <row r="6497" s="35" customFormat="1" customHeight="1" spans="1:16">
      <c r="A6497" s="30"/>
      <c r="B6497" s="38">
        <v>46244</v>
      </c>
      <c r="C6497" s="69" t="s">
        <v>18</v>
      </c>
      <c r="D6497" s="30" t="s">
        <v>424</v>
      </c>
      <c r="E6497" s="100" t="s">
        <v>1088</v>
      </c>
      <c r="F6497" s="95">
        <v>190.26</v>
      </c>
      <c r="G6497" s="56"/>
      <c r="H6497" s="32">
        <v>231527.620000018</v>
      </c>
      <c r="I6497" s="30"/>
      <c r="J6497" s="30"/>
      <c r="K6497" s="30"/>
      <c r="L6497" s="30">
        <v>202609</v>
      </c>
      <c r="M6497" s="30"/>
      <c r="N6497" s="30">
        <v>202608</v>
      </c>
      <c r="O6497" s="30"/>
      <c r="P6497" s="30"/>
    </row>
    <row r="6498" s="35" customFormat="1" customHeight="1" spans="1:16">
      <c r="A6498" s="30"/>
      <c r="B6498" s="38">
        <v>46244</v>
      </c>
      <c r="C6498" s="69" t="s">
        <v>18</v>
      </c>
      <c r="D6498" s="30" t="s">
        <v>424</v>
      </c>
      <c r="E6498" s="100" t="s">
        <v>1046</v>
      </c>
      <c r="F6498" s="95">
        <v>84.18</v>
      </c>
      <c r="G6498" s="56"/>
      <c r="H6498" s="32">
        <v>231611.800000018</v>
      </c>
      <c r="I6498" s="30"/>
      <c r="J6498" s="30"/>
      <c r="K6498" s="30"/>
      <c r="L6498" s="30">
        <v>202609</v>
      </c>
      <c r="M6498" s="30"/>
      <c r="N6498" s="30">
        <v>202608</v>
      </c>
      <c r="O6498" s="30"/>
      <c r="P6498" s="30"/>
    </row>
    <row r="6499" s="35" customFormat="1" customHeight="1" spans="1:16">
      <c r="A6499" s="30"/>
      <c r="B6499" s="38">
        <v>46244</v>
      </c>
      <c r="C6499" s="69" t="s">
        <v>18</v>
      </c>
      <c r="D6499" s="30" t="s">
        <v>424</v>
      </c>
      <c r="E6499" s="100" t="s">
        <v>1091</v>
      </c>
      <c r="F6499" s="95">
        <v>96.19</v>
      </c>
      <c r="G6499" s="56"/>
      <c r="H6499" s="32">
        <v>231707.990000015</v>
      </c>
      <c r="I6499" s="30"/>
      <c r="J6499" s="30"/>
      <c r="K6499" s="30"/>
      <c r="L6499" s="30">
        <v>202609</v>
      </c>
      <c r="M6499" s="30"/>
      <c r="N6499" s="30">
        <v>202608</v>
      </c>
      <c r="O6499" s="30"/>
      <c r="P6499" s="30"/>
    </row>
    <row r="6500" s="35" customFormat="1" customHeight="1" spans="1:16">
      <c r="A6500" s="30"/>
      <c r="B6500" s="38">
        <v>46244</v>
      </c>
      <c r="C6500" s="69" t="s">
        <v>18</v>
      </c>
      <c r="D6500" s="30" t="s">
        <v>424</v>
      </c>
      <c r="E6500" s="100" t="s">
        <v>1083</v>
      </c>
      <c r="F6500" s="95">
        <v>62.28</v>
      </c>
      <c r="G6500" s="56"/>
      <c r="H6500" s="32">
        <v>231770.270000016</v>
      </c>
      <c r="I6500" s="30"/>
      <c r="J6500" s="30"/>
      <c r="K6500" s="30"/>
      <c r="L6500" s="30">
        <v>202609</v>
      </c>
      <c r="M6500" s="30"/>
      <c r="N6500" s="30">
        <v>202608</v>
      </c>
      <c r="O6500" s="30"/>
      <c r="P6500" s="30"/>
    </row>
    <row r="6501" s="35" customFormat="1" customHeight="1" spans="1:16">
      <c r="A6501" s="30"/>
      <c r="B6501" s="38">
        <v>46244</v>
      </c>
      <c r="C6501" s="69" t="s">
        <v>18</v>
      </c>
      <c r="D6501" s="30" t="s">
        <v>424</v>
      </c>
      <c r="E6501" s="100" t="s">
        <v>1095</v>
      </c>
      <c r="F6501" s="95">
        <v>478.5</v>
      </c>
      <c r="G6501" s="56"/>
      <c r="H6501" s="32">
        <v>232248.770000016</v>
      </c>
      <c r="I6501" s="30"/>
      <c r="J6501" s="30"/>
      <c r="K6501" s="30"/>
      <c r="L6501" s="30">
        <v>202609</v>
      </c>
      <c r="M6501" s="30"/>
      <c r="N6501" s="30">
        <v>202608</v>
      </c>
      <c r="O6501" s="30"/>
      <c r="P6501" s="30"/>
    </row>
    <row r="6502" s="35" customFormat="1" customHeight="1" spans="1:16">
      <c r="A6502" s="30"/>
      <c r="B6502" s="38">
        <v>46244</v>
      </c>
      <c r="C6502" s="69" t="s">
        <v>18</v>
      </c>
      <c r="D6502" s="30" t="s">
        <v>424</v>
      </c>
      <c r="E6502" s="100" t="s">
        <v>1085</v>
      </c>
      <c r="F6502" s="95">
        <v>312.18</v>
      </c>
      <c r="G6502" s="56"/>
      <c r="H6502" s="32">
        <v>232560.950000016</v>
      </c>
      <c r="I6502" s="30"/>
      <c r="J6502" s="30"/>
      <c r="K6502" s="30"/>
      <c r="L6502" s="30">
        <v>202609</v>
      </c>
      <c r="M6502" s="30"/>
      <c r="N6502" s="30">
        <v>202608</v>
      </c>
      <c r="O6502" s="30"/>
      <c r="P6502" s="30"/>
    </row>
    <row r="6503" s="35" customFormat="1" customHeight="1" spans="1:16">
      <c r="A6503" s="30"/>
      <c r="B6503" s="38">
        <v>46244</v>
      </c>
      <c r="C6503" s="69" t="s">
        <v>18</v>
      </c>
      <c r="D6503" s="30" t="s">
        <v>424</v>
      </c>
      <c r="E6503" s="100" t="s">
        <v>1048</v>
      </c>
      <c r="F6503" s="95">
        <v>40.56</v>
      </c>
      <c r="G6503" s="56"/>
      <c r="H6503" s="32">
        <v>232601.510000015</v>
      </c>
      <c r="I6503" s="30"/>
      <c r="J6503" s="30"/>
      <c r="K6503" s="30"/>
      <c r="L6503" s="30">
        <v>202609</v>
      </c>
      <c r="M6503" s="30"/>
      <c r="N6503" s="30">
        <v>202608</v>
      </c>
      <c r="O6503" s="30"/>
      <c r="P6503" s="30"/>
    </row>
    <row r="6504" s="35" customFormat="1" customHeight="1" spans="1:16">
      <c r="A6504" s="30"/>
      <c r="B6504" s="38">
        <v>46244</v>
      </c>
      <c r="C6504" s="69" t="s">
        <v>18</v>
      </c>
      <c r="D6504" s="30" t="s">
        <v>424</v>
      </c>
      <c r="E6504" s="100" t="s">
        <v>1093</v>
      </c>
      <c r="F6504" s="95">
        <v>753.54</v>
      </c>
      <c r="G6504" s="56"/>
      <c r="H6504" s="32">
        <v>233355.050000014</v>
      </c>
      <c r="I6504" s="30"/>
      <c r="J6504" s="30"/>
      <c r="K6504" s="30"/>
      <c r="L6504" s="30">
        <v>202609</v>
      </c>
      <c r="M6504" s="30"/>
      <c r="N6504" s="30">
        <v>202608</v>
      </c>
      <c r="O6504" s="30"/>
      <c r="P6504" s="30"/>
    </row>
    <row r="6505" s="35" customFormat="1" customHeight="1" spans="1:16">
      <c r="A6505" s="30"/>
      <c r="B6505" s="38">
        <v>46244</v>
      </c>
      <c r="C6505" s="69" t="s">
        <v>18</v>
      </c>
      <c r="D6505" s="30" t="s">
        <v>424</v>
      </c>
      <c r="E6505" s="100" t="s">
        <v>1097</v>
      </c>
      <c r="F6505" s="95">
        <v>591.24</v>
      </c>
      <c r="G6505" s="56"/>
      <c r="H6505" s="32">
        <v>233946.290000016</v>
      </c>
      <c r="I6505" s="30"/>
      <c r="J6505" s="30"/>
      <c r="K6505" s="30"/>
      <c r="L6505" s="30">
        <v>202609</v>
      </c>
      <c r="M6505" s="30"/>
      <c r="N6505" s="30">
        <v>202608</v>
      </c>
      <c r="O6505" s="30"/>
      <c r="P6505" s="30"/>
    </row>
    <row r="6506" s="35" customFormat="1" customHeight="1" spans="1:16">
      <c r="A6506" s="30"/>
      <c r="B6506" s="38">
        <v>46244</v>
      </c>
      <c r="C6506" s="69" t="s">
        <v>18</v>
      </c>
      <c r="D6506" s="30" t="s">
        <v>424</v>
      </c>
      <c r="E6506" s="100" t="s">
        <v>1092</v>
      </c>
      <c r="F6506" s="95">
        <v>530.04</v>
      </c>
      <c r="G6506" s="56"/>
      <c r="H6506" s="32">
        <v>234476.330000015</v>
      </c>
      <c r="I6506" s="30"/>
      <c r="J6506" s="30"/>
      <c r="K6506" s="30"/>
      <c r="L6506" s="30">
        <v>202609</v>
      </c>
      <c r="M6506" s="30"/>
      <c r="N6506" s="30">
        <v>202608</v>
      </c>
      <c r="O6506" s="30"/>
      <c r="P6506" s="30"/>
    </row>
    <row r="6507" s="35" customFormat="1" customHeight="1" spans="1:16">
      <c r="A6507" s="30"/>
      <c r="B6507" s="38">
        <v>46244</v>
      </c>
      <c r="C6507" s="69" t="s">
        <v>18</v>
      </c>
      <c r="D6507" s="30" t="s">
        <v>424</v>
      </c>
      <c r="E6507" s="100" t="s">
        <v>1086</v>
      </c>
      <c r="F6507" s="95">
        <v>5.94</v>
      </c>
      <c r="G6507" s="56"/>
      <c r="H6507" s="32">
        <v>234482.270000013</v>
      </c>
      <c r="I6507" s="30"/>
      <c r="J6507" s="30"/>
      <c r="K6507" s="30"/>
      <c r="L6507" s="30">
        <v>202609</v>
      </c>
      <c r="M6507" s="30"/>
      <c r="N6507" s="30">
        <v>202608</v>
      </c>
      <c r="O6507" s="30"/>
      <c r="P6507" s="30"/>
    </row>
    <row r="6508" s="35" customFormat="1" customHeight="1" spans="1:16">
      <c r="A6508" s="30"/>
      <c r="B6508" s="38">
        <v>46244</v>
      </c>
      <c r="C6508" s="69" t="s">
        <v>18</v>
      </c>
      <c r="D6508" s="30" t="s">
        <v>424</v>
      </c>
      <c r="E6508" s="100" t="s">
        <v>1055</v>
      </c>
      <c r="F6508" s="95">
        <v>46.68</v>
      </c>
      <c r="G6508" s="56"/>
      <c r="H6508" s="32">
        <v>234528.950000012</v>
      </c>
      <c r="I6508" s="30"/>
      <c r="J6508" s="30"/>
      <c r="K6508" s="30"/>
      <c r="L6508" s="30">
        <v>202609</v>
      </c>
      <c r="M6508" s="30"/>
      <c r="N6508" s="30">
        <v>202608</v>
      </c>
      <c r="O6508" s="30"/>
      <c r="P6508" s="30"/>
    </row>
    <row r="6509" s="35" customFormat="1" customHeight="1" spans="1:16">
      <c r="A6509" s="30"/>
      <c r="B6509" s="38">
        <v>46244</v>
      </c>
      <c r="C6509" s="69" t="s">
        <v>18</v>
      </c>
      <c r="D6509" s="30" t="s">
        <v>424</v>
      </c>
      <c r="E6509" s="100" t="s">
        <v>1056</v>
      </c>
      <c r="F6509" s="95">
        <v>125.34</v>
      </c>
      <c r="G6509" s="56"/>
      <c r="H6509" s="32">
        <v>234654.290000012</v>
      </c>
      <c r="I6509" s="30"/>
      <c r="J6509" s="30"/>
      <c r="K6509" s="30"/>
      <c r="L6509" s="30">
        <v>202609</v>
      </c>
      <c r="M6509" s="30"/>
      <c r="N6509" s="30">
        <v>202608</v>
      </c>
      <c r="O6509" s="30"/>
      <c r="P6509" s="30"/>
    </row>
    <row r="6510" s="35" customFormat="1" customHeight="1" spans="1:16">
      <c r="A6510" s="30"/>
      <c r="B6510" s="38">
        <v>46244</v>
      </c>
      <c r="C6510" s="69" t="s">
        <v>18</v>
      </c>
      <c r="D6510" s="30" t="s">
        <v>424</v>
      </c>
      <c r="E6510" s="100" t="s">
        <v>1087</v>
      </c>
      <c r="F6510" s="95">
        <v>145.26</v>
      </c>
      <c r="G6510" s="56"/>
      <c r="H6510" s="32">
        <v>234799.550000014</v>
      </c>
      <c r="I6510" s="30"/>
      <c r="J6510" s="30"/>
      <c r="K6510" s="30"/>
      <c r="L6510" s="30">
        <v>202609</v>
      </c>
      <c r="M6510" s="30"/>
      <c r="N6510" s="30">
        <v>202608</v>
      </c>
      <c r="O6510" s="30"/>
      <c r="P6510" s="30"/>
    </row>
    <row r="6511" s="35" customFormat="1" customHeight="1" spans="1:16">
      <c r="A6511" s="30"/>
      <c r="B6511" s="38">
        <v>46244</v>
      </c>
      <c r="C6511" s="69" t="s">
        <v>18</v>
      </c>
      <c r="D6511" s="30" t="s">
        <v>424</v>
      </c>
      <c r="E6511" s="100" t="s">
        <v>1084</v>
      </c>
      <c r="F6511" s="95">
        <v>141.42</v>
      </c>
      <c r="G6511" s="56"/>
      <c r="H6511" s="32">
        <v>234940.970000012</v>
      </c>
      <c r="I6511" s="30"/>
      <c r="J6511" s="30"/>
      <c r="K6511" s="30"/>
      <c r="L6511" s="30">
        <v>202609</v>
      </c>
      <c r="M6511" s="30"/>
      <c r="N6511" s="30">
        <v>202608</v>
      </c>
      <c r="O6511" s="30"/>
      <c r="P6511" s="30"/>
    </row>
    <row r="6512" s="35" customFormat="1" customHeight="1" spans="1:16">
      <c r="A6512" s="30"/>
      <c r="B6512" s="38">
        <v>46244</v>
      </c>
      <c r="C6512" s="69" t="s">
        <v>18</v>
      </c>
      <c r="D6512" s="30" t="s">
        <v>424</v>
      </c>
      <c r="E6512" s="100" t="s">
        <v>1090</v>
      </c>
      <c r="F6512" s="95">
        <v>489.72</v>
      </c>
      <c r="G6512" s="56"/>
      <c r="H6512" s="32">
        <v>235430.690000014</v>
      </c>
      <c r="I6512" s="30"/>
      <c r="J6512" s="30"/>
      <c r="K6512" s="30"/>
      <c r="L6512" s="30">
        <v>202609</v>
      </c>
      <c r="M6512" s="30"/>
      <c r="N6512" s="30">
        <v>202609</v>
      </c>
      <c r="O6512" s="30"/>
      <c r="P6512" s="30"/>
    </row>
    <row r="6513" s="35" customFormat="1" customHeight="1" spans="1:16">
      <c r="A6513" s="30"/>
      <c r="B6513" s="38">
        <v>46244</v>
      </c>
      <c r="C6513" s="69" t="s">
        <v>18</v>
      </c>
      <c r="D6513" s="30" t="s">
        <v>424</v>
      </c>
      <c r="E6513" s="100" t="s">
        <v>1049</v>
      </c>
      <c r="F6513" s="95">
        <v>21.6</v>
      </c>
      <c r="G6513" s="56"/>
      <c r="H6513" s="32">
        <v>235452.290000012</v>
      </c>
      <c r="I6513" s="30"/>
      <c r="J6513" s="30"/>
      <c r="K6513" s="30"/>
      <c r="L6513" s="30">
        <v>202609</v>
      </c>
      <c r="M6513" s="30"/>
      <c r="N6513" s="30">
        <v>202608</v>
      </c>
      <c r="O6513" s="30"/>
      <c r="P6513" s="30"/>
    </row>
    <row r="6514" s="35" customFormat="1" customHeight="1" spans="1:16">
      <c r="A6514" s="30"/>
      <c r="B6514" s="38">
        <v>46244</v>
      </c>
      <c r="C6514" s="69" t="s">
        <v>18</v>
      </c>
      <c r="D6514" s="30" t="s">
        <v>424</v>
      </c>
      <c r="E6514" s="100" t="s">
        <v>1051</v>
      </c>
      <c r="F6514" s="95">
        <v>27.48</v>
      </c>
      <c r="G6514" s="56"/>
      <c r="H6514" s="32">
        <v>235479.770000013</v>
      </c>
      <c r="I6514" s="30"/>
      <c r="J6514" s="30"/>
      <c r="K6514" s="30"/>
      <c r="L6514" s="30">
        <v>202609</v>
      </c>
      <c r="M6514" s="30"/>
      <c r="N6514" s="30">
        <v>202608</v>
      </c>
      <c r="O6514" s="30"/>
      <c r="P6514" s="30"/>
    </row>
    <row r="6515" s="35" customFormat="1" customHeight="1" spans="1:16">
      <c r="A6515" s="30"/>
      <c r="B6515" s="38">
        <v>46244</v>
      </c>
      <c r="C6515" s="69" t="s">
        <v>18</v>
      </c>
      <c r="D6515" s="30" t="s">
        <v>424</v>
      </c>
      <c r="E6515" s="100" t="s">
        <v>1050</v>
      </c>
      <c r="F6515" s="95">
        <v>517.5</v>
      </c>
      <c r="G6515" s="56"/>
      <c r="H6515" s="32">
        <v>235997.270000013</v>
      </c>
      <c r="I6515" s="30"/>
      <c r="J6515" s="30"/>
      <c r="K6515" s="30"/>
      <c r="L6515" s="30">
        <v>202609</v>
      </c>
      <c r="M6515" s="30"/>
      <c r="N6515" s="30">
        <v>202608</v>
      </c>
      <c r="O6515" s="30"/>
      <c r="P6515" s="30"/>
    </row>
    <row r="6516" s="35" customFormat="1" customHeight="1" spans="1:16">
      <c r="A6516" s="30"/>
      <c r="B6516" s="38">
        <v>46244</v>
      </c>
      <c r="C6516" s="69" t="s">
        <v>18</v>
      </c>
      <c r="D6516" s="30" t="s">
        <v>424</v>
      </c>
      <c r="E6516" s="100" t="s">
        <v>1089</v>
      </c>
      <c r="F6516" s="95">
        <v>214.08</v>
      </c>
      <c r="G6516" s="56"/>
      <c r="H6516" s="32">
        <v>236211.350000015</v>
      </c>
      <c r="I6516" s="30"/>
      <c r="J6516" s="30"/>
      <c r="K6516" s="30"/>
      <c r="L6516" s="30">
        <v>202609</v>
      </c>
      <c r="M6516" s="30"/>
      <c r="N6516" s="30">
        <v>202608</v>
      </c>
      <c r="O6516" s="30"/>
      <c r="P6516" s="30"/>
    </row>
    <row r="6517" s="35" customFormat="1" customHeight="1" spans="1:16">
      <c r="A6517" s="30"/>
      <c r="B6517" s="38">
        <v>46244</v>
      </c>
      <c r="C6517" s="69" t="s">
        <v>18</v>
      </c>
      <c r="D6517" s="30" t="s">
        <v>33</v>
      </c>
      <c r="E6517" s="58" t="s">
        <v>1392</v>
      </c>
      <c r="F6517" s="57"/>
      <c r="G6517" s="91">
        <v>5596.1</v>
      </c>
      <c r="H6517" s="32">
        <v>230615.250000015</v>
      </c>
      <c r="I6517" s="30" t="s">
        <v>72</v>
      </c>
      <c r="J6517" s="30"/>
      <c r="K6517" s="30"/>
      <c r="L6517" s="29">
        <v>202608</v>
      </c>
      <c r="M6517" s="30"/>
      <c r="N6517" s="30">
        <v>202608</v>
      </c>
      <c r="O6517" s="30"/>
      <c r="P6517" s="30"/>
    </row>
    <row r="6518" s="35" customFormat="1" customHeight="1" spans="1:16">
      <c r="A6518" s="30"/>
      <c r="B6518" s="38">
        <v>46244</v>
      </c>
      <c r="C6518" s="69" t="s">
        <v>18</v>
      </c>
      <c r="D6518" s="30" t="s">
        <v>33</v>
      </c>
      <c r="E6518" s="58" t="s">
        <v>1392</v>
      </c>
      <c r="F6518" s="57"/>
      <c r="G6518" s="91">
        <v>2667</v>
      </c>
      <c r="H6518" s="32">
        <v>227948.250000015</v>
      </c>
      <c r="I6518" s="30" t="s">
        <v>72</v>
      </c>
      <c r="J6518" s="30"/>
      <c r="K6518" s="30"/>
      <c r="L6518" s="29">
        <v>202608</v>
      </c>
      <c r="M6518" s="30"/>
      <c r="N6518" s="30">
        <v>202608</v>
      </c>
      <c r="O6518" s="30"/>
      <c r="P6518" s="30"/>
    </row>
    <row r="6519" s="35" customFormat="1" customHeight="1" spans="1:16">
      <c r="A6519" s="30"/>
      <c r="B6519" s="38">
        <v>46244</v>
      </c>
      <c r="C6519" s="69" t="s">
        <v>18</v>
      </c>
      <c r="D6519" s="30" t="s">
        <v>33</v>
      </c>
      <c r="E6519" s="58" t="s">
        <v>955</v>
      </c>
      <c r="F6519" s="56"/>
      <c r="G6519" s="103">
        <v>825</v>
      </c>
      <c r="H6519" s="32">
        <v>227123.250000015</v>
      </c>
      <c r="I6519" s="30" t="s">
        <v>72</v>
      </c>
      <c r="J6519" s="30"/>
      <c r="K6519" s="30"/>
      <c r="L6519" s="29">
        <v>202608</v>
      </c>
      <c r="M6519" s="30"/>
      <c r="N6519" s="30">
        <v>202608</v>
      </c>
      <c r="O6519" s="30"/>
      <c r="P6519" s="30"/>
    </row>
    <row r="6520" s="35" customFormat="1" customHeight="1" spans="1:16">
      <c r="A6520" s="30"/>
      <c r="B6520" s="38">
        <v>46244</v>
      </c>
      <c r="C6520" s="69" t="s">
        <v>18</v>
      </c>
      <c r="D6520" s="30" t="s">
        <v>33</v>
      </c>
      <c r="E6520" s="58" t="s">
        <v>1393</v>
      </c>
      <c r="F6520" s="56"/>
      <c r="G6520" s="56">
        <v>945</v>
      </c>
      <c r="H6520" s="32">
        <v>226178.250000015</v>
      </c>
      <c r="I6520" s="30" t="s">
        <v>11</v>
      </c>
      <c r="J6520" s="30"/>
      <c r="K6520" s="30"/>
      <c r="L6520" s="30"/>
      <c r="M6520" s="30"/>
      <c r="N6520" s="30">
        <v>202608</v>
      </c>
      <c r="O6520" s="30"/>
      <c r="P6520" s="30"/>
    </row>
    <row r="6521" s="35" customFormat="1" customHeight="1" spans="1:16">
      <c r="A6521" s="30"/>
      <c r="B6521" s="38">
        <v>46245</v>
      </c>
      <c r="C6521" s="69" t="s">
        <v>18</v>
      </c>
      <c r="D6521" s="30" t="s">
        <v>33</v>
      </c>
      <c r="E6521" s="100" t="s">
        <v>267</v>
      </c>
      <c r="F6521" s="98">
        <v>6599.17</v>
      </c>
      <c r="G6521" s="56"/>
      <c r="H6521" s="32">
        <v>232777.420000013</v>
      </c>
      <c r="I6521" s="30" t="s">
        <v>267</v>
      </c>
      <c r="J6521" s="30"/>
      <c r="K6521" s="30"/>
      <c r="L6521" s="30">
        <v>202609</v>
      </c>
      <c r="M6521" s="30"/>
      <c r="N6521" s="30">
        <v>202608</v>
      </c>
      <c r="O6521" s="30"/>
      <c r="P6521" s="30"/>
    </row>
    <row r="6522" s="35" customFormat="1" customHeight="1" spans="1:16">
      <c r="A6522" s="30"/>
      <c r="B6522" s="38">
        <v>46245</v>
      </c>
      <c r="C6522" s="69" t="s">
        <v>18</v>
      </c>
      <c r="D6522" s="30" t="s">
        <v>424</v>
      </c>
      <c r="E6522" s="100" t="s">
        <v>1048</v>
      </c>
      <c r="F6522" s="95">
        <v>304.56</v>
      </c>
      <c r="G6522" s="56"/>
      <c r="H6522" s="32">
        <v>233081.980000015</v>
      </c>
      <c r="I6522" s="30"/>
      <c r="J6522" s="30"/>
      <c r="K6522" s="30"/>
      <c r="L6522" s="30">
        <v>202609</v>
      </c>
      <c r="M6522" s="30"/>
      <c r="N6522" s="30">
        <v>202608</v>
      </c>
      <c r="O6522" s="30"/>
      <c r="P6522" s="30"/>
    </row>
    <row r="6523" s="35" customFormat="1" customHeight="1" spans="1:16">
      <c r="A6523" s="30"/>
      <c r="B6523" s="38">
        <v>46245</v>
      </c>
      <c r="C6523" s="69" t="s">
        <v>18</v>
      </c>
      <c r="D6523" s="30" t="s">
        <v>424</v>
      </c>
      <c r="E6523" s="100" t="s">
        <v>1097</v>
      </c>
      <c r="F6523" s="95">
        <v>593.74</v>
      </c>
      <c r="G6523" s="56"/>
      <c r="H6523" s="32">
        <v>233675.720000014</v>
      </c>
      <c r="I6523" s="30"/>
      <c r="J6523" s="30"/>
      <c r="K6523" s="30"/>
      <c r="L6523" s="30">
        <v>202609</v>
      </c>
      <c r="M6523" s="30"/>
      <c r="N6523" s="30">
        <v>202608</v>
      </c>
      <c r="O6523" s="30"/>
      <c r="P6523" s="30"/>
    </row>
    <row r="6524" s="35" customFormat="1" customHeight="1" spans="1:16">
      <c r="A6524" s="30"/>
      <c r="B6524" s="38">
        <v>46245</v>
      </c>
      <c r="C6524" s="69" t="s">
        <v>18</v>
      </c>
      <c r="D6524" s="30" t="s">
        <v>424</v>
      </c>
      <c r="E6524" s="100" t="s">
        <v>1083</v>
      </c>
      <c r="F6524" s="95">
        <v>149.64</v>
      </c>
      <c r="G6524" s="56"/>
      <c r="H6524" s="32">
        <v>233825.360000014</v>
      </c>
      <c r="I6524" s="30"/>
      <c r="J6524" s="30"/>
      <c r="K6524" s="30"/>
      <c r="L6524" s="30">
        <v>202609</v>
      </c>
      <c r="M6524" s="30"/>
      <c r="N6524" s="30">
        <v>202608</v>
      </c>
      <c r="O6524" s="30"/>
      <c r="P6524" s="30"/>
    </row>
    <row r="6525" s="35" customFormat="1" customHeight="1" spans="1:16">
      <c r="A6525" s="30"/>
      <c r="B6525" s="38">
        <v>46245</v>
      </c>
      <c r="C6525" s="69" t="s">
        <v>18</v>
      </c>
      <c r="D6525" s="30" t="s">
        <v>424</v>
      </c>
      <c r="E6525" s="100" t="s">
        <v>1093</v>
      </c>
      <c r="F6525" s="95">
        <v>915.27</v>
      </c>
      <c r="G6525" s="56"/>
      <c r="H6525" s="32">
        <v>234740.630000014</v>
      </c>
      <c r="I6525" s="30"/>
      <c r="J6525" s="30"/>
      <c r="K6525" s="30"/>
      <c r="L6525" s="30">
        <v>202609</v>
      </c>
      <c r="M6525" s="30"/>
      <c r="N6525" s="30">
        <v>202608</v>
      </c>
      <c r="O6525" s="30"/>
      <c r="P6525" s="30"/>
    </row>
    <row r="6526" s="35" customFormat="1" customHeight="1" spans="1:16">
      <c r="A6526" s="30"/>
      <c r="B6526" s="38">
        <v>46245</v>
      </c>
      <c r="C6526" s="69" t="s">
        <v>18</v>
      </c>
      <c r="D6526" s="30" t="s">
        <v>424</v>
      </c>
      <c r="E6526" s="100" t="s">
        <v>1085</v>
      </c>
      <c r="F6526" s="95">
        <v>312.06</v>
      </c>
      <c r="G6526" s="56"/>
      <c r="H6526" s="32">
        <v>235052.690000016</v>
      </c>
      <c r="I6526" s="30"/>
      <c r="J6526" s="30"/>
      <c r="K6526" s="30"/>
      <c r="L6526" s="30">
        <v>202609</v>
      </c>
      <c r="M6526" s="30"/>
      <c r="N6526" s="30">
        <v>202608</v>
      </c>
      <c r="O6526" s="30"/>
      <c r="P6526" s="30"/>
    </row>
    <row r="6527" s="35" customFormat="1" customHeight="1" spans="1:16">
      <c r="A6527" s="30"/>
      <c r="B6527" s="38">
        <v>46245</v>
      </c>
      <c r="C6527" s="69" t="s">
        <v>18</v>
      </c>
      <c r="D6527" s="30" t="s">
        <v>424</v>
      </c>
      <c r="E6527" s="100" t="s">
        <v>1095</v>
      </c>
      <c r="F6527" s="95">
        <v>109.69</v>
      </c>
      <c r="G6527" s="56"/>
      <c r="H6527" s="32">
        <v>235162.380000014</v>
      </c>
      <c r="I6527" s="30"/>
      <c r="J6527" s="30"/>
      <c r="K6527" s="30"/>
      <c r="L6527" s="30">
        <v>202609</v>
      </c>
      <c r="M6527" s="30"/>
      <c r="N6527" s="30">
        <v>202608</v>
      </c>
      <c r="O6527" s="30"/>
      <c r="P6527" s="30"/>
    </row>
    <row r="6528" s="35" customFormat="1" customHeight="1" spans="1:16">
      <c r="A6528" s="30"/>
      <c r="B6528" s="38">
        <v>46245</v>
      </c>
      <c r="C6528" s="69" t="s">
        <v>18</v>
      </c>
      <c r="D6528" s="30" t="s">
        <v>424</v>
      </c>
      <c r="E6528" s="100" t="s">
        <v>1090</v>
      </c>
      <c r="F6528" s="95">
        <v>598.57</v>
      </c>
      <c r="G6528" s="56"/>
      <c r="H6528" s="32">
        <v>235760.950000014</v>
      </c>
      <c r="I6528" s="30"/>
      <c r="J6528" s="30"/>
      <c r="K6528" s="30"/>
      <c r="L6528" s="30">
        <v>202609</v>
      </c>
      <c r="M6528" s="30"/>
      <c r="N6528" s="30">
        <v>202609</v>
      </c>
      <c r="O6528" s="30"/>
      <c r="P6528" s="30"/>
    </row>
    <row r="6529" s="35" customFormat="1" customHeight="1" spans="1:16">
      <c r="A6529" s="30"/>
      <c r="B6529" s="38">
        <v>46245</v>
      </c>
      <c r="C6529" s="69" t="s">
        <v>18</v>
      </c>
      <c r="D6529" s="30" t="s">
        <v>424</v>
      </c>
      <c r="E6529" s="100" t="s">
        <v>1056</v>
      </c>
      <c r="F6529" s="95">
        <v>282.54</v>
      </c>
      <c r="G6529" s="56"/>
      <c r="H6529" s="32">
        <v>236043.490000013</v>
      </c>
      <c r="I6529" s="30"/>
      <c r="J6529" s="30"/>
      <c r="K6529" s="30"/>
      <c r="L6529" s="30">
        <v>202609</v>
      </c>
      <c r="M6529" s="30"/>
      <c r="N6529" s="30">
        <v>202608</v>
      </c>
      <c r="O6529" s="30"/>
      <c r="P6529" s="30"/>
    </row>
    <row r="6530" s="35" customFormat="1" customHeight="1" spans="1:16">
      <c r="A6530" s="30"/>
      <c r="B6530" s="38">
        <v>46245</v>
      </c>
      <c r="C6530" s="69" t="s">
        <v>18</v>
      </c>
      <c r="D6530" s="30" t="s">
        <v>424</v>
      </c>
      <c r="E6530" s="100" t="s">
        <v>1054</v>
      </c>
      <c r="F6530" s="95">
        <v>10.14</v>
      </c>
      <c r="G6530" s="56"/>
      <c r="H6530" s="32">
        <v>236053.630000014</v>
      </c>
      <c r="I6530" s="30"/>
      <c r="J6530" s="30"/>
      <c r="K6530" s="30"/>
      <c r="L6530" s="30">
        <v>202609</v>
      </c>
      <c r="M6530" s="30"/>
      <c r="N6530" s="30">
        <v>202608</v>
      </c>
      <c r="O6530" s="30"/>
      <c r="P6530" s="30"/>
    </row>
    <row r="6531" s="35" customFormat="1" customHeight="1" spans="1:16">
      <c r="A6531" s="30"/>
      <c r="B6531" s="38">
        <v>46245</v>
      </c>
      <c r="C6531" s="69" t="s">
        <v>18</v>
      </c>
      <c r="D6531" s="30" t="s">
        <v>424</v>
      </c>
      <c r="E6531" s="100" t="s">
        <v>1088</v>
      </c>
      <c r="F6531" s="95">
        <v>153.24</v>
      </c>
      <c r="G6531" s="56"/>
      <c r="H6531" s="32">
        <v>236206.870000016</v>
      </c>
      <c r="I6531" s="30"/>
      <c r="J6531" s="30"/>
      <c r="K6531" s="30"/>
      <c r="L6531" s="30">
        <v>202609</v>
      </c>
      <c r="M6531" s="30"/>
      <c r="N6531" s="30">
        <v>202608</v>
      </c>
      <c r="O6531" s="30"/>
      <c r="P6531" s="30"/>
    </row>
    <row r="6532" s="35" customFormat="1" customHeight="1" spans="1:16">
      <c r="A6532" s="30"/>
      <c r="B6532" s="38">
        <v>46245</v>
      </c>
      <c r="C6532" s="69" t="s">
        <v>18</v>
      </c>
      <c r="D6532" s="30" t="s">
        <v>424</v>
      </c>
      <c r="E6532" s="100" t="s">
        <v>1091</v>
      </c>
      <c r="F6532" s="95">
        <v>161.1</v>
      </c>
      <c r="G6532" s="56"/>
      <c r="H6532" s="32">
        <v>236367.970000014</v>
      </c>
      <c r="I6532" s="30"/>
      <c r="J6532" s="30"/>
      <c r="K6532" s="30"/>
      <c r="L6532" s="30">
        <v>202609</v>
      </c>
      <c r="M6532" s="30"/>
      <c r="N6532" s="30">
        <v>202608</v>
      </c>
      <c r="O6532" s="30"/>
      <c r="P6532" s="30"/>
    </row>
    <row r="6533" s="35" customFormat="1" customHeight="1" spans="1:16">
      <c r="A6533" s="30"/>
      <c r="B6533" s="38">
        <v>46245</v>
      </c>
      <c r="C6533" s="69" t="s">
        <v>18</v>
      </c>
      <c r="D6533" s="30" t="s">
        <v>424</v>
      </c>
      <c r="E6533" s="100" t="s">
        <v>1053</v>
      </c>
      <c r="F6533" s="95">
        <v>205.44</v>
      </c>
      <c r="G6533" s="56"/>
      <c r="H6533" s="32">
        <v>236573.410000015</v>
      </c>
      <c r="I6533" s="30"/>
      <c r="J6533" s="30"/>
      <c r="K6533" s="30"/>
      <c r="L6533" s="30">
        <v>202609</v>
      </c>
      <c r="M6533" s="30"/>
      <c r="N6533" s="30">
        <v>202608</v>
      </c>
      <c r="O6533" s="30"/>
      <c r="P6533" s="30"/>
    </row>
    <row r="6534" s="35" customFormat="1" customHeight="1" spans="1:16">
      <c r="A6534" s="30"/>
      <c r="B6534" s="38">
        <v>46245</v>
      </c>
      <c r="C6534" s="69" t="s">
        <v>18</v>
      </c>
      <c r="D6534" s="30" t="s">
        <v>424</v>
      </c>
      <c r="E6534" s="100" t="s">
        <v>1086</v>
      </c>
      <c r="F6534" s="95">
        <v>23.58</v>
      </c>
      <c r="G6534" s="56"/>
      <c r="H6534" s="32">
        <v>236596.990000013</v>
      </c>
      <c r="I6534" s="30"/>
      <c r="J6534" s="30"/>
      <c r="K6534" s="30"/>
      <c r="L6534" s="30">
        <v>202609</v>
      </c>
      <c r="M6534" s="30"/>
      <c r="N6534" s="30">
        <v>202608</v>
      </c>
      <c r="O6534" s="30"/>
      <c r="P6534" s="30"/>
    </row>
    <row r="6535" s="35" customFormat="1" customHeight="1" spans="1:16">
      <c r="A6535" s="30"/>
      <c r="B6535" s="38">
        <v>46245</v>
      </c>
      <c r="C6535" s="69" t="s">
        <v>18</v>
      </c>
      <c r="D6535" s="30" t="s">
        <v>424</v>
      </c>
      <c r="E6535" s="100" t="s">
        <v>1046</v>
      </c>
      <c r="F6535" s="95">
        <v>94.68</v>
      </c>
      <c r="G6535" s="56"/>
      <c r="H6535" s="32">
        <v>236691.670000013</v>
      </c>
      <c r="I6535" s="30"/>
      <c r="J6535" s="30"/>
      <c r="K6535" s="30"/>
      <c r="L6535" s="30">
        <v>202609</v>
      </c>
      <c r="M6535" s="30"/>
      <c r="N6535" s="30">
        <v>202608</v>
      </c>
      <c r="O6535" s="30"/>
      <c r="P6535" s="30"/>
    </row>
    <row r="6536" s="35" customFormat="1" customHeight="1" spans="1:16">
      <c r="A6536" s="30"/>
      <c r="B6536" s="38">
        <v>46245</v>
      </c>
      <c r="C6536" s="69" t="s">
        <v>18</v>
      </c>
      <c r="D6536" s="30" t="s">
        <v>424</v>
      </c>
      <c r="E6536" s="100" t="s">
        <v>1087</v>
      </c>
      <c r="F6536" s="95">
        <v>64.02</v>
      </c>
      <c r="G6536" s="56"/>
      <c r="H6536" s="32">
        <v>236755.690000013</v>
      </c>
      <c r="I6536" s="30"/>
      <c r="J6536" s="30"/>
      <c r="K6536" s="30"/>
      <c r="L6536" s="30">
        <v>202609</v>
      </c>
      <c r="M6536" s="30"/>
      <c r="N6536" s="30">
        <v>202608</v>
      </c>
      <c r="O6536" s="30"/>
      <c r="P6536" s="30"/>
    </row>
    <row r="6537" s="35" customFormat="1" customHeight="1" spans="1:16">
      <c r="A6537" s="30"/>
      <c r="B6537" s="38">
        <v>46245</v>
      </c>
      <c r="C6537" s="69" t="s">
        <v>18</v>
      </c>
      <c r="D6537" s="30" t="s">
        <v>424</v>
      </c>
      <c r="E6537" s="100" t="s">
        <v>1092</v>
      </c>
      <c r="F6537" s="95">
        <v>349.62</v>
      </c>
      <c r="G6537" s="56"/>
      <c r="H6537" s="32">
        <v>237105.310000014</v>
      </c>
      <c r="I6537" s="30"/>
      <c r="J6537" s="30"/>
      <c r="K6537" s="30"/>
      <c r="L6537" s="30">
        <v>202609</v>
      </c>
      <c r="M6537" s="30"/>
      <c r="N6537" s="30">
        <v>202608</v>
      </c>
      <c r="O6537" s="30"/>
      <c r="P6537" s="30"/>
    </row>
    <row r="6538" s="35" customFormat="1" customHeight="1" spans="1:16">
      <c r="A6538" s="30"/>
      <c r="B6538" s="38">
        <v>46245</v>
      </c>
      <c r="C6538" s="69" t="s">
        <v>18</v>
      </c>
      <c r="D6538" s="30" t="s">
        <v>424</v>
      </c>
      <c r="E6538" s="100" t="s">
        <v>1089</v>
      </c>
      <c r="F6538" s="95">
        <v>149.76</v>
      </c>
      <c r="G6538" s="56"/>
      <c r="H6538" s="32">
        <v>237255.070000011</v>
      </c>
      <c r="I6538" s="30"/>
      <c r="J6538" s="30"/>
      <c r="K6538" s="30"/>
      <c r="L6538" s="30">
        <v>202609</v>
      </c>
      <c r="M6538" s="30"/>
      <c r="N6538" s="30">
        <v>202608</v>
      </c>
      <c r="O6538" s="30"/>
      <c r="P6538" s="30"/>
    </row>
    <row r="6539" s="35" customFormat="1" customHeight="1" spans="1:16">
      <c r="A6539" s="30"/>
      <c r="B6539" s="38">
        <v>46245</v>
      </c>
      <c r="C6539" s="69" t="s">
        <v>18</v>
      </c>
      <c r="D6539" s="30" t="s">
        <v>424</v>
      </c>
      <c r="E6539" s="100" t="s">
        <v>1099</v>
      </c>
      <c r="F6539" s="95">
        <v>519.28</v>
      </c>
      <c r="G6539" s="56"/>
      <c r="H6539" s="32">
        <v>237774.350000013</v>
      </c>
      <c r="I6539" s="30"/>
      <c r="J6539" s="30"/>
      <c r="K6539" s="30"/>
      <c r="L6539" s="30">
        <v>202609</v>
      </c>
      <c r="M6539" s="30"/>
      <c r="N6539" s="30">
        <v>202608</v>
      </c>
      <c r="O6539" s="30"/>
      <c r="P6539" s="30"/>
    </row>
    <row r="6540" s="35" customFormat="1" customHeight="1" spans="1:16">
      <c r="A6540" s="30"/>
      <c r="B6540" s="38">
        <v>46245</v>
      </c>
      <c r="C6540" s="69" t="s">
        <v>18</v>
      </c>
      <c r="D6540" s="30" t="s">
        <v>424</v>
      </c>
      <c r="E6540" s="100" t="s">
        <v>1045</v>
      </c>
      <c r="F6540" s="95">
        <v>151.26</v>
      </c>
      <c r="G6540" s="56"/>
      <c r="H6540" s="32">
        <v>237925.610000011</v>
      </c>
      <c r="I6540" s="30"/>
      <c r="J6540" s="30"/>
      <c r="K6540" s="30"/>
      <c r="L6540" s="30">
        <v>202609</v>
      </c>
      <c r="M6540" s="30"/>
      <c r="N6540" s="30">
        <v>202608</v>
      </c>
      <c r="O6540" s="30"/>
      <c r="P6540" s="30"/>
    </row>
    <row r="6541" s="35" customFormat="1" customHeight="1" spans="1:16">
      <c r="A6541" s="30"/>
      <c r="B6541" s="38">
        <v>46245</v>
      </c>
      <c r="C6541" s="69" t="s">
        <v>18</v>
      </c>
      <c r="D6541" s="30" t="s">
        <v>424</v>
      </c>
      <c r="E6541" s="100" t="s">
        <v>1094</v>
      </c>
      <c r="F6541" s="95">
        <v>228.3</v>
      </c>
      <c r="G6541" s="56"/>
      <c r="H6541" s="32">
        <v>238153.910000011</v>
      </c>
      <c r="I6541" s="30"/>
      <c r="J6541" s="30"/>
      <c r="K6541" s="30"/>
      <c r="L6541" s="30">
        <v>202609</v>
      </c>
      <c r="M6541" s="30"/>
      <c r="N6541" s="30">
        <v>202608</v>
      </c>
      <c r="O6541" s="30"/>
      <c r="P6541" s="30"/>
    </row>
    <row r="6542" s="35" customFormat="1" customHeight="1" spans="1:16">
      <c r="A6542" s="30"/>
      <c r="B6542" s="38">
        <v>46245</v>
      </c>
      <c r="C6542" s="69" t="s">
        <v>18</v>
      </c>
      <c r="D6542" s="30" t="s">
        <v>424</v>
      </c>
      <c r="E6542" s="100" t="s">
        <v>1098</v>
      </c>
      <c r="F6542" s="95">
        <v>62.58</v>
      </c>
      <c r="G6542" s="56"/>
      <c r="H6542" s="32">
        <v>238216.490000013</v>
      </c>
      <c r="I6542" s="30"/>
      <c r="J6542" s="30"/>
      <c r="K6542" s="30"/>
      <c r="L6542" s="30">
        <v>202609</v>
      </c>
      <c r="M6542" s="30"/>
      <c r="N6542" s="30">
        <v>202608</v>
      </c>
      <c r="O6542" s="30"/>
      <c r="P6542" s="30"/>
    </row>
    <row r="6543" s="35" customFormat="1" customHeight="1" spans="1:16">
      <c r="A6543" s="30"/>
      <c r="B6543" s="38">
        <v>46245</v>
      </c>
      <c r="C6543" s="69" t="s">
        <v>18</v>
      </c>
      <c r="D6543" s="30" t="s">
        <v>424</v>
      </c>
      <c r="E6543" s="100" t="s">
        <v>1050</v>
      </c>
      <c r="F6543" s="95">
        <v>972.84</v>
      </c>
      <c r="G6543" s="56"/>
      <c r="H6543" s="32">
        <v>239189.330000013</v>
      </c>
      <c r="I6543" s="30"/>
      <c r="J6543" s="30"/>
      <c r="K6543" s="30"/>
      <c r="L6543" s="30">
        <v>202609</v>
      </c>
      <c r="M6543" s="30"/>
      <c r="N6543" s="30">
        <v>202608</v>
      </c>
      <c r="O6543" s="30"/>
      <c r="P6543" s="30"/>
    </row>
    <row r="6544" s="35" customFormat="1" customHeight="1" spans="1:16">
      <c r="A6544" s="30"/>
      <c r="B6544" s="38">
        <v>46245</v>
      </c>
      <c r="C6544" s="69" t="s">
        <v>18</v>
      </c>
      <c r="D6544" s="30" t="s">
        <v>424</v>
      </c>
      <c r="E6544" s="100" t="s">
        <v>1096</v>
      </c>
      <c r="F6544" s="95">
        <v>277.14</v>
      </c>
      <c r="G6544" s="56"/>
      <c r="H6544" s="32">
        <v>239466.470000014</v>
      </c>
      <c r="I6544" s="30"/>
      <c r="J6544" s="30"/>
      <c r="K6544" s="30"/>
      <c r="L6544" s="30">
        <v>202609</v>
      </c>
      <c r="M6544" s="30"/>
      <c r="N6544" s="30">
        <v>202608</v>
      </c>
      <c r="O6544" s="30"/>
      <c r="P6544" s="30"/>
    </row>
    <row r="6545" s="35" customFormat="1" customHeight="1" spans="1:16">
      <c r="A6545" s="30"/>
      <c r="B6545" s="38">
        <v>46245</v>
      </c>
      <c r="C6545" s="69" t="s">
        <v>18</v>
      </c>
      <c r="D6545" s="30" t="s">
        <v>424</v>
      </c>
      <c r="E6545" s="100" t="s">
        <v>1058</v>
      </c>
      <c r="F6545" s="95">
        <v>187.74</v>
      </c>
      <c r="G6545" s="56"/>
      <c r="H6545" s="32">
        <v>239654.210000012</v>
      </c>
      <c r="I6545" s="30"/>
      <c r="J6545" s="30"/>
      <c r="K6545" s="30"/>
      <c r="L6545" s="30">
        <v>202609</v>
      </c>
      <c r="M6545" s="30"/>
      <c r="N6545" s="30">
        <v>202608</v>
      </c>
      <c r="O6545" s="30"/>
      <c r="P6545" s="30"/>
    </row>
    <row r="6546" s="35" customFormat="1" customHeight="1" spans="1:16">
      <c r="A6546" s="30"/>
      <c r="B6546" s="38">
        <v>46245</v>
      </c>
      <c r="C6546" s="69" t="s">
        <v>18</v>
      </c>
      <c r="D6546" s="30" t="s">
        <v>424</v>
      </c>
      <c r="E6546" s="100" t="s">
        <v>1047</v>
      </c>
      <c r="F6546" s="95">
        <v>142.92</v>
      </c>
      <c r="G6546" s="56"/>
      <c r="H6546" s="32">
        <v>239797.130000014</v>
      </c>
      <c r="I6546" s="30"/>
      <c r="J6546" s="30"/>
      <c r="K6546" s="30"/>
      <c r="L6546" s="30">
        <v>202609</v>
      </c>
      <c r="M6546" s="30"/>
      <c r="N6546" s="30">
        <v>202608</v>
      </c>
      <c r="O6546" s="30"/>
      <c r="P6546" s="30"/>
    </row>
    <row r="6547" s="35" customFormat="1" customHeight="1" spans="1:16">
      <c r="A6547" s="30"/>
      <c r="B6547" s="38">
        <v>46245</v>
      </c>
      <c r="C6547" s="69" t="s">
        <v>18</v>
      </c>
      <c r="D6547" s="30" t="s">
        <v>424</v>
      </c>
      <c r="E6547" s="100" t="s">
        <v>1084</v>
      </c>
      <c r="F6547" s="95">
        <v>62.22</v>
      </c>
      <c r="G6547" s="56"/>
      <c r="H6547" s="32">
        <v>239859.350000013</v>
      </c>
      <c r="I6547" s="30"/>
      <c r="J6547" s="30"/>
      <c r="K6547" s="30"/>
      <c r="L6547" s="30">
        <v>202609</v>
      </c>
      <c r="M6547" s="30"/>
      <c r="N6547" s="30">
        <v>202608</v>
      </c>
      <c r="O6547" s="30"/>
      <c r="P6547" s="30"/>
    </row>
    <row r="6548" s="35" customFormat="1" customHeight="1" spans="1:16">
      <c r="A6548" s="30"/>
      <c r="B6548" s="38">
        <v>46245</v>
      </c>
      <c r="C6548" s="69" t="s">
        <v>18</v>
      </c>
      <c r="D6548" s="30" t="s">
        <v>424</v>
      </c>
      <c r="E6548" s="100" t="s">
        <v>1051</v>
      </c>
      <c r="F6548" s="95">
        <v>78.72</v>
      </c>
      <c r="G6548" s="56"/>
      <c r="H6548" s="32">
        <v>239938.070000015</v>
      </c>
      <c r="I6548" s="30"/>
      <c r="J6548" s="30"/>
      <c r="K6548" s="30"/>
      <c r="L6548" s="30">
        <v>202609</v>
      </c>
      <c r="M6548" s="30"/>
      <c r="N6548" s="30">
        <v>202608</v>
      </c>
      <c r="O6548" s="30"/>
      <c r="P6548" s="30"/>
    </row>
    <row r="6549" s="35" customFormat="1" customHeight="1" spans="1:16">
      <c r="A6549" s="30"/>
      <c r="B6549" s="38">
        <v>46245</v>
      </c>
      <c r="C6549" s="69" t="s">
        <v>18</v>
      </c>
      <c r="D6549" s="30" t="s">
        <v>33</v>
      </c>
      <c r="E6549" s="58" t="s">
        <v>1240</v>
      </c>
      <c r="F6549" s="56"/>
      <c r="G6549" s="103">
        <v>5400</v>
      </c>
      <c r="H6549" s="32">
        <v>234538.070000015</v>
      </c>
      <c r="I6549" s="30" t="s">
        <v>72</v>
      </c>
      <c r="J6549" s="30"/>
      <c r="K6549" s="30"/>
      <c r="L6549" s="29">
        <v>202608</v>
      </c>
      <c r="M6549" s="30"/>
      <c r="N6549" s="30">
        <v>202608</v>
      </c>
      <c r="O6549" s="30"/>
      <c r="P6549" s="30"/>
    </row>
    <row r="6550" s="35" customFormat="1" customHeight="1" spans="1:16">
      <c r="A6550" s="30"/>
      <c r="B6550" s="38">
        <v>46245</v>
      </c>
      <c r="C6550" s="69" t="s">
        <v>18</v>
      </c>
      <c r="D6550" s="30" t="s">
        <v>154</v>
      </c>
      <c r="E6550" s="56" t="s">
        <v>1264</v>
      </c>
      <c r="F6550" s="56"/>
      <c r="G6550" s="78">
        <v>3477.6</v>
      </c>
      <c r="H6550" s="32">
        <v>231060.470000016</v>
      </c>
      <c r="I6550" s="30" t="s">
        <v>72</v>
      </c>
      <c r="J6550" s="30"/>
      <c r="K6550" s="30"/>
      <c r="L6550" s="29">
        <v>202608</v>
      </c>
      <c r="M6550" s="30"/>
      <c r="N6550" s="30">
        <v>202608</v>
      </c>
      <c r="O6550" s="30"/>
      <c r="P6550" s="30"/>
    </row>
    <row r="6551" s="35" customFormat="1" customHeight="1" spans="1:16">
      <c r="A6551" s="30"/>
      <c r="B6551" s="38">
        <v>46245</v>
      </c>
      <c r="C6551" s="69" t="s">
        <v>18</v>
      </c>
      <c r="D6551" s="30" t="s">
        <v>154</v>
      </c>
      <c r="E6551" s="56" t="s">
        <v>1107</v>
      </c>
      <c r="F6551" s="56"/>
      <c r="G6551" s="78">
        <v>3732</v>
      </c>
      <c r="H6551" s="32">
        <v>227328.470000016</v>
      </c>
      <c r="I6551" s="30" t="s">
        <v>72</v>
      </c>
      <c r="J6551" s="30"/>
      <c r="K6551" s="30"/>
      <c r="L6551" s="29">
        <v>202608</v>
      </c>
      <c r="M6551" s="30"/>
      <c r="N6551" s="30">
        <v>202608</v>
      </c>
      <c r="O6551" s="30"/>
      <c r="P6551" s="30"/>
    </row>
    <row r="6552" s="35" customFormat="1" customHeight="1" spans="1:16">
      <c r="A6552" s="30"/>
      <c r="B6552" s="38">
        <v>46245</v>
      </c>
      <c r="C6552" s="69" t="s">
        <v>18</v>
      </c>
      <c r="D6552" s="30" t="s">
        <v>154</v>
      </c>
      <c r="E6552" s="56" t="s">
        <v>971</v>
      </c>
      <c r="F6552" s="56"/>
      <c r="G6552" s="78">
        <v>12774.56</v>
      </c>
      <c r="H6552" s="32">
        <v>214553.910000015</v>
      </c>
      <c r="I6552" s="30" t="s">
        <v>72</v>
      </c>
      <c r="J6552" s="30"/>
      <c r="K6552" s="30"/>
      <c r="L6552" s="29">
        <v>202608</v>
      </c>
      <c r="M6552" s="30"/>
      <c r="N6552" s="30">
        <v>202608</v>
      </c>
      <c r="O6552" s="30"/>
      <c r="P6552" s="30"/>
    </row>
    <row r="6553" s="35" customFormat="1" customHeight="1" spans="1:16">
      <c r="A6553" s="30"/>
      <c r="B6553" s="38">
        <v>46245</v>
      </c>
      <c r="C6553" s="69" t="s">
        <v>18</v>
      </c>
      <c r="D6553" s="30" t="s">
        <v>154</v>
      </c>
      <c r="E6553" s="56" t="s">
        <v>1259</v>
      </c>
      <c r="F6553" s="56"/>
      <c r="G6553" s="78">
        <v>4938.8</v>
      </c>
      <c r="H6553" s="32">
        <v>209615.110000014</v>
      </c>
      <c r="I6553" s="30" t="s">
        <v>72</v>
      </c>
      <c r="J6553" s="30"/>
      <c r="K6553" s="30"/>
      <c r="L6553" s="29">
        <v>202608</v>
      </c>
      <c r="M6553" s="30"/>
      <c r="N6553" s="30">
        <v>202608</v>
      </c>
      <c r="O6553" s="30"/>
      <c r="P6553" s="30"/>
    </row>
    <row r="6554" s="35" customFormat="1" customHeight="1" spans="1:16">
      <c r="A6554" s="30"/>
      <c r="B6554" s="38">
        <v>46245</v>
      </c>
      <c r="C6554" s="69" t="s">
        <v>18</v>
      </c>
      <c r="D6554" s="30" t="s">
        <v>154</v>
      </c>
      <c r="E6554" s="56" t="s">
        <v>972</v>
      </c>
      <c r="F6554" s="56"/>
      <c r="G6554" s="78">
        <v>26585.74</v>
      </c>
      <c r="H6554" s="32">
        <v>183029.370000016</v>
      </c>
      <c r="I6554" s="30" t="s">
        <v>72</v>
      </c>
      <c r="J6554" s="30"/>
      <c r="K6554" s="30"/>
      <c r="L6554" s="29">
        <v>202608</v>
      </c>
      <c r="M6554" s="30"/>
      <c r="N6554" s="30">
        <v>202608</v>
      </c>
      <c r="O6554" s="30"/>
      <c r="P6554" s="30"/>
    </row>
    <row r="6555" s="35" customFormat="1" customHeight="1" spans="1:16">
      <c r="A6555" s="30"/>
      <c r="B6555" s="38">
        <v>46245</v>
      </c>
      <c r="C6555" s="69" t="s">
        <v>18</v>
      </c>
      <c r="D6555" s="30" t="s">
        <v>154</v>
      </c>
      <c r="E6555" s="56" t="s">
        <v>1202</v>
      </c>
      <c r="F6555" s="56"/>
      <c r="G6555" s="78">
        <v>25496.65</v>
      </c>
      <c r="H6555" s="32">
        <v>157532.720000017</v>
      </c>
      <c r="I6555" s="30" t="s">
        <v>72</v>
      </c>
      <c r="J6555" s="30"/>
      <c r="K6555" s="30"/>
      <c r="L6555" s="29">
        <v>202608</v>
      </c>
      <c r="M6555" s="30"/>
      <c r="N6555" s="30">
        <v>202608</v>
      </c>
      <c r="O6555" s="30"/>
      <c r="P6555" s="30"/>
    </row>
    <row r="6556" s="35" customFormat="1" customHeight="1" spans="1:16">
      <c r="A6556" s="30"/>
      <c r="B6556" s="38">
        <v>46245</v>
      </c>
      <c r="C6556" s="69" t="s">
        <v>18</v>
      </c>
      <c r="D6556" s="30" t="s">
        <v>154</v>
      </c>
      <c r="E6556" s="56" t="s">
        <v>973</v>
      </c>
      <c r="F6556" s="56"/>
      <c r="G6556" s="78">
        <v>20993.2</v>
      </c>
      <c r="H6556" s="32">
        <v>136539.520000018</v>
      </c>
      <c r="I6556" s="30" t="s">
        <v>72</v>
      </c>
      <c r="J6556" s="30"/>
      <c r="K6556" s="30"/>
      <c r="L6556" s="29">
        <v>202608</v>
      </c>
      <c r="M6556" s="30"/>
      <c r="N6556" s="30">
        <v>202608</v>
      </c>
      <c r="O6556" s="30"/>
      <c r="P6556" s="30"/>
    </row>
    <row r="6557" s="35" customFormat="1" customHeight="1" spans="1:16">
      <c r="A6557" s="30"/>
      <c r="B6557" s="38">
        <v>46245</v>
      </c>
      <c r="C6557" s="69" t="s">
        <v>18</v>
      </c>
      <c r="D6557" s="30" t="s">
        <v>154</v>
      </c>
      <c r="E6557" s="56" t="s">
        <v>1184</v>
      </c>
      <c r="F6557" s="56"/>
      <c r="G6557" s="78">
        <v>17358.14</v>
      </c>
      <c r="H6557" s="32">
        <v>119181.380000018</v>
      </c>
      <c r="I6557" s="30" t="s">
        <v>72</v>
      </c>
      <c r="J6557" s="30"/>
      <c r="K6557" s="30"/>
      <c r="L6557" s="29">
        <v>202608</v>
      </c>
      <c r="M6557" s="30"/>
      <c r="N6557" s="30">
        <v>202608</v>
      </c>
      <c r="O6557" s="30"/>
      <c r="P6557" s="30"/>
    </row>
    <row r="6558" s="35" customFormat="1" customHeight="1" spans="1:16">
      <c r="A6558" s="30"/>
      <c r="B6558" s="38">
        <v>46245</v>
      </c>
      <c r="C6558" s="69" t="s">
        <v>18</v>
      </c>
      <c r="D6558" s="30" t="s">
        <v>154</v>
      </c>
      <c r="E6558" s="56" t="s">
        <v>1166</v>
      </c>
      <c r="F6558" s="56"/>
      <c r="G6558" s="78">
        <v>1054.26</v>
      </c>
      <c r="H6558" s="32">
        <v>118127.120000016</v>
      </c>
      <c r="I6558" s="30" t="s">
        <v>72</v>
      </c>
      <c r="J6558" s="30"/>
      <c r="K6558" s="30"/>
      <c r="L6558" s="29">
        <v>202608</v>
      </c>
      <c r="M6558" s="30"/>
      <c r="N6558" s="30">
        <v>202608</v>
      </c>
      <c r="O6558" s="30"/>
      <c r="P6558" s="30"/>
    </row>
    <row r="6559" s="35" customFormat="1" customHeight="1" spans="1:16">
      <c r="A6559" s="30"/>
      <c r="B6559" s="38">
        <v>46245</v>
      </c>
      <c r="C6559" s="69" t="s">
        <v>18</v>
      </c>
      <c r="D6559" s="30" t="s">
        <v>154</v>
      </c>
      <c r="E6559" s="56" t="s">
        <v>1044</v>
      </c>
      <c r="F6559" s="56"/>
      <c r="G6559" s="78">
        <v>3620.5</v>
      </c>
      <c r="H6559" s="32">
        <v>114506.620000016</v>
      </c>
      <c r="I6559" s="30" t="s">
        <v>72</v>
      </c>
      <c r="J6559" s="30"/>
      <c r="K6559" s="30"/>
      <c r="L6559" s="29">
        <v>202608</v>
      </c>
      <c r="M6559" s="30"/>
      <c r="N6559" s="30">
        <v>202608</v>
      </c>
      <c r="O6559" s="30"/>
      <c r="P6559" s="30"/>
    </row>
    <row r="6560" s="35" customFormat="1" customHeight="1" spans="1:16">
      <c r="A6560" s="30"/>
      <c r="B6560" s="38">
        <v>46246</v>
      </c>
      <c r="C6560" s="69" t="s">
        <v>18</v>
      </c>
      <c r="D6560" s="30" t="s">
        <v>33</v>
      </c>
      <c r="E6560" s="100" t="s">
        <v>267</v>
      </c>
      <c r="F6560" s="98">
        <v>6333.5</v>
      </c>
      <c r="G6560" s="56"/>
      <c r="H6560" s="32">
        <v>120840.120000016</v>
      </c>
      <c r="I6560" s="30" t="s">
        <v>267</v>
      </c>
      <c r="J6560" s="30"/>
      <c r="K6560" s="30"/>
      <c r="L6560" s="30">
        <v>202609</v>
      </c>
      <c r="M6560" s="30"/>
      <c r="N6560" s="30">
        <v>202608</v>
      </c>
      <c r="O6560" s="30"/>
      <c r="P6560" s="30"/>
    </row>
    <row r="6561" s="35" customFormat="1" customHeight="1" spans="1:16">
      <c r="A6561" s="30"/>
      <c r="B6561" s="38">
        <v>46246</v>
      </c>
      <c r="C6561" s="69" t="s">
        <v>18</v>
      </c>
      <c r="D6561" s="30" t="s">
        <v>424</v>
      </c>
      <c r="E6561" s="100" t="s">
        <v>1090</v>
      </c>
      <c r="F6561" s="95">
        <v>428.5</v>
      </c>
      <c r="G6561" s="56"/>
      <c r="H6561" s="32">
        <v>121268.620000016</v>
      </c>
      <c r="I6561" s="30"/>
      <c r="J6561" s="30"/>
      <c r="K6561" s="30"/>
      <c r="L6561" s="30">
        <v>202609</v>
      </c>
      <c r="M6561" s="30"/>
      <c r="N6561" s="30">
        <v>202609</v>
      </c>
      <c r="O6561" s="30"/>
      <c r="P6561" s="30"/>
    </row>
    <row r="6562" s="35" customFormat="1" customHeight="1" spans="1:16">
      <c r="A6562" s="30"/>
      <c r="B6562" s="38">
        <v>46246</v>
      </c>
      <c r="C6562" s="69" t="s">
        <v>18</v>
      </c>
      <c r="D6562" s="30" t="s">
        <v>424</v>
      </c>
      <c r="E6562" s="100" t="s">
        <v>1051</v>
      </c>
      <c r="F6562" s="95">
        <v>29.28</v>
      </c>
      <c r="G6562" s="56"/>
      <c r="H6562" s="32">
        <v>121297.900000013</v>
      </c>
      <c r="I6562" s="30"/>
      <c r="J6562" s="30"/>
      <c r="K6562" s="30"/>
      <c r="L6562" s="30">
        <v>202609</v>
      </c>
      <c r="M6562" s="30"/>
      <c r="N6562" s="30">
        <v>202608</v>
      </c>
      <c r="O6562" s="30"/>
      <c r="P6562" s="30"/>
    </row>
    <row r="6563" s="35" customFormat="1" customHeight="1" spans="1:16">
      <c r="A6563" s="30"/>
      <c r="B6563" s="38">
        <v>46246</v>
      </c>
      <c r="C6563" s="69" t="s">
        <v>18</v>
      </c>
      <c r="D6563" s="30" t="s">
        <v>424</v>
      </c>
      <c r="E6563" s="100" t="s">
        <v>1046</v>
      </c>
      <c r="F6563" s="95">
        <v>24.67</v>
      </c>
      <c r="G6563" s="56"/>
      <c r="H6563" s="32">
        <v>121322.570000015</v>
      </c>
      <c r="I6563" s="30"/>
      <c r="J6563" s="30"/>
      <c r="K6563" s="30"/>
      <c r="L6563" s="30">
        <v>202609</v>
      </c>
      <c r="M6563" s="30"/>
      <c r="N6563" s="30">
        <v>202608</v>
      </c>
      <c r="O6563" s="30"/>
      <c r="P6563" s="30"/>
    </row>
    <row r="6564" s="35" customFormat="1" customHeight="1" spans="1:16">
      <c r="A6564" s="30"/>
      <c r="B6564" s="38">
        <v>46246</v>
      </c>
      <c r="C6564" s="69" t="s">
        <v>18</v>
      </c>
      <c r="D6564" s="30" t="s">
        <v>424</v>
      </c>
      <c r="E6564" s="100" t="s">
        <v>1167</v>
      </c>
      <c r="F6564" s="95">
        <v>106.44</v>
      </c>
      <c r="G6564" s="56"/>
      <c r="H6564" s="32">
        <v>121429.010000013</v>
      </c>
      <c r="I6564" s="30"/>
      <c r="J6564" s="30"/>
      <c r="K6564" s="30"/>
      <c r="L6564" s="30">
        <v>202609</v>
      </c>
      <c r="M6564" s="30"/>
      <c r="N6564" s="30">
        <v>202608</v>
      </c>
      <c r="O6564" s="30"/>
      <c r="P6564" s="30"/>
    </row>
    <row r="6565" s="35" customFormat="1" customHeight="1" spans="1:16">
      <c r="A6565" s="30"/>
      <c r="B6565" s="38">
        <v>46246</v>
      </c>
      <c r="C6565" s="69" t="s">
        <v>18</v>
      </c>
      <c r="D6565" s="30" t="s">
        <v>424</v>
      </c>
      <c r="E6565" s="100" t="s">
        <v>1083</v>
      </c>
      <c r="F6565" s="95">
        <v>90.7</v>
      </c>
      <c r="G6565" s="56"/>
      <c r="H6565" s="32">
        <v>121519.710000012</v>
      </c>
      <c r="I6565" s="30"/>
      <c r="J6565" s="30"/>
      <c r="K6565" s="30"/>
      <c r="L6565" s="30">
        <v>202609</v>
      </c>
      <c r="M6565" s="30"/>
      <c r="N6565" s="30">
        <v>202608</v>
      </c>
      <c r="O6565" s="30"/>
      <c r="P6565" s="30"/>
    </row>
    <row r="6566" s="35" customFormat="1" customHeight="1" spans="1:16">
      <c r="A6566" s="30"/>
      <c r="B6566" s="38">
        <v>46246</v>
      </c>
      <c r="C6566" s="69" t="s">
        <v>18</v>
      </c>
      <c r="D6566" s="30" t="s">
        <v>424</v>
      </c>
      <c r="E6566" s="100" t="s">
        <v>1087</v>
      </c>
      <c r="F6566" s="95">
        <v>279.96</v>
      </c>
      <c r="G6566" s="56"/>
      <c r="H6566" s="32">
        <v>121799.670000013</v>
      </c>
      <c r="I6566" s="30"/>
      <c r="J6566" s="30"/>
      <c r="K6566" s="30"/>
      <c r="L6566" s="30">
        <v>202609</v>
      </c>
      <c r="M6566" s="30"/>
      <c r="N6566" s="30">
        <v>202608</v>
      </c>
      <c r="O6566" s="30"/>
      <c r="P6566" s="30"/>
    </row>
    <row r="6567" s="35" customFormat="1" customHeight="1" spans="1:16">
      <c r="A6567" s="30"/>
      <c r="B6567" s="38">
        <v>46246</v>
      </c>
      <c r="C6567" s="69" t="s">
        <v>18</v>
      </c>
      <c r="D6567" s="30" t="s">
        <v>424</v>
      </c>
      <c r="E6567" s="100" t="s">
        <v>1099</v>
      </c>
      <c r="F6567" s="95">
        <v>274.03</v>
      </c>
      <c r="G6567" s="56"/>
      <c r="H6567" s="32">
        <v>122073.700000014</v>
      </c>
      <c r="I6567" s="30"/>
      <c r="J6567" s="30"/>
      <c r="K6567" s="30"/>
      <c r="L6567" s="30">
        <v>202609</v>
      </c>
      <c r="M6567" s="30"/>
      <c r="N6567" s="30">
        <v>202608</v>
      </c>
      <c r="O6567" s="30"/>
      <c r="P6567" s="30"/>
    </row>
    <row r="6568" s="35" customFormat="1" customHeight="1" spans="1:16">
      <c r="A6568" s="30"/>
      <c r="B6568" s="38">
        <v>46246</v>
      </c>
      <c r="C6568" s="69" t="s">
        <v>18</v>
      </c>
      <c r="D6568" s="30" t="s">
        <v>424</v>
      </c>
      <c r="E6568" s="100" t="s">
        <v>1085</v>
      </c>
      <c r="F6568" s="95">
        <v>265.1</v>
      </c>
      <c r="G6568" s="56"/>
      <c r="H6568" s="32">
        <v>122338.800000012</v>
      </c>
      <c r="I6568" s="30"/>
      <c r="J6568" s="30"/>
      <c r="K6568" s="30"/>
      <c r="L6568" s="30">
        <v>202609</v>
      </c>
      <c r="M6568" s="30"/>
      <c r="N6568" s="30">
        <v>202608</v>
      </c>
      <c r="O6568" s="30"/>
      <c r="P6568" s="30"/>
    </row>
    <row r="6569" s="35" customFormat="1" customHeight="1" spans="1:16">
      <c r="A6569" s="30"/>
      <c r="B6569" s="38">
        <v>46246</v>
      </c>
      <c r="C6569" s="69" t="s">
        <v>18</v>
      </c>
      <c r="D6569" s="30" t="s">
        <v>424</v>
      </c>
      <c r="E6569" s="100" t="s">
        <v>1053</v>
      </c>
      <c r="F6569" s="95">
        <v>209.34</v>
      </c>
      <c r="G6569" s="56"/>
      <c r="H6569" s="32">
        <v>122548.140000012</v>
      </c>
      <c r="I6569" s="30"/>
      <c r="J6569" s="30"/>
      <c r="K6569" s="30"/>
      <c r="L6569" s="30">
        <v>202609</v>
      </c>
      <c r="M6569" s="30"/>
      <c r="N6569" s="30">
        <v>202608</v>
      </c>
      <c r="O6569" s="30"/>
      <c r="P6569" s="30"/>
    </row>
    <row r="6570" s="35" customFormat="1" customHeight="1" spans="1:16">
      <c r="A6570" s="30"/>
      <c r="B6570" s="38">
        <v>46246</v>
      </c>
      <c r="C6570" s="69" t="s">
        <v>18</v>
      </c>
      <c r="D6570" s="30" t="s">
        <v>424</v>
      </c>
      <c r="E6570" s="100" t="s">
        <v>1052</v>
      </c>
      <c r="F6570" s="95">
        <v>32.49</v>
      </c>
      <c r="G6570" s="56"/>
      <c r="H6570" s="32">
        <v>122580.630000014</v>
      </c>
      <c r="I6570" s="30"/>
      <c r="J6570" s="30"/>
      <c r="K6570" s="30"/>
      <c r="L6570" s="30">
        <v>202609</v>
      </c>
      <c r="M6570" s="30"/>
      <c r="N6570" s="30">
        <v>202608</v>
      </c>
      <c r="O6570" s="30"/>
      <c r="P6570" s="30"/>
    </row>
    <row r="6571" s="35" customFormat="1" customHeight="1" spans="1:16">
      <c r="A6571" s="30"/>
      <c r="B6571" s="38">
        <v>46246</v>
      </c>
      <c r="C6571" s="69" t="s">
        <v>18</v>
      </c>
      <c r="D6571" s="30" t="s">
        <v>424</v>
      </c>
      <c r="E6571" s="100" t="s">
        <v>1048</v>
      </c>
      <c r="F6571" s="95">
        <v>48.31</v>
      </c>
      <c r="G6571" s="56"/>
      <c r="H6571" s="32">
        <v>122628.940000013</v>
      </c>
      <c r="I6571" s="30"/>
      <c r="J6571" s="30"/>
      <c r="K6571" s="30"/>
      <c r="L6571" s="30">
        <v>202609</v>
      </c>
      <c r="M6571" s="30"/>
      <c r="N6571" s="30">
        <v>202608</v>
      </c>
      <c r="O6571" s="30"/>
      <c r="P6571" s="30"/>
    </row>
    <row r="6572" s="35" customFormat="1" customHeight="1" spans="1:16">
      <c r="A6572" s="30"/>
      <c r="B6572" s="38">
        <v>46246</v>
      </c>
      <c r="C6572" s="69" t="s">
        <v>18</v>
      </c>
      <c r="D6572" s="30" t="s">
        <v>424</v>
      </c>
      <c r="E6572" s="100" t="s">
        <v>1084</v>
      </c>
      <c r="F6572" s="95">
        <v>132.18</v>
      </c>
      <c r="G6572" s="56"/>
      <c r="H6572" s="32">
        <v>122761.120000012</v>
      </c>
      <c r="I6572" s="30"/>
      <c r="J6572" s="30"/>
      <c r="K6572" s="30"/>
      <c r="L6572" s="30">
        <v>202609</v>
      </c>
      <c r="M6572" s="30"/>
      <c r="N6572" s="30">
        <v>202608</v>
      </c>
      <c r="O6572" s="30"/>
      <c r="P6572" s="30"/>
    </row>
    <row r="6573" s="35" customFormat="1" customHeight="1" spans="1:16">
      <c r="A6573" s="30"/>
      <c r="B6573" s="38">
        <v>46246</v>
      </c>
      <c r="C6573" s="69" t="s">
        <v>18</v>
      </c>
      <c r="D6573" s="30" t="s">
        <v>424</v>
      </c>
      <c r="E6573" s="100" t="s">
        <v>1094</v>
      </c>
      <c r="F6573" s="95">
        <v>100.69</v>
      </c>
      <c r="G6573" s="56"/>
      <c r="H6573" s="32">
        <v>122861.810000014</v>
      </c>
      <c r="I6573" s="30"/>
      <c r="J6573" s="30"/>
      <c r="K6573" s="30"/>
      <c r="L6573" s="30">
        <v>202609</v>
      </c>
      <c r="M6573" s="30"/>
      <c r="N6573" s="30">
        <v>202608</v>
      </c>
      <c r="O6573" s="30"/>
      <c r="P6573" s="30"/>
    </row>
    <row r="6574" s="35" customFormat="1" customHeight="1" spans="1:16">
      <c r="A6574" s="30"/>
      <c r="B6574" s="38">
        <v>46246</v>
      </c>
      <c r="C6574" s="69" t="s">
        <v>18</v>
      </c>
      <c r="D6574" s="30" t="s">
        <v>424</v>
      </c>
      <c r="E6574" s="100" t="s">
        <v>1092</v>
      </c>
      <c r="F6574" s="95">
        <v>96.18</v>
      </c>
      <c r="G6574" s="56"/>
      <c r="H6574" s="32">
        <v>122957.990000013</v>
      </c>
      <c r="I6574" s="30"/>
      <c r="J6574" s="30"/>
      <c r="K6574" s="30"/>
      <c r="L6574" s="30">
        <v>202609</v>
      </c>
      <c r="M6574" s="30"/>
      <c r="N6574" s="30">
        <v>202608</v>
      </c>
      <c r="O6574" s="30"/>
      <c r="P6574" s="30"/>
    </row>
    <row r="6575" s="35" customFormat="1" customHeight="1" spans="1:16">
      <c r="A6575" s="30"/>
      <c r="B6575" s="38">
        <v>46246</v>
      </c>
      <c r="C6575" s="69" t="s">
        <v>18</v>
      </c>
      <c r="D6575" s="30" t="s">
        <v>424</v>
      </c>
      <c r="E6575" s="100" t="s">
        <v>1098</v>
      </c>
      <c r="F6575" s="95">
        <v>116.1</v>
      </c>
      <c r="G6575" s="56"/>
      <c r="H6575" s="32">
        <v>123074.090000011</v>
      </c>
      <c r="I6575" s="30"/>
      <c r="J6575" s="30"/>
      <c r="K6575" s="30"/>
      <c r="L6575" s="30">
        <v>202609</v>
      </c>
      <c r="M6575" s="30"/>
      <c r="N6575" s="30">
        <v>202608</v>
      </c>
      <c r="O6575" s="30"/>
      <c r="P6575" s="30"/>
    </row>
    <row r="6576" s="35" customFormat="1" customHeight="1" spans="1:16">
      <c r="A6576" s="30"/>
      <c r="B6576" s="38">
        <v>46246</v>
      </c>
      <c r="C6576" s="69" t="s">
        <v>18</v>
      </c>
      <c r="D6576" s="30" t="s">
        <v>424</v>
      </c>
      <c r="E6576" s="100" t="s">
        <v>1093</v>
      </c>
      <c r="F6576" s="95">
        <v>354.25</v>
      </c>
      <c r="G6576" s="56"/>
      <c r="H6576" s="32">
        <v>123428.340000011</v>
      </c>
      <c r="I6576" s="30"/>
      <c r="J6576" s="30"/>
      <c r="K6576" s="30"/>
      <c r="L6576" s="30">
        <v>202609</v>
      </c>
      <c r="M6576" s="30"/>
      <c r="N6576" s="30">
        <v>202608</v>
      </c>
      <c r="O6576" s="30"/>
      <c r="P6576" s="30"/>
    </row>
    <row r="6577" s="35" customFormat="1" customHeight="1" spans="1:16">
      <c r="A6577" s="30"/>
      <c r="B6577" s="38">
        <v>46246</v>
      </c>
      <c r="C6577" s="69" t="s">
        <v>18</v>
      </c>
      <c r="D6577" s="30" t="s">
        <v>424</v>
      </c>
      <c r="E6577" s="100" t="s">
        <v>1059</v>
      </c>
      <c r="F6577" s="95">
        <v>28.8</v>
      </c>
      <c r="G6577" s="56"/>
      <c r="H6577" s="32">
        <v>123457.140000012</v>
      </c>
      <c r="I6577" s="30"/>
      <c r="J6577" s="30"/>
      <c r="K6577" s="30"/>
      <c r="L6577" s="30">
        <v>202609</v>
      </c>
      <c r="M6577" s="30"/>
      <c r="N6577" s="30">
        <v>202608</v>
      </c>
      <c r="O6577" s="30"/>
      <c r="P6577" s="30"/>
    </row>
    <row r="6578" s="35" customFormat="1" customHeight="1" spans="1:16">
      <c r="A6578" s="30"/>
      <c r="B6578" s="38">
        <v>46246</v>
      </c>
      <c r="C6578" s="69" t="s">
        <v>18</v>
      </c>
      <c r="D6578" s="30" t="s">
        <v>424</v>
      </c>
      <c r="E6578" s="100" t="s">
        <v>1058</v>
      </c>
      <c r="F6578" s="95">
        <v>33.91</v>
      </c>
      <c r="G6578" s="56"/>
      <c r="H6578" s="32">
        <v>123491.050000012</v>
      </c>
      <c r="I6578" s="30"/>
      <c r="J6578" s="30"/>
      <c r="K6578" s="30"/>
      <c r="L6578" s="30">
        <v>202609</v>
      </c>
      <c r="M6578" s="30"/>
      <c r="N6578" s="30">
        <v>202608</v>
      </c>
      <c r="O6578" s="30"/>
      <c r="P6578" s="30"/>
    </row>
    <row r="6579" s="35" customFormat="1" customHeight="1" spans="1:16">
      <c r="A6579" s="30"/>
      <c r="B6579" s="38">
        <v>46246</v>
      </c>
      <c r="C6579" s="69" t="s">
        <v>18</v>
      </c>
      <c r="D6579" s="30" t="s">
        <v>424</v>
      </c>
      <c r="E6579" s="100" t="s">
        <v>1089</v>
      </c>
      <c r="F6579" s="95">
        <v>58.8</v>
      </c>
      <c r="G6579" s="56"/>
      <c r="H6579" s="32">
        <v>123549.850000013</v>
      </c>
      <c r="I6579" s="30"/>
      <c r="J6579" s="30"/>
      <c r="K6579" s="30"/>
      <c r="L6579" s="30">
        <v>202609</v>
      </c>
      <c r="M6579" s="30"/>
      <c r="N6579" s="30">
        <v>202608</v>
      </c>
      <c r="O6579" s="30"/>
      <c r="P6579" s="30"/>
    </row>
    <row r="6580" s="35" customFormat="1" customHeight="1" spans="1:16">
      <c r="A6580" s="30"/>
      <c r="B6580" s="38">
        <v>46246</v>
      </c>
      <c r="C6580" s="69" t="s">
        <v>18</v>
      </c>
      <c r="D6580" s="30" t="s">
        <v>424</v>
      </c>
      <c r="E6580" s="100" t="s">
        <v>1096</v>
      </c>
      <c r="F6580" s="95">
        <v>551.94</v>
      </c>
      <c r="G6580" s="56"/>
      <c r="H6580" s="32">
        <v>124101.790000014</v>
      </c>
      <c r="I6580" s="30"/>
      <c r="J6580" s="30"/>
      <c r="K6580" s="30"/>
      <c r="L6580" s="30">
        <v>202609</v>
      </c>
      <c r="M6580" s="30"/>
      <c r="N6580" s="30">
        <v>202608</v>
      </c>
      <c r="O6580" s="30"/>
      <c r="P6580" s="30"/>
    </row>
    <row r="6581" s="35" customFormat="1" customHeight="1" spans="1:16">
      <c r="A6581" s="30"/>
      <c r="B6581" s="38">
        <v>46246</v>
      </c>
      <c r="C6581" s="69" t="s">
        <v>18</v>
      </c>
      <c r="D6581" s="30" t="s">
        <v>424</v>
      </c>
      <c r="E6581" s="100" t="s">
        <v>1097</v>
      </c>
      <c r="F6581" s="95">
        <v>608.26</v>
      </c>
      <c r="G6581" s="56"/>
      <c r="H6581" s="32">
        <v>124710.050000012</v>
      </c>
      <c r="I6581" s="30"/>
      <c r="J6581" s="30"/>
      <c r="K6581" s="30"/>
      <c r="L6581" s="30">
        <v>202609</v>
      </c>
      <c r="M6581" s="30"/>
      <c r="N6581" s="30">
        <v>202608</v>
      </c>
      <c r="O6581" s="30"/>
      <c r="P6581" s="30"/>
    </row>
    <row r="6582" s="35" customFormat="1" customHeight="1" spans="1:16">
      <c r="A6582" s="30"/>
      <c r="B6582" s="38">
        <v>46246</v>
      </c>
      <c r="C6582" s="69" t="s">
        <v>18</v>
      </c>
      <c r="D6582" s="30" t="s">
        <v>424</v>
      </c>
      <c r="E6582" s="100" t="s">
        <v>1091</v>
      </c>
      <c r="F6582" s="95">
        <v>72</v>
      </c>
      <c r="G6582" s="56"/>
      <c r="H6582" s="32">
        <v>124782.050000012</v>
      </c>
      <c r="I6582" s="30"/>
      <c r="J6582" s="30"/>
      <c r="K6582" s="30"/>
      <c r="L6582" s="30">
        <v>202609</v>
      </c>
      <c r="M6582" s="30"/>
      <c r="N6582" s="30">
        <v>202608</v>
      </c>
      <c r="O6582" s="30"/>
      <c r="P6582" s="30"/>
    </row>
    <row r="6583" s="35" customFormat="1" customHeight="1" spans="1:16">
      <c r="A6583" s="30"/>
      <c r="B6583" s="38">
        <v>46246</v>
      </c>
      <c r="C6583" s="69" t="s">
        <v>18</v>
      </c>
      <c r="D6583" s="30" t="s">
        <v>424</v>
      </c>
      <c r="E6583" s="100" t="s">
        <v>1055</v>
      </c>
      <c r="F6583" s="95">
        <v>72.22</v>
      </c>
      <c r="G6583" s="56"/>
      <c r="H6583" s="32">
        <v>124854.270000014</v>
      </c>
      <c r="I6583" s="30"/>
      <c r="J6583" s="30"/>
      <c r="K6583" s="30"/>
      <c r="L6583" s="30">
        <v>202609</v>
      </c>
      <c r="M6583" s="30"/>
      <c r="N6583" s="30">
        <v>202608</v>
      </c>
      <c r="O6583" s="30"/>
      <c r="P6583" s="30"/>
    </row>
    <row r="6584" s="35" customFormat="1" customHeight="1" spans="1:16">
      <c r="A6584" s="30"/>
      <c r="B6584" s="38">
        <v>46246</v>
      </c>
      <c r="C6584" s="69" t="s">
        <v>18</v>
      </c>
      <c r="D6584" s="30" t="s">
        <v>424</v>
      </c>
      <c r="E6584" s="100" t="s">
        <v>1056</v>
      </c>
      <c r="F6584" s="95">
        <v>21.4</v>
      </c>
      <c r="G6584" s="56"/>
      <c r="H6584" s="32">
        <v>124875.670000013</v>
      </c>
      <c r="I6584" s="30"/>
      <c r="J6584" s="30"/>
      <c r="K6584" s="30"/>
      <c r="L6584" s="30">
        <v>202609</v>
      </c>
      <c r="M6584" s="30"/>
      <c r="N6584" s="30">
        <v>202608</v>
      </c>
      <c r="O6584" s="30"/>
      <c r="P6584" s="30"/>
    </row>
    <row r="6585" s="35" customFormat="1" customHeight="1" spans="1:16">
      <c r="A6585" s="30"/>
      <c r="B6585" s="38">
        <v>46246</v>
      </c>
      <c r="C6585" s="69" t="s">
        <v>18</v>
      </c>
      <c r="D6585" s="30" t="s">
        <v>424</v>
      </c>
      <c r="E6585" s="100" t="s">
        <v>1054</v>
      </c>
      <c r="F6585" s="95">
        <v>101.16</v>
      </c>
      <c r="G6585" s="56"/>
      <c r="H6585" s="32">
        <v>124976.830000013</v>
      </c>
      <c r="I6585" s="30"/>
      <c r="J6585" s="30"/>
      <c r="K6585" s="30"/>
      <c r="L6585" s="30">
        <v>202609</v>
      </c>
      <c r="M6585" s="30"/>
      <c r="N6585" s="30">
        <v>202608</v>
      </c>
      <c r="O6585" s="30"/>
      <c r="P6585" s="30"/>
    </row>
    <row r="6586" s="35" customFormat="1" customHeight="1" spans="1:16">
      <c r="A6586" s="30"/>
      <c r="B6586" s="38">
        <v>46246</v>
      </c>
      <c r="C6586" s="69" t="s">
        <v>18</v>
      </c>
      <c r="D6586" s="30" t="s">
        <v>424</v>
      </c>
      <c r="E6586" s="100" t="s">
        <v>1047</v>
      </c>
      <c r="F6586" s="95">
        <v>107.56</v>
      </c>
      <c r="G6586" s="56"/>
      <c r="H6586" s="32">
        <v>125084.390000015</v>
      </c>
      <c r="I6586" s="30"/>
      <c r="J6586" s="30"/>
      <c r="K6586" s="30"/>
      <c r="L6586" s="30">
        <v>202609</v>
      </c>
      <c r="M6586" s="30"/>
      <c r="N6586" s="30">
        <v>202608</v>
      </c>
      <c r="O6586" s="30"/>
      <c r="P6586" s="30"/>
    </row>
    <row r="6587" s="35" customFormat="1" customHeight="1" spans="1:16">
      <c r="A6587" s="30"/>
      <c r="B6587" s="38">
        <v>46246</v>
      </c>
      <c r="C6587" s="69" t="s">
        <v>18</v>
      </c>
      <c r="D6587" s="30" t="s">
        <v>424</v>
      </c>
      <c r="E6587" s="100" t="s">
        <v>1049</v>
      </c>
      <c r="F6587" s="95">
        <v>68.1</v>
      </c>
      <c r="G6587" s="56"/>
      <c r="H6587" s="32">
        <v>125152.490000013</v>
      </c>
      <c r="I6587" s="30"/>
      <c r="J6587" s="30"/>
      <c r="K6587" s="30"/>
      <c r="L6587" s="30">
        <v>202609</v>
      </c>
      <c r="M6587" s="30"/>
      <c r="N6587" s="30">
        <v>202608</v>
      </c>
      <c r="O6587" s="30"/>
      <c r="P6587" s="30"/>
    </row>
    <row r="6588" s="35" customFormat="1" customHeight="1" spans="1:16">
      <c r="A6588" s="30"/>
      <c r="B6588" s="38">
        <v>46246</v>
      </c>
      <c r="C6588" s="69" t="s">
        <v>18</v>
      </c>
      <c r="D6588" s="30" t="s">
        <v>424</v>
      </c>
      <c r="E6588" s="100" t="s">
        <v>1045</v>
      </c>
      <c r="F6588" s="95">
        <v>77.88</v>
      </c>
      <c r="G6588" s="56"/>
      <c r="H6588" s="32">
        <v>125230.370000016</v>
      </c>
      <c r="I6588" s="30"/>
      <c r="J6588" s="30"/>
      <c r="K6588" s="30"/>
      <c r="L6588" s="30">
        <v>202609</v>
      </c>
      <c r="M6588" s="30"/>
      <c r="N6588" s="30">
        <v>202608</v>
      </c>
      <c r="O6588" s="30"/>
      <c r="P6588" s="30"/>
    </row>
    <row r="6589" s="35" customFormat="1" customHeight="1" spans="1:16">
      <c r="A6589" s="30"/>
      <c r="B6589" s="38">
        <v>46246</v>
      </c>
      <c r="C6589" s="69" t="s">
        <v>18</v>
      </c>
      <c r="D6589" s="30" t="s">
        <v>424</v>
      </c>
      <c r="E6589" s="100" t="s">
        <v>1050</v>
      </c>
      <c r="F6589" s="98">
        <v>1238.41</v>
      </c>
      <c r="G6589" s="56"/>
      <c r="H6589" s="32">
        <v>126468.780000016</v>
      </c>
      <c r="I6589" s="30"/>
      <c r="J6589" s="30"/>
      <c r="K6589" s="30"/>
      <c r="L6589" s="30">
        <v>202609</v>
      </c>
      <c r="M6589" s="30"/>
      <c r="N6589" s="30">
        <v>202608</v>
      </c>
      <c r="O6589" s="30"/>
      <c r="P6589" s="30"/>
    </row>
    <row r="6590" s="35" customFormat="1" customHeight="1" spans="1:16">
      <c r="A6590" s="30"/>
      <c r="B6590" s="38">
        <v>46246</v>
      </c>
      <c r="C6590" s="69" t="s">
        <v>18</v>
      </c>
      <c r="D6590" s="30" t="s">
        <v>424</v>
      </c>
      <c r="E6590" s="100" t="s">
        <v>1088</v>
      </c>
      <c r="F6590" s="95">
        <v>166.8</v>
      </c>
      <c r="G6590" s="56"/>
      <c r="H6590" s="32">
        <v>126635.580000017</v>
      </c>
      <c r="I6590" s="30"/>
      <c r="J6590" s="30"/>
      <c r="K6590" s="30"/>
      <c r="L6590" s="30">
        <v>202609</v>
      </c>
      <c r="M6590" s="30"/>
      <c r="N6590" s="30">
        <v>202608</v>
      </c>
      <c r="O6590" s="30"/>
      <c r="P6590" s="30"/>
    </row>
    <row r="6591" s="35" customFormat="1" customHeight="1" spans="1:16">
      <c r="A6591" s="30"/>
      <c r="B6591" s="38">
        <v>46246</v>
      </c>
      <c r="C6591" s="69" t="s">
        <v>18</v>
      </c>
      <c r="D6591" s="30" t="s">
        <v>424</v>
      </c>
      <c r="E6591" s="100" t="s">
        <v>1095</v>
      </c>
      <c r="F6591" s="95">
        <v>148.09</v>
      </c>
      <c r="G6591" s="56"/>
      <c r="H6591" s="32">
        <v>126783.670000017</v>
      </c>
      <c r="I6591" s="30"/>
      <c r="J6591" s="30"/>
      <c r="K6591" s="30"/>
      <c r="L6591" s="30">
        <v>202609</v>
      </c>
      <c r="M6591" s="30"/>
      <c r="N6591" s="30">
        <v>202608</v>
      </c>
      <c r="O6591" s="30"/>
      <c r="P6591" s="30"/>
    </row>
    <row r="6592" s="35" customFormat="1" customHeight="1" spans="1:16">
      <c r="A6592" s="30"/>
      <c r="B6592" s="38">
        <v>46246</v>
      </c>
      <c r="C6592" s="69" t="s">
        <v>18</v>
      </c>
      <c r="D6592" s="30" t="s">
        <v>70</v>
      </c>
      <c r="E6592" s="58" t="s">
        <v>961</v>
      </c>
      <c r="F6592" s="56"/>
      <c r="G6592" s="103">
        <v>3387.62</v>
      </c>
      <c r="H6592" s="32">
        <v>123396.050000016</v>
      </c>
      <c r="I6592" s="30" t="s">
        <v>72</v>
      </c>
      <c r="J6592" s="30"/>
      <c r="K6592" s="30"/>
      <c r="L6592" s="29">
        <v>202608</v>
      </c>
      <c r="M6592" s="30"/>
      <c r="N6592" s="30">
        <v>202608</v>
      </c>
      <c r="O6592" s="30"/>
      <c r="P6592" s="30"/>
    </row>
    <row r="6593" s="36" customFormat="1" customHeight="1" spans="1:1024 1025:10248">
      <c r="A6593" s="30"/>
      <c r="B6593" s="38">
        <v>46247</v>
      </c>
      <c r="C6593" s="69" t="s">
        <v>18</v>
      </c>
      <c r="D6593" s="30" t="s">
        <v>424</v>
      </c>
      <c r="E6593" s="101" t="s">
        <v>267</v>
      </c>
      <c r="F6593" s="56">
        <v>5215.61</v>
      </c>
      <c r="G6593" s="56"/>
      <c r="H6593" s="32">
        <v>128611.660000015</v>
      </c>
      <c r="I6593" s="31"/>
      <c r="J6593" s="40"/>
      <c r="K6593" s="40"/>
      <c r="L6593" s="30">
        <v>202609</v>
      </c>
      <c r="M6593" s="40"/>
      <c r="N6593" s="30"/>
      <c r="O6593" s="40"/>
      <c r="P6593" s="40"/>
    </row>
    <row r="6594" s="36" customFormat="1" customHeight="1" spans="1:1024 1025:10248">
      <c r="A6594" s="30"/>
      <c r="B6594" s="38">
        <v>46247</v>
      </c>
      <c r="C6594" s="69" t="s">
        <v>18</v>
      </c>
      <c r="D6594" s="30" t="s">
        <v>424</v>
      </c>
      <c r="E6594" s="101" t="s">
        <v>1046</v>
      </c>
      <c r="F6594" s="56">
        <v>23.76</v>
      </c>
      <c r="G6594" s="56"/>
      <c r="H6594" s="32">
        <v>128635.420000013</v>
      </c>
      <c r="I6594" s="30"/>
      <c r="J6594" s="40"/>
      <c r="K6594" s="40"/>
      <c r="L6594" s="30">
        <v>202609</v>
      </c>
      <c r="M6594" s="40"/>
      <c r="N6594" s="30"/>
      <c r="O6594" s="40"/>
      <c r="P6594" s="40"/>
    </row>
    <row r="6595" s="36" customFormat="1" customHeight="1" spans="1:1024 1025:10248">
      <c r="A6595" s="30"/>
      <c r="B6595" s="38">
        <v>46247</v>
      </c>
      <c r="C6595" s="69" t="s">
        <v>18</v>
      </c>
      <c r="D6595" s="30" t="s">
        <v>424</v>
      </c>
      <c r="E6595" s="101" t="s">
        <v>1049</v>
      </c>
      <c r="F6595" s="56">
        <v>28.8</v>
      </c>
      <c r="G6595" s="56"/>
      <c r="H6595" s="32">
        <v>128664.220000014</v>
      </c>
      <c r="I6595" s="30"/>
      <c r="J6595" s="40"/>
      <c r="K6595" s="40"/>
      <c r="L6595" s="30">
        <v>202609</v>
      </c>
      <c r="M6595" s="40"/>
      <c r="N6595" s="30"/>
      <c r="O6595" s="40"/>
      <c r="P6595" s="40"/>
    </row>
    <row r="6596" s="36" customFormat="1" customHeight="1" spans="1:1024 1025:10248">
      <c r="A6596" s="30"/>
      <c r="B6596" s="38">
        <v>46247</v>
      </c>
      <c r="C6596" s="69" t="s">
        <v>18</v>
      </c>
      <c r="D6596" s="30" t="s">
        <v>424</v>
      </c>
      <c r="E6596" s="101" t="s">
        <v>1167</v>
      </c>
      <c r="F6596" s="56">
        <v>65.34</v>
      </c>
      <c r="G6596" s="56"/>
      <c r="H6596" s="32">
        <v>128729.560000014</v>
      </c>
      <c r="I6596" s="30"/>
      <c r="J6596" s="40"/>
      <c r="K6596" s="40"/>
      <c r="L6596" s="30">
        <v>202609</v>
      </c>
      <c r="M6596" s="40"/>
      <c r="N6596" s="30"/>
      <c r="O6596" s="40"/>
      <c r="P6596" s="40"/>
    </row>
    <row r="6597" s="36" customFormat="1" customHeight="1" spans="1:1024 1025:10248">
      <c r="A6597" s="30"/>
      <c r="B6597" s="38">
        <v>46247</v>
      </c>
      <c r="C6597" s="69" t="s">
        <v>18</v>
      </c>
      <c r="D6597" s="30" t="s">
        <v>424</v>
      </c>
      <c r="E6597" s="101" t="s">
        <v>1051</v>
      </c>
      <c r="F6597" s="56">
        <v>123.78</v>
      </c>
      <c r="G6597" s="56"/>
      <c r="H6597" s="32">
        <v>128853.340000015</v>
      </c>
      <c r="I6597" s="30"/>
      <c r="J6597" s="40"/>
      <c r="K6597" s="40"/>
      <c r="L6597" s="30">
        <v>202609</v>
      </c>
      <c r="M6597" s="40"/>
      <c r="N6597" s="30"/>
      <c r="O6597" s="40"/>
      <c r="P6597" s="40"/>
    </row>
    <row r="6598" s="36" customFormat="1" customHeight="1" spans="1:1024 1025:10248">
      <c r="A6598" s="30"/>
      <c r="B6598" s="38">
        <v>46247</v>
      </c>
      <c r="C6598" s="69" t="s">
        <v>18</v>
      </c>
      <c r="D6598" s="30" t="s">
        <v>424</v>
      </c>
      <c r="E6598" s="101" t="s">
        <v>1087</v>
      </c>
      <c r="F6598" s="56">
        <v>50.16</v>
      </c>
      <c r="G6598" s="56"/>
      <c r="H6598" s="32">
        <v>128903.500000015</v>
      </c>
      <c r="I6598" s="30"/>
      <c r="J6598" s="40"/>
      <c r="K6598" s="40"/>
      <c r="L6598" s="30">
        <v>202609</v>
      </c>
      <c r="M6598" s="40"/>
      <c r="N6598" s="30"/>
      <c r="O6598" s="40"/>
      <c r="P6598" s="40"/>
    </row>
    <row r="6599" s="36" customFormat="1" customHeight="1" spans="1:1024 1025:10248">
      <c r="A6599" s="30"/>
      <c r="B6599" s="38">
        <v>46247</v>
      </c>
      <c r="C6599" s="69" t="s">
        <v>18</v>
      </c>
      <c r="D6599" s="30" t="s">
        <v>424</v>
      </c>
      <c r="E6599" s="101" t="s">
        <v>1083</v>
      </c>
      <c r="F6599" s="56">
        <v>119.46</v>
      </c>
      <c r="G6599" s="56"/>
      <c r="H6599" s="32">
        <v>129022.960000016</v>
      </c>
      <c r="I6599" s="30"/>
      <c r="J6599" s="40"/>
      <c r="K6599" s="40"/>
      <c r="L6599" s="30">
        <v>202609</v>
      </c>
      <c r="M6599" s="40"/>
      <c r="N6599" s="30"/>
      <c r="O6599" s="40"/>
      <c r="P6599" s="40"/>
    </row>
    <row r="6600" s="36" customFormat="1" customHeight="1" spans="1:1024 1025:10248">
      <c r="A6600" s="30"/>
      <c r="B6600" s="38">
        <v>46247</v>
      </c>
      <c r="C6600" s="69" t="s">
        <v>18</v>
      </c>
      <c r="D6600" s="30" t="s">
        <v>424</v>
      </c>
      <c r="E6600" s="101" t="s">
        <v>1092</v>
      </c>
      <c r="F6600" s="56">
        <v>126.48</v>
      </c>
      <c r="G6600" s="56"/>
      <c r="H6600" s="32">
        <v>129149.440000016</v>
      </c>
      <c r="I6600" s="30"/>
      <c r="J6600" s="40"/>
      <c r="K6600" s="40"/>
      <c r="L6600" s="30">
        <v>202609</v>
      </c>
      <c r="M6600" s="40"/>
      <c r="N6600" s="30">
        <v>202608</v>
      </c>
      <c r="O6600" s="40"/>
      <c r="P6600" s="40"/>
    </row>
    <row r="6601" s="36" customFormat="1" customHeight="1" spans="1:1024 1025:10248">
      <c r="A6601" s="30"/>
      <c r="B6601" s="38">
        <v>46247</v>
      </c>
      <c r="C6601" s="69" t="s">
        <v>18</v>
      </c>
      <c r="D6601" s="30" t="s">
        <v>424</v>
      </c>
      <c r="E6601" s="101" t="s">
        <v>1054</v>
      </c>
      <c r="F6601" s="56">
        <v>12.6</v>
      </c>
      <c r="G6601" s="56"/>
      <c r="H6601" s="32">
        <v>129162.040000014</v>
      </c>
      <c r="I6601" s="30"/>
      <c r="J6601" s="40"/>
      <c r="K6601" s="40"/>
      <c r="L6601" s="30">
        <v>202609</v>
      </c>
      <c r="M6601" s="40"/>
      <c r="N6601" s="30"/>
      <c r="O6601" s="40"/>
      <c r="P6601" s="40"/>
    </row>
    <row r="6602" s="36" customFormat="1" customHeight="1" spans="1:1024 1025:10248">
      <c r="A6602" s="30"/>
      <c r="B6602" s="38">
        <v>46247</v>
      </c>
      <c r="C6602" s="69" t="s">
        <v>18</v>
      </c>
      <c r="D6602" s="30" t="s">
        <v>424</v>
      </c>
      <c r="E6602" s="101" t="s">
        <v>1093</v>
      </c>
      <c r="F6602" s="56">
        <v>339.9</v>
      </c>
      <c r="G6602" s="56"/>
      <c r="H6602" s="32">
        <v>129501.940000016</v>
      </c>
      <c r="I6602" s="31"/>
      <c r="J6602" s="40"/>
      <c r="K6602" s="40"/>
      <c r="L6602" s="30">
        <v>202609</v>
      </c>
      <c r="M6602" s="40"/>
      <c r="N6602" s="30">
        <v>202608</v>
      </c>
      <c r="O6602" s="40"/>
      <c r="P6602" s="40"/>
    </row>
    <row r="6603" s="36" customFormat="1" customHeight="1" spans="1:1024 1025:10248">
      <c r="A6603" s="30"/>
      <c r="B6603" s="38"/>
      <c r="C6603" s="30" t="s">
        <v>453</v>
      </c>
      <c r="D6603" s="30" t="s">
        <v>33</v>
      </c>
      <c r="E6603" s="39" t="s">
        <v>1394</v>
      </c>
      <c r="F6603" s="40"/>
      <c r="G6603" s="40">
        <v>93.39</v>
      </c>
      <c r="H6603" s="32"/>
      <c r="I6603" s="31" t="s">
        <v>87</v>
      </c>
      <c r="J6603" s="40"/>
      <c r="K6603" s="40"/>
      <c r="L6603" s="30">
        <v>202609</v>
      </c>
      <c r="M6603" s="40"/>
      <c r="N6603" s="30">
        <v>202603</v>
      </c>
      <c r="O6603" s="40"/>
      <c r="P6603" s="40"/>
      <c r="Q6603" s="35"/>
      <c r="R6603" s="35"/>
      <c r="S6603" s="35"/>
      <c r="T6603" s="35"/>
      <c r="U6603" s="35"/>
      <c r="V6603" s="35"/>
      <c r="W6603" s="35"/>
      <c r="X6603" s="35"/>
      <c r="Y6603" s="35"/>
      <c r="Z6603" s="35"/>
      <c r="AA6603" s="35"/>
      <c r="AB6603" s="35"/>
      <c r="AC6603" s="35"/>
      <c r="AD6603" s="35"/>
      <c r="AE6603" s="35"/>
      <c r="AF6603" s="35"/>
      <c r="AG6603" s="35"/>
      <c r="AH6603" s="35"/>
      <c r="AI6603" s="35"/>
      <c r="AJ6603" s="35"/>
      <c r="AK6603" s="35"/>
      <c r="AL6603" s="35"/>
      <c r="AM6603" s="35"/>
      <c r="AN6603" s="35"/>
      <c r="AO6603" s="35"/>
      <c r="AP6603" s="35"/>
      <c r="AQ6603" s="35"/>
      <c r="AR6603" s="35"/>
      <c r="AS6603" s="35"/>
      <c r="AT6603" s="35"/>
      <c r="AU6603" s="35"/>
      <c r="AV6603" s="35"/>
      <c r="AW6603" s="35"/>
      <c r="AX6603" s="35"/>
      <c r="AY6603" s="35"/>
      <c r="AZ6603" s="35"/>
      <c r="BA6603" s="35"/>
      <c r="BB6603" s="35"/>
      <c r="BC6603" s="35"/>
      <c r="BD6603" s="35"/>
      <c r="BE6603" s="35"/>
      <c r="BF6603" s="35"/>
      <c r="BG6603" s="35"/>
      <c r="BH6603" s="35"/>
      <c r="BI6603" s="35"/>
      <c r="BJ6603" s="35"/>
      <c r="BK6603" s="35"/>
      <c r="BL6603" s="35"/>
      <c r="BM6603" s="35"/>
      <c r="BN6603" s="35"/>
      <c r="BO6603" s="35"/>
      <c r="BP6603" s="35"/>
      <c r="BQ6603" s="35"/>
      <c r="BR6603" s="35"/>
      <c r="BS6603" s="35"/>
      <c r="BT6603" s="35"/>
      <c r="BU6603" s="35"/>
      <c r="BV6603" s="35"/>
      <c r="BW6603" s="35"/>
      <c r="BX6603" s="35"/>
      <c r="BY6603" s="35"/>
      <c r="BZ6603" s="35"/>
      <c r="CA6603" s="35"/>
      <c r="CB6603" s="35"/>
      <c r="CC6603" s="35"/>
      <c r="CD6603" s="35"/>
      <c r="CE6603" s="35"/>
      <c r="CF6603" s="35"/>
      <c r="CG6603" s="35"/>
      <c r="CH6603" s="35"/>
      <c r="CI6603" s="35"/>
      <c r="CJ6603" s="35"/>
      <c r="CK6603" s="35"/>
      <c r="CL6603" s="35"/>
      <c r="CM6603" s="35"/>
      <c r="CN6603" s="35"/>
      <c r="CO6603" s="35"/>
      <c r="CP6603" s="35"/>
      <c r="CQ6603" s="35"/>
      <c r="CR6603" s="35"/>
      <c r="CS6603" s="35"/>
      <c r="CT6603" s="35"/>
      <c r="CU6603" s="35"/>
      <c r="CV6603" s="35"/>
      <c r="CW6603" s="35"/>
      <c r="CX6603" s="35"/>
      <c r="CY6603" s="35"/>
      <c r="CZ6603" s="35"/>
      <c r="DA6603" s="35"/>
      <c r="DB6603" s="35"/>
      <c r="DC6603" s="35"/>
      <c r="DD6603" s="35"/>
      <c r="DE6603" s="35"/>
      <c r="DF6603" s="35"/>
      <c r="DG6603" s="35"/>
      <c r="DH6603" s="35"/>
      <c r="DI6603" s="35"/>
      <c r="DJ6603" s="35"/>
      <c r="DK6603" s="35"/>
      <c r="DL6603" s="35"/>
      <c r="DM6603" s="35"/>
      <c r="DN6603" s="35"/>
      <c r="DO6603" s="35"/>
      <c r="DP6603" s="35"/>
      <c r="DQ6603" s="35"/>
      <c r="DR6603" s="35"/>
      <c r="DS6603" s="35"/>
      <c r="DT6603" s="35"/>
      <c r="DU6603" s="35"/>
      <c r="DV6603" s="35"/>
      <c r="DW6603" s="35"/>
      <c r="DX6603" s="35"/>
      <c r="DY6603" s="35"/>
      <c r="DZ6603" s="35"/>
      <c r="EA6603" s="35"/>
      <c r="EB6603" s="35"/>
      <c r="EC6603" s="35"/>
      <c r="ED6603" s="35"/>
      <c r="EE6603" s="35"/>
      <c r="EF6603" s="35"/>
      <c r="EG6603" s="35"/>
      <c r="EH6603" s="35"/>
      <c r="EI6603" s="35"/>
      <c r="EJ6603" s="35"/>
      <c r="EK6603" s="35"/>
      <c r="EL6603" s="35"/>
      <c r="EM6603" s="35"/>
      <c r="EN6603" s="35"/>
      <c r="EO6603" s="35"/>
      <c r="EP6603" s="35"/>
      <c r="EQ6603" s="35"/>
      <c r="ER6603" s="35"/>
      <c r="ES6603" s="35"/>
      <c r="ET6603" s="35"/>
      <c r="EU6603" s="35"/>
      <c r="EV6603" s="35"/>
      <c r="EW6603" s="35"/>
      <c r="EX6603" s="35"/>
      <c r="EY6603" s="35"/>
      <c r="EZ6603" s="35"/>
      <c r="FA6603" s="35"/>
      <c r="FB6603" s="35"/>
      <c r="FC6603" s="35"/>
      <c r="FD6603" s="35"/>
      <c r="FE6603" s="35"/>
      <c r="FF6603" s="35"/>
      <c r="FG6603" s="35"/>
      <c r="FH6603" s="35"/>
      <c r="FI6603" s="35"/>
      <c r="FJ6603" s="35"/>
      <c r="FK6603" s="35"/>
      <c r="FL6603" s="35"/>
      <c r="FM6603" s="35"/>
      <c r="FN6603" s="35"/>
      <c r="FO6603" s="35"/>
      <c r="FP6603" s="35"/>
      <c r="FQ6603" s="35"/>
      <c r="FR6603" s="35"/>
      <c r="FS6603" s="35"/>
      <c r="FT6603" s="35"/>
      <c r="FU6603" s="35"/>
      <c r="FV6603" s="35"/>
      <c r="FW6603" s="35"/>
      <c r="FX6603" s="35"/>
      <c r="FY6603" s="35"/>
      <c r="FZ6603" s="35"/>
      <c r="GA6603" s="35"/>
      <c r="GB6603" s="35"/>
      <c r="GC6603" s="35"/>
      <c r="GD6603" s="35"/>
      <c r="GE6603" s="35"/>
      <c r="GF6603" s="35"/>
      <c r="GG6603" s="35"/>
      <c r="GH6603" s="35"/>
      <c r="GI6603" s="35"/>
      <c r="GJ6603" s="35"/>
      <c r="GK6603" s="35"/>
      <c r="GL6603" s="35"/>
      <c r="GM6603" s="35"/>
      <c r="GN6603" s="35"/>
      <c r="GO6603" s="35"/>
      <c r="GP6603" s="35"/>
      <c r="GQ6603" s="35"/>
      <c r="GR6603" s="35"/>
      <c r="GS6603" s="35"/>
      <c r="GT6603" s="35"/>
      <c r="GU6603" s="35"/>
      <c r="GV6603" s="35"/>
      <c r="GW6603" s="35"/>
      <c r="GX6603" s="35"/>
      <c r="GY6603" s="35"/>
      <c r="GZ6603" s="35"/>
      <c r="HA6603" s="35"/>
      <c r="HB6603" s="35"/>
      <c r="HC6603" s="35"/>
      <c r="HD6603" s="35"/>
      <c r="HE6603" s="35"/>
      <c r="HF6603" s="35"/>
      <c r="HG6603" s="35"/>
      <c r="HH6603" s="35"/>
      <c r="HI6603" s="35"/>
      <c r="HJ6603" s="35"/>
      <c r="HK6603" s="35"/>
      <c r="HL6603" s="35"/>
      <c r="HM6603" s="35"/>
      <c r="HN6603" s="35"/>
      <c r="HO6603" s="35"/>
      <c r="HP6603" s="35"/>
      <c r="HQ6603" s="35"/>
      <c r="HR6603" s="35"/>
      <c r="HS6603" s="35"/>
      <c r="HT6603" s="35"/>
      <c r="HU6603" s="35"/>
      <c r="HV6603" s="35"/>
      <c r="HW6603" s="35"/>
      <c r="HX6603" s="35"/>
      <c r="HY6603" s="35"/>
      <c r="HZ6603" s="35"/>
      <c r="IA6603" s="35"/>
      <c r="IB6603" s="35"/>
      <c r="IC6603" s="35"/>
      <c r="ID6603" s="35"/>
      <c r="IE6603" s="35"/>
      <c r="IF6603" s="35"/>
      <c r="IG6603" s="35"/>
      <c r="IH6603" s="35"/>
      <c r="II6603" s="35"/>
      <c r="IJ6603" s="35"/>
      <c r="IK6603" s="35"/>
      <c r="IL6603" s="35"/>
      <c r="IM6603" s="35"/>
      <c r="IN6603" s="35"/>
      <c r="IO6603" s="35"/>
      <c r="IP6603" s="35"/>
      <c r="IQ6603" s="35"/>
      <c r="IR6603" s="35"/>
      <c r="IS6603" s="35"/>
      <c r="IT6603" s="35"/>
      <c r="IU6603" s="35"/>
      <c r="IV6603" s="35"/>
      <c r="IW6603" s="35"/>
      <c r="IX6603" s="35"/>
      <c r="IY6603" s="35"/>
      <c r="IZ6603" s="35"/>
      <c r="JA6603" s="35"/>
      <c r="JB6603" s="35"/>
      <c r="JC6603" s="35"/>
      <c r="JD6603" s="35"/>
      <c r="JE6603" s="35"/>
      <c r="JF6603" s="35"/>
      <c r="JG6603" s="35"/>
      <c r="JH6603" s="35"/>
      <c r="JI6603" s="35"/>
      <c r="JJ6603" s="35"/>
      <c r="JK6603" s="35"/>
      <c r="JL6603" s="35"/>
      <c r="JM6603" s="35"/>
      <c r="JN6603" s="35"/>
      <c r="JO6603" s="35"/>
      <c r="JP6603" s="35"/>
      <c r="JQ6603" s="35"/>
      <c r="JR6603" s="35"/>
      <c r="JS6603" s="35"/>
      <c r="JT6603" s="35"/>
      <c r="JU6603" s="35"/>
      <c r="JV6603" s="35"/>
      <c r="JW6603" s="35"/>
      <c r="JX6603" s="35"/>
      <c r="JY6603" s="35"/>
      <c r="JZ6603" s="35"/>
      <c r="KA6603" s="35"/>
      <c r="KB6603" s="35"/>
      <c r="KC6603" s="35"/>
      <c r="KD6603" s="35"/>
      <c r="KE6603" s="35"/>
      <c r="KF6603" s="35"/>
      <c r="KG6603" s="35"/>
      <c r="KH6603" s="35"/>
      <c r="KI6603" s="35"/>
      <c r="KJ6603" s="35"/>
      <c r="KK6603" s="35"/>
      <c r="KL6603" s="35"/>
      <c r="KM6603" s="35"/>
      <c r="KN6603" s="35"/>
      <c r="KO6603" s="35"/>
      <c r="KP6603" s="35"/>
      <c r="KQ6603" s="35"/>
      <c r="KR6603" s="35"/>
      <c r="KS6603" s="35"/>
      <c r="KT6603" s="35"/>
      <c r="KU6603" s="35"/>
      <c r="KV6603" s="35"/>
      <c r="KW6603" s="35"/>
      <c r="KX6603" s="35"/>
      <c r="KY6603" s="35"/>
      <c r="KZ6603" s="35"/>
      <c r="LA6603" s="35"/>
      <c r="LB6603" s="35"/>
      <c r="LC6603" s="35"/>
      <c r="LD6603" s="35"/>
      <c r="LE6603" s="35"/>
      <c r="LF6603" s="35"/>
      <c r="LG6603" s="35"/>
      <c r="LH6603" s="35"/>
      <c r="LI6603" s="35"/>
      <c r="LJ6603" s="35"/>
      <c r="LK6603" s="35"/>
      <c r="LL6603" s="35"/>
      <c r="LM6603" s="35"/>
      <c r="LN6603" s="35"/>
      <c r="LO6603" s="35"/>
      <c r="LP6603" s="35"/>
      <c r="LQ6603" s="35"/>
      <c r="LR6603" s="35"/>
      <c r="LS6603" s="35"/>
      <c r="LT6603" s="35"/>
      <c r="LU6603" s="35"/>
      <c r="LV6603" s="35"/>
      <c r="LW6603" s="35"/>
      <c r="LX6603" s="35"/>
      <c r="LY6603" s="35"/>
      <c r="LZ6603" s="35"/>
      <c r="MA6603" s="35"/>
      <c r="MB6603" s="35"/>
      <c r="MC6603" s="35"/>
      <c r="MD6603" s="35"/>
      <c r="ME6603" s="35"/>
      <c r="MF6603" s="35"/>
      <c r="MG6603" s="35"/>
      <c r="MH6603" s="35"/>
      <c r="MI6603" s="35"/>
      <c r="MJ6603" s="35"/>
      <c r="MK6603" s="35"/>
      <c r="ML6603" s="35"/>
      <c r="MM6603" s="35"/>
      <c r="MN6603" s="35"/>
      <c r="MO6603" s="35"/>
      <c r="MP6603" s="35"/>
      <c r="MQ6603" s="35"/>
      <c r="MR6603" s="35"/>
      <c r="MS6603" s="35"/>
      <c r="MT6603" s="35"/>
      <c r="MU6603" s="35"/>
      <c r="MV6603" s="35"/>
      <c r="MW6603" s="35"/>
      <c r="MX6603" s="35"/>
      <c r="MY6603" s="35"/>
      <c r="MZ6603" s="35"/>
      <c r="NA6603" s="35"/>
      <c r="NB6603" s="35"/>
      <c r="NC6603" s="35"/>
      <c r="ND6603" s="35"/>
      <c r="NE6603" s="35"/>
      <c r="NF6603" s="35"/>
      <c r="NG6603" s="35"/>
      <c r="NH6603" s="35"/>
      <c r="NI6603" s="35"/>
      <c r="NJ6603" s="35"/>
      <c r="NK6603" s="35"/>
      <c r="NL6603" s="35"/>
      <c r="NM6603" s="35"/>
      <c r="NN6603" s="35"/>
      <c r="NO6603" s="35"/>
      <c r="NP6603" s="35"/>
      <c r="NQ6603" s="35"/>
      <c r="NR6603" s="35"/>
      <c r="NS6603" s="35"/>
      <c r="NT6603" s="35"/>
      <c r="NU6603" s="35"/>
      <c r="NV6603" s="35"/>
      <c r="NW6603" s="35"/>
      <c r="NX6603" s="35"/>
      <c r="NY6603" s="35"/>
      <c r="NZ6603" s="35"/>
      <c r="OA6603" s="35"/>
      <c r="OB6603" s="35"/>
      <c r="OC6603" s="35"/>
      <c r="OD6603" s="35"/>
      <c r="OE6603" s="35"/>
      <c r="OF6603" s="35"/>
      <c r="OG6603" s="35"/>
      <c r="OH6603" s="35"/>
      <c r="OI6603" s="35"/>
      <c r="OJ6603" s="35"/>
      <c r="OK6603" s="35"/>
      <c r="OL6603" s="35"/>
      <c r="OM6603" s="35"/>
      <c r="ON6603" s="35"/>
      <c r="OO6603" s="35"/>
      <c r="OP6603" s="35"/>
      <c r="OQ6603" s="35"/>
      <c r="OR6603" s="35"/>
      <c r="OS6603" s="35"/>
      <c r="OT6603" s="35"/>
      <c r="OU6603" s="35"/>
      <c r="OV6603" s="35"/>
      <c r="OW6603" s="35"/>
      <c r="OX6603" s="35"/>
      <c r="OY6603" s="35"/>
      <c r="OZ6603" s="35"/>
      <c r="PA6603" s="35"/>
      <c r="PB6603" s="35"/>
      <c r="PC6603" s="35"/>
      <c r="PD6603" s="35"/>
      <c r="PE6603" s="35"/>
      <c r="PF6603" s="35"/>
      <c r="PG6603" s="35"/>
      <c r="PH6603" s="35"/>
      <c r="PI6603" s="35"/>
      <c r="PJ6603" s="35"/>
      <c r="PK6603" s="35"/>
      <c r="PL6603" s="35"/>
      <c r="PM6603" s="35"/>
      <c r="PN6603" s="35"/>
      <c r="PO6603" s="35"/>
      <c r="PP6603" s="35"/>
      <c r="PQ6603" s="35"/>
      <c r="PR6603" s="35"/>
      <c r="PS6603" s="35"/>
      <c r="PT6603" s="35"/>
      <c r="PU6603" s="35"/>
      <c r="PV6603" s="35"/>
      <c r="PW6603" s="35"/>
      <c r="PX6603" s="35"/>
      <c r="PY6603" s="35"/>
      <c r="PZ6603" s="35"/>
      <c r="QA6603" s="35"/>
      <c r="QB6603" s="35"/>
      <c r="QC6603" s="35"/>
      <c r="QD6603" s="35"/>
      <c r="QE6603" s="35"/>
      <c r="QF6603" s="35"/>
      <c r="QG6603" s="35"/>
      <c r="QH6603" s="35"/>
      <c r="QI6603" s="35"/>
      <c r="QJ6603" s="35"/>
      <c r="QK6603" s="35"/>
      <c r="QL6603" s="35"/>
      <c r="QM6603" s="35"/>
      <c r="QN6603" s="35"/>
      <c r="QO6603" s="35"/>
      <c r="QP6603" s="35"/>
      <c r="QQ6603" s="35"/>
      <c r="QR6603" s="35"/>
      <c r="QS6603" s="35"/>
      <c r="QT6603" s="35"/>
      <c r="QU6603" s="35"/>
      <c r="QV6603" s="35"/>
      <c r="QW6603" s="35"/>
      <c r="QX6603" s="35"/>
      <c r="QY6603" s="35"/>
      <c r="QZ6603" s="35"/>
      <c r="RA6603" s="35"/>
      <c r="RB6603" s="35"/>
      <c r="RC6603" s="35"/>
      <c r="RD6603" s="35"/>
      <c r="RE6603" s="35"/>
      <c r="RF6603" s="35"/>
      <c r="RG6603" s="35"/>
      <c r="RH6603" s="35"/>
      <c r="RI6603" s="35"/>
      <c r="RJ6603" s="35"/>
      <c r="RK6603" s="35"/>
      <c r="RL6603" s="35"/>
      <c r="RM6603" s="35"/>
      <c r="RN6603" s="35"/>
      <c r="RO6603" s="35"/>
      <c r="RP6603" s="35"/>
      <c r="RQ6603" s="35"/>
      <c r="RR6603" s="35"/>
      <c r="RS6603" s="35"/>
      <c r="RT6603" s="35"/>
      <c r="RU6603" s="35"/>
      <c r="RV6603" s="35"/>
      <c r="RW6603" s="35"/>
      <c r="RX6603" s="35"/>
      <c r="RY6603" s="35"/>
      <c r="RZ6603" s="35"/>
      <c r="SA6603" s="35"/>
      <c r="SB6603" s="35"/>
      <c r="SC6603" s="35"/>
      <c r="SD6603" s="35"/>
      <c r="SE6603" s="35"/>
      <c r="SF6603" s="35"/>
      <c r="SG6603" s="35"/>
      <c r="SH6603" s="35"/>
      <c r="SI6603" s="35"/>
      <c r="SJ6603" s="35"/>
      <c r="SK6603" s="35"/>
      <c r="SL6603" s="35"/>
      <c r="SM6603" s="35"/>
      <c r="SN6603" s="35"/>
      <c r="SO6603" s="35"/>
      <c r="SP6603" s="35"/>
      <c r="SQ6603" s="35"/>
      <c r="SR6603" s="35"/>
      <c r="SS6603" s="35"/>
      <c r="ST6603" s="35"/>
      <c r="SU6603" s="35"/>
      <c r="SV6603" s="35"/>
      <c r="SW6603" s="35"/>
      <c r="SX6603" s="35"/>
      <c r="SY6603" s="35"/>
      <c r="SZ6603" s="35"/>
      <c r="TA6603" s="35"/>
      <c r="TB6603" s="35"/>
      <c r="TC6603" s="35"/>
      <c r="TD6603" s="35"/>
      <c r="TE6603" s="35"/>
      <c r="TF6603" s="35"/>
      <c r="TG6603" s="35"/>
      <c r="TH6603" s="35"/>
      <c r="TI6603" s="35"/>
      <c r="TJ6603" s="35"/>
      <c r="TK6603" s="35"/>
      <c r="TL6603" s="35"/>
      <c r="TM6603" s="35"/>
      <c r="TN6603" s="35"/>
      <c r="TO6603" s="35"/>
      <c r="TP6603" s="35"/>
      <c r="TQ6603" s="35"/>
      <c r="TR6603" s="35"/>
      <c r="TS6603" s="35"/>
      <c r="TT6603" s="35"/>
      <c r="TU6603" s="35"/>
      <c r="TV6603" s="35"/>
      <c r="TW6603" s="35"/>
      <c r="TX6603" s="35"/>
      <c r="TY6603" s="35"/>
      <c r="TZ6603" s="35"/>
      <c r="UA6603" s="35"/>
      <c r="UB6603" s="35"/>
      <c r="UC6603" s="35"/>
      <c r="UD6603" s="35"/>
      <c r="UE6603" s="35"/>
      <c r="UF6603" s="35"/>
      <c r="UG6603" s="35"/>
      <c r="UH6603" s="35"/>
      <c r="UI6603" s="35"/>
      <c r="UJ6603" s="35"/>
      <c r="UK6603" s="35"/>
      <c r="UL6603" s="35"/>
      <c r="UM6603" s="35"/>
      <c r="UN6603" s="35"/>
      <c r="UO6603" s="35"/>
      <c r="UP6603" s="35"/>
      <c r="UQ6603" s="35"/>
      <c r="UR6603" s="35"/>
      <c r="US6603" s="35"/>
      <c r="UT6603" s="35"/>
      <c r="UU6603" s="35"/>
      <c r="UV6603" s="35"/>
      <c r="UW6603" s="35"/>
      <c r="UX6603" s="35"/>
      <c r="UY6603" s="35"/>
      <c r="UZ6603" s="35"/>
      <c r="VA6603" s="35"/>
      <c r="VB6603" s="35"/>
      <c r="VC6603" s="35"/>
      <c r="VD6603" s="35"/>
      <c r="VE6603" s="35"/>
      <c r="VF6603" s="35"/>
      <c r="VG6603" s="35"/>
      <c r="VH6603" s="35"/>
      <c r="VI6603" s="35"/>
      <c r="VJ6603" s="35"/>
      <c r="VK6603" s="35"/>
      <c r="VL6603" s="35"/>
      <c r="VM6603" s="35"/>
      <c r="VN6603" s="35"/>
      <c r="VO6603" s="35"/>
      <c r="VP6603" s="35"/>
      <c r="VQ6603" s="35"/>
      <c r="VR6603" s="35"/>
      <c r="VS6603" s="35"/>
      <c r="VT6603" s="35"/>
      <c r="VU6603" s="35"/>
      <c r="VV6603" s="35"/>
      <c r="VW6603" s="35"/>
      <c r="VX6603" s="35"/>
      <c r="VY6603" s="35"/>
      <c r="VZ6603" s="35"/>
      <c r="WA6603" s="35"/>
      <c r="WB6603" s="35"/>
      <c r="WC6603" s="35"/>
      <c r="WD6603" s="35"/>
      <c r="WE6603" s="35"/>
      <c r="WF6603" s="35"/>
      <c r="WG6603" s="35"/>
      <c r="WH6603" s="35"/>
      <c r="WI6603" s="35"/>
      <c r="WJ6603" s="35"/>
      <c r="WK6603" s="35"/>
      <c r="WL6603" s="35"/>
      <c r="WM6603" s="35"/>
      <c r="WN6603" s="35"/>
      <c r="WO6603" s="35"/>
      <c r="WP6603" s="35"/>
      <c r="WQ6603" s="35"/>
      <c r="WR6603" s="35"/>
      <c r="WS6603" s="35"/>
      <c r="WT6603" s="35"/>
      <c r="WU6603" s="35"/>
      <c r="WV6603" s="35"/>
      <c r="WW6603" s="35"/>
      <c r="WX6603" s="35"/>
      <c r="WY6603" s="35"/>
      <c r="WZ6603" s="35"/>
      <c r="XA6603" s="35"/>
      <c r="XB6603" s="35"/>
      <c r="XC6603" s="35"/>
      <c r="XD6603" s="35"/>
      <c r="XE6603" s="35"/>
      <c r="XF6603" s="35"/>
      <c r="XG6603" s="35"/>
      <c r="XH6603" s="35"/>
      <c r="XI6603" s="35"/>
      <c r="XJ6603" s="35"/>
      <c r="XK6603" s="35"/>
      <c r="XL6603" s="35"/>
      <c r="XM6603" s="35"/>
      <c r="XN6603" s="35"/>
      <c r="XO6603" s="35"/>
      <c r="XP6603" s="35"/>
      <c r="XQ6603" s="35"/>
      <c r="XR6603" s="35"/>
      <c r="XS6603" s="35"/>
      <c r="XT6603" s="35"/>
      <c r="XU6603" s="35"/>
      <c r="XV6603" s="35"/>
      <c r="XW6603" s="35"/>
      <c r="XX6603" s="35"/>
      <c r="XY6603" s="35"/>
      <c r="XZ6603" s="35"/>
      <c r="YA6603" s="35"/>
      <c r="YB6603" s="35"/>
      <c r="YC6603" s="35"/>
      <c r="YD6603" s="35"/>
      <c r="YE6603" s="35"/>
      <c r="YF6603" s="35"/>
      <c r="YG6603" s="35"/>
      <c r="YH6603" s="35"/>
      <c r="YI6603" s="35"/>
      <c r="YJ6603" s="35"/>
      <c r="YK6603" s="35"/>
      <c r="YL6603" s="35"/>
      <c r="YM6603" s="35"/>
      <c r="YN6603" s="35"/>
      <c r="YO6603" s="35"/>
      <c r="YP6603" s="35"/>
      <c r="YQ6603" s="35"/>
      <c r="YR6603" s="35"/>
      <c r="YS6603" s="35"/>
      <c r="YT6603" s="35"/>
      <c r="YU6603" s="35"/>
      <c r="YV6603" s="35"/>
      <c r="YW6603" s="35"/>
      <c r="YX6603" s="35"/>
      <c r="YY6603" s="35"/>
      <c r="YZ6603" s="35"/>
      <c r="ZA6603" s="35"/>
      <c r="ZB6603" s="35"/>
      <c r="ZC6603" s="35"/>
      <c r="ZD6603" s="35"/>
      <c r="ZE6603" s="35"/>
      <c r="ZF6603" s="35"/>
      <c r="ZG6603" s="35"/>
      <c r="ZH6603" s="35"/>
      <c r="ZI6603" s="35"/>
      <c r="ZJ6603" s="35"/>
      <c r="ZK6603" s="35"/>
      <c r="ZL6603" s="35"/>
      <c r="ZM6603" s="35"/>
      <c r="ZN6603" s="35"/>
      <c r="ZO6603" s="35"/>
      <c r="ZP6603" s="35"/>
      <c r="ZQ6603" s="35"/>
      <c r="ZR6603" s="35"/>
      <c r="ZS6603" s="35"/>
      <c r="ZT6603" s="35"/>
      <c r="ZU6603" s="35"/>
      <c r="ZV6603" s="35"/>
      <c r="ZW6603" s="35"/>
      <c r="ZX6603" s="35"/>
      <c r="ZY6603" s="35"/>
      <c r="ZZ6603" s="35"/>
      <c r="AAA6603" s="35"/>
      <c r="AAB6603" s="35"/>
      <c r="AAC6603" s="35"/>
      <c r="AAD6603" s="35"/>
      <c r="AAE6603" s="35"/>
      <c r="AAF6603" s="35"/>
      <c r="AAG6603" s="35"/>
      <c r="AAH6603" s="35"/>
      <c r="AAI6603" s="35"/>
      <c r="AAJ6603" s="35"/>
      <c r="AAK6603" s="35"/>
      <c r="AAL6603" s="35"/>
      <c r="AAM6603" s="35"/>
      <c r="AAN6603" s="35"/>
      <c r="AAO6603" s="35"/>
      <c r="AAP6603" s="35"/>
      <c r="AAQ6603" s="35"/>
      <c r="AAR6603" s="35"/>
      <c r="AAS6603" s="35"/>
      <c r="AAT6603" s="35"/>
      <c r="AAU6603" s="35"/>
      <c r="AAV6603" s="35"/>
      <c r="AAW6603" s="35"/>
      <c r="AAX6603" s="35"/>
      <c r="AAY6603" s="35"/>
      <c r="AAZ6603" s="35"/>
      <c r="ABA6603" s="35"/>
      <c r="ABB6603" s="35"/>
      <c r="ABC6603" s="35"/>
      <c r="ABD6603" s="35"/>
      <c r="ABE6603" s="35"/>
      <c r="ABF6603" s="35"/>
      <c r="ABG6603" s="35"/>
      <c r="ABH6603" s="35"/>
      <c r="ABI6603" s="35"/>
      <c r="ABJ6603" s="35"/>
      <c r="ABK6603" s="35"/>
      <c r="ABL6603" s="35"/>
      <c r="ABM6603" s="35"/>
      <c r="ABN6603" s="35"/>
      <c r="ABO6603" s="35"/>
      <c r="ABP6603" s="35"/>
      <c r="ABQ6603" s="35"/>
      <c r="ABR6603" s="35"/>
      <c r="ABS6603" s="35"/>
      <c r="ABT6603" s="35"/>
      <c r="ABU6603" s="35"/>
      <c r="ABV6603" s="35"/>
      <c r="ABW6603" s="35"/>
      <c r="ABX6603" s="35"/>
      <c r="ABY6603" s="35"/>
      <c r="ABZ6603" s="35"/>
      <c r="ACA6603" s="35"/>
      <c r="ACB6603" s="35"/>
      <c r="ACC6603" s="35"/>
      <c r="ACD6603" s="35"/>
      <c r="ACE6603" s="35"/>
      <c r="ACF6603" s="35"/>
      <c r="ACG6603" s="35"/>
      <c r="ACH6603" s="35"/>
      <c r="ACI6603" s="35"/>
      <c r="ACJ6603" s="35"/>
      <c r="ACK6603" s="35"/>
      <c r="ACL6603" s="35"/>
      <c r="ACM6603" s="35"/>
      <c r="ACN6603" s="35"/>
      <c r="ACO6603" s="35"/>
      <c r="ACP6603" s="35"/>
      <c r="ACQ6603" s="35"/>
      <c r="ACR6603" s="35"/>
      <c r="ACS6603" s="35"/>
      <c r="ACT6603" s="35"/>
      <c r="ACU6603" s="35"/>
      <c r="ACV6603" s="35"/>
      <c r="ACW6603" s="35"/>
      <c r="ACX6603" s="35"/>
      <c r="ACY6603" s="35"/>
      <c r="ACZ6603" s="35"/>
      <c r="ADA6603" s="35"/>
      <c r="ADB6603" s="35"/>
      <c r="ADC6603" s="35"/>
      <c r="ADD6603" s="35"/>
      <c r="ADE6603" s="35"/>
      <c r="ADF6603" s="35"/>
      <c r="ADG6603" s="35"/>
      <c r="ADH6603" s="35"/>
      <c r="ADI6603" s="35"/>
      <c r="ADJ6603" s="35"/>
      <c r="ADK6603" s="35"/>
      <c r="ADL6603" s="35"/>
      <c r="ADM6603" s="35"/>
      <c r="ADN6603" s="35"/>
      <c r="ADO6603" s="35"/>
      <c r="ADP6603" s="35"/>
      <c r="ADQ6603" s="35"/>
      <c r="ADR6603" s="35"/>
      <c r="ADS6603" s="35"/>
      <c r="ADT6603" s="35"/>
      <c r="ADU6603" s="35"/>
      <c r="ADV6603" s="35"/>
      <c r="ADW6603" s="35"/>
      <c r="ADX6603" s="35"/>
      <c r="ADY6603" s="35"/>
      <c r="ADZ6603" s="35"/>
      <c r="AEA6603" s="35"/>
      <c r="AEB6603" s="35"/>
      <c r="AEC6603" s="35"/>
      <c r="AED6603" s="35"/>
      <c r="AEE6603" s="35"/>
      <c r="AEF6603" s="35"/>
      <c r="AEG6603" s="35"/>
      <c r="AEH6603" s="35"/>
      <c r="AEI6603" s="35"/>
      <c r="AEJ6603" s="35"/>
      <c r="AEK6603" s="35"/>
      <c r="AEL6603" s="35"/>
      <c r="AEM6603" s="35"/>
      <c r="AEN6603" s="35"/>
      <c r="AEO6603" s="35"/>
      <c r="AEP6603" s="35"/>
      <c r="AEQ6603" s="35"/>
      <c r="AER6603" s="35"/>
      <c r="AES6603" s="35"/>
      <c r="AET6603" s="35"/>
      <c r="AEU6603" s="35"/>
      <c r="AEV6603" s="35"/>
      <c r="AEW6603" s="35"/>
      <c r="AEX6603" s="35"/>
      <c r="AEY6603" s="35"/>
      <c r="AEZ6603" s="35"/>
      <c r="AFA6603" s="35"/>
      <c r="AFB6603" s="35"/>
      <c r="AFC6603" s="35"/>
      <c r="AFD6603" s="35"/>
      <c r="AFE6603" s="35"/>
      <c r="AFF6603" s="35"/>
      <c r="AFG6603" s="35"/>
      <c r="AFH6603" s="35"/>
      <c r="AFI6603" s="35"/>
      <c r="AFJ6603" s="35"/>
      <c r="AFK6603" s="35"/>
      <c r="AFL6603" s="35"/>
      <c r="AFM6603" s="35"/>
      <c r="AFN6603" s="35"/>
      <c r="AFO6603" s="35"/>
      <c r="AFP6603" s="35"/>
      <c r="AFQ6603" s="35"/>
      <c r="AFR6603" s="35"/>
      <c r="AFS6603" s="35"/>
      <c r="AFT6603" s="35"/>
      <c r="AFU6603" s="35"/>
      <c r="AFV6603" s="35"/>
      <c r="AFW6603" s="35"/>
      <c r="AFX6603" s="35"/>
      <c r="AFY6603" s="35"/>
      <c r="AFZ6603" s="35"/>
      <c r="AGA6603" s="35"/>
      <c r="AGB6603" s="35"/>
      <c r="AGC6603" s="35"/>
      <c r="AGD6603" s="35"/>
      <c r="AGE6603" s="35"/>
      <c r="AGF6603" s="35"/>
      <c r="AGG6603" s="35"/>
      <c r="AGH6603" s="35"/>
      <c r="AGI6603" s="35"/>
      <c r="AGJ6603" s="35"/>
      <c r="AGK6603" s="35"/>
      <c r="AGL6603" s="35"/>
      <c r="AGM6603" s="35"/>
      <c r="AGN6603" s="35"/>
      <c r="AGO6603" s="35"/>
      <c r="AGP6603" s="35"/>
      <c r="AGQ6603" s="35"/>
      <c r="AGR6603" s="35"/>
      <c r="AGS6603" s="35"/>
      <c r="AGT6603" s="35"/>
      <c r="AGU6603" s="35"/>
      <c r="AGV6603" s="35"/>
      <c r="AGW6603" s="35"/>
      <c r="AGX6603" s="35"/>
      <c r="AGY6603" s="35"/>
      <c r="AGZ6603" s="35"/>
      <c r="AHA6603" s="35"/>
      <c r="AHB6603" s="35"/>
      <c r="AHC6603" s="35"/>
      <c r="AHD6603" s="35"/>
      <c r="AHE6603" s="35"/>
      <c r="AHF6603" s="35"/>
      <c r="AHG6603" s="35"/>
      <c r="AHH6603" s="35"/>
      <c r="AHI6603" s="35"/>
      <c r="AHJ6603" s="35"/>
      <c r="AHK6603" s="35"/>
      <c r="AHL6603" s="35"/>
      <c r="AHM6603" s="35"/>
      <c r="AHN6603" s="35"/>
      <c r="AHO6603" s="35"/>
      <c r="AHP6603" s="35"/>
      <c r="AHQ6603" s="35"/>
      <c r="AHR6603" s="35"/>
      <c r="AHS6603" s="35"/>
      <c r="AHT6603" s="35"/>
      <c r="AHU6603" s="35"/>
      <c r="AHV6603" s="35"/>
      <c r="AHW6603" s="35"/>
      <c r="AHX6603" s="35"/>
      <c r="AHY6603" s="35"/>
      <c r="AHZ6603" s="35"/>
      <c r="AIA6603" s="35"/>
      <c r="AIB6603" s="35"/>
      <c r="AIC6603" s="35"/>
      <c r="AID6603" s="35"/>
      <c r="AIE6603" s="35"/>
      <c r="AIF6603" s="35"/>
      <c r="AIG6603" s="35"/>
      <c r="AIH6603" s="35"/>
      <c r="AII6603" s="35"/>
      <c r="AIJ6603" s="35"/>
      <c r="AIK6603" s="35"/>
      <c r="AIL6603" s="35"/>
      <c r="AIM6603" s="35"/>
      <c r="AIN6603" s="35"/>
      <c r="AIO6603" s="35"/>
      <c r="AIP6603" s="35"/>
      <c r="AIQ6603" s="35"/>
      <c r="AIR6603" s="35"/>
      <c r="AIS6603" s="35"/>
      <c r="AIT6603" s="35"/>
      <c r="AIU6603" s="35"/>
      <c r="AIV6603" s="35"/>
      <c r="AIW6603" s="35"/>
      <c r="AIX6603" s="35"/>
      <c r="AIY6603" s="35"/>
      <c r="AIZ6603" s="35"/>
      <c r="AJA6603" s="35"/>
      <c r="AJB6603" s="35"/>
      <c r="AJC6603" s="35"/>
      <c r="AJD6603" s="35"/>
      <c r="AJE6603" s="35"/>
      <c r="AJF6603" s="35"/>
      <c r="AJG6603" s="35"/>
      <c r="AJH6603" s="35"/>
      <c r="AJI6603" s="35"/>
      <c r="AJJ6603" s="35"/>
      <c r="AJK6603" s="35"/>
      <c r="AJL6603" s="35"/>
      <c r="AJM6603" s="35"/>
      <c r="AJN6603" s="35"/>
      <c r="AJO6603" s="35"/>
      <c r="AJP6603" s="35"/>
      <c r="AJQ6603" s="35"/>
      <c r="AJR6603" s="35"/>
      <c r="AJS6603" s="35"/>
      <c r="AJT6603" s="35"/>
      <c r="AJU6603" s="35"/>
      <c r="AJV6603" s="35"/>
      <c r="AJW6603" s="35"/>
      <c r="AJX6603" s="35"/>
      <c r="AJY6603" s="35"/>
      <c r="AJZ6603" s="35"/>
      <c r="AKA6603" s="35"/>
      <c r="AKB6603" s="35"/>
      <c r="AKC6603" s="35"/>
      <c r="AKD6603" s="35"/>
      <c r="AKE6603" s="35"/>
      <c r="AKF6603" s="35"/>
      <c r="AKG6603" s="35"/>
      <c r="AKH6603" s="35"/>
      <c r="AKI6603" s="35"/>
      <c r="AKJ6603" s="35"/>
      <c r="AKK6603" s="35"/>
      <c r="AKL6603" s="35"/>
      <c r="AKM6603" s="35"/>
      <c r="AKN6603" s="35"/>
      <c r="AKO6603" s="35"/>
      <c r="AKP6603" s="35"/>
      <c r="AKQ6603" s="35"/>
      <c r="AKR6603" s="35"/>
      <c r="AKS6603" s="35"/>
      <c r="AKT6603" s="35"/>
      <c r="AKU6603" s="35"/>
      <c r="AKV6603" s="35"/>
      <c r="AKW6603" s="35"/>
      <c r="AKX6603" s="35"/>
      <c r="AKY6603" s="35"/>
      <c r="AKZ6603" s="35"/>
      <c r="ALA6603" s="35"/>
      <c r="ALB6603" s="35"/>
      <c r="ALC6603" s="35"/>
      <c r="ALD6603" s="35"/>
      <c r="ALE6603" s="35"/>
      <c r="ALF6603" s="35"/>
      <c r="ALG6603" s="35"/>
      <c r="ALH6603" s="35"/>
      <c r="ALI6603" s="35"/>
      <c r="ALJ6603" s="35"/>
      <c r="ALK6603" s="35"/>
      <c r="ALL6603" s="35"/>
      <c r="ALM6603" s="35"/>
      <c r="ALN6603" s="35"/>
      <c r="ALO6603" s="35"/>
      <c r="ALP6603" s="35"/>
      <c r="ALQ6603" s="35"/>
      <c r="ALR6603" s="35"/>
      <c r="ALS6603" s="35"/>
      <c r="ALT6603" s="35"/>
      <c r="ALU6603" s="35"/>
      <c r="ALV6603" s="35"/>
      <c r="ALW6603" s="35"/>
      <c r="ALX6603" s="35"/>
      <c r="ALY6603" s="35"/>
      <c r="ALZ6603" s="35"/>
      <c r="AMA6603" s="35"/>
      <c r="AMB6603" s="35"/>
      <c r="AMC6603" s="35"/>
      <c r="AMD6603" s="35"/>
      <c r="AME6603" s="35"/>
      <c r="AMF6603" s="35"/>
      <c r="AMG6603" s="35"/>
      <c r="AMH6603" s="35"/>
      <c r="AMI6603" s="35"/>
      <c r="AMJ6603" s="35"/>
      <c r="AMK6603" s="35"/>
      <c r="AML6603" s="35"/>
      <c r="AMM6603" s="35"/>
      <c r="AMN6603" s="35"/>
      <c r="AMO6603" s="35"/>
      <c r="AMP6603" s="35"/>
      <c r="AMQ6603" s="35"/>
      <c r="AMR6603" s="35"/>
      <c r="AMS6603" s="35"/>
      <c r="AMT6603" s="35"/>
      <c r="AMU6603" s="35"/>
      <c r="AMV6603" s="35"/>
      <c r="AMW6603" s="35"/>
      <c r="AMX6603" s="35"/>
      <c r="AMY6603" s="35"/>
      <c r="AMZ6603" s="35"/>
      <c r="ANA6603" s="35"/>
      <c r="ANB6603" s="35"/>
      <c r="ANC6603" s="35"/>
      <c r="AND6603" s="35"/>
      <c r="ANE6603" s="35"/>
      <c r="ANF6603" s="35"/>
      <c r="ANG6603" s="35"/>
      <c r="ANH6603" s="35"/>
      <c r="ANI6603" s="35"/>
      <c r="ANJ6603" s="35"/>
      <c r="ANK6603" s="35"/>
      <c r="ANL6603" s="35"/>
      <c r="ANM6603" s="35"/>
      <c r="ANN6603" s="35"/>
      <c r="ANO6603" s="35"/>
      <c r="ANP6603" s="35"/>
      <c r="ANQ6603" s="35"/>
      <c r="ANR6603" s="35"/>
      <c r="ANS6603" s="35"/>
      <c r="ANT6603" s="35"/>
      <c r="ANU6603" s="35"/>
      <c r="ANV6603" s="35"/>
      <c r="ANW6603" s="35"/>
      <c r="ANX6603" s="35"/>
      <c r="ANY6603" s="35"/>
      <c r="ANZ6603" s="35"/>
      <c r="AOA6603" s="35"/>
      <c r="AOB6603" s="35"/>
      <c r="AOC6603" s="35"/>
      <c r="AOD6603" s="35"/>
      <c r="AOE6603" s="35"/>
      <c r="AOF6603" s="35"/>
      <c r="AOG6603" s="35"/>
      <c r="AOH6603" s="35"/>
      <c r="AOI6603" s="35"/>
      <c r="AOJ6603" s="35"/>
      <c r="AOK6603" s="35"/>
      <c r="AOL6603" s="35"/>
      <c r="AOM6603" s="35"/>
      <c r="AON6603" s="35"/>
      <c r="AOO6603" s="35"/>
      <c r="AOP6603" s="35"/>
      <c r="AOQ6603" s="35"/>
      <c r="AOR6603" s="35"/>
      <c r="AOS6603" s="35"/>
      <c r="AOT6603" s="35"/>
      <c r="AOU6603" s="35"/>
      <c r="AOV6603" s="35"/>
      <c r="AOW6603" s="35"/>
      <c r="AOX6603" s="35"/>
      <c r="AOY6603" s="35"/>
      <c r="AOZ6603" s="35"/>
      <c r="APA6603" s="35"/>
      <c r="APB6603" s="35"/>
      <c r="APC6603" s="35"/>
      <c r="APD6603" s="35"/>
      <c r="APE6603" s="35"/>
      <c r="APF6603" s="35"/>
      <c r="APG6603" s="35"/>
      <c r="APH6603" s="35"/>
      <c r="API6603" s="35"/>
      <c r="APJ6603" s="35"/>
      <c r="APK6603" s="35"/>
      <c r="APL6603" s="35"/>
      <c r="APM6603" s="35"/>
      <c r="APN6603" s="35"/>
      <c r="APO6603" s="35"/>
      <c r="APP6603" s="35"/>
      <c r="APQ6603" s="35"/>
      <c r="APR6603" s="35"/>
      <c r="APS6603" s="35"/>
      <c r="APT6603" s="35"/>
      <c r="APU6603" s="35"/>
      <c r="APV6603" s="35"/>
      <c r="APW6603" s="35"/>
      <c r="APX6603" s="35"/>
      <c r="APY6603" s="35"/>
      <c r="APZ6603" s="35"/>
      <c r="AQA6603" s="35"/>
      <c r="AQB6603" s="35"/>
      <c r="AQC6603" s="35"/>
      <c r="AQD6603" s="35"/>
      <c r="AQE6603" s="35"/>
      <c r="AQF6603" s="35"/>
      <c r="AQG6603" s="35"/>
      <c r="AQH6603" s="35"/>
      <c r="AQI6603" s="35"/>
      <c r="AQJ6603" s="35"/>
      <c r="AQK6603" s="35"/>
      <c r="AQL6603" s="35"/>
      <c r="AQM6603" s="35"/>
      <c r="AQN6603" s="35"/>
      <c r="AQO6603" s="35"/>
      <c r="AQP6603" s="35"/>
      <c r="AQQ6603" s="35"/>
      <c r="AQR6603" s="35"/>
      <c r="AQS6603" s="35"/>
      <c r="AQT6603" s="35"/>
      <c r="AQU6603" s="35"/>
      <c r="AQV6603" s="35"/>
      <c r="AQW6603" s="35"/>
      <c r="AQX6603" s="35"/>
      <c r="AQY6603" s="35"/>
      <c r="AQZ6603" s="35"/>
      <c r="ARA6603" s="35"/>
      <c r="ARB6603" s="35"/>
      <c r="ARC6603" s="35"/>
      <c r="ARD6603" s="35"/>
      <c r="ARE6603" s="35"/>
      <c r="ARF6603" s="35"/>
      <c r="ARG6603" s="35"/>
      <c r="ARH6603" s="35"/>
      <c r="ARI6603" s="35"/>
      <c r="ARJ6603" s="35"/>
      <c r="ARK6603" s="35"/>
      <c r="ARL6603" s="35"/>
      <c r="ARM6603" s="35"/>
      <c r="ARN6603" s="35"/>
      <c r="ARO6603" s="35"/>
      <c r="ARP6603" s="35"/>
      <c r="ARQ6603" s="35"/>
      <c r="ARR6603" s="35"/>
      <c r="ARS6603" s="35"/>
      <c r="ART6603" s="35"/>
      <c r="ARU6603" s="35"/>
      <c r="ARV6603" s="35"/>
      <c r="ARW6603" s="35"/>
      <c r="ARX6603" s="35"/>
      <c r="ARY6603" s="35"/>
      <c r="ARZ6603" s="35"/>
      <c r="ASA6603" s="35"/>
      <c r="ASB6603" s="35"/>
      <c r="ASC6603" s="35"/>
      <c r="ASD6603" s="35"/>
      <c r="ASE6603" s="35"/>
      <c r="ASF6603" s="35"/>
      <c r="ASG6603" s="35"/>
      <c r="ASH6603" s="35"/>
      <c r="ASI6603" s="35"/>
      <c r="ASJ6603" s="35"/>
      <c r="ASK6603" s="35"/>
      <c r="ASL6603" s="35"/>
      <c r="ASM6603" s="35"/>
      <c r="ASN6603" s="35"/>
      <c r="ASO6603" s="35"/>
      <c r="ASP6603" s="35"/>
      <c r="ASQ6603" s="35"/>
      <c r="ASR6603" s="35"/>
      <c r="ASS6603" s="35"/>
      <c r="AST6603" s="35"/>
      <c r="ASU6603" s="35"/>
      <c r="ASV6603" s="35"/>
      <c r="ASW6603" s="35"/>
      <c r="ASX6603" s="35"/>
      <c r="ASY6603" s="35"/>
      <c r="ASZ6603" s="35"/>
      <c r="ATA6603" s="35"/>
      <c r="ATB6603" s="35"/>
      <c r="ATC6603" s="35"/>
      <c r="ATD6603" s="35"/>
      <c r="ATE6603" s="35"/>
      <c r="ATF6603" s="35"/>
      <c r="ATG6603" s="35"/>
      <c r="ATH6603" s="35"/>
      <c r="ATI6603" s="35"/>
      <c r="ATJ6603" s="35"/>
      <c r="ATK6603" s="35"/>
      <c r="ATL6603" s="35"/>
      <c r="ATM6603" s="35"/>
      <c r="ATN6603" s="35"/>
      <c r="ATO6603" s="35"/>
      <c r="ATP6603" s="35"/>
      <c r="ATQ6603" s="35"/>
      <c r="ATR6603" s="35"/>
      <c r="ATS6603" s="35"/>
      <c r="ATT6603" s="35"/>
      <c r="ATU6603" s="35"/>
      <c r="ATV6603" s="35"/>
      <c r="ATW6603" s="35"/>
      <c r="ATX6603" s="35"/>
      <c r="ATY6603" s="35"/>
      <c r="ATZ6603" s="35"/>
      <c r="AUA6603" s="35"/>
      <c r="AUB6603" s="35"/>
      <c r="AUC6603" s="35"/>
      <c r="AUD6603" s="35"/>
      <c r="AUE6603" s="35"/>
      <c r="AUF6603" s="35"/>
      <c r="AUG6603" s="35"/>
      <c r="AUH6603" s="35"/>
      <c r="AUI6603" s="35"/>
      <c r="AUJ6603" s="35"/>
      <c r="AUK6603" s="35"/>
      <c r="AUL6603" s="35"/>
      <c r="AUM6603" s="35"/>
      <c r="AUN6603" s="35"/>
      <c r="AUO6603" s="35"/>
      <c r="AUP6603" s="35"/>
      <c r="AUQ6603" s="35"/>
      <c r="AUR6603" s="35"/>
      <c r="AUS6603" s="35"/>
      <c r="AUT6603" s="35"/>
      <c r="AUU6603" s="35"/>
      <c r="AUV6603" s="35"/>
      <c r="AUW6603" s="35"/>
      <c r="AUX6603" s="35"/>
      <c r="AUY6603" s="35"/>
      <c r="AUZ6603" s="35"/>
      <c r="AVA6603" s="35"/>
      <c r="AVB6603" s="35"/>
      <c r="AVC6603" s="35"/>
      <c r="AVD6603" s="35"/>
      <c r="AVE6603" s="35"/>
      <c r="AVF6603" s="35"/>
      <c r="AVG6603" s="35"/>
      <c r="AVH6603" s="35"/>
      <c r="AVI6603" s="35"/>
      <c r="AVJ6603" s="35"/>
      <c r="AVK6603" s="35"/>
      <c r="AVL6603" s="35"/>
      <c r="AVM6603" s="35"/>
      <c r="AVN6603" s="35"/>
      <c r="AVO6603" s="35"/>
      <c r="AVP6603" s="35"/>
      <c r="AVQ6603" s="35"/>
      <c r="AVR6603" s="35"/>
      <c r="AVS6603" s="35"/>
      <c r="AVT6603" s="35"/>
      <c r="AVU6603" s="35"/>
      <c r="AVV6603" s="35"/>
      <c r="AVW6603" s="35"/>
      <c r="AVX6603" s="35"/>
      <c r="AVY6603" s="35"/>
      <c r="AVZ6603" s="35"/>
      <c r="AWA6603" s="35"/>
      <c r="AWB6603" s="35"/>
      <c r="AWC6603" s="35"/>
      <c r="AWD6603" s="35"/>
      <c r="AWE6603" s="35"/>
      <c r="AWF6603" s="35"/>
      <c r="AWG6603" s="35"/>
      <c r="AWH6603" s="35"/>
      <c r="AWI6603" s="35"/>
      <c r="AWJ6603" s="35"/>
      <c r="AWK6603" s="35"/>
      <c r="AWL6603" s="35"/>
      <c r="AWM6603" s="35"/>
      <c r="AWN6603" s="35"/>
      <c r="AWO6603" s="35"/>
      <c r="AWP6603" s="35"/>
      <c r="AWQ6603" s="35"/>
      <c r="AWR6603" s="35"/>
      <c r="AWS6603" s="35"/>
      <c r="AWT6603" s="35"/>
      <c r="AWU6603" s="35"/>
      <c r="AWV6603" s="35"/>
      <c r="AWW6603" s="35"/>
      <c r="AWX6603" s="35"/>
      <c r="AWY6603" s="35"/>
      <c r="AWZ6603" s="35"/>
      <c r="AXA6603" s="35"/>
      <c r="AXB6603" s="35"/>
      <c r="AXC6603" s="35"/>
      <c r="AXD6603" s="35"/>
      <c r="AXE6603" s="35"/>
      <c r="AXF6603" s="35"/>
      <c r="AXG6603" s="35"/>
      <c r="AXH6603" s="35"/>
      <c r="AXI6603" s="35"/>
      <c r="AXJ6603" s="35"/>
      <c r="AXK6603" s="35"/>
      <c r="AXL6603" s="35"/>
      <c r="AXM6603" s="35"/>
      <c r="AXN6603" s="35"/>
      <c r="AXO6603" s="35"/>
      <c r="AXP6603" s="35"/>
      <c r="AXQ6603" s="35"/>
      <c r="AXR6603" s="35"/>
      <c r="AXS6603" s="35"/>
      <c r="AXT6603" s="35"/>
      <c r="AXU6603" s="35"/>
      <c r="AXV6603" s="35"/>
      <c r="AXW6603" s="35"/>
      <c r="AXX6603" s="35"/>
      <c r="AXY6603" s="35"/>
      <c r="AXZ6603" s="35"/>
      <c r="AYA6603" s="35"/>
      <c r="AYB6603" s="35"/>
      <c r="AYC6603" s="35"/>
      <c r="AYD6603" s="35"/>
      <c r="AYE6603" s="35"/>
      <c r="AYF6603" s="35"/>
      <c r="AYG6603" s="35"/>
      <c r="AYH6603" s="35"/>
      <c r="AYI6603" s="35"/>
      <c r="AYJ6603" s="35"/>
      <c r="AYK6603" s="35"/>
      <c r="AYL6603" s="35"/>
      <c r="AYM6603" s="35"/>
      <c r="AYN6603" s="35"/>
      <c r="AYO6603" s="35"/>
      <c r="AYP6603" s="35"/>
      <c r="AYQ6603" s="35"/>
      <c r="AYR6603" s="35"/>
      <c r="AYS6603" s="35"/>
      <c r="AYT6603" s="35"/>
      <c r="AYU6603" s="35"/>
      <c r="AYV6603" s="35"/>
      <c r="AYW6603" s="35"/>
      <c r="AYX6603" s="35"/>
      <c r="AYY6603" s="35"/>
      <c r="AYZ6603" s="35"/>
      <c r="AZA6603" s="35"/>
      <c r="AZB6603" s="35"/>
      <c r="AZC6603" s="35"/>
      <c r="AZD6603" s="35"/>
      <c r="AZE6603" s="35"/>
      <c r="AZF6603" s="35"/>
      <c r="AZG6603" s="35"/>
      <c r="AZH6603" s="35"/>
      <c r="AZI6603" s="35"/>
      <c r="AZJ6603" s="35"/>
      <c r="AZK6603" s="35"/>
      <c r="AZL6603" s="35"/>
      <c r="AZM6603" s="35"/>
      <c r="AZN6603" s="35"/>
      <c r="AZO6603" s="35"/>
      <c r="AZP6603" s="35"/>
      <c r="AZQ6603" s="35"/>
      <c r="AZR6603" s="35"/>
      <c r="AZS6603" s="35"/>
      <c r="AZT6603" s="35"/>
      <c r="AZU6603" s="35"/>
      <c r="AZV6603" s="35"/>
      <c r="AZW6603" s="35"/>
      <c r="AZX6603" s="35"/>
      <c r="AZY6603" s="35"/>
      <c r="AZZ6603" s="35"/>
      <c r="BAA6603" s="35"/>
      <c r="BAB6603" s="35"/>
      <c r="BAC6603" s="35"/>
      <c r="BAD6603" s="35"/>
      <c r="BAE6603" s="35"/>
      <c r="BAF6603" s="35"/>
      <c r="BAG6603" s="35"/>
      <c r="BAH6603" s="35"/>
      <c r="BAI6603" s="35"/>
      <c r="BAJ6603" s="35"/>
      <c r="BAK6603" s="35"/>
      <c r="BAL6603" s="35"/>
      <c r="BAM6603" s="35"/>
      <c r="BAN6603" s="35"/>
      <c r="BAO6603" s="35"/>
      <c r="BAP6603" s="35"/>
      <c r="BAQ6603" s="35"/>
      <c r="BAR6603" s="35"/>
      <c r="BAS6603" s="35"/>
      <c r="BAT6603" s="35"/>
      <c r="BAU6603" s="35"/>
      <c r="BAV6603" s="35"/>
      <c r="BAW6603" s="35"/>
      <c r="BAX6603" s="35"/>
      <c r="BAY6603" s="35"/>
      <c r="BAZ6603" s="35"/>
      <c r="BBA6603" s="35"/>
      <c r="BBB6603" s="35"/>
      <c r="BBC6603" s="35"/>
      <c r="BBD6603" s="35"/>
      <c r="BBE6603" s="35"/>
      <c r="BBF6603" s="35"/>
      <c r="BBG6603" s="35"/>
      <c r="BBH6603" s="35"/>
      <c r="BBI6603" s="35"/>
      <c r="BBJ6603" s="35"/>
      <c r="BBK6603" s="35"/>
      <c r="BBL6603" s="35"/>
      <c r="BBM6603" s="35"/>
      <c r="BBN6603" s="35"/>
      <c r="BBO6603" s="35"/>
      <c r="BBP6603" s="35"/>
      <c r="BBQ6603" s="35"/>
      <c r="BBR6603" s="35"/>
      <c r="BBS6603" s="35"/>
      <c r="BBT6603" s="35"/>
      <c r="BBU6603" s="35"/>
      <c r="BBV6603" s="35"/>
      <c r="BBW6603" s="35"/>
      <c r="BBX6603" s="35"/>
      <c r="BBY6603" s="35"/>
      <c r="BBZ6603" s="35"/>
      <c r="BCA6603" s="35"/>
      <c r="BCB6603" s="35"/>
      <c r="BCC6603" s="35"/>
      <c r="BCD6603" s="35"/>
      <c r="BCE6603" s="35"/>
      <c r="BCF6603" s="35"/>
      <c r="BCG6603" s="35"/>
      <c r="BCH6603" s="35"/>
      <c r="BCI6603" s="35"/>
      <c r="BCJ6603" s="35"/>
      <c r="BCK6603" s="35"/>
      <c r="BCL6603" s="35"/>
      <c r="BCM6603" s="35"/>
      <c r="BCN6603" s="35"/>
      <c r="BCO6603" s="35"/>
      <c r="BCP6603" s="35"/>
      <c r="BCQ6603" s="35"/>
      <c r="BCR6603" s="35"/>
      <c r="BCS6603" s="35"/>
      <c r="BCT6603" s="35"/>
      <c r="BCU6603" s="35"/>
      <c r="BCV6603" s="35"/>
      <c r="BCW6603" s="35"/>
      <c r="BCX6603" s="35"/>
      <c r="BCY6603" s="35"/>
      <c r="BCZ6603" s="35"/>
      <c r="BDA6603" s="35"/>
      <c r="BDB6603" s="35"/>
      <c r="BDC6603" s="35"/>
      <c r="BDD6603" s="35"/>
      <c r="BDE6603" s="35"/>
      <c r="BDF6603" s="35"/>
      <c r="BDG6603" s="35"/>
      <c r="BDH6603" s="35"/>
      <c r="BDI6603" s="35"/>
      <c r="BDJ6603" s="35"/>
      <c r="BDK6603" s="35"/>
      <c r="BDL6603" s="35"/>
      <c r="BDM6603" s="35"/>
      <c r="BDN6603" s="35"/>
      <c r="BDO6603" s="35"/>
      <c r="BDP6603" s="35"/>
      <c r="BDQ6603" s="35"/>
      <c r="BDR6603" s="35"/>
      <c r="BDS6603" s="35"/>
      <c r="BDT6603" s="35"/>
      <c r="BDU6603" s="35"/>
      <c r="BDV6603" s="35"/>
      <c r="BDW6603" s="35"/>
      <c r="BDX6603" s="35"/>
      <c r="BDY6603" s="35"/>
      <c r="BDZ6603" s="35"/>
      <c r="BEA6603" s="35"/>
      <c r="BEB6603" s="35"/>
      <c r="BEC6603" s="35"/>
      <c r="BED6603" s="35"/>
      <c r="BEE6603" s="35"/>
      <c r="BEF6603" s="35"/>
      <c r="BEG6603" s="35"/>
      <c r="BEH6603" s="35"/>
      <c r="BEI6603" s="35"/>
      <c r="BEJ6603" s="35"/>
      <c r="BEK6603" s="35"/>
      <c r="BEL6603" s="35"/>
      <c r="BEM6603" s="35"/>
      <c r="BEN6603" s="35"/>
      <c r="BEO6603" s="35"/>
      <c r="BEP6603" s="35"/>
      <c r="BEQ6603" s="35"/>
      <c r="BER6603" s="35"/>
      <c r="BES6603" s="35"/>
      <c r="BET6603" s="35"/>
      <c r="BEU6603" s="35"/>
      <c r="BEV6603" s="35"/>
      <c r="BEW6603" s="35"/>
      <c r="BEX6603" s="35"/>
      <c r="BEY6603" s="35"/>
      <c r="BEZ6603" s="35"/>
      <c r="BFA6603" s="35"/>
      <c r="BFB6603" s="35"/>
      <c r="BFC6603" s="35"/>
      <c r="BFD6603" s="35"/>
      <c r="BFE6603" s="35"/>
      <c r="BFF6603" s="35"/>
      <c r="BFG6603" s="35"/>
      <c r="BFH6603" s="35"/>
      <c r="BFI6603" s="35"/>
      <c r="BFJ6603" s="35"/>
      <c r="BFK6603" s="35"/>
      <c r="BFL6603" s="35"/>
      <c r="BFM6603" s="35"/>
      <c r="BFN6603" s="35"/>
      <c r="BFO6603" s="35"/>
      <c r="BFP6603" s="35"/>
      <c r="BFQ6603" s="35"/>
      <c r="BFR6603" s="35"/>
      <c r="BFS6603" s="35"/>
      <c r="BFT6603" s="35"/>
      <c r="BFU6603" s="35"/>
      <c r="BFV6603" s="35"/>
      <c r="BFW6603" s="35"/>
      <c r="BFX6603" s="35"/>
      <c r="BFY6603" s="35"/>
      <c r="BFZ6603" s="35"/>
      <c r="BGA6603" s="35"/>
      <c r="BGB6603" s="35"/>
      <c r="BGC6603" s="35"/>
      <c r="BGD6603" s="35"/>
      <c r="BGE6603" s="35"/>
      <c r="BGF6603" s="35"/>
      <c r="BGG6603" s="35"/>
      <c r="BGH6603" s="35"/>
      <c r="BGI6603" s="35"/>
      <c r="BGJ6603" s="35"/>
      <c r="BGK6603" s="35"/>
      <c r="BGL6603" s="35"/>
      <c r="BGM6603" s="35"/>
      <c r="BGN6603" s="35"/>
      <c r="BGO6603" s="35"/>
      <c r="BGP6603" s="35"/>
      <c r="BGQ6603" s="35"/>
      <c r="BGR6603" s="35"/>
      <c r="BGS6603" s="35"/>
      <c r="BGT6603" s="35"/>
      <c r="BGU6603" s="35"/>
      <c r="BGV6603" s="35"/>
      <c r="BGW6603" s="35"/>
      <c r="BGX6603" s="35"/>
      <c r="BGY6603" s="35"/>
      <c r="BGZ6603" s="35"/>
      <c r="BHA6603" s="35"/>
      <c r="BHB6603" s="35"/>
      <c r="BHC6603" s="35"/>
      <c r="BHD6603" s="35"/>
      <c r="BHE6603" s="35"/>
      <c r="BHF6603" s="35"/>
      <c r="BHG6603" s="35"/>
      <c r="BHH6603" s="35"/>
      <c r="BHI6603" s="35"/>
      <c r="BHJ6603" s="35"/>
      <c r="BHK6603" s="35"/>
      <c r="BHL6603" s="35"/>
      <c r="BHM6603" s="35"/>
      <c r="BHN6603" s="35"/>
      <c r="BHO6603" s="35"/>
      <c r="BHP6603" s="35"/>
      <c r="BHQ6603" s="35"/>
      <c r="BHR6603" s="35"/>
      <c r="BHS6603" s="35"/>
      <c r="BHT6603" s="35"/>
      <c r="BHU6603" s="35"/>
      <c r="BHV6603" s="35"/>
      <c r="BHW6603" s="35"/>
      <c r="BHX6603" s="35"/>
      <c r="BHY6603" s="35"/>
      <c r="BHZ6603" s="35"/>
      <c r="BIA6603" s="35"/>
      <c r="BIB6603" s="35"/>
      <c r="BIC6603" s="35"/>
      <c r="BID6603" s="35"/>
      <c r="BIE6603" s="35"/>
      <c r="BIF6603" s="35"/>
      <c r="BIG6603" s="35"/>
      <c r="BIH6603" s="35"/>
      <c r="BII6603" s="35"/>
      <c r="BIJ6603" s="35"/>
      <c r="BIK6603" s="35"/>
      <c r="BIL6603" s="35"/>
      <c r="BIM6603" s="35"/>
      <c r="BIN6603" s="35"/>
      <c r="BIO6603" s="35"/>
      <c r="BIP6603" s="35"/>
      <c r="BIQ6603" s="35"/>
      <c r="BIR6603" s="35"/>
      <c r="BIS6603" s="35"/>
      <c r="BIT6603" s="35"/>
      <c r="BIU6603" s="35"/>
      <c r="BIV6603" s="35"/>
      <c r="BIW6603" s="35"/>
      <c r="BIX6603" s="35"/>
      <c r="BIY6603" s="35"/>
      <c r="BIZ6603" s="35"/>
      <c r="BJA6603" s="35"/>
      <c r="BJB6603" s="35"/>
      <c r="BJC6603" s="35"/>
      <c r="BJD6603" s="35"/>
      <c r="BJE6603" s="35"/>
      <c r="BJF6603" s="35"/>
      <c r="BJG6603" s="35"/>
      <c r="BJH6603" s="35"/>
      <c r="BJI6603" s="35"/>
      <c r="BJJ6603" s="35"/>
      <c r="BJK6603" s="35"/>
      <c r="BJL6603" s="35"/>
      <c r="BJM6603" s="35"/>
      <c r="BJN6603" s="35"/>
      <c r="BJO6603" s="35"/>
      <c r="BJP6603" s="35"/>
      <c r="BJQ6603" s="35"/>
      <c r="BJR6603" s="35"/>
      <c r="BJS6603" s="35"/>
      <c r="BJT6603" s="35"/>
      <c r="BJU6603" s="35"/>
      <c r="BJV6603" s="35"/>
      <c r="BJW6603" s="35"/>
      <c r="BJX6603" s="35"/>
      <c r="BJY6603" s="35"/>
      <c r="BJZ6603" s="35"/>
      <c r="BKA6603" s="35"/>
      <c r="BKB6603" s="35"/>
      <c r="BKC6603" s="35"/>
      <c r="BKD6603" s="35"/>
      <c r="BKE6603" s="35"/>
      <c r="BKF6603" s="35"/>
      <c r="BKG6603" s="35"/>
      <c r="BKH6603" s="35"/>
      <c r="BKI6603" s="35"/>
      <c r="BKJ6603" s="35"/>
      <c r="BKK6603" s="35"/>
      <c r="BKL6603" s="35"/>
      <c r="BKM6603" s="35"/>
      <c r="BKN6603" s="35"/>
      <c r="BKO6603" s="35"/>
      <c r="BKP6603" s="35"/>
      <c r="BKQ6603" s="35"/>
      <c r="BKR6603" s="35"/>
      <c r="BKS6603" s="35"/>
      <c r="BKT6603" s="35"/>
      <c r="BKU6603" s="35"/>
      <c r="BKV6603" s="35"/>
      <c r="BKW6603" s="35"/>
      <c r="BKX6603" s="35"/>
      <c r="BKY6603" s="35"/>
      <c r="BKZ6603" s="35"/>
      <c r="BLA6603" s="35"/>
      <c r="BLB6603" s="35"/>
      <c r="BLC6603" s="35"/>
      <c r="BLD6603" s="35"/>
      <c r="BLE6603" s="35"/>
      <c r="BLF6603" s="35"/>
      <c r="BLG6603" s="35"/>
      <c r="BLH6603" s="35"/>
      <c r="BLI6603" s="35"/>
      <c r="BLJ6603" s="35"/>
      <c r="BLK6603" s="35"/>
      <c r="BLL6603" s="35"/>
      <c r="BLM6603" s="35"/>
      <c r="BLN6603" s="35"/>
      <c r="BLO6603" s="35"/>
      <c r="BLP6603" s="35"/>
      <c r="BLQ6603" s="35"/>
      <c r="BLR6603" s="35"/>
      <c r="BLS6603" s="35"/>
      <c r="BLT6603" s="35"/>
      <c r="BLU6603" s="35"/>
      <c r="BLV6603" s="35"/>
      <c r="BLW6603" s="35"/>
      <c r="BLX6603" s="35"/>
      <c r="BLY6603" s="35"/>
      <c r="BLZ6603" s="35"/>
      <c r="BMA6603" s="35"/>
      <c r="BMB6603" s="35"/>
      <c r="BMC6603" s="35"/>
      <c r="BMD6603" s="35"/>
      <c r="BME6603" s="35"/>
      <c r="BMF6603" s="35"/>
      <c r="BMG6603" s="35"/>
      <c r="BMH6603" s="35"/>
      <c r="BMI6603" s="35"/>
      <c r="BMJ6603" s="35"/>
      <c r="BMK6603" s="35"/>
      <c r="BML6603" s="35"/>
      <c r="BMM6603" s="35"/>
      <c r="BMN6603" s="35"/>
      <c r="BMO6603" s="35"/>
      <c r="BMP6603" s="35"/>
      <c r="BMQ6603" s="35"/>
      <c r="BMR6603" s="35"/>
      <c r="BMS6603" s="35"/>
      <c r="BMT6603" s="35"/>
      <c r="BMU6603" s="35"/>
      <c r="BMV6603" s="35"/>
      <c r="BMW6603" s="35"/>
      <c r="BMX6603" s="35"/>
      <c r="BMY6603" s="35"/>
      <c r="BMZ6603" s="35"/>
      <c r="BNA6603" s="35"/>
      <c r="BNB6603" s="35"/>
      <c r="BNC6603" s="35"/>
      <c r="BND6603" s="35"/>
      <c r="BNE6603" s="35"/>
      <c r="BNF6603" s="35"/>
      <c r="BNG6603" s="35"/>
      <c r="BNH6603" s="35"/>
      <c r="BNI6603" s="35"/>
      <c r="BNJ6603" s="35"/>
      <c r="BNK6603" s="35"/>
      <c r="BNL6603" s="35"/>
      <c r="BNM6603" s="35"/>
      <c r="BNN6603" s="35"/>
      <c r="BNO6603" s="35"/>
      <c r="BNP6603" s="35"/>
      <c r="BNQ6603" s="35"/>
      <c r="BNR6603" s="35"/>
      <c r="BNS6603" s="35"/>
      <c r="BNT6603" s="35"/>
      <c r="BNU6603" s="35"/>
      <c r="BNV6603" s="35"/>
      <c r="BNW6603" s="35"/>
      <c r="BNX6603" s="35"/>
      <c r="BNY6603" s="35"/>
      <c r="BNZ6603" s="35"/>
      <c r="BOA6603" s="35"/>
      <c r="BOB6603" s="35"/>
      <c r="BOC6603" s="35"/>
      <c r="BOD6603" s="35"/>
      <c r="BOE6603" s="35"/>
      <c r="BOF6603" s="35"/>
      <c r="BOG6603" s="35"/>
      <c r="BOH6603" s="35"/>
      <c r="BOI6603" s="35"/>
      <c r="BOJ6603" s="35"/>
      <c r="BOK6603" s="35"/>
      <c r="BOL6603" s="35"/>
      <c r="BOM6603" s="35"/>
      <c r="BON6603" s="35"/>
      <c r="BOO6603" s="35"/>
      <c r="BOP6603" s="35"/>
      <c r="BOQ6603" s="35"/>
      <c r="BOR6603" s="35"/>
      <c r="BOS6603" s="35"/>
      <c r="BOT6603" s="35"/>
      <c r="BOU6603" s="35"/>
      <c r="BOV6603" s="35"/>
      <c r="BOW6603" s="35"/>
      <c r="BOX6603" s="35"/>
      <c r="BOY6603" s="35"/>
      <c r="BOZ6603" s="35"/>
      <c r="BPA6603" s="35"/>
      <c r="BPB6603" s="35"/>
      <c r="BPC6603" s="35"/>
      <c r="BPD6603" s="35"/>
      <c r="BPE6603" s="35"/>
      <c r="BPF6603" s="35"/>
      <c r="BPG6603" s="35"/>
      <c r="BPH6603" s="35"/>
      <c r="BPI6603" s="35"/>
      <c r="BPJ6603" s="35"/>
      <c r="BPK6603" s="35"/>
      <c r="BPL6603" s="35"/>
      <c r="BPM6603" s="35"/>
      <c r="BPN6603" s="35"/>
      <c r="BPO6603" s="35"/>
      <c r="BPP6603" s="35"/>
      <c r="BPQ6603" s="35"/>
      <c r="BPR6603" s="35"/>
      <c r="BPS6603" s="35"/>
      <c r="BPT6603" s="35"/>
      <c r="BPU6603" s="35"/>
      <c r="BPV6603" s="35"/>
      <c r="BPW6603" s="35"/>
      <c r="BPX6603" s="35"/>
      <c r="BPY6603" s="35"/>
      <c r="BPZ6603" s="35"/>
      <c r="BQA6603" s="35"/>
      <c r="BQB6603" s="35"/>
      <c r="BQC6603" s="35"/>
      <c r="BQD6603" s="35"/>
      <c r="BQE6603" s="35"/>
      <c r="BQF6603" s="35"/>
      <c r="BQG6603" s="35"/>
      <c r="BQH6603" s="35"/>
      <c r="BQI6603" s="35"/>
      <c r="BQJ6603" s="35"/>
      <c r="BQK6603" s="35"/>
      <c r="BQL6603" s="35"/>
      <c r="BQM6603" s="35"/>
      <c r="BQN6603" s="35"/>
      <c r="BQO6603" s="35"/>
      <c r="BQP6603" s="35"/>
      <c r="BQQ6603" s="35"/>
      <c r="BQR6603" s="35"/>
      <c r="BQS6603" s="35"/>
      <c r="BQT6603" s="35"/>
      <c r="BQU6603" s="35"/>
      <c r="BQV6603" s="35"/>
      <c r="BQW6603" s="35"/>
      <c r="BQX6603" s="35"/>
      <c r="BQY6603" s="35"/>
      <c r="BQZ6603" s="35"/>
      <c r="BRA6603" s="35"/>
      <c r="BRB6603" s="35"/>
      <c r="BRC6603" s="35"/>
      <c r="BRD6603" s="35"/>
      <c r="BRE6603" s="35"/>
      <c r="BRF6603" s="35"/>
      <c r="BRG6603" s="35"/>
      <c r="BRH6603" s="35"/>
      <c r="BRI6603" s="35"/>
      <c r="BRJ6603" s="35"/>
      <c r="BRK6603" s="35"/>
      <c r="BRL6603" s="35"/>
      <c r="BRM6603" s="35"/>
      <c r="BRN6603" s="35"/>
      <c r="BRO6603" s="35"/>
      <c r="BRP6603" s="35"/>
      <c r="BRQ6603" s="35"/>
      <c r="BRR6603" s="35"/>
      <c r="BRS6603" s="35"/>
      <c r="BRT6603" s="35"/>
      <c r="BRU6603" s="35"/>
      <c r="BRV6603" s="35"/>
      <c r="BRW6603" s="35"/>
      <c r="BRX6603" s="35"/>
      <c r="BRY6603" s="35"/>
      <c r="BRZ6603" s="35"/>
      <c r="BSA6603" s="35"/>
      <c r="BSB6603" s="35"/>
      <c r="BSC6603" s="35"/>
      <c r="BSD6603" s="35"/>
      <c r="BSE6603" s="35"/>
      <c r="BSF6603" s="35"/>
      <c r="BSG6603" s="35"/>
      <c r="BSH6603" s="35"/>
      <c r="BSI6603" s="35"/>
      <c r="BSJ6603" s="35"/>
      <c r="BSK6603" s="35"/>
      <c r="BSL6603" s="35"/>
      <c r="BSM6603" s="35"/>
      <c r="BSN6603" s="35"/>
      <c r="BSO6603" s="35"/>
      <c r="BSP6603" s="35"/>
      <c r="BSQ6603" s="35"/>
      <c r="BSR6603" s="35"/>
      <c r="BSS6603" s="35"/>
      <c r="BST6603" s="35"/>
      <c r="BSU6603" s="35"/>
      <c r="BSV6603" s="35"/>
      <c r="BSW6603" s="35"/>
      <c r="BSX6603" s="35"/>
      <c r="BSY6603" s="35"/>
      <c r="BSZ6603" s="35"/>
      <c r="BTA6603" s="35"/>
      <c r="BTB6603" s="35"/>
      <c r="BTC6603" s="35"/>
      <c r="BTD6603" s="35"/>
      <c r="BTE6603" s="35"/>
      <c r="BTF6603" s="35"/>
      <c r="BTG6603" s="35"/>
      <c r="BTH6603" s="35"/>
      <c r="BTI6603" s="35"/>
      <c r="BTJ6603" s="35"/>
      <c r="BTK6603" s="35"/>
      <c r="BTL6603" s="35"/>
      <c r="BTM6603" s="35"/>
      <c r="BTN6603" s="35"/>
      <c r="BTO6603" s="35"/>
      <c r="BTP6603" s="35"/>
      <c r="BTQ6603" s="35"/>
      <c r="BTR6603" s="35"/>
      <c r="BTS6603" s="35"/>
      <c r="BTT6603" s="35"/>
      <c r="BTU6603" s="35"/>
      <c r="BTV6603" s="35"/>
      <c r="BTW6603" s="35"/>
      <c r="BTX6603" s="35"/>
      <c r="BTY6603" s="35"/>
      <c r="BTZ6603" s="35"/>
      <c r="BUA6603" s="35"/>
      <c r="BUB6603" s="35"/>
      <c r="BUC6603" s="35"/>
      <c r="BUD6603" s="35"/>
      <c r="BUE6603" s="35"/>
      <c r="BUF6603" s="35"/>
      <c r="BUG6603" s="35"/>
      <c r="BUH6603" s="35"/>
      <c r="BUI6603" s="35"/>
      <c r="BUJ6603" s="35"/>
      <c r="BUK6603" s="35"/>
      <c r="BUL6603" s="35"/>
      <c r="BUM6603" s="35"/>
      <c r="BUN6603" s="35"/>
      <c r="BUO6603" s="35"/>
      <c r="BUP6603" s="35"/>
      <c r="BUQ6603" s="35"/>
      <c r="BUR6603" s="35"/>
      <c r="BUS6603" s="35"/>
      <c r="BUT6603" s="35"/>
      <c r="BUU6603" s="35"/>
      <c r="BUV6603" s="35"/>
      <c r="BUW6603" s="35"/>
      <c r="BUX6603" s="35"/>
      <c r="BUY6603" s="35"/>
      <c r="BUZ6603" s="35"/>
      <c r="BVA6603" s="35"/>
      <c r="BVB6603" s="35"/>
      <c r="BVC6603" s="35"/>
      <c r="BVD6603" s="35"/>
      <c r="BVE6603" s="35"/>
      <c r="BVF6603" s="35"/>
      <c r="BVG6603" s="35"/>
      <c r="BVH6603" s="35"/>
      <c r="BVI6603" s="35"/>
      <c r="BVJ6603" s="35"/>
      <c r="BVK6603" s="35"/>
      <c r="BVL6603" s="35"/>
      <c r="BVM6603" s="35"/>
      <c r="BVN6603" s="35"/>
      <c r="BVO6603" s="35"/>
      <c r="BVP6603" s="35"/>
      <c r="BVQ6603" s="35"/>
      <c r="BVR6603" s="35"/>
      <c r="BVS6603" s="35"/>
      <c r="BVT6603" s="35"/>
      <c r="BVU6603" s="35"/>
      <c r="BVV6603" s="35"/>
      <c r="BVW6603" s="35"/>
      <c r="BVX6603" s="35"/>
      <c r="BVY6603" s="35"/>
      <c r="BVZ6603" s="35"/>
      <c r="BWA6603" s="35"/>
      <c r="BWB6603" s="35"/>
      <c r="BWC6603" s="35"/>
      <c r="BWD6603" s="35"/>
      <c r="BWE6603" s="35"/>
      <c r="BWF6603" s="35"/>
      <c r="BWG6603" s="35"/>
      <c r="BWH6603" s="35"/>
      <c r="BWI6603" s="35"/>
      <c r="BWJ6603" s="35"/>
      <c r="BWK6603" s="35"/>
      <c r="BWL6603" s="35"/>
      <c r="BWM6603" s="35"/>
      <c r="BWN6603" s="35"/>
      <c r="BWO6603" s="35"/>
      <c r="BWP6603" s="35"/>
      <c r="BWQ6603" s="35"/>
      <c r="BWR6603" s="35"/>
      <c r="BWS6603" s="35"/>
      <c r="BWT6603" s="35"/>
      <c r="BWU6603" s="35"/>
      <c r="BWV6603" s="35"/>
      <c r="BWW6603" s="35"/>
      <c r="BWX6603" s="35"/>
      <c r="BWY6603" s="35"/>
      <c r="BWZ6603" s="35"/>
      <c r="BXA6603" s="35"/>
      <c r="BXB6603" s="35"/>
      <c r="BXC6603" s="35"/>
      <c r="BXD6603" s="35"/>
      <c r="BXE6603" s="35"/>
      <c r="BXF6603" s="35"/>
      <c r="BXG6603" s="35"/>
      <c r="BXH6603" s="35"/>
      <c r="BXI6603" s="35"/>
      <c r="BXJ6603" s="35"/>
      <c r="BXK6603" s="35"/>
      <c r="BXL6603" s="35"/>
      <c r="BXM6603" s="35"/>
      <c r="BXN6603" s="35"/>
      <c r="BXO6603" s="35"/>
      <c r="BXP6603" s="35"/>
      <c r="BXQ6603" s="35"/>
      <c r="BXR6603" s="35"/>
      <c r="BXS6603" s="35"/>
      <c r="BXT6603" s="35"/>
      <c r="BXU6603" s="35"/>
      <c r="BXV6603" s="35"/>
      <c r="BXW6603" s="35"/>
      <c r="BXX6603" s="35"/>
      <c r="BXY6603" s="35"/>
      <c r="BXZ6603" s="35"/>
      <c r="BYA6603" s="35"/>
      <c r="BYB6603" s="35"/>
      <c r="BYC6603" s="35"/>
      <c r="BYD6603" s="35"/>
      <c r="BYE6603" s="35"/>
      <c r="BYF6603" s="35"/>
      <c r="BYG6603" s="35"/>
      <c r="BYH6603" s="35"/>
      <c r="BYI6603" s="35"/>
      <c r="BYJ6603" s="35"/>
      <c r="BYK6603" s="35"/>
      <c r="BYL6603" s="35"/>
      <c r="BYM6603" s="35"/>
      <c r="BYN6603" s="35"/>
      <c r="BYO6603" s="35"/>
      <c r="BYP6603" s="35"/>
      <c r="BYQ6603" s="35"/>
      <c r="BYR6603" s="35"/>
      <c r="BYS6603" s="35"/>
      <c r="BYT6603" s="35"/>
      <c r="BYU6603" s="35"/>
      <c r="BYV6603" s="35"/>
      <c r="BYW6603" s="35"/>
      <c r="BYX6603" s="35"/>
      <c r="BYY6603" s="35"/>
      <c r="BYZ6603" s="35"/>
      <c r="BZA6603" s="35"/>
      <c r="BZB6603" s="35"/>
      <c r="BZC6603" s="35"/>
      <c r="BZD6603" s="35"/>
      <c r="BZE6603" s="35"/>
      <c r="BZF6603" s="35"/>
      <c r="BZG6603" s="35"/>
      <c r="BZH6603" s="35"/>
      <c r="BZI6603" s="35"/>
      <c r="BZJ6603" s="35"/>
      <c r="BZK6603" s="35"/>
      <c r="BZL6603" s="35"/>
      <c r="BZM6603" s="35"/>
      <c r="BZN6603" s="35"/>
      <c r="BZO6603" s="35"/>
      <c r="BZP6603" s="35"/>
      <c r="BZQ6603" s="35"/>
      <c r="BZR6603" s="35"/>
      <c r="BZS6603" s="35"/>
      <c r="BZT6603" s="35"/>
      <c r="BZU6603" s="35"/>
      <c r="BZV6603" s="35"/>
      <c r="BZW6603" s="35"/>
      <c r="BZX6603" s="35"/>
      <c r="BZY6603" s="35"/>
      <c r="BZZ6603" s="35"/>
      <c r="CAA6603" s="35"/>
      <c r="CAB6603" s="35"/>
      <c r="CAC6603" s="35"/>
      <c r="CAD6603" s="35"/>
      <c r="CAE6603" s="35"/>
      <c r="CAF6603" s="35"/>
      <c r="CAG6603" s="35"/>
      <c r="CAH6603" s="35"/>
      <c r="CAI6603" s="35"/>
      <c r="CAJ6603" s="35"/>
      <c r="CAK6603" s="35"/>
      <c r="CAL6603" s="35"/>
      <c r="CAM6603" s="35"/>
      <c r="CAN6603" s="35"/>
      <c r="CAO6603" s="35"/>
      <c r="CAP6603" s="35"/>
      <c r="CAQ6603" s="35"/>
      <c r="CAR6603" s="35"/>
      <c r="CAS6603" s="35"/>
      <c r="CAT6603" s="35"/>
      <c r="CAU6603" s="35"/>
      <c r="CAV6603" s="35"/>
      <c r="CAW6603" s="35"/>
      <c r="CAX6603" s="35"/>
      <c r="CAY6603" s="35"/>
      <c r="CAZ6603" s="35"/>
      <c r="CBA6603" s="35"/>
      <c r="CBB6603" s="35"/>
      <c r="CBC6603" s="35"/>
      <c r="CBD6603" s="35"/>
      <c r="CBE6603" s="35"/>
      <c r="CBF6603" s="35"/>
      <c r="CBG6603" s="35"/>
      <c r="CBH6603" s="35"/>
      <c r="CBI6603" s="35"/>
      <c r="CBJ6603" s="35"/>
      <c r="CBK6603" s="35"/>
      <c r="CBL6603" s="35"/>
      <c r="CBM6603" s="35"/>
      <c r="CBN6603" s="35"/>
      <c r="CBO6603" s="35"/>
      <c r="CBP6603" s="35"/>
      <c r="CBQ6603" s="35"/>
      <c r="CBR6603" s="35"/>
      <c r="CBS6603" s="35"/>
      <c r="CBT6603" s="35"/>
      <c r="CBU6603" s="35"/>
      <c r="CBV6603" s="35"/>
      <c r="CBW6603" s="35"/>
      <c r="CBX6603" s="35"/>
      <c r="CBY6603" s="35"/>
      <c r="CBZ6603" s="35"/>
      <c r="CCA6603" s="35"/>
      <c r="CCB6603" s="35"/>
      <c r="CCC6603" s="35"/>
      <c r="CCD6603" s="35"/>
      <c r="CCE6603" s="35"/>
      <c r="CCF6603" s="35"/>
      <c r="CCG6603" s="35"/>
      <c r="CCH6603" s="35"/>
      <c r="CCI6603" s="35"/>
      <c r="CCJ6603" s="35"/>
      <c r="CCK6603" s="35"/>
      <c r="CCL6603" s="35"/>
      <c r="CCM6603" s="35"/>
      <c r="CCN6603" s="35"/>
      <c r="CCO6603" s="35"/>
      <c r="CCP6603" s="35"/>
      <c r="CCQ6603" s="35"/>
      <c r="CCR6603" s="35"/>
      <c r="CCS6603" s="35"/>
      <c r="CCT6603" s="35"/>
      <c r="CCU6603" s="35"/>
      <c r="CCV6603" s="35"/>
      <c r="CCW6603" s="35"/>
      <c r="CCX6603" s="35"/>
      <c r="CCY6603" s="35"/>
      <c r="CCZ6603" s="35"/>
      <c r="CDA6603" s="35"/>
      <c r="CDB6603" s="35"/>
      <c r="CDC6603" s="35"/>
      <c r="CDD6603" s="35"/>
      <c r="CDE6603" s="35"/>
      <c r="CDF6603" s="35"/>
      <c r="CDG6603" s="35"/>
      <c r="CDH6603" s="35"/>
      <c r="CDI6603" s="35"/>
      <c r="CDJ6603" s="35"/>
      <c r="CDK6603" s="35"/>
      <c r="CDL6603" s="35"/>
      <c r="CDM6603" s="35"/>
      <c r="CDN6603" s="35"/>
      <c r="CDO6603" s="35"/>
      <c r="CDP6603" s="35"/>
      <c r="CDQ6603" s="35"/>
      <c r="CDR6603" s="35"/>
      <c r="CDS6603" s="35"/>
      <c r="CDT6603" s="35"/>
      <c r="CDU6603" s="35"/>
      <c r="CDV6603" s="35"/>
      <c r="CDW6603" s="35"/>
      <c r="CDX6603" s="35"/>
      <c r="CDY6603" s="35"/>
      <c r="CDZ6603" s="35"/>
      <c r="CEA6603" s="35"/>
      <c r="CEB6603" s="35"/>
      <c r="CEC6603" s="35"/>
      <c r="CED6603" s="35"/>
      <c r="CEE6603" s="35"/>
      <c r="CEF6603" s="35"/>
      <c r="CEG6603" s="35"/>
      <c r="CEH6603" s="35"/>
      <c r="CEI6603" s="35"/>
      <c r="CEJ6603" s="35"/>
      <c r="CEK6603" s="35"/>
      <c r="CEL6603" s="35"/>
      <c r="CEM6603" s="35"/>
      <c r="CEN6603" s="35"/>
      <c r="CEO6603" s="35"/>
      <c r="CEP6603" s="35"/>
      <c r="CEQ6603" s="35"/>
      <c r="CER6603" s="35"/>
      <c r="CES6603" s="35"/>
      <c r="CET6603" s="35"/>
      <c r="CEU6603" s="35"/>
      <c r="CEV6603" s="35"/>
      <c r="CEW6603" s="35"/>
      <c r="CEX6603" s="35"/>
      <c r="CEY6603" s="35"/>
      <c r="CEZ6603" s="35"/>
      <c r="CFA6603" s="35"/>
      <c r="CFB6603" s="35"/>
      <c r="CFC6603" s="35"/>
      <c r="CFD6603" s="35"/>
      <c r="CFE6603" s="35"/>
      <c r="CFF6603" s="35"/>
      <c r="CFG6603" s="35"/>
      <c r="CFH6603" s="35"/>
      <c r="CFI6603" s="35"/>
      <c r="CFJ6603" s="35"/>
      <c r="CFK6603" s="35"/>
      <c r="CFL6603" s="35"/>
      <c r="CFM6603" s="35"/>
      <c r="CFN6603" s="35"/>
      <c r="CFO6603" s="35"/>
      <c r="CFP6603" s="35"/>
      <c r="CFQ6603" s="35"/>
      <c r="CFR6603" s="35"/>
      <c r="CFS6603" s="35"/>
      <c r="CFT6603" s="35"/>
      <c r="CFU6603" s="35"/>
      <c r="CFV6603" s="35"/>
      <c r="CFW6603" s="35"/>
      <c r="CFX6603" s="35"/>
      <c r="CFY6603" s="35"/>
      <c r="CFZ6603" s="35"/>
      <c r="CGA6603" s="35"/>
      <c r="CGB6603" s="35"/>
      <c r="CGC6603" s="35"/>
      <c r="CGD6603" s="35"/>
      <c r="CGE6603" s="35"/>
      <c r="CGF6603" s="35"/>
      <c r="CGG6603" s="35"/>
      <c r="CGH6603" s="35"/>
      <c r="CGI6603" s="35"/>
      <c r="CGJ6603" s="35"/>
      <c r="CGK6603" s="35"/>
      <c r="CGL6603" s="35"/>
      <c r="CGM6603" s="35"/>
      <c r="CGN6603" s="35"/>
      <c r="CGO6603" s="35"/>
      <c r="CGP6603" s="35"/>
      <c r="CGQ6603" s="35"/>
      <c r="CGR6603" s="35"/>
      <c r="CGS6603" s="35"/>
      <c r="CGT6603" s="35"/>
      <c r="CGU6603" s="35"/>
      <c r="CGV6603" s="35"/>
      <c r="CGW6603" s="35"/>
      <c r="CGX6603" s="35"/>
      <c r="CGY6603" s="35"/>
      <c r="CGZ6603" s="35"/>
      <c r="CHA6603" s="35"/>
      <c r="CHB6603" s="35"/>
      <c r="CHC6603" s="35"/>
      <c r="CHD6603" s="35"/>
      <c r="CHE6603" s="35"/>
      <c r="CHF6603" s="35"/>
      <c r="CHG6603" s="35"/>
      <c r="CHH6603" s="35"/>
      <c r="CHI6603" s="35"/>
      <c r="CHJ6603" s="35"/>
      <c r="CHK6603" s="35"/>
      <c r="CHL6603" s="35"/>
      <c r="CHM6603" s="35"/>
      <c r="CHN6603" s="35"/>
      <c r="CHO6603" s="35"/>
      <c r="CHP6603" s="35"/>
      <c r="CHQ6603" s="35"/>
      <c r="CHR6603" s="35"/>
      <c r="CHS6603" s="35"/>
      <c r="CHT6603" s="35"/>
      <c r="CHU6603" s="35"/>
      <c r="CHV6603" s="35"/>
      <c r="CHW6603" s="35"/>
      <c r="CHX6603" s="35"/>
      <c r="CHY6603" s="35"/>
      <c r="CHZ6603" s="35"/>
      <c r="CIA6603" s="35"/>
      <c r="CIB6603" s="35"/>
      <c r="CIC6603" s="35"/>
      <c r="CID6603" s="35"/>
      <c r="CIE6603" s="35"/>
      <c r="CIF6603" s="35"/>
      <c r="CIG6603" s="35"/>
      <c r="CIH6603" s="35"/>
      <c r="CII6603" s="35"/>
      <c r="CIJ6603" s="35"/>
      <c r="CIK6603" s="35"/>
      <c r="CIL6603" s="35"/>
      <c r="CIM6603" s="35"/>
      <c r="CIN6603" s="35"/>
      <c r="CIO6603" s="35"/>
      <c r="CIP6603" s="35"/>
      <c r="CIQ6603" s="35"/>
      <c r="CIR6603" s="35"/>
      <c r="CIS6603" s="35"/>
      <c r="CIT6603" s="35"/>
      <c r="CIU6603" s="35"/>
      <c r="CIV6603" s="35"/>
      <c r="CIW6603" s="35"/>
      <c r="CIX6603" s="35"/>
      <c r="CIY6603" s="35"/>
      <c r="CIZ6603" s="35"/>
      <c r="CJA6603" s="35"/>
      <c r="CJB6603" s="35"/>
      <c r="CJC6603" s="35"/>
      <c r="CJD6603" s="35"/>
      <c r="CJE6603" s="35"/>
      <c r="CJF6603" s="35"/>
      <c r="CJG6603" s="35"/>
      <c r="CJH6603" s="35"/>
      <c r="CJI6603" s="35"/>
      <c r="CJJ6603" s="35"/>
      <c r="CJK6603" s="35"/>
      <c r="CJL6603" s="35"/>
      <c r="CJM6603" s="35"/>
      <c r="CJN6603" s="35"/>
      <c r="CJO6603" s="35"/>
      <c r="CJP6603" s="35"/>
      <c r="CJQ6603" s="35"/>
      <c r="CJR6603" s="35"/>
      <c r="CJS6603" s="35"/>
      <c r="CJT6603" s="35"/>
      <c r="CJU6603" s="35"/>
      <c r="CJV6603" s="35"/>
      <c r="CJW6603" s="35"/>
      <c r="CJX6603" s="35"/>
      <c r="CJY6603" s="35"/>
      <c r="CJZ6603" s="35"/>
      <c r="CKA6603" s="35"/>
      <c r="CKB6603" s="35"/>
      <c r="CKC6603" s="35"/>
      <c r="CKD6603" s="35"/>
      <c r="CKE6603" s="35"/>
      <c r="CKF6603" s="35"/>
      <c r="CKG6603" s="35"/>
      <c r="CKH6603" s="35"/>
      <c r="CKI6603" s="35"/>
      <c r="CKJ6603" s="35"/>
      <c r="CKK6603" s="35"/>
      <c r="CKL6603" s="35"/>
      <c r="CKM6603" s="35"/>
      <c r="CKN6603" s="35"/>
      <c r="CKO6603" s="35"/>
      <c r="CKP6603" s="35"/>
      <c r="CKQ6603" s="35"/>
      <c r="CKR6603" s="35"/>
      <c r="CKS6603" s="35"/>
      <c r="CKT6603" s="35"/>
      <c r="CKU6603" s="35"/>
      <c r="CKV6603" s="35"/>
      <c r="CKW6603" s="35"/>
      <c r="CKX6603" s="35"/>
      <c r="CKY6603" s="35"/>
      <c r="CKZ6603" s="35"/>
      <c r="CLA6603" s="35"/>
      <c r="CLB6603" s="35"/>
      <c r="CLC6603" s="35"/>
      <c r="CLD6603" s="35"/>
      <c r="CLE6603" s="35"/>
      <c r="CLF6603" s="35"/>
      <c r="CLG6603" s="35"/>
      <c r="CLH6603" s="35"/>
      <c r="CLI6603" s="35"/>
      <c r="CLJ6603" s="35"/>
      <c r="CLK6603" s="35"/>
      <c r="CLL6603" s="35"/>
      <c r="CLM6603" s="35"/>
      <c r="CLN6603" s="35"/>
      <c r="CLO6603" s="35"/>
      <c r="CLP6603" s="35"/>
      <c r="CLQ6603" s="35"/>
      <c r="CLR6603" s="35"/>
      <c r="CLS6603" s="35"/>
      <c r="CLT6603" s="35"/>
      <c r="CLU6603" s="35"/>
      <c r="CLV6603" s="35"/>
      <c r="CLW6603" s="35"/>
      <c r="CLX6603" s="35"/>
      <c r="CLY6603" s="35"/>
      <c r="CLZ6603" s="35"/>
      <c r="CMA6603" s="35"/>
      <c r="CMB6603" s="35"/>
      <c r="CMC6603" s="35"/>
      <c r="CMD6603" s="35"/>
      <c r="CME6603" s="35"/>
      <c r="CMF6603" s="35"/>
      <c r="CMG6603" s="35"/>
      <c r="CMH6603" s="35"/>
      <c r="CMI6603" s="35"/>
      <c r="CMJ6603" s="35"/>
      <c r="CMK6603" s="35"/>
      <c r="CML6603" s="35"/>
      <c r="CMM6603" s="35"/>
      <c r="CMN6603" s="35"/>
      <c r="CMO6603" s="35"/>
      <c r="CMP6603" s="35"/>
      <c r="CMQ6603" s="35"/>
      <c r="CMR6603" s="35"/>
      <c r="CMS6603" s="35"/>
      <c r="CMT6603" s="35"/>
      <c r="CMU6603" s="35"/>
      <c r="CMV6603" s="35"/>
      <c r="CMW6603" s="35"/>
      <c r="CMX6603" s="35"/>
      <c r="CMY6603" s="35"/>
      <c r="CMZ6603" s="35"/>
      <c r="CNA6603" s="35"/>
      <c r="CNB6603" s="35"/>
      <c r="CNC6603" s="35"/>
      <c r="CND6603" s="35"/>
      <c r="CNE6603" s="35"/>
      <c r="CNF6603" s="35"/>
      <c r="CNG6603" s="35"/>
      <c r="CNH6603" s="35"/>
      <c r="CNI6603" s="35"/>
      <c r="CNJ6603" s="35"/>
      <c r="CNK6603" s="35"/>
      <c r="CNL6603" s="35"/>
      <c r="CNM6603" s="35"/>
      <c r="CNN6603" s="35"/>
      <c r="CNO6603" s="35"/>
      <c r="CNP6603" s="35"/>
      <c r="CNQ6603" s="35"/>
      <c r="CNR6603" s="35"/>
      <c r="CNS6603" s="35"/>
      <c r="CNT6603" s="35"/>
      <c r="CNU6603" s="35"/>
      <c r="CNV6603" s="35"/>
      <c r="CNW6603" s="35"/>
      <c r="CNX6603" s="35"/>
      <c r="CNY6603" s="35"/>
      <c r="CNZ6603" s="35"/>
      <c r="COA6603" s="35"/>
      <c r="COB6603" s="35"/>
      <c r="COC6603" s="35"/>
      <c r="COD6603" s="35"/>
      <c r="COE6603" s="35"/>
      <c r="COF6603" s="35"/>
      <c r="COG6603" s="35"/>
      <c r="COH6603" s="35"/>
      <c r="COI6603" s="35"/>
      <c r="COJ6603" s="35"/>
      <c r="COK6603" s="35"/>
      <c r="COL6603" s="35"/>
      <c r="COM6603" s="35"/>
      <c r="CON6603" s="35"/>
      <c r="COO6603" s="35"/>
      <c r="COP6603" s="35"/>
      <c r="COQ6603" s="35"/>
      <c r="COR6603" s="35"/>
      <c r="COS6603" s="35"/>
      <c r="COT6603" s="35"/>
      <c r="COU6603" s="35"/>
      <c r="COV6603" s="35"/>
      <c r="COW6603" s="35"/>
      <c r="COX6603" s="35"/>
      <c r="COY6603" s="35"/>
      <c r="COZ6603" s="35"/>
      <c r="CPA6603" s="35"/>
      <c r="CPB6603" s="35"/>
      <c r="CPC6603" s="35"/>
      <c r="CPD6603" s="35"/>
      <c r="CPE6603" s="35"/>
      <c r="CPF6603" s="35"/>
      <c r="CPG6603" s="35"/>
      <c r="CPH6603" s="35"/>
      <c r="CPI6603" s="35"/>
      <c r="CPJ6603" s="35"/>
      <c r="CPK6603" s="35"/>
      <c r="CPL6603" s="35"/>
      <c r="CPM6603" s="35"/>
      <c r="CPN6603" s="35"/>
      <c r="CPO6603" s="35"/>
      <c r="CPP6603" s="35"/>
      <c r="CPQ6603" s="35"/>
      <c r="CPR6603" s="35"/>
      <c r="CPS6603" s="35"/>
      <c r="CPT6603" s="35"/>
      <c r="CPU6603" s="35"/>
      <c r="CPV6603" s="35"/>
      <c r="CPW6603" s="35"/>
      <c r="CPX6603" s="35"/>
      <c r="CPY6603" s="35"/>
      <c r="CPZ6603" s="35"/>
      <c r="CQA6603" s="35"/>
      <c r="CQB6603" s="35"/>
      <c r="CQC6603" s="35"/>
      <c r="CQD6603" s="35"/>
      <c r="CQE6603" s="35"/>
      <c r="CQF6603" s="35"/>
      <c r="CQG6603" s="35"/>
      <c r="CQH6603" s="35"/>
      <c r="CQI6603" s="35"/>
      <c r="CQJ6603" s="35"/>
      <c r="CQK6603" s="35"/>
      <c r="CQL6603" s="35"/>
      <c r="CQM6603" s="35"/>
      <c r="CQN6603" s="35"/>
      <c r="CQO6603" s="35"/>
      <c r="CQP6603" s="35"/>
      <c r="CQQ6603" s="35"/>
      <c r="CQR6603" s="35"/>
      <c r="CQS6603" s="35"/>
      <c r="CQT6603" s="35"/>
      <c r="CQU6603" s="35"/>
      <c r="CQV6603" s="35"/>
      <c r="CQW6603" s="35"/>
      <c r="CQX6603" s="35"/>
      <c r="CQY6603" s="35"/>
      <c r="CQZ6603" s="35"/>
      <c r="CRA6603" s="35"/>
      <c r="CRB6603" s="35"/>
      <c r="CRC6603" s="35"/>
      <c r="CRD6603" s="35"/>
      <c r="CRE6603" s="35"/>
      <c r="CRF6603" s="35"/>
      <c r="CRG6603" s="35"/>
      <c r="CRH6603" s="35"/>
      <c r="CRI6603" s="35"/>
      <c r="CRJ6603" s="35"/>
      <c r="CRK6603" s="35"/>
      <c r="CRL6603" s="35"/>
      <c r="CRM6603" s="35"/>
      <c r="CRN6603" s="35"/>
      <c r="CRO6603" s="35"/>
      <c r="CRP6603" s="35"/>
      <c r="CRQ6603" s="35"/>
      <c r="CRR6603" s="35"/>
      <c r="CRS6603" s="35"/>
      <c r="CRT6603" s="35"/>
      <c r="CRU6603" s="35"/>
      <c r="CRV6603" s="35"/>
      <c r="CRW6603" s="35"/>
      <c r="CRX6603" s="35"/>
      <c r="CRY6603" s="35"/>
      <c r="CRZ6603" s="35"/>
      <c r="CSA6603" s="35"/>
      <c r="CSB6603" s="35"/>
      <c r="CSC6603" s="35"/>
      <c r="CSD6603" s="35"/>
      <c r="CSE6603" s="35"/>
      <c r="CSF6603" s="35"/>
      <c r="CSG6603" s="35"/>
      <c r="CSH6603" s="35"/>
      <c r="CSI6603" s="35"/>
      <c r="CSJ6603" s="35"/>
      <c r="CSK6603" s="35"/>
      <c r="CSL6603" s="35"/>
      <c r="CSM6603" s="35"/>
      <c r="CSN6603" s="35"/>
      <c r="CSO6603" s="35"/>
      <c r="CSP6603" s="35"/>
      <c r="CSQ6603" s="35"/>
      <c r="CSR6603" s="35"/>
      <c r="CSS6603" s="35"/>
      <c r="CST6603" s="35"/>
      <c r="CSU6603" s="35"/>
      <c r="CSV6603" s="35"/>
      <c r="CSW6603" s="35"/>
      <c r="CSX6603" s="35"/>
      <c r="CSY6603" s="35"/>
      <c r="CSZ6603" s="35"/>
      <c r="CTA6603" s="35"/>
      <c r="CTB6603" s="35"/>
      <c r="CTC6603" s="35"/>
      <c r="CTD6603" s="35"/>
      <c r="CTE6603" s="35"/>
      <c r="CTF6603" s="35"/>
      <c r="CTG6603" s="35"/>
      <c r="CTH6603" s="35"/>
      <c r="CTI6603" s="35"/>
      <c r="CTJ6603" s="35"/>
      <c r="CTK6603" s="35"/>
      <c r="CTL6603" s="35"/>
      <c r="CTM6603" s="35"/>
      <c r="CTN6603" s="35"/>
      <c r="CTO6603" s="35"/>
      <c r="CTP6603" s="35"/>
      <c r="CTQ6603" s="35"/>
      <c r="CTR6603" s="35"/>
      <c r="CTS6603" s="35"/>
      <c r="CTT6603" s="35"/>
      <c r="CTU6603" s="35"/>
      <c r="CTV6603" s="35"/>
      <c r="CTW6603" s="35"/>
      <c r="CTX6603" s="35"/>
      <c r="CTY6603" s="35"/>
      <c r="CTZ6603" s="35"/>
      <c r="CUA6603" s="35"/>
      <c r="CUB6603" s="35"/>
      <c r="CUC6603" s="35"/>
      <c r="CUD6603" s="35"/>
      <c r="CUE6603" s="35"/>
      <c r="CUF6603" s="35"/>
      <c r="CUG6603" s="35"/>
      <c r="CUH6603" s="35"/>
      <c r="CUI6603" s="35"/>
      <c r="CUJ6603" s="35"/>
      <c r="CUK6603" s="35"/>
      <c r="CUL6603" s="35"/>
      <c r="CUM6603" s="35"/>
      <c r="CUN6603" s="35"/>
      <c r="CUO6603" s="35"/>
      <c r="CUP6603" s="35"/>
      <c r="CUQ6603" s="35"/>
      <c r="CUR6603" s="35"/>
      <c r="CUS6603" s="35"/>
      <c r="CUT6603" s="35"/>
      <c r="CUU6603" s="35"/>
      <c r="CUV6603" s="35"/>
      <c r="CUW6603" s="35"/>
      <c r="CUX6603" s="35"/>
      <c r="CUY6603" s="35"/>
      <c r="CUZ6603" s="35"/>
      <c r="CVA6603" s="35"/>
      <c r="CVB6603" s="35"/>
      <c r="CVC6603" s="35"/>
      <c r="CVD6603" s="35"/>
      <c r="CVE6603" s="35"/>
      <c r="CVF6603" s="35"/>
      <c r="CVG6603" s="35"/>
      <c r="CVH6603" s="35"/>
      <c r="CVI6603" s="35"/>
      <c r="CVJ6603" s="35"/>
      <c r="CVK6603" s="35"/>
      <c r="CVL6603" s="35"/>
      <c r="CVM6603" s="35"/>
      <c r="CVN6603" s="35"/>
      <c r="CVO6603" s="35"/>
      <c r="CVP6603" s="35"/>
      <c r="CVQ6603" s="35"/>
      <c r="CVR6603" s="35"/>
      <c r="CVS6603" s="35"/>
      <c r="CVT6603" s="35"/>
      <c r="CVU6603" s="35"/>
      <c r="CVV6603" s="35"/>
      <c r="CVW6603" s="35"/>
      <c r="CVX6603" s="35"/>
      <c r="CVY6603" s="35"/>
      <c r="CVZ6603" s="35"/>
      <c r="CWA6603" s="35"/>
      <c r="CWB6603" s="35"/>
      <c r="CWC6603" s="35"/>
      <c r="CWD6603" s="35"/>
      <c r="CWE6603" s="35"/>
      <c r="CWF6603" s="35"/>
      <c r="CWG6603" s="35"/>
      <c r="CWH6603" s="35"/>
      <c r="CWI6603" s="35"/>
      <c r="CWJ6603" s="35"/>
      <c r="CWK6603" s="35"/>
      <c r="CWL6603" s="35"/>
      <c r="CWM6603" s="35"/>
      <c r="CWN6603" s="35"/>
      <c r="CWO6603" s="35"/>
      <c r="CWP6603" s="35"/>
      <c r="CWQ6603" s="35"/>
      <c r="CWR6603" s="35"/>
      <c r="CWS6603" s="35"/>
      <c r="CWT6603" s="35"/>
      <c r="CWU6603" s="35"/>
      <c r="CWV6603" s="35"/>
      <c r="CWW6603" s="35"/>
      <c r="CWX6603" s="35"/>
      <c r="CWY6603" s="35"/>
      <c r="CWZ6603" s="35"/>
      <c r="CXA6603" s="35"/>
      <c r="CXB6603" s="35"/>
      <c r="CXC6603" s="35"/>
      <c r="CXD6603" s="35"/>
      <c r="CXE6603" s="35"/>
      <c r="CXF6603" s="35"/>
      <c r="CXG6603" s="35"/>
      <c r="CXH6603" s="35"/>
      <c r="CXI6603" s="35"/>
      <c r="CXJ6603" s="35"/>
      <c r="CXK6603" s="35"/>
      <c r="CXL6603" s="35"/>
      <c r="CXM6603" s="35"/>
      <c r="CXN6603" s="35"/>
      <c r="CXO6603" s="35"/>
      <c r="CXP6603" s="35"/>
      <c r="CXQ6603" s="35"/>
      <c r="CXR6603" s="35"/>
      <c r="CXS6603" s="35"/>
      <c r="CXT6603" s="35"/>
      <c r="CXU6603" s="35"/>
      <c r="CXV6603" s="35"/>
      <c r="CXW6603" s="35"/>
      <c r="CXX6603" s="35"/>
      <c r="CXY6603" s="35"/>
      <c r="CXZ6603" s="35"/>
      <c r="CYA6603" s="35"/>
      <c r="CYB6603" s="35"/>
      <c r="CYC6603" s="35"/>
      <c r="CYD6603" s="35"/>
      <c r="CYE6603" s="35"/>
      <c r="CYF6603" s="35"/>
      <c r="CYG6603" s="35"/>
      <c r="CYH6603" s="35"/>
      <c r="CYI6603" s="35"/>
      <c r="CYJ6603" s="35"/>
      <c r="CYK6603" s="35"/>
      <c r="CYL6603" s="35"/>
      <c r="CYM6603" s="35"/>
      <c r="CYN6603" s="35"/>
      <c r="CYO6603" s="35"/>
      <c r="CYP6603" s="35"/>
      <c r="CYQ6603" s="35"/>
      <c r="CYR6603" s="35"/>
      <c r="CYS6603" s="35"/>
      <c r="CYT6603" s="35"/>
      <c r="CYU6603" s="35"/>
      <c r="CYV6603" s="35"/>
      <c r="CYW6603" s="35"/>
      <c r="CYX6603" s="35"/>
      <c r="CYY6603" s="35"/>
      <c r="CYZ6603" s="35"/>
      <c r="CZA6603" s="35"/>
      <c r="CZB6603" s="35"/>
      <c r="CZC6603" s="35"/>
      <c r="CZD6603" s="35"/>
      <c r="CZE6603" s="35"/>
      <c r="CZF6603" s="35"/>
      <c r="CZG6603" s="35"/>
      <c r="CZH6603" s="35"/>
      <c r="CZI6603" s="35"/>
      <c r="CZJ6603" s="35"/>
      <c r="CZK6603" s="35"/>
      <c r="CZL6603" s="35"/>
      <c r="CZM6603" s="35"/>
      <c r="CZN6603" s="35"/>
      <c r="CZO6603" s="35"/>
      <c r="CZP6603" s="35"/>
      <c r="CZQ6603" s="35"/>
      <c r="CZR6603" s="35"/>
      <c r="CZS6603" s="35"/>
      <c r="CZT6603" s="35"/>
      <c r="CZU6603" s="35"/>
      <c r="CZV6603" s="35"/>
      <c r="CZW6603" s="35"/>
      <c r="CZX6603" s="35"/>
      <c r="CZY6603" s="35"/>
      <c r="CZZ6603" s="35"/>
      <c r="DAA6603" s="35"/>
      <c r="DAB6603" s="35"/>
      <c r="DAC6603" s="35"/>
      <c r="DAD6603" s="35"/>
      <c r="DAE6603" s="35"/>
      <c r="DAF6603" s="35"/>
      <c r="DAG6603" s="35"/>
      <c r="DAH6603" s="35"/>
      <c r="DAI6603" s="35"/>
      <c r="DAJ6603" s="35"/>
      <c r="DAK6603" s="35"/>
      <c r="DAL6603" s="35"/>
      <c r="DAM6603" s="35"/>
      <c r="DAN6603" s="35"/>
      <c r="DAO6603" s="35"/>
      <c r="DAP6603" s="35"/>
      <c r="DAQ6603" s="35"/>
      <c r="DAR6603" s="35"/>
      <c r="DAS6603" s="35"/>
      <c r="DAT6603" s="35"/>
      <c r="DAU6603" s="35"/>
      <c r="DAV6603" s="35"/>
      <c r="DAW6603" s="35"/>
      <c r="DAX6603" s="35"/>
      <c r="DAY6603" s="35"/>
      <c r="DAZ6603" s="35"/>
      <c r="DBA6603" s="35"/>
      <c r="DBB6603" s="35"/>
      <c r="DBC6603" s="35"/>
      <c r="DBD6603" s="35"/>
      <c r="DBE6603" s="35"/>
      <c r="DBF6603" s="35"/>
      <c r="DBG6603" s="35"/>
      <c r="DBH6603" s="35"/>
      <c r="DBI6603" s="35"/>
      <c r="DBJ6603" s="35"/>
      <c r="DBK6603" s="35"/>
      <c r="DBL6603" s="35"/>
      <c r="DBM6603" s="35"/>
      <c r="DBN6603" s="35"/>
      <c r="DBO6603" s="35"/>
      <c r="DBP6603" s="35"/>
      <c r="DBQ6603" s="35"/>
      <c r="DBR6603" s="35"/>
      <c r="DBS6603" s="35"/>
      <c r="DBT6603" s="35"/>
      <c r="DBU6603" s="35"/>
      <c r="DBV6603" s="35"/>
      <c r="DBW6603" s="35"/>
      <c r="DBX6603" s="35"/>
      <c r="DBY6603" s="35"/>
      <c r="DBZ6603" s="35"/>
      <c r="DCA6603" s="35"/>
      <c r="DCB6603" s="35"/>
      <c r="DCC6603" s="35"/>
      <c r="DCD6603" s="35"/>
      <c r="DCE6603" s="35"/>
      <c r="DCF6603" s="35"/>
      <c r="DCG6603" s="35"/>
      <c r="DCH6603" s="35"/>
      <c r="DCI6603" s="35"/>
      <c r="DCJ6603" s="35"/>
      <c r="DCK6603" s="35"/>
      <c r="DCL6603" s="35"/>
      <c r="DCM6603" s="35"/>
      <c r="DCN6603" s="35"/>
      <c r="DCO6603" s="35"/>
      <c r="DCP6603" s="35"/>
      <c r="DCQ6603" s="35"/>
      <c r="DCR6603" s="35"/>
      <c r="DCS6603" s="35"/>
      <c r="DCT6603" s="35"/>
      <c r="DCU6603" s="35"/>
      <c r="DCV6603" s="35"/>
      <c r="DCW6603" s="35"/>
      <c r="DCX6603" s="35"/>
      <c r="DCY6603" s="35"/>
      <c r="DCZ6603" s="35"/>
      <c r="DDA6603" s="35"/>
      <c r="DDB6603" s="35"/>
      <c r="DDC6603" s="35"/>
      <c r="DDD6603" s="35"/>
      <c r="DDE6603" s="35"/>
      <c r="DDF6603" s="35"/>
      <c r="DDG6603" s="35"/>
      <c r="DDH6603" s="35"/>
      <c r="DDI6603" s="35"/>
      <c r="DDJ6603" s="35"/>
      <c r="DDK6603" s="35"/>
      <c r="DDL6603" s="35"/>
      <c r="DDM6603" s="35"/>
      <c r="DDN6603" s="35"/>
      <c r="DDO6603" s="35"/>
      <c r="DDP6603" s="35"/>
      <c r="DDQ6603" s="35"/>
      <c r="DDR6603" s="35"/>
      <c r="DDS6603" s="35"/>
      <c r="DDT6603" s="35"/>
      <c r="DDU6603" s="35"/>
      <c r="DDV6603" s="35"/>
      <c r="DDW6603" s="35"/>
      <c r="DDX6603" s="35"/>
      <c r="DDY6603" s="35"/>
      <c r="DDZ6603" s="35"/>
      <c r="DEA6603" s="35"/>
      <c r="DEB6603" s="35"/>
      <c r="DEC6603" s="35"/>
      <c r="DED6603" s="35"/>
      <c r="DEE6603" s="35"/>
      <c r="DEF6603" s="35"/>
      <c r="DEG6603" s="35"/>
      <c r="DEH6603" s="35"/>
      <c r="DEI6603" s="35"/>
      <c r="DEJ6603" s="35"/>
      <c r="DEK6603" s="35"/>
      <c r="DEL6603" s="35"/>
      <c r="DEM6603" s="35"/>
      <c r="DEN6603" s="35"/>
      <c r="DEO6603" s="35"/>
      <c r="DEP6603" s="35"/>
      <c r="DEQ6603" s="35"/>
      <c r="DER6603" s="35"/>
      <c r="DES6603" s="35"/>
      <c r="DET6603" s="35"/>
      <c r="DEU6603" s="35"/>
      <c r="DEV6603" s="35"/>
      <c r="DEW6603" s="35"/>
      <c r="DEX6603" s="35"/>
      <c r="DEY6603" s="35"/>
      <c r="DEZ6603" s="35"/>
      <c r="DFA6603" s="35"/>
      <c r="DFB6603" s="35"/>
      <c r="DFC6603" s="35"/>
      <c r="DFD6603" s="35"/>
      <c r="DFE6603" s="35"/>
      <c r="DFF6603" s="35"/>
      <c r="DFG6603" s="35"/>
      <c r="DFH6603" s="35"/>
      <c r="DFI6603" s="35"/>
      <c r="DFJ6603" s="35"/>
      <c r="DFK6603" s="35"/>
      <c r="DFL6603" s="35"/>
      <c r="DFM6603" s="35"/>
      <c r="DFN6603" s="35"/>
      <c r="DFO6603" s="35"/>
      <c r="DFP6603" s="35"/>
      <c r="DFQ6603" s="35"/>
      <c r="DFR6603" s="35"/>
      <c r="DFS6603" s="35"/>
      <c r="DFT6603" s="35"/>
      <c r="DFU6603" s="35"/>
      <c r="DFV6603" s="35"/>
      <c r="DFW6603" s="35"/>
      <c r="DFX6603" s="35"/>
      <c r="DFY6603" s="35"/>
      <c r="DFZ6603" s="35"/>
      <c r="DGA6603" s="35"/>
      <c r="DGB6603" s="35"/>
      <c r="DGC6603" s="35"/>
      <c r="DGD6603" s="35"/>
      <c r="DGE6603" s="35"/>
      <c r="DGF6603" s="35"/>
      <c r="DGG6603" s="35"/>
      <c r="DGH6603" s="35"/>
      <c r="DGI6603" s="35"/>
      <c r="DGJ6603" s="35"/>
      <c r="DGK6603" s="35"/>
      <c r="DGL6603" s="35"/>
      <c r="DGM6603" s="35"/>
      <c r="DGN6603" s="35"/>
      <c r="DGO6603" s="35"/>
      <c r="DGP6603" s="35"/>
      <c r="DGQ6603" s="35"/>
      <c r="DGR6603" s="35"/>
      <c r="DGS6603" s="35"/>
      <c r="DGT6603" s="35"/>
      <c r="DGU6603" s="35"/>
      <c r="DGV6603" s="35"/>
      <c r="DGW6603" s="35"/>
      <c r="DGX6603" s="35"/>
      <c r="DGY6603" s="35"/>
      <c r="DGZ6603" s="35"/>
      <c r="DHA6603" s="35"/>
      <c r="DHB6603" s="35"/>
      <c r="DHC6603" s="35"/>
      <c r="DHD6603" s="35"/>
      <c r="DHE6603" s="35"/>
      <c r="DHF6603" s="35"/>
      <c r="DHG6603" s="35"/>
      <c r="DHH6603" s="35"/>
      <c r="DHI6603" s="35"/>
      <c r="DHJ6603" s="35"/>
      <c r="DHK6603" s="35"/>
      <c r="DHL6603" s="35"/>
      <c r="DHM6603" s="35"/>
      <c r="DHN6603" s="35"/>
      <c r="DHO6603" s="35"/>
      <c r="DHP6603" s="35"/>
      <c r="DHQ6603" s="35"/>
      <c r="DHR6603" s="35"/>
      <c r="DHS6603" s="35"/>
      <c r="DHT6603" s="35"/>
      <c r="DHU6603" s="35"/>
      <c r="DHV6603" s="35"/>
      <c r="DHW6603" s="35"/>
      <c r="DHX6603" s="35"/>
      <c r="DHY6603" s="35"/>
      <c r="DHZ6603" s="35"/>
      <c r="DIA6603" s="35"/>
      <c r="DIB6603" s="35"/>
      <c r="DIC6603" s="35"/>
      <c r="DID6603" s="35"/>
      <c r="DIE6603" s="35"/>
      <c r="DIF6603" s="35"/>
      <c r="DIG6603" s="35"/>
      <c r="DIH6603" s="35"/>
      <c r="DII6603" s="35"/>
      <c r="DIJ6603" s="35"/>
      <c r="DIK6603" s="35"/>
      <c r="DIL6603" s="35"/>
      <c r="DIM6603" s="35"/>
      <c r="DIN6603" s="35"/>
      <c r="DIO6603" s="35"/>
      <c r="DIP6603" s="35"/>
      <c r="DIQ6603" s="35"/>
      <c r="DIR6603" s="35"/>
      <c r="DIS6603" s="35"/>
      <c r="DIT6603" s="35"/>
      <c r="DIU6603" s="35"/>
      <c r="DIV6603" s="35"/>
      <c r="DIW6603" s="35"/>
      <c r="DIX6603" s="35"/>
      <c r="DIY6603" s="35"/>
      <c r="DIZ6603" s="35"/>
      <c r="DJA6603" s="35"/>
      <c r="DJB6603" s="35"/>
      <c r="DJC6603" s="35"/>
      <c r="DJD6603" s="35"/>
      <c r="DJE6603" s="35"/>
      <c r="DJF6603" s="35"/>
      <c r="DJG6603" s="35"/>
      <c r="DJH6603" s="35"/>
      <c r="DJI6603" s="35"/>
      <c r="DJJ6603" s="35"/>
      <c r="DJK6603" s="35"/>
      <c r="DJL6603" s="35"/>
      <c r="DJM6603" s="35"/>
      <c r="DJN6603" s="35"/>
      <c r="DJO6603" s="35"/>
      <c r="DJP6603" s="35"/>
      <c r="DJQ6603" s="35"/>
      <c r="DJR6603" s="35"/>
      <c r="DJS6603" s="35"/>
      <c r="DJT6603" s="35"/>
      <c r="DJU6603" s="35"/>
      <c r="DJV6603" s="35"/>
      <c r="DJW6603" s="35"/>
      <c r="DJX6603" s="35"/>
      <c r="DJY6603" s="35"/>
      <c r="DJZ6603" s="35"/>
      <c r="DKA6603" s="35"/>
      <c r="DKB6603" s="35"/>
      <c r="DKC6603" s="35"/>
      <c r="DKD6603" s="35"/>
      <c r="DKE6603" s="35"/>
      <c r="DKF6603" s="35"/>
      <c r="DKG6603" s="35"/>
      <c r="DKH6603" s="35"/>
      <c r="DKI6603" s="35"/>
      <c r="DKJ6603" s="35"/>
      <c r="DKK6603" s="35"/>
      <c r="DKL6603" s="35"/>
      <c r="DKM6603" s="35"/>
      <c r="DKN6603" s="35"/>
      <c r="DKO6603" s="35"/>
      <c r="DKP6603" s="35"/>
      <c r="DKQ6603" s="35"/>
      <c r="DKR6603" s="35"/>
      <c r="DKS6603" s="35"/>
      <c r="DKT6603" s="35"/>
      <c r="DKU6603" s="35"/>
      <c r="DKV6603" s="35"/>
      <c r="DKW6603" s="35"/>
      <c r="DKX6603" s="35"/>
      <c r="DKY6603" s="35"/>
      <c r="DKZ6603" s="35"/>
      <c r="DLA6603" s="35"/>
      <c r="DLB6603" s="35"/>
      <c r="DLC6603" s="35"/>
      <c r="DLD6603" s="35"/>
      <c r="DLE6603" s="35"/>
      <c r="DLF6603" s="35"/>
      <c r="DLG6603" s="35"/>
      <c r="DLH6603" s="35"/>
      <c r="DLI6603" s="35"/>
      <c r="DLJ6603" s="35"/>
      <c r="DLK6603" s="35"/>
      <c r="DLL6603" s="35"/>
      <c r="DLM6603" s="35"/>
      <c r="DLN6603" s="35"/>
      <c r="DLO6603" s="35"/>
      <c r="DLP6603" s="35"/>
      <c r="DLQ6603" s="35"/>
      <c r="DLR6603" s="35"/>
      <c r="DLS6603" s="35"/>
      <c r="DLT6603" s="35"/>
      <c r="DLU6603" s="35"/>
      <c r="DLV6603" s="35"/>
      <c r="DLW6603" s="35"/>
      <c r="DLX6603" s="35"/>
      <c r="DLY6603" s="35"/>
      <c r="DLZ6603" s="35"/>
      <c r="DMA6603" s="35"/>
      <c r="DMB6603" s="35"/>
      <c r="DMC6603" s="35"/>
      <c r="DMD6603" s="35"/>
      <c r="DME6603" s="35"/>
      <c r="DMF6603" s="35"/>
      <c r="DMG6603" s="35"/>
      <c r="DMH6603" s="35"/>
      <c r="DMI6603" s="35"/>
      <c r="DMJ6603" s="35"/>
      <c r="DMK6603" s="35"/>
      <c r="DML6603" s="35"/>
      <c r="DMM6603" s="35"/>
      <c r="DMN6603" s="35"/>
      <c r="DMO6603" s="35"/>
      <c r="DMP6603" s="35"/>
      <c r="DMQ6603" s="35"/>
      <c r="DMR6603" s="35"/>
      <c r="DMS6603" s="35"/>
      <c r="DMT6603" s="35"/>
      <c r="DMU6603" s="35"/>
      <c r="DMV6603" s="35"/>
      <c r="DMW6603" s="35"/>
      <c r="DMX6603" s="35"/>
      <c r="DMY6603" s="35"/>
      <c r="DMZ6603" s="35"/>
      <c r="DNA6603" s="35"/>
      <c r="DNB6603" s="35"/>
      <c r="DNC6603" s="35"/>
      <c r="DND6603" s="35"/>
      <c r="DNE6603" s="35"/>
      <c r="DNF6603" s="35"/>
      <c r="DNG6603" s="35"/>
      <c r="DNH6603" s="35"/>
      <c r="DNI6603" s="35"/>
      <c r="DNJ6603" s="35"/>
      <c r="DNK6603" s="35"/>
      <c r="DNL6603" s="35"/>
      <c r="DNM6603" s="35"/>
      <c r="DNN6603" s="35"/>
      <c r="DNO6603" s="35"/>
      <c r="DNP6603" s="35"/>
      <c r="DNQ6603" s="35"/>
      <c r="DNR6603" s="35"/>
      <c r="DNS6603" s="35"/>
      <c r="DNT6603" s="35"/>
      <c r="DNU6603" s="35"/>
      <c r="DNV6603" s="35"/>
      <c r="DNW6603" s="35"/>
      <c r="DNX6603" s="35"/>
      <c r="DNY6603" s="35"/>
      <c r="DNZ6603" s="35"/>
      <c r="DOA6603" s="35"/>
      <c r="DOB6603" s="35"/>
      <c r="DOC6603" s="35"/>
      <c r="DOD6603" s="35"/>
      <c r="DOE6603" s="35"/>
      <c r="DOF6603" s="35"/>
      <c r="DOG6603" s="35"/>
      <c r="DOH6603" s="35"/>
      <c r="DOI6603" s="35"/>
      <c r="DOJ6603" s="35"/>
      <c r="DOK6603" s="35"/>
      <c r="DOL6603" s="35"/>
      <c r="DOM6603" s="35"/>
      <c r="DON6603" s="35"/>
      <c r="DOO6603" s="35"/>
      <c r="DOP6603" s="35"/>
      <c r="DOQ6603" s="35"/>
      <c r="DOR6603" s="35"/>
      <c r="DOS6603" s="35"/>
      <c r="DOT6603" s="35"/>
      <c r="DOU6603" s="35"/>
      <c r="DOV6603" s="35"/>
      <c r="DOW6603" s="35"/>
      <c r="DOX6603" s="35"/>
      <c r="DOY6603" s="35"/>
      <c r="DOZ6603" s="35"/>
      <c r="DPA6603" s="35"/>
      <c r="DPB6603" s="35"/>
      <c r="DPC6603" s="35"/>
      <c r="DPD6603" s="35"/>
      <c r="DPE6603" s="35"/>
      <c r="DPF6603" s="35"/>
      <c r="DPG6603" s="35"/>
      <c r="DPH6603" s="35"/>
      <c r="DPI6603" s="35"/>
      <c r="DPJ6603" s="35"/>
      <c r="DPK6603" s="35"/>
      <c r="DPL6603" s="35"/>
      <c r="DPM6603" s="35"/>
      <c r="DPN6603" s="35"/>
      <c r="DPO6603" s="35"/>
      <c r="DPP6603" s="35"/>
      <c r="DPQ6603" s="35"/>
      <c r="DPR6603" s="35"/>
      <c r="DPS6603" s="35"/>
      <c r="DPT6603" s="35"/>
      <c r="DPU6603" s="35"/>
      <c r="DPV6603" s="35"/>
      <c r="DPW6603" s="35"/>
      <c r="DPX6603" s="35"/>
      <c r="DPY6603" s="35"/>
      <c r="DPZ6603" s="35"/>
      <c r="DQA6603" s="35"/>
      <c r="DQB6603" s="35"/>
      <c r="DQC6603" s="35"/>
      <c r="DQD6603" s="35"/>
      <c r="DQE6603" s="35"/>
      <c r="DQF6603" s="35"/>
      <c r="DQG6603" s="35"/>
      <c r="DQH6603" s="35"/>
      <c r="DQI6603" s="35"/>
      <c r="DQJ6603" s="35"/>
      <c r="DQK6603" s="35"/>
      <c r="DQL6603" s="35"/>
      <c r="DQM6603" s="35"/>
      <c r="DQN6603" s="35"/>
      <c r="DQO6603" s="35"/>
      <c r="DQP6603" s="35"/>
      <c r="DQQ6603" s="35"/>
      <c r="DQR6603" s="35"/>
      <c r="DQS6603" s="35"/>
      <c r="DQT6603" s="35"/>
      <c r="DQU6603" s="35"/>
      <c r="DQV6603" s="35"/>
      <c r="DQW6603" s="35"/>
      <c r="DQX6603" s="35"/>
      <c r="DQY6603" s="35"/>
      <c r="DQZ6603" s="35"/>
      <c r="DRA6603" s="35"/>
      <c r="DRB6603" s="35"/>
      <c r="DRC6603" s="35"/>
      <c r="DRD6603" s="35"/>
      <c r="DRE6603" s="35"/>
      <c r="DRF6603" s="35"/>
      <c r="DRG6603" s="35"/>
      <c r="DRH6603" s="35"/>
      <c r="DRI6603" s="35"/>
      <c r="DRJ6603" s="35"/>
      <c r="DRK6603" s="35"/>
      <c r="DRL6603" s="35"/>
      <c r="DRM6603" s="35"/>
      <c r="DRN6603" s="35"/>
      <c r="DRO6603" s="35"/>
      <c r="DRP6603" s="35"/>
      <c r="DRQ6603" s="35"/>
      <c r="DRR6603" s="35"/>
      <c r="DRS6603" s="35"/>
      <c r="DRT6603" s="35"/>
      <c r="DRU6603" s="35"/>
      <c r="DRV6603" s="35"/>
      <c r="DRW6603" s="35"/>
      <c r="DRX6603" s="35"/>
      <c r="DRY6603" s="35"/>
      <c r="DRZ6603" s="35"/>
      <c r="DSA6603" s="35"/>
      <c r="DSB6603" s="35"/>
      <c r="DSC6603" s="35"/>
      <c r="DSD6603" s="35"/>
      <c r="DSE6603" s="35"/>
      <c r="DSF6603" s="35"/>
      <c r="DSG6603" s="35"/>
      <c r="DSH6603" s="35"/>
      <c r="DSI6603" s="35"/>
      <c r="DSJ6603" s="35"/>
      <c r="DSK6603" s="35"/>
      <c r="DSL6603" s="35"/>
      <c r="DSM6603" s="35"/>
      <c r="DSN6603" s="35"/>
      <c r="DSO6603" s="35"/>
      <c r="DSP6603" s="35"/>
      <c r="DSQ6603" s="35"/>
      <c r="DSR6603" s="35"/>
      <c r="DSS6603" s="35"/>
      <c r="DST6603" s="35"/>
      <c r="DSU6603" s="35"/>
      <c r="DSV6603" s="35"/>
      <c r="DSW6603" s="35"/>
      <c r="DSX6603" s="35"/>
      <c r="DSY6603" s="35"/>
      <c r="DSZ6603" s="35"/>
      <c r="DTA6603" s="35"/>
      <c r="DTB6603" s="35"/>
      <c r="DTC6603" s="35"/>
      <c r="DTD6603" s="35"/>
      <c r="DTE6603" s="35"/>
      <c r="DTF6603" s="35"/>
      <c r="DTG6603" s="35"/>
      <c r="DTH6603" s="35"/>
      <c r="DTI6603" s="35"/>
      <c r="DTJ6603" s="35"/>
      <c r="DTK6603" s="35"/>
      <c r="DTL6603" s="35"/>
      <c r="DTM6603" s="35"/>
      <c r="DTN6603" s="35"/>
      <c r="DTO6603" s="35"/>
      <c r="DTP6603" s="35"/>
      <c r="DTQ6603" s="35"/>
      <c r="DTR6603" s="35"/>
      <c r="DTS6603" s="35"/>
      <c r="DTT6603" s="35"/>
      <c r="DTU6603" s="35"/>
      <c r="DTV6603" s="35"/>
      <c r="DTW6603" s="35"/>
      <c r="DTX6603" s="35"/>
      <c r="DTY6603" s="35"/>
      <c r="DTZ6603" s="35"/>
      <c r="DUA6603" s="35"/>
      <c r="DUB6603" s="35"/>
      <c r="DUC6603" s="35"/>
      <c r="DUD6603" s="35"/>
      <c r="DUE6603" s="35"/>
      <c r="DUF6603" s="35"/>
      <c r="DUG6603" s="35"/>
      <c r="DUH6603" s="35"/>
      <c r="DUI6603" s="35"/>
      <c r="DUJ6603" s="35"/>
      <c r="DUK6603" s="35"/>
      <c r="DUL6603" s="35"/>
      <c r="DUM6603" s="35"/>
      <c r="DUN6603" s="35"/>
      <c r="DUO6603" s="35"/>
      <c r="DUP6603" s="35"/>
      <c r="DUQ6603" s="35"/>
      <c r="DUR6603" s="35"/>
      <c r="DUS6603" s="35"/>
      <c r="DUT6603" s="35"/>
      <c r="DUU6603" s="35"/>
      <c r="DUV6603" s="35"/>
      <c r="DUW6603" s="35"/>
      <c r="DUX6603" s="35"/>
      <c r="DUY6603" s="35"/>
      <c r="DUZ6603" s="35"/>
      <c r="DVA6603" s="35"/>
      <c r="DVB6603" s="35"/>
      <c r="DVC6603" s="35"/>
      <c r="DVD6603" s="35"/>
      <c r="DVE6603" s="35"/>
      <c r="DVF6603" s="35"/>
      <c r="DVG6603" s="35"/>
      <c r="DVH6603" s="35"/>
      <c r="DVI6603" s="35"/>
      <c r="DVJ6603" s="35"/>
      <c r="DVK6603" s="35"/>
      <c r="DVL6603" s="35"/>
      <c r="DVM6603" s="35"/>
      <c r="DVN6603" s="35"/>
      <c r="DVO6603" s="35"/>
      <c r="DVP6603" s="35"/>
      <c r="DVQ6603" s="35"/>
      <c r="DVR6603" s="35"/>
      <c r="DVS6603" s="35"/>
      <c r="DVT6603" s="35"/>
      <c r="DVU6603" s="35"/>
      <c r="DVV6603" s="35"/>
      <c r="DVW6603" s="35"/>
      <c r="DVX6603" s="35"/>
      <c r="DVY6603" s="35"/>
      <c r="DVZ6603" s="35"/>
      <c r="DWA6603" s="35"/>
      <c r="DWB6603" s="35"/>
      <c r="DWC6603" s="35"/>
      <c r="DWD6603" s="35"/>
      <c r="DWE6603" s="35"/>
      <c r="DWF6603" s="35"/>
      <c r="DWG6603" s="35"/>
      <c r="DWH6603" s="35"/>
      <c r="DWI6603" s="35"/>
      <c r="DWJ6603" s="35"/>
      <c r="DWK6603" s="35"/>
      <c r="DWL6603" s="35"/>
      <c r="DWM6603" s="35"/>
      <c r="DWN6603" s="35"/>
      <c r="DWO6603" s="35"/>
      <c r="DWP6603" s="35"/>
      <c r="DWQ6603" s="35"/>
      <c r="DWR6603" s="35"/>
      <c r="DWS6603" s="35"/>
      <c r="DWT6603" s="35"/>
      <c r="DWU6603" s="35"/>
      <c r="DWV6603" s="35"/>
      <c r="DWW6603" s="35"/>
      <c r="DWX6603" s="35"/>
      <c r="DWY6603" s="35"/>
      <c r="DWZ6603" s="35"/>
      <c r="DXA6603" s="35"/>
      <c r="DXB6603" s="35"/>
      <c r="DXC6603" s="35"/>
      <c r="DXD6603" s="35"/>
      <c r="DXE6603" s="35"/>
      <c r="DXF6603" s="35"/>
      <c r="DXG6603" s="35"/>
      <c r="DXH6603" s="35"/>
      <c r="DXI6603" s="35"/>
      <c r="DXJ6603" s="35"/>
      <c r="DXK6603" s="35"/>
      <c r="DXL6603" s="35"/>
      <c r="DXM6603" s="35"/>
      <c r="DXN6603" s="35"/>
      <c r="DXO6603" s="35"/>
      <c r="DXP6603" s="35"/>
      <c r="DXQ6603" s="35"/>
      <c r="DXR6603" s="35"/>
      <c r="DXS6603" s="35"/>
      <c r="DXT6603" s="35"/>
      <c r="DXU6603" s="35"/>
      <c r="DXV6603" s="35"/>
      <c r="DXW6603" s="35"/>
      <c r="DXX6603" s="35"/>
      <c r="DXY6603" s="35"/>
      <c r="DXZ6603" s="35"/>
      <c r="DYA6603" s="35"/>
      <c r="DYB6603" s="35"/>
      <c r="DYC6603" s="35"/>
      <c r="DYD6603" s="35"/>
      <c r="DYE6603" s="35"/>
      <c r="DYF6603" s="35"/>
      <c r="DYG6603" s="35"/>
      <c r="DYH6603" s="35"/>
      <c r="DYI6603" s="35"/>
      <c r="DYJ6603" s="35"/>
      <c r="DYK6603" s="35"/>
      <c r="DYL6603" s="35"/>
      <c r="DYM6603" s="35"/>
      <c r="DYN6603" s="35"/>
      <c r="DYO6603" s="35"/>
      <c r="DYP6603" s="35"/>
      <c r="DYQ6603" s="35"/>
      <c r="DYR6603" s="35"/>
      <c r="DYS6603" s="35"/>
      <c r="DYT6603" s="35"/>
      <c r="DYU6603" s="35"/>
      <c r="DYV6603" s="35"/>
      <c r="DYW6603" s="35"/>
      <c r="DYX6603" s="35"/>
      <c r="DYY6603" s="35"/>
      <c r="DYZ6603" s="35"/>
      <c r="DZA6603" s="35"/>
      <c r="DZB6603" s="35"/>
      <c r="DZC6603" s="35"/>
      <c r="DZD6603" s="35"/>
      <c r="DZE6603" s="35"/>
      <c r="DZF6603" s="35"/>
      <c r="DZG6603" s="35"/>
      <c r="DZH6603" s="35"/>
      <c r="DZI6603" s="35"/>
      <c r="DZJ6603" s="35"/>
      <c r="DZK6603" s="35"/>
      <c r="DZL6603" s="35"/>
      <c r="DZM6603" s="35"/>
      <c r="DZN6603" s="35"/>
      <c r="DZO6603" s="35"/>
      <c r="DZP6603" s="35"/>
      <c r="DZQ6603" s="35"/>
      <c r="DZR6603" s="35"/>
      <c r="DZS6603" s="35"/>
      <c r="DZT6603" s="35"/>
      <c r="DZU6603" s="35"/>
      <c r="DZV6603" s="35"/>
      <c r="DZW6603" s="35"/>
      <c r="DZX6603" s="35"/>
      <c r="DZY6603" s="35"/>
      <c r="DZZ6603" s="35"/>
      <c r="EAA6603" s="35"/>
      <c r="EAB6603" s="35"/>
      <c r="EAC6603" s="35"/>
      <c r="EAD6603" s="35"/>
      <c r="EAE6603" s="35"/>
      <c r="EAF6603" s="35"/>
      <c r="EAG6603" s="35"/>
      <c r="EAH6603" s="35"/>
      <c r="EAI6603" s="35"/>
      <c r="EAJ6603" s="35"/>
      <c r="EAK6603" s="35"/>
      <c r="EAL6603" s="35"/>
      <c r="EAM6603" s="35"/>
      <c r="EAN6603" s="35"/>
      <c r="EAO6603" s="35"/>
      <c r="EAP6603" s="35"/>
      <c r="EAQ6603" s="35"/>
      <c r="EAR6603" s="35"/>
      <c r="EAS6603" s="35"/>
      <c r="EAT6603" s="35"/>
      <c r="EAU6603" s="35"/>
      <c r="EAV6603" s="35"/>
      <c r="EAW6603" s="35"/>
      <c r="EAX6603" s="35"/>
      <c r="EAY6603" s="35"/>
      <c r="EAZ6603" s="35"/>
      <c r="EBA6603" s="35"/>
      <c r="EBB6603" s="35"/>
      <c r="EBC6603" s="35"/>
      <c r="EBD6603" s="35"/>
      <c r="EBE6603" s="35"/>
      <c r="EBF6603" s="35"/>
      <c r="EBG6603" s="35"/>
      <c r="EBH6603" s="35"/>
      <c r="EBI6603" s="35"/>
      <c r="EBJ6603" s="35"/>
      <c r="EBK6603" s="35"/>
      <c r="EBL6603" s="35"/>
      <c r="EBM6603" s="35"/>
      <c r="EBN6603" s="35"/>
      <c r="EBO6603" s="35"/>
      <c r="EBP6603" s="35"/>
      <c r="EBQ6603" s="35"/>
      <c r="EBR6603" s="35"/>
      <c r="EBS6603" s="35"/>
      <c r="EBT6603" s="35"/>
      <c r="EBU6603" s="35"/>
      <c r="EBV6603" s="35"/>
      <c r="EBW6603" s="35"/>
      <c r="EBX6603" s="35"/>
      <c r="EBY6603" s="35"/>
      <c r="EBZ6603" s="35"/>
      <c r="ECA6603" s="35"/>
      <c r="ECB6603" s="35"/>
      <c r="ECC6603" s="35"/>
      <c r="ECD6603" s="35"/>
      <c r="ECE6603" s="35"/>
      <c r="ECF6603" s="35"/>
      <c r="ECG6603" s="35"/>
      <c r="ECH6603" s="35"/>
      <c r="ECI6603" s="35"/>
      <c r="ECJ6603" s="35"/>
      <c r="ECK6603" s="35"/>
      <c r="ECL6603" s="35"/>
      <c r="ECM6603" s="35"/>
      <c r="ECN6603" s="35"/>
      <c r="ECO6603" s="35"/>
      <c r="ECP6603" s="35"/>
      <c r="ECQ6603" s="35"/>
      <c r="ECR6603" s="35"/>
      <c r="ECS6603" s="35"/>
      <c r="ECT6603" s="35"/>
      <c r="ECU6603" s="35"/>
      <c r="ECV6603" s="35"/>
      <c r="ECW6603" s="35"/>
      <c r="ECX6603" s="35"/>
      <c r="ECY6603" s="35"/>
      <c r="ECZ6603" s="35"/>
      <c r="EDA6603" s="35"/>
      <c r="EDB6603" s="35"/>
      <c r="EDC6603" s="35"/>
      <c r="EDD6603" s="35"/>
      <c r="EDE6603" s="35"/>
      <c r="EDF6603" s="35"/>
      <c r="EDG6603" s="35"/>
      <c r="EDH6603" s="35"/>
      <c r="EDI6603" s="35"/>
      <c r="EDJ6603" s="35"/>
      <c r="EDK6603" s="35"/>
      <c r="EDL6603" s="35"/>
      <c r="EDM6603" s="35"/>
      <c r="EDN6603" s="35"/>
      <c r="EDO6603" s="35"/>
      <c r="EDP6603" s="35"/>
      <c r="EDQ6603" s="35"/>
      <c r="EDR6603" s="35"/>
      <c r="EDS6603" s="35"/>
      <c r="EDT6603" s="35"/>
      <c r="EDU6603" s="35"/>
      <c r="EDV6603" s="35"/>
      <c r="EDW6603" s="35"/>
      <c r="EDX6603" s="35"/>
      <c r="EDY6603" s="35"/>
      <c r="EDZ6603" s="35"/>
      <c r="EEA6603" s="35"/>
      <c r="EEB6603" s="35"/>
      <c r="EEC6603" s="35"/>
      <c r="EED6603" s="35"/>
      <c r="EEE6603" s="35"/>
      <c r="EEF6603" s="35"/>
      <c r="EEG6603" s="35"/>
      <c r="EEH6603" s="35"/>
      <c r="EEI6603" s="35"/>
      <c r="EEJ6603" s="35"/>
      <c r="EEK6603" s="35"/>
      <c r="EEL6603" s="35"/>
      <c r="EEM6603" s="35"/>
      <c r="EEN6603" s="35"/>
      <c r="EEO6603" s="35"/>
      <c r="EEP6603" s="35"/>
      <c r="EEQ6603" s="35"/>
      <c r="EER6603" s="35"/>
      <c r="EES6603" s="35"/>
      <c r="EET6603" s="35"/>
      <c r="EEU6603" s="35"/>
      <c r="EEV6603" s="35"/>
      <c r="EEW6603" s="35"/>
      <c r="EEX6603" s="35"/>
      <c r="EEY6603" s="35"/>
      <c r="EEZ6603" s="35"/>
      <c r="EFA6603" s="35"/>
      <c r="EFB6603" s="35"/>
      <c r="EFC6603" s="35"/>
      <c r="EFD6603" s="35"/>
      <c r="EFE6603" s="35"/>
      <c r="EFF6603" s="35"/>
      <c r="EFG6603" s="35"/>
      <c r="EFH6603" s="35"/>
      <c r="EFI6603" s="35"/>
      <c r="EFJ6603" s="35"/>
      <c r="EFK6603" s="35"/>
      <c r="EFL6603" s="35"/>
      <c r="EFM6603" s="35"/>
      <c r="EFN6603" s="35"/>
      <c r="EFO6603" s="35"/>
      <c r="EFP6603" s="35"/>
      <c r="EFQ6603" s="35"/>
      <c r="EFR6603" s="35"/>
      <c r="EFS6603" s="35"/>
      <c r="EFT6603" s="35"/>
      <c r="EFU6603" s="35"/>
      <c r="EFV6603" s="35"/>
      <c r="EFW6603" s="35"/>
      <c r="EFX6603" s="35"/>
      <c r="EFY6603" s="35"/>
      <c r="EFZ6603" s="35"/>
      <c r="EGA6603" s="35"/>
      <c r="EGB6603" s="35"/>
      <c r="EGC6603" s="35"/>
      <c r="EGD6603" s="35"/>
      <c r="EGE6603" s="35"/>
      <c r="EGF6603" s="35"/>
      <c r="EGG6603" s="35"/>
      <c r="EGH6603" s="35"/>
      <c r="EGI6603" s="35"/>
      <c r="EGJ6603" s="35"/>
      <c r="EGK6603" s="35"/>
      <c r="EGL6603" s="35"/>
      <c r="EGM6603" s="35"/>
      <c r="EGN6603" s="35"/>
      <c r="EGO6603" s="35"/>
      <c r="EGP6603" s="35"/>
      <c r="EGQ6603" s="35"/>
      <c r="EGR6603" s="35"/>
      <c r="EGS6603" s="35"/>
      <c r="EGT6603" s="35"/>
      <c r="EGU6603" s="35"/>
      <c r="EGV6603" s="35"/>
      <c r="EGW6603" s="35"/>
      <c r="EGX6603" s="35"/>
      <c r="EGY6603" s="35"/>
      <c r="EGZ6603" s="35"/>
      <c r="EHA6603" s="35"/>
      <c r="EHB6603" s="35"/>
      <c r="EHC6603" s="35"/>
      <c r="EHD6603" s="35"/>
      <c r="EHE6603" s="35"/>
      <c r="EHF6603" s="35"/>
      <c r="EHG6603" s="35"/>
      <c r="EHH6603" s="35"/>
      <c r="EHI6603" s="35"/>
      <c r="EHJ6603" s="35"/>
      <c r="EHK6603" s="35"/>
      <c r="EHL6603" s="35"/>
      <c r="EHM6603" s="35"/>
      <c r="EHN6603" s="35"/>
      <c r="EHO6603" s="35"/>
      <c r="EHP6603" s="35"/>
      <c r="EHQ6603" s="35"/>
      <c r="EHR6603" s="35"/>
      <c r="EHS6603" s="35"/>
      <c r="EHT6603" s="35"/>
      <c r="EHU6603" s="35"/>
      <c r="EHV6603" s="35"/>
      <c r="EHW6603" s="35"/>
      <c r="EHX6603" s="35"/>
      <c r="EHY6603" s="35"/>
      <c r="EHZ6603" s="35"/>
      <c r="EIA6603" s="35"/>
      <c r="EIB6603" s="35"/>
      <c r="EIC6603" s="35"/>
      <c r="EID6603" s="35"/>
      <c r="EIE6603" s="35"/>
      <c r="EIF6603" s="35"/>
      <c r="EIG6603" s="35"/>
      <c r="EIH6603" s="35"/>
      <c r="EII6603" s="35"/>
      <c r="EIJ6603" s="35"/>
      <c r="EIK6603" s="35"/>
      <c r="EIL6603" s="35"/>
      <c r="EIM6603" s="35"/>
      <c r="EIN6603" s="35"/>
      <c r="EIO6603" s="35"/>
      <c r="EIP6603" s="35"/>
      <c r="EIQ6603" s="35"/>
      <c r="EIR6603" s="35"/>
      <c r="EIS6603" s="35"/>
      <c r="EIT6603" s="35"/>
      <c r="EIU6603" s="35"/>
      <c r="EIV6603" s="35"/>
      <c r="EIW6603" s="35"/>
      <c r="EIX6603" s="35"/>
      <c r="EIY6603" s="35"/>
      <c r="EIZ6603" s="35"/>
      <c r="EJA6603" s="35"/>
      <c r="EJB6603" s="35"/>
      <c r="EJC6603" s="35"/>
      <c r="EJD6603" s="35"/>
      <c r="EJE6603" s="35"/>
      <c r="EJF6603" s="35"/>
      <c r="EJG6603" s="35"/>
      <c r="EJH6603" s="35"/>
      <c r="EJI6603" s="35"/>
      <c r="EJJ6603" s="35"/>
      <c r="EJK6603" s="35"/>
      <c r="EJL6603" s="35"/>
      <c r="EJM6603" s="35"/>
      <c r="EJN6603" s="35"/>
      <c r="EJO6603" s="35"/>
      <c r="EJP6603" s="35"/>
      <c r="EJQ6603" s="35"/>
      <c r="EJR6603" s="35"/>
      <c r="EJS6603" s="35"/>
      <c r="EJT6603" s="35"/>
      <c r="EJU6603" s="35"/>
      <c r="EJV6603" s="35"/>
      <c r="EJW6603" s="35"/>
      <c r="EJX6603" s="35"/>
      <c r="EJY6603" s="35"/>
      <c r="EJZ6603" s="35"/>
      <c r="EKA6603" s="35"/>
      <c r="EKB6603" s="35"/>
      <c r="EKC6603" s="35"/>
      <c r="EKD6603" s="35"/>
      <c r="EKE6603" s="35"/>
      <c r="EKF6603" s="35"/>
      <c r="EKG6603" s="35"/>
      <c r="EKH6603" s="35"/>
      <c r="EKI6603" s="35"/>
      <c r="EKJ6603" s="35"/>
      <c r="EKK6603" s="35"/>
      <c r="EKL6603" s="35"/>
      <c r="EKM6603" s="35"/>
      <c r="EKN6603" s="35"/>
      <c r="EKO6603" s="35"/>
      <c r="EKP6603" s="35"/>
      <c r="EKQ6603" s="35"/>
      <c r="EKR6603" s="35"/>
      <c r="EKS6603" s="35"/>
      <c r="EKT6603" s="35"/>
      <c r="EKU6603" s="35"/>
      <c r="EKV6603" s="35"/>
      <c r="EKW6603" s="35"/>
      <c r="EKX6603" s="35"/>
      <c r="EKY6603" s="35"/>
      <c r="EKZ6603" s="35"/>
      <c r="ELA6603" s="35"/>
      <c r="ELB6603" s="35"/>
      <c r="ELC6603" s="35"/>
      <c r="ELD6603" s="35"/>
      <c r="ELE6603" s="35"/>
      <c r="ELF6603" s="35"/>
      <c r="ELG6603" s="35"/>
      <c r="ELH6603" s="35"/>
      <c r="ELI6603" s="35"/>
      <c r="ELJ6603" s="35"/>
      <c r="ELK6603" s="35"/>
      <c r="ELL6603" s="35"/>
      <c r="ELM6603" s="35"/>
      <c r="ELN6603" s="35"/>
      <c r="ELO6603" s="35"/>
      <c r="ELP6603" s="35"/>
      <c r="ELQ6603" s="35"/>
      <c r="ELR6603" s="35"/>
      <c r="ELS6603" s="35"/>
      <c r="ELT6603" s="35"/>
      <c r="ELU6603" s="35"/>
      <c r="ELV6603" s="35"/>
      <c r="ELW6603" s="35"/>
      <c r="ELX6603" s="35"/>
      <c r="ELY6603" s="35"/>
      <c r="ELZ6603" s="35"/>
      <c r="EMA6603" s="35"/>
      <c r="EMB6603" s="35"/>
      <c r="EMC6603" s="35"/>
      <c r="EMD6603" s="35"/>
      <c r="EME6603" s="35"/>
      <c r="EMF6603" s="35"/>
      <c r="EMG6603" s="35"/>
      <c r="EMH6603" s="35"/>
      <c r="EMI6603" s="35"/>
      <c r="EMJ6603" s="35"/>
      <c r="EMK6603" s="35"/>
      <c r="EML6603" s="35"/>
      <c r="EMM6603" s="35"/>
      <c r="EMN6603" s="35"/>
      <c r="EMO6603" s="35"/>
      <c r="EMP6603" s="35"/>
      <c r="EMQ6603" s="35"/>
      <c r="EMR6603" s="35"/>
      <c r="EMS6603" s="35"/>
      <c r="EMT6603" s="35"/>
      <c r="EMU6603" s="35"/>
      <c r="EMV6603" s="35"/>
      <c r="EMW6603" s="35"/>
      <c r="EMX6603" s="35"/>
      <c r="EMY6603" s="35"/>
      <c r="EMZ6603" s="35"/>
      <c r="ENA6603" s="35"/>
      <c r="ENB6603" s="35"/>
      <c r="ENC6603" s="35"/>
      <c r="END6603" s="35"/>
      <c r="ENE6603" s="35"/>
      <c r="ENF6603" s="35"/>
      <c r="ENG6603" s="35"/>
      <c r="ENH6603" s="35"/>
      <c r="ENI6603" s="35"/>
      <c r="ENJ6603" s="35"/>
      <c r="ENK6603" s="35"/>
      <c r="ENL6603" s="35"/>
      <c r="ENM6603" s="35"/>
      <c r="ENN6603" s="35"/>
      <c r="ENO6603" s="35"/>
      <c r="ENP6603" s="35"/>
      <c r="ENQ6603" s="35"/>
      <c r="ENR6603" s="35"/>
      <c r="ENS6603" s="35"/>
      <c r="ENT6603" s="35"/>
      <c r="ENU6603" s="35"/>
      <c r="ENV6603" s="35"/>
      <c r="ENW6603" s="35"/>
      <c r="ENX6603" s="35"/>
      <c r="ENY6603" s="35"/>
      <c r="ENZ6603" s="35"/>
      <c r="EOA6603" s="35"/>
      <c r="EOB6603" s="35"/>
      <c r="EOC6603" s="35"/>
      <c r="EOD6603" s="35"/>
      <c r="EOE6603" s="35"/>
      <c r="EOF6603" s="35"/>
      <c r="EOG6603" s="35"/>
      <c r="EOH6603" s="35"/>
      <c r="EOI6603" s="35"/>
      <c r="EOJ6603" s="35"/>
      <c r="EOK6603" s="35"/>
      <c r="EOL6603" s="35"/>
      <c r="EOM6603" s="35"/>
      <c r="EON6603" s="35"/>
      <c r="EOO6603" s="35"/>
      <c r="EOP6603" s="35"/>
      <c r="EOQ6603" s="35"/>
      <c r="EOR6603" s="35"/>
      <c r="EOS6603" s="35"/>
      <c r="EOT6603" s="35"/>
      <c r="EOU6603" s="35"/>
      <c r="EOV6603" s="35"/>
      <c r="EOW6603" s="35"/>
      <c r="EOX6603" s="35"/>
      <c r="EOY6603" s="35"/>
      <c r="EOZ6603" s="35"/>
      <c r="EPA6603" s="35"/>
      <c r="EPB6603" s="35"/>
      <c r="EPC6603" s="35"/>
      <c r="EPD6603" s="35"/>
      <c r="EPE6603" s="35"/>
      <c r="EPF6603" s="35"/>
      <c r="EPG6603" s="35"/>
      <c r="EPH6603" s="35"/>
      <c r="EPI6603" s="35"/>
      <c r="EPJ6603" s="35"/>
      <c r="EPK6603" s="35"/>
      <c r="EPL6603" s="35"/>
      <c r="EPM6603" s="35"/>
      <c r="EPN6603" s="35"/>
      <c r="EPO6603" s="35"/>
      <c r="EPP6603" s="35"/>
      <c r="EPQ6603" s="35"/>
      <c r="EPR6603" s="35"/>
      <c r="EPS6603" s="35"/>
      <c r="EPT6603" s="35"/>
      <c r="EPU6603" s="35"/>
      <c r="EPV6603" s="35"/>
      <c r="EPW6603" s="35"/>
      <c r="EPX6603" s="35"/>
      <c r="EPY6603" s="35"/>
      <c r="EPZ6603" s="35"/>
      <c r="EQA6603" s="35"/>
      <c r="EQB6603" s="35"/>
      <c r="EQC6603" s="35"/>
      <c r="EQD6603" s="35"/>
      <c r="EQE6603" s="35"/>
      <c r="EQF6603" s="35"/>
      <c r="EQG6603" s="35"/>
      <c r="EQH6603" s="35"/>
      <c r="EQI6603" s="35"/>
      <c r="EQJ6603" s="35"/>
      <c r="EQK6603" s="35"/>
      <c r="EQL6603" s="35"/>
      <c r="EQM6603" s="35"/>
      <c r="EQN6603" s="35"/>
      <c r="EQO6603" s="35"/>
      <c r="EQP6603" s="35"/>
      <c r="EQQ6603" s="35"/>
      <c r="EQR6603" s="35"/>
      <c r="EQS6603" s="35"/>
      <c r="EQT6603" s="35"/>
      <c r="EQU6603" s="35"/>
      <c r="EQV6603" s="35"/>
      <c r="EQW6603" s="35"/>
      <c r="EQX6603" s="35"/>
      <c r="EQY6603" s="35"/>
      <c r="EQZ6603" s="35"/>
      <c r="ERA6603" s="35"/>
      <c r="ERB6603" s="35"/>
      <c r="ERC6603" s="35"/>
      <c r="ERD6603" s="35"/>
      <c r="ERE6603" s="35"/>
      <c r="ERF6603" s="35"/>
      <c r="ERG6603" s="35"/>
      <c r="ERH6603" s="35"/>
      <c r="ERI6603" s="35"/>
      <c r="ERJ6603" s="35"/>
      <c r="ERK6603" s="35"/>
      <c r="ERL6603" s="35"/>
      <c r="ERM6603" s="35"/>
      <c r="ERN6603" s="35"/>
      <c r="ERO6603" s="35"/>
      <c r="ERP6603" s="35"/>
      <c r="ERQ6603" s="35"/>
      <c r="ERR6603" s="35"/>
      <c r="ERS6603" s="35"/>
      <c r="ERT6603" s="35"/>
      <c r="ERU6603" s="35"/>
      <c r="ERV6603" s="35"/>
      <c r="ERW6603" s="35"/>
      <c r="ERX6603" s="35"/>
      <c r="ERY6603" s="35"/>
      <c r="ERZ6603" s="35"/>
      <c r="ESA6603" s="35"/>
      <c r="ESB6603" s="35"/>
      <c r="ESC6603" s="35"/>
      <c r="ESD6603" s="35"/>
      <c r="ESE6603" s="35"/>
      <c r="ESF6603" s="35"/>
      <c r="ESG6603" s="35"/>
      <c r="ESH6603" s="35"/>
      <c r="ESI6603" s="35"/>
      <c r="ESJ6603" s="35"/>
      <c r="ESK6603" s="35"/>
      <c r="ESL6603" s="35"/>
      <c r="ESM6603" s="35"/>
      <c r="ESN6603" s="35"/>
      <c r="ESO6603" s="35"/>
      <c r="ESP6603" s="35"/>
      <c r="ESQ6603" s="35"/>
      <c r="ESR6603" s="35"/>
      <c r="ESS6603" s="35"/>
      <c r="EST6603" s="35"/>
      <c r="ESU6603" s="35"/>
      <c r="ESV6603" s="35"/>
      <c r="ESW6603" s="35"/>
      <c r="ESX6603" s="35"/>
      <c r="ESY6603" s="35"/>
      <c r="ESZ6603" s="35"/>
      <c r="ETA6603" s="35"/>
      <c r="ETB6603" s="35"/>
      <c r="ETC6603" s="35"/>
      <c r="ETD6603" s="35"/>
      <c r="ETE6603" s="35"/>
      <c r="ETF6603" s="35"/>
      <c r="ETG6603" s="35"/>
      <c r="ETH6603" s="35"/>
      <c r="ETI6603" s="35"/>
      <c r="ETJ6603" s="35"/>
      <c r="ETK6603" s="35"/>
      <c r="ETL6603" s="35"/>
      <c r="ETM6603" s="35"/>
      <c r="ETN6603" s="35"/>
      <c r="ETO6603" s="35"/>
      <c r="ETP6603" s="35"/>
      <c r="ETQ6603" s="35"/>
      <c r="ETR6603" s="35"/>
      <c r="ETS6603" s="35"/>
      <c r="ETT6603" s="35"/>
      <c r="ETU6603" s="35"/>
      <c r="ETV6603" s="35"/>
      <c r="ETW6603" s="35"/>
      <c r="ETX6603" s="35"/>
      <c r="ETY6603" s="35"/>
      <c r="ETZ6603" s="35"/>
      <c r="EUA6603" s="35"/>
      <c r="EUB6603" s="35"/>
      <c r="EUC6603" s="35"/>
      <c r="EUD6603" s="35"/>
      <c r="EUE6603" s="35"/>
      <c r="EUF6603" s="35"/>
      <c r="EUG6603" s="35"/>
      <c r="EUH6603" s="35"/>
      <c r="EUI6603" s="35"/>
      <c r="EUJ6603" s="35"/>
      <c r="EUK6603" s="35"/>
      <c r="EUL6603" s="35"/>
      <c r="EUM6603" s="35"/>
      <c r="EUN6603" s="35"/>
      <c r="EUO6603" s="35"/>
      <c r="EUP6603" s="35"/>
      <c r="EUQ6603" s="35"/>
      <c r="EUR6603" s="35"/>
      <c r="EUS6603" s="35"/>
      <c r="EUT6603" s="35"/>
      <c r="EUU6603" s="35"/>
      <c r="EUV6603" s="35"/>
      <c r="EUW6603" s="35"/>
      <c r="EUX6603" s="35"/>
      <c r="EUY6603" s="35"/>
      <c r="EUZ6603" s="35"/>
      <c r="EVA6603" s="35"/>
      <c r="EVB6603" s="35"/>
      <c r="EVC6603" s="35"/>
      <c r="EVD6603" s="35"/>
      <c r="EVE6603" s="35"/>
      <c r="EVF6603" s="35"/>
      <c r="EVG6603" s="35"/>
      <c r="EVH6603" s="35"/>
      <c r="EVI6603" s="35"/>
      <c r="EVJ6603" s="35"/>
      <c r="EVK6603" s="35"/>
      <c r="EVL6603" s="35"/>
      <c r="EVM6603" s="35"/>
      <c r="EVN6603" s="35"/>
      <c r="EVO6603" s="35"/>
      <c r="EVP6603" s="35"/>
      <c r="EVQ6603" s="35"/>
      <c r="EVR6603" s="35"/>
      <c r="EVS6603" s="35"/>
      <c r="EVT6603" s="35"/>
      <c r="EVU6603" s="35"/>
      <c r="EVV6603" s="35"/>
      <c r="EVW6603" s="35"/>
      <c r="EVX6603" s="35"/>
      <c r="EVY6603" s="35"/>
      <c r="EVZ6603" s="35"/>
      <c r="EWA6603" s="35"/>
      <c r="EWB6603" s="35"/>
      <c r="EWC6603" s="35"/>
      <c r="EWD6603" s="35"/>
      <c r="EWE6603" s="35"/>
      <c r="EWF6603" s="35"/>
      <c r="EWG6603" s="35"/>
      <c r="EWH6603" s="35"/>
      <c r="EWI6603" s="35"/>
      <c r="EWJ6603" s="35"/>
      <c r="EWK6603" s="35"/>
      <c r="EWL6603" s="35"/>
      <c r="EWM6603" s="35"/>
      <c r="EWN6603" s="35"/>
      <c r="EWO6603" s="35"/>
      <c r="EWP6603" s="35"/>
      <c r="EWQ6603" s="35"/>
      <c r="EWR6603" s="35"/>
      <c r="EWS6603" s="35"/>
      <c r="EWT6603" s="35"/>
      <c r="EWU6603" s="35"/>
      <c r="EWV6603" s="35"/>
      <c r="EWW6603" s="35"/>
      <c r="EWX6603" s="35"/>
      <c r="EWY6603" s="35"/>
      <c r="EWZ6603" s="35"/>
      <c r="EXA6603" s="35"/>
      <c r="EXB6603" s="35"/>
      <c r="EXC6603" s="35"/>
      <c r="EXD6603" s="35"/>
      <c r="EXE6603" s="35"/>
      <c r="EXF6603" s="35"/>
      <c r="EXG6603" s="35"/>
      <c r="EXH6603" s="35"/>
      <c r="EXI6603" s="35"/>
      <c r="EXJ6603" s="35"/>
      <c r="EXK6603" s="35"/>
      <c r="EXL6603" s="35"/>
      <c r="EXM6603" s="35"/>
      <c r="EXN6603" s="35"/>
      <c r="EXO6603" s="35"/>
      <c r="EXP6603" s="35"/>
      <c r="EXQ6603" s="35"/>
      <c r="EXR6603" s="35"/>
      <c r="EXS6603" s="35"/>
      <c r="EXT6603" s="35"/>
      <c r="EXU6603" s="35"/>
      <c r="EXV6603" s="35"/>
      <c r="EXW6603" s="35"/>
      <c r="EXX6603" s="35"/>
      <c r="EXY6603" s="35"/>
      <c r="EXZ6603" s="35"/>
      <c r="EYA6603" s="35"/>
      <c r="EYB6603" s="35"/>
      <c r="EYC6603" s="35"/>
      <c r="EYD6603" s="35"/>
      <c r="EYE6603" s="35"/>
      <c r="EYF6603" s="35"/>
      <c r="EYG6603" s="35"/>
      <c r="EYH6603" s="35"/>
      <c r="EYI6603" s="35"/>
      <c r="EYJ6603" s="35"/>
      <c r="EYK6603" s="35"/>
      <c r="EYL6603" s="35"/>
      <c r="EYM6603" s="35"/>
      <c r="EYN6603" s="35"/>
      <c r="EYO6603" s="35"/>
      <c r="EYP6603" s="35"/>
      <c r="EYQ6603" s="35"/>
      <c r="EYR6603" s="35"/>
      <c r="EYS6603" s="35"/>
      <c r="EYT6603" s="35"/>
      <c r="EYU6603" s="35"/>
      <c r="EYV6603" s="35"/>
      <c r="EYW6603" s="35"/>
      <c r="EYX6603" s="35"/>
      <c r="EYY6603" s="35"/>
      <c r="EYZ6603" s="35"/>
      <c r="EZA6603" s="35"/>
      <c r="EZB6603" s="35"/>
      <c r="EZC6603" s="35"/>
      <c r="EZD6603" s="35"/>
      <c r="EZE6603" s="35"/>
      <c r="EZF6603" s="35"/>
      <c r="EZG6603" s="35"/>
      <c r="EZH6603" s="35"/>
      <c r="EZI6603" s="35"/>
      <c r="EZJ6603" s="35"/>
      <c r="EZK6603" s="35"/>
      <c r="EZL6603" s="35"/>
      <c r="EZM6603" s="35"/>
      <c r="EZN6603" s="35"/>
      <c r="EZO6603" s="35"/>
      <c r="EZP6603" s="35"/>
      <c r="EZQ6603" s="35"/>
      <c r="EZR6603" s="35"/>
      <c r="EZS6603" s="35"/>
      <c r="EZT6603" s="35"/>
      <c r="EZU6603" s="35"/>
      <c r="EZV6603" s="35"/>
      <c r="EZW6603" s="35"/>
      <c r="EZX6603" s="35"/>
      <c r="EZY6603" s="35"/>
      <c r="EZZ6603" s="35"/>
      <c r="FAA6603" s="35"/>
      <c r="FAB6603" s="35"/>
      <c r="FAC6603" s="35"/>
      <c r="FAD6603" s="35"/>
      <c r="FAE6603" s="35"/>
      <c r="FAF6603" s="35"/>
      <c r="FAG6603" s="35"/>
      <c r="FAH6603" s="35"/>
      <c r="FAI6603" s="35"/>
      <c r="FAJ6603" s="35"/>
      <c r="FAK6603" s="35"/>
      <c r="FAL6603" s="35"/>
      <c r="FAM6603" s="35"/>
      <c r="FAN6603" s="35"/>
      <c r="FAO6603" s="35"/>
      <c r="FAP6603" s="35"/>
      <c r="FAQ6603" s="35"/>
      <c r="FAR6603" s="35"/>
      <c r="FAS6603" s="35"/>
      <c r="FAT6603" s="35"/>
      <c r="FAU6603" s="35"/>
      <c r="FAV6603" s="35"/>
      <c r="FAW6603" s="35"/>
      <c r="FAX6603" s="35"/>
      <c r="FAY6603" s="35"/>
      <c r="FAZ6603" s="35"/>
      <c r="FBA6603" s="35"/>
      <c r="FBB6603" s="35"/>
      <c r="FBC6603" s="35"/>
      <c r="FBD6603" s="35"/>
      <c r="FBE6603" s="35"/>
      <c r="FBF6603" s="35"/>
      <c r="FBG6603" s="35"/>
      <c r="FBH6603" s="35"/>
      <c r="FBI6603" s="35"/>
      <c r="FBJ6603" s="35"/>
      <c r="FBK6603" s="35"/>
      <c r="FBL6603" s="35"/>
      <c r="FBM6603" s="35"/>
      <c r="FBN6603" s="35"/>
      <c r="FBO6603" s="35"/>
      <c r="FBP6603" s="35"/>
      <c r="FBQ6603" s="35"/>
      <c r="FBR6603" s="35"/>
      <c r="FBS6603" s="35"/>
      <c r="FBT6603" s="35"/>
      <c r="FBU6603" s="35"/>
      <c r="FBV6603" s="35"/>
      <c r="FBW6603" s="35"/>
      <c r="FBX6603" s="35"/>
      <c r="FBY6603" s="35"/>
      <c r="FBZ6603" s="35"/>
      <c r="FCA6603" s="35"/>
      <c r="FCB6603" s="35"/>
      <c r="FCC6603" s="35"/>
      <c r="FCD6603" s="35"/>
      <c r="FCE6603" s="35"/>
      <c r="FCF6603" s="35"/>
      <c r="FCG6603" s="35"/>
      <c r="FCH6603" s="35"/>
      <c r="FCI6603" s="35"/>
      <c r="FCJ6603" s="35"/>
      <c r="FCK6603" s="35"/>
      <c r="FCL6603" s="35"/>
      <c r="FCM6603" s="35"/>
      <c r="FCN6603" s="35"/>
      <c r="FCO6603" s="35"/>
      <c r="FCP6603" s="35"/>
      <c r="FCQ6603" s="35"/>
      <c r="FCR6603" s="35"/>
      <c r="FCS6603" s="35"/>
      <c r="FCT6603" s="35"/>
      <c r="FCU6603" s="35"/>
      <c r="FCV6603" s="35"/>
      <c r="FCW6603" s="35"/>
      <c r="FCX6603" s="35"/>
      <c r="FCY6603" s="35"/>
      <c r="FCZ6603" s="35"/>
      <c r="FDA6603" s="35"/>
      <c r="FDB6603" s="35"/>
      <c r="FDC6603" s="35"/>
      <c r="FDD6603" s="35"/>
      <c r="FDE6603" s="35"/>
      <c r="FDF6603" s="35"/>
      <c r="FDG6603" s="35"/>
      <c r="FDH6603" s="35"/>
      <c r="FDI6603" s="35"/>
      <c r="FDJ6603" s="35"/>
      <c r="FDK6603" s="35"/>
      <c r="FDL6603" s="35"/>
      <c r="FDM6603" s="35"/>
      <c r="FDN6603" s="35"/>
      <c r="FDO6603" s="35"/>
      <c r="FDP6603" s="35"/>
      <c r="FDQ6603" s="35"/>
      <c r="FDR6603" s="35"/>
      <c r="FDS6603" s="35"/>
      <c r="FDT6603" s="35"/>
      <c r="FDU6603" s="35"/>
      <c r="FDV6603" s="35"/>
      <c r="FDW6603" s="35"/>
      <c r="FDX6603" s="35"/>
      <c r="FDY6603" s="35"/>
      <c r="FDZ6603" s="35"/>
      <c r="FEA6603" s="35"/>
      <c r="FEB6603" s="35"/>
      <c r="FEC6603" s="35"/>
      <c r="FED6603" s="35"/>
      <c r="FEE6603" s="35"/>
      <c r="FEF6603" s="35"/>
      <c r="FEG6603" s="35"/>
      <c r="FEH6603" s="35"/>
      <c r="FEI6603" s="35"/>
      <c r="FEJ6603" s="35"/>
      <c r="FEK6603" s="35"/>
      <c r="FEL6603" s="35"/>
      <c r="FEM6603" s="35"/>
      <c r="FEN6603" s="35"/>
      <c r="FEO6603" s="35"/>
      <c r="FEP6603" s="35"/>
      <c r="FEQ6603" s="35"/>
      <c r="FER6603" s="35"/>
      <c r="FES6603" s="35"/>
      <c r="FET6603" s="35"/>
      <c r="FEU6603" s="35"/>
      <c r="FEV6603" s="35"/>
      <c r="FEW6603" s="35"/>
      <c r="FEX6603" s="35"/>
      <c r="FEY6603" s="35"/>
      <c r="FEZ6603" s="35"/>
      <c r="FFA6603" s="35"/>
      <c r="FFB6603" s="35"/>
      <c r="FFC6603" s="35"/>
      <c r="FFD6603" s="35"/>
      <c r="FFE6603" s="35"/>
      <c r="FFF6603" s="35"/>
      <c r="FFG6603" s="35"/>
      <c r="FFH6603" s="35"/>
      <c r="FFI6603" s="35"/>
      <c r="FFJ6603" s="35"/>
      <c r="FFK6603" s="35"/>
      <c r="FFL6603" s="35"/>
      <c r="FFM6603" s="35"/>
      <c r="FFN6603" s="35"/>
      <c r="FFO6603" s="35"/>
      <c r="FFP6603" s="35"/>
      <c r="FFQ6603" s="35"/>
      <c r="FFR6603" s="35"/>
      <c r="FFS6603" s="35"/>
      <c r="FFT6603" s="35"/>
      <c r="FFU6603" s="35"/>
      <c r="FFV6603" s="35"/>
      <c r="FFW6603" s="35"/>
      <c r="FFX6603" s="35"/>
      <c r="FFY6603" s="35"/>
      <c r="FFZ6603" s="35"/>
      <c r="FGA6603" s="35"/>
      <c r="FGB6603" s="35"/>
      <c r="FGC6603" s="35"/>
      <c r="FGD6603" s="35"/>
      <c r="FGE6603" s="35"/>
      <c r="FGF6603" s="35"/>
      <c r="FGG6603" s="35"/>
      <c r="FGH6603" s="35"/>
      <c r="FGI6603" s="35"/>
      <c r="FGJ6603" s="35"/>
      <c r="FGK6603" s="35"/>
      <c r="FGL6603" s="35"/>
      <c r="FGM6603" s="35"/>
      <c r="FGN6603" s="35"/>
      <c r="FGO6603" s="35"/>
      <c r="FGP6603" s="35"/>
      <c r="FGQ6603" s="35"/>
      <c r="FGR6603" s="35"/>
      <c r="FGS6603" s="35"/>
      <c r="FGT6603" s="35"/>
      <c r="FGU6603" s="35"/>
      <c r="FGV6603" s="35"/>
      <c r="FGW6603" s="35"/>
      <c r="FGX6603" s="35"/>
      <c r="FGY6603" s="35"/>
      <c r="FGZ6603" s="35"/>
      <c r="FHA6603" s="35"/>
      <c r="FHB6603" s="35"/>
      <c r="FHC6603" s="35"/>
      <c r="FHD6603" s="35"/>
      <c r="FHE6603" s="35"/>
      <c r="FHF6603" s="35"/>
      <c r="FHG6603" s="35"/>
      <c r="FHH6603" s="35"/>
      <c r="FHI6603" s="35"/>
      <c r="FHJ6603" s="35"/>
      <c r="FHK6603" s="35"/>
      <c r="FHL6603" s="35"/>
      <c r="FHM6603" s="35"/>
      <c r="FHN6603" s="35"/>
      <c r="FHO6603" s="35"/>
      <c r="FHP6603" s="35"/>
      <c r="FHQ6603" s="35"/>
      <c r="FHR6603" s="35"/>
      <c r="FHS6603" s="35"/>
      <c r="FHT6603" s="35"/>
      <c r="FHU6603" s="35"/>
      <c r="FHV6603" s="35"/>
      <c r="FHW6603" s="35"/>
      <c r="FHX6603" s="35"/>
      <c r="FHY6603" s="35"/>
      <c r="FHZ6603" s="35"/>
      <c r="FIA6603" s="35"/>
      <c r="FIB6603" s="35"/>
      <c r="FIC6603" s="35"/>
      <c r="FID6603" s="35"/>
      <c r="FIE6603" s="35"/>
      <c r="FIF6603" s="35"/>
      <c r="FIG6603" s="35"/>
      <c r="FIH6603" s="35"/>
      <c r="FII6603" s="35"/>
      <c r="FIJ6603" s="35"/>
      <c r="FIK6603" s="35"/>
      <c r="FIL6603" s="35"/>
      <c r="FIM6603" s="35"/>
      <c r="FIN6603" s="35"/>
      <c r="FIO6603" s="35"/>
      <c r="FIP6603" s="35"/>
      <c r="FIQ6603" s="35"/>
      <c r="FIR6603" s="35"/>
      <c r="FIS6603" s="35"/>
      <c r="FIT6603" s="35"/>
      <c r="FIU6603" s="35"/>
      <c r="FIV6603" s="35"/>
      <c r="FIW6603" s="35"/>
      <c r="FIX6603" s="35"/>
      <c r="FIY6603" s="35"/>
      <c r="FIZ6603" s="35"/>
      <c r="FJA6603" s="35"/>
      <c r="FJB6603" s="35"/>
      <c r="FJC6603" s="35"/>
      <c r="FJD6603" s="35"/>
      <c r="FJE6603" s="35"/>
      <c r="FJF6603" s="35"/>
      <c r="FJG6603" s="35"/>
      <c r="FJH6603" s="35"/>
      <c r="FJI6603" s="35"/>
      <c r="FJJ6603" s="35"/>
      <c r="FJK6603" s="35"/>
      <c r="FJL6603" s="35"/>
      <c r="FJM6603" s="35"/>
      <c r="FJN6603" s="35"/>
      <c r="FJO6603" s="35"/>
      <c r="FJP6603" s="35"/>
      <c r="FJQ6603" s="35"/>
      <c r="FJR6603" s="35"/>
      <c r="FJS6603" s="35"/>
      <c r="FJT6603" s="35"/>
      <c r="FJU6603" s="35"/>
      <c r="FJV6603" s="35"/>
      <c r="FJW6603" s="35"/>
      <c r="FJX6603" s="35"/>
      <c r="FJY6603" s="35"/>
      <c r="FJZ6603" s="35"/>
      <c r="FKA6603" s="35"/>
      <c r="FKB6603" s="35"/>
      <c r="FKC6603" s="35"/>
      <c r="FKD6603" s="35"/>
      <c r="FKE6603" s="35"/>
      <c r="FKF6603" s="35"/>
      <c r="FKG6603" s="35"/>
      <c r="FKH6603" s="35"/>
      <c r="FKI6603" s="35"/>
      <c r="FKJ6603" s="35"/>
      <c r="FKK6603" s="35"/>
      <c r="FKL6603" s="35"/>
      <c r="FKM6603" s="35"/>
      <c r="FKN6603" s="35"/>
      <c r="FKO6603" s="35"/>
      <c r="FKP6603" s="35"/>
      <c r="FKQ6603" s="35"/>
      <c r="FKR6603" s="35"/>
      <c r="FKS6603" s="35"/>
      <c r="FKT6603" s="35"/>
      <c r="FKU6603" s="35"/>
      <c r="FKV6603" s="35"/>
      <c r="FKW6603" s="35"/>
      <c r="FKX6603" s="35"/>
      <c r="FKY6603" s="35"/>
      <c r="FKZ6603" s="35"/>
      <c r="FLA6603" s="35"/>
      <c r="FLB6603" s="35"/>
      <c r="FLC6603" s="35"/>
      <c r="FLD6603" s="35"/>
      <c r="FLE6603" s="35"/>
      <c r="FLF6603" s="35"/>
      <c r="FLG6603" s="35"/>
      <c r="FLH6603" s="35"/>
      <c r="FLI6603" s="35"/>
      <c r="FLJ6603" s="35"/>
      <c r="FLK6603" s="35"/>
      <c r="FLL6603" s="35"/>
      <c r="FLM6603" s="35"/>
      <c r="FLN6603" s="35"/>
      <c r="FLO6603" s="35"/>
      <c r="FLP6603" s="35"/>
      <c r="FLQ6603" s="35"/>
      <c r="FLR6603" s="35"/>
      <c r="FLS6603" s="35"/>
      <c r="FLT6603" s="35"/>
      <c r="FLU6603" s="35"/>
      <c r="FLV6603" s="35"/>
      <c r="FLW6603" s="35"/>
      <c r="FLX6603" s="35"/>
      <c r="FLY6603" s="35"/>
      <c r="FLZ6603" s="35"/>
      <c r="FMA6603" s="35"/>
      <c r="FMB6603" s="35"/>
      <c r="FMC6603" s="35"/>
      <c r="FMD6603" s="35"/>
      <c r="FME6603" s="35"/>
      <c r="FMF6603" s="35"/>
      <c r="FMG6603" s="35"/>
      <c r="FMH6603" s="35"/>
      <c r="FMI6603" s="35"/>
      <c r="FMJ6603" s="35"/>
      <c r="FMK6603" s="35"/>
      <c r="FML6603" s="35"/>
      <c r="FMM6603" s="35"/>
      <c r="FMN6603" s="35"/>
      <c r="FMO6603" s="35"/>
      <c r="FMP6603" s="35"/>
      <c r="FMQ6603" s="35"/>
      <c r="FMR6603" s="35"/>
      <c r="FMS6603" s="35"/>
      <c r="FMT6603" s="35"/>
      <c r="FMU6603" s="35"/>
      <c r="FMV6603" s="35"/>
      <c r="FMW6603" s="35"/>
      <c r="FMX6603" s="35"/>
      <c r="FMY6603" s="35"/>
      <c r="FMZ6603" s="35"/>
      <c r="FNA6603" s="35"/>
      <c r="FNB6603" s="35"/>
      <c r="FNC6603" s="35"/>
      <c r="FND6603" s="35"/>
      <c r="FNE6603" s="35"/>
      <c r="FNF6603" s="35"/>
      <c r="FNG6603" s="35"/>
      <c r="FNH6603" s="35"/>
      <c r="FNI6603" s="35"/>
      <c r="FNJ6603" s="35"/>
      <c r="FNK6603" s="35"/>
      <c r="FNL6603" s="35"/>
      <c r="FNM6603" s="35"/>
      <c r="FNN6603" s="35"/>
      <c r="FNO6603" s="35"/>
      <c r="FNP6603" s="35"/>
      <c r="FNQ6603" s="35"/>
      <c r="FNR6603" s="35"/>
      <c r="FNS6603" s="35"/>
      <c r="FNT6603" s="35"/>
      <c r="FNU6603" s="35"/>
      <c r="FNV6603" s="35"/>
      <c r="FNW6603" s="35"/>
      <c r="FNX6603" s="35"/>
      <c r="FNY6603" s="35"/>
      <c r="FNZ6603" s="35"/>
      <c r="FOA6603" s="35"/>
      <c r="FOB6603" s="35"/>
      <c r="FOC6603" s="35"/>
      <c r="FOD6603" s="35"/>
      <c r="FOE6603" s="35"/>
      <c r="FOF6603" s="35"/>
      <c r="FOG6603" s="35"/>
      <c r="FOH6603" s="35"/>
      <c r="FOI6603" s="35"/>
      <c r="FOJ6603" s="35"/>
      <c r="FOK6603" s="35"/>
      <c r="FOL6603" s="35"/>
      <c r="FOM6603" s="35"/>
      <c r="FON6603" s="35"/>
      <c r="FOO6603" s="35"/>
      <c r="FOP6603" s="35"/>
      <c r="FOQ6603" s="35"/>
      <c r="FOR6603" s="35"/>
      <c r="FOS6603" s="35"/>
      <c r="FOT6603" s="35"/>
      <c r="FOU6603" s="35"/>
      <c r="FOV6603" s="35"/>
      <c r="FOW6603" s="35"/>
      <c r="FOX6603" s="35"/>
      <c r="FOY6603" s="35"/>
      <c r="FOZ6603" s="35"/>
      <c r="FPA6603" s="35"/>
      <c r="FPB6603" s="35"/>
      <c r="FPC6603" s="35"/>
      <c r="FPD6603" s="35"/>
      <c r="FPE6603" s="35"/>
      <c r="FPF6603" s="35"/>
      <c r="FPG6603" s="35"/>
      <c r="FPH6603" s="35"/>
      <c r="FPI6603" s="35"/>
      <c r="FPJ6603" s="35"/>
      <c r="FPK6603" s="35"/>
      <c r="FPL6603" s="35"/>
      <c r="FPM6603" s="35"/>
      <c r="FPN6603" s="35"/>
      <c r="FPO6603" s="35"/>
      <c r="FPP6603" s="35"/>
      <c r="FPQ6603" s="35"/>
      <c r="FPR6603" s="35"/>
      <c r="FPS6603" s="35"/>
      <c r="FPT6603" s="35"/>
      <c r="FPU6603" s="35"/>
      <c r="FPV6603" s="35"/>
      <c r="FPW6603" s="35"/>
      <c r="FPX6603" s="35"/>
      <c r="FPY6603" s="35"/>
      <c r="FPZ6603" s="35"/>
      <c r="FQA6603" s="35"/>
      <c r="FQB6603" s="35"/>
      <c r="FQC6603" s="35"/>
      <c r="FQD6603" s="35"/>
      <c r="FQE6603" s="35"/>
      <c r="FQF6603" s="35"/>
      <c r="FQG6603" s="35"/>
      <c r="FQH6603" s="35"/>
      <c r="FQI6603" s="35"/>
      <c r="FQJ6603" s="35"/>
      <c r="FQK6603" s="35"/>
      <c r="FQL6603" s="35"/>
      <c r="FQM6603" s="35"/>
      <c r="FQN6603" s="35"/>
      <c r="FQO6603" s="35"/>
      <c r="FQP6603" s="35"/>
      <c r="FQQ6603" s="35"/>
      <c r="FQR6603" s="35"/>
      <c r="FQS6603" s="35"/>
      <c r="FQT6603" s="35"/>
      <c r="FQU6603" s="35"/>
      <c r="FQV6603" s="35"/>
      <c r="FQW6603" s="35"/>
      <c r="FQX6603" s="35"/>
      <c r="FQY6603" s="35"/>
      <c r="FQZ6603" s="35"/>
      <c r="FRA6603" s="35"/>
      <c r="FRB6603" s="35"/>
      <c r="FRC6603" s="35"/>
      <c r="FRD6603" s="35"/>
      <c r="FRE6603" s="35"/>
      <c r="FRF6603" s="35"/>
      <c r="FRG6603" s="35"/>
      <c r="FRH6603" s="35"/>
      <c r="FRI6603" s="35"/>
      <c r="FRJ6603" s="35"/>
      <c r="FRK6603" s="35"/>
      <c r="FRL6603" s="35"/>
      <c r="FRM6603" s="35"/>
      <c r="FRN6603" s="35"/>
      <c r="FRO6603" s="35"/>
      <c r="FRP6603" s="35"/>
      <c r="FRQ6603" s="35"/>
      <c r="FRR6603" s="35"/>
      <c r="FRS6603" s="35"/>
      <c r="FRT6603" s="35"/>
      <c r="FRU6603" s="35"/>
      <c r="FRV6603" s="35"/>
      <c r="FRW6603" s="35"/>
      <c r="FRX6603" s="35"/>
      <c r="FRY6603" s="35"/>
      <c r="FRZ6603" s="35"/>
      <c r="FSA6603" s="35"/>
      <c r="FSB6603" s="35"/>
      <c r="FSC6603" s="35"/>
      <c r="FSD6603" s="35"/>
      <c r="FSE6603" s="35"/>
      <c r="FSF6603" s="35"/>
      <c r="FSG6603" s="35"/>
      <c r="FSH6603" s="35"/>
      <c r="FSI6603" s="35"/>
      <c r="FSJ6603" s="35"/>
      <c r="FSK6603" s="35"/>
      <c r="FSL6603" s="35"/>
      <c r="FSM6603" s="35"/>
      <c r="FSN6603" s="35"/>
      <c r="FSO6603" s="35"/>
      <c r="FSP6603" s="35"/>
      <c r="FSQ6603" s="35"/>
      <c r="FSR6603" s="35"/>
      <c r="FSS6603" s="35"/>
      <c r="FST6603" s="35"/>
      <c r="FSU6603" s="35"/>
      <c r="FSV6603" s="35"/>
      <c r="FSW6603" s="35"/>
      <c r="FSX6603" s="35"/>
      <c r="FSY6603" s="35"/>
      <c r="FSZ6603" s="35"/>
      <c r="FTA6603" s="35"/>
      <c r="FTB6603" s="35"/>
      <c r="FTC6603" s="35"/>
      <c r="FTD6603" s="35"/>
      <c r="FTE6603" s="35"/>
      <c r="FTF6603" s="35"/>
      <c r="FTG6603" s="35"/>
      <c r="FTH6603" s="35"/>
      <c r="FTI6603" s="35"/>
      <c r="FTJ6603" s="35"/>
      <c r="FTK6603" s="35"/>
      <c r="FTL6603" s="35"/>
      <c r="FTM6603" s="35"/>
      <c r="FTN6603" s="35"/>
      <c r="FTO6603" s="35"/>
      <c r="FTP6603" s="35"/>
      <c r="FTQ6603" s="35"/>
      <c r="FTR6603" s="35"/>
      <c r="FTS6603" s="35"/>
      <c r="FTT6603" s="35"/>
      <c r="FTU6603" s="35"/>
      <c r="FTV6603" s="35"/>
      <c r="FTW6603" s="35"/>
      <c r="FTX6603" s="35"/>
      <c r="FTY6603" s="35"/>
      <c r="FTZ6603" s="35"/>
      <c r="FUA6603" s="35"/>
      <c r="FUB6603" s="35"/>
      <c r="FUC6603" s="35"/>
      <c r="FUD6603" s="35"/>
      <c r="FUE6603" s="35"/>
      <c r="FUF6603" s="35"/>
      <c r="FUG6603" s="35"/>
      <c r="FUH6603" s="35"/>
      <c r="FUI6603" s="35"/>
      <c r="FUJ6603" s="35"/>
      <c r="FUK6603" s="35"/>
      <c r="FUL6603" s="35"/>
      <c r="FUM6603" s="35"/>
      <c r="FUN6603" s="35"/>
      <c r="FUO6603" s="35"/>
      <c r="FUP6603" s="35"/>
      <c r="FUQ6603" s="35"/>
      <c r="FUR6603" s="35"/>
      <c r="FUS6603" s="35"/>
      <c r="FUT6603" s="35"/>
      <c r="FUU6603" s="35"/>
      <c r="FUV6603" s="35"/>
      <c r="FUW6603" s="35"/>
      <c r="FUX6603" s="35"/>
      <c r="FUY6603" s="35"/>
      <c r="FUZ6603" s="35"/>
      <c r="FVA6603" s="35"/>
      <c r="FVB6603" s="35"/>
      <c r="FVC6603" s="35"/>
      <c r="FVD6603" s="35"/>
      <c r="FVE6603" s="35"/>
      <c r="FVF6603" s="35"/>
      <c r="FVG6603" s="35"/>
      <c r="FVH6603" s="35"/>
      <c r="FVI6603" s="35"/>
      <c r="FVJ6603" s="35"/>
      <c r="FVK6603" s="35"/>
      <c r="FVL6603" s="35"/>
      <c r="FVM6603" s="35"/>
      <c r="FVN6603" s="35"/>
      <c r="FVO6603" s="35"/>
      <c r="FVP6603" s="35"/>
      <c r="FVQ6603" s="35"/>
      <c r="FVR6603" s="35"/>
      <c r="FVS6603" s="35"/>
      <c r="FVT6603" s="35"/>
      <c r="FVU6603" s="35"/>
      <c r="FVV6603" s="35"/>
      <c r="FVW6603" s="35"/>
      <c r="FVX6603" s="35"/>
      <c r="FVY6603" s="35"/>
      <c r="FVZ6603" s="35"/>
      <c r="FWA6603" s="35"/>
      <c r="FWB6603" s="35"/>
      <c r="FWC6603" s="35"/>
      <c r="FWD6603" s="35"/>
      <c r="FWE6603" s="35"/>
      <c r="FWF6603" s="35"/>
      <c r="FWG6603" s="35"/>
      <c r="FWH6603" s="35"/>
      <c r="FWI6603" s="35"/>
      <c r="FWJ6603" s="35"/>
      <c r="FWK6603" s="35"/>
      <c r="FWL6603" s="35"/>
      <c r="FWM6603" s="35"/>
      <c r="FWN6603" s="35"/>
      <c r="FWO6603" s="35"/>
      <c r="FWP6603" s="35"/>
      <c r="FWQ6603" s="35"/>
      <c r="FWR6603" s="35"/>
      <c r="FWS6603" s="35"/>
      <c r="FWT6603" s="35"/>
      <c r="FWU6603" s="35"/>
      <c r="FWV6603" s="35"/>
      <c r="FWW6603" s="35"/>
      <c r="FWX6603" s="35"/>
      <c r="FWY6603" s="35"/>
      <c r="FWZ6603" s="35"/>
      <c r="FXA6603" s="35"/>
      <c r="FXB6603" s="35"/>
      <c r="FXC6603" s="35"/>
      <c r="FXD6603" s="35"/>
      <c r="FXE6603" s="35"/>
      <c r="FXF6603" s="35"/>
      <c r="FXG6603" s="35"/>
      <c r="FXH6603" s="35"/>
      <c r="FXI6603" s="35"/>
      <c r="FXJ6603" s="35"/>
      <c r="FXK6603" s="35"/>
      <c r="FXL6603" s="35"/>
      <c r="FXM6603" s="35"/>
      <c r="FXN6603" s="35"/>
      <c r="FXO6603" s="35"/>
      <c r="FXP6603" s="35"/>
      <c r="FXQ6603" s="35"/>
      <c r="FXR6603" s="35"/>
      <c r="FXS6603" s="35"/>
      <c r="FXT6603" s="35"/>
      <c r="FXU6603" s="35"/>
      <c r="FXV6603" s="35"/>
      <c r="FXW6603" s="35"/>
      <c r="FXX6603" s="35"/>
      <c r="FXY6603" s="35"/>
      <c r="FXZ6603" s="35"/>
      <c r="FYA6603" s="35"/>
      <c r="FYB6603" s="35"/>
      <c r="FYC6603" s="35"/>
      <c r="FYD6603" s="35"/>
      <c r="FYE6603" s="35"/>
      <c r="FYF6603" s="35"/>
      <c r="FYG6603" s="35"/>
      <c r="FYH6603" s="35"/>
      <c r="FYI6603" s="35"/>
      <c r="FYJ6603" s="35"/>
      <c r="FYK6603" s="35"/>
      <c r="FYL6603" s="35"/>
      <c r="FYM6603" s="35"/>
      <c r="FYN6603" s="35"/>
      <c r="FYO6603" s="35"/>
      <c r="FYP6603" s="35"/>
      <c r="FYQ6603" s="35"/>
      <c r="FYR6603" s="35"/>
      <c r="FYS6603" s="35"/>
      <c r="FYT6603" s="35"/>
      <c r="FYU6603" s="35"/>
      <c r="FYV6603" s="35"/>
      <c r="FYW6603" s="35"/>
      <c r="FYX6603" s="35"/>
      <c r="FYY6603" s="35"/>
      <c r="FYZ6603" s="35"/>
      <c r="FZA6603" s="35"/>
      <c r="FZB6603" s="35"/>
      <c r="FZC6603" s="35"/>
      <c r="FZD6603" s="35"/>
      <c r="FZE6603" s="35"/>
      <c r="FZF6603" s="35"/>
      <c r="FZG6603" s="35"/>
      <c r="FZH6603" s="35"/>
      <c r="FZI6603" s="35"/>
      <c r="FZJ6603" s="35"/>
      <c r="FZK6603" s="35"/>
      <c r="FZL6603" s="35"/>
      <c r="FZM6603" s="35"/>
      <c r="FZN6603" s="35"/>
      <c r="FZO6603" s="35"/>
      <c r="FZP6603" s="35"/>
      <c r="FZQ6603" s="35"/>
      <c r="FZR6603" s="35"/>
      <c r="FZS6603" s="35"/>
      <c r="FZT6603" s="35"/>
      <c r="FZU6603" s="35"/>
      <c r="FZV6603" s="35"/>
      <c r="FZW6603" s="35"/>
      <c r="FZX6603" s="35"/>
      <c r="FZY6603" s="35"/>
      <c r="FZZ6603" s="35"/>
      <c r="GAA6603" s="35"/>
      <c r="GAB6603" s="35"/>
      <c r="GAC6603" s="35"/>
      <c r="GAD6603" s="35"/>
      <c r="GAE6603" s="35"/>
      <c r="GAF6603" s="35"/>
      <c r="GAG6603" s="35"/>
      <c r="GAH6603" s="35"/>
      <c r="GAI6603" s="35"/>
      <c r="GAJ6603" s="35"/>
      <c r="GAK6603" s="35"/>
      <c r="GAL6603" s="35"/>
      <c r="GAM6603" s="35"/>
      <c r="GAN6603" s="35"/>
      <c r="GAO6603" s="35"/>
      <c r="GAP6603" s="35"/>
      <c r="GAQ6603" s="35"/>
      <c r="GAR6603" s="35"/>
      <c r="GAS6603" s="35"/>
      <c r="GAT6603" s="35"/>
      <c r="GAU6603" s="35"/>
      <c r="GAV6603" s="35"/>
      <c r="GAW6603" s="35"/>
      <c r="GAX6603" s="35"/>
      <c r="GAY6603" s="35"/>
      <c r="GAZ6603" s="35"/>
      <c r="GBA6603" s="35"/>
      <c r="GBB6603" s="35"/>
      <c r="GBC6603" s="35"/>
      <c r="GBD6603" s="35"/>
      <c r="GBE6603" s="35"/>
      <c r="GBF6603" s="35"/>
      <c r="GBG6603" s="35"/>
      <c r="GBH6603" s="35"/>
      <c r="GBI6603" s="35"/>
      <c r="GBJ6603" s="35"/>
      <c r="GBK6603" s="35"/>
      <c r="GBL6603" s="35"/>
      <c r="GBM6603" s="35"/>
      <c r="GBN6603" s="35"/>
      <c r="GBO6603" s="35"/>
      <c r="GBP6603" s="35"/>
      <c r="GBQ6603" s="35"/>
      <c r="GBR6603" s="35"/>
      <c r="GBS6603" s="35"/>
      <c r="GBT6603" s="35"/>
      <c r="GBU6603" s="35"/>
      <c r="GBV6603" s="35"/>
      <c r="GBW6603" s="35"/>
      <c r="GBX6603" s="35"/>
      <c r="GBY6603" s="35"/>
      <c r="GBZ6603" s="35"/>
      <c r="GCA6603" s="35"/>
      <c r="GCB6603" s="35"/>
      <c r="GCC6603" s="35"/>
      <c r="GCD6603" s="35"/>
      <c r="GCE6603" s="35"/>
      <c r="GCF6603" s="35"/>
      <c r="GCG6603" s="35"/>
      <c r="GCH6603" s="35"/>
      <c r="GCI6603" s="35"/>
      <c r="GCJ6603" s="35"/>
      <c r="GCK6603" s="35"/>
      <c r="GCL6603" s="35"/>
      <c r="GCM6603" s="35"/>
      <c r="GCN6603" s="35"/>
      <c r="GCO6603" s="35"/>
      <c r="GCP6603" s="35"/>
      <c r="GCQ6603" s="35"/>
      <c r="GCR6603" s="35"/>
      <c r="GCS6603" s="35"/>
      <c r="GCT6603" s="35"/>
      <c r="GCU6603" s="35"/>
      <c r="GCV6603" s="35"/>
      <c r="GCW6603" s="35"/>
      <c r="GCX6603" s="35"/>
      <c r="GCY6603" s="35"/>
      <c r="GCZ6603" s="35"/>
      <c r="GDA6603" s="35"/>
      <c r="GDB6603" s="35"/>
      <c r="GDC6603" s="35"/>
      <c r="GDD6603" s="35"/>
      <c r="GDE6603" s="35"/>
      <c r="GDF6603" s="35"/>
      <c r="GDG6603" s="35"/>
      <c r="GDH6603" s="35"/>
      <c r="GDI6603" s="35"/>
      <c r="GDJ6603" s="35"/>
      <c r="GDK6603" s="35"/>
      <c r="GDL6603" s="35"/>
      <c r="GDM6603" s="35"/>
      <c r="GDN6603" s="35"/>
      <c r="GDO6603" s="35"/>
      <c r="GDP6603" s="35"/>
      <c r="GDQ6603" s="35"/>
      <c r="GDR6603" s="35"/>
      <c r="GDS6603" s="35"/>
      <c r="GDT6603" s="35"/>
      <c r="GDU6603" s="35"/>
      <c r="GDV6603" s="35"/>
      <c r="GDW6603" s="35"/>
      <c r="GDX6603" s="35"/>
      <c r="GDY6603" s="35"/>
      <c r="GDZ6603" s="35"/>
      <c r="GEA6603" s="35"/>
      <c r="GEB6603" s="35"/>
      <c r="GEC6603" s="35"/>
      <c r="GED6603" s="35"/>
      <c r="GEE6603" s="35"/>
      <c r="GEF6603" s="35"/>
      <c r="GEG6603" s="35"/>
      <c r="GEH6603" s="35"/>
      <c r="GEI6603" s="35"/>
      <c r="GEJ6603" s="35"/>
      <c r="GEK6603" s="35"/>
      <c r="GEL6603" s="35"/>
      <c r="GEM6603" s="35"/>
      <c r="GEN6603" s="35"/>
      <c r="GEO6603" s="35"/>
      <c r="GEP6603" s="35"/>
      <c r="GEQ6603" s="35"/>
      <c r="GER6603" s="35"/>
      <c r="GES6603" s="35"/>
      <c r="GET6603" s="35"/>
      <c r="GEU6603" s="35"/>
      <c r="GEV6603" s="35"/>
      <c r="GEW6603" s="35"/>
      <c r="GEX6603" s="35"/>
      <c r="GEY6603" s="35"/>
      <c r="GEZ6603" s="35"/>
      <c r="GFA6603" s="35"/>
      <c r="GFB6603" s="35"/>
      <c r="GFC6603" s="35"/>
      <c r="GFD6603" s="35"/>
      <c r="GFE6603" s="35"/>
      <c r="GFF6603" s="35"/>
      <c r="GFG6603" s="35"/>
      <c r="GFH6603" s="35"/>
      <c r="GFI6603" s="35"/>
      <c r="GFJ6603" s="35"/>
      <c r="GFK6603" s="35"/>
      <c r="GFL6603" s="35"/>
      <c r="GFM6603" s="35"/>
      <c r="GFN6603" s="35"/>
      <c r="GFO6603" s="35"/>
      <c r="GFP6603" s="35"/>
      <c r="GFQ6603" s="35"/>
      <c r="GFR6603" s="35"/>
      <c r="GFS6603" s="35"/>
      <c r="GFT6603" s="35"/>
      <c r="GFU6603" s="35"/>
      <c r="GFV6603" s="35"/>
      <c r="GFW6603" s="35"/>
      <c r="GFX6603" s="35"/>
      <c r="GFY6603" s="35"/>
      <c r="GFZ6603" s="35"/>
      <c r="GGA6603" s="35"/>
      <c r="GGB6603" s="35"/>
      <c r="GGC6603" s="35"/>
      <c r="GGD6603" s="35"/>
      <c r="GGE6603" s="35"/>
      <c r="GGF6603" s="35"/>
      <c r="GGG6603" s="35"/>
      <c r="GGH6603" s="35"/>
      <c r="GGI6603" s="35"/>
      <c r="GGJ6603" s="35"/>
      <c r="GGK6603" s="35"/>
      <c r="GGL6603" s="35"/>
      <c r="GGM6603" s="35"/>
      <c r="GGN6603" s="35"/>
      <c r="GGO6603" s="35"/>
      <c r="GGP6603" s="35"/>
      <c r="GGQ6603" s="35"/>
      <c r="GGR6603" s="35"/>
      <c r="GGS6603" s="35"/>
      <c r="GGT6603" s="35"/>
      <c r="GGU6603" s="35"/>
      <c r="GGV6603" s="35"/>
      <c r="GGW6603" s="35"/>
      <c r="GGX6603" s="35"/>
      <c r="GGY6603" s="35"/>
      <c r="GGZ6603" s="35"/>
      <c r="GHA6603" s="35"/>
      <c r="GHB6603" s="35"/>
      <c r="GHC6603" s="35"/>
      <c r="GHD6603" s="35"/>
      <c r="GHE6603" s="35"/>
      <c r="GHF6603" s="35"/>
      <c r="GHG6603" s="35"/>
      <c r="GHH6603" s="35"/>
      <c r="GHI6603" s="35"/>
      <c r="GHJ6603" s="35"/>
      <c r="GHK6603" s="35"/>
      <c r="GHL6603" s="35"/>
      <c r="GHM6603" s="35"/>
      <c r="GHN6603" s="35"/>
      <c r="GHO6603" s="35"/>
      <c r="GHP6603" s="35"/>
      <c r="GHQ6603" s="35"/>
      <c r="GHR6603" s="35"/>
      <c r="GHS6603" s="35"/>
      <c r="GHT6603" s="35"/>
      <c r="GHU6603" s="35"/>
      <c r="GHV6603" s="35"/>
      <c r="GHW6603" s="35"/>
      <c r="GHX6603" s="35"/>
      <c r="GHY6603" s="35"/>
      <c r="GHZ6603" s="35"/>
      <c r="GIA6603" s="35"/>
      <c r="GIB6603" s="35"/>
      <c r="GIC6603" s="35"/>
      <c r="GID6603" s="35"/>
      <c r="GIE6603" s="35"/>
      <c r="GIF6603" s="35"/>
      <c r="GIG6603" s="35"/>
      <c r="GIH6603" s="35"/>
      <c r="GII6603" s="35"/>
      <c r="GIJ6603" s="35"/>
      <c r="GIK6603" s="35"/>
      <c r="GIL6603" s="35"/>
      <c r="GIM6603" s="35"/>
      <c r="GIN6603" s="35"/>
      <c r="GIO6603" s="35"/>
      <c r="GIP6603" s="35"/>
      <c r="GIQ6603" s="35"/>
      <c r="GIR6603" s="35"/>
      <c r="GIS6603" s="35"/>
      <c r="GIT6603" s="35"/>
      <c r="GIU6603" s="35"/>
      <c r="GIV6603" s="35"/>
      <c r="GIW6603" s="35"/>
      <c r="GIX6603" s="35"/>
      <c r="GIY6603" s="35"/>
      <c r="GIZ6603" s="35"/>
      <c r="GJA6603" s="35"/>
      <c r="GJB6603" s="35"/>
      <c r="GJC6603" s="35"/>
      <c r="GJD6603" s="35"/>
      <c r="GJE6603" s="35"/>
      <c r="GJF6603" s="35"/>
      <c r="GJG6603" s="35"/>
      <c r="GJH6603" s="35"/>
      <c r="GJI6603" s="35"/>
      <c r="GJJ6603" s="35"/>
      <c r="GJK6603" s="35"/>
      <c r="GJL6603" s="35"/>
      <c r="GJM6603" s="35"/>
      <c r="GJN6603" s="35"/>
      <c r="GJO6603" s="35"/>
      <c r="GJP6603" s="35"/>
      <c r="GJQ6603" s="35"/>
      <c r="GJR6603" s="35"/>
      <c r="GJS6603" s="35"/>
      <c r="GJT6603" s="35"/>
      <c r="GJU6603" s="35"/>
      <c r="GJV6603" s="35"/>
      <c r="GJW6603" s="35"/>
      <c r="GJX6603" s="35"/>
      <c r="GJY6603" s="35"/>
      <c r="GJZ6603" s="35"/>
      <c r="GKA6603" s="35"/>
      <c r="GKB6603" s="35"/>
      <c r="GKC6603" s="35"/>
      <c r="GKD6603" s="35"/>
      <c r="GKE6603" s="35"/>
      <c r="GKF6603" s="35"/>
      <c r="GKG6603" s="35"/>
      <c r="GKH6603" s="35"/>
      <c r="GKI6603" s="35"/>
      <c r="GKJ6603" s="35"/>
      <c r="GKK6603" s="35"/>
      <c r="GKL6603" s="35"/>
      <c r="GKM6603" s="35"/>
      <c r="GKN6603" s="35"/>
      <c r="GKO6603" s="35"/>
      <c r="GKP6603" s="35"/>
      <c r="GKQ6603" s="35"/>
      <c r="GKR6603" s="35"/>
      <c r="GKS6603" s="35"/>
      <c r="GKT6603" s="35"/>
      <c r="GKU6603" s="35"/>
      <c r="GKV6603" s="35"/>
      <c r="GKW6603" s="35"/>
      <c r="GKX6603" s="35"/>
      <c r="GKY6603" s="35"/>
      <c r="GKZ6603" s="35"/>
      <c r="GLA6603" s="35"/>
      <c r="GLB6603" s="35"/>
      <c r="GLC6603" s="35"/>
      <c r="GLD6603" s="35"/>
      <c r="GLE6603" s="35"/>
      <c r="GLF6603" s="35"/>
      <c r="GLG6603" s="35"/>
      <c r="GLH6603" s="35"/>
      <c r="GLI6603" s="35"/>
      <c r="GLJ6603" s="35"/>
      <c r="GLK6603" s="35"/>
      <c r="GLL6603" s="35"/>
      <c r="GLM6603" s="35"/>
      <c r="GLN6603" s="35"/>
      <c r="GLO6603" s="35"/>
      <c r="GLP6603" s="35"/>
      <c r="GLQ6603" s="35"/>
      <c r="GLR6603" s="35"/>
      <c r="GLS6603" s="35"/>
      <c r="GLT6603" s="35"/>
      <c r="GLU6603" s="35"/>
      <c r="GLV6603" s="35"/>
      <c r="GLW6603" s="35"/>
      <c r="GLX6603" s="35"/>
      <c r="GLY6603" s="35"/>
      <c r="GLZ6603" s="35"/>
      <c r="GMA6603" s="35"/>
      <c r="GMB6603" s="35"/>
      <c r="GMC6603" s="35"/>
      <c r="GMD6603" s="35"/>
      <c r="GME6603" s="35"/>
      <c r="GMF6603" s="35"/>
      <c r="GMG6603" s="35"/>
      <c r="GMH6603" s="35"/>
      <c r="GMI6603" s="35"/>
      <c r="GMJ6603" s="35"/>
      <c r="GMK6603" s="35"/>
      <c r="GML6603" s="35"/>
      <c r="GMM6603" s="35"/>
      <c r="GMN6603" s="35"/>
      <c r="GMO6603" s="35"/>
      <c r="GMP6603" s="35"/>
      <c r="GMQ6603" s="35"/>
      <c r="GMR6603" s="35"/>
      <c r="GMS6603" s="35"/>
      <c r="GMT6603" s="35"/>
      <c r="GMU6603" s="35"/>
      <c r="GMV6603" s="35"/>
      <c r="GMW6603" s="35"/>
      <c r="GMX6603" s="35"/>
      <c r="GMY6603" s="35"/>
      <c r="GMZ6603" s="35"/>
      <c r="GNA6603" s="35"/>
      <c r="GNB6603" s="35"/>
      <c r="GNC6603" s="35"/>
      <c r="GND6603" s="35"/>
      <c r="GNE6603" s="35"/>
      <c r="GNF6603" s="35"/>
      <c r="GNG6603" s="35"/>
      <c r="GNH6603" s="35"/>
      <c r="GNI6603" s="35"/>
      <c r="GNJ6603" s="35"/>
      <c r="GNK6603" s="35"/>
      <c r="GNL6603" s="35"/>
      <c r="GNM6603" s="35"/>
      <c r="GNN6603" s="35"/>
      <c r="GNO6603" s="35"/>
      <c r="GNP6603" s="35"/>
      <c r="GNQ6603" s="35"/>
      <c r="GNR6603" s="35"/>
      <c r="GNS6603" s="35"/>
      <c r="GNT6603" s="35"/>
      <c r="GNU6603" s="35"/>
      <c r="GNV6603" s="35"/>
      <c r="GNW6603" s="35"/>
      <c r="GNX6603" s="35"/>
      <c r="GNY6603" s="35"/>
      <c r="GNZ6603" s="35"/>
      <c r="GOA6603" s="35"/>
      <c r="GOB6603" s="35"/>
      <c r="GOC6603" s="35"/>
      <c r="GOD6603" s="35"/>
      <c r="GOE6603" s="35"/>
      <c r="GOF6603" s="35"/>
      <c r="GOG6603" s="35"/>
      <c r="GOH6603" s="35"/>
      <c r="GOI6603" s="35"/>
      <c r="GOJ6603" s="35"/>
      <c r="GOK6603" s="35"/>
      <c r="GOL6603" s="35"/>
      <c r="GOM6603" s="35"/>
      <c r="GON6603" s="35"/>
      <c r="GOO6603" s="35"/>
      <c r="GOP6603" s="35"/>
      <c r="GOQ6603" s="35"/>
      <c r="GOR6603" s="35"/>
      <c r="GOS6603" s="35"/>
      <c r="GOT6603" s="35"/>
      <c r="GOU6603" s="35"/>
      <c r="GOV6603" s="35"/>
      <c r="GOW6603" s="35"/>
      <c r="GOX6603" s="35"/>
      <c r="GOY6603" s="35"/>
      <c r="GOZ6603" s="35"/>
      <c r="GPA6603" s="35"/>
      <c r="GPB6603" s="35"/>
      <c r="GPC6603" s="35"/>
      <c r="GPD6603" s="35"/>
      <c r="GPE6603" s="35"/>
      <c r="GPF6603" s="35"/>
      <c r="GPG6603" s="35"/>
      <c r="GPH6603" s="35"/>
      <c r="GPI6603" s="35"/>
      <c r="GPJ6603" s="35"/>
      <c r="GPK6603" s="35"/>
      <c r="GPL6603" s="35"/>
      <c r="GPM6603" s="35"/>
      <c r="GPN6603" s="35"/>
      <c r="GPO6603" s="35"/>
      <c r="GPP6603" s="35"/>
      <c r="GPQ6603" s="35"/>
      <c r="GPR6603" s="35"/>
      <c r="GPS6603" s="35"/>
      <c r="GPT6603" s="35"/>
      <c r="GPU6603" s="35"/>
      <c r="GPV6603" s="35"/>
      <c r="GPW6603" s="35"/>
      <c r="GPX6603" s="35"/>
      <c r="GPY6603" s="35"/>
      <c r="GPZ6603" s="35"/>
      <c r="GQA6603" s="35"/>
      <c r="GQB6603" s="35"/>
      <c r="GQC6603" s="35"/>
      <c r="GQD6603" s="35"/>
      <c r="GQE6603" s="35"/>
      <c r="GQF6603" s="35"/>
      <c r="GQG6603" s="35"/>
      <c r="GQH6603" s="35"/>
      <c r="GQI6603" s="35"/>
      <c r="GQJ6603" s="35"/>
      <c r="GQK6603" s="35"/>
      <c r="GQL6603" s="35"/>
      <c r="GQM6603" s="35"/>
      <c r="GQN6603" s="35"/>
      <c r="GQO6603" s="35"/>
      <c r="GQP6603" s="35"/>
      <c r="GQQ6603" s="35"/>
      <c r="GQR6603" s="35"/>
      <c r="GQS6603" s="35"/>
      <c r="GQT6603" s="35"/>
      <c r="GQU6603" s="35"/>
      <c r="GQV6603" s="35"/>
      <c r="GQW6603" s="35"/>
      <c r="GQX6603" s="35"/>
      <c r="GQY6603" s="35"/>
      <c r="GQZ6603" s="35"/>
      <c r="GRA6603" s="35"/>
      <c r="GRB6603" s="35"/>
      <c r="GRC6603" s="35"/>
      <c r="GRD6603" s="35"/>
      <c r="GRE6603" s="35"/>
      <c r="GRF6603" s="35"/>
      <c r="GRG6603" s="35"/>
      <c r="GRH6603" s="35"/>
      <c r="GRI6603" s="35"/>
      <c r="GRJ6603" s="35"/>
      <c r="GRK6603" s="35"/>
      <c r="GRL6603" s="35"/>
      <c r="GRM6603" s="35"/>
      <c r="GRN6603" s="35"/>
      <c r="GRO6603" s="35"/>
      <c r="GRP6603" s="35"/>
      <c r="GRQ6603" s="35"/>
      <c r="GRR6603" s="35"/>
      <c r="GRS6603" s="35"/>
      <c r="GRT6603" s="35"/>
      <c r="GRU6603" s="35"/>
      <c r="GRV6603" s="35"/>
      <c r="GRW6603" s="35"/>
      <c r="GRX6603" s="35"/>
      <c r="GRY6603" s="35"/>
      <c r="GRZ6603" s="35"/>
      <c r="GSA6603" s="35"/>
      <c r="GSB6603" s="35"/>
      <c r="GSC6603" s="35"/>
      <c r="GSD6603" s="35"/>
      <c r="GSE6603" s="35"/>
      <c r="GSF6603" s="35"/>
      <c r="GSG6603" s="35"/>
      <c r="GSH6603" s="35"/>
      <c r="GSI6603" s="35"/>
      <c r="GSJ6603" s="35"/>
      <c r="GSK6603" s="35"/>
      <c r="GSL6603" s="35"/>
      <c r="GSM6603" s="35"/>
      <c r="GSN6603" s="35"/>
      <c r="GSO6603" s="35"/>
      <c r="GSP6603" s="35"/>
      <c r="GSQ6603" s="35"/>
      <c r="GSR6603" s="35"/>
      <c r="GSS6603" s="35"/>
      <c r="GST6603" s="35"/>
      <c r="GSU6603" s="35"/>
      <c r="GSV6603" s="35"/>
      <c r="GSW6603" s="35"/>
      <c r="GSX6603" s="35"/>
      <c r="GSY6603" s="35"/>
      <c r="GSZ6603" s="35"/>
      <c r="GTA6603" s="35"/>
      <c r="GTB6603" s="35"/>
      <c r="GTC6603" s="35"/>
      <c r="GTD6603" s="35"/>
      <c r="GTE6603" s="35"/>
      <c r="GTF6603" s="35"/>
      <c r="GTG6603" s="35"/>
      <c r="GTH6603" s="35"/>
      <c r="GTI6603" s="35"/>
      <c r="GTJ6603" s="35"/>
      <c r="GTK6603" s="35"/>
      <c r="GTL6603" s="35"/>
      <c r="GTM6603" s="35"/>
      <c r="GTN6603" s="35"/>
      <c r="GTO6603" s="35"/>
      <c r="GTP6603" s="35"/>
      <c r="GTQ6603" s="35"/>
      <c r="GTR6603" s="35"/>
      <c r="GTS6603" s="35"/>
      <c r="GTT6603" s="35"/>
      <c r="GTU6603" s="35"/>
      <c r="GTV6603" s="35"/>
      <c r="GTW6603" s="35"/>
      <c r="GTX6603" s="35"/>
      <c r="GTY6603" s="35"/>
      <c r="GTZ6603" s="35"/>
      <c r="GUA6603" s="35"/>
      <c r="GUB6603" s="35"/>
      <c r="GUC6603" s="35"/>
      <c r="GUD6603" s="35"/>
      <c r="GUE6603" s="35"/>
      <c r="GUF6603" s="35"/>
      <c r="GUG6603" s="35"/>
      <c r="GUH6603" s="35"/>
      <c r="GUI6603" s="35"/>
      <c r="GUJ6603" s="35"/>
      <c r="GUK6603" s="35"/>
      <c r="GUL6603" s="35"/>
      <c r="GUM6603" s="35"/>
      <c r="GUN6603" s="35"/>
      <c r="GUO6603" s="35"/>
      <c r="GUP6603" s="35"/>
      <c r="GUQ6603" s="35"/>
      <c r="GUR6603" s="35"/>
      <c r="GUS6603" s="35"/>
      <c r="GUT6603" s="35"/>
      <c r="GUU6603" s="35"/>
      <c r="GUV6603" s="35"/>
      <c r="GUW6603" s="35"/>
      <c r="GUX6603" s="35"/>
      <c r="GUY6603" s="35"/>
      <c r="GUZ6603" s="35"/>
      <c r="GVA6603" s="35"/>
      <c r="GVB6603" s="35"/>
      <c r="GVC6603" s="35"/>
      <c r="GVD6603" s="35"/>
      <c r="GVE6603" s="35"/>
      <c r="GVF6603" s="35"/>
      <c r="GVG6603" s="35"/>
      <c r="GVH6603" s="35"/>
      <c r="GVI6603" s="35"/>
      <c r="GVJ6603" s="35"/>
      <c r="GVK6603" s="35"/>
      <c r="GVL6603" s="35"/>
      <c r="GVM6603" s="35"/>
      <c r="GVN6603" s="35"/>
      <c r="GVO6603" s="35"/>
      <c r="GVP6603" s="35"/>
      <c r="GVQ6603" s="35"/>
      <c r="GVR6603" s="35"/>
      <c r="GVS6603" s="35"/>
      <c r="GVT6603" s="35"/>
      <c r="GVU6603" s="35"/>
      <c r="GVV6603" s="35"/>
      <c r="GVW6603" s="35"/>
      <c r="GVX6603" s="35"/>
      <c r="GVY6603" s="35"/>
      <c r="GVZ6603" s="35"/>
      <c r="GWA6603" s="35"/>
      <c r="GWB6603" s="35"/>
      <c r="GWC6603" s="35"/>
      <c r="GWD6603" s="35"/>
      <c r="GWE6603" s="35"/>
      <c r="GWF6603" s="35"/>
      <c r="GWG6603" s="35"/>
      <c r="GWH6603" s="35"/>
      <c r="GWI6603" s="35"/>
      <c r="GWJ6603" s="35"/>
      <c r="GWK6603" s="35"/>
      <c r="GWL6603" s="35"/>
      <c r="GWM6603" s="35"/>
      <c r="GWN6603" s="35"/>
      <c r="GWO6603" s="35"/>
      <c r="GWP6603" s="35"/>
      <c r="GWQ6603" s="35"/>
      <c r="GWR6603" s="35"/>
      <c r="GWS6603" s="35"/>
      <c r="GWT6603" s="35"/>
      <c r="GWU6603" s="35"/>
      <c r="GWV6603" s="35"/>
      <c r="GWW6603" s="35"/>
      <c r="GWX6603" s="35"/>
      <c r="GWY6603" s="35"/>
      <c r="GWZ6603" s="35"/>
      <c r="GXA6603" s="35"/>
      <c r="GXB6603" s="35"/>
      <c r="GXC6603" s="35"/>
      <c r="GXD6603" s="35"/>
      <c r="GXE6603" s="35"/>
      <c r="GXF6603" s="35"/>
      <c r="GXG6603" s="35"/>
      <c r="GXH6603" s="35"/>
      <c r="GXI6603" s="35"/>
      <c r="GXJ6603" s="35"/>
      <c r="GXK6603" s="35"/>
      <c r="GXL6603" s="35"/>
      <c r="GXM6603" s="35"/>
      <c r="GXN6603" s="35"/>
      <c r="GXO6603" s="35"/>
      <c r="GXP6603" s="35"/>
      <c r="GXQ6603" s="35"/>
      <c r="GXR6603" s="35"/>
      <c r="GXS6603" s="35"/>
      <c r="GXT6603" s="35"/>
      <c r="GXU6603" s="35"/>
      <c r="GXV6603" s="35"/>
      <c r="GXW6603" s="35"/>
      <c r="GXX6603" s="35"/>
      <c r="GXY6603" s="35"/>
      <c r="GXZ6603" s="35"/>
      <c r="GYA6603" s="35"/>
      <c r="GYB6603" s="35"/>
      <c r="GYC6603" s="35"/>
      <c r="GYD6603" s="35"/>
      <c r="GYE6603" s="35"/>
      <c r="GYF6603" s="35"/>
      <c r="GYG6603" s="35"/>
      <c r="GYH6603" s="35"/>
      <c r="GYI6603" s="35"/>
      <c r="GYJ6603" s="35"/>
      <c r="GYK6603" s="35"/>
      <c r="GYL6603" s="35"/>
      <c r="GYM6603" s="35"/>
      <c r="GYN6603" s="35"/>
      <c r="GYO6603" s="35"/>
      <c r="GYP6603" s="35"/>
      <c r="GYQ6603" s="35"/>
      <c r="GYR6603" s="35"/>
      <c r="GYS6603" s="35"/>
      <c r="GYT6603" s="35"/>
      <c r="GYU6603" s="35"/>
      <c r="GYV6603" s="35"/>
      <c r="GYW6603" s="35"/>
      <c r="GYX6603" s="35"/>
      <c r="GYY6603" s="35"/>
      <c r="GYZ6603" s="35"/>
      <c r="GZA6603" s="35"/>
      <c r="GZB6603" s="35"/>
      <c r="GZC6603" s="35"/>
      <c r="GZD6603" s="35"/>
      <c r="GZE6603" s="35"/>
      <c r="GZF6603" s="35"/>
      <c r="GZG6603" s="35"/>
      <c r="GZH6603" s="35"/>
      <c r="GZI6603" s="35"/>
      <c r="GZJ6603" s="35"/>
      <c r="GZK6603" s="35"/>
      <c r="GZL6603" s="35"/>
      <c r="GZM6603" s="35"/>
      <c r="GZN6603" s="35"/>
      <c r="GZO6603" s="35"/>
      <c r="GZP6603" s="35"/>
      <c r="GZQ6603" s="35"/>
      <c r="GZR6603" s="35"/>
      <c r="GZS6603" s="35"/>
      <c r="GZT6603" s="35"/>
      <c r="GZU6603" s="35"/>
      <c r="GZV6603" s="35"/>
      <c r="GZW6603" s="35"/>
      <c r="GZX6603" s="35"/>
      <c r="GZY6603" s="35"/>
      <c r="GZZ6603" s="35"/>
      <c r="HAA6603" s="35"/>
      <c r="HAB6603" s="35"/>
      <c r="HAC6603" s="35"/>
      <c r="HAD6603" s="35"/>
      <c r="HAE6603" s="35"/>
      <c r="HAF6603" s="35"/>
      <c r="HAG6603" s="35"/>
      <c r="HAH6603" s="35"/>
      <c r="HAI6603" s="35"/>
      <c r="HAJ6603" s="35"/>
      <c r="HAK6603" s="35"/>
      <c r="HAL6603" s="35"/>
      <c r="HAM6603" s="35"/>
      <c r="HAN6603" s="35"/>
      <c r="HAO6603" s="35"/>
      <c r="HAP6603" s="35"/>
      <c r="HAQ6603" s="35"/>
      <c r="HAR6603" s="35"/>
      <c r="HAS6603" s="35"/>
      <c r="HAT6603" s="35"/>
      <c r="HAU6603" s="35"/>
      <c r="HAV6603" s="35"/>
      <c r="HAW6603" s="35"/>
      <c r="HAX6603" s="35"/>
      <c r="HAY6603" s="35"/>
      <c r="HAZ6603" s="35"/>
      <c r="HBA6603" s="35"/>
      <c r="HBB6603" s="35"/>
      <c r="HBC6603" s="35"/>
      <c r="HBD6603" s="35"/>
      <c r="HBE6603" s="35"/>
      <c r="HBF6603" s="35"/>
      <c r="HBG6603" s="35"/>
      <c r="HBH6603" s="35"/>
      <c r="HBI6603" s="35"/>
      <c r="HBJ6603" s="35"/>
      <c r="HBK6603" s="35"/>
      <c r="HBL6603" s="35"/>
      <c r="HBM6603" s="35"/>
      <c r="HBN6603" s="35"/>
      <c r="HBO6603" s="35"/>
      <c r="HBP6603" s="35"/>
      <c r="HBQ6603" s="35"/>
      <c r="HBR6603" s="35"/>
      <c r="HBS6603" s="35"/>
      <c r="HBT6603" s="35"/>
      <c r="HBU6603" s="35"/>
      <c r="HBV6603" s="35"/>
      <c r="HBW6603" s="35"/>
      <c r="HBX6603" s="35"/>
      <c r="HBY6603" s="35"/>
      <c r="HBZ6603" s="35"/>
      <c r="HCA6603" s="35"/>
      <c r="HCB6603" s="35"/>
      <c r="HCC6603" s="35"/>
      <c r="HCD6603" s="35"/>
      <c r="HCE6603" s="35"/>
      <c r="HCF6603" s="35"/>
      <c r="HCG6603" s="35"/>
      <c r="HCH6603" s="35"/>
      <c r="HCI6603" s="35"/>
      <c r="HCJ6603" s="35"/>
      <c r="HCK6603" s="35"/>
      <c r="HCL6603" s="35"/>
      <c r="HCM6603" s="35"/>
      <c r="HCN6603" s="35"/>
      <c r="HCO6603" s="35"/>
      <c r="HCP6603" s="35"/>
      <c r="HCQ6603" s="35"/>
      <c r="HCR6603" s="35"/>
      <c r="HCS6603" s="35"/>
      <c r="HCT6603" s="35"/>
      <c r="HCU6603" s="35"/>
      <c r="HCV6603" s="35"/>
      <c r="HCW6603" s="35"/>
      <c r="HCX6603" s="35"/>
      <c r="HCY6603" s="35"/>
      <c r="HCZ6603" s="35"/>
      <c r="HDA6603" s="35"/>
      <c r="HDB6603" s="35"/>
      <c r="HDC6603" s="35"/>
      <c r="HDD6603" s="35"/>
      <c r="HDE6603" s="35"/>
      <c r="HDF6603" s="35"/>
      <c r="HDG6603" s="35"/>
      <c r="HDH6603" s="35"/>
      <c r="HDI6603" s="35"/>
      <c r="HDJ6603" s="35"/>
      <c r="HDK6603" s="35"/>
      <c r="HDL6603" s="35"/>
      <c r="HDM6603" s="35"/>
      <c r="HDN6603" s="35"/>
      <c r="HDO6603" s="35"/>
      <c r="HDP6603" s="35"/>
      <c r="HDQ6603" s="35"/>
      <c r="HDR6603" s="35"/>
      <c r="HDS6603" s="35"/>
      <c r="HDT6603" s="35"/>
      <c r="HDU6603" s="35"/>
      <c r="HDV6603" s="35"/>
      <c r="HDW6603" s="35"/>
      <c r="HDX6603" s="35"/>
      <c r="HDY6603" s="35"/>
      <c r="HDZ6603" s="35"/>
      <c r="HEA6603" s="35"/>
      <c r="HEB6603" s="35"/>
      <c r="HEC6603" s="35"/>
      <c r="HED6603" s="35"/>
      <c r="HEE6603" s="35"/>
      <c r="HEF6603" s="35"/>
      <c r="HEG6603" s="35"/>
      <c r="HEH6603" s="35"/>
      <c r="HEI6603" s="35"/>
      <c r="HEJ6603" s="35"/>
      <c r="HEK6603" s="35"/>
      <c r="HEL6603" s="35"/>
      <c r="HEM6603" s="35"/>
      <c r="HEN6603" s="35"/>
      <c r="HEO6603" s="35"/>
      <c r="HEP6603" s="35"/>
      <c r="HEQ6603" s="35"/>
      <c r="HER6603" s="35"/>
      <c r="HES6603" s="35"/>
      <c r="HET6603" s="35"/>
      <c r="HEU6603" s="35"/>
      <c r="HEV6603" s="35"/>
      <c r="HEW6603" s="35"/>
      <c r="HEX6603" s="35"/>
      <c r="HEY6603" s="35"/>
      <c r="HEZ6603" s="35"/>
      <c r="HFA6603" s="35"/>
      <c r="HFB6603" s="35"/>
      <c r="HFC6603" s="35"/>
      <c r="HFD6603" s="35"/>
      <c r="HFE6603" s="35"/>
      <c r="HFF6603" s="35"/>
      <c r="HFG6603" s="35"/>
      <c r="HFH6603" s="35"/>
      <c r="HFI6603" s="35"/>
      <c r="HFJ6603" s="35"/>
      <c r="HFK6603" s="35"/>
      <c r="HFL6603" s="35"/>
      <c r="HFM6603" s="35"/>
      <c r="HFN6603" s="35"/>
      <c r="HFO6603" s="35"/>
      <c r="HFP6603" s="35"/>
      <c r="HFQ6603" s="35"/>
      <c r="HFR6603" s="35"/>
      <c r="HFS6603" s="35"/>
      <c r="HFT6603" s="35"/>
      <c r="HFU6603" s="35"/>
      <c r="HFV6603" s="35"/>
      <c r="HFW6603" s="35"/>
      <c r="HFX6603" s="35"/>
      <c r="HFY6603" s="35"/>
      <c r="HFZ6603" s="35"/>
      <c r="HGA6603" s="35"/>
      <c r="HGB6603" s="35"/>
      <c r="HGC6603" s="35"/>
      <c r="HGD6603" s="35"/>
      <c r="HGE6603" s="35"/>
      <c r="HGF6603" s="35"/>
      <c r="HGG6603" s="35"/>
      <c r="HGH6603" s="35"/>
      <c r="HGI6603" s="35"/>
      <c r="HGJ6603" s="35"/>
      <c r="HGK6603" s="35"/>
      <c r="HGL6603" s="35"/>
      <c r="HGM6603" s="35"/>
      <c r="HGN6603" s="35"/>
      <c r="HGO6603" s="35"/>
      <c r="HGP6603" s="35"/>
      <c r="HGQ6603" s="35"/>
      <c r="HGR6603" s="35"/>
      <c r="HGS6603" s="35"/>
      <c r="HGT6603" s="35"/>
      <c r="HGU6603" s="35"/>
      <c r="HGV6603" s="35"/>
      <c r="HGW6603" s="35"/>
      <c r="HGX6603" s="35"/>
      <c r="HGY6603" s="35"/>
      <c r="HGZ6603" s="35"/>
      <c r="HHA6603" s="35"/>
      <c r="HHB6603" s="35"/>
      <c r="HHC6603" s="35"/>
      <c r="HHD6603" s="35"/>
      <c r="HHE6603" s="35"/>
      <c r="HHF6603" s="35"/>
      <c r="HHG6603" s="35"/>
      <c r="HHH6603" s="35"/>
      <c r="HHI6603" s="35"/>
      <c r="HHJ6603" s="35"/>
      <c r="HHK6603" s="35"/>
      <c r="HHL6603" s="35"/>
      <c r="HHM6603" s="35"/>
      <c r="HHN6603" s="35"/>
      <c r="HHO6603" s="35"/>
      <c r="HHP6603" s="35"/>
      <c r="HHQ6603" s="35"/>
      <c r="HHR6603" s="35"/>
      <c r="HHS6603" s="35"/>
      <c r="HHT6603" s="35"/>
      <c r="HHU6603" s="35"/>
      <c r="HHV6603" s="35"/>
      <c r="HHW6603" s="35"/>
      <c r="HHX6603" s="35"/>
      <c r="HHY6603" s="35"/>
      <c r="HHZ6603" s="35"/>
      <c r="HIA6603" s="35"/>
      <c r="HIB6603" s="35"/>
      <c r="HIC6603" s="35"/>
      <c r="HID6603" s="35"/>
      <c r="HIE6603" s="35"/>
      <c r="HIF6603" s="35"/>
      <c r="HIG6603" s="35"/>
      <c r="HIH6603" s="35"/>
      <c r="HII6603" s="35"/>
      <c r="HIJ6603" s="35"/>
      <c r="HIK6603" s="35"/>
      <c r="HIL6603" s="35"/>
      <c r="HIM6603" s="35"/>
      <c r="HIN6603" s="35"/>
      <c r="HIO6603" s="35"/>
      <c r="HIP6603" s="35"/>
      <c r="HIQ6603" s="35"/>
      <c r="HIR6603" s="35"/>
      <c r="HIS6603" s="35"/>
      <c r="HIT6603" s="35"/>
      <c r="HIU6603" s="35"/>
      <c r="HIV6603" s="35"/>
      <c r="HIW6603" s="35"/>
      <c r="HIX6603" s="35"/>
      <c r="HIY6603" s="35"/>
      <c r="HIZ6603" s="35"/>
      <c r="HJA6603" s="35"/>
      <c r="HJB6603" s="35"/>
      <c r="HJC6603" s="35"/>
      <c r="HJD6603" s="35"/>
      <c r="HJE6603" s="35"/>
      <c r="HJF6603" s="35"/>
      <c r="HJG6603" s="35"/>
      <c r="HJH6603" s="35"/>
      <c r="HJI6603" s="35"/>
      <c r="HJJ6603" s="35"/>
      <c r="HJK6603" s="35"/>
      <c r="HJL6603" s="35"/>
      <c r="HJM6603" s="35"/>
      <c r="HJN6603" s="35"/>
      <c r="HJO6603" s="35"/>
      <c r="HJP6603" s="35"/>
      <c r="HJQ6603" s="35"/>
      <c r="HJR6603" s="35"/>
      <c r="HJS6603" s="35"/>
      <c r="HJT6603" s="35"/>
      <c r="HJU6603" s="35"/>
      <c r="HJV6603" s="35"/>
      <c r="HJW6603" s="35"/>
      <c r="HJX6603" s="35"/>
      <c r="HJY6603" s="35"/>
      <c r="HJZ6603" s="35"/>
      <c r="HKA6603" s="35"/>
      <c r="HKB6603" s="35"/>
      <c r="HKC6603" s="35"/>
      <c r="HKD6603" s="35"/>
      <c r="HKE6603" s="35"/>
      <c r="HKF6603" s="35"/>
      <c r="HKG6603" s="35"/>
      <c r="HKH6603" s="35"/>
      <c r="HKI6603" s="35"/>
      <c r="HKJ6603" s="35"/>
      <c r="HKK6603" s="35"/>
      <c r="HKL6603" s="35"/>
      <c r="HKM6603" s="35"/>
      <c r="HKN6603" s="35"/>
      <c r="HKO6603" s="35"/>
      <c r="HKP6603" s="35"/>
      <c r="HKQ6603" s="35"/>
      <c r="HKR6603" s="35"/>
      <c r="HKS6603" s="35"/>
      <c r="HKT6603" s="35"/>
      <c r="HKU6603" s="35"/>
      <c r="HKV6603" s="35"/>
      <c r="HKW6603" s="35"/>
      <c r="HKX6603" s="35"/>
      <c r="HKY6603" s="35"/>
      <c r="HKZ6603" s="35"/>
      <c r="HLA6603" s="35"/>
      <c r="HLB6603" s="35"/>
      <c r="HLC6603" s="35"/>
      <c r="HLD6603" s="35"/>
      <c r="HLE6603" s="35"/>
      <c r="HLF6603" s="35"/>
      <c r="HLG6603" s="35"/>
      <c r="HLH6603" s="35"/>
      <c r="HLI6603" s="35"/>
      <c r="HLJ6603" s="35"/>
      <c r="HLK6603" s="35"/>
      <c r="HLL6603" s="35"/>
      <c r="HLM6603" s="35"/>
      <c r="HLN6603" s="35"/>
      <c r="HLO6603" s="35"/>
      <c r="HLP6603" s="35"/>
      <c r="HLQ6603" s="35"/>
      <c r="HLR6603" s="35"/>
      <c r="HLS6603" s="35"/>
      <c r="HLT6603" s="35"/>
      <c r="HLU6603" s="35"/>
      <c r="HLV6603" s="35"/>
      <c r="HLW6603" s="35"/>
      <c r="HLX6603" s="35"/>
      <c r="HLY6603" s="35"/>
      <c r="HLZ6603" s="35"/>
      <c r="HMA6603" s="35"/>
      <c r="HMB6603" s="35"/>
      <c r="HMC6603" s="35"/>
      <c r="HMD6603" s="35"/>
      <c r="HME6603" s="35"/>
      <c r="HMF6603" s="35"/>
      <c r="HMG6603" s="35"/>
      <c r="HMH6603" s="35"/>
      <c r="HMI6603" s="35"/>
      <c r="HMJ6603" s="35"/>
      <c r="HMK6603" s="35"/>
      <c r="HML6603" s="35"/>
      <c r="HMM6603" s="35"/>
      <c r="HMN6603" s="35"/>
      <c r="HMO6603" s="35"/>
      <c r="HMP6603" s="35"/>
      <c r="HMQ6603" s="35"/>
      <c r="HMR6603" s="35"/>
      <c r="HMS6603" s="35"/>
      <c r="HMT6603" s="35"/>
      <c r="HMU6603" s="35"/>
      <c r="HMV6603" s="35"/>
      <c r="HMW6603" s="35"/>
      <c r="HMX6603" s="35"/>
      <c r="HMY6603" s="35"/>
      <c r="HMZ6603" s="35"/>
      <c r="HNA6603" s="35"/>
      <c r="HNB6603" s="35"/>
      <c r="HNC6603" s="35"/>
      <c r="HND6603" s="35"/>
      <c r="HNE6603" s="35"/>
      <c r="HNF6603" s="35"/>
      <c r="HNG6603" s="35"/>
      <c r="HNH6603" s="35"/>
      <c r="HNI6603" s="35"/>
      <c r="HNJ6603" s="35"/>
      <c r="HNK6603" s="35"/>
      <c r="HNL6603" s="35"/>
      <c r="HNM6603" s="35"/>
      <c r="HNN6603" s="35"/>
      <c r="HNO6603" s="35"/>
      <c r="HNP6603" s="35"/>
      <c r="HNQ6603" s="35"/>
      <c r="HNR6603" s="35"/>
      <c r="HNS6603" s="35"/>
      <c r="HNT6603" s="35"/>
      <c r="HNU6603" s="35"/>
      <c r="HNV6603" s="35"/>
      <c r="HNW6603" s="35"/>
      <c r="HNX6603" s="35"/>
      <c r="HNY6603" s="35"/>
      <c r="HNZ6603" s="35"/>
      <c r="HOA6603" s="35"/>
      <c r="HOB6603" s="35"/>
      <c r="HOC6603" s="35"/>
      <c r="HOD6603" s="35"/>
      <c r="HOE6603" s="35"/>
      <c r="HOF6603" s="35"/>
      <c r="HOG6603" s="35"/>
      <c r="HOH6603" s="35"/>
      <c r="HOI6603" s="35"/>
      <c r="HOJ6603" s="35"/>
      <c r="HOK6603" s="35"/>
      <c r="HOL6603" s="35"/>
      <c r="HOM6603" s="35"/>
      <c r="HON6603" s="35"/>
      <c r="HOO6603" s="35"/>
      <c r="HOP6603" s="35"/>
      <c r="HOQ6603" s="35"/>
      <c r="HOR6603" s="35"/>
      <c r="HOS6603" s="35"/>
      <c r="HOT6603" s="35"/>
      <c r="HOU6603" s="35"/>
      <c r="HOV6603" s="35"/>
      <c r="HOW6603" s="35"/>
      <c r="HOX6603" s="35"/>
      <c r="HOY6603" s="35"/>
      <c r="HOZ6603" s="35"/>
      <c r="HPA6603" s="35"/>
      <c r="HPB6603" s="35"/>
      <c r="HPC6603" s="35"/>
      <c r="HPD6603" s="35"/>
      <c r="HPE6603" s="35"/>
      <c r="HPF6603" s="35"/>
      <c r="HPG6603" s="35"/>
      <c r="HPH6603" s="35"/>
      <c r="HPI6603" s="35"/>
      <c r="HPJ6603" s="35"/>
      <c r="HPK6603" s="35"/>
      <c r="HPL6603" s="35"/>
      <c r="HPM6603" s="35"/>
      <c r="HPN6603" s="35"/>
      <c r="HPO6603" s="35"/>
      <c r="HPP6603" s="35"/>
      <c r="HPQ6603" s="35"/>
      <c r="HPR6603" s="35"/>
      <c r="HPS6603" s="35"/>
      <c r="HPT6603" s="35"/>
      <c r="HPU6603" s="35"/>
      <c r="HPV6603" s="35"/>
      <c r="HPW6603" s="35"/>
      <c r="HPX6603" s="35"/>
      <c r="HPY6603" s="35"/>
      <c r="HPZ6603" s="35"/>
      <c r="HQA6603" s="35"/>
      <c r="HQB6603" s="35"/>
      <c r="HQC6603" s="35"/>
      <c r="HQD6603" s="35"/>
      <c r="HQE6603" s="35"/>
      <c r="HQF6603" s="35"/>
      <c r="HQG6603" s="35"/>
      <c r="HQH6603" s="35"/>
      <c r="HQI6603" s="35"/>
      <c r="HQJ6603" s="35"/>
      <c r="HQK6603" s="35"/>
      <c r="HQL6603" s="35"/>
      <c r="HQM6603" s="35"/>
      <c r="HQN6603" s="35"/>
      <c r="HQO6603" s="35"/>
      <c r="HQP6603" s="35"/>
      <c r="HQQ6603" s="35"/>
      <c r="HQR6603" s="35"/>
      <c r="HQS6603" s="35"/>
      <c r="HQT6603" s="35"/>
      <c r="HQU6603" s="35"/>
      <c r="HQV6603" s="35"/>
      <c r="HQW6603" s="35"/>
      <c r="HQX6603" s="35"/>
      <c r="HQY6603" s="35"/>
      <c r="HQZ6603" s="35"/>
      <c r="HRA6603" s="35"/>
      <c r="HRB6603" s="35"/>
      <c r="HRC6603" s="35"/>
      <c r="HRD6603" s="35"/>
      <c r="HRE6603" s="35"/>
      <c r="HRF6603" s="35"/>
      <c r="HRG6603" s="35"/>
      <c r="HRH6603" s="35"/>
      <c r="HRI6603" s="35"/>
      <c r="HRJ6603" s="35"/>
      <c r="HRK6603" s="35"/>
      <c r="HRL6603" s="35"/>
      <c r="HRM6603" s="35"/>
      <c r="HRN6603" s="35"/>
      <c r="HRO6603" s="35"/>
      <c r="HRP6603" s="35"/>
      <c r="HRQ6603" s="35"/>
      <c r="HRR6603" s="35"/>
      <c r="HRS6603" s="35"/>
      <c r="HRT6603" s="35"/>
      <c r="HRU6603" s="35"/>
      <c r="HRV6603" s="35"/>
      <c r="HRW6603" s="35"/>
      <c r="HRX6603" s="35"/>
      <c r="HRY6603" s="35"/>
      <c r="HRZ6603" s="35"/>
      <c r="HSA6603" s="35"/>
      <c r="HSB6603" s="35"/>
      <c r="HSC6603" s="35"/>
      <c r="HSD6603" s="35"/>
      <c r="HSE6603" s="35"/>
      <c r="HSF6603" s="35"/>
      <c r="HSG6603" s="35"/>
      <c r="HSH6603" s="35"/>
      <c r="HSI6603" s="35"/>
      <c r="HSJ6603" s="35"/>
      <c r="HSK6603" s="35"/>
      <c r="HSL6603" s="35"/>
      <c r="HSM6603" s="35"/>
      <c r="HSN6603" s="35"/>
      <c r="HSO6603" s="35"/>
      <c r="HSP6603" s="35"/>
      <c r="HSQ6603" s="35"/>
      <c r="HSR6603" s="35"/>
      <c r="HSS6603" s="35"/>
      <c r="HST6603" s="35"/>
      <c r="HSU6603" s="35"/>
      <c r="HSV6603" s="35"/>
      <c r="HSW6603" s="35"/>
      <c r="HSX6603" s="35"/>
      <c r="HSY6603" s="35"/>
      <c r="HSZ6603" s="35"/>
      <c r="HTA6603" s="35"/>
      <c r="HTB6603" s="35"/>
      <c r="HTC6603" s="35"/>
      <c r="HTD6603" s="35"/>
      <c r="HTE6603" s="35"/>
      <c r="HTF6603" s="35"/>
      <c r="HTG6603" s="35"/>
      <c r="HTH6603" s="35"/>
      <c r="HTI6603" s="35"/>
      <c r="HTJ6603" s="35"/>
      <c r="HTK6603" s="35"/>
      <c r="HTL6603" s="35"/>
      <c r="HTM6603" s="35"/>
      <c r="HTN6603" s="35"/>
      <c r="HTO6603" s="35"/>
      <c r="HTP6603" s="35"/>
      <c r="HTQ6603" s="35"/>
      <c r="HTR6603" s="35"/>
      <c r="HTS6603" s="35"/>
      <c r="HTT6603" s="35"/>
      <c r="HTU6603" s="35"/>
      <c r="HTV6603" s="35"/>
      <c r="HTW6603" s="35"/>
      <c r="HTX6603" s="35"/>
      <c r="HTY6603" s="35"/>
      <c r="HTZ6603" s="35"/>
      <c r="HUA6603" s="35"/>
      <c r="HUB6603" s="35"/>
      <c r="HUC6603" s="35"/>
      <c r="HUD6603" s="35"/>
      <c r="HUE6603" s="35"/>
      <c r="HUF6603" s="35"/>
      <c r="HUG6603" s="35"/>
      <c r="HUH6603" s="35"/>
      <c r="HUI6603" s="35"/>
      <c r="HUJ6603" s="35"/>
      <c r="HUK6603" s="35"/>
      <c r="HUL6603" s="35"/>
      <c r="HUM6603" s="35"/>
      <c r="HUN6603" s="35"/>
      <c r="HUO6603" s="35"/>
      <c r="HUP6603" s="35"/>
      <c r="HUQ6603" s="35"/>
      <c r="HUR6603" s="35"/>
      <c r="HUS6603" s="35"/>
      <c r="HUT6603" s="35"/>
      <c r="HUU6603" s="35"/>
      <c r="HUV6603" s="35"/>
      <c r="HUW6603" s="35"/>
      <c r="HUX6603" s="35"/>
      <c r="HUY6603" s="35"/>
      <c r="HUZ6603" s="35"/>
      <c r="HVA6603" s="35"/>
      <c r="HVB6603" s="35"/>
      <c r="HVC6603" s="35"/>
      <c r="HVD6603" s="35"/>
      <c r="HVE6603" s="35"/>
      <c r="HVF6603" s="35"/>
      <c r="HVG6603" s="35"/>
      <c r="HVH6603" s="35"/>
      <c r="HVI6603" s="35"/>
      <c r="HVJ6603" s="35"/>
      <c r="HVK6603" s="35"/>
      <c r="HVL6603" s="35"/>
      <c r="HVM6603" s="35"/>
      <c r="HVN6603" s="35"/>
      <c r="HVO6603" s="35"/>
      <c r="HVP6603" s="35"/>
      <c r="HVQ6603" s="35"/>
      <c r="HVR6603" s="35"/>
      <c r="HVS6603" s="35"/>
      <c r="HVT6603" s="35"/>
      <c r="HVU6603" s="35"/>
      <c r="HVV6603" s="35"/>
      <c r="HVW6603" s="35"/>
      <c r="HVX6603" s="35"/>
      <c r="HVY6603" s="35"/>
      <c r="HVZ6603" s="35"/>
      <c r="HWA6603" s="35"/>
      <c r="HWB6603" s="35"/>
      <c r="HWC6603" s="35"/>
      <c r="HWD6603" s="35"/>
      <c r="HWE6603" s="35"/>
      <c r="HWF6603" s="35"/>
      <c r="HWG6603" s="35"/>
      <c r="HWH6603" s="35"/>
      <c r="HWI6603" s="35"/>
      <c r="HWJ6603" s="35"/>
      <c r="HWK6603" s="35"/>
      <c r="HWL6603" s="35"/>
      <c r="HWM6603" s="35"/>
      <c r="HWN6603" s="35"/>
      <c r="HWO6603" s="35"/>
      <c r="HWP6603" s="35"/>
      <c r="HWQ6603" s="35"/>
      <c r="HWR6603" s="35"/>
      <c r="HWS6603" s="35"/>
      <c r="HWT6603" s="35"/>
      <c r="HWU6603" s="35"/>
      <c r="HWV6603" s="35"/>
      <c r="HWW6603" s="35"/>
      <c r="HWX6603" s="35"/>
      <c r="HWY6603" s="35"/>
      <c r="HWZ6603" s="35"/>
      <c r="HXA6603" s="35"/>
      <c r="HXB6603" s="35"/>
      <c r="HXC6603" s="35"/>
      <c r="HXD6603" s="35"/>
      <c r="HXE6603" s="35"/>
      <c r="HXF6603" s="35"/>
      <c r="HXG6603" s="35"/>
      <c r="HXH6603" s="35"/>
      <c r="HXI6603" s="35"/>
      <c r="HXJ6603" s="35"/>
      <c r="HXK6603" s="35"/>
      <c r="HXL6603" s="35"/>
      <c r="HXM6603" s="35"/>
      <c r="HXN6603" s="35"/>
      <c r="HXO6603" s="35"/>
      <c r="HXP6603" s="35"/>
      <c r="HXQ6603" s="35"/>
      <c r="HXR6603" s="35"/>
      <c r="HXS6603" s="35"/>
      <c r="HXT6603" s="35"/>
      <c r="HXU6603" s="35"/>
      <c r="HXV6603" s="35"/>
      <c r="HXW6603" s="35"/>
      <c r="HXX6603" s="35"/>
      <c r="HXY6603" s="35"/>
      <c r="HXZ6603" s="35"/>
      <c r="HYA6603" s="35"/>
      <c r="HYB6603" s="35"/>
      <c r="HYC6603" s="35"/>
      <c r="HYD6603" s="35"/>
      <c r="HYE6603" s="35"/>
      <c r="HYF6603" s="35"/>
      <c r="HYG6603" s="35"/>
      <c r="HYH6603" s="35"/>
      <c r="HYI6603" s="35"/>
      <c r="HYJ6603" s="35"/>
      <c r="HYK6603" s="35"/>
      <c r="HYL6603" s="35"/>
      <c r="HYM6603" s="35"/>
      <c r="HYN6603" s="35"/>
      <c r="HYO6603" s="35"/>
      <c r="HYP6603" s="35"/>
      <c r="HYQ6603" s="35"/>
      <c r="HYR6603" s="35"/>
      <c r="HYS6603" s="35"/>
      <c r="HYT6603" s="35"/>
      <c r="HYU6603" s="35"/>
      <c r="HYV6603" s="35"/>
      <c r="HYW6603" s="35"/>
      <c r="HYX6603" s="35"/>
      <c r="HYY6603" s="35"/>
      <c r="HYZ6603" s="35"/>
      <c r="HZA6603" s="35"/>
      <c r="HZB6603" s="35"/>
      <c r="HZC6603" s="35"/>
      <c r="HZD6603" s="35"/>
      <c r="HZE6603" s="35"/>
      <c r="HZF6603" s="35"/>
      <c r="HZG6603" s="35"/>
      <c r="HZH6603" s="35"/>
      <c r="HZI6603" s="35"/>
      <c r="HZJ6603" s="35"/>
      <c r="HZK6603" s="35"/>
      <c r="HZL6603" s="35"/>
      <c r="HZM6603" s="35"/>
      <c r="HZN6603" s="35"/>
      <c r="HZO6603" s="35"/>
      <c r="HZP6603" s="35"/>
      <c r="HZQ6603" s="35"/>
      <c r="HZR6603" s="35"/>
      <c r="HZS6603" s="35"/>
      <c r="HZT6603" s="35"/>
      <c r="HZU6603" s="35"/>
      <c r="HZV6603" s="35"/>
      <c r="HZW6603" s="35"/>
      <c r="HZX6603" s="35"/>
      <c r="HZY6603" s="35"/>
      <c r="HZZ6603" s="35"/>
      <c r="IAA6603" s="35"/>
      <c r="IAB6603" s="35"/>
      <c r="IAC6603" s="35"/>
      <c r="IAD6603" s="35"/>
      <c r="IAE6603" s="35"/>
      <c r="IAF6603" s="35"/>
      <c r="IAG6603" s="35"/>
      <c r="IAH6603" s="35"/>
      <c r="IAI6603" s="35"/>
      <c r="IAJ6603" s="35"/>
      <c r="IAK6603" s="35"/>
      <c r="IAL6603" s="35"/>
      <c r="IAM6603" s="35"/>
      <c r="IAN6603" s="35"/>
      <c r="IAO6603" s="35"/>
      <c r="IAP6603" s="35"/>
      <c r="IAQ6603" s="35"/>
      <c r="IAR6603" s="35"/>
      <c r="IAS6603" s="35"/>
      <c r="IAT6603" s="35"/>
      <c r="IAU6603" s="35"/>
      <c r="IAV6603" s="35"/>
      <c r="IAW6603" s="35"/>
      <c r="IAX6603" s="35"/>
      <c r="IAY6603" s="35"/>
      <c r="IAZ6603" s="35"/>
      <c r="IBA6603" s="35"/>
      <c r="IBB6603" s="35"/>
      <c r="IBC6603" s="35"/>
      <c r="IBD6603" s="35"/>
      <c r="IBE6603" s="35"/>
      <c r="IBF6603" s="35"/>
      <c r="IBG6603" s="35"/>
      <c r="IBH6603" s="35"/>
      <c r="IBI6603" s="35"/>
      <c r="IBJ6603" s="35"/>
      <c r="IBK6603" s="35"/>
      <c r="IBL6603" s="35"/>
      <c r="IBM6603" s="35"/>
      <c r="IBN6603" s="35"/>
      <c r="IBO6603" s="35"/>
      <c r="IBP6603" s="35"/>
      <c r="IBQ6603" s="35"/>
      <c r="IBR6603" s="35"/>
      <c r="IBS6603" s="35"/>
      <c r="IBT6603" s="35"/>
      <c r="IBU6603" s="35"/>
      <c r="IBV6603" s="35"/>
      <c r="IBW6603" s="35"/>
      <c r="IBX6603" s="35"/>
      <c r="IBY6603" s="35"/>
      <c r="IBZ6603" s="35"/>
      <c r="ICA6603" s="35"/>
      <c r="ICB6603" s="35"/>
      <c r="ICC6603" s="35"/>
      <c r="ICD6603" s="35"/>
      <c r="ICE6603" s="35"/>
      <c r="ICF6603" s="35"/>
      <c r="ICG6603" s="35"/>
      <c r="ICH6603" s="35"/>
      <c r="ICI6603" s="35"/>
      <c r="ICJ6603" s="35"/>
      <c r="ICK6603" s="35"/>
      <c r="ICL6603" s="35"/>
      <c r="ICM6603" s="35"/>
      <c r="ICN6603" s="35"/>
      <c r="ICO6603" s="35"/>
      <c r="ICP6603" s="35"/>
      <c r="ICQ6603" s="35"/>
      <c r="ICR6603" s="35"/>
      <c r="ICS6603" s="35"/>
      <c r="ICT6603" s="35"/>
      <c r="ICU6603" s="35"/>
      <c r="ICV6603" s="35"/>
      <c r="ICW6603" s="35"/>
      <c r="ICX6603" s="35"/>
      <c r="ICY6603" s="35"/>
      <c r="ICZ6603" s="35"/>
      <c r="IDA6603" s="35"/>
      <c r="IDB6603" s="35"/>
      <c r="IDC6603" s="35"/>
      <c r="IDD6603" s="35"/>
      <c r="IDE6603" s="35"/>
      <c r="IDF6603" s="35"/>
      <c r="IDG6603" s="35"/>
      <c r="IDH6603" s="35"/>
      <c r="IDI6603" s="35"/>
      <c r="IDJ6603" s="35"/>
      <c r="IDK6603" s="35"/>
      <c r="IDL6603" s="35"/>
      <c r="IDM6603" s="35"/>
      <c r="IDN6603" s="35"/>
      <c r="IDO6603" s="35"/>
      <c r="IDP6603" s="35"/>
      <c r="IDQ6603" s="35"/>
      <c r="IDR6603" s="35"/>
      <c r="IDS6603" s="35"/>
      <c r="IDT6603" s="35"/>
      <c r="IDU6603" s="35"/>
      <c r="IDV6603" s="35"/>
      <c r="IDW6603" s="35"/>
      <c r="IDX6603" s="35"/>
      <c r="IDY6603" s="35"/>
      <c r="IDZ6603" s="35"/>
      <c r="IEA6603" s="35"/>
      <c r="IEB6603" s="35"/>
      <c r="IEC6603" s="35"/>
      <c r="IED6603" s="35"/>
      <c r="IEE6603" s="35"/>
      <c r="IEF6603" s="35"/>
      <c r="IEG6603" s="35"/>
      <c r="IEH6603" s="35"/>
      <c r="IEI6603" s="35"/>
      <c r="IEJ6603" s="35"/>
      <c r="IEK6603" s="35"/>
      <c r="IEL6603" s="35"/>
      <c r="IEM6603" s="35"/>
      <c r="IEN6603" s="35"/>
      <c r="IEO6603" s="35"/>
      <c r="IEP6603" s="35"/>
      <c r="IEQ6603" s="35"/>
      <c r="IER6603" s="35"/>
      <c r="IES6603" s="35"/>
      <c r="IET6603" s="35"/>
      <c r="IEU6603" s="35"/>
      <c r="IEV6603" s="35"/>
      <c r="IEW6603" s="35"/>
      <c r="IEX6603" s="35"/>
      <c r="IEY6603" s="35"/>
      <c r="IEZ6603" s="35"/>
      <c r="IFA6603" s="35"/>
      <c r="IFB6603" s="35"/>
      <c r="IFC6603" s="35"/>
      <c r="IFD6603" s="35"/>
      <c r="IFE6603" s="35"/>
      <c r="IFF6603" s="35"/>
      <c r="IFG6603" s="35"/>
      <c r="IFH6603" s="35"/>
      <c r="IFI6603" s="35"/>
      <c r="IFJ6603" s="35"/>
      <c r="IFK6603" s="35"/>
      <c r="IFL6603" s="35"/>
      <c r="IFM6603" s="35"/>
      <c r="IFN6603" s="35"/>
      <c r="IFO6603" s="35"/>
      <c r="IFP6603" s="35"/>
      <c r="IFQ6603" s="35"/>
      <c r="IFR6603" s="35"/>
      <c r="IFS6603" s="35"/>
      <c r="IFT6603" s="35"/>
      <c r="IFU6603" s="35"/>
      <c r="IFV6603" s="35"/>
      <c r="IFW6603" s="35"/>
      <c r="IFX6603" s="35"/>
      <c r="IFY6603" s="35"/>
      <c r="IFZ6603" s="35"/>
      <c r="IGA6603" s="35"/>
      <c r="IGB6603" s="35"/>
      <c r="IGC6603" s="35"/>
      <c r="IGD6603" s="35"/>
      <c r="IGE6603" s="35"/>
      <c r="IGF6603" s="35"/>
      <c r="IGG6603" s="35"/>
      <c r="IGH6603" s="35"/>
      <c r="IGI6603" s="35"/>
      <c r="IGJ6603" s="35"/>
      <c r="IGK6603" s="35"/>
      <c r="IGL6603" s="35"/>
      <c r="IGM6603" s="35"/>
      <c r="IGN6603" s="35"/>
      <c r="IGO6603" s="35"/>
      <c r="IGP6603" s="35"/>
      <c r="IGQ6603" s="35"/>
      <c r="IGR6603" s="35"/>
      <c r="IGS6603" s="35"/>
      <c r="IGT6603" s="35"/>
      <c r="IGU6603" s="35"/>
      <c r="IGV6603" s="35"/>
      <c r="IGW6603" s="35"/>
      <c r="IGX6603" s="35"/>
      <c r="IGY6603" s="35"/>
      <c r="IGZ6603" s="35"/>
      <c r="IHA6603" s="35"/>
      <c r="IHB6603" s="35"/>
      <c r="IHC6603" s="35"/>
      <c r="IHD6603" s="35"/>
      <c r="IHE6603" s="35"/>
      <c r="IHF6603" s="35"/>
      <c r="IHG6603" s="35"/>
      <c r="IHH6603" s="35"/>
      <c r="IHI6603" s="35"/>
      <c r="IHJ6603" s="35"/>
      <c r="IHK6603" s="35"/>
      <c r="IHL6603" s="35"/>
      <c r="IHM6603" s="35"/>
      <c r="IHN6603" s="35"/>
      <c r="IHO6603" s="35"/>
      <c r="IHP6603" s="35"/>
      <c r="IHQ6603" s="35"/>
      <c r="IHR6603" s="35"/>
      <c r="IHS6603" s="35"/>
      <c r="IHT6603" s="35"/>
      <c r="IHU6603" s="35"/>
      <c r="IHV6603" s="35"/>
      <c r="IHW6603" s="35"/>
      <c r="IHX6603" s="35"/>
      <c r="IHY6603" s="35"/>
      <c r="IHZ6603" s="35"/>
      <c r="IIA6603" s="35"/>
      <c r="IIB6603" s="35"/>
      <c r="IIC6603" s="35"/>
      <c r="IID6603" s="35"/>
      <c r="IIE6603" s="35"/>
      <c r="IIF6603" s="35"/>
      <c r="IIG6603" s="35"/>
      <c r="IIH6603" s="35"/>
      <c r="III6603" s="35"/>
      <c r="IIJ6603" s="35"/>
      <c r="IIK6603" s="35"/>
      <c r="IIL6603" s="35"/>
      <c r="IIM6603" s="35"/>
      <c r="IIN6603" s="35"/>
      <c r="IIO6603" s="35"/>
      <c r="IIP6603" s="35"/>
      <c r="IIQ6603" s="35"/>
      <c r="IIR6603" s="35"/>
      <c r="IIS6603" s="35"/>
      <c r="IIT6603" s="35"/>
      <c r="IIU6603" s="35"/>
      <c r="IIV6603" s="35"/>
      <c r="IIW6603" s="35"/>
      <c r="IIX6603" s="35"/>
      <c r="IIY6603" s="35"/>
      <c r="IIZ6603" s="35"/>
      <c r="IJA6603" s="35"/>
      <c r="IJB6603" s="35"/>
      <c r="IJC6603" s="35"/>
      <c r="IJD6603" s="35"/>
      <c r="IJE6603" s="35"/>
      <c r="IJF6603" s="35"/>
      <c r="IJG6603" s="35"/>
      <c r="IJH6603" s="35"/>
      <c r="IJI6603" s="35"/>
      <c r="IJJ6603" s="35"/>
      <c r="IJK6603" s="35"/>
      <c r="IJL6603" s="35"/>
      <c r="IJM6603" s="35"/>
      <c r="IJN6603" s="35"/>
      <c r="IJO6603" s="35"/>
      <c r="IJP6603" s="35"/>
      <c r="IJQ6603" s="35"/>
      <c r="IJR6603" s="35"/>
      <c r="IJS6603" s="35"/>
      <c r="IJT6603" s="35"/>
      <c r="IJU6603" s="35"/>
      <c r="IJV6603" s="35"/>
      <c r="IJW6603" s="35"/>
      <c r="IJX6603" s="35"/>
      <c r="IJY6603" s="35"/>
      <c r="IJZ6603" s="35"/>
      <c r="IKA6603" s="35"/>
      <c r="IKB6603" s="35"/>
      <c r="IKC6603" s="35"/>
      <c r="IKD6603" s="35"/>
      <c r="IKE6603" s="35"/>
      <c r="IKF6603" s="35"/>
      <c r="IKG6603" s="35"/>
      <c r="IKH6603" s="35"/>
      <c r="IKI6603" s="35"/>
      <c r="IKJ6603" s="35"/>
      <c r="IKK6603" s="35"/>
      <c r="IKL6603" s="35"/>
      <c r="IKM6603" s="35"/>
      <c r="IKN6603" s="35"/>
      <c r="IKO6603" s="35"/>
      <c r="IKP6603" s="35"/>
      <c r="IKQ6603" s="35"/>
      <c r="IKR6603" s="35"/>
      <c r="IKS6603" s="35"/>
      <c r="IKT6603" s="35"/>
      <c r="IKU6603" s="35"/>
      <c r="IKV6603" s="35"/>
      <c r="IKW6603" s="35"/>
      <c r="IKX6603" s="35"/>
      <c r="IKY6603" s="35"/>
      <c r="IKZ6603" s="35"/>
      <c r="ILA6603" s="35"/>
      <c r="ILB6603" s="35"/>
      <c r="ILC6603" s="35"/>
      <c r="ILD6603" s="35"/>
      <c r="ILE6603" s="35"/>
      <c r="ILF6603" s="35"/>
      <c r="ILG6603" s="35"/>
      <c r="ILH6603" s="35"/>
      <c r="ILI6603" s="35"/>
      <c r="ILJ6603" s="35"/>
      <c r="ILK6603" s="35"/>
      <c r="ILL6603" s="35"/>
      <c r="ILM6603" s="35"/>
      <c r="ILN6603" s="35"/>
      <c r="ILO6603" s="35"/>
      <c r="ILP6603" s="35"/>
      <c r="ILQ6603" s="35"/>
      <c r="ILR6603" s="35"/>
      <c r="ILS6603" s="35"/>
      <c r="ILT6603" s="35"/>
      <c r="ILU6603" s="35"/>
      <c r="ILV6603" s="35"/>
      <c r="ILW6603" s="35"/>
      <c r="ILX6603" s="35"/>
      <c r="ILY6603" s="35"/>
      <c r="ILZ6603" s="35"/>
      <c r="IMA6603" s="35"/>
      <c r="IMB6603" s="35"/>
      <c r="IMC6603" s="35"/>
      <c r="IMD6603" s="35"/>
      <c r="IME6603" s="35"/>
      <c r="IMF6603" s="35"/>
      <c r="IMG6603" s="35"/>
      <c r="IMH6603" s="35"/>
      <c r="IMI6603" s="35"/>
      <c r="IMJ6603" s="35"/>
      <c r="IMK6603" s="35"/>
      <c r="IML6603" s="35"/>
      <c r="IMM6603" s="35"/>
      <c r="IMN6603" s="35"/>
      <c r="IMO6603" s="35"/>
      <c r="IMP6603" s="35"/>
      <c r="IMQ6603" s="35"/>
      <c r="IMR6603" s="35"/>
      <c r="IMS6603" s="35"/>
      <c r="IMT6603" s="35"/>
      <c r="IMU6603" s="35"/>
      <c r="IMV6603" s="35"/>
      <c r="IMW6603" s="35"/>
      <c r="IMX6603" s="35"/>
      <c r="IMY6603" s="35"/>
      <c r="IMZ6603" s="35"/>
      <c r="INA6603" s="35"/>
      <c r="INB6603" s="35"/>
      <c r="INC6603" s="35"/>
      <c r="IND6603" s="35"/>
      <c r="INE6603" s="35"/>
      <c r="INF6603" s="35"/>
      <c r="ING6603" s="35"/>
      <c r="INH6603" s="35"/>
      <c r="INI6603" s="35"/>
      <c r="INJ6603" s="35"/>
      <c r="INK6603" s="35"/>
      <c r="INL6603" s="35"/>
      <c r="INM6603" s="35"/>
      <c r="INN6603" s="35"/>
      <c r="INO6603" s="35"/>
      <c r="INP6603" s="35"/>
      <c r="INQ6603" s="35"/>
      <c r="INR6603" s="35"/>
      <c r="INS6603" s="35"/>
      <c r="INT6603" s="35"/>
      <c r="INU6603" s="35"/>
      <c r="INV6603" s="35"/>
      <c r="INW6603" s="35"/>
      <c r="INX6603" s="35"/>
      <c r="INY6603" s="35"/>
      <c r="INZ6603" s="35"/>
      <c r="IOA6603" s="35"/>
      <c r="IOB6603" s="35"/>
      <c r="IOC6603" s="35"/>
      <c r="IOD6603" s="35"/>
      <c r="IOE6603" s="35"/>
      <c r="IOF6603" s="35"/>
      <c r="IOG6603" s="35"/>
      <c r="IOH6603" s="35"/>
      <c r="IOI6603" s="35"/>
      <c r="IOJ6603" s="35"/>
      <c r="IOK6603" s="35"/>
      <c r="IOL6603" s="35"/>
      <c r="IOM6603" s="35"/>
      <c r="ION6603" s="35"/>
      <c r="IOO6603" s="35"/>
      <c r="IOP6603" s="35"/>
      <c r="IOQ6603" s="35"/>
      <c r="IOR6603" s="35"/>
      <c r="IOS6603" s="35"/>
      <c r="IOT6603" s="35"/>
      <c r="IOU6603" s="35"/>
      <c r="IOV6603" s="35"/>
      <c r="IOW6603" s="35"/>
      <c r="IOX6603" s="35"/>
      <c r="IOY6603" s="35"/>
      <c r="IOZ6603" s="35"/>
      <c r="IPA6603" s="35"/>
      <c r="IPB6603" s="35"/>
      <c r="IPC6603" s="35"/>
      <c r="IPD6603" s="35"/>
      <c r="IPE6603" s="35"/>
      <c r="IPF6603" s="35"/>
      <c r="IPG6603" s="35"/>
      <c r="IPH6603" s="35"/>
      <c r="IPI6603" s="35"/>
      <c r="IPJ6603" s="35"/>
      <c r="IPK6603" s="35"/>
      <c r="IPL6603" s="35"/>
      <c r="IPM6603" s="35"/>
      <c r="IPN6603" s="35"/>
      <c r="IPO6603" s="35"/>
      <c r="IPP6603" s="35"/>
      <c r="IPQ6603" s="35"/>
      <c r="IPR6603" s="35"/>
      <c r="IPS6603" s="35"/>
      <c r="IPT6603" s="35"/>
      <c r="IPU6603" s="35"/>
      <c r="IPV6603" s="35"/>
      <c r="IPW6603" s="35"/>
      <c r="IPX6603" s="35"/>
      <c r="IPY6603" s="35"/>
      <c r="IPZ6603" s="35"/>
      <c r="IQA6603" s="35"/>
      <c r="IQB6603" s="35"/>
      <c r="IQC6603" s="35"/>
      <c r="IQD6603" s="35"/>
      <c r="IQE6603" s="35"/>
      <c r="IQF6603" s="35"/>
      <c r="IQG6603" s="35"/>
      <c r="IQH6603" s="35"/>
      <c r="IQI6603" s="35"/>
      <c r="IQJ6603" s="35"/>
      <c r="IQK6603" s="35"/>
      <c r="IQL6603" s="35"/>
      <c r="IQM6603" s="35"/>
      <c r="IQN6603" s="35"/>
      <c r="IQO6603" s="35"/>
      <c r="IQP6603" s="35"/>
      <c r="IQQ6603" s="35"/>
      <c r="IQR6603" s="35"/>
      <c r="IQS6603" s="35"/>
      <c r="IQT6603" s="35"/>
      <c r="IQU6603" s="35"/>
      <c r="IQV6603" s="35"/>
      <c r="IQW6603" s="35"/>
      <c r="IQX6603" s="35"/>
      <c r="IQY6603" s="35"/>
      <c r="IQZ6603" s="35"/>
      <c r="IRA6603" s="35"/>
      <c r="IRB6603" s="35"/>
      <c r="IRC6603" s="35"/>
      <c r="IRD6603" s="35"/>
      <c r="IRE6603" s="35"/>
      <c r="IRF6603" s="35"/>
      <c r="IRG6603" s="35"/>
      <c r="IRH6603" s="35"/>
      <c r="IRI6603" s="35"/>
      <c r="IRJ6603" s="35"/>
      <c r="IRK6603" s="35"/>
      <c r="IRL6603" s="35"/>
      <c r="IRM6603" s="35"/>
      <c r="IRN6603" s="35"/>
      <c r="IRO6603" s="35"/>
      <c r="IRP6603" s="35"/>
      <c r="IRQ6603" s="35"/>
      <c r="IRR6603" s="35"/>
      <c r="IRS6603" s="35"/>
      <c r="IRT6603" s="35"/>
      <c r="IRU6603" s="35"/>
      <c r="IRV6603" s="35"/>
      <c r="IRW6603" s="35"/>
      <c r="IRX6603" s="35"/>
      <c r="IRY6603" s="35"/>
      <c r="IRZ6603" s="35"/>
      <c r="ISA6603" s="35"/>
      <c r="ISB6603" s="35"/>
      <c r="ISC6603" s="35"/>
      <c r="ISD6603" s="35"/>
      <c r="ISE6603" s="35"/>
      <c r="ISF6603" s="35"/>
      <c r="ISG6603" s="35"/>
      <c r="ISH6603" s="35"/>
      <c r="ISI6603" s="35"/>
      <c r="ISJ6603" s="35"/>
      <c r="ISK6603" s="35"/>
      <c r="ISL6603" s="35"/>
      <c r="ISM6603" s="35"/>
      <c r="ISN6603" s="35"/>
      <c r="ISO6603" s="35"/>
      <c r="ISP6603" s="35"/>
      <c r="ISQ6603" s="35"/>
      <c r="ISR6603" s="35"/>
      <c r="ISS6603" s="35"/>
      <c r="IST6603" s="35"/>
      <c r="ISU6603" s="35"/>
      <c r="ISV6603" s="35"/>
      <c r="ISW6603" s="35"/>
      <c r="ISX6603" s="35"/>
      <c r="ISY6603" s="35"/>
      <c r="ISZ6603" s="35"/>
      <c r="ITA6603" s="35"/>
      <c r="ITB6603" s="35"/>
      <c r="ITC6603" s="35"/>
      <c r="ITD6603" s="35"/>
      <c r="ITE6603" s="35"/>
      <c r="ITF6603" s="35"/>
      <c r="ITG6603" s="35"/>
      <c r="ITH6603" s="35"/>
      <c r="ITI6603" s="35"/>
      <c r="ITJ6603" s="35"/>
      <c r="ITK6603" s="35"/>
      <c r="ITL6603" s="35"/>
      <c r="ITM6603" s="35"/>
      <c r="ITN6603" s="35"/>
      <c r="ITO6603" s="35"/>
      <c r="ITP6603" s="35"/>
      <c r="ITQ6603" s="35"/>
      <c r="ITR6603" s="35"/>
      <c r="ITS6603" s="35"/>
      <c r="ITT6603" s="35"/>
      <c r="ITU6603" s="35"/>
      <c r="ITV6603" s="35"/>
      <c r="ITW6603" s="35"/>
      <c r="ITX6603" s="35"/>
      <c r="ITY6603" s="35"/>
      <c r="ITZ6603" s="35"/>
      <c r="IUA6603" s="35"/>
      <c r="IUB6603" s="35"/>
      <c r="IUC6603" s="35"/>
      <c r="IUD6603" s="35"/>
      <c r="IUE6603" s="35"/>
      <c r="IUF6603" s="35"/>
      <c r="IUG6603" s="35"/>
      <c r="IUH6603" s="35"/>
      <c r="IUI6603" s="35"/>
      <c r="IUJ6603" s="35"/>
      <c r="IUK6603" s="35"/>
      <c r="IUL6603" s="35"/>
      <c r="IUM6603" s="35"/>
      <c r="IUN6603" s="35"/>
      <c r="IUO6603" s="35"/>
      <c r="IUP6603" s="35"/>
      <c r="IUQ6603" s="35"/>
      <c r="IUR6603" s="35"/>
      <c r="IUS6603" s="35"/>
      <c r="IUT6603" s="35"/>
      <c r="IUU6603" s="35"/>
      <c r="IUV6603" s="35"/>
      <c r="IUW6603" s="35"/>
      <c r="IUX6603" s="35"/>
      <c r="IUY6603" s="35"/>
      <c r="IUZ6603" s="35"/>
      <c r="IVA6603" s="35"/>
      <c r="IVB6603" s="35"/>
      <c r="IVC6603" s="35"/>
      <c r="IVD6603" s="35"/>
      <c r="IVE6603" s="35"/>
      <c r="IVF6603" s="35"/>
      <c r="IVG6603" s="35"/>
      <c r="IVH6603" s="35"/>
      <c r="IVI6603" s="35"/>
      <c r="IVJ6603" s="35"/>
      <c r="IVK6603" s="35"/>
      <c r="IVL6603" s="35"/>
      <c r="IVM6603" s="35"/>
      <c r="IVN6603" s="35"/>
      <c r="IVO6603" s="35"/>
      <c r="IVP6603" s="35"/>
      <c r="IVQ6603" s="35"/>
      <c r="IVR6603" s="35"/>
      <c r="IVS6603" s="35"/>
      <c r="IVT6603" s="35"/>
      <c r="IVU6603" s="35"/>
      <c r="IVV6603" s="35"/>
      <c r="IVW6603" s="35"/>
      <c r="IVX6603" s="35"/>
      <c r="IVY6603" s="35"/>
      <c r="IVZ6603" s="35"/>
      <c r="IWA6603" s="35"/>
      <c r="IWB6603" s="35"/>
      <c r="IWC6603" s="35"/>
      <c r="IWD6603" s="35"/>
      <c r="IWE6603" s="35"/>
      <c r="IWF6603" s="35"/>
      <c r="IWG6603" s="35"/>
      <c r="IWH6603" s="35"/>
      <c r="IWI6603" s="35"/>
      <c r="IWJ6603" s="35"/>
      <c r="IWK6603" s="35"/>
      <c r="IWL6603" s="35"/>
      <c r="IWM6603" s="35"/>
      <c r="IWN6603" s="35"/>
      <c r="IWO6603" s="35"/>
      <c r="IWP6603" s="35"/>
      <c r="IWQ6603" s="35"/>
      <c r="IWR6603" s="35"/>
      <c r="IWS6603" s="35"/>
      <c r="IWT6603" s="35"/>
      <c r="IWU6603" s="35"/>
      <c r="IWV6603" s="35"/>
      <c r="IWW6603" s="35"/>
      <c r="IWX6603" s="35"/>
      <c r="IWY6603" s="35"/>
      <c r="IWZ6603" s="35"/>
      <c r="IXA6603" s="35"/>
      <c r="IXB6603" s="35"/>
      <c r="IXC6603" s="35"/>
      <c r="IXD6603" s="35"/>
      <c r="IXE6603" s="35"/>
      <c r="IXF6603" s="35"/>
      <c r="IXG6603" s="35"/>
      <c r="IXH6603" s="35"/>
      <c r="IXI6603" s="35"/>
      <c r="IXJ6603" s="35"/>
      <c r="IXK6603" s="35"/>
      <c r="IXL6603" s="35"/>
      <c r="IXM6603" s="35"/>
      <c r="IXN6603" s="35"/>
      <c r="IXO6603" s="35"/>
      <c r="IXP6603" s="35"/>
      <c r="IXQ6603" s="35"/>
      <c r="IXR6603" s="35"/>
      <c r="IXS6603" s="35"/>
      <c r="IXT6603" s="35"/>
      <c r="IXU6603" s="35"/>
      <c r="IXV6603" s="35"/>
      <c r="IXW6603" s="35"/>
      <c r="IXX6603" s="35"/>
      <c r="IXY6603" s="35"/>
      <c r="IXZ6603" s="35"/>
      <c r="IYA6603" s="35"/>
      <c r="IYB6603" s="35"/>
      <c r="IYC6603" s="35"/>
      <c r="IYD6603" s="35"/>
      <c r="IYE6603" s="35"/>
      <c r="IYF6603" s="35"/>
      <c r="IYG6603" s="35"/>
      <c r="IYH6603" s="35"/>
      <c r="IYI6603" s="35"/>
      <c r="IYJ6603" s="35"/>
      <c r="IYK6603" s="35"/>
      <c r="IYL6603" s="35"/>
      <c r="IYM6603" s="35"/>
      <c r="IYN6603" s="35"/>
      <c r="IYO6603" s="35"/>
      <c r="IYP6603" s="35"/>
      <c r="IYQ6603" s="35"/>
      <c r="IYR6603" s="35"/>
      <c r="IYS6603" s="35"/>
      <c r="IYT6603" s="35"/>
      <c r="IYU6603" s="35"/>
      <c r="IYV6603" s="35"/>
      <c r="IYW6603" s="35"/>
      <c r="IYX6603" s="35"/>
      <c r="IYY6603" s="35"/>
      <c r="IYZ6603" s="35"/>
      <c r="IZA6603" s="35"/>
      <c r="IZB6603" s="35"/>
      <c r="IZC6603" s="35"/>
      <c r="IZD6603" s="35"/>
      <c r="IZE6603" s="35"/>
      <c r="IZF6603" s="35"/>
      <c r="IZG6603" s="35"/>
      <c r="IZH6603" s="35"/>
      <c r="IZI6603" s="35"/>
      <c r="IZJ6603" s="35"/>
      <c r="IZK6603" s="35"/>
      <c r="IZL6603" s="35"/>
      <c r="IZM6603" s="35"/>
      <c r="IZN6603" s="35"/>
      <c r="IZO6603" s="35"/>
      <c r="IZP6603" s="35"/>
      <c r="IZQ6603" s="35"/>
      <c r="IZR6603" s="35"/>
      <c r="IZS6603" s="35"/>
      <c r="IZT6603" s="35"/>
      <c r="IZU6603" s="35"/>
      <c r="IZV6603" s="35"/>
      <c r="IZW6603" s="35"/>
      <c r="IZX6603" s="35"/>
      <c r="IZY6603" s="35"/>
      <c r="IZZ6603" s="35"/>
      <c r="JAA6603" s="35"/>
      <c r="JAB6603" s="35"/>
      <c r="JAC6603" s="35"/>
      <c r="JAD6603" s="35"/>
      <c r="JAE6603" s="35"/>
      <c r="JAF6603" s="35"/>
      <c r="JAG6603" s="35"/>
      <c r="JAH6603" s="35"/>
      <c r="JAI6603" s="35"/>
      <c r="JAJ6603" s="35"/>
      <c r="JAK6603" s="35"/>
      <c r="JAL6603" s="35"/>
      <c r="JAM6603" s="35"/>
      <c r="JAN6603" s="35"/>
      <c r="JAO6603" s="35"/>
      <c r="JAP6603" s="35"/>
      <c r="JAQ6603" s="35"/>
      <c r="JAR6603" s="35"/>
      <c r="JAS6603" s="35"/>
      <c r="JAT6603" s="35"/>
      <c r="JAU6603" s="35"/>
      <c r="JAV6603" s="35"/>
      <c r="JAW6603" s="35"/>
      <c r="JAX6603" s="35"/>
      <c r="JAY6603" s="35"/>
      <c r="JAZ6603" s="35"/>
      <c r="JBA6603" s="35"/>
      <c r="JBB6603" s="35"/>
      <c r="JBC6603" s="35"/>
      <c r="JBD6603" s="35"/>
      <c r="JBE6603" s="35"/>
      <c r="JBF6603" s="35"/>
      <c r="JBG6603" s="35"/>
      <c r="JBH6603" s="35"/>
      <c r="JBI6603" s="35"/>
      <c r="JBJ6603" s="35"/>
      <c r="JBK6603" s="35"/>
      <c r="JBL6603" s="35"/>
      <c r="JBM6603" s="35"/>
      <c r="JBN6603" s="35"/>
      <c r="JBO6603" s="35"/>
      <c r="JBP6603" s="35"/>
      <c r="JBQ6603" s="35"/>
      <c r="JBR6603" s="35"/>
      <c r="JBS6603" s="35"/>
      <c r="JBT6603" s="35"/>
      <c r="JBU6603" s="35"/>
      <c r="JBV6603" s="35"/>
      <c r="JBW6603" s="35"/>
      <c r="JBX6603" s="35"/>
      <c r="JBY6603" s="35"/>
      <c r="JBZ6603" s="35"/>
      <c r="JCA6603" s="35"/>
      <c r="JCB6603" s="35"/>
      <c r="JCC6603" s="35"/>
      <c r="JCD6603" s="35"/>
      <c r="JCE6603" s="35"/>
      <c r="JCF6603" s="35"/>
      <c r="JCG6603" s="35"/>
      <c r="JCH6603" s="35"/>
      <c r="JCI6603" s="35"/>
      <c r="JCJ6603" s="35"/>
      <c r="JCK6603" s="35"/>
      <c r="JCL6603" s="35"/>
      <c r="JCM6603" s="35"/>
      <c r="JCN6603" s="35"/>
      <c r="JCO6603" s="35"/>
      <c r="JCP6603" s="35"/>
      <c r="JCQ6603" s="35"/>
      <c r="JCR6603" s="35"/>
      <c r="JCS6603" s="35"/>
      <c r="JCT6603" s="35"/>
      <c r="JCU6603" s="35"/>
      <c r="JCV6603" s="35"/>
      <c r="JCW6603" s="35"/>
      <c r="JCX6603" s="35"/>
      <c r="JCY6603" s="35"/>
      <c r="JCZ6603" s="35"/>
      <c r="JDA6603" s="35"/>
      <c r="JDB6603" s="35"/>
      <c r="JDC6603" s="35"/>
      <c r="JDD6603" s="35"/>
      <c r="JDE6603" s="35"/>
      <c r="JDF6603" s="35"/>
      <c r="JDG6603" s="35"/>
      <c r="JDH6603" s="35"/>
      <c r="JDI6603" s="35"/>
      <c r="JDJ6603" s="35"/>
      <c r="JDK6603" s="35"/>
      <c r="JDL6603" s="35"/>
      <c r="JDM6603" s="35"/>
      <c r="JDN6603" s="35"/>
      <c r="JDO6603" s="35"/>
      <c r="JDP6603" s="35"/>
      <c r="JDQ6603" s="35"/>
      <c r="JDR6603" s="35"/>
      <c r="JDS6603" s="35"/>
      <c r="JDT6603" s="35"/>
      <c r="JDU6603" s="35"/>
      <c r="JDV6603" s="35"/>
      <c r="JDW6603" s="35"/>
      <c r="JDX6603" s="35"/>
      <c r="JDY6603" s="35"/>
      <c r="JDZ6603" s="35"/>
      <c r="JEA6603" s="35"/>
      <c r="JEB6603" s="35"/>
      <c r="JEC6603" s="35"/>
      <c r="JED6603" s="35"/>
      <c r="JEE6603" s="35"/>
      <c r="JEF6603" s="35"/>
      <c r="JEG6603" s="35"/>
      <c r="JEH6603" s="35"/>
      <c r="JEI6603" s="35"/>
      <c r="JEJ6603" s="35"/>
      <c r="JEK6603" s="35"/>
      <c r="JEL6603" s="35"/>
      <c r="JEM6603" s="35"/>
      <c r="JEN6603" s="35"/>
      <c r="JEO6603" s="35"/>
      <c r="JEP6603" s="35"/>
      <c r="JEQ6603" s="35"/>
      <c r="JER6603" s="35"/>
      <c r="JES6603" s="35"/>
      <c r="JET6603" s="35"/>
      <c r="JEU6603" s="35"/>
      <c r="JEV6603" s="35"/>
      <c r="JEW6603" s="35"/>
      <c r="JEX6603" s="35"/>
      <c r="JEY6603" s="35"/>
      <c r="JEZ6603" s="35"/>
      <c r="JFA6603" s="35"/>
      <c r="JFB6603" s="35"/>
      <c r="JFC6603" s="35"/>
      <c r="JFD6603" s="35"/>
      <c r="JFE6603" s="35"/>
      <c r="JFF6603" s="35"/>
      <c r="JFG6603" s="35"/>
      <c r="JFH6603" s="35"/>
      <c r="JFI6603" s="35"/>
      <c r="JFJ6603" s="35"/>
      <c r="JFK6603" s="35"/>
      <c r="JFL6603" s="35"/>
      <c r="JFM6603" s="35"/>
      <c r="JFN6603" s="35"/>
      <c r="JFO6603" s="35"/>
      <c r="JFP6603" s="35"/>
      <c r="JFQ6603" s="35"/>
      <c r="JFR6603" s="35"/>
      <c r="JFS6603" s="35"/>
      <c r="JFT6603" s="35"/>
      <c r="JFU6603" s="35"/>
      <c r="JFV6603" s="35"/>
      <c r="JFW6603" s="35"/>
      <c r="JFX6603" s="35"/>
      <c r="JFY6603" s="35"/>
      <c r="JFZ6603" s="35"/>
      <c r="JGA6603" s="35"/>
      <c r="JGB6603" s="35"/>
      <c r="JGC6603" s="35"/>
      <c r="JGD6603" s="35"/>
      <c r="JGE6603" s="35"/>
      <c r="JGF6603" s="35"/>
      <c r="JGG6603" s="35"/>
      <c r="JGH6603" s="35"/>
      <c r="JGI6603" s="35"/>
      <c r="JGJ6603" s="35"/>
      <c r="JGK6603" s="35"/>
      <c r="JGL6603" s="35"/>
      <c r="JGM6603" s="35"/>
      <c r="JGN6603" s="35"/>
      <c r="JGO6603" s="35"/>
      <c r="JGP6603" s="35"/>
      <c r="JGQ6603" s="35"/>
      <c r="JGR6603" s="35"/>
      <c r="JGS6603" s="35"/>
      <c r="JGT6603" s="35"/>
      <c r="JGU6603" s="35"/>
      <c r="JGV6603" s="35"/>
      <c r="JGW6603" s="35"/>
      <c r="JGX6603" s="35"/>
      <c r="JGY6603" s="35"/>
      <c r="JGZ6603" s="35"/>
      <c r="JHA6603" s="35"/>
      <c r="JHB6603" s="35"/>
      <c r="JHC6603" s="35"/>
      <c r="JHD6603" s="35"/>
      <c r="JHE6603" s="35"/>
      <c r="JHF6603" s="35"/>
      <c r="JHG6603" s="35"/>
      <c r="JHH6603" s="35"/>
      <c r="JHI6603" s="35"/>
      <c r="JHJ6603" s="35"/>
      <c r="JHK6603" s="35"/>
      <c r="JHL6603" s="35"/>
      <c r="JHM6603" s="35"/>
      <c r="JHN6603" s="35"/>
      <c r="JHO6603" s="35"/>
      <c r="JHP6603" s="35"/>
      <c r="JHQ6603" s="35"/>
      <c r="JHR6603" s="35"/>
      <c r="JHS6603" s="35"/>
      <c r="JHT6603" s="35"/>
      <c r="JHU6603" s="35"/>
      <c r="JHV6603" s="35"/>
      <c r="JHW6603" s="35"/>
      <c r="JHX6603" s="35"/>
      <c r="JHY6603" s="35"/>
      <c r="JHZ6603" s="35"/>
      <c r="JIA6603" s="35"/>
      <c r="JIB6603" s="35"/>
      <c r="JIC6603" s="35"/>
      <c r="JID6603" s="35"/>
      <c r="JIE6603" s="35"/>
      <c r="JIF6603" s="35"/>
      <c r="JIG6603" s="35"/>
      <c r="JIH6603" s="35"/>
      <c r="JII6603" s="35"/>
      <c r="JIJ6603" s="35"/>
      <c r="JIK6603" s="35"/>
      <c r="JIL6603" s="35"/>
      <c r="JIM6603" s="35"/>
      <c r="JIN6603" s="35"/>
      <c r="JIO6603" s="35"/>
      <c r="JIP6603" s="35"/>
      <c r="JIQ6603" s="35"/>
      <c r="JIR6603" s="35"/>
      <c r="JIS6603" s="35"/>
      <c r="JIT6603" s="35"/>
      <c r="JIU6603" s="35"/>
      <c r="JIV6603" s="35"/>
      <c r="JIW6603" s="35"/>
      <c r="JIX6603" s="35"/>
      <c r="JIY6603" s="35"/>
      <c r="JIZ6603" s="35"/>
      <c r="JJA6603" s="35"/>
      <c r="JJB6603" s="35"/>
      <c r="JJC6603" s="35"/>
      <c r="JJD6603" s="35"/>
      <c r="JJE6603" s="35"/>
      <c r="JJF6603" s="35"/>
      <c r="JJG6603" s="35"/>
      <c r="JJH6603" s="35"/>
      <c r="JJI6603" s="35"/>
      <c r="JJJ6603" s="35"/>
      <c r="JJK6603" s="35"/>
      <c r="JJL6603" s="35"/>
      <c r="JJM6603" s="35"/>
      <c r="JJN6603" s="35"/>
      <c r="JJO6603" s="35"/>
      <c r="JJP6603" s="35"/>
      <c r="JJQ6603" s="35"/>
      <c r="JJR6603" s="35"/>
      <c r="JJS6603" s="35"/>
      <c r="JJT6603" s="35"/>
      <c r="JJU6603" s="35"/>
      <c r="JJV6603" s="35"/>
      <c r="JJW6603" s="35"/>
      <c r="JJX6603" s="35"/>
      <c r="JJY6603" s="35"/>
      <c r="JJZ6603" s="35"/>
      <c r="JKA6603" s="35"/>
      <c r="JKB6603" s="35"/>
      <c r="JKC6603" s="35"/>
      <c r="JKD6603" s="35"/>
      <c r="JKE6603" s="35"/>
      <c r="JKF6603" s="35"/>
      <c r="JKG6603" s="35"/>
      <c r="JKH6603" s="35"/>
      <c r="JKI6603" s="35"/>
      <c r="JKJ6603" s="35"/>
      <c r="JKK6603" s="35"/>
      <c r="JKL6603" s="35"/>
      <c r="JKM6603" s="35"/>
      <c r="JKN6603" s="35"/>
      <c r="JKO6603" s="35"/>
      <c r="JKP6603" s="35"/>
      <c r="JKQ6603" s="35"/>
      <c r="JKR6603" s="35"/>
      <c r="JKS6603" s="35"/>
      <c r="JKT6603" s="35"/>
      <c r="JKU6603" s="35"/>
      <c r="JKV6603" s="35"/>
      <c r="JKW6603" s="35"/>
      <c r="JKX6603" s="35"/>
      <c r="JKY6603" s="35"/>
      <c r="JKZ6603" s="35"/>
      <c r="JLA6603" s="35"/>
      <c r="JLB6603" s="35"/>
      <c r="JLC6603" s="35"/>
      <c r="JLD6603" s="35"/>
      <c r="JLE6603" s="35"/>
      <c r="JLF6603" s="35"/>
      <c r="JLG6603" s="35"/>
      <c r="JLH6603" s="35"/>
      <c r="JLI6603" s="35"/>
      <c r="JLJ6603" s="35"/>
      <c r="JLK6603" s="35"/>
      <c r="JLL6603" s="35"/>
      <c r="JLM6603" s="35"/>
      <c r="JLN6603" s="35"/>
      <c r="JLO6603" s="35"/>
      <c r="JLP6603" s="35"/>
      <c r="JLQ6603" s="35"/>
      <c r="JLR6603" s="35"/>
      <c r="JLS6603" s="35"/>
      <c r="JLT6603" s="35"/>
      <c r="JLU6603" s="35"/>
      <c r="JLV6603" s="35"/>
      <c r="JLW6603" s="35"/>
      <c r="JLX6603" s="35"/>
      <c r="JLY6603" s="35"/>
      <c r="JLZ6603" s="35"/>
      <c r="JMA6603" s="35"/>
      <c r="JMB6603" s="35"/>
      <c r="JMC6603" s="35"/>
      <c r="JMD6603" s="35"/>
      <c r="JME6603" s="35"/>
      <c r="JMF6603" s="35"/>
      <c r="JMG6603" s="35"/>
      <c r="JMH6603" s="35"/>
      <c r="JMI6603" s="35"/>
      <c r="JMJ6603" s="35"/>
      <c r="JMK6603" s="35"/>
      <c r="JML6603" s="35"/>
      <c r="JMM6603" s="35"/>
      <c r="JMN6603" s="35"/>
      <c r="JMO6603" s="35"/>
      <c r="JMP6603" s="35"/>
      <c r="JMQ6603" s="35"/>
      <c r="JMR6603" s="35"/>
      <c r="JMS6603" s="35"/>
      <c r="JMT6603" s="35"/>
      <c r="JMU6603" s="35"/>
      <c r="JMV6603" s="35"/>
      <c r="JMW6603" s="35"/>
      <c r="JMX6603" s="35"/>
      <c r="JMY6603" s="35"/>
      <c r="JMZ6603" s="35"/>
      <c r="JNA6603" s="35"/>
      <c r="JNB6603" s="35"/>
      <c r="JNC6603" s="35"/>
      <c r="JND6603" s="35"/>
      <c r="JNE6603" s="35"/>
      <c r="JNF6603" s="35"/>
      <c r="JNG6603" s="35"/>
      <c r="JNH6603" s="35"/>
      <c r="JNI6603" s="35"/>
      <c r="JNJ6603" s="35"/>
      <c r="JNK6603" s="35"/>
      <c r="JNL6603" s="35"/>
      <c r="JNM6603" s="35"/>
      <c r="JNN6603" s="35"/>
      <c r="JNO6603" s="35"/>
      <c r="JNP6603" s="35"/>
      <c r="JNQ6603" s="35"/>
      <c r="JNR6603" s="35"/>
      <c r="JNS6603" s="35"/>
      <c r="JNT6603" s="35"/>
      <c r="JNU6603" s="35"/>
      <c r="JNV6603" s="35"/>
      <c r="JNW6603" s="35"/>
      <c r="JNX6603" s="35"/>
      <c r="JNY6603" s="35"/>
      <c r="JNZ6603" s="35"/>
      <c r="JOA6603" s="35"/>
      <c r="JOB6603" s="35"/>
      <c r="JOC6603" s="35"/>
      <c r="JOD6603" s="35"/>
      <c r="JOE6603" s="35"/>
      <c r="JOF6603" s="35"/>
      <c r="JOG6603" s="35"/>
      <c r="JOH6603" s="35"/>
      <c r="JOI6603" s="35"/>
      <c r="JOJ6603" s="35"/>
      <c r="JOK6603" s="35"/>
      <c r="JOL6603" s="35"/>
      <c r="JOM6603" s="35"/>
      <c r="JON6603" s="35"/>
      <c r="JOO6603" s="35"/>
      <c r="JOP6603" s="35"/>
      <c r="JOQ6603" s="35"/>
      <c r="JOR6603" s="35"/>
      <c r="JOS6603" s="35"/>
      <c r="JOT6603" s="35"/>
      <c r="JOU6603" s="35"/>
      <c r="JOV6603" s="35"/>
      <c r="JOW6603" s="35"/>
      <c r="JOX6603" s="35"/>
      <c r="JOY6603" s="35"/>
      <c r="JOZ6603" s="35"/>
      <c r="JPA6603" s="35"/>
      <c r="JPB6603" s="35"/>
      <c r="JPC6603" s="35"/>
      <c r="JPD6603" s="35"/>
      <c r="JPE6603" s="35"/>
      <c r="JPF6603" s="35"/>
      <c r="JPG6603" s="35"/>
      <c r="JPH6603" s="35"/>
      <c r="JPI6603" s="35"/>
      <c r="JPJ6603" s="35"/>
      <c r="JPK6603" s="35"/>
      <c r="JPL6603" s="35"/>
      <c r="JPM6603" s="35"/>
      <c r="JPN6603" s="35"/>
      <c r="JPO6603" s="35"/>
      <c r="JPP6603" s="35"/>
      <c r="JPQ6603" s="35"/>
      <c r="JPR6603" s="35"/>
      <c r="JPS6603" s="35"/>
      <c r="JPT6603" s="35"/>
      <c r="JPU6603" s="35"/>
      <c r="JPV6603" s="35"/>
      <c r="JPW6603" s="35"/>
      <c r="JPX6603" s="35"/>
      <c r="JPY6603" s="35"/>
      <c r="JPZ6603" s="35"/>
      <c r="JQA6603" s="35"/>
      <c r="JQB6603" s="35"/>
      <c r="JQC6603" s="35"/>
      <c r="JQD6603" s="35"/>
      <c r="JQE6603" s="35"/>
      <c r="JQF6603" s="35"/>
      <c r="JQG6603" s="35"/>
      <c r="JQH6603" s="35"/>
      <c r="JQI6603" s="35"/>
      <c r="JQJ6603" s="35"/>
      <c r="JQK6603" s="35"/>
      <c r="JQL6603" s="35"/>
      <c r="JQM6603" s="35"/>
      <c r="JQN6603" s="35"/>
      <c r="JQO6603" s="35"/>
      <c r="JQP6603" s="35"/>
      <c r="JQQ6603" s="35"/>
      <c r="JQR6603" s="35"/>
      <c r="JQS6603" s="35"/>
      <c r="JQT6603" s="35"/>
      <c r="JQU6603" s="35"/>
      <c r="JQV6603" s="35"/>
      <c r="JQW6603" s="35"/>
      <c r="JQX6603" s="35"/>
      <c r="JQY6603" s="35"/>
      <c r="JQZ6603" s="35"/>
      <c r="JRA6603" s="35"/>
      <c r="JRB6603" s="35"/>
      <c r="JRC6603" s="35"/>
      <c r="JRD6603" s="35"/>
      <c r="JRE6603" s="35"/>
      <c r="JRF6603" s="35"/>
      <c r="JRG6603" s="35"/>
      <c r="JRH6603" s="35"/>
      <c r="JRI6603" s="35"/>
      <c r="JRJ6603" s="35"/>
      <c r="JRK6603" s="35"/>
      <c r="JRL6603" s="35"/>
      <c r="JRM6603" s="35"/>
      <c r="JRN6603" s="35"/>
      <c r="JRO6603" s="35"/>
      <c r="JRP6603" s="35"/>
      <c r="JRQ6603" s="35"/>
      <c r="JRR6603" s="35"/>
      <c r="JRS6603" s="35"/>
      <c r="JRT6603" s="35"/>
      <c r="JRU6603" s="35"/>
      <c r="JRV6603" s="35"/>
      <c r="JRW6603" s="35"/>
      <c r="JRX6603" s="35"/>
      <c r="JRY6603" s="35"/>
      <c r="JRZ6603" s="35"/>
      <c r="JSA6603" s="35"/>
      <c r="JSB6603" s="35"/>
      <c r="JSC6603" s="35"/>
      <c r="JSD6603" s="35"/>
      <c r="JSE6603" s="35"/>
      <c r="JSF6603" s="35"/>
      <c r="JSG6603" s="35"/>
      <c r="JSH6603" s="35"/>
      <c r="JSI6603" s="35"/>
      <c r="JSJ6603" s="35"/>
      <c r="JSK6603" s="35"/>
      <c r="JSL6603" s="35"/>
      <c r="JSM6603" s="35"/>
      <c r="JSN6603" s="35"/>
      <c r="JSO6603" s="35"/>
      <c r="JSP6603" s="35"/>
      <c r="JSQ6603" s="35"/>
      <c r="JSR6603" s="35"/>
      <c r="JSS6603" s="35"/>
      <c r="JST6603" s="35"/>
      <c r="JSU6603" s="35"/>
      <c r="JSV6603" s="35"/>
      <c r="JSW6603" s="35"/>
      <c r="JSX6603" s="35"/>
      <c r="JSY6603" s="35"/>
      <c r="JSZ6603" s="35"/>
      <c r="JTA6603" s="35"/>
      <c r="JTB6603" s="35"/>
      <c r="JTC6603" s="35"/>
      <c r="JTD6603" s="35"/>
      <c r="JTE6603" s="35"/>
      <c r="JTF6603" s="35"/>
      <c r="JTG6603" s="35"/>
      <c r="JTH6603" s="35"/>
      <c r="JTI6603" s="35"/>
      <c r="JTJ6603" s="35"/>
      <c r="JTK6603" s="35"/>
      <c r="JTL6603" s="35"/>
      <c r="JTM6603" s="35"/>
      <c r="JTN6603" s="35"/>
      <c r="JTO6603" s="35"/>
      <c r="JTP6603" s="35"/>
      <c r="JTQ6603" s="35"/>
      <c r="JTR6603" s="35"/>
      <c r="JTS6603" s="35"/>
      <c r="JTT6603" s="35"/>
      <c r="JTU6603" s="35"/>
      <c r="JTV6603" s="35"/>
      <c r="JTW6603" s="35"/>
      <c r="JTX6603" s="35"/>
      <c r="JTY6603" s="35"/>
      <c r="JTZ6603" s="35"/>
      <c r="JUA6603" s="35"/>
      <c r="JUB6603" s="35"/>
      <c r="JUC6603" s="35"/>
      <c r="JUD6603" s="35"/>
      <c r="JUE6603" s="35"/>
      <c r="JUF6603" s="35"/>
      <c r="JUG6603" s="35"/>
      <c r="JUH6603" s="35"/>
      <c r="JUI6603" s="35"/>
      <c r="JUJ6603" s="35"/>
      <c r="JUK6603" s="35"/>
      <c r="JUL6603" s="35"/>
      <c r="JUM6603" s="35"/>
      <c r="JUN6603" s="35"/>
      <c r="JUO6603" s="35"/>
      <c r="JUP6603" s="35"/>
      <c r="JUQ6603" s="35"/>
      <c r="JUR6603" s="35"/>
      <c r="JUS6603" s="35"/>
      <c r="JUT6603" s="35"/>
      <c r="JUU6603" s="35"/>
      <c r="JUV6603" s="35"/>
      <c r="JUW6603" s="35"/>
      <c r="JUX6603" s="35"/>
      <c r="JUY6603" s="35"/>
      <c r="JUZ6603" s="35"/>
      <c r="JVA6603" s="35"/>
      <c r="JVB6603" s="35"/>
      <c r="JVC6603" s="35"/>
      <c r="JVD6603" s="35"/>
      <c r="JVE6603" s="35"/>
      <c r="JVF6603" s="35"/>
      <c r="JVG6603" s="35"/>
      <c r="JVH6603" s="35"/>
      <c r="JVI6603" s="35"/>
      <c r="JVJ6603" s="35"/>
      <c r="JVK6603" s="35"/>
      <c r="JVL6603" s="35"/>
      <c r="JVM6603" s="35"/>
      <c r="JVN6603" s="35"/>
      <c r="JVO6603" s="35"/>
      <c r="JVP6603" s="35"/>
      <c r="JVQ6603" s="35"/>
      <c r="JVR6603" s="35"/>
      <c r="JVS6603" s="35"/>
      <c r="JVT6603" s="35"/>
      <c r="JVU6603" s="35"/>
      <c r="JVV6603" s="35"/>
      <c r="JVW6603" s="35"/>
      <c r="JVX6603" s="35"/>
      <c r="JVY6603" s="35"/>
      <c r="JVZ6603" s="35"/>
      <c r="JWA6603" s="35"/>
      <c r="JWB6603" s="35"/>
      <c r="JWC6603" s="35"/>
      <c r="JWD6603" s="35"/>
      <c r="JWE6603" s="35"/>
      <c r="JWF6603" s="35"/>
      <c r="JWG6603" s="35"/>
      <c r="JWH6603" s="35"/>
      <c r="JWI6603" s="35"/>
      <c r="JWJ6603" s="35"/>
      <c r="JWK6603" s="35"/>
      <c r="JWL6603" s="35"/>
      <c r="JWM6603" s="35"/>
      <c r="JWN6603" s="35"/>
      <c r="JWO6603" s="35"/>
      <c r="JWP6603" s="35"/>
      <c r="JWQ6603" s="35"/>
      <c r="JWR6603" s="35"/>
      <c r="JWS6603" s="35"/>
      <c r="JWT6603" s="35"/>
      <c r="JWU6603" s="35"/>
      <c r="JWV6603" s="35"/>
      <c r="JWW6603" s="35"/>
      <c r="JWX6603" s="35"/>
      <c r="JWY6603" s="35"/>
      <c r="JWZ6603" s="35"/>
      <c r="JXA6603" s="35"/>
      <c r="JXB6603" s="35"/>
      <c r="JXC6603" s="35"/>
      <c r="JXD6603" s="35"/>
      <c r="JXE6603" s="35"/>
      <c r="JXF6603" s="35"/>
      <c r="JXG6603" s="35"/>
      <c r="JXH6603" s="35"/>
      <c r="JXI6603" s="35"/>
      <c r="JXJ6603" s="35"/>
      <c r="JXK6603" s="35"/>
      <c r="JXL6603" s="35"/>
      <c r="JXM6603" s="35"/>
      <c r="JXN6603" s="35"/>
      <c r="JXO6603" s="35"/>
      <c r="JXP6603" s="35"/>
      <c r="JXQ6603" s="35"/>
      <c r="JXR6603" s="35"/>
      <c r="JXS6603" s="35"/>
      <c r="JXT6603" s="35"/>
      <c r="JXU6603" s="35"/>
      <c r="JXV6603" s="35"/>
      <c r="JXW6603" s="35"/>
      <c r="JXX6603" s="35"/>
      <c r="JXY6603" s="35"/>
      <c r="JXZ6603" s="35"/>
      <c r="JYA6603" s="35"/>
      <c r="JYB6603" s="35"/>
      <c r="JYC6603" s="35"/>
      <c r="JYD6603" s="35"/>
      <c r="JYE6603" s="35"/>
      <c r="JYF6603" s="35"/>
      <c r="JYG6603" s="35"/>
      <c r="JYH6603" s="35"/>
      <c r="JYI6603" s="35"/>
      <c r="JYJ6603" s="35"/>
      <c r="JYK6603" s="35"/>
      <c r="JYL6603" s="35"/>
      <c r="JYM6603" s="35"/>
      <c r="JYN6603" s="35"/>
      <c r="JYO6603" s="35"/>
      <c r="JYP6603" s="35"/>
      <c r="JYQ6603" s="35"/>
      <c r="JYR6603" s="35"/>
      <c r="JYS6603" s="35"/>
      <c r="JYT6603" s="35"/>
      <c r="JYU6603" s="35"/>
      <c r="JYV6603" s="35"/>
      <c r="JYW6603" s="35"/>
      <c r="JYX6603" s="35"/>
      <c r="JYY6603" s="35"/>
      <c r="JYZ6603" s="35"/>
      <c r="JZA6603" s="35"/>
      <c r="JZB6603" s="35"/>
      <c r="JZC6603" s="35"/>
      <c r="JZD6603" s="35"/>
      <c r="JZE6603" s="35"/>
      <c r="JZF6603" s="35"/>
      <c r="JZG6603" s="35"/>
      <c r="JZH6603" s="35"/>
      <c r="JZI6603" s="35"/>
      <c r="JZJ6603" s="35"/>
      <c r="JZK6603" s="35"/>
      <c r="JZL6603" s="35"/>
      <c r="JZM6603" s="35"/>
      <c r="JZN6603" s="35"/>
      <c r="JZO6603" s="35"/>
      <c r="JZP6603" s="35"/>
      <c r="JZQ6603" s="35"/>
      <c r="JZR6603" s="35"/>
      <c r="JZS6603" s="35"/>
      <c r="JZT6603" s="35"/>
      <c r="JZU6603" s="35"/>
      <c r="JZV6603" s="35"/>
      <c r="JZW6603" s="35"/>
      <c r="JZX6603" s="35"/>
      <c r="JZY6603" s="35"/>
      <c r="JZZ6603" s="35"/>
      <c r="KAA6603" s="35"/>
      <c r="KAB6603" s="35"/>
      <c r="KAC6603" s="35"/>
      <c r="KAD6603" s="35"/>
      <c r="KAE6603" s="35"/>
      <c r="KAF6603" s="35"/>
      <c r="KAG6603" s="35"/>
      <c r="KAH6603" s="35"/>
      <c r="KAI6603" s="35"/>
      <c r="KAJ6603" s="35"/>
      <c r="KAK6603" s="35"/>
      <c r="KAL6603" s="35"/>
      <c r="KAM6603" s="35"/>
      <c r="KAN6603" s="35"/>
      <c r="KAO6603" s="35"/>
      <c r="KAP6603" s="35"/>
      <c r="KAQ6603" s="35"/>
      <c r="KAR6603" s="35"/>
      <c r="KAS6603" s="35"/>
      <c r="KAT6603" s="35"/>
      <c r="KAU6603" s="35"/>
      <c r="KAV6603" s="35"/>
      <c r="KAW6603" s="35"/>
      <c r="KAX6603" s="35"/>
      <c r="KAY6603" s="35"/>
      <c r="KAZ6603" s="35"/>
      <c r="KBA6603" s="35"/>
      <c r="KBB6603" s="35"/>
      <c r="KBC6603" s="35"/>
      <c r="KBD6603" s="35"/>
      <c r="KBE6603" s="35"/>
      <c r="KBF6603" s="35"/>
      <c r="KBG6603" s="35"/>
      <c r="KBH6603" s="35"/>
      <c r="KBI6603" s="35"/>
      <c r="KBJ6603" s="35"/>
      <c r="KBK6603" s="35"/>
      <c r="KBL6603" s="35"/>
      <c r="KBM6603" s="35"/>
      <c r="KBN6603" s="35"/>
      <c r="KBO6603" s="35"/>
      <c r="KBP6603" s="35"/>
      <c r="KBQ6603" s="35"/>
      <c r="KBR6603" s="35"/>
      <c r="KBS6603" s="35"/>
      <c r="KBT6603" s="35"/>
      <c r="KBU6603" s="35"/>
      <c r="KBV6603" s="35"/>
      <c r="KBW6603" s="35"/>
      <c r="KBX6603" s="35"/>
      <c r="KBY6603" s="35"/>
      <c r="KBZ6603" s="35"/>
      <c r="KCA6603" s="35"/>
      <c r="KCB6603" s="35"/>
      <c r="KCC6603" s="35"/>
      <c r="KCD6603" s="35"/>
      <c r="KCE6603" s="35"/>
      <c r="KCF6603" s="35"/>
      <c r="KCG6603" s="35"/>
      <c r="KCH6603" s="35"/>
      <c r="KCI6603" s="35"/>
      <c r="KCJ6603" s="35"/>
      <c r="KCK6603" s="35"/>
      <c r="KCL6603" s="35"/>
      <c r="KCM6603" s="35"/>
      <c r="KCN6603" s="35"/>
      <c r="KCO6603" s="35"/>
      <c r="KCP6603" s="35"/>
      <c r="KCQ6603" s="35"/>
      <c r="KCR6603" s="35"/>
      <c r="KCS6603" s="35"/>
      <c r="KCT6603" s="35"/>
      <c r="KCU6603" s="35"/>
      <c r="KCV6603" s="35"/>
      <c r="KCW6603" s="35"/>
      <c r="KCX6603" s="35"/>
      <c r="KCY6603" s="35"/>
      <c r="KCZ6603" s="35"/>
      <c r="KDA6603" s="35"/>
      <c r="KDB6603" s="35"/>
      <c r="KDC6603" s="35"/>
      <c r="KDD6603" s="35"/>
      <c r="KDE6603" s="35"/>
      <c r="KDF6603" s="35"/>
      <c r="KDG6603" s="35"/>
      <c r="KDH6603" s="35"/>
      <c r="KDI6603" s="35"/>
      <c r="KDJ6603" s="35"/>
      <c r="KDK6603" s="35"/>
      <c r="KDL6603" s="35"/>
      <c r="KDM6603" s="35"/>
      <c r="KDN6603" s="35"/>
      <c r="KDO6603" s="35"/>
      <c r="KDP6603" s="35"/>
      <c r="KDQ6603" s="35"/>
      <c r="KDR6603" s="35"/>
      <c r="KDS6603" s="35"/>
      <c r="KDT6603" s="35"/>
      <c r="KDU6603" s="35"/>
      <c r="KDV6603" s="35"/>
      <c r="KDW6603" s="35"/>
      <c r="KDX6603" s="35"/>
      <c r="KDY6603" s="35"/>
      <c r="KDZ6603" s="35"/>
      <c r="KEA6603" s="35"/>
      <c r="KEB6603" s="35"/>
      <c r="KEC6603" s="35"/>
      <c r="KED6603" s="35"/>
      <c r="KEE6603" s="35"/>
      <c r="KEF6603" s="35"/>
      <c r="KEG6603" s="35"/>
      <c r="KEH6603" s="35"/>
      <c r="KEI6603" s="35"/>
      <c r="KEJ6603" s="35"/>
      <c r="KEK6603" s="35"/>
      <c r="KEL6603" s="35"/>
      <c r="KEM6603" s="35"/>
      <c r="KEN6603" s="35"/>
      <c r="KEO6603" s="35"/>
      <c r="KEP6603" s="35"/>
      <c r="KEQ6603" s="35"/>
      <c r="KER6603" s="35"/>
      <c r="KES6603" s="35"/>
      <c r="KET6603" s="35"/>
      <c r="KEU6603" s="35"/>
      <c r="KEV6603" s="35"/>
      <c r="KEW6603" s="35"/>
      <c r="KEX6603" s="35"/>
      <c r="KEY6603" s="35"/>
      <c r="KEZ6603" s="35"/>
      <c r="KFA6603" s="35"/>
      <c r="KFB6603" s="35"/>
      <c r="KFC6603" s="35"/>
      <c r="KFD6603" s="35"/>
      <c r="KFE6603" s="35"/>
      <c r="KFF6603" s="35"/>
      <c r="KFG6603" s="35"/>
      <c r="KFH6603" s="35"/>
      <c r="KFI6603" s="35"/>
      <c r="KFJ6603" s="35"/>
      <c r="KFK6603" s="35"/>
      <c r="KFL6603" s="35"/>
      <c r="KFM6603" s="35"/>
      <c r="KFN6603" s="35"/>
      <c r="KFO6603" s="35"/>
      <c r="KFP6603" s="35"/>
      <c r="KFQ6603" s="35"/>
      <c r="KFR6603" s="35"/>
      <c r="KFS6603" s="35"/>
      <c r="KFT6603" s="35"/>
      <c r="KFU6603" s="35"/>
      <c r="KFV6603" s="35"/>
      <c r="KFW6603" s="35"/>
      <c r="KFX6603" s="35"/>
      <c r="KFY6603" s="35"/>
      <c r="KFZ6603" s="35"/>
      <c r="KGA6603" s="35"/>
      <c r="KGB6603" s="35"/>
      <c r="KGC6603" s="35"/>
      <c r="KGD6603" s="35"/>
      <c r="KGE6603" s="35"/>
      <c r="KGF6603" s="35"/>
      <c r="KGG6603" s="35"/>
      <c r="KGH6603" s="35"/>
      <c r="KGI6603" s="35"/>
      <c r="KGJ6603" s="35"/>
      <c r="KGK6603" s="35"/>
      <c r="KGL6603" s="35"/>
      <c r="KGM6603" s="35"/>
      <c r="KGN6603" s="35"/>
      <c r="KGO6603" s="35"/>
      <c r="KGP6603" s="35"/>
      <c r="KGQ6603" s="35"/>
      <c r="KGR6603" s="35"/>
      <c r="KGS6603" s="35"/>
      <c r="KGT6603" s="35"/>
      <c r="KGU6603" s="35"/>
      <c r="KGV6603" s="35"/>
      <c r="KGW6603" s="35"/>
      <c r="KGX6603" s="35"/>
      <c r="KGY6603" s="35"/>
      <c r="KGZ6603" s="35"/>
      <c r="KHA6603" s="35"/>
      <c r="KHB6603" s="35"/>
      <c r="KHC6603" s="35"/>
      <c r="KHD6603" s="35"/>
      <c r="KHE6603" s="35"/>
      <c r="KHF6603" s="35"/>
      <c r="KHG6603" s="35"/>
      <c r="KHH6603" s="35"/>
      <c r="KHI6603" s="35"/>
      <c r="KHJ6603" s="35"/>
      <c r="KHK6603" s="35"/>
      <c r="KHL6603" s="35"/>
      <c r="KHM6603" s="35"/>
      <c r="KHN6603" s="35"/>
      <c r="KHO6603" s="35"/>
      <c r="KHP6603" s="35"/>
      <c r="KHQ6603" s="35"/>
      <c r="KHR6603" s="35"/>
      <c r="KHS6603" s="35"/>
      <c r="KHT6603" s="35"/>
      <c r="KHU6603" s="35"/>
      <c r="KHV6603" s="35"/>
      <c r="KHW6603" s="35"/>
      <c r="KHX6603" s="35"/>
      <c r="KHY6603" s="35"/>
      <c r="KHZ6603" s="35"/>
      <c r="KIA6603" s="35"/>
      <c r="KIB6603" s="35"/>
      <c r="KIC6603" s="35"/>
      <c r="KID6603" s="35"/>
      <c r="KIE6603" s="35"/>
      <c r="KIF6603" s="35"/>
      <c r="KIG6603" s="35"/>
      <c r="KIH6603" s="35"/>
      <c r="KII6603" s="35"/>
      <c r="KIJ6603" s="35"/>
      <c r="KIK6603" s="35"/>
      <c r="KIL6603" s="35"/>
      <c r="KIM6603" s="35"/>
      <c r="KIN6603" s="35"/>
      <c r="KIO6603" s="35"/>
      <c r="KIP6603" s="35"/>
      <c r="KIQ6603" s="35"/>
      <c r="KIR6603" s="35"/>
      <c r="KIS6603" s="35"/>
      <c r="KIT6603" s="35"/>
      <c r="KIU6603" s="35"/>
      <c r="KIV6603" s="35"/>
      <c r="KIW6603" s="35"/>
      <c r="KIX6603" s="35"/>
      <c r="KIY6603" s="35"/>
      <c r="KIZ6603" s="35"/>
      <c r="KJA6603" s="35"/>
      <c r="KJB6603" s="35"/>
      <c r="KJC6603" s="35"/>
      <c r="KJD6603" s="35"/>
      <c r="KJE6603" s="35"/>
      <c r="KJF6603" s="35"/>
      <c r="KJG6603" s="35"/>
      <c r="KJH6603" s="35"/>
      <c r="KJI6603" s="35"/>
      <c r="KJJ6603" s="35"/>
      <c r="KJK6603" s="35"/>
      <c r="KJL6603" s="35"/>
      <c r="KJM6603" s="35"/>
      <c r="KJN6603" s="35"/>
      <c r="KJO6603" s="35"/>
      <c r="KJP6603" s="35"/>
      <c r="KJQ6603" s="35"/>
      <c r="KJR6603" s="35"/>
      <c r="KJS6603" s="35"/>
      <c r="KJT6603" s="35"/>
      <c r="KJU6603" s="35"/>
      <c r="KJV6603" s="35"/>
      <c r="KJW6603" s="35"/>
      <c r="KJX6603" s="35"/>
      <c r="KJY6603" s="35"/>
      <c r="KJZ6603" s="35"/>
      <c r="KKA6603" s="35"/>
      <c r="KKB6603" s="35"/>
      <c r="KKC6603" s="35"/>
      <c r="KKD6603" s="35"/>
      <c r="KKE6603" s="35"/>
      <c r="KKF6603" s="35"/>
      <c r="KKG6603" s="35"/>
      <c r="KKH6603" s="35"/>
      <c r="KKI6603" s="35"/>
      <c r="KKJ6603" s="35"/>
      <c r="KKK6603" s="35"/>
      <c r="KKL6603" s="35"/>
      <c r="KKM6603" s="35"/>
      <c r="KKN6603" s="35"/>
      <c r="KKO6603" s="35"/>
      <c r="KKP6603" s="35"/>
      <c r="KKQ6603" s="35"/>
      <c r="KKR6603" s="35"/>
      <c r="KKS6603" s="35"/>
      <c r="KKT6603" s="35"/>
      <c r="KKU6603" s="35"/>
      <c r="KKV6603" s="35"/>
      <c r="KKW6603" s="35"/>
      <c r="KKX6603" s="35"/>
      <c r="KKY6603" s="35"/>
      <c r="KKZ6603" s="35"/>
      <c r="KLA6603" s="35"/>
      <c r="KLB6603" s="35"/>
      <c r="KLC6603" s="35"/>
      <c r="KLD6603" s="35"/>
      <c r="KLE6603" s="35"/>
      <c r="KLF6603" s="35"/>
      <c r="KLG6603" s="35"/>
      <c r="KLH6603" s="35"/>
      <c r="KLI6603" s="35"/>
      <c r="KLJ6603" s="35"/>
      <c r="KLK6603" s="35"/>
      <c r="KLL6603" s="35"/>
      <c r="KLM6603" s="35"/>
      <c r="KLN6603" s="35"/>
      <c r="KLO6603" s="35"/>
      <c r="KLP6603" s="35"/>
      <c r="KLQ6603" s="35"/>
      <c r="KLR6603" s="35"/>
      <c r="KLS6603" s="35"/>
      <c r="KLT6603" s="35"/>
      <c r="KLU6603" s="35"/>
      <c r="KLV6603" s="35"/>
      <c r="KLW6603" s="35"/>
      <c r="KLX6603" s="35"/>
      <c r="KLY6603" s="35"/>
      <c r="KLZ6603" s="35"/>
      <c r="KMA6603" s="35"/>
      <c r="KMB6603" s="35"/>
      <c r="KMC6603" s="35"/>
      <c r="KMD6603" s="35"/>
      <c r="KME6603" s="35"/>
      <c r="KMF6603" s="35"/>
      <c r="KMG6603" s="35"/>
      <c r="KMH6603" s="35"/>
      <c r="KMI6603" s="35"/>
      <c r="KMJ6603" s="35"/>
      <c r="KMK6603" s="35"/>
      <c r="KML6603" s="35"/>
      <c r="KMM6603" s="35"/>
      <c r="KMN6603" s="35"/>
      <c r="KMO6603" s="35"/>
      <c r="KMP6603" s="35"/>
      <c r="KMQ6603" s="35"/>
      <c r="KMR6603" s="35"/>
      <c r="KMS6603" s="35"/>
      <c r="KMT6603" s="35"/>
      <c r="KMU6603" s="35"/>
      <c r="KMV6603" s="35"/>
      <c r="KMW6603" s="35"/>
      <c r="KMX6603" s="35"/>
      <c r="KMY6603" s="35"/>
      <c r="KMZ6603" s="35"/>
      <c r="KNA6603" s="35"/>
      <c r="KNB6603" s="35"/>
      <c r="KNC6603" s="35"/>
      <c r="KND6603" s="35"/>
      <c r="KNE6603" s="35"/>
      <c r="KNF6603" s="35"/>
      <c r="KNG6603" s="35"/>
      <c r="KNH6603" s="35"/>
      <c r="KNI6603" s="35"/>
      <c r="KNJ6603" s="35"/>
      <c r="KNK6603" s="35"/>
      <c r="KNL6603" s="35"/>
      <c r="KNM6603" s="35"/>
      <c r="KNN6603" s="35"/>
      <c r="KNO6603" s="35"/>
      <c r="KNP6603" s="35"/>
      <c r="KNQ6603" s="35"/>
      <c r="KNR6603" s="35"/>
      <c r="KNS6603" s="35"/>
      <c r="KNT6603" s="35"/>
      <c r="KNU6603" s="35"/>
      <c r="KNV6603" s="35"/>
      <c r="KNW6603" s="35"/>
      <c r="KNX6603" s="35"/>
      <c r="KNY6603" s="35"/>
      <c r="KNZ6603" s="35"/>
      <c r="KOA6603" s="35"/>
      <c r="KOB6603" s="35"/>
      <c r="KOC6603" s="35"/>
      <c r="KOD6603" s="35"/>
      <c r="KOE6603" s="35"/>
      <c r="KOF6603" s="35"/>
      <c r="KOG6603" s="35"/>
      <c r="KOH6603" s="35"/>
      <c r="KOI6603" s="35"/>
      <c r="KOJ6603" s="35"/>
      <c r="KOK6603" s="35"/>
      <c r="KOL6603" s="35"/>
      <c r="KOM6603" s="35"/>
      <c r="KON6603" s="35"/>
      <c r="KOO6603" s="35"/>
      <c r="KOP6603" s="35"/>
      <c r="KOQ6603" s="35"/>
      <c r="KOR6603" s="35"/>
      <c r="KOS6603" s="35"/>
      <c r="KOT6603" s="35"/>
      <c r="KOU6603" s="35"/>
      <c r="KOV6603" s="35"/>
      <c r="KOW6603" s="35"/>
      <c r="KOX6603" s="35"/>
      <c r="KOY6603" s="35"/>
      <c r="KOZ6603" s="35"/>
      <c r="KPA6603" s="35"/>
      <c r="KPB6603" s="35"/>
      <c r="KPC6603" s="35"/>
      <c r="KPD6603" s="35"/>
      <c r="KPE6603" s="35"/>
      <c r="KPF6603" s="35"/>
      <c r="KPG6603" s="35"/>
      <c r="KPH6603" s="35"/>
      <c r="KPI6603" s="35"/>
      <c r="KPJ6603" s="35"/>
      <c r="KPK6603" s="35"/>
      <c r="KPL6603" s="35"/>
      <c r="KPM6603" s="35"/>
      <c r="KPN6603" s="35"/>
      <c r="KPO6603" s="35"/>
      <c r="KPP6603" s="35"/>
      <c r="KPQ6603" s="35"/>
      <c r="KPR6603" s="35"/>
      <c r="KPS6603" s="35"/>
      <c r="KPT6603" s="35"/>
      <c r="KPU6603" s="35"/>
      <c r="KPV6603" s="35"/>
      <c r="KPW6603" s="35"/>
      <c r="KPX6603" s="35"/>
      <c r="KPY6603" s="35"/>
      <c r="KPZ6603" s="35"/>
      <c r="KQA6603" s="35"/>
      <c r="KQB6603" s="35"/>
      <c r="KQC6603" s="35"/>
      <c r="KQD6603" s="35"/>
      <c r="KQE6603" s="35"/>
      <c r="KQF6603" s="35"/>
      <c r="KQG6603" s="35"/>
      <c r="KQH6603" s="35"/>
      <c r="KQI6603" s="35"/>
      <c r="KQJ6603" s="35"/>
      <c r="KQK6603" s="35"/>
      <c r="KQL6603" s="35"/>
      <c r="KQM6603" s="35"/>
      <c r="KQN6603" s="35"/>
      <c r="KQO6603" s="35"/>
      <c r="KQP6603" s="35"/>
      <c r="KQQ6603" s="35"/>
      <c r="KQR6603" s="35"/>
      <c r="KQS6603" s="35"/>
      <c r="KQT6603" s="35"/>
      <c r="KQU6603" s="35"/>
      <c r="KQV6603" s="35"/>
      <c r="KQW6603" s="35"/>
      <c r="KQX6603" s="35"/>
      <c r="KQY6603" s="35"/>
      <c r="KQZ6603" s="35"/>
      <c r="KRA6603" s="35"/>
      <c r="KRB6603" s="35"/>
      <c r="KRC6603" s="35"/>
      <c r="KRD6603" s="35"/>
      <c r="KRE6603" s="35"/>
      <c r="KRF6603" s="35"/>
      <c r="KRG6603" s="35"/>
      <c r="KRH6603" s="35"/>
      <c r="KRI6603" s="35"/>
      <c r="KRJ6603" s="35"/>
      <c r="KRK6603" s="35"/>
      <c r="KRL6603" s="35"/>
      <c r="KRM6603" s="35"/>
      <c r="KRN6603" s="35"/>
      <c r="KRO6603" s="35"/>
      <c r="KRP6603" s="35"/>
      <c r="KRQ6603" s="35"/>
      <c r="KRR6603" s="35"/>
      <c r="KRS6603" s="35"/>
      <c r="KRT6603" s="35"/>
      <c r="KRU6603" s="35"/>
      <c r="KRV6603" s="35"/>
      <c r="KRW6603" s="35"/>
      <c r="KRX6603" s="35"/>
      <c r="KRY6603" s="35"/>
      <c r="KRZ6603" s="35"/>
      <c r="KSA6603" s="35"/>
      <c r="KSB6603" s="35"/>
      <c r="KSC6603" s="35"/>
      <c r="KSD6603" s="35"/>
      <c r="KSE6603" s="35"/>
      <c r="KSF6603" s="35"/>
      <c r="KSG6603" s="35"/>
      <c r="KSH6603" s="35"/>
      <c r="KSI6603" s="35"/>
      <c r="KSJ6603" s="35"/>
      <c r="KSK6603" s="35"/>
      <c r="KSL6603" s="35"/>
      <c r="KSM6603" s="35"/>
      <c r="KSN6603" s="35"/>
      <c r="KSO6603" s="35"/>
      <c r="KSP6603" s="35"/>
      <c r="KSQ6603" s="35"/>
      <c r="KSR6603" s="35"/>
      <c r="KSS6603" s="35"/>
      <c r="KST6603" s="35"/>
      <c r="KSU6603" s="35"/>
      <c r="KSV6603" s="35"/>
      <c r="KSW6603" s="35"/>
      <c r="KSX6603" s="35"/>
      <c r="KSY6603" s="35"/>
      <c r="KSZ6603" s="35"/>
      <c r="KTA6603" s="35"/>
      <c r="KTB6603" s="35"/>
      <c r="KTC6603" s="35"/>
      <c r="KTD6603" s="35"/>
      <c r="KTE6603" s="35"/>
      <c r="KTF6603" s="35"/>
      <c r="KTG6603" s="35"/>
      <c r="KTH6603" s="35"/>
      <c r="KTI6603" s="35"/>
      <c r="KTJ6603" s="35"/>
      <c r="KTK6603" s="35"/>
      <c r="KTL6603" s="35"/>
      <c r="KTM6603" s="35"/>
      <c r="KTN6603" s="35"/>
      <c r="KTO6603" s="35"/>
      <c r="KTP6603" s="35"/>
      <c r="KTQ6603" s="35"/>
      <c r="KTR6603" s="35"/>
      <c r="KTS6603" s="35"/>
      <c r="KTT6603" s="35"/>
      <c r="KTU6603" s="35"/>
      <c r="KTV6603" s="35"/>
      <c r="KTW6603" s="35"/>
      <c r="KTX6603" s="35"/>
      <c r="KTY6603" s="35"/>
      <c r="KTZ6603" s="35"/>
      <c r="KUA6603" s="35"/>
      <c r="KUB6603" s="35"/>
      <c r="KUC6603" s="35"/>
      <c r="KUD6603" s="35"/>
      <c r="KUE6603" s="35"/>
      <c r="KUF6603" s="35"/>
      <c r="KUG6603" s="35"/>
      <c r="KUH6603" s="35"/>
      <c r="KUI6603" s="35"/>
      <c r="KUJ6603" s="35"/>
      <c r="KUK6603" s="35"/>
      <c r="KUL6603" s="35"/>
      <c r="KUM6603" s="35"/>
      <c r="KUN6603" s="35"/>
      <c r="KUO6603" s="35"/>
      <c r="KUP6603" s="35"/>
      <c r="KUQ6603" s="35"/>
      <c r="KUR6603" s="35"/>
      <c r="KUS6603" s="35"/>
      <c r="KUT6603" s="35"/>
      <c r="KUU6603" s="35"/>
      <c r="KUV6603" s="35"/>
      <c r="KUW6603" s="35"/>
      <c r="KUX6603" s="35"/>
      <c r="KUY6603" s="35"/>
      <c r="KUZ6603" s="35"/>
      <c r="KVA6603" s="35"/>
      <c r="KVB6603" s="35"/>
      <c r="KVC6603" s="35"/>
      <c r="KVD6603" s="35"/>
      <c r="KVE6603" s="35"/>
      <c r="KVF6603" s="35"/>
      <c r="KVG6603" s="35"/>
      <c r="KVH6603" s="35"/>
      <c r="KVI6603" s="35"/>
      <c r="KVJ6603" s="35"/>
      <c r="KVK6603" s="35"/>
      <c r="KVL6603" s="35"/>
      <c r="KVM6603" s="35"/>
      <c r="KVN6603" s="35"/>
      <c r="KVO6603" s="35"/>
      <c r="KVP6603" s="35"/>
      <c r="KVQ6603" s="35"/>
      <c r="KVR6603" s="35"/>
      <c r="KVS6603" s="35"/>
      <c r="KVT6603" s="35"/>
      <c r="KVU6603" s="35"/>
      <c r="KVV6603" s="35"/>
      <c r="KVW6603" s="35"/>
      <c r="KVX6603" s="35"/>
      <c r="KVY6603" s="35"/>
      <c r="KVZ6603" s="35"/>
      <c r="KWA6603" s="35"/>
      <c r="KWB6603" s="35"/>
      <c r="KWC6603" s="35"/>
      <c r="KWD6603" s="35"/>
      <c r="KWE6603" s="35"/>
      <c r="KWF6603" s="35"/>
      <c r="KWG6603" s="35"/>
      <c r="KWH6603" s="35"/>
      <c r="KWI6603" s="35"/>
      <c r="KWJ6603" s="35"/>
      <c r="KWK6603" s="35"/>
      <c r="KWL6603" s="35"/>
      <c r="KWM6603" s="35"/>
      <c r="KWN6603" s="35"/>
      <c r="KWO6603" s="35"/>
      <c r="KWP6603" s="35"/>
      <c r="KWQ6603" s="35"/>
      <c r="KWR6603" s="35"/>
      <c r="KWS6603" s="35"/>
      <c r="KWT6603" s="35"/>
      <c r="KWU6603" s="35"/>
      <c r="KWV6603" s="35"/>
      <c r="KWW6603" s="35"/>
      <c r="KWX6603" s="35"/>
      <c r="KWY6603" s="35"/>
      <c r="KWZ6603" s="35"/>
      <c r="KXA6603" s="35"/>
      <c r="KXB6603" s="35"/>
      <c r="KXC6603" s="35"/>
      <c r="KXD6603" s="35"/>
      <c r="KXE6603" s="35"/>
      <c r="KXF6603" s="35"/>
      <c r="KXG6603" s="35"/>
      <c r="KXH6603" s="35"/>
      <c r="KXI6603" s="35"/>
      <c r="KXJ6603" s="35"/>
      <c r="KXK6603" s="35"/>
      <c r="KXL6603" s="35"/>
      <c r="KXM6603" s="35"/>
      <c r="KXN6603" s="35"/>
      <c r="KXO6603" s="35"/>
      <c r="KXP6603" s="35"/>
      <c r="KXQ6603" s="35"/>
      <c r="KXR6603" s="35"/>
      <c r="KXS6603" s="35"/>
      <c r="KXT6603" s="35"/>
      <c r="KXU6603" s="35"/>
      <c r="KXV6603" s="35"/>
      <c r="KXW6603" s="35"/>
      <c r="KXX6603" s="35"/>
      <c r="KXY6603" s="35"/>
      <c r="KXZ6603" s="35"/>
      <c r="KYA6603" s="35"/>
      <c r="KYB6603" s="35"/>
      <c r="KYC6603" s="35"/>
      <c r="KYD6603" s="35"/>
      <c r="KYE6603" s="35"/>
      <c r="KYF6603" s="35"/>
      <c r="KYG6603" s="35"/>
      <c r="KYH6603" s="35"/>
      <c r="KYI6603" s="35"/>
      <c r="KYJ6603" s="35"/>
      <c r="KYK6603" s="35"/>
      <c r="KYL6603" s="35"/>
      <c r="KYM6603" s="35"/>
      <c r="KYN6603" s="35"/>
      <c r="KYO6603" s="35"/>
      <c r="KYP6603" s="35"/>
      <c r="KYQ6603" s="35"/>
      <c r="KYR6603" s="35"/>
      <c r="KYS6603" s="35"/>
      <c r="KYT6603" s="35"/>
      <c r="KYU6603" s="35"/>
      <c r="KYV6603" s="35"/>
      <c r="KYW6603" s="35"/>
      <c r="KYX6603" s="35"/>
      <c r="KYY6603" s="35"/>
      <c r="KYZ6603" s="35"/>
      <c r="KZA6603" s="35"/>
      <c r="KZB6603" s="35"/>
      <c r="KZC6603" s="35"/>
      <c r="KZD6603" s="35"/>
      <c r="KZE6603" s="35"/>
      <c r="KZF6603" s="35"/>
      <c r="KZG6603" s="35"/>
      <c r="KZH6603" s="35"/>
      <c r="KZI6603" s="35"/>
      <c r="KZJ6603" s="35"/>
      <c r="KZK6603" s="35"/>
      <c r="KZL6603" s="35"/>
      <c r="KZM6603" s="35"/>
      <c r="KZN6603" s="35"/>
      <c r="KZO6603" s="35"/>
      <c r="KZP6603" s="35"/>
      <c r="KZQ6603" s="35"/>
      <c r="KZR6603" s="35"/>
      <c r="KZS6603" s="35"/>
      <c r="KZT6603" s="35"/>
      <c r="KZU6603" s="35"/>
      <c r="KZV6603" s="35"/>
      <c r="KZW6603" s="35"/>
      <c r="KZX6603" s="35"/>
      <c r="KZY6603" s="35"/>
      <c r="KZZ6603" s="35"/>
      <c r="LAA6603" s="35"/>
      <c r="LAB6603" s="35"/>
      <c r="LAC6603" s="35"/>
      <c r="LAD6603" s="35"/>
      <c r="LAE6603" s="35"/>
      <c r="LAF6603" s="35"/>
      <c r="LAG6603" s="35"/>
      <c r="LAH6603" s="35"/>
      <c r="LAI6603" s="35"/>
      <c r="LAJ6603" s="35"/>
      <c r="LAK6603" s="35"/>
      <c r="LAL6603" s="35"/>
      <c r="LAM6603" s="35"/>
      <c r="LAN6603" s="35"/>
      <c r="LAO6603" s="35"/>
      <c r="LAP6603" s="35"/>
      <c r="LAQ6603" s="35"/>
      <c r="LAR6603" s="35"/>
      <c r="LAS6603" s="35"/>
      <c r="LAT6603" s="35"/>
      <c r="LAU6603" s="35"/>
      <c r="LAV6603" s="35"/>
      <c r="LAW6603" s="35"/>
      <c r="LAX6603" s="35"/>
      <c r="LAY6603" s="35"/>
      <c r="LAZ6603" s="35"/>
      <c r="LBA6603" s="35"/>
      <c r="LBB6603" s="35"/>
      <c r="LBC6603" s="35"/>
      <c r="LBD6603" s="35"/>
      <c r="LBE6603" s="35"/>
      <c r="LBF6603" s="35"/>
      <c r="LBG6603" s="35"/>
      <c r="LBH6603" s="35"/>
      <c r="LBI6603" s="35"/>
      <c r="LBJ6603" s="35"/>
      <c r="LBK6603" s="35"/>
      <c r="LBL6603" s="35"/>
      <c r="LBM6603" s="35"/>
      <c r="LBN6603" s="35"/>
      <c r="LBO6603" s="35"/>
      <c r="LBP6603" s="35"/>
      <c r="LBQ6603" s="35"/>
      <c r="LBR6603" s="35"/>
      <c r="LBS6603" s="35"/>
      <c r="LBT6603" s="35"/>
      <c r="LBU6603" s="35"/>
      <c r="LBV6603" s="35"/>
      <c r="LBW6603" s="35"/>
      <c r="LBX6603" s="35"/>
      <c r="LBY6603" s="35"/>
      <c r="LBZ6603" s="35"/>
      <c r="LCA6603" s="35"/>
      <c r="LCB6603" s="35"/>
      <c r="LCC6603" s="35"/>
      <c r="LCD6603" s="35"/>
      <c r="LCE6603" s="35"/>
      <c r="LCF6603" s="35"/>
      <c r="LCG6603" s="35"/>
      <c r="LCH6603" s="35"/>
      <c r="LCI6603" s="35"/>
      <c r="LCJ6603" s="35"/>
      <c r="LCK6603" s="35"/>
      <c r="LCL6603" s="35"/>
      <c r="LCM6603" s="35"/>
      <c r="LCN6603" s="35"/>
      <c r="LCO6603" s="35"/>
      <c r="LCP6603" s="35"/>
      <c r="LCQ6603" s="35"/>
      <c r="LCR6603" s="35"/>
      <c r="LCS6603" s="35"/>
      <c r="LCT6603" s="35"/>
      <c r="LCU6603" s="35"/>
      <c r="LCV6603" s="35"/>
      <c r="LCW6603" s="35"/>
      <c r="LCX6603" s="35"/>
      <c r="LCY6603" s="35"/>
      <c r="LCZ6603" s="35"/>
      <c r="LDA6603" s="35"/>
      <c r="LDB6603" s="35"/>
      <c r="LDC6603" s="35"/>
      <c r="LDD6603" s="35"/>
      <c r="LDE6603" s="35"/>
      <c r="LDF6603" s="35"/>
      <c r="LDG6603" s="35"/>
      <c r="LDH6603" s="35"/>
      <c r="LDI6603" s="35"/>
      <c r="LDJ6603" s="35"/>
      <c r="LDK6603" s="35"/>
      <c r="LDL6603" s="35"/>
      <c r="LDM6603" s="35"/>
      <c r="LDN6603" s="35"/>
      <c r="LDO6603" s="35"/>
      <c r="LDP6603" s="35"/>
      <c r="LDQ6603" s="35"/>
      <c r="LDR6603" s="35"/>
      <c r="LDS6603" s="35"/>
      <c r="LDT6603" s="35"/>
      <c r="LDU6603" s="35"/>
      <c r="LDV6603" s="35"/>
      <c r="LDW6603" s="35"/>
      <c r="LDX6603" s="35"/>
      <c r="LDY6603" s="35"/>
      <c r="LDZ6603" s="35"/>
      <c r="LEA6603" s="35"/>
      <c r="LEB6603" s="35"/>
      <c r="LEC6603" s="35"/>
      <c r="LED6603" s="35"/>
      <c r="LEE6603" s="35"/>
      <c r="LEF6603" s="35"/>
      <c r="LEG6603" s="35"/>
      <c r="LEH6603" s="35"/>
      <c r="LEI6603" s="35"/>
      <c r="LEJ6603" s="35"/>
      <c r="LEK6603" s="35"/>
      <c r="LEL6603" s="35"/>
      <c r="LEM6603" s="35"/>
      <c r="LEN6603" s="35"/>
      <c r="LEO6603" s="35"/>
      <c r="LEP6603" s="35"/>
      <c r="LEQ6603" s="35"/>
      <c r="LER6603" s="35"/>
      <c r="LES6603" s="35"/>
      <c r="LET6603" s="35"/>
      <c r="LEU6603" s="35"/>
      <c r="LEV6603" s="35"/>
      <c r="LEW6603" s="35"/>
      <c r="LEX6603" s="35"/>
      <c r="LEY6603" s="35"/>
      <c r="LEZ6603" s="35"/>
      <c r="LFA6603" s="35"/>
      <c r="LFB6603" s="35"/>
      <c r="LFC6603" s="35"/>
      <c r="LFD6603" s="35"/>
      <c r="LFE6603" s="35"/>
      <c r="LFF6603" s="35"/>
      <c r="LFG6603" s="35"/>
      <c r="LFH6603" s="35"/>
      <c r="LFI6603" s="35"/>
      <c r="LFJ6603" s="35"/>
      <c r="LFK6603" s="35"/>
      <c r="LFL6603" s="35"/>
      <c r="LFM6603" s="35"/>
      <c r="LFN6603" s="35"/>
      <c r="LFO6603" s="35"/>
      <c r="LFP6603" s="35"/>
      <c r="LFQ6603" s="35"/>
      <c r="LFR6603" s="35"/>
      <c r="LFS6603" s="35"/>
      <c r="LFT6603" s="35"/>
      <c r="LFU6603" s="35"/>
      <c r="LFV6603" s="35"/>
      <c r="LFW6603" s="35"/>
      <c r="LFX6603" s="35"/>
      <c r="LFY6603" s="35"/>
      <c r="LFZ6603" s="35"/>
      <c r="LGA6603" s="35"/>
      <c r="LGB6603" s="35"/>
      <c r="LGC6603" s="35"/>
      <c r="LGD6603" s="35"/>
      <c r="LGE6603" s="35"/>
      <c r="LGF6603" s="35"/>
      <c r="LGG6603" s="35"/>
      <c r="LGH6603" s="35"/>
      <c r="LGI6603" s="35"/>
      <c r="LGJ6603" s="35"/>
      <c r="LGK6603" s="35"/>
      <c r="LGL6603" s="35"/>
      <c r="LGM6603" s="35"/>
      <c r="LGN6603" s="35"/>
      <c r="LGO6603" s="35"/>
      <c r="LGP6603" s="35"/>
      <c r="LGQ6603" s="35"/>
      <c r="LGR6603" s="35"/>
      <c r="LGS6603" s="35"/>
      <c r="LGT6603" s="35"/>
      <c r="LGU6603" s="35"/>
      <c r="LGV6603" s="35"/>
      <c r="LGW6603" s="35"/>
      <c r="LGX6603" s="35"/>
      <c r="LGY6603" s="35"/>
      <c r="LGZ6603" s="35"/>
      <c r="LHA6603" s="35"/>
      <c r="LHB6603" s="35"/>
      <c r="LHC6603" s="35"/>
      <c r="LHD6603" s="35"/>
      <c r="LHE6603" s="35"/>
      <c r="LHF6603" s="35"/>
      <c r="LHG6603" s="35"/>
      <c r="LHH6603" s="35"/>
      <c r="LHI6603" s="35"/>
      <c r="LHJ6603" s="35"/>
      <c r="LHK6603" s="35"/>
      <c r="LHL6603" s="35"/>
      <c r="LHM6603" s="35"/>
      <c r="LHN6603" s="35"/>
      <c r="LHO6603" s="35"/>
      <c r="LHP6603" s="35"/>
      <c r="LHQ6603" s="35"/>
      <c r="LHR6603" s="35"/>
      <c r="LHS6603" s="35"/>
      <c r="LHT6603" s="35"/>
      <c r="LHU6603" s="35"/>
      <c r="LHV6603" s="35"/>
      <c r="LHW6603" s="35"/>
      <c r="LHX6603" s="35"/>
      <c r="LHY6603" s="35"/>
      <c r="LHZ6603" s="35"/>
      <c r="LIA6603" s="35"/>
      <c r="LIB6603" s="35"/>
      <c r="LIC6603" s="35"/>
      <c r="LID6603" s="35"/>
      <c r="LIE6603" s="35"/>
      <c r="LIF6603" s="35"/>
      <c r="LIG6603" s="35"/>
      <c r="LIH6603" s="35"/>
      <c r="LII6603" s="35"/>
      <c r="LIJ6603" s="35"/>
      <c r="LIK6603" s="35"/>
      <c r="LIL6603" s="35"/>
      <c r="LIM6603" s="35"/>
      <c r="LIN6603" s="35"/>
      <c r="LIO6603" s="35"/>
      <c r="LIP6603" s="35"/>
      <c r="LIQ6603" s="35"/>
      <c r="LIR6603" s="35"/>
      <c r="LIS6603" s="35"/>
      <c r="LIT6603" s="35"/>
      <c r="LIU6603" s="35"/>
      <c r="LIV6603" s="35"/>
      <c r="LIW6603" s="35"/>
      <c r="LIX6603" s="35"/>
      <c r="LIY6603" s="35"/>
      <c r="LIZ6603" s="35"/>
      <c r="LJA6603" s="35"/>
      <c r="LJB6603" s="35"/>
      <c r="LJC6603" s="35"/>
      <c r="LJD6603" s="35"/>
      <c r="LJE6603" s="35"/>
      <c r="LJF6603" s="35"/>
      <c r="LJG6603" s="35"/>
      <c r="LJH6603" s="35"/>
      <c r="LJI6603" s="35"/>
      <c r="LJJ6603" s="35"/>
      <c r="LJK6603" s="35"/>
      <c r="LJL6603" s="35"/>
      <c r="LJM6603" s="35"/>
      <c r="LJN6603" s="35"/>
      <c r="LJO6603" s="35"/>
      <c r="LJP6603" s="35"/>
      <c r="LJQ6603" s="35"/>
      <c r="LJR6603" s="35"/>
      <c r="LJS6603" s="35"/>
      <c r="LJT6603" s="35"/>
      <c r="LJU6603" s="35"/>
      <c r="LJV6603" s="35"/>
      <c r="LJW6603" s="35"/>
      <c r="LJX6603" s="35"/>
      <c r="LJY6603" s="35"/>
      <c r="LJZ6603" s="35"/>
      <c r="LKA6603" s="35"/>
      <c r="LKB6603" s="35"/>
      <c r="LKC6603" s="35"/>
      <c r="LKD6603" s="35"/>
      <c r="LKE6603" s="35"/>
      <c r="LKF6603" s="35"/>
      <c r="LKG6603" s="35"/>
      <c r="LKH6603" s="35"/>
      <c r="LKI6603" s="35"/>
      <c r="LKJ6603" s="35"/>
      <c r="LKK6603" s="35"/>
      <c r="LKL6603" s="35"/>
      <c r="LKM6603" s="35"/>
      <c r="LKN6603" s="35"/>
      <c r="LKO6603" s="35"/>
      <c r="LKP6603" s="35"/>
      <c r="LKQ6603" s="35"/>
      <c r="LKR6603" s="35"/>
      <c r="LKS6603" s="35"/>
      <c r="LKT6603" s="35"/>
      <c r="LKU6603" s="35"/>
      <c r="LKV6603" s="35"/>
      <c r="LKW6603" s="35"/>
      <c r="LKX6603" s="35"/>
      <c r="LKY6603" s="35"/>
      <c r="LKZ6603" s="35"/>
      <c r="LLA6603" s="35"/>
      <c r="LLB6603" s="35"/>
      <c r="LLC6603" s="35"/>
      <c r="LLD6603" s="35"/>
      <c r="LLE6603" s="35"/>
      <c r="LLF6603" s="35"/>
      <c r="LLG6603" s="35"/>
      <c r="LLH6603" s="35"/>
      <c r="LLI6603" s="35"/>
      <c r="LLJ6603" s="35"/>
      <c r="LLK6603" s="35"/>
      <c r="LLL6603" s="35"/>
      <c r="LLM6603" s="35"/>
      <c r="LLN6603" s="35"/>
      <c r="LLO6603" s="35"/>
      <c r="LLP6603" s="35"/>
      <c r="LLQ6603" s="35"/>
      <c r="LLR6603" s="35"/>
      <c r="LLS6603" s="35"/>
      <c r="LLT6603" s="35"/>
      <c r="LLU6603" s="35"/>
      <c r="LLV6603" s="35"/>
      <c r="LLW6603" s="35"/>
      <c r="LLX6603" s="35"/>
      <c r="LLY6603" s="35"/>
      <c r="LLZ6603" s="35"/>
      <c r="LMA6603" s="35"/>
      <c r="LMB6603" s="35"/>
      <c r="LMC6603" s="35"/>
      <c r="LMD6603" s="35"/>
      <c r="LME6603" s="35"/>
      <c r="LMF6603" s="35"/>
      <c r="LMG6603" s="35"/>
      <c r="LMH6603" s="35"/>
      <c r="LMI6603" s="35"/>
      <c r="LMJ6603" s="35"/>
      <c r="LMK6603" s="35"/>
      <c r="LML6603" s="35"/>
      <c r="LMM6603" s="35"/>
      <c r="LMN6603" s="35"/>
      <c r="LMO6603" s="35"/>
      <c r="LMP6603" s="35"/>
      <c r="LMQ6603" s="35"/>
      <c r="LMR6603" s="35"/>
      <c r="LMS6603" s="35"/>
      <c r="LMT6603" s="35"/>
      <c r="LMU6603" s="35"/>
      <c r="LMV6603" s="35"/>
      <c r="LMW6603" s="35"/>
      <c r="LMX6603" s="35"/>
      <c r="LMY6603" s="35"/>
      <c r="LMZ6603" s="35"/>
      <c r="LNA6603" s="35"/>
      <c r="LNB6603" s="35"/>
      <c r="LNC6603" s="35"/>
      <c r="LND6603" s="35"/>
      <c r="LNE6603" s="35"/>
      <c r="LNF6603" s="35"/>
      <c r="LNG6603" s="35"/>
      <c r="LNH6603" s="35"/>
      <c r="LNI6603" s="35"/>
      <c r="LNJ6603" s="35"/>
      <c r="LNK6603" s="35"/>
      <c r="LNL6603" s="35"/>
      <c r="LNM6603" s="35"/>
      <c r="LNN6603" s="35"/>
      <c r="LNO6603" s="35"/>
      <c r="LNP6603" s="35"/>
      <c r="LNQ6603" s="35"/>
      <c r="LNR6603" s="35"/>
      <c r="LNS6603" s="35"/>
      <c r="LNT6603" s="35"/>
      <c r="LNU6603" s="35"/>
      <c r="LNV6603" s="35"/>
      <c r="LNW6603" s="35"/>
      <c r="LNX6603" s="35"/>
      <c r="LNY6603" s="35"/>
      <c r="LNZ6603" s="35"/>
      <c r="LOA6603" s="35"/>
      <c r="LOB6603" s="35"/>
      <c r="LOC6603" s="35"/>
      <c r="LOD6603" s="35"/>
      <c r="LOE6603" s="35"/>
      <c r="LOF6603" s="35"/>
      <c r="LOG6603" s="35"/>
      <c r="LOH6603" s="35"/>
      <c r="LOI6603" s="35"/>
      <c r="LOJ6603" s="35"/>
      <c r="LOK6603" s="35"/>
      <c r="LOL6603" s="35"/>
      <c r="LOM6603" s="35"/>
      <c r="LON6603" s="35"/>
      <c r="LOO6603" s="35"/>
      <c r="LOP6603" s="35"/>
      <c r="LOQ6603" s="35"/>
      <c r="LOR6603" s="35"/>
      <c r="LOS6603" s="35"/>
      <c r="LOT6603" s="35"/>
      <c r="LOU6603" s="35"/>
      <c r="LOV6603" s="35"/>
      <c r="LOW6603" s="35"/>
      <c r="LOX6603" s="35"/>
      <c r="LOY6603" s="35"/>
      <c r="LOZ6603" s="35"/>
      <c r="LPA6603" s="35"/>
      <c r="LPB6603" s="35"/>
      <c r="LPC6603" s="35"/>
      <c r="LPD6603" s="35"/>
      <c r="LPE6603" s="35"/>
      <c r="LPF6603" s="35"/>
      <c r="LPG6603" s="35"/>
      <c r="LPH6603" s="35"/>
      <c r="LPI6603" s="35"/>
      <c r="LPJ6603" s="35"/>
      <c r="LPK6603" s="35"/>
      <c r="LPL6603" s="35"/>
      <c r="LPM6603" s="35"/>
      <c r="LPN6603" s="35"/>
      <c r="LPO6603" s="35"/>
      <c r="LPP6603" s="35"/>
      <c r="LPQ6603" s="35"/>
      <c r="LPR6603" s="35"/>
      <c r="LPS6603" s="35"/>
      <c r="LPT6603" s="35"/>
      <c r="LPU6603" s="35"/>
      <c r="LPV6603" s="35"/>
      <c r="LPW6603" s="35"/>
      <c r="LPX6603" s="35"/>
      <c r="LPY6603" s="35"/>
      <c r="LPZ6603" s="35"/>
      <c r="LQA6603" s="35"/>
      <c r="LQB6603" s="35"/>
      <c r="LQC6603" s="35"/>
      <c r="LQD6603" s="35"/>
      <c r="LQE6603" s="35"/>
      <c r="LQF6603" s="35"/>
      <c r="LQG6603" s="35"/>
      <c r="LQH6603" s="35"/>
      <c r="LQI6603" s="35"/>
      <c r="LQJ6603" s="35"/>
      <c r="LQK6603" s="35"/>
      <c r="LQL6603" s="35"/>
      <c r="LQM6603" s="35"/>
      <c r="LQN6603" s="35"/>
      <c r="LQO6603" s="35"/>
      <c r="LQP6603" s="35"/>
      <c r="LQQ6603" s="35"/>
      <c r="LQR6603" s="35"/>
      <c r="LQS6603" s="35"/>
      <c r="LQT6603" s="35"/>
      <c r="LQU6603" s="35"/>
      <c r="LQV6603" s="35"/>
      <c r="LQW6603" s="35"/>
      <c r="LQX6603" s="35"/>
      <c r="LQY6603" s="35"/>
      <c r="LQZ6603" s="35"/>
      <c r="LRA6603" s="35"/>
      <c r="LRB6603" s="35"/>
      <c r="LRC6603" s="35"/>
      <c r="LRD6603" s="35"/>
      <c r="LRE6603" s="35"/>
      <c r="LRF6603" s="35"/>
      <c r="LRG6603" s="35"/>
      <c r="LRH6603" s="35"/>
      <c r="LRI6603" s="35"/>
      <c r="LRJ6603" s="35"/>
      <c r="LRK6603" s="35"/>
      <c r="LRL6603" s="35"/>
      <c r="LRM6603" s="35"/>
      <c r="LRN6603" s="35"/>
      <c r="LRO6603" s="35"/>
      <c r="LRP6603" s="35"/>
      <c r="LRQ6603" s="35"/>
      <c r="LRR6603" s="35"/>
      <c r="LRS6603" s="35"/>
      <c r="LRT6603" s="35"/>
      <c r="LRU6603" s="35"/>
      <c r="LRV6603" s="35"/>
      <c r="LRW6603" s="35"/>
      <c r="LRX6603" s="35"/>
      <c r="LRY6603" s="35"/>
      <c r="LRZ6603" s="35"/>
      <c r="LSA6603" s="35"/>
      <c r="LSB6603" s="35"/>
      <c r="LSC6603" s="35"/>
      <c r="LSD6603" s="35"/>
      <c r="LSE6603" s="35"/>
      <c r="LSF6603" s="35"/>
      <c r="LSG6603" s="35"/>
      <c r="LSH6603" s="35"/>
      <c r="LSI6603" s="35"/>
      <c r="LSJ6603" s="35"/>
      <c r="LSK6603" s="35"/>
      <c r="LSL6603" s="35"/>
      <c r="LSM6603" s="35"/>
      <c r="LSN6603" s="35"/>
      <c r="LSO6603" s="35"/>
      <c r="LSP6603" s="35"/>
      <c r="LSQ6603" s="35"/>
      <c r="LSR6603" s="35"/>
      <c r="LSS6603" s="35"/>
      <c r="LST6603" s="35"/>
      <c r="LSU6603" s="35"/>
      <c r="LSV6603" s="35"/>
      <c r="LSW6603" s="35"/>
      <c r="LSX6603" s="35"/>
      <c r="LSY6603" s="35"/>
      <c r="LSZ6603" s="35"/>
      <c r="LTA6603" s="35"/>
      <c r="LTB6603" s="35"/>
      <c r="LTC6603" s="35"/>
      <c r="LTD6603" s="35"/>
      <c r="LTE6603" s="35"/>
      <c r="LTF6603" s="35"/>
      <c r="LTG6603" s="35"/>
      <c r="LTH6603" s="35"/>
      <c r="LTI6603" s="35"/>
      <c r="LTJ6603" s="35"/>
      <c r="LTK6603" s="35"/>
      <c r="LTL6603" s="35"/>
      <c r="LTM6603" s="35"/>
      <c r="LTN6603" s="35"/>
      <c r="LTO6603" s="35"/>
      <c r="LTP6603" s="35"/>
      <c r="LTQ6603" s="35"/>
      <c r="LTR6603" s="35"/>
      <c r="LTS6603" s="35"/>
      <c r="LTT6603" s="35"/>
      <c r="LTU6603" s="35"/>
      <c r="LTV6603" s="35"/>
      <c r="LTW6603" s="35"/>
      <c r="LTX6603" s="35"/>
      <c r="LTY6603" s="35"/>
      <c r="LTZ6603" s="35"/>
      <c r="LUA6603" s="35"/>
      <c r="LUB6603" s="35"/>
      <c r="LUC6603" s="35"/>
      <c r="LUD6603" s="35"/>
      <c r="LUE6603" s="35"/>
      <c r="LUF6603" s="35"/>
      <c r="LUG6603" s="35"/>
      <c r="LUH6603" s="35"/>
      <c r="LUI6603" s="35"/>
      <c r="LUJ6603" s="35"/>
      <c r="LUK6603" s="35"/>
      <c r="LUL6603" s="35"/>
      <c r="LUM6603" s="35"/>
      <c r="LUN6603" s="35"/>
      <c r="LUO6603" s="35"/>
      <c r="LUP6603" s="35"/>
      <c r="LUQ6603" s="35"/>
      <c r="LUR6603" s="35"/>
      <c r="LUS6603" s="35"/>
      <c r="LUT6603" s="35"/>
      <c r="LUU6603" s="35"/>
      <c r="LUV6603" s="35"/>
      <c r="LUW6603" s="35"/>
      <c r="LUX6603" s="35"/>
      <c r="LUY6603" s="35"/>
      <c r="LUZ6603" s="35"/>
      <c r="LVA6603" s="35"/>
      <c r="LVB6603" s="35"/>
      <c r="LVC6603" s="35"/>
      <c r="LVD6603" s="35"/>
      <c r="LVE6603" s="35"/>
      <c r="LVF6603" s="35"/>
      <c r="LVG6603" s="35"/>
      <c r="LVH6603" s="35"/>
      <c r="LVI6603" s="35"/>
      <c r="LVJ6603" s="35"/>
      <c r="LVK6603" s="35"/>
      <c r="LVL6603" s="35"/>
      <c r="LVM6603" s="35"/>
      <c r="LVN6603" s="35"/>
      <c r="LVO6603" s="35"/>
      <c r="LVP6603" s="35"/>
      <c r="LVQ6603" s="35"/>
      <c r="LVR6603" s="35"/>
      <c r="LVS6603" s="35"/>
      <c r="LVT6603" s="35"/>
      <c r="LVU6603" s="35"/>
      <c r="LVV6603" s="35"/>
      <c r="LVW6603" s="35"/>
      <c r="LVX6603" s="35"/>
      <c r="LVY6603" s="35"/>
      <c r="LVZ6603" s="35"/>
      <c r="LWA6603" s="35"/>
      <c r="LWB6603" s="35"/>
      <c r="LWC6603" s="35"/>
      <c r="LWD6603" s="35"/>
      <c r="LWE6603" s="35"/>
      <c r="LWF6603" s="35"/>
      <c r="LWG6603" s="35"/>
      <c r="LWH6603" s="35"/>
      <c r="LWI6603" s="35"/>
      <c r="LWJ6603" s="35"/>
      <c r="LWK6603" s="35"/>
      <c r="LWL6603" s="35"/>
      <c r="LWM6603" s="35"/>
      <c r="LWN6603" s="35"/>
      <c r="LWO6603" s="35"/>
      <c r="LWP6603" s="35"/>
      <c r="LWQ6603" s="35"/>
      <c r="LWR6603" s="35"/>
      <c r="LWS6603" s="35"/>
      <c r="LWT6603" s="35"/>
      <c r="LWU6603" s="35"/>
      <c r="LWV6603" s="35"/>
      <c r="LWW6603" s="35"/>
      <c r="LWX6603" s="35"/>
      <c r="LWY6603" s="35"/>
      <c r="LWZ6603" s="35"/>
      <c r="LXA6603" s="35"/>
      <c r="LXB6603" s="35"/>
      <c r="LXC6603" s="35"/>
      <c r="LXD6603" s="35"/>
      <c r="LXE6603" s="35"/>
      <c r="LXF6603" s="35"/>
      <c r="LXG6603" s="35"/>
      <c r="LXH6603" s="35"/>
      <c r="LXI6603" s="35"/>
      <c r="LXJ6603" s="35"/>
      <c r="LXK6603" s="35"/>
      <c r="LXL6603" s="35"/>
      <c r="LXM6603" s="35"/>
      <c r="LXN6603" s="35"/>
      <c r="LXO6603" s="35"/>
      <c r="LXP6603" s="35"/>
      <c r="LXQ6603" s="35"/>
      <c r="LXR6603" s="35"/>
      <c r="LXS6603" s="35"/>
      <c r="LXT6603" s="35"/>
      <c r="LXU6603" s="35"/>
      <c r="LXV6603" s="35"/>
      <c r="LXW6603" s="35"/>
      <c r="LXX6603" s="35"/>
      <c r="LXY6603" s="35"/>
      <c r="LXZ6603" s="35"/>
      <c r="LYA6603" s="35"/>
      <c r="LYB6603" s="35"/>
      <c r="LYC6603" s="35"/>
      <c r="LYD6603" s="35"/>
      <c r="LYE6603" s="35"/>
      <c r="LYF6603" s="35"/>
      <c r="LYG6603" s="35"/>
      <c r="LYH6603" s="35"/>
      <c r="LYI6603" s="35"/>
      <c r="LYJ6603" s="35"/>
      <c r="LYK6603" s="35"/>
      <c r="LYL6603" s="35"/>
      <c r="LYM6603" s="35"/>
      <c r="LYN6603" s="35"/>
      <c r="LYO6603" s="35"/>
      <c r="LYP6603" s="35"/>
      <c r="LYQ6603" s="35"/>
      <c r="LYR6603" s="35"/>
      <c r="LYS6603" s="35"/>
      <c r="LYT6603" s="35"/>
      <c r="LYU6603" s="35"/>
      <c r="LYV6603" s="35"/>
      <c r="LYW6603" s="35"/>
      <c r="LYX6603" s="35"/>
      <c r="LYY6603" s="35"/>
      <c r="LYZ6603" s="35"/>
      <c r="LZA6603" s="35"/>
      <c r="LZB6603" s="35"/>
      <c r="LZC6603" s="35"/>
      <c r="LZD6603" s="35"/>
      <c r="LZE6603" s="35"/>
      <c r="LZF6603" s="35"/>
      <c r="LZG6603" s="35"/>
      <c r="LZH6603" s="35"/>
      <c r="LZI6603" s="35"/>
      <c r="LZJ6603" s="35"/>
      <c r="LZK6603" s="35"/>
      <c r="LZL6603" s="35"/>
      <c r="LZM6603" s="35"/>
      <c r="LZN6603" s="35"/>
      <c r="LZO6603" s="35"/>
      <c r="LZP6603" s="35"/>
      <c r="LZQ6603" s="35"/>
      <c r="LZR6603" s="35"/>
      <c r="LZS6603" s="35"/>
      <c r="LZT6603" s="35"/>
      <c r="LZU6603" s="35"/>
      <c r="LZV6603" s="35"/>
      <c r="LZW6603" s="35"/>
      <c r="LZX6603" s="35"/>
      <c r="LZY6603" s="35"/>
      <c r="LZZ6603" s="35"/>
      <c r="MAA6603" s="35"/>
      <c r="MAB6603" s="35"/>
      <c r="MAC6603" s="35"/>
      <c r="MAD6603" s="35"/>
      <c r="MAE6603" s="35"/>
      <c r="MAF6603" s="35"/>
      <c r="MAG6603" s="35"/>
      <c r="MAH6603" s="35"/>
      <c r="MAI6603" s="35"/>
      <c r="MAJ6603" s="35"/>
      <c r="MAK6603" s="35"/>
      <c r="MAL6603" s="35"/>
      <c r="MAM6603" s="35"/>
      <c r="MAN6603" s="35"/>
      <c r="MAO6603" s="35"/>
      <c r="MAP6603" s="35"/>
      <c r="MAQ6603" s="35"/>
      <c r="MAR6603" s="35"/>
      <c r="MAS6603" s="35"/>
      <c r="MAT6603" s="35"/>
      <c r="MAU6603" s="35"/>
      <c r="MAV6603" s="35"/>
      <c r="MAW6603" s="35"/>
      <c r="MAX6603" s="35"/>
      <c r="MAY6603" s="35"/>
      <c r="MAZ6603" s="35"/>
      <c r="MBA6603" s="35"/>
      <c r="MBB6603" s="35"/>
      <c r="MBC6603" s="35"/>
      <c r="MBD6603" s="35"/>
      <c r="MBE6603" s="35"/>
      <c r="MBF6603" s="35"/>
      <c r="MBG6603" s="35"/>
      <c r="MBH6603" s="35"/>
      <c r="MBI6603" s="35"/>
      <c r="MBJ6603" s="35"/>
      <c r="MBK6603" s="35"/>
      <c r="MBL6603" s="35"/>
      <c r="MBM6603" s="35"/>
      <c r="MBN6603" s="35"/>
      <c r="MBO6603" s="35"/>
      <c r="MBP6603" s="35"/>
      <c r="MBQ6603" s="35"/>
      <c r="MBR6603" s="35"/>
      <c r="MBS6603" s="35"/>
      <c r="MBT6603" s="35"/>
      <c r="MBU6603" s="35"/>
      <c r="MBV6603" s="35"/>
      <c r="MBW6603" s="35"/>
      <c r="MBX6603" s="35"/>
      <c r="MBY6603" s="35"/>
      <c r="MBZ6603" s="35"/>
      <c r="MCA6603" s="35"/>
      <c r="MCB6603" s="35"/>
      <c r="MCC6603" s="35"/>
      <c r="MCD6603" s="35"/>
      <c r="MCE6603" s="35"/>
      <c r="MCF6603" s="35"/>
      <c r="MCG6603" s="35"/>
      <c r="MCH6603" s="35"/>
      <c r="MCI6603" s="35"/>
      <c r="MCJ6603" s="35"/>
      <c r="MCK6603" s="35"/>
      <c r="MCL6603" s="35"/>
      <c r="MCM6603" s="35"/>
      <c r="MCN6603" s="35"/>
      <c r="MCO6603" s="35"/>
      <c r="MCP6603" s="35"/>
      <c r="MCQ6603" s="35"/>
      <c r="MCR6603" s="35"/>
      <c r="MCS6603" s="35"/>
      <c r="MCT6603" s="35"/>
      <c r="MCU6603" s="35"/>
      <c r="MCV6603" s="35"/>
      <c r="MCW6603" s="35"/>
      <c r="MCX6603" s="35"/>
      <c r="MCY6603" s="35"/>
      <c r="MCZ6603" s="35"/>
      <c r="MDA6603" s="35"/>
      <c r="MDB6603" s="35"/>
      <c r="MDC6603" s="35"/>
      <c r="MDD6603" s="35"/>
      <c r="MDE6603" s="35"/>
      <c r="MDF6603" s="35"/>
      <c r="MDG6603" s="35"/>
      <c r="MDH6603" s="35"/>
      <c r="MDI6603" s="35"/>
      <c r="MDJ6603" s="35"/>
      <c r="MDK6603" s="35"/>
      <c r="MDL6603" s="35"/>
      <c r="MDM6603" s="35"/>
      <c r="MDN6603" s="35"/>
      <c r="MDO6603" s="35"/>
      <c r="MDP6603" s="35"/>
      <c r="MDQ6603" s="35"/>
      <c r="MDR6603" s="35"/>
      <c r="MDS6603" s="35"/>
      <c r="MDT6603" s="35"/>
      <c r="MDU6603" s="35"/>
      <c r="MDV6603" s="35"/>
      <c r="MDW6603" s="35"/>
      <c r="MDX6603" s="35"/>
      <c r="MDY6603" s="35"/>
      <c r="MDZ6603" s="35"/>
      <c r="MEA6603" s="35"/>
      <c r="MEB6603" s="35"/>
      <c r="MEC6603" s="35"/>
      <c r="MED6603" s="35"/>
      <c r="MEE6603" s="35"/>
      <c r="MEF6603" s="35"/>
      <c r="MEG6603" s="35"/>
      <c r="MEH6603" s="35"/>
      <c r="MEI6603" s="35"/>
      <c r="MEJ6603" s="35"/>
      <c r="MEK6603" s="35"/>
      <c r="MEL6603" s="35"/>
      <c r="MEM6603" s="35"/>
      <c r="MEN6603" s="35"/>
      <c r="MEO6603" s="35"/>
      <c r="MEP6603" s="35"/>
      <c r="MEQ6603" s="35"/>
      <c r="MER6603" s="35"/>
      <c r="MES6603" s="35"/>
      <c r="MET6603" s="35"/>
      <c r="MEU6603" s="35"/>
      <c r="MEV6603" s="35"/>
      <c r="MEW6603" s="35"/>
      <c r="MEX6603" s="35"/>
      <c r="MEY6603" s="35"/>
      <c r="MEZ6603" s="35"/>
      <c r="MFA6603" s="35"/>
      <c r="MFB6603" s="35"/>
      <c r="MFC6603" s="35"/>
      <c r="MFD6603" s="35"/>
      <c r="MFE6603" s="35"/>
      <c r="MFF6603" s="35"/>
      <c r="MFG6603" s="35"/>
      <c r="MFH6603" s="35"/>
      <c r="MFI6603" s="35"/>
      <c r="MFJ6603" s="35"/>
      <c r="MFK6603" s="35"/>
      <c r="MFL6603" s="35"/>
      <c r="MFM6603" s="35"/>
      <c r="MFN6603" s="35"/>
      <c r="MFO6603" s="35"/>
      <c r="MFP6603" s="35"/>
      <c r="MFQ6603" s="35"/>
      <c r="MFR6603" s="35"/>
      <c r="MFS6603" s="35"/>
      <c r="MFT6603" s="35"/>
      <c r="MFU6603" s="35"/>
      <c r="MFV6603" s="35"/>
      <c r="MFW6603" s="35"/>
      <c r="MFX6603" s="35"/>
      <c r="MFY6603" s="35"/>
      <c r="MFZ6603" s="35"/>
      <c r="MGA6603" s="35"/>
      <c r="MGB6603" s="35"/>
      <c r="MGC6603" s="35"/>
      <c r="MGD6603" s="35"/>
      <c r="MGE6603" s="35"/>
      <c r="MGF6603" s="35"/>
      <c r="MGG6603" s="35"/>
      <c r="MGH6603" s="35"/>
      <c r="MGI6603" s="35"/>
      <c r="MGJ6603" s="35"/>
      <c r="MGK6603" s="35"/>
      <c r="MGL6603" s="35"/>
      <c r="MGM6603" s="35"/>
      <c r="MGN6603" s="35"/>
      <c r="MGO6603" s="35"/>
      <c r="MGP6603" s="35"/>
      <c r="MGQ6603" s="35"/>
      <c r="MGR6603" s="35"/>
      <c r="MGS6603" s="35"/>
      <c r="MGT6603" s="35"/>
      <c r="MGU6603" s="35"/>
      <c r="MGV6603" s="35"/>
      <c r="MGW6603" s="35"/>
      <c r="MGX6603" s="35"/>
      <c r="MGY6603" s="35"/>
      <c r="MGZ6603" s="35"/>
      <c r="MHA6603" s="35"/>
      <c r="MHB6603" s="35"/>
      <c r="MHC6603" s="35"/>
      <c r="MHD6603" s="35"/>
      <c r="MHE6603" s="35"/>
      <c r="MHF6603" s="35"/>
      <c r="MHG6603" s="35"/>
      <c r="MHH6603" s="35"/>
      <c r="MHI6603" s="35"/>
      <c r="MHJ6603" s="35"/>
      <c r="MHK6603" s="35"/>
      <c r="MHL6603" s="35"/>
      <c r="MHM6603" s="35"/>
      <c r="MHN6603" s="35"/>
      <c r="MHO6603" s="35"/>
      <c r="MHP6603" s="35"/>
      <c r="MHQ6603" s="35"/>
      <c r="MHR6603" s="35"/>
      <c r="MHS6603" s="35"/>
      <c r="MHT6603" s="35"/>
      <c r="MHU6603" s="35"/>
      <c r="MHV6603" s="35"/>
      <c r="MHW6603" s="35"/>
      <c r="MHX6603" s="35"/>
      <c r="MHY6603" s="35"/>
      <c r="MHZ6603" s="35"/>
      <c r="MIA6603" s="35"/>
      <c r="MIB6603" s="35"/>
      <c r="MIC6603" s="35"/>
      <c r="MID6603" s="35"/>
      <c r="MIE6603" s="35"/>
      <c r="MIF6603" s="35"/>
      <c r="MIG6603" s="35"/>
      <c r="MIH6603" s="35"/>
      <c r="MII6603" s="35"/>
      <c r="MIJ6603" s="35"/>
      <c r="MIK6603" s="35"/>
      <c r="MIL6603" s="35"/>
      <c r="MIM6603" s="35"/>
      <c r="MIN6603" s="35"/>
      <c r="MIO6603" s="35"/>
      <c r="MIP6603" s="35"/>
      <c r="MIQ6603" s="35"/>
      <c r="MIR6603" s="35"/>
      <c r="MIS6603" s="35"/>
      <c r="MIT6603" s="35"/>
      <c r="MIU6603" s="35"/>
      <c r="MIV6603" s="35"/>
      <c r="MIW6603" s="35"/>
      <c r="MIX6603" s="35"/>
      <c r="MIY6603" s="35"/>
      <c r="MIZ6603" s="35"/>
      <c r="MJA6603" s="35"/>
      <c r="MJB6603" s="35"/>
      <c r="MJC6603" s="35"/>
      <c r="MJD6603" s="35"/>
      <c r="MJE6603" s="35"/>
      <c r="MJF6603" s="35"/>
      <c r="MJG6603" s="35"/>
      <c r="MJH6603" s="35"/>
      <c r="MJI6603" s="35"/>
      <c r="MJJ6603" s="35"/>
      <c r="MJK6603" s="35"/>
      <c r="MJL6603" s="35"/>
      <c r="MJM6603" s="35"/>
      <c r="MJN6603" s="35"/>
      <c r="MJO6603" s="35"/>
      <c r="MJP6603" s="35"/>
      <c r="MJQ6603" s="35"/>
      <c r="MJR6603" s="35"/>
      <c r="MJS6603" s="35"/>
      <c r="MJT6603" s="35"/>
      <c r="MJU6603" s="35"/>
      <c r="MJV6603" s="35"/>
      <c r="MJW6603" s="35"/>
      <c r="MJX6603" s="35"/>
      <c r="MJY6603" s="35"/>
      <c r="MJZ6603" s="35"/>
      <c r="MKA6603" s="35"/>
      <c r="MKB6603" s="35"/>
      <c r="MKC6603" s="35"/>
      <c r="MKD6603" s="35"/>
      <c r="MKE6603" s="35"/>
      <c r="MKF6603" s="35"/>
      <c r="MKG6603" s="35"/>
      <c r="MKH6603" s="35"/>
      <c r="MKI6603" s="35"/>
      <c r="MKJ6603" s="35"/>
      <c r="MKK6603" s="35"/>
      <c r="MKL6603" s="35"/>
      <c r="MKM6603" s="35"/>
      <c r="MKN6603" s="35"/>
      <c r="MKO6603" s="35"/>
      <c r="MKP6603" s="35"/>
      <c r="MKQ6603" s="35"/>
      <c r="MKR6603" s="35"/>
      <c r="MKS6603" s="35"/>
      <c r="MKT6603" s="35"/>
      <c r="MKU6603" s="35"/>
      <c r="MKV6603" s="35"/>
      <c r="MKW6603" s="35"/>
      <c r="MKX6603" s="35"/>
      <c r="MKY6603" s="35"/>
      <c r="MKZ6603" s="35"/>
      <c r="MLA6603" s="35"/>
      <c r="MLB6603" s="35"/>
      <c r="MLC6603" s="35"/>
      <c r="MLD6603" s="35"/>
      <c r="MLE6603" s="35"/>
      <c r="MLF6603" s="35"/>
      <c r="MLG6603" s="35"/>
      <c r="MLH6603" s="35"/>
      <c r="MLI6603" s="35"/>
      <c r="MLJ6603" s="35"/>
      <c r="MLK6603" s="35"/>
      <c r="MLL6603" s="35"/>
      <c r="MLM6603" s="35"/>
      <c r="MLN6603" s="35"/>
      <c r="MLO6603" s="35"/>
      <c r="MLP6603" s="35"/>
      <c r="MLQ6603" s="35"/>
      <c r="MLR6603" s="35"/>
      <c r="MLS6603" s="35"/>
      <c r="MLT6603" s="35"/>
      <c r="MLU6603" s="35"/>
      <c r="MLV6603" s="35"/>
      <c r="MLW6603" s="35"/>
      <c r="MLX6603" s="35"/>
      <c r="MLY6603" s="35"/>
      <c r="MLZ6603" s="35"/>
      <c r="MMA6603" s="35"/>
      <c r="MMB6603" s="35"/>
      <c r="MMC6603" s="35"/>
      <c r="MMD6603" s="35"/>
      <c r="MME6603" s="35"/>
      <c r="MMF6603" s="35"/>
      <c r="MMG6603" s="35"/>
      <c r="MMH6603" s="35"/>
      <c r="MMI6603" s="35"/>
      <c r="MMJ6603" s="35"/>
      <c r="MMK6603" s="35"/>
      <c r="MML6603" s="35"/>
      <c r="MMM6603" s="35"/>
      <c r="MMN6603" s="35"/>
      <c r="MMO6603" s="35"/>
      <c r="MMP6603" s="35"/>
      <c r="MMQ6603" s="35"/>
      <c r="MMR6603" s="35"/>
      <c r="MMS6603" s="35"/>
      <c r="MMT6603" s="35"/>
      <c r="MMU6603" s="35"/>
      <c r="MMV6603" s="35"/>
      <c r="MMW6603" s="35"/>
      <c r="MMX6603" s="35"/>
      <c r="MMY6603" s="35"/>
      <c r="MMZ6603" s="35"/>
      <c r="MNA6603" s="35"/>
      <c r="MNB6603" s="35"/>
      <c r="MNC6603" s="35"/>
      <c r="MND6603" s="35"/>
      <c r="MNE6603" s="35"/>
      <c r="MNF6603" s="35"/>
      <c r="MNG6603" s="35"/>
      <c r="MNH6603" s="35"/>
      <c r="MNI6603" s="35"/>
      <c r="MNJ6603" s="35"/>
      <c r="MNK6603" s="35"/>
      <c r="MNL6603" s="35"/>
      <c r="MNM6603" s="35"/>
      <c r="MNN6603" s="35"/>
      <c r="MNO6603" s="35"/>
      <c r="MNP6603" s="35"/>
      <c r="MNQ6603" s="35"/>
      <c r="MNR6603" s="35"/>
      <c r="MNS6603" s="35"/>
      <c r="MNT6603" s="35"/>
      <c r="MNU6603" s="35"/>
      <c r="MNV6603" s="35"/>
      <c r="MNW6603" s="35"/>
      <c r="MNX6603" s="35"/>
      <c r="MNY6603" s="35"/>
      <c r="MNZ6603" s="35"/>
      <c r="MOA6603" s="35"/>
      <c r="MOB6603" s="35"/>
      <c r="MOC6603" s="35"/>
      <c r="MOD6603" s="35"/>
      <c r="MOE6603" s="35"/>
      <c r="MOF6603" s="35"/>
      <c r="MOG6603" s="35"/>
      <c r="MOH6603" s="35"/>
      <c r="MOI6603" s="35"/>
      <c r="MOJ6603" s="35"/>
      <c r="MOK6603" s="35"/>
      <c r="MOL6603" s="35"/>
      <c r="MOM6603" s="35"/>
      <c r="MON6603" s="35"/>
      <c r="MOO6603" s="35"/>
      <c r="MOP6603" s="35"/>
      <c r="MOQ6603" s="35"/>
      <c r="MOR6603" s="35"/>
      <c r="MOS6603" s="35"/>
      <c r="MOT6603" s="35"/>
      <c r="MOU6603" s="35"/>
      <c r="MOV6603" s="35"/>
      <c r="MOW6603" s="35"/>
      <c r="MOX6603" s="35"/>
      <c r="MOY6603" s="35"/>
      <c r="MOZ6603" s="35"/>
      <c r="MPA6603" s="35"/>
      <c r="MPB6603" s="35"/>
      <c r="MPC6603" s="35"/>
      <c r="MPD6603" s="35"/>
      <c r="MPE6603" s="35"/>
      <c r="MPF6603" s="35"/>
      <c r="MPG6603" s="35"/>
      <c r="MPH6603" s="35"/>
      <c r="MPI6603" s="35"/>
      <c r="MPJ6603" s="35"/>
      <c r="MPK6603" s="35"/>
      <c r="MPL6603" s="35"/>
      <c r="MPM6603" s="35"/>
      <c r="MPN6603" s="35"/>
      <c r="MPO6603" s="35"/>
      <c r="MPP6603" s="35"/>
      <c r="MPQ6603" s="35"/>
      <c r="MPR6603" s="35"/>
      <c r="MPS6603" s="35"/>
      <c r="MPT6603" s="35"/>
      <c r="MPU6603" s="35"/>
      <c r="MPV6603" s="35"/>
      <c r="MPW6603" s="35"/>
      <c r="MPX6603" s="35"/>
      <c r="MPY6603" s="35"/>
      <c r="MPZ6603" s="35"/>
      <c r="MQA6603" s="35"/>
      <c r="MQB6603" s="35"/>
      <c r="MQC6603" s="35"/>
      <c r="MQD6603" s="35"/>
      <c r="MQE6603" s="35"/>
      <c r="MQF6603" s="35"/>
      <c r="MQG6603" s="35"/>
      <c r="MQH6603" s="35"/>
      <c r="MQI6603" s="35"/>
      <c r="MQJ6603" s="35"/>
      <c r="MQK6603" s="35"/>
      <c r="MQL6603" s="35"/>
      <c r="MQM6603" s="35"/>
      <c r="MQN6603" s="35"/>
      <c r="MQO6603" s="35"/>
      <c r="MQP6603" s="35"/>
      <c r="MQQ6603" s="35"/>
      <c r="MQR6603" s="35"/>
      <c r="MQS6603" s="35"/>
      <c r="MQT6603" s="35"/>
      <c r="MQU6603" s="35"/>
      <c r="MQV6603" s="35"/>
      <c r="MQW6603" s="35"/>
      <c r="MQX6603" s="35"/>
      <c r="MQY6603" s="35"/>
      <c r="MQZ6603" s="35"/>
      <c r="MRA6603" s="35"/>
      <c r="MRB6603" s="35"/>
      <c r="MRC6603" s="35"/>
      <c r="MRD6603" s="35"/>
      <c r="MRE6603" s="35"/>
      <c r="MRF6603" s="35"/>
      <c r="MRG6603" s="35"/>
      <c r="MRH6603" s="35"/>
      <c r="MRI6603" s="35"/>
      <c r="MRJ6603" s="35"/>
      <c r="MRK6603" s="35"/>
      <c r="MRL6603" s="35"/>
      <c r="MRM6603" s="35"/>
      <c r="MRN6603" s="35"/>
      <c r="MRO6603" s="35"/>
      <c r="MRP6603" s="35"/>
      <c r="MRQ6603" s="35"/>
      <c r="MRR6603" s="35"/>
      <c r="MRS6603" s="35"/>
      <c r="MRT6603" s="35"/>
      <c r="MRU6603" s="35"/>
      <c r="MRV6603" s="35"/>
      <c r="MRW6603" s="35"/>
      <c r="MRX6603" s="35"/>
      <c r="MRY6603" s="35"/>
      <c r="MRZ6603" s="35"/>
      <c r="MSA6603" s="35"/>
      <c r="MSB6603" s="35"/>
      <c r="MSC6603" s="35"/>
      <c r="MSD6603" s="35"/>
      <c r="MSE6603" s="35"/>
      <c r="MSF6603" s="35"/>
      <c r="MSG6603" s="35"/>
      <c r="MSH6603" s="35"/>
      <c r="MSI6603" s="35"/>
      <c r="MSJ6603" s="35"/>
      <c r="MSK6603" s="35"/>
      <c r="MSL6603" s="35"/>
      <c r="MSM6603" s="35"/>
      <c r="MSN6603" s="35"/>
      <c r="MSO6603" s="35"/>
      <c r="MSP6603" s="35"/>
      <c r="MSQ6603" s="35"/>
      <c r="MSR6603" s="35"/>
      <c r="MSS6603" s="35"/>
      <c r="MST6603" s="35"/>
      <c r="MSU6603" s="35"/>
      <c r="MSV6603" s="35"/>
      <c r="MSW6603" s="35"/>
      <c r="MSX6603" s="35"/>
      <c r="MSY6603" s="35"/>
      <c r="MSZ6603" s="35"/>
      <c r="MTA6603" s="35"/>
      <c r="MTB6603" s="35"/>
      <c r="MTC6603" s="35"/>
      <c r="MTD6603" s="35"/>
      <c r="MTE6603" s="35"/>
      <c r="MTF6603" s="35"/>
      <c r="MTG6603" s="35"/>
      <c r="MTH6603" s="35"/>
      <c r="MTI6603" s="35"/>
      <c r="MTJ6603" s="35"/>
      <c r="MTK6603" s="35"/>
      <c r="MTL6603" s="35"/>
      <c r="MTM6603" s="35"/>
      <c r="MTN6603" s="35"/>
      <c r="MTO6603" s="35"/>
      <c r="MTP6603" s="35"/>
      <c r="MTQ6603" s="35"/>
      <c r="MTR6603" s="35"/>
      <c r="MTS6603" s="35"/>
      <c r="MTT6603" s="35"/>
      <c r="MTU6603" s="35"/>
      <c r="MTV6603" s="35"/>
      <c r="MTW6603" s="35"/>
      <c r="MTX6603" s="35"/>
      <c r="MTY6603" s="35"/>
      <c r="MTZ6603" s="35"/>
      <c r="MUA6603" s="35"/>
      <c r="MUB6603" s="35"/>
      <c r="MUC6603" s="35"/>
      <c r="MUD6603" s="35"/>
      <c r="MUE6603" s="35"/>
      <c r="MUF6603" s="35"/>
      <c r="MUG6603" s="35"/>
      <c r="MUH6603" s="35"/>
      <c r="MUI6603" s="35"/>
      <c r="MUJ6603" s="35"/>
      <c r="MUK6603" s="35"/>
      <c r="MUL6603" s="35"/>
      <c r="MUM6603" s="35"/>
      <c r="MUN6603" s="35"/>
      <c r="MUO6603" s="35"/>
      <c r="MUP6603" s="35"/>
      <c r="MUQ6603" s="35"/>
      <c r="MUR6603" s="35"/>
      <c r="MUS6603" s="35"/>
      <c r="MUT6603" s="35"/>
      <c r="MUU6603" s="35"/>
      <c r="MUV6603" s="35"/>
      <c r="MUW6603" s="35"/>
      <c r="MUX6603" s="35"/>
      <c r="MUY6603" s="35"/>
      <c r="MUZ6603" s="35"/>
      <c r="MVA6603" s="35"/>
      <c r="MVB6603" s="35"/>
      <c r="MVC6603" s="35"/>
      <c r="MVD6603" s="35"/>
      <c r="MVE6603" s="35"/>
      <c r="MVF6603" s="35"/>
      <c r="MVG6603" s="35"/>
      <c r="MVH6603" s="35"/>
      <c r="MVI6603" s="35"/>
      <c r="MVJ6603" s="35"/>
      <c r="MVK6603" s="35"/>
      <c r="MVL6603" s="35"/>
      <c r="MVM6603" s="35"/>
      <c r="MVN6603" s="35"/>
      <c r="MVO6603" s="35"/>
      <c r="MVP6603" s="35"/>
      <c r="MVQ6603" s="35"/>
      <c r="MVR6603" s="35"/>
      <c r="MVS6603" s="35"/>
      <c r="MVT6603" s="35"/>
      <c r="MVU6603" s="35"/>
      <c r="MVV6603" s="35"/>
      <c r="MVW6603" s="35"/>
      <c r="MVX6603" s="35"/>
      <c r="MVY6603" s="35"/>
      <c r="MVZ6603" s="35"/>
      <c r="MWA6603" s="35"/>
      <c r="MWB6603" s="35"/>
      <c r="MWC6603" s="35"/>
      <c r="MWD6603" s="35"/>
      <c r="MWE6603" s="35"/>
      <c r="MWF6603" s="35"/>
      <c r="MWG6603" s="35"/>
      <c r="MWH6603" s="35"/>
      <c r="MWI6603" s="35"/>
      <c r="MWJ6603" s="35"/>
      <c r="MWK6603" s="35"/>
      <c r="MWL6603" s="35"/>
      <c r="MWM6603" s="35"/>
      <c r="MWN6603" s="35"/>
      <c r="MWO6603" s="35"/>
      <c r="MWP6603" s="35"/>
      <c r="MWQ6603" s="35"/>
      <c r="MWR6603" s="35"/>
      <c r="MWS6603" s="35"/>
      <c r="MWT6603" s="35"/>
      <c r="MWU6603" s="35"/>
      <c r="MWV6603" s="35"/>
      <c r="MWW6603" s="35"/>
      <c r="MWX6603" s="35"/>
      <c r="MWY6603" s="35"/>
      <c r="MWZ6603" s="35"/>
      <c r="MXA6603" s="35"/>
      <c r="MXB6603" s="35"/>
      <c r="MXC6603" s="35"/>
      <c r="MXD6603" s="35"/>
      <c r="MXE6603" s="35"/>
      <c r="MXF6603" s="35"/>
      <c r="MXG6603" s="35"/>
      <c r="MXH6603" s="35"/>
      <c r="MXI6603" s="35"/>
      <c r="MXJ6603" s="35"/>
      <c r="MXK6603" s="35"/>
      <c r="MXL6603" s="35"/>
      <c r="MXM6603" s="35"/>
      <c r="MXN6603" s="35"/>
      <c r="MXO6603" s="35"/>
      <c r="MXP6603" s="35"/>
      <c r="MXQ6603" s="35"/>
      <c r="MXR6603" s="35"/>
      <c r="MXS6603" s="35"/>
      <c r="MXT6603" s="35"/>
      <c r="MXU6603" s="35"/>
      <c r="MXV6603" s="35"/>
      <c r="MXW6603" s="35"/>
      <c r="MXX6603" s="35"/>
      <c r="MXY6603" s="35"/>
      <c r="MXZ6603" s="35"/>
      <c r="MYA6603" s="35"/>
      <c r="MYB6603" s="35"/>
      <c r="MYC6603" s="35"/>
      <c r="MYD6603" s="35"/>
      <c r="MYE6603" s="35"/>
      <c r="MYF6603" s="35"/>
      <c r="MYG6603" s="35"/>
      <c r="MYH6603" s="35"/>
      <c r="MYI6603" s="35"/>
      <c r="MYJ6603" s="35"/>
      <c r="MYK6603" s="35"/>
      <c r="MYL6603" s="35"/>
      <c r="MYM6603" s="35"/>
      <c r="MYN6603" s="35"/>
      <c r="MYO6603" s="35"/>
      <c r="MYP6603" s="35"/>
      <c r="MYQ6603" s="35"/>
      <c r="MYR6603" s="35"/>
      <c r="MYS6603" s="35"/>
      <c r="MYT6603" s="35"/>
      <c r="MYU6603" s="35"/>
      <c r="MYV6603" s="35"/>
      <c r="MYW6603" s="35"/>
      <c r="MYX6603" s="35"/>
      <c r="MYY6603" s="35"/>
      <c r="MYZ6603" s="35"/>
      <c r="MZA6603" s="35"/>
      <c r="MZB6603" s="35"/>
      <c r="MZC6603" s="35"/>
      <c r="MZD6603" s="35"/>
      <c r="MZE6603" s="35"/>
      <c r="MZF6603" s="35"/>
      <c r="MZG6603" s="35"/>
      <c r="MZH6603" s="35"/>
      <c r="MZI6603" s="35"/>
      <c r="MZJ6603" s="35"/>
      <c r="MZK6603" s="35"/>
      <c r="MZL6603" s="35"/>
      <c r="MZM6603" s="35"/>
      <c r="MZN6603" s="35"/>
      <c r="MZO6603" s="35"/>
      <c r="MZP6603" s="35"/>
      <c r="MZQ6603" s="35"/>
      <c r="MZR6603" s="35"/>
      <c r="MZS6603" s="35"/>
      <c r="MZT6603" s="35"/>
      <c r="MZU6603" s="35"/>
      <c r="MZV6603" s="35"/>
      <c r="MZW6603" s="35"/>
      <c r="MZX6603" s="35"/>
      <c r="MZY6603" s="35"/>
      <c r="MZZ6603" s="35"/>
      <c r="NAA6603" s="35"/>
      <c r="NAB6603" s="35"/>
      <c r="NAC6603" s="35"/>
      <c r="NAD6603" s="35"/>
      <c r="NAE6603" s="35"/>
      <c r="NAF6603" s="35"/>
      <c r="NAG6603" s="35"/>
      <c r="NAH6603" s="35"/>
      <c r="NAI6603" s="35"/>
      <c r="NAJ6603" s="35"/>
      <c r="NAK6603" s="35"/>
      <c r="NAL6603" s="35"/>
      <c r="NAM6603" s="35"/>
      <c r="NAN6603" s="35"/>
      <c r="NAO6603" s="35"/>
      <c r="NAP6603" s="35"/>
      <c r="NAQ6603" s="35"/>
      <c r="NAR6603" s="35"/>
      <c r="NAS6603" s="35"/>
      <c r="NAT6603" s="35"/>
      <c r="NAU6603" s="35"/>
      <c r="NAV6603" s="35"/>
      <c r="NAW6603" s="35"/>
      <c r="NAX6603" s="35"/>
      <c r="NAY6603" s="35"/>
      <c r="NAZ6603" s="35"/>
      <c r="NBA6603" s="35"/>
      <c r="NBB6603" s="35"/>
      <c r="NBC6603" s="35"/>
      <c r="NBD6603" s="35"/>
      <c r="NBE6603" s="35"/>
      <c r="NBF6603" s="35"/>
      <c r="NBG6603" s="35"/>
      <c r="NBH6603" s="35"/>
      <c r="NBI6603" s="35"/>
      <c r="NBJ6603" s="35"/>
      <c r="NBK6603" s="35"/>
      <c r="NBL6603" s="35"/>
      <c r="NBM6603" s="35"/>
      <c r="NBN6603" s="35"/>
      <c r="NBO6603" s="35"/>
      <c r="NBP6603" s="35"/>
      <c r="NBQ6603" s="35"/>
      <c r="NBR6603" s="35"/>
      <c r="NBS6603" s="35"/>
      <c r="NBT6603" s="35"/>
      <c r="NBU6603" s="35"/>
      <c r="NBV6603" s="35"/>
      <c r="NBW6603" s="35"/>
      <c r="NBX6603" s="35"/>
      <c r="NBY6603" s="35"/>
      <c r="NBZ6603" s="35"/>
      <c r="NCA6603" s="35"/>
      <c r="NCB6603" s="35"/>
      <c r="NCC6603" s="35"/>
      <c r="NCD6603" s="35"/>
      <c r="NCE6603" s="35"/>
      <c r="NCF6603" s="35"/>
      <c r="NCG6603" s="35"/>
      <c r="NCH6603" s="35"/>
      <c r="NCI6603" s="35"/>
      <c r="NCJ6603" s="35"/>
      <c r="NCK6603" s="35"/>
      <c r="NCL6603" s="35"/>
      <c r="NCM6603" s="35"/>
      <c r="NCN6603" s="35"/>
      <c r="NCO6603" s="35"/>
      <c r="NCP6603" s="35"/>
      <c r="NCQ6603" s="35"/>
      <c r="NCR6603" s="35"/>
      <c r="NCS6603" s="35"/>
      <c r="NCT6603" s="35"/>
      <c r="NCU6603" s="35"/>
      <c r="NCV6603" s="35"/>
      <c r="NCW6603" s="35"/>
      <c r="NCX6603" s="35"/>
      <c r="NCY6603" s="35"/>
      <c r="NCZ6603" s="35"/>
      <c r="NDA6603" s="35"/>
      <c r="NDB6603" s="35"/>
      <c r="NDC6603" s="35"/>
      <c r="NDD6603" s="35"/>
      <c r="NDE6603" s="35"/>
      <c r="NDF6603" s="35"/>
      <c r="NDG6603" s="35"/>
      <c r="NDH6603" s="35"/>
      <c r="NDI6603" s="35"/>
      <c r="NDJ6603" s="35"/>
      <c r="NDK6603" s="35"/>
      <c r="NDL6603" s="35"/>
      <c r="NDM6603" s="35"/>
      <c r="NDN6603" s="35"/>
      <c r="NDO6603" s="35"/>
      <c r="NDP6603" s="35"/>
      <c r="NDQ6603" s="35"/>
      <c r="NDR6603" s="35"/>
      <c r="NDS6603" s="35"/>
      <c r="NDT6603" s="35"/>
      <c r="NDU6603" s="35"/>
      <c r="NDV6603" s="35"/>
      <c r="NDW6603" s="35"/>
      <c r="NDX6603" s="35"/>
      <c r="NDY6603" s="35"/>
      <c r="NDZ6603" s="35"/>
      <c r="NEA6603" s="35"/>
      <c r="NEB6603" s="35"/>
      <c r="NEC6603" s="35"/>
      <c r="NED6603" s="35"/>
      <c r="NEE6603" s="35"/>
      <c r="NEF6603" s="35"/>
      <c r="NEG6603" s="35"/>
      <c r="NEH6603" s="35"/>
      <c r="NEI6603" s="35"/>
      <c r="NEJ6603" s="35"/>
      <c r="NEK6603" s="35"/>
      <c r="NEL6603" s="35"/>
      <c r="NEM6603" s="35"/>
      <c r="NEN6603" s="35"/>
      <c r="NEO6603" s="35"/>
      <c r="NEP6603" s="35"/>
      <c r="NEQ6603" s="35"/>
      <c r="NER6603" s="35"/>
      <c r="NES6603" s="35"/>
      <c r="NET6603" s="35"/>
      <c r="NEU6603" s="35"/>
      <c r="NEV6603" s="35"/>
      <c r="NEW6603" s="35"/>
      <c r="NEX6603" s="35"/>
      <c r="NEY6603" s="35"/>
      <c r="NEZ6603" s="35"/>
      <c r="NFA6603" s="35"/>
      <c r="NFB6603" s="35"/>
      <c r="NFC6603" s="35"/>
      <c r="NFD6603" s="35"/>
      <c r="NFE6603" s="35"/>
      <c r="NFF6603" s="35"/>
      <c r="NFG6603" s="35"/>
      <c r="NFH6603" s="35"/>
      <c r="NFI6603" s="35"/>
      <c r="NFJ6603" s="35"/>
      <c r="NFK6603" s="35"/>
      <c r="NFL6603" s="35"/>
      <c r="NFM6603" s="35"/>
      <c r="NFN6603" s="35"/>
      <c r="NFO6603" s="35"/>
      <c r="NFP6603" s="35"/>
      <c r="NFQ6603" s="35"/>
      <c r="NFR6603" s="35"/>
      <c r="NFS6603" s="35"/>
      <c r="NFT6603" s="35"/>
      <c r="NFU6603" s="35"/>
      <c r="NFV6603" s="35"/>
      <c r="NFW6603" s="35"/>
      <c r="NFX6603" s="35"/>
      <c r="NFY6603" s="35"/>
      <c r="NFZ6603" s="35"/>
      <c r="NGA6603" s="35"/>
      <c r="NGB6603" s="35"/>
      <c r="NGC6603" s="35"/>
      <c r="NGD6603" s="35"/>
      <c r="NGE6603" s="35"/>
      <c r="NGF6603" s="35"/>
      <c r="NGG6603" s="35"/>
      <c r="NGH6603" s="35"/>
      <c r="NGI6603" s="35"/>
      <c r="NGJ6603" s="35"/>
      <c r="NGK6603" s="35"/>
      <c r="NGL6603" s="35"/>
      <c r="NGM6603" s="35"/>
      <c r="NGN6603" s="35"/>
      <c r="NGO6603" s="35"/>
      <c r="NGP6603" s="35"/>
      <c r="NGQ6603" s="35"/>
      <c r="NGR6603" s="35"/>
      <c r="NGS6603" s="35"/>
      <c r="NGT6603" s="35"/>
      <c r="NGU6603" s="35"/>
      <c r="NGV6603" s="35"/>
      <c r="NGW6603" s="35"/>
      <c r="NGX6603" s="35"/>
      <c r="NGY6603" s="35"/>
      <c r="NGZ6603" s="35"/>
      <c r="NHA6603" s="35"/>
      <c r="NHB6603" s="35"/>
      <c r="NHC6603" s="35"/>
      <c r="NHD6603" s="35"/>
      <c r="NHE6603" s="35"/>
      <c r="NHF6603" s="35"/>
      <c r="NHG6603" s="35"/>
      <c r="NHH6603" s="35"/>
      <c r="NHI6603" s="35"/>
      <c r="NHJ6603" s="35"/>
      <c r="NHK6603" s="35"/>
      <c r="NHL6603" s="35"/>
      <c r="NHM6603" s="35"/>
      <c r="NHN6603" s="35"/>
      <c r="NHO6603" s="35"/>
      <c r="NHP6603" s="35"/>
      <c r="NHQ6603" s="35"/>
      <c r="NHR6603" s="35"/>
      <c r="NHS6603" s="35"/>
      <c r="NHT6603" s="35"/>
      <c r="NHU6603" s="35"/>
      <c r="NHV6603" s="35"/>
      <c r="NHW6603" s="35"/>
      <c r="NHX6603" s="35"/>
      <c r="NHY6603" s="35"/>
      <c r="NHZ6603" s="35"/>
      <c r="NIA6603" s="35"/>
      <c r="NIB6603" s="35"/>
      <c r="NIC6603" s="35"/>
      <c r="NID6603" s="35"/>
      <c r="NIE6603" s="35"/>
      <c r="NIF6603" s="35"/>
      <c r="NIG6603" s="35"/>
      <c r="NIH6603" s="35"/>
      <c r="NII6603" s="35"/>
      <c r="NIJ6603" s="35"/>
      <c r="NIK6603" s="35"/>
      <c r="NIL6603" s="35"/>
      <c r="NIM6603" s="35"/>
      <c r="NIN6603" s="35"/>
      <c r="NIO6603" s="35"/>
      <c r="NIP6603" s="35"/>
      <c r="NIQ6603" s="35"/>
      <c r="NIR6603" s="35"/>
      <c r="NIS6603" s="35"/>
      <c r="NIT6603" s="35"/>
      <c r="NIU6603" s="35"/>
      <c r="NIV6603" s="35"/>
      <c r="NIW6603" s="35"/>
      <c r="NIX6603" s="35"/>
      <c r="NIY6603" s="35"/>
      <c r="NIZ6603" s="35"/>
      <c r="NJA6603" s="35"/>
      <c r="NJB6603" s="35"/>
      <c r="NJC6603" s="35"/>
      <c r="NJD6603" s="35"/>
      <c r="NJE6603" s="35"/>
      <c r="NJF6603" s="35"/>
      <c r="NJG6603" s="35"/>
      <c r="NJH6603" s="35"/>
      <c r="NJI6603" s="35"/>
      <c r="NJJ6603" s="35"/>
      <c r="NJK6603" s="35"/>
      <c r="NJL6603" s="35"/>
      <c r="NJM6603" s="35"/>
      <c r="NJN6603" s="35"/>
      <c r="NJO6603" s="35"/>
      <c r="NJP6603" s="35"/>
      <c r="NJQ6603" s="35"/>
      <c r="NJR6603" s="35"/>
      <c r="NJS6603" s="35"/>
      <c r="NJT6603" s="35"/>
      <c r="NJU6603" s="35"/>
      <c r="NJV6603" s="35"/>
      <c r="NJW6603" s="35"/>
      <c r="NJX6603" s="35"/>
      <c r="NJY6603" s="35"/>
      <c r="NJZ6603" s="35"/>
      <c r="NKA6603" s="35"/>
      <c r="NKB6603" s="35"/>
      <c r="NKC6603" s="35"/>
      <c r="NKD6603" s="35"/>
      <c r="NKE6603" s="35"/>
      <c r="NKF6603" s="35"/>
      <c r="NKG6603" s="35"/>
      <c r="NKH6603" s="35"/>
      <c r="NKI6603" s="35"/>
      <c r="NKJ6603" s="35"/>
      <c r="NKK6603" s="35"/>
      <c r="NKL6603" s="35"/>
      <c r="NKM6603" s="35"/>
      <c r="NKN6603" s="35"/>
      <c r="NKO6603" s="35"/>
      <c r="NKP6603" s="35"/>
      <c r="NKQ6603" s="35"/>
      <c r="NKR6603" s="35"/>
      <c r="NKS6603" s="35"/>
      <c r="NKT6603" s="35"/>
      <c r="NKU6603" s="35"/>
      <c r="NKV6603" s="35"/>
      <c r="NKW6603" s="35"/>
      <c r="NKX6603" s="35"/>
      <c r="NKY6603" s="35"/>
      <c r="NKZ6603" s="35"/>
      <c r="NLA6603" s="35"/>
      <c r="NLB6603" s="35"/>
      <c r="NLC6603" s="35"/>
      <c r="NLD6603" s="35"/>
      <c r="NLE6603" s="35"/>
      <c r="NLF6603" s="35"/>
      <c r="NLG6603" s="35"/>
      <c r="NLH6603" s="35"/>
      <c r="NLI6603" s="35"/>
      <c r="NLJ6603" s="35"/>
      <c r="NLK6603" s="35"/>
      <c r="NLL6603" s="35"/>
      <c r="NLM6603" s="35"/>
      <c r="NLN6603" s="35"/>
      <c r="NLO6603" s="35"/>
      <c r="NLP6603" s="35"/>
      <c r="NLQ6603" s="35"/>
      <c r="NLR6603" s="35"/>
      <c r="NLS6603" s="35"/>
      <c r="NLT6603" s="35"/>
      <c r="NLU6603" s="35"/>
      <c r="NLV6603" s="35"/>
      <c r="NLW6603" s="35"/>
      <c r="NLX6603" s="35"/>
      <c r="NLY6603" s="35"/>
      <c r="NLZ6603" s="35"/>
      <c r="NMA6603" s="35"/>
      <c r="NMB6603" s="35"/>
      <c r="NMC6603" s="35"/>
      <c r="NMD6603" s="35"/>
      <c r="NME6603" s="35"/>
      <c r="NMF6603" s="35"/>
      <c r="NMG6603" s="35"/>
      <c r="NMH6603" s="35"/>
      <c r="NMI6603" s="35"/>
      <c r="NMJ6603" s="35"/>
      <c r="NMK6603" s="35"/>
      <c r="NML6603" s="35"/>
      <c r="NMM6603" s="35"/>
      <c r="NMN6603" s="35"/>
      <c r="NMO6603" s="35"/>
      <c r="NMP6603" s="35"/>
      <c r="NMQ6603" s="35"/>
      <c r="NMR6603" s="35"/>
      <c r="NMS6603" s="35"/>
      <c r="NMT6603" s="35"/>
      <c r="NMU6603" s="35"/>
      <c r="NMV6603" s="35"/>
      <c r="NMW6603" s="35"/>
      <c r="NMX6603" s="35"/>
      <c r="NMY6603" s="35"/>
      <c r="NMZ6603" s="35"/>
      <c r="NNA6603" s="35"/>
      <c r="NNB6603" s="35"/>
      <c r="NNC6603" s="35"/>
      <c r="NND6603" s="35"/>
      <c r="NNE6603" s="35"/>
      <c r="NNF6603" s="35"/>
      <c r="NNG6603" s="35"/>
      <c r="NNH6603" s="35"/>
      <c r="NNI6603" s="35"/>
      <c r="NNJ6603" s="35"/>
      <c r="NNK6603" s="35"/>
      <c r="NNL6603" s="35"/>
      <c r="NNM6603" s="35"/>
      <c r="NNN6603" s="35"/>
      <c r="NNO6603" s="35"/>
      <c r="NNP6603" s="35"/>
      <c r="NNQ6603" s="35"/>
      <c r="NNR6603" s="35"/>
      <c r="NNS6603" s="35"/>
      <c r="NNT6603" s="35"/>
      <c r="NNU6603" s="35"/>
      <c r="NNV6603" s="35"/>
      <c r="NNW6603" s="35"/>
      <c r="NNX6603" s="35"/>
      <c r="NNY6603" s="35"/>
      <c r="NNZ6603" s="35"/>
      <c r="NOA6603" s="35"/>
      <c r="NOB6603" s="35"/>
      <c r="NOC6603" s="35"/>
      <c r="NOD6603" s="35"/>
      <c r="NOE6603" s="35"/>
      <c r="NOF6603" s="35"/>
      <c r="NOG6603" s="35"/>
      <c r="NOH6603" s="35"/>
      <c r="NOI6603" s="35"/>
      <c r="NOJ6603" s="35"/>
      <c r="NOK6603" s="35"/>
      <c r="NOL6603" s="35"/>
      <c r="NOM6603" s="35"/>
      <c r="NON6603" s="35"/>
      <c r="NOO6603" s="35"/>
      <c r="NOP6603" s="35"/>
      <c r="NOQ6603" s="35"/>
      <c r="NOR6603" s="35"/>
      <c r="NOS6603" s="35"/>
      <c r="NOT6603" s="35"/>
      <c r="NOU6603" s="35"/>
      <c r="NOV6603" s="35"/>
      <c r="NOW6603" s="35"/>
      <c r="NOX6603" s="35"/>
      <c r="NOY6603" s="35"/>
      <c r="NOZ6603" s="35"/>
      <c r="NPA6603" s="35"/>
      <c r="NPB6603" s="35"/>
      <c r="NPC6603" s="35"/>
      <c r="NPD6603" s="35"/>
      <c r="NPE6603" s="35"/>
      <c r="NPF6603" s="35"/>
      <c r="NPG6603" s="35"/>
      <c r="NPH6603" s="35"/>
      <c r="NPI6603" s="35"/>
      <c r="NPJ6603" s="35"/>
      <c r="NPK6603" s="35"/>
      <c r="NPL6603" s="35"/>
      <c r="NPM6603" s="35"/>
      <c r="NPN6603" s="35"/>
      <c r="NPO6603" s="35"/>
      <c r="NPP6603" s="35"/>
      <c r="NPQ6603" s="35"/>
      <c r="NPR6603" s="35"/>
      <c r="NPS6603" s="35"/>
      <c r="NPT6603" s="35"/>
      <c r="NPU6603" s="35"/>
      <c r="NPV6603" s="35"/>
      <c r="NPW6603" s="35"/>
      <c r="NPX6603" s="35"/>
      <c r="NPY6603" s="35"/>
      <c r="NPZ6603" s="35"/>
      <c r="NQA6603" s="35"/>
      <c r="NQB6603" s="35"/>
      <c r="NQC6603" s="35"/>
      <c r="NQD6603" s="35"/>
      <c r="NQE6603" s="35"/>
      <c r="NQF6603" s="35"/>
      <c r="NQG6603" s="35"/>
      <c r="NQH6603" s="35"/>
      <c r="NQI6603" s="35"/>
      <c r="NQJ6603" s="35"/>
      <c r="NQK6603" s="35"/>
      <c r="NQL6603" s="35"/>
      <c r="NQM6603" s="35"/>
      <c r="NQN6603" s="35"/>
      <c r="NQO6603" s="35"/>
      <c r="NQP6603" s="35"/>
      <c r="NQQ6603" s="35"/>
      <c r="NQR6603" s="35"/>
      <c r="NQS6603" s="35"/>
      <c r="NQT6603" s="35"/>
      <c r="NQU6603" s="35"/>
      <c r="NQV6603" s="35"/>
      <c r="NQW6603" s="35"/>
      <c r="NQX6603" s="35"/>
      <c r="NQY6603" s="35"/>
      <c r="NQZ6603" s="35"/>
      <c r="NRA6603" s="35"/>
      <c r="NRB6603" s="35"/>
      <c r="NRC6603" s="35"/>
      <c r="NRD6603" s="35"/>
      <c r="NRE6603" s="35"/>
      <c r="NRF6603" s="35"/>
      <c r="NRG6603" s="35"/>
      <c r="NRH6603" s="35"/>
      <c r="NRI6603" s="35"/>
      <c r="NRJ6603" s="35"/>
      <c r="NRK6603" s="35"/>
      <c r="NRL6603" s="35"/>
      <c r="NRM6603" s="35"/>
      <c r="NRN6603" s="35"/>
      <c r="NRO6603" s="35"/>
      <c r="NRP6603" s="35"/>
      <c r="NRQ6603" s="35"/>
      <c r="NRR6603" s="35"/>
      <c r="NRS6603" s="35"/>
      <c r="NRT6603" s="35"/>
      <c r="NRU6603" s="35"/>
      <c r="NRV6603" s="35"/>
      <c r="NRW6603" s="35"/>
      <c r="NRX6603" s="35"/>
      <c r="NRY6603" s="35"/>
      <c r="NRZ6603" s="35"/>
      <c r="NSA6603" s="35"/>
      <c r="NSB6603" s="35"/>
      <c r="NSC6603" s="35"/>
      <c r="NSD6603" s="35"/>
      <c r="NSE6603" s="35"/>
      <c r="NSF6603" s="35"/>
      <c r="NSG6603" s="35"/>
      <c r="NSH6603" s="35"/>
      <c r="NSI6603" s="35"/>
      <c r="NSJ6603" s="35"/>
      <c r="NSK6603" s="35"/>
      <c r="NSL6603" s="35"/>
      <c r="NSM6603" s="35"/>
      <c r="NSN6603" s="35"/>
      <c r="NSO6603" s="35"/>
      <c r="NSP6603" s="35"/>
      <c r="NSQ6603" s="35"/>
      <c r="NSR6603" s="35"/>
      <c r="NSS6603" s="35"/>
      <c r="NST6603" s="35"/>
      <c r="NSU6603" s="35"/>
      <c r="NSV6603" s="35"/>
      <c r="NSW6603" s="35"/>
      <c r="NSX6603" s="35"/>
      <c r="NSY6603" s="35"/>
      <c r="NSZ6603" s="35"/>
      <c r="NTA6603" s="35"/>
      <c r="NTB6603" s="35"/>
      <c r="NTC6603" s="35"/>
      <c r="NTD6603" s="35"/>
      <c r="NTE6603" s="35"/>
      <c r="NTF6603" s="35"/>
      <c r="NTG6603" s="35"/>
      <c r="NTH6603" s="35"/>
      <c r="NTI6603" s="35"/>
      <c r="NTJ6603" s="35"/>
      <c r="NTK6603" s="35"/>
      <c r="NTL6603" s="35"/>
      <c r="NTM6603" s="35"/>
      <c r="NTN6603" s="35"/>
      <c r="NTO6603" s="35"/>
      <c r="NTP6603" s="35"/>
      <c r="NTQ6603" s="35"/>
      <c r="NTR6603" s="35"/>
      <c r="NTS6603" s="35"/>
      <c r="NTT6603" s="35"/>
      <c r="NTU6603" s="35"/>
      <c r="NTV6603" s="35"/>
      <c r="NTW6603" s="35"/>
      <c r="NTX6603" s="35"/>
      <c r="NTY6603" s="35"/>
      <c r="NTZ6603" s="35"/>
      <c r="NUA6603" s="35"/>
      <c r="NUB6603" s="35"/>
      <c r="NUC6603" s="35"/>
      <c r="NUD6603" s="35"/>
      <c r="NUE6603" s="35"/>
      <c r="NUF6603" s="35"/>
      <c r="NUG6603" s="35"/>
      <c r="NUH6603" s="35"/>
      <c r="NUI6603" s="35"/>
      <c r="NUJ6603" s="35"/>
      <c r="NUK6603" s="35"/>
      <c r="NUL6603" s="35"/>
      <c r="NUM6603" s="35"/>
      <c r="NUN6603" s="35"/>
      <c r="NUO6603" s="35"/>
      <c r="NUP6603" s="35"/>
      <c r="NUQ6603" s="35"/>
      <c r="NUR6603" s="35"/>
      <c r="NUS6603" s="35"/>
      <c r="NUT6603" s="35"/>
      <c r="NUU6603" s="35"/>
      <c r="NUV6603" s="35"/>
      <c r="NUW6603" s="35"/>
      <c r="NUX6603" s="35"/>
      <c r="NUY6603" s="35"/>
      <c r="NUZ6603" s="35"/>
      <c r="NVA6603" s="35"/>
      <c r="NVB6603" s="35"/>
      <c r="NVC6603" s="35"/>
      <c r="NVD6603" s="35"/>
      <c r="NVE6603" s="35"/>
      <c r="NVF6603" s="35"/>
      <c r="NVG6603" s="35"/>
      <c r="NVH6603" s="35"/>
      <c r="NVI6603" s="35"/>
      <c r="NVJ6603" s="35"/>
      <c r="NVK6603" s="35"/>
      <c r="NVL6603" s="35"/>
      <c r="NVM6603" s="35"/>
      <c r="NVN6603" s="35"/>
      <c r="NVO6603" s="35"/>
      <c r="NVP6603" s="35"/>
      <c r="NVQ6603" s="35"/>
      <c r="NVR6603" s="35"/>
      <c r="NVS6603" s="35"/>
      <c r="NVT6603" s="35"/>
      <c r="NVU6603" s="35"/>
      <c r="NVV6603" s="35"/>
      <c r="NVW6603" s="35"/>
      <c r="NVX6603" s="35"/>
      <c r="NVY6603" s="35"/>
      <c r="NVZ6603" s="35"/>
      <c r="NWA6603" s="35"/>
      <c r="NWB6603" s="35"/>
      <c r="NWC6603" s="35"/>
      <c r="NWD6603" s="35"/>
      <c r="NWE6603" s="35"/>
      <c r="NWF6603" s="35"/>
      <c r="NWG6603" s="35"/>
      <c r="NWH6603" s="35"/>
      <c r="NWI6603" s="35"/>
      <c r="NWJ6603" s="35"/>
      <c r="NWK6603" s="35"/>
      <c r="NWL6603" s="35"/>
      <c r="NWM6603" s="35"/>
      <c r="NWN6603" s="35"/>
      <c r="NWO6603" s="35"/>
      <c r="NWP6603" s="35"/>
      <c r="NWQ6603" s="35"/>
      <c r="NWR6603" s="35"/>
      <c r="NWS6603" s="35"/>
      <c r="NWT6603" s="35"/>
      <c r="NWU6603" s="35"/>
      <c r="NWV6603" s="35"/>
      <c r="NWW6603" s="35"/>
      <c r="NWX6603" s="35"/>
      <c r="NWY6603" s="35"/>
      <c r="NWZ6603" s="35"/>
      <c r="NXA6603" s="35"/>
      <c r="NXB6603" s="35"/>
      <c r="NXC6603" s="35"/>
      <c r="NXD6603" s="35"/>
      <c r="NXE6603" s="35"/>
      <c r="NXF6603" s="35"/>
      <c r="NXG6603" s="35"/>
      <c r="NXH6603" s="35"/>
      <c r="NXI6603" s="35"/>
      <c r="NXJ6603" s="35"/>
      <c r="NXK6603" s="35"/>
      <c r="NXL6603" s="35"/>
      <c r="NXM6603" s="35"/>
      <c r="NXN6603" s="35"/>
      <c r="NXO6603" s="35"/>
      <c r="NXP6603" s="35"/>
      <c r="NXQ6603" s="35"/>
      <c r="NXR6603" s="35"/>
      <c r="NXS6603" s="35"/>
      <c r="NXT6603" s="35"/>
      <c r="NXU6603" s="35"/>
      <c r="NXV6603" s="35"/>
      <c r="NXW6603" s="35"/>
      <c r="NXX6603" s="35"/>
      <c r="NXY6603" s="35"/>
      <c r="NXZ6603" s="35"/>
      <c r="NYA6603" s="35"/>
      <c r="NYB6603" s="35"/>
      <c r="NYC6603" s="35"/>
      <c r="NYD6603" s="35"/>
      <c r="NYE6603" s="35"/>
      <c r="NYF6603" s="35"/>
      <c r="NYG6603" s="35"/>
      <c r="NYH6603" s="35"/>
      <c r="NYI6603" s="35"/>
      <c r="NYJ6603" s="35"/>
      <c r="NYK6603" s="35"/>
      <c r="NYL6603" s="35"/>
      <c r="NYM6603" s="35"/>
      <c r="NYN6603" s="35"/>
      <c r="NYO6603" s="35"/>
      <c r="NYP6603" s="35"/>
      <c r="NYQ6603" s="35"/>
      <c r="NYR6603" s="35"/>
      <c r="NYS6603" s="35"/>
      <c r="NYT6603" s="35"/>
      <c r="NYU6603" s="35"/>
      <c r="NYV6603" s="35"/>
      <c r="NYW6603" s="35"/>
      <c r="NYX6603" s="35"/>
      <c r="NYY6603" s="35"/>
      <c r="NYZ6603" s="35"/>
      <c r="NZA6603" s="35"/>
      <c r="NZB6603" s="35"/>
      <c r="NZC6603" s="35"/>
      <c r="NZD6603" s="35"/>
      <c r="NZE6603" s="35"/>
      <c r="NZF6603" s="35"/>
      <c r="NZG6603" s="35"/>
      <c r="NZH6603" s="35"/>
      <c r="NZI6603" s="35"/>
      <c r="NZJ6603" s="35"/>
      <c r="NZK6603" s="35"/>
      <c r="NZL6603" s="35"/>
      <c r="NZM6603" s="35"/>
      <c r="NZN6603" s="35"/>
      <c r="NZO6603" s="35"/>
      <c r="NZP6603" s="35"/>
      <c r="NZQ6603" s="35"/>
      <c r="NZR6603" s="35"/>
      <c r="NZS6603" s="35"/>
      <c r="NZT6603" s="35"/>
      <c r="NZU6603" s="35"/>
      <c r="NZV6603" s="35"/>
      <c r="NZW6603" s="35"/>
      <c r="NZX6603" s="35"/>
      <c r="NZY6603" s="35"/>
      <c r="NZZ6603" s="35"/>
      <c r="OAA6603" s="35"/>
      <c r="OAB6603" s="35"/>
      <c r="OAC6603" s="35"/>
      <c r="OAD6603" s="35"/>
      <c r="OAE6603" s="35"/>
      <c r="OAF6603" s="35"/>
      <c r="OAG6603" s="35"/>
      <c r="OAH6603" s="35"/>
      <c r="OAI6603" s="35"/>
      <c r="OAJ6603" s="35"/>
      <c r="OAK6603" s="35"/>
      <c r="OAL6603" s="35"/>
      <c r="OAM6603" s="35"/>
      <c r="OAN6603" s="35"/>
      <c r="OAO6603" s="35"/>
      <c r="OAP6603" s="35"/>
      <c r="OAQ6603" s="35"/>
      <c r="OAR6603" s="35"/>
      <c r="OAS6603" s="35"/>
      <c r="OAT6603" s="35"/>
      <c r="OAU6603" s="35"/>
      <c r="OAV6603" s="35"/>
      <c r="OAW6603" s="35"/>
      <c r="OAX6603" s="35"/>
      <c r="OAY6603" s="35"/>
      <c r="OAZ6603" s="35"/>
      <c r="OBA6603" s="35"/>
      <c r="OBB6603" s="35"/>
      <c r="OBC6603" s="35"/>
      <c r="OBD6603" s="35"/>
      <c r="OBE6603" s="35"/>
      <c r="OBF6603" s="35"/>
      <c r="OBG6603" s="35"/>
      <c r="OBH6603" s="35"/>
      <c r="OBI6603" s="35"/>
      <c r="OBJ6603" s="35"/>
      <c r="OBK6603" s="35"/>
      <c r="OBL6603" s="35"/>
      <c r="OBM6603" s="35"/>
      <c r="OBN6603" s="35"/>
      <c r="OBO6603" s="35"/>
      <c r="OBP6603" s="35"/>
      <c r="OBQ6603" s="35"/>
      <c r="OBR6603" s="35"/>
      <c r="OBS6603" s="35"/>
      <c r="OBT6603" s="35"/>
      <c r="OBU6603" s="35"/>
      <c r="OBV6603" s="35"/>
      <c r="OBW6603" s="35"/>
      <c r="OBX6603" s="35"/>
      <c r="OBY6603" s="35"/>
      <c r="OBZ6603" s="35"/>
      <c r="OCA6603" s="35"/>
      <c r="OCB6603" s="35"/>
      <c r="OCC6603" s="35"/>
      <c r="OCD6603" s="35"/>
      <c r="OCE6603" s="35"/>
      <c r="OCF6603" s="35"/>
      <c r="OCG6603" s="35"/>
      <c r="OCH6603" s="35"/>
      <c r="OCI6603" s="35"/>
      <c r="OCJ6603" s="35"/>
      <c r="OCK6603" s="35"/>
      <c r="OCL6603" s="35"/>
      <c r="OCM6603" s="35"/>
      <c r="OCN6603" s="35"/>
      <c r="OCO6603" s="35"/>
      <c r="OCP6603" s="35"/>
      <c r="OCQ6603" s="35"/>
      <c r="OCR6603" s="35"/>
      <c r="OCS6603" s="35"/>
      <c r="OCT6603" s="35"/>
      <c r="OCU6603" s="35"/>
      <c r="OCV6603" s="35"/>
      <c r="OCW6603" s="35"/>
      <c r="OCX6603" s="35"/>
      <c r="OCY6603" s="35"/>
      <c r="OCZ6603" s="35"/>
      <c r="ODA6603" s="35"/>
      <c r="ODB6603" s="35"/>
      <c r="ODC6603" s="35"/>
      <c r="ODD6603" s="35"/>
    </row>
    <row r="6604" s="35" customFormat="1" customHeight="1" spans="1:1024 1025:10248">
      <c r="A6604" s="30"/>
      <c r="B6604" s="38"/>
      <c r="C6604" s="30" t="s">
        <v>453</v>
      </c>
      <c r="D6604" s="30" t="s">
        <v>454</v>
      </c>
      <c r="E6604" s="39" t="s">
        <v>454</v>
      </c>
      <c r="F6604" s="40"/>
      <c r="G6604" s="31">
        <v>1000</v>
      </c>
      <c r="H6604" s="32"/>
      <c r="I6604" s="31" t="s">
        <v>87</v>
      </c>
      <c r="J6604" s="30"/>
      <c r="K6604" s="30"/>
      <c r="L6604" s="30">
        <v>202609</v>
      </c>
      <c r="M6604" s="30"/>
      <c r="N6604" s="30">
        <v>202603</v>
      </c>
      <c r="O6604" s="30"/>
      <c r="P6604" s="30"/>
    </row>
    <row r="6605" s="35" customFormat="1" customHeight="1" spans="1:1024 1025:10248">
      <c r="A6605" s="30"/>
      <c r="B6605" s="38"/>
      <c r="C6605" s="30" t="s">
        <v>453</v>
      </c>
      <c r="D6605" s="30" t="s">
        <v>33</v>
      </c>
      <c r="E6605" s="39" t="s">
        <v>86</v>
      </c>
      <c r="F6605" s="40">
        <v>1093.39</v>
      </c>
      <c r="G6605" s="31"/>
      <c r="H6605" s="32"/>
      <c r="I6605" s="31" t="s">
        <v>87</v>
      </c>
      <c r="J6605" s="30"/>
      <c r="K6605" s="30"/>
      <c r="L6605" s="30">
        <v>202603</v>
      </c>
      <c r="M6605" s="30"/>
      <c r="N6605" s="30">
        <v>202603</v>
      </c>
      <c r="O6605" s="30"/>
      <c r="P6605" s="30"/>
    </row>
    <row r="6606" s="35" customFormat="1" customHeight="1" spans="1:1024 1025:10248">
      <c r="A6606" s="30"/>
      <c r="B6606" s="38"/>
      <c r="C6606" s="30" t="s">
        <v>453</v>
      </c>
      <c r="D6606" s="30" t="s">
        <v>112</v>
      </c>
      <c r="E6606" s="39" t="s">
        <v>460</v>
      </c>
      <c r="F6606" s="40"/>
      <c r="G6606" s="31">
        <v>62.2</v>
      </c>
      <c r="H6606" s="32"/>
      <c r="I6606" s="31" t="s">
        <v>87</v>
      </c>
      <c r="J6606" s="30"/>
      <c r="K6606" s="30"/>
      <c r="L6606" s="30">
        <v>202609</v>
      </c>
      <c r="M6606" s="30"/>
      <c r="N6606" s="30">
        <v>202604</v>
      </c>
      <c r="O6606" s="30"/>
      <c r="P6606" s="30"/>
    </row>
    <row r="6607" s="35" customFormat="1" customHeight="1" spans="1:1024 1025:10248">
      <c r="A6607" s="30"/>
      <c r="B6607" s="38"/>
      <c r="C6607" s="30" t="s">
        <v>453</v>
      </c>
      <c r="D6607" s="30" t="s">
        <v>33</v>
      </c>
      <c r="E6607" s="39" t="s">
        <v>467</v>
      </c>
      <c r="F6607" s="40"/>
      <c r="G6607" s="31">
        <v>5</v>
      </c>
      <c r="H6607" s="32"/>
      <c r="I6607" s="31" t="s">
        <v>87</v>
      </c>
      <c r="J6607" s="30"/>
      <c r="K6607" s="30"/>
      <c r="L6607" s="31">
        <v>202609</v>
      </c>
      <c r="M6607" s="30"/>
      <c r="N6607" s="30">
        <v>202604</v>
      </c>
      <c r="O6607" s="30"/>
      <c r="P6607" s="30"/>
    </row>
    <row r="6608" s="35" customFormat="1" customHeight="1" spans="1:1024 1025:10248">
      <c r="A6608" s="30"/>
      <c r="B6608" s="38"/>
      <c r="C6608" s="30" t="s">
        <v>453</v>
      </c>
      <c r="D6608" s="30" t="s">
        <v>454</v>
      </c>
      <c r="E6608" s="39" t="s">
        <v>454</v>
      </c>
      <c r="F6608" s="40"/>
      <c r="G6608" s="31">
        <v>1000</v>
      </c>
      <c r="H6608" s="32"/>
      <c r="I6608" s="31" t="s">
        <v>87</v>
      </c>
      <c r="J6608" s="30"/>
      <c r="K6608" s="30"/>
      <c r="L6608" s="31">
        <v>202609</v>
      </c>
      <c r="M6608" s="30"/>
      <c r="N6608" s="30">
        <v>202604</v>
      </c>
      <c r="O6608" s="30"/>
      <c r="P6608" s="30"/>
    </row>
    <row r="6609" s="35" customFormat="1" customHeight="1" spans="1:16">
      <c r="A6609" s="30"/>
      <c r="B6609" s="38"/>
      <c r="C6609" s="30" t="s">
        <v>453</v>
      </c>
      <c r="D6609" s="30" t="s">
        <v>33</v>
      </c>
      <c r="E6609" s="39" t="s">
        <v>86</v>
      </c>
      <c r="F6609" s="40">
        <v>1067.2</v>
      </c>
      <c r="G6609" s="31"/>
      <c r="H6609" s="32"/>
      <c r="I6609" s="31" t="s">
        <v>87</v>
      </c>
      <c r="J6609" s="30"/>
      <c r="K6609" s="30"/>
      <c r="L6609" s="31">
        <v>202604</v>
      </c>
      <c r="M6609" s="30"/>
      <c r="N6609" s="30">
        <v>202604</v>
      </c>
      <c r="O6609" s="30"/>
      <c r="P6609" s="30"/>
    </row>
    <row r="6610" s="35" customFormat="1" customHeight="1" spans="1:16">
      <c r="A6610" s="30"/>
      <c r="B6610" s="38"/>
      <c r="C6610" s="30" t="s">
        <v>453</v>
      </c>
      <c r="D6610" s="30" t="s">
        <v>33</v>
      </c>
      <c r="E6610" s="39" t="s">
        <v>1395</v>
      </c>
      <c r="F6610" s="40"/>
      <c r="G6610" s="31">
        <v>27</v>
      </c>
      <c r="H6610" s="32"/>
      <c r="I6610" s="31" t="s">
        <v>87</v>
      </c>
      <c r="J6610" s="30"/>
      <c r="K6610" s="30"/>
      <c r="L6610" s="31">
        <v>202609</v>
      </c>
      <c r="M6610" s="30"/>
      <c r="N6610" s="30">
        <v>202605</v>
      </c>
      <c r="O6610" s="30"/>
      <c r="P6610" s="30"/>
    </row>
    <row r="6611" s="35" customFormat="1" customHeight="1" spans="1:16">
      <c r="A6611" s="30"/>
      <c r="B6611" s="38"/>
      <c r="C6611" s="30" t="s">
        <v>453</v>
      </c>
      <c r="D6611" s="30" t="s">
        <v>33</v>
      </c>
      <c r="E6611" s="39" t="s">
        <v>1396</v>
      </c>
      <c r="F6611" s="40"/>
      <c r="G6611" s="31">
        <v>9.79</v>
      </c>
      <c r="H6611" s="32"/>
      <c r="I6611" s="31" t="s">
        <v>87</v>
      </c>
      <c r="J6611" s="30"/>
      <c r="K6611" s="30"/>
      <c r="L6611" s="31">
        <v>202609</v>
      </c>
      <c r="M6611" s="30"/>
      <c r="N6611" s="30">
        <v>202605</v>
      </c>
      <c r="O6611" s="30"/>
      <c r="P6611" s="30"/>
    </row>
    <row r="6612" s="35" customFormat="1" customHeight="1" spans="1:16">
      <c r="A6612" s="30"/>
      <c r="B6612" s="38"/>
      <c r="C6612" s="30" t="s">
        <v>453</v>
      </c>
      <c r="D6612" s="30" t="s">
        <v>33</v>
      </c>
      <c r="E6612" s="39" t="s">
        <v>1397</v>
      </c>
      <c r="F6612" s="40"/>
      <c r="G6612" s="31">
        <v>15.05</v>
      </c>
      <c r="H6612" s="32"/>
      <c r="I6612" s="31" t="s">
        <v>87</v>
      </c>
      <c r="J6612" s="30"/>
      <c r="K6612" s="30"/>
      <c r="L6612" s="31">
        <v>202609</v>
      </c>
      <c r="M6612" s="30"/>
      <c r="N6612" s="30">
        <v>202605</v>
      </c>
      <c r="O6612" s="30"/>
      <c r="P6612" s="30"/>
    </row>
    <row r="6613" s="35" customFormat="1" customHeight="1" spans="1:16">
      <c r="A6613" s="30"/>
      <c r="B6613" s="38"/>
      <c r="C6613" s="30" t="s">
        <v>453</v>
      </c>
      <c r="D6613" s="30" t="s">
        <v>33</v>
      </c>
      <c r="E6613" s="39" t="s">
        <v>1398</v>
      </c>
      <c r="F6613" s="40"/>
      <c r="G6613" s="31">
        <v>15.6</v>
      </c>
      <c r="H6613" s="32"/>
      <c r="I6613" s="31" t="s">
        <v>87</v>
      </c>
      <c r="J6613" s="30"/>
      <c r="K6613" s="30"/>
      <c r="L6613" s="31">
        <v>202609</v>
      </c>
      <c r="M6613" s="30"/>
      <c r="N6613" s="30">
        <v>202605</v>
      </c>
      <c r="O6613" s="30"/>
      <c r="P6613" s="30"/>
    </row>
    <row r="6614" s="35" customFormat="1" customHeight="1" spans="1:16">
      <c r="A6614" s="30"/>
      <c r="B6614" s="38"/>
      <c r="C6614" s="30" t="s">
        <v>453</v>
      </c>
      <c r="D6614" s="30" t="s">
        <v>33</v>
      </c>
      <c r="E6614" s="39" t="s">
        <v>1399</v>
      </c>
      <c r="F6614" s="40"/>
      <c r="G6614" s="31">
        <v>5.98</v>
      </c>
      <c r="H6614" s="32"/>
      <c r="I6614" s="31" t="s">
        <v>87</v>
      </c>
      <c r="J6614" s="30"/>
      <c r="K6614" s="30"/>
      <c r="L6614" s="31">
        <v>202609</v>
      </c>
      <c r="M6614" s="30"/>
      <c r="N6614" s="30">
        <v>202605</v>
      </c>
      <c r="O6614" s="30"/>
      <c r="P6614" s="30"/>
    </row>
    <row r="6615" s="35" customFormat="1" customHeight="1" spans="1:16">
      <c r="A6615" s="30"/>
      <c r="B6615" s="38"/>
      <c r="C6615" s="30" t="s">
        <v>453</v>
      </c>
      <c r="D6615" s="30" t="s">
        <v>33</v>
      </c>
      <c r="E6615" s="39" t="s">
        <v>86</v>
      </c>
      <c r="F6615" s="40">
        <v>73.42</v>
      </c>
      <c r="G6615" s="31"/>
      <c r="H6615" s="32"/>
      <c r="I6615" s="31" t="s">
        <v>87</v>
      </c>
      <c r="J6615" s="30"/>
      <c r="K6615" s="30"/>
      <c r="L6615" s="31">
        <v>202604</v>
      </c>
      <c r="M6615" s="30"/>
      <c r="N6615" s="30">
        <v>202605</v>
      </c>
      <c r="O6615" s="30"/>
      <c r="P6615" s="30"/>
    </row>
    <row r="6616" s="35" customFormat="1" customHeight="1" spans="1:16">
      <c r="A6616" s="30"/>
      <c r="B6616" s="38"/>
      <c r="C6616" s="30" t="s">
        <v>453</v>
      </c>
      <c r="D6616" s="30" t="s">
        <v>112</v>
      </c>
      <c r="E6616" s="39" t="s">
        <v>460</v>
      </c>
      <c r="F6616" s="40"/>
      <c r="G6616" s="31">
        <v>62.7</v>
      </c>
      <c r="H6616" s="32"/>
      <c r="I6616" s="31" t="s">
        <v>87</v>
      </c>
      <c r="J6616" s="30"/>
      <c r="K6616" s="30"/>
      <c r="L6616" s="31">
        <v>202609</v>
      </c>
      <c r="M6616" s="30"/>
      <c r="N6616" s="30">
        <v>202606</v>
      </c>
      <c r="O6616" s="30"/>
      <c r="P6616" s="30"/>
    </row>
    <row r="6617" s="35" customFormat="1" customHeight="1" spans="1:16">
      <c r="A6617" s="30"/>
      <c r="B6617" s="38"/>
      <c r="C6617" s="30" t="s">
        <v>453</v>
      </c>
      <c r="D6617" s="30" t="s">
        <v>131</v>
      </c>
      <c r="E6617" s="39" t="s">
        <v>131</v>
      </c>
      <c r="F6617" s="40"/>
      <c r="G6617" s="31">
        <v>252</v>
      </c>
      <c r="H6617" s="32"/>
      <c r="I6617" s="31" t="s">
        <v>87</v>
      </c>
      <c r="J6617" s="30"/>
      <c r="K6617" s="30"/>
      <c r="L6617" s="31">
        <v>202609</v>
      </c>
      <c r="M6617" s="30"/>
      <c r="N6617" s="30">
        <v>202606</v>
      </c>
      <c r="O6617" s="30"/>
      <c r="P6617" s="30"/>
    </row>
    <row r="6618" s="35" customFormat="1" customHeight="1" spans="1:16">
      <c r="A6618" s="30"/>
      <c r="B6618" s="38"/>
      <c r="C6618" s="30" t="s">
        <v>453</v>
      </c>
      <c r="D6618" s="30" t="s">
        <v>112</v>
      </c>
      <c r="E6618" s="39" t="s">
        <v>457</v>
      </c>
      <c r="F6618" s="40"/>
      <c r="G6618" s="31">
        <v>10</v>
      </c>
      <c r="H6618" s="32"/>
      <c r="I6618" s="31" t="s">
        <v>87</v>
      </c>
      <c r="J6618" s="30"/>
      <c r="K6618" s="30"/>
      <c r="L6618" s="31">
        <v>202609</v>
      </c>
      <c r="M6618" s="30"/>
      <c r="N6618" s="30">
        <v>202606</v>
      </c>
      <c r="O6618" s="30"/>
      <c r="P6618" s="30"/>
    </row>
    <row r="6619" s="35" customFormat="1" customHeight="1" spans="1:16">
      <c r="A6619" s="30"/>
      <c r="B6619" s="38"/>
      <c r="C6619" s="30" t="s">
        <v>453</v>
      </c>
      <c r="D6619" s="30" t="s">
        <v>454</v>
      </c>
      <c r="E6619" s="39" t="s">
        <v>454</v>
      </c>
      <c r="F6619" s="40"/>
      <c r="G6619" s="31">
        <v>1500</v>
      </c>
      <c r="H6619" s="32"/>
      <c r="I6619" s="31" t="s">
        <v>87</v>
      </c>
      <c r="J6619" s="30"/>
      <c r="K6619" s="30"/>
      <c r="L6619" s="31">
        <v>202609</v>
      </c>
      <c r="M6619" s="30"/>
      <c r="N6619" s="30">
        <v>202606</v>
      </c>
      <c r="O6619" s="30"/>
      <c r="P6619" s="30"/>
    </row>
    <row r="6620" s="35" customFormat="1" customHeight="1" spans="1:16">
      <c r="A6620" s="30"/>
      <c r="B6620" s="38"/>
      <c r="C6620" s="30" t="s">
        <v>453</v>
      </c>
      <c r="D6620" s="30" t="s">
        <v>33</v>
      </c>
      <c r="E6620" s="39" t="s">
        <v>86</v>
      </c>
      <c r="F6620" s="40">
        <v>1824.7</v>
      </c>
      <c r="G6620" s="31"/>
      <c r="H6620" s="32"/>
      <c r="I6620" s="31" t="s">
        <v>87</v>
      </c>
      <c r="J6620" s="30"/>
      <c r="K6620" s="30"/>
      <c r="L6620" s="31">
        <v>202605</v>
      </c>
      <c r="M6620" s="30"/>
      <c r="N6620" s="30">
        <v>202606</v>
      </c>
      <c r="O6620" s="30"/>
      <c r="P6620" s="30"/>
    </row>
    <row r="6621" s="35" customFormat="1" customHeight="1" spans="1:16">
      <c r="A6621" s="30"/>
      <c r="B6621" s="38"/>
      <c r="C6621" s="30" t="s">
        <v>453</v>
      </c>
      <c r="D6621" s="30" t="s">
        <v>454</v>
      </c>
      <c r="E6621" s="39" t="s">
        <v>454</v>
      </c>
      <c r="F6621" s="40"/>
      <c r="G6621" s="31">
        <v>1500</v>
      </c>
      <c r="H6621" s="32"/>
      <c r="I6621" s="31" t="s">
        <v>87</v>
      </c>
      <c r="J6621" s="30"/>
      <c r="K6621" s="30"/>
      <c r="L6621" s="31">
        <v>202609</v>
      </c>
      <c r="M6621" s="30"/>
      <c r="N6621" s="30">
        <v>202606</v>
      </c>
      <c r="O6621" s="30"/>
      <c r="P6621" s="30"/>
    </row>
    <row r="6622" s="35" customFormat="1" customHeight="1" spans="1:16">
      <c r="A6622" s="30"/>
      <c r="B6622" s="38"/>
      <c r="C6622" s="30" t="s">
        <v>453</v>
      </c>
      <c r="D6622" s="30" t="s">
        <v>33</v>
      </c>
      <c r="E6622" s="39" t="s">
        <v>494</v>
      </c>
      <c r="F6622" s="40"/>
      <c r="G6622" s="31">
        <v>100</v>
      </c>
      <c r="H6622" s="32"/>
      <c r="I6622" s="31" t="s">
        <v>87</v>
      </c>
      <c r="J6622" s="30"/>
      <c r="K6622" s="30"/>
      <c r="L6622" s="31">
        <v>202609</v>
      </c>
      <c r="M6622" s="30"/>
      <c r="N6622" s="30">
        <v>202606</v>
      </c>
      <c r="O6622" s="30"/>
      <c r="P6622" s="30"/>
    </row>
    <row r="6623" s="35" customFormat="1" customHeight="1" spans="1:16">
      <c r="A6623" s="30"/>
      <c r="B6623" s="38"/>
      <c r="C6623" s="30" t="s">
        <v>453</v>
      </c>
      <c r="D6623" s="30" t="s">
        <v>33</v>
      </c>
      <c r="E6623" s="39" t="s">
        <v>86</v>
      </c>
      <c r="F6623" s="40">
        <v>1600</v>
      </c>
      <c r="G6623" s="31"/>
      <c r="H6623" s="32"/>
      <c r="I6623" s="31" t="s">
        <v>87</v>
      </c>
      <c r="J6623" s="30"/>
      <c r="K6623" s="30"/>
      <c r="L6623" s="31">
        <v>202606</v>
      </c>
      <c r="M6623" s="30"/>
      <c r="N6623" s="30">
        <v>202606</v>
      </c>
      <c r="O6623" s="30"/>
      <c r="P6623" s="30"/>
    </row>
    <row r="6624" s="35" customFormat="1" customHeight="1" spans="1:16">
      <c r="A6624" s="30"/>
      <c r="B6624" s="38"/>
      <c r="C6624" s="30" t="s">
        <v>453</v>
      </c>
      <c r="D6624" s="30" t="s">
        <v>454</v>
      </c>
      <c r="E6624" s="39" t="s">
        <v>454</v>
      </c>
      <c r="F6624" s="40"/>
      <c r="G6624" s="31">
        <v>700</v>
      </c>
      <c r="H6624" s="32"/>
      <c r="I6624" s="31" t="s">
        <v>35</v>
      </c>
      <c r="J6624" s="30"/>
      <c r="K6624" s="30"/>
      <c r="L6624" s="31">
        <v>202609</v>
      </c>
      <c r="M6624" s="30"/>
      <c r="N6624" s="30">
        <v>202601</v>
      </c>
      <c r="O6624" s="30"/>
      <c r="P6624" s="30"/>
    </row>
    <row r="6625" s="35" customFormat="1" customHeight="1" spans="1:16">
      <c r="A6625" s="30"/>
      <c r="B6625" s="38"/>
      <c r="C6625" s="30" t="s">
        <v>453</v>
      </c>
      <c r="D6625" s="30" t="s">
        <v>33</v>
      </c>
      <c r="E6625" s="39" t="s">
        <v>1400</v>
      </c>
      <c r="F6625" s="40"/>
      <c r="G6625" s="31">
        <v>80</v>
      </c>
      <c r="H6625" s="32"/>
      <c r="I6625" s="31" t="s">
        <v>35</v>
      </c>
      <c r="J6625" s="30"/>
      <c r="K6625" s="30"/>
      <c r="L6625" s="31">
        <v>202609</v>
      </c>
      <c r="M6625" s="30"/>
      <c r="N6625" s="30">
        <v>202601</v>
      </c>
      <c r="O6625" s="30"/>
      <c r="P6625" s="30"/>
    </row>
    <row r="6626" s="35" customFormat="1" customHeight="1" spans="1:16">
      <c r="A6626" s="30"/>
      <c r="B6626" s="38"/>
      <c r="C6626" s="30" t="s">
        <v>453</v>
      </c>
      <c r="D6626" s="30" t="s">
        <v>33</v>
      </c>
      <c r="E6626" s="39" t="s">
        <v>466</v>
      </c>
      <c r="F6626" s="40"/>
      <c r="G6626" s="31">
        <v>263.7</v>
      </c>
      <c r="H6626" s="32"/>
      <c r="I6626" s="31" t="s">
        <v>35</v>
      </c>
      <c r="J6626" s="30"/>
      <c r="K6626" s="30"/>
      <c r="L6626" s="31">
        <v>202609</v>
      </c>
      <c r="M6626" s="30"/>
      <c r="N6626" s="30">
        <v>202601</v>
      </c>
      <c r="O6626" s="30"/>
      <c r="P6626" s="30"/>
    </row>
    <row r="6627" s="35" customFormat="1" customHeight="1" spans="1:16">
      <c r="A6627" s="30"/>
      <c r="B6627" s="38"/>
      <c r="C6627" s="30" t="s">
        <v>453</v>
      </c>
      <c r="D6627" s="30" t="s">
        <v>33</v>
      </c>
      <c r="E6627" s="39" t="s">
        <v>476</v>
      </c>
      <c r="F6627" s="40"/>
      <c r="G6627" s="31">
        <v>16.56</v>
      </c>
      <c r="H6627" s="32"/>
      <c r="I6627" s="31" t="s">
        <v>35</v>
      </c>
      <c r="J6627" s="30"/>
      <c r="K6627" s="30"/>
      <c r="L6627" s="31">
        <v>202609</v>
      </c>
      <c r="M6627" s="30"/>
      <c r="N6627" s="30">
        <v>202601</v>
      </c>
      <c r="O6627" s="30"/>
      <c r="P6627" s="30"/>
    </row>
    <row r="6628" s="35" customFormat="1" customHeight="1" spans="1:16">
      <c r="A6628" s="30"/>
      <c r="B6628" s="38"/>
      <c r="C6628" s="30" t="s">
        <v>453</v>
      </c>
      <c r="D6628" s="30" t="s">
        <v>33</v>
      </c>
      <c r="E6628" s="39" t="s">
        <v>34</v>
      </c>
      <c r="F6628" s="40">
        <v>1060.26</v>
      </c>
      <c r="G6628" s="31"/>
      <c r="H6628" s="32"/>
      <c r="I6628" s="31" t="s">
        <v>35</v>
      </c>
      <c r="J6628" s="30"/>
      <c r="K6628" s="30"/>
      <c r="L6628" s="31">
        <v>202601</v>
      </c>
      <c r="M6628" s="30"/>
      <c r="N6628" s="30">
        <v>202601</v>
      </c>
      <c r="O6628" s="30"/>
      <c r="P6628" s="30"/>
    </row>
    <row r="6629" s="35" customFormat="1" customHeight="1" spans="1:16">
      <c r="A6629" s="30"/>
      <c r="B6629" s="38"/>
      <c r="C6629" s="30" t="s">
        <v>453</v>
      </c>
      <c r="D6629" s="30" t="s">
        <v>454</v>
      </c>
      <c r="E6629" s="39" t="s">
        <v>454</v>
      </c>
      <c r="F6629" s="40"/>
      <c r="G6629" s="31">
        <v>500</v>
      </c>
      <c r="H6629" s="32"/>
      <c r="I6629" s="31" t="s">
        <v>35</v>
      </c>
      <c r="J6629" s="30"/>
      <c r="K6629" s="30"/>
      <c r="L6629" s="31">
        <v>202609</v>
      </c>
      <c r="M6629" s="30"/>
      <c r="N6629" s="30">
        <v>202602</v>
      </c>
      <c r="O6629" s="30"/>
      <c r="P6629" s="30"/>
    </row>
    <row r="6630" s="35" customFormat="1" customHeight="1" spans="1:16">
      <c r="A6630" s="30"/>
      <c r="B6630" s="38"/>
      <c r="C6630" s="30" t="s">
        <v>453</v>
      </c>
      <c r="D6630" s="30" t="s">
        <v>112</v>
      </c>
      <c r="E6630" s="39" t="s">
        <v>457</v>
      </c>
      <c r="F6630" s="40"/>
      <c r="G6630" s="31">
        <v>10</v>
      </c>
      <c r="H6630" s="32"/>
      <c r="I6630" s="31" t="s">
        <v>35</v>
      </c>
      <c r="J6630" s="30"/>
      <c r="K6630" s="30"/>
      <c r="L6630" s="31">
        <v>202609</v>
      </c>
      <c r="M6630" s="30"/>
      <c r="N6630" s="30">
        <v>202602</v>
      </c>
      <c r="O6630" s="30"/>
      <c r="P6630" s="30"/>
    </row>
    <row r="6631" s="35" customFormat="1" customHeight="1" spans="1:16">
      <c r="A6631" s="30"/>
      <c r="B6631" s="38"/>
      <c r="C6631" s="30" t="s">
        <v>453</v>
      </c>
      <c r="D6631" s="30" t="s">
        <v>33</v>
      </c>
      <c r="E6631" s="39" t="s">
        <v>34</v>
      </c>
      <c r="F6631" s="40">
        <v>510</v>
      </c>
      <c r="G6631" s="31"/>
      <c r="H6631" s="32"/>
      <c r="I6631" s="31" t="s">
        <v>35</v>
      </c>
      <c r="J6631" s="30"/>
      <c r="K6631" s="30"/>
      <c r="L6631" s="31">
        <v>202602</v>
      </c>
      <c r="M6631" s="30"/>
      <c r="N6631" s="30">
        <v>202602</v>
      </c>
      <c r="O6631" s="30"/>
      <c r="P6631" s="30"/>
    </row>
    <row r="6632" s="35" customFormat="1" customHeight="1" spans="1:16">
      <c r="A6632" s="30"/>
      <c r="B6632" s="38"/>
      <c r="C6632" s="30" t="s">
        <v>453</v>
      </c>
      <c r="D6632" s="30" t="s">
        <v>454</v>
      </c>
      <c r="E6632" s="39" t="s">
        <v>454</v>
      </c>
      <c r="F6632" s="40"/>
      <c r="G6632" s="31">
        <v>500</v>
      </c>
      <c r="H6632" s="32"/>
      <c r="I6632" s="31" t="s">
        <v>35</v>
      </c>
      <c r="J6632" s="30"/>
      <c r="K6632" s="30"/>
      <c r="L6632" s="31">
        <v>202609</v>
      </c>
      <c r="M6632" s="30"/>
      <c r="N6632" s="30">
        <v>202603</v>
      </c>
      <c r="O6632" s="30"/>
      <c r="P6632" s="30"/>
    </row>
    <row r="6633" s="35" customFormat="1" customHeight="1" spans="1:16">
      <c r="A6633" s="30"/>
      <c r="B6633" s="38"/>
      <c r="C6633" s="30" t="s">
        <v>453</v>
      </c>
      <c r="D6633" s="30" t="s">
        <v>131</v>
      </c>
      <c r="E6633" s="39" t="s">
        <v>131</v>
      </c>
      <c r="F6633" s="40"/>
      <c r="G6633" s="31">
        <v>9.18</v>
      </c>
      <c r="H6633" s="32"/>
      <c r="I6633" s="31" t="s">
        <v>35</v>
      </c>
      <c r="J6633" s="30"/>
      <c r="K6633" s="30"/>
      <c r="L6633" s="31">
        <v>202609</v>
      </c>
      <c r="M6633" s="30"/>
      <c r="N6633" s="30">
        <v>202603</v>
      </c>
      <c r="O6633" s="30"/>
      <c r="P6633" s="30"/>
    </row>
    <row r="6634" s="35" customFormat="1" customHeight="1" spans="1:16">
      <c r="A6634" s="30"/>
      <c r="B6634" s="38"/>
      <c r="C6634" s="30" t="s">
        <v>453</v>
      </c>
      <c r="D6634" s="30" t="s">
        <v>33</v>
      </c>
      <c r="E6634" s="39" t="s">
        <v>1401</v>
      </c>
      <c r="F6634" s="40"/>
      <c r="G6634" s="31">
        <v>50</v>
      </c>
      <c r="H6634" s="32"/>
      <c r="I6634" s="31" t="s">
        <v>35</v>
      </c>
      <c r="J6634" s="30"/>
      <c r="K6634" s="30"/>
      <c r="L6634" s="31">
        <v>202609</v>
      </c>
      <c r="M6634" s="30"/>
      <c r="N6634" s="30">
        <v>202603</v>
      </c>
      <c r="O6634" s="30"/>
      <c r="P6634" s="30"/>
    </row>
    <row r="6635" s="35" customFormat="1" customHeight="1" spans="1:16">
      <c r="A6635" s="30"/>
      <c r="B6635" s="38"/>
      <c r="C6635" s="30" t="s">
        <v>453</v>
      </c>
      <c r="D6635" s="30" t="s">
        <v>33</v>
      </c>
      <c r="E6635" s="39" t="s">
        <v>34</v>
      </c>
      <c r="F6635" s="40">
        <v>559.18</v>
      </c>
      <c r="G6635" s="31"/>
      <c r="H6635" s="32"/>
      <c r="I6635" s="31" t="s">
        <v>35</v>
      </c>
      <c r="J6635" s="30"/>
      <c r="K6635" s="30"/>
      <c r="L6635" s="31">
        <v>202603</v>
      </c>
      <c r="M6635" s="30"/>
      <c r="N6635" s="30">
        <v>202603</v>
      </c>
      <c r="O6635" s="30"/>
      <c r="P6635" s="30"/>
    </row>
    <row r="6636" s="35" customFormat="1" customHeight="1" spans="1:16">
      <c r="A6636" s="30"/>
      <c r="B6636" s="38"/>
      <c r="C6636" s="30" t="s">
        <v>453</v>
      </c>
      <c r="D6636" s="30" t="s">
        <v>454</v>
      </c>
      <c r="E6636" s="39" t="s">
        <v>454</v>
      </c>
      <c r="F6636" s="40"/>
      <c r="G6636" s="31">
        <v>500</v>
      </c>
      <c r="H6636" s="32"/>
      <c r="I6636" s="31" t="s">
        <v>35</v>
      </c>
      <c r="J6636" s="30"/>
      <c r="K6636" s="30"/>
      <c r="L6636" s="31">
        <v>202609</v>
      </c>
      <c r="M6636" s="30"/>
      <c r="N6636" s="30">
        <v>202604</v>
      </c>
      <c r="O6636" s="30"/>
      <c r="P6636" s="30"/>
    </row>
    <row r="6637" s="35" customFormat="1" customHeight="1" spans="1:16">
      <c r="A6637" s="30"/>
      <c r="B6637" s="38"/>
      <c r="C6637" s="30" t="s">
        <v>453</v>
      </c>
      <c r="D6637" s="30" t="s">
        <v>33</v>
      </c>
      <c r="E6637" s="39" t="s">
        <v>34</v>
      </c>
      <c r="F6637" s="40">
        <v>500</v>
      </c>
      <c r="G6637" s="31"/>
      <c r="H6637" s="32"/>
      <c r="I6637" s="31" t="s">
        <v>35</v>
      </c>
      <c r="J6637" s="30"/>
      <c r="K6637" s="30"/>
      <c r="L6637" s="31">
        <v>202604</v>
      </c>
      <c r="M6637" s="30"/>
      <c r="N6637" s="30">
        <v>202604</v>
      </c>
      <c r="O6637" s="30"/>
      <c r="P6637" s="30"/>
    </row>
    <row r="6638" s="35" customFormat="1" customHeight="1" spans="1:16">
      <c r="A6638" s="30"/>
      <c r="B6638" s="38"/>
      <c r="C6638" s="30" t="s">
        <v>453</v>
      </c>
      <c r="D6638" s="30" t="s">
        <v>454</v>
      </c>
      <c r="E6638" s="39" t="s">
        <v>454</v>
      </c>
      <c r="F6638" s="40"/>
      <c r="G6638" s="31">
        <v>500</v>
      </c>
      <c r="H6638" s="32"/>
      <c r="I6638" s="31" t="s">
        <v>35</v>
      </c>
      <c r="J6638" s="30"/>
      <c r="K6638" s="30"/>
      <c r="L6638" s="31">
        <v>202609</v>
      </c>
      <c r="M6638" s="30"/>
      <c r="N6638" s="30">
        <v>202605</v>
      </c>
      <c r="O6638" s="30"/>
      <c r="P6638" s="30"/>
    </row>
    <row r="6639" s="35" customFormat="1" customHeight="1" spans="1:16">
      <c r="A6639" s="30"/>
      <c r="B6639" s="38"/>
      <c r="C6639" s="30" t="s">
        <v>453</v>
      </c>
      <c r="D6639" s="30" t="s">
        <v>33</v>
      </c>
      <c r="E6639" s="39" t="s">
        <v>482</v>
      </c>
      <c r="F6639" s="40"/>
      <c r="G6639" s="31">
        <v>1053</v>
      </c>
      <c r="H6639" s="32"/>
      <c r="I6639" s="31" t="s">
        <v>35</v>
      </c>
      <c r="J6639" s="30"/>
      <c r="K6639" s="30"/>
      <c r="L6639" s="31">
        <v>202609</v>
      </c>
      <c r="M6639" s="30"/>
      <c r="N6639" s="30">
        <v>202605</v>
      </c>
      <c r="O6639" s="30"/>
      <c r="P6639" s="30"/>
    </row>
    <row r="6640" s="35" customFormat="1" customHeight="1" spans="1:16">
      <c r="A6640" s="30"/>
      <c r="B6640" s="38"/>
      <c r="C6640" s="30" t="s">
        <v>453</v>
      </c>
      <c r="D6640" s="30" t="s">
        <v>131</v>
      </c>
      <c r="E6640" s="39" t="s">
        <v>131</v>
      </c>
      <c r="F6640" s="40"/>
      <c r="G6640" s="31">
        <v>9.18</v>
      </c>
      <c r="H6640" s="32"/>
      <c r="I6640" s="31" t="s">
        <v>35</v>
      </c>
      <c r="J6640" s="30"/>
      <c r="K6640" s="30"/>
      <c r="L6640" s="31">
        <v>202609</v>
      </c>
      <c r="M6640" s="30"/>
      <c r="N6640" s="30">
        <v>202605</v>
      </c>
      <c r="O6640" s="30"/>
      <c r="P6640" s="30"/>
    </row>
    <row r="6641" s="35" customFormat="1" customHeight="1" spans="1:16">
      <c r="A6641" s="30"/>
      <c r="B6641" s="38"/>
      <c r="C6641" s="30" t="s">
        <v>453</v>
      </c>
      <c r="D6641" s="30" t="s">
        <v>112</v>
      </c>
      <c r="E6641" s="39" t="s">
        <v>475</v>
      </c>
      <c r="F6641" s="40"/>
      <c r="G6641" s="31">
        <v>115.1</v>
      </c>
      <c r="H6641" s="32"/>
      <c r="I6641" s="31" t="s">
        <v>35</v>
      </c>
      <c r="J6641" s="30"/>
      <c r="K6641" s="30"/>
      <c r="L6641" s="31">
        <v>202609</v>
      </c>
      <c r="M6641" s="30"/>
      <c r="N6641" s="30">
        <v>202605</v>
      </c>
      <c r="O6641" s="30"/>
      <c r="P6641" s="30"/>
    </row>
    <row r="6642" s="35" customFormat="1" customHeight="1" spans="1:16">
      <c r="A6642" s="30"/>
      <c r="B6642" s="38"/>
      <c r="C6642" s="30" t="s">
        <v>453</v>
      </c>
      <c r="D6642" s="30" t="s">
        <v>33</v>
      </c>
      <c r="E6642" s="39" t="s">
        <v>34</v>
      </c>
      <c r="F6642" s="40">
        <v>1677.28</v>
      </c>
      <c r="G6642" s="31"/>
      <c r="H6642" s="32"/>
      <c r="I6642" s="31" t="s">
        <v>35</v>
      </c>
      <c r="J6642" s="30"/>
      <c r="K6642" s="30"/>
      <c r="L6642" s="31">
        <v>202605</v>
      </c>
      <c r="M6642" s="30"/>
      <c r="N6642" s="30">
        <v>202605</v>
      </c>
      <c r="O6642" s="30"/>
      <c r="P6642" s="30"/>
    </row>
    <row r="6643" s="35" customFormat="1" customHeight="1" spans="1:16">
      <c r="A6643" s="30"/>
      <c r="B6643" s="38"/>
      <c r="C6643" s="30" t="s">
        <v>453</v>
      </c>
      <c r="D6643" s="30" t="s">
        <v>112</v>
      </c>
      <c r="E6643" s="39" t="s">
        <v>457</v>
      </c>
      <c r="F6643" s="40"/>
      <c r="G6643" s="31">
        <v>10</v>
      </c>
      <c r="H6643" s="32"/>
      <c r="I6643" s="31" t="s">
        <v>35</v>
      </c>
      <c r="J6643" s="30"/>
      <c r="K6643" s="30"/>
      <c r="L6643" s="31">
        <v>202609</v>
      </c>
      <c r="M6643" s="30"/>
      <c r="N6643" s="30">
        <v>202606</v>
      </c>
      <c r="O6643" s="30"/>
      <c r="P6643" s="30"/>
    </row>
    <row r="6644" s="35" customFormat="1" customHeight="1" spans="1:16">
      <c r="A6644" s="30"/>
      <c r="B6644" s="38"/>
      <c r="C6644" s="30" t="s">
        <v>453</v>
      </c>
      <c r="D6644" s="30" t="s">
        <v>33</v>
      </c>
      <c r="E6644" s="39" t="s">
        <v>34</v>
      </c>
      <c r="F6644" s="40">
        <v>10</v>
      </c>
      <c r="G6644" s="31"/>
      <c r="H6644" s="32"/>
      <c r="I6644" s="31" t="s">
        <v>35</v>
      </c>
      <c r="J6644" s="30"/>
      <c r="K6644" s="30"/>
      <c r="L6644" s="31">
        <v>202607</v>
      </c>
      <c r="M6644" s="30"/>
      <c r="N6644" s="30">
        <v>202606</v>
      </c>
      <c r="O6644" s="30"/>
      <c r="P6644" s="30"/>
    </row>
    <row r="6645" s="35" customFormat="1" customHeight="1" spans="1:16">
      <c r="A6645" s="30"/>
      <c r="B6645" s="38"/>
      <c r="C6645" s="30" t="s">
        <v>453</v>
      </c>
      <c r="D6645" s="30" t="s">
        <v>33</v>
      </c>
      <c r="E6645" s="39" t="s">
        <v>147</v>
      </c>
      <c r="F6645" s="40"/>
      <c r="G6645" s="31">
        <v>74</v>
      </c>
      <c r="H6645" s="32"/>
      <c r="I6645" s="31" t="s">
        <v>43</v>
      </c>
      <c r="J6645" s="30"/>
      <c r="K6645" s="30"/>
      <c r="L6645" s="31">
        <v>202609</v>
      </c>
      <c r="M6645" s="30"/>
      <c r="N6645" s="30">
        <v>202601</v>
      </c>
      <c r="O6645" s="30"/>
      <c r="P6645" s="30"/>
    </row>
    <row r="6646" s="35" customFormat="1" customHeight="1" spans="1:16">
      <c r="A6646" s="30"/>
      <c r="B6646" s="38"/>
      <c r="C6646" s="30" t="s">
        <v>453</v>
      </c>
      <c r="D6646" s="30" t="s">
        <v>33</v>
      </c>
      <c r="E6646" s="39" t="s">
        <v>466</v>
      </c>
      <c r="F6646" s="40"/>
      <c r="G6646" s="31">
        <v>875.7</v>
      </c>
      <c r="H6646" s="32"/>
      <c r="I6646" s="31" t="s">
        <v>43</v>
      </c>
      <c r="J6646" s="30"/>
      <c r="K6646" s="30"/>
      <c r="L6646" s="31">
        <v>202609</v>
      </c>
      <c r="M6646" s="30"/>
      <c r="N6646" s="30">
        <v>202601</v>
      </c>
      <c r="O6646" s="30"/>
      <c r="P6646" s="30"/>
    </row>
    <row r="6647" s="35" customFormat="1" customHeight="1" spans="1:16">
      <c r="A6647" s="30"/>
      <c r="B6647" s="38"/>
      <c r="C6647" s="30" t="s">
        <v>453</v>
      </c>
      <c r="D6647" s="30" t="s">
        <v>33</v>
      </c>
      <c r="E6647" s="39" t="s">
        <v>476</v>
      </c>
      <c r="F6647" s="40"/>
      <c r="G6647" s="31">
        <v>16.56</v>
      </c>
      <c r="H6647" s="32"/>
      <c r="I6647" s="31" t="s">
        <v>43</v>
      </c>
      <c r="J6647" s="30"/>
      <c r="K6647" s="30"/>
      <c r="L6647" s="31">
        <v>202609</v>
      </c>
      <c r="M6647" s="30"/>
      <c r="N6647" s="30">
        <v>202601</v>
      </c>
      <c r="O6647" s="30"/>
      <c r="P6647" s="30"/>
    </row>
    <row r="6648" s="35" customFormat="1" customHeight="1" spans="1:16">
      <c r="A6648" s="30"/>
      <c r="B6648" s="38"/>
      <c r="C6648" s="30" t="s">
        <v>453</v>
      </c>
      <c r="D6648" s="30" t="s">
        <v>131</v>
      </c>
      <c r="E6648" s="39" t="s">
        <v>131</v>
      </c>
      <c r="F6648" s="40"/>
      <c r="G6648" s="31">
        <v>9</v>
      </c>
      <c r="H6648" s="32"/>
      <c r="I6648" s="31" t="s">
        <v>43</v>
      </c>
      <c r="J6648" s="30"/>
      <c r="K6648" s="30"/>
      <c r="L6648" s="31">
        <v>202609</v>
      </c>
      <c r="M6648" s="30"/>
      <c r="N6648" s="30">
        <v>202601</v>
      </c>
      <c r="O6648" s="30"/>
      <c r="P6648" s="30"/>
    </row>
    <row r="6649" s="35" customFormat="1" customHeight="1" spans="1:16">
      <c r="A6649" s="30"/>
      <c r="B6649" s="38"/>
      <c r="C6649" s="30" t="s">
        <v>453</v>
      </c>
      <c r="D6649" s="30" t="s">
        <v>454</v>
      </c>
      <c r="E6649" s="39" t="s">
        <v>454</v>
      </c>
      <c r="F6649" s="40"/>
      <c r="G6649" s="31">
        <v>1000</v>
      </c>
      <c r="H6649" s="32"/>
      <c r="I6649" s="31" t="s">
        <v>43</v>
      </c>
      <c r="J6649" s="30"/>
      <c r="K6649" s="30"/>
      <c r="L6649" s="31">
        <v>202609</v>
      </c>
      <c r="M6649" s="30"/>
      <c r="N6649" s="30">
        <v>202601</v>
      </c>
      <c r="O6649" s="30"/>
      <c r="P6649" s="30"/>
    </row>
    <row r="6650" s="35" customFormat="1" customHeight="1" spans="1:16">
      <c r="A6650" s="30"/>
      <c r="B6650" s="38"/>
      <c r="C6650" s="30" t="s">
        <v>453</v>
      </c>
      <c r="D6650" s="30" t="s">
        <v>33</v>
      </c>
      <c r="E6650" s="39" t="s">
        <v>461</v>
      </c>
      <c r="F6650" s="40"/>
      <c r="G6650" s="31">
        <v>233</v>
      </c>
      <c r="H6650" s="32"/>
      <c r="I6650" s="31" t="s">
        <v>43</v>
      </c>
      <c r="J6650" s="30"/>
      <c r="K6650" s="30"/>
      <c r="L6650" s="31">
        <v>202609</v>
      </c>
      <c r="M6650" s="30"/>
      <c r="N6650" s="30">
        <v>202601</v>
      </c>
      <c r="O6650" s="30"/>
      <c r="P6650" s="30"/>
    </row>
    <row r="6651" s="35" customFormat="1" customHeight="1" spans="1:16">
      <c r="A6651" s="30"/>
      <c r="B6651" s="38"/>
      <c r="C6651" s="30" t="s">
        <v>453</v>
      </c>
      <c r="D6651" s="30" t="s">
        <v>33</v>
      </c>
      <c r="E6651" s="39" t="s">
        <v>42</v>
      </c>
      <c r="F6651" s="40">
        <v>2208.26</v>
      </c>
      <c r="G6651" s="41"/>
      <c r="H6651" s="32"/>
      <c r="I6651" s="31" t="s">
        <v>43</v>
      </c>
      <c r="J6651" s="30"/>
      <c r="K6651" s="30"/>
      <c r="L6651" s="31">
        <v>202601</v>
      </c>
      <c r="M6651" s="30"/>
      <c r="N6651" s="30">
        <v>202601</v>
      </c>
      <c r="O6651" s="30"/>
      <c r="P6651" s="30"/>
    </row>
    <row r="6652" s="35" customFormat="1" customHeight="1" spans="1:16">
      <c r="A6652" s="30"/>
      <c r="B6652" s="38"/>
      <c r="C6652" s="30" t="s">
        <v>453</v>
      </c>
      <c r="D6652" s="30" t="s">
        <v>454</v>
      </c>
      <c r="E6652" s="39" t="s">
        <v>454</v>
      </c>
      <c r="F6652" s="40"/>
      <c r="G6652" s="31">
        <v>1000</v>
      </c>
      <c r="H6652" s="32"/>
      <c r="I6652" s="31" t="s">
        <v>43</v>
      </c>
      <c r="J6652" s="30"/>
      <c r="K6652" s="30"/>
      <c r="L6652" s="31">
        <v>202609</v>
      </c>
      <c r="M6652" s="30"/>
      <c r="N6652" s="30">
        <v>202602</v>
      </c>
      <c r="O6652" s="30"/>
      <c r="P6652" s="30"/>
    </row>
    <row r="6653" s="35" customFormat="1" customHeight="1" spans="1:16">
      <c r="A6653" s="30"/>
      <c r="B6653" s="38"/>
      <c r="C6653" s="30" t="s">
        <v>453</v>
      </c>
      <c r="D6653" s="30" t="s">
        <v>131</v>
      </c>
      <c r="E6653" s="39" t="s">
        <v>131</v>
      </c>
      <c r="F6653" s="40"/>
      <c r="G6653" s="31">
        <v>10</v>
      </c>
      <c r="H6653" s="32"/>
      <c r="I6653" s="31" t="s">
        <v>43</v>
      </c>
      <c r="J6653" s="30"/>
      <c r="K6653" s="30"/>
      <c r="L6653" s="31">
        <v>202609</v>
      </c>
      <c r="M6653" s="30"/>
      <c r="N6653" s="30">
        <v>202602</v>
      </c>
      <c r="O6653" s="30"/>
      <c r="P6653" s="30"/>
    </row>
    <row r="6654" s="35" customFormat="1" customHeight="1" spans="1:16">
      <c r="A6654" s="30"/>
      <c r="B6654" s="38"/>
      <c r="C6654" s="30" t="s">
        <v>453</v>
      </c>
      <c r="D6654" s="30" t="s">
        <v>33</v>
      </c>
      <c r="E6654" s="39" t="s">
        <v>1402</v>
      </c>
      <c r="F6654" s="40"/>
      <c r="G6654" s="31">
        <v>207</v>
      </c>
      <c r="H6654" s="32"/>
      <c r="I6654" s="31" t="s">
        <v>43</v>
      </c>
      <c r="J6654" s="30"/>
      <c r="K6654" s="30"/>
      <c r="L6654" s="31">
        <v>202609</v>
      </c>
      <c r="M6654" s="30"/>
      <c r="N6654" s="30">
        <v>202602</v>
      </c>
      <c r="O6654" s="30"/>
      <c r="P6654" s="30"/>
    </row>
    <row r="6655" s="35" customFormat="1" customHeight="1" spans="1:16">
      <c r="A6655" s="30"/>
      <c r="B6655" s="38"/>
      <c r="C6655" s="30" t="s">
        <v>453</v>
      </c>
      <c r="D6655" s="30" t="s">
        <v>33</v>
      </c>
      <c r="E6655" s="39" t="s">
        <v>42</v>
      </c>
      <c r="F6655" s="40">
        <v>1217</v>
      </c>
      <c r="G6655" s="31"/>
      <c r="H6655" s="32"/>
      <c r="I6655" s="31" t="s">
        <v>43</v>
      </c>
      <c r="J6655" s="30"/>
      <c r="K6655" s="30"/>
      <c r="L6655" s="31">
        <v>202602</v>
      </c>
      <c r="M6655" s="30"/>
      <c r="N6655" s="30">
        <v>202602</v>
      </c>
      <c r="O6655" s="30"/>
      <c r="P6655" s="30"/>
    </row>
    <row r="6656" s="35" customFormat="1" customHeight="1" spans="1:16">
      <c r="A6656" s="30"/>
      <c r="B6656" s="38"/>
      <c r="C6656" s="30" t="s">
        <v>453</v>
      </c>
      <c r="D6656" s="30" t="s">
        <v>33</v>
      </c>
      <c r="E6656" s="39" t="s">
        <v>1403</v>
      </c>
      <c r="F6656" s="40"/>
      <c r="G6656" s="31">
        <v>30</v>
      </c>
      <c r="H6656" s="32"/>
      <c r="I6656" s="31" t="s">
        <v>43</v>
      </c>
      <c r="J6656" s="30"/>
      <c r="K6656" s="30"/>
      <c r="L6656" s="31">
        <v>202609</v>
      </c>
      <c r="M6656" s="30"/>
      <c r="N6656" s="30">
        <v>202603</v>
      </c>
      <c r="O6656" s="30"/>
      <c r="P6656" s="30"/>
    </row>
    <row r="6657" s="35" customFormat="1" customHeight="1" spans="1:16">
      <c r="A6657" s="30"/>
      <c r="B6657" s="38"/>
      <c r="C6657" s="30" t="s">
        <v>453</v>
      </c>
      <c r="D6657" s="30" t="s">
        <v>131</v>
      </c>
      <c r="E6657" s="39" t="s">
        <v>131</v>
      </c>
      <c r="F6657" s="40"/>
      <c r="G6657" s="31">
        <v>15</v>
      </c>
      <c r="H6657" s="32"/>
      <c r="I6657" s="31" t="s">
        <v>43</v>
      </c>
      <c r="J6657" s="30"/>
      <c r="K6657" s="30"/>
      <c r="L6657" s="31">
        <v>202609</v>
      </c>
      <c r="M6657" s="30"/>
      <c r="N6657" s="30">
        <v>202603</v>
      </c>
      <c r="O6657" s="30"/>
      <c r="P6657" s="30"/>
    </row>
    <row r="6658" s="35" customFormat="1" customHeight="1" spans="1:16">
      <c r="A6658" s="30"/>
      <c r="B6658" s="38"/>
      <c r="C6658" s="30" t="s">
        <v>453</v>
      </c>
      <c r="D6658" s="30" t="s">
        <v>454</v>
      </c>
      <c r="E6658" s="39" t="s">
        <v>454</v>
      </c>
      <c r="F6658" s="40"/>
      <c r="G6658" s="31">
        <v>500</v>
      </c>
      <c r="H6658" s="32"/>
      <c r="I6658" s="31" t="s">
        <v>43</v>
      </c>
      <c r="J6658" s="30"/>
      <c r="K6658" s="30"/>
      <c r="L6658" s="31">
        <v>202609</v>
      </c>
      <c r="M6658" s="30"/>
      <c r="N6658" s="30">
        <v>202603</v>
      </c>
      <c r="O6658" s="30"/>
      <c r="P6658" s="30"/>
    </row>
    <row r="6659" s="35" customFormat="1" customHeight="1" spans="1:16">
      <c r="A6659" s="30"/>
      <c r="B6659" s="38"/>
      <c r="C6659" s="30" t="s">
        <v>453</v>
      </c>
      <c r="D6659" s="30" t="s">
        <v>33</v>
      </c>
      <c r="E6659" s="39" t="s">
        <v>147</v>
      </c>
      <c r="F6659" s="40"/>
      <c r="G6659" s="31">
        <v>52</v>
      </c>
      <c r="H6659" s="32"/>
      <c r="I6659" s="31" t="s">
        <v>43</v>
      </c>
      <c r="J6659" s="30"/>
      <c r="K6659" s="30"/>
      <c r="L6659" s="31">
        <v>202609</v>
      </c>
      <c r="M6659" s="30"/>
      <c r="N6659" s="30">
        <v>202603</v>
      </c>
      <c r="O6659" s="30"/>
      <c r="P6659" s="30"/>
    </row>
    <row r="6660" s="35" customFormat="1" customHeight="1" spans="1:16">
      <c r="A6660" s="30"/>
      <c r="B6660" s="38"/>
      <c r="C6660" s="30" t="s">
        <v>453</v>
      </c>
      <c r="D6660" s="30" t="s">
        <v>33</v>
      </c>
      <c r="E6660" s="39" t="s">
        <v>461</v>
      </c>
      <c r="F6660" s="40"/>
      <c r="G6660" s="31">
        <v>277</v>
      </c>
      <c r="H6660" s="32"/>
      <c r="I6660" s="31" t="s">
        <v>43</v>
      </c>
      <c r="J6660" s="30"/>
      <c r="K6660" s="30"/>
      <c r="L6660" s="31">
        <v>202609</v>
      </c>
      <c r="M6660" s="30"/>
      <c r="N6660" s="30">
        <v>202603</v>
      </c>
      <c r="O6660" s="30"/>
      <c r="P6660" s="30"/>
    </row>
    <row r="6661" s="35" customFormat="1" customHeight="1" spans="1:16">
      <c r="A6661" s="30"/>
      <c r="B6661" s="38"/>
      <c r="C6661" s="30" t="s">
        <v>453</v>
      </c>
      <c r="D6661" s="30" t="s">
        <v>33</v>
      </c>
      <c r="E6661" s="39" t="s">
        <v>42</v>
      </c>
      <c r="F6661" s="40">
        <v>874</v>
      </c>
      <c r="G6661" s="31"/>
      <c r="H6661" s="32"/>
      <c r="I6661" s="31" t="s">
        <v>43</v>
      </c>
      <c r="J6661" s="30"/>
      <c r="K6661" s="30"/>
      <c r="L6661" s="31">
        <v>202603</v>
      </c>
      <c r="M6661" s="30"/>
      <c r="N6661" s="30">
        <v>202603</v>
      </c>
      <c r="O6661" s="30"/>
      <c r="P6661" s="30"/>
    </row>
    <row r="6662" s="35" customFormat="1" customHeight="1" spans="1:16">
      <c r="A6662" s="30"/>
      <c r="B6662" s="38"/>
      <c r="C6662" s="30" t="s">
        <v>453</v>
      </c>
      <c r="D6662" s="30" t="s">
        <v>454</v>
      </c>
      <c r="E6662" s="39" t="s">
        <v>454</v>
      </c>
      <c r="F6662" s="40"/>
      <c r="G6662" s="31">
        <v>1000</v>
      </c>
      <c r="H6662" s="32"/>
      <c r="I6662" s="31" t="s">
        <v>43</v>
      </c>
      <c r="J6662" s="30"/>
      <c r="K6662" s="30"/>
      <c r="L6662" s="31">
        <v>202609</v>
      </c>
      <c r="M6662" s="30"/>
      <c r="N6662" s="30">
        <v>202604</v>
      </c>
      <c r="O6662" s="30"/>
      <c r="P6662" s="30"/>
    </row>
    <row r="6663" s="35" customFormat="1" customHeight="1" spans="1:16">
      <c r="A6663" s="30"/>
      <c r="B6663" s="38"/>
      <c r="C6663" s="30" t="s">
        <v>453</v>
      </c>
      <c r="D6663" s="30" t="s">
        <v>33</v>
      </c>
      <c r="E6663" s="39" t="s">
        <v>461</v>
      </c>
      <c r="F6663" s="40"/>
      <c r="G6663" s="31">
        <v>249</v>
      </c>
      <c r="H6663" s="32"/>
      <c r="I6663" s="31" t="s">
        <v>43</v>
      </c>
      <c r="J6663" s="30"/>
      <c r="K6663" s="30"/>
      <c r="L6663" s="31">
        <v>202609</v>
      </c>
      <c r="M6663" s="30"/>
      <c r="N6663" s="30">
        <v>202604</v>
      </c>
      <c r="O6663" s="30"/>
      <c r="P6663" s="30"/>
    </row>
    <row r="6664" s="35" customFormat="1" customHeight="1" spans="1:16">
      <c r="A6664" s="30"/>
      <c r="B6664" s="38"/>
      <c r="C6664" s="30" t="s">
        <v>453</v>
      </c>
      <c r="D6664" s="30" t="s">
        <v>33</v>
      </c>
      <c r="E6664" s="39" t="s">
        <v>42</v>
      </c>
      <c r="F6664" s="40">
        <v>1249</v>
      </c>
      <c r="G6664" s="31"/>
      <c r="H6664" s="32"/>
      <c r="I6664" s="31" t="s">
        <v>43</v>
      </c>
      <c r="J6664" s="30"/>
      <c r="K6664" s="30"/>
      <c r="L6664" s="31">
        <v>202604</v>
      </c>
      <c r="M6664" s="30"/>
      <c r="N6664" s="30">
        <v>202604</v>
      </c>
      <c r="O6664" s="30"/>
      <c r="P6664" s="30"/>
    </row>
    <row r="6665" s="35" customFormat="1" customHeight="1" spans="1:16">
      <c r="A6665" s="30"/>
      <c r="B6665" s="38"/>
      <c r="C6665" s="30" t="s">
        <v>453</v>
      </c>
      <c r="D6665" s="30" t="s">
        <v>33</v>
      </c>
      <c r="E6665" s="39" t="s">
        <v>147</v>
      </c>
      <c r="F6665" s="40"/>
      <c r="G6665" s="31">
        <v>114</v>
      </c>
      <c r="H6665" s="32"/>
      <c r="I6665" s="31" t="s">
        <v>43</v>
      </c>
      <c r="J6665" s="30"/>
      <c r="K6665" s="30"/>
      <c r="L6665" s="31">
        <v>202609</v>
      </c>
      <c r="M6665" s="30"/>
      <c r="N6665" s="30">
        <v>202605</v>
      </c>
      <c r="O6665" s="30"/>
      <c r="P6665" s="30"/>
    </row>
    <row r="6666" s="35" customFormat="1" customHeight="1" spans="1:16">
      <c r="A6666" s="30"/>
      <c r="B6666" s="38"/>
      <c r="C6666" s="30" t="s">
        <v>453</v>
      </c>
      <c r="D6666" s="30" t="s">
        <v>112</v>
      </c>
      <c r="E6666" s="39" t="s">
        <v>457</v>
      </c>
      <c r="F6666" s="40"/>
      <c r="G6666" s="31">
        <v>30</v>
      </c>
      <c r="H6666" s="32"/>
      <c r="I6666" s="31" t="s">
        <v>43</v>
      </c>
      <c r="J6666" s="30"/>
      <c r="K6666" s="30"/>
      <c r="L6666" s="31">
        <v>202609</v>
      </c>
      <c r="M6666" s="30"/>
      <c r="N6666" s="30">
        <v>202605</v>
      </c>
      <c r="O6666" s="30"/>
      <c r="P6666" s="30"/>
    </row>
    <row r="6667" s="35" customFormat="1" customHeight="1" spans="1:16">
      <c r="A6667" s="30"/>
      <c r="B6667" s="38"/>
      <c r="C6667" s="30" t="s">
        <v>453</v>
      </c>
      <c r="D6667" s="30" t="s">
        <v>33</v>
      </c>
      <c r="E6667" s="39" t="s">
        <v>1404</v>
      </c>
      <c r="F6667" s="40"/>
      <c r="G6667" s="31">
        <v>36</v>
      </c>
      <c r="H6667" s="32"/>
      <c r="I6667" s="31" t="s">
        <v>43</v>
      </c>
      <c r="J6667" s="30"/>
      <c r="K6667" s="30"/>
      <c r="L6667" s="31">
        <v>202609</v>
      </c>
      <c r="M6667" s="30"/>
      <c r="N6667" s="30">
        <v>202605</v>
      </c>
      <c r="O6667" s="30"/>
      <c r="P6667" s="30"/>
    </row>
    <row r="6668" s="35" customFormat="1" customHeight="1" spans="1:16">
      <c r="A6668" s="30"/>
      <c r="B6668" s="38"/>
      <c r="C6668" s="30" t="s">
        <v>453</v>
      </c>
      <c r="D6668" s="30" t="s">
        <v>454</v>
      </c>
      <c r="E6668" s="39" t="s">
        <v>454</v>
      </c>
      <c r="F6668" s="40"/>
      <c r="G6668" s="31">
        <v>500</v>
      </c>
      <c r="H6668" s="32"/>
      <c r="I6668" s="31" t="s">
        <v>43</v>
      </c>
      <c r="J6668" s="30"/>
      <c r="K6668" s="30"/>
      <c r="L6668" s="31">
        <v>202609</v>
      </c>
      <c r="M6668" s="30"/>
      <c r="N6668" s="30">
        <v>202605</v>
      </c>
      <c r="O6668" s="30"/>
      <c r="P6668" s="30"/>
    </row>
    <row r="6669" s="35" customFormat="1" customHeight="1" spans="1:16">
      <c r="A6669" s="30"/>
      <c r="B6669" s="38"/>
      <c r="C6669" s="30" t="s">
        <v>453</v>
      </c>
      <c r="D6669" s="30" t="s">
        <v>33</v>
      </c>
      <c r="E6669" s="39" t="s">
        <v>461</v>
      </c>
      <c r="F6669" s="40"/>
      <c r="G6669" s="31">
        <v>247</v>
      </c>
      <c r="H6669" s="32"/>
      <c r="I6669" s="31" t="s">
        <v>43</v>
      </c>
      <c r="J6669" s="30"/>
      <c r="K6669" s="30"/>
      <c r="L6669" s="31">
        <v>202609</v>
      </c>
      <c r="M6669" s="30"/>
      <c r="N6669" s="30">
        <v>202605</v>
      </c>
      <c r="O6669" s="30"/>
      <c r="P6669" s="30"/>
    </row>
    <row r="6670" s="35" customFormat="1" customHeight="1" spans="1:16">
      <c r="A6670" s="30"/>
      <c r="B6670" s="38"/>
      <c r="C6670" s="30" t="s">
        <v>453</v>
      </c>
      <c r="D6670" s="30" t="s">
        <v>131</v>
      </c>
      <c r="E6670" s="39" t="s">
        <v>131</v>
      </c>
      <c r="F6670" s="40"/>
      <c r="G6670" s="31">
        <v>19</v>
      </c>
      <c r="H6670" s="32"/>
      <c r="I6670" s="31" t="s">
        <v>43</v>
      </c>
      <c r="J6670" s="30"/>
      <c r="K6670" s="30"/>
      <c r="L6670" s="31">
        <v>202609</v>
      </c>
      <c r="M6670" s="30"/>
      <c r="N6670" s="30">
        <v>202605</v>
      </c>
      <c r="O6670" s="30"/>
      <c r="P6670" s="30"/>
    </row>
    <row r="6671" s="35" customFormat="1" customHeight="1" spans="1:16">
      <c r="A6671" s="30"/>
      <c r="B6671" s="38"/>
      <c r="C6671" s="30" t="s">
        <v>453</v>
      </c>
      <c r="D6671" s="30" t="s">
        <v>33</v>
      </c>
      <c r="E6671" s="39" t="s">
        <v>42</v>
      </c>
      <c r="F6671" s="40">
        <v>946</v>
      </c>
      <c r="G6671" s="31"/>
      <c r="H6671" s="32"/>
      <c r="I6671" s="31" t="s">
        <v>43</v>
      </c>
      <c r="J6671" s="30"/>
      <c r="K6671" s="30"/>
      <c r="L6671" s="31">
        <v>202605</v>
      </c>
      <c r="M6671" s="30"/>
      <c r="N6671" s="30">
        <v>202605</v>
      </c>
      <c r="O6671" s="30"/>
      <c r="P6671" s="30"/>
    </row>
    <row r="6672" s="35" customFormat="1" customHeight="1" spans="1:16">
      <c r="A6672" s="30"/>
      <c r="B6672" s="38"/>
      <c r="C6672" s="30" t="s">
        <v>453</v>
      </c>
      <c r="D6672" s="30" t="s">
        <v>454</v>
      </c>
      <c r="E6672" s="39" t="s">
        <v>454</v>
      </c>
      <c r="F6672" s="40"/>
      <c r="G6672" s="31">
        <v>1000</v>
      </c>
      <c r="H6672" s="32"/>
      <c r="I6672" s="31" t="s">
        <v>43</v>
      </c>
      <c r="J6672" s="30"/>
      <c r="K6672" s="30"/>
      <c r="L6672" s="31">
        <v>202609</v>
      </c>
      <c r="M6672" s="30"/>
      <c r="N6672" s="30">
        <v>202606</v>
      </c>
      <c r="O6672" s="30"/>
      <c r="P6672" s="30"/>
    </row>
    <row r="6673" s="35" customFormat="1" customHeight="1" spans="1:16">
      <c r="A6673" s="30"/>
      <c r="B6673" s="38"/>
      <c r="C6673" s="30" t="s">
        <v>453</v>
      </c>
      <c r="D6673" s="30" t="s">
        <v>131</v>
      </c>
      <c r="E6673" s="39" t="s">
        <v>131</v>
      </c>
      <c r="F6673" s="40"/>
      <c r="G6673" s="31">
        <v>10</v>
      </c>
      <c r="H6673" s="32"/>
      <c r="I6673" s="31" t="s">
        <v>43</v>
      </c>
      <c r="J6673" s="30"/>
      <c r="K6673" s="30"/>
      <c r="L6673" s="31">
        <v>202609</v>
      </c>
      <c r="M6673" s="30"/>
      <c r="N6673" s="30">
        <v>202606</v>
      </c>
      <c r="O6673" s="30"/>
      <c r="P6673" s="30"/>
    </row>
    <row r="6674" s="35" customFormat="1" customHeight="1" spans="1:16">
      <c r="A6674" s="30"/>
      <c r="B6674" s="38"/>
      <c r="C6674" s="30" t="s">
        <v>453</v>
      </c>
      <c r="D6674" s="30" t="s">
        <v>33</v>
      </c>
      <c r="E6674" s="39" t="s">
        <v>483</v>
      </c>
      <c r="F6674" s="40"/>
      <c r="G6674" s="31">
        <v>40</v>
      </c>
      <c r="H6674" s="32"/>
      <c r="I6674" s="31" t="s">
        <v>43</v>
      </c>
      <c r="J6674" s="30"/>
      <c r="K6674" s="30"/>
      <c r="L6674" s="31">
        <v>202609</v>
      </c>
      <c r="M6674" s="30"/>
      <c r="N6674" s="30">
        <v>202606</v>
      </c>
      <c r="O6674" s="30"/>
      <c r="P6674" s="30"/>
    </row>
    <row r="6675" s="35" customFormat="1" customHeight="1" spans="1:16">
      <c r="A6675" s="30"/>
      <c r="B6675" s="38"/>
      <c r="C6675" s="30" t="s">
        <v>453</v>
      </c>
      <c r="D6675" s="30" t="s">
        <v>33</v>
      </c>
      <c r="E6675" s="39" t="s">
        <v>388</v>
      </c>
      <c r="F6675" s="40"/>
      <c r="G6675" s="31">
        <v>106</v>
      </c>
      <c r="H6675" s="32"/>
      <c r="I6675" s="31" t="s">
        <v>43</v>
      </c>
      <c r="J6675" s="30"/>
      <c r="K6675" s="30"/>
      <c r="L6675" s="31">
        <v>202609</v>
      </c>
      <c r="M6675" s="30"/>
      <c r="N6675" s="30">
        <v>202606</v>
      </c>
      <c r="O6675" s="30"/>
      <c r="P6675" s="30"/>
    </row>
    <row r="6676" s="35" customFormat="1" customHeight="1" spans="1:16">
      <c r="A6676" s="30"/>
      <c r="B6676" s="38"/>
      <c r="C6676" s="30" t="s">
        <v>453</v>
      </c>
      <c r="D6676" s="30" t="s">
        <v>33</v>
      </c>
      <c r="E6676" s="39" t="s">
        <v>42</v>
      </c>
      <c r="F6676" s="40">
        <v>1156</v>
      </c>
      <c r="G6676" s="31"/>
      <c r="H6676" s="32"/>
      <c r="I6676" s="31" t="s">
        <v>43</v>
      </c>
      <c r="J6676" s="30"/>
      <c r="K6676" s="30"/>
      <c r="L6676" s="31">
        <v>202606</v>
      </c>
      <c r="M6676" s="30"/>
      <c r="N6676" s="30">
        <v>202606</v>
      </c>
      <c r="O6676" s="30"/>
      <c r="P6676" s="30"/>
    </row>
    <row r="6677" s="35" customFormat="1" customHeight="1" spans="1:16">
      <c r="A6677" s="30"/>
      <c r="B6677" s="38"/>
      <c r="C6677" s="30" t="s">
        <v>453</v>
      </c>
      <c r="D6677" s="30" t="s">
        <v>33</v>
      </c>
      <c r="E6677" s="39" t="s">
        <v>466</v>
      </c>
      <c r="F6677" s="40"/>
      <c r="G6677" s="31">
        <v>217</v>
      </c>
      <c r="H6677" s="32"/>
      <c r="I6677" s="31" t="s">
        <v>60</v>
      </c>
      <c r="J6677" s="30"/>
      <c r="K6677" s="30"/>
      <c r="L6677" s="31">
        <v>202609</v>
      </c>
      <c r="M6677" s="30"/>
      <c r="N6677" s="30">
        <v>202601</v>
      </c>
      <c r="O6677" s="30"/>
      <c r="P6677" s="30"/>
    </row>
    <row r="6678" s="35" customFormat="1" customHeight="1" spans="1:16">
      <c r="A6678" s="30"/>
      <c r="B6678" s="38"/>
      <c r="C6678" s="30" t="s">
        <v>453</v>
      </c>
      <c r="D6678" s="30" t="s">
        <v>33</v>
      </c>
      <c r="E6678" s="39" t="s">
        <v>466</v>
      </c>
      <c r="F6678" s="40"/>
      <c r="G6678" s="31">
        <v>238</v>
      </c>
      <c r="H6678" s="32"/>
      <c r="I6678" s="31" t="s">
        <v>60</v>
      </c>
      <c r="J6678" s="30"/>
      <c r="K6678" s="30"/>
      <c r="L6678" s="31">
        <v>202609</v>
      </c>
      <c r="M6678" s="30"/>
      <c r="N6678" s="30">
        <v>202601</v>
      </c>
      <c r="O6678" s="30"/>
      <c r="P6678" s="30"/>
    </row>
    <row r="6679" s="35" customFormat="1" customHeight="1" spans="1:16">
      <c r="A6679" s="30"/>
      <c r="B6679" s="38"/>
      <c r="C6679" s="30" t="s">
        <v>453</v>
      </c>
      <c r="D6679" s="30" t="s">
        <v>33</v>
      </c>
      <c r="E6679" s="39" t="s">
        <v>476</v>
      </c>
      <c r="F6679" s="40"/>
      <c r="G6679" s="31">
        <v>16.56</v>
      </c>
      <c r="H6679" s="32"/>
      <c r="I6679" s="31" t="s">
        <v>60</v>
      </c>
      <c r="J6679" s="30"/>
      <c r="K6679" s="30"/>
      <c r="L6679" s="31">
        <v>202609</v>
      </c>
      <c r="M6679" s="30"/>
      <c r="N6679" s="30">
        <v>202601</v>
      </c>
      <c r="O6679" s="30"/>
      <c r="P6679" s="30"/>
    </row>
    <row r="6680" s="35" customFormat="1" customHeight="1" spans="1:16">
      <c r="A6680" s="30"/>
      <c r="B6680" s="38"/>
      <c r="C6680" s="30" t="s">
        <v>453</v>
      </c>
      <c r="D6680" s="30" t="s">
        <v>131</v>
      </c>
      <c r="E6680" s="39" t="s">
        <v>131</v>
      </c>
      <c r="F6680" s="40"/>
      <c r="G6680" s="31">
        <v>160</v>
      </c>
      <c r="H6680" s="32"/>
      <c r="I6680" s="31" t="s">
        <v>60</v>
      </c>
      <c r="J6680" s="30"/>
      <c r="K6680" s="30"/>
      <c r="L6680" s="31">
        <v>202609</v>
      </c>
      <c r="M6680" s="30"/>
      <c r="N6680" s="30">
        <v>202601</v>
      </c>
      <c r="O6680" s="30"/>
      <c r="P6680" s="30"/>
    </row>
    <row r="6681" s="35" customFormat="1" customHeight="1" spans="1:16">
      <c r="A6681" s="30"/>
      <c r="B6681" s="38"/>
      <c r="C6681" s="30" t="s">
        <v>453</v>
      </c>
      <c r="D6681" s="30" t="s">
        <v>454</v>
      </c>
      <c r="E6681" s="39" t="s">
        <v>454</v>
      </c>
      <c r="F6681" s="40"/>
      <c r="G6681" s="31">
        <v>1000</v>
      </c>
      <c r="H6681" s="32"/>
      <c r="I6681" s="31" t="s">
        <v>60</v>
      </c>
      <c r="J6681" s="30"/>
      <c r="K6681" s="30"/>
      <c r="L6681" s="31">
        <v>202609</v>
      </c>
      <c r="M6681" s="30"/>
      <c r="N6681" s="30">
        <v>202601</v>
      </c>
      <c r="O6681" s="30"/>
      <c r="P6681" s="30"/>
    </row>
    <row r="6682" s="35" customFormat="1" customHeight="1" spans="1:16">
      <c r="A6682" s="30"/>
      <c r="B6682" s="38"/>
      <c r="C6682" s="30" t="s">
        <v>453</v>
      </c>
      <c r="D6682" s="30" t="s">
        <v>33</v>
      </c>
      <c r="E6682" s="39" t="s">
        <v>59</v>
      </c>
      <c r="F6682" s="40">
        <v>1631.56</v>
      </c>
      <c r="G6682" s="31"/>
      <c r="H6682" s="32"/>
      <c r="I6682" s="31" t="s">
        <v>60</v>
      </c>
      <c r="J6682" s="30"/>
      <c r="K6682" s="30"/>
      <c r="L6682" s="31">
        <v>202601</v>
      </c>
      <c r="M6682" s="30"/>
      <c r="N6682" s="30">
        <v>202601</v>
      </c>
      <c r="O6682" s="30"/>
      <c r="P6682" s="30"/>
    </row>
    <row r="6683" s="35" customFormat="1" customHeight="1" spans="1:16">
      <c r="A6683" s="30"/>
      <c r="B6683" s="38"/>
      <c r="C6683" s="30" t="s">
        <v>453</v>
      </c>
      <c r="D6683" s="30" t="s">
        <v>454</v>
      </c>
      <c r="E6683" s="39" t="s">
        <v>454</v>
      </c>
      <c r="F6683" s="40"/>
      <c r="G6683" s="31">
        <v>500</v>
      </c>
      <c r="H6683" s="32"/>
      <c r="I6683" s="31" t="s">
        <v>60</v>
      </c>
      <c r="J6683" s="30"/>
      <c r="K6683" s="30"/>
      <c r="L6683" s="31">
        <v>202609</v>
      </c>
      <c r="M6683" s="30"/>
      <c r="N6683" s="30">
        <v>202602</v>
      </c>
      <c r="O6683" s="30"/>
      <c r="P6683" s="30"/>
    </row>
    <row r="6684" s="35" customFormat="1" customHeight="1" spans="1:16">
      <c r="A6684" s="30"/>
      <c r="B6684" s="38"/>
      <c r="C6684" s="30" t="s">
        <v>453</v>
      </c>
      <c r="D6684" s="30" t="s">
        <v>33</v>
      </c>
      <c r="E6684" s="39" t="s">
        <v>494</v>
      </c>
      <c r="F6684" s="40"/>
      <c r="G6684" s="31">
        <v>100</v>
      </c>
      <c r="H6684" s="32"/>
      <c r="I6684" s="31" t="s">
        <v>60</v>
      </c>
      <c r="J6684" s="30"/>
      <c r="K6684" s="30"/>
      <c r="L6684" s="31">
        <v>202609</v>
      </c>
      <c r="M6684" s="30"/>
      <c r="N6684" s="30">
        <v>202602</v>
      </c>
      <c r="O6684" s="30"/>
      <c r="P6684" s="30"/>
    </row>
    <row r="6685" s="35" customFormat="1" customHeight="1" spans="1:16">
      <c r="A6685" s="30"/>
      <c r="B6685" s="38"/>
      <c r="C6685" s="30" t="s">
        <v>453</v>
      </c>
      <c r="D6685" s="30" t="s">
        <v>33</v>
      </c>
      <c r="E6685" s="39" t="s">
        <v>59</v>
      </c>
      <c r="F6685" s="40">
        <v>600</v>
      </c>
      <c r="G6685" s="31"/>
      <c r="H6685" s="32"/>
      <c r="I6685" s="31" t="s">
        <v>60</v>
      </c>
      <c r="J6685" s="30"/>
      <c r="K6685" s="30"/>
      <c r="L6685" s="31">
        <v>202603</v>
      </c>
      <c r="M6685" s="30"/>
      <c r="N6685" s="30">
        <v>202602</v>
      </c>
      <c r="O6685" s="30"/>
      <c r="P6685" s="30"/>
    </row>
    <row r="6686" s="35" customFormat="1" customHeight="1" spans="1:16">
      <c r="A6686" s="30"/>
      <c r="B6686" s="38"/>
      <c r="C6686" s="30" t="s">
        <v>453</v>
      </c>
      <c r="D6686" s="30" t="s">
        <v>454</v>
      </c>
      <c r="E6686" s="39" t="s">
        <v>454</v>
      </c>
      <c r="F6686" s="40"/>
      <c r="G6686" s="31">
        <v>500</v>
      </c>
      <c r="H6686" s="32"/>
      <c r="I6686" s="31" t="s">
        <v>60</v>
      </c>
      <c r="J6686" s="30"/>
      <c r="K6686" s="30"/>
      <c r="L6686" s="31">
        <v>202609</v>
      </c>
      <c r="M6686" s="30"/>
      <c r="N6686" s="30">
        <v>202603</v>
      </c>
      <c r="O6686" s="30"/>
      <c r="P6686" s="30"/>
    </row>
    <row r="6687" s="35" customFormat="1" customHeight="1" spans="1:16">
      <c r="A6687" s="30"/>
      <c r="B6687" s="38"/>
      <c r="C6687" s="30" t="s">
        <v>453</v>
      </c>
      <c r="D6687" s="30" t="s">
        <v>33</v>
      </c>
      <c r="E6687" s="39" t="s">
        <v>59</v>
      </c>
      <c r="F6687" s="40">
        <v>500</v>
      </c>
      <c r="G6687" s="31"/>
      <c r="H6687" s="32"/>
      <c r="I6687" s="31" t="s">
        <v>60</v>
      </c>
      <c r="J6687" s="30"/>
      <c r="K6687" s="30"/>
      <c r="L6687" s="31">
        <v>202604</v>
      </c>
      <c r="M6687" s="30"/>
      <c r="N6687" s="30">
        <v>202603</v>
      </c>
      <c r="O6687" s="30"/>
      <c r="P6687" s="30"/>
    </row>
    <row r="6688" s="35" customFormat="1" customHeight="1" spans="1:16">
      <c r="A6688" s="30"/>
      <c r="B6688" s="38"/>
      <c r="C6688" s="30" t="s">
        <v>453</v>
      </c>
      <c r="D6688" s="30" t="s">
        <v>112</v>
      </c>
      <c r="E6688" s="39" t="s">
        <v>457</v>
      </c>
      <c r="F6688" s="40"/>
      <c r="G6688" s="31">
        <v>10</v>
      </c>
      <c r="H6688" s="32"/>
      <c r="I6688" s="31" t="s">
        <v>60</v>
      </c>
      <c r="J6688" s="30"/>
      <c r="K6688" s="30"/>
      <c r="L6688" s="31">
        <v>202609</v>
      </c>
      <c r="M6688" s="30"/>
      <c r="N6688" s="30">
        <v>202604</v>
      </c>
      <c r="O6688" s="30"/>
      <c r="P6688" s="30"/>
    </row>
    <row r="6689" s="35" customFormat="1" customHeight="1" spans="1:16">
      <c r="A6689" s="30"/>
      <c r="B6689" s="38"/>
      <c r="C6689" s="30" t="s">
        <v>453</v>
      </c>
      <c r="D6689" s="30" t="s">
        <v>454</v>
      </c>
      <c r="E6689" s="39" t="s">
        <v>454</v>
      </c>
      <c r="F6689" s="40"/>
      <c r="G6689" s="31">
        <v>500</v>
      </c>
      <c r="H6689" s="32"/>
      <c r="I6689" s="31" t="s">
        <v>60</v>
      </c>
      <c r="J6689" s="30"/>
      <c r="K6689" s="30"/>
      <c r="L6689" s="31">
        <v>202609</v>
      </c>
      <c r="M6689" s="30"/>
      <c r="N6689" s="30">
        <v>202604</v>
      </c>
      <c r="O6689" s="30"/>
      <c r="P6689" s="30"/>
    </row>
    <row r="6690" s="35" customFormat="1" customHeight="1" spans="1:16">
      <c r="A6690" s="30"/>
      <c r="B6690" s="38"/>
      <c r="C6690" s="30" t="s">
        <v>453</v>
      </c>
      <c r="D6690" s="30" t="s">
        <v>33</v>
      </c>
      <c r="E6690" s="39" t="s">
        <v>59</v>
      </c>
      <c r="F6690" s="40">
        <v>510</v>
      </c>
      <c r="G6690" s="31"/>
      <c r="H6690" s="32"/>
      <c r="I6690" s="31" t="s">
        <v>60</v>
      </c>
      <c r="J6690" s="30"/>
      <c r="K6690" s="30"/>
      <c r="L6690" s="31">
        <v>202605</v>
      </c>
      <c r="M6690" s="30"/>
      <c r="N6690" s="30">
        <v>202604</v>
      </c>
      <c r="O6690" s="30"/>
      <c r="P6690" s="30"/>
    </row>
    <row r="6691" s="35" customFormat="1" customHeight="1" spans="1:16">
      <c r="A6691" s="30"/>
      <c r="B6691" s="38"/>
      <c r="C6691" s="30" t="s">
        <v>453</v>
      </c>
      <c r="D6691" s="30" t="s">
        <v>33</v>
      </c>
      <c r="E6691" s="39" t="s">
        <v>1405</v>
      </c>
      <c r="F6691" s="40"/>
      <c r="G6691" s="31">
        <v>35</v>
      </c>
      <c r="H6691" s="32"/>
      <c r="I6691" s="31" t="s">
        <v>60</v>
      </c>
      <c r="J6691" s="30"/>
      <c r="K6691" s="30"/>
      <c r="L6691" s="31">
        <v>202609</v>
      </c>
      <c r="M6691" s="30"/>
      <c r="N6691" s="30">
        <v>202605</v>
      </c>
      <c r="O6691" s="30"/>
      <c r="P6691" s="30"/>
    </row>
    <row r="6692" s="35" customFormat="1" customHeight="1" spans="1:16">
      <c r="A6692" s="30"/>
      <c r="B6692" s="38"/>
      <c r="C6692" s="30" t="s">
        <v>453</v>
      </c>
      <c r="D6692" s="30" t="s">
        <v>454</v>
      </c>
      <c r="E6692" s="39" t="s">
        <v>454</v>
      </c>
      <c r="F6692" s="40"/>
      <c r="G6692" s="31">
        <v>500</v>
      </c>
      <c r="H6692" s="32"/>
      <c r="I6692" s="31" t="s">
        <v>60</v>
      </c>
      <c r="J6692" s="30"/>
      <c r="K6692" s="30"/>
      <c r="L6692" s="31">
        <v>202609</v>
      </c>
      <c r="M6692" s="30"/>
      <c r="N6692" s="30">
        <v>202605</v>
      </c>
      <c r="O6692" s="30"/>
      <c r="P6692" s="30"/>
    </row>
    <row r="6693" s="35" customFormat="1" customHeight="1" spans="1:16">
      <c r="A6693" s="30"/>
      <c r="B6693" s="38"/>
      <c r="C6693" s="30" t="s">
        <v>453</v>
      </c>
      <c r="D6693" s="30" t="s">
        <v>33</v>
      </c>
      <c r="E6693" s="39" t="s">
        <v>59</v>
      </c>
      <c r="F6693" s="40">
        <v>535</v>
      </c>
      <c r="G6693" s="31"/>
      <c r="H6693" s="32"/>
      <c r="I6693" s="31" t="s">
        <v>60</v>
      </c>
      <c r="J6693" s="30"/>
      <c r="K6693" s="30"/>
      <c r="L6693" s="31">
        <v>202606</v>
      </c>
      <c r="M6693" s="30"/>
      <c r="N6693" s="30">
        <v>202605</v>
      </c>
      <c r="O6693" s="30"/>
      <c r="P6693" s="30"/>
    </row>
    <row r="6694" s="35" customFormat="1" customHeight="1" spans="1:16">
      <c r="A6694" s="30"/>
      <c r="B6694" s="38"/>
      <c r="C6694" s="30" t="s">
        <v>453</v>
      </c>
      <c r="D6694" s="30" t="s">
        <v>33</v>
      </c>
      <c r="E6694" s="39" t="s">
        <v>456</v>
      </c>
      <c r="F6694" s="40"/>
      <c r="G6694" s="31">
        <v>354.63</v>
      </c>
      <c r="H6694" s="32"/>
      <c r="I6694" s="31" t="s">
        <v>39</v>
      </c>
      <c r="J6694" s="30"/>
      <c r="K6694" s="30"/>
      <c r="L6694" s="31">
        <v>202609</v>
      </c>
      <c r="M6694" s="30"/>
      <c r="N6694" s="30">
        <v>202601</v>
      </c>
      <c r="O6694" s="30"/>
      <c r="P6694" s="30"/>
    </row>
    <row r="6695" s="35" customFormat="1" customHeight="1" spans="1:16">
      <c r="A6695" s="30"/>
      <c r="B6695" s="38"/>
      <c r="C6695" s="30" t="s">
        <v>453</v>
      </c>
      <c r="D6695" s="30" t="s">
        <v>454</v>
      </c>
      <c r="E6695" s="39" t="s">
        <v>454</v>
      </c>
      <c r="F6695" s="40"/>
      <c r="G6695" s="31">
        <v>2000</v>
      </c>
      <c r="H6695" s="32"/>
      <c r="I6695" s="31" t="s">
        <v>39</v>
      </c>
      <c r="J6695" s="30"/>
      <c r="K6695" s="30"/>
      <c r="L6695" s="31">
        <v>202609</v>
      </c>
      <c r="M6695" s="30"/>
      <c r="N6695" s="30">
        <v>202601</v>
      </c>
      <c r="O6695" s="30"/>
      <c r="P6695" s="30"/>
    </row>
    <row r="6696" s="35" customFormat="1" customHeight="1" spans="1:16">
      <c r="A6696" s="30"/>
      <c r="B6696" s="38"/>
      <c r="C6696" s="30" t="s">
        <v>453</v>
      </c>
      <c r="D6696" s="30" t="s">
        <v>33</v>
      </c>
      <c r="E6696" s="39" t="s">
        <v>494</v>
      </c>
      <c r="F6696" s="40"/>
      <c r="G6696" s="31">
        <v>100</v>
      </c>
      <c r="H6696" s="32"/>
      <c r="I6696" s="31" t="s">
        <v>39</v>
      </c>
      <c r="J6696" s="30"/>
      <c r="K6696" s="30"/>
      <c r="L6696" s="31">
        <v>202609</v>
      </c>
      <c r="M6696" s="30"/>
      <c r="N6696" s="30">
        <v>202601</v>
      </c>
      <c r="O6696" s="30"/>
      <c r="P6696" s="30"/>
    </row>
    <row r="6697" s="35" customFormat="1" customHeight="1" spans="1:16">
      <c r="A6697" s="30"/>
      <c r="B6697" s="38"/>
      <c r="C6697" s="30" t="s">
        <v>453</v>
      </c>
      <c r="D6697" s="30" t="s">
        <v>33</v>
      </c>
      <c r="E6697" s="39" t="s">
        <v>1406</v>
      </c>
      <c r="F6697" s="40"/>
      <c r="G6697" s="31">
        <v>50</v>
      </c>
      <c r="H6697" s="32"/>
      <c r="I6697" s="31" t="s">
        <v>39</v>
      </c>
      <c r="J6697" s="30"/>
      <c r="K6697" s="30"/>
      <c r="L6697" s="31">
        <v>202609</v>
      </c>
      <c r="M6697" s="30"/>
      <c r="N6697" s="30">
        <v>202601</v>
      </c>
      <c r="O6697" s="30"/>
      <c r="P6697" s="30"/>
    </row>
    <row r="6698" s="35" customFormat="1" customHeight="1" spans="1:16">
      <c r="A6698" s="30"/>
      <c r="B6698" s="38"/>
      <c r="C6698" s="30" t="s">
        <v>453</v>
      </c>
      <c r="D6698" s="30" t="s">
        <v>33</v>
      </c>
      <c r="E6698" s="39" t="s">
        <v>1407</v>
      </c>
      <c r="F6698" s="40"/>
      <c r="G6698" s="31">
        <v>43</v>
      </c>
      <c r="H6698" s="32"/>
      <c r="I6698" s="31" t="s">
        <v>39</v>
      </c>
      <c r="J6698" s="30"/>
      <c r="K6698" s="30"/>
      <c r="L6698" s="31">
        <v>202609</v>
      </c>
      <c r="M6698" s="30"/>
      <c r="N6698" s="30">
        <v>202601</v>
      </c>
      <c r="O6698" s="30"/>
      <c r="P6698" s="30"/>
    </row>
    <row r="6699" s="35" customFormat="1" customHeight="1" spans="1:16">
      <c r="A6699" s="30"/>
      <c r="B6699" s="38"/>
      <c r="C6699" s="30" t="s">
        <v>453</v>
      </c>
      <c r="D6699" s="30" t="s">
        <v>33</v>
      </c>
      <c r="E6699" s="39" t="s">
        <v>38</v>
      </c>
      <c r="F6699" s="40">
        <v>2547.63</v>
      </c>
      <c r="G6699" s="31"/>
      <c r="H6699" s="32"/>
      <c r="I6699" s="31" t="s">
        <v>39</v>
      </c>
      <c r="J6699" s="30"/>
      <c r="K6699" s="30"/>
      <c r="L6699" s="31">
        <v>202601</v>
      </c>
      <c r="M6699" s="30"/>
      <c r="N6699" s="30">
        <v>202601</v>
      </c>
      <c r="O6699" s="30"/>
      <c r="P6699" s="30"/>
    </row>
    <row r="6700" s="35" customFormat="1" customHeight="1" spans="1:16">
      <c r="A6700" s="30"/>
      <c r="B6700" s="38"/>
      <c r="C6700" s="30" t="s">
        <v>453</v>
      </c>
      <c r="D6700" s="30" t="s">
        <v>454</v>
      </c>
      <c r="E6700" s="39" t="s">
        <v>454</v>
      </c>
      <c r="F6700" s="40"/>
      <c r="G6700" s="31">
        <v>1500</v>
      </c>
      <c r="H6700" s="32"/>
      <c r="I6700" s="31" t="s">
        <v>39</v>
      </c>
      <c r="J6700" s="30"/>
      <c r="K6700" s="30"/>
      <c r="L6700" s="31">
        <v>202609</v>
      </c>
      <c r="M6700" s="30"/>
      <c r="N6700" s="30">
        <v>202602</v>
      </c>
      <c r="O6700" s="30"/>
      <c r="P6700" s="30"/>
    </row>
    <row r="6701" s="35" customFormat="1" customHeight="1" spans="1:16">
      <c r="A6701" s="30"/>
      <c r="B6701" s="38"/>
      <c r="C6701" s="30" t="s">
        <v>453</v>
      </c>
      <c r="D6701" s="30" t="s">
        <v>112</v>
      </c>
      <c r="E6701" s="39" t="s">
        <v>464</v>
      </c>
      <c r="F6701" s="40"/>
      <c r="G6701" s="31">
        <v>48.9</v>
      </c>
      <c r="H6701" s="32"/>
      <c r="I6701" s="31" t="s">
        <v>39</v>
      </c>
      <c r="J6701" s="30"/>
      <c r="K6701" s="30"/>
      <c r="L6701" s="31">
        <v>202609</v>
      </c>
      <c r="M6701" s="30"/>
      <c r="N6701" s="30">
        <v>202602</v>
      </c>
      <c r="O6701" s="30"/>
      <c r="P6701" s="30"/>
    </row>
    <row r="6702" s="35" customFormat="1" customHeight="1" spans="1:16">
      <c r="A6702" s="30"/>
      <c r="B6702" s="38"/>
      <c r="C6702" s="30" t="s">
        <v>453</v>
      </c>
      <c r="D6702" s="30" t="s">
        <v>33</v>
      </c>
      <c r="E6702" s="39" t="s">
        <v>38</v>
      </c>
      <c r="F6702" s="40">
        <v>1548.9</v>
      </c>
      <c r="G6702" s="31"/>
      <c r="H6702" s="32"/>
      <c r="I6702" s="31" t="s">
        <v>39</v>
      </c>
      <c r="J6702" s="30"/>
      <c r="K6702" s="30"/>
      <c r="L6702" s="31">
        <v>202602</v>
      </c>
      <c r="M6702" s="30"/>
      <c r="N6702" s="30">
        <v>202602</v>
      </c>
      <c r="O6702" s="30"/>
      <c r="P6702" s="30"/>
    </row>
    <row r="6703" s="35" customFormat="1" customHeight="1" spans="1:16">
      <c r="A6703" s="30"/>
      <c r="B6703" s="38"/>
      <c r="C6703" s="30" t="s">
        <v>453</v>
      </c>
      <c r="D6703" s="30" t="s">
        <v>454</v>
      </c>
      <c r="E6703" s="39" t="s">
        <v>454</v>
      </c>
      <c r="F6703" s="40"/>
      <c r="G6703" s="31">
        <v>1500</v>
      </c>
      <c r="H6703" s="32"/>
      <c r="I6703" s="31" t="s">
        <v>39</v>
      </c>
      <c r="J6703" s="30"/>
      <c r="K6703" s="30"/>
      <c r="L6703" s="31">
        <v>202609</v>
      </c>
      <c r="M6703" s="30"/>
      <c r="N6703" s="30">
        <v>202603</v>
      </c>
      <c r="O6703" s="30"/>
      <c r="P6703" s="30"/>
    </row>
    <row r="6704" s="35" customFormat="1" customHeight="1" spans="1:16">
      <c r="A6704" s="30"/>
      <c r="B6704" s="38"/>
      <c r="C6704" s="30" t="s">
        <v>453</v>
      </c>
      <c r="D6704" s="30" t="s">
        <v>33</v>
      </c>
      <c r="E6704" s="39" t="s">
        <v>494</v>
      </c>
      <c r="F6704" s="40"/>
      <c r="G6704" s="31">
        <v>100</v>
      </c>
      <c r="H6704" s="32"/>
      <c r="I6704" s="31" t="s">
        <v>39</v>
      </c>
      <c r="J6704" s="30"/>
      <c r="K6704" s="30"/>
      <c r="L6704" s="31">
        <v>202609</v>
      </c>
      <c r="M6704" s="30"/>
      <c r="N6704" s="30">
        <v>202603</v>
      </c>
      <c r="O6704" s="30"/>
      <c r="P6704" s="30"/>
    </row>
    <row r="6705" s="35" customFormat="1" customHeight="1" spans="1:16">
      <c r="A6705" s="30"/>
      <c r="B6705" s="38"/>
      <c r="C6705" s="30" t="s">
        <v>453</v>
      </c>
      <c r="D6705" s="30" t="s">
        <v>33</v>
      </c>
      <c r="E6705" s="39" t="s">
        <v>38</v>
      </c>
      <c r="F6705" s="40">
        <v>1600</v>
      </c>
      <c r="G6705" s="31"/>
      <c r="H6705" s="32"/>
      <c r="I6705" s="31" t="s">
        <v>39</v>
      </c>
      <c r="J6705" s="30"/>
      <c r="K6705" s="30"/>
      <c r="L6705" s="31">
        <v>202603</v>
      </c>
      <c r="M6705" s="30"/>
      <c r="N6705" s="30">
        <v>202603</v>
      </c>
      <c r="O6705" s="30"/>
      <c r="P6705" s="30"/>
    </row>
    <row r="6706" s="35" customFormat="1" customHeight="1" spans="1:16">
      <c r="A6706" s="30"/>
      <c r="B6706" s="38"/>
      <c r="C6706" s="30" t="s">
        <v>453</v>
      </c>
      <c r="D6706" s="30" t="s">
        <v>454</v>
      </c>
      <c r="E6706" s="39" t="s">
        <v>454</v>
      </c>
      <c r="F6706" s="40"/>
      <c r="G6706" s="31">
        <v>1500</v>
      </c>
      <c r="H6706" s="32"/>
      <c r="I6706" s="31" t="s">
        <v>39</v>
      </c>
      <c r="J6706" s="30"/>
      <c r="K6706" s="30"/>
      <c r="L6706" s="31">
        <v>202609</v>
      </c>
      <c r="M6706" s="30"/>
      <c r="N6706" s="30">
        <v>202604</v>
      </c>
      <c r="O6706" s="30"/>
      <c r="P6706" s="30"/>
    </row>
    <row r="6707" s="35" customFormat="1" customHeight="1" spans="1:16">
      <c r="A6707" s="30"/>
      <c r="B6707" s="38"/>
      <c r="C6707" s="30" t="s">
        <v>453</v>
      </c>
      <c r="D6707" s="30" t="s">
        <v>33</v>
      </c>
      <c r="E6707" s="39" t="s">
        <v>1408</v>
      </c>
      <c r="F6707" s="40"/>
      <c r="G6707" s="31">
        <v>22</v>
      </c>
      <c r="H6707" s="32"/>
      <c r="I6707" s="31" t="s">
        <v>39</v>
      </c>
      <c r="J6707" s="30"/>
      <c r="K6707" s="30"/>
      <c r="L6707" s="31">
        <v>202609</v>
      </c>
      <c r="M6707" s="30"/>
      <c r="N6707" s="30">
        <v>202604</v>
      </c>
      <c r="O6707" s="30"/>
      <c r="P6707" s="30"/>
    </row>
    <row r="6708" s="35" customFormat="1" customHeight="1" spans="1:16">
      <c r="A6708" s="30"/>
      <c r="B6708" s="38"/>
      <c r="C6708" s="30" t="s">
        <v>453</v>
      </c>
      <c r="D6708" s="30" t="s">
        <v>33</v>
      </c>
      <c r="E6708" s="39" t="s">
        <v>38</v>
      </c>
      <c r="F6708" s="40">
        <v>1522</v>
      </c>
      <c r="G6708" s="31"/>
      <c r="H6708" s="32"/>
      <c r="I6708" s="31" t="s">
        <v>39</v>
      </c>
      <c r="J6708" s="30"/>
      <c r="K6708" s="30"/>
      <c r="L6708" s="31">
        <v>202604</v>
      </c>
      <c r="M6708" s="30"/>
      <c r="N6708" s="30">
        <v>202604</v>
      </c>
      <c r="O6708" s="30"/>
      <c r="P6708" s="30"/>
    </row>
    <row r="6709" s="35" customFormat="1" customHeight="1" spans="1:16">
      <c r="A6709" s="30"/>
      <c r="B6709" s="38"/>
      <c r="C6709" s="30" t="s">
        <v>453</v>
      </c>
      <c r="D6709" s="30" t="s">
        <v>454</v>
      </c>
      <c r="E6709" s="39" t="s">
        <v>454</v>
      </c>
      <c r="F6709" s="40"/>
      <c r="G6709" s="31">
        <v>1500</v>
      </c>
      <c r="H6709" s="32"/>
      <c r="I6709" s="31" t="s">
        <v>39</v>
      </c>
      <c r="J6709" s="30"/>
      <c r="K6709" s="30"/>
      <c r="L6709" s="31">
        <v>202609</v>
      </c>
      <c r="M6709" s="30"/>
      <c r="N6709" s="30">
        <v>202605</v>
      </c>
      <c r="O6709" s="30"/>
      <c r="P6709" s="30"/>
    </row>
    <row r="6710" s="35" customFormat="1" customHeight="1" spans="1:16">
      <c r="A6710" s="30"/>
      <c r="B6710" s="38"/>
      <c r="C6710" s="30" t="s">
        <v>453</v>
      </c>
      <c r="D6710" s="30" t="s">
        <v>33</v>
      </c>
      <c r="E6710" s="39" t="s">
        <v>1409</v>
      </c>
      <c r="F6710" s="40"/>
      <c r="G6710" s="31">
        <v>111</v>
      </c>
      <c r="H6710" s="32"/>
      <c r="I6710" s="31" t="s">
        <v>39</v>
      </c>
      <c r="J6710" s="30"/>
      <c r="K6710" s="30"/>
      <c r="L6710" s="31">
        <v>202609</v>
      </c>
      <c r="M6710" s="30"/>
      <c r="N6710" s="30">
        <v>202605</v>
      </c>
      <c r="O6710" s="30"/>
      <c r="P6710" s="30"/>
    </row>
    <row r="6711" s="35" customFormat="1" customHeight="1" spans="1:16">
      <c r="A6711" s="30"/>
      <c r="B6711" s="38"/>
      <c r="C6711" s="30" t="s">
        <v>453</v>
      </c>
      <c r="D6711" s="30" t="s">
        <v>112</v>
      </c>
      <c r="E6711" s="39" t="s">
        <v>457</v>
      </c>
      <c r="F6711" s="40"/>
      <c r="G6711" s="31">
        <v>10</v>
      </c>
      <c r="H6711" s="32"/>
      <c r="I6711" s="31" t="s">
        <v>39</v>
      </c>
      <c r="J6711" s="30"/>
      <c r="K6711" s="30"/>
      <c r="L6711" s="31">
        <v>202609</v>
      </c>
      <c r="M6711" s="30"/>
      <c r="N6711" s="30">
        <v>202605</v>
      </c>
      <c r="O6711" s="30"/>
      <c r="P6711" s="30"/>
    </row>
    <row r="6712" s="35" customFormat="1" customHeight="1" spans="1:16">
      <c r="A6712" s="30"/>
      <c r="B6712" s="38"/>
      <c r="C6712" s="30" t="s">
        <v>453</v>
      </c>
      <c r="D6712" s="30" t="s">
        <v>33</v>
      </c>
      <c r="E6712" s="39" t="s">
        <v>38</v>
      </c>
      <c r="F6712" s="40">
        <v>1621</v>
      </c>
      <c r="G6712" s="31"/>
      <c r="H6712" s="32"/>
      <c r="I6712" s="31" t="s">
        <v>39</v>
      </c>
      <c r="J6712" s="30"/>
      <c r="K6712" s="30"/>
      <c r="L6712" s="31">
        <v>202605</v>
      </c>
      <c r="M6712" s="30"/>
      <c r="N6712" s="30">
        <v>202605</v>
      </c>
      <c r="O6712" s="30"/>
      <c r="P6712" s="30"/>
    </row>
    <row r="6713" s="35" customFormat="1" customHeight="1" spans="1:16">
      <c r="A6713" s="30"/>
      <c r="B6713" s="38"/>
      <c r="C6713" s="30" t="s">
        <v>453</v>
      </c>
      <c r="D6713" s="30" t="s">
        <v>454</v>
      </c>
      <c r="E6713" s="39" t="s">
        <v>454</v>
      </c>
      <c r="F6713" s="40"/>
      <c r="G6713" s="31">
        <v>2500</v>
      </c>
      <c r="H6713" s="32"/>
      <c r="I6713" s="31" t="s">
        <v>39</v>
      </c>
      <c r="J6713" s="30"/>
      <c r="K6713" s="30"/>
      <c r="L6713" s="31">
        <v>202609</v>
      </c>
      <c r="M6713" s="30"/>
      <c r="N6713" s="30">
        <v>202606</v>
      </c>
      <c r="O6713" s="30"/>
      <c r="P6713" s="30"/>
    </row>
    <row r="6714" s="35" customFormat="1" customHeight="1" spans="1:16">
      <c r="A6714" s="30"/>
      <c r="B6714" s="38"/>
      <c r="C6714" s="30" t="s">
        <v>453</v>
      </c>
      <c r="D6714" s="30" t="s">
        <v>33</v>
      </c>
      <c r="E6714" s="39" t="s">
        <v>494</v>
      </c>
      <c r="F6714" s="40"/>
      <c r="G6714" s="31">
        <v>100</v>
      </c>
      <c r="H6714" s="32"/>
      <c r="I6714" s="31" t="s">
        <v>39</v>
      </c>
      <c r="J6714" s="30"/>
      <c r="K6714" s="30"/>
      <c r="L6714" s="31">
        <v>202609</v>
      </c>
      <c r="M6714" s="30"/>
      <c r="N6714" s="30">
        <v>202606</v>
      </c>
      <c r="O6714" s="30"/>
      <c r="P6714" s="30"/>
    </row>
    <row r="6715" s="35" customFormat="1" customHeight="1" spans="1:16">
      <c r="A6715" s="30"/>
      <c r="B6715" s="38"/>
      <c r="C6715" s="30" t="s">
        <v>453</v>
      </c>
      <c r="D6715" s="30" t="s">
        <v>33</v>
      </c>
      <c r="E6715" s="39" t="s">
        <v>38</v>
      </c>
      <c r="F6715" s="40">
        <v>2600</v>
      </c>
      <c r="G6715" s="31"/>
      <c r="H6715" s="32"/>
      <c r="I6715" s="31" t="s">
        <v>39</v>
      </c>
      <c r="J6715" s="30"/>
      <c r="K6715" s="30"/>
      <c r="L6715" s="31">
        <v>202606</v>
      </c>
      <c r="M6715" s="30"/>
      <c r="N6715" s="30">
        <v>202606</v>
      </c>
      <c r="O6715" s="30"/>
      <c r="P6715" s="30"/>
    </row>
    <row r="6716" s="35" customFormat="1" customHeight="1" spans="1:16">
      <c r="A6716" s="30"/>
      <c r="B6716" s="38"/>
      <c r="C6716" s="30" t="s">
        <v>453</v>
      </c>
      <c r="D6716" s="30" t="s">
        <v>33</v>
      </c>
      <c r="E6716" s="39" t="s">
        <v>1410</v>
      </c>
      <c r="F6716" s="40"/>
      <c r="G6716" s="31">
        <v>25</v>
      </c>
      <c r="H6716" s="32"/>
      <c r="I6716" s="31" t="s">
        <v>162</v>
      </c>
      <c r="J6716" s="30"/>
      <c r="K6716" s="30"/>
      <c r="L6716" s="31">
        <v>202609</v>
      </c>
      <c r="M6716" s="30"/>
      <c r="N6716" s="30">
        <v>202601</v>
      </c>
      <c r="O6716" s="30"/>
      <c r="P6716" s="30"/>
    </row>
    <row r="6717" s="35" customFormat="1" customHeight="1" spans="1:16">
      <c r="A6717" s="30"/>
      <c r="B6717" s="38"/>
      <c r="C6717" s="30" t="s">
        <v>453</v>
      </c>
      <c r="D6717" s="30" t="s">
        <v>33</v>
      </c>
      <c r="E6717" s="39" t="s">
        <v>161</v>
      </c>
      <c r="F6717" s="40">
        <v>25</v>
      </c>
      <c r="G6717" s="31"/>
      <c r="H6717" s="32"/>
      <c r="I6717" s="31" t="s">
        <v>162</v>
      </c>
      <c r="J6717" s="30"/>
      <c r="K6717" s="30"/>
      <c r="L6717" s="31">
        <v>202609</v>
      </c>
      <c r="M6717" s="30"/>
      <c r="N6717" s="30">
        <v>202601</v>
      </c>
      <c r="O6717" s="30"/>
      <c r="P6717" s="30"/>
    </row>
    <row r="6718" s="35" customFormat="1" customHeight="1" spans="1:16">
      <c r="A6718" s="30"/>
      <c r="B6718" s="38"/>
      <c r="C6718" s="30" t="s">
        <v>453</v>
      </c>
      <c r="D6718" s="30" t="s">
        <v>131</v>
      </c>
      <c r="E6718" s="39" t="s">
        <v>131</v>
      </c>
      <c r="F6718" s="40"/>
      <c r="G6718" s="31">
        <v>12</v>
      </c>
      <c r="H6718" s="32"/>
      <c r="I6718" s="31" t="s">
        <v>191</v>
      </c>
      <c r="J6718" s="30"/>
      <c r="K6718" s="30"/>
      <c r="L6718" s="31">
        <v>202609</v>
      </c>
      <c r="M6718" s="30"/>
      <c r="N6718" s="30">
        <v>202601</v>
      </c>
      <c r="O6718" s="30"/>
      <c r="P6718" s="30"/>
    </row>
    <row r="6719" s="35" customFormat="1" customHeight="1" spans="1:16">
      <c r="A6719" s="30"/>
      <c r="B6719" s="38"/>
      <c r="C6719" s="30" t="s">
        <v>453</v>
      </c>
      <c r="D6719" s="30" t="s">
        <v>33</v>
      </c>
      <c r="E6719" s="39" t="s">
        <v>1411</v>
      </c>
      <c r="F6719" s="40"/>
      <c r="G6719" s="31">
        <v>138.76</v>
      </c>
      <c r="H6719" s="32"/>
      <c r="I6719" s="31" t="s">
        <v>191</v>
      </c>
      <c r="J6719" s="30"/>
      <c r="K6719" s="30"/>
      <c r="L6719" s="31">
        <v>202609</v>
      </c>
      <c r="M6719" s="30"/>
      <c r="N6719" s="30">
        <v>202601</v>
      </c>
      <c r="O6719" s="30"/>
      <c r="P6719" s="30"/>
    </row>
    <row r="6720" s="35" customFormat="1" customHeight="1" spans="1:16">
      <c r="A6720" s="30"/>
      <c r="B6720" s="38"/>
      <c r="C6720" s="30" t="s">
        <v>453</v>
      </c>
      <c r="D6720" s="30" t="s">
        <v>33</v>
      </c>
      <c r="E6720" s="39" t="s">
        <v>363</v>
      </c>
      <c r="F6720" s="40">
        <v>150.76</v>
      </c>
      <c r="G6720" s="31"/>
      <c r="H6720" s="32"/>
      <c r="I6720" s="31" t="s">
        <v>191</v>
      </c>
      <c r="J6720" s="30"/>
      <c r="K6720" s="30"/>
      <c r="L6720" s="31">
        <v>202601</v>
      </c>
      <c r="M6720" s="30"/>
      <c r="N6720" s="30">
        <v>202601</v>
      </c>
      <c r="O6720" s="30"/>
      <c r="P6720" s="30"/>
    </row>
    <row r="6721" s="35" customFormat="1" customHeight="1" spans="1:16">
      <c r="A6721" s="30"/>
      <c r="B6721" s="38"/>
      <c r="C6721" s="30" t="s">
        <v>453</v>
      </c>
      <c r="D6721" s="30" t="s">
        <v>454</v>
      </c>
      <c r="E6721" s="39" t="s">
        <v>454</v>
      </c>
      <c r="F6721" s="40"/>
      <c r="G6721" s="31">
        <v>2735.8</v>
      </c>
      <c r="H6721" s="32"/>
      <c r="I6721" s="31" t="s">
        <v>191</v>
      </c>
      <c r="J6721" s="30"/>
      <c r="K6721" s="30"/>
      <c r="L6721" s="31">
        <v>202609</v>
      </c>
      <c r="M6721" s="30"/>
      <c r="N6721" s="30">
        <v>202602</v>
      </c>
      <c r="O6721" s="30"/>
      <c r="P6721" s="30"/>
    </row>
    <row r="6722" s="35" customFormat="1" customHeight="1" spans="1:16">
      <c r="A6722" s="30"/>
      <c r="B6722" s="38"/>
      <c r="C6722" s="30" t="s">
        <v>453</v>
      </c>
      <c r="D6722" s="30" t="s">
        <v>131</v>
      </c>
      <c r="E6722" s="39" t="s">
        <v>131</v>
      </c>
      <c r="F6722" s="40"/>
      <c r="G6722" s="31">
        <v>9</v>
      </c>
      <c r="H6722" s="32"/>
      <c r="I6722" s="31" t="s">
        <v>191</v>
      </c>
      <c r="J6722" s="30"/>
      <c r="K6722" s="30"/>
      <c r="L6722" s="31">
        <v>202609</v>
      </c>
      <c r="M6722" s="30"/>
      <c r="N6722" s="30">
        <v>202602</v>
      </c>
      <c r="O6722" s="30"/>
      <c r="P6722" s="30"/>
    </row>
    <row r="6723" s="35" customFormat="1" customHeight="1" spans="1:16">
      <c r="A6723" s="30"/>
      <c r="B6723" s="38"/>
      <c r="C6723" s="30" t="s">
        <v>453</v>
      </c>
      <c r="D6723" s="30" t="s">
        <v>33</v>
      </c>
      <c r="E6723" s="39" t="s">
        <v>1412</v>
      </c>
      <c r="F6723" s="40"/>
      <c r="G6723" s="31">
        <v>35</v>
      </c>
      <c r="H6723" s="32"/>
      <c r="I6723" s="31" t="s">
        <v>191</v>
      </c>
      <c r="J6723" s="30"/>
      <c r="K6723" s="30"/>
      <c r="L6723" s="31">
        <v>202609</v>
      </c>
      <c r="M6723" s="30"/>
      <c r="N6723" s="30">
        <v>202602</v>
      </c>
      <c r="O6723" s="30"/>
      <c r="P6723" s="30"/>
    </row>
    <row r="6724" s="35" customFormat="1" customHeight="1" spans="1:16">
      <c r="A6724" s="30"/>
      <c r="B6724" s="38"/>
      <c r="C6724" s="30" t="s">
        <v>453</v>
      </c>
      <c r="D6724" s="30" t="s">
        <v>33</v>
      </c>
      <c r="E6724" s="39" t="s">
        <v>363</v>
      </c>
      <c r="F6724" s="40">
        <v>2779.8</v>
      </c>
      <c r="G6724" s="31"/>
      <c r="H6724" s="32"/>
      <c r="I6724" s="31" t="s">
        <v>191</v>
      </c>
      <c r="J6724" s="30"/>
      <c r="K6724" s="30"/>
      <c r="L6724" s="31">
        <v>202602</v>
      </c>
      <c r="M6724" s="30"/>
      <c r="N6724" s="30">
        <v>202602</v>
      </c>
      <c r="O6724" s="30"/>
      <c r="P6724" s="30"/>
    </row>
    <row r="6725" s="35" customFormat="1" customHeight="1" spans="1:16">
      <c r="A6725" s="30"/>
      <c r="B6725" s="38"/>
      <c r="C6725" s="30" t="s">
        <v>453</v>
      </c>
      <c r="D6725" s="30" t="s">
        <v>33</v>
      </c>
      <c r="E6725" s="39" t="s">
        <v>1413</v>
      </c>
      <c r="F6725" s="40"/>
      <c r="G6725" s="31">
        <v>38.3</v>
      </c>
      <c r="H6725" s="32"/>
      <c r="I6725" s="31" t="s">
        <v>191</v>
      </c>
      <c r="J6725" s="30"/>
      <c r="K6725" s="30"/>
      <c r="L6725" s="31">
        <v>202609</v>
      </c>
      <c r="M6725" s="30"/>
      <c r="N6725" s="30">
        <v>202603</v>
      </c>
      <c r="O6725" s="30"/>
      <c r="P6725" s="30"/>
    </row>
    <row r="6726" s="35" customFormat="1" customHeight="1" spans="1:16">
      <c r="A6726" s="30"/>
      <c r="B6726" s="38"/>
      <c r="C6726" s="30" t="s">
        <v>453</v>
      </c>
      <c r="D6726" s="30" t="s">
        <v>131</v>
      </c>
      <c r="E6726" s="39" t="s">
        <v>131</v>
      </c>
      <c r="F6726" s="40"/>
      <c r="G6726" s="31">
        <v>12</v>
      </c>
      <c r="H6726" s="32"/>
      <c r="I6726" s="31" t="s">
        <v>191</v>
      </c>
      <c r="J6726" s="30"/>
      <c r="K6726" s="30"/>
      <c r="L6726" s="31">
        <v>202609</v>
      </c>
      <c r="M6726" s="30"/>
      <c r="N6726" s="30">
        <v>202603</v>
      </c>
      <c r="O6726" s="30"/>
      <c r="P6726" s="30"/>
    </row>
    <row r="6727" s="35" customFormat="1" customHeight="1" spans="1:16">
      <c r="A6727" s="30"/>
      <c r="B6727" s="38"/>
      <c r="C6727" s="30" t="s">
        <v>453</v>
      </c>
      <c r="D6727" s="30" t="s">
        <v>33</v>
      </c>
      <c r="E6727" s="39" t="s">
        <v>363</v>
      </c>
      <c r="F6727" s="40">
        <v>50.3</v>
      </c>
      <c r="G6727" s="31"/>
      <c r="H6727" s="32"/>
      <c r="I6727" s="31" t="s">
        <v>191</v>
      </c>
      <c r="J6727" s="30"/>
      <c r="K6727" s="30"/>
      <c r="L6727" s="31">
        <v>202603</v>
      </c>
      <c r="M6727" s="30"/>
      <c r="N6727" s="30">
        <v>202603</v>
      </c>
      <c r="O6727" s="30"/>
      <c r="P6727" s="30"/>
    </row>
    <row r="6728" s="35" customFormat="1" customHeight="1" spans="1:16">
      <c r="A6728" s="30"/>
      <c r="B6728" s="38"/>
      <c r="C6728" s="30" t="s">
        <v>453</v>
      </c>
      <c r="D6728" s="30" t="s">
        <v>131</v>
      </c>
      <c r="E6728" s="39" t="s">
        <v>131</v>
      </c>
      <c r="F6728" s="40"/>
      <c r="G6728" s="31">
        <v>12</v>
      </c>
      <c r="H6728" s="32"/>
      <c r="I6728" s="31" t="s">
        <v>191</v>
      </c>
      <c r="J6728" s="30"/>
      <c r="K6728" s="30"/>
      <c r="L6728" s="31">
        <v>202609</v>
      </c>
      <c r="M6728" s="30"/>
      <c r="N6728" s="30">
        <v>202604</v>
      </c>
      <c r="O6728" s="30"/>
      <c r="P6728" s="30"/>
    </row>
    <row r="6729" s="35" customFormat="1" customHeight="1" spans="1:16">
      <c r="A6729" s="30"/>
      <c r="B6729" s="38"/>
      <c r="C6729" s="30" t="s">
        <v>453</v>
      </c>
      <c r="D6729" s="30" t="s">
        <v>112</v>
      </c>
      <c r="E6729" s="39" t="s">
        <v>457</v>
      </c>
      <c r="F6729" s="40"/>
      <c r="G6729" s="31">
        <v>13</v>
      </c>
      <c r="H6729" s="32"/>
      <c r="I6729" s="31" t="s">
        <v>191</v>
      </c>
      <c r="J6729" s="30"/>
      <c r="K6729" s="30"/>
      <c r="L6729" s="31">
        <v>202609</v>
      </c>
      <c r="M6729" s="30"/>
      <c r="N6729" s="30">
        <v>202604</v>
      </c>
      <c r="O6729" s="30"/>
      <c r="P6729" s="30"/>
    </row>
    <row r="6730" s="35" customFormat="1" customHeight="1" spans="1:16">
      <c r="A6730" s="30"/>
      <c r="B6730" s="38"/>
      <c r="C6730" s="30" t="s">
        <v>453</v>
      </c>
      <c r="D6730" s="30" t="s">
        <v>33</v>
      </c>
      <c r="E6730" s="39" t="s">
        <v>484</v>
      </c>
      <c r="F6730" s="40"/>
      <c r="G6730" s="31">
        <v>35</v>
      </c>
      <c r="H6730" s="32"/>
      <c r="I6730" s="31" t="s">
        <v>191</v>
      </c>
      <c r="J6730" s="30"/>
      <c r="K6730" s="30"/>
      <c r="L6730" s="31">
        <v>202609</v>
      </c>
      <c r="M6730" s="30"/>
      <c r="N6730" s="30">
        <v>202604</v>
      </c>
      <c r="O6730" s="30"/>
      <c r="P6730" s="30"/>
    </row>
    <row r="6731" s="35" customFormat="1" customHeight="1" spans="1:16">
      <c r="A6731" s="30"/>
      <c r="B6731" s="38"/>
      <c r="C6731" s="30" t="s">
        <v>453</v>
      </c>
      <c r="D6731" s="30" t="s">
        <v>33</v>
      </c>
      <c r="E6731" s="39" t="s">
        <v>363</v>
      </c>
      <c r="F6731" s="40">
        <v>60</v>
      </c>
      <c r="G6731" s="31"/>
      <c r="H6731" s="32"/>
      <c r="I6731" s="31" t="s">
        <v>191</v>
      </c>
      <c r="J6731" s="30"/>
      <c r="K6731" s="30"/>
      <c r="L6731" s="31">
        <v>202604</v>
      </c>
      <c r="M6731" s="30"/>
      <c r="N6731" s="30">
        <v>202604</v>
      </c>
      <c r="O6731" s="30"/>
      <c r="P6731" s="30"/>
    </row>
    <row r="6732" s="35" customFormat="1" customHeight="1" spans="1:16">
      <c r="A6732" s="30"/>
      <c r="B6732" s="38"/>
      <c r="C6732" s="30" t="s">
        <v>453</v>
      </c>
      <c r="D6732" s="30" t="s">
        <v>33</v>
      </c>
      <c r="E6732" s="39" t="s">
        <v>1414</v>
      </c>
      <c r="F6732" s="40"/>
      <c r="G6732" s="31">
        <v>130</v>
      </c>
      <c r="H6732" s="32"/>
      <c r="I6732" s="31" t="s">
        <v>191</v>
      </c>
      <c r="J6732" s="30"/>
      <c r="K6732" s="30"/>
      <c r="L6732" s="31">
        <v>202609</v>
      </c>
      <c r="M6732" s="30"/>
      <c r="N6732" s="30">
        <v>202605</v>
      </c>
      <c r="O6732" s="30"/>
      <c r="P6732" s="30"/>
    </row>
    <row r="6733" s="35" customFormat="1" customHeight="1" spans="1:16">
      <c r="A6733" s="30"/>
      <c r="B6733" s="38"/>
      <c r="C6733" s="30" t="s">
        <v>453</v>
      </c>
      <c r="D6733" s="30" t="s">
        <v>33</v>
      </c>
      <c r="E6733" s="39" t="s">
        <v>484</v>
      </c>
      <c r="F6733" s="40"/>
      <c r="G6733" s="31">
        <v>35</v>
      </c>
      <c r="H6733" s="32"/>
      <c r="I6733" s="31" t="s">
        <v>191</v>
      </c>
      <c r="J6733" s="30"/>
      <c r="K6733" s="30"/>
      <c r="L6733" s="31">
        <v>202609</v>
      </c>
      <c r="M6733" s="30"/>
      <c r="N6733" s="30">
        <v>202605</v>
      </c>
      <c r="O6733" s="30"/>
      <c r="P6733" s="30"/>
    </row>
    <row r="6734" s="35" customFormat="1" customHeight="1" spans="1:16">
      <c r="A6734" s="30"/>
      <c r="B6734" s="38"/>
      <c r="C6734" s="30" t="s">
        <v>453</v>
      </c>
      <c r="D6734" s="30" t="s">
        <v>131</v>
      </c>
      <c r="E6734" s="39" t="s">
        <v>131</v>
      </c>
      <c r="F6734" s="40"/>
      <c r="G6734" s="31">
        <v>12</v>
      </c>
      <c r="H6734" s="32"/>
      <c r="I6734" s="31" t="s">
        <v>191</v>
      </c>
      <c r="J6734" s="30"/>
      <c r="K6734" s="30"/>
      <c r="L6734" s="31">
        <v>202609</v>
      </c>
      <c r="M6734" s="30"/>
      <c r="N6734" s="30">
        <v>202605</v>
      </c>
      <c r="O6734" s="30"/>
      <c r="P6734" s="30"/>
    </row>
    <row r="6735" s="35" customFormat="1" customHeight="1" spans="1:16">
      <c r="A6735" s="30"/>
      <c r="B6735" s="38"/>
      <c r="C6735" s="30" t="s">
        <v>453</v>
      </c>
      <c r="D6735" s="30" t="s">
        <v>33</v>
      </c>
      <c r="E6735" s="39" t="s">
        <v>737</v>
      </c>
      <c r="F6735" s="40"/>
      <c r="G6735" s="31">
        <v>60</v>
      </c>
      <c r="H6735" s="32"/>
      <c r="I6735" s="31" t="s">
        <v>191</v>
      </c>
      <c r="J6735" s="30"/>
      <c r="K6735" s="30"/>
      <c r="L6735" s="31">
        <v>202609</v>
      </c>
      <c r="M6735" s="30"/>
      <c r="N6735" s="30">
        <v>202605</v>
      </c>
      <c r="O6735" s="30"/>
      <c r="P6735" s="30"/>
    </row>
    <row r="6736" s="35" customFormat="1" customHeight="1" spans="1:16">
      <c r="A6736" s="30"/>
      <c r="B6736" s="38"/>
      <c r="C6736" s="30" t="s">
        <v>453</v>
      </c>
      <c r="D6736" s="30" t="s">
        <v>33</v>
      </c>
      <c r="E6736" s="39" t="s">
        <v>363</v>
      </c>
      <c r="F6736" s="40">
        <v>237</v>
      </c>
      <c r="G6736" s="31"/>
      <c r="H6736" s="32"/>
      <c r="I6736" s="31" t="s">
        <v>191</v>
      </c>
      <c r="J6736" s="30"/>
      <c r="K6736" s="30"/>
      <c r="L6736" s="31">
        <v>202605</v>
      </c>
      <c r="M6736" s="30"/>
      <c r="N6736" s="30">
        <v>202605</v>
      </c>
      <c r="O6736" s="30"/>
      <c r="P6736" s="30"/>
    </row>
    <row r="6737" s="35" customFormat="1" customHeight="1" spans="1:16">
      <c r="A6737" s="30"/>
      <c r="B6737" s="38"/>
      <c r="C6737" s="30" t="s">
        <v>453</v>
      </c>
      <c r="D6737" s="30" t="s">
        <v>131</v>
      </c>
      <c r="E6737" s="39" t="s">
        <v>131</v>
      </c>
      <c r="F6737" s="40"/>
      <c r="G6737" s="31">
        <v>12</v>
      </c>
      <c r="H6737" s="32"/>
      <c r="I6737" s="31" t="s">
        <v>191</v>
      </c>
      <c r="J6737" s="30"/>
      <c r="K6737" s="30"/>
      <c r="L6737" s="31">
        <v>202609</v>
      </c>
      <c r="M6737" s="30"/>
      <c r="N6737" s="30">
        <v>202606</v>
      </c>
      <c r="O6737" s="30"/>
      <c r="P6737" s="30"/>
    </row>
    <row r="6738" s="35" customFormat="1" customHeight="1" spans="1:16">
      <c r="A6738" s="30"/>
      <c r="B6738" s="38"/>
      <c r="C6738" s="30" t="s">
        <v>453</v>
      </c>
      <c r="D6738" s="30" t="s">
        <v>33</v>
      </c>
      <c r="E6738" s="39" t="s">
        <v>1415</v>
      </c>
      <c r="F6738" s="40"/>
      <c r="G6738" s="31">
        <v>40</v>
      </c>
      <c r="H6738" s="32"/>
      <c r="I6738" s="31" t="s">
        <v>191</v>
      </c>
      <c r="J6738" s="30"/>
      <c r="K6738" s="30"/>
      <c r="L6738" s="31">
        <v>202609</v>
      </c>
      <c r="M6738" s="30"/>
      <c r="N6738" s="30">
        <v>202606</v>
      </c>
      <c r="O6738" s="30"/>
      <c r="P6738" s="30"/>
    </row>
    <row r="6739" s="35" customFormat="1" customHeight="1" spans="1:16">
      <c r="A6739" s="30"/>
      <c r="B6739" s="38"/>
      <c r="C6739" s="30" t="s">
        <v>453</v>
      </c>
      <c r="D6739" s="30" t="s">
        <v>33</v>
      </c>
      <c r="E6739" s="39" t="s">
        <v>363</v>
      </c>
      <c r="F6739" s="40">
        <v>52</v>
      </c>
      <c r="G6739" s="31"/>
      <c r="H6739" s="32"/>
      <c r="I6739" s="31" t="s">
        <v>191</v>
      </c>
      <c r="J6739" s="30"/>
      <c r="K6739" s="30"/>
      <c r="L6739" s="31">
        <v>202606</v>
      </c>
      <c r="M6739" s="30"/>
      <c r="N6739" s="30">
        <v>202606</v>
      </c>
      <c r="O6739" s="30"/>
      <c r="P6739" s="30"/>
    </row>
    <row r="6740" s="35" customFormat="1" customHeight="1" spans="1:16">
      <c r="A6740" s="30"/>
      <c r="B6740" s="38"/>
      <c r="C6740" s="30" t="s">
        <v>453</v>
      </c>
      <c r="D6740" s="30" t="s">
        <v>454</v>
      </c>
      <c r="E6740" s="39" t="s">
        <v>454</v>
      </c>
      <c r="F6740" s="40"/>
      <c r="G6740" s="31">
        <v>600</v>
      </c>
      <c r="H6740" s="32"/>
      <c r="I6740" s="31" t="s">
        <v>84</v>
      </c>
      <c r="J6740" s="30"/>
      <c r="K6740" s="30"/>
      <c r="L6740" s="31">
        <v>202609</v>
      </c>
      <c r="M6740" s="30"/>
      <c r="N6740" s="30">
        <v>202601</v>
      </c>
      <c r="O6740" s="30"/>
      <c r="P6740" s="30"/>
    </row>
    <row r="6741" s="35" customFormat="1" customHeight="1" spans="1:16">
      <c r="A6741" s="30"/>
      <c r="B6741" s="38"/>
      <c r="C6741" s="30" t="s">
        <v>453</v>
      </c>
      <c r="D6741" s="30" t="s">
        <v>33</v>
      </c>
      <c r="E6741" s="39" t="s">
        <v>456</v>
      </c>
      <c r="F6741" s="40"/>
      <c r="G6741" s="31">
        <v>404.23</v>
      </c>
      <c r="H6741" s="32"/>
      <c r="I6741" s="31" t="s">
        <v>84</v>
      </c>
      <c r="J6741" s="30"/>
      <c r="K6741" s="30"/>
      <c r="L6741" s="31">
        <v>202609</v>
      </c>
      <c r="M6741" s="30"/>
      <c r="N6741" s="30">
        <v>202601</v>
      </c>
      <c r="O6741" s="30"/>
      <c r="P6741" s="30"/>
    </row>
    <row r="6742" s="35" customFormat="1" customHeight="1" spans="1:16">
      <c r="A6742" s="30"/>
      <c r="B6742" s="38"/>
      <c r="C6742" s="30" t="s">
        <v>453</v>
      </c>
      <c r="D6742" s="30" t="s">
        <v>33</v>
      </c>
      <c r="E6742" s="39" t="s">
        <v>1416</v>
      </c>
      <c r="F6742" s="40"/>
      <c r="G6742" s="31">
        <v>15</v>
      </c>
      <c r="H6742" s="32"/>
      <c r="I6742" s="31" t="s">
        <v>84</v>
      </c>
      <c r="J6742" s="30"/>
      <c r="K6742" s="30"/>
      <c r="L6742" s="31">
        <v>202609</v>
      </c>
      <c r="M6742" s="30"/>
      <c r="N6742" s="30">
        <v>202601</v>
      </c>
      <c r="O6742" s="30"/>
      <c r="P6742" s="30"/>
    </row>
    <row r="6743" s="35" customFormat="1" customHeight="1" spans="1:16">
      <c r="A6743" s="30"/>
      <c r="B6743" s="38"/>
      <c r="C6743" s="30" t="s">
        <v>453</v>
      </c>
      <c r="D6743" s="30" t="s">
        <v>33</v>
      </c>
      <c r="E6743" s="39" t="s">
        <v>83</v>
      </c>
      <c r="F6743" s="40">
        <v>1019.23</v>
      </c>
      <c r="G6743" s="31"/>
      <c r="H6743" s="32"/>
      <c r="I6743" s="31" t="s">
        <v>84</v>
      </c>
      <c r="J6743" s="30"/>
      <c r="K6743" s="30"/>
      <c r="L6743" s="31">
        <v>202601</v>
      </c>
      <c r="M6743" s="30"/>
      <c r="N6743" s="30">
        <v>202601</v>
      </c>
      <c r="O6743" s="30"/>
      <c r="P6743" s="30"/>
    </row>
    <row r="6744" s="35" customFormat="1" customHeight="1" spans="1:16">
      <c r="A6744" s="30"/>
      <c r="B6744" s="38"/>
      <c r="C6744" s="30" t="s">
        <v>453</v>
      </c>
      <c r="D6744" s="30" t="s">
        <v>112</v>
      </c>
      <c r="E6744" s="39" t="s">
        <v>457</v>
      </c>
      <c r="F6744" s="40"/>
      <c r="G6744" s="31">
        <v>15</v>
      </c>
      <c r="H6744" s="32"/>
      <c r="I6744" s="31" t="s">
        <v>84</v>
      </c>
      <c r="J6744" s="30"/>
      <c r="K6744" s="30"/>
      <c r="L6744" s="31">
        <v>202609</v>
      </c>
      <c r="M6744" s="30"/>
      <c r="N6744" s="30">
        <v>202602</v>
      </c>
      <c r="O6744" s="30"/>
      <c r="P6744" s="30"/>
    </row>
    <row r="6745" s="35" customFormat="1" customHeight="1" spans="1:16">
      <c r="A6745" s="30"/>
      <c r="B6745" s="38"/>
      <c r="C6745" s="30" t="s">
        <v>453</v>
      </c>
      <c r="D6745" s="30" t="s">
        <v>454</v>
      </c>
      <c r="E6745" s="39" t="s">
        <v>454</v>
      </c>
      <c r="F6745" s="40"/>
      <c r="G6745" s="31">
        <v>300</v>
      </c>
      <c r="H6745" s="32"/>
      <c r="I6745" s="31" t="s">
        <v>84</v>
      </c>
      <c r="J6745" s="30"/>
      <c r="K6745" s="30"/>
      <c r="L6745" s="31">
        <v>202609</v>
      </c>
      <c r="M6745" s="30"/>
      <c r="N6745" s="30">
        <v>202602</v>
      </c>
      <c r="O6745" s="30"/>
      <c r="P6745" s="30"/>
    </row>
    <row r="6746" s="35" customFormat="1" customHeight="1" spans="1:16">
      <c r="A6746" s="30"/>
      <c r="B6746" s="38"/>
      <c r="C6746" s="30" t="s">
        <v>453</v>
      </c>
      <c r="D6746" s="30" t="s">
        <v>33</v>
      </c>
      <c r="E6746" s="39" t="s">
        <v>83</v>
      </c>
      <c r="F6746" s="40">
        <v>315</v>
      </c>
      <c r="G6746" s="31"/>
      <c r="H6746" s="32"/>
      <c r="I6746" s="31" t="s">
        <v>84</v>
      </c>
      <c r="J6746" s="30"/>
      <c r="K6746" s="30"/>
      <c r="L6746" s="31">
        <v>202602</v>
      </c>
      <c r="M6746" s="30"/>
      <c r="N6746" s="30">
        <v>202602</v>
      </c>
      <c r="O6746" s="30"/>
      <c r="P6746" s="30"/>
    </row>
    <row r="6747" s="35" customFormat="1" customHeight="1" spans="1:16">
      <c r="A6747" s="30"/>
      <c r="B6747" s="38"/>
      <c r="C6747" s="30" t="s">
        <v>453</v>
      </c>
      <c r="D6747" s="30" t="s">
        <v>454</v>
      </c>
      <c r="E6747" s="39" t="s">
        <v>454</v>
      </c>
      <c r="F6747" s="40"/>
      <c r="G6747" s="31">
        <v>100</v>
      </c>
      <c r="H6747" s="32"/>
      <c r="I6747" s="31" t="s">
        <v>84</v>
      </c>
      <c r="J6747" s="30"/>
      <c r="K6747" s="30"/>
      <c r="L6747" s="31">
        <v>202609</v>
      </c>
      <c r="M6747" s="30"/>
      <c r="N6747" s="30">
        <v>202603</v>
      </c>
      <c r="O6747" s="30"/>
      <c r="P6747" s="30"/>
    </row>
    <row r="6748" s="35" customFormat="1" customHeight="1" spans="1:16">
      <c r="A6748" s="30"/>
      <c r="B6748" s="38"/>
      <c r="C6748" s="30" t="s">
        <v>453</v>
      </c>
      <c r="D6748" s="30" t="s">
        <v>33</v>
      </c>
      <c r="E6748" s="39" t="s">
        <v>1417</v>
      </c>
      <c r="F6748" s="40"/>
      <c r="G6748" s="31">
        <v>599</v>
      </c>
      <c r="H6748" s="32"/>
      <c r="I6748" s="31" t="s">
        <v>84</v>
      </c>
      <c r="J6748" s="30"/>
      <c r="K6748" s="30"/>
      <c r="L6748" s="31">
        <v>202609</v>
      </c>
      <c r="M6748" s="30"/>
      <c r="N6748" s="30">
        <v>202603</v>
      </c>
      <c r="O6748" s="30"/>
      <c r="P6748" s="30"/>
    </row>
    <row r="6749" s="35" customFormat="1" customHeight="1" spans="1:16">
      <c r="A6749" s="30"/>
      <c r="B6749" s="38"/>
      <c r="C6749" s="30" t="s">
        <v>453</v>
      </c>
      <c r="D6749" s="30" t="s">
        <v>131</v>
      </c>
      <c r="E6749" s="39" t="s">
        <v>131</v>
      </c>
      <c r="F6749" s="40"/>
      <c r="G6749" s="31">
        <v>40</v>
      </c>
      <c r="H6749" s="32"/>
      <c r="I6749" s="31" t="s">
        <v>84</v>
      </c>
      <c r="J6749" s="30"/>
      <c r="K6749" s="30"/>
      <c r="L6749" s="31">
        <v>202609</v>
      </c>
      <c r="M6749" s="30"/>
      <c r="N6749" s="30">
        <v>202603</v>
      </c>
      <c r="O6749" s="30"/>
      <c r="P6749" s="30"/>
    </row>
    <row r="6750" s="35" customFormat="1" customHeight="1" spans="1:16">
      <c r="A6750" s="30"/>
      <c r="B6750" s="38"/>
      <c r="C6750" s="30" t="s">
        <v>453</v>
      </c>
      <c r="D6750" s="30" t="s">
        <v>33</v>
      </c>
      <c r="E6750" s="39" t="s">
        <v>83</v>
      </c>
      <c r="F6750" s="40">
        <v>739</v>
      </c>
      <c r="G6750" s="31"/>
      <c r="H6750" s="32"/>
      <c r="I6750" s="31" t="s">
        <v>84</v>
      </c>
      <c r="J6750" s="30"/>
      <c r="K6750" s="30"/>
      <c r="L6750" s="31">
        <v>202603</v>
      </c>
      <c r="M6750" s="30"/>
      <c r="N6750" s="30">
        <v>202603</v>
      </c>
      <c r="O6750" s="30"/>
      <c r="P6750" s="30"/>
    </row>
    <row r="6751" s="35" customFormat="1" customHeight="1" spans="1:16">
      <c r="A6751" s="30"/>
      <c r="B6751" s="38"/>
      <c r="C6751" s="30" t="s">
        <v>453</v>
      </c>
      <c r="D6751" s="30" t="s">
        <v>454</v>
      </c>
      <c r="E6751" s="39" t="s">
        <v>454</v>
      </c>
      <c r="F6751" s="40"/>
      <c r="G6751" s="31">
        <v>200</v>
      </c>
      <c r="H6751" s="32"/>
      <c r="I6751" s="31" t="s">
        <v>84</v>
      </c>
      <c r="J6751" s="30"/>
      <c r="K6751" s="30"/>
      <c r="L6751" s="31">
        <v>202609</v>
      </c>
      <c r="M6751" s="30"/>
      <c r="N6751" s="30">
        <v>202604</v>
      </c>
      <c r="O6751" s="30"/>
      <c r="P6751" s="30"/>
    </row>
    <row r="6752" s="35" customFormat="1" customHeight="1" spans="1:16">
      <c r="A6752" s="30"/>
      <c r="B6752" s="38"/>
      <c r="C6752" s="30" t="s">
        <v>453</v>
      </c>
      <c r="D6752" s="30" t="s">
        <v>131</v>
      </c>
      <c r="E6752" s="39" t="s">
        <v>131</v>
      </c>
      <c r="F6752" s="40"/>
      <c r="G6752" s="31">
        <v>40</v>
      </c>
      <c r="H6752" s="32"/>
      <c r="I6752" s="31" t="s">
        <v>84</v>
      </c>
      <c r="J6752" s="30"/>
      <c r="K6752" s="30"/>
      <c r="L6752" s="31">
        <v>202609</v>
      </c>
      <c r="M6752" s="30"/>
      <c r="N6752" s="30">
        <v>202604</v>
      </c>
      <c r="O6752" s="30"/>
      <c r="P6752" s="30"/>
    </row>
    <row r="6753" s="35" customFormat="1" customHeight="1" spans="1:16">
      <c r="A6753" s="30"/>
      <c r="B6753" s="38"/>
      <c r="C6753" s="30" t="s">
        <v>453</v>
      </c>
      <c r="D6753" s="30" t="s">
        <v>33</v>
      </c>
      <c r="E6753" s="39" t="s">
        <v>83</v>
      </c>
      <c r="F6753" s="40">
        <v>240</v>
      </c>
      <c r="G6753" s="31"/>
      <c r="H6753" s="32"/>
      <c r="I6753" s="31" t="s">
        <v>84</v>
      </c>
      <c r="J6753" s="30"/>
      <c r="K6753" s="30"/>
      <c r="L6753" s="31">
        <v>202604</v>
      </c>
      <c r="M6753" s="30"/>
      <c r="N6753" s="30">
        <v>202604</v>
      </c>
      <c r="O6753" s="30"/>
      <c r="P6753" s="30"/>
    </row>
    <row r="6754" s="35" customFormat="1" customHeight="1" spans="1:16">
      <c r="A6754" s="30"/>
      <c r="B6754" s="38"/>
      <c r="C6754" s="30" t="s">
        <v>453</v>
      </c>
      <c r="D6754" s="30" t="s">
        <v>112</v>
      </c>
      <c r="E6754" s="39" t="s">
        <v>1418</v>
      </c>
      <c r="F6754" s="40"/>
      <c r="G6754" s="31">
        <v>135</v>
      </c>
      <c r="H6754" s="32"/>
      <c r="I6754" s="31" t="s">
        <v>84</v>
      </c>
      <c r="J6754" s="30"/>
      <c r="K6754" s="30"/>
      <c r="L6754" s="31">
        <v>202609</v>
      </c>
      <c r="M6754" s="30"/>
      <c r="N6754" s="30">
        <v>202605</v>
      </c>
      <c r="O6754" s="30"/>
      <c r="P6754" s="30"/>
    </row>
    <row r="6755" s="35" customFormat="1" customHeight="1" spans="1:16">
      <c r="A6755" s="30"/>
      <c r="B6755" s="38"/>
      <c r="C6755" s="30" t="s">
        <v>453</v>
      </c>
      <c r="D6755" s="30" t="s">
        <v>33</v>
      </c>
      <c r="E6755" s="39" t="s">
        <v>83</v>
      </c>
      <c r="F6755" s="40">
        <v>135</v>
      </c>
      <c r="G6755" s="31"/>
      <c r="H6755" s="32"/>
      <c r="I6755" s="31" t="s">
        <v>84</v>
      </c>
      <c r="J6755" s="30"/>
      <c r="K6755" s="30"/>
      <c r="L6755" s="31">
        <v>202605</v>
      </c>
      <c r="M6755" s="30"/>
      <c r="N6755" s="30">
        <v>202605</v>
      </c>
      <c r="O6755" s="30"/>
      <c r="P6755" s="30"/>
    </row>
    <row r="6756" s="35" customFormat="1" customHeight="1" spans="1:16">
      <c r="A6756" s="30"/>
      <c r="B6756" s="38"/>
      <c r="C6756" s="30" t="s">
        <v>453</v>
      </c>
      <c r="D6756" s="30" t="s">
        <v>33</v>
      </c>
      <c r="E6756" s="39" t="s">
        <v>485</v>
      </c>
      <c r="F6756" s="40"/>
      <c r="G6756" s="31">
        <v>600</v>
      </c>
      <c r="H6756" s="32"/>
      <c r="I6756" s="31" t="s">
        <v>84</v>
      </c>
      <c r="J6756" s="30"/>
      <c r="K6756" s="30"/>
      <c r="L6756" s="31">
        <v>202609</v>
      </c>
      <c r="M6756" s="30"/>
      <c r="N6756" s="30">
        <v>202606</v>
      </c>
      <c r="O6756" s="30"/>
      <c r="P6756" s="30"/>
    </row>
    <row r="6757" s="35" customFormat="1" customHeight="1" spans="1:16">
      <c r="A6757" s="30"/>
      <c r="B6757" s="38"/>
      <c r="C6757" s="30" t="s">
        <v>453</v>
      </c>
      <c r="D6757" s="30" t="s">
        <v>33</v>
      </c>
      <c r="E6757" s="39" t="s">
        <v>485</v>
      </c>
      <c r="F6757" s="40"/>
      <c r="G6757" s="31">
        <v>40</v>
      </c>
      <c r="H6757" s="32"/>
      <c r="I6757" s="31" t="s">
        <v>84</v>
      </c>
      <c r="J6757" s="30"/>
      <c r="K6757" s="30"/>
      <c r="L6757" s="31">
        <v>202609</v>
      </c>
      <c r="M6757" s="30"/>
      <c r="N6757" s="30">
        <v>202606</v>
      </c>
      <c r="O6757" s="30"/>
      <c r="P6757" s="30"/>
    </row>
    <row r="6758" s="35" customFormat="1" customHeight="1" spans="1:16">
      <c r="A6758" s="30"/>
      <c r="B6758" s="38"/>
      <c r="C6758" s="30" t="s">
        <v>453</v>
      </c>
      <c r="D6758" s="30" t="s">
        <v>33</v>
      </c>
      <c r="E6758" s="39" t="s">
        <v>485</v>
      </c>
      <c r="F6758" s="40"/>
      <c r="G6758" s="31">
        <v>64.9</v>
      </c>
      <c r="H6758" s="32"/>
      <c r="I6758" s="31" t="s">
        <v>84</v>
      </c>
      <c r="J6758" s="30"/>
      <c r="K6758" s="30"/>
      <c r="L6758" s="31">
        <v>202609</v>
      </c>
      <c r="M6758" s="30"/>
      <c r="N6758" s="30">
        <v>202606</v>
      </c>
      <c r="O6758" s="30"/>
      <c r="P6758" s="30"/>
    </row>
    <row r="6759" s="35" customFormat="1" customHeight="1" spans="1:16">
      <c r="A6759" s="30"/>
      <c r="B6759" s="38"/>
      <c r="C6759" s="30" t="s">
        <v>453</v>
      </c>
      <c r="D6759" s="30" t="s">
        <v>33</v>
      </c>
      <c r="E6759" s="39" t="s">
        <v>83</v>
      </c>
      <c r="F6759" s="40">
        <v>704.9</v>
      </c>
      <c r="G6759" s="31"/>
      <c r="H6759" s="32"/>
      <c r="I6759" s="31" t="s">
        <v>84</v>
      </c>
      <c r="J6759" s="30"/>
      <c r="K6759" s="30"/>
      <c r="L6759" s="31">
        <v>202606</v>
      </c>
      <c r="M6759" s="30"/>
      <c r="N6759" s="30">
        <v>202606</v>
      </c>
      <c r="O6759" s="30"/>
      <c r="P6759" s="30"/>
    </row>
    <row r="6760" s="35" customFormat="1" customHeight="1" spans="1:16">
      <c r="A6760" s="30"/>
      <c r="B6760" s="38"/>
      <c r="C6760" s="30" t="s">
        <v>453</v>
      </c>
      <c r="D6760" s="30" t="s">
        <v>33</v>
      </c>
      <c r="E6760" s="39" t="s">
        <v>485</v>
      </c>
      <c r="F6760" s="40"/>
      <c r="G6760" s="31">
        <v>216</v>
      </c>
      <c r="H6760" s="32"/>
      <c r="I6760" s="31" t="s">
        <v>196</v>
      </c>
      <c r="J6760" s="30"/>
      <c r="K6760" s="30"/>
      <c r="L6760" s="31">
        <v>202609</v>
      </c>
      <c r="M6760" s="30"/>
      <c r="N6760" s="30">
        <v>202601</v>
      </c>
      <c r="O6760" s="30"/>
      <c r="P6760" s="30"/>
    </row>
    <row r="6761" s="35" customFormat="1" customHeight="1" spans="1:16">
      <c r="A6761" s="30"/>
      <c r="B6761" s="38"/>
      <c r="C6761" s="30" t="s">
        <v>453</v>
      </c>
      <c r="D6761" s="30" t="s">
        <v>33</v>
      </c>
      <c r="E6761" s="39" t="s">
        <v>485</v>
      </c>
      <c r="F6761" s="40"/>
      <c r="G6761" s="31">
        <v>61</v>
      </c>
      <c r="H6761" s="32"/>
      <c r="I6761" s="31" t="s">
        <v>196</v>
      </c>
      <c r="J6761" s="30"/>
      <c r="K6761" s="30"/>
      <c r="L6761" s="31">
        <v>202609</v>
      </c>
      <c r="M6761" s="30"/>
      <c r="N6761" s="30">
        <v>202601</v>
      </c>
      <c r="O6761" s="30"/>
      <c r="P6761" s="30"/>
    </row>
    <row r="6762" s="35" customFormat="1" customHeight="1" spans="1:16">
      <c r="A6762" s="30"/>
      <c r="B6762" s="38"/>
      <c r="C6762" s="30" t="s">
        <v>453</v>
      </c>
      <c r="D6762" s="30" t="s">
        <v>33</v>
      </c>
      <c r="E6762" s="39" t="s">
        <v>485</v>
      </c>
      <c r="F6762" s="40"/>
      <c r="G6762" s="31">
        <v>16.6</v>
      </c>
      <c r="H6762" s="32"/>
      <c r="I6762" s="31" t="s">
        <v>196</v>
      </c>
      <c r="J6762" s="30"/>
      <c r="K6762" s="30"/>
      <c r="L6762" s="31">
        <v>202609</v>
      </c>
      <c r="M6762" s="30"/>
      <c r="N6762" s="30">
        <v>202601</v>
      </c>
      <c r="O6762" s="30"/>
      <c r="P6762" s="30"/>
    </row>
    <row r="6763" s="35" customFormat="1" customHeight="1" spans="1:16">
      <c r="A6763" s="30"/>
      <c r="B6763" s="38"/>
      <c r="C6763" s="30" t="s">
        <v>453</v>
      </c>
      <c r="D6763" s="30" t="s">
        <v>33</v>
      </c>
      <c r="E6763" s="39" t="s">
        <v>485</v>
      </c>
      <c r="F6763" s="40"/>
      <c r="G6763" s="31">
        <v>500</v>
      </c>
      <c r="H6763" s="32"/>
      <c r="I6763" s="31" t="s">
        <v>196</v>
      </c>
      <c r="J6763" s="30"/>
      <c r="K6763" s="30"/>
      <c r="L6763" s="31">
        <v>202609</v>
      </c>
      <c r="M6763" s="30"/>
      <c r="N6763" s="30">
        <v>202601</v>
      </c>
      <c r="O6763" s="30"/>
      <c r="P6763" s="30"/>
    </row>
    <row r="6764" s="35" customFormat="1" customHeight="1" spans="1:16">
      <c r="A6764" s="30"/>
      <c r="B6764" s="38"/>
      <c r="C6764" s="30" t="s">
        <v>453</v>
      </c>
      <c r="D6764" s="30" t="s">
        <v>33</v>
      </c>
      <c r="E6764" s="39" t="s">
        <v>368</v>
      </c>
      <c r="F6764" s="40">
        <v>793.6</v>
      </c>
      <c r="G6764" s="31"/>
      <c r="H6764" s="32"/>
      <c r="I6764" s="31" t="s">
        <v>196</v>
      </c>
      <c r="J6764" s="30"/>
      <c r="K6764" s="30"/>
      <c r="L6764" s="31">
        <v>202601</v>
      </c>
      <c r="M6764" s="30"/>
      <c r="N6764" s="30">
        <v>202601</v>
      </c>
      <c r="O6764" s="30"/>
      <c r="P6764" s="30"/>
    </row>
    <row r="6765" s="35" customFormat="1" customHeight="1" spans="1:16">
      <c r="A6765" s="30"/>
      <c r="B6765" s="38"/>
      <c r="C6765" s="30" t="s">
        <v>453</v>
      </c>
      <c r="D6765" s="30" t="s">
        <v>33</v>
      </c>
      <c r="E6765" s="39" t="s">
        <v>485</v>
      </c>
      <c r="F6765" s="40"/>
      <c r="G6765" s="31">
        <v>119.6</v>
      </c>
      <c r="H6765" s="32"/>
      <c r="I6765" s="31" t="s">
        <v>196</v>
      </c>
      <c r="J6765" s="30"/>
      <c r="K6765" s="30"/>
      <c r="L6765" s="31">
        <v>202609</v>
      </c>
      <c r="M6765" s="30"/>
      <c r="N6765" s="30">
        <v>202602</v>
      </c>
      <c r="O6765" s="30"/>
      <c r="P6765" s="30"/>
    </row>
    <row r="6766" s="35" customFormat="1" customHeight="1" spans="1:16">
      <c r="A6766" s="30"/>
      <c r="B6766" s="38"/>
      <c r="C6766" s="30" t="s">
        <v>453</v>
      </c>
      <c r="D6766" s="30" t="s">
        <v>33</v>
      </c>
      <c r="E6766" s="39" t="s">
        <v>485</v>
      </c>
      <c r="F6766" s="40"/>
      <c r="G6766" s="31">
        <v>10</v>
      </c>
      <c r="H6766" s="32"/>
      <c r="I6766" s="31" t="s">
        <v>196</v>
      </c>
      <c r="J6766" s="30"/>
      <c r="K6766" s="30"/>
      <c r="L6766" s="31">
        <v>202609</v>
      </c>
      <c r="M6766" s="30"/>
      <c r="N6766" s="30">
        <v>202602</v>
      </c>
      <c r="O6766" s="30"/>
      <c r="P6766" s="30"/>
    </row>
    <row r="6767" s="35" customFormat="1" customHeight="1" spans="1:16">
      <c r="A6767" s="30"/>
      <c r="B6767" s="38"/>
      <c r="C6767" s="30" t="s">
        <v>453</v>
      </c>
      <c r="D6767" s="30" t="s">
        <v>33</v>
      </c>
      <c r="E6767" s="39" t="s">
        <v>485</v>
      </c>
      <c r="F6767" s="40"/>
      <c r="G6767" s="31">
        <v>500</v>
      </c>
      <c r="H6767" s="32"/>
      <c r="I6767" s="31" t="s">
        <v>196</v>
      </c>
      <c r="J6767" s="30"/>
      <c r="K6767" s="30"/>
      <c r="L6767" s="31">
        <v>202609</v>
      </c>
      <c r="M6767" s="30"/>
      <c r="N6767" s="30">
        <v>202602</v>
      </c>
      <c r="O6767" s="30"/>
      <c r="P6767" s="30"/>
    </row>
    <row r="6768" s="35" customFormat="1" customHeight="1" spans="1:16">
      <c r="A6768" s="30"/>
      <c r="B6768" s="38"/>
      <c r="C6768" s="30" t="s">
        <v>453</v>
      </c>
      <c r="D6768" s="30" t="s">
        <v>33</v>
      </c>
      <c r="E6768" s="39" t="s">
        <v>368</v>
      </c>
      <c r="F6768" s="40">
        <v>629.6</v>
      </c>
      <c r="G6768" s="31"/>
      <c r="H6768" s="32"/>
      <c r="I6768" s="31" t="s">
        <v>196</v>
      </c>
      <c r="J6768" s="30"/>
      <c r="K6768" s="30"/>
      <c r="L6768" s="31">
        <v>202602</v>
      </c>
      <c r="M6768" s="30"/>
      <c r="N6768" s="30">
        <v>202602</v>
      </c>
      <c r="O6768" s="30"/>
      <c r="P6768" s="30"/>
    </row>
    <row r="6769" s="35" customFormat="1" customHeight="1" spans="1:16">
      <c r="A6769" s="30"/>
      <c r="B6769" s="38"/>
      <c r="C6769" s="30" t="s">
        <v>453</v>
      </c>
      <c r="D6769" s="30" t="s">
        <v>33</v>
      </c>
      <c r="E6769" s="39" t="s">
        <v>485</v>
      </c>
      <c r="F6769" s="40"/>
      <c r="G6769" s="31">
        <v>500</v>
      </c>
      <c r="H6769" s="32"/>
      <c r="I6769" s="31" t="s">
        <v>196</v>
      </c>
      <c r="J6769" s="30"/>
      <c r="K6769" s="30"/>
      <c r="L6769" s="31">
        <v>202609</v>
      </c>
      <c r="M6769" s="30"/>
      <c r="N6769" s="30">
        <v>202603</v>
      </c>
      <c r="O6769" s="30"/>
      <c r="P6769" s="30"/>
    </row>
    <row r="6770" s="35" customFormat="1" customHeight="1" spans="1:16">
      <c r="A6770" s="30"/>
      <c r="B6770" s="38"/>
      <c r="C6770" s="30" t="s">
        <v>453</v>
      </c>
      <c r="D6770" s="30" t="s">
        <v>33</v>
      </c>
      <c r="E6770" s="39" t="s">
        <v>485</v>
      </c>
      <c r="F6770" s="40"/>
      <c r="G6770" s="31">
        <v>15</v>
      </c>
      <c r="H6770" s="32"/>
      <c r="I6770" s="31" t="s">
        <v>196</v>
      </c>
      <c r="J6770" s="30"/>
      <c r="K6770" s="30"/>
      <c r="L6770" s="31">
        <v>202609</v>
      </c>
      <c r="M6770" s="30"/>
      <c r="N6770" s="30">
        <v>202603</v>
      </c>
      <c r="O6770" s="30"/>
      <c r="P6770" s="30"/>
    </row>
    <row r="6771" s="35" customFormat="1" customHeight="1" spans="1:16">
      <c r="A6771" s="30"/>
      <c r="B6771" s="38"/>
      <c r="C6771" s="30" t="s">
        <v>453</v>
      </c>
      <c r="D6771" s="30" t="s">
        <v>33</v>
      </c>
      <c r="E6771" s="39" t="s">
        <v>485</v>
      </c>
      <c r="F6771" s="40"/>
      <c r="G6771" s="31">
        <v>89.7</v>
      </c>
      <c r="H6771" s="32"/>
      <c r="I6771" s="31" t="s">
        <v>196</v>
      </c>
      <c r="J6771" s="30"/>
      <c r="K6771" s="30"/>
      <c r="L6771" s="31">
        <v>202609</v>
      </c>
      <c r="M6771" s="30"/>
      <c r="N6771" s="30">
        <v>202603</v>
      </c>
      <c r="O6771" s="30"/>
      <c r="P6771" s="30"/>
    </row>
    <row r="6772" s="35" customFormat="1" customHeight="1" spans="1:16">
      <c r="A6772" s="30"/>
      <c r="B6772" s="38"/>
      <c r="C6772" s="30" t="s">
        <v>453</v>
      </c>
      <c r="D6772" s="30" t="s">
        <v>33</v>
      </c>
      <c r="E6772" s="39" t="s">
        <v>485</v>
      </c>
      <c r="F6772" s="40"/>
      <c r="G6772" s="31">
        <v>50</v>
      </c>
      <c r="H6772" s="32"/>
      <c r="I6772" s="31" t="s">
        <v>196</v>
      </c>
      <c r="J6772" s="30"/>
      <c r="K6772" s="30"/>
      <c r="L6772" s="31">
        <v>202609</v>
      </c>
      <c r="M6772" s="30"/>
      <c r="N6772" s="30">
        <v>202603</v>
      </c>
      <c r="O6772" s="30"/>
      <c r="P6772" s="30"/>
    </row>
    <row r="6773" s="35" customFormat="1" customHeight="1" spans="1:16">
      <c r="A6773" s="30"/>
      <c r="B6773" s="38"/>
      <c r="C6773" s="30" t="s">
        <v>453</v>
      </c>
      <c r="D6773" s="30" t="s">
        <v>33</v>
      </c>
      <c r="E6773" s="39" t="s">
        <v>485</v>
      </c>
      <c r="F6773" s="40"/>
      <c r="G6773" s="31">
        <v>147</v>
      </c>
      <c r="H6773" s="32"/>
      <c r="I6773" s="31" t="s">
        <v>196</v>
      </c>
      <c r="J6773" s="30"/>
      <c r="K6773" s="30"/>
      <c r="L6773" s="31">
        <v>202609</v>
      </c>
      <c r="M6773" s="30"/>
      <c r="N6773" s="30">
        <v>202603</v>
      </c>
      <c r="O6773" s="30"/>
      <c r="P6773" s="30"/>
    </row>
    <row r="6774" s="35" customFormat="1" customHeight="1" spans="1:16">
      <c r="A6774" s="30"/>
      <c r="B6774" s="38"/>
      <c r="C6774" s="30" t="s">
        <v>453</v>
      </c>
      <c r="D6774" s="30" t="s">
        <v>33</v>
      </c>
      <c r="E6774" s="39" t="s">
        <v>368</v>
      </c>
      <c r="F6774" s="40">
        <v>801.7</v>
      </c>
      <c r="G6774" s="31"/>
      <c r="H6774" s="32"/>
      <c r="I6774" s="31" t="s">
        <v>196</v>
      </c>
      <c r="J6774" s="30"/>
      <c r="K6774" s="30"/>
      <c r="L6774" s="31">
        <v>202603</v>
      </c>
      <c r="M6774" s="30"/>
      <c r="N6774" s="30">
        <v>202603</v>
      </c>
      <c r="O6774" s="30"/>
      <c r="P6774" s="30"/>
    </row>
    <row r="6775" s="35" customFormat="1" customHeight="1" spans="1:16">
      <c r="A6775" s="30"/>
      <c r="B6775" s="38"/>
      <c r="C6775" s="30" t="s">
        <v>453</v>
      </c>
      <c r="D6775" s="30" t="s">
        <v>33</v>
      </c>
      <c r="E6775" s="39" t="s">
        <v>485</v>
      </c>
      <c r="F6775" s="40"/>
      <c r="G6775" s="31">
        <v>100</v>
      </c>
      <c r="H6775" s="32"/>
      <c r="I6775" s="31" t="s">
        <v>196</v>
      </c>
      <c r="J6775" s="30"/>
      <c r="K6775" s="30"/>
      <c r="L6775" s="31">
        <v>202609</v>
      </c>
      <c r="M6775" s="30"/>
      <c r="N6775" s="30">
        <v>202604</v>
      </c>
      <c r="O6775" s="30"/>
      <c r="P6775" s="30"/>
    </row>
    <row r="6776" s="35" customFormat="1" customHeight="1" spans="1:16">
      <c r="A6776" s="30"/>
      <c r="B6776" s="38"/>
      <c r="C6776" s="30" t="s">
        <v>453</v>
      </c>
      <c r="D6776" s="30" t="s">
        <v>33</v>
      </c>
      <c r="E6776" s="39" t="s">
        <v>485</v>
      </c>
      <c r="F6776" s="40"/>
      <c r="G6776" s="31">
        <v>119.6</v>
      </c>
      <c r="H6776" s="32"/>
      <c r="I6776" s="31" t="s">
        <v>196</v>
      </c>
      <c r="J6776" s="30"/>
      <c r="K6776" s="30"/>
      <c r="L6776" s="31">
        <v>202609</v>
      </c>
      <c r="M6776" s="30"/>
      <c r="N6776" s="30">
        <v>202604</v>
      </c>
      <c r="O6776" s="30"/>
      <c r="P6776" s="30"/>
    </row>
    <row r="6777" s="35" customFormat="1" customHeight="1" spans="1:16">
      <c r="A6777" s="30"/>
      <c r="B6777" s="38"/>
      <c r="C6777" s="30" t="s">
        <v>453</v>
      </c>
      <c r="D6777" s="30" t="s">
        <v>33</v>
      </c>
      <c r="E6777" s="39" t="s">
        <v>368</v>
      </c>
      <c r="F6777" s="40">
        <v>219.6</v>
      </c>
      <c r="G6777" s="31"/>
      <c r="H6777" s="32"/>
      <c r="I6777" s="31" t="s">
        <v>196</v>
      </c>
      <c r="J6777" s="30"/>
      <c r="K6777" s="30"/>
      <c r="L6777" s="31">
        <v>202604</v>
      </c>
      <c r="M6777" s="30"/>
      <c r="N6777" s="30">
        <v>202604</v>
      </c>
      <c r="O6777" s="30"/>
      <c r="P6777" s="30"/>
    </row>
    <row r="6778" s="35" customFormat="1" customHeight="1" spans="1:16">
      <c r="A6778" s="30"/>
      <c r="B6778" s="38"/>
      <c r="C6778" s="30" t="s">
        <v>453</v>
      </c>
      <c r="D6778" s="30" t="s">
        <v>33</v>
      </c>
      <c r="E6778" s="39" t="s">
        <v>485</v>
      </c>
      <c r="F6778" s="40"/>
      <c r="G6778" s="31">
        <v>86.1</v>
      </c>
      <c r="H6778" s="32"/>
      <c r="I6778" s="31" t="s">
        <v>196</v>
      </c>
      <c r="J6778" s="30"/>
      <c r="K6778" s="30"/>
      <c r="L6778" s="31">
        <v>202609</v>
      </c>
      <c r="M6778" s="30"/>
      <c r="N6778" s="30">
        <v>202605</v>
      </c>
      <c r="O6778" s="30"/>
      <c r="P6778" s="30"/>
    </row>
    <row r="6779" s="35" customFormat="1" customHeight="1" spans="1:16">
      <c r="A6779" s="30"/>
      <c r="B6779" s="38"/>
      <c r="C6779" s="30" t="s">
        <v>453</v>
      </c>
      <c r="D6779" s="30" t="s">
        <v>33</v>
      </c>
      <c r="E6779" s="39" t="s">
        <v>485</v>
      </c>
      <c r="F6779" s="40"/>
      <c r="G6779" s="31">
        <v>300</v>
      </c>
      <c r="H6779" s="32"/>
      <c r="I6779" s="31" t="s">
        <v>196</v>
      </c>
      <c r="J6779" s="30"/>
      <c r="K6779" s="30"/>
      <c r="L6779" s="31">
        <v>202609</v>
      </c>
      <c r="M6779" s="30"/>
      <c r="N6779" s="30">
        <v>202605</v>
      </c>
      <c r="O6779" s="30"/>
      <c r="P6779" s="30"/>
    </row>
    <row r="6780" s="35" customFormat="1" customHeight="1" spans="1:16">
      <c r="A6780" s="30"/>
      <c r="B6780" s="38"/>
      <c r="C6780" s="30" t="s">
        <v>453</v>
      </c>
      <c r="D6780" s="30" t="s">
        <v>33</v>
      </c>
      <c r="E6780" s="39" t="s">
        <v>368</v>
      </c>
      <c r="F6780" s="40">
        <v>386.1</v>
      </c>
      <c r="G6780" s="31"/>
      <c r="H6780" s="32"/>
      <c r="I6780" s="31" t="s">
        <v>196</v>
      </c>
      <c r="J6780" s="30"/>
      <c r="K6780" s="30"/>
      <c r="L6780" s="31">
        <v>202605</v>
      </c>
      <c r="M6780" s="30"/>
      <c r="N6780" s="30">
        <v>202605</v>
      </c>
      <c r="O6780" s="30"/>
      <c r="P6780" s="30"/>
    </row>
    <row r="6781" s="35" customFormat="1" customHeight="1" spans="1:16">
      <c r="A6781" s="30"/>
      <c r="B6781" s="38"/>
      <c r="C6781" s="30" t="s">
        <v>453</v>
      </c>
      <c r="D6781" s="30" t="s">
        <v>33</v>
      </c>
      <c r="E6781" s="39" t="s">
        <v>485</v>
      </c>
      <c r="F6781" s="40"/>
      <c r="G6781" s="31">
        <v>119.6</v>
      </c>
      <c r="H6781" s="32"/>
      <c r="I6781" s="31" t="s">
        <v>196</v>
      </c>
      <c r="J6781" s="30"/>
      <c r="K6781" s="30"/>
      <c r="L6781" s="31">
        <v>202609</v>
      </c>
      <c r="M6781" s="30"/>
      <c r="N6781" s="30">
        <v>202606</v>
      </c>
      <c r="O6781" s="30"/>
      <c r="P6781" s="30"/>
    </row>
    <row r="6782" s="35" customFormat="1" customHeight="1" spans="1:16">
      <c r="A6782" s="30"/>
      <c r="B6782" s="38"/>
      <c r="C6782" s="30" t="s">
        <v>453</v>
      </c>
      <c r="D6782" s="30" t="s">
        <v>33</v>
      </c>
      <c r="E6782" s="39" t="s">
        <v>485</v>
      </c>
      <c r="F6782" s="40"/>
      <c r="G6782" s="31">
        <v>500</v>
      </c>
      <c r="H6782" s="32"/>
      <c r="I6782" s="31" t="s">
        <v>196</v>
      </c>
      <c r="J6782" s="30"/>
      <c r="K6782" s="30"/>
      <c r="L6782" s="31">
        <v>202609</v>
      </c>
      <c r="M6782" s="30"/>
      <c r="N6782" s="30">
        <v>202606</v>
      </c>
      <c r="O6782" s="30"/>
      <c r="P6782" s="30"/>
    </row>
    <row r="6783" s="35" customFormat="1" customHeight="1" spans="1:16">
      <c r="A6783" s="30"/>
      <c r="B6783" s="38"/>
      <c r="C6783" s="30" t="s">
        <v>453</v>
      </c>
      <c r="D6783" s="30" t="s">
        <v>33</v>
      </c>
      <c r="E6783" s="39" t="s">
        <v>368</v>
      </c>
      <c r="F6783" s="40">
        <v>619.6</v>
      </c>
      <c r="G6783" s="31"/>
      <c r="H6783" s="32"/>
      <c r="I6783" s="31" t="s">
        <v>196</v>
      </c>
      <c r="J6783" s="30"/>
      <c r="K6783" s="30"/>
      <c r="L6783" s="31">
        <v>202606</v>
      </c>
      <c r="M6783" s="30"/>
      <c r="N6783" s="30">
        <v>202606</v>
      </c>
      <c r="O6783" s="30"/>
      <c r="P6783" s="30"/>
    </row>
    <row r="6784" s="35" customFormat="1" customHeight="1" spans="1:16">
      <c r="A6784" s="30"/>
      <c r="B6784" s="38"/>
      <c r="C6784" s="30" t="s">
        <v>453</v>
      </c>
      <c r="D6784" s="30" t="s">
        <v>33</v>
      </c>
      <c r="E6784" s="39" t="s">
        <v>1419</v>
      </c>
      <c r="F6784" s="40"/>
      <c r="G6784" s="31">
        <v>120</v>
      </c>
      <c r="H6784" s="32"/>
      <c r="I6784" s="31" t="s">
        <v>109</v>
      </c>
      <c r="J6784" s="30"/>
      <c r="K6784" s="30"/>
      <c r="L6784" s="31">
        <v>202609</v>
      </c>
      <c r="M6784" s="30"/>
      <c r="N6784" s="30">
        <v>202601</v>
      </c>
      <c r="O6784" s="30"/>
      <c r="P6784" s="30"/>
    </row>
    <row r="6785" s="35" customFormat="1" customHeight="1" spans="1:16">
      <c r="A6785" s="30"/>
      <c r="B6785" s="38"/>
      <c r="C6785" s="30" t="s">
        <v>453</v>
      </c>
      <c r="D6785" s="30" t="s">
        <v>454</v>
      </c>
      <c r="E6785" s="39" t="s">
        <v>454</v>
      </c>
      <c r="F6785" s="40"/>
      <c r="G6785" s="31">
        <v>600</v>
      </c>
      <c r="H6785" s="32"/>
      <c r="I6785" s="31" t="s">
        <v>109</v>
      </c>
      <c r="J6785" s="30"/>
      <c r="K6785" s="30"/>
      <c r="L6785" s="31">
        <v>202609</v>
      </c>
      <c r="M6785" s="30"/>
      <c r="N6785" s="30">
        <v>202601</v>
      </c>
      <c r="O6785" s="30"/>
      <c r="P6785" s="30"/>
    </row>
    <row r="6786" s="35" customFormat="1" customHeight="1" spans="1:16">
      <c r="A6786" s="30"/>
      <c r="B6786" s="38"/>
      <c r="C6786" s="30" t="s">
        <v>453</v>
      </c>
      <c r="D6786" s="30" t="s">
        <v>33</v>
      </c>
      <c r="E6786" s="39" t="s">
        <v>466</v>
      </c>
      <c r="F6786" s="40"/>
      <c r="G6786" s="31">
        <v>222</v>
      </c>
      <c r="H6786" s="32"/>
      <c r="I6786" s="31" t="s">
        <v>109</v>
      </c>
      <c r="J6786" s="30"/>
      <c r="K6786" s="30"/>
      <c r="L6786" s="31">
        <v>202609</v>
      </c>
      <c r="M6786" s="30"/>
      <c r="N6786" s="30">
        <v>202601</v>
      </c>
      <c r="O6786" s="30"/>
      <c r="P6786" s="30"/>
    </row>
    <row r="6787" s="35" customFormat="1" customHeight="1" spans="1:16">
      <c r="A6787" s="30"/>
      <c r="B6787" s="38"/>
      <c r="C6787" s="30" t="s">
        <v>453</v>
      </c>
      <c r="D6787" s="30" t="s">
        <v>33</v>
      </c>
      <c r="E6787" s="39" t="s">
        <v>476</v>
      </c>
      <c r="F6787" s="40"/>
      <c r="G6787" s="31">
        <v>16.56</v>
      </c>
      <c r="H6787" s="32"/>
      <c r="I6787" s="31" t="s">
        <v>109</v>
      </c>
      <c r="J6787" s="30"/>
      <c r="K6787" s="30"/>
      <c r="L6787" s="31">
        <v>202609</v>
      </c>
      <c r="M6787" s="30"/>
      <c r="N6787" s="30">
        <v>202601</v>
      </c>
      <c r="O6787" s="30"/>
      <c r="P6787" s="30"/>
    </row>
    <row r="6788" s="35" customFormat="1" customHeight="1" spans="1:16">
      <c r="A6788" s="30"/>
      <c r="B6788" s="38"/>
      <c r="C6788" s="30" t="s">
        <v>453</v>
      </c>
      <c r="D6788" s="30" t="s">
        <v>33</v>
      </c>
      <c r="E6788" s="39" t="s">
        <v>108</v>
      </c>
      <c r="F6788" s="40">
        <v>958.56</v>
      </c>
      <c r="G6788" s="31"/>
      <c r="H6788" s="32"/>
      <c r="I6788" s="31" t="s">
        <v>109</v>
      </c>
      <c r="J6788" s="30"/>
      <c r="K6788" s="30"/>
      <c r="L6788" s="31">
        <v>202601</v>
      </c>
      <c r="M6788" s="30"/>
      <c r="N6788" s="30">
        <v>202601</v>
      </c>
      <c r="O6788" s="30"/>
      <c r="P6788" s="30"/>
    </row>
    <row r="6789" s="35" customFormat="1" customHeight="1" spans="1:16">
      <c r="A6789" s="30"/>
      <c r="B6789" s="38"/>
      <c r="C6789" s="30" t="s">
        <v>453</v>
      </c>
      <c r="D6789" s="30" t="s">
        <v>33</v>
      </c>
      <c r="E6789" s="39" t="s">
        <v>1420</v>
      </c>
      <c r="F6789" s="40"/>
      <c r="G6789" s="31">
        <v>18</v>
      </c>
      <c r="H6789" s="32"/>
      <c r="I6789" s="31" t="s">
        <v>109</v>
      </c>
      <c r="J6789" s="30"/>
      <c r="K6789" s="30"/>
      <c r="L6789" s="31">
        <v>202609</v>
      </c>
      <c r="M6789" s="30"/>
      <c r="N6789" s="30">
        <v>202602</v>
      </c>
      <c r="O6789" s="30"/>
      <c r="P6789" s="30"/>
    </row>
    <row r="6790" s="35" customFormat="1" customHeight="1" spans="1:16">
      <c r="A6790" s="30"/>
      <c r="B6790" s="38"/>
      <c r="C6790" s="30" t="s">
        <v>453</v>
      </c>
      <c r="D6790" s="30" t="s">
        <v>454</v>
      </c>
      <c r="E6790" s="39" t="s">
        <v>454</v>
      </c>
      <c r="F6790" s="40"/>
      <c r="G6790" s="31">
        <v>600</v>
      </c>
      <c r="H6790" s="32"/>
      <c r="I6790" s="31" t="s">
        <v>109</v>
      </c>
      <c r="J6790" s="30"/>
      <c r="K6790" s="30"/>
      <c r="L6790" s="31">
        <v>202609</v>
      </c>
      <c r="M6790" s="30"/>
      <c r="N6790" s="30">
        <v>202602</v>
      </c>
      <c r="O6790" s="30"/>
      <c r="P6790" s="30"/>
    </row>
    <row r="6791" s="35" customFormat="1" customHeight="1" spans="1:16">
      <c r="A6791" s="30"/>
      <c r="B6791" s="38"/>
      <c r="C6791" s="30" t="s">
        <v>453</v>
      </c>
      <c r="D6791" s="30" t="s">
        <v>33</v>
      </c>
      <c r="E6791" s="39" t="s">
        <v>108</v>
      </c>
      <c r="F6791" s="40">
        <v>618</v>
      </c>
      <c r="G6791" s="31"/>
      <c r="H6791" s="32"/>
      <c r="I6791" s="31" t="s">
        <v>109</v>
      </c>
      <c r="J6791" s="30"/>
      <c r="K6791" s="30"/>
      <c r="L6791" s="31">
        <v>202602</v>
      </c>
      <c r="M6791" s="30"/>
      <c r="N6791" s="30">
        <v>202602</v>
      </c>
      <c r="O6791" s="30"/>
      <c r="P6791" s="30"/>
    </row>
    <row r="6792" s="35" customFormat="1" customHeight="1" spans="1:16">
      <c r="A6792" s="30"/>
      <c r="B6792" s="38"/>
      <c r="C6792" s="30" t="s">
        <v>453</v>
      </c>
      <c r="D6792" s="30" t="s">
        <v>454</v>
      </c>
      <c r="E6792" s="39" t="s">
        <v>454</v>
      </c>
      <c r="F6792" s="40"/>
      <c r="G6792" s="31">
        <v>300</v>
      </c>
      <c r="H6792" s="32"/>
      <c r="I6792" s="31" t="s">
        <v>109</v>
      </c>
      <c r="J6792" s="30"/>
      <c r="K6792" s="30"/>
      <c r="L6792" s="31">
        <v>202609</v>
      </c>
      <c r="M6792" s="30"/>
      <c r="N6792" s="30">
        <v>202604</v>
      </c>
      <c r="O6792" s="30"/>
      <c r="P6792" s="30"/>
    </row>
    <row r="6793" s="35" customFormat="1" customHeight="1" spans="1:16">
      <c r="A6793" s="30"/>
      <c r="B6793" s="38"/>
      <c r="C6793" s="30" t="s">
        <v>453</v>
      </c>
      <c r="D6793" s="30" t="s">
        <v>33</v>
      </c>
      <c r="E6793" s="39" t="s">
        <v>108</v>
      </c>
      <c r="F6793" s="40">
        <v>300</v>
      </c>
      <c r="G6793" s="31"/>
      <c r="H6793" s="32"/>
      <c r="I6793" s="31" t="s">
        <v>109</v>
      </c>
      <c r="J6793" s="30"/>
      <c r="K6793" s="30"/>
      <c r="L6793" s="31">
        <v>202603</v>
      </c>
      <c r="M6793" s="30"/>
      <c r="N6793" s="30">
        <v>202604</v>
      </c>
      <c r="O6793" s="30"/>
      <c r="P6793" s="30"/>
    </row>
    <row r="6794" s="35" customFormat="1" customHeight="1" spans="1:16">
      <c r="A6794" s="30"/>
      <c r="B6794" s="38"/>
      <c r="C6794" s="30" t="s">
        <v>453</v>
      </c>
      <c r="D6794" s="30" t="s">
        <v>454</v>
      </c>
      <c r="E6794" s="39" t="s">
        <v>454</v>
      </c>
      <c r="F6794" s="40"/>
      <c r="G6794" s="31">
        <v>300</v>
      </c>
      <c r="H6794" s="32"/>
      <c r="I6794" s="31" t="s">
        <v>109</v>
      </c>
      <c r="J6794" s="30"/>
      <c r="K6794" s="30"/>
      <c r="L6794" s="31">
        <v>202609</v>
      </c>
      <c r="M6794" s="30"/>
      <c r="N6794" s="30">
        <v>202605</v>
      </c>
      <c r="O6794" s="30"/>
      <c r="P6794" s="30"/>
    </row>
    <row r="6795" s="35" customFormat="1" customHeight="1" spans="1:16">
      <c r="A6795" s="30"/>
      <c r="B6795" s="38"/>
      <c r="C6795" s="30" t="s">
        <v>453</v>
      </c>
      <c r="D6795" s="30" t="s">
        <v>33</v>
      </c>
      <c r="E6795" s="39" t="s">
        <v>1421</v>
      </c>
      <c r="F6795" s="40"/>
      <c r="G6795" s="31">
        <v>64.18</v>
      </c>
      <c r="H6795" s="32"/>
      <c r="I6795" s="31" t="s">
        <v>109</v>
      </c>
      <c r="J6795" s="30"/>
      <c r="K6795" s="30"/>
      <c r="L6795" s="31">
        <v>202609</v>
      </c>
      <c r="M6795" s="30"/>
      <c r="N6795" s="30">
        <v>202605</v>
      </c>
      <c r="O6795" s="30"/>
      <c r="P6795" s="30"/>
    </row>
    <row r="6796" s="35" customFormat="1" customHeight="1" spans="1:16">
      <c r="A6796" s="30"/>
      <c r="B6796" s="38"/>
      <c r="C6796" s="30" t="s">
        <v>453</v>
      </c>
      <c r="D6796" s="30" t="s">
        <v>33</v>
      </c>
      <c r="E6796" s="39" t="s">
        <v>108</v>
      </c>
      <c r="F6796" s="40">
        <v>364.18</v>
      </c>
      <c r="G6796" s="31"/>
      <c r="H6796" s="32"/>
      <c r="I6796" s="31" t="s">
        <v>109</v>
      </c>
      <c r="J6796" s="30"/>
      <c r="K6796" s="30"/>
      <c r="L6796" s="31">
        <v>202604</v>
      </c>
      <c r="M6796" s="30"/>
      <c r="N6796" s="30">
        <v>202605</v>
      </c>
      <c r="O6796" s="30"/>
      <c r="P6796" s="30"/>
    </row>
    <row r="6797" s="35" customFormat="1" customHeight="1" spans="1:16">
      <c r="A6797" s="30"/>
      <c r="B6797" s="38"/>
      <c r="C6797" s="30" t="s">
        <v>453</v>
      </c>
      <c r="D6797" s="30" t="s">
        <v>454</v>
      </c>
      <c r="E6797" s="39" t="s">
        <v>454</v>
      </c>
      <c r="F6797" s="40"/>
      <c r="G6797" s="31">
        <v>500</v>
      </c>
      <c r="H6797" s="32"/>
      <c r="I6797" s="31" t="s">
        <v>109</v>
      </c>
      <c r="J6797" s="30"/>
      <c r="K6797" s="30"/>
      <c r="L6797" s="31">
        <v>202609</v>
      </c>
      <c r="M6797" s="30"/>
      <c r="N6797" s="30">
        <v>202606</v>
      </c>
      <c r="O6797" s="30"/>
      <c r="P6797" s="30"/>
    </row>
    <row r="6798" s="35" customFormat="1" customHeight="1" spans="1:16">
      <c r="A6798" s="30"/>
      <c r="B6798" s="38"/>
      <c r="C6798" s="30" t="s">
        <v>453</v>
      </c>
      <c r="D6798" s="30" t="s">
        <v>33</v>
      </c>
      <c r="E6798" s="39" t="s">
        <v>108</v>
      </c>
      <c r="F6798" s="40">
        <v>500</v>
      </c>
      <c r="G6798" s="31"/>
      <c r="H6798" s="32"/>
      <c r="I6798" s="31" t="s">
        <v>109</v>
      </c>
      <c r="J6798" s="30"/>
      <c r="K6798" s="30"/>
      <c r="L6798" s="31">
        <v>202605</v>
      </c>
      <c r="M6798" s="30"/>
      <c r="N6798" s="30">
        <v>202606</v>
      </c>
      <c r="O6798" s="30"/>
      <c r="P6798" s="30"/>
    </row>
    <row r="6799" s="35" customFormat="1" customHeight="1" spans="1:16">
      <c r="A6799" s="30"/>
      <c r="B6799" s="38"/>
      <c r="C6799" s="30" t="s">
        <v>453</v>
      </c>
      <c r="D6799" s="30" t="s">
        <v>454</v>
      </c>
      <c r="E6799" s="39" t="s">
        <v>454</v>
      </c>
      <c r="F6799" s="40"/>
      <c r="G6799" s="31">
        <v>500</v>
      </c>
      <c r="H6799" s="32"/>
      <c r="I6799" s="31" t="s">
        <v>101</v>
      </c>
      <c r="J6799" s="30"/>
      <c r="K6799" s="30"/>
      <c r="L6799" s="31">
        <v>202609</v>
      </c>
      <c r="M6799" s="30"/>
      <c r="N6799" s="30">
        <v>202601</v>
      </c>
      <c r="O6799" s="30"/>
      <c r="P6799" s="30"/>
    </row>
    <row r="6800" s="35" customFormat="1" customHeight="1" spans="1:16">
      <c r="A6800" s="30"/>
      <c r="B6800" s="38"/>
      <c r="C6800" s="30" t="s">
        <v>453</v>
      </c>
      <c r="D6800" s="30" t="s">
        <v>33</v>
      </c>
      <c r="E6800" s="39" t="s">
        <v>476</v>
      </c>
      <c r="F6800" s="40"/>
      <c r="G6800" s="31">
        <v>16.56</v>
      </c>
      <c r="H6800" s="32"/>
      <c r="I6800" s="31" t="s">
        <v>101</v>
      </c>
      <c r="J6800" s="30"/>
      <c r="K6800" s="30"/>
      <c r="L6800" s="31">
        <v>202609</v>
      </c>
      <c r="M6800" s="30"/>
      <c r="N6800" s="30">
        <v>202601</v>
      </c>
      <c r="O6800" s="30"/>
      <c r="P6800" s="30"/>
    </row>
    <row r="6801" s="35" customFormat="1" customHeight="1" spans="1:16">
      <c r="A6801" s="30"/>
      <c r="B6801" s="38"/>
      <c r="C6801" s="30" t="s">
        <v>453</v>
      </c>
      <c r="D6801" s="30" t="s">
        <v>33</v>
      </c>
      <c r="E6801" s="39" t="s">
        <v>493</v>
      </c>
      <c r="F6801" s="40"/>
      <c r="G6801" s="31">
        <v>10</v>
      </c>
      <c r="H6801" s="32"/>
      <c r="I6801" s="31" t="s">
        <v>101</v>
      </c>
      <c r="J6801" s="30"/>
      <c r="K6801" s="30"/>
      <c r="L6801" s="31">
        <v>202609</v>
      </c>
      <c r="M6801" s="30"/>
      <c r="N6801" s="30">
        <v>202601</v>
      </c>
      <c r="O6801" s="30"/>
      <c r="P6801" s="30"/>
    </row>
    <row r="6802" s="35" customFormat="1" customHeight="1" spans="1:16">
      <c r="A6802" s="30"/>
      <c r="B6802" s="38"/>
      <c r="C6802" s="30" t="s">
        <v>453</v>
      </c>
      <c r="D6802" s="30" t="s">
        <v>131</v>
      </c>
      <c r="E6802" s="39" t="s">
        <v>131</v>
      </c>
      <c r="F6802" s="40"/>
      <c r="G6802" s="31">
        <v>3</v>
      </c>
      <c r="H6802" s="32"/>
      <c r="I6802" s="31" t="s">
        <v>101</v>
      </c>
      <c r="J6802" s="30"/>
      <c r="K6802" s="30"/>
      <c r="L6802" s="31">
        <v>202609</v>
      </c>
      <c r="M6802" s="30"/>
      <c r="N6802" s="30">
        <v>202601</v>
      </c>
      <c r="O6802" s="30"/>
      <c r="P6802" s="30"/>
    </row>
    <row r="6803" s="35" customFormat="1" customHeight="1" spans="1:16">
      <c r="A6803" s="30"/>
      <c r="B6803" s="38"/>
      <c r="C6803" s="30" t="s">
        <v>453</v>
      </c>
      <c r="D6803" s="30" t="s">
        <v>33</v>
      </c>
      <c r="E6803" s="39" t="s">
        <v>494</v>
      </c>
      <c r="F6803" s="40"/>
      <c r="G6803" s="31">
        <v>100</v>
      </c>
      <c r="H6803" s="32"/>
      <c r="I6803" s="31" t="s">
        <v>101</v>
      </c>
      <c r="J6803" s="30"/>
      <c r="K6803" s="30"/>
      <c r="L6803" s="31">
        <v>202609</v>
      </c>
      <c r="M6803" s="30"/>
      <c r="N6803" s="30">
        <v>202601</v>
      </c>
      <c r="O6803" s="30"/>
      <c r="P6803" s="30"/>
    </row>
    <row r="6804" s="35" customFormat="1" customHeight="1" spans="1:16">
      <c r="A6804" s="30"/>
      <c r="B6804" s="38"/>
      <c r="C6804" s="30" t="s">
        <v>453</v>
      </c>
      <c r="D6804" s="30" t="s">
        <v>454</v>
      </c>
      <c r="E6804" s="39" t="s">
        <v>454</v>
      </c>
      <c r="F6804" s="40"/>
      <c r="G6804" s="31">
        <v>600</v>
      </c>
      <c r="H6804" s="32"/>
      <c r="I6804" s="31" t="s">
        <v>101</v>
      </c>
      <c r="J6804" s="30"/>
      <c r="K6804" s="30"/>
      <c r="L6804" s="31">
        <v>202609</v>
      </c>
      <c r="M6804" s="30"/>
      <c r="N6804" s="30">
        <v>202601</v>
      </c>
      <c r="O6804" s="30"/>
      <c r="P6804" s="30"/>
    </row>
    <row r="6805" s="35" customFormat="1" customHeight="1" spans="1:16">
      <c r="A6805" s="30"/>
      <c r="B6805" s="38"/>
      <c r="C6805" s="30" t="s">
        <v>453</v>
      </c>
      <c r="D6805" s="30" t="s">
        <v>33</v>
      </c>
      <c r="E6805" s="39" t="s">
        <v>466</v>
      </c>
      <c r="F6805" s="40"/>
      <c r="G6805" s="31">
        <v>114</v>
      </c>
      <c r="H6805" s="32"/>
      <c r="I6805" s="31" t="s">
        <v>101</v>
      </c>
      <c r="J6805" s="30"/>
      <c r="K6805" s="30"/>
      <c r="L6805" s="31">
        <v>202609</v>
      </c>
      <c r="M6805" s="30"/>
      <c r="N6805" s="30">
        <v>202601</v>
      </c>
      <c r="O6805" s="30"/>
      <c r="P6805" s="30"/>
    </row>
    <row r="6806" s="35" customFormat="1" customHeight="1" spans="1:16">
      <c r="A6806" s="30"/>
      <c r="B6806" s="38"/>
      <c r="C6806" s="30" t="s">
        <v>453</v>
      </c>
      <c r="D6806" s="30" t="s">
        <v>33</v>
      </c>
      <c r="E6806" s="39" t="s">
        <v>100</v>
      </c>
      <c r="F6806" s="40">
        <v>1343.56</v>
      </c>
      <c r="G6806" s="31"/>
      <c r="H6806" s="32"/>
      <c r="I6806" s="31" t="s">
        <v>101</v>
      </c>
      <c r="J6806" s="30"/>
      <c r="K6806" s="30"/>
      <c r="L6806" s="31">
        <v>202601</v>
      </c>
      <c r="M6806" s="30"/>
      <c r="N6806" s="30">
        <v>202601</v>
      </c>
      <c r="O6806" s="30"/>
      <c r="P6806" s="30"/>
    </row>
    <row r="6807" s="35" customFormat="1" customHeight="1" spans="1:16">
      <c r="A6807" s="30"/>
      <c r="B6807" s="38"/>
      <c r="C6807" s="30" t="s">
        <v>453</v>
      </c>
      <c r="D6807" s="30" t="s">
        <v>454</v>
      </c>
      <c r="E6807" s="39" t="s">
        <v>454</v>
      </c>
      <c r="F6807" s="40"/>
      <c r="G6807" s="31">
        <v>300</v>
      </c>
      <c r="H6807" s="32"/>
      <c r="I6807" s="31" t="s">
        <v>101</v>
      </c>
      <c r="J6807" s="30"/>
      <c r="K6807" s="30"/>
      <c r="L6807" s="31">
        <v>202609</v>
      </c>
      <c r="M6807" s="30"/>
      <c r="N6807" s="30">
        <v>202602</v>
      </c>
      <c r="O6807" s="30"/>
      <c r="P6807" s="30"/>
    </row>
    <row r="6808" s="35" customFormat="1" customHeight="1" spans="1:16">
      <c r="A6808" s="30"/>
      <c r="B6808" s="38"/>
      <c r="C6808" s="30" t="s">
        <v>453</v>
      </c>
      <c r="D6808" s="30" t="s">
        <v>33</v>
      </c>
      <c r="E6808" s="39" t="s">
        <v>466</v>
      </c>
      <c r="F6808" s="40"/>
      <c r="G6808" s="31">
        <v>43</v>
      </c>
      <c r="H6808" s="32"/>
      <c r="I6808" s="31" t="s">
        <v>101</v>
      </c>
      <c r="J6808" s="30"/>
      <c r="K6808" s="30"/>
      <c r="L6808" s="31">
        <v>202609</v>
      </c>
      <c r="M6808" s="30"/>
      <c r="N6808" s="30">
        <v>202602</v>
      </c>
      <c r="O6808" s="30"/>
      <c r="P6808" s="30"/>
    </row>
    <row r="6809" s="35" customFormat="1" customHeight="1" spans="1:16">
      <c r="A6809" s="30"/>
      <c r="B6809" s="38"/>
      <c r="C6809" s="30" t="s">
        <v>453</v>
      </c>
      <c r="D6809" s="30" t="s">
        <v>33</v>
      </c>
      <c r="E6809" s="39" t="s">
        <v>100</v>
      </c>
      <c r="F6809" s="40">
        <v>343</v>
      </c>
      <c r="G6809" s="31"/>
      <c r="H6809" s="32"/>
      <c r="I6809" s="31" t="s">
        <v>101</v>
      </c>
      <c r="J6809" s="30"/>
      <c r="K6809" s="30"/>
      <c r="L6809" s="31">
        <v>202602</v>
      </c>
      <c r="M6809" s="30"/>
      <c r="N6809" s="30">
        <v>202602</v>
      </c>
      <c r="O6809" s="30"/>
      <c r="P6809" s="30"/>
    </row>
    <row r="6810" s="35" customFormat="1" customHeight="1" spans="1:16">
      <c r="A6810" s="30"/>
      <c r="B6810" s="38"/>
      <c r="C6810" s="30" t="s">
        <v>453</v>
      </c>
      <c r="D6810" s="30" t="s">
        <v>454</v>
      </c>
      <c r="E6810" s="39" t="s">
        <v>454</v>
      </c>
      <c r="F6810" s="40"/>
      <c r="G6810" s="31">
        <v>550</v>
      </c>
      <c r="H6810" s="32"/>
      <c r="I6810" s="31" t="s">
        <v>101</v>
      </c>
      <c r="J6810" s="30"/>
      <c r="K6810" s="30"/>
      <c r="L6810" s="31">
        <v>202609</v>
      </c>
      <c r="M6810" s="30"/>
      <c r="N6810" s="30">
        <v>202603</v>
      </c>
      <c r="O6810" s="30"/>
      <c r="P6810" s="30"/>
    </row>
    <row r="6811" s="35" customFormat="1" customHeight="1" spans="1:16">
      <c r="A6811" s="30"/>
      <c r="B6811" s="38"/>
      <c r="C6811" s="30" t="s">
        <v>453</v>
      </c>
      <c r="D6811" s="30" t="s">
        <v>33</v>
      </c>
      <c r="E6811" s="39" t="s">
        <v>466</v>
      </c>
      <c r="F6811" s="40"/>
      <c r="G6811" s="31">
        <v>101</v>
      </c>
      <c r="H6811" s="32"/>
      <c r="I6811" s="31" t="s">
        <v>101</v>
      </c>
      <c r="J6811" s="30"/>
      <c r="K6811" s="30"/>
      <c r="L6811" s="31">
        <v>202609</v>
      </c>
      <c r="M6811" s="30"/>
      <c r="N6811" s="30">
        <v>202603</v>
      </c>
      <c r="O6811" s="30"/>
      <c r="P6811" s="30"/>
    </row>
    <row r="6812" s="35" customFormat="1" customHeight="1" spans="1:16">
      <c r="A6812" s="30"/>
      <c r="B6812" s="38"/>
      <c r="C6812" s="30" t="s">
        <v>453</v>
      </c>
      <c r="D6812" s="30" t="s">
        <v>112</v>
      </c>
      <c r="E6812" s="39" t="s">
        <v>460</v>
      </c>
      <c r="F6812" s="40"/>
      <c r="G6812" s="31">
        <v>63</v>
      </c>
      <c r="H6812" s="32"/>
      <c r="I6812" s="31" t="s">
        <v>101</v>
      </c>
      <c r="J6812" s="30"/>
      <c r="K6812" s="30"/>
      <c r="L6812" s="31">
        <v>202609</v>
      </c>
      <c r="M6812" s="30"/>
      <c r="N6812" s="30">
        <v>202603</v>
      </c>
      <c r="O6812" s="30"/>
      <c r="P6812" s="30"/>
    </row>
    <row r="6813" s="35" customFormat="1" customHeight="1" spans="1:16">
      <c r="A6813" s="30"/>
      <c r="B6813" s="38"/>
      <c r="C6813" s="30" t="s">
        <v>453</v>
      </c>
      <c r="D6813" s="30" t="s">
        <v>131</v>
      </c>
      <c r="E6813" s="39" t="s">
        <v>131</v>
      </c>
      <c r="F6813" s="40"/>
      <c r="G6813" s="31">
        <v>3</v>
      </c>
      <c r="H6813" s="32"/>
      <c r="I6813" s="31" t="s">
        <v>101</v>
      </c>
      <c r="J6813" s="30"/>
      <c r="K6813" s="30"/>
      <c r="L6813" s="31">
        <v>202609</v>
      </c>
      <c r="M6813" s="30"/>
      <c r="N6813" s="30">
        <v>202603</v>
      </c>
      <c r="O6813" s="30"/>
      <c r="P6813" s="30"/>
    </row>
    <row r="6814" s="35" customFormat="1" customHeight="1" spans="1:16">
      <c r="A6814" s="30"/>
      <c r="B6814" s="38"/>
      <c r="C6814" s="30" t="s">
        <v>453</v>
      </c>
      <c r="D6814" s="30" t="s">
        <v>33</v>
      </c>
      <c r="E6814" s="39" t="s">
        <v>100</v>
      </c>
      <c r="F6814" s="40">
        <v>717</v>
      </c>
      <c r="G6814" s="41"/>
      <c r="H6814" s="32"/>
      <c r="I6814" s="31" t="s">
        <v>101</v>
      </c>
      <c r="J6814" s="30"/>
      <c r="K6814" s="30"/>
      <c r="L6814" s="31">
        <v>202603</v>
      </c>
      <c r="M6814" s="30"/>
      <c r="N6814" s="30">
        <v>202603</v>
      </c>
      <c r="O6814" s="30"/>
      <c r="P6814" s="30"/>
    </row>
    <row r="6815" s="35" customFormat="1" customHeight="1" spans="1:16">
      <c r="A6815" s="30"/>
      <c r="B6815" s="38"/>
      <c r="C6815" s="30" t="s">
        <v>453</v>
      </c>
      <c r="D6815" s="30" t="s">
        <v>33</v>
      </c>
      <c r="E6815" s="39" t="s">
        <v>466</v>
      </c>
      <c r="F6815" s="40"/>
      <c r="G6815" s="31">
        <v>165</v>
      </c>
      <c r="H6815" s="32"/>
      <c r="I6815" s="31" t="s">
        <v>101</v>
      </c>
      <c r="J6815" s="30"/>
      <c r="K6815" s="30"/>
      <c r="L6815" s="31">
        <v>202609</v>
      </c>
      <c r="M6815" s="30"/>
      <c r="N6815" s="30">
        <v>202604</v>
      </c>
      <c r="O6815" s="30"/>
      <c r="P6815" s="30"/>
    </row>
    <row r="6816" s="35" customFormat="1" customHeight="1" spans="1:16">
      <c r="A6816" s="30"/>
      <c r="B6816" s="38"/>
      <c r="C6816" s="30" t="s">
        <v>453</v>
      </c>
      <c r="D6816" s="30" t="s">
        <v>454</v>
      </c>
      <c r="E6816" s="39" t="s">
        <v>454</v>
      </c>
      <c r="F6816" s="40"/>
      <c r="G6816" s="31">
        <v>100</v>
      </c>
      <c r="H6816" s="32"/>
      <c r="I6816" s="31" t="s">
        <v>101</v>
      </c>
      <c r="J6816" s="30"/>
      <c r="K6816" s="30"/>
      <c r="L6816" s="31">
        <v>202609</v>
      </c>
      <c r="M6816" s="30"/>
      <c r="N6816" s="30">
        <v>202604</v>
      </c>
      <c r="O6816" s="30"/>
      <c r="P6816" s="30"/>
    </row>
    <row r="6817" s="35" customFormat="1" customHeight="1" spans="1:16">
      <c r="A6817" s="30"/>
      <c r="B6817" s="38"/>
      <c r="C6817" s="30" t="s">
        <v>453</v>
      </c>
      <c r="D6817" s="30" t="s">
        <v>112</v>
      </c>
      <c r="E6817" s="39" t="s">
        <v>460</v>
      </c>
      <c r="F6817" s="40"/>
      <c r="G6817" s="31">
        <v>40.5</v>
      </c>
      <c r="H6817" s="32"/>
      <c r="I6817" s="31" t="s">
        <v>101</v>
      </c>
      <c r="J6817" s="30"/>
      <c r="K6817" s="30"/>
      <c r="L6817" s="31">
        <v>202609</v>
      </c>
      <c r="M6817" s="30"/>
      <c r="N6817" s="30">
        <v>202604</v>
      </c>
      <c r="O6817" s="30"/>
      <c r="P6817" s="30"/>
    </row>
    <row r="6818" s="35" customFormat="1" customHeight="1" spans="1:16">
      <c r="A6818" s="30"/>
      <c r="B6818" s="38"/>
      <c r="C6818" s="30" t="s">
        <v>453</v>
      </c>
      <c r="D6818" s="30" t="s">
        <v>33</v>
      </c>
      <c r="E6818" s="39" t="s">
        <v>100</v>
      </c>
      <c r="F6818" s="40">
        <v>305.5</v>
      </c>
      <c r="G6818" s="31"/>
      <c r="H6818" s="32"/>
      <c r="I6818" s="31" t="s">
        <v>101</v>
      </c>
      <c r="J6818" s="30"/>
      <c r="K6818" s="30"/>
      <c r="L6818" s="31">
        <v>202604</v>
      </c>
      <c r="M6818" s="30"/>
      <c r="N6818" s="30">
        <v>202604</v>
      </c>
      <c r="O6818" s="30"/>
      <c r="P6818" s="30"/>
    </row>
    <row r="6819" s="35" customFormat="1" customHeight="1" spans="1:16">
      <c r="A6819" s="30"/>
      <c r="B6819" s="38"/>
      <c r="C6819" s="30" t="s">
        <v>453</v>
      </c>
      <c r="D6819" s="30" t="s">
        <v>33</v>
      </c>
      <c r="E6819" s="39" t="s">
        <v>466</v>
      </c>
      <c r="F6819" s="40"/>
      <c r="G6819" s="31">
        <v>122.9</v>
      </c>
      <c r="H6819" s="32"/>
      <c r="I6819" s="31" t="s">
        <v>101</v>
      </c>
      <c r="J6819" s="30"/>
      <c r="K6819" s="30"/>
      <c r="L6819" s="31">
        <v>202609</v>
      </c>
      <c r="M6819" s="30"/>
      <c r="N6819" s="30">
        <v>202605</v>
      </c>
      <c r="O6819" s="30"/>
      <c r="P6819" s="30"/>
    </row>
    <row r="6820" s="35" customFormat="1" customHeight="1" spans="1:16">
      <c r="A6820" s="30"/>
      <c r="B6820" s="38"/>
      <c r="C6820" s="30" t="s">
        <v>453</v>
      </c>
      <c r="D6820" s="30" t="s">
        <v>112</v>
      </c>
      <c r="E6820" s="39" t="s">
        <v>1422</v>
      </c>
      <c r="F6820" s="40"/>
      <c r="G6820" s="31">
        <v>41.9</v>
      </c>
      <c r="H6820" s="32"/>
      <c r="I6820" s="31" t="s">
        <v>101</v>
      </c>
      <c r="J6820" s="30"/>
      <c r="K6820" s="30"/>
      <c r="L6820" s="31">
        <v>202609</v>
      </c>
      <c r="M6820" s="30"/>
      <c r="N6820" s="30">
        <v>202605</v>
      </c>
      <c r="O6820" s="30"/>
      <c r="P6820" s="30"/>
    </row>
    <row r="6821" s="35" customFormat="1" customHeight="1" spans="1:16">
      <c r="A6821" s="30"/>
      <c r="B6821" s="38"/>
      <c r="C6821" s="30" t="s">
        <v>453</v>
      </c>
      <c r="D6821" s="30" t="s">
        <v>454</v>
      </c>
      <c r="E6821" s="39" t="s">
        <v>454</v>
      </c>
      <c r="F6821" s="40"/>
      <c r="G6821" s="31">
        <v>100</v>
      </c>
      <c r="H6821" s="32"/>
      <c r="I6821" s="31" t="s">
        <v>101</v>
      </c>
      <c r="J6821" s="30"/>
      <c r="K6821" s="30"/>
      <c r="L6821" s="31">
        <v>202609</v>
      </c>
      <c r="M6821" s="30"/>
      <c r="N6821" s="30">
        <v>202605</v>
      </c>
      <c r="O6821" s="30"/>
      <c r="P6821" s="30"/>
    </row>
    <row r="6822" s="35" customFormat="1" customHeight="1" spans="1:16">
      <c r="A6822" s="30"/>
      <c r="B6822" s="38"/>
      <c r="C6822" s="30" t="s">
        <v>453</v>
      </c>
      <c r="D6822" s="30" t="s">
        <v>33</v>
      </c>
      <c r="E6822" s="39" t="s">
        <v>494</v>
      </c>
      <c r="F6822" s="40"/>
      <c r="G6822" s="31">
        <v>100</v>
      </c>
      <c r="H6822" s="32"/>
      <c r="I6822" s="31" t="s">
        <v>101</v>
      </c>
      <c r="J6822" s="30"/>
      <c r="K6822" s="30"/>
      <c r="L6822" s="31">
        <v>202609</v>
      </c>
      <c r="M6822" s="30"/>
      <c r="N6822" s="30">
        <v>202605</v>
      </c>
      <c r="O6822" s="30"/>
      <c r="P6822" s="30"/>
    </row>
    <row r="6823" s="35" customFormat="1" customHeight="1" spans="1:16">
      <c r="A6823" s="30"/>
      <c r="B6823" s="38"/>
      <c r="C6823" s="30" t="s">
        <v>453</v>
      </c>
      <c r="D6823" s="30" t="s">
        <v>33</v>
      </c>
      <c r="E6823" s="39" t="s">
        <v>100</v>
      </c>
      <c r="F6823" s="40">
        <v>364.8</v>
      </c>
      <c r="G6823" s="31"/>
      <c r="H6823" s="32"/>
      <c r="I6823" s="31" t="s">
        <v>101</v>
      </c>
      <c r="J6823" s="30"/>
      <c r="K6823" s="30"/>
      <c r="L6823" s="31">
        <v>202605</v>
      </c>
      <c r="M6823" s="30"/>
      <c r="N6823" s="30">
        <v>202605</v>
      </c>
      <c r="O6823" s="30"/>
      <c r="P6823" s="30"/>
    </row>
    <row r="6824" s="35" customFormat="1" customHeight="1" spans="1:16">
      <c r="A6824" s="30"/>
      <c r="B6824" s="38"/>
      <c r="C6824" s="30" t="s">
        <v>453</v>
      </c>
      <c r="D6824" s="30" t="s">
        <v>454</v>
      </c>
      <c r="E6824" s="39" t="s">
        <v>454</v>
      </c>
      <c r="F6824" s="40"/>
      <c r="G6824" s="31">
        <v>450</v>
      </c>
      <c r="H6824" s="32"/>
      <c r="I6824" s="31" t="s">
        <v>101</v>
      </c>
      <c r="J6824" s="30"/>
      <c r="K6824" s="30"/>
      <c r="L6824" s="31">
        <v>202609</v>
      </c>
      <c r="M6824" s="30"/>
      <c r="N6824" s="30">
        <v>202606</v>
      </c>
      <c r="O6824" s="30"/>
      <c r="P6824" s="30"/>
    </row>
    <row r="6825" s="35" customFormat="1" customHeight="1" spans="1:16">
      <c r="A6825" s="30"/>
      <c r="B6825" s="38"/>
      <c r="C6825" s="30" t="s">
        <v>453</v>
      </c>
      <c r="D6825" s="30" t="s">
        <v>131</v>
      </c>
      <c r="E6825" s="39" t="s">
        <v>131</v>
      </c>
      <c r="F6825" s="40"/>
      <c r="G6825" s="31">
        <v>50</v>
      </c>
      <c r="H6825" s="32"/>
      <c r="I6825" s="31" t="s">
        <v>101</v>
      </c>
      <c r="J6825" s="30"/>
      <c r="K6825" s="30"/>
      <c r="L6825" s="31">
        <v>202609</v>
      </c>
      <c r="M6825" s="30"/>
      <c r="N6825" s="30">
        <v>202606</v>
      </c>
      <c r="O6825" s="30"/>
      <c r="P6825" s="30"/>
    </row>
    <row r="6826" s="35" customFormat="1" customHeight="1" spans="1:16">
      <c r="A6826" s="30"/>
      <c r="B6826" s="38"/>
      <c r="C6826" s="30" t="s">
        <v>453</v>
      </c>
      <c r="D6826" s="30" t="s">
        <v>33</v>
      </c>
      <c r="E6826" s="39" t="s">
        <v>466</v>
      </c>
      <c r="F6826" s="40"/>
      <c r="G6826" s="31">
        <v>57</v>
      </c>
      <c r="H6826" s="32"/>
      <c r="I6826" s="31" t="s">
        <v>101</v>
      </c>
      <c r="J6826" s="30"/>
      <c r="K6826" s="30"/>
      <c r="L6826" s="31">
        <v>202609</v>
      </c>
      <c r="M6826" s="30"/>
      <c r="N6826" s="30">
        <v>202606</v>
      </c>
      <c r="O6826" s="30"/>
      <c r="P6826" s="30"/>
    </row>
    <row r="6827" s="35" customFormat="1" customHeight="1" spans="1:16">
      <c r="A6827" s="30"/>
      <c r="B6827" s="38"/>
      <c r="C6827" s="30" t="s">
        <v>453</v>
      </c>
      <c r="D6827" s="30" t="s">
        <v>131</v>
      </c>
      <c r="E6827" s="39" t="s">
        <v>131</v>
      </c>
      <c r="F6827" s="40"/>
      <c r="G6827" s="31">
        <v>3</v>
      </c>
      <c r="H6827" s="32"/>
      <c r="I6827" s="31" t="s">
        <v>101</v>
      </c>
      <c r="J6827" s="30"/>
      <c r="K6827" s="30"/>
      <c r="L6827" s="31">
        <v>202609</v>
      </c>
      <c r="M6827" s="30"/>
      <c r="N6827" s="30">
        <v>202606</v>
      </c>
      <c r="O6827" s="30"/>
      <c r="P6827" s="30"/>
    </row>
    <row r="6828" s="35" customFormat="1" customHeight="1" spans="1:16">
      <c r="A6828" s="30"/>
      <c r="B6828" s="38"/>
      <c r="C6828" s="30" t="s">
        <v>453</v>
      </c>
      <c r="D6828" s="30" t="s">
        <v>33</v>
      </c>
      <c r="E6828" s="39" t="s">
        <v>484</v>
      </c>
      <c r="F6828" s="40"/>
      <c r="G6828" s="31">
        <v>55</v>
      </c>
      <c r="H6828" s="32"/>
      <c r="I6828" s="31" t="s">
        <v>101</v>
      </c>
      <c r="J6828" s="30"/>
      <c r="K6828" s="30"/>
      <c r="L6828" s="31">
        <v>202609</v>
      </c>
      <c r="M6828" s="30"/>
      <c r="N6828" s="30">
        <v>202606</v>
      </c>
      <c r="O6828" s="30"/>
      <c r="P6828" s="30"/>
    </row>
    <row r="6829" s="35" customFormat="1" customHeight="1" spans="1:16">
      <c r="A6829" s="30"/>
      <c r="B6829" s="38"/>
      <c r="C6829" s="30" t="s">
        <v>453</v>
      </c>
      <c r="D6829" s="30" t="s">
        <v>33</v>
      </c>
      <c r="E6829" s="39" t="s">
        <v>100</v>
      </c>
      <c r="F6829" s="40">
        <v>615</v>
      </c>
      <c r="G6829" s="31"/>
      <c r="H6829" s="32"/>
      <c r="I6829" s="31" t="s">
        <v>101</v>
      </c>
      <c r="J6829" s="30"/>
      <c r="K6829" s="30"/>
      <c r="L6829" s="31">
        <v>202606</v>
      </c>
      <c r="M6829" s="30"/>
      <c r="N6829" s="30">
        <v>202606</v>
      </c>
      <c r="O6829" s="30"/>
      <c r="P6829" s="30"/>
    </row>
    <row r="6830" s="35" customFormat="1" customHeight="1" spans="1:16">
      <c r="A6830" s="30"/>
      <c r="B6830" s="38"/>
      <c r="C6830" s="30" t="s">
        <v>453</v>
      </c>
      <c r="D6830" s="30" t="s">
        <v>33</v>
      </c>
      <c r="E6830" s="39" t="s">
        <v>700</v>
      </c>
      <c r="F6830" s="40"/>
      <c r="G6830" s="31">
        <v>330</v>
      </c>
      <c r="H6830" s="32"/>
      <c r="I6830" s="31" t="s">
        <v>534</v>
      </c>
      <c r="J6830" s="30"/>
      <c r="K6830" s="30"/>
      <c r="L6830" s="31">
        <v>202605</v>
      </c>
      <c r="M6830" s="30"/>
      <c r="N6830" s="30">
        <v>202607</v>
      </c>
      <c r="O6830" s="30"/>
      <c r="P6830" s="30"/>
    </row>
    <row r="6831" s="35" customFormat="1" customHeight="1" spans="1:16">
      <c r="A6831" s="30"/>
      <c r="B6831" s="38"/>
      <c r="C6831" s="30" t="s">
        <v>453</v>
      </c>
      <c r="D6831" s="30" t="s">
        <v>33</v>
      </c>
      <c r="E6831" s="39" t="s">
        <v>700</v>
      </c>
      <c r="F6831" s="40">
        <v>330</v>
      </c>
      <c r="G6831" s="31"/>
      <c r="H6831" s="32"/>
      <c r="I6831" s="31" t="s">
        <v>534</v>
      </c>
      <c r="J6831" s="30"/>
      <c r="K6831" s="30"/>
      <c r="L6831" s="31">
        <v>202605</v>
      </c>
      <c r="M6831" s="30"/>
      <c r="N6831" s="30">
        <v>202607</v>
      </c>
      <c r="O6831" s="30"/>
      <c r="P6831" s="30"/>
    </row>
    <row r="6832" s="35" customFormat="1" customHeight="1" spans="1:16">
      <c r="A6832" s="30"/>
      <c r="B6832" s="38"/>
      <c r="C6832" s="30" t="s">
        <v>453</v>
      </c>
      <c r="D6832" s="30" t="s">
        <v>33</v>
      </c>
      <c r="E6832" s="39" t="s">
        <v>456</v>
      </c>
      <c r="F6832" s="40"/>
      <c r="G6832" s="31">
        <v>298.4</v>
      </c>
      <c r="H6832" s="32"/>
      <c r="I6832" s="31" t="s">
        <v>91</v>
      </c>
      <c r="J6832" s="30"/>
      <c r="K6832" s="30"/>
      <c r="L6832" s="31">
        <v>202609</v>
      </c>
      <c r="M6832" s="30"/>
      <c r="N6832" s="30">
        <v>202601</v>
      </c>
      <c r="O6832" s="30"/>
      <c r="P6832" s="30"/>
    </row>
    <row r="6833" s="35" customFormat="1" customHeight="1" spans="1:16">
      <c r="A6833" s="30"/>
      <c r="B6833" s="38"/>
      <c r="C6833" s="30" t="s">
        <v>453</v>
      </c>
      <c r="D6833" s="30" t="s">
        <v>131</v>
      </c>
      <c r="E6833" s="39" t="s">
        <v>131</v>
      </c>
      <c r="F6833" s="40"/>
      <c r="G6833" s="41">
        <v>3</v>
      </c>
      <c r="H6833" s="32"/>
      <c r="I6833" s="31" t="s">
        <v>91</v>
      </c>
      <c r="J6833" s="30"/>
      <c r="K6833" s="30"/>
      <c r="L6833" s="31">
        <v>202609</v>
      </c>
      <c r="M6833" s="30"/>
      <c r="N6833" s="30">
        <v>202601</v>
      </c>
      <c r="O6833" s="30"/>
      <c r="P6833" s="30"/>
    </row>
    <row r="6834" s="35" customFormat="1" customHeight="1" spans="1:16">
      <c r="A6834" s="30"/>
      <c r="B6834" s="38"/>
      <c r="C6834" s="30" t="s">
        <v>453</v>
      </c>
      <c r="D6834" s="30" t="s">
        <v>454</v>
      </c>
      <c r="E6834" s="39" t="s">
        <v>454</v>
      </c>
      <c r="F6834" s="40"/>
      <c r="G6834" s="31">
        <v>600</v>
      </c>
      <c r="H6834" s="32"/>
      <c r="I6834" s="31" t="s">
        <v>91</v>
      </c>
      <c r="J6834" s="30"/>
      <c r="K6834" s="30"/>
      <c r="L6834" s="31">
        <v>202609</v>
      </c>
      <c r="M6834" s="30"/>
      <c r="N6834" s="30">
        <v>202601</v>
      </c>
      <c r="O6834" s="30"/>
      <c r="P6834" s="30"/>
    </row>
    <row r="6835" s="35" customFormat="1" customHeight="1" spans="1:16">
      <c r="A6835" s="30"/>
      <c r="B6835" s="38"/>
      <c r="C6835" s="30" t="s">
        <v>453</v>
      </c>
      <c r="D6835" s="30" t="s">
        <v>33</v>
      </c>
      <c r="E6835" s="39" t="s">
        <v>90</v>
      </c>
      <c r="F6835" s="40">
        <v>901.4</v>
      </c>
      <c r="G6835" s="31"/>
      <c r="H6835" s="32"/>
      <c r="I6835" s="31" t="s">
        <v>91</v>
      </c>
      <c r="J6835" s="30"/>
      <c r="K6835" s="30"/>
      <c r="L6835" s="31">
        <v>202601</v>
      </c>
      <c r="M6835" s="30"/>
      <c r="N6835" s="30">
        <v>202601</v>
      </c>
      <c r="O6835" s="30"/>
      <c r="P6835" s="30"/>
    </row>
    <row r="6836" s="35" customFormat="1" customHeight="1" spans="1:16">
      <c r="A6836" s="30"/>
      <c r="B6836" s="38"/>
      <c r="C6836" s="30" t="s">
        <v>453</v>
      </c>
      <c r="D6836" s="30" t="s">
        <v>131</v>
      </c>
      <c r="E6836" s="39" t="s">
        <v>131</v>
      </c>
      <c r="F6836" s="40"/>
      <c r="G6836" s="31">
        <v>3</v>
      </c>
      <c r="H6836" s="32"/>
      <c r="I6836" s="31" t="s">
        <v>91</v>
      </c>
      <c r="J6836" s="30"/>
      <c r="K6836" s="30"/>
      <c r="L6836" s="31">
        <v>202609</v>
      </c>
      <c r="M6836" s="30"/>
      <c r="N6836" s="30">
        <v>202602</v>
      </c>
      <c r="O6836" s="30"/>
      <c r="P6836" s="30"/>
    </row>
    <row r="6837" s="35" customFormat="1" customHeight="1" spans="1:16">
      <c r="A6837" s="30"/>
      <c r="B6837" s="38"/>
      <c r="C6837" s="30" t="s">
        <v>453</v>
      </c>
      <c r="D6837" s="30" t="s">
        <v>33</v>
      </c>
      <c r="E6837" s="39" t="s">
        <v>90</v>
      </c>
      <c r="F6837" s="40">
        <v>3</v>
      </c>
      <c r="G6837" s="31"/>
      <c r="H6837" s="32"/>
      <c r="I6837" s="31" t="s">
        <v>91</v>
      </c>
      <c r="J6837" s="30"/>
      <c r="K6837" s="30"/>
      <c r="L6837" s="31">
        <v>202602</v>
      </c>
      <c r="M6837" s="30"/>
      <c r="N6837" s="30">
        <v>202602</v>
      </c>
      <c r="O6837" s="30"/>
      <c r="P6837" s="30"/>
    </row>
    <row r="6838" s="35" customFormat="1" customHeight="1" spans="1:16">
      <c r="A6838" s="30"/>
      <c r="B6838" s="38"/>
      <c r="C6838" s="30" t="s">
        <v>453</v>
      </c>
      <c r="D6838" s="30" t="s">
        <v>33</v>
      </c>
      <c r="E6838" s="39" t="s">
        <v>485</v>
      </c>
      <c r="F6838" s="40"/>
      <c r="G6838" s="31">
        <v>600</v>
      </c>
      <c r="H6838" s="32"/>
      <c r="I6838" s="31" t="s">
        <v>91</v>
      </c>
      <c r="J6838" s="30"/>
      <c r="K6838" s="30"/>
      <c r="L6838" s="31">
        <v>202609</v>
      </c>
      <c r="M6838" s="30"/>
      <c r="N6838" s="30">
        <v>202603</v>
      </c>
      <c r="O6838" s="30"/>
      <c r="P6838" s="30"/>
    </row>
    <row r="6839" s="35" customFormat="1" customHeight="1" spans="1:16">
      <c r="A6839" s="30"/>
      <c r="B6839" s="38"/>
      <c r="C6839" s="30" t="s">
        <v>453</v>
      </c>
      <c r="D6839" s="30" t="s">
        <v>33</v>
      </c>
      <c r="E6839" s="39" t="s">
        <v>485</v>
      </c>
      <c r="F6839" s="40"/>
      <c r="G6839" s="31">
        <v>30</v>
      </c>
      <c r="H6839" s="32"/>
      <c r="I6839" s="31" t="s">
        <v>91</v>
      </c>
      <c r="J6839" s="30"/>
      <c r="K6839" s="30"/>
      <c r="L6839" s="31">
        <v>202609</v>
      </c>
      <c r="M6839" s="30"/>
      <c r="N6839" s="30">
        <v>202603</v>
      </c>
      <c r="O6839" s="30"/>
      <c r="P6839" s="30"/>
    </row>
    <row r="6840" s="35" customFormat="1" customHeight="1" spans="1:16">
      <c r="A6840" s="30"/>
      <c r="B6840" s="38"/>
      <c r="C6840" s="30" t="s">
        <v>453</v>
      </c>
      <c r="D6840" s="30" t="s">
        <v>33</v>
      </c>
      <c r="E6840" s="39" t="s">
        <v>485</v>
      </c>
      <c r="F6840" s="40"/>
      <c r="G6840" s="31">
        <v>25</v>
      </c>
      <c r="H6840" s="32"/>
      <c r="I6840" s="31" t="s">
        <v>91</v>
      </c>
      <c r="J6840" s="30"/>
      <c r="K6840" s="30"/>
      <c r="L6840" s="31">
        <v>202609</v>
      </c>
      <c r="M6840" s="30"/>
      <c r="N6840" s="30">
        <v>202603</v>
      </c>
      <c r="O6840" s="30"/>
      <c r="P6840" s="30"/>
    </row>
    <row r="6841" s="35" customFormat="1" customHeight="1" spans="1:16">
      <c r="A6841" s="30"/>
      <c r="B6841" s="38"/>
      <c r="C6841" s="30" t="s">
        <v>453</v>
      </c>
      <c r="D6841" s="30" t="s">
        <v>33</v>
      </c>
      <c r="E6841" s="39" t="s">
        <v>90</v>
      </c>
      <c r="F6841" s="40">
        <v>655</v>
      </c>
      <c r="G6841" s="31"/>
      <c r="H6841" s="32"/>
      <c r="I6841" s="31" t="s">
        <v>91</v>
      </c>
      <c r="J6841" s="30"/>
      <c r="K6841" s="30"/>
      <c r="L6841" s="31">
        <v>202603</v>
      </c>
      <c r="M6841" s="30"/>
      <c r="N6841" s="30">
        <v>202603</v>
      </c>
      <c r="O6841" s="30"/>
      <c r="P6841" s="30"/>
    </row>
    <row r="6842" s="35" customFormat="1" customHeight="1" spans="1:16">
      <c r="A6842" s="30"/>
      <c r="B6842" s="38"/>
      <c r="C6842" s="30" t="s">
        <v>453</v>
      </c>
      <c r="D6842" s="30" t="s">
        <v>454</v>
      </c>
      <c r="E6842" s="39" t="s">
        <v>454</v>
      </c>
      <c r="F6842" s="40"/>
      <c r="G6842" s="31">
        <v>600</v>
      </c>
      <c r="H6842" s="32"/>
      <c r="I6842" s="31" t="s">
        <v>91</v>
      </c>
      <c r="J6842" s="30"/>
      <c r="K6842" s="30"/>
      <c r="L6842" s="31">
        <v>202609</v>
      </c>
      <c r="M6842" s="30"/>
      <c r="N6842" s="30">
        <v>202604</v>
      </c>
      <c r="O6842" s="30"/>
      <c r="P6842" s="30"/>
    </row>
    <row r="6843" s="35" customFormat="1" customHeight="1" spans="1:16">
      <c r="A6843" s="30"/>
      <c r="B6843" s="38"/>
      <c r="C6843" s="30" t="s">
        <v>453</v>
      </c>
      <c r="D6843" s="30" t="s">
        <v>112</v>
      </c>
      <c r="E6843" s="39" t="s">
        <v>464</v>
      </c>
      <c r="F6843" s="40"/>
      <c r="G6843" s="31">
        <v>92.7</v>
      </c>
      <c r="H6843" s="32"/>
      <c r="I6843" s="31" t="s">
        <v>91</v>
      </c>
      <c r="J6843" s="30"/>
      <c r="K6843" s="30"/>
      <c r="L6843" s="31">
        <v>202609</v>
      </c>
      <c r="M6843" s="30"/>
      <c r="N6843" s="30">
        <v>202604</v>
      </c>
      <c r="O6843" s="30"/>
      <c r="P6843" s="30"/>
    </row>
    <row r="6844" s="35" customFormat="1" customHeight="1" spans="1:16">
      <c r="A6844" s="30"/>
      <c r="B6844" s="38"/>
      <c r="C6844" s="30" t="s">
        <v>453</v>
      </c>
      <c r="D6844" s="30" t="s">
        <v>33</v>
      </c>
      <c r="E6844" s="39" t="s">
        <v>90</v>
      </c>
      <c r="F6844" s="40">
        <v>692.7</v>
      </c>
      <c r="G6844" s="31"/>
      <c r="H6844" s="32"/>
      <c r="I6844" s="31" t="s">
        <v>91</v>
      </c>
      <c r="J6844" s="30"/>
      <c r="K6844" s="30"/>
      <c r="L6844" s="31">
        <v>202604</v>
      </c>
      <c r="M6844" s="30"/>
      <c r="N6844" s="30">
        <v>202604</v>
      </c>
      <c r="O6844" s="30"/>
      <c r="P6844" s="30"/>
    </row>
    <row r="6845" s="35" customFormat="1" customHeight="1" spans="1:16">
      <c r="A6845" s="30"/>
      <c r="B6845" s="38"/>
      <c r="C6845" s="30" t="s">
        <v>453</v>
      </c>
      <c r="D6845" s="30" t="s">
        <v>112</v>
      </c>
      <c r="E6845" s="39" t="s">
        <v>457</v>
      </c>
      <c r="F6845" s="40"/>
      <c r="G6845" s="31">
        <v>20</v>
      </c>
      <c r="H6845" s="32"/>
      <c r="I6845" s="31" t="s">
        <v>91</v>
      </c>
      <c r="J6845" s="30"/>
      <c r="K6845" s="30"/>
      <c r="L6845" s="31">
        <v>202609</v>
      </c>
      <c r="M6845" s="30"/>
      <c r="N6845" s="30">
        <v>202605</v>
      </c>
      <c r="O6845" s="30"/>
      <c r="P6845" s="30"/>
    </row>
    <row r="6846" s="35" customFormat="1" customHeight="1" spans="1:16">
      <c r="A6846" s="30"/>
      <c r="B6846" s="38"/>
      <c r="C6846" s="30" t="s">
        <v>453</v>
      </c>
      <c r="D6846" s="30" t="s">
        <v>33</v>
      </c>
      <c r="E6846" s="39" t="s">
        <v>90</v>
      </c>
      <c r="F6846" s="40">
        <v>20</v>
      </c>
      <c r="G6846" s="31"/>
      <c r="H6846" s="32"/>
      <c r="I6846" s="31" t="s">
        <v>91</v>
      </c>
      <c r="J6846" s="30"/>
      <c r="K6846" s="30"/>
      <c r="L6846" s="31">
        <v>202605</v>
      </c>
      <c r="M6846" s="30"/>
      <c r="N6846" s="30">
        <v>202605</v>
      </c>
      <c r="O6846" s="30"/>
      <c r="P6846" s="30"/>
    </row>
    <row r="6847" s="35" customFormat="1" customHeight="1" spans="1:16">
      <c r="A6847" s="30"/>
      <c r="B6847" s="38"/>
      <c r="C6847" s="30" t="s">
        <v>453</v>
      </c>
      <c r="D6847" s="30" t="s">
        <v>33</v>
      </c>
      <c r="E6847" s="39" t="s">
        <v>466</v>
      </c>
      <c r="F6847" s="40"/>
      <c r="G6847" s="31">
        <v>215</v>
      </c>
      <c r="H6847" s="32"/>
      <c r="I6847" s="31" t="s">
        <v>205</v>
      </c>
      <c r="J6847" s="30"/>
      <c r="K6847" s="30"/>
      <c r="L6847" s="31">
        <v>202609</v>
      </c>
      <c r="M6847" s="30"/>
      <c r="N6847" s="30">
        <v>202601</v>
      </c>
      <c r="O6847" s="30"/>
      <c r="P6847" s="30"/>
    </row>
    <row r="6848" s="35" customFormat="1" customHeight="1" spans="1:16">
      <c r="A6848" s="30"/>
      <c r="B6848" s="38"/>
      <c r="C6848" s="30" t="s">
        <v>453</v>
      </c>
      <c r="D6848" s="30" t="s">
        <v>33</v>
      </c>
      <c r="E6848" s="39" t="s">
        <v>476</v>
      </c>
      <c r="F6848" s="40"/>
      <c r="G6848" s="31">
        <v>16.56</v>
      </c>
      <c r="H6848" s="32"/>
      <c r="I6848" s="31" t="s">
        <v>205</v>
      </c>
      <c r="J6848" s="30"/>
      <c r="K6848" s="30"/>
      <c r="L6848" s="31">
        <v>202609</v>
      </c>
      <c r="M6848" s="30"/>
      <c r="N6848" s="30">
        <v>202601</v>
      </c>
      <c r="O6848" s="30"/>
      <c r="P6848" s="30"/>
    </row>
    <row r="6849" s="35" customFormat="1" customHeight="1" spans="1:16">
      <c r="A6849" s="30"/>
      <c r="B6849" s="38"/>
      <c r="C6849" s="30" t="s">
        <v>453</v>
      </c>
      <c r="D6849" s="30" t="s">
        <v>454</v>
      </c>
      <c r="E6849" s="39" t="s">
        <v>454</v>
      </c>
      <c r="F6849" s="40"/>
      <c r="G6849" s="31">
        <v>800</v>
      </c>
      <c r="H6849" s="32"/>
      <c r="I6849" s="31" t="s">
        <v>205</v>
      </c>
      <c r="J6849" s="30"/>
      <c r="K6849" s="30"/>
      <c r="L6849" s="31">
        <v>202609</v>
      </c>
      <c r="M6849" s="30"/>
      <c r="N6849" s="30">
        <v>202601</v>
      </c>
      <c r="O6849" s="30"/>
      <c r="P6849" s="30"/>
    </row>
    <row r="6850" s="35" customFormat="1" customHeight="1" spans="1:16">
      <c r="A6850" s="30"/>
      <c r="B6850" s="38"/>
      <c r="C6850" s="30" t="s">
        <v>453</v>
      </c>
      <c r="D6850" s="30" t="s">
        <v>131</v>
      </c>
      <c r="E6850" s="39" t="s">
        <v>131</v>
      </c>
      <c r="F6850" s="40"/>
      <c r="G6850" s="31">
        <v>4</v>
      </c>
      <c r="H6850" s="32"/>
      <c r="I6850" s="31" t="s">
        <v>205</v>
      </c>
      <c r="J6850" s="30"/>
      <c r="K6850" s="30"/>
      <c r="L6850" s="31">
        <v>202609</v>
      </c>
      <c r="M6850" s="30"/>
      <c r="N6850" s="30">
        <v>202601</v>
      </c>
      <c r="O6850" s="30"/>
      <c r="P6850" s="30"/>
    </row>
    <row r="6851" s="35" customFormat="1" customHeight="1" spans="1:16">
      <c r="A6851" s="30"/>
      <c r="B6851" s="38"/>
      <c r="C6851" s="30" t="s">
        <v>453</v>
      </c>
      <c r="D6851" s="30" t="s">
        <v>33</v>
      </c>
      <c r="E6851" s="39" t="s">
        <v>1416</v>
      </c>
      <c r="F6851" s="40"/>
      <c r="G6851" s="31">
        <v>5</v>
      </c>
      <c r="H6851" s="32"/>
      <c r="I6851" s="31" t="s">
        <v>205</v>
      </c>
      <c r="J6851" s="30"/>
      <c r="K6851" s="30"/>
      <c r="L6851" s="31">
        <v>202609</v>
      </c>
      <c r="M6851" s="30"/>
      <c r="N6851" s="30">
        <v>202601</v>
      </c>
      <c r="O6851" s="30"/>
      <c r="P6851" s="30"/>
    </row>
    <row r="6852" s="35" customFormat="1" customHeight="1" spans="1:16">
      <c r="A6852" s="30"/>
      <c r="B6852" s="38"/>
      <c r="C6852" s="30" t="s">
        <v>453</v>
      </c>
      <c r="D6852" s="30" t="s">
        <v>33</v>
      </c>
      <c r="E6852" s="39" t="s">
        <v>367</v>
      </c>
      <c r="F6852" s="40">
        <v>1040.56</v>
      </c>
      <c r="G6852" s="31"/>
      <c r="H6852" s="32"/>
      <c r="I6852" s="31" t="s">
        <v>205</v>
      </c>
      <c r="J6852" s="30"/>
      <c r="K6852" s="30"/>
      <c r="L6852" s="31">
        <v>202601</v>
      </c>
      <c r="M6852" s="30"/>
      <c r="N6852" s="30">
        <v>202601</v>
      </c>
      <c r="O6852" s="30"/>
      <c r="P6852" s="30"/>
    </row>
    <row r="6853" s="35" customFormat="1" customHeight="1" spans="1:16">
      <c r="A6853" s="30"/>
      <c r="B6853" s="38"/>
      <c r="C6853" s="30" t="s">
        <v>453</v>
      </c>
      <c r="D6853" s="30" t="s">
        <v>33</v>
      </c>
      <c r="E6853" s="39" t="s">
        <v>494</v>
      </c>
      <c r="F6853" s="40"/>
      <c r="G6853" s="31">
        <v>100</v>
      </c>
      <c r="H6853" s="32"/>
      <c r="I6853" s="31" t="s">
        <v>205</v>
      </c>
      <c r="J6853" s="30"/>
      <c r="K6853" s="30"/>
      <c r="L6853" s="31">
        <v>202609</v>
      </c>
      <c r="M6853" s="30"/>
      <c r="N6853" s="30">
        <v>202602</v>
      </c>
      <c r="O6853" s="30"/>
      <c r="P6853" s="30"/>
    </row>
    <row r="6854" s="35" customFormat="1" customHeight="1" spans="1:16">
      <c r="A6854" s="30"/>
      <c r="B6854" s="38"/>
      <c r="C6854" s="30" t="s">
        <v>453</v>
      </c>
      <c r="D6854" s="30" t="s">
        <v>131</v>
      </c>
      <c r="E6854" s="39" t="s">
        <v>131</v>
      </c>
      <c r="F6854" s="40"/>
      <c r="G6854" s="31">
        <v>4</v>
      </c>
      <c r="H6854" s="32"/>
      <c r="I6854" s="31" t="s">
        <v>205</v>
      </c>
      <c r="J6854" s="30"/>
      <c r="K6854" s="30"/>
      <c r="L6854" s="31">
        <v>202609</v>
      </c>
      <c r="M6854" s="30"/>
      <c r="N6854" s="30">
        <v>202602</v>
      </c>
      <c r="O6854" s="30"/>
      <c r="P6854" s="30"/>
    </row>
    <row r="6855" s="35" customFormat="1" customHeight="1" spans="1:16">
      <c r="A6855" s="30"/>
      <c r="B6855" s="38"/>
      <c r="C6855" s="30" t="s">
        <v>453</v>
      </c>
      <c r="D6855" s="30" t="s">
        <v>33</v>
      </c>
      <c r="E6855" s="39" t="s">
        <v>367</v>
      </c>
      <c r="F6855" s="40">
        <v>104</v>
      </c>
      <c r="G6855" s="31"/>
      <c r="H6855" s="32"/>
      <c r="I6855" s="31" t="s">
        <v>205</v>
      </c>
      <c r="J6855" s="30"/>
      <c r="K6855" s="30"/>
      <c r="L6855" s="31">
        <v>202602</v>
      </c>
      <c r="M6855" s="30"/>
      <c r="N6855" s="30">
        <v>202602</v>
      </c>
      <c r="O6855" s="30"/>
      <c r="P6855" s="30"/>
    </row>
    <row r="6856" s="35" customFormat="1" customHeight="1" spans="1:16">
      <c r="A6856" s="30"/>
      <c r="B6856" s="38"/>
      <c r="C6856" s="30" t="s">
        <v>453</v>
      </c>
      <c r="D6856" s="30" t="s">
        <v>112</v>
      </c>
      <c r="E6856" s="39" t="s">
        <v>457</v>
      </c>
      <c r="F6856" s="40"/>
      <c r="G6856" s="31">
        <v>10</v>
      </c>
      <c r="H6856" s="32"/>
      <c r="I6856" s="31" t="s">
        <v>205</v>
      </c>
      <c r="J6856" s="30"/>
      <c r="K6856" s="30"/>
      <c r="L6856" s="31">
        <v>202609</v>
      </c>
      <c r="M6856" s="30"/>
      <c r="N6856" s="30">
        <v>202603</v>
      </c>
      <c r="O6856" s="30"/>
      <c r="P6856" s="30"/>
    </row>
    <row r="6857" s="35" customFormat="1" customHeight="1" spans="1:16">
      <c r="A6857" s="30"/>
      <c r="B6857" s="38"/>
      <c r="C6857" s="30" t="s">
        <v>453</v>
      </c>
      <c r="D6857" s="30" t="s">
        <v>112</v>
      </c>
      <c r="E6857" s="39" t="s">
        <v>464</v>
      </c>
      <c r="F6857" s="40"/>
      <c r="G6857" s="31">
        <v>31.5</v>
      </c>
      <c r="H6857" s="32"/>
      <c r="I6857" s="31" t="s">
        <v>205</v>
      </c>
      <c r="J6857" s="30"/>
      <c r="K6857" s="30"/>
      <c r="L6857" s="31">
        <v>202609</v>
      </c>
      <c r="M6857" s="30"/>
      <c r="N6857" s="30">
        <v>202603</v>
      </c>
      <c r="O6857" s="30"/>
      <c r="P6857" s="30"/>
    </row>
    <row r="6858" s="35" customFormat="1" customHeight="1" spans="1:16">
      <c r="A6858" s="30"/>
      <c r="B6858" s="38"/>
      <c r="C6858" s="30" t="s">
        <v>453</v>
      </c>
      <c r="D6858" s="30" t="s">
        <v>131</v>
      </c>
      <c r="E6858" s="39" t="s">
        <v>131</v>
      </c>
      <c r="F6858" s="40"/>
      <c r="G6858" s="31">
        <v>184</v>
      </c>
      <c r="H6858" s="32"/>
      <c r="I6858" s="31" t="s">
        <v>205</v>
      </c>
      <c r="J6858" s="30"/>
      <c r="K6858" s="30"/>
      <c r="L6858" s="31">
        <v>202609</v>
      </c>
      <c r="M6858" s="30"/>
      <c r="N6858" s="30">
        <v>202603</v>
      </c>
      <c r="O6858" s="30"/>
      <c r="P6858" s="30"/>
    </row>
    <row r="6859" s="35" customFormat="1" customHeight="1" spans="1:16">
      <c r="A6859" s="30"/>
      <c r="B6859" s="38"/>
      <c r="C6859" s="30" t="s">
        <v>453</v>
      </c>
      <c r="D6859" s="30" t="s">
        <v>33</v>
      </c>
      <c r="E6859" s="39" t="s">
        <v>367</v>
      </c>
      <c r="F6859" s="40">
        <v>225.5</v>
      </c>
      <c r="G6859" s="41"/>
      <c r="H6859" s="32"/>
      <c r="I6859" s="31" t="s">
        <v>205</v>
      </c>
      <c r="J6859" s="30"/>
      <c r="K6859" s="30"/>
      <c r="L6859" s="31">
        <v>202603</v>
      </c>
      <c r="M6859" s="30"/>
      <c r="N6859" s="30">
        <v>202603</v>
      </c>
      <c r="O6859" s="30"/>
      <c r="P6859" s="30"/>
    </row>
    <row r="6860" s="35" customFormat="1" customHeight="1" spans="1:16">
      <c r="A6860" s="30"/>
      <c r="B6860" s="38"/>
      <c r="C6860" s="30" t="s">
        <v>453</v>
      </c>
      <c r="D6860" s="30" t="s">
        <v>131</v>
      </c>
      <c r="E6860" s="39" t="s">
        <v>131</v>
      </c>
      <c r="F6860" s="40"/>
      <c r="G6860" s="31">
        <v>4</v>
      </c>
      <c r="H6860" s="32"/>
      <c r="I6860" s="31" t="s">
        <v>205</v>
      </c>
      <c r="J6860" s="30"/>
      <c r="K6860" s="30"/>
      <c r="L6860" s="31">
        <v>202609</v>
      </c>
      <c r="M6860" s="30"/>
      <c r="N6860" s="30">
        <v>202604</v>
      </c>
      <c r="O6860" s="30"/>
      <c r="P6860" s="30"/>
    </row>
    <row r="6861" s="35" customFormat="1" customHeight="1" spans="1:16">
      <c r="A6861" s="30"/>
      <c r="B6861" s="38"/>
      <c r="C6861" s="30" t="s">
        <v>453</v>
      </c>
      <c r="D6861" s="30" t="s">
        <v>33</v>
      </c>
      <c r="E6861" s="39" t="s">
        <v>1423</v>
      </c>
      <c r="F6861" s="40"/>
      <c r="G6861" s="31">
        <v>4</v>
      </c>
      <c r="H6861" s="32"/>
      <c r="I6861" s="31" t="s">
        <v>205</v>
      </c>
      <c r="J6861" s="30"/>
      <c r="K6861" s="30"/>
      <c r="L6861" s="31">
        <v>202609</v>
      </c>
      <c r="M6861" s="30"/>
      <c r="N6861" s="30">
        <v>202604</v>
      </c>
      <c r="O6861" s="30"/>
      <c r="P6861" s="30"/>
    </row>
    <row r="6862" s="35" customFormat="1" customHeight="1" spans="1:16">
      <c r="A6862" s="30"/>
      <c r="B6862" s="38"/>
      <c r="C6862" s="30" t="s">
        <v>453</v>
      </c>
      <c r="D6862" s="30" t="s">
        <v>33</v>
      </c>
      <c r="E6862" s="39" t="s">
        <v>367</v>
      </c>
      <c r="F6862" s="40">
        <v>8</v>
      </c>
      <c r="G6862" s="31"/>
      <c r="H6862" s="32"/>
      <c r="I6862" s="31" t="s">
        <v>205</v>
      </c>
      <c r="J6862" s="30"/>
      <c r="K6862" s="30"/>
      <c r="L6862" s="31">
        <v>202604</v>
      </c>
      <c r="M6862" s="30"/>
      <c r="N6862" s="30">
        <v>202604</v>
      </c>
      <c r="O6862" s="30"/>
      <c r="P6862" s="30"/>
    </row>
    <row r="6863" s="35" customFormat="1" customHeight="1" spans="1:16">
      <c r="A6863" s="30"/>
      <c r="B6863" s="38"/>
      <c r="C6863" s="30" t="s">
        <v>453</v>
      </c>
      <c r="D6863" s="30" t="s">
        <v>131</v>
      </c>
      <c r="E6863" s="39" t="s">
        <v>131</v>
      </c>
      <c r="F6863" s="40"/>
      <c r="G6863" s="31">
        <v>8</v>
      </c>
      <c r="H6863" s="32"/>
      <c r="I6863" s="31" t="s">
        <v>205</v>
      </c>
      <c r="J6863" s="30"/>
      <c r="K6863" s="30"/>
      <c r="L6863" s="31">
        <v>202609</v>
      </c>
      <c r="M6863" s="30"/>
      <c r="N6863" s="30">
        <v>202605</v>
      </c>
      <c r="O6863" s="30"/>
      <c r="P6863" s="30"/>
    </row>
    <row r="6864" s="35" customFormat="1" customHeight="1" spans="1:16">
      <c r="A6864" s="30"/>
      <c r="B6864" s="38"/>
      <c r="C6864" s="30" t="s">
        <v>453</v>
      </c>
      <c r="D6864" s="30" t="s">
        <v>112</v>
      </c>
      <c r="E6864" s="39" t="s">
        <v>460</v>
      </c>
      <c r="F6864" s="40"/>
      <c r="G6864" s="41">
        <v>30.7</v>
      </c>
      <c r="H6864" s="32"/>
      <c r="I6864" s="31" t="s">
        <v>205</v>
      </c>
      <c r="J6864" s="30"/>
      <c r="K6864" s="30"/>
      <c r="L6864" s="31">
        <v>202609</v>
      </c>
      <c r="M6864" s="30"/>
      <c r="N6864" s="30">
        <v>202605</v>
      </c>
      <c r="O6864" s="30"/>
      <c r="P6864" s="30"/>
    </row>
    <row r="6865" s="35" customFormat="1" customHeight="1" spans="1:16">
      <c r="A6865" s="30"/>
      <c r="B6865" s="38"/>
      <c r="C6865" s="30" t="s">
        <v>453</v>
      </c>
      <c r="D6865" s="30" t="s">
        <v>33</v>
      </c>
      <c r="E6865" s="39" t="s">
        <v>367</v>
      </c>
      <c r="F6865" s="40">
        <v>38.7</v>
      </c>
      <c r="G6865" s="31"/>
      <c r="H6865" s="32"/>
      <c r="I6865" s="31" t="s">
        <v>205</v>
      </c>
      <c r="J6865" s="30"/>
      <c r="K6865" s="30"/>
      <c r="L6865" s="31">
        <v>202605</v>
      </c>
      <c r="M6865" s="30"/>
      <c r="N6865" s="30">
        <v>202605</v>
      </c>
      <c r="O6865" s="30"/>
      <c r="P6865" s="30"/>
    </row>
    <row r="6866" s="35" customFormat="1" customHeight="1" spans="1:16">
      <c r="A6866" s="30"/>
      <c r="B6866" s="38"/>
      <c r="C6866" s="30" t="s">
        <v>453</v>
      </c>
      <c r="D6866" s="30" t="s">
        <v>454</v>
      </c>
      <c r="E6866" s="39" t="s">
        <v>454</v>
      </c>
      <c r="F6866" s="40"/>
      <c r="G6866" s="31">
        <v>1000</v>
      </c>
      <c r="H6866" s="32"/>
      <c r="I6866" s="31" t="s">
        <v>205</v>
      </c>
      <c r="J6866" s="30"/>
      <c r="K6866" s="30"/>
      <c r="L6866" s="31">
        <v>202609</v>
      </c>
      <c r="M6866" s="30"/>
      <c r="N6866" s="30">
        <v>202606</v>
      </c>
      <c r="O6866" s="30"/>
      <c r="P6866" s="30"/>
    </row>
    <row r="6867" s="35" customFormat="1" customHeight="1" spans="1:16">
      <c r="A6867" s="30"/>
      <c r="B6867" s="38"/>
      <c r="C6867" s="30" t="s">
        <v>453</v>
      </c>
      <c r="D6867" s="30" t="s">
        <v>33</v>
      </c>
      <c r="E6867" s="39" t="s">
        <v>494</v>
      </c>
      <c r="F6867" s="40"/>
      <c r="G6867" s="31">
        <v>100</v>
      </c>
      <c r="H6867" s="32"/>
      <c r="I6867" s="31" t="s">
        <v>205</v>
      </c>
      <c r="J6867" s="30"/>
      <c r="K6867" s="30"/>
      <c r="L6867" s="31">
        <v>202609</v>
      </c>
      <c r="M6867" s="30"/>
      <c r="N6867" s="30">
        <v>202606</v>
      </c>
      <c r="O6867" s="30"/>
      <c r="P6867" s="30"/>
    </row>
    <row r="6868" s="35" customFormat="1" customHeight="1" spans="1:16">
      <c r="A6868" s="30"/>
      <c r="B6868" s="38"/>
      <c r="C6868" s="30" t="s">
        <v>453</v>
      </c>
      <c r="D6868" s="30" t="s">
        <v>112</v>
      </c>
      <c r="E6868" s="39" t="s">
        <v>473</v>
      </c>
      <c r="F6868" s="40"/>
      <c r="G6868" s="31">
        <v>39.9</v>
      </c>
      <c r="H6868" s="32"/>
      <c r="I6868" s="31" t="s">
        <v>205</v>
      </c>
      <c r="J6868" s="30"/>
      <c r="K6868" s="30"/>
      <c r="L6868" s="31">
        <v>202609</v>
      </c>
      <c r="M6868" s="30"/>
      <c r="N6868" s="30">
        <v>202606</v>
      </c>
      <c r="O6868" s="30"/>
      <c r="P6868" s="30"/>
    </row>
    <row r="6869" s="35" customFormat="1" customHeight="1" spans="1:16">
      <c r="A6869" s="30"/>
      <c r="B6869" s="38"/>
      <c r="C6869" s="30" t="s">
        <v>453</v>
      </c>
      <c r="D6869" s="30" t="s">
        <v>131</v>
      </c>
      <c r="E6869" s="39" t="s">
        <v>131</v>
      </c>
      <c r="F6869" s="40"/>
      <c r="G6869" s="31">
        <v>8</v>
      </c>
      <c r="H6869" s="32"/>
      <c r="I6869" s="31" t="s">
        <v>205</v>
      </c>
      <c r="J6869" s="30"/>
      <c r="K6869" s="30"/>
      <c r="L6869" s="31">
        <v>202609</v>
      </c>
      <c r="M6869" s="30"/>
      <c r="N6869" s="30">
        <v>202606</v>
      </c>
      <c r="O6869" s="30"/>
      <c r="P6869" s="30"/>
    </row>
    <row r="6870" s="35" customFormat="1" customHeight="1" spans="1:16">
      <c r="A6870" s="30"/>
      <c r="B6870" s="38"/>
      <c r="C6870" s="30" t="s">
        <v>453</v>
      </c>
      <c r="D6870" s="30" t="s">
        <v>33</v>
      </c>
      <c r="E6870" s="39" t="s">
        <v>367</v>
      </c>
      <c r="F6870" s="40">
        <v>1147.9</v>
      </c>
      <c r="G6870" s="31"/>
      <c r="H6870" s="32"/>
      <c r="I6870" s="31" t="s">
        <v>205</v>
      </c>
      <c r="J6870" s="30"/>
      <c r="K6870" s="30"/>
      <c r="L6870" s="31">
        <v>202606</v>
      </c>
      <c r="M6870" s="30"/>
      <c r="N6870" s="30">
        <v>202606</v>
      </c>
      <c r="O6870" s="30"/>
      <c r="P6870" s="30"/>
    </row>
    <row r="6871" s="35" customFormat="1" customHeight="1" spans="1:16">
      <c r="A6871" s="30"/>
      <c r="B6871" s="38"/>
      <c r="C6871" s="30" t="s">
        <v>453</v>
      </c>
      <c r="D6871" s="30" t="s">
        <v>131</v>
      </c>
      <c r="E6871" s="39" t="s">
        <v>131</v>
      </c>
      <c r="F6871" s="40"/>
      <c r="G6871" s="31">
        <v>31.7</v>
      </c>
      <c r="H6871" s="32"/>
      <c r="I6871" s="31" t="s">
        <v>64</v>
      </c>
      <c r="J6871" s="30"/>
      <c r="K6871" s="30"/>
      <c r="L6871" s="31">
        <v>202609</v>
      </c>
      <c r="M6871" s="30"/>
      <c r="N6871" s="30">
        <v>202601</v>
      </c>
      <c r="O6871" s="30"/>
      <c r="P6871" s="30"/>
    </row>
    <row r="6872" s="35" customFormat="1" customHeight="1" spans="1:16">
      <c r="A6872" s="30"/>
      <c r="B6872" s="38"/>
      <c r="C6872" s="30" t="s">
        <v>453</v>
      </c>
      <c r="D6872" s="30" t="s">
        <v>454</v>
      </c>
      <c r="E6872" s="39" t="s">
        <v>454</v>
      </c>
      <c r="F6872" s="40"/>
      <c r="G6872" s="31">
        <v>800</v>
      </c>
      <c r="H6872" s="32"/>
      <c r="I6872" s="31" t="s">
        <v>64</v>
      </c>
      <c r="J6872" s="30"/>
      <c r="K6872" s="30"/>
      <c r="L6872" s="31">
        <v>202609</v>
      </c>
      <c r="M6872" s="30"/>
      <c r="N6872" s="30">
        <v>202601</v>
      </c>
      <c r="O6872" s="30"/>
      <c r="P6872" s="30"/>
    </row>
    <row r="6873" s="35" customFormat="1" customHeight="1" spans="1:16">
      <c r="A6873" s="30"/>
      <c r="B6873" s="38"/>
      <c r="C6873" s="30" t="s">
        <v>453</v>
      </c>
      <c r="D6873" s="30" t="s">
        <v>33</v>
      </c>
      <c r="E6873" s="39" t="s">
        <v>112</v>
      </c>
      <c r="F6873" s="40"/>
      <c r="G6873" s="31">
        <v>15</v>
      </c>
      <c r="H6873" s="32"/>
      <c r="I6873" s="31" t="s">
        <v>64</v>
      </c>
      <c r="J6873" s="30"/>
      <c r="K6873" s="30"/>
      <c r="L6873" s="31">
        <v>202609</v>
      </c>
      <c r="M6873" s="30"/>
      <c r="N6873" s="30">
        <v>202601</v>
      </c>
      <c r="O6873" s="30"/>
      <c r="P6873" s="30"/>
    </row>
    <row r="6874" s="35" customFormat="1" customHeight="1" spans="1:16">
      <c r="A6874" s="30"/>
      <c r="B6874" s="38"/>
      <c r="C6874" s="30" t="s">
        <v>453</v>
      </c>
      <c r="D6874" s="30" t="s">
        <v>33</v>
      </c>
      <c r="E6874" s="39" t="s">
        <v>456</v>
      </c>
      <c r="F6874" s="40"/>
      <c r="G6874" s="31">
        <v>228.43</v>
      </c>
      <c r="H6874" s="32"/>
      <c r="I6874" s="31" t="s">
        <v>64</v>
      </c>
      <c r="J6874" s="30"/>
      <c r="K6874" s="30"/>
      <c r="L6874" s="31">
        <v>202609</v>
      </c>
      <c r="M6874" s="30"/>
      <c r="N6874" s="30">
        <v>202601</v>
      </c>
      <c r="O6874" s="30"/>
      <c r="P6874" s="30"/>
    </row>
    <row r="6875" s="35" customFormat="1" customHeight="1" spans="1:16">
      <c r="A6875" s="30"/>
      <c r="B6875" s="38"/>
      <c r="C6875" s="30" t="s">
        <v>453</v>
      </c>
      <c r="D6875" s="30" t="s">
        <v>33</v>
      </c>
      <c r="E6875" s="39" t="s">
        <v>63</v>
      </c>
      <c r="F6875" s="40">
        <v>1075.13</v>
      </c>
      <c r="G6875" s="31"/>
      <c r="H6875" s="32"/>
      <c r="I6875" s="31" t="s">
        <v>64</v>
      </c>
      <c r="J6875" s="30"/>
      <c r="K6875" s="30"/>
      <c r="L6875" s="31">
        <v>202601</v>
      </c>
      <c r="M6875" s="30"/>
      <c r="N6875" s="30">
        <v>202601</v>
      </c>
      <c r="O6875" s="30"/>
      <c r="P6875" s="30"/>
    </row>
    <row r="6876" s="35" customFormat="1" customHeight="1" spans="1:16">
      <c r="A6876" s="30"/>
      <c r="B6876" s="38"/>
      <c r="C6876" s="30" t="s">
        <v>453</v>
      </c>
      <c r="D6876" s="30" t="s">
        <v>454</v>
      </c>
      <c r="E6876" s="39" t="s">
        <v>454</v>
      </c>
      <c r="F6876" s="40"/>
      <c r="G6876" s="31">
        <v>400</v>
      </c>
      <c r="H6876" s="32"/>
      <c r="I6876" s="31" t="s">
        <v>64</v>
      </c>
      <c r="J6876" s="30"/>
      <c r="K6876" s="30"/>
      <c r="L6876" s="31">
        <v>202609</v>
      </c>
      <c r="M6876" s="30"/>
      <c r="N6876" s="30">
        <v>202602</v>
      </c>
      <c r="O6876" s="30"/>
      <c r="P6876" s="30"/>
    </row>
    <row r="6877" s="35" customFormat="1" customHeight="1" spans="1:16">
      <c r="A6877" s="30"/>
      <c r="B6877" s="38"/>
      <c r="C6877" s="30" t="s">
        <v>453</v>
      </c>
      <c r="D6877" s="30" t="s">
        <v>131</v>
      </c>
      <c r="E6877" s="39" t="s">
        <v>131</v>
      </c>
      <c r="F6877" s="40"/>
      <c r="G6877" s="31">
        <v>31.7</v>
      </c>
      <c r="H6877" s="32"/>
      <c r="I6877" s="31" t="s">
        <v>64</v>
      </c>
      <c r="J6877" s="30"/>
      <c r="K6877" s="30"/>
      <c r="L6877" s="31">
        <v>202609</v>
      </c>
      <c r="M6877" s="30"/>
      <c r="N6877" s="30">
        <v>202602</v>
      </c>
      <c r="O6877" s="30"/>
      <c r="P6877" s="30"/>
    </row>
    <row r="6878" s="35" customFormat="1" customHeight="1" spans="1:16">
      <c r="A6878" s="30"/>
      <c r="B6878" s="38"/>
      <c r="C6878" s="30" t="s">
        <v>453</v>
      </c>
      <c r="D6878" s="30" t="s">
        <v>33</v>
      </c>
      <c r="E6878" s="39" t="s">
        <v>63</v>
      </c>
      <c r="F6878" s="40">
        <v>431.7</v>
      </c>
      <c r="G6878" s="31"/>
      <c r="H6878" s="32"/>
      <c r="I6878" s="31" t="s">
        <v>64</v>
      </c>
      <c r="J6878" s="30"/>
      <c r="K6878" s="30"/>
      <c r="L6878" s="31">
        <v>202602</v>
      </c>
      <c r="M6878" s="30"/>
      <c r="N6878" s="30">
        <v>202602</v>
      </c>
      <c r="O6878" s="30"/>
      <c r="P6878" s="30"/>
    </row>
    <row r="6879" s="35" customFormat="1" customHeight="1" spans="1:16">
      <c r="A6879" s="30"/>
      <c r="B6879" s="38"/>
      <c r="C6879" s="30" t="s">
        <v>453</v>
      </c>
      <c r="D6879" s="30" t="s">
        <v>131</v>
      </c>
      <c r="E6879" s="39" t="s">
        <v>131</v>
      </c>
      <c r="F6879" s="40"/>
      <c r="G6879" s="31">
        <v>31.7</v>
      </c>
      <c r="H6879" s="32"/>
      <c r="I6879" s="31" t="s">
        <v>64</v>
      </c>
      <c r="J6879" s="30"/>
      <c r="K6879" s="30"/>
      <c r="L6879" s="31">
        <v>202609</v>
      </c>
      <c r="M6879" s="30"/>
      <c r="N6879" s="30">
        <v>202603</v>
      </c>
      <c r="O6879" s="30"/>
      <c r="P6879" s="30"/>
    </row>
    <row r="6880" s="35" customFormat="1" customHeight="1" spans="1:16">
      <c r="A6880" s="30"/>
      <c r="B6880" s="38"/>
      <c r="C6880" s="30" t="s">
        <v>453</v>
      </c>
      <c r="D6880" s="30" t="s">
        <v>454</v>
      </c>
      <c r="E6880" s="39" t="s">
        <v>454</v>
      </c>
      <c r="F6880" s="40"/>
      <c r="G6880" s="31">
        <v>300</v>
      </c>
      <c r="H6880" s="32"/>
      <c r="I6880" s="31" t="s">
        <v>64</v>
      </c>
      <c r="J6880" s="30"/>
      <c r="K6880" s="30"/>
      <c r="L6880" s="31">
        <v>202609</v>
      </c>
      <c r="M6880" s="30"/>
      <c r="N6880" s="30">
        <v>202603</v>
      </c>
      <c r="O6880" s="30"/>
      <c r="P6880" s="30"/>
    </row>
    <row r="6881" s="35" customFormat="1" customHeight="1" spans="1:16">
      <c r="A6881" s="30"/>
      <c r="B6881" s="38"/>
      <c r="C6881" s="30" t="s">
        <v>453</v>
      </c>
      <c r="D6881" s="30" t="s">
        <v>33</v>
      </c>
      <c r="E6881" s="39" t="s">
        <v>147</v>
      </c>
      <c r="F6881" s="40"/>
      <c r="G6881" s="31">
        <v>18</v>
      </c>
      <c r="H6881" s="32"/>
      <c r="I6881" s="31" t="s">
        <v>64</v>
      </c>
      <c r="J6881" s="30"/>
      <c r="K6881" s="30"/>
      <c r="L6881" s="31">
        <v>202609</v>
      </c>
      <c r="M6881" s="30"/>
      <c r="N6881" s="30">
        <v>202603</v>
      </c>
      <c r="O6881" s="30"/>
      <c r="P6881" s="30"/>
    </row>
    <row r="6882" s="35" customFormat="1" customHeight="1" spans="1:16">
      <c r="A6882" s="30"/>
      <c r="B6882" s="38"/>
      <c r="C6882" s="30" t="s">
        <v>453</v>
      </c>
      <c r="D6882" s="30" t="s">
        <v>33</v>
      </c>
      <c r="E6882" s="39" t="s">
        <v>1424</v>
      </c>
      <c r="F6882" s="40"/>
      <c r="G6882" s="31">
        <v>19</v>
      </c>
      <c r="H6882" s="32"/>
      <c r="I6882" s="31" t="s">
        <v>64</v>
      </c>
      <c r="J6882" s="30"/>
      <c r="K6882" s="30"/>
      <c r="L6882" s="31">
        <v>202609</v>
      </c>
      <c r="M6882" s="30"/>
      <c r="N6882" s="30">
        <v>202603</v>
      </c>
      <c r="O6882" s="30"/>
      <c r="P6882" s="30"/>
    </row>
    <row r="6883" s="35" customFormat="1" customHeight="1" spans="1:16">
      <c r="A6883" s="30"/>
      <c r="B6883" s="38"/>
      <c r="C6883" s="30" t="s">
        <v>453</v>
      </c>
      <c r="D6883" s="30" t="s">
        <v>33</v>
      </c>
      <c r="E6883" s="39" t="s">
        <v>1413</v>
      </c>
      <c r="F6883" s="40"/>
      <c r="G6883" s="31">
        <v>45</v>
      </c>
      <c r="H6883" s="32"/>
      <c r="I6883" s="31" t="s">
        <v>64</v>
      </c>
      <c r="J6883" s="30"/>
      <c r="K6883" s="30"/>
      <c r="L6883" s="31">
        <v>202609</v>
      </c>
      <c r="M6883" s="30"/>
      <c r="N6883" s="30">
        <v>202603</v>
      </c>
      <c r="O6883" s="30"/>
      <c r="P6883" s="30"/>
    </row>
    <row r="6884" s="35" customFormat="1" customHeight="1" spans="1:16">
      <c r="A6884" s="30"/>
      <c r="B6884" s="38"/>
      <c r="C6884" s="30" t="s">
        <v>453</v>
      </c>
      <c r="D6884" s="30" t="s">
        <v>33</v>
      </c>
      <c r="E6884" s="39" t="s">
        <v>1425</v>
      </c>
      <c r="F6884" s="40"/>
      <c r="G6884" s="31">
        <v>6</v>
      </c>
      <c r="H6884" s="32"/>
      <c r="I6884" s="31" t="s">
        <v>64</v>
      </c>
      <c r="J6884" s="30"/>
      <c r="K6884" s="30"/>
      <c r="L6884" s="31">
        <v>202609</v>
      </c>
      <c r="M6884" s="30"/>
      <c r="N6884" s="30">
        <v>202603</v>
      </c>
      <c r="O6884" s="30"/>
      <c r="P6884" s="30"/>
    </row>
    <row r="6885" s="35" customFormat="1" customHeight="1" spans="1:16">
      <c r="A6885" s="30"/>
      <c r="B6885" s="38"/>
      <c r="C6885" s="30" t="s">
        <v>453</v>
      </c>
      <c r="D6885" s="30" t="s">
        <v>112</v>
      </c>
      <c r="E6885" s="39" t="s">
        <v>457</v>
      </c>
      <c r="F6885" s="40"/>
      <c r="G6885" s="31">
        <v>12.65</v>
      </c>
      <c r="H6885" s="32"/>
      <c r="I6885" s="31" t="s">
        <v>64</v>
      </c>
      <c r="J6885" s="30"/>
      <c r="K6885" s="30"/>
      <c r="L6885" s="31">
        <v>202609</v>
      </c>
      <c r="M6885" s="30"/>
      <c r="N6885" s="30">
        <v>202603</v>
      </c>
      <c r="O6885" s="30"/>
      <c r="P6885" s="30"/>
    </row>
    <row r="6886" s="35" customFormat="1" customHeight="1" spans="1:16">
      <c r="A6886" s="30"/>
      <c r="B6886" s="38"/>
      <c r="C6886" s="30" t="s">
        <v>453</v>
      </c>
      <c r="D6886" s="30" t="s">
        <v>33</v>
      </c>
      <c r="E6886" s="39" t="s">
        <v>63</v>
      </c>
      <c r="F6886" s="40">
        <v>432.35</v>
      </c>
      <c r="G6886" s="41"/>
      <c r="H6886" s="32"/>
      <c r="I6886" s="31" t="s">
        <v>64</v>
      </c>
      <c r="J6886" s="30"/>
      <c r="K6886" s="30"/>
      <c r="L6886" s="31">
        <v>202603</v>
      </c>
      <c r="M6886" s="30"/>
      <c r="N6886" s="30">
        <v>202603</v>
      </c>
      <c r="O6886" s="30"/>
      <c r="P6886" s="30"/>
    </row>
    <row r="6887" s="35" customFormat="1" customHeight="1" spans="1:16">
      <c r="A6887" s="30"/>
      <c r="B6887" s="38"/>
      <c r="C6887" s="30" t="s">
        <v>453</v>
      </c>
      <c r="D6887" s="30" t="s">
        <v>454</v>
      </c>
      <c r="E6887" s="39" t="s">
        <v>454</v>
      </c>
      <c r="F6887" s="40"/>
      <c r="G6887" s="31">
        <v>300</v>
      </c>
      <c r="H6887" s="32"/>
      <c r="I6887" s="31" t="s">
        <v>64</v>
      </c>
      <c r="J6887" s="30"/>
      <c r="K6887" s="30"/>
      <c r="L6887" s="31">
        <v>202609</v>
      </c>
      <c r="M6887" s="30"/>
      <c r="N6887" s="30">
        <v>202604</v>
      </c>
      <c r="O6887" s="30"/>
      <c r="P6887" s="30"/>
    </row>
    <row r="6888" s="35" customFormat="1" customHeight="1" spans="1:16">
      <c r="A6888" s="30"/>
      <c r="B6888" s="38"/>
      <c r="C6888" s="30" t="s">
        <v>453</v>
      </c>
      <c r="D6888" s="30" t="s">
        <v>131</v>
      </c>
      <c r="E6888" s="39" t="s">
        <v>131</v>
      </c>
      <c r="F6888" s="40"/>
      <c r="G6888" s="31">
        <v>31.7</v>
      </c>
      <c r="H6888" s="32"/>
      <c r="I6888" s="31" t="s">
        <v>64</v>
      </c>
      <c r="J6888" s="30"/>
      <c r="K6888" s="30"/>
      <c r="L6888" s="31">
        <v>202609</v>
      </c>
      <c r="M6888" s="30"/>
      <c r="N6888" s="30">
        <v>202604</v>
      </c>
      <c r="O6888" s="30"/>
      <c r="P6888" s="30"/>
    </row>
    <row r="6889" s="35" customFormat="1" customHeight="1" spans="1:16">
      <c r="A6889" s="30"/>
      <c r="B6889" s="38"/>
      <c r="C6889" s="30" t="s">
        <v>453</v>
      </c>
      <c r="D6889" s="30" t="s">
        <v>112</v>
      </c>
      <c r="E6889" s="39" t="s">
        <v>460</v>
      </c>
      <c r="F6889" s="40"/>
      <c r="G6889" s="31">
        <v>60.6</v>
      </c>
      <c r="H6889" s="32"/>
      <c r="I6889" s="31" t="s">
        <v>64</v>
      </c>
      <c r="J6889" s="30"/>
      <c r="K6889" s="30"/>
      <c r="L6889" s="31">
        <v>202609</v>
      </c>
      <c r="M6889" s="30"/>
      <c r="N6889" s="30">
        <v>202604</v>
      </c>
      <c r="O6889" s="30"/>
      <c r="P6889" s="30"/>
    </row>
    <row r="6890" s="35" customFormat="1" customHeight="1" spans="1:16">
      <c r="A6890" s="30"/>
      <c r="B6890" s="38"/>
      <c r="C6890" s="30" t="s">
        <v>453</v>
      </c>
      <c r="D6890" s="30" t="s">
        <v>33</v>
      </c>
      <c r="E6890" s="39" t="s">
        <v>737</v>
      </c>
      <c r="F6890" s="40"/>
      <c r="G6890" s="31">
        <v>72</v>
      </c>
      <c r="H6890" s="32"/>
      <c r="I6890" s="31" t="s">
        <v>64</v>
      </c>
      <c r="J6890" s="30"/>
      <c r="K6890" s="30"/>
      <c r="L6890" s="31">
        <v>202609</v>
      </c>
      <c r="M6890" s="30"/>
      <c r="N6890" s="30">
        <v>202604</v>
      </c>
      <c r="O6890" s="30"/>
      <c r="P6890" s="30"/>
    </row>
    <row r="6891" s="35" customFormat="1" customHeight="1" spans="1:16">
      <c r="A6891" s="30"/>
      <c r="B6891" s="38"/>
      <c r="C6891" s="30" t="s">
        <v>453</v>
      </c>
      <c r="D6891" s="30" t="s">
        <v>33</v>
      </c>
      <c r="E6891" s="39" t="s">
        <v>484</v>
      </c>
      <c r="F6891" s="40"/>
      <c r="G6891" s="31">
        <v>35</v>
      </c>
      <c r="H6891" s="32"/>
      <c r="I6891" s="31" t="s">
        <v>64</v>
      </c>
      <c r="J6891" s="30"/>
      <c r="K6891" s="30"/>
      <c r="L6891" s="31">
        <v>202609</v>
      </c>
      <c r="M6891" s="30"/>
      <c r="N6891" s="30">
        <v>202604</v>
      </c>
      <c r="O6891" s="30"/>
      <c r="P6891" s="30"/>
    </row>
    <row r="6892" s="35" customFormat="1" customHeight="1" spans="1:16">
      <c r="A6892" s="30"/>
      <c r="B6892" s="38"/>
      <c r="C6892" s="30" t="s">
        <v>453</v>
      </c>
      <c r="D6892" s="30" t="s">
        <v>33</v>
      </c>
      <c r="E6892" s="39" t="s">
        <v>63</v>
      </c>
      <c r="F6892" s="40">
        <v>499.3</v>
      </c>
      <c r="G6892" s="31"/>
      <c r="H6892" s="32"/>
      <c r="I6892" s="31" t="s">
        <v>64</v>
      </c>
      <c r="J6892" s="30"/>
      <c r="K6892" s="30"/>
      <c r="L6892" s="31">
        <v>202604</v>
      </c>
      <c r="M6892" s="30"/>
      <c r="N6892" s="30">
        <v>202604</v>
      </c>
      <c r="O6892" s="30"/>
      <c r="P6892" s="30"/>
    </row>
    <row r="6893" s="35" customFormat="1" customHeight="1" spans="1:16">
      <c r="A6893" s="30"/>
      <c r="B6893" s="38"/>
      <c r="C6893" s="30" t="s">
        <v>453</v>
      </c>
      <c r="D6893" s="30" t="s">
        <v>33</v>
      </c>
      <c r="E6893" s="39" t="s">
        <v>484</v>
      </c>
      <c r="F6893" s="40"/>
      <c r="G6893" s="31">
        <v>35</v>
      </c>
      <c r="H6893" s="32"/>
      <c r="I6893" s="31" t="s">
        <v>64</v>
      </c>
      <c r="J6893" s="30"/>
      <c r="K6893" s="30"/>
      <c r="L6893" s="31">
        <v>202609</v>
      </c>
      <c r="M6893" s="30"/>
      <c r="N6893" s="30">
        <v>202605</v>
      </c>
      <c r="O6893" s="30"/>
      <c r="P6893" s="30"/>
    </row>
    <row r="6894" s="35" customFormat="1" customHeight="1" spans="1:16">
      <c r="A6894" s="30"/>
      <c r="B6894" s="38"/>
      <c r="C6894" s="30" t="s">
        <v>453</v>
      </c>
      <c r="D6894" s="30" t="s">
        <v>131</v>
      </c>
      <c r="E6894" s="39" t="s">
        <v>131</v>
      </c>
      <c r="F6894" s="40"/>
      <c r="G6894" s="41">
        <v>31.7</v>
      </c>
      <c r="H6894" s="32"/>
      <c r="I6894" s="31" t="s">
        <v>64</v>
      </c>
      <c r="J6894" s="30"/>
      <c r="K6894" s="30"/>
      <c r="L6894" s="31">
        <v>202609</v>
      </c>
      <c r="M6894" s="30"/>
      <c r="N6894" s="30">
        <v>202605</v>
      </c>
      <c r="O6894" s="30"/>
      <c r="P6894" s="30"/>
    </row>
    <row r="6895" s="35" customFormat="1" customHeight="1" spans="1:16">
      <c r="A6895" s="30"/>
      <c r="B6895" s="38"/>
      <c r="C6895" s="30" t="s">
        <v>453</v>
      </c>
      <c r="D6895" s="30" t="s">
        <v>454</v>
      </c>
      <c r="E6895" s="39" t="s">
        <v>454</v>
      </c>
      <c r="F6895" s="40"/>
      <c r="G6895" s="31">
        <v>300</v>
      </c>
      <c r="H6895" s="32"/>
      <c r="I6895" s="31" t="s">
        <v>64</v>
      </c>
      <c r="J6895" s="30"/>
      <c r="K6895" s="30"/>
      <c r="L6895" s="31">
        <v>202609</v>
      </c>
      <c r="M6895" s="30"/>
      <c r="N6895" s="30">
        <v>202605</v>
      </c>
      <c r="O6895" s="30"/>
      <c r="P6895" s="30"/>
    </row>
    <row r="6896" s="35" customFormat="1" customHeight="1" spans="1:16">
      <c r="A6896" s="30"/>
      <c r="B6896" s="38"/>
      <c r="C6896" s="30" t="s">
        <v>453</v>
      </c>
      <c r="D6896" s="30" t="s">
        <v>112</v>
      </c>
      <c r="E6896" s="39" t="s">
        <v>457</v>
      </c>
      <c r="F6896" s="40"/>
      <c r="G6896" s="31">
        <v>12.5</v>
      </c>
      <c r="H6896" s="32"/>
      <c r="I6896" s="31" t="s">
        <v>64</v>
      </c>
      <c r="J6896" s="30"/>
      <c r="K6896" s="30"/>
      <c r="L6896" s="31">
        <v>202609</v>
      </c>
      <c r="M6896" s="30"/>
      <c r="N6896" s="30">
        <v>202605</v>
      </c>
      <c r="O6896" s="30"/>
      <c r="P6896" s="30"/>
    </row>
    <row r="6897" s="35" customFormat="1" customHeight="1" spans="1:16">
      <c r="A6897" s="30"/>
      <c r="B6897" s="38"/>
      <c r="C6897" s="30" t="s">
        <v>453</v>
      </c>
      <c r="D6897" s="30" t="s">
        <v>131</v>
      </c>
      <c r="E6897" s="39" t="s">
        <v>131</v>
      </c>
      <c r="F6897" s="40">
        <v>379.2</v>
      </c>
      <c r="G6897" s="31"/>
      <c r="H6897" s="32"/>
      <c r="I6897" s="31" t="s">
        <v>64</v>
      </c>
      <c r="J6897" s="30"/>
      <c r="K6897" s="30"/>
      <c r="L6897" s="31">
        <v>202609</v>
      </c>
      <c r="M6897" s="30"/>
      <c r="N6897" s="30">
        <v>202605</v>
      </c>
      <c r="O6897" s="30"/>
      <c r="P6897" s="30"/>
    </row>
    <row r="6898" s="35" customFormat="1" customHeight="1" spans="1:16">
      <c r="A6898" s="30"/>
      <c r="B6898" s="38"/>
      <c r="C6898" s="30" t="s">
        <v>453</v>
      </c>
      <c r="D6898" s="30" t="s">
        <v>33</v>
      </c>
      <c r="E6898" s="39" t="s">
        <v>485</v>
      </c>
      <c r="F6898" s="40"/>
      <c r="G6898" s="31">
        <v>31.7</v>
      </c>
      <c r="H6898" s="32"/>
      <c r="I6898" s="31" t="s">
        <v>64</v>
      </c>
      <c r="J6898" s="30"/>
      <c r="K6898" s="30"/>
      <c r="L6898" s="31">
        <v>202609</v>
      </c>
      <c r="M6898" s="30"/>
      <c r="N6898" s="30">
        <v>202606</v>
      </c>
      <c r="O6898" s="30"/>
      <c r="P6898" s="30"/>
    </row>
    <row r="6899" s="35" customFormat="1" customHeight="1" spans="1:16">
      <c r="A6899" s="30"/>
      <c r="B6899" s="38"/>
      <c r="C6899" s="30" t="s">
        <v>453</v>
      </c>
      <c r="D6899" s="30" t="s">
        <v>33</v>
      </c>
      <c r="E6899" s="39" t="s">
        <v>63</v>
      </c>
      <c r="F6899" s="40">
        <v>31.7</v>
      </c>
      <c r="G6899" s="31"/>
      <c r="H6899" s="32"/>
      <c r="I6899" s="31" t="s">
        <v>64</v>
      </c>
      <c r="J6899" s="30"/>
      <c r="K6899" s="30"/>
      <c r="L6899" s="31">
        <v>202605</v>
      </c>
      <c r="M6899" s="30"/>
      <c r="N6899" s="30">
        <v>202606</v>
      </c>
      <c r="O6899" s="30"/>
      <c r="P6899" s="30"/>
    </row>
    <row r="6900" s="35" customFormat="1" customHeight="1" spans="1:16">
      <c r="A6900" s="30"/>
      <c r="B6900" s="38"/>
      <c r="C6900" s="30" t="s">
        <v>453</v>
      </c>
      <c r="D6900" s="30" t="s">
        <v>112</v>
      </c>
      <c r="E6900" s="39" t="s">
        <v>460</v>
      </c>
      <c r="F6900" s="40"/>
      <c r="G6900" s="31">
        <v>61.4</v>
      </c>
      <c r="H6900" s="32"/>
      <c r="I6900" s="31" t="s">
        <v>58</v>
      </c>
      <c r="J6900" s="30"/>
      <c r="K6900" s="30"/>
      <c r="L6900" s="31">
        <v>202609</v>
      </c>
      <c r="M6900" s="30"/>
      <c r="N6900" s="30">
        <v>202601</v>
      </c>
      <c r="O6900" s="30"/>
      <c r="P6900" s="30"/>
    </row>
    <row r="6901" s="35" customFormat="1" customHeight="1" spans="1:16">
      <c r="A6901" s="30"/>
      <c r="B6901" s="38"/>
      <c r="C6901" s="30" t="s">
        <v>453</v>
      </c>
      <c r="D6901" s="30" t="s">
        <v>33</v>
      </c>
      <c r="E6901" s="39" t="s">
        <v>456</v>
      </c>
      <c r="F6901" s="40"/>
      <c r="G6901" s="41">
        <v>574.56</v>
      </c>
      <c r="H6901" s="32"/>
      <c r="I6901" s="31" t="s">
        <v>58</v>
      </c>
      <c r="J6901" s="30"/>
      <c r="K6901" s="30"/>
      <c r="L6901" s="31">
        <v>202609</v>
      </c>
      <c r="M6901" s="30"/>
      <c r="N6901" s="30">
        <v>202601</v>
      </c>
      <c r="O6901" s="30"/>
      <c r="P6901" s="30"/>
    </row>
    <row r="6902" s="35" customFormat="1" customHeight="1" spans="1:16">
      <c r="A6902" s="30"/>
      <c r="B6902" s="38"/>
      <c r="C6902" s="30" t="s">
        <v>453</v>
      </c>
      <c r="D6902" s="30" t="s">
        <v>131</v>
      </c>
      <c r="E6902" s="39" t="s">
        <v>131</v>
      </c>
      <c r="F6902" s="40"/>
      <c r="G6902" s="31">
        <v>50</v>
      </c>
      <c r="H6902" s="32"/>
      <c r="I6902" s="31" t="s">
        <v>58</v>
      </c>
      <c r="J6902" s="30"/>
      <c r="K6902" s="30"/>
      <c r="L6902" s="31">
        <v>202609</v>
      </c>
      <c r="M6902" s="30"/>
      <c r="N6902" s="30">
        <v>202601</v>
      </c>
      <c r="O6902" s="30"/>
      <c r="P6902" s="30"/>
    </row>
    <row r="6903" s="35" customFormat="1" customHeight="1" spans="1:16">
      <c r="A6903" s="30"/>
      <c r="B6903" s="38"/>
      <c r="C6903" s="30" t="s">
        <v>453</v>
      </c>
      <c r="D6903" s="30" t="s">
        <v>454</v>
      </c>
      <c r="E6903" s="39" t="s">
        <v>454</v>
      </c>
      <c r="F6903" s="40"/>
      <c r="G6903" s="31">
        <v>600</v>
      </c>
      <c r="H6903" s="32"/>
      <c r="I6903" s="31" t="s">
        <v>58</v>
      </c>
      <c r="J6903" s="30"/>
      <c r="K6903" s="30"/>
      <c r="L6903" s="31">
        <v>202609</v>
      </c>
      <c r="M6903" s="30"/>
      <c r="N6903" s="30">
        <v>202601</v>
      </c>
      <c r="O6903" s="30"/>
      <c r="P6903" s="30"/>
    </row>
    <row r="6904" s="35" customFormat="1" customHeight="1" spans="1:16">
      <c r="A6904" s="30"/>
      <c r="B6904" s="38"/>
      <c r="C6904" s="30" t="s">
        <v>453</v>
      </c>
      <c r="D6904" s="30" t="s">
        <v>33</v>
      </c>
      <c r="E6904" s="39" t="s">
        <v>1426</v>
      </c>
      <c r="F6904" s="40"/>
      <c r="G6904" s="31">
        <v>40</v>
      </c>
      <c r="H6904" s="32"/>
      <c r="I6904" s="31" t="s">
        <v>58</v>
      </c>
      <c r="J6904" s="30"/>
      <c r="K6904" s="30"/>
      <c r="L6904" s="31">
        <v>202609</v>
      </c>
      <c r="M6904" s="30"/>
      <c r="N6904" s="30">
        <v>202601</v>
      </c>
      <c r="O6904" s="30"/>
      <c r="P6904" s="30"/>
    </row>
    <row r="6905" s="35" customFormat="1" customHeight="1" spans="1:16">
      <c r="A6905" s="30"/>
      <c r="B6905" s="38"/>
      <c r="C6905" s="30" t="s">
        <v>453</v>
      </c>
      <c r="D6905" s="30" t="s">
        <v>33</v>
      </c>
      <c r="E6905" s="39" t="s">
        <v>57</v>
      </c>
      <c r="F6905" s="40">
        <v>1325.96</v>
      </c>
      <c r="G6905" s="31"/>
      <c r="H6905" s="32"/>
      <c r="I6905" s="31" t="s">
        <v>58</v>
      </c>
      <c r="J6905" s="30"/>
      <c r="K6905" s="30"/>
      <c r="L6905" s="31">
        <v>202609</v>
      </c>
      <c r="M6905" s="30"/>
      <c r="N6905" s="30">
        <v>202601</v>
      </c>
      <c r="O6905" s="30"/>
      <c r="P6905" s="30"/>
    </row>
    <row r="6906" s="35" customFormat="1" customHeight="1" spans="1:16">
      <c r="A6906" s="30"/>
      <c r="B6906" s="38"/>
      <c r="C6906" s="30" t="s">
        <v>453</v>
      </c>
      <c r="D6906" s="30" t="s">
        <v>454</v>
      </c>
      <c r="E6906" s="39" t="s">
        <v>454</v>
      </c>
      <c r="F6906" s="40"/>
      <c r="G6906" s="31">
        <v>600</v>
      </c>
      <c r="H6906" s="32"/>
      <c r="I6906" s="31" t="s">
        <v>58</v>
      </c>
      <c r="J6906" s="30"/>
      <c r="K6906" s="30"/>
      <c r="L6906" s="31">
        <v>202609</v>
      </c>
      <c r="M6906" s="30"/>
      <c r="N6906" s="30">
        <v>202602</v>
      </c>
      <c r="O6906" s="30"/>
      <c r="P6906" s="30"/>
    </row>
    <row r="6907" s="35" customFormat="1" customHeight="1" spans="1:16">
      <c r="A6907" s="30"/>
      <c r="B6907" s="38"/>
      <c r="C6907" s="30" t="s">
        <v>453</v>
      </c>
      <c r="D6907" s="30" t="s">
        <v>33</v>
      </c>
      <c r="E6907" s="39" t="s">
        <v>57</v>
      </c>
      <c r="F6907" s="40">
        <v>600</v>
      </c>
      <c r="G6907" s="31"/>
      <c r="H6907" s="32"/>
      <c r="I6907" s="31" t="s">
        <v>58</v>
      </c>
      <c r="J6907" s="30"/>
      <c r="K6907" s="30"/>
      <c r="L6907" s="31">
        <v>202609</v>
      </c>
      <c r="M6907" s="30"/>
      <c r="N6907" s="30">
        <v>202602</v>
      </c>
      <c r="O6907" s="30"/>
      <c r="P6907" s="30"/>
    </row>
    <row r="6908" s="35" customFormat="1" customHeight="1" spans="1:16">
      <c r="A6908" s="30"/>
      <c r="B6908" s="38"/>
      <c r="C6908" s="30" t="s">
        <v>453</v>
      </c>
      <c r="D6908" s="30" t="s">
        <v>112</v>
      </c>
      <c r="E6908" s="39" t="s">
        <v>460</v>
      </c>
      <c r="F6908" s="40"/>
      <c r="G6908" s="31">
        <v>45</v>
      </c>
      <c r="H6908" s="32"/>
      <c r="I6908" s="31" t="s">
        <v>58</v>
      </c>
      <c r="J6908" s="30"/>
      <c r="K6908" s="30"/>
      <c r="L6908" s="31">
        <v>202609</v>
      </c>
      <c r="M6908" s="30"/>
      <c r="N6908" s="30">
        <v>202603</v>
      </c>
      <c r="O6908" s="30"/>
      <c r="P6908" s="30"/>
    </row>
    <row r="6909" s="35" customFormat="1" customHeight="1" spans="1:16">
      <c r="A6909" s="30"/>
      <c r="B6909" s="38"/>
      <c r="C6909" s="30" t="s">
        <v>453</v>
      </c>
      <c r="D6909" s="30" t="s">
        <v>454</v>
      </c>
      <c r="E6909" s="39" t="s">
        <v>454</v>
      </c>
      <c r="F6909" s="40"/>
      <c r="G6909" s="31">
        <v>500</v>
      </c>
      <c r="H6909" s="32"/>
      <c r="I6909" s="31" t="s">
        <v>58</v>
      </c>
      <c r="J6909" s="30"/>
      <c r="K6909" s="30"/>
      <c r="L6909" s="31">
        <v>202609</v>
      </c>
      <c r="M6909" s="30"/>
      <c r="N6909" s="30">
        <v>202603</v>
      </c>
      <c r="O6909" s="30"/>
      <c r="P6909" s="30"/>
    </row>
    <row r="6910" s="35" customFormat="1" customHeight="1" spans="1:16">
      <c r="A6910" s="30"/>
      <c r="B6910" s="38"/>
      <c r="C6910" s="30" t="s">
        <v>453</v>
      </c>
      <c r="D6910" s="30" t="s">
        <v>33</v>
      </c>
      <c r="E6910" s="39" t="s">
        <v>57</v>
      </c>
      <c r="F6910" s="40">
        <v>545</v>
      </c>
      <c r="G6910" s="31"/>
      <c r="H6910" s="32"/>
      <c r="I6910" s="31" t="s">
        <v>58</v>
      </c>
      <c r="J6910" s="30"/>
      <c r="K6910" s="30"/>
      <c r="L6910" s="31">
        <v>202609</v>
      </c>
      <c r="M6910" s="30"/>
      <c r="N6910" s="30">
        <v>202603</v>
      </c>
      <c r="O6910" s="30"/>
      <c r="P6910" s="30"/>
    </row>
    <row r="6911" s="35" customFormat="1" customHeight="1" spans="1:16">
      <c r="A6911" s="30"/>
      <c r="B6911" s="38"/>
      <c r="C6911" s="30" t="s">
        <v>453</v>
      </c>
      <c r="D6911" s="30" t="s">
        <v>112</v>
      </c>
      <c r="E6911" s="39" t="s">
        <v>460</v>
      </c>
      <c r="F6911" s="40"/>
      <c r="G6911" s="31">
        <v>61.4</v>
      </c>
      <c r="H6911" s="32"/>
      <c r="I6911" s="31" t="s">
        <v>58</v>
      </c>
      <c r="J6911" s="30"/>
      <c r="K6911" s="30"/>
      <c r="L6911" s="31">
        <v>202609</v>
      </c>
      <c r="M6911" s="30"/>
      <c r="N6911" s="30">
        <v>202604</v>
      </c>
      <c r="O6911" s="30"/>
      <c r="P6911" s="30"/>
    </row>
    <row r="6912" s="35" customFormat="1" customHeight="1" spans="1:16">
      <c r="A6912" s="30"/>
      <c r="B6912" s="38"/>
      <c r="C6912" s="30" t="s">
        <v>453</v>
      </c>
      <c r="D6912" s="30" t="s">
        <v>112</v>
      </c>
      <c r="E6912" s="39" t="s">
        <v>457</v>
      </c>
      <c r="F6912" s="40"/>
      <c r="G6912" s="31">
        <v>10</v>
      </c>
      <c r="H6912" s="32"/>
      <c r="I6912" s="31" t="s">
        <v>58</v>
      </c>
      <c r="J6912" s="30"/>
      <c r="K6912" s="30"/>
      <c r="L6912" s="31">
        <v>202609</v>
      </c>
      <c r="M6912" s="30"/>
      <c r="N6912" s="30">
        <v>202604</v>
      </c>
      <c r="O6912" s="30"/>
      <c r="P6912" s="30"/>
    </row>
    <row r="6913" s="35" customFormat="1" customHeight="1" spans="1:16">
      <c r="A6913" s="30"/>
      <c r="B6913" s="38"/>
      <c r="C6913" s="30" t="s">
        <v>453</v>
      </c>
      <c r="D6913" s="30" t="s">
        <v>112</v>
      </c>
      <c r="E6913" s="39" t="s">
        <v>1427</v>
      </c>
      <c r="F6913" s="40"/>
      <c r="G6913" s="31">
        <v>40</v>
      </c>
      <c r="H6913" s="32"/>
      <c r="I6913" s="31" t="s">
        <v>58</v>
      </c>
      <c r="J6913" s="30"/>
      <c r="K6913" s="30"/>
      <c r="L6913" s="31">
        <v>202609</v>
      </c>
      <c r="M6913" s="30"/>
      <c r="N6913" s="30">
        <v>202604</v>
      </c>
      <c r="O6913" s="30"/>
      <c r="P6913" s="30"/>
    </row>
    <row r="6914" s="35" customFormat="1" customHeight="1" spans="1:16">
      <c r="A6914" s="30"/>
      <c r="B6914" s="38"/>
      <c r="C6914" s="30" t="s">
        <v>453</v>
      </c>
      <c r="D6914" s="30" t="s">
        <v>33</v>
      </c>
      <c r="E6914" s="30" t="s">
        <v>57</v>
      </c>
      <c r="F6914" s="56">
        <v>111.4</v>
      </c>
      <c r="G6914" s="104"/>
      <c r="H6914" s="32"/>
      <c r="I6914" s="31" t="s">
        <v>58</v>
      </c>
      <c r="J6914" s="30"/>
      <c r="K6914" s="30"/>
      <c r="L6914" s="31">
        <v>202609</v>
      </c>
      <c r="M6914" s="30"/>
      <c r="N6914" s="30">
        <v>202604</v>
      </c>
      <c r="O6914" s="30"/>
      <c r="P6914" s="30"/>
    </row>
    <row r="6915" s="35" customFormat="1" customHeight="1" spans="1:16">
      <c r="A6915" s="30"/>
      <c r="B6915" s="38"/>
      <c r="C6915" s="30" t="s">
        <v>453</v>
      </c>
      <c r="D6915" s="30" t="s">
        <v>112</v>
      </c>
      <c r="E6915" s="30" t="s">
        <v>460</v>
      </c>
      <c r="F6915" s="56"/>
      <c r="G6915" s="104">
        <v>29.9</v>
      </c>
      <c r="H6915" s="32"/>
      <c r="I6915" s="31" t="s">
        <v>58</v>
      </c>
      <c r="J6915" s="30"/>
      <c r="K6915" s="30"/>
      <c r="L6915" s="31">
        <v>202609</v>
      </c>
      <c r="M6915" s="30"/>
      <c r="N6915" s="30">
        <v>202605</v>
      </c>
      <c r="O6915" s="30"/>
      <c r="P6915" s="30"/>
    </row>
    <row r="6916" s="35" customFormat="1" customHeight="1" spans="1:16">
      <c r="A6916" s="30"/>
      <c r="B6916" s="38"/>
      <c r="C6916" s="30" t="s">
        <v>453</v>
      </c>
      <c r="D6916" s="30" t="s">
        <v>112</v>
      </c>
      <c r="E6916" s="30" t="s">
        <v>1427</v>
      </c>
      <c r="F6916" s="56"/>
      <c r="G6916" s="104">
        <v>60</v>
      </c>
      <c r="H6916" s="32"/>
      <c r="I6916" s="31" t="s">
        <v>58</v>
      </c>
      <c r="J6916" s="30"/>
      <c r="K6916" s="30"/>
      <c r="L6916" s="31">
        <v>202609</v>
      </c>
      <c r="M6916" s="30"/>
      <c r="N6916" s="30">
        <v>202605</v>
      </c>
      <c r="O6916" s="30"/>
      <c r="P6916" s="30"/>
    </row>
    <row r="6917" s="35" customFormat="1" customHeight="1" spans="1:16">
      <c r="A6917" s="30"/>
      <c r="B6917" s="38"/>
      <c r="C6917" s="30" t="s">
        <v>453</v>
      </c>
      <c r="D6917" s="30" t="s">
        <v>33</v>
      </c>
      <c r="E6917" s="30" t="s">
        <v>57</v>
      </c>
      <c r="F6917" s="56">
        <v>89.9</v>
      </c>
      <c r="G6917" s="31"/>
      <c r="H6917" s="32"/>
      <c r="I6917" s="31" t="s">
        <v>58</v>
      </c>
      <c r="J6917" s="30"/>
      <c r="K6917" s="30"/>
      <c r="L6917" s="31">
        <v>202609</v>
      </c>
      <c r="M6917" s="30"/>
      <c r="N6917" s="30">
        <v>202605</v>
      </c>
      <c r="O6917" s="30"/>
      <c r="P6917" s="30"/>
    </row>
    <row r="6918" s="35" customFormat="1" customHeight="1" spans="1:16">
      <c r="A6918" s="30"/>
      <c r="B6918" s="38"/>
      <c r="C6918" s="30" t="s">
        <v>453</v>
      </c>
      <c r="D6918" s="30" t="s">
        <v>112</v>
      </c>
      <c r="E6918" s="30" t="s">
        <v>460</v>
      </c>
      <c r="F6918" s="56"/>
      <c r="G6918" s="104">
        <v>28.7</v>
      </c>
      <c r="H6918" s="32"/>
      <c r="I6918" s="31" t="s">
        <v>58</v>
      </c>
      <c r="J6918" s="30"/>
      <c r="K6918" s="30"/>
      <c r="L6918" s="31">
        <v>202609</v>
      </c>
      <c r="M6918" s="30"/>
      <c r="N6918" s="30">
        <v>202606</v>
      </c>
      <c r="O6918" s="30"/>
      <c r="P6918" s="30"/>
    </row>
    <row r="6919" s="35" customFormat="1" customHeight="1" spans="1:16">
      <c r="A6919" s="30"/>
      <c r="B6919" s="38"/>
      <c r="C6919" s="30" t="s">
        <v>453</v>
      </c>
      <c r="D6919" s="30" t="s">
        <v>454</v>
      </c>
      <c r="E6919" s="30" t="s">
        <v>454</v>
      </c>
      <c r="F6919" s="56"/>
      <c r="G6919" s="104">
        <v>500</v>
      </c>
      <c r="H6919" s="32"/>
      <c r="I6919" s="31" t="s">
        <v>58</v>
      </c>
      <c r="J6919" s="30"/>
      <c r="K6919" s="30"/>
      <c r="L6919" s="31">
        <v>202609</v>
      </c>
      <c r="M6919" s="30"/>
      <c r="N6919" s="30">
        <v>202606</v>
      </c>
      <c r="O6919" s="30"/>
      <c r="P6919" s="30"/>
    </row>
    <row r="6920" s="35" customFormat="1" customHeight="1" spans="1:16">
      <c r="A6920" s="30"/>
      <c r="B6920" s="38"/>
      <c r="C6920" s="30" t="s">
        <v>453</v>
      </c>
      <c r="D6920" s="30" t="s">
        <v>33</v>
      </c>
      <c r="E6920" s="30" t="s">
        <v>57</v>
      </c>
      <c r="F6920" s="56">
        <v>528.7</v>
      </c>
      <c r="G6920" s="104"/>
      <c r="H6920" s="32"/>
      <c r="I6920" s="31" t="s">
        <v>58</v>
      </c>
      <c r="J6920" s="30"/>
      <c r="K6920" s="30"/>
      <c r="L6920" s="31">
        <v>202609</v>
      </c>
      <c r="M6920" s="30"/>
      <c r="N6920" s="30">
        <v>202606</v>
      </c>
      <c r="O6920" s="30"/>
      <c r="P6920" s="30"/>
    </row>
    <row r="6921" s="35" customFormat="1" customHeight="1" spans="1:16">
      <c r="A6921" s="30"/>
      <c r="B6921" s="38"/>
      <c r="C6921" s="30" t="s">
        <v>453</v>
      </c>
      <c r="D6921" s="30" t="s">
        <v>454</v>
      </c>
      <c r="E6921" s="30" t="s">
        <v>454</v>
      </c>
      <c r="F6921" s="56"/>
      <c r="G6921" s="104">
        <v>889.6</v>
      </c>
      <c r="H6921" s="32"/>
      <c r="I6921" s="31" t="s">
        <v>213</v>
      </c>
      <c r="J6921" s="30"/>
      <c r="K6921" s="30"/>
      <c r="L6921" s="31">
        <v>202609</v>
      </c>
      <c r="M6921" s="30"/>
      <c r="N6921" s="30">
        <v>202601</v>
      </c>
      <c r="O6921" s="30"/>
      <c r="P6921" s="30"/>
    </row>
    <row r="6922" s="35" customFormat="1" customHeight="1" spans="1:16">
      <c r="A6922" s="30"/>
      <c r="B6922" s="38"/>
      <c r="C6922" s="30" t="s">
        <v>453</v>
      </c>
      <c r="D6922" s="30" t="s">
        <v>131</v>
      </c>
      <c r="E6922" s="30" t="s">
        <v>131</v>
      </c>
      <c r="F6922" s="56"/>
      <c r="G6922" s="104">
        <v>12</v>
      </c>
      <c r="H6922" s="32"/>
      <c r="I6922" s="31" t="s">
        <v>213</v>
      </c>
      <c r="J6922" s="30"/>
      <c r="K6922" s="30"/>
      <c r="L6922" s="31">
        <v>202609</v>
      </c>
      <c r="M6922" s="30"/>
      <c r="N6922" s="30">
        <v>202601</v>
      </c>
      <c r="O6922" s="30"/>
      <c r="P6922" s="30"/>
    </row>
    <row r="6923" s="35" customFormat="1" customHeight="1" spans="1:16">
      <c r="A6923" s="30"/>
      <c r="B6923" s="38"/>
      <c r="C6923" s="30" t="s">
        <v>453</v>
      </c>
      <c r="D6923" s="30" t="s">
        <v>33</v>
      </c>
      <c r="E6923" s="30" t="s">
        <v>1428</v>
      </c>
      <c r="F6923" s="56"/>
      <c r="G6923" s="31">
        <v>211.7</v>
      </c>
      <c r="H6923" s="32"/>
      <c r="I6923" s="31" t="s">
        <v>213</v>
      </c>
      <c r="J6923" s="30"/>
      <c r="K6923" s="30"/>
      <c r="L6923" s="31">
        <v>202609</v>
      </c>
      <c r="M6923" s="30"/>
      <c r="N6923" s="30">
        <v>202601</v>
      </c>
      <c r="O6923" s="30"/>
      <c r="P6923" s="30"/>
    </row>
    <row r="6924" s="35" customFormat="1" customHeight="1" spans="1:16">
      <c r="A6924" s="30"/>
      <c r="B6924" s="38"/>
      <c r="C6924" s="30" t="s">
        <v>453</v>
      </c>
      <c r="D6924" s="30" t="s">
        <v>33</v>
      </c>
      <c r="E6924" s="30" t="s">
        <v>112</v>
      </c>
      <c r="F6924" s="56"/>
      <c r="G6924" s="104">
        <v>210</v>
      </c>
      <c r="H6924" s="32"/>
      <c r="I6924" s="31" t="s">
        <v>213</v>
      </c>
      <c r="J6924" s="30"/>
      <c r="K6924" s="30"/>
      <c r="L6924" s="31">
        <v>202609</v>
      </c>
      <c r="M6924" s="30"/>
      <c r="N6924" s="30">
        <v>202601</v>
      </c>
      <c r="O6924" s="30"/>
      <c r="P6924" s="30"/>
    </row>
    <row r="6925" s="35" customFormat="1" customHeight="1" spans="1:16">
      <c r="A6925" s="30"/>
      <c r="B6925" s="38"/>
      <c r="C6925" s="30" t="s">
        <v>453</v>
      </c>
      <c r="D6925" s="30" t="s">
        <v>33</v>
      </c>
      <c r="E6925" s="30" t="s">
        <v>365</v>
      </c>
      <c r="F6925" s="56">
        <v>1323.3</v>
      </c>
      <c r="G6925" s="104"/>
      <c r="H6925" s="32"/>
      <c r="I6925" s="31" t="s">
        <v>213</v>
      </c>
      <c r="J6925" s="30"/>
      <c r="K6925" s="30"/>
      <c r="L6925" s="31">
        <v>202601</v>
      </c>
      <c r="M6925" s="30"/>
      <c r="N6925" s="30">
        <v>202601</v>
      </c>
      <c r="O6925" s="30"/>
      <c r="P6925" s="30"/>
    </row>
    <row r="6926" s="35" customFormat="1" customHeight="1" spans="1:16">
      <c r="A6926" s="30"/>
      <c r="B6926" s="38"/>
      <c r="C6926" s="30" t="s">
        <v>453</v>
      </c>
      <c r="D6926" s="30" t="s">
        <v>454</v>
      </c>
      <c r="E6926" s="30" t="s">
        <v>454</v>
      </c>
      <c r="F6926" s="56"/>
      <c r="G6926" s="31">
        <v>562.4</v>
      </c>
      <c r="H6926" s="32"/>
      <c r="I6926" s="31" t="s">
        <v>213</v>
      </c>
      <c r="J6926" s="30"/>
      <c r="K6926" s="30"/>
      <c r="L6926" s="31">
        <v>202609</v>
      </c>
      <c r="M6926" s="30"/>
      <c r="N6926" s="30">
        <v>202602</v>
      </c>
      <c r="O6926" s="30"/>
      <c r="P6926" s="30"/>
    </row>
    <row r="6927" s="35" customFormat="1" customHeight="1" spans="1:16">
      <c r="A6927" s="30"/>
      <c r="B6927" s="38"/>
      <c r="C6927" s="30" t="s">
        <v>453</v>
      </c>
      <c r="D6927" s="30" t="s">
        <v>131</v>
      </c>
      <c r="E6927" s="30" t="s">
        <v>131</v>
      </c>
      <c r="F6927" s="56"/>
      <c r="G6927" s="104">
        <v>12</v>
      </c>
      <c r="H6927" s="32"/>
      <c r="I6927" s="31" t="s">
        <v>213</v>
      </c>
      <c r="J6927" s="30"/>
      <c r="K6927" s="30"/>
      <c r="L6927" s="31">
        <v>202609</v>
      </c>
      <c r="M6927" s="30"/>
      <c r="N6927" s="30">
        <v>202602</v>
      </c>
      <c r="O6927" s="30"/>
      <c r="P6927" s="30"/>
    </row>
    <row r="6928" s="35" customFormat="1" customHeight="1" spans="1:16">
      <c r="A6928" s="30"/>
      <c r="B6928" s="38"/>
      <c r="C6928" s="30" t="s">
        <v>453</v>
      </c>
      <c r="D6928" s="30" t="s">
        <v>33</v>
      </c>
      <c r="E6928" s="30" t="s">
        <v>365</v>
      </c>
      <c r="F6928" s="56">
        <v>574.4</v>
      </c>
      <c r="G6928" s="104"/>
      <c r="H6928" s="32"/>
      <c r="I6928" s="31" t="s">
        <v>213</v>
      </c>
      <c r="J6928" s="30"/>
      <c r="K6928" s="30"/>
      <c r="L6928" s="31">
        <v>202602</v>
      </c>
      <c r="M6928" s="30"/>
      <c r="N6928" s="30">
        <v>202602</v>
      </c>
      <c r="O6928" s="30"/>
      <c r="P6928" s="30"/>
    </row>
    <row r="6929" s="35" customFormat="1" customHeight="1" spans="1:16">
      <c r="A6929" s="30"/>
      <c r="B6929" s="38"/>
      <c r="C6929" s="30" t="s">
        <v>453</v>
      </c>
      <c r="D6929" s="30" t="s">
        <v>454</v>
      </c>
      <c r="E6929" s="30" t="s">
        <v>454</v>
      </c>
      <c r="F6929" s="56"/>
      <c r="G6929" s="104">
        <v>506.4</v>
      </c>
      <c r="H6929" s="32"/>
      <c r="I6929" s="31" t="s">
        <v>213</v>
      </c>
      <c r="J6929" s="30"/>
      <c r="K6929" s="30"/>
      <c r="L6929" s="31">
        <v>202609</v>
      </c>
      <c r="M6929" s="30"/>
      <c r="N6929" s="30">
        <v>202603</v>
      </c>
      <c r="O6929" s="30"/>
      <c r="P6929" s="30"/>
    </row>
    <row r="6930" s="35" customFormat="1" customHeight="1" spans="1:16">
      <c r="A6930" s="30"/>
      <c r="B6930" s="38"/>
      <c r="C6930" s="30" t="s">
        <v>453</v>
      </c>
      <c r="D6930" s="30" t="s">
        <v>131</v>
      </c>
      <c r="E6930" s="30" t="s">
        <v>131</v>
      </c>
      <c r="F6930" s="56"/>
      <c r="G6930" s="104">
        <v>12</v>
      </c>
      <c r="H6930" s="32"/>
      <c r="I6930" s="31" t="s">
        <v>213</v>
      </c>
      <c r="J6930" s="30"/>
      <c r="K6930" s="30"/>
      <c r="L6930" s="31">
        <v>202609</v>
      </c>
      <c r="M6930" s="30"/>
      <c r="N6930" s="30">
        <v>202603</v>
      </c>
      <c r="O6930" s="30"/>
      <c r="P6930" s="30"/>
    </row>
    <row r="6931" s="35" customFormat="1" customHeight="1" spans="1:16">
      <c r="A6931" s="30"/>
      <c r="B6931" s="38"/>
      <c r="C6931" s="30" t="s">
        <v>453</v>
      </c>
      <c r="D6931" s="30" t="s">
        <v>33</v>
      </c>
      <c r="E6931" s="30" t="s">
        <v>1429</v>
      </c>
      <c r="F6931" s="56"/>
      <c r="G6931" s="104">
        <v>38.3</v>
      </c>
      <c r="H6931" s="32"/>
      <c r="I6931" s="31" t="s">
        <v>213</v>
      </c>
      <c r="J6931" s="30"/>
      <c r="K6931" s="30"/>
      <c r="L6931" s="31">
        <v>202609</v>
      </c>
      <c r="M6931" s="30"/>
      <c r="N6931" s="30">
        <v>202603</v>
      </c>
      <c r="O6931" s="30"/>
      <c r="P6931" s="30"/>
    </row>
    <row r="6932" s="35" customFormat="1" customHeight="1" spans="1:16">
      <c r="A6932" s="30"/>
      <c r="B6932" s="38"/>
      <c r="C6932" s="30" t="s">
        <v>453</v>
      </c>
      <c r="D6932" s="30" t="s">
        <v>33</v>
      </c>
      <c r="E6932" s="30" t="s">
        <v>365</v>
      </c>
      <c r="F6932" s="56">
        <v>556.7</v>
      </c>
      <c r="G6932" s="104"/>
      <c r="H6932" s="32"/>
      <c r="I6932" s="31" t="s">
        <v>213</v>
      </c>
      <c r="J6932" s="30"/>
      <c r="K6932" s="30"/>
      <c r="L6932" s="31">
        <v>202603</v>
      </c>
      <c r="M6932" s="30"/>
      <c r="N6932" s="30">
        <v>202603</v>
      </c>
      <c r="O6932" s="30"/>
      <c r="P6932" s="30"/>
    </row>
    <row r="6933" s="35" customFormat="1" customHeight="1" spans="1:16">
      <c r="A6933" s="30"/>
      <c r="B6933" s="38"/>
      <c r="C6933" s="30" t="s">
        <v>453</v>
      </c>
      <c r="D6933" s="30" t="s">
        <v>454</v>
      </c>
      <c r="E6933" s="30" t="s">
        <v>454</v>
      </c>
      <c r="F6933" s="56"/>
      <c r="G6933" s="31">
        <v>171.2</v>
      </c>
      <c r="H6933" s="32"/>
      <c r="I6933" s="31" t="s">
        <v>213</v>
      </c>
      <c r="J6933" s="30"/>
      <c r="K6933" s="30"/>
      <c r="L6933" s="31">
        <v>202609</v>
      </c>
      <c r="M6933" s="30"/>
      <c r="N6933" s="30">
        <v>202604</v>
      </c>
      <c r="O6933" s="30"/>
      <c r="P6933" s="30"/>
    </row>
    <row r="6934" s="35" customFormat="1" customHeight="1" spans="1:16">
      <c r="A6934" s="30"/>
      <c r="B6934" s="38"/>
      <c r="C6934" s="30" t="s">
        <v>453</v>
      </c>
      <c r="D6934" s="30" t="s">
        <v>131</v>
      </c>
      <c r="E6934" s="30" t="s">
        <v>131</v>
      </c>
      <c r="F6934" s="56"/>
      <c r="G6934" s="104">
        <v>12</v>
      </c>
      <c r="H6934" s="32"/>
      <c r="I6934" s="31" t="s">
        <v>213</v>
      </c>
      <c r="J6934" s="30"/>
      <c r="K6934" s="30"/>
      <c r="L6934" s="31">
        <v>202609</v>
      </c>
      <c r="M6934" s="30"/>
      <c r="N6934" s="30">
        <v>202604</v>
      </c>
      <c r="O6934" s="30"/>
      <c r="P6934" s="30"/>
    </row>
    <row r="6935" s="35" customFormat="1" customHeight="1" spans="1:16">
      <c r="A6935" s="30"/>
      <c r="B6935" s="38"/>
      <c r="C6935" s="30" t="s">
        <v>453</v>
      </c>
      <c r="D6935" s="30" t="s">
        <v>33</v>
      </c>
      <c r="E6935" s="30" t="s">
        <v>365</v>
      </c>
      <c r="F6935" s="56">
        <v>183.2</v>
      </c>
      <c r="G6935" s="104"/>
      <c r="H6935" s="32"/>
      <c r="I6935" s="31" t="s">
        <v>213</v>
      </c>
      <c r="J6935" s="30"/>
      <c r="K6935" s="30"/>
      <c r="L6935" s="31">
        <v>202604</v>
      </c>
      <c r="M6935" s="30"/>
      <c r="N6935" s="30">
        <v>202604</v>
      </c>
      <c r="O6935" s="30"/>
      <c r="P6935" s="30"/>
    </row>
    <row r="6936" s="35" customFormat="1" customHeight="1" spans="1:16">
      <c r="A6936" s="30"/>
      <c r="B6936" s="38"/>
      <c r="C6936" s="30" t="s">
        <v>453</v>
      </c>
      <c r="D6936" s="30" t="s">
        <v>454</v>
      </c>
      <c r="E6936" s="30" t="s">
        <v>454</v>
      </c>
      <c r="F6936" s="56"/>
      <c r="G6936" s="104">
        <v>161.6</v>
      </c>
      <c r="H6936" s="32"/>
      <c r="I6936" s="31" t="s">
        <v>213</v>
      </c>
      <c r="J6936" s="30"/>
      <c r="K6936" s="30"/>
      <c r="L6936" s="31">
        <v>202609</v>
      </c>
      <c r="M6936" s="30"/>
      <c r="N6936" s="30">
        <v>202605</v>
      </c>
      <c r="O6936" s="30"/>
      <c r="P6936" s="30"/>
    </row>
    <row r="6937" s="35" customFormat="1" customHeight="1" spans="1:16">
      <c r="A6937" s="30"/>
      <c r="B6937" s="38"/>
      <c r="C6937" s="30" t="s">
        <v>453</v>
      </c>
      <c r="D6937" s="30" t="s">
        <v>131</v>
      </c>
      <c r="E6937" s="30" t="s">
        <v>131</v>
      </c>
      <c r="F6937" s="56"/>
      <c r="G6937" s="104">
        <v>12</v>
      </c>
      <c r="H6937" s="32"/>
      <c r="I6937" s="31" t="s">
        <v>213</v>
      </c>
      <c r="J6937" s="30"/>
      <c r="K6937" s="30"/>
      <c r="L6937" s="31">
        <v>202609</v>
      </c>
      <c r="M6937" s="30"/>
      <c r="N6937" s="30">
        <v>202605</v>
      </c>
      <c r="O6937" s="30"/>
      <c r="P6937" s="30"/>
    </row>
    <row r="6938" s="35" customFormat="1" customHeight="1" spans="1:16">
      <c r="A6938" s="30"/>
      <c r="B6938" s="38"/>
      <c r="C6938" s="30" t="s">
        <v>453</v>
      </c>
      <c r="D6938" s="30" t="s">
        <v>33</v>
      </c>
      <c r="E6938" s="30" t="s">
        <v>1430</v>
      </c>
      <c r="F6938" s="56"/>
      <c r="G6938" s="31">
        <v>90</v>
      </c>
      <c r="H6938" s="32"/>
      <c r="I6938" s="31" t="s">
        <v>213</v>
      </c>
      <c r="J6938" s="30"/>
      <c r="K6938" s="30"/>
      <c r="L6938" s="31">
        <v>202609</v>
      </c>
      <c r="M6938" s="30"/>
      <c r="N6938" s="30">
        <v>202605</v>
      </c>
      <c r="O6938" s="30"/>
      <c r="P6938" s="30"/>
    </row>
    <row r="6939" s="35" customFormat="1" customHeight="1" spans="1:16">
      <c r="A6939" s="30"/>
      <c r="B6939" s="38"/>
      <c r="C6939" s="30" t="s">
        <v>453</v>
      </c>
      <c r="D6939" s="30" t="s">
        <v>33</v>
      </c>
      <c r="E6939" s="39" t="s">
        <v>365</v>
      </c>
      <c r="F6939" s="40">
        <v>263.6</v>
      </c>
      <c r="G6939" s="31"/>
      <c r="H6939" s="32"/>
      <c r="I6939" s="31" t="s">
        <v>213</v>
      </c>
      <c r="J6939" s="30"/>
      <c r="K6939" s="30"/>
      <c r="L6939" s="31">
        <v>202605</v>
      </c>
      <c r="M6939" s="30"/>
      <c r="N6939" s="30">
        <v>202605</v>
      </c>
      <c r="O6939" s="30"/>
      <c r="P6939" s="30"/>
    </row>
    <row r="6940" s="35" customFormat="1" customHeight="1" spans="1:16">
      <c r="A6940" s="30"/>
      <c r="B6940" s="38"/>
      <c r="C6940" s="30" t="s">
        <v>453</v>
      </c>
      <c r="D6940" s="30" t="s">
        <v>454</v>
      </c>
      <c r="E6940" s="39" t="s">
        <v>454</v>
      </c>
      <c r="F6940" s="40"/>
      <c r="G6940" s="31">
        <v>368.8</v>
      </c>
      <c r="H6940" s="32"/>
      <c r="I6940" s="31" t="s">
        <v>213</v>
      </c>
      <c r="J6940" s="30"/>
      <c r="K6940" s="30"/>
      <c r="L6940" s="31">
        <v>202609</v>
      </c>
      <c r="M6940" s="30"/>
      <c r="N6940" s="30">
        <v>202606</v>
      </c>
      <c r="O6940" s="30"/>
      <c r="P6940" s="30"/>
    </row>
    <row r="6941" s="35" customFormat="1" customHeight="1" spans="1:16">
      <c r="A6941" s="30"/>
      <c r="B6941" s="38"/>
      <c r="C6941" s="30" t="s">
        <v>453</v>
      </c>
      <c r="D6941" s="30" t="s">
        <v>131</v>
      </c>
      <c r="E6941" s="39" t="s">
        <v>131</v>
      </c>
      <c r="F6941" s="40"/>
      <c r="G6941" s="31">
        <v>16</v>
      </c>
      <c r="H6941" s="32"/>
      <c r="I6941" s="31" t="s">
        <v>213</v>
      </c>
      <c r="J6941" s="30"/>
      <c r="K6941" s="30"/>
      <c r="L6941" s="31">
        <v>202609</v>
      </c>
      <c r="M6941" s="30"/>
      <c r="N6941" s="30">
        <v>202606</v>
      </c>
      <c r="O6941" s="30"/>
      <c r="P6941" s="30"/>
    </row>
    <row r="6942" s="35" customFormat="1" customHeight="1" spans="1:16">
      <c r="A6942" s="30"/>
      <c r="B6942" s="38"/>
      <c r="C6942" s="30" t="s">
        <v>453</v>
      </c>
      <c r="D6942" s="30" t="s">
        <v>33</v>
      </c>
      <c r="E6942" s="39" t="s">
        <v>365</v>
      </c>
      <c r="F6942" s="40">
        <v>384.8</v>
      </c>
      <c r="G6942" s="31"/>
      <c r="H6942" s="32"/>
      <c r="I6942" s="31" t="s">
        <v>213</v>
      </c>
      <c r="J6942" s="30"/>
      <c r="K6942" s="30"/>
      <c r="L6942" s="31">
        <v>202606</v>
      </c>
      <c r="M6942" s="30"/>
      <c r="N6942" s="30">
        <v>202606</v>
      </c>
      <c r="O6942" s="30"/>
      <c r="P6942" s="30"/>
    </row>
    <row r="6943" s="35" customFormat="1" customHeight="1" spans="1:16">
      <c r="A6943" s="30"/>
      <c r="B6943" s="38"/>
      <c r="C6943" s="30" t="s">
        <v>453</v>
      </c>
      <c r="D6943" s="30" t="s">
        <v>454</v>
      </c>
      <c r="E6943" s="39" t="s">
        <v>454</v>
      </c>
      <c r="F6943" s="40"/>
      <c r="G6943" s="31">
        <v>600</v>
      </c>
      <c r="H6943" s="32"/>
      <c r="I6943" s="31" t="s">
        <v>216</v>
      </c>
      <c r="J6943" s="30"/>
      <c r="K6943" s="30"/>
      <c r="L6943" s="31">
        <v>202609</v>
      </c>
      <c r="M6943" s="30"/>
      <c r="N6943" s="30">
        <v>202601</v>
      </c>
      <c r="O6943" s="30"/>
      <c r="P6943" s="30"/>
    </row>
    <row r="6944" s="35" customFormat="1" customHeight="1" spans="1:16">
      <c r="A6944" s="30"/>
      <c r="B6944" s="38"/>
      <c r="C6944" s="30" t="s">
        <v>453</v>
      </c>
      <c r="D6944" s="30" t="s">
        <v>33</v>
      </c>
      <c r="E6944" s="39" t="s">
        <v>466</v>
      </c>
      <c r="F6944" s="40"/>
      <c r="G6944" s="31">
        <v>173</v>
      </c>
      <c r="H6944" s="32"/>
      <c r="I6944" s="31" t="s">
        <v>216</v>
      </c>
      <c r="J6944" s="30"/>
      <c r="K6944" s="30"/>
      <c r="L6944" s="31">
        <v>202609</v>
      </c>
      <c r="M6944" s="30"/>
      <c r="N6944" s="30">
        <v>202601</v>
      </c>
      <c r="O6944" s="30"/>
      <c r="P6944" s="30"/>
    </row>
    <row r="6945" s="35" customFormat="1" customHeight="1" spans="1:16">
      <c r="A6945" s="30"/>
      <c r="B6945" s="38"/>
      <c r="C6945" s="30" t="s">
        <v>453</v>
      </c>
      <c r="D6945" s="30" t="s">
        <v>33</v>
      </c>
      <c r="E6945" s="39" t="s">
        <v>476</v>
      </c>
      <c r="F6945" s="40"/>
      <c r="G6945" s="31">
        <v>16.56</v>
      </c>
      <c r="H6945" s="32"/>
      <c r="I6945" s="31" t="s">
        <v>216</v>
      </c>
      <c r="J6945" s="30"/>
      <c r="K6945" s="30"/>
      <c r="L6945" s="31">
        <v>202609</v>
      </c>
      <c r="M6945" s="30"/>
      <c r="N6945" s="30">
        <v>202601</v>
      </c>
      <c r="O6945" s="30"/>
      <c r="P6945" s="30"/>
    </row>
    <row r="6946" s="35" customFormat="1" customHeight="1" spans="1:16">
      <c r="A6946" s="30"/>
      <c r="B6946" s="38"/>
      <c r="C6946" s="30" t="s">
        <v>453</v>
      </c>
      <c r="D6946" s="30" t="s">
        <v>131</v>
      </c>
      <c r="E6946" s="39" t="s">
        <v>131</v>
      </c>
      <c r="F6946" s="40"/>
      <c r="G6946" s="31">
        <v>3</v>
      </c>
      <c r="H6946" s="32"/>
      <c r="I6946" s="31" t="s">
        <v>216</v>
      </c>
      <c r="J6946" s="30"/>
      <c r="K6946" s="30"/>
      <c r="L6946" s="31">
        <v>202609</v>
      </c>
      <c r="M6946" s="30"/>
      <c r="N6946" s="30">
        <v>202601</v>
      </c>
      <c r="O6946" s="30"/>
      <c r="P6946" s="30"/>
    </row>
    <row r="6947" s="35" customFormat="1" customHeight="1" spans="1:16">
      <c r="A6947" s="30"/>
      <c r="B6947" s="38"/>
      <c r="C6947" s="30" t="s">
        <v>453</v>
      </c>
      <c r="D6947" s="30" t="s">
        <v>33</v>
      </c>
      <c r="E6947" s="39" t="s">
        <v>1431</v>
      </c>
      <c r="F6947" s="40"/>
      <c r="G6947" s="31">
        <v>100</v>
      </c>
      <c r="H6947" s="32"/>
      <c r="I6947" s="31" t="s">
        <v>216</v>
      </c>
      <c r="J6947" s="30"/>
      <c r="K6947" s="30"/>
      <c r="L6947" s="31">
        <v>202609</v>
      </c>
      <c r="M6947" s="30"/>
      <c r="N6947" s="30">
        <v>202601</v>
      </c>
      <c r="O6947" s="30"/>
      <c r="P6947" s="30"/>
    </row>
    <row r="6948" s="35" customFormat="1" customHeight="1" spans="1:16">
      <c r="A6948" s="30"/>
      <c r="B6948" s="38"/>
      <c r="C6948" s="69" t="s">
        <v>453</v>
      </c>
      <c r="D6948" s="30" t="s">
        <v>33</v>
      </c>
      <c r="E6948" s="39" t="s">
        <v>360</v>
      </c>
      <c r="F6948" s="40">
        <v>892.56</v>
      </c>
      <c r="G6948" s="31"/>
      <c r="H6948" s="32"/>
      <c r="I6948" s="31" t="s">
        <v>216</v>
      </c>
      <c r="J6948" s="30"/>
      <c r="K6948" s="30"/>
      <c r="L6948" s="31">
        <v>202601</v>
      </c>
      <c r="M6948" s="30"/>
      <c r="N6948" s="30">
        <v>202601</v>
      </c>
      <c r="O6948" s="30"/>
      <c r="P6948" s="30"/>
    </row>
    <row r="6949" s="35" customFormat="1" customHeight="1" spans="1:16">
      <c r="A6949" s="30"/>
      <c r="B6949" s="38"/>
      <c r="C6949" s="69" t="s">
        <v>453</v>
      </c>
      <c r="D6949" s="30" t="s">
        <v>112</v>
      </c>
      <c r="E6949" s="39" t="s">
        <v>460</v>
      </c>
      <c r="F6949" s="40"/>
      <c r="G6949" s="31">
        <v>1.5</v>
      </c>
      <c r="H6949" s="32"/>
      <c r="I6949" s="31" t="s">
        <v>216</v>
      </c>
      <c r="J6949" s="30"/>
      <c r="K6949" s="30"/>
      <c r="L6949" s="31">
        <v>202609</v>
      </c>
      <c r="M6949" s="30"/>
      <c r="N6949" s="30">
        <v>202602</v>
      </c>
      <c r="O6949" s="30"/>
      <c r="P6949" s="30"/>
    </row>
    <row r="6950" s="35" customFormat="1" customHeight="1" spans="1:16">
      <c r="A6950" s="30"/>
      <c r="B6950" s="38"/>
      <c r="C6950" s="69" t="s">
        <v>453</v>
      </c>
      <c r="D6950" s="30" t="s">
        <v>33</v>
      </c>
      <c r="E6950" s="39" t="s">
        <v>1432</v>
      </c>
      <c r="F6950" s="40"/>
      <c r="G6950" s="31">
        <v>10</v>
      </c>
      <c r="H6950" s="32"/>
      <c r="I6950" s="31" t="s">
        <v>216</v>
      </c>
      <c r="J6950" s="30"/>
      <c r="K6950" s="30"/>
      <c r="L6950" s="31">
        <v>202609</v>
      </c>
      <c r="M6950" s="30"/>
      <c r="N6950" s="30">
        <v>202602</v>
      </c>
      <c r="O6950" s="30"/>
      <c r="P6950" s="30"/>
    </row>
    <row r="6951" s="35" customFormat="1" customHeight="1" spans="1:16">
      <c r="A6951" s="30"/>
      <c r="B6951" s="38"/>
      <c r="C6951" s="69" t="s">
        <v>453</v>
      </c>
      <c r="D6951" s="30" t="s">
        <v>131</v>
      </c>
      <c r="E6951" s="39" t="s">
        <v>131</v>
      </c>
      <c r="F6951" s="40"/>
      <c r="G6951" s="31">
        <v>3</v>
      </c>
      <c r="H6951" s="32"/>
      <c r="I6951" s="31" t="s">
        <v>216</v>
      </c>
      <c r="J6951" s="30"/>
      <c r="K6951" s="30"/>
      <c r="L6951" s="31">
        <v>202609</v>
      </c>
      <c r="M6951" s="30"/>
      <c r="N6951" s="30">
        <v>202602</v>
      </c>
      <c r="O6951" s="30"/>
      <c r="P6951" s="30"/>
    </row>
    <row r="6952" s="35" customFormat="1" customHeight="1" spans="1:16">
      <c r="A6952" s="30"/>
      <c r="B6952" s="38"/>
      <c r="C6952" s="69" t="s">
        <v>453</v>
      </c>
      <c r="D6952" s="30" t="s">
        <v>454</v>
      </c>
      <c r="E6952" s="39" t="s">
        <v>454</v>
      </c>
      <c r="F6952" s="40"/>
      <c r="G6952" s="31">
        <v>500</v>
      </c>
      <c r="H6952" s="32"/>
      <c r="I6952" s="31" t="s">
        <v>216</v>
      </c>
      <c r="J6952" s="30"/>
      <c r="K6952" s="30"/>
      <c r="L6952" s="31">
        <v>202609</v>
      </c>
      <c r="M6952" s="30"/>
      <c r="N6952" s="30">
        <v>202602</v>
      </c>
      <c r="O6952" s="30"/>
      <c r="P6952" s="30"/>
    </row>
    <row r="6953" s="35" customFormat="1" customHeight="1" spans="1:16">
      <c r="A6953" s="30"/>
      <c r="B6953" s="38"/>
      <c r="C6953" s="69" t="s">
        <v>453</v>
      </c>
      <c r="D6953" s="30" t="s">
        <v>33</v>
      </c>
      <c r="E6953" s="39" t="s">
        <v>360</v>
      </c>
      <c r="F6953" s="40">
        <v>514.5</v>
      </c>
      <c r="G6953" s="31"/>
      <c r="H6953" s="32"/>
      <c r="I6953" s="31" t="s">
        <v>216</v>
      </c>
      <c r="J6953" s="30"/>
      <c r="K6953" s="30"/>
      <c r="L6953" s="31">
        <v>202602</v>
      </c>
      <c r="M6953" s="30"/>
      <c r="N6953" s="30">
        <v>202602</v>
      </c>
      <c r="O6953" s="30"/>
      <c r="P6953" s="30"/>
    </row>
    <row r="6954" s="35" customFormat="1" customHeight="1" spans="1:16">
      <c r="A6954" s="30"/>
      <c r="B6954" s="38"/>
      <c r="C6954" s="69" t="s">
        <v>453</v>
      </c>
      <c r="D6954" s="30" t="s">
        <v>454</v>
      </c>
      <c r="E6954" s="39" t="s">
        <v>454</v>
      </c>
      <c r="F6954" s="40"/>
      <c r="G6954" s="31">
        <v>500</v>
      </c>
      <c r="H6954" s="32"/>
      <c r="I6954" s="31" t="s">
        <v>216</v>
      </c>
      <c r="J6954" s="30"/>
      <c r="K6954" s="30"/>
      <c r="L6954" s="31">
        <v>202609</v>
      </c>
      <c r="M6954" s="30"/>
      <c r="N6954" s="30">
        <v>202603</v>
      </c>
      <c r="O6954" s="30"/>
      <c r="P6954" s="30"/>
    </row>
    <row r="6955" s="35" customFormat="1" customHeight="1" spans="1:16">
      <c r="A6955" s="30"/>
      <c r="B6955" s="38"/>
      <c r="C6955" s="69" t="s">
        <v>453</v>
      </c>
      <c r="D6955" s="30" t="s">
        <v>131</v>
      </c>
      <c r="E6955" s="39" t="s">
        <v>131</v>
      </c>
      <c r="F6955" s="40"/>
      <c r="G6955" s="31">
        <v>3</v>
      </c>
      <c r="H6955" s="32"/>
      <c r="I6955" s="31" t="s">
        <v>216</v>
      </c>
      <c r="J6955" s="30"/>
      <c r="K6955" s="30"/>
      <c r="L6955" s="31">
        <v>202609</v>
      </c>
      <c r="M6955" s="30"/>
      <c r="N6955" s="30">
        <v>202603</v>
      </c>
      <c r="O6955" s="30"/>
      <c r="P6955" s="30"/>
    </row>
    <row r="6956" s="35" customFormat="1" customHeight="1" spans="1:16">
      <c r="A6956" s="30"/>
      <c r="B6956" s="38"/>
      <c r="C6956" s="69" t="s">
        <v>453</v>
      </c>
      <c r="D6956" s="30" t="s">
        <v>33</v>
      </c>
      <c r="E6956" s="39" t="s">
        <v>466</v>
      </c>
      <c r="F6956" s="40"/>
      <c r="G6956" s="31">
        <v>52.9</v>
      </c>
      <c r="H6956" s="32"/>
      <c r="I6956" s="31" t="s">
        <v>216</v>
      </c>
      <c r="J6956" s="30"/>
      <c r="K6956" s="30"/>
      <c r="L6956" s="31">
        <v>202609</v>
      </c>
      <c r="M6956" s="30"/>
      <c r="N6956" s="30">
        <v>202603</v>
      </c>
      <c r="O6956" s="30"/>
      <c r="P6956" s="30"/>
    </row>
    <row r="6957" s="35" customFormat="1" customHeight="1" spans="1:16">
      <c r="A6957" s="30"/>
      <c r="B6957" s="38"/>
      <c r="C6957" s="69" t="s">
        <v>453</v>
      </c>
      <c r="D6957" s="30" t="s">
        <v>33</v>
      </c>
      <c r="E6957" s="39" t="s">
        <v>737</v>
      </c>
      <c r="F6957" s="40"/>
      <c r="G6957" s="31">
        <v>70</v>
      </c>
      <c r="H6957" s="32"/>
      <c r="I6957" s="31" t="s">
        <v>216</v>
      </c>
      <c r="J6957" s="30"/>
      <c r="K6957" s="30"/>
      <c r="L6957" s="31">
        <v>202609</v>
      </c>
      <c r="M6957" s="30"/>
      <c r="N6957" s="30">
        <v>202603</v>
      </c>
      <c r="O6957" s="30"/>
      <c r="P6957" s="30"/>
    </row>
    <row r="6958" s="35" customFormat="1" customHeight="1" spans="1:16">
      <c r="A6958" s="30"/>
      <c r="B6958" s="38"/>
      <c r="C6958" s="69" t="s">
        <v>453</v>
      </c>
      <c r="D6958" s="30" t="s">
        <v>33</v>
      </c>
      <c r="E6958" s="39" t="s">
        <v>360</v>
      </c>
      <c r="F6958" s="40">
        <v>625.9</v>
      </c>
      <c r="G6958" s="31"/>
      <c r="H6958" s="32"/>
      <c r="I6958" s="31" t="s">
        <v>216</v>
      </c>
      <c r="J6958" s="30"/>
      <c r="K6958" s="30"/>
      <c r="L6958" s="31">
        <v>202603</v>
      </c>
      <c r="M6958" s="30"/>
      <c r="N6958" s="30">
        <v>202603</v>
      </c>
      <c r="O6958" s="30"/>
      <c r="P6958" s="30"/>
    </row>
    <row r="6959" s="35" customFormat="1" customHeight="1" spans="1:16">
      <c r="A6959" s="30"/>
      <c r="B6959" s="38"/>
      <c r="C6959" s="69" t="s">
        <v>453</v>
      </c>
      <c r="D6959" s="30" t="s">
        <v>454</v>
      </c>
      <c r="E6959" s="39" t="s">
        <v>454</v>
      </c>
      <c r="F6959" s="40"/>
      <c r="G6959" s="31">
        <v>300</v>
      </c>
      <c r="H6959" s="32"/>
      <c r="I6959" s="31" t="s">
        <v>216</v>
      </c>
      <c r="J6959" s="30"/>
      <c r="K6959" s="30"/>
      <c r="L6959" s="31">
        <v>202609</v>
      </c>
      <c r="M6959" s="30"/>
      <c r="N6959" s="30">
        <v>202604</v>
      </c>
      <c r="O6959" s="30"/>
      <c r="P6959" s="30"/>
    </row>
    <row r="6960" s="35" customFormat="1" customHeight="1" spans="1:16">
      <c r="A6960" s="30"/>
      <c r="B6960" s="38"/>
      <c r="C6960" s="69" t="s">
        <v>453</v>
      </c>
      <c r="D6960" s="30" t="s">
        <v>131</v>
      </c>
      <c r="E6960" s="39" t="s">
        <v>131</v>
      </c>
      <c r="F6960" s="40"/>
      <c r="G6960" s="31">
        <v>3</v>
      </c>
      <c r="H6960" s="32"/>
      <c r="I6960" s="31" t="s">
        <v>216</v>
      </c>
      <c r="J6960" s="30"/>
      <c r="K6960" s="30"/>
      <c r="L6960" s="31">
        <v>202609</v>
      </c>
      <c r="M6960" s="30"/>
      <c r="N6960" s="30">
        <v>202604</v>
      </c>
      <c r="O6960" s="30"/>
      <c r="P6960" s="30"/>
    </row>
    <row r="6961" s="35" customFormat="1" customHeight="1" spans="1:16">
      <c r="A6961" s="30"/>
      <c r="B6961" s="38"/>
      <c r="C6961" s="69" t="s">
        <v>453</v>
      </c>
      <c r="D6961" s="30" t="s">
        <v>112</v>
      </c>
      <c r="E6961" s="39" t="s">
        <v>460</v>
      </c>
      <c r="F6961" s="40"/>
      <c r="G6961" s="31">
        <v>7</v>
      </c>
      <c r="H6961" s="32"/>
      <c r="I6961" s="31" t="s">
        <v>216</v>
      </c>
      <c r="J6961" s="30"/>
      <c r="K6961" s="30"/>
      <c r="L6961" s="31">
        <v>202609</v>
      </c>
      <c r="M6961" s="30"/>
      <c r="N6961" s="30">
        <v>202604</v>
      </c>
      <c r="O6961" s="30"/>
      <c r="P6961" s="30"/>
    </row>
    <row r="6962" s="35" customFormat="1" customHeight="1" spans="1:16">
      <c r="A6962" s="30"/>
      <c r="B6962" s="38"/>
      <c r="C6962" s="69" t="s">
        <v>453</v>
      </c>
      <c r="D6962" s="30" t="s">
        <v>33</v>
      </c>
      <c r="E6962" s="39" t="s">
        <v>360</v>
      </c>
      <c r="F6962" s="40">
        <v>310</v>
      </c>
      <c r="G6962" s="31"/>
      <c r="H6962" s="32"/>
      <c r="I6962" s="31" t="s">
        <v>216</v>
      </c>
      <c r="J6962" s="30"/>
      <c r="K6962" s="30"/>
      <c r="L6962" s="31">
        <v>202604</v>
      </c>
      <c r="M6962" s="30"/>
      <c r="N6962" s="30">
        <v>202604</v>
      </c>
      <c r="O6962" s="30"/>
      <c r="P6962" s="30"/>
    </row>
    <row r="6963" s="35" customFormat="1" customHeight="1" spans="1:16">
      <c r="A6963" s="30"/>
      <c r="B6963" s="38"/>
      <c r="C6963" s="69" t="s">
        <v>453</v>
      </c>
      <c r="D6963" s="30" t="s">
        <v>131</v>
      </c>
      <c r="E6963" s="39" t="s">
        <v>131</v>
      </c>
      <c r="F6963" s="40"/>
      <c r="G6963" s="31">
        <v>6</v>
      </c>
      <c r="H6963" s="32"/>
      <c r="I6963" s="31" t="s">
        <v>216</v>
      </c>
      <c r="J6963" s="30"/>
      <c r="K6963" s="30"/>
      <c r="L6963" s="31">
        <v>202609</v>
      </c>
      <c r="M6963" s="30"/>
      <c r="N6963" s="30">
        <v>202605</v>
      </c>
      <c r="O6963" s="30"/>
      <c r="P6963" s="30"/>
    </row>
    <row r="6964" s="35" customFormat="1" customHeight="1" spans="1:16">
      <c r="A6964" s="30"/>
      <c r="B6964" s="38"/>
      <c r="C6964" s="69" t="s">
        <v>453</v>
      </c>
      <c r="D6964" s="30" t="s">
        <v>454</v>
      </c>
      <c r="E6964" s="39" t="s">
        <v>454</v>
      </c>
      <c r="F6964" s="40"/>
      <c r="G6964" s="31">
        <v>300</v>
      </c>
      <c r="H6964" s="32"/>
      <c r="I6964" s="31" t="s">
        <v>216</v>
      </c>
      <c r="J6964" s="30"/>
      <c r="K6964" s="30"/>
      <c r="L6964" s="31">
        <v>202609</v>
      </c>
      <c r="M6964" s="30"/>
      <c r="N6964" s="30">
        <v>202605</v>
      </c>
      <c r="O6964" s="30"/>
      <c r="P6964" s="30"/>
    </row>
    <row r="6965" s="35" customFormat="1" customHeight="1" spans="1:16">
      <c r="A6965" s="30"/>
      <c r="B6965" s="38"/>
      <c r="C6965" s="69" t="s">
        <v>453</v>
      </c>
      <c r="D6965" s="30" t="s">
        <v>33</v>
      </c>
      <c r="E6965" s="39" t="s">
        <v>360</v>
      </c>
      <c r="F6965" s="40">
        <v>306</v>
      </c>
      <c r="G6965" s="31"/>
      <c r="H6965" s="32"/>
      <c r="I6965" s="31" t="s">
        <v>216</v>
      </c>
      <c r="J6965" s="30"/>
      <c r="K6965" s="30"/>
      <c r="L6965" s="31">
        <v>202605</v>
      </c>
      <c r="M6965" s="30"/>
      <c r="N6965" s="30">
        <v>202605</v>
      </c>
      <c r="O6965" s="30"/>
      <c r="P6965" s="30"/>
    </row>
    <row r="6966" s="35" customFormat="1" customHeight="1" spans="1:16">
      <c r="A6966" s="30"/>
      <c r="B6966" s="38"/>
      <c r="C6966" s="69" t="s">
        <v>453</v>
      </c>
      <c r="D6966" s="30" t="s">
        <v>131</v>
      </c>
      <c r="E6966" s="39" t="s">
        <v>131</v>
      </c>
      <c r="F6966" s="40"/>
      <c r="G6966" s="31">
        <v>9</v>
      </c>
      <c r="H6966" s="32"/>
      <c r="I6966" s="31" t="s">
        <v>216</v>
      </c>
      <c r="J6966" s="30"/>
      <c r="K6966" s="30"/>
      <c r="L6966" s="31">
        <v>202609</v>
      </c>
      <c r="M6966" s="30"/>
      <c r="N6966" s="30">
        <v>202606</v>
      </c>
      <c r="O6966" s="30"/>
      <c r="P6966" s="30"/>
    </row>
    <row r="6967" s="35" customFormat="1" customHeight="1" spans="1:16">
      <c r="A6967" s="30"/>
      <c r="B6967" s="38"/>
      <c r="C6967" s="69" t="s">
        <v>453</v>
      </c>
      <c r="D6967" s="30" t="s">
        <v>454</v>
      </c>
      <c r="E6967" s="39" t="s">
        <v>454</v>
      </c>
      <c r="F6967" s="40"/>
      <c r="G6967" s="31">
        <v>300</v>
      </c>
      <c r="H6967" s="32"/>
      <c r="I6967" s="31" t="s">
        <v>216</v>
      </c>
      <c r="J6967" s="30"/>
      <c r="K6967" s="30"/>
      <c r="L6967" s="31">
        <v>202609</v>
      </c>
      <c r="M6967" s="30"/>
      <c r="N6967" s="30">
        <v>202606</v>
      </c>
      <c r="O6967" s="30"/>
      <c r="P6967" s="30"/>
    </row>
    <row r="6968" s="35" customFormat="1" customHeight="1" spans="1:16">
      <c r="A6968" s="30"/>
      <c r="B6968" s="38"/>
      <c r="C6968" s="69" t="s">
        <v>453</v>
      </c>
      <c r="D6968" s="30" t="s">
        <v>33</v>
      </c>
      <c r="E6968" s="39" t="s">
        <v>360</v>
      </c>
      <c r="F6968" s="40">
        <v>309</v>
      </c>
      <c r="G6968" s="31"/>
      <c r="H6968" s="32"/>
      <c r="I6968" s="31" t="s">
        <v>216</v>
      </c>
      <c r="J6968" s="30"/>
      <c r="K6968" s="30"/>
      <c r="L6968" s="31">
        <v>202606</v>
      </c>
      <c r="M6968" s="30"/>
      <c r="N6968" s="30">
        <v>202606</v>
      </c>
      <c r="O6968" s="30"/>
      <c r="P6968" s="30"/>
    </row>
    <row r="6969" s="35" customFormat="1" customHeight="1" spans="1:16">
      <c r="A6969" s="30"/>
      <c r="B6969" s="38"/>
      <c r="C6969" s="69" t="s">
        <v>453</v>
      </c>
      <c r="D6969" s="30" t="s">
        <v>33</v>
      </c>
      <c r="E6969" s="39" t="s">
        <v>466</v>
      </c>
      <c r="F6969" s="40"/>
      <c r="G6969" s="31">
        <v>90.5</v>
      </c>
      <c r="H6969" s="32"/>
      <c r="I6969" s="31" t="s">
        <v>219</v>
      </c>
      <c r="J6969" s="30"/>
      <c r="K6969" s="30"/>
      <c r="L6969" s="31">
        <v>202609</v>
      </c>
      <c r="M6969" s="30"/>
      <c r="N6969" s="30">
        <v>202601</v>
      </c>
      <c r="O6969" s="30"/>
      <c r="P6969" s="30"/>
    </row>
    <row r="6970" s="35" customFormat="1" customHeight="1" spans="1:16">
      <c r="A6970" s="30"/>
      <c r="B6970" s="38"/>
      <c r="C6970" s="69" t="s">
        <v>453</v>
      </c>
      <c r="D6970" s="30" t="s">
        <v>33</v>
      </c>
      <c r="E6970" s="39" t="s">
        <v>476</v>
      </c>
      <c r="F6970" s="40"/>
      <c r="G6970" s="31">
        <v>16.56</v>
      </c>
      <c r="H6970" s="32"/>
      <c r="I6970" s="31" t="s">
        <v>219</v>
      </c>
      <c r="J6970" s="30"/>
      <c r="K6970" s="30"/>
      <c r="L6970" s="31">
        <v>202609</v>
      </c>
      <c r="M6970" s="30"/>
      <c r="N6970" s="30">
        <v>202601</v>
      </c>
      <c r="O6970" s="30"/>
      <c r="P6970" s="30"/>
    </row>
    <row r="6971" s="35" customFormat="1" customHeight="1" spans="1:16">
      <c r="A6971" s="30"/>
      <c r="B6971" s="38"/>
      <c r="C6971" s="69" t="s">
        <v>453</v>
      </c>
      <c r="D6971" s="30" t="s">
        <v>454</v>
      </c>
      <c r="E6971" s="39" t="s">
        <v>454</v>
      </c>
      <c r="F6971" s="40"/>
      <c r="G6971" s="31">
        <v>900</v>
      </c>
      <c r="H6971" s="32"/>
      <c r="I6971" s="31" t="s">
        <v>219</v>
      </c>
      <c r="J6971" s="30"/>
      <c r="K6971" s="30"/>
      <c r="L6971" s="31">
        <v>202609</v>
      </c>
      <c r="M6971" s="30"/>
      <c r="N6971" s="30">
        <v>202601</v>
      </c>
      <c r="O6971" s="30"/>
      <c r="P6971" s="30"/>
    </row>
    <row r="6972" s="35" customFormat="1" customHeight="1" spans="1:16">
      <c r="A6972" s="30"/>
      <c r="B6972" s="38"/>
      <c r="C6972" s="69" t="s">
        <v>453</v>
      </c>
      <c r="D6972" s="30" t="s">
        <v>33</v>
      </c>
      <c r="E6972" s="39" t="s">
        <v>1433</v>
      </c>
      <c r="F6972" s="40"/>
      <c r="G6972" s="31">
        <v>58</v>
      </c>
      <c r="H6972" s="32"/>
      <c r="I6972" s="31" t="s">
        <v>219</v>
      </c>
      <c r="J6972" s="30"/>
      <c r="K6972" s="30"/>
      <c r="L6972" s="31">
        <v>202609</v>
      </c>
      <c r="M6972" s="30"/>
      <c r="N6972" s="30">
        <v>202601</v>
      </c>
      <c r="O6972" s="30"/>
      <c r="P6972" s="30"/>
    </row>
    <row r="6973" s="35" customFormat="1" customHeight="1" spans="1:16">
      <c r="A6973" s="30"/>
      <c r="B6973" s="38"/>
      <c r="C6973" s="69" t="s">
        <v>453</v>
      </c>
      <c r="D6973" s="30" t="s">
        <v>33</v>
      </c>
      <c r="E6973" s="39" t="s">
        <v>359</v>
      </c>
      <c r="F6973" s="40">
        <v>1065.06</v>
      </c>
      <c r="G6973" s="31"/>
      <c r="H6973" s="32"/>
      <c r="I6973" s="31" t="s">
        <v>219</v>
      </c>
      <c r="J6973" s="30"/>
      <c r="K6973" s="30"/>
      <c r="L6973" s="31">
        <v>202601</v>
      </c>
      <c r="M6973" s="30"/>
      <c r="N6973" s="30">
        <v>202601</v>
      </c>
      <c r="O6973" s="30"/>
      <c r="P6973" s="30"/>
    </row>
    <row r="6974" s="35" customFormat="1" customHeight="1" spans="1:16">
      <c r="A6974" s="30"/>
      <c r="B6974" s="38"/>
      <c r="C6974" s="69" t="s">
        <v>453</v>
      </c>
      <c r="D6974" s="30" t="s">
        <v>454</v>
      </c>
      <c r="E6974" s="39" t="s">
        <v>454</v>
      </c>
      <c r="F6974" s="40"/>
      <c r="G6974" s="31">
        <v>600</v>
      </c>
      <c r="H6974" s="32"/>
      <c r="I6974" s="31" t="s">
        <v>219</v>
      </c>
      <c r="J6974" s="30"/>
      <c r="K6974" s="30"/>
      <c r="L6974" s="31">
        <v>202609</v>
      </c>
      <c r="M6974" s="30"/>
      <c r="N6974" s="30">
        <v>202602</v>
      </c>
      <c r="O6974" s="30"/>
      <c r="P6974" s="30"/>
    </row>
    <row r="6975" s="35" customFormat="1" customHeight="1" spans="1:16">
      <c r="A6975" s="30"/>
      <c r="B6975" s="38"/>
      <c r="C6975" s="69" t="s">
        <v>453</v>
      </c>
      <c r="D6975" s="30" t="s">
        <v>33</v>
      </c>
      <c r="E6975" s="39" t="s">
        <v>1433</v>
      </c>
      <c r="F6975" s="40"/>
      <c r="G6975" s="31">
        <v>25</v>
      </c>
      <c r="H6975" s="32"/>
      <c r="I6975" s="31" t="s">
        <v>219</v>
      </c>
      <c r="J6975" s="30"/>
      <c r="K6975" s="30"/>
      <c r="L6975" s="31">
        <v>202609</v>
      </c>
      <c r="M6975" s="30"/>
      <c r="N6975" s="30">
        <v>202602</v>
      </c>
      <c r="O6975" s="30"/>
      <c r="P6975" s="30"/>
    </row>
    <row r="6976" s="35" customFormat="1" customHeight="1" spans="1:16">
      <c r="A6976" s="30"/>
      <c r="B6976" s="38"/>
      <c r="C6976" s="69" t="s">
        <v>453</v>
      </c>
      <c r="D6976" s="30" t="s">
        <v>33</v>
      </c>
      <c r="E6976" s="39" t="s">
        <v>359</v>
      </c>
      <c r="F6976" s="40">
        <v>625</v>
      </c>
      <c r="G6976" s="31"/>
      <c r="H6976" s="32"/>
      <c r="I6976" s="31" t="s">
        <v>219</v>
      </c>
      <c r="J6976" s="30"/>
      <c r="K6976" s="30"/>
      <c r="L6976" s="31">
        <v>202602</v>
      </c>
      <c r="M6976" s="30"/>
      <c r="N6976" s="30">
        <v>202602</v>
      </c>
      <c r="O6976" s="30"/>
      <c r="P6976" s="30"/>
    </row>
    <row r="6977" s="35" customFormat="1" customHeight="1" spans="1:16">
      <c r="A6977" s="30"/>
      <c r="B6977" s="38"/>
      <c r="C6977" s="69" t="s">
        <v>453</v>
      </c>
      <c r="D6977" s="30" t="s">
        <v>454</v>
      </c>
      <c r="E6977" s="39" t="s">
        <v>454</v>
      </c>
      <c r="F6977" s="40"/>
      <c r="G6977" s="31">
        <v>700</v>
      </c>
      <c r="H6977" s="32"/>
      <c r="I6977" s="31" t="s">
        <v>219</v>
      </c>
      <c r="J6977" s="30"/>
      <c r="K6977" s="30"/>
      <c r="L6977" s="31">
        <v>202609</v>
      </c>
      <c r="M6977" s="30"/>
      <c r="N6977" s="30">
        <v>202603</v>
      </c>
      <c r="O6977" s="30"/>
      <c r="P6977" s="30"/>
    </row>
    <row r="6978" s="35" customFormat="1" customHeight="1" spans="1:16">
      <c r="A6978" s="30"/>
      <c r="B6978" s="38"/>
      <c r="C6978" s="69" t="s">
        <v>453</v>
      </c>
      <c r="D6978" s="30" t="s">
        <v>33</v>
      </c>
      <c r="E6978" s="39" t="s">
        <v>1413</v>
      </c>
      <c r="F6978" s="40"/>
      <c r="G6978" s="31">
        <v>45</v>
      </c>
      <c r="H6978" s="32"/>
      <c r="I6978" s="31" t="s">
        <v>219</v>
      </c>
      <c r="J6978" s="30"/>
      <c r="K6978" s="30"/>
      <c r="L6978" s="31">
        <v>202609</v>
      </c>
      <c r="M6978" s="30"/>
      <c r="N6978" s="30">
        <v>202603</v>
      </c>
      <c r="O6978" s="30"/>
      <c r="P6978" s="30"/>
    </row>
    <row r="6979" s="35" customFormat="1" customHeight="1" spans="1:16">
      <c r="A6979" s="30"/>
      <c r="B6979" s="38"/>
      <c r="C6979" s="69" t="s">
        <v>453</v>
      </c>
      <c r="D6979" s="30" t="s">
        <v>33</v>
      </c>
      <c r="E6979" s="39" t="s">
        <v>1433</v>
      </c>
      <c r="F6979" s="40"/>
      <c r="G6979" s="31">
        <v>54</v>
      </c>
      <c r="H6979" s="32"/>
      <c r="I6979" s="31" t="s">
        <v>219</v>
      </c>
      <c r="J6979" s="30"/>
      <c r="K6979" s="30"/>
      <c r="L6979" s="31">
        <v>202609</v>
      </c>
      <c r="M6979" s="30"/>
      <c r="N6979" s="30">
        <v>202603</v>
      </c>
      <c r="O6979" s="30"/>
      <c r="P6979" s="30"/>
    </row>
    <row r="6980" s="35" customFormat="1" customHeight="1" spans="1:16">
      <c r="A6980" s="30"/>
      <c r="B6980" s="38"/>
      <c r="C6980" s="69" t="s">
        <v>453</v>
      </c>
      <c r="D6980" s="30" t="s">
        <v>33</v>
      </c>
      <c r="E6980" s="39" t="s">
        <v>359</v>
      </c>
      <c r="F6980" s="40">
        <v>799</v>
      </c>
      <c r="G6980" s="31"/>
      <c r="H6980" s="32"/>
      <c r="I6980" s="31" t="s">
        <v>219</v>
      </c>
      <c r="J6980" s="30"/>
      <c r="K6980" s="30"/>
      <c r="L6980" s="31">
        <v>202603</v>
      </c>
      <c r="M6980" s="30"/>
      <c r="N6980" s="30">
        <v>202603</v>
      </c>
      <c r="O6980" s="30"/>
      <c r="P6980" s="30"/>
    </row>
    <row r="6981" s="35" customFormat="1" customHeight="1" spans="1:16">
      <c r="A6981" s="30"/>
      <c r="B6981" s="38"/>
      <c r="C6981" s="69" t="s">
        <v>453</v>
      </c>
      <c r="D6981" s="30" t="s">
        <v>33</v>
      </c>
      <c r="E6981" s="39" t="s">
        <v>494</v>
      </c>
      <c r="F6981" s="40"/>
      <c r="G6981" s="31">
        <v>100</v>
      </c>
      <c r="H6981" s="32"/>
      <c r="I6981" s="31" t="s">
        <v>219</v>
      </c>
      <c r="J6981" s="30"/>
      <c r="K6981" s="30"/>
      <c r="L6981" s="31">
        <v>202609</v>
      </c>
      <c r="M6981" s="30"/>
      <c r="N6981" s="30">
        <v>202604</v>
      </c>
      <c r="O6981" s="30"/>
      <c r="P6981" s="30"/>
    </row>
    <row r="6982" s="35" customFormat="1" customHeight="1" spans="1:16">
      <c r="A6982" s="30"/>
      <c r="B6982" s="38"/>
      <c r="C6982" s="69" t="s">
        <v>453</v>
      </c>
      <c r="D6982" s="30" t="s">
        <v>454</v>
      </c>
      <c r="E6982" s="39" t="s">
        <v>454</v>
      </c>
      <c r="F6982" s="40"/>
      <c r="G6982" s="31">
        <v>200</v>
      </c>
      <c r="H6982" s="32"/>
      <c r="I6982" s="31" t="s">
        <v>219</v>
      </c>
      <c r="J6982" s="30"/>
      <c r="K6982" s="30"/>
      <c r="L6982" s="31">
        <v>202609</v>
      </c>
      <c r="M6982" s="30"/>
      <c r="N6982" s="30">
        <v>202604</v>
      </c>
      <c r="O6982" s="30"/>
      <c r="P6982" s="30"/>
    </row>
    <row r="6983" s="35" customFormat="1" customHeight="1" spans="1:16">
      <c r="A6983" s="30"/>
      <c r="B6983" s="38"/>
      <c r="C6983" s="69" t="s">
        <v>453</v>
      </c>
      <c r="D6983" s="30" t="s">
        <v>33</v>
      </c>
      <c r="E6983" s="39" t="s">
        <v>1433</v>
      </c>
      <c r="F6983" s="40"/>
      <c r="G6983" s="31">
        <v>95</v>
      </c>
      <c r="H6983" s="32"/>
      <c r="I6983" s="31" t="s">
        <v>219</v>
      </c>
      <c r="J6983" s="30"/>
      <c r="K6983" s="30"/>
      <c r="L6983" s="31">
        <v>202609</v>
      </c>
      <c r="M6983" s="30"/>
      <c r="N6983" s="30">
        <v>202604</v>
      </c>
      <c r="O6983" s="30"/>
      <c r="P6983" s="30"/>
    </row>
    <row r="6984" s="35" customFormat="1" customHeight="1" spans="1:16">
      <c r="A6984" s="30"/>
      <c r="B6984" s="38"/>
      <c r="C6984" s="69" t="s">
        <v>453</v>
      </c>
      <c r="D6984" s="30" t="s">
        <v>33</v>
      </c>
      <c r="E6984" s="39" t="s">
        <v>359</v>
      </c>
      <c r="F6984" s="40">
        <v>395</v>
      </c>
      <c r="G6984" s="31"/>
      <c r="H6984" s="32"/>
      <c r="I6984" s="31" t="s">
        <v>219</v>
      </c>
      <c r="J6984" s="30"/>
      <c r="K6984" s="30"/>
      <c r="L6984" s="31">
        <v>202604</v>
      </c>
      <c r="M6984" s="30"/>
      <c r="N6984" s="30">
        <v>202604</v>
      </c>
      <c r="O6984" s="30"/>
      <c r="P6984" s="30"/>
    </row>
    <row r="6985" s="35" customFormat="1" customHeight="1" spans="1:16">
      <c r="A6985" s="30"/>
      <c r="B6985" s="38"/>
      <c r="C6985" s="69" t="s">
        <v>453</v>
      </c>
      <c r="D6985" s="30" t="s">
        <v>454</v>
      </c>
      <c r="E6985" s="39" t="s">
        <v>454</v>
      </c>
      <c r="F6985" s="40"/>
      <c r="G6985" s="31">
        <v>200</v>
      </c>
      <c r="H6985" s="32"/>
      <c r="I6985" s="31" t="s">
        <v>219</v>
      </c>
      <c r="J6985" s="30"/>
      <c r="K6985" s="30"/>
      <c r="L6985" s="31">
        <v>202609</v>
      </c>
      <c r="M6985" s="30"/>
      <c r="N6985" s="30">
        <v>202605</v>
      </c>
      <c r="O6985" s="30"/>
      <c r="P6985" s="30"/>
    </row>
    <row r="6986" s="35" customFormat="1" customHeight="1" spans="1:16">
      <c r="A6986" s="30"/>
      <c r="B6986" s="38"/>
      <c r="C6986" s="69" t="s">
        <v>453</v>
      </c>
      <c r="D6986" s="30" t="s">
        <v>33</v>
      </c>
      <c r="E6986" s="39" t="s">
        <v>484</v>
      </c>
      <c r="F6986" s="40"/>
      <c r="G6986" s="31">
        <v>35</v>
      </c>
      <c r="H6986" s="32"/>
      <c r="I6986" s="31" t="s">
        <v>219</v>
      </c>
      <c r="J6986" s="30"/>
      <c r="K6986" s="30"/>
      <c r="L6986" s="31">
        <v>202609</v>
      </c>
      <c r="M6986" s="30"/>
      <c r="N6986" s="30">
        <v>202605</v>
      </c>
      <c r="O6986" s="30"/>
      <c r="P6986" s="30"/>
    </row>
    <row r="6987" s="35" customFormat="1" customHeight="1" spans="1:16">
      <c r="A6987" s="30"/>
      <c r="B6987" s="38"/>
      <c r="C6987" s="69" t="s">
        <v>453</v>
      </c>
      <c r="D6987" s="30" t="s">
        <v>33</v>
      </c>
      <c r="E6987" s="39" t="s">
        <v>1433</v>
      </c>
      <c r="F6987" s="40"/>
      <c r="G6987" s="31">
        <v>58</v>
      </c>
      <c r="H6987" s="32"/>
      <c r="I6987" s="31" t="s">
        <v>219</v>
      </c>
      <c r="J6987" s="30"/>
      <c r="K6987" s="30"/>
      <c r="L6987" s="31">
        <v>202609</v>
      </c>
      <c r="M6987" s="30"/>
      <c r="N6987" s="30">
        <v>202605</v>
      </c>
      <c r="O6987" s="30"/>
      <c r="P6987" s="30"/>
    </row>
    <row r="6988" s="35" customFormat="1" customHeight="1" spans="1:16">
      <c r="A6988" s="30"/>
      <c r="B6988" s="38"/>
      <c r="C6988" s="69" t="s">
        <v>453</v>
      </c>
      <c r="D6988" s="30" t="s">
        <v>33</v>
      </c>
      <c r="E6988" s="39" t="s">
        <v>359</v>
      </c>
      <c r="F6988" s="40">
        <v>293</v>
      </c>
      <c r="G6988" s="31"/>
      <c r="H6988" s="32"/>
      <c r="I6988" s="31" t="s">
        <v>219</v>
      </c>
      <c r="J6988" s="30"/>
      <c r="K6988" s="30"/>
      <c r="L6988" s="31">
        <v>202605</v>
      </c>
      <c r="M6988" s="30"/>
      <c r="N6988" s="30">
        <v>202605</v>
      </c>
      <c r="O6988" s="30"/>
      <c r="P6988" s="30"/>
    </row>
    <row r="6989" s="35" customFormat="1" customHeight="1" spans="1:16">
      <c r="A6989" s="30"/>
      <c r="B6989" s="38"/>
      <c r="C6989" s="69" t="s">
        <v>453</v>
      </c>
      <c r="D6989" s="30" t="s">
        <v>112</v>
      </c>
      <c r="E6989" s="39" t="s">
        <v>464</v>
      </c>
      <c r="F6989" s="40"/>
      <c r="G6989" s="31">
        <v>29.9</v>
      </c>
      <c r="H6989" s="32"/>
      <c r="I6989" s="31" t="s">
        <v>219</v>
      </c>
      <c r="J6989" s="30"/>
      <c r="K6989" s="30"/>
      <c r="L6989" s="31">
        <v>202609</v>
      </c>
      <c r="M6989" s="30"/>
      <c r="N6989" s="30">
        <v>202606</v>
      </c>
      <c r="O6989" s="30"/>
      <c r="P6989" s="30"/>
    </row>
    <row r="6990" s="35" customFormat="1" customHeight="1" spans="1:16">
      <c r="A6990" s="30"/>
      <c r="B6990" s="38"/>
      <c r="C6990" s="69" t="s">
        <v>453</v>
      </c>
      <c r="D6990" s="30" t="s">
        <v>33</v>
      </c>
      <c r="E6990" s="39" t="s">
        <v>1417</v>
      </c>
      <c r="F6990" s="40"/>
      <c r="G6990" s="31">
        <v>50</v>
      </c>
      <c r="H6990" s="32"/>
      <c r="I6990" s="31" t="s">
        <v>219</v>
      </c>
      <c r="J6990" s="30"/>
      <c r="K6990" s="30"/>
      <c r="L6990" s="31">
        <v>202609</v>
      </c>
      <c r="M6990" s="30"/>
      <c r="N6990" s="30">
        <v>202606</v>
      </c>
      <c r="O6990" s="30"/>
      <c r="P6990" s="30"/>
    </row>
    <row r="6991" s="35" customFormat="1" customHeight="1" spans="1:16">
      <c r="A6991" s="30"/>
      <c r="B6991" s="38"/>
      <c r="C6991" s="69" t="s">
        <v>453</v>
      </c>
      <c r="D6991" s="30" t="s">
        <v>33</v>
      </c>
      <c r="E6991" s="39" t="s">
        <v>359</v>
      </c>
      <c r="F6991" s="40">
        <v>79.9</v>
      </c>
      <c r="G6991" s="31"/>
      <c r="H6991" s="32"/>
      <c r="I6991" s="31" t="s">
        <v>219</v>
      </c>
      <c r="J6991" s="30"/>
      <c r="K6991" s="30"/>
      <c r="L6991" s="31">
        <v>202606</v>
      </c>
      <c r="M6991" s="30"/>
      <c r="N6991" s="30">
        <v>202606</v>
      </c>
      <c r="O6991" s="30"/>
      <c r="P6991" s="30"/>
    </row>
    <row r="6992" s="35" customFormat="1" customHeight="1" spans="1:16">
      <c r="A6992" s="30"/>
      <c r="B6992" s="38"/>
      <c r="C6992" s="69" t="s">
        <v>453</v>
      </c>
      <c r="D6992" s="30" t="s">
        <v>454</v>
      </c>
      <c r="E6992" s="39" t="s">
        <v>454</v>
      </c>
      <c r="F6992" s="40"/>
      <c r="G6992" s="31">
        <v>800</v>
      </c>
      <c r="H6992" s="32"/>
      <c r="I6992" s="31" t="s">
        <v>221</v>
      </c>
      <c r="J6992" s="30"/>
      <c r="K6992" s="30"/>
      <c r="L6992" s="31">
        <v>202609</v>
      </c>
      <c r="M6992" s="30"/>
      <c r="N6992" s="30">
        <v>202601</v>
      </c>
      <c r="O6992" s="30"/>
      <c r="P6992" s="30"/>
    </row>
    <row r="6993" s="35" customFormat="1" customHeight="1" spans="1:16">
      <c r="A6993" s="30"/>
      <c r="B6993" s="38"/>
      <c r="C6993" s="69" t="s">
        <v>453</v>
      </c>
      <c r="D6993" s="30" t="s">
        <v>131</v>
      </c>
      <c r="E6993" s="39" t="s">
        <v>131</v>
      </c>
      <c r="F6993" s="40"/>
      <c r="G6993" s="31">
        <v>16</v>
      </c>
      <c r="H6993" s="32"/>
      <c r="I6993" s="31" t="s">
        <v>221</v>
      </c>
      <c r="J6993" s="30"/>
      <c r="K6993" s="30"/>
      <c r="L6993" s="31">
        <v>202609</v>
      </c>
      <c r="M6993" s="30"/>
      <c r="N6993" s="30">
        <v>202601</v>
      </c>
      <c r="O6993" s="30"/>
      <c r="P6993" s="30"/>
    </row>
    <row r="6994" s="35" customFormat="1" customHeight="1" spans="1:16">
      <c r="A6994" s="30"/>
      <c r="B6994" s="38"/>
      <c r="C6994" s="69" t="s">
        <v>453</v>
      </c>
      <c r="D6994" s="30" t="s">
        <v>33</v>
      </c>
      <c r="E6994" s="39" t="s">
        <v>1411</v>
      </c>
      <c r="F6994" s="40"/>
      <c r="G6994" s="31">
        <v>301.06</v>
      </c>
      <c r="H6994" s="32"/>
      <c r="I6994" s="31" t="s">
        <v>221</v>
      </c>
      <c r="J6994" s="30"/>
      <c r="K6994" s="30"/>
      <c r="L6994" s="31">
        <v>202609</v>
      </c>
      <c r="M6994" s="30"/>
      <c r="N6994" s="30">
        <v>202601</v>
      </c>
      <c r="O6994" s="30"/>
      <c r="P6994" s="30"/>
    </row>
    <row r="6995" s="35" customFormat="1" customHeight="1" spans="1:16">
      <c r="A6995" s="30"/>
      <c r="B6995" s="38"/>
      <c r="C6995" s="69" t="s">
        <v>453</v>
      </c>
      <c r="D6995" s="30" t="s">
        <v>33</v>
      </c>
      <c r="E6995" s="39" t="s">
        <v>1434</v>
      </c>
      <c r="F6995" s="40"/>
      <c r="G6995" s="31">
        <v>20</v>
      </c>
      <c r="H6995" s="32"/>
      <c r="I6995" s="31" t="s">
        <v>221</v>
      </c>
      <c r="J6995" s="30"/>
      <c r="K6995" s="30"/>
      <c r="L6995" s="31">
        <v>202609</v>
      </c>
      <c r="M6995" s="30"/>
      <c r="N6995" s="30">
        <v>202601</v>
      </c>
      <c r="O6995" s="30"/>
      <c r="P6995" s="30"/>
    </row>
    <row r="6996" s="35" customFormat="1" customHeight="1" spans="1:16">
      <c r="A6996" s="30"/>
      <c r="B6996" s="38"/>
      <c r="C6996" s="69" t="s">
        <v>453</v>
      </c>
      <c r="D6996" s="30" t="s">
        <v>33</v>
      </c>
      <c r="E6996" s="39" t="s">
        <v>374</v>
      </c>
      <c r="F6996" s="40">
        <v>1137.06</v>
      </c>
      <c r="G6996" s="31"/>
      <c r="H6996" s="32"/>
      <c r="I6996" s="31" t="s">
        <v>221</v>
      </c>
      <c r="J6996" s="30"/>
      <c r="K6996" s="30"/>
      <c r="L6996" s="31">
        <v>202601</v>
      </c>
      <c r="M6996" s="30"/>
      <c r="N6996" s="30">
        <v>202601</v>
      </c>
      <c r="O6996" s="30"/>
      <c r="P6996" s="30"/>
    </row>
    <row r="6997" s="35" customFormat="1" customHeight="1" spans="1:16">
      <c r="A6997" s="30"/>
      <c r="B6997" s="38"/>
      <c r="C6997" s="69" t="s">
        <v>453</v>
      </c>
      <c r="D6997" s="30" t="s">
        <v>454</v>
      </c>
      <c r="E6997" s="39" t="s">
        <v>454</v>
      </c>
      <c r="F6997" s="40"/>
      <c r="G6997" s="31">
        <v>600</v>
      </c>
      <c r="H6997" s="32"/>
      <c r="I6997" s="31" t="s">
        <v>221</v>
      </c>
      <c r="J6997" s="30"/>
      <c r="K6997" s="30"/>
      <c r="L6997" s="31">
        <v>202609</v>
      </c>
      <c r="M6997" s="30"/>
      <c r="N6997" s="30">
        <v>202602</v>
      </c>
      <c r="O6997" s="30"/>
      <c r="P6997" s="30"/>
    </row>
    <row r="6998" s="35" customFormat="1" customHeight="1" spans="1:16">
      <c r="A6998" s="30"/>
      <c r="B6998" s="38"/>
      <c r="C6998" s="69" t="s">
        <v>453</v>
      </c>
      <c r="D6998" s="30" t="s">
        <v>131</v>
      </c>
      <c r="E6998" s="39" t="s">
        <v>131</v>
      </c>
      <c r="F6998" s="40"/>
      <c r="G6998" s="31">
        <v>16</v>
      </c>
      <c r="H6998" s="32"/>
      <c r="I6998" s="31" t="s">
        <v>221</v>
      </c>
      <c r="J6998" s="30"/>
      <c r="K6998" s="30"/>
      <c r="L6998" s="31">
        <v>202609</v>
      </c>
      <c r="M6998" s="30"/>
      <c r="N6998" s="30">
        <v>202602</v>
      </c>
      <c r="O6998" s="30"/>
      <c r="P6998" s="30"/>
    </row>
    <row r="6999" s="35" customFormat="1" customHeight="1" spans="1:16">
      <c r="A6999" s="30"/>
      <c r="B6999" s="38"/>
      <c r="C6999" s="69" t="s">
        <v>453</v>
      </c>
      <c r="D6999" s="30" t="s">
        <v>33</v>
      </c>
      <c r="E6999" s="39" t="s">
        <v>374</v>
      </c>
      <c r="F6999" s="40">
        <v>616</v>
      </c>
      <c r="G6999" s="31"/>
      <c r="H6999" s="32"/>
      <c r="I6999" s="31" t="s">
        <v>221</v>
      </c>
      <c r="J6999" s="30"/>
      <c r="K6999" s="30"/>
      <c r="L6999" s="31">
        <v>202602</v>
      </c>
      <c r="M6999" s="30"/>
      <c r="N6999" s="30">
        <v>202602</v>
      </c>
      <c r="O6999" s="30"/>
      <c r="P6999" s="30"/>
    </row>
    <row r="7000" s="35" customFormat="1" customHeight="1" spans="1:16">
      <c r="A7000" s="30"/>
      <c r="B7000" s="38"/>
      <c r="C7000" s="69" t="s">
        <v>453</v>
      </c>
      <c r="D7000" s="30" t="s">
        <v>454</v>
      </c>
      <c r="E7000" s="39" t="s">
        <v>454</v>
      </c>
      <c r="F7000" s="40"/>
      <c r="G7000" s="31">
        <v>500</v>
      </c>
      <c r="H7000" s="32"/>
      <c r="I7000" s="31" t="s">
        <v>221</v>
      </c>
      <c r="J7000" s="30"/>
      <c r="K7000" s="30"/>
      <c r="L7000" s="31">
        <v>202609</v>
      </c>
      <c r="M7000" s="30"/>
      <c r="N7000" s="30">
        <v>202603</v>
      </c>
      <c r="O7000" s="30"/>
      <c r="P7000" s="30"/>
    </row>
    <row r="7001" s="35" customFormat="1" customHeight="1" spans="1:16">
      <c r="A7001" s="30"/>
      <c r="B7001" s="38"/>
      <c r="C7001" s="69" t="s">
        <v>453</v>
      </c>
      <c r="D7001" s="30" t="s">
        <v>33</v>
      </c>
      <c r="E7001" s="39" t="s">
        <v>1413</v>
      </c>
      <c r="F7001" s="40"/>
      <c r="G7001" s="31">
        <v>45</v>
      </c>
      <c r="H7001" s="32"/>
      <c r="I7001" s="31" t="s">
        <v>221</v>
      </c>
      <c r="J7001" s="30"/>
      <c r="K7001" s="30"/>
      <c r="L7001" s="31">
        <v>202609</v>
      </c>
      <c r="M7001" s="30"/>
      <c r="N7001" s="30">
        <v>202603</v>
      </c>
      <c r="O7001" s="30"/>
      <c r="P7001" s="30"/>
    </row>
    <row r="7002" s="35" customFormat="1" customHeight="1" spans="1:16">
      <c r="A7002" s="30"/>
      <c r="B7002" s="38"/>
      <c r="C7002" s="69" t="s">
        <v>453</v>
      </c>
      <c r="D7002" s="30" t="s">
        <v>33</v>
      </c>
      <c r="E7002" s="39" t="s">
        <v>1435</v>
      </c>
      <c r="F7002" s="40"/>
      <c r="G7002" s="31">
        <v>85</v>
      </c>
      <c r="H7002" s="32"/>
      <c r="I7002" s="31" t="s">
        <v>221</v>
      </c>
      <c r="J7002" s="30"/>
      <c r="K7002" s="30"/>
      <c r="L7002" s="31">
        <v>202609</v>
      </c>
      <c r="M7002" s="30"/>
      <c r="N7002" s="30">
        <v>202603</v>
      </c>
      <c r="O7002" s="30"/>
      <c r="P7002" s="30"/>
    </row>
    <row r="7003" s="35" customFormat="1" customHeight="1" spans="1:16">
      <c r="A7003" s="30"/>
      <c r="B7003" s="38"/>
      <c r="C7003" s="69" t="s">
        <v>453</v>
      </c>
      <c r="D7003" s="30" t="s">
        <v>131</v>
      </c>
      <c r="E7003" s="39" t="s">
        <v>131</v>
      </c>
      <c r="F7003" s="40"/>
      <c r="G7003" s="31">
        <v>16</v>
      </c>
      <c r="H7003" s="32"/>
      <c r="I7003" s="31" t="s">
        <v>221</v>
      </c>
      <c r="J7003" s="30"/>
      <c r="K7003" s="30"/>
      <c r="L7003" s="31">
        <v>202609</v>
      </c>
      <c r="M7003" s="30"/>
      <c r="N7003" s="30">
        <v>202603</v>
      </c>
      <c r="O7003" s="30"/>
      <c r="P7003" s="30"/>
    </row>
    <row r="7004" s="35" customFormat="1" customHeight="1" spans="1:16">
      <c r="A7004" s="30"/>
      <c r="B7004" s="38"/>
      <c r="C7004" s="69" t="s">
        <v>453</v>
      </c>
      <c r="D7004" s="30" t="s">
        <v>112</v>
      </c>
      <c r="E7004" s="39" t="s">
        <v>464</v>
      </c>
      <c r="F7004" s="40"/>
      <c r="G7004" s="31">
        <v>59.8</v>
      </c>
      <c r="H7004" s="32"/>
      <c r="I7004" s="31" t="s">
        <v>221</v>
      </c>
      <c r="J7004" s="30"/>
      <c r="K7004" s="30"/>
      <c r="L7004" s="31">
        <v>202609</v>
      </c>
      <c r="M7004" s="30"/>
      <c r="N7004" s="30">
        <v>202603</v>
      </c>
      <c r="O7004" s="30"/>
      <c r="P7004" s="30"/>
    </row>
    <row r="7005" s="35" customFormat="1" customHeight="1" spans="1:16">
      <c r="A7005" s="30"/>
      <c r="B7005" s="38"/>
      <c r="C7005" s="69" t="s">
        <v>453</v>
      </c>
      <c r="D7005" s="30" t="s">
        <v>33</v>
      </c>
      <c r="E7005" s="39" t="s">
        <v>374</v>
      </c>
      <c r="F7005" s="40">
        <v>705.8</v>
      </c>
      <c r="G7005" s="31"/>
      <c r="H7005" s="32"/>
      <c r="I7005" s="31" t="s">
        <v>221</v>
      </c>
      <c r="J7005" s="30"/>
      <c r="K7005" s="30"/>
      <c r="L7005" s="31">
        <v>202603</v>
      </c>
      <c r="M7005" s="30"/>
      <c r="N7005" s="30">
        <v>202603</v>
      </c>
      <c r="O7005" s="30"/>
      <c r="P7005" s="30"/>
    </row>
    <row r="7006" s="35" customFormat="1" customHeight="1" spans="1:16">
      <c r="A7006" s="30"/>
      <c r="B7006" s="38"/>
      <c r="C7006" s="69" t="s">
        <v>453</v>
      </c>
      <c r="D7006" s="30" t="s">
        <v>131</v>
      </c>
      <c r="E7006" s="39" t="s">
        <v>131</v>
      </c>
      <c r="F7006" s="40"/>
      <c r="G7006" s="31">
        <v>20</v>
      </c>
      <c r="H7006" s="32"/>
      <c r="I7006" s="31" t="s">
        <v>221</v>
      </c>
      <c r="J7006" s="30"/>
      <c r="K7006" s="30"/>
      <c r="L7006" s="31">
        <v>202609</v>
      </c>
      <c r="M7006" s="30"/>
      <c r="N7006" s="30">
        <v>202604</v>
      </c>
      <c r="O7006" s="30"/>
      <c r="P7006" s="30"/>
    </row>
    <row r="7007" s="35" customFormat="1" customHeight="1" spans="1:16">
      <c r="A7007" s="30"/>
      <c r="B7007" s="38"/>
      <c r="C7007" s="69" t="s">
        <v>453</v>
      </c>
      <c r="D7007" s="30" t="s">
        <v>454</v>
      </c>
      <c r="E7007" s="39" t="s">
        <v>454</v>
      </c>
      <c r="F7007" s="40"/>
      <c r="G7007" s="31">
        <v>300</v>
      </c>
      <c r="H7007" s="32"/>
      <c r="I7007" s="31" t="s">
        <v>221</v>
      </c>
      <c r="J7007" s="30"/>
      <c r="K7007" s="30"/>
      <c r="L7007" s="31">
        <v>202609</v>
      </c>
      <c r="M7007" s="30"/>
      <c r="N7007" s="30">
        <v>202604</v>
      </c>
      <c r="O7007" s="30"/>
      <c r="P7007" s="30"/>
    </row>
    <row r="7008" s="35" customFormat="1" customHeight="1" spans="1:16">
      <c r="A7008" s="30"/>
      <c r="B7008" s="38"/>
      <c r="C7008" s="69" t="s">
        <v>453</v>
      </c>
      <c r="D7008" s="30" t="s">
        <v>33</v>
      </c>
      <c r="E7008" s="39" t="s">
        <v>374</v>
      </c>
      <c r="F7008" s="40">
        <v>320</v>
      </c>
      <c r="G7008" s="31"/>
      <c r="H7008" s="32"/>
      <c r="I7008" s="31" t="s">
        <v>221</v>
      </c>
      <c r="J7008" s="30"/>
      <c r="K7008" s="30"/>
      <c r="L7008" s="31">
        <v>202604</v>
      </c>
      <c r="M7008" s="30"/>
      <c r="N7008" s="30">
        <v>202604</v>
      </c>
      <c r="O7008" s="30"/>
      <c r="P7008" s="30"/>
    </row>
    <row r="7009" s="35" customFormat="1" customHeight="1" spans="1:16">
      <c r="A7009" s="30"/>
      <c r="B7009" s="38"/>
      <c r="C7009" s="69" t="s">
        <v>453</v>
      </c>
      <c r="D7009" s="30" t="s">
        <v>454</v>
      </c>
      <c r="E7009" s="39" t="s">
        <v>454</v>
      </c>
      <c r="F7009" s="40"/>
      <c r="G7009" s="31">
        <v>300</v>
      </c>
      <c r="H7009" s="32"/>
      <c r="I7009" s="31" t="s">
        <v>221</v>
      </c>
      <c r="J7009" s="30"/>
      <c r="K7009" s="30"/>
      <c r="L7009" s="31">
        <v>202609</v>
      </c>
      <c r="M7009" s="30"/>
      <c r="N7009" s="30">
        <v>202605</v>
      </c>
      <c r="O7009" s="30"/>
      <c r="P7009" s="30"/>
    </row>
    <row r="7010" s="35" customFormat="1" customHeight="1" spans="1:16">
      <c r="A7010" s="30"/>
      <c r="B7010" s="38"/>
      <c r="C7010" s="69" t="s">
        <v>453</v>
      </c>
      <c r="D7010" s="30" t="s">
        <v>131</v>
      </c>
      <c r="E7010" s="39" t="s">
        <v>131</v>
      </c>
      <c r="F7010" s="40"/>
      <c r="G7010" s="31">
        <v>20</v>
      </c>
      <c r="H7010" s="32"/>
      <c r="I7010" s="31" t="s">
        <v>221</v>
      </c>
      <c r="J7010" s="30"/>
      <c r="K7010" s="30"/>
      <c r="L7010" s="31">
        <v>202609</v>
      </c>
      <c r="M7010" s="30"/>
      <c r="N7010" s="30">
        <v>202605</v>
      </c>
      <c r="O7010" s="30"/>
      <c r="P7010" s="30"/>
    </row>
    <row r="7011" s="35" customFormat="1" customHeight="1" spans="1:16">
      <c r="A7011" s="30"/>
      <c r="B7011" s="38"/>
      <c r="C7011" s="69" t="s">
        <v>453</v>
      </c>
      <c r="D7011" s="30" t="s">
        <v>33</v>
      </c>
      <c r="E7011" s="39" t="s">
        <v>484</v>
      </c>
      <c r="F7011" s="40"/>
      <c r="G7011" s="31">
        <v>35</v>
      </c>
      <c r="H7011" s="32"/>
      <c r="I7011" s="31" t="s">
        <v>221</v>
      </c>
      <c r="J7011" s="30"/>
      <c r="K7011" s="30"/>
      <c r="L7011" s="31">
        <v>202609</v>
      </c>
      <c r="M7011" s="30"/>
      <c r="N7011" s="30">
        <v>202605</v>
      </c>
      <c r="O7011" s="30"/>
      <c r="P7011" s="30"/>
    </row>
    <row r="7012" s="35" customFormat="1" customHeight="1" spans="1:16">
      <c r="A7012" s="30"/>
      <c r="B7012" s="38"/>
      <c r="C7012" s="69" t="s">
        <v>453</v>
      </c>
      <c r="D7012" s="30" t="s">
        <v>33</v>
      </c>
      <c r="E7012" s="39" t="s">
        <v>374</v>
      </c>
      <c r="F7012" s="40">
        <v>355</v>
      </c>
      <c r="G7012" s="31"/>
      <c r="H7012" s="32"/>
      <c r="I7012" s="31" t="s">
        <v>221</v>
      </c>
      <c r="J7012" s="30"/>
      <c r="K7012" s="30"/>
      <c r="L7012" s="31">
        <v>202605</v>
      </c>
      <c r="M7012" s="30"/>
      <c r="N7012" s="30">
        <v>202605</v>
      </c>
      <c r="O7012" s="30"/>
      <c r="P7012" s="30"/>
    </row>
    <row r="7013" s="35" customFormat="1" customHeight="1" spans="1:16">
      <c r="A7013" s="30"/>
      <c r="B7013" s="38"/>
      <c r="C7013" s="69" t="s">
        <v>453</v>
      </c>
      <c r="D7013" s="30" t="s">
        <v>131</v>
      </c>
      <c r="E7013" s="39" t="s">
        <v>131</v>
      </c>
      <c r="F7013" s="40"/>
      <c r="G7013" s="31">
        <v>20</v>
      </c>
      <c r="H7013" s="32"/>
      <c r="I7013" s="31" t="s">
        <v>221</v>
      </c>
      <c r="J7013" s="30"/>
      <c r="K7013" s="30"/>
      <c r="L7013" s="31">
        <v>202609</v>
      </c>
      <c r="M7013" s="30"/>
      <c r="N7013" s="30">
        <v>202606</v>
      </c>
      <c r="O7013" s="30"/>
      <c r="P7013" s="30"/>
    </row>
    <row r="7014" s="35" customFormat="1" customHeight="1" spans="1:16">
      <c r="A7014" s="30"/>
      <c r="B7014" s="38"/>
      <c r="C7014" s="69" t="s">
        <v>453</v>
      </c>
      <c r="D7014" s="30" t="s">
        <v>454</v>
      </c>
      <c r="E7014" s="39" t="s">
        <v>454</v>
      </c>
      <c r="F7014" s="40"/>
      <c r="G7014" s="31">
        <v>300</v>
      </c>
      <c r="H7014" s="32"/>
      <c r="I7014" s="31" t="s">
        <v>221</v>
      </c>
      <c r="J7014" s="30"/>
      <c r="K7014" s="30"/>
      <c r="L7014" s="31">
        <v>202609</v>
      </c>
      <c r="M7014" s="30"/>
      <c r="N7014" s="30">
        <v>202606</v>
      </c>
      <c r="O7014" s="30"/>
      <c r="P7014" s="30"/>
    </row>
    <row r="7015" s="35" customFormat="1" customHeight="1" spans="1:16">
      <c r="A7015" s="30"/>
      <c r="B7015" s="38"/>
      <c r="C7015" s="69" t="s">
        <v>453</v>
      </c>
      <c r="D7015" s="30" t="s">
        <v>112</v>
      </c>
      <c r="E7015" s="39" t="s">
        <v>464</v>
      </c>
      <c r="F7015" s="40"/>
      <c r="G7015" s="31">
        <v>59.8</v>
      </c>
      <c r="H7015" s="32"/>
      <c r="I7015" s="31" t="s">
        <v>221</v>
      </c>
      <c r="J7015" s="30"/>
      <c r="K7015" s="30"/>
      <c r="L7015" s="31">
        <v>202609</v>
      </c>
      <c r="M7015" s="30"/>
      <c r="N7015" s="30">
        <v>202606</v>
      </c>
      <c r="O7015" s="30"/>
      <c r="P7015" s="30"/>
    </row>
    <row r="7016" s="35" customFormat="1" customHeight="1" spans="1:16">
      <c r="A7016" s="30"/>
      <c r="B7016" s="38"/>
      <c r="C7016" s="69" t="s">
        <v>453</v>
      </c>
      <c r="D7016" s="30" t="s">
        <v>33</v>
      </c>
      <c r="E7016" s="39" t="s">
        <v>374</v>
      </c>
      <c r="F7016" s="40">
        <v>379.8</v>
      </c>
      <c r="G7016" s="31"/>
      <c r="H7016" s="32"/>
      <c r="I7016" s="31" t="s">
        <v>221</v>
      </c>
      <c r="J7016" s="30"/>
      <c r="K7016" s="30"/>
      <c r="L7016" s="31">
        <v>202606</v>
      </c>
      <c r="M7016" s="30"/>
      <c r="N7016" s="30">
        <v>202606</v>
      </c>
      <c r="O7016" s="30"/>
      <c r="P7016" s="30"/>
    </row>
    <row r="7017" s="35" customFormat="1" customHeight="1" spans="1:16">
      <c r="A7017" s="30"/>
      <c r="B7017" s="38"/>
      <c r="C7017" s="69" t="s">
        <v>453</v>
      </c>
      <c r="D7017" s="30" t="s">
        <v>33</v>
      </c>
      <c r="E7017" s="39" t="s">
        <v>466</v>
      </c>
      <c r="F7017" s="40"/>
      <c r="G7017" s="31">
        <v>615.2</v>
      </c>
      <c r="H7017" s="32"/>
      <c r="I7017" s="31" t="s">
        <v>117</v>
      </c>
      <c r="J7017" s="30"/>
      <c r="K7017" s="30"/>
      <c r="L7017" s="31">
        <v>202609</v>
      </c>
      <c r="M7017" s="30"/>
      <c r="N7017" s="30">
        <v>202601</v>
      </c>
      <c r="O7017" s="30"/>
      <c r="P7017" s="30"/>
    </row>
    <row r="7018" s="35" customFormat="1" customHeight="1" spans="1:16">
      <c r="A7018" s="30"/>
      <c r="B7018" s="38"/>
      <c r="C7018" s="69" t="s">
        <v>453</v>
      </c>
      <c r="D7018" s="30" t="s">
        <v>33</v>
      </c>
      <c r="E7018" s="39" t="s">
        <v>476</v>
      </c>
      <c r="F7018" s="40"/>
      <c r="G7018" s="31">
        <v>16.56</v>
      </c>
      <c r="H7018" s="32"/>
      <c r="I7018" s="31" t="s">
        <v>117</v>
      </c>
      <c r="J7018" s="30"/>
      <c r="K7018" s="30"/>
      <c r="L7018" s="31">
        <v>202609</v>
      </c>
      <c r="M7018" s="30"/>
      <c r="N7018" s="30">
        <v>202601</v>
      </c>
      <c r="O7018" s="30"/>
      <c r="P7018" s="30"/>
    </row>
    <row r="7019" s="35" customFormat="1" customHeight="1" spans="1:16">
      <c r="A7019" s="30"/>
      <c r="B7019" s="38"/>
      <c r="C7019" s="69" t="s">
        <v>453</v>
      </c>
      <c r="D7019" s="30" t="s">
        <v>454</v>
      </c>
      <c r="E7019" s="39" t="s">
        <v>454</v>
      </c>
      <c r="F7019" s="40"/>
      <c r="G7019" s="31">
        <v>500</v>
      </c>
      <c r="H7019" s="32"/>
      <c r="I7019" s="31" t="s">
        <v>117</v>
      </c>
      <c r="J7019" s="30"/>
      <c r="K7019" s="30"/>
      <c r="L7019" s="31">
        <v>202609</v>
      </c>
      <c r="M7019" s="30"/>
      <c r="N7019" s="30">
        <v>202601</v>
      </c>
      <c r="O7019" s="30"/>
      <c r="P7019" s="30"/>
    </row>
    <row r="7020" s="35" customFormat="1" customHeight="1" spans="1:16">
      <c r="A7020" s="30"/>
      <c r="B7020" s="38"/>
      <c r="C7020" s="69" t="s">
        <v>453</v>
      </c>
      <c r="D7020" s="30" t="s">
        <v>33</v>
      </c>
      <c r="E7020" s="39" t="s">
        <v>372</v>
      </c>
      <c r="F7020" s="40">
        <v>1131.76</v>
      </c>
      <c r="G7020" s="31"/>
      <c r="H7020" s="32"/>
      <c r="I7020" s="30" t="s">
        <v>117</v>
      </c>
      <c r="J7020" s="30"/>
      <c r="K7020" s="30"/>
      <c r="L7020" s="31">
        <v>202609</v>
      </c>
      <c r="M7020" s="30"/>
      <c r="N7020" s="30">
        <v>202601</v>
      </c>
      <c r="O7020" s="30"/>
      <c r="P7020" s="30"/>
    </row>
    <row r="7021" s="35" customFormat="1" customHeight="1" spans="1:16">
      <c r="A7021" s="30"/>
      <c r="B7021" s="38"/>
      <c r="C7021" s="69" t="s">
        <v>453</v>
      </c>
      <c r="D7021" s="30" t="s">
        <v>454</v>
      </c>
      <c r="E7021" s="39" t="s">
        <v>454</v>
      </c>
      <c r="F7021" s="40"/>
      <c r="G7021" s="31">
        <v>500</v>
      </c>
      <c r="H7021" s="32"/>
      <c r="I7021" s="31" t="s">
        <v>117</v>
      </c>
      <c r="J7021" s="30"/>
      <c r="K7021" s="30"/>
      <c r="L7021" s="31">
        <v>202609</v>
      </c>
      <c r="M7021" s="30"/>
      <c r="N7021" s="30">
        <v>202602</v>
      </c>
      <c r="O7021" s="30"/>
      <c r="P7021" s="30"/>
    </row>
    <row r="7022" s="35" customFormat="1" customHeight="1" spans="1:16">
      <c r="A7022" s="30"/>
      <c r="B7022" s="38"/>
      <c r="C7022" s="69" t="s">
        <v>453</v>
      </c>
      <c r="D7022" s="30" t="s">
        <v>33</v>
      </c>
      <c r="E7022" s="39" t="s">
        <v>372</v>
      </c>
      <c r="F7022" s="40">
        <v>500</v>
      </c>
      <c r="G7022" s="31"/>
      <c r="H7022" s="32"/>
      <c r="I7022" s="31" t="s">
        <v>117</v>
      </c>
      <c r="J7022" s="30"/>
      <c r="K7022" s="30"/>
      <c r="L7022" s="31">
        <v>202609</v>
      </c>
      <c r="M7022" s="30"/>
      <c r="N7022" s="30">
        <v>202602</v>
      </c>
      <c r="O7022" s="30"/>
      <c r="P7022" s="30"/>
    </row>
    <row r="7023" s="35" customFormat="1" customHeight="1" spans="1:16">
      <c r="A7023" s="30"/>
      <c r="B7023" s="38"/>
      <c r="C7023" s="69" t="s">
        <v>453</v>
      </c>
      <c r="D7023" s="30" t="s">
        <v>454</v>
      </c>
      <c r="E7023" s="39" t="s">
        <v>454</v>
      </c>
      <c r="F7023" s="40"/>
      <c r="G7023" s="31">
        <v>500</v>
      </c>
      <c r="H7023" s="32"/>
      <c r="I7023" s="31" t="s">
        <v>117</v>
      </c>
      <c r="J7023" s="30"/>
      <c r="K7023" s="30"/>
      <c r="L7023" s="31">
        <v>202609</v>
      </c>
      <c r="M7023" s="30"/>
      <c r="N7023" s="30">
        <v>202603</v>
      </c>
      <c r="O7023" s="30"/>
      <c r="P7023" s="30"/>
    </row>
    <row r="7024" s="35" customFormat="1" customHeight="1" spans="1:16">
      <c r="A7024" s="30"/>
      <c r="B7024" s="38"/>
      <c r="C7024" s="69" t="s">
        <v>453</v>
      </c>
      <c r="D7024" s="30" t="s">
        <v>33</v>
      </c>
      <c r="E7024" s="39" t="s">
        <v>372</v>
      </c>
      <c r="F7024" s="40">
        <v>500</v>
      </c>
      <c r="G7024" s="31"/>
      <c r="H7024" s="32"/>
      <c r="I7024" s="31" t="s">
        <v>117</v>
      </c>
      <c r="J7024" s="30"/>
      <c r="K7024" s="30"/>
      <c r="L7024" s="31">
        <v>202609</v>
      </c>
      <c r="M7024" s="30"/>
      <c r="N7024" s="30">
        <v>202603</v>
      </c>
      <c r="O7024" s="30"/>
      <c r="P7024" s="30"/>
    </row>
    <row r="7025" s="35" customFormat="1" customHeight="1" spans="1:16">
      <c r="A7025" s="30"/>
      <c r="B7025" s="38"/>
      <c r="C7025" s="69" t="s">
        <v>453</v>
      </c>
      <c r="D7025" s="30" t="s">
        <v>112</v>
      </c>
      <c r="E7025" s="39" t="s">
        <v>464</v>
      </c>
      <c r="F7025" s="40"/>
      <c r="G7025" s="31">
        <v>89.7</v>
      </c>
      <c r="H7025" s="32"/>
      <c r="I7025" s="31" t="s">
        <v>117</v>
      </c>
      <c r="J7025" s="30"/>
      <c r="K7025" s="30"/>
      <c r="L7025" s="31">
        <v>202609</v>
      </c>
      <c r="M7025" s="30"/>
      <c r="N7025" s="30">
        <v>202604</v>
      </c>
      <c r="O7025" s="30"/>
      <c r="P7025" s="30"/>
    </row>
    <row r="7026" s="35" customFormat="1" customHeight="1" spans="1:16">
      <c r="A7026" s="30"/>
      <c r="B7026" s="38"/>
      <c r="C7026" s="69" t="s">
        <v>453</v>
      </c>
      <c r="D7026" s="30" t="s">
        <v>33</v>
      </c>
      <c r="E7026" s="39" t="s">
        <v>372</v>
      </c>
      <c r="F7026" s="40">
        <v>89.7</v>
      </c>
      <c r="G7026" s="31"/>
      <c r="H7026" s="32"/>
      <c r="I7026" s="31" t="s">
        <v>117</v>
      </c>
      <c r="J7026" s="30"/>
      <c r="K7026" s="30"/>
      <c r="L7026" s="31">
        <v>202609</v>
      </c>
      <c r="M7026" s="30"/>
      <c r="N7026" s="30">
        <v>202604</v>
      </c>
      <c r="O7026" s="30"/>
      <c r="P7026" s="30"/>
    </row>
    <row r="7027" s="35" customFormat="1" customHeight="1" spans="1:16">
      <c r="A7027" s="30"/>
      <c r="B7027" s="38"/>
      <c r="C7027" s="69" t="s">
        <v>453</v>
      </c>
      <c r="D7027" s="30" t="s">
        <v>112</v>
      </c>
      <c r="E7027" s="39" t="s">
        <v>457</v>
      </c>
      <c r="F7027" s="40"/>
      <c r="G7027" s="31">
        <v>10</v>
      </c>
      <c r="H7027" s="32"/>
      <c r="I7027" s="31" t="s">
        <v>117</v>
      </c>
      <c r="J7027" s="30"/>
      <c r="K7027" s="30"/>
      <c r="L7027" s="31">
        <v>202609</v>
      </c>
      <c r="M7027" s="30"/>
      <c r="N7027" s="30">
        <v>202605</v>
      </c>
      <c r="O7027" s="30"/>
      <c r="P7027" s="30"/>
    </row>
    <row r="7028" s="35" customFormat="1" customHeight="1" spans="1:16">
      <c r="A7028" s="30"/>
      <c r="B7028" s="38"/>
      <c r="C7028" s="69" t="s">
        <v>453</v>
      </c>
      <c r="D7028" s="30" t="s">
        <v>33</v>
      </c>
      <c r="E7028" s="39" t="s">
        <v>1409</v>
      </c>
      <c r="F7028" s="40"/>
      <c r="G7028" s="31">
        <v>300</v>
      </c>
      <c r="H7028" s="32"/>
      <c r="I7028" s="31" t="s">
        <v>117</v>
      </c>
      <c r="J7028" s="30"/>
      <c r="K7028" s="30"/>
      <c r="L7028" s="31">
        <v>202609</v>
      </c>
      <c r="M7028" s="30"/>
      <c r="N7028" s="30">
        <v>202605</v>
      </c>
      <c r="O7028" s="30"/>
      <c r="P7028" s="30"/>
    </row>
    <row r="7029" s="35" customFormat="1" customHeight="1" spans="1:16">
      <c r="A7029" s="30"/>
      <c r="B7029" s="38"/>
      <c r="C7029" s="69" t="s">
        <v>453</v>
      </c>
      <c r="D7029" s="30" t="s">
        <v>454</v>
      </c>
      <c r="E7029" s="39" t="s">
        <v>454</v>
      </c>
      <c r="F7029" s="40"/>
      <c r="G7029" s="31">
        <v>300</v>
      </c>
      <c r="H7029" s="32"/>
      <c r="I7029" s="31" t="s">
        <v>117</v>
      </c>
      <c r="J7029" s="30"/>
      <c r="K7029" s="30"/>
      <c r="L7029" s="31">
        <v>202609</v>
      </c>
      <c r="M7029" s="30"/>
      <c r="N7029" s="30">
        <v>202605</v>
      </c>
      <c r="O7029" s="30"/>
      <c r="P7029" s="30"/>
    </row>
    <row r="7030" s="35" customFormat="1" customHeight="1" spans="1:16">
      <c r="A7030" s="30"/>
      <c r="B7030" s="38"/>
      <c r="C7030" s="69" t="s">
        <v>453</v>
      </c>
      <c r="D7030" s="30" t="s">
        <v>33</v>
      </c>
      <c r="E7030" s="39" t="s">
        <v>372</v>
      </c>
      <c r="F7030" s="40">
        <v>610</v>
      </c>
      <c r="G7030" s="31"/>
      <c r="H7030" s="32"/>
      <c r="I7030" s="31" t="s">
        <v>117</v>
      </c>
      <c r="J7030" s="30"/>
      <c r="K7030" s="30"/>
      <c r="L7030" s="31">
        <v>202609</v>
      </c>
      <c r="M7030" s="30"/>
      <c r="N7030" s="30">
        <v>202605</v>
      </c>
      <c r="O7030" s="30"/>
      <c r="P7030" s="30"/>
    </row>
    <row r="7031" s="35" customFormat="1" customHeight="1" spans="1:16">
      <c r="A7031" s="30"/>
      <c r="B7031" s="38"/>
      <c r="C7031" s="69" t="s">
        <v>453</v>
      </c>
      <c r="D7031" s="30" t="s">
        <v>33</v>
      </c>
      <c r="E7031" s="39" t="s">
        <v>466</v>
      </c>
      <c r="F7031" s="40"/>
      <c r="G7031" s="31">
        <v>381.8</v>
      </c>
      <c r="H7031" s="32"/>
      <c r="I7031" s="31" t="s">
        <v>227</v>
      </c>
      <c r="J7031" s="30"/>
      <c r="K7031" s="30"/>
      <c r="L7031" s="31">
        <v>202609</v>
      </c>
      <c r="M7031" s="30"/>
      <c r="N7031" s="30">
        <v>202601</v>
      </c>
      <c r="O7031" s="30"/>
      <c r="P7031" s="30"/>
    </row>
    <row r="7032" s="35" customFormat="1" customHeight="1" spans="1:16">
      <c r="A7032" s="30"/>
      <c r="B7032" s="38"/>
      <c r="C7032" s="69" t="s">
        <v>453</v>
      </c>
      <c r="D7032" s="30" t="s">
        <v>454</v>
      </c>
      <c r="E7032" s="39" t="s">
        <v>454</v>
      </c>
      <c r="F7032" s="40"/>
      <c r="G7032" s="31">
        <v>1000</v>
      </c>
      <c r="H7032" s="32"/>
      <c r="I7032" s="31" t="s">
        <v>227</v>
      </c>
      <c r="J7032" s="30"/>
      <c r="K7032" s="30"/>
      <c r="L7032" s="31">
        <v>202609</v>
      </c>
      <c r="M7032" s="30"/>
      <c r="N7032" s="30">
        <v>202601</v>
      </c>
      <c r="O7032" s="30"/>
      <c r="P7032" s="30"/>
    </row>
    <row r="7033" s="35" customFormat="1" customHeight="1" spans="1:16">
      <c r="A7033" s="30"/>
      <c r="B7033" s="38"/>
      <c r="C7033" s="69" t="s">
        <v>453</v>
      </c>
      <c r="D7033" s="30" t="s">
        <v>33</v>
      </c>
      <c r="E7033" s="39" t="s">
        <v>476</v>
      </c>
      <c r="F7033" s="40"/>
      <c r="G7033" s="31">
        <v>16.56</v>
      </c>
      <c r="H7033" s="32"/>
      <c r="I7033" s="31" t="s">
        <v>227</v>
      </c>
      <c r="J7033" s="30"/>
      <c r="K7033" s="30"/>
      <c r="L7033" s="31">
        <v>202609</v>
      </c>
      <c r="M7033" s="30"/>
      <c r="N7033" s="30">
        <v>202601</v>
      </c>
      <c r="O7033" s="30"/>
      <c r="P7033" s="30"/>
    </row>
    <row r="7034" s="35" customFormat="1" customHeight="1" spans="1:16">
      <c r="A7034" s="30"/>
      <c r="B7034" s="38"/>
      <c r="C7034" s="69" t="s">
        <v>453</v>
      </c>
      <c r="D7034" s="30" t="s">
        <v>131</v>
      </c>
      <c r="E7034" s="39" t="s">
        <v>131</v>
      </c>
      <c r="F7034" s="40"/>
      <c r="G7034" s="31">
        <v>12</v>
      </c>
      <c r="H7034" s="32"/>
      <c r="I7034" s="31" t="s">
        <v>227</v>
      </c>
      <c r="J7034" s="30"/>
      <c r="K7034" s="30"/>
      <c r="L7034" s="31">
        <v>202609</v>
      </c>
      <c r="M7034" s="30"/>
      <c r="N7034" s="30">
        <v>202601</v>
      </c>
      <c r="O7034" s="30"/>
      <c r="P7034" s="30"/>
    </row>
    <row r="7035" s="35" customFormat="1" customHeight="1" spans="1:16">
      <c r="A7035" s="30"/>
      <c r="B7035" s="38"/>
      <c r="C7035" s="69" t="s">
        <v>453</v>
      </c>
      <c r="D7035" s="30" t="s">
        <v>112</v>
      </c>
      <c r="E7035" s="39" t="s">
        <v>1436</v>
      </c>
      <c r="F7035" s="40"/>
      <c r="G7035" s="31">
        <v>130</v>
      </c>
      <c r="H7035" s="32"/>
      <c r="I7035" s="31" t="s">
        <v>227</v>
      </c>
      <c r="J7035" s="30"/>
      <c r="K7035" s="30"/>
      <c r="L7035" s="31">
        <v>202609</v>
      </c>
      <c r="M7035" s="30"/>
      <c r="N7035" s="30">
        <v>202601</v>
      </c>
      <c r="O7035" s="30"/>
      <c r="P7035" s="30"/>
    </row>
    <row r="7036" s="35" customFormat="1" customHeight="1" spans="1:16">
      <c r="A7036" s="30"/>
      <c r="B7036" s="38"/>
      <c r="C7036" s="69" t="s">
        <v>453</v>
      </c>
      <c r="D7036" s="30" t="s">
        <v>33</v>
      </c>
      <c r="E7036" s="39" t="s">
        <v>369</v>
      </c>
      <c r="F7036" s="40">
        <v>1540.36</v>
      </c>
      <c r="G7036" s="31"/>
      <c r="H7036" s="32"/>
      <c r="I7036" s="31" t="s">
        <v>227</v>
      </c>
      <c r="J7036" s="30"/>
      <c r="K7036" s="30"/>
      <c r="L7036" s="31">
        <v>202601</v>
      </c>
      <c r="M7036" s="30"/>
      <c r="N7036" s="30">
        <v>202601</v>
      </c>
      <c r="O7036" s="30"/>
      <c r="P7036" s="30"/>
    </row>
    <row r="7037" s="35" customFormat="1" customHeight="1" spans="1:16">
      <c r="A7037" s="30"/>
      <c r="B7037" s="38"/>
      <c r="C7037" s="69" t="s">
        <v>453</v>
      </c>
      <c r="D7037" s="30" t="s">
        <v>454</v>
      </c>
      <c r="E7037" s="39" t="s">
        <v>454</v>
      </c>
      <c r="F7037" s="40"/>
      <c r="G7037" s="31">
        <v>500</v>
      </c>
      <c r="H7037" s="32"/>
      <c r="I7037" s="31" t="s">
        <v>227</v>
      </c>
      <c r="J7037" s="30"/>
      <c r="K7037" s="30"/>
      <c r="L7037" s="31">
        <v>202609</v>
      </c>
      <c r="M7037" s="30"/>
      <c r="N7037" s="30">
        <v>202602</v>
      </c>
      <c r="O7037" s="30"/>
      <c r="P7037" s="30"/>
    </row>
    <row r="7038" s="35" customFormat="1" customHeight="1" spans="1:16">
      <c r="A7038" s="30"/>
      <c r="B7038" s="38"/>
      <c r="C7038" s="69" t="s">
        <v>453</v>
      </c>
      <c r="D7038" s="30" t="s">
        <v>131</v>
      </c>
      <c r="E7038" s="39" t="s">
        <v>131</v>
      </c>
      <c r="F7038" s="40"/>
      <c r="G7038" s="31">
        <v>6</v>
      </c>
      <c r="H7038" s="32"/>
      <c r="I7038" s="31" t="s">
        <v>227</v>
      </c>
      <c r="J7038" s="30"/>
      <c r="K7038" s="30"/>
      <c r="L7038" s="31">
        <v>202609</v>
      </c>
      <c r="M7038" s="30"/>
      <c r="N7038" s="30">
        <v>202602</v>
      </c>
      <c r="O7038" s="30"/>
      <c r="P7038" s="30"/>
    </row>
    <row r="7039" s="35" customFormat="1" customHeight="1" spans="1:16">
      <c r="A7039" s="30"/>
      <c r="B7039" s="38"/>
      <c r="C7039" s="69" t="s">
        <v>453</v>
      </c>
      <c r="D7039" s="30" t="s">
        <v>33</v>
      </c>
      <c r="E7039" s="39" t="s">
        <v>369</v>
      </c>
      <c r="F7039" s="40">
        <v>506</v>
      </c>
      <c r="G7039" s="31"/>
      <c r="H7039" s="32"/>
      <c r="I7039" s="31" t="s">
        <v>227</v>
      </c>
      <c r="J7039" s="30"/>
      <c r="K7039" s="30"/>
      <c r="L7039" s="31">
        <v>202602</v>
      </c>
      <c r="M7039" s="30"/>
      <c r="N7039" s="30">
        <v>202602</v>
      </c>
      <c r="O7039" s="30"/>
      <c r="P7039" s="30"/>
    </row>
    <row r="7040" s="35" customFormat="1" customHeight="1" spans="1:16">
      <c r="A7040" s="30"/>
      <c r="B7040" s="38"/>
      <c r="C7040" s="69" t="s">
        <v>453</v>
      </c>
      <c r="D7040" s="30" t="s">
        <v>454</v>
      </c>
      <c r="E7040" s="39" t="s">
        <v>454</v>
      </c>
      <c r="F7040" s="40"/>
      <c r="G7040" s="31">
        <v>500</v>
      </c>
      <c r="H7040" s="32"/>
      <c r="I7040" s="31" t="s">
        <v>227</v>
      </c>
      <c r="J7040" s="30"/>
      <c r="K7040" s="30"/>
      <c r="L7040" s="31">
        <v>202609</v>
      </c>
      <c r="M7040" s="30"/>
      <c r="N7040" s="30">
        <v>202603</v>
      </c>
      <c r="O7040" s="30"/>
      <c r="P7040" s="30"/>
    </row>
    <row r="7041" s="35" customFormat="1" customHeight="1" spans="1:16">
      <c r="A7041" s="30"/>
      <c r="B7041" s="38"/>
      <c r="C7041" s="69" t="s">
        <v>453</v>
      </c>
      <c r="D7041" s="30" t="s">
        <v>112</v>
      </c>
      <c r="E7041" s="39" t="s">
        <v>464</v>
      </c>
      <c r="F7041" s="40"/>
      <c r="G7041" s="31">
        <v>29.9</v>
      </c>
      <c r="H7041" s="32"/>
      <c r="I7041" s="31" t="s">
        <v>227</v>
      </c>
      <c r="J7041" s="30"/>
      <c r="K7041" s="30"/>
      <c r="L7041" s="31">
        <v>202609</v>
      </c>
      <c r="M7041" s="30"/>
      <c r="N7041" s="30">
        <v>202603</v>
      </c>
      <c r="O7041" s="30"/>
      <c r="P7041" s="30"/>
    </row>
    <row r="7042" s="35" customFormat="1" customHeight="1" spans="1:16">
      <c r="A7042" s="30"/>
      <c r="B7042" s="38"/>
      <c r="C7042" s="69" t="s">
        <v>453</v>
      </c>
      <c r="D7042" s="30" t="s">
        <v>131</v>
      </c>
      <c r="E7042" s="39" t="s">
        <v>131</v>
      </c>
      <c r="F7042" s="40"/>
      <c r="G7042" s="31">
        <v>6</v>
      </c>
      <c r="H7042" s="32"/>
      <c r="I7042" s="31" t="s">
        <v>227</v>
      </c>
      <c r="J7042" s="30"/>
      <c r="K7042" s="30"/>
      <c r="L7042" s="31">
        <v>202609</v>
      </c>
      <c r="M7042" s="30"/>
      <c r="N7042" s="30">
        <v>202603</v>
      </c>
      <c r="O7042" s="30"/>
      <c r="P7042" s="30"/>
    </row>
    <row r="7043" s="35" customFormat="1" customHeight="1" spans="1:16">
      <c r="A7043" s="30"/>
      <c r="B7043" s="38"/>
      <c r="C7043" s="69" t="s">
        <v>453</v>
      </c>
      <c r="D7043" s="30" t="s">
        <v>33</v>
      </c>
      <c r="E7043" s="39" t="s">
        <v>369</v>
      </c>
      <c r="F7043" s="40">
        <v>535.9</v>
      </c>
      <c r="G7043" s="31"/>
      <c r="H7043" s="32"/>
      <c r="I7043" s="31" t="s">
        <v>227</v>
      </c>
      <c r="J7043" s="30"/>
      <c r="K7043" s="30"/>
      <c r="L7043" s="31">
        <v>202603</v>
      </c>
      <c r="M7043" s="30"/>
      <c r="N7043" s="30">
        <v>202603</v>
      </c>
      <c r="O7043" s="30"/>
      <c r="P7043" s="30"/>
    </row>
    <row r="7044" s="35" customFormat="1" customHeight="1" spans="1:16">
      <c r="A7044" s="30"/>
      <c r="B7044" s="38"/>
      <c r="C7044" s="69" t="s">
        <v>453</v>
      </c>
      <c r="D7044" s="30" t="s">
        <v>131</v>
      </c>
      <c r="E7044" s="39" t="s">
        <v>131</v>
      </c>
      <c r="F7044" s="40"/>
      <c r="G7044" s="31">
        <v>9</v>
      </c>
      <c r="H7044" s="32"/>
      <c r="I7044" s="31" t="s">
        <v>227</v>
      </c>
      <c r="J7044" s="30"/>
      <c r="K7044" s="30"/>
      <c r="L7044" s="31">
        <v>202609</v>
      </c>
      <c r="M7044" s="30"/>
      <c r="N7044" s="30">
        <v>202604</v>
      </c>
      <c r="O7044" s="30"/>
      <c r="P7044" s="30"/>
    </row>
    <row r="7045" s="35" customFormat="1" customHeight="1" spans="1:16">
      <c r="A7045" s="30"/>
      <c r="B7045" s="38"/>
      <c r="C7045" s="69" t="s">
        <v>453</v>
      </c>
      <c r="D7045" s="30" t="s">
        <v>33</v>
      </c>
      <c r="E7045" s="39" t="s">
        <v>369</v>
      </c>
      <c r="F7045" s="40">
        <v>9</v>
      </c>
      <c r="G7045" s="31"/>
      <c r="H7045" s="32"/>
      <c r="I7045" s="31" t="s">
        <v>227</v>
      </c>
      <c r="J7045" s="30"/>
      <c r="K7045" s="30"/>
      <c r="L7045" s="31">
        <v>202604</v>
      </c>
      <c r="M7045" s="30"/>
      <c r="N7045" s="30">
        <v>202604</v>
      </c>
      <c r="O7045" s="30"/>
      <c r="P7045" s="30"/>
    </row>
    <row r="7046" s="35" customFormat="1" customHeight="1" spans="1:16">
      <c r="A7046" s="30"/>
      <c r="B7046" s="38"/>
      <c r="C7046" s="69" t="s">
        <v>453</v>
      </c>
      <c r="D7046" s="30" t="s">
        <v>131</v>
      </c>
      <c r="E7046" s="39" t="s">
        <v>131</v>
      </c>
      <c r="F7046" s="40"/>
      <c r="G7046" s="31">
        <v>12</v>
      </c>
      <c r="H7046" s="32"/>
      <c r="I7046" s="31" t="s">
        <v>227</v>
      </c>
      <c r="J7046" s="30"/>
      <c r="K7046" s="30"/>
      <c r="L7046" s="31">
        <v>202609</v>
      </c>
      <c r="M7046" s="30"/>
      <c r="N7046" s="30">
        <v>202605</v>
      </c>
      <c r="O7046" s="30"/>
      <c r="P7046" s="30"/>
    </row>
    <row r="7047" s="35" customFormat="1" customHeight="1" spans="1:16">
      <c r="A7047" s="30"/>
      <c r="B7047" s="38"/>
      <c r="C7047" s="69" t="s">
        <v>453</v>
      </c>
      <c r="D7047" s="30" t="s">
        <v>454</v>
      </c>
      <c r="E7047" s="39" t="s">
        <v>454</v>
      </c>
      <c r="F7047" s="40"/>
      <c r="G7047" s="31">
        <v>600</v>
      </c>
      <c r="H7047" s="32"/>
      <c r="I7047" s="31" t="s">
        <v>227</v>
      </c>
      <c r="J7047" s="30"/>
      <c r="K7047" s="30"/>
      <c r="L7047" s="31">
        <v>202609</v>
      </c>
      <c r="M7047" s="30"/>
      <c r="N7047" s="30">
        <v>202605</v>
      </c>
      <c r="O7047" s="30"/>
      <c r="P7047" s="30"/>
    </row>
    <row r="7048" s="35" customFormat="1" customHeight="1" spans="1:16">
      <c r="A7048" s="30"/>
      <c r="B7048" s="38"/>
      <c r="C7048" s="69" t="s">
        <v>453</v>
      </c>
      <c r="D7048" s="30" t="s">
        <v>112</v>
      </c>
      <c r="E7048" s="39" t="s">
        <v>457</v>
      </c>
      <c r="F7048" s="40"/>
      <c r="G7048" s="31">
        <v>10</v>
      </c>
      <c r="H7048" s="32"/>
      <c r="I7048" s="31" t="s">
        <v>227</v>
      </c>
      <c r="J7048" s="30"/>
      <c r="K7048" s="30"/>
      <c r="L7048" s="31">
        <v>202609</v>
      </c>
      <c r="M7048" s="30"/>
      <c r="N7048" s="30">
        <v>202605</v>
      </c>
      <c r="O7048" s="30"/>
      <c r="P7048" s="30"/>
    </row>
    <row r="7049" s="35" customFormat="1" customHeight="1" spans="1:16">
      <c r="A7049" s="30"/>
      <c r="B7049" s="38"/>
      <c r="C7049" s="30" t="s">
        <v>453</v>
      </c>
      <c r="D7049" s="30" t="s">
        <v>33</v>
      </c>
      <c r="E7049" s="39" t="s">
        <v>369</v>
      </c>
      <c r="F7049" s="40">
        <v>622</v>
      </c>
      <c r="G7049" s="31"/>
      <c r="H7049" s="32"/>
      <c r="I7049" s="31" t="s">
        <v>227</v>
      </c>
      <c r="J7049" s="30"/>
      <c r="K7049" s="30"/>
      <c r="L7049" s="31">
        <v>202605</v>
      </c>
      <c r="M7049" s="30"/>
      <c r="N7049" s="30">
        <v>202605</v>
      </c>
      <c r="O7049" s="30"/>
      <c r="P7049" s="30"/>
    </row>
    <row r="7050" s="35" customFormat="1" customHeight="1" spans="1:16">
      <c r="A7050" s="30"/>
      <c r="B7050" s="38"/>
      <c r="C7050" s="30" t="s">
        <v>453</v>
      </c>
      <c r="D7050" s="30" t="s">
        <v>131</v>
      </c>
      <c r="E7050" s="39" t="s">
        <v>131</v>
      </c>
      <c r="F7050" s="40"/>
      <c r="G7050" s="31">
        <v>9</v>
      </c>
      <c r="H7050" s="32"/>
      <c r="I7050" s="31" t="s">
        <v>227</v>
      </c>
      <c r="J7050" s="30"/>
      <c r="K7050" s="30"/>
      <c r="L7050" s="31">
        <v>202609</v>
      </c>
      <c r="M7050" s="30"/>
      <c r="N7050" s="30">
        <v>202606</v>
      </c>
      <c r="O7050" s="30"/>
      <c r="P7050" s="30"/>
    </row>
    <row r="7051" s="35" customFormat="1" customHeight="1" spans="1:16">
      <c r="A7051" s="30"/>
      <c r="B7051" s="38"/>
      <c r="C7051" s="30" t="s">
        <v>453</v>
      </c>
      <c r="D7051" s="30" t="s">
        <v>454</v>
      </c>
      <c r="E7051" s="39" t="s">
        <v>454</v>
      </c>
      <c r="F7051" s="40"/>
      <c r="G7051" s="31">
        <v>500</v>
      </c>
      <c r="H7051" s="32"/>
      <c r="I7051" s="31" t="s">
        <v>227</v>
      </c>
      <c r="J7051" s="30"/>
      <c r="K7051" s="30"/>
      <c r="L7051" s="31">
        <v>202609</v>
      </c>
      <c r="M7051" s="30"/>
      <c r="N7051" s="30">
        <v>202606</v>
      </c>
      <c r="O7051" s="30"/>
      <c r="P7051" s="30"/>
    </row>
    <row r="7052" s="35" customFormat="1" customHeight="1" spans="1:16">
      <c r="A7052" s="30"/>
      <c r="B7052" s="38"/>
      <c r="C7052" s="30" t="s">
        <v>453</v>
      </c>
      <c r="D7052" s="30" t="s">
        <v>33</v>
      </c>
      <c r="E7052" s="39" t="s">
        <v>369</v>
      </c>
      <c r="F7052" s="40">
        <v>509</v>
      </c>
      <c r="G7052" s="31"/>
      <c r="H7052" s="32"/>
      <c r="I7052" s="31" t="s">
        <v>227</v>
      </c>
      <c r="J7052" s="30"/>
      <c r="K7052" s="30"/>
      <c r="L7052" s="31">
        <v>202606</v>
      </c>
      <c r="M7052" s="30"/>
      <c r="N7052" s="30">
        <v>202606</v>
      </c>
      <c r="O7052" s="30"/>
      <c r="P7052" s="30"/>
    </row>
    <row r="7053" s="35" customFormat="1" customHeight="1" spans="1:16">
      <c r="A7053" s="30"/>
      <c r="B7053" s="38"/>
      <c r="C7053" s="30" t="s">
        <v>453</v>
      </c>
      <c r="D7053" s="30" t="s">
        <v>454</v>
      </c>
      <c r="E7053" s="39" t="s">
        <v>454</v>
      </c>
      <c r="F7053" s="40"/>
      <c r="G7053" s="31">
        <v>600</v>
      </c>
      <c r="H7053" s="32"/>
      <c r="I7053" s="31" t="s">
        <v>231</v>
      </c>
      <c r="J7053" s="30"/>
      <c r="K7053" s="30"/>
      <c r="L7053" s="31">
        <v>202609</v>
      </c>
      <c r="M7053" s="30"/>
      <c r="N7053" s="30">
        <v>202601</v>
      </c>
      <c r="O7053" s="30"/>
      <c r="P7053" s="30"/>
    </row>
    <row r="7054" s="35" customFormat="1" customHeight="1" spans="1:16">
      <c r="A7054" s="30"/>
      <c r="B7054" s="38"/>
      <c r="C7054" s="30" t="s">
        <v>453</v>
      </c>
      <c r="D7054" s="30" t="s">
        <v>33</v>
      </c>
      <c r="E7054" s="39" t="s">
        <v>466</v>
      </c>
      <c r="F7054" s="40"/>
      <c r="G7054" s="31">
        <v>480</v>
      </c>
      <c r="H7054" s="32"/>
      <c r="I7054" s="31" t="s">
        <v>231</v>
      </c>
      <c r="J7054" s="30"/>
      <c r="K7054" s="30"/>
      <c r="L7054" s="31">
        <v>202609</v>
      </c>
      <c r="M7054" s="30"/>
      <c r="N7054" s="30">
        <v>202601</v>
      </c>
      <c r="O7054" s="30"/>
      <c r="P7054" s="30"/>
    </row>
    <row r="7055" s="35" customFormat="1" customHeight="1" spans="1:16">
      <c r="A7055" s="30"/>
      <c r="B7055" s="38"/>
      <c r="C7055" s="30" t="s">
        <v>453</v>
      </c>
      <c r="D7055" s="30" t="s">
        <v>33</v>
      </c>
      <c r="E7055" s="39" t="s">
        <v>476</v>
      </c>
      <c r="F7055" s="40"/>
      <c r="G7055" s="31">
        <v>10.98</v>
      </c>
      <c r="H7055" s="32"/>
      <c r="I7055" s="31" t="s">
        <v>231</v>
      </c>
      <c r="J7055" s="30"/>
      <c r="K7055" s="30"/>
      <c r="L7055" s="31">
        <v>202609</v>
      </c>
      <c r="M7055" s="30"/>
      <c r="N7055" s="30">
        <v>202601</v>
      </c>
      <c r="O7055" s="30"/>
      <c r="P7055" s="30"/>
    </row>
    <row r="7056" s="35" customFormat="1" customHeight="1" spans="1:16">
      <c r="A7056" s="30"/>
      <c r="B7056" s="38"/>
      <c r="C7056" s="30" t="s">
        <v>453</v>
      </c>
      <c r="D7056" s="30" t="s">
        <v>33</v>
      </c>
      <c r="E7056" s="39" t="s">
        <v>494</v>
      </c>
      <c r="F7056" s="40"/>
      <c r="G7056" s="31">
        <v>100</v>
      </c>
      <c r="H7056" s="32"/>
      <c r="I7056" s="31" t="s">
        <v>231</v>
      </c>
      <c r="J7056" s="30"/>
      <c r="K7056" s="30"/>
      <c r="L7056" s="31">
        <v>202609</v>
      </c>
      <c r="M7056" s="30"/>
      <c r="N7056" s="30">
        <v>202601</v>
      </c>
      <c r="O7056" s="30"/>
      <c r="P7056" s="30"/>
    </row>
    <row r="7057" s="35" customFormat="1" customHeight="1" spans="1:16">
      <c r="A7057" s="30"/>
      <c r="B7057" s="38"/>
      <c r="C7057" s="30"/>
      <c r="D7057" s="30" t="s">
        <v>33</v>
      </c>
      <c r="E7057" s="39"/>
      <c r="F7057" s="40"/>
      <c r="G7057" s="31"/>
      <c r="H7057" s="32"/>
      <c r="I7057" s="31"/>
      <c r="J7057" s="30"/>
      <c r="K7057" s="30"/>
      <c r="L7057" s="31">
        <v>202609</v>
      </c>
      <c r="M7057" s="30"/>
      <c r="N7057" s="30"/>
      <c r="O7057" s="30"/>
      <c r="P7057" s="30"/>
    </row>
    <row r="7058" s="35" customFormat="1" customHeight="1" spans="1:16">
      <c r="A7058" s="30"/>
      <c r="B7058" s="38"/>
      <c r="C7058" s="30"/>
      <c r="D7058" s="30" t="s">
        <v>33</v>
      </c>
      <c r="E7058" s="39"/>
      <c r="F7058" s="40"/>
      <c r="G7058" s="31"/>
      <c r="H7058" s="32"/>
      <c r="I7058" s="31"/>
      <c r="J7058" s="30"/>
      <c r="K7058" s="30"/>
      <c r="L7058" s="31">
        <v>202609</v>
      </c>
      <c r="M7058" s="30"/>
      <c r="N7058" s="30"/>
      <c r="O7058" s="30"/>
      <c r="P7058" s="30"/>
    </row>
    <row r="7059" s="35" customFormat="1" customHeight="1" spans="1:16">
      <c r="A7059" s="30"/>
      <c r="B7059" s="38"/>
      <c r="C7059" s="30"/>
      <c r="D7059" s="30" t="s">
        <v>33</v>
      </c>
      <c r="E7059" s="39"/>
      <c r="F7059" s="40"/>
      <c r="G7059" s="31"/>
      <c r="H7059" s="32"/>
      <c r="I7059" s="31"/>
      <c r="J7059" s="30"/>
      <c r="K7059" s="30"/>
      <c r="L7059" s="31">
        <v>202609</v>
      </c>
      <c r="M7059" s="30"/>
      <c r="N7059" s="30"/>
      <c r="O7059" s="30"/>
      <c r="P7059" s="30"/>
    </row>
    <row r="7060" s="35" customFormat="1" customHeight="1" spans="1:16">
      <c r="A7060" s="30"/>
      <c r="B7060" s="38"/>
      <c r="C7060" s="30"/>
      <c r="D7060" s="30" t="s">
        <v>33</v>
      </c>
      <c r="E7060" s="39"/>
      <c r="F7060" s="40"/>
      <c r="G7060" s="31"/>
      <c r="H7060" s="32"/>
      <c r="I7060" s="31"/>
      <c r="J7060" s="30"/>
      <c r="K7060" s="30"/>
      <c r="L7060" s="31">
        <v>202609</v>
      </c>
      <c r="M7060" s="30"/>
      <c r="N7060" s="30"/>
      <c r="O7060" s="30"/>
      <c r="P7060" s="30"/>
    </row>
    <row r="7061" s="35" customFormat="1" customHeight="1" spans="1:16">
      <c r="A7061" s="30"/>
      <c r="B7061" s="38"/>
      <c r="C7061" s="30"/>
      <c r="D7061" s="30" t="s">
        <v>33</v>
      </c>
      <c r="E7061" s="39"/>
      <c r="F7061" s="40"/>
      <c r="G7061" s="31"/>
      <c r="H7061" s="32"/>
      <c r="I7061" s="31"/>
      <c r="J7061" s="30"/>
      <c r="K7061" s="30"/>
      <c r="L7061" s="31">
        <v>202609</v>
      </c>
      <c r="M7061" s="30"/>
      <c r="N7061" s="30"/>
      <c r="O7061" s="30"/>
      <c r="P7061" s="30"/>
    </row>
    <row r="7062" s="35" customFormat="1" customHeight="1" spans="1:16">
      <c r="A7062" s="30"/>
      <c r="B7062" s="38"/>
      <c r="C7062" s="30"/>
      <c r="D7062" s="30" t="s">
        <v>33</v>
      </c>
      <c r="E7062" s="39"/>
      <c r="F7062" s="40"/>
      <c r="G7062" s="31"/>
      <c r="H7062" s="32"/>
      <c r="I7062" s="31"/>
      <c r="J7062" s="30"/>
      <c r="K7062" s="30"/>
      <c r="L7062" s="31">
        <v>202609</v>
      </c>
      <c r="M7062" s="30"/>
      <c r="N7062" s="30"/>
      <c r="O7062" s="30"/>
      <c r="P7062" s="30"/>
    </row>
    <row r="7063" s="35" customFormat="1" customHeight="1" spans="1:16">
      <c r="A7063" s="30"/>
      <c r="B7063" s="38"/>
      <c r="C7063" s="30"/>
      <c r="D7063" s="30" t="s">
        <v>33</v>
      </c>
      <c r="E7063" s="39"/>
      <c r="F7063" s="40"/>
      <c r="G7063" s="31"/>
      <c r="H7063" s="32"/>
      <c r="I7063" s="31"/>
      <c r="J7063" s="30"/>
      <c r="K7063" s="30"/>
      <c r="L7063" s="31">
        <v>202609</v>
      </c>
      <c r="M7063" s="30"/>
      <c r="N7063" s="30"/>
      <c r="O7063" s="30"/>
      <c r="P7063" s="30"/>
    </row>
    <row r="7064" s="35" customFormat="1" customHeight="1" spans="1:16">
      <c r="A7064" s="30"/>
      <c r="B7064" s="38"/>
      <c r="C7064" s="30"/>
      <c r="D7064" s="30" t="s">
        <v>33</v>
      </c>
      <c r="E7064" s="39"/>
      <c r="F7064" s="40"/>
      <c r="G7064" s="31"/>
      <c r="H7064" s="32"/>
      <c r="I7064" s="31"/>
      <c r="J7064" s="30"/>
      <c r="K7064" s="30"/>
      <c r="L7064" s="31">
        <v>202609</v>
      </c>
      <c r="M7064" s="30"/>
      <c r="N7064" s="30"/>
      <c r="O7064" s="30"/>
      <c r="P7064" s="30"/>
    </row>
    <row r="7065" s="35" customFormat="1" customHeight="1" spans="1:16">
      <c r="A7065" s="30"/>
      <c r="B7065" s="38"/>
      <c r="C7065" s="30"/>
      <c r="D7065" s="30" t="s">
        <v>33</v>
      </c>
      <c r="E7065" s="39"/>
      <c r="F7065" s="40"/>
      <c r="G7065" s="31"/>
      <c r="H7065" s="32"/>
      <c r="I7065" s="31"/>
      <c r="J7065" s="30"/>
      <c r="K7065" s="30"/>
      <c r="L7065" s="31">
        <v>202609</v>
      </c>
      <c r="M7065" s="30"/>
      <c r="N7065" s="30"/>
      <c r="O7065" s="30"/>
      <c r="P7065" s="30"/>
    </row>
    <row r="7066" s="35" customFormat="1" customHeight="1" spans="1:16">
      <c r="A7066" s="30"/>
      <c r="B7066" s="38"/>
      <c r="C7066" s="30"/>
      <c r="D7066" s="30" t="s">
        <v>33</v>
      </c>
      <c r="E7066" s="39"/>
      <c r="F7066" s="40"/>
      <c r="G7066" s="31"/>
      <c r="H7066" s="32"/>
      <c r="I7066" s="31"/>
      <c r="J7066" s="30"/>
      <c r="K7066" s="30"/>
      <c r="L7066" s="31">
        <v>202609</v>
      </c>
      <c r="M7066" s="30"/>
      <c r="N7066" s="30"/>
      <c r="O7066" s="30"/>
      <c r="P7066" s="30"/>
    </row>
    <row r="7067" s="35" customFormat="1" customHeight="1" spans="1:16">
      <c r="A7067" s="30"/>
      <c r="B7067" s="38"/>
      <c r="C7067" s="30"/>
      <c r="D7067" s="30" t="s">
        <v>33</v>
      </c>
      <c r="E7067" s="39"/>
      <c r="F7067" s="40"/>
      <c r="G7067" s="31"/>
      <c r="H7067" s="32"/>
      <c r="I7067" s="31"/>
      <c r="J7067" s="30"/>
      <c r="K7067" s="30"/>
      <c r="L7067" s="31">
        <v>202609</v>
      </c>
      <c r="M7067" s="30"/>
      <c r="N7067" s="30"/>
      <c r="O7067" s="30"/>
      <c r="P7067" s="30"/>
    </row>
    <row r="7068" s="35" customFormat="1" customHeight="1" spans="1:16">
      <c r="A7068" s="30"/>
      <c r="B7068" s="38"/>
      <c r="C7068" s="30"/>
      <c r="D7068" s="30" t="s">
        <v>33</v>
      </c>
      <c r="E7068" s="39"/>
      <c r="F7068" s="40"/>
      <c r="G7068" s="31"/>
      <c r="H7068" s="32"/>
      <c r="I7068" s="31"/>
      <c r="J7068" s="30"/>
      <c r="K7068" s="30"/>
      <c r="L7068" s="31">
        <v>202609</v>
      </c>
      <c r="M7068" s="30"/>
      <c r="N7068" s="30"/>
      <c r="O7068" s="30"/>
      <c r="P7068" s="30"/>
    </row>
    <row r="7069" s="35" customFormat="1" customHeight="1" spans="1:16">
      <c r="A7069" s="30"/>
      <c r="B7069" s="38"/>
      <c r="C7069" s="30"/>
      <c r="D7069" s="30" t="s">
        <v>33</v>
      </c>
      <c r="E7069" s="39"/>
      <c r="F7069" s="40"/>
      <c r="G7069" s="31"/>
      <c r="H7069" s="32"/>
      <c r="I7069" s="31"/>
      <c r="J7069" s="30"/>
      <c r="K7069" s="30"/>
      <c r="L7069" s="31">
        <v>202609</v>
      </c>
      <c r="M7069" s="30"/>
      <c r="N7069" s="30"/>
      <c r="O7069" s="30"/>
      <c r="P7069" s="30"/>
    </row>
    <row r="7070" s="35" customFormat="1" customHeight="1" spans="1:16">
      <c r="A7070" s="30"/>
      <c r="B7070" s="38"/>
      <c r="C7070" s="30"/>
      <c r="D7070" s="30" t="s">
        <v>33</v>
      </c>
      <c r="E7070" s="39"/>
      <c r="F7070" s="40"/>
      <c r="G7070" s="31"/>
      <c r="H7070" s="32"/>
      <c r="I7070" s="31"/>
      <c r="J7070" s="30"/>
      <c r="K7070" s="30"/>
      <c r="L7070" s="31">
        <v>202609</v>
      </c>
      <c r="M7070" s="30"/>
      <c r="N7070" s="30"/>
      <c r="O7070" s="30"/>
      <c r="P7070" s="30"/>
    </row>
    <row r="7071" s="35" customFormat="1" customHeight="1" spans="1:16">
      <c r="A7071" s="30"/>
      <c r="B7071" s="38"/>
      <c r="C7071" s="30"/>
      <c r="D7071" s="30" t="s">
        <v>33</v>
      </c>
      <c r="E7071" s="39"/>
      <c r="F7071" s="40"/>
      <c r="G7071" s="31"/>
      <c r="H7071" s="32"/>
      <c r="I7071" s="31"/>
      <c r="J7071" s="30"/>
      <c r="K7071" s="30"/>
      <c r="L7071" s="31">
        <v>202609</v>
      </c>
      <c r="M7071" s="30"/>
      <c r="N7071" s="30"/>
      <c r="O7071" s="30"/>
      <c r="P7071" s="30"/>
    </row>
    <row r="7072" s="35" customFormat="1" customHeight="1" spans="1:16">
      <c r="A7072" s="30"/>
      <c r="B7072" s="38"/>
      <c r="C7072" s="30"/>
      <c r="D7072" s="30" t="s">
        <v>33</v>
      </c>
      <c r="E7072" s="39"/>
      <c r="F7072" s="40"/>
      <c r="G7072" s="31"/>
      <c r="H7072" s="32"/>
      <c r="I7072" s="31"/>
      <c r="J7072" s="30"/>
      <c r="K7072" s="30"/>
      <c r="L7072" s="31">
        <v>202609</v>
      </c>
      <c r="M7072" s="30"/>
      <c r="N7072" s="30"/>
      <c r="O7072" s="30"/>
      <c r="P7072" s="30"/>
    </row>
    <row r="7073" s="35" customFormat="1" customHeight="1" spans="1:16">
      <c r="A7073" s="30"/>
      <c r="B7073" s="38"/>
      <c r="C7073" s="30"/>
      <c r="D7073" s="30" t="s">
        <v>33</v>
      </c>
      <c r="E7073" s="39"/>
      <c r="F7073" s="40"/>
      <c r="G7073" s="31"/>
      <c r="H7073" s="32"/>
      <c r="I7073" s="31"/>
      <c r="J7073" s="30"/>
      <c r="K7073" s="30"/>
      <c r="L7073" s="31">
        <v>202609</v>
      </c>
      <c r="M7073" s="30"/>
      <c r="N7073" s="30"/>
      <c r="O7073" s="30"/>
      <c r="P7073" s="30"/>
    </row>
    <row r="7074" s="35" customFormat="1" customHeight="1" spans="1:16">
      <c r="A7074" s="30"/>
      <c r="B7074" s="38"/>
      <c r="C7074" s="30"/>
      <c r="D7074" s="30" t="s">
        <v>33</v>
      </c>
      <c r="E7074" s="39"/>
      <c r="F7074" s="40"/>
      <c r="G7074" s="31"/>
      <c r="H7074" s="32"/>
      <c r="I7074" s="31"/>
      <c r="J7074" s="30"/>
      <c r="K7074" s="30"/>
      <c r="L7074" s="31">
        <v>202609</v>
      </c>
      <c r="M7074" s="30"/>
      <c r="N7074" s="30"/>
      <c r="O7074" s="30"/>
      <c r="P7074" s="30"/>
    </row>
    <row r="7075" s="35" customFormat="1" customHeight="1" spans="1:16">
      <c r="A7075" s="30"/>
      <c r="B7075" s="38"/>
      <c r="C7075" s="30"/>
      <c r="D7075" s="30" t="s">
        <v>33</v>
      </c>
      <c r="E7075" s="39"/>
      <c r="F7075" s="40"/>
      <c r="G7075" s="31"/>
      <c r="H7075" s="32"/>
      <c r="I7075" s="31"/>
      <c r="J7075" s="30"/>
      <c r="K7075" s="30"/>
      <c r="L7075" s="31">
        <v>202609</v>
      </c>
      <c r="M7075" s="30"/>
      <c r="N7075" s="30"/>
      <c r="O7075" s="30"/>
      <c r="P7075" s="30"/>
    </row>
    <row r="7076" s="35" customFormat="1" customHeight="1" spans="1:16">
      <c r="A7076" s="30"/>
      <c r="B7076" s="38"/>
      <c r="C7076" s="30"/>
      <c r="D7076" s="30" t="s">
        <v>33</v>
      </c>
      <c r="E7076" s="39"/>
      <c r="F7076" s="40"/>
      <c r="G7076" s="31"/>
      <c r="H7076" s="32"/>
      <c r="I7076" s="31"/>
      <c r="J7076" s="30"/>
      <c r="K7076" s="30"/>
      <c r="L7076" s="31">
        <v>202609</v>
      </c>
      <c r="M7076" s="30"/>
      <c r="N7076" s="30"/>
      <c r="O7076" s="30"/>
      <c r="P7076" s="30"/>
    </row>
    <row r="7077" s="35" customFormat="1" customHeight="1" spans="1:16">
      <c r="A7077" s="30"/>
      <c r="B7077" s="38"/>
      <c r="C7077" s="30"/>
      <c r="D7077" s="30" t="s">
        <v>33</v>
      </c>
      <c r="E7077" s="39"/>
      <c r="F7077" s="40"/>
      <c r="G7077" s="31"/>
      <c r="H7077" s="32"/>
      <c r="I7077" s="31"/>
      <c r="J7077" s="30"/>
      <c r="K7077" s="30"/>
      <c r="L7077" s="31">
        <v>202609</v>
      </c>
      <c r="M7077" s="30"/>
      <c r="N7077" s="30"/>
      <c r="O7077" s="30"/>
      <c r="P7077" s="30"/>
    </row>
    <row r="7078" s="35" customFormat="1" customHeight="1" spans="1:16">
      <c r="A7078" s="30"/>
      <c r="B7078" s="38"/>
      <c r="C7078" s="30"/>
      <c r="D7078" s="30" t="s">
        <v>33</v>
      </c>
      <c r="E7078" s="39"/>
      <c r="F7078" s="40"/>
      <c r="G7078" s="31"/>
      <c r="H7078" s="32"/>
      <c r="I7078" s="31"/>
      <c r="J7078" s="30"/>
      <c r="K7078" s="30"/>
      <c r="L7078" s="31"/>
      <c r="M7078" s="30"/>
      <c r="N7078" s="30"/>
      <c r="O7078" s="30"/>
      <c r="P7078" s="30"/>
    </row>
    <row r="7079" s="35" customFormat="1" customHeight="1" spans="1:16">
      <c r="A7079" s="30"/>
      <c r="B7079" s="38"/>
      <c r="C7079" s="30"/>
      <c r="D7079" s="30" t="s">
        <v>33</v>
      </c>
      <c r="E7079" s="39"/>
      <c r="F7079" s="40"/>
      <c r="G7079" s="31"/>
      <c r="H7079" s="32"/>
      <c r="I7079" s="31"/>
      <c r="J7079" s="30"/>
      <c r="K7079" s="30"/>
      <c r="L7079" s="31"/>
      <c r="M7079" s="30"/>
      <c r="N7079" s="30"/>
      <c r="O7079" s="30"/>
      <c r="P7079" s="30"/>
    </row>
    <row r="7080" s="35" customFormat="1" customHeight="1" spans="1:16">
      <c r="A7080" s="30"/>
      <c r="B7080" s="38"/>
      <c r="C7080" s="30"/>
      <c r="D7080" s="30" t="s">
        <v>33</v>
      </c>
      <c r="E7080" s="39"/>
      <c r="F7080" s="40"/>
      <c r="G7080" s="31"/>
      <c r="H7080" s="32"/>
      <c r="I7080" s="31"/>
      <c r="J7080" s="30"/>
      <c r="K7080" s="30"/>
      <c r="L7080" s="31"/>
      <c r="M7080" s="30"/>
      <c r="N7080" s="30"/>
      <c r="O7080" s="30"/>
      <c r="P7080" s="30"/>
    </row>
    <row r="7081" s="35" customFormat="1" customHeight="1" spans="1:16">
      <c r="A7081" s="30"/>
      <c r="B7081" s="38"/>
      <c r="C7081" s="30"/>
      <c r="D7081" s="30" t="s">
        <v>33</v>
      </c>
      <c r="E7081" s="39"/>
      <c r="F7081" s="40"/>
      <c r="G7081" s="31"/>
      <c r="H7081" s="32"/>
      <c r="I7081" s="31"/>
      <c r="J7081" s="30"/>
      <c r="K7081" s="30"/>
      <c r="L7081" s="31"/>
      <c r="M7081" s="30"/>
      <c r="N7081" s="30"/>
      <c r="O7081" s="30"/>
      <c r="P7081" s="30"/>
    </row>
    <row r="7082" s="35" customFormat="1" customHeight="1" spans="1:16">
      <c r="A7082" s="30"/>
      <c r="B7082" s="38"/>
      <c r="C7082" s="30"/>
      <c r="D7082" s="30" t="s">
        <v>33</v>
      </c>
      <c r="E7082" s="39"/>
      <c r="F7082" s="40"/>
      <c r="G7082" s="31"/>
      <c r="H7082" s="32"/>
      <c r="I7082" s="31"/>
      <c r="J7082" s="30"/>
      <c r="K7082" s="30"/>
      <c r="L7082" s="31"/>
      <c r="M7082" s="30"/>
      <c r="N7082" s="30"/>
      <c r="O7082" s="30"/>
      <c r="P7082" s="30"/>
    </row>
    <row r="7083" s="35" customFormat="1" customHeight="1" spans="1:16">
      <c r="A7083" s="30"/>
      <c r="B7083" s="38"/>
      <c r="C7083" s="30"/>
      <c r="D7083" s="30" t="s">
        <v>33</v>
      </c>
      <c r="E7083" s="39"/>
      <c r="F7083" s="40"/>
      <c r="G7083" s="31"/>
      <c r="H7083" s="32"/>
      <c r="I7083" s="31"/>
      <c r="J7083" s="30"/>
      <c r="K7083" s="30"/>
      <c r="L7083" s="31"/>
      <c r="M7083" s="30"/>
      <c r="N7083" s="30"/>
      <c r="O7083" s="30"/>
      <c r="P7083" s="30"/>
    </row>
    <row r="7084" s="35" customFormat="1" customHeight="1" spans="1:16">
      <c r="A7084" s="30"/>
      <c r="B7084" s="38"/>
      <c r="C7084" s="30"/>
      <c r="D7084" s="30" t="s">
        <v>33</v>
      </c>
      <c r="E7084" s="39"/>
      <c r="F7084" s="40"/>
      <c r="G7084" s="31"/>
      <c r="H7084" s="32"/>
      <c r="I7084" s="31"/>
      <c r="J7084" s="30"/>
      <c r="K7084" s="30"/>
      <c r="L7084" s="31"/>
      <c r="M7084" s="30"/>
      <c r="N7084" s="30"/>
      <c r="O7084" s="30"/>
      <c r="P7084" s="30"/>
    </row>
    <row r="7085" s="35" customFormat="1" customHeight="1" spans="1:16">
      <c r="A7085" s="30"/>
      <c r="B7085" s="38"/>
      <c r="C7085" s="30"/>
      <c r="D7085" s="30" t="s">
        <v>33</v>
      </c>
      <c r="E7085" s="39"/>
      <c r="F7085" s="40"/>
      <c r="G7085" s="31"/>
      <c r="H7085" s="32"/>
      <c r="I7085" s="31"/>
      <c r="J7085" s="30"/>
      <c r="K7085" s="30"/>
      <c r="L7085" s="31"/>
      <c r="M7085" s="30"/>
      <c r="N7085" s="30"/>
      <c r="O7085" s="30"/>
      <c r="P7085" s="30"/>
    </row>
    <row r="7086" s="35" customFormat="1" customHeight="1" spans="1:16">
      <c r="A7086" s="30"/>
      <c r="B7086" s="38"/>
      <c r="C7086" s="30"/>
      <c r="D7086" s="30" t="s">
        <v>33</v>
      </c>
      <c r="E7086" s="39"/>
      <c r="F7086" s="40"/>
      <c r="G7086" s="31"/>
      <c r="H7086" s="32"/>
      <c r="I7086" s="31"/>
      <c r="J7086" s="30"/>
      <c r="K7086" s="30"/>
      <c r="L7086" s="31"/>
      <c r="M7086" s="30"/>
      <c r="N7086" s="30"/>
      <c r="O7086" s="30"/>
      <c r="P7086" s="30"/>
    </row>
    <row r="7087" s="35" customFormat="1" customHeight="1" spans="1:16">
      <c r="A7087" s="30"/>
      <c r="B7087" s="38"/>
      <c r="C7087" s="30"/>
      <c r="D7087" s="30" t="s">
        <v>33</v>
      </c>
      <c r="E7087" s="39"/>
      <c r="F7087" s="40"/>
      <c r="G7087" s="31"/>
      <c r="H7087" s="32"/>
      <c r="I7087" s="31"/>
      <c r="J7087" s="30"/>
      <c r="K7087" s="30"/>
      <c r="L7087" s="31"/>
      <c r="M7087" s="30"/>
      <c r="N7087" s="30"/>
      <c r="O7087" s="30"/>
      <c r="P7087" s="30"/>
    </row>
    <row r="7088" s="35" customFormat="1" customHeight="1" spans="1:16">
      <c r="A7088" s="30"/>
      <c r="B7088" s="38"/>
      <c r="C7088" s="30"/>
      <c r="D7088" s="30" t="s">
        <v>33</v>
      </c>
      <c r="E7088" s="39"/>
      <c r="F7088" s="40"/>
      <c r="G7088" s="31"/>
      <c r="H7088" s="32"/>
      <c r="I7088" s="31"/>
      <c r="J7088" s="30"/>
      <c r="K7088" s="30"/>
      <c r="L7088" s="31"/>
      <c r="M7088" s="30"/>
      <c r="N7088" s="30"/>
      <c r="O7088" s="30"/>
      <c r="P7088" s="30"/>
    </row>
    <row r="7089" s="35" customFormat="1" customHeight="1" spans="1:16">
      <c r="A7089" s="30"/>
      <c r="B7089" s="38"/>
      <c r="C7089" s="30"/>
      <c r="D7089" s="30" t="s">
        <v>33</v>
      </c>
      <c r="E7089" s="39"/>
      <c r="F7089" s="40"/>
      <c r="G7089" s="31"/>
      <c r="H7089" s="32"/>
      <c r="I7089" s="31"/>
      <c r="J7089" s="30"/>
      <c r="K7089" s="30"/>
      <c r="L7089" s="31"/>
      <c r="M7089" s="30"/>
      <c r="N7089" s="30"/>
      <c r="O7089" s="30"/>
      <c r="P7089" s="30"/>
    </row>
    <row r="7090" s="35" customFormat="1" customHeight="1" spans="1:16">
      <c r="A7090" s="30"/>
      <c r="B7090" s="38"/>
      <c r="C7090" s="30"/>
      <c r="D7090" s="30" t="s">
        <v>33</v>
      </c>
      <c r="E7090" s="39"/>
      <c r="F7090" s="40"/>
      <c r="G7090" s="31"/>
      <c r="H7090" s="32"/>
      <c r="I7090" s="31"/>
      <c r="J7090" s="30"/>
      <c r="K7090" s="30"/>
      <c r="L7090" s="31"/>
      <c r="M7090" s="30"/>
      <c r="N7090" s="30"/>
      <c r="O7090" s="30"/>
      <c r="P7090" s="30"/>
    </row>
    <row r="7091" s="35" customFormat="1" customHeight="1" spans="1:16">
      <c r="A7091" s="30"/>
      <c r="B7091" s="38"/>
      <c r="C7091" s="30"/>
      <c r="D7091" s="30" t="s">
        <v>33</v>
      </c>
      <c r="E7091" s="39"/>
      <c r="F7091" s="40"/>
      <c r="G7091" s="31"/>
      <c r="H7091" s="32"/>
      <c r="I7091" s="31"/>
      <c r="J7091" s="30"/>
      <c r="K7091" s="30"/>
      <c r="L7091" s="31"/>
      <c r="M7091" s="30"/>
      <c r="N7091" s="30"/>
      <c r="O7091" s="30"/>
      <c r="P7091" s="30"/>
    </row>
    <row r="7092" s="35" customFormat="1" customHeight="1" spans="1:16">
      <c r="A7092" s="30"/>
      <c r="B7092" s="38"/>
      <c r="C7092" s="30"/>
      <c r="D7092" s="30" t="s">
        <v>33</v>
      </c>
      <c r="E7092" s="39"/>
      <c r="F7092" s="40"/>
      <c r="G7092" s="31"/>
      <c r="H7092" s="32"/>
      <c r="I7092" s="31"/>
      <c r="J7092" s="30"/>
      <c r="K7092" s="30"/>
      <c r="L7092" s="31"/>
      <c r="M7092" s="30"/>
      <c r="N7092" s="30"/>
      <c r="O7092" s="30"/>
      <c r="P7092" s="30"/>
    </row>
    <row r="7093" s="35" customFormat="1" customHeight="1" spans="1:16">
      <c r="A7093" s="30"/>
      <c r="B7093" s="38"/>
      <c r="C7093" s="30"/>
      <c r="D7093" s="30" t="s">
        <v>33</v>
      </c>
      <c r="E7093" s="39"/>
      <c r="F7093" s="40"/>
      <c r="G7093" s="31"/>
      <c r="H7093" s="32"/>
      <c r="I7093" s="31"/>
      <c r="J7093" s="30"/>
      <c r="K7093" s="30"/>
      <c r="L7093" s="31"/>
      <c r="M7093" s="30"/>
      <c r="N7093" s="30"/>
      <c r="O7093" s="30"/>
      <c r="P7093" s="30"/>
    </row>
    <row r="7094" s="35" customFormat="1" customHeight="1" spans="1:16">
      <c r="A7094" s="30"/>
      <c r="B7094" s="38"/>
      <c r="C7094" s="30"/>
      <c r="D7094" s="30" t="s">
        <v>33</v>
      </c>
      <c r="E7094" s="39"/>
      <c r="F7094" s="40"/>
      <c r="G7094" s="31"/>
      <c r="H7094" s="32"/>
      <c r="I7094" s="31"/>
      <c r="J7094" s="30"/>
      <c r="K7094" s="30"/>
      <c r="L7094" s="31"/>
      <c r="M7094" s="30"/>
      <c r="N7094" s="30"/>
      <c r="O7094" s="30"/>
      <c r="P7094" s="30"/>
    </row>
    <row r="7095" s="35" customFormat="1" customHeight="1" spans="1:16">
      <c r="A7095" s="30"/>
      <c r="B7095" s="38"/>
      <c r="C7095" s="30"/>
      <c r="D7095" s="30" t="s">
        <v>33</v>
      </c>
      <c r="E7095" s="39"/>
      <c r="F7095" s="40"/>
      <c r="G7095" s="31"/>
      <c r="H7095" s="32"/>
      <c r="I7095" s="31"/>
      <c r="J7095" s="30"/>
      <c r="K7095" s="30"/>
      <c r="L7095" s="31"/>
      <c r="M7095" s="30"/>
      <c r="N7095" s="30"/>
      <c r="O7095" s="30"/>
      <c r="P7095" s="30"/>
    </row>
    <row r="7096" s="35" customFormat="1" customHeight="1" spans="1:16">
      <c r="A7096" s="30"/>
      <c r="B7096" s="38"/>
      <c r="C7096" s="30"/>
      <c r="D7096" s="30" t="s">
        <v>33</v>
      </c>
      <c r="E7096" s="39"/>
      <c r="F7096" s="40"/>
      <c r="G7096" s="31"/>
      <c r="H7096" s="32"/>
      <c r="I7096" s="31"/>
      <c r="J7096" s="30"/>
      <c r="K7096" s="30"/>
      <c r="L7096" s="31"/>
      <c r="M7096" s="30"/>
      <c r="N7096" s="30"/>
      <c r="O7096" s="30"/>
      <c r="P7096" s="30"/>
    </row>
    <row r="7097" s="35" customFormat="1" customHeight="1" spans="1:16">
      <c r="A7097" s="30"/>
      <c r="B7097" s="38"/>
      <c r="C7097" s="30"/>
      <c r="D7097" s="30" t="s">
        <v>33</v>
      </c>
      <c r="E7097" s="39"/>
      <c r="F7097" s="40"/>
      <c r="G7097" s="31"/>
      <c r="H7097" s="32"/>
      <c r="I7097" s="31"/>
      <c r="J7097" s="30"/>
      <c r="K7097" s="30"/>
      <c r="L7097" s="31"/>
      <c r="M7097" s="30"/>
      <c r="N7097" s="30"/>
      <c r="O7097" s="30"/>
      <c r="P7097" s="30"/>
    </row>
    <row r="7098" s="35" customFormat="1" customHeight="1" spans="1:16">
      <c r="A7098" s="30"/>
      <c r="B7098" s="38"/>
      <c r="C7098" s="30"/>
      <c r="D7098" s="30" t="s">
        <v>33</v>
      </c>
      <c r="E7098" s="39"/>
      <c r="F7098" s="40"/>
      <c r="G7098" s="31"/>
      <c r="H7098" s="32"/>
      <c r="I7098" s="31"/>
      <c r="J7098" s="30"/>
      <c r="K7098" s="30"/>
      <c r="L7098" s="31"/>
      <c r="M7098" s="30"/>
      <c r="N7098" s="30"/>
      <c r="O7098" s="30"/>
      <c r="P7098" s="30"/>
    </row>
    <row r="7099" s="35" customFormat="1" customHeight="1" spans="1:16">
      <c r="A7099" s="30"/>
      <c r="B7099" s="38"/>
      <c r="C7099" s="30"/>
      <c r="D7099" s="30" t="s">
        <v>33</v>
      </c>
      <c r="E7099" s="39"/>
      <c r="F7099" s="40"/>
      <c r="G7099" s="31"/>
      <c r="H7099" s="32"/>
      <c r="I7099" s="31"/>
      <c r="J7099" s="30"/>
      <c r="K7099" s="30"/>
      <c r="L7099" s="31"/>
      <c r="M7099" s="30"/>
      <c r="N7099" s="30"/>
      <c r="O7099" s="30"/>
      <c r="P7099" s="30"/>
    </row>
    <row r="7100" s="35" customFormat="1" customHeight="1" spans="1:16">
      <c r="A7100" s="30"/>
      <c r="B7100" s="38"/>
      <c r="C7100" s="30"/>
      <c r="D7100" s="30" t="s">
        <v>33</v>
      </c>
      <c r="E7100" s="39"/>
      <c r="F7100" s="40"/>
      <c r="G7100" s="31"/>
      <c r="H7100" s="32"/>
      <c r="I7100" s="31"/>
      <c r="J7100" s="30"/>
      <c r="K7100" s="30"/>
      <c r="L7100" s="31"/>
      <c r="M7100" s="30"/>
      <c r="N7100" s="30"/>
      <c r="O7100" s="30"/>
      <c r="P7100" s="30"/>
    </row>
    <row r="7101" s="35" customFormat="1" customHeight="1" spans="1:16">
      <c r="A7101" s="30"/>
      <c r="B7101" s="38"/>
      <c r="C7101" s="30"/>
      <c r="D7101" s="30" t="s">
        <v>33</v>
      </c>
      <c r="E7101" s="39"/>
      <c r="F7101" s="40"/>
      <c r="G7101" s="31"/>
      <c r="H7101" s="32"/>
      <c r="I7101" s="31"/>
      <c r="J7101" s="30"/>
      <c r="K7101" s="30"/>
      <c r="L7101" s="31"/>
      <c r="M7101" s="30"/>
      <c r="N7101" s="30"/>
      <c r="O7101" s="30"/>
      <c r="P7101" s="30"/>
    </row>
    <row r="7102" s="35" customFormat="1" customHeight="1" spans="1:16">
      <c r="A7102" s="30"/>
      <c r="B7102" s="38"/>
      <c r="C7102" s="30"/>
      <c r="D7102" s="30" t="s">
        <v>33</v>
      </c>
      <c r="E7102" s="39"/>
      <c r="F7102" s="40"/>
      <c r="G7102" s="31"/>
      <c r="H7102" s="32"/>
      <c r="I7102" s="31"/>
      <c r="J7102" s="30"/>
      <c r="K7102" s="30"/>
      <c r="L7102" s="31"/>
      <c r="M7102" s="30"/>
      <c r="N7102" s="30"/>
      <c r="O7102" s="30"/>
      <c r="P7102" s="30"/>
    </row>
    <row r="7103" s="35" customFormat="1" customHeight="1" spans="1:16">
      <c r="A7103" s="30"/>
      <c r="B7103" s="38"/>
      <c r="C7103" s="30"/>
      <c r="D7103" s="30" t="s">
        <v>33</v>
      </c>
      <c r="E7103" s="39"/>
      <c r="F7103" s="40"/>
      <c r="G7103" s="31"/>
      <c r="H7103" s="32"/>
      <c r="I7103" s="31"/>
      <c r="J7103" s="30"/>
      <c r="K7103" s="30"/>
      <c r="L7103" s="31"/>
      <c r="M7103" s="30"/>
      <c r="N7103" s="30"/>
      <c r="O7103" s="30"/>
      <c r="P7103" s="30"/>
    </row>
    <row r="7104" s="35" customFormat="1" customHeight="1" spans="1:16">
      <c r="A7104" s="30"/>
      <c r="B7104" s="38"/>
      <c r="C7104" s="30"/>
      <c r="D7104" s="30" t="s">
        <v>33</v>
      </c>
      <c r="E7104" s="39"/>
      <c r="F7104" s="40"/>
      <c r="G7104" s="31"/>
      <c r="H7104" s="32"/>
      <c r="I7104" s="31"/>
      <c r="J7104" s="30"/>
      <c r="K7104" s="30"/>
      <c r="L7104" s="31"/>
      <c r="M7104" s="30"/>
      <c r="N7104" s="30"/>
      <c r="O7104" s="30"/>
      <c r="P7104" s="30"/>
    </row>
    <row r="7105" s="35" customFormat="1" customHeight="1" spans="1:16">
      <c r="A7105" s="30"/>
      <c r="B7105" s="38"/>
      <c r="C7105" s="30"/>
      <c r="D7105" s="30" t="s">
        <v>33</v>
      </c>
      <c r="E7105" s="39"/>
      <c r="F7105" s="40"/>
      <c r="G7105" s="31"/>
      <c r="H7105" s="32"/>
      <c r="I7105" s="31"/>
      <c r="J7105" s="30"/>
      <c r="K7105" s="30"/>
      <c r="L7105" s="31"/>
      <c r="M7105" s="30"/>
      <c r="N7105" s="30"/>
      <c r="O7105" s="30"/>
      <c r="P7105" s="30"/>
    </row>
    <row r="7106" s="35" customFormat="1" customHeight="1" spans="1:16">
      <c r="A7106" s="30"/>
      <c r="B7106" s="38"/>
      <c r="C7106" s="30"/>
      <c r="D7106" s="30" t="s">
        <v>33</v>
      </c>
      <c r="E7106" s="39"/>
      <c r="F7106" s="40"/>
      <c r="G7106" s="31"/>
      <c r="H7106" s="32"/>
      <c r="I7106" s="31"/>
      <c r="J7106" s="30"/>
      <c r="K7106" s="30"/>
      <c r="L7106" s="31"/>
      <c r="M7106" s="30"/>
      <c r="N7106" s="30"/>
      <c r="O7106" s="30"/>
      <c r="P7106" s="30"/>
    </row>
    <row r="7107" s="35" customFormat="1" customHeight="1" spans="1:16">
      <c r="A7107" s="30"/>
      <c r="B7107" s="38"/>
      <c r="C7107" s="30"/>
      <c r="D7107" s="30" t="s">
        <v>33</v>
      </c>
      <c r="E7107" s="39"/>
      <c r="F7107" s="40"/>
      <c r="G7107" s="31"/>
      <c r="H7107" s="32"/>
      <c r="I7107" s="31"/>
      <c r="J7107" s="30"/>
      <c r="K7107" s="30"/>
      <c r="L7107" s="31"/>
      <c r="M7107" s="30"/>
      <c r="N7107" s="30"/>
      <c r="O7107" s="30"/>
      <c r="P7107" s="30"/>
    </row>
    <row r="7108" s="35" customFormat="1" customHeight="1" spans="1:16">
      <c r="A7108" s="30"/>
      <c r="B7108" s="38"/>
      <c r="C7108" s="30"/>
      <c r="D7108" s="30" t="s">
        <v>33</v>
      </c>
      <c r="E7108" s="39"/>
      <c r="F7108" s="40"/>
      <c r="G7108" s="31"/>
      <c r="H7108" s="32"/>
      <c r="I7108" s="31"/>
      <c r="J7108" s="30"/>
      <c r="K7108" s="30"/>
      <c r="L7108" s="31"/>
      <c r="M7108" s="30"/>
      <c r="N7108" s="30"/>
      <c r="O7108" s="30"/>
      <c r="P7108" s="30"/>
    </row>
    <row r="7109" s="35" customFormat="1" customHeight="1" spans="1:16">
      <c r="A7109" s="30"/>
      <c r="B7109" s="38"/>
      <c r="C7109" s="30"/>
      <c r="D7109" s="30" t="s">
        <v>33</v>
      </c>
      <c r="E7109" s="39"/>
      <c r="F7109" s="40"/>
      <c r="G7109" s="31"/>
      <c r="H7109" s="32"/>
      <c r="I7109" s="31"/>
      <c r="J7109" s="30"/>
      <c r="K7109" s="30"/>
      <c r="L7109" s="31"/>
      <c r="M7109" s="30"/>
      <c r="N7109" s="30"/>
      <c r="O7109" s="30"/>
      <c r="P7109" s="30"/>
    </row>
    <row r="7110" s="35" customFormat="1" customHeight="1" spans="1:16">
      <c r="A7110" s="30"/>
      <c r="B7110" s="38"/>
      <c r="C7110" s="30"/>
      <c r="D7110" s="30" t="s">
        <v>33</v>
      </c>
      <c r="E7110" s="39"/>
      <c r="F7110" s="40"/>
      <c r="G7110" s="31"/>
      <c r="H7110" s="32"/>
      <c r="I7110" s="31"/>
      <c r="J7110" s="30"/>
      <c r="K7110" s="30"/>
      <c r="L7110" s="31"/>
      <c r="M7110" s="30"/>
      <c r="N7110" s="30"/>
      <c r="O7110" s="30"/>
      <c r="P7110" s="30"/>
    </row>
    <row r="7111" s="35" customFormat="1" customHeight="1" spans="1:16">
      <c r="A7111" s="30"/>
      <c r="B7111" s="38"/>
      <c r="C7111" s="30"/>
      <c r="D7111" s="30" t="s">
        <v>33</v>
      </c>
      <c r="E7111" s="39"/>
      <c r="F7111" s="40"/>
      <c r="G7111" s="31"/>
      <c r="H7111" s="32"/>
      <c r="I7111" s="31"/>
      <c r="J7111" s="30"/>
      <c r="K7111" s="30"/>
      <c r="L7111" s="31"/>
      <c r="M7111" s="30"/>
      <c r="N7111" s="30"/>
      <c r="O7111" s="30"/>
      <c r="P7111" s="30"/>
    </row>
    <row r="7112" s="35" customFormat="1" customHeight="1" spans="1:16">
      <c r="A7112" s="30"/>
      <c r="B7112" s="38"/>
      <c r="C7112" s="30"/>
      <c r="D7112" s="30" t="s">
        <v>33</v>
      </c>
      <c r="E7112" s="39"/>
      <c r="F7112" s="40"/>
      <c r="G7112" s="31"/>
      <c r="H7112" s="32"/>
      <c r="I7112" s="31"/>
      <c r="J7112" s="30"/>
      <c r="K7112" s="30"/>
      <c r="L7112" s="31"/>
      <c r="M7112" s="30"/>
      <c r="N7112" s="30"/>
      <c r="O7112" s="30"/>
      <c r="P7112" s="30"/>
    </row>
    <row r="7113" s="35" customFormat="1" customHeight="1" spans="1:16">
      <c r="A7113" s="30"/>
      <c r="B7113" s="38"/>
      <c r="C7113" s="30"/>
      <c r="D7113" s="30" t="s">
        <v>33</v>
      </c>
      <c r="E7113" s="39"/>
      <c r="F7113" s="40"/>
      <c r="G7113" s="31"/>
      <c r="H7113" s="32"/>
      <c r="I7113" s="31"/>
      <c r="J7113" s="30"/>
      <c r="K7113" s="30"/>
      <c r="L7113" s="31"/>
      <c r="M7113" s="30"/>
      <c r="N7113" s="30"/>
      <c r="O7113" s="30"/>
      <c r="P7113" s="30"/>
    </row>
    <row r="7114" s="35" customFormat="1" customHeight="1" spans="1:16">
      <c r="A7114" s="30"/>
      <c r="B7114" s="38"/>
      <c r="C7114" s="30"/>
      <c r="D7114" s="30" t="s">
        <v>33</v>
      </c>
      <c r="E7114" s="39"/>
      <c r="F7114" s="40"/>
      <c r="G7114" s="31"/>
      <c r="H7114" s="32"/>
      <c r="I7114" s="31"/>
      <c r="J7114" s="30"/>
      <c r="K7114" s="30"/>
      <c r="L7114" s="31"/>
      <c r="M7114" s="30"/>
      <c r="N7114" s="30"/>
      <c r="O7114" s="30"/>
      <c r="P7114" s="30"/>
    </row>
    <row r="7115" s="35" customFormat="1" customHeight="1" spans="1:16">
      <c r="A7115" s="30"/>
      <c r="B7115" s="38"/>
      <c r="C7115" s="30"/>
      <c r="D7115" s="30"/>
      <c r="E7115" s="39"/>
      <c r="F7115" s="40"/>
      <c r="G7115" s="31"/>
      <c r="H7115" s="32"/>
      <c r="I7115" s="31"/>
      <c r="J7115" s="30"/>
      <c r="K7115" s="30"/>
      <c r="L7115" s="31"/>
      <c r="M7115" s="30"/>
      <c r="N7115" s="30"/>
      <c r="O7115" s="30"/>
      <c r="P7115" s="30"/>
    </row>
    <row r="7116" s="35" customFormat="1" customHeight="1" spans="1:16">
      <c r="A7116" s="30"/>
      <c r="B7116" s="38"/>
      <c r="C7116" s="30"/>
      <c r="D7116" s="30"/>
      <c r="E7116" s="39"/>
      <c r="F7116" s="40"/>
      <c r="G7116" s="31"/>
      <c r="H7116" s="32"/>
      <c r="I7116" s="31"/>
      <c r="J7116" s="30"/>
      <c r="K7116" s="30"/>
      <c r="L7116" s="31"/>
      <c r="M7116" s="30"/>
      <c r="N7116" s="30"/>
      <c r="O7116" s="30"/>
      <c r="P7116" s="30"/>
    </row>
    <row r="7117" s="35" customFormat="1" customHeight="1" spans="1:16">
      <c r="A7117" s="30"/>
      <c r="B7117" s="38"/>
      <c r="C7117" s="30"/>
      <c r="D7117" s="30"/>
      <c r="E7117" s="39"/>
      <c r="F7117" s="40"/>
      <c r="G7117" s="31"/>
      <c r="H7117" s="32"/>
      <c r="I7117" s="31"/>
      <c r="J7117" s="30"/>
      <c r="K7117" s="30"/>
      <c r="L7117" s="31"/>
      <c r="M7117" s="30"/>
      <c r="N7117" s="30"/>
      <c r="O7117" s="30"/>
      <c r="P7117" s="30"/>
    </row>
    <row r="7118" s="35" customFormat="1" customHeight="1" spans="1:16">
      <c r="A7118" s="30"/>
      <c r="B7118" s="38"/>
      <c r="C7118" s="30"/>
      <c r="D7118" s="30"/>
      <c r="E7118" s="39"/>
      <c r="F7118" s="40"/>
      <c r="G7118" s="31"/>
      <c r="H7118" s="32"/>
      <c r="I7118" s="31"/>
      <c r="J7118" s="30"/>
      <c r="K7118" s="30"/>
      <c r="L7118" s="31"/>
      <c r="M7118" s="30"/>
      <c r="N7118" s="30"/>
      <c r="O7118" s="30"/>
      <c r="P7118" s="30"/>
    </row>
    <row r="7119" s="35" customFormat="1" customHeight="1" spans="1:16">
      <c r="A7119" s="30"/>
      <c r="B7119" s="38"/>
      <c r="C7119" s="30"/>
      <c r="D7119" s="30"/>
      <c r="E7119" s="39"/>
      <c r="F7119" s="40"/>
      <c r="G7119" s="31"/>
      <c r="H7119" s="32"/>
      <c r="I7119" s="31"/>
      <c r="J7119" s="30"/>
      <c r="K7119" s="30"/>
      <c r="L7119" s="31"/>
      <c r="M7119" s="30"/>
      <c r="N7119" s="30"/>
      <c r="O7119" s="30"/>
      <c r="P7119" s="30"/>
    </row>
    <row r="7120" s="35" customFormat="1" customHeight="1" spans="1:16">
      <c r="A7120" s="30"/>
      <c r="B7120" s="38"/>
      <c r="C7120" s="30"/>
      <c r="D7120" s="30"/>
      <c r="E7120" s="39"/>
      <c r="F7120" s="40"/>
      <c r="G7120" s="31"/>
      <c r="H7120" s="32"/>
      <c r="I7120" s="31"/>
      <c r="J7120" s="30"/>
      <c r="K7120" s="30"/>
      <c r="L7120" s="31"/>
      <c r="M7120" s="30"/>
      <c r="N7120" s="30"/>
      <c r="O7120" s="30"/>
      <c r="P7120" s="30"/>
    </row>
    <row r="7121" s="35" customFormat="1" customHeight="1" spans="1:16">
      <c r="A7121" s="30"/>
      <c r="B7121" s="38"/>
      <c r="C7121" s="30"/>
      <c r="D7121" s="30"/>
      <c r="E7121" s="39"/>
      <c r="F7121" s="40"/>
      <c r="G7121" s="31"/>
      <c r="H7121" s="32"/>
      <c r="I7121" s="31"/>
      <c r="J7121" s="30"/>
      <c r="K7121" s="30"/>
      <c r="L7121" s="31"/>
      <c r="M7121" s="30"/>
      <c r="N7121" s="30"/>
      <c r="O7121" s="30"/>
      <c r="P7121" s="30"/>
    </row>
    <row r="7122" s="35" customFormat="1" customHeight="1" spans="1:16">
      <c r="A7122" s="30"/>
      <c r="B7122" s="38"/>
      <c r="C7122" s="30"/>
      <c r="D7122" s="30"/>
      <c r="E7122" s="39"/>
      <c r="F7122" s="40"/>
      <c r="G7122" s="31"/>
      <c r="H7122" s="32"/>
      <c r="I7122" s="31"/>
      <c r="J7122" s="30"/>
      <c r="K7122" s="30"/>
      <c r="L7122" s="31"/>
      <c r="M7122" s="30"/>
      <c r="N7122" s="30"/>
      <c r="O7122" s="30"/>
      <c r="P7122" s="30"/>
    </row>
    <row r="7123" s="35" customFormat="1" customHeight="1" spans="1:16">
      <c r="A7123" s="30"/>
      <c r="B7123" s="38"/>
      <c r="C7123" s="30"/>
      <c r="D7123" s="30"/>
      <c r="E7123" s="39"/>
      <c r="F7123" s="40"/>
      <c r="G7123" s="31"/>
      <c r="H7123" s="32"/>
      <c r="I7123" s="31"/>
      <c r="J7123" s="30"/>
      <c r="K7123" s="30"/>
      <c r="L7123" s="31"/>
      <c r="M7123" s="30"/>
      <c r="N7123" s="30"/>
      <c r="O7123" s="30"/>
      <c r="P7123" s="30"/>
    </row>
    <row r="7124" s="35" customFormat="1" customHeight="1" spans="1:16">
      <c r="A7124" s="30"/>
      <c r="B7124" s="38"/>
      <c r="C7124" s="30"/>
      <c r="D7124" s="30"/>
      <c r="E7124" s="39"/>
      <c r="F7124" s="40"/>
      <c r="G7124" s="31"/>
      <c r="H7124" s="32"/>
      <c r="I7124" s="31"/>
      <c r="J7124" s="30"/>
      <c r="K7124" s="30"/>
      <c r="L7124" s="31"/>
      <c r="M7124" s="30"/>
      <c r="N7124" s="30"/>
      <c r="O7124" s="30"/>
      <c r="P7124" s="30"/>
    </row>
    <row r="7125" s="35" customFormat="1" customHeight="1" spans="1:16">
      <c r="A7125" s="30"/>
      <c r="B7125" s="38"/>
      <c r="C7125" s="30"/>
      <c r="D7125" s="30"/>
      <c r="E7125" s="39"/>
      <c r="F7125" s="40"/>
      <c r="G7125" s="31"/>
      <c r="H7125" s="32"/>
      <c r="I7125" s="31"/>
      <c r="J7125" s="30"/>
      <c r="K7125" s="30"/>
      <c r="L7125" s="31"/>
      <c r="M7125" s="30"/>
      <c r="N7125" s="30"/>
      <c r="O7125" s="30"/>
      <c r="P7125" s="30"/>
    </row>
    <row r="7126" s="35" customFormat="1" customHeight="1" spans="1:16">
      <c r="A7126" s="30"/>
      <c r="B7126" s="38"/>
      <c r="C7126" s="30"/>
      <c r="D7126" s="30" t="s">
        <v>33</v>
      </c>
      <c r="E7126" s="39"/>
      <c r="F7126" s="40"/>
      <c r="G7126" s="31"/>
      <c r="H7126" s="32"/>
      <c r="I7126" s="31"/>
      <c r="J7126" s="30"/>
      <c r="K7126" s="30"/>
      <c r="L7126" s="31"/>
      <c r="M7126" s="30"/>
      <c r="N7126" s="30"/>
      <c r="O7126" s="30"/>
      <c r="P7126" s="30"/>
    </row>
    <row r="7127" s="35" customFormat="1" customHeight="1" spans="1:16">
      <c r="A7127" s="30"/>
      <c r="B7127" s="38"/>
      <c r="C7127" s="30"/>
      <c r="D7127" s="30" t="s">
        <v>33</v>
      </c>
      <c r="E7127" s="39"/>
      <c r="F7127" s="40"/>
      <c r="G7127" s="31"/>
      <c r="H7127" s="32"/>
      <c r="I7127" s="31"/>
      <c r="J7127" s="30"/>
      <c r="K7127" s="30"/>
      <c r="L7127" s="31"/>
      <c r="M7127" s="30"/>
      <c r="N7127" s="30"/>
      <c r="O7127" s="30"/>
      <c r="P7127" s="30"/>
    </row>
    <row r="7128" s="35" customFormat="1" customHeight="1" spans="1:16">
      <c r="A7128" s="30"/>
      <c r="B7128" s="38"/>
      <c r="C7128" s="30"/>
      <c r="D7128" s="30" t="s">
        <v>33</v>
      </c>
      <c r="E7128" s="39"/>
      <c r="F7128" s="40"/>
      <c r="G7128" s="31"/>
      <c r="H7128" s="32"/>
      <c r="I7128" s="31"/>
      <c r="J7128" s="30"/>
      <c r="K7128" s="30"/>
      <c r="L7128" s="31"/>
      <c r="M7128" s="30"/>
      <c r="N7128" s="30"/>
      <c r="O7128" s="30"/>
      <c r="P7128" s="30"/>
    </row>
    <row r="7129" s="35" customFormat="1" customHeight="1" spans="1:16">
      <c r="A7129" s="30"/>
      <c r="B7129" s="38"/>
      <c r="C7129" s="30"/>
      <c r="D7129" s="30" t="s">
        <v>33</v>
      </c>
      <c r="E7129" s="39"/>
      <c r="F7129" s="40"/>
      <c r="G7129" s="31"/>
      <c r="H7129" s="32"/>
      <c r="I7129" s="31"/>
      <c r="J7129" s="30"/>
      <c r="K7129" s="30"/>
      <c r="L7129" s="31"/>
      <c r="M7129" s="30"/>
      <c r="N7129" s="30"/>
      <c r="O7129" s="30"/>
      <c r="P7129" s="30"/>
    </row>
    <row r="7130" s="35" customFormat="1" customHeight="1" spans="1:16">
      <c r="A7130" s="30"/>
      <c r="B7130" s="38"/>
      <c r="C7130" s="30"/>
      <c r="D7130" s="30" t="s">
        <v>33</v>
      </c>
      <c r="E7130" s="39"/>
      <c r="F7130" s="40"/>
      <c r="G7130" s="31"/>
      <c r="H7130" s="32"/>
      <c r="I7130" s="31"/>
      <c r="J7130" s="30"/>
      <c r="K7130" s="30"/>
      <c r="L7130" s="31"/>
      <c r="M7130" s="30"/>
      <c r="N7130" s="30"/>
      <c r="O7130" s="30"/>
      <c r="P7130" s="30"/>
    </row>
    <row r="7131" s="35" customFormat="1" customHeight="1" spans="1:16">
      <c r="A7131" s="30"/>
      <c r="B7131" s="38"/>
      <c r="C7131" s="30"/>
      <c r="D7131" s="30" t="s">
        <v>33</v>
      </c>
      <c r="E7131" s="39"/>
      <c r="F7131" s="40"/>
      <c r="G7131" s="31"/>
      <c r="H7131" s="32"/>
      <c r="I7131" s="31"/>
      <c r="J7131" s="30"/>
      <c r="K7131" s="30"/>
      <c r="L7131" s="31"/>
      <c r="M7131" s="30"/>
      <c r="N7131" s="30"/>
      <c r="O7131" s="30"/>
      <c r="P7131" s="30"/>
    </row>
    <row r="7132" s="35" customFormat="1" customHeight="1" spans="1:16">
      <c r="A7132" s="30"/>
      <c r="B7132" s="38"/>
      <c r="C7132" s="30"/>
      <c r="D7132" s="30" t="s">
        <v>33</v>
      </c>
      <c r="E7132" s="39"/>
      <c r="F7132" s="40"/>
      <c r="G7132" s="31"/>
      <c r="H7132" s="32"/>
      <c r="I7132" s="31"/>
      <c r="J7132" s="30"/>
      <c r="K7132" s="30"/>
      <c r="L7132" s="31"/>
      <c r="M7132" s="30"/>
      <c r="N7132" s="30"/>
      <c r="O7132" s="30"/>
      <c r="P7132" s="30"/>
    </row>
    <row r="7133" s="35" customFormat="1" customHeight="1" spans="1:16">
      <c r="A7133" s="30"/>
      <c r="B7133" s="38"/>
      <c r="C7133" s="30"/>
      <c r="D7133" s="30" t="s">
        <v>33</v>
      </c>
      <c r="E7133" s="39"/>
      <c r="F7133" s="40"/>
      <c r="G7133" s="31"/>
      <c r="H7133" s="32"/>
      <c r="I7133" s="31"/>
      <c r="J7133" s="30"/>
      <c r="K7133" s="30"/>
      <c r="L7133" s="31"/>
      <c r="M7133" s="30"/>
      <c r="N7133" s="30"/>
      <c r="O7133" s="30"/>
      <c r="P7133" s="30"/>
    </row>
    <row r="7134" s="35" customFormat="1" customHeight="1" spans="1:16">
      <c r="A7134" s="30"/>
      <c r="B7134" s="38"/>
      <c r="C7134" s="30"/>
      <c r="D7134" s="30" t="s">
        <v>33</v>
      </c>
      <c r="E7134" s="39"/>
      <c r="F7134" s="40"/>
      <c r="G7134" s="31"/>
      <c r="H7134" s="32"/>
      <c r="I7134" s="31"/>
      <c r="J7134" s="30"/>
      <c r="K7134" s="30"/>
      <c r="L7134" s="31"/>
      <c r="M7134" s="30"/>
      <c r="N7134" s="30"/>
      <c r="O7134" s="30"/>
      <c r="P7134" s="30"/>
    </row>
    <row r="7135" s="35" customFormat="1" customHeight="1" spans="1:16">
      <c r="A7135" s="30"/>
      <c r="B7135" s="38"/>
      <c r="C7135" s="30"/>
      <c r="D7135" s="30" t="s">
        <v>33</v>
      </c>
      <c r="E7135" s="39"/>
      <c r="F7135" s="40"/>
      <c r="G7135" s="31"/>
      <c r="H7135" s="32"/>
      <c r="I7135" s="31"/>
      <c r="J7135" s="30"/>
      <c r="K7135" s="30"/>
      <c r="L7135" s="31"/>
      <c r="M7135" s="30"/>
      <c r="N7135" s="30"/>
      <c r="O7135" s="30"/>
      <c r="P7135" s="30"/>
    </row>
    <row r="7136" s="35" customFormat="1" customHeight="1" spans="1:16">
      <c r="A7136" s="30"/>
      <c r="B7136" s="38"/>
      <c r="C7136" s="30"/>
      <c r="D7136" s="30" t="s">
        <v>33</v>
      </c>
      <c r="E7136" s="39"/>
      <c r="F7136" s="40"/>
      <c r="G7136" s="31"/>
      <c r="H7136" s="32"/>
      <c r="I7136" s="31"/>
      <c r="J7136" s="30"/>
      <c r="K7136" s="30"/>
      <c r="L7136" s="31"/>
      <c r="M7136" s="30"/>
      <c r="N7136" s="30"/>
      <c r="O7136" s="30"/>
      <c r="P7136" s="30"/>
    </row>
    <row r="7137" s="35" customFormat="1" customHeight="1" spans="1:16">
      <c r="A7137" s="30"/>
      <c r="B7137" s="38"/>
      <c r="C7137" s="30"/>
      <c r="D7137" s="30" t="s">
        <v>33</v>
      </c>
      <c r="E7137" s="39"/>
      <c r="F7137" s="40"/>
      <c r="G7137" s="31"/>
      <c r="H7137" s="32"/>
      <c r="I7137" s="31"/>
      <c r="J7137" s="30"/>
      <c r="K7137" s="30"/>
      <c r="L7137" s="31"/>
      <c r="M7137" s="30"/>
      <c r="N7137" s="30"/>
      <c r="O7137" s="30"/>
      <c r="P7137" s="30"/>
    </row>
    <row r="7138" s="35" customFormat="1" customHeight="1" spans="1:16">
      <c r="A7138" s="30"/>
      <c r="B7138" s="38"/>
      <c r="C7138" s="30"/>
      <c r="D7138" s="30" t="s">
        <v>33</v>
      </c>
      <c r="E7138" s="39"/>
      <c r="F7138" s="40"/>
      <c r="G7138" s="31"/>
      <c r="H7138" s="32"/>
      <c r="I7138" s="31"/>
      <c r="J7138" s="30"/>
      <c r="K7138" s="30"/>
      <c r="L7138" s="31"/>
      <c r="M7138" s="30"/>
      <c r="N7138" s="30"/>
      <c r="O7138" s="30"/>
      <c r="P7138" s="30"/>
    </row>
    <row r="7139" s="35" customFormat="1" customHeight="1" spans="1:16">
      <c r="A7139" s="30"/>
      <c r="B7139" s="38"/>
      <c r="C7139" s="30"/>
      <c r="D7139" s="30" t="s">
        <v>33</v>
      </c>
      <c r="E7139" s="39"/>
      <c r="F7139" s="40"/>
      <c r="G7139" s="31"/>
      <c r="H7139" s="32"/>
      <c r="I7139" s="31"/>
      <c r="J7139" s="30"/>
      <c r="K7139" s="30"/>
      <c r="L7139" s="31"/>
      <c r="M7139" s="30"/>
      <c r="N7139" s="30"/>
      <c r="O7139" s="30"/>
      <c r="P7139" s="30"/>
    </row>
    <row r="7140" s="35" customFormat="1" customHeight="1" spans="1:16">
      <c r="A7140" s="30"/>
      <c r="B7140" s="38"/>
      <c r="C7140" s="30"/>
      <c r="D7140" s="30" t="s">
        <v>33</v>
      </c>
      <c r="E7140" s="39"/>
      <c r="F7140" s="40"/>
      <c r="G7140" s="31"/>
      <c r="H7140" s="32"/>
      <c r="I7140" s="31"/>
      <c r="J7140" s="30"/>
      <c r="K7140" s="30"/>
      <c r="L7140" s="31"/>
      <c r="M7140" s="30"/>
      <c r="N7140" s="30"/>
      <c r="O7140" s="30"/>
      <c r="P7140" s="30"/>
    </row>
    <row r="7141" s="35" customFormat="1" customHeight="1" spans="1:16">
      <c r="A7141" s="30"/>
      <c r="B7141" s="38"/>
      <c r="C7141" s="30"/>
      <c r="D7141" s="30" t="s">
        <v>33</v>
      </c>
      <c r="E7141" s="39"/>
      <c r="F7141" s="40"/>
      <c r="G7141" s="31"/>
      <c r="H7141" s="32"/>
      <c r="I7141" s="31"/>
      <c r="J7141" s="30"/>
      <c r="K7141" s="30"/>
      <c r="L7141" s="31"/>
      <c r="M7141" s="30"/>
      <c r="N7141" s="30"/>
      <c r="O7141" s="30"/>
      <c r="P7141" s="30"/>
    </row>
    <row r="7142" s="35" customFormat="1" customHeight="1" spans="1:16">
      <c r="A7142" s="30"/>
      <c r="B7142" s="38"/>
      <c r="C7142" s="30"/>
      <c r="D7142" s="30" t="s">
        <v>33</v>
      </c>
      <c r="E7142" s="39"/>
      <c r="F7142" s="40"/>
      <c r="G7142" s="31"/>
      <c r="H7142" s="32"/>
      <c r="I7142" s="31"/>
      <c r="J7142" s="30"/>
      <c r="K7142" s="30"/>
      <c r="L7142" s="31"/>
      <c r="M7142" s="30"/>
      <c r="N7142" s="30"/>
      <c r="O7142" s="30"/>
      <c r="P7142" s="30"/>
    </row>
    <row r="7143" s="35" customFormat="1" customHeight="1" spans="1:16">
      <c r="A7143" s="30"/>
      <c r="B7143" s="38"/>
      <c r="C7143" s="30"/>
      <c r="D7143" s="30" t="s">
        <v>33</v>
      </c>
      <c r="E7143" s="39"/>
      <c r="F7143" s="40"/>
      <c r="G7143" s="31"/>
      <c r="H7143" s="32"/>
      <c r="I7143" s="31"/>
      <c r="J7143" s="30"/>
      <c r="K7143" s="30"/>
      <c r="L7143" s="31"/>
      <c r="M7143" s="30"/>
      <c r="N7143" s="30"/>
      <c r="O7143" s="30"/>
      <c r="P7143" s="30"/>
    </row>
    <row r="7144" s="35" customFormat="1" customHeight="1" spans="1:16">
      <c r="A7144" s="30"/>
      <c r="B7144" s="38"/>
      <c r="C7144" s="30"/>
      <c r="D7144" s="30" t="s">
        <v>33</v>
      </c>
      <c r="E7144" s="39"/>
      <c r="F7144" s="40"/>
      <c r="G7144" s="31"/>
      <c r="H7144" s="32"/>
      <c r="I7144" s="31"/>
      <c r="J7144" s="30"/>
      <c r="K7144" s="30"/>
      <c r="L7144" s="31"/>
      <c r="M7144" s="30"/>
      <c r="N7144" s="30"/>
      <c r="O7144" s="30"/>
      <c r="P7144" s="30"/>
    </row>
    <row r="7145" s="35" customFormat="1" customHeight="1" spans="1:16">
      <c r="A7145" s="30"/>
      <c r="B7145" s="38"/>
      <c r="C7145" s="30"/>
      <c r="D7145" s="30" t="s">
        <v>33</v>
      </c>
      <c r="E7145" s="39"/>
      <c r="F7145" s="40"/>
      <c r="G7145" s="31"/>
      <c r="H7145" s="32"/>
      <c r="I7145" s="31"/>
      <c r="J7145" s="30"/>
      <c r="K7145" s="30"/>
      <c r="L7145" s="31"/>
      <c r="M7145" s="30"/>
      <c r="N7145" s="30"/>
      <c r="O7145" s="30"/>
      <c r="P7145" s="30"/>
    </row>
    <row r="7146" s="35" customFormat="1" customHeight="1" spans="1:16">
      <c r="A7146" s="30"/>
      <c r="B7146" s="38"/>
      <c r="C7146" s="30"/>
      <c r="D7146" s="30" t="s">
        <v>33</v>
      </c>
      <c r="E7146" s="39"/>
      <c r="F7146" s="40"/>
      <c r="G7146" s="31"/>
      <c r="H7146" s="32"/>
      <c r="I7146" s="31"/>
      <c r="J7146" s="30"/>
      <c r="K7146" s="30"/>
      <c r="L7146" s="31"/>
      <c r="M7146" s="30"/>
      <c r="N7146" s="30"/>
      <c r="O7146" s="30"/>
      <c r="P7146" s="30"/>
    </row>
    <row r="7147" s="35" customFormat="1" customHeight="1" spans="1:16">
      <c r="A7147" s="30"/>
      <c r="B7147" s="38"/>
      <c r="C7147" s="30"/>
      <c r="D7147" s="30" t="s">
        <v>33</v>
      </c>
      <c r="E7147" s="39"/>
      <c r="F7147" s="40"/>
      <c r="G7147" s="31"/>
      <c r="H7147" s="32"/>
      <c r="I7147" s="31"/>
      <c r="J7147" s="30"/>
      <c r="K7147" s="30"/>
      <c r="L7147" s="31"/>
      <c r="M7147" s="30"/>
      <c r="N7147" s="30"/>
      <c r="O7147" s="30"/>
      <c r="P7147" s="30"/>
    </row>
    <row r="7148" s="35" customFormat="1" customHeight="1" spans="1:16">
      <c r="A7148" s="30"/>
      <c r="B7148" s="38"/>
      <c r="C7148" s="30"/>
      <c r="D7148" s="30" t="s">
        <v>33</v>
      </c>
      <c r="E7148" s="39"/>
      <c r="F7148" s="40"/>
      <c r="G7148" s="31"/>
      <c r="H7148" s="32"/>
      <c r="I7148" s="31"/>
      <c r="J7148" s="30"/>
      <c r="K7148" s="30"/>
      <c r="L7148" s="31"/>
      <c r="M7148" s="30"/>
      <c r="N7148" s="30"/>
      <c r="O7148" s="30"/>
      <c r="P7148" s="30"/>
    </row>
    <row r="7149" s="35" customFormat="1" customHeight="1" spans="1:16">
      <c r="A7149" s="30"/>
      <c r="B7149" s="38"/>
      <c r="C7149" s="30"/>
      <c r="D7149" s="30" t="s">
        <v>33</v>
      </c>
      <c r="E7149" s="39"/>
      <c r="F7149" s="40"/>
      <c r="G7149" s="31"/>
      <c r="H7149" s="32"/>
      <c r="I7149" s="31"/>
      <c r="J7149" s="30"/>
      <c r="K7149" s="30"/>
      <c r="L7149" s="31"/>
      <c r="M7149" s="30"/>
      <c r="N7149" s="30"/>
      <c r="O7149" s="30"/>
      <c r="P7149" s="30"/>
    </row>
    <row r="7150" s="35" customFormat="1" customHeight="1" spans="1:16">
      <c r="A7150" s="30"/>
      <c r="B7150" s="38"/>
      <c r="C7150" s="30"/>
      <c r="D7150" s="30" t="s">
        <v>33</v>
      </c>
      <c r="E7150" s="39"/>
      <c r="F7150" s="40"/>
      <c r="G7150" s="31"/>
      <c r="H7150" s="32"/>
      <c r="I7150" s="31"/>
      <c r="J7150" s="30"/>
      <c r="K7150" s="30"/>
      <c r="L7150" s="31"/>
      <c r="M7150" s="30"/>
      <c r="N7150" s="30"/>
      <c r="O7150" s="30"/>
      <c r="P7150" s="30"/>
    </row>
    <row r="7151" s="35" customFormat="1" customHeight="1" spans="1:16">
      <c r="A7151" s="30"/>
      <c r="B7151" s="38"/>
      <c r="C7151" s="30"/>
      <c r="D7151" s="30" t="s">
        <v>33</v>
      </c>
      <c r="E7151" s="39"/>
      <c r="F7151" s="40"/>
      <c r="G7151" s="31"/>
      <c r="H7151" s="32"/>
      <c r="I7151" s="31"/>
      <c r="J7151" s="30"/>
      <c r="K7151" s="30"/>
      <c r="L7151" s="31"/>
      <c r="M7151" s="30"/>
      <c r="N7151" s="30"/>
      <c r="O7151" s="30"/>
      <c r="P7151" s="30"/>
    </row>
    <row r="7152" s="35" customFormat="1" customHeight="1" spans="1:16">
      <c r="A7152" s="30"/>
      <c r="B7152" s="38"/>
      <c r="C7152" s="30"/>
      <c r="D7152" s="30" t="s">
        <v>33</v>
      </c>
      <c r="E7152" s="39"/>
      <c r="F7152" s="40"/>
      <c r="G7152" s="31"/>
      <c r="H7152" s="32"/>
      <c r="I7152" s="31"/>
      <c r="J7152" s="30"/>
      <c r="K7152" s="30"/>
      <c r="L7152" s="31"/>
      <c r="M7152" s="30"/>
      <c r="N7152" s="30"/>
      <c r="O7152" s="30"/>
      <c r="P7152" s="30"/>
    </row>
    <row r="7153" s="35" customFormat="1" customHeight="1" spans="1:16">
      <c r="A7153" s="30"/>
      <c r="B7153" s="38"/>
      <c r="C7153" s="30"/>
      <c r="D7153" s="30" t="s">
        <v>33</v>
      </c>
      <c r="E7153" s="39"/>
      <c r="F7153" s="40"/>
      <c r="G7153" s="31"/>
      <c r="H7153" s="32"/>
      <c r="I7153" s="31"/>
      <c r="J7153" s="30"/>
      <c r="K7153" s="30"/>
      <c r="L7153" s="31"/>
      <c r="M7153" s="30"/>
      <c r="N7153" s="30"/>
      <c r="O7153" s="30"/>
      <c r="P7153" s="30"/>
    </row>
    <row r="7154" s="35" customFormat="1" customHeight="1" spans="1:16">
      <c r="A7154" s="30"/>
      <c r="B7154" s="38"/>
      <c r="C7154" s="30"/>
      <c r="D7154" s="30" t="s">
        <v>33</v>
      </c>
      <c r="E7154" s="39"/>
      <c r="F7154" s="40"/>
      <c r="G7154" s="31"/>
      <c r="H7154" s="32"/>
      <c r="I7154" s="31"/>
      <c r="J7154" s="30"/>
      <c r="K7154" s="30"/>
      <c r="L7154" s="31"/>
      <c r="M7154" s="30"/>
      <c r="N7154" s="30"/>
      <c r="O7154" s="30"/>
      <c r="P7154" s="30"/>
    </row>
    <row r="7155" s="35" customFormat="1" customHeight="1" spans="1:16">
      <c r="A7155" s="30"/>
      <c r="B7155" s="38"/>
      <c r="C7155" s="30"/>
      <c r="D7155" s="30" t="s">
        <v>33</v>
      </c>
      <c r="E7155" s="39"/>
      <c r="F7155" s="40"/>
      <c r="G7155" s="31"/>
      <c r="H7155" s="32"/>
      <c r="I7155" s="31"/>
      <c r="J7155" s="30"/>
      <c r="K7155" s="30"/>
      <c r="L7155" s="31"/>
      <c r="M7155" s="30"/>
      <c r="N7155" s="30"/>
      <c r="O7155" s="30"/>
      <c r="P7155" s="30"/>
    </row>
    <row r="7156" s="35" customFormat="1" customHeight="1" spans="1:16">
      <c r="A7156" s="30"/>
      <c r="B7156" s="38"/>
      <c r="C7156" s="30"/>
      <c r="D7156" s="30" t="s">
        <v>33</v>
      </c>
      <c r="E7156" s="39"/>
      <c r="F7156" s="40"/>
      <c r="G7156" s="31"/>
      <c r="H7156" s="32"/>
      <c r="I7156" s="31"/>
      <c r="J7156" s="30"/>
      <c r="K7156" s="30"/>
      <c r="L7156" s="31"/>
      <c r="M7156" s="30"/>
      <c r="N7156" s="30"/>
      <c r="O7156" s="30"/>
      <c r="P7156" s="30"/>
    </row>
    <row r="7157" s="35" customFormat="1" customHeight="1" spans="1:16">
      <c r="A7157" s="30"/>
      <c r="B7157" s="38"/>
      <c r="C7157" s="30"/>
      <c r="D7157" s="30" t="s">
        <v>33</v>
      </c>
      <c r="E7157" s="39"/>
      <c r="F7157" s="40"/>
      <c r="G7157" s="31"/>
      <c r="H7157" s="32"/>
      <c r="I7157" s="31"/>
      <c r="J7157" s="30"/>
      <c r="K7157" s="30"/>
      <c r="L7157" s="31"/>
      <c r="M7157" s="30"/>
      <c r="N7157" s="30"/>
      <c r="O7157" s="30"/>
      <c r="P7157" s="30"/>
    </row>
    <row r="7158" s="35" customFormat="1" customHeight="1" spans="1:16">
      <c r="A7158" s="30"/>
      <c r="B7158" s="38"/>
      <c r="C7158" s="30"/>
      <c r="D7158" s="30" t="s">
        <v>33</v>
      </c>
      <c r="E7158" s="39"/>
      <c r="F7158" s="40"/>
      <c r="G7158" s="31"/>
      <c r="H7158" s="32"/>
      <c r="I7158" s="31"/>
      <c r="J7158" s="30"/>
      <c r="K7158" s="30"/>
      <c r="L7158" s="31"/>
      <c r="M7158" s="30"/>
      <c r="N7158" s="30"/>
      <c r="O7158" s="30"/>
      <c r="P7158" s="30"/>
    </row>
    <row r="7159" s="35" customFormat="1" customHeight="1" spans="1:16">
      <c r="A7159" s="30"/>
      <c r="B7159" s="38"/>
      <c r="C7159" s="30"/>
      <c r="D7159" s="30" t="s">
        <v>33</v>
      </c>
      <c r="E7159" s="39"/>
      <c r="F7159" s="40"/>
      <c r="G7159" s="31"/>
      <c r="H7159" s="32"/>
      <c r="I7159" s="31"/>
      <c r="J7159" s="30"/>
      <c r="K7159" s="30"/>
      <c r="L7159" s="31"/>
      <c r="M7159" s="30"/>
      <c r="N7159" s="30"/>
      <c r="O7159" s="30"/>
      <c r="P7159" s="30"/>
    </row>
    <row r="7160" s="35" customFormat="1" customHeight="1" spans="1:16">
      <c r="A7160" s="30"/>
      <c r="B7160" s="38"/>
      <c r="C7160" s="30"/>
      <c r="D7160" s="30" t="s">
        <v>33</v>
      </c>
      <c r="E7160" s="39"/>
      <c r="F7160" s="40"/>
      <c r="G7160" s="31"/>
      <c r="H7160" s="32"/>
      <c r="I7160" s="31"/>
      <c r="J7160" s="30"/>
      <c r="K7160" s="30"/>
      <c r="L7160" s="31"/>
      <c r="M7160" s="30"/>
      <c r="N7160" s="30"/>
      <c r="O7160" s="30"/>
      <c r="P7160" s="30"/>
    </row>
    <row r="7161" s="35" customFormat="1" customHeight="1" spans="1:16">
      <c r="A7161" s="30"/>
      <c r="B7161" s="38"/>
      <c r="C7161" s="30"/>
      <c r="D7161" s="30" t="s">
        <v>33</v>
      </c>
      <c r="E7161" s="39"/>
      <c r="F7161" s="40"/>
      <c r="G7161" s="31"/>
      <c r="H7161" s="32"/>
      <c r="I7161" s="31"/>
      <c r="J7161" s="30"/>
      <c r="K7161" s="30"/>
      <c r="L7161" s="31"/>
      <c r="M7161" s="30"/>
      <c r="N7161" s="30"/>
      <c r="O7161" s="30"/>
      <c r="P7161" s="30"/>
    </row>
    <row r="7162" s="35" customFormat="1" customHeight="1" spans="1:16">
      <c r="A7162" s="30"/>
      <c r="B7162" s="38"/>
      <c r="C7162" s="30"/>
      <c r="D7162" s="30" t="s">
        <v>33</v>
      </c>
      <c r="E7162" s="39"/>
      <c r="F7162" s="40"/>
      <c r="G7162" s="31"/>
      <c r="H7162" s="32"/>
      <c r="I7162" s="31"/>
      <c r="J7162" s="30"/>
      <c r="K7162" s="30"/>
      <c r="L7162" s="31"/>
      <c r="M7162" s="30"/>
      <c r="N7162" s="30"/>
      <c r="O7162" s="30"/>
      <c r="P7162" s="30"/>
    </row>
    <row r="7163" s="35" customFormat="1" customHeight="1" spans="1:16">
      <c r="A7163" s="30"/>
      <c r="B7163" s="38"/>
      <c r="C7163" s="30"/>
      <c r="D7163" s="30" t="s">
        <v>33</v>
      </c>
      <c r="E7163" s="39"/>
      <c r="F7163" s="40"/>
      <c r="G7163" s="31"/>
      <c r="H7163" s="32"/>
      <c r="I7163" s="31"/>
      <c r="J7163" s="30"/>
      <c r="K7163" s="30"/>
      <c r="L7163" s="31"/>
      <c r="M7163" s="30"/>
      <c r="N7163" s="30"/>
      <c r="O7163" s="30"/>
      <c r="P7163" s="30"/>
    </row>
    <row r="7164" s="35" customFormat="1" customHeight="1" spans="1:16">
      <c r="A7164" s="30"/>
      <c r="B7164" s="38"/>
      <c r="C7164" s="30"/>
      <c r="D7164" s="30" t="s">
        <v>33</v>
      </c>
      <c r="E7164" s="39"/>
      <c r="F7164" s="40"/>
      <c r="G7164" s="31"/>
      <c r="H7164" s="32"/>
      <c r="I7164" s="31"/>
      <c r="J7164" s="30"/>
      <c r="K7164" s="30"/>
      <c r="L7164" s="31"/>
      <c r="M7164" s="30"/>
      <c r="N7164" s="30"/>
      <c r="O7164" s="30"/>
      <c r="P7164" s="30"/>
    </row>
    <row r="7165" s="35" customFormat="1" customHeight="1" spans="1:16">
      <c r="A7165" s="30"/>
      <c r="B7165" s="38"/>
      <c r="C7165" s="30"/>
      <c r="D7165" s="30" t="s">
        <v>33</v>
      </c>
      <c r="E7165" s="39"/>
      <c r="F7165" s="40"/>
      <c r="G7165" s="31"/>
      <c r="H7165" s="32"/>
      <c r="I7165" s="31"/>
      <c r="J7165" s="30"/>
      <c r="K7165" s="30"/>
      <c r="L7165" s="31"/>
      <c r="M7165" s="30"/>
      <c r="N7165" s="30"/>
      <c r="O7165" s="30"/>
      <c r="P7165" s="30"/>
    </row>
    <row r="7166" s="35" customFormat="1" customHeight="1" spans="1:16">
      <c r="A7166" s="30"/>
      <c r="B7166" s="38"/>
      <c r="C7166" s="30"/>
      <c r="D7166" s="30" t="s">
        <v>33</v>
      </c>
      <c r="E7166" s="39"/>
      <c r="F7166" s="40"/>
      <c r="G7166" s="31"/>
      <c r="H7166" s="32"/>
      <c r="I7166" s="31"/>
      <c r="J7166" s="30"/>
      <c r="K7166" s="30"/>
      <c r="L7166" s="31"/>
      <c r="M7166" s="30"/>
      <c r="N7166" s="30"/>
      <c r="O7166" s="30"/>
      <c r="P7166" s="30"/>
    </row>
    <row r="7167" s="35" customFormat="1" customHeight="1" spans="1:16">
      <c r="A7167" s="30"/>
      <c r="B7167" s="38"/>
      <c r="C7167" s="30"/>
      <c r="D7167" s="30" t="s">
        <v>33</v>
      </c>
      <c r="E7167" s="39"/>
      <c r="F7167" s="40"/>
      <c r="G7167" s="31"/>
      <c r="H7167" s="32"/>
      <c r="I7167" s="31"/>
      <c r="J7167" s="30"/>
      <c r="K7167" s="30"/>
      <c r="L7167" s="31"/>
      <c r="M7167" s="30"/>
      <c r="N7167" s="30"/>
      <c r="O7167" s="30"/>
      <c r="P7167" s="30"/>
    </row>
    <row r="7168" s="35" customFormat="1" customHeight="1" spans="1:16">
      <c r="A7168" s="30"/>
      <c r="B7168" s="38"/>
      <c r="C7168" s="30"/>
      <c r="D7168" s="30" t="s">
        <v>33</v>
      </c>
      <c r="E7168" s="39"/>
      <c r="F7168" s="40"/>
      <c r="G7168" s="31"/>
      <c r="H7168" s="32"/>
      <c r="I7168" s="31"/>
      <c r="J7168" s="30"/>
      <c r="K7168" s="30"/>
      <c r="L7168" s="31"/>
      <c r="M7168" s="30"/>
      <c r="N7168" s="30"/>
      <c r="O7168" s="30"/>
      <c r="P7168" s="30"/>
    </row>
    <row r="7169" s="35" customFormat="1" customHeight="1" spans="1:16">
      <c r="A7169" s="30"/>
      <c r="B7169" s="38"/>
      <c r="C7169" s="30"/>
      <c r="D7169" s="30" t="s">
        <v>33</v>
      </c>
      <c r="E7169" s="39"/>
      <c r="F7169" s="40"/>
      <c r="G7169" s="31"/>
      <c r="H7169" s="32"/>
      <c r="I7169" s="31"/>
      <c r="J7169" s="30"/>
      <c r="K7169" s="30"/>
      <c r="L7169" s="31"/>
      <c r="M7169" s="30"/>
      <c r="N7169" s="30"/>
      <c r="O7169" s="30"/>
      <c r="P7169" s="30"/>
    </row>
    <row r="7170" s="35" customFormat="1" customHeight="1" spans="1:16">
      <c r="A7170" s="30"/>
      <c r="B7170" s="38"/>
      <c r="C7170" s="30"/>
      <c r="D7170" s="30" t="s">
        <v>33</v>
      </c>
      <c r="E7170" s="39"/>
      <c r="F7170" s="40"/>
      <c r="G7170" s="31"/>
      <c r="H7170" s="32"/>
      <c r="I7170" s="31"/>
      <c r="J7170" s="30"/>
      <c r="K7170" s="30"/>
      <c r="L7170" s="31"/>
      <c r="M7170" s="30"/>
      <c r="N7170" s="30"/>
      <c r="O7170" s="30"/>
      <c r="P7170" s="30"/>
    </row>
    <row r="7171" s="35" customFormat="1" customHeight="1" spans="1:16">
      <c r="A7171" s="30"/>
      <c r="B7171" s="38"/>
      <c r="C7171" s="30"/>
      <c r="D7171" s="30" t="s">
        <v>33</v>
      </c>
      <c r="E7171" s="39"/>
      <c r="F7171" s="40"/>
      <c r="G7171" s="31"/>
      <c r="H7171" s="32"/>
      <c r="I7171" s="31"/>
      <c r="J7171" s="30"/>
      <c r="K7171" s="30"/>
      <c r="L7171" s="31"/>
      <c r="M7171" s="30"/>
      <c r="N7171" s="30"/>
      <c r="O7171" s="30"/>
      <c r="P7171" s="30"/>
    </row>
    <row r="7172" s="35" customFormat="1" customHeight="1" spans="1:16">
      <c r="A7172" s="30"/>
      <c r="B7172" s="38"/>
      <c r="C7172" s="30"/>
      <c r="D7172" s="30" t="s">
        <v>33</v>
      </c>
      <c r="E7172" s="39"/>
      <c r="F7172" s="40"/>
      <c r="G7172" s="31"/>
      <c r="H7172" s="32"/>
      <c r="I7172" s="31"/>
      <c r="J7172" s="30"/>
      <c r="K7172" s="30"/>
      <c r="L7172" s="31"/>
      <c r="M7172" s="30"/>
      <c r="N7172" s="30"/>
      <c r="O7172" s="30"/>
      <c r="P7172" s="30"/>
    </row>
    <row r="7173" s="35" customFormat="1" customHeight="1" spans="1:16">
      <c r="A7173" s="30"/>
      <c r="B7173" s="38"/>
      <c r="C7173" s="30"/>
      <c r="D7173" s="30" t="s">
        <v>33</v>
      </c>
      <c r="E7173" s="39"/>
      <c r="F7173" s="40"/>
      <c r="G7173" s="31"/>
      <c r="H7173" s="32"/>
      <c r="I7173" s="31"/>
      <c r="J7173" s="30"/>
      <c r="K7173" s="30"/>
      <c r="L7173" s="31"/>
      <c r="M7173" s="30"/>
      <c r="N7173" s="30"/>
      <c r="O7173" s="30"/>
      <c r="P7173" s="30"/>
    </row>
    <row r="7174" s="35" customFormat="1" customHeight="1" spans="1:16">
      <c r="A7174" s="30"/>
      <c r="B7174" s="38"/>
      <c r="C7174" s="30"/>
      <c r="D7174" s="30" t="s">
        <v>33</v>
      </c>
      <c r="E7174" s="39"/>
      <c r="F7174" s="40"/>
      <c r="G7174" s="31"/>
      <c r="H7174" s="32"/>
      <c r="I7174" s="31"/>
      <c r="J7174" s="30"/>
      <c r="K7174" s="30"/>
      <c r="L7174" s="31"/>
      <c r="M7174" s="30"/>
      <c r="N7174" s="30"/>
      <c r="O7174" s="30"/>
      <c r="P7174" s="30"/>
    </row>
    <row r="7175" s="35" customFormat="1" customHeight="1" spans="1:16">
      <c r="A7175" s="30"/>
      <c r="B7175" s="38"/>
      <c r="C7175" s="30"/>
      <c r="D7175" s="30" t="s">
        <v>33</v>
      </c>
      <c r="E7175" s="39"/>
      <c r="F7175" s="40"/>
      <c r="G7175" s="31"/>
      <c r="H7175" s="32"/>
      <c r="I7175" s="31"/>
      <c r="J7175" s="30"/>
      <c r="K7175" s="30"/>
      <c r="L7175" s="31"/>
      <c r="M7175" s="30"/>
      <c r="N7175" s="30"/>
      <c r="O7175" s="30"/>
      <c r="P7175" s="30"/>
    </row>
    <row r="7176" s="35" customFormat="1" customHeight="1" spans="1:16">
      <c r="A7176" s="30"/>
      <c r="B7176" s="38"/>
      <c r="C7176" s="30"/>
      <c r="D7176" s="30" t="s">
        <v>33</v>
      </c>
      <c r="E7176" s="39"/>
      <c r="F7176" s="40"/>
      <c r="G7176" s="31"/>
      <c r="H7176" s="32"/>
      <c r="I7176" s="31"/>
      <c r="J7176" s="30"/>
      <c r="K7176" s="30"/>
      <c r="L7176" s="31"/>
      <c r="M7176" s="30"/>
      <c r="N7176" s="30"/>
      <c r="O7176" s="30"/>
      <c r="P7176" s="30"/>
    </row>
    <row r="7177" s="35" customFormat="1" customHeight="1" spans="1:16">
      <c r="A7177" s="30"/>
      <c r="B7177" s="38"/>
      <c r="C7177" s="30"/>
      <c r="D7177" s="30" t="s">
        <v>33</v>
      </c>
      <c r="E7177" s="39"/>
      <c r="F7177" s="40"/>
      <c r="G7177" s="31"/>
      <c r="H7177" s="32"/>
      <c r="I7177" s="31"/>
      <c r="J7177" s="30"/>
      <c r="K7177" s="30"/>
      <c r="L7177" s="31"/>
      <c r="M7177" s="30"/>
      <c r="N7177" s="30"/>
      <c r="O7177" s="30"/>
      <c r="P7177" s="30"/>
    </row>
    <row r="7178" s="35" customFormat="1" customHeight="1" spans="1:16">
      <c r="A7178" s="30"/>
      <c r="B7178" s="38"/>
      <c r="C7178" s="30"/>
      <c r="D7178" s="30" t="s">
        <v>33</v>
      </c>
      <c r="E7178" s="39"/>
      <c r="F7178" s="40"/>
      <c r="G7178" s="31"/>
      <c r="H7178" s="32"/>
      <c r="I7178" s="31"/>
      <c r="J7178" s="30"/>
      <c r="K7178" s="30"/>
      <c r="L7178" s="31"/>
      <c r="M7178" s="30"/>
      <c r="N7178" s="30"/>
      <c r="O7178" s="30"/>
      <c r="P7178" s="30"/>
    </row>
    <row r="7179" s="35" customFormat="1" customHeight="1" spans="1:16">
      <c r="A7179" s="30"/>
      <c r="B7179" s="38"/>
      <c r="C7179" s="30"/>
      <c r="D7179" s="30" t="s">
        <v>33</v>
      </c>
      <c r="E7179" s="39"/>
      <c r="F7179" s="40"/>
      <c r="G7179" s="31"/>
      <c r="H7179" s="32"/>
      <c r="I7179" s="31"/>
      <c r="J7179" s="30"/>
      <c r="K7179" s="30"/>
      <c r="L7179" s="31"/>
      <c r="M7179" s="30"/>
      <c r="N7179" s="30"/>
      <c r="O7179" s="30"/>
      <c r="P7179" s="30"/>
    </row>
    <row r="7180" s="35" customFormat="1" customHeight="1" spans="1:16">
      <c r="A7180" s="30"/>
      <c r="B7180" s="38"/>
      <c r="C7180" s="30"/>
      <c r="D7180" s="30" t="s">
        <v>33</v>
      </c>
      <c r="E7180" s="39"/>
      <c r="F7180" s="40"/>
      <c r="G7180" s="31"/>
      <c r="H7180" s="32"/>
      <c r="I7180" s="31"/>
      <c r="J7180" s="30"/>
      <c r="K7180" s="30"/>
      <c r="L7180" s="31"/>
      <c r="M7180" s="30"/>
      <c r="N7180" s="30"/>
      <c r="O7180" s="30"/>
      <c r="P7180" s="30"/>
    </row>
    <row r="7181" s="35" customFormat="1" customHeight="1" spans="1:16">
      <c r="A7181" s="30"/>
      <c r="B7181" s="38"/>
      <c r="C7181" s="30"/>
      <c r="D7181" s="30" t="s">
        <v>33</v>
      </c>
      <c r="E7181" s="39"/>
      <c r="F7181" s="40"/>
      <c r="G7181" s="31"/>
      <c r="H7181" s="32"/>
      <c r="I7181" s="31"/>
      <c r="J7181" s="30"/>
      <c r="K7181" s="30"/>
      <c r="L7181" s="31"/>
      <c r="M7181" s="30"/>
      <c r="N7181" s="30"/>
      <c r="O7181" s="30"/>
      <c r="P7181" s="30"/>
    </row>
    <row r="7182" s="35" customFormat="1" customHeight="1" spans="1:16">
      <c r="A7182" s="30"/>
      <c r="B7182" s="38"/>
      <c r="C7182" s="30"/>
      <c r="D7182" s="30" t="s">
        <v>33</v>
      </c>
      <c r="E7182" s="39"/>
      <c r="F7182" s="40"/>
      <c r="G7182" s="31"/>
      <c r="H7182" s="32"/>
      <c r="I7182" s="31"/>
      <c r="J7182" s="30"/>
      <c r="K7182" s="30"/>
      <c r="L7182" s="31"/>
      <c r="M7182" s="30"/>
      <c r="N7182" s="30"/>
      <c r="O7182" s="30"/>
      <c r="P7182" s="30"/>
    </row>
    <row r="7183" s="35" customFormat="1" customHeight="1" spans="1:16">
      <c r="A7183" s="30"/>
      <c r="B7183" s="38"/>
      <c r="C7183" s="30"/>
      <c r="D7183" s="30" t="s">
        <v>33</v>
      </c>
      <c r="E7183" s="39"/>
      <c r="F7183" s="40"/>
      <c r="G7183" s="31"/>
      <c r="H7183" s="32"/>
      <c r="I7183" s="31"/>
      <c r="J7183" s="30"/>
      <c r="K7183" s="30"/>
      <c r="L7183" s="31"/>
      <c r="M7183" s="30"/>
      <c r="N7183" s="30"/>
      <c r="O7183" s="30"/>
      <c r="P7183" s="30"/>
    </row>
    <row r="7184" s="35" customFormat="1" customHeight="1" spans="1:16">
      <c r="A7184" s="30"/>
      <c r="B7184" s="38"/>
      <c r="C7184" s="30"/>
      <c r="D7184" s="30" t="s">
        <v>33</v>
      </c>
      <c r="E7184" s="39"/>
      <c r="F7184" s="40"/>
      <c r="G7184" s="31"/>
      <c r="H7184" s="32"/>
      <c r="I7184" s="31"/>
      <c r="J7184" s="30"/>
      <c r="K7184" s="30"/>
      <c r="L7184" s="31"/>
      <c r="M7184" s="30"/>
      <c r="N7184" s="30"/>
      <c r="O7184" s="30"/>
      <c r="P7184" s="30"/>
    </row>
    <row r="7185" s="35" customFormat="1" customHeight="1" spans="1:16">
      <c r="A7185" s="30"/>
      <c r="B7185" s="38"/>
      <c r="C7185" s="30"/>
      <c r="D7185" s="30" t="s">
        <v>33</v>
      </c>
      <c r="E7185" s="39"/>
      <c r="F7185" s="40"/>
      <c r="G7185" s="31"/>
      <c r="H7185" s="32"/>
      <c r="I7185" s="31"/>
      <c r="J7185" s="30"/>
      <c r="K7185" s="30"/>
      <c r="L7185" s="31"/>
      <c r="M7185" s="30"/>
      <c r="N7185" s="30"/>
      <c r="O7185" s="30"/>
      <c r="P7185" s="30"/>
    </row>
    <row r="7186" s="35" customFormat="1" customHeight="1" spans="1:16">
      <c r="A7186" s="30"/>
      <c r="B7186" s="38"/>
      <c r="C7186" s="30"/>
      <c r="D7186" s="30" t="s">
        <v>33</v>
      </c>
      <c r="E7186" s="39"/>
      <c r="F7186" s="40"/>
      <c r="G7186" s="31"/>
      <c r="H7186" s="32"/>
      <c r="I7186" s="31"/>
      <c r="J7186" s="30"/>
      <c r="K7186" s="30"/>
      <c r="L7186" s="31"/>
      <c r="M7186" s="30"/>
      <c r="N7186" s="30"/>
      <c r="O7186" s="30"/>
      <c r="P7186" s="30"/>
    </row>
    <row r="7187" s="35" customFormat="1" customHeight="1" spans="1:16">
      <c r="A7187" s="30"/>
      <c r="B7187" s="38"/>
      <c r="C7187" s="30"/>
      <c r="D7187" s="30" t="s">
        <v>33</v>
      </c>
      <c r="E7187" s="39"/>
      <c r="F7187" s="40"/>
      <c r="G7187" s="31"/>
      <c r="H7187" s="32"/>
      <c r="I7187" s="31"/>
      <c r="J7187" s="30"/>
      <c r="K7187" s="30"/>
      <c r="L7187" s="31"/>
      <c r="M7187" s="30"/>
      <c r="N7187" s="30"/>
      <c r="O7187" s="30"/>
      <c r="P7187" s="30"/>
    </row>
    <row r="7188" s="35" customFormat="1" customHeight="1" spans="1:16">
      <c r="A7188" s="30"/>
      <c r="B7188" s="38"/>
      <c r="C7188" s="30"/>
      <c r="D7188" s="30" t="s">
        <v>33</v>
      </c>
      <c r="E7188" s="39"/>
      <c r="F7188" s="40"/>
      <c r="G7188" s="31"/>
      <c r="H7188" s="32"/>
      <c r="I7188" s="31"/>
      <c r="J7188" s="30"/>
      <c r="K7188" s="30"/>
      <c r="L7188" s="31"/>
      <c r="M7188" s="30"/>
      <c r="N7188" s="30"/>
      <c r="O7188" s="30"/>
      <c r="P7188" s="30"/>
    </row>
    <row r="7189" s="35" customFormat="1" customHeight="1" spans="1:16">
      <c r="A7189" s="30"/>
      <c r="B7189" s="38"/>
      <c r="C7189" s="30"/>
      <c r="D7189" s="30" t="s">
        <v>33</v>
      </c>
      <c r="E7189" s="39"/>
      <c r="F7189" s="40"/>
      <c r="G7189" s="31"/>
      <c r="H7189" s="32"/>
      <c r="I7189" s="31"/>
      <c r="J7189" s="30"/>
      <c r="K7189" s="30"/>
      <c r="L7189" s="31"/>
      <c r="M7189" s="30"/>
      <c r="N7189" s="30"/>
      <c r="O7189" s="30"/>
      <c r="P7189" s="30"/>
    </row>
    <row r="7190" s="35" customFormat="1" customHeight="1" spans="1:16">
      <c r="A7190" s="30"/>
      <c r="B7190" s="38"/>
      <c r="C7190" s="30"/>
      <c r="D7190" s="30" t="s">
        <v>33</v>
      </c>
      <c r="E7190" s="39"/>
      <c r="F7190" s="40"/>
      <c r="G7190" s="31"/>
      <c r="H7190" s="32"/>
      <c r="I7190" s="31"/>
      <c r="J7190" s="30"/>
      <c r="K7190" s="30"/>
      <c r="L7190" s="31"/>
      <c r="M7190" s="30"/>
      <c r="N7190" s="30"/>
      <c r="O7190" s="30"/>
      <c r="P7190" s="30"/>
    </row>
    <row r="7191" s="35" customFormat="1" customHeight="1" spans="1:16">
      <c r="A7191" s="30"/>
      <c r="B7191" s="38"/>
      <c r="C7191" s="30"/>
      <c r="D7191" s="30" t="s">
        <v>33</v>
      </c>
      <c r="E7191" s="39"/>
      <c r="F7191" s="40"/>
      <c r="G7191" s="31"/>
      <c r="H7191" s="32"/>
      <c r="I7191" s="31"/>
      <c r="J7191" s="30"/>
      <c r="K7191" s="30"/>
      <c r="L7191" s="31"/>
      <c r="M7191" s="30"/>
      <c r="N7191" s="30"/>
      <c r="O7191" s="30"/>
      <c r="P7191" s="30"/>
    </row>
    <row r="7192" s="35" customFormat="1" customHeight="1" spans="1:16">
      <c r="A7192" s="30"/>
      <c r="B7192" s="38"/>
      <c r="C7192" s="30"/>
      <c r="D7192" s="30" t="s">
        <v>33</v>
      </c>
      <c r="E7192" s="39"/>
      <c r="F7192" s="40"/>
      <c r="G7192" s="31"/>
      <c r="H7192" s="32"/>
      <c r="I7192" s="31"/>
      <c r="J7192" s="30"/>
      <c r="K7192" s="30"/>
      <c r="L7192" s="31"/>
      <c r="M7192" s="30"/>
      <c r="N7192" s="30"/>
      <c r="O7192" s="30"/>
      <c r="P7192" s="30"/>
    </row>
    <row r="7193" s="35" customFormat="1" customHeight="1" spans="1:16">
      <c r="A7193" s="30"/>
      <c r="B7193" s="38"/>
      <c r="C7193" s="30"/>
      <c r="D7193" s="30" t="s">
        <v>33</v>
      </c>
      <c r="E7193" s="39"/>
      <c r="F7193" s="40"/>
      <c r="G7193" s="31"/>
      <c r="H7193" s="32"/>
      <c r="I7193" s="31"/>
      <c r="J7193" s="30"/>
      <c r="K7193" s="30"/>
      <c r="L7193" s="31"/>
      <c r="M7193" s="30"/>
      <c r="N7193" s="30"/>
      <c r="O7193" s="30"/>
      <c r="P7193" s="30"/>
    </row>
    <row r="7194" s="35" customFormat="1" customHeight="1" spans="1:16">
      <c r="A7194" s="30"/>
      <c r="B7194" s="38"/>
      <c r="C7194" s="30"/>
      <c r="D7194" s="30" t="s">
        <v>33</v>
      </c>
      <c r="E7194" s="39"/>
      <c r="F7194" s="40"/>
      <c r="G7194" s="31"/>
      <c r="H7194" s="32"/>
      <c r="I7194" s="31"/>
      <c r="J7194" s="30"/>
      <c r="K7194" s="30"/>
      <c r="L7194" s="31"/>
      <c r="M7194" s="30"/>
      <c r="N7194" s="30"/>
      <c r="O7194" s="30"/>
      <c r="P7194" s="30"/>
    </row>
    <row r="7195" s="35" customFormat="1" customHeight="1" spans="1:16">
      <c r="A7195" s="30"/>
      <c r="B7195" s="38"/>
      <c r="C7195" s="30"/>
      <c r="D7195" s="30" t="s">
        <v>33</v>
      </c>
      <c r="E7195" s="39"/>
      <c r="F7195" s="40"/>
      <c r="G7195" s="31"/>
      <c r="H7195" s="32"/>
      <c r="I7195" s="31"/>
      <c r="J7195" s="30"/>
      <c r="K7195" s="30"/>
      <c r="L7195" s="31"/>
      <c r="M7195" s="30"/>
      <c r="N7195" s="30"/>
      <c r="O7195" s="30"/>
      <c r="P7195" s="30"/>
    </row>
    <row r="7196" s="35" customFormat="1" customHeight="1" spans="1:16">
      <c r="A7196" s="30"/>
      <c r="B7196" s="38"/>
      <c r="C7196" s="30"/>
      <c r="D7196" s="30" t="s">
        <v>33</v>
      </c>
      <c r="E7196" s="39"/>
      <c r="F7196" s="40"/>
      <c r="G7196" s="31"/>
      <c r="H7196" s="32"/>
      <c r="I7196" s="31"/>
      <c r="J7196" s="30"/>
      <c r="K7196" s="30"/>
      <c r="L7196" s="31"/>
      <c r="M7196" s="30"/>
      <c r="N7196" s="30"/>
      <c r="O7196" s="30"/>
      <c r="P7196" s="30"/>
    </row>
    <row r="7197" s="35" customFormat="1" customHeight="1" spans="1:16">
      <c r="A7197" s="30"/>
      <c r="B7197" s="38"/>
      <c r="C7197" s="30"/>
      <c r="D7197" s="30" t="s">
        <v>33</v>
      </c>
      <c r="E7197" s="39"/>
      <c r="F7197" s="40"/>
      <c r="G7197" s="31"/>
      <c r="H7197" s="32"/>
      <c r="I7197" s="31"/>
      <c r="J7197" s="30"/>
      <c r="K7197" s="30"/>
      <c r="L7197" s="31"/>
      <c r="M7197" s="30"/>
      <c r="N7197" s="30"/>
      <c r="O7197" s="30"/>
      <c r="P7197" s="30"/>
    </row>
    <row r="7198" s="35" customFormat="1" customHeight="1" spans="1:16">
      <c r="A7198" s="30"/>
      <c r="B7198" s="38"/>
      <c r="C7198" s="30"/>
      <c r="D7198" s="30" t="s">
        <v>33</v>
      </c>
      <c r="E7198" s="39"/>
      <c r="F7198" s="40"/>
      <c r="G7198" s="31"/>
      <c r="H7198" s="32"/>
      <c r="I7198" s="31"/>
      <c r="J7198" s="30"/>
      <c r="K7198" s="30"/>
      <c r="L7198" s="31"/>
      <c r="M7198" s="30"/>
      <c r="N7198" s="30"/>
      <c r="O7198" s="30"/>
      <c r="P7198" s="30"/>
    </row>
    <row r="7199" s="35" customFormat="1" customHeight="1" spans="1:16">
      <c r="A7199" s="30"/>
      <c r="B7199" s="38"/>
      <c r="C7199" s="30"/>
      <c r="D7199" s="30" t="s">
        <v>33</v>
      </c>
      <c r="E7199" s="39"/>
      <c r="F7199" s="40"/>
      <c r="G7199" s="31"/>
      <c r="H7199" s="32"/>
      <c r="I7199" s="31"/>
      <c r="J7199" s="30"/>
      <c r="K7199" s="30"/>
      <c r="L7199" s="31"/>
      <c r="M7199" s="30"/>
      <c r="N7199" s="30"/>
      <c r="O7199" s="30"/>
      <c r="P7199" s="30"/>
    </row>
    <row r="7200" s="35" customFormat="1" customHeight="1" spans="1:16">
      <c r="A7200" s="30"/>
      <c r="B7200" s="38"/>
      <c r="C7200" s="30"/>
      <c r="D7200" s="30" t="s">
        <v>33</v>
      </c>
      <c r="E7200" s="39"/>
      <c r="F7200" s="40"/>
      <c r="G7200" s="31"/>
      <c r="H7200" s="32"/>
      <c r="I7200" s="31"/>
      <c r="J7200" s="30"/>
      <c r="K7200" s="30"/>
      <c r="L7200" s="31"/>
      <c r="M7200" s="30"/>
      <c r="N7200" s="30"/>
      <c r="O7200" s="30"/>
      <c r="P7200" s="30"/>
    </row>
    <row r="7201" s="35" customFormat="1" customHeight="1" spans="1:16">
      <c r="A7201" s="30"/>
      <c r="B7201" s="38"/>
      <c r="C7201" s="30"/>
      <c r="D7201" s="30" t="s">
        <v>33</v>
      </c>
      <c r="E7201" s="39"/>
      <c r="F7201" s="40"/>
      <c r="G7201" s="31"/>
      <c r="H7201" s="32"/>
      <c r="I7201" s="31"/>
      <c r="J7201" s="30"/>
      <c r="K7201" s="30"/>
      <c r="L7201" s="31"/>
      <c r="M7201" s="30"/>
      <c r="N7201" s="30"/>
      <c r="O7201" s="30"/>
      <c r="P7201" s="30"/>
    </row>
    <row r="7202" s="35" customFormat="1" customHeight="1" spans="1:16">
      <c r="A7202" s="30"/>
      <c r="B7202" s="38"/>
      <c r="C7202" s="30"/>
      <c r="D7202" s="30" t="s">
        <v>33</v>
      </c>
      <c r="E7202" s="39"/>
      <c r="F7202" s="40"/>
      <c r="G7202" s="31"/>
      <c r="H7202" s="32"/>
      <c r="I7202" s="31"/>
      <c r="J7202" s="30"/>
      <c r="K7202" s="30"/>
      <c r="L7202" s="31"/>
      <c r="M7202" s="30"/>
      <c r="N7202" s="30"/>
      <c r="O7202" s="30"/>
      <c r="P7202" s="30"/>
    </row>
    <row r="7203" s="35" customFormat="1" customHeight="1" spans="1:16">
      <c r="A7203" s="30"/>
      <c r="B7203" s="38"/>
      <c r="C7203" s="30"/>
      <c r="D7203" s="30" t="s">
        <v>33</v>
      </c>
      <c r="E7203" s="39"/>
      <c r="F7203" s="40"/>
      <c r="G7203" s="31"/>
      <c r="H7203" s="32"/>
      <c r="I7203" s="31"/>
      <c r="J7203" s="30"/>
      <c r="K7203" s="30"/>
      <c r="L7203" s="31"/>
      <c r="M7203" s="30"/>
      <c r="N7203" s="30"/>
      <c r="O7203" s="30"/>
      <c r="P7203" s="30"/>
    </row>
    <row r="7204" s="35" customFormat="1" customHeight="1" spans="1:16">
      <c r="A7204" s="30"/>
      <c r="B7204" s="38"/>
      <c r="C7204" s="30"/>
      <c r="D7204" s="30" t="s">
        <v>33</v>
      </c>
      <c r="E7204" s="39"/>
      <c r="F7204" s="40"/>
      <c r="G7204" s="31"/>
      <c r="H7204" s="32"/>
      <c r="I7204" s="31"/>
      <c r="J7204" s="30"/>
      <c r="K7204" s="30"/>
      <c r="L7204" s="31"/>
      <c r="M7204" s="30"/>
      <c r="N7204" s="30"/>
      <c r="O7204" s="30"/>
      <c r="P7204" s="30"/>
    </row>
    <row r="7205" s="35" customFormat="1" customHeight="1" spans="1:16">
      <c r="A7205" s="30"/>
      <c r="B7205" s="38"/>
      <c r="C7205" s="30"/>
      <c r="D7205" s="30" t="s">
        <v>33</v>
      </c>
      <c r="E7205" s="39"/>
      <c r="F7205" s="40"/>
      <c r="G7205" s="31"/>
      <c r="H7205" s="32"/>
      <c r="I7205" s="31"/>
      <c r="J7205" s="30"/>
      <c r="K7205" s="30"/>
      <c r="L7205" s="31"/>
      <c r="M7205" s="30"/>
      <c r="N7205" s="30"/>
      <c r="O7205" s="30"/>
      <c r="P7205" s="30"/>
    </row>
    <row r="7206" s="35" customFormat="1" customHeight="1" spans="1:16">
      <c r="A7206" s="30"/>
      <c r="B7206" s="38"/>
      <c r="C7206" s="30"/>
      <c r="D7206" s="30" t="s">
        <v>33</v>
      </c>
      <c r="E7206" s="39"/>
      <c r="F7206" s="40"/>
      <c r="G7206" s="31"/>
      <c r="H7206" s="32"/>
      <c r="I7206" s="31"/>
      <c r="J7206" s="30"/>
      <c r="K7206" s="30"/>
      <c r="L7206" s="31"/>
      <c r="M7206" s="30"/>
      <c r="N7206" s="30"/>
      <c r="O7206" s="30"/>
      <c r="P7206" s="30"/>
    </row>
    <row r="7207" s="35" customFormat="1" customHeight="1" spans="1:16">
      <c r="A7207" s="30"/>
      <c r="B7207" s="38"/>
      <c r="C7207" s="30"/>
      <c r="D7207" s="30" t="s">
        <v>33</v>
      </c>
      <c r="E7207" s="39"/>
      <c r="F7207" s="40"/>
      <c r="G7207" s="31"/>
      <c r="H7207" s="32"/>
      <c r="I7207" s="31"/>
      <c r="J7207" s="30"/>
      <c r="K7207" s="30"/>
      <c r="L7207" s="31"/>
      <c r="M7207" s="30"/>
      <c r="N7207" s="30"/>
      <c r="O7207" s="30"/>
      <c r="P7207" s="30"/>
    </row>
    <row r="7208" s="35" customFormat="1" customHeight="1" spans="1:16">
      <c r="A7208" s="30"/>
      <c r="B7208" s="38"/>
      <c r="C7208" s="30"/>
      <c r="D7208" s="30" t="s">
        <v>33</v>
      </c>
      <c r="E7208" s="39"/>
      <c r="F7208" s="40"/>
      <c r="G7208" s="31"/>
      <c r="H7208" s="32"/>
      <c r="I7208" s="31"/>
      <c r="J7208" s="30"/>
      <c r="K7208" s="30"/>
      <c r="L7208" s="31"/>
      <c r="M7208" s="30"/>
      <c r="N7208" s="30"/>
      <c r="O7208" s="30"/>
      <c r="P7208" s="30"/>
    </row>
    <row r="7209" s="35" customFormat="1" customHeight="1" spans="1:16">
      <c r="A7209" s="30"/>
      <c r="B7209" s="38"/>
      <c r="C7209" s="30"/>
      <c r="D7209" s="30" t="s">
        <v>33</v>
      </c>
      <c r="E7209" s="39"/>
      <c r="F7209" s="40"/>
      <c r="G7209" s="31"/>
      <c r="H7209" s="32"/>
      <c r="I7209" s="31"/>
      <c r="J7209" s="30"/>
      <c r="K7209" s="30"/>
      <c r="L7209" s="31"/>
      <c r="M7209" s="30"/>
      <c r="N7209" s="30"/>
      <c r="O7209" s="30"/>
      <c r="P7209" s="30"/>
    </row>
    <row r="7210" s="35" customFormat="1" customHeight="1" spans="1:16">
      <c r="A7210" s="30"/>
      <c r="B7210" s="38"/>
      <c r="C7210" s="30"/>
      <c r="D7210" s="30" t="s">
        <v>33</v>
      </c>
      <c r="E7210" s="39"/>
      <c r="F7210" s="40"/>
      <c r="G7210" s="31"/>
      <c r="H7210" s="32"/>
      <c r="I7210" s="31"/>
      <c r="J7210" s="30"/>
      <c r="K7210" s="30"/>
      <c r="L7210" s="31"/>
      <c r="M7210" s="30"/>
      <c r="N7210" s="30"/>
      <c r="O7210" s="30"/>
      <c r="P7210" s="30"/>
    </row>
    <row r="7211" s="35" customFormat="1" customHeight="1" spans="1:16">
      <c r="A7211" s="30"/>
      <c r="B7211" s="38"/>
      <c r="C7211" s="30"/>
      <c r="D7211" s="30" t="s">
        <v>33</v>
      </c>
      <c r="E7211" s="39"/>
      <c r="F7211" s="40"/>
      <c r="G7211" s="31"/>
      <c r="H7211" s="32"/>
      <c r="I7211" s="31"/>
      <c r="J7211" s="30"/>
      <c r="K7211" s="30"/>
      <c r="L7211" s="31"/>
      <c r="M7211" s="30"/>
      <c r="N7211" s="30"/>
      <c r="O7211" s="30"/>
      <c r="P7211" s="30"/>
    </row>
    <row r="7212" s="35" customFormat="1" customHeight="1" spans="1:16">
      <c r="A7212" s="30"/>
      <c r="B7212" s="38"/>
      <c r="C7212" s="30"/>
      <c r="D7212" s="30" t="s">
        <v>33</v>
      </c>
      <c r="E7212" s="39"/>
      <c r="F7212" s="40"/>
      <c r="G7212" s="31"/>
      <c r="H7212" s="32"/>
      <c r="I7212" s="31"/>
      <c r="J7212" s="30"/>
      <c r="K7212" s="30"/>
      <c r="L7212" s="31"/>
      <c r="M7212" s="30"/>
      <c r="N7212" s="30"/>
      <c r="O7212" s="30"/>
      <c r="P7212" s="30"/>
    </row>
    <row r="7213" s="35" customFormat="1" customHeight="1" spans="1:16">
      <c r="A7213" s="30"/>
      <c r="B7213" s="38"/>
      <c r="C7213" s="30"/>
      <c r="D7213" s="30" t="s">
        <v>33</v>
      </c>
      <c r="E7213" s="39"/>
      <c r="F7213" s="40"/>
      <c r="G7213" s="31"/>
      <c r="H7213" s="32"/>
      <c r="I7213" s="31"/>
      <c r="J7213" s="30"/>
      <c r="K7213" s="30"/>
      <c r="L7213" s="31"/>
      <c r="M7213" s="30"/>
      <c r="N7213" s="30"/>
      <c r="O7213" s="30"/>
      <c r="P7213" s="30"/>
    </row>
    <row r="7214" s="35" customFormat="1" customHeight="1" spans="1:16">
      <c r="A7214" s="30"/>
      <c r="B7214" s="38"/>
      <c r="C7214" s="30"/>
      <c r="D7214" s="30" t="s">
        <v>33</v>
      </c>
      <c r="E7214" s="39"/>
      <c r="F7214" s="40"/>
      <c r="G7214" s="31"/>
      <c r="H7214" s="32"/>
      <c r="I7214" s="31"/>
      <c r="J7214" s="30"/>
      <c r="K7214" s="30"/>
      <c r="L7214" s="31"/>
      <c r="M7214" s="30"/>
      <c r="N7214" s="30"/>
      <c r="O7214" s="30"/>
      <c r="P7214" s="30"/>
    </row>
    <row r="7215" s="35" customFormat="1" customHeight="1" spans="1:16">
      <c r="A7215" s="30"/>
      <c r="B7215" s="38"/>
      <c r="C7215" s="30"/>
      <c r="D7215" s="30" t="s">
        <v>33</v>
      </c>
      <c r="E7215" s="39"/>
      <c r="F7215" s="40"/>
      <c r="G7215" s="31"/>
      <c r="H7215" s="32"/>
      <c r="I7215" s="31"/>
      <c r="J7215" s="30"/>
      <c r="K7215" s="30"/>
      <c r="L7215" s="31"/>
      <c r="M7215" s="30"/>
      <c r="N7215" s="30"/>
      <c r="O7215" s="30"/>
      <c r="P7215" s="30"/>
    </row>
    <row r="7216" s="35" customFormat="1" customHeight="1" spans="1:16">
      <c r="A7216" s="30"/>
      <c r="B7216" s="38"/>
      <c r="C7216" s="30"/>
      <c r="D7216" s="30" t="s">
        <v>33</v>
      </c>
      <c r="E7216" s="39"/>
      <c r="F7216" s="40"/>
      <c r="G7216" s="31"/>
      <c r="H7216" s="32"/>
      <c r="I7216" s="31"/>
      <c r="J7216" s="30"/>
      <c r="K7216" s="30"/>
      <c r="L7216" s="31"/>
      <c r="M7216" s="30"/>
      <c r="N7216" s="30"/>
      <c r="O7216" s="30"/>
      <c r="P7216" s="30"/>
    </row>
    <row r="7217" s="35" customFormat="1" customHeight="1" spans="1:16">
      <c r="A7217" s="30"/>
      <c r="B7217" s="38"/>
      <c r="C7217" s="30"/>
      <c r="D7217" s="30" t="s">
        <v>33</v>
      </c>
      <c r="E7217" s="39"/>
      <c r="F7217" s="40"/>
      <c r="G7217" s="31"/>
      <c r="H7217" s="32"/>
      <c r="I7217" s="31"/>
      <c r="J7217" s="30"/>
      <c r="K7217" s="30"/>
      <c r="L7217" s="31"/>
      <c r="M7217" s="30"/>
      <c r="N7217" s="30"/>
      <c r="O7217" s="30"/>
      <c r="P7217" s="30"/>
    </row>
    <row r="7218" s="35" customFormat="1" customHeight="1" spans="1:16">
      <c r="A7218" s="30"/>
      <c r="B7218" s="38"/>
      <c r="C7218" s="30"/>
      <c r="D7218" s="30" t="s">
        <v>33</v>
      </c>
      <c r="E7218" s="39"/>
      <c r="F7218" s="40"/>
      <c r="G7218" s="31"/>
      <c r="H7218" s="32"/>
      <c r="I7218" s="31"/>
      <c r="J7218" s="30"/>
      <c r="K7218" s="30"/>
      <c r="L7218" s="31"/>
      <c r="M7218" s="30"/>
      <c r="N7218" s="30"/>
      <c r="O7218" s="30"/>
      <c r="P7218" s="30"/>
    </row>
    <row r="7219" s="35" customFormat="1" customHeight="1" spans="1:16">
      <c r="A7219" s="30"/>
      <c r="B7219" s="38"/>
      <c r="C7219" s="30"/>
      <c r="D7219" s="30" t="s">
        <v>33</v>
      </c>
      <c r="E7219" s="39"/>
      <c r="F7219" s="40"/>
      <c r="G7219" s="31"/>
      <c r="H7219" s="32"/>
      <c r="I7219" s="31"/>
      <c r="J7219" s="30"/>
      <c r="K7219" s="30"/>
      <c r="L7219" s="31"/>
      <c r="M7219" s="30"/>
      <c r="N7219" s="30"/>
      <c r="O7219" s="30"/>
      <c r="P7219" s="30"/>
    </row>
    <row r="7220" s="35" customFormat="1" customHeight="1" spans="1:16">
      <c r="A7220" s="30"/>
      <c r="B7220" s="38"/>
      <c r="C7220" s="30"/>
      <c r="D7220" s="30" t="s">
        <v>33</v>
      </c>
      <c r="E7220" s="39"/>
      <c r="F7220" s="40"/>
      <c r="G7220" s="31"/>
      <c r="H7220" s="32"/>
      <c r="I7220" s="31"/>
      <c r="J7220" s="30"/>
      <c r="K7220" s="30"/>
      <c r="L7220" s="31"/>
      <c r="M7220" s="30"/>
      <c r="N7220" s="30"/>
      <c r="O7220" s="30"/>
      <c r="P7220" s="30"/>
    </row>
    <row r="7221" s="35" customFormat="1" customHeight="1" spans="1:16">
      <c r="A7221" s="30"/>
      <c r="B7221" s="38"/>
      <c r="C7221" s="30"/>
      <c r="D7221" s="30" t="s">
        <v>33</v>
      </c>
      <c r="E7221" s="39"/>
      <c r="F7221" s="40"/>
      <c r="G7221" s="31"/>
      <c r="H7221" s="32"/>
      <c r="I7221" s="31"/>
      <c r="J7221" s="30"/>
      <c r="K7221" s="30"/>
      <c r="L7221" s="31"/>
      <c r="M7221" s="30"/>
      <c r="N7221" s="30"/>
      <c r="O7221" s="30"/>
      <c r="P7221" s="30"/>
    </row>
    <row r="7222" s="35" customFormat="1" customHeight="1" spans="1:16">
      <c r="A7222" s="30"/>
      <c r="B7222" s="38"/>
      <c r="C7222" s="30"/>
      <c r="D7222" s="30" t="s">
        <v>33</v>
      </c>
      <c r="E7222" s="39"/>
      <c r="F7222" s="40"/>
      <c r="G7222" s="31"/>
      <c r="H7222" s="32"/>
      <c r="I7222" s="31"/>
      <c r="J7222" s="30"/>
      <c r="K7222" s="30"/>
      <c r="L7222" s="31"/>
      <c r="M7222" s="30"/>
      <c r="N7222" s="30"/>
      <c r="O7222" s="30"/>
      <c r="P7222" s="30"/>
    </row>
    <row r="7223" s="35" customFormat="1" customHeight="1" spans="1:16">
      <c r="A7223" s="30"/>
      <c r="B7223" s="38"/>
      <c r="C7223" s="30"/>
      <c r="D7223" s="30" t="s">
        <v>33</v>
      </c>
      <c r="E7223" s="39"/>
      <c r="F7223" s="40"/>
      <c r="G7223" s="31"/>
      <c r="H7223" s="32"/>
      <c r="I7223" s="31"/>
      <c r="J7223" s="30"/>
      <c r="K7223" s="30"/>
      <c r="L7223" s="31"/>
      <c r="M7223" s="30"/>
      <c r="N7223" s="30"/>
      <c r="O7223" s="30"/>
      <c r="P7223" s="30"/>
    </row>
    <row r="7224" s="35" customFormat="1" customHeight="1" spans="1:16">
      <c r="A7224" s="30"/>
      <c r="B7224" s="38"/>
      <c r="C7224" s="30"/>
      <c r="D7224" s="30" t="s">
        <v>33</v>
      </c>
      <c r="E7224" s="39"/>
      <c r="F7224" s="40"/>
      <c r="G7224" s="31"/>
      <c r="H7224" s="32"/>
      <c r="I7224" s="31"/>
      <c r="J7224" s="30"/>
      <c r="K7224" s="30"/>
      <c r="L7224" s="31"/>
      <c r="M7224" s="30"/>
      <c r="N7224" s="30"/>
      <c r="O7224" s="30"/>
      <c r="P7224" s="30"/>
    </row>
    <row r="7225" s="35" customFormat="1" customHeight="1" spans="1:16">
      <c r="A7225" s="30"/>
      <c r="B7225" s="38"/>
      <c r="C7225" s="30"/>
      <c r="D7225" s="30" t="s">
        <v>33</v>
      </c>
      <c r="E7225" s="39"/>
      <c r="F7225" s="40"/>
      <c r="G7225" s="31"/>
      <c r="H7225" s="32"/>
      <c r="I7225" s="31"/>
      <c r="J7225" s="30"/>
      <c r="K7225" s="30"/>
      <c r="L7225" s="31"/>
      <c r="M7225" s="30"/>
      <c r="N7225" s="30"/>
      <c r="O7225" s="30"/>
      <c r="P7225" s="30"/>
    </row>
    <row r="7226" s="35" customFormat="1" customHeight="1" spans="1:16">
      <c r="A7226" s="30"/>
      <c r="B7226" s="38"/>
      <c r="C7226" s="30"/>
      <c r="D7226" s="30" t="s">
        <v>33</v>
      </c>
      <c r="E7226" s="39"/>
      <c r="F7226" s="40"/>
      <c r="G7226" s="31"/>
      <c r="H7226" s="32"/>
      <c r="I7226" s="31"/>
      <c r="J7226" s="30"/>
      <c r="K7226" s="30"/>
      <c r="L7226" s="31"/>
      <c r="M7226" s="30"/>
      <c r="N7226" s="30"/>
      <c r="O7226" s="30"/>
      <c r="P7226" s="30"/>
    </row>
    <row r="7227" s="35" customFormat="1" customHeight="1" spans="1:16">
      <c r="A7227" s="30"/>
      <c r="B7227" s="38"/>
      <c r="C7227" s="30"/>
      <c r="D7227" s="30" t="s">
        <v>33</v>
      </c>
      <c r="E7227" s="39"/>
      <c r="F7227" s="40"/>
      <c r="G7227" s="31"/>
      <c r="H7227" s="32"/>
      <c r="I7227" s="31"/>
      <c r="J7227" s="30"/>
      <c r="K7227" s="30"/>
      <c r="L7227" s="31"/>
      <c r="M7227" s="30"/>
      <c r="N7227" s="30"/>
      <c r="O7227" s="30"/>
      <c r="P7227" s="30"/>
    </row>
    <row r="7228" s="35" customFormat="1" customHeight="1" spans="1:16">
      <c r="A7228" s="30"/>
      <c r="B7228" s="38"/>
      <c r="C7228" s="30"/>
      <c r="D7228" s="30" t="s">
        <v>33</v>
      </c>
      <c r="E7228" s="39"/>
      <c r="F7228" s="40"/>
      <c r="G7228" s="31"/>
      <c r="H7228" s="32"/>
      <c r="I7228" s="31"/>
      <c r="J7228" s="30"/>
      <c r="K7228" s="30"/>
      <c r="L7228" s="31"/>
      <c r="M7228" s="30"/>
      <c r="N7228" s="30"/>
      <c r="O7228" s="30"/>
      <c r="P7228" s="30"/>
    </row>
    <row r="7229" s="35" customFormat="1" customHeight="1" spans="1:16">
      <c r="A7229" s="30"/>
      <c r="B7229" s="38"/>
      <c r="C7229" s="30"/>
      <c r="D7229" s="30" t="s">
        <v>33</v>
      </c>
      <c r="E7229" s="39"/>
      <c r="F7229" s="40"/>
      <c r="G7229" s="31"/>
      <c r="H7229" s="32"/>
      <c r="I7229" s="31"/>
      <c r="J7229" s="30"/>
      <c r="K7229" s="30"/>
      <c r="L7229" s="31"/>
      <c r="M7229" s="30"/>
      <c r="N7229" s="30"/>
      <c r="O7229" s="30"/>
      <c r="P7229" s="30"/>
    </row>
    <row r="7230" s="35" customFormat="1" customHeight="1" spans="1:16">
      <c r="A7230" s="30"/>
      <c r="B7230" s="38"/>
      <c r="C7230" s="30"/>
      <c r="D7230" s="30" t="s">
        <v>33</v>
      </c>
      <c r="E7230" s="39"/>
      <c r="F7230" s="40"/>
      <c r="G7230" s="31"/>
      <c r="H7230" s="32"/>
      <c r="I7230" s="31"/>
      <c r="J7230" s="30"/>
      <c r="K7230" s="30"/>
      <c r="L7230" s="31"/>
      <c r="M7230" s="30"/>
      <c r="N7230" s="30"/>
      <c r="O7230" s="30"/>
      <c r="P7230" s="30"/>
    </row>
    <row r="7231" s="35" customFormat="1" customHeight="1" spans="1:16">
      <c r="A7231" s="30"/>
      <c r="B7231" s="38"/>
      <c r="C7231" s="30"/>
      <c r="D7231" s="30" t="s">
        <v>33</v>
      </c>
      <c r="E7231" s="39"/>
      <c r="F7231" s="40"/>
      <c r="G7231" s="31"/>
      <c r="H7231" s="32"/>
      <c r="I7231" s="31"/>
      <c r="J7231" s="30"/>
      <c r="K7231" s="30"/>
      <c r="L7231" s="31"/>
      <c r="M7231" s="30"/>
      <c r="N7231" s="30"/>
      <c r="O7231" s="30"/>
      <c r="P7231" s="30"/>
    </row>
    <row r="7232" s="35" customFormat="1" customHeight="1" spans="1:16">
      <c r="A7232" s="30"/>
      <c r="B7232" s="38"/>
      <c r="C7232" s="30"/>
      <c r="D7232" s="30" t="s">
        <v>33</v>
      </c>
      <c r="E7232" s="39"/>
      <c r="F7232" s="40"/>
      <c r="G7232" s="31"/>
      <c r="H7232" s="32"/>
      <c r="I7232" s="31"/>
      <c r="J7232" s="30"/>
      <c r="K7232" s="30"/>
      <c r="L7232" s="31"/>
      <c r="M7232" s="30"/>
      <c r="N7232" s="30"/>
      <c r="O7232" s="30"/>
      <c r="P7232" s="30"/>
    </row>
    <row r="7233" s="35" customFormat="1" customHeight="1" spans="1:16">
      <c r="A7233" s="30"/>
      <c r="B7233" s="38"/>
      <c r="C7233" s="30"/>
      <c r="D7233" s="30" t="s">
        <v>33</v>
      </c>
      <c r="E7233" s="39"/>
      <c r="F7233" s="40"/>
      <c r="G7233" s="31"/>
      <c r="H7233" s="32"/>
      <c r="I7233" s="31"/>
      <c r="J7233" s="30"/>
      <c r="K7233" s="30"/>
      <c r="L7233" s="31"/>
      <c r="M7233" s="30"/>
      <c r="N7233" s="30"/>
      <c r="O7233" s="30"/>
      <c r="P7233" s="30"/>
    </row>
    <row r="7234" s="35" customFormat="1" customHeight="1" spans="1:16">
      <c r="A7234" s="30"/>
      <c r="B7234" s="38"/>
      <c r="C7234" s="30"/>
      <c r="D7234" s="30" t="s">
        <v>33</v>
      </c>
      <c r="E7234" s="39"/>
      <c r="F7234" s="40"/>
      <c r="G7234" s="31"/>
      <c r="H7234" s="32"/>
      <c r="I7234" s="31"/>
      <c r="J7234" s="30"/>
      <c r="K7234" s="30"/>
      <c r="L7234" s="31"/>
      <c r="M7234" s="30"/>
      <c r="N7234" s="30"/>
      <c r="O7234" s="30"/>
      <c r="P7234" s="30"/>
    </row>
    <row r="7235" s="35" customFormat="1" customHeight="1" spans="1:16">
      <c r="A7235" s="30"/>
      <c r="B7235" s="38"/>
      <c r="C7235" s="30"/>
      <c r="D7235" s="30" t="s">
        <v>33</v>
      </c>
      <c r="E7235" s="39"/>
      <c r="F7235" s="40"/>
      <c r="G7235" s="31"/>
      <c r="H7235" s="32"/>
      <c r="I7235" s="31"/>
      <c r="J7235" s="30"/>
      <c r="K7235" s="30"/>
      <c r="L7235" s="31"/>
      <c r="M7235" s="30"/>
      <c r="N7235" s="30"/>
      <c r="O7235" s="30"/>
      <c r="P7235" s="30"/>
    </row>
    <row r="7236" s="35" customFormat="1" customHeight="1" spans="1:16">
      <c r="A7236" s="30"/>
      <c r="B7236" s="38"/>
      <c r="C7236" s="30"/>
      <c r="D7236" s="30" t="s">
        <v>33</v>
      </c>
      <c r="E7236" s="39"/>
      <c r="F7236" s="40"/>
      <c r="G7236" s="31"/>
      <c r="H7236" s="32"/>
      <c r="I7236" s="31"/>
      <c r="J7236" s="30"/>
      <c r="K7236" s="30"/>
      <c r="L7236" s="31"/>
      <c r="M7236" s="30"/>
      <c r="N7236" s="30"/>
      <c r="O7236" s="30"/>
      <c r="P7236" s="30"/>
    </row>
    <row r="7237" s="35" customFormat="1" customHeight="1" spans="1:16">
      <c r="A7237" s="30"/>
      <c r="B7237" s="38"/>
      <c r="C7237" s="30"/>
      <c r="D7237" s="30" t="s">
        <v>33</v>
      </c>
      <c r="E7237" s="39"/>
      <c r="F7237" s="40"/>
      <c r="G7237" s="31"/>
      <c r="H7237" s="32"/>
      <c r="I7237" s="31"/>
      <c r="J7237" s="30"/>
      <c r="K7237" s="30"/>
      <c r="L7237" s="31"/>
      <c r="M7237" s="30"/>
      <c r="N7237" s="30"/>
      <c r="O7237" s="30"/>
      <c r="P7237" s="30"/>
    </row>
    <row r="7238" s="35" customFormat="1" customHeight="1" spans="1:16">
      <c r="A7238" s="30"/>
      <c r="B7238" s="38"/>
      <c r="C7238" s="30"/>
      <c r="D7238" s="30" t="s">
        <v>33</v>
      </c>
      <c r="E7238" s="39"/>
      <c r="F7238" s="40"/>
      <c r="G7238" s="31"/>
      <c r="H7238" s="32"/>
      <c r="I7238" s="31"/>
      <c r="J7238" s="30"/>
      <c r="K7238" s="30"/>
      <c r="L7238" s="31"/>
      <c r="M7238" s="30"/>
      <c r="N7238" s="30"/>
      <c r="O7238" s="30"/>
      <c r="P7238" s="30"/>
    </row>
    <row r="7239" s="35" customFormat="1" customHeight="1" spans="1:16">
      <c r="A7239" s="30"/>
      <c r="B7239" s="38"/>
      <c r="C7239" s="30"/>
      <c r="D7239" s="30" t="s">
        <v>33</v>
      </c>
      <c r="E7239" s="39"/>
      <c r="F7239" s="40"/>
      <c r="G7239" s="31"/>
      <c r="H7239" s="32"/>
      <c r="I7239" s="31"/>
      <c r="J7239" s="30"/>
      <c r="K7239" s="30"/>
      <c r="L7239" s="31"/>
      <c r="M7239" s="30"/>
      <c r="N7239" s="30"/>
      <c r="O7239" s="30"/>
      <c r="P7239" s="30"/>
    </row>
    <row r="7240" s="35" customFormat="1" customHeight="1" spans="1:16">
      <c r="A7240" s="30"/>
      <c r="B7240" s="38"/>
      <c r="C7240" s="30"/>
      <c r="D7240" s="30" t="s">
        <v>33</v>
      </c>
      <c r="E7240" s="39"/>
      <c r="F7240" s="40"/>
      <c r="G7240" s="31"/>
      <c r="H7240" s="32"/>
      <c r="I7240" s="31"/>
      <c r="J7240" s="30"/>
      <c r="K7240" s="30"/>
      <c r="L7240" s="31"/>
      <c r="M7240" s="30"/>
      <c r="N7240" s="30"/>
      <c r="O7240" s="30"/>
      <c r="P7240" s="30"/>
    </row>
    <row r="7241" s="35" customFormat="1" customHeight="1" spans="1:16">
      <c r="A7241" s="30"/>
      <c r="B7241" s="38"/>
      <c r="C7241" s="30"/>
      <c r="D7241" s="30" t="s">
        <v>33</v>
      </c>
      <c r="E7241" s="39"/>
      <c r="F7241" s="40"/>
      <c r="G7241" s="31"/>
      <c r="H7241" s="32"/>
      <c r="I7241" s="31"/>
      <c r="J7241" s="30"/>
      <c r="K7241" s="30"/>
      <c r="L7241" s="31"/>
      <c r="M7241" s="30"/>
      <c r="N7241" s="30"/>
      <c r="O7241" s="30"/>
      <c r="P7241" s="30"/>
    </row>
    <row r="7242" s="37" customFormat="1" customHeight="1" spans="1:16">
      <c r="A7242" s="29"/>
      <c r="B7242" s="38"/>
      <c r="C7242" s="29"/>
      <c r="D7242" s="29"/>
      <c r="E7242" s="29" t="s">
        <v>1437</v>
      </c>
      <c r="F7242" s="84">
        <v>10233248.53</v>
      </c>
      <c r="G7242" s="84"/>
      <c r="H7242" s="83" t="s">
        <v>949</v>
      </c>
      <c r="I7242" s="84" t="s">
        <v>72</v>
      </c>
      <c r="J7242" s="29"/>
      <c r="K7242" s="29"/>
      <c r="L7242" s="84"/>
      <c r="M7242" s="29"/>
      <c r="N7242" s="29"/>
      <c r="O7242" s="29"/>
      <c r="P7242" s="29"/>
    </row>
    <row r="7243" s="35" customFormat="1" customHeight="1" spans="1:16">
      <c r="A7243" s="30"/>
      <c r="B7243" s="38"/>
      <c r="C7243" s="30"/>
      <c r="D7243" s="30"/>
      <c r="E7243" s="30" t="s">
        <v>1438</v>
      </c>
      <c r="F7243" s="31"/>
      <c r="G7243" s="101">
        <v>192946.85</v>
      </c>
      <c r="H7243" s="32" t="s">
        <v>949</v>
      </c>
      <c r="I7243" s="31" t="s">
        <v>72</v>
      </c>
      <c r="J7243" s="30"/>
      <c r="K7243" s="30"/>
      <c r="L7243" s="31"/>
      <c r="M7243" s="30"/>
      <c r="N7243" s="30"/>
      <c r="O7243" s="30"/>
      <c r="P7243" s="30"/>
    </row>
    <row r="7244" s="35" customFormat="1" customHeight="1" spans="1:16">
      <c r="A7244" s="30"/>
      <c r="B7244" s="38"/>
      <c r="C7244" s="30"/>
      <c r="D7244" s="30"/>
      <c r="E7244" s="30" t="s">
        <v>1437</v>
      </c>
      <c r="F7244" s="31">
        <v>9667443.02</v>
      </c>
      <c r="G7244" s="31"/>
      <c r="H7244" s="32" t="s">
        <v>949</v>
      </c>
      <c r="I7244" s="31" t="s">
        <v>72</v>
      </c>
      <c r="J7244" s="30"/>
      <c r="K7244" s="30"/>
      <c r="L7244" s="31"/>
      <c r="M7244" s="30"/>
      <c r="N7244" s="30"/>
      <c r="O7244" s="30"/>
      <c r="P7244" s="30"/>
    </row>
    <row r="7245" s="35" customFormat="1" customHeight="1" spans="1:16">
      <c r="A7245" s="30"/>
      <c r="B7245" s="38"/>
      <c r="C7245" s="30"/>
      <c r="D7245" s="30"/>
      <c r="E7245" s="30" t="s">
        <v>1438</v>
      </c>
      <c r="F7245" s="31"/>
      <c r="G7245" s="31">
        <v>181294</v>
      </c>
      <c r="H7245" s="32" t="s">
        <v>949</v>
      </c>
      <c r="I7245" s="31" t="s">
        <v>72</v>
      </c>
      <c r="J7245" s="30"/>
      <c r="K7245" s="30"/>
      <c r="L7245" s="31"/>
      <c r="M7245" s="30"/>
      <c r="N7245" s="30"/>
      <c r="O7245" s="30"/>
      <c r="P7245" s="30"/>
    </row>
    <row r="7246" s="35" customFormat="1" customHeight="1" spans="1:16">
      <c r="A7246" s="30"/>
      <c r="B7246" s="38"/>
      <c r="C7246" s="30"/>
      <c r="D7246" s="30" t="s">
        <v>33</v>
      </c>
      <c r="E7246" s="30" t="s">
        <v>1437</v>
      </c>
      <c r="F7246" s="31">
        <v>2288669.07</v>
      </c>
      <c r="G7246" s="31"/>
      <c r="H7246" s="32" t="s">
        <v>949</v>
      </c>
      <c r="I7246" s="31" t="s">
        <v>11</v>
      </c>
      <c r="J7246" s="30"/>
      <c r="K7246" s="30"/>
      <c r="L7246" s="31"/>
      <c r="M7246" s="30"/>
      <c r="N7246" s="30"/>
      <c r="O7246" s="30"/>
      <c r="P7246" s="30"/>
    </row>
    <row r="7247" s="35" customFormat="1" customHeight="1" spans="1:16">
      <c r="A7247" s="30"/>
      <c r="B7247" s="38"/>
      <c r="C7247" s="30"/>
      <c r="D7247" s="30" t="s">
        <v>33</v>
      </c>
      <c r="E7247" s="30" t="s">
        <v>1438</v>
      </c>
      <c r="F7247" s="31"/>
      <c r="G7247" s="31">
        <v>127837.18</v>
      </c>
      <c r="H7247" s="32" t="s">
        <v>949</v>
      </c>
      <c r="I7247" s="31" t="s">
        <v>11</v>
      </c>
      <c r="J7247" s="30"/>
      <c r="K7247" s="30"/>
      <c r="L7247" s="31"/>
      <c r="M7247" s="30"/>
      <c r="N7247" s="30"/>
      <c r="O7247" s="30"/>
      <c r="P7247" s="30"/>
    </row>
    <row r="7248" s="35" customFormat="1" customHeight="1" spans="1:16">
      <c r="A7248" s="30"/>
      <c r="B7248" s="38"/>
      <c r="C7248" s="30"/>
      <c r="D7248" s="30" t="s">
        <v>33</v>
      </c>
      <c r="E7248" s="30" t="s">
        <v>1437</v>
      </c>
      <c r="F7248" s="31">
        <v>1462332.51</v>
      </c>
      <c r="G7248" s="31"/>
      <c r="H7248" s="32" t="s">
        <v>949</v>
      </c>
      <c r="I7248" s="31" t="s">
        <v>11</v>
      </c>
      <c r="J7248" s="30"/>
      <c r="K7248" s="30"/>
      <c r="L7248" s="31"/>
      <c r="M7248" s="30"/>
      <c r="N7248" s="30"/>
      <c r="O7248" s="30"/>
      <c r="P7248" s="30"/>
    </row>
    <row r="7249" s="35" customFormat="1" customHeight="1" spans="1:16">
      <c r="A7249" s="30"/>
      <c r="B7249" s="38"/>
      <c r="C7249" s="30"/>
      <c r="D7249" s="30" t="s">
        <v>33</v>
      </c>
      <c r="E7249" s="30" t="s">
        <v>1438</v>
      </c>
      <c r="F7249" s="31"/>
      <c r="G7249" s="31">
        <v>126393.12</v>
      </c>
      <c r="H7249" s="32" t="s">
        <v>949</v>
      </c>
      <c r="I7249" s="31" t="s">
        <v>11</v>
      </c>
      <c r="J7249" s="30"/>
      <c r="K7249" s="30"/>
      <c r="L7249" s="31"/>
      <c r="M7249" s="30"/>
      <c r="N7249" s="30"/>
      <c r="O7249" s="30"/>
      <c r="P7249" s="30"/>
    </row>
    <row r="7250" s="35" customFormat="1" customHeight="1" spans="1:16">
      <c r="A7250" s="30"/>
      <c r="B7250" s="38"/>
      <c r="C7250" s="30"/>
      <c r="D7250" s="30" t="s">
        <v>33</v>
      </c>
      <c r="E7250" s="30" t="s">
        <v>1438</v>
      </c>
      <c r="F7250" s="31"/>
      <c r="G7250" s="31">
        <v>153914.17</v>
      </c>
      <c r="H7250" s="32" t="s">
        <v>949</v>
      </c>
      <c r="I7250" s="31" t="s">
        <v>80</v>
      </c>
      <c r="J7250" s="30"/>
      <c r="K7250" s="30"/>
      <c r="L7250" s="31"/>
      <c r="M7250" s="30"/>
      <c r="N7250" s="30"/>
      <c r="O7250" s="30"/>
      <c r="P7250" s="30"/>
    </row>
    <row r="7251" s="35" customFormat="1" customHeight="1" spans="1:16">
      <c r="A7251" s="30"/>
      <c r="B7251" s="38">
        <v>46203</v>
      </c>
      <c r="C7251" s="30"/>
      <c r="D7251" s="30" t="s">
        <v>33</v>
      </c>
      <c r="E7251" s="30" t="s">
        <v>1437</v>
      </c>
      <c r="F7251" s="31">
        <v>223.28</v>
      </c>
      <c r="G7251" s="31"/>
      <c r="H7251" s="32" t="s">
        <v>949</v>
      </c>
      <c r="I7251" s="31" t="s">
        <v>80</v>
      </c>
      <c r="J7251" s="30"/>
      <c r="K7251" s="30"/>
      <c r="L7251" s="31"/>
      <c r="M7251" s="30"/>
      <c r="N7251" s="30">
        <v>202606</v>
      </c>
      <c r="O7251" s="30"/>
      <c r="P7251" s="30"/>
    </row>
    <row r="7252" s="35" customFormat="1" customHeight="1" spans="1:16">
      <c r="A7252" s="30"/>
      <c r="B7252" s="38"/>
      <c r="C7252" s="30"/>
      <c r="D7252" s="30" t="s">
        <v>33</v>
      </c>
      <c r="E7252" s="30" t="s">
        <v>1438</v>
      </c>
      <c r="F7252" s="31"/>
      <c r="G7252" s="31">
        <v>120917.21</v>
      </c>
      <c r="H7252" s="32" t="s">
        <v>949</v>
      </c>
      <c r="I7252" s="31" t="s">
        <v>80</v>
      </c>
      <c r="J7252" s="30"/>
      <c r="K7252" s="30"/>
      <c r="L7252" s="31"/>
      <c r="M7252" s="30"/>
      <c r="N7252" s="30">
        <v>202606</v>
      </c>
      <c r="O7252" s="30"/>
      <c r="P7252" s="30"/>
    </row>
    <row r="7253" s="35" customFormat="1" customHeight="1" spans="1:16">
      <c r="A7253" s="30"/>
      <c r="B7253" s="38"/>
      <c r="C7253" s="30"/>
      <c r="D7253" s="30" t="s">
        <v>33</v>
      </c>
      <c r="E7253" s="30" t="s">
        <v>1437</v>
      </c>
      <c r="F7253" s="31">
        <v>10590.8</v>
      </c>
      <c r="G7253" s="31"/>
      <c r="H7253" s="32" t="s">
        <v>949</v>
      </c>
      <c r="I7253" s="31" t="s">
        <v>54</v>
      </c>
      <c r="J7253" s="30"/>
      <c r="K7253" s="30"/>
      <c r="L7253" s="31"/>
      <c r="M7253" s="30"/>
      <c r="N7253" s="30"/>
      <c r="O7253" s="30"/>
      <c r="P7253" s="30"/>
    </row>
    <row r="7254" s="35" customFormat="1" customHeight="1" spans="1:16">
      <c r="A7254" s="30"/>
      <c r="B7254" s="38"/>
      <c r="C7254" s="30"/>
      <c r="D7254" s="30" t="s">
        <v>33</v>
      </c>
      <c r="E7254" s="30" t="s">
        <v>1438</v>
      </c>
      <c r="F7254" s="31"/>
      <c r="G7254" s="31">
        <v>803818.88</v>
      </c>
      <c r="H7254" s="32" t="s">
        <v>949</v>
      </c>
      <c r="I7254" s="31" t="s">
        <v>54</v>
      </c>
      <c r="J7254" s="30"/>
      <c r="K7254" s="30"/>
      <c r="L7254" s="31"/>
      <c r="M7254" s="30"/>
      <c r="N7254" s="30"/>
      <c r="O7254" s="30"/>
      <c r="P7254" s="30"/>
    </row>
    <row r="7255" s="35" customFormat="1" customHeight="1" spans="1:16">
      <c r="A7255" s="30"/>
      <c r="B7255" s="38"/>
      <c r="C7255" s="30"/>
      <c r="D7255" s="30" t="s">
        <v>33</v>
      </c>
      <c r="E7255" s="30" t="s">
        <v>1437</v>
      </c>
      <c r="F7255" s="31">
        <v>230222.08</v>
      </c>
      <c r="G7255" s="31"/>
      <c r="H7255" s="32" t="s">
        <v>949</v>
      </c>
      <c r="I7255" s="31" t="s">
        <v>54</v>
      </c>
      <c r="J7255" s="30"/>
      <c r="K7255" s="30"/>
      <c r="L7255" s="31"/>
      <c r="M7255" s="30"/>
      <c r="N7255" s="30"/>
      <c r="O7255" s="30"/>
      <c r="P7255" s="30"/>
    </row>
    <row r="7256" s="35" customFormat="1" customHeight="1" spans="1:16">
      <c r="A7256" s="30"/>
      <c r="B7256" s="38"/>
      <c r="C7256" s="30"/>
      <c r="D7256" s="30" t="s">
        <v>33</v>
      </c>
      <c r="E7256" s="30" t="s">
        <v>1438</v>
      </c>
      <c r="F7256" s="31"/>
      <c r="G7256" s="31">
        <v>341689.86</v>
      </c>
      <c r="H7256" s="32" t="s">
        <v>949</v>
      </c>
      <c r="I7256" s="31" t="s">
        <v>54</v>
      </c>
      <c r="J7256" s="30"/>
      <c r="K7256" s="30"/>
      <c r="L7256" s="31"/>
      <c r="M7256" s="30"/>
      <c r="N7256" s="30"/>
      <c r="O7256" s="30"/>
      <c r="P7256" s="30"/>
    </row>
    <row r="7257" s="35" customFormat="1" customHeight="1" spans="1:16">
      <c r="A7257" s="30"/>
      <c r="B7257" s="38"/>
      <c r="C7257" s="30"/>
      <c r="D7257" s="30" t="s">
        <v>33</v>
      </c>
      <c r="E7257" s="30" t="s">
        <v>1437</v>
      </c>
      <c r="F7257" s="31">
        <v>3912.51</v>
      </c>
      <c r="G7257" s="31"/>
      <c r="H7257" s="32" t="s">
        <v>949</v>
      </c>
      <c r="I7257" s="31" t="s">
        <v>66</v>
      </c>
      <c r="J7257" s="30"/>
      <c r="K7257" s="30"/>
      <c r="L7257" s="31"/>
      <c r="M7257" s="30"/>
      <c r="N7257" s="30"/>
      <c r="O7257" s="30"/>
      <c r="P7257" s="30"/>
    </row>
    <row r="7258" s="35" customFormat="1" customHeight="1" spans="1:16">
      <c r="A7258" s="30"/>
      <c r="B7258" s="38"/>
      <c r="C7258" s="30"/>
      <c r="D7258" s="30" t="s">
        <v>33</v>
      </c>
      <c r="E7258" s="30" t="s">
        <v>1438</v>
      </c>
      <c r="F7258" s="31"/>
      <c r="G7258" s="31">
        <v>541934.02</v>
      </c>
      <c r="H7258" s="32" t="s">
        <v>949</v>
      </c>
      <c r="I7258" s="31" t="s">
        <v>66</v>
      </c>
      <c r="J7258" s="30"/>
      <c r="K7258" s="30"/>
      <c r="L7258" s="31"/>
      <c r="M7258" s="30"/>
      <c r="N7258" s="30"/>
      <c r="O7258" s="30"/>
      <c r="P7258" s="30"/>
    </row>
    <row r="7259" s="35" customFormat="1" customHeight="1" spans="1:16">
      <c r="A7259" s="30"/>
      <c r="B7259" s="38"/>
      <c r="C7259" s="30"/>
      <c r="D7259" s="30" t="s">
        <v>33</v>
      </c>
      <c r="E7259" s="30" t="s">
        <v>1437</v>
      </c>
      <c r="F7259" s="31">
        <v>17851.26</v>
      </c>
      <c r="G7259" s="31"/>
      <c r="H7259" s="32" t="s">
        <v>949</v>
      </c>
      <c r="I7259" s="31" t="s">
        <v>66</v>
      </c>
      <c r="J7259" s="30"/>
      <c r="K7259" s="30"/>
      <c r="L7259" s="31"/>
      <c r="M7259" s="30"/>
      <c r="N7259" s="30"/>
      <c r="O7259" s="30"/>
      <c r="P7259" s="30"/>
    </row>
    <row r="7260" s="35" customFormat="1" customHeight="1" spans="1:16">
      <c r="A7260" s="30"/>
      <c r="B7260" s="38"/>
      <c r="C7260" s="30"/>
      <c r="D7260" s="30" t="s">
        <v>33</v>
      </c>
      <c r="E7260" s="30" t="s">
        <v>1438</v>
      </c>
      <c r="F7260" s="31"/>
      <c r="G7260" s="31">
        <v>544642.74</v>
      </c>
      <c r="H7260" s="32" t="s">
        <v>949</v>
      </c>
      <c r="I7260" s="31" t="s">
        <v>66</v>
      </c>
      <c r="J7260" s="30"/>
      <c r="K7260" s="30"/>
      <c r="L7260" s="31"/>
      <c r="M7260" s="30"/>
      <c r="N7260" s="30"/>
      <c r="O7260" s="30"/>
      <c r="P7260" s="30"/>
    </row>
    <row r="7261" s="35" customFormat="1" customHeight="1" spans="1:16">
      <c r="A7261" s="30"/>
      <c r="B7261" s="38"/>
      <c r="C7261" s="30"/>
      <c r="D7261" s="30" t="s">
        <v>33</v>
      </c>
      <c r="E7261" s="30" t="s">
        <v>1437</v>
      </c>
      <c r="F7261" s="31">
        <v>15412.3</v>
      </c>
      <c r="G7261" s="31"/>
      <c r="H7261" s="32" t="s">
        <v>949</v>
      </c>
      <c r="I7261" s="31" t="s">
        <v>56</v>
      </c>
      <c r="J7261" s="30"/>
      <c r="K7261" s="30"/>
      <c r="L7261" s="31"/>
      <c r="M7261" s="30"/>
      <c r="N7261" s="30"/>
      <c r="O7261" s="30"/>
      <c r="P7261" s="30"/>
    </row>
    <row r="7262" s="35" customFormat="1" customHeight="1" spans="1:16">
      <c r="A7262" s="30"/>
      <c r="B7262" s="38"/>
      <c r="C7262" s="30"/>
      <c r="D7262" s="30" t="s">
        <v>33</v>
      </c>
      <c r="E7262" s="30" t="s">
        <v>1438</v>
      </c>
      <c r="F7262" s="31"/>
      <c r="G7262" s="31">
        <v>390351.93</v>
      </c>
      <c r="H7262" s="32" t="s">
        <v>949</v>
      </c>
      <c r="I7262" s="31" t="s">
        <v>56</v>
      </c>
      <c r="J7262" s="30"/>
      <c r="K7262" s="30"/>
      <c r="L7262" s="31"/>
      <c r="M7262" s="30"/>
      <c r="N7262" s="30"/>
      <c r="O7262" s="30"/>
      <c r="P7262" s="30"/>
    </row>
    <row r="7263" s="35" customFormat="1" customHeight="1" spans="1:16">
      <c r="A7263" s="30"/>
      <c r="B7263" s="38"/>
      <c r="C7263" s="30"/>
      <c r="D7263" s="30" t="s">
        <v>33</v>
      </c>
      <c r="E7263" s="30" t="s">
        <v>1437</v>
      </c>
      <c r="F7263" s="31">
        <v>35211.41</v>
      </c>
      <c r="G7263" s="31"/>
      <c r="H7263" s="32" t="s">
        <v>949</v>
      </c>
      <c r="I7263" s="31" t="s">
        <v>56</v>
      </c>
      <c r="J7263" s="30"/>
      <c r="K7263" s="30"/>
      <c r="L7263" s="31"/>
      <c r="M7263" s="30"/>
      <c r="N7263" s="30"/>
      <c r="O7263" s="30"/>
      <c r="P7263" s="30"/>
    </row>
    <row r="7264" s="35" customFormat="1" customHeight="1" spans="1:16">
      <c r="A7264" s="30"/>
      <c r="B7264" s="38"/>
      <c r="C7264" s="30"/>
      <c r="D7264" s="30" t="s">
        <v>33</v>
      </c>
      <c r="E7264" s="30" t="s">
        <v>1438</v>
      </c>
      <c r="F7264" s="31"/>
      <c r="G7264" s="31">
        <v>276667.55</v>
      </c>
      <c r="H7264" s="32" t="s">
        <v>949</v>
      </c>
      <c r="I7264" s="31" t="s">
        <v>56</v>
      </c>
      <c r="J7264" s="30"/>
      <c r="K7264" s="30"/>
      <c r="L7264" s="31"/>
      <c r="M7264" s="30"/>
      <c r="N7264" s="30"/>
      <c r="O7264" s="30"/>
      <c r="P7264" s="30"/>
    </row>
    <row r="7265" s="35" customFormat="1" customHeight="1" spans="1:16">
      <c r="A7265" s="30"/>
      <c r="B7265" s="38"/>
      <c r="C7265" s="30"/>
      <c r="D7265" s="30" t="s">
        <v>33</v>
      </c>
      <c r="E7265" s="30" t="s">
        <v>1437</v>
      </c>
      <c r="F7265" s="64">
        <v>2345.02</v>
      </c>
      <c r="G7265" s="31"/>
      <c r="H7265" s="32" t="s">
        <v>949</v>
      </c>
      <c r="I7265" s="31" t="s">
        <v>52</v>
      </c>
      <c r="J7265" s="30"/>
      <c r="K7265" s="30"/>
      <c r="L7265" s="31"/>
      <c r="M7265" s="30"/>
      <c r="N7265" s="30"/>
      <c r="O7265" s="30"/>
      <c r="P7265" s="30"/>
    </row>
    <row r="7266" s="35" customFormat="1" customHeight="1" spans="1:16">
      <c r="A7266" s="30"/>
      <c r="B7266" s="38"/>
      <c r="C7266" s="30"/>
      <c r="D7266" s="30" t="s">
        <v>33</v>
      </c>
      <c r="E7266" s="30" t="s">
        <v>1438</v>
      </c>
      <c r="F7266" s="31"/>
      <c r="G7266" s="105">
        <v>406545.03</v>
      </c>
      <c r="H7266" s="32" t="s">
        <v>949</v>
      </c>
      <c r="I7266" s="31" t="s">
        <v>52</v>
      </c>
      <c r="J7266" s="30"/>
      <c r="K7266" s="30"/>
      <c r="L7266" s="31"/>
      <c r="M7266" s="30"/>
      <c r="N7266" s="30"/>
      <c r="O7266" s="30"/>
      <c r="P7266" s="30"/>
    </row>
    <row r="7267" s="35" customFormat="1" customHeight="1" spans="1:16">
      <c r="A7267" s="30"/>
      <c r="B7267" s="38"/>
      <c r="C7267" s="30"/>
      <c r="D7267" s="30" t="s">
        <v>33</v>
      </c>
      <c r="E7267" s="30" t="s">
        <v>1437</v>
      </c>
      <c r="F7267" s="31">
        <v>6870.78</v>
      </c>
      <c r="G7267" s="31"/>
      <c r="H7267" s="32" t="s">
        <v>949</v>
      </c>
      <c r="I7267" s="31" t="s">
        <v>52</v>
      </c>
      <c r="J7267" s="30"/>
      <c r="K7267" s="30"/>
      <c r="L7267" s="31"/>
      <c r="M7267" s="30"/>
      <c r="N7267" s="30"/>
      <c r="O7267" s="30"/>
      <c r="P7267" s="30"/>
    </row>
    <row r="7268" s="35" customFormat="1" customHeight="1" spans="1:16">
      <c r="A7268" s="30"/>
      <c r="B7268" s="38"/>
      <c r="C7268" s="30"/>
      <c r="D7268" s="30" t="s">
        <v>33</v>
      </c>
      <c r="E7268" s="30" t="s">
        <v>1438</v>
      </c>
      <c r="F7268" s="31"/>
      <c r="G7268" s="31">
        <v>299043.21</v>
      </c>
      <c r="H7268" s="32" t="s">
        <v>949</v>
      </c>
      <c r="I7268" s="31" t="s">
        <v>52</v>
      </c>
      <c r="J7268" s="30"/>
      <c r="K7268" s="30"/>
      <c r="L7268" s="31"/>
      <c r="M7268" s="30"/>
      <c r="N7268" s="30"/>
      <c r="O7268" s="30"/>
      <c r="P7268" s="30"/>
    </row>
    <row r="7269" s="35" customFormat="1" customHeight="1" spans="1:16">
      <c r="A7269" s="30"/>
      <c r="B7269" s="38"/>
      <c r="C7269" s="30"/>
      <c r="D7269" s="30"/>
      <c r="E7269" s="30" t="s">
        <v>1437</v>
      </c>
      <c r="F7269" s="31">
        <v>933.03</v>
      </c>
      <c r="G7269" s="31"/>
      <c r="H7269" s="32" t="s">
        <v>949</v>
      </c>
      <c r="I7269" s="31" t="s">
        <v>99</v>
      </c>
      <c r="J7269" s="30"/>
      <c r="K7269" s="30"/>
      <c r="L7269" s="31"/>
      <c r="M7269" s="30"/>
      <c r="N7269" s="30"/>
      <c r="O7269" s="30"/>
      <c r="P7269" s="30"/>
    </row>
    <row r="7270" s="35" customFormat="1" customHeight="1" spans="1:16">
      <c r="A7270" s="30"/>
      <c r="B7270" s="38"/>
      <c r="C7270" s="30"/>
      <c r="D7270" s="30"/>
      <c r="E7270" s="30" t="s">
        <v>1438</v>
      </c>
      <c r="F7270" s="31"/>
      <c r="G7270" s="31">
        <v>266876.95</v>
      </c>
      <c r="H7270" s="32" t="s">
        <v>949</v>
      </c>
      <c r="I7270" s="31" t="s">
        <v>99</v>
      </c>
      <c r="J7270" s="30"/>
      <c r="K7270" s="30"/>
      <c r="L7270" s="31"/>
      <c r="M7270" s="30"/>
      <c r="N7270" s="30"/>
      <c r="O7270" s="30"/>
      <c r="P7270" s="30"/>
    </row>
    <row r="7271" s="35" customFormat="1" customHeight="1" spans="1:16">
      <c r="A7271" s="30"/>
      <c r="B7271" s="38"/>
      <c r="C7271" s="30"/>
      <c r="D7271" s="30"/>
      <c r="E7271" s="30" t="s">
        <v>1437</v>
      </c>
      <c r="F7271" s="105">
        <v>5380.78</v>
      </c>
      <c r="G7271" s="31"/>
      <c r="H7271" s="32" t="s">
        <v>949</v>
      </c>
      <c r="I7271" s="31" t="s">
        <v>99</v>
      </c>
      <c r="J7271" s="30"/>
      <c r="K7271" s="30"/>
      <c r="L7271" s="31"/>
      <c r="M7271" s="30"/>
      <c r="N7271" s="30"/>
      <c r="O7271" s="30"/>
      <c r="P7271" s="30"/>
    </row>
    <row r="7272" s="35" customFormat="1" customHeight="1" spans="1:16">
      <c r="A7272" s="30"/>
      <c r="B7272" s="38"/>
      <c r="C7272" s="30"/>
      <c r="D7272" s="30"/>
      <c r="E7272" s="30" t="s">
        <v>1438</v>
      </c>
      <c r="F7272" s="31"/>
      <c r="G7272" s="31">
        <v>252241.7</v>
      </c>
      <c r="H7272" s="32" t="s">
        <v>949</v>
      </c>
      <c r="I7272" s="31" t="s">
        <v>99</v>
      </c>
      <c r="J7272" s="30"/>
      <c r="K7272" s="30"/>
      <c r="L7272" s="31"/>
      <c r="M7272" s="30"/>
      <c r="N7272" s="30"/>
      <c r="O7272" s="30"/>
      <c r="P7272" s="30"/>
    </row>
    <row r="7273" s="35" customFormat="1" customHeight="1" spans="1:16">
      <c r="A7273" s="30"/>
      <c r="B7273" s="38"/>
      <c r="C7273" s="30"/>
      <c r="D7273" s="30" t="s">
        <v>33</v>
      </c>
      <c r="E7273" s="30" t="s">
        <v>1437</v>
      </c>
      <c r="F7273" s="64">
        <v>593.3</v>
      </c>
      <c r="G7273" s="31"/>
      <c r="H7273" s="32" t="s">
        <v>949</v>
      </c>
      <c r="I7273" s="31" t="s">
        <v>74</v>
      </c>
      <c r="J7273" s="30"/>
      <c r="K7273" s="30"/>
      <c r="L7273" s="31"/>
      <c r="M7273" s="30"/>
      <c r="N7273" s="30"/>
      <c r="O7273" s="30"/>
      <c r="P7273" s="30"/>
    </row>
    <row r="7274" s="35" customFormat="1" customHeight="1" spans="1:16">
      <c r="A7274" s="30"/>
      <c r="B7274" s="38"/>
      <c r="C7274" s="30"/>
      <c r="D7274" s="30" t="s">
        <v>33</v>
      </c>
      <c r="E7274" s="30" t="s">
        <v>1438</v>
      </c>
      <c r="F7274" s="31"/>
      <c r="G7274" s="31">
        <v>233468.51</v>
      </c>
      <c r="H7274" s="32" t="s">
        <v>949</v>
      </c>
      <c r="I7274" s="31" t="s">
        <v>74</v>
      </c>
      <c r="J7274" s="30"/>
      <c r="K7274" s="30"/>
      <c r="L7274" s="31"/>
      <c r="M7274" s="30"/>
      <c r="N7274" s="30"/>
      <c r="O7274" s="30"/>
      <c r="P7274" s="30"/>
    </row>
    <row r="7275" s="35" customFormat="1" customHeight="1" spans="1:16">
      <c r="A7275" s="30"/>
      <c r="B7275" s="38"/>
      <c r="C7275" s="30"/>
      <c r="D7275" s="30" t="s">
        <v>33</v>
      </c>
      <c r="E7275" s="30" t="s">
        <v>1437</v>
      </c>
      <c r="F7275" s="31">
        <v>2810.77</v>
      </c>
      <c r="G7275" s="31"/>
      <c r="H7275" s="32" t="s">
        <v>949</v>
      </c>
      <c r="I7275" s="31" t="s">
        <v>74</v>
      </c>
      <c r="J7275" s="30"/>
      <c r="K7275" s="30"/>
      <c r="L7275" s="31"/>
      <c r="M7275" s="30"/>
      <c r="N7275" s="30"/>
      <c r="O7275" s="30"/>
      <c r="P7275" s="30"/>
    </row>
    <row r="7276" s="35" customFormat="1" customHeight="1" spans="1:16">
      <c r="A7276" s="30"/>
      <c r="B7276" s="38"/>
      <c r="C7276" s="30"/>
      <c r="D7276" s="30" t="s">
        <v>33</v>
      </c>
      <c r="E7276" s="30" t="s">
        <v>1438</v>
      </c>
      <c r="F7276" s="31"/>
      <c r="G7276" s="31">
        <v>167193.07</v>
      </c>
      <c r="H7276" s="32" t="s">
        <v>949</v>
      </c>
      <c r="I7276" s="31" t="s">
        <v>74</v>
      </c>
      <c r="J7276" s="30"/>
      <c r="K7276" s="30"/>
      <c r="L7276" s="31"/>
      <c r="M7276" s="30"/>
      <c r="N7276" s="30"/>
      <c r="O7276" s="30"/>
      <c r="P7276" s="30"/>
    </row>
    <row r="7277" s="35" customFormat="1" customHeight="1" spans="1:16">
      <c r="A7277" s="30"/>
      <c r="B7277" s="38"/>
      <c r="C7277" s="30"/>
      <c r="D7277" s="30" t="s">
        <v>33</v>
      </c>
      <c r="E7277" s="30" t="s">
        <v>1437</v>
      </c>
      <c r="F7277" s="31">
        <v>296.41</v>
      </c>
      <c r="G7277" s="31"/>
      <c r="H7277" s="32" t="s">
        <v>949</v>
      </c>
      <c r="I7277" s="31" t="s">
        <v>78</v>
      </c>
      <c r="J7277" s="30"/>
      <c r="K7277" s="30"/>
      <c r="L7277" s="31"/>
      <c r="M7277" s="30"/>
      <c r="N7277" s="30"/>
      <c r="O7277" s="30"/>
      <c r="P7277" s="30"/>
    </row>
    <row r="7278" s="35" customFormat="1" customHeight="1" spans="1:16">
      <c r="A7278" s="30"/>
      <c r="B7278" s="38"/>
      <c r="C7278" s="30"/>
      <c r="D7278" s="30" t="s">
        <v>33</v>
      </c>
      <c r="E7278" s="30" t="s">
        <v>1438</v>
      </c>
      <c r="F7278" s="31"/>
      <c r="G7278" s="31">
        <v>281260.17</v>
      </c>
      <c r="H7278" s="32" t="s">
        <v>949</v>
      </c>
      <c r="I7278" s="31" t="s">
        <v>78</v>
      </c>
      <c r="J7278" s="30"/>
      <c r="K7278" s="30"/>
      <c r="L7278" s="31"/>
      <c r="M7278" s="30"/>
      <c r="N7278" s="30"/>
      <c r="O7278" s="30"/>
      <c r="P7278" s="30"/>
    </row>
    <row r="7279" s="35" customFormat="1" customHeight="1" spans="1:16">
      <c r="A7279" s="30"/>
      <c r="B7279" s="38"/>
      <c r="C7279" s="30"/>
      <c r="D7279" s="30" t="s">
        <v>33</v>
      </c>
      <c r="E7279" s="30" t="s">
        <v>1437</v>
      </c>
      <c r="F7279" s="31">
        <v>1451.41</v>
      </c>
      <c r="G7279" s="31"/>
      <c r="H7279" s="32" t="s">
        <v>949</v>
      </c>
      <c r="I7279" s="31" t="s">
        <v>78</v>
      </c>
      <c r="J7279" s="30"/>
      <c r="K7279" s="30"/>
      <c r="L7279" s="31"/>
      <c r="M7279" s="30"/>
      <c r="N7279" s="30"/>
      <c r="O7279" s="30"/>
      <c r="P7279" s="30"/>
    </row>
    <row r="7280" s="35" customFormat="1" customHeight="1" spans="1:16">
      <c r="A7280" s="30"/>
      <c r="B7280" s="38"/>
      <c r="C7280" s="30"/>
      <c r="D7280" s="30" t="s">
        <v>33</v>
      </c>
      <c r="E7280" s="30" t="s">
        <v>1438</v>
      </c>
      <c r="F7280" s="31"/>
      <c r="G7280" s="31">
        <v>232930.07</v>
      </c>
      <c r="H7280" s="32" t="s">
        <v>949</v>
      </c>
      <c r="I7280" s="31" t="s">
        <v>78</v>
      </c>
      <c r="J7280" s="30"/>
      <c r="K7280" s="30"/>
      <c r="L7280" s="31"/>
      <c r="M7280" s="30"/>
      <c r="N7280" s="30"/>
      <c r="O7280" s="30"/>
      <c r="P7280" s="30"/>
    </row>
    <row r="7281" s="35" customFormat="1" customHeight="1" spans="1:16">
      <c r="A7281" s="30"/>
      <c r="B7281" s="38"/>
      <c r="C7281" s="30"/>
      <c r="D7281" s="30" t="s">
        <v>33</v>
      </c>
      <c r="E7281" s="30" t="s">
        <v>1437</v>
      </c>
      <c r="F7281" s="31">
        <v>66.95</v>
      </c>
      <c r="G7281" s="31"/>
      <c r="H7281" s="32" t="s">
        <v>949</v>
      </c>
      <c r="I7281" s="31" t="s">
        <v>97</v>
      </c>
      <c r="J7281" s="30"/>
      <c r="K7281" s="30"/>
      <c r="L7281" s="31"/>
      <c r="M7281" s="30"/>
      <c r="N7281" s="30"/>
      <c r="O7281" s="30"/>
      <c r="P7281" s="30"/>
    </row>
    <row r="7282" s="35" customFormat="1" customHeight="1" spans="1:16">
      <c r="A7282" s="30"/>
      <c r="B7282" s="38"/>
      <c r="C7282" s="30"/>
      <c r="D7282" s="30" t="s">
        <v>33</v>
      </c>
      <c r="E7282" s="30" t="s">
        <v>1438</v>
      </c>
      <c r="F7282" s="31"/>
      <c r="G7282" s="31">
        <v>122265.65</v>
      </c>
      <c r="H7282" s="32" t="s">
        <v>949</v>
      </c>
      <c r="I7282" s="31" t="s">
        <v>97</v>
      </c>
      <c r="J7282" s="30"/>
      <c r="K7282" s="30"/>
      <c r="L7282" s="31"/>
      <c r="M7282" s="30"/>
      <c r="N7282" s="30"/>
      <c r="O7282" s="30"/>
      <c r="P7282" s="30"/>
    </row>
    <row r="7283" s="35" customFormat="1" customHeight="1" spans="1:16">
      <c r="A7283" s="30"/>
      <c r="B7283" s="38"/>
      <c r="C7283" s="30"/>
      <c r="D7283" s="30" t="s">
        <v>33</v>
      </c>
      <c r="E7283" s="30" t="s">
        <v>1438</v>
      </c>
      <c r="F7283" s="31"/>
      <c r="G7283" s="31">
        <v>49592.19</v>
      </c>
      <c r="H7283" s="32" t="s">
        <v>949</v>
      </c>
      <c r="I7283" s="31" t="s">
        <v>97</v>
      </c>
      <c r="J7283" s="30"/>
      <c r="K7283" s="30"/>
      <c r="L7283" s="31"/>
      <c r="M7283" s="30"/>
      <c r="N7283" s="30"/>
      <c r="O7283" s="30"/>
      <c r="P7283" s="30"/>
    </row>
    <row r="7284" s="35" customFormat="1" customHeight="1" spans="1:16">
      <c r="A7284" s="30"/>
      <c r="B7284" s="38"/>
      <c r="C7284" s="30"/>
      <c r="D7284" s="30" t="s">
        <v>33</v>
      </c>
      <c r="E7284" s="30" t="s">
        <v>1437</v>
      </c>
      <c r="F7284" s="31">
        <v>39091.32</v>
      </c>
      <c r="G7284" s="31"/>
      <c r="H7284" s="32" t="s">
        <v>949</v>
      </c>
      <c r="I7284" s="31" t="s">
        <v>97</v>
      </c>
      <c r="J7284" s="30"/>
      <c r="K7284" s="30"/>
      <c r="L7284" s="31"/>
      <c r="M7284" s="30"/>
      <c r="N7284" s="30"/>
      <c r="O7284" s="30"/>
      <c r="P7284" s="30"/>
    </row>
    <row r="7285" s="35" customFormat="1" customHeight="1" spans="1:16">
      <c r="A7285" s="30"/>
      <c r="B7285" s="38"/>
      <c r="C7285" s="30"/>
      <c r="D7285" s="30" t="s">
        <v>33</v>
      </c>
      <c r="E7285" s="30" t="s">
        <v>1437</v>
      </c>
      <c r="F7285" s="31">
        <v>2083.1</v>
      </c>
      <c r="G7285" s="31"/>
      <c r="H7285" s="32" t="s">
        <v>949</v>
      </c>
      <c r="I7285" s="31" t="s">
        <v>107</v>
      </c>
      <c r="J7285" s="30"/>
      <c r="K7285" s="30"/>
      <c r="L7285" s="31"/>
      <c r="M7285" s="30"/>
      <c r="N7285" s="30"/>
      <c r="O7285" s="30"/>
      <c r="P7285" s="30"/>
    </row>
    <row r="7286" s="35" customFormat="1" customHeight="1" spans="1:16">
      <c r="A7286" s="30"/>
      <c r="B7286" s="38"/>
      <c r="C7286" s="30"/>
      <c r="D7286" s="30" t="s">
        <v>33</v>
      </c>
      <c r="E7286" s="30" t="s">
        <v>1438</v>
      </c>
      <c r="F7286" s="31"/>
      <c r="G7286" s="31">
        <v>139093.64</v>
      </c>
      <c r="H7286" s="32" t="s">
        <v>949</v>
      </c>
      <c r="I7286" s="31" t="s">
        <v>107</v>
      </c>
      <c r="J7286" s="30"/>
      <c r="K7286" s="30"/>
      <c r="L7286" s="31"/>
      <c r="M7286" s="30"/>
      <c r="N7286" s="30"/>
      <c r="O7286" s="30"/>
      <c r="P7286" s="30"/>
    </row>
    <row r="7287" s="35" customFormat="1" customHeight="1" spans="1:16">
      <c r="A7287" s="30"/>
      <c r="B7287" s="38"/>
      <c r="C7287" s="30"/>
      <c r="D7287" s="30" t="s">
        <v>33</v>
      </c>
      <c r="E7287" s="30" t="s">
        <v>1437</v>
      </c>
      <c r="F7287" s="31">
        <v>3332.06</v>
      </c>
      <c r="G7287" s="31"/>
      <c r="H7287" s="32" t="s">
        <v>949</v>
      </c>
      <c r="I7287" s="31" t="s">
        <v>107</v>
      </c>
      <c r="J7287" s="30"/>
      <c r="K7287" s="30"/>
      <c r="L7287" s="31"/>
      <c r="M7287" s="30"/>
      <c r="N7287" s="30"/>
      <c r="O7287" s="30"/>
      <c r="P7287" s="30"/>
    </row>
    <row r="7288" s="35" customFormat="1" customHeight="1" spans="1:16">
      <c r="A7288" s="30"/>
      <c r="B7288" s="38"/>
      <c r="C7288" s="30"/>
      <c r="D7288" s="30" t="s">
        <v>33</v>
      </c>
      <c r="E7288" s="30" t="s">
        <v>1438</v>
      </c>
      <c r="F7288" s="31"/>
      <c r="G7288" s="31">
        <v>122399.65</v>
      </c>
      <c r="H7288" s="32" t="s">
        <v>949</v>
      </c>
      <c r="I7288" s="31" t="s">
        <v>107</v>
      </c>
      <c r="J7288" s="30"/>
      <c r="K7288" s="30"/>
      <c r="L7288" s="31"/>
      <c r="M7288" s="30"/>
      <c r="N7288" s="30"/>
      <c r="O7288" s="30"/>
      <c r="P7288" s="30"/>
    </row>
    <row r="7289" s="35" customFormat="1" customHeight="1" spans="1:16">
      <c r="A7289" s="30"/>
      <c r="B7289" s="38"/>
      <c r="C7289" s="30"/>
      <c r="D7289" s="30" t="s">
        <v>33</v>
      </c>
      <c r="E7289" s="30" t="s">
        <v>1437</v>
      </c>
      <c r="F7289" s="31">
        <v>3217.18</v>
      </c>
      <c r="G7289" s="31"/>
      <c r="H7289" s="32" t="s">
        <v>949</v>
      </c>
      <c r="I7289" s="31" t="s">
        <v>76</v>
      </c>
      <c r="J7289" s="30"/>
      <c r="K7289" s="30"/>
      <c r="L7289" s="31"/>
      <c r="M7289" s="30"/>
      <c r="N7289" s="30"/>
      <c r="O7289" s="30"/>
      <c r="P7289" s="30"/>
    </row>
    <row r="7290" s="35" customFormat="1" customHeight="1" spans="1:16">
      <c r="A7290" s="30"/>
      <c r="B7290" s="38"/>
      <c r="C7290" s="30"/>
      <c r="D7290" s="30" t="s">
        <v>33</v>
      </c>
      <c r="E7290" s="30" t="s">
        <v>1438</v>
      </c>
      <c r="F7290" s="31"/>
      <c r="G7290" s="31">
        <v>215767.17</v>
      </c>
      <c r="H7290" s="32" t="s">
        <v>949</v>
      </c>
      <c r="I7290" s="31" t="s">
        <v>76</v>
      </c>
      <c r="J7290" s="30"/>
      <c r="K7290" s="30"/>
      <c r="L7290" s="31"/>
      <c r="M7290" s="30"/>
      <c r="N7290" s="30"/>
      <c r="O7290" s="30"/>
      <c r="P7290" s="30"/>
    </row>
    <row r="7291" s="35" customFormat="1" customHeight="1" spans="1:16">
      <c r="A7291" s="30"/>
      <c r="B7291" s="38"/>
      <c r="C7291" s="30"/>
      <c r="D7291" s="30" t="s">
        <v>33</v>
      </c>
      <c r="E7291" s="30" t="s">
        <v>1437</v>
      </c>
      <c r="F7291" s="31">
        <v>10232.38</v>
      </c>
      <c r="G7291" s="31"/>
      <c r="H7291" s="32" t="s">
        <v>949</v>
      </c>
      <c r="I7291" s="31" t="s">
        <v>76</v>
      </c>
      <c r="J7291" s="30"/>
      <c r="K7291" s="30"/>
      <c r="L7291" s="31"/>
      <c r="M7291" s="30"/>
      <c r="N7291" s="30"/>
      <c r="O7291" s="30"/>
      <c r="P7291" s="30"/>
    </row>
    <row r="7292" s="35" customFormat="1" customHeight="1" spans="1:16">
      <c r="A7292" s="30"/>
      <c r="B7292" s="38"/>
      <c r="C7292" s="30"/>
      <c r="D7292" s="30" t="s">
        <v>33</v>
      </c>
      <c r="E7292" s="30" t="s">
        <v>1438</v>
      </c>
      <c r="F7292" s="31"/>
      <c r="G7292" s="31">
        <v>159697.01</v>
      </c>
      <c r="H7292" s="32" t="s">
        <v>949</v>
      </c>
      <c r="I7292" s="31" t="s">
        <v>76</v>
      </c>
      <c r="J7292" s="30"/>
      <c r="K7292" s="30"/>
      <c r="L7292" s="31"/>
      <c r="M7292" s="30"/>
      <c r="N7292" s="30"/>
      <c r="O7292" s="30"/>
      <c r="P7292" s="30"/>
    </row>
    <row r="7293" s="35" customFormat="1" customHeight="1" spans="1:16">
      <c r="A7293" s="30"/>
      <c r="B7293" s="38"/>
      <c r="C7293" s="30"/>
      <c r="D7293" s="30" t="s">
        <v>33</v>
      </c>
      <c r="E7293" s="30" t="s">
        <v>1437</v>
      </c>
      <c r="F7293" s="31">
        <v>705.92</v>
      </c>
      <c r="G7293" s="31"/>
      <c r="H7293" s="32" t="s">
        <v>949</v>
      </c>
      <c r="I7293" s="31" t="s">
        <v>87</v>
      </c>
      <c r="J7293" s="30"/>
      <c r="K7293" s="30"/>
      <c r="L7293" s="31"/>
      <c r="M7293" s="30"/>
      <c r="N7293" s="30"/>
      <c r="O7293" s="30"/>
      <c r="P7293" s="30"/>
    </row>
    <row r="7294" s="35" customFormat="1" customHeight="1" spans="1:16">
      <c r="A7294" s="30"/>
      <c r="B7294" s="38"/>
      <c r="C7294" s="30"/>
      <c r="D7294" s="30" t="s">
        <v>33</v>
      </c>
      <c r="E7294" s="30" t="s">
        <v>1438</v>
      </c>
      <c r="F7294" s="31"/>
      <c r="G7294" s="31">
        <v>132717.1</v>
      </c>
      <c r="H7294" s="32" t="s">
        <v>949</v>
      </c>
      <c r="I7294" s="31" t="s">
        <v>87</v>
      </c>
      <c r="J7294" s="30"/>
      <c r="K7294" s="30"/>
      <c r="L7294" s="31"/>
      <c r="M7294" s="30"/>
      <c r="N7294" s="30"/>
      <c r="O7294" s="30"/>
      <c r="P7294" s="30"/>
    </row>
    <row r="7295" s="35" customFormat="1" customHeight="1" spans="1:16">
      <c r="A7295" s="30"/>
      <c r="B7295" s="38"/>
      <c r="C7295" s="30"/>
      <c r="D7295" s="30" t="s">
        <v>33</v>
      </c>
      <c r="E7295" s="30" t="s">
        <v>1437</v>
      </c>
      <c r="F7295" s="31">
        <v>1174.91</v>
      </c>
      <c r="G7295" s="31"/>
      <c r="H7295" s="32" t="s">
        <v>949</v>
      </c>
      <c r="I7295" s="31" t="s">
        <v>87</v>
      </c>
      <c r="J7295" s="30"/>
      <c r="K7295" s="30"/>
      <c r="L7295" s="31"/>
      <c r="M7295" s="30"/>
      <c r="N7295" s="30"/>
      <c r="O7295" s="30"/>
      <c r="P7295" s="30"/>
    </row>
    <row r="7296" s="35" customFormat="1" customHeight="1" spans="1:16">
      <c r="A7296" s="30"/>
      <c r="B7296" s="38"/>
      <c r="C7296" s="30"/>
      <c r="D7296" s="30" t="s">
        <v>33</v>
      </c>
      <c r="E7296" s="30" t="s">
        <v>1438</v>
      </c>
      <c r="F7296" s="31"/>
      <c r="G7296" s="105">
        <v>100910.11</v>
      </c>
      <c r="H7296" s="32" t="s">
        <v>949</v>
      </c>
      <c r="I7296" s="31" t="s">
        <v>87</v>
      </c>
      <c r="J7296" s="30"/>
      <c r="K7296" s="30"/>
      <c r="L7296" s="31"/>
      <c r="M7296" s="30"/>
      <c r="N7296" s="30"/>
      <c r="O7296" s="30"/>
      <c r="P7296" s="30"/>
    </row>
    <row r="7297" s="35" customFormat="1" customHeight="1" spans="1:16">
      <c r="A7297" s="30"/>
      <c r="B7297" s="38"/>
      <c r="C7297" s="30"/>
      <c r="D7297" s="30" t="s">
        <v>33</v>
      </c>
      <c r="E7297" s="30" t="s">
        <v>1437</v>
      </c>
      <c r="F7297" s="31">
        <v>10</v>
      </c>
      <c r="G7297" s="31"/>
      <c r="H7297" s="32" t="s">
        <v>949</v>
      </c>
      <c r="I7297" s="31" t="s">
        <v>35</v>
      </c>
      <c r="J7297" s="30"/>
      <c r="K7297" s="30"/>
      <c r="L7297" s="31"/>
      <c r="M7297" s="30"/>
      <c r="N7297" s="30"/>
      <c r="O7297" s="30"/>
      <c r="P7297" s="30"/>
    </row>
    <row r="7298" s="35" customFormat="1" customHeight="1" spans="1:16">
      <c r="A7298" s="30"/>
      <c r="B7298" s="38"/>
      <c r="C7298" s="30"/>
      <c r="D7298" s="30" t="s">
        <v>33</v>
      </c>
      <c r="E7298" s="30" t="s">
        <v>1438</v>
      </c>
      <c r="F7298" s="31"/>
      <c r="G7298" s="31">
        <v>135984.31</v>
      </c>
      <c r="H7298" s="32" t="s">
        <v>949</v>
      </c>
      <c r="I7298" s="31" t="s">
        <v>35</v>
      </c>
      <c r="J7298" s="30"/>
      <c r="K7298" s="30"/>
      <c r="L7298" s="31"/>
      <c r="M7298" s="30"/>
      <c r="N7298" s="30"/>
      <c r="O7298" s="30"/>
      <c r="P7298" s="30"/>
    </row>
    <row r="7299" s="35" customFormat="1" customHeight="1" spans="1:16">
      <c r="A7299" s="30"/>
      <c r="B7299" s="38"/>
      <c r="C7299" s="30"/>
      <c r="D7299" s="30" t="s">
        <v>33</v>
      </c>
      <c r="E7299" s="30" t="s">
        <v>1437</v>
      </c>
      <c r="F7299" s="31">
        <v>985.07</v>
      </c>
      <c r="G7299" s="31"/>
      <c r="H7299" s="32" t="s">
        <v>949</v>
      </c>
      <c r="I7299" s="31" t="s">
        <v>35</v>
      </c>
      <c r="J7299" s="30"/>
      <c r="K7299" s="30"/>
      <c r="L7299" s="31"/>
      <c r="M7299" s="30"/>
      <c r="N7299" s="30"/>
      <c r="O7299" s="30"/>
      <c r="P7299" s="30"/>
    </row>
    <row r="7300" s="35" customFormat="1" customHeight="1" spans="1:16">
      <c r="A7300" s="30"/>
      <c r="B7300" s="38"/>
      <c r="C7300" s="30"/>
      <c r="D7300" s="30" t="s">
        <v>33</v>
      </c>
      <c r="E7300" s="30" t="s">
        <v>1438</v>
      </c>
      <c r="F7300" s="31"/>
      <c r="G7300" s="31">
        <v>113643.63</v>
      </c>
      <c r="H7300" s="32" t="s">
        <v>949</v>
      </c>
      <c r="I7300" s="31" t="s">
        <v>35</v>
      </c>
      <c r="J7300" s="30"/>
      <c r="K7300" s="30"/>
      <c r="L7300" s="31"/>
      <c r="M7300" s="30"/>
      <c r="N7300" s="30"/>
      <c r="O7300" s="30"/>
      <c r="P7300" s="30"/>
    </row>
    <row r="7301" s="35" customFormat="1" customHeight="1" spans="1:16">
      <c r="A7301" s="30"/>
      <c r="B7301" s="38"/>
      <c r="C7301" s="30"/>
      <c r="D7301" s="30" t="s">
        <v>33</v>
      </c>
      <c r="E7301" s="30" t="s">
        <v>1437</v>
      </c>
      <c r="F7301" s="31">
        <v>2251.95</v>
      </c>
      <c r="G7301" s="31"/>
      <c r="H7301" s="32" t="s">
        <v>949</v>
      </c>
      <c r="I7301" s="31" t="s">
        <v>43</v>
      </c>
      <c r="J7301" s="30"/>
      <c r="K7301" s="30"/>
      <c r="L7301" s="31"/>
      <c r="M7301" s="30"/>
      <c r="N7301" s="30" t="s">
        <v>949</v>
      </c>
      <c r="O7301" s="30"/>
      <c r="P7301" s="30"/>
    </row>
    <row r="7302" s="35" customFormat="1" customHeight="1" spans="1:16">
      <c r="A7302" s="30"/>
      <c r="B7302" s="38"/>
      <c r="C7302" s="30"/>
      <c r="D7302" s="30" t="s">
        <v>33</v>
      </c>
      <c r="E7302" s="30" t="s">
        <v>1438</v>
      </c>
      <c r="F7302" s="31"/>
      <c r="G7302" s="31">
        <v>1377369.17</v>
      </c>
      <c r="H7302" s="32" t="s">
        <v>949</v>
      </c>
      <c r="I7302" s="31" t="s">
        <v>43</v>
      </c>
      <c r="J7302" s="30"/>
      <c r="K7302" s="30"/>
      <c r="L7302" s="31"/>
      <c r="M7302" s="30"/>
      <c r="N7302" s="30" t="s">
        <v>949</v>
      </c>
      <c r="O7302" s="30"/>
      <c r="P7302" s="30"/>
    </row>
    <row r="7303" s="35" customFormat="1" customHeight="1" spans="1:16">
      <c r="A7303" s="30"/>
      <c r="B7303" s="38"/>
      <c r="C7303" s="30"/>
      <c r="D7303" s="30" t="s">
        <v>33</v>
      </c>
      <c r="E7303" s="30" t="s">
        <v>1437</v>
      </c>
      <c r="F7303" s="31">
        <v>6127.83</v>
      </c>
      <c r="G7303" s="31"/>
      <c r="H7303" s="32" t="s">
        <v>949</v>
      </c>
      <c r="I7303" s="31" t="s">
        <v>43</v>
      </c>
      <c r="J7303" s="30"/>
      <c r="K7303" s="30"/>
      <c r="L7303" s="31"/>
      <c r="M7303" s="30"/>
      <c r="N7303" s="30" t="s">
        <v>949</v>
      </c>
      <c r="O7303" s="30"/>
      <c r="P7303" s="30"/>
    </row>
    <row r="7304" s="35" customFormat="1" customHeight="1" spans="1:16">
      <c r="A7304" s="30"/>
      <c r="B7304" s="38"/>
      <c r="C7304" s="30"/>
      <c r="D7304" s="30" t="s">
        <v>33</v>
      </c>
      <c r="E7304" s="30" t="s">
        <v>1438</v>
      </c>
      <c r="F7304" s="31"/>
      <c r="G7304" s="31">
        <v>1777672.46</v>
      </c>
      <c r="H7304" s="32" t="s">
        <v>949</v>
      </c>
      <c r="I7304" s="31" t="s">
        <v>43</v>
      </c>
      <c r="J7304" s="30"/>
      <c r="K7304" s="30"/>
      <c r="L7304" s="31"/>
      <c r="M7304" s="30"/>
      <c r="N7304" s="30" t="s">
        <v>949</v>
      </c>
      <c r="O7304" s="30"/>
      <c r="P7304" s="30"/>
    </row>
    <row r="7305" s="35" customFormat="1" customHeight="1" spans="1:16">
      <c r="A7305" s="30"/>
      <c r="B7305" s="38"/>
      <c r="C7305" s="30"/>
      <c r="D7305" s="30" t="s">
        <v>33</v>
      </c>
      <c r="E7305" s="30" t="s">
        <v>1437</v>
      </c>
      <c r="F7305" s="31">
        <v>18052.84</v>
      </c>
      <c r="G7305" s="31"/>
      <c r="H7305" s="32" t="s">
        <v>949</v>
      </c>
      <c r="I7305" s="31" t="s">
        <v>105</v>
      </c>
      <c r="J7305" s="30"/>
      <c r="K7305" s="30"/>
      <c r="L7305" s="31"/>
      <c r="M7305" s="30"/>
      <c r="N7305" s="30"/>
      <c r="O7305" s="30"/>
      <c r="P7305" s="30"/>
    </row>
    <row r="7306" s="35" customFormat="1" customHeight="1" spans="1:16">
      <c r="A7306" s="30"/>
      <c r="B7306" s="38"/>
      <c r="C7306" s="30"/>
      <c r="D7306" s="30" t="s">
        <v>33</v>
      </c>
      <c r="E7306" s="30" t="s">
        <v>1438</v>
      </c>
      <c r="F7306" s="31"/>
      <c r="G7306" s="31">
        <v>30980.94</v>
      </c>
      <c r="H7306" s="32" t="s">
        <v>949</v>
      </c>
      <c r="I7306" s="31" t="s">
        <v>105</v>
      </c>
      <c r="J7306" s="30"/>
      <c r="K7306" s="30"/>
      <c r="L7306" s="31"/>
      <c r="M7306" s="30"/>
      <c r="N7306" s="30"/>
      <c r="O7306" s="30"/>
      <c r="P7306" s="30"/>
    </row>
    <row r="7307" s="35" customFormat="1" customHeight="1" spans="1:16">
      <c r="A7307" s="30"/>
      <c r="B7307" s="38"/>
      <c r="C7307" s="30"/>
      <c r="D7307" s="30" t="s">
        <v>33</v>
      </c>
      <c r="E7307" s="30" t="s">
        <v>1438</v>
      </c>
      <c r="F7307" s="31"/>
      <c r="G7307" s="31">
        <v>35186.91</v>
      </c>
      <c r="H7307" s="32" t="s">
        <v>949</v>
      </c>
      <c r="I7307" s="31" t="s">
        <v>105</v>
      </c>
      <c r="J7307" s="30"/>
      <c r="K7307" s="30"/>
      <c r="L7307" s="31"/>
      <c r="M7307" s="30"/>
      <c r="N7307" s="30"/>
      <c r="O7307" s="30"/>
      <c r="P7307" s="30"/>
    </row>
    <row r="7308" s="35" customFormat="1" customHeight="1" spans="1:16">
      <c r="A7308" s="30"/>
      <c r="B7308" s="38"/>
      <c r="C7308" s="30"/>
      <c r="D7308" s="30" t="s">
        <v>33</v>
      </c>
      <c r="E7308" s="30" t="s">
        <v>1437</v>
      </c>
      <c r="F7308" s="31">
        <v>471.26</v>
      </c>
      <c r="G7308" s="31"/>
      <c r="H7308" s="32" t="s">
        <v>949</v>
      </c>
      <c r="I7308" s="31" t="s">
        <v>60</v>
      </c>
      <c r="J7308" s="30"/>
      <c r="K7308" s="30"/>
      <c r="L7308" s="31"/>
      <c r="M7308" s="30"/>
      <c r="N7308" s="30"/>
      <c r="O7308" s="30"/>
      <c r="P7308" s="30"/>
    </row>
    <row r="7309" s="35" customFormat="1" customHeight="1" spans="1:16">
      <c r="A7309" s="30"/>
      <c r="B7309" s="38"/>
      <c r="C7309" s="30"/>
      <c r="D7309" s="30" t="s">
        <v>33</v>
      </c>
      <c r="E7309" s="30" t="s">
        <v>1438</v>
      </c>
      <c r="F7309" s="31"/>
      <c r="G7309" s="31">
        <v>268375.19</v>
      </c>
      <c r="H7309" s="32" t="s">
        <v>949</v>
      </c>
      <c r="I7309" s="31" t="s">
        <v>60</v>
      </c>
      <c r="J7309" s="30"/>
      <c r="K7309" s="30"/>
      <c r="L7309" s="31"/>
      <c r="M7309" s="30"/>
      <c r="N7309" s="30"/>
      <c r="O7309" s="30"/>
      <c r="P7309" s="30"/>
    </row>
    <row r="7310" s="35" customFormat="1" customHeight="1" spans="1:16">
      <c r="A7310" s="30"/>
      <c r="B7310" s="38"/>
      <c r="C7310" s="30"/>
      <c r="D7310" s="30" t="s">
        <v>33</v>
      </c>
      <c r="E7310" s="30" t="s">
        <v>1437</v>
      </c>
      <c r="F7310" s="31">
        <v>1024.8</v>
      </c>
      <c r="G7310" s="31"/>
      <c r="H7310" s="32" t="s">
        <v>949</v>
      </c>
      <c r="I7310" s="31" t="s">
        <v>60</v>
      </c>
      <c r="J7310" s="30"/>
      <c r="K7310" s="30"/>
      <c r="L7310" s="31"/>
      <c r="M7310" s="30"/>
      <c r="N7310" s="30"/>
      <c r="O7310" s="30"/>
      <c r="P7310" s="30"/>
    </row>
    <row r="7311" s="35" customFormat="1" customHeight="1" spans="1:16">
      <c r="A7311" s="30"/>
      <c r="B7311" s="38"/>
      <c r="C7311" s="30"/>
      <c r="D7311" s="30" t="s">
        <v>33</v>
      </c>
      <c r="E7311" s="30" t="s">
        <v>1438</v>
      </c>
      <c r="F7311" s="31"/>
      <c r="G7311" s="105">
        <v>182094.57</v>
      </c>
      <c r="H7311" s="32" t="s">
        <v>949</v>
      </c>
      <c r="I7311" s="31" t="s">
        <v>60</v>
      </c>
      <c r="J7311" s="30"/>
      <c r="K7311" s="30"/>
      <c r="L7311" s="31"/>
      <c r="M7311" s="30"/>
      <c r="N7311" s="30"/>
      <c r="O7311" s="30"/>
      <c r="P7311" s="30"/>
    </row>
    <row r="7312" s="35" customFormat="1" customHeight="1" spans="1:16">
      <c r="A7312" s="30"/>
      <c r="B7312" s="38"/>
      <c r="C7312" s="30"/>
      <c r="D7312" s="30" t="s">
        <v>33</v>
      </c>
      <c r="E7312" s="30" t="s">
        <v>1437</v>
      </c>
      <c r="F7312" s="31">
        <v>1004.26</v>
      </c>
      <c r="G7312" s="31"/>
      <c r="H7312" s="32" t="s">
        <v>949</v>
      </c>
      <c r="I7312" s="31" t="s">
        <v>39</v>
      </c>
      <c r="J7312" s="30"/>
      <c r="K7312" s="30"/>
      <c r="L7312" s="31"/>
      <c r="M7312" s="30"/>
      <c r="N7312" s="30"/>
      <c r="O7312" s="30"/>
      <c r="P7312" s="30"/>
    </row>
    <row r="7313" s="35" customFormat="1" customHeight="1" spans="1:16">
      <c r="A7313" s="30"/>
      <c r="B7313" s="38"/>
      <c r="C7313" s="30"/>
      <c r="D7313" s="30" t="s">
        <v>33</v>
      </c>
      <c r="E7313" s="30" t="s">
        <v>1438</v>
      </c>
      <c r="F7313" s="31"/>
      <c r="G7313" s="31">
        <v>203583.44</v>
      </c>
      <c r="H7313" s="32" t="s">
        <v>949</v>
      </c>
      <c r="I7313" s="31" t="s">
        <v>39</v>
      </c>
      <c r="J7313" s="30"/>
      <c r="K7313" s="30"/>
      <c r="L7313" s="31"/>
      <c r="M7313" s="30"/>
      <c r="N7313" s="30"/>
      <c r="O7313" s="30"/>
      <c r="P7313" s="30"/>
    </row>
    <row r="7314" s="35" customFormat="1" customHeight="1" spans="1:16">
      <c r="A7314" s="30"/>
      <c r="B7314" s="38"/>
      <c r="C7314" s="30"/>
      <c r="D7314" s="30" t="s">
        <v>33</v>
      </c>
      <c r="E7314" s="30" t="s">
        <v>1437</v>
      </c>
      <c r="F7314" s="31">
        <v>2114.29</v>
      </c>
      <c r="G7314" s="31"/>
      <c r="H7314" s="32" t="s">
        <v>949</v>
      </c>
      <c r="I7314" s="31" t="s">
        <v>39</v>
      </c>
      <c r="J7314" s="30"/>
      <c r="K7314" s="30"/>
      <c r="L7314" s="31"/>
      <c r="M7314" s="30"/>
      <c r="N7314" s="30"/>
      <c r="O7314" s="30"/>
      <c r="P7314" s="30"/>
    </row>
    <row r="7315" s="35" customFormat="1" customHeight="1" spans="1:16">
      <c r="A7315" s="30"/>
      <c r="B7315" s="38"/>
      <c r="C7315" s="30"/>
      <c r="D7315" s="30" t="s">
        <v>33</v>
      </c>
      <c r="E7315" s="30" t="s">
        <v>1438</v>
      </c>
      <c r="F7315" s="31"/>
      <c r="G7315" s="31">
        <v>163039.83</v>
      </c>
      <c r="H7315" s="32" t="s">
        <v>949</v>
      </c>
      <c r="I7315" s="31" t="s">
        <v>39</v>
      </c>
      <c r="J7315" s="30"/>
      <c r="K7315" s="30"/>
      <c r="L7315" s="31"/>
      <c r="M7315" s="30"/>
      <c r="N7315" s="30"/>
      <c r="O7315" s="30"/>
      <c r="P7315" s="30"/>
    </row>
    <row r="7316" s="35" customFormat="1" customHeight="1" spans="1:16">
      <c r="A7316" s="30"/>
      <c r="B7316" s="38"/>
      <c r="C7316" s="30"/>
      <c r="D7316" s="30" t="s">
        <v>33</v>
      </c>
      <c r="E7316" s="30" t="s">
        <v>1437</v>
      </c>
      <c r="F7316" s="31">
        <v>87654.1</v>
      </c>
      <c r="G7316" s="31"/>
      <c r="H7316" s="32" t="s">
        <v>949</v>
      </c>
      <c r="I7316" s="31" t="s">
        <v>267</v>
      </c>
      <c r="J7316" s="30"/>
      <c r="K7316" s="30"/>
      <c r="L7316" s="31"/>
      <c r="M7316" s="30"/>
      <c r="N7316" s="30"/>
      <c r="O7316" s="30"/>
      <c r="P7316" s="30"/>
    </row>
    <row r="7317" s="35" customFormat="1" customHeight="1" spans="1:16">
      <c r="A7317" s="30"/>
      <c r="B7317" s="38"/>
      <c r="C7317" s="30"/>
      <c r="D7317" s="30" t="s">
        <v>33</v>
      </c>
      <c r="E7317" s="30" t="s">
        <v>1438</v>
      </c>
      <c r="F7317" s="31"/>
      <c r="G7317" s="31">
        <v>1838308.82</v>
      </c>
      <c r="H7317" s="32" t="s">
        <v>949</v>
      </c>
      <c r="I7317" s="31" t="s">
        <v>267</v>
      </c>
      <c r="J7317" s="30"/>
      <c r="K7317" s="30"/>
      <c r="L7317" s="31"/>
      <c r="M7317" s="30"/>
      <c r="N7317" s="30"/>
      <c r="O7317" s="30"/>
      <c r="P7317" s="30"/>
    </row>
    <row r="7318" s="35" customFormat="1" customHeight="1" spans="1:16">
      <c r="A7318" s="30"/>
      <c r="B7318" s="38"/>
      <c r="C7318" s="30"/>
      <c r="D7318" s="30" t="s">
        <v>33</v>
      </c>
      <c r="E7318" s="30" t="s">
        <v>1437</v>
      </c>
      <c r="F7318" s="31">
        <v>104917.73</v>
      </c>
      <c r="G7318" s="31"/>
      <c r="H7318" s="32" t="s">
        <v>949</v>
      </c>
      <c r="I7318" s="31" t="s">
        <v>267</v>
      </c>
      <c r="J7318" s="30"/>
      <c r="K7318" s="30"/>
      <c r="L7318" s="31"/>
      <c r="M7318" s="30"/>
      <c r="N7318" s="30"/>
      <c r="O7318" s="30"/>
      <c r="P7318" s="30"/>
    </row>
    <row r="7319" s="35" customFormat="1" customHeight="1" spans="1:16">
      <c r="A7319" s="30"/>
      <c r="B7319" s="38"/>
      <c r="C7319" s="30"/>
      <c r="D7319" s="30" t="s">
        <v>33</v>
      </c>
      <c r="E7319" s="30" t="s">
        <v>1438</v>
      </c>
      <c r="F7319" s="31"/>
      <c r="G7319" s="31">
        <v>2224206.55</v>
      </c>
      <c r="H7319" s="32" t="s">
        <v>949</v>
      </c>
      <c r="I7319" s="31" t="s">
        <v>267</v>
      </c>
      <c r="J7319" s="30"/>
      <c r="K7319" s="30"/>
      <c r="L7319" s="31"/>
      <c r="M7319" s="30"/>
      <c r="N7319" s="30"/>
      <c r="O7319" s="30"/>
      <c r="P7319" s="30"/>
    </row>
    <row r="7320" s="35" customFormat="1" customHeight="1" spans="1:16">
      <c r="A7320" s="30"/>
      <c r="B7320" s="38"/>
      <c r="C7320" s="30"/>
      <c r="D7320" s="30" t="s">
        <v>33</v>
      </c>
      <c r="E7320" s="30" t="s">
        <v>1438</v>
      </c>
      <c r="F7320" s="31"/>
      <c r="G7320" s="105">
        <v>9489.1</v>
      </c>
      <c r="H7320" s="32" t="s">
        <v>949</v>
      </c>
      <c r="I7320" s="31" t="s">
        <v>162</v>
      </c>
      <c r="J7320" s="30"/>
      <c r="K7320" s="30"/>
      <c r="L7320" s="31"/>
      <c r="M7320" s="30"/>
      <c r="N7320" s="30"/>
      <c r="O7320" s="30"/>
      <c r="P7320" s="30"/>
    </row>
    <row r="7321" s="35" customFormat="1" customHeight="1" spans="1:16">
      <c r="A7321" s="30"/>
      <c r="B7321" s="38"/>
      <c r="C7321" s="30"/>
      <c r="D7321" s="30" t="s">
        <v>33</v>
      </c>
      <c r="E7321" s="30" t="s">
        <v>1438</v>
      </c>
      <c r="F7321" s="31"/>
      <c r="G7321" s="105">
        <v>10607.24</v>
      </c>
      <c r="H7321" s="32" t="s">
        <v>949</v>
      </c>
      <c r="I7321" s="31" t="s">
        <v>162</v>
      </c>
      <c r="J7321" s="30"/>
      <c r="K7321" s="30"/>
      <c r="L7321" s="31"/>
      <c r="M7321" s="30"/>
      <c r="N7321" s="30"/>
      <c r="O7321" s="30"/>
      <c r="P7321" s="30"/>
    </row>
    <row r="7322" s="35" customFormat="1" customHeight="1" spans="1:16">
      <c r="A7322" s="30"/>
      <c r="B7322" s="38"/>
      <c r="C7322" s="30"/>
      <c r="D7322" s="30" t="s">
        <v>33</v>
      </c>
      <c r="E7322" s="30" t="s">
        <v>1437</v>
      </c>
      <c r="F7322" s="31">
        <v>5715.42</v>
      </c>
      <c r="G7322" s="31"/>
      <c r="H7322" s="32" t="s">
        <v>949</v>
      </c>
      <c r="I7322" s="31" t="s">
        <v>89</v>
      </c>
      <c r="J7322" s="30"/>
      <c r="K7322" s="30"/>
      <c r="L7322" s="31"/>
      <c r="M7322" s="30"/>
      <c r="N7322" s="30"/>
      <c r="O7322" s="30"/>
      <c r="P7322" s="30"/>
    </row>
    <row r="7323" s="35" customFormat="1" customHeight="1" spans="1:16">
      <c r="A7323" s="30"/>
      <c r="B7323" s="38"/>
      <c r="C7323" s="30"/>
      <c r="D7323" s="30" t="s">
        <v>33</v>
      </c>
      <c r="E7323" s="30" t="s">
        <v>1438</v>
      </c>
      <c r="F7323" s="31"/>
      <c r="G7323" s="31">
        <v>-35055.06</v>
      </c>
      <c r="H7323" s="32" t="s">
        <v>949</v>
      </c>
      <c r="I7323" s="31" t="s">
        <v>89</v>
      </c>
      <c r="J7323" s="30"/>
      <c r="K7323" s="30"/>
      <c r="L7323" s="31"/>
      <c r="M7323" s="30"/>
      <c r="N7323" s="30"/>
      <c r="O7323" s="30"/>
      <c r="P7323" s="30"/>
    </row>
    <row r="7324" s="35" customFormat="1" customHeight="1" spans="1:16">
      <c r="A7324" s="30"/>
      <c r="B7324" s="38"/>
      <c r="C7324" s="30"/>
      <c r="D7324" s="30" t="s">
        <v>33</v>
      </c>
      <c r="E7324" s="30" t="s">
        <v>1437</v>
      </c>
      <c r="F7324" s="31">
        <v>1940.72</v>
      </c>
      <c r="G7324" s="31"/>
      <c r="H7324" s="32" t="s">
        <v>949</v>
      </c>
      <c r="I7324" s="31" t="s">
        <v>191</v>
      </c>
      <c r="J7324" s="30"/>
      <c r="K7324" s="30"/>
      <c r="L7324" s="31"/>
      <c r="M7324" s="30"/>
      <c r="N7324" s="30"/>
      <c r="O7324" s="30"/>
      <c r="P7324" s="30"/>
    </row>
    <row r="7325" s="35" customFormat="1" customHeight="1" spans="1:16">
      <c r="A7325" s="30"/>
      <c r="B7325" s="38"/>
      <c r="C7325" s="30"/>
      <c r="D7325" s="30" t="s">
        <v>33</v>
      </c>
      <c r="E7325" s="30" t="s">
        <v>1438</v>
      </c>
      <c r="F7325" s="31"/>
      <c r="G7325" s="31">
        <v>139553.88</v>
      </c>
      <c r="H7325" s="32" t="s">
        <v>949</v>
      </c>
      <c r="I7325" s="31" t="s">
        <v>191</v>
      </c>
      <c r="J7325" s="30"/>
      <c r="K7325" s="30"/>
      <c r="L7325" s="31"/>
      <c r="M7325" s="30"/>
      <c r="N7325" s="30"/>
      <c r="O7325" s="30"/>
      <c r="P7325" s="30"/>
    </row>
    <row r="7326" s="35" customFormat="1" customHeight="1" spans="1:16">
      <c r="A7326" s="30"/>
      <c r="B7326" s="38"/>
      <c r="C7326" s="30"/>
      <c r="D7326" s="30" t="s">
        <v>33</v>
      </c>
      <c r="E7326" s="30" t="s">
        <v>1437</v>
      </c>
      <c r="F7326" s="31">
        <v>362.28</v>
      </c>
      <c r="G7326" s="31"/>
      <c r="H7326" s="32" t="s">
        <v>949</v>
      </c>
      <c r="I7326" s="31" t="s">
        <v>191</v>
      </c>
      <c r="J7326" s="30"/>
      <c r="K7326" s="30"/>
      <c r="L7326" s="31"/>
      <c r="M7326" s="30"/>
      <c r="N7326" s="30"/>
      <c r="O7326" s="30"/>
      <c r="P7326" s="30"/>
    </row>
    <row r="7327" s="35" customFormat="1" customHeight="1" spans="1:16">
      <c r="A7327" s="30"/>
      <c r="B7327" s="38"/>
      <c r="C7327" s="30"/>
      <c r="D7327" s="30" t="s">
        <v>33</v>
      </c>
      <c r="E7327" s="30" t="s">
        <v>1438</v>
      </c>
      <c r="F7327" s="31"/>
      <c r="G7327" s="31">
        <v>108842.9</v>
      </c>
      <c r="H7327" s="32" t="s">
        <v>949</v>
      </c>
      <c r="I7327" s="31" t="s">
        <v>191</v>
      </c>
      <c r="J7327" s="30"/>
      <c r="K7327" s="30"/>
      <c r="L7327" s="31"/>
      <c r="M7327" s="30"/>
      <c r="N7327" s="30"/>
      <c r="O7327" s="30"/>
      <c r="P7327" s="30"/>
    </row>
    <row r="7328" s="35" customFormat="1" customHeight="1" spans="1:16">
      <c r="A7328" s="30"/>
      <c r="B7328" s="38"/>
      <c r="C7328" s="30"/>
      <c r="D7328" s="30" t="s">
        <v>33</v>
      </c>
      <c r="E7328" s="30" t="s">
        <v>1437</v>
      </c>
      <c r="F7328" s="31">
        <v>302.62</v>
      </c>
      <c r="G7328" s="31"/>
      <c r="H7328" s="32" t="s">
        <v>949</v>
      </c>
      <c r="I7328" s="31" t="s">
        <v>84</v>
      </c>
      <c r="J7328" s="30"/>
      <c r="K7328" s="30"/>
      <c r="L7328" s="31"/>
      <c r="M7328" s="30"/>
      <c r="N7328" s="30"/>
      <c r="O7328" s="30"/>
      <c r="P7328" s="30"/>
    </row>
    <row r="7329" s="35" customFormat="1" customHeight="1" spans="1:16">
      <c r="A7329" s="30"/>
      <c r="B7329" s="38"/>
      <c r="C7329" s="30"/>
      <c r="D7329" s="30" t="s">
        <v>33</v>
      </c>
      <c r="E7329" s="30" t="s">
        <v>1438</v>
      </c>
      <c r="F7329" s="31"/>
      <c r="G7329" s="31">
        <v>347173.78</v>
      </c>
      <c r="H7329" s="32" t="s">
        <v>949</v>
      </c>
      <c r="I7329" s="31" t="s">
        <v>84</v>
      </c>
      <c r="J7329" s="30"/>
      <c r="K7329" s="30"/>
      <c r="L7329" s="31"/>
      <c r="M7329" s="30"/>
      <c r="N7329" s="30"/>
      <c r="O7329" s="30"/>
      <c r="P7329" s="30"/>
    </row>
    <row r="7330" s="35" customFormat="1" customHeight="1" spans="1:16">
      <c r="A7330" s="30"/>
      <c r="B7330" s="38"/>
      <c r="C7330" s="30"/>
      <c r="D7330" s="30" t="s">
        <v>33</v>
      </c>
      <c r="E7330" s="30" t="s">
        <v>1437</v>
      </c>
      <c r="F7330" s="31">
        <v>1800.82</v>
      </c>
      <c r="G7330" s="31"/>
      <c r="H7330" s="32" t="s">
        <v>949</v>
      </c>
      <c r="I7330" s="31" t="s">
        <v>84</v>
      </c>
      <c r="J7330" s="30"/>
      <c r="K7330" s="30"/>
      <c r="L7330" s="31"/>
      <c r="M7330" s="30"/>
      <c r="N7330" s="30"/>
      <c r="O7330" s="30"/>
      <c r="P7330" s="30"/>
    </row>
    <row r="7331" s="35" customFormat="1" customHeight="1" spans="1:16">
      <c r="A7331" s="30"/>
      <c r="B7331" s="38"/>
      <c r="C7331" s="30"/>
      <c r="D7331" s="30" t="s">
        <v>33</v>
      </c>
      <c r="E7331" s="30" t="s">
        <v>1438</v>
      </c>
      <c r="F7331" s="31"/>
      <c r="G7331" s="31">
        <v>393453.22</v>
      </c>
      <c r="H7331" s="32" t="s">
        <v>949</v>
      </c>
      <c r="I7331" s="31" t="s">
        <v>84</v>
      </c>
      <c r="J7331" s="30"/>
      <c r="K7331" s="30"/>
      <c r="L7331" s="31"/>
      <c r="M7331" s="30"/>
      <c r="N7331" s="30"/>
      <c r="O7331" s="30"/>
      <c r="P7331" s="30"/>
    </row>
    <row r="7332" s="35" customFormat="1" customHeight="1" spans="1:16">
      <c r="A7332" s="30"/>
      <c r="B7332" s="38"/>
      <c r="C7332" s="30"/>
      <c r="D7332" s="30" t="s">
        <v>33</v>
      </c>
      <c r="E7332" s="30" t="s">
        <v>1437</v>
      </c>
      <c r="F7332" s="31">
        <v>82.03</v>
      </c>
      <c r="G7332" s="31"/>
      <c r="H7332" s="32" t="s">
        <v>949</v>
      </c>
      <c r="I7332" s="31" t="s">
        <v>196</v>
      </c>
      <c r="J7332" s="30"/>
      <c r="K7332" s="30"/>
      <c r="L7332" s="31"/>
      <c r="M7332" s="30"/>
      <c r="N7332" s="30"/>
      <c r="O7332" s="30"/>
      <c r="P7332" s="30"/>
    </row>
    <row r="7333" s="35" customFormat="1" customHeight="1" spans="1:16">
      <c r="A7333" s="30"/>
      <c r="B7333" s="38"/>
      <c r="C7333" s="30"/>
      <c r="D7333" s="30" t="s">
        <v>33</v>
      </c>
      <c r="E7333" s="30" t="s">
        <v>1438</v>
      </c>
      <c r="F7333" s="31"/>
      <c r="G7333" s="31">
        <v>141778.25</v>
      </c>
      <c r="H7333" s="32" t="s">
        <v>949</v>
      </c>
      <c r="I7333" s="31" t="s">
        <v>196</v>
      </c>
      <c r="J7333" s="30"/>
      <c r="K7333" s="30"/>
      <c r="L7333" s="31"/>
      <c r="M7333" s="30"/>
      <c r="N7333" s="30"/>
      <c r="O7333" s="30"/>
      <c r="P7333" s="30"/>
    </row>
    <row r="7334" s="35" customFormat="1" customHeight="1" spans="1:16">
      <c r="A7334" s="30"/>
      <c r="B7334" s="38"/>
      <c r="C7334" s="30"/>
      <c r="D7334" s="30" t="s">
        <v>33</v>
      </c>
      <c r="E7334" s="30" t="s">
        <v>1437</v>
      </c>
      <c r="F7334" s="31">
        <v>14.04</v>
      </c>
      <c r="G7334" s="31"/>
      <c r="H7334" s="32" t="s">
        <v>949</v>
      </c>
      <c r="I7334" s="31" t="s">
        <v>196</v>
      </c>
      <c r="J7334" s="30"/>
      <c r="K7334" s="30"/>
      <c r="L7334" s="31"/>
      <c r="M7334" s="30"/>
      <c r="N7334" s="30"/>
      <c r="O7334" s="30"/>
      <c r="P7334" s="30"/>
    </row>
    <row r="7335" s="35" customFormat="1" customHeight="1" spans="1:16">
      <c r="A7335" s="30"/>
      <c r="B7335" s="38"/>
      <c r="C7335" s="30"/>
      <c r="D7335" s="30" t="s">
        <v>33</v>
      </c>
      <c r="E7335" s="30" t="s">
        <v>1438</v>
      </c>
      <c r="F7335" s="31"/>
      <c r="G7335" s="31">
        <v>115891.16</v>
      </c>
      <c r="H7335" s="32" t="s">
        <v>949</v>
      </c>
      <c r="I7335" s="31" t="s">
        <v>196</v>
      </c>
      <c r="J7335" s="30"/>
      <c r="K7335" s="30"/>
      <c r="L7335" s="31"/>
      <c r="M7335" s="30"/>
      <c r="N7335" s="30"/>
      <c r="O7335" s="30"/>
      <c r="P7335" s="30"/>
    </row>
    <row r="7336" s="35" customFormat="1" customHeight="1" spans="1:16">
      <c r="A7336" s="30"/>
      <c r="B7336" s="38"/>
      <c r="C7336" s="30"/>
      <c r="D7336" s="30" t="s">
        <v>33</v>
      </c>
      <c r="E7336" s="30" t="s">
        <v>1437</v>
      </c>
      <c r="F7336" s="31">
        <v>249.8</v>
      </c>
      <c r="G7336" s="31"/>
      <c r="H7336" s="32" t="s">
        <v>949</v>
      </c>
      <c r="I7336" s="31" t="s">
        <v>109</v>
      </c>
      <c r="J7336" s="30"/>
      <c r="K7336" s="30"/>
      <c r="L7336" s="31"/>
      <c r="M7336" s="30"/>
      <c r="N7336" s="30"/>
      <c r="O7336" s="30"/>
      <c r="P7336" s="30"/>
    </row>
    <row r="7337" s="35" customFormat="1" customHeight="1" spans="1:16">
      <c r="A7337" s="30"/>
      <c r="B7337" s="38"/>
      <c r="C7337" s="30"/>
      <c r="D7337" s="30" t="s">
        <v>33</v>
      </c>
      <c r="E7337" s="30" t="s">
        <v>1438</v>
      </c>
      <c r="F7337" s="31"/>
      <c r="G7337" s="31">
        <v>220616.37</v>
      </c>
      <c r="H7337" s="32" t="s">
        <v>949</v>
      </c>
      <c r="I7337" s="31" t="s">
        <v>109</v>
      </c>
      <c r="J7337" s="30"/>
      <c r="K7337" s="30"/>
      <c r="L7337" s="31"/>
      <c r="M7337" s="30"/>
      <c r="N7337" s="30"/>
      <c r="O7337" s="30"/>
      <c r="P7337" s="30"/>
    </row>
    <row r="7338" s="35" customFormat="1" customHeight="1" spans="1:16">
      <c r="A7338" s="30"/>
      <c r="B7338" s="38"/>
      <c r="C7338" s="30"/>
      <c r="D7338" s="30" t="s">
        <v>33</v>
      </c>
      <c r="E7338" s="30" t="s">
        <v>1437</v>
      </c>
      <c r="F7338" s="105">
        <v>289.63</v>
      </c>
      <c r="G7338" s="31"/>
      <c r="H7338" s="32" t="s">
        <v>949</v>
      </c>
      <c r="I7338" s="31" t="s">
        <v>109</v>
      </c>
      <c r="J7338" s="30"/>
      <c r="K7338" s="30"/>
      <c r="L7338" s="31"/>
      <c r="M7338" s="30"/>
      <c r="N7338" s="30"/>
      <c r="O7338" s="30"/>
      <c r="P7338" s="30"/>
    </row>
    <row r="7339" s="35" customFormat="1" customHeight="1" spans="1:16">
      <c r="A7339" s="30"/>
      <c r="B7339" s="38"/>
      <c r="C7339" s="30"/>
      <c r="D7339" s="30" t="s">
        <v>33</v>
      </c>
      <c r="E7339" s="30" t="s">
        <v>1438</v>
      </c>
      <c r="F7339" s="31"/>
      <c r="G7339" s="105">
        <v>163394.15</v>
      </c>
      <c r="H7339" s="32" t="s">
        <v>949</v>
      </c>
      <c r="I7339" s="31" t="s">
        <v>109</v>
      </c>
      <c r="J7339" s="30"/>
      <c r="K7339" s="30"/>
      <c r="L7339" s="31"/>
      <c r="M7339" s="30"/>
      <c r="N7339" s="30"/>
      <c r="O7339" s="30"/>
      <c r="P7339" s="30"/>
    </row>
    <row r="7340" s="35" customFormat="1" customHeight="1" spans="1:16">
      <c r="A7340" s="30"/>
      <c r="B7340" s="38"/>
      <c r="C7340" s="30"/>
      <c r="D7340" s="30" t="s">
        <v>33</v>
      </c>
      <c r="E7340" s="30" t="s">
        <v>1437</v>
      </c>
      <c r="F7340" s="31">
        <v>1.51</v>
      </c>
      <c r="G7340" s="31"/>
      <c r="H7340" s="32" t="s">
        <v>949</v>
      </c>
      <c r="I7340" s="31" t="s">
        <v>101</v>
      </c>
      <c r="J7340" s="30"/>
      <c r="K7340" s="30"/>
      <c r="L7340" s="31"/>
      <c r="M7340" s="30"/>
      <c r="N7340" s="30"/>
      <c r="O7340" s="30"/>
      <c r="P7340" s="30"/>
    </row>
    <row r="7341" s="35" customFormat="1" customHeight="1" spans="1:16">
      <c r="A7341" s="30"/>
      <c r="B7341" s="38"/>
      <c r="C7341" s="30"/>
      <c r="D7341" s="30" t="s">
        <v>33</v>
      </c>
      <c r="E7341" s="30" t="s">
        <v>1438</v>
      </c>
      <c r="F7341" s="31"/>
      <c r="G7341" s="31">
        <v>244080.57</v>
      </c>
      <c r="H7341" s="32" t="s">
        <v>949</v>
      </c>
      <c r="I7341" s="31" t="s">
        <v>101</v>
      </c>
      <c r="J7341" s="30"/>
      <c r="K7341" s="30"/>
      <c r="L7341" s="31"/>
      <c r="M7341" s="30"/>
      <c r="N7341" s="30"/>
      <c r="O7341" s="30"/>
      <c r="P7341" s="30"/>
    </row>
    <row r="7342" s="35" customFormat="1" customHeight="1" spans="1:16">
      <c r="A7342" s="30"/>
      <c r="B7342" s="38"/>
      <c r="C7342" s="30"/>
      <c r="D7342" s="30" t="s">
        <v>33</v>
      </c>
      <c r="E7342" s="30" t="s">
        <v>1438</v>
      </c>
      <c r="F7342" s="31"/>
      <c r="G7342" s="31">
        <v>192638.73</v>
      </c>
      <c r="H7342" s="32" t="s">
        <v>949</v>
      </c>
      <c r="I7342" s="31" t="s">
        <v>101</v>
      </c>
      <c r="J7342" s="30"/>
      <c r="K7342" s="30"/>
      <c r="L7342" s="31"/>
      <c r="M7342" s="30"/>
      <c r="N7342" s="30"/>
      <c r="O7342" s="30"/>
      <c r="P7342" s="30"/>
    </row>
    <row r="7343" s="35" customFormat="1" customHeight="1" spans="1:16">
      <c r="A7343" s="30"/>
      <c r="B7343" s="38"/>
      <c r="C7343" s="30"/>
      <c r="D7343" s="30" t="s">
        <v>33</v>
      </c>
      <c r="E7343" s="30" t="s">
        <v>1438</v>
      </c>
      <c r="F7343" s="31"/>
      <c r="G7343" s="105">
        <v>42855.53</v>
      </c>
      <c r="H7343" s="32" t="s">
        <v>949</v>
      </c>
      <c r="I7343" s="31" t="s">
        <v>534</v>
      </c>
      <c r="J7343" s="30"/>
      <c r="K7343" s="30"/>
      <c r="L7343" s="31"/>
      <c r="M7343" s="30"/>
      <c r="N7343" s="30"/>
      <c r="O7343" s="30"/>
      <c r="P7343" s="30"/>
    </row>
    <row r="7344" s="35" customFormat="1" customHeight="1" spans="1:16">
      <c r="A7344" s="30"/>
      <c r="B7344" s="38"/>
      <c r="C7344" s="30"/>
      <c r="D7344" s="30" t="s">
        <v>33</v>
      </c>
      <c r="E7344" s="30" t="s">
        <v>1437</v>
      </c>
      <c r="F7344" s="31">
        <v>28.53</v>
      </c>
      <c r="G7344" s="31"/>
      <c r="H7344" s="32" t="s">
        <v>949</v>
      </c>
      <c r="I7344" s="31" t="s">
        <v>91</v>
      </c>
      <c r="J7344" s="30"/>
      <c r="K7344" s="30"/>
      <c r="L7344" s="31"/>
      <c r="M7344" s="30"/>
      <c r="N7344" s="30"/>
      <c r="O7344" s="30"/>
      <c r="P7344" s="30"/>
    </row>
    <row r="7345" s="35" customFormat="1" customHeight="1" spans="1:16">
      <c r="A7345" s="30"/>
      <c r="B7345" s="38"/>
      <c r="C7345" s="30"/>
      <c r="D7345" s="30" t="s">
        <v>33</v>
      </c>
      <c r="E7345" s="30" t="s">
        <v>1438</v>
      </c>
      <c r="F7345" s="31"/>
      <c r="G7345" s="31">
        <v>141868.68</v>
      </c>
      <c r="H7345" s="32" t="s">
        <v>949</v>
      </c>
      <c r="I7345" s="31" t="s">
        <v>91</v>
      </c>
      <c r="J7345" s="30"/>
      <c r="K7345" s="30"/>
      <c r="L7345" s="31"/>
      <c r="M7345" s="30"/>
      <c r="N7345" s="30"/>
      <c r="O7345" s="30"/>
      <c r="P7345" s="30"/>
    </row>
    <row r="7346" s="35" customFormat="1" customHeight="1" spans="1:16">
      <c r="A7346" s="30"/>
      <c r="B7346" s="38"/>
      <c r="C7346" s="30"/>
      <c r="D7346" s="30" t="s">
        <v>33</v>
      </c>
      <c r="E7346" s="30" t="s">
        <v>1437</v>
      </c>
      <c r="F7346" s="31">
        <v>31</v>
      </c>
      <c r="G7346" s="31"/>
      <c r="H7346" s="32" t="s">
        <v>949</v>
      </c>
      <c r="I7346" s="31" t="s">
        <v>91</v>
      </c>
      <c r="J7346" s="30"/>
      <c r="K7346" s="30"/>
      <c r="L7346" s="31"/>
      <c r="M7346" s="30"/>
      <c r="N7346" s="30"/>
      <c r="O7346" s="30"/>
      <c r="P7346" s="30"/>
    </row>
    <row r="7347" s="35" customFormat="1" customHeight="1" spans="1:16">
      <c r="A7347" s="30"/>
      <c r="B7347" s="38"/>
      <c r="C7347" s="30"/>
      <c r="D7347" s="30" t="s">
        <v>33</v>
      </c>
      <c r="E7347" s="30" t="s">
        <v>1438</v>
      </c>
      <c r="F7347" s="31"/>
      <c r="G7347" s="31">
        <v>103084.14</v>
      </c>
      <c r="H7347" s="32" t="s">
        <v>949</v>
      </c>
      <c r="I7347" s="31" t="s">
        <v>91</v>
      </c>
      <c r="J7347" s="30"/>
      <c r="K7347" s="30"/>
      <c r="L7347" s="31"/>
      <c r="M7347" s="30"/>
      <c r="N7347" s="30"/>
      <c r="O7347" s="30"/>
      <c r="P7347" s="30"/>
    </row>
    <row r="7348" s="35" customFormat="1" customHeight="1" spans="1:16">
      <c r="A7348" s="30"/>
      <c r="B7348" s="38"/>
      <c r="C7348" s="30"/>
      <c r="D7348" s="30" t="s">
        <v>33</v>
      </c>
      <c r="E7348" s="30" t="s">
        <v>1437</v>
      </c>
      <c r="F7348" s="31">
        <v>191</v>
      </c>
      <c r="G7348" s="31"/>
      <c r="H7348" s="32" t="s">
        <v>949</v>
      </c>
      <c r="I7348" s="31" t="s">
        <v>205</v>
      </c>
      <c r="J7348" s="30"/>
      <c r="K7348" s="30"/>
      <c r="L7348" s="31"/>
      <c r="M7348" s="30"/>
      <c r="N7348" s="30"/>
      <c r="O7348" s="30"/>
      <c r="P7348" s="30"/>
    </row>
    <row r="7349" s="35" customFormat="1" customHeight="1" spans="1:16">
      <c r="A7349" s="30"/>
      <c r="B7349" s="38"/>
      <c r="C7349" s="30"/>
      <c r="D7349" s="30" t="s">
        <v>33</v>
      </c>
      <c r="E7349" s="30" t="s">
        <v>1438</v>
      </c>
      <c r="F7349" s="31"/>
      <c r="G7349" s="64">
        <v>236128.89</v>
      </c>
      <c r="H7349" s="32" t="s">
        <v>949</v>
      </c>
      <c r="I7349" s="31" t="s">
        <v>205</v>
      </c>
      <c r="J7349" s="30"/>
      <c r="K7349" s="30"/>
      <c r="L7349" s="31"/>
      <c r="M7349" s="30"/>
      <c r="N7349" s="30"/>
      <c r="O7349" s="30"/>
      <c r="P7349" s="30"/>
    </row>
    <row r="7350" s="35" customFormat="1" customHeight="1" spans="1:16">
      <c r="A7350" s="30"/>
      <c r="B7350" s="38"/>
      <c r="C7350" s="30"/>
      <c r="D7350" s="30" t="s">
        <v>33</v>
      </c>
      <c r="E7350" s="30" t="s">
        <v>1437</v>
      </c>
      <c r="F7350" s="31">
        <v>315.4</v>
      </c>
      <c r="G7350" s="31"/>
      <c r="H7350" s="32" t="s">
        <v>949</v>
      </c>
      <c r="I7350" s="31" t="s">
        <v>205</v>
      </c>
      <c r="J7350" s="30"/>
      <c r="K7350" s="30"/>
      <c r="L7350" s="31"/>
      <c r="M7350" s="30"/>
      <c r="N7350" s="30"/>
      <c r="O7350" s="30"/>
      <c r="P7350" s="30"/>
    </row>
    <row r="7351" s="35" customFormat="1" customHeight="1" spans="1:16">
      <c r="A7351" s="30"/>
      <c r="B7351" s="38"/>
      <c r="C7351" s="30"/>
      <c r="D7351" s="30" t="s">
        <v>33</v>
      </c>
      <c r="E7351" s="30" t="s">
        <v>1438</v>
      </c>
      <c r="F7351" s="31"/>
      <c r="G7351" s="31">
        <v>182879.48</v>
      </c>
      <c r="H7351" s="32" t="s">
        <v>949</v>
      </c>
      <c r="I7351" s="31" t="s">
        <v>205</v>
      </c>
      <c r="J7351" s="30"/>
      <c r="K7351" s="30"/>
      <c r="L7351" s="31"/>
      <c r="M7351" s="30"/>
      <c r="N7351" s="30"/>
      <c r="O7351" s="30"/>
      <c r="P7351" s="30"/>
    </row>
    <row r="7352" s="35" customFormat="1" customHeight="1" spans="1:16">
      <c r="A7352" s="30"/>
      <c r="B7352" s="38"/>
      <c r="C7352" s="30"/>
      <c r="D7352" s="30" t="s">
        <v>33</v>
      </c>
      <c r="E7352" s="30" t="s">
        <v>1437</v>
      </c>
      <c r="F7352" s="31">
        <v>0.52</v>
      </c>
      <c r="G7352" s="31"/>
      <c r="H7352" s="32" t="s">
        <v>949</v>
      </c>
      <c r="I7352" s="31" t="s">
        <v>64</v>
      </c>
      <c r="J7352" s="30"/>
      <c r="K7352" s="30"/>
      <c r="L7352" s="31"/>
      <c r="M7352" s="30"/>
      <c r="N7352" s="30"/>
      <c r="O7352" s="30"/>
      <c r="P7352" s="30"/>
    </row>
    <row r="7353" s="35" customFormat="1" customHeight="1" spans="1:16">
      <c r="A7353" s="30"/>
      <c r="B7353" s="38"/>
      <c r="C7353" s="30"/>
      <c r="D7353" s="30" t="s">
        <v>33</v>
      </c>
      <c r="E7353" s="30" t="s">
        <v>1438</v>
      </c>
      <c r="F7353" s="31"/>
      <c r="G7353" s="31">
        <v>193320.56</v>
      </c>
      <c r="H7353" s="32" t="s">
        <v>949</v>
      </c>
      <c r="I7353" s="31" t="s">
        <v>64</v>
      </c>
      <c r="J7353" s="30"/>
      <c r="K7353" s="30"/>
      <c r="L7353" s="31"/>
      <c r="M7353" s="30"/>
      <c r="N7353" s="30"/>
      <c r="O7353" s="30"/>
      <c r="P7353" s="30"/>
    </row>
    <row r="7354" s="35" customFormat="1" customHeight="1" spans="1:16">
      <c r="A7354" s="30"/>
      <c r="B7354" s="38"/>
      <c r="C7354" s="30"/>
      <c r="D7354" s="30" t="s">
        <v>33</v>
      </c>
      <c r="E7354" s="30" t="s">
        <v>1438</v>
      </c>
      <c r="F7354" s="31"/>
      <c r="G7354" s="31">
        <v>180390.17</v>
      </c>
      <c r="H7354" s="32" t="s">
        <v>949</v>
      </c>
      <c r="I7354" s="31" t="s">
        <v>64</v>
      </c>
      <c r="J7354" s="30"/>
      <c r="K7354" s="30"/>
      <c r="L7354" s="31"/>
      <c r="M7354" s="30"/>
      <c r="N7354" s="30"/>
      <c r="O7354" s="30"/>
      <c r="P7354" s="30"/>
    </row>
    <row r="7355" s="35" customFormat="1" customHeight="1" spans="1:16">
      <c r="A7355" s="30"/>
      <c r="B7355" s="38"/>
      <c r="C7355" s="30"/>
      <c r="D7355" s="30" t="s">
        <v>33</v>
      </c>
      <c r="E7355" s="30" t="s">
        <v>1437</v>
      </c>
      <c r="F7355" s="31">
        <v>239.96</v>
      </c>
      <c r="G7355" s="31"/>
      <c r="H7355" s="32" t="s">
        <v>949</v>
      </c>
      <c r="I7355" s="31" t="s">
        <v>58</v>
      </c>
      <c r="J7355" s="30"/>
      <c r="K7355" s="30"/>
      <c r="L7355" s="31"/>
      <c r="M7355" s="30"/>
      <c r="N7355" s="30"/>
      <c r="O7355" s="30"/>
      <c r="P7355" s="30"/>
    </row>
    <row r="7356" s="35" customFormat="1" customHeight="1" spans="1:16">
      <c r="A7356" s="30"/>
      <c r="B7356" s="38"/>
      <c r="C7356" s="30"/>
      <c r="D7356" s="30" t="s">
        <v>33</v>
      </c>
      <c r="E7356" s="30" t="s">
        <v>1438</v>
      </c>
      <c r="F7356" s="31"/>
      <c r="G7356" s="31">
        <v>383881.89</v>
      </c>
      <c r="H7356" s="32" t="s">
        <v>949</v>
      </c>
      <c r="I7356" s="31" t="s">
        <v>58</v>
      </c>
      <c r="J7356" s="30"/>
      <c r="K7356" s="30"/>
      <c r="L7356" s="31"/>
      <c r="M7356" s="30"/>
      <c r="N7356" s="30"/>
      <c r="O7356" s="30"/>
      <c r="P7356" s="30"/>
    </row>
    <row r="7357" s="35" customFormat="1" customHeight="1" spans="1:16">
      <c r="A7357" s="30"/>
      <c r="B7357" s="38"/>
      <c r="C7357" s="30"/>
      <c r="D7357" s="30" t="s">
        <v>33</v>
      </c>
      <c r="E7357" s="30" t="s">
        <v>1437</v>
      </c>
      <c r="F7357" s="31">
        <v>127.3</v>
      </c>
      <c r="G7357" s="31"/>
      <c r="H7357" s="32" t="s">
        <v>949</v>
      </c>
      <c r="I7357" s="31" t="s">
        <v>58</v>
      </c>
      <c r="J7357" s="30"/>
      <c r="K7357" s="30"/>
      <c r="L7357" s="31"/>
      <c r="M7357" s="30"/>
      <c r="N7357" s="30"/>
      <c r="O7357" s="30"/>
      <c r="P7357" s="30"/>
    </row>
    <row r="7358" s="35" customFormat="1" customHeight="1" spans="1:16">
      <c r="A7358" s="30"/>
      <c r="B7358" s="38"/>
      <c r="C7358" s="30"/>
      <c r="D7358" s="30" t="s">
        <v>33</v>
      </c>
      <c r="E7358" s="30" t="s">
        <v>1438</v>
      </c>
      <c r="F7358" s="31"/>
      <c r="G7358" s="31">
        <v>293814.47</v>
      </c>
      <c r="H7358" s="32" t="s">
        <v>949</v>
      </c>
      <c r="I7358" s="31" t="s">
        <v>58</v>
      </c>
      <c r="J7358" s="30"/>
      <c r="K7358" s="30"/>
      <c r="L7358" s="31"/>
      <c r="M7358" s="30"/>
      <c r="N7358" s="30"/>
      <c r="O7358" s="30"/>
      <c r="P7358" s="30"/>
    </row>
    <row r="7359" s="35" customFormat="1" customHeight="1" spans="1:16">
      <c r="A7359" s="30"/>
      <c r="B7359" s="38"/>
      <c r="C7359" s="30"/>
      <c r="D7359" s="30" t="s">
        <v>33</v>
      </c>
      <c r="E7359" s="30" t="s">
        <v>1437</v>
      </c>
      <c r="F7359" s="31">
        <v>1.3</v>
      </c>
      <c r="G7359" s="31"/>
      <c r="H7359" s="32" t="s">
        <v>949</v>
      </c>
      <c r="I7359" s="31" t="s">
        <v>213</v>
      </c>
      <c r="J7359" s="30"/>
      <c r="K7359" s="30"/>
      <c r="L7359" s="31"/>
      <c r="M7359" s="30"/>
      <c r="N7359" s="30"/>
      <c r="O7359" s="30"/>
      <c r="P7359" s="30"/>
    </row>
    <row r="7360" s="35" customFormat="1" customHeight="1" spans="1:16">
      <c r="A7360" s="30"/>
      <c r="B7360" s="38"/>
      <c r="C7360" s="30"/>
      <c r="D7360" s="30" t="s">
        <v>33</v>
      </c>
      <c r="E7360" s="30" t="s">
        <v>1438</v>
      </c>
      <c r="F7360" s="31"/>
      <c r="G7360" s="31">
        <v>133479.97</v>
      </c>
      <c r="H7360" s="32" t="s">
        <v>949</v>
      </c>
      <c r="I7360" s="31" t="s">
        <v>213</v>
      </c>
      <c r="J7360" s="30"/>
      <c r="K7360" s="30"/>
      <c r="L7360" s="31"/>
      <c r="M7360" s="30"/>
      <c r="N7360" s="30"/>
      <c r="O7360" s="30"/>
      <c r="P7360" s="30"/>
    </row>
    <row r="7361" s="35" customFormat="1" customHeight="1" spans="1:16">
      <c r="A7361" s="30"/>
      <c r="B7361" s="38"/>
      <c r="C7361" s="30"/>
      <c r="D7361" s="30" t="s">
        <v>33</v>
      </c>
      <c r="E7361" s="30" t="s">
        <v>1438</v>
      </c>
      <c r="F7361" s="31"/>
      <c r="G7361" s="31">
        <v>104665.44</v>
      </c>
      <c r="H7361" s="32" t="s">
        <v>949</v>
      </c>
      <c r="I7361" s="31" t="s">
        <v>213</v>
      </c>
      <c r="J7361" s="30"/>
      <c r="K7361" s="30"/>
      <c r="L7361" s="31"/>
      <c r="M7361" s="30"/>
      <c r="N7361" s="30"/>
      <c r="O7361" s="30"/>
      <c r="P7361" s="30"/>
    </row>
    <row r="7362" s="35" customFormat="1" customHeight="1" spans="1:16">
      <c r="A7362" s="30"/>
      <c r="B7362" s="38"/>
      <c r="C7362" s="30"/>
      <c r="D7362" s="30" t="s">
        <v>33</v>
      </c>
      <c r="E7362" s="30" t="s">
        <v>1438</v>
      </c>
      <c r="F7362" s="31"/>
      <c r="G7362" s="31">
        <v>135119.35</v>
      </c>
      <c r="H7362" s="32" t="s">
        <v>949</v>
      </c>
      <c r="I7362" s="31" t="s">
        <v>216</v>
      </c>
      <c r="J7362" s="30"/>
      <c r="K7362" s="30"/>
      <c r="L7362" s="31"/>
      <c r="M7362" s="30"/>
      <c r="N7362" s="30"/>
      <c r="O7362" s="30"/>
      <c r="P7362" s="30"/>
    </row>
    <row r="7363" s="35" customFormat="1" customHeight="1" spans="1:16">
      <c r="A7363" s="30"/>
      <c r="B7363" s="38"/>
      <c r="C7363" s="30"/>
      <c r="D7363" s="30" t="s">
        <v>33</v>
      </c>
      <c r="E7363" s="30" t="s">
        <v>1437</v>
      </c>
      <c r="F7363" s="31">
        <v>35</v>
      </c>
      <c r="G7363" s="31"/>
      <c r="H7363" s="32" t="s">
        <v>949</v>
      </c>
      <c r="I7363" s="31" t="s">
        <v>216</v>
      </c>
      <c r="J7363" s="30"/>
      <c r="K7363" s="30"/>
      <c r="L7363" s="31"/>
      <c r="M7363" s="30"/>
      <c r="N7363" s="30"/>
      <c r="O7363" s="30"/>
      <c r="P7363" s="30"/>
    </row>
    <row r="7364" s="35" customFormat="1" customHeight="1" spans="1:16">
      <c r="A7364" s="30"/>
      <c r="B7364" s="38"/>
      <c r="C7364" s="30"/>
      <c r="D7364" s="30" t="s">
        <v>33</v>
      </c>
      <c r="E7364" s="30" t="s">
        <v>1438</v>
      </c>
      <c r="F7364" s="31"/>
      <c r="G7364" s="31">
        <v>100702.31</v>
      </c>
      <c r="H7364" s="32" t="s">
        <v>949</v>
      </c>
      <c r="I7364" s="31" t="s">
        <v>216</v>
      </c>
      <c r="J7364" s="30"/>
      <c r="K7364" s="30"/>
      <c r="L7364" s="31"/>
      <c r="M7364" s="30"/>
      <c r="N7364" s="30"/>
      <c r="O7364" s="30"/>
      <c r="P7364" s="30"/>
    </row>
    <row r="7365" s="35" customFormat="1" customHeight="1" spans="1:16">
      <c r="A7365" s="30"/>
      <c r="B7365" s="38"/>
      <c r="C7365" s="30"/>
      <c r="D7365" s="30" t="s">
        <v>33</v>
      </c>
      <c r="E7365" s="30" t="s">
        <v>1437</v>
      </c>
      <c r="F7365" s="31">
        <v>115.8</v>
      </c>
      <c r="G7365" s="31"/>
      <c r="H7365" s="32" t="s">
        <v>949</v>
      </c>
      <c r="I7365" s="31" t="s">
        <v>219</v>
      </c>
      <c r="J7365" s="30"/>
      <c r="K7365" s="30"/>
      <c r="L7365" s="31"/>
      <c r="M7365" s="30"/>
      <c r="N7365" s="30"/>
      <c r="O7365" s="30"/>
      <c r="P7365" s="30"/>
    </row>
    <row r="7366" s="35" customFormat="1" customHeight="1" spans="1:16">
      <c r="A7366" s="30"/>
      <c r="B7366" s="38"/>
      <c r="C7366" s="30"/>
      <c r="D7366" s="30" t="s">
        <v>33</v>
      </c>
      <c r="E7366" s="30" t="s">
        <v>1438</v>
      </c>
      <c r="F7366" s="31"/>
      <c r="G7366" s="31">
        <v>96760.61</v>
      </c>
      <c r="H7366" s="32" t="s">
        <v>949</v>
      </c>
      <c r="I7366" s="31" t="s">
        <v>219</v>
      </c>
      <c r="J7366" s="30"/>
      <c r="K7366" s="30"/>
      <c r="L7366" s="31"/>
      <c r="M7366" s="30"/>
      <c r="N7366" s="30"/>
      <c r="O7366" s="30"/>
      <c r="P7366" s="30"/>
    </row>
    <row r="7367" s="35" customFormat="1" customHeight="1" spans="1:16">
      <c r="A7367" s="30"/>
      <c r="B7367" s="38"/>
      <c r="C7367" s="30"/>
      <c r="D7367" s="30" t="s">
        <v>33</v>
      </c>
      <c r="E7367" s="30" t="s">
        <v>1438</v>
      </c>
      <c r="F7367" s="31"/>
      <c r="G7367" s="31">
        <v>76924.17</v>
      </c>
      <c r="H7367" s="32" t="s">
        <v>949</v>
      </c>
      <c r="I7367" s="31" t="s">
        <v>219</v>
      </c>
      <c r="J7367" s="30"/>
      <c r="K7367" s="30"/>
      <c r="L7367" s="31"/>
      <c r="M7367" s="30"/>
      <c r="N7367" s="30"/>
      <c r="O7367" s="30"/>
      <c r="P7367" s="30"/>
    </row>
    <row r="7368" s="35" customFormat="1" customHeight="1" spans="1:16">
      <c r="A7368" s="30"/>
      <c r="B7368" s="38"/>
      <c r="C7368" s="30"/>
      <c r="D7368" s="30" t="s">
        <v>33</v>
      </c>
      <c r="E7368" s="30" t="s">
        <v>1437</v>
      </c>
      <c r="F7368" s="31">
        <v>32.9</v>
      </c>
      <c r="G7368" s="31"/>
      <c r="H7368" s="32" t="s">
        <v>949</v>
      </c>
      <c r="I7368" s="31" t="s">
        <v>221</v>
      </c>
      <c r="J7368" s="30"/>
      <c r="K7368" s="30"/>
      <c r="L7368" s="31"/>
      <c r="M7368" s="30"/>
      <c r="N7368" s="30"/>
      <c r="O7368" s="30"/>
      <c r="P7368" s="30"/>
    </row>
    <row r="7369" s="35" customFormat="1" customHeight="1" spans="1:16">
      <c r="A7369" s="30"/>
      <c r="B7369" s="38"/>
      <c r="C7369" s="30"/>
      <c r="D7369" s="30" t="s">
        <v>33</v>
      </c>
      <c r="E7369" s="30" t="s">
        <v>1438</v>
      </c>
      <c r="F7369" s="31"/>
      <c r="G7369" s="31">
        <v>142084.57</v>
      </c>
      <c r="H7369" s="32" t="s">
        <v>949</v>
      </c>
      <c r="I7369" s="31" t="s">
        <v>221</v>
      </c>
      <c r="J7369" s="30"/>
      <c r="K7369" s="30"/>
      <c r="L7369" s="31"/>
      <c r="M7369" s="30"/>
      <c r="N7369" s="30"/>
      <c r="O7369" s="30"/>
      <c r="P7369" s="30"/>
    </row>
    <row r="7370" s="35" customFormat="1" customHeight="1" spans="1:16">
      <c r="A7370" s="30"/>
      <c r="B7370" s="38"/>
      <c r="C7370" s="30"/>
      <c r="D7370" s="30" t="s">
        <v>33</v>
      </c>
      <c r="E7370" s="30" t="s">
        <v>1437</v>
      </c>
      <c r="F7370" s="31">
        <v>801.38</v>
      </c>
      <c r="G7370" s="31"/>
      <c r="H7370" s="32" t="s">
        <v>949</v>
      </c>
      <c r="I7370" s="31" t="s">
        <v>221</v>
      </c>
      <c r="J7370" s="30"/>
      <c r="K7370" s="30"/>
      <c r="L7370" s="31"/>
      <c r="M7370" s="30"/>
      <c r="N7370" s="30"/>
      <c r="O7370" s="30"/>
      <c r="P7370" s="30"/>
    </row>
    <row r="7371" s="35" customFormat="1" customHeight="1" spans="1:16">
      <c r="A7371" s="30"/>
      <c r="B7371" s="38"/>
      <c r="C7371" s="30"/>
      <c r="D7371" s="30" t="s">
        <v>33</v>
      </c>
      <c r="E7371" s="30" t="s">
        <v>1438</v>
      </c>
      <c r="F7371" s="31"/>
      <c r="G7371" s="31">
        <v>115479.2</v>
      </c>
      <c r="H7371" s="32" t="s">
        <v>949</v>
      </c>
      <c r="I7371" s="31" t="s">
        <v>221</v>
      </c>
      <c r="J7371" s="30"/>
      <c r="K7371" s="30"/>
      <c r="L7371" s="31"/>
      <c r="M7371" s="30"/>
      <c r="N7371" s="30"/>
      <c r="O7371" s="30"/>
      <c r="P7371" s="30"/>
    </row>
    <row r="7372" s="35" customFormat="1" customHeight="1" spans="1:16">
      <c r="A7372" s="30"/>
      <c r="B7372" s="38"/>
      <c r="C7372" s="30"/>
      <c r="D7372" s="30" t="s">
        <v>33</v>
      </c>
      <c r="E7372" s="30" t="s">
        <v>1437</v>
      </c>
      <c r="F7372" s="31">
        <v>70.74</v>
      </c>
      <c r="G7372" s="31"/>
      <c r="H7372" s="32" t="s">
        <v>949</v>
      </c>
      <c r="I7372" s="31" t="s">
        <v>117</v>
      </c>
      <c r="J7372" s="30"/>
      <c r="K7372" s="30"/>
      <c r="L7372" s="31"/>
      <c r="M7372" s="30"/>
      <c r="N7372" s="30"/>
      <c r="O7372" s="30"/>
      <c r="P7372" s="30"/>
    </row>
    <row r="7373" s="35" customFormat="1" customHeight="1" spans="1:16">
      <c r="A7373" s="30"/>
      <c r="B7373" s="38"/>
      <c r="C7373" s="30"/>
      <c r="D7373" s="30" t="s">
        <v>33</v>
      </c>
      <c r="E7373" s="30" t="s">
        <v>1438</v>
      </c>
      <c r="F7373" s="31"/>
      <c r="G7373" s="31">
        <v>271834.96</v>
      </c>
      <c r="H7373" s="32" t="s">
        <v>949</v>
      </c>
      <c r="I7373" s="31" t="s">
        <v>117</v>
      </c>
      <c r="J7373" s="30"/>
      <c r="K7373" s="30"/>
      <c r="L7373" s="31"/>
      <c r="M7373" s="30"/>
      <c r="N7373" s="30"/>
      <c r="O7373" s="30"/>
      <c r="P7373" s="30"/>
    </row>
    <row r="7374" s="35" customFormat="1" customHeight="1" spans="1:16">
      <c r="A7374" s="30"/>
      <c r="B7374" s="38"/>
      <c r="C7374" s="30"/>
      <c r="D7374" s="30" t="s">
        <v>33</v>
      </c>
      <c r="E7374" s="30" t="s">
        <v>1437</v>
      </c>
      <c r="F7374" s="31">
        <v>78.33</v>
      </c>
      <c r="G7374" s="31"/>
      <c r="H7374" s="32" t="s">
        <v>949</v>
      </c>
      <c r="I7374" s="31" t="s">
        <v>117</v>
      </c>
      <c r="J7374" s="30"/>
      <c r="K7374" s="30"/>
      <c r="L7374" s="31"/>
      <c r="M7374" s="30"/>
      <c r="N7374" s="30"/>
      <c r="O7374" s="30"/>
      <c r="P7374" s="30"/>
    </row>
    <row r="7375" s="35" customFormat="1" customHeight="1" spans="1:16">
      <c r="A7375" s="30"/>
      <c r="B7375" s="38"/>
      <c r="C7375" s="30"/>
      <c r="D7375" s="30" t="s">
        <v>33</v>
      </c>
      <c r="E7375" s="30" t="s">
        <v>1438</v>
      </c>
      <c r="F7375" s="31"/>
      <c r="G7375" s="31">
        <v>202492.59</v>
      </c>
      <c r="H7375" s="32" t="s">
        <v>949</v>
      </c>
      <c r="I7375" s="31" t="s">
        <v>117</v>
      </c>
      <c r="J7375" s="30"/>
      <c r="K7375" s="30"/>
      <c r="L7375" s="31"/>
      <c r="M7375" s="30"/>
      <c r="N7375" s="30"/>
      <c r="O7375" s="30"/>
      <c r="P7375" s="30"/>
    </row>
    <row r="7376" s="35" customFormat="1" customHeight="1" spans="1:16">
      <c r="A7376" s="30"/>
      <c r="B7376" s="38"/>
      <c r="C7376" s="30"/>
      <c r="D7376" s="30" t="s">
        <v>33</v>
      </c>
      <c r="E7376" s="30" t="s">
        <v>1437</v>
      </c>
      <c r="F7376" s="31">
        <v>87.58</v>
      </c>
      <c r="G7376" s="31"/>
      <c r="H7376" s="32" t="s">
        <v>949</v>
      </c>
      <c r="I7376" s="31" t="s">
        <v>227</v>
      </c>
      <c r="J7376" s="30"/>
      <c r="K7376" s="30"/>
      <c r="L7376" s="31"/>
      <c r="M7376" s="30"/>
      <c r="N7376" s="30"/>
      <c r="O7376" s="30"/>
      <c r="P7376" s="30"/>
    </row>
    <row r="7377" s="35" customFormat="1" customHeight="1" spans="1:16">
      <c r="A7377" s="30"/>
      <c r="B7377" s="38"/>
      <c r="C7377" s="30"/>
      <c r="D7377" s="30" t="s">
        <v>33</v>
      </c>
      <c r="E7377" s="30" t="s">
        <v>1438</v>
      </c>
      <c r="F7377" s="31"/>
      <c r="G7377" s="31">
        <v>286231.92</v>
      </c>
      <c r="H7377" s="32" t="s">
        <v>949</v>
      </c>
      <c r="I7377" s="31" t="s">
        <v>227</v>
      </c>
      <c r="J7377" s="30"/>
      <c r="K7377" s="30"/>
      <c r="L7377" s="31"/>
      <c r="M7377" s="30"/>
      <c r="N7377" s="30"/>
      <c r="O7377" s="30"/>
      <c r="P7377" s="30"/>
    </row>
    <row r="7378" s="35" customFormat="1" customHeight="1" spans="1:16">
      <c r="A7378" s="30"/>
      <c r="B7378" s="38"/>
      <c r="C7378" s="30"/>
      <c r="D7378" s="30" t="s">
        <v>33</v>
      </c>
      <c r="E7378" s="30" t="s">
        <v>1437</v>
      </c>
      <c r="F7378" s="31">
        <v>80.84</v>
      </c>
      <c r="G7378" s="31"/>
      <c r="H7378" s="32" t="s">
        <v>949</v>
      </c>
      <c r="I7378" s="31" t="s">
        <v>227</v>
      </c>
      <c r="J7378" s="30"/>
      <c r="K7378" s="30"/>
      <c r="L7378" s="31"/>
      <c r="M7378" s="30"/>
      <c r="N7378" s="30"/>
      <c r="O7378" s="30"/>
      <c r="P7378" s="30"/>
    </row>
    <row r="7379" s="35" customFormat="1" customHeight="1" spans="1:16">
      <c r="A7379" s="30"/>
      <c r="B7379" s="38"/>
      <c r="C7379" s="30"/>
      <c r="D7379" s="30" t="s">
        <v>33</v>
      </c>
      <c r="E7379" s="30" t="s">
        <v>1438</v>
      </c>
      <c r="F7379" s="31"/>
      <c r="G7379" s="31">
        <v>237906.97</v>
      </c>
      <c r="H7379" s="32" t="s">
        <v>949</v>
      </c>
      <c r="I7379" s="31" t="s">
        <v>227</v>
      </c>
      <c r="J7379" s="30"/>
      <c r="K7379" s="30"/>
      <c r="L7379" s="31"/>
      <c r="M7379" s="30"/>
      <c r="N7379" s="30"/>
      <c r="O7379" s="30"/>
      <c r="P7379" s="30"/>
    </row>
    <row r="7380" s="35" customFormat="1" customHeight="1" spans="1:16">
      <c r="A7380" s="30"/>
      <c r="B7380" s="38"/>
      <c r="C7380" s="30"/>
      <c r="D7380" s="30" t="s">
        <v>33</v>
      </c>
      <c r="E7380" s="30" t="s">
        <v>1437</v>
      </c>
      <c r="F7380" s="31">
        <v>110.19</v>
      </c>
      <c r="G7380" s="31"/>
      <c r="H7380" s="32" t="s">
        <v>949</v>
      </c>
      <c r="I7380" s="31" t="s">
        <v>231</v>
      </c>
      <c r="J7380" s="30"/>
      <c r="K7380" s="30"/>
      <c r="L7380" s="31"/>
      <c r="M7380" s="30"/>
      <c r="N7380" s="30"/>
      <c r="O7380" s="30"/>
      <c r="P7380" s="30"/>
    </row>
    <row r="7381" s="35" customFormat="1" customHeight="1" spans="1:16">
      <c r="A7381" s="30"/>
      <c r="B7381" s="38"/>
      <c r="C7381" s="30"/>
      <c r="D7381" s="30" t="s">
        <v>33</v>
      </c>
      <c r="E7381" s="30" t="s">
        <v>1438</v>
      </c>
      <c r="F7381" s="31"/>
      <c r="G7381" s="31">
        <v>197369.85</v>
      </c>
      <c r="H7381" s="32" t="s">
        <v>949</v>
      </c>
      <c r="I7381" s="31" t="s">
        <v>231</v>
      </c>
      <c r="J7381" s="30"/>
      <c r="K7381" s="30"/>
      <c r="L7381" s="31"/>
      <c r="M7381" s="30"/>
      <c r="N7381" s="30"/>
      <c r="O7381" s="30"/>
      <c r="P7381" s="30"/>
    </row>
    <row r="7382" s="35" customFormat="1" customHeight="1" spans="1:16">
      <c r="A7382" s="30"/>
      <c r="B7382" s="38"/>
      <c r="C7382" s="30"/>
      <c r="D7382" s="30" t="s">
        <v>33</v>
      </c>
      <c r="E7382" s="30" t="s">
        <v>1437</v>
      </c>
      <c r="F7382" s="31">
        <v>30</v>
      </c>
      <c r="G7382" s="31"/>
      <c r="H7382" s="32" t="s">
        <v>949</v>
      </c>
      <c r="I7382" s="31"/>
      <c r="J7382" s="30"/>
      <c r="K7382" s="30"/>
      <c r="L7382" s="31"/>
      <c r="M7382" s="30"/>
      <c r="N7382" s="30"/>
      <c r="O7382" s="30"/>
      <c r="P7382" s="30"/>
    </row>
    <row r="7383" s="35" customFormat="1" customHeight="1" spans="1:16">
      <c r="A7383" s="30"/>
      <c r="B7383" s="38"/>
      <c r="C7383" s="30"/>
      <c r="D7383" s="30" t="s">
        <v>33</v>
      </c>
      <c r="E7383" s="30" t="s">
        <v>1438</v>
      </c>
      <c r="F7383" s="31"/>
      <c r="G7383" s="31">
        <v>150910.67</v>
      </c>
      <c r="H7383" s="32" t="s">
        <v>949</v>
      </c>
      <c r="I7383" s="31" t="s">
        <v>231</v>
      </c>
      <c r="J7383" s="30"/>
      <c r="K7383" s="30"/>
      <c r="L7383" s="31"/>
      <c r="M7383" s="30"/>
      <c r="N7383" s="30"/>
      <c r="O7383" s="30"/>
      <c r="P7383" s="30"/>
    </row>
    <row r="7384" s="35" customFormat="1" customHeight="1" spans="1:16">
      <c r="A7384" s="30"/>
      <c r="B7384" s="38"/>
      <c r="C7384" s="30"/>
      <c r="D7384" s="30" t="s">
        <v>33</v>
      </c>
      <c r="E7384" s="30" t="s">
        <v>1437</v>
      </c>
      <c r="F7384" s="31">
        <v>263.1</v>
      </c>
      <c r="G7384" s="31"/>
      <c r="H7384" s="32" t="s">
        <v>949</v>
      </c>
      <c r="I7384" s="31" t="s">
        <v>235</v>
      </c>
      <c r="J7384" s="30"/>
      <c r="K7384" s="30"/>
      <c r="L7384" s="31"/>
      <c r="M7384" s="30"/>
      <c r="N7384" s="30"/>
      <c r="O7384" s="30"/>
      <c r="P7384" s="30"/>
    </row>
    <row r="7385" s="35" customFormat="1" customHeight="1" spans="1:16">
      <c r="A7385" s="30"/>
      <c r="B7385" s="38"/>
      <c r="C7385" s="30"/>
      <c r="D7385" s="30" t="s">
        <v>33</v>
      </c>
      <c r="E7385" s="30" t="s">
        <v>1438</v>
      </c>
      <c r="F7385" s="31"/>
      <c r="G7385" s="31">
        <v>175093.03</v>
      </c>
      <c r="H7385" s="32" t="s">
        <v>949</v>
      </c>
      <c r="I7385" s="31" t="s">
        <v>235</v>
      </c>
      <c r="J7385" s="30"/>
      <c r="K7385" s="30"/>
      <c r="L7385" s="31"/>
      <c r="M7385" s="30"/>
      <c r="N7385" s="30"/>
      <c r="O7385" s="30"/>
      <c r="P7385" s="30"/>
    </row>
    <row r="7386" s="35" customFormat="1" customHeight="1" spans="1:16">
      <c r="A7386" s="30"/>
      <c r="B7386" s="38"/>
      <c r="C7386" s="30"/>
      <c r="D7386" s="30" t="s">
        <v>33</v>
      </c>
      <c r="E7386" s="30" t="s">
        <v>1437</v>
      </c>
      <c r="F7386" s="31">
        <v>18</v>
      </c>
      <c r="G7386" s="31"/>
      <c r="H7386" s="32" t="s">
        <v>949</v>
      </c>
      <c r="I7386" s="31" t="s">
        <v>235</v>
      </c>
      <c r="J7386" s="30"/>
      <c r="K7386" s="30"/>
      <c r="L7386" s="31"/>
      <c r="M7386" s="30"/>
      <c r="N7386" s="30"/>
      <c r="O7386" s="30"/>
      <c r="P7386" s="30"/>
    </row>
    <row r="7387" s="35" customFormat="1" customHeight="1" spans="1:16">
      <c r="A7387" s="30"/>
      <c r="B7387" s="38"/>
      <c r="C7387" s="30"/>
      <c r="D7387" s="30" t="s">
        <v>33</v>
      </c>
      <c r="E7387" s="30" t="s">
        <v>1438</v>
      </c>
      <c r="F7387" s="31"/>
      <c r="G7387" s="31">
        <v>125801.58</v>
      </c>
      <c r="H7387" s="32" t="s">
        <v>949</v>
      </c>
      <c r="I7387" s="31" t="s">
        <v>235</v>
      </c>
      <c r="J7387" s="30"/>
      <c r="K7387" s="30"/>
      <c r="L7387" s="31"/>
      <c r="M7387" s="30"/>
      <c r="N7387" s="30"/>
      <c r="O7387" s="30"/>
      <c r="P7387" s="30"/>
    </row>
    <row r="7388" s="35" customFormat="1" customHeight="1" spans="1:16">
      <c r="A7388" s="30"/>
      <c r="B7388" s="38"/>
      <c r="C7388" s="30"/>
      <c r="D7388" s="30" t="s">
        <v>33</v>
      </c>
      <c r="E7388" s="30" t="s">
        <v>1437</v>
      </c>
      <c r="F7388" s="31">
        <v>15578.4</v>
      </c>
      <c r="G7388" s="31"/>
      <c r="H7388" s="32" t="s">
        <v>949</v>
      </c>
      <c r="I7388" s="31" t="s">
        <v>114</v>
      </c>
      <c r="J7388" s="30"/>
      <c r="K7388" s="30"/>
      <c r="L7388" s="31"/>
      <c r="M7388" s="30"/>
      <c r="N7388" s="30"/>
      <c r="O7388" s="30"/>
      <c r="P7388" s="30"/>
    </row>
    <row r="7389" s="35" customFormat="1" customHeight="1" spans="1:16">
      <c r="A7389" s="30"/>
      <c r="B7389" s="38"/>
      <c r="C7389" s="30"/>
      <c r="D7389" s="30" t="s">
        <v>33</v>
      </c>
      <c r="E7389" s="30" t="s">
        <v>1438</v>
      </c>
      <c r="F7389" s="31"/>
      <c r="G7389" s="31">
        <v>269263.65</v>
      </c>
      <c r="H7389" s="32" t="s">
        <v>949</v>
      </c>
      <c r="I7389" s="31" t="s">
        <v>114</v>
      </c>
      <c r="J7389" s="30"/>
      <c r="K7389" s="30"/>
      <c r="L7389" s="31"/>
      <c r="M7389" s="30"/>
      <c r="N7389" s="30"/>
      <c r="O7389" s="30"/>
      <c r="P7389" s="30"/>
    </row>
    <row r="7390" s="35" customFormat="1" customHeight="1" spans="1:16">
      <c r="A7390" s="30"/>
      <c r="B7390" s="38"/>
      <c r="C7390" s="30"/>
      <c r="D7390" s="30" t="s">
        <v>33</v>
      </c>
      <c r="E7390" s="30" t="s">
        <v>1437</v>
      </c>
      <c r="F7390" s="31">
        <v>16621.67</v>
      </c>
      <c r="G7390" s="31"/>
      <c r="H7390" s="32" t="s">
        <v>949</v>
      </c>
      <c r="I7390" s="31" t="s">
        <v>114</v>
      </c>
      <c r="J7390" s="30"/>
      <c r="K7390" s="30"/>
      <c r="L7390" s="31"/>
      <c r="M7390" s="30"/>
      <c r="N7390" s="30"/>
      <c r="O7390" s="30"/>
      <c r="P7390" s="30"/>
    </row>
    <row r="7391" s="35" customFormat="1" customHeight="1" spans="1:16">
      <c r="A7391" s="30"/>
      <c r="B7391" s="38"/>
      <c r="C7391" s="30"/>
      <c r="D7391" s="30" t="s">
        <v>33</v>
      </c>
      <c r="E7391" s="30" t="s">
        <v>1438</v>
      </c>
      <c r="F7391" s="31"/>
      <c r="G7391" s="31">
        <v>312604.4</v>
      </c>
      <c r="H7391" s="32" t="s">
        <v>949</v>
      </c>
      <c r="I7391" s="31" t="s">
        <v>114</v>
      </c>
      <c r="J7391" s="30"/>
      <c r="K7391" s="30"/>
      <c r="L7391" s="31"/>
      <c r="M7391" s="30"/>
      <c r="N7391" s="30"/>
      <c r="O7391" s="30"/>
      <c r="P7391" s="30"/>
    </row>
    <row r="7392" s="35" customFormat="1" customHeight="1" spans="1:16">
      <c r="A7392" s="30"/>
      <c r="B7392" s="38"/>
      <c r="C7392" s="30"/>
      <c r="D7392" s="30" t="s">
        <v>33</v>
      </c>
      <c r="E7392" s="30" t="s">
        <v>1438</v>
      </c>
      <c r="F7392" s="31"/>
      <c r="G7392" s="31">
        <v>136214.63</v>
      </c>
      <c r="H7392" s="32" t="s">
        <v>949</v>
      </c>
      <c r="I7392" s="31" t="s">
        <v>103</v>
      </c>
      <c r="J7392" s="30"/>
      <c r="K7392" s="30"/>
      <c r="L7392" s="31"/>
      <c r="M7392" s="30"/>
      <c r="N7392" s="30"/>
      <c r="O7392" s="30"/>
      <c r="P7392" s="30"/>
    </row>
    <row r="7393" s="35" customFormat="1" customHeight="1" spans="1:16">
      <c r="A7393" s="30"/>
      <c r="B7393" s="38"/>
      <c r="C7393" s="30"/>
      <c r="D7393" s="30" t="s">
        <v>33</v>
      </c>
      <c r="E7393" s="30" t="s">
        <v>1437</v>
      </c>
      <c r="F7393" s="31"/>
      <c r="G7393" s="31">
        <v>113462.57</v>
      </c>
      <c r="H7393" s="32" t="s">
        <v>949</v>
      </c>
      <c r="I7393" s="31" t="s">
        <v>103</v>
      </c>
      <c r="J7393" s="30"/>
      <c r="K7393" s="30"/>
      <c r="L7393" s="31"/>
      <c r="M7393" s="30"/>
      <c r="N7393" s="30"/>
      <c r="O7393" s="30"/>
      <c r="P7393" s="30"/>
    </row>
    <row r="7394" s="35" customFormat="1" customHeight="1" spans="1:16">
      <c r="A7394" s="30"/>
      <c r="B7394" s="38"/>
      <c r="C7394" s="30"/>
      <c r="D7394" s="30" t="s">
        <v>33</v>
      </c>
      <c r="E7394" s="30" t="s">
        <v>1437</v>
      </c>
      <c r="F7394" s="31">
        <v>1686.75</v>
      </c>
      <c r="G7394" s="31"/>
      <c r="H7394" s="32" t="s">
        <v>949</v>
      </c>
      <c r="I7394" s="31" t="s">
        <v>233</v>
      </c>
      <c r="J7394" s="30"/>
      <c r="K7394" s="30"/>
      <c r="L7394" s="31"/>
      <c r="M7394" s="30"/>
      <c r="N7394" s="30"/>
      <c r="O7394" s="30"/>
      <c r="P7394" s="30"/>
    </row>
    <row r="7395" s="35" customFormat="1" customHeight="1" spans="1:16">
      <c r="A7395" s="30"/>
      <c r="B7395" s="38"/>
      <c r="C7395" s="30"/>
      <c r="D7395" s="30" t="s">
        <v>33</v>
      </c>
      <c r="E7395" s="30" t="s">
        <v>1438</v>
      </c>
      <c r="F7395" s="31"/>
      <c r="G7395" s="31">
        <v>109608.08</v>
      </c>
      <c r="H7395" s="32" t="s">
        <v>949</v>
      </c>
      <c r="I7395" s="31" t="s">
        <v>233</v>
      </c>
      <c r="J7395" s="30"/>
      <c r="K7395" s="30"/>
      <c r="L7395" s="31"/>
      <c r="M7395" s="30"/>
      <c r="N7395" s="30"/>
      <c r="O7395" s="30"/>
      <c r="P7395" s="30"/>
    </row>
    <row r="7396" s="35" customFormat="1" customHeight="1" spans="1:16">
      <c r="A7396" s="30"/>
      <c r="B7396" s="38"/>
      <c r="C7396" s="30"/>
      <c r="D7396" s="30" t="s">
        <v>33</v>
      </c>
      <c r="E7396" s="30" t="s">
        <v>1437</v>
      </c>
      <c r="F7396" s="31">
        <v>4442.19</v>
      </c>
      <c r="G7396" s="31"/>
      <c r="H7396" s="32" t="s">
        <v>949</v>
      </c>
      <c r="I7396" s="31" t="s">
        <v>233</v>
      </c>
      <c r="J7396" s="30"/>
      <c r="K7396" s="30"/>
      <c r="L7396" s="31"/>
      <c r="M7396" s="30"/>
      <c r="N7396" s="30"/>
      <c r="O7396" s="30"/>
      <c r="P7396" s="30"/>
    </row>
    <row r="7397" s="35" customFormat="1" customHeight="1" spans="1:16">
      <c r="A7397" s="30"/>
      <c r="B7397" s="38"/>
      <c r="C7397" s="30"/>
      <c r="D7397" s="30" t="s">
        <v>33</v>
      </c>
      <c r="E7397" s="30" t="s">
        <v>1438</v>
      </c>
      <c r="F7397" s="31"/>
      <c r="G7397" s="31">
        <v>79586.81</v>
      </c>
      <c r="H7397" s="32" t="s">
        <v>949</v>
      </c>
      <c r="I7397" s="31" t="s">
        <v>233</v>
      </c>
      <c r="J7397" s="30"/>
      <c r="K7397" s="30"/>
      <c r="L7397" s="31"/>
      <c r="M7397" s="30"/>
      <c r="N7397" s="30"/>
      <c r="O7397" s="30"/>
      <c r="P7397" s="30"/>
    </row>
    <row r="7398" s="35" customFormat="1" customHeight="1" spans="1:16">
      <c r="A7398" s="30"/>
      <c r="B7398" s="38"/>
      <c r="C7398" s="30"/>
      <c r="D7398" s="30" t="s">
        <v>33</v>
      </c>
      <c r="E7398" s="30" t="s">
        <v>1437</v>
      </c>
      <c r="F7398" s="31">
        <v>242.54</v>
      </c>
      <c r="G7398" s="31"/>
      <c r="H7398" s="32" t="s">
        <v>949</v>
      </c>
      <c r="I7398" s="31" t="s">
        <v>82</v>
      </c>
      <c r="J7398" s="30"/>
      <c r="K7398" s="30"/>
      <c r="L7398" s="31"/>
      <c r="M7398" s="30"/>
      <c r="N7398" s="30"/>
      <c r="O7398" s="30"/>
      <c r="P7398" s="30"/>
    </row>
    <row r="7399" s="35" customFormat="1" customHeight="1" spans="1:16">
      <c r="A7399" s="30"/>
      <c r="B7399" s="38"/>
      <c r="C7399" s="30"/>
      <c r="D7399" s="30" t="s">
        <v>33</v>
      </c>
      <c r="E7399" s="30" t="s">
        <v>1438</v>
      </c>
      <c r="F7399" s="31"/>
      <c r="G7399" s="31">
        <v>124118.94</v>
      </c>
      <c r="H7399" s="32" t="s">
        <v>949</v>
      </c>
      <c r="I7399" s="31" t="s">
        <v>82</v>
      </c>
      <c r="J7399" s="30"/>
      <c r="K7399" s="30"/>
      <c r="L7399" s="31"/>
      <c r="M7399" s="30"/>
      <c r="N7399" s="30"/>
      <c r="O7399" s="30"/>
      <c r="P7399" s="30"/>
    </row>
    <row r="7400" s="35" customFormat="1" customHeight="1" spans="1:16">
      <c r="A7400" s="30"/>
      <c r="B7400" s="38"/>
      <c r="C7400" s="30"/>
      <c r="D7400" s="30" t="s">
        <v>33</v>
      </c>
      <c r="E7400" s="30" t="s">
        <v>1437</v>
      </c>
      <c r="F7400" s="31">
        <v>434.03</v>
      </c>
      <c r="G7400" s="31"/>
      <c r="H7400" s="32" t="s">
        <v>949</v>
      </c>
      <c r="I7400" s="31" t="s">
        <v>82</v>
      </c>
      <c r="J7400" s="30"/>
      <c r="K7400" s="30"/>
      <c r="L7400" s="31"/>
      <c r="M7400" s="30"/>
      <c r="N7400" s="30"/>
      <c r="O7400" s="30"/>
      <c r="P7400" s="30"/>
    </row>
    <row r="7401" s="35" customFormat="1" customHeight="1" spans="1:16">
      <c r="A7401" s="30"/>
      <c r="B7401" s="38"/>
      <c r="C7401" s="30"/>
      <c r="D7401" s="30" t="s">
        <v>33</v>
      </c>
      <c r="E7401" s="30" t="s">
        <v>1438</v>
      </c>
      <c r="F7401" s="31"/>
      <c r="G7401" s="31">
        <v>86012.46</v>
      </c>
      <c r="H7401" s="32" t="s">
        <v>949</v>
      </c>
      <c r="I7401" s="31" t="s">
        <v>82</v>
      </c>
      <c r="J7401" s="30"/>
      <c r="K7401" s="30"/>
      <c r="L7401" s="31"/>
      <c r="M7401" s="30"/>
      <c r="N7401" s="30"/>
      <c r="O7401" s="30"/>
      <c r="P7401" s="30"/>
    </row>
    <row r="7402" s="35" customFormat="1" customHeight="1" spans="1:16">
      <c r="A7402" s="30"/>
      <c r="B7402" s="38"/>
      <c r="C7402" s="30"/>
      <c r="D7402" s="30" t="s">
        <v>33</v>
      </c>
      <c r="E7402" s="30" t="s">
        <v>1438</v>
      </c>
      <c r="F7402" s="31"/>
      <c r="G7402" s="31">
        <v>84513.91</v>
      </c>
      <c r="H7402" s="32" t="s">
        <v>949</v>
      </c>
      <c r="I7402" s="31" t="s">
        <v>274</v>
      </c>
      <c r="J7402" s="30"/>
      <c r="K7402" s="30"/>
      <c r="L7402" s="31"/>
      <c r="M7402" s="30"/>
      <c r="N7402" s="30"/>
      <c r="O7402" s="30"/>
      <c r="P7402" s="30"/>
    </row>
    <row r="7403" s="35" customFormat="1" customHeight="1" spans="1:16">
      <c r="A7403" s="30"/>
      <c r="B7403" s="38"/>
      <c r="C7403" s="30"/>
      <c r="D7403" s="30" t="s">
        <v>33</v>
      </c>
      <c r="E7403" s="30" t="s">
        <v>1437</v>
      </c>
      <c r="F7403" s="31">
        <v>69.71</v>
      </c>
      <c r="G7403" s="31"/>
      <c r="H7403" s="32" t="s">
        <v>949</v>
      </c>
      <c r="I7403" s="31" t="s">
        <v>45</v>
      </c>
      <c r="J7403" s="30"/>
      <c r="K7403" s="30"/>
      <c r="L7403" s="31"/>
      <c r="M7403" s="30"/>
      <c r="N7403" s="30"/>
      <c r="O7403" s="30"/>
      <c r="P7403" s="30"/>
    </row>
    <row r="7404" s="35" customFormat="1" customHeight="1" spans="1:16">
      <c r="A7404" s="30"/>
      <c r="B7404" s="38"/>
      <c r="C7404" s="30"/>
      <c r="D7404" s="30" t="s">
        <v>33</v>
      </c>
      <c r="E7404" s="30" t="s">
        <v>1438</v>
      </c>
      <c r="F7404" s="31"/>
      <c r="G7404" s="31">
        <v>118639.35</v>
      </c>
      <c r="H7404" s="32" t="s">
        <v>949</v>
      </c>
      <c r="I7404" s="31" t="s">
        <v>45</v>
      </c>
      <c r="J7404" s="30"/>
      <c r="K7404" s="30"/>
      <c r="L7404" s="31"/>
      <c r="M7404" s="30"/>
      <c r="N7404" s="30"/>
      <c r="O7404" s="30"/>
      <c r="P7404" s="30"/>
    </row>
    <row r="7405" s="35" customFormat="1" customHeight="1" spans="1:16">
      <c r="A7405" s="30"/>
      <c r="B7405" s="38"/>
      <c r="C7405" s="30"/>
      <c r="D7405" s="30" t="s">
        <v>33</v>
      </c>
      <c r="E7405" s="30" t="s">
        <v>1437</v>
      </c>
      <c r="F7405" s="31">
        <v>923.18</v>
      </c>
      <c r="G7405" s="31"/>
      <c r="H7405" s="32" t="s">
        <v>949</v>
      </c>
      <c r="I7405" s="31" t="s">
        <v>45</v>
      </c>
      <c r="J7405" s="30"/>
      <c r="K7405" s="30"/>
      <c r="L7405" s="31"/>
      <c r="M7405" s="30"/>
      <c r="N7405" s="30"/>
      <c r="O7405" s="30"/>
      <c r="P7405" s="30"/>
    </row>
    <row r="7406" s="35" customFormat="1" customHeight="1" spans="1:16">
      <c r="A7406" s="30"/>
      <c r="B7406" s="38"/>
      <c r="C7406" s="30"/>
      <c r="D7406" s="30" t="s">
        <v>33</v>
      </c>
      <c r="E7406" s="30" t="s">
        <v>1438</v>
      </c>
      <c r="F7406" s="31"/>
      <c r="G7406" s="31">
        <v>92312.24</v>
      </c>
      <c r="H7406" s="32" t="s">
        <v>949</v>
      </c>
      <c r="I7406" s="31" t="s">
        <v>45</v>
      </c>
      <c r="J7406" s="30"/>
      <c r="K7406" s="30"/>
      <c r="L7406" s="31"/>
      <c r="M7406" s="30"/>
      <c r="N7406" s="30"/>
      <c r="O7406" s="30"/>
      <c r="P7406" s="30"/>
    </row>
    <row r="7407" s="35" customFormat="1" customHeight="1" spans="1:16">
      <c r="A7407" s="30"/>
      <c r="B7407" s="38"/>
      <c r="C7407" s="30"/>
      <c r="D7407" s="30" t="s">
        <v>33</v>
      </c>
      <c r="E7407" s="30" t="s">
        <v>1438</v>
      </c>
      <c r="F7407" s="31"/>
      <c r="G7407" s="31">
        <v>162316.4</v>
      </c>
      <c r="H7407" s="32" t="s">
        <v>949</v>
      </c>
      <c r="I7407" s="31" t="s">
        <v>62</v>
      </c>
      <c r="J7407" s="30"/>
      <c r="K7407" s="30"/>
      <c r="L7407" s="31"/>
      <c r="M7407" s="30"/>
      <c r="N7407" s="30"/>
      <c r="O7407" s="30"/>
      <c r="P7407" s="30"/>
    </row>
    <row r="7408" s="35" customFormat="1" customHeight="1" spans="1:16">
      <c r="A7408" s="30"/>
      <c r="B7408" s="38"/>
      <c r="C7408" s="30"/>
      <c r="D7408" s="30" t="s">
        <v>33</v>
      </c>
      <c r="E7408" s="30" t="s">
        <v>1438</v>
      </c>
      <c r="F7408" s="31"/>
      <c r="G7408" s="31">
        <v>119297.05</v>
      </c>
      <c r="H7408" s="32" t="s">
        <v>949</v>
      </c>
      <c r="I7408" s="31" t="s">
        <v>62</v>
      </c>
      <c r="J7408" s="30"/>
      <c r="K7408" s="30"/>
      <c r="L7408" s="31"/>
      <c r="M7408" s="30"/>
      <c r="N7408" s="30"/>
      <c r="O7408" s="30"/>
      <c r="P7408" s="30"/>
    </row>
    <row r="7409" s="35" customFormat="1" customHeight="1" spans="1:16">
      <c r="A7409" s="30"/>
      <c r="B7409" s="38"/>
      <c r="C7409" s="30"/>
      <c r="D7409" s="30" t="s">
        <v>33</v>
      </c>
      <c r="E7409" s="30" t="s">
        <v>1437</v>
      </c>
      <c r="F7409" s="31">
        <v>180.82</v>
      </c>
      <c r="G7409" s="31"/>
      <c r="H7409" s="32" t="s">
        <v>949</v>
      </c>
      <c r="I7409" s="31" t="s">
        <v>41</v>
      </c>
      <c r="J7409" s="30"/>
      <c r="K7409" s="30"/>
      <c r="L7409" s="31"/>
      <c r="M7409" s="30"/>
      <c r="N7409" s="30"/>
      <c r="O7409" s="30"/>
      <c r="P7409" s="30"/>
    </row>
    <row r="7410" s="35" customFormat="1" customHeight="1" spans="1:16">
      <c r="A7410" s="30"/>
      <c r="B7410" s="38"/>
      <c r="C7410" s="30"/>
      <c r="D7410" s="30" t="s">
        <v>33</v>
      </c>
      <c r="E7410" s="30" t="s">
        <v>1438</v>
      </c>
      <c r="F7410" s="31"/>
      <c r="G7410" s="31">
        <v>225056.22</v>
      </c>
      <c r="H7410" s="32" t="s">
        <v>949</v>
      </c>
      <c r="I7410" s="31" t="s">
        <v>41</v>
      </c>
      <c r="J7410" s="30"/>
      <c r="K7410" s="30"/>
      <c r="L7410" s="31"/>
      <c r="M7410" s="30"/>
      <c r="N7410" s="30"/>
      <c r="O7410" s="30"/>
      <c r="P7410" s="30"/>
    </row>
    <row r="7411" s="35" customFormat="1" customHeight="1" spans="1:16">
      <c r="A7411" s="30"/>
      <c r="B7411" s="38"/>
      <c r="C7411" s="30"/>
      <c r="D7411" s="30" t="s">
        <v>33</v>
      </c>
      <c r="E7411" s="30" t="s">
        <v>1437</v>
      </c>
      <c r="F7411" s="31">
        <v>395.88</v>
      </c>
      <c r="G7411" s="31"/>
      <c r="H7411" s="32" t="s">
        <v>949</v>
      </c>
      <c r="I7411" s="31" t="s">
        <v>41</v>
      </c>
      <c r="J7411" s="30"/>
      <c r="K7411" s="30"/>
      <c r="L7411" s="31"/>
      <c r="M7411" s="30"/>
      <c r="N7411" s="30"/>
      <c r="O7411" s="30"/>
      <c r="P7411" s="30"/>
    </row>
    <row r="7412" s="35" customFormat="1" customHeight="1" spans="1:16">
      <c r="A7412" s="30"/>
      <c r="B7412" s="38"/>
      <c r="C7412" s="30"/>
      <c r="D7412" s="30" t="s">
        <v>33</v>
      </c>
      <c r="E7412" s="30" t="s">
        <v>1438</v>
      </c>
      <c r="F7412" s="31"/>
      <c r="G7412" s="31">
        <v>193442.23</v>
      </c>
      <c r="H7412" s="32" t="s">
        <v>949</v>
      </c>
      <c r="I7412" s="31" t="s">
        <v>41</v>
      </c>
      <c r="J7412" s="30"/>
      <c r="K7412" s="30"/>
      <c r="L7412" s="31"/>
      <c r="M7412" s="30"/>
      <c r="N7412" s="30"/>
      <c r="O7412" s="30"/>
      <c r="P7412" s="30"/>
    </row>
    <row r="7413" s="35" customFormat="1" customHeight="1" spans="1:16">
      <c r="A7413" s="30"/>
      <c r="B7413" s="38"/>
      <c r="C7413" s="30"/>
      <c r="D7413" s="30" t="s">
        <v>33</v>
      </c>
      <c r="E7413" s="30" t="s">
        <v>1437</v>
      </c>
      <c r="F7413" s="31">
        <v>1031.29</v>
      </c>
      <c r="G7413" s="31"/>
      <c r="H7413" s="32" t="s">
        <v>949</v>
      </c>
      <c r="I7413" s="31" t="s">
        <v>37</v>
      </c>
      <c r="J7413" s="30"/>
      <c r="K7413" s="30"/>
      <c r="L7413" s="31"/>
      <c r="M7413" s="30"/>
      <c r="N7413" s="30"/>
      <c r="O7413" s="30"/>
      <c r="P7413" s="30"/>
    </row>
    <row r="7414" s="35" customFormat="1" customHeight="1" spans="1:16">
      <c r="A7414" s="30"/>
      <c r="B7414" s="38"/>
      <c r="C7414" s="30"/>
      <c r="D7414" s="30" t="s">
        <v>33</v>
      </c>
      <c r="E7414" s="30" t="s">
        <v>1438</v>
      </c>
      <c r="F7414" s="31"/>
      <c r="G7414" s="31">
        <v>149941.52</v>
      </c>
      <c r="H7414" s="32" t="s">
        <v>949</v>
      </c>
      <c r="I7414" s="31" t="s">
        <v>37</v>
      </c>
      <c r="J7414" s="30"/>
      <c r="K7414" s="30"/>
      <c r="L7414" s="31"/>
      <c r="M7414" s="30"/>
      <c r="N7414" s="30"/>
      <c r="O7414" s="30"/>
      <c r="P7414" s="30"/>
    </row>
    <row r="7415" s="35" customFormat="1" customHeight="1" spans="1:16">
      <c r="A7415" s="30"/>
      <c r="B7415" s="38"/>
      <c r="C7415" s="30"/>
      <c r="D7415" s="30" t="s">
        <v>33</v>
      </c>
      <c r="E7415" s="30" t="s">
        <v>1437</v>
      </c>
      <c r="F7415" s="31">
        <v>1786.25</v>
      </c>
      <c r="G7415" s="31"/>
      <c r="H7415" s="32" t="s">
        <v>949</v>
      </c>
      <c r="I7415" s="31" t="s">
        <v>37</v>
      </c>
      <c r="J7415" s="30"/>
      <c r="K7415" s="30"/>
      <c r="L7415" s="31"/>
      <c r="M7415" s="30"/>
      <c r="N7415" s="30"/>
      <c r="O7415" s="30"/>
      <c r="P7415" s="30"/>
    </row>
    <row r="7416" s="35" customFormat="1" customHeight="1" spans="1:16">
      <c r="A7416" s="30"/>
      <c r="B7416" s="38"/>
      <c r="C7416" s="30"/>
      <c r="D7416" s="30" t="s">
        <v>33</v>
      </c>
      <c r="E7416" s="30" t="s">
        <v>1438</v>
      </c>
      <c r="F7416" s="31"/>
      <c r="G7416" s="31">
        <v>106139.4</v>
      </c>
      <c r="H7416" s="32" t="s">
        <v>949</v>
      </c>
      <c r="I7416" s="31" t="s">
        <v>37</v>
      </c>
      <c r="J7416" s="30"/>
      <c r="K7416" s="30"/>
      <c r="L7416" s="31"/>
      <c r="M7416" s="30"/>
      <c r="N7416" s="30"/>
      <c r="O7416" s="30"/>
      <c r="P7416" s="30"/>
    </row>
    <row r="7417" s="35" customFormat="1" customHeight="1" spans="1:16">
      <c r="A7417" s="30"/>
      <c r="B7417" s="38"/>
      <c r="C7417" s="30"/>
      <c r="D7417" s="30" t="s">
        <v>33</v>
      </c>
      <c r="E7417" s="30" t="s">
        <v>1437</v>
      </c>
      <c r="F7417" s="31">
        <v>1</v>
      </c>
      <c r="G7417" s="31"/>
      <c r="H7417" s="32" t="s">
        <v>949</v>
      </c>
      <c r="I7417" s="31" t="s">
        <v>264</v>
      </c>
      <c r="J7417" s="30"/>
      <c r="K7417" s="30"/>
      <c r="L7417" s="31"/>
      <c r="M7417" s="30"/>
      <c r="N7417" s="30"/>
      <c r="O7417" s="30"/>
      <c r="P7417" s="30"/>
    </row>
    <row r="7418" s="35" customFormat="1" customHeight="1" spans="1:16">
      <c r="A7418" s="30"/>
      <c r="B7418" s="38"/>
      <c r="C7418" s="30"/>
      <c r="D7418" s="30" t="s">
        <v>33</v>
      </c>
      <c r="E7418" s="30" t="s">
        <v>1438</v>
      </c>
      <c r="F7418" s="31"/>
      <c r="G7418" s="31">
        <v>80373.68</v>
      </c>
      <c r="H7418" s="32" t="s">
        <v>949</v>
      </c>
      <c r="I7418" s="31" t="s">
        <v>264</v>
      </c>
      <c r="J7418" s="30"/>
      <c r="K7418" s="30"/>
      <c r="L7418" s="31"/>
      <c r="M7418" s="30"/>
      <c r="N7418" s="30"/>
      <c r="O7418" s="30"/>
      <c r="P7418" s="30"/>
    </row>
    <row r="7419" s="35" customFormat="1" customHeight="1" spans="1:16">
      <c r="A7419" s="30"/>
      <c r="B7419" s="38"/>
      <c r="C7419" s="30"/>
      <c r="D7419" s="30" t="s">
        <v>33</v>
      </c>
      <c r="E7419" s="30" t="s">
        <v>1437</v>
      </c>
      <c r="F7419" s="31">
        <v>444.86</v>
      </c>
      <c r="G7419" s="31"/>
      <c r="H7419" s="32" t="s">
        <v>949</v>
      </c>
      <c r="I7419" s="31" t="s">
        <v>264</v>
      </c>
      <c r="J7419" s="30"/>
      <c r="K7419" s="30"/>
      <c r="L7419" s="31"/>
      <c r="M7419" s="30"/>
      <c r="N7419" s="30"/>
      <c r="O7419" s="30"/>
      <c r="P7419" s="30"/>
    </row>
    <row r="7420" s="35" customFormat="1" customHeight="1" spans="1:16">
      <c r="A7420" s="30"/>
      <c r="B7420" s="38"/>
      <c r="C7420" s="30"/>
      <c r="D7420" s="30" t="s">
        <v>33</v>
      </c>
      <c r="E7420" s="30" t="s">
        <v>1438</v>
      </c>
      <c r="F7420" s="31"/>
      <c r="G7420" s="31">
        <v>66269.14</v>
      </c>
      <c r="H7420" s="32" t="s">
        <v>949</v>
      </c>
      <c r="I7420" s="31" t="s">
        <v>264</v>
      </c>
      <c r="J7420" s="30"/>
      <c r="K7420" s="30"/>
      <c r="L7420" s="31"/>
      <c r="M7420" s="30"/>
      <c r="N7420" s="30"/>
      <c r="O7420" s="30"/>
      <c r="P7420" s="30"/>
    </row>
    <row r="7421" s="35" customFormat="1" customHeight="1" spans="1:16">
      <c r="A7421" s="30"/>
      <c r="B7421" s="38">
        <v>46252</v>
      </c>
      <c r="C7421" s="30" t="s">
        <v>20</v>
      </c>
      <c r="D7421" s="30" t="s">
        <v>429</v>
      </c>
      <c r="E7421" s="30" t="s">
        <v>430</v>
      </c>
      <c r="F7421" s="40">
        <v>39293.09</v>
      </c>
      <c r="G7421" s="31"/>
      <c r="H7421" s="32">
        <v>1967105.78000001</v>
      </c>
      <c r="I7421" s="30"/>
      <c r="L7421" s="30"/>
      <c r="M7421" s="30"/>
      <c r="N7421" s="30"/>
      <c r="O7421" s="77"/>
      <c r="P7421" s="30"/>
    </row>
    <row r="7422" s="35" customFormat="1" customHeight="1" spans="1:16">
      <c r="A7422" s="30"/>
      <c r="B7422" s="38">
        <v>46253</v>
      </c>
      <c r="C7422" s="30" t="s">
        <v>20</v>
      </c>
      <c r="D7422" s="30" t="s">
        <v>429</v>
      </c>
      <c r="E7422" s="30" t="s">
        <v>430</v>
      </c>
      <c r="F7422" s="40">
        <v>33934.59</v>
      </c>
      <c r="G7422" s="31"/>
      <c r="H7422" s="32">
        <v>2001040.37000001</v>
      </c>
      <c r="I7422" s="30"/>
      <c r="L7422" s="30"/>
      <c r="M7422" s="30"/>
      <c r="N7422" s="30"/>
      <c r="O7422" s="77"/>
      <c r="P7422" s="30"/>
    </row>
    <row r="7423" s="35" customFormat="1" customHeight="1" spans="1:16">
      <c r="A7423" s="30"/>
      <c r="B7423" s="38">
        <v>46253</v>
      </c>
      <c r="C7423" s="30" t="s">
        <v>20</v>
      </c>
      <c r="D7423" s="30"/>
      <c r="E7423" s="39" t="s">
        <v>978</v>
      </c>
      <c r="F7423" s="40"/>
      <c r="G7423" s="31">
        <v>200000</v>
      </c>
      <c r="H7423" s="32">
        <v>1801040.37000001</v>
      </c>
      <c r="I7423" s="30"/>
      <c r="L7423" s="99"/>
      <c r="M7423" s="99"/>
      <c r="N7423" s="99"/>
      <c r="O7423" s="106"/>
      <c r="P7423" s="99"/>
    </row>
    <row r="7424" s="35" customFormat="1" customHeight="1" spans="1:16">
      <c r="A7424" s="30"/>
      <c r="B7424" s="38">
        <v>46247</v>
      </c>
      <c r="C7424" s="69" t="s">
        <v>18</v>
      </c>
      <c r="D7424" s="30" t="s">
        <v>424</v>
      </c>
      <c r="E7424" s="101" t="s">
        <v>1084</v>
      </c>
      <c r="F7424" s="56">
        <v>190.2</v>
      </c>
      <c r="G7424" s="56"/>
      <c r="H7424" s="32">
        <v>129692.140000015</v>
      </c>
      <c r="I7424" s="30"/>
      <c r="J7424" s="30"/>
      <c r="K7424" s="30"/>
      <c r="L7424" s="30">
        <v>202609</v>
      </c>
      <c r="M7424" s="30"/>
      <c r="N7424" s="30"/>
      <c r="O7424" s="30"/>
      <c r="P7424" s="30"/>
    </row>
    <row r="7425" s="35" customFormat="1" customHeight="1" spans="1:16">
      <c r="A7425" s="30"/>
      <c r="B7425" s="38">
        <v>46247</v>
      </c>
      <c r="C7425" s="69" t="s">
        <v>18</v>
      </c>
      <c r="D7425" s="30" t="s">
        <v>424</v>
      </c>
      <c r="E7425" s="101" t="s">
        <v>1090</v>
      </c>
      <c r="F7425" s="56">
        <v>261.35</v>
      </c>
      <c r="G7425" s="56"/>
      <c r="H7425" s="32">
        <v>129953.490000013</v>
      </c>
      <c r="I7425" s="30"/>
      <c r="J7425" s="107"/>
      <c r="K7425" s="107"/>
      <c r="L7425" s="107">
        <v>202609</v>
      </c>
      <c r="M7425" s="107"/>
      <c r="N7425" s="107">
        <v>202609</v>
      </c>
    </row>
    <row r="7426" s="35" customFormat="1" customHeight="1" spans="1:16">
      <c r="A7426" s="30"/>
      <c r="B7426" s="38">
        <v>46247</v>
      </c>
      <c r="C7426" s="69" t="s">
        <v>18</v>
      </c>
      <c r="D7426" s="30" t="s">
        <v>424</v>
      </c>
      <c r="E7426" s="101" t="s">
        <v>1085</v>
      </c>
      <c r="F7426" s="56">
        <v>172.18</v>
      </c>
      <c r="G7426" s="56"/>
      <c r="H7426" s="32">
        <v>130125.670000013</v>
      </c>
      <c r="I7426" s="30"/>
      <c r="L7426" s="99">
        <v>202609</v>
      </c>
      <c r="M7426" s="99"/>
      <c r="N7426" s="99"/>
    </row>
    <row r="7427" s="35" customFormat="1" customHeight="1" spans="1:16">
      <c r="A7427" s="30"/>
      <c r="B7427" s="38">
        <v>46247</v>
      </c>
      <c r="C7427" s="69" t="s">
        <v>18</v>
      </c>
      <c r="D7427" s="30" t="s">
        <v>424</v>
      </c>
      <c r="E7427" s="101" t="s">
        <v>1053</v>
      </c>
      <c r="F7427" s="56">
        <v>235.86</v>
      </c>
      <c r="G7427" s="56"/>
      <c r="H7427" s="32">
        <v>130361.530000012</v>
      </c>
      <c r="I7427" s="30"/>
      <c r="J7427" s="30"/>
      <c r="K7427" s="30"/>
      <c r="L7427" s="30">
        <v>202609</v>
      </c>
      <c r="M7427" s="30"/>
      <c r="N7427" s="30"/>
      <c r="O7427" s="30"/>
      <c r="P7427" s="30"/>
    </row>
    <row r="7428" s="35" customFormat="1" customHeight="1" spans="1:16">
      <c r="A7428" s="30"/>
      <c r="B7428" s="38">
        <v>46247</v>
      </c>
      <c r="C7428" s="69" t="s">
        <v>18</v>
      </c>
      <c r="D7428" s="30" t="s">
        <v>424</v>
      </c>
      <c r="E7428" s="101" t="s">
        <v>1091</v>
      </c>
      <c r="F7428" s="56">
        <v>246.6</v>
      </c>
      <c r="G7428" s="56"/>
      <c r="H7428" s="32">
        <v>130608.130000014</v>
      </c>
      <c r="I7428" s="30"/>
      <c r="J7428" s="30"/>
      <c r="K7428" s="30"/>
      <c r="L7428" s="30">
        <v>202609</v>
      </c>
      <c r="M7428" s="30"/>
      <c r="N7428" s="30">
        <v>202608</v>
      </c>
      <c r="O7428" s="30"/>
      <c r="P7428" s="30"/>
    </row>
    <row r="7429" s="35" customFormat="1" customHeight="1" spans="1:16">
      <c r="A7429" s="30"/>
      <c r="B7429" s="38">
        <v>46247</v>
      </c>
      <c r="C7429" s="69" t="s">
        <v>18</v>
      </c>
      <c r="D7429" s="30" t="s">
        <v>424</v>
      </c>
      <c r="E7429" s="101" t="s">
        <v>1095</v>
      </c>
      <c r="F7429" s="56">
        <v>103.2</v>
      </c>
      <c r="G7429" s="56"/>
      <c r="H7429" s="32">
        <v>130711.330000013</v>
      </c>
      <c r="I7429" s="30"/>
      <c r="J7429" s="30"/>
      <c r="K7429" s="30"/>
      <c r="L7429" s="30">
        <v>202609</v>
      </c>
      <c r="M7429" s="30"/>
      <c r="N7429" s="30">
        <v>202608</v>
      </c>
      <c r="O7429" s="30"/>
      <c r="P7429" s="30"/>
    </row>
    <row r="7430" s="35" customFormat="1" customHeight="1" spans="1:16">
      <c r="A7430" s="30"/>
      <c r="B7430" s="38">
        <v>46247</v>
      </c>
      <c r="C7430" s="69" t="s">
        <v>18</v>
      </c>
      <c r="D7430" s="30" t="s">
        <v>424</v>
      </c>
      <c r="E7430" s="101" t="s">
        <v>1055</v>
      </c>
      <c r="F7430" s="56">
        <v>34.74</v>
      </c>
      <c r="G7430" s="56"/>
      <c r="H7430" s="32">
        <v>130746.070000011</v>
      </c>
      <c r="I7430" s="30"/>
      <c r="J7430" s="30"/>
      <c r="K7430" s="30"/>
      <c r="L7430" s="30">
        <v>202609</v>
      </c>
      <c r="M7430" s="30"/>
      <c r="N7430" s="30"/>
      <c r="O7430" s="30"/>
      <c r="P7430" s="30"/>
    </row>
    <row r="7431" s="35" customFormat="1" customHeight="1" spans="1:16">
      <c r="A7431" s="30"/>
      <c r="B7431" s="38">
        <v>46247</v>
      </c>
      <c r="C7431" s="69" t="s">
        <v>18</v>
      </c>
      <c r="D7431" s="30" t="s">
        <v>424</v>
      </c>
      <c r="E7431" s="101" t="s">
        <v>1048</v>
      </c>
      <c r="F7431" s="56">
        <v>264.45</v>
      </c>
      <c r="G7431" s="56"/>
      <c r="H7431" s="32">
        <v>131010.520000011</v>
      </c>
      <c r="I7431" s="30"/>
      <c r="J7431" s="30"/>
      <c r="K7431" s="30"/>
      <c r="L7431" s="30">
        <v>202609</v>
      </c>
      <c r="M7431" s="30"/>
      <c r="N7431" s="30"/>
      <c r="O7431" s="30"/>
      <c r="P7431" s="30"/>
    </row>
    <row r="7432" s="35" customFormat="1" customHeight="1" spans="1:16">
      <c r="A7432" s="30"/>
      <c r="B7432" s="38">
        <v>46247</v>
      </c>
      <c r="C7432" s="69" t="s">
        <v>18</v>
      </c>
      <c r="D7432" s="30" t="s">
        <v>424</v>
      </c>
      <c r="E7432" s="101" t="s">
        <v>1089</v>
      </c>
      <c r="F7432" s="56">
        <v>72</v>
      </c>
      <c r="G7432" s="56"/>
      <c r="H7432" s="32">
        <v>131082.520000011</v>
      </c>
      <c r="I7432" s="30"/>
      <c r="J7432" s="108"/>
      <c r="K7432" s="108"/>
      <c r="L7432" s="108">
        <v>202609</v>
      </c>
      <c r="M7432" s="108"/>
      <c r="N7432" s="108"/>
    </row>
    <row r="7433" s="35" customFormat="1" customHeight="1" spans="1:16">
      <c r="A7433" s="30"/>
      <c r="B7433" s="38">
        <v>46247</v>
      </c>
      <c r="C7433" s="69" t="s">
        <v>18</v>
      </c>
      <c r="D7433" s="30" t="s">
        <v>424</v>
      </c>
      <c r="E7433" s="101" t="s">
        <v>1096</v>
      </c>
      <c r="F7433" s="56">
        <v>206.14</v>
      </c>
      <c r="G7433" s="56"/>
      <c r="H7433" s="32">
        <v>131288.660000011</v>
      </c>
      <c r="I7433" s="30"/>
      <c r="J7433" s="30"/>
      <c r="K7433" s="30"/>
      <c r="L7433" s="30">
        <v>202609</v>
      </c>
      <c r="M7433" s="30"/>
      <c r="N7433" s="30">
        <v>202608</v>
      </c>
      <c r="O7433" s="30"/>
      <c r="P7433" s="30"/>
    </row>
    <row r="7434" s="35" customFormat="1" customHeight="1" spans="1:16">
      <c r="A7434" s="30"/>
      <c r="B7434" s="38">
        <v>46247</v>
      </c>
      <c r="C7434" s="69" t="s">
        <v>18</v>
      </c>
      <c r="D7434" s="30" t="s">
        <v>424</v>
      </c>
      <c r="E7434" s="101" t="s">
        <v>1098</v>
      </c>
      <c r="F7434" s="56">
        <v>45.48</v>
      </c>
      <c r="G7434" s="56"/>
      <c r="H7434" s="32">
        <v>131334.140000012</v>
      </c>
      <c r="I7434" s="30"/>
      <c r="J7434" s="30"/>
      <c r="K7434" s="30"/>
      <c r="L7434" s="30">
        <v>202609</v>
      </c>
      <c r="M7434" s="30"/>
      <c r="N7434" s="30">
        <v>202608</v>
      </c>
      <c r="O7434" s="30"/>
      <c r="P7434" s="30"/>
    </row>
    <row r="7435" s="35" customFormat="1" customHeight="1" spans="1:16">
      <c r="A7435" s="30"/>
      <c r="B7435" s="38">
        <v>46247</v>
      </c>
      <c r="C7435" s="69" t="s">
        <v>18</v>
      </c>
      <c r="D7435" s="30" t="s">
        <v>424</v>
      </c>
      <c r="E7435" s="101" t="s">
        <v>1097</v>
      </c>
      <c r="F7435" s="56">
        <v>136.48</v>
      </c>
      <c r="G7435" s="56"/>
      <c r="H7435" s="32">
        <v>131470.620000012</v>
      </c>
      <c r="I7435" s="30"/>
      <c r="J7435" s="30"/>
      <c r="K7435" s="30"/>
      <c r="L7435" s="30">
        <v>202609</v>
      </c>
      <c r="M7435" s="30"/>
      <c r="N7435" s="30">
        <v>202608</v>
      </c>
      <c r="O7435" s="30"/>
      <c r="P7435" s="30"/>
    </row>
    <row r="7436" s="35" customFormat="1" customHeight="1" spans="1:16">
      <c r="A7436" s="30"/>
      <c r="B7436" s="38">
        <v>46247</v>
      </c>
      <c r="C7436" s="69" t="s">
        <v>18</v>
      </c>
      <c r="D7436" s="30" t="s">
        <v>424</v>
      </c>
      <c r="E7436" s="101" t="s">
        <v>1047</v>
      </c>
      <c r="F7436" s="56">
        <v>181.5</v>
      </c>
      <c r="G7436" s="56"/>
      <c r="H7436" s="32">
        <v>131652.120000012</v>
      </c>
      <c r="I7436" s="30"/>
      <c r="J7436" s="30"/>
      <c r="K7436" s="30"/>
      <c r="L7436" s="30">
        <v>202609</v>
      </c>
      <c r="M7436" s="30"/>
      <c r="N7436" s="30"/>
      <c r="O7436" s="30"/>
      <c r="P7436" s="30"/>
    </row>
    <row r="7437" s="35" customFormat="1" customHeight="1" spans="1:16">
      <c r="A7437" s="30"/>
      <c r="B7437" s="38">
        <v>46247</v>
      </c>
      <c r="C7437" s="69" t="s">
        <v>18</v>
      </c>
      <c r="D7437" s="30" t="s">
        <v>424</v>
      </c>
      <c r="E7437" s="101" t="s">
        <v>1099</v>
      </c>
      <c r="F7437" s="56">
        <v>470.91</v>
      </c>
      <c r="G7437" s="56"/>
      <c r="H7437" s="32">
        <v>132123.030000012</v>
      </c>
      <c r="I7437" s="30"/>
      <c r="J7437" s="30"/>
      <c r="K7437" s="30"/>
      <c r="L7437" s="30">
        <v>202609</v>
      </c>
      <c r="M7437" s="30"/>
      <c r="N7437" s="30"/>
      <c r="O7437" s="30"/>
      <c r="P7437" s="30"/>
    </row>
    <row r="7438" s="35" customFormat="1" customHeight="1" spans="1:16">
      <c r="A7438" s="30"/>
      <c r="B7438" s="38">
        <v>46247</v>
      </c>
      <c r="C7438" s="69" t="s">
        <v>18</v>
      </c>
      <c r="D7438" s="30" t="s">
        <v>424</v>
      </c>
      <c r="E7438" s="101" t="s">
        <v>1045</v>
      </c>
      <c r="F7438" s="56">
        <v>26.28</v>
      </c>
      <c r="G7438" s="56"/>
      <c r="H7438" s="32">
        <v>132149.310000014</v>
      </c>
      <c r="I7438" s="30"/>
      <c r="J7438" s="30"/>
      <c r="K7438" s="30"/>
      <c r="L7438" s="30">
        <v>202609</v>
      </c>
      <c r="M7438" s="30"/>
      <c r="N7438" s="30">
        <v>202608</v>
      </c>
      <c r="O7438" s="30"/>
      <c r="P7438" s="30"/>
    </row>
    <row r="7439" s="35" customFormat="1" customHeight="1" spans="1:16">
      <c r="A7439" s="30"/>
      <c r="B7439" s="38">
        <v>46247</v>
      </c>
      <c r="C7439" s="69" t="s">
        <v>18</v>
      </c>
      <c r="D7439" s="30" t="s">
        <v>424</v>
      </c>
      <c r="E7439" s="101" t="s">
        <v>1094</v>
      </c>
      <c r="F7439" s="56">
        <v>125.5</v>
      </c>
      <c r="G7439" s="56"/>
      <c r="H7439" s="32">
        <v>132274.810000014</v>
      </c>
      <c r="I7439" s="30"/>
      <c r="J7439" s="30"/>
      <c r="K7439" s="30"/>
      <c r="L7439" s="30">
        <v>202609</v>
      </c>
      <c r="M7439" s="30"/>
      <c r="N7439" s="30">
        <v>202608</v>
      </c>
      <c r="O7439" s="30"/>
      <c r="P7439" s="30"/>
    </row>
    <row r="7440" s="35" customFormat="1" customHeight="1" spans="1:16">
      <c r="A7440" s="30"/>
      <c r="B7440" s="38">
        <v>46247</v>
      </c>
      <c r="C7440" s="69" t="s">
        <v>18</v>
      </c>
      <c r="D7440" s="30" t="s">
        <v>424</v>
      </c>
      <c r="E7440" s="101" t="s">
        <v>1058</v>
      </c>
      <c r="F7440" s="56">
        <v>28.02</v>
      </c>
      <c r="G7440" s="56"/>
      <c r="H7440" s="32">
        <v>132302.830000013</v>
      </c>
      <c r="I7440" s="30"/>
      <c r="J7440" s="30"/>
      <c r="K7440" s="30"/>
      <c r="L7440" s="30">
        <v>202609</v>
      </c>
      <c r="M7440" s="30"/>
      <c r="N7440" s="30"/>
      <c r="O7440" s="30"/>
      <c r="P7440" s="30"/>
    </row>
    <row r="7441" s="35" customFormat="1" customHeight="1" spans="1:16">
      <c r="A7441" s="30"/>
      <c r="B7441" s="38">
        <v>46247</v>
      </c>
      <c r="C7441" s="69" t="s">
        <v>18</v>
      </c>
      <c r="D7441" s="30" t="s">
        <v>424</v>
      </c>
      <c r="E7441" s="101" t="s">
        <v>1088</v>
      </c>
      <c r="F7441" s="56">
        <v>436.98</v>
      </c>
      <c r="G7441" s="56"/>
      <c r="H7441" s="32">
        <v>132739.810000014</v>
      </c>
      <c r="I7441" s="30"/>
      <c r="J7441" s="30"/>
      <c r="K7441" s="30"/>
      <c r="L7441" s="30">
        <v>202609</v>
      </c>
      <c r="M7441" s="30"/>
      <c r="N7441" s="30"/>
      <c r="O7441" s="30"/>
      <c r="P7441" s="30"/>
    </row>
    <row r="7442" s="35" customFormat="1" customHeight="1" spans="1:16">
      <c r="A7442" s="30"/>
      <c r="B7442" s="38">
        <v>46247</v>
      </c>
      <c r="C7442" s="69" t="s">
        <v>18</v>
      </c>
      <c r="D7442" s="30" t="s">
        <v>424</v>
      </c>
      <c r="E7442" s="101" t="s">
        <v>1050</v>
      </c>
      <c r="F7442" s="56">
        <v>540.95</v>
      </c>
      <c r="G7442" s="56"/>
      <c r="H7442" s="32">
        <v>133280.760000013</v>
      </c>
      <c r="I7442" s="30"/>
      <c r="J7442" s="30"/>
      <c r="K7442" s="30"/>
      <c r="L7442" s="30">
        <v>202609</v>
      </c>
      <c r="M7442" s="30"/>
      <c r="N7442" s="30">
        <v>202608</v>
      </c>
      <c r="O7442" s="30"/>
      <c r="P7442" s="30"/>
    </row>
    <row r="7443" s="35" customFormat="1" customHeight="1" spans="1:16">
      <c r="A7443" s="30"/>
      <c r="B7443" s="38">
        <v>46248</v>
      </c>
      <c r="C7443" s="69" t="s">
        <v>18</v>
      </c>
      <c r="D7443" s="30" t="s">
        <v>33</v>
      </c>
      <c r="E7443" s="101" t="s">
        <v>267</v>
      </c>
      <c r="F7443" s="56">
        <v>5665.36</v>
      </c>
      <c r="G7443" s="56"/>
      <c r="H7443" s="32">
        <v>138946.120000012</v>
      </c>
      <c r="I7443" s="99"/>
      <c r="J7443" s="30"/>
      <c r="K7443" s="30"/>
      <c r="L7443" s="108">
        <v>202609</v>
      </c>
      <c r="M7443" s="108"/>
      <c r="N7443" s="108"/>
    </row>
    <row r="7444" s="35" customFormat="1" customHeight="1" spans="1:16">
      <c r="A7444" s="30"/>
      <c r="B7444" s="38">
        <v>46248</v>
      </c>
      <c r="C7444" s="69" t="s">
        <v>18</v>
      </c>
      <c r="D7444" s="30" t="s">
        <v>424</v>
      </c>
      <c r="E7444" s="101" t="s">
        <v>1057</v>
      </c>
      <c r="F7444" s="56">
        <v>76.8</v>
      </c>
      <c r="G7444" s="56"/>
      <c r="H7444" s="32">
        <v>139022.920000013</v>
      </c>
      <c r="I7444" s="30"/>
      <c r="J7444" s="30"/>
      <c r="K7444" s="30"/>
      <c r="L7444" s="30">
        <v>202609</v>
      </c>
      <c r="M7444" s="30"/>
      <c r="N7444" s="30"/>
      <c r="O7444" s="30"/>
      <c r="P7444" s="30"/>
    </row>
    <row r="7445" s="35" customFormat="1" customHeight="1" spans="1:16">
      <c r="A7445" s="30"/>
      <c r="B7445" s="38">
        <v>46248</v>
      </c>
      <c r="C7445" s="69" t="s">
        <v>18</v>
      </c>
      <c r="D7445" s="30" t="s">
        <v>424</v>
      </c>
      <c r="E7445" s="101" t="s">
        <v>1048</v>
      </c>
      <c r="F7445" s="56">
        <v>67.2</v>
      </c>
      <c r="G7445" s="56"/>
      <c r="H7445" s="32">
        <v>139090.120000012</v>
      </c>
      <c r="I7445" s="30"/>
      <c r="J7445" s="30"/>
      <c r="K7445" s="30"/>
      <c r="L7445" s="30">
        <v>202609</v>
      </c>
      <c r="M7445" s="30"/>
      <c r="N7445" s="30"/>
      <c r="O7445" s="30"/>
      <c r="P7445" s="30"/>
    </row>
    <row r="7446" s="35" customFormat="1" customHeight="1" spans="1:16">
      <c r="A7446" s="30"/>
      <c r="B7446" s="38">
        <v>46248</v>
      </c>
      <c r="C7446" s="69" t="s">
        <v>18</v>
      </c>
      <c r="D7446" s="30" t="s">
        <v>424</v>
      </c>
      <c r="E7446" s="101" t="s">
        <v>1088</v>
      </c>
      <c r="F7446" s="56">
        <v>166.32</v>
      </c>
      <c r="G7446" s="56"/>
      <c r="H7446" s="32">
        <v>139256.440000013</v>
      </c>
      <c r="I7446" s="30"/>
      <c r="J7446" s="30"/>
      <c r="K7446" s="30"/>
      <c r="L7446" s="30">
        <v>202609</v>
      </c>
      <c r="M7446" s="30"/>
      <c r="N7446" s="30"/>
      <c r="O7446" s="30"/>
      <c r="P7446" s="30"/>
    </row>
    <row r="7447" s="35" customFormat="1" customHeight="1" spans="1:16">
      <c r="A7447" s="30"/>
      <c r="B7447" s="38">
        <v>46248</v>
      </c>
      <c r="C7447" s="69" t="s">
        <v>18</v>
      </c>
      <c r="D7447" s="30" t="s">
        <v>424</v>
      </c>
      <c r="E7447" s="101" t="s">
        <v>1056</v>
      </c>
      <c r="F7447" s="56">
        <v>147.48</v>
      </c>
      <c r="G7447" s="56"/>
      <c r="H7447" s="32">
        <v>139403.920000013</v>
      </c>
      <c r="I7447" s="30"/>
      <c r="J7447" s="30"/>
      <c r="K7447" s="30"/>
      <c r="L7447" s="30">
        <v>202609</v>
      </c>
      <c r="M7447" s="30"/>
      <c r="N7447" s="30"/>
      <c r="O7447" s="30"/>
      <c r="P7447" s="30"/>
    </row>
    <row r="7448" s="35" customFormat="1" customHeight="1" spans="1:16">
      <c r="A7448" s="30"/>
      <c r="B7448" s="38">
        <v>46248</v>
      </c>
      <c r="C7448" s="69" t="s">
        <v>18</v>
      </c>
      <c r="D7448" s="30" t="s">
        <v>424</v>
      </c>
      <c r="E7448" s="101" t="s">
        <v>1092</v>
      </c>
      <c r="F7448" s="56">
        <v>140.58</v>
      </c>
      <c r="G7448" s="56"/>
      <c r="H7448" s="32">
        <v>139544.500000011</v>
      </c>
      <c r="I7448" s="30"/>
      <c r="J7448" s="30"/>
      <c r="K7448" s="30"/>
      <c r="L7448" s="30">
        <v>202609</v>
      </c>
      <c r="M7448" s="30"/>
      <c r="N7448" s="30">
        <v>202608</v>
      </c>
      <c r="O7448" s="30"/>
      <c r="P7448" s="30"/>
    </row>
    <row r="7449" s="35" customFormat="1" customHeight="1" spans="1:16">
      <c r="A7449" s="30"/>
      <c r="B7449" s="38">
        <v>46248</v>
      </c>
      <c r="C7449" s="69" t="s">
        <v>18</v>
      </c>
      <c r="D7449" s="30" t="s">
        <v>424</v>
      </c>
      <c r="E7449" s="101" t="s">
        <v>1058</v>
      </c>
      <c r="F7449" s="56">
        <v>114.36</v>
      </c>
      <c r="G7449" s="56"/>
      <c r="H7449" s="32">
        <v>139658.860000011</v>
      </c>
      <c r="I7449" s="30"/>
      <c r="J7449" s="30"/>
      <c r="K7449" s="30"/>
      <c r="L7449" s="30">
        <v>202609</v>
      </c>
      <c r="M7449" s="30"/>
      <c r="N7449" s="30"/>
      <c r="O7449" s="30"/>
      <c r="P7449" s="30"/>
    </row>
    <row r="7450" s="35" customFormat="1" customHeight="1" spans="1:16">
      <c r="A7450" s="30"/>
      <c r="B7450" s="38">
        <v>46248</v>
      </c>
      <c r="C7450" s="69" t="s">
        <v>18</v>
      </c>
      <c r="D7450" s="30" t="s">
        <v>424</v>
      </c>
      <c r="E7450" s="101" t="s">
        <v>1090</v>
      </c>
      <c r="F7450" s="56">
        <v>162.3</v>
      </c>
      <c r="G7450" s="56"/>
      <c r="H7450" s="32">
        <v>139821.160000011</v>
      </c>
      <c r="I7450" s="30"/>
      <c r="J7450" s="108"/>
      <c r="K7450" s="108"/>
      <c r="L7450" s="108">
        <v>202609</v>
      </c>
      <c r="M7450" s="108"/>
      <c r="N7450" s="108">
        <v>202609</v>
      </c>
    </row>
    <row r="7451" s="35" customFormat="1" customHeight="1" spans="1:16">
      <c r="A7451" s="30"/>
      <c r="B7451" s="38">
        <v>46248</v>
      </c>
      <c r="C7451" s="69" t="s">
        <v>18</v>
      </c>
      <c r="D7451" s="30" t="s">
        <v>424</v>
      </c>
      <c r="E7451" s="101" t="s">
        <v>1094</v>
      </c>
      <c r="F7451" s="56">
        <v>43.56</v>
      </c>
      <c r="G7451" s="56"/>
      <c r="H7451" s="32">
        <v>139864.720000014</v>
      </c>
      <c r="I7451" s="30"/>
      <c r="J7451" s="30"/>
      <c r="K7451" s="30"/>
      <c r="L7451" s="30">
        <v>202609</v>
      </c>
      <c r="M7451" s="30"/>
      <c r="N7451" s="30">
        <v>202608</v>
      </c>
      <c r="O7451" s="30"/>
      <c r="P7451" s="30"/>
    </row>
    <row r="7452" s="35" customFormat="1" customHeight="1" spans="1:16">
      <c r="A7452" s="30"/>
      <c r="B7452" s="38">
        <v>46248</v>
      </c>
      <c r="C7452" s="69" t="s">
        <v>18</v>
      </c>
      <c r="D7452" s="30" t="s">
        <v>424</v>
      </c>
      <c r="E7452" s="101" t="s">
        <v>1059</v>
      </c>
      <c r="F7452" s="56">
        <v>40.8</v>
      </c>
      <c r="G7452" s="56"/>
      <c r="H7452" s="32">
        <v>139905.520000014</v>
      </c>
      <c r="I7452" s="30"/>
      <c r="J7452" s="30"/>
      <c r="K7452" s="30"/>
      <c r="L7452" s="30">
        <v>202609</v>
      </c>
      <c r="M7452" s="30"/>
      <c r="N7452" s="30"/>
      <c r="O7452" s="30"/>
    </row>
    <row r="7453" s="35" customFormat="1" customHeight="1" spans="1:16">
      <c r="A7453" s="30"/>
      <c r="B7453" s="38">
        <v>46248</v>
      </c>
      <c r="C7453" s="69" t="s">
        <v>18</v>
      </c>
      <c r="D7453" s="30" t="s">
        <v>424</v>
      </c>
      <c r="E7453" s="101" t="s">
        <v>1089</v>
      </c>
      <c r="F7453" s="56">
        <v>32.7</v>
      </c>
      <c r="G7453" s="56"/>
      <c r="H7453" s="32">
        <v>139938.220000014</v>
      </c>
      <c r="I7453" s="108"/>
      <c r="J7453" s="108"/>
      <c r="K7453" s="108"/>
      <c r="L7453" s="108">
        <v>202609</v>
      </c>
      <c r="M7453" s="108"/>
      <c r="N7453" s="108"/>
    </row>
    <row r="7454" s="35" customFormat="1" customHeight="1" spans="1:16">
      <c r="A7454" s="30"/>
      <c r="B7454" s="38">
        <v>46248</v>
      </c>
      <c r="C7454" s="69" t="s">
        <v>18</v>
      </c>
      <c r="D7454" s="30" t="s">
        <v>424</v>
      </c>
      <c r="E7454" s="101" t="s">
        <v>1167</v>
      </c>
      <c r="F7454" s="56">
        <v>97.26</v>
      </c>
      <c r="G7454" s="56"/>
      <c r="H7454" s="32">
        <v>140035.480000012</v>
      </c>
      <c r="I7454" s="30"/>
      <c r="J7454" s="30"/>
      <c r="K7454" s="30"/>
      <c r="L7454" s="30">
        <v>202609</v>
      </c>
      <c r="M7454" s="30"/>
      <c r="N7454" s="30"/>
      <c r="O7454" s="30"/>
      <c r="P7454" s="30"/>
    </row>
    <row r="7455" s="35" customFormat="1" customHeight="1" spans="1:16">
      <c r="A7455" s="30"/>
      <c r="B7455" s="38">
        <v>46248</v>
      </c>
      <c r="C7455" s="69" t="s">
        <v>18</v>
      </c>
      <c r="D7455" s="30" t="s">
        <v>424</v>
      </c>
      <c r="E7455" s="101" t="s">
        <v>1084</v>
      </c>
      <c r="F7455" s="56">
        <v>122.28</v>
      </c>
      <c r="G7455" s="56"/>
      <c r="H7455" s="32">
        <v>140157.760000013</v>
      </c>
      <c r="I7455" s="30"/>
      <c r="J7455" s="30"/>
      <c r="K7455" s="30"/>
      <c r="L7455" s="30">
        <v>202609</v>
      </c>
      <c r="M7455" s="30"/>
      <c r="N7455" s="30"/>
      <c r="O7455" s="30"/>
      <c r="P7455" s="30"/>
    </row>
    <row r="7456" s="35" customFormat="1" customHeight="1" spans="1:16">
      <c r="A7456" s="30"/>
      <c r="B7456" s="38">
        <v>46248</v>
      </c>
      <c r="C7456" s="69" t="s">
        <v>18</v>
      </c>
      <c r="D7456" s="30" t="s">
        <v>424</v>
      </c>
      <c r="E7456" s="101" t="s">
        <v>1045</v>
      </c>
      <c r="F7456" s="56">
        <v>19.08</v>
      </c>
      <c r="G7456" s="56"/>
      <c r="H7456" s="32">
        <v>140176.840000011</v>
      </c>
      <c r="I7456" s="30"/>
      <c r="J7456" s="30"/>
      <c r="K7456" s="30"/>
      <c r="L7456" s="30">
        <v>202609</v>
      </c>
      <c r="M7456" s="30"/>
      <c r="N7456" s="30">
        <v>202608</v>
      </c>
      <c r="O7456" s="30"/>
      <c r="P7456" s="30"/>
    </row>
    <row r="7457" s="35" customFormat="1" customHeight="1" spans="1:16">
      <c r="A7457" s="30"/>
      <c r="B7457" s="38">
        <v>46248</v>
      </c>
      <c r="C7457" s="69" t="s">
        <v>18</v>
      </c>
      <c r="D7457" s="30" t="s">
        <v>424</v>
      </c>
      <c r="E7457" s="101" t="s">
        <v>1099</v>
      </c>
      <c r="F7457" s="56">
        <v>257.58</v>
      </c>
      <c r="G7457" s="56"/>
      <c r="H7457" s="32">
        <v>140434.420000013</v>
      </c>
      <c r="I7457" s="30"/>
      <c r="J7457" s="30"/>
      <c r="K7457" s="30"/>
      <c r="L7457" s="30">
        <v>202609</v>
      </c>
      <c r="M7457" s="30"/>
      <c r="N7457" s="30"/>
      <c r="O7457" s="30"/>
      <c r="P7457" s="30"/>
    </row>
    <row r="7458" s="35" customFormat="1" customHeight="1" spans="1:16">
      <c r="A7458" s="30"/>
      <c r="B7458" s="38">
        <v>46248</v>
      </c>
      <c r="C7458" s="69" t="s">
        <v>18</v>
      </c>
      <c r="D7458" s="30" t="s">
        <v>424</v>
      </c>
      <c r="E7458" s="101" t="s">
        <v>1093</v>
      </c>
      <c r="F7458" s="56">
        <v>415.48</v>
      </c>
      <c r="G7458" s="56"/>
      <c r="H7458" s="32">
        <v>140849.900000013</v>
      </c>
      <c r="I7458" s="30"/>
      <c r="J7458" s="30"/>
      <c r="K7458" s="30"/>
      <c r="L7458" s="30">
        <v>202609</v>
      </c>
      <c r="M7458" s="30"/>
      <c r="N7458" s="30">
        <v>202608</v>
      </c>
      <c r="O7458" s="30"/>
      <c r="P7458" s="30"/>
    </row>
    <row r="7459" s="35" customFormat="1" customHeight="1" spans="1:16">
      <c r="A7459" s="30"/>
      <c r="B7459" s="38">
        <v>46248</v>
      </c>
      <c r="C7459" s="69" t="s">
        <v>18</v>
      </c>
      <c r="D7459" s="30" t="s">
        <v>424</v>
      </c>
      <c r="E7459" s="101" t="s">
        <v>1046</v>
      </c>
      <c r="F7459" s="56">
        <v>80.28</v>
      </c>
      <c r="G7459" s="56"/>
      <c r="H7459" s="32">
        <v>140930.180000011</v>
      </c>
      <c r="I7459" s="30"/>
      <c r="J7459" s="30"/>
      <c r="K7459" s="30"/>
      <c r="L7459" s="30">
        <v>202609</v>
      </c>
      <c r="M7459" s="30"/>
      <c r="N7459" s="30"/>
      <c r="O7459" s="30"/>
      <c r="P7459" s="30"/>
    </row>
    <row r="7460" s="35" customFormat="1" customHeight="1" spans="1:16">
      <c r="A7460" s="30"/>
      <c r="B7460" s="38">
        <v>46248</v>
      </c>
      <c r="C7460" s="69" t="s">
        <v>18</v>
      </c>
      <c r="D7460" s="30" t="s">
        <v>424</v>
      </c>
      <c r="E7460" s="101" t="s">
        <v>1085</v>
      </c>
      <c r="F7460" s="56">
        <v>147.48</v>
      </c>
      <c r="G7460" s="56"/>
      <c r="H7460" s="32">
        <v>141077.660000011</v>
      </c>
      <c r="I7460" s="30"/>
      <c r="L7460" s="108">
        <v>202609</v>
      </c>
      <c r="M7460" s="108"/>
      <c r="N7460" s="108"/>
    </row>
    <row r="7461" s="35" customFormat="1" customHeight="1" spans="1:16">
      <c r="A7461" s="30"/>
      <c r="B7461" s="38">
        <v>46248</v>
      </c>
      <c r="C7461" s="69" t="s">
        <v>18</v>
      </c>
      <c r="D7461" s="30" t="s">
        <v>424</v>
      </c>
      <c r="E7461" s="101" t="s">
        <v>1083</v>
      </c>
      <c r="F7461" s="56">
        <v>85.92</v>
      </c>
      <c r="G7461" s="56"/>
      <c r="H7461" s="32">
        <v>141163.580000013</v>
      </c>
      <c r="I7461" s="30"/>
      <c r="J7461" s="30"/>
      <c r="K7461" s="30"/>
      <c r="L7461" s="30">
        <v>202609</v>
      </c>
      <c r="M7461" s="30"/>
      <c r="N7461" s="30"/>
      <c r="O7461" s="30"/>
      <c r="P7461" s="30"/>
    </row>
    <row r="7462" s="35" customFormat="1" customHeight="1" spans="1:16">
      <c r="A7462" s="30"/>
      <c r="B7462" s="38">
        <v>46248</v>
      </c>
      <c r="C7462" s="69" t="s">
        <v>18</v>
      </c>
      <c r="D7462" s="30" t="s">
        <v>424</v>
      </c>
      <c r="E7462" s="101" t="s">
        <v>1050</v>
      </c>
      <c r="F7462" s="56">
        <v>884.34</v>
      </c>
      <c r="G7462" s="56"/>
      <c r="H7462" s="32">
        <v>142047.920000013</v>
      </c>
      <c r="I7462" s="30"/>
      <c r="J7462" s="30"/>
      <c r="K7462" s="30"/>
      <c r="L7462" s="30">
        <v>202609</v>
      </c>
      <c r="M7462" s="30"/>
      <c r="N7462" s="30">
        <v>202608</v>
      </c>
      <c r="O7462" s="30"/>
      <c r="P7462" s="30"/>
    </row>
    <row r="7463" s="35" customFormat="1" customHeight="1" spans="1:16">
      <c r="A7463" s="30"/>
      <c r="B7463" s="38">
        <v>46248</v>
      </c>
      <c r="C7463" s="69" t="s">
        <v>18</v>
      </c>
      <c r="D7463" s="30" t="s">
        <v>424</v>
      </c>
      <c r="E7463" s="101" t="s">
        <v>1047</v>
      </c>
      <c r="F7463" s="56">
        <v>52.56</v>
      </c>
      <c r="G7463" s="56"/>
      <c r="H7463" s="32">
        <v>142100.480000012</v>
      </c>
      <c r="I7463" s="30"/>
      <c r="J7463" s="30"/>
      <c r="K7463" s="30"/>
      <c r="L7463" s="30">
        <v>202609</v>
      </c>
      <c r="M7463" s="30"/>
      <c r="N7463" s="30"/>
      <c r="O7463" s="30"/>
      <c r="P7463" s="30"/>
    </row>
    <row r="7464" s="35" customFormat="1" customHeight="1" spans="1:16">
      <c r="A7464" s="30"/>
      <c r="B7464" s="38">
        <v>46248</v>
      </c>
      <c r="C7464" s="69" t="s">
        <v>18</v>
      </c>
      <c r="D7464" s="30" t="s">
        <v>424</v>
      </c>
      <c r="E7464" s="101" t="s">
        <v>1097</v>
      </c>
      <c r="F7464" s="56">
        <v>534.72</v>
      </c>
      <c r="G7464" s="56"/>
      <c r="H7464" s="32">
        <v>142635.200000014</v>
      </c>
      <c r="I7464" s="30"/>
      <c r="J7464" s="30"/>
      <c r="K7464" s="30"/>
      <c r="L7464" s="30">
        <v>202609</v>
      </c>
      <c r="M7464" s="30"/>
      <c r="N7464" s="30">
        <v>202608</v>
      </c>
      <c r="O7464" s="30"/>
      <c r="P7464" s="30"/>
    </row>
    <row r="7465" s="35" customFormat="1" customHeight="1" spans="1:16">
      <c r="A7465" s="30"/>
      <c r="B7465" s="38">
        <v>46248</v>
      </c>
      <c r="C7465" s="69" t="s">
        <v>18</v>
      </c>
      <c r="D7465" s="30" t="s">
        <v>424</v>
      </c>
      <c r="E7465" s="101" t="s">
        <v>1053</v>
      </c>
      <c r="F7465" s="56">
        <v>105.36</v>
      </c>
      <c r="G7465" s="56"/>
      <c r="H7465" s="32">
        <v>142740.560000014</v>
      </c>
      <c r="I7465" s="30"/>
      <c r="J7465" s="30"/>
      <c r="K7465" s="30"/>
      <c r="L7465" s="30">
        <v>202609</v>
      </c>
      <c r="M7465" s="30"/>
      <c r="N7465" s="30"/>
      <c r="O7465" s="30"/>
      <c r="P7465" s="30"/>
    </row>
    <row r="7466" s="35" customFormat="1" customHeight="1" spans="1:16">
      <c r="A7466" s="30"/>
      <c r="B7466" s="38">
        <v>46248</v>
      </c>
      <c r="C7466" s="69" t="s">
        <v>18</v>
      </c>
      <c r="D7466" s="30" t="s">
        <v>424</v>
      </c>
      <c r="E7466" s="101" t="s">
        <v>1098</v>
      </c>
      <c r="F7466" s="56">
        <v>66.9</v>
      </c>
      <c r="G7466" s="56"/>
      <c r="H7466" s="32">
        <v>142807.460000012</v>
      </c>
      <c r="I7466" s="30"/>
      <c r="J7466" s="30"/>
      <c r="K7466" s="30"/>
      <c r="L7466" s="30">
        <v>202609</v>
      </c>
      <c r="M7466" s="30"/>
      <c r="N7466" s="30">
        <v>202608</v>
      </c>
      <c r="O7466" s="30"/>
      <c r="P7466" s="30"/>
    </row>
    <row r="7467" s="35" customFormat="1" customHeight="1" spans="1:16">
      <c r="A7467" s="30"/>
      <c r="B7467" s="38">
        <v>46248</v>
      </c>
      <c r="C7467" s="69" t="s">
        <v>18</v>
      </c>
      <c r="D7467" s="30" t="s">
        <v>424</v>
      </c>
      <c r="E7467" s="101" t="s">
        <v>1095</v>
      </c>
      <c r="F7467" s="56">
        <v>111.78</v>
      </c>
      <c r="G7467" s="56"/>
      <c r="H7467" s="32">
        <v>142919.240000013</v>
      </c>
      <c r="I7467" s="30"/>
      <c r="J7467" s="30"/>
      <c r="K7467" s="30"/>
      <c r="L7467" s="30">
        <v>202609</v>
      </c>
      <c r="M7467" s="30"/>
      <c r="N7467" s="30">
        <v>202608</v>
      </c>
      <c r="O7467" s="30"/>
      <c r="P7467" s="30"/>
    </row>
    <row r="7468" s="35" customFormat="1" customHeight="1" spans="1:16">
      <c r="A7468" s="30"/>
      <c r="B7468" s="38">
        <v>46248</v>
      </c>
      <c r="C7468" s="69" t="s">
        <v>18</v>
      </c>
      <c r="D7468" s="30" t="s">
        <v>424</v>
      </c>
      <c r="E7468" s="101" t="s">
        <v>1051</v>
      </c>
      <c r="F7468" s="56">
        <v>21.78</v>
      </c>
      <c r="G7468" s="56"/>
      <c r="H7468" s="32">
        <v>142941.020000011</v>
      </c>
      <c r="I7468" s="30"/>
      <c r="J7468" s="30"/>
      <c r="K7468" s="30"/>
      <c r="L7468" s="30">
        <v>202609</v>
      </c>
      <c r="M7468" s="30"/>
      <c r="N7468" s="30"/>
      <c r="O7468" s="30"/>
      <c r="P7468" s="30"/>
    </row>
    <row r="7469" s="35" customFormat="1" customHeight="1" spans="1:16">
      <c r="A7469" s="30"/>
      <c r="B7469" s="38">
        <v>46248</v>
      </c>
      <c r="C7469" s="69" t="s">
        <v>18</v>
      </c>
      <c r="D7469" s="30" t="s">
        <v>424</v>
      </c>
      <c r="E7469" s="101" t="s">
        <v>1054</v>
      </c>
      <c r="F7469" s="56">
        <v>64.8</v>
      </c>
      <c r="G7469" s="56"/>
      <c r="H7469" s="32">
        <v>143005.820000011</v>
      </c>
      <c r="I7469" s="30"/>
      <c r="J7469" s="30"/>
      <c r="K7469" s="30"/>
      <c r="L7469" s="30">
        <v>202609</v>
      </c>
      <c r="M7469" s="30"/>
      <c r="N7469" s="30"/>
      <c r="O7469" s="30"/>
      <c r="P7469" s="30"/>
    </row>
    <row r="7470" s="35" customFormat="1" customHeight="1" spans="1:16">
      <c r="A7470" s="30"/>
      <c r="B7470" s="38">
        <v>46248</v>
      </c>
      <c r="C7470" s="69" t="s">
        <v>18</v>
      </c>
      <c r="D7470" s="30" t="s">
        <v>424</v>
      </c>
      <c r="E7470" s="101" t="s">
        <v>1087</v>
      </c>
      <c r="F7470" s="56">
        <v>191.64</v>
      </c>
      <c r="G7470" s="56"/>
      <c r="H7470" s="32">
        <v>143197.460000012</v>
      </c>
      <c r="I7470" s="30"/>
      <c r="J7470" s="30"/>
      <c r="K7470" s="30"/>
      <c r="L7470" s="30">
        <v>202609</v>
      </c>
      <c r="M7470" s="30"/>
      <c r="N7470" s="30"/>
      <c r="O7470" s="30"/>
      <c r="P7470" s="30"/>
    </row>
    <row r="7471" s="35" customFormat="1" customHeight="1" spans="1:16">
      <c r="A7471" s="30"/>
      <c r="B7471" s="38">
        <v>46248</v>
      </c>
      <c r="C7471" s="69" t="s">
        <v>18</v>
      </c>
      <c r="D7471" s="30" t="s">
        <v>424</v>
      </c>
      <c r="E7471" s="101" t="s">
        <v>1086</v>
      </c>
      <c r="F7471" s="56">
        <v>13.98</v>
      </c>
      <c r="G7471" s="56"/>
      <c r="H7471" s="32">
        <v>143211.440000013</v>
      </c>
      <c r="I7471" s="30"/>
      <c r="J7471" s="30"/>
      <c r="K7471" s="30"/>
      <c r="L7471" s="30">
        <v>202609</v>
      </c>
      <c r="M7471" s="30"/>
      <c r="N7471" s="30"/>
      <c r="O7471" s="30"/>
      <c r="P7471" s="30"/>
    </row>
    <row r="7472" s="35" customFormat="1" customHeight="1" spans="1:16">
      <c r="A7472" s="30"/>
      <c r="B7472" s="38">
        <v>46248</v>
      </c>
      <c r="C7472" s="69" t="s">
        <v>18</v>
      </c>
      <c r="D7472" s="30" t="s">
        <v>424</v>
      </c>
      <c r="E7472" s="101" t="s">
        <v>1091</v>
      </c>
      <c r="F7472" s="56">
        <v>262.44</v>
      </c>
      <c r="G7472" s="56"/>
      <c r="H7472" s="32">
        <v>143473.880000014</v>
      </c>
      <c r="I7472" s="30"/>
      <c r="J7472" s="30"/>
      <c r="K7472" s="30"/>
      <c r="L7472" s="30">
        <v>202609</v>
      </c>
      <c r="M7472" s="30"/>
      <c r="N7472" s="30">
        <v>202608</v>
      </c>
      <c r="O7472" s="30"/>
      <c r="P7472" s="30"/>
    </row>
    <row r="7473" s="35" customFormat="1" customHeight="1" spans="1:16">
      <c r="A7473" s="30"/>
      <c r="B7473" s="38">
        <v>46248</v>
      </c>
      <c r="C7473" s="69" t="s">
        <v>18</v>
      </c>
      <c r="D7473" s="30" t="s">
        <v>424</v>
      </c>
      <c r="E7473" s="101" t="s">
        <v>1096</v>
      </c>
      <c r="F7473" s="56">
        <v>363.96</v>
      </c>
      <c r="G7473" s="56"/>
      <c r="H7473" s="32">
        <v>143837.840000015</v>
      </c>
      <c r="I7473" s="30"/>
      <c r="J7473" s="30"/>
      <c r="K7473" s="30"/>
      <c r="L7473" s="30">
        <v>202609</v>
      </c>
      <c r="M7473" s="30"/>
      <c r="N7473" s="30">
        <v>202608</v>
      </c>
      <c r="O7473" s="30"/>
      <c r="P7473" s="30"/>
    </row>
    <row r="7474" s="35" customFormat="1" customHeight="1" spans="1:16">
      <c r="A7474" s="30"/>
      <c r="B7474" s="38">
        <v>46249</v>
      </c>
      <c r="C7474" s="69" t="s">
        <v>18</v>
      </c>
      <c r="D7474" s="30"/>
      <c r="E7474" s="101" t="s">
        <v>267</v>
      </c>
      <c r="F7474" s="56">
        <v>5629.43</v>
      </c>
      <c r="G7474" s="56"/>
      <c r="H7474" s="32">
        <v>149467.270000014</v>
      </c>
      <c r="I7474" s="30"/>
      <c r="J7474" s="30"/>
      <c r="K7474" s="30"/>
      <c r="L7474" s="108">
        <v>202609</v>
      </c>
      <c r="M7474" s="108"/>
      <c r="N7474" s="108"/>
    </row>
    <row r="7475" s="35" customFormat="1" customHeight="1" spans="1:16">
      <c r="A7475" s="30"/>
      <c r="B7475" s="38">
        <v>46249</v>
      </c>
      <c r="C7475" s="69" t="s">
        <v>18</v>
      </c>
      <c r="D7475" s="30" t="s">
        <v>424</v>
      </c>
      <c r="E7475" s="101" t="s">
        <v>1098</v>
      </c>
      <c r="F7475" s="56">
        <v>112.26</v>
      </c>
      <c r="G7475" s="56"/>
      <c r="H7475" s="32">
        <v>149579.530000012</v>
      </c>
      <c r="I7475" s="30"/>
      <c r="J7475" s="30"/>
      <c r="K7475" s="30"/>
      <c r="L7475" s="30">
        <v>202609</v>
      </c>
      <c r="M7475" s="30"/>
      <c r="N7475" s="30">
        <v>202608</v>
      </c>
      <c r="O7475" s="30"/>
      <c r="P7475" s="30"/>
    </row>
    <row r="7476" s="35" customFormat="1" customHeight="1" spans="1:16">
      <c r="A7476" s="30"/>
      <c r="B7476" s="38">
        <v>46249</v>
      </c>
      <c r="C7476" s="69" t="s">
        <v>18</v>
      </c>
      <c r="D7476" s="30" t="s">
        <v>424</v>
      </c>
      <c r="E7476" s="101" t="s">
        <v>1091</v>
      </c>
      <c r="F7476" s="56">
        <v>132.02</v>
      </c>
      <c r="G7476" s="56"/>
      <c r="H7476" s="32">
        <v>149711.550000012</v>
      </c>
      <c r="I7476" s="30"/>
      <c r="J7476" s="30"/>
      <c r="K7476" s="30"/>
      <c r="L7476" s="30">
        <v>202609</v>
      </c>
      <c r="M7476" s="30"/>
      <c r="N7476" s="30">
        <v>202608</v>
      </c>
      <c r="O7476" s="30"/>
      <c r="P7476" s="30"/>
    </row>
    <row r="7477" s="35" customFormat="1" customHeight="1" spans="1:16">
      <c r="A7477" s="30"/>
      <c r="B7477" s="38">
        <v>46249</v>
      </c>
      <c r="C7477" s="69" t="s">
        <v>18</v>
      </c>
      <c r="D7477" s="30" t="s">
        <v>424</v>
      </c>
      <c r="E7477" s="101" t="s">
        <v>1049</v>
      </c>
      <c r="F7477" s="56">
        <v>115.38</v>
      </c>
      <c r="G7477" s="56"/>
      <c r="H7477" s="32">
        <v>149826.930000015</v>
      </c>
      <c r="I7477" s="30"/>
      <c r="J7477" s="30"/>
      <c r="K7477" s="30"/>
      <c r="L7477" s="30">
        <v>202609</v>
      </c>
      <c r="M7477" s="30"/>
      <c r="N7477" s="30"/>
      <c r="O7477" s="30"/>
      <c r="P7477" s="30"/>
    </row>
    <row r="7478" s="35" customFormat="1" customHeight="1" spans="1:16">
      <c r="A7478" s="30"/>
      <c r="B7478" s="38">
        <v>46249</v>
      </c>
      <c r="C7478" s="69" t="s">
        <v>18</v>
      </c>
      <c r="D7478" s="30" t="s">
        <v>424</v>
      </c>
      <c r="E7478" s="101" t="s">
        <v>1083</v>
      </c>
      <c r="F7478" s="56">
        <v>71.04</v>
      </c>
      <c r="G7478" s="56"/>
      <c r="H7478" s="32">
        <v>149897.970000014</v>
      </c>
      <c r="I7478" s="30"/>
      <c r="J7478" s="30"/>
      <c r="K7478" s="30"/>
      <c r="L7478" s="30">
        <v>202609</v>
      </c>
      <c r="M7478" s="30"/>
      <c r="N7478" s="30"/>
      <c r="O7478" s="30"/>
      <c r="P7478" s="30"/>
    </row>
    <row r="7479" s="35" customFormat="1" customHeight="1" spans="1:16">
      <c r="A7479" s="30"/>
      <c r="B7479" s="38">
        <v>46249</v>
      </c>
      <c r="C7479" s="69" t="s">
        <v>18</v>
      </c>
      <c r="D7479" s="30" t="s">
        <v>424</v>
      </c>
      <c r="E7479" s="101" t="s">
        <v>1084</v>
      </c>
      <c r="F7479" s="56">
        <v>158.4</v>
      </c>
      <c r="G7479" s="56"/>
      <c r="H7479" s="32">
        <v>150056.370000012</v>
      </c>
      <c r="I7479" s="30"/>
      <c r="J7479" s="30"/>
      <c r="K7479" s="30"/>
      <c r="L7479" s="30">
        <v>202609</v>
      </c>
      <c r="M7479" s="30"/>
      <c r="N7479" s="30"/>
      <c r="O7479" s="30"/>
      <c r="P7479" s="30"/>
    </row>
    <row r="7480" s="35" customFormat="1" customHeight="1" spans="1:16">
      <c r="A7480" s="30"/>
      <c r="B7480" s="38">
        <v>46249</v>
      </c>
      <c r="C7480" s="69" t="s">
        <v>18</v>
      </c>
      <c r="D7480" s="30" t="s">
        <v>424</v>
      </c>
      <c r="E7480" s="101" t="s">
        <v>1085</v>
      </c>
      <c r="F7480" s="56">
        <v>327.93</v>
      </c>
      <c r="G7480" s="56"/>
      <c r="H7480" s="32">
        <v>150384.300000012</v>
      </c>
      <c r="I7480" s="30"/>
      <c r="L7480" s="108">
        <v>202609</v>
      </c>
      <c r="M7480" s="108"/>
      <c r="N7480" s="108"/>
    </row>
    <row r="7481" s="35" customFormat="1" customHeight="1" spans="1:16">
      <c r="A7481" s="30"/>
      <c r="B7481" s="38">
        <v>46249</v>
      </c>
      <c r="C7481" s="69" t="s">
        <v>18</v>
      </c>
      <c r="D7481" s="30" t="s">
        <v>424</v>
      </c>
      <c r="E7481" s="101" t="s">
        <v>1057</v>
      </c>
      <c r="F7481" s="56">
        <v>33.48</v>
      </c>
      <c r="G7481" s="56"/>
      <c r="H7481" s="32">
        <v>150417.780000012</v>
      </c>
      <c r="I7481" s="30"/>
      <c r="J7481" s="30"/>
      <c r="K7481" s="30"/>
      <c r="L7481" s="30">
        <v>202609</v>
      </c>
      <c r="M7481" s="30"/>
      <c r="N7481" s="30"/>
      <c r="O7481" s="30"/>
      <c r="P7481" s="30"/>
    </row>
    <row r="7482" s="35" customFormat="1" customHeight="1" spans="1:16">
      <c r="A7482" s="30"/>
      <c r="B7482" s="38">
        <v>46249</v>
      </c>
      <c r="C7482" s="69" t="s">
        <v>18</v>
      </c>
      <c r="D7482" s="30" t="s">
        <v>424</v>
      </c>
      <c r="E7482" s="101" t="s">
        <v>1059</v>
      </c>
      <c r="F7482" s="56">
        <v>15</v>
      </c>
      <c r="G7482" s="56"/>
      <c r="H7482" s="32">
        <v>150432.780000012</v>
      </c>
      <c r="I7482" s="30"/>
      <c r="J7482" s="30"/>
      <c r="K7482" s="30"/>
      <c r="L7482" s="30">
        <v>202609</v>
      </c>
      <c r="M7482" s="30"/>
      <c r="N7482" s="30"/>
      <c r="O7482" s="30"/>
    </row>
    <row r="7483" s="35" customFormat="1" customHeight="1" spans="1:16">
      <c r="A7483" s="30"/>
      <c r="B7483" s="38">
        <v>46249</v>
      </c>
      <c r="C7483" s="69" t="s">
        <v>18</v>
      </c>
      <c r="D7483" s="30" t="s">
        <v>424</v>
      </c>
      <c r="E7483" s="101" t="s">
        <v>1099</v>
      </c>
      <c r="F7483" s="56">
        <v>378.78</v>
      </c>
      <c r="G7483" s="56"/>
      <c r="H7483" s="32">
        <v>150811.560000014</v>
      </c>
      <c r="I7483" s="30"/>
      <c r="J7483" s="30"/>
      <c r="K7483" s="30"/>
      <c r="L7483" s="30">
        <v>202609</v>
      </c>
      <c r="M7483" s="30"/>
      <c r="N7483" s="30"/>
      <c r="O7483" s="30"/>
      <c r="P7483" s="30"/>
    </row>
    <row r="7484" s="35" customFormat="1" customHeight="1" spans="1:16">
      <c r="A7484" s="30"/>
      <c r="B7484" s="38">
        <v>46249</v>
      </c>
      <c r="C7484" s="69" t="s">
        <v>18</v>
      </c>
      <c r="D7484" s="30" t="s">
        <v>424</v>
      </c>
      <c r="E7484" s="101" t="s">
        <v>1086</v>
      </c>
      <c r="F7484" s="56">
        <v>48.6</v>
      </c>
      <c r="G7484" s="56"/>
      <c r="H7484" s="32">
        <v>150860.160000011</v>
      </c>
      <c r="I7484" s="30"/>
      <c r="J7484" s="30"/>
      <c r="K7484" s="30"/>
      <c r="L7484" s="30">
        <v>202609</v>
      </c>
      <c r="M7484" s="30"/>
      <c r="N7484" s="30"/>
      <c r="O7484" s="30"/>
      <c r="P7484" s="30"/>
    </row>
    <row r="7485" s="35" customFormat="1" customHeight="1" spans="1:16">
      <c r="A7485" s="30"/>
      <c r="B7485" s="38">
        <v>46249</v>
      </c>
      <c r="C7485" s="69" t="s">
        <v>18</v>
      </c>
      <c r="D7485" s="30" t="s">
        <v>424</v>
      </c>
      <c r="E7485" s="101" t="s">
        <v>1048</v>
      </c>
      <c r="F7485" s="56">
        <v>165.72</v>
      </c>
      <c r="G7485" s="56"/>
      <c r="H7485" s="32">
        <v>151025.880000014</v>
      </c>
      <c r="I7485" s="30"/>
      <c r="J7485" s="30"/>
      <c r="K7485" s="30"/>
      <c r="L7485" s="30">
        <v>202609</v>
      </c>
      <c r="M7485" s="30"/>
      <c r="N7485" s="30"/>
      <c r="O7485" s="30"/>
      <c r="P7485" s="30"/>
    </row>
    <row r="7486" s="35" customFormat="1" customHeight="1" spans="1:16">
      <c r="A7486" s="30"/>
      <c r="B7486" s="38">
        <v>46249</v>
      </c>
      <c r="C7486" s="69" t="s">
        <v>18</v>
      </c>
      <c r="D7486" s="30" t="s">
        <v>424</v>
      </c>
      <c r="E7486" s="101" t="s">
        <v>1093</v>
      </c>
      <c r="F7486" s="56">
        <v>282.63</v>
      </c>
      <c r="G7486" s="56"/>
      <c r="H7486" s="32">
        <v>151308.510000013</v>
      </c>
      <c r="I7486" s="30"/>
      <c r="J7486" s="30"/>
      <c r="K7486" s="30"/>
      <c r="L7486" s="30">
        <v>202609</v>
      </c>
      <c r="M7486" s="30"/>
      <c r="N7486" s="30">
        <v>202608</v>
      </c>
      <c r="O7486" s="30"/>
      <c r="P7486" s="30"/>
    </row>
    <row r="7487" s="35" customFormat="1" customHeight="1" spans="1:16">
      <c r="A7487" s="30"/>
      <c r="B7487" s="38">
        <v>46249</v>
      </c>
      <c r="C7487" s="69" t="s">
        <v>18</v>
      </c>
      <c r="D7487" s="30" t="s">
        <v>424</v>
      </c>
      <c r="E7487" s="101" t="s">
        <v>1051</v>
      </c>
      <c r="F7487" s="56">
        <v>15</v>
      </c>
      <c r="G7487" s="56"/>
      <c r="H7487" s="32">
        <v>151323.510000013</v>
      </c>
      <c r="I7487" s="30"/>
      <c r="J7487" s="30"/>
      <c r="K7487" s="30"/>
      <c r="L7487" s="30">
        <v>202609</v>
      </c>
      <c r="M7487" s="30"/>
      <c r="N7487" s="30"/>
      <c r="O7487" s="30"/>
      <c r="P7487" s="30"/>
    </row>
    <row r="7488" s="35" customFormat="1" customHeight="1" spans="1:16">
      <c r="A7488" s="30"/>
      <c r="B7488" s="38">
        <v>46249</v>
      </c>
      <c r="C7488" s="69" t="s">
        <v>18</v>
      </c>
      <c r="D7488" s="30" t="s">
        <v>424</v>
      </c>
      <c r="E7488" s="101" t="s">
        <v>1050</v>
      </c>
      <c r="F7488" s="56">
        <v>520.92</v>
      </c>
      <c r="G7488" s="56"/>
      <c r="H7488" s="32">
        <v>151844.430000015</v>
      </c>
      <c r="I7488" s="30"/>
      <c r="J7488" s="30"/>
      <c r="K7488" s="30"/>
      <c r="L7488" s="30">
        <v>202609</v>
      </c>
      <c r="M7488" s="30"/>
      <c r="N7488" s="30">
        <v>202608</v>
      </c>
      <c r="O7488" s="30"/>
      <c r="P7488" s="30"/>
    </row>
    <row r="7489" s="35" customFormat="1" customHeight="1" spans="1:16">
      <c r="A7489" s="30"/>
      <c r="B7489" s="38">
        <v>46249</v>
      </c>
      <c r="C7489" s="69" t="s">
        <v>18</v>
      </c>
      <c r="D7489" s="30" t="s">
        <v>424</v>
      </c>
      <c r="E7489" s="101" t="s">
        <v>1095</v>
      </c>
      <c r="F7489" s="56">
        <v>39.48</v>
      </c>
      <c r="G7489" s="56"/>
      <c r="H7489" s="32">
        <v>151883.910000015</v>
      </c>
      <c r="I7489" s="30"/>
      <c r="J7489" s="30"/>
      <c r="K7489" s="30"/>
      <c r="L7489" s="30">
        <v>202609</v>
      </c>
      <c r="M7489" s="30"/>
      <c r="N7489" s="30">
        <v>202608</v>
      </c>
      <c r="O7489" s="30"/>
      <c r="P7489" s="30"/>
    </row>
    <row r="7490" s="35" customFormat="1" customHeight="1" spans="1:16">
      <c r="A7490" s="30"/>
      <c r="B7490" s="38">
        <v>46249</v>
      </c>
      <c r="C7490" s="69" t="s">
        <v>18</v>
      </c>
      <c r="D7490" s="30" t="s">
        <v>424</v>
      </c>
      <c r="E7490" s="101" t="s">
        <v>1090</v>
      </c>
      <c r="F7490" s="56">
        <v>379.11</v>
      </c>
      <c r="G7490" s="56"/>
      <c r="H7490" s="32">
        <v>152263.020000014</v>
      </c>
      <c r="I7490" s="30"/>
      <c r="J7490" s="108"/>
      <c r="K7490" s="108"/>
      <c r="L7490" s="108">
        <v>202609</v>
      </c>
      <c r="M7490" s="108"/>
      <c r="N7490" s="108">
        <v>202609</v>
      </c>
    </row>
    <row r="7491" s="35" customFormat="1" customHeight="1" spans="1:16">
      <c r="A7491" s="30"/>
      <c r="B7491" s="38">
        <v>46249</v>
      </c>
      <c r="C7491" s="69" t="s">
        <v>18</v>
      </c>
      <c r="D7491" s="30" t="s">
        <v>424</v>
      </c>
      <c r="E7491" s="101" t="s">
        <v>1053</v>
      </c>
      <c r="F7491" s="56">
        <v>42</v>
      </c>
      <c r="G7491" s="56"/>
      <c r="H7491" s="32">
        <v>152305.020000014</v>
      </c>
      <c r="I7491" s="30"/>
      <c r="J7491" s="30"/>
      <c r="K7491" s="30"/>
      <c r="L7491" s="30">
        <v>202609</v>
      </c>
      <c r="M7491" s="30"/>
      <c r="N7491" s="30"/>
      <c r="O7491" s="30"/>
      <c r="P7491" s="30"/>
    </row>
    <row r="7492" s="35" customFormat="1" customHeight="1" spans="1:16">
      <c r="A7492" s="30"/>
      <c r="B7492" s="38">
        <v>46249</v>
      </c>
      <c r="C7492" s="69" t="s">
        <v>18</v>
      </c>
      <c r="D7492" s="30" t="s">
        <v>424</v>
      </c>
      <c r="E7492" s="101" t="s">
        <v>1167</v>
      </c>
      <c r="F7492" s="56">
        <v>122.13</v>
      </c>
      <c r="G7492" s="56"/>
      <c r="H7492" s="32">
        <v>152427.150000013</v>
      </c>
      <c r="I7492" s="30"/>
      <c r="J7492" s="30"/>
      <c r="K7492" s="30"/>
      <c r="L7492" s="30">
        <v>202609</v>
      </c>
      <c r="M7492" s="30"/>
      <c r="N7492" s="30"/>
      <c r="O7492" s="30"/>
      <c r="P7492" s="30"/>
    </row>
    <row r="7493" s="35" customFormat="1" customHeight="1" spans="1:16">
      <c r="A7493" s="30"/>
      <c r="B7493" s="38">
        <v>46249</v>
      </c>
      <c r="C7493" s="69" t="s">
        <v>18</v>
      </c>
      <c r="D7493" s="30" t="s">
        <v>424</v>
      </c>
      <c r="E7493" s="101" t="s">
        <v>1058</v>
      </c>
      <c r="F7493" s="56">
        <v>88.8</v>
      </c>
      <c r="G7493" s="56"/>
      <c r="H7493" s="32">
        <v>152515.950000014</v>
      </c>
      <c r="I7493" s="30"/>
      <c r="J7493" s="30"/>
      <c r="K7493" s="30"/>
      <c r="L7493" s="30">
        <v>202609</v>
      </c>
      <c r="M7493" s="30"/>
      <c r="N7493" s="30"/>
      <c r="O7493" s="30"/>
      <c r="P7493" s="30"/>
    </row>
    <row r="7494" s="35" customFormat="1" customHeight="1" spans="1:16">
      <c r="A7494" s="30"/>
      <c r="B7494" s="38">
        <v>46249</v>
      </c>
      <c r="C7494" s="69" t="s">
        <v>18</v>
      </c>
      <c r="D7494" s="30" t="s">
        <v>424</v>
      </c>
      <c r="E7494" s="101" t="s">
        <v>1047</v>
      </c>
      <c r="F7494" s="56">
        <v>60.48</v>
      </c>
      <c r="G7494" s="56"/>
      <c r="H7494" s="32">
        <v>152576.430000015</v>
      </c>
      <c r="I7494" s="30"/>
      <c r="J7494" s="30"/>
      <c r="K7494" s="30"/>
      <c r="L7494" s="30">
        <v>202609</v>
      </c>
      <c r="M7494" s="30"/>
      <c r="N7494" s="30"/>
      <c r="O7494" s="30"/>
      <c r="P7494" s="30"/>
    </row>
    <row r="7495" s="35" customFormat="1" customHeight="1" spans="1:16">
      <c r="A7495" s="30"/>
      <c r="B7495" s="38">
        <v>46249</v>
      </c>
      <c r="C7495" s="69" t="s">
        <v>18</v>
      </c>
      <c r="D7495" s="30" t="s">
        <v>424</v>
      </c>
      <c r="E7495" s="101" t="s">
        <v>1045</v>
      </c>
      <c r="F7495" s="56">
        <v>310.2</v>
      </c>
      <c r="G7495" s="56"/>
      <c r="H7495" s="32">
        <v>152886.630000014</v>
      </c>
      <c r="I7495" s="30"/>
      <c r="J7495" s="30"/>
      <c r="K7495" s="30"/>
      <c r="L7495" s="30">
        <v>202609</v>
      </c>
      <c r="M7495" s="30"/>
      <c r="N7495" s="30">
        <v>202608</v>
      </c>
      <c r="O7495" s="30"/>
      <c r="P7495" s="30"/>
    </row>
    <row r="7496" s="35" customFormat="1" customHeight="1" spans="1:16">
      <c r="A7496" s="30"/>
      <c r="B7496" s="38">
        <v>46249</v>
      </c>
      <c r="C7496" s="69" t="s">
        <v>18</v>
      </c>
      <c r="D7496" s="30" t="s">
        <v>424</v>
      </c>
      <c r="E7496" s="101" t="s">
        <v>1089</v>
      </c>
      <c r="F7496" s="56">
        <v>89.4</v>
      </c>
      <c r="G7496" s="56"/>
      <c r="H7496" s="32">
        <v>152976.030000016</v>
      </c>
      <c r="I7496" s="30"/>
      <c r="J7496" s="108"/>
      <c r="K7496" s="108"/>
      <c r="L7496" s="108">
        <v>202609</v>
      </c>
      <c r="M7496" s="108"/>
      <c r="N7496" s="108"/>
    </row>
    <row r="7497" s="35" customFormat="1" customHeight="1" spans="1:16">
      <c r="A7497" s="30"/>
      <c r="B7497" s="38">
        <v>46249</v>
      </c>
      <c r="C7497" s="69" t="s">
        <v>18</v>
      </c>
      <c r="D7497" s="30" t="s">
        <v>424</v>
      </c>
      <c r="E7497" s="101" t="s">
        <v>1092</v>
      </c>
      <c r="F7497" s="56">
        <v>48.6</v>
      </c>
      <c r="G7497" s="56"/>
      <c r="H7497" s="32">
        <v>153024.630000014</v>
      </c>
      <c r="I7497" s="30"/>
      <c r="J7497" s="30"/>
      <c r="K7497" s="30"/>
      <c r="L7497" s="30">
        <v>202609</v>
      </c>
      <c r="M7497" s="30"/>
      <c r="N7497" s="30">
        <v>202608</v>
      </c>
      <c r="O7497" s="30"/>
      <c r="P7497" s="30"/>
    </row>
    <row r="7498" s="35" customFormat="1" customHeight="1" spans="1:16">
      <c r="A7498" s="30"/>
      <c r="B7498" s="38">
        <v>46249</v>
      </c>
      <c r="C7498" s="69" t="s">
        <v>18</v>
      </c>
      <c r="D7498" s="30" t="s">
        <v>424</v>
      </c>
      <c r="E7498" s="101" t="s">
        <v>1087</v>
      </c>
      <c r="F7498" s="56">
        <v>121.38</v>
      </c>
      <c r="G7498" s="56"/>
      <c r="H7498" s="32">
        <v>153146.010000017</v>
      </c>
      <c r="I7498" s="30"/>
      <c r="J7498" s="30"/>
      <c r="K7498" s="30"/>
      <c r="L7498" s="30">
        <v>202609</v>
      </c>
      <c r="M7498" s="30"/>
      <c r="N7498" s="30"/>
      <c r="O7498" s="30"/>
      <c r="P7498" s="30"/>
    </row>
    <row r="7499" s="35" customFormat="1" customHeight="1" spans="1:16">
      <c r="A7499" s="30"/>
      <c r="B7499" s="38">
        <v>46249</v>
      </c>
      <c r="C7499" s="69" t="s">
        <v>18</v>
      </c>
      <c r="D7499" s="30" t="s">
        <v>424</v>
      </c>
      <c r="E7499" s="101" t="s">
        <v>1097</v>
      </c>
      <c r="F7499" s="56">
        <v>225.3</v>
      </c>
      <c r="G7499" s="56"/>
      <c r="H7499" s="32">
        <v>153371.310000017</v>
      </c>
      <c r="I7499" s="30"/>
      <c r="J7499" s="30"/>
      <c r="K7499" s="30"/>
      <c r="L7499" s="30">
        <v>202609</v>
      </c>
      <c r="M7499" s="30"/>
      <c r="N7499" s="30">
        <v>202608</v>
      </c>
      <c r="O7499" s="30"/>
      <c r="P7499" s="30"/>
    </row>
    <row r="7500" s="35" customFormat="1" customHeight="1" spans="1:16">
      <c r="A7500" s="30"/>
      <c r="B7500" s="38">
        <v>46249</v>
      </c>
      <c r="C7500" s="69" t="s">
        <v>18</v>
      </c>
      <c r="D7500" s="30" t="s">
        <v>424</v>
      </c>
      <c r="E7500" s="101" t="s">
        <v>1046</v>
      </c>
      <c r="F7500" s="56">
        <v>79.8</v>
      </c>
      <c r="G7500" s="56"/>
      <c r="H7500" s="32">
        <v>153451.110000018</v>
      </c>
      <c r="I7500" s="30"/>
      <c r="J7500" s="30"/>
      <c r="K7500" s="30"/>
      <c r="L7500" s="30">
        <v>202609</v>
      </c>
      <c r="M7500" s="30"/>
      <c r="N7500" s="30"/>
      <c r="O7500" s="30"/>
      <c r="P7500" s="30"/>
    </row>
    <row r="7501" s="35" customFormat="1" customHeight="1" spans="1:16">
      <c r="A7501" s="30"/>
      <c r="B7501" s="38">
        <v>46249</v>
      </c>
      <c r="C7501" s="69" t="s">
        <v>18</v>
      </c>
      <c r="D7501" s="30" t="s">
        <v>424</v>
      </c>
      <c r="E7501" s="101" t="s">
        <v>1094</v>
      </c>
      <c r="F7501" s="56">
        <v>158.28</v>
      </c>
      <c r="G7501" s="56"/>
      <c r="H7501" s="32">
        <v>153609.390000015</v>
      </c>
      <c r="I7501" s="30"/>
      <c r="J7501" s="30"/>
      <c r="K7501" s="30"/>
      <c r="L7501" s="30">
        <v>202609</v>
      </c>
      <c r="M7501" s="30"/>
      <c r="N7501" s="30">
        <v>202608</v>
      </c>
      <c r="O7501" s="30"/>
      <c r="P7501" s="30"/>
    </row>
    <row r="7502" s="35" customFormat="1" customHeight="1" spans="1:16">
      <c r="A7502" s="30"/>
      <c r="B7502" s="38">
        <v>46249</v>
      </c>
      <c r="C7502" s="69" t="s">
        <v>18</v>
      </c>
      <c r="D7502" s="30" t="s">
        <v>424</v>
      </c>
      <c r="E7502" s="101" t="s">
        <v>1096</v>
      </c>
      <c r="F7502" s="56">
        <v>352.62</v>
      </c>
      <c r="G7502" s="56"/>
      <c r="H7502" s="32">
        <v>153962.010000017</v>
      </c>
      <c r="I7502" s="30"/>
      <c r="J7502" s="30"/>
      <c r="K7502" s="30"/>
      <c r="L7502" s="30">
        <v>202609</v>
      </c>
      <c r="M7502" s="30"/>
      <c r="N7502" s="30">
        <v>202608</v>
      </c>
      <c r="O7502" s="30"/>
      <c r="P7502" s="30"/>
    </row>
    <row r="7503" s="35" customFormat="1" customHeight="1" spans="1:16">
      <c r="A7503" s="30"/>
      <c r="B7503" s="38">
        <v>46249</v>
      </c>
      <c r="C7503" s="69" t="s">
        <v>18</v>
      </c>
      <c r="D7503" s="30" t="s">
        <v>424</v>
      </c>
      <c r="E7503" s="101" t="s">
        <v>1088</v>
      </c>
      <c r="F7503" s="56">
        <v>172.92</v>
      </c>
      <c r="G7503" s="56"/>
      <c r="H7503" s="32">
        <v>154134.930000015</v>
      </c>
      <c r="I7503" s="30"/>
      <c r="J7503" s="30"/>
      <c r="K7503" s="30"/>
      <c r="L7503" s="30">
        <v>202609</v>
      </c>
      <c r="M7503" s="30"/>
      <c r="N7503" s="30"/>
      <c r="O7503" s="30"/>
      <c r="P7503" s="30"/>
    </row>
    <row r="7504" s="35" customFormat="1" customHeight="1" spans="1:16">
      <c r="A7504" s="30"/>
      <c r="B7504" s="38">
        <v>46249</v>
      </c>
      <c r="C7504" s="69" t="s">
        <v>18</v>
      </c>
      <c r="D7504" s="30" t="s">
        <v>424</v>
      </c>
      <c r="E7504" s="101" t="s">
        <v>1055</v>
      </c>
      <c r="F7504" s="56">
        <v>68.4</v>
      </c>
      <c r="G7504" s="56"/>
      <c r="H7504" s="32">
        <v>154203.330000017</v>
      </c>
      <c r="I7504" s="30"/>
      <c r="J7504" s="30"/>
      <c r="K7504" s="30"/>
      <c r="L7504" s="30">
        <v>202609</v>
      </c>
      <c r="M7504" s="30"/>
      <c r="N7504" s="30"/>
      <c r="O7504" s="30"/>
      <c r="P7504" s="30"/>
    </row>
    <row r="7505" s="35" customFormat="1" customHeight="1" spans="1:14">
      <c r="A7505" s="30"/>
      <c r="B7505" s="38">
        <v>46249</v>
      </c>
      <c r="C7505" s="69" t="s">
        <v>18</v>
      </c>
      <c r="D7505" s="30" t="s">
        <v>163</v>
      </c>
      <c r="E7505" s="109" t="s">
        <v>1061</v>
      </c>
      <c r="F7505" s="56"/>
      <c r="G7505" s="110">
        <v>8406.9</v>
      </c>
      <c r="H7505" s="32">
        <v>145796.430000018</v>
      </c>
      <c r="I7505" s="30" t="s">
        <v>11</v>
      </c>
      <c r="J7505" s="30"/>
      <c r="K7505" s="30"/>
      <c r="L7505" s="111">
        <v>202608</v>
      </c>
      <c r="M7505" s="107"/>
      <c r="N7505" s="107"/>
    </row>
    <row r="7506" s="35" customFormat="1" customHeight="1" spans="1:14">
      <c r="A7506" s="30"/>
      <c r="B7506" s="38">
        <v>46249</v>
      </c>
      <c r="C7506" s="69" t="s">
        <v>18</v>
      </c>
      <c r="D7506" s="30" t="s">
        <v>163</v>
      </c>
      <c r="E7506" s="109" t="s">
        <v>1062</v>
      </c>
      <c r="F7506" s="56"/>
      <c r="G7506" s="110">
        <v>8068.19</v>
      </c>
      <c r="H7506" s="32">
        <v>137728.240000017</v>
      </c>
      <c r="I7506" s="99" t="s">
        <v>11</v>
      </c>
      <c r="J7506" s="30"/>
      <c r="K7506" s="30"/>
      <c r="L7506" s="111">
        <v>202608</v>
      </c>
      <c r="M7506" s="108"/>
      <c r="N7506" s="108"/>
    </row>
    <row r="7507" s="35" customFormat="1" customHeight="1" spans="1:14">
      <c r="A7507" s="30"/>
      <c r="B7507" s="38">
        <v>46249</v>
      </c>
      <c r="C7507" s="69" t="s">
        <v>18</v>
      </c>
      <c r="D7507" s="30" t="s">
        <v>163</v>
      </c>
      <c r="E7507" s="109" t="s">
        <v>1063</v>
      </c>
      <c r="F7507" s="56"/>
      <c r="G7507" s="110">
        <v>4466.9</v>
      </c>
      <c r="H7507" s="32">
        <v>133261.340000018</v>
      </c>
      <c r="I7507" s="99" t="s">
        <v>11</v>
      </c>
      <c r="J7507" s="30"/>
      <c r="K7507" s="30"/>
      <c r="L7507" s="111">
        <v>202608</v>
      </c>
      <c r="M7507" s="108"/>
      <c r="N7507" s="108"/>
    </row>
    <row r="7508" s="35" customFormat="1" customHeight="1" spans="1:14">
      <c r="A7508" s="30"/>
      <c r="B7508" s="38">
        <v>46249</v>
      </c>
      <c r="C7508" s="69" t="s">
        <v>18</v>
      </c>
      <c r="D7508" s="30" t="s">
        <v>163</v>
      </c>
      <c r="E7508" s="109" t="s">
        <v>1064</v>
      </c>
      <c r="F7508" s="56"/>
      <c r="G7508" s="110">
        <v>5712.64</v>
      </c>
      <c r="H7508" s="32">
        <v>127548.700000018</v>
      </c>
      <c r="I7508" s="99" t="s">
        <v>11</v>
      </c>
      <c r="J7508" s="30"/>
      <c r="K7508" s="30"/>
      <c r="L7508" s="111">
        <v>202608</v>
      </c>
      <c r="M7508" s="108"/>
      <c r="N7508" s="108"/>
    </row>
    <row r="7509" s="35" customFormat="1" customHeight="1" spans="1:14">
      <c r="A7509" s="30"/>
      <c r="B7509" s="38">
        <v>46249</v>
      </c>
      <c r="C7509" s="69" t="s">
        <v>18</v>
      </c>
      <c r="D7509" s="30" t="s">
        <v>163</v>
      </c>
      <c r="E7509" s="109" t="s">
        <v>1065</v>
      </c>
      <c r="F7509" s="56"/>
      <c r="G7509" s="110">
        <v>5172.9</v>
      </c>
      <c r="H7509" s="32">
        <v>122375.800000019</v>
      </c>
      <c r="I7509" s="99" t="s">
        <v>11</v>
      </c>
      <c r="J7509" s="30"/>
      <c r="K7509" s="30"/>
      <c r="L7509" s="111">
        <v>202608</v>
      </c>
      <c r="M7509" s="108"/>
      <c r="N7509" s="108"/>
    </row>
    <row r="7510" s="35" customFormat="1" customHeight="1" spans="1:14">
      <c r="A7510" s="30"/>
      <c r="B7510" s="38">
        <v>46249</v>
      </c>
      <c r="C7510" s="69" t="s">
        <v>18</v>
      </c>
      <c r="D7510" s="30" t="s">
        <v>163</v>
      </c>
      <c r="E7510" s="109" t="s">
        <v>1066</v>
      </c>
      <c r="F7510" s="56"/>
      <c r="G7510" s="110">
        <v>4350.77</v>
      </c>
      <c r="H7510" s="32">
        <v>118025.03000002</v>
      </c>
      <c r="I7510" s="99" t="s">
        <v>11</v>
      </c>
      <c r="J7510" s="30"/>
      <c r="K7510" s="30"/>
      <c r="L7510" s="111">
        <v>202608</v>
      </c>
      <c r="M7510" s="108"/>
      <c r="N7510" s="108"/>
    </row>
    <row r="7511" s="35" customFormat="1" customHeight="1" spans="1:14">
      <c r="A7511" s="30"/>
      <c r="B7511" s="38">
        <v>46249</v>
      </c>
      <c r="C7511" s="69" t="s">
        <v>18</v>
      </c>
      <c r="D7511" s="30" t="s">
        <v>163</v>
      </c>
      <c r="E7511" s="109" t="s">
        <v>124</v>
      </c>
      <c r="F7511" s="56"/>
      <c r="G7511" s="110">
        <v>3676.9</v>
      </c>
      <c r="H7511" s="32">
        <v>114348.130000021</v>
      </c>
      <c r="I7511" s="99" t="s">
        <v>11</v>
      </c>
      <c r="J7511" s="30"/>
      <c r="K7511" s="30"/>
      <c r="L7511" s="111">
        <v>202608</v>
      </c>
      <c r="M7511" s="108"/>
      <c r="N7511" s="108"/>
    </row>
    <row r="7512" s="35" customFormat="1" customHeight="1" spans="1:14">
      <c r="A7512" s="30"/>
      <c r="B7512" s="38">
        <v>46249</v>
      </c>
      <c r="C7512" s="69" t="s">
        <v>18</v>
      </c>
      <c r="D7512" s="30" t="s">
        <v>163</v>
      </c>
      <c r="E7512" s="109" t="s">
        <v>1067</v>
      </c>
      <c r="F7512" s="56"/>
      <c r="G7512" s="110">
        <v>3983.51</v>
      </c>
      <c r="H7512" s="32">
        <v>110364.62000002</v>
      </c>
      <c r="I7512" s="99" t="s">
        <v>72</v>
      </c>
      <c r="J7512" s="30"/>
      <c r="K7512" s="30"/>
      <c r="L7512" s="111">
        <v>202608</v>
      </c>
      <c r="M7512" s="108"/>
      <c r="N7512" s="108"/>
    </row>
    <row r="7513" s="35" customFormat="1" customHeight="1" spans="1:14">
      <c r="A7513" s="30"/>
      <c r="B7513" s="38">
        <v>46249</v>
      </c>
      <c r="C7513" s="69" t="s">
        <v>18</v>
      </c>
      <c r="D7513" s="30" t="s">
        <v>163</v>
      </c>
      <c r="E7513" s="109" t="s">
        <v>1068</v>
      </c>
      <c r="F7513" s="56"/>
      <c r="G7513" s="110">
        <v>2971.42</v>
      </c>
      <c r="H7513" s="32">
        <v>107393.200000018</v>
      </c>
      <c r="I7513" s="99" t="s">
        <v>72</v>
      </c>
      <c r="J7513" s="30"/>
      <c r="K7513" s="30"/>
      <c r="L7513" s="111">
        <v>202608</v>
      </c>
      <c r="M7513" s="108"/>
      <c r="N7513" s="108"/>
    </row>
    <row r="7514" s="35" customFormat="1" customHeight="1" spans="1:14">
      <c r="A7514" s="30"/>
      <c r="B7514" s="38">
        <v>46249</v>
      </c>
      <c r="C7514" s="69" t="s">
        <v>18</v>
      </c>
      <c r="D7514" s="30" t="s">
        <v>163</v>
      </c>
      <c r="E7514" s="109" t="s">
        <v>1069</v>
      </c>
      <c r="F7514" s="56"/>
      <c r="G7514" s="112">
        <v>5547.26</v>
      </c>
      <c r="H7514" s="32">
        <v>101845.940000016</v>
      </c>
      <c r="I7514" s="99" t="s">
        <v>54</v>
      </c>
      <c r="J7514" s="30"/>
      <c r="K7514" s="30"/>
      <c r="L7514" s="107">
        <v>202608</v>
      </c>
      <c r="M7514" s="108"/>
      <c r="N7514" s="108"/>
    </row>
    <row r="7515" s="35" customFormat="1" customHeight="1" spans="1:14">
      <c r="A7515" s="30"/>
      <c r="B7515" s="38">
        <v>46249</v>
      </c>
      <c r="C7515" s="69" t="s">
        <v>18</v>
      </c>
      <c r="D7515" s="30" t="s">
        <v>163</v>
      </c>
      <c r="E7515" s="109" t="s">
        <v>1070</v>
      </c>
      <c r="F7515" s="56"/>
      <c r="G7515" s="112">
        <v>5254.01</v>
      </c>
      <c r="H7515" s="32">
        <v>96591.9300000146</v>
      </c>
      <c r="I7515" s="99" t="s">
        <v>66</v>
      </c>
      <c r="J7515" s="30"/>
      <c r="K7515" s="30"/>
      <c r="L7515" s="107">
        <v>202608</v>
      </c>
      <c r="M7515" s="108"/>
      <c r="N7515" s="108"/>
    </row>
    <row r="7516" s="35" customFormat="1" customHeight="1" spans="1:14">
      <c r="A7516" s="30"/>
      <c r="B7516" s="38">
        <v>46249</v>
      </c>
      <c r="C7516" s="69" t="s">
        <v>18</v>
      </c>
      <c r="D7516" s="30" t="s">
        <v>163</v>
      </c>
      <c r="E7516" s="109" t="s">
        <v>1071</v>
      </c>
      <c r="F7516" s="56"/>
      <c r="G7516" s="112">
        <v>3387.65</v>
      </c>
      <c r="H7516" s="32">
        <v>93204.2800000161</v>
      </c>
      <c r="I7516" s="99" t="s">
        <v>56</v>
      </c>
      <c r="J7516" s="30"/>
      <c r="K7516" s="30"/>
      <c r="L7516" s="107">
        <v>202608</v>
      </c>
      <c r="M7516" s="108"/>
      <c r="N7516" s="108"/>
    </row>
    <row r="7517" s="35" customFormat="1" customHeight="1" spans="1:14">
      <c r="A7517" s="30"/>
      <c r="B7517" s="38">
        <v>46249</v>
      </c>
      <c r="C7517" s="69" t="s">
        <v>18</v>
      </c>
      <c r="D7517" s="30" t="s">
        <v>163</v>
      </c>
      <c r="E7517" s="109" t="s">
        <v>1072</v>
      </c>
      <c r="F7517" s="56"/>
      <c r="G7517" s="112">
        <v>3016.7</v>
      </c>
      <c r="H7517" s="32">
        <v>90187.5800000168</v>
      </c>
      <c r="I7517" s="99" t="s">
        <v>56</v>
      </c>
      <c r="J7517" s="30"/>
      <c r="K7517" s="30"/>
      <c r="L7517" s="107">
        <v>202608</v>
      </c>
      <c r="M7517" s="108"/>
      <c r="N7517" s="108"/>
    </row>
    <row r="7518" s="35" customFormat="1" customHeight="1" spans="1:14">
      <c r="A7518" s="30"/>
      <c r="B7518" s="38">
        <v>46249</v>
      </c>
      <c r="C7518" s="69" t="s">
        <v>18</v>
      </c>
      <c r="D7518" s="30" t="s">
        <v>163</v>
      </c>
      <c r="E7518" s="109" t="s">
        <v>1073</v>
      </c>
      <c r="F7518" s="56"/>
      <c r="G7518" s="112">
        <v>5053.97</v>
      </c>
      <c r="H7518" s="32">
        <v>85133.610000018</v>
      </c>
      <c r="I7518" s="99" t="s">
        <v>52</v>
      </c>
      <c r="J7518" s="30"/>
      <c r="K7518" s="30"/>
      <c r="L7518" s="107">
        <v>202608</v>
      </c>
      <c r="M7518" s="108"/>
      <c r="N7518" s="108"/>
    </row>
    <row r="7519" s="35" customFormat="1" customHeight="1" spans="1:14">
      <c r="A7519" s="30"/>
      <c r="B7519" s="38">
        <v>46249</v>
      </c>
      <c r="C7519" s="69" t="s">
        <v>18</v>
      </c>
      <c r="D7519" s="30" t="s">
        <v>163</v>
      </c>
      <c r="E7519" s="109" t="s">
        <v>1074</v>
      </c>
      <c r="F7519" s="56"/>
      <c r="G7519" s="112">
        <v>2977.73</v>
      </c>
      <c r="H7519" s="32">
        <v>82155.8800000176</v>
      </c>
      <c r="I7519" s="99" t="s">
        <v>99</v>
      </c>
      <c r="J7519" s="30"/>
      <c r="K7519" s="30"/>
      <c r="L7519" s="107">
        <v>202608</v>
      </c>
      <c r="M7519" s="108"/>
      <c r="N7519" s="108"/>
    </row>
    <row r="7520" s="35" customFormat="1" customHeight="1" spans="1:14">
      <c r="A7520" s="30"/>
      <c r="B7520" s="38">
        <v>46249</v>
      </c>
      <c r="C7520" s="69" t="s">
        <v>18</v>
      </c>
      <c r="D7520" s="30" t="s">
        <v>163</v>
      </c>
      <c r="E7520" s="109" t="s">
        <v>1075</v>
      </c>
      <c r="F7520" s="56"/>
      <c r="G7520" s="112">
        <v>3577.07</v>
      </c>
      <c r="H7520" s="32">
        <v>78578.8100000173</v>
      </c>
      <c r="I7520" s="99" t="s">
        <v>74</v>
      </c>
      <c r="J7520" s="30"/>
      <c r="K7520" s="30"/>
      <c r="L7520" s="107">
        <v>202608</v>
      </c>
      <c r="M7520" s="108"/>
      <c r="N7520" s="108"/>
    </row>
    <row r="7521" s="35" customFormat="1" customHeight="1" spans="1:16">
      <c r="A7521" s="30"/>
      <c r="B7521" s="38">
        <v>46249</v>
      </c>
      <c r="C7521" s="69" t="s">
        <v>18</v>
      </c>
      <c r="D7521" s="30" t="s">
        <v>163</v>
      </c>
      <c r="E7521" s="109" t="s">
        <v>1076</v>
      </c>
      <c r="F7521" s="56"/>
      <c r="G7521" s="112">
        <v>3989.6</v>
      </c>
      <c r="H7521" s="32">
        <v>74589.2100000158</v>
      </c>
      <c r="I7521" s="99" t="s">
        <v>74</v>
      </c>
      <c r="J7521" s="30"/>
      <c r="K7521" s="30"/>
      <c r="L7521" s="107">
        <v>202608</v>
      </c>
      <c r="M7521" s="108"/>
      <c r="N7521" s="108"/>
    </row>
    <row r="7522" s="35" customFormat="1" customHeight="1" spans="1:16">
      <c r="A7522" s="30"/>
      <c r="B7522" s="38">
        <v>46249</v>
      </c>
      <c r="C7522" s="69" t="s">
        <v>18</v>
      </c>
      <c r="D7522" s="30" t="s">
        <v>163</v>
      </c>
      <c r="E7522" s="109" t="s">
        <v>1077</v>
      </c>
      <c r="F7522" s="56"/>
      <c r="G7522" s="112">
        <v>4147.46</v>
      </c>
      <c r="H7522" s="32">
        <v>70441.7500000149</v>
      </c>
      <c r="I7522" s="99" t="s">
        <v>76</v>
      </c>
      <c r="J7522" s="30"/>
      <c r="K7522" s="30"/>
      <c r="L7522" s="107">
        <v>202608</v>
      </c>
      <c r="M7522" s="108"/>
      <c r="N7522" s="108"/>
    </row>
    <row r="7523" s="35" customFormat="1" customHeight="1" spans="1:16">
      <c r="A7523" s="30"/>
      <c r="B7523" s="38">
        <v>46249</v>
      </c>
      <c r="C7523" s="69" t="s">
        <v>18</v>
      </c>
      <c r="D7523" s="30" t="s">
        <v>163</v>
      </c>
      <c r="E7523" s="109" t="s">
        <v>1078</v>
      </c>
      <c r="F7523" s="56"/>
      <c r="G7523" s="110">
        <v>3779.57</v>
      </c>
      <c r="H7523" s="32">
        <v>66662.1800000146</v>
      </c>
      <c r="I7523" s="99" t="s">
        <v>678</v>
      </c>
      <c r="J7523" s="30"/>
      <c r="K7523" s="30"/>
      <c r="L7523" s="111">
        <v>202608</v>
      </c>
      <c r="M7523" s="108"/>
      <c r="N7523" s="108"/>
    </row>
    <row r="7524" s="35" customFormat="1" customHeight="1" spans="1:16">
      <c r="A7524" s="30"/>
      <c r="B7524" s="38">
        <v>46249</v>
      </c>
      <c r="C7524" s="69" t="s">
        <v>18</v>
      </c>
      <c r="D7524" s="30" t="s">
        <v>163</v>
      </c>
      <c r="E7524" s="109" t="s">
        <v>1079</v>
      </c>
      <c r="F7524" s="56"/>
      <c r="G7524" s="112">
        <v>2289.73</v>
      </c>
      <c r="H7524" s="32">
        <v>64372.4500000142</v>
      </c>
      <c r="I7524" s="99" t="s">
        <v>64</v>
      </c>
      <c r="J7524" s="30"/>
      <c r="K7524" s="30"/>
      <c r="L7524" s="107">
        <v>202608</v>
      </c>
      <c r="M7524" s="108"/>
      <c r="N7524" s="108"/>
    </row>
    <row r="7525" s="35" customFormat="1" customHeight="1" spans="1:16">
      <c r="A7525" s="30"/>
      <c r="B7525" s="38">
        <v>46249</v>
      </c>
      <c r="C7525" s="69" t="s">
        <v>18</v>
      </c>
      <c r="D7525" s="30" t="s">
        <v>163</v>
      </c>
      <c r="E7525" s="109" t="s">
        <v>1080</v>
      </c>
      <c r="F7525" s="56"/>
      <c r="G7525" s="112">
        <v>7658.26</v>
      </c>
      <c r="H7525" s="32">
        <v>56714.1900000125</v>
      </c>
      <c r="I7525" s="99" t="s">
        <v>43</v>
      </c>
      <c r="J7525" s="30"/>
      <c r="K7525" s="30"/>
      <c r="L7525" s="107">
        <v>202608</v>
      </c>
      <c r="M7525" s="108"/>
      <c r="N7525" s="108"/>
    </row>
    <row r="7526" s="35" customFormat="1" customHeight="1" spans="1:16">
      <c r="A7526" s="30"/>
      <c r="B7526" s="38">
        <v>46249</v>
      </c>
      <c r="C7526" s="69" t="s">
        <v>18</v>
      </c>
      <c r="D7526" s="30" t="s">
        <v>163</v>
      </c>
      <c r="E7526" s="109" t="s">
        <v>1081</v>
      </c>
      <c r="F7526" s="56"/>
      <c r="G7526" s="112">
        <v>4236.99</v>
      </c>
      <c r="H7526" s="32">
        <v>52477.2000000142</v>
      </c>
      <c r="I7526" s="99" t="s">
        <v>60</v>
      </c>
      <c r="J7526" s="30"/>
      <c r="K7526" s="30"/>
      <c r="L7526" s="107">
        <v>202608</v>
      </c>
      <c r="M7526" s="108"/>
      <c r="N7526" s="108"/>
    </row>
    <row r="7527" s="35" customFormat="1" customHeight="1" spans="1:16">
      <c r="A7527" s="30"/>
      <c r="B7527" s="38">
        <v>46249</v>
      </c>
      <c r="C7527" s="69" t="s">
        <v>18</v>
      </c>
      <c r="D7527" s="30" t="s">
        <v>163</v>
      </c>
      <c r="E7527" s="109" t="s">
        <v>1082</v>
      </c>
      <c r="F7527" s="56"/>
      <c r="G7527" s="112">
        <v>4359.54</v>
      </c>
      <c r="H7527" s="32">
        <v>48117.6600000151</v>
      </c>
      <c r="I7527" s="99" t="s">
        <v>107</v>
      </c>
      <c r="J7527" s="30"/>
      <c r="K7527" s="30"/>
      <c r="L7527" s="107">
        <v>202608</v>
      </c>
      <c r="M7527" s="108"/>
      <c r="N7527" s="108"/>
    </row>
    <row r="7528" s="35" customFormat="1" customHeight="1" spans="1:16">
      <c r="A7528" s="30"/>
      <c r="B7528" s="38">
        <v>46250</v>
      </c>
      <c r="C7528" s="69" t="s">
        <v>18</v>
      </c>
      <c r="D7528" s="30"/>
      <c r="E7528" s="101" t="s">
        <v>267</v>
      </c>
      <c r="F7528" s="56">
        <v>5644.51</v>
      </c>
      <c r="G7528" s="56"/>
      <c r="H7528" s="32">
        <v>53762.170000013</v>
      </c>
      <c r="I7528" s="99"/>
      <c r="J7528" s="30"/>
      <c r="K7528" s="30"/>
      <c r="L7528" s="99">
        <v>202609</v>
      </c>
      <c r="M7528" s="99"/>
      <c r="N7528" s="99"/>
    </row>
    <row r="7529" s="35" customFormat="1" customHeight="1" spans="1:16">
      <c r="A7529" s="30"/>
      <c r="B7529" s="38">
        <v>46250</v>
      </c>
      <c r="C7529" s="69" t="s">
        <v>18</v>
      </c>
      <c r="D7529" s="30" t="s">
        <v>424</v>
      </c>
      <c r="E7529" s="101" t="s">
        <v>1051</v>
      </c>
      <c r="F7529" s="56">
        <v>133.2</v>
      </c>
      <c r="G7529" s="56"/>
      <c r="H7529" s="32">
        <v>53895.3700000122</v>
      </c>
      <c r="I7529" s="30"/>
      <c r="J7529" s="30"/>
      <c r="K7529" s="30"/>
      <c r="L7529" s="30">
        <v>202609</v>
      </c>
      <c r="M7529" s="30"/>
      <c r="N7529" s="30"/>
      <c r="O7529" s="30"/>
      <c r="P7529" s="30"/>
    </row>
    <row r="7530" s="35" customFormat="1" customHeight="1" spans="1:16">
      <c r="A7530" s="30"/>
      <c r="B7530" s="38">
        <v>46250</v>
      </c>
      <c r="C7530" s="69" t="s">
        <v>18</v>
      </c>
      <c r="D7530" s="30" t="s">
        <v>424</v>
      </c>
      <c r="E7530" s="101" t="s">
        <v>1053</v>
      </c>
      <c r="F7530" s="56">
        <v>280.62</v>
      </c>
      <c r="G7530" s="56"/>
      <c r="H7530" s="32">
        <v>54175.9900000133</v>
      </c>
      <c r="I7530" s="30"/>
      <c r="J7530" s="30"/>
      <c r="K7530" s="30"/>
      <c r="L7530" s="30">
        <v>202609</v>
      </c>
      <c r="M7530" s="30"/>
      <c r="N7530" s="30"/>
      <c r="O7530" s="30"/>
      <c r="P7530" s="30"/>
    </row>
    <row r="7531" s="35" customFormat="1" customHeight="1" spans="1:16">
      <c r="A7531" s="30"/>
      <c r="B7531" s="38">
        <v>46250</v>
      </c>
      <c r="C7531" s="69" t="s">
        <v>18</v>
      </c>
      <c r="D7531" s="30" t="s">
        <v>424</v>
      </c>
      <c r="E7531" s="101" t="s">
        <v>1049</v>
      </c>
      <c r="F7531" s="56">
        <v>55.84</v>
      </c>
      <c r="G7531" s="56"/>
      <c r="H7531" s="32">
        <v>54231.8300000131</v>
      </c>
      <c r="I7531" s="30"/>
      <c r="J7531" s="30"/>
      <c r="K7531" s="30"/>
      <c r="L7531" s="30">
        <v>202609</v>
      </c>
      <c r="M7531" s="30"/>
      <c r="N7531" s="30"/>
      <c r="O7531" s="30"/>
      <c r="P7531" s="30"/>
    </row>
    <row r="7532" s="35" customFormat="1" customHeight="1" spans="1:16">
      <c r="A7532" s="30"/>
      <c r="B7532" s="38">
        <v>46250</v>
      </c>
      <c r="C7532" s="69" t="s">
        <v>18</v>
      </c>
      <c r="D7532" s="30" t="s">
        <v>424</v>
      </c>
      <c r="E7532" s="101" t="s">
        <v>1089</v>
      </c>
      <c r="F7532" s="56">
        <v>159</v>
      </c>
      <c r="G7532" s="56"/>
      <c r="H7532" s="32">
        <v>54390.8300000131</v>
      </c>
      <c r="I7532" s="107"/>
      <c r="J7532" s="108"/>
      <c r="K7532" s="108"/>
      <c r="L7532" s="108">
        <v>202609</v>
      </c>
      <c r="M7532" s="108"/>
      <c r="N7532" s="108"/>
    </row>
    <row r="7533" s="35" customFormat="1" customHeight="1" spans="1:16">
      <c r="A7533" s="30"/>
      <c r="B7533" s="38">
        <v>46250</v>
      </c>
      <c r="C7533" s="69" t="s">
        <v>18</v>
      </c>
      <c r="D7533" s="30" t="s">
        <v>424</v>
      </c>
      <c r="E7533" s="101" t="s">
        <v>1056</v>
      </c>
      <c r="F7533" s="56">
        <v>156</v>
      </c>
      <c r="G7533" s="56"/>
      <c r="H7533" s="32">
        <v>54546.8300000131</v>
      </c>
      <c r="I7533" s="30"/>
      <c r="J7533" s="30"/>
      <c r="K7533" s="30"/>
      <c r="L7533" s="30">
        <v>202609</v>
      </c>
      <c r="M7533" s="30"/>
      <c r="N7533" s="30"/>
      <c r="O7533" s="30"/>
      <c r="P7533" s="30"/>
    </row>
    <row r="7534" s="35" customFormat="1" customHeight="1" spans="1:16">
      <c r="A7534" s="30"/>
      <c r="B7534" s="38">
        <v>46250</v>
      </c>
      <c r="C7534" s="69" t="s">
        <v>18</v>
      </c>
      <c r="D7534" s="30" t="s">
        <v>424</v>
      </c>
      <c r="E7534" s="101" t="s">
        <v>1059</v>
      </c>
      <c r="F7534" s="56">
        <v>21.6</v>
      </c>
      <c r="G7534" s="56"/>
      <c r="H7534" s="32">
        <v>54568.4300000109</v>
      </c>
      <c r="I7534" s="30"/>
      <c r="J7534" s="30"/>
      <c r="K7534" s="30"/>
      <c r="L7534" s="30">
        <v>202609</v>
      </c>
      <c r="M7534" s="30"/>
      <c r="N7534" s="30"/>
      <c r="O7534" s="30"/>
    </row>
    <row r="7535" s="35" customFormat="1" customHeight="1" spans="1:16">
      <c r="A7535" s="30"/>
      <c r="B7535" s="38">
        <v>46250</v>
      </c>
      <c r="C7535" s="69" t="s">
        <v>18</v>
      </c>
      <c r="D7535" s="30" t="s">
        <v>424</v>
      </c>
      <c r="E7535" s="101" t="s">
        <v>1057</v>
      </c>
      <c r="F7535" s="56">
        <v>15.6</v>
      </c>
      <c r="G7535" s="56"/>
      <c r="H7535" s="32">
        <v>54584.0300000124</v>
      </c>
      <c r="I7535" s="30"/>
      <c r="J7535" s="30"/>
      <c r="K7535" s="30"/>
      <c r="L7535" s="30">
        <v>202609</v>
      </c>
      <c r="M7535" s="30"/>
      <c r="N7535" s="30"/>
      <c r="O7535" s="30"/>
      <c r="P7535" s="30"/>
    </row>
    <row r="7536" s="35" customFormat="1" customHeight="1" spans="1:16">
      <c r="A7536" s="30"/>
      <c r="B7536" s="38">
        <v>46250</v>
      </c>
      <c r="C7536" s="69" t="s">
        <v>18</v>
      </c>
      <c r="D7536" s="30" t="s">
        <v>424</v>
      </c>
      <c r="E7536" s="101" t="s">
        <v>1046</v>
      </c>
      <c r="F7536" s="56">
        <v>164.22</v>
      </c>
      <c r="G7536" s="56"/>
      <c r="H7536" s="32">
        <v>54748.2500000112</v>
      </c>
      <c r="I7536" s="30"/>
      <c r="J7536" s="30"/>
      <c r="K7536" s="30"/>
      <c r="L7536" s="30">
        <v>202609</v>
      </c>
      <c r="M7536" s="30"/>
      <c r="N7536" s="30"/>
      <c r="O7536" s="30"/>
      <c r="P7536" s="30"/>
    </row>
    <row r="7537" s="35" customFormat="1" customHeight="1" spans="1:16">
      <c r="A7537" s="30"/>
      <c r="B7537" s="38">
        <v>46250</v>
      </c>
      <c r="C7537" s="69" t="s">
        <v>18</v>
      </c>
      <c r="D7537" s="30" t="s">
        <v>424</v>
      </c>
      <c r="E7537" s="101" t="s">
        <v>1091</v>
      </c>
      <c r="F7537" s="56">
        <v>118.38</v>
      </c>
      <c r="G7537" s="56"/>
      <c r="H7537" s="32">
        <v>54866.6300000139</v>
      </c>
      <c r="I7537" s="30"/>
      <c r="J7537" s="30"/>
      <c r="K7537" s="30"/>
      <c r="L7537" s="30">
        <v>202609</v>
      </c>
      <c r="M7537" s="30"/>
      <c r="N7537" s="30">
        <v>202608</v>
      </c>
      <c r="O7537" s="30"/>
      <c r="P7537" s="30"/>
    </row>
    <row r="7538" s="35" customFormat="1" customHeight="1" spans="1:16">
      <c r="A7538" s="30"/>
      <c r="B7538" s="38">
        <v>46250</v>
      </c>
      <c r="C7538" s="69" t="s">
        <v>18</v>
      </c>
      <c r="D7538" s="30" t="s">
        <v>424</v>
      </c>
      <c r="E7538" s="101" t="s">
        <v>1047</v>
      </c>
      <c r="F7538" s="56">
        <v>20.76</v>
      </c>
      <c r="G7538" s="56"/>
      <c r="H7538" s="32">
        <v>54887.3900000118</v>
      </c>
      <c r="I7538" s="30"/>
      <c r="J7538" s="30"/>
      <c r="K7538" s="30"/>
      <c r="L7538" s="30">
        <v>202609</v>
      </c>
      <c r="M7538" s="30"/>
      <c r="N7538" s="30"/>
      <c r="O7538" s="30"/>
      <c r="P7538" s="30"/>
    </row>
    <row r="7539" s="35" customFormat="1" customHeight="1" spans="1:16">
      <c r="A7539" s="30"/>
      <c r="B7539" s="38">
        <v>46250</v>
      </c>
      <c r="C7539" s="69" t="s">
        <v>18</v>
      </c>
      <c r="D7539" s="30" t="s">
        <v>424</v>
      </c>
      <c r="E7539" s="101" t="s">
        <v>1092</v>
      </c>
      <c r="F7539" s="56">
        <v>367.98</v>
      </c>
      <c r="G7539" s="56"/>
      <c r="H7539" s="32">
        <v>55255.3700000122</v>
      </c>
      <c r="I7539" s="30"/>
      <c r="J7539" s="30"/>
      <c r="K7539" s="30"/>
      <c r="L7539" s="30">
        <v>202609</v>
      </c>
      <c r="M7539" s="30"/>
      <c r="N7539" s="30">
        <v>202608</v>
      </c>
      <c r="O7539" s="30"/>
      <c r="P7539" s="30"/>
    </row>
    <row r="7540" s="35" customFormat="1" customHeight="1" spans="1:16">
      <c r="A7540" s="30"/>
      <c r="B7540" s="38">
        <v>46250</v>
      </c>
      <c r="C7540" s="69" t="s">
        <v>18</v>
      </c>
      <c r="D7540" s="30" t="s">
        <v>424</v>
      </c>
      <c r="E7540" s="101" t="s">
        <v>1096</v>
      </c>
      <c r="F7540" s="56">
        <v>286.44</v>
      </c>
      <c r="G7540" s="56"/>
      <c r="H7540" s="32">
        <v>55541.8100000136</v>
      </c>
      <c r="I7540" s="30"/>
      <c r="J7540" s="30"/>
      <c r="K7540" s="30"/>
      <c r="L7540" s="30">
        <v>202609</v>
      </c>
      <c r="M7540" s="30"/>
      <c r="N7540" s="30">
        <v>202608</v>
      </c>
      <c r="O7540" s="30"/>
      <c r="P7540" s="30"/>
    </row>
    <row r="7541" s="35" customFormat="1" customHeight="1" spans="1:16">
      <c r="A7541" s="30"/>
      <c r="B7541" s="38">
        <v>46250</v>
      </c>
      <c r="C7541" s="69" t="s">
        <v>18</v>
      </c>
      <c r="D7541" s="30" t="s">
        <v>424</v>
      </c>
      <c r="E7541" s="101" t="s">
        <v>1058</v>
      </c>
      <c r="F7541" s="56">
        <v>25.8</v>
      </c>
      <c r="G7541" s="56"/>
      <c r="H7541" s="32">
        <v>55567.6100000143</v>
      </c>
      <c r="I7541" s="30"/>
      <c r="J7541" s="30"/>
      <c r="K7541" s="30"/>
      <c r="L7541" s="30">
        <v>202609</v>
      </c>
      <c r="M7541" s="30"/>
      <c r="N7541" s="30"/>
      <c r="O7541" s="30"/>
      <c r="P7541" s="30"/>
    </row>
    <row r="7542" s="35" customFormat="1" customHeight="1" spans="1:16">
      <c r="A7542" s="30"/>
      <c r="B7542" s="38">
        <v>46250</v>
      </c>
      <c r="C7542" s="69" t="s">
        <v>18</v>
      </c>
      <c r="D7542" s="30" t="s">
        <v>424</v>
      </c>
      <c r="E7542" s="101" t="s">
        <v>1167</v>
      </c>
      <c r="F7542" s="56">
        <v>131.64</v>
      </c>
      <c r="G7542" s="56"/>
      <c r="H7542" s="32">
        <v>55699.2500000149</v>
      </c>
      <c r="I7542" s="30"/>
      <c r="J7542" s="30"/>
      <c r="K7542" s="30"/>
      <c r="L7542" s="30">
        <v>202609</v>
      </c>
      <c r="M7542" s="30"/>
      <c r="N7542" s="30"/>
      <c r="O7542" s="30"/>
      <c r="P7542" s="30"/>
    </row>
    <row r="7543" s="35" customFormat="1" customHeight="1" spans="1:16">
      <c r="A7543" s="30"/>
      <c r="B7543" s="38">
        <v>46250</v>
      </c>
      <c r="C7543" s="69" t="s">
        <v>18</v>
      </c>
      <c r="D7543" s="30" t="s">
        <v>424</v>
      </c>
      <c r="E7543" s="101" t="s">
        <v>1054</v>
      </c>
      <c r="F7543" s="56">
        <v>24.84</v>
      </c>
      <c r="G7543" s="56"/>
      <c r="H7543" s="32">
        <v>55724.0900000148</v>
      </c>
      <c r="I7543" s="30"/>
      <c r="J7543" s="30"/>
      <c r="K7543" s="30"/>
      <c r="L7543" s="30">
        <v>202609</v>
      </c>
      <c r="M7543" s="30"/>
      <c r="N7543" s="30"/>
      <c r="O7543" s="30"/>
      <c r="P7543" s="30"/>
    </row>
    <row r="7544" s="35" customFormat="1" customHeight="1" spans="1:16">
      <c r="A7544" s="30"/>
      <c r="B7544" s="38">
        <v>46250</v>
      </c>
      <c r="C7544" s="69" t="s">
        <v>18</v>
      </c>
      <c r="D7544" s="30" t="s">
        <v>424</v>
      </c>
      <c r="E7544" s="101" t="s">
        <v>1090</v>
      </c>
      <c r="F7544" s="56">
        <v>311.73</v>
      </c>
      <c r="G7544" s="56"/>
      <c r="H7544" s="32">
        <v>56035.8200000152</v>
      </c>
      <c r="I7544" s="30"/>
      <c r="J7544" s="108"/>
      <c r="K7544" s="108"/>
      <c r="L7544" s="108">
        <v>202609</v>
      </c>
      <c r="M7544" s="108"/>
      <c r="N7544" s="108">
        <v>202609</v>
      </c>
    </row>
    <row r="7545" s="35" customFormat="1" customHeight="1" spans="1:16">
      <c r="A7545" s="30"/>
      <c r="B7545" s="38">
        <v>46250</v>
      </c>
      <c r="C7545" s="69" t="s">
        <v>18</v>
      </c>
      <c r="D7545" s="30" t="s">
        <v>424</v>
      </c>
      <c r="E7545" s="101" t="s">
        <v>1094</v>
      </c>
      <c r="F7545" s="56">
        <v>7.2</v>
      </c>
      <c r="G7545" s="56"/>
      <c r="H7545" s="32">
        <v>56043.0200000145</v>
      </c>
      <c r="I7545" s="30"/>
      <c r="J7545" s="30"/>
      <c r="K7545" s="30"/>
      <c r="L7545" s="30">
        <v>202609</v>
      </c>
      <c r="M7545" s="30"/>
      <c r="N7545" s="30">
        <v>202608</v>
      </c>
      <c r="O7545" s="30"/>
      <c r="P7545" s="30"/>
    </row>
    <row r="7546" s="35" customFormat="1" customHeight="1" spans="1:16">
      <c r="A7546" s="30"/>
      <c r="B7546" s="38">
        <v>46250</v>
      </c>
      <c r="C7546" s="69" t="s">
        <v>18</v>
      </c>
      <c r="D7546" s="30" t="s">
        <v>424</v>
      </c>
      <c r="E7546" s="101" t="s">
        <v>1086</v>
      </c>
      <c r="F7546" s="56">
        <v>25.74</v>
      </c>
      <c r="G7546" s="56"/>
      <c r="H7546" s="32">
        <v>56068.7600000128</v>
      </c>
      <c r="I7546" s="30"/>
      <c r="J7546" s="30"/>
      <c r="K7546" s="30"/>
      <c r="L7546" s="30">
        <v>202609</v>
      </c>
      <c r="M7546" s="30"/>
      <c r="N7546" s="30"/>
      <c r="O7546" s="30"/>
      <c r="P7546" s="30"/>
    </row>
    <row r="7547" s="35" customFormat="1" customHeight="1" spans="1:16">
      <c r="A7547" s="30"/>
      <c r="B7547" s="38">
        <v>46250</v>
      </c>
      <c r="C7547" s="69" t="s">
        <v>18</v>
      </c>
      <c r="D7547" s="30" t="s">
        <v>424</v>
      </c>
      <c r="E7547" s="101" t="s">
        <v>1093</v>
      </c>
      <c r="F7547" s="56">
        <v>338.88</v>
      </c>
      <c r="G7547" s="56"/>
      <c r="H7547" s="32">
        <v>56407.6400000155</v>
      </c>
      <c r="I7547" s="30"/>
      <c r="J7547" s="30"/>
      <c r="K7547" s="30"/>
      <c r="L7547" s="30">
        <v>202609</v>
      </c>
      <c r="M7547" s="30"/>
      <c r="N7547" s="30">
        <v>202608</v>
      </c>
      <c r="O7547" s="30"/>
      <c r="P7547" s="30"/>
    </row>
    <row r="7548" s="35" customFormat="1" customHeight="1" spans="1:16">
      <c r="A7548" s="30"/>
      <c r="B7548" s="38">
        <v>46250</v>
      </c>
      <c r="C7548" s="69" t="s">
        <v>18</v>
      </c>
      <c r="D7548" s="30" t="s">
        <v>424</v>
      </c>
      <c r="E7548" s="101" t="s">
        <v>1085</v>
      </c>
      <c r="F7548" s="56">
        <v>224.28</v>
      </c>
      <c r="G7548" s="56"/>
      <c r="H7548" s="32">
        <v>56631.920000013</v>
      </c>
      <c r="I7548" s="30"/>
      <c r="L7548" s="108">
        <v>202609</v>
      </c>
      <c r="M7548" s="108"/>
      <c r="N7548" s="108"/>
    </row>
    <row r="7549" s="35" customFormat="1" customHeight="1" spans="1:16">
      <c r="A7549" s="30"/>
      <c r="B7549" s="38">
        <v>46250</v>
      </c>
      <c r="C7549" s="69" t="s">
        <v>18</v>
      </c>
      <c r="D7549" s="30" t="s">
        <v>424</v>
      </c>
      <c r="E7549" s="101" t="s">
        <v>1084</v>
      </c>
      <c r="F7549" s="56">
        <v>504.39</v>
      </c>
      <c r="G7549" s="56"/>
      <c r="H7549" s="32">
        <v>57136.3100000136</v>
      </c>
      <c r="I7549" s="30"/>
      <c r="J7549" s="30"/>
      <c r="K7549" s="30"/>
      <c r="L7549" s="30">
        <v>202609</v>
      </c>
      <c r="M7549" s="30"/>
      <c r="N7549" s="30"/>
      <c r="O7549" s="30"/>
      <c r="P7549" s="30"/>
    </row>
    <row r="7550" s="35" customFormat="1" customHeight="1" spans="1:16">
      <c r="A7550" s="30"/>
      <c r="B7550" s="38">
        <v>46250</v>
      </c>
      <c r="C7550" s="69" t="s">
        <v>18</v>
      </c>
      <c r="D7550" s="30" t="s">
        <v>424</v>
      </c>
      <c r="E7550" s="101" t="s">
        <v>1083</v>
      </c>
      <c r="F7550" s="56">
        <v>72.78</v>
      </c>
      <c r="G7550" s="56"/>
      <c r="H7550" s="32">
        <v>57209.0900000148</v>
      </c>
      <c r="I7550" s="30"/>
      <c r="J7550" s="30"/>
      <c r="K7550" s="30"/>
      <c r="L7550" s="30">
        <v>202609</v>
      </c>
      <c r="M7550" s="30"/>
      <c r="N7550" s="30"/>
      <c r="O7550" s="30"/>
      <c r="P7550" s="30"/>
    </row>
    <row r="7551" s="35" customFormat="1" customHeight="1" spans="1:16">
      <c r="A7551" s="30"/>
      <c r="B7551" s="38">
        <v>46250</v>
      </c>
      <c r="C7551" s="69" t="s">
        <v>18</v>
      </c>
      <c r="D7551" s="30" t="s">
        <v>424</v>
      </c>
      <c r="E7551" s="101" t="s">
        <v>1050</v>
      </c>
      <c r="F7551" s="56">
        <v>1204.01</v>
      </c>
      <c r="G7551" s="56"/>
      <c r="H7551" s="32">
        <v>58413.1000000127</v>
      </c>
      <c r="I7551" s="30"/>
      <c r="J7551" s="30"/>
      <c r="K7551" s="30"/>
      <c r="L7551" s="30">
        <v>202609</v>
      </c>
      <c r="M7551" s="30"/>
      <c r="N7551" s="30">
        <v>202608</v>
      </c>
      <c r="O7551" s="30"/>
      <c r="P7551" s="30"/>
    </row>
    <row r="7552" s="35" customFormat="1" customHeight="1" spans="1:16">
      <c r="A7552" s="30"/>
      <c r="B7552" s="38">
        <v>46250</v>
      </c>
      <c r="C7552" s="69" t="s">
        <v>18</v>
      </c>
      <c r="D7552" s="30" t="s">
        <v>424</v>
      </c>
      <c r="E7552" s="101" t="s">
        <v>1045</v>
      </c>
      <c r="F7552" s="56">
        <v>192.18</v>
      </c>
      <c r="G7552" s="56"/>
      <c r="H7552" s="32">
        <v>58605.2800000124</v>
      </c>
      <c r="I7552" s="30"/>
      <c r="J7552" s="30"/>
      <c r="K7552" s="30"/>
      <c r="L7552" s="30">
        <v>202609</v>
      </c>
      <c r="M7552" s="30"/>
      <c r="N7552" s="30">
        <v>202608</v>
      </c>
      <c r="O7552" s="30"/>
      <c r="P7552" s="30"/>
    </row>
    <row r="7553" s="35" customFormat="1" customHeight="1" spans="1:16">
      <c r="A7553" s="30"/>
      <c r="B7553" s="38">
        <v>46250</v>
      </c>
      <c r="C7553" s="69" t="s">
        <v>18</v>
      </c>
      <c r="D7553" s="30" t="s">
        <v>424</v>
      </c>
      <c r="E7553" s="101" t="s">
        <v>1098</v>
      </c>
      <c r="F7553" s="56">
        <v>249.6</v>
      </c>
      <c r="G7553" s="56"/>
      <c r="H7553" s="32">
        <v>58854.8800000139</v>
      </c>
      <c r="I7553" s="30"/>
      <c r="J7553" s="30"/>
      <c r="K7553" s="30"/>
      <c r="L7553" s="30">
        <v>202609</v>
      </c>
      <c r="M7553" s="30"/>
      <c r="N7553" s="30">
        <v>202608</v>
      </c>
      <c r="O7553" s="30"/>
      <c r="P7553" s="30"/>
    </row>
    <row r="7554" s="35" customFormat="1" customHeight="1" spans="1:16">
      <c r="A7554" s="30"/>
      <c r="B7554" s="38">
        <v>46250</v>
      </c>
      <c r="C7554" s="69" t="s">
        <v>18</v>
      </c>
      <c r="D7554" s="30" t="s">
        <v>424</v>
      </c>
      <c r="E7554" s="101" t="s">
        <v>1095</v>
      </c>
      <c r="F7554" s="56">
        <v>511.2</v>
      </c>
      <c r="G7554" s="56"/>
      <c r="H7554" s="32">
        <v>59366.0800000131</v>
      </c>
      <c r="I7554" s="30"/>
      <c r="J7554" s="30"/>
      <c r="K7554" s="30"/>
      <c r="L7554" s="30">
        <v>202609</v>
      </c>
      <c r="M7554" s="30"/>
      <c r="N7554" s="30">
        <v>202608</v>
      </c>
      <c r="O7554" s="30"/>
      <c r="P7554" s="30"/>
    </row>
    <row r="7555" s="35" customFormat="1" customHeight="1" spans="1:16">
      <c r="A7555" s="30"/>
      <c r="B7555" s="38">
        <v>46250</v>
      </c>
      <c r="C7555" s="69" t="s">
        <v>18</v>
      </c>
      <c r="D7555" s="30" t="s">
        <v>424</v>
      </c>
      <c r="E7555" s="101" t="s">
        <v>1097</v>
      </c>
      <c r="F7555" s="56">
        <v>867.3</v>
      </c>
      <c r="G7555" s="56"/>
      <c r="H7555" s="32">
        <v>60233.3800000139</v>
      </c>
      <c r="I7555" s="30"/>
      <c r="J7555" s="30"/>
      <c r="K7555" s="30"/>
      <c r="L7555" s="30">
        <v>202609</v>
      </c>
      <c r="M7555" s="30"/>
      <c r="N7555" s="30">
        <v>202608</v>
      </c>
      <c r="O7555" s="30"/>
      <c r="P7555" s="30"/>
    </row>
    <row r="7556" s="35" customFormat="1" customHeight="1" spans="1:16">
      <c r="A7556" s="30"/>
      <c r="B7556" s="38">
        <v>46250</v>
      </c>
      <c r="C7556" s="69" t="s">
        <v>18</v>
      </c>
      <c r="D7556" s="30" t="s">
        <v>424</v>
      </c>
      <c r="E7556" s="101" t="s">
        <v>1088</v>
      </c>
      <c r="F7556" s="56">
        <v>257.76</v>
      </c>
      <c r="G7556" s="56"/>
      <c r="H7556" s="32">
        <v>60491.1400000118</v>
      </c>
      <c r="I7556" s="30"/>
      <c r="J7556" s="30"/>
      <c r="K7556" s="30"/>
      <c r="L7556" s="30">
        <v>202609</v>
      </c>
      <c r="M7556" s="30"/>
      <c r="N7556" s="30"/>
      <c r="O7556" s="30"/>
      <c r="P7556" s="30"/>
    </row>
    <row r="7557" s="35" customFormat="1" customHeight="1" spans="1:16">
      <c r="A7557" s="30"/>
      <c r="B7557" s="38">
        <v>46250</v>
      </c>
      <c r="C7557" s="69" t="s">
        <v>18</v>
      </c>
      <c r="D7557" s="30" t="s">
        <v>424</v>
      </c>
      <c r="E7557" s="101" t="s">
        <v>1087</v>
      </c>
      <c r="F7557" s="56">
        <v>211.68</v>
      </c>
      <c r="G7557" s="56"/>
      <c r="H7557" s="32">
        <v>60702.8200000115</v>
      </c>
      <c r="I7557" s="30"/>
      <c r="J7557" s="30"/>
      <c r="K7557" s="30"/>
      <c r="L7557" s="30">
        <v>202609</v>
      </c>
      <c r="M7557" s="30"/>
      <c r="N7557" s="30"/>
      <c r="O7557" s="30"/>
      <c r="P7557" s="30"/>
    </row>
    <row r="7558" s="35" customFormat="1" customHeight="1" spans="1:16">
      <c r="A7558" s="30"/>
      <c r="B7558" s="38">
        <v>46250</v>
      </c>
      <c r="C7558" s="69" t="s">
        <v>18</v>
      </c>
      <c r="D7558" s="30" t="s">
        <v>424</v>
      </c>
      <c r="E7558" s="101" t="s">
        <v>1048</v>
      </c>
      <c r="F7558" s="56">
        <v>40.3</v>
      </c>
      <c r="G7558" s="56"/>
      <c r="H7558" s="32">
        <v>60743.1200000122</v>
      </c>
      <c r="I7558" s="30"/>
      <c r="J7558" s="30"/>
      <c r="K7558" s="30"/>
      <c r="L7558" s="30">
        <v>202609</v>
      </c>
      <c r="M7558" s="30"/>
      <c r="N7558" s="30"/>
      <c r="O7558" s="30"/>
      <c r="P7558" s="30"/>
    </row>
    <row r="7559" s="35" customFormat="1" customHeight="1" spans="1:16">
      <c r="A7559" s="30"/>
      <c r="B7559" s="38">
        <v>46250</v>
      </c>
      <c r="C7559" s="69" t="s">
        <v>18</v>
      </c>
      <c r="D7559" s="30" t="s">
        <v>424</v>
      </c>
      <c r="E7559" s="101" t="s">
        <v>1099</v>
      </c>
      <c r="F7559" s="56">
        <v>254.46</v>
      </c>
      <c r="G7559" s="56"/>
      <c r="H7559" s="32">
        <v>60997.5800000131</v>
      </c>
      <c r="I7559" s="30"/>
      <c r="J7559" s="30"/>
      <c r="K7559" s="30"/>
      <c r="L7559" s="30">
        <v>202609</v>
      </c>
      <c r="M7559" s="30"/>
      <c r="N7559" s="30"/>
      <c r="O7559" s="30"/>
      <c r="P7559" s="30"/>
    </row>
    <row r="7560" s="35" customFormat="1" customHeight="1" spans="1:16">
      <c r="A7560" s="30"/>
      <c r="B7560" s="38">
        <v>46251</v>
      </c>
      <c r="C7560" s="69" t="s">
        <v>18</v>
      </c>
      <c r="D7560" s="30"/>
      <c r="E7560" s="101" t="s">
        <v>267</v>
      </c>
      <c r="F7560" s="56">
        <v>6219.91</v>
      </c>
      <c r="G7560" s="56"/>
      <c r="H7560" s="32">
        <v>67217.4900000133</v>
      </c>
      <c r="I7560" s="30"/>
      <c r="J7560" s="30"/>
      <c r="K7560" s="30"/>
      <c r="L7560" s="108">
        <v>202609</v>
      </c>
      <c r="M7560" s="108"/>
      <c r="N7560" s="108"/>
    </row>
    <row r="7561" s="35" customFormat="1" customHeight="1" spans="1:16">
      <c r="A7561" s="30"/>
      <c r="B7561" s="38">
        <v>46251</v>
      </c>
      <c r="C7561" s="69" t="s">
        <v>18</v>
      </c>
      <c r="D7561" s="30" t="s">
        <v>424</v>
      </c>
      <c r="E7561" s="101" t="s">
        <v>1096</v>
      </c>
      <c r="F7561" s="56">
        <v>376.15</v>
      </c>
      <c r="G7561" s="56"/>
      <c r="H7561" s="32">
        <v>67593.6400000155</v>
      </c>
      <c r="I7561" s="30"/>
      <c r="J7561" s="30"/>
      <c r="K7561" s="30"/>
      <c r="L7561" s="30">
        <v>202609</v>
      </c>
      <c r="M7561" s="30"/>
      <c r="N7561" s="30">
        <v>202608</v>
      </c>
      <c r="O7561" s="30"/>
      <c r="P7561" s="30"/>
    </row>
    <row r="7562" s="35" customFormat="1" customHeight="1" spans="1:16">
      <c r="A7562" s="30"/>
      <c r="B7562" s="38">
        <v>46251</v>
      </c>
      <c r="C7562" s="69" t="s">
        <v>18</v>
      </c>
      <c r="D7562" s="30" t="s">
        <v>424</v>
      </c>
      <c r="E7562" s="101" t="s">
        <v>1059</v>
      </c>
      <c r="F7562" s="56">
        <v>105.6</v>
      </c>
      <c r="G7562" s="56"/>
      <c r="H7562" s="32">
        <v>67699.2400000133</v>
      </c>
      <c r="I7562" s="30"/>
      <c r="J7562" s="30"/>
      <c r="K7562" s="30"/>
      <c r="L7562" s="30">
        <v>202609</v>
      </c>
      <c r="M7562" s="30"/>
      <c r="N7562" s="30"/>
      <c r="O7562" s="30"/>
    </row>
    <row r="7563" s="35" customFormat="1" customHeight="1" spans="1:16">
      <c r="A7563" s="30"/>
      <c r="B7563" s="38">
        <v>46251</v>
      </c>
      <c r="C7563" s="69" t="s">
        <v>18</v>
      </c>
      <c r="D7563" s="30" t="s">
        <v>424</v>
      </c>
      <c r="E7563" s="101" t="s">
        <v>1054</v>
      </c>
      <c r="F7563" s="56">
        <v>3</v>
      </c>
      <c r="G7563" s="56"/>
      <c r="H7563" s="32">
        <v>67702.2400000133</v>
      </c>
      <c r="I7563" s="30"/>
      <c r="J7563" s="30"/>
      <c r="K7563" s="30"/>
      <c r="L7563" s="30">
        <v>202609</v>
      </c>
      <c r="M7563" s="30"/>
      <c r="N7563" s="30"/>
      <c r="O7563" s="30"/>
      <c r="P7563" s="30"/>
    </row>
    <row r="7564" s="35" customFormat="1" customHeight="1" spans="1:16">
      <c r="A7564" s="30"/>
      <c r="B7564" s="38">
        <v>46251</v>
      </c>
      <c r="C7564" s="69" t="s">
        <v>18</v>
      </c>
      <c r="D7564" s="30" t="s">
        <v>424</v>
      </c>
      <c r="E7564" s="101" t="s">
        <v>1047</v>
      </c>
      <c r="F7564" s="56">
        <v>83.59</v>
      </c>
      <c r="G7564" s="56"/>
      <c r="H7564" s="32">
        <v>67785.8300000131</v>
      </c>
      <c r="I7564" s="30"/>
      <c r="J7564" s="30"/>
      <c r="K7564" s="30"/>
      <c r="L7564" s="30">
        <v>202609</v>
      </c>
      <c r="M7564" s="30"/>
      <c r="N7564" s="30"/>
      <c r="O7564" s="30"/>
      <c r="P7564" s="30"/>
    </row>
    <row r="7565" s="35" customFormat="1" customHeight="1" spans="1:16">
      <c r="A7565" s="30"/>
      <c r="B7565" s="38">
        <v>46251</v>
      </c>
      <c r="C7565" s="69" t="s">
        <v>18</v>
      </c>
      <c r="D7565" s="30" t="s">
        <v>424</v>
      </c>
      <c r="E7565" s="101" t="s">
        <v>1049</v>
      </c>
      <c r="F7565" s="56">
        <v>17.49</v>
      </c>
      <c r="G7565" s="56"/>
      <c r="H7565" s="32">
        <v>67803.3200000152</v>
      </c>
      <c r="I7565" s="30"/>
      <c r="J7565" s="30"/>
      <c r="K7565" s="30"/>
      <c r="L7565" s="30">
        <v>202609</v>
      </c>
      <c r="M7565" s="30"/>
      <c r="N7565" s="30"/>
      <c r="O7565" s="30"/>
      <c r="P7565" s="30"/>
    </row>
    <row r="7566" s="35" customFormat="1" customHeight="1" spans="1:16">
      <c r="A7566" s="30"/>
      <c r="B7566" s="38">
        <v>46251</v>
      </c>
      <c r="C7566" s="69" t="s">
        <v>18</v>
      </c>
      <c r="D7566" s="30" t="s">
        <v>424</v>
      </c>
      <c r="E7566" s="101" t="s">
        <v>1085</v>
      </c>
      <c r="F7566" s="56">
        <v>98.68</v>
      </c>
      <c r="G7566" s="56"/>
      <c r="H7566" s="32">
        <v>67902.0000000149</v>
      </c>
      <c r="I7566" s="30"/>
      <c r="L7566" s="108">
        <v>202609</v>
      </c>
      <c r="M7566" s="108"/>
      <c r="N7566" s="108"/>
    </row>
    <row r="7567" s="35" customFormat="1" customHeight="1" spans="1:16">
      <c r="A7567" s="30"/>
      <c r="B7567" s="38">
        <v>46251</v>
      </c>
      <c r="C7567" s="69" t="s">
        <v>18</v>
      </c>
      <c r="D7567" s="30" t="s">
        <v>424</v>
      </c>
      <c r="E7567" s="101" t="s">
        <v>1048</v>
      </c>
      <c r="F7567" s="56">
        <v>279.16</v>
      </c>
      <c r="G7567" s="56"/>
      <c r="H7567" s="32">
        <v>68181.1600000151</v>
      </c>
      <c r="I7567" s="30"/>
      <c r="J7567" s="30"/>
      <c r="K7567" s="30"/>
      <c r="L7567" s="30">
        <v>202609</v>
      </c>
      <c r="M7567" s="30"/>
      <c r="N7567" s="30"/>
      <c r="O7567" s="30"/>
      <c r="P7567" s="30"/>
    </row>
    <row r="7568" s="35" customFormat="1" customHeight="1" spans="1:16">
      <c r="A7568" s="30"/>
      <c r="B7568" s="38">
        <v>46251</v>
      </c>
      <c r="C7568" s="69" t="s">
        <v>18</v>
      </c>
      <c r="D7568" s="30" t="s">
        <v>424</v>
      </c>
      <c r="E7568" s="101" t="s">
        <v>1095</v>
      </c>
      <c r="F7568" s="56">
        <v>148.26</v>
      </c>
      <c r="G7568" s="56"/>
      <c r="H7568" s="32">
        <v>68329.420000013</v>
      </c>
      <c r="I7568" s="30"/>
      <c r="J7568" s="30"/>
      <c r="K7568" s="30"/>
      <c r="L7568" s="30">
        <v>202609</v>
      </c>
      <c r="M7568" s="30"/>
      <c r="N7568" s="30">
        <v>202608</v>
      </c>
      <c r="O7568" s="30"/>
      <c r="P7568" s="30"/>
    </row>
    <row r="7569" s="35" customFormat="1" customHeight="1" spans="1:16">
      <c r="A7569" s="30"/>
      <c r="B7569" s="38">
        <v>46251</v>
      </c>
      <c r="C7569" s="69" t="s">
        <v>18</v>
      </c>
      <c r="D7569" s="30" t="s">
        <v>424</v>
      </c>
      <c r="E7569" s="101" t="s">
        <v>1088</v>
      </c>
      <c r="F7569" s="56">
        <v>103.44</v>
      </c>
      <c r="G7569" s="56"/>
      <c r="H7569" s="32">
        <v>68432.8600000143</v>
      </c>
      <c r="I7569" s="30"/>
      <c r="J7569" s="30"/>
      <c r="K7569" s="30"/>
      <c r="L7569" s="30">
        <v>202609</v>
      </c>
      <c r="M7569" s="30"/>
      <c r="N7569" s="30"/>
      <c r="O7569" s="30"/>
      <c r="P7569" s="30"/>
    </row>
    <row r="7570" s="35" customFormat="1" customHeight="1" spans="1:16">
      <c r="A7570" s="30"/>
      <c r="B7570" s="38">
        <v>46251</v>
      </c>
      <c r="C7570" s="69" t="s">
        <v>18</v>
      </c>
      <c r="D7570" s="30" t="s">
        <v>424</v>
      </c>
      <c r="E7570" s="101" t="s">
        <v>1090</v>
      </c>
      <c r="F7570" s="56">
        <v>524.22</v>
      </c>
      <c r="G7570" s="56"/>
      <c r="H7570" s="32">
        <v>68957.0800000131</v>
      </c>
      <c r="I7570" s="30"/>
      <c r="J7570" s="108"/>
      <c r="K7570" s="108"/>
      <c r="L7570" s="108">
        <v>202609</v>
      </c>
      <c r="M7570" s="108"/>
      <c r="N7570" s="108">
        <v>202609</v>
      </c>
    </row>
    <row r="7571" s="35" customFormat="1" customHeight="1" spans="1:16">
      <c r="A7571" s="30"/>
      <c r="B7571" s="38">
        <v>46251</v>
      </c>
      <c r="C7571" s="69" t="s">
        <v>18</v>
      </c>
      <c r="D7571" s="30" t="s">
        <v>424</v>
      </c>
      <c r="E7571" s="101" t="s">
        <v>1087</v>
      </c>
      <c r="F7571" s="56">
        <v>139.02</v>
      </c>
      <c r="G7571" s="56"/>
      <c r="H7571" s="32">
        <v>69096.1000000127</v>
      </c>
      <c r="I7571" s="30"/>
      <c r="J7571" s="30"/>
      <c r="K7571" s="30"/>
      <c r="L7571" s="30">
        <v>202609</v>
      </c>
      <c r="M7571" s="30"/>
      <c r="N7571" s="30"/>
      <c r="O7571" s="30"/>
      <c r="P7571" s="30"/>
    </row>
    <row r="7572" s="35" customFormat="1" customHeight="1" spans="1:16">
      <c r="A7572" s="30"/>
      <c r="B7572" s="38">
        <v>46251</v>
      </c>
      <c r="C7572" s="69" t="s">
        <v>18</v>
      </c>
      <c r="D7572" s="30" t="s">
        <v>424</v>
      </c>
      <c r="E7572" s="101" t="s">
        <v>1051</v>
      </c>
      <c r="F7572" s="56">
        <v>86.7</v>
      </c>
      <c r="G7572" s="56"/>
      <c r="H7572" s="32">
        <v>69182.8000000119</v>
      </c>
      <c r="I7572" s="30"/>
      <c r="J7572" s="30"/>
      <c r="K7572" s="30"/>
      <c r="L7572" s="30">
        <v>202609</v>
      </c>
      <c r="M7572" s="30"/>
      <c r="N7572" s="30"/>
      <c r="O7572" s="30"/>
      <c r="P7572" s="30"/>
    </row>
    <row r="7573" s="35" customFormat="1" customHeight="1" spans="1:16">
      <c r="A7573" s="30"/>
      <c r="B7573" s="38">
        <v>46251</v>
      </c>
      <c r="C7573" s="69" t="s">
        <v>18</v>
      </c>
      <c r="D7573" s="30" t="s">
        <v>424</v>
      </c>
      <c r="E7573" s="101" t="s">
        <v>1084</v>
      </c>
      <c r="F7573" s="56">
        <v>297.27</v>
      </c>
      <c r="G7573" s="56"/>
      <c r="H7573" s="32">
        <v>69480.0700000115</v>
      </c>
      <c r="I7573" s="30"/>
      <c r="J7573" s="30"/>
      <c r="K7573" s="30"/>
      <c r="L7573" s="30">
        <v>202609</v>
      </c>
      <c r="M7573" s="30"/>
      <c r="N7573" s="30"/>
      <c r="O7573" s="30"/>
      <c r="P7573" s="30"/>
    </row>
    <row r="7574" s="35" customFormat="1" customHeight="1" spans="1:16">
      <c r="A7574" s="30"/>
      <c r="B7574" s="38">
        <v>46251</v>
      </c>
      <c r="C7574" s="69" t="s">
        <v>18</v>
      </c>
      <c r="D7574" s="30" t="s">
        <v>424</v>
      </c>
      <c r="E7574" s="101" t="s">
        <v>1052</v>
      </c>
      <c r="F7574" s="56">
        <v>34.2</v>
      </c>
      <c r="G7574" s="56"/>
      <c r="H7574" s="32">
        <v>69514.2700000107</v>
      </c>
      <c r="I7574" s="30"/>
      <c r="J7574" s="30"/>
      <c r="K7574" s="30"/>
      <c r="L7574" s="30">
        <v>202609</v>
      </c>
      <c r="M7574" s="30"/>
      <c r="N7574" s="30"/>
      <c r="O7574" s="30"/>
      <c r="P7574" s="30"/>
    </row>
    <row r="7575" s="35" customFormat="1" customHeight="1" spans="1:16">
      <c r="A7575" s="30"/>
      <c r="B7575" s="38">
        <v>46251</v>
      </c>
      <c r="C7575" s="69" t="s">
        <v>18</v>
      </c>
      <c r="D7575" s="30" t="s">
        <v>424</v>
      </c>
      <c r="E7575" s="101" t="s">
        <v>1099</v>
      </c>
      <c r="F7575" s="56">
        <v>519.56</v>
      </c>
      <c r="G7575" s="56"/>
      <c r="H7575" s="32">
        <v>70033.8300000131</v>
      </c>
      <c r="I7575" s="30"/>
      <c r="J7575" s="30"/>
      <c r="K7575" s="30"/>
      <c r="L7575" s="30">
        <v>202609</v>
      </c>
      <c r="M7575" s="30"/>
      <c r="N7575" s="30"/>
      <c r="O7575" s="30"/>
      <c r="P7575" s="30"/>
    </row>
    <row r="7576" s="35" customFormat="1" customHeight="1" spans="1:16">
      <c r="A7576" s="30"/>
      <c r="B7576" s="38">
        <v>46251</v>
      </c>
      <c r="C7576" s="69" t="s">
        <v>18</v>
      </c>
      <c r="D7576" s="30" t="s">
        <v>424</v>
      </c>
      <c r="E7576" s="101" t="s">
        <v>1091</v>
      </c>
      <c r="F7576" s="56">
        <v>265.32</v>
      </c>
      <c r="G7576" s="56"/>
      <c r="H7576" s="32">
        <v>70299.1500000134</v>
      </c>
      <c r="I7576" s="30"/>
      <c r="J7576" s="30"/>
      <c r="K7576" s="30"/>
      <c r="L7576" s="30">
        <v>202609</v>
      </c>
      <c r="M7576" s="30"/>
      <c r="N7576" s="30">
        <v>202608</v>
      </c>
      <c r="O7576" s="30"/>
      <c r="P7576" s="30"/>
    </row>
    <row r="7577" s="35" customFormat="1" customHeight="1" spans="1:16">
      <c r="A7577" s="30"/>
      <c r="B7577" s="38">
        <v>46251</v>
      </c>
      <c r="C7577" s="69" t="s">
        <v>18</v>
      </c>
      <c r="D7577" s="30" t="s">
        <v>424</v>
      </c>
      <c r="E7577" s="101" t="s">
        <v>1094</v>
      </c>
      <c r="F7577" s="56">
        <v>280.41</v>
      </c>
      <c r="G7577" s="56"/>
      <c r="H7577" s="32">
        <v>70579.5600000136</v>
      </c>
      <c r="I7577" s="30"/>
      <c r="J7577" s="30"/>
      <c r="K7577" s="30"/>
      <c r="L7577" s="30">
        <v>202609</v>
      </c>
      <c r="M7577" s="30"/>
      <c r="N7577" s="30">
        <v>202608</v>
      </c>
      <c r="O7577" s="30"/>
      <c r="P7577" s="30"/>
    </row>
    <row r="7578" s="35" customFormat="1" customHeight="1" spans="1:16">
      <c r="A7578" s="30"/>
      <c r="B7578" s="38">
        <v>46251</v>
      </c>
      <c r="C7578" s="69" t="s">
        <v>18</v>
      </c>
      <c r="D7578" s="30" t="s">
        <v>424</v>
      </c>
      <c r="E7578" s="101" t="s">
        <v>1083</v>
      </c>
      <c r="F7578" s="56">
        <v>64.8</v>
      </c>
      <c r="G7578" s="56"/>
      <c r="H7578" s="32">
        <v>70644.3600000143</v>
      </c>
      <c r="I7578" s="30"/>
      <c r="J7578" s="30"/>
      <c r="K7578" s="30"/>
      <c r="L7578" s="30">
        <v>202609</v>
      </c>
      <c r="M7578" s="30"/>
      <c r="N7578" s="30"/>
      <c r="O7578" s="30"/>
      <c r="P7578" s="30"/>
    </row>
    <row r="7579" s="35" customFormat="1" customHeight="1" spans="1:16">
      <c r="A7579" s="30"/>
      <c r="B7579" s="38">
        <v>46251</v>
      </c>
      <c r="C7579" s="69" t="s">
        <v>18</v>
      </c>
      <c r="D7579" s="30" t="s">
        <v>424</v>
      </c>
      <c r="E7579" s="101" t="s">
        <v>1089</v>
      </c>
      <c r="F7579" s="56">
        <v>157.74</v>
      </c>
      <c r="G7579" s="56"/>
      <c r="H7579" s="32">
        <v>70802.1000000127</v>
      </c>
      <c r="I7579" s="107"/>
      <c r="J7579" s="108"/>
      <c r="K7579" s="108"/>
      <c r="L7579" s="108">
        <v>202609</v>
      </c>
      <c r="M7579" s="108"/>
      <c r="N7579" s="108"/>
    </row>
    <row r="7580" s="35" customFormat="1" customHeight="1" spans="1:16">
      <c r="A7580" s="30"/>
      <c r="B7580" s="38">
        <v>46251</v>
      </c>
      <c r="C7580" s="69" t="s">
        <v>18</v>
      </c>
      <c r="D7580" s="30" t="s">
        <v>424</v>
      </c>
      <c r="E7580" s="101" t="s">
        <v>1045</v>
      </c>
      <c r="F7580" s="56">
        <v>106.68</v>
      </c>
      <c r="G7580" s="56"/>
      <c r="H7580" s="32">
        <v>70908.7800000124</v>
      </c>
      <c r="I7580" s="30"/>
      <c r="J7580" s="30"/>
      <c r="K7580" s="30"/>
      <c r="L7580" s="30">
        <v>202609</v>
      </c>
      <c r="M7580" s="30"/>
      <c r="N7580" s="30">
        <v>202608</v>
      </c>
      <c r="O7580" s="30"/>
      <c r="P7580" s="30"/>
    </row>
    <row r="7581" s="35" customFormat="1" customHeight="1" spans="1:16">
      <c r="A7581" s="30"/>
      <c r="B7581" s="38">
        <v>46251</v>
      </c>
      <c r="C7581" s="69" t="s">
        <v>18</v>
      </c>
      <c r="D7581" s="30" t="s">
        <v>424</v>
      </c>
      <c r="E7581" s="101" t="s">
        <v>1058</v>
      </c>
      <c r="F7581" s="56">
        <v>187.27</v>
      </c>
      <c r="G7581" s="56"/>
      <c r="H7581" s="32">
        <v>71096.0500000119</v>
      </c>
      <c r="I7581" s="30"/>
      <c r="J7581" s="30"/>
      <c r="K7581" s="30"/>
      <c r="L7581" s="30">
        <v>202609</v>
      </c>
      <c r="M7581" s="30"/>
      <c r="N7581" s="30"/>
      <c r="O7581" s="30"/>
      <c r="P7581" s="30"/>
    </row>
    <row r="7582" s="35" customFormat="1" customHeight="1" spans="1:16">
      <c r="A7582" s="30"/>
      <c r="B7582" s="38">
        <v>46251</v>
      </c>
      <c r="C7582" s="69" t="s">
        <v>18</v>
      </c>
      <c r="D7582" s="30" t="s">
        <v>424</v>
      </c>
      <c r="E7582" s="101" t="s">
        <v>1057</v>
      </c>
      <c r="F7582" s="56">
        <v>35.64</v>
      </c>
      <c r="G7582" s="56"/>
      <c r="H7582" s="32">
        <v>71131.6900000125</v>
      </c>
      <c r="I7582" s="30"/>
      <c r="J7582" s="30"/>
      <c r="K7582" s="30"/>
      <c r="L7582" s="30">
        <v>202609</v>
      </c>
      <c r="M7582" s="30"/>
      <c r="N7582" s="30"/>
      <c r="O7582" s="30"/>
      <c r="P7582" s="30"/>
    </row>
    <row r="7583" s="35" customFormat="1" customHeight="1" spans="1:16">
      <c r="A7583" s="30"/>
      <c r="B7583" s="38">
        <v>46251</v>
      </c>
      <c r="C7583" s="69" t="s">
        <v>18</v>
      </c>
      <c r="D7583" s="30" t="s">
        <v>424</v>
      </c>
      <c r="E7583" s="101" t="s">
        <v>1093</v>
      </c>
      <c r="F7583" s="56">
        <v>997.59</v>
      </c>
      <c r="G7583" s="56"/>
      <c r="H7583" s="32">
        <v>72129.2800000124</v>
      </c>
      <c r="I7583" s="30"/>
      <c r="J7583" s="30"/>
      <c r="K7583" s="30"/>
      <c r="L7583" s="30">
        <v>202609</v>
      </c>
      <c r="M7583" s="30"/>
      <c r="N7583" s="30">
        <v>202608</v>
      </c>
      <c r="O7583" s="30"/>
      <c r="P7583" s="30"/>
    </row>
    <row r="7584" s="35" customFormat="1" customHeight="1" spans="1:16">
      <c r="A7584" s="30"/>
      <c r="B7584" s="38">
        <v>46251</v>
      </c>
      <c r="C7584" s="69" t="s">
        <v>18</v>
      </c>
      <c r="D7584" s="30" t="s">
        <v>424</v>
      </c>
      <c r="E7584" s="101" t="s">
        <v>1167</v>
      </c>
      <c r="F7584" s="56">
        <v>21.9</v>
      </c>
      <c r="G7584" s="56"/>
      <c r="H7584" s="32">
        <v>72151.1800000146</v>
      </c>
      <c r="I7584" s="30"/>
      <c r="J7584" s="30"/>
      <c r="K7584" s="30"/>
      <c r="L7584" s="30">
        <v>202609</v>
      </c>
      <c r="M7584" s="30"/>
      <c r="N7584" s="30"/>
      <c r="O7584" s="30"/>
      <c r="P7584" s="30"/>
    </row>
    <row r="7585" s="35" customFormat="1" customHeight="1" spans="1:16">
      <c r="A7585" s="30"/>
      <c r="B7585" s="38">
        <v>46251</v>
      </c>
      <c r="C7585" s="69" t="s">
        <v>18</v>
      </c>
      <c r="D7585" s="30" t="s">
        <v>424</v>
      </c>
      <c r="E7585" s="101" t="s">
        <v>1050</v>
      </c>
      <c r="F7585" s="56">
        <v>463.68</v>
      </c>
      <c r="G7585" s="56"/>
      <c r="H7585" s="32">
        <v>72614.8600000143</v>
      </c>
      <c r="I7585" s="30"/>
      <c r="J7585" s="30"/>
      <c r="K7585" s="30"/>
      <c r="L7585" s="30">
        <v>202609</v>
      </c>
      <c r="M7585" s="30"/>
      <c r="N7585" s="30">
        <v>202608</v>
      </c>
      <c r="O7585" s="30"/>
      <c r="P7585" s="30"/>
    </row>
    <row r="7586" s="35" customFormat="1" customHeight="1" spans="1:16">
      <c r="A7586" s="30"/>
      <c r="B7586" s="38">
        <v>46251</v>
      </c>
      <c r="C7586" s="69" t="s">
        <v>18</v>
      </c>
      <c r="D7586" s="30" t="s">
        <v>424</v>
      </c>
      <c r="E7586" s="101" t="s">
        <v>1098</v>
      </c>
      <c r="F7586" s="56">
        <v>47.39</v>
      </c>
      <c r="G7586" s="56"/>
      <c r="H7586" s="32">
        <v>72662.2500000149</v>
      </c>
      <c r="I7586" s="30"/>
      <c r="J7586" s="30"/>
      <c r="K7586" s="30"/>
      <c r="L7586" s="30">
        <v>202609</v>
      </c>
      <c r="M7586" s="30"/>
      <c r="N7586" s="30">
        <v>202608</v>
      </c>
      <c r="O7586" s="30"/>
      <c r="P7586" s="30"/>
    </row>
    <row r="7587" s="35" customFormat="1" customHeight="1" spans="1:16">
      <c r="A7587" s="30"/>
      <c r="B7587" s="38">
        <v>46251</v>
      </c>
      <c r="C7587" s="69" t="s">
        <v>18</v>
      </c>
      <c r="D7587" s="30" t="s">
        <v>424</v>
      </c>
      <c r="E7587" s="101" t="s">
        <v>1097</v>
      </c>
      <c r="F7587" s="56">
        <v>296.64</v>
      </c>
      <c r="G7587" s="56"/>
      <c r="H7587" s="32">
        <v>72958.8900000155</v>
      </c>
      <c r="I7587" s="30"/>
      <c r="J7587" s="30"/>
      <c r="K7587" s="30"/>
      <c r="L7587" s="30">
        <v>202609</v>
      </c>
      <c r="M7587" s="30"/>
      <c r="N7587" s="30">
        <v>202608</v>
      </c>
      <c r="O7587" s="30"/>
      <c r="P7587" s="30"/>
    </row>
    <row r="7588" s="35" customFormat="1" customHeight="1" spans="1:16">
      <c r="A7588" s="30"/>
      <c r="B7588" s="38">
        <v>46251</v>
      </c>
      <c r="C7588" s="69" t="s">
        <v>18</v>
      </c>
      <c r="D7588" s="30" t="s">
        <v>424</v>
      </c>
      <c r="E7588" s="101" t="s">
        <v>1053</v>
      </c>
      <c r="F7588" s="56">
        <v>327.22</v>
      </c>
      <c r="G7588" s="56"/>
      <c r="H7588" s="32">
        <v>73286.1100000143</v>
      </c>
      <c r="I7588" s="30"/>
      <c r="J7588" s="30"/>
      <c r="K7588" s="30"/>
      <c r="L7588" s="30">
        <v>202609</v>
      </c>
      <c r="M7588" s="30"/>
      <c r="N7588" s="30">
        <v>202608</v>
      </c>
      <c r="O7588" s="30"/>
      <c r="P7588" s="30"/>
    </row>
    <row r="7589" s="35" customFormat="1" customHeight="1" spans="1:16">
      <c r="A7589" s="30"/>
      <c r="B7589" s="38">
        <v>46251</v>
      </c>
      <c r="C7589" s="69" t="s">
        <v>18</v>
      </c>
      <c r="D7589" s="30" t="s">
        <v>424</v>
      </c>
      <c r="E7589" s="101" t="s">
        <v>1092</v>
      </c>
      <c r="F7589" s="56">
        <v>71.16</v>
      </c>
      <c r="G7589" s="56"/>
      <c r="H7589" s="32">
        <v>73357.2700000145</v>
      </c>
      <c r="I7589" s="30"/>
      <c r="J7589" s="30"/>
      <c r="K7589" s="30"/>
      <c r="L7589" s="30">
        <v>202609</v>
      </c>
      <c r="M7589" s="30"/>
      <c r="N7589" s="30">
        <v>202608</v>
      </c>
      <c r="O7589" s="30"/>
      <c r="P7589" s="30"/>
    </row>
    <row r="7590" s="35" customFormat="1" customHeight="1" spans="1:16">
      <c r="A7590" s="30"/>
      <c r="B7590" s="38">
        <v>46251</v>
      </c>
      <c r="C7590" s="69" t="s">
        <v>18</v>
      </c>
      <c r="D7590" s="30" t="s">
        <v>424</v>
      </c>
      <c r="E7590" s="101" t="s">
        <v>1046</v>
      </c>
      <c r="F7590" s="56">
        <v>141.72</v>
      </c>
      <c r="G7590" s="56"/>
      <c r="H7590" s="32">
        <v>73498.990000017</v>
      </c>
      <c r="I7590" s="30"/>
      <c r="J7590" s="30"/>
      <c r="K7590" s="30"/>
      <c r="L7590" s="30">
        <v>202609</v>
      </c>
      <c r="M7590" s="30"/>
      <c r="N7590" s="30">
        <v>202608</v>
      </c>
      <c r="O7590" s="30"/>
      <c r="P7590" s="30"/>
    </row>
    <row r="7591" s="35" customFormat="1" customHeight="1" spans="1:16">
      <c r="A7591" s="30"/>
      <c r="B7591" s="38">
        <v>46251</v>
      </c>
      <c r="C7591" s="69" t="s">
        <v>18</v>
      </c>
      <c r="D7591" s="30"/>
      <c r="E7591" s="101" t="s">
        <v>1439</v>
      </c>
      <c r="F7591" s="56"/>
      <c r="G7591" s="103">
        <v>611.37</v>
      </c>
      <c r="H7591" s="32">
        <v>72887.6200000159</v>
      </c>
      <c r="I7591" s="30" t="s">
        <v>72</v>
      </c>
      <c r="J7591" s="30"/>
      <c r="K7591" s="30"/>
      <c r="L7591" s="111">
        <v>202608</v>
      </c>
      <c r="M7591" s="107"/>
      <c r="N7591" s="30">
        <v>202608</v>
      </c>
    </row>
    <row r="7592" s="35" customFormat="1" customHeight="1" spans="1:16">
      <c r="A7592" s="30"/>
      <c r="B7592" s="38">
        <v>46252</v>
      </c>
      <c r="C7592" s="69" t="s">
        <v>18</v>
      </c>
      <c r="D7592" s="30"/>
      <c r="E7592" s="101" t="s">
        <v>267</v>
      </c>
      <c r="F7592" s="56">
        <v>7070.43</v>
      </c>
      <c r="G7592" s="56"/>
      <c r="H7592" s="32">
        <v>79958.0500000156</v>
      </c>
      <c r="I7592" s="99"/>
      <c r="J7592" s="30"/>
      <c r="K7592" s="30"/>
      <c r="L7592" s="30">
        <v>202609</v>
      </c>
      <c r="M7592" s="99"/>
      <c r="N7592" s="30">
        <v>202608</v>
      </c>
    </row>
    <row r="7593" s="35" customFormat="1" customHeight="1" spans="1:16">
      <c r="A7593" s="30"/>
      <c r="B7593" s="38">
        <v>46252</v>
      </c>
      <c r="C7593" s="69" t="s">
        <v>18</v>
      </c>
      <c r="D7593" s="30" t="s">
        <v>424</v>
      </c>
      <c r="E7593" s="101" t="s">
        <v>1059</v>
      </c>
      <c r="F7593" s="56">
        <v>10.2</v>
      </c>
      <c r="G7593" s="56"/>
      <c r="H7593" s="32">
        <v>79968.2500000149</v>
      </c>
      <c r="I7593" s="99"/>
      <c r="J7593" s="99"/>
      <c r="K7593" s="99"/>
      <c r="L7593" s="30">
        <v>202609</v>
      </c>
      <c r="M7593" s="99"/>
      <c r="N7593" s="30">
        <v>202608</v>
      </c>
      <c r="O7593" s="99"/>
    </row>
    <row r="7594" s="35" customFormat="1" customHeight="1" spans="1:16">
      <c r="A7594" s="30"/>
      <c r="B7594" s="38">
        <v>46252</v>
      </c>
      <c r="C7594" s="69" t="s">
        <v>18</v>
      </c>
      <c r="D7594" s="30" t="s">
        <v>424</v>
      </c>
      <c r="E7594" s="101" t="s">
        <v>1167</v>
      </c>
      <c r="F7594" s="56">
        <v>212.14</v>
      </c>
      <c r="G7594" s="56"/>
      <c r="H7594" s="32">
        <v>80180.3900000155</v>
      </c>
      <c r="I7594" s="30"/>
      <c r="J7594" s="30"/>
      <c r="K7594" s="30"/>
      <c r="L7594" s="30">
        <v>202609</v>
      </c>
      <c r="M7594" s="30"/>
      <c r="N7594" s="30">
        <v>202608</v>
      </c>
      <c r="O7594" s="30"/>
      <c r="P7594" s="30"/>
    </row>
    <row r="7595" s="35" customFormat="1" customHeight="1" spans="1:16">
      <c r="A7595" s="30"/>
      <c r="B7595" s="38">
        <v>46252</v>
      </c>
      <c r="C7595" s="69" t="s">
        <v>18</v>
      </c>
      <c r="D7595" s="30" t="s">
        <v>424</v>
      </c>
      <c r="E7595" s="101" t="s">
        <v>1092</v>
      </c>
      <c r="F7595" s="56">
        <v>186.6</v>
      </c>
      <c r="G7595" s="56"/>
      <c r="H7595" s="32">
        <v>80366.9900000133</v>
      </c>
      <c r="I7595" s="30"/>
      <c r="J7595" s="30"/>
      <c r="K7595" s="30"/>
      <c r="L7595" s="30">
        <v>202609</v>
      </c>
      <c r="M7595" s="30"/>
      <c r="N7595" s="30">
        <v>202608</v>
      </c>
      <c r="O7595" s="30"/>
      <c r="P7595" s="30"/>
    </row>
    <row r="7596" s="35" customFormat="1" customHeight="1" spans="1:16">
      <c r="A7596" s="30"/>
      <c r="B7596" s="38">
        <v>46252</v>
      </c>
      <c r="C7596" s="69" t="s">
        <v>18</v>
      </c>
      <c r="D7596" s="30" t="s">
        <v>424</v>
      </c>
      <c r="E7596" s="101" t="s">
        <v>1099</v>
      </c>
      <c r="F7596" s="56">
        <v>391.74</v>
      </c>
      <c r="G7596" s="56"/>
      <c r="H7596" s="32">
        <v>80758.7300000153</v>
      </c>
      <c r="I7596" s="30"/>
      <c r="J7596" s="30"/>
      <c r="K7596" s="30"/>
      <c r="L7596" s="30">
        <v>202609</v>
      </c>
      <c r="M7596" s="30"/>
      <c r="N7596" s="30"/>
      <c r="O7596" s="30"/>
      <c r="P7596" s="30"/>
    </row>
    <row r="7597" s="35" customFormat="1" customHeight="1" spans="1:16">
      <c r="A7597" s="30"/>
      <c r="B7597" s="38">
        <v>46252</v>
      </c>
      <c r="C7597" s="69" t="s">
        <v>18</v>
      </c>
      <c r="D7597" s="30" t="s">
        <v>424</v>
      </c>
      <c r="E7597" s="101" t="s">
        <v>1089</v>
      </c>
      <c r="F7597" s="56">
        <v>311.4</v>
      </c>
      <c r="G7597" s="56"/>
      <c r="H7597" s="32">
        <v>81070.1300000139</v>
      </c>
      <c r="I7597" s="30"/>
      <c r="J7597" s="107"/>
      <c r="K7597" s="107"/>
      <c r="L7597" s="30">
        <v>202609</v>
      </c>
      <c r="M7597" s="107"/>
      <c r="N7597" s="107"/>
    </row>
    <row r="7598" s="35" customFormat="1" customHeight="1" spans="1:16">
      <c r="A7598" s="30"/>
      <c r="B7598" s="38">
        <v>46252</v>
      </c>
      <c r="C7598" s="69" t="s">
        <v>18</v>
      </c>
      <c r="D7598" s="30" t="s">
        <v>424</v>
      </c>
      <c r="E7598" s="101" t="s">
        <v>1090</v>
      </c>
      <c r="F7598" s="56">
        <v>624.48</v>
      </c>
      <c r="G7598" s="56"/>
      <c r="H7598" s="32">
        <v>81694.6100000143</v>
      </c>
      <c r="I7598" s="30"/>
      <c r="J7598" s="99"/>
      <c r="K7598" s="99"/>
      <c r="L7598" s="30">
        <v>202609</v>
      </c>
      <c r="M7598" s="99"/>
      <c r="N7598" s="99">
        <v>202609</v>
      </c>
    </row>
    <row r="7599" s="35" customFormat="1" customHeight="1" spans="1:16">
      <c r="A7599" s="30"/>
      <c r="B7599" s="38">
        <v>46252</v>
      </c>
      <c r="C7599" s="69" t="s">
        <v>18</v>
      </c>
      <c r="D7599" s="30" t="s">
        <v>424</v>
      </c>
      <c r="E7599" s="101" t="s">
        <v>1050</v>
      </c>
      <c r="F7599" s="56">
        <v>268.56</v>
      </c>
      <c r="G7599" s="56"/>
      <c r="H7599" s="32">
        <v>81963.1700000167</v>
      </c>
      <c r="I7599" s="30"/>
      <c r="J7599" s="30"/>
      <c r="K7599" s="30"/>
      <c r="L7599" s="30">
        <v>202609</v>
      </c>
      <c r="M7599" s="30"/>
      <c r="N7599" s="30">
        <v>202608</v>
      </c>
      <c r="O7599" s="30"/>
      <c r="P7599" s="30"/>
    </row>
    <row r="7600" s="35" customFormat="1" customHeight="1" spans="1:16">
      <c r="A7600" s="30"/>
      <c r="B7600" s="38">
        <v>46252</v>
      </c>
      <c r="C7600" s="69" t="s">
        <v>18</v>
      </c>
      <c r="D7600" s="30" t="s">
        <v>424</v>
      </c>
      <c r="E7600" s="101" t="s">
        <v>1093</v>
      </c>
      <c r="F7600" s="56">
        <v>444.42</v>
      </c>
      <c r="G7600" s="56"/>
      <c r="H7600" s="32">
        <v>82407.5900000148</v>
      </c>
      <c r="I7600" s="30"/>
      <c r="J7600" s="30"/>
      <c r="K7600" s="30"/>
      <c r="L7600" s="30">
        <v>202609</v>
      </c>
      <c r="M7600" s="30"/>
      <c r="N7600" s="30">
        <v>202608</v>
      </c>
      <c r="O7600" s="30"/>
      <c r="P7600" s="30"/>
    </row>
    <row r="7601" s="35" customFormat="1" customHeight="1" spans="1:16">
      <c r="A7601" s="30"/>
      <c r="B7601" s="38">
        <v>46252</v>
      </c>
      <c r="C7601" s="69" t="s">
        <v>18</v>
      </c>
      <c r="D7601" s="30" t="s">
        <v>424</v>
      </c>
      <c r="E7601" s="101" t="s">
        <v>1087</v>
      </c>
      <c r="F7601" s="56">
        <v>253.68</v>
      </c>
      <c r="G7601" s="56"/>
      <c r="H7601" s="32">
        <v>82661.2700000145</v>
      </c>
      <c r="I7601" s="30"/>
      <c r="J7601" s="30"/>
      <c r="K7601" s="30"/>
      <c r="L7601" s="30">
        <v>202609</v>
      </c>
      <c r="M7601" s="30"/>
      <c r="N7601" s="30"/>
      <c r="O7601" s="30"/>
      <c r="P7601" s="30"/>
    </row>
    <row r="7602" s="35" customFormat="1" customHeight="1" spans="1:16">
      <c r="A7602" s="30"/>
      <c r="B7602" s="38">
        <v>46252</v>
      </c>
      <c r="C7602" s="69" t="s">
        <v>18</v>
      </c>
      <c r="D7602" s="30" t="s">
        <v>424</v>
      </c>
      <c r="E7602" s="101" t="s">
        <v>1095</v>
      </c>
      <c r="F7602" s="56">
        <v>365.88</v>
      </c>
      <c r="G7602" s="56"/>
      <c r="H7602" s="32">
        <v>83027.1500000171</v>
      </c>
      <c r="I7602" s="30"/>
      <c r="J7602" s="30"/>
      <c r="K7602" s="30"/>
      <c r="L7602" s="30">
        <v>202609</v>
      </c>
      <c r="M7602" s="30"/>
      <c r="N7602" s="30">
        <v>202608</v>
      </c>
      <c r="O7602" s="30"/>
      <c r="P7602" s="30"/>
    </row>
    <row r="7603" s="35" customFormat="1" customHeight="1" spans="1:16">
      <c r="A7603" s="30"/>
      <c r="B7603" s="38">
        <v>46252</v>
      </c>
      <c r="C7603" s="69" t="s">
        <v>18</v>
      </c>
      <c r="D7603" s="30" t="s">
        <v>424</v>
      </c>
      <c r="E7603" s="101" t="s">
        <v>1057</v>
      </c>
      <c r="F7603" s="56">
        <v>52.14</v>
      </c>
      <c r="G7603" s="56"/>
      <c r="H7603" s="32">
        <v>83079.2900000177</v>
      </c>
      <c r="I7603" s="30"/>
      <c r="J7603" s="30"/>
      <c r="K7603" s="30"/>
      <c r="L7603" s="30">
        <v>202609</v>
      </c>
      <c r="M7603" s="30"/>
      <c r="N7603" s="30"/>
      <c r="O7603" s="30"/>
      <c r="P7603" s="30"/>
    </row>
    <row r="7604" s="35" customFormat="1" customHeight="1" spans="1:16">
      <c r="A7604" s="30"/>
      <c r="B7604" s="38">
        <v>46252</v>
      </c>
      <c r="C7604" s="69" t="s">
        <v>18</v>
      </c>
      <c r="D7604" s="30" t="s">
        <v>424</v>
      </c>
      <c r="E7604" s="101" t="s">
        <v>1094</v>
      </c>
      <c r="F7604" s="56">
        <v>92.27</v>
      </c>
      <c r="G7604" s="56"/>
      <c r="H7604" s="32">
        <v>83171.5600000173</v>
      </c>
      <c r="I7604" s="30"/>
      <c r="J7604" s="30"/>
      <c r="K7604" s="30"/>
      <c r="L7604" s="30">
        <v>202609</v>
      </c>
      <c r="M7604" s="30"/>
      <c r="N7604" s="30">
        <v>202608</v>
      </c>
      <c r="O7604" s="30"/>
      <c r="P7604" s="30"/>
    </row>
    <row r="7605" s="35" customFormat="1" customHeight="1" spans="1:16">
      <c r="A7605" s="30"/>
      <c r="B7605" s="38">
        <v>46252</v>
      </c>
      <c r="C7605" s="69" t="s">
        <v>18</v>
      </c>
      <c r="D7605" s="30" t="s">
        <v>424</v>
      </c>
      <c r="E7605" s="101" t="s">
        <v>1084</v>
      </c>
      <c r="F7605" s="56">
        <v>118.77</v>
      </c>
      <c r="G7605" s="56"/>
      <c r="H7605" s="32">
        <v>83290.3300000168</v>
      </c>
      <c r="I7605" s="30"/>
      <c r="J7605" s="30"/>
      <c r="K7605" s="30"/>
      <c r="L7605" s="30">
        <v>202609</v>
      </c>
      <c r="M7605" s="30"/>
      <c r="N7605" s="30"/>
      <c r="O7605" s="30"/>
      <c r="P7605" s="30"/>
    </row>
    <row r="7606" s="35" customFormat="1" customHeight="1" spans="1:16">
      <c r="A7606" s="30"/>
      <c r="B7606" s="38">
        <v>46252</v>
      </c>
      <c r="C7606" s="69" t="s">
        <v>18</v>
      </c>
      <c r="D7606" s="30" t="s">
        <v>424</v>
      </c>
      <c r="E7606" s="101" t="s">
        <v>1085</v>
      </c>
      <c r="F7606" s="56">
        <v>238.55</v>
      </c>
      <c r="G7606" s="56"/>
      <c r="H7606" s="32">
        <v>83528.8800000176</v>
      </c>
      <c r="I7606" s="30"/>
      <c r="L7606" s="30">
        <v>202609</v>
      </c>
      <c r="M7606" s="108"/>
      <c r="N7606" s="108"/>
    </row>
    <row r="7607" s="35" customFormat="1" customHeight="1" spans="1:16">
      <c r="A7607" s="30"/>
      <c r="B7607" s="38">
        <v>46252</v>
      </c>
      <c r="C7607" s="69" t="s">
        <v>18</v>
      </c>
      <c r="D7607" s="30" t="s">
        <v>424</v>
      </c>
      <c r="E7607" s="101" t="s">
        <v>1045</v>
      </c>
      <c r="F7607" s="56">
        <v>122.94</v>
      </c>
      <c r="G7607" s="56"/>
      <c r="H7607" s="32">
        <v>83651.8200000152</v>
      </c>
      <c r="I7607" s="30"/>
      <c r="J7607" s="30"/>
      <c r="K7607" s="30"/>
      <c r="L7607" s="30">
        <v>202609</v>
      </c>
      <c r="M7607" s="30"/>
      <c r="N7607" s="30">
        <v>202608</v>
      </c>
      <c r="O7607" s="30"/>
      <c r="P7607" s="30"/>
    </row>
    <row r="7608" s="35" customFormat="1" customHeight="1" spans="1:16">
      <c r="A7608" s="30"/>
      <c r="B7608" s="38">
        <v>46252</v>
      </c>
      <c r="C7608" s="69" t="s">
        <v>18</v>
      </c>
      <c r="D7608" s="30" t="s">
        <v>424</v>
      </c>
      <c r="E7608" s="101" t="s">
        <v>1048</v>
      </c>
      <c r="F7608" s="56">
        <v>54.12</v>
      </c>
      <c r="G7608" s="56"/>
      <c r="H7608" s="32">
        <v>83705.9400000162</v>
      </c>
      <c r="I7608" s="30"/>
      <c r="J7608" s="30"/>
      <c r="K7608" s="30"/>
      <c r="L7608" s="30">
        <v>202609</v>
      </c>
      <c r="M7608" s="30"/>
      <c r="N7608" s="30"/>
      <c r="O7608" s="30"/>
      <c r="P7608" s="30"/>
    </row>
    <row r="7609" s="35" customFormat="1" customHeight="1" spans="1:16">
      <c r="A7609" s="30"/>
      <c r="B7609" s="38">
        <v>46252</v>
      </c>
      <c r="C7609" s="69" t="s">
        <v>18</v>
      </c>
      <c r="D7609" s="30" t="s">
        <v>424</v>
      </c>
      <c r="E7609" s="101" t="s">
        <v>1083</v>
      </c>
      <c r="F7609" s="56">
        <v>163.68</v>
      </c>
      <c r="G7609" s="56"/>
      <c r="H7609" s="32">
        <v>83869.6200000159</v>
      </c>
      <c r="I7609" s="30"/>
      <c r="J7609" s="30"/>
      <c r="K7609" s="30"/>
      <c r="L7609" s="30">
        <v>202609</v>
      </c>
      <c r="M7609" s="30"/>
      <c r="N7609" s="30"/>
      <c r="O7609" s="30"/>
      <c r="P7609" s="30"/>
    </row>
    <row r="7610" s="35" customFormat="1" customHeight="1" spans="1:16">
      <c r="A7610" s="30"/>
      <c r="B7610" s="38">
        <v>46252</v>
      </c>
      <c r="C7610" s="69" t="s">
        <v>18</v>
      </c>
      <c r="D7610" s="30" t="s">
        <v>424</v>
      </c>
      <c r="E7610" s="101" t="s">
        <v>1058</v>
      </c>
      <c r="F7610" s="56">
        <v>266.97</v>
      </c>
      <c r="G7610" s="56"/>
      <c r="H7610" s="32">
        <v>84136.5900000148</v>
      </c>
      <c r="I7610" s="30"/>
      <c r="J7610" s="30"/>
      <c r="K7610" s="30"/>
      <c r="L7610" s="30">
        <v>202609</v>
      </c>
      <c r="M7610" s="30"/>
      <c r="N7610" s="30"/>
      <c r="O7610" s="30"/>
      <c r="P7610" s="30"/>
    </row>
    <row r="7611" s="35" customFormat="1" customHeight="1" spans="1:16">
      <c r="A7611" s="30"/>
      <c r="B7611" s="38">
        <v>46252</v>
      </c>
      <c r="C7611" s="69" t="s">
        <v>18</v>
      </c>
      <c r="D7611" s="30" t="s">
        <v>424</v>
      </c>
      <c r="E7611" s="101" t="s">
        <v>1096</v>
      </c>
      <c r="F7611" s="56">
        <v>441.3</v>
      </c>
      <c r="G7611" s="56"/>
      <c r="H7611" s="32">
        <v>84577.8900000155</v>
      </c>
      <c r="I7611" s="30"/>
      <c r="J7611" s="30"/>
      <c r="K7611" s="30"/>
      <c r="L7611" s="30">
        <v>202609</v>
      </c>
      <c r="M7611" s="30"/>
      <c r="N7611" s="30">
        <v>202608</v>
      </c>
      <c r="O7611" s="30"/>
      <c r="P7611" s="30"/>
    </row>
    <row r="7612" s="35" customFormat="1" customHeight="1" spans="1:16">
      <c r="A7612" s="30"/>
      <c r="B7612" s="38">
        <v>46252</v>
      </c>
      <c r="C7612" s="69" t="s">
        <v>18</v>
      </c>
      <c r="D7612" s="30" t="s">
        <v>424</v>
      </c>
      <c r="E7612" s="101" t="s">
        <v>1046</v>
      </c>
      <c r="F7612" s="56">
        <v>8.4</v>
      </c>
      <c r="G7612" s="56"/>
      <c r="H7612" s="32">
        <v>84586.2900000177</v>
      </c>
      <c r="I7612" s="30"/>
      <c r="J7612" s="30"/>
      <c r="K7612" s="30"/>
      <c r="L7612" s="30">
        <v>202609</v>
      </c>
      <c r="M7612" s="30"/>
      <c r="N7612" s="30"/>
      <c r="O7612" s="30"/>
      <c r="P7612" s="30"/>
    </row>
    <row r="7613" s="35" customFormat="1" customHeight="1" spans="1:16">
      <c r="A7613" s="30"/>
      <c r="B7613" s="38">
        <v>46252</v>
      </c>
      <c r="C7613" s="69" t="s">
        <v>18</v>
      </c>
      <c r="D7613" s="30" t="s">
        <v>424</v>
      </c>
      <c r="E7613" s="101" t="s">
        <v>1088</v>
      </c>
      <c r="F7613" s="56">
        <v>588.78</v>
      </c>
      <c r="G7613" s="56"/>
      <c r="H7613" s="32">
        <v>85175.0700000152</v>
      </c>
      <c r="I7613" s="30"/>
      <c r="J7613" s="30"/>
      <c r="K7613" s="30"/>
      <c r="L7613" s="30">
        <v>202609</v>
      </c>
      <c r="M7613" s="30"/>
      <c r="N7613" s="30"/>
      <c r="O7613" s="30"/>
      <c r="P7613" s="30"/>
    </row>
    <row r="7614" s="35" customFormat="1" customHeight="1" spans="1:16">
      <c r="A7614" s="30"/>
      <c r="B7614" s="38">
        <v>46252</v>
      </c>
      <c r="C7614" s="69" t="s">
        <v>18</v>
      </c>
      <c r="D7614" s="30" t="s">
        <v>424</v>
      </c>
      <c r="E7614" s="101" t="s">
        <v>1047</v>
      </c>
      <c r="F7614" s="56">
        <v>156.72</v>
      </c>
      <c r="G7614" s="56"/>
      <c r="H7614" s="32">
        <v>85331.7900000177</v>
      </c>
      <c r="I7614" s="30"/>
      <c r="J7614" s="30"/>
      <c r="K7614" s="30"/>
      <c r="L7614" s="30">
        <v>202609</v>
      </c>
      <c r="M7614" s="30"/>
      <c r="N7614" s="30"/>
      <c r="O7614" s="30"/>
      <c r="P7614" s="30"/>
    </row>
    <row r="7615" s="35" customFormat="1" customHeight="1" spans="1:16">
      <c r="A7615" s="30"/>
      <c r="B7615" s="38">
        <v>46252</v>
      </c>
      <c r="C7615" s="69" t="s">
        <v>18</v>
      </c>
      <c r="D7615" s="30" t="s">
        <v>424</v>
      </c>
      <c r="E7615" s="101" t="s">
        <v>1053</v>
      </c>
      <c r="F7615" s="56">
        <v>230.58</v>
      </c>
      <c r="G7615" s="56"/>
      <c r="H7615" s="32">
        <v>85562.3700000159</v>
      </c>
      <c r="I7615" s="30"/>
      <c r="J7615" s="30"/>
      <c r="K7615" s="30"/>
      <c r="L7615" s="30">
        <v>202609</v>
      </c>
      <c r="M7615" s="30"/>
      <c r="N7615" s="30"/>
      <c r="O7615" s="30"/>
      <c r="P7615" s="30"/>
    </row>
    <row r="7616" s="35" customFormat="1" customHeight="1" spans="1:16">
      <c r="A7616" s="30"/>
      <c r="B7616" s="38">
        <v>46252</v>
      </c>
      <c r="C7616" s="69" t="s">
        <v>18</v>
      </c>
      <c r="D7616" s="30" t="s">
        <v>424</v>
      </c>
      <c r="E7616" s="101" t="s">
        <v>1056</v>
      </c>
      <c r="F7616" s="56">
        <v>78</v>
      </c>
      <c r="G7616" s="56"/>
      <c r="H7616" s="32">
        <v>85640.3700000159</v>
      </c>
      <c r="I7616" s="30"/>
      <c r="J7616" s="30"/>
      <c r="K7616" s="30"/>
      <c r="L7616" s="30">
        <v>202609</v>
      </c>
      <c r="M7616" s="30"/>
      <c r="N7616" s="30"/>
      <c r="O7616" s="30"/>
      <c r="P7616" s="30"/>
    </row>
    <row r="7617" s="35" customFormat="1" customHeight="1" spans="1:16">
      <c r="A7617" s="30"/>
      <c r="B7617" s="38">
        <v>46252</v>
      </c>
      <c r="C7617" s="69" t="s">
        <v>18</v>
      </c>
      <c r="D7617" s="30" t="s">
        <v>424</v>
      </c>
      <c r="E7617" s="101" t="s">
        <v>1098</v>
      </c>
      <c r="F7617" s="56">
        <v>205.11</v>
      </c>
      <c r="G7617" s="56"/>
      <c r="H7617" s="32">
        <v>85845.4800000153</v>
      </c>
      <c r="I7617" s="30"/>
      <c r="J7617" s="30"/>
      <c r="K7617" s="30"/>
      <c r="L7617" s="30">
        <v>202609</v>
      </c>
      <c r="M7617" s="30"/>
      <c r="N7617" s="30">
        <v>202608</v>
      </c>
      <c r="O7617" s="30"/>
      <c r="P7617" s="30"/>
    </row>
    <row r="7618" s="35" customFormat="1" customHeight="1" spans="1:16">
      <c r="A7618" s="30"/>
      <c r="B7618" s="38">
        <v>46252</v>
      </c>
      <c r="C7618" s="69" t="s">
        <v>18</v>
      </c>
      <c r="D7618" s="30" t="s">
        <v>424</v>
      </c>
      <c r="E7618" s="101" t="s">
        <v>1054</v>
      </c>
      <c r="F7618" s="56">
        <v>156.47</v>
      </c>
      <c r="G7618" s="56"/>
      <c r="H7618" s="32">
        <v>86001.9500000179</v>
      </c>
      <c r="I7618" s="30"/>
      <c r="J7618" s="30"/>
      <c r="K7618" s="30"/>
      <c r="L7618" s="30">
        <v>202609</v>
      </c>
      <c r="M7618" s="30"/>
      <c r="N7618" s="30"/>
      <c r="O7618" s="30"/>
      <c r="P7618" s="30"/>
    </row>
    <row r="7619" s="35" customFormat="1" customHeight="1" spans="1:16">
      <c r="A7619" s="30"/>
      <c r="B7619" s="38">
        <v>46252</v>
      </c>
      <c r="C7619" s="69" t="s">
        <v>18</v>
      </c>
      <c r="D7619" s="30" t="s">
        <v>424</v>
      </c>
      <c r="E7619" s="101" t="s">
        <v>1051</v>
      </c>
      <c r="F7619" s="56">
        <v>310.14</v>
      </c>
      <c r="G7619" s="56"/>
      <c r="H7619" s="32">
        <v>86312.0900000185</v>
      </c>
      <c r="I7619" s="30"/>
      <c r="J7619" s="30"/>
      <c r="K7619" s="30"/>
      <c r="L7619" s="30">
        <v>202609</v>
      </c>
      <c r="M7619" s="30"/>
      <c r="N7619" s="30"/>
      <c r="O7619" s="30"/>
      <c r="P7619" s="30"/>
    </row>
    <row r="7620" s="35" customFormat="1" customHeight="1" spans="1:16">
      <c r="A7620" s="30"/>
      <c r="B7620" s="38">
        <v>46252</v>
      </c>
      <c r="C7620" s="69" t="s">
        <v>18</v>
      </c>
      <c r="D7620" s="30" t="s">
        <v>424</v>
      </c>
      <c r="E7620" s="101" t="s">
        <v>1097</v>
      </c>
      <c r="F7620" s="56">
        <v>287.4</v>
      </c>
      <c r="G7620" s="56"/>
      <c r="H7620" s="32">
        <v>86599.490000017</v>
      </c>
      <c r="I7620" s="30"/>
      <c r="J7620" s="30"/>
      <c r="K7620" s="30"/>
      <c r="L7620" s="30">
        <v>202609</v>
      </c>
      <c r="M7620" s="30"/>
      <c r="N7620" s="30">
        <v>202608</v>
      </c>
      <c r="O7620" s="30"/>
      <c r="P7620" s="30"/>
    </row>
    <row r="7621" s="35" customFormat="1" customHeight="1" spans="1:16">
      <c r="A7621" s="30"/>
      <c r="B7621" s="38">
        <v>46252</v>
      </c>
      <c r="C7621" s="69" t="s">
        <v>18</v>
      </c>
      <c r="D7621" s="30" t="s">
        <v>424</v>
      </c>
      <c r="E7621" s="101" t="s">
        <v>1091</v>
      </c>
      <c r="F7621" s="56">
        <v>25.02</v>
      </c>
      <c r="G7621" s="56"/>
      <c r="H7621" s="32">
        <v>86624.5100000165</v>
      </c>
      <c r="I7621" s="30"/>
      <c r="J7621" s="30"/>
      <c r="K7621" s="30"/>
      <c r="L7621" s="30">
        <v>202609</v>
      </c>
      <c r="M7621" s="30"/>
      <c r="N7621" s="30">
        <v>202608</v>
      </c>
      <c r="O7621" s="30"/>
      <c r="P7621" s="30"/>
    </row>
    <row r="7622" s="35" customFormat="1" customHeight="1" spans="1:16">
      <c r="A7622" s="30"/>
      <c r="B7622" s="38">
        <v>46253</v>
      </c>
      <c r="C7622" s="69" t="s">
        <v>18</v>
      </c>
      <c r="D7622" s="30"/>
      <c r="E7622" s="101" t="s">
        <v>267</v>
      </c>
      <c r="F7622" s="56">
        <v>6106.19</v>
      </c>
      <c r="G7622" s="56"/>
      <c r="H7622" s="32">
        <v>92730.7000000179</v>
      </c>
      <c r="I7622" s="30"/>
      <c r="J7622" s="30"/>
      <c r="K7622" s="30"/>
      <c r="L7622" s="30">
        <v>202609</v>
      </c>
      <c r="M7622" s="108"/>
      <c r="N7622" s="108"/>
    </row>
    <row r="7623" s="35" customFormat="1" customHeight="1" spans="1:16">
      <c r="A7623" s="30"/>
      <c r="B7623" s="38">
        <v>46253</v>
      </c>
      <c r="C7623" s="69" t="s">
        <v>18</v>
      </c>
      <c r="D7623" s="30" t="s">
        <v>424</v>
      </c>
      <c r="E7623" s="101" t="s">
        <v>1046</v>
      </c>
      <c r="F7623" s="56">
        <v>94.08</v>
      </c>
      <c r="G7623" s="56"/>
      <c r="H7623" s="32">
        <v>92824.7800000161</v>
      </c>
      <c r="I7623" s="30"/>
      <c r="J7623" s="30"/>
      <c r="K7623" s="30"/>
      <c r="L7623" s="30">
        <v>202609</v>
      </c>
      <c r="M7623" s="30"/>
      <c r="N7623" s="30"/>
      <c r="O7623" s="30"/>
      <c r="P7623" s="30"/>
    </row>
    <row r="7624" s="35" customFormat="1" customHeight="1" spans="1:16">
      <c r="A7624" s="30"/>
      <c r="B7624" s="38">
        <v>46253</v>
      </c>
      <c r="C7624" s="69" t="s">
        <v>18</v>
      </c>
      <c r="D7624" s="30" t="s">
        <v>424</v>
      </c>
      <c r="E7624" s="101" t="s">
        <v>1057</v>
      </c>
      <c r="F7624" s="56">
        <v>46.86</v>
      </c>
      <c r="G7624" s="56"/>
      <c r="H7624" s="32">
        <v>92871.6400000155</v>
      </c>
      <c r="I7624" s="30"/>
      <c r="J7624" s="30"/>
      <c r="K7624" s="30"/>
      <c r="L7624" s="30">
        <v>202609</v>
      </c>
      <c r="M7624" s="30"/>
      <c r="N7624" s="30"/>
      <c r="O7624" s="30"/>
      <c r="P7624" s="30"/>
    </row>
    <row r="7625" s="35" customFormat="1" customHeight="1" spans="1:16">
      <c r="A7625" s="30"/>
      <c r="B7625" s="38">
        <v>46253</v>
      </c>
      <c r="C7625" s="69" t="s">
        <v>18</v>
      </c>
      <c r="D7625" s="30" t="s">
        <v>424</v>
      </c>
      <c r="E7625" s="101" t="s">
        <v>1097</v>
      </c>
      <c r="F7625" s="56">
        <v>429.15</v>
      </c>
      <c r="G7625" s="56"/>
      <c r="H7625" s="32">
        <v>93300.7900000177</v>
      </c>
      <c r="I7625" s="30"/>
      <c r="J7625" s="30"/>
      <c r="K7625" s="30"/>
      <c r="L7625" s="30">
        <v>202609</v>
      </c>
      <c r="M7625" s="30"/>
      <c r="N7625" s="30">
        <v>202608</v>
      </c>
      <c r="O7625" s="30"/>
      <c r="P7625" s="30"/>
    </row>
    <row r="7626" s="35" customFormat="1" customHeight="1" spans="1:16">
      <c r="A7626" s="30"/>
      <c r="B7626" s="38">
        <v>46253</v>
      </c>
      <c r="C7626" s="69" t="s">
        <v>18</v>
      </c>
      <c r="D7626" s="30" t="s">
        <v>424</v>
      </c>
      <c r="E7626" s="101" t="s">
        <v>1096</v>
      </c>
      <c r="F7626" s="56">
        <v>231.42</v>
      </c>
      <c r="G7626" s="56"/>
      <c r="H7626" s="32">
        <v>93532.2100000158</v>
      </c>
      <c r="I7626" s="30"/>
      <c r="J7626" s="30"/>
      <c r="K7626" s="30"/>
      <c r="L7626" s="30">
        <v>202609</v>
      </c>
      <c r="M7626" s="30"/>
      <c r="N7626" s="30">
        <v>202608</v>
      </c>
      <c r="O7626" s="30"/>
      <c r="P7626" s="30"/>
    </row>
    <row r="7627" s="35" customFormat="1" customHeight="1" spans="1:16">
      <c r="A7627" s="30"/>
      <c r="B7627" s="38">
        <v>46253</v>
      </c>
      <c r="C7627" s="69" t="s">
        <v>18</v>
      </c>
      <c r="D7627" s="30" t="s">
        <v>424</v>
      </c>
      <c r="E7627" s="101" t="s">
        <v>1083</v>
      </c>
      <c r="F7627" s="56">
        <v>58</v>
      </c>
      <c r="G7627" s="56"/>
      <c r="H7627" s="32">
        <v>93590.2100000158</v>
      </c>
      <c r="I7627" s="30"/>
      <c r="J7627" s="30"/>
      <c r="K7627" s="30"/>
      <c r="L7627" s="30">
        <v>202609</v>
      </c>
      <c r="M7627" s="30"/>
      <c r="N7627" s="30"/>
      <c r="O7627" s="30"/>
      <c r="P7627" s="30"/>
    </row>
    <row r="7628" s="35" customFormat="1" customHeight="1" spans="1:16">
      <c r="A7628" s="30"/>
      <c r="B7628" s="38">
        <v>46253</v>
      </c>
      <c r="C7628" s="69" t="s">
        <v>18</v>
      </c>
      <c r="D7628" s="30" t="s">
        <v>424</v>
      </c>
      <c r="E7628" s="101" t="s">
        <v>1089</v>
      </c>
      <c r="F7628" s="56">
        <v>20.28</v>
      </c>
      <c r="G7628" s="56"/>
      <c r="H7628" s="32">
        <v>93610.490000017</v>
      </c>
      <c r="I7628" s="107"/>
      <c r="J7628" s="108"/>
      <c r="K7628" s="108"/>
      <c r="L7628" s="30">
        <v>202609</v>
      </c>
      <c r="M7628" s="108"/>
      <c r="N7628" s="108"/>
    </row>
    <row r="7629" s="35" customFormat="1" customHeight="1" spans="1:16">
      <c r="A7629" s="30"/>
      <c r="B7629" s="38">
        <v>46253</v>
      </c>
      <c r="C7629" s="69" t="s">
        <v>18</v>
      </c>
      <c r="D7629" s="30" t="s">
        <v>424</v>
      </c>
      <c r="E7629" s="101" t="s">
        <v>1047</v>
      </c>
      <c r="F7629" s="56">
        <v>84.66</v>
      </c>
      <c r="G7629" s="56"/>
      <c r="H7629" s="32">
        <v>93695.1500000171</v>
      </c>
      <c r="I7629" s="30"/>
      <c r="J7629" s="30"/>
      <c r="K7629" s="30"/>
      <c r="L7629" s="30">
        <v>202609</v>
      </c>
      <c r="M7629" s="30"/>
      <c r="N7629" s="30"/>
      <c r="O7629" s="30"/>
      <c r="P7629" s="30"/>
    </row>
    <row r="7630" s="35" customFormat="1" customHeight="1" spans="1:16">
      <c r="A7630" s="30"/>
      <c r="B7630" s="38">
        <v>46253</v>
      </c>
      <c r="C7630" s="69" t="s">
        <v>18</v>
      </c>
      <c r="D7630" s="30" t="s">
        <v>424</v>
      </c>
      <c r="E7630" s="101" t="s">
        <v>1095</v>
      </c>
      <c r="F7630" s="56">
        <v>279.96</v>
      </c>
      <c r="G7630" s="56"/>
      <c r="H7630" s="32">
        <v>93975.110000018</v>
      </c>
      <c r="I7630" s="30"/>
      <c r="J7630" s="30"/>
      <c r="K7630" s="30"/>
      <c r="L7630" s="30">
        <v>202609</v>
      </c>
      <c r="M7630" s="30"/>
      <c r="N7630" s="30">
        <v>202608</v>
      </c>
      <c r="O7630" s="30"/>
      <c r="P7630" s="30"/>
    </row>
    <row r="7631" s="35" customFormat="1" customHeight="1" spans="1:16">
      <c r="A7631" s="30"/>
      <c r="B7631" s="38">
        <v>46253</v>
      </c>
      <c r="C7631" s="69" t="s">
        <v>18</v>
      </c>
      <c r="D7631" s="30" t="s">
        <v>424</v>
      </c>
      <c r="E7631" s="101" t="s">
        <v>1088</v>
      </c>
      <c r="F7631" s="56">
        <v>148.38</v>
      </c>
      <c r="G7631" s="56"/>
      <c r="H7631" s="32">
        <v>94123.490000017</v>
      </c>
      <c r="I7631" s="30"/>
      <c r="J7631" s="30"/>
      <c r="K7631" s="30"/>
      <c r="L7631" s="30">
        <v>202609</v>
      </c>
      <c r="M7631" s="30"/>
      <c r="N7631" s="30"/>
      <c r="O7631" s="30"/>
      <c r="P7631" s="30"/>
    </row>
    <row r="7632" s="35" customFormat="1" customHeight="1" spans="1:16">
      <c r="A7632" s="30"/>
      <c r="B7632" s="38">
        <v>46253</v>
      </c>
      <c r="C7632" s="69" t="s">
        <v>18</v>
      </c>
      <c r="D7632" s="30" t="s">
        <v>424</v>
      </c>
      <c r="E7632" s="101" t="s">
        <v>1092</v>
      </c>
      <c r="F7632" s="56">
        <v>202.68</v>
      </c>
      <c r="G7632" s="56"/>
      <c r="H7632" s="32">
        <v>94326.1700000167</v>
      </c>
      <c r="I7632" s="30"/>
      <c r="J7632" s="30"/>
      <c r="K7632" s="30"/>
      <c r="L7632" s="30">
        <v>202609</v>
      </c>
      <c r="M7632" s="30"/>
      <c r="N7632" s="30">
        <v>202608</v>
      </c>
      <c r="O7632" s="30"/>
      <c r="P7632" s="30"/>
    </row>
    <row r="7633" s="35" customFormat="1" customHeight="1" spans="1:16">
      <c r="A7633" s="30"/>
      <c r="B7633" s="38">
        <v>46253</v>
      </c>
      <c r="C7633" s="69" t="s">
        <v>18</v>
      </c>
      <c r="D7633" s="30" t="s">
        <v>424</v>
      </c>
      <c r="E7633" s="101" t="s">
        <v>1051</v>
      </c>
      <c r="F7633" s="56">
        <v>109.2</v>
      </c>
      <c r="G7633" s="56"/>
      <c r="H7633" s="32">
        <v>94435.3700000159</v>
      </c>
      <c r="I7633" s="30"/>
      <c r="J7633" s="30"/>
      <c r="K7633" s="30"/>
      <c r="L7633" s="30">
        <v>202609</v>
      </c>
      <c r="M7633" s="30"/>
      <c r="N7633" s="30"/>
      <c r="O7633" s="30"/>
      <c r="P7633" s="30"/>
    </row>
    <row r="7634" s="35" customFormat="1" customHeight="1" spans="1:16">
      <c r="A7634" s="30"/>
      <c r="B7634" s="38">
        <v>46253</v>
      </c>
      <c r="C7634" s="69" t="s">
        <v>18</v>
      </c>
      <c r="D7634" s="30" t="s">
        <v>424</v>
      </c>
      <c r="E7634" s="101" t="s">
        <v>1049</v>
      </c>
      <c r="F7634" s="56">
        <v>23.1</v>
      </c>
      <c r="G7634" s="56"/>
      <c r="H7634" s="32">
        <v>94458.4700000174</v>
      </c>
      <c r="I7634" s="30"/>
      <c r="J7634" s="30"/>
      <c r="K7634" s="30"/>
      <c r="L7634" s="30">
        <v>202609</v>
      </c>
      <c r="M7634" s="30"/>
      <c r="N7634" s="30"/>
      <c r="O7634" s="30"/>
      <c r="P7634" s="30"/>
    </row>
    <row r="7635" s="35" customFormat="1" customHeight="1" spans="1:16">
      <c r="A7635" s="30"/>
      <c r="B7635" s="38">
        <v>46253</v>
      </c>
      <c r="C7635" s="69" t="s">
        <v>18</v>
      </c>
      <c r="D7635" s="30" t="s">
        <v>424</v>
      </c>
      <c r="E7635" s="101" t="s">
        <v>1050</v>
      </c>
      <c r="F7635" s="56">
        <v>876.9</v>
      </c>
      <c r="G7635" s="56"/>
      <c r="H7635" s="32">
        <v>95335.3700000159</v>
      </c>
      <c r="I7635" s="30"/>
      <c r="J7635" s="30"/>
      <c r="K7635" s="30"/>
      <c r="L7635" s="30">
        <v>202609</v>
      </c>
      <c r="M7635" s="30"/>
      <c r="N7635" s="30">
        <v>202608</v>
      </c>
      <c r="O7635" s="30"/>
      <c r="P7635" s="30"/>
    </row>
    <row r="7636" s="35" customFormat="1" customHeight="1" spans="1:16">
      <c r="A7636" s="30"/>
      <c r="B7636" s="38">
        <v>46253</v>
      </c>
      <c r="C7636" s="69" t="s">
        <v>18</v>
      </c>
      <c r="D7636" s="30" t="s">
        <v>424</v>
      </c>
      <c r="E7636" s="101" t="s">
        <v>1167</v>
      </c>
      <c r="F7636" s="56">
        <v>16.2</v>
      </c>
      <c r="G7636" s="56"/>
      <c r="H7636" s="32">
        <v>95351.5700000152</v>
      </c>
      <c r="I7636" s="30"/>
      <c r="J7636" s="30"/>
      <c r="K7636" s="30"/>
      <c r="L7636" s="30">
        <v>202609</v>
      </c>
      <c r="M7636" s="30"/>
      <c r="N7636" s="30"/>
      <c r="O7636" s="30"/>
      <c r="P7636" s="30"/>
    </row>
    <row r="7637" s="35" customFormat="1" customHeight="1" spans="1:16">
      <c r="A7637" s="30"/>
      <c r="B7637" s="38">
        <v>46253</v>
      </c>
      <c r="C7637" s="69" t="s">
        <v>18</v>
      </c>
      <c r="D7637" s="30" t="s">
        <v>424</v>
      </c>
      <c r="E7637" s="101" t="s">
        <v>1054</v>
      </c>
      <c r="F7637" s="56">
        <v>39</v>
      </c>
      <c r="G7637" s="56"/>
      <c r="H7637" s="32">
        <v>95390.5700000152</v>
      </c>
      <c r="I7637" s="30"/>
      <c r="J7637" s="30"/>
      <c r="K7637" s="30"/>
      <c r="L7637" s="30">
        <v>202609</v>
      </c>
      <c r="M7637" s="30"/>
      <c r="N7637" s="30"/>
      <c r="O7637" s="30"/>
      <c r="P7637" s="30"/>
    </row>
    <row r="7638" s="35" customFormat="1" customHeight="1" spans="1:16">
      <c r="A7638" s="30"/>
      <c r="B7638" s="38">
        <v>46253</v>
      </c>
      <c r="C7638" s="69" t="s">
        <v>18</v>
      </c>
      <c r="D7638" s="30" t="s">
        <v>424</v>
      </c>
      <c r="E7638" s="101" t="s">
        <v>1045</v>
      </c>
      <c r="F7638" s="56">
        <v>452.1</v>
      </c>
      <c r="G7638" s="56"/>
      <c r="H7638" s="32">
        <v>95842.6700000167</v>
      </c>
      <c r="I7638" s="30"/>
      <c r="J7638" s="30"/>
      <c r="K7638" s="30"/>
      <c r="L7638" s="30">
        <v>202609</v>
      </c>
      <c r="M7638" s="30"/>
      <c r="N7638" s="30">
        <v>202608</v>
      </c>
      <c r="O7638" s="30"/>
      <c r="P7638" s="30"/>
    </row>
    <row r="7639" s="35" customFormat="1" customHeight="1" spans="1:16">
      <c r="A7639" s="30"/>
      <c r="B7639" s="38">
        <v>46253</v>
      </c>
      <c r="C7639" s="69" t="s">
        <v>18</v>
      </c>
      <c r="D7639" s="30" t="s">
        <v>424</v>
      </c>
      <c r="E7639" s="101" t="s">
        <v>1091</v>
      </c>
      <c r="F7639" s="56">
        <v>128.7</v>
      </c>
      <c r="G7639" s="56"/>
      <c r="H7639" s="32">
        <v>95971.3700000159</v>
      </c>
      <c r="I7639" s="30"/>
      <c r="J7639" s="30"/>
      <c r="K7639" s="30"/>
      <c r="L7639" s="30">
        <v>202609</v>
      </c>
      <c r="M7639" s="30"/>
      <c r="N7639" s="30">
        <v>202608</v>
      </c>
      <c r="O7639" s="30"/>
      <c r="P7639" s="30"/>
    </row>
    <row r="7640" s="35" customFormat="1" customHeight="1" spans="1:16">
      <c r="A7640" s="30"/>
      <c r="B7640" s="38">
        <v>46253</v>
      </c>
      <c r="C7640" s="69" t="s">
        <v>18</v>
      </c>
      <c r="D7640" s="30" t="s">
        <v>424</v>
      </c>
      <c r="E7640" s="101" t="s">
        <v>1087</v>
      </c>
      <c r="F7640" s="56">
        <v>76.08</v>
      </c>
      <c r="G7640" s="56"/>
      <c r="H7640" s="32">
        <v>96047.4500000142</v>
      </c>
      <c r="I7640" s="30"/>
      <c r="J7640" s="30"/>
      <c r="K7640" s="30"/>
      <c r="L7640" s="30">
        <v>202609</v>
      </c>
      <c r="M7640" s="30"/>
      <c r="N7640" s="30"/>
      <c r="O7640" s="30"/>
      <c r="P7640" s="30"/>
    </row>
    <row r="7641" s="35" customFormat="1" customHeight="1" spans="1:16">
      <c r="A7641" s="30"/>
      <c r="B7641" s="38">
        <v>46253</v>
      </c>
      <c r="C7641" s="69" t="s">
        <v>18</v>
      </c>
      <c r="D7641" s="30" t="s">
        <v>424</v>
      </c>
      <c r="E7641" s="101" t="s">
        <v>1058</v>
      </c>
      <c r="F7641" s="56">
        <v>11.88</v>
      </c>
      <c r="G7641" s="56"/>
      <c r="H7641" s="32">
        <v>96059.3300000168</v>
      </c>
      <c r="I7641" s="30"/>
      <c r="J7641" s="30"/>
      <c r="K7641" s="30"/>
      <c r="L7641" s="30">
        <v>202609</v>
      </c>
      <c r="M7641" s="30"/>
      <c r="N7641" s="30"/>
      <c r="O7641" s="30"/>
      <c r="P7641" s="30"/>
    </row>
    <row r="7642" s="35" customFormat="1" customHeight="1" spans="1:16">
      <c r="A7642" s="30"/>
      <c r="B7642" s="38">
        <v>46253</v>
      </c>
      <c r="C7642" s="69" t="s">
        <v>18</v>
      </c>
      <c r="D7642" s="30" t="s">
        <v>424</v>
      </c>
      <c r="E7642" s="101" t="s">
        <v>1084</v>
      </c>
      <c r="F7642" s="56">
        <v>66.6</v>
      </c>
      <c r="G7642" s="56"/>
      <c r="H7642" s="32">
        <v>96125.9300000146</v>
      </c>
      <c r="I7642" s="30"/>
      <c r="J7642" s="30"/>
      <c r="K7642" s="30"/>
      <c r="L7642" s="30">
        <v>202609</v>
      </c>
      <c r="M7642" s="30"/>
      <c r="N7642" s="30"/>
      <c r="O7642" s="30"/>
      <c r="P7642" s="30"/>
    </row>
    <row r="7643" s="35" customFormat="1" customHeight="1" spans="1:16">
      <c r="A7643" s="30"/>
      <c r="B7643" s="38">
        <v>46253</v>
      </c>
      <c r="C7643" s="69" t="s">
        <v>18</v>
      </c>
      <c r="D7643" s="30" t="s">
        <v>424</v>
      </c>
      <c r="E7643" s="101" t="s">
        <v>1094</v>
      </c>
      <c r="F7643" s="56">
        <v>136.74</v>
      </c>
      <c r="G7643" s="56"/>
      <c r="H7643" s="32">
        <v>96262.6700000167</v>
      </c>
      <c r="I7643" s="30"/>
      <c r="J7643" s="30"/>
      <c r="K7643" s="30"/>
      <c r="L7643" s="30">
        <v>202609</v>
      </c>
      <c r="M7643" s="30"/>
      <c r="N7643" s="30">
        <v>202608</v>
      </c>
      <c r="O7643" s="30"/>
      <c r="P7643" s="30"/>
    </row>
    <row r="7644" s="35" customFormat="1" customHeight="1" spans="1:16">
      <c r="A7644" s="30"/>
      <c r="B7644" s="38">
        <v>46253</v>
      </c>
      <c r="C7644" s="69" t="s">
        <v>18</v>
      </c>
      <c r="D7644" s="30" t="s">
        <v>424</v>
      </c>
      <c r="E7644" s="101" t="s">
        <v>1053</v>
      </c>
      <c r="F7644" s="56">
        <v>317.82</v>
      </c>
      <c r="G7644" s="56"/>
      <c r="H7644" s="32">
        <v>96580.490000017</v>
      </c>
      <c r="I7644" s="30"/>
      <c r="J7644" s="30"/>
      <c r="K7644" s="30"/>
      <c r="L7644" s="30">
        <v>202609</v>
      </c>
      <c r="M7644" s="30"/>
      <c r="N7644" s="30"/>
      <c r="O7644" s="30"/>
      <c r="P7644" s="30"/>
    </row>
    <row r="7645" s="35" customFormat="1" customHeight="1" spans="1:16">
      <c r="A7645" s="30"/>
      <c r="B7645" s="38">
        <v>46253</v>
      </c>
      <c r="C7645" s="69" t="s">
        <v>18</v>
      </c>
      <c r="D7645" s="30" t="s">
        <v>424</v>
      </c>
      <c r="E7645" s="101" t="s">
        <v>1048</v>
      </c>
      <c r="F7645" s="56">
        <v>152.16</v>
      </c>
      <c r="G7645" s="56"/>
      <c r="H7645" s="32">
        <v>96732.6500000171</v>
      </c>
      <c r="I7645" s="30"/>
      <c r="J7645" s="30"/>
      <c r="K7645" s="30"/>
      <c r="L7645" s="30">
        <v>202609</v>
      </c>
      <c r="M7645" s="30"/>
      <c r="N7645" s="30"/>
      <c r="O7645" s="30"/>
      <c r="P7645" s="30"/>
    </row>
    <row r="7646" s="35" customFormat="1" customHeight="1" spans="1:16">
      <c r="A7646" s="30"/>
      <c r="B7646" s="38">
        <v>46253</v>
      </c>
      <c r="C7646" s="69" t="s">
        <v>18</v>
      </c>
      <c r="D7646" s="30" t="s">
        <v>424</v>
      </c>
      <c r="E7646" s="101" t="s">
        <v>1098</v>
      </c>
      <c r="F7646" s="56">
        <v>251.64</v>
      </c>
      <c r="G7646" s="56"/>
      <c r="H7646" s="32">
        <v>96984.2900000177</v>
      </c>
      <c r="I7646" s="30"/>
      <c r="J7646" s="30"/>
      <c r="K7646" s="30"/>
      <c r="L7646" s="30">
        <v>202609</v>
      </c>
      <c r="M7646" s="30"/>
      <c r="N7646" s="30">
        <v>202608</v>
      </c>
      <c r="O7646" s="30"/>
      <c r="P7646" s="30"/>
    </row>
    <row r="7647" s="35" customFormat="1" customHeight="1" spans="1:16">
      <c r="A7647" s="30"/>
      <c r="B7647" s="38">
        <v>46253</v>
      </c>
      <c r="C7647" s="69" t="s">
        <v>18</v>
      </c>
      <c r="D7647" s="30" t="s">
        <v>424</v>
      </c>
      <c r="E7647" s="101" t="s">
        <v>1093</v>
      </c>
      <c r="F7647" s="56">
        <v>487.02</v>
      </c>
      <c r="G7647" s="56"/>
      <c r="H7647" s="32">
        <v>97471.3100000173</v>
      </c>
      <c r="I7647" s="30"/>
      <c r="J7647" s="30"/>
      <c r="K7647" s="30"/>
      <c r="L7647" s="30">
        <v>202609</v>
      </c>
      <c r="M7647" s="30"/>
      <c r="N7647" s="30">
        <v>202608</v>
      </c>
      <c r="O7647" s="30"/>
      <c r="P7647" s="30"/>
    </row>
    <row r="7648" s="35" customFormat="1" customHeight="1" spans="1:16">
      <c r="A7648" s="30"/>
      <c r="B7648" s="38">
        <v>46253</v>
      </c>
      <c r="C7648" s="69" t="s">
        <v>18</v>
      </c>
      <c r="D7648" s="30" t="s">
        <v>424</v>
      </c>
      <c r="E7648" s="101" t="s">
        <v>1090</v>
      </c>
      <c r="F7648" s="56">
        <v>251.59</v>
      </c>
      <c r="G7648" s="56"/>
      <c r="H7648" s="32">
        <v>97722.9000000171</v>
      </c>
      <c r="I7648" s="30"/>
      <c r="J7648" s="108"/>
      <c r="K7648" s="108"/>
      <c r="L7648" s="30">
        <v>202609</v>
      </c>
      <c r="M7648" s="108"/>
      <c r="N7648" s="108">
        <v>202609</v>
      </c>
    </row>
    <row r="7649" s="35" customFormat="1" customHeight="1" spans="1:16">
      <c r="A7649" s="30"/>
      <c r="B7649" s="38">
        <v>46253</v>
      </c>
      <c r="C7649" s="69" t="s">
        <v>18</v>
      </c>
      <c r="D7649" s="30" t="s">
        <v>424</v>
      </c>
      <c r="E7649" s="101" t="s">
        <v>1099</v>
      </c>
      <c r="F7649" s="56">
        <v>406.92</v>
      </c>
      <c r="G7649" s="56"/>
      <c r="H7649" s="32">
        <v>98129.8200000152</v>
      </c>
      <c r="I7649" s="30"/>
      <c r="J7649" s="30"/>
      <c r="K7649" s="30"/>
      <c r="L7649" s="30">
        <v>202609</v>
      </c>
      <c r="M7649" s="30"/>
      <c r="N7649" s="30"/>
      <c r="O7649" s="30"/>
      <c r="P7649" s="30"/>
    </row>
    <row r="7650" s="35" customFormat="1" customHeight="1" spans="1:16">
      <c r="A7650" s="30"/>
      <c r="B7650" s="38">
        <v>46253</v>
      </c>
      <c r="C7650" s="69" t="s">
        <v>18</v>
      </c>
      <c r="D7650" s="30" t="s">
        <v>424</v>
      </c>
      <c r="E7650" s="101" t="s">
        <v>1085</v>
      </c>
      <c r="F7650" s="56">
        <v>200.28</v>
      </c>
      <c r="G7650" s="56"/>
      <c r="H7650" s="32">
        <v>98330.1000000164</v>
      </c>
      <c r="I7650" s="30"/>
      <c r="J7650" s="30"/>
      <c r="K7650" s="30"/>
      <c r="L7650" s="30">
        <v>202609</v>
      </c>
      <c r="M7650" s="30"/>
      <c r="N7650" s="30"/>
    </row>
    <row r="7651" s="35" customFormat="1" customHeight="1" spans="1:16">
      <c r="A7651" s="30"/>
      <c r="B7651" s="38">
        <v>46253</v>
      </c>
      <c r="C7651" s="69" t="s">
        <v>18</v>
      </c>
      <c r="D7651" s="30"/>
      <c r="E7651" s="101" t="s">
        <v>978</v>
      </c>
      <c r="F7651" s="56">
        <v>200000</v>
      </c>
      <c r="G7651" s="56"/>
      <c r="H7651" s="32">
        <v>298330.100000016</v>
      </c>
      <c r="I7651" s="30"/>
      <c r="J7651" s="30"/>
      <c r="K7651" s="30"/>
      <c r="L7651" s="30"/>
      <c r="M7651" s="30"/>
      <c r="N7651" s="30"/>
    </row>
    <row r="7652" s="35" customFormat="1" customHeight="1" spans="1:16">
      <c r="A7652" s="30"/>
      <c r="B7652" s="38">
        <v>46253</v>
      </c>
      <c r="C7652" s="69" t="s">
        <v>18</v>
      </c>
      <c r="D7652" s="30"/>
      <c r="E7652" s="56" t="s">
        <v>966</v>
      </c>
      <c r="F7652" s="56"/>
      <c r="G7652" s="78">
        <v>2000</v>
      </c>
      <c r="H7652" s="32">
        <v>296330.100000016</v>
      </c>
      <c r="I7652" s="30" t="s">
        <v>11</v>
      </c>
      <c r="J7652" s="30"/>
      <c r="K7652" s="30"/>
      <c r="L7652" s="29">
        <v>202608</v>
      </c>
      <c r="M7652" s="30"/>
      <c r="N7652" s="30">
        <v>202608</v>
      </c>
    </row>
    <row r="7653" s="35" customFormat="1" customHeight="1" spans="1:16">
      <c r="A7653" s="30"/>
      <c r="B7653" s="38">
        <v>46253</v>
      </c>
      <c r="C7653" s="69" t="s">
        <v>18</v>
      </c>
      <c r="D7653" s="30"/>
      <c r="E7653" s="56" t="s">
        <v>1440</v>
      </c>
      <c r="F7653" s="56"/>
      <c r="G7653" s="56">
        <v>24</v>
      </c>
      <c r="H7653" s="32">
        <v>296306.100000016</v>
      </c>
      <c r="I7653" s="30"/>
      <c r="J7653" s="30"/>
      <c r="K7653" s="30"/>
      <c r="L7653" s="30"/>
      <c r="M7653" s="30"/>
      <c r="N7653" s="30"/>
    </row>
    <row r="7654" s="35" customFormat="1" customHeight="1" spans="1:16">
      <c r="A7654" s="30"/>
      <c r="B7654" s="38">
        <v>46253</v>
      </c>
      <c r="C7654" s="69" t="s">
        <v>18</v>
      </c>
      <c r="D7654" s="99"/>
      <c r="E7654" s="113" t="s">
        <v>1104</v>
      </c>
      <c r="F7654" s="113"/>
      <c r="G7654" s="114">
        <v>1500</v>
      </c>
      <c r="H7654" s="115">
        <v>294806.100000016</v>
      </c>
      <c r="I7654" s="30" t="s">
        <v>11</v>
      </c>
      <c r="J7654" s="30"/>
      <c r="K7654" s="30"/>
      <c r="L7654" s="29">
        <v>202608</v>
      </c>
      <c r="M7654" s="30"/>
      <c r="N7654" s="30"/>
    </row>
    <row r="7655" s="35" customFormat="1" customHeight="1" spans="1:16">
      <c r="B7655" s="38">
        <v>46254</v>
      </c>
      <c r="C7655" s="116" t="s">
        <v>18</v>
      </c>
      <c r="D7655" s="30"/>
      <c r="E7655" s="39" t="s">
        <v>267</v>
      </c>
      <c r="F7655" s="40">
        <v>8019.02</v>
      </c>
      <c r="G7655" s="41"/>
      <c r="H7655" s="32">
        <v>302825.120000016</v>
      </c>
      <c r="I7655" s="30"/>
      <c r="J7655" s="30"/>
      <c r="K7655" s="30"/>
      <c r="L7655" s="31">
        <v>202609</v>
      </c>
      <c r="M7655" s="30"/>
      <c r="N7655" s="30"/>
    </row>
    <row r="7656" s="35" customFormat="1" customHeight="1" spans="1:16">
      <c r="B7656" s="38">
        <v>46254</v>
      </c>
      <c r="C7656" s="116" t="s">
        <v>18</v>
      </c>
      <c r="D7656" s="30"/>
      <c r="E7656" s="39" t="s">
        <v>403</v>
      </c>
      <c r="F7656" s="40"/>
      <c r="G7656" s="41">
        <v>6045</v>
      </c>
      <c r="H7656" s="32">
        <v>296780.120000016</v>
      </c>
      <c r="I7656" s="30"/>
      <c r="J7656" s="30"/>
      <c r="K7656" s="30"/>
      <c r="L7656" s="31">
        <v>202608</v>
      </c>
      <c r="M7656" s="30"/>
      <c r="N7656" s="30"/>
    </row>
    <row r="7657" s="35" customFormat="1" customHeight="1" spans="1:16">
      <c r="B7657" s="38">
        <v>46254</v>
      </c>
      <c r="C7657" s="116" t="s">
        <v>18</v>
      </c>
      <c r="D7657" s="30" t="s">
        <v>424</v>
      </c>
      <c r="E7657" s="39" t="s">
        <v>1089</v>
      </c>
      <c r="F7657" s="40">
        <v>85.2</v>
      </c>
      <c r="G7657" s="41"/>
      <c r="H7657" s="32">
        <v>296865.320000015</v>
      </c>
      <c r="I7657" s="30"/>
      <c r="J7657" s="30"/>
      <c r="K7657" s="30"/>
      <c r="L7657" s="31">
        <v>202609</v>
      </c>
      <c r="M7657" s="30"/>
      <c r="N7657" s="30"/>
    </row>
    <row r="7658" s="35" customFormat="1" customHeight="1" spans="1:16">
      <c r="B7658" s="38">
        <v>46254</v>
      </c>
      <c r="C7658" s="116" t="s">
        <v>18</v>
      </c>
      <c r="D7658" s="30" t="s">
        <v>424</v>
      </c>
      <c r="E7658" s="39" t="s">
        <v>1084</v>
      </c>
      <c r="F7658" s="40">
        <v>345.9</v>
      </c>
      <c r="G7658" s="41"/>
      <c r="H7658" s="32">
        <v>297211.220000014</v>
      </c>
      <c r="I7658" s="30"/>
      <c r="J7658" s="30"/>
      <c r="K7658" s="30"/>
      <c r="L7658" s="31">
        <v>202609</v>
      </c>
      <c r="M7658" s="30"/>
      <c r="N7658" s="30"/>
      <c r="O7658" s="30"/>
      <c r="P7658" s="30"/>
    </row>
    <row r="7659" s="35" customFormat="1" customHeight="1" spans="1:16">
      <c r="B7659" s="38">
        <v>46254</v>
      </c>
      <c r="C7659" s="116" t="s">
        <v>18</v>
      </c>
      <c r="D7659" s="30" t="s">
        <v>424</v>
      </c>
      <c r="E7659" s="39" t="s">
        <v>1050</v>
      </c>
      <c r="F7659" s="40">
        <v>719.75</v>
      </c>
      <c r="G7659" s="41"/>
      <c r="H7659" s="32">
        <v>297930.970000014</v>
      </c>
      <c r="I7659" s="30"/>
      <c r="J7659" s="108"/>
      <c r="K7659" s="108"/>
      <c r="L7659" s="31">
        <v>202609</v>
      </c>
      <c r="N7659" s="108">
        <v>202608</v>
      </c>
    </row>
    <row r="7660" s="35" customFormat="1" customHeight="1" spans="1:16">
      <c r="B7660" s="38">
        <v>46254</v>
      </c>
      <c r="C7660" s="116" t="s">
        <v>18</v>
      </c>
      <c r="D7660" s="30" t="s">
        <v>424</v>
      </c>
      <c r="E7660" s="39" t="s">
        <v>1099</v>
      </c>
      <c r="F7660" s="40">
        <v>436.26</v>
      </c>
      <c r="G7660" s="41"/>
      <c r="H7660" s="32">
        <v>298367.230000015</v>
      </c>
      <c r="I7660" s="30"/>
      <c r="J7660" s="30"/>
      <c r="K7660" s="30"/>
      <c r="L7660" s="31">
        <v>202609</v>
      </c>
      <c r="M7660" s="30"/>
      <c r="N7660" s="30"/>
      <c r="O7660" s="30"/>
      <c r="P7660" s="30"/>
    </row>
    <row r="7661" s="35" customFormat="1" customHeight="1" spans="1:16">
      <c r="B7661" s="38">
        <v>46254</v>
      </c>
      <c r="C7661" s="116" t="s">
        <v>18</v>
      </c>
      <c r="D7661" s="30" t="s">
        <v>424</v>
      </c>
      <c r="E7661" s="39" t="s">
        <v>1094</v>
      </c>
      <c r="F7661" s="40">
        <v>296.28</v>
      </c>
      <c r="G7661" s="41"/>
      <c r="H7661" s="32">
        <v>298663.510000013</v>
      </c>
      <c r="I7661" s="30"/>
      <c r="J7661" s="30"/>
      <c r="K7661" s="30"/>
      <c r="L7661" s="31">
        <v>202609</v>
      </c>
      <c r="M7661" s="30"/>
      <c r="N7661" s="30">
        <v>202608</v>
      </c>
      <c r="O7661" s="30"/>
      <c r="P7661" s="30"/>
    </row>
    <row r="7662" s="35" customFormat="1" customHeight="1" spans="1:16">
      <c r="B7662" s="38">
        <v>46254</v>
      </c>
      <c r="C7662" s="116" t="s">
        <v>18</v>
      </c>
      <c r="D7662" s="30" t="s">
        <v>424</v>
      </c>
      <c r="E7662" s="39" t="s">
        <v>1090</v>
      </c>
      <c r="F7662" s="40">
        <v>166.26</v>
      </c>
      <c r="G7662" s="41"/>
      <c r="H7662" s="32">
        <v>298829.770000014</v>
      </c>
      <c r="I7662" s="30"/>
      <c r="J7662" s="107"/>
      <c r="K7662" s="107"/>
      <c r="L7662" s="31">
        <v>202609</v>
      </c>
      <c r="N7662" s="107">
        <v>202609</v>
      </c>
    </row>
    <row r="7663" s="35" customFormat="1" customHeight="1" spans="1:16">
      <c r="B7663" s="38">
        <v>46254</v>
      </c>
      <c r="C7663" s="116" t="s">
        <v>18</v>
      </c>
      <c r="D7663" s="30" t="s">
        <v>424</v>
      </c>
      <c r="E7663" s="39" t="s">
        <v>1092</v>
      </c>
      <c r="F7663" s="40">
        <v>163.8</v>
      </c>
      <c r="G7663" s="41"/>
      <c r="H7663" s="32">
        <v>298993.570000015</v>
      </c>
      <c r="I7663" s="30"/>
      <c r="J7663" s="99"/>
      <c r="K7663" s="99"/>
      <c r="L7663" s="31">
        <v>202609</v>
      </c>
      <c r="N7663" s="99">
        <v>202608</v>
      </c>
    </row>
    <row r="7664" s="35" customFormat="1" customHeight="1" spans="1:16">
      <c r="B7664" s="38">
        <v>46254</v>
      </c>
      <c r="C7664" s="116" t="s">
        <v>18</v>
      </c>
      <c r="D7664" s="30" t="s">
        <v>424</v>
      </c>
      <c r="E7664" s="39" t="s">
        <v>1053</v>
      </c>
      <c r="F7664" s="40">
        <v>232.68</v>
      </c>
      <c r="G7664" s="41"/>
      <c r="H7664" s="32">
        <v>299226.250000015</v>
      </c>
      <c r="I7664" s="30"/>
      <c r="J7664" s="30"/>
      <c r="K7664" s="30"/>
      <c r="L7664" s="31">
        <v>202609</v>
      </c>
      <c r="M7664" s="30"/>
      <c r="N7664" s="30"/>
      <c r="O7664" s="30"/>
      <c r="P7664" s="30"/>
    </row>
    <row r="7665" s="35" customFormat="1" customHeight="1" spans="2:16">
      <c r="B7665" s="38">
        <v>46254</v>
      </c>
      <c r="C7665" s="116" t="s">
        <v>18</v>
      </c>
      <c r="D7665" s="30" t="s">
        <v>424</v>
      </c>
      <c r="E7665" s="39" t="s">
        <v>1083</v>
      </c>
      <c r="F7665" s="40">
        <v>330.54</v>
      </c>
      <c r="G7665" s="41"/>
      <c r="H7665" s="32">
        <v>299556.790000014</v>
      </c>
      <c r="I7665" s="30"/>
      <c r="J7665" s="30"/>
      <c r="K7665" s="30"/>
      <c r="L7665" s="31">
        <v>202609</v>
      </c>
      <c r="M7665" s="30"/>
      <c r="N7665" s="30"/>
      <c r="O7665" s="30"/>
      <c r="P7665" s="30"/>
    </row>
    <row r="7666" s="35" customFormat="1" customHeight="1" spans="2:16">
      <c r="B7666" s="38">
        <v>46254</v>
      </c>
      <c r="C7666" s="116" t="s">
        <v>18</v>
      </c>
      <c r="D7666" s="30" t="s">
        <v>424</v>
      </c>
      <c r="E7666" s="39" t="s">
        <v>1097</v>
      </c>
      <c r="F7666" s="40">
        <v>829.56</v>
      </c>
      <c r="G7666" s="41"/>
      <c r="H7666" s="32">
        <v>300386.350000013</v>
      </c>
      <c r="I7666" s="30"/>
      <c r="J7666" s="30"/>
      <c r="K7666" s="30"/>
      <c r="L7666" s="31">
        <v>202609</v>
      </c>
      <c r="M7666" s="30"/>
      <c r="N7666" s="30">
        <v>202608</v>
      </c>
      <c r="O7666" s="30"/>
      <c r="P7666" s="30"/>
    </row>
    <row r="7667" s="35" customFormat="1" customHeight="1" spans="2:16">
      <c r="B7667" s="38">
        <v>46254</v>
      </c>
      <c r="C7667" s="116" t="s">
        <v>18</v>
      </c>
      <c r="D7667" s="30" t="s">
        <v>424</v>
      </c>
      <c r="E7667" s="39" t="s">
        <v>1088</v>
      </c>
      <c r="F7667" s="40">
        <v>63.6</v>
      </c>
      <c r="G7667" s="41"/>
      <c r="H7667" s="32">
        <v>300449.950000014</v>
      </c>
      <c r="I7667" s="30"/>
      <c r="J7667" s="30"/>
      <c r="K7667" s="30"/>
      <c r="L7667" s="31">
        <v>202609</v>
      </c>
      <c r="M7667" s="30"/>
      <c r="N7667" s="30"/>
      <c r="O7667" s="30"/>
      <c r="P7667" s="30"/>
    </row>
    <row r="7668" s="35" customFormat="1" customHeight="1" spans="2:16">
      <c r="B7668" s="38">
        <v>46254</v>
      </c>
      <c r="C7668" s="116" t="s">
        <v>18</v>
      </c>
      <c r="D7668" s="30" t="s">
        <v>424</v>
      </c>
      <c r="E7668" s="39" t="s">
        <v>1049</v>
      </c>
      <c r="F7668" s="40">
        <v>78.6</v>
      </c>
      <c r="G7668" s="41"/>
      <c r="H7668" s="32">
        <v>300528.550000012</v>
      </c>
      <c r="I7668" s="30"/>
      <c r="J7668" s="30"/>
      <c r="K7668" s="30"/>
      <c r="L7668" s="31">
        <v>202609</v>
      </c>
      <c r="M7668" s="30"/>
      <c r="N7668" s="30"/>
      <c r="O7668" s="30"/>
      <c r="P7668" s="30"/>
    </row>
    <row r="7669" s="35" customFormat="1" customHeight="1" spans="2:16">
      <c r="B7669" s="38">
        <v>46254</v>
      </c>
      <c r="C7669" s="116" t="s">
        <v>18</v>
      </c>
      <c r="D7669" s="30" t="s">
        <v>424</v>
      </c>
      <c r="E7669" s="39" t="s">
        <v>1058</v>
      </c>
      <c r="F7669" s="40">
        <v>19.56</v>
      </c>
      <c r="G7669" s="41"/>
      <c r="H7669" s="32">
        <v>300548.110000014</v>
      </c>
      <c r="I7669" s="30"/>
      <c r="J7669" s="30"/>
      <c r="K7669" s="30"/>
      <c r="L7669" s="31">
        <v>202609</v>
      </c>
      <c r="M7669" s="30"/>
      <c r="N7669" s="30"/>
      <c r="O7669" s="30"/>
      <c r="P7669" s="30"/>
    </row>
    <row r="7670" s="35" customFormat="1" customHeight="1" spans="2:16">
      <c r="B7670" s="38">
        <v>46254</v>
      </c>
      <c r="C7670" s="116" t="s">
        <v>18</v>
      </c>
      <c r="D7670" s="30" t="s">
        <v>424</v>
      </c>
      <c r="E7670" s="39" t="s">
        <v>1048</v>
      </c>
      <c r="F7670" s="40">
        <v>195.7</v>
      </c>
      <c r="G7670" s="41"/>
      <c r="H7670" s="32">
        <v>300743.810000014</v>
      </c>
      <c r="I7670" s="30"/>
      <c r="J7670" s="30"/>
      <c r="K7670" s="30"/>
      <c r="L7670" s="31">
        <v>202609</v>
      </c>
      <c r="M7670" s="30"/>
      <c r="N7670" s="30"/>
      <c r="O7670" s="30"/>
      <c r="P7670" s="30"/>
    </row>
    <row r="7671" s="35" customFormat="1" customHeight="1" spans="2:16">
      <c r="B7671" s="38">
        <v>46254</v>
      </c>
      <c r="C7671" s="116" t="s">
        <v>18</v>
      </c>
      <c r="D7671" s="30" t="s">
        <v>424</v>
      </c>
      <c r="E7671" s="39" t="s">
        <v>1056</v>
      </c>
      <c r="F7671" s="40">
        <v>40.8</v>
      </c>
      <c r="G7671" s="41"/>
      <c r="H7671" s="32">
        <v>300784.610000014</v>
      </c>
      <c r="I7671" s="30"/>
      <c r="J7671" s="30"/>
      <c r="K7671" s="30"/>
      <c r="L7671" s="31">
        <v>202609</v>
      </c>
      <c r="M7671" s="30"/>
      <c r="N7671" s="30"/>
      <c r="O7671" s="30"/>
      <c r="P7671" s="30"/>
    </row>
    <row r="7672" s="35" customFormat="1" customHeight="1" spans="2:16">
      <c r="B7672" s="38">
        <v>46254</v>
      </c>
      <c r="C7672" s="116" t="s">
        <v>18</v>
      </c>
      <c r="D7672" s="30" t="s">
        <v>424</v>
      </c>
      <c r="E7672" s="39" t="s">
        <v>1085</v>
      </c>
      <c r="F7672" s="40">
        <v>182.64</v>
      </c>
      <c r="G7672" s="41"/>
      <c r="H7672" s="32">
        <v>300967.250000015</v>
      </c>
      <c r="I7672" s="30"/>
      <c r="J7672" s="108"/>
      <c r="K7672" s="108"/>
      <c r="L7672" s="31">
        <v>202609</v>
      </c>
    </row>
    <row r="7673" s="35" customFormat="1" customHeight="1" spans="2:16">
      <c r="B7673" s="38">
        <v>46254</v>
      </c>
      <c r="C7673" s="116" t="s">
        <v>18</v>
      </c>
      <c r="D7673" s="30" t="s">
        <v>424</v>
      </c>
      <c r="E7673" s="39" t="s">
        <v>1059</v>
      </c>
      <c r="F7673" s="40">
        <v>263.94</v>
      </c>
      <c r="G7673" s="41"/>
      <c r="H7673" s="32">
        <v>301231.190000013</v>
      </c>
      <c r="I7673" s="30"/>
      <c r="J7673" s="99"/>
      <c r="K7673" s="99"/>
      <c r="L7673" s="31">
        <v>202609</v>
      </c>
      <c r="M7673" s="99"/>
      <c r="N7673" s="99"/>
      <c r="O7673" s="99"/>
    </row>
    <row r="7674" s="35" customFormat="1" customHeight="1" spans="2:16">
      <c r="B7674" s="38">
        <v>46254</v>
      </c>
      <c r="C7674" s="116" t="s">
        <v>18</v>
      </c>
      <c r="D7674" s="30" t="s">
        <v>424</v>
      </c>
      <c r="E7674" s="39" t="s">
        <v>1087</v>
      </c>
      <c r="F7674" s="40">
        <v>371.4</v>
      </c>
      <c r="G7674" s="41"/>
      <c r="H7674" s="32">
        <v>301602.590000015</v>
      </c>
      <c r="I7674" s="30"/>
      <c r="J7674" s="30"/>
      <c r="K7674" s="30"/>
      <c r="L7674" s="31">
        <v>202609</v>
      </c>
      <c r="M7674" s="30"/>
      <c r="N7674" s="30"/>
      <c r="O7674" s="30"/>
      <c r="P7674" s="30"/>
    </row>
    <row r="7675" s="35" customFormat="1" customHeight="1" spans="2:16">
      <c r="B7675" s="38">
        <v>46254</v>
      </c>
      <c r="C7675" s="116" t="s">
        <v>18</v>
      </c>
      <c r="D7675" s="30" t="s">
        <v>424</v>
      </c>
      <c r="E7675" s="39" t="s">
        <v>1095</v>
      </c>
      <c r="F7675" s="40">
        <v>503.52</v>
      </c>
      <c r="G7675" s="41"/>
      <c r="H7675" s="32">
        <v>302106.110000014</v>
      </c>
      <c r="I7675" s="30"/>
      <c r="J7675" s="30"/>
      <c r="K7675" s="30"/>
      <c r="L7675" s="31">
        <v>202609</v>
      </c>
      <c r="M7675" s="30"/>
      <c r="N7675" s="30">
        <v>202608</v>
      </c>
      <c r="O7675" s="30"/>
      <c r="P7675" s="30"/>
    </row>
    <row r="7676" s="35" customFormat="1" customHeight="1" spans="2:16">
      <c r="B7676" s="38">
        <v>46254</v>
      </c>
      <c r="C7676" s="116" t="s">
        <v>18</v>
      </c>
      <c r="D7676" s="30" t="s">
        <v>424</v>
      </c>
      <c r="E7676" s="39" t="s">
        <v>1096</v>
      </c>
      <c r="F7676" s="40">
        <v>385.01</v>
      </c>
      <c r="G7676" s="41"/>
      <c r="H7676" s="32">
        <v>302491.120000012</v>
      </c>
      <c r="I7676" s="30"/>
      <c r="J7676" s="30"/>
      <c r="K7676" s="30"/>
      <c r="L7676" s="31">
        <v>202609</v>
      </c>
      <c r="M7676" s="30"/>
      <c r="N7676" s="30">
        <v>202608</v>
      </c>
      <c r="O7676" s="30"/>
      <c r="P7676" s="30"/>
    </row>
    <row r="7677" s="35" customFormat="1" customHeight="1" spans="2:16">
      <c r="B7677" s="38">
        <v>46254</v>
      </c>
      <c r="C7677" s="116" t="s">
        <v>18</v>
      </c>
      <c r="D7677" s="30" t="s">
        <v>424</v>
      </c>
      <c r="E7677" s="39" t="s">
        <v>1167</v>
      </c>
      <c r="F7677" s="40">
        <v>119.88</v>
      </c>
      <c r="G7677" s="41"/>
      <c r="H7677" s="32">
        <v>302611.000000015</v>
      </c>
      <c r="I7677" s="30"/>
      <c r="J7677" s="30"/>
      <c r="K7677" s="30"/>
      <c r="L7677" s="31">
        <v>202609</v>
      </c>
      <c r="M7677" s="30"/>
      <c r="N7677" s="30"/>
      <c r="O7677" s="30"/>
      <c r="P7677" s="30"/>
    </row>
    <row r="7678" s="35" customFormat="1" customHeight="1" spans="2:16">
      <c r="B7678" s="38">
        <v>46254</v>
      </c>
      <c r="C7678" s="116" t="s">
        <v>18</v>
      </c>
      <c r="D7678" s="30" t="s">
        <v>424</v>
      </c>
      <c r="E7678" s="39" t="s">
        <v>1051</v>
      </c>
      <c r="F7678" s="40">
        <v>48.6</v>
      </c>
      <c r="G7678" s="41"/>
      <c r="H7678" s="32">
        <v>302659.600000013</v>
      </c>
      <c r="I7678" s="30"/>
      <c r="J7678" s="30"/>
      <c r="K7678" s="30"/>
      <c r="L7678" s="31">
        <v>202609</v>
      </c>
      <c r="M7678" s="30"/>
      <c r="N7678" s="30"/>
      <c r="O7678" s="30"/>
      <c r="P7678" s="30"/>
    </row>
    <row r="7679" s="35" customFormat="1" customHeight="1" spans="2:16">
      <c r="B7679" s="38">
        <v>46254</v>
      </c>
      <c r="C7679" s="116" t="s">
        <v>18</v>
      </c>
      <c r="D7679" s="30" t="s">
        <v>424</v>
      </c>
      <c r="E7679" s="39" t="s">
        <v>1047</v>
      </c>
      <c r="F7679" s="40">
        <v>80.58</v>
      </c>
      <c r="G7679" s="41"/>
      <c r="H7679" s="32">
        <v>302740.180000015</v>
      </c>
      <c r="I7679" s="107"/>
      <c r="J7679" s="108"/>
      <c r="K7679" s="108"/>
      <c r="L7679" s="31">
        <v>202609</v>
      </c>
    </row>
    <row r="7680" s="35" customFormat="1" customHeight="1" spans="2:16">
      <c r="B7680" s="38">
        <v>46254</v>
      </c>
      <c r="C7680" s="116" t="s">
        <v>18</v>
      </c>
      <c r="D7680" s="30" t="s">
        <v>424</v>
      </c>
      <c r="E7680" s="39" t="s">
        <v>1093</v>
      </c>
      <c r="F7680" s="40">
        <v>389.76</v>
      </c>
      <c r="G7680" s="41"/>
      <c r="H7680" s="32">
        <v>303129.940000013</v>
      </c>
      <c r="I7680" s="30"/>
      <c r="J7680" s="30"/>
      <c r="K7680" s="30"/>
      <c r="L7680" s="31">
        <v>202609</v>
      </c>
      <c r="M7680" s="30"/>
      <c r="N7680" s="30">
        <v>202608</v>
      </c>
      <c r="O7680" s="30"/>
      <c r="P7680" s="30"/>
    </row>
    <row r="7681" s="35" customFormat="1" customHeight="1" spans="2:16">
      <c r="B7681" s="38">
        <v>46254</v>
      </c>
      <c r="C7681" s="116" t="s">
        <v>18</v>
      </c>
      <c r="D7681" s="30" t="s">
        <v>424</v>
      </c>
      <c r="E7681" s="39" t="s">
        <v>1046</v>
      </c>
      <c r="F7681" s="40">
        <v>23.88</v>
      </c>
      <c r="G7681" s="41"/>
      <c r="H7681" s="32">
        <v>303153.820000015</v>
      </c>
      <c r="I7681" s="30"/>
      <c r="J7681" s="30"/>
      <c r="K7681" s="30"/>
      <c r="L7681" s="31">
        <v>202609</v>
      </c>
      <c r="M7681" s="30"/>
      <c r="N7681" s="30"/>
      <c r="O7681" s="30"/>
      <c r="P7681" s="30"/>
    </row>
    <row r="7682" s="35" customFormat="1" customHeight="1" spans="2:16">
      <c r="B7682" s="38">
        <v>46254</v>
      </c>
      <c r="C7682" s="116" t="s">
        <v>18</v>
      </c>
      <c r="D7682" s="30" t="s">
        <v>424</v>
      </c>
      <c r="E7682" s="39" t="s">
        <v>1091</v>
      </c>
      <c r="F7682" s="40">
        <v>502.92</v>
      </c>
      <c r="G7682" s="41"/>
      <c r="H7682" s="32">
        <v>303656.740000013</v>
      </c>
      <c r="I7682" s="30"/>
      <c r="J7682" s="30"/>
      <c r="K7682" s="30"/>
      <c r="L7682" s="31">
        <v>202609</v>
      </c>
      <c r="M7682" s="30"/>
      <c r="N7682" s="30">
        <v>202608</v>
      </c>
      <c r="O7682" s="30"/>
      <c r="P7682" s="30"/>
    </row>
    <row r="7683" s="35" customFormat="1" customHeight="1" spans="2:16">
      <c r="B7683" s="38">
        <v>46254</v>
      </c>
      <c r="C7683" s="116" t="s">
        <v>18</v>
      </c>
      <c r="D7683" s="30" t="s">
        <v>424</v>
      </c>
      <c r="E7683" s="39" t="s">
        <v>1055</v>
      </c>
      <c r="F7683" s="40">
        <v>90</v>
      </c>
      <c r="G7683" s="41"/>
      <c r="H7683" s="32">
        <v>303746.740000013</v>
      </c>
      <c r="I7683" s="30"/>
      <c r="J7683" s="30"/>
      <c r="K7683" s="30"/>
      <c r="L7683" s="31">
        <v>202609</v>
      </c>
      <c r="M7683" s="30"/>
      <c r="N7683" s="30"/>
      <c r="O7683" s="30"/>
      <c r="P7683" s="30"/>
    </row>
    <row r="7684" s="35" customFormat="1" customHeight="1" spans="2:16">
      <c r="B7684" s="38">
        <v>46254</v>
      </c>
      <c r="C7684" s="116" t="s">
        <v>18</v>
      </c>
      <c r="D7684" s="30"/>
      <c r="E7684" s="39" t="s">
        <v>1441</v>
      </c>
      <c r="F7684" s="40">
        <v>40231.55</v>
      </c>
      <c r="G7684" s="41"/>
      <c r="H7684" s="32">
        <v>343978.290000014</v>
      </c>
      <c r="I7684" s="30"/>
      <c r="J7684" s="107"/>
      <c r="K7684" s="107"/>
      <c r="L7684" s="117">
        <v>202608</v>
      </c>
      <c r="N7684" s="108">
        <v>202608</v>
      </c>
    </row>
    <row r="7685" s="35" customFormat="1" customHeight="1" spans="2:16">
      <c r="B7685" s="38">
        <v>46254</v>
      </c>
      <c r="C7685" s="116" t="s">
        <v>18</v>
      </c>
      <c r="D7685" s="30"/>
      <c r="E7685" s="39" t="s">
        <v>1442</v>
      </c>
      <c r="F7685" s="40">
        <v>2955.04</v>
      </c>
      <c r="G7685" s="41"/>
      <c r="H7685" s="32">
        <v>346933.330000013</v>
      </c>
      <c r="I7685" s="30"/>
      <c r="J7685" s="30"/>
      <c r="K7685" s="30"/>
      <c r="L7685" s="117">
        <v>202608</v>
      </c>
      <c r="N7685" s="108">
        <v>202608</v>
      </c>
    </row>
    <row r="7686" s="35" customFormat="1" customHeight="1" spans="2:16">
      <c r="B7686" s="38">
        <v>46254</v>
      </c>
      <c r="C7686" s="116" t="s">
        <v>18</v>
      </c>
      <c r="D7686" s="30"/>
      <c r="E7686" s="39" t="s">
        <v>1443</v>
      </c>
      <c r="F7686" s="40">
        <v>3441.35</v>
      </c>
      <c r="G7686" s="41"/>
      <c r="H7686" s="32">
        <v>350374.680000015</v>
      </c>
      <c r="I7686" s="30"/>
      <c r="J7686" s="30"/>
      <c r="K7686" s="30"/>
      <c r="L7686" s="117">
        <v>202608</v>
      </c>
      <c r="N7686" s="108">
        <v>202608</v>
      </c>
    </row>
    <row r="7687" s="35" customFormat="1" customHeight="1" spans="2:16">
      <c r="B7687" s="38">
        <v>46254</v>
      </c>
      <c r="C7687" s="116" t="s">
        <v>18</v>
      </c>
      <c r="D7687" s="30"/>
      <c r="E7687" s="39" t="s">
        <v>1444</v>
      </c>
      <c r="F7687" s="40">
        <v>22.35</v>
      </c>
      <c r="G7687" s="41"/>
      <c r="H7687" s="32">
        <v>350397.030000012</v>
      </c>
      <c r="I7687" s="30"/>
      <c r="J7687" s="30"/>
      <c r="K7687" s="30"/>
      <c r="L7687" s="117">
        <v>202608</v>
      </c>
    </row>
    <row r="7688" s="35" customFormat="1" customHeight="1" spans="2:16">
      <c r="B7688" s="38">
        <v>46254</v>
      </c>
      <c r="C7688" s="116" t="s">
        <v>18</v>
      </c>
      <c r="D7688" s="30"/>
      <c r="E7688" s="39" t="s">
        <v>1445</v>
      </c>
      <c r="F7688" s="40">
        <v>28.06</v>
      </c>
      <c r="G7688" s="41"/>
      <c r="H7688" s="32">
        <v>350425.090000015</v>
      </c>
      <c r="I7688" s="30"/>
      <c r="J7688" s="30"/>
      <c r="K7688" s="30"/>
      <c r="L7688" s="117">
        <v>202608</v>
      </c>
    </row>
    <row r="7689" s="35" customFormat="1" customHeight="1" spans="2:16">
      <c r="B7689" s="38">
        <v>46254</v>
      </c>
      <c r="C7689" s="116" t="s">
        <v>18</v>
      </c>
      <c r="D7689" s="30"/>
      <c r="E7689" s="39" t="s">
        <v>1446</v>
      </c>
      <c r="F7689" s="40">
        <v>43.74</v>
      </c>
      <c r="G7689" s="41"/>
      <c r="H7689" s="32">
        <v>350468.830000013</v>
      </c>
      <c r="I7689" s="30"/>
      <c r="J7689" s="30"/>
      <c r="K7689" s="30"/>
      <c r="L7689" s="117">
        <v>202608</v>
      </c>
    </row>
    <row r="7690" s="35" customFormat="1" customHeight="1" spans="2:16">
      <c r="B7690" s="38">
        <v>46254</v>
      </c>
      <c r="C7690" s="116" t="s">
        <v>18</v>
      </c>
      <c r="D7690" s="30"/>
      <c r="E7690" s="39" t="s">
        <v>1447</v>
      </c>
      <c r="F7690" s="40">
        <v>58.35</v>
      </c>
      <c r="G7690" s="41"/>
      <c r="H7690" s="32">
        <v>350527.180000015</v>
      </c>
      <c r="I7690" s="30"/>
      <c r="J7690" s="30"/>
      <c r="K7690" s="30"/>
      <c r="L7690" s="117">
        <v>202608</v>
      </c>
    </row>
    <row r="7691" s="35" customFormat="1" customHeight="1" spans="2:16">
      <c r="B7691" s="38">
        <v>46255</v>
      </c>
      <c r="C7691" s="116" t="s">
        <v>18</v>
      </c>
      <c r="D7691" s="30"/>
      <c r="E7691" s="39" t="s">
        <v>267</v>
      </c>
      <c r="F7691" s="40">
        <v>6263.69</v>
      </c>
      <c r="G7691" s="41"/>
      <c r="H7691" s="32">
        <v>356790.870000012</v>
      </c>
      <c r="I7691" s="30"/>
      <c r="J7691" s="30"/>
      <c r="K7691" s="30"/>
      <c r="L7691" s="30">
        <v>202609</v>
      </c>
    </row>
    <row r="7692" s="35" customFormat="1" customHeight="1" spans="2:16">
      <c r="B7692" s="38">
        <v>46255</v>
      </c>
      <c r="C7692" s="116" t="s">
        <v>18</v>
      </c>
      <c r="D7692" s="30" t="s">
        <v>424</v>
      </c>
      <c r="E7692" s="39" t="s">
        <v>1092</v>
      </c>
      <c r="F7692" s="40">
        <v>722.38</v>
      </c>
      <c r="G7692" s="41"/>
      <c r="H7692" s="32">
        <v>357513.250000015</v>
      </c>
      <c r="I7692" s="30"/>
      <c r="J7692" s="99"/>
      <c r="K7692" s="99"/>
      <c r="L7692" s="30">
        <v>202609</v>
      </c>
      <c r="N7692" s="99">
        <v>202608</v>
      </c>
    </row>
    <row r="7693" s="35" customFormat="1" customHeight="1" spans="2:16">
      <c r="B7693" s="38">
        <v>46255</v>
      </c>
      <c r="C7693" s="116" t="s">
        <v>18</v>
      </c>
      <c r="D7693" s="30" t="s">
        <v>424</v>
      </c>
      <c r="E7693" s="39" t="s">
        <v>1095</v>
      </c>
      <c r="F7693" s="40">
        <v>755.64</v>
      </c>
      <c r="G7693" s="41"/>
      <c r="H7693" s="32">
        <v>358268.890000015</v>
      </c>
      <c r="I7693" s="30"/>
      <c r="J7693" s="30"/>
      <c r="K7693" s="30"/>
      <c r="L7693" s="30">
        <v>202609</v>
      </c>
      <c r="M7693" s="30"/>
      <c r="N7693" s="30">
        <v>202608</v>
      </c>
      <c r="O7693" s="30"/>
      <c r="P7693" s="30"/>
    </row>
    <row r="7694" s="35" customFormat="1" customHeight="1" spans="2:16">
      <c r="B7694" s="38">
        <v>46255</v>
      </c>
      <c r="C7694" s="116" t="s">
        <v>18</v>
      </c>
      <c r="D7694" s="30" t="s">
        <v>424</v>
      </c>
      <c r="E7694" s="39" t="s">
        <v>1046</v>
      </c>
      <c r="F7694" s="40">
        <v>74.2</v>
      </c>
      <c r="G7694" s="41"/>
      <c r="H7694" s="32">
        <v>358343.090000015</v>
      </c>
      <c r="I7694" s="30"/>
      <c r="J7694" s="30"/>
      <c r="K7694" s="30"/>
      <c r="L7694" s="30">
        <v>202609</v>
      </c>
      <c r="M7694" s="30"/>
      <c r="N7694" s="30"/>
      <c r="O7694" s="30"/>
      <c r="P7694" s="30"/>
    </row>
    <row r="7695" s="35" customFormat="1" customHeight="1" spans="2:16">
      <c r="B7695" s="38">
        <v>46255</v>
      </c>
      <c r="C7695" s="116" t="s">
        <v>18</v>
      </c>
      <c r="D7695" s="30" t="s">
        <v>424</v>
      </c>
      <c r="E7695" s="39" t="s">
        <v>1097</v>
      </c>
      <c r="F7695" s="40">
        <v>414.84</v>
      </c>
      <c r="G7695" s="41"/>
      <c r="H7695" s="32">
        <v>358757.930000015</v>
      </c>
      <c r="I7695" s="30"/>
      <c r="J7695" s="30"/>
      <c r="K7695" s="30"/>
      <c r="L7695" s="30">
        <v>202609</v>
      </c>
      <c r="M7695" s="30"/>
      <c r="N7695" s="30">
        <v>202608</v>
      </c>
      <c r="O7695" s="30"/>
      <c r="P7695" s="30"/>
    </row>
    <row r="7696" s="35" customFormat="1" customHeight="1" spans="2:16">
      <c r="B7696" s="38">
        <v>46255</v>
      </c>
      <c r="C7696" s="116" t="s">
        <v>18</v>
      </c>
      <c r="D7696" s="30" t="s">
        <v>424</v>
      </c>
      <c r="E7696" s="39" t="s">
        <v>1093</v>
      </c>
      <c r="F7696" s="40">
        <v>1579.8</v>
      </c>
      <c r="G7696" s="41"/>
      <c r="H7696" s="32">
        <v>360337.730000015</v>
      </c>
      <c r="I7696" s="30"/>
      <c r="J7696" s="30"/>
      <c r="K7696" s="30"/>
      <c r="L7696" s="30">
        <v>202609</v>
      </c>
      <c r="M7696" s="30"/>
      <c r="N7696" s="30">
        <v>202608</v>
      </c>
      <c r="O7696" s="30"/>
      <c r="P7696" s="30"/>
    </row>
    <row r="7697" s="35" customFormat="1" customHeight="1" spans="2:16">
      <c r="B7697" s="38">
        <v>46255</v>
      </c>
      <c r="C7697" s="116" t="s">
        <v>18</v>
      </c>
      <c r="D7697" s="30" t="s">
        <v>424</v>
      </c>
      <c r="E7697" s="39" t="s">
        <v>1089</v>
      </c>
      <c r="F7697" s="40">
        <v>82.26</v>
      </c>
      <c r="G7697" s="41"/>
      <c r="H7697" s="32">
        <v>360419.990000013</v>
      </c>
      <c r="I7697" s="99"/>
      <c r="J7697" s="108"/>
      <c r="K7697" s="108"/>
      <c r="L7697" s="30">
        <v>202609</v>
      </c>
    </row>
    <row r="7698" s="35" customFormat="1" customHeight="1" spans="2:16">
      <c r="B7698" s="38">
        <v>46255</v>
      </c>
      <c r="C7698" s="116" t="s">
        <v>18</v>
      </c>
      <c r="D7698" s="30" t="s">
        <v>424</v>
      </c>
      <c r="E7698" s="39" t="s">
        <v>1167</v>
      </c>
      <c r="F7698" s="40">
        <v>58.98</v>
      </c>
      <c r="G7698" s="41"/>
      <c r="H7698" s="32">
        <v>360478.970000014</v>
      </c>
      <c r="I7698" s="30"/>
      <c r="J7698" s="30"/>
      <c r="K7698" s="30"/>
      <c r="L7698" s="30">
        <v>202609</v>
      </c>
      <c r="M7698" s="30"/>
      <c r="N7698" s="30"/>
      <c r="O7698" s="30"/>
      <c r="P7698" s="30"/>
    </row>
    <row r="7699" s="35" customFormat="1" customHeight="1" spans="2:16">
      <c r="B7699" s="38">
        <v>46255</v>
      </c>
      <c r="C7699" s="116" t="s">
        <v>18</v>
      </c>
      <c r="D7699" s="30" t="s">
        <v>424</v>
      </c>
      <c r="E7699" s="39" t="s">
        <v>1085</v>
      </c>
      <c r="F7699" s="40">
        <v>148.68</v>
      </c>
      <c r="G7699" s="41"/>
      <c r="H7699" s="32">
        <v>360627.650000013</v>
      </c>
      <c r="I7699" s="30"/>
      <c r="J7699" s="107"/>
      <c r="K7699" s="107"/>
      <c r="L7699" s="30">
        <v>202609</v>
      </c>
    </row>
    <row r="7700" s="35" customFormat="1" customHeight="1" spans="2:16">
      <c r="B7700" s="38">
        <v>46255</v>
      </c>
      <c r="C7700" s="116" t="s">
        <v>18</v>
      </c>
      <c r="D7700" s="30" t="s">
        <v>424</v>
      </c>
      <c r="E7700" s="39" t="s">
        <v>1050</v>
      </c>
      <c r="F7700" s="40">
        <v>886.77</v>
      </c>
      <c r="G7700" s="41"/>
      <c r="H7700" s="32">
        <v>361514.420000013</v>
      </c>
      <c r="I7700" s="30"/>
      <c r="J7700" s="30"/>
      <c r="K7700" s="30"/>
      <c r="L7700" s="30">
        <v>202609</v>
      </c>
      <c r="N7700" s="108">
        <v>202608</v>
      </c>
    </row>
    <row r="7701" s="35" customFormat="1" customHeight="1" spans="2:16">
      <c r="B7701" s="38">
        <v>46255</v>
      </c>
      <c r="C7701" s="116" t="s">
        <v>18</v>
      </c>
      <c r="D7701" s="30" t="s">
        <v>424</v>
      </c>
      <c r="E7701" s="39" t="s">
        <v>1090</v>
      </c>
      <c r="F7701" s="40">
        <v>435.26</v>
      </c>
      <c r="G7701" s="41"/>
      <c r="H7701" s="32">
        <v>361949.680000015</v>
      </c>
      <c r="I7701" s="30"/>
      <c r="J7701" s="99"/>
      <c r="K7701" s="99"/>
      <c r="L7701" s="30">
        <v>202609</v>
      </c>
      <c r="N7701" s="99">
        <v>202609</v>
      </c>
    </row>
    <row r="7702" s="35" customFormat="1" customHeight="1" spans="2:16">
      <c r="B7702" s="38">
        <v>46255</v>
      </c>
      <c r="C7702" s="116" t="s">
        <v>18</v>
      </c>
      <c r="D7702" s="30" t="s">
        <v>424</v>
      </c>
      <c r="E7702" s="39" t="s">
        <v>1091</v>
      </c>
      <c r="F7702" s="40">
        <v>305.28</v>
      </c>
      <c r="G7702" s="41"/>
      <c r="H7702" s="32">
        <v>362254.960000012</v>
      </c>
      <c r="I7702" s="30"/>
      <c r="J7702" s="30"/>
      <c r="K7702" s="30"/>
      <c r="L7702" s="30">
        <v>202609</v>
      </c>
      <c r="M7702" s="30"/>
      <c r="N7702" s="30">
        <v>202608</v>
      </c>
      <c r="O7702" s="30"/>
      <c r="P7702" s="30"/>
    </row>
    <row r="7703" s="35" customFormat="1" customHeight="1" spans="2:16">
      <c r="B7703" s="38">
        <v>46255</v>
      </c>
      <c r="C7703" s="116" t="s">
        <v>18</v>
      </c>
      <c r="D7703" s="30" t="s">
        <v>424</v>
      </c>
      <c r="E7703" s="39" t="s">
        <v>1059</v>
      </c>
      <c r="F7703" s="40">
        <v>124.8</v>
      </c>
      <c r="G7703" s="41"/>
      <c r="H7703" s="32">
        <v>362379.760000013</v>
      </c>
      <c r="I7703" s="99"/>
      <c r="J7703" s="99"/>
      <c r="K7703" s="99"/>
      <c r="L7703" s="30">
        <v>202609</v>
      </c>
      <c r="M7703" s="99"/>
      <c r="N7703" s="99"/>
      <c r="O7703" s="99"/>
    </row>
    <row r="7704" s="35" customFormat="1" customHeight="1" spans="2:16">
      <c r="B7704" s="38">
        <v>46255</v>
      </c>
      <c r="C7704" s="116" t="s">
        <v>18</v>
      </c>
      <c r="D7704" s="30" t="s">
        <v>424</v>
      </c>
      <c r="E7704" s="39" t="s">
        <v>1086</v>
      </c>
      <c r="F7704" s="40">
        <v>119.4</v>
      </c>
      <c r="G7704" s="41"/>
      <c r="H7704" s="32">
        <v>362499.160000015</v>
      </c>
      <c r="I7704" s="30"/>
      <c r="J7704" s="30"/>
      <c r="K7704" s="30"/>
      <c r="L7704" s="30">
        <v>202609</v>
      </c>
      <c r="M7704" s="30"/>
      <c r="N7704" s="30"/>
      <c r="O7704" s="30"/>
      <c r="P7704" s="30"/>
    </row>
    <row r="7705" s="35" customFormat="1" customHeight="1" spans="2:16">
      <c r="B7705" s="38">
        <v>46255</v>
      </c>
      <c r="C7705" s="116" t="s">
        <v>18</v>
      </c>
      <c r="D7705" s="30" t="s">
        <v>424</v>
      </c>
      <c r="E7705" s="39" t="s">
        <v>1088</v>
      </c>
      <c r="F7705" s="40">
        <v>322.92</v>
      </c>
      <c r="G7705" s="41"/>
      <c r="H7705" s="32">
        <v>362822.080000013</v>
      </c>
      <c r="I7705" s="30"/>
      <c r="J7705" s="30"/>
      <c r="K7705" s="30"/>
      <c r="L7705" s="30">
        <v>202609</v>
      </c>
      <c r="M7705" s="30"/>
      <c r="N7705" s="30"/>
      <c r="O7705" s="30"/>
      <c r="P7705" s="30"/>
    </row>
    <row r="7706" s="35" customFormat="1" customHeight="1" spans="2:16">
      <c r="B7706" s="38">
        <v>46255</v>
      </c>
      <c r="C7706" s="116" t="s">
        <v>18</v>
      </c>
      <c r="D7706" s="30" t="s">
        <v>424</v>
      </c>
      <c r="E7706" s="39" t="s">
        <v>1094</v>
      </c>
      <c r="F7706" s="40">
        <v>265.98</v>
      </c>
      <c r="G7706" s="41"/>
      <c r="H7706" s="32">
        <v>363088.060000014</v>
      </c>
      <c r="I7706" s="30"/>
      <c r="J7706" s="30"/>
      <c r="K7706" s="30"/>
      <c r="L7706" s="30">
        <v>202609</v>
      </c>
      <c r="M7706" s="30"/>
      <c r="N7706" s="30">
        <v>202608</v>
      </c>
      <c r="O7706" s="30"/>
      <c r="P7706" s="30"/>
    </row>
    <row r="7707" s="35" customFormat="1" customHeight="1" spans="2:16">
      <c r="B7707" s="38">
        <v>46255</v>
      </c>
      <c r="C7707" s="116" t="s">
        <v>18</v>
      </c>
      <c r="D7707" s="30" t="s">
        <v>424</v>
      </c>
      <c r="E7707" s="39" t="s">
        <v>1057</v>
      </c>
      <c r="F7707" s="40">
        <v>148.74</v>
      </c>
      <c r="G7707" s="41"/>
      <c r="H7707" s="32">
        <v>363236.800000016</v>
      </c>
      <c r="I7707" s="30"/>
      <c r="J7707" s="30"/>
      <c r="K7707" s="30"/>
      <c r="L7707" s="30">
        <v>202609</v>
      </c>
      <c r="M7707" s="30"/>
      <c r="N7707" s="30"/>
      <c r="O7707" s="30"/>
      <c r="P7707" s="30"/>
    </row>
    <row r="7708" s="35" customFormat="1" customHeight="1" spans="2:16">
      <c r="B7708" s="38">
        <v>46255</v>
      </c>
      <c r="C7708" s="116" t="s">
        <v>18</v>
      </c>
      <c r="D7708" s="30" t="s">
        <v>424</v>
      </c>
      <c r="E7708" s="39" t="s">
        <v>1058</v>
      </c>
      <c r="F7708" s="40">
        <v>61.14</v>
      </c>
      <c r="G7708" s="41"/>
      <c r="H7708" s="32">
        <v>363297.940000016</v>
      </c>
      <c r="I7708" s="30"/>
      <c r="J7708" s="30"/>
      <c r="K7708" s="30"/>
      <c r="L7708" s="30">
        <v>202609</v>
      </c>
      <c r="M7708" s="30"/>
      <c r="N7708" s="30"/>
      <c r="O7708" s="30"/>
      <c r="P7708" s="30"/>
    </row>
    <row r="7709" s="35" customFormat="1" customHeight="1" spans="2:16">
      <c r="B7709" s="38">
        <v>46255</v>
      </c>
      <c r="C7709" s="116" t="s">
        <v>18</v>
      </c>
      <c r="D7709" s="30" t="s">
        <v>424</v>
      </c>
      <c r="E7709" s="39" t="s">
        <v>1055</v>
      </c>
      <c r="F7709" s="40">
        <v>120.75</v>
      </c>
      <c r="G7709" s="41"/>
      <c r="H7709" s="32">
        <v>363418.690000016</v>
      </c>
      <c r="I7709" s="30"/>
      <c r="J7709" s="30"/>
      <c r="K7709" s="30"/>
      <c r="L7709" s="30">
        <v>202609</v>
      </c>
      <c r="M7709" s="30"/>
      <c r="N7709" s="30"/>
      <c r="O7709" s="30"/>
      <c r="P7709" s="30"/>
    </row>
    <row r="7710" s="35" customFormat="1" customHeight="1" spans="2:16">
      <c r="B7710" s="38">
        <v>46255</v>
      </c>
      <c r="C7710" s="116" t="s">
        <v>18</v>
      </c>
      <c r="D7710" s="30" t="s">
        <v>424</v>
      </c>
      <c r="E7710" s="39" t="s">
        <v>1047</v>
      </c>
      <c r="F7710" s="40">
        <v>9.18</v>
      </c>
      <c r="G7710" s="41"/>
      <c r="H7710" s="32">
        <v>363427.870000016</v>
      </c>
      <c r="I7710" s="30"/>
      <c r="J7710" s="107"/>
      <c r="K7710" s="107"/>
      <c r="L7710" s="30">
        <v>202609</v>
      </c>
    </row>
    <row r="7711" s="35" customFormat="1" customHeight="1" spans="2:16">
      <c r="B7711" s="38">
        <v>46255</v>
      </c>
      <c r="C7711" s="116" t="s">
        <v>18</v>
      </c>
      <c r="D7711" s="30" t="s">
        <v>424</v>
      </c>
      <c r="E7711" s="39" t="s">
        <v>1096</v>
      </c>
      <c r="F7711" s="40">
        <v>398.77</v>
      </c>
      <c r="G7711" s="41"/>
      <c r="H7711" s="32">
        <v>363826.640000015</v>
      </c>
      <c r="I7711" s="30"/>
      <c r="J7711" s="30"/>
      <c r="K7711" s="30"/>
      <c r="L7711" s="30">
        <v>202609</v>
      </c>
      <c r="M7711" s="30"/>
      <c r="N7711" s="30">
        <v>202608</v>
      </c>
      <c r="O7711" s="30"/>
      <c r="P7711" s="30"/>
    </row>
    <row r="7712" s="35" customFormat="1" customHeight="1" spans="2:16">
      <c r="B7712" s="38">
        <v>46255</v>
      </c>
      <c r="C7712" s="116" t="s">
        <v>18</v>
      </c>
      <c r="D7712" s="30" t="s">
        <v>424</v>
      </c>
      <c r="E7712" s="39" t="s">
        <v>1048</v>
      </c>
      <c r="F7712" s="40">
        <v>187.14</v>
      </c>
      <c r="G7712" s="41"/>
      <c r="H7712" s="32">
        <v>364013.780000016</v>
      </c>
      <c r="I7712" s="30"/>
      <c r="J7712" s="30"/>
      <c r="K7712" s="30"/>
      <c r="L7712" s="30">
        <v>202609</v>
      </c>
      <c r="M7712" s="30"/>
      <c r="N7712" s="30"/>
      <c r="O7712" s="30"/>
      <c r="P7712" s="30"/>
    </row>
    <row r="7713" s="35" customFormat="1" customHeight="1" spans="2:16">
      <c r="B7713" s="38">
        <v>46255</v>
      </c>
      <c r="C7713" s="116" t="s">
        <v>18</v>
      </c>
      <c r="D7713" s="30" t="s">
        <v>424</v>
      </c>
      <c r="E7713" s="39" t="s">
        <v>1098</v>
      </c>
      <c r="F7713" s="40">
        <v>153.66</v>
      </c>
      <c r="G7713" s="41"/>
      <c r="H7713" s="32">
        <v>364167.440000016</v>
      </c>
      <c r="I7713" s="30"/>
      <c r="J7713" s="30"/>
      <c r="K7713" s="30"/>
      <c r="L7713" s="30">
        <v>202609</v>
      </c>
      <c r="M7713" s="30"/>
      <c r="N7713" s="30">
        <v>202608</v>
      </c>
      <c r="O7713" s="30"/>
      <c r="P7713" s="30"/>
    </row>
    <row r="7714" s="35" customFormat="1" customHeight="1" spans="2:16">
      <c r="B7714" s="38">
        <v>46255</v>
      </c>
      <c r="C7714" s="116" t="s">
        <v>18</v>
      </c>
      <c r="D7714" s="30" t="s">
        <v>424</v>
      </c>
      <c r="E7714" s="39" t="s">
        <v>1087</v>
      </c>
      <c r="F7714" s="40">
        <v>121.5</v>
      </c>
      <c r="G7714" s="41"/>
      <c r="H7714" s="32">
        <v>364288.940000016</v>
      </c>
      <c r="I7714" s="30"/>
      <c r="J7714" s="30"/>
      <c r="K7714" s="30"/>
      <c r="L7714" s="30">
        <v>202609</v>
      </c>
      <c r="M7714" s="30"/>
      <c r="N7714" s="30"/>
      <c r="O7714" s="30"/>
      <c r="P7714" s="30"/>
    </row>
    <row r="7715" s="35" customFormat="1" customHeight="1" spans="2:16">
      <c r="B7715" s="38">
        <v>46255</v>
      </c>
      <c r="C7715" s="116" t="s">
        <v>18</v>
      </c>
      <c r="D7715" s="30" t="s">
        <v>424</v>
      </c>
      <c r="E7715" s="39" t="s">
        <v>1053</v>
      </c>
      <c r="F7715" s="40">
        <v>87.24</v>
      </c>
      <c r="G7715" s="41"/>
      <c r="H7715" s="32">
        <v>364376.180000015</v>
      </c>
      <c r="I7715" s="30"/>
      <c r="J7715" s="30"/>
      <c r="K7715" s="30"/>
      <c r="L7715" s="30">
        <v>202609</v>
      </c>
      <c r="M7715" s="30"/>
      <c r="N7715" s="30"/>
      <c r="O7715" s="30"/>
      <c r="P7715" s="30"/>
    </row>
    <row r="7716" s="35" customFormat="1" customHeight="1" spans="2:16">
      <c r="B7716" s="38">
        <v>46255</v>
      </c>
      <c r="C7716" s="116" t="s">
        <v>18</v>
      </c>
      <c r="D7716" s="30" t="s">
        <v>424</v>
      </c>
      <c r="E7716" s="39" t="s">
        <v>1099</v>
      </c>
      <c r="F7716" s="40">
        <v>521.34</v>
      </c>
      <c r="G7716" s="41"/>
      <c r="H7716" s="32">
        <v>364897.520000014</v>
      </c>
      <c r="I7716" s="30"/>
      <c r="J7716" s="30"/>
      <c r="K7716" s="30"/>
      <c r="L7716" s="30">
        <v>202609</v>
      </c>
      <c r="M7716" s="30"/>
      <c r="N7716" s="30"/>
      <c r="O7716" s="30"/>
      <c r="P7716" s="30"/>
    </row>
    <row r="7717" s="35" customFormat="1" customHeight="1" spans="2:16">
      <c r="B7717" s="38">
        <v>46255</v>
      </c>
      <c r="C7717" s="116" t="s">
        <v>18</v>
      </c>
      <c r="D7717" s="30" t="s">
        <v>424</v>
      </c>
      <c r="E7717" s="39" t="s">
        <v>1084</v>
      </c>
      <c r="F7717" s="40">
        <v>38.94</v>
      </c>
      <c r="G7717" s="41"/>
      <c r="H7717" s="32">
        <v>364936.460000016</v>
      </c>
      <c r="I7717" s="30"/>
      <c r="J7717" s="30"/>
      <c r="K7717" s="30"/>
      <c r="L7717" s="30">
        <v>202609</v>
      </c>
      <c r="M7717" s="30"/>
      <c r="N7717" s="30"/>
      <c r="O7717" s="30"/>
      <c r="P7717" s="30"/>
    </row>
    <row r="7718" s="35" customFormat="1" customHeight="1" spans="2:16">
      <c r="B7718" s="38">
        <v>46255</v>
      </c>
      <c r="C7718" s="116" t="s">
        <v>18</v>
      </c>
      <c r="D7718" s="30" t="s">
        <v>424</v>
      </c>
      <c r="E7718" s="39" t="s">
        <v>1049</v>
      </c>
      <c r="F7718" s="40">
        <v>171.6</v>
      </c>
      <c r="G7718" s="41"/>
      <c r="H7718" s="32">
        <v>365108.060000014</v>
      </c>
      <c r="I7718" s="30"/>
      <c r="J7718" s="30"/>
      <c r="K7718" s="30"/>
      <c r="L7718" s="30">
        <v>202609</v>
      </c>
      <c r="M7718" s="30"/>
      <c r="N7718" s="30"/>
      <c r="O7718" s="30"/>
      <c r="P7718" s="30"/>
    </row>
    <row r="7719" s="35" customFormat="1" customHeight="1" spans="2:16">
      <c r="B7719" s="38">
        <v>46255</v>
      </c>
      <c r="C7719" s="116" t="s">
        <v>18</v>
      </c>
      <c r="D7719" s="30" t="s">
        <v>424</v>
      </c>
      <c r="E7719" s="39" t="s">
        <v>1051</v>
      </c>
      <c r="F7719" s="40">
        <v>271.92</v>
      </c>
      <c r="G7719" s="41"/>
      <c r="H7719" s="32">
        <v>365379.980000015</v>
      </c>
      <c r="I7719" s="30"/>
      <c r="J7719" s="30"/>
      <c r="K7719" s="30"/>
      <c r="L7719" s="30">
        <v>202609</v>
      </c>
      <c r="M7719" s="30"/>
      <c r="N7719" s="30"/>
      <c r="O7719" s="30"/>
      <c r="P7719" s="30"/>
    </row>
    <row r="7720" s="35" customFormat="1" customHeight="1" spans="2:16">
      <c r="B7720" s="38">
        <v>46255</v>
      </c>
      <c r="C7720" s="116" t="s">
        <v>18</v>
      </c>
      <c r="D7720" s="30" t="s">
        <v>424</v>
      </c>
      <c r="E7720" s="39" t="s">
        <v>1083</v>
      </c>
      <c r="F7720" s="40">
        <v>75.36</v>
      </c>
      <c r="G7720" s="41"/>
      <c r="H7720" s="32">
        <v>365455.340000015</v>
      </c>
      <c r="I7720" s="30"/>
      <c r="J7720" s="30"/>
      <c r="K7720" s="30"/>
      <c r="L7720" s="30">
        <v>202609</v>
      </c>
      <c r="M7720" s="30"/>
      <c r="N7720" s="30"/>
      <c r="O7720" s="30"/>
      <c r="P7720" s="30"/>
    </row>
    <row r="7721" s="35" customFormat="1" customHeight="1" spans="2:16">
      <c r="B7721" s="38">
        <v>46255</v>
      </c>
      <c r="C7721" s="116" t="s">
        <v>18</v>
      </c>
      <c r="D7721" s="30" t="s">
        <v>424</v>
      </c>
      <c r="E7721" s="39" t="s">
        <v>1045</v>
      </c>
      <c r="F7721" s="40">
        <v>20.64</v>
      </c>
      <c r="G7721" s="41"/>
      <c r="H7721" s="32">
        <v>365475.980000015</v>
      </c>
      <c r="I7721" s="30"/>
      <c r="J7721" s="30"/>
      <c r="K7721" s="30"/>
      <c r="L7721" s="30">
        <v>202609</v>
      </c>
      <c r="M7721" s="30"/>
      <c r="N7721" s="30">
        <v>202608</v>
      </c>
      <c r="O7721" s="30"/>
      <c r="P7721" s="30"/>
    </row>
    <row r="7722" s="35" customFormat="1" customHeight="1" spans="2:16">
      <c r="B7722" s="38">
        <v>46255</v>
      </c>
      <c r="C7722" s="116" t="s">
        <v>18</v>
      </c>
      <c r="D7722" s="30"/>
      <c r="E7722" s="39" t="s">
        <v>978</v>
      </c>
      <c r="F7722" s="40">
        <v>200000</v>
      </c>
      <c r="G7722" s="41"/>
      <c r="H7722" s="32">
        <v>565475.980000015</v>
      </c>
      <c r="I7722" s="30"/>
      <c r="J7722" s="30"/>
      <c r="K7722" s="30"/>
      <c r="L7722" s="31"/>
      <c r="M7722" s="30"/>
      <c r="N7722" s="30"/>
      <c r="O7722" s="30"/>
      <c r="P7722" s="30"/>
    </row>
    <row r="7723" s="35" customFormat="1" customHeight="1" spans="2:16">
      <c r="B7723" s="38">
        <v>46255</v>
      </c>
      <c r="C7723" s="116" t="s">
        <v>18</v>
      </c>
      <c r="D7723" s="30"/>
      <c r="E7723" s="39" t="s">
        <v>1154</v>
      </c>
      <c r="F7723" s="40"/>
      <c r="G7723" s="118">
        <v>51481.97</v>
      </c>
      <c r="H7723" s="32">
        <v>513994.010000017</v>
      </c>
      <c r="I7723" s="30" t="s">
        <v>72</v>
      </c>
      <c r="J7723" s="30"/>
      <c r="K7723" s="30"/>
      <c r="L7723" s="119">
        <v>202608</v>
      </c>
      <c r="M7723" s="30"/>
      <c r="N7723" s="30"/>
      <c r="O7723" s="30"/>
      <c r="P7723" s="30"/>
    </row>
    <row r="7724" s="35" customFormat="1" customHeight="1" spans="2:16">
      <c r="B7724" s="38">
        <v>46255</v>
      </c>
      <c r="C7724" s="116" t="s">
        <v>18</v>
      </c>
      <c r="D7724" s="30"/>
      <c r="E7724" s="39" t="s">
        <v>1156</v>
      </c>
      <c r="F7724" s="40"/>
      <c r="G7724" s="118">
        <v>43997.45</v>
      </c>
      <c r="H7724" s="32">
        <v>469996.560000017</v>
      </c>
      <c r="I7724" s="30" t="s">
        <v>72</v>
      </c>
      <c r="J7724" s="30"/>
      <c r="K7724" s="30"/>
      <c r="L7724" s="119">
        <v>202608</v>
      </c>
      <c r="M7724" s="30"/>
      <c r="N7724" s="30"/>
      <c r="O7724" s="30"/>
      <c r="P7724" s="30"/>
    </row>
    <row r="7725" s="35" customFormat="1" customHeight="1" spans="2:16">
      <c r="B7725" s="38">
        <v>46255</v>
      </c>
      <c r="C7725" s="116" t="s">
        <v>18</v>
      </c>
      <c r="D7725" s="30"/>
      <c r="E7725" s="39" t="s">
        <v>1115</v>
      </c>
      <c r="F7725" s="40"/>
      <c r="G7725" s="118">
        <v>2496</v>
      </c>
      <c r="H7725" s="32">
        <v>467500.560000017</v>
      </c>
      <c r="I7725" s="30" t="s">
        <v>72</v>
      </c>
      <c r="J7725" s="30"/>
      <c r="K7725" s="30"/>
      <c r="L7725" s="119">
        <v>202608</v>
      </c>
      <c r="M7725" s="30"/>
      <c r="N7725" s="30"/>
      <c r="O7725" s="30"/>
      <c r="P7725" s="30"/>
    </row>
    <row r="7726" s="35" customFormat="1" customHeight="1" spans="2:16">
      <c r="B7726" s="38">
        <v>46255</v>
      </c>
      <c r="C7726" s="116" t="s">
        <v>18</v>
      </c>
      <c r="D7726" s="30"/>
      <c r="E7726" s="39" t="s">
        <v>1137</v>
      </c>
      <c r="F7726" s="40"/>
      <c r="G7726" s="118">
        <v>17265.1</v>
      </c>
      <c r="H7726" s="32">
        <v>450235.460000016</v>
      </c>
      <c r="I7726" s="30" t="s">
        <v>72</v>
      </c>
      <c r="J7726" s="30"/>
      <c r="K7726" s="30"/>
      <c r="L7726" s="119">
        <v>202608</v>
      </c>
      <c r="M7726" s="30"/>
      <c r="N7726" s="30"/>
      <c r="O7726" s="30"/>
      <c r="P7726" s="30"/>
    </row>
    <row r="7727" s="35" customFormat="1" customHeight="1" spans="2:16">
      <c r="B7727" s="38">
        <v>46255</v>
      </c>
      <c r="C7727" s="116" t="s">
        <v>18</v>
      </c>
      <c r="D7727" s="30"/>
      <c r="E7727" s="39" t="s">
        <v>974</v>
      </c>
      <c r="F7727" s="40"/>
      <c r="G7727" s="118">
        <v>23933.2</v>
      </c>
      <c r="H7727" s="32">
        <v>426302.260000017</v>
      </c>
      <c r="I7727" s="30" t="s">
        <v>72</v>
      </c>
      <c r="J7727" s="30"/>
      <c r="K7727" s="30"/>
      <c r="L7727" s="119">
        <v>202608</v>
      </c>
      <c r="M7727" s="30"/>
      <c r="N7727" s="30"/>
      <c r="O7727" s="30"/>
      <c r="P7727" s="30"/>
    </row>
    <row r="7728" s="35" customFormat="1" customHeight="1" spans="2:16">
      <c r="B7728" s="38">
        <v>46255</v>
      </c>
      <c r="C7728" s="116" t="s">
        <v>18</v>
      </c>
      <c r="D7728" s="30"/>
      <c r="E7728" s="39" t="s">
        <v>1038</v>
      </c>
      <c r="F7728" s="40"/>
      <c r="G7728" s="118">
        <v>89789.6</v>
      </c>
      <c r="H7728" s="32">
        <v>336512.660000015</v>
      </c>
      <c r="I7728" s="30" t="s">
        <v>72</v>
      </c>
      <c r="J7728" s="30"/>
      <c r="K7728" s="30"/>
      <c r="L7728" s="119">
        <v>202608</v>
      </c>
      <c r="M7728" s="30"/>
      <c r="N7728" s="30"/>
      <c r="O7728" s="30"/>
      <c r="P7728" s="30"/>
    </row>
    <row r="7729" s="35" customFormat="1" customHeight="1" spans="2:16">
      <c r="B7729" s="38">
        <v>46255</v>
      </c>
      <c r="C7729" s="116" t="s">
        <v>18</v>
      </c>
      <c r="D7729" s="30"/>
      <c r="E7729" s="39" t="s">
        <v>1040</v>
      </c>
      <c r="F7729" s="40"/>
      <c r="G7729" s="118">
        <v>297121.1</v>
      </c>
      <c r="H7729" s="32">
        <v>39391.5600000136</v>
      </c>
      <c r="I7729" s="30" t="s">
        <v>72</v>
      </c>
      <c r="J7729" s="30"/>
      <c r="K7729" s="30"/>
      <c r="L7729" s="119">
        <v>202608</v>
      </c>
      <c r="M7729" s="30"/>
      <c r="N7729" s="30"/>
      <c r="O7729" s="30"/>
      <c r="P7729" s="30"/>
    </row>
    <row r="7730" s="35" customFormat="1" customHeight="1" spans="2:16">
      <c r="B7730" s="38">
        <v>46255</v>
      </c>
      <c r="C7730" s="116" t="s">
        <v>18</v>
      </c>
      <c r="D7730" s="30"/>
      <c r="E7730" s="39" t="s">
        <v>843</v>
      </c>
      <c r="F7730" s="40">
        <v>100000</v>
      </c>
      <c r="G7730" s="41"/>
      <c r="H7730" s="32">
        <v>139391.560000014</v>
      </c>
      <c r="I7730" s="30"/>
      <c r="J7730" s="30"/>
      <c r="K7730" s="30"/>
      <c r="L7730" s="31"/>
      <c r="M7730" s="30"/>
      <c r="N7730" s="30"/>
      <c r="O7730" s="30"/>
      <c r="P7730" s="30"/>
    </row>
    <row r="7731" s="35" customFormat="1" customHeight="1" spans="2:16">
      <c r="B7731" s="38">
        <v>46255</v>
      </c>
      <c r="C7731" s="116" t="s">
        <v>18</v>
      </c>
      <c r="D7731" s="30"/>
      <c r="E7731" s="39" t="s">
        <v>1042</v>
      </c>
      <c r="F7731" s="40"/>
      <c r="G7731" s="120">
        <v>134497.08</v>
      </c>
      <c r="H7731" s="32">
        <v>4894.48000001535</v>
      </c>
      <c r="I7731" s="30" t="s">
        <v>72</v>
      </c>
      <c r="J7731" s="30"/>
      <c r="K7731" s="30"/>
      <c r="L7731" s="84">
        <v>202608</v>
      </c>
      <c r="M7731" s="30"/>
      <c r="N7731" s="30"/>
      <c r="O7731" s="30"/>
      <c r="P7731" s="30"/>
    </row>
    <row r="7732" s="35" customFormat="1" customHeight="1" spans="2:16">
      <c r="B7732" s="38">
        <v>46256</v>
      </c>
      <c r="C7732" s="116" t="s">
        <v>18</v>
      </c>
      <c r="D7732" s="30"/>
      <c r="E7732" s="39" t="s">
        <v>267</v>
      </c>
      <c r="F7732" s="40">
        <v>6552.01</v>
      </c>
      <c r="G7732" s="41"/>
      <c r="H7732" s="32">
        <v>11446.4900000133</v>
      </c>
      <c r="I7732" s="30"/>
      <c r="J7732" s="30"/>
      <c r="K7732" s="30"/>
      <c r="L7732" s="107">
        <v>202609</v>
      </c>
      <c r="M7732" s="30"/>
      <c r="N7732" s="30"/>
      <c r="O7732" s="30"/>
      <c r="P7732" s="30"/>
    </row>
    <row r="7733" s="35" customFormat="1" customHeight="1" spans="2:16">
      <c r="B7733" s="38">
        <v>46256</v>
      </c>
      <c r="C7733" s="116" t="s">
        <v>18</v>
      </c>
      <c r="D7733" s="30" t="s">
        <v>424</v>
      </c>
      <c r="E7733" s="39" t="s">
        <v>1089</v>
      </c>
      <c r="F7733" s="40">
        <v>57.54</v>
      </c>
      <c r="G7733" s="41"/>
      <c r="H7733" s="32">
        <v>11504.0300000124</v>
      </c>
      <c r="I7733" s="30"/>
      <c r="J7733" s="30"/>
      <c r="K7733" s="30"/>
      <c r="L7733" s="107">
        <v>202609</v>
      </c>
    </row>
    <row r="7734" s="35" customFormat="1" customHeight="1" spans="2:16">
      <c r="B7734" s="38">
        <v>46256</v>
      </c>
      <c r="C7734" s="116" t="s">
        <v>18</v>
      </c>
      <c r="D7734" s="30" t="s">
        <v>424</v>
      </c>
      <c r="E7734" s="39" t="s">
        <v>1045</v>
      </c>
      <c r="F7734" s="40">
        <v>290.53</v>
      </c>
      <c r="G7734" s="41"/>
      <c r="H7734" s="32">
        <v>11794.5600000136</v>
      </c>
      <c r="I7734" s="30"/>
      <c r="J7734" s="30"/>
      <c r="K7734" s="30"/>
      <c r="L7734" s="107">
        <v>202609</v>
      </c>
      <c r="M7734" s="30"/>
      <c r="N7734" s="30">
        <v>202608</v>
      </c>
      <c r="O7734" s="30"/>
      <c r="P7734" s="30"/>
    </row>
    <row r="7735" s="35" customFormat="1" customHeight="1" spans="2:16">
      <c r="B7735" s="38">
        <v>46256</v>
      </c>
      <c r="C7735" s="116" t="s">
        <v>18</v>
      </c>
      <c r="D7735" s="30" t="s">
        <v>424</v>
      </c>
      <c r="E7735" s="39" t="s">
        <v>1088</v>
      </c>
      <c r="F7735" s="40">
        <v>490.68</v>
      </c>
      <c r="G7735" s="41"/>
      <c r="H7735" s="32">
        <v>12285.2400000133</v>
      </c>
      <c r="I7735" s="30"/>
      <c r="J7735" s="30"/>
      <c r="K7735" s="30"/>
      <c r="L7735" s="107">
        <v>202609</v>
      </c>
      <c r="M7735" s="30"/>
      <c r="N7735" s="30"/>
      <c r="O7735" s="30"/>
      <c r="P7735" s="30"/>
    </row>
    <row r="7736" s="35" customFormat="1" customHeight="1" spans="2:16">
      <c r="B7736" s="38">
        <v>46256</v>
      </c>
      <c r="C7736" s="116" t="s">
        <v>18</v>
      </c>
      <c r="D7736" s="30" t="s">
        <v>424</v>
      </c>
      <c r="E7736" s="39" t="s">
        <v>1051</v>
      </c>
      <c r="F7736" s="40">
        <v>38.88</v>
      </c>
      <c r="G7736" s="41"/>
      <c r="H7736" s="32">
        <v>12324.1200000122</v>
      </c>
      <c r="I7736" s="30"/>
      <c r="J7736" s="30"/>
      <c r="K7736" s="30"/>
      <c r="L7736" s="107">
        <v>202609</v>
      </c>
      <c r="M7736" s="30"/>
      <c r="N7736" s="30"/>
      <c r="O7736" s="30"/>
      <c r="P7736" s="30"/>
    </row>
    <row r="7737" s="35" customFormat="1" customHeight="1" spans="2:16">
      <c r="B7737" s="38">
        <v>46256</v>
      </c>
      <c r="C7737" s="116" t="s">
        <v>18</v>
      </c>
      <c r="D7737" s="30" t="s">
        <v>424</v>
      </c>
      <c r="E7737" s="39" t="s">
        <v>1055</v>
      </c>
      <c r="F7737" s="40">
        <v>5.76</v>
      </c>
      <c r="G7737" s="41"/>
      <c r="H7737" s="32">
        <v>12329.8800000139</v>
      </c>
      <c r="I7737" s="30"/>
      <c r="J7737" s="30"/>
      <c r="K7737" s="30"/>
      <c r="L7737" s="107">
        <v>202609</v>
      </c>
      <c r="M7737" s="30"/>
      <c r="N7737" s="30"/>
      <c r="O7737" s="30"/>
      <c r="P7737" s="30"/>
    </row>
    <row r="7738" s="35" customFormat="1" customHeight="1" spans="2:16">
      <c r="B7738" s="38">
        <v>46256</v>
      </c>
      <c r="C7738" s="116" t="s">
        <v>18</v>
      </c>
      <c r="D7738" s="30" t="s">
        <v>424</v>
      </c>
      <c r="E7738" s="39" t="s">
        <v>1047</v>
      </c>
      <c r="F7738" s="40">
        <v>82.18</v>
      </c>
      <c r="G7738" s="41"/>
      <c r="H7738" s="32">
        <v>12412.0600000136</v>
      </c>
      <c r="I7738" s="30"/>
      <c r="J7738" s="107"/>
      <c r="K7738" s="107"/>
      <c r="L7738" s="107">
        <v>202609</v>
      </c>
    </row>
    <row r="7739" s="35" customFormat="1" customHeight="1" spans="2:16">
      <c r="B7739" s="38">
        <v>46256</v>
      </c>
      <c r="C7739" s="116" t="s">
        <v>18</v>
      </c>
      <c r="D7739" s="30" t="s">
        <v>424</v>
      </c>
      <c r="E7739" s="39" t="s">
        <v>1090</v>
      </c>
      <c r="F7739" s="40">
        <v>453.54</v>
      </c>
      <c r="G7739" s="41"/>
      <c r="H7739" s="32">
        <v>12865.6000000127</v>
      </c>
      <c r="I7739" s="30"/>
      <c r="J7739" s="30"/>
      <c r="K7739" s="30"/>
      <c r="L7739" s="107">
        <v>202609</v>
      </c>
      <c r="N7739" s="99">
        <v>202609</v>
      </c>
    </row>
    <row r="7740" s="35" customFormat="1" customHeight="1" spans="2:16">
      <c r="B7740" s="38">
        <v>46256</v>
      </c>
      <c r="C7740" s="116" t="s">
        <v>18</v>
      </c>
      <c r="D7740" s="30" t="s">
        <v>424</v>
      </c>
      <c r="E7740" s="39" t="s">
        <v>1098</v>
      </c>
      <c r="F7740" s="40">
        <v>368</v>
      </c>
      <c r="G7740" s="41"/>
      <c r="H7740" s="32">
        <v>13233.6000000127</v>
      </c>
      <c r="I7740" s="30"/>
      <c r="J7740" s="30"/>
      <c r="K7740" s="30"/>
      <c r="L7740" s="107">
        <v>202609</v>
      </c>
      <c r="M7740" s="30"/>
      <c r="N7740" s="30">
        <v>202608</v>
      </c>
      <c r="O7740" s="30"/>
      <c r="P7740" s="30"/>
    </row>
    <row r="7741" s="35" customFormat="1" customHeight="1" spans="2:16">
      <c r="B7741" s="38">
        <v>46256</v>
      </c>
      <c r="C7741" s="116" t="s">
        <v>18</v>
      </c>
      <c r="D7741" s="30" t="s">
        <v>424</v>
      </c>
      <c r="E7741" s="39" t="s">
        <v>1058</v>
      </c>
      <c r="F7741" s="40">
        <v>72.84</v>
      </c>
      <c r="G7741" s="41"/>
      <c r="H7741" s="32">
        <v>13306.4400000125</v>
      </c>
      <c r="I7741" s="30"/>
      <c r="J7741" s="30"/>
      <c r="K7741" s="30"/>
      <c r="L7741" s="107">
        <v>202609</v>
      </c>
      <c r="M7741" s="30"/>
      <c r="N7741" s="30"/>
      <c r="O7741" s="30"/>
      <c r="P7741" s="30"/>
    </row>
    <row r="7742" s="35" customFormat="1" customHeight="1" spans="2:16">
      <c r="B7742" s="38">
        <v>46256</v>
      </c>
      <c r="C7742" s="116" t="s">
        <v>18</v>
      </c>
      <c r="D7742" s="30" t="s">
        <v>424</v>
      </c>
      <c r="E7742" s="39" t="s">
        <v>1053</v>
      </c>
      <c r="F7742" s="40">
        <v>82.26</v>
      </c>
      <c r="G7742" s="41"/>
      <c r="H7742" s="32">
        <v>13388.7000000104</v>
      </c>
      <c r="I7742" s="30"/>
      <c r="J7742" s="30"/>
      <c r="K7742" s="30"/>
      <c r="L7742" s="107">
        <v>202609</v>
      </c>
      <c r="M7742" s="30"/>
      <c r="N7742" s="30"/>
      <c r="O7742" s="30"/>
      <c r="P7742" s="30"/>
    </row>
    <row r="7743" s="35" customFormat="1" customHeight="1" spans="2:16">
      <c r="B7743" s="38">
        <v>46256</v>
      </c>
      <c r="C7743" s="116" t="s">
        <v>18</v>
      </c>
      <c r="D7743" s="30" t="s">
        <v>424</v>
      </c>
      <c r="E7743" s="39" t="s">
        <v>1050</v>
      </c>
      <c r="F7743" s="40">
        <v>109.51</v>
      </c>
      <c r="G7743" s="41"/>
      <c r="H7743" s="32">
        <v>13498.2100000121</v>
      </c>
      <c r="I7743" s="30"/>
      <c r="J7743" s="30"/>
      <c r="K7743" s="30"/>
      <c r="L7743" s="107">
        <v>202609</v>
      </c>
      <c r="M7743" s="30"/>
      <c r="N7743" s="30">
        <v>202608</v>
      </c>
      <c r="O7743" s="30"/>
      <c r="P7743" s="30"/>
    </row>
    <row r="7744" s="35" customFormat="1" customHeight="1" spans="2:16">
      <c r="B7744" s="38">
        <v>46256</v>
      </c>
      <c r="C7744" s="116" t="s">
        <v>18</v>
      </c>
      <c r="D7744" s="30" t="s">
        <v>424</v>
      </c>
      <c r="E7744" s="39" t="s">
        <v>1057</v>
      </c>
      <c r="F7744" s="40">
        <v>40.8</v>
      </c>
      <c r="G7744" s="41"/>
      <c r="H7744" s="32">
        <v>13539.0100000128</v>
      </c>
      <c r="I7744" s="30"/>
      <c r="J7744" s="30"/>
      <c r="K7744" s="30"/>
      <c r="L7744" s="107">
        <v>202609</v>
      </c>
      <c r="M7744" s="30"/>
      <c r="N7744" s="30"/>
      <c r="O7744" s="30"/>
      <c r="P7744" s="30"/>
    </row>
    <row r="7745" s="35" customFormat="1" customHeight="1" spans="2:16">
      <c r="B7745" s="38">
        <v>46256</v>
      </c>
      <c r="C7745" s="116" t="s">
        <v>18</v>
      </c>
      <c r="D7745" s="30" t="s">
        <v>424</v>
      </c>
      <c r="E7745" s="39" t="s">
        <v>1083</v>
      </c>
      <c r="F7745" s="40">
        <v>226.6</v>
      </c>
      <c r="G7745" s="41"/>
      <c r="H7745" s="32">
        <v>13765.6100000106</v>
      </c>
      <c r="I7745" s="30"/>
      <c r="J7745" s="30"/>
      <c r="K7745" s="30"/>
      <c r="L7745" s="107">
        <v>202609</v>
      </c>
      <c r="M7745" s="30"/>
      <c r="N7745" s="30"/>
      <c r="O7745" s="30"/>
      <c r="P7745" s="30"/>
    </row>
    <row r="7746" s="35" customFormat="1" customHeight="1" spans="2:16">
      <c r="B7746" s="38">
        <v>46256</v>
      </c>
      <c r="C7746" s="116" t="s">
        <v>18</v>
      </c>
      <c r="D7746" s="30" t="s">
        <v>424</v>
      </c>
      <c r="E7746" s="39" t="s">
        <v>1094</v>
      </c>
      <c r="F7746" s="40">
        <v>113.58</v>
      </c>
      <c r="G7746" s="41"/>
      <c r="H7746" s="32">
        <v>13879.1900000125</v>
      </c>
      <c r="I7746" s="30"/>
      <c r="J7746" s="30"/>
      <c r="K7746" s="30"/>
      <c r="L7746" s="107">
        <v>202609</v>
      </c>
      <c r="M7746" s="30"/>
      <c r="N7746" s="30">
        <v>202608</v>
      </c>
      <c r="O7746" s="30"/>
      <c r="P7746" s="30"/>
    </row>
    <row r="7747" s="35" customFormat="1" customHeight="1" spans="2:16">
      <c r="B7747" s="38">
        <v>46256</v>
      </c>
      <c r="C7747" s="116" t="s">
        <v>18</v>
      </c>
      <c r="D7747" s="30" t="s">
        <v>424</v>
      </c>
      <c r="E7747" s="39" t="s">
        <v>1099</v>
      </c>
      <c r="F7747" s="40">
        <v>1019.87</v>
      </c>
      <c r="G7747" s="41"/>
      <c r="H7747" s="32">
        <v>14899.0600000098</v>
      </c>
      <c r="I7747" s="30"/>
      <c r="J7747" s="30"/>
      <c r="K7747" s="30"/>
      <c r="L7747" s="107">
        <v>202609</v>
      </c>
      <c r="M7747" s="30"/>
      <c r="N7747" s="30"/>
      <c r="O7747" s="30"/>
      <c r="P7747" s="30"/>
    </row>
    <row r="7748" s="35" customFormat="1" customHeight="1" spans="2:16">
      <c r="B7748" s="38">
        <v>46256</v>
      </c>
      <c r="C7748" s="116" t="s">
        <v>18</v>
      </c>
      <c r="D7748" s="30" t="s">
        <v>424</v>
      </c>
      <c r="E7748" s="39" t="s">
        <v>1048</v>
      </c>
      <c r="F7748" s="40">
        <v>151.73</v>
      </c>
      <c r="G7748" s="41"/>
      <c r="H7748" s="32">
        <v>15050.7900000103</v>
      </c>
      <c r="I7748" s="30"/>
      <c r="J7748" s="30"/>
      <c r="K7748" s="30"/>
      <c r="L7748" s="107">
        <v>202609</v>
      </c>
      <c r="M7748" s="30"/>
      <c r="N7748" s="30"/>
      <c r="O7748" s="30"/>
      <c r="P7748" s="30"/>
    </row>
    <row r="7749" s="35" customFormat="1" customHeight="1" spans="2:16">
      <c r="B7749" s="38">
        <v>46256</v>
      </c>
      <c r="C7749" s="116" t="s">
        <v>18</v>
      </c>
      <c r="D7749" s="30" t="s">
        <v>424</v>
      </c>
      <c r="E7749" s="39" t="s">
        <v>1093</v>
      </c>
      <c r="F7749" s="40">
        <v>541.45</v>
      </c>
      <c r="G7749" s="41"/>
      <c r="H7749" s="32">
        <v>15592.2400000095</v>
      </c>
      <c r="I7749" s="30"/>
      <c r="J7749" s="30"/>
      <c r="K7749" s="30"/>
      <c r="L7749" s="107">
        <v>202609</v>
      </c>
      <c r="M7749" s="30"/>
      <c r="N7749" s="30">
        <v>202608</v>
      </c>
      <c r="O7749" s="30"/>
      <c r="P7749" s="30"/>
    </row>
    <row r="7750" s="35" customFormat="1" customHeight="1" spans="2:16">
      <c r="B7750" s="38">
        <v>46256</v>
      </c>
      <c r="C7750" s="116" t="s">
        <v>18</v>
      </c>
      <c r="D7750" s="30" t="s">
        <v>424</v>
      </c>
      <c r="E7750" s="39" t="s">
        <v>1056</v>
      </c>
      <c r="F7750" s="40">
        <v>149.04</v>
      </c>
      <c r="G7750" s="41"/>
      <c r="H7750" s="32">
        <v>15741.2800000086</v>
      </c>
      <c r="I7750" s="30"/>
      <c r="J7750" s="30"/>
      <c r="K7750" s="30"/>
      <c r="L7750" s="107">
        <v>202609</v>
      </c>
      <c r="M7750" s="30"/>
      <c r="N7750" s="30"/>
      <c r="O7750" s="30"/>
      <c r="P7750" s="30"/>
    </row>
    <row r="7751" s="35" customFormat="1" customHeight="1" spans="2:16">
      <c r="B7751" s="38">
        <v>46256</v>
      </c>
      <c r="C7751" s="116" t="s">
        <v>18</v>
      </c>
      <c r="D7751" s="30" t="s">
        <v>424</v>
      </c>
      <c r="E7751" s="39" t="s">
        <v>1091</v>
      </c>
      <c r="F7751" s="40">
        <v>195.48</v>
      </c>
      <c r="G7751" s="41"/>
      <c r="H7751" s="32">
        <v>15936.7600000091</v>
      </c>
      <c r="I7751" s="30"/>
      <c r="J7751" s="30"/>
      <c r="K7751" s="30"/>
      <c r="L7751" s="107">
        <v>202609</v>
      </c>
      <c r="M7751" s="30"/>
      <c r="N7751" s="30">
        <v>202608</v>
      </c>
      <c r="O7751" s="30"/>
      <c r="P7751" s="30"/>
    </row>
    <row r="7752" s="35" customFormat="1" customHeight="1" spans="2:16">
      <c r="B7752" s="38">
        <v>46256</v>
      </c>
      <c r="C7752" s="116" t="s">
        <v>18</v>
      </c>
      <c r="D7752" s="30" t="s">
        <v>424</v>
      </c>
      <c r="E7752" s="39" t="s">
        <v>1085</v>
      </c>
      <c r="F7752" s="40">
        <v>225.98</v>
      </c>
      <c r="G7752" s="41"/>
      <c r="H7752" s="32">
        <v>16162.7400000095</v>
      </c>
      <c r="I7752" s="30"/>
      <c r="J7752" s="108"/>
      <c r="K7752" s="108"/>
      <c r="L7752" s="107">
        <v>202609</v>
      </c>
    </row>
    <row r="7753" s="35" customFormat="1" customHeight="1" spans="2:16">
      <c r="B7753" s="38">
        <v>46256</v>
      </c>
      <c r="C7753" s="116" t="s">
        <v>18</v>
      </c>
      <c r="D7753" s="30" t="s">
        <v>424</v>
      </c>
      <c r="E7753" s="39" t="s">
        <v>1087</v>
      </c>
      <c r="F7753" s="40">
        <v>76.36</v>
      </c>
      <c r="G7753" s="41"/>
      <c r="H7753" s="32">
        <v>16239.1000000089</v>
      </c>
      <c r="I7753" s="30"/>
      <c r="J7753" s="30"/>
      <c r="K7753" s="30"/>
      <c r="L7753" s="107">
        <v>202609</v>
      </c>
      <c r="M7753" s="30"/>
      <c r="N7753" s="30"/>
      <c r="O7753" s="30"/>
      <c r="P7753" s="30"/>
    </row>
    <row r="7754" s="35" customFormat="1" customHeight="1" spans="2:16">
      <c r="B7754" s="38">
        <v>46256</v>
      </c>
      <c r="C7754" s="116" t="s">
        <v>18</v>
      </c>
      <c r="D7754" s="30" t="s">
        <v>424</v>
      </c>
      <c r="E7754" s="39" t="s">
        <v>1095</v>
      </c>
      <c r="F7754" s="40">
        <v>209.59</v>
      </c>
      <c r="G7754" s="41"/>
      <c r="H7754" s="32">
        <v>16448.6900000088</v>
      </c>
      <c r="I7754" s="30"/>
      <c r="J7754" s="30"/>
      <c r="K7754" s="30"/>
      <c r="L7754" s="107">
        <v>202609</v>
      </c>
      <c r="M7754" s="30"/>
      <c r="N7754" s="30">
        <v>202608</v>
      </c>
      <c r="O7754" s="30"/>
      <c r="P7754" s="30"/>
    </row>
    <row r="7755" s="35" customFormat="1" customHeight="1" spans="2:16">
      <c r="B7755" s="38">
        <v>46256</v>
      </c>
      <c r="C7755" s="116" t="s">
        <v>18</v>
      </c>
      <c r="D7755" s="30" t="s">
        <v>424</v>
      </c>
      <c r="E7755" s="39" t="s">
        <v>1084</v>
      </c>
      <c r="F7755" s="40">
        <v>185.04</v>
      </c>
      <c r="G7755" s="41"/>
      <c r="H7755" s="32">
        <v>16633.7300000079</v>
      </c>
      <c r="I7755" s="30"/>
      <c r="J7755" s="30"/>
      <c r="K7755" s="30"/>
      <c r="L7755" s="107">
        <v>202609</v>
      </c>
      <c r="M7755" s="30"/>
      <c r="N7755" s="30"/>
      <c r="O7755" s="30"/>
      <c r="P7755" s="30"/>
    </row>
    <row r="7756" s="35" customFormat="1" customHeight="1" spans="2:16">
      <c r="B7756" s="38">
        <v>46256</v>
      </c>
      <c r="C7756" s="116" t="s">
        <v>18</v>
      </c>
      <c r="D7756" s="30" t="s">
        <v>424</v>
      </c>
      <c r="E7756" s="39" t="s">
        <v>1167</v>
      </c>
      <c r="F7756" s="40">
        <v>88.38</v>
      </c>
      <c r="G7756" s="41"/>
      <c r="H7756" s="32">
        <v>16722.1100000106</v>
      </c>
      <c r="I7756" s="30"/>
      <c r="J7756" s="30"/>
      <c r="K7756" s="30"/>
      <c r="L7756" s="107">
        <v>202609</v>
      </c>
      <c r="M7756" s="30"/>
      <c r="N7756" s="30"/>
      <c r="O7756" s="30"/>
      <c r="P7756" s="30"/>
    </row>
    <row r="7757" s="35" customFormat="1" customHeight="1" spans="2:16">
      <c r="B7757" s="38">
        <v>46256</v>
      </c>
      <c r="C7757" s="116" t="s">
        <v>18</v>
      </c>
      <c r="D7757" s="30" t="s">
        <v>424</v>
      </c>
      <c r="E7757" s="39" t="s">
        <v>1046</v>
      </c>
      <c r="F7757" s="40">
        <v>118.38</v>
      </c>
      <c r="G7757" s="41"/>
      <c r="H7757" s="32">
        <v>16840.4900000095</v>
      </c>
      <c r="I7757" s="30"/>
      <c r="J7757" s="30"/>
      <c r="K7757" s="30"/>
      <c r="L7757" s="107">
        <v>202609</v>
      </c>
      <c r="M7757" s="30"/>
      <c r="N7757" s="30"/>
      <c r="O7757" s="30"/>
      <c r="P7757" s="30"/>
    </row>
    <row r="7758" s="35" customFormat="1" customHeight="1" spans="2:16">
      <c r="B7758" s="38">
        <v>46256</v>
      </c>
      <c r="C7758" s="116" t="s">
        <v>18</v>
      </c>
      <c r="D7758" s="30" t="s">
        <v>424</v>
      </c>
      <c r="E7758" s="39" t="s">
        <v>1096</v>
      </c>
      <c r="F7758" s="40">
        <v>763.03</v>
      </c>
      <c r="G7758" s="41"/>
      <c r="H7758" s="32">
        <v>17603.5200000107</v>
      </c>
      <c r="I7758" s="30"/>
      <c r="J7758" s="30"/>
      <c r="K7758" s="30"/>
      <c r="L7758" s="107">
        <v>202609</v>
      </c>
      <c r="M7758" s="30"/>
      <c r="N7758" s="30">
        <v>202608</v>
      </c>
      <c r="O7758" s="30"/>
      <c r="P7758" s="30"/>
    </row>
    <row r="7759" s="35" customFormat="1" customHeight="1" spans="2:16">
      <c r="B7759" s="38">
        <v>46256</v>
      </c>
      <c r="C7759" s="116" t="s">
        <v>18</v>
      </c>
      <c r="D7759" s="30" t="s">
        <v>424</v>
      </c>
      <c r="E7759" s="39" t="s">
        <v>1097</v>
      </c>
      <c r="F7759" s="40">
        <v>365.28</v>
      </c>
      <c r="G7759" s="41"/>
      <c r="H7759" s="32">
        <v>17968.8000000082</v>
      </c>
      <c r="I7759" s="30"/>
      <c r="J7759" s="30"/>
      <c r="K7759" s="30"/>
      <c r="L7759" s="107">
        <v>202609</v>
      </c>
      <c r="M7759" s="30"/>
      <c r="N7759" s="30">
        <v>202608</v>
      </c>
      <c r="O7759" s="30"/>
      <c r="P7759" s="30"/>
    </row>
    <row r="7760" s="35" customFormat="1" customHeight="1" spans="2:16">
      <c r="B7760" s="38">
        <v>46256</v>
      </c>
      <c r="C7760" s="116" t="s">
        <v>18</v>
      </c>
      <c r="D7760" s="30" t="s">
        <v>424</v>
      </c>
      <c r="E7760" s="39" t="s">
        <v>1054</v>
      </c>
      <c r="F7760" s="40">
        <v>18.24</v>
      </c>
      <c r="G7760" s="41"/>
      <c r="H7760" s="32">
        <v>17987.0400000103</v>
      </c>
      <c r="I7760" s="30"/>
      <c r="J7760" s="30"/>
      <c r="K7760" s="30"/>
      <c r="L7760" s="107">
        <v>202609</v>
      </c>
      <c r="M7760" s="30"/>
      <c r="N7760" s="30"/>
      <c r="O7760" s="30"/>
      <c r="P7760" s="30"/>
    </row>
    <row r="7761" s="35" customFormat="1" customHeight="1" spans="2:16">
      <c r="B7761" s="38">
        <v>46256</v>
      </c>
      <c r="C7761" s="116" t="s">
        <v>18</v>
      </c>
      <c r="D7761" s="30" t="s">
        <v>424</v>
      </c>
      <c r="E7761" s="39" t="s">
        <v>1092</v>
      </c>
      <c r="F7761" s="40">
        <v>270.12</v>
      </c>
      <c r="G7761" s="41"/>
      <c r="H7761" s="32">
        <v>18257.1600000076</v>
      </c>
      <c r="I7761" s="30"/>
      <c r="J7761" s="107"/>
      <c r="K7761" s="107"/>
      <c r="L7761" s="107">
        <v>202609</v>
      </c>
      <c r="N7761" s="107">
        <v>202608</v>
      </c>
    </row>
    <row r="7762" s="35" customFormat="1" customHeight="1" spans="2:16">
      <c r="B7762" s="38">
        <v>46257</v>
      </c>
      <c r="C7762" s="116" t="s">
        <v>18</v>
      </c>
      <c r="D7762" s="30"/>
      <c r="E7762" s="39" t="s">
        <v>267</v>
      </c>
      <c r="F7762" s="40">
        <v>6297.92</v>
      </c>
      <c r="G7762" s="41"/>
      <c r="H7762" s="32">
        <v>24555.0800000094</v>
      </c>
      <c r="I7762" s="30"/>
      <c r="J7762" s="30"/>
      <c r="K7762" s="30"/>
      <c r="L7762" s="107">
        <v>202609</v>
      </c>
    </row>
    <row r="7763" s="35" customFormat="1" customHeight="1" spans="2:16">
      <c r="B7763" s="38">
        <v>46257</v>
      </c>
      <c r="C7763" s="116" t="s">
        <v>18</v>
      </c>
      <c r="D7763" s="30"/>
      <c r="E7763" s="39" t="s">
        <v>978</v>
      </c>
      <c r="F7763" s="40">
        <v>200000</v>
      </c>
      <c r="G7763" s="41"/>
      <c r="H7763" s="32">
        <v>224555.080000009</v>
      </c>
      <c r="I7763" s="30"/>
      <c r="J7763" s="30"/>
      <c r="K7763" s="30"/>
      <c r="L7763" s="121"/>
    </row>
    <row r="7764" s="35" customFormat="1" customHeight="1" spans="2:16">
      <c r="B7764" s="38">
        <v>46257</v>
      </c>
      <c r="C7764" s="116" t="s">
        <v>18</v>
      </c>
      <c r="D7764" s="30"/>
      <c r="E7764" s="39" t="s">
        <v>843</v>
      </c>
      <c r="F7764" s="40">
        <v>100000</v>
      </c>
      <c r="G7764" s="41"/>
      <c r="H7764" s="32">
        <v>324555.080000009</v>
      </c>
      <c r="I7764" s="30"/>
      <c r="J7764" s="30"/>
      <c r="K7764" s="30"/>
      <c r="L7764" s="121"/>
    </row>
    <row r="7765" s="35" customFormat="1" customHeight="1" spans="2:16">
      <c r="B7765" s="38">
        <v>46257</v>
      </c>
      <c r="C7765" s="116" t="s">
        <v>18</v>
      </c>
      <c r="D7765" s="30" t="s">
        <v>424</v>
      </c>
      <c r="E7765" s="39" t="s">
        <v>1089</v>
      </c>
      <c r="F7765" s="40">
        <v>144.48</v>
      </c>
      <c r="G7765" s="41"/>
      <c r="H7765" s="32">
        <v>324699.56000001</v>
      </c>
      <c r="I7765" s="30"/>
      <c r="J7765" s="99"/>
      <c r="K7765" s="99"/>
      <c r="L7765" s="107">
        <v>202609</v>
      </c>
    </row>
    <row r="7766" s="35" customFormat="1" customHeight="1" spans="2:16">
      <c r="B7766" s="38">
        <v>46257</v>
      </c>
      <c r="C7766" s="116" t="s">
        <v>18</v>
      </c>
      <c r="D7766" s="30" t="s">
        <v>424</v>
      </c>
      <c r="E7766" s="39" t="s">
        <v>1055</v>
      </c>
      <c r="F7766" s="40">
        <v>8.88</v>
      </c>
      <c r="G7766" s="41"/>
      <c r="H7766" s="32">
        <v>324708.440000009</v>
      </c>
      <c r="I7766" s="30"/>
      <c r="J7766" s="30"/>
      <c r="K7766" s="30"/>
      <c r="L7766" s="107">
        <v>202609</v>
      </c>
      <c r="M7766" s="30"/>
      <c r="N7766" s="30"/>
      <c r="O7766" s="30"/>
      <c r="P7766" s="30"/>
    </row>
    <row r="7767" s="35" customFormat="1" customHeight="1" spans="2:16">
      <c r="B7767" s="38">
        <v>46257</v>
      </c>
      <c r="C7767" s="116" t="s">
        <v>18</v>
      </c>
      <c r="D7767" s="30" t="s">
        <v>424</v>
      </c>
      <c r="E7767" s="39" t="s">
        <v>1054</v>
      </c>
      <c r="F7767" s="40">
        <v>5.76</v>
      </c>
      <c r="G7767" s="41"/>
      <c r="H7767" s="32">
        <v>324714.20000001</v>
      </c>
      <c r="I7767" s="30"/>
      <c r="J7767" s="30"/>
      <c r="K7767" s="30"/>
      <c r="L7767" s="107">
        <v>202609</v>
      </c>
      <c r="M7767" s="30"/>
      <c r="N7767" s="30"/>
      <c r="O7767" s="30"/>
      <c r="P7767" s="30"/>
    </row>
    <row r="7768" s="35" customFormat="1" customHeight="1" spans="2:16">
      <c r="B7768" s="38">
        <v>46257</v>
      </c>
      <c r="C7768" s="116" t="s">
        <v>18</v>
      </c>
      <c r="D7768" s="30" t="s">
        <v>424</v>
      </c>
      <c r="E7768" s="39" t="s">
        <v>1099</v>
      </c>
      <c r="F7768" s="40">
        <v>571.08</v>
      </c>
      <c r="G7768" s="41"/>
      <c r="H7768" s="32">
        <v>325285.280000009</v>
      </c>
      <c r="I7768" s="30"/>
      <c r="J7768" s="30"/>
      <c r="K7768" s="30"/>
      <c r="L7768" s="107">
        <v>202609</v>
      </c>
      <c r="M7768" s="30"/>
      <c r="N7768" s="30"/>
      <c r="O7768" s="30"/>
      <c r="P7768" s="30"/>
    </row>
    <row r="7769" s="35" customFormat="1" customHeight="1" spans="2:16">
      <c r="B7769" s="38">
        <v>46257</v>
      </c>
      <c r="C7769" s="116" t="s">
        <v>18</v>
      </c>
      <c r="D7769" s="30" t="s">
        <v>424</v>
      </c>
      <c r="E7769" s="39" t="s">
        <v>1094</v>
      </c>
      <c r="F7769" s="40">
        <v>62.7</v>
      </c>
      <c r="G7769" s="41"/>
      <c r="H7769" s="32">
        <v>325347.980000008</v>
      </c>
      <c r="I7769" s="30"/>
      <c r="J7769" s="30"/>
      <c r="K7769" s="30"/>
      <c r="L7769" s="107">
        <v>202609</v>
      </c>
      <c r="M7769" s="30"/>
      <c r="N7769" s="30">
        <v>202608</v>
      </c>
      <c r="O7769" s="30"/>
      <c r="P7769" s="30"/>
    </row>
    <row r="7770" s="35" customFormat="1" customHeight="1" spans="2:16">
      <c r="B7770" s="38">
        <v>46257</v>
      </c>
      <c r="C7770" s="116" t="s">
        <v>18</v>
      </c>
      <c r="D7770" s="30" t="s">
        <v>424</v>
      </c>
      <c r="E7770" s="39" t="s">
        <v>1049</v>
      </c>
      <c r="F7770" s="40">
        <v>57.6</v>
      </c>
      <c r="G7770" s="41"/>
      <c r="H7770" s="32">
        <v>325405.580000009</v>
      </c>
      <c r="I7770" s="30"/>
      <c r="J7770" s="30"/>
      <c r="K7770" s="30"/>
      <c r="L7770" s="107">
        <v>202609</v>
      </c>
      <c r="M7770" s="30"/>
      <c r="N7770" s="30"/>
      <c r="O7770" s="30"/>
      <c r="P7770" s="30"/>
    </row>
    <row r="7771" s="35" customFormat="1" customHeight="1" spans="2:16">
      <c r="B7771" s="38">
        <v>46257</v>
      </c>
      <c r="C7771" s="116" t="s">
        <v>18</v>
      </c>
      <c r="D7771" s="30" t="s">
        <v>424</v>
      </c>
      <c r="E7771" s="39" t="s">
        <v>1047</v>
      </c>
      <c r="F7771" s="40">
        <v>123.18</v>
      </c>
      <c r="G7771" s="41"/>
      <c r="H7771" s="32">
        <v>325528.760000009</v>
      </c>
      <c r="I7771" s="107"/>
      <c r="J7771" s="107"/>
      <c r="K7771" s="107"/>
      <c r="L7771" s="107">
        <v>202609</v>
      </c>
    </row>
    <row r="7772" s="35" customFormat="1" customHeight="1" spans="2:16">
      <c r="B7772" s="38">
        <v>46257</v>
      </c>
      <c r="C7772" s="116" t="s">
        <v>18</v>
      </c>
      <c r="D7772" s="30" t="s">
        <v>424</v>
      </c>
      <c r="E7772" s="39" t="s">
        <v>1092</v>
      </c>
      <c r="F7772" s="40">
        <v>316.26</v>
      </c>
      <c r="G7772" s="41"/>
      <c r="H7772" s="32">
        <v>325845.020000007</v>
      </c>
      <c r="I7772" s="99"/>
      <c r="J7772" s="99"/>
      <c r="K7772" s="99"/>
      <c r="L7772" s="107">
        <v>202609</v>
      </c>
      <c r="N7772" s="99">
        <v>202608</v>
      </c>
    </row>
    <row r="7773" s="35" customFormat="1" customHeight="1" spans="2:16">
      <c r="B7773" s="38">
        <v>46257</v>
      </c>
      <c r="C7773" s="116" t="s">
        <v>18</v>
      </c>
      <c r="D7773" s="30" t="s">
        <v>424</v>
      </c>
      <c r="E7773" s="39" t="s">
        <v>1167</v>
      </c>
      <c r="F7773" s="40">
        <v>247.98</v>
      </c>
      <c r="G7773" s="41"/>
      <c r="H7773" s="32">
        <v>326093.000000007</v>
      </c>
      <c r="I7773" s="30"/>
      <c r="J7773" s="30"/>
      <c r="K7773" s="30"/>
      <c r="L7773" s="107">
        <v>202609</v>
      </c>
      <c r="M7773" s="30"/>
      <c r="N7773" s="30"/>
      <c r="O7773" s="30"/>
      <c r="P7773" s="30"/>
    </row>
    <row r="7774" s="35" customFormat="1" customHeight="1" spans="2:16">
      <c r="B7774" s="38">
        <v>46257</v>
      </c>
      <c r="C7774" s="116" t="s">
        <v>18</v>
      </c>
      <c r="D7774" s="30" t="s">
        <v>424</v>
      </c>
      <c r="E7774" s="39" t="s">
        <v>1058</v>
      </c>
      <c r="F7774" s="40">
        <v>78.3</v>
      </c>
      <c r="G7774" s="41"/>
      <c r="H7774" s="32">
        <v>326171.300000008</v>
      </c>
      <c r="I7774" s="30"/>
      <c r="J7774" s="30"/>
      <c r="K7774" s="30"/>
      <c r="L7774" s="107">
        <v>202609</v>
      </c>
      <c r="M7774" s="30"/>
      <c r="N7774" s="30"/>
      <c r="O7774" s="30"/>
      <c r="P7774" s="30"/>
    </row>
    <row r="7775" s="35" customFormat="1" customHeight="1" spans="2:16">
      <c r="B7775" s="38">
        <v>46257</v>
      </c>
      <c r="C7775" s="116" t="s">
        <v>18</v>
      </c>
      <c r="D7775" s="30" t="s">
        <v>424</v>
      </c>
      <c r="E7775" s="39" t="s">
        <v>1050</v>
      </c>
      <c r="F7775" s="40">
        <v>535.74</v>
      </c>
      <c r="G7775" s="41"/>
      <c r="H7775" s="32">
        <v>326707.04000001</v>
      </c>
      <c r="I7775" s="30"/>
      <c r="J7775" s="30"/>
      <c r="K7775" s="30"/>
      <c r="L7775" s="107">
        <v>202609</v>
      </c>
      <c r="M7775" s="30"/>
      <c r="N7775" s="30">
        <v>202608</v>
      </c>
      <c r="O7775" s="30"/>
      <c r="P7775" s="30"/>
    </row>
    <row r="7776" s="35" customFormat="1" customHeight="1" spans="2:16">
      <c r="B7776" s="38">
        <v>46257</v>
      </c>
      <c r="C7776" s="116" t="s">
        <v>18</v>
      </c>
      <c r="D7776" s="30" t="s">
        <v>424</v>
      </c>
      <c r="E7776" s="39" t="s">
        <v>1097</v>
      </c>
      <c r="F7776" s="40">
        <v>574.8</v>
      </c>
      <c r="G7776" s="41"/>
      <c r="H7776" s="32">
        <v>327281.840000011</v>
      </c>
      <c r="I7776" s="30"/>
      <c r="J7776" s="30"/>
      <c r="K7776" s="30"/>
      <c r="L7776" s="107">
        <v>202609</v>
      </c>
      <c r="M7776" s="30"/>
      <c r="N7776" s="30">
        <v>202608</v>
      </c>
      <c r="O7776" s="30"/>
      <c r="P7776" s="30"/>
    </row>
    <row r="7777" s="35" customFormat="1" customHeight="1" spans="2:16">
      <c r="B7777" s="38">
        <v>46257</v>
      </c>
      <c r="C7777" s="116" t="s">
        <v>18</v>
      </c>
      <c r="D7777" s="30" t="s">
        <v>424</v>
      </c>
      <c r="E7777" s="39" t="s">
        <v>1046</v>
      </c>
      <c r="F7777" s="40">
        <v>15.9</v>
      </c>
      <c r="G7777" s="41"/>
      <c r="H7777" s="32">
        <v>327297.74000001</v>
      </c>
      <c r="I7777" s="30"/>
      <c r="J7777" s="30"/>
      <c r="K7777" s="30"/>
      <c r="L7777" s="107">
        <v>202609</v>
      </c>
      <c r="M7777" s="30"/>
      <c r="N7777" s="30"/>
      <c r="O7777" s="30"/>
      <c r="P7777" s="30"/>
    </row>
    <row r="7778" s="35" customFormat="1" customHeight="1" spans="2:16">
      <c r="B7778" s="38">
        <v>46257</v>
      </c>
      <c r="C7778" s="116" t="s">
        <v>18</v>
      </c>
      <c r="D7778" s="30" t="s">
        <v>424</v>
      </c>
      <c r="E7778" s="39" t="s">
        <v>1052</v>
      </c>
      <c r="F7778" s="40">
        <v>17.88</v>
      </c>
      <c r="G7778" s="41"/>
      <c r="H7778" s="32">
        <v>327315.620000012</v>
      </c>
      <c r="I7778" s="30"/>
      <c r="J7778" s="30"/>
      <c r="K7778" s="30"/>
      <c r="L7778" s="107">
        <v>202609</v>
      </c>
      <c r="M7778" s="30"/>
      <c r="N7778" s="30"/>
      <c r="O7778" s="30"/>
      <c r="P7778" s="30"/>
    </row>
    <row r="7779" s="35" customFormat="1" customHeight="1" spans="2:16">
      <c r="B7779" s="38">
        <v>46257</v>
      </c>
      <c r="C7779" s="116" t="s">
        <v>18</v>
      </c>
      <c r="D7779" s="30" t="s">
        <v>424</v>
      </c>
      <c r="E7779" s="39" t="s">
        <v>1084</v>
      </c>
      <c r="F7779" s="40">
        <v>28.26</v>
      </c>
      <c r="G7779" s="41"/>
      <c r="H7779" s="32">
        <v>327343.88000001</v>
      </c>
      <c r="I7779" s="30"/>
      <c r="J7779" s="30"/>
      <c r="K7779" s="30"/>
      <c r="L7779" s="107">
        <v>202609</v>
      </c>
      <c r="M7779" s="30"/>
      <c r="N7779" s="30"/>
      <c r="O7779" s="30"/>
      <c r="P7779" s="30"/>
    </row>
    <row r="7780" s="35" customFormat="1" customHeight="1" spans="2:16">
      <c r="B7780" s="38">
        <v>46257</v>
      </c>
      <c r="C7780" s="116" t="s">
        <v>18</v>
      </c>
      <c r="D7780" s="30" t="s">
        <v>424</v>
      </c>
      <c r="E7780" s="39" t="s">
        <v>1087</v>
      </c>
      <c r="F7780" s="40">
        <v>240.6</v>
      </c>
      <c r="G7780" s="41"/>
      <c r="H7780" s="32">
        <v>327584.480000012</v>
      </c>
      <c r="I7780" s="30"/>
      <c r="J7780" s="30"/>
      <c r="K7780" s="30"/>
      <c r="L7780" s="107">
        <v>202609</v>
      </c>
      <c r="M7780" s="30"/>
      <c r="N7780" s="30"/>
      <c r="O7780" s="30"/>
      <c r="P7780" s="30"/>
    </row>
    <row r="7781" s="35" customFormat="1" customHeight="1" spans="2:16">
      <c r="B7781" s="38">
        <v>46257</v>
      </c>
      <c r="C7781" s="116" t="s">
        <v>18</v>
      </c>
      <c r="D7781" s="30" t="s">
        <v>424</v>
      </c>
      <c r="E7781" s="39" t="s">
        <v>1098</v>
      </c>
      <c r="F7781" s="40">
        <v>27.84</v>
      </c>
      <c r="G7781" s="41"/>
      <c r="H7781" s="32">
        <v>327612.320000011</v>
      </c>
      <c r="I7781" s="30"/>
      <c r="J7781" s="30"/>
      <c r="K7781" s="30"/>
      <c r="L7781" s="107">
        <v>202609</v>
      </c>
      <c r="M7781" s="30"/>
      <c r="N7781" s="30">
        <v>202608</v>
      </c>
      <c r="O7781" s="30"/>
      <c r="P7781" s="30"/>
    </row>
    <row r="7782" s="35" customFormat="1" customHeight="1" spans="2:16">
      <c r="B7782" s="38">
        <v>46257</v>
      </c>
      <c r="C7782" s="116" t="s">
        <v>18</v>
      </c>
      <c r="D7782" s="30" t="s">
        <v>424</v>
      </c>
      <c r="E7782" s="39" t="s">
        <v>1086</v>
      </c>
      <c r="F7782" s="40">
        <v>67.08</v>
      </c>
      <c r="G7782" s="41"/>
      <c r="H7782" s="32">
        <v>327679.40000001</v>
      </c>
      <c r="I7782" s="30"/>
      <c r="J7782" s="30"/>
      <c r="K7782" s="30"/>
      <c r="L7782" s="107">
        <v>202609</v>
      </c>
      <c r="M7782" s="30"/>
      <c r="N7782" s="30"/>
      <c r="O7782" s="30"/>
      <c r="P7782" s="30"/>
    </row>
    <row r="7783" s="35" customFormat="1" customHeight="1" spans="2:16">
      <c r="B7783" s="38">
        <v>46257</v>
      </c>
      <c r="C7783" s="116" t="s">
        <v>18</v>
      </c>
      <c r="D7783" s="30" t="s">
        <v>424</v>
      </c>
      <c r="E7783" s="39" t="s">
        <v>1056</v>
      </c>
      <c r="F7783" s="40">
        <v>98.28</v>
      </c>
      <c r="G7783" s="41"/>
      <c r="H7783" s="32">
        <v>327777.680000011</v>
      </c>
      <c r="I7783" s="30"/>
      <c r="J7783" s="30"/>
      <c r="K7783" s="30"/>
      <c r="L7783" s="107">
        <v>202609</v>
      </c>
      <c r="M7783" s="30"/>
      <c r="N7783" s="30"/>
      <c r="O7783" s="30"/>
      <c r="P7783" s="30"/>
    </row>
    <row r="7784" s="35" customFormat="1" customHeight="1" spans="2:16">
      <c r="B7784" s="38">
        <v>46257</v>
      </c>
      <c r="C7784" s="116" t="s">
        <v>18</v>
      </c>
      <c r="D7784" s="30" t="s">
        <v>424</v>
      </c>
      <c r="E7784" s="39" t="s">
        <v>1096</v>
      </c>
      <c r="F7784" s="40">
        <v>241.44</v>
      </c>
      <c r="G7784" s="41"/>
      <c r="H7784" s="32">
        <v>328019.120000008</v>
      </c>
      <c r="I7784" s="30"/>
      <c r="J7784" s="99"/>
      <c r="K7784" s="99"/>
      <c r="L7784" s="107">
        <v>202609</v>
      </c>
      <c r="M7784" s="30"/>
      <c r="N7784" s="30">
        <v>202608</v>
      </c>
      <c r="O7784" s="30"/>
      <c r="P7784" s="30"/>
    </row>
    <row r="7785" s="35" customFormat="1" customHeight="1" spans="2:16">
      <c r="B7785" s="38">
        <v>46257</v>
      </c>
      <c r="C7785" s="116" t="s">
        <v>18</v>
      </c>
      <c r="D7785" s="30" t="s">
        <v>424</v>
      </c>
      <c r="E7785" s="39" t="s">
        <v>1095</v>
      </c>
      <c r="F7785" s="40">
        <v>102.06</v>
      </c>
      <c r="G7785" s="41"/>
      <c r="H7785" s="32">
        <v>328121.180000011</v>
      </c>
      <c r="I7785" s="30"/>
      <c r="J7785" s="30"/>
      <c r="K7785" s="30"/>
      <c r="L7785" s="107">
        <v>202609</v>
      </c>
      <c r="M7785" s="30"/>
      <c r="N7785" s="30">
        <v>202608</v>
      </c>
      <c r="O7785" s="30"/>
      <c r="P7785" s="30"/>
    </row>
    <row r="7786" s="35" customFormat="1" customHeight="1" spans="2:16">
      <c r="B7786" s="38">
        <v>46257</v>
      </c>
      <c r="C7786" s="116" t="s">
        <v>18</v>
      </c>
      <c r="D7786" s="30" t="s">
        <v>424</v>
      </c>
      <c r="E7786" s="39" t="s">
        <v>1045</v>
      </c>
      <c r="F7786" s="40">
        <v>111.84</v>
      </c>
      <c r="G7786" s="41"/>
      <c r="H7786" s="32">
        <v>328233.020000011</v>
      </c>
      <c r="I7786" s="30"/>
      <c r="J7786" s="107"/>
      <c r="K7786" s="107"/>
      <c r="L7786" s="107">
        <v>202609</v>
      </c>
      <c r="M7786" s="30"/>
      <c r="N7786" s="30">
        <v>202608</v>
      </c>
      <c r="O7786" s="30"/>
      <c r="P7786" s="30"/>
    </row>
    <row r="7787" s="35" customFormat="1" customHeight="1" spans="2:16">
      <c r="B7787" s="38">
        <v>46257</v>
      </c>
      <c r="C7787" s="116" t="s">
        <v>18</v>
      </c>
      <c r="D7787" s="30" t="s">
        <v>424</v>
      </c>
      <c r="E7787" s="39" t="s">
        <v>1083</v>
      </c>
      <c r="F7787" s="40">
        <v>307.62</v>
      </c>
      <c r="G7787" s="41"/>
      <c r="H7787" s="32">
        <v>328540.640000008</v>
      </c>
      <c r="I7787" s="30"/>
      <c r="J7787" s="30"/>
      <c r="K7787" s="30"/>
      <c r="L7787" s="107">
        <v>202609</v>
      </c>
      <c r="M7787" s="30"/>
      <c r="N7787" s="30"/>
      <c r="O7787" s="30"/>
      <c r="P7787" s="30"/>
    </row>
    <row r="7788" s="35" customFormat="1" customHeight="1" spans="2:16">
      <c r="B7788" s="38">
        <v>46257</v>
      </c>
      <c r="C7788" s="116" t="s">
        <v>18</v>
      </c>
      <c r="D7788" s="30" t="s">
        <v>424</v>
      </c>
      <c r="E7788" s="39" t="s">
        <v>1088</v>
      </c>
      <c r="F7788" s="40">
        <v>133.62</v>
      </c>
      <c r="G7788" s="41"/>
      <c r="H7788" s="32">
        <v>328674.260000009</v>
      </c>
      <c r="I7788" s="30"/>
      <c r="J7788" s="30"/>
      <c r="K7788" s="30"/>
      <c r="L7788" s="107">
        <v>202609</v>
      </c>
      <c r="M7788" s="30"/>
      <c r="N7788" s="30"/>
      <c r="O7788" s="30"/>
      <c r="P7788" s="30"/>
    </row>
    <row r="7789" s="35" customFormat="1" customHeight="1" spans="2:16">
      <c r="B7789" s="38">
        <v>46257</v>
      </c>
      <c r="C7789" s="116" t="s">
        <v>18</v>
      </c>
      <c r="D7789" s="30" t="s">
        <v>424</v>
      </c>
      <c r="E7789" s="39" t="s">
        <v>1051</v>
      </c>
      <c r="F7789" s="40">
        <v>451.44</v>
      </c>
      <c r="G7789" s="41"/>
      <c r="H7789" s="32">
        <v>329125.700000007</v>
      </c>
      <c r="I7789" s="30"/>
      <c r="J7789" s="30"/>
      <c r="K7789" s="30"/>
      <c r="L7789" s="107">
        <v>202609</v>
      </c>
      <c r="M7789" s="30"/>
      <c r="N7789" s="30"/>
      <c r="O7789" s="30"/>
      <c r="P7789" s="30"/>
    </row>
    <row r="7790" s="35" customFormat="1" customHeight="1" spans="2:16">
      <c r="B7790" s="38">
        <v>46257</v>
      </c>
      <c r="C7790" s="116" t="s">
        <v>18</v>
      </c>
      <c r="D7790" s="30" t="s">
        <v>424</v>
      </c>
      <c r="E7790" s="39" t="s">
        <v>1053</v>
      </c>
      <c r="F7790" s="40">
        <v>488.22</v>
      </c>
      <c r="G7790" s="41"/>
      <c r="H7790" s="32">
        <v>329613.920000009</v>
      </c>
      <c r="I7790" s="30"/>
      <c r="J7790" s="30"/>
      <c r="K7790" s="30"/>
      <c r="L7790" s="107">
        <v>202609</v>
      </c>
      <c r="M7790" s="30"/>
      <c r="N7790" s="30"/>
      <c r="O7790" s="30"/>
      <c r="P7790" s="30"/>
    </row>
    <row r="7791" s="35" customFormat="1" customHeight="1" spans="2:16">
      <c r="B7791" s="38">
        <v>46257</v>
      </c>
      <c r="C7791" s="116" t="s">
        <v>18</v>
      </c>
      <c r="D7791" s="30" t="s">
        <v>424</v>
      </c>
      <c r="E7791" s="39" t="s">
        <v>1093</v>
      </c>
      <c r="F7791" s="40">
        <v>676.18</v>
      </c>
      <c r="G7791" s="41"/>
      <c r="H7791" s="32">
        <v>330290.100000009</v>
      </c>
      <c r="I7791" s="30"/>
      <c r="J7791" s="30"/>
      <c r="K7791" s="30"/>
      <c r="L7791" s="107">
        <v>202609</v>
      </c>
      <c r="M7791" s="30"/>
      <c r="N7791" s="30">
        <v>202608</v>
      </c>
      <c r="O7791" s="30"/>
      <c r="P7791" s="30"/>
    </row>
    <row r="7792" s="35" customFormat="1" customHeight="1" spans="2:16">
      <c r="B7792" s="38">
        <v>46257</v>
      </c>
      <c r="C7792" s="116" t="s">
        <v>18</v>
      </c>
      <c r="D7792" s="30" t="s">
        <v>424</v>
      </c>
      <c r="E7792" s="39" t="s">
        <v>1085</v>
      </c>
      <c r="F7792" s="40">
        <v>428.76</v>
      </c>
      <c r="G7792" s="41"/>
      <c r="H7792" s="32">
        <v>330718.860000007</v>
      </c>
      <c r="I7792" s="30"/>
      <c r="J7792" s="108"/>
      <c r="K7792" s="108"/>
      <c r="L7792" s="107">
        <v>202609</v>
      </c>
    </row>
    <row r="7793" s="35" customFormat="1" customHeight="1" spans="2:16">
      <c r="B7793" s="38">
        <v>46257</v>
      </c>
      <c r="C7793" s="116" t="s">
        <v>18</v>
      </c>
      <c r="D7793" s="30" t="s">
        <v>424</v>
      </c>
      <c r="E7793" s="39" t="s">
        <v>1091</v>
      </c>
      <c r="F7793" s="40">
        <v>34.12</v>
      </c>
      <c r="G7793" s="41"/>
      <c r="H7793" s="32">
        <v>330752.980000008</v>
      </c>
      <c r="I7793" s="30"/>
      <c r="J7793" s="30"/>
      <c r="K7793" s="30"/>
      <c r="L7793" s="107">
        <v>202609</v>
      </c>
      <c r="M7793" s="30"/>
      <c r="N7793" s="30">
        <v>202608</v>
      </c>
      <c r="O7793" s="30"/>
      <c r="P7793" s="30"/>
    </row>
    <row r="7794" s="35" customFormat="1" customHeight="1" spans="2:16">
      <c r="B7794" s="38">
        <v>46257</v>
      </c>
      <c r="C7794" s="116" t="s">
        <v>18</v>
      </c>
      <c r="D7794" s="30" t="s">
        <v>424</v>
      </c>
      <c r="E7794" s="39" t="s">
        <v>1048</v>
      </c>
      <c r="F7794" s="40">
        <v>169.24</v>
      </c>
      <c r="G7794" s="41"/>
      <c r="H7794" s="32">
        <v>330922.220000006</v>
      </c>
      <c r="I7794" s="30"/>
      <c r="J7794" s="30"/>
      <c r="K7794" s="30"/>
      <c r="L7794" s="107">
        <v>202609</v>
      </c>
      <c r="M7794" s="30"/>
      <c r="N7794" s="30"/>
      <c r="O7794" s="30"/>
      <c r="P7794" s="30"/>
    </row>
    <row r="7795" s="35" customFormat="1" customHeight="1" spans="2:16">
      <c r="B7795" s="38">
        <v>46257</v>
      </c>
      <c r="C7795" s="116" t="s">
        <v>18</v>
      </c>
      <c r="D7795" s="30" t="s">
        <v>424</v>
      </c>
      <c r="E7795" s="39" t="s">
        <v>1090</v>
      </c>
      <c r="F7795" s="40">
        <v>184.26</v>
      </c>
      <c r="G7795" s="41"/>
      <c r="H7795" s="32">
        <v>331106.480000008</v>
      </c>
      <c r="I7795" s="30"/>
      <c r="J7795" s="107"/>
      <c r="K7795" s="107"/>
      <c r="L7795" s="107">
        <v>202609</v>
      </c>
      <c r="N7795" s="107">
        <v>202609</v>
      </c>
    </row>
    <row r="7796" s="35" customFormat="1" customHeight="1" spans="2:16">
      <c r="B7796" s="38">
        <v>46257</v>
      </c>
      <c r="C7796" s="116" t="s">
        <v>18</v>
      </c>
      <c r="D7796" s="30"/>
      <c r="E7796" s="39" t="s">
        <v>970</v>
      </c>
      <c r="F7796" s="40"/>
      <c r="G7796" s="120">
        <v>4785</v>
      </c>
      <c r="H7796" s="32">
        <v>326321.480000008</v>
      </c>
      <c r="I7796" s="30" t="s">
        <v>72</v>
      </c>
      <c r="J7796" s="30"/>
      <c r="K7796" s="30"/>
      <c r="L7796" s="122">
        <v>202608</v>
      </c>
    </row>
    <row r="7797" s="35" customFormat="1" customHeight="1" spans="2:16">
      <c r="B7797" s="38">
        <v>46257</v>
      </c>
      <c r="C7797" s="116" t="s">
        <v>18</v>
      </c>
      <c r="D7797" s="30"/>
      <c r="E7797" s="39" t="s">
        <v>1448</v>
      </c>
      <c r="F7797" s="40"/>
      <c r="G7797" s="120">
        <v>2625</v>
      </c>
      <c r="H7797" s="32">
        <v>323696.480000008</v>
      </c>
      <c r="I7797" s="30" t="s">
        <v>72</v>
      </c>
      <c r="J7797" s="30"/>
      <c r="K7797" s="30"/>
      <c r="L7797" s="122">
        <v>202608</v>
      </c>
    </row>
    <row r="7798" s="35" customFormat="1" customHeight="1" spans="2:16">
      <c r="B7798" s="38">
        <v>46257</v>
      </c>
      <c r="C7798" s="116" t="s">
        <v>18</v>
      </c>
      <c r="D7798" s="30"/>
      <c r="E7798" s="39" t="s">
        <v>1449</v>
      </c>
      <c r="F7798" s="40"/>
      <c r="G7798" s="120">
        <v>24237.6</v>
      </c>
      <c r="H7798" s="32">
        <v>299458.880000006</v>
      </c>
      <c r="I7798" s="30" t="s">
        <v>72</v>
      </c>
      <c r="J7798" s="30"/>
      <c r="K7798" s="30"/>
      <c r="L7798" s="122">
        <v>202608</v>
      </c>
    </row>
    <row r="7799" s="35" customFormat="1" customHeight="1" spans="2:16">
      <c r="B7799" s="38">
        <v>46257</v>
      </c>
      <c r="C7799" s="116" t="s">
        <v>18</v>
      </c>
      <c r="D7799" s="30"/>
      <c r="E7799" s="39" t="s">
        <v>1448</v>
      </c>
      <c r="F7799" s="40"/>
      <c r="G7799" s="120">
        <v>2522</v>
      </c>
      <c r="H7799" s="32">
        <v>296936.880000006</v>
      </c>
      <c r="I7799" s="30" t="s">
        <v>72</v>
      </c>
      <c r="J7799" s="30"/>
      <c r="K7799" s="30"/>
      <c r="L7799" s="122">
        <v>202608</v>
      </c>
    </row>
    <row r="7800" s="35" customFormat="1" customHeight="1" spans="2:16">
      <c r="B7800" s="38">
        <v>46257</v>
      </c>
      <c r="C7800" s="116" t="s">
        <v>18</v>
      </c>
      <c r="D7800" s="30"/>
      <c r="E7800" s="39" t="s">
        <v>1450</v>
      </c>
      <c r="F7800" s="40"/>
      <c r="G7800" s="120">
        <v>5150.16</v>
      </c>
      <c r="H7800" s="32">
        <v>291786.720000006</v>
      </c>
      <c r="I7800" s="30" t="s">
        <v>72</v>
      </c>
      <c r="J7800" s="30"/>
      <c r="K7800" s="30"/>
      <c r="L7800" s="122">
        <v>202608</v>
      </c>
    </row>
    <row r="7801" s="35" customFormat="1" customHeight="1" spans="2:16">
      <c r="B7801" s="38">
        <v>46257</v>
      </c>
      <c r="C7801" s="116" t="s">
        <v>18</v>
      </c>
      <c r="D7801" s="30"/>
      <c r="E7801" s="39" t="s">
        <v>1451</v>
      </c>
      <c r="F7801" s="40"/>
      <c r="G7801" s="120">
        <v>2447.4</v>
      </c>
      <c r="H7801" s="32">
        <v>289339.320000008</v>
      </c>
      <c r="I7801" s="30" t="s">
        <v>72</v>
      </c>
      <c r="J7801" s="30"/>
      <c r="K7801" s="30"/>
      <c r="L7801" s="122">
        <v>202608</v>
      </c>
    </row>
    <row r="7802" s="35" customFormat="1" customHeight="1" spans="2:16">
      <c r="B7802" s="38">
        <v>46257</v>
      </c>
      <c r="C7802" s="116" t="s">
        <v>18</v>
      </c>
      <c r="D7802" s="30"/>
      <c r="E7802" s="39" t="s">
        <v>1452</v>
      </c>
      <c r="F7802" s="40"/>
      <c r="G7802" s="120">
        <v>3750</v>
      </c>
      <c r="H7802" s="32">
        <v>285589.320000008</v>
      </c>
      <c r="I7802" s="30" t="s">
        <v>72</v>
      </c>
      <c r="J7802" s="30"/>
      <c r="K7802" s="30"/>
      <c r="L7802" s="122">
        <v>202608</v>
      </c>
    </row>
    <row r="7803" s="35" customFormat="1" customHeight="1" spans="2:16">
      <c r="B7803" s="38">
        <v>46257</v>
      </c>
      <c r="C7803" s="116" t="s">
        <v>18</v>
      </c>
      <c r="D7803" s="30"/>
      <c r="E7803" s="39" t="s">
        <v>1452</v>
      </c>
      <c r="F7803" s="40"/>
      <c r="G7803" s="120">
        <v>6300</v>
      </c>
      <c r="H7803" s="32">
        <v>279289.320000008</v>
      </c>
      <c r="I7803" s="30" t="s">
        <v>72</v>
      </c>
      <c r="J7803" s="30"/>
      <c r="K7803" s="30"/>
      <c r="L7803" s="122">
        <v>202608</v>
      </c>
    </row>
    <row r="7804" s="35" customFormat="1" customHeight="1" spans="2:16">
      <c r="B7804" s="38">
        <v>46257</v>
      </c>
      <c r="C7804" s="116" t="s">
        <v>18</v>
      </c>
      <c r="D7804" s="30"/>
      <c r="E7804" s="39" t="s">
        <v>1448</v>
      </c>
      <c r="F7804" s="40"/>
      <c r="G7804" s="120">
        <v>6180</v>
      </c>
      <c r="H7804" s="32">
        <v>273109.320000008</v>
      </c>
      <c r="I7804" s="30" t="s">
        <v>72</v>
      </c>
      <c r="J7804" s="30"/>
      <c r="K7804" s="30"/>
      <c r="L7804" s="122">
        <v>202608</v>
      </c>
    </row>
    <row r="7805" s="35" customFormat="1" customHeight="1" spans="2:16">
      <c r="B7805" s="38">
        <v>46257</v>
      </c>
      <c r="C7805" s="116" t="s">
        <v>18</v>
      </c>
      <c r="D7805" s="30"/>
      <c r="E7805" s="39" t="s">
        <v>1449</v>
      </c>
      <c r="F7805" s="40"/>
      <c r="G7805" s="120">
        <v>6460</v>
      </c>
      <c r="H7805" s="32">
        <v>266649.320000008</v>
      </c>
      <c r="I7805" s="30" t="s">
        <v>72</v>
      </c>
      <c r="J7805" s="30"/>
      <c r="K7805" s="30"/>
      <c r="L7805" s="122">
        <v>202608</v>
      </c>
    </row>
    <row r="7806" s="35" customFormat="1" customHeight="1" spans="2:16">
      <c r="B7806" s="38">
        <v>46257</v>
      </c>
      <c r="C7806" s="116" t="s">
        <v>18</v>
      </c>
      <c r="D7806" s="30"/>
      <c r="E7806" s="39" t="s">
        <v>1453</v>
      </c>
      <c r="F7806" s="40"/>
      <c r="G7806" s="120">
        <v>9495.52</v>
      </c>
      <c r="H7806" s="32">
        <v>257153.800000008</v>
      </c>
      <c r="I7806" s="30" t="s">
        <v>72</v>
      </c>
      <c r="J7806" s="30"/>
      <c r="K7806" s="30"/>
      <c r="L7806" s="122">
        <v>202608</v>
      </c>
    </row>
    <row r="7807" s="35" customFormat="1" customHeight="1" spans="2:16">
      <c r="B7807" s="38">
        <v>46257</v>
      </c>
      <c r="C7807" s="116" t="s">
        <v>18</v>
      </c>
      <c r="D7807" s="30"/>
      <c r="E7807" s="39" t="s">
        <v>1454</v>
      </c>
      <c r="F7807" s="40"/>
      <c r="G7807" s="120">
        <v>5400</v>
      </c>
      <c r="H7807" s="32">
        <v>251753.800000008</v>
      </c>
      <c r="I7807" s="30" t="s">
        <v>72</v>
      </c>
      <c r="J7807" s="30"/>
      <c r="K7807" s="30"/>
      <c r="L7807" s="122">
        <v>202608</v>
      </c>
    </row>
    <row r="7808" s="35" customFormat="1" customHeight="1" spans="2:16">
      <c r="B7808" s="38">
        <v>46257</v>
      </c>
      <c r="C7808" s="116" t="s">
        <v>18</v>
      </c>
      <c r="D7808" s="30"/>
      <c r="E7808" s="39" t="s">
        <v>1452</v>
      </c>
      <c r="F7808" s="40"/>
      <c r="G7808" s="120">
        <v>2985.5</v>
      </c>
      <c r="H7808" s="32">
        <v>248768.300000008</v>
      </c>
      <c r="I7808" s="30" t="s">
        <v>72</v>
      </c>
      <c r="J7808" s="30"/>
      <c r="K7808" s="30"/>
      <c r="L7808" s="122">
        <v>202608</v>
      </c>
    </row>
    <row r="7809" s="35" customFormat="1" customHeight="1" spans="2:16">
      <c r="B7809" s="38">
        <v>46257</v>
      </c>
      <c r="C7809" s="116" t="s">
        <v>18</v>
      </c>
      <c r="D7809" s="30"/>
      <c r="E7809" s="39" t="s">
        <v>1452</v>
      </c>
      <c r="F7809" s="40"/>
      <c r="G7809" s="120">
        <v>6422.4</v>
      </c>
      <c r="H7809" s="32">
        <v>242345.90000001</v>
      </c>
      <c r="I7809" s="30" t="s">
        <v>72</v>
      </c>
      <c r="J7809" s="30"/>
      <c r="K7809" s="30"/>
      <c r="L7809" s="122">
        <v>202608</v>
      </c>
    </row>
    <row r="7810" s="35" customFormat="1" customHeight="1" spans="2:16">
      <c r="B7810" s="38">
        <v>46257</v>
      </c>
      <c r="C7810" s="116" t="s">
        <v>18</v>
      </c>
      <c r="D7810" s="30"/>
      <c r="E7810" s="39" t="s">
        <v>1455</v>
      </c>
      <c r="F7810" s="40"/>
      <c r="G7810" s="120">
        <v>4839.33</v>
      </c>
      <c r="H7810" s="32">
        <v>237506.570000011</v>
      </c>
      <c r="I7810" s="30" t="s">
        <v>72</v>
      </c>
      <c r="J7810" s="30"/>
      <c r="K7810" s="30"/>
      <c r="L7810" s="122">
        <v>202608</v>
      </c>
    </row>
    <row r="7811" s="35" customFormat="1" customHeight="1" spans="2:16">
      <c r="B7811" s="38">
        <v>46257</v>
      </c>
      <c r="C7811" s="116" t="s">
        <v>18</v>
      </c>
      <c r="D7811" s="30"/>
      <c r="E7811" s="39" t="s">
        <v>863</v>
      </c>
      <c r="F7811" s="40"/>
      <c r="G7811" s="120">
        <v>103879.5</v>
      </c>
      <c r="H7811" s="32">
        <v>133627.070000011</v>
      </c>
      <c r="I7811" s="30" t="s">
        <v>72</v>
      </c>
      <c r="J7811" s="30"/>
      <c r="K7811" s="30"/>
      <c r="L7811" s="122">
        <v>202608</v>
      </c>
    </row>
    <row r="7812" s="35" customFormat="1" customHeight="1" spans="2:16">
      <c r="B7812" s="38">
        <v>46257</v>
      </c>
      <c r="C7812" s="116" t="s">
        <v>18</v>
      </c>
      <c r="D7812" s="30"/>
      <c r="E7812" s="39" t="s">
        <v>1456</v>
      </c>
      <c r="F7812" s="40"/>
      <c r="G7812" s="120">
        <v>3484.8</v>
      </c>
      <c r="H7812" s="32">
        <v>130142.270000011</v>
      </c>
      <c r="I7812" s="30" t="s">
        <v>72</v>
      </c>
      <c r="J7812" s="30"/>
      <c r="K7812" s="30"/>
      <c r="L7812" s="122">
        <v>202608</v>
      </c>
    </row>
    <row r="7813" s="35" customFormat="1" customHeight="1" spans="2:16">
      <c r="B7813" s="38">
        <v>46257</v>
      </c>
      <c r="C7813" s="116" t="s">
        <v>18</v>
      </c>
      <c r="D7813" s="30"/>
      <c r="E7813" s="39" t="s">
        <v>1457</v>
      </c>
      <c r="F7813" s="40"/>
      <c r="G7813" s="120">
        <v>3875.03</v>
      </c>
      <c r="H7813" s="32">
        <v>126267.24000001</v>
      </c>
      <c r="I7813" s="30" t="s">
        <v>72</v>
      </c>
      <c r="J7813" s="30"/>
      <c r="K7813" s="30"/>
      <c r="L7813" s="122">
        <v>202608</v>
      </c>
    </row>
    <row r="7814" s="35" customFormat="1" customHeight="1" spans="2:16">
      <c r="B7814" s="38">
        <v>46257</v>
      </c>
      <c r="C7814" s="116" t="s">
        <v>18</v>
      </c>
      <c r="D7814" s="30"/>
      <c r="E7814" s="39" t="s">
        <v>1458</v>
      </c>
      <c r="F7814" s="40"/>
      <c r="G7814" s="120">
        <v>2480</v>
      </c>
      <c r="H7814" s="32">
        <v>123787.24000001</v>
      </c>
      <c r="I7814" s="30" t="s">
        <v>72</v>
      </c>
      <c r="J7814" s="30"/>
      <c r="K7814" s="30"/>
      <c r="L7814" s="122">
        <v>202608</v>
      </c>
    </row>
    <row r="7815" s="35" customFormat="1" customHeight="1" spans="2:16">
      <c r="B7815" s="38">
        <v>46257</v>
      </c>
      <c r="C7815" s="116" t="s">
        <v>18</v>
      </c>
      <c r="D7815" s="30"/>
      <c r="E7815" s="39" t="s">
        <v>1459</v>
      </c>
      <c r="F7815" s="40"/>
      <c r="G7815" s="120">
        <v>8882</v>
      </c>
      <c r="H7815" s="32">
        <v>114905.24000001</v>
      </c>
      <c r="I7815" s="30" t="s">
        <v>72</v>
      </c>
      <c r="J7815" s="30"/>
      <c r="K7815" s="30"/>
      <c r="L7815" s="122">
        <v>202608</v>
      </c>
    </row>
    <row r="7816" s="35" customFormat="1" customHeight="1" spans="2:16">
      <c r="B7816" s="38">
        <v>46257</v>
      </c>
      <c r="C7816" s="116" t="s">
        <v>18</v>
      </c>
      <c r="D7816" s="30"/>
      <c r="E7816" s="39" t="s">
        <v>1460</v>
      </c>
      <c r="F7816" s="40"/>
      <c r="G7816" s="120">
        <v>2181.9</v>
      </c>
      <c r="H7816" s="32">
        <v>112723.340000011</v>
      </c>
      <c r="I7816" s="30" t="s">
        <v>72</v>
      </c>
      <c r="J7816" s="30"/>
      <c r="K7816" s="30"/>
      <c r="L7816" s="122">
        <v>202608</v>
      </c>
    </row>
    <row r="7817" s="35" customFormat="1" customHeight="1" spans="2:16">
      <c r="B7817" s="38">
        <v>46257</v>
      </c>
      <c r="C7817" s="116" t="s">
        <v>18</v>
      </c>
      <c r="D7817" s="30"/>
      <c r="E7817" s="39" t="s">
        <v>1461</v>
      </c>
      <c r="F7817" s="40"/>
      <c r="G7817" s="120">
        <v>2332.8</v>
      </c>
      <c r="H7817" s="32">
        <v>110390.54000001</v>
      </c>
      <c r="I7817" s="30" t="s">
        <v>72</v>
      </c>
      <c r="J7817" s="30"/>
      <c r="K7817" s="30"/>
      <c r="L7817" s="122">
        <v>202608</v>
      </c>
    </row>
    <row r="7818" s="35" customFormat="1" customHeight="1" spans="2:16">
      <c r="B7818" s="38">
        <v>46258</v>
      </c>
      <c r="C7818" s="116" t="s">
        <v>18</v>
      </c>
      <c r="D7818" s="30"/>
      <c r="E7818" s="39" t="s">
        <v>267</v>
      </c>
      <c r="F7818" s="40">
        <v>7562.76</v>
      </c>
      <c r="G7818" s="41"/>
      <c r="H7818" s="32">
        <v>117953.300000008</v>
      </c>
      <c r="I7818" s="30"/>
      <c r="J7818" s="30"/>
      <c r="K7818" s="30"/>
      <c r="L7818" s="121"/>
    </row>
    <row r="7819" s="35" customFormat="1" customHeight="1" spans="2:16">
      <c r="B7819" s="38">
        <v>46258</v>
      </c>
      <c r="C7819" s="116" t="s">
        <v>18</v>
      </c>
      <c r="D7819" s="30"/>
      <c r="E7819" s="39" t="s">
        <v>1103</v>
      </c>
      <c r="F7819" s="40"/>
      <c r="G7819" s="41">
        <v>5818.7</v>
      </c>
      <c r="H7819" s="32">
        <v>112134.600000009</v>
      </c>
      <c r="I7819" s="30"/>
      <c r="J7819" s="30"/>
      <c r="K7819" s="30"/>
      <c r="L7819" s="121"/>
    </row>
    <row r="7820" s="35" customFormat="1" customHeight="1" spans="2:16">
      <c r="B7820" s="38">
        <v>46258</v>
      </c>
      <c r="C7820" s="116" t="s">
        <v>18</v>
      </c>
      <c r="D7820" s="30"/>
      <c r="E7820" s="39" t="s">
        <v>1462</v>
      </c>
      <c r="F7820" s="40"/>
      <c r="G7820" s="41">
        <v>900</v>
      </c>
      <c r="H7820" s="32">
        <v>111234.600000009</v>
      </c>
      <c r="I7820" s="30"/>
      <c r="J7820" s="99"/>
      <c r="K7820" s="99"/>
      <c r="L7820" s="123"/>
    </row>
    <row r="7821" s="35" customFormat="1" customHeight="1" spans="2:16">
      <c r="B7821" s="38">
        <v>46258</v>
      </c>
      <c r="C7821" s="116" t="s">
        <v>18</v>
      </c>
      <c r="D7821" s="30" t="s">
        <v>424</v>
      </c>
      <c r="E7821" s="39" t="s">
        <v>1088</v>
      </c>
      <c r="F7821" s="40">
        <v>299.28</v>
      </c>
      <c r="G7821" s="41"/>
      <c r="H7821" s="32">
        <v>111533.88000001</v>
      </c>
      <c r="I7821" s="30"/>
      <c r="J7821" s="30"/>
      <c r="K7821" s="30"/>
      <c r="L7821" s="31">
        <v>202609</v>
      </c>
      <c r="M7821" s="30"/>
      <c r="N7821" s="30"/>
      <c r="O7821" s="30"/>
      <c r="P7821" s="30"/>
    </row>
    <row r="7822" s="35" customFormat="1" customHeight="1" spans="2:16">
      <c r="B7822" s="38">
        <v>46258</v>
      </c>
      <c r="C7822" s="116" t="s">
        <v>18</v>
      </c>
      <c r="D7822" s="30" t="s">
        <v>424</v>
      </c>
      <c r="E7822" s="39" t="s">
        <v>1053</v>
      </c>
      <c r="F7822" s="40">
        <v>177.36</v>
      </c>
      <c r="G7822" s="41"/>
      <c r="H7822" s="32">
        <v>111711.24000001</v>
      </c>
      <c r="I7822" s="30"/>
      <c r="J7822" s="30"/>
      <c r="K7822" s="30"/>
      <c r="L7822" s="31">
        <v>202609</v>
      </c>
      <c r="M7822" s="30"/>
      <c r="N7822" s="30"/>
      <c r="O7822" s="30"/>
      <c r="P7822" s="30"/>
    </row>
    <row r="7823" s="35" customFormat="1" customHeight="1" spans="2:16">
      <c r="B7823" s="38">
        <v>46258</v>
      </c>
      <c r="C7823" s="116" t="s">
        <v>18</v>
      </c>
      <c r="D7823" s="30" t="s">
        <v>424</v>
      </c>
      <c r="E7823" s="39" t="s">
        <v>1084</v>
      </c>
      <c r="F7823" s="40">
        <v>718.42</v>
      </c>
      <c r="G7823" s="41"/>
      <c r="H7823" s="32">
        <v>112429.660000008</v>
      </c>
      <c r="I7823" s="30"/>
      <c r="J7823" s="30"/>
      <c r="K7823" s="30"/>
      <c r="L7823" s="31">
        <v>202609</v>
      </c>
      <c r="M7823" s="30"/>
      <c r="N7823" s="30"/>
      <c r="O7823" s="30"/>
      <c r="P7823" s="30"/>
    </row>
    <row r="7824" s="35" customFormat="1" customHeight="1" spans="2:16">
      <c r="B7824" s="38">
        <v>46258</v>
      </c>
      <c r="C7824" s="116" t="s">
        <v>18</v>
      </c>
      <c r="D7824" s="30" t="s">
        <v>424</v>
      </c>
      <c r="E7824" s="39" t="s">
        <v>1093</v>
      </c>
      <c r="F7824" s="40">
        <v>167.98</v>
      </c>
      <c r="G7824" s="41"/>
      <c r="H7824" s="32">
        <v>112597.640000008</v>
      </c>
      <c r="I7824" s="30"/>
      <c r="J7824" s="30"/>
      <c r="K7824" s="30"/>
      <c r="L7824" s="31">
        <v>202609</v>
      </c>
      <c r="M7824" s="30"/>
      <c r="N7824" s="30">
        <v>202608</v>
      </c>
      <c r="O7824" s="30"/>
      <c r="P7824" s="30"/>
    </row>
    <row r="7825" s="35" customFormat="1" customHeight="1" spans="2:16">
      <c r="B7825" s="38">
        <v>46258</v>
      </c>
      <c r="C7825" s="116" t="s">
        <v>18</v>
      </c>
      <c r="D7825" s="30" t="s">
        <v>424</v>
      </c>
      <c r="E7825" s="39" t="s">
        <v>1167</v>
      </c>
      <c r="F7825" s="40">
        <v>67.98</v>
      </c>
      <c r="G7825" s="41"/>
      <c r="H7825" s="32">
        <v>112665.620000008</v>
      </c>
      <c r="I7825" s="30"/>
      <c r="J7825" s="30"/>
      <c r="K7825" s="30"/>
      <c r="L7825" s="31">
        <v>202609</v>
      </c>
      <c r="M7825" s="30"/>
      <c r="N7825" s="30"/>
      <c r="O7825" s="30"/>
      <c r="P7825" s="30"/>
    </row>
    <row r="7826" s="35" customFormat="1" customHeight="1" spans="2:16">
      <c r="B7826" s="38">
        <v>46258</v>
      </c>
      <c r="C7826" s="116" t="s">
        <v>18</v>
      </c>
      <c r="D7826" s="30" t="s">
        <v>424</v>
      </c>
      <c r="E7826" s="39" t="s">
        <v>1047</v>
      </c>
      <c r="F7826" s="40">
        <v>57.66</v>
      </c>
      <c r="G7826" s="41"/>
      <c r="H7826" s="32">
        <v>112723.280000009</v>
      </c>
      <c r="I7826" s="107"/>
      <c r="J7826" s="108"/>
      <c r="K7826" s="108"/>
      <c r="L7826" s="31">
        <v>202609</v>
      </c>
    </row>
    <row r="7827" s="35" customFormat="1" customHeight="1" spans="2:16">
      <c r="B7827" s="38">
        <v>46258</v>
      </c>
      <c r="C7827" s="116" t="s">
        <v>18</v>
      </c>
      <c r="D7827" s="30" t="s">
        <v>424</v>
      </c>
      <c r="E7827" s="39" t="s">
        <v>1056</v>
      </c>
      <c r="F7827" s="40">
        <v>37.98</v>
      </c>
      <c r="G7827" s="41"/>
      <c r="H7827" s="32">
        <v>112761.260000009</v>
      </c>
      <c r="I7827" s="30"/>
      <c r="J7827" s="30"/>
      <c r="K7827" s="30"/>
      <c r="L7827" s="31">
        <v>202609</v>
      </c>
      <c r="M7827" s="30"/>
      <c r="N7827" s="30"/>
      <c r="O7827" s="30"/>
      <c r="P7827" s="30"/>
    </row>
    <row r="7828" s="35" customFormat="1" customHeight="1" spans="2:16">
      <c r="B7828" s="38">
        <v>46258</v>
      </c>
      <c r="C7828" s="116" t="s">
        <v>18</v>
      </c>
      <c r="D7828" s="30" t="s">
        <v>424</v>
      </c>
      <c r="E7828" s="39" t="s">
        <v>1050</v>
      </c>
      <c r="F7828" s="40">
        <v>386.28</v>
      </c>
      <c r="G7828" s="41"/>
      <c r="H7828" s="32">
        <v>113147.54000001</v>
      </c>
      <c r="I7828" s="30"/>
      <c r="J7828" s="30"/>
      <c r="K7828" s="30"/>
      <c r="L7828" s="31">
        <v>202609</v>
      </c>
      <c r="M7828" s="30"/>
      <c r="N7828" s="30">
        <v>202608</v>
      </c>
      <c r="O7828" s="30"/>
      <c r="P7828" s="30"/>
    </row>
    <row r="7829" s="35" customFormat="1" customHeight="1" spans="2:16">
      <c r="B7829" s="38">
        <v>46258</v>
      </c>
      <c r="C7829" s="116" t="s">
        <v>18</v>
      </c>
      <c r="D7829" s="30" t="s">
        <v>424</v>
      </c>
      <c r="E7829" s="39" t="s">
        <v>1087</v>
      </c>
      <c r="F7829" s="40">
        <v>76.8</v>
      </c>
      <c r="G7829" s="41"/>
      <c r="H7829" s="32">
        <v>113224.340000011</v>
      </c>
      <c r="I7829" s="30"/>
      <c r="J7829" s="30"/>
      <c r="K7829" s="30"/>
      <c r="L7829" s="31">
        <v>202609</v>
      </c>
      <c r="M7829" s="30"/>
      <c r="N7829" s="30"/>
      <c r="O7829" s="30"/>
      <c r="P7829" s="30"/>
    </row>
    <row r="7830" s="35" customFormat="1" customHeight="1" spans="2:16">
      <c r="B7830" s="38">
        <v>46258</v>
      </c>
      <c r="C7830" s="116" t="s">
        <v>18</v>
      </c>
      <c r="D7830" s="30" t="s">
        <v>424</v>
      </c>
      <c r="E7830" s="39" t="s">
        <v>1046</v>
      </c>
      <c r="F7830" s="40">
        <v>507.9</v>
      </c>
      <c r="G7830" s="41"/>
      <c r="H7830" s="32">
        <v>113732.24000001</v>
      </c>
      <c r="I7830" s="30"/>
      <c r="J7830" s="30"/>
      <c r="K7830" s="30"/>
      <c r="L7830" s="31">
        <v>202609</v>
      </c>
      <c r="M7830" s="30"/>
      <c r="N7830" s="30"/>
      <c r="O7830" s="30"/>
      <c r="P7830" s="30"/>
    </row>
    <row r="7831" s="35" customFormat="1" customHeight="1" spans="2:16">
      <c r="B7831" s="38">
        <v>46258</v>
      </c>
      <c r="C7831" s="116" t="s">
        <v>18</v>
      </c>
      <c r="D7831" s="30" t="s">
        <v>404</v>
      </c>
      <c r="E7831" s="39" t="s">
        <v>416</v>
      </c>
      <c r="F7831" s="40"/>
      <c r="G7831" s="120">
        <v>53.3</v>
      </c>
      <c r="H7831" s="32">
        <v>113678.940000009</v>
      </c>
      <c r="I7831" s="99" t="s">
        <v>11</v>
      </c>
      <c r="J7831" s="108"/>
      <c r="K7831" s="108"/>
      <c r="L7831" s="124">
        <v>202608</v>
      </c>
    </row>
    <row r="7832" s="35" customFormat="1" customHeight="1" spans="2:16">
      <c r="B7832" s="38">
        <v>46258</v>
      </c>
      <c r="C7832" s="116" t="s">
        <v>18</v>
      </c>
      <c r="D7832" s="30" t="s">
        <v>424</v>
      </c>
      <c r="E7832" s="39" t="s">
        <v>1059</v>
      </c>
      <c r="F7832" s="40">
        <v>20.28</v>
      </c>
      <c r="G7832" s="41"/>
      <c r="H7832" s="32">
        <v>113699.22000001</v>
      </c>
      <c r="I7832" s="30"/>
      <c r="J7832" s="30"/>
      <c r="K7832" s="30"/>
      <c r="L7832" s="31">
        <v>202609</v>
      </c>
      <c r="M7832" s="30"/>
      <c r="N7832" s="30"/>
      <c r="O7832" s="30"/>
    </row>
    <row r="7833" s="35" customFormat="1" customHeight="1" spans="2:16">
      <c r="B7833" s="38">
        <v>46258</v>
      </c>
      <c r="C7833" s="116" t="s">
        <v>18</v>
      </c>
      <c r="D7833" s="30" t="s">
        <v>424</v>
      </c>
      <c r="E7833" s="39" t="s">
        <v>1096</v>
      </c>
      <c r="F7833" s="40">
        <v>333.34</v>
      </c>
      <c r="G7833" s="41"/>
      <c r="H7833" s="32">
        <v>114032.56000001</v>
      </c>
      <c r="I7833" s="30"/>
      <c r="J7833" s="99"/>
      <c r="K7833" s="99"/>
      <c r="L7833" s="31">
        <v>202609</v>
      </c>
      <c r="M7833" s="30"/>
      <c r="N7833" s="30">
        <v>202608</v>
      </c>
      <c r="O7833" s="30"/>
      <c r="P7833" s="30"/>
    </row>
    <row r="7834" s="35" customFormat="1" customHeight="1" spans="2:16">
      <c r="B7834" s="38">
        <v>46258</v>
      </c>
      <c r="C7834" s="116" t="s">
        <v>18</v>
      </c>
      <c r="D7834" s="30" t="s">
        <v>424</v>
      </c>
      <c r="E7834" s="39" t="s">
        <v>1091</v>
      </c>
      <c r="F7834" s="40">
        <v>574.26</v>
      </c>
      <c r="G7834" s="41"/>
      <c r="H7834" s="32">
        <v>114606.820000008</v>
      </c>
      <c r="I7834" s="30"/>
      <c r="J7834" s="30"/>
      <c r="K7834" s="30"/>
      <c r="L7834" s="31">
        <v>202609</v>
      </c>
      <c r="M7834" s="30"/>
      <c r="N7834" s="30">
        <v>202608</v>
      </c>
      <c r="O7834" s="30"/>
      <c r="P7834" s="30"/>
    </row>
    <row r="7835" s="35" customFormat="1" customHeight="1" spans="2:16">
      <c r="B7835" s="38">
        <v>46258</v>
      </c>
      <c r="C7835" s="116" t="s">
        <v>18</v>
      </c>
      <c r="D7835" s="30" t="s">
        <v>424</v>
      </c>
      <c r="E7835" s="39" t="s">
        <v>1045</v>
      </c>
      <c r="F7835" s="40">
        <v>133.44</v>
      </c>
      <c r="G7835" s="41"/>
      <c r="H7835" s="32">
        <v>114740.260000009</v>
      </c>
      <c r="I7835" s="30"/>
      <c r="J7835" s="107"/>
      <c r="K7835" s="107"/>
      <c r="L7835" s="31">
        <v>202609</v>
      </c>
      <c r="M7835" s="30"/>
      <c r="N7835" s="30">
        <v>202608</v>
      </c>
      <c r="O7835" s="30"/>
      <c r="P7835" s="30"/>
    </row>
    <row r="7836" s="35" customFormat="1" customHeight="1" spans="2:16">
      <c r="B7836" s="38">
        <v>46258</v>
      </c>
      <c r="C7836" s="116" t="s">
        <v>18</v>
      </c>
      <c r="D7836" s="30" t="s">
        <v>424</v>
      </c>
      <c r="E7836" s="39" t="s">
        <v>1099</v>
      </c>
      <c r="F7836" s="40">
        <v>547.72</v>
      </c>
      <c r="G7836" s="41"/>
      <c r="H7836" s="32">
        <v>115287.980000008</v>
      </c>
      <c r="I7836" s="30"/>
      <c r="J7836" s="30"/>
      <c r="K7836" s="30"/>
      <c r="L7836" s="31">
        <v>202609</v>
      </c>
      <c r="M7836" s="30"/>
      <c r="N7836" s="30"/>
      <c r="O7836" s="30"/>
      <c r="P7836" s="30"/>
    </row>
    <row r="7837" s="35" customFormat="1" customHeight="1" spans="2:16">
      <c r="B7837" s="38">
        <v>46258</v>
      </c>
      <c r="C7837" s="116" t="s">
        <v>18</v>
      </c>
      <c r="D7837" s="30" t="s">
        <v>424</v>
      </c>
      <c r="E7837" s="39" t="s">
        <v>1095</v>
      </c>
      <c r="F7837" s="40">
        <v>655.26</v>
      </c>
      <c r="G7837" s="41"/>
      <c r="H7837" s="32">
        <v>115943.24000001</v>
      </c>
      <c r="I7837" s="30"/>
      <c r="J7837" s="30"/>
      <c r="K7837" s="30"/>
      <c r="L7837" s="31">
        <v>202609</v>
      </c>
      <c r="M7837" s="30"/>
      <c r="N7837" s="30">
        <v>202608</v>
      </c>
      <c r="O7837" s="30"/>
      <c r="P7837" s="30"/>
    </row>
    <row r="7838" s="35" customFormat="1" customHeight="1" spans="2:16">
      <c r="B7838" s="38">
        <v>46258</v>
      </c>
      <c r="C7838" s="116" t="s">
        <v>18</v>
      </c>
      <c r="D7838" s="30" t="s">
        <v>424</v>
      </c>
      <c r="E7838" s="39" t="s">
        <v>1089</v>
      </c>
      <c r="F7838" s="40">
        <v>5.94</v>
      </c>
      <c r="G7838" s="41"/>
      <c r="H7838" s="32">
        <v>115949.180000007</v>
      </c>
      <c r="I7838" s="30"/>
      <c r="J7838" s="108"/>
      <c r="K7838" s="108"/>
      <c r="L7838" s="31">
        <v>202609</v>
      </c>
    </row>
    <row r="7839" s="35" customFormat="1" customHeight="1" spans="2:16">
      <c r="B7839" s="38">
        <v>46258</v>
      </c>
      <c r="C7839" s="116" t="s">
        <v>18</v>
      </c>
      <c r="D7839" s="30" t="s">
        <v>424</v>
      </c>
      <c r="E7839" s="39" t="s">
        <v>1052</v>
      </c>
      <c r="F7839" s="40">
        <v>84.6</v>
      </c>
      <c r="G7839" s="41"/>
      <c r="H7839" s="32">
        <v>116033.780000009</v>
      </c>
      <c r="I7839" s="30"/>
      <c r="J7839" s="30"/>
      <c r="K7839" s="30"/>
      <c r="L7839" s="31">
        <v>202609</v>
      </c>
      <c r="M7839" s="30"/>
      <c r="N7839" s="30"/>
      <c r="O7839" s="30"/>
      <c r="P7839" s="30"/>
    </row>
    <row r="7840" s="35" customFormat="1" customHeight="1" spans="2:16">
      <c r="B7840" s="38">
        <v>46258</v>
      </c>
      <c r="C7840" s="116" t="s">
        <v>18</v>
      </c>
      <c r="D7840" s="30" t="s">
        <v>424</v>
      </c>
      <c r="E7840" s="39" t="s">
        <v>1092</v>
      </c>
      <c r="F7840" s="40">
        <v>437.16</v>
      </c>
      <c r="G7840" s="41"/>
      <c r="H7840" s="32">
        <v>116470.940000009</v>
      </c>
      <c r="I7840" s="30"/>
      <c r="J7840" s="108"/>
      <c r="K7840" s="108"/>
      <c r="L7840" s="31">
        <v>202609</v>
      </c>
      <c r="N7840" s="108">
        <v>202608</v>
      </c>
    </row>
    <row r="7841" s="35" customFormat="1" customHeight="1" spans="2:16">
      <c r="B7841" s="38">
        <v>46258</v>
      </c>
      <c r="C7841" s="116" t="s">
        <v>18</v>
      </c>
      <c r="D7841" s="30" t="s">
        <v>424</v>
      </c>
      <c r="E7841" s="39" t="s">
        <v>1094</v>
      </c>
      <c r="F7841" s="40">
        <v>144.42</v>
      </c>
      <c r="G7841" s="41"/>
      <c r="H7841" s="32">
        <v>116615.360000007</v>
      </c>
      <c r="I7841" s="30"/>
      <c r="J7841" s="30"/>
      <c r="K7841" s="30"/>
      <c r="L7841" s="31">
        <v>202609</v>
      </c>
      <c r="M7841" s="30"/>
      <c r="N7841" s="30">
        <v>202608</v>
      </c>
      <c r="O7841" s="30"/>
      <c r="P7841" s="30"/>
    </row>
    <row r="7842" s="35" customFormat="1" customHeight="1" spans="2:16">
      <c r="B7842" s="38">
        <v>46258</v>
      </c>
      <c r="C7842" s="116" t="s">
        <v>18</v>
      </c>
      <c r="D7842" s="30" t="s">
        <v>424</v>
      </c>
      <c r="E7842" s="39" t="s">
        <v>1097</v>
      </c>
      <c r="F7842" s="40">
        <v>414.48</v>
      </c>
      <c r="G7842" s="41"/>
      <c r="H7842" s="32">
        <v>117029.840000007</v>
      </c>
      <c r="I7842" s="30"/>
      <c r="J7842" s="30"/>
      <c r="K7842" s="30"/>
      <c r="L7842" s="31">
        <v>202609</v>
      </c>
      <c r="M7842" s="30"/>
      <c r="N7842" s="30">
        <v>202608</v>
      </c>
      <c r="O7842" s="30"/>
      <c r="P7842" s="30"/>
    </row>
    <row r="7843" s="35" customFormat="1" customHeight="1" spans="2:16">
      <c r="B7843" s="38">
        <v>46258</v>
      </c>
      <c r="C7843" s="116" t="s">
        <v>18</v>
      </c>
      <c r="D7843" s="30" t="s">
        <v>424</v>
      </c>
      <c r="E7843" s="39" t="s">
        <v>1049</v>
      </c>
      <c r="F7843" s="40">
        <v>100.14</v>
      </c>
      <c r="G7843" s="41"/>
      <c r="H7843" s="32">
        <v>117129.980000008</v>
      </c>
      <c r="I7843" s="30"/>
      <c r="J7843" s="30"/>
      <c r="K7843" s="30"/>
      <c r="L7843" s="31">
        <v>202609</v>
      </c>
      <c r="M7843" s="30"/>
      <c r="N7843" s="30"/>
      <c r="O7843" s="30"/>
      <c r="P7843" s="30"/>
    </row>
    <row r="7844" s="35" customFormat="1" customHeight="1" spans="2:16">
      <c r="B7844" s="38">
        <v>46258</v>
      </c>
      <c r="C7844" s="116" t="s">
        <v>18</v>
      </c>
      <c r="D7844" s="30" t="s">
        <v>424</v>
      </c>
      <c r="E7844" s="39" t="s">
        <v>1048</v>
      </c>
      <c r="F7844" s="40">
        <v>170.88</v>
      </c>
      <c r="G7844" s="41"/>
      <c r="H7844" s="32">
        <v>117300.860000011</v>
      </c>
      <c r="I7844" s="30"/>
      <c r="J7844" s="30"/>
      <c r="K7844" s="30"/>
      <c r="L7844" s="31">
        <v>202609</v>
      </c>
      <c r="M7844" s="30"/>
      <c r="N7844" s="30"/>
      <c r="O7844" s="30"/>
      <c r="P7844" s="30"/>
    </row>
    <row r="7845" s="35" customFormat="1" customHeight="1" spans="2:16">
      <c r="B7845" s="38">
        <v>46258</v>
      </c>
      <c r="C7845" s="116" t="s">
        <v>18</v>
      </c>
      <c r="D7845" s="30" t="s">
        <v>424</v>
      </c>
      <c r="E7845" s="39" t="s">
        <v>1085</v>
      </c>
      <c r="F7845" s="40">
        <v>211.14</v>
      </c>
      <c r="G7845" s="41"/>
      <c r="H7845" s="32">
        <v>117512.000000011</v>
      </c>
      <c r="I7845" s="30"/>
      <c r="J7845" s="108"/>
      <c r="K7845" s="108"/>
      <c r="L7845" s="31">
        <v>202609</v>
      </c>
    </row>
    <row r="7846" s="35" customFormat="1" customHeight="1" spans="2:16">
      <c r="B7846" s="38">
        <v>46258</v>
      </c>
      <c r="C7846" s="116" t="s">
        <v>18</v>
      </c>
      <c r="D7846" s="30" t="s">
        <v>424</v>
      </c>
      <c r="E7846" s="39" t="s">
        <v>1083</v>
      </c>
      <c r="F7846" s="40">
        <v>98.76</v>
      </c>
      <c r="G7846" s="41"/>
      <c r="H7846" s="32">
        <v>117610.760000009</v>
      </c>
      <c r="I7846" s="30"/>
      <c r="J7846" s="30"/>
      <c r="K7846" s="30"/>
      <c r="L7846" s="31">
        <v>202609</v>
      </c>
      <c r="M7846" s="30"/>
      <c r="N7846" s="30"/>
      <c r="O7846" s="30"/>
      <c r="P7846" s="30"/>
    </row>
    <row r="7847" s="35" customFormat="1" customHeight="1" spans="2:16">
      <c r="B7847" s="38">
        <v>46258</v>
      </c>
      <c r="C7847" s="116" t="s">
        <v>18</v>
      </c>
      <c r="D7847" s="30" t="s">
        <v>424</v>
      </c>
      <c r="E7847" s="39" t="s">
        <v>1090</v>
      </c>
      <c r="F7847" s="40">
        <v>853.06</v>
      </c>
      <c r="G7847" s="41"/>
      <c r="H7847" s="32">
        <v>118463.820000011</v>
      </c>
      <c r="I7847" s="107"/>
      <c r="J7847" s="107"/>
      <c r="K7847" s="107"/>
      <c r="L7847" s="31">
        <v>202609</v>
      </c>
      <c r="N7847" s="108">
        <v>202609</v>
      </c>
    </row>
    <row r="7848" s="35" customFormat="1" customHeight="1" spans="2:16">
      <c r="B7848" s="38">
        <v>46258</v>
      </c>
      <c r="C7848" s="116" t="s">
        <v>18</v>
      </c>
      <c r="D7848" s="30" t="s">
        <v>424</v>
      </c>
      <c r="E7848" s="39" t="s">
        <v>1098</v>
      </c>
      <c r="F7848" s="40">
        <v>97.24</v>
      </c>
      <c r="G7848" s="41"/>
      <c r="H7848" s="32">
        <v>118561.06000001</v>
      </c>
      <c r="I7848" s="30"/>
      <c r="J7848" s="30"/>
      <c r="K7848" s="30"/>
      <c r="L7848" s="31">
        <v>202609</v>
      </c>
      <c r="M7848" s="30"/>
      <c r="N7848" s="30">
        <v>202608</v>
      </c>
      <c r="O7848" s="30"/>
      <c r="P7848" s="30"/>
    </row>
    <row r="7849" s="35" customFormat="1" customHeight="1" spans="2:16">
      <c r="B7849" s="38">
        <v>46258</v>
      </c>
      <c r="C7849" s="116" t="s">
        <v>18</v>
      </c>
      <c r="D7849" s="30" t="s">
        <v>424</v>
      </c>
      <c r="E7849" s="39" t="s">
        <v>1051</v>
      </c>
      <c r="F7849" s="40">
        <v>136.68</v>
      </c>
      <c r="G7849" s="41"/>
      <c r="H7849" s="32">
        <v>118697.74000001</v>
      </c>
      <c r="I7849" s="30"/>
      <c r="J7849" s="30"/>
      <c r="K7849" s="30"/>
      <c r="L7849" s="31">
        <v>202609</v>
      </c>
      <c r="M7849" s="30"/>
      <c r="N7849" s="30"/>
      <c r="O7849" s="30"/>
      <c r="P7849" s="30"/>
    </row>
    <row r="7850" s="35" customFormat="1" customHeight="1" spans="2:16">
      <c r="B7850" s="38">
        <v>46258</v>
      </c>
      <c r="C7850" s="116" t="s">
        <v>18</v>
      </c>
      <c r="D7850" s="30"/>
      <c r="E7850" s="39" t="s">
        <v>1463</v>
      </c>
      <c r="F7850" s="40">
        <v>4666.88</v>
      </c>
      <c r="G7850" s="41"/>
      <c r="H7850" s="32">
        <v>123364.620000012</v>
      </c>
      <c r="I7850" s="30"/>
      <c r="J7850" s="30"/>
      <c r="K7850" s="30"/>
      <c r="L7850" s="121">
        <v>202608</v>
      </c>
      <c r="M7850" s="30"/>
      <c r="N7850" s="30">
        <v>202608</v>
      </c>
      <c r="O7850" s="30"/>
      <c r="P7850" s="30"/>
    </row>
    <row r="7851" s="35" customFormat="1" customHeight="1" spans="2:16">
      <c r="B7851" s="38">
        <v>46258</v>
      </c>
      <c r="C7851" s="116" t="s">
        <v>18</v>
      </c>
      <c r="D7851" s="30"/>
      <c r="E7851" s="39" t="s">
        <v>1464</v>
      </c>
      <c r="F7851" s="40">
        <v>30.2</v>
      </c>
      <c r="G7851" s="41"/>
      <c r="H7851" s="32">
        <v>123394.820000011</v>
      </c>
      <c r="I7851" s="30"/>
      <c r="J7851" s="107"/>
      <c r="K7851" s="107"/>
      <c r="L7851" s="121">
        <v>202608</v>
      </c>
    </row>
    <row r="7852" s="35" customFormat="1" customHeight="1" spans="2:16">
      <c r="B7852" s="38">
        <v>46258</v>
      </c>
      <c r="C7852" s="116" t="s">
        <v>18</v>
      </c>
      <c r="D7852" s="30"/>
      <c r="E7852" s="39" t="s">
        <v>1465</v>
      </c>
      <c r="F7852" s="40">
        <v>1369</v>
      </c>
      <c r="G7852" s="41"/>
      <c r="H7852" s="32">
        <v>124763.820000011</v>
      </c>
      <c r="I7852" s="30"/>
      <c r="J7852" s="30"/>
      <c r="K7852" s="30"/>
      <c r="L7852" s="121">
        <v>202608</v>
      </c>
    </row>
    <row r="7853" s="35" customFormat="1" customHeight="1" spans="2:16">
      <c r="B7853" s="38">
        <v>46258</v>
      </c>
      <c r="C7853" s="116" t="s">
        <v>18</v>
      </c>
      <c r="D7853" s="30"/>
      <c r="E7853" s="39" t="s">
        <v>1466</v>
      </c>
      <c r="F7853" s="40">
        <v>1762.87</v>
      </c>
      <c r="G7853" s="41"/>
      <c r="H7853" s="32">
        <v>126526.690000009</v>
      </c>
      <c r="I7853" s="30"/>
      <c r="J7853" s="30"/>
      <c r="K7853" s="30"/>
      <c r="L7853" s="121">
        <v>202608</v>
      </c>
    </row>
    <row r="7854" s="35" customFormat="1" customHeight="1" spans="2:16">
      <c r="B7854" s="38">
        <v>46258</v>
      </c>
      <c r="C7854" s="116" t="s">
        <v>18</v>
      </c>
      <c r="D7854" s="30"/>
      <c r="E7854" s="39" t="s">
        <v>1467</v>
      </c>
      <c r="F7854" s="40">
        <v>325.8</v>
      </c>
      <c r="G7854" s="41"/>
      <c r="H7854" s="32">
        <v>126852.49000001</v>
      </c>
      <c r="I7854" s="30"/>
      <c r="J7854" s="30"/>
      <c r="K7854" s="30"/>
      <c r="L7854" s="121">
        <v>202608</v>
      </c>
    </row>
    <row r="7855" s="35" customFormat="1" customHeight="1" spans="2:16">
      <c r="B7855" s="38">
        <v>46258</v>
      </c>
      <c r="C7855" s="116" t="s">
        <v>18</v>
      </c>
      <c r="D7855" s="30"/>
      <c r="E7855" s="39" t="s">
        <v>1468</v>
      </c>
      <c r="F7855" s="40">
        <v>3581.27</v>
      </c>
      <c r="G7855" s="41"/>
      <c r="H7855" s="32">
        <v>130433.760000009</v>
      </c>
      <c r="I7855" s="30"/>
      <c r="J7855" s="99"/>
      <c r="K7855" s="99"/>
      <c r="L7855" s="121">
        <v>202608</v>
      </c>
    </row>
    <row r="7856" s="35" customFormat="1" customHeight="1" spans="2:16">
      <c r="B7856" s="38">
        <v>46258</v>
      </c>
      <c r="C7856" s="116" t="s">
        <v>18</v>
      </c>
      <c r="D7856" s="30"/>
      <c r="E7856" s="39" t="s">
        <v>1469</v>
      </c>
      <c r="F7856" s="40">
        <v>10824.45</v>
      </c>
      <c r="G7856" s="41"/>
      <c r="H7856" s="32">
        <v>141258.210000008</v>
      </c>
      <c r="I7856" s="30"/>
      <c r="J7856" s="30"/>
      <c r="K7856" s="30"/>
      <c r="L7856" s="121">
        <v>202608</v>
      </c>
      <c r="M7856" s="30"/>
      <c r="N7856" s="30">
        <v>202608</v>
      </c>
      <c r="O7856" s="30"/>
      <c r="P7856" s="30"/>
    </row>
    <row r="7857" s="35" customFormat="1" customHeight="1" spans="2:12">
      <c r="B7857" s="38">
        <v>46258</v>
      </c>
      <c r="C7857" s="116" t="s">
        <v>18</v>
      </c>
      <c r="D7857" s="30"/>
      <c r="E7857" s="39" t="s">
        <v>1470</v>
      </c>
      <c r="F7857" s="40">
        <v>2044.08</v>
      </c>
      <c r="G7857" s="41"/>
      <c r="H7857" s="32">
        <v>143302.29000001</v>
      </c>
      <c r="I7857" s="30"/>
      <c r="J7857" s="107"/>
      <c r="K7857" s="107"/>
      <c r="L7857" s="121">
        <v>202608</v>
      </c>
    </row>
    <row r="7858" s="35" customFormat="1" customHeight="1" spans="2:12">
      <c r="B7858" s="38">
        <v>46258</v>
      </c>
      <c r="C7858" s="116" t="s">
        <v>18</v>
      </c>
      <c r="D7858" s="30"/>
      <c r="E7858" s="39" t="s">
        <v>1471</v>
      </c>
      <c r="F7858" s="40">
        <v>743.6</v>
      </c>
      <c r="G7858" s="41"/>
      <c r="H7858" s="32">
        <v>144045.890000008</v>
      </c>
      <c r="I7858" s="30"/>
      <c r="J7858" s="30"/>
      <c r="K7858" s="30"/>
      <c r="L7858" s="121">
        <v>202608</v>
      </c>
    </row>
    <row r="7859" s="35" customFormat="1" customHeight="1" spans="2:12">
      <c r="B7859" s="38">
        <v>46258</v>
      </c>
      <c r="C7859" s="116" t="s">
        <v>18</v>
      </c>
      <c r="D7859" s="30"/>
      <c r="E7859" s="39" t="s">
        <v>1472</v>
      </c>
      <c r="F7859" s="40">
        <v>1575.36</v>
      </c>
      <c r="G7859" s="41"/>
      <c r="H7859" s="32">
        <v>145621.250000007</v>
      </c>
      <c r="I7859" s="30"/>
      <c r="J7859" s="30"/>
      <c r="K7859" s="30"/>
      <c r="L7859" s="121">
        <v>202608</v>
      </c>
    </row>
    <row r="7860" s="35" customFormat="1" customHeight="1" spans="2:12">
      <c r="B7860" s="38">
        <v>46258</v>
      </c>
      <c r="C7860" s="116" t="s">
        <v>18</v>
      </c>
      <c r="D7860" s="30"/>
      <c r="E7860" s="39" t="s">
        <v>1473</v>
      </c>
      <c r="F7860" s="40">
        <v>400.86</v>
      </c>
      <c r="G7860" s="41"/>
      <c r="H7860" s="32">
        <v>146022.110000007</v>
      </c>
      <c r="I7860" s="30"/>
      <c r="J7860" s="30"/>
      <c r="K7860" s="30"/>
      <c r="L7860" s="121">
        <v>202608</v>
      </c>
    </row>
    <row r="7861" s="35" customFormat="1" customHeight="1" spans="2:12">
      <c r="B7861" s="38">
        <v>46258</v>
      </c>
      <c r="C7861" s="116" t="s">
        <v>18</v>
      </c>
      <c r="D7861" s="30"/>
      <c r="E7861" s="39" t="s">
        <v>1474</v>
      </c>
      <c r="F7861" s="40">
        <v>2443.2</v>
      </c>
      <c r="G7861" s="41"/>
      <c r="H7861" s="32">
        <v>148465.310000006</v>
      </c>
      <c r="I7861" s="30"/>
      <c r="J7861" s="30"/>
      <c r="K7861" s="30"/>
      <c r="L7861" s="121">
        <v>202608</v>
      </c>
    </row>
    <row r="7862" s="35" customFormat="1" customHeight="1" spans="2:12">
      <c r="B7862" s="38">
        <v>46258</v>
      </c>
      <c r="C7862" s="116" t="s">
        <v>18</v>
      </c>
      <c r="D7862" s="30"/>
      <c r="E7862" s="39" t="s">
        <v>1475</v>
      </c>
      <c r="F7862" s="40">
        <v>2427.84</v>
      </c>
      <c r="G7862" s="41"/>
      <c r="H7862" s="32">
        <v>150893.150000006</v>
      </c>
      <c r="I7862" s="30"/>
      <c r="J7862" s="30"/>
      <c r="K7862" s="30"/>
      <c r="L7862" s="121">
        <v>202608</v>
      </c>
    </row>
    <row r="7863" s="35" customFormat="1" customHeight="1" spans="2:12">
      <c r="B7863" s="38">
        <v>46258</v>
      </c>
      <c r="C7863" s="116" t="s">
        <v>18</v>
      </c>
      <c r="D7863" s="30"/>
      <c r="E7863" s="39" t="s">
        <v>1476</v>
      </c>
      <c r="F7863" s="40">
        <v>3362.98</v>
      </c>
      <c r="G7863" s="41"/>
      <c r="H7863" s="32">
        <v>154256.130000006</v>
      </c>
      <c r="I7863" s="30"/>
      <c r="J7863" s="30"/>
      <c r="K7863" s="30"/>
      <c r="L7863" s="121">
        <v>202608</v>
      </c>
    </row>
    <row r="7864" s="35" customFormat="1" customHeight="1" spans="2:12">
      <c r="B7864" s="38">
        <v>46258</v>
      </c>
      <c r="C7864" s="116" t="s">
        <v>18</v>
      </c>
      <c r="D7864" s="30"/>
      <c r="E7864" s="39" t="s">
        <v>1477</v>
      </c>
      <c r="F7864" s="40">
        <v>772.6</v>
      </c>
      <c r="G7864" s="41"/>
      <c r="H7864" s="32">
        <v>155028.730000008</v>
      </c>
      <c r="I7864" s="30"/>
      <c r="J7864" s="30"/>
      <c r="K7864" s="30"/>
      <c r="L7864" s="121">
        <v>202608</v>
      </c>
    </row>
    <row r="7865" s="35" customFormat="1" customHeight="1" spans="2:12">
      <c r="B7865" s="38">
        <v>46258</v>
      </c>
      <c r="C7865" s="116" t="s">
        <v>18</v>
      </c>
      <c r="D7865" s="30"/>
      <c r="E7865" s="39" t="s">
        <v>1478</v>
      </c>
      <c r="F7865" s="40">
        <v>635.41</v>
      </c>
      <c r="G7865" s="41"/>
      <c r="H7865" s="32">
        <v>155664.140000008</v>
      </c>
      <c r="I7865" s="30"/>
      <c r="J7865" s="30"/>
      <c r="K7865" s="30"/>
      <c r="L7865" s="121">
        <v>202608</v>
      </c>
    </row>
    <row r="7866" s="35" customFormat="1" customHeight="1" spans="2:12">
      <c r="B7866" s="38">
        <v>46258</v>
      </c>
      <c r="C7866" s="116" t="s">
        <v>18</v>
      </c>
      <c r="D7866" s="30"/>
      <c r="E7866" s="39" t="s">
        <v>1479</v>
      </c>
      <c r="F7866" s="40">
        <v>951.03</v>
      </c>
      <c r="G7866" s="41"/>
      <c r="H7866" s="32">
        <v>156615.170000006</v>
      </c>
      <c r="I7866" s="30"/>
      <c r="J7866" s="30"/>
      <c r="K7866" s="30"/>
      <c r="L7866" s="121">
        <v>202608</v>
      </c>
    </row>
    <row r="7867" s="35" customFormat="1" customHeight="1" spans="2:12">
      <c r="B7867" s="38">
        <v>46258</v>
      </c>
      <c r="C7867" s="116" t="s">
        <v>18</v>
      </c>
      <c r="D7867" s="30"/>
      <c r="E7867" s="39" t="s">
        <v>1480</v>
      </c>
      <c r="F7867" s="40">
        <v>3014.39</v>
      </c>
      <c r="G7867" s="41"/>
      <c r="H7867" s="32">
        <v>159629.560000006</v>
      </c>
      <c r="I7867" s="30"/>
      <c r="J7867" s="30"/>
      <c r="K7867" s="30"/>
      <c r="L7867" s="121">
        <v>202608</v>
      </c>
    </row>
    <row r="7868" s="35" customFormat="1" customHeight="1" spans="2:12">
      <c r="B7868" s="38">
        <v>46258</v>
      </c>
      <c r="C7868" s="116" t="s">
        <v>18</v>
      </c>
      <c r="D7868" s="30"/>
      <c r="E7868" s="39" t="s">
        <v>1481</v>
      </c>
      <c r="F7868" s="40">
        <v>2592.67</v>
      </c>
      <c r="G7868" s="41"/>
      <c r="H7868" s="32">
        <v>162222.230000008</v>
      </c>
      <c r="I7868" s="30"/>
      <c r="J7868" s="30"/>
      <c r="K7868" s="30"/>
      <c r="L7868" s="121">
        <v>202608</v>
      </c>
    </row>
    <row r="7869" s="35" customFormat="1" customHeight="1" spans="2:12">
      <c r="B7869" s="38">
        <v>46258</v>
      </c>
      <c r="C7869" s="116" t="s">
        <v>18</v>
      </c>
      <c r="D7869" s="30"/>
      <c r="E7869" s="39" t="s">
        <v>1482</v>
      </c>
      <c r="F7869" s="40">
        <v>1679.5</v>
      </c>
      <c r="G7869" s="41"/>
      <c r="H7869" s="32">
        <v>163901.730000008</v>
      </c>
      <c r="I7869" s="30"/>
      <c r="J7869" s="30"/>
      <c r="K7869" s="30"/>
      <c r="L7869" s="121">
        <v>202608</v>
      </c>
    </row>
    <row r="7870" s="35" customFormat="1" customHeight="1" spans="2:12">
      <c r="B7870" s="38">
        <v>46258</v>
      </c>
      <c r="C7870" s="116" t="s">
        <v>18</v>
      </c>
      <c r="D7870" s="30"/>
      <c r="E7870" s="39" t="s">
        <v>1483</v>
      </c>
      <c r="F7870" s="40">
        <v>1681.5</v>
      </c>
      <c r="G7870" s="41"/>
      <c r="H7870" s="32">
        <v>165583.230000008</v>
      </c>
      <c r="I7870" s="30"/>
      <c r="J7870" s="30"/>
      <c r="K7870" s="30"/>
      <c r="L7870" s="121">
        <v>202608</v>
      </c>
    </row>
    <row r="7871" s="35" customFormat="1" customHeight="1" spans="2:12">
      <c r="B7871" s="38">
        <v>46258</v>
      </c>
      <c r="C7871" s="116" t="s">
        <v>18</v>
      </c>
      <c r="D7871" s="30"/>
      <c r="E7871" s="39" t="s">
        <v>1484</v>
      </c>
      <c r="F7871" s="40">
        <v>781</v>
      </c>
      <c r="G7871" s="41"/>
      <c r="H7871" s="32">
        <v>166364.230000008</v>
      </c>
      <c r="I7871" s="30"/>
      <c r="J7871" s="30"/>
      <c r="K7871" s="30"/>
      <c r="L7871" s="121">
        <v>202608</v>
      </c>
    </row>
    <row r="7872" s="35" customFormat="1" customHeight="1" spans="2:12">
      <c r="B7872" s="38">
        <v>46258</v>
      </c>
      <c r="C7872" s="116" t="s">
        <v>18</v>
      </c>
      <c r="D7872" s="30" t="s">
        <v>1125</v>
      </c>
      <c r="E7872" s="39" t="s">
        <v>1485</v>
      </c>
      <c r="F7872" s="40">
        <v>3892.1</v>
      </c>
      <c r="G7872" s="41"/>
      <c r="H7872" s="32">
        <v>170256.330000006</v>
      </c>
      <c r="I7872" s="30"/>
      <c r="J7872" s="30"/>
      <c r="K7872" s="30"/>
      <c r="L7872" s="121">
        <v>202608</v>
      </c>
    </row>
    <row r="7873" s="35" customFormat="1" customHeight="1" spans="2:12">
      <c r="B7873" s="38">
        <v>46258</v>
      </c>
      <c r="C7873" s="116" t="s">
        <v>18</v>
      </c>
      <c r="D7873" s="30"/>
      <c r="E7873" s="39" t="s">
        <v>1486</v>
      </c>
      <c r="F7873" s="40">
        <v>378.43</v>
      </c>
      <c r="G7873" s="41"/>
      <c r="H7873" s="32">
        <v>170634.760000005</v>
      </c>
      <c r="I7873" s="30"/>
      <c r="J7873" s="30"/>
      <c r="K7873" s="30"/>
      <c r="L7873" s="121">
        <v>202608</v>
      </c>
    </row>
    <row r="7874" s="35" customFormat="1" customHeight="1" spans="2:12">
      <c r="B7874" s="38">
        <v>46258</v>
      </c>
      <c r="C7874" s="116" t="s">
        <v>18</v>
      </c>
      <c r="D7874" s="30"/>
      <c r="E7874" s="39" t="s">
        <v>1487</v>
      </c>
      <c r="F7874" s="40">
        <v>1090.6</v>
      </c>
      <c r="G7874" s="41"/>
      <c r="H7874" s="32">
        <v>171725.360000007</v>
      </c>
      <c r="I7874" s="30"/>
      <c r="J7874" s="30"/>
      <c r="K7874" s="30"/>
      <c r="L7874" s="121">
        <v>202608</v>
      </c>
    </row>
    <row r="7875" s="35" customFormat="1" customHeight="1" spans="2:12">
      <c r="B7875" s="38">
        <v>46258</v>
      </c>
      <c r="C7875" s="116" t="s">
        <v>18</v>
      </c>
      <c r="D7875" s="30" t="s">
        <v>1125</v>
      </c>
      <c r="E7875" s="39" t="s">
        <v>1488</v>
      </c>
      <c r="F7875" s="40">
        <v>601.6</v>
      </c>
      <c r="G7875" s="41"/>
      <c r="H7875" s="32">
        <v>172326.960000005</v>
      </c>
      <c r="I7875" s="30"/>
      <c r="J7875" s="30"/>
      <c r="K7875" s="30"/>
      <c r="L7875" s="121">
        <v>202608</v>
      </c>
    </row>
    <row r="7876" s="35" customFormat="1" customHeight="1" spans="2:12">
      <c r="B7876" s="38">
        <v>46258</v>
      </c>
      <c r="C7876" s="116" t="s">
        <v>18</v>
      </c>
      <c r="D7876" s="30"/>
      <c r="E7876" s="39" t="s">
        <v>1489</v>
      </c>
      <c r="F7876" s="40">
        <v>255.15</v>
      </c>
      <c r="G7876" s="41"/>
      <c r="H7876" s="32">
        <v>172582.110000007</v>
      </c>
      <c r="I7876" s="30"/>
      <c r="J7876" s="30"/>
      <c r="K7876" s="30"/>
      <c r="L7876" s="121">
        <v>202608</v>
      </c>
    </row>
    <row r="7877" s="35" customFormat="1" customHeight="1" spans="2:12">
      <c r="B7877" s="38">
        <v>46258</v>
      </c>
      <c r="C7877" s="116" t="s">
        <v>18</v>
      </c>
      <c r="D7877" s="30"/>
      <c r="E7877" s="39" t="s">
        <v>1490</v>
      </c>
      <c r="F7877" s="40">
        <v>1812.43</v>
      </c>
      <c r="G7877" s="41"/>
      <c r="H7877" s="32">
        <v>174394.540000007</v>
      </c>
      <c r="I7877" s="30"/>
      <c r="J7877" s="30"/>
      <c r="K7877" s="30"/>
      <c r="L7877" s="121">
        <v>202608</v>
      </c>
    </row>
    <row r="7878" s="35" customFormat="1" customHeight="1" spans="2:12">
      <c r="B7878" s="38">
        <v>46258</v>
      </c>
      <c r="C7878" s="116" t="s">
        <v>18</v>
      </c>
      <c r="D7878" s="30"/>
      <c r="E7878" s="39" t="s">
        <v>1491</v>
      </c>
      <c r="F7878" s="40">
        <v>8931.98</v>
      </c>
      <c r="G7878" s="41"/>
      <c r="H7878" s="32">
        <v>183326.520000007</v>
      </c>
      <c r="I7878" s="30"/>
      <c r="J7878" s="30"/>
      <c r="K7878" s="30"/>
      <c r="L7878" s="121">
        <v>202608</v>
      </c>
    </row>
    <row r="7879" s="35" customFormat="1" customHeight="1" spans="2:12">
      <c r="B7879" s="38">
        <v>46258</v>
      </c>
      <c r="C7879" s="116" t="s">
        <v>18</v>
      </c>
      <c r="D7879" s="30"/>
      <c r="E7879" s="39" t="s">
        <v>1492</v>
      </c>
      <c r="F7879" s="40">
        <v>62.06</v>
      </c>
      <c r="G7879" s="41"/>
      <c r="H7879" s="32">
        <v>183388.580000006</v>
      </c>
      <c r="I7879" s="30"/>
      <c r="J7879" s="30"/>
      <c r="K7879" s="30"/>
      <c r="L7879" s="121">
        <v>202608</v>
      </c>
    </row>
    <row r="7880" s="35" customFormat="1" customHeight="1" spans="2:12">
      <c r="B7880" s="38">
        <v>46258</v>
      </c>
      <c r="C7880" s="116" t="s">
        <v>18</v>
      </c>
      <c r="D7880" s="30"/>
      <c r="E7880" s="39" t="s">
        <v>1493</v>
      </c>
      <c r="F7880" s="40">
        <v>552.5</v>
      </c>
      <c r="G7880" s="41"/>
      <c r="H7880" s="32">
        <v>183941.080000006</v>
      </c>
      <c r="I7880" s="30"/>
      <c r="J7880" s="30"/>
      <c r="K7880" s="30"/>
      <c r="L7880" s="121">
        <v>202608</v>
      </c>
    </row>
    <row r="7881" s="35" customFormat="1" customHeight="1" spans="2:12">
      <c r="B7881" s="38">
        <v>46258</v>
      </c>
      <c r="C7881" s="116" t="s">
        <v>18</v>
      </c>
      <c r="D7881" s="30"/>
      <c r="E7881" s="39" t="s">
        <v>1494</v>
      </c>
      <c r="F7881" s="40">
        <v>6531.23</v>
      </c>
      <c r="G7881" s="41"/>
      <c r="H7881" s="32">
        <v>190472.310000006</v>
      </c>
      <c r="I7881" s="30"/>
      <c r="J7881" s="30"/>
      <c r="K7881" s="30"/>
      <c r="L7881" s="121">
        <v>202608</v>
      </c>
    </row>
    <row r="7882" s="35" customFormat="1" customHeight="1" spans="2:12">
      <c r="B7882" s="38">
        <v>46258</v>
      </c>
      <c r="C7882" s="116" t="s">
        <v>18</v>
      </c>
      <c r="D7882" s="30"/>
      <c r="E7882" s="39" t="s">
        <v>1495</v>
      </c>
      <c r="F7882" s="40">
        <v>845.03</v>
      </c>
      <c r="G7882" s="41"/>
      <c r="H7882" s="32">
        <v>191317.340000007</v>
      </c>
      <c r="I7882" s="30"/>
      <c r="J7882" s="30"/>
      <c r="K7882" s="30"/>
      <c r="L7882" s="121">
        <v>202608</v>
      </c>
    </row>
    <row r="7883" s="35" customFormat="1" customHeight="1" spans="2:12">
      <c r="B7883" s="38">
        <v>46258</v>
      </c>
      <c r="C7883" s="116" t="s">
        <v>18</v>
      </c>
      <c r="D7883" s="30"/>
      <c r="E7883" s="39" t="s">
        <v>1496</v>
      </c>
      <c r="F7883" s="40">
        <v>230.9</v>
      </c>
      <c r="G7883" s="41"/>
      <c r="H7883" s="32">
        <v>191548.240000006</v>
      </c>
      <c r="I7883" s="30"/>
      <c r="J7883" s="30"/>
      <c r="K7883" s="30"/>
      <c r="L7883" s="121">
        <v>202608</v>
      </c>
    </row>
    <row r="7884" s="35" customFormat="1" customHeight="1" spans="2:12">
      <c r="B7884" s="38">
        <v>46258</v>
      </c>
      <c r="C7884" s="116" t="s">
        <v>18</v>
      </c>
      <c r="D7884" s="30"/>
      <c r="E7884" s="39" t="s">
        <v>1497</v>
      </c>
      <c r="F7884" s="40">
        <v>45</v>
      </c>
      <c r="G7884" s="41"/>
      <c r="H7884" s="32">
        <v>191593.240000006</v>
      </c>
      <c r="I7884" s="30"/>
      <c r="J7884" s="30"/>
      <c r="K7884" s="30"/>
      <c r="L7884" s="121">
        <v>202608</v>
      </c>
    </row>
    <row r="7885" s="35" customFormat="1" customHeight="1" spans="2:12">
      <c r="B7885" s="38">
        <v>46258</v>
      </c>
      <c r="C7885" s="116" t="s">
        <v>18</v>
      </c>
      <c r="D7885" s="30"/>
      <c r="E7885" s="39" t="s">
        <v>1498</v>
      </c>
      <c r="F7885" s="40">
        <v>1083.56</v>
      </c>
      <c r="G7885" s="41"/>
      <c r="H7885" s="32">
        <v>192676.800000008</v>
      </c>
      <c r="I7885" s="30"/>
      <c r="J7885" s="30"/>
      <c r="K7885" s="30"/>
      <c r="L7885" s="121">
        <v>202608</v>
      </c>
    </row>
    <row r="7886" s="35" customFormat="1" customHeight="1" spans="2:12">
      <c r="B7886" s="38">
        <v>46258</v>
      </c>
      <c r="C7886" s="116" t="s">
        <v>18</v>
      </c>
      <c r="D7886" s="30"/>
      <c r="E7886" s="39" t="s">
        <v>1499</v>
      </c>
      <c r="F7886" s="40">
        <v>787.4</v>
      </c>
      <c r="G7886" s="41"/>
      <c r="H7886" s="32">
        <v>193464.200000007</v>
      </c>
      <c r="I7886" s="30"/>
      <c r="J7886" s="30"/>
      <c r="K7886" s="30"/>
      <c r="L7886" s="121">
        <v>202608</v>
      </c>
    </row>
    <row r="7887" s="35" customFormat="1" customHeight="1" spans="2:12">
      <c r="B7887" s="38">
        <v>46258</v>
      </c>
      <c r="C7887" s="116" t="s">
        <v>18</v>
      </c>
      <c r="D7887" s="30"/>
      <c r="E7887" s="39" t="s">
        <v>1500</v>
      </c>
      <c r="F7887" s="40">
        <v>4430.86</v>
      </c>
      <c r="G7887" s="41"/>
      <c r="H7887" s="32">
        <v>197895.060000006</v>
      </c>
      <c r="I7887" s="30"/>
      <c r="J7887" s="30"/>
      <c r="K7887" s="30"/>
      <c r="L7887" s="121">
        <v>202608</v>
      </c>
    </row>
    <row r="7888" s="35" customFormat="1" customHeight="1" spans="2:12">
      <c r="B7888" s="38">
        <v>46258</v>
      </c>
      <c r="C7888" s="116" t="s">
        <v>18</v>
      </c>
      <c r="D7888" s="30"/>
      <c r="E7888" s="39" t="s">
        <v>1501</v>
      </c>
      <c r="F7888" s="40">
        <v>2770.01</v>
      </c>
      <c r="G7888" s="41"/>
      <c r="H7888" s="32">
        <v>200665.070000008</v>
      </c>
      <c r="I7888" s="30"/>
      <c r="J7888" s="30"/>
      <c r="K7888" s="30"/>
      <c r="L7888" s="121">
        <v>202608</v>
      </c>
    </row>
    <row r="7889" s="35" customFormat="1" customHeight="1" spans="2:16">
      <c r="B7889" s="38">
        <v>46258</v>
      </c>
      <c r="C7889" s="116" t="s">
        <v>18</v>
      </c>
      <c r="D7889" s="30"/>
      <c r="E7889" s="39" t="s">
        <v>1502</v>
      </c>
      <c r="F7889" s="40">
        <v>2030.15</v>
      </c>
      <c r="G7889" s="41"/>
      <c r="H7889" s="32">
        <v>202695.220000006</v>
      </c>
      <c r="I7889" s="30"/>
      <c r="J7889" s="99"/>
      <c r="K7889" s="99"/>
      <c r="L7889" s="121">
        <v>202608</v>
      </c>
    </row>
    <row r="7890" s="35" customFormat="1" customHeight="1" spans="2:16">
      <c r="B7890" s="38">
        <v>46258</v>
      </c>
      <c r="C7890" s="116" t="s">
        <v>18</v>
      </c>
      <c r="D7890" s="30"/>
      <c r="E7890" s="39" t="s">
        <v>1503</v>
      </c>
      <c r="F7890" s="40">
        <v>8942.18</v>
      </c>
      <c r="G7890" s="41"/>
      <c r="H7890" s="32">
        <v>211637.400000006</v>
      </c>
      <c r="I7890" s="30"/>
      <c r="J7890" s="30"/>
      <c r="K7890" s="30"/>
      <c r="L7890" s="121">
        <v>202608</v>
      </c>
      <c r="M7890" s="30"/>
      <c r="N7890" s="30">
        <v>202608</v>
      </c>
      <c r="O7890" s="30"/>
      <c r="P7890" s="30"/>
    </row>
    <row r="7891" s="35" customFormat="1" customHeight="1" spans="2:16">
      <c r="B7891" s="38">
        <v>46258</v>
      </c>
      <c r="C7891" s="116" t="s">
        <v>18</v>
      </c>
      <c r="D7891" s="30"/>
      <c r="E7891" s="39" t="s">
        <v>1504</v>
      </c>
      <c r="F7891" s="40">
        <v>5297.97</v>
      </c>
      <c r="G7891" s="41"/>
      <c r="H7891" s="32">
        <v>216935.370000008</v>
      </c>
      <c r="I7891" s="30"/>
      <c r="J7891" s="107"/>
      <c r="K7891" s="107"/>
      <c r="L7891" s="121">
        <v>202608</v>
      </c>
    </row>
    <row r="7892" s="35" customFormat="1" customHeight="1" spans="2:16">
      <c r="B7892" s="38">
        <v>46258</v>
      </c>
      <c r="C7892" s="116" t="s">
        <v>18</v>
      </c>
      <c r="D7892" s="30"/>
      <c r="E7892" s="39" t="s">
        <v>1505</v>
      </c>
      <c r="F7892" s="40">
        <v>3121.06</v>
      </c>
      <c r="G7892" s="41"/>
      <c r="H7892" s="32">
        <v>220056.430000007</v>
      </c>
      <c r="I7892" s="30"/>
      <c r="J7892" s="30"/>
      <c r="K7892" s="30"/>
      <c r="L7892" s="121">
        <v>202608</v>
      </c>
    </row>
    <row r="7893" s="35" customFormat="1" customHeight="1" spans="2:16">
      <c r="B7893" s="38">
        <v>46258</v>
      </c>
      <c r="C7893" s="116" t="s">
        <v>18</v>
      </c>
      <c r="D7893" s="30"/>
      <c r="E7893" s="39" t="s">
        <v>1506</v>
      </c>
      <c r="F7893" s="40">
        <v>3623.21</v>
      </c>
      <c r="G7893" s="41"/>
      <c r="H7893" s="32">
        <v>223679.640000008</v>
      </c>
      <c r="I7893" s="30"/>
      <c r="J7893" s="30"/>
      <c r="K7893" s="30"/>
      <c r="L7893" s="121">
        <v>202608</v>
      </c>
    </row>
    <row r="7894" s="35" customFormat="1" customHeight="1" spans="2:16">
      <c r="B7894" s="38">
        <v>46258</v>
      </c>
      <c r="C7894" s="116" t="s">
        <v>18</v>
      </c>
      <c r="D7894" s="30"/>
      <c r="E7894" s="39" t="s">
        <v>1507</v>
      </c>
      <c r="F7894" s="40">
        <v>400.29</v>
      </c>
      <c r="G7894" s="41"/>
      <c r="H7894" s="32">
        <v>224079.930000007</v>
      </c>
      <c r="I7894" s="30"/>
      <c r="J7894" s="30"/>
      <c r="K7894" s="30"/>
      <c r="L7894" s="121">
        <v>202608</v>
      </c>
    </row>
    <row r="7895" s="35" customFormat="1" customHeight="1" spans="2:16">
      <c r="B7895" s="38">
        <v>46258</v>
      </c>
      <c r="C7895" s="116" t="s">
        <v>18</v>
      </c>
      <c r="D7895" s="30"/>
      <c r="E7895" s="39" t="s">
        <v>1508</v>
      </c>
      <c r="F7895" s="40">
        <v>240.6</v>
      </c>
      <c r="G7895" s="41"/>
      <c r="H7895" s="32">
        <v>224320.530000009</v>
      </c>
      <c r="I7895" s="30"/>
      <c r="J7895" s="30"/>
      <c r="K7895" s="30"/>
      <c r="L7895" s="121">
        <v>202608</v>
      </c>
    </row>
    <row r="7896" s="35" customFormat="1" customHeight="1" spans="2:16">
      <c r="B7896" s="38">
        <v>46258</v>
      </c>
      <c r="C7896" s="116" t="s">
        <v>18</v>
      </c>
      <c r="D7896" s="30"/>
      <c r="E7896" s="39" t="s">
        <v>1509</v>
      </c>
      <c r="F7896" s="40">
        <v>1164.05</v>
      </c>
      <c r="G7896" s="41"/>
      <c r="H7896" s="32">
        <v>225484.580000009</v>
      </c>
      <c r="I7896" s="30"/>
      <c r="J7896" s="30"/>
      <c r="K7896" s="30"/>
      <c r="L7896" s="121">
        <v>202608</v>
      </c>
    </row>
    <row r="7897" s="35" customFormat="1" customHeight="1" spans="2:16">
      <c r="B7897" s="38">
        <v>46258</v>
      </c>
      <c r="C7897" s="116" t="s">
        <v>18</v>
      </c>
      <c r="D7897" s="30"/>
      <c r="E7897" s="39" t="s">
        <v>1510</v>
      </c>
      <c r="F7897" s="40">
        <v>20.4</v>
      </c>
      <c r="G7897" s="41"/>
      <c r="H7897" s="32">
        <v>225504.980000008</v>
      </c>
      <c r="I7897" s="30"/>
      <c r="J7897" s="30"/>
      <c r="K7897" s="30"/>
      <c r="L7897" s="121">
        <v>202608</v>
      </c>
    </row>
    <row r="7898" s="35" customFormat="1" customHeight="1" spans="2:16">
      <c r="B7898" s="38">
        <v>46258</v>
      </c>
      <c r="C7898" s="116" t="s">
        <v>18</v>
      </c>
      <c r="D7898" s="30"/>
      <c r="E7898" s="39" t="s">
        <v>1511</v>
      </c>
      <c r="F7898" s="40">
        <v>0.02</v>
      </c>
      <c r="G7898" s="41"/>
      <c r="H7898" s="32">
        <v>225505.000000007</v>
      </c>
      <c r="I7898" s="30"/>
      <c r="J7898" s="30"/>
      <c r="K7898" s="30"/>
      <c r="L7898" s="121">
        <v>202608</v>
      </c>
    </row>
    <row r="7899" s="35" customFormat="1" customHeight="1" spans="2:16">
      <c r="B7899" s="38">
        <v>46258</v>
      </c>
      <c r="C7899" s="116" t="s">
        <v>18</v>
      </c>
      <c r="D7899" s="30"/>
      <c r="E7899" s="39" t="s">
        <v>1512</v>
      </c>
      <c r="F7899" s="40">
        <v>3872.83</v>
      </c>
      <c r="G7899" s="41"/>
      <c r="H7899" s="32">
        <v>229377.830000009</v>
      </c>
      <c r="I7899" s="30"/>
      <c r="J7899" s="30"/>
      <c r="K7899" s="30"/>
      <c r="L7899" s="121">
        <v>202608</v>
      </c>
    </row>
    <row r="7900" s="35" customFormat="1" customHeight="1" spans="2:16">
      <c r="B7900" s="38">
        <v>46258</v>
      </c>
      <c r="C7900" s="116" t="s">
        <v>18</v>
      </c>
      <c r="D7900" s="30"/>
      <c r="E7900" s="39" t="s">
        <v>1513</v>
      </c>
      <c r="F7900" s="40">
        <v>1074.4</v>
      </c>
      <c r="G7900" s="41"/>
      <c r="H7900" s="32">
        <v>230452.230000008</v>
      </c>
      <c r="I7900" s="30"/>
      <c r="J7900" s="30"/>
      <c r="K7900" s="30"/>
      <c r="L7900" s="121">
        <v>202608</v>
      </c>
    </row>
    <row r="7901" s="35" customFormat="1" customHeight="1" spans="2:16">
      <c r="B7901" s="38">
        <v>46258</v>
      </c>
      <c r="C7901" s="116" t="s">
        <v>18</v>
      </c>
      <c r="D7901" s="30"/>
      <c r="E7901" s="39" t="s">
        <v>1514</v>
      </c>
      <c r="F7901" s="40">
        <v>496.9</v>
      </c>
      <c r="G7901" s="41"/>
      <c r="H7901" s="32">
        <v>230949.13000001</v>
      </c>
      <c r="I7901" s="30"/>
      <c r="J7901" s="30"/>
      <c r="K7901" s="30"/>
      <c r="L7901" s="121">
        <v>202608</v>
      </c>
    </row>
    <row r="7902" s="35" customFormat="1" customHeight="1" spans="2:16">
      <c r="B7902" s="38">
        <v>46258</v>
      </c>
      <c r="C7902" s="116" t="s">
        <v>18</v>
      </c>
      <c r="D7902" s="30"/>
      <c r="E7902" s="39" t="s">
        <v>1515</v>
      </c>
      <c r="F7902" s="40">
        <v>569.39</v>
      </c>
      <c r="G7902" s="41"/>
      <c r="H7902" s="32">
        <v>231518.520000011</v>
      </c>
      <c r="I7902" s="30"/>
      <c r="J7902" s="30"/>
      <c r="K7902" s="30"/>
      <c r="L7902" s="121">
        <v>202608</v>
      </c>
    </row>
    <row r="7903" s="35" customFormat="1" customHeight="1" spans="2:16">
      <c r="B7903" s="38">
        <v>46258</v>
      </c>
      <c r="C7903" s="116" t="s">
        <v>18</v>
      </c>
      <c r="D7903" s="30"/>
      <c r="E7903" s="39" t="s">
        <v>1516</v>
      </c>
      <c r="F7903" s="40">
        <v>1534.9</v>
      </c>
      <c r="G7903" s="41"/>
      <c r="H7903" s="32">
        <v>233053.420000009</v>
      </c>
      <c r="I7903" s="30"/>
      <c r="J7903" s="30"/>
      <c r="K7903" s="30"/>
      <c r="L7903" s="121">
        <v>202608</v>
      </c>
    </row>
    <row r="7904" s="35" customFormat="1" customHeight="1" spans="2:16">
      <c r="B7904" s="38">
        <v>46258</v>
      </c>
      <c r="C7904" s="116" t="s">
        <v>18</v>
      </c>
      <c r="D7904" s="30"/>
      <c r="E7904" s="39" t="s">
        <v>1517</v>
      </c>
      <c r="F7904" s="40">
        <v>2738.08</v>
      </c>
      <c r="G7904" s="41"/>
      <c r="H7904" s="32">
        <v>235791.500000011</v>
      </c>
      <c r="I7904" s="30"/>
      <c r="J7904" s="30"/>
      <c r="K7904" s="30"/>
      <c r="L7904" s="121">
        <v>202608</v>
      </c>
    </row>
    <row r="7905" s="35" customFormat="1" customHeight="1" spans="2:12">
      <c r="B7905" s="38">
        <v>46258</v>
      </c>
      <c r="C7905" s="116" t="s">
        <v>18</v>
      </c>
      <c r="D7905" s="30"/>
      <c r="E7905" s="39" t="s">
        <v>1518</v>
      </c>
      <c r="F7905" s="40">
        <v>0.01</v>
      </c>
      <c r="G7905" s="41"/>
      <c r="H7905" s="32">
        <v>235791.510000009</v>
      </c>
      <c r="I7905" s="30"/>
      <c r="J7905" s="30"/>
      <c r="K7905" s="30"/>
      <c r="L7905" s="121">
        <v>202608</v>
      </c>
    </row>
    <row r="7906" s="35" customFormat="1" customHeight="1" spans="2:12">
      <c r="B7906" s="38">
        <v>46258</v>
      </c>
      <c r="C7906" s="116" t="s">
        <v>18</v>
      </c>
      <c r="D7906" s="30"/>
      <c r="E7906" s="39" t="s">
        <v>1519</v>
      </c>
      <c r="F7906" s="40">
        <v>285.77</v>
      </c>
      <c r="G7906" s="41"/>
      <c r="H7906" s="32">
        <v>236077.280000009</v>
      </c>
      <c r="I7906" s="30"/>
      <c r="J7906" s="30"/>
      <c r="K7906" s="30"/>
      <c r="L7906" s="121">
        <v>202608</v>
      </c>
    </row>
    <row r="7907" s="35" customFormat="1" customHeight="1" spans="2:12">
      <c r="B7907" s="38">
        <v>46258</v>
      </c>
      <c r="C7907" s="116" t="s">
        <v>18</v>
      </c>
      <c r="D7907" s="30"/>
      <c r="E7907" s="39" t="s">
        <v>1520</v>
      </c>
      <c r="F7907" s="40">
        <v>182.7</v>
      </c>
      <c r="G7907" s="41"/>
      <c r="H7907" s="32">
        <v>236259.980000008</v>
      </c>
      <c r="I7907" s="30"/>
      <c r="J7907" s="30"/>
      <c r="K7907" s="30"/>
      <c r="L7907" s="121">
        <v>202608</v>
      </c>
    </row>
    <row r="7908" s="35" customFormat="1" customHeight="1" spans="2:12">
      <c r="B7908" s="38">
        <v>46258</v>
      </c>
      <c r="C7908" s="116" t="s">
        <v>18</v>
      </c>
      <c r="D7908" s="30"/>
      <c r="E7908" s="39" t="s">
        <v>1521</v>
      </c>
      <c r="F7908" s="40">
        <v>1623.85</v>
      </c>
      <c r="G7908" s="41"/>
      <c r="H7908" s="32">
        <v>237883.830000009</v>
      </c>
      <c r="I7908" s="30"/>
      <c r="J7908" s="30"/>
      <c r="K7908" s="30"/>
      <c r="L7908" s="121">
        <v>202608</v>
      </c>
    </row>
    <row r="7909" s="35" customFormat="1" customHeight="1" spans="2:12">
      <c r="B7909" s="38">
        <v>46258</v>
      </c>
      <c r="C7909" s="116" t="s">
        <v>18</v>
      </c>
      <c r="D7909" s="30" t="s">
        <v>1125</v>
      </c>
      <c r="E7909" s="39" t="s">
        <v>1522</v>
      </c>
      <c r="F7909" s="40">
        <v>295.1</v>
      </c>
      <c r="G7909" s="41"/>
      <c r="H7909" s="32">
        <v>238178.930000007</v>
      </c>
      <c r="I7909" s="30"/>
      <c r="J7909" s="30"/>
      <c r="K7909" s="30"/>
      <c r="L7909" s="121">
        <v>202608</v>
      </c>
    </row>
    <row r="7910" s="35" customFormat="1" customHeight="1" spans="2:12">
      <c r="B7910" s="38">
        <v>46258</v>
      </c>
      <c r="C7910" s="116" t="s">
        <v>18</v>
      </c>
      <c r="D7910" s="30"/>
      <c r="E7910" s="39" t="s">
        <v>1523</v>
      </c>
      <c r="F7910" s="40">
        <v>610.29</v>
      </c>
      <c r="G7910" s="41"/>
      <c r="H7910" s="32">
        <v>238789.220000006</v>
      </c>
      <c r="I7910" s="30"/>
      <c r="J7910" s="30"/>
      <c r="K7910" s="30"/>
      <c r="L7910" s="121">
        <v>202608</v>
      </c>
    </row>
    <row r="7911" s="35" customFormat="1" customHeight="1" spans="2:12">
      <c r="B7911" s="38">
        <v>46258</v>
      </c>
      <c r="C7911" s="116" t="s">
        <v>18</v>
      </c>
      <c r="D7911" s="30"/>
      <c r="E7911" s="39" t="s">
        <v>1524</v>
      </c>
      <c r="F7911" s="40">
        <v>520.7</v>
      </c>
      <c r="G7911" s="41"/>
      <c r="H7911" s="32">
        <v>239309.920000006</v>
      </c>
      <c r="I7911" s="30"/>
      <c r="J7911" s="30"/>
      <c r="K7911" s="30"/>
      <c r="L7911" s="121">
        <v>202608</v>
      </c>
    </row>
    <row r="7912" s="35" customFormat="1" customHeight="1" spans="2:12">
      <c r="B7912" s="38">
        <v>46258</v>
      </c>
      <c r="C7912" s="116" t="s">
        <v>18</v>
      </c>
      <c r="D7912" s="30"/>
      <c r="E7912" s="39" t="s">
        <v>1525</v>
      </c>
      <c r="F7912" s="40">
        <v>583.4</v>
      </c>
      <c r="G7912" s="41"/>
      <c r="H7912" s="32">
        <v>239893.320000008</v>
      </c>
      <c r="I7912" s="30"/>
      <c r="J7912" s="30"/>
      <c r="K7912" s="30"/>
      <c r="L7912" s="121">
        <v>202608</v>
      </c>
    </row>
    <row r="7913" s="35" customFormat="1" customHeight="1" spans="2:12">
      <c r="B7913" s="38">
        <v>46258</v>
      </c>
      <c r="C7913" s="116" t="s">
        <v>18</v>
      </c>
      <c r="D7913" s="30"/>
      <c r="E7913" s="39" t="s">
        <v>1526</v>
      </c>
      <c r="F7913" s="40">
        <v>2025.95</v>
      </c>
      <c r="G7913" s="41"/>
      <c r="H7913" s="32">
        <v>241919.270000007</v>
      </c>
      <c r="I7913" s="30"/>
      <c r="J7913" s="30"/>
      <c r="K7913" s="30"/>
      <c r="L7913" s="121">
        <v>202608</v>
      </c>
    </row>
    <row r="7914" s="35" customFormat="1" customHeight="1" spans="2:12">
      <c r="B7914" s="38">
        <v>46258</v>
      </c>
      <c r="C7914" s="116" t="s">
        <v>18</v>
      </c>
      <c r="D7914" s="30"/>
      <c r="E7914" s="39" t="s">
        <v>1527</v>
      </c>
      <c r="F7914" s="40">
        <v>0.01</v>
      </c>
      <c r="G7914" s="41"/>
      <c r="H7914" s="32">
        <v>241919.280000005</v>
      </c>
      <c r="I7914" s="30"/>
      <c r="J7914" s="30"/>
      <c r="K7914" s="30"/>
      <c r="L7914" s="121">
        <v>202608</v>
      </c>
    </row>
    <row r="7915" s="35" customFormat="1" customHeight="1" spans="2:12">
      <c r="B7915" s="38">
        <v>46258</v>
      </c>
      <c r="C7915" s="116" t="s">
        <v>18</v>
      </c>
      <c r="D7915" s="30"/>
      <c r="E7915" s="39" t="s">
        <v>1528</v>
      </c>
      <c r="F7915" s="40">
        <v>8201.11</v>
      </c>
      <c r="G7915" s="41"/>
      <c r="H7915" s="32">
        <v>250120.390000004</v>
      </c>
      <c r="I7915" s="30"/>
      <c r="J7915" s="30"/>
      <c r="K7915" s="30"/>
      <c r="L7915" s="121">
        <v>202608</v>
      </c>
    </row>
    <row r="7916" s="35" customFormat="1" customHeight="1" spans="2:12">
      <c r="B7916" s="38">
        <v>46258</v>
      </c>
      <c r="C7916" s="116" t="s">
        <v>18</v>
      </c>
      <c r="D7916" s="30"/>
      <c r="E7916" s="39" t="s">
        <v>1529</v>
      </c>
      <c r="F7916" s="40">
        <v>1224.3</v>
      </c>
      <c r="G7916" s="41"/>
      <c r="H7916" s="32">
        <v>251344.690000005</v>
      </c>
      <c r="I7916" s="30"/>
      <c r="J7916" s="30"/>
      <c r="K7916" s="30"/>
      <c r="L7916" s="121">
        <v>202608</v>
      </c>
    </row>
    <row r="7917" s="35" customFormat="1" customHeight="1" spans="2:12">
      <c r="B7917" s="38">
        <v>46258</v>
      </c>
      <c r="C7917" s="116" t="s">
        <v>18</v>
      </c>
      <c r="D7917" s="30"/>
      <c r="E7917" s="39" t="s">
        <v>1530</v>
      </c>
      <c r="F7917" s="40">
        <v>3028.76</v>
      </c>
      <c r="G7917" s="41"/>
      <c r="H7917" s="32">
        <v>254373.450000007</v>
      </c>
      <c r="I7917" s="30"/>
      <c r="J7917" s="30"/>
      <c r="K7917" s="30"/>
      <c r="L7917" s="121">
        <v>202608</v>
      </c>
    </row>
    <row r="7918" s="35" customFormat="1" customHeight="1" spans="2:12">
      <c r="B7918" s="38">
        <v>46258</v>
      </c>
      <c r="C7918" s="116" t="s">
        <v>18</v>
      </c>
      <c r="D7918" s="30"/>
      <c r="E7918" s="39" t="s">
        <v>1531</v>
      </c>
      <c r="F7918" s="40">
        <v>140.82</v>
      </c>
      <c r="G7918" s="41"/>
      <c r="H7918" s="32">
        <v>254514.270000007</v>
      </c>
      <c r="I7918" s="30"/>
      <c r="J7918" s="30"/>
      <c r="K7918" s="30"/>
      <c r="L7918" s="121">
        <v>202608</v>
      </c>
    </row>
    <row r="7919" s="35" customFormat="1" customHeight="1" spans="2:12">
      <c r="B7919" s="38">
        <v>46258</v>
      </c>
      <c r="C7919" s="116" t="s">
        <v>18</v>
      </c>
      <c r="D7919" s="30"/>
      <c r="E7919" s="39" t="s">
        <v>1532</v>
      </c>
      <c r="F7919" s="40">
        <v>243.13</v>
      </c>
      <c r="G7919" s="41"/>
      <c r="H7919" s="32">
        <v>254757.400000006</v>
      </c>
      <c r="I7919" s="30"/>
      <c r="J7919" s="30"/>
      <c r="K7919" s="30"/>
      <c r="L7919" s="121">
        <v>202608</v>
      </c>
    </row>
    <row r="7920" s="35" customFormat="1" customHeight="1" spans="2:12">
      <c r="B7920" s="38">
        <v>46258</v>
      </c>
      <c r="C7920" s="116" t="s">
        <v>18</v>
      </c>
      <c r="D7920" s="30"/>
      <c r="E7920" s="39" t="s">
        <v>1533</v>
      </c>
      <c r="F7920" s="40">
        <v>492.62</v>
      </c>
      <c r="G7920" s="41"/>
      <c r="H7920" s="32">
        <v>255250.020000007</v>
      </c>
      <c r="I7920" s="30"/>
      <c r="J7920" s="30"/>
      <c r="K7920" s="30"/>
      <c r="L7920" s="121">
        <v>202608</v>
      </c>
    </row>
    <row r="7921" s="35" customFormat="1" customHeight="1" spans="2:12">
      <c r="B7921" s="38">
        <v>46258</v>
      </c>
      <c r="C7921" s="116" t="s">
        <v>18</v>
      </c>
      <c r="D7921" s="30"/>
      <c r="E7921" s="39" t="s">
        <v>1534</v>
      </c>
      <c r="F7921" s="40">
        <v>645.74</v>
      </c>
      <c r="G7921" s="41"/>
      <c r="H7921" s="32">
        <v>255895.760000005</v>
      </c>
      <c r="I7921" s="30"/>
      <c r="J7921" s="30"/>
      <c r="K7921" s="30"/>
      <c r="L7921" s="121">
        <v>202608</v>
      </c>
    </row>
    <row r="7922" s="35" customFormat="1" customHeight="1" spans="2:12">
      <c r="B7922" s="38">
        <v>46258</v>
      </c>
      <c r="C7922" s="116" t="s">
        <v>18</v>
      </c>
      <c r="D7922" s="30"/>
      <c r="E7922" s="39" t="s">
        <v>1535</v>
      </c>
      <c r="F7922" s="40">
        <v>2034.42</v>
      </c>
      <c r="G7922" s="41"/>
      <c r="H7922" s="32">
        <v>257930.180000007</v>
      </c>
      <c r="I7922" s="30"/>
      <c r="J7922" s="30"/>
      <c r="K7922" s="30"/>
      <c r="L7922" s="121">
        <v>202608</v>
      </c>
    </row>
    <row r="7923" s="35" customFormat="1" customHeight="1" spans="2:12">
      <c r="B7923" s="38">
        <v>46258</v>
      </c>
      <c r="C7923" s="116" t="s">
        <v>18</v>
      </c>
      <c r="D7923" s="30"/>
      <c r="E7923" s="39" t="s">
        <v>1536</v>
      </c>
      <c r="F7923" s="40">
        <v>0.01</v>
      </c>
      <c r="G7923" s="41"/>
      <c r="H7923" s="32">
        <v>257930.190000005</v>
      </c>
      <c r="I7923" s="30"/>
      <c r="J7923" s="30"/>
      <c r="K7923" s="30"/>
      <c r="L7923" s="121">
        <v>202608</v>
      </c>
    </row>
    <row r="7924" s="35" customFormat="1" customHeight="1" spans="2:12">
      <c r="B7924" s="38">
        <v>46258</v>
      </c>
      <c r="C7924" s="116" t="s">
        <v>18</v>
      </c>
      <c r="D7924" s="30"/>
      <c r="E7924" s="39" t="s">
        <v>1537</v>
      </c>
      <c r="F7924" s="40">
        <v>6425.87</v>
      </c>
      <c r="G7924" s="41"/>
      <c r="H7924" s="32">
        <v>264356.060000006</v>
      </c>
      <c r="I7924" s="30"/>
      <c r="J7924" s="30"/>
      <c r="K7924" s="30"/>
      <c r="L7924" s="121">
        <v>202608</v>
      </c>
    </row>
    <row r="7925" s="35" customFormat="1" customHeight="1" spans="2:12">
      <c r="B7925" s="38">
        <v>46258</v>
      </c>
      <c r="C7925" s="116" t="s">
        <v>18</v>
      </c>
      <c r="D7925" s="30"/>
      <c r="E7925" s="39" t="s">
        <v>1538</v>
      </c>
      <c r="F7925" s="40">
        <v>759.85</v>
      </c>
      <c r="G7925" s="41"/>
      <c r="H7925" s="32">
        <v>265115.910000004</v>
      </c>
      <c r="I7925" s="30"/>
      <c r="J7925" s="30"/>
      <c r="K7925" s="30"/>
      <c r="L7925" s="121">
        <v>202608</v>
      </c>
    </row>
    <row r="7926" s="35" customFormat="1" customHeight="1" spans="2:12">
      <c r="B7926" s="38">
        <v>46258</v>
      </c>
      <c r="C7926" s="116" t="s">
        <v>18</v>
      </c>
      <c r="D7926" s="30"/>
      <c r="E7926" s="39" t="s">
        <v>1539</v>
      </c>
      <c r="F7926" s="40">
        <v>3271.82</v>
      </c>
      <c r="G7926" s="41"/>
      <c r="H7926" s="32">
        <v>268387.730000004</v>
      </c>
      <c r="I7926" s="30"/>
      <c r="J7926" s="30"/>
      <c r="K7926" s="30"/>
      <c r="L7926" s="121">
        <v>202608</v>
      </c>
    </row>
    <row r="7927" s="35" customFormat="1" customHeight="1" spans="2:12">
      <c r="B7927" s="38">
        <v>46258</v>
      </c>
      <c r="C7927" s="116" t="s">
        <v>18</v>
      </c>
      <c r="D7927" s="30"/>
      <c r="E7927" s="39" t="s">
        <v>1540</v>
      </c>
      <c r="F7927" s="40">
        <v>8059.75</v>
      </c>
      <c r="G7927" s="41"/>
      <c r="H7927" s="32">
        <v>276447.480000004</v>
      </c>
      <c r="I7927" s="30"/>
      <c r="J7927" s="30"/>
      <c r="K7927" s="30"/>
      <c r="L7927" s="121">
        <v>202608</v>
      </c>
    </row>
    <row r="7928" s="35" customFormat="1" customHeight="1" spans="2:12">
      <c r="B7928" s="38">
        <v>46258</v>
      </c>
      <c r="C7928" s="116" t="s">
        <v>18</v>
      </c>
      <c r="D7928" s="30" t="s">
        <v>1125</v>
      </c>
      <c r="E7928" s="39" t="s">
        <v>1541</v>
      </c>
      <c r="F7928" s="40">
        <v>1502.93</v>
      </c>
      <c r="G7928" s="41"/>
      <c r="H7928" s="32">
        <v>277950.410000004</v>
      </c>
      <c r="I7928" s="30"/>
      <c r="J7928" s="30"/>
      <c r="K7928" s="30"/>
      <c r="L7928" s="121">
        <v>202608</v>
      </c>
    </row>
    <row r="7929" s="35" customFormat="1" customHeight="1" spans="2:12">
      <c r="B7929" s="38">
        <v>46258</v>
      </c>
      <c r="C7929" s="116" t="s">
        <v>18</v>
      </c>
      <c r="D7929" s="30"/>
      <c r="E7929" s="39" t="s">
        <v>1542</v>
      </c>
      <c r="F7929" s="40">
        <v>660.7</v>
      </c>
      <c r="G7929" s="41"/>
      <c r="H7929" s="32">
        <v>278611.110000003</v>
      </c>
      <c r="I7929" s="30"/>
      <c r="J7929" s="30"/>
      <c r="K7929" s="30"/>
      <c r="L7929" s="121">
        <v>202608</v>
      </c>
    </row>
    <row r="7930" s="35" customFormat="1" customHeight="1" spans="2:12">
      <c r="B7930" s="38">
        <v>46258</v>
      </c>
      <c r="C7930" s="116" t="s">
        <v>18</v>
      </c>
      <c r="D7930" s="30"/>
      <c r="E7930" s="39" t="s">
        <v>1543</v>
      </c>
      <c r="F7930" s="40">
        <v>746.59</v>
      </c>
      <c r="G7930" s="41"/>
      <c r="H7930" s="32">
        <v>279357.700000003</v>
      </c>
      <c r="I7930" s="30"/>
      <c r="J7930" s="30"/>
      <c r="K7930" s="30"/>
      <c r="L7930" s="121">
        <v>202608</v>
      </c>
    </row>
    <row r="7931" s="35" customFormat="1" customHeight="1" spans="2:12">
      <c r="B7931" s="38">
        <v>46258</v>
      </c>
      <c r="C7931" s="116" t="s">
        <v>18</v>
      </c>
      <c r="D7931" s="30"/>
      <c r="E7931" s="39" t="s">
        <v>1544</v>
      </c>
      <c r="F7931" s="40">
        <v>1056.95</v>
      </c>
      <c r="G7931" s="41"/>
      <c r="H7931" s="32">
        <v>280414.650000002</v>
      </c>
      <c r="I7931" s="30"/>
      <c r="J7931" s="30"/>
      <c r="K7931" s="30"/>
      <c r="L7931" s="121">
        <v>202608</v>
      </c>
    </row>
    <row r="7932" s="35" customFormat="1" customHeight="1" spans="2:12">
      <c r="B7932" s="38">
        <v>46258</v>
      </c>
      <c r="C7932" s="116" t="s">
        <v>18</v>
      </c>
      <c r="D7932" s="30"/>
      <c r="E7932" s="39" t="s">
        <v>1545</v>
      </c>
      <c r="F7932" s="40">
        <v>739.8</v>
      </c>
      <c r="G7932" s="41"/>
      <c r="H7932" s="32">
        <v>281154.450000003</v>
      </c>
      <c r="I7932" s="30"/>
      <c r="J7932" s="30"/>
      <c r="K7932" s="30"/>
      <c r="L7932" s="121">
        <v>202608</v>
      </c>
    </row>
    <row r="7933" s="35" customFormat="1" customHeight="1" spans="2:12">
      <c r="B7933" s="38">
        <v>46258</v>
      </c>
      <c r="C7933" s="116" t="s">
        <v>18</v>
      </c>
      <c r="D7933" s="30"/>
      <c r="E7933" s="39" t="s">
        <v>1546</v>
      </c>
      <c r="F7933" s="40">
        <v>1405.55</v>
      </c>
      <c r="G7933" s="41"/>
      <c r="H7933" s="32">
        <v>282560.000000004</v>
      </c>
      <c r="I7933" s="30"/>
      <c r="J7933" s="30"/>
      <c r="K7933" s="30"/>
      <c r="L7933" s="121">
        <v>202608</v>
      </c>
    </row>
    <row r="7934" s="35" customFormat="1" customHeight="1" spans="2:12">
      <c r="B7934" s="38">
        <v>46258</v>
      </c>
      <c r="C7934" s="116" t="s">
        <v>18</v>
      </c>
      <c r="D7934" s="30" t="s">
        <v>1125</v>
      </c>
      <c r="E7934" s="39" t="s">
        <v>1547</v>
      </c>
      <c r="F7934" s="40">
        <v>846.8</v>
      </c>
      <c r="G7934" s="41"/>
      <c r="H7934" s="32">
        <v>283406.800000004</v>
      </c>
      <c r="I7934" s="30"/>
      <c r="J7934" s="30"/>
      <c r="K7934" s="30"/>
      <c r="L7934" s="121">
        <v>202608</v>
      </c>
    </row>
    <row r="7935" s="35" customFormat="1" customHeight="1" spans="2:12">
      <c r="B7935" s="38">
        <v>46258</v>
      </c>
      <c r="C7935" s="116" t="s">
        <v>18</v>
      </c>
      <c r="D7935" s="30"/>
      <c r="E7935" s="39" t="s">
        <v>1548</v>
      </c>
      <c r="F7935" s="40">
        <v>2412.69</v>
      </c>
      <c r="G7935" s="41"/>
      <c r="H7935" s="32">
        <v>285819.490000006</v>
      </c>
      <c r="I7935" s="30"/>
      <c r="J7935" s="30"/>
      <c r="K7935" s="30"/>
      <c r="L7935" s="121">
        <v>202608</v>
      </c>
    </row>
    <row r="7936" s="35" customFormat="1" customHeight="1" spans="2:12">
      <c r="B7936" s="38">
        <v>46258</v>
      </c>
      <c r="C7936" s="116" t="s">
        <v>18</v>
      </c>
      <c r="D7936" s="30"/>
      <c r="E7936" s="39" t="s">
        <v>1549</v>
      </c>
      <c r="F7936" s="40">
        <v>1834.88</v>
      </c>
      <c r="G7936" s="41"/>
      <c r="H7936" s="32">
        <v>287654.370000005</v>
      </c>
      <c r="I7936" s="30"/>
      <c r="J7936" s="30"/>
      <c r="K7936" s="30"/>
      <c r="L7936" s="121">
        <v>202608</v>
      </c>
    </row>
    <row r="7937" s="35" customFormat="1" customHeight="1" spans="2:12">
      <c r="B7937" s="38">
        <v>46258</v>
      </c>
      <c r="C7937" s="116" t="s">
        <v>18</v>
      </c>
      <c r="D7937" s="30"/>
      <c r="E7937" s="39" t="s">
        <v>1550</v>
      </c>
      <c r="F7937" s="40">
        <v>1294.9</v>
      </c>
      <c r="G7937" s="41"/>
      <c r="H7937" s="32">
        <v>288949.270000007</v>
      </c>
      <c r="I7937" s="30"/>
      <c r="J7937" s="30"/>
      <c r="K7937" s="30"/>
      <c r="L7937" s="121">
        <v>202608</v>
      </c>
    </row>
    <row r="7938" s="35" customFormat="1" customHeight="1" spans="2:12">
      <c r="B7938" s="38">
        <v>46258</v>
      </c>
      <c r="C7938" s="116" t="s">
        <v>18</v>
      </c>
      <c r="D7938" s="30"/>
      <c r="E7938" s="39" t="s">
        <v>1551</v>
      </c>
      <c r="F7938" s="40">
        <v>231.4</v>
      </c>
      <c r="G7938" s="41"/>
      <c r="H7938" s="32">
        <v>289180.670000006</v>
      </c>
      <c r="I7938" s="30"/>
      <c r="J7938" s="30"/>
      <c r="K7938" s="30"/>
      <c r="L7938" s="121">
        <v>202608</v>
      </c>
    </row>
    <row r="7939" s="35" customFormat="1" customHeight="1" spans="2:12">
      <c r="B7939" s="38">
        <v>46258</v>
      </c>
      <c r="C7939" s="116" t="s">
        <v>18</v>
      </c>
      <c r="D7939" s="30"/>
      <c r="E7939" s="39" t="s">
        <v>1552</v>
      </c>
      <c r="F7939" s="40">
        <v>13.8</v>
      </c>
      <c r="G7939" s="41"/>
      <c r="H7939" s="32">
        <v>289194.470000006</v>
      </c>
      <c r="I7939" s="30"/>
      <c r="J7939" s="30"/>
      <c r="K7939" s="30"/>
      <c r="L7939" s="121">
        <v>202608</v>
      </c>
    </row>
    <row r="7940" s="35" customFormat="1" customHeight="1" spans="2:12">
      <c r="B7940" s="38">
        <v>46258</v>
      </c>
      <c r="C7940" s="116" t="s">
        <v>18</v>
      </c>
      <c r="D7940" s="30"/>
      <c r="E7940" s="39" t="s">
        <v>1553</v>
      </c>
      <c r="F7940" s="40">
        <v>1604.3</v>
      </c>
      <c r="G7940" s="41"/>
      <c r="H7940" s="32">
        <v>290798.770000007</v>
      </c>
      <c r="I7940" s="30"/>
      <c r="J7940" s="30"/>
      <c r="K7940" s="30"/>
      <c r="L7940" s="121">
        <v>202608</v>
      </c>
    </row>
    <row r="7941" s="35" customFormat="1" customHeight="1" spans="2:12">
      <c r="B7941" s="38">
        <v>46258</v>
      </c>
      <c r="C7941" s="116" t="s">
        <v>18</v>
      </c>
      <c r="D7941" s="30"/>
      <c r="E7941" s="39" t="s">
        <v>1554</v>
      </c>
      <c r="F7941" s="40">
        <v>479.8</v>
      </c>
      <c r="G7941" s="41"/>
      <c r="H7941" s="32">
        <v>291278.570000008</v>
      </c>
      <c r="I7941" s="30"/>
      <c r="J7941" s="30"/>
      <c r="K7941" s="30"/>
      <c r="L7941" s="121">
        <v>202608</v>
      </c>
    </row>
    <row r="7942" s="35" customFormat="1" customHeight="1" spans="2:12">
      <c r="B7942" s="38">
        <v>46258</v>
      </c>
      <c r="C7942" s="116" t="s">
        <v>18</v>
      </c>
      <c r="D7942" s="30"/>
      <c r="E7942" s="39" t="s">
        <v>1555</v>
      </c>
      <c r="F7942" s="40">
        <v>1815.62</v>
      </c>
      <c r="G7942" s="41"/>
      <c r="H7942" s="32">
        <v>293094.190000009</v>
      </c>
      <c r="I7942" s="30"/>
      <c r="J7942" s="30"/>
      <c r="K7942" s="30"/>
      <c r="L7942" s="121">
        <v>202608</v>
      </c>
    </row>
    <row r="7943" s="35" customFormat="1" customHeight="1" spans="2:12">
      <c r="B7943" s="38">
        <v>46258</v>
      </c>
      <c r="C7943" s="116" t="s">
        <v>18</v>
      </c>
      <c r="D7943" s="30"/>
      <c r="E7943" s="39" t="s">
        <v>1556</v>
      </c>
      <c r="F7943" s="40">
        <v>35</v>
      </c>
      <c r="G7943" s="41"/>
      <c r="H7943" s="32">
        <v>293129.190000009</v>
      </c>
      <c r="I7943" s="30"/>
      <c r="J7943" s="30"/>
      <c r="K7943" s="30"/>
      <c r="L7943" s="121">
        <v>202608</v>
      </c>
    </row>
    <row r="7944" s="35" customFormat="1" customHeight="1" spans="2:12">
      <c r="B7944" s="38">
        <v>46258</v>
      </c>
      <c r="C7944" s="116" t="s">
        <v>18</v>
      </c>
      <c r="D7944" s="30"/>
      <c r="E7944" s="39" t="s">
        <v>1557</v>
      </c>
      <c r="F7944" s="40">
        <v>611.8</v>
      </c>
      <c r="G7944" s="41"/>
      <c r="H7944" s="32">
        <v>293740.99000001</v>
      </c>
      <c r="I7944" s="30"/>
      <c r="J7944" s="30"/>
      <c r="K7944" s="30"/>
      <c r="L7944" s="121">
        <v>202608</v>
      </c>
    </row>
    <row r="7945" s="35" customFormat="1" customHeight="1" spans="2:12">
      <c r="B7945" s="38">
        <v>46258</v>
      </c>
      <c r="C7945" s="116" t="s">
        <v>18</v>
      </c>
      <c r="D7945" s="30"/>
      <c r="E7945" s="39" t="s">
        <v>1558</v>
      </c>
      <c r="F7945" s="40">
        <v>299.96</v>
      </c>
      <c r="G7945" s="41"/>
      <c r="H7945" s="32">
        <v>294040.95000001</v>
      </c>
      <c r="I7945" s="30"/>
      <c r="J7945" s="30"/>
      <c r="K7945" s="30"/>
      <c r="L7945" s="121">
        <v>202608</v>
      </c>
    </row>
    <row r="7946" s="35" customFormat="1" customHeight="1" spans="2:12">
      <c r="B7946" s="38">
        <v>46258</v>
      </c>
      <c r="C7946" s="116" t="s">
        <v>18</v>
      </c>
      <c r="D7946" s="30"/>
      <c r="E7946" s="39" t="s">
        <v>1559</v>
      </c>
      <c r="F7946" s="40">
        <v>1253.9</v>
      </c>
      <c r="G7946" s="41"/>
      <c r="H7946" s="32">
        <v>295294.850000009</v>
      </c>
      <c r="I7946" s="30"/>
      <c r="J7946" s="30"/>
      <c r="K7946" s="30"/>
      <c r="L7946" s="121">
        <v>202608</v>
      </c>
    </row>
    <row r="7947" s="35" customFormat="1" customHeight="1" spans="2:12">
      <c r="B7947" s="38">
        <v>46258</v>
      </c>
      <c r="C7947" s="116" t="s">
        <v>18</v>
      </c>
      <c r="D7947" s="30"/>
      <c r="E7947" s="39" t="s">
        <v>1560</v>
      </c>
      <c r="F7947" s="40">
        <v>849.2</v>
      </c>
      <c r="G7947" s="41"/>
      <c r="H7947" s="32">
        <v>296144.050000008</v>
      </c>
      <c r="I7947" s="30"/>
      <c r="J7947" s="30"/>
      <c r="K7947" s="30"/>
      <c r="L7947" s="121">
        <v>202608</v>
      </c>
    </row>
    <row r="7948" s="35" customFormat="1" customHeight="1" spans="2:12">
      <c r="B7948" s="38">
        <v>46258</v>
      </c>
      <c r="C7948" s="116" t="s">
        <v>18</v>
      </c>
      <c r="D7948" s="30"/>
      <c r="E7948" s="39" t="s">
        <v>1561</v>
      </c>
      <c r="F7948" s="40">
        <v>168.6</v>
      </c>
      <c r="G7948" s="41"/>
      <c r="H7948" s="32">
        <v>296312.65000001</v>
      </c>
      <c r="I7948" s="30"/>
      <c r="J7948" s="30"/>
      <c r="K7948" s="30"/>
      <c r="L7948" s="121">
        <v>202608</v>
      </c>
    </row>
    <row r="7949" s="35" customFormat="1" customHeight="1" spans="2:12">
      <c r="B7949" s="38">
        <v>46258</v>
      </c>
      <c r="C7949" s="116" t="s">
        <v>18</v>
      </c>
      <c r="D7949" s="30"/>
      <c r="E7949" s="39" t="s">
        <v>1562</v>
      </c>
      <c r="F7949" s="40">
        <v>485.84</v>
      </c>
      <c r="G7949" s="41"/>
      <c r="H7949" s="32">
        <v>296798.49000001</v>
      </c>
      <c r="I7949" s="30"/>
      <c r="J7949" s="30"/>
      <c r="K7949" s="30"/>
      <c r="L7949" s="121">
        <v>202608</v>
      </c>
    </row>
    <row r="7950" s="35" customFormat="1" customHeight="1" spans="2:12">
      <c r="B7950" s="38">
        <v>46258</v>
      </c>
      <c r="C7950" s="116" t="s">
        <v>18</v>
      </c>
      <c r="D7950" s="30"/>
      <c r="E7950" s="39" t="s">
        <v>1563</v>
      </c>
      <c r="F7950" s="40">
        <v>3284.37</v>
      </c>
      <c r="G7950" s="41"/>
      <c r="H7950" s="32">
        <v>300082.860000007</v>
      </c>
      <c r="I7950" s="30"/>
      <c r="J7950" s="30"/>
      <c r="K7950" s="30"/>
      <c r="L7950" s="121">
        <v>202608</v>
      </c>
    </row>
    <row r="7951" s="35" customFormat="1" customHeight="1" spans="2:12">
      <c r="B7951" s="38">
        <v>46258</v>
      </c>
      <c r="C7951" s="116" t="s">
        <v>18</v>
      </c>
      <c r="D7951" s="30"/>
      <c r="E7951" s="39" t="s">
        <v>1564</v>
      </c>
      <c r="F7951" s="40">
        <v>1784.14</v>
      </c>
      <c r="G7951" s="41"/>
      <c r="H7951" s="32">
        <v>301867.000000007</v>
      </c>
      <c r="I7951" s="30"/>
      <c r="J7951" s="30"/>
      <c r="K7951" s="30"/>
      <c r="L7951" s="121">
        <v>202608</v>
      </c>
    </row>
    <row r="7952" s="35" customFormat="1" customHeight="1" spans="2:12">
      <c r="B7952" s="38">
        <v>46258</v>
      </c>
      <c r="C7952" s="116" t="s">
        <v>18</v>
      </c>
      <c r="D7952" s="30"/>
      <c r="E7952" s="39" t="s">
        <v>1565</v>
      </c>
      <c r="F7952" s="40">
        <v>1318.51</v>
      </c>
      <c r="G7952" s="41"/>
      <c r="H7952" s="32">
        <v>303185.510000009</v>
      </c>
      <c r="I7952" s="30"/>
      <c r="J7952" s="30"/>
      <c r="K7952" s="30"/>
      <c r="L7952" s="121">
        <v>202608</v>
      </c>
    </row>
    <row r="7953" s="35" customFormat="1" customHeight="1" spans="2:16">
      <c r="B7953" s="38">
        <v>46258</v>
      </c>
      <c r="C7953" s="116" t="s">
        <v>18</v>
      </c>
      <c r="D7953" s="30"/>
      <c r="E7953" s="39" t="s">
        <v>1566</v>
      </c>
      <c r="F7953" s="40">
        <v>373.16</v>
      </c>
      <c r="G7953" s="41"/>
      <c r="H7953" s="32">
        <v>303558.670000009</v>
      </c>
      <c r="I7953" s="30"/>
      <c r="J7953" s="30"/>
      <c r="K7953" s="30"/>
      <c r="L7953" s="121">
        <v>202608</v>
      </c>
    </row>
    <row r="7954" s="35" customFormat="1" customHeight="1" spans="2:16">
      <c r="B7954" s="38">
        <v>46258</v>
      </c>
      <c r="C7954" s="116" t="s">
        <v>18</v>
      </c>
      <c r="D7954" s="30"/>
      <c r="E7954" s="39" t="s">
        <v>1567</v>
      </c>
      <c r="F7954" s="40">
        <v>471.6</v>
      </c>
      <c r="G7954" s="41"/>
      <c r="H7954" s="32">
        <v>304030.270000007</v>
      </c>
      <c r="I7954" s="30"/>
      <c r="J7954" s="30"/>
      <c r="K7954" s="30"/>
      <c r="L7954" s="121">
        <v>202608</v>
      </c>
    </row>
    <row r="7955" s="35" customFormat="1" customHeight="1" spans="2:16">
      <c r="B7955" s="38">
        <v>46259</v>
      </c>
      <c r="C7955" s="116" t="s">
        <v>18</v>
      </c>
      <c r="D7955" s="30"/>
      <c r="E7955" s="39" t="s">
        <v>267</v>
      </c>
      <c r="F7955" s="40">
        <v>7681.49</v>
      </c>
      <c r="G7955" s="41"/>
      <c r="H7955" s="32">
        <v>311711.760000009</v>
      </c>
      <c r="I7955" s="30"/>
      <c r="J7955" s="99"/>
      <c r="K7955" s="99"/>
      <c r="L7955" s="117">
        <v>202609</v>
      </c>
    </row>
    <row r="7956" s="35" customFormat="1" customHeight="1" spans="2:16">
      <c r="B7956" s="38">
        <v>46259</v>
      </c>
      <c r="C7956" s="116" t="s">
        <v>18</v>
      </c>
      <c r="D7956" s="30" t="s">
        <v>424</v>
      </c>
      <c r="E7956" s="39" t="s">
        <v>1091</v>
      </c>
      <c r="F7956" s="40">
        <v>21.48</v>
      </c>
      <c r="G7956" s="41"/>
      <c r="H7956" s="32">
        <v>311733.24000001</v>
      </c>
      <c r="I7956" s="30"/>
      <c r="J7956" s="30"/>
      <c r="K7956" s="30"/>
      <c r="L7956" s="117">
        <v>202609</v>
      </c>
      <c r="M7956" s="30"/>
      <c r="N7956" s="30">
        <v>202608</v>
      </c>
      <c r="O7956" s="30"/>
      <c r="P7956" s="30"/>
    </row>
    <row r="7957" s="35" customFormat="1" customHeight="1" spans="2:16">
      <c r="B7957" s="38">
        <v>46259</v>
      </c>
      <c r="C7957" s="116" t="s">
        <v>18</v>
      </c>
      <c r="D7957" s="30" t="s">
        <v>424</v>
      </c>
      <c r="E7957" s="39" t="s">
        <v>1059</v>
      </c>
      <c r="F7957" s="40">
        <v>97.98</v>
      </c>
      <c r="G7957" s="41"/>
      <c r="H7957" s="32">
        <v>311831.22000001</v>
      </c>
      <c r="I7957" s="30"/>
      <c r="J7957" s="30"/>
      <c r="K7957" s="30"/>
      <c r="L7957" s="117">
        <v>202609</v>
      </c>
      <c r="M7957" s="30"/>
      <c r="N7957" s="30"/>
      <c r="O7957" s="30"/>
    </row>
    <row r="7958" s="35" customFormat="1" customHeight="1" spans="2:16">
      <c r="B7958" s="38">
        <v>46259</v>
      </c>
      <c r="C7958" s="116" t="s">
        <v>18</v>
      </c>
      <c r="D7958" s="30" t="s">
        <v>424</v>
      </c>
      <c r="E7958" s="39" t="s">
        <v>1096</v>
      </c>
      <c r="F7958" s="40">
        <v>454.14</v>
      </c>
      <c r="G7958" s="41"/>
      <c r="H7958" s="32">
        <v>312285.360000011</v>
      </c>
      <c r="I7958" s="30"/>
      <c r="J7958" s="30"/>
      <c r="K7958" s="30"/>
      <c r="L7958" s="117">
        <v>202609</v>
      </c>
      <c r="M7958" s="30"/>
      <c r="N7958" s="30">
        <v>202608</v>
      </c>
      <c r="O7958" s="30"/>
      <c r="P7958" s="30"/>
    </row>
    <row r="7959" s="35" customFormat="1" customHeight="1" spans="2:16">
      <c r="B7959" s="38">
        <v>46259</v>
      </c>
      <c r="C7959" s="116" t="s">
        <v>18</v>
      </c>
      <c r="D7959" s="30" t="s">
        <v>424</v>
      </c>
      <c r="E7959" s="39" t="s">
        <v>1085</v>
      </c>
      <c r="F7959" s="40">
        <v>197.34</v>
      </c>
      <c r="G7959" s="41"/>
      <c r="H7959" s="32">
        <v>312482.70000001</v>
      </c>
      <c r="I7959" s="30"/>
      <c r="J7959" s="30"/>
      <c r="K7959" s="30"/>
      <c r="L7959" s="117">
        <v>202609</v>
      </c>
    </row>
    <row r="7960" s="35" customFormat="1" customHeight="1" spans="2:16">
      <c r="B7960" s="38">
        <v>46259</v>
      </c>
      <c r="C7960" s="116" t="s">
        <v>18</v>
      </c>
      <c r="D7960" s="30" t="s">
        <v>424</v>
      </c>
      <c r="E7960" s="39" t="s">
        <v>1047</v>
      </c>
      <c r="F7960" s="40">
        <v>156.24</v>
      </c>
      <c r="G7960" s="41"/>
      <c r="H7960" s="32">
        <v>312638.940000009</v>
      </c>
      <c r="I7960" s="30"/>
      <c r="J7960" s="99"/>
      <c r="K7960" s="99"/>
      <c r="L7960" s="117">
        <v>202609</v>
      </c>
    </row>
    <row r="7961" s="35" customFormat="1" customHeight="1" spans="2:16">
      <c r="B7961" s="38">
        <v>46259</v>
      </c>
      <c r="C7961" s="116" t="s">
        <v>18</v>
      </c>
      <c r="D7961" s="30" t="s">
        <v>424</v>
      </c>
      <c r="E7961" s="39" t="s">
        <v>1054</v>
      </c>
      <c r="F7961" s="40">
        <v>54.48</v>
      </c>
      <c r="G7961" s="41"/>
      <c r="H7961" s="32">
        <v>312693.420000009</v>
      </c>
      <c r="I7961" s="30"/>
      <c r="J7961" s="30"/>
      <c r="K7961" s="30"/>
      <c r="L7961" s="117">
        <v>202609</v>
      </c>
      <c r="M7961" s="30"/>
      <c r="N7961" s="30"/>
      <c r="O7961" s="30"/>
      <c r="P7961" s="30"/>
    </row>
    <row r="7962" s="35" customFormat="1" customHeight="1" spans="2:16">
      <c r="B7962" s="38">
        <v>46259</v>
      </c>
      <c r="C7962" s="116" t="s">
        <v>18</v>
      </c>
      <c r="D7962" s="30" t="s">
        <v>424</v>
      </c>
      <c r="E7962" s="39" t="s">
        <v>1045</v>
      </c>
      <c r="F7962" s="40">
        <v>91.98</v>
      </c>
      <c r="G7962" s="41"/>
      <c r="H7962" s="32">
        <v>312785.40000001</v>
      </c>
      <c r="I7962" s="30"/>
      <c r="J7962" s="30"/>
      <c r="K7962" s="30"/>
      <c r="L7962" s="117">
        <v>202609</v>
      </c>
      <c r="M7962" s="30"/>
      <c r="N7962" s="30">
        <v>202608</v>
      </c>
      <c r="O7962" s="30"/>
      <c r="P7962" s="30"/>
    </row>
    <row r="7963" s="35" customFormat="1" customHeight="1" spans="2:16">
      <c r="B7963" s="38">
        <v>46259</v>
      </c>
      <c r="C7963" s="116" t="s">
        <v>18</v>
      </c>
      <c r="D7963" s="30" t="s">
        <v>424</v>
      </c>
      <c r="E7963" s="39" t="s">
        <v>1058</v>
      </c>
      <c r="F7963" s="40">
        <v>110.46</v>
      </c>
      <c r="G7963" s="41"/>
      <c r="H7963" s="32">
        <v>312895.860000011</v>
      </c>
      <c r="I7963" s="30"/>
      <c r="J7963" s="30"/>
      <c r="K7963" s="30"/>
      <c r="L7963" s="117">
        <v>202609</v>
      </c>
      <c r="M7963" s="30"/>
      <c r="N7963" s="30"/>
      <c r="O7963" s="30"/>
      <c r="P7963" s="30"/>
    </row>
    <row r="7964" s="35" customFormat="1" customHeight="1" spans="2:16">
      <c r="B7964" s="38">
        <v>46259</v>
      </c>
      <c r="C7964" s="116" t="s">
        <v>18</v>
      </c>
      <c r="D7964" s="30" t="s">
        <v>424</v>
      </c>
      <c r="E7964" s="39" t="s">
        <v>1055</v>
      </c>
      <c r="F7964" s="40">
        <v>402.19</v>
      </c>
      <c r="G7964" s="41"/>
      <c r="H7964" s="32">
        <v>313298.050000012</v>
      </c>
      <c r="I7964" s="30"/>
      <c r="J7964" s="30"/>
      <c r="K7964" s="30"/>
      <c r="L7964" s="117">
        <v>202609</v>
      </c>
      <c r="M7964" s="30"/>
      <c r="N7964" s="30"/>
      <c r="O7964" s="30"/>
      <c r="P7964" s="30"/>
    </row>
    <row r="7965" s="35" customFormat="1" customHeight="1" spans="2:16">
      <c r="B7965" s="38">
        <v>46259</v>
      </c>
      <c r="C7965" s="116" t="s">
        <v>18</v>
      </c>
      <c r="D7965" s="30" t="s">
        <v>424</v>
      </c>
      <c r="E7965" s="39" t="s">
        <v>1051</v>
      </c>
      <c r="F7965" s="40">
        <v>493.2</v>
      </c>
      <c r="G7965" s="41"/>
      <c r="H7965" s="32">
        <v>313791.250000011</v>
      </c>
      <c r="I7965" s="30"/>
      <c r="J7965" s="30"/>
      <c r="K7965" s="30"/>
      <c r="L7965" s="117">
        <v>202609</v>
      </c>
      <c r="M7965" s="30"/>
      <c r="N7965" s="30"/>
      <c r="O7965" s="30"/>
      <c r="P7965" s="30"/>
    </row>
    <row r="7966" s="35" customFormat="1" customHeight="1" spans="2:16">
      <c r="B7966" s="38">
        <v>46259</v>
      </c>
      <c r="C7966" s="116" t="s">
        <v>18</v>
      </c>
      <c r="D7966" s="30" t="s">
        <v>424</v>
      </c>
      <c r="E7966" s="39" t="s">
        <v>1083</v>
      </c>
      <c r="F7966" s="40">
        <v>227.86</v>
      </c>
      <c r="G7966" s="41"/>
      <c r="H7966" s="32">
        <v>314019.110000011</v>
      </c>
      <c r="I7966" s="30"/>
      <c r="J7966" s="30"/>
      <c r="K7966" s="30"/>
      <c r="L7966" s="117">
        <v>202609</v>
      </c>
      <c r="M7966" s="30"/>
      <c r="N7966" s="30"/>
      <c r="O7966" s="30"/>
      <c r="P7966" s="30"/>
    </row>
    <row r="7967" s="35" customFormat="1" customHeight="1" spans="2:16">
      <c r="B7967" s="38">
        <v>46259</v>
      </c>
      <c r="C7967" s="116" t="s">
        <v>18</v>
      </c>
      <c r="D7967" s="30" t="s">
        <v>424</v>
      </c>
      <c r="E7967" s="39" t="s">
        <v>1167</v>
      </c>
      <c r="F7967" s="40">
        <v>110.97</v>
      </c>
      <c r="G7967" s="41"/>
      <c r="H7967" s="32">
        <v>314130.080000009</v>
      </c>
      <c r="I7967" s="30"/>
      <c r="J7967" s="30"/>
      <c r="K7967" s="30"/>
      <c r="L7967" s="117">
        <v>202609</v>
      </c>
      <c r="M7967" s="30"/>
      <c r="N7967" s="30"/>
      <c r="O7967" s="30"/>
      <c r="P7967" s="30"/>
    </row>
    <row r="7968" s="35" customFormat="1" customHeight="1" spans="2:16">
      <c r="B7968" s="38">
        <v>46259</v>
      </c>
      <c r="C7968" s="116" t="s">
        <v>18</v>
      </c>
      <c r="D7968" s="30" t="s">
        <v>424</v>
      </c>
      <c r="E7968" s="39" t="s">
        <v>1088</v>
      </c>
      <c r="F7968" s="40">
        <v>141.6</v>
      </c>
      <c r="G7968" s="41"/>
      <c r="H7968" s="32">
        <v>314271.680000011</v>
      </c>
      <c r="I7968" s="30"/>
      <c r="J7968" s="30"/>
      <c r="K7968" s="30"/>
      <c r="L7968" s="117">
        <v>202609</v>
      </c>
      <c r="M7968" s="30"/>
      <c r="N7968" s="30"/>
      <c r="O7968" s="30"/>
      <c r="P7968" s="30"/>
    </row>
    <row r="7969" s="35" customFormat="1" customHeight="1" spans="2:16">
      <c r="B7969" s="38">
        <v>46259</v>
      </c>
      <c r="C7969" s="116" t="s">
        <v>18</v>
      </c>
      <c r="D7969" s="30" t="s">
        <v>424</v>
      </c>
      <c r="E7969" s="39" t="s">
        <v>1098</v>
      </c>
      <c r="F7969" s="40">
        <v>87.42</v>
      </c>
      <c r="G7969" s="41"/>
      <c r="H7969" s="32">
        <v>314359.100000009</v>
      </c>
      <c r="I7969" s="30"/>
      <c r="J7969" s="30"/>
      <c r="K7969" s="30"/>
      <c r="L7969" s="117">
        <v>202609</v>
      </c>
      <c r="M7969" s="30"/>
      <c r="N7969" s="30">
        <v>202608</v>
      </c>
      <c r="O7969" s="30"/>
      <c r="P7969" s="30"/>
    </row>
    <row r="7970" s="35" customFormat="1" customHeight="1" spans="2:16">
      <c r="B7970" s="38">
        <v>46259</v>
      </c>
      <c r="C7970" s="116" t="s">
        <v>18</v>
      </c>
      <c r="D7970" s="30" t="s">
        <v>424</v>
      </c>
      <c r="E7970" s="39" t="s">
        <v>1087</v>
      </c>
      <c r="F7970" s="40">
        <v>82.5</v>
      </c>
      <c r="G7970" s="41"/>
      <c r="H7970" s="32">
        <v>314441.600000009</v>
      </c>
      <c r="I7970" s="30"/>
      <c r="J7970" s="30"/>
      <c r="K7970" s="30"/>
      <c r="L7970" s="117">
        <v>202609</v>
      </c>
      <c r="M7970" s="30"/>
      <c r="N7970" s="30"/>
      <c r="O7970" s="30"/>
      <c r="P7970" s="30"/>
    </row>
    <row r="7971" s="35" customFormat="1" customHeight="1" spans="2:16">
      <c r="B7971" s="38">
        <v>46259</v>
      </c>
      <c r="C7971" s="116" t="s">
        <v>18</v>
      </c>
      <c r="D7971" s="30" t="s">
        <v>424</v>
      </c>
      <c r="E7971" s="39" t="s">
        <v>1095</v>
      </c>
      <c r="F7971" s="40">
        <v>251.26</v>
      </c>
      <c r="G7971" s="41"/>
      <c r="H7971" s="32">
        <v>314692.860000011</v>
      </c>
      <c r="I7971" s="30"/>
      <c r="J7971" s="30"/>
      <c r="K7971" s="30"/>
      <c r="L7971" s="117">
        <v>202609</v>
      </c>
      <c r="M7971" s="30"/>
      <c r="N7971" s="30">
        <v>202608</v>
      </c>
      <c r="O7971" s="30"/>
      <c r="P7971" s="30"/>
    </row>
    <row r="7972" s="35" customFormat="1" customHeight="1" spans="2:16">
      <c r="B7972" s="38">
        <v>46259</v>
      </c>
      <c r="C7972" s="116" t="s">
        <v>18</v>
      </c>
      <c r="D7972" s="30" t="s">
        <v>424</v>
      </c>
      <c r="E7972" s="39" t="s">
        <v>1053</v>
      </c>
      <c r="F7972" s="40">
        <v>149.43</v>
      </c>
      <c r="G7972" s="41"/>
      <c r="H7972" s="32">
        <v>314842.29000001</v>
      </c>
      <c r="I7972" s="30"/>
      <c r="J7972" s="30"/>
      <c r="K7972" s="30"/>
      <c r="L7972" s="117">
        <v>202609</v>
      </c>
      <c r="M7972" s="30"/>
      <c r="N7972" s="30"/>
      <c r="O7972" s="30"/>
      <c r="P7972" s="30"/>
    </row>
    <row r="7973" s="35" customFormat="1" customHeight="1" spans="2:16">
      <c r="B7973" s="38">
        <v>46259</v>
      </c>
      <c r="C7973" s="116" t="s">
        <v>18</v>
      </c>
      <c r="D7973" s="30" t="s">
        <v>424</v>
      </c>
      <c r="E7973" s="39" t="s">
        <v>1093</v>
      </c>
      <c r="F7973" s="40">
        <v>467.88</v>
      </c>
      <c r="G7973" s="41"/>
      <c r="H7973" s="32">
        <v>315310.170000009</v>
      </c>
      <c r="I7973" s="30"/>
      <c r="J7973" s="30"/>
      <c r="K7973" s="30"/>
      <c r="L7973" s="117">
        <v>202609</v>
      </c>
      <c r="M7973" s="30"/>
      <c r="N7973" s="30">
        <v>202608</v>
      </c>
      <c r="O7973" s="30"/>
      <c r="P7973" s="30"/>
    </row>
    <row r="7974" s="35" customFormat="1" customHeight="1" spans="2:16">
      <c r="B7974" s="38">
        <v>46259</v>
      </c>
      <c r="C7974" s="116" t="s">
        <v>18</v>
      </c>
      <c r="D7974" s="30" t="s">
        <v>424</v>
      </c>
      <c r="E7974" s="39" t="s">
        <v>1084</v>
      </c>
      <c r="F7974" s="40">
        <v>326.82</v>
      </c>
      <c r="G7974" s="41"/>
      <c r="H7974" s="32">
        <v>315636.99000001</v>
      </c>
      <c r="I7974" s="30"/>
      <c r="J7974" s="30"/>
      <c r="K7974" s="30"/>
      <c r="L7974" s="117">
        <v>202609</v>
      </c>
      <c r="M7974" s="30"/>
      <c r="N7974" s="30"/>
      <c r="O7974" s="30"/>
      <c r="P7974" s="30"/>
    </row>
    <row r="7975" s="35" customFormat="1" customHeight="1" spans="2:16">
      <c r="B7975" s="38">
        <v>46259</v>
      </c>
      <c r="C7975" s="116" t="s">
        <v>18</v>
      </c>
      <c r="D7975" s="30" t="s">
        <v>424</v>
      </c>
      <c r="E7975" s="39" t="s">
        <v>1099</v>
      </c>
      <c r="F7975" s="40">
        <v>501.42</v>
      </c>
      <c r="G7975" s="41"/>
      <c r="H7975" s="32">
        <v>316138.410000011</v>
      </c>
      <c r="I7975" s="30"/>
      <c r="J7975" s="30"/>
      <c r="K7975" s="30"/>
      <c r="L7975" s="117">
        <v>202609</v>
      </c>
      <c r="M7975" s="30"/>
      <c r="N7975" s="30"/>
      <c r="O7975" s="30"/>
      <c r="P7975" s="30"/>
    </row>
    <row r="7976" s="35" customFormat="1" customHeight="1" spans="2:16">
      <c r="B7976" s="38">
        <v>46259</v>
      </c>
      <c r="C7976" s="116" t="s">
        <v>18</v>
      </c>
      <c r="D7976" s="30" t="s">
        <v>424</v>
      </c>
      <c r="E7976" s="39" t="s">
        <v>1090</v>
      </c>
      <c r="F7976" s="40">
        <v>551.64</v>
      </c>
      <c r="G7976" s="41"/>
      <c r="H7976" s="32">
        <v>316690.050000012</v>
      </c>
      <c r="I7976" s="99"/>
      <c r="J7976" s="108"/>
      <c r="K7976" s="108"/>
      <c r="L7976" s="117">
        <v>202609</v>
      </c>
      <c r="N7976" s="108">
        <v>202609</v>
      </c>
    </row>
    <row r="7977" s="35" customFormat="1" customHeight="1" spans="2:16">
      <c r="B7977" s="38">
        <v>46259</v>
      </c>
      <c r="C7977" s="116" t="s">
        <v>18</v>
      </c>
      <c r="D7977" s="30" t="s">
        <v>424</v>
      </c>
      <c r="E7977" s="39" t="s">
        <v>1049</v>
      </c>
      <c r="F7977" s="40">
        <v>9.6</v>
      </c>
      <c r="G7977" s="41"/>
      <c r="H7977" s="32">
        <v>316699.65000001</v>
      </c>
      <c r="I7977" s="30"/>
      <c r="J7977" s="30"/>
      <c r="K7977" s="30"/>
      <c r="L7977" s="117">
        <v>202609</v>
      </c>
      <c r="M7977" s="30"/>
      <c r="N7977" s="30"/>
      <c r="O7977" s="30"/>
      <c r="P7977" s="30"/>
    </row>
    <row r="7978" s="35" customFormat="1" customHeight="1" spans="2:16">
      <c r="B7978" s="38">
        <v>46259</v>
      </c>
      <c r="C7978" s="116" t="s">
        <v>18</v>
      </c>
      <c r="D7978" s="30" t="s">
        <v>424</v>
      </c>
      <c r="E7978" s="39" t="s">
        <v>1050</v>
      </c>
      <c r="F7978" s="40">
        <v>592.7</v>
      </c>
      <c r="G7978" s="41"/>
      <c r="H7978" s="32">
        <v>317292.350000009</v>
      </c>
      <c r="I7978" s="30"/>
      <c r="J7978" s="30"/>
      <c r="K7978" s="30"/>
      <c r="L7978" s="117">
        <v>202609</v>
      </c>
      <c r="M7978" s="30"/>
      <c r="N7978" s="30">
        <v>202608</v>
      </c>
      <c r="O7978" s="30"/>
      <c r="P7978" s="30"/>
    </row>
    <row r="7979" s="35" customFormat="1" customHeight="1" spans="2:16">
      <c r="B7979" s="38">
        <v>46259</v>
      </c>
      <c r="C7979" s="116" t="s">
        <v>18</v>
      </c>
      <c r="D7979" s="30" t="s">
        <v>424</v>
      </c>
      <c r="E7979" s="39" t="s">
        <v>1048</v>
      </c>
      <c r="F7979" s="40">
        <v>157.92</v>
      </c>
      <c r="G7979" s="41"/>
      <c r="H7979" s="32">
        <v>317450.270000011</v>
      </c>
      <c r="I7979" s="30"/>
      <c r="J7979" s="30"/>
      <c r="K7979" s="30"/>
      <c r="L7979" s="117">
        <v>202609</v>
      </c>
      <c r="M7979" s="30"/>
      <c r="N7979" s="30"/>
      <c r="O7979" s="30"/>
      <c r="P7979" s="30"/>
    </row>
    <row r="7980" s="35" customFormat="1" customHeight="1" spans="2:16">
      <c r="B7980" s="38">
        <v>46259</v>
      </c>
      <c r="C7980" s="116" t="s">
        <v>18</v>
      </c>
      <c r="D7980" s="30" t="s">
        <v>424</v>
      </c>
      <c r="E7980" s="39" t="s">
        <v>1097</v>
      </c>
      <c r="F7980" s="40">
        <v>447.27</v>
      </c>
      <c r="G7980" s="41"/>
      <c r="H7980" s="32">
        <v>317897.54000001</v>
      </c>
      <c r="I7980" s="30"/>
      <c r="J7980" s="30"/>
      <c r="K7980" s="30"/>
      <c r="L7980" s="117">
        <v>202609</v>
      </c>
      <c r="M7980" s="30"/>
      <c r="N7980" s="30">
        <v>202608</v>
      </c>
      <c r="O7980" s="30"/>
      <c r="P7980" s="30"/>
    </row>
    <row r="7981" s="35" customFormat="1" customHeight="1" spans="2:16">
      <c r="B7981" s="38">
        <v>46259</v>
      </c>
      <c r="C7981" s="116" t="s">
        <v>18</v>
      </c>
      <c r="D7981" s="30" t="s">
        <v>424</v>
      </c>
      <c r="E7981" s="39" t="s">
        <v>1086</v>
      </c>
      <c r="F7981" s="40">
        <v>5.94</v>
      </c>
      <c r="G7981" s="41"/>
      <c r="H7981" s="32">
        <v>317903.480000008</v>
      </c>
      <c r="I7981" s="30"/>
      <c r="J7981" s="30"/>
      <c r="K7981" s="30"/>
      <c r="L7981" s="117">
        <v>202609</v>
      </c>
      <c r="M7981" s="30"/>
      <c r="N7981" s="30"/>
      <c r="O7981" s="30"/>
      <c r="P7981" s="30"/>
    </row>
    <row r="7982" s="35" customFormat="1" customHeight="1" spans="2:16">
      <c r="B7982" s="38">
        <v>46259</v>
      </c>
      <c r="C7982" s="116" t="s">
        <v>18</v>
      </c>
      <c r="D7982" s="30" t="s">
        <v>424</v>
      </c>
      <c r="E7982" s="39" t="s">
        <v>1046</v>
      </c>
      <c r="F7982" s="40">
        <v>55.14</v>
      </c>
      <c r="G7982" s="41"/>
      <c r="H7982" s="32">
        <v>317958.620000008</v>
      </c>
      <c r="I7982" s="30"/>
      <c r="J7982" s="30"/>
      <c r="K7982" s="30"/>
      <c r="L7982" s="117">
        <v>202609</v>
      </c>
      <c r="M7982" s="30"/>
      <c r="N7982" s="30"/>
      <c r="O7982" s="30"/>
      <c r="P7982" s="30"/>
    </row>
    <row r="7983" s="35" customFormat="1" customHeight="1" spans="2:16">
      <c r="B7983" s="38">
        <v>46259</v>
      </c>
      <c r="C7983" s="116" t="s">
        <v>18</v>
      </c>
      <c r="D7983" s="30" t="s">
        <v>424</v>
      </c>
      <c r="E7983" s="39" t="s">
        <v>1089</v>
      </c>
      <c r="F7983" s="40">
        <v>86.64</v>
      </c>
      <c r="G7983" s="41"/>
      <c r="H7983" s="32">
        <v>318045.260000009</v>
      </c>
      <c r="I7983" s="30"/>
      <c r="J7983" s="108"/>
      <c r="K7983" s="108"/>
      <c r="L7983" s="117">
        <v>202609</v>
      </c>
    </row>
    <row r="7984" s="35" customFormat="1" customHeight="1" spans="2:16">
      <c r="B7984" s="38">
        <v>46259</v>
      </c>
      <c r="C7984" s="116" t="s">
        <v>18</v>
      </c>
      <c r="D7984" s="30" t="s">
        <v>424</v>
      </c>
      <c r="E7984" s="39" t="s">
        <v>1094</v>
      </c>
      <c r="F7984" s="40">
        <v>215.32</v>
      </c>
      <c r="G7984" s="41"/>
      <c r="H7984" s="32">
        <v>318260.580000009</v>
      </c>
      <c r="I7984" s="30"/>
      <c r="J7984" s="30"/>
      <c r="K7984" s="30"/>
      <c r="L7984" s="117">
        <v>202609</v>
      </c>
      <c r="M7984" s="30"/>
      <c r="N7984" s="30">
        <v>202608</v>
      </c>
      <c r="O7984" s="30"/>
      <c r="P7984" s="30"/>
    </row>
    <row r="7985" s="35" customFormat="1" customHeight="1" spans="2:16">
      <c r="B7985" s="38">
        <v>46259</v>
      </c>
      <c r="C7985" s="116" t="s">
        <v>18</v>
      </c>
      <c r="D7985" s="30" t="s">
        <v>424</v>
      </c>
      <c r="E7985" s="39" t="s">
        <v>1092</v>
      </c>
      <c r="F7985" s="40">
        <v>472.71</v>
      </c>
      <c r="G7985" s="41"/>
      <c r="H7985" s="32">
        <v>318733.29000001</v>
      </c>
      <c r="I7985" s="30"/>
      <c r="J7985" s="107"/>
      <c r="K7985" s="107"/>
      <c r="L7985" s="117">
        <v>202609</v>
      </c>
      <c r="N7985" s="107">
        <v>202608</v>
      </c>
    </row>
    <row r="7986" s="35" customFormat="1" customHeight="1" spans="2:16">
      <c r="B7986" s="38">
        <v>46260</v>
      </c>
      <c r="C7986" s="116" t="s">
        <v>18</v>
      </c>
      <c r="D7986" s="30"/>
      <c r="E7986" s="39" t="s">
        <v>267</v>
      </c>
      <c r="F7986" s="40">
        <v>9126.58</v>
      </c>
      <c r="G7986" s="41"/>
      <c r="H7986" s="32">
        <v>327859.870000012</v>
      </c>
      <c r="I7986" s="30"/>
      <c r="J7986" s="30"/>
      <c r="K7986" s="30"/>
      <c r="L7986" s="117">
        <v>202609</v>
      </c>
    </row>
    <row r="7987" s="35" customFormat="1" customHeight="1" spans="2:16">
      <c r="B7987" s="38">
        <v>46260</v>
      </c>
      <c r="C7987" s="116" t="s">
        <v>18</v>
      </c>
      <c r="D7987" s="30" t="s">
        <v>424</v>
      </c>
      <c r="E7987" s="39" t="s">
        <v>1045</v>
      </c>
      <c r="F7987" s="40">
        <v>178.44</v>
      </c>
      <c r="G7987" s="41"/>
      <c r="H7987" s="32">
        <v>328038.31000001</v>
      </c>
      <c r="I7987" s="30"/>
      <c r="J7987" s="30"/>
      <c r="K7987" s="30"/>
      <c r="L7987" s="117">
        <v>202609</v>
      </c>
      <c r="M7987" s="30"/>
      <c r="N7987" s="30">
        <v>202608</v>
      </c>
      <c r="O7987" s="30"/>
      <c r="P7987" s="30"/>
    </row>
    <row r="7988" s="35" customFormat="1" customHeight="1" spans="2:16">
      <c r="B7988" s="38">
        <v>46260</v>
      </c>
      <c r="C7988" s="116" t="s">
        <v>18</v>
      </c>
      <c r="D7988" s="30" t="s">
        <v>424</v>
      </c>
      <c r="E7988" s="39" t="s">
        <v>1083</v>
      </c>
      <c r="F7988" s="40">
        <v>94.32</v>
      </c>
      <c r="G7988" s="41"/>
      <c r="H7988" s="32">
        <v>328132.63000001</v>
      </c>
      <c r="I7988" s="30"/>
      <c r="J7988" s="30"/>
      <c r="K7988" s="30"/>
      <c r="L7988" s="117">
        <v>202609</v>
      </c>
      <c r="M7988" s="30"/>
      <c r="N7988" s="30"/>
      <c r="O7988" s="30"/>
      <c r="P7988" s="30"/>
    </row>
    <row r="7989" s="35" customFormat="1" customHeight="1" spans="2:16">
      <c r="B7989" s="38">
        <v>46260</v>
      </c>
      <c r="C7989" s="116" t="s">
        <v>18</v>
      </c>
      <c r="D7989" s="30" t="s">
        <v>424</v>
      </c>
      <c r="E7989" s="39" t="s">
        <v>1084</v>
      </c>
      <c r="F7989" s="40">
        <v>101.04</v>
      </c>
      <c r="G7989" s="41"/>
      <c r="H7989" s="32">
        <v>328233.670000009</v>
      </c>
      <c r="I7989" s="30"/>
      <c r="J7989" s="30"/>
      <c r="K7989" s="30"/>
      <c r="L7989" s="117">
        <v>202609</v>
      </c>
      <c r="M7989" s="30"/>
      <c r="N7989" s="30"/>
      <c r="O7989" s="30"/>
      <c r="P7989" s="30"/>
    </row>
    <row r="7990" s="35" customFormat="1" customHeight="1" spans="2:16">
      <c r="B7990" s="38">
        <v>46260</v>
      </c>
      <c r="C7990" s="116" t="s">
        <v>18</v>
      </c>
      <c r="D7990" s="30" t="s">
        <v>424</v>
      </c>
      <c r="E7990" s="39" t="s">
        <v>1091</v>
      </c>
      <c r="F7990" s="40">
        <v>57.3</v>
      </c>
      <c r="G7990" s="41"/>
      <c r="H7990" s="32">
        <v>328290.97000001</v>
      </c>
      <c r="I7990" s="30"/>
      <c r="J7990" s="30"/>
      <c r="K7990" s="30"/>
      <c r="L7990" s="117">
        <v>202609</v>
      </c>
      <c r="M7990" s="30"/>
      <c r="N7990" s="30">
        <v>202608</v>
      </c>
      <c r="O7990" s="30"/>
      <c r="P7990" s="30"/>
    </row>
    <row r="7991" s="35" customFormat="1" customHeight="1" spans="2:16">
      <c r="B7991" s="38">
        <v>46260</v>
      </c>
      <c r="C7991" s="116" t="s">
        <v>18</v>
      </c>
      <c r="D7991" s="30" t="s">
        <v>424</v>
      </c>
      <c r="E7991" s="39" t="s">
        <v>1046</v>
      </c>
      <c r="F7991" s="40">
        <v>287.58</v>
      </c>
      <c r="G7991" s="41"/>
      <c r="H7991" s="32">
        <v>328578.550000012</v>
      </c>
      <c r="I7991" s="30"/>
      <c r="J7991" s="30"/>
      <c r="K7991" s="30"/>
      <c r="L7991" s="117">
        <v>202609</v>
      </c>
      <c r="M7991" s="30"/>
      <c r="N7991" s="30"/>
      <c r="O7991" s="30"/>
      <c r="P7991" s="30"/>
    </row>
    <row r="7992" s="35" customFormat="1" customHeight="1" spans="2:16">
      <c r="B7992" s="38">
        <v>46260</v>
      </c>
      <c r="C7992" s="116" t="s">
        <v>18</v>
      </c>
      <c r="D7992" s="30" t="s">
        <v>424</v>
      </c>
      <c r="E7992" s="39" t="s">
        <v>1054</v>
      </c>
      <c r="F7992" s="40">
        <v>26.1</v>
      </c>
      <c r="G7992" s="41"/>
      <c r="H7992" s="32">
        <v>328604.65000001</v>
      </c>
      <c r="I7992" s="30"/>
      <c r="J7992" s="30"/>
      <c r="K7992" s="30"/>
      <c r="L7992" s="117">
        <v>202609</v>
      </c>
      <c r="M7992" s="30"/>
      <c r="N7992" s="30"/>
      <c r="O7992" s="30"/>
      <c r="P7992" s="30"/>
    </row>
    <row r="7993" s="35" customFormat="1" customHeight="1" spans="2:16">
      <c r="B7993" s="38">
        <v>46260</v>
      </c>
      <c r="C7993" s="116" t="s">
        <v>18</v>
      </c>
      <c r="D7993" s="30" t="s">
        <v>424</v>
      </c>
      <c r="E7993" s="39" t="s">
        <v>1051</v>
      </c>
      <c r="F7993" s="40">
        <v>87.12</v>
      </c>
      <c r="G7993" s="41"/>
      <c r="H7993" s="32">
        <v>328691.770000011</v>
      </c>
      <c r="I7993" s="30"/>
      <c r="J7993" s="30"/>
      <c r="K7993" s="30"/>
      <c r="L7993" s="117">
        <v>202609</v>
      </c>
      <c r="M7993" s="30"/>
      <c r="N7993" s="30"/>
      <c r="O7993" s="30"/>
      <c r="P7993" s="30"/>
    </row>
    <row r="7994" s="35" customFormat="1" customHeight="1" spans="2:16">
      <c r="B7994" s="38">
        <v>46260</v>
      </c>
      <c r="C7994" s="116" t="s">
        <v>18</v>
      </c>
      <c r="D7994" s="30" t="s">
        <v>424</v>
      </c>
      <c r="E7994" s="39" t="s">
        <v>1090</v>
      </c>
      <c r="F7994" s="40">
        <v>692.05</v>
      </c>
      <c r="G7994" s="41"/>
      <c r="H7994" s="32">
        <v>329383.820000011</v>
      </c>
      <c r="I7994" s="107"/>
      <c r="J7994" s="107"/>
      <c r="K7994" s="107"/>
      <c r="L7994" s="117">
        <v>202609</v>
      </c>
      <c r="N7994" s="107">
        <v>202609</v>
      </c>
    </row>
    <row r="7995" s="35" customFormat="1" customHeight="1" spans="2:16">
      <c r="B7995" s="38">
        <v>46260</v>
      </c>
      <c r="C7995" s="116" t="s">
        <v>18</v>
      </c>
      <c r="D7995" s="30" t="s">
        <v>424</v>
      </c>
      <c r="E7995" s="39" t="s">
        <v>1047</v>
      </c>
      <c r="F7995" s="40">
        <v>104.52</v>
      </c>
      <c r="G7995" s="41"/>
      <c r="H7995" s="32">
        <v>329488.340000011</v>
      </c>
      <c r="I7995" s="30"/>
      <c r="J7995" s="30"/>
      <c r="K7995" s="30"/>
      <c r="L7995" s="117">
        <v>202609</v>
      </c>
    </row>
    <row r="7996" s="35" customFormat="1" customHeight="1" spans="2:16">
      <c r="B7996" s="38">
        <v>46260</v>
      </c>
      <c r="C7996" s="116" t="s">
        <v>18</v>
      </c>
      <c r="D7996" s="30" t="s">
        <v>424</v>
      </c>
      <c r="E7996" s="39" t="s">
        <v>1092</v>
      </c>
      <c r="F7996" s="40">
        <v>358.62</v>
      </c>
      <c r="G7996" s="41"/>
      <c r="H7996" s="32">
        <v>329846.960000008</v>
      </c>
      <c r="I7996" s="30"/>
      <c r="J7996" s="99"/>
      <c r="K7996" s="99"/>
      <c r="L7996" s="117">
        <v>202609</v>
      </c>
      <c r="N7996" s="99">
        <v>202608</v>
      </c>
    </row>
    <row r="7997" s="35" customFormat="1" customHeight="1" spans="2:16">
      <c r="B7997" s="38">
        <v>46260</v>
      </c>
      <c r="C7997" s="116" t="s">
        <v>18</v>
      </c>
      <c r="D7997" s="30" t="s">
        <v>424</v>
      </c>
      <c r="E7997" s="39" t="s">
        <v>1058</v>
      </c>
      <c r="F7997" s="40">
        <v>4.8</v>
      </c>
      <c r="G7997" s="41"/>
      <c r="H7997" s="32">
        <v>329851.760000009</v>
      </c>
      <c r="I7997" s="30"/>
      <c r="J7997" s="30"/>
      <c r="K7997" s="30"/>
      <c r="L7997" s="117">
        <v>202609</v>
      </c>
      <c r="M7997" s="30"/>
      <c r="N7997" s="30"/>
      <c r="O7997" s="30"/>
      <c r="P7997" s="30"/>
    </row>
    <row r="7998" s="35" customFormat="1" customHeight="1" spans="2:16">
      <c r="B7998" s="38">
        <v>46260</v>
      </c>
      <c r="C7998" s="116" t="s">
        <v>18</v>
      </c>
      <c r="D7998" s="30" t="s">
        <v>424</v>
      </c>
      <c r="E7998" s="39" t="s">
        <v>1094</v>
      </c>
      <c r="F7998" s="40">
        <v>156.69</v>
      </c>
      <c r="G7998" s="41"/>
      <c r="H7998" s="32">
        <v>330008.45000001</v>
      </c>
      <c r="I7998" s="30"/>
      <c r="J7998" s="30"/>
      <c r="K7998" s="30"/>
      <c r="L7998" s="117">
        <v>202609</v>
      </c>
      <c r="M7998" s="30"/>
      <c r="N7998" s="30">
        <v>202608</v>
      </c>
      <c r="O7998" s="30"/>
      <c r="P7998" s="30"/>
    </row>
    <row r="7999" s="35" customFormat="1" customHeight="1" spans="2:16">
      <c r="B7999" s="38">
        <v>46260</v>
      </c>
      <c r="C7999" s="116" t="s">
        <v>18</v>
      </c>
      <c r="D7999" s="30" t="s">
        <v>424</v>
      </c>
      <c r="E7999" s="39" t="s">
        <v>1099</v>
      </c>
      <c r="F7999" s="40">
        <v>410.46</v>
      </c>
      <c r="G7999" s="41"/>
      <c r="H7999" s="32">
        <v>330418.910000011</v>
      </c>
      <c r="I7999" s="30"/>
      <c r="J7999" s="30"/>
      <c r="K7999" s="30"/>
      <c r="L7999" s="117">
        <v>202609</v>
      </c>
      <c r="M7999" s="30"/>
      <c r="N7999" s="30"/>
      <c r="O7999" s="30"/>
      <c r="P7999" s="30"/>
    </row>
    <row r="8000" s="35" customFormat="1" customHeight="1" spans="2:16">
      <c r="B8000" s="38">
        <v>46260</v>
      </c>
      <c r="C8000" s="116" t="s">
        <v>18</v>
      </c>
      <c r="D8000" s="30" t="s">
        <v>424</v>
      </c>
      <c r="E8000" s="39" t="s">
        <v>1088</v>
      </c>
      <c r="F8000" s="40">
        <v>59.46</v>
      </c>
      <c r="G8000" s="41"/>
      <c r="H8000" s="32">
        <v>330478.370000012</v>
      </c>
      <c r="I8000" s="30"/>
      <c r="J8000" s="30"/>
      <c r="K8000" s="30"/>
      <c r="L8000" s="117">
        <v>202609</v>
      </c>
      <c r="M8000" s="30"/>
      <c r="N8000" s="30"/>
      <c r="O8000" s="30"/>
      <c r="P8000" s="30"/>
    </row>
    <row r="8001" s="35" customFormat="1" customHeight="1" spans="2:16">
      <c r="B8001" s="38">
        <v>46260</v>
      </c>
      <c r="C8001" s="116" t="s">
        <v>18</v>
      </c>
      <c r="D8001" s="30" t="s">
        <v>424</v>
      </c>
      <c r="E8001" s="39" t="s">
        <v>1085</v>
      </c>
      <c r="F8001" s="40">
        <v>275.1</v>
      </c>
      <c r="G8001" s="41"/>
      <c r="H8001" s="32">
        <v>330753.47000001</v>
      </c>
      <c r="I8001" s="30"/>
      <c r="J8001" s="108"/>
      <c r="K8001" s="108"/>
      <c r="L8001" s="117">
        <v>202609</v>
      </c>
    </row>
    <row r="8002" s="35" customFormat="1" customHeight="1" spans="2:16">
      <c r="B8002" s="38">
        <v>46260</v>
      </c>
      <c r="C8002" s="116" t="s">
        <v>18</v>
      </c>
      <c r="D8002" s="30" t="s">
        <v>424</v>
      </c>
      <c r="E8002" s="39" t="s">
        <v>1167</v>
      </c>
      <c r="F8002" s="40">
        <v>44.42</v>
      </c>
      <c r="G8002" s="41"/>
      <c r="H8002" s="32">
        <v>330797.890000012</v>
      </c>
      <c r="I8002" s="30"/>
      <c r="J8002" s="30"/>
      <c r="K8002" s="30"/>
      <c r="L8002" s="117">
        <v>202609</v>
      </c>
      <c r="M8002" s="30"/>
      <c r="N8002" s="30"/>
      <c r="O8002" s="30"/>
      <c r="P8002" s="30"/>
    </row>
    <row r="8003" s="35" customFormat="1" customHeight="1" spans="2:16">
      <c r="B8003" s="38">
        <v>46260</v>
      </c>
      <c r="C8003" s="116" t="s">
        <v>18</v>
      </c>
      <c r="D8003" s="30" t="s">
        <v>424</v>
      </c>
      <c r="E8003" s="39" t="s">
        <v>1096</v>
      </c>
      <c r="F8003" s="40">
        <v>585.18</v>
      </c>
      <c r="G8003" s="41"/>
      <c r="H8003" s="32">
        <v>331383.070000011</v>
      </c>
      <c r="I8003" s="30"/>
      <c r="J8003" s="99"/>
      <c r="K8003" s="99"/>
      <c r="L8003" s="117">
        <v>202609</v>
      </c>
      <c r="M8003" s="30"/>
      <c r="N8003" s="30">
        <v>202608</v>
      </c>
      <c r="O8003" s="30"/>
      <c r="P8003" s="30"/>
    </row>
    <row r="8004" s="35" customFormat="1" customHeight="1" spans="2:16">
      <c r="B8004" s="38">
        <v>46260</v>
      </c>
      <c r="C8004" s="116" t="s">
        <v>18</v>
      </c>
      <c r="D8004" s="30" t="s">
        <v>424</v>
      </c>
      <c r="E8004" s="39" t="s">
        <v>1095</v>
      </c>
      <c r="F8004" s="40">
        <v>310.26</v>
      </c>
      <c r="G8004" s="41"/>
      <c r="H8004" s="32">
        <v>331693.330000009</v>
      </c>
      <c r="I8004" s="30"/>
      <c r="J8004" s="30"/>
      <c r="K8004" s="30"/>
      <c r="L8004" s="117">
        <v>202609</v>
      </c>
      <c r="M8004" s="30"/>
      <c r="N8004" s="30">
        <v>202608</v>
      </c>
      <c r="O8004" s="30"/>
      <c r="P8004" s="30"/>
    </row>
    <row r="8005" s="35" customFormat="1" customHeight="1" spans="2:16">
      <c r="B8005" s="38">
        <v>46260</v>
      </c>
      <c r="C8005" s="116" t="s">
        <v>18</v>
      </c>
      <c r="D8005" s="30" t="s">
        <v>424</v>
      </c>
      <c r="E8005" s="39" t="s">
        <v>1093</v>
      </c>
      <c r="F8005" s="40">
        <v>193.5</v>
      </c>
      <c r="G8005" s="41"/>
      <c r="H8005" s="32">
        <v>331886.830000009</v>
      </c>
      <c r="I8005" s="30"/>
      <c r="J8005" s="30"/>
      <c r="K8005" s="30"/>
      <c r="L8005" s="117">
        <v>202609</v>
      </c>
      <c r="M8005" s="30"/>
      <c r="N8005" s="30">
        <v>202608</v>
      </c>
      <c r="O8005" s="30"/>
      <c r="P8005" s="30"/>
    </row>
    <row r="8006" s="35" customFormat="1" customHeight="1" spans="2:16">
      <c r="B8006" s="38">
        <v>46260</v>
      </c>
      <c r="C8006" s="116" t="s">
        <v>18</v>
      </c>
      <c r="D8006" s="30" t="s">
        <v>424</v>
      </c>
      <c r="E8006" s="39" t="s">
        <v>1055</v>
      </c>
      <c r="F8006" s="40">
        <v>31.2</v>
      </c>
      <c r="G8006" s="41"/>
      <c r="H8006" s="32">
        <v>331918.030000009</v>
      </c>
      <c r="I8006" s="30"/>
      <c r="J8006" s="30"/>
      <c r="K8006" s="30"/>
      <c r="L8006" s="117">
        <v>202609</v>
      </c>
      <c r="M8006" s="30"/>
      <c r="N8006" s="30"/>
      <c r="O8006" s="30"/>
      <c r="P8006" s="30"/>
    </row>
    <row r="8007" s="35" customFormat="1" customHeight="1" spans="2:16">
      <c r="B8007" s="38">
        <v>46260</v>
      </c>
      <c r="C8007" s="116" t="s">
        <v>18</v>
      </c>
      <c r="D8007" s="30" t="s">
        <v>424</v>
      </c>
      <c r="E8007" s="39" t="s">
        <v>1087</v>
      </c>
      <c r="F8007" s="40">
        <v>191.7</v>
      </c>
      <c r="G8007" s="41"/>
      <c r="H8007" s="32">
        <v>332109.730000008</v>
      </c>
      <c r="I8007" s="30"/>
      <c r="J8007" s="30"/>
      <c r="K8007" s="30"/>
      <c r="L8007" s="117">
        <v>202609</v>
      </c>
      <c r="M8007" s="30"/>
      <c r="N8007" s="30"/>
      <c r="O8007" s="30"/>
      <c r="P8007" s="30"/>
    </row>
    <row r="8008" s="35" customFormat="1" customHeight="1" spans="2:16">
      <c r="B8008" s="38">
        <v>46260</v>
      </c>
      <c r="C8008" s="116" t="s">
        <v>18</v>
      </c>
      <c r="D8008" s="30" t="s">
        <v>424</v>
      </c>
      <c r="E8008" s="39" t="s">
        <v>1056</v>
      </c>
      <c r="F8008" s="40">
        <v>17.7</v>
      </c>
      <c r="G8008" s="41"/>
      <c r="H8008" s="32">
        <v>332127.430000007</v>
      </c>
      <c r="I8008" s="30"/>
      <c r="J8008" s="30"/>
      <c r="K8008" s="30"/>
      <c r="L8008" s="117">
        <v>202609</v>
      </c>
      <c r="M8008" s="30"/>
      <c r="N8008" s="30"/>
      <c r="O8008" s="30"/>
      <c r="P8008" s="30"/>
    </row>
    <row r="8009" s="35" customFormat="1" customHeight="1" spans="2:16">
      <c r="B8009" s="38">
        <v>46260</v>
      </c>
      <c r="C8009" s="116" t="s">
        <v>18</v>
      </c>
      <c r="D8009" s="30" t="s">
        <v>424</v>
      </c>
      <c r="E8009" s="39" t="s">
        <v>1048</v>
      </c>
      <c r="F8009" s="40">
        <v>275.01</v>
      </c>
      <c r="G8009" s="41"/>
      <c r="H8009" s="32">
        <v>332402.440000009</v>
      </c>
      <c r="I8009" s="30"/>
      <c r="J8009" s="30"/>
      <c r="K8009" s="30"/>
      <c r="L8009" s="117">
        <v>202609</v>
      </c>
      <c r="M8009" s="30"/>
      <c r="N8009" s="30"/>
      <c r="O8009" s="30"/>
      <c r="P8009" s="30"/>
    </row>
    <row r="8010" s="35" customFormat="1" customHeight="1" spans="2:16">
      <c r="B8010" s="38">
        <v>46260</v>
      </c>
      <c r="C8010" s="116" t="s">
        <v>18</v>
      </c>
      <c r="D8010" s="30" t="s">
        <v>424</v>
      </c>
      <c r="E8010" s="39" t="s">
        <v>1089</v>
      </c>
      <c r="F8010" s="40">
        <v>328.98</v>
      </c>
      <c r="G8010" s="41"/>
      <c r="H8010" s="32">
        <v>332731.420000009</v>
      </c>
      <c r="I8010" s="30"/>
      <c r="J8010" s="108"/>
      <c r="K8010" s="108"/>
      <c r="L8010" s="117">
        <v>202609</v>
      </c>
    </row>
    <row r="8011" s="35" customFormat="1" customHeight="1" spans="2:16">
      <c r="B8011" s="38">
        <v>46260</v>
      </c>
      <c r="C8011" s="116" t="s">
        <v>18</v>
      </c>
      <c r="D8011" s="30" t="s">
        <v>424</v>
      </c>
      <c r="E8011" s="39" t="s">
        <v>1052</v>
      </c>
      <c r="F8011" s="40">
        <v>13.5</v>
      </c>
      <c r="G8011" s="41"/>
      <c r="H8011" s="32">
        <v>332744.920000009</v>
      </c>
      <c r="I8011" s="30"/>
      <c r="J8011" s="30"/>
      <c r="K8011" s="30"/>
      <c r="L8011" s="117">
        <v>202609</v>
      </c>
      <c r="M8011" s="30"/>
      <c r="N8011" s="30"/>
      <c r="O8011" s="30"/>
      <c r="P8011" s="30"/>
    </row>
    <row r="8012" s="35" customFormat="1" customHeight="1" spans="2:16">
      <c r="B8012" s="38">
        <v>46260</v>
      </c>
      <c r="C8012" s="116" t="s">
        <v>18</v>
      </c>
      <c r="D8012" s="30" t="s">
        <v>424</v>
      </c>
      <c r="E8012" s="39" t="s">
        <v>1053</v>
      </c>
      <c r="F8012" s="40">
        <v>352.26</v>
      </c>
      <c r="G8012" s="41"/>
      <c r="H8012" s="32">
        <v>333097.180000007</v>
      </c>
      <c r="I8012" s="30"/>
      <c r="J8012" s="30"/>
      <c r="K8012" s="30"/>
      <c r="L8012" s="117">
        <v>202609</v>
      </c>
      <c r="M8012" s="30"/>
      <c r="N8012" s="30"/>
      <c r="O8012" s="30"/>
      <c r="P8012" s="30"/>
    </row>
    <row r="8013" s="35" customFormat="1" customHeight="1" spans="2:16">
      <c r="B8013" s="38">
        <v>46260</v>
      </c>
      <c r="C8013" s="116" t="s">
        <v>18</v>
      </c>
      <c r="D8013" s="30" t="s">
        <v>424</v>
      </c>
      <c r="E8013" s="39" t="s">
        <v>1050</v>
      </c>
      <c r="F8013" s="40">
        <v>384.24</v>
      </c>
      <c r="G8013" s="41"/>
      <c r="H8013" s="32">
        <v>333481.420000009</v>
      </c>
      <c r="I8013" s="30"/>
      <c r="J8013" s="30"/>
      <c r="K8013" s="30"/>
      <c r="L8013" s="117">
        <v>202609</v>
      </c>
      <c r="M8013" s="30"/>
      <c r="N8013" s="30">
        <v>202608</v>
      </c>
      <c r="O8013" s="30"/>
      <c r="P8013" s="30"/>
    </row>
    <row r="8014" s="35" customFormat="1" customHeight="1" spans="2:16">
      <c r="B8014" s="38">
        <v>46260</v>
      </c>
      <c r="C8014" s="116" t="s">
        <v>18</v>
      </c>
      <c r="D8014" s="30" t="s">
        <v>424</v>
      </c>
      <c r="E8014" s="39" t="s">
        <v>1098</v>
      </c>
      <c r="F8014" s="40">
        <v>35.28</v>
      </c>
      <c r="G8014" s="41"/>
      <c r="H8014" s="32">
        <v>333516.700000007</v>
      </c>
      <c r="I8014" s="30"/>
      <c r="J8014" s="30"/>
      <c r="K8014" s="30"/>
      <c r="L8014" s="117">
        <v>202609</v>
      </c>
      <c r="M8014" s="30"/>
      <c r="N8014" s="30">
        <v>202608</v>
      </c>
      <c r="O8014" s="30"/>
      <c r="P8014" s="30"/>
    </row>
    <row r="8015" s="35" customFormat="1" customHeight="1" spans="2:16">
      <c r="B8015" s="38">
        <v>46260</v>
      </c>
      <c r="C8015" s="116" t="s">
        <v>18</v>
      </c>
      <c r="D8015" s="30" t="s">
        <v>424</v>
      </c>
      <c r="E8015" s="39" t="s">
        <v>1049</v>
      </c>
      <c r="F8015" s="40">
        <v>1.68</v>
      </c>
      <c r="G8015" s="41"/>
      <c r="H8015" s="32">
        <v>333518.380000006</v>
      </c>
      <c r="I8015" s="30"/>
      <c r="J8015" s="30"/>
      <c r="K8015" s="30"/>
      <c r="L8015" s="117">
        <v>202609</v>
      </c>
      <c r="M8015" s="30"/>
      <c r="N8015" s="30"/>
      <c r="O8015" s="30"/>
      <c r="P8015" s="30"/>
    </row>
    <row r="8016" s="35" customFormat="1" customHeight="1" spans="2:16">
      <c r="B8016" s="38">
        <v>46260</v>
      </c>
      <c r="C8016" s="116" t="s">
        <v>18</v>
      </c>
      <c r="D8016" s="30" t="s">
        <v>424</v>
      </c>
      <c r="E8016" s="39" t="s">
        <v>1097</v>
      </c>
      <c r="F8016" s="40">
        <v>261.9</v>
      </c>
      <c r="G8016" s="41"/>
      <c r="H8016" s="32">
        <v>333780.280000009</v>
      </c>
      <c r="I8016" s="30"/>
      <c r="J8016" s="30"/>
      <c r="K8016" s="30"/>
      <c r="L8016" s="117">
        <v>202609</v>
      </c>
      <c r="M8016" s="30"/>
      <c r="N8016" s="30">
        <v>202608</v>
      </c>
      <c r="O8016" s="30"/>
      <c r="P8016" s="30"/>
    </row>
    <row r="8017" s="35" customFormat="1" customHeight="1" spans="2:16">
      <c r="B8017" s="38">
        <v>46260</v>
      </c>
      <c r="C8017" s="116" t="s">
        <v>18</v>
      </c>
      <c r="D8017" s="30" t="s">
        <v>1125</v>
      </c>
      <c r="E8017" s="39" t="s">
        <v>1568</v>
      </c>
      <c r="F8017" s="40">
        <v>2903.78</v>
      </c>
      <c r="G8017" s="41"/>
      <c r="H8017" s="32">
        <v>336684.060000006</v>
      </c>
      <c r="I8017" s="30"/>
      <c r="J8017" s="107"/>
      <c r="K8017" s="107"/>
      <c r="L8017" s="117"/>
    </row>
    <row r="8018" s="35" customFormat="1" customHeight="1" spans="2:16">
      <c r="B8018" s="38">
        <v>46260</v>
      </c>
      <c r="C8018" s="116" t="s">
        <v>18</v>
      </c>
      <c r="D8018" s="30" t="s">
        <v>1125</v>
      </c>
      <c r="E8018" s="39" t="s">
        <v>1569</v>
      </c>
      <c r="F8018" s="40">
        <v>552.77</v>
      </c>
      <c r="G8018" s="41"/>
      <c r="H8018" s="32">
        <v>337236.830000006</v>
      </c>
      <c r="I8018" s="30"/>
      <c r="J8018" s="30"/>
      <c r="K8018" s="30"/>
      <c r="L8018" s="121"/>
    </row>
    <row r="8019" s="35" customFormat="1" customHeight="1" spans="2:16">
      <c r="B8019" s="38">
        <v>46261</v>
      </c>
      <c r="C8019" s="116" t="s">
        <v>18</v>
      </c>
      <c r="D8019" s="30"/>
      <c r="E8019" s="39" t="s">
        <v>267</v>
      </c>
      <c r="F8019" s="40">
        <v>7862.29</v>
      </c>
      <c r="G8019" s="41"/>
      <c r="H8019" s="32">
        <v>345099.120000005</v>
      </c>
      <c r="I8019" s="99"/>
      <c r="J8019" s="99"/>
      <c r="K8019" s="99"/>
      <c r="L8019" s="117">
        <v>202609</v>
      </c>
    </row>
    <row r="8020" s="35" customFormat="1" customHeight="1" spans="2:16">
      <c r="B8020" s="38">
        <v>46261</v>
      </c>
      <c r="C8020" s="116" t="s">
        <v>18</v>
      </c>
      <c r="D8020" s="30" t="s">
        <v>424</v>
      </c>
      <c r="E8020" s="39" t="s">
        <v>1086</v>
      </c>
      <c r="F8020" s="40">
        <v>189.66</v>
      </c>
      <c r="G8020" s="41"/>
      <c r="H8020" s="32">
        <v>345288.780000005</v>
      </c>
      <c r="I8020" s="30"/>
      <c r="J8020" s="30"/>
      <c r="K8020" s="30"/>
      <c r="L8020" s="117">
        <v>202609</v>
      </c>
      <c r="M8020" s="30"/>
      <c r="N8020" s="30"/>
      <c r="O8020" s="30"/>
      <c r="P8020" s="30"/>
    </row>
    <row r="8021" s="35" customFormat="1" customHeight="1" spans="2:16">
      <c r="B8021" s="38">
        <v>46261</v>
      </c>
      <c r="C8021" s="116" t="s">
        <v>18</v>
      </c>
      <c r="D8021" s="30" t="s">
        <v>424</v>
      </c>
      <c r="E8021" s="39" t="s">
        <v>1051</v>
      </c>
      <c r="F8021" s="40">
        <v>22.56</v>
      </c>
      <c r="G8021" s="41"/>
      <c r="H8021" s="32">
        <v>345311.340000007</v>
      </c>
      <c r="I8021" s="30"/>
      <c r="J8021" s="30"/>
      <c r="K8021" s="30"/>
      <c r="L8021" s="117">
        <v>202609</v>
      </c>
      <c r="M8021" s="30"/>
      <c r="N8021" s="30"/>
      <c r="O8021" s="30"/>
      <c r="P8021" s="30"/>
    </row>
    <row r="8022" s="35" customFormat="1" customHeight="1" spans="2:16">
      <c r="B8022" s="38">
        <v>46261</v>
      </c>
      <c r="C8022" s="116" t="s">
        <v>18</v>
      </c>
      <c r="D8022" s="30" t="s">
        <v>424</v>
      </c>
      <c r="E8022" s="39" t="s">
        <v>1083</v>
      </c>
      <c r="F8022" s="40">
        <v>168.1</v>
      </c>
      <c r="G8022" s="41"/>
      <c r="H8022" s="32">
        <v>345479.440000005</v>
      </c>
      <c r="I8022" s="30"/>
      <c r="J8022" s="30"/>
      <c r="K8022" s="30"/>
      <c r="L8022" s="117">
        <v>202609</v>
      </c>
      <c r="M8022" s="30"/>
      <c r="N8022" s="30"/>
      <c r="O8022" s="30"/>
      <c r="P8022" s="30"/>
    </row>
    <row r="8023" s="35" customFormat="1" customHeight="1" spans="2:16">
      <c r="B8023" s="38">
        <v>46261</v>
      </c>
      <c r="C8023" s="116" t="s">
        <v>18</v>
      </c>
      <c r="D8023" s="30" t="s">
        <v>424</v>
      </c>
      <c r="E8023" s="39" t="s">
        <v>1053</v>
      </c>
      <c r="F8023" s="40">
        <v>44.59</v>
      </c>
      <c r="G8023" s="41"/>
      <c r="H8023" s="32">
        <v>345524.030000005</v>
      </c>
      <c r="I8023" s="30"/>
      <c r="J8023" s="30"/>
      <c r="K8023" s="30"/>
      <c r="L8023" s="117">
        <v>202609</v>
      </c>
      <c r="M8023" s="30"/>
      <c r="N8023" s="30"/>
      <c r="O8023" s="30"/>
      <c r="P8023" s="30"/>
    </row>
    <row r="8024" s="35" customFormat="1" customHeight="1" spans="2:16">
      <c r="B8024" s="38">
        <v>46261</v>
      </c>
      <c r="C8024" s="116" t="s">
        <v>18</v>
      </c>
      <c r="D8024" s="30" t="s">
        <v>424</v>
      </c>
      <c r="E8024" s="39" t="s">
        <v>1092</v>
      </c>
      <c r="F8024" s="40">
        <v>252.72</v>
      </c>
      <c r="G8024" s="41"/>
      <c r="H8024" s="32">
        <v>345776.750000007</v>
      </c>
      <c r="I8024" s="30"/>
      <c r="J8024" s="108"/>
      <c r="K8024" s="108"/>
      <c r="L8024" s="117">
        <v>202609</v>
      </c>
      <c r="N8024" s="108">
        <v>202608</v>
      </c>
    </row>
    <row r="8025" s="35" customFormat="1" customHeight="1" spans="2:16">
      <c r="B8025" s="38">
        <v>46261</v>
      </c>
      <c r="C8025" s="116" t="s">
        <v>18</v>
      </c>
      <c r="D8025" s="30" t="s">
        <v>424</v>
      </c>
      <c r="E8025" s="39" t="s">
        <v>1056</v>
      </c>
      <c r="F8025" s="40">
        <v>224.4</v>
      </c>
      <c r="G8025" s="41"/>
      <c r="H8025" s="32">
        <v>346001.150000006</v>
      </c>
      <c r="I8025" s="30"/>
      <c r="J8025" s="30"/>
      <c r="K8025" s="30"/>
      <c r="L8025" s="117">
        <v>202609</v>
      </c>
      <c r="M8025" s="30"/>
      <c r="N8025" s="30"/>
      <c r="O8025" s="30"/>
      <c r="P8025" s="30"/>
    </row>
    <row r="8026" s="35" customFormat="1" customHeight="1" spans="2:16">
      <c r="B8026" s="38">
        <v>46261</v>
      </c>
      <c r="C8026" s="116" t="s">
        <v>18</v>
      </c>
      <c r="D8026" s="30" t="s">
        <v>424</v>
      </c>
      <c r="E8026" s="39" t="s">
        <v>1099</v>
      </c>
      <c r="F8026" s="40">
        <v>850.83</v>
      </c>
      <c r="G8026" s="41"/>
      <c r="H8026" s="32">
        <v>346851.980000008</v>
      </c>
      <c r="I8026" s="30"/>
      <c r="J8026" s="30"/>
      <c r="K8026" s="30"/>
      <c r="L8026" s="117">
        <v>202609</v>
      </c>
      <c r="M8026" s="30"/>
      <c r="N8026" s="30"/>
      <c r="O8026" s="30"/>
      <c r="P8026" s="30"/>
    </row>
    <row r="8027" s="35" customFormat="1" customHeight="1" spans="2:16">
      <c r="B8027" s="38">
        <v>46261</v>
      </c>
      <c r="C8027" s="116" t="s">
        <v>18</v>
      </c>
      <c r="D8027" s="30" t="s">
        <v>424</v>
      </c>
      <c r="E8027" s="39" t="s">
        <v>1085</v>
      </c>
      <c r="F8027" s="40">
        <v>136.08</v>
      </c>
      <c r="G8027" s="41"/>
      <c r="H8027" s="32">
        <v>346988.060000006</v>
      </c>
      <c r="I8027" s="30"/>
      <c r="J8027" s="108"/>
      <c r="K8027" s="108"/>
      <c r="L8027" s="117">
        <v>202609</v>
      </c>
    </row>
    <row r="8028" s="35" customFormat="1" customHeight="1" spans="2:16">
      <c r="B8028" s="38">
        <v>46261</v>
      </c>
      <c r="C8028" s="116" t="s">
        <v>18</v>
      </c>
      <c r="D8028" s="30" t="s">
        <v>424</v>
      </c>
      <c r="E8028" s="39" t="s">
        <v>1084</v>
      </c>
      <c r="F8028" s="40">
        <v>398.76</v>
      </c>
      <c r="G8028" s="41"/>
      <c r="H8028" s="32">
        <v>347386.820000008</v>
      </c>
      <c r="I8028" s="30"/>
      <c r="J8028" s="30"/>
      <c r="K8028" s="30"/>
      <c r="L8028" s="117">
        <v>202609</v>
      </c>
      <c r="M8028" s="30"/>
      <c r="N8028" s="30"/>
      <c r="O8028" s="30"/>
      <c r="P8028" s="30"/>
    </row>
    <row r="8029" s="35" customFormat="1" customHeight="1" spans="2:16">
      <c r="B8029" s="38">
        <v>46261</v>
      </c>
      <c r="C8029" s="116" t="s">
        <v>18</v>
      </c>
      <c r="D8029" s="30" t="s">
        <v>424</v>
      </c>
      <c r="E8029" s="39" t="s">
        <v>1090</v>
      </c>
      <c r="F8029" s="40">
        <v>562.15</v>
      </c>
      <c r="G8029" s="41"/>
      <c r="H8029" s="32">
        <v>347948.970000006</v>
      </c>
      <c r="I8029" s="30"/>
      <c r="J8029" s="107"/>
      <c r="K8029" s="107"/>
      <c r="L8029" s="117">
        <v>202609</v>
      </c>
      <c r="N8029" s="108">
        <v>202609</v>
      </c>
    </row>
    <row r="8030" s="35" customFormat="1" customHeight="1" spans="2:16">
      <c r="B8030" s="38">
        <v>46261</v>
      </c>
      <c r="C8030" s="116" t="s">
        <v>18</v>
      </c>
      <c r="D8030" s="30" t="s">
        <v>424</v>
      </c>
      <c r="E8030" s="39" t="s">
        <v>1096</v>
      </c>
      <c r="F8030" s="40">
        <v>256.81</v>
      </c>
      <c r="G8030" s="41"/>
      <c r="H8030" s="32">
        <v>348205.780000009</v>
      </c>
      <c r="I8030" s="30"/>
      <c r="J8030" s="30"/>
      <c r="K8030" s="30"/>
      <c r="L8030" s="117">
        <v>202609</v>
      </c>
      <c r="M8030" s="30"/>
      <c r="N8030" s="30">
        <v>202608</v>
      </c>
      <c r="O8030" s="30"/>
      <c r="P8030" s="30"/>
    </row>
    <row r="8031" s="35" customFormat="1" customHeight="1" spans="2:16">
      <c r="B8031" s="38">
        <v>46261</v>
      </c>
      <c r="C8031" s="116" t="s">
        <v>18</v>
      </c>
      <c r="D8031" s="30" t="s">
        <v>424</v>
      </c>
      <c r="E8031" s="39" t="s">
        <v>1049</v>
      </c>
      <c r="F8031" s="40">
        <v>15.19</v>
      </c>
      <c r="G8031" s="41"/>
      <c r="H8031" s="32">
        <v>348220.970000006</v>
      </c>
      <c r="I8031" s="30"/>
      <c r="J8031" s="30"/>
      <c r="K8031" s="30"/>
      <c r="L8031" s="117">
        <v>202609</v>
      </c>
      <c r="M8031" s="30"/>
      <c r="N8031" s="30"/>
      <c r="O8031" s="30"/>
      <c r="P8031" s="30"/>
    </row>
    <row r="8032" s="35" customFormat="1" customHeight="1" spans="2:16">
      <c r="B8032" s="38">
        <v>46261</v>
      </c>
      <c r="C8032" s="116" t="s">
        <v>18</v>
      </c>
      <c r="D8032" s="30" t="s">
        <v>424</v>
      </c>
      <c r="E8032" s="39" t="s">
        <v>1048</v>
      </c>
      <c r="F8032" s="40">
        <v>140.27</v>
      </c>
      <c r="G8032" s="41"/>
      <c r="H8032" s="32">
        <v>348361.240000006</v>
      </c>
      <c r="I8032" s="30"/>
      <c r="J8032" s="30"/>
      <c r="K8032" s="30"/>
      <c r="L8032" s="117">
        <v>202609</v>
      </c>
      <c r="M8032" s="30"/>
      <c r="N8032" s="30"/>
      <c r="O8032" s="30"/>
      <c r="P8032" s="30"/>
    </row>
    <row r="8033" s="35" customFormat="1" customHeight="1" spans="2:16">
      <c r="B8033" s="38">
        <v>46261</v>
      </c>
      <c r="C8033" s="116" t="s">
        <v>18</v>
      </c>
      <c r="D8033" s="30" t="s">
        <v>424</v>
      </c>
      <c r="E8033" s="39" t="s">
        <v>1057</v>
      </c>
      <c r="F8033" s="40">
        <v>61.2</v>
      </c>
      <c r="G8033" s="41"/>
      <c r="H8033" s="32">
        <v>348422.440000005</v>
      </c>
      <c r="I8033" s="30"/>
      <c r="J8033" s="30"/>
      <c r="K8033" s="30"/>
      <c r="L8033" s="117">
        <v>202609</v>
      </c>
      <c r="M8033" s="30"/>
      <c r="N8033" s="30"/>
      <c r="O8033" s="30"/>
      <c r="P8033" s="30"/>
    </row>
    <row r="8034" s="35" customFormat="1" customHeight="1" spans="2:16">
      <c r="B8034" s="38">
        <v>46261</v>
      </c>
      <c r="C8034" s="116" t="s">
        <v>18</v>
      </c>
      <c r="D8034" s="30" t="s">
        <v>424</v>
      </c>
      <c r="E8034" s="39" t="s">
        <v>1050</v>
      </c>
      <c r="F8034" s="40">
        <v>1204.16</v>
      </c>
      <c r="G8034" s="41"/>
      <c r="H8034" s="32">
        <v>349626.600000005</v>
      </c>
      <c r="I8034" s="30"/>
      <c r="J8034" s="30"/>
      <c r="K8034" s="30"/>
      <c r="L8034" s="117">
        <v>202609</v>
      </c>
      <c r="M8034" s="30"/>
      <c r="N8034" s="30">
        <v>202608</v>
      </c>
      <c r="O8034" s="30"/>
      <c r="P8034" s="30"/>
    </row>
    <row r="8035" s="35" customFormat="1" customHeight="1" spans="2:16">
      <c r="B8035" s="38">
        <v>46261</v>
      </c>
      <c r="C8035" s="116" t="s">
        <v>18</v>
      </c>
      <c r="D8035" s="30" t="s">
        <v>424</v>
      </c>
      <c r="E8035" s="39" t="s">
        <v>1095</v>
      </c>
      <c r="F8035" s="40">
        <v>264.64</v>
      </c>
      <c r="G8035" s="41"/>
      <c r="H8035" s="32">
        <v>349891.240000006</v>
      </c>
      <c r="I8035" s="30"/>
      <c r="J8035" s="30"/>
      <c r="K8035" s="30"/>
      <c r="L8035" s="117">
        <v>202609</v>
      </c>
      <c r="M8035" s="30"/>
      <c r="N8035" s="30">
        <v>202608</v>
      </c>
      <c r="O8035" s="30"/>
      <c r="P8035" s="30"/>
    </row>
    <row r="8036" s="35" customFormat="1" customHeight="1" spans="2:16">
      <c r="B8036" s="38">
        <v>46261</v>
      </c>
      <c r="C8036" s="116" t="s">
        <v>18</v>
      </c>
      <c r="D8036" s="30" t="s">
        <v>424</v>
      </c>
      <c r="E8036" s="39" t="s">
        <v>1047</v>
      </c>
      <c r="F8036" s="40">
        <v>266.52</v>
      </c>
      <c r="G8036" s="41"/>
      <c r="H8036" s="32">
        <v>350157.760000005</v>
      </c>
      <c r="I8036" s="30"/>
      <c r="J8036" s="108"/>
      <c r="K8036" s="108"/>
      <c r="L8036" s="117">
        <v>202609</v>
      </c>
    </row>
    <row r="8037" s="35" customFormat="1" customHeight="1" spans="2:16">
      <c r="B8037" s="38">
        <v>46261</v>
      </c>
      <c r="C8037" s="116" t="s">
        <v>18</v>
      </c>
      <c r="D8037" s="30" t="s">
        <v>424</v>
      </c>
      <c r="E8037" s="39" t="s">
        <v>1087</v>
      </c>
      <c r="F8037" s="40">
        <v>83.1</v>
      </c>
      <c r="G8037" s="41"/>
      <c r="H8037" s="32">
        <v>350240.860000007</v>
      </c>
      <c r="I8037" s="30"/>
      <c r="J8037" s="30"/>
      <c r="K8037" s="30"/>
      <c r="L8037" s="117">
        <v>202609</v>
      </c>
      <c r="M8037" s="30"/>
      <c r="N8037" s="30"/>
      <c r="O8037" s="30"/>
      <c r="P8037" s="30"/>
    </row>
    <row r="8038" s="35" customFormat="1" customHeight="1" spans="2:16">
      <c r="B8038" s="38">
        <v>46261</v>
      </c>
      <c r="C8038" s="116" t="s">
        <v>18</v>
      </c>
      <c r="D8038" s="30" t="s">
        <v>424</v>
      </c>
      <c r="E8038" s="39" t="s">
        <v>1058</v>
      </c>
      <c r="F8038" s="40">
        <v>8.7</v>
      </c>
      <c r="G8038" s="41"/>
      <c r="H8038" s="32">
        <v>350249.560000006</v>
      </c>
      <c r="I8038" s="30"/>
      <c r="J8038" s="30"/>
      <c r="K8038" s="30"/>
      <c r="L8038" s="117">
        <v>202609</v>
      </c>
      <c r="M8038" s="30"/>
      <c r="N8038" s="30"/>
      <c r="O8038" s="30"/>
      <c r="P8038" s="30"/>
    </row>
    <row r="8039" s="35" customFormat="1" customHeight="1" spans="2:16">
      <c r="B8039" s="38">
        <v>46261</v>
      </c>
      <c r="C8039" s="116" t="s">
        <v>18</v>
      </c>
      <c r="D8039" s="30" t="s">
        <v>424</v>
      </c>
      <c r="E8039" s="39" t="s">
        <v>1091</v>
      </c>
      <c r="F8039" s="40">
        <v>135.78</v>
      </c>
      <c r="G8039" s="41"/>
      <c r="H8039" s="32">
        <v>350385.340000004</v>
      </c>
      <c r="I8039" s="30"/>
      <c r="J8039" s="30"/>
      <c r="K8039" s="30"/>
      <c r="L8039" s="117">
        <v>202609</v>
      </c>
      <c r="M8039" s="30"/>
      <c r="N8039" s="30">
        <v>202608</v>
      </c>
      <c r="O8039" s="30"/>
      <c r="P8039" s="30"/>
    </row>
    <row r="8040" s="35" customFormat="1" customHeight="1" spans="2:16">
      <c r="B8040" s="38">
        <v>46261</v>
      </c>
      <c r="C8040" s="116" t="s">
        <v>18</v>
      </c>
      <c r="D8040" s="30" t="s">
        <v>424</v>
      </c>
      <c r="E8040" s="39" t="s">
        <v>1093</v>
      </c>
      <c r="F8040" s="40">
        <v>810.91</v>
      </c>
      <c r="G8040" s="41"/>
      <c r="H8040" s="32">
        <v>351196.250000004</v>
      </c>
      <c r="I8040" s="30"/>
      <c r="J8040" s="30"/>
      <c r="K8040" s="30"/>
      <c r="L8040" s="117">
        <v>202609</v>
      </c>
      <c r="M8040" s="30"/>
      <c r="N8040" s="30">
        <v>202608</v>
      </c>
      <c r="O8040" s="30"/>
      <c r="P8040" s="30"/>
    </row>
    <row r="8041" s="35" customFormat="1" customHeight="1" spans="2:16">
      <c r="B8041" s="38">
        <v>46261</v>
      </c>
      <c r="C8041" s="116" t="s">
        <v>18</v>
      </c>
      <c r="D8041" s="30" t="s">
        <v>424</v>
      </c>
      <c r="E8041" s="39" t="s">
        <v>1054</v>
      </c>
      <c r="F8041" s="40">
        <v>100.86</v>
      </c>
      <c r="G8041" s="41"/>
      <c r="H8041" s="32">
        <v>351297.110000003</v>
      </c>
      <c r="I8041" s="30"/>
      <c r="J8041" s="30"/>
      <c r="K8041" s="30"/>
      <c r="L8041" s="117">
        <v>202609</v>
      </c>
      <c r="M8041" s="30"/>
      <c r="N8041" s="30"/>
      <c r="O8041" s="30"/>
      <c r="P8041" s="30"/>
    </row>
    <row r="8042" s="35" customFormat="1" customHeight="1" spans="2:16">
      <c r="B8042" s="38">
        <v>46261</v>
      </c>
      <c r="C8042" s="116" t="s">
        <v>18</v>
      </c>
      <c r="D8042" s="30" t="s">
        <v>424</v>
      </c>
      <c r="E8042" s="39" t="s">
        <v>1045</v>
      </c>
      <c r="F8042" s="40">
        <v>49.26</v>
      </c>
      <c r="G8042" s="41"/>
      <c r="H8042" s="32">
        <v>351346.370000005</v>
      </c>
      <c r="I8042" s="30"/>
      <c r="J8042" s="30"/>
      <c r="K8042" s="30"/>
      <c r="L8042" s="117">
        <v>202609</v>
      </c>
      <c r="M8042" s="30"/>
      <c r="N8042" s="30">
        <v>202608</v>
      </c>
      <c r="O8042" s="30"/>
      <c r="P8042" s="30"/>
    </row>
    <row r="8043" s="35" customFormat="1" customHeight="1" spans="2:16">
      <c r="B8043" s="38">
        <v>46261</v>
      </c>
      <c r="C8043" s="116" t="s">
        <v>18</v>
      </c>
      <c r="D8043" s="30" t="s">
        <v>424</v>
      </c>
      <c r="E8043" s="39" t="s">
        <v>1088</v>
      </c>
      <c r="F8043" s="40">
        <v>662.77</v>
      </c>
      <c r="G8043" s="41"/>
      <c r="H8043" s="32">
        <v>352009.140000004</v>
      </c>
      <c r="I8043" s="30"/>
      <c r="J8043" s="30"/>
      <c r="K8043" s="30"/>
      <c r="L8043" s="117">
        <v>202609</v>
      </c>
      <c r="M8043" s="30"/>
      <c r="N8043" s="30"/>
      <c r="O8043" s="30"/>
      <c r="P8043" s="30"/>
    </row>
    <row r="8044" s="35" customFormat="1" customHeight="1" spans="2:16">
      <c r="B8044" s="38">
        <v>46261</v>
      </c>
      <c r="C8044" s="116" t="s">
        <v>18</v>
      </c>
      <c r="D8044" s="30" t="s">
        <v>424</v>
      </c>
      <c r="E8044" s="39" t="s">
        <v>1089</v>
      </c>
      <c r="F8044" s="40">
        <v>183.04</v>
      </c>
      <c r="G8044" s="41"/>
      <c r="H8044" s="32">
        <v>352192.180000003</v>
      </c>
      <c r="I8044" s="99"/>
      <c r="J8044" s="108"/>
      <c r="K8044" s="108"/>
      <c r="L8044" s="117">
        <v>202609</v>
      </c>
    </row>
    <row r="8045" s="35" customFormat="1" customHeight="1" spans="2:16">
      <c r="B8045" s="38">
        <v>46261</v>
      </c>
      <c r="C8045" s="116" t="s">
        <v>18</v>
      </c>
      <c r="D8045" s="30" t="s">
        <v>424</v>
      </c>
      <c r="E8045" s="39" t="s">
        <v>1167</v>
      </c>
      <c r="F8045" s="40">
        <v>87.42</v>
      </c>
      <c r="G8045" s="41"/>
      <c r="H8045" s="32">
        <v>352279.600000001</v>
      </c>
      <c r="I8045" s="30"/>
      <c r="J8045" s="30"/>
      <c r="K8045" s="30"/>
      <c r="L8045" s="117">
        <v>202609</v>
      </c>
      <c r="M8045" s="30"/>
      <c r="N8045" s="30"/>
      <c r="O8045" s="30"/>
      <c r="P8045" s="30"/>
    </row>
    <row r="8046" s="35" customFormat="1" customHeight="1" spans="2:16">
      <c r="B8046" s="38">
        <v>46261</v>
      </c>
      <c r="C8046" s="116" t="s">
        <v>18</v>
      </c>
      <c r="D8046" s="30" t="s">
        <v>424</v>
      </c>
      <c r="E8046" s="39" t="s">
        <v>1097</v>
      </c>
      <c r="F8046" s="40">
        <v>237.33</v>
      </c>
      <c r="G8046" s="41"/>
      <c r="H8046" s="32">
        <v>352516.930000003</v>
      </c>
      <c r="I8046" s="30"/>
      <c r="J8046" s="30"/>
      <c r="K8046" s="30"/>
      <c r="L8046" s="117">
        <v>202609</v>
      </c>
      <c r="M8046" s="30"/>
      <c r="N8046" s="30">
        <v>202608</v>
      </c>
      <c r="O8046" s="30"/>
      <c r="P8046" s="30"/>
    </row>
    <row r="8047" s="35" customFormat="1" customHeight="1" spans="2:16">
      <c r="B8047" s="38">
        <v>46261</v>
      </c>
      <c r="C8047" s="116" t="s">
        <v>18</v>
      </c>
      <c r="D8047" s="30" t="s">
        <v>424</v>
      </c>
      <c r="E8047" s="39" t="s">
        <v>1059</v>
      </c>
      <c r="F8047" s="40">
        <v>35.28</v>
      </c>
      <c r="G8047" s="41"/>
      <c r="H8047" s="32">
        <v>352552.210000001</v>
      </c>
      <c r="I8047" s="30"/>
      <c r="J8047" s="30"/>
      <c r="K8047" s="30"/>
      <c r="L8047" s="117">
        <v>202609</v>
      </c>
      <c r="M8047" s="30"/>
      <c r="N8047" s="30"/>
      <c r="O8047" s="30"/>
    </row>
    <row r="8048" s="35" customFormat="1" customHeight="1" spans="2:16">
      <c r="B8048" s="38">
        <v>46261</v>
      </c>
      <c r="C8048" s="116" t="s">
        <v>18</v>
      </c>
      <c r="D8048" s="30" t="s">
        <v>424</v>
      </c>
      <c r="E8048" s="39" t="s">
        <v>1094</v>
      </c>
      <c r="F8048" s="40">
        <v>157.44</v>
      </c>
      <c r="G8048" s="41"/>
      <c r="H8048" s="32">
        <v>352709.650000002</v>
      </c>
      <c r="I8048" s="30"/>
      <c r="J8048" s="30"/>
      <c r="K8048" s="30"/>
      <c r="L8048" s="117">
        <v>202609</v>
      </c>
      <c r="M8048" s="30"/>
      <c r="N8048" s="30">
        <v>202608</v>
      </c>
      <c r="O8048" s="30"/>
      <c r="P8048" s="30"/>
    </row>
    <row r="8049" s="35" customFormat="1" customHeight="1" spans="2:16">
      <c r="B8049" s="38">
        <v>46261</v>
      </c>
      <c r="C8049" s="116" t="s">
        <v>18</v>
      </c>
      <c r="D8049" s="30" t="s">
        <v>424</v>
      </c>
      <c r="E8049" s="39" t="s">
        <v>1098</v>
      </c>
      <c r="F8049" s="40">
        <v>309.06</v>
      </c>
      <c r="G8049" s="41"/>
      <c r="H8049" s="32">
        <v>353018.710000001</v>
      </c>
      <c r="I8049" s="30"/>
      <c r="J8049" s="107"/>
      <c r="K8049" s="107"/>
      <c r="L8049" s="117">
        <v>202609</v>
      </c>
      <c r="M8049" s="30"/>
      <c r="N8049" s="30">
        <v>202608</v>
      </c>
      <c r="O8049" s="30"/>
      <c r="P8049" s="30"/>
    </row>
    <row r="8050" s="35" customFormat="1" customHeight="1" spans="2:16">
      <c r="B8050" s="38">
        <v>46261</v>
      </c>
      <c r="C8050" s="116" t="s">
        <v>18</v>
      </c>
      <c r="D8050" s="30" t="s">
        <v>424</v>
      </c>
      <c r="E8050" s="39" t="s">
        <v>1055</v>
      </c>
      <c r="F8050" s="40">
        <v>84.6</v>
      </c>
      <c r="G8050" s="41"/>
      <c r="H8050" s="32">
        <v>353103.310000002</v>
      </c>
      <c r="I8050" s="30"/>
      <c r="J8050" s="30"/>
      <c r="K8050" s="30"/>
      <c r="L8050" s="117">
        <v>202609</v>
      </c>
      <c r="M8050" s="30"/>
      <c r="N8050" s="30"/>
      <c r="O8050" s="30"/>
      <c r="P8050" s="30"/>
    </row>
    <row r="8051" s="35" customFormat="1" customHeight="1" spans="2:16">
      <c r="B8051" s="38">
        <v>46262</v>
      </c>
      <c r="C8051" s="116" t="s">
        <v>18</v>
      </c>
      <c r="D8051" s="30"/>
      <c r="E8051" s="39" t="s">
        <v>267</v>
      </c>
      <c r="F8051" s="40">
        <v>7108.51</v>
      </c>
      <c r="G8051" s="41"/>
      <c r="H8051" s="32">
        <v>360211.82</v>
      </c>
      <c r="I8051" s="30"/>
      <c r="J8051" s="107"/>
      <c r="K8051" s="107"/>
      <c r="L8051" s="117">
        <v>202609</v>
      </c>
    </row>
    <row r="8052" s="35" customFormat="1" customHeight="1" spans="2:16">
      <c r="B8052" s="38">
        <v>46262</v>
      </c>
      <c r="C8052" s="116" t="s">
        <v>18</v>
      </c>
      <c r="D8052" s="30"/>
      <c r="E8052" s="39" t="s">
        <v>978</v>
      </c>
      <c r="F8052" s="40">
        <v>200000</v>
      </c>
      <c r="G8052" s="41"/>
      <c r="H8052" s="32">
        <v>560211.82</v>
      </c>
      <c r="I8052" s="30"/>
      <c r="J8052" s="30"/>
      <c r="K8052" s="30"/>
      <c r="L8052" s="121"/>
    </row>
    <row r="8053" s="35" customFormat="1" customHeight="1" spans="2:16">
      <c r="B8053" s="38">
        <v>46262</v>
      </c>
      <c r="C8053" s="116" t="s">
        <v>18</v>
      </c>
      <c r="D8053" s="30"/>
      <c r="E8053" s="39" t="s">
        <v>1136</v>
      </c>
      <c r="F8053" s="40"/>
      <c r="G8053" s="120">
        <v>100068.01</v>
      </c>
      <c r="H8053" s="32">
        <v>460143.809999999</v>
      </c>
      <c r="I8053" s="30" t="s">
        <v>72</v>
      </c>
      <c r="J8053" s="30"/>
      <c r="K8053" s="30"/>
      <c r="L8053" s="122">
        <v>202608</v>
      </c>
    </row>
    <row r="8054" s="35" customFormat="1" customHeight="1" spans="2:16">
      <c r="B8054" s="38">
        <v>46262</v>
      </c>
      <c r="C8054" s="116" t="s">
        <v>18</v>
      </c>
      <c r="D8054" s="30"/>
      <c r="E8054" s="39" t="s">
        <v>1172</v>
      </c>
      <c r="F8054" s="40"/>
      <c r="G8054" s="120">
        <v>203011.2</v>
      </c>
      <c r="H8054" s="32">
        <v>257132.609999999</v>
      </c>
      <c r="I8054" s="30" t="s">
        <v>72</v>
      </c>
      <c r="J8054" s="30"/>
      <c r="K8054" s="30"/>
      <c r="L8054" s="122">
        <v>202608</v>
      </c>
    </row>
    <row r="8055" s="35" customFormat="1" customHeight="1" spans="2:16">
      <c r="B8055" s="38">
        <v>46262</v>
      </c>
      <c r="C8055" s="116" t="s">
        <v>18</v>
      </c>
      <c r="D8055" s="30"/>
      <c r="E8055" s="39" t="s">
        <v>1138</v>
      </c>
      <c r="F8055" s="40"/>
      <c r="G8055" s="120">
        <v>22314.65</v>
      </c>
      <c r="H8055" s="32">
        <v>234817.960000001</v>
      </c>
      <c r="I8055" s="30" t="s">
        <v>72</v>
      </c>
      <c r="J8055" s="30"/>
      <c r="K8055" s="30"/>
      <c r="L8055" s="122">
        <v>202608</v>
      </c>
    </row>
    <row r="8056" s="35" customFormat="1" customHeight="1" spans="2:16">
      <c r="B8056" s="38">
        <v>46262</v>
      </c>
      <c r="C8056" s="116" t="s">
        <v>18</v>
      </c>
      <c r="D8056" s="30"/>
      <c r="E8056" s="39" t="s">
        <v>1166</v>
      </c>
      <c r="F8056" s="40"/>
      <c r="G8056" s="120">
        <v>849</v>
      </c>
      <c r="H8056" s="32">
        <v>233968.960000001</v>
      </c>
      <c r="I8056" s="30" t="s">
        <v>72</v>
      </c>
      <c r="J8056" s="30"/>
      <c r="K8056" s="30"/>
      <c r="L8056" s="122">
        <v>202608</v>
      </c>
    </row>
    <row r="8057" s="35" customFormat="1" customHeight="1" spans="2:16">
      <c r="B8057" s="38">
        <v>46262</v>
      </c>
      <c r="C8057" s="116" t="s">
        <v>18</v>
      </c>
      <c r="D8057" s="30"/>
      <c r="E8057" s="39" t="s">
        <v>1109</v>
      </c>
      <c r="F8057" s="40"/>
      <c r="G8057" s="120">
        <v>52859.1</v>
      </c>
      <c r="H8057" s="32">
        <v>181109.859999999</v>
      </c>
      <c r="I8057" s="30" t="s">
        <v>72</v>
      </c>
      <c r="J8057" s="30"/>
      <c r="K8057" s="30"/>
      <c r="L8057" s="122">
        <v>202608</v>
      </c>
    </row>
    <row r="8058" s="35" customFormat="1" customHeight="1" spans="2:16">
      <c r="B8058" s="38">
        <v>46262</v>
      </c>
      <c r="C8058" s="116" t="s">
        <v>18</v>
      </c>
      <c r="D8058" s="30"/>
      <c r="E8058" s="39" t="s">
        <v>1570</v>
      </c>
      <c r="F8058" s="40"/>
      <c r="G8058" s="120">
        <v>2016.04</v>
      </c>
      <c r="H8058" s="32">
        <v>179093.82</v>
      </c>
      <c r="I8058" s="30" t="s">
        <v>72</v>
      </c>
      <c r="J8058" s="30"/>
      <c r="K8058" s="30"/>
      <c r="L8058" s="122">
        <v>202608</v>
      </c>
    </row>
    <row r="8059" s="35" customFormat="1" customHeight="1" spans="2:16">
      <c r="B8059" s="38">
        <v>46262</v>
      </c>
      <c r="C8059" s="116" t="s">
        <v>18</v>
      </c>
      <c r="D8059" s="30"/>
      <c r="E8059" s="39" t="s">
        <v>1571</v>
      </c>
      <c r="F8059" s="40"/>
      <c r="G8059" s="120">
        <v>8800</v>
      </c>
      <c r="H8059" s="32">
        <v>170293.82</v>
      </c>
      <c r="I8059" s="30" t="s">
        <v>11</v>
      </c>
      <c r="J8059" s="99"/>
      <c r="K8059" s="99"/>
      <c r="L8059" s="125">
        <v>202608</v>
      </c>
    </row>
    <row r="8060" s="35" customFormat="1" customHeight="1" spans="2:16">
      <c r="B8060" s="38">
        <v>46262</v>
      </c>
      <c r="C8060" s="116" t="s">
        <v>18</v>
      </c>
      <c r="D8060" s="30" t="s">
        <v>424</v>
      </c>
      <c r="E8060" s="39" t="s">
        <v>1087</v>
      </c>
      <c r="F8060" s="40">
        <v>83.88</v>
      </c>
      <c r="G8060" s="41"/>
      <c r="H8060" s="32">
        <v>170377.699999999</v>
      </c>
      <c r="I8060" s="30"/>
      <c r="J8060" s="30"/>
      <c r="K8060" s="30"/>
      <c r="L8060" s="31">
        <v>202609</v>
      </c>
      <c r="M8060" s="30"/>
      <c r="N8060" s="30"/>
      <c r="O8060" s="30"/>
      <c r="P8060" s="30"/>
    </row>
    <row r="8061" s="35" customFormat="1" customHeight="1" spans="2:16">
      <c r="B8061" s="38">
        <v>46262</v>
      </c>
      <c r="C8061" s="116" t="s">
        <v>18</v>
      </c>
      <c r="D8061" s="30" t="s">
        <v>424</v>
      </c>
      <c r="E8061" s="39" t="s">
        <v>1094</v>
      </c>
      <c r="F8061" s="40">
        <v>485.59</v>
      </c>
      <c r="G8061" s="41"/>
      <c r="H8061" s="32">
        <v>170863.289999999</v>
      </c>
      <c r="I8061" s="30"/>
      <c r="J8061" s="30"/>
      <c r="K8061" s="30"/>
      <c r="L8061" s="30">
        <v>202609</v>
      </c>
      <c r="M8061" s="30"/>
      <c r="N8061" s="30">
        <v>202608</v>
      </c>
      <c r="O8061" s="30"/>
      <c r="P8061" s="30"/>
    </row>
    <row r="8062" s="35" customFormat="1" customHeight="1" spans="2:16">
      <c r="B8062" s="38">
        <v>46262</v>
      </c>
      <c r="C8062" s="116" t="s">
        <v>18</v>
      </c>
      <c r="D8062" s="30" t="s">
        <v>424</v>
      </c>
      <c r="E8062" s="39" t="s">
        <v>1050</v>
      </c>
      <c r="F8062" s="40">
        <v>624.9</v>
      </c>
      <c r="G8062" s="41"/>
      <c r="H8062" s="32">
        <v>171488.189999998</v>
      </c>
      <c r="I8062" s="30"/>
      <c r="J8062" s="30"/>
      <c r="K8062" s="30"/>
      <c r="L8062" s="30">
        <v>202609</v>
      </c>
      <c r="M8062" s="30"/>
      <c r="N8062" s="30">
        <v>202608</v>
      </c>
      <c r="O8062" s="30"/>
      <c r="P8062" s="30"/>
    </row>
    <row r="8063" s="35" customFormat="1" customHeight="1" spans="2:16">
      <c r="B8063" s="38">
        <v>46262</v>
      </c>
      <c r="C8063" s="116" t="s">
        <v>18</v>
      </c>
      <c r="D8063" s="30" t="s">
        <v>424</v>
      </c>
      <c r="E8063" s="39" t="s">
        <v>1085</v>
      </c>
      <c r="F8063" s="40">
        <v>177.24</v>
      </c>
      <c r="G8063" s="41"/>
      <c r="H8063" s="32">
        <v>171665.429999996</v>
      </c>
      <c r="I8063" s="30"/>
      <c r="J8063" s="107"/>
      <c r="K8063" s="107"/>
      <c r="L8063" s="126">
        <v>202609</v>
      </c>
    </row>
    <row r="8064" s="35" customFormat="1" customHeight="1" spans="2:16">
      <c r="B8064" s="38">
        <v>46262</v>
      </c>
      <c r="C8064" s="116" t="s">
        <v>18</v>
      </c>
      <c r="D8064" s="30" t="s">
        <v>424</v>
      </c>
      <c r="E8064" s="39" t="s">
        <v>1045</v>
      </c>
      <c r="F8064" s="40">
        <v>124.3</v>
      </c>
      <c r="G8064" s="41"/>
      <c r="H8064" s="32">
        <v>171789.729999997</v>
      </c>
      <c r="I8064" s="30"/>
      <c r="J8064" s="30"/>
      <c r="K8064" s="30"/>
      <c r="L8064" s="30">
        <v>202609</v>
      </c>
      <c r="M8064" s="30"/>
      <c r="N8064" s="30">
        <v>202608</v>
      </c>
      <c r="O8064" s="30"/>
      <c r="P8064" s="30"/>
    </row>
    <row r="8065" s="35" customFormat="1" customHeight="1" spans="2:16">
      <c r="B8065" s="38">
        <v>46262</v>
      </c>
      <c r="C8065" s="116" t="s">
        <v>18</v>
      </c>
      <c r="D8065" s="30" t="s">
        <v>424</v>
      </c>
      <c r="E8065" s="39" t="s">
        <v>1058</v>
      </c>
      <c r="F8065" s="40">
        <v>92.58</v>
      </c>
      <c r="G8065" s="41"/>
      <c r="H8065" s="32">
        <v>171882.309999995</v>
      </c>
      <c r="I8065" s="30"/>
      <c r="J8065" s="30"/>
      <c r="K8065" s="30"/>
      <c r="L8065" s="31">
        <v>202609</v>
      </c>
      <c r="M8065" s="30"/>
      <c r="N8065" s="30"/>
      <c r="O8065" s="30"/>
      <c r="P8065" s="30"/>
    </row>
    <row r="8066" s="35" customFormat="1" customHeight="1" spans="2:16">
      <c r="B8066" s="38">
        <v>46262</v>
      </c>
      <c r="C8066" s="116" t="s">
        <v>18</v>
      </c>
      <c r="D8066" s="30" t="s">
        <v>424</v>
      </c>
      <c r="E8066" s="39" t="s">
        <v>1088</v>
      </c>
      <c r="F8066" s="40">
        <v>237.36</v>
      </c>
      <c r="G8066" s="41"/>
      <c r="H8066" s="32">
        <v>172119.669999994</v>
      </c>
      <c r="I8066" s="30"/>
      <c r="J8066" s="30"/>
      <c r="K8066" s="30"/>
      <c r="L8066" s="31">
        <v>202609</v>
      </c>
      <c r="M8066" s="30"/>
      <c r="N8066" s="30"/>
      <c r="O8066" s="30"/>
      <c r="P8066" s="30"/>
    </row>
    <row r="8067" s="35" customFormat="1" customHeight="1" spans="2:16">
      <c r="B8067" s="38">
        <v>46262</v>
      </c>
      <c r="C8067" s="116" t="s">
        <v>18</v>
      </c>
      <c r="D8067" s="30" t="s">
        <v>424</v>
      </c>
      <c r="E8067" s="39" t="s">
        <v>1086</v>
      </c>
      <c r="F8067" s="40">
        <v>69.42</v>
      </c>
      <c r="G8067" s="41"/>
      <c r="H8067" s="32">
        <v>172189.089999996</v>
      </c>
      <c r="I8067" s="30"/>
      <c r="J8067" s="30"/>
      <c r="K8067" s="30"/>
      <c r="L8067" s="31">
        <v>202609</v>
      </c>
      <c r="M8067" s="30"/>
      <c r="N8067" s="30"/>
      <c r="O8067" s="30"/>
      <c r="P8067" s="30"/>
    </row>
    <row r="8068" s="35" customFormat="1" customHeight="1" spans="2:16">
      <c r="B8068" s="38">
        <v>46262</v>
      </c>
      <c r="C8068" s="116" t="s">
        <v>18</v>
      </c>
      <c r="D8068" s="30" t="s">
        <v>424</v>
      </c>
      <c r="E8068" s="39" t="s">
        <v>1084</v>
      </c>
      <c r="F8068" s="40">
        <v>153.48</v>
      </c>
      <c r="G8068" s="41"/>
      <c r="H8068" s="32">
        <v>172342.569999997</v>
      </c>
      <c r="I8068" s="30"/>
      <c r="J8068" s="30"/>
      <c r="K8068" s="30"/>
      <c r="L8068" s="31">
        <v>202609</v>
      </c>
      <c r="M8068" s="30"/>
      <c r="N8068" s="30"/>
      <c r="O8068" s="30"/>
      <c r="P8068" s="30"/>
    </row>
    <row r="8069" s="35" customFormat="1" customHeight="1" spans="2:16">
      <c r="B8069" s="38">
        <v>46262</v>
      </c>
      <c r="C8069" s="116" t="s">
        <v>18</v>
      </c>
      <c r="D8069" s="30" t="s">
        <v>424</v>
      </c>
      <c r="E8069" s="39" t="s">
        <v>1047</v>
      </c>
      <c r="F8069" s="40">
        <v>67.02</v>
      </c>
      <c r="G8069" s="41"/>
      <c r="H8069" s="32">
        <v>172409.589999996</v>
      </c>
      <c r="I8069" s="30"/>
      <c r="J8069" s="107"/>
      <c r="K8069" s="107"/>
      <c r="L8069" s="117">
        <v>202609</v>
      </c>
    </row>
    <row r="8070" s="35" customFormat="1" customHeight="1" spans="2:16">
      <c r="B8070" s="38">
        <v>46262</v>
      </c>
      <c r="C8070" s="116" t="s">
        <v>18</v>
      </c>
      <c r="D8070" s="30" t="s">
        <v>424</v>
      </c>
      <c r="E8070" s="39" t="s">
        <v>1090</v>
      </c>
      <c r="F8070" s="40">
        <v>76.32</v>
      </c>
      <c r="G8070" s="41"/>
      <c r="H8070" s="32">
        <v>172485.909999996</v>
      </c>
      <c r="I8070" s="30"/>
      <c r="J8070" s="30"/>
      <c r="K8070" s="30"/>
      <c r="L8070" s="30">
        <v>202609</v>
      </c>
      <c r="N8070" s="99">
        <v>202609</v>
      </c>
    </row>
    <row r="8071" s="35" customFormat="1" customHeight="1" spans="2:16">
      <c r="B8071" s="38">
        <v>46262</v>
      </c>
      <c r="C8071" s="116" t="s">
        <v>18</v>
      </c>
      <c r="D8071" s="30" t="s">
        <v>424</v>
      </c>
      <c r="E8071" s="39" t="s">
        <v>1096</v>
      </c>
      <c r="F8071" s="40">
        <v>341.46</v>
      </c>
      <c r="G8071" s="41"/>
      <c r="H8071" s="32">
        <v>172827.369999997</v>
      </c>
      <c r="I8071" s="30"/>
      <c r="J8071" s="30"/>
      <c r="K8071" s="30"/>
      <c r="L8071" s="30">
        <v>202609</v>
      </c>
      <c r="M8071" s="30"/>
      <c r="N8071" s="30">
        <v>202608</v>
      </c>
      <c r="O8071" s="30"/>
      <c r="P8071" s="30"/>
    </row>
    <row r="8072" s="35" customFormat="1" customHeight="1" spans="2:16">
      <c r="B8072" s="38">
        <v>46262</v>
      </c>
      <c r="C8072" s="116" t="s">
        <v>18</v>
      </c>
      <c r="D8072" s="30" t="s">
        <v>424</v>
      </c>
      <c r="E8072" s="39" t="s">
        <v>1083</v>
      </c>
      <c r="F8072" s="40">
        <v>69.9</v>
      </c>
      <c r="G8072" s="41"/>
      <c r="H8072" s="32">
        <v>172897.269999996</v>
      </c>
      <c r="I8072" s="30"/>
      <c r="J8072" s="30"/>
      <c r="K8072" s="30"/>
      <c r="L8072" s="31">
        <v>202609</v>
      </c>
      <c r="M8072" s="30"/>
      <c r="N8072" s="30"/>
      <c r="O8072" s="30"/>
      <c r="P8072" s="30"/>
    </row>
    <row r="8073" s="35" customFormat="1" customHeight="1" spans="2:16">
      <c r="B8073" s="38">
        <v>46262</v>
      </c>
      <c r="C8073" s="116" t="s">
        <v>18</v>
      </c>
      <c r="D8073" s="30" t="s">
        <v>424</v>
      </c>
      <c r="E8073" s="39" t="s">
        <v>1054</v>
      </c>
      <c r="F8073" s="40">
        <v>27.6</v>
      </c>
      <c r="G8073" s="41"/>
      <c r="H8073" s="32">
        <v>172924.869999997</v>
      </c>
      <c r="I8073" s="30"/>
      <c r="J8073" s="30"/>
      <c r="K8073" s="30"/>
      <c r="L8073" s="31">
        <v>202609</v>
      </c>
      <c r="M8073" s="30"/>
      <c r="N8073" s="30"/>
      <c r="O8073" s="30"/>
      <c r="P8073" s="30"/>
    </row>
    <row r="8074" s="35" customFormat="1" customHeight="1" spans="2:16">
      <c r="B8074" s="38">
        <v>46262</v>
      </c>
      <c r="C8074" s="116" t="s">
        <v>18</v>
      </c>
      <c r="D8074" s="30" t="s">
        <v>424</v>
      </c>
      <c r="E8074" s="39" t="s">
        <v>1048</v>
      </c>
      <c r="F8074" s="40">
        <v>287.94</v>
      </c>
      <c r="G8074" s="41"/>
      <c r="H8074" s="32">
        <v>173212.809999999</v>
      </c>
      <c r="I8074" s="30"/>
      <c r="J8074" s="30"/>
      <c r="K8074" s="30"/>
      <c r="L8074" s="31">
        <v>202609</v>
      </c>
      <c r="M8074" s="30"/>
      <c r="N8074" s="30"/>
      <c r="O8074" s="30"/>
      <c r="P8074" s="30"/>
    </row>
    <row r="8075" s="35" customFormat="1" customHeight="1" spans="2:16">
      <c r="B8075" s="38">
        <v>46262</v>
      </c>
      <c r="C8075" s="116" t="s">
        <v>18</v>
      </c>
      <c r="D8075" s="30" t="s">
        <v>424</v>
      </c>
      <c r="E8075" s="39" t="s">
        <v>1056</v>
      </c>
      <c r="F8075" s="40">
        <v>39.54</v>
      </c>
      <c r="G8075" s="41"/>
      <c r="H8075" s="32">
        <v>173252.349999998</v>
      </c>
      <c r="I8075" s="30"/>
      <c r="J8075" s="30"/>
      <c r="K8075" s="30"/>
      <c r="L8075" s="31">
        <v>202609</v>
      </c>
      <c r="M8075" s="30"/>
      <c r="N8075" s="30"/>
      <c r="O8075" s="30"/>
      <c r="P8075" s="30"/>
    </row>
    <row r="8076" s="35" customFormat="1" customHeight="1" spans="2:16">
      <c r="B8076" s="38">
        <v>46262</v>
      </c>
      <c r="C8076" s="116" t="s">
        <v>18</v>
      </c>
      <c r="D8076" s="30" t="s">
        <v>424</v>
      </c>
      <c r="E8076" s="39" t="s">
        <v>1093</v>
      </c>
      <c r="F8076" s="40">
        <v>378.54</v>
      </c>
      <c r="G8076" s="41"/>
      <c r="H8076" s="32">
        <v>173630.889999997</v>
      </c>
      <c r="I8076" s="30"/>
      <c r="J8076" s="30"/>
      <c r="K8076" s="30"/>
      <c r="L8076" s="30">
        <v>202609</v>
      </c>
      <c r="M8076" s="30"/>
      <c r="N8076" s="30">
        <v>202608</v>
      </c>
      <c r="O8076" s="30"/>
      <c r="P8076" s="30"/>
    </row>
    <row r="8077" s="35" customFormat="1" customHeight="1" spans="2:16">
      <c r="B8077" s="38">
        <v>46262</v>
      </c>
      <c r="C8077" s="116" t="s">
        <v>18</v>
      </c>
      <c r="D8077" s="30" t="s">
        <v>424</v>
      </c>
      <c r="E8077" s="39" t="s">
        <v>1046</v>
      </c>
      <c r="F8077" s="40">
        <v>96.78</v>
      </c>
      <c r="G8077" s="41"/>
      <c r="H8077" s="32">
        <v>173727.669999998</v>
      </c>
      <c r="I8077" s="30"/>
      <c r="J8077" s="30"/>
      <c r="K8077" s="30"/>
      <c r="L8077" s="31">
        <v>202609</v>
      </c>
      <c r="M8077" s="30"/>
      <c r="N8077" s="30"/>
      <c r="O8077" s="30"/>
      <c r="P8077" s="30"/>
    </row>
    <row r="8078" s="35" customFormat="1" customHeight="1" spans="2:16">
      <c r="B8078" s="38">
        <v>46262</v>
      </c>
      <c r="C8078" s="116" t="s">
        <v>18</v>
      </c>
      <c r="D8078" s="30" t="s">
        <v>424</v>
      </c>
      <c r="E8078" s="39" t="s">
        <v>1059</v>
      </c>
      <c r="F8078" s="40">
        <v>47.4</v>
      </c>
      <c r="G8078" s="41"/>
      <c r="H8078" s="32">
        <v>173775.069999997</v>
      </c>
      <c r="I8078" s="30"/>
      <c r="J8078" s="30"/>
      <c r="K8078" s="30"/>
      <c r="L8078" s="31">
        <v>202609</v>
      </c>
      <c r="M8078" s="30"/>
      <c r="N8078" s="30"/>
      <c r="O8078" s="30"/>
    </row>
    <row r="8079" s="35" customFormat="1" customHeight="1" spans="2:16">
      <c r="B8079" s="38">
        <v>46262</v>
      </c>
      <c r="C8079" s="116" t="s">
        <v>18</v>
      </c>
      <c r="D8079" s="30" t="s">
        <v>424</v>
      </c>
      <c r="E8079" s="39" t="s">
        <v>1091</v>
      </c>
      <c r="F8079" s="40">
        <v>288.06</v>
      </c>
      <c r="G8079" s="41"/>
      <c r="H8079" s="32">
        <v>174063.129999995</v>
      </c>
      <c r="I8079" s="30"/>
      <c r="J8079" s="30"/>
      <c r="K8079" s="30"/>
      <c r="L8079" s="30">
        <v>202609</v>
      </c>
      <c r="M8079" s="30"/>
      <c r="N8079" s="30">
        <v>202608</v>
      </c>
      <c r="O8079" s="30"/>
      <c r="P8079" s="30"/>
    </row>
    <row r="8080" s="35" customFormat="1" customHeight="1" spans="2:16">
      <c r="B8080" s="38">
        <v>46262</v>
      </c>
      <c r="C8080" s="116" t="s">
        <v>18</v>
      </c>
      <c r="D8080" s="30" t="s">
        <v>424</v>
      </c>
      <c r="E8080" s="39" t="s">
        <v>1051</v>
      </c>
      <c r="F8080" s="40">
        <v>47.4</v>
      </c>
      <c r="G8080" s="41"/>
      <c r="H8080" s="32">
        <v>174110.529999994</v>
      </c>
      <c r="I8080" s="30"/>
      <c r="J8080" s="30"/>
      <c r="K8080" s="30"/>
      <c r="L8080" s="31">
        <v>202609</v>
      </c>
      <c r="M8080" s="30"/>
      <c r="N8080" s="30"/>
      <c r="O8080" s="30"/>
      <c r="P8080" s="30"/>
    </row>
    <row r="8081" s="35" customFormat="1" customHeight="1" spans="2:16">
      <c r="B8081" s="38">
        <v>46262</v>
      </c>
      <c r="C8081" s="116" t="s">
        <v>18</v>
      </c>
      <c r="D8081" s="30" t="s">
        <v>424</v>
      </c>
      <c r="E8081" s="39" t="s">
        <v>1095</v>
      </c>
      <c r="F8081" s="40">
        <v>230.82</v>
      </c>
      <c r="G8081" s="41"/>
      <c r="H8081" s="32">
        <v>174341.349999994</v>
      </c>
      <c r="I8081" s="30"/>
      <c r="J8081" s="30"/>
      <c r="K8081" s="30"/>
      <c r="L8081" s="30">
        <v>202609</v>
      </c>
      <c r="M8081" s="30"/>
      <c r="N8081" s="30">
        <v>202608</v>
      </c>
      <c r="O8081" s="30"/>
      <c r="P8081" s="30"/>
    </row>
    <row r="8082" s="35" customFormat="1" customHeight="1" spans="2:16">
      <c r="B8082" s="38">
        <v>46262</v>
      </c>
      <c r="C8082" s="116" t="s">
        <v>18</v>
      </c>
      <c r="D8082" s="30" t="s">
        <v>424</v>
      </c>
      <c r="E8082" s="39" t="s">
        <v>1099</v>
      </c>
      <c r="F8082" s="40">
        <v>341.16</v>
      </c>
      <c r="G8082" s="41"/>
      <c r="H8082" s="32">
        <v>174682.509999994</v>
      </c>
      <c r="I8082" s="30"/>
      <c r="J8082" s="30"/>
      <c r="K8082" s="30"/>
      <c r="L8082" s="31">
        <v>202609</v>
      </c>
      <c r="M8082" s="30"/>
      <c r="N8082" s="30"/>
      <c r="O8082" s="30"/>
      <c r="P8082" s="30"/>
    </row>
    <row r="8083" s="35" customFormat="1" customHeight="1" spans="2:16">
      <c r="B8083" s="38">
        <v>46262</v>
      </c>
      <c r="C8083" s="116" t="s">
        <v>18</v>
      </c>
      <c r="D8083" s="30" t="s">
        <v>424</v>
      </c>
      <c r="E8083" s="39" t="s">
        <v>1053</v>
      </c>
      <c r="F8083" s="40">
        <v>119.76</v>
      </c>
      <c r="G8083" s="41"/>
      <c r="H8083" s="32">
        <v>174802.269999996</v>
      </c>
      <c r="I8083" s="30"/>
      <c r="J8083" s="30"/>
      <c r="K8083" s="30"/>
      <c r="L8083" s="31">
        <v>202609</v>
      </c>
      <c r="M8083" s="30"/>
      <c r="N8083" s="30"/>
      <c r="O8083" s="30"/>
      <c r="P8083" s="30"/>
    </row>
    <row r="8084" s="35" customFormat="1" customHeight="1" spans="2:16">
      <c r="B8084" s="38">
        <v>46262</v>
      </c>
      <c r="C8084" s="116" t="s">
        <v>18</v>
      </c>
      <c r="D8084" s="30" t="s">
        <v>424</v>
      </c>
      <c r="E8084" s="39" t="s">
        <v>1167</v>
      </c>
      <c r="F8084" s="40">
        <v>54.78</v>
      </c>
      <c r="G8084" s="41"/>
      <c r="H8084" s="32">
        <v>174857.049999997</v>
      </c>
      <c r="I8084" s="30"/>
      <c r="J8084" s="30"/>
      <c r="K8084" s="30"/>
      <c r="L8084" s="31">
        <v>202609</v>
      </c>
      <c r="M8084" s="30"/>
      <c r="N8084" s="30"/>
      <c r="O8084" s="30"/>
      <c r="P8084" s="30"/>
    </row>
    <row r="8085" s="35" customFormat="1" customHeight="1" spans="2:16">
      <c r="B8085" s="38">
        <v>46262</v>
      </c>
      <c r="C8085" s="116" t="s">
        <v>18</v>
      </c>
      <c r="D8085" s="30" t="s">
        <v>424</v>
      </c>
      <c r="E8085" s="39" t="s">
        <v>1092</v>
      </c>
      <c r="F8085" s="40">
        <v>253.8</v>
      </c>
      <c r="G8085" s="41"/>
      <c r="H8085" s="32">
        <v>175110.849999998</v>
      </c>
      <c r="I8085" s="107"/>
      <c r="J8085" s="107"/>
      <c r="K8085" s="107"/>
      <c r="L8085" s="107">
        <v>202609</v>
      </c>
      <c r="N8085" s="108">
        <v>202608</v>
      </c>
    </row>
    <row r="8086" s="35" customFormat="1" customHeight="1" spans="2:16">
      <c r="B8086" s="38">
        <v>46262</v>
      </c>
      <c r="C8086" s="116" t="s">
        <v>18</v>
      </c>
      <c r="D8086" s="30" t="s">
        <v>424</v>
      </c>
      <c r="E8086" s="39" t="s">
        <v>1098</v>
      </c>
      <c r="F8086" s="40">
        <v>293.16</v>
      </c>
      <c r="G8086" s="41"/>
      <c r="H8086" s="32">
        <v>175404.009999998</v>
      </c>
      <c r="I8086" s="30"/>
      <c r="J8086" s="99"/>
      <c r="K8086" s="99"/>
      <c r="L8086" s="30">
        <v>202609</v>
      </c>
      <c r="M8086" s="30"/>
      <c r="N8086" s="30">
        <v>202608</v>
      </c>
      <c r="O8086" s="30"/>
      <c r="P8086" s="30"/>
    </row>
    <row r="8087" s="35" customFormat="1" customHeight="1" spans="2:16">
      <c r="B8087" s="38">
        <v>46262</v>
      </c>
      <c r="C8087" s="116" t="s">
        <v>18</v>
      </c>
      <c r="D8087" s="30" t="s">
        <v>424</v>
      </c>
      <c r="E8087" s="39" t="s">
        <v>1097</v>
      </c>
      <c r="F8087" s="40">
        <v>499.84</v>
      </c>
      <c r="G8087" s="41"/>
      <c r="H8087" s="32">
        <v>175903.849999998</v>
      </c>
      <c r="I8087" s="30"/>
      <c r="J8087" s="30"/>
      <c r="K8087" s="30"/>
      <c r="L8087" s="30">
        <v>202609</v>
      </c>
      <c r="M8087" s="30"/>
      <c r="N8087" s="30">
        <v>202608</v>
      </c>
      <c r="O8087" s="30"/>
      <c r="P8087" s="30"/>
    </row>
    <row r="8088" s="35" customFormat="1" customHeight="1" spans="2:16">
      <c r="B8088" s="38">
        <v>46262</v>
      </c>
      <c r="C8088" s="116" t="s">
        <v>18</v>
      </c>
      <c r="D8088" s="30" t="s">
        <v>424</v>
      </c>
      <c r="E8088" s="39" t="s">
        <v>1049</v>
      </c>
      <c r="F8088" s="40">
        <v>40.2</v>
      </c>
      <c r="G8088" s="41"/>
      <c r="H8088" s="32">
        <v>175944.049999997</v>
      </c>
      <c r="I8088" s="30"/>
      <c r="J8088" s="30"/>
      <c r="K8088" s="30"/>
      <c r="L8088" s="31">
        <v>202609</v>
      </c>
      <c r="M8088" s="30"/>
      <c r="N8088" s="30"/>
      <c r="O8088" s="30"/>
      <c r="P8088" s="30"/>
    </row>
    <row r="8089" s="35" customFormat="1" customHeight="1" spans="2:16">
      <c r="B8089" s="38">
        <v>46262</v>
      </c>
      <c r="C8089" s="116" t="s">
        <v>18</v>
      </c>
      <c r="D8089" s="30"/>
      <c r="E8089" s="39" t="s">
        <v>1572</v>
      </c>
      <c r="F8089" s="40"/>
      <c r="G8089" s="127">
        <v>16000</v>
      </c>
      <c r="H8089" s="32">
        <v>159944.049999997</v>
      </c>
      <c r="I8089" s="107" t="s">
        <v>72</v>
      </c>
      <c r="J8089" s="107"/>
      <c r="K8089" s="107"/>
      <c r="L8089" s="128">
        <v>202608</v>
      </c>
    </row>
    <row r="8090" s="35" customFormat="1" customHeight="1" spans="2:16">
      <c r="B8090" s="38">
        <v>46262</v>
      </c>
      <c r="C8090" s="116" t="s">
        <v>18</v>
      </c>
      <c r="D8090" s="30"/>
      <c r="E8090" s="39" t="s">
        <v>1141</v>
      </c>
      <c r="F8090" s="40"/>
      <c r="G8090" s="127">
        <v>2806</v>
      </c>
      <c r="H8090" s="32">
        <v>157138.049999997</v>
      </c>
      <c r="I8090" s="30" t="s">
        <v>72</v>
      </c>
      <c r="J8090" s="30"/>
      <c r="K8090" s="30"/>
      <c r="L8090" s="122">
        <v>202608</v>
      </c>
    </row>
    <row r="8091" s="35" customFormat="1" customHeight="1" spans="2:16">
      <c r="B8091" s="38">
        <v>46262</v>
      </c>
      <c r="C8091" s="116" t="s">
        <v>18</v>
      </c>
      <c r="D8091" s="30"/>
      <c r="E8091" s="39" t="s">
        <v>954</v>
      </c>
      <c r="F8091" s="40"/>
      <c r="G8091" s="127">
        <v>39800</v>
      </c>
      <c r="H8091" s="32">
        <v>117338.049999997</v>
      </c>
      <c r="I8091" s="30" t="s">
        <v>72</v>
      </c>
      <c r="J8091" s="30"/>
      <c r="K8091" s="30"/>
      <c r="L8091" s="122">
        <v>202608</v>
      </c>
    </row>
    <row r="8092" s="35" customFormat="1" customHeight="1" spans="2:16">
      <c r="B8092" s="38">
        <v>46262</v>
      </c>
      <c r="C8092" s="116" t="s">
        <v>18</v>
      </c>
      <c r="D8092" s="30"/>
      <c r="E8092" s="39" t="s">
        <v>1060</v>
      </c>
      <c r="F8092" s="40"/>
      <c r="G8092" s="127">
        <v>6030</v>
      </c>
      <c r="H8092" s="32">
        <v>111308.049999997</v>
      </c>
      <c r="I8092" s="30" t="s">
        <v>72</v>
      </c>
      <c r="J8092" s="30"/>
      <c r="K8092" s="30"/>
      <c r="L8092" s="122">
        <v>202608</v>
      </c>
    </row>
    <row r="8093" s="35" customFormat="1" customHeight="1" spans="2:16">
      <c r="B8093" s="38">
        <v>46262</v>
      </c>
      <c r="C8093" s="116" t="s">
        <v>18</v>
      </c>
      <c r="D8093" s="30"/>
      <c r="E8093" s="39" t="s">
        <v>956</v>
      </c>
      <c r="F8093" s="40"/>
      <c r="G8093" s="127">
        <v>2365</v>
      </c>
      <c r="H8093" s="32">
        <v>108943.049999997</v>
      </c>
      <c r="I8093" s="30" t="s">
        <v>72</v>
      </c>
      <c r="J8093" s="30"/>
      <c r="K8093" s="30"/>
      <c r="L8093" s="122">
        <v>202608</v>
      </c>
    </row>
    <row r="8094" s="35" customFormat="1" customHeight="1" spans="2:16">
      <c r="B8094" s="38">
        <v>46262</v>
      </c>
      <c r="C8094" s="116" t="s">
        <v>18</v>
      </c>
      <c r="D8094" s="30"/>
      <c r="E8094" s="39" t="s">
        <v>956</v>
      </c>
      <c r="F8094" s="40"/>
      <c r="G8094" s="127">
        <v>3975.3</v>
      </c>
      <c r="H8094" s="32">
        <v>104967.749999996</v>
      </c>
      <c r="I8094" s="30" t="s">
        <v>72</v>
      </c>
      <c r="J8094" s="30"/>
      <c r="K8094" s="30"/>
      <c r="L8094" s="122">
        <v>202608</v>
      </c>
    </row>
    <row r="8095" s="35" customFormat="1" customHeight="1" spans="2:16">
      <c r="B8095" s="38">
        <v>46263</v>
      </c>
      <c r="C8095" s="116" t="s">
        <v>18</v>
      </c>
      <c r="D8095" s="30"/>
      <c r="E8095" s="39" t="s">
        <v>267</v>
      </c>
      <c r="F8095" s="40">
        <v>8309.17</v>
      </c>
      <c r="G8095" s="41"/>
      <c r="H8095" s="32">
        <v>113276.919999998</v>
      </c>
      <c r="I8095" s="30"/>
      <c r="J8095" s="30"/>
      <c r="K8095" s="30"/>
      <c r="L8095" s="121">
        <v>202609</v>
      </c>
    </row>
    <row r="8096" s="35" customFormat="1" customHeight="1" spans="2:16">
      <c r="B8096" s="38">
        <v>46264</v>
      </c>
      <c r="C8096" s="116" t="s">
        <v>18</v>
      </c>
      <c r="D8096" s="30"/>
      <c r="E8096" s="39" t="s">
        <v>267</v>
      </c>
      <c r="F8096" s="40">
        <v>7011.59</v>
      </c>
      <c r="G8096" s="41"/>
      <c r="H8096" s="32">
        <v>120288.509999998</v>
      </c>
      <c r="I8096" s="30"/>
      <c r="J8096" s="30"/>
      <c r="K8096" s="30"/>
      <c r="L8096" s="121">
        <v>202609</v>
      </c>
    </row>
    <row r="8097" s="35" customFormat="1" customHeight="1" spans="2:16">
      <c r="B8097" s="38">
        <v>46264</v>
      </c>
      <c r="C8097" s="116" t="s">
        <v>18</v>
      </c>
      <c r="D8097" s="30"/>
      <c r="E8097" s="39" t="s">
        <v>1258</v>
      </c>
      <c r="F8097" s="40"/>
      <c r="G8097" s="127">
        <v>2640</v>
      </c>
      <c r="H8097" s="32">
        <v>117648.509999998</v>
      </c>
      <c r="I8097" s="30" t="s">
        <v>72</v>
      </c>
      <c r="J8097" s="30"/>
      <c r="K8097" s="30"/>
      <c r="L8097" s="122">
        <v>202608</v>
      </c>
    </row>
    <row r="8098" s="35" customFormat="1" customHeight="1" spans="2:16">
      <c r="B8098" s="38">
        <v>46264</v>
      </c>
      <c r="C8098" s="116" t="s">
        <v>18</v>
      </c>
      <c r="D8098" s="30"/>
      <c r="E8098" s="39" t="s">
        <v>961</v>
      </c>
      <c r="F8098" s="40"/>
      <c r="G8098" s="127">
        <v>9109.52</v>
      </c>
      <c r="H8098" s="32">
        <v>108538.989999998</v>
      </c>
      <c r="I8098" s="30" t="s">
        <v>72</v>
      </c>
      <c r="J8098" s="30"/>
      <c r="K8098" s="30"/>
      <c r="L8098" s="122">
        <v>202608</v>
      </c>
    </row>
    <row r="8099" s="35" customFormat="1" customHeight="1" spans="2:16">
      <c r="B8099" s="38">
        <v>46264</v>
      </c>
      <c r="C8099" s="116" t="s">
        <v>18</v>
      </c>
      <c r="D8099" s="30"/>
      <c r="E8099" s="39" t="s">
        <v>967</v>
      </c>
      <c r="F8099" s="40"/>
      <c r="G8099" s="127">
        <v>3807.2</v>
      </c>
      <c r="H8099" s="32">
        <v>104731.789999999</v>
      </c>
      <c r="I8099" s="30" t="s">
        <v>72</v>
      </c>
      <c r="J8099" s="30"/>
      <c r="K8099" s="30"/>
      <c r="L8099" s="122">
        <v>202608</v>
      </c>
    </row>
    <row r="8100" s="35" customFormat="1" customHeight="1" spans="2:16">
      <c r="B8100" s="38">
        <v>46264</v>
      </c>
      <c r="C8100" s="116" t="s">
        <v>18</v>
      </c>
      <c r="D8100" s="30"/>
      <c r="E8100" s="39" t="s">
        <v>963</v>
      </c>
      <c r="F8100" s="40"/>
      <c r="G8100" s="127">
        <v>3600</v>
      </c>
      <c r="H8100" s="32">
        <v>101131.789999999</v>
      </c>
      <c r="I8100" s="30" t="s">
        <v>72</v>
      </c>
      <c r="J8100" s="30"/>
      <c r="K8100" s="30"/>
      <c r="L8100" s="122">
        <v>202608</v>
      </c>
    </row>
    <row r="8101" s="35" customFormat="1" customHeight="1" spans="2:16">
      <c r="B8101" s="38">
        <v>46264</v>
      </c>
      <c r="C8101" s="116" t="s">
        <v>18</v>
      </c>
      <c r="D8101" s="30"/>
      <c r="E8101" s="39" t="s">
        <v>1573</v>
      </c>
      <c r="F8101" s="40">
        <v>200000</v>
      </c>
      <c r="G8101" s="41"/>
      <c r="H8101" s="32">
        <v>301131.789999999</v>
      </c>
      <c r="I8101" s="30"/>
      <c r="J8101" s="30"/>
      <c r="K8101" s="30"/>
      <c r="L8101" s="121"/>
    </row>
    <row r="8102" s="35" customFormat="1" customHeight="1" spans="2:16">
      <c r="B8102" s="38">
        <v>46265</v>
      </c>
      <c r="C8102" s="116" t="s">
        <v>18</v>
      </c>
      <c r="D8102" s="30"/>
      <c r="E8102" s="39" t="s">
        <v>267</v>
      </c>
      <c r="F8102" s="40">
        <v>6483.34</v>
      </c>
      <c r="G8102" s="41"/>
      <c r="H8102" s="32">
        <v>307615.129999999</v>
      </c>
      <c r="I8102" s="30"/>
      <c r="J8102" s="99"/>
      <c r="K8102" s="99"/>
      <c r="L8102" s="30">
        <v>202609</v>
      </c>
    </row>
    <row r="8103" s="35" customFormat="1" customHeight="1" spans="2:16">
      <c r="B8103" s="38">
        <v>46265</v>
      </c>
      <c r="C8103" s="116" t="s">
        <v>18</v>
      </c>
      <c r="D8103" s="30" t="s">
        <v>424</v>
      </c>
      <c r="E8103" s="39" t="s">
        <v>1048</v>
      </c>
      <c r="F8103" s="40">
        <v>48.3</v>
      </c>
      <c r="G8103" s="41"/>
      <c r="H8103" s="32">
        <v>307663.43</v>
      </c>
      <c r="I8103" s="30"/>
      <c r="J8103" s="30"/>
      <c r="K8103" s="30"/>
      <c r="L8103" s="30">
        <v>202609</v>
      </c>
      <c r="M8103" s="30"/>
      <c r="N8103" s="30"/>
      <c r="O8103" s="30"/>
      <c r="P8103" s="30"/>
    </row>
    <row r="8104" s="35" customFormat="1" customHeight="1" spans="2:16">
      <c r="B8104" s="38">
        <v>46265</v>
      </c>
      <c r="C8104" s="116" t="s">
        <v>18</v>
      </c>
      <c r="D8104" s="30" t="s">
        <v>424</v>
      </c>
      <c r="E8104" s="39" t="s">
        <v>1096</v>
      </c>
      <c r="F8104" s="40">
        <v>445.5</v>
      </c>
      <c r="G8104" s="41"/>
      <c r="H8104" s="32">
        <v>308108.93</v>
      </c>
      <c r="I8104" s="30"/>
      <c r="J8104" s="30"/>
      <c r="K8104" s="30"/>
      <c r="L8104" s="30">
        <v>202609</v>
      </c>
      <c r="M8104" s="30"/>
      <c r="N8104" s="30">
        <v>202608</v>
      </c>
      <c r="O8104" s="30"/>
      <c r="P8104" s="30"/>
    </row>
    <row r="8105" s="35" customFormat="1" customHeight="1" spans="2:16">
      <c r="B8105" s="38">
        <v>46265</v>
      </c>
      <c r="C8105" s="116" t="s">
        <v>18</v>
      </c>
      <c r="D8105" s="30" t="s">
        <v>424</v>
      </c>
      <c r="E8105" s="39" t="s">
        <v>1046</v>
      </c>
      <c r="F8105" s="40">
        <v>153.6</v>
      </c>
      <c r="G8105" s="41"/>
      <c r="H8105" s="32">
        <v>308262.530000001</v>
      </c>
      <c r="I8105" s="30"/>
      <c r="J8105" s="30"/>
      <c r="K8105" s="30"/>
      <c r="L8105" s="30">
        <v>202609</v>
      </c>
      <c r="M8105" s="30"/>
      <c r="N8105" s="30"/>
      <c r="O8105" s="30"/>
      <c r="P8105" s="30"/>
    </row>
    <row r="8106" s="35" customFormat="1" customHeight="1" spans="2:16">
      <c r="B8106" s="38">
        <v>46265</v>
      </c>
      <c r="C8106" s="116" t="s">
        <v>18</v>
      </c>
      <c r="D8106" s="30" t="s">
        <v>424</v>
      </c>
      <c r="E8106" s="39" t="s">
        <v>1085</v>
      </c>
      <c r="F8106" s="40">
        <v>349.68</v>
      </c>
      <c r="G8106" s="41"/>
      <c r="H8106" s="32">
        <v>308612.210000001</v>
      </c>
      <c r="I8106" s="30"/>
      <c r="J8106" s="108"/>
      <c r="K8106" s="108"/>
      <c r="L8106" s="30">
        <v>202609</v>
      </c>
    </row>
    <row r="8107" s="35" customFormat="1" customHeight="1" spans="2:16">
      <c r="B8107" s="38">
        <v>46265</v>
      </c>
      <c r="C8107" s="116" t="s">
        <v>18</v>
      </c>
      <c r="D8107" s="30" t="s">
        <v>424</v>
      </c>
      <c r="E8107" s="39" t="s">
        <v>1049</v>
      </c>
      <c r="F8107" s="40">
        <v>36</v>
      </c>
      <c r="G8107" s="41"/>
      <c r="H8107" s="32">
        <v>308648.210000001</v>
      </c>
      <c r="I8107" s="30"/>
      <c r="J8107" s="30"/>
      <c r="K8107" s="30"/>
      <c r="L8107" s="30">
        <v>202609</v>
      </c>
      <c r="M8107" s="30"/>
      <c r="N8107" s="30"/>
      <c r="O8107" s="30"/>
      <c r="P8107" s="30"/>
    </row>
    <row r="8108" s="35" customFormat="1" customHeight="1" spans="2:16">
      <c r="B8108" s="38">
        <v>46265</v>
      </c>
      <c r="C8108" s="116" t="s">
        <v>18</v>
      </c>
      <c r="D8108" s="30" t="s">
        <v>424</v>
      </c>
      <c r="E8108" s="39" t="s">
        <v>1092</v>
      </c>
      <c r="F8108" s="40">
        <v>260.82</v>
      </c>
      <c r="G8108" s="41"/>
      <c r="H8108" s="32">
        <v>308909.030000001</v>
      </c>
      <c r="I8108" s="107"/>
      <c r="J8108" s="108"/>
      <c r="K8108" s="108"/>
      <c r="L8108" s="30">
        <v>202609</v>
      </c>
      <c r="N8108" s="108">
        <v>202608</v>
      </c>
    </row>
    <row r="8109" s="35" customFormat="1" customHeight="1" spans="2:16">
      <c r="B8109" s="38">
        <v>46265</v>
      </c>
      <c r="C8109" s="116" t="s">
        <v>18</v>
      </c>
      <c r="D8109" s="30" t="s">
        <v>424</v>
      </c>
      <c r="E8109" s="39" t="s">
        <v>1088</v>
      </c>
      <c r="F8109" s="40">
        <v>210.42</v>
      </c>
      <c r="G8109" s="41"/>
      <c r="H8109" s="32">
        <v>309119.450000003</v>
      </c>
      <c r="I8109" s="30"/>
      <c r="J8109" s="30"/>
      <c r="K8109" s="30"/>
      <c r="L8109" s="30">
        <v>202609</v>
      </c>
      <c r="M8109" s="30"/>
      <c r="N8109" s="30"/>
      <c r="O8109" s="30"/>
      <c r="P8109" s="30"/>
    </row>
    <row r="8110" s="35" customFormat="1" customHeight="1" spans="2:16">
      <c r="B8110" s="38">
        <v>46265</v>
      </c>
      <c r="C8110" s="116" t="s">
        <v>18</v>
      </c>
      <c r="D8110" s="30" t="s">
        <v>424</v>
      </c>
      <c r="E8110" s="39" t="s">
        <v>1091</v>
      </c>
      <c r="F8110" s="40">
        <v>249.06</v>
      </c>
      <c r="G8110" s="41"/>
      <c r="H8110" s="32">
        <v>309368.510000002</v>
      </c>
      <c r="I8110" s="30"/>
      <c r="J8110" s="30"/>
      <c r="K8110" s="30"/>
      <c r="L8110" s="30">
        <v>202609</v>
      </c>
      <c r="M8110" s="30"/>
      <c r="N8110" s="30">
        <v>202608</v>
      </c>
      <c r="O8110" s="30"/>
      <c r="P8110" s="30"/>
    </row>
    <row r="8111" s="35" customFormat="1" customHeight="1" spans="2:16">
      <c r="B8111" s="38">
        <v>46265</v>
      </c>
      <c r="C8111" s="116" t="s">
        <v>18</v>
      </c>
      <c r="D8111" s="30" t="s">
        <v>424</v>
      </c>
      <c r="E8111" s="39" t="s">
        <v>1167</v>
      </c>
      <c r="F8111" s="40">
        <v>29.88</v>
      </c>
      <c r="G8111" s="41"/>
      <c r="H8111" s="32">
        <v>309398.390000001</v>
      </c>
      <c r="I8111" s="30"/>
      <c r="J8111" s="30"/>
      <c r="K8111" s="30"/>
      <c r="L8111" s="30">
        <v>202609</v>
      </c>
      <c r="M8111" s="30"/>
      <c r="N8111" s="30"/>
      <c r="O8111" s="30"/>
      <c r="P8111" s="30"/>
    </row>
    <row r="8112" s="35" customFormat="1" customHeight="1" spans="2:16">
      <c r="B8112" s="38">
        <v>46265</v>
      </c>
      <c r="C8112" s="116" t="s">
        <v>18</v>
      </c>
      <c r="D8112" s="30" t="s">
        <v>424</v>
      </c>
      <c r="E8112" s="39" t="s">
        <v>1048</v>
      </c>
      <c r="F8112" s="40">
        <v>270</v>
      </c>
      <c r="G8112" s="41"/>
      <c r="H8112" s="32">
        <v>309668.390000001</v>
      </c>
      <c r="I8112" s="30"/>
      <c r="J8112" s="30"/>
      <c r="K8112" s="30"/>
      <c r="L8112" s="30">
        <v>202609</v>
      </c>
      <c r="M8112" s="30"/>
      <c r="N8112" s="30"/>
      <c r="O8112" s="30"/>
      <c r="P8112" s="30"/>
    </row>
    <row r="8113" s="35" customFormat="1" customHeight="1" spans="2:16">
      <c r="B8113" s="38">
        <v>46265</v>
      </c>
      <c r="C8113" s="116" t="s">
        <v>18</v>
      </c>
      <c r="D8113" s="30" t="s">
        <v>424</v>
      </c>
      <c r="E8113" s="39" t="s">
        <v>1093</v>
      </c>
      <c r="F8113" s="40">
        <v>225.58</v>
      </c>
      <c r="G8113" s="41"/>
      <c r="H8113" s="32">
        <v>309893.969999999</v>
      </c>
      <c r="I8113" s="30"/>
      <c r="J8113" s="30"/>
      <c r="K8113" s="30"/>
      <c r="L8113" s="30">
        <v>202609</v>
      </c>
      <c r="M8113" s="30"/>
      <c r="N8113" s="30">
        <v>202608</v>
      </c>
      <c r="O8113" s="30"/>
      <c r="P8113" s="30"/>
    </row>
    <row r="8114" s="35" customFormat="1" customHeight="1" spans="2:16">
      <c r="B8114" s="38">
        <v>46265</v>
      </c>
      <c r="C8114" s="116" t="s">
        <v>18</v>
      </c>
      <c r="D8114" s="30" t="s">
        <v>424</v>
      </c>
      <c r="E8114" s="39" t="s">
        <v>1090</v>
      </c>
      <c r="F8114" s="40">
        <v>379.92</v>
      </c>
      <c r="G8114" s="41"/>
      <c r="H8114" s="32">
        <v>310273.890000001</v>
      </c>
      <c r="I8114" s="30"/>
      <c r="J8114" s="108"/>
      <c r="K8114" s="108"/>
      <c r="L8114" s="30">
        <v>202609</v>
      </c>
      <c r="N8114" s="108">
        <v>202609</v>
      </c>
    </row>
    <row r="8115" s="35" customFormat="1" customHeight="1" spans="2:16">
      <c r="B8115" s="38">
        <v>46265</v>
      </c>
      <c r="C8115" s="116" t="s">
        <v>18</v>
      </c>
      <c r="D8115" s="30" t="s">
        <v>424</v>
      </c>
      <c r="E8115" s="39" t="s">
        <v>1056</v>
      </c>
      <c r="F8115" s="40">
        <v>208.8</v>
      </c>
      <c r="G8115" s="41"/>
      <c r="H8115" s="32">
        <v>310482.690000001</v>
      </c>
      <c r="I8115" s="30"/>
      <c r="J8115" s="30"/>
      <c r="K8115" s="30"/>
      <c r="L8115" s="30">
        <v>202609</v>
      </c>
      <c r="M8115" s="30"/>
      <c r="N8115" s="30"/>
      <c r="O8115" s="30"/>
      <c r="P8115" s="30"/>
    </row>
    <row r="8116" s="35" customFormat="1" customHeight="1" spans="2:16">
      <c r="B8116" s="38">
        <v>46265</v>
      </c>
      <c r="C8116" s="116" t="s">
        <v>18</v>
      </c>
      <c r="D8116" s="30" t="s">
        <v>424</v>
      </c>
      <c r="E8116" s="39" t="s">
        <v>1057</v>
      </c>
      <c r="F8116" s="40">
        <v>75.6</v>
      </c>
      <c r="G8116" s="41"/>
      <c r="H8116" s="32">
        <v>310558.290000003</v>
      </c>
      <c r="I8116" s="30"/>
      <c r="J8116" s="30"/>
      <c r="K8116" s="30"/>
      <c r="L8116" s="30">
        <v>202609</v>
      </c>
      <c r="M8116" s="30"/>
      <c r="N8116" s="30"/>
      <c r="O8116" s="30"/>
      <c r="P8116" s="30"/>
    </row>
    <row r="8117" s="35" customFormat="1" customHeight="1" spans="2:16">
      <c r="B8117" s="38">
        <v>46265</v>
      </c>
      <c r="C8117" s="116" t="s">
        <v>18</v>
      </c>
      <c r="D8117" s="30" t="s">
        <v>424</v>
      </c>
      <c r="E8117" s="39" t="s">
        <v>1047</v>
      </c>
      <c r="F8117" s="40">
        <v>1.5</v>
      </c>
      <c r="G8117" s="41"/>
      <c r="H8117" s="32">
        <v>310559.790000003</v>
      </c>
      <c r="I8117" s="107"/>
      <c r="J8117" s="107"/>
      <c r="K8117" s="107"/>
      <c r="L8117" s="30">
        <v>202609</v>
      </c>
    </row>
    <row r="8118" s="35" customFormat="1" customHeight="1" spans="2:16">
      <c r="B8118" s="38">
        <v>46265</v>
      </c>
      <c r="C8118" s="116" t="s">
        <v>18</v>
      </c>
      <c r="D8118" s="30" t="s">
        <v>424</v>
      </c>
      <c r="E8118" s="39" t="s">
        <v>1096</v>
      </c>
      <c r="F8118" s="40">
        <v>439.97</v>
      </c>
      <c r="G8118" s="41"/>
      <c r="H8118" s="32">
        <v>310999.760000002</v>
      </c>
      <c r="I8118" s="30"/>
      <c r="J8118" s="30"/>
      <c r="K8118" s="30"/>
      <c r="L8118" s="30">
        <v>202609</v>
      </c>
      <c r="M8118" s="30"/>
      <c r="N8118" s="30">
        <v>202608</v>
      </c>
      <c r="O8118" s="30"/>
      <c r="P8118" s="30"/>
    </row>
    <row r="8119" s="35" customFormat="1" customHeight="1" spans="2:16">
      <c r="B8119" s="38">
        <v>46265</v>
      </c>
      <c r="C8119" s="116" t="s">
        <v>18</v>
      </c>
      <c r="D8119" s="30" t="s">
        <v>424</v>
      </c>
      <c r="E8119" s="39" t="s">
        <v>1099</v>
      </c>
      <c r="F8119" s="40">
        <v>974.37</v>
      </c>
      <c r="G8119" s="41"/>
      <c r="H8119" s="32">
        <v>311974.130000003</v>
      </c>
      <c r="I8119" s="30"/>
      <c r="J8119" s="30"/>
      <c r="K8119" s="30"/>
      <c r="L8119" s="30">
        <v>202609</v>
      </c>
      <c r="M8119" s="30"/>
      <c r="N8119" s="30"/>
      <c r="O8119" s="30"/>
      <c r="P8119" s="30"/>
    </row>
    <row r="8120" s="35" customFormat="1" customHeight="1" spans="2:16">
      <c r="B8120" s="38">
        <v>46265</v>
      </c>
      <c r="C8120" s="116" t="s">
        <v>18</v>
      </c>
      <c r="D8120" s="30" t="s">
        <v>424</v>
      </c>
      <c r="E8120" s="39" t="s">
        <v>1086</v>
      </c>
      <c r="F8120" s="40">
        <v>30.9</v>
      </c>
      <c r="G8120" s="41"/>
      <c r="H8120" s="32">
        <v>312005.030000001</v>
      </c>
      <c r="I8120" s="30"/>
      <c r="J8120" s="30"/>
      <c r="K8120" s="30"/>
      <c r="L8120" s="30">
        <v>202609</v>
      </c>
      <c r="M8120" s="30"/>
      <c r="N8120" s="30"/>
      <c r="O8120" s="30"/>
      <c r="P8120" s="30"/>
    </row>
    <row r="8121" s="35" customFormat="1" customHeight="1" spans="2:16">
      <c r="B8121" s="38">
        <v>46265</v>
      </c>
      <c r="C8121" s="116" t="s">
        <v>18</v>
      </c>
      <c r="D8121" s="30" t="s">
        <v>424</v>
      </c>
      <c r="E8121" s="39" t="s">
        <v>1052</v>
      </c>
      <c r="F8121" s="40">
        <v>18.9</v>
      </c>
      <c r="G8121" s="41"/>
      <c r="H8121" s="32">
        <v>312023.93</v>
      </c>
      <c r="I8121" s="30"/>
      <c r="J8121" s="30"/>
      <c r="K8121" s="30"/>
      <c r="L8121" s="30">
        <v>202609</v>
      </c>
      <c r="M8121" s="30"/>
      <c r="N8121" s="30"/>
      <c r="O8121" s="30"/>
      <c r="P8121" s="30"/>
    </row>
    <row r="8122" s="35" customFormat="1" customHeight="1" spans="2:16">
      <c r="B8122" s="38">
        <v>46265</v>
      </c>
      <c r="C8122" s="116" t="s">
        <v>18</v>
      </c>
      <c r="D8122" s="30" t="s">
        <v>424</v>
      </c>
      <c r="E8122" s="39" t="s">
        <v>1057</v>
      </c>
      <c r="F8122" s="40">
        <v>19.08</v>
      </c>
      <c r="G8122" s="41"/>
      <c r="H8122" s="32">
        <v>312043.009999998</v>
      </c>
      <c r="I8122" s="30"/>
      <c r="J8122" s="30"/>
      <c r="K8122" s="30"/>
      <c r="L8122" s="30">
        <v>202609</v>
      </c>
      <c r="M8122" s="30"/>
      <c r="N8122" s="30"/>
      <c r="O8122" s="30"/>
      <c r="P8122" s="30"/>
    </row>
    <row r="8123" s="35" customFormat="1" customHeight="1" spans="2:16">
      <c r="B8123" s="38">
        <v>46265</v>
      </c>
      <c r="C8123" s="116" t="s">
        <v>18</v>
      </c>
      <c r="D8123" s="30" t="s">
        <v>424</v>
      </c>
      <c r="E8123" s="39" t="s">
        <v>1089</v>
      </c>
      <c r="F8123" s="40">
        <v>189.12</v>
      </c>
      <c r="G8123" s="41"/>
      <c r="H8123" s="32">
        <v>312232.129999999</v>
      </c>
      <c r="I8123" s="107"/>
      <c r="J8123" s="108"/>
      <c r="K8123" s="108"/>
      <c r="L8123" s="30">
        <v>202609</v>
      </c>
    </row>
    <row r="8124" s="35" customFormat="1" customHeight="1" spans="2:16">
      <c r="B8124" s="38">
        <v>46265</v>
      </c>
      <c r="C8124" s="116" t="s">
        <v>18</v>
      </c>
      <c r="D8124" s="30" t="s">
        <v>424</v>
      </c>
      <c r="E8124" s="39" t="s">
        <v>1099</v>
      </c>
      <c r="F8124" s="40">
        <v>304.53</v>
      </c>
      <c r="G8124" s="41"/>
      <c r="H8124" s="32">
        <v>312536.66</v>
      </c>
      <c r="I8124" s="30"/>
      <c r="J8124" s="30"/>
      <c r="K8124" s="30"/>
      <c r="L8124" s="30">
        <v>202609</v>
      </c>
      <c r="M8124" s="30"/>
      <c r="N8124" s="30"/>
      <c r="O8124" s="30"/>
      <c r="P8124" s="30"/>
    </row>
    <row r="8125" s="35" customFormat="1" customHeight="1" spans="2:16">
      <c r="B8125" s="38">
        <v>46265</v>
      </c>
      <c r="C8125" s="116" t="s">
        <v>18</v>
      </c>
      <c r="D8125" s="30" t="s">
        <v>424</v>
      </c>
      <c r="E8125" s="39" t="s">
        <v>1087</v>
      </c>
      <c r="F8125" s="40">
        <v>56.94</v>
      </c>
      <c r="G8125" s="41"/>
      <c r="H8125" s="32">
        <v>312593.600000001</v>
      </c>
      <c r="I8125" s="30"/>
      <c r="J8125" s="30"/>
      <c r="K8125" s="30"/>
      <c r="L8125" s="30">
        <v>202609</v>
      </c>
      <c r="M8125" s="30"/>
      <c r="N8125" s="30"/>
      <c r="O8125" s="30"/>
      <c r="P8125" s="30"/>
    </row>
    <row r="8126" s="35" customFormat="1" customHeight="1" spans="2:16">
      <c r="B8126" s="38">
        <v>46265</v>
      </c>
      <c r="C8126" s="116" t="s">
        <v>18</v>
      </c>
      <c r="D8126" s="30" t="s">
        <v>424</v>
      </c>
      <c r="E8126" s="39" t="s">
        <v>1045</v>
      </c>
      <c r="F8126" s="40">
        <v>95.28</v>
      </c>
      <c r="G8126" s="41"/>
      <c r="H8126" s="32">
        <v>312688.880000003</v>
      </c>
      <c r="I8126" s="30"/>
      <c r="J8126" s="99"/>
      <c r="K8126" s="99"/>
      <c r="L8126" s="30">
        <v>202609</v>
      </c>
      <c r="M8126" s="30"/>
      <c r="N8126" s="30">
        <v>202608</v>
      </c>
      <c r="O8126" s="30"/>
      <c r="P8126" s="30"/>
    </row>
    <row r="8127" s="35" customFormat="1" customHeight="1" spans="2:16">
      <c r="B8127" s="38">
        <v>46265</v>
      </c>
      <c r="C8127" s="116" t="s">
        <v>18</v>
      </c>
      <c r="D8127" s="30" t="s">
        <v>424</v>
      </c>
      <c r="E8127" s="39" t="s">
        <v>1093</v>
      </c>
      <c r="F8127" s="40">
        <v>692.66</v>
      </c>
      <c r="G8127" s="41"/>
      <c r="H8127" s="32">
        <v>313381.540000003</v>
      </c>
      <c r="I8127" s="30"/>
      <c r="J8127" s="30"/>
      <c r="K8127" s="30"/>
      <c r="L8127" s="30">
        <v>202609</v>
      </c>
      <c r="M8127" s="30"/>
      <c r="N8127" s="30">
        <v>202608</v>
      </c>
      <c r="O8127" s="30"/>
      <c r="P8127" s="30"/>
    </row>
    <row r="8128" s="35" customFormat="1" customHeight="1" spans="2:16">
      <c r="B8128" s="38">
        <v>46265</v>
      </c>
      <c r="C8128" s="116" t="s">
        <v>18</v>
      </c>
      <c r="D8128" s="30" t="s">
        <v>424</v>
      </c>
      <c r="E8128" s="39" t="s">
        <v>1046</v>
      </c>
      <c r="F8128" s="40">
        <v>144.66</v>
      </c>
      <c r="G8128" s="41"/>
      <c r="H8128" s="32">
        <v>313526.200000003</v>
      </c>
      <c r="I8128" s="30"/>
      <c r="J8128" s="30"/>
      <c r="K8128" s="30"/>
      <c r="L8128" s="30">
        <v>202609</v>
      </c>
      <c r="M8128" s="30"/>
      <c r="N8128" s="30"/>
      <c r="O8128" s="30"/>
      <c r="P8128" s="30"/>
    </row>
    <row r="8129" s="35" customFormat="1" customHeight="1" spans="2:16">
      <c r="B8129" s="38">
        <v>46265</v>
      </c>
      <c r="C8129" s="116" t="s">
        <v>18</v>
      </c>
      <c r="D8129" s="30" t="s">
        <v>424</v>
      </c>
      <c r="E8129" s="39" t="s">
        <v>1098</v>
      </c>
      <c r="F8129" s="40">
        <v>280.72</v>
      </c>
      <c r="G8129" s="41"/>
      <c r="H8129" s="32">
        <v>313806.920000002</v>
      </c>
      <c r="I8129" s="30"/>
      <c r="J8129" s="30"/>
      <c r="K8129" s="30"/>
      <c r="L8129" s="30">
        <v>202609</v>
      </c>
      <c r="M8129" s="30"/>
      <c r="N8129" s="30">
        <v>202608</v>
      </c>
      <c r="O8129" s="30"/>
      <c r="P8129" s="30"/>
    </row>
    <row r="8130" s="35" customFormat="1" customHeight="1" spans="2:16">
      <c r="B8130" s="38">
        <v>46265</v>
      </c>
      <c r="C8130" s="116" t="s">
        <v>18</v>
      </c>
      <c r="D8130" s="30" t="s">
        <v>424</v>
      </c>
      <c r="E8130" s="39" t="s">
        <v>1051</v>
      </c>
      <c r="F8130" s="40">
        <v>138</v>
      </c>
      <c r="G8130" s="41"/>
      <c r="H8130" s="32">
        <v>313944.920000002</v>
      </c>
      <c r="I8130" s="30"/>
      <c r="J8130" s="30"/>
      <c r="K8130" s="30"/>
      <c r="L8130" s="30">
        <v>202609</v>
      </c>
      <c r="M8130" s="30"/>
      <c r="N8130" s="30"/>
      <c r="O8130" s="30"/>
      <c r="P8130" s="30"/>
    </row>
    <row r="8131" s="35" customFormat="1" customHeight="1" spans="2:16">
      <c r="B8131" s="38">
        <v>46265</v>
      </c>
      <c r="C8131" s="116" t="s">
        <v>18</v>
      </c>
      <c r="D8131" s="30" t="s">
        <v>424</v>
      </c>
      <c r="E8131" s="39" t="s">
        <v>1051</v>
      </c>
      <c r="F8131" s="40">
        <v>508.02</v>
      </c>
      <c r="G8131" s="41"/>
      <c r="H8131" s="32">
        <v>314452.940000001</v>
      </c>
      <c r="I8131" s="30"/>
      <c r="J8131" s="30"/>
      <c r="K8131" s="30"/>
      <c r="L8131" s="30">
        <v>202609</v>
      </c>
      <c r="M8131" s="30"/>
      <c r="N8131" s="30"/>
      <c r="O8131" s="30"/>
      <c r="P8131" s="30"/>
    </row>
    <row r="8132" s="35" customFormat="1" customHeight="1" spans="2:16">
      <c r="B8132" s="38">
        <v>46265</v>
      </c>
      <c r="C8132" s="116" t="s">
        <v>18</v>
      </c>
      <c r="D8132" s="30" t="s">
        <v>424</v>
      </c>
      <c r="E8132" s="39" t="s">
        <v>1050</v>
      </c>
      <c r="F8132" s="40">
        <v>1079.39</v>
      </c>
      <c r="G8132" s="41"/>
      <c r="H8132" s="32">
        <v>315532.330000002</v>
      </c>
      <c r="I8132" s="30"/>
      <c r="J8132" s="30"/>
      <c r="K8132" s="30"/>
      <c r="L8132" s="30">
        <v>202609</v>
      </c>
      <c r="M8132" s="30"/>
      <c r="N8132" s="30">
        <v>202608</v>
      </c>
      <c r="O8132" s="30"/>
      <c r="P8132" s="30"/>
    </row>
    <row r="8133" s="35" customFormat="1" customHeight="1" spans="2:16">
      <c r="B8133" s="38">
        <v>46265</v>
      </c>
      <c r="C8133" s="116" t="s">
        <v>18</v>
      </c>
      <c r="D8133" s="30" t="s">
        <v>424</v>
      </c>
      <c r="E8133" s="39" t="s">
        <v>1097</v>
      </c>
      <c r="F8133" s="40">
        <v>353.1</v>
      </c>
      <c r="G8133" s="41"/>
      <c r="H8133" s="32">
        <v>315885.430000003</v>
      </c>
      <c r="I8133" s="30"/>
      <c r="J8133" s="30"/>
      <c r="K8133" s="30"/>
      <c r="L8133" s="30">
        <v>202609</v>
      </c>
      <c r="M8133" s="30"/>
      <c r="N8133" s="30">
        <v>202608</v>
      </c>
      <c r="O8133" s="30"/>
      <c r="P8133" s="30"/>
    </row>
    <row r="8134" s="35" customFormat="1" customHeight="1" spans="2:16">
      <c r="B8134" s="38">
        <v>46265</v>
      </c>
      <c r="C8134" s="116" t="s">
        <v>18</v>
      </c>
      <c r="D8134" s="30" t="s">
        <v>424</v>
      </c>
      <c r="E8134" s="39" t="s">
        <v>1059</v>
      </c>
      <c r="F8134" s="40">
        <v>33</v>
      </c>
      <c r="G8134" s="41"/>
      <c r="H8134" s="32">
        <v>315918.430000003</v>
      </c>
      <c r="I8134" s="30"/>
      <c r="J8134" s="30"/>
      <c r="K8134" s="30"/>
      <c r="L8134" s="30">
        <v>202609</v>
      </c>
      <c r="M8134" s="30"/>
      <c r="N8134" s="30"/>
      <c r="O8134" s="30"/>
    </row>
    <row r="8135" s="35" customFormat="1" customHeight="1" spans="2:16">
      <c r="B8135" s="38">
        <v>46265</v>
      </c>
      <c r="C8135" s="116" t="s">
        <v>18</v>
      </c>
      <c r="D8135" s="30" t="s">
        <v>424</v>
      </c>
      <c r="E8135" s="39" t="s">
        <v>1053</v>
      </c>
      <c r="F8135" s="40">
        <v>116.88</v>
      </c>
      <c r="G8135" s="41"/>
      <c r="H8135" s="32">
        <v>316035.310000002</v>
      </c>
      <c r="I8135" s="30"/>
      <c r="J8135" s="30"/>
      <c r="K8135" s="30"/>
      <c r="L8135" s="30">
        <v>202609</v>
      </c>
      <c r="M8135" s="30"/>
      <c r="N8135" s="30"/>
      <c r="O8135" s="30"/>
      <c r="P8135" s="30"/>
    </row>
    <row r="8136" s="35" customFormat="1" customHeight="1" spans="2:16">
      <c r="B8136" s="38">
        <v>46265</v>
      </c>
      <c r="C8136" s="116" t="s">
        <v>18</v>
      </c>
      <c r="D8136" s="30" t="s">
        <v>424</v>
      </c>
      <c r="E8136" s="39" t="s">
        <v>1095</v>
      </c>
      <c r="F8136" s="40">
        <v>198.96</v>
      </c>
      <c r="G8136" s="41"/>
      <c r="H8136" s="32">
        <v>316234.270000003</v>
      </c>
      <c r="I8136" s="30"/>
      <c r="J8136" s="30"/>
      <c r="K8136" s="30"/>
      <c r="L8136" s="30">
        <v>202609</v>
      </c>
      <c r="M8136" s="30"/>
      <c r="N8136" s="30">
        <v>202608</v>
      </c>
      <c r="O8136" s="30"/>
      <c r="P8136" s="30"/>
    </row>
    <row r="8137" s="35" customFormat="1" customHeight="1" spans="2:16">
      <c r="B8137" s="38">
        <v>46265</v>
      </c>
      <c r="C8137" s="116" t="s">
        <v>18</v>
      </c>
      <c r="D8137" s="30" t="s">
        <v>424</v>
      </c>
      <c r="E8137" s="39" t="s">
        <v>1047</v>
      </c>
      <c r="F8137" s="40">
        <v>237.64</v>
      </c>
      <c r="G8137" s="41"/>
      <c r="H8137" s="32">
        <v>316471.910000004</v>
      </c>
      <c r="I8137" s="99"/>
      <c r="J8137" s="108"/>
      <c r="K8137" s="108"/>
      <c r="L8137" s="30">
        <v>202609</v>
      </c>
    </row>
    <row r="8138" s="35" customFormat="1" customHeight="1" spans="2:16">
      <c r="B8138" s="38">
        <v>46265</v>
      </c>
      <c r="C8138" s="116" t="s">
        <v>18</v>
      </c>
      <c r="D8138" s="30" t="s">
        <v>424</v>
      </c>
      <c r="E8138" s="39" t="s">
        <v>1083</v>
      </c>
      <c r="F8138" s="40">
        <v>55.62</v>
      </c>
      <c r="G8138" s="41"/>
      <c r="H8138" s="32">
        <v>316527.530000005</v>
      </c>
      <c r="I8138" s="30"/>
      <c r="J8138" s="30"/>
      <c r="K8138" s="30"/>
      <c r="L8138" s="30">
        <v>202609</v>
      </c>
      <c r="M8138" s="30"/>
      <c r="N8138" s="30"/>
      <c r="O8138" s="30"/>
      <c r="P8138" s="30"/>
    </row>
    <row r="8139" s="35" customFormat="1" customHeight="1" spans="2:16">
      <c r="B8139" s="38">
        <v>46265</v>
      </c>
      <c r="C8139" s="116" t="s">
        <v>18</v>
      </c>
      <c r="D8139" s="30" t="s">
        <v>424</v>
      </c>
      <c r="E8139" s="39" t="s">
        <v>1050</v>
      </c>
      <c r="F8139" s="40">
        <v>382.38</v>
      </c>
      <c r="G8139" s="41"/>
      <c r="H8139" s="32">
        <v>316909.910000004</v>
      </c>
      <c r="I8139" s="30"/>
      <c r="J8139" s="30"/>
      <c r="K8139" s="30"/>
      <c r="L8139" s="30">
        <v>202609</v>
      </c>
      <c r="M8139" s="30"/>
      <c r="N8139" s="30">
        <v>202608</v>
      </c>
      <c r="O8139" s="30"/>
      <c r="P8139" s="30"/>
    </row>
    <row r="8140" s="35" customFormat="1" customHeight="1" spans="2:16">
      <c r="B8140" s="38">
        <v>46265</v>
      </c>
      <c r="C8140" s="116" t="s">
        <v>18</v>
      </c>
      <c r="D8140" s="30" t="s">
        <v>424</v>
      </c>
      <c r="E8140" s="39" t="s">
        <v>1094</v>
      </c>
      <c r="F8140" s="40">
        <v>67.92</v>
      </c>
      <c r="G8140" s="41"/>
      <c r="H8140" s="32">
        <v>316977.830000006</v>
      </c>
      <c r="I8140" s="30"/>
      <c r="J8140" s="30"/>
      <c r="K8140" s="30"/>
      <c r="L8140" s="30">
        <v>202609</v>
      </c>
      <c r="M8140" s="30"/>
      <c r="N8140" s="30">
        <v>202608</v>
      </c>
      <c r="O8140" s="30"/>
      <c r="P8140" s="30"/>
    </row>
    <row r="8141" s="35" customFormat="1" customHeight="1" spans="2:16">
      <c r="B8141" s="38">
        <v>46265</v>
      </c>
      <c r="C8141" s="116" t="s">
        <v>18</v>
      </c>
      <c r="D8141" s="30" t="s">
        <v>424</v>
      </c>
      <c r="E8141" s="39" t="s">
        <v>1083</v>
      </c>
      <c r="F8141" s="40">
        <v>176.64</v>
      </c>
      <c r="G8141" s="41"/>
      <c r="H8141" s="32">
        <v>317154.470000006</v>
      </c>
      <c r="I8141" s="30"/>
      <c r="J8141" s="30"/>
      <c r="K8141" s="30"/>
      <c r="L8141" s="30">
        <v>202609</v>
      </c>
      <c r="M8141" s="30"/>
      <c r="N8141" s="30"/>
      <c r="O8141" s="30"/>
      <c r="P8141" s="30"/>
    </row>
    <row r="8142" s="35" customFormat="1" customHeight="1" spans="2:16">
      <c r="B8142" s="38">
        <v>46265</v>
      </c>
      <c r="C8142" s="116" t="s">
        <v>18</v>
      </c>
      <c r="D8142" s="30" t="s">
        <v>424</v>
      </c>
      <c r="E8142" s="39" t="s">
        <v>1098</v>
      </c>
      <c r="F8142" s="40">
        <v>139.86</v>
      </c>
      <c r="G8142" s="41"/>
      <c r="H8142" s="32">
        <v>317294.330000006</v>
      </c>
      <c r="I8142" s="30"/>
      <c r="J8142" s="30"/>
      <c r="K8142" s="30"/>
      <c r="L8142" s="30">
        <v>202609</v>
      </c>
      <c r="M8142" s="30"/>
      <c r="N8142" s="30">
        <v>202608</v>
      </c>
      <c r="O8142" s="30"/>
      <c r="P8142" s="30"/>
    </row>
    <row r="8143" s="35" customFormat="1" customHeight="1" spans="2:16">
      <c r="B8143" s="38">
        <v>46265</v>
      </c>
      <c r="C8143" s="116" t="s">
        <v>18</v>
      </c>
      <c r="D8143" s="30" t="s">
        <v>424</v>
      </c>
      <c r="E8143" s="39" t="s">
        <v>1054</v>
      </c>
      <c r="F8143" s="40">
        <v>114.96</v>
      </c>
      <c r="G8143" s="41"/>
      <c r="H8143" s="32">
        <v>317409.290000007</v>
      </c>
      <c r="I8143" s="30"/>
      <c r="J8143" s="30"/>
      <c r="K8143" s="30"/>
      <c r="L8143" s="30">
        <v>202609</v>
      </c>
      <c r="M8143" s="30"/>
      <c r="N8143" s="30"/>
      <c r="O8143" s="30"/>
      <c r="P8143" s="30"/>
    </row>
    <row r="8144" s="35" customFormat="1" customHeight="1" spans="2:16">
      <c r="B8144" s="38">
        <v>46265</v>
      </c>
      <c r="C8144" s="116" t="s">
        <v>18</v>
      </c>
      <c r="D8144" s="30" t="s">
        <v>424</v>
      </c>
      <c r="E8144" s="39" t="s">
        <v>1058</v>
      </c>
      <c r="F8144" s="40">
        <v>23.4</v>
      </c>
      <c r="G8144" s="41"/>
      <c r="H8144" s="32">
        <v>317432.690000005</v>
      </c>
      <c r="I8144" s="30"/>
      <c r="J8144" s="30"/>
      <c r="K8144" s="30"/>
      <c r="L8144" s="30">
        <v>202609</v>
      </c>
      <c r="M8144" s="30"/>
      <c r="N8144" s="30"/>
      <c r="O8144" s="30"/>
      <c r="P8144" s="30"/>
    </row>
    <row r="8145" s="35" customFormat="1" customHeight="1" spans="2:16">
      <c r="B8145" s="38">
        <v>46265</v>
      </c>
      <c r="C8145" s="116" t="s">
        <v>18</v>
      </c>
      <c r="D8145" s="30" t="s">
        <v>424</v>
      </c>
      <c r="E8145" s="39" t="s">
        <v>1088</v>
      </c>
      <c r="F8145" s="40">
        <v>184.08</v>
      </c>
      <c r="G8145" s="41"/>
      <c r="H8145" s="32">
        <v>317616.770000003</v>
      </c>
      <c r="I8145" s="30"/>
      <c r="J8145" s="30"/>
      <c r="K8145" s="30"/>
      <c r="L8145" s="30">
        <v>202609</v>
      </c>
      <c r="M8145" s="30"/>
      <c r="N8145" s="30"/>
      <c r="O8145" s="30"/>
      <c r="P8145" s="30"/>
    </row>
    <row r="8146" s="35" customFormat="1" customHeight="1" spans="2:16">
      <c r="B8146" s="38">
        <v>46265</v>
      </c>
      <c r="C8146" s="116" t="s">
        <v>18</v>
      </c>
      <c r="D8146" s="30" t="s">
        <v>424</v>
      </c>
      <c r="E8146" s="39" t="s">
        <v>1056</v>
      </c>
      <c r="F8146" s="40">
        <v>8.88</v>
      </c>
      <c r="G8146" s="41"/>
      <c r="H8146" s="32">
        <v>317625.650000002</v>
      </c>
      <c r="I8146" s="30"/>
      <c r="J8146" s="30"/>
      <c r="K8146" s="30"/>
      <c r="L8146" s="30">
        <v>202609</v>
      </c>
      <c r="M8146" s="30"/>
      <c r="N8146" s="30"/>
      <c r="O8146" s="30"/>
      <c r="P8146" s="30"/>
    </row>
    <row r="8147" s="35" customFormat="1" customHeight="1" spans="2:16">
      <c r="B8147" s="38">
        <v>46265</v>
      </c>
      <c r="C8147" s="116" t="s">
        <v>18</v>
      </c>
      <c r="D8147" s="30" t="s">
        <v>424</v>
      </c>
      <c r="E8147" s="39" t="s">
        <v>1084</v>
      </c>
      <c r="F8147" s="40">
        <v>483.57</v>
      </c>
      <c r="G8147" s="41"/>
      <c r="H8147" s="32">
        <v>318109.220000003</v>
      </c>
      <c r="I8147" s="30"/>
      <c r="J8147" s="30"/>
      <c r="K8147" s="30"/>
      <c r="L8147" s="30">
        <v>202609</v>
      </c>
      <c r="M8147" s="30"/>
      <c r="N8147" s="30"/>
      <c r="O8147" s="30"/>
      <c r="P8147" s="30"/>
    </row>
    <row r="8148" s="35" customFormat="1" customHeight="1" spans="2:16">
      <c r="B8148" s="38">
        <v>46265</v>
      </c>
      <c r="C8148" s="116" t="s">
        <v>18</v>
      </c>
      <c r="D8148" s="30" t="s">
        <v>424</v>
      </c>
      <c r="E8148" s="39" t="s">
        <v>1090</v>
      </c>
      <c r="F8148" s="40">
        <v>277.15</v>
      </c>
      <c r="G8148" s="41"/>
      <c r="H8148" s="32">
        <v>318386.370000001</v>
      </c>
      <c r="I8148" s="30"/>
      <c r="J8148" s="108"/>
      <c r="K8148" s="108"/>
      <c r="L8148" s="30">
        <v>202609</v>
      </c>
      <c r="N8148" s="108">
        <v>202609</v>
      </c>
    </row>
    <row r="8149" s="35" customFormat="1" customHeight="1" spans="2:16">
      <c r="B8149" s="38">
        <v>46265</v>
      </c>
      <c r="C8149" s="116" t="s">
        <v>18</v>
      </c>
      <c r="D8149" s="30" t="s">
        <v>424</v>
      </c>
      <c r="E8149" s="39" t="s">
        <v>1097</v>
      </c>
      <c r="F8149" s="40">
        <v>520.09</v>
      </c>
      <c r="G8149" s="41"/>
      <c r="H8149" s="32">
        <v>318906.460000001</v>
      </c>
      <c r="I8149" s="30"/>
      <c r="J8149" s="30"/>
      <c r="K8149" s="30"/>
      <c r="L8149" s="30">
        <v>202609</v>
      </c>
      <c r="M8149" s="30"/>
      <c r="N8149" s="30">
        <v>202608</v>
      </c>
      <c r="O8149" s="30"/>
      <c r="P8149" s="30"/>
    </row>
    <row r="8150" s="35" customFormat="1" customHeight="1" spans="2:16">
      <c r="B8150" s="38">
        <v>46265</v>
      </c>
      <c r="C8150" s="116" t="s">
        <v>18</v>
      </c>
      <c r="D8150" s="30" t="s">
        <v>424</v>
      </c>
      <c r="E8150" s="39" t="s">
        <v>1087</v>
      </c>
      <c r="F8150" s="40">
        <v>66.3</v>
      </c>
      <c r="G8150" s="41"/>
      <c r="H8150" s="32">
        <v>318972.760000002</v>
      </c>
      <c r="I8150" s="30"/>
      <c r="J8150" s="30"/>
      <c r="K8150" s="30"/>
      <c r="L8150" s="30">
        <v>202609</v>
      </c>
      <c r="M8150" s="30"/>
      <c r="N8150" s="30"/>
      <c r="O8150" s="30"/>
      <c r="P8150" s="30"/>
    </row>
    <row r="8151" s="35" customFormat="1" customHeight="1" spans="2:16">
      <c r="B8151" s="38">
        <v>46265</v>
      </c>
      <c r="C8151" s="116" t="s">
        <v>18</v>
      </c>
      <c r="D8151" s="30" t="s">
        <v>424</v>
      </c>
      <c r="E8151" s="39" t="s">
        <v>1084</v>
      </c>
      <c r="F8151" s="40">
        <v>68.4</v>
      </c>
      <c r="G8151" s="41"/>
      <c r="H8151" s="32">
        <v>319041.16</v>
      </c>
      <c r="I8151" s="30"/>
      <c r="J8151" s="30"/>
      <c r="K8151" s="30"/>
      <c r="L8151" s="30">
        <v>202609</v>
      </c>
      <c r="M8151" s="30"/>
      <c r="N8151" s="30"/>
      <c r="O8151" s="30"/>
      <c r="P8151" s="30"/>
    </row>
    <row r="8152" s="35" customFormat="1" customHeight="1" spans="2:16">
      <c r="B8152" s="38">
        <v>46265</v>
      </c>
      <c r="C8152" s="116" t="s">
        <v>18</v>
      </c>
      <c r="D8152" s="30" t="s">
        <v>424</v>
      </c>
      <c r="E8152" s="39" t="s">
        <v>1092</v>
      </c>
      <c r="F8152" s="40">
        <v>217.56</v>
      </c>
      <c r="G8152" s="41"/>
      <c r="H8152" s="32">
        <v>319258.719999999</v>
      </c>
      <c r="I8152" s="30"/>
      <c r="J8152" s="108"/>
      <c r="K8152" s="108"/>
      <c r="L8152" s="30">
        <v>202609</v>
      </c>
      <c r="N8152" s="108">
        <v>202608</v>
      </c>
    </row>
    <row r="8153" s="35" customFormat="1" customHeight="1" spans="2:16">
      <c r="B8153" s="38">
        <v>46265</v>
      </c>
      <c r="C8153" s="116" t="s">
        <v>18</v>
      </c>
      <c r="D8153" s="30" t="s">
        <v>424</v>
      </c>
      <c r="E8153" s="39" t="s">
        <v>1054</v>
      </c>
      <c r="F8153" s="40">
        <v>43.98</v>
      </c>
      <c r="G8153" s="41"/>
      <c r="H8153" s="32">
        <v>319302.699999999</v>
      </c>
      <c r="I8153" s="30"/>
      <c r="J8153" s="30"/>
      <c r="K8153" s="30"/>
      <c r="L8153" s="30">
        <v>202609</v>
      </c>
      <c r="M8153" s="30"/>
      <c r="N8153" s="30"/>
      <c r="O8153" s="30"/>
      <c r="P8153" s="30"/>
    </row>
    <row r="8154" s="35" customFormat="1" customHeight="1" spans="2:16">
      <c r="B8154" s="38">
        <v>46265</v>
      </c>
      <c r="C8154" s="116" t="s">
        <v>18</v>
      </c>
      <c r="D8154" s="30" t="s">
        <v>424</v>
      </c>
      <c r="E8154" s="39" t="s">
        <v>1052</v>
      </c>
      <c r="F8154" s="40">
        <v>23.28</v>
      </c>
      <c r="G8154" s="41"/>
      <c r="H8154" s="32">
        <v>319325.98</v>
      </c>
      <c r="I8154" s="30"/>
      <c r="J8154" s="30"/>
      <c r="K8154" s="30"/>
      <c r="L8154" s="30">
        <v>202609</v>
      </c>
      <c r="M8154" s="30"/>
      <c r="N8154" s="30"/>
      <c r="O8154" s="30"/>
      <c r="P8154" s="30"/>
    </row>
    <row r="8155" s="35" customFormat="1" customHeight="1" spans="2:16">
      <c r="B8155" s="38">
        <v>46265</v>
      </c>
      <c r="C8155" s="116" t="s">
        <v>18</v>
      </c>
      <c r="D8155" s="30" t="s">
        <v>424</v>
      </c>
      <c r="E8155" s="39" t="s">
        <v>1095</v>
      </c>
      <c r="F8155" s="40">
        <v>244.44</v>
      </c>
      <c r="G8155" s="41"/>
      <c r="H8155" s="32">
        <v>319570.420000002</v>
      </c>
      <c r="I8155" s="30"/>
      <c r="J8155" s="30"/>
      <c r="K8155" s="30"/>
      <c r="L8155" s="30">
        <v>202609</v>
      </c>
      <c r="M8155" s="30"/>
      <c r="N8155" s="30">
        <v>202608</v>
      </c>
      <c r="O8155" s="30"/>
      <c r="P8155" s="30"/>
    </row>
    <row r="8156" s="35" customFormat="1" customHeight="1" spans="2:16">
      <c r="B8156" s="38">
        <v>46265</v>
      </c>
      <c r="C8156" s="116" t="s">
        <v>18</v>
      </c>
      <c r="D8156" s="30" t="s">
        <v>424</v>
      </c>
      <c r="E8156" s="39" t="s">
        <v>1167</v>
      </c>
      <c r="F8156" s="40">
        <v>249.84</v>
      </c>
      <c r="G8156" s="41"/>
      <c r="H8156" s="32">
        <v>319820.260000002</v>
      </c>
      <c r="I8156" s="30"/>
      <c r="J8156" s="30"/>
      <c r="K8156" s="30"/>
      <c r="L8156" s="30">
        <v>202609</v>
      </c>
      <c r="M8156" s="30"/>
      <c r="N8156" s="30"/>
      <c r="O8156" s="30"/>
      <c r="P8156" s="30"/>
    </row>
    <row r="8157" s="35" customFormat="1" customHeight="1" spans="2:16">
      <c r="B8157" s="38">
        <v>46265</v>
      </c>
      <c r="C8157" s="116" t="s">
        <v>18</v>
      </c>
      <c r="D8157" s="30" t="s">
        <v>424</v>
      </c>
      <c r="E8157" s="39" t="s">
        <v>1045</v>
      </c>
      <c r="F8157" s="40">
        <v>101.94</v>
      </c>
      <c r="G8157" s="41"/>
      <c r="H8157" s="32">
        <v>319922.200000003</v>
      </c>
      <c r="I8157" s="30"/>
      <c r="J8157" s="30"/>
      <c r="K8157" s="30"/>
      <c r="L8157" s="30">
        <v>202609</v>
      </c>
      <c r="M8157" s="30"/>
      <c r="N8157" s="30">
        <v>202608</v>
      </c>
      <c r="O8157" s="30"/>
      <c r="P8157" s="30"/>
    </row>
    <row r="8158" s="35" customFormat="1" customHeight="1" spans="2:16">
      <c r="B8158" s="38">
        <v>46265</v>
      </c>
      <c r="C8158" s="116" t="s">
        <v>18</v>
      </c>
      <c r="D8158" s="30" t="s">
        <v>424</v>
      </c>
      <c r="E8158" s="39" t="s">
        <v>1085</v>
      </c>
      <c r="F8158" s="40">
        <v>122.16</v>
      </c>
      <c r="G8158" s="41"/>
      <c r="H8158" s="32">
        <v>320044.360000003</v>
      </c>
      <c r="I8158" s="30"/>
      <c r="J8158" s="99"/>
      <c r="K8158" s="99"/>
      <c r="L8158" s="30">
        <v>202609</v>
      </c>
    </row>
    <row r="8159" s="35" customFormat="1" customHeight="1" spans="2:16">
      <c r="B8159" s="38">
        <v>46265</v>
      </c>
      <c r="C8159" s="116" t="s">
        <v>18</v>
      </c>
      <c r="D8159" s="30" t="s">
        <v>424</v>
      </c>
      <c r="E8159" s="39" t="s">
        <v>1053</v>
      </c>
      <c r="F8159" s="40">
        <v>93.03</v>
      </c>
      <c r="G8159" s="41"/>
      <c r="H8159" s="32">
        <v>320137.390000004</v>
      </c>
      <c r="I8159" s="30"/>
      <c r="J8159" s="30"/>
      <c r="K8159" s="30"/>
      <c r="L8159" s="30">
        <v>202609</v>
      </c>
      <c r="M8159" s="30"/>
      <c r="N8159" s="30"/>
      <c r="O8159" s="30"/>
      <c r="P8159" s="30"/>
    </row>
    <row r="8160" s="35" customFormat="1" customHeight="1" spans="2:16">
      <c r="B8160" s="38">
        <v>46265</v>
      </c>
      <c r="C8160" s="116" t="s">
        <v>18</v>
      </c>
      <c r="D8160" s="30" t="s">
        <v>424</v>
      </c>
      <c r="E8160" s="39" t="s">
        <v>1094</v>
      </c>
      <c r="F8160" s="40">
        <v>99</v>
      </c>
      <c r="G8160" s="41"/>
      <c r="H8160" s="32">
        <v>320236.390000004</v>
      </c>
      <c r="I8160" s="30"/>
      <c r="J8160" s="30"/>
      <c r="K8160" s="30"/>
      <c r="L8160" s="30">
        <v>202609</v>
      </c>
      <c r="M8160" s="30"/>
      <c r="N8160" s="30">
        <v>202608</v>
      </c>
      <c r="O8160" s="30"/>
      <c r="P8160" s="30"/>
    </row>
    <row r="8161" s="35" customFormat="1" customHeight="1" spans="2:16">
      <c r="B8161" s="38">
        <v>46265</v>
      </c>
      <c r="C8161" s="116" t="s">
        <v>18</v>
      </c>
      <c r="D8161" s="30" t="s">
        <v>424</v>
      </c>
      <c r="E8161" s="39" t="s">
        <v>1089</v>
      </c>
      <c r="F8161" s="40">
        <v>38.7</v>
      </c>
      <c r="G8161" s="41"/>
      <c r="H8161" s="32">
        <v>320275.090000004</v>
      </c>
      <c r="I8161" s="30"/>
      <c r="J8161" s="108"/>
      <c r="K8161" s="108"/>
      <c r="L8161" s="30">
        <v>202609</v>
      </c>
    </row>
    <row r="8162" s="35" customFormat="1" customHeight="1" spans="2:16">
      <c r="B8162" s="38">
        <v>46265</v>
      </c>
      <c r="C8162" s="116" t="s">
        <v>18</v>
      </c>
      <c r="D8162" s="30" t="s">
        <v>424</v>
      </c>
      <c r="E8162" s="39" t="s">
        <v>1091</v>
      </c>
      <c r="F8162" s="40">
        <v>33.84</v>
      </c>
      <c r="G8162" s="41"/>
      <c r="H8162" s="32">
        <v>320308.930000003</v>
      </c>
      <c r="I8162" s="30"/>
      <c r="J8162" s="30"/>
      <c r="K8162" s="30"/>
      <c r="L8162" s="30">
        <v>202609</v>
      </c>
      <c r="M8162" s="30"/>
      <c r="N8162" s="30">
        <v>202608</v>
      </c>
      <c r="O8162" s="30"/>
      <c r="P8162" s="30"/>
    </row>
    <row r="8163" s="35" customFormat="1" customHeight="1" spans="2:16">
      <c r="B8163" s="38">
        <v>46265</v>
      </c>
      <c r="C8163" s="116" t="s">
        <v>18</v>
      </c>
      <c r="D8163" s="30" t="s">
        <v>424</v>
      </c>
      <c r="E8163" s="39" t="s">
        <v>1055</v>
      </c>
      <c r="F8163" s="40">
        <v>79.08</v>
      </c>
      <c r="G8163" s="41"/>
      <c r="H8163" s="32">
        <v>320388.010000002</v>
      </c>
      <c r="I8163" s="30"/>
      <c r="J8163" s="30"/>
      <c r="K8163" s="30"/>
      <c r="L8163" s="30">
        <v>202609</v>
      </c>
      <c r="M8163" s="30"/>
      <c r="N8163" s="30"/>
      <c r="O8163" s="30"/>
      <c r="P8163" s="30"/>
    </row>
    <row r="8164" s="35" customFormat="1" customHeight="1" spans="2:16">
      <c r="B8164" s="38">
        <v>46265</v>
      </c>
      <c r="C8164" s="116" t="s">
        <v>18</v>
      </c>
      <c r="D8164" s="30" t="s">
        <v>424</v>
      </c>
      <c r="E8164" s="39" t="s">
        <v>1054</v>
      </c>
      <c r="F8164" s="40">
        <v>68.34</v>
      </c>
      <c r="G8164" s="41"/>
      <c r="H8164" s="32">
        <v>320456.350000001</v>
      </c>
      <c r="I8164" s="30"/>
      <c r="J8164" s="30"/>
      <c r="K8164" s="30"/>
      <c r="L8164" s="30">
        <v>202609</v>
      </c>
      <c r="M8164" s="30"/>
      <c r="N8164" s="30"/>
      <c r="O8164" s="30"/>
      <c r="P8164" s="30"/>
    </row>
    <row r="8165" s="35" customFormat="1" customHeight="1" spans="2:16">
      <c r="B8165" s="38">
        <v>46265</v>
      </c>
      <c r="C8165" s="116" t="s">
        <v>18</v>
      </c>
      <c r="D8165" s="30" t="s">
        <v>424</v>
      </c>
      <c r="E8165" s="39" t="s">
        <v>1056</v>
      </c>
      <c r="F8165" s="40">
        <v>193.56</v>
      </c>
      <c r="G8165" s="41"/>
      <c r="H8165" s="32">
        <v>320649.91</v>
      </c>
      <c r="I8165" s="30"/>
      <c r="J8165" s="30"/>
      <c r="K8165" s="30"/>
      <c r="L8165" s="30">
        <v>202609</v>
      </c>
      <c r="M8165" s="30"/>
      <c r="N8165" s="30"/>
      <c r="O8165" s="30"/>
      <c r="P8165" s="30"/>
    </row>
    <row r="8166" s="35" customFormat="1" customHeight="1" spans="2:16">
      <c r="B8166" s="38">
        <v>46265</v>
      </c>
      <c r="C8166" s="116" t="s">
        <v>18</v>
      </c>
      <c r="D8166" s="30" t="s">
        <v>424</v>
      </c>
      <c r="E8166" s="39" t="s">
        <v>1092</v>
      </c>
      <c r="F8166" s="40">
        <v>603.9</v>
      </c>
      <c r="G8166" s="41"/>
      <c r="H8166" s="32">
        <v>321253.809999999</v>
      </c>
      <c r="I8166" s="30"/>
      <c r="J8166" s="107"/>
      <c r="K8166" s="107"/>
      <c r="L8166" s="30">
        <v>202609</v>
      </c>
      <c r="N8166" s="108">
        <v>202608</v>
      </c>
    </row>
    <row r="8167" s="35" customFormat="1" customHeight="1" spans="2:16">
      <c r="B8167" s="38">
        <v>46265</v>
      </c>
      <c r="C8167" s="116" t="s">
        <v>18</v>
      </c>
      <c r="D8167" s="30" t="s">
        <v>424</v>
      </c>
      <c r="E8167" s="39" t="s">
        <v>1045</v>
      </c>
      <c r="F8167" s="40">
        <v>167.34</v>
      </c>
      <c r="G8167" s="41"/>
      <c r="H8167" s="32">
        <v>321421.149999999</v>
      </c>
      <c r="I8167" s="30"/>
      <c r="J8167" s="30"/>
      <c r="K8167" s="30"/>
      <c r="L8167" s="30">
        <v>202609</v>
      </c>
      <c r="M8167" s="30"/>
      <c r="N8167" s="30">
        <v>202608</v>
      </c>
      <c r="O8167" s="30"/>
      <c r="P8167" s="30"/>
    </row>
    <row r="8168" s="35" customFormat="1" customHeight="1" spans="2:16">
      <c r="B8168" s="38">
        <v>46265</v>
      </c>
      <c r="C8168" s="116" t="s">
        <v>18</v>
      </c>
      <c r="D8168" s="30" t="s">
        <v>424</v>
      </c>
      <c r="E8168" s="39" t="s">
        <v>1051</v>
      </c>
      <c r="F8168" s="40">
        <v>359.46</v>
      </c>
      <c r="G8168" s="41"/>
      <c r="H8168" s="32">
        <v>321780.609999999</v>
      </c>
      <c r="I8168" s="30"/>
      <c r="J8168" s="30"/>
      <c r="K8168" s="30"/>
      <c r="L8168" s="30">
        <v>202609</v>
      </c>
      <c r="M8168" s="30"/>
      <c r="N8168" s="30"/>
      <c r="O8168" s="30"/>
      <c r="P8168" s="30"/>
    </row>
    <row r="8169" s="35" customFormat="1" customHeight="1" spans="2:16">
      <c r="B8169" s="38">
        <v>46265</v>
      </c>
      <c r="C8169" s="116" t="s">
        <v>18</v>
      </c>
      <c r="D8169" s="30" t="s">
        <v>424</v>
      </c>
      <c r="E8169" s="39" t="s">
        <v>1047</v>
      </c>
      <c r="F8169" s="40">
        <v>178.08</v>
      </c>
      <c r="G8169" s="41"/>
      <c r="H8169" s="32">
        <v>321958.689999998</v>
      </c>
      <c r="I8169" s="107"/>
      <c r="J8169" s="108"/>
      <c r="K8169" s="108"/>
      <c r="L8169" s="30">
        <v>202609</v>
      </c>
    </row>
    <row r="8170" s="35" customFormat="1" customHeight="1" spans="2:16">
      <c r="B8170" s="38">
        <v>46265</v>
      </c>
      <c r="C8170" s="116" t="s">
        <v>18</v>
      </c>
      <c r="D8170" s="30" t="s">
        <v>424</v>
      </c>
      <c r="E8170" s="39" t="s">
        <v>1058</v>
      </c>
      <c r="F8170" s="40">
        <v>86.7</v>
      </c>
      <c r="G8170" s="41"/>
      <c r="H8170" s="32">
        <v>322045.389999997</v>
      </c>
      <c r="I8170" s="30"/>
      <c r="J8170" s="30"/>
      <c r="K8170" s="30"/>
      <c r="L8170" s="30">
        <v>202609</v>
      </c>
      <c r="M8170" s="30"/>
      <c r="N8170" s="30"/>
      <c r="O8170" s="30"/>
      <c r="P8170" s="30"/>
    </row>
    <row r="8171" s="35" customFormat="1" customHeight="1" spans="2:16">
      <c r="B8171" s="38">
        <v>46265</v>
      </c>
      <c r="C8171" s="116" t="s">
        <v>18</v>
      </c>
      <c r="D8171" s="30" t="s">
        <v>424</v>
      </c>
      <c r="E8171" s="39" t="s">
        <v>1046</v>
      </c>
      <c r="F8171" s="40">
        <v>34.2</v>
      </c>
      <c r="G8171" s="41"/>
      <c r="H8171" s="32">
        <v>322079.589999996</v>
      </c>
      <c r="I8171" s="30"/>
      <c r="J8171" s="30"/>
      <c r="K8171" s="30"/>
      <c r="L8171" s="30">
        <v>202609</v>
      </c>
      <c r="M8171" s="30"/>
      <c r="N8171" s="30"/>
      <c r="O8171" s="30"/>
      <c r="P8171" s="30"/>
    </row>
    <row r="8172" s="35" customFormat="1" customHeight="1" spans="2:16">
      <c r="B8172" s="38">
        <v>46265</v>
      </c>
      <c r="C8172" s="116" t="s">
        <v>18</v>
      </c>
      <c r="D8172" s="30" t="s">
        <v>424</v>
      </c>
      <c r="E8172" s="39" t="s">
        <v>1084</v>
      </c>
      <c r="F8172" s="40">
        <v>349.8</v>
      </c>
      <c r="G8172" s="41"/>
      <c r="H8172" s="32">
        <v>322429.389999997</v>
      </c>
      <c r="I8172" s="30"/>
      <c r="J8172" s="30"/>
      <c r="K8172" s="30"/>
      <c r="L8172" s="30">
        <v>202609</v>
      </c>
      <c r="M8172" s="30"/>
      <c r="N8172" s="30"/>
      <c r="O8172" s="30"/>
      <c r="P8172" s="30"/>
    </row>
    <row r="8173" s="35" customFormat="1" customHeight="1" spans="2:16">
      <c r="B8173" s="38">
        <v>46265</v>
      </c>
      <c r="C8173" s="116" t="s">
        <v>18</v>
      </c>
      <c r="D8173" s="30" t="s">
        <v>424</v>
      </c>
      <c r="E8173" s="39" t="s">
        <v>1088</v>
      </c>
      <c r="F8173" s="40">
        <v>206.28</v>
      </c>
      <c r="G8173" s="41"/>
      <c r="H8173" s="32">
        <v>322635.669999998</v>
      </c>
      <c r="I8173" s="30"/>
      <c r="J8173" s="30"/>
      <c r="K8173" s="30"/>
      <c r="L8173" s="30">
        <v>202609</v>
      </c>
      <c r="M8173" s="30"/>
      <c r="N8173" s="30"/>
      <c r="O8173" s="30"/>
      <c r="P8173" s="30"/>
    </row>
    <row r="8174" s="35" customFormat="1" customHeight="1" spans="2:16">
      <c r="B8174" s="38">
        <v>46265</v>
      </c>
      <c r="C8174" s="116" t="s">
        <v>18</v>
      </c>
      <c r="D8174" s="30" t="s">
        <v>424</v>
      </c>
      <c r="E8174" s="39" t="s">
        <v>1050</v>
      </c>
      <c r="F8174" s="40">
        <v>1364.78</v>
      </c>
      <c r="G8174" s="41"/>
      <c r="H8174" s="32">
        <v>324000.449999999</v>
      </c>
      <c r="I8174" s="30"/>
      <c r="J8174" s="30"/>
      <c r="K8174" s="30"/>
      <c r="L8174" s="30">
        <v>202609</v>
      </c>
      <c r="M8174" s="30"/>
      <c r="N8174" s="30">
        <v>202608</v>
      </c>
      <c r="O8174" s="30"/>
      <c r="P8174" s="30"/>
    </row>
    <row r="8175" s="35" customFormat="1" customHeight="1" spans="2:16">
      <c r="B8175" s="38">
        <v>46265</v>
      </c>
      <c r="C8175" s="116" t="s">
        <v>18</v>
      </c>
      <c r="D8175" s="30" t="s">
        <v>424</v>
      </c>
      <c r="E8175" s="39" t="s">
        <v>1097</v>
      </c>
      <c r="F8175" s="40">
        <v>1048.2</v>
      </c>
      <c r="G8175" s="41"/>
      <c r="H8175" s="32">
        <v>325048.649999999</v>
      </c>
      <c r="I8175" s="30"/>
      <c r="J8175" s="30"/>
      <c r="K8175" s="30"/>
      <c r="L8175" s="30">
        <v>202609</v>
      </c>
      <c r="M8175" s="30"/>
      <c r="N8175" s="30">
        <v>202608</v>
      </c>
      <c r="O8175" s="30"/>
      <c r="P8175" s="30"/>
    </row>
    <row r="8176" s="35" customFormat="1" customHeight="1" spans="2:16">
      <c r="B8176" s="38">
        <v>46265</v>
      </c>
      <c r="C8176" s="116" t="s">
        <v>18</v>
      </c>
      <c r="D8176" s="30" t="s">
        <v>424</v>
      </c>
      <c r="E8176" s="39" t="s">
        <v>1094</v>
      </c>
      <c r="F8176" s="40">
        <v>241.32</v>
      </c>
      <c r="G8176" s="41"/>
      <c r="H8176" s="32">
        <v>325289.969999999</v>
      </c>
      <c r="I8176" s="30"/>
      <c r="J8176" s="30"/>
      <c r="K8176" s="30"/>
      <c r="L8176" s="30">
        <v>202609</v>
      </c>
      <c r="M8176" s="30"/>
      <c r="N8176" s="30">
        <v>202608</v>
      </c>
      <c r="O8176" s="30"/>
      <c r="P8176" s="30"/>
    </row>
    <row r="8177" s="35" customFormat="1" customHeight="1" spans="2:16">
      <c r="B8177" s="38">
        <v>46265</v>
      </c>
      <c r="C8177" s="116" t="s">
        <v>18</v>
      </c>
      <c r="D8177" s="30" t="s">
        <v>424</v>
      </c>
      <c r="E8177" s="39" t="s">
        <v>1096</v>
      </c>
      <c r="F8177" s="40">
        <v>753.3</v>
      </c>
      <c r="G8177" s="41"/>
      <c r="H8177" s="32">
        <v>326043.27</v>
      </c>
      <c r="I8177" s="30"/>
      <c r="J8177" s="107"/>
      <c r="K8177" s="107"/>
      <c r="L8177" s="30">
        <v>202609</v>
      </c>
      <c r="M8177" s="30"/>
      <c r="N8177" s="30">
        <v>202608</v>
      </c>
      <c r="O8177" s="30"/>
      <c r="P8177" s="30"/>
    </row>
    <row r="8178" s="35" customFormat="1" customHeight="1" spans="2:16">
      <c r="B8178" s="38">
        <v>46265</v>
      </c>
      <c r="C8178" s="116" t="s">
        <v>18</v>
      </c>
      <c r="D8178" s="30" t="s">
        <v>424</v>
      </c>
      <c r="E8178" s="39" t="s">
        <v>1090</v>
      </c>
      <c r="F8178" s="40">
        <v>392.16</v>
      </c>
      <c r="G8178" s="41"/>
      <c r="H8178" s="32">
        <v>326435.43</v>
      </c>
      <c r="I8178" s="30"/>
      <c r="J8178" s="30"/>
      <c r="K8178" s="30"/>
      <c r="L8178" s="30">
        <v>202609</v>
      </c>
      <c r="N8178" s="108">
        <v>202609</v>
      </c>
    </row>
    <row r="8179" s="35" customFormat="1" customHeight="1" spans="2:16">
      <c r="B8179" s="38">
        <v>46265</v>
      </c>
      <c r="C8179" s="116" t="s">
        <v>18</v>
      </c>
      <c r="D8179" s="30" t="s">
        <v>424</v>
      </c>
      <c r="E8179" s="39" t="s">
        <v>1098</v>
      </c>
      <c r="F8179" s="40">
        <v>45.3</v>
      </c>
      <c r="G8179" s="41"/>
      <c r="H8179" s="32">
        <v>326480.73</v>
      </c>
      <c r="I8179" s="30"/>
      <c r="J8179" s="99"/>
      <c r="K8179" s="99"/>
      <c r="L8179" s="30">
        <v>202609</v>
      </c>
      <c r="M8179" s="30"/>
      <c r="N8179" s="30">
        <v>202608</v>
      </c>
      <c r="O8179" s="30"/>
      <c r="P8179" s="30"/>
    </row>
    <row r="8180" s="35" customFormat="1" customHeight="1" spans="2:16">
      <c r="B8180" s="38">
        <v>46265</v>
      </c>
      <c r="C8180" s="116" t="s">
        <v>18</v>
      </c>
      <c r="D8180" s="30" t="s">
        <v>424</v>
      </c>
      <c r="E8180" s="39" t="s">
        <v>1093</v>
      </c>
      <c r="F8180" s="40">
        <v>1064.68</v>
      </c>
      <c r="G8180" s="41"/>
      <c r="H8180" s="32">
        <v>327545.41</v>
      </c>
      <c r="I8180" s="30"/>
      <c r="J8180" s="30"/>
      <c r="K8180" s="30"/>
      <c r="L8180" s="30">
        <v>202609</v>
      </c>
      <c r="M8180" s="30"/>
      <c r="N8180" s="30">
        <v>202608</v>
      </c>
      <c r="O8180" s="30"/>
      <c r="P8180" s="30"/>
    </row>
    <row r="8181" s="35" customFormat="1" customHeight="1" spans="2:16">
      <c r="B8181" s="38">
        <v>46265</v>
      </c>
      <c r="C8181" s="116" t="s">
        <v>18</v>
      </c>
      <c r="D8181" s="30" t="s">
        <v>424</v>
      </c>
      <c r="E8181" s="39" t="s">
        <v>1085</v>
      </c>
      <c r="F8181" s="40">
        <v>133.18</v>
      </c>
      <c r="G8181" s="41"/>
      <c r="H8181" s="32">
        <v>327678.59</v>
      </c>
      <c r="I8181" s="30"/>
      <c r="J8181" s="108"/>
      <c r="K8181" s="108"/>
      <c r="L8181" s="30">
        <v>202609</v>
      </c>
    </row>
    <row r="8182" s="35" customFormat="1" customHeight="1" spans="2:16">
      <c r="B8182" s="38">
        <v>46265</v>
      </c>
      <c r="C8182" s="116" t="s">
        <v>18</v>
      </c>
      <c r="D8182" s="30" t="s">
        <v>424</v>
      </c>
      <c r="E8182" s="39" t="s">
        <v>1057</v>
      </c>
      <c r="F8182" s="40">
        <v>17.88</v>
      </c>
      <c r="G8182" s="41"/>
      <c r="H8182" s="32">
        <v>327696.469999999</v>
      </c>
      <c r="I8182" s="30"/>
      <c r="J8182" s="30"/>
      <c r="K8182" s="30"/>
      <c r="L8182" s="30">
        <v>202609</v>
      </c>
      <c r="M8182" s="30"/>
      <c r="N8182" s="30"/>
      <c r="O8182" s="30"/>
      <c r="P8182" s="30"/>
    </row>
    <row r="8183" s="35" customFormat="1" customHeight="1" spans="2:16">
      <c r="B8183" s="38">
        <v>46265</v>
      </c>
      <c r="C8183" s="116" t="s">
        <v>18</v>
      </c>
      <c r="D8183" s="30" t="s">
        <v>424</v>
      </c>
      <c r="E8183" s="39" t="s">
        <v>1089</v>
      </c>
      <c r="F8183" s="40">
        <v>89.04</v>
      </c>
      <c r="G8183" s="41"/>
      <c r="H8183" s="32">
        <v>327785.509999998</v>
      </c>
      <c r="I8183" s="107"/>
      <c r="J8183" s="108"/>
      <c r="K8183" s="108"/>
      <c r="L8183" s="30">
        <v>202609</v>
      </c>
    </row>
    <row r="8184" s="35" customFormat="1" customHeight="1" spans="2:16">
      <c r="B8184" s="38">
        <v>46265</v>
      </c>
      <c r="C8184" s="116" t="s">
        <v>18</v>
      </c>
      <c r="D8184" s="30" t="s">
        <v>424</v>
      </c>
      <c r="E8184" s="39" t="s">
        <v>1048</v>
      </c>
      <c r="F8184" s="40">
        <v>226.2</v>
      </c>
      <c r="G8184" s="41"/>
      <c r="H8184" s="32">
        <v>328011.709999997</v>
      </c>
      <c r="I8184" s="30"/>
      <c r="J8184" s="30"/>
      <c r="K8184" s="30"/>
      <c r="L8184" s="30">
        <v>202609</v>
      </c>
      <c r="M8184" s="30"/>
      <c r="N8184" s="30"/>
      <c r="O8184" s="30"/>
      <c r="P8184" s="30"/>
    </row>
    <row r="8185" s="35" customFormat="1" customHeight="1" spans="2:16">
      <c r="B8185" s="38">
        <v>46265</v>
      </c>
      <c r="C8185" s="116" t="s">
        <v>18</v>
      </c>
      <c r="D8185" s="30" t="s">
        <v>424</v>
      </c>
      <c r="E8185" s="39" t="s">
        <v>1059</v>
      </c>
      <c r="F8185" s="40">
        <v>92.4</v>
      </c>
      <c r="G8185" s="41"/>
      <c r="H8185" s="32">
        <v>328104.109999996</v>
      </c>
      <c r="I8185" s="99"/>
      <c r="J8185" s="99"/>
      <c r="K8185" s="99"/>
      <c r="L8185" s="30">
        <v>202609</v>
      </c>
      <c r="M8185" s="99"/>
      <c r="N8185" s="99"/>
      <c r="O8185" s="99"/>
    </row>
    <row r="8186" s="35" customFormat="1" customHeight="1" spans="2:16">
      <c r="B8186" s="38">
        <v>46265</v>
      </c>
      <c r="C8186" s="116" t="s">
        <v>18</v>
      </c>
      <c r="D8186" s="30" t="s">
        <v>424</v>
      </c>
      <c r="E8186" s="39" t="s">
        <v>1167</v>
      </c>
      <c r="F8186" s="40">
        <v>72.24</v>
      </c>
      <c r="G8186" s="41"/>
      <c r="H8186" s="32">
        <v>328176.349999994</v>
      </c>
      <c r="I8186" s="30"/>
      <c r="J8186" s="30"/>
      <c r="K8186" s="30"/>
      <c r="L8186" s="30">
        <v>202609</v>
      </c>
      <c r="M8186" s="30"/>
      <c r="N8186" s="30"/>
      <c r="O8186" s="30"/>
      <c r="P8186" s="30"/>
    </row>
    <row r="8187" s="35" customFormat="1" customHeight="1" spans="2:16">
      <c r="B8187" s="38">
        <v>46265</v>
      </c>
      <c r="C8187" s="116" t="s">
        <v>18</v>
      </c>
      <c r="D8187" s="30" t="s">
        <v>424</v>
      </c>
      <c r="E8187" s="39" t="s">
        <v>1095</v>
      </c>
      <c r="F8187" s="40">
        <v>100.17</v>
      </c>
      <c r="G8187" s="41"/>
      <c r="H8187" s="32">
        <v>328276.519999996</v>
      </c>
      <c r="I8187" s="30"/>
      <c r="J8187" s="30"/>
      <c r="K8187" s="30"/>
      <c r="L8187" s="30">
        <v>202609</v>
      </c>
      <c r="M8187" s="30"/>
      <c r="N8187" s="30">
        <v>202608</v>
      </c>
      <c r="O8187" s="30"/>
      <c r="P8187" s="30"/>
    </row>
    <row r="8188" s="35" customFormat="1" customHeight="1" spans="2:16">
      <c r="B8188" s="38">
        <v>46265</v>
      </c>
      <c r="C8188" s="116" t="s">
        <v>18</v>
      </c>
      <c r="D8188" s="30" t="s">
        <v>424</v>
      </c>
      <c r="E8188" s="39" t="s">
        <v>1099</v>
      </c>
      <c r="F8188" s="40">
        <v>657.52</v>
      </c>
      <c r="G8188" s="41"/>
      <c r="H8188" s="32">
        <v>328934.039999995</v>
      </c>
      <c r="I8188" s="30"/>
      <c r="J8188" s="30"/>
      <c r="K8188" s="30"/>
      <c r="L8188" s="30">
        <v>202609</v>
      </c>
      <c r="M8188" s="30"/>
      <c r="N8188" s="30"/>
      <c r="O8188" s="30"/>
      <c r="P8188" s="30"/>
    </row>
    <row r="8189" s="35" customFormat="1" customHeight="1" spans="2:16">
      <c r="B8189" s="38">
        <v>46265</v>
      </c>
      <c r="C8189" s="116" t="s">
        <v>18</v>
      </c>
      <c r="D8189" s="30" t="s">
        <v>424</v>
      </c>
      <c r="E8189" s="39" t="s">
        <v>1049</v>
      </c>
      <c r="F8189" s="40">
        <v>77.4</v>
      </c>
      <c r="G8189" s="41"/>
      <c r="H8189" s="32">
        <v>329011.439999994</v>
      </c>
      <c r="I8189" s="30"/>
      <c r="J8189" s="30"/>
      <c r="K8189" s="30"/>
      <c r="L8189" s="30">
        <v>202609</v>
      </c>
      <c r="M8189" s="30"/>
      <c r="N8189" s="30"/>
      <c r="O8189" s="30"/>
      <c r="P8189" s="30"/>
    </row>
    <row r="8190" s="35" customFormat="1" customHeight="1" spans="2:16">
      <c r="B8190" s="38">
        <v>46265</v>
      </c>
      <c r="C8190" s="116" t="s">
        <v>18</v>
      </c>
      <c r="D8190" s="30" t="s">
        <v>424</v>
      </c>
      <c r="E8190" s="39" t="s">
        <v>1053</v>
      </c>
      <c r="F8190" s="40">
        <v>136.98</v>
      </c>
      <c r="G8190" s="41"/>
      <c r="H8190" s="32">
        <v>329148.419999994</v>
      </c>
      <c r="I8190" s="30"/>
      <c r="J8190" s="30"/>
      <c r="K8190" s="30"/>
      <c r="L8190" s="30">
        <v>202609</v>
      </c>
      <c r="M8190" s="30"/>
      <c r="N8190" s="30"/>
      <c r="O8190" s="30"/>
      <c r="P8190" s="30"/>
    </row>
    <row r="8191" s="35" customFormat="1" customHeight="1" spans="2:16">
      <c r="B8191" s="38">
        <v>46265</v>
      </c>
      <c r="C8191" s="116" t="s">
        <v>18</v>
      </c>
      <c r="D8191" s="30" t="s">
        <v>424</v>
      </c>
      <c r="E8191" s="39" t="s">
        <v>1091</v>
      </c>
      <c r="F8191" s="40">
        <v>365.88</v>
      </c>
      <c r="G8191" s="41"/>
      <c r="H8191" s="32">
        <v>329514.299999993</v>
      </c>
      <c r="I8191" s="30"/>
      <c r="J8191" s="30"/>
      <c r="K8191" s="30"/>
      <c r="L8191" s="30">
        <v>202609</v>
      </c>
      <c r="M8191" s="30"/>
      <c r="N8191" s="30">
        <v>202608</v>
      </c>
      <c r="O8191" s="30"/>
      <c r="P8191" s="30"/>
    </row>
    <row r="8192" s="35" customFormat="1" customHeight="1" spans="2:16">
      <c r="B8192" s="38">
        <v>46265</v>
      </c>
      <c r="C8192" s="116" t="s">
        <v>18</v>
      </c>
      <c r="D8192" s="30" t="s">
        <v>424</v>
      </c>
      <c r="E8192" s="39" t="s">
        <v>1087</v>
      </c>
      <c r="F8192" s="40">
        <v>287.28</v>
      </c>
      <c r="G8192" s="41"/>
      <c r="H8192" s="32">
        <v>329801.579999994</v>
      </c>
      <c r="I8192" s="30"/>
      <c r="J8192" s="30"/>
      <c r="K8192" s="30"/>
      <c r="L8192" s="30">
        <v>202609</v>
      </c>
      <c r="M8192" s="30"/>
      <c r="N8192" s="30"/>
      <c r="O8192" s="30"/>
      <c r="P8192" s="30"/>
    </row>
    <row r="8193" s="35" customFormat="1" customHeight="1" spans="2:16">
      <c r="B8193" s="38">
        <v>46265</v>
      </c>
      <c r="C8193" s="116" t="s">
        <v>18</v>
      </c>
      <c r="D8193" s="30" t="s">
        <v>424</v>
      </c>
      <c r="E8193" s="39" t="s">
        <v>1083</v>
      </c>
      <c r="F8193" s="40">
        <v>156.9</v>
      </c>
      <c r="G8193" s="41"/>
      <c r="H8193" s="32">
        <v>329958.479999993</v>
      </c>
      <c r="I8193" s="30"/>
      <c r="J8193" s="30"/>
      <c r="K8193" s="30"/>
      <c r="L8193" s="30">
        <v>202609</v>
      </c>
      <c r="M8193" s="30"/>
      <c r="N8193" s="30"/>
      <c r="O8193" s="30"/>
      <c r="P8193" s="30"/>
    </row>
    <row r="8194" s="35" customFormat="1" customHeight="1" spans="2:16">
      <c r="B8194" s="38">
        <v>46266</v>
      </c>
      <c r="C8194" s="116" t="s">
        <v>18</v>
      </c>
      <c r="D8194" s="30"/>
      <c r="E8194" s="39" t="s">
        <v>267</v>
      </c>
      <c r="F8194" s="40">
        <v>7158.89</v>
      </c>
      <c r="G8194" s="41"/>
      <c r="H8194" s="32">
        <v>337117.369999994</v>
      </c>
      <c r="I8194" s="107"/>
      <c r="J8194" s="108"/>
      <c r="K8194" s="108"/>
      <c r="L8194" s="30">
        <v>202609</v>
      </c>
    </row>
    <row r="8195" s="35" customFormat="1" customHeight="1" spans="2:16">
      <c r="B8195" s="38">
        <v>46266</v>
      </c>
      <c r="C8195" s="116" t="s">
        <v>18</v>
      </c>
      <c r="D8195" s="30"/>
      <c r="E8195" s="39" t="s">
        <v>1574</v>
      </c>
      <c r="F8195" s="40">
        <v>327964.63</v>
      </c>
      <c r="G8195" s="41"/>
      <c r="H8195" s="32">
        <v>665081.999999993</v>
      </c>
      <c r="I8195" s="30"/>
      <c r="J8195" s="30"/>
      <c r="K8195" s="30"/>
      <c r="L8195" s="30"/>
      <c r="M8195" s="30"/>
      <c r="N8195" s="30">
        <v>202609</v>
      </c>
      <c r="O8195" s="30"/>
      <c r="P8195" s="30"/>
    </row>
    <row r="8196" s="35" customFormat="1" customHeight="1" spans="2:16">
      <c r="B8196" s="38">
        <v>46266</v>
      </c>
      <c r="C8196" s="116" t="s">
        <v>18</v>
      </c>
      <c r="D8196" s="30" t="s">
        <v>424</v>
      </c>
      <c r="E8196" s="39" t="s">
        <v>1098</v>
      </c>
      <c r="F8196" s="40">
        <v>432.36</v>
      </c>
      <c r="G8196" s="41"/>
      <c r="H8196" s="32">
        <v>665514.359999992</v>
      </c>
      <c r="I8196" s="30"/>
      <c r="J8196" s="30"/>
      <c r="K8196" s="30"/>
      <c r="L8196" s="30">
        <v>202609</v>
      </c>
      <c r="M8196" s="30"/>
      <c r="N8196" s="30">
        <v>202609</v>
      </c>
      <c r="O8196" s="30"/>
      <c r="P8196" s="30"/>
    </row>
    <row r="8197" s="35" customFormat="1" customHeight="1" spans="2:16">
      <c r="B8197" s="38">
        <v>46266</v>
      </c>
      <c r="C8197" s="116" t="s">
        <v>18</v>
      </c>
      <c r="D8197" s="30" t="s">
        <v>424</v>
      </c>
      <c r="E8197" s="39" t="s">
        <v>1056</v>
      </c>
      <c r="F8197" s="40">
        <v>20.88</v>
      </c>
      <c r="G8197" s="41"/>
      <c r="H8197" s="32">
        <v>665535.239999991</v>
      </c>
      <c r="I8197" s="30"/>
      <c r="J8197" s="30"/>
      <c r="K8197" s="30"/>
      <c r="L8197" s="30">
        <v>202609</v>
      </c>
      <c r="M8197" s="30"/>
      <c r="N8197" s="30"/>
      <c r="O8197" s="30"/>
      <c r="P8197" s="30"/>
    </row>
    <row r="8198" s="35" customFormat="1" customHeight="1" spans="2:16">
      <c r="B8198" s="38">
        <v>46266</v>
      </c>
      <c r="C8198" s="116" t="s">
        <v>18</v>
      </c>
      <c r="D8198" s="30" t="s">
        <v>424</v>
      </c>
      <c r="E8198" s="39" t="s">
        <v>1087</v>
      </c>
      <c r="F8198" s="40">
        <v>53.16</v>
      </c>
      <c r="G8198" s="41"/>
      <c r="H8198" s="32">
        <v>665588.399999991</v>
      </c>
      <c r="I8198" s="30"/>
      <c r="J8198" s="30"/>
      <c r="K8198" s="30"/>
      <c r="L8198" s="30">
        <v>202609</v>
      </c>
      <c r="M8198" s="30"/>
      <c r="N8198" s="30"/>
      <c r="O8198" s="30"/>
      <c r="P8198" s="30"/>
    </row>
    <row r="8199" s="35" customFormat="1" customHeight="1" spans="2:16">
      <c r="B8199" s="38">
        <v>46266</v>
      </c>
      <c r="C8199" s="116" t="s">
        <v>18</v>
      </c>
      <c r="D8199" s="30" t="s">
        <v>424</v>
      </c>
      <c r="E8199" s="39" t="s">
        <v>1046</v>
      </c>
      <c r="F8199" s="40">
        <v>254.68</v>
      </c>
      <c r="G8199" s="41"/>
      <c r="H8199" s="32">
        <v>665843.079999991</v>
      </c>
      <c r="I8199" s="30"/>
      <c r="J8199" s="30"/>
      <c r="K8199" s="30"/>
      <c r="L8199" s="30">
        <v>202609</v>
      </c>
      <c r="M8199" s="30"/>
      <c r="N8199" s="30"/>
      <c r="O8199" s="30"/>
      <c r="P8199" s="30"/>
    </row>
    <row r="8200" s="35" customFormat="1" customHeight="1" spans="2:16">
      <c r="B8200" s="38">
        <v>46266</v>
      </c>
      <c r="C8200" s="116" t="s">
        <v>18</v>
      </c>
      <c r="D8200" s="30" t="s">
        <v>424</v>
      </c>
      <c r="E8200" s="39" t="s">
        <v>1047</v>
      </c>
      <c r="F8200" s="40">
        <v>35.76</v>
      </c>
      <c r="G8200" s="41"/>
      <c r="H8200" s="32">
        <v>665878.839999992</v>
      </c>
      <c r="I8200" s="30"/>
      <c r="J8200" s="108"/>
      <c r="K8200" s="108"/>
      <c r="L8200" s="30">
        <v>202609</v>
      </c>
    </row>
    <row r="8201" s="35" customFormat="1" customHeight="1" spans="2:16">
      <c r="B8201" s="38">
        <v>46266</v>
      </c>
      <c r="C8201" s="116" t="s">
        <v>18</v>
      </c>
      <c r="D8201" s="30" t="s">
        <v>424</v>
      </c>
      <c r="E8201" s="39" t="s">
        <v>1093</v>
      </c>
      <c r="F8201" s="40">
        <v>531.24</v>
      </c>
      <c r="G8201" s="41"/>
      <c r="H8201" s="32">
        <v>666410.079999991</v>
      </c>
      <c r="I8201" s="30"/>
      <c r="J8201" s="30"/>
      <c r="K8201" s="30"/>
      <c r="L8201" s="30">
        <v>202609</v>
      </c>
      <c r="M8201" s="30"/>
      <c r="N8201" s="30">
        <v>202609</v>
      </c>
      <c r="O8201" s="30"/>
      <c r="P8201" s="30"/>
    </row>
    <row r="8202" s="35" customFormat="1" customHeight="1" spans="2:16">
      <c r="B8202" s="38">
        <v>46266</v>
      </c>
      <c r="C8202" s="116" t="s">
        <v>18</v>
      </c>
      <c r="D8202" s="30" t="s">
        <v>424</v>
      </c>
      <c r="E8202" s="39" t="s">
        <v>1092</v>
      </c>
      <c r="F8202" s="40">
        <v>201.6</v>
      </c>
      <c r="G8202" s="41"/>
      <c r="H8202" s="32">
        <v>666611.679999992</v>
      </c>
      <c r="I8202" s="30"/>
      <c r="J8202" s="108"/>
      <c r="K8202" s="108"/>
      <c r="L8202" s="30">
        <v>202609</v>
      </c>
      <c r="N8202" s="108">
        <v>202609</v>
      </c>
    </row>
    <row r="8203" s="35" customFormat="1" customHeight="1" spans="2:16">
      <c r="B8203" s="38">
        <v>46266</v>
      </c>
      <c r="C8203" s="116" t="s">
        <v>18</v>
      </c>
      <c r="D8203" s="30" t="s">
        <v>424</v>
      </c>
      <c r="E8203" s="39" t="s">
        <v>1099</v>
      </c>
      <c r="F8203" s="40">
        <v>1314.18</v>
      </c>
      <c r="G8203" s="41"/>
      <c r="H8203" s="32">
        <v>667925.859999992</v>
      </c>
      <c r="I8203" s="30"/>
      <c r="J8203" s="30"/>
      <c r="K8203" s="30"/>
      <c r="L8203" s="30">
        <v>202609</v>
      </c>
      <c r="M8203" s="30"/>
      <c r="N8203" s="30"/>
      <c r="O8203" s="30"/>
      <c r="P8203" s="30"/>
    </row>
    <row r="8204" s="35" customFormat="1" customHeight="1" spans="2:16">
      <c r="B8204" s="38">
        <v>46266</v>
      </c>
      <c r="C8204" s="116" t="s">
        <v>18</v>
      </c>
      <c r="D8204" s="30" t="s">
        <v>424</v>
      </c>
      <c r="E8204" s="39" t="s">
        <v>1088</v>
      </c>
      <c r="F8204" s="40">
        <v>267.84</v>
      </c>
      <c r="G8204" s="41"/>
      <c r="H8204" s="32">
        <v>668193.699999992</v>
      </c>
      <c r="I8204" s="30"/>
      <c r="J8204" s="30"/>
      <c r="K8204" s="30"/>
      <c r="L8204" s="30">
        <v>202609</v>
      </c>
      <c r="M8204" s="30"/>
      <c r="N8204" s="30"/>
      <c r="O8204" s="30"/>
      <c r="P8204" s="30"/>
    </row>
    <row r="8205" s="35" customFormat="1" customHeight="1" spans="2:16">
      <c r="B8205" s="38">
        <v>46266</v>
      </c>
      <c r="C8205" s="116" t="s">
        <v>18</v>
      </c>
      <c r="D8205" s="30" t="s">
        <v>424</v>
      </c>
      <c r="E8205" s="39" t="s">
        <v>1089</v>
      </c>
      <c r="F8205" s="40">
        <v>324.63</v>
      </c>
      <c r="G8205" s="41"/>
      <c r="H8205" s="32">
        <v>668518.329999991</v>
      </c>
      <c r="I8205" s="30"/>
      <c r="J8205" s="108"/>
      <c r="K8205" s="108"/>
      <c r="L8205" s="30">
        <v>202609</v>
      </c>
    </row>
    <row r="8206" s="35" customFormat="1" customHeight="1" spans="2:16">
      <c r="B8206" s="38">
        <v>46266</v>
      </c>
      <c r="C8206" s="116" t="s">
        <v>18</v>
      </c>
      <c r="D8206" s="30" t="s">
        <v>424</v>
      </c>
      <c r="E8206" s="39" t="s">
        <v>1054</v>
      </c>
      <c r="F8206" s="40">
        <v>18</v>
      </c>
      <c r="G8206" s="41"/>
      <c r="H8206" s="32">
        <v>668536.329999991</v>
      </c>
      <c r="I8206" s="30"/>
      <c r="J8206" s="30"/>
      <c r="K8206" s="30"/>
      <c r="L8206" s="30">
        <v>202609</v>
      </c>
      <c r="M8206" s="30"/>
      <c r="N8206" s="30"/>
      <c r="O8206" s="30"/>
      <c r="P8206" s="30"/>
    </row>
    <row r="8207" s="35" customFormat="1" customHeight="1" spans="2:16">
      <c r="B8207" s="38">
        <v>46266</v>
      </c>
      <c r="C8207" s="116" t="s">
        <v>18</v>
      </c>
      <c r="D8207" s="30" t="s">
        <v>424</v>
      </c>
      <c r="E8207" s="39" t="s">
        <v>1085</v>
      </c>
      <c r="F8207" s="40">
        <v>331.26</v>
      </c>
      <c r="G8207" s="41"/>
      <c r="H8207" s="32">
        <v>668867.589999992</v>
      </c>
      <c r="I8207" s="30"/>
      <c r="J8207" s="107"/>
      <c r="K8207" s="107"/>
      <c r="L8207" s="30">
        <v>202609</v>
      </c>
    </row>
    <row r="8208" s="35" customFormat="1" customHeight="1" spans="2:16">
      <c r="B8208" s="38">
        <v>46266</v>
      </c>
      <c r="C8208" s="116" t="s">
        <v>18</v>
      </c>
      <c r="D8208" s="30" t="s">
        <v>424</v>
      </c>
      <c r="E8208" s="39" t="s">
        <v>1090</v>
      </c>
      <c r="F8208" s="40">
        <v>335.14</v>
      </c>
      <c r="G8208" s="41"/>
      <c r="H8208" s="32">
        <v>669202.729999993</v>
      </c>
      <c r="I8208" s="99"/>
      <c r="J8208" s="99"/>
      <c r="K8208" s="99"/>
      <c r="L8208" s="30">
        <v>202609</v>
      </c>
      <c r="N8208" s="99">
        <v>202609</v>
      </c>
    </row>
    <row r="8209" s="35" customFormat="1" customHeight="1" spans="2:16">
      <c r="B8209" s="38">
        <v>46266</v>
      </c>
      <c r="C8209" s="116" t="s">
        <v>18</v>
      </c>
      <c r="D8209" s="30" t="s">
        <v>424</v>
      </c>
      <c r="E8209" s="39" t="s">
        <v>1057</v>
      </c>
      <c r="F8209" s="40">
        <v>76.84</v>
      </c>
      <c r="G8209" s="41"/>
      <c r="H8209" s="32">
        <v>669279.569999993</v>
      </c>
      <c r="I8209" s="30"/>
      <c r="J8209" s="30"/>
      <c r="K8209" s="30"/>
      <c r="L8209" s="30">
        <v>202609</v>
      </c>
      <c r="M8209" s="30"/>
      <c r="N8209" s="30"/>
      <c r="O8209" s="30"/>
      <c r="P8209" s="30"/>
    </row>
    <row r="8210" s="35" customFormat="1" customHeight="1" spans="2:16">
      <c r="B8210" s="38">
        <v>46266</v>
      </c>
      <c r="C8210" s="116" t="s">
        <v>18</v>
      </c>
      <c r="D8210" s="30" t="s">
        <v>424</v>
      </c>
      <c r="E8210" s="39" t="s">
        <v>1058</v>
      </c>
      <c r="F8210" s="40">
        <v>84</v>
      </c>
      <c r="G8210" s="41"/>
      <c r="H8210" s="32">
        <v>669363.569999993</v>
      </c>
      <c r="I8210" s="30"/>
      <c r="J8210" s="30"/>
      <c r="K8210" s="30"/>
      <c r="L8210" s="30">
        <v>202609</v>
      </c>
      <c r="M8210" s="30"/>
      <c r="N8210" s="30"/>
      <c r="O8210" s="30"/>
      <c r="P8210" s="30"/>
    </row>
    <row r="8211" s="35" customFormat="1" customHeight="1" spans="2:16">
      <c r="B8211" s="38">
        <v>46266</v>
      </c>
      <c r="C8211" s="116" t="s">
        <v>18</v>
      </c>
      <c r="D8211" s="30" t="s">
        <v>424</v>
      </c>
      <c r="E8211" s="39" t="s">
        <v>1049</v>
      </c>
      <c r="F8211" s="40">
        <v>61.98</v>
      </c>
      <c r="G8211" s="41"/>
      <c r="H8211" s="32">
        <v>669425.549999993</v>
      </c>
      <c r="I8211" s="30"/>
      <c r="J8211" s="30"/>
      <c r="K8211" s="30"/>
      <c r="L8211" s="30">
        <v>202609</v>
      </c>
      <c r="M8211" s="30"/>
      <c r="N8211" s="30"/>
      <c r="O8211" s="30"/>
      <c r="P8211" s="30"/>
    </row>
    <row r="8212" s="35" customFormat="1" customHeight="1" spans="2:16">
      <c r="B8212" s="38">
        <v>46266</v>
      </c>
      <c r="C8212" s="116" t="s">
        <v>18</v>
      </c>
      <c r="D8212" s="30" t="s">
        <v>424</v>
      </c>
      <c r="E8212" s="39" t="s">
        <v>1095</v>
      </c>
      <c r="F8212" s="40">
        <v>194.82</v>
      </c>
      <c r="G8212" s="41"/>
      <c r="H8212" s="32">
        <v>669620.369999994</v>
      </c>
      <c r="I8212" s="30"/>
      <c r="J8212" s="30"/>
      <c r="K8212" s="30"/>
      <c r="L8212" s="30">
        <v>202609</v>
      </c>
      <c r="M8212" s="30"/>
      <c r="N8212" s="30">
        <v>202609</v>
      </c>
      <c r="O8212" s="30"/>
      <c r="P8212" s="30"/>
    </row>
    <row r="8213" s="35" customFormat="1" customHeight="1" spans="2:16">
      <c r="B8213" s="38">
        <v>46266</v>
      </c>
      <c r="C8213" s="116" t="s">
        <v>18</v>
      </c>
      <c r="D8213" s="30" t="s">
        <v>424</v>
      </c>
      <c r="E8213" s="39" t="s">
        <v>1059</v>
      </c>
      <c r="F8213" s="40">
        <v>23.28</v>
      </c>
      <c r="G8213" s="41"/>
      <c r="H8213" s="32">
        <v>669643.649999995</v>
      </c>
      <c r="I8213" s="30"/>
      <c r="J8213" s="99"/>
      <c r="K8213" s="99"/>
      <c r="L8213" s="30">
        <v>202609</v>
      </c>
      <c r="M8213" s="99"/>
      <c r="N8213" s="99"/>
      <c r="O8213" s="99"/>
    </row>
    <row r="8214" s="35" customFormat="1" customHeight="1" spans="2:16">
      <c r="B8214" s="38">
        <v>46266</v>
      </c>
      <c r="C8214" s="116" t="s">
        <v>18</v>
      </c>
      <c r="D8214" s="30" t="s">
        <v>424</v>
      </c>
      <c r="E8214" s="39" t="s">
        <v>1084</v>
      </c>
      <c r="F8214" s="40">
        <v>479.52</v>
      </c>
      <c r="G8214" s="41"/>
      <c r="H8214" s="32">
        <v>670123.169999994</v>
      </c>
      <c r="I8214" s="30"/>
      <c r="J8214" s="30"/>
      <c r="K8214" s="30"/>
      <c r="L8214" s="30">
        <v>202609</v>
      </c>
      <c r="M8214" s="30"/>
      <c r="N8214" s="30"/>
      <c r="O8214" s="30"/>
      <c r="P8214" s="30"/>
    </row>
    <row r="8215" s="35" customFormat="1" customHeight="1" spans="2:16">
      <c r="B8215" s="38">
        <v>46266</v>
      </c>
      <c r="C8215" s="116" t="s">
        <v>18</v>
      </c>
      <c r="D8215" s="30" t="s">
        <v>424</v>
      </c>
      <c r="E8215" s="39" t="s">
        <v>1048</v>
      </c>
      <c r="F8215" s="40">
        <v>203.16</v>
      </c>
      <c r="G8215" s="41"/>
      <c r="H8215" s="32">
        <v>670326.329999994</v>
      </c>
      <c r="I8215" s="30"/>
      <c r="J8215" s="30"/>
      <c r="K8215" s="30"/>
      <c r="L8215" s="30">
        <v>202609</v>
      </c>
      <c r="M8215" s="30"/>
      <c r="N8215" s="30"/>
      <c r="O8215" s="30"/>
      <c r="P8215" s="30"/>
    </row>
    <row r="8216" s="35" customFormat="1" customHeight="1" spans="2:16">
      <c r="B8216" s="38">
        <v>46266</v>
      </c>
      <c r="C8216" s="116" t="s">
        <v>18</v>
      </c>
      <c r="D8216" s="30" t="s">
        <v>424</v>
      </c>
      <c r="E8216" s="39" t="s">
        <v>1045</v>
      </c>
      <c r="F8216" s="40">
        <v>28.8</v>
      </c>
      <c r="G8216" s="41"/>
      <c r="H8216" s="32">
        <v>670355.129999995</v>
      </c>
      <c r="I8216" s="30"/>
      <c r="J8216" s="99"/>
      <c r="K8216" s="99"/>
      <c r="L8216" s="30">
        <v>202609</v>
      </c>
      <c r="M8216" s="30"/>
      <c r="N8216" s="30">
        <v>202609</v>
      </c>
      <c r="O8216" s="30"/>
      <c r="P8216" s="30"/>
    </row>
    <row r="8217" s="35" customFormat="1" customHeight="1" spans="2:16">
      <c r="B8217" s="38">
        <v>46266</v>
      </c>
      <c r="C8217" s="116" t="s">
        <v>18</v>
      </c>
      <c r="D8217" s="30" t="s">
        <v>424</v>
      </c>
      <c r="E8217" s="39" t="s">
        <v>1097</v>
      </c>
      <c r="F8217" s="40">
        <v>699.05</v>
      </c>
      <c r="G8217" s="41"/>
      <c r="H8217" s="32">
        <v>671054.179999996</v>
      </c>
      <c r="I8217" s="30"/>
      <c r="J8217" s="30"/>
      <c r="K8217" s="30"/>
      <c r="L8217" s="30">
        <v>202609</v>
      </c>
      <c r="M8217" s="30"/>
      <c r="N8217" s="30">
        <v>202609</v>
      </c>
      <c r="O8217" s="30"/>
      <c r="P8217" s="30"/>
    </row>
    <row r="8218" s="35" customFormat="1" customHeight="1" spans="2:16">
      <c r="B8218" s="38">
        <v>46266</v>
      </c>
      <c r="C8218" s="116" t="s">
        <v>18</v>
      </c>
      <c r="D8218" s="30" t="s">
        <v>424</v>
      </c>
      <c r="E8218" s="39" t="s">
        <v>1051</v>
      </c>
      <c r="F8218" s="40">
        <v>1003.18</v>
      </c>
      <c r="G8218" s="41"/>
      <c r="H8218" s="32">
        <v>672057.359999996</v>
      </c>
      <c r="I8218" s="30"/>
      <c r="J8218" s="30"/>
      <c r="K8218" s="30"/>
      <c r="L8218" s="30">
        <v>202609</v>
      </c>
      <c r="M8218" s="30"/>
      <c r="N8218" s="30"/>
      <c r="O8218" s="30"/>
      <c r="P8218" s="30"/>
    </row>
    <row r="8219" s="35" customFormat="1" customHeight="1" spans="2:16">
      <c r="B8219" s="38">
        <v>46266</v>
      </c>
      <c r="C8219" s="116" t="s">
        <v>18</v>
      </c>
      <c r="D8219" s="30" t="s">
        <v>424</v>
      </c>
      <c r="E8219" s="39" t="s">
        <v>1167</v>
      </c>
      <c r="F8219" s="40">
        <v>206.82</v>
      </c>
      <c r="G8219" s="41"/>
      <c r="H8219" s="32">
        <v>672264.179999996</v>
      </c>
      <c r="I8219" s="30"/>
      <c r="J8219" s="30"/>
      <c r="K8219" s="30"/>
      <c r="L8219" s="30">
        <v>202609</v>
      </c>
      <c r="M8219" s="30"/>
      <c r="N8219" s="30"/>
      <c r="O8219" s="30"/>
      <c r="P8219" s="30"/>
    </row>
    <row r="8220" s="35" customFormat="1" customHeight="1" spans="2:16">
      <c r="B8220" s="38">
        <v>46266</v>
      </c>
      <c r="C8220" s="116" t="s">
        <v>18</v>
      </c>
      <c r="D8220" s="30" t="s">
        <v>424</v>
      </c>
      <c r="E8220" s="39" t="s">
        <v>1091</v>
      </c>
      <c r="F8220" s="40">
        <v>96.96</v>
      </c>
      <c r="G8220" s="41"/>
      <c r="H8220" s="32">
        <v>672361.139999997</v>
      </c>
      <c r="I8220" s="30"/>
      <c r="J8220" s="30"/>
      <c r="K8220" s="30"/>
      <c r="L8220" s="30">
        <v>202609</v>
      </c>
      <c r="M8220" s="30"/>
      <c r="N8220" s="30">
        <v>202609</v>
      </c>
      <c r="O8220" s="30"/>
      <c r="P8220" s="30"/>
    </row>
    <row r="8221" s="35" customFormat="1" customHeight="1" spans="2:16">
      <c r="B8221" s="38">
        <v>46266</v>
      </c>
      <c r="C8221" s="116" t="s">
        <v>18</v>
      </c>
      <c r="D8221" s="30" t="s">
        <v>424</v>
      </c>
      <c r="E8221" s="39" t="s">
        <v>1050</v>
      </c>
      <c r="F8221" s="40">
        <v>765.12</v>
      </c>
      <c r="G8221" s="41"/>
      <c r="H8221" s="32">
        <v>673126.259999998</v>
      </c>
      <c r="I8221" s="30"/>
      <c r="J8221" s="30"/>
      <c r="K8221" s="30"/>
      <c r="L8221" s="30">
        <v>202609</v>
      </c>
      <c r="M8221" s="30"/>
      <c r="N8221" s="30">
        <v>202609</v>
      </c>
      <c r="O8221" s="30"/>
      <c r="P8221" s="30"/>
    </row>
    <row r="8222" s="35" customFormat="1" customHeight="1" spans="2:16">
      <c r="B8222" s="38">
        <v>46266</v>
      </c>
      <c r="C8222" s="116" t="s">
        <v>18</v>
      </c>
      <c r="D8222" s="30" t="s">
        <v>424</v>
      </c>
      <c r="E8222" s="39" t="s">
        <v>1096</v>
      </c>
      <c r="F8222" s="40">
        <v>890.92</v>
      </c>
      <c r="G8222" s="41"/>
      <c r="H8222" s="32">
        <v>674017.18</v>
      </c>
      <c r="I8222" s="30"/>
      <c r="J8222" s="30"/>
      <c r="K8222" s="30"/>
      <c r="L8222" s="30">
        <v>202609</v>
      </c>
      <c r="M8222" s="30"/>
      <c r="N8222" s="30">
        <v>202609</v>
      </c>
      <c r="O8222" s="30"/>
      <c r="P8222" s="30"/>
    </row>
    <row r="8223" s="35" customFormat="1" customHeight="1" spans="2:16">
      <c r="B8223" s="38">
        <v>46266</v>
      </c>
      <c r="C8223" s="116" t="s">
        <v>18</v>
      </c>
      <c r="D8223" s="30" t="s">
        <v>424</v>
      </c>
      <c r="E8223" s="39" t="s">
        <v>1055</v>
      </c>
      <c r="F8223" s="40">
        <v>97.98</v>
      </c>
      <c r="G8223" s="41"/>
      <c r="H8223" s="32">
        <v>674115.16</v>
      </c>
      <c r="I8223" s="30"/>
      <c r="J8223" s="30"/>
      <c r="K8223" s="30"/>
      <c r="L8223" s="30">
        <v>202609</v>
      </c>
      <c r="M8223" s="30"/>
      <c r="N8223" s="30"/>
      <c r="O8223" s="30"/>
      <c r="P8223" s="30"/>
    </row>
    <row r="8224" s="35" customFormat="1" customHeight="1" spans="2:16">
      <c r="B8224" s="38">
        <v>46266</v>
      </c>
      <c r="C8224" s="116" t="s">
        <v>18</v>
      </c>
      <c r="D8224" s="30" t="s">
        <v>424</v>
      </c>
      <c r="E8224" s="39" t="s">
        <v>1083</v>
      </c>
      <c r="F8224" s="40">
        <v>154.56</v>
      </c>
      <c r="G8224" s="41"/>
      <c r="H8224" s="32">
        <v>674269.719999999</v>
      </c>
      <c r="I8224" s="30"/>
      <c r="J8224" s="30"/>
      <c r="K8224" s="30"/>
      <c r="L8224" s="30">
        <v>202609</v>
      </c>
      <c r="M8224" s="30"/>
      <c r="N8224" s="30"/>
      <c r="O8224" s="30"/>
      <c r="P8224" s="30"/>
    </row>
    <row r="8225" s="35" customFormat="1" customHeight="1" spans="2:16">
      <c r="B8225" s="38">
        <v>46266</v>
      </c>
      <c r="C8225" s="116" t="s">
        <v>18</v>
      </c>
      <c r="D8225" s="30" t="s">
        <v>424</v>
      </c>
      <c r="E8225" s="39" t="s">
        <v>1053</v>
      </c>
      <c r="F8225" s="40">
        <v>81.64</v>
      </c>
      <c r="G8225" s="41"/>
      <c r="H8225" s="32">
        <v>674351.359999999</v>
      </c>
      <c r="I8225" s="30"/>
      <c r="J8225" s="30"/>
      <c r="K8225" s="30"/>
      <c r="L8225" s="30">
        <v>202609</v>
      </c>
      <c r="M8225" s="30"/>
      <c r="N8225" s="30"/>
      <c r="O8225" s="30"/>
      <c r="P8225" s="30"/>
    </row>
    <row r="8226" s="35" customFormat="1" customHeight="1" spans="2:16">
      <c r="B8226" s="38">
        <v>46266</v>
      </c>
      <c r="C8226" s="116" t="s">
        <v>18</v>
      </c>
      <c r="D8226" s="30" t="s">
        <v>424</v>
      </c>
      <c r="E8226" s="39" t="s">
        <v>1094</v>
      </c>
      <c r="F8226" s="40">
        <v>312.38</v>
      </c>
      <c r="G8226" s="41"/>
      <c r="H8226" s="32">
        <v>674663.739999998</v>
      </c>
      <c r="I8226" s="30"/>
      <c r="J8226" s="30"/>
      <c r="K8226" s="30"/>
      <c r="L8226" s="30">
        <v>202609</v>
      </c>
      <c r="M8226" s="30"/>
      <c r="N8226" s="30">
        <v>202609</v>
      </c>
      <c r="O8226" s="30"/>
      <c r="P8226" s="30"/>
    </row>
    <row r="8227" s="35" customFormat="1" customHeight="1" spans="2:16">
      <c r="B8227" s="38">
        <v>46267</v>
      </c>
      <c r="C8227" s="116" t="s">
        <v>18</v>
      </c>
      <c r="D8227" s="30"/>
      <c r="E8227" s="39" t="s">
        <v>267</v>
      </c>
      <c r="F8227" s="40">
        <v>6411.19</v>
      </c>
      <c r="G8227" s="41"/>
      <c r="H8227" s="32">
        <v>681074.93</v>
      </c>
      <c r="I8227" s="30"/>
      <c r="J8227" s="107"/>
      <c r="K8227" s="107"/>
      <c r="L8227" s="31">
        <v>202610</v>
      </c>
    </row>
    <row r="8228" s="35" customFormat="1" customHeight="1" spans="2:16">
      <c r="B8228" s="38">
        <v>46267</v>
      </c>
      <c r="C8228" s="116" t="s">
        <v>18</v>
      </c>
      <c r="D8228" s="30" t="s">
        <v>424</v>
      </c>
      <c r="E8228" s="39" t="s">
        <v>1085</v>
      </c>
      <c r="F8228" s="40">
        <v>298.8</v>
      </c>
      <c r="G8228" s="41"/>
      <c r="H8228" s="32">
        <v>681373.73</v>
      </c>
      <c r="I8228" s="30"/>
      <c r="J8228" s="30"/>
      <c r="K8228" s="30"/>
      <c r="L8228" s="31">
        <v>202610</v>
      </c>
    </row>
    <row r="8229" s="35" customFormat="1" customHeight="1" spans="2:16">
      <c r="B8229" s="38">
        <v>46267</v>
      </c>
      <c r="C8229" s="116" t="s">
        <v>18</v>
      </c>
      <c r="D8229" s="30" t="s">
        <v>424</v>
      </c>
      <c r="E8229" s="39" t="s">
        <v>1089</v>
      </c>
      <c r="F8229" s="40">
        <v>147.66</v>
      </c>
      <c r="G8229" s="41"/>
      <c r="H8229" s="32">
        <v>681521.390000001</v>
      </c>
      <c r="I8229" s="30"/>
      <c r="J8229" s="99"/>
      <c r="K8229" s="99"/>
      <c r="L8229" s="31">
        <v>202610</v>
      </c>
    </row>
    <row r="8230" s="35" customFormat="1" customHeight="1" spans="2:16">
      <c r="B8230" s="38">
        <v>46267</v>
      </c>
      <c r="C8230" s="116" t="s">
        <v>18</v>
      </c>
      <c r="D8230" s="30" t="s">
        <v>424</v>
      </c>
      <c r="E8230" s="39" t="s">
        <v>1053</v>
      </c>
      <c r="F8230" s="40">
        <v>173.43</v>
      </c>
      <c r="G8230" s="41"/>
      <c r="H8230" s="32">
        <v>681694.82</v>
      </c>
      <c r="I8230" s="30"/>
      <c r="J8230" s="30"/>
      <c r="K8230" s="30"/>
      <c r="L8230" s="31">
        <v>202610</v>
      </c>
      <c r="M8230" s="30"/>
      <c r="N8230" s="30"/>
      <c r="O8230" s="30"/>
      <c r="P8230" s="30"/>
    </row>
    <row r="8231" s="35" customFormat="1" customHeight="1" spans="2:16">
      <c r="B8231" s="38">
        <v>46267</v>
      </c>
      <c r="C8231" s="116" t="s">
        <v>18</v>
      </c>
      <c r="D8231" s="30" t="s">
        <v>424</v>
      </c>
      <c r="E8231" s="39" t="s">
        <v>1095</v>
      </c>
      <c r="F8231" s="40">
        <v>398.34</v>
      </c>
      <c r="G8231" s="41"/>
      <c r="H8231" s="32">
        <v>682093.16</v>
      </c>
      <c r="I8231" s="30"/>
      <c r="J8231" s="30"/>
      <c r="K8231" s="30"/>
      <c r="L8231" s="31">
        <v>202610</v>
      </c>
      <c r="M8231" s="30"/>
      <c r="N8231" s="30"/>
      <c r="O8231" s="30"/>
      <c r="P8231" s="30"/>
    </row>
    <row r="8232" s="35" customFormat="1" customHeight="1" spans="2:16">
      <c r="B8232" s="38">
        <v>46267</v>
      </c>
      <c r="C8232" s="116" t="s">
        <v>18</v>
      </c>
      <c r="D8232" s="30" t="s">
        <v>424</v>
      </c>
      <c r="E8232" s="39" t="s">
        <v>1086</v>
      </c>
      <c r="F8232" s="40">
        <v>43.68</v>
      </c>
      <c r="G8232" s="41"/>
      <c r="H8232" s="32">
        <v>682136.84</v>
      </c>
      <c r="I8232" s="30"/>
      <c r="J8232" s="30"/>
      <c r="K8232" s="30"/>
      <c r="L8232" s="31">
        <v>202610</v>
      </c>
      <c r="M8232" s="30"/>
      <c r="N8232" s="30"/>
      <c r="O8232" s="30"/>
      <c r="P8232" s="30"/>
    </row>
    <row r="8233" s="35" customFormat="1" customHeight="1" spans="2:16">
      <c r="B8233" s="38">
        <v>46267</v>
      </c>
      <c r="C8233" s="116" t="s">
        <v>18</v>
      </c>
      <c r="D8233" s="30" t="s">
        <v>424</v>
      </c>
      <c r="E8233" s="39" t="s">
        <v>1084</v>
      </c>
      <c r="F8233" s="40">
        <v>590.34</v>
      </c>
      <c r="G8233" s="41"/>
      <c r="H8233" s="32">
        <v>682727.18</v>
      </c>
      <c r="I8233" s="30"/>
      <c r="J8233" s="30"/>
      <c r="K8233" s="30"/>
      <c r="L8233" s="31">
        <v>202610</v>
      </c>
      <c r="M8233" s="30"/>
      <c r="N8233" s="30"/>
      <c r="O8233" s="30"/>
      <c r="P8233" s="30"/>
    </row>
    <row r="8234" s="35" customFormat="1" customHeight="1" spans="2:16">
      <c r="B8234" s="38">
        <v>46267</v>
      </c>
      <c r="C8234" s="116" t="s">
        <v>18</v>
      </c>
      <c r="D8234" s="30" t="s">
        <v>424</v>
      </c>
      <c r="E8234" s="39" t="s">
        <v>1049</v>
      </c>
      <c r="F8234" s="40">
        <v>17.34</v>
      </c>
      <c r="G8234" s="41"/>
      <c r="H8234" s="32">
        <v>682744.52</v>
      </c>
      <c r="I8234" s="30"/>
      <c r="J8234" s="30"/>
      <c r="K8234" s="30"/>
      <c r="L8234" s="31">
        <v>202610</v>
      </c>
      <c r="M8234" s="30"/>
      <c r="N8234" s="30"/>
      <c r="O8234" s="30"/>
      <c r="P8234" s="30"/>
    </row>
    <row r="8235" s="35" customFormat="1" customHeight="1" spans="2:16">
      <c r="B8235" s="38">
        <v>46267</v>
      </c>
      <c r="C8235" s="116" t="s">
        <v>18</v>
      </c>
      <c r="D8235" s="30" t="s">
        <v>424</v>
      </c>
      <c r="E8235" s="39" t="s">
        <v>1045</v>
      </c>
      <c r="F8235" s="40">
        <v>180.18</v>
      </c>
      <c r="G8235" s="41"/>
      <c r="H8235" s="32">
        <v>682924.699999999</v>
      </c>
      <c r="I8235" s="30"/>
      <c r="J8235" s="30"/>
      <c r="K8235" s="30"/>
      <c r="L8235" s="31">
        <v>202610</v>
      </c>
      <c r="M8235" s="30"/>
      <c r="N8235" s="30">
        <v>202609</v>
      </c>
      <c r="O8235" s="30"/>
      <c r="P8235" s="30"/>
    </row>
    <row r="8236" s="35" customFormat="1" customHeight="1" spans="2:16">
      <c r="B8236" s="38">
        <v>46267</v>
      </c>
      <c r="C8236" s="116" t="s">
        <v>18</v>
      </c>
      <c r="D8236" s="30" t="s">
        <v>424</v>
      </c>
      <c r="E8236" s="39" t="s">
        <v>1087</v>
      </c>
      <c r="F8236" s="40">
        <v>120.3</v>
      </c>
      <c r="G8236" s="41"/>
      <c r="H8236" s="32">
        <v>683045</v>
      </c>
      <c r="I8236" s="30"/>
      <c r="J8236" s="30"/>
      <c r="K8236" s="30"/>
      <c r="L8236" s="31">
        <v>202610</v>
      </c>
      <c r="M8236" s="30"/>
      <c r="N8236" s="30"/>
      <c r="O8236" s="30"/>
      <c r="P8236" s="30"/>
    </row>
    <row r="8237" s="35" customFormat="1" customHeight="1" spans="2:16">
      <c r="B8237" s="38">
        <v>46267</v>
      </c>
      <c r="C8237" s="116" t="s">
        <v>18</v>
      </c>
      <c r="D8237" s="30" t="s">
        <v>424</v>
      </c>
      <c r="E8237" s="39" t="s">
        <v>1099</v>
      </c>
      <c r="F8237" s="40">
        <v>808.44</v>
      </c>
      <c r="G8237" s="41"/>
      <c r="H8237" s="32">
        <v>683853.440000001</v>
      </c>
      <c r="I8237" s="30"/>
      <c r="J8237" s="30"/>
      <c r="K8237" s="30"/>
      <c r="L8237" s="31">
        <v>202610</v>
      </c>
      <c r="M8237" s="30"/>
      <c r="N8237" s="30"/>
      <c r="O8237" s="30"/>
      <c r="P8237" s="30"/>
    </row>
    <row r="8238" s="35" customFormat="1" customHeight="1" spans="2:16">
      <c r="B8238" s="38">
        <v>46267</v>
      </c>
      <c r="C8238" s="116" t="s">
        <v>18</v>
      </c>
      <c r="D8238" s="30" t="s">
        <v>424</v>
      </c>
      <c r="E8238" s="39" t="s">
        <v>1090</v>
      </c>
      <c r="F8238" s="40">
        <v>930.93</v>
      </c>
      <c r="G8238" s="41"/>
      <c r="H8238" s="32">
        <v>684784.370000001</v>
      </c>
      <c r="I8238" s="99"/>
      <c r="J8238" s="108"/>
      <c r="K8238" s="108"/>
      <c r="L8238" s="31">
        <v>202610</v>
      </c>
    </row>
    <row r="8239" s="35" customFormat="1" customHeight="1" spans="2:16">
      <c r="B8239" s="38">
        <v>46267</v>
      </c>
      <c r="C8239" s="116" t="s">
        <v>18</v>
      </c>
      <c r="D8239" s="30" t="s">
        <v>424</v>
      </c>
      <c r="E8239" s="39" t="s">
        <v>1059</v>
      </c>
      <c r="F8239" s="40">
        <v>9.9</v>
      </c>
      <c r="G8239" s="41"/>
      <c r="H8239" s="32">
        <v>684794.27</v>
      </c>
      <c r="I8239" s="30"/>
      <c r="J8239" s="30"/>
      <c r="K8239" s="30"/>
      <c r="L8239" s="31">
        <v>202610</v>
      </c>
      <c r="M8239" s="30"/>
      <c r="N8239" s="30"/>
      <c r="O8239" s="30"/>
    </row>
    <row r="8240" s="35" customFormat="1" customHeight="1" spans="2:16">
      <c r="B8240" s="38">
        <v>46267</v>
      </c>
      <c r="C8240" s="116" t="s">
        <v>18</v>
      </c>
      <c r="D8240" s="30" t="s">
        <v>424</v>
      </c>
      <c r="E8240" s="39" t="s">
        <v>1051</v>
      </c>
      <c r="F8240" s="40">
        <v>81.9</v>
      </c>
      <c r="G8240" s="41"/>
      <c r="H8240" s="32">
        <v>684876.169999998</v>
      </c>
      <c r="I8240" s="30"/>
      <c r="J8240" s="30"/>
      <c r="K8240" s="30"/>
      <c r="L8240" s="31">
        <v>202610</v>
      </c>
      <c r="M8240" s="30"/>
      <c r="N8240" s="30"/>
      <c r="O8240" s="30"/>
      <c r="P8240" s="30"/>
    </row>
    <row r="8241" s="35" customFormat="1" customHeight="1" spans="2:16">
      <c r="B8241" s="38">
        <v>46267</v>
      </c>
      <c r="C8241" s="116" t="s">
        <v>18</v>
      </c>
      <c r="D8241" s="30" t="s">
        <v>424</v>
      </c>
      <c r="E8241" s="39" t="s">
        <v>1047</v>
      </c>
      <c r="F8241" s="40">
        <v>101.23</v>
      </c>
      <c r="G8241" s="41"/>
      <c r="H8241" s="32">
        <v>684977.399999999</v>
      </c>
      <c r="I8241" s="107"/>
      <c r="J8241" s="107"/>
      <c r="K8241" s="107"/>
      <c r="L8241" s="31">
        <v>202610</v>
      </c>
    </row>
    <row r="8242" s="35" customFormat="1" customHeight="1" spans="2:16">
      <c r="B8242" s="38">
        <v>46267</v>
      </c>
      <c r="C8242" s="116" t="s">
        <v>18</v>
      </c>
      <c r="D8242" s="30" t="s">
        <v>424</v>
      </c>
      <c r="E8242" s="39" t="s">
        <v>1098</v>
      </c>
      <c r="F8242" s="40">
        <v>295.56</v>
      </c>
      <c r="G8242" s="41"/>
      <c r="H8242" s="32">
        <v>685272.959999997</v>
      </c>
      <c r="I8242" s="30"/>
      <c r="J8242" s="30"/>
      <c r="K8242" s="30"/>
      <c r="L8242" s="31">
        <v>202610</v>
      </c>
      <c r="M8242" s="30"/>
      <c r="N8242" s="30">
        <v>202609</v>
      </c>
      <c r="O8242" s="30"/>
      <c r="P8242" s="30"/>
    </row>
    <row r="8243" s="35" customFormat="1" customHeight="1" spans="2:16">
      <c r="B8243" s="38">
        <v>46267</v>
      </c>
      <c r="C8243" s="116" t="s">
        <v>18</v>
      </c>
      <c r="D8243" s="30" t="s">
        <v>424</v>
      </c>
      <c r="E8243" s="39" t="s">
        <v>1050</v>
      </c>
      <c r="F8243" s="40">
        <v>844.63</v>
      </c>
      <c r="G8243" s="41"/>
      <c r="H8243" s="32">
        <v>686117.589999996</v>
      </c>
      <c r="I8243" s="30"/>
      <c r="J8243" s="30"/>
      <c r="K8243" s="30"/>
      <c r="L8243" s="31">
        <v>202610</v>
      </c>
      <c r="M8243" s="30"/>
      <c r="N8243" s="30">
        <v>202609</v>
      </c>
      <c r="O8243" s="30"/>
      <c r="P8243" s="30"/>
    </row>
    <row r="8244" s="35" customFormat="1" customHeight="1" spans="2:16">
      <c r="B8244" s="38">
        <v>46267</v>
      </c>
      <c r="C8244" s="116" t="s">
        <v>18</v>
      </c>
      <c r="D8244" s="30" t="s">
        <v>424</v>
      </c>
      <c r="E8244" s="39" t="s">
        <v>1088</v>
      </c>
      <c r="F8244" s="40">
        <v>440.58</v>
      </c>
      <c r="G8244" s="41"/>
      <c r="H8244" s="32">
        <v>686558.169999994</v>
      </c>
      <c r="I8244" s="30"/>
      <c r="J8244" s="30"/>
      <c r="K8244" s="30"/>
      <c r="L8244" s="31">
        <v>202610</v>
      </c>
      <c r="M8244" s="30"/>
      <c r="N8244" s="30"/>
      <c r="O8244" s="30"/>
      <c r="P8244" s="30"/>
    </row>
    <row r="8245" s="35" customFormat="1" customHeight="1" spans="2:16">
      <c r="B8245" s="38">
        <v>46267</v>
      </c>
      <c r="C8245" s="116" t="s">
        <v>18</v>
      </c>
      <c r="D8245" s="30" t="s">
        <v>424</v>
      </c>
      <c r="E8245" s="39" t="s">
        <v>1054</v>
      </c>
      <c r="F8245" s="40">
        <v>185.4</v>
      </c>
      <c r="G8245" s="41"/>
      <c r="H8245" s="32">
        <v>686743.569999993</v>
      </c>
      <c r="I8245" s="30"/>
      <c r="J8245" s="30"/>
      <c r="K8245" s="30"/>
      <c r="L8245" s="31">
        <v>202610</v>
      </c>
      <c r="M8245" s="30"/>
      <c r="N8245" s="30"/>
      <c r="O8245" s="30"/>
      <c r="P8245" s="30"/>
    </row>
    <row r="8246" s="35" customFormat="1" customHeight="1" spans="2:16">
      <c r="B8246" s="38">
        <v>46267</v>
      </c>
      <c r="C8246" s="116" t="s">
        <v>18</v>
      </c>
      <c r="D8246" s="30" t="s">
        <v>424</v>
      </c>
      <c r="E8246" s="39" t="s">
        <v>1083</v>
      </c>
      <c r="F8246" s="40">
        <v>229.5</v>
      </c>
      <c r="G8246" s="41"/>
      <c r="H8246" s="32">
        <v>686973.069999993</v>
      </c>
      <c r="I8246" s="30"/>
      <c r="J8246" s="30"/>
      <c r="K8246" s="30"/>
      <c r="L8246" s="31">
        <v>202610</v>
      </c>
      <c r="M8246" s="30"/>
      <c r="N8246" s="30"/>
      <c r="O8246" s="30"/>
      <c r="P8246" s="30"/>
    </row>
    <row r="8247" s="35" customFormat="1" customHeight="1" spans="2:16">
      <c r="B8247" s="38">
        <v>46267</v>
      </c>
      <c r="C8247" s="116" t="s">
        <v>18</v>
      </c>
      <c r="D8247" s="30" t="s">
        <v>424</v>
      </c>
      <c r="E8247" s="39" t="s">
        <v>1091</v>
      </c>
      <c r="F8247" s="40">
        <v>137.88</v>
      </c>
      <c r="G8247" s="41"/>
      <c r="H8247" s="32">
        <v>687110.949999992</v>
      </c>
      <c r="I8247" s="30"/>
      <c r="J8247" s="30"/>
      <c r="K8247" s="30"/>
      <c r="L8247" s="31">
        <v>202610</v>
      </c>
      <c r="M8247" s="30"/>
      <c r="N8247" s="30">
        <v>202609</v>
      </c>
      <c r="O8247" s="30"/>
      <c r="P8247" s="30"/>
    </row>
    <row r="8248" s="35" customFormat="1" customHeight="1" spans="2:16">
      <c r="B8248" s="38">
        <v>46267</v>
      </c>
      <c r="C8248" s="116" t="s">
        <v>18</v>
      </c>
      <c r="D8248" s="30" t="s">
        <v>424</v>
      </c>
      <c r="E8248" s="39" t="s">
        <v>1097</v>
      </c>
      <c r="F8248" s="40">
        <v>631.27</v>
      </c>
      <c r="G8248" s="41"/>
      <c r="H8248" s="32">
        <v>687742.219999991</v>
      </c>
      <c r="I8248" s="30"/>
      <c r="J8248" s="30"/>
      <c r="K8248" s="30"/>
      <c r="L8248" s="31">
        <v>202610</v>
      </c>
      <c r="M8248" s="30"/>
      <c r="N8248" s="30">
        <v>202609</v>
      </c>
      <c r="O8248" s="30"/>
      <c r="P8248" s="30"/>
    </row>
    <row r="8249" s="35" customFormat="1" customHeight="1" spans="2:16">
      <c r="B8249" s="38">
        <v>46267</v>
      </c>
      <c r="C8249" s="116" t="s">
        <v>18</v>
      </c>
      <c r="D8249" s="30" t="s">
        <v>424</v>
      </c>
      <c r="E8249" s="39" t="s">
        <v>1046</v>
      </c>
      <c r="F8249" s="40">
        <v>40.8</v>
      </c>
      <c r="G8249" s="41"/>
      <c r="H8249" s="32">
        <v>687783.019999992</v>
      </c>
      <c r="I8249" s="30"/>
      <c r="J8249" s="30"/>
      <c r="K8249" s="30"/>
      <c r="L8249" s="31">
        <v>202610</v>
      </c>
      <c r="M8249" s="30"/>
      <c r="N8249" s="30"/>
      <c r="O8249" s="30"/>
      <c r="P8249" s="30"/>
    </row>
    <row r="8250" s="35" customFormat="1" customHeight="1" spans="2:16">
      <c r="B8250" s="38">
        <v>46267</v>
      </c>
      <c r="C8250" s="116" t="s">
        <v>18</v>
      </c>
      <c r="D8250" s="30" t="s">
        <v>424</v>
      </c>
      <c r="E8250" s="39" t="s">
        <v>1055</v>
      </c>
      <c r="F8250" s="40">
        <v>77.16</v>
      </c>
      <c r="G8250" s="41"/>
      <c r="H8250" s="32">
        <v>687860.179999992</v>
      </c>
      <c r="I8250" s="30"/>
      <c r="J8250" s="30"/>
      <c r="K8250" s="30"/>
      <c r="L8250" s="31">
        <v>202610</v>
      </c>
      <c r="M8250" s="30"/>
      <c r="N8250" s="30"/>
      <c r="O8250" s="30"/>
      <c r="P8250" s="30"/>
    </row>
    <row r="8251" s="35" customFormat="1" customHeight="1" spans="2:16">
      <c r="B8251" s="38">
        <v>46267</v>
      </c>
      <c r="C8251" s="116" t="s">
        <v>18</v>
      </c>
      <c r="D8251" s="30" t="s">
        <v>424</v>
      </c>
      <c r="E8251" s="39" t="s">
        <v>1052</v>
      </c>
      <c r="F8251" s="40">
        <v>22.8</v>
      </c>
      <c r="G8251" s="41"/>
      <c r="H8251" s="32">
        <v>687882.979999993</v>
      </c>
      <c r="I8251" s="30"/>
      <c r="J8251" s="30"/>
      <c r="K8251" s="30"/>
      <c r="L8251" s="31">
        <v>202610</v>
      </c>
      <c r="M8251" s="30"/>
      <c r="N8251" s="30"/>
      <c r="O8251" s="30"/>
      <c r="P8251" s="30"/>
    </row>
    <row r="8252" s="35" customFormat="1" customHeight="1" spans="2:16">
      <c r="B8252" s="38">
        <v>46267</v>
      </c>
      <c r="C8252" s="116" t="s">
        <v>18</v>
      </c>
      <c r="D8252" s="30" t="s">
        <v>424</v>
      </c>
      <c r="E8252" s="39" t="s">
        <v>1093</v>
      </c>
      <c r="F8252" s="40">
        <v>314.17</v>
      </c>
      <c r="G8252" s="41"/>
      <c r="H8252" s="32">
        <v>688197.149999995</v>
      </c>
      <c r="I8252" s="30"/>
      <c r="J8252" s="30"/>
      <c r="K8252" s="30"/>
      <c r="L8252" s="31">
        <v>202610</v>
      </c>
      <c r="M8252" s="30"/>
      <c r="N8252" s="30">
        <v>202609</v>
      </c>
      <c r="O8252" s="30"/>
      <c r="P8252" s="30"/>
    </row>
    <row r="8253" s="35" customFormat="1" customHeight="1" spans="2:16">
      <c r="B8253" s="38">
        <v>46267</v>
      </c>
      <c r="C8253" s="116" t="s">
        <v>18</v>
      </c>
      <c r="D8253" s="30" t="s">
        <v>424</v>
      </c>
      <c r="E8253" s="39" t="s">
        <v>1048</v>
      </c>
      <c r="F8253" s="40">
        <v>185.26</v>
      </c>
      <c r="G8253" s="41"/>
      <c r="H8253" s="32">
        <v>688382.409999996</v>
      </c>
      <c r="I8253" s="30"/>
      <c r="J8253" s="30"/>
      <c r="K8253" s="30"/>
      <c r="L8253" s="31">
        <v>202610</v>
      </c>
      <c r="M8253" s="30"/>
      <c r="N8253" s="30"/>
      <c r="O8253" s="30"/>
      <c r="P8253" s="30"/>
    </row>
    <row r="8254" s="35" customFormat="1" customHeight="1" spans="2:16">
      <c r="B8254" s="38">
        <v>46267</v>
      </c>
      <c r="C8254" s="116" t="s">
        <v>18</v>
      </c>
      <c r="D8254" s="30" t="s">
        <v>424</v>
      </c>
      <c r="E8254" s="39" t="s">
        <v>1167</v>
      </c>
      <c r="F8254" s="40">
        <v>264.72</v>
      </c>
      <c r="G8254" s="41"/>
      <c r="H8254" s="32">
        <v>688647.129999995</v>
      </c>
      <c r="I8254" s="30"/>
      <c r="J8254" s="30"/>
      <c r="K8254" s="30"/>
      <c r="L8254" s="31">
        <v>202610</v>
      </c>
      <c r="M8254" s="30"/>
      <c r="N8254" s="30"/>
      <c r="O8254" s="30"/>
      <c r="P8254" s="30"/>
    </row>
    <row r="8255" s="35" customFormat="1" customHeight="1" spans="2:16">
      <c r="B8255" s="38">
        <v>46267</v>
      </c>
      <c r="C8255" s="116" t="s">
        <v>18</v>
      </c>
      <c r="D8255" s="30" t="s">
        <v>424</v>
      </c>
      <c r="E8255" s="39" t="s">
        <v>1094</v>
      </c>
      <c r="F8255" s="40">
        <v>124.56</v>
      </c>
      <c r="G8255" s="41"/>
      <c r="H8255" s="32">
        <v>688771.689999994</v>
      </c>
      <c r="I8255" s="30"/>
      <c r="J8255" s="30"/>
      <c r="K8255" s="30"/>
      <c r="L8255" s="31">
        <v>202610</v>
      </c>
      <c r="M8255" s="30"/>
      <c r="N8255" s="30">
        <v>202609</v>
      </c>
      <c r="O8255" s="30"/>
      <c r="P8255" s="30"/>
    </row>
    <row r="8256" s="35" customFormat="1" customHeight="1" spans="2:16">
      <c r="B8256" s="38">
        <v>46267</v>
      </c>
      <c r="C8256" s="116" t="s">
        <v>18</v>
      </c>
      <c r="D8256" s="30" t="s">
        <v>424</v>
      </c>
      <c r="E8256" s="39" t="s">
        <v>1092</v>
      </c>
      <c r="F8256" s="40">
        <v>394.74</v>
      </c>
      <c r="G8256" s="41"/>
      <c r="H8256" s="32">
        <v>689166.429999992</v>
      </c>
      <c r="I8256" s="30"/>
      <c r="J8256" s="108"/>
      <c r="K8256" s="108"/>
      <c r="L8256" s="31">
        <v>202610</v>
      </c>
      <c r="N8256" s="108">
        <v>202609</v>
      </c>
    </row>
    <row r="8257" s="35" customFormat="1" customHeight="1" spans="2:16">
      <c r="B8257" s="38">
        <v>46267</v>
      </c>
      <c r="C8257" s="116" t="s">
        <v>18</v>
      </c>
      <c r="D8257" s="30" t="s">
        <v>424</v>
      </c>
      <c r="E8257" s="39" t="s">
        <v>1056</v>
      </c>
      <c r="F8257" s="40">
        <v>118.38</v>
      </c>
      <c r="G8257" s="41"/>
      <c r="H8257" s="32">
        <v>689284.809999991</v>
      </c>
      <c r="I8257" s="30"/>
      <c r="J8257" s="30"/>
      <c r="K8257" s="30"/>
      <c r="L8257" s="31">
        <v>202610</v>
      </c>
      <c r="M8257" s="30"/>
      <c r="N8257" s="30"/>
      <c r="O8257" s="30"/>
      <c r="P8257" s="30"/>
    </row>
    <row r="8258" s="35" customFormat="1" customHeight="1" spans="2:16">
      <c r="B8258" s="38">
        <v>46267</v>
      </c>
      <c r="C8258" s="116" t="s">
        <v>18</v>
      </c>
      <c r="D8258" s="30" t="s">
        <v>424</v>
      </c>
      <c r="E8258" s="39" t="s">
        <v>1058</v>
      </c>
      <c r="F8258" s="40">
        <v>101.94</v>
      </c>
      <c r="G8258" s="41"/>
      <c r="H8258" s="32">
        <v>689386.749999993</v>
      </c>
      <c r="I8258" s="30"/>
      <c r="J8258" s="30"/>
      <c r="K8258" s="30"/>
      <c r="L8258" s="31">
        <v>202610</v>
      </c>
      <c r="M8258" s="30"/>
      <c r="N8258" s="30"/>
      <c r="O8258" s="30"/>
      <c r="P8258" s="30"/>
    </row>
    <row r="8259" s="35" customFormat="1" customHeight="1" spans="2:16">
      <c r="B8259" s="38">
        <v>46267</v>
      </c>
      <c r="C8259" s="116" t="s">
        <v>18</v>
      </c>
      <c r="D8259" s="30" t="s">
        <v>424</v>
      </c>
      <c r="E8259" s="39" t="s">
        <v>1096</v>
      </c>
      <c r="F8259" s="40">
        <v>577.92</v>
      </c>
      <c r="G8259" s="41"/>
      <c r="H8259" s="32">
        <v>689964.669999994</v>
      </c>
      <c r="I8259" s="30"/>
      <c r="J8259" s="30"/>
      <c r="K8259" s="30"/>
      <c r="L8259" s="31">
        <v>202610</v>
      </c>
      <c r="M8259" s="30"/>
      <c r="N8259" s="30">
        <v>202609</v>
      </c>
      <c r="O8259" s="30"/>
      <c r="P8259" s="30"/>
    </row>
    <row r="8260" s="35" customFormat="1" customHeight="1" spans="2:16">
      <c r="B8260" s="38">
        <v>46268</v>
      </c>
      <c r="C8260" s="116" t="s">
        <v>18</v>
      </c>
      <c r="D8260" s="30"/>
      <c r="E8260" s="39" t="s">
        <v>267</v>
      </c>
      <c r="F8260" s="40">
        <v>8699.25</v>
      </c>
      <c r="G8260" s="41"/>
      <c r="H8260" s="32">
        <v>698663.919999994</v>
      </c>
      <c r="I8260" s="30"/>
      <c r="J8260" s="30"/>
      <c r="K8260" s="30"/>
      <c r="L8260" s="31">
        <v>202610</v>
      </c>
    </row>
    <row r="8261" s="35" customFormat="1" customHeight="1" spans="2:16">
      <c r="B8261" s="38">
        <v>46268</v>
      </c>
      <c r="C8261" s="116" t="s">
        <v>18</v>
      </c>
      <c r="D8261" s="30" t="s">
        <v>424</v>
      </c>
      <c r="E8261" s="39" t="s">
        <v>1089</v>
      </c>
      <c r="F8261" s="40">
        <v>82.74</v>
      </c>
      <c r="G8261" s="41"/>
      <c r="H8261" s="32">
        <v>698746.659999993</v>
      </c>
      <c r="I8261" s="30"/>
      <c r="J8261" s="99"/>
      <c r="K8261" s="99"/>
      <c r="L8261" s="31">
        <v>202610</v>
      </c>
    </row>
    <row r="8262" s="35" customFormat="1" customHeight="1" spans="2:16">
      <c r="B8262" s="38">
        <v>46268</v>
      </c>
      <c r="C8262" s="116" t="s">
        <v>18</v>
      </c>
      <c r="D8262" s="30" t="s">
        <v>424</v>
      </c>
      <c r="E8262" s="39" t="s">
        <v>1056</v>
      </c>
      <c r="F8262" s="40">
        <v>136.14</v>
      </c>
      <c r="G8262" s="41"/>
      <c r="H8262" s="32">
        <v>698882.799999993</v>
      </c>
      <c r="I8262" s="30"/>
      <c r="J8262" s="30"/>
      <c r="K8262" s="30"/>
      <c r="L8262" s="31">
        <v>202610</v>
      </c>
      <c r="M8262" s="30"/>
      <c r="N8262" s="30"/>
      <c r="O8262" s="30"/>
      <c r="P8262" s="30"/>
    </row>
    <row r="8263" s="35" customFormat="1" customHeight="1" spans="2:16">
      <c r="B8263" s="38">
        <v>46268</v>
      </c>
      <c r="C8263" s="116" t="s">
        <v>18</v>
      </c>
      <c r="D8263" s="30" t="s">
        <v>424</v>
      </c>
      <c r="E8263" s="39" t="s">
        <v>1059</v>
      </c>
      <c r="F8263" s="40">
        <v>35.76</v>
      </c>
      <c r="G8263" s="41"/>
      <c r="H8263" s="32">
        <v>698918.559999995</v>
      </c>
      <c r="I8263" s="30"/>
      <c r="J8263" s="30"/>
      <c r="K8263" s="30"/>
      <c r="L8263" s="31">
        <v>202610</v>
      </c>
      <c r="M8263" s="30"/>
      <c r="N8263" s="30"/>
      <c r="O8263" s="30"/>
    </row>
    <row r="8264" s="35" customFormat="1" customHeight="1" spans="2:16">
      <c r="B8264" s="38">
        <v>46268</v>
      </c>
      <c r="C8264" s="116" t="s">
        <v>18</v>
      </c>
      <c r="D8264" s="30" t="s">
        <v>424</v>
      </c>
      <c r="E8264" s="39" t="s">
        <v>1085</v>
      </c>
      <c r="F8264" s="40">
        <v>32.94</v>
      </c>
      <c r="G8264" s="41"/>
      <c r="H8264" s="32">
        <v>698951.499999996</v>
      </c>
      <c r="I8264" s="30"/>
      <c r="J8264" s="108"/>
      <c r="K8264" s="108"/>
      <c r="L8264" s="31">
        <v>202610</v>
      </c>
    </row>
    <row r="8265" s="35" customFormat="1" customHeight="1" spans="2:16">
      <c r="B8265" s="38">
        <v>46268</v>
      </c>
      <c r="C8265" s="116" t="s">
        <v>18</v>
      </c>
      <c r="D8265" s="30" t="s">
        <v>424</v>
      </c>
      <c r="E8265" s="39" t="s">
        <v>1051</v>
      </c>
      <c r="F8265" s="40">
        <v>20.4</v>
      </c>
      <c r="G8265" s="41"/>
      <c r="H8265" s="32">
        <v>698971.899999995</v>
      </c>
      <c r="I8265" s="30"/>
      <c r="J8265" s="30"/>
      <c r="K8265" s="30"/>
      <c r="L8265" s="31">
        <v>202610</v>
      </c>
      <c r="M8265" s="30"/>
      <c r="N8265" s="30"/>
      <c r="O8265" s="30"/>
      <c r="P8265" s="30"/>
    </row>
    <row r="8266" s="35" customFormat="1" customHeight="1" spans="2:16">
      <c r="B8266" s="38">
        <v>46268</v>
      </c>
      <c r="C8266" s="116" t="s">
        <v>18</v>
      </c>
      <c r="D8266" s="30" t="s">
        <v>424</v>
      </c>
      <c r="E8266" s="39" t="s">
        <v>1047</v>
      </c>
      <c r="F8266" s="40">
        <v>171.9</v>
      </c>
      <c r="G8266" s="41"/>
      <c r="H8266" s="32">
        <v>699143.799999993</v>
      </c>
      <c r="I8266" s="107"/>
      <c r="J8266" s="108"/>
      <c r="K8266" s="108"/>
      <c r="L8266" s="31">
        <v>202610</v>
      </c>
    </row>
    <row r="8267" s="35" customFormat="1" customHeight="1" spans="2:16">
      <c r="B8267" s="38">
        <v>46268</v>
      </c>
      <c r="C8267" s="116" t="s">
        <v>18</v>
      </c>
      <c r="D8267" s="30" t="s">
        <v>424</v>
      </c>
      <c r="E8267" s="39" t="s">
        <v>1058</v>
      </c>
      <c r="F8267" s="40">
        <v>20.94</v>
      </c>
      <c r="G8267" s="41"/>
      <c r="H8267" s="32">
        <v>699164.739999995</v>
      </c>
      <c r="I8267" s="30"/>
      <c r="J8267" s="30"/>
      <c r="K8267" s="30"/>
      <c r="L8267" s="31">
        <v>202610</v>
      </c>
      <c r="M8267" s="30"/>
      <c r="N8267" s="30"/>
      <c r="O8267" s="30"/>
      <c r="P8267" s="30"/>
    </row>
    <row r="8268" s="35" customFormat="1" customHeight="1" spans="2:16">
      <c r="B8268" s="38">
        <v>46268</v>
      </c>
      <c r="C8268" s="116" t="s">
        <v>18</v>
      </c>
      <c r="D8268" s="30" t="s">
        <v>424</v>
      </c>
      <c r="E8268" s="39" t="s">
        <v>1048</v>
      </c>
      <c r="F8268" s="40">
        <v>151.56</v>
      </c>
      <c r="G8268" s="41"/>
      <c r="H8268" s="32">
        <v>699316.299999993</v>
      </c>
      <c r="I8268" s="30"/>
      <c r="J8268" s="30"/>
      <c r="K8268" s="30"/>
      <c r="L8268" s="31">
        <v>202610</v>
      </c>
      <c r="M8268" s="30"/>
      <c r="N8268" s="30"/>
      <c r="O8268" s="30"/>
      <c r="P8268" s="30"/>
    </row>
    <row r="8269" s="35" customFormat="1" customHeight="1" spans="2:16">
      <c r="B8269" s="38">
        <v>46268</v>
      </c>
      <c r="C8269" s="116" t="s">
        <v>18</v>
      </c>
      <c r="D8269" s="30" t="s">
        <v>424</v>
      </c>
      <c r="E8269" s="39" t="s">
        <v>1083</v>
      </c>
      <c r="F8269" s="40">
        <v>77.34</v>
      </c>
      <c r="G8269" s="41"/>
      <c r="H8269" s="32">
        <v>699393.639999993</v>
      </c>
      <c r="I8269" s="30"/>
      <c r="J8269" s="30"/>
      <c r="K8269" s="30"/>
      <c r="L8269" s="31">
        <v>202610</v>
      </c>
      <c r="M8269" s="30"/>
      <c r="N8269" s="30"/>
      <c r="O8269" s="30"/>
      <c r="P8269" s="30"/>
    </row>
    <row r="8270" s="35" customFormat="1" customHeight="1" spans="2:16">
      <c r="B8270" s="38">
        <v>46268</v>
      </c>
      <c r="C8270" s="116" t="s">
        <v>18</v>
      </c>
      <c r="D8270" s="30" t="s">
        <v>424</v>
      </c>
      <c r="E8270" s="39" t="s">
        <v>1094</v>
      </c>
      <c r="F8270" s="40">
        <v>108.78</v>
      </c>
      <c r="G8270" s="41"/>
      <c r="H8270" s="32">
        <v>699502.419999994</v>
      </c>
      <c r="I8270" s="30"/>
      <c r="J8270" s="30"/>
      <c r="K8270" s="30"/>
      <c r="L8270" s="31">
        <v>202610</v>
      </c>
      <c r="M8270" s="30"/>
      <c r="N8270" s="30">
        <v>202609</v>
      </c>
      <c r="O8270" s="30"/>
      <c r="P8270" s="30"/>
    </row>
    <row r="8271" s="35" customFormat="1" customHeight="1" spans="2:16">
      <c r="B8271" s="38">
        <v>46268</v>
      </c>
      <c r="C8271" s="116" t="s">
        <v>18</v>
      </c>
      <c r="D8271" s="30" t="s">
        <v>424</v>
      </c>
      <c r="E8271" s="39" t="s">
        <v>1099</v>
      </c>
      <c r="F8271" s="40">
        <v>419.28</v>
      </c>
      <c r="G8271" s="41"/>
      <c r="H8271" s="32">
        <v>699921.699999996</v>
      </c>
      <c r="I8271" s="30"/>
      <c r="J8271" s="30"/>
      <c r="K8271" s="30"/>
      <c r="L8271" s="31">
        <v>202610</v>
      </c>
      <c r="M8271" s="30"/>
      <c r="N8271" s="30"/>
      <c r="O8271" s="30"/>
      <c r="P8271" s="30"/>
    </row>
    <row r="8272" s="35" customFormat="1" customHeight="1" spans="2:16">
      <c r="B8272" s="38">
        <v>46268</v>
      </c>
      <c r="C8272" s="116" t="s">
        <v>18</v>
      </c>
      <c r="D8272" s="30" t="s">
        <v>424</v>
      </c>
      <c r="E8272" s="39" t="s">
        <v>1088</v>
      </c>
      <c r="F8272" s="40">
        <v>120.06</v>
      </c>
      <c r="G8272" s="41"/>
      <c r="H8272" s="32">
        <v>700041.759999994</v>
      </c>
      <c r="I8272" s="30"/>
      <c r="J8272" s="30"/>
      <c r="K8272" s="30"/>
      <c r="L8272" s="31">
        <v>202610</v>
      </c>
      <c r="M8272" s="30"/>
      <c r="N8272" s="30"/>
      <c r="O8272" s="30"/>
      <c r="P8272" s="30"/>
    </row>
    <row r="8273" s="35" customFormat="1" customHeight="1" spans="1:16">
      <c r="B8273" s="38">
        <v>46268</v>
      </c>
      <c r="C8273" s="116" t="s">
        <v>18</v>
      </c>
      <c r="D8273" s="30" t="s">
        <v>424</v>
      </c>
      <c r="E8273" s="39" t="s">
        <v>1087</v>
      </c>
      <c r="F8273" s="40">
        <v>79.14</v>
      </c>
      <c r="G8273" s="41"/>
      <c r="H8273" s="32">
        <v>700120.899999995</v>
      </c>
      <c r="I8273" s="30"/>
      <c r="J8273" s="107"/>
      <c r="K8273" s="107"/>
      <c r="L8273" s="31">
        <v>202610</v>
      </c>
    </row>
    <row r="8274" s="35" customFormat="1" customHeight="1" spans="1:16">
      <c r="B8274" s="38">
        <v>46268</v>
      </c>
      <c r="C8274" s="116" t="s">
        <v>18</v>
      </c>
      <c r="D8274" s="30" t="s">
        <v>424</v>
      </c>
      <c r="E8274" s="39" t="s">
        <v>1092</v>
      </c>
      <c r="F8274" s="40">
        <v>198</v>
      </c>
      <c r="G8274" s="41"/>
      <c r="H8274" s="32">
        <v>700318.899999995</v>
      </c>
      <c r="I8274" s="30"/>
      <c r="J8274" s="99"/>
      <c r="K8274" s="99"/>
      <c r="L8274" s="31">
        <v>202610</v>
      </c>
      <c r="N8274" s="99">
        <v>202609</v>
      </c>
    </row>
    <row r="8275" s="35" customFormat="1" customHeight="1" spans="1:16">
      <c r="B8275" s="38">
        <v>46268</v>
      </c>
      <c r="C8275" s="116" t="s">
        <v>18</v>
      </c>
      <c r="D8275" s="30" t="s">
        <v>424</v>
      </c>
      <c r="E8275" s="39" t="s">
        <v>1097</v>
      </c>
      <c r="F8275" s="40">
        <v>513.84</v>
      </c>
      <c r="G8275" s="41"/>
      <c r="H8275" s="32">
        <v>700832.739999995</v>
      </c>
      <c r="I8275" s="30"/>
      <c r="J8275" s="30"/>
      <c r="K8275" s="30"/>
      <c r="L8275" s="31">
        <v>202610</v>
      </c>
      <c r="M8275" s="30"/>
      <c r="N8275" s="30">
        <v>202609</v>
      </c>
      <c r="O8275" s="30"/>
      <c r="P8275" s="30"/>
    </row>
    <row r="8276" s="35" customFormat="1" customHeight="1" spans="1:16">
      <c r="B8276" s="38">
        <v>46268</v>
      </c>
      <c r="C8276" s="116" t="s">
        <v>18</v>
      </c>
      <c r="D8276" s="30" t="s">
        <v>424</v>
      </c>
      <c r="E8276" s="39" t="s">
        <v>1045</v>
      </c>
      <c r="F8276" s="40">
        <v>124.15</v>
      </c>
      <c r="G8276" s="41"/>
      <c r="H8276" s="32">
        <v>700956.889999993</v>
      </c>
      <c r="I8276" s="30"/>
      <c r="J8276" s="107"/>
      <c r="K8276" s="107"/>
      <c r="L8276" s="31">
        <v>202610</v>
      </c>
      <c r="M8276" s="30"/>
      <c r="N8276" s="30">
        <v>202609</v>
      </c>
      <c r="O8276" s="30"/>
      <c r="P8276" s="30"/>
    </row>
    <row r="8277" s="35" customFormat="1" customHeight="1" spans="1:16">
      <c r="B8277" s="38">
        <v>46268</v>
      </c>
      <c r="C8277" s="116" t="s">
        <v>18</v>
      </c>
      <c r="D8277" s="30" t="s">
        <v>424</v>
      </c>
      <c r="E8277" s="39" t="s">
        <v>1049</v>
      </c>
      <c r="F8277" s="40">
        <v>115.2</v>
      </c>
      <c r="G8277" s="41"/>
      <c r="H8277" s="32">
        <v>701072.089999992</v>
      </c>
      <c r="I8277" s="30"/>
      <c r="J8277" s="30"/>
      <c r="K8277" s="30"/>
      <c r="L8277" s="31">
        <v>202610</v>
      </c>
      <c r="M8277" s="30"/>
      <c r="N8277" s="30"/>
      <c r="O8277" s="30"/>
      <c r="P8277" s="30"/>
    </row>
    <row r="8278" s="35" customFormat="1" customHeight="1" spans="1:16">
      <c r="B8278" s="38">
        <v>46268</v>
      </c>
      <c r="C8278" s="116" t="s">
        <v>18</v>
      </c>
      <c r="D8278" s="30" t="s">
        <v>424</v>
      </c>
      <c r="E8278" s="39" t="s">
        <v>1054</v>
      </c>
      <c r="F8278" s="40">
        <v>7.68</v>
      </c>
      <c r="G8278" s="41"/>
      <c r="H8278" s="32">
        <v>701079.769999992</v>
      </c>
      <c r="I8278" s="30"/>
      <c r="J8278" s="30"/>
      <c r="K8278" s="30"/>
      <c r="L8278" s="31">
        <v>202610</v>
      </c>
      <c r="M8278" s="30"/>
      <c r="N8278" s="30"/>
      <c r="O8278" s="30"/>
      <c r="P8278" s="30"/>
    </row>
    <row r="8279" s="35" customFormat="1" customHeight="1" spans="1:16">
      <c r="B8279" s="38">
        <v>46268</v>
      </c>
      <c r="C8279" s="116" t="s">
        <v>18</v>
      </c>
      <c r="D8279" s="30" t="s">
        <v>424</v>
      </c>
      <c r="E8279" s="39" t="s">
        <v>1055</v>
      </c>
      <c r="F8279" s="40">
        <v>29.4</v>
      </c>
      <c r="G8279" s="41"/>
      <c r="H8279" s="32">
        <v>701109.169999991</v>
      </c>
      <c r="I8279" s="30"/>
      <c r="J8279" s="30"/>
      <c r="K8279" s="30"/>
      <c r="L8279" s="31">
        <v>202610</v>
      </c>
      <c r="M8279" s="30"/>
      <c r="N8279" s="30"/>
      <c r="O8279" s="30"/>
      <c r="P8279" s="30"/>
    </row>
    <row r="8280" s="35" customFormat="1" customHeight="1" spans="1:16">
      <c r="B8280" s="38">
        <v>46268</v>
      </c>
      <c r="C8280" s="116" t="s">
        <v>18</v>
      </c>
      <c r="D8280" s="30" t="s">
        <v>424</v>
      </c>
      <c r="E8280" s="39" t="s">
        <v>1093</v>
      </c>
      <c r="F8280" s="40">
        <v>564.7</v>
      </c>
      <c r="G8280" s="41"/>
      <c r="H8280" s="32">
        <v>701673.86999999</v>
      </c>
      <c r="I8280" s="30"/>
      <c r="J8280" s="30"/>
      <c r="K8280" s="30"/>
      <c r="L8280" s="31">
        <v>202610</v>
      </c>
      <c r="M8280" s="30"/>
      <c r="N8280" s="30">
        <v>202609</v>
      </c>
      <c r="O8280" s="30"/>
      <c r="P8280" s="30"/>
    </row>
    <row r="8281" s="35" customFormat="1" customHeight="1" spans="1:16">
      <c r="B8281" s="38">
        <v>46268</v>
      </c>
      <c r="C8281" s="116" t="s">
        <v>18</v>
      </c>
      <c r="D8281" s="30" t="s">
        <v>424</v>
      </c>
      <c r="E8281" s="39" t="s">
        <v>1090</v>
      </c>
      <c r="F8281" s="40">
        <v>342.58</v>
      </c>
      <c r="G8281" s="41"/>
      <c r="H8281" s="32">
        <v>702016.449999988</v>
      </c>
      <c r="I8281" s="30"/>
      <c r="J8281" s="108"/>
      <c r="K8281" s="108"/>
      <c r="L8281" s="31">
        <v>202610</v>
      </c>
    </row>
    <row r="8282" s="35" customFormat="1" customHeight="1" spans="1:16">
      <c r="B8282" s="38">
        <v>46268</v>
      </c>
      <c r="C8282" s="116" t="s">
        <v>18</v>
      </c>
      <c r="D8282" s="30" t="s">
        <v>424</v>
      </c>
      <c r="E8282" s="39" t="s">
        <v>1084</v>
      </c>
      <c r="F8282" s="40">
        <v>41.4</v>
      </c>
      <c r="G8282" s="41"/>
      <c r="H8282" s="32">
        <v>702057.849999987</v>
      </c>
      <c r="I8282" s="30"/>
      <c r="J8282" s="30"/>
      <c r="K8282" s="30"/>
      <c r="L8282" s="31">
        <v>202610</v>
      </c>
      <c r="M8282" s="30"/>
      <c r="N8282" s="30"/>
      <c r="O8282" s="30"/>
      <c r="P8282" s="30"/>
    </row>
    <row r="8283" s="35" customFormat="1" customHeight="1" spans="1:16">
      <c r="B8283" s="38">
        <v>46268</v>
      </c>
      <c r="C8283" s="116" t="s">
        <v>18</v>
      </c>
      <c r="D8283" s="30" t="s">
        <v>424</v>
      </c>
      <c r="E8283" s="39" t="s">
        <v>1086</v>
      </c>
      <c r="F8283" s="40">
        <v>40.8</v>
      </c>
      <c r="G8283" s="41"/>
      <c r="H8283" s="32">
        <v>702098.649999987</v>
      </c>
      <c r="I8283" s="30"/>
      <c r="J8283" s="30"/>
      <c r="K8283" s="30"/>
      <c r="L8283" s="31">
        <v>202610</v>
      </c>
      <c r="M8283" s="30"/>
      <c r="N8283" s="30"/>
      <c r="O8283" s="30"/>
      <c r="P8283" s="30"/>
    </row>
    <row r="8284" s="35" customFormat="1" customHeight="1" spans="1:16">
      <c r="B8284" s="38">
        <v>46268</v>
      </c>
      <c r="C8284" s="129" t="s">
        <v>18</v>
      </c>
      <c r="D8284" s="30" t="s">
        <v>424</v>
      </c>
      <c r="E8284" s="130" t="s">
        <v>1096</v>
      </c>
      <c r="F8284" s="131">
        <v>609.15</v>
      </c>
      <c r="G8284" s="132"/>
      <c r="H8284" s="115">
        <v>702707.799999986</v>
      </c>
      <c r="I8284" s="30"/>
      <c r="J8284" s="30"/>
      <c r="K8284" s="30"/>
      <c r="L8284" s="31">
        <v>202610</v>
      </c>
      <c r="M8284" s="30"/>
      <c r="N8284" s="30">
        <v>202609</v>
      </c>
      <c r="O8284" s="30"/>
      <c r="P8284" s="30"/>
    </row>
    <row r="8285" s="35" customFormat="1" customHeight="1" spans="1:16">
      <c r="A8285" s="30"/>
      <c r="B8285" s="38">
        <v>46268</v>
      </c>
      <c r="C8285" s="69" t="s">
        <v>18</v>
      </c>
      <c r="D8285" s="30" t="s">
        <v>424</v>
      </c>
      <c r="E8285" s="39" t="s">
        <v>1167</v>
      </c>
      <c r="F8285" s="40">
        <v>6.3</v>
      </c>
      <c r="G8285" s="41"/>
      <c r="H8285" s="32">
        <v>702714.099999987</v>
      </c>
      <c r="I8285" s="30"/>
      <c r="J8285" s="30"/>
      <c r="K8285" s="30"/>
      <c r="L8285" s="31">
        <v>202610</v>
      </c>
      <c r="M8285" s="30"/>
      <c r="N8285" s="30"/>
      <c r="O8285" s="30"/>
      <c r="P8285" s="30"/>
    </row>
    <row r="8286" s="35" customFormat="1" customHeight="1" spans="1:16">
      <c r="A8286" s="30"/>
      <c r="B8286" s="38">
        <v>46268</v>
      </c>
      <c r="C8286" s="69" t="s">
        <v>18</v>
      </c>
      <c r="D8286" s="30" t="s">
        <v>424</v>
      </c>
      <c r="E8286" s="39" t="s">
        <v>1053</v>
      </c>
      <c r="F8286" s="40">
        <v>264.01</v>
      </c>
      <c r="G8286" s="41"/>
      <c r="H8286" s="32">
        <v>702978.109999988</v>
      </c>
      <c r="I8286" s="30"/>
      <c r="J8286" s="30"/>
      <c r="K8286" s="30"/>
      <c r="L8286" s="31">
        <v>202610</v>
      </c>
      <c r="M8286" s="30"/>
      <c r="N8286" s="30"/>
      <c r="O8286" s="30"/>
      <c r="P8286" s="30"/>
    </row>
    <row r="8287" s="35" customFormat="1" customHeight="1" spans="1:16">
      <c r="A8287" s="30"/>
      <c r="B8287" s="38">
        <v>46268</v>
      </c>
      <c r="C8287" s="69" t="s">
        <v>18</v>
      </c>
      <c r="D8287" s="30" t="s">
        <v>424</v>
      </c>
      <c r="E8287" s="39" t="s">
        <v>1095</v>
      </c>
      <c r="F8287" s="40">
        <v>213</v>
      </c>
      <c r="G8287" s="41"/>
      <c r="H8287" s="32">
        <v>703191.109999988</v>
      </c>
      <c r="I8287" s="30"/>
      <c r="J8287" s="30"/>
      <c r="K8287" s="30"/>
      <c r="L8287" s="31">
        <v>202610</v>
      </c>
      <c r="M8287" s="30"/>
      <c r="N8287" s="30"/>
      <c r="O8287" s="30"/>
      <c r="P8287" s="30"/>
    </row>
    <row r="8288" s="35" customFormat="1" customHeight="1" spans="1:16">
      <c r="A8288" s="30"/>
      <c r="B8288" s="38">
        <v>46268</v>
      </c>
      <c r="C8288" s="69" t="s">
        <v>18</v>
      </c>
      <c r="D8288" s="30" t="s">
        <v>424</v>
      </c>
      <c r="E8288" s="39" t="s">
        <v>1098</v>
      </c>
      <c r="F8288" s="40">
        <v>145.14</v>
      </c>
      <c r="G8288" s="41"/>
      <c r="H8288" s="32">
        <v>703336.249999989</v>
      </c>
      <c r="I8288" s="30"/>
      <c r="J8288" s="108"/>
      <c r="K8288" s="108"/>
      <c r="L8288" s="31">
        <v>202610</v>
      </c>
      <c r="M8288" s="30"/>
      <c r="N8288" s="30">
        <v>202609</v>
      </c>
      <c r="O8288" s="30"/>
      <c r="P8288" s="30"/>
    </row>
    <row r="8289" s="35" customFormat="1" customHeight="1" spans="1:16">
      <c r="A8289" s="30"/>
      <c r="B8289" s="38">
        <v>46268</v>
      </c>
      <c r="C8289" s="69" t="s">
        <v>18</v>
      </c>
      <c r="D8289" s="30" t="s">
        <v>424</v>
      </c>
      <c r="E8289" s="39" t="s">
        <v>1091</v>
      </c>
      <c r="F8289" s="40">
        <v>192.54</v>
      </c>
      <c r="G8289" s="41"/>
      <c r="H8289" s="32">
        <v>703528.789999988</v>
      </c>
      <c r="I8289" s="30"/>
      <c r="J8289" s="30"/>
      <c r="K8289" s="30"/>
      <c r="L8289" s="31">
        <v>202610</v>
      </c>
      <c r="M8289" s="30"/>
      <c r="N8289" s="30">
        <v>202609</v>
      </c>
      <c r="O8289" s="30"/>
      <c r="P8289" s="30"/>
    </row>
    <row r="8290" s="35" customFormat="1" customHeight="1" spans="1:16">
      <c r="A8290" s="30"/>
      <c r="B8290" s="38">
        <v>46268</v>
      </c>
      <c r="C8290" s="69" t="s">
        <v>18</v>
      </c>
      <c r="D8290" s="30" t="s">
        <v>424</v>
      </c>
      <c r="E8290" s="39" t="s">
        <v>1050</v>
      </c>
      <c r="F8290" s="40">
        <v>586.06</v>
      </c>
      <c r="G8290" s="41"/>
      <c r="H8290" s="32">
        <v>704114.849999987</v>
      </c>
      <c r="I8290" s="30"/>
      <c r="J8290" s="30"/>
      <c r="K8290" s="30"/>
      <c r="L8290" s="31">
        <v>202610</v>
      </c>
      <c r="M8290" s="30"/>
      <c r="N8290" s="30">
        <v>202609</v>
      </c>
      <c r="O8290" s="30"/>
      <c r="P8290" s="30"/>
    </row>
    <row r="8291" s="35" customFormat="1" customHeight="1" spans="1:16">
      <c r="A8291" s="30"/>
      <c r="B8291" s="38">
        <v>46268</v>
      </c>
      <c r="C8291" s="69" t="s">
        <v>18</v>
      </c>
      <c r="D8291" s="30" t="s">
        <v>424</v>
      </c>
      <c r="E8291" s="39" t="s">
        <v>1046</v>
      </c>
      <c r="F8291" s="40">
        <v>70.8</v>
      </c>
      <c r="G8291" s="41"/>
      <c r="H8291" s="32">
        <v>704185.649999987</v>
      </c>
      <c r="I8291" s="30"/>
      <c r="J8291" s="30"/>
      <c r="K8291" s="30"/>
      <c r="L8291" s="31">
        <v>202610</v>
      </c>
      <c r="M8291" s="30"/>
      <c r="N8291" s="30"/>
      <c r="O8291" s="30"/>
      <c r="P8291" s="30"/>
    </row>
    <row r="8292" s="35" customFormat="1" customHeight="1" spans="1:16">
      <c r="A8292" s="30"/>
      <c r="B8292" s="38">
        <v>46268</v>
      </c>
      <c r="C8292" s="69" t="s">
        <v>18</v>
      </c>
      <c r="D8292" s="30"/>
      <c r="E8292" s="39" t="s">
        <v>1575</v>
      </c>
      <c r="F8292" s="40"/>
      <c r="G8292" s="120">
        <v>1200</v>
      </c>
      <c r="H8292" s="32">
        <v>702985.649999987</v>
      </c>
      <c r="I8292" s="30" t="s">
        <v>11</v>
      </c>
      <c r="J8292" s="107"/>
      <c r="K8292" s="107"/>
      <c r="L8292" s="128">
        <v>202608</v>
      </c>
    </row>
    <row r="8293" s="35" customFormat="1" customHeight="1" spans="1:16">
      <c r="A8293" s="30"/>
      <c r="B8293" s="38">
        <v>46268</v>
      </c>
      <c r="C8293" s="69" t="s">
        <v>18</v>
      </c>
      <c r="D8293" s="30"/>
      <c r="E8293" s="39" t="s">
        <v>1576</v>
      </c>
      <c r="F8293" s="40"/>
      <c r="G8293" s="41">
        <v>22720</v>
      </c>
      <c r="H8293" s="32">
        <v>680265.649999987</v>
      </c>
      <c r="I8293" s="30"/>
      <c r="J8293" s="30"/>
      <c r="K8293" s="30"/>
      <c r="L8293" s="121"/>
    </row>
    <row r="8294" s="35" customFormat="1" customHeight="1" spans="1:16">
      <c r="A8294" s="30"/>
      <c r="B8294" s="38">
        <v>46268</v>
      </c>
      <c r="C8294" s="69" t="s">
        <v>18</v>
      </c>
      <c r="D8294" s="30"/>
      <c r="E8294" s="39" t="s">
        <v>1240</v>
      </c>
      <c r="F8294" s="40"/>
      <c r="G8294" s="41">
        <v>5400</v>
      </c>
      <c r="H8294" s="32">
        <v>674865.649999987</v>
      </c>
      <c r="I8294" s="30"/>
      <c r="J8294" s="30"/>
      <c r="K8294" s="30"/>
      <c r="L8294" s="121">
        <v>202609</v>
      </c>
    </row>
    <row r="8295" s="35" customFormat="1" customHeight="1" spans="1:16">
      <c r="A8295" s="30"/>
      <c r="B8295" s="38">
        <v>46268</v>
      </c>
      <c r="C8295" s="69" t="s">
        <v>18</v>
      </c>
      <c r="D8295" s="30"/>
      <c r="E8295" s="39" t="s">
        <v>961</v>
      </c>
      <c r="F8295" s="40"/>
      <c r="G8295" s="41">
        <v>1454.96</v>
      </c>
      <c r="H8295" s="32">
        <v>673410.689999986</v>
      </c>
      <c r="I8295" s="30"/>
      <c r="J8295" s="30"/>
      <c r="K8295" s="30"/>
      <c r="L8295" s="121">
        <v>202609</v>
      </c>
    </row>
    <row r="8296" s="35" customFormat="1" customHeight="1" spans="1:16">
      <c r="A8296" s="30"/>
      <c r="B8296" s="38">
        <v>46268</v>
      </c>
      <c r="C8296" s="69" t="s">
        <v>18</v>
      </c>
      <c r="D8296" s="30"/>
      <c r="E8296" s="39" t="s">
        <v>952</v>
      </c>
      <c r="F8296" s="40"/>
      <c r="G8296" s="41">
        <v>5202</v>
      </c>
      <c r="H8296" s="32">
        <v>668208.689999986</v>
      </c>
      <c r="I8296" s="30"/>
      <c r="J8296" s="30"/>
      <c r="K8296" s="30"/>
      <c r="L8296" s="121">
        <v>202609</v>
      </c>
    </row>
    <row r="8297" s="35" customFormat="1" customHeight="1" spans="1:16">
      <c r="A8297" s="30"/>
      <c r="B8297" s="38">
        <v>46268</v>
      </c>
      <c r="C8297" s="69" t="s">
        <v>18</v>
      </c>
      <c r="D8297" s="30"/>
      <c r="E8297" s="39" t="s">
        <v>1239</v>
      </c>
      <c r="F8297" s="40"/>
      <c r="G8297" s="41">
        <v>1380</v>
      </c>
      <c r="H8297" s="32">
        <v>666828.689999986</v>
      </c>
      <c r="I8297" s="30"/>
      <c r="J8297" s="30"/>
      <c r="K8297" s="30"/>
      <c r="L8297" s="121">
        <v>202609</v>
      </c>
    </row>
    <row r="8298" s="35" customFormat="1" customHeight="1" spans="1:16">
      <c r="A8298" s="30"/>
      <c r="B8298" s="38">
        <v>46268</v>
      </c>
      <c r="C8298" s="69" t="s">
        <v>18</v>
      </c>
      <c r="D8298" s="30"/>
      <c r="E8298" s="39" t="s">
        <v>963</v>
      </c>
      <c r="F8298" s="40"/>
      <c r="G8298" s="41">
        <v>2187</v>
      </c>
      <c r="H8298" s="32">
        <v>664641.689999986</v>
      </c>
      <c r="I8298" s="30"/>
      <c r="J8298" s="30"/>
      <c r="K8298" s="30"/>
      <c r="L8298" s="121">
        <v>202609</v>
      </c>
    </row>
    <row r="8299" s="35" customFormat="1" customHeight="1" spans="1:16">
      <c r="A8299" s="30"/>
      <c r="B8299" s="38">
        <v>46268</v>
      </c>
      <c r="C8299" s="69" t="s">
        <v>18</v>
      </c>
      <c r="D8299" s="30"/>
      <c r="E8299" s="39" t="s">
        <v>431</v>
      </c>
      <c r="F8299" s="40"/>
      <c r="G8299" s="41">
        <v>236177.74</v>
      </c>
      <c r="H8299" s="32">
        <v>428463.949999988</v>
      </c>
      <c r="I8299" s="30"/>
      <c r="J8299" s="30"/>
      <c r="K8299" s="30"/>
      <c r="L8299" s="121">
        <v>202609</v>
      </c>
    </row>
    <row r="8300" s="35" customFormat="1" customHeight="1" spans="1:16">
      <c r="A8300" s="30"/>
      <c r="B8300" s="38">
        <v>46268</v>
      </c>
      <c r="C8300" s="69" t="s">
        <v>18</v>
      </c>
      <c r="D8300" s="30"/>
      <c r="E8300" s="39" t="s">
        <v>974</v>
      </c>
      <c r="F8300" s="40"/>
      <c r="G8300" s="41">
        <v>18711.97</v>
      </c>
      <c r="H8300" s="32">
        <v>409751.979999989</v>
      </c>
      <c r="I8300" s="30"/>
      <c r="J8300" s="30"/>
      <c r="K8300" s="30"/>
      <c r="L8300" s="121">
        <v>202609</v>
      </c>
    </row>
    <row r="8301" s="35" customFormat="1" customHeight="1" spans="1:16">
      <c r="A8301" s="30"/>
      <c r="B8301" s="38">
        <v>46268</v>
      </c>
      <c r="C8301" s="69" t="s">
        <v>18</v>
      </c>
      <c r="D8301" s="30"/>
      <c r="E8301" s="39" t="s">
        <v>1133</v>
      </c>
      <c r="F8301" s="40"/>
      <c r="G8301" s="41">
        <v>1194</v>
      </c>
      <c r="H8301" s="32">
        <v>408557.979999989</v>
      </c>
      <c r="I8301" s="30"/>
      <c r="J8301" s="30"/>
      <c r="K8301" s="30"/>
      <c r="L8301" s="121">
        <v>202609</v>
      </c>
    </row>
    <row r="8302" s="35" customFormat="1" customHeight="1" spans="1:16">
      <c r="A8302" s="30"/>
      <c r="B8302" s="38">
        <v>46268</v>
      </c>
      <c r="C8302" s="69" t="s">
        <v>18</v>
      </c>
      <c r="D8302" s="30"/>
      <c r="E8302" s="39" t="s">
        <v>1102</v>
      </c>
      <c r="F8302" s="40"/>
      <c r="G8302" s="41">
        <v>4500</v>
      </c>
      <c r="H8302" s="32">
        <v>404057.979999989</v>
      </c>
      <c r="I8302" s="30"/>
      <c r="J8302" s="30"/>
      <c r="K8302" s="30"/>
      <c r="L8302" s="121">
        <v>202609</v>
      </c>
    </row>
    <row r="8303" s="35" customFormat="1" customHeight="1" spans="1:16">
      <c r="A8303" s="30"/>
      <c r="B8303" s="38">
        <v>46268</v>
      </c>
      <c r="C8303" s="69" t="s">
        <v>18</v>
      </c>
      <c r="D8303" s="30"/>
      <c r="E8303" s="56" t="s">
        <v>951</v>
      </c>
      <c r="F8303" s="56"/>
      <c r="G8303" s="56">
        <v>16223.69</v>
      </c>
      <c r="H8303" s="32">
        <v>387834.289999988</v>
      </c>
      <c r="I8303" s="31"/>
      <c r="J8303" s="30"/>
      <c r="K8303" s="30"/>
      <c r="L8303" s="121">
        <v>202609</v>
      </c>
    </row>
    <row r="8304" s="35" customFormat="1" customHeight="1" spans="1:16">
      <c r="A8304" s="30"/>
      <c r="B8304" s="38">
        <v>46269</v>
      </c>
      <c r="C8304" s="69" t="s">
        <v>18</v>
      </c>
      <c r="D8304" s="30"/>
      <c r="E8304" s="56" t="s">
        <v>267</v>
      </c>
      <c r="F8304" s="56">
        <v>6890.67</v>
      </c>
      <c r="G8304" s="56"/>
      <c r="H8304" s="32">
        <v>394724.95999999</v>
      </c>
      <c r="I8304" s="31"/>
      <c r="J8304" s="30"/>
      <c r="K8304" s="30"/>
      <c r="L8304" s="121">
        <v>202610</v>
      </c>
    </row>
    <row r="8305" s="35" customFormat="1" customHeight="1" spans="1:12">
      <c r="A8305" s="30"/>
      <c r="B8305" s="38">
        <v>46269</v>
      </c>
      <c r="C8305" s="69" t="s">
        <v>18</v>
      </c>
      <c r="D8305" s="30" t="s">
        <v>424</v>
      </c>
      <c r="E8305" s="56" t="s">
        <v>1054</v>
      </c>
      <c r="F8305" s="56">
        <v>10.8</v>
      </c>
      <c r="G8305" s="56"/>
      <c r="H8305" s="32">
        <v>394735.75999999</v>
      </c>
      <c r="I8305" s="31"/>
      <c r="J8305" s="30"/>
      <c r="K8305" s="30"/>
      <c r="L8305" s="121">
        <v>202610</v>
      </c>
    </row>
    <row r="8306" s="35" customFormat="1" customHeight="1" spans="1:12">
      <c r="A8306" s="30"/>
      <c r="B8306" s="38">
        <v>46269</v>
      </c>
      <c r="C8306" s="69" t="s">
        <v>18</v>
      </c>
      <c r="D8306" s="30" t="s">
        <v>424</v>
      </c>
      <c r="E8306" s="56" t="s">
        <v>1167</v>
      </c>
      <c r="F8306" s="56">
        <v>62.16</v>
      </c>
      <c r="G8306" s="56"/>
      <c r="H8306" s="32">
        <v>394797.919999991</v>
      </c>
      <c r="I8306" s="31"/>
      <c r="J8306" s="30"/>
      <c r="K8306" s="30"/>
      <c r="L8306" s="121">
        <v>202610</v>
      </c>
    </row>
    <row r="8307" s="35" customFormat="1" customHeight="1" spans="1:12">
      <c r="A8307" s="30"/>
      <c r="B8307" s="38">
        <v>46269</v>
      </c>
      <c r="C8307" s="69" t="s">
        <v>18</v>
      </c>
      <c r="D8307" s="30" t="s">
        <v>424</v>
      </c>
      <c r="E8307" s="56" t="s">
        <v>1052</v>
      </c>
      <c r="F8307" s="56">
        <v>32.4</v>
      </c>
      <c r="G8307" s="56"/>
      <c r="H8307" s="32">
        <v>394830.319999989</v>
      </c>
      <c r="I8307" s="31"/>
      <c r="J8307" s="30"/>
      <c r="K8307" s="30"/>
      <c r="L8307" s="121">
        <v>202610</v>
      </c>
    </row>
    <row r="8308" s="35" customFormat="1" customHeight="1" spans="1:12">
      <c r="A8308" s="30"/>
      <c r="B8308" s="38">
        <v>46269</v>
      </c>
      <c r="C8308" s="69" t="s">
        <v>18</v>
      </c>
      <c r="D8308" s="30" t="s">
        <v>424</v>
      </c>
      <c r="E8308" s="56" t="s">
        <v>1092</v>
      </c>
      <c r="F8308" s="56">
        <v>116.88</v>
      </c>
      <c r="G8308" s="56"/>
      <c r="H8308" s="32">
        <v>394947.199999988</v>
      </c>
      <c r="I8308" s="31"/>
      <c r="J8308" s="30"/>
      <c r="K8308" s="30"/>
      <c r="L8308" s="121">
        <v>202610</v>
      </c>
    </row>
    <row r="8309" s="35" customFormat="1" customHeight="1" spans="1:12">
      <c r="A8309" s="30"/>
      <c r="B8309" s="38">
        <v>46269</v>
      </c>
      <c r="C8309" s="69" t="s">
        <v>18</v>
      </c>
      <c r="D8309" s="30" t="s">
        <v>424</v>
      </c>
      <c r="E8309" s="56" t="s">
        <v>1086</v>
      </c>
      <c r="F8309" s="56">
        <v>59.4</v>
      </c>
      <c r="G8309" s="56"/>
      <c r="H8309" s="32">
        <v>395006.599999987</v>
      </c>
      <c r="I8309" s="31"/>
      <c r="J8309" s="30"/>
      <c r="K8309" s="30"/>
      <c r="L8309" s="121">
        <v>202610</v>
      </c>
    </row>
    <row r="8310" s="35" customFormat="1" customHeight="1" spans="1:12">
      <c r="A8310" s="30"/>
      <c r="B8310" s="38">
        <v>46269</v>
      </c>
      <c r="C8310" s="69" t="s">
        <v>18</v>
      </c>
      <c r="D8310" s="30" t="s">
        <v>424</v>
      </c>
      <c r="E8310" s="56" t="s">
        <v>1095</v>
      </c>
      <c r="F8310" s="56">
        <v>355.5</v>
      </c>
      <c r="G8310" s="56"/>
      <c r="H8310" s="32">
        <v>395362.099999987</v>
      </c>
      <c r="I8310" s="31"/>
      <c r="J8310" s="30"/>
      <c r="K8310" s="30"/>
      <c r="L8310" s="121">
        <v>202610</v>
      </c>
    </row>
    <row r="8311" s="35" customFormat="1" customHeight="1" spans="1:12">
      <c r="A8311" s="30"/>
      <c r="B8311" s="38">
        <v>46269</v>
      </c>
      <c r="C8311" s="69" t="s">
        <v>18</v>
      </c>
      <c r="D8311" s="30" t="s">
        <v>424</v>
      </c>
      <c r="E8311" s="56" t="s">
        <v>1088</v>
      </c>
      <c r="F8311" s="56">
        <v>107.58</v>
      </c>
      <c r="G8311" s="56"/>
      <c r="H8311" s="32">
        <v>395469.679999985</v>
      </c>
      <c r="I8311" s="31"/>
      <c r="J8311" s="30"/>
      <c r="K8311" s="30"/>
      <c r="L8311" s="121">
        <v>202610</v>
      </c>
    </row>
    <row r="8312" s="35" customFormat="1" customHeight="1" spans="1:12">
      <c r="A8312" s="30"/>
      <c r="B8312" s="38">
        <v>46269</v>
      </c>
      <c r="C8312" s="69" t="s">
        <v>18</v>
      </c>
      <c r="D8312" s="30" t="s">
        <v>424</v>
      </c>
      <c r="E8312" s="56" t="s">
        <v>1096</v>
      </c>
      <c r="F8312" s="56">
        <v>291.82</v>
      </c>
      <c r="G8312" s="56"/>
      <c r="H8312" s="32">
        <v>395761.499999985</v>
      </c>
      <c r="I8312" s="31"/>
      <c r="J8312" s="30"/>
      <c r="K8312" s="30"/>
      <c r="L8312" s="121">
        <v>202610</v>
      </c>
    </row>
    <row r="8313" s="35" customFormat="1" customHeight="1" spans="1:12">
      <c r="A8313" s="30"/>
      <c r="B8313" s="38">
        <v>46269</v>
      </c>
      <c r="C8313" s="69" t="s">
        <v>18</v>
      </c>
      <c r="D8313" s="30" t="s">
        <v>424</v>
      </c>
      <c r="E8313" s="56" t="s">
        <v>1047</v>
      </c>
      <c r="F8313" s="56">
        <v>174.18</v>
      </c>
      <c r="G8313" s="56"/>
      <c r="H8313" s="32">
        <v>395935.679999985</v>
      </c>
      <c r="I8313" s="31"/>
      <c r="J8313" s="30"/>
      <c r="K8313" s="30"/>
      <c r="L8313" s="121">
        <v>202610</v>
      </c>
    </row>
    <row r="8314" s="35" customFormat="1" customHeight="1" spans="1:12">
      <c r="A8314" s="30"/>
      <c r="B8314" s="38">
        <v>46269</v>
      </c>
      <c r="C8314" s="69" t="s">
        <v>18</v>
      </c>
      <c r="D8314" s="30" t="s">
        <v>424</v>
      </c>
      <c r="E8314" s="56" t="s">
        <v>1084</v>
      </c>
      <c r="F8314" s="56">
        <v>226.08</v>
      </c>
      <c r="G8314" s="56"/>
      <c r="H8314" s="32">
        <v>396161.759999983</v>
      </c>
      <c r="I8314" s="31"/>
      <c r="J8314" s="30"/>
      <c r="K8314" s="30"/>
      <c r="L8314" s="121">
        <v>202610</v>
      </c>
    </row>
    <row r="8315" s="35" customFormat="1" customHeight="1" spans="1:12">
      <c r="A8315" s="30"/>
      <c r="B8315" s="38">
        <v>46269</v>
      </c>
      <c r="C8315" s="69" t="s">
        <v>18</v>
      </c>
      <c r="D8315" s="30" t="s">
        <v>424</v>
      </c>
      <c r="E8315" s="56" t="s">
        <v>1091</v>
      </c>
      <c r="F8315" s="56">
        <v>325.5</v>
      </c>
      <c r="G8315" s="56"/>
      <c r="H8315" s="32">
        <v>396487.259999983</v>
      </c>
      <c r="I8315" s="31"/>
      <c r="J8315" s="30"/>
      <c r="K8315" s="30"/>
      <c r="L8315" s="121">
        <v>202610</v>
      </c>
    </row>
    <row r="8316" s="35" customFormat="1" customHeight="1" spans="1:12">
      <c r="A8316" s="30"/>
      <c r="B8316" s="38">
        <v>46269</v>
      </c>
      <c r="C8316" s="69" t="s">
        <v>18</v>
      </c>
      <c r="D8316" s="30" t="s">
        <v>424</v>
      </c>
      <c r="E8316" s="56" t="s">
        <v>1097</v>
      </c>
      <c r="F8316" s="56">
        <v>491.64</v>
      </c>
      <c r="G8316" s="56"/>
      <c r="H8316" s="32">
        <v>396978.899999984</v>
      </c>
      <c r="I8316" s="31"/>
      <c r="J8316" s="30"/>
      <c r="K8316" s="30"/>
      <c r="L8316" s="121">
        <v>202610</v>
      </c>
    </row>
    <row r="8317" s="35" customFormat="1" customHeight="1" spans="1:12">
      <c r="A8317" s="30"/>
      <c r="B8317" s="38">
        <v>46269</v>
      </c>
      <c r="C8317" s="69" t="s">
        <v>18</v>
      </c>
      <c r="D8317" s="30" t="s">
        <v>424</v>
      </c>
      <c r="E8317" s="56" t="s">
        <v>1045</v>
      </c>
      <c r="F8317" s="56">
        <v>104.4</v>
      </c>
      <c r="G8317" s="56"/>
      <c r="H8317" s="32">
        <v>397083.299999982</v>
      </c>
      <c r="I8317" s="31"/>
      <c r="J8317" s="30"/>
      <c r="K8317" s="30"/>
      <c r="L8317" s="121">
        <v>202610</v>
      </c>
    </row>
    <row r="8318" s="35" customFormat="1" customHeight="1" spans="1:12">
      <c r="A8318" s="30"/>
      <c r="B8318" s="38">
        <v>46269</v>
      </c>
      <c r="C8318" s="69" t="s">
        <v>18</v>
      </c>
      <c r="D8318" s="30" t="s">
        <v>424</v>
      </c>
      <c r="E8318" s="56" t="s">
        <v>1098</v>
      </c>
      <c r="F8318" s="56">
        <v>183.06</v>
      </c>
      <c r="G8318" s="56"/>
      <c r="H8318" s="32">
        <v>397266.359999981</v>
      </c>
      <c r="I8318" s="31"/>
      <c r="J8318" s="30"/>
      <c r="K8318" s="30"/>
      <c r="L8318" s="121">
        <v>202610</v>
      </c>
    </row>
    <row r="8319" s="35" customFormat="1" customHeight="1" spans="1:12">
      <c r="A8319" s="30"/>
      <c r="B8319" s="38">
        <v>46269</v>
      </c>
      <c r="C8319" s="69" t="s">
        <v>18</v>
      </c>
      <c r="D8319" s="30" t="s">
        <v>424</v>
      </c>
      <c r="E8319" s="56" t="s">
        <v>1094</v>
      </c>
      <c r="F8319" s="56">
        <v>324.6</v>
      </c>
      <c r="G8319" s="56"/>
      <c r="H8319" s="32">
        <v>397590.959999982</v>
      </c>
      <c r="I8319" s="31"/>
      <c r="J8319" s="30"/>
      <c r="K8319" s="30"/>
      <c r="L8319" s="121">
        <v>202610</v>
      </c>
    </row>
    <row r="8320" s="35" customFormat="1" customHeight="1" spans="1:12">
      <c r="A8320" s="30"/>
      <c r="B8320" s="38">
        <v>46269</v>
      </c>
      <c r="C8320" s="69" t="s">
        <v>18</v>
      </c>
      <c r="D8320" s="30" t="s">
        <v>424</v>
      </c>
      <c r="E8320" s="56" t="s">
        <v>1056</v>
      </c>
      <c r="F8320" s="56">
        <v>18</v>
      </c>
      <c r="G8320" s="56"/>
      <c r="H8320" s="32">
        <v>397608.959999982</v>
      </c>
      <c r="I8320" s="31"/>
      <c r="J8320" s="30"/>
      <c r="K8320" s="30"/>
      <c r="L8320" s="121">
        <v>202610</v>
      </c>
    </row>
    <row r="8321" s="35" customFormat="1" customHeight="1" spans="1:12">
      <c r="A8321" s="30"/>
      <c r="B8321" s="38">
        <v>46269</v>
      </c>
      <c r="C8321" s="69" t="s">
        <v>18</v>
      </c>
      <c r="D8321" s="30" t="s">
        <v>424</v>
      </c>
      <c r="E8321" s="56" t="s">
        <v>1089</v>
      </c>
      <c r="F8321" s="56">
        <v>18.6</v>
      </c>
      <c r="G8321" s="56"/>
      <c r="H8321" s="32">
        <v>397627.559999984</v>
      </c>
      <c r="I8321" s="31"/>
      <c r="J8321" s="30"/>
      <c r="K8321" s="30"/>
      <c r="L8321" s="121">
        <v>202610</v>
      </c>
    </row>
    <row r="8322" s="35" customFormat="1" customHeight="1" spans="1:12">
      <c r="A8322" s="30"/>
      <c r="B8322" s="38">
        <v>46269</v>
      </c>
      <c r="C8322" s="69" t="s">
        <v>18</v>
      </c>
      <c r="D8322" s="30" t="s">
        <v>424</v>
      </c>
      <c r="E8322" s="56" t="s">
        <v>1053</v>
      </c>
      <c r="F8322" s="56">
        <v>161.34</v>
      </c>
      <c r="G8322" s="56"/>
      <c r="H8322" s="32">
        <v>397788.899999984</v>
      </c>
      <c r="I8322" s="31"/>
      <c r="J8322" s="30"/>
      <c r="K8322" s="30"/>
      <c r="L8322" s="121">
        <v>202610</v>
      </c>
    </row>
    <row r="8323" s="35" customFormat="1" customHeight="1" spans="1:12">
      <c r="A8323" s="30"/>
      <c r="B8323" s="38">
        <v>46269</v>
      </c>
      <c r="C8323" s="69" t="s">
        <v>18</v>
      </c>
      <c r="D8323" s="30" t="s">
        <v>424</v>
      </c>
      <c r="E8323" s="56" t="s">
        <v>1090</v>
      </c>
      <c r="F8323" s="56">
        <v>723.06</v>
      </c>
      <c r="G8323" s="56"/>
      <c r="H8323" s="32">
        <v>398511.959999982</v>
      </c>
      <c r="I8323" s="31"/>
      <c r="J8323" s="30"/>
      <c r="K8323" s="30"/>
      <c r="L8323" s="121">
        <v>202610</v>
      </c>
    </row>
    <row r="8324" s="35" customFormat="1" customHeight="1" spans="1:12">
      <c r="A8324" s="30"/>
      <c r="B8324" s="38">
        <v>46269</v>
      </c>
      <c r="C8324" s="69" t="s">
        <v>18</v>
      </c>
      <c r="D8324" s="30" t="s">
        <v>424</v>
      </c>
      <c r="E8324" s="56" t="s">
        <v>1050</v>
      </c>
      <c r="F8324" s="56">
        <v>634.32</v>
      </c>
      <c r="G8324" s="56"/>
      <c r="H8324" s="32">
        <v>399146.279999983</v>
      </c>
      <c r="I8324" s="31"/>
      <c r="J8324" s="30"/>
      <c r="K8324" s="30"/>
      <c r="L8324" s="121">
        <v>202610</v>
      </c>
    </row>
    <row r="8325" s="35" customFormat="1" customHeight="1" spans="1:12">
      <c r="A8325" s="30"/>
      <c r="B8325" s="38">
        <v>46269</v>
      </c>
      <c r="C8325" s="69" t="s">
        <v>18</v>
      </c>
      <c r="D8325" s="30" t="s">
        <v>424</v>
      </c>
      <c r="E8325" s="56" t="s">
        <v>1093</v>
      </c>
      <c r="F8325" s="56">
        <v>369.9</v>
      </c>
      <c r="G8325" s="56"/>
      <c r="H8325" s="32">
        <v>399516.179999981</v>
      </c>
      <c r="I8325" s="31"/>
      <c r="J8325" s="30"/>
      <c r="K8325" s="30"/>
      <c r="L8325" s="121">
        <v>202610</v>
      </c>
    </row>
    <row r="8326" s="35" customFormat="1" customHeight="1" spans="1:12">
      <c r="A8326" s="30"/>
      <c r="B8326" s="38">
        <v>46269</v>
      </c>
      <c r="C8326" s="69" t="s">
        <v>18</v>
      </c>
      <c r="D8326" s="30" t="s">
        <v>424</v>
      </c>
      <c r="E8326" s="56" t="s">
        <v>1048</v>
      </c>
      <c r="F8326" s="56">
        <v>116.34</v>
      </c>
      <c r="G8326" s="56"/>
      <c r="H8326" s="32">
        <v>399632.519999981</v>
      </c>
      <c r="I8326" s="31"/>
      <c r="J8326" s="30"/>
      <c r="K8326" s="30"/>
      <c r="L8326" s="121">
        <v>202610</v>
      </c>
    </row>
    <row r="8327" s="35" customFormat="1" customHeight="1" spans="1:12">
      <c r="A8327" s="30"/>
      <c r="B8327" s="38">
        <v>46269</v>
      </c>
      <c r="C8327" s="69" t="s">
        <v>18</v>
      </c>
      <c r="D8327" s="30" t="s">
        <v>424</v>
      </c>
      <c r="E8327" s="56" t="s">
        <v>1099</v>
      </c>
      <c r="F8327" s="56">
        <v>450.48</v>
      </c>
      <c r="G8327" s="56"/>
      <c r="H8327" s="32">
        <v>400082.999999981</v>
      </c>
      <c r="I8327" s="31"/>
      <c r="J8327" s="30"/>
      <c r="K8327" s="30"/>
      <c r="L8327" s="121">
        <v>202610</v>
      </c>
    </row>
    <row r="8328" s="35" customFormat="1" customHeight="1" spans="1:12">
      <c r="A8328" s="30"/>
      <c r="B8328" s="38">
        <v>46269</v>
      </c>
      <c r="C8328" s="69" t="s">
        <v>18</v>
      </c>
      <c r="D8328" s="30" t="s">
        <v>424</v>
      </c>
      <c r="E8328" s="56" t="s">
        <v>1058</v>
      </c>
      <c r="F8328" s="56">
        <v>17.76</v>
      </c>
      <c r="G8328" s="56"/>
      <c r="H8328" s="32">
        <v>400100.759999983</v>
      </c>
      <c r="I8328" s="31"/>
      <c r="J8328" s="30"/>
      <c r="K8328" s="30"/>
      <c r="L8328" s="121">
        <v>202610</v>
      </c>
    </row>
    <row r="8329" s="35" customFormat="1" customHeight="1" spans="1:12">
      <c r="A8329" s="30"/>
      <c r="B8329" s="38">
        <v>46269</v>
      </c>
      <c r="C8329" s="69" t="s">
        <v>18</v>
      </c>
      <c r="D8329" s="30" t="s">
        <v>424</v>
      </c>
      <c r="E8329" s="56" t="s">
        <v>1085</v>
      </c>
      <c r="F8329" s="56">
        <v>338.58</v>
      </c>
      <c r="G8329" s="56"/>
      <c r="H8329" s="32">
        <v>400439.339999981</v>
      </c>
      <c r="I8329" s="31"/>
      <c r="J8329" s="30"/>
      <c r="K8329" s="30"/>
      <c r="L8329" s="121">
        <v>202610</v>
      </c>
    </row>
    <row r="8330" s="35" customFormat="1" customHeight="1" spans="1:12">
      <c r="A8330" s="30"/>
      <c r="B8330" s="38">
        <v>46269</v>
      </c>
      <c r="C8330" s="69" t="s">
        <v>18</v>
      </c>
      <c r="D8330" s="30" t="s">
        <v>424</v>
      </c>
      <c r="E8330" s="56" t="s">
        <v>1046</v>
      </c>
      <c r="F8330" s="56">
        <v>86.1</v>
      </c>
      <c r="G8330" s="56"/>
      <c r="H8330" s="32">
        <v>400525.439999983</v>
      </c>
      <c r="I8330" s="31"/>
      <c r="J8330" s="30"/>
      <c r="K8330" s="30"/>
      <c r="L8330" s="121">
        <v>202610</v>
      </c>
    </row>
    <row r="8331" s="35" customFormat="1" customHeight="1" spans="1:12">
      <c r="A8331" s="30"/>
      <c r="B8331" s="38">
        <v>46269</v>
      </c>
      <c r="C8331" s="69" t="s">
        <v>18</v>
      </c>
      <c r="D8331" s="30" t="s">
        <v>424</v>
      </c>
      <c r="E8331" s="56" t="s">
        <v>1083</v>
      </c>
      <c r="F8331" s="56">
        <v>105.18</v>
      </c>
      <c r="G8331" s="56"/>
      <c r="H8331" s="32">
        <v>400630.619999982</v>
      </c>
      <c r="I8331" s="31"/>
      <c r="J8331" s="30"/>
      <c r="K8331" s="30"/>
      <c r="L8331" s="121">
        <v>202610</v>
      </c>
    </row>
    <row r="8332" s="35" customFormat="1" customHeight="1" spans="1:12">
      <c r="A8332" s="30"/>
      <c r="B8332" s="38">
        <v>46269</v>
      </c>
      <c r="C8332" s="69" t="s">
        <v>18</v>
      </c>
      <c r="D8332" s="30" t="s">
        <v>424</v>
      </c>
      <c r="E8332" s="56" t="s">
        <v>1087</v>
      </c>
      <c r="F8332" s="56">
        <v>139.92</v>
      </c>
      <c r="G8332" s="56"/>
      <c r="H8332" s="32">
        <v>400770.539999984</v>
      </c>
      <c r="I8332" s="31"/>
      <c r="J8332" s="30"/>
      <c r="K8332" s="30"/>
      <c r="L8332" s="121">
        <v>202610</v>
      </c>
    </row>
    <row r="8333" s="35" customFormat="1" customHeight="1" spans="1:12">
      <c r="A8333" s="30"/>
      <c r="B8333" s="38">
        <v>46270</v>
      </c>
      <c r="C8333" s="69" t="s">
        <v>18</v>
      </c>
      <c r="D8333" s="30"/>
      <c r="E8333" s="56" t="s">
        <v>267</v>
      </c>
      <c r="F8333" s="56">
        <v>6926.79</v>
      </c>
      <c r="G8333" s="56"/>
      <c r="H8333" s="32">
        <v>407697.329999983</v>
      </c>
      <c r="I8333" s="31"/>
      <c r="J8333" s="30"/>
      <c r="K8333" s="30"/>
      <c r="L8333" s="121">
        <v>202610</v>
      </c>
    </row>
    <row r="8334" s="35" customFormat="1" customHeight="1" spans="1:12">
      <c r="A8334" s="30"/>
      <c r="B8334" s="38">
        <v>46270</v>
      </c>
      <c r="C8334" s="69" t="s">
        <v>18</v>
      </c>
      <c r="D8334" s="30" t="s">
        <v>424</v>
      </c>
      <c r="E8334" s="56" t="s">
        <v>1047</v>
      </c>
      <c r="F8334" s="56">
        <v>36.42</v>
      </c>
      <c r="G8334" s="56"/>
      <c r="H8334" s="32">
        <v>407733.749999985</v>
      </c>
      <c r="I8334" s="31"/>
      <c r="J8334" s="30"/>
      <c r="K8334" s="30"/>
      <c r="L8334" s="121">
        <v>202610</v>
      </c>
    </row>
    <row r="8335" s="35" customFormat="1" customHeight="1" spans="1:12">
      <c r="A8335" s="30"/>
      <c r="B8335" s="38">
        <v>46270</v>
      </c>
      <c r="C8335" s="69" t="s">
        <v>18</v>
      </c>
      <c r="D8335" s="30" t="s">
        <v>424</v>
      </c>
      <c r="E8335" s="56" t="s">
        <v>1056</v>
      </c>
      <c r="F8335" s="56">
        <v>458.46</v>
      </c>
      <c r="G8335" s="56"/>
      <c r="H8335" s="32">
        <v>408192.209999986</v>
      </c>
      <c r="I8335" s="31"/>
      <c r="J8335" s="30"/>
      <c r="K8335" s="30"/>
      <c r="L8335" s="121">
        <v>202610</v>
      </c>
    </row>
    <row r="8336" s="35" customFormat="1" customHeight="1" spans="1:12">
      <c r="A8336" s="30"/>
      <c r="B8336" s="38">
        <v>46270</v>
      </c>
      <c r="C8336" s="69" t="s">
        <v>18</v>
      </c>
      <c r="D8336" s="30" t="s">
        <v>424</v>
      </c>
      <c r="E8336" s="56" t="s">
        <v>1059</v>
      </c>
      <c r="F8336" s="56">
        <v>17.76</v>
      </c>
      <c r="G8336" s="56"/>
      <c r="H8336" s="32">
        <v>408209.969999988</v>
      </c>
      <c r="I8336" s="31"/>
      <c r="J8336" s="30"/>
      <c r="K8336" s="30"/>
      <c r="L8336" s="121">
        <v>202610</v>
      </c>
    </row>
    <row r="8337" s="35" customFormat="1" customHeight="1" spans="1:12">
      <c r="A8337" s="30"/>
      <c r="B8337" s="38">
        <v>46270</v>
      </c>
      <c r="C8337" s="69" t="s">
        <v>18</v>
      </c>
      <c r="D8337" s="30" t="s">
        <v>424</v>
      </c>
      <c r="E8337" s="56" t="s">
        <v>1058</v>
      </c>
      <c r="F8337" s="56">
        <v>3.6</v>
      </c>
      <c r="G8337" s="56"/>
      <c r="H8337" s="32">
        <v>408213.569999989</v>
      </c>
      <c r="I8337" s="31"/>
      <c r="J8337" s="30"/>
      <c r="K8337" s="30"/>
      <c r="L8337" s="121">
        <v>202610</v>
      </c>
    </row>
    <row r="8338" s="35" customFormat="1" customHeight="1" spans="1:12">
      <c r="A8338" s="30"/>
      <c r="B8338" s="38">
        <v>46270</v>
      </c>
      <c r="C8338" s="69" t="s">
        <v>18</v>
      </c>
      <c r="D8338" s="30" t="s">
        <v>424</v>
      </c>
      <c r="E8338" s="56" t="s">
        <v>1093</v>
      </c>
      <c r="F8338" s="56">
        <v>665.99</v>
      </c>
      <c r="G8338" s="56"/>
      <c r="H8338" s="32">
        <v>408879.559999987</v>
      </c>
      <c r="I8338" s="31"/>
      <c r="J8338" s="30"/>
      <c r="K8338" s="30"/>
      <c r="L8338" s="121">
        <v>202610</v>
      </c>
    </row>
    <row r="8339" s="35" customFormat="1" customHeight="1" spans="1:12">
      <c r="A8339" s="30"/>
      <c r="B8339" s="38">
        <v>46270</v>
      </c>
      <c r="C8339" s="69" t="s">
        <v>18</v>
      </c>
      <c r="D8339" s="30" t="s">
        <v>424</v>
      </c>
      <c r="E8339" s="56" t="s">
        <v>1046</v>
      </c>
      <c r="F8339" s="56">
        <v>327.96</v>
      </c>
      <c r="G8339" s="56"/>
      <c r="H8339" s="32">
        <v>409207.519999988</v>
      </c>
      <c r="I8339" s="31"/>
      <c r="J8339" s="30"/>
      <c r="K8339" s="30"/>
      <c r="L8339" s="121">
        <v>202610</v>
      </c>
    </row>
    <row r="8340" s="35" customFormat="1" customHeight="1" spans="1:12">
      <c r="A8340" s="30"/>
      <c r="B8340" s="38">
        <v>46270</v>
      </c>
      <c r="C8340" s="69" t="s">
        <v>18</v>
      </c>
      <c r="D8340" s="30" t="s">
        <v>424</v>
      </c>
      <c r="E8340" s="56" t="s">
        <v>1092</v>
      </c>
      <c r="F8340" s="56">
        <v>285.54</v>
      </c>
      <c r="G8340" s="56"/>
      <c r="H8340" s="32">
        <v>409493.059999987</v>
      </c>
      <c r="I8340" s="31"/>
      <c r="J8340" s="30"/>
      <c r="K8340" s="30"/>
      <c r="L8340" s="121">
        <v>202610</v>
      </c>
    </row>
    <row r="8341" s="35" customFormat="1" customHeight="1" spans="1:12">
      <c r="A8341" s="30"/>
      <c r="B8341" s="38">
        <v>46270</v>
      </c>
      <c r="C8341" s="69" t="s">
        <v>18</v>
      </c>
      <c r="D8341" s="30" t="s">
        <v>424</v>
      </c>
      <c r="E8341" s="56" t="s">
        <v>1051</v>
      </c>
      <c r="F8341" s="56">
        <v>76.8</v>
      </c>
      <c r="G8341" s="56"/>
      <c r="H8341" s="32">
        <v>409569.859999988</v>
      </c>
      <c r="I8341" s="31"/>
      <c r="J8341" s="30"/>
      <c r="K8341" s="30"/>
      <c r="L8341" s="121">
        <v>202610</v>
      </c>
    </row>
    <row r="8342" s="35" customFormat="1" customHeight="1" spans="1:12">
      <c r="A8342" s="30"/>
      <c r="B8342" s="38">
        <v>46270</v>
      </c>
      <c r="C8342" s="69" t="s">
        <v>18</v>
      </c>
      <c r="D8342" s="30" t="s">
        <v>424</v>
      </c>
      <c r="E8342" s="56" t="s">
        <v>1057</v>
      </c>
      <c r="F8342" s="56">
        <v>10.8</v>
      </c>
      <c r="G8342" s="56"/>
      <c r="H8342" s="32">
        <v>409580.659999989</v>
      </c>
      <c r="I8342" s="31"/>
      <c r="J8342" s="30"/>
      <c r="K8342" s="30"/>
      <c r="L8342" s="121">
        <v>202610</v>
      </c>
    </row>
    <row r="8343" s="35" customFormat="1" customHeight="1" spans="1:12">
      <c r="A8343" s="30"/>
      <c r="B8343" s="38">
        <v>46270</v>
      </c>
      <c r="C8343" s="69" t="s">
        <v>18</v>
      </c>
      <c r="D8343" s="30" t="s">
        <v>424</v>
      </c>
      <c r="E8343" s="56" t="s">
        <v>1091</v>
      </c>
      <c r="F8343" s="56">
        <v>36</v>
      </c>
      <c r="G8343" s="56"/>
      <c r="H8343" s="32">
        <v>409616.659999989</v>
      </c>
      <c r="I8343" s="31"/>
      <c r="J8343" s="30"/>
      <c r="K8343" s="30"/>
      <c r="L8343" s="121">
        <v>202610</v>
      </c>
    </row>
    <row r="8344" s="35" customFormat="1" customHeight="1" spans="1:12">
      <c r="A8344" s="30"/>
      <c r="B8344" s="38">
        <v>46270</v>
      </c>
      <c r="C8344" s="69" t="s">
        <v>18</v>
      </c>
      <c r="D8344" s="30" t="s">
        <v>424</v>
      </c>
      <c r="E8344" s="56" t="s">
        <v>1090</v>
      </c>
      <c r="F8344" s="56">
        <v>617.94</v>
      </c>
      <c r="G8344" s="56"/>
      <c r="H8344" s="32">
        <v>410234.59999999</v>
      </c>
      <c r="I8344" s="31"/>
      <c r="J8344" s="30"/>
      <c r="K8344" s="30"/>
      <c r="L8344" s="121">
        <v>202610</v>
      </c>
    </row>
    <row r="8345" s="35" customFormat="1" customHeight="1" spans="1:12">
      <c r="A8345" s="30"/>
      <c r="B8345" s="38">
        <v>46270</v>
      </c>
      <c r="C8345" s="69" t="s">
        <v>18</v>
      </c>
      <c r="D8345" s="30" t="s">
        <v>424</v>
      </c>
      <c r="E8345" s="56" t="s">
        <v>1098</v>
      </c>
      <c r="F8345" s="56">
        <v>49.32</v>
      </c>
      <c r="G8345" s="56"/>
      <c r="H8345" s="32">
        <v>410283.919999991</v>
      </c>
      <c r="I8345" s="31"/>
      <c r="J8345" s="30"/>
      <c r="K8345" s="30"/>
      <c r="L8345" s="121">
        <v>202610</v>
      </c>
    </row>
    <row r="8346" s="35" customFormat="1" customHeight="1" spans="1:12">
      <c r="A8346" s="30"/>
      <c r="B8346" s="38">
        <v>46270</v>
      </c>
      <c r="C8346" s="69" t="s">
        <v>18</v>
      </c>
      <c r="D8346" s="30" t="s">
        <v>424</v>
      </c>
      <c r="E8346" s="56" t="s">
        <v>1088</v>
      </c>
      <c r="F8346" s="56">
        <v>106.38</v>
      </c>
      <c r="G8346" s="56"/>
      <c r="H8346" s="32">
        <v>410390.29999999</v>
      </c>
      <c r="I8346" s="31"/>
      <c r="J8346" s="30"/>
      <c r="K8346" s="30"/>
      <c r="L8346" s="121">
        <v>202610</v>
      </c>
    </row>
    <row r="8347" s="35" customFormat="1" customHeight="1" spans="1:12">
      <c r="A8347" s="30"/>
      <c r="B8347" s="38">
        <v>46270</v>
      </c>
      <c r="C8347" s="69" t="s">
        <v>18</v>
      </c>
      <c r="D8347" s="30" t="s">
        <v>424</v>
      </c>
      <c r="E8347" s="56" t="s">
        <v>1089</v>
      </c>
      <c r="F8347" s="56">
        <v>142.2</v>
      </c>
      <c r="G8347" s="56"/>
      <c r="H8347" s="32">
        <v>410532.499999989</v>
      </c>
      <c r="I8347" s="31"/>
      <c r="J8347" s="30"/>
      <c r="K8347" s="30"/>
      <c r="L8347" s="121">
        <v>202610</v>
      </c>
    </row>
    <row r="8348" s="35" customFormat="1" customHeight="1" spans="1:12">
      <c r="A8348" s="30"/>
      <c r="B8348" s="38">
        <v>46270</v>
      </c>
      <c r="C8348" s="69" t="s">
        <v>18</v>
      </c>
      <c r="D8348" s="30" t="s">
        <v>424</v>
      </c>
      <c r="E8348" s="56" t="s">
        <v>1097</v>
      </c>
      <c r="F8348" s="56">
        <v>364.62</v>
      </c>
      <c r="G8348" s="56"/>
      <c r="H8348" s="32">
        <v>410897.11999999</v>
      </c>
      <c r="I8348" s="31"/>
      <c r="J8348" s="30"/>
      <c r="K8348" s="30"/>
      <c r="L8348" s="121">
        <v>202610</v>
      </c>
    </row>
    <row r="8349" s="35" customFormat="1" customHeight="1" spans="1:12">
      <c r="A8349" s="30"/>
      <c r="B8349" s="38">
        <v>46270</v>
      </c>
      <c r="C8349" s="69" t="s">
        <v>18</v>
      </c>
      <c r="D8349" s="30" t="s">
        <v>424</v>
      </c>
      <c r="E8349" s="56" t="s">
        <v>1167</v>
      </c>
      <c r="F8349" s="56">
        <v>96.36</v>
      </c>
      <c r="G8349" s="56"/>
      <c r="H8349" s="32">
        <v>410993.479999989</v>
      </c>
      <c r="I8349" s="31"/>
      <c r="J8349" s="30"/>
      <c r="K8349" s="30"/>
      <c r="L8349" s="121">
        <v>202610</v>
      </c>
    </row>
    <row r="8350" s="35" customFormat="1" customHeight="1" spans="1:12">
      <c r="A8350" s="30"/>
      <c r="B8350" s="38">
        <v>46270</v>
      </c>
      <c r="C8350" s="69" t="s">
        <v>18</v>
      </c>
      <c r="D8350" s="30" t="s">
        <v>424</v>
      </c>
      <c r="E8350" s="56" t="s">
        <v>1099</v>
      </c>
      <c r="F8350" s="56">
        <v>358.8</v>
      </c>
      <c r="G8350" s="56"/>
      <c r="H8350" s="32">
        <v>411352.27999999</v>
      </c>
      <c r="I8350" s="31"/>
      <c r="J8350" s="30"/>
      <c r="K8350" s="30"/>
      <c r="L8350" s="121">
        <v>202610</v>
      </c>
    </row>
    <row r="8351" s="35" customFormat="1" customHeight="1" spans="1:12">
      <c r="A8351" s="30"/>
      <c r="B8351" s="38">
        <v>46270</v>
      </c>
      <c r="C8351" s="69" t="s">
        <v>18</v>
      </c>
      <c r="D8351" s="30" t="s">
        <v>424</v>
      </c>
      <c r="E8351" s="56" t="s">
        <v>1050</v>
      </c>
      <c r="F8351" s="56">
        <v>537.83</v>
      </c>
      <c r="G8351" s="56"/>
      <c r="H8351" s="32">
        <v>411890.109999988</v>
      </c>
      <c r="I8351" s="31"/>
      <c r="J8351" s="30"/>
      <c r="K8351" s="30"/>
      <c r="L8351" s="121">
        <v>202610</v>
      </c>
    </row>
    <row r="8352" s="35" customFormat="1" customHeight="1" spans="1:12">
      <c r="A8352" s="30"/>
      <c r="B8352" s="38">
        <v>46270</v>
      </c>
      <c r="C8352" s="69" t="s">
        <v>18</v>
      </c>
      <c r="D8352" s="30" t="s">
        <v>424</v>
      </c>
      <c r="E8352" s="56" t="s">
        <v>1084</v>
      </c>
      <c r="F8352" s="56">
        <v>96.24</v>
      </c>
      <c r="G8352" s="56"/>
      <c r="H8352" s="32">
        <v>411986.349999987</v>
      </c>
      <c r="I8352" s="31"/>
      <c r="J8352" s="30"/>
      <c r="K8352" s="30"/>
      <c r="L8352" s="121">
        <v>202610</v>
      </c>
    </row>
    <row r="8353" s="35" customFormat="1" customHeight="1" spans="1:16">
      <c r="A8353" s="30"/>
      <c r="B8353" s="38">
        <v>46270</v>
      </c>
      <c r="C8353" s="69" t="s">
        <v>18</v>
      </c>
      <c r="D8353" s="30" t="s">
        <v>424</v>
      </c>
      <c r="E8353" s="56" t="s">
        <v>1045</v>
      </c>
      <c r="F8353" s="56">
        <v>10.2</v>
      </c>
      <c r="G8353" s="56"/>
      <c r="H8353" s="32">
        <v>411996.549999986</v>
      </c>
      <c r="I8353" s="31"/>
      <c r="J8353" s="30"/>
      <c r="K8353" s="30"/>
      <c r="L8353" s="121">
        <v>202610</v>
      </c>
    </row>
    <row r="8354" s="35" customFormat="1" customHeight="1" spans="1:16">
      <c r="A8354" s="30"/>
      <c r="B8354" s="38">
        <v>46270</v>
      </c>
      <c r="C8354" s="69" t="s">
        <v>18</v>
      </c>
      <c r="D8354" s="30" t="s">
        <v>424</v>
      </c>
      <c r="E8354" s="56" t="s">
        <v>1086</v>
      </c>
      <c r="F8354" s="56">
        <v>48.6</v>
      </c>
      <c r="G8354" s="56"/>
      <c r="H8354" s="32">
        <v>412045.149999987</v>
      </c>
      <c r="I8354" s="31"/>
      <c r="J8354" s="30"/>
      <c r="K8354" s="30"/>
      <c r="L8354" s="121">
        <v>202610</v>
      </c>
    </row>
    <row r="8355" s="35" customFormat="1" customHeight="1" spans="1:16">
      <c r="A8355" s="30"/>
      <c r="B8355" s="38">
        <v>46270</v>
      </c>
      <c r="C8355" s="69" t="s">
        <v>18</v>
      </c>
      <c r="D8355" s="30" t="s">
        <v>424</v>
      </c>
      <c r="E8355" s="56" t="s">
        <v>1094</v>
      </c>
      <c r="F8355" s="56">
        <v>158.22</v>
      </c>
      <c r="G8355" s="56"/>
      <c r="H8355" s="32">
        <v>412203.369999986</v>
      </c>
      <c r="I8355" s="31"/>
      <c r="J8355" s="30"/>
      <c r="K8355" s="30"/>
      <c r="L8355" s="121">
        <v>202610</v>
      </c>
    </row>
    <row r="8356" s="35" customFormat="1" customHeight="1" spans="1:16">
      <c r="A8356" s="30"/>
      <c r="B8356" s="38">
        <v>46270</v>
      </c>
      <c r="C8356" s="69" t="s">
        <v>18</v>
      </c>
      <c r="D8356" s="30" t="s">
        <v>424</v>
      </c>
      <c r="E8356" s="56" t="s">
        <v>1096</v>
      </c>
      <c r="F8356" s="56">
        <v>603.64</v>
      </c>
      <c r="G8356" s="56"/>
      <c r="H8356" s="32">
        <v>412807.009999987</v>
      </c>
      <c r="I8356" s="31"/>
      <c r="J8356" s="30"/>
      <c r="K8356" s="30"/>
      <c r="L8356" s="121">
        <v>202610</v>
      </c>
    </row>
    <row r="8357" s="35" customFormat="1" customHeight="1" spans="1:16">
      <c r="A8357" s="30"/>
      <c r="B8357" s="38">
        <v>46270</v>
      </c>
      <c r="C8357" s="69" t="s">
        <v>18</v>
      </c>
      <c r="D8357" s="30" t="s">
        <v>424</v>
      </c>
      <c r="E8357" s="56" t="s">
        <v>1085</v>
      </c>
      <c r="F8357" s="56">
        <v>35.28</v>
      </c>
      <c r="G8357" s="56"/>
      <c r="H8357" s="32">
        <v>412842.289999988</v>
      </c>
      <c r="I8357" s="31"/>
      <c r="J8357" s="30"/>
      <c r="K8357" s="30"/>
      <c r="L8357" s="121">
        <v>202610</v>
      </c>
    </row>
    <row r="8358" s="35" customFormat="1" customHeight="1" spans="1:16">
      <c r="A8358" s="30"/>
      <c r="B8358" s="38">
        <v>46270</v>
      </c>
      <c r="C8358" s="69" t="s">
        <v>18</v>
      </c>
      <c r="D8358" s="30" t="s">
        <v>424</v>
      </c>
      <c r="E8358" s="56" t="s">
        <v>1095</v>
      </c>
      <c r="F8358" s="56">
        <v>39.24</v>
      </c>
      <c r="G8358" s="56"/>
      <c r="H8358" s="32">
        <v>412881.529999986</v>
      </c>
      <c r="I8358" s="31"/>
      <c r="J8358" s="30"/>
      <c r="K8358" s="30"/>
      <c r="L8358" s="121">
        <v>202610</v>
      </c>
    </row>
    <row r="8359" s="35" customFormat="1" customHeight="1" spans="1:16">
      <c r="A8359" s="30"/>
      <c r="B8359" s="38">
        <v>46270</v>
      </c>
      <c r="C8359" s="69" t="s">
        <v>18</v>
      </c>
      <c r="D8359" s="30" t="s">
        <v>424</v>
      </c>
      <c r="E8359" s="56" t="s">
        <v>1048</v>
      </c>
      <c r="F8359" s="56">
        <v>345.72</v>
      </c>
      <c r="G8359" s="56"/>
      <c r="H8359" s="32">
        <v>413227.249999985</v>
      </c>
      <c r="I8359" s="31"/>
      <c r="J8359" s="30"/>
      <c r="K8359" s="30"/>
      <c r="L8359" s="121">
        <v>202610</v>
      </c>
    </row>
    <row r="8360" s="35" customFormat="1" customHeight="1" spans="1:16">
      <c r="A8360" s="30"/>
      <c r="B8360" s="38">
        <v>46270</v>
      </c>
      <c r="C8360" s="69" t="s">
        <v>18</v>
      </c>
      <c r="D8360" s="30" t="s">
        <v>424</v>
      </c>
      <c r="E8360" s="56" t="s">
        <v>1083</v>
      </c>
      <c r="F8360" s="56">
        <v>64.98</v>
      </c>
      <c r="G8360" s="56"/>
      <c r="H8360" s="32">
        <v>413292.229999986</v>
      </c>
      <c r="I8360" s="31"/>
      <c r="J8360" s="30"/>
      <c r="K8360" s="30"/>
      <c r="L8360" s="121">
        <v>202610</v>
      </c>
    </row>
    <row r="8361" s="35" customFormat="1" customHeight="1" spans="1:16">
      <c r="A8361" s="30"/>
      <c r="B8361" s="38">
        <v>46270</v>
      </c>
      <c r="C8361" s="69" t="s">
        <v>18</v>
      </c>
      <c r="D8361" s="30" t="s">
        <v>424</v>
      </c>
      <c r="E8361" s="56" t="s">
        <v>1053</v>
      </c>
      <c r="F8361" s="56">
        <v>143.04</v>
      </c>
      <c r="G8361" s="56"/>
      <c r="H8361" s="32">
        <v>413435.269999985</v>
      </c>
      <c r="I8361" s="31"/>
      <c r="J8361" s="30"/>
      <c r="K8361" s="30"/>
      <c r="L8361" s="121">
        <v>202610</v>
      </c>
    </row>
    <row r="8362" s="35" customFormat="1" customHeight="1" spans="1:16">
      <c r="A8362" s="30"/>
      <c r="B8362" s="38">
        <v>46270</v>
      </c>
      <c r="C8362" s="69" t="s">
        <v>18</v>
      </c>
      <c r="D8362" s="30" t="s">
        <v>424</v>
      </c>
      <c r="E8362" s="56" t="s">
        <v>1054</v>
      </c>
      <c r="F8362" s="56">
        <v>46.08</v>
      </c>
      <c r="G8362" s="56"/>
      <c r="H8362" s="32">
        <v>413481.349999983</v>
      </c>
      <c r="I8362" s="31"/>
      <c r="J8362" s="30"/>
      <c r="K8362" s="30"/>
      <c r="L8362" s="121">
        <v>202610</v>
      </c>
    </row>
    <row r="8363" s="35" customFormat="1" customHeight="1" spans="1:16">
      <c r="B8363" s="38"/>
      <c r="C8363" s="107" t="s">
        <v>453</v>
      </c>
      <c r="D8363" s="107" t="s">
        <v>33</v>
      </c>
      <c r="E8363" s="133" t="s">
        <v>1433</v>
      </c>
      <c r="F8363" s="134"/>
      <c r="G8363" s="135">
        <v>25</v>
      </c>
      <c r="H8363" s="136"/>
      <c r="I8363" s="31" t="s">
        <v>231</v>
      </c>
      <c r="J8363" s="30"/>
      <c r="K8363" s="30"/>
      <c r="L8363" s="121"/>
      <c r="M8363" s="30"/>
      <c r="N8363" s="30">
        <v>202601</v>
      </c>
      <c r="O8363" s="30"/>
      <c r="P8363" s="30"/>
    </row>
    <row r="8364" s="35" customFormat="1" customHeight="1" spans="1:16">
      <c r="B8364" s="38"/>
      <c r="C8364" s="30" t="s">
        <v>453</v>
      </c>
      <c r="D8364" s="30" t="s">
        <v>131</v>
      </c>
      <c r="E8364" s="39" t="s">
        <v>131</v>
      </c>
      <c r="F8364" s="40"/>
      <c r="G8364" s="41">
        <v>8</v>
      </c>
      <c r="H8364" s="31"/>
      <c r="I8364" s="31" t="s">
        <v>231</v>
      </c>
      <c r="J8364" s="30"/>
      <c r="K8364" s="30"/>
      <c r="L8364" s="121"/>
      <c r="M8364" s="30"/>
      <c r="N8364" s="30">
        <v>202601</v>
      </c>
      <c r="O8364" s="30"/>
      <c r="P8364" s="30"/>
    </row>
    <row r="8365" s="35" customFormat="1" customHeight="1" spans="1:16">
      <c r="B8365" s="38"/>
      <c r="C8365" s="30" t="s">
        <v>453</v>
      </c>
      <c r="D8365" s="30" t="s">
        <v>33</v>
      </c>
      <c r="E8365" s="39" t="s">
        <v>371</v>
      </c>
      <c r="F8365" s="40">
        <v>1223.98</v>
      </c>
      <c r="G8365" s="41"/>
      <c r="H8365" s="31"/>
      <c r="I8365" s="31" t="s">
        <v>231</v>
      </c>
      <c r="J8365" s="30"/>
      <c r="K8365" s="30"/>
      <c r="L8365" s="121">
        <v>202601</v>
      </c>
      <c r="M8365" s="30"/>
      <c r="N8365" s="30">
        <v>202601</v>
      </c>
      <c r="O8365" s="30"/>
      <c r="P8365" s="30"/>
    </row>
    <row r="8366" s="35" customFormat="1" customHeight="1" spans="1:16">
      <c r="B8366" s="38"/>
      <c r="C8366" s="30" t="s">
        <v>453</v>
      </c>
      <c r="D8366" s="30" t="s">
        <v>454</v>
      </c>
      <c r="E8366" s="39" t="s">
        <v>454</v>
      </c>
      <c r="F8366" s="40"/>
      <c r="G8366" s="41">
        <v>500</v>
      </c>
      <c r="H8366" s="31"/>
      <c r="I8366" s="31" t="s">
        <v>231</v>
      </c>
      <c r="J8366" s="30"/>
      <c r="K8366" s="30"/>
      <c r="L8366" s="121"/>
      <c r="M8366" s="30"/>
      <c r="N8366" s="30">
        <v>202602</v>
      </c>
      <c r="O8366" s="30"/>
      <c r="P8366" s="30"/>
    </row>
    <row r="8367" s="35" customFormat="1" customHeight="1" spans="1:16">
      <c r="B8367" s="38"/>
      <c r="C8367" s="30" t="s">
        <v>453</v>
      </c>
      <c r="D8367" s="30" t="s">
        <v>33</v>
      </c>
      <c r="E8367" s="39" t="s">
        <v>1433</v>
      </c>
      <c r="F8367" s="40"/>
      <c r="G8367" s="41">
        <v>62</v>
      </c>
      <c r="H8367" s="31"/>
      <c r="I8367" s="31" t="s">
        <v>231</v>
      </c>
      <c r="J8367" s="30"/>
      <c r="K8367" s="30"/>
      <c r="L8367" s="121"/>
      <c r="M8367" s="30"/>
      <c r="N8367" s="30">
        <v>202602</v>
      </c>
      <c r="O8367" s="30"/>
      <c r="P8367" s="30"/>
    </row>
    <row r="8368" s="35" customFormat="1" customHeight="1" spans="1:16">
      <c r="B8368" s="38"/>
      <c r="C8368" s="30" t="s">
        <v>453</v>
      </c>
      <c r="D8368" s="30" t="s">
        <v>131</v>
      </c>
      <c r="E8368" s="39" t="s">
        <v>131</v>
      </c>
      <c r="F8368" s="40"/>
      <c r="G8368" s="41">
        <v>4</v>
      </c>
      <c r="H8368" s="31"/>
      <c r="I8368" s="31" t="s">
        <v>231</v>
      </c>
      <c r="J8368" s="30"/>
      <c r="K8368" s="30"/>
      <c r="L8368" s="121"/>
      <c r="M8368" s="30"/>
      <c r="N8368" s="30">
        <v>202602</v>
      </c>
      <c r="O8368" s="30"/>
      <c r="P8368" s="30"/>
    </row>
    <row r="8369" s="35" customFormat="1" customHeight="1" spans="2:16">
      <c r="B8369" s="38"/>
      <c r="C8369" s="30" t="s">
        <v>453</v>
      </c>
      <c r="D8369" s="30" t="s">
        <v>33</v>
      </c>
      <c r="E8369" s="39" t="s">
        <v>371</v>
      </c>
      <c r="F8369" s="40">
        <v>566</v>
      </c>
      <c r="G8369" s="41"/>
      <c r="H8369" s="31"/>
      <c r="I8369" s="31" t="s">
        <v>231</v>
      </c>
      <c r="J8369" s="30"/>
      <c r="K8369" s="30"/>
      <c r="L8369" s="121">
        <v>202602</v>
      </c>
      <c r="M8369" s="30"/>
      <c r="N8369" s="30">
        <v>202602</v>
      </c>
      <c r="O8369" s="30"/>
      <c r="P8369" s="30"/>
    </row>
    <row r="8370" s="35" customFormat="1" customHeight="1" spans="2:16">
      <c r="B8370" s="38"/>
      <c r="C8370" s="30" t="s">
        <v>453</v>
      </c>
      <c r="D8370" s="30" t="s">
        <v>454</v>
      </c>
      <c r="E8370" s="39" t="s">
        <v>454</v>
      </c>
      <c r="F8370" s="40"/>
      <c r="G8370" s="41">
        <v>500</v>
      </c>
      <c r="H8370" s="31"/>
      <c r="I8370" s="31" t="s">
        <v>231</v>
      </c>
      <c r="J8370" s="30"/>
      <c r="K8370" s="30"/>
      <c r="L8370" s="121"/>
      <c r="M8370" s="30"/>
      <c r="N8370" s="30">
        <v>202603</v>
      </c>
      <c r="O8370" s="30"/>
      <c r="P8370" s="30"/>
    </row>
    <row r="8371" s="35" customFormat="1" customHeight="1" spans="2:16">
      <c r="B8371" s="38"/>
      <c r="C8371" s="30" t="s">
        <v>453</v>
      </c>
      <c r="D8371" s="30" t="s">
        <v>33</v>
      </c>
      <c r="E8371" s="39" t="s">
        <v>1433</v>
      </c>
      <c r="F8371" s="40"/>
      <c r="G8371" s="41">
        <v>37</v>
      </c>
      <c r="H8371" s="31"/>
      <c r="I8371" s="31" t="s">
        <v>231</v>
      </c>
      <c r="J8371" s="30"/>
      <c r="K8371" s="30"/>
      <c r="L8371" s="121"/>
      <c r="M8371" s="30"/>
      <c r="N8371" s="30">
        <v>202603</v>
      </c>
      <c r="O8371" s="30"/>
      <c r="P8371" s="30"/>
    </row>
    <row r="8372" s="35" customFormat="1" customHeight="1" spans="2:16">
      <c r="B8372" s="38"/>
      <c r="C8372" s="30" t="s">
        <v>453</v>
      </c>
      <c r="D8372" s="30" t="s">
        <v>33</v>
      </c>
      <c r="E8372" s="39" t="s">
        <v>466</v>
      </c>
      <c r="F8372" s="40"/>
      <c r="G8372" s="41">
        <v>20</v>
      </c>
      <c r="H8372" s="31"/>
      <c r="I8372" s="31" t="s">
        <v>231</v>
      </c>
      <c r="J8372" s="30"/>
      <c r="K8372" s="30"/>
      <c r="L8372" s="121"/>
      <c r="M8372" s="30"/>
      <c r="N8372" s="30">
        <v>202603</v>
      </c>
      <c r="O8372" s="30"/>
      <c r="P8372" s="30"/>
    </row>
    <row r="8373" s="35" customFormat="1" customHeight="1" spans="2:16">
      <c r="B8373" s="38"/>
      <c r="C8373" s="30" t="s">
        <v>453</v>
      </c>
      <c r="D8373" s="30" t="s">
        <v>112</v>
      </c>
      <c r="E8373" s="39" t="s">
        <v>460</v>
      </c>
      <c r="F8373" s="40"/>
      <c r="G8373" s="41">
        <v>34.9</v>
      </c>
      <c r="H8373" s="31"/>
      <c r="I8373" s="31" t="s">
        <v>231</v>
      </c>
      <c r="J8373" s="30"/>
      <c r="K8373" s="30"/>
      <c r="L8373" s="121"/>
      <c r="M8373" s="30"/>
      <c r="N8373" s="30">
        <v>202603</v>
      </c>
      <c r="O8373" s="30"/>
      <c r="P8373" s="30"/>
    </row>
    <row r="8374" s="35" customFormat="1" customHeight="1" spans="2:16">
      <c r="B8374" s="38"/>
      <c r="C8374" s="30" t="s">
        <v>453</v>
      </c>
      <c r="D8374" s="30" t="s">
        <v>33</v>
      </c>
      <c r="E8374" s="39" t="s">
        <v>472</v>
      </c>
      <c r="F8374" s="40"/>
      <c r="G8374" s="41">
        <v>5</v>
      </c>
      <c r="H8374" s="31"/>
      <c r="I8374" s="31" t="s">
        <v>231</v>
      </c>
      <c r="J8374" s="30"/>
      <c r="K8374" s="30"/>
      <c r="L8374" s="121"/>
      <c r="M8374" s="30"/>
      <c r="N8374" s="30">
        <v>202603</v>
      </c>
      <c r="O8374" s="30"/>
      <c r="P8374" s="30"/>
    </row>
    <row r="8375" s="35" customFormat="1" customHeight="1" spans="2:16">
      <c r="B8375" s="38"/>
      <c r="C8375" s="30" t="s">
        <v>453</v>
      </c>
      <c r="D8375" s="30" t="s">
        <v>131</v>
      </c>
      <c r="E8375" s="39" t="s">
        <v>131</v>
      </c>
      <c r="F8375" s="40"/>
      <c r="G8375" s="41">
        <v>8</v>
      </c>
      <c r="H8375" s="31"/>
      <c r="I8375" s="31" t="s">
        <v>231</v>
      </c>
      <c r="J8375" s="30"/>
      <c r="K8375" s="30"/>
      <c r="L8375" s="121"/>
      <c r="M8375" s="30"/>
      <c r="N8375" s="30">
        <v>202603</v>
      </c>
      <c r="O8375" s="30"/>
      <c r="P8375" s="30"/>
    </row>
    <row r="8376" s="35" customFormat="1" customHeight="1" spans="2:16">
      <c r="B8376" s="38"/>
      <c r="C8376" s="30" t="s">
        <v>453</v>
      </c>
      <c r="D8376" s="30" t="s">
        <v>33</v>
      </c>
      <c r="E8376" s="39" t="s">
        <v>371</v>
      </c>
      <c r="F8376" s="40">
        <v>604.9</v>
      </c>
      <c r="G8376" s="41"/>
      <c r="H8376" s="31"/>
      <c r="I8376" s="31" t="s">
        <v>231</v>
      </c>
      <c r="J8376" s="30"/>
      <c r="K8376" s="30"/>
      <c r="L8376" s="121">
        <v>202603</v>
      </c>
      <c r="M8376" s="30"/>
      <c r="N8376" s="30">
        <v>202603</v>
      </c>
      <c r="O8376" s="30"/>
      <c r="P8376" s="30"/>
    </row>
    <row r="8377" s="35" customFormat="1" customHeight="1" spans="2:16">
      <c r="B8377" s="38"/>
      <c r="C8377" s="30" t="s">
        <v>453</v>
      </c>
      <c r="D8377" s="30" t="s">
        <v>33</v>
      </c>
      <c r="E8377" s="39" t="s">
        <v>1433</v>
      </c>
      <c r="F8377" s="40"/>
      <c r="G8377" s="41">
        <v>99</v>
      </c>
      <c r="H8377" s="31"/>
      <c r="I8377" s="31" t="s">
        <v>231</v>
      </c>
      <c r="J8377" s="30"/>
      <c r="K8377" s="30"/>
      <c r="L8377" s="121"/>
      <c r="M8377" s="30"/>
      <c r="N8377" s="30">
        <v>202604</v>
      </c>
      <c r="O8377" s="30"/>
      <c r="P8377" s="30"/>
    </row>
    <row r="8378" s="35" customFormat="1" customHeight="1" spans="2:16">
      <c r="B8378" s="38"/>
      <c r="C8378" s="30" t="s">
        <v>453</v>
      </c>
      <c r="D8378" s="30" t="s">
        <v>33</v>
      </c>
      <c r="E8378" s="39" t="s">
        <v>466</v>
      </c>
      <c r="F8378" s="40"/>
      <c r="G8378" s="41">
        <v>48</v>
      </c>
      <c r="H8378" s="31"/>
      <c r="I8378" s="31" t="s">
        <v>231</v>
      </c>
      <c r="J8378" s="30"/>
      <c r="K8378" s="30"/>
      <c r="L8378" s="121"/>
      <c r="M8378" s="30"/>
      <c r="N8378" s="30">
        <v>202604</v>
      </c>
      <c r="O8378" s="30"/>
      <c r="P8378" s="30"/>
    </row>
    <row r="8379" s="35" customFormat="1" customHeight="1" spans="2:16">
      <c r="B8379" s="38"/>
      <c r="C8379" s="30" t="s">
        <v>453</v>
      </c>
      <c r="D8379" s="30" t="s">
        <v>131</v>
      </c>
      <c r="E8379" s="39" t="s">
        <v>131</v>
      </c>
      <c r="F8379" s="40"/>
      <c r="G8379" s="41">
        <v>8</v>
      </c>
      <c r="H8379" s="31"/>
      <c r="I8379" s="31" t="s">
        <v>231</v>
      </c>
      <c r="J8379" s="30"/>
      <c r="K8379" s="30"/>
      <c r="L8379" s="121"/>
      <c r="M8379" s="30"/>
      <c r="N8379" s="30">
        <v>202604</v>
      </c>
      <c r="O8379" s="30"/>
      <c r="P8379" s="30"/>
    </row>
    <row r="8380" s="35" customFormat="1" customHeight="1" spans="2:16">
      <c r="B8380" s="38"/>
      <c r="C8380" s="30" t="s">
        <v>453</v>
      </c>
      <c r="D8380" s="30" t="s">
        <v>33</v>
      </c>
      <c r="E8380" s="39" t="s">
        <v>1416</v>
      </c>
      <c r="F8380" s="40"/>
      <c r="G8380" s="41">
        <v>50</v>
      </c>
      <c r="H8380" s="31"/>
      <c r="I8380" s="31" t="s">
        <v>231</v>
      </c>
      <c r="J8380" s="30"/>
      <c r="K8380" s="30"/>
      <c r="L8380" s="121"/>
      <c r="M8380" s="30"/>
      <c r="N8380" s="30">
        <v>202604</v>
      </c>
      <c r="O8380" s="30"/>
      <c r="P8380" s="30"/>
    </row>
    <row r="8381" s="35" customFormat="1" customHeight="1" spans="2:16">
      <c r="B8381" s="38"/>
      <c r="C8381" s="30" t="s">
        <v>453</v>
      </c>
      <c r="D8381" s="30" t="s">
        <v>33</v>
      </c>
      <c r="E8381" s="39" t="s">
        <v>1577</v>
      </c>
      <c r="F8381" s="40"/>
      <c r="G8381" s="41">
        <v>5</v>
      </c>
      <c r="H8381" s="31"/>
      <c r="I8381" s="31" t="s">
        <v>231</v>
      </c>
      <c r="J8381" s="30"/>
      <c r="K8381" s="30"/>
      <c r="L8381" s="121"/>
      <c r="M8381" s="30"/>
      <c r="N8381" s="30">
        <v>202604</v>
      </c>
      <c r="O8381" s="30"/>
      <c r="P8381" s="30"/>
    </row>
    <row r="8382" s="35" customFormat="1" customHeight="1" spans="2:16">
      <c r="B8382" s="38"/>
      <c r="C8382" s="30" t="s">
        <v>453</v>
      </c>
      <c r="D8382" s="30" t="s">
        <v>33</v>
      </c>
      <c r="E8382" s="39" t="s">
        <v>371</v>
      </c>
      <c r="F8382" s="40">
        <v>210</v>
      </c>
      <c r="G8382" s="41"/>
      <c r="H8382" s="31"/>
      <c r="I8382" s="31" t="s">
        <v>231</v>
      </c>
      <c r="J8382" s="30"/>
      <c r="K8382" s="30"/>
      <c r="L8382" s="121">
        <v>202604</v>
      </c>
      <c r="N8382" s="30">
        <v>202604</v>
      </c>
    </row>
    <row r="8383" s="35" customFormat="1" customHeight="1" spans="2:16">
      <c r="B8383" s="38"/>
      <c r="C8383" s="30" t="s">
        <v>453</v>
      </c>
      <c r="D8383" s="30" t="s">
        <v>33</v>
      </c>
      <c r="E8383" s="39" t="s">
        <v>1433</v>
      </c>
      <c r="F8383" s="40"/>
      <c r="G8383" s="41">
        <v>86</v>
      </c>
      <c r="H8383" s="31"/>
      <c r="I8383" s="31" t="s">
        <v>231</v>
      </c>
      <c r="J8383" s="30"/>
      <c r="K8383" s="30"/>
      <c r="L8383" s="121"/>
      <c r="N8383" s="35">
        <v>202605</v>
      </c>
    </row>
    <row r="8384" s="35" customFormat="1" customHeight="1" spans="2:16">
      <c r="B8384" s="38"/>
      <c r="C8384" s="30" t="s">
        <v>453</v>
      </c>
      <c r="D8384" s="30" t="s">
        <v>454</v>
      </c>
      <c r="E8384" s="39" t="s">
        <v>454</v>
      </c>
      <c r="F8384" s="40"/>
      <c r="G8384" s="41">
        <v>300</v>
      </c>
      <c r="H8384" s="31"/>
      <c r="I8384" s="31" t="s">
        <v>231</v>
      </c>
      <c r="J8384" s="30"/>
      <c r="K8384" s="30"/>
      <c r="L8384" s="121"/>
      <c r="N8384" s="35">
        <v>202605</v>
      </c>
    </row>
    <row r="8385" s="35" customFormat="1" customHeight="1" spans="2:14">
      <c r="B8385" s="38"/>
      <c r="C8385" s="30" t="s">
        <v>453</v>
      </c>
      <c r="D8385" s="30" t="s">
        <v>33</v>
      </c>
      <c r="E8385" s="39" t="s">
        <v>484</v>
      </c>
      <c r="F8385" s="40"/>
      <c r="G8385" s="41">
        <v>90</v>
      </c>
      <c r="H8385" s="31"/>
      <c r="I8385" s="31" t="s">
        <v>231</v>
      </c>
      <c r="J8385" s="30"/>
      <c r="K8385" s="30"/>
      <c r="L8385" s="121"/>
      <c r="N8385" s="35">
        <v>202605</v>
      </c>
    </row>
    <row r="8386" s="35" customFormat="1" customHeight="1" spans="2:14">
      <c r="B8386" s="38"/>
      <c r="C8386" s="30" t="s">
        <v>453</v>
      </c>
      <c r="D8386" s="30" t="s">
        <v>131</v>
      </c>
      <c r="E8386" s="39" t="s">
        <v>131</v>
      </c>
      <c r="F8386" s="40"/>
      <c r="G8386" s="41">
        <v>8</v>
      </c>
      <c r="H8386" s="31"/>
      <c r="I8386" s="31" t="s">
        <v>231</v>
      </c>
      <c r="J8386" s="30"/>
      <c r="K8386" s="30"/>
      <c r="L8386" s="121"/>
      <c r="N8386" s="35">
        <v>202605</v>
      </c>
    </row>
    <row r="8387" s="35" customFormat="1" customHeight="1" spans="2:14">
      <c r="B8387" s="38"/>
      <c r="C8387" s="30" t="s">
        <v>453</v>
      </c>
      <c r="D8387" s="30" t="s">
        <v>33</v>
      </c>
      <c r="E8387" s="39" t="s">
        <v>466</v>
      </c>
      <c r="F8387" s="40"/>
      <c r="G8387" s="41">
        <v>35</v>
      </c>
      <c r="H8387" s="31"/>
      <c r="I8387" s="31" t="s">
        <v>231</v>
      </c>
      <c r="J8387" s="30"/>
      <c r="K8387" s="30"/>
      <c r="L8387" s="121"/>
      <c r="N8387" s="35">
        <v>202605</v>
      </c>
    </row>
    <row r="8388" s="35" customFormat="1" customHeight="1" spans="2:14">
      <c r="B8388" s="38"/>
      <c r="C8388" s="30" t="s">
        <v>453</v>
      </c>
      <c r="D8388" s="30" t="s">
        <v>33</v>
      </c>
      <c r="E8388" s="39" t="s">
        <v>1578</v>
      </c>
      <c r="F8388" s="40"/>
      <c r="G8388" s="41">
        <v>66.6</v>
      </c>
      <c r="H8388" s="31"/>
      <c r="I8388" s="31" t="s">
        <v>231</v>
      </c>
      <c r="J8388" s="30"/>
      <c r="K8388" s="30"/>
      <c r="L8388" s="121"/>
      <c r="N8388" s="35">
        <v>202605</v>
      </c>
    </row>
    <row r="8389" s="35" customFormat="1" customHeight="1" spans="2:14">
      <c r="B8389" s="38"/>
      <c r="C8389" s="30" t="s">
        <v>453</v>
      </c>
      <c r="D8389" s="30" t="s">
        <v>33</v>
      </c>
      <c r="E8389" s="39" t="s">
        <v>371</v>
      </c>
      <c r="F8389" s="40">
        <v>585.6</v>
      </c>
      <c r="G8389" s="41"/>
      <c r="H8389" s="31"/>
      <c r="I8389" s="31" t="s">
        <v>231</v>
      </c>
      <c r="J8389" s="30"/>
      <c r="K8389" s="30"/>
      <c r="L8389" s="121">
        <v>202605</v>
      </c>
      <c r="N8389" s="35">
        <v>202605</v>
      </c>
    </row>
    <row r="8390" s="35" customFormat="1" customHeight="1" spans="2:14">
      <c r="B8390" s="38"/>
      <c r="C8390" s="30" t="s">
        <v>453</v>
      </c>
      <c r="D8390" s="30" t="s">
        <v>33</v>
      </c>
      <c r="E8390" s="39" t="s">
        <v>1433</v>
      </c>
      <c r="F8390" s="40"/>
      <c r="G8390" s="41">
        <v>37</v>
      </c>
      <c r="H8390" s="31"/>
      <c r="I8390" s="31" t="s">
        <v>231</v>
      </c>
      <c r="J8390" s="30"/>
      <c r="K8390" s="30"/>
      <c r="L8390" s="121"/>
      <c r="N8390" s="35">
        <v>202606</v>
      </c>
    </row>
    <row r="8391" s="35" customFormat="1" customHeight="1" spans="2:14">
      <c r="B8391" s="38"/>
      <c r="C8391" s="30" t="s">
        <v>453</v>
      </c>
      <c r="D8391" s="30" t="s">
        <v>33</v>
      </c>
      <c r="E8391" s="39" t="s">
        <v>466</v>
      </c>
      <c r="F8391" s="40"/>
      <c r="G8391" s="41">
        <v>70</v>
      </c>
      <c r="H8391" s="31"/>
      <c r="I8391" s="31" t="s">
        <v>231</v>
      </c>
      <c r="J8391" s="30"/>
      <c r="K8391" s="30"/>
      <c r="L8391" s="121"/>
      <c r="N8391" s="35">
        <v>202606</v>
      </c>
    </row>
    <row r="8392" s="35" customFormat="1" customHeight="1" spans="2:14">
      <c r="B8392" s="38"/>
      <c r="C8392" s="30" t="s">
        <v>453</v>
      </c>
      <c r="D8392" s="30" t="s">
        <v>33</v>
      </c>
      <c r="E8392" s="39" t="s">
        <v>472</v>
      </c>
      <c r="F8392" s="40"/>
      <c r="G8392" s="41">
        <v>5</v>
      </c>
      <c r="H8392" s="31"/>
      <c r="I8392" s="31" t="s">
        <v>231</v>
      </c>
      <c r="J8392" s="30"/>
      <c r="K8392" s="30"/>
      <c r="L8392" s="121"/>
      <c r="N8392" s="35">
        <v>202606</v>
      </c>
    </row>
    <row r="8393" s="35" customFormat="1" customHeight="1" spans="2:14">
      <c r="B8393" s="38"/>
      <c r="C8393" s="30" t="s">
        <v>453</v>
      </c>
      <c r="D8393" s="30" t="s">
        <v>33</v>
      </c>
      <c r="E8393" s="39" t="s">
        <v>493</v>
      </c>
      <c r="F8393" s="40"/>
      <c r="G8393" s="41">
        <v>4</v>
      </c>
      <c r="H8393" s="31"/>
      <c r="I8393" s="31" t="s">
        <v>231</v>
      </c>
      <c r="J8393" s="30"/>
      <c r="K8393" s="30"/>
      <c r="L8393" s="121"/>
      <c r="N8393" s="35">
        <v>202606</v>
      </c>
    </row>
    <row r="8394" s="35" customFormat="1" customHeight="1" spans="2:14">
      <c r="B8394" s="38"/>
      <c r="C8394" s="30" t="s">
        <v>453</v>
      </c>
      <c r="D8394" s="30" t="s">
        <v>131</v>
      </c>
      <c r="E8394" s="39" t="s">
        <v>131</v>
      </c>
      <c r="F8394" s="40"/>
      <c r="G8394" s="41">
        <v>4</v>
      </c>
      <c r="H8394" s="31"/>
      <c r="I8394" s="31" t="s">
        <v>231</v>
      </c>
      <c r="J8394" s="30"/>
      <c r="K8394" s="30"/>
      <c r="L8394" s="121"/>
      <c r="N8394" s="35">
        <v>202606</v>
      </c>
    </row>
    <row r="8395" s="35" customFormat="1" customHeight="1" spans="2:14">
      <c r="B8395" s="38"/>
      <c r="C8395" s="30" t="s">
        <v>453</v>
      </c>
      <c r="D8395" s="30" t="s">
        <v>33</v>
      </c>
      <c r="E8395" s="39" t="s">
        <v>371</v>
      </c>
      <c r="F8395" s="40">
        <v>120</v>
      </c>
      <c r="G8395" s="41"/>
      <c r="H8395" s="31"/>
      <c r="I8395" s="31" t="s">
        <v>231</v>
      </c>
      <c r="J8395" s="30"/>
      <c r="K8395" s="30"/>
      <c r="L8395" s="121">
        <v>202606</v>
      </c>
      <c r="N8395" s="35">
        <v>202606</v>
      </c>
    </row>
    <row r="8396" s="35" customFormat="1" customHeight="1" spans="2:14">
      <c r="B8396" s="38"/>
      <c r="C8396" s="30" t="s">
        <v>453</v>
      </c>
      <c r="D8396" s="30" t="s">
        <v>454</v>
      </c>
      <c r="E8396" s="39" t="s">
        <v>454</v>
      </c>
      <c r="F8396" s="40"/>
      <c r="G8396" s="41">
        <v>800</v>
      </c>
      <c r="H8396" s="31"/>
      <c r="I8396" s="30" t="s">
        <v>235</v>
      </c>
      <c r="J8396" s="30"/>
      <c r="K8396" s="30"/>
      <c r="L8396" s="121"/>
      <c r="N8396" s="35">
        <v>202601</v>
      </c>
    </row>
    <row r="8397" s="35" customFormat="1" customHeight="1" spans="2:14">
      <c r="B8397" s="38"/>
      <c r="C8397" s="30" t="s">
        <v>453</v>
      </c>
      <c r="D8397" s="30" t="s">
        <v>33</v>
      </c>
      <c r="E8397" s="39" t="s">
        <v>494</v>
      </c>
      <c r="F8397" s="40"/>
      <c r="G8397" s="41">
        <v>200</v>
      </c>
      <c r="H8397" s="31"/>
      <c r="I8397" s="30" t="s">
        <v>235</v>
      </c>
      <c r="J8397" s="30"/>
      <c r="K8397" s="30"/>
      <c r="L8397" s="121"/>
      <c r="N8397" s="35">
        <v>202601</v>
      </c>
    </row>
    <row r="8398" s="35" customFormat="1" customHeight="1" spans="2:14">
      <c r="B8398" s="38"/>
      <c r="C8398" s="30" t="s">
        <v>453</v>
      </c>
      <c r="D8398" s="30" t="s">
        <v>33</v>
      </c>
      <c r="E8398" s="39" t="s">
        <v>476</v>
      </c>
      <c r="F8398" s="40"/>
      <c r="G8398" s="41">
        <v>15.56</v>
      </c>
      <c r="H8398" s="31"/>
      <c r="I8398" s="30" t="s">
        <v>235</v>
      </c>
      <c r="J8398" s="30"/>
      <c r="K8398" s="30"/>
      <c r="L8398" s="121"/>
      <c r="N8398" s="35">
        <v>202601</v>
      </c>
    </row>
    <row r="8399" s="35" customFormat="1" customHeight="1" spans="2:14">
      <c r="B8399" s="38"/>
      <c r="C8399" s="30" t="s">
        <v>453</v>
      </c>
      <c r="D8399" s="30" t="s">
        <v>33</v>
      </c>
      <c r="E8399" s="39" t="s">
        <v>466</v>
      </c>
      <c r="F8399" s="40"/>
      <c r="G8399" s="41">
        <v>478</v>
      </c>
      <c r="H8399" s="31"/>
      <c r="I8399" s="30" t="s">
        <v>235</v>
      </c>
      <c r="J8399" s="30"/>
      <c r="K8399" s="30"/>
      <c r="L8399" s="121"/>
      <c r="N8399" s="35">
        <v>202601</v>
      </c>
    </row>
    <row r="8400" s="35" customFormat="1" customHeight="1" spans="2:14">
      <c r="B8400" s="38"/>
      <c r="C8400" s="30" t="s">
        <v>453</v>
      </c>
      <c r="D8400" s="30" t="s">
        <v>131</v>
      </c>
      <c r="E8400" s="39" t="s">
        <v>131</v>
      </c>
      <c r="F8400" s="40"/>
      <c r="G8400" s="41">
        <v>12</v>
      </c>
      <c r="H8400" s="31"/>
      <c r="I8400" s="30" t="s">
        <v>235</v>
      </c>
      <c r="J8400" s="30"/>
      <c r="K8400" s="30"/>
      <c r="L8400" s="121"/>
      <c r="N8400" s="35">
        <v>202601</v>
      </c>
    </row>
    <row r="8401" s="35" customFormat="1" customHeight="1" spans="2:14">
      <c r="B8401" s="38"/>
      <c r="C8401" s="30" t="s">
        <v>453</v>
      </c>
      <c r="D8401" s="30" t="s">
        <v>33</v>
      </c>
      <c r="E8401" s="39" t="s">
        <v>364</v>
      </c>
      <c r="F8401" s="40">
        <v>1505.56</v>
      </c>
      <c r="G8401" s="41"/>
      <c r="H8401" s="31"/>
      <c r="I8401" s="30" t="s">
        <v>235</v>
      </c>
      <c r="J8401" s="30"/>
      <c r="K8401" s="30"/>
      <c r="L8401" s="121">
        <v>202601</v>
      </c>
      <c r="N8401" s="35">
        <v>202601</v>
      </c>
    </row>
    <row r="8402" s="35" customFormat="1" customHeight="1" spans="2:14">
      <c r="B8402" s="38"/>
      <c r="C8402" s="30" t="s">
        <v>453</v>
      </c>
      <c r="D8402" s="30" t="s">
        <v>131</v>
      </c>
      <c r="E8402" s="39" t="s">
        <v>131</v>
      </c>
      <c r="F8402" s="40"/>
      <c r="G8402" s="41">
        <v>12</v>
      </c>
      <c r="H8402" s="31"/>
      <c r="I8402" s="30" t="s">
        <v>235</v>
      </c>
      <c r="J8402" s="30"/>
      <c r="K8402" s="30"/>
      <c r="L8402" s="121"/>
      <c r="N8402" s="35">
        <v>202602</v>
      </c>
    </row>
    <row r="8403" s="35" customFormat="1" customHeight="1" spans="2:14">
      <c r="B8403" s="38"/>
      <c r="C8403" s="30" t="s">
        <v>453</v>
      </c>
      <c r="D8403" s="30" t="s">
        <v>454</v>
      </c>
      <c r="E8403" s="39" t="s">
        <v>454</v>
      </c>
      <c r="F8403" s="40"/>
      <c r="G8403" s="41">
        <v>800</v>
      </c>
      <c r="H8403" s="31"/>
      <c r="I8403" s="30" t="s">
        <v>235</v>
      </c>
      <c r="J8403" s="30"/>
      <c r="K8403" s="30"/>
      <c r="L8403" s="121"/>
      <c r="N8403" s="35">
        <v>202602</v>
      </c>
    </row>
    <row r="8404" s="35" customFormat="1" customHeight="1" spans="2:14">
      <c r="B8404" s="38"/>
      <c r="C8404" s="30" t="s">
        <v>453</v>
      </c>
      <c r="D8404" s="30" t="s">
        <v>33</v>
      </c>
      <c r="E8404" s="39" t="s">
        <v>364</v>
      </c>
      <c r="F8404" s="40">
        <v>812</v>
      </c>
      <c r="G8404" s="41"/>
      <c r="H8404" s="31"/>
      <c r="I8404" s="30" t="s">
        <v>235</v>
      </c>
      <c r="J8404" s="30"/>
      <c r="K8404" s="30"/>
      <c r="L8404" s="121">
        <v>202602</v>
      </c>
      <c r="N8404" s="35">
        <v>202602</v>
      </c>
    </row>
    <row r="8405" s="35" customFormat="1" customHeight="1" spans="2:14">
      <c r="B8405" s="38"/>
      <c r="C8405" s="30" t="s">
        <v>453</v>
      </c>
      <c r="D8405" s="30" t="s">
        <v>454</v>
      </c>
      <c r="E8405" s="39" t="s">
        <v>454</v>
      </c>
      <c r="F8405" s="40"/>
      <c r="G8405" s="41">
        <v>800</v>
      </c>
      <c r="H8405" s="31"/>
      <c r="I8405" s="30" t="s">
        <v>235</v>
      </c>
      <c r="J8405" s="30"/>
      <c r="K8405" s="30"/>
      <c r="L8405" s="121"/>
      <c r="N8405" s="35">
        <v>202603</v>
      </c>
    </row>
    <row r="8406" s="35" customFormat="1" customHeight="1" spans="2:14">
      <c r="B8406" s="38"/>
      <c r="C8406" s="30" t="s">
        <v>453</v>
      </c>
      <c r="D8406" s="30" t="s">
        <v>131</v>
      </c>
      <c r="E8406" s="39" t="s">
        <v>131</v>
      </c>
      <c r="F8406" s="40"/>
      <c r="G8406" s="41">
        <v>12</v>
      </c>
      <c r="H8406" s="31"/>
      <c r="I8406" s="30" t="s">
        <v>235</v>
      </c>
      <c r="J8406" s="30"/>
      <c r="K8406" s="30"/>
      <c r="L8406" s="121"/>
      <c r="N8406" s="35">
        <v>202603</v>
      </c>
    </row>
    <row r="8407" s="35" customFormat="1" customHeight="1" spans="2:14">
      <c r="B8407" s="38"/>
      <c r="C8407" s="30" t="s">
        <v>453</v>
      </c>
      <c r="D8407" s="30" t="s">
        <v>33</v>
      </c>
      <c r="E8407" s="39" t="s">
        <v>1409</v>
      </c>
      <c r="F8407" s="40"/>
      <c r="G8407" s="41">
        <v>50</v>
      </c>
      <c r="H8407" s="31"/>
      <c r="I8407" s="30" t="s">
        <v>235</v>
      </c>
      <c r="J8407" s="30"/>
      <c r="K8407" s="30"/>
      <c r="L8407" s="121"/>
      <c r="N8407" s="35">
        <v>202603</v>
      </c>
    </row>
    <row r="8408" s="35" customFormat="1" customHeight="1" spans="2:14">
      <c r="B8408" s="38"/>
      <c r="C8408" s="30" t="s">
        <v>453</v>
      </c>
      <c r="D8408" s="30" t="s">
        <v>33</v>
      </c>
      <c r="E8408" s="39" t="s">
        <v>364</v>
      </c>
      <c r="F8408" s="40">
        <v>862</v>
      </c>
      <c r="G8408" s="41"/>
      <c r="H8408" s="31"/>
      <c r="I8408" s="30" t="s">
        <v>235</v>
      </c>
      <c r="J8408" s="30"/>
      <c r="K8408" s="30"/>
      <c r="L8408" s="121">
        <v>202603</v>
      </c>
      <c r="N8408" s="35">
        <v>202603</v>
      </c>
    </row>
    <row r="8409" s="35" customFormat="1" customHeight="1" spans="2:14">
      <c r="B8409" s="38"/>
      <c r="C8409" s="30" t="s">
        <v>453</v>
      </c>
      <c r="D8409" s="30" t="s">
        <v>131</v>
      </c>
      <c r="E8409" s="39" t="s">
        <v>131</v>
      </c>
      <c r="F8409" s="40"/>
      <c r="G8409" s="41">
        <v>12</v>
      </c>
      <c r="H8409" s="31"/>
      <c r="I8409" s="30" t="s">
        <v>235</v>
      </c>
      <c r="J8409" s="30"/>
      <c r="K8409" s="30"/>
      <c r="L8409" s="121"/>
      <c r="N8409" s="35">
        <v>202604</v>
      </c>
    </row>
    <row r="8410" s="35" customFormat="1" customHeight="1" spans="2:14">
      <c r="B8410" s="38"/>
      <c r="C8410" s="30" t="s">
        <v>453</v>
      </c>
      <c r="D8410" s="30" t="s">
        <v>33</v>
      </c>
      <c r="E8410" s="39" t="s">
        <v>1579</v>
      </c>
      <c r="F8410" s="40"/>
      <c r="G8410" s="41">
        <v>10</v>
      </c>
      <c r="H8410" s="31"/>
      <c r="I8410" s="30" t="s">
        <v>235</v>
      </c>
      <c r="J8410" s="30"/>
      <c r="K8410" s="30"/>
      <c r="L8410" s="121"/>
      <c r="N8410" s="35">
        <v>202604</v>
      </c>
    </row>
    <row r="8411" s="35" customFormat="1" customHeight="1" spans="2:14">
      <c r="B8411" s="38"/>
      <c r="C8411" s="30" t="s">
        <v>453</v>
      </c>
      <c r="D8411" s="30" t="s">
        <v>33</v>
      </c>
      <c r="E8411" s="39" t="s">
        <v>364</v>
      </c>
      <c r="F8411" s="40">
        <v>22</v>
      </c>
      <c r="G8411" s="41"/>
      <c r="H8411" s="31"/>
      <c r="I8411" s="30" t="s">
        <v>235</v>
      </c>
      <c r="J8411" s="30"/>
      <c r="K8411" s="30"/>
      <c r="L8411" s="121">
        <v>202604</v>
      </c>
      <c r="N8411" s="35">
        <v>202604</v>
      </c>
    </row>
    <row r="8412" s="35" customFormat="1" customHeight="1" spans="2:14">
      <c r="B8412" s="38"/>
      <c r="C8412" s="30" t="s">
        <v>453</v>
      </c>
      <c r="D8412" s="30" t="s">
        <v>112</v>
      </c>
      <c r="E8412" s="39" t="s">
        <v>460</v>
      </c>
      <c r="F8412" s="40"/>
      <c r="G8412" s="41">
        <v>1.6</v>
      </c>
      <c r="H8412" s="31"/>
      <c r="I8412" s="30" t="s">
        <v>235</v>
      </c>
      <c r="J8412" s="30"/>
      <c r="K8412" s="30"/>
      <c r="L8412" s="121"/>
      <c r="N8412" s="35">
        <v>202605</v>
      </c>
    </row>
    <row r="8413" s="35" customFormat="1" customHeight="1" spans="2:14">
      <c r="B8413" s="38"/>
      <c r="C8413" s="30" t="s">
        <v>453</v>
      </c>
      <c r="D8413" s="30" t="s">
        <v>131</v>
      </c>
      <c r="E8413" s="39" t="s">
        <v>131</v>
      </c>
      <c r="F8413" s="40"/>
      <c r="G8413" s="41">
        <v>12</v>
      </c>
      <c r="H8413" s="31"/>
      <c r="I8413" s="30" t="s">
        <v>235</v>
      </c>
      <c r="J8413" s="30"/>
      <c r="K8413" s="30"/>
      <c r="L8413" s="121"/>
      <c r="N8413" s="35">
        <v>202605</v>
      </c>
    </row>
    <row r="8414" s="35" customFormat="1" customHeight="1" spans="2:14">
      <c r="B8414" s="38"/>
      <c r="C8414" s="30" t="s">
        <v>453</v>
      </c>
      <c r="D8414" s="30" t="s">
        <v>33</v>
      </c>
      <c r="E8414" s="39" t="s">
        <v>364</v>
      </c>
      <c r="F8414" s="40">
        <v>13.6</v>
      </c>
      <c r="G8414" s="41"/>
      <c r="H8414" s="31"/>
      <c r="I8414" s="30" t="s">
        <v>235</v>
      </c>
      <c r="J8414" s="30"/>
      <c r="K8414" s="30"/>
      <c r="L8414" s="121">
        <v>202605</v>
      </c>
      <c r="N8414" s="35">
        <v>202605</v>
      </c>
    </row>
    <row r="8415" s="35" customFormat="1" customHeight="1" spans="2:14">
      <c r="B8415" s="38"/>
      <c r="C8415" s="30" t="s">
        <v>453</v>
      </c>
      <c r="D8415" s="30" t="s">
        <v>454</v>
      </c>
      <c r="E8415" s="39" t="s">
        <v>454</v>
      </c>
      <c r="F8415" s="40"/>
      <c r="G8415" s="41">
        <v>800</v>
      </c>
      <c r="H8415" s="31"/>
      <c r="I8415" s="30" t="s">
        <v>235</v>
      </c>
      <c r="J8415" s="30"/>
      <c r="K8415" s="30"/>
      <c r="L8415" s="121"/>
      <c r="N8415" s="35">
        <v>202606</v>
      </c>
    </row>
    <row r="8416" s="35" customFormat="1" customHeight="1" spans="2:14">
      <c r="B8416" s="38"/>
      <c r="C8416" s="30" t="s">
        <v>453</v>
      </c>
      <c r="D8416" s="30" t="s">
        <v>131</v>
      </c>
      <c r="E8416" s="39" t="s">
        <v>131</v>
      </c>
      <c r="F8416" s="40"/>
      <c r="G8416" s="41">
        <v>12</v>
      </c>
      <c r="H8416" s="31"/>
      <c r="I8416" s="30" t="s">
        <v>235</v>
      </c>
      <c r="J8416" s="30"/>
      <c r="K8416" s="30"/>
      <c r="L8416" s="121"/>
      <c r="N8416" s="35">
        <v>202606</v>
      </c>
    </row>
    <row r="8417" s="35" customFormat="1" customHeight="1" spans="2:14">
      <c r="B8417" s="38"/>
      <c r="C8417" s="30" t="s">
        <v>453</v>
      </c>
      <c r="D8417" s="30" t="s">
        <v>112</v>
      </c>
      <c r="E8417" s="39" t="s">
        <v>457</v>
      </c>
      <c r="F8417" s="40"/>
      <c r="G8417" s="41">
        <v>15</v>
      </c>
      <c r="H8417" s="31"/>
      <c r="I8417" s="30" t="s">
        <v>235</v>
      </c>
      <c r="J8417" s="30"/>
      <c r="K8417" s="30"/>
      <c r="L8417" s="121"/>
      <c r="N8417" s="35">
        <v>202606</v>
      </c>
    </row>
    <row r="8418" s="35" customFormat="1" customHeight="1" spans="2:14">
      <c r="B8418" s="38"/>
      <c r="C8418" s="30" t="s">
        <v>453</v>
      </c>
      <c r="D8418" s="30" t="s">
        <v>33</v>
      </c>
      <c r="E8418" s="39" t="s">
        <v>364</v>
      </c>
      <c r="F8418" s="40">
        <v>827</v>
      </c>
      <c r="G8418" s="41"/>
      <c r="H8418" s="31"/>
      <c r="I8418" s="30" t="s">
        <v>235</v>
      </c>
      <c r="J8418" s="30"/>
      <c r="K8418" s="30"/>
      <c r="L8418" s="121">
        <v>202606</v>
      </c>
      <c r="N8418" s="35">
        <v>202606</v>
      </c>
    </row>
    <row r="8419" s="35" customFormat="1" customHeight="1" spans="2:14">
      <c r="B8419" s="38"/>
      <c r="C8419" s="30" t="s">
        <v>453</v>
      </c>
      <c r="D8419" s="30" t="s">
        <v>33</v>
      </c>
      <c r="E8419" s="39" t="s">
        <v>466</v>
      </c>
      <c r="F8419" s="40"/>
      <c r="G8419" s="41">
        <v>50</v>
      </c>
      <c r="H8419" s="31"/>
      <c r="I8419" s="30" t="s">
        <v>114</v>
      </c>
      <c r="J8419" s="30"/>
      <c r="K8419" s="30"/>
      <c r="L8419" s="121"/>
      <c r="N8419" s="35">
        <v>202601</v>
      </c>
    </row>
    <row r="8420" s="35" customFormat="1" customHeight="1" spans="2:14">
      <c r="B8420" s="38"/>
      <c r="C8420" s="30" t="s">
        <v>453</v>
      </c>
      <c r="D8420" s="30" t="s">
        <v>33</v>
      </c>
      <c r="E8420" s="39" t="s">
        <v>476</v>
      </c>
      <c r="F8420" s="40"/>
      <c r="G8420" s="41">
        <v>8.28</v>
      </c>
      <c r="H8420" s="31"/>
      <c r="I8420" s="30" t="s">
        <v>114</v>
      </c>
      <c r="J8420" s="30"/>
      <c r="K8420" s="30"/>
      <c r="L8420" s="121"/>
      <c r="N8420" s="35">
        <v>202601</v>
      </c>
    </row>
    <row r="8421" s="35" customFormat="1" customHeight="1" spans="2:14">
      <c r="B8421" s="38"/>
      <c r="C8421" s="30" t="s">
        <v>453</v>
      </c>
      <c r="D8421" s="30" t="s">
        <v>131</v>
      </c>
      <c r="E8421" s="39" t="s">
        <v>131</v>
      </c>
      <c r="F8421" s="40"/>
      <c r="G8421" s="41">
        <v>10</v>
      </c>
      <c r="H8421" s="31"/>
      <c r="I8421" s="30" t="s">
        <v>114</v>
      </c>
      <c r="J8421" s="30"/>
      <c r="K8421" s="30"/>
      <c r="L8421" s="121"/>
      <c r="N8421" s="35">
        <v>202601</v>
      </c>
    </row>
    <row r="8422" s="35" customFormat="1" customHeight="1" spans="2:14">
      <c r="B8422" s="38"/>
      <c r="C8422" s="30" t="s">
        <v>453</v>
      </c>
      <c r="D8422" s="30" t="s">
        <v>33</v>
      </c>
      <c r="E8422" s="39" t="s">
        <v>1433</v>
      </c>
      <c r="F8422" s="40"/>
      <c r="G8422" s="41">
        <v>50</v>
      </c>
      <c r="H8422" s="31"/>
      <c r="I8422" s="30" t="s">
        <v>114</v>
      </c>
      <c r="J8422" s="30"/>
      <c r="K8422" s="30"/>
      <c r="L8422" s="121"/>
      <c r="N8422" s="35">
        <v>202601</v>
      </c>
    </row>
    <row r="8423" s="35" customFormat="1" customHeight="1" spans="2:14">
      <c r="B8423" s="38"/>
      <c r="C8423" s="30" t="s">
        <v>453</v>
      </c>
      <c r="D8423" s="30" t="s">
        <v>33</v>
      </c>
      <c r="E8423" s="39" t="s">
        <v>493</v>
      </c>
      <c r="F8423" s="40"/>
      <c r="G8423" s="41">
        <v>8</v>
      </c>
      <c r="H8423" s="31"/>
      <c r="I8423" s="30" t="s">
        <v>114</v>
      </c>
      <c r="J8423" s="30"/>
      <c r="K8423" s="30"/>
      <c r="L8423" s="121"/>
      <c r="N8423" s="35">
        <v>202601</v>
      </c>
    </row>
    <row r="8424" s="35" customFormat="1" customHeight="1" spans="2:14">
      <c r="B8424" s="38"/>
      <c r="C8424" s="30" t="s">
        <v>453</v>
      </c>
      <c r="D8424" s="30" t="s">
        <v>33</v>
      </c>
      <c r="E8424" s="39" t="s">
        <v>1580</v>
      </c>
      <c r="F8424" s="40"/>
      <c r="G8424" s="41">
        <v>10</v>
      </c>
      <c r="H8424" s="31"/>
      <c r="I8424" s="30" t="s">
        <v>114</v>
      </c>
      <c r="J8424" s="30"/>
      <c r="K8424" s="30"/>
      <c r="L8424" s="121"/>
      <c r="N8424" s="35">
        <v>202601</v>
      </c>
    </row>
    <row r="8425" s="35" customFormat="1" customHeight="1" spans="2:14">
      <c r="B8425" s="38"/>
      <c r="C8425" s="30" t="s">
        <v>453</v>
      </c>
      <c r="D8425" s="30" t="s">
        <v>454</v>
      </c>
      <c r="E8425" s="39" t="s">
        <v>454</v>
      </c>
      <c r="F8425" s="40"/>
      <c r="G8425" s="41">
        <v>1032.5</v>
      </c>
      <c r="H8425" s="31"/>
      <c r="I8425" s="30" t="s">
        <v>114</v>
      </c>
      <c r="J8425" s="30"/>
      <c r="K8425" s="30"/>
      <c r="L8425" s="121"/>
      <c r="N8425" s="35">
        <v>202601</v>
      </c>
    </row>
    <row r="8426" s="35" customFormat="1" customHeight="1" spans="2:14">
      <c r="B8426" s="38"/>
      <c r="C8426" s="30" t="s">
        <v>453</v>
      </c>
      <c r="D8426" s="30" t="s">
        <v>33</v>
      </c>
      <c r="E8426" s="39" t="s">
        <v>147</v>
      </c>
      <c r="F8426" s="40"/>
      <c r="G8426" s="41">
        <v>178.8</v>
      </c>
      <c r="H8426" s="31"/>
      <c r="I8426" s="30" t="s">
        <v>114</v>
      </c>
      <c r="J8426" s="30"/>
      <c r="K8426" s="30"/>
      <c r="L8426" s="121"/>
      <c r="N8426" s="35">
        <v>202601</v>
      </c>
    </row>
    <row r="8427" s="35" customFormat="1" customHeight="1" spans="2:14">
      <c r="B8427" s="38"/>
      <c r="C8427" s="30" t="s">
        <v>453</v>
      </c>
      <c r="D8427" s="30" t="s">
        <v>33</v>
      </c>
      <c r="E8427" s="39" t="s">
        <v>361</v>
      </c>
      <c r="F8427" s="40">
        <v>1347.58</v>
      </c>
      <c r="G8427" s="41"/>
      <c r="H8427" s="31"/>
      <c r="I8427" s="30" t="s">
        <v>114</v>
      </c>
      <c r="J8427" s="30"/>
      <c r="K8427" s="30"/>
      <c r="L8427" s="121">
        <v>202601</v>
      </c>
      <c r="N8427" s="35">
        <v>202601</v>
      </c>
    </row>
    <row r="8428" s="35" customFormat="1" customHeight="1" spans="2:14">
      <c r="B8428" s="38"/>
      <c r="C8428" s="30" t="s">
        <v>453</v>
      </c>
      <c r="D8428" s="30" t="s">
        <v>131</v>
      </c>
      <c r="E8428" s="39" t="s">
        <v>131</v>
      </c>
      <c r="F8428" s="40"/>
      <c r="G8428" s="41">
        <v>10</v>
      </c>
      <c r="H8428" s="31"/>
      <c r="I8428" s="30" t="s">
        <v>114</v>
      </c>
      <c r="J8428" s="30"/>
      <c r="K8428" s="30"/>
      <c r="L8428" s="121"/>
      <c r="N8428" s="35">
        <v>202602</v>
      </c>
    </row>
    <row r="8429" s="35" customFormat="1" customHeight="1" spans="2:14">
      <c r="B8429" s="38"/>
      <c r="C8429" s="30" t="s">
        <v>453</v>
      </c>
      <c r="D8429" s="30" t="s">
        <v>33</v>
      </c>
      <c r="E8429" s="39" t="s">
        <v>1433</v>
      </c>
      <c r="F8429" s="40"/>
      <c r="G8429" s="41">
        <v>25</v>
      </c>
      <c r="H8429" s="31"/>
      <c r="I8429" s="30" t="s">
        <v>114</v>
      </c>
      <c r="J8429" s="30"/>
      <c r="K8429" s="30"/>
      <c r="L8429" s="121"/>
      <c r="N8429" s="35">
        <v>202602</v>
      </c>
    </row>
    <row r="8430" s="35" customFormat="1" customHeight="1" spans="2:14">
      <c r="B8430" s="38"/>
      <c r="C8430" s="30" t="s">
        <v>453</v>
      </c>
      <c r="D8430" s="30" t="s">
        <v>454</v>
      </c>
      <c r="E8430" s="39" t="s">
        <v>454</v>
      </c>
      <c r="F8430" s="40"/>
      <c r="G8430" s="41">
        <v>639.36</v>
      </c>
      <c r="H8430" s="31"/>
      <c r="I8430" s="30" t="s">
        <v>114</v>
      </c>
      <c r="J8430" s="30"/>
      <c r="K8430" s="30"/>
      <c r="L8430" s="121"/>
      <c r="N8430" s="35">
        <v>202602</v>
      </c>
    </row>
    <row r="8431" s="35" customFormat="1" customHeight="1" spans="2:14">
      <c r="B8431" s="38"/>
      <c r="C8431" s="30" t="s">
        <v>453</v>
      </c>
      <c r="D8431" s="30" t="s">
        <v>33</v>
      </c>
      <c r="E8431" s="39" t="s">
        <v>469</v>
      </c>
      <c r="F8431" s="40"/>
      <c r="G8431" s="41">
        <v>179.97</v>
      </c>
      <c r="H8431" s="31"/>
      <c r="I8431" s="30" t="s">
        <v>114</v>
      </c>
      <c r="J8431" s="30"/>
      <c r="K8431" s="30"/>
      <c r="L8431" s="121"/>
      <c r="N8431" s="35">
        <v>202602</v>
      </c>
    </row>
    <row r="8432" s="35" customFormat="1" customHeight="1" spans="2:14">
      <c r="B8432" s="38"/>
      <c r="C8432" s="30" t="s">
        <v>453</v>
      </c>
      <c r="D8432" s="30" t="s">
        <v>33</v>
      </c>
      <c r="E8432" s="39" t="s">
        <v>361</v>
      </c>
      <c r="F8432" s="40">
        <v>854.33</v>
      </c>
      <c r="G8432" s="41"/>
      <c r="H8432" s="31"/>
      <c r="I8432" s="30" t="s">
        <v>114</v>
      </c>
      <c r="J8432" s="30"/>
      <c r="K8432" s="30"/>
      <c r="L8432" s="121">
        <v>202602</v>
      </c>
      <c r="N8432" s="35">
        <v>202602</v>
      </c>
    </row>
    <row r="8433" s="35" customFormat="1" customHeight="1" spans="2:14">
      <c r="B8433" s="38"/>
      <c r="C8433" s="30" t="s">
        <v>453</v>
      </c>
      <c r="D8433" s="30" t="s">
        <v>33</v>
      </c>
      <c r="E8433" s="39" t="s">
        <v>1413</v>
      </c>
      <c r="F8433" s="40"/>
      <c r="G8433" s="41">
        <v>45</v>
      </c>
      <c r="H8433" s="31"/>
      <c r="I8433" s="30" t="s">
        <v>114</v>
      </c>
      <c r="J8433" s="30"/>
      <c r="K8433" s="30"/>
      <c r="L8433" s="121"/>
      <c r="N8433" s="35">
        <v>202603</v>
      </c>
    </row>
    <row r="8434" s="35" customFormat="1" customHeight="1" spans="2:14">
      <c r="B8434" s="38"/>
      <c r="C8434" s="30" t="s">
        <v>453</v>
      </c>
      <c r="D8434" s="30" t="s">
        <v>33</v>
      </c>
      <c r="E8434" s="39" t="s">
        <v>1433</v>
      </c>
      <c r="F8434" s="40"/>
      <c r="G8434" s="41">
        <v>50</v>
      </c>
      <c r="H8434" s="31"/>
      <c r="I8434" s="30" t="s">
        <v>114</v>
      </c>
      <c r="J8434" s="30"/>
      <c r="K8434" s="30"/>
      <c r="L8434" s="121"/>
      <c r="N8434" s="35">
        <v>202603</v>
      </c>
    </row>
    <row r="8435" s="35" customFormat="1" customHeight="1" spans="2:14">
      <c r="B8435" s="38"/>
      <c r="C8435" s="30" t="s">
        <v>453</v>
      </c>
      <c r="D8435" s="30" t="s">
        <v>131</v>
      </c>
      <c r="E8435" s="39" t="s">
        <v>131</v>
      </c>
      <c r="F8435" s="40"/>
      <c r="G8435" s="41">
        <v>10</v>
      </c>
      <c r="H8435" s="31"/>
      <c r="I8435" s="30" t="s">
        <v>114</v>
      </c>
      <c r="J8435" s="30"/>
      <c r="K8435" s="30"/>
      <c r="L8435" s="121"/>
      <c r="N8435" s="35">
        <v>202603</v>
      </c>
    </row>
    <row r="8436" s="35" customFormat="1" customHeight="1" spans="2:14">
      <c r="B8436" s="38"/>
      <c r="C8436" s="30" t="s">
        <v>453</v>
      </c>
      <c r="D8436" s="30" t="s">
        <v>33</v>
      </c>
      <c r="E8436" s="39" t="s">
        <v>739</v>
      </c>
      <c r="F8436" s="40"/>
      <c r="G8436" s="41">
        <v>100</v>
      </c>
      <c r="H8436" s="31"/>
      <c r="I8436" s="30" t="s">
        <v>114</v>
      </c>
      <c r="J8436" s="30"/>
      <c r="K8436" s="30"/>
      <c r="L8436" s="121"/>
      <c r="N8436" s="35">
        <v>202603</v>
      </c>
    </row>
    <row r="8437" s="35" customFormat="1" customHeight="1" spans="2:14">
      <c r="B8437" s="38"/>
      <c r="C8437" s="30" t="s">
        <v>453</v>
      </c>
      <c r="D8437" s="30" t="s">
        <v>33</v>
      </c>
      <c r="E8437" s="39" t="s">
        <v>1581</v>
      </c>
      <c r="F8437" s="40"/>
      <c r="G8437" s="41">
        <v>360</v>
      </c>
      <c r="H8437" s="31"/>
      <c r="I8437" s="30" t="s">
        <v>114</v>
      </c>
      <c r="J8437" s="30"/>
      <c r="K8437" s="30"/>
      <c r="L8437" s="121"/>
      <c r="N8437" s="35">
        <v>202603</v>
      </c>
    </row>
    <row r="8438" s="35" customFormat="1" customHeight="1" spans="2:14">
      <c r="B8438" s="38"/>
      <c r="C8438" s="30" t="s">
        <v>453</v>
      </c>
      <c r="D8438" s="30" t="s">
        <v>454</v>
      </c>
      <c r="E8438" s="39" t="s">
        <v>454</v>
      </c>
      <c r="F8438" s="40"/>
      <c r="G8438" s="41">
        <v>778.32</v>
      </c>
      <c r="H8438" s="31"/>
      <c r="I8438" s="30" t="s">
        <v>114</v>
      </c>
      <c r="J8438" s="30"/>
      <c r="K8438" s="30"/>
      <c r="L8438" s="121"/>
      <c r="N8438" s="35">
        <v>202603</v>
      </c>
    </row>
    <row r="8439" s="35" customFormat="1" customHeight="1" spans="2:14">
      <c r="B8439" s="38"/>
      <c r="C8439" s="30" t="s">
        <v>453</v>
      </c>
      <c r="D8439" s="30" t="s">
        <v>33</v>
      </c>
      <c r="E8439" s="39" t="s">
        <v>1582</v>
      </c>
      <c r="F8439" s="40"/>
      <c r="G8439" s="41">
        <v>16.5</v>
      </c>
      <c r="H8439" s="31"/>
      <c r="I8439" s="30" t="s">
        <v>114</v>
      </c>
      <c r="J8439" s="30"/>
      <c r="K8439" s="30"/>
      <c r="L8439" s="121"/>
      <c r="N8439" s="35">
        <v>202603</v>
      </c>
    </row>
    <row r="8440" s="35" customFormat="1" customHeight="1" spans="2:14">
      <c r="B8440" s="38"/>
      <c r="C8440" s="30" t="s">
        <v>453</v>
      </c>
      <c r="D8440" s="30" t="s">
        <v>33</v>
      </c>
      <c r="E8440" s="39" t="s">
        <v>361</v>
      </c>
      <c r="F8440" s="40">
        <v>1359.82</v>
      </c>
      <c r="G8440" s="41"/>
      <c r="H8440" s="31"/>
      <c r="I8440" s="30" t="s">
        <v>114</v>
      </c>
      <c r="J8440" s="30"/>
      <c r="K8440" s="30"/>
      <c r="L8440" s="121">
        <v>202603</v>
      </c>
      <c r="N8440" s="35">
        <v>202603</v>
      </c>
    </row>
    <row r="8441" s="35" customFormat="1" customHeight="1" spans="2:14">
      <c r="B8441" s="38"/>
      <c r="C8441" s="30" t="s">
        <v>453</v>
      </c>
      <c r="D8441" s="30" t="s">
        <v>33</v>
      </c>
      <c r="E8441" s="39" t="s">
        <v>1433</v>
      </c>
      <c r="F8441" s="40"/>
      <c r="G8441" s="41">
        <v>50</v>
      </c>
      <c r="H8441" s="31"/>
      <c r="I8441" s="30" t="s">
        <v>114</v>
      </c>
      <c r="J8441" s="30"/>
      <c r="K8441" s="30"/>
      <c r="L8441" s="121"/>
      <c r="N8441" s="35">
        <v>202604</v>
      </c>
    </row>
    <row r="8442" s="35" customFormat="1" customHeight="1" spans="2:14">
      <c r="B8442" s="38"/>
      <c r="C8442" s="30" t="s">
        <v>453</v>
      </c>
      <c r="D8442" s="30" t="s">
        <v>131</v>
      </c>
      <c r="E8442" s="39" t="s">
        <v>131</v>
      </c>
      <c r="F8442" s="40"/>
      <c r="G8442" s="41">
        <v>10</v>
      </c>
      <c r="H8442" s="31"/>
      <c r="I8442" s="30" t="s">
        <v>114</v>
      </c>
      <c r="J8442" s="30"/>
      <c r="K8442" s="30"/>
      <c r="L8442" s="121"/>
      <c r="N8442" s="35">
        <v>202604</v>
      </c>
    </row>
    <row r="8443" s="35" customFormat="1" customHeight="1" spans="2:14">
      <c r="B8443" s="38"/>
      <c r="C8443" s="30" t="s">
        <v>453</v>
      </c>
      <c r="D8443" s="30" t="s">
        <v>112</v>
      </c>
      <c r="E8443" s="39" t="s">
        <v>460</v>
      </c>
      <c r="F8443" s="40"/>
      <c r="G8443" s="41">
        <v>62.4</v>
      </c>
      <c r="H8443" s="31"/>
      <c r="I8443" s="30" t="s">
        <v>114</v>
      </c>
      <c r="J8443" s="30"/>
      <c r="K8443" s="30"/>
      <c r="L8443" s="121"/>
      <c r="N8443" s="35">
        <v>202604</v>
      </c>
    </row>
    <row r="8444" s="35" customFormat="1" customHeight="1" spans="2:14">
      <c r="B8444" s="38"/>
      <c r="C8444" s="30" t="s">
        <v>453</v>
      </c>
      <c r="D8444" s="30" t="s">
        <v>33</v>
      </c>
      <c r="E8444" s="39" t="s">
        <v>1583</v>
      </c>
      <c r="F8444" s="40"/>
      <c r="G8444" s="41">
        <v>65</v>
      </c>
      <c r="H8444" s="31"/>
      <c r="I8444" s="30" t="s">
        <v>114</v>
      </c>
      <c r="J8444" s="30"/>
      <c r="K8444" s="30"/>
      <c r="L8444" s="121"/>
      <c r="N8444" s="35">
        <v>202604</v>
      </c>
    </row>
    <row r="8445" s="35" customFormat="1" customHeight="1" spans="2:14">
      <c r="B8445" s="38"/>
      <c r="C8445" s="30" t="s">
        <v>453</v>
      </c>
      <c r="D8445" s="30" t="s">
        <v>33</v>
      </c>
      <c r="E8445" s="39" t="s">
        <v>1584</v>
      </c>
      <c r="F8445" s="40"/>
      <c r="G8445" s="41">
        <v>16</v>
      </c>
      <c r="H8445" s="31"/>
      <c r="I8445" s="30" t="s">
        <v>114</v>
      </c>
      <c r="J8445" s="30"/>
      <c r="K8445" s="30"/>
      <c r="L8445" s="121"/>
      <c r="N8445" s="35">
        <v>202604</v>
      </c>
    </row>
    <row r="8446" s="35" customFormat="1" customHeight="1" spans="2:14">
      <c r="B8446" s="38"/>
      <c r="C8446" s="30" t="s">
        <v>453</v>
      </c>
      <c r="D8446" s="30" t="s">
        <v>33</v>
      </c>
      <c r="E8446" s="39" t="s">
        <v>1585</v>
      </c>
      <c r="F8446" s="40"/>
      <c r="G8446" s="41">
        <v>1046</v>
      </c>
      <c r="H8446" s="31"/>
      <c r="I8446" s="30" t="s">
        <v>114</v>
      </c>
      <c r="J8446" s="30"/>
      <c r="K8446" s="30"/>
      <c r="L8446" s="121"/>
      <c r="N8446" s="35">
        <v>202604</v>
      </c>
    </row>
    <row r="8447" s="35" customFormat="1" customHeight="1" spans="2:14">
      <c r="B8447" s="38"/>
      <c r="C8447" s="30" t="s">
        <v>453</v>
      </c>
      <c r="D8447" s="30" t="s">
        <v>33</v>
      </c>
      <c r="E8447" s="39" t="s">
        <v>1586</v>
      </c>
      <c r="F8447" s="40"/>
      <c r="G8447" s="41">
        <v>1500</v>
      </c>
      <c r="H8447" s="31"/>
      <c r="I8447" s="30" t="s">
        <v>114</v>
      </c>
      <c r="J8447" s="30"/>
      <c r="K8447" s="30"/>
      <c r="L8447" s="121"/>
      <c r="N8447" s="35">
        <v>202604</v>
      </c>
    </row>
    <row r="8448" s="35" customFormat="1" customHeight="1" spans="2:14">
      <c r="B8448" s="38"/>
      <c r="C8448" s="30" t="s">
        <v>453</v>
      </c>
      <c r="D8448" s="30" t="s">
        <v>454</v>
      </c>
      <c r="E8448" s="39" t="s">
        <v>454</v>
      </c>
      <c r="F8448" s="40"/>
      <c r="G8448" s="41">
        <v>285.12</v>
      </c>
      <c r="H8448" s="31"/>
      <c r="I8448" s="30" t="s">
        <v>114</v>
      </c>
      <c r="J8448" s="30"/>
      <c r="K8448" s="30"/>
      <c r="L8448" s="121"/>
      <c r="N8448" s="35">
        <v>202604</v>
      </c>
    </row>
    <row r="8449" s="35" customFormat="1" customHeight="1" spans="2:14">
      <c r="B8449" s="38"/>
      <c r="C8449" s="30" t="s">
        <v>453</v>
      </c>
      <c r="D8449" s="30" t="s">
        <v>33</v>
      </c>
      <c r="E8449" s="39" t="s">
        <v>361</v>
      </c>
      <c r="F8449" s="40">
        <v>3034.52</v>
      </c>
      <c r="G8449" s="41"/>
      <c r="H8449" s="31"/>
      <c r="I8449" s="30" t="s">
        <v>114</v>
      </c>
      <c r="J8449" s="30"/>
      <c r="K8449" s="30"/>
      <c r="L8449" s="121">
        <v>202604</v>
      </c>
      <c r="N8449" s="35">
        <v>202604</v>
      </c>
    </row>
    <row r="8450" s="35" customFormat="1" customHeight="1" spans="2:14">
      <c r="B8450" s="38"/>
      <c r="C8450" s="30" t="s">
        <v>453</v>
      </c>
      <c r="D8450" s="30" t="s">
        <v>131</v>
      </c>
      <c r="E8450" s="39" t="s">
        <v>131</v>
      </c>
      <c r="F8450" s="40"/>
      <c r="G8450" s="41">
        <v>15</v>
      </c>
      <c r="H8450" s="31"/>
      <c r="I8450" s="30" t="s">
        <v>114</v>
      </c>
      <c r="J8450" s="30"/>
      <c r="K8450" s="30"/>
      <c r="L8450" s="121"/>
      <c r="N8450" s="35">
        <v>202605</v>
      </c>
    </row>
    <row r="8451" s="35" customFormat="1" customHeight="1" spans="2:14">
      <c r="B8451" s="38"/>
      <c r="C8451" s="30" t="s">
        <v>453</v>
      </c>
      <c r="D8451" s="30" t="s">
        <v>33</v>
      </c>
      <c r="E8451" s="39" t="s">
        <v>1433</v>
      </c>
      <c r="F8451" s="40"/>
      <c r="G8451" s="41">
        <v>75</v>
      </c>
      <c r="H8451" s="31"/>
      <c r="I8451" s="30" t="s">
        <v>114</v>
      </c>
      <c r="J8451" s="30"/>
      <c r="K8451" s="30"/>
      <c r="L8451" s="121"/>
      <c r="N8451" s="35">
        <v>202605</v>
      </c>
    </row>
    <row r="8452" s="35" customFormat="1" customHeight="1" spans="2:14">
      <c r="B8452" s="38"/>
      <c r="C8452" s="30" t="s">
        <v>453</v>
      </c>
      <c r="D8452" s="30" t="s">
        <v>33</v>
      </c>
      <c r="E8452" s="39" t="s">
        <v>1587</v>
      </c>
      <c r="F8452" s="40"/>
      <c r="G8452" s="41">
        <v>32</v>
      </c>
      <c r="H8452" s="31"/>
      <c r="I8452" s="30" t="s">
        <v>114</v>
      </c>
      <c r="J8452" s="30"/>
      <c r="K8452" s="30"/>
      <c r="L8452" s="121"/>
      <c r="N8452" s="35">
        <v>202605</v>
      </c>
    </row>
    <row r="8453" s="35" customFormat="1" customHeight="1" spans="2:14">
      <c r="B8453" s="38"/>
      <c r="C8453" s="30" t="s">
        <v>453</v>
      </c>
      <c r="D8453" s="30" t="s">
        <v>131</v>
      </c>
      <c r="E8453" s="39" t="s">
        <v>131</v>
      </c>
      <c r="F8453" s="40"/>
      <c r="G8453" s="41">
        <v>50</v>
      </c>
      <c r="H8453" s="31"/>
      <c r="I8453" s="30" t="s">
        <v>114</v>
      </c>
      <c r="J8453" s="30"/>
      <c r="K8453" s="30"/>
      <c r="L8453" s="121"/>
      <c r="N8453" s="35">
        <v>202605</v>
      </c>
    </row>
    <row r="8454" s="35" customFormat="1" customHeight="1" spans="2:14">
      <c r="B8454" s="38"/>
      <c r="C8454" s="30" t="s">
        <v>453</v>
      </c>
      <c r="D8454" s="30" t="s">
        <v>33</v>
      </c>
      <c r="E8454" s="39" t="s">
        <v>1588</v>
      </c>
      <c r="F8454" s="40"/>
      <c r="G8454" s="41">
        <v>50</v>
      </c>
      <c r="H8454" s="31"/>
      <c r="I8454" s="30" t="s">
        <v>114</v>
      </c>
      <c r="J8454" s="30"/>
      <c r="K8454" s="30"/>
      <c r="L8454" s="121"/>
      <c r="N8454" s="35">
        <v>202605</v>
      </c>
    </row>
    <row r="8455" s="35" customFormat="1" customHeight="1" spans="2:14">
      <c r="B8455" s="38"/>
      <c r="C8455" s="30" t="s">
        <v>453</v>
      </c>
      <c r="D8455" s="30" t="s">
        <v>33</v>
      </c>
      <c r="E8455" s="39" t="s">
        <v>1421</v>
      </c>
      <c r="F8455" s="40"/>
      <c r="G8455" s="41">
        <v>180</v>
      </c>
      <c r="H8455" s="31"/>
      <c r="I8455" s="30" t="s">
        <v>114</v>
      </c>
      <c r="J8455" s="30"/>
      <c r="K8455" s="30"/>
      <c r="L8455" s="121"/>
      <c r="N8455" s="35">
        <v>202605</v>
      </c>
    </row>
    <row r="8456" s="35" customFormat="1" customHeight="1" spans="2:14">
      <c r="B8456" s="38"/>
      <c r="C8456" s="30" t="s">
        <v>453</v>
      </c>
      <c r="D8456" s="30" t="s">
        <v>33</v>
      </c>
      <c r="E8456" s="39" t="s">
        <v>361</v>
      </c>
      <c r="F8456" s="40">
        <v>402</v>
      </c>
      <c r="G8456" s="41"/>
      <c r="H8456" s="31"/>
      <c r="I8456" s="30" t="s">
        <v>114</v>
      </c>
      <c r="J8456" s="30"/>
      <c r="K8456" s="30"/>
      <c r="L8456" s="121">
        <v>202605</v>
      </c>
      <c r="N8456" s="35">
        <v>202605</v>
      </c>
    </row>
    <row r="8457" s="35" customFormat="1" customHeight="1" spans="2:14">
      <c r="B8457" s="38"/>
      <c r="C8457" s="30" t="s">
        <v>453</v>
      </c>
      <c r="D8457" s="30" t="s">
        <v>131</v>
      </c>
      <c r="E8457" s="39" t="s">
        <v>131</v>
      </c>
      <c r="F8457" s="40"/>
      <c r="G8457" s="41">
        <v>215</v>
      </c>
      <c r="H8457" s="31"/>
      <c r="I8457" s="30" t="s">
        <v>114</v>
      </c>
      <c r="J8457" s="30"/>
      <c r="K8457" s="30"/>
      <c r="L8457" s="121"/>
      <c r="N8457" s="35">
        <v>202606</v>
      </c>
    </row>
    <row r="8458" s="35" customFormat="1" customHeight="1" spans="2:14">
      <c r="B8458" s="38"/>
      <c r="C8458" s="30" t="s">
        <v>453</v>
      </c>
      <c r="D8458" s="30" t="s">
        <v>33</v>
      </c>
      <c r="E8458" s="39" t="s">
        <v>1433</v>
      </c>
      <c r="F8458" s="40"/>
      <c r="G8458" s="41">
        <v>25</v>
      </c>
      <c r="H8458" s="31"/>
      <c r="I8458" s="30" t="s">
        <v>114</v>
      </c>
      <c r="J8458" s="30"/>
      <c r="K8458" s="30"/>
      <c r="L8458" s="121"/>
      <c r="N8458" s="35">
        <v>202606</v>
      </c>
    </row>
    <row r="8459" s="35" customFormat="1" customHeight="1" spans="2:14">
      <c r="B8459" s="38"/>
      <c r="C8459" s="30" t="s">
        <v>453</v>
      </c>
      <c r="D8459" s="30" t="s">
        <v>33</v>
      </c>
      <c r="E8459" s="39" t="s">
        <v>1589</v>
      </c>
      <c r="F8459" s="40"/>
      <c r="G8459" s="41">
        <v>10</v>
      </c>
      <c r="H8459" s="31"/>
      <c r="I8459" s="30" t="s">
        <v>114</v>
      </c>
      <c r="J8459" s="30"/>
      <c r="K8459" s="30"/>
      <c r="L8459" s="121"/>
      <c r="N8459" s="35">
        <v>202606</v>
      </c>
    </row>
    <row r="8460" s="35" customFormat="1" customHeight="1" spans="2:14">
      <c r="B8460" s="38"/>
      <c r="C8460" s="30" t="s">
        <v>453</v>
      </c>
      <c r="D8460" s="30" t="s">
        <v>33</v>
      </c>
      <c r="E8460" s="39" t="s">
        <v>1590</v>
      </c>
      <c r="F8460" s="40"/>
      <c r="G8460" s="41">
        <v>4</v>
      </c>
      <c r="H8460" s="31"/>
      <c r="I8460" s="30" t="s">
        <v>114</v>
      </c>
      <c r="J8460" s="30"/>
      <c r="K8460" s="30"/>
      <c r="L8460" s="121"/>
      <c r="N8460" s="35">
        <v>202606</v>
      </c>
    </row>
    <row r="8461" s="35" customFormat="1" customHeight="1" spans="2:14">
      <c r="B8461" s="38"/>
      <c r="C8461" s="30" t="s">
        <v>453</v>
      </c>
      <c r="D8461" s="30" t="s">
        <v>112</v>
      </c>
      <c r="E8461" s="39" t="s">
        <v>460</v>
      </c>
      <c r="F8461" s="40"/>
      <c r="G8461" s="41">
        <v>59.8</v>
      </c>
      <c r="H8461" s="31"/>
      <c r="I8461" s="30" t="s">
        <v>114</v>
      </c>
      <c r="J8461" s="30"/>
      <c r="K8461" s="30"/>
      <c r="L8461" s="121"/>
      <c r="N8461" s="35">
        <v>202606</v>
      </c>
    </row>
    <row r="8462" s="35" customFormat="1" customHeight="1" spans="2:14">
      <c r="B8462" s="38"/>
      <c r="C8462" s="30" t="s">
        <v>453</v>
      </c>
      <c r="D8462" s="30" t="s">
        <v>454</v>
      </c>
      <c r="E8462" s="39" t="s">
        <v>454</v>
      </c>
      <c r="F8462" s="40"/>
      <c r="G8462" s="41">
        <v>730</v>
      </c>
      <c r="H8462" s="31"/>
      <c r="I8462" s="30" t="s">
        <v>114</v>
      </c>
      <c r="J8462" s="30"/>
      <c r="K8462" s="30"/>
      <c r="L8462" s="121"/>
      <c r="N8462" s="35">
        <v>202606</v>
      </c>
    </row>
    <row r="8463" s="35" customFormat="1" customHeight="1" spans="2:14">
      <c r="B8463" s="38"/>
      <c r="C8463" s="30" t="s">
        <v>453</v>
      </c>
      <c r="D8463" s="30" t="s">
        <v>33</v>
      </c>
      <c r="E8463" s="39" t="s">
        <v>361</v>
      </c>
      <c r="F8463" s="40">
        <v>1043.8</v>
      </c>
      <c r="G8463" s="41"/>
      <c r="H8463" s="31"/>
      <c r="I8463" s="30" t="s">
        <v>114</v>
      </c>
      <c r="J8463" s="30"/>
      <c r="K8463" s="30"/>
      <c r="L8463" s="121">
        <v>202606</v>
      </c>
      <c r="N8463" s="35">
        <v>202606</v>
      </c>
    </row>
    <row r="8464" s="35" customFormat="1" customHeight="1" spans="2:14">
      <c r="B8464" s="38"/>
      <c r="C8464" s="30" t="s">
        <v>453</v>
      </c>
      <c r="D8464" s="30" t="s">
        <v>454</v>
      </c>
      <c r="E8464" s="39" t="s">
        <v>454</v>
      </c>
      <c r="F8464" s="40"/>
      <c r="G8464" s="41">
        <v>700</v>
      </c>
      <c r="H8464" s="31"/>
      <c r="I8464" s="30" t="s">
        <v>103</v>
      </c>
      <c r="J8464" s="30"/>
      <c r="K8464" s="30"/>
      <c r="L8464" s="121"/>
      <c r="N8464" s="35">
        <v>202601</v>
      </c>
    </row>
    <row r="8465" s="35" customFormat="1" customHeight="1" spans="2:14">
      <c r="B8465" s="38"/>
      <c r="C8465" s="30" t="s">
        <v>453</v>
      </c>
      <c r="D8465" s="30" t="s">
        <v>33</v>
      </c>
      <c r="E8465" s="39" t="s">
        <v>494</v>
      </c>
      <c r="F8465" s="40"/>
      <c r="G8465" s="41">
        <v>200</v>
      </c>
      <c r="H8465" s="31"/>
      <c r="I8465" s="30" t="s">
        <v>103</v>
      </c>
      <c r="J8465" s="30"/>
      <c r="K8465" s="30"/>
      <c r="L8465" s="121"/>
      <c r="N8465" s="35">
        <v>202601</v>
      </c>
    </row>
    <row r="8466" s="35" customFormat="1" customHeight="1" spans="2:14">
      <c r="B8466" s="38"/>
      <c r="C8466" s="30" t="s">
        <v>453</v>
      </c>
      <c r="D8466" s="30" t="s">
        <v>33</v>
      </c>
      <c r="E8466" s="39" t="s">
        <v>1433</v>
      </c>
      <c r="F8466" s="40"/>
      <c r="G8466" s="41">
        <v>33</v>
      </c>
      <c r="H8466" s="31"/>
      <c r="I8466" s="30" t="s">
        <v>103</v>
      </c>
      <c r="J8466" s="30"/>
      <c r="K8466" s="30"/>
      <c r="L8466" s="121"/>
      <c r="N8466" s="35">
        <v>202601</v>
      </c>
    </row>
    <row r="8467" s="35" customFormat="1" customHeight="1" spans="2:14">
      <c r="B8467" s="38"/>
      <c r="C8467" s="30" t="s">
        <v>453</v>
      </c>
      <c r="D8467" s="30" t="s">
        <v>33</v>
      </c>
      <c r="E8467" s="39" t="s">
        <v>456</v>
      </c>
      <c r="F8467" s="40"/>
      <c r="G8467" s="41">
        <v>133.56</v>
      </c>
      <c r="H8467" s="31"/>
      <c r="I8467" s="30" t="s">
        <v>103</v>
      </c>
      <c r="J8467" s="30"/>
      <c r="K8467" s="30"/>
      <c r="L8467" s="121"/>
      <c r="N8467" s="35">
        <v>202601</v>
      </c>
    </row>
    <row r="8468" s="35" customFormat="1" customHeight="1" spans="2:14">
      <c r="B8468" s="38"/>
      <c r="C8468" s="30" t="s">
        <v>453</v>
      </c>
      <c r="D8468" s="30" t="s">
        <v>33</v>
      </c>
      <c r="E8468" s="39" t="s">
        <v>780</v>
      </c>
      <c r="F8468" s="40">
        <v>1066.56</v>
      </c>
      <c r="G8468" s="41"/>
      <c r="H8468" s="31"/>
      <c r="I8468" s="30" t="s">
        <v>103</v>
      </c>
      <c r="J8468" s="30"/>
      <c r="K8468" s="30"/>
      <c r="L8468" s="121">
        <v>202601</v>
      </c>
      <c r="N8468" s="35">
        <v>202601</v>
      </c>
    </row>
    <row r="8469" s="35" customFormat="1" customHeight="1" spans="2:14">
      <c r="B8469" s="38"/>
      <c r="C8469" s="30" t="s">
        <v>453</v>
      </c>
      <c r="D8469" s="30" t="s">
        <v>33</v>
      </c>
      <c r="E8469" s="39" t="s">
        <v>780</v>
      </c>
      <c r="F8469" s="40"/>
      <c r="G8469" s="41">
        <v>58</v>
      </c>
      <c r="H8469" s="31"/>
      <c r="I8469" s="30" t="s">
        <v>103</v>
      </c>
      <c r="J8469" s="30"/>
      <c r="K8469" s="30"/>
      <c r="L8469" s="121">
        <v>202602</v>
      </c>
      <c r="N8469" s="35">
        <v>202602</v>
      </c>
    </row>
    <row r="8470" s="35" customFormat="1" customHeight="1" spans="2:14">
      <c r="B8470" s="38"/>
      <c r="C8470" s="30" t="s">
        <v>453</v>
      </c>
      <c r="D8470" s="30" t="s">
        <v>33</v>
      </c>
      <c r="E8470" s="39" t="s">
        <v>780</v>
      </c>
      <c r="F8470" s="40">
        <v>58</v>
      </c>
      <c r="G8470" s="41"/>
      <c r="H8470" s="31"/>
      <c r="I8470" s="30" t="s">
        <v>103</v>
      </c>
      <c r="J8470" s="30"/>
      <c r="K8470" s="30"/>
      <c r="L8470" s="121">
        <v>202603</v>
      </c>
      <c r="N8470" s="35">
        <v>202602</v>
      </c>
    </row>
    <row r="8471" s="35" customFormat="1" customHeight="1" spans="2:14">
      <c r="B8471" s="38"/>
      <c r="C8471" s="30" t="s">
        <v>453</v>
      </c>
      <c r="D8471" s="30" t="s">
        <v>454</v>
      </c>
      <c r="E8471" s="39" t="s">
        <v>454</v>
      </c>
      <c r="F8471" s="40"/>
      <c r="G8471" s="41">
        <v>700</v>
      </c>
      <c r="H8471" s="31"/>
      <c r="I8471" s="30" t="s">
        <v>103</v>
      </c>
      <c r="J8471" s="30"/>
      <c r="K8471" s="30"/>
      <c r="L8471" s="121"/>
      <c r="N8471" s="35">
        <v>202603</v>
      </c>
    </row>
    <row r="8472" s="35" customFormat="1" customHeight="1" spans="2:14">
      <c r="B8472" s="38"/>
      <c r="C8472" s="30" t="s">
        <v>453</v>
      </c>
      <c r="D8472" s="30" t="s">
        <v>33</v>
      </c>
      <c r="E8472" s="39" t="s">
        <v>1433</v>
      </c>
      <c r="F8472" s="40"/>
      <c r="G8472" s="41">
        <v>58</v>
      </c>
      <c r="H8472" s="31"/>
      <c r="I8472" s="30" t="s">
        <v>103</v>
      </c>
      <c r="J8472" s="30"/>
      <c r="K8472" s="30"/>
      <c r="L8472" s="121"/>
      <c r="N8472" s="35">
        <v>202603</v>
      </c>
    </row>
    <row r="8473" s="35" customFormat="1" customHeight="1" spans="2:14">
      <c r="B8473" s="38"/>
      <c r="C8473" s="30" t="s">
        <v>453</v>
      </c>
      <c r="D8473" s="30" t="s">
        <v>33</v>
      </c>
      <c r="E8473" s="39" t="s">
        <v>1591</v>
      </c>
      <c r="F8473" s="40"/>
      <c r="G8473" s="41">
        <v>61.5</v>
      </c>
      <c r="H8473" s="31"/>
      <c r="I8473" s="30" t="s">
        <v>103</v>
      </c>
      <c r="J8473" s="30"/>
      <c r="K8473" s="30"/>
      <c r="L8473" s="121"/>
      <c r="N8473" s="35">
        <v>202603</v>
      </c>
    </row>
    <row r="8474" s="35" customFormat="1" customHeight="1" spans="2:14">
      <c r="B8474" s="38"/>
      <c r="C8474" s="30" t="s">
        <v>453</v>
      </c>
      <c r="D8474" s="30" t="s">
        <v>33</v>
      </c>
      <c r="E8474" s="39" t="s">
        <v>466</v>
      </c>
      <c r="F8474" s="40"/>
      <c r="G8474" s="41">
        <v>69</v>
      </c>
      <c r="H8474" s="31"/>
      <c r="I8474" s="30" t="s">
        <v>103</v>
      </c>
      <c r="J8474" s="30"/>
      <c r="K8474" s="30"/>
      <c r="L8474" s="121"/>
      <c r="N8474" s="35">
        <v>202603</v>
      </c>
    </row>
    <row r="8475" s="35" customFormat="1" customHeight="1" spans="2:14">
      <c r="B8475" s="38"/>
      <c r="C8475" s="30" t="s">
        <v>453</v>
      </c>
      <c r="D8475" s="30" t="s">
        <v>33</v>
      </c>
      <c r="E8475" s="39" t="s">
        <v>780</v>
      </c>
      <c r="F8475" s="40">
        <v>888.5</v>
      </c>
      <c r="G8475" s="41"/>
      <c r="H8475" s="31"/>
      <c r="I8475" s="30" t="s">
        <v>103</v>
      </c>
      <c r="J8475" s="30"/>
      <c r="K8475" s="30"/>
      <c r="L8475" s="121">
        <v>202604</v>
      </c>
      <c r="N8475" s="35">
        <v>202603</v>
      </c>
    </row>
    <row r="8476" s="35" customFormat="1" customHeight="1" spans="2:14">
      <c r="B8476" s="38"/>
      <c r="C8476" s="30" t="s">
        <v>453</v>
      </c>
      <c r="D8476" s="30" t="s">
        <v>454</v>
      </c>
      <c r="E8476" s="39" t="s">
        <v>454</v>
      </c>
      <c r="F8476" s="40"/>
      <c r="G8476" s="41">
        <v>300</v>
      </c>
      <c r="H8476" s="31"/>
      <c r="I8476" s="30" t="s">
        <v>103</v>
      </c>
      <c r="J8476" s="30"/>
      <c r="K8476" s="30"/>
      <c r="L8476" s="121"/>
      <c r="N8476" s="35">
        <v>202604</v>
      </c>
    </row>
    <row r="8477" s="35" customFormat="1" customHeight="1" spans="2:14">
      <c r="B8477" s="38"/>
      <c r="C8477" s="30" t="s">
        <v>453</v>
      </c>
      <c r="D8477" s="30" t="s">
        <v>33</v>
      </c>
      <c r="E8477" s="39" t="s">
        <v>739</v>
      </c>
      <c r="F8477" s="40"/>
      <c r="G8477" s="41">
        <v>200</v>
      </c>
      <c r="H8477" s="31"/>
      <c r="I8477" s="30" t="s">
        <v>103</v>
      </c>
      <c r="J8477" s="30"/>
      <c r="K8477" s="30"/>
      <c r="L8477" s="121"/>
      <c r="N8477" s="35">
        <v>202604</v>
      </c>
    </row>
    <row r="8478" s="35" customFormat="1" customHeight="1" spans="2:14">
      <c r="B8478" s="38"/>
      <c r="C8478" s="30" t="s">
        <v>453</v>
      </c>
      <c r="D8478" s="30" t="s">
        <v>33</v>
      </c>
      <c r="E8478" s="39" t="s">
        <v>1433</v>
      </c>
      <c r="F8478" s="40"/>
      <c r="G8478" s="41">
        <v>83</v>
      </c>
      <c r="H8478" s="31"/>
      <c r="I8478" s="30" t="s">
        <v>103</v>
      </c>
      <c r="J8478" s="30"/>
      <c r="K8478" s="30"/>
      <c r="L8478" s="121"/>
      <c r="N8478" s="35">
        <v>202604</v>
      </c>
    </row>
    <row r="8479" s="35" customFormat="1" customHeight="1" spans="2:14">
      <c r="B8479" s="38"/>
      <c r="C8479" s="30" t="s">
        <v>453</v>
      </c>
      <c r="D8479" s="30" t="s">
        <v>33</v>
      </c>
      <c r="E8479" s="39" t="s">
        <v>1592</v>
      </c>
      <c r="F8479" s="40"/>
      <c r="G8479" s="41">
        <v>6.5</v>
      </c>
      <c r="H8479" s="31"/>
      <c r="I8479" s="30" t="s">
        <v>103</v>
      </c>
      <c r="J8479" s="30"/>
      <c r="K8479" s="30"/>
      <c r="L8479" s="121"/>
      <c r="N8479" s="35">
        <v>202604</v>
      </c>
    </row>
    <row r="8480" s="35" customFormat="1" customHeight="1" spans="2:14">
      <c r="B8480" s="38"/>
      <c r="C8480" s="30" t="s">
        <v>453</v>
      </c>
      <c r="D8480" s="30" t="s">
        <v>33</v>
      </c>
      <c r="E8480" s="39" t="s">
        <v>780</v>
      </c>
      <c r="F8480" s="40">
        <v>589.5</v>
      </c>
      <c r="G8480" s="41"/>
      <c r="H8480" s="31"/>
      <c r="I8480" s="30" t="s">
        <v>103</v>
      </c>
      <c r="J8480" s="30"/>
      <c r="K8480" s="30"/>
      <c r="L8480" s="121">
        <v>202605</v>
      </c>
      <c r="N8480" s="35">
        <v>202604</v>
      </c>
    </row>
    <row r="8481" s="35" customFormat="1" customHeight="1" spans="2:14">
      <c r="B8481" s="38"/>
      <c r="C8481" s="30" t="s">
        <v>453</v>
      </c>
      <c r="D8481" s="30" t="s">
        <v>33</v>
      </c>
      <c r="E8481" s="39" t="s">
        <v>1433</v>
      </c>
      <c r="F8481" s="40"/>
      <c r="G8481" s="41">
        <v>83</v>
      </c>
      <c r="H8481" s="31"/>
      <c r="I8481" s="30" t="s">
        <v>103</v>
      </c>
      <c r="J8481" s="30"/>
      <c r="K8481" s="30"/>
      <c r="L8481" s="121"/>
      <c r="N8481" s="35">
        <v>202605</v>
      </c>
    </row>
    <row r="8482" s="35" customFormat="1" customHeight="1" spans="2:14">
      <c r="B8482" s="38"/>
      <c r="C8482" s="30" t="s">
        <v>453</v>
      </c>
      <c r="D8482" s="30" t="s">
        <v>112</v>
      </c>
      <c r="E8482" s="39" t="s">
        <v>464</v>
      </c>
      <c r="F8482" s="40"/>
      <c r="G8482" s="41">
        <v>77.1</v>
      </c>
      <c r="H8482" s="31"/>
      <c r="I8482" s="30" t="s">
        <v>103</v>
      </c>
      <c r="J8482" s="30"/>
      <c r="K8482" s="30"/>
      <c r="L8482" s="121"/>
      <c r="N8482" s="35">
        <v>202605</v>
      </c>
    </row>
    <row r="8483" s="35" customFormat="1" customHeight="1" spans="2:14">
      <c r="B8483" s="38"/>
      <c r="C8483" s="30" t="s">
        <v>453</v>
      </c>
      <c r="D8483" s="30" t="s">
        <v>33</v>
      </c>
      <c r="E8483" s="39" t="s">
        <v>484</v>
      </c>
      <c r="F8483" s="40"/>
      <c r="G8483" s="41">
        <v>70</v>
      </c>
      <c r="H8483" s="31"/>
      <c r="I8483" s="30" t="s">
        <v>103</v>
      </c>
      <c r="J8483" s="30"/>
      <c r="K8483" s="30"/>
      <c r="L8483" s="121"/>
      <c r="N8483" s="35">
        <v>202605</v>
      </c>
    </row>
    <row r="8484" s="35" customFormat="1" customHeight="1" spans="2:14">
      <c r="B8484" s="38"/>
      <c r="C8484" s="30" t="s">
        <v>453</v>
      </c>
      <c r="D8484" s="30" t="s">
        <v>33</v>
      </c>
      <c r="E8484" s="39" t="s">
        <v>780</v>
      </c>
      <c r="F8484" s="40">
        <v>230.1</v>
      </c>
      <c r="G8484" s="41"/>
      <c r="H8484" s="31"/>
      <c r="I8484" s="30" t="s">
        <v>103</v>
      </c>
      <c r="J8484" s="30"/>
      <c r="K8484" s="30"/>
      <c r="L8484" s="121">
        <v>202606</v>
      </c>
      <c r="N8484" s="35">
        <v>202605</v>
      </c>
    </row>
    <row r="8485" s="35" customFormat="1" customHeight="1" spans="2:14">
      <c r="B8485" s="38"/>
      <c r="C8485" s="30" t="s">
        <v>453</v>
      </c>
      <c r="D8485" s="30" t="s">
        <v>33</v>
      </c>
      <c r="E8485" s="39" t="s">
        <v>1433</v>
      </c>
      <c r="F8485" s="40"/>
      <c r="G8485" s="41">
        <v>25</v>
      </c>
      <c r="H8485" s="31"/>
      <c r="I8485" s="30" t="s">
        <v>103</v>
      </c>
      <c r="J8485" s="30"/>
      <c r="K8485" s="30"/>
      <c r="L8485" s="121"/>
      <c r="N8485" s="35">
        <v>202606</v>
      </c>
    </row>
    <row r="8486" s="35" customFormat="1" customHeight="1" spans="2:14">
      <c r="B8486" s="38"/>
      <c r="C8486" s="30" t="s">
        <v>453</v>
      </c>
      <c r="D8486" s="30" t="s">
        <v>454</v>
      </c>
      <c r="E8486" s="39" t="s">
        <v>454</v>
      </c>
      <c r="F8486" s="40"/>
      <c r="G8486" s="41">
        <v>700</v>
      </c>
      <c r="H8486" s="31"/>
      <c r="I8486" s="30" t="s">
        <v>103</v>
      </c>
      <c r="J8486" s="30"/>
      <c r="K8486" s="30"/>
      <c r="L8486" s="121"/>
      <c r="N8486" s="35">
        <v>202606</v>
      </c>
    </row>
    <row r="8487" s="35" customFormat="1" customHeight="1" spans="2:14">
      <c r="B8487" s="38"/>
      <c r="C8487" s="30" t="s">
        <v>453</v>
      </c>
      <c r="D8487" s="30" t="s">
        <v>33</v>
      </c>
      <c r="E8487" s="39" t="s">
        <v>739</v>
      </c>
      <c r="F8487" s="40"/>
      <c r="G8487" s="41">
        <v>200</v>
      </c>
      <c r="H8487" s="31"/>
      <c r="I8487" s="30" t="s">
        <v>103</v>
      </c>
      <c r="J8487" s="30"/>
      <c r="K8487" s="30"/>
      <c r="L8487" s="121"/>
      <c r="N8487" s="35">
        <v>202606</v>
      </c>
    </row>
    <row r="8488" s="35" customFormat="1" customHeight="1" spans="2:14">
      <c r="B8488" s="38"/>
      <c r="C8488" s="30" t="s">
        <v>453</v>
      </c>
      <c r="D8488" s="30" t="s">
        <v>112</v>
      </c>
      <c r="E8488" s="39" t="s">
        <v>464</v>
      </c>
      <c r="F8488" s="40"/>
      <c r="G8488" s="41">
        <v>29.9</v>
      </c>
      <c r="H8488" s="31"/>
      <c r="I8488" s="30" t="s">
        <v>103</v>
      </c>
      <c r="J8488" s="30"/>
      <c r="K8488" s="30"/>
      <c r="L8488" s="121"/>
      <c r="N8488" s="35">
        <v>202606</v>
      </c>
    </row>
    <row r="8489" s="35" customFormat="1" customHeight="1" spans="2:14">
      <c r="B8489" s="38"/>
      <c r="C8489" s="30" t="s">
        <v>453</v>
      </c>
      <c r="D8489" s="30" t="s">
        <v>33</v>
      </c>
      <c r="E8489" s="39" t="s">
        <v>472</v>
      </c>
      <c r="F8489" s="40"/>
      <c r="G8489" s="41">
        <v>9.9</v>
      </c>
      <c r="H8489" s="31"/>
      <c r="I8489" s="30" t="s">
        <v>103</v>
      </c>
      <c r="J8489" s="30"/>
      <c r="K8489" s="30"/>
      <c r="L8489" s="121"/>
      <c r="N8489" s="35">
        <v>202606</v>
      </c>
    </row>
    <row r="8490" s="35" customFormat="1" customHeight="1" spans="2:14">
      <c r="B8490" s="38"/>
      <c r="C8490" s="30" t="s">
        <v>453</v>
      </c>
      <c r="D8490" s="30" t="s">
        <v>33</v>
      </c>
      <c r="E8490" s="39" t="s">
        <v>780</v>
      </c>
      <c r="F8490" s="40">
        <v>964.8</v>
      </c>
      <c r="G8490" s="41"/>
      <c r="H8490" s="31"/>
      <c r="I8490" s="30" t="s">
        <v>103</v>
      </c>
      <c r="J8490" s="30"/>
      <c r="K8490" s="30"/>
      <c r="L8490" s="121">
        <v>202607</v>
      </c>
      <c r="N8490" s="35">
        <v>202606</v>
      </c>
    </row>
    <row r="8491" s="35" customFormat="1" customHeight="1" spans="2:14">
      <c r="B8491" s="38"/>
      <c r="C8491" s="30" t="s">
        <v>453</v>
      </c>
      <c r="D8491" s="30" t="s">
        <v>454</v>
      </c>
      <c r="E8491" s="39" t="s">
        <v>454</v>
      </c>
      <c r="F8491" s="40"/>
      <c r="G8491" s="41">
        <v>1000</v>
      </c>
      <c r="H8491" s="31"/>
      <c r="I8491" s="30" t="s">
        <v>233</v>
      </c>
      <c r="J8491" s="30"/>
      <c r="K8491" s="30"/>
      <c r="L8491" s="121"/>
      <c r="N8491" s="35">
        <v>202601</v>
      </c>
    </row>
    <row r="8492" s="35" customFormat="1" customHeight="1" spans="2:14">
      <c r="B8492" s="38"/>
      <c r="C8492" s="30" t="s">
        <v>453</v>
      </c>
      <c r="D8492" s="30" t="s">
        <v>33</v>
      </c>
      <c r="E8492" s="39" t="s">
        <v>494</v>
      </c>
      <c r="F8492" s="40"/>
      <c r="G8492" s="41">
        <v>100</v>
      </c>
      <c r="H8492" s="31"/>
      <c r="I8492" s="30" t="s">
        <v>233</v>
      </c>
      <c r="J8492" s="30"/>
      <c r="K8492" s="30"/>
      <c r="L8492" s="121"/>
      <c r="N8492" s="35">
        <v>202601</v>
      </c>
    </row>
    <row r="8493" s="35" customFormat="1" customHeight="1" spans="2:14">
      <c r="B8493" s="38"/>
      <c r="C8493" s="30" t="s">
        <v>453</v>
      </c>
      <c r="D8493" s="30" t="s">
        <v>33</v>
      </c>
      <c r="E8493" s="39" t="s">
        <v>476</v>
      </c>
      <c r="F8493" s="40"/>
      <c r="G8493" s="41">
        <v>13.56</v>
      </c>
      <c r="H8493" s="31"/>
      <c r="I8493" s="30" t="s">
        <v>233</v>
      </c>
      <c r="J8493" s="30"/>
      <c r="K8493" s="30"/>
      <c r="L8493" s="121"/>
      <c r="N8493" s="35">
        <v>202601</v>
      </c>
    </row>
    <row r="8494" s="35" customFormat="1" customHeight="1" spans="2:14">
      <c r="B8494" s="38"/>
      <c r="C8494" s="30" t="s">
        <v>453</v>
      </c>
      <c r="D8494" s="30" t="s">
        <v>33</v>
      </c>
      <c r="E8494" s="39" t="s">
        <v>466</v>
      </c>
      <c r="F8494" s="40"/>
      <c r="G8494" s="41">
        <v>172.1</v>
      </c>
      <c r="H8494" s="31"/>
      <c r="I8494" s="30" t="s">
        <v>233</v>
      </c>
      <c r="J8494" s="30"/>
      <c r="K8494" s="30"/>
      <c r="L8494" s="121"/>
      <c r="N8494" s="35">
        <v>202601</v>
      </c>
    </row>
    <row r="8495" s="35" customFormat="1" customHeight="1" spans="2:14">
      <c r="B8495" s="38"/>
      <c r="C8495" s="30" t="s">
        <v>453</v>
      </c>
      <c r="D8495" s="30" t="s">
        <v>131</v>
      </c>
      <c r="E8495" s="39" t="s">
        <v>131</v>
      </c>
      <c r="F8495" s="40"/>
      <c r="G8495" s="41">
        <v>10</v>
      </c>
      <c r="H8495" s="31"/>
      <c r="I8495" s="30" t="s">
        <v>233</v>
      </c>
      <c r="J8495" s="30"/>
      <c r="K8495" s="30"/>
      <c r="L8495" s="121"/>
      <c r="N8495" s="35">
        <v>202601</v>
      </c>
    </row>
    <row r="8496" s="35" customFormat="1" customHeight="1" spans="2:14">
      <c r="B8496" s="38"/>
      <c r="C8496" s="30" t="s">
        <v>453</v>
      </c>
      <c r="D8496" s="30" t="s">
        <v>33</v>
      </c>
      <c r="E8496" s="39" t="s">
        <v>1433</v>
      </c>
      <c r="F8496" s="40"/>
      <c r="G8496" s="41">
        <v>25</v>
      </c>
      <c r="H8496" s="31"/>
      <c r="I8496" s="30" t="s">
        <v>233</v>
      </c>
      <c r="J8496" s="30"/>
      <c r="K8496" s="30"/>
      <c r="L8496" s="121"/>
      <c r="N8496" s="35">
        <v>202601</v>
      </c>
    </row>
    <row r="8497" s="35" customFormat="1" customHeight="1" spans="2:14">
      <c r="B8497" s="38"/>
      <c r="C8497" s="30" t="s">
        <v>453</v>
      </c>
      <c r="D8497" s="30" t="s">
        <v>33</v>
      </c>
      <c r="E8497" s="39" t="s">
        <v>362</v>
      </c>
      <c r="F8497" s="40">
        <v>1320.66</v>
      </c>
      <c r="G8497" s="41"/>
      <c r="H8497" s="31"/>
      <c r="I8497" s="30" t="s">
        <v>233</v>
      </c>
      <c r="J8497" s="30"/>
      <c r="K8497" s="30"/>
      <c r="L8497" s="121">
        <v>202601</v>
      </c>
      <c r="N8497" s="35">
        <v>202601</v>
      </c>
    </row>
    <row r="8498" s="35" customFormat="1" customHeight="1" spans="2:14">
      <c r="B8498" s="38"/>
      <c r="C8498" s="30" t="s">
        <v>453</v>
      </c>
      <c r="D8498" s="30" t="s">
        <v>454</v>
      </c>
      <c r="E8498" s="39" t="s">
        <v>454</v>
      </c>
      <c r="F8498" s="40"/>
      <c r="G8498" s="41">
        <v>100</v>
      </c>
      <c r="H8498" s="31"/>
      <c r="I8498" s="30" t="s">
        <v>233</v>
      </c>
      <c r="J8498" s="30"/>
      <c r="K8498" s="30"/>
      <c r="L8498" s="121"/>
      <c r="N8498" s="35">
        <v>202602</v>
      </c>
    </row>
    <row r="8499" s="35" customFormat="1" customHeight="1" spans="2:14">
      <c r="B8499" s="38"/>
      <c r="C8499" s="30" t="s">
        <v>453</v>
      </c>
      <c r="D8499" s="30" t="s">
        <v>33</v>
      </c>
      <c r="E8499" s="39" t="s">
        <v>1433</v>
      </c>
      <c r="F8499" s="40"/>
      <c r="G8499" s="41">
        <v>25</v>
      </c>
      <c r="H8499" s="31"/>
      <c r="I8499" s="30" t="s">
        <v>233</v>
      </c>
      <c r="J8499" s="30"/>
      <c r="K8499" s="30"/>
      <c r="L8499" s="121"/>
      <c r="N8499" s="35">
        <v>202602</v>
      </c>
    </row>
    <row r="8500" s="35" customFormat="1" customHeight="1" spans="2:14">
      <c r="B8500" s="38"/>
      <c r="C8500" s="30" t="s">
        <v>453</v>
      </c>
      <c r="D8500" s="30" t="s">
        <v>131</v>
      </c>
      <c r="E8500" s="39" t="s">
        <v>131</v>
      </c>
      <c r="F8500" s="40"/>
      <c r="G8500" s="41">
        <v>23.28</v>
      </c>
      <c r="H8500" s="31"/>
      <c r="I8500" s="30" t="s">
        <v>233</v>
      </c>
      <c r="J8500" s="30"/>
      <c r="K8500" s="30"/>
      <c r="L8500" s="121"/>
      <c r="N8500" s="35">
        <v>202602</v>
      </c>
    </row>
    <row r="8501" s="35" customFormat="1" customHeight="1" spans="2:14">
      <c r="B8501" s="38"/>
      <c r="C8501" s="30" t="s">
        <v>453</v>
      </c>
      <c r="D8501" s="30" t="s">
        <v>33</v>
      </c>
      <c r="E8501" s="39" t="s">
        <v>362</v>
      </c>
      <c r="F8501" s="40">
        <v>148.28</v>
      </c>
      <c r="G8501" s="41"/>
      <c r="H8501" s="31"/>
      <c r="I8501" s="30" t="s">
        <v>233</v>
      </c>
      <c r="J8501" s="30"/>
      <c r="K8501" s="30"/>
      <c r="L8501" s="121">
        <v>202602</v>
      </c>
      <c r="N8501" s="35">
        <v>202602</v>
      </c>
    </row>
    <row r="8502" s="35" customFormat="1" customHeight="1" spans="2:14">
      <c r="B8502" s="38"/>
      <c r="C8502" s="30" t="s">
        <v>453</v>
      </c>
      <c r="D8502" s="30" t="s">
        <v>131</v>
      </c>
      <c r="E8502" s="39" t="s">
        <v>131</v>
      </c>
      <c r="F8502" s="40"/>
      <c r="G8502" s="41">
        <v>17</v>
      </c>
      <c r="H8502" s="31"/>
      <c r="I8502" s="30" t="s">
        <v>233</v>
      </c>
      <c r="J8502" s="30"/>
      <c r="K8502" s="30"/>
      <c r="L8502" s="121"/>
      <c r="N8502" s="35">
        <v>202603</v>
      </c>
    </row>
    <row r="8503" s="35" customFormat="1" customHeight="1" spans="2:14">
      <c r="B8503" s="38"/>
      <c r="C8503" s="30" t="s">
        <v>453</v>
      </c>
      <c r="D8503" s="30" t="s">
        <v>454</v>
      </c>
      <c r="E8503" s="39" t="s">
        <v>454</v>
      </c>
      <c r="F8503" s="40"/>
      <c r="G8503" s="41">
        <v>500</v>
      </c>
      <c r="H8503" s="31"/>
      <c r="I8503" s="30" t="s">
        <v>233</v>
      </c>
      <c r="J8503" s="30"/>
      <c r="K8503" s="30"/>
      <c r="L8503" s="121"/>
      <c r="N8503" s="35">
        <v>202603</v>
      </c>
    </row>
    <row r="8504" s="35" customFormat="1" customHeight="1" spans="2:14">
      <c r="B8504" s="38"/>
      <c r="C8504" s="30" t="s">
        <v>453</v>
      </c>
      <c r="D8504" s="30" t="s">
        <v>33</v>
      </c>
      <c r="E8504" s="39" t="s">
        <v>739</v>
      </c>
      <c r="F8504" s="40"/>
      <c r="G8504" s="41">
        <v>100</v>
      </c>
      <c r="H8504" s="31"/>
      <c r="I8504" s="30" t="s">
        <v>233</v>
      </c>
      <c r="J8504" s="30"/>
      <c r="K8504" s="30"/>
      <c r="L8504" s="121"/>
      <c r="N8504" s="35">
        <v>202603</v>
      </c>
    </row>
    <row r="8505" s="35" customFormat="1" customHeight="1" spans="2:14">
      <c r="B8505" s="38"/>
      <c r="C8505" s="30" t="s">
        <v>453</v>
      </c>
      <c r="D8505" s="30" t="s">
        <v>112</v>
      </c>
      <c r="E8505" s="39" t="s">
        <v>464</v>
      </c>
      <c r="F8505" s="40"/>
      <c r="G8505" s="41">
        <v>77.2</v>
      </c>
      <c r="H8505" s="31"/>
      <c r="I8505" s="30" t="s">
        <v>233</v>
      </c>
      <c r="J8505" s="30"/>
      <c r="K8505" s="30"/>
      <c r="L8505" s="121"/>
      <c r="N8505" s="35">
        <v>202603</v>
      </c>
    </row>
    <row r="8506" s="35" customFormat="1" customHeight="1" spans="2:14">
      <c r="B8506" s="38"/>
      <c r="C8506" s="30" t="s">
        <v>453</v>
      </c>
      <c r="D8506" s="30" t="s">
        <v>33</v>
      </c>
      <c r="E8506" s="39" t="s">
        <v>1592</v>
      </c>
      <c r="F8506" s="40"/>
      <c r="G8506" s="41">
        <v>6.5</v>
      </c>
      <c r="H8506" s="31"/>
      <c r="I8506" s="30" t="s">
        <v>233</v>
      </c>
      <c r="J8506" s="30"/>
      <c r="K8506" s="30"/>
      <c r="L8506" s="121"/>
      <c r="N8506" s="35">
        <v>202603</v>
      </c>
    </row>
    <row r="8507" s="35" customFormat="1" customHeight="1" spans="2:14">
      <c r="B8507" s="38"/>
      <c r="C8507" s="30" t="s">
        <v>453</v>
      </c>
      <c r="D8507" s="30" t="s">
        <v>33</v>
      </c>
      <c r="E8507" s="39" t="s">
        <v>1433</v>
      </c>
      <c r="F8507" s="40"/>
      <c r="G8507" s="41">
        <v>25</v>
      </c>
      <c r="H8507" s="31"/>
      <c r="I8507" s="30" t="s">
        <v>233</v>
      </c>
      <c r="J8507" s="30"/>
      <c r="K8507" s="30"/>
      <c r="L8507" s="121"/>
      <c r="N8507" s="35">
        <v>202603</v>
      </c>
    </row>
    <row r="8508" s="35" customFormat="1" customHeight="1" spans="2:14">
      <c r="B8508" s="38"/>
      <c r="C8508" s="30" t="s">
        <v>453</v>
      </c>
      <c r="D8508" s="30" t="s">
        <v>33</v>
      </c>
      <c r="E8508" s="39" t="s">
        <v>362</v>
      </c>
      <c r="F8508" s="40">
        <v>725.7</v>
      </c>
      <c r="G8508" s="41"/>
      <c r="H8508" s="31"/>
      <c r="I8508" s="30" t="s">
        <v>233</v>
      </c>
      <c r="J8508" s="30"/>
      <c r="K8508" s="30"/>
      <c r="L8508" s="121">
        <v>202603</v>
      </c>
      <c r="N8508" s="35">
        <v>202603</v>
      </c>
    </row>
    <row r="8509" s="35" customFormat="1" customHeight="1" spans="2:14">
      <c r="B8509" s="38"/>
      <c r="C8509" s="30" t="s">
        <v>453</v>
      </c>
      <c r="D8509" s="30" t="s">
        <v>33</v>
      </c>
      <c r="E8509" s="39" t="s">
        <v>1433</v>
      </c>
      <c r="F8509" s="40"/>
      <c r="G8509" s="41">
        <v>75</v>
      </c>
      <c r="H8509" s="31"/>
      <c r="I8509" s="30" t="s">
        <v>233</v>
      </c>
      <c r="J8509" s="30"/>
      <c r="K8509" s="30"/>
      <c r="L8509" s="121"/>
      <c r="N8509" s="35">
        <v>202604</v>
      </c>
    </row>
    <row r="8510" s="35" customFormat="1" customHeight="1" spans="2:14">
      <c r="B8510" s="38"/>
      <c r="C8510" s="30" t="s">
        <v>453</v>
      </c>
      <c r="D8510" s="30" t="s">
        <v>33</v>
      </c>
      <c r="E8510" s="39" t="s">
        <v>493</v>
      </c>
      <c r="F8510" s="40"/>
      <c r="G8510" s="41">
        <v>4</v>
      </c>
      <c r="H8510" s="31"/>
      <c r="I8510" s="30" t="s">
        <v>233</v>
      </c>
      <c r="J8510" s="30"/>
      <c r="K8510" s="30"/>
      <c r="L8510" s="121"/>
      <c r="N8510" s="35">
        <v>202604</v>
      </c>
    </row>
    <row r="8511" s="35" customFormat="1" customHeight="1" spans="2:14">
      <c r="B8511" s="38"/>
      <c r="C8511" s="30" t="s">
        <v>453</v>
      </c>
      <c r="D8511" s="30" t="s">
        <v>454</v>
      </c>
      <c r="E8511" s="39" t="s">
        <v>454</v>
      </c>
      <c r="F8511" s="40"/>
      <c r="G8511" s="41">
        <v>200</v>
      </c>
      <c r="H8511" s="31"/>
      <c r="I8511" s="30" t="s">
        <v>233</v>
      </c>
      <c r="J8511" s="30"/>
      <c r="K8511" s="30"/>
      <c r="L8511" s="121"/>
      <c r="N8511" s="35">
        <v>202604</v>
      </c>
    </row>
    <row r="8512" s="35" customFormat="1" customHeight="1" spans="2:14">
      <c r="B8512" s="38"/>
      <c r="C8512" s="30" t="s">
        <v>453</v>
      </c>
      <c r="D8512" s="30" t="s">
        <v>33</v>
      </c>
      <c r="E8512" s="39" t="s">
        <v>739</v>
      </c>
      <c r="F8512" s="40"/>
      <c r="G8512" s="41">
        <v>89.8</v>
      </c>
      <c r="H8512" s="31"/>
      <c r="I8512" s="30" t="s">
        <v>233</v>
      </c>
      <c r="J8512" s="30"/>
      <c r="K8512" s="30"/>
      <c r="L8512" s="121"/>
      <c r="N8512" s="35">
        <v>202604</v>
      </c>
    </row>
    <row r="8513" s="35" customFormat="1" customHeight="1" spans="2:14">
      <c r="B8513" s="38"/>
      <c r="C8513" s="30" t="s">
        <v>453</v>
      </c>
      <c r="D8513" s="30" t="s">
        <v>131</v>
      </c>
      <c r="E8513" s="39" t="s">
        <v>131</v>
      </c>
      <c r="F8513" s="40"/>
      <c r="G8513" s="41">
        <v>18</v>
      </c>
      <c r="H8513" s="31"/>
      <c r="I8513" s="30" t="s">
        <v>233</v>
      </c>
      <c r="J8513" s="30"/>
      <c r="K8513" s="30"/>
      <c r="L8513" s="121"/>
      <c r="N8513" s="35">
        <v>202604</v>
      </c>
    </row>
    <row r="8514" s="35" customFormat="1" customHeight="1" spans="2:14">
      <c r="B8514" s="38"/>
      <c r="C8514" s="30" t="s">
        <v>453</v>
      </c>
      <c r="D8514" s="30" t="s">
        <v>33</v>
      </c>
      <c r="E8514" s="39" t="s">
        <v>362</v>
      </c>
      <c r="F8514" s="40">
        <v>386.8</v>
      </c>
      <c r="G8514" s="41"/>
      <c r="H8514" s="31"/>
      <c r="I8514" s="30" t="s">
        <v>233</v>
      </c>
      <c r="J8514" s="30"/>
      <c r="K8514" s="30"/>
      <c r="L8514" s="121">
        <v>202604</v>
      </c>
      <c r="N8514" s="35">
        <v>202604</v>
      </c>
    </row>
    <row r="8515" s="35" customFormat="1" customHeight="1" spans="2:14">
      <c r="B8515" s="38"/>
      <c r="C8515" s="30" t="s">
        <v>453</v>
      </c>
      <c r="D8515" s="30" t="s">
        <v>131</v>
      </c>
      <c r="E8515" s="39" t="s">
        <v>131</v>
      </c>
      <c r="F8515" s="40"/>
      <c r="G8515" s="41">
        <v>23</v>
      </c>
      <c r="H8515" s="31"/>
      <c r="I8515" s="30" t="s">
        <v>233</v>
      </c>
      <c r="J8515" s="30"/>
      <c r="K8515" s="30"/>
      <c r="L8515" s="121"/>
      <c r="N8515" s="35">
        <v>202605</v>
      </c>
    </row>
    <row r="8516" s="35" customFormat="1" customHeight="1" spans="2:14">
      <c r="B8516" s="38"/>
      <c r="C8516" s="30" t="s">
        <v>453</v>
      </c>
      <c r="D8516" s="30" t="s">
        <v>33</v>
      </c>
      <c r="E8516" s="39" t="s">
        <v>484</v>
      </c>
      <c r="F8516" s="40"/>
      <c r="G8516" s="41">
        <v>35</v>
      </c>
      <c r="H8516" s="31"/>
      <c r="I8516" s="30" t="s">
        <v>233</v>
      </c>
      <c r="J8516" s="30"/>
      <c r="K8516" s="30"/>
      <c r="L8516" s="121"/>
      <c r="N8516" s="35">
        <v>202605</v>
      </c>
    </row>
    <row r="8517" s="35" customFormat="1" customHeight="1" spans="2:14">
      <c r="B8517" s="38"/>
      <c r="C8517" s="30" t="s">
        <v>453</v>
      </c>
      <c r="D8517" s="30" t="s">
        <v>33</v>
      </c>
      <c r="E8517" s="39" t="s">
        <v>1433</v>
      </c>
      <c r="F8517" s="40"/>
      <c r="G8517" s="41">
        <v>50</v>
      </c>
      <c r="H8517" s="31"/>
      <c r="I8517" s="30" t="s">
        <v>233</v>
      </c>
      <c r="J8517" s="30"/>
      <c r="K8517" s="30"/>
      <c r="L8517" s="121"/>
      <c r="N8517" s="35">
        <v>202605</v>
      </c>
    </row>
    <row r="8518" s="35" customFormat="1" customHeight="1" spans="2:14">
      <c r="B8518" s="38"/>
      <c r="C8518" s="30" t="s">
        <v>453</v>
      </c>
      <c r="D8518" s="30" t="s">
        <v>33</v>
      </c>
      <c r="E8518" s="39" t="s">
        <v>1593</v>
      </c>
      <c r="F8518" s="40"/>
      <c r="G8518" s="41">
        <v>11.5</v>
      </c>
      <c r="H8518" s="31"/>
      <c r="I8518" s="30" t="s">
        <v>233</v>
      </c>
      <c r="J8518" s="30"/>
      <c r="K8518" s="30"/>
      <c r="L8518" s="121"/>
      <c r="N8518" s="35">
        <v>202605</v>
      </c>
    </row>
    <row r="8519" s="35" customFormat="1" customHeight="1" spans="2:14">
      <c r="B8519" s="38"/>
      <c r="C8519" s="30" t="s">
        <v>453</v>
      </c>
      <c r="D8519" s="30" t="s">
        <v>33</v>
      </c>
      <c r="E8519" s="39" t="s">
        <v>362</v>
      </c>
      <c r="F8519" s="40">
        <v>119.5</v>
      </c>
      <c r="G8519" s="41"/>
      <c r="H8519" s="31"/>
      <c r="I8519" s="30" t="s">
        <v>233</v>
      </c>
      <c r="J8519" s="30"/>
      <c r="K8519" s="30"/>
      <c r="L8519" s="121">
        <v>202605</v>
      </c>
      <c r="N8519" s="35">
        <v>202605</v>
      </c>
    </row>
    <row r="8520" s="35" customFormat="1" customHeight="1" spans="2:14">
      <c r="B8520" s="38"/>
      <c r="C8520" s="30" t="s">
        <v>453</v>
      </c>
      <c r="D8520" s="30" t="s">
        <v>131</v>
      </c>
      <c r="E8520" s="39" t="s">
        <v>131</v>
      </c>
      <c r="F8520" s="40"/>
      <c r="G8520" s="41">
        <v>16.64</v>
      </c>
      <c r="H8520" s="31"/>
      <c r="I8520" s="30" t="s">
        <v>233</v>
      </c>
      <c r="J8520" s="30"/>
      <c r="K8520" s="30"/>
      <c r="L8520" s="121"/>
      <c r="N8520" s="35">
        <v>202606</v>
      </c>
    </row>
    <row r="8521" s="35" customFormat="1" customHeight="1" spans="2:14">
      <c r="B8521" s="38"/>
      <c r="C8521" s="30" t="s">
        <v>453</v>
      </c>
      <c r="D8521" s="30" t="s">
        <v>112</v>
      </c>
      <c r="E8521" s="39" t="s">
        <v>464</v>
      </c>
      <c r="F8521" s="40"/>
      <c r="G8521" s="41">
        <v>30.9</v>
      </c>
      <c r="H8521" s="31"/>
      <c r="I8521" s="30" t="s">
        <v>233</v>
      </c>
      <c r="J8521" s="30"/>
      <c r="K8521" s="30"/>
      <c r="L8521" s="121"/>
      <c r="N8521" s="35">
        <v>202606</v>
      </c>
    </row>
    <row r="8522" s="35" customFormat="1" customHeight="1" spans="2:14">
      <c r="B8522" s="38"/>
      <c r="C8522" s="30" t="s">
        <v>453</v>
      </c>
      <c r="D8522" s="30" t="s">
        <v>33</v>
      </c>
      <c r="E8522" s="39" t="s">
        <v>1433</v>
      </c>
      <c r="F8522" s="40"/>
      <c r="G8522" s="41">
        <v>25</v>
      </c>
      <c r="H8522" s="31"/>
      <c r="I8522" s="30" t="s">
        <v>233</v>
      </c>
      <c r="J8522" s="30"/>
      <c r="K8522" s="30"/>
      <c r="L8522" s="121"/>
      <c r="N8522" s="35">
        <v>202606</v>
      </c>
    </row>
    <row r="8523" s="35" customFormat="1" customHeight="1" spans="2:14">
      <c r="B8523" s="38"/>
      <c r="C8523" s="30" t="s">
        <v>453</v>
      </c>
      <c r="D8523" s="30" t="s">
        <v>33</v>
      </c>
      <c r="E8523" s="39" t="s">
        <v>739</v>
      </c>
      <c r="F8523" s="40"/>
      <c r="G8523" s="41">
        <v>99.8</v>
      </c>
      <c r="H8523" s="31"/>
      <c r="I8523" s="30" t="s">
        <v>233</v>
      </c>
      <c r="J8523" s="30"/>
      <c r="K8523" s="30"/>
      <c r="L8523" s="121"/>
      <c r="N8523" s="35">
        <v>202606</v>
      </c>
    </row>
    <row r="8524" s="35" customFormat="1" customHeight="1" spans="2:14">
      <c r="B8524" s="38"/>
      <c r="C8524" s="30" t="s">
        <v>453</v>
      </c>
      <c r="D8524" s="30" t="s">
        <v>33</v>
      </c>
      <c r="E8524" s="39" t="s">
        <v>362</v>
      </c>
      <c r="F8524" s="40">
        <v>172.34</v>
      </c>
      <c r="G8524" s="41"/>
      <c r="H8524" s="31"/>
      <c r="I8524" s="30" t="s">
        <v>233</v>
      </c>
      <c r="J8524" s="30"/>
      <c r="K8524" s="30"/>
      <c r="L8524" s="121">
        <v>202606</v>
      </c>
      <c r="N8524" s="35">
        <v>202606</v>
      </c>
    </row>
    <row r="8525" s="35" customFormat="1" customHeight="1" spans="2:14">
      <c r="B8525" s="38"/>
      <c r="C8525" s="30" t="s">
        <v>453</v>
      </c>
      <c r="D8525" s="30" t="s">
        <v>454</v>
      </c>
      <c r="E8525" s="39" t="s">
        <v>454</v>
      </c>
      <c r="F8525" s="40"/>
      <c r="G8525" s="41">
        <v>600</v>
      </c>
      <c r="H8525" s="31"/>
      <c r="I8525" s="30" t="s">
        <v>82</v>
      </c>
      <c r="J8525" s="30"/>
      <c r="K8525" s="30"/>
      <c r="L8525" s="121"/>
      <c r="N8525" s="35">
        <v>202601</v>
      </c>
    </row>
    <row r="8526" s="35" customFormat="1" customHeight="1" spans="2:14">
      <c r="B8526" s="38"/>
      <c r="C8526" s="30" t="s">
        <v>453</v>
      </c>
      <c r="D8526" s="30" t="s">
        <v>33</v>
      </c>
      <c r="E8526" s="39" t="s">
        <v>1433</v>
      </c>
      <c r="F8526" s="40"/>
      <c r="G8526" s="41">
        <v>50</v>
      </c>
      <c r="H8526" s="31"/>
      <c r="I8526" s="30" t="s">
        <v>82</v>
      </c>
      <c r="J8526" s="30"/>
      <c r="K8526" s="30"/>
      <c r="L8526" s="121"/>
      <c r="N8526" s="35">
        <v>202601</v>
      </c>
    </row>
    <row r="8527" s="35" customFormat="1" customHeight="1" spans="2:14">
      <c r="B8527" s="38"/>
      <c r="C8527" s="30" t="s">
        <v>453</v>
      </c>
      <c r="D8527" s="30" t="s">
        <v>131</v>
      </c>
      <c r="E8527" s="39" t="s">
        <v>131</v>
      </c>
      <c r="F8527" s="40"/>
      <c r="G8527" s="41">
        <v>10</v>
      </c>
      <c r="H8527" s="31"/>
      <c r="I8527" s="30" t="s">
        <v>82</v>
      </c>
      <c r="J8527" s="30"/>
      <c r="K8527" s="30"/>
      <c r="L8527" s="121"/>
      <c r="N8527" s="35">
        <v>202601</v>
      </c>
    </row>
    <row r="8528" s="35" customFormat="1" customHeight="1" spans="2:14">
      <c r="B8528" s="38"/>
      <c r="C8528" s="30" t="s">
        <v>453</v>
      </c>
      <c r="D8528" s="30" t="s">
        <v>33</v>
      </c>
      <c r="E8528" s="39" t="s">
        <v>456</v>
      </c>
      <c r="F8528" s="40"/>
      <c r="G8528" s="41">
        <v>114.81</v>
      </c>
      <c r="H8528" s="31"/>
      <c r="I8528" s="30" t="s">
        <v>82</v>
      </c>
      <c r="J8528" s="30"/>
      <c r="K8528" s="30"/>
      <c r="L8528" s="121"/>
      <c r="N8528" s="35">
        <v>202601</v>
      </c>
    </row>
    <row r="8529" s="35" customFormat="1" customHeight="1" spans="2:14">
      <c r="B8529" s="38"/>
      <c r="C8529" s="30" t="s">
        <v>453</v>
      </c>
      <c r="D8529" s="30" t="s">
        <v>112</v>
      </c>
      <c r="E8529" s="39" t="s">
        <v>460</v>
      </c>
      <c r="F8529" s="40"/>
      <c r="G8529" s="41">
        <v>31.7</v>
      </c>
      <c r="H8529" s="31"/>
      <c r="I8529" s="30" t="s">
        <v>82</v>
      </c>
      <c r="J8529" s="30"/>
      <c r="K8529" s="30"/>
      <c r="L8529" s="121"/>
      <c r="N8529" s="35">
        <v>202601</v>
      </c>
    </row>
    <row r="8530" s="35" customFormat="1" customHeight="1" spans="2:14">
      <c r="B8530" s="38"/>
      <c r="C8530" s="30" t="s">
        <v>453</v>
      </c>
      <c r="D8530" s="30" t="s">
        <v>33</v>
      </c>
      <c r="E8530" s="39" t="s">
        <v>81</v>
      </c>
      <c r="F8530" s="40">
        <v>806.51</v>
      </c>
      <c r="G8530" s="41"/>
      <c r="H8530" s="31"/>
      <c r="I8530" s="30" t="s">
        <v>82</v>
      </c>
      <c r="J8530" s="30"/>
      <c r="K8530" s="30"/>
      <c r="L8530" s="121">
        <v>202601</v>
      </c>
      <c r="N8530" s="35">
        <v>202601</v>
      </c>
    </row>
    <row r="8531" s="35" customFormat="1" customHeight="1" spans="2:14">
      <c r="B8531" s="38"/>
      <c r="C8531" s="30" t="s">
        <v>453</v>
      </c>
      <c r="D8531" s="30" t="s">
        <v>454</v>
      </c>
      <c r="E8531" s="39" t="s">
        <v>454</v>
      </c>
      <c r="F8531" s="40"/>
      <c r="G8531" s="41">
        <v>300</v>
      </c>
      <c r="H8531" s="31"/>
      <c r="I8531" s="30" t="s">
        <v>82</v>
      </c>
      <c r="J8531" s="30"/>
      <c r="K8531" s="30"/>
      <c r="L8531" s="121"/>
      <c r="N8531" s="35">
        <v>202602</v>
      </c>
    </row>
    <row r="8532" s="35" customFormat="1" customHeight="1" spans="2:14">
      <c r="B8532" s="38"/>
      <c r="C8532" s="30" t="s">
        <v>453</v>
      </c>
      <c r="D8532" s="30" t="s">
        <v>33</v>
      </c>
      <c r="E8532" s="39" t="s">
        <v>1594</v>
      </c>
      <c r="F8532" s="40"/>
      <c r="G8532" s="41">
        <v>100</v>
      </c>
      <c r="H8532" s="31"/>
      <c r="I8532" s="30" t="s">
        <v>82</v>
      </c>
      <c r="J8532" s="30"/>
      <c r="K8532" s="30"/>
      <c r="L8532" s="121"/>
      <c r="N8532" s="35">
        <v>202602</v>
      </c>
    </row>
    <row r="8533" s="35" customFormat="1" customHeight="1" spans="2:14">
      <c r="B8533" s="38"/>
      <c r="C8533" s="30" t="s">
        <v>453</v>
      </c>
      <c r="D8533" s="30" t="s">
        <v>33</v>
      </c>
      <c r="E8533" s="39" t="s">
        <v>1433</v>
      </c>
      <c r="F8533" s="40"/>
      <c r="G8533" s="41">
        <v>50</v>
      </c>
      <c r="H8533" s="31"/>
      <c r="I8533" s="30" t="s">
        <v>82</v>
      </c>
      <c r="J8533" s="30"/>
      <c r="K8533" s="30"/>
      <c r="L8533" s="121"/>
      <c r="N8533" s="35">
        <v>202602</v>
      </c>
    </row>
    <row r="8534" s="35" customFormat="1" customHeight="1" spans="2:14">
      <c r="B8534" s="38"/>
      <c r="C8534" s="30" t="s">
        <v>453</v>
      </c>
      <c r="D8534" s="30" t="s">
        <v>131</v>
      </c>
      <c r="E8534" s="39" t="s">
        <v>131</v>
      </c>
      <c r="F8534" s="40"/>
      <c r="G8534" s="41">
        <v>50</v>
      </c>
      <c r="H8534" s="31"/>
      <c r="I8534" s="30" t="s">
        <v>82</v>
      </c>
      <c r="J8534" s="30"/>
      <c r="K8534" s="30"/>
      <c r="L8534" s="121"/>
      <c r="N8534" s="35">
        <v>202602</v>
      </c>
    </row>
    <row r="8535" s="35" customFormat="1" customHeight="1" spans="2:14">
      <c r="B8535" s="38"/>
      <c r="C8535" s="30" t="s">
        <v>453</v>
      </c>
      <c r="D8535" s="30" t="s">
        <v>131</v>
      </c>
      <c r="E8535" s="39" t="s">
        <v>131</v>
      </c>
      <c r="F8535" s="40"/>
      <c r="G8535" s="41">
        <v>10</v>
      </c>
      <c r="H8535" s="31"/>
      <c r="I8535" s="30" t="s">
        <v>82</v>
      </c>
      <c r="J8535" s="30"/>
      <c r="K8535" s="30"/>
      <c r="L8535" s="121"/>
      <c r="N8535" s="35">
        <v>202602</v>
      </c>
    </row>
    <row r="8536" s="35" customFormat="1" customHeight="1" spans="2:14">
      <c r="B8536" s="38"/>
      <c r="C8536" s="30" t="s">
        <v>453</v>
      </c>
      <c r="D8536" s="30" t="s">
        <v>33</v>
      </c>
      <c r="E8536" s="39" t="s">
        <v>493</v>
      </c>
      <c r="F8536" s="40"/>
      <c r="G8536" s="41">
        <v>25</v>
      </c>
      <c r="H8536" s="31"/>
      <c r="I8536" s="30" t="s">
        <v>82</v>
      </c>
      <c r="J8536" s="30"/>
      <c r="K8536" s="30"/>
      <c r="L8536" s="121"/>
      <c r="N8536" s="35">
        <v>202602</v>
      </c>
    </row>
    <row r="8537" s="35" customFormat="1" customHeight="1" spans="2:14">
      <c r="B8537" s="38"/>
      <c r="C8537" s="30" t="s">
        <v>453</v>
      </c>
      <c r="D8537" s="30" t="s">
        <v>33</v>
      </c>
      <c r="E8537" s="39" t="s">
        <v>81</v>
      </c>
      <c r="F8537" s="40">
        <v>535</v>
      </c>
      <c r="G8537" s="41"/>
      <c r="H8537" s="31"/>
      <c r="I8537" s="30" t="s">
        <v>82</v>
      </c>
      <c r="J8537" s="30"/>
      <c r="K8537" s="30"/>
      <c r="L8537" s="121">
        <v>202602</v>
      </c>
      <c r="N8537" s="35">
        <v>202602</v>
      </c>
    </row>
    <row r="8538" s="35" customFormat="1" customHeight="1" spans="2:14">
      <c r="B8538" s="38"/>
      <c r="C8538" s="30" t="s">
        <v>453</v>
      </c>
      <c r="D8538" s="30" t="s">
        <v>454</v>
      </c>
      <c r="E8538" s="39" t="s">
        <v>454</v>
      </c>
      <c r="F8538" s="40"/>
      <c r="G8538" s="41">
        <v>300</v>
      </c>
      <c r="H8538" s="31"/>
      <c r="I8538" s="30" t="s">
        <v>82</v>
      </c>
      <c r="J8538" s="30"/>
      <c r="K8538" s="30"/>
      <c r="L8538" s="121"/>
      <c r="N8538" s="35">
        <v>202603</v>
      </c>
    </row>
    <row r="8539" s="35" customFormat="1" customHeight="1" spans="2:14">
      <c r="B8539" s="38"/>
      <c r="C8539" s="30" t="s">
        <v>453</v>
      </c>
      <c r="D8539" s="30" t="s">
        <v>33</v>
      </c>
      <c r="E8539" s="39" t="s">
        <v>1581</v>
      </c>
      <c r="F8539" s="40"/>
      <c r="G8539" s="41">
        <v>360</v>
      </c>
      <c r="H8539" s="31"/>
      <c r="I8539" s="30" t="s">
        <v>82</v>
      </c>
      <c r="J8539" s="30"/>
      <c r="K8539" s="30"/>
      <c r="L8539" s="121"/>
      <c r="N8539" s="35">
        <v>202603</v>
      </c>
    </row>
    <row r="8540" s="35" customFormat="1" customHeight="1" spans="2:14">
      <c r="B8540" s="38"/>
      <c r="C8540" s="30" t="s">
        <v>453</v>
      </c>
      <c r="D8540" s="30" t="s">
        <v>33</v>
      </c>
      <c r="E8540" s="39" t="s">
        <v>1433</v>
      </c>
      <c r="F8540" s="40"/>
      <c r="G8540" s="41">
        <v>50</v>
      </c>
      <c r="H8540" s="31"/>
      <c r="I8540" s="30" t="s">
        <v>82</v>
      </c>
      <c r="J8540" s="30"/>
      <c r="K8540" s="30"/>
      <c r="L8540" s="121"/>
      <c r="N8540" s="35">
        <v>202603</v>
      </c>
    </row>
    <row r="8541" s="35" customFormat="1" customHeight="1" spans="2:14">
      <c r="B8541" s="38"/>
      <c r="C8541" s="30" t="s">
        <v>453</v>
      </c>
      <c r="D8541" s="30" t="s">
        <v>33</v>
      </c>
      <c r="E8541" s="39" t="s">
        <v>1413</v>
      </c>
      <c r="F8541" s="40"/>
      <c r="G8541" s="41">
        <v>45</v>
      </c>
      <c r="H8541" s="31"/>
      <c r="I8541" s="30" t="s">
        <v>82</v>
      </c>
      <c r="J8541" s="30"/>
      <c r="K8541" s="30"/>
      <c r="L8541" s="121"/>
      <c r="N8541" s="35">
        <v>202603</v>
      </c>
    </row>
    <row r="8542" s="35" customFormat="1" customHeight="1" spans="2:14">
      <c r="B8542" s="38"/>
      <c r="C8542" s="30" t="s">
        <v>453</v>
      </c>
      <c r="D8542" s="30" t="s">
        <v>131</v>
      </c>
      <c r="E8542" s="39" t="s">
        <v>131</v>
      </c>
      <c r="F8542" s="40"/>
      <c r="G8542" s="41">
        <v>5</v>
      </c>
      <c r="H8542" s="31"/>
      <c r="I8542" s="30" t="s">
        <v>82</v>
      </c>
      <c r="J8542" s="30"/>
      <c r="K8542" s="30"/>
      <c r="L8542" s="121"/>
      <c r="N8542" s="35">
        <v>202603</v>
      </c>
    </row>
    <row r="8543" s="35" customFormat="1" customHeight="1" spans="2:14">
      <c r="B8543" s="38"/>
      <c r="C8543" s="30" t="s">
        <v>453</v>
      </c>
      <c r="D8543" s="30" t="s">
        <v>33</v>
      </c>
      <c r="E8543" s="39" t="s">
        <v>1592</v>
      </c>
      <c r="F8543" s="40"/>
      <c r="G8543" s="41">
        <v>7.5</v>
      </c>
      <c r="H8543" s="31"/>
      <c r="I8543" s="30" t="s">
        <v>82</v>
      </c>
      <c r="J8543" s="30"/>
      <c r="K8543" s="30"/>
      <c r="L8543" s="121"/>
      <c r="N8543" s="35">
        <v>202603</v>
      </c>
    </row>
    <row r="8544" s="35" customFormat="1" customHeight="1" spans="2:14">
      <c r="B8544" s="38"/>
      <c r="C8544" s="30" t="s">
        <v>453</v>
      </c>
      <c r="D8544" s="30" t="s">
        <v>33</v>
      </c>
      <c r="E8544" s="39" t="s">
        <v>81</v>
      </c>
      <c r="F8544" s="40">
        <v>767.5</v>
      </c>
      <c r="G8544" s="41"/>
      <c r="H8544" s="31"/>
      <c r="I8544" s="30" t="s">
        <v>82</v>
      </c>
      <c r="J8544" s="30"/>
      <c r="K8544" s="30"/>
      <c r="L8544" s="121">
        <v>202603</v>
      </c>
      <c r="N8544" s="35">
        <v>202603</v>
      </c>
    </row>
    <row r="8545" s="35" customFormat="1" customHeight="1" spans="2:14">
      <c r="B8545" s="38"/>
      <c r="C8545" s="30" t="s">
        <v>453</v>
      </c>
      <c r="D8545" s="30" t="s">
        <v>454</v>
      </c>
      <c r="E8545" s="39" t="s">
        <v>454</v>
      </c>
      <c r="F8545" s="40"/>
      <c r="G8545" s="41">
        <v>300</v>
      </c>
      <c r="H8545" s="31"/>
      <c r="I8545" s="30" t="s">
        <v>82</v>
      </c>
      <c r="J8545" s="30"/>
      <c r="K8545" s="30"/>
      <c r="L8545" s="121"/>
      <c r="N8545" s="35">
        <v>202604</v>
      </c>
    </row>
    <row r="8546" s="35" customFormat="1" customHeight="1" spans="2:14">
      <c r="B8546" s="38"/>
      <c r="C8546" s="30" t="s">
        <v>453</v>
      </c>
      <c r="D8546" s="30" t="s">
        <v>131</v>
      </c>
      <c r="E8546" s="39" t="s">
        <v>131</v>
      </c>
      <c r="F8546" s="40"/>
      <c r="G8546" s="41">
        <v>50</v>
      </c>
      <c r="H8546" s="31"/>
      <c r="I8546" s="30" t="s">
        <v>82</v>
      </c>
      <c r="J8546" s="30"/>
      <c r="K8546" s="30"/>
      <c r="L8546" s="121"/>
      <c r="N8546" s="35">
        <v>202604</v>
      </c>
    </row>
    <row r="8547" s="35" customFormat="1" customHeight="1" spans="2:14">
      <c r="B8547" s="38"/>
      <c r="C8547" s="30" t="s">
        <v>453</v>
      </c>
      <c r="D8547" s="30" t="s">
        <v>33</v>
      </c>
      <c r="E8547" s="39" t="s">
        <v>1433</v>
      </c>
      <c r="F8547" s="40"/>
      <c r="G8547" s="41">
        <v>75</v>
      </c>
      <c r="H8547" s="31"/>
      <c r="I8547" s="30" t="s">
        <v>82</v>
      </c>
      <c r="J8547" s="30"/>
      <c r="K8547" s="30"/>
      <c r="L8547" s="121"/>
      <c r="N8547" s="35">
        <v>202604</v>
      </c>
    </row>
    <row r="8548" s="35" customFormat="1" customHeight="1" spans="2:14">
      <c r="B8548" s="38"/>
      <c r="C8548" s="30" t="s">
        <v>453</v>
      </c>
      <c r="D8548" s="30" t="s">
        <v>112</v>
      </c>
      <c r="E8548" s="39" t="s">
        <v>460</v>
      </c>
      <c r="F8548" s="40"/>
      <c r="G8548" s="41">
        <v>59.8</v>
      </c>
      <c r="H8548" s="31"/>
      <c r="I8548" s="30" t="s">
        <v>82</v>
      </c>
      <c r="J8548" s="30"/>
      <c r="K8548" s="30"/>
      <c r="L8548" s="121"/>
      <c r="N8548" s="35">
        <v>202604</v>
      </c>
    </row>
    <row r="8549" s="35" customFormat="1" customHeight="1" spans="2:14">
      <c r="B8549" s="38"/>
      <c r="C8549" s="30" t="s">
        <v>453</v>
      </c>
      <c r="D8549" s="30" t="s">
        <v>131</v>
      </c>
      <c r="E8549" s="39" t="s">
        <v>131</v>
      </c>
      <c r="F8549" s="40"/>
      <c r="G8549" s="41">
        <v>10</v>
      </c>
      <c r="H8549" s="31"/>
      <c r="I8549" s="30" t="s">
        <v>82</v>
      </c>
      <c r="J8549" s="30"/>
      <c r="K8549" s="30"/>
      <c r="L8549" s="121"/>
      <c r="N8549" s="35">
        <v>202604</v>
      </c>
    </row>
    <row r="8550" s="35" customFormat="1" customHeight="1" spans="2:14">
      <c r="B8550" s="38"/>
      <c r="C8550" s="30" t="s">
        <v>453</v>
      </c>
      <c r="D8550" s="30" t="s">
        <v>112</v>
      </c>
      <c r="E8550" s="39" t="s">
        <v>457</v>
      </c>
      <c r="F8550" s="40"/>
      <c r="G8550" s="41">
        <v>30</v>
      </c>
      <c r="H8550" s="31"/>
      <c r="I8550" s="30" t="s">
        <v>82</v>
      </c>
      <c r="J8550" s="30"/>
      <c r="K8550" s="30"/>
      <c r="L8550" s="121"/>
      <c r="N8550" s="35">
        <v>202604</v>
      </c>
    </row>
    <row r="8551" s="35" customFormat="1" customHeight="1" spans="2:14">
      <c r="B8551" s="38"/>
      <c r="C8551" s="30" t="s">
        <v>453</v>
      </c>
      <c r="D8551" s="30" t="s">
        <v>33</v>
      </c>
      <c r="E8551" s="39" t="s">
        <v>1595</v>
      </c>
      <c r="F8551" s="40"/>
      <c r="G8551" s="41">
        <v>65</v>
      </c>
      <c r="H8551" s="31"/>
      <c r="I8551" s="30" t="s">
        <v>82</v>
      </c>
      <c r="J8551" s="30"/>
      <c r="K8551" s="30"/>
      <c r="L8551" s="121"/>
      <c r="N8551" s="35">
        <v>202604</v>
      </c>
    </row>
    <row r="8552" s="35" customFormat="1" customHeight="1" spans="2:14">
      <c r="B8552" s="38"/>
      <c r="C8552" s="30" t="s">
        <v>453</v>
      </c>
      <c r="D8552" s="30" t="s">
        <v>33</v>
      </c>
      <c r="E8552" s="39" t="s">
        <v>81</v>
      </c>
      <c r="F8552" s="40">
        <v>589.8</v>
      </c>
      <c r="G8552" s="41"/>
      <c r="H8552" s="31"/>
      <c r="I8552" s="30" t="s">
        <v>82</v>
      </c>
      <c r="J8552" s="30"/>
      <c r="K8552" s="30"/>
      <c r="L8552" s="121">
        <v>202604</v>
      </c>
      <c r="N8552" s="35">
        <v>202604</v>
      </c>
    </row>
    <row r="8553" s="35" customFormat="1" customHeight="1" spans="2:14">
      <c r="B8553" s="38"/>
      <c r="C8553" s="30" t="s">
        <v>453</v>
      </c>
      <c r="D8553" s="30" t="s">
        <v>33</v>
      </c>
      <c r="E8553" s="39" t="s">
        <v>1433</v>
      </c>
      <c r="F8553" s="40"/>
      <c r="G8553" s="41">
        <v>50</v>
      </c>
      <c r="H8553" s="31"/>
      <c r="I8553" s="30" t="s">
        <v>82</v>
      </c>
      <c r="J8553" s="30"/>
      <c r="K8553" s="30"/>
      <c r="L8553" s="121"/>
      <c r="N8553" s="35">
        <v>202605</v>
      </c>
    </row>
    <row r="8554" s="35" customFormat="1" customHeight="1" spans="2:14">
      <c r="B8554" s="38"/>
      <c r="C8554" s="30" t="s">
        <v>453</v>
      </c>
      <c r="D8554" s="30" t="s">
        <v>33</v>
      </c>
      <c r="E8554" s="39" t="s">
        <v>1594</v>
      </c>
      <c r="F8554" s="40"/>
      <c r="G8554" s="41">
        <v>100</v>
      </c>
      <c r="H8554" s="31"/>
      <c r="I8554" s="30" t="s">
        <v>82</v>
      </c>
      <c r="J8554" s="30"/>
      <c r="K8554" s="30"/>
      <c r="L8554" s="121"/>
      <c r="N8554" s="35">
        <v>202605</v>
      </c>
    </row>
    <row r="8555" s="35" customFormat="1" customHeight="1" spans="2:14">
      <c r="B8555" s="38"/>
      <c r="C8555" s="30" t="s">
        <v>453</v>
      </c>
      <c r="D8555" s="30" t="s">
        <v>33</v>
      </c>
      <c r="E8555" s="39" t="s">
        <v>484</v>
      </c>
      <c r="F8555" s="40"/>
      <c r="G8555" s="41">
        <v>90</v>
      </c>
      <c r="H8555" s="31"/>
      <c r="I8555" s="30" t="s">
        <v>82</v>
      </c>
      <c r="J8555" s="30"/>
      <c r="K8555" s="30"/>
      <c r="L8555" s="121"/>
      <c r="N8555" s="35">
        <v>202605</v>
      </c>
    </row>
    <row r="8556" s="35" customFormat="1" customHeight="1" spans="2:14">
      <c r="B8556" s="38"/>
      <c r="C8556" s="30" t="s">
        <v>453</v>
      </c>
      <c r="D8556" s="30" t="s">
        <v>33</v>
      </c>
      <c r="E8556" s="39" t="s">
        <v>1596</v>
      </c>
      <c r="F8556" s="40"/>
      <c r="G8556" s="41">
        <v>10</v>
      </c>
      <c r="H8556" s="31"/>
      <c r="I8556" s="30" t="s">
        <v>82</v>
      </c>
      <c r="J8556" s="30"/>
      <c r="K8556" s="30"/>
      <c r="L8556" s="121"/>
      <c r="N8556" s="35">
        <v>202605</v>
      </c>
    </row>
    <row r="8557" s="35" customFormat="1" customHeight="1" spans="2:14">
      <c r="B8557" s="38"/>
      <c r="C8557" s="30" t="s">
        <v>453</v>
      </c>
      <c r="D8557" s="30" t="s">
        <v>131</v>
      </c>
      <c r="E8557" s="39" t="s">
        <v>131</v>
      </c>
      <c r="F8557" s="40"/>
      <c r="G8557" s="41">
        <v>10</v>
      </c>
      <c r="H8557" s="31"/>
      <c r="I8557" s="30" t="s">
        <v>82</v>
      </c>
      <c r="J8557" s="30"/>
      <c r="K8557" s="30"/>
      <c r="L8557" s="121"/>
      <c r="N8557" s="35">
        <v>202605</v>
      </c>
    </row>
    <row r="8558" s="35" customFormat="1" customHeight="1" spans="2:14">
      <c r="B8558" s="38"/>
      <c r="C8558" s="30" t="s">
        <v>453</v>
      </c>
      <c r="D8558" s="30" t="s">
        <v>33</v>
      </c>
      <c r="E8558" s="39" t="s">
        <v>81</v>
      </c>
      <c r="F8558" s="40">
        <v>260</v>
      </c>
      <c r="G8558" s="41"/>
      <c r="H8558" s="31"/>
      <c r="I8558" s="30" t="s">
        <v>82</v>
      </c>
      <c r="J8558" s="30"/>
      <c r="K8558" s="30"/>
      <c r="L8558" s="121">
        <v>202605</v>
      </c>
      <c r="N8558" s="35">
        <v>202605</v>
      </c>
    </row>
    <row r="8559" s="35" customFormat="1" customHeight="1" spans="2:14">
      <c r="B8559" s="38"/>
      <c r="C8559" s="30" t="s">
        <v>453</v>
      </c>
      <c r="D8559" s="30" t="s">
        <v>112</v>
      </c>
      <c r="E8559" s="39" t="s">
        <v>460</v>
      </c>
      <c r="F8559" s="40"/>
      <c r="G8559" s="41">
        <v>59.8</v>
      </c>
      <c r="H8559" s="31"/>
      <c r="I8559" s="30" t="s">
        <v>82</v>
      </c>
      <c r="J8559" s="30"/>
      <c r="K8559" s="30"/>
      <c r="L8559" s="121"/>
      <c r="N8559" s="35">
        <v>202606</v>
      </c>
    </row>
    <row r="8560" s="35" customFormat="1" customHeight="1" spans="2:14">
      <c r="B8560" s="38"/>
      <c r="C8560" s="30" t="s">
        <v>453</v>
      </c>
      <c r="D8560" s="30" t="s">
        <v>454</v>
      </c>
      <c r="E8560" s="39" t="s">
        <v>454</v>
      </c>
      <c r="F8560" s="40"/>
      <c r="G8560" s="41">
        <v>300</v>
      </c>
      <c r="H8560" s="31"/>
      <c r="I8560" s="30" t="s">
        <v>82</v>
      </c>
      <c r="J8560" s="30"/>
      <c r="K8560" s="30"/>
      <c r="L8560" s="121"/>
      <c r="N8560" s="35">
        <v>202606</v>
      </c>
    </row>
    <row r="8561" s="35" customFormat="1" customHeight="1" spans="2:14">
      <c r="B8561" s="38"/>
      <c r="C8561" s="30" t="s">
        <v>453</v>
      </c>
      <c r="D8561" s="30" t="s">
        <v>33</v>
      </c>
      <c r="E8561" s="39" t="s">
        <v>1433</v>
      </c>
      <c r="F8561" s="40"/>
      <c r="G8561" s="41">
        <v>25</v>
      </c>
      <c r="H8561" s="31"/>
      <c r="I8561" s="30" t="s">
        <v>82</v>
      </c>
      <c r="J8561" s="30"/>
      <c r="K8561" s="30"/>
      <c r="L8561" s="121"/>
      <c r="N8561" s="35">
        <v>202606</v>
      </c>
    </row>
    <row r="8562" s="35" customFormat="1" customHeight="1" spans="2:14">
      <c r="B8562" s="38"/>
      <c r="C8562" s="30" t="s">
        <v>453</v>
      </c>
      <c r="D8562" s="30" t="s">
        <v>131</v>
      </c>
      <c r="E8562" s="39" t="s">
        <v>131</v>
      </c>
      <c r="F8562" s="40"/>
      <c r="G8562" s="41">
        <v>10</v>
      </c>
      <c r="H8562" s="31"/>
      <c r="I8562" s="30" t="s">
        <v>82</v>
      </c>
      <c r="J8562" s="30"/>
      <c r="K8562" s="30"/>
      <c r="L8562" s="121"/>
      <c r="N8562" s="35">
        <v>202606</v>
      </c>
    </row>
    <row r="8563" s="35" customFormat="1" customHeight="1" spans="2:14">
      <c r="B8563" s="38"/>
      <c r="C8563" s="30" t="s">
        <v>453</v>
      </c>
      <c r="D8563" s="30" t="s">
        <v>33</v>
      </c>
      <c r="E8563" s="39" t="s">
        <v>81</v>
      </c>
      <c r="F8563" s="40">
        <v>394.8</v>
      </c>
      <c r="G8563" s="41"/>
      <c r="H8563" s="31"/>
      <c r="I8563" s="30" t="s">
        <v>82</v>
      </c>
      <c r="J8563" s="30"/>
      <c r="K8563" s="30"/>
      <c r="L8563" s="121">
        <v>202606</v>
      </c>
      <c r="N8563" s="35">
        <v>202606</v>
      </c>
    </row>
    <row r="8564" s="35" customFormat="1" customHeight="1" spans="2:14">
      <c r="B8564" s="38"/>
      <c r="C8564" s="30" t="s">
        <v>453</v>
      </c>
      <c r="D8564" s="30" t="s">
        <v>131</v>
      </c>
      <c r="E8564" s="39" t="s">
        <v>131</v>
      </c>
      <c r="F8564" s="40"/>
      <c r="G8564" s="41">
        <v>15</v>
      </c>
      <c r="H8564" s="31"/>
      <c r="I8564" s="30" t="s">
        <v>274</v>
      </c>
      <c r="J8564" s="30"/>
      <c r="K8564" s="30"/>
      <c r="L8564" s="121"/>
      <c r="N8564" s="35">
        <v>202603</v>
      </c>
    </row>
    <row r="8565" s="35" customFormat="1" customHeight="1" spans="2:14">
      <c r="B8565" s="38"/>
      <c r="C8565" s="30" t="s">
        <v>453</v>
      </c>
      <c r="D8565" s="30" t="s">
        <v>33</v>
      </c>
      <c r="E8565" s="39" t="s">
        <v>624</v>
      </c>
      <c r="F8565" s="40">
        <v>15</v>
      </c>
      <c r="G8565" s="41"/>
      <c r="H8565" s="31"/>
      <c r="I8565" s="30" t="s">
        <v>274</v>
      </c>
      <c r="J8565" s="30"/>
      <c r="K8565" s="30"/>
      <c r="L8565" s="121">
        <v>202603</v>
      </c>
      <c r="N8565" s="35">
        <v>202603</v>
      </c>
    </row>
    <row r="8566" s="35" customFormat="1" customHeight="1" spans="2:14">
      <c r="B8566" s="38"/>
      <c r="C8566" s="30" t="s">
        <v>453</v>
      </c>
      <c r="D8566" s="30" t="s">
        <v>112</v>
      </c>
      <c r="E8566" s="39" t="s">
        <v>457</v>
      </c>
      <c r="F8566" s="40"/>
      <c r="G8566" s="41">
        <v>10</v>
      </c>
      <c r="H8566" s="31"/>
      <c r="I8566" s="30" t="s">
        <v>274</v>
      </c>
      <c r="J8566" s="30"/>
      <c r="K8566" s="30"/>
      <c r="L8566" s="121"/>
      <c r="N8566" s="35">
        <v>202604</v>
      </c>
    </row>
    <row r="8567" s="35" customFormat="1" customHeight="1" spans="2:14">
      <c r="B8567" s="38"/>
      <c r="C8567" s="30" t="s">
        <v>453</v>
      </c>
      <c r="D8567" s="30" t="s">
        <v>454</v>
      </c>
      <c r="E8567" s="39" t="s">
        <v>454</v>
      </c>
      <c r="F8567" s="40"/>
      <c r="G8567" s="41">
        <v>577</v>
      </c>
      <c r="H8567" s="31"/>
      <c r="I8567" s="30" t="s">
        <v>274</v>
      </c>
      <c r="J8567" s="30"/>
      <c r="K8567" s="30"/>
      <c r="L8567" s="121"/>
      <c r="N8567" s="35">
        <v>202604</v>
      </c>
    </row>
    <row r="8568" s="35" customFormat="1" customHeight="1" spans="2:14">
      <c r="B8568" s="38"/>
      <c r="C8568" s="30" t="s">
        <v>453</v>
      </c>
      <c r="D8568" s="30" t="s">
        <v>131</v>
      </c>
      <c r="E8568" s="39" t="s">
        <v>131</v>
      </c>
      <c r="F8568" s="40"/>
      <c r="G8568" s="41">
        <v>20</v>
      </c>
      <c r="H8568" s="31"/>
      <c r="I8568" s="30" t="s">
        <v>274</v>
      </c>
      <c r="J8568" s="30"/>
      <c r="K8568" s="30"/>
      <c r="L8568" s="121"/>
      <c r="N8568" s="35">
        <v>202604</v>
      </c>
    </row>
    <row r="8569" s="35" customFormat="1" customHeight="1" spans="2:14">
      <c r="B8569" s="38"/>
      <c r="C8569" s="30" t="s">
        <v>453</v>
      </c>
      <c r="D8569" s="30" t="s">
        <v>33</v>
      </c>
      <c r="E8569" s="39" t="s">
        <v>1597</v>
      </c>
      <c r="F8569" s="40"/>
      <c r="G8569" s="41">
        <v>9.52</v>
      </c>
      <c r="H8569" s="31"/>
      <c r="I8569" s="30" t="s">
        <v>274</v>
      </c>
      <c r="J8569" s="30"/>
      <c r="K8569" s="30"/>
      <c r="L8569" s="121"/>
      <c r="N8569" s="35">
        <v>202604</v>
      </c>
    </row>
    <row r="8570" s="35" customFormat="1" customHeight="1" spans="2:14">
      <c r="B8570" s="38"/>
      <c r="C8570" s="30" t="s">
        <v>453</v>
      </c>
      <c r="D8570" s="30" t="s">
        <v>33</v>
      </c>
      <c r="E8570" s="39" t="s">
        <v>624</v>
      </c>
      <c r="F8570" s="40">
        <v>616.52</v>
      </c>
      <c r="G8570" s="41"/>
      <c r="H8570" s="31"/>
      <c r="I8570" s="30" t="s">
        <v>274</v>
      </c>
      <c r="J8570" s="30"/>
      <c r="K8570" s="30"/>
      <c r="L8570" s="121">
        <v>202604</v>
      </c>
      <c r="N8570" s="35">
        <v>202604</v>
      </c>
    </row>
    <row r="8571" s="35" customFormat="1" customHeight="1" spans="2:14">
      <c r="B8571" s="38"/>
      <c r="C8571" s="30" t="s">
        <v>453</v>
      </c>
      <c r="D8571" s="30" t="s">
        <v>131</v>
      </c>
      <c r="E8571" s="39" t="s">
        <v>131</v>
      </c>
      <c r="F8571" s="40"/>
      <c r="G8571" s="41">
        <v>10</v>
      </c>
      <c r="H8571" s="31"/>
      <c r="I8571" s="30" t="s">
        <v>274</v>
      </c>
      <c r="J8571" s="30"/>
      <c r="K8571" s="30"/>
      <c r="L8571" s="121"/>
      <c r="N8571" s="35">
        <v>202605</v>
      </c>
    </row>
    <row r="8572" s="35" customFormat="1" customHeight="1" spans="2:14">
      <c r="B8572" s="38"/>
      <c r="C8572" s="30" t="s">
        <v>453</v>
      </c>
      <c r="D8572" s="30" t="s">
        <v>454</v>
      </c>
      <c r="E8572" s="39" t="s">
        <v>454</v>
      </c>
      <c r="F8572" s="40"/>
      <c r="G8572" s="41">
        <v>448</v>
      </c>
      <c r="H8572" s="31"/>
      <c r="I8572" s="30" t="s">
        <v>274</v>
      </c>
      <c r="J8572" s="30"/>
      <c r="K8572" s="30"/>
      <c r="L8572" s="121"/>
      <c r="N8572" s="35">
        <v>202605</v>
      </c>
    </row>
    <row r="8573" s="35" customFormat="1" customHeight="1" spans="2:14">
      <c r="B8573" s="38"/>
      <c r="C8573" s="30" t="s">
        <v>453</v>
      </c>
      <c r="D8573" s="30" t="s">
        <v>33</v>
      </c>
      <c r="E8573" s="39" t="s">
        <v>1407</v>
      </c>
      <c r="F8573" s="40"/>
      <c r="G8573" s="41">
        <v>56</v>
      </c>
      <c r="H8573" s="31"/>
      <c r="I8573" s="30" t="s">
        <v>274</v>
      </c>
      <c r="J8573" s="30"/>
      <c r="K8573" s="30"/>
      <c r="L8573" s="121"/>
      <c r="N8573" s="35">
        <v>202605</v>
      </c>
    </row>
    <row r="8574" s="35" customFormat="1" customHeight="1" spans="2:14">
      <c r="B8574" s="38"/>
      <c r="C8574" s="30" t="s">
        <v>453</v>
      </c>
      <c r="D8574" s="30" t="s">
        <v>33</v>
      </c>
      <c r="E8574" s="39" t="s">
        <v>624</v>
      </c>
      <c r="F8574" s="40">
        <v>514</v>
      </c>
      <c r="G8574" s="41"/>
      <c r="H8574" s="31"/>
      <c r="I8574" s="30" t="s">
        <v>274</v>
      </c>
      <c r="J8574" s="30"/>
      <c r="K8574" s="30"/>
      <c r="L8574" s="121">
        <v>202605</v>
      </c>
      <c r="N8574" s="35">
        <v>202605</v>
      </c>
    </row>
    <row r="8575" s="35" customFormat="1" customHeight="1" spans="2:14">
      <c r="B8575" s="38"/>
      <c r="C8575" s="30" t="s">
        <v>453</v>
      </c>
      <c r="D8575" s="30" t="s">
        <v>131</v>
      </c>
      <c r="E8575" s="39" t="s">
        <v>131</v>
      </c>
      <c r="F8575" s="40"/>
      <c r="G8575" s="41">
        <v>10</v>
      </c>
      <c r="H8575" s="31"/>
      <c r="I8575" s="30" t="s">
        <v>274</v>
      </c>
      <c r="J8575" s="30"/>
      <c r="K8575" s="30"/>
      <c r="L8575" s="121"/>
      <c r="N8575" s="35">
        <v>202606</v>
      </c>
    </row>
    <row r="8576" s="35" customFormat="1" customHeight="1" spans="2:14">
      <c r="B8576" s="38"/>
      <c r="C8576" s="30" t="s">
        <v>453</v>
      </c>
      <c r="D8576" s="30" t="s">
        <v>454</v>
      </c>
      <c r="E8576" s="39" t="s">
        <v>454</v>
      </c>
      <c r="F8576" s="40"/>
      <c r="G8576" s="41">
        <v>513</v>
      </c>
      <c r="H8576" s="31"/>
      <c r="I8576" s="30" t="s">
        <v>274</v>
      </c>
      <c r="J8576" s="30"/>
      <c r="K8576" s="30"/>
      <c r="L8576" s="121"/>
      <c r="N8576" s="35">
        <v>202606</v>
      </c>
    </row>
    <row r="8577" s="35" customFormat="1" customHeight="1" spans="2:14">
      <c r="B8577" s="38"/>
      <c r="C8577" s="30" t="s">
        <v>453</v>
      </c>
      <c r="D8577" s="30" t="s">
        <v>33</v>
      </c>
      <c r="E8577" s="39" t="s">
        <v>1598</v>
      </c>
      <c r="F8577" s="40"/>
      <c r="G8577" s="41">
        <v>30</v>
      </c>
      <c r="H8577" s="31"/>
      <c r="I8577" s="30" t="s">
        <v>274</v>
      </c>
      <c r="J8577" s="30"/>
      <c r="K8577" s="30"/>
      <c r="L8577" s="121"/>
      <c r="N8577" s="35">
        <v>202606</v>
      </c>
    </row>
    <row r="8578" s="35" customFormat="1" customHeight="1" spans="2:14">
      <c r="B8578" s="38"/>
      <c r="C8578" s="30" t="s">
        <v>453</v>
      </c>
      <c r="D8578" s="30" t="s">
        <v>33</v>
      </c>
      <c r="E8578" s="39" t="s">
        <v>624</v>
      </c>
      <c r="F8578" s="40">
        <v>553</v>
      </c>
      <c r="G8578" s="41"/>
      <c r="H8578" s="31"/>
      <c r="I8578" s="30" t="s">
        <v>274</v>
      </c>
      <c r="J8578" s="30"/>
      <c r="K8578" s="30"/>
      <c r="L8578" s="121">
        <v>202606</v>
      </c>
      <c r="N8578" s="35">
        <v>202606</v>
      </c>
    </row>
    <row r="8579" s="35" customFormat="1" customHeight="1" spans="2:14">
      <c r="B8579" s="38"/>
      <c r="C8579" s="30" t="s">
        <v>453</v>
      </c>
      <c r="D8579" s="30" t="s">
        <v>33</v>
      </c>
      <c r="E8579" s="39" t="s">
        <v>466</v>
      </c>
      <c r="F8579" s="40"/>
      <c r="G8579" s="41">
        <v>202</v>
      </c>
      <c r="H8579" s="31"/>
      <c r="I8579" s="30" t="s">
        <v>45</v>
      </c>
      <c r="J8579" s="30"/>
      <c r="K8579" s="30"/>
      <c r="L8579" s="121"/>
      <c r="N8579" s="35">
        <v>202601</v>
      </c>
    </row>
    <row r="8580" s="35" customFormat="1" customHeight="1" spans="2:14">
      <c r="B8580" s="38"/>
      <c r="C8580" s="30" t="s">
        <v>453</v>
      </c>
      <c r="D8580" s="30" t="s">
        <v>33</v>
      </c>
      <c r="E8580" s="39" t="s">
        <v>476</v>
      </c>
      <c r="F8580" s="40"/>
      <c r="G8580" s="41">
        <v>16.56</v>
      </c>
      <c r="H8580" s="31"/>
      <c r="I8580" s="30" t="s">
        <v>45</v>
      </c>
      <c r="J8580" s="30"/>
      <c r="K8580" s="30"/>
      <c r="L8580" s="121"/>
      <c r="N8580" s="35">
        <v>202601</v>
      </c>
    </row>
    <row r="8581" s="35" customFormat="1" customHeight="1" spans="2:14">
      <c r="B8581" s="38"/>
      <c r="C8581" s="30" t="s">
        <v>453</v>
      </c>
      <c r="D8581" s="30" t="s">
        <v>131</v>
      </c>
      <c r="E8581" s="39" t="s">
        <v>131</v>
      </c>
      <c r="F8581" s="40"/>
      <c r="G8581" s="41">
        <v>6</v>
      </c>
      <c r="H8581" s="31"/>
      <c r="I8581" s="30" t="s">
        <v>45</v>
      </c>
      <c r="J8581" s="30"/>
      <c r="K8581" s="30"/>
      <c r="L8581" s="121"/>
      <c r="N8581" s="35">
        <v>202601</v>
      </c>
    </row>
    <row r="8582" s="35" customFormat="1" customHeight="1" spans="2:14">
      <c r="B8582" s="38"/>
      <c r="C8582" s="30" t="s">
        <v>453</v>
      </c>
      <c r="D8582" s="30" t="s">
        <v>454</v>
      </c>
      <c r="E8582" s="39" t="s">
        <v>454</v>
      </c>
      <c r="F8582" s="40"/>
      <c r="G8582" s="41">
        <v>500</v>
      </c>
      <c r="H8582" s="31"/>
      <c r="I8582" s="30" t="s">
        <v>45</v>
      </c>
      <c r="J8582" s="30"/>
      <c r="K8582" s="30"/>
      <c r="L8582" s="121"/>
      <c r="N8582" s="35">
        <v>202601</v>
      </c>
    </row>
    <row r="8583" s="35" customFormat="1" customHeight="1" spans="2:14">
      <c r="B8583" s="38"/>
      <c r="C8583" s="30" t="s">
        <v>453</v>
      </c>
      <c r="D8583" s="30" t="s">
        <v>33</v>
      </c>
      <c r="E8583" s="39" t="s">
        <v>494</v>
      </c>
      <c r="F8583" s="40"/>
      <c r="G8583" s="41">
        <v>100</v>
      </c>
      <c r="H8583" s="31"/>
      <c r="I8583" s="30" t="s">
        <v>45</v>
      </c>
      <c r="J8583" s="30"/>
      <c r="K8583" s="30"/>
      <c r="L8583" s="121"/>
      <c r="N8583" s="35">
        <v>202601</v>
      </c>
    </row>
    <row r="8584" s="35" customFormat="1" customHeight="1" spans="2:14">
      <c r="B8584" s="38"/>
      <c r="C8584" s="30" t="s">
        <v>453</v>
      </c>
      <c r="D8584" s="30" t="s">
        <v>33</v>
      </c>
      <c r="E8584" s="39" t="s">
        <v>44</v>
      </c>
      <c r="F8584" s="40">
        <v>824.56</v>
      </c>
      <c r="G8584" s="41"/>
      <c r="H8584" s="31"/>
      <c r="I8584" s="30" t="s">
        <v>45</v>
      </c>
      <c r="J8584" s="30"/>
      <c r="K8584" s="30"/>
      <c r="L8584" s="121">
        <v>202601</v>
      </c>
      <c r="N8584" s="35">
        <v>202601</v>
      </c>
    </row>
    <row r="8585" s="35" customFormat="1" customHeight="1" spans="2:14">
      <c r="B8585" s="38"/>
      <c r="C8585" s="30" t="s">
        <v>453</v>
      </c>
      <c r="D8585" s="30" t="s">
        <v>131</v>
      </c>
      <c r="E8585" s="39" t="s">
        <v>131</v>
      </c>
      <c r="F8585" s="40"/>
      <c r="G8585" s="41">
        <v>3</v>
      </c>
      <c r="H8585" s="31"/>
      <c r="I8585" s="30" t="s">
        <v>45</v>
      </c>
      <c r="J8585" s="30"/>
      <c r="K8585" s="30"/>
      <c r="L8585" s="121"/>
      <c r="N8585" s="35">
        <v>202602</v>
      </c>
    </row>
    <row r="8586" s="35" customFormat="1" customHeight="1" spans="2:14">
      <c r="B8586" s="38"/>
      <c r="C8586" s="30" t="s">
        <v>453</v>
      </c>
      <c r="D8586" s="30" t="s">
        <v>454</v>
      </c>
      <c r="E8586" s="39" t="s">
        <v>454</v>
      </c>
      <c r="F8586" s="40"/>
      <c r="G8586" s="41">
        <v>300</v>
      </c>
      <c r="H8586" s="31"/>
      <c r="I8586" s="30" t="s">
        <v>45</v>
      </c>
      <c r="J8586" s="30"/>
      <c r="K8586" s="30"/>
      <c r="L8586" s="121"/>
      <c r="N8586" s="35">
        <v>202602</v>
      </c>
    </row>
    <row r="8587" s="35" customFormat="1" customHeight="1" spans="2:14">
      <c r="B8587" s="38"/>
      <c r="C8587" s="30" t="s">
        <v>453</v>
      </c>
      <c r="D8587" s="30" t="s">
        <v>33</v>
      </c>
      <c r="E8587" s="39" t="s">
        <v>44</v>
      </c>
      <c r="F8587" s="40">
        <v>303</v>
      </c>
      <c r="G8587" s="41"/>
      <c r="H8587" s="31"/>
      <c r="I8587" s="30" t="s">
        <v>45</v>
      </c>
      <c r="J8587" s="30"/>
      <c r="K8587" s="30"/>
      <c r="L8587" s="121">
        <v>202602</v>
      </c>
      <c r="N8587" s="35">
        <v>202602</v>
      </c>
    </row>
    <row r="8588" s="35" customFormat="1" customHeight="1" spans="2:14">
      <c r="B8588" s="38"/>
      <c r="C8588" s="30" t="s">
        <v>453</v>
      </c>
      <c r="D8588" s="30" t="s">
        <v>131</v>
      </c>
      <c r="E8588" s="39" t="s">
        <v>131</v>
      </c>
      <c r="F8588" s="40"/>
      <c r="G8588" s="41">
        <v>3</v>
      </c>
      <c r="H8588" s="31"/>
      <c r="I8588" s="30" t="s">
        <v>45</v>
      </c>
      <c r="J8588" s="30"/>
      <c r="K8588" s="30"/>
      <c r="L8588" s="121"/>
      <c r="N8588" s="35">
        <v>202603</v>
      </c>
    </row>
    <row r="8589" s="35" customFormat="1" customHeight="1" spans="2:14">
      <c r="B8589" s="38"/>
      <c r="C8589" s="30" t="s">
        <v>453</v>
      </c>
      <c r="D8589" s="30" t="s">
        <v>454</v>
      </c>
      <c r="E8589" s="39" t="s">
        <v>454</v>
      </c>
      <c r="F8589" s="40"/>
      <c r="G8589" s="41">
        <v>200</v>
      </c>
      <c r="H8589" s="31"/>
      <c r="I8589" s="30" t="s">
        <v>45</v>
      </c>
      <c r="J8589" s="30"/>
      <c r="K8589" s="30"/>
      <c r="L8589" s="121"/>
      <c r="N8589" s="35">
        <v>202603</v>
      </c>
    </row>
    <row r="8590" s="35" customFormat="1" customHeight="1" spans="2:14">
      <c r="B8590" s="38"/>
      <c r="C8590" s="30" t="s">
        <v>453</v>
      </c>
      <c r="D8590" s="30" t="s">
        <v>33</v>
      </c>
      <c r="E8590" s="39" t="s">
        <v>44</v>
      </c>
      <c r="F8590" s="40">
        <v>203</v>
      </c>
      <c r="G8590" s="41"/>
      <c r="H8590" s="31"/>
      <c r="I8590" s="30" t="s">
        <v>45</v>
      </c>
      <c r="J8590" s="30"/>
      <c r="K8590" s="30"/>
      <c r="L8590" s="121">
        <v>202603</v>
      </c>
      <c r="N8590" s="35">
        <v>202603</v>
      </c>
    </row>
    <row r="8591" s="35" customFormat="1" customHeight="1" spans="2:14">
      <c r="B8591" s="38"/>
      <c r="C8591" s="30" t="s">
        <v>453</v>
      </c>
      <c r="D8591" s="30" t="s">
        <v>131</v>
      </c>
      <c r="E8591" s="39" t="s">
        <v>131</v>
      </c>
      <c r="F8591" s="40"/>
      <c r="G8591" s="41">
        <v>6</v>
      </c>
      <c r="H8591" s="31"/>
      <c r="I8591" s="30" t="s">
        <v>45</v>
      </c>
      <c r="J8591" s="30"/>
      <c r="K8591" s="30"/>
      <c r="L8591" s="121"/>
      <c r="N8591" s="35">
        <v>202604</v>
      </c>
    </row>
    <row r="8592" s="35" customFormat="1" customHeight="1" spans="2:14">
      <c r="B8592" s="38"/>
      <c r="C8592" s="30" t="s">
        <v>453</v>
      </c>
      <c r="D8592" s="30" t="s">
        <v>33</v>
      </c>
      <c r="E8592" s="39" t="s">
        <v>44</v>
      </c>
      <c r="F8592" s="40">
        <v>6</v>
      </c>
      <c r="G8592" s="41"/>
      <c r="H8592" s="31"/>
      <c r="I8592" s="30" t="s">
        <v>45</v>
      </c>
      <c r="J8592" s="30"/>
      <c r="K8592" s="30"/>
      <c r="L8592" s="121">
        <v>202604</v>
      </c>
      <c r="N8592" s="35">
        <v>202604</v>
      </c>
    </row>
    <row r="8593" s="35" customFormat="1" customHeight="1" spans="2:14">
      <c r="B8593" s="38"/>
      <c r="C8593" s="30" t="s">
        <v>453</v>
      </c>
      <c r="D8593" s="30"/>
      <c r="E8593" s="39" t="s">
        <v>1409</v>
      </c>
      <c r="F8593" s="40"/>
      <c r="G8593" s="41">
        <v>20</v>
      </c>
      <c r="H8593" s="31"/>
      <c r="I8593" s="30" t="s">
        <v>45</v>
      </c>
      <c r="J8593" s="30"/>
      <c r="K8593" s="30"/>
      <c r="L8593" s="121"/>
      <c r="N8593" s="35">
        <v>202605</v>
      </c>
    </row>
    <row r="8594" s="35" customFormat="1" customHeight="1" spans="2:14">
      <c r="B8594" s="38"/>
      <c r="C8594" s="30" t="s">
        <v>453</v>
      </c>
      <c r="D8594" s="30" t="s">
        <v>454</v>
      </c>
      <c r="E8594" s="39" t="s">
        <v>454</v>
      </c>
      <c r="F8594" s="40"/>
      <c r="G8594" s="41">
        <v>300</v>
      </c>
      <c r="H8594" s="31"/>
      <c r="I8594" s="30" t="s">
        <v>45</v>
      </c>
      <c r="J8594" s="30"/>
      <c r="K8594" s="30"/>
      <c r="L8594" s="121"/>
      <c r="N8594" s="35">
        <v>202605</v>
      </c>
    </row>
    <row r="8595" s="35" customFormat="1" customHeight="1" spans="2:14">
      <c r="B8595" s="38"/>
      <c r="C8595" s="30" t="s">
        <v>453</v>
      </c>
      <c r="D8595" s="30" t="s">
        <v>131</v>
      </c>
      <c r="E8595" s="39" t="s">
        <v>131</v>
      </c>
      <c r="F8595" s="40"/>
      <c r="G8595" s="41">
        <v>3</v>
      </c>
      <c r="H8595" s="31"/>
      <c r="I8595" s="30" t="s">
        <v>45</v>
      </c>
      <c r="J8595" s="30"/>
      <c r="K8595" s="30"/>
      <c r="L8595" s="121"/>
      <c r="N8595" s="35">
        <v>202605</v>
      </c>
    </row>
    <row r="8596" s="35" customFormat="1" customHeight="1" spans="2:14">
      <c r="B8596" s="38"/>
      <c r="C8596" s="30" t="s">
        <v>453</v>
      </c>
      <c r="D8596" s="30"/>
      <c r="E8596" s="39" t="s">
        <v>494</v>
      </c>
      <c r="F8596" s="40"/>
      <c r="G8596" s="41">
        <v>100</v>
      </c>
      <c r="H8596" s="31"/>
      <c r="I8596" s="30" t="s">
        <v>45</v>
      </c>
      <c r="J8596" s="30"/>
      <c r="K8596" s="30"/>
      <c r="L8596" s="121"/>
      <c r="N8596" s="35">
        <v>202605</v>
      </c>
    </row>
    <row r="8597" s="35" customFormat="1" customHeight="1" spans="2:14">
      <c r="B8597" s="38"/>
      <c r="C8597" s="30" t="s">
        <v>453</v>
      </c>
      <c r="D8597" s="30" t="s">
        <v>33</v>
      </c>
      <c r="E8597" s="39" t="s">
        <v>44</v>
      </c>
      <c r="F8597" s="40">
        <v>423</v>
      </c>
      <c r="G8597" s="41"/>
      <c r="H8597" s="31"/>
      <c r="I8597" s="30" t="s">
        <v>45</v>
      </c>
      <c r="J8597" s="30"/>
      <c r="K8597" s="30"/>
      <c r="L8597" s="121">
        <v>202605</v>
      </c>
      <c r="N8597" s="35">
        <v>202605</v>
      </c>
    </row>
    <row r="8598" s="35" customFormat="1" customHeight="1" spans="2:14">
      <c r="B8598" s="38"/>
      <c r="C8598" s="30" t="s">
        <v>453</v>
      </c>
      <c r="D8598" s="30" t="s">
        <v>131</v>
      </c>
      <c r="E8598" s="39" t="s">
        <v>131</v>
      </c>
      <c r="F8598" s="40"/>
      <c r="G8598" s="41">
        <v>3</v>
      </c>
      <c r="H8598" s="31"/>
      <c r="I8598" s="30" t="s">
        <v>45</v>
      </c>
      <c r="J8598" s="30"/>
      <c r="K8598" s="30"/>
      <c r="L8598" s="121"/>
      <c r="N8598" s="35">
        <v>202606</v>
      </c>
    </row>
    <row r="8599" s="35" customFormat="1" customHeight="1" spans="2:14">
      <c r="B8599" s="38"/>
      <c r="C8599" s="30" t="s">
        <v>453</v>
      </c>
      <c r="D8599" s="30" t="s">
        <v>454</v>
      </c>
      <c r="E8599" s="39" t="s">
        <v>454</v>
      </c>
      <c r="F8599" s="40"/>
      <c r="G8599" s="41">
        <v>200</v>
      </c>
      <c r="H8599" s="31"/>
      <c r="I8599" s="30" t="s">
        <v>45</v>
      </c>
      <c r="J8599" s="30"/>
      <c r="K8599" s="30"/>
      <c r="L8599" s="121"/>
      <c r="N8599" s="35">
        <v>202606</v>
      </c>
    </row>
    <row r="8600" s="35" customFormat="1" customHeight="1" spans="2:14">
      <c r="B8600" s="38"/>
      <c r="C8600" s="30" t="s">
        <v>453</v>
      </c>
      <c r="D8600" s="30" t="s">
        <v>33</v>
      </c>
      <c r="E8600" s="39" t="s">
        <v>44</v>
      </c>
      <c r="F8600" s="40">
        <v>203</v>
      </c>
      <c r="G8600" s="41"/>
      <c r="H8600" s="31"/>
      <c r="I8600" s="30" t="s">
        <v>45</v>
      </c>
      <c r="J8600" s="30"/>
      <c r="K8600" s="30"/>
      <c r="L8600" s="121">
        <v>202606</v>
      </c>
      <c r="N8600" s="35">
        <v>202606</v>
      </c>
    </row>
    <row r="8601" s="35" customFormat="1" customHeight="1" spans="2:14">
      <c r="B8601" s="38"/>
      <c r="C8601" s="30" t="s">
        <v>453</v>
      </c>
      <c r="D8601" s="30"/>
      <c r="E8601" s="39" t="s">
        <v>1433</v>
      </c>
      <c r="F8601" s="40"/>
      <c r="G8601" s="41">
        <v>33</v>
      </c>
      <c r="H8601" s="31"/>
      <c r="I8601" s="30" t="s">
        <v>62</v>
      </c>
      <c r="J8601" s="30"/>
      <c r="K8601" s="30"/>
      <c r="L8601" s="121"/>
      <c r="N8601" s="35">
        <v>202601</v>
      </c>
    </row>
    <row r="8602" s="35" customFormat="1" customHeight="1" spans="2:14">
      <c r="B8602" s="38"/>
      <c r="C8602" s="30" t="s">
        <v>453</v>
      </c>
      <c r="D8602" s="30" t="s">
        <v>454</v>
      </c>
      <c r="E8602" s="39" t="s">
        <v>454</v>
      </c>
      <c r="F8602" s="40"/>
      <c r="G8602" s="41">
        <v>800</v>
      </c>
      <c r="H8602" s="31"/>
      <c r="I8602" s="30" t="s">
        <v>62</v>
      </c>
      <c r="J8602" s="30"/>
      <c r="K8602" s="30"/>
      <c r="L8602" s="121"/>
      <c r="N8602" s="35">
        <v>202601</v>
      </c>
    </row>
    <row r="8603" s="35" customFormat="1" customHeight="1" spans="2:14">
      <c r="B8603" s="38"/>
      <c r="C8603" s="30" t="s">
        <v>453</v>
      </c>
      <c r="D8603" s="30"/>
      <c r="E8603" s="39" t="s">
        <v>466</v>
      </c>
      <c r="F8603" s="40"/>
      <c r="G8603" s="41">
        <v>151.5</v>
      </c>
      <c r="H8603" s="31"/>
      <c r="I8603" s="30" t="s">
        <v>62</v>
      </c>
      <c r="J8603" s="30"/>
      <c r="K8603" s="30"/>
      <c r="L8603" s="121"/>
      <c r="N8603" s="35">
        <v>202601</v>
      </c>
    </row>
    <row r="8604" s="35" customFormat="1" customHeight="1" spans="2:14">
      <c r="B8604" s="38"/>
      <c r="C8604" s="30" t="s">
        <v>453</v>
      </c>
      <c r="D8604" s="30"/>
      <c r="E8604" s="39" t="s">
        <v>476</v>
      </c>
      <c r="F8604" s="40"/>
      <c r="G8604" s="41">
        <v>16.56</v>
      </c>
      <c r="H8604" s="31"/>
      <c r="I8604" s="30" t="s">
        <v>62</v>
      </c>
      <c r="J8604" s="30"/>
      <c r="K8604" s="30"/>
      <c r="L8604" s="121"/>
      <c r="N8604" s="35">
        <v>202601</v>
      </c>
    </row>
    <row r="8605" s="35" customFormat="1" customHeight="1" spans="2:14">
      <c r="B8605" s="38"/>
      <c r="C8605" s="30" t="s">
        <v>453</v>
      </c>
      <c r="D8605" s="30"/>
      <c r="E8605" s="39" t="s">
        <v>1599</v>
      </c>
      <c r="F8605" s="40"/>
      <c r="G8605" s="41">
        <v>16</v>
      </c>
      <c r="H8605" s="31"/>
      <c r="I8605" s="30" t="s">
        <v>62</v>
      </c>
      <c r="J8605" s="30"/>
      <c r="K8605" s="30"/>
      <c r="L8605" s="121"/>
      <c r="N8605" s="35">
        <v>202601</v>
      </c>
    </row>
    <row r="8606" s="35" customFormat="1" customHeight="1" spans="2:14">
      <c r="B8606" s="38"/>
      <c r="C8606" s="30" t="s">
        <v>453</v>
      </c>
      <c r="D8606" s="30" t="s">
        <v>33</v>
      </c>
      <c r="E8606" s="39" t="s">
        <v>61</v>
      </c>
      <c r="F8606" s="40">
        <v>1017.06</v>
      </c>
      <c r="G8606" s="41"/>
      <c r="H8606" s="31"/>
      <c r="I8606" s="30" t="s">
        <v>62</v>
      </c>
      <c r="J8606" s="30"/>
      <c r="K8606" s="30"/>
      <c r="L8606" s="121">
        <v>202601</v>
      </c>
      <c r="N8606" s="35">
        <v>202601</v>
      </c>
    </row>
    <row r="8607" s="35" customFormat="1" customHeight="1" spans="2:14">
      <c r="B8607" s="38"/>
      <c r="C8607" s="30" t="s">
        <v>453</v>
      </c>
      <c r="D8607" s="30"/>
      <c r="E8607" s="39" t="s">
        <v>1433</v>
      </c>
      <c r="F8607" s="40"/>
      <c r="G8607" s="41">
        <v>66</v>
      </c>
      <c r="H8607" s="31"/>
      <c r="I8607" s="30" t="s">
        <v>62</v>
      </c>
      <c r="J8607" s="30"/>
      <c r="K8607" s="30"/>
      <c r="L8607" s="121"/>
      <c r="N8607" s="35">
        <v>202602</v>
      </c>
    </row>
    <row r="8608" s="35" customFormat="1" customHeight="1" spans="2:14">
      <c r="B8608" s="38"/>
      <c r="C8608" s="30" t="s">
        <v>453</v>
      </c>
      <c r="D8608" s="30"/>
      <c r="E8608" s="39" t="s">
        <v>1600</v>
      </c>
      <c r="F8608" s="40"/>
      <c r="G8608" s="41">
        <v>180</v>
      </c>
      <c r="H8608" s="31"/>
      <c r="I8608" s="30" t="s">
        <v>62</v>
      </c>
      <c r="J8608" s="30"/>
      <c r="K8608" s="30"/>
      <c r="L8608" s="121"/>
      <c r="N8608" s="35">
        <v>202602</v>
      </c>
    </row>
    <row r="8609" s="35" customFormat="1" customHeight="1" spans="2:16">
      <c r="B8609" s="38"/>
      <c r="C8609" s="30" t="s">
        <v>453</v>
      </c>
      <c r="D8609" s="30" t="s">
        <v>131</v>
      </c>
      <c r="E8609" s="39" t="s">
        <v>131</v>
      </c>
      <c r="F8609" s="40"/>
      <c r="G8609" s="41">
        <v>16</v>
      </c>
      <c r="H8609" s="31"/>
      <c r="I8609" s="30" t="s">
        <v>62</v>
      </c>
      <c r="J8609" s="30"/>
      <c r="K8609" s="30"/>
      <c r="L8609" s="121"/>
      <c r="N8609" s="35">
        <v>202602</v>
      </c>
    </row>
    <row r="8610" s="35" customFormat="1" customHeight="1" spans="2:16">
      <c r="B8610" s="38"/>
      <c r="C8610" s="30" t="s">
        <v>453</v>
      </c>
      <c r="D8610" s="30" t="s">
        <v>454</v>
      </c>
      <c r="E8610" s="39" t="s">
        <v>454</v>
      </c>
      <c r="F8610" s="40"/>
      <c r="G8610" s="41">
        <v>650</v>
      </c>
      <c r="H8610" s="31"/>
      <c r="I8610" s="30" t="s">
        <v>62</v>
      </c>
      <c r="J8610" s="30"/>
      <c r="K8610" s="30"/>
      <c r="L8610" s="121"/>
      <c r="N8610" s="35">
        <v>202602</v>
      </c>
    </row>
    <row r="8611" s="35" customFormat="1" customHeight="1" spans="2:16">
      <c r="B8611" s="38"/>
      <c r="C8611" s="30" t="s">
        <v>453</v>
      </c>
      <c r="D8611" s="30" t="s">
        <v>33</v>
      </c>
      <c r="E8611" s="39" t="s">
        <v>61</v>
      </c>
      <c r="F8611" s="40">
        <v>912</v>
      </c>
      <c r="G8611" s="41"/>
      <c r="H8611" s="31"/>
      <c r="I8611" s="30" t="s">
        <v>62</v>
      </c>
      <c r="J8611" s="30"/>
      <c r="K8611" s="30"/>
      <c r="L8611" s="121">
        <v>202602</v>
      </c>
      <c r="N8611" s="35">
        <v>202602</v>
      </c>
    </row>
    <row r="8612" s="35" customFormat="1" customHeight="1" spans="2:16">
      <c r="B8612" s="38"/>
      <c r="C8612" s="30" t="s">
        <v>453</v>
      </c>
      <c r="D8612" s="30"/>
      <c r="E8612" s="39" t="s">
        <v>1433</v>
      </c>
      <c r="F8612" s="40"/>
      <c r="G8612" s="41">
        <v>66</v>
      </c>
      <c r="H8612" s="31"/>
      <c r="I8612" s="30" t="s">
        <v>62</v>
      </c>
      <c r="J8612" s="30"/>
      <c r="K8612" s="30"/>
      <c r="L8612" s="121"/>
      <c r="N8612" s="35">
        <v>202603</v>
      </c>
    </row>
    <row r="8613" s="35" customFormat="1" customHeight="1" spans="2:16">
      <c r="B8613" s="38"/>
      <c r="C8613" s="30" t="s">
        <v>453</v>
      </c>
      <c r="D8613" s="30" t="s">
        <v>131</v>
      </c>
      <c r="E8613" s="39" t="s">
        <v>131</v>
      </c>
      <c r="F8613" s="40"/>
      <c r="G8613" s="41">
        <v>16</v>
      </c>
      <c r="H8613" s="31"/>
      <c r="I8613" s="30" t="s">
        <v>62</v>
      </c>
      <c r="J8613" s="30"/>
      <c r="K8613" s="30"/>
      <c r="L8613" s="121"/>
      <c r="N8613" s="35">
        <v>202603</v>
      </c>
    </row>
    <row r="8614" s="35" customFormat="1" customHeight="1" spans="2:16">
      <c r="B8614" s="38"/>
      <c r="C8614" s="30" t="s">
        <v>453</v>
      </c>
      <c r="D8614" s="30" t="s">
        <v>33</v>
      </c>
      <c r="E8614" s="39" t="s">
        <v>61</v>
      </c>
      <c r="F8614" s="40">
        <v>82</v>
      </c>
      <c r="G8614" s="41"/>
      <c r="H8614" s="31"/>
      <c r="I8614" s="30" t="s">
        <v>62</v>
      </c>
      <c r="J8614" s="30"/>
      <c r="K8614" s="30"/>
      <c r="L8614" s="121">
        <v>202603</v>
      </c>
      <c r="N8614" s="35">
        <v>202603</v>
      </c>
    </row>
    <row r="8615" s="35" customFormat="1" customHeight="1" spans="2:16">
      <c r="B8615" s="38"/>
      <c r="C8615" s="30" t="s">
        <v>453</v>
      </c>
      <c r="D8615" s="30" t="s">
        <v>454</v>
      </c>
      <c r="E8615" s="39" t="s">
        <v>454</v>
      </c>
      <c r="F8615" s="40"/>
      <c r="G8615" s="41">
        <v>400</v>
      </c>
      <c r="H8615" s="31"/>
      <c r="I8615" s="30" t="s">
        <v>62</v>
      </c>
      <c r="J8615" s="30"/>
      <c r="K8615" s="30"/>
      <c r="L8615" s="121"/>
      <c r="N8615" s="35">
        <v>202604</v>
      </c>
    </row>
    <row r="8616" s="35" customFormat="1" customHeight="1" spans="2:16">
      <c r="B8616" s="38"/>
      <c r="C8616" s="30" t="s">
        <v>453</v>
      </c>
      <c r="D8616" s="30" t="s">
        <v>131</v>
      </c>
      <c r="E8616" s="39" t="s">
        <v>131</v>
      </c>
      <c r="F8616" s="40"/>
      <c r="G8616" s="41">
        <v>16</v>
      </c>
      <c r="H8616" s="31"/>
      <c r="I8616" s="30" t="s">
        <v>62</v>
      </c>
      <c r="J8616" s="30"/>
      <c r="K8616" s="30"/>
      <c r="L8616" s="121"/>
      <c r="M8616" s="30"/>
      <c r="N8616" s="30">
        <v>202604</v>
      </c>
      <c r="O8616" s="30"/>
      <c r="P8616" s="30"/>
    </row>
    <row r="8617" s="35" customFormat="1" customHeight="1" spans="2:16">
      <c r="B8617" s="38"/>
      <c r="C8617" s="30" t="s">
        <v>453</v>
      </c>
      <c r="D8617" s="30"/>
      <c r="E8617" s="39" t="s">
        <v>1433</v>
      </c>
      <c r="F8617" s="40"/>
      <c r="G8617" s="41">
        <v>66</v>
      </c>
      <c r="H8617" s="31"/>
      <c r="I8617" s="30" t="s">
        <v>62</v>
      </c>
      <c r="J8617" s="30"/>
      <c r="K8617" s="30"/>
      <c r="L8617" s="121"/>
      <c r="M8617" s="30"/>
      <c r="N8617" s="30">
        <v>202604</v>
      </c>
      <c r="O8617" s="30"/>
      <c r="P8617" s="30"/>
    </row>
    <row r="8618" s="35" customFormat="1" customHeight="1" spans="2:16">
      <c r="B8618" s="38"/>
      <c r="C8618" s="30" t="s">
        <v>453</v>
      </c>
      <c r="D8618" s="30" t="s">
        <v>33</v>
      </c>
      <c r="E8618" s="39" t="s">
        <v>61</v>
      </c>
      <c r="F8618" s="40">
        <v>482</v>
      </c>
      <c r="G8618" s="41"/>
      <c r="H8618" s="31"/>
      <c r="I8618" s="30" t="s">
        <v>62</v>
      </c>
      <c r="J8618" s="30"/>
      <c r="K8618" s="30"/>
      <c r="L8618" s="121">
        <v>202604</v>
      </c>
      <c r="M8618" s="30"/>
      <c r="N8618" s="30">
        <v>202604</v>
      </c>
      <c r="O8618" s="30"/>
      <c r="P8618" s="30"/>
    </row>
    <row r="8619" s="35" customFormat="1" customHeight="1" spans="2:16">
      <c r="B8619" s="38"/>
      <c r="C8619" s="30" t="s">
        <v>453</v>
      </c>
      <c r="D8619" s="30"/>
      <c r="E8619" s="39" t="s">
        <v>1433</v>
      </c>
      <c r="F8619" s="40"/>
      <c r="G8619" s="41">
        <v>99</v>
      </c>
      <c r="H8619" s="31"/>
      <c r="I8619" s="30" t="s">
        <v>62</v>
      </c>
      <c r="J8619" s="30"/>
      <c r="K8619" s="30"/>
      <c r="L8619" s="121"/>
      <c r="M8619" s="30"/>
      <c r="N8619" s="30">
        <v>202605</v>
      </c>
      <c r="O8619" s="30"/>
      <c r="P8619" s="30"/>
    </row>
    <row r="8620" s="35" customFormat="1" customHeight="1" spans="2:16">
      <c r="B8620" s="38"/>
      <c r="C8620" s="30" t="s">
        <v>453</v>
      </c>
      <c r="D8620" s="30" t="s">
        <v>131</v>
      </c>
      <c r="E8620" s="39" t="s">
        <v>131</v>
      </c>
      <c r="F8620" s="40"/>
      <c r="G8620" s="41">
        <v>16</v>
      </c>
      <c r="H8620" s="31"/>
      <c r="I8620" s="30" t="s">
        <v>62</v>
      </c>
      <c r="J8620" s="30"/>
      <c r="K8620" s="30"/>
      <c r="L8620" s="121"/>
      <c r="M8620" s="30"/>
      <c r="N8620" s="30">
        <v>202605</v>
      </c>
      <c r="O8620" s="30"/>
      <c r="P8620" s="30"/>
    </row>
    <row r="8621" s="35" customFormat="1" customHeight="1" spans="2:16">
      <c r="B8621" s="38"/>
      <c r="C8621" s="30" t="s">
        <v>453</v>
      </c>
      <c r="D8621" s="30" t="s">
        <v>454</v>
      </c>
      <c r="E8621" s="39" t="s">
        <v>454</v>
      </c>
      <c r="F8621" s="40"/>
      <c r="G8621" s="41">
        <v>400</v>
      </c>
      <c r="H8621" s="31"/>
      <c r="I8621" s="30" t="s">
        <v>62</v>
      </c>
      <c r="J8621" s="30"/>
      <c r="K8621" s="30"/>
      <c r="L8621" s="121"/>
      <c r="M8621" s="30"/>
      <c r="N8621" s="30">
        <v>202605</v>
      </c>
      <c r="O8621" s="30"/>
      <c r="P8621" s="30"/>
    </row>
    <row r="8622" s="35" customFormat="1" customHeight="1" spans="2:16">
      <c r="B8622" s="38"/>
      <c r="C8622" s="30" t="s">
        <v>453</v>
      </c>
      <c r="D8622" s="30"/>
      <c r="E8622" s="39" t="s">
        <v>484</v>
      </c>
      <c r="F8622" s="40"/>
      <c r="G8622" s="41">
        <v>35</v>
      </c>
      <c r="H8622" s="31"/>
      <c r="I8622" s="30" t="s">
        <v>62</v>
      </c>
      <c r="J8622" s="30"/>
      <c r="K8622" s="30"/>
      <c r="L8622" s="121"/>
      <c r="M8622" s="30"/>
      <c r="N8622" s="30">
        <v>202605</v>
      </c>
      <c r="O8622" s="30"/>
      <c r="P8622" s="30"/>
    </row>
    <row r="8623" s="35" customFormat="1" customHeight="1" spans="2:16">
      <c r="B8623" s="38"/>
      <c r="C8623" s="30" t="s">
        <v>453</v>
      </c>
      <c r="D8623" s="30" t="s">
        <v>33</v>
      </c>
      <c r="E8623" s="39" t="s">
        <v>61</v>
      </c>
      <c r="F8623" s="40">
        <v>550</v>
      </c>
      <c r="G8623" s="41"/>
      <c r="H8623" s="31"/>
      <c r="I8623" s="30" t="s">
        <v>62</v>
      </c>
      <c r="J8623" s="30"/>
      <c r="K8623" s="30"/>
      <c r="L8623" s="121">
        <v>202605</v>
      </c>
      <c r="M8623" s="30"/>
      <c r="N8623" s="30">
        <v>202605</v>
      </c>
      <c r="O8623" s="30"/>
      <c r="P8623" s="30"/>
    </row>
    <row r="8624" s="35" customFormat="1" customHeight="1" spans="2:16">
      <c r="B8624" s="38"/>
      <c r="C8624" s="30" t="s">
        <v>453</v>
      </c>
      <c r="D8624" s="30"/>
      <c r="E8624" s="39" t="s">
        <v>1433</v>
      </c>
      <c r="F8624" s="40"/>
      <c r="G8624" s="41">
        <v>35</v>
      </c>
      <c r="H8624" s="31"/>
      <c r="I8624" s="30" t="s">
        <v>62</v>
      </c>
      <c r="J8624" s="30"/>
      <c r="K8624" s="30"/>
      <c r="L8624" s="121"/>
      <c r="M8624" s="30"/>
      <c r="N8624" s="30">
        <v>202606</v>
      </c>
      <c r="O8624" s="30"/>
      <c r="P8624" s="30"/>
    </row>
    <row r="8625" s="35" customFormat="1" customHeight="1" spans="2:16">
      <c r="B8625" s="38"/>
      <c r="C8625" s="30" t="s">
        <v>453</v>
      </c>
      <c r="D8625" s="30" t="s">
        <v>131</v>
      </c>
      <c r="E8625" s="39" t="s">
        <v>131</v>
      </c>
      <c r="F8625" s="40"/>
      <c r="G8625" s="41">
        <v>20</v>
      </c>
      <c r="H8625" s="31"/>
      <c r="I8625" s="30" t="s">
        <v>62</v>
      </c>
      <c r="J8625" s="30"/>
      <c r="K8625" s="30"/>
      <c r="L8625" s="121"/>
      <c r="M8625" s="30"/>
      <c r="N8625" s="30">
        <v>202606</v>
      </c>
      <c r="O8625" s="30"/>
      <c r="P8625" s="30"/>
    </row>
    <row r="8626" s="35" customFormat="1" customHeight="1" spans="2:16">
      <c r="B8626" s="38"/>
      <c r="C8626" s="30" t="s">
        <v>453</v>
      </c>
      <c r="D8626" s="30" t="s">
        <v>454</v>
      </c>
      <c r="E8626" s="39" t="s">
        <v>454</v>
      </c>
      <c r="F8626" s="40"/>
      <c r="G8626" s="41">
        <v>500</v>
      </c>
      <c r="H8626" s="31"/>
      <c r="I8626" s="30" t="s">
        <v>62</v>
      </c>
      <c r="J8626" s="30"/>
      <c r="K8626" s="30"/>
      <c r="L8626" s="121"/>
      <c r="M8626" s="30"/>
      <c r="N8626" s="30">
        <v>202606</v>
      </c>
      <c r="O8626" s="30"/>
      <c r="P8626" s="30"/>
    </row>
    <row r="8627" s="35" customFormat="1" customHeight="1" spans="2:16">
      <c r="B8627" s="38"/>
      <c r="C8627" s="30" t="s">
        <v>453</v>
      </c>
      <c r="D8627" s="30"/>
      <c r="E8627" s="39" t="s">
        <v>1417</v>
      </c>
      <c r="F8627" s="40"/>
      <c r="G8627" s="41">
        <v>216</v>
      </c>
      <c r="H8627" s="31"/>
      <c r="I8627" s="30" t="s">
        <v>62</v>
      </c>
      <c r="J8627" s="30"/>
      <c r="K8627" s="30"/>
      <c r="L8627" s="121"/>
      <c r="M8627" s="30"/>
      <c r="N8627" s="30">
        <v>202606</v>
      </c>
      <c r="O8627" s="30"/>
      <c r="P8627" s="30"/>
    </row>
    <row r="8628" s="35" customFormat="1" customHeight="1" spans="2:16">
      <c r="B8628" s="38"/>
      <c r="C8628" s="30" t="s">
        <v>453</v>
      </c>
      <c r="D8628" s="30"/>
      <c r="E8628" s="39" t="s">
        <v>484</v>
      </c>
      <c r="F8628" s="40"/>
      <c r="G8628" s="41">
        <v>55</v>
      </c>
      <c r="H8628" s="31"/>
      <c r="I8628" s="30" t="s">
        <v>62</v>
      </c>
      <c r="J8628" s="30"/>
      <c r="K8628" s="30"/>
      <c r="L8628" s="121"/>
      <c r="M8628" s="30"/>
      <c r="N8628" s="30">
        <v>202606</v>
      </c>
      <c r="O8628" s="30"/>
      <c r="P8628" s="30"/>
    </row>
    <row r="8629" s="35" customFormat="1" customHeight="1" spans="2:16">
      <c r="B8629" s="38"/>
      <c r="C8629" s="30" t="s">
        <v>453</v>
      </c>
      <c r="D8629" s="30" t="s">
        <v>33</v>
      </c>
      <c r="E8629" s="39" t="s">
        <v>61</v>
      </c>
      <c r="F8629" s="40">
        <v>826</v>
      </c>
      <c r="G8629" s="41"/>
      <c r="H8629" s="31"/>
      <c r="I8629" s="30" t="s">
        <v>62</v>
      </c>
      <c r="J8629" s="30"/>
      <c r="K8629" s="30"/>
      <c r="L8629" s="121">
        <v>202606</v>
      </c>
      <c r="M8629" s="30"/>
      <c r="N8629" s="30">
        <v>202606</v>
      </c>
      <c r="O8629" s="30"/>
      <c r="P8629" s="30"/>
    </row>
    <row r="8630" s="35" customFormat="1" customHeight="1" spans="2:16">
      <c r="B8630" s="38"/>
      <c r="C8630" s="30" t="s">
        <v>453</v>
      </c>
      <c r="D8630" s="30"/>
      <c r="E8630" s="39" t="s">
        <v>466</v>
      </c>
      <c r="F8630" s="40"/>
      <c r="G8630" s="41">
        <v>265.08</v>
      </c>
      <c r="H8630" s="31"/>
      <c r="I8630" s="30" t="s">
        <v>41</v>
      </c>
      <c r="J8630" s="30"/>
      <c r="K8630" s="30"/>
      <c r="L8630" s="121"/>
      <c r="M8630" s="30"/>
      <c r="N8630" s="30">
        <v>202601</v>
      </c>
      <c r="O8630" s="30"/>
      <c r="P8630" s="30"/>
    </row>
    <row r="8631" s="35" customFormat="1" customHeight="1" spans="2:16">
      <c r="B8631" s="38"/>
      <c r="C8631" s="30" t="s">
        <v>453</v>
      </c>
      <c r="D8631" s="30"/>
      <c r="E8631" s="39" t="s">
        <v>476</v>
      </c>
      <c r="F8631" s="40"/>
      <c r="G8631" s="41">
        <v>16.56</v>
      </c>
      <c r="H8631" s="31"/>
      <c r="I8631" s="30" t="s">
        <v>41</v>
      </c>
      <c r="J8631" s="30"/>
      <c r="K8631" s="30"/>
      <c r="L8631" s="121"/>
      <c r="M8631" s="30"/>
      <c r="N8631" s="30">
        <v>202601</v>
      </c>
      <c r="O8631" s="30"/>
      <c r="P8631" s="30"/>
    </row>
    <row r="8632" s="35" customFormat="1" customHeight="1" spans="2:16">
      <c r="B8632" s="38"/>
      <c r="C8632" s="30" t="s">
        <v>453</v>
      </c>
      <c r="D8632" s="30" t="s">
        <v>131</v>
      </c>
      <c r="E8632" s="39" t="s">
        <v>131</v>
      </c>
      <c r="F8632" s="40"/>
      <c r="G8632" s="41">
        <v>30</v>
      </c>
      <c r="H8632" s="31"/>
      <c r="I8632" s="30" t="s">
        <v>41</v>
      </c>
      <c r="J8632" s="30"/>
      <c r="K8632" s="30"/>
      <c r="L8632" s="121"/>
      <c r="M8632" s="30"/>
      <c r="N8632" s="30">
        <v>202601</v>
      </c>
      <c r="O8632" s="30"/>
      <c r="P8632" s="30"/>
    </row>
    <row r="8633" s="35" customFormat="1" customHeight="1" spans="2:16">
      <c r="B8633" s="38"/>
      <c r="C8633" s="30" t="s">
        <v>453</v>
      </c>
      <c r="D8633" s="30" t="s">
        <v>131</v>
      </c>
      <c r="E8633" s="39" t="s">
        <v>131</v>
      </c>
      <c r="F8633" s="40"/>
      <c r="G8633" s="41">
        <v>7.98</v>
      </c>
      <c r="H8633" s="31"/>
      <c r="I8633" s="30" t="s">
        <v>41</v>
      </c>
      <c r="J8633" s="30"/>
      <c r="K8633" s="30"/>
      <c r="L8633" s="121"/>
      <c r="M8633" s="30"/>
      <c r="N8633" s="30">
        <v>202601</v>
      </c>
      <c r="O8633" s="30"/>
      <c r="P8633" s="30"/>
    </row>
    <row r="8634" s="35" customFormat="1" customHeight="1" spans="2:16">
      <c r="B8634" s="38"/>
      <c r="C8634" s="30" t="s">
        <v>453</v>
      </c>
      <c r="D8634" s="30"/>
      <c r="E8634" s="39" t="s">
        <v>1601</v>
      </c>
      <c r="F8634" s="40"/>
      <c r="G8634" s="41">
        <v>14.63</v>
      </c>
      <c r="H8634" s="31"/>
      <c r="I8634" s="30" t="s">
        <v>41</v>
      </c>
      <c r="J8634" s="30"/>
      <c r="K8634" s="30"/>
      <c r="L8634" s="121"/>
      <c r="M8634" s="30"/>
      <c r="N8634" s="30">
        <v>202601</v>
      </c>
      <c r="O8634" s="30"/>
      <c r="P8634" s="30"/>
    </row>
    <row r="8635" s="35" customFormat="1" customHeight="1" spans="2:16">
      <c r="B8635" s="38"/>
      <c r="C8635" s="30" t="s">
        <v>453</v>
      </c>
      <c r="D8635" s="30" t="s">
        <v>454</v>
      </c>
      <c r="E8635" s="39" t="s">
        <v>454</v>
      </c>
      <c r="F8635" s="40"/>
      <c r="G8635" s="41">
        <v>800</v>
      </c>
      <c r="H8635" s="31"/>
      <c r="I8635" s="30" t="s">
        <v>41</v>
      </c>
      <c r="J8635" s="30"/>
      <c r="K8635" s="30"/>
      <c r="L8635" s="121"/>
      <c r="M8635" s="30"/>
      <c r="N8635" s="30">
        <v>202601</v>
      </c>
      <c r="O8635" s="30"/>
      <c r="P8635" s="30"/>
    </row>
    <row r="8636" s="35" customFormat="1" customHeight="1" spans="2:16">
      <c r="B8636" s="38"/>
      <c r="C8636" s="30" t="s">
        <v>453</v>
      </c>
      <c r="D8636" s="30" t="s">
        <v>33</v>
      </c>
      <c r="E8636" s="39" t="s">
        <v>40</v>
      </c>
      <c r="F8636" s="40">
        <v>1134.25</v>
      </c>
      <c r="G8636" s="41"/>
      <c r="H8636" s="31"/>
      <c r="I8636" s="30" t="s">
        <v>41</v>
      </c>
      <c r="J8636" s="30"/>
      <c r="K8636" s="30"/>
      <c r="L8636" s="121">
        <v>202601</v>
      </c>
      <c r="M8636" s="30"/>
      <c r="N8636" s="30">
        <v>202601</v>
      </c>
      <c r="O8636" s="30"/>
      <c r="P8636" s="30"/>
    </row>
    <row r="8637" s="35" customFormat="1" customHeight="1" spans="2:16">
      <c r="B8637" s="38"/>
      <c r="C8637" s="30" t="s">
        <v>453</v>
      </c>
      <c r="D8637" s="30" t="s">
        <v>131</v>
      </c>
      <c r="E8637" s="39" t="s">
        <v>131</v>
      </c>
      <c r="F8637" s="40"/>
      <c r="G8637" s="41">
        <v>20</v>
      </c>
      <c r="H8637" s="31"/>
      <c r="I8637" s="30" t="s">
        <v>41</v>
      </c>
      <c r="J8637" s="30"/>
      <c r="K8637" s="30"/>
      <c r="L8637" s="121"/>
      <c r="M8637" s="30"/>
      <c r="N8637" s="30">
        <v>202602</v>
      </c>
      <c r="O8637" s="30"/>
      <c r="P8637" s="30"/>
    </row>
    <row r="8638" s="35" customFormat="1" customHeight="1" spans="2:16">
      <c r="B8638" s="38"/>
      <c r="C8638" s="30" t="s">
        <v>453</v>
      </c>
      <c r="D8638" s="30" t="s">
        <v>33</v>
      </c>
      <c r="E8638" s="39" t="s">
        <v>40</v>
      </c>
      <c r="F8638" s="40">
        <v>20</v>
      </c>
      <c r="G8638" s="41"/>
      <c r="H8638" s="31"/>
      <c r="I8638" s="30" t="s">
        <v>41</v>
      </c>
      <c r="J8638" s="30"/>
      <c r="K8638" s="30"/>
      <c r="L8638" s="121">
        <v>202602</v>
      </c>
      <c r="M8638" s="30"/>
      <c r="N8638" s="30">
        <v>202602</v>
      </c>
      <c r="O8638" s="30"/>
      <c r="P8638" s="30"/>
    </row>
    <row r="8639" s="35" customFormat="1" customHeight="1" spans="2:16">
      <c r="B8639" s="38"/>
      <c r="C8639" s="30" t="s">
        <v>453</v>
      </c>
      <c r="D8639" s="30" t="s">
        <v>112</v>
      </c>
      <c r="E8639" s="39" t="s">
        <v>464</v>
      </c>
      <c r="F8639" s="40"/>
      <c r="G8639" s="41">
        <v>30.7</v>
      </c>
      <c r="H8639" s="31"/>
      <c r="I8639" s="30" t="s">
        <v>41</v>
      </c>
      <c r="J8639" s="30"/>
      <c r="K8639" s="30"/>
      <c r="L8639" s="121"/>
      <c r="M8639" s="30"/>
      <c r="N8639" s="30">
        <v>202603</v>
      </c>
      <c r="O8639" s="30"/>
      <c r="P8639" s="30"/>
    </row>
    <row r="8640" s="35" customFormat="1" customHeight="1" spans="2:16">
      <c r="B8640" s="38"/>
      <c r="C8640" s="30" t="s">
        <v>453</v>
      </c>
      <c r="D8640" s="30" t="s">
        <v>131</v>
      </c>
      <c r="E8640" s="39" t="s">
        <v>131</v>
      </c>
      <c r="F8640" s="40"/>
      <c r="G8640" s="41">
        <v>25</v>
      </c>
      <c r="H8640" s="31"/>
      <c r="I8640" s="30" t="s">
        <v>41</v>
      </c>
      <c r="J8640" s="30"/>
      <c r="K8640" s="30"/>
      <c r="L8640" s="121"/>
      <c r="M8640" s="30"/>
      <c r="N8640" s="30">
        <v>202603</v>
      </c>
      <c r="O8640" s="30"/>
      <c r="P8640" s="30"/>
    </row>
    <row r="8641" s="35" customFormat="1" customHeight="1" spans="2:16">
      <c r="B8641" s="38"/>
      <c r="C8641" s="30" t="s">
        <v>453</v>
      </c>
      <c r="D8641" s="30"/>
      <c r="E8641" s="39" t="s">
        <v>1602</v>
      </c>
      <c r="F8641" s="40"/>
      <c r="G8641" s="41">
        <v>13</v>
      </c>
      <c r="H8641" s="31"/>
      <c r="I8641" s="30" t="s">
        <v>41</v>
      </c>
      <c r="J8641" s="30"/>
      <c r="K8641" s="30"/>
      <c r="L8641" s="121"/>
      <c r="M8641" s="30"/>
      <c r="N8641" s="30">
        <v>202603</v>
      </c>
      <c r="O8641" s="30"/>
      <c r="P8641" s="30"/>
    </row>
    <row r="8642" s="35" customFormat="1" customHeight="1" spans="2:16">
      <c r="B8642" s="38"/>
      <c r="C8642" s="30" t="s">
        <v>453</v>
      </c>
      <c r="D8642" s="30" t="s">
        <v>454</v>
      </c>
      <c r="E8642" s="39" t="s">
        <v>454</v>
      </c>
      <c r="F8642" s="40"/>
      <c r="G8642" s="41">
        <v>1200</v>
      </c>
      <c r="H8642" s="31"/>
      <c r="I8642" s="30" t="s">
        <v>41</v>
      </c>
      <c r="J8642" s="30"/>
      <c r="K8642" s="30"/>
      <c r="L8642" s="121"/>
      <c r="M8642" s="30"/>
      <c r="N8642" s="30">
        <v>202603</v>
      </c>
      <c r="O8642" s="30"/>
      <c r="P8642" s="30"/>
    </row>
    <row r="8643" s="35" customFormat="1" customHeight="1" spans="2:16">
      <c r="B8643" s="38"/>
      <c r="C8643" s="30" t="s">
        <v>453</v>
      </c>
      <c r="D8643" s="30" t="s">
        <v>33</v>
      </c>
      <c r="E8643" s="39" t="s">
        <v>40</v>
      </c>
      <c r="F8643" s="40">
        <v>1268.7</v>
      </c>
      <c r="G8643" s="41"/>
      <c r="H8643" s="31"/>
      <c r="I8643" s="30" t="s">
        <v>41</v>
      </c>
      <c r="J8643" s="30"/>
      <c r="K8643" s="30"/>
      <c r="L8643" s="121">
        <v>202603</v>
      </c>
      <c r="M8643" s="30"/>
      <c r="N8643" s="30">
        <v>202603</v>
      </c>
      <c r="O8643" s="30"/>
      <c r="P8643" s="30"/>
    </row>
    <row r="8644" s="35" customFormat="1" customHeight="1" spans="2:16">
      <c r="B8644" s="38"/>
      <c r="C8644" s="30" t="s">
        <v>453</v>
      </c>
      <c r="D8644" s="30"/>
      <c r="E8644" s="39" t="s">
        <v>1603</v>
      </c>
      <c r="F8644" s="40"/>
      <c r="G8644" s="41">
        <v>39.9</v>
      </c>
      <c r="H8644" s="31"/>
      <c r="I8644" s="30" t="s">
        <v>41</v>
      </c>
      <c r="J8644" s="30"/>
      <c r="K8644" s="30"/>
      <c r="L8644" s="121"/>
      <c r="M8644" s="30"/>
      <c r="N8644" s="30">
        <v>202604</v>
      </c>
      <c r="O8644" s="30"/>
      <c r="P8644" s="30"/>
    </row>
    <row r="8645" s="35" customFormat="1" customHeight="1" spans="2:16">
      <c r="B8645" s="38"/>
      <c r="C8645" s="30" t="s">
        <v>453</v>
      </c>
      <c r="D8645" s="30" t="s">
        <v>131</v>
      </c>
      <c r="E8645" s="39" t="s">
        <v>131</v>
      </c>
      <c r="F8645" s="40"/>
      <c r="G8645" s="41">
        <v>25</v>
      </c>
      <c r="H8645" s="31"/>
      <c r="I8645" s="30" t="s">
        <v>41</v>
      </c>
      <c r="J8645" s="30"/>
      <c r="K8645" s="30"/>
      <c r="L8645" s="121"/>
      <c r="M8645" s="30"/>
      <c r="N8645" s="30">
        <v>202604</v>
      </c>
      <c r="O8645" s="30"/>
      <c r="P8645" s="30"/>
    </row>
    <row r="8646" s="35" customFormat="1" customHeight="1" spans="2:16">
      <c r="B8646" s="38"/>
      <c r="C8646" s="30" t="s">
        <v>453</v>
      </c>
      <c r="D8646" s="30" t="s">
        <v>454</v>
      </c>
      <c r="E8646" s="39" t="s">
        <v>454</v>
      </c>
      <c r="F8646" s="40"/>
      <c r="G8646" s="41">
        <v>400</v>
      </c>
      <c r="H8646" s="31"/>
      <c r="I8646" s="30" t="s">
        <v>41</v>
      </c>
      <c r="J8646" s="30"/>
      <c r="K8646" s="30"/>
      <c r="L8646" s="121"/>
      <c r="M8646" s="30"/>
      <c r="N8646" s="30">
        <v>202604</v>
      </c>
      <c r="O8646" s="30"/>
      <c r="P8646" s="30"/>
    </row>
    <row r="8647" s="35" customFormat="1" customHeight="1" spans="2:16">
      <c r="B8647" s="38"/>
      <c r="C8647" s="30" t="s">
        <v>453</v>
      </c>
      <c r="D8647" s="30" t="s">
        <v>33</v>
      </c>
      <c r="E8647" s="39" t="s">
        <v>40</v>
      </c>
      <c r="F8647" s="40">
        <v>464.9</v>
      </c>
      <c r="G8647" s="41"/>
      <c r="H8647" s="31"/>
      <c r="I8647" s="30" t="s">
        <v>41</v>
      </c>
      <c r="J8647" s="30"/>
      <c r="K8647" s="30"/>
      <c r="L8647" s="121">
        <v>202604</v>
      </c>
      <c r="M8647" s="30"/>
      <c r="N8647" s="30">
        <v>202604</v>
      </c>
      <c r="O8647" s="30"/>
      <c r="P8647" s="30"/>
    </row>
    <row r="8648" s="35" customFormat="1" customHeight="1" spans="2:16">
      <c r="B8648" s="38"/>
      <c r="C8648" s="30" t="s">
        <v>453</v>
      </c>
      <c r="D8648" s="30" t="s">
        <v>131</v>
      </c>
      <c r="E8648" s="39" t="s">
        <v>131</v>
      </c>
      <c r="F8648" s="40"/>
      <c r="G8648" s="41">
        <v>25</v>
      </c>
      <c r="H8648" s="31"/>
      <c r="I8648" s="30" t="s">
        <v>41</v>
      </c>
      <c r="J8648" s="30"/>
      <c r="K8648" s="30"/>
      <c r="L8648" s="121"/>
      <c r="M8648" s="30"/>
      <c r="N8648" s="30">
        <v>202605</v>
      </c>
      <c r="O8648" s="30"/>
      <c r="P8648" s="30"/>
    </row>
    <row r="8649" s="35" customFormat="1" customHeight="1" spans="2:16">
      <c r="B8649" s="38"/>
      <c r="C8649" s="30" t="s">
        <v>453</v>
      </c>
      <c r="D8649" s="30"/>
      <c r="E8649" s="39" t="s">
        <v>1407</v>
      </c>
      <c r="F8649" s="40"/>
      <c r="G8649" s="41">
        <v>56</v>
      </c>
      <c r="H8649" s="31"/>
      <c r="I8649" s="30" t="s">
        <v>41</v>
      </c>
      <c r="J8649" s="30"/>
      <c r="K8649" s="30"/>
      <c r="L8649" s="121"/>
      <c r="M8649" s="30"/>
      <c r="N8649" s="30">
        <v>202605</v>
      </c>
      <c r="O8649" s="30"/>
      <c r="P8649" s="30"/>
    </row>
    <row r="8650" s="35" customFormat="1" customHeight="1" spans="2:16">
      <c r="B8650" s="38"/>
      <c r="C8650" s="30" t="s">
        <v>453</v>
      </c>
      <c r="D8650" s="30"/>
      <c r="E8650" s="39" t="s">
        <v>462</v>
      </c>
      <c r="F8650" s="40"/>
      <c r="G8650" s="41">
        <v>50</v>
      </c>
      <c r="H8650" s="31"/>
      <c r="I8650" s="30" t="s">
        <v>41</v>
      </c>
      <c r="J8650" s="30"/>
      <c r="K8650" s="30"/>
      <c r="L8650" s="121"/>
      <c r="M8650" s="30"/>
      <c r="N8650" s="30">
        <v>202605</v>
      </c>
      <c r="O8650" s="30"/>
      <c r="P8650" s="30"/>
    </row>
    <row r="8651" s="35" customFormat="1" customHeight="1" spans="2:16">
      <c r="B8651" s="38"/>
      <c r="C8651" s="30" t="s">
        <v>453</v>
      </c>
      <c r="D8651" s="30"/>
      <c r="E8651" s="39" t="s">
        <v>1604</v>
      </c>
      <c r="F8651" s="40"/>
      <c r="G8651" s="41">
        <v>10</v>
      </c>
      <c r="H8651" s="31"/>
      <c r="I8651" s="30" t="s">
        <v>41</v>
      </c>
      <c r="J8651" s="30"/>
      <c r="K8651" s="30"/>
      <c r="L8651" s="121"/>
      <c r="M8651" s="30"/>
      <c r="N8651" s="30">
        <v>202605</v>
      </c>
      <c r="O8651" s="30"/>
      <c r="P8651" s="30"/>
    </row>
    <row r="8652" s="35" customFormat="1" customHeight="1" spans="2:16">
      <c r="B8652" s="38"/>
      <c r="C8652" s="30" t="s">
        <v>453</v>
      </c>
      <c r="D8652" s="30" t="s">
        <v>112</v>
      </c>
      <c r="E8652" s="39" t="s">
        <v>457</v>
      </c>
      <c r="F8652" s="40"/>
      <c r="G8652" s="41">
        <v>15</v>
      </c>
      <c r="H8652" s="31"/>
      <c r="I8652" s="30" t="s">
        <v>41</v>
      </c>
      <c r="J8652" s="30"/>
      <c r="K8652" s="30"/>
      <c r="L8652" s="121"/>
      <c r="M8652" s="30"/>
      <c r="N8652" s="30">
        <v>202605</v>
      </c>
      <c r="O8652" s="30"/>
      <c r="P8652" s="30"/>
    </row>
    <row r="8653" s="35" customFormat="1" customHeight="1" spans="2:16">
      <c r="B8653" s="38"/>
      <c r="C8653" s="30" t="s">
        <v>453</v>
      </c>
      <c r="D8653" s="30" t="s">
        <v>454</v>
      </c>
      <c r="E8653" s="39" t="s">
        <v>454</v>
      </c>
      <c r="F8653" s="40"/>
      <c r="G8653" s="41">
        <v>500</v>
      </c>
      <c r="H8653" s="31"/>
      <c r="I8653" s="30" t="s">
        <v>41</v>
      </c>
      <c r="J8653" s="30"/>
      <c r="K8653" s="30"/>
      <c r="L8653" s="121"/>
      <c r="M8653" s="30"/>
      <c r="N8653" s="30">
        <v>202605</v>
      </c>
      <c r="O8653" s="30"/>
      <c r="P8653" s="30"/>
    </row>
    <row r="8654" s="35" customFormat="1" customHeight="1" spans="2:16">
      <c r="B8654" s="38"/>
      <c r="C8654" s="30" t="s">
        <v>453</v>
      </c>
      <c r="D8654" s="30" t="s">
        <v>33</v>
      </c>
      <c r="E8654" s="39" t="s">
        <v>40</v>
      </c>
      <c r="F8654" s="40">
        <v>656</v>
      </c>
      <c r="G8654" s="41"/>
      <c r="H8654" s="31"/>
      <c r="I8654" s="30" t="s">
        <v>41</v>
      </c>
      <c r="J8654" s="30"/>
      <c r="K8654" s="30"/>
      <c r="L8654" s="121">
        <v>202605</v>
      </c>
      <c r="M8654" s="30"/>
      <c r="N8654" s="30">
        <v>202605</v>
      </c>
      <c r="O8654" s="30"/>
      <c r="P8654" s="30"/>
    </row>
    <row r="8655" s="35" customFormat="1" customHeight="1" spans="2:16">
      <c r="B8655" s="38"/>
      <c r="C8655" s="30" t="s">
        <v>453</v>
      </c>
      <c r="D8655" s="30" t="s">
        <v>131</v>
      </c>
      <c r="E8655" s="39" t="s">
        <v>131</v>
      </c>
      <c r="F8655" s="40"/>
      <c r="G8655" s="41">
        <v>30</v>
      </c>
      <c r="H8655" s="31"/>
      <c r="I8655" s="30" t="s">
        <v>41</v>
      </c>
      <c r="J8655" s="30"/>
      <c r="K8655" s="30"/>
      <c r="L8655" s="121"/>
      <c r="M8655" s="30"/>
      <c r="N8655" s="30">
        <v>202606</v>
      </c>
      <c r="O8655" s="30"/>
      <c r="P8655" s="30"/>
    </row>
    <row r="8656" s="35" customFormat="1" customHeight="1" spans="2:16">
      <c r="B8656" s="38"/>
      <c r="C8656" s="30" t="s">
        <v>453</v>
      </c>
      <c r="D8656" s="30"/>
      <c r="E8656" s="39" t="s">
        <v>1605</v>
      </c>
      <c r="F8656" s="40"/>
      <c r="G8656" s="41">
        <v>80</v>
      </c>
      <c r="H8656" s="31"/>
      <c r="I8656" s="30" t="s">
        <v>41</v>
      </c>
      <c r="J8656" s="30"/>
      <c r="K8656" s="30"/>
      <c r="L8656" s="121"/>
      <c r="M8656" s="30"/>
      <c r="N8656" s="30">
        <v>202606</v>
      </c>
      <c r="O8656" s="30"/>
      <c r="P8656" s="30"/>
    </row>
    <row r="8657" s="35" customFormat="1" customHeight="1" spans="2:16">
      <c r="B8657" s="38"/>
      <c r="C8657" s="30" t="s">
        <v>453</v>
      </c>
      <c r="D8657" s="30" t="s">
        <v>454</v>
      </c>
      <c r="E8657" s="39" t="s">
        <v>454</v>
      </c>
      <c r="F8657" s="40"/>
      <c r="G8657" s="41">
        <v>500</v>
      </c>
      <c r="H8657" s="31"/>
      <c r="I8657" s="30" t="s">
        <v>41</v>
      </c>
      <c r="J8657" s="30"/>
      <c r="K8657" s="30"/>
      <c r="L8657" s="121"/>
      <c r="M8657" s="30"/>
      <c r="N8657" s="30">
        <v>202606</v>
      </c>
      <c r="O8657" s="30"/>
      <c r="P8657" s="30"/>
    </row>
    <row r="8658" s="35" customFormat="1" customHeight="1" spans="2:16">
      <c r="B8658" s="38"/>
      <c r="C8658" s="30" t="s">
        <v>453</v>
      </c>
      <c r="D8658" s="30" t="s">
        <v>33</v>
      </c>
      <c r="E8658" s="39" t="s">
        <v>40</v>
      </c>
      <c r="F8658" s="40">
        <v>610</v>
      </c>
      <c r="G8658" s="41"/>
      <c r="H8658" s="31"/>
      <c r="I8658" s="30" t="s">
        <v>41</v>
      </c>
      <c r="J8658" s="30"/>
      <c r="K8658" s="30"/>
      <c r="L8658" s="121">
        <v>202606</v>
      </c>
      <c r="M8658" s="30"/>
      <c r="N8658" s="30">
        <v>202606</v>
      </c>
      <c r="O8658" s="30"/>
      <c r="P8658" s="30"/>
    </row>
    <row r="8659" s="35" customFormat="1" customHeight="1" spans="2:16">
      <c r="B8659" s="38"/>
      <c r="C8659" s="30" t="s">
        <v>453</v>
      </c>
      <c r="D8659" s="30" t="s">
        <v>454</v>
      </c>
      <c r="E8659" s="39" t="s">
        <v>454</v>
      </c>
      <c r="F8659" s="40"/>
      <c r="G8659" s="41">
        <v>400</v>
      </c>
      <c r="H8659" s="31"/>
      <c r="I8659" s="30" t="s">
        <v>37</v>
      </c>
      <c r="J8659" s="30"/>
      <c r="K8659" s="30"/>
      <c r="L8659" s="121"/>
      <c r="M8659" s="30"/>
      <c r="N8659" s="30">
        <v>202601</v>
      </c>
      <c r="O8659" s="30"/>
      <c r="P8659" s="30"/>
    </row>
    <row r="8660" s="35" customFormat="1" customHeight="1" spans="2:16">
      <c r="B8660" s="38"/>
      <c r="C8660" s="30" t="s">
        <v>453</v>
      </c>
      <c r="D8660" s="30"/>
      <c r="E8660" s="39" t="s">
        <v>1606</v>
      </c>
      <c r="F8660" s="40"/>
      <c r="G8660" s="41">
        <v>13.28</v>
      </c>
      <c r="H8660" s="31"/>
      <c r="I8660" s="30" t="s">
        <v>37</v>
      </c>
      <c r="J8660" s="30"/>
      <c r="K8660" s="30"/>
      <c r="L8660" s="121"/>
      <c r="M8660" s="30"/>
      <c r="N8660" s="30">
        <v>202601</v>
      </c>
      <c r="O8660" s="30"/>
      <c r="P8660" s="30"/>
    </row>
    <row r="8661" s="35" customFormat="1" customHeight="1" spans="2:16">
      <c r="B8661" s="38"/>
      <c r="C8661" s="30" t="s">
        <v>453</v>
      </c>
      <c r="D8661" s="30" t="s">
        <v>131</v>
      </c>
      <c r="E8661" s="39" t="s">
        <v>131</v>
      </c>
      <c r="F8661" s="40"/>
      <c r="G8661" s="41">
        <v>20</v>
      </c>
      <c r="H8661" s="31"/>
      <c r="I8661" s="30" t="s">
        <v>37</v>
      </c>
      <c r="J8661" s="30"/>
      <c r="K8661" s="30"/>
      <c r="L8661" s="121"/>
      <c r="M8661" s="30"/>
      <c r="N8661" s="30">
        <v>202601</v>
      </c>
      <c r="O8661" s="30"/>
      <c r="P8661" s="30"/>
    </row>
    <row r="8662" s="35" customFormat="1" customHeight="1" spans="2:16">
      <c r="B8662" s="38"/>
      <c r="C8662" s="30" t="s">
        <v>453</v>
      </c>
      <c r="D8662" s="30"/>
      <c r="E8662" s="39" t="s">
        <v>1433</v>
      </c>
      <c r="F8662" s="40"/>
      <c r="G8662" s="41">
        <v>50</v>
      </c>
      <c r="H8662" s="31"/>
      <c r="I8662" s="30" t="s">
        <v>37</v>
      </c>
      <c r="J8662" s="30"/>
      <c r="K8662" s="30"/>
      <c r="L8662" s="121"/>
      <c r="M8662" s="30"/>
      <c r="N8662" s="30">
        <v>202601</v>
      </c>
      <c r="O8662" s="30"/>
      <c r="P8662" s="30"/>
    </row>
    <row r="8663" s="35" customFormat="1" customHeight="1" spans="2:16">
      <c r="B8663" s="38"/>
      <c r="C8663" s="30" t="s">
        <v>453</v>
      </c>
      <c r="D8663" s="30"/>
      <c r="E8663" s="39" t="s">
        <v>456</v>
      </c>
      <c r="F8663" s="40"/>
      <c r="G8663" s="41">
        <v>127.16</v>
      </c>
      <c r="H8663" s="31"/>
      <c r="I8663" s="30" t="s">
        <v>37</v>
      </c>
      <c r="J8663" s="30"/>
      <c r="K8663" s="30"/>
      <c r="L8663" s="121"/>
      <c r="M8663" s="30"/>
      <c r="N8663" s="30">
        <v>202601</v>
      </c>
      <c r="O8663" s="30"/>
      <c r="P8663" s="30"/>
    </row>
    <row r="8664" s="35" customFormat="1" customHeight="1" spans="2:16">
      <c r="B8664" s="38"/>
      <c r="C8664" s="30" t="s">
        <v>453</v>
      </c>
      <c r="D8664" s="30" t="s">
        <v>33</v>
      </c>
      <c r="E8664" s="39" t="s">
        <v>36</v>
      </c>
      <c r="F8664" s="40">
        <v>610.44</v>
      </c>
      <c r="G8664" s="41"/>
      <c r="H8664" s="31"/>
      <c r="I8664" s="30" t="s">
        <v>37</v>
      </c>
      <c r="J8664" s="30"/>
      <c r="K8664" s="30"/>
      <c r="L8664" s="121">
        <v>202601</v>
      </c>
      <c r="M8664" s="30"/>
      <c r="N8664" s="30">
        <v>202601</v>
      </c>
      <c r="O8664" s="30"/>
      <c r="P8664" s="30"/>
    </row>
    <row r="8665" s="35" customFormat="1" customHeight="1" spans="2:16">
      <c r="B8665" s="38"/>
      <c r="C8665" s="30" t="s">
        <v>453</v>
      </c>
      <c r="D8665" s="30" t="s">
        <v>131</v>
      </c>
      <c r="E8665" s="39" t="s">
        <v>131</v>
      </c>
      <c r="F8665" s="40"/>
      <c r="G8665" s="41">
        <v>20</v>
      </c>
      <c r="H8665" s="31"/>
      <c r="I8665" s="30" t="s">
        <v>37</v>
      </c>
      <c r="J8665" s="30"/>
      <c r="K8665" s="30"/>
      <c r="L8665" s="121"/>
      <c r="M8665" s="30"/>
      <c r="N8665" s="30">
        <v>202602</v>
      </c>
      <c r="O8665" s="30"/>
      <c r="P8665" s="30"/>
    </row>
    <row r="8666" s="35" customFormat="1" customHeight="1" spans="2:16">
      <c r="B8666" s="38"/>
      <c r="C8666" s="30" t="s">
        <v>453</v>
      </c>
      <c r="D8666" s="30"/>
      <c r="E8666" s="39" t="s">
        <v>1433</v>
      </c>
      <c r="F8666" s="40"/>
      <c r="G8666" s="41">
        <v>25</v>
      </c>
      <c r="H8666" s="31"/>
      <c r="I8666" s="30" t="s">
        <v>37</v>
      </c>
      <c r="J8666" s="30"/>
      <c r="K8666" s="30"/>
      <c r="L8666" s="121"/>
      <c r="M8666" s="30"/>
      <c r="N8666" s="30">
        <v>202602</v>
      </c>
      <c r="O8666" s="30"/>
      <c r="P8666" s="30"/>
    </row>
    <row r="8667" s="35" customFormat="1" customHeight="1" spans="2:16">
      <c r="B8667" s="38"/>
      <c r="C8667" s="30" t="s">
        <v>453</v>
      </c>
      <c r="D8667" s="30" t="s">
        <v>454</v>
      </c>
      <c r="E8667" s="39" t="s">
        <v>454</v>
      </c>
      <c r="F8667" s="40"/>
      <c r="G8667" s="41">
        <v>500</v>
      </c>
      <c r="H8667" s="31"/>
      <c r="I8667" s="30" t="s">
        <v>37</v>
      </c>
      <c r="J8667" s="30"/>
      <c r="K8667" s="30"/>
      <c r="L8667" s="121"/>
      <c r="M8667" s="30"/>
      <c r="N8667" s="30">
        <v>202602</v>
      </c>
      <c r="O8667" s="30"/>
      <c r="P8667" s="30"/>
    </row>
    <row r="8668" s="35" customFormat="1" customHeight="1" spans="2:16">
      <c r="B8668" s="38"/>
      <c r="C8668" s="30" t="s">
        <v>453</v>
      </c>
      <c r="D8668" s="30"/>
      <c r="E8668" s="39" t="s">
        <v>739</v>
      </c>
      <c r="F8668" s="40"/>
      <c r="G8668" s="41">
        <v>100</v>
      </c>
      <c r="H8668" s="31"/>
      <c r="I8668" s="30" t="s">
        <v>37</v>
      </c>
      <c r="J8668" s="30"/>
      <c r="K8668" s="30"/>
      <c r="L8668" s="121"/>
      <c r="M8668" s="30"/>
      <c r="N8668" s="30">
        <v>202602</v>
      </c>
      <c r="O8668" s="30"/>
      <c r="P8668" s="30"/>
    </row>
    <row r="8669" s="35" customFormat="1" customHeight="1" spans="2:16">
      <c r="B8669" s="38"/>
      <c r="C8669" s="30" t="s">
        <v>453</v>
      </c>
      <c r="D8669" s="30"/>
      <c r="E8669" s="39" t="s">
        <v>1607</v>
      </c>
      <c r="F8669" s="40"/>
      <c r="G8669" s="41">
        <v>316</v>
      </c>
      <c r="H8669" s="31"/>
      <c r="I8669" s="30" t="s">
        <v>37</v>
      </c>
      <c r="J8669" s="30"/>
      <c r="K8669" s="30"/>
      <c r="L8669" s="121"/>
      <c r="M8669" s="30"/>
      <c r="N8669" s="30">
        <v>202602</v>
      </c>
      <c r="O8669" s="30"/>
      <c r="P8669" s="30"/>
    </row>
    <row r="8670" s="35" customFormat="1" customHeight="1" spans="2:16">
      <c r="B8670" s="38"/>
      <c r="C8670" s="30" t="s">
        <v>453</v>
      </c>
      <c r="D8670" s="30" t="s">
        <v>33</v>
      </c>
      <c r="E8670" s="39" t="s">
        <v>36</v>
      </c>
      <c r="F8670" s="40">
        <v>961</v>
      </c>
      <c r="G8670" s="41"/>
      <c r="H8670" s="31"/>
      <c r="I8670" s="30" t="s">
        <v>37</v>
      </c>
      <c r="J8670" s="30"/>
      <c r="K8670" s="30"/>
      <c r="L8670" s="121">
        <v>202602</v>
      </c>
      <c r="M8670" s="30"/>
      <c r="N8670" s="30">
        <v>202602</v>
      </c>
      <c r="O8670" s="30"/>
      <c r="P8670" s="30"/>
    </row>
    <row r="8671" s="35" customFormat="1" customHeight="1" spans="2:16">
      <c r="B8671" s="38"/>
      <c r="C8671" s="30" t="s">
        <v>453</v>
      </c>
      <c r="D8671" s="30" t="s">
        <v>454</v>
      </c>
      <c r="E8671" s="39" t="s">
        <v>454</v>
      </c>
      <c r="F8671" s="40"/>
      <c r="G8671" s="41">
        <v>300</v>
      </c>
      <c r="H8671" s="31"/>
      <c r="I8671" s="30" t="s">
        <v>37</v>
      </c>
      <c r="J8671" s="30"/>
      <c r="K8671" s="30"/>
      <c r="L8671" s="121"/>
      <c r="M8671" s="30"/>
      <c r="N8671" s="30">
        <v>202603</v>
      </c>
      <c r="O8671" s="30"/>
      <c r="P8671" s="30"/>
    </row>
    <row r="8672" s="35" customFormat="1" customHeight="1" spans="2:16">
      <c r="B8672" s="38"/>
      <c r="C8672" s="30" t="s">
        <v>453</v>
      </c>
      <c r="D8672" s="30"/>
      <c r="E8672" s="39" t="s">
        <v>494</v>
      </c>
      <c r="F8672" s="40"/>
      <c r="G8672" s="41">
        <v>100</v>
      </c>
      <c r="H8672" s="31"/>
      <c r="I8672" s="30" t="s">
        <v>37</v>
      </c>
      <c r="J8672" s="30"/>
      <c r="K8672" s="30"/>
      <c r="L8672" s="121"/>
      <c r="M8672" s="30"/>
      <c r="N8672" s="30">
        <v>202603</v>
      </c>
      <c r="O8672" s="30"/>
      <c r="P8672" s="30"/>
    </row>
    <row r="8673" s="35" customFormat="1" customHeight="1" spans="2:16">
      <c r="B8673" s="38"/>
      <c r="C8673" s="30" t="s">
        <v>453</v>
      </c>
      <c r="D8673" s="30" t="s">
        <v>131</v>
      </c>
      <c r="E8673" s="39" t="s">
        <v>131</v>
      </c>
      <c r="F8673" s="40"/>
      <c r="G8673" s="41">
        <v>20</v>
      </c>
      <c r="H8673" s="31"/>
      <c r="I8673" s="30" t="s">
        <v>37</v>
      </c>
      <c r="J8673" s="30"/>
      <c r="K8673" s="30"/>
      <c r="L8673" s="121"/>
      <c r="M8673" s="30"/>
      <c r="N8673" s="30">
        <v>202603</v>
      </c>
      <c r="O8673" s="30"/>
      <c r="P8673" s="30"/>
    </row>
    <row r="8674" s="35" customFormat="1" customHeight="1" spans="2:16">
      <c r="B8674" s="38"/>
      <c r="C8674" s="30" t="s">
        <v>453</v>
      </c>
      <c r="D8674" s="30"/>
      <c r="E8674" s="39" t="s">
        <v>1433</v>
      </c>
      <c r="F8674" s="40"/>
      <c r="G8674" s="41">
        <v>50</v>
      </c>
      <c r="H8674" s="31"/>
      <c r="I8674" s="30" t="s">
        <v>37</v>
      </c>
      <c r="J8674" s="30"/>
      <c r="K8674" s="30"/>
      <c r="L8674" s="121"/>
      <c r="M8674" s="30"/>
      <c r="N8674" s="30">
        <v>202603</v>
      </c>
      <c r="O8674" s="30"/>
      <c r="P8674" s="30"/>
    </row>
    <row r="8675" s="35" customFormat="1" customHeight="1" spans="2:16">
      <c r="B8675" s="38"/>
      <c r="C8675" s="30" t="s">
        <v>453</v>
      </c>
      <c r="D8675" s="30" t="s">
        <v>112</v>
      </c>
      <c r="E8675" s="39" t="s">
        <v>460</v>
      </c>
      <c r="F8675" s="40"/>
      <c r="G8675" s="41">
        <v>104.8</v>
      </c>
      <c r="H8675" s="31"/>
      <c r="I8675" s="30" t="s">
        <v>37</v>
      </c>
      <c r="J8675" s="30"/>
      <c r="K8675" s="30"/>
      <c r="L8675" s="121"/>
      <c r="M8675" s="30"/>
      <c r="N8675" s="30">
        <v>202603</v>
      </c>
      <c r="O8675" s="30"/>
      <c r="P8675" s="30"/>
    </row>
    <row r="8676" s="35" customFormat="1" customHeight="1" spans="2:16">
      <c r="B8676" s="38"/>
      <c r="C8676" s="30" t="s">
        <v>453</v>
      </c>
      <c r="D8676" s="30" t="s">
        <v>33</v>
      </c>
      <c r="E8676" s="39" t="s">
        <v>36</v>
      </c>
      <c r="F8676" s="40">
        <v>574.8</v>
      </c>
      <c r="G8676" s="41"/>
      <c r="H8676" s="31"/>
      <c r="I8676" s="30" t="s">
        <v>37</v>
      </c>
      <c r="J8676" s="30"/>
      <c r="K8676" s="30"/>
      <c r="L8676" s="121">
        <v>202603</v>
      </c>
      <c r="M8676" s="30"/>
      <c r="N8676" s="30">
        <v>202603</v>
      </c>
      <c r="O8676" s="30"/>
      <c r="P8676" s="30"/>
    </row>
    <row r="8677" s="35" customFormat="1" customHeight="1" spans="2:16">
      <c r="B8677" s="38"/>
      <c r="C8677" s="30" t="s">
        <v>453</v>
      </c>
      <c r="D8677" s="30" t="s">
        <v>454</v>
      </c>
      <c r="E8677" s="39" t="s">
        <v>454</v>
      </c>
      <c r="F8677" s="40"/>
      <c r="G8677" s="41">
        <v>500</v>
      </c>
      <c r="H8677" s="31"/>
      <c r="I8677" s="30" t="s">
        <v>37</v>
      </c>
      <c r="J8677" s="30"/>
      <c r="K8677" s="30"/>
      <c r="L8677" s="121"/>
      <c r="M8677" s="30"/>
      <c r="N8677" s="30">
        <v>202604</v>
      </c>
      <c r="O8677" s="30"/>
      <c r="P8677" s="30"/>
    </row>
    <row r="8678" s="35" customFormat="1" customHeight="1" spans="2:16">
      <c r="B8678" s="38"/>
      <c r="C8678" s="30" t="s">
        <v>453</v>
      </c>
      <c r="D8678" s="30"/>
      <c r="E8678" s="39" t="s">
        <v>1433</v>
      </c>
      <c r="F8678" s="40"/>
      <c r="G8678" s="41">
        <v>75</v>
      </c>
      <c r="H8678" s="31"/>
      <c r="I8678" s="30" t="s">
        <v>37</v>
      </c>
      <c r="J8678" s="30"/>
      <c r="K8678" s="30"/>
      <c r="L8678" s="121"/>
      <c r="M8678" s="30"/>
      <c r="N8678" s="30">
        <v>202604</v>
      </c>
      <c r="O8678" s="30"/>
      <c r="P8678" s="30"/>
    </row>
    <row r="8679" s="35" customFormat="1" customHeight="1" spans="2:16">
      <c r="B8679" s="38"/>
      <c r="C8679" s="30" t="s">
        <v>453</v>
      </c>
      <c r="D8679" s="30"/>
      <c r="E8679" s="39" t="s">
        <v>484</v>
      </c>
      <c r="F8679" s="40"/>
      <c r="G8679" s="41">
        <v>35</v>
      </c>
      <c r="H8679" s="31"/>
      <c r="I8679" s="30" t="s">
        <v>37</v>
      </c>
      <c r="J8679" s="30"/>
      <c r="K8679" s="30"/>
      <c r="L8679" s="121"/>
      <c r="M8679" s="30"/>
      <c r="N8679" s="30">
        <v>202604</v>
      </c>
      <c r="O8679" s="30"/>
      <c r="P8679" s="30"/>
    </row>
    <row r="8680" s="35" customFormat="1" customHeight="1" spans="2:16">
      <c r="B8680" s="38"/>
      <c r="C8680" s="30" t="s">
        <v>453</v>
      </c>
      <c r="D8680" s="30" t="s">
        <v>131</v>
      </c>
      <c r="E8680" s="39" t="s">
        <v>131</v>
      </c>
      <c r="F8680" s="40"/>
      <c r="G8680" s="41">
        <v>20</v>
      </c>
      <c r="H8680" s="31"/>
      <c r="I8680" s="30" t="s">
        <v>37</v>
      </c>
      <c r="J8680" s="30"/>
      <c r="K8680" s="30"/>
      <c r="L8680" s="121"/>
      <c r="M8680" s="30"/>
      <c r="N8680" s="30">
        <v>202604</v>
      </c>
      <c r="O8680" s="30"/>
      <c r="P8680" s="30"/>
    </row>
    <row r="8681" s="35" customFormat="1" customHeight="1" spans="2:16">
      <c r="B8681" s="38"/>
      <c r="C8681" s="30" t="s">
        <v>453</v>
      </c>
      <c r="D8681" s="30"/>
      <c r="E8681" s="39" t="s">
        <v>490</v>
      </c>
      <c r="F8681" s="40"/>
      <c r="G8681" s="41">
        <v>200</v>
      </c>
      <c r="H8681" s="31"/>
      <c r="I8681" s="30" t="s">
        <v>37</v>
      </c>
      <c r="J8681" s="30"/>
      <c r="K8681" s="30"/>
      <c r="L8681" s="121"/>
      <c r="M8681" s="30"/>
      <c r="N8681" s="30">
        <v>202604</v>
      </c>
      <c r="O8681" s="30"/>
      <c r="P8681" s="30"/>
    </row>
    <row r="8682" s="35" customFormat="1" customHeight="1" spans="2:16">
      <c r="B8682" s="38"/>
      <c r="C8682" s="30" t="s">
        <v>453</v>
      </c>
      <c r="D8682" s="30" t="s">
        <v>33</v>
      </c>
      <c r="E8682" s="39" t="s">
        <v>36</v>
      </c>
      <c r="F8682" s="40">
        <v>830</v>
      </c>
      <c r="G8682" s="41"/>
      <c r="H8682" s="31"/>
      <c r="I8682" s="30" t="s">
        <v>37</v>
      </c>
      <c r="J8682" s="30"/>
      <c r="K8682" s="30"/>
      <c r="L8682" s="121">
        <v>202604</v>
      </c>
      <c r="M8682" s="30"/>
      <c r="N8682" s="30">
        <v>202604</v>
      </c>
      <c r="O8682" s="30"/>
      <c r="P8682" s="30"/>
    </row>
    <row r="8683" s="35" customFormat="1" customHeight="1" spans="2:16">
      <c r="B8683" s="38"/>
      <c r="C8683" s="30" t="s">
        <v>453</v>
      </c>
      <c r="D8683" s="30" t="s">
        <v>454</v>
      </c>
      <c r="E8683" s="39" t="s">
        <v>454</v>
      </c>
      <c r="F8683" s="40"/>
      <c r="G8683" s="41">
        <v>300</v>
      </c>
      <c r="H8683" s="31"/>
      <c r="I8683" s="30" t="s">
        <v>37</v>
      </c>
      <c r="J8683" s="30"/>
      <c r="K8683" s="30"/>
      <c r="L8683" s="121"/>
      <c r="M8683" s="30"/>
      <c r="N8683" s="30">
        <v>202605</v>
      </c>
      <c r="O8683" s="30"/>
      <c r="P8683" s="30"/>
    </row>
    <row r="8684" s="35" customFormat="1" customHeight="1" spans="2:16">
      <c r="B8684" s="38"/>
      <c r="C8684" s="30" t="s">
        <v>453</v>
      </c>
      <c r="D8684" s="30"/>
      <c r="E8684" s="39" t="s">
        <v>1606</v>
      </c>
      <c r="F8684" s="40"/>
      <c r="G8684" s="41">
        <v>19.91</v>
      </c>
      <c r="H8684" s="31"/>
      <c r="I8684" s="30" t="s">
        <v>37</v>
      </c>
      <c r="J8684" s="30"/>
      <c r="K8684" s="30"/>
      <c r="L8684" s="121"/>
      <c r="M8684" s="30"/>
      <c r="N8684" s="30">
        <v>202605</v>
      </c>
      <c r="O8684" s="30"/>
      <c r="P8684" s="30"/>
    </row>
    <row r="8685" s="35" customFormat="1" customHeight="1" spans="2:16">
      <c r="B8685" s="38"/>
      <c r="C8685" s="30" t="s">
        <v>453</v>
      </c>
      <c r="D8685" s="30"/>
      <c r="E8685" s="39" t="s">
        <v>1433</v>
      </c>
      <c r="F8685" s="40"/>
      <c r="G8685" s="41">
        <v>50</v>
      </c>
      <c r="H8685" s="31"/>
      <c r="I8685" s="30" t="s">
        <v>37</v>
      </c>
      <c r="J8685" s="30"/>
      <c r="K8685" s="30"/>
      <c r="L8685" s="121"/>
      <c r="M8685" s="30"/>
      <c r="N8685" s="30">
        <v>202605</v>
      </c>
      <c r="O8685" s="30"/>
      <c r="P8685" s="30"/>
    </row>
    <row r="8686" s="35" customFormat="1" customHeight="1" spans="2:16">
      <c r="B8686" s="38"/>
      <c r="C8686" s="30" t="s">
        <v>453</v>
      </c>
      <c r="D8686" s="30" t="s">
        <v>131</v>
      </c>
      <c r="E8686" s="39" t="s">
        <v>131</v>
      </c>
      <c r="F8686" s="40"/>
      <c r="G8686" s="41">
        <v>15</v>
      </c>
      <c r="H8686" s="31"/>
      <c r="I8686" s="30" t="s">
        <v>37</v>
      </c>
      <c r="J8686" s="30"/>
      <c r="K8686" s="30"/>
      <c r="L8686" s="121"/>
      <c r="M8686" s="30"/>
      <c r="N8686" s="30">
        <v>202605</v>
      </c>
      <c r="O8686" s="30"/>
      <c r="P8686" s="30"/>
    </row>
    <row r="8687" s="35" customFormat="1" customHeight="1" spans="2:16">
      <c r="B8687" s="38"/>
      <c r="C8687" s="30" t="s">
        <v>453</v>
      </c>
      <c r="D8687" s="30"/>
      <c r="E8687" s="39" t="s">
        <v>484</v>
      </c>
      <c r="F8687" s="40"/>
      <c r="G8687" s="41">
        <v>90</v>
      </c>
      <c r="H8687" s="31"/>
      <c r="I8687" s="30" t="s">
        <v>37</v>
      </c>
      <c r="J8687" s="30"/>
      <c r="K8687" s="30"/>
      <c r="L8687" s="121"/>
      <c r="M8687" s="30"/>
      <c r="N8687" s="30">
        <v>202605</v>
      </c>
      <c r="O8687" s="30"/>
      <c r="P8687" s="30"/>
    </row>
    <row r="8688" s="35" customFormat="1" customHeight="1" spans="2:16">
      <c r="B8688" s="38"/>
      <c r="C8688" s="30" t="s">
        <v>453</v>
      </c>
      <c r="D8688" s="30"/>
      <c r="E8688" s="39" t="s">
        <v>1608</v>
      </c>
      <c r="F8688" s="40"/>
      <c r="G8688" s="41">
        <v>120</v>
      </c>
      <c r="H8688" s="31"/>
      <c r="I8688" s="30" t="s">
        <v>37</v>
      </c>
      <c r="J8688" s="30"/>
      <c r="K8688" s="30"/>
      <c r="L8688" s="121"/>
      <c r="M8688" s="30"/>
      <c r="N8688" s="30">
        <v>202605</v>
      </c>
      <c r="O8688" s="30"/>
      <c r="P8688" s="30"/>
    </row>
    <row r="8689" s="35" customFormat="1" customHeight="1" spans="2:16">
      <c r="B8689" s="38"/>
      <c r="C8689" s="30" t="s">
        <v>453</v>
      </c>
      <c r="D8689" s="30" t="s">
        <v>33</v>
      </c>
      <c r="E8689" s="39" t="s">
        <v>36</v>
      </c>
      <c r="F8689" s="40">
        <v>594.91</v>
      </c>
      <c r="G8689" s="41"/>
      <c r="H8689" s="31"/>
      <c r="I8689" s="30" t="s">
        <v>37</v>
      </c>
      <c r="J8689" s="30"/>
      <c r="K8689" s="30"/>
      <c r="L8689" s="121">
        <v>202605</v>
      </c>
      <c r="M8689" s="30"/>
      <c r="N8689" s="30">
        <v>202605</v>
      </c>
      <c r="O8689" s="30"/>
      <c r="P8689" s="30"/>
    </row>
    <row r="8690" s="35" customFormat="1" customHeight="1" spans="2:16">
      <c r="B8690" s="38"/>
      <c r="C8690" s="30" t="s">
        <v>453</v>
      </c>
      <c r="D8690" s="30"/>
      <c r="E8690" s="39" t="s">
        <v>1609</v>
      </c>
      <c r="F8690" s="40"/>
      <c r="G8690" s="41">
        <v>150</v>
      </c>
      <c r="H8690" s="31"/>
      <c r="I8690" s="30" t="s">
        <v>37</v>
      </c>
      <c r="J8690" s="30"/>
      <c r="K8690" s="30"/>
      <c r="L8690" s="121"/>
      <c r="M8690" s="30"/>
      <c r="N8690" s="30">
        <v>202606</v>
      </c>
      <c r="O8690" s="30"/>
      <c r="P8690" s="30"/>
    </row>
    <row r="8691" s="35" customFormat="1" customHeight="1" spans="2:16">
      <c r="B8691" s="38"/>
      <c r="C8691" s="30" t="s">
        <v>453</v>
      </c>
      <c r="D8691" s="30" t="s">
        <v>131</v>
      </c>
      <c r="E8691" s="39" t="s">
        <v>131</v>
      </c>
      <c r="F8691" s="40"/>
      <c r="G8691" s="41">
        <v>15</v>
      </c>
      <c r="H8691" s="31"/>
      <c r="I8691" s="30" t="s">
        <v>37</v>
      </c>
      <c r="J8691" s="30"/>
      <c r="K8691" s="30"/>
      <c r="L8691" s="121"/>
      <c r="M8691" s="30"/>
      <c r="N8691" s="30">
        <v>202606</v>
      </c>
      <c r="O8691" s="30"/>
      <c r="P8691" s="30"/>
    </row>
    <row r="8692" s="35" customFormat="1" customHeight="1" spans="2:16">
      <c r="B8692" s="38"/>
      <c r="C8692" s="30" t="s">
        <v>453</v>
      </c>
      <c r="D8692" s="30" t="s">
        <v>33</v>
      </c>
      <c r="E8692" s="39" t="s">
        <v>36</v>
      </c>
      <c r="F8692" s="40">
        <v>165</v>
      </c>
      <c r="G8692" s="41"/>
      <c r="H8692" s="31"/>
      <c r="I8692" s="30" t="s">
        <v>37</v>
      </c>
      <c r="J8692" s="30"/>
      <c r="K8692" s="30"/>
      <c r="L8692" s="121">
        <v>202606</v>
      </c>
      <c r="M8692" s="30"/>
      <c r="N8692" s="30">
        <v>202606</v>
      </c>
      <c r="O8692" s="30"/>
      <c r="P8692" s="30"/>
    </row>
    <row r="8693" s="35" customFormat="1" customHeight="1" spans="2:16">
      <c r="B8693" s="38"/>
      <c r="C8693" s="30" t="s">
        <v>453</v>
      </c>
      <c r="D8693" s="30" t="s">
        <v>454</v>
      </c>
      <c r="E8693" s="39" t="s">
        <v>454</v>
      </c>
      <c r="F8693" s="40"/>
      <c r="G8693" s="41">
        <v>400</v>
      </c>
      <c r="H8693" s="31"/>
      <c r="I8693" s="30" t="s">
        <v>264</v>
      </c>
      <c r="J8693" s="30"/>
      <c r="K8693" s="30"/>
      <c r="L8693" s="121"/>
      <c r="M8693" s="30"/>
      <c r="N8693" s="30"/>
      <c r="O8693" s="30"/>
      <c r="P8693" s="30"/>
    </row>
    <row r="8694" s="35" customFormat="1" customHeight="1" spans="2:16">
      <c r="B8694" s="38"/>
      <c r="C8694" s="30" t="s">
        <v>453</v>
      </c>
      <c r="D8694" s="30"/>
      <c r="E8694" s="39" t="s">
        <v>494</v>
      </c>
      <c r="F8694" s="40"/>
      <c r="G8694" s="41">
        <v>100</v>
      </c>
      <c r="H8694" s="31"/>
      <c r="I8694" s="30" t="s">
        <v>264</v>
      </c>
      <c r="J8694" s="30"/>
      <c r="K8694" s="30"/>
      <c r="L8694" s="121"/>
      <c r="M8694" s="30"/>
      <c r="N8694" s="30"/>
      <c r="O8694" s="30"/>
      <c r="P8694" s="30"/>
    </row>
    <row r="8695" s="35" customFormat="1" customHeight="1" spans="2:16">
      <c r="B8695" s="38"/>
      <c r="C8695" s="30" t="s">
        <v>453</v>
      </c>
      <c r="D8695" s="30"/>
      <c r="E8695" s="39" t="s">
        <v>1433</v>
      </c>
      <c r="F8695" s="40"/>
      <c r="G8695" s="41">
        <v>25</v>
      </c>
      <c r="H8695" s="31"/>
      <c r="I8695" s="30" t="s">
        <v>264</v>
      </c>
      <c r="J8695" s="30"/>
      <c r="K8695" s="30"/>
      <c r="L8695" s="121"/>
      <c r="M8695" s="30"/>
      <c r="N8695" s="30"/>
      <c r="O8695" s="30"/>
      <c r="P8695" s="30"/>
    </row>
    <row r="8696" s="35" customFormat="1" customHeight="1" spans="2:16">
      <c r="B8696" s="38"/>
      <c r="C8696" s="30" t="s">
        <v>453</v>
      </c>
      <c r="D8696" s="30" t="s">
        <v>131</v>
      </c>
      <c r="E8696" s="39" t="s">
        <v>131</v>
      </c>
      <c r="F8696" s="40"/>
      <c r="G8696" s="41">
        <v>5</v>
      </c>
      <c r="H8696" s="31"/>
      <c r="I8696" s="30" t="s">
        <v>264</v>
      </c>
      <c r="J8696" s="30"/>
      <c r="K8696" s="30"/>
      <c r="L8696" s="121"/>
      <c r="M8696" s="30"/>
      <c r="N8696" s="30"/>
      <c r="O8696" s="30"/>
      <c r="P8696" s="30"/>
    </row>
    <row r="8697" s="35" customFormat="1" customHeight="1" spans="2:16">
      <c r="B8697" s="38"/>
      <c r="C8697" s="30" t="s">
        <v>453</v>
      </c>
      <c r="D8697" s="30"/>
      <c r="E8697" s="39" t="s">
        <v>466</v>
      </c>
      <c r="F8697" s="40"/>
      <c r="G8697" s="41">
        <v>67.2</v>
      </c>
      <c r="H8697" s="31"/>
      <c r="I8697" s="30" t="s">
        <v>264</v>
      </c>
      <c r="J8697" s="30"/>
      <c r="K8697" s="30"/>
      <c r="L8697" s="121"/>
      <c r="M8697" s="30"/>
      <c r="N8697" s="30"/>
      <c r="O8697" s="30"/>
      <c r="P8697" s="30"/>
    </row>
    <row r="8698" s="35" customFormat="1" customHeight="1" spans="2:16">
      <c r="B8698" s="38"/>
      <c r="C8698" s="30" t="s">
        <v>453</v>
      </c>
      <c r="D8698" s="30"/>
      <c r="E8698" s="39" t="s">
        <v>476</v>
      </c>
      <c r="F8698" s="40"/>
      <c r="G8698" s="41">
        <v>16.56</v>
      </c>
      <c r="H8698" s="31"/>
      <c r="I8698" s="30" t="s">
        <v>264</v>
      </c>
      <c r="J8698" s="30"/>
      <c r="K8698" s="30"/>
      <c r="L8698" s="121"/>
      <c r="M8698" s="30"/>
      <c r="N8698" s="30"/>
      <c r="O8698" s="30"/>
      <c r="P8698" s="30"/>
    </row>
    <row r="8699" s="35" customFormat="1" customHeight="1" spans="2:16">
      <c r="B8699" s="38"/>
      <c r="C8699" s="30" t="s">
        <v>453</v>
      </c>
      <c r="D8699" s="30"/>
      <c r="E8699" s="39" t="s">
        <v>1419</v>
      </c>
      <c r="F8699" s="40"/>
      <c r="G8699" s="41">
        <v>120</v>
      </c>
      <c r="H8699" s="31"/>
      <c r="I8699" s="30" t="s">
        <v>264</v>
      </c>
      <c r="J8699" s="30"/>
      <c r="K8699" s="30"/>
      <c r="L8699" s="121"/>
      <c r="M8699" s="30"/>
      <c r="N8699" s="30"/>
      <c r="O8699" s="30"/>
      <c r="P8699" s="30"/>
    </row>
    <row r="8700" s="35" customFormat="1" customHeight="1" spans="2:16">
      <c r="B8700" s="38"/>
      <c r="C8700" s="30" t="s">
        <v>453</v>
      </c>
      <c r="D8700" s="30" t="s">
        <v>33</v>
      </c>
      <c r="E8700" s="39" t="s">
        <v>366</v>
      </c>
      <c r="F8700" s="40">
        <v>733.76</v>
      </c>
      <c r="G8700" s="41"/>
      <c r="H8700" s="31"/>
      <c r="I8700" s="30" t="s">
        <v>264</v>
      </c>
      <c r="J8700" s="30"/>
      <c r="K8700" s="30"/>
      <c r="L8700" s="123">
        <v>202601</v>
      </c>
      <c r="M8700" s="30"/>
      <c r="N8700" s="30"/>
      <c r="O8700" s="30"/>
      <c r="P8700" s="30"/>
    </row>
    <row r="8701" s="35" customFormat="1" customHeight="1" spans="2:16">
      <c r="B8701" s="38">
        <v>46247</v>
      </c>
      <c r="C8701" s="69" t="s">
        <v>27</v>
      </c>
      <c r="D8701" s="30" t="s">
        <v>33</v>
      </c>
      <c r="E8701" s="30" t="s">
        <v>42</v>
      </c>
      <c r="F8701" s="30">
        <v>23694.73</v>
      </c>
      <c r="G8701" s="30"/>
      <c r="H8701" s="32">
        <v>1677095.07999999</v>
      </c>
      <c r="I8701" s="30" t="s">
        <v>43</v>
      </c>
      <c r="J8701" s="30"/>
      <c r="K8701" s="30"/>
      <c r="L8701" s="84">
        <v>202608</v>
      </c>
      <c r="M8701" s="30"/>
      <c r="N8701" s="30">
        <v>202608</v>
      </c>
      <c r="O8701" s="30"/>
      <c r="P8701" s="30"/>
    </row>
    <row r="8702" s="35" customFormat="1" customHeight="1" spans="2:16">
      <c r="B8702" s="38">
        <v>46248</v>
      </c>
      <c r="C8702" s="69" t="s">
        <v>27</v>
      </c>
      <c r="D8702" s="30" t="s">
        <v>33</v>
      </c>
      <c r="E8702" s="30" t="s">
        <v>34</v>
      </c>
      <c r="F8702" s="30">
        <v>1290.46</v>
      </c>
      <c r="G8702" s="30"/>
      <c r="H8702" s="32">
        <v>1678385.53999999</v>
      </c>
      <c r="I8702" s="30" t="s">
        <v>35</v>
      </c>
      <c r="J8702" s="30"/>
      <c r="K8702" s="30"/>
      <c r="L8702" s="31">
        <v>202608</v>
      </c>
      <c r="M8702" s="30"/>
      <c r="N8702" s="30">
        <v>202608</v>
      </c>
      <c r="O8702" s="30"/>
      <c r="P8702" s="30"/>
    </row>
    <row r="8703" s="35" customFormat="1" customHeight="1" spans="2:16">
      <c r="B8703" s="38">
        <v>46248</v>
      </c>
      <c r="C8703" s="69" t="s">
        <v>27</v>
      </c>
      <c r="D8703" s="30" t="s">
        <v>33</v>
      </c>
      <c r="E8703" s="30" t="s">
        <v>53</v>
      </c>
      <c r="F8703" s="30">
        <v>10135.93</v>
      </c>
      <c r="G8703" s="30"/>
      <c r="H8703" s="32">
        <v>1688521.46999999</v>
      </c>
      <c r="I8703" s="30" t="s">
        <v>54</v>
      </c>
      <c r="J8703" s="30"/>
      <c r="K8703" s="30"/>
      <c r="L8703" s="31">
        <v>202608</v>
      </c>
      <c r="M8703" s="30"/>
      <c r="N8703" s="30">
        <v>202608</v>
      </c>
      <c r="O8703" s="30"/>
      <c r="P8703" s="30"/>
    </row>
    <row r="8704" s="35" customFormat="1" customHeight="1" spans="2:16">
      <c r="B8704" s="38">
        <v>46248</v>
      </c>
      <c r="C8704" s="69" t="s">
        <v>27</v>
      </c>
      <c r="D8704" s="30" t="s">
        <v>33</v>
      </c>
      <c r="E8704" s="30" t="s">
        <v>780</v>
      </c>
      <c r="F8704" s="30">
        <v>3099.97</v>
      </c>
      <c r="G8704" s="30"/>
      <c r="H8704" s="32">
        <v>1691621.43999999</v>
      </c>
      <c r="I8704" s="30" t="s">
        <v>103</v>
      </c>
      <c r="J8704" s="30"/>
      <c r="K8704" s="30"/>
      <c r="L8704" s="31">
        <v>202608</v>
      </c>
      <c r="M8704" s="30"/>
      <c r="N8704" s="30">
        <v>202608</v>
      </c>
      <c r="O8704" s="30"/>
      <c r="P8704" s="30"/>
    </row>
    <row r="8705" s="35" customFormat="1" customHeight="1" spans="2:16">
      <c r="B8705" s="38">
        <v>46248</v>
      </c>
      <c r="C8705" s="69" t="s">
        <v>27</v>
      </c>
      <c r="D8705" s="30" t="s">
        <v>33</v>
      </c>
      <c r="E8705" s="30" t="s">
        <v>38</v>
      </c>
      <c r="F8705" s="30">
        <v>1486.04</v>
      </c>
      <c r="G8705" s="30"/>
      <c r="H8705" s="32">
        <v>1693107.47999999</v>
      </c>
      <c r="I8705" s="30" t="s">
        <v>39</v>
      </c>
      <c r="J8705" s="30"/>
      <c r="K8705" s="30"/>
      <c r="L8705" s="31">
        <v>202608</v>
      </c>
      <c r="M8705" s="30"/>
      <c r="N8705" s="30">
        <v>202608</v>
      </c>
      <c r="O8705" s="30"/>
      <c r="P8705" s="30"/>
    </row>
    <row r="8706" s="35" customFormat="1" customHeight="1" spans="2:16">
      <c r="B8706" s="38">
        <v>46249</v>
      </c>
      <c r="C8706" s="69" t="s">
        <v>27</v>
      </c>
      <c r="D8706" s="30" t="s">
        <v>33</v>
      </c>
      <c r="E8706" s="30" t="s">
        <v>59</v>
      </c>
      <c r="F8706" s="30">
        <v>4054.11</v>
      </c>
      <c r="G8706" s="30"/>
      <c r="H8706" s="32">
        <v>1697161.58999999</v>
      </c>
      <c r="I8706" s="30" t="s">
        <v>60</v>
      </c>
      <c r="J8706" s="30"/>
      <c r="K8706" s="30"/>
      <c r="L8706" s="31">
        <v>202608</v>
      </c>
      <c r="M8706" s="30"/>
      <c r="N8706" s="30">
        <v>202608</v>
      </c>
      <c r="O8706" s="30"/>
      <c r="P8706" s="30"/>
    </row>
    <row r="8707" s="35" customFormat="1" customHeight="1" spans="2:16">
      <c r="B8707" s="38">
        <v>46249</v>
      </c>
      <c r="C8707" s="69" t="s">
        <v>27</v>
      </c>
      <c r="D8707" s="30" t="s">
        <v>33</v>
      </c>
      <c r="E8707" s="30" t="s">
        <v>40</v>
      </c>
      <c r="F8707" s="30">
        <v>942.7</v>
      </c>
      <c r="G8707" s="30"/>
      <c r="H8707" s="32">
        <v>1698104.28999999</v>
      </c>
      <c r="I8707" s="30" t="s">
        <v>41</v>
      </c>
      <c r="J8707" s="30"/>
      <c r="K8707" s="30"/>
      <c r="L8707" s="31">
        <v>202608</v>
      </c>
      <c r="M8707" s="30"/>
      <c r="N8707" s="30">
        <v>202608</v>
      </c>
      <c r="O8707" s="30"/>
      <c r="P8707" s="30"/>
    </row>
    <row r="8708" s="35" customFormat="1" customHeight="1" spans="2:16">
      <c r="B8708" s="38">
        <v>46249</v>
      </c>
      <c r="C8708" s="69" t="s">
        <v>27</v>
      </c>
      <c r="D8708" s="30" t="s">
        <v>33</v>
      </c>
      <c r="E8708" s="30" t="s">
        <v>55</v>
      </c>
      <c r="F8708" s="30">
        <v>9316.41</v>
      </c>
      <c r="G8708" s="30"/>
      <c r="H8708" s="32">
        <v>1707420.69999999</v>
      </c>
      <c r="I8708" s="30" t="s">
        <v>56</v>
      </c>
      <c r="J8708" s="30"/>
      <c r="K8708" s="30"/>
      <c r="L8708" s="31">
        <v>202608</v>
      </c>
      <c r="M8708" s="30"/>
      <c r="N8708" s="30">
        <v>202608</v>
      </c>
      <c r="O8708" s="30"/>
      <c r="P8708" s="30"/>
    </row>
    <row r="8709" s="35" customFormat="1" customHeight="1" spans="2:16">
      <c r="B8709" s="38">
        <v>46249</v>
      </c>
      <c r="C8709" s="69" t="s">
        <v>27</v>
      </c>
      <c r="D8709" s="30" t="s">
        <v>33</v>
      </c>
      <c r="E8709" s="30" t="s">
        <v>63</v>
      </c>
      <c r="F8709" s="30">
        <v>2039</v>
      </c>
      <c r="G8709" s="30"/>
      <c r="H8709" s="32">
        <v>1709459.69999999</v>
      </c>
      <c r="I8709" s="30" t="s">
        <v>64</v>
      </c>
      <c r="J8709" s="30"/>
      <c r="K8709" s="30"/>
      <c r="L8709" s="31">
        <v>202608</v>
      </c>
      <c r="M8709" s="30"/>
      <c r="N8709" s="30">
        <v>202608</v>
      </c>
      <c r="O8709" s="30"/>
      <c r="P8709" s="30"/>
    </row>
    <row r="8710" s="35" customFormat="1" customHeight="1" spans="2:16">
      <c r="B8710" s="38">
        <v>46249</v>
      </c>
      <c r="C8710" s="69" t="s">
        <v>27</v>
      </c>
      <c r="D8710" s="30" t="s">
        <v>33</v>
      </c>
      <c r="E8710" s="30" t="s">
        <v>57</v>
      </c>
      <c r="F8710" s="30">
        <v>10274.86</v>
      </c>
      <c r="G8710" s="30"/>
      <c r="H8710" s="32">
        <v>1719734.55999999</v>
      </c>
      <c r="I8710" s="30" t="s">
        <v>58</v>
      </c>
      <c r="J8710" s="30"/>
      <c r="K8710" s="30"/>
      <c r="L8710" s="31">
        <v>202608</v>
      </c>
      <c r="M8710" s="30"/>
      <c r="N8710" s="30">
        <v>202608</v>
      </c>
      <c r="O8710" s="30"/>
      <c r="P8710" s="30"/>
    </row>
    <row r="8711" s="35" customFormat="1" customHeight="1" spans="2:16">
      <c r="B8711" s="38">
        <v>46249</v>
      </c>
      <c r="C8711" s="69" t="s">
        <v>27</v>
      </c>
      <c r="D8711" s="30" t="s">
        <v>33</v>
      </c>
      <c r="E8711" s="30" t="s">
        <v>44</v>
      </c>
      <c r="F8711" s="30">
        <v>1657.29</v>
      </c>
      <c r="G8711" s="30"/>
      <c r="H8711" s="32">
        <v>1721391.84999999</v>
      </c>
      <c r="I8711" s="30" t="s">
        <v>45</v>
      </c>
      <c r="J8711" s="30"/>
      <c r="K8711" s="30"/>
      <c r="L8711" s="31">
        <v>202608</v>
      </c>
      <c r="M8711" s="30"/>
      <c r="N8711" s="30">
        <v>202608</v>
      </c>
      <c r="O8711" s="30"/>
      <c r="P8711" s="30"/>
    </row>
    <row r="8712" s="35" customFormat="1" customHeight="1" spans="2:16">
      <c r="B8712" s="38">
        <v>46249</v>
      </c>
      <c r="C8712" s="69" t="s">
        <v>27</v>
      </c>
      <c r="D8712" s="30"/>
      <c r="E8712" s="30" t="s">
        <v>67</v>
      </c>
      <c r="F8712" s="30"/>
      <c r="G8712" s="30">
        <v>2000</v>
      </c>
      <c r="H8712" s="32">
        <v>1719391.84999999</v>
      </c>
      <c r="I8712" s="30" t="s">
        <v>50</v>
      </c>
      <c r="J8712" s="30"/>
      <c r="K8712" s="30"/>
      <c r="L8712" s="31">
        <v>202608</v>
      </c>
      <c r="M8712" s="30"/>
      <c r="N8712" s="30">
        <v>202608</v>
      </c>
      <c r="O8712" s="30"/>
      <c r="P8712" s="30"/>
    </row>
    <row r="8713" s="35" customFormat="1" customHeight="1" spans="2:16">
      <c r="B8713" s="38">
        <v>46249</v>
      </c>
      <c r="C8713" s="69" t="s">
        <v>27</v>
      </c>
      <c r="D8713" s="30" t="s">
        <v>33</v>
      </c>
      <c r="E8713" s="30" t="s">
        <v>61</v>
      </c>
      <c r="F8713" s="30">
        <v>8713.99</v>
      </c>
      <c r="G8713" s="30"/>
      <c r="H8713" s="32">
        <v>1728105.83999999</v>
      </c>
      <c r="I8713" s="30" t="s">
        <v>62</v>
      </c>
      <c r="J8713" s="30"/>
      <c r="K8713" s="30"/>
      <c r="L8713" s="31">
        <v>202608</v>
      </c>
      <c r="M8713" s="30"/>
      <c r="N8713" s="30">
        <v>202608</v>
      </c>
      <c r="O8713" s="30"/>
      <c r="P8713" s="30"/>
    </row>
    <row r="8714" s="35" customFormat="1" customHeight="1" spans="2:16">
      <c r="B8714" s="38">
        <v>46249</v>
      </c>
      <c r="C8714" s="69" t="s">
        <v>27</v>
      </c>
      <c r="D8714" s="30" t="s">
        <v>33</v>
      </c>
      <c r="E8714" s="30" t="s">
        <v>51</v>
      </c>
      <c r="F8714" s="30">
        <v>7543.28</v>
      </c>
      <c r="G8714" s="30"/>
      <c r="H8714" s="32">
        <v>1735649.11999999</v>
      </c>
      <c r="I8714" s="30" t="s">
        <v>52</v>
      </c>
      <c r="J8714" s="30"/>
      <c r="K8714" s="30"/>
      <c r="L8714" s="31">
        <v>202608</v>
      </c>
      <c r="M8714" s="30"/>
      <c r="N8714" s="30">
        <v>202608</v>
      </c>
      <c r="O8714" s="30"/>
      <c r="P8714" s="30"/>
    </row>
    <row r="8715" s="35" customFormat="1" customHeight="1" spans="2:16">
      <c r="B8715" s="38">
        <v>46249</v>
      </c>
      <c r="C8715" s="69" t="s">
        <v>27</v>
      </c>
      <c r="D8715" s="30" t="s">
        <v>33</v>
      </c>
      <c r="E8715" s="30" t="s">
        <v>65</v>
      </c>
      <c r="F8715" s="30">
        <v>4718.18</v>
      </c>
      <c r="G8715" s="30"/>
      <c r="H8715" s="32">
        <v>1740367.29999999</v>
      </c>
      <c r="I8715" s="30" t="s">
        <v>66</v>
      </c>
      <c r="J8715" s="30"/>
      <c r="K8715" s="30"/>
      <c r="L8715" s="31">
        <v>202608</v>
      </c>
      <c r="M8715" s="30"/>
      <c r="N8715" s="30">
        <v>202608</v>
      </c>
      <c r="O8715" s="30"/>
      <c r="P8715" s="30"/>
    </row>
    <row r="8716" s="35" customFormat="1" customHeight="1" spans="2:16">
      <c r="B8716" s="38">
        <v>46250</v>
      </c>
      <c r="C8716" s="69" t="s">
        <v>27</v>
      </c>
      <c r="D8716" s="30" t="s">
        <v>33</v>
      </c>
      <c r="E8716" s="30" t="s">
        <v>61</v>
      </c>
      <c r="F8716" s="30">
        <v>55</v>
      </c>
      <c r="G8716" s="30"/>
      <c r="H8716" s="32">
        <v>1740422.29999999</v>
      </c>
      <c r="I8716" s="30" t="s">
        <v>62</v>
      </c>
      <c r="J8716" s="30"/>
      <c r="K8716" s="30"/>
      <c r="L8716" s="31">
        <v>202608</v>
      </c>
      <c r="M8716" s="30"/>
      <c r="N8716" s="30">
        <v>202608</v>
      </c>
      <c r="O8716" s="30"/>
      <c r="P8716" s="30"/>
    </row>
    <row r="8717" s="35" customFormat="1" customHeight="1" spans="2:16">
      <c r="B8717" s="38">
        <v>46250</v>
      </c>
      <c r="C8717" s="69" t="s">
        <v>27</v>
      </c>
      <c r="D8717" s="30" t="s">
        <v>33</v>
      </c>
      <c r="E8717" s="30" t="s">
        <v>42</v>
      </c>
      <c r="F8717" s="30">
        <v>26537.26</v>
      </c>
      <c r="G8717" s="30"/>
      <c r="H8717" s="32">
        <v>1766959.55999999</v>
      </c>
      <c r="I8717" s="30" t="s">
        <v>43</v>
      </c>
      <c r="J8717" s="30"/>
      <c r="K8717" s="30"/>
      <c r="L8717" s="84">
        <v>202608</v>
      </c>
      <c r="M8717" s="30"/>
      <c r="N8717" s="30">
        <v>202608</v>
      </c>
      <c r="O8717" s="30"/>
      <c r="P8717" s="30"/>
    </row>
    <row r="8718" s="35" customFormat="1" customHeight="1" spans="2:16">
      <c r="B8718" s="38">
        <v>46252</v>
      </c>
      <c r="C8718" s="69" t="s">
        <v>27</v>
      </c>
      <c r="D8718" s="30" t="s">
        <v>33</v>
      </c>
      <c r="E8718" s="30" t="s">
        <v>65</v>
      </c>
      <c r="F8718" s="30">
        <v>3881.55</v>
      </c>
      <c r="G8718" s="30"/>
      <c r="H8718" s="32">
        <v>1770841.10999999</v>
      </c>
      <c r="I8718" s="30" t="s">
        <v>66</v>
      </c>
      <c r="J8718" s="30"/>
      <c r="K8718" s="30"/>
      <c r="L8718" s="31">
        <v>202608</v>
      </c>
      <c r="M8718" s="30"/>
      <c r="N8718" s="30">
        <v>202608</v>
      </c>
      <c r="O8718" s="30"/>
      <c r="P8718" s="30"/>
    </row>
    <row r="8719" s="35" customFormat="1" customHeight="1" spans="2:16">
      <c r="B8719" s="38">
        <v>46253</v>
      </c>
      <c r="C8719" s="69" t="s">
        <v>27</v>
      </c>
      <c r="D8719" s="30" t="s">
        <v>33</v>
      </c>
      <c r="E8719" s="30" t="s">
        <v>42</v>
      </c>
      <c r="F8719" s="30">
        <v>31274.96</v>
      </c>
      <c r="G8719" s="30"/>
      <c r="H8719" s="32">
        <v>1802116.06999999</v>
      </c>
      <c r="I8719" s="30" t="s">
        <v>43</v>
      </c>
      <c r="J8719" s="30"/>
      <c r="K8719" s="30"/>
      <c r="L8719" s="84">
        <v>202608</v>
      </c>
      <c r="M8719" s="30"/>
      <c r="N8719" s="30">
        <v>202608</v>
      </c>
      <c r="O8719" s="30"/>
      <c r="P8719" s="30"/>
    </row>
    <row r="8720" s="35" customFormat="1" customHeight="1" spans="2:16">
      <c r="B8720" s="38">
        <v>46253</v>
      </c>
      <c r="C8720" s="69" t="s">
        <v>27</v>
      </c>
      <c r="D8720" s="30" t="s">
        <v>33</v>
      </c>
      <c r="E8720" s="30" t="s">
        <v>55</v>
      </c>
      <c r="F8720" s="30">
        <v>8437.88</v>
      </c>
      <c r="G8720" s="30"/>
      <c r="H8720" s="32">
        <v>1810553.94999999</v>
      </c>
      <c r="I8720" s="30" t="s">
        <v>56</v>
      </c>
      <c r="J8720" s="30"/>
      <c r="K8720" s="30"/>
      <c r="L8720" s="31">
        <v>202608</v>
      </c>
      <c r="M8720" s="30"/>
      <c r="N8720" s="30">
        <v>202608</v>
      </c>
      <c r="O8720" s="30"/>
      <c r="P8720" s="30"/>
    </row>
    <row r="8721" s="35" customFormat="1" customHeight="1" spans="2:16">
      <c r="B8721" s="38">
        <v>46254</v>
      </c>
      <c r="C8721" s="69" t="s">
        <v>27</v>
      </c>
      <c r="D8721" s="30" t="s">
        <v>33</v>
      </c>
      <c r="E8721" s="30" t="s">
        <v>51</v>
      </c>
      <c r="F8721" s="30">
        <v>5346.35</v>
      </c>
      <c r="G8721" s="30"/>
      <c r="H8721" s="32">
        <v>1815900.29999999</v>
      </c>
      <c r="I8721" s="30" t="s">
        <v>52</v>
      </c>
      <c r="J8721" s="30"/>
      <c r="K8721" s="30"/>
      <c r="L8721" s="31">
        <v>202608</v>
      </c>
      <c r="M8721" s="30"/>
      <c r="N8721" s="30">
        <v>202608</v>
      </c>
      <c r="O8721" s="30"/>
      <c r="P8721" s="30"/>
    </row>
    <row r="8722" s="35" customFormat="1" customHeight="1" spans="2:16">
      <c r="B8722" s="38">
        <v>46254</v>
      </c>
      <c r="C8722" s="69" t="s">
        <v>27</v>
      </c>
      <c r="D8722" s="30" t="s">
        <v>33</v>
      </c>
      <c r="E8722" s="30" t="s">
        <v>65</v>
      </c>
      <c r="F8722" s="30">
        <v>6124</v>
      </c>
      <c r="G8722" s="30"/>
      <c r="H8722" s="32">
        <v>1822024.29999999</v>
      </c>
      <c r="I8722" s="30" t="s">
        <v>66</v>
      </c>
      <c r="J8722" s="30"/>
      <c r="K8722" s="30"/>
      <c r="L8722" s="31">
        <v>202608</v>
      </c>
      <c r="M8722" s="30"/>
      <c r="N8722" s="30">
        <v>202608</v>
      </c>
      <c r="O8722" s="30"/>
      <c r="P8722" s="30"/>
    </row>
    <row r="8723" s="35" customFormat="1" customHeight="1" spans="2:16">
      <c r="B8723" s="38">
        <v>46255</v>
      </c>
      <c r="C8723" s="69" t="s">
        <v>27</v>
      </c>
      <c r="D8723" s="30" t="s">
        <v>33</v>
      </c>
      <c r="E8723" s="30" t="s">
        <v>40</v>
      </c>
      <c r="F8723" s="30">
        <v>694.35</v>
      </c>
      <c r="G8723" s="30"/>
      <c r="H8723" s="32">
        <v>1822718.64999999</v>
      </c>
      <c r="I8723" s="30" t="s">
        <v>41</v>
      </c>
      <c r="J8723" s="30"/>
      <c r="K8723" s="30"/>
      <c r="L8723" s="31">
        <v>202608</v>
      </c>
      <c r="M8723" s="30"/>
      <c r="N8723" s="30">
        <v>202608</v>
      </c>
      <c r="O8723" s="30"/>
      <c r="P8723" s="30"/>
    </row>
    <row r="8724" s="35" customFormat="1" customHeight="1" spans="2:16">
      <c r="B8724" s="38">
        <v>46255</v>
      </c>
      <c r="C8724" s="69" t="s">
        <v>27</v>
      </c>
      <c r="D8724" s="30" t="s">
        <v>33</v>
      </c>
      <c r="E8724" s="30" t="s">
        <v>44</v>
      </c>
      <c r="F8724" s="30">
        <v>2132.96</v>
      </c>
      <c r="G8724" s="30"/>
      <c r="H8724" s="32">
        <v>1824851.60999999</v>
      </c>
      <c r="I8724" s="30" t="s">
        <v>45</v>
      </c>
      <c r="J8724" s="30"/>
      <c r="K8724" s="30"/>
      <c r="L8724" s="31">
        <v>202608</v>
      </c>
      <c r="M8724" s="30"/>
      <c r="N8724" s="30">
        <v>202608</v>
      </c>
      <c r="O8724" s="30"/>
      <c r="P8724" s="30"/>
    </row>
    <row r="8725" s="35" customFormat="1" customHeight="1" spans="2:16">
      <c r="B8725" s="38">
        <v>46255</v>
      </c>
      <c r="C8725" s="69" t="s">
        <v>27</v>
      </c>
      <c r="D8725" s="30" t="s">
        <v>33</v>
      </c>
      <c r="E8725" s="30" t="s">
        <v>63</v>
      </c>
      <c r="F8725" s="30">
        <v>1704.45</v>
      </c>
      <c r="G8725" s="30"/>
      <c r="H8725" s="32">
        <v>1826556.05999999</v>
      </c>
      <c r="I8725" s="30" t="s">
        <v>64</v>
      </c>
      <c r="J8725" s="30"/>
      <c r="K8725" s="30"/>
      <c r="L8725" s="31">
        <v>202608</v>
      </c>
      <c r="M8725" s="30"/>
      <c r="N8725" s="30">
        <v>202608</v>
      </c>
      <c r="O8725" s="30"/>
      <c r="P8725" s="30"/>
    </row>
    <row r="8726" s="35" customFormat="1" customHeight="1" spans="2:16">
      <c r="B8726" s="38">
        <v>46255</v>
      </c>
      <c r="C8726" s="69" t="s">
        <v>27</v>
      </c>
      <c r="D8726" s="30" t="s">
        <v>33</v>
      </c>
      <c r="E8726" s="30" t="s">
        <v>38</v>
      </c>
      <c r="F8726" s="30">
        <v>745.54</v>
      </c>
      <c r="G8726" s="30"/>
      <c r="H8726" s="32">
        <v>1827301.59999999</v>
      </c>
      <c r="I8726" s="30" t="s">
        <v>39</v>
      </c>
      <c r="J8726" s="30"/>
      <c r="K8726" s="30"/>
      <c r="L8726" s="31">
        <v>202608</v>
      </c>
      <c r="M8726" s="30"/>
      <c r="N8726" s="30">
        <v>202608</v>
      </c>
      <c r="O8726" s="30"/>
      <c r="P8726" s="30"/>
    </row>
    <row r="8727" s="35" customFormat="1" customHeight="1" spans="2:16">
      <c r="B8727" s="38">
        <v>46255</v>
      </c>
      <c r="C8727" s="69" t="s">
        <v>27</v>
      </c>
      <c r="D8727" s="30" t="s">
        <v>33</v>
      </c>
      <c r="E8727" s="30" t="s">
        <v>53</v>
      </c>
      <c r="F8727" s="30">
        <v>6281.19</v>
      </c>
      <c r="G8727" s="30"/>
      <c r="H8727" s="32">
        <v>1833582.78999999</v>
      </c>
      <c r="I8727" s="30" t="s">
        <v>54</v>
      </c>
      <c r="J8727" s="30"/>
      <c r="K8727" s="30"/>
      <c r="L8727" s="31">
        <v>202608</v>
      </c>
      <c r="M8727" s="30"/>
      <c r="N8727" s="30">
        <v>202608</v>
      </c>
      <c r="O8727" s="30"/>
      <c r="P8727" s="30"/>
    </row>
    <row r="8728" s="35" customFormat="1" customHeight="1" spans="2:16">
      <c r="B8728" s="38">
        <v>46256</v>
      </c>
      <c r="C8728" s="69" t="s">
        <v>27</v>
      </c>
      <c r="D8728" s="30" t="s">
        <v>33</v>
      </c>
      <c r="E8728" s="30" t="s">
        <v>34</v>
      </c>
      <c r="F8728" s="30">
        <v>871.41</v>
      </c>
      <c r="G8728" s="30"/>
      <c r="H8728" s="32">
        <v>1834454.19999999</v>
      </c>
      <c r="I8728" s="30" t="s">
        <v>35</v>
      </c>
      <c r="J8728" s="30"/>
      <c r="K8728" s="30"/>
      <c r="L8728" s="31">
        <v>202608</v>
      </c>
      <c r="M8728" s="30"/>
      <c r="N8728" s="30">
        <v>202608</v>
      </c>
      <c r="O8728" s="30"/>
      <c r="P8728" s="30"/>
    </row>
    <row r="8729" s="35" customFormat="1" customHeight="1" spans="2:16">
      <c r="B8729" s="38">
        <v>46256</v>
      </c>
      <c r="C8729" s="69" t="s">
        <v>27</v>
      </c>
      <c r="D8729" s="30" t="s">
        <v>33</v>
      </c>
      <c r="E8729" s="30" t="s">
        <v>51</v>
      </c>
      <c r="F8729" s="30">
        <v>7275.56</v>
      </c>
      <c r="G8729" s="30"/>
      <c r="H8729" s="32">
        <v>1841729.75999999</v>
      </c>
      <c r="I8729" s="30" t="s">
        <v>52</v>
      </c>
      <c r="J8729" s="30"/>
      <c r="K8729" s="30"/>
      <c r="L8729" s="31">
        <v>202608</v>
      </c>
      <c r="M8729" s="30"/>
      <c r="N8729" s="30">
        <v>202608</v>
      </c>
      <c r="O8729" s="30"/>
      <c r="P8729" s="30"/>
    </row>
    <row r="8730" s="35" customFormat="1" customHeight="1" spans="2:16">
      <c r="B8730" s="38">
        <v>46256</v>
      </c>
      <c r="C8730" s="69" t="s">
        <v>27</v>
      </c>
      <c r="D8730" s="30" t="s">
        <v>33</v>
      </c>
      <c r="E8730" s="30" t="s">
        <v>59</v>
      </c>
      <c r="F8730" s="30">
        <v>1974.56</v>
      </c>
      <c r="G8730" s="30"/>
      <c r="H8730" s="32">
        <v>1843704.31999999</v>
      </c>
      <c r="I8730" s="30" t="s">
        <v>60</v>
      </c>
      <c r="J8730" s="30"/>
      <c r="K8730" s="30"/>
      <c r="L8730" s="31">
        <v>202608</v>
      </c>
      <c r="M8730" s="30"/>
      <c r="N8730" s="30">
        <v>202608</v>
      </c>
      <c r="O8730" s="30"/>
      <c r="P8730" s="30"/>
    </row>
    <row r="8731" s="35" customFormat="1" customHeight="1" spans="2:16">
      <c r="B8731" s="38">
        <v>46256</v>
      </c>
      <c r="C8731" s="69" t="s">
        <v>27</v>
      </c>
      <c r="D8731" s="30" t="s">
        <v>33</v>
      </c>
      <c r="E8731" s="30" t="s">
        <v>57</v>
      </c>
      <c r="F8731" s="30">
        <v>9179.01</v>
      </c>
      <c r="G8731" s="30"/>
      <c r="H8731" s="32">
        <v>1852883.32999999</v>
      </c>
      <c r="I8731" s="30" t="s">
        <v>58</v>
      </c>
      <c r="J8731" s="30"/>
      <c r="K8731" s="30"/>
      <c r="L8731" s="31">
        <v>202608</v>
      </c>
      <c r="M8731" s="30"/>
      <c r="N8731" s="30">
        <v>202608</v>
      </c>
      <c r="O8731" s="30"/>
      <c r="P8731" s="30"/>
    </row>
    <row r="8732" s="35" customFormat="1" customHeight="1" spans="2:16">
      <c r="B8732" s="38">
        <v>46256</v>
      </c>
      <c r="C8732" s="69" t="s">
        <v>27</v>
      </c>
      <c r="D8732" s="30" t="s">
        <v>33</v>
      </c>
      <c r="E8732" s="30" t="s">
        <v>780</v>
      </c>
      <c r="F8732" s="30">
        <v>4050.17</v>
      </c>
      <c r="G8732" s="30"/>
      <c r="H8732" s="32">
        <v>1856933.49999999</v>
      </c>
      <c r="I8732" s="30" t="s">
        <v>103</v>
      </c>
      <c r="J8732" s="30"/>
      <c r="K8732" s="30"/>
      <c r="L8732" s="31">
        <v>202608</v>
      </c>
      <c r="M8732" s="30"/>
      <c r="N8732" s="30">
        <v>202608</v>
      </c>
      <c r="O8732" s="30"/>
      <c r="P8732" s="30"/>
    </row>
    <row r="8733" s="35" customFormat="1" customHeight="1" spans="2:16">
      <c r="B8733" s="38">
        <v>46256</v>
      </c>
      <c r="C8733" s="69" t="s">
        <v>27</v>
      </c>
      <c r="D8733" s="30" t="s">
        <v>33</v>
      </c>
      <c r="E8733" s="30" t="s">
        <v>61</v>
      </c>
      <c r="F8733" s="30">
        <v>9633.9</v>
      </c>
      <c r="G8733" s="30"/>
      <c r="H8733" s="32">
        <v>1866567.39999999</v>
      </c>
      <c r="I8733" s="30" t="s">
        <v>62</v>
      </c>
      <c r="J8733" s="30"/>
      <c r="K8733" s="30"/>
      <c r="L8733" s="31">
        <v>202608</v>
      </c>
      <c r="M8733" s="30"/>
      <c r="N8733" s="30">
        <v>202608</v>
      </c>
      <c r="O8733" s="30"/>
      <c r="P8733" s="30"/>
    </row>
    <row r="8734" s="35" customFormat="1" customHeight="1" spans="2:16">
      <c r="B8734" s="38">
        <v>46256</v>
      </c>
      <c r="C8734" s="69" t="s">
        <v>27</v>
      </c>
      <c r="D8734" s="30" t="s">
        <v>33</v>
      </c>
      <c r="E8734" s="30" t="s">
        <v>42</v>
      </c>
      <c r="F8734" s="30">
        <v>28147.84</v>
      </c>
      <c r="G8734" s="30"/>
      <c r="H8734" s="32">
        <v>1894715.23999999</v>
      </c>
      <c r="I8734" s="30" t="s">
        <v>43</v>
      </c>
      <c r="J8734" s="30"/>
      <c r="K8734" s="30"/>
      <c r="L8734" s="84">
        <v>202608</v>
      </c>
      <c r="M8734" s="30"/>
      <c r="N8734" s="30">
        <v>202608</v>
      </c>
      <c r="O8734" s="30"/>
      <c r="P8734" s="30"/>
    </row>
    <row r="8735" s="35" customFormat="1" customHeight="1" spans="2:16">
      <c r="B8735" s="38">
        <v>46257</v>
      </c>
      <c r="C8735" s="69" t="s">
        <v>27</v>
      </c>
      <c r="D8735" s="30"/>
      <c r="E8735" s="30" t="s">
        <v>69</v>
      </c>
      <c r="F8735" s="30"/>
      <c r="G8735" s="30">
        <v>500000</v>
      </c>
      <c r="H8735" s="32">
        <v>1394715.23999999</v>
      </c>
      <c r="I8735" s="30"/>
      <c r="J8735" s="30"/>
      <c r="K8735" s="30"/>
      <c r="L8735" s="31">
        <v>202608</v>
      </c>
      <c r="M8735" s="30"/>
      <c r="N8735" s="30">
        <v>202608</v>
      </c>
      <c r="O8735" s="30"/>
      <c r="P8735" s="30"/>
    </row>
    <row r="8736" s="35" customFormat="1" customHeight="1" spans="2:16">
      <c r="B8736" s="38">
        <v>46257</v>
      </c>
      <c r="C8736" s="69" t="s">
        <v>27</v>
      </c>
      <c r="D8736" s="30" t="s">
        <v>33</v>
      </c>
      <c r="E8736" s="30" t="s">
        <v>55</v>
      </c>
      <c r="F8736" s="30">
        <v>7984.44</v>
      </c>
      <c r="G8736" s="30"/>
      <c r="H8736" s="32">
        <v>1402699.67999999</v>
      </c>
      <c r="I8736" s="30" t="s">
        <v>56</v>
      </c>
      <c r="J8736" s="30"/>
      <c r="K8736" s="30"/>
      <c r="L8736" s="31">
        <v>202608</v>
      </c>
      <c r="M8736" s="30"/>
      <c r="N8736" s="30">
        <v>202608</v>
      </c>
      <c r="O8736" s="30"/>
      <c r="P8736" s="30"/>
    </row>
    <row r="8737" s="35" customFormat="1" customHeight="1" spans="2:16">
      <c r="B8737" s="38">
        <v>46259</v>
      </c>
      <c r="C8737" s="69" t="s">
        <v>27</v>
      </c>
      <c r="D8737" s="30" t="s">
        <v>33</v>
      </c>
      <c r="E8737" s="30" t="s">
        <v>42</v>
      </c>
      <c r="F8737" s="30">
        <v>26009.35</v>
      </c>
      <c r="G8737" s="30"/>
      <c r="H8737" s="32">
        <v>1428709.02999999</v>
      </c>
      <c r="I8737" s="30" t="s">
        <v>43</v>
      </c>
      <c r="J8737" s="30"/>
      <c r="K8737" s="30"/>
      <c r="L8737" s="84">
        <v>202608</v>
      </c>
      <c r="M8737" s="30"/>
      <c r="N8737" s="30">
        <v>202608</v>
      </c>
      <c r="O8737" s="30"/>
      <c r="P8737" s="30"/>
    </row>
    <row r="8738" s="35" customFormat="1" customHeight="1" spans="2:16">
      <c r="B8738" s="38">
        <v>46260</v>
      </c>
      <c r="C8738" s="69" t="s">
        <v>27</v>
      </c>
      <c r="D8738" s="30" t="s">
        <v>33</v>
      </c>
      <c r="E8738" s="30" t="s">
        <v>51</v>
      </c>
      <c r="F8738" s="30">
        <v>8354.84</v>
      </c>
      <c r="G8738" s="30"/>
      <c r="H8738" s="32">
        <v>1437063.86999999</v>
      </c>
      <c r="I8738" s="30" t="s">
        <v>52</v>
      </c>
      <c r="J8738" s="30"/>
      <c r="K8738" s="30"/>
      <c r="L8738" s="31">
        <v>202608</v>
      </c>
      <c r="M8738" s="30"/>
      <c r="N8738" s="30">
        <v>202608</v>
      </c>
      <c r="O8738" s="30"/>
      <c r="P8738" s="30"/>
    </row>
    <row r="8739" s="35" customFormat="1" customHeight="1" spans="2:16">
      <c r="B8739" s="38">
        <v>46260</v>
      </c>
      <c r="C8739" s="69" t="s">
        <v>27</v>
      </c>
      <c r="D8739" s="30" t="s">
        <v>33</v>
      </c>
      <c r="E8739" s="30" t="s">
        <v>65</v>
      </c>
      <c r="F8739" s="30">
        <v>5969.07</v>
      </c>
      <c r="G8739" s="30"/>
      <c r="H8739" s="32">
        <v>1443032.93999999</v>
      </c>
      <c r="I8739" s="30" t="s">
        <v>66</v>
      </c>
      <c r="J8739" s="30"/>
      <c r="K8739" s="30"/>
      <c r="L8739" s="31">
        <v>202608</v>
      </c>
      <c r="M8739" s="30"/>
      <c r="N8739" s="30">
        <v>202608</v>
      </c>
      <c r="O8739" s="30"/>
      <c r="P8739" s="30"/>
    </row>
    <row r="8740" s="35" customFormat="1" customHeight="1" spans="2:16">
      <c r="B8740" s="38">
        <v>46261</v>
      </c>
      <c r="C8740" s="69" t="s">
        <v>27</v>
      </c>
      <c r="D8740" s="30" t="s">
        <v>33</v>
      </c>
      <c r="E8740" s="30" t="s">
        <v>53</v>
      </c>
      <c r="F8740" s="30">
        <v>11693.49</v>
      </c>
      <c r="G8740" s="30"/>
      <c r="H8740" s="32">
        <v>1454726.42999999</v>
      </c>
      <c r="I8740" s="30" t="s">
        <v>54</v>
      </c>
      <c r="J8740" s="30"/>
      <c r="K8740" s="30"/>
      <c r="L8740" s="31">
        <v>202608</v>
      </c>
      <c r="M8740" s="30"/>
      <c r="N8740" s="30">
        <v>202608</v>
      </c>
      <c r="O8740" s="30"/>
      <c r="P8740" s="30"/>
    </row>
    <row r="8741" s="35" customFormat="1" customHeight="1" spans="2:16">
      <c r="B8741" s="38">
        <v>46262</v>
      </c>
      <c r="C8741" s="69" t="s">
        <v>27</v>
      </c>
      <c r="D8741" s="30" t="s">
        <v>33</v>
      </c>
      <c r="E8741" s="30" t="s">
        <v>42</v>
      </c>
      <c r="F8741" s="30">
        <v>24950.39</v>
      </c>
      <c r="G8741" s="30"/>
      <c r="H8741" s="32">
        <v>1479676.81999999</v>
      </c>
      <c r="I8741" s="30" t="s">
        <v>43</v>
      </c>
      <c r="J8741" s="30"/>
      <c r="K8741" s="30"/>
      <c r="L8741" s="84">
        <v>202608</v>
      </c>
      <c r="M8741" s="30"/>
      <c r="N8741" s="30">
        <v>202608</v>
      </c>
      <c r="O8741" s="30"/>
      <c r="P8741" s="30"/>
    </row>
    <row r="8742" s="35" customFormat="1" customHeight="1" spans="2:16">
      <c r="B8742" s="38">
        <v>46262</v>
      </c>
      <c r="C8742" s="69" t="s">
        <v>27</v>
      </c>
      <c r="D8742" s="30" t="s">
        <v>33</v>
      </c>
      <c r="E8742" s="30" t="s">
        <v>55</v>
      </c>
      <c r="F8742" s="30">
        <v>8448.14</v>
      </c>
      <c r="G8742" s="30"/>
      <c r="H8742" s="32">
        <v>1488124.95999999</v>
      </c>
      <c r="I8742" s="30" t="s">
        <v>56</v>
      </c>
      <c r="J8742" s="30"/>
      <c r="K8742" s="30"/>
      <c r="L8742" s="31">
        <v>202608</v>
      </c>
      <c r="M8742" s="30"/>
      <c r="N8742" s="30">
        <v>202608</v>
      </c>
      <c r="O8742" s="30"/>
      <c r="P8742" s="30"/>
    </row>
    <row r="8743" s="35" customFormat="1" customHeight="1" spans="2:16">
      <c r="B8743" s="38">
        <v>46262</v>
      </c>
      <c r="C8743" s="69" t="s">
        <v>27</v>
      </c>
      <c r="D8743" s="30" t="s">
        <v>33</v>
      </c>
      <c r="E8743" s="30" t="s">
        <v>65</v>
      </c>
      <c r="F8743" s="30">
        <v>5557.85</v>
      </c>
      <c r="G8743" s="30"/>
      <c r="H8743" s="32">
        <v>1493682.80999999</v>
      </c>
      <c r="I8743" s="30" t="s">
        <v>66</v>
      </c>
      <c r="J8743" s="30"/>
      <c r="K8743" s="30"/>
      <c r="L8743" s="31">
        <v>202608</v>
      </c>
      <c r="M8743" s="30"/>
      <c r="N8743" s="30">
        <v>202608</v>
      </c>
      <c r="O8743" s="30"/>
      <c r="P8743" s="30"/>
    </row>
    <row r="8744" s="35" customFormat="1" customHeight="1" spans="2:16">
      <c r="B8744" s="38">
        <v>46265</v>
      </c>
      <c r="C8744" s="69" t="s">
        <v>27</v>
      </c>
      <c r="D8744" s="30" t="s">
        <v>33</v>
      </c>
      <c r="E8744" s="30" t="s">
        <v>65</v>
      </c>
      <c r="F8744" s="30">
        <v>2756.39</v>
      </c>
      <c r="G8744" s="30"/>
      <c r="H8744" s="32">
        <v>1496439.19999999</v>
      </c>
      <c r="I8744" s="30" t="s">
        <v>66</v>
      </c>
      <c r="J8744" s="30"/>
      <c r="K8744" s="30"/>
      <c r="L8744" s="31">
        <v>202608</v>
      </c>
      <c r="M8744" s="30"/>
      <c r="N8744" s="30">
        <v>202608</v>
      </c>
      <c r="O8744" s="30"/>
      <c r="P8744" s="30"/>
    </row>
    <row r="8745" s="35" customFormat="1" customHeight="1" spans="2:16">
      <c r="B8745" s="38">
        <v>46266</v>
      </c>
      <c r="C8745" s="69" t="s">
        <v>27</v>
      </c>
      <c r="D8745" s="30" t="s">
        <v>33</v>
      </c>
      <c r="E8745" s="30" t="s">
        <v>38</v>
      </c>
      <c r="F8745" s="30">
        <v>1640.6</v>
      </c>
      <c r="G8745" s="30"/>
      <c r="H8745" s="32">
        <v>1498079.79999999</v>
      </c>
      <c r="I8745" s="30" t="s">
        <v>39</v>
      </c>
      <c r="J8745" s="30"/>
      <c r="K8745" s="30"/>
      <c r="L8745" s="31">
        <v>202608</v>
      </c>
      <c r="M8745" s="30"/>
      <c r="N8745" s="30">
        <v>202609</v>
      </c>
      <c r="O8745" s="30"/>
      <c r="P8745" s="30"/>
    </row>
    <row r="8746" s="35" customFormat="1" customHeight="1" spans="2:16">
      <c r="B8746" s="38">
        <v>46266</v>
      </c>
      <c r="C8746" s="69" t="s">
        <v>27</v>
      </c>
      <c r="D8746" s="30" t="s">
        <v>33</v>
      </c>
      <c r="E8746" s="30" t="s">
        <v>38</v>
      </c>
      <c r="F8746" s="30">
        <v>3287</v>
      </c>
      <c r="G8746" s="30"/>
      <c r="H8746" s="32">
        <v>1501366.79999999</v>
      </c>
      <c r="I8746" s="30" t="s">
        <v>39</v>
      </c>
      <c r="J8746" s="30"/>
      <c r="K8746" s="30"/>
      <c r="L8746" s="31">
        <v>202608</v>
      </c>
      <c r="M8746" s="30"/>
      <c r="N8746" s="30">
        <v>202609</v>
      </c>
      <c r="O8746" s="30"/>
      <c r="P8746" s="30"/>
    </row>
    <row r="8747" s="35" customFormat="1" customHeight="1" spans="2:16">
      <c r="B8747" s="38">
        <v>46266</v>
      </c>
      <c r="C8747" s="69" t="s">
        <v>27</v>
      </c>
      <c r="D8747" s="30" t="s">
        <v>33</v>
      </c>
      <c r="E8747" s="30" t="s">
        <v>55</v>
      </c>
      <c r="F8747" s="30">
        <v>9905.07</v>
      </c>
      <c r="G8747" s="30"/>
      <c r="H8747" s="32">
        <v>1511271.86999999</v>
      </c>
      <c r="I8747" s="30" t="s">
        <v>56</v>
      </c>
      <c r="J8747" s="30"/>
      <c r="K8747" s="30"/>
      <c r="L8747" s="31">
        <v>202608</v>
      </c>
      <c r="M8747" s="30"/>
      <c r="N8747" s="30">
        <v>202609</v>
      </c>
      <c r="O8747" s="30"/>
      <c r="P8747" s="30"/>
    </row>
    <row r="8748" s="35" customFormat="1" customHeight="1" spans="2:16">
      <c r="B8748" s="38">
        <v>46266</v>
      </c>
      <c r="C8748" s="69" t="s">
        <v>27</v>
      </c>
      <c r="D8748" s="30" t="s">
        <v>33</v>
      </c>
      <c r="E8748" s="30" t="s">
        <v>780</v>
      </c>
      <c r="F8748" s="30">
        <v>4445.78</v>
      </c>
      <c r="G8748" s="30"/>
      <c r="H8748" s="32">
        <v>1515717.64999999</v>
      </c>
      <c r="I8748" s="30" t="s">
        <v>103</v>
      </c>
      <c r="J8748" s="30"/>
      <c r="K8748" s="30"/>
      <c r="L8748" s="31">
        <v>202608</v>
      </c>
      <c r="M8748" s="30"/>
      <c r="N8748" s="30">
        <v>202609</v>
      </c>
      <c r="O8748" s="30"/>
      <c r="P8748" s="30"/>
    </row>
    <row r="8749" s="35" customFormat="1" customHeight="1" spans="2:16">
      <c r="B8749" s="38">
        <v>46266</v>
      </c>
      <c r="C8749" s="69" t="s">
        <v>27</v>
      </c>
      <c r="D8749" s="30" t="s">
        <v>33</v>
      </c>
      <c r="E8749" s="30" t="s">
        <v>34</v>
      </c>
      <c r="F8749" s="30">
        <v>1280.21</v>
      </c>
      <c r="G8749" s="30"/>
      <c r="H8749" s="32">
        <v>1516997.85999999</v>
      </c>
      <c r="I8749" s="30" t="s">
        <v>35</v>
      </c>
      <c r="J8749" s="30"/>
      <c r="K8749" s="30"/>
      <c r="L8749" s="31">
        <v>202608</v>
      </c>
      <c r="M8749" s="30"/>
      <c r="N8749" s="30">
        <v>202609</v>
      </c>
      <c r="O8749" s="30"/>
      <c r="P8749" s="30"/>
    </row>
    <row r="8750" s="35" customFormat="1" customHeight="1" spans="2:16">
      <c r="B8750" s="38">
        <v>46266</v>
      </c>
      <c r="C8750" s="69" t="s">
        <v>27</v>
      </c>
      <c r="D8750" s="30" t="s">
        <v>33</v>
      </c>
      <c r="E8750" s="30" t="s">
        <v>44</v>
      </c>
      <c r="F8750" s="30">
        <v>1936.85</v>
      </c>
      <c r="G8750" s="30"/>
      <c r="H8750" s="32">
        <v>1518934.70999999</v>
      </c>
      <c r="I8750" s="30" t="s">
        <v>45</v>
      </c>
      <c r="J8750" s="30"/>
      <c r="K8750" s="30"/>
      <c r="L8750" s="31">
        <v>202608</v>
      </c>
      <c r="M8750" s="30"/>
      <c r="N8750" s="30">
        <v>202609</v>
      </c>
      <c r="O8750" s="30"/>
      <c r="P8750" s="30"/>
    </row>
    <row r="8751" s="35" customFormat="1" customHeight="1" spans="2:16">
      <c r="B8751" s="38">
        <v>46266</v>
      </c>
      <c r="C8751" s="69" t="s">
        <v>27</v>
      </c>
      <c r="D8751" s="30" t="s">
        <v>33</v>
      </c>
      <c r="E8751" s="30" t="s">
        <v>40</v>
      </c>
      <c r="F8751" s="30">
        <v>1581.14</v>
      </c>
      <c r="G8751" s="30"/>
      <c r="H8751" s="32">
        <v>1520515.84999999</v>
      </c>
      <c r="I8751" s="30" t="s">
        <v>41</v>
      </c>
      <c r="J8751" s="30"/>
      <c r="K8751" s="30"/>
      <c r="L8751" s="31">
        <v>202608</v>
      </c>
      <c r="M8751" s="30"/>
      <c r="N8751" s="30">
        <v>202609</v>
      </c>
      <c r="O8751" s="30"/>
      <c r="P8751" s="30"/>
    </row>
    <row r="8752" s="35" customFormat="1" customHeight="1" spans="2:16">
      <c r="B8752" s="38">
        <v>46266</v>
      </c>
      <c r="C8752" s="69" t="s">
        <v>27</v>
      </c>
      <c r="D8752" s="30" t="s">
        <v>33</v>
      </c>
      <c r="E8752" s="30" t="s">
        <v>42</v>
      </c>
      <c r="F8752" s="30">
        <v>54069.86</v>
      </c>
      <c r="G8752" s="30"/>
      <c r="H8752" s="32">
        <v>1574585.70999999</v>
      </c>
      <c r="I8752" s="30" t="s">
        <v>43</v>
      </c>
      <c r="J8752" s="30"/>
      <c r="K8752" s="30"/>
      <c r="L8752" s="84">
        <v>202608</v>
      </c>
      <c r="M8752" s="30"/>
      <c r="N8752" s="30">
        <v>202609</v>
      </c>
      <c r="O8752" s="30"/>
      <c r="P8752" s="30"/>
    </row>
    <row r="8753" s="35" customFormat="1" customHeight="1" spans="2:16">
      <c r="B8753" s="38">
        <v>46267</v>
      </c>
      <c r="C8753" s="69" t="s">
        <v>27</v>
      </c>
      <c r="D8753" s="30" t="s">
        <v>33</v>
      </c>
      <c r="E8753" s="30" t="s">
        <v>53</v>
      </c>
      <c r="F8753" s="30">
        <v>5126.1</v>
      </c>
      <c r="G8753" s="30"/>
      <c r="H8753" s="32">
        <v>1579711.80999999</v>
      </c>
      <c r="I8753" s="30" t="s">
        <v>54</v>
      </c>
      <c r="J8753" s="30"/>
      <c r="K8753" s="30"/>
      <c r="L8753" s="31">
        <v>202608</v>
      </c>
      <c r="M8753" s="30"/>
      <c r="N8753" s="30">
        <v>202609</v>
      </c>
      <c r="O8753" s="30"/>
      <c r="P8753" s="30"/>
    </row>
    <row r="8754" s="35" customFormat="1" customHeight="1" spans="2:16">
      <c r="B8754" s="38">
        <v>46267</v>
      </c>
      <c r="C8754" s="69" t="s">
        <v>27</v>
      </c>
      <c r="D8754" s="30" t="s">
        <v>33</v>
      </c>
      <c r="E8754" s="30" t="s">
        <v>63</v>
      </c>
      <c r="F8754" s="30">
        <v>4555.41</v>
      </c>
      <c r="G8754" s="30"/>
      <c r="H8754" s="32">
        <v>1584267.21999999</v>
      </c>
      <c r="I8754" s="30" t="s">
        <v>64</v>
      </c>
      <c r="J8754" s="30"/>
      <c r="K8754" s="30"/>
      <c r="L8754" s="31">
        <v>202608</v>
      </c>
      <c r="M8754" s="30"/>
      <c r="N8754" s="30">
        <v>202609</v>
      </c>
      <c r="O8754" s="30"/>
      <c r="P8754" s="30"/>
    </row>
    <row r="8755" s="35" customFormat="1" customHeight="1" spans="2:16">
      <c r="B8755" s="38">
        <v>46267</v>
      </c>
      <c r="C8755" s="69" t="s">
        <v>27</v>
      </c>
      <c r="D8755" s="30" t="s">
        <v>33</v>
      </c>
      <c r="E8755" s="30" t="s">
        <v>61</v>
      </c>
      <c r="F8755" s="30">
        <v>10000</v>
      </c>
      <c r="G8755" s="30"/>
      <c r="H8755" s="32">
        <v>1594267.21999999</v>
      </c>
      <c r="I8755" s="30" t="s">
        <v>62</v>
      </c>
      <c r="J8755" s="30"/>
      <c r="K8755" s="30"/>
      <c r="L8755" s="31">
        <v>202608</v>
      </c>
      <c r="M8755" s="30"/>
      <c r="N8755" s="30">
        <v>202609</v>
      </c>
      <c r="O8755" s="30"/>
      <c r="P8755" s="30"/>
    </row>
    <row r="8756" s="35" customFormat="1" customHeight="1" spans="2:16">
      <c r="B8756" s="38">
        <v>46267</v>
      </c>
      <c r="C8756" s="69" t="s">
        <v>27</v>
      </c>
      <c r="D8756" s="30" t="s">
        <v>33</v>
      </c>
      <c r="E8756" s="30" t="s">
        <v>61</v>
      </c>
      <c r="F8756" s="30">
        <v>3405.52</v>
      </c>
      <c r="G8756" s="30"/>
      <c r="H8756" s="32">
        <v>1597672.73999999</v>
      </c>
      <c r="I8756" s="30" t="s">
        <v>62</v>
      </c>
      <c r="J8756" s="30"/>
      <c r="K8756" s="30"/>
      <c r="L8756" s="31">
        <v>202608</v>
      </c>
      <c r="M8756" s="30"/>
      <c r="N8756" s="30">
        <v>202609</v>
      </c>
      <c r="O8756" s="30"/>
      <c r="P8756" s="30"/>
    </row>
    <row r="8757" s="35" customFormat="1" customHeight="1" spans="2:16">
      <c r="B8757" s="38">
        <v>46267</v>
      </c>
      <c r="C8757" s="69" t="s">
        <v>27</v>
      </c>
      <c r="D8757" s="30" t="s">
        <v>33</v>
      </c>
      <c r="E8757" s="30" t="s">
        <v>38</v>
      </c>
      <c r="F8757" s="30">
        <v>2154</v>
      </c>
      <c r="G8757" s="30"/>
      <c r="H8757" s="32">
        <v>1599826.73999999</v>
      </c>
      <c r="I8757" s="30" t="s">
        <v>39</v>
      </c>
      <c r="J8757" s="30"/>
      <c r="K8757" s="30"/>
      <c r="L8757" s="31">
        <v>202608</v>
      </c>
      <c r="M8757" s="30"/>
      <c r="N8757" s="30">
        <v>202609</v>
      </c>
      <c r="O8757" s="30"/>
      <c r="P8757" s="30"/>
    </row>
    <row r="8758" s="35" customFormat="1" customHeight="1" spans="2:16">
      <c r="B8758" s="38">
        <v>46267</v>
      </c>
      <c r="C8758" s="69" t="s">
        <v>27</v>
      </c>
      <c r="D8758" s="30" t="s">
        <v>33</v>
      </c>
      <c r="E8758" s="30" t="s">
        <v>51</v>
      </c>
      <c r="F8758" s="30">
        <v>12625.94</v>
      </c>
      <c r="G8758" s="30"/>
      <c r="H8758" s="32">
        <v>1612452.67999999</v>
      </c>
      <c r="I8758" s="30" t="s">
        <v>52</v>
      </c>
      <c r="J8758" s="30"/>
      <c r="K8758" s="30"/>
      <c r="L8758" s="31">
        <v>202608</v>
      </c>
      <c r="M8758" s="30"/>
      <c r="N8758" s="30">
        <v>202609</v>
      </c>
      <c r="O8758" s="30"/>
      <c r="P8758" s="30"/>
    </row>
    <row r="8759" s="35" customFormat="1" customHeight="1" spans="2:16">
      <c r="B8759" s="38">
        <v>46267</v>
      </c>
      <c r="C8759" s="69" t="s">
        <v>27</v>
      </c>
      <c r="D8759" s="30" t="s">
        <v>33</v>
      </c>
      <c r="E8759" s="30" t="s">
        <v>57</v>
      </c>
      <c r="F8759" s="30">
        <v>15470.63</v>
      </c>
      <c r="G8759" s="30"/>
      <c r="H8759" s="32">
        <v>1627923.30999999</v>
      </c>
      <c r="I8759" s="30" t="s">
        <v>58</v>
      </c>
      <c r="J8759" s="30"/>
      <c r="K8759" s="30"/>
      <c r="L8759" s="31">
        <v>202608</v>
      </c>
      <c r="M8759" s="30"/>
      <c r="N8759" s="30">
        <v>202609</v>
      </c>
      <c r="O8759" s="30"/>
      <c r="P8759" s="30"/>
    </row>
    <row r="8760" s="35" customFormat="1" customHeight="1" spans="2:16">
      <c r="B8760" s="38">
        <v>46267</v>
      </c>
      <c r="C8760" s="69" t="s">
        <v>27</v>
      </c>
      <c r="D8760" s="30" t="s">
        <v>33</v>
      </c>
      <c r="E8760" s="30" t="s">
        <v>59</v>
      </c>
      <c r="F8760" s="30">
        <v>3750.25</v>
      </c>
      <c r="G8760" s="30"/>
      <c r="H8760" s="32">
        <v>1631673.55999999</v>
      </c>
      <c r="I8760" s="30" t="s">
        <v>60</v>
      </c>
      <c r="J8760" s="30"/>
      <c r="K8760" s="30"/>
      <c r="L8760" s="31">
        <v>202608</v>
      </c>
      <c r="M8760" s="30"/>
      <c r="N8760" s="30">
        <v>202609</v>
      </c>
      <c r="O8760" s="30"/>
      <c r="P8760" s="30"/>
    </row>
    <row r="8761" s="35" customFormat="1" customHeight="1" spans="2:16">
      <c r="B8761" s="38">
        <v>46267</v>
      </c>
      <c r="C8761" s="69" t="s">
        <v>27</v>
      </c>
      <c r="D8761" s="30" t="s">
        <v>33</v>
      </c>
      <c r="E8761" s="30" t="s">
        <v>65</v>
      </c>
      <c r="F8761" s="30">
        <v>9070.8</v>
      </c>
      <c r="G8761" s="30"/>
      <c r="H8761" s="32">
        <v>1640744.35999999</v>
      </c>
      <c r="I8761" s="30" t="s">
        <v>66</v>
      </c>
      <c r="J8761" s="30"/>
      <c r="K8761" s="30"/>
      <c r="L8761" s="31">
        <v>202608</v>
      </c>
      <c r="M8761" s="30"/>
      <c r="N8761" s="30">
        <v>202609</v>
      </c>
      <c r="O8761" s="30"/>
      <c r="P8761" s="30"/>
    </row>
    <row r="8762" s="35" customFormat="1" customHeight="1" spans="2:16">
      <c r="B8762" s="38">
        <v>46269</v>
      </c>
      <c r="C8762" s="69" t="s">
        <v>27</v>
      </c>
      <c r="D8762" s="30" t="s">
        <v>33</v>
      </c>
      <c r="E8762" s="30" t="s">
        <v>42</v>
      </c>
      <c r="F8762" s="56">
        <v>27596.32</v>
      </c>
      <c r="G8762" s="56"/>
      <c r="H8762" s="32">
        <v>1668340.67999999</v>
      </c>
      <c r="I8762" s="31" t="s">
        <v>43</v>
      </c>
      <c r="J8762" s="30"/>
      <c r="K8762" s="30"/>
      <c r="L8762" s="31">
        <v>202609</v>
      </c>
      <c r="M8762" s="30"/>
      <c r="N8762" s="30"/>
      <c r="O8762" s="30"/>
      <c r="P8762" s="30"/>
    </row>
    <row r="8763" s="35" customFormat="1" customHeight="1" spans="2:16">
      <c r="B8763" s="38">
        <v>46270</v>
      </c>
      <c r="C8763" s="69" t="s">
        <v>27</v>
      </c>
      <c r="D8763" s="30" t="s">
        <v>33</v>
      </c>
      <c r="E8763" s="30" t="s">
        <v>55</v>
      </c>
      <c r="F8763" s="56">
        <v>9284.86</v>
      </c>
      <c r="G8763" s="56"/>
      <c r="H8763" s="32">
        <v>1677625.53999999</v>
      </c>
      <c r="I8763" s="30" t="s">
        <v>56</v>
      </c>
      <c r="J8763" s="30"/>
      <c r="K8763" s="30"/>
      <c r="L8763" s="31">
        <v>202609</v>
      </c>
      <c r="M8763" s="30"/>
      <c r="N8763" s="30"/>
      <c r="O8763" s="30"/>
      <c r="P8763" s="30"/>
    </row>
    <row r="8764" s="35" customFormat="1" customHeight="1" spans="2:16">
      <c r="B8764" s="38">
        <v>46271</v>
      </c>
      <c r="C8764" s="69" t="s">
        <v>27</v>
      </c>
      <c r="D8764" s="30" t="s">
        <v>33</v>
      </c>
      <c r="E8764" s="30" t="s">
        <v>65</v>
      </c>
      <c r="F8764" s="56">
        <v>4590.81</v>
      </c>
      <c r="G8764" s="56"/>
      <c r="H8764" s="32">
        <v>1682216.34999999</v>
      </c>
      <c r="I8764" s="30" t="s">
        <v>66</v>
      </c>
      <c r="J8764" s="30"/>
      <c r="K8764" s="30"/>
      <c r="L8764" s="31">
        <v>202609</v>
      </c>
      <c r="M8764" s="30"/>
      <c r="N8764" s="30">
        <v>202609</v>
      </c>
      <c r="O8764" s="30"/>
      <c r="P8764" s="30"/>
    </row>
    <row r="8765" s="35" customFormat="1" customHeight="1" spans="2:16">
      <c r="B8765" s="38">
        <v>46272</v>
      </c>
      <c r="C8765" s="69" t="s">
        <v>27</v>
      </c>
      <c r="D8765" s="30" t="s">
        <v>33</v>
      </c>
      <c r="E8765" s="30" t="s">
        <v>53</v>
      </c>
      <c r="F8765" s="56">
        <v>9997.14</v>
      </c>
      <c r="G8765" s="56"/>
      <c r="H8765" s="32">
        <v>1692213.48999999</v>
      </c>
      <c r="I8765" s="30" t="s">
        <v>54</v>
      </c>
      <c r="J8765" s="30"/>
      <c r="K8765" s="30"/>
      <c r="L8765" s="31">
        <v>202609</v>
      </c>
      <c r="M8765" s="30"/>
      <c r="N8765" s="30">
        <v>202609</v>
      </c>
      <c r="O8765" s="30"/>
      <c r="P8765" s="30"/>
    </row>
    <row r="8766" s="35" customFormat="1" customHeight="1" spans="2:16">
      <c r="B8766" s="38">
        <v>46272</v>
      </c>
      <c r="C8766" s="69" t="s">
        <v>27</v>
      </c>
      <c r="D8766" s="30" t="s">
        <v>33</v>
      </c>
      <c r="E8766" s="30" t="s">
        <v>42</v>
      </c>
      <c r="F8766" s="56">
        <v>25910.39</v>
      </c>
      <c r="G8766" s="56"/>
      <c r="H8766" s="32">
        <v>1718123.87999999</v>
      </c>
      <c r="I8766" s="31" t="s">
        <v>43</v>
      </c>
      <c r="J8766" s="30"/>
      <c r="K8766" s="30"/>
      <c r="L8766" s="31">
        <v>202609</v>
      </c>
      <c r="M8766" s="30"/>
      <c r="N8766" s="30"/>
      <c r="O8766" s="30"/>
      <c r="P8766" s="30"/>
    </row>
    <row r="8767" s="35" customFormat="1" customHeight="1" spans="2:16">
      <c r="B8767" s="38">
        <v>46272</v>
      </c>
      <c r="C8767" s="69" t="s">
        <v>27</v>
      </c>
      <c r="D8767" s="30" t="s">
        <v>33</v>
      </c>
      <c r="E8767" s="30" t="s">
        <v>44</v>
      </c>
      <c r="F8767" s="56">
        <v>2226.79</v>
      </c>
      <c r="G8767" s="56"/>
      <c r="H8767" s="32">
        <v>1720350.66999999</v>
      </c>
      <c r="I8767" s="30" t="s">
        <v>45</v>
      </c>
      <c r="J8767" s="30"/>
      <c r="K8767" s="30"/>
      <c r="L8767" s="31">
        <v>202609</v>
      </c>
      <c r="M8767" s="30"/>
      <c r="N8767" s="30"/>
      <c r="O8767" s="30"/>
      <c r="P8767" s="30"/>
    </row>
    <row r="8768" s="35" customFormat="1" customHeight="1" spans="2:16">
      <c r="B8768" s="38">
        <v>46272</v>
      </c>
      <c r="C8768" s="69" t="s">
        <v>27</v>
      </c>
      <c r="D8768" s="30" t="s">
        <v>33</v>
      </c>
      <c r="E8768" s="30" t="s">
        <v>34</v>
      </c>
      <c r="F8768" s="56">
        <v>975.33</v>
      </c>
      <c r="G8768" s="56"/>
      <c r="H8768" s="32">
        <v>1721325.99999999</v>
      </c>
      <c r="I8768" s="30" t="s">
        <v>35</v>
      </c>
      <c r="J8768" s="30"/>
      <c r="K8768" s="30"/>
      <c r="L8768" s="31">
        <v>202609</v>
      </c>
      <c r="M8768" s="30"/>
      <c r="N8768" s="30"/>
      <c r="O8768" s="30"/>
      <c r="P8768" s="30"/>
    </row>
    <row r="8769" s="35" customFormat="1" customHeight="1" spans="2:16">
      <c r="B8769" s="38">
        <v>46272</v>
      </c>
      <c r="C8769" s="69" t="s">
        <v>27</v>
      </c>
      <c r="D8769" s="30" t="s">
        <v>33</v>
      </c>
      <c r="E8769" s="30" t="s">
        <v>51</v>
      </c>
      <c r="F8769" s="56">
        <v>7247.05</v>
      </c>
      <c r="G8769" s="56"/>
      <c r="H8769" s="32">
        <v>1728573.04999999</v>
      </c>
      <c r="I8769" s="30" t="s">
        <v>52</v>
      </c>
      <c r="J8769" s="30"/>
      <c r="K8769" s="30"/>
      <c r="L8769" s="31">
        <v>202609</v>
      </c>
      <c r="M8769" s="30"/>
      <c r="N8769" s="30">
        <v>202609</v>
      </c>
      <c r="O8769" s="30"/>
      <c r="P8769" s="30"/>
    </row>
    <row r="8770" s="35" customFormat="1" customHeight="1" spans="2:16">
      <c r="B8770" s="38">
        <v>46272</v>
      </c>
      <c r="C8770" s="69" t="s">
        <v>27</v>
      </c>
      <c r="D8770" s="30" t="s">
        <v>33</v>
      </c>
      <c r="E8770" s="30" t="s">
        <v>63</v>
      </c>
      <c r="F8770" s="56">
        <v>2231.07</v>
      </c>
      <c r="G8770" s="56"/>
      <c r="H8770" s="32">
        <v>1730804.11999999</v>
      </c>
      <c r="I8770" s="30"/>
      <c r="J8770" s="30"/>
      <c r="K8770" s="30"/>
      <c r="L8770" s="31">
        <v>202609</v>
      </c>
      <c r="M8770" s="30"/>
      <c r="N8770" s="30"/>
      <c r="O8770" s="30"/>
      <c r="P8770" s="30"/>
    </row>
    <row r="8771" s="35" customFormat="1" customHeight="1" spans="2:16">
      <c r="B8771" s="38">
        <v>46272</v>
      </c>
      <c r="C8771" s="69" t="s">
        <v>27</v>
      </c>
      <c r="D8771" s="30" t="s">
        <v>33</v>
      </c>
      <c r="E8771" s="30" t="s">
        <v>38</v>
      </c>
      <c r="F8771" s="56">
        <v>707.64</v>
      </c>
      <c r="G8771" s="56"/>
      <c r="H8771" s="32">
        <v>1731511.75999999</v>
      </c>
      <c r="I8771" s="30" t="s">
        <v>39</v>
      </c>
      <c r="J8771" s="30"/>
      <c r="K8771" s="30"/>
      <c r="L8771" s="31">
        <v>202609</v>
      </c>
      <c r="M8771" s="30"/>
      <c r="N8771" s="30"/>
      <c r="O8771" s="30"/>
      <c r="P8771" s="30"/>
    </row>
    <row r="8772" s="35" customFormat="1" customHeight="1" spans="2:16">
      <c r="B8772" s="38">
        <v>46272</v>
      </c>
      <c r="C8772" s="69" t="s">
        <v>27</v>
      </c>
      <c r="D8772" s="30" t="s">
        <v>33</v>
      </c>
      <c r="E8772" s="30" t="s">
        <v>780</v>
      </c>
      <c r="F8772" s="56">
        <v>3532.73</v>
      </c>
      <c r="G8772" s="56"/>
      <c r="H8772" s="32">
        <v>1735044.48999999</v>
      </c>
      <c r="I8772" s="30" t="s">
        <v>103</v>
      </c>
      <c r="J8772" s="30"/>
      <c r="K8772" s="30"/>
      <c r="L8772" s="31">
        <v>202609</v>
      </c>
      <c r="M8772" s="30"/>
      <c r="N8772" s="30"/>
      <c r="O8772" s="30"/>
      <c r="P8772" s="30"/>
    </row>
    <row r="8773" s="35" customFormat="1" customHeight="1" spans="2:16">
      <c r="B8773" s="38">
        <v>46272</v>
      </c>
      <c r="C8773" s="69" t="s">
        <v>27</v>
      </c>
      <c r="D8773" s="30" t="s">
        <v>33</v>
      </c>
      <c r="E8773" s="30" t="s">
        <v>40</v>
      </c>
      <c r="F8773" s="56">
        <v>1085.18</v>
      </c>
      <c r="G8773" s="56"/>
      <c r="H8773" s="32">
        <v>1736129.66999999</v>
      </c>
      <c r="I8773" s="30"/>
      <c r="J8773" s="30"/>
      <c r="K8773" s="30"/>
      <c r="L8773" s="31"/>
      <c r="M8773" s="30"/>
      <c r="N8773" s="30"/>
      <c r="O8773" s="30"/>
      <c r="P8773" s="30"/>
    </row>
    <row r="8774" s="35" customFormat="1" customHeight="1" spans="2:16">
      <c r="B8774" s="38">
        <v>46272</v>
      </c>
      <c r="C8774" s="69" t="s">
        <v>27</v>
      </c>
      <c r="D8774" s="30" t="s">
        <v>33</v>
      </c>
      <c r="E8774" s="30" t="s">
        <v>61</v>
      </c>
      <c r="F8774" s="56">
        <v>7176.14</v>
      </c>
      <c r="G8774" s="56"/>
      <c r="H8774" s="32">
        <v>1743305.80999999</v>
      </c>
      <c r="I8774" s="30" t="s">
        <v>62</v>
      </c>
      <c r="J8774" s="30"/>
      <c r="K8774" s="30"/>
      <c r="L8774" s="31">
        <v>202609</v>
      </c>
      <c r="M8774" s="30"/>
      <c r="N8774" s="30"/>
      <c r="O8774" s="30"/>
      <c r="P8774" s="30"/>
    </row>
    <row r="8775" s="35" customFormat="1" customHeight="1" spans="2:16">
      <c r="B8775" s="38">
        <v>46273</v>
      </c>
      <c r="C8775" s="69" t="s">
        <v>27</v>
      </c>
      <c r="D8775" s="30" t="s">
        <v>33</v>
      </c>
      <c r="E8775" s="30" t="s">
        <v>59</v>
      </c>
      <c r="F8775" s="56">
        <v>3900.13</v>
      </c>
      <c r="G8775" s="56"/>
      <c r="H8775" s="32">
        <v>1747205.93999999</v>
      </c>
      <c r="I8775" s="30" t="s">
        <v>60</v>
      </c>
      <c r="J8775" s="30"/>
      <c r="K8775" s="30"/>
      <c r="L8775" s="31">
        <v>202609</v>
      </c>
      <c r="M8775" s="30"/>
      <c r="N8775" s="30"/>
      <c r="O8775" s="30"/>
      <c r="P8775" s="30"/>
    </row>
    <row r="8776" s="35" customFormat="1" customHeight="1" spans="2:16">
      <c r="B8776" s="38">
        <v>46273</v>
      </c>
      <c r="C8776" s="69" t="s">
        <v>27</v>
      </c>
      <c r="D8776" s="30" t="s">
        <v>33</v>
      </c>
      <c r="E8776" s="30" t="s">
        <v>51</v>
      </c>
      <c r="F8776" s="56">
        <v>7056.94</v>
      </c>
      <c r="G8776" s="56"/>
      <c r="H8776" s="32">
        <v>1754262.87999999</v>
      </c>
      <c r="I8776" s="30" t="s">
        <v>52</v>
      </c>
      <c r="J8776" s="30"/>
      <c r="K8776" s="30"/>
      <c r="L8776" s="31">
        <v>202609</v>
      </c>
      <c r="M8776" s="30"/>
      <c r="N8776" s="30">
        <v>202609</v>
      </c>
      <c r="O8776" s="30"/>
      <c r="P8776" s="30"/>
    </row>
    <row r="8777" s="35" customFormat="1" customHeight="1" spans="2:16">
      <c r="B8777" s="38">
        <v>46274</v>
      </c>
      <c r="C8777" s="69" t="s">
        <v>27</v>
      </c>
      <c r="D8777" s="30" t="s">
        <v>33</v>
      </c>
      <c r="E8777" s="30" t="s">
        <v>57</v>
      </c>
      <c r="F8777" s="56">
        <v>7218.49</v>
      </c>
      <c r="G8777" s="56"/>
      <c r="H8777" s="32">
        <v>1761481.36999999</v>
      </c>
      <c r="I8777" s="30" t="s">
        <v>58</v>
      </c>
      <c r="J8777" s="30"/>
      <c r="K8777" s="30"/>
      <c r="L8777" s="31"/>
      <c r="M8777" s="30"/>
      <c r="N8777" s="30"/>
      <c r="O8777" s="30"/>
      <c r="P8777" s="30"/>
    </row>
    <row r="8778" s="35" customFormat="1" customHeight="1" spans="2:16">
      <c r="B8778" s="38">
        <v>46274</v>
      </c>
      <c r="C8778" s="69" t="s">
        <v>27</v>
      </c>
      <c r="D8778" s="30" t="s">
        <v>33</v>
      </c>
      <c r="E8778" s="30" t="s">
        <v>65</v>
      </c>
      <c r="F8778" s="56">
        <v>8589.27</v>
      </c>
      <c r="G8778" s="56"/>
      <c r="H8778" s="32">
        <v>1770070.63999999</v>
      </c>
      <c r="I8778" s="30" t="s">
        <v>66</v>
      </c>
      <c r="J8778" s="30"/>
      <c r="K8778" s="30"/>
      <c r="L8778" s="31">
        <v>202609</v>
      </c>
      <c r="M8778" s="30"/>
      <c r="N8778" s="30">
        <v>202609</v>
      </c>
      <c r="O8778" s="30"/>
      <c r="P8778" s="30"/>
    </row>
    <row r="8779" s="35" customFormat="1" customHeight="1" spans="2:16">
      <c r="B8779" s="38">
        <v>46274</v>
      </c>
      <c r="C8779" s="69" t="s">
        <v>27</v>
      </c>
      <c r="D8779" s="30" t="s">
        <v>33</v>
      </c>
      <c r="E8779" s="30" t="s">
        <v>67</v>
      </c>
      <c r="F8779" s="56"/>
      <c r="G8779" s="56">
        <v>3500</v>
      </c>
      <c r="H8779" s="32">
        <v>1766570.63999999</v>
      </c>
      <c r="I8779" s="30"/>
      <c r="J8779" s="30"/>
      <c r="K8779" s="30"/>
      <c r="L8779" s="31">
        <v>202609</v>
      </c>
      <c r="M8779" s="30"/>
      <c r="N8779" s="30"/>
      <c r="O8779" s="30"/>
      <c r="P8779" s="30"/>
    </row>
    <row r="8780" s="35" customFormat="1" customHeight="1" spans="2:16">
      <c r="B8780" s="38">
        <v>46275</v>
      </c>
      <c r="C8780" s="69" t="s">
        <v>27</v>
      </c>
      <c r="D8780" s="30" t="s">
        <v>33</v>
      </c>
      <c r="E8780" s="30" t="s">
        <v>55</v>
      </c>
      <c r="F8780" s="56">
        <v>9117.62</v>
      </c>
      <c r="G8780" s="56"/>
      <c r="H8780" s="32">
        <v>1775688.25999999</v>
      </c>
      <c r="I8780" s="30" t="s">
        <v>56</v>
      </c>
      <c r="J8780" s="30"/>
      <c r="K8780" s="30"/>
      <c r="L8780" s="31">
        <v>202609</v>
      </c>
      <c r="M8780" s="30"/>
      <c r="N8780" s="30"/>
      <c r="O8780" s="30"/>
      <c r="P8780" s="30"/>
    </row>
    <row r="8781" s="35" customFormat="1" customHeight="1" spans="2:16">
      <c r="B8781" s="38">
        <v>46275</v>
      </c>
      <c r="C8781" s="69" t="s">
        <v>27</v>
      </c>
      <c r="D8781" s="30" t="s">
        <v>33</v>
      </c>
      <c r="E8781" s="30" t="s">
        <v>42</v>
      </c>
      <c r="F8781" s="56">
        <v>24024.88</v>
      </c>
      <c r="G8781" s="56"/>
      <c r="H8781" s="32">
        <v>1799713.13999999</v>
      </c>
      <c r="I8781" s="31" t="s">
        <v>43</v>
      </c>
      <c r="J8781" s="30"/>
      <c r="K8781" s="30"/>
      <c r="L8781" s="31">
        <v>202609</v>
      </c>
      <c r="M8781" s="30"/>
      <c r="N8781" s="30"/>
      <c r="O8781" s="30"/>
      <c r="P8781" s="30"/>
    </row>
    <row r="8782" s="35" customFormat="1" customHeight="1" spans="2:16">
      <c r="B8782" s="38">
        <v>46275</v>
      </c>
      <c r="C8782" s="69" t="s">
        <v>27</v>
      </c>
      <c r="D8782" s="30" t="s">
        <v>33</v>
      </c>
      <c r="E8782" s="30" t="s">
        <v>65</v>
      </c>
      <c r="F8782" s="56">
        <v>6778.57</v>
      </c>
      <c r="G8782" s="56"/>
      <c r="H8782" s="32">
        <v>1806491.70999999</v>
      </c>
      <c r="I8782" s="30" t="s">
        <v>66</v>
      </c>
      <c r="J8782" s="30"/>
      <c r="K8782" s="30"/>
      <c r="L8782" s="31">
        <v>202609</v>
      </c>
      <c r="M8782" s="30"/>
      <c r="N8782" s="30">
        <v>202609</v>
      </c>
      <c r="O8782" s="30"/>
      <c r="P8782" s="30"/>
    </row>
    <row r="8783" s="35" customFormat="1" customHeight="1" spans="2:16">
      <c r="B8783" s="38"/>
      <c r="C8783" s="69"/>
      <c r="D8783" s="30" t="s">
        <v>33</v>
      </c>
      <c r="E8783" s="30"/>
      <c r="F8783" s="56"/>
      <c r="G8783" s="56"/>
      <c r="H8783" s="32"/>
      <c r="I8783" s="30"/>
      <c r="J8783" s="30"/>
      <c r="K8783" s="30"/>
      <c r="L8783" s="31"/>
      <c r="M8783" s="30"/>
      <c r="N8783" s="30"/>
      <c r="O8783" s="30"/>
      <c r="P8783" s="30"/>
    </row>
    <row r="8784" s="35" customFormat="1" customHeight="1" spans="2:16">
      <c r="B8784" s="38"/>
      <c r="C8784" s="69"/>
      <c r="D8784" s="30" t="s">
        <v>33</v>
      </c>
      <c r="E8784" s="30"/>
      <c r="F8784" s="56"/>
      <c r="G8784" s="56"/>
      <c r="H8784" s="32"/>
      <c r="I8784" s="30"/>
      <c r="J8784" s="30"/>
      <c r="K8784" s="30"/>
      <c r="L8784" s="31"/>
      <c r="M8784" s="30"/>
      <c r="N8784" s="30"/>
      <c r="O8784" s="30"/>
      <c r="P8784" s="30"/>
    </row>
    <row r="8785" s="35" customFormat="1" customHeight="1" spans="2:16">
      <c r="B8785" s="38"/>
      <c r="C8785" s="69"/>
      <c r="D8785" s="30" t="s">
        <v>33</v>
      </c>
      <c r="E8785" s="30"/>
      <c r="F8785" s="56"/>
      <c r="G8785" s="56"/>
      <c r="H8785" s="32"/>
      <c r="I8785" s="30"/>
      <c r="J8785" s="30"/>
      <c r="K8785" s="30"/>
      <c r="L8785" s="31"/>
      <c r="M8785" s="30"/>
      <c r="N8785" s="30"/>
      <c r="O8785" s="30"/>
      <c r="P8785" s="30"/>
    </row>
    <row r="8786" s="35" customFormat="1" customHeight="1" spans="2:16">
      <c r="B8786" s="38"/>
      <c r="C8786" s="69"/>
      <c r="D8786" s="30" t="s">
        <v>33</v>
      </c>
      <c r="E8786" s="30"/>
      <c r="F8786" s="56"/>
      <c r="G8786" s="56"/>
      <c r="H8786" s="32"/>
      <c r="I8786" s="30"/>
      <c r="J8786" s="30"/>
      <c r="K8786" s="30"/>
      <c r="L8786" s="31"/>
      <c r="M8786" s="30"/>
      <c r="N8786" s="30"/>
      <c r="O8786" s="30"/>
      <c r="P8786" s="30"/>
    </row>
    <row r="8787" s="35" customFormat="1" customHeight="1" spans="2:16">
      <c r="B8787" s="38"/>
      <c r="C8787" s="69"/>
      <c r="D8787" s="30" t="s">
        <v>33</v>
      </c>
      <c r="E8787" s="30"/>
      <c r="F8787" s="56"/>
      <c r="G8787" s="56"/>
      <c r="H8787" s="32"/>
      <c r="I8787" s="30"/>
      <c r="J8787" s="30"/>
      <c r="K8787" s="30"/>
      <c r="L8787" s="31"/>
      <c r="M8787" s="30"/>
      <c r="N8787" s="30"/>
      <c r="O8787" s="30"/>
      <c r="P8787" s="30"/>
    </row>
    <row r="8788" s="35" customFormat="1" customHeight="1" spans="2:16">
      <c r="B8788" s="38"/>
      <c r="C8788" s="69"/>
      <c r="D8788" s="30" t="s">
        <v>33</v>
      </c>
      <c r="E8788" s="30"/>
      <c r="F8788" s="56"/>
      <c r="G8788" s="56"/>
      <c r="H8788" s="32"/>
      <c r="I8788" s="30"/>
      <c r="J8788" s="30"/>
      <c r="K8788" s="30"/>
      <c r="L8788" s="31"/>
      <c r="M8788" s="30"/>
      <c r="N8788" s="30"/>
      <c r="O8788" s="30"/>
      <c r="P8788" s="30"/>
    </row>
    <row r="8789" s="35" customFormat="1" customHeight="1" spans="2:16">
      <c r="B8789" s="38"/>
      <c r="C8789" s="69"/>
      <c r="D8789" s="30" t="s">
        <v>33</v>
      </c>
      <c r="E8789" s="30"/>
      <c r="F8789" s="56"/>
      <c r="G8789" s="56"/>
      <c r="H8789" s="32"/>
      <c r="I8789" s="30"/>
      <c r="J8789" s="30"/>
      <c r="K8789" s="30"/>
      <c r="L8789" s="31"/>
      <c r="M8789" s="30"/>
      <c r="N8789" s="30"/>
      <c r="O8789" s="30"/>
      <c r="P8789" s="30"/>
    </row>
    <row r="8790" s="35" customFormat="1" customHeight="1" spans="2:16">
      <c r="B8790" s="38"/>
      <c r="C8790" s="69"/>
      <c r="D8790" s="30" t="s">
        <v>33</v>
      </c>
      <c r="E8790" s="30"/>
      <c r="F8790" s="56"/>
      <c r="G8790" s="56"/>
      <c r="H8790" s="32"/>
      <c r="I8790" s="30"/>
      <c r="J8790" s="30"/>
      <c r="K8790" s="30"/>
      <c r="L8790" s="31"/>
      <c r="M8790" s="30"/>
      <c r="N8790" s="30"/>
      <c r="O8790" s="30"/>
      <c r="P8790" s="30"/>
    </row>
    <row r="8791" s="35" customFormat="1" customHeight="1" spans="2:16">
      <c r="B8791" s="38"/>
      <c r="C8791" s="69"/>
      <c r="D8791" s="30" t="s">
        <v>33</v>
      </c>
      <c r="E8791" s="30"/>
      <c r="F8791" s="56"/>
      <c r="G8791" s="56"/>
      <c r="H8791" s="32"/>
      <c r="I8791" s="30"/>
      <c r="J8791" s="30"/>
      <c r="K8791" s="30"/>
      <c r="L8791" s="31"/>
      <c r="M8791" s="30"/>
      <c r="N8791" s="30"/>
      <c r="O8791" s="30"/>
      <c r="P8791" s="30"/>
    </row>
    <row r="8792" s="35" customFormat="1" customHeight="1" spans="2:16">
      <c r="B8792" s="38"/>
      <c r="C8792" s="69"/>
      <c r="D8792" s="30" t="s">
        <v>33</v>
      </c>
      <c r="E8792" s="30"/>
      <c r="F8792" s="56"/>
      <c r="G8792" s="56"/>
      <c r="H8792" s="32"/>
      <c r="I8792" s="30"/>
      <c r="J8792" s="30"/>
      <c r="K8792" s="30"/>
      <c r="L8792" s="31"/>
      <c r="M8792" s="30"/>
      <c r="N8792" s="30"/>
      <c r="O8792" s="30"/>
      <c r="P8792" s="30"/>
    </row>
    <row r="8793" s="35" customFormat="1" customHeight="1" spans="2:16">
      <c r="B8793" s="38"/>
      <c r="C8793" s="69"/>
      <c r="D8793" s="30" t="s">
        <v>33</v>
      </c>
      <c r="E8793" s="30"/>
      <c r="F8793" s="56"/>
      <c r="G8793" s="56"/>
      <c r="H8793" s="32"/>
      <c r="I8793" s="30"/>
      <c r="J8793" s="30"/>
      <c r="K8793" s="30"/>
      <c r="L8793" s="31"/>
      <c r="M8793" s="30"/>
      <c r="N8793" s="30"/>
      <c r="O8793" s="30"/>
      <c r="P8793" s="30"/>
    </row>
    <row r="8794" s="35" customFormat="1" customHeight="1" spans="2:16">
      <c r="B8794" s="38"/>
      <c r="C8794" s="69"/>
      <c r="D8794" s="30" t="s">
        <v>33</v>
      </c>
      <c r="E8794" s="30"/>
      <c r="F8794" s="56"/>
      <c r="G8794" s="56"/>
      <c r="H8794" s="32"/>
      <c r="I8794" s="30"/>
      <c r="J8794" s="30"/>
      <c r="K8794" s="30"/>
      <c r="L8794" s="31"/>
      <c r="M8794" s="30"/>
      <c r="N8794" s="30"/>
      <c r="O8794" s="30"/>
      <c r="P8794" s="30"/>
    </row>
    <row r="8795" s="35" customFormat="1" customHeight="1" spans="2:16">
      <c r="B8795" s="38"/>
      <c r="C8795" s="69"/>
      <c r="D8795" s="30" t="s">
        <v>33</v>
      </c>
      <c r="E8795" s="30"/>
      <c r="F8795" s="56"/>
      <c r="G8795" s="56"/>
      <c r="H8795" s="32"/>
      <c r="I8795" s="30"/>
      <c r="J8795" s="30"/>
      <c r="K8795" s="30"/>
      <c r="L8795" s="31"/>
      <c r="M8795" s="30"/>
      <c r="N8795" s="30"/>
      <c r="O8795" s="30"/>
      <c r="P8795" s="30"/>
    </row>
    <row r="8796" s="35" customFormat="1" customHeight="1" spans="2:16">
      <c r="B8796" s="38"/>
      <c r="C8796" s="69"/>
      <c r="D8796" s="30" t="s">
        <v>33</v>
      </c>
      <c r="E8796" s="30"/>
      <c r="F8796" s="56"/>
      <c r="G8796" s="56"/>
      <c r="H8796" s="32"/>
      <c r="I8796" s="30"/>
      <c r="J8796" s="30"/>
      <c r="K8796" s="30"/>
      <c r="L8796" s="31"/>
      <c r="M8796" s="30"/>
      <c r="N8796" s="30"/>
      <c r="O8796" s="30"/>
      <c r="P8796" s="30"/>
    </row>
    <row r="8797" s="35" customFormat="1" customHeight="1" spans="2:16">
      <c r="B8797" s="38"/>
      <c r="C8797" s="69"/>
      <c r="D8797" s="30" t="s">
        <v>33</v>
      </c>
      <c r="E8797" s="30"/>
      <c r="F8797" s="56"/>
      <c r="G8797" s="56"/>
      <c r="H8797" s="32"/>
      <c r="I8797" s="30"/>
      <c r="J8797" s="30"/>
      <c r="K8797" s="30"/>
      <c r="L8797" s="31"/>
      <c r="M8797" s="30"/>
      <c r="N8797" s="30"/>
      <c r="O8797" s="30"/>
      <c r="P8797" s="30"/>
    </row>
    <row r="8798" s="35" customFormat="1" customHeight="1" spans="2:16">
      <c r="B8798" s="38"/>
      <c r="C8798" s="69"/>
      <c r="D8798" s="30" t="s">
        <v>33</v>
      </c>
      <c r="E8798" s="30"/>
      <c r="F8798" s="56"/>
      <c r="G8798" s="56"/>
      <c r="H8798" s="32"/>
      <c r="I8798" s="30"/>
      <c r="J8798" s="30"/>
      <c r="K8798" s="30"/>
      <c r="L8798" s="31"/>
      <c r="M8798" s="30"/>
      <c r="N8798" s="30"/>
      <c r="O8798" s="30"/>
      <c r="P8798" s="30"/>
    </row>
    <row r="8799" s="35" customFormat="1" customHeight="1" spans="2:16">
      <c r="B8799" s="38"/>
      <c r="C8799" s="69"/>
      <c r="D8799" s="30" t="s">
        <v>33</v>
      </c>
      <c r="E8799" s="30"/>
      <c r="F8799" s="56"/>
      <c r="G8799" s="56"/>
      <c r="H8799" s="32"/>
      <c r="I8799" s="30"/>
      <c r="J8799" s="30"/>
      <c r="K8799" s="30"/>
      <c r="L8799" s="31"/>
      <c r="M8799" s="30"/>
      <c r="N8799" s="30"/>
      <c r="O8799" s="30"/>
      <c r="P8799" s="30"/>
    </row>
    <row r="8800" s="35" customFormat="1" customHeight="1" spans="2:16">
      <c r="B8800" s="38"/>
      <c r="C8800" s="69"/>
      <c r="D8800" s="30" t="s">
        <v>33</v>
      </c>
      <c r="E8800" s="30"/>
      <c r="F8800" s="56"/>
      <c r="G8800" s="56"/>
      <c r="H8800" s="32"/>
      <c r="I8800" s="30"/>
      <c r="J8800" s="30"/>
      <c r="K8800" s="30"/>
      <c r="L8800" s="31"/>
      <c r="M8800" s="30"/>
      <c r="N8800" s="30"/>
      <c r="O8800" s="30"/>
      <c r="P8800" s="30"/>
    </row>
    <row r="8801" s="35" customFormat="1" customHeight="1" spans="2:16">
      <c r="B8801" s="38"/>
      <c r="C8801" s="69"/>
      <c r="D8801" s="30" t="s">
        <v>33</v>
      </c>
      <c r="E8801" s="30"/>
      <c r="F8801" s="56"/>
      <c r="G8801" s="56"/>
      <c r="H8801" s="32"/>
      <c r="I8801" s="30"/>
      <c r="J8801" s="30"/>
      <c r="K8801" s="30"/>
      <c r="L8801" s="31"/>
      <c r="M8801" s="30"/>
      <c r="N8801" s="30"/>
      <c r="O8801" s="30"/>
      <c r="P8801" s="30"/>
    </row>
    <row r="8802" s="35" customFormat="1" customHeight="1" spans="2:16">
      <c r="B8802" s="38"/>
      <c r="C8802" s="69"/>
      <c r="D8802" s="30" t="s">
        <v>33</v>
      </c>
      <c r="E8802" s="30"/>
      <c r="F8802" s="56"/>
      <c r="G8802" s="56"/>
      <c r="H8802" s="32"/>
      <c r="I8802" s="30"/>
      <c r="J8802" s="30"/>
      <c r="K8802" s="30"/>
      <c r="L8802" s="31"/>
      <c r="M8802" s="30"/>
      <c r="N8802" s="30"/>
      <c r="O8802" s="30"/>
      <c r="P8802" s="30"/>
    </row>
    <row r="8803" s="35" customFormat="1" customHeight="1" spans="2:16">
      <c r="B8803" s="38"/>
      <c r="C8803" s="69"/>
      <c r="D8803" s="30" t="s">
        <v>33</v>
      </c>
      <c r="E8803" s="30"/>
      <c r="F8803" s="56"/>
      <c r="G8803" s="56"/>
      <c r="H8803" s="32"/>
      <c r="I8803" s="30"/>
      <c r="J8803" s="30"/>
      <c r="K8803" s="30"/>
      <c r="L8803" s="31"/>
      <c r="M8803" s="30"/>
      <c r="N8803" s="30"/>
      <c r="O8803" s="30"/>
      <c r="P8803" s="30"/>
    </row>
    <row r="8804" s="35" customFormat="1" customHeight="1" spans="2:16">
      <c r="B8804" s="38"/>
      <c r="C8804" s="69"/>
      <c r="D8804" s="30" t="s">
        <v>33</v>
      </c>
      <c r="E8804" s="30"/>
      <c r="F8804" s="56"/>
      <c r="G8804" s="56"/>
      <c r="H8804" s="32"/>
      <c r="I8804" s="30"/>
      <c r="J8804" s="30"/>
      <c r="K8804" s="30"/>
      <c r="L8804" s="31"/>
      <c r="M8804" s="30"/>
      <c r="N8804" s="30"/>
      <c r="O8804" s="30"/>
      <c r="P8804" s="30"/>
    </row>
    <row r="8805" s="35" customFormat="1" customHeight="1" spans="2:16">
      <c r="B8805" s="38"/>
      <c r="C8805" s="69"/>
      <c r="D8805" s="30" t="s">
        <v>33</v>
      </c>
      <c r="E8805" s="30"/>
      <c r="F8805" s="56"/>
      <c r="G8805" s="56"/>
      <c r="H8805" s="32"/>
      <c r="I8805" s="30"/>
      <c r="J8805" s="30"/>
      <c r="K8805" s="30"/>
      <c r="L8805" s="31"/>
      <c r="M8805" s="30"/>
      <c r="N8805" s="30"/>
      <c r="O8805" s="30"/>
      <c r="P8805" s="30"/>
    </row>
    <row r="8806" s="35" customFormat="1" customHeight="1" spans="2:16">
      <c r="B8806" s="38"/>
      <c r="C8806" s="69"/>
      <c r="D8806" s="30" t="s">
        <v>33</v>
      </c>
      <c r="E8806" s="30"/>
      <c r="F8806" s="56"/>
      <c r="G8806" s="56"/>
      <c r="H8806" s="32"/>
      <c r="I8806" s="30"/>
      <c r="J8806" s="30"/>
      <c r="K8806" s="30"/>
      <c r="L8806" s="31"/>
      <c r="M8806" s="30"/>
      <c r="N8806" s="30"/>
      <c r="O8806" s="30"/>
      <c r="P8806" s="30"/>
    </row>
    <row r="8807" s="35" customFormat="1" customHeight="1" spans="2:16">
      <c r="B8807" s="38"/>
      <c r="C8807" s="69"/>
      <c r="D8807" s="30" t="s">
        <v>33</v>
      </c>
      <c r="E8807" s="30"/>
      <c r="F8807" s="56"/>
      <c r="G8807" s="56"/>
      <c r="H8807" s="32"/>
      <c r="I8807" s="30"/>
      <c r="J8807" s="30"/>
      <c r="K8807" s="30"/>
      <c r="L8807" s="31"/>
      <c r="M8807" s="30"/>
      <c r="N8807" s="30"/>
      <c r="O8807" s="30"/>
      <c r="P8807" s="30"/>
    </row>
    <row r="8808" s="35" customFormat="1" customHeight="1" spans="2:16">
      <c r="B8808" s="38"/>
      <c r="C8808" s="69"/>
      <c r="D8808" s="30" t="s">
        <v>33</v>
      </c>
      <c r="E8808" s="30"/>
      <c r="F8808" s="56"/>
      <c r="G8808" s="56"/>
      <c r="H8808" s="32"/>
      <c r="I8808" s="30"/>
      <c r="J8808" s="30"/>
      <c r="K8808" s="30"/>
      <c r="L8808" s="31"/>
      <c r="M8808" s="30"/>
      <c r="N8808" s="30"/>
      <c r="O8808" s="30"/>
      <c r="P8808" s="30"/>
    </row>
    <row r="8809" s="35" customFormat="1" customHeight="1" spans="2:16">
      <c r="B8809" s="38"/>
      <c r="C8809" s="69"/>
      <c r="D8809" s="30" t="s">
        <v>33</v>
      </c>
      <c r="E8809" s="30"/>
      <c r="F8809" s="56"/>
      <c r="G8809" s="56"/>
      <c r="H8809" s="32"/>
      <c r="I8809" s="30"/>
      <c r="J8809" s="30"/>
      <c r="K8809" s="30"/>
      <c r="L8809" s="31"/>
      <c r="M8809" s="30"/>
      <c r="N8809" s="30"/>
      <c r="O8809" s="30"/>
      <c r="P8809" s="30"/>
    </row>
    <row r="8810" s="35" customFormat="1" customHeight="1" spans="2:16">
      <c r="B8810" s="38"/>
      <c r="C8810" s="69"/>
      <c r="D8810" s="30" t="s">
        <v>33</v>
      </c>
      <c r="E8810" s="30"/>
      <c r="F8810" s="56"/>
      <c r="G8810" s="56"/>
      <c r="H8810" s="32"/>
      <c r="I8810" s="30"/>
      <c r="J8810" s="30"/>
      <c r="K8810" s="30"/>
      <c r="L8810" s="31"/>
      <c r="M8810" s="30"/>
      <c r="N8810" s="30"/>
      <c r="O8810" s="30"/>
      <c r="P8810" s="30"/>
    </row>
    <row r="8811" s="35" customFormat="1" customHeight="1" spans="2:16">
      <c r="B8811" s="38"/>
      <c r="C8811" s="69"/>
      <c r="D8811" s="30" t="s">
        <v>33</v>
      </c>
      <c r="E8811" s="30"/>
      <c r="F8811" s="56"/>
      <c r="G8811" s="56"/>
      <c r="H8811" s="32"/>
      <c r="I8811" s="30"/>
      <c r="J8811" s="30"/>
      <c r="K8811" s="30"/>
      <c r="L8811" s="31"/>
      <c r="M8811" s="30"/>
      <c r="N8811" s="30"/>
      <c r="O8811" s="30"/>
      <c r="P8811" s="30"/>
    </row>
    <row r="8812" s="35" customFormat="1" customHeight="1" spans="2:16">
      <c r="B8812" s="38"/>
      <c r="C8812" s="69"/>
      <c r="D8812" s="30" t="s">
        <v>33</v>
      </c>
      <c r="E8812" s="30"/>
      <c r="F8812" s="56"/>
      <c r="G8812" s="56"/>
      <c r="H8812" s="32"/>
      <c r="I8812" s="30"/>
      <c r="J8812" s="30"/>
      <c r="K8812" s="30"/>
      <c r="L8812" s="31"/>
      <c r="M8812" s="30"/>
      <c r="N8812" s="30"/>
      <c r="O8812" s="30"/>
      <c r="P8812" s="30"/>
    </row>
    <row r="8813" s="35" customFormat="1" customHeight="1" spans="2:16">
      <c r="B8813" s="38"/>
      <c r="C8813" s="69"/>
      <c r="D8813" s="30" t="s">
        <v>33</v>
      </c>
      <c r="E8813" s="30"/>
      <c r="F8813" s="56"/>
      <c r="G8813" s="56"/>
      <c r="H8813" s="32"/>
      <c r="I8813" s="30"/>
      <c r="J8813" s="30"/>
      <c r="K8813" s="30"/>
      <c r="L8813" s="31"/>
      <c r="M8813" s="30"/>
      <c r="N8813" s="30"/>
      <c r="O8813" s="30"/>
      <c r="P8813" s="30"/>
    </row>
    <row r="8814" s="35" customFormat="1" customHeight="1" spans="2:16">
      <c r="B8814" s="38"/>
      <c r="C8814" s="69"/>
      <c r="D8814" s="30" t="s">
        <v>33</v>
      </c>
      <c r="E8814" s="30"/>
      <c r="F8814" s="56"/>
      <c r="G8814" s="56"/>
      <c r="H8814" s="32"/>
      <c r="I8814" s="30"/>
      <c r="J8814" s="30"/>
      <c r="K8814" s="30"/>
      <c r="L8814" s="31"/>
      <c r="M8814" s="30"/>
      <c r="N8814" s="30"/>
      <c r="O8814" s="30"/>
      <c r="P8814" s="30"/>
    </row>
    <row r="8815" s="35" customFormat="1" customHeight="1" spans="2:16">
      <c r="B8815" s="38"/>
      <c r="C8815" s="69"/>
      <c r="D8815" s="30" t="s">
        <v>33</v>
      </c>
      <c r="E8815" s="30"/>
      <c r="F8815" s="56"/>
      <c r="G8815" s="56"/>
      <c r="H8815" s="32"/>
      <c r="I8815" s="30"/>
      <c r="J8815" s="30"/>
      <c r="K8815" s="30"/>
      <c r="L8815" s="31"/>
      <c r="M8815" s="30"/>
      <c r="N8815" s="30"/>
      <c r="O8815" s="30"/>
      <c r="P8815" s="30"/>
    </row>
    <row r="8816" s="35" customFormat="1" customHeight="1" spans="2:16">
      <c r="B8816" s="38"/>
      <c r="C8816" s="69"/>
      <c r="D8816" s="30" t="s">
        <v>33</v>
      </c>
      <c r="E8816" s="30"/>
      <c r="F8816" s="56"/>
      <c r="G8816" s="56"/>
      <c r="H8816" s="32"/>
      <c r="I8816" s="30"/>
      <c r="J8816" s="30"/>
      <c r="K8816" s="30"/>
      <c r="L8816" s="31"/>
      <c r="M8816" s="30"/>
      <c r="N8816" s="30"/>
      <c r="O8816" s="30"/>
      <c r="P8816" s="30"/>
    </row>
    <row r="8817" s="35" customFormat="1" customHeight="1" spans="2:16">
      <c r="B8817" s="38"/>
      <c r="C8817" s="69"/>
      <c r="D8817" s="30" t="s">
        <v>33</v>
      </c>
      <c r="E8817" s="30"/>
      <c r="F8817" s="56"/>
      <c r="G8817" s="56"/>
      <c r="H8817" s="32" t="s">
        <v>949</v>
      </c>
      <c r="I8817" s="30"/>
      <c r="J8817" s="30"/>
      <c r="K8817" s="30"/>
      <c r="L8817" s="31"/>
      <c r="M8817" s="30"/>
      <c r="N8817" s="30"/>
      <c r="O8817" s="30"/>
      <c r="P8817" s="30"/>
    </row>
    <row r="8818" s="35" customFormat="1" customHeight="1" spans="2:16">
      <c r="B8818" s="38"/>
      <c r="C8818" s="69"/>
      <c r="D8818" s="30" t="s">
        <v>33</v>
      </c>
      <c r="E8818" s="30"/>
      <c r="F8818" s="56"/>
      <c r="G8818" s="56"/>
      <c r="H8818" s="32" t="s">
        <v>949</v>
      </c>
      <c r="I8818" s="30"/>
      <c r="J8818" s="30"/>
      <c r="K8818" s="30"/>
      <c r="L8818" s="31"/>
      <c r="M8818" s="30"/>
      <c r="N8818" s="30"/>
      <c r="O8818" s="30"/>
      <c r="P8818" s="30"/>
    </row>
    <row r="8819" s="35" customFormat="1" customHeight="1" spans="2:16">
      <c r="B8819" s="38"/>
      <c r="C8819" s="69"/>
      <c r="D8819" s="30" t="s">
        <v>33</v>
      </c>
      <c r="E8819" s="30"/>
      <c r="F8819" s="56"/>
      <c r="G8819" s="56"/>
      <c r="H8819" s="32" t="s">
        <v>949</v>
      </c>
      <c r="I8819" s="30"/>
      <c r="J8819" s="30"/>
      <c r="K8819" s="30"/>
      <c r="L8819" s="31"/>
      <c r="M8819" s="30"/>
      <c r="N8819" s="30"/>
      <c r="O8819" s="30"/>
      <c r="P8819" s="30"/>
    </row>
    <row r="8820" s="35" customFormat="1" customHeight="1" spans="2:16">
      <c r="B8820" s="38"/>
      <c r="C8820" s="69"/>
      <c r="D8820" s="30" t="s">
        <v>33</v>
      </c>
      <c r="E8820" s="30"/>
      <c r="F8820" s="56"/>
      <c r="G8820" s="56"/>
      <c r="H8820" s="32" t="s">
        <v>949</v>
      </c>
      <c r="I8820" s="30"/>
      <c r="J8820" s="30"/>
      <c r="K8820" s="30"/>
      <c r="L8820" s="31"/>
      <c r="M8820" s="30"/>
      <c r="N8820" s="30"/>
      <c r="O8820" s="30"/>
      <c r="P8820" s="30"/>
    </row>
    <row r="8821" s="35" customFormat="1" customHeight="1" spans="2:16">
      <c r="B8821" s="38"/>
      <c r="C8821" s="69"/>
      <c r="D8821" s="30" t="s">
        <v>33</v>
      </c>
      <c r="E8821" s="30"/>
      <c r="F8821" s="56"/>
      <c r="G8821" s="56"/>
      <c r="H8821" s="32" t="s">
        <v>949</v>
      </c>
      <c r="I8821" s="30"/>
      <c r="J8821" s="30"/>
      <c r="K8821" s="30"/>
      <c r="L8821" s="31"/>
      <c r="M8821" s="30"/>
      <c r="N8821" s="30"/>
      <c r="O8821" s="30"/>
      <c r="P8821" s="30"/>
    </row>
    <row r="8822" s="35" customFormat="1" customHeight="1" spans="2:16">
      <c r="B8822" s="38"/>
      <c r="C8822" s="69"/>
      <c r="D8822" s="30" t="s">
        <v>33</v>
      </c>
      <c r="E8822" s="30"/>
      <c r="F8822" s="56"/>
      <c r="G8822" s="56"/>
      <c r="H8822" s="32" t="s">
        <v>949</v>
      </c>
      <c r="I8822" s="30"/>
      <c r="J8822" s="30"/>
      <c r="K8822" s="30"/>
      <c r="L8822" s="31"/>
      <c r="M8822" s="30"/>
      <c r="N8822" s="30"/>
      <c r="O8822" s="30"/>
      <c r="P8822" s="30"/>
    </row>
    <row r="8823" s="35" customFormat="1" customHeight="1" spans="2:16">
      <c r="B8823" s="38"/>
      <c r="C8823" s="69"/>
      <c r="D8823" s="30" t="s">
        <v>33</v>
      </c>
      <c r="E8823" s="30"/>
      <c r="F8823" s="56"/>
      <c r="G8823" s="56"/>
      <c r="H8823" s="32" t="s">
        <v>949</v>
      </c>
      <c r="I8823" s="30"/>
      <c r="J8823" s="30"/>
      <c r="K8823" s="30"/>
      <c r="L8823" s="31"/>
      <c r="M8823" s="30"/>
      <c r="N8823" s="30"/>
      <c r="O8823" s="30"/>
      <c r="P8823" s="30"/>
    </row>
    <row r="8824" s="35" customFormat="1" customHeight="1" spans="2:16">
      <c r="B8824" s="38"/>
      <c r="C8824" s="69"/>
      <c r="D8824" s="30" t="s">
        <v>33</v>
      </c>
      <c r="E8824" s="30"/>
      <c r="F8824" s="56"/>
      <c r="G8824" s="56"/>
      <c r="H8824" s="32" t="s">
        <v>949</v>
      </c>
      <c r="I8824" s="30"/>
      <c r="J8824" s="30"/>
      <c r="K8824" s="30"/>
      <c r="L8824" s="31"/>
      <c r="M8824" s="30"/>
      <c r="N8824" s="30"/>
      <c r="O8824" s="30"/>
      <c r="P8824" s="30"/>
    </row>
    <row r="8825" s="35" customFormat="1" customHeight="1" spans="2:16">
      <c r="B8825" s="38"/>
      <c r="C8825" s="69"/>
      <c r="D8825" s="30" t="s">
        <v>33</v>
      </c>
      <c r="E8825" s="30"/>
      <c r="F8825" s="56"/>
      <c r="G8825" s="56"/>
      <c r="H8825" s="32" t="s">
        <v>949</v>
      </c>
      <c r="I8825" s="30"/>
      <c r="J8825" s="30"/>
      <c r="K8825" s="30"/>
      <c r="L8825" s="31"/>
      <c r="M8825" s="30"/>
      <c r="N8825" s="30"/>
      <c r="O8825" s="30"/>
      <c r="P8825" s="30"/>
    </row>
    <row r="8826" s="35" customFormat="1" customHeight="1" spans="2:16">
      <c r="B8826" s="38"/>
      <c r="C8826" s="69"/>
      <c r="D8826" s="30" t="s">
        <v>33</v>
      </c>
      <c r="E8826" s="30"/>
      <c r="F8826" s="56"/>
      <c r="G8826" s="56"/>
      <c r="H8826" s="32" t="s">
        <v>949</v>
      </c>
      <c r="I8826" s="30"/>
      <c r="J8826" s="30"/>
      <c r="K8826" s="30"/>
      <c r="L8826" s="31"/>
      <c r="M8826" s="30"/>
      <c r="N8826" s="30"/>
      <c r="O8826" s="30"/>
      <c r="P8826" s="30"/>
    </row>
    <row r="8827" s="35" customFormat="1" customHeight="1" spans="2:16">
      <c r="B8827" s="38"/>
      <c r="C8827" s="69"/>
      <c r="D8827" s="30" t="s">
        <v>33</v>
      </c>
      <c r="E8827" s="30"/>
      <c r="F8827" s="56"/>
      <c r="G8827" s="56"/>
      <c r="H8827" s="32" t="s">
        <v>949</v>
      </c>
      <c r="I8827" s="30"/>
      <c r="J8827" s="30"/>
      <c r="K8827" s="30"/>
      <c r="L8827" s="31"/>
      <c r="M8827" s="30"/>
      <c r="N8827" s="30"/>
      <c r="O8827" s="30"/>
      <c r="P8827" s="30"/>
    </row>
    <row r="8828" s="35" customFormat="1" customHeight="1" spans="2:16">
      <c r="B8828" s="38"/>
      <c r="C8828" s="69"/>
      <c r="D8828" s="30" t="s">
        <v>33</v>
      </c>
      <c r="E8828" s="30"/>
      <c r="F8828" s="56"/>
      <c r="G8828" s="56"/>
      <c r="H8828" s="32" t="s">
        <v>949</v>
      </c>
      <c r="I8828" s="30"/>
      <c r="J8828" s="30"/>
      <c r="K8828" s="30"/>
      <c r="L8828" s="31"/>
      <c r="M8828" s="30"/>
      <c r="N8828" s="30"/>
      <c r="O8828" s="30"/>
      <c r="P8828" s="30"/>
    </row>
    <row r="8829" s="35" customFormat="1" customHeight="1" spans="2:16">
      <c r="B8829" s="38"/>
      <c r="C8829" s="69"/>
      <c r="D8829" s="30" t="s">
        <v>33</v>
      </c>
      <c r="E8829" s="30"/>
      <c r="F8829" s="56"/>
      <c r="G8829" s="56"/>
      <c r="H8829" s="32" t="s">
        <v>949</v>
      </c>
      <c r="I8829" s="30"/>
      <c r="J8829" s="30"/>
      <c r="K8829" s="30"/>
      <c r="L8829" s="31"/>
      <c r="M8829" s="30"/>
      <c r="N8829" s="30"/>
      <c r="O8829" s="30"/>
      <c r="P8829" s="30"/>
    </row>
    <row r="8830" s="35" customFormat="1" customHeight="1" spans="2:16">
      <c r="B8830" s="38"/>
      <c r="C8830" s="69"/>
      <c r="D8830" s="30" t="s">
        <v>33</v>
      </c>
      <c r="E8830" s="30"/>
      <c r="F8830" s="56"/>
      <c r="G8830" s="56"/>
      <c r="H8830" s="32" t="s">
        <v>949</v>
      </c>
      <c r="I8830" s="30"/>
      <c r="J8830" s="30"/>
      <c r="K8830" s="30"/>
      <c r="L8830" s="31"/>
      <c r="M8830" s="30"/>
      <c r="N8830" s="30"/>
      <c r="O8830" s="30"/>
      <c r="P8830" s="30"/>
    </row>
    <row r="8831" s="35" customFormat="1" customHeight="1" spans="2:16">
      <c r="B8831" s="38"/>
      <c r="C8831" s="69"/>
      <c r="D8831" s="30" t="s">
        <v>33</v>
      </c>
      <c r="E8831" s="30"/>
      <c r="F8831" s="56"/>
      <c r="G8831" s="56"/>
      <c r="H8831" s="32" t="s">
        <v>949</v>
      </c>
      <c r="I8831" s="30"/>
      <c r="J8831" s="30"/>
      <c r="K8831" s="30"/>
      <c r="L8831" s="31"/>
      <c r="M8831" s="30"/>
      <c r="N8831" s="30"/>
      <c r="O8831" s="30"/>
      <c r="P8831" s="30"/>
    </row>
    <row r="8832" s="35" customFormat="1" customHeight="1" spans="2:16">
      <c r="B8832" s="38"/>
      <c r="C8832" s="69"/>
      <c r="D8832" s="30" t="s">
        <v>33</v>
      </c>
      <c r="E8832" s="30"/>
      <c r="F8832" s="56"/>
      <c r="G8832" s="56"/>
      <c r="H8832" s="32" t="s">
        <v>949</v>
      </c>
      <c r="I8832" s="30"/>
      <c r="J8832" s="30"/>
      <c r="K8832" s="30"/>
      <c r="L8832" s="31"/>
      <c r="M8832" s="30"/>
      <c r="N8832" s="30"/>
      <c r="O8832" s="30"/>
      <c r="P8832" s="30"/>
    </row>
    <row r="8833" s="35" customFormat="1" customHeight="1" spans="2:16">
      <c r="B8833" s="38"/>
      <c r="C8833" s="69"/>
      <c r="D8833" s="30" t="s">
        <v>33</v>
      </c>
      <c r="E8833" s="30"/>
      <c r="F8833" s="30"/>
      <c r="G8833" s="30"/>
      <c r="H8833" s="32"/>
      <c r="I8833" s="30"/>
      <c r="J8833" s="30"/>
      <c r="K8833" s="30"/>
      <c r="L8833" s="31"/>
      <c r="M8833" s="30"/>
      <c r="N8833" s="30"/>
      <c r="O8833" s="30"/>
      <c r="P8833" s="30"/>
    </row>
    <row r="8834" s="35" customFormat="1" customHeight="1" spans="2:16">
      <c r="B8834" s="38"/>
      <c r="C8834" s="69"/>
      <c r="D8834" s="30" t="s">
        <v>33</v>
      </c>
      <c r="E8834" s="30"/>
      <c r="F8834" s="30"/>
      <c r="G8834" s="30"/>
      <c r="H8834" s="32"/>
      <c r="I8834" s="30"/>
      <c r="J8834" s="30"/>
      <c r="K8834" s="30"/>
      <c r="L8834" s="31"/>
      <c r="M8834" s="30"/>
      <c r="N8834" s="30"/>
      <c r="O8834" s="30"/>
      <c r="P8834" s="30"/>
    </row>
    <row r="8835" s="35" customFormat="1" customHeight="1" spans="2:16">
      <c r="B8835" s="38"/>
      <c r="C8835" s="69"/>
      <c r="D8835" s="30" t="s">
        <v>33</v>
      </c>
      <c r="E8835" s="30"/>
      <c r="F8835" s="30"/>
      <c r="G8835" s="30"/>
      <c r="H8835" s="32"/>
      <c r="I8835" s="30"/>
      <c r="J8835" s="30"/>
      <c r="K8835" s="30"/>
      <c r="L8835" s="31"/>
      <c r="M8835" s="30"/>
      <c r="N8835" s="30"/>
      <c r="O8835" s="30"/>
      <c r="P8835" s="30"/>
    </row>
    <row r="8836" s="35" customFormat="1" customHeight="1" spans="2:16">
      <c r="B8836" s="38"/>
      <c r="C8836" s="69"/>
      <c r="D8836" s="30" t="s">
        <v>33</v>
      </c>
      <c r="E8836" s="30"/>
      <c r="F8836" s="30"/>
      <c r="G8836" s="30"/>
      <c r="H8836" s="32"/>
      <c r="I8836" s="30"/>
      <c r="J8836" s="30"/>
      <c r="K8836" s="30"/>
      <c r="L8836" s="31"/>
      <c r="M8836" s="30"/>
      <c r="N8836" s="30"/>
      <c r="O8836" s="30"/>
      <c r="P8836" s="30"/>
    </row>
    <row r="8837" s="35" customFormat="1" customHeight="1" spans="2:16">
      <c r="B8837" s="38"/>
      <c r="C8837" s="69"/>
      <c r="D8837" s="30" t="s">
        <v>33</v>
      </c>
      <c r="E8837" s="30"/>
      <c r="F8837" s="30"/>
      <c r="G8837" s="30"/>
      <c r="H8837" s="32"/>
      <c r="I8837" s="30"/>
      <c r="J8837" s="30"/>
      <c r="K8837" s="30"/>
      <c r="L8837" s="31"/>
      <c r="M8837" s="30"/>
      <c r="N8837" s="30"/>
      <c r="O8837" s="30"/>
      <c r="P8837" s="30"/>
    </row>
    <row r="8838" s="35" customFormat="1" customHeight="1" spans="2:16">
      <c r="B8838" s="38"/>
      <c r="C8838" s="69"/>
      <c r="D8838" s="30" t="s">
        <v>33</v>
      </c>
      <c r="E8838" s="30"/>
      <c r="F8838" s="30"/>
      <c r="G8838" s="30"/>
      <c r="H8838" s="32"/>
      <c r="I8838" s="30"/>
      <c r="J8838" s="30"/>
      <c r="K8838" s="30"/>
      <c r="L8838" s="31"/>
      <c r="M8838" s="30"/>
      <c r="N8838" s="30"/>
      <c r="O8838" s="30"/>
      <c r="P8838" s="30"/>
    </row>
    <row r="8839" s="35" customFormat="1" customHeight="1" spans="2:16">
      <c r="B8839" s="38"/>
      <c r="C8839" s="69"/>
      <c r="D8839" s="30" t="s">
        <v>33</v>
      </c>
      <c r="E8839" s="30"/>
      <c r="F8839" s="30"/>
      <c r="G8839" s="30"/>
      <c r="H8839" s="32"/>
      <c r="I8839" s="30"/>
      <c r="J8839" s="30"/>
      <c r="K8839" s="30"/>
      <c r="L8839" s="31"/>
      <c r="M8839" s="30"/>
      <c r="N8839" s="30"/>
      <c r="O8839" s="30"/>
      <c r="P8839" s="30"/>
    </row>
    <row r="8840" s="35" customFormat="1" customHeight="1" spans="2:16">
      <c r="B8840" s="38"/>
      <c r="C8840" s="69"/>
      <c r="D8840" s="30" t="s">
        <v>33</v>
      </c>
      <c r="E8840" s="30"/>
      <c r="F8840" s="30"/>
      <c r="G8840" s="30"/>
      <c r="H8840" s="32"/>
      <c r="I8840" s="30"/>
      <c r="J8840" s="30"/>
      <c r="K8840" s="30"/>
      <c r="L8840" s="31"/>
      <c r="M8840" s="30"/>
      <c r="N8840" s="30"/>
      <c r="O8840" s="30"/>
      <c r="P8840" s="30"/>
    </row>
    <row r="8841" s="35" customFormat="1" customHeight="1" spans="2:16">
      <c r="B8841" s="38"/>
      <c r="C8841" s="69"/>
      <c r="D8841" s="30" t="s">
        <v>33</v>
      </c>
      <c r="E8841" s="30"/>
      <c r="F8841" s="30"/>
      <c r="G8841" s="30"/>
      <c r="H8841" s="32"/>
      <c r="I8841" s="30"/>
      <c r="J8841" s="30"/>
      <c r="K8841" s="30"/>
      <c r="L8841" s="31"/>
      <c r="M8841" s="30"/>
      <c r="N8841" s="30"/>
      <c r="O8841" s="30"/>
      <c r="P8841" s="30"/>
    </row>
    <row r="8842" s="35" customFormat="1" customHeight="1" spans="2:16">
      <c r="B8842" s="38"/>
      <c r="C8842" s="69"/>
      <c r="D8842" s="30" t="s">
        <v>33</v>
      </c>
      <c r="E8842" s="30"/>
      <c r="F8842" s="30"/>
      <c r="G8842" s="30"/>
      <c r="H8842" s="32"/>
      <c r="I8842" s="30"/>
      <c r="J8842" s="30"/>
      <c r="K8842" s="30"/>
      <c r="L8842" s="31"/>
      <c r="M8842" s="30"/>
      <c r="N8842" s="30"/>
      <c r="O8842" s="30"/>
      <c r="P8842" s="30"/>
    </row>
    <row r="8843" s="35" customFormat="1" customHeight="1" spans="2:16">
      <c r="B8843" s="38"/>
      <c r="C8843" s="69"/>
      <c r="D8843" s="30" t="s">
        <v>33</v>
      </c>
      <c r="E8843" s="30"/>
      <c r="F8843" s="30"/>
      <c r="G8843" s="30"/>
      <c r="H8843" s="32"/>
      <c r="I8843" s="30"/>
      <c r="J8843" s="30"/>
      <c r="K8843" s="30"/>
      <c r="L8843" s="31"/>
      <c r="M8843" s="30"/>
      <c r="N8843" s="30"/>
      <c r="O8843" s="30"/>
      <c r="P8843" s="30"/>
    </row>
    <row r="8844" s="35" customFormat="1" customHeight="1" spans="2:16">
      <c r="B8844" s="38"/>
      <c r="C8844" s="69"/>
      <c r="D8844" s="30" t="s">
        <v>33</v>
      </c>
      <c r="E8844" s="30"/>
      <c r="F8844" s="30"/>
      <c r="G8844" s="30"/>
      <c r="H8844" s="32"/>
      <c r="I8844" s="30"/>
      <c r="J8844" s="30"/>
      <c r="K8844" s="30"/>
      <c r="L8844" s="31"/>
      <c r="M8844" s="30"/>
      <c r="N8844" s="30"/>
      <c r="O8844" s="30"/>
      <c r="P8844" s="30"/>
    </row>
    <row r="8845" s="35" customFormat="1" customHeight="1" spans="2:16">
      <c r="B8845" s="38"/>
      <c r="C8845" s="69"/>
      <c r="D8845" s="30" t="s">
        <v>33</v>
      </c>
      <c r="E8845" s="30"/>
      <c r="F8845" s="30"/>
      <c r="G8845" s="30"/>
      <c r="H8845" s="32"/>
      <c r="I8845" s="30"/>
      <c r="J8845" s="30"/>
      <c r="K8845" s="30"/>
      <c r="L8845" s="31"/>
      <c r="M8845" s="30"/>
      <c r="N8845" s="30"/>
      <c r="O8845" s="30"/>
      <c r="P8845" s="30"/>
    </row>
    <row r="8846" s="35" customFormat="1" customHeight="1" spans="2:16">
      <c r="B8846" s="38"/>
      <c r="C8846" s="69"/>
      <c r="D8846" s="30" t="s">
        <v>33</v>
      </c>
      <c r="E8846" s="30"/>
      <c r="F8846" s="30"/>
      <c r="G8846" s="30"/>
      <c r="H8846" s="32"/>
      <c r="I8846" s="30"/>
      <c r="J8846" s="30"/>
      <c r="K8846" s="30"/>
      <c r="L8846" s="31"/>
      <c r="M8846" s="30"/>
      <c r="N8846" s="30"/>
      <c r="O8846" s="30"/>
      <c r="P8846" s="30"/>
    </row>
    <row r="8847" s="35" customFormat="1" customHeight="1" spans="2:16">
      <c r="B8847" s="38"/>
      <c r="C8847" s="69"/>
      <c r="D8847" s="30" t="s">
        <v>33</v>
      </c>
      <c r="E8847" s="30"/>
      <c r="F8847" s="30"/>
      <c r="G8847" s="30"/>
      <c r="H8847" s="32"/>
      <c r="I8847" s="30"/>
      <c r="J8847" s="30"/>
      <c r="K8847" s="30"/>
      <c r="L8847" s="31"/>
      <c r="M8847" s="30"/>
      <c r="N8847" s="30"/>
      <c r="O8847" s="30"/>
      <c r="P8847" s="30"/>
    </row>
    <row r="8848" s="35" customFormat="1" customHeight="1" spans="2:16">
      <c r="B8848" s="38"/>
      <c r="C8848" s="69"/>
      <c r="D8848" s="30" t="s">
        <v>33</v>
      </c>
      <c r="E8848" s="30"/>
      <c r="F8848" s="30"/>
      <c r="G8848" s="30"/>
      <c r="H8848" s="32"/>
      <c r="I8848" s="30"/>
      <c r="J8848" s="30"/>
      <c r="K8848" s="30"/>
      <c r="L8848" s="31"/>
      <c r="M8848" s="30"/>
      <c r="N8848" s="30"/>
      <c r="O8848" s="30"/>
      <c r="P8848" s="30"/>
    </row>
    <row r="8849" s="35" customFormat="1" customHeight="1" spans="2:16">
      <c r="B8849" s="38"/>
      <c r="C8849" s="69"/>
      <c r="D8849" s="30" t="s">
        <v>33</v>
      </c>
      <c r="E8849" s="30"/>
      <c r="F8849" s="30"/>
      <c r="G8849" s="30"/>
      <c r="H8849" s="32"/>
      <c r="I8849" s="30"/>
      <c r="J8849" s="30"/>
      <c r="K8849" s="30"/>
      <c r="L8849" s="31"/>
      <c r="M8849" s="30"/>
      <c r="N8849" s="30"/>
      <c r="O8849" s="30"/>
      <c r="P8849" s="30"/>
    </row>
    <row r="8850" s="35" customFormat="1" customHeight="1" spans="2:16">
      <c r="B8850" s="38"/>
      <c r="C8850" s="69"/>
      <c r="D8850" s="30" t="s">
        <v>33</v>
      </c>
      <c r="E8850" s="30"/>
      <c r="F8850" s="30"/>
      <c r="G8850" s="30"/>
      <c r="H8850" s="32"/>
      <c r="I8850" s="30"/>
      <c r="J8850" s="30"/>
      <c r="K8850" s="30"/>
      <c r="L8850" s="31"/>
      <c r="M8850" s="30"/>
      <c r="N8850" s="30"/>
      <c r="O8850" s="30"/>
      <c r="P8850" s="30"/>
    </row>
    <row r="8851" s="35" customFormat="1" customHeight="1" spans="2:16">
      <c r="B8851" s="38"/>
      <c r="C8851" s="69"/>
      <c r="D8851" s="30" t="s">
        <v>33</v>
      </c>
      <c r="E8851" s="30"/>
      <c r="F8851" s="30"/>
      <c r="G8851" s="30"/>
      <c r="H8851" s="32"/>
      <c r="I8851" s="30"/>
      <c r="J8851" s="30"/>
      <c r="K8851" s="30"/>
      <c r="L8851" s="31"/>
      <c r="M8851" s="30"/>
      <c r="N8851" s="30"/>
      <c r="O8851" s="30"/>
      <c r="P8851" s="30"/>
    </row>
    <row r="8852" s="35" customFormat="1" customHeight="1" spans="2:16">
      <c r="B8852" s="38"/>
      <c r="C8852" s="69"/>
      <c r="D8852" s="30" t="s">
        <v>33</v>
      </c>
      <c r="E8852" s="30"/>
      <c r="F8852" s="30"/>
      <c r="G8852" s="30"/>
      <c r="H8852" s="32"/>
      <c r="I8852" s="30"/>
      <c r="J8852" s="30"/>
      <c r="K8852" s="30"/>
      <c r="L8852" s="31"/>
      <c r="M8852" s="30"/>
      <c r="N8852" s="30"/>
      <c r="O8852" s="30"/>
      <c r="P8852" s="30"/>
    </row>
    <row r="8853" s="35" customFormat="1" customHeight="1" spans="2:16">
      <c r="B8853" s="38"/>
      <c r="C8853" s="69"/>
      <c r="D8853" s="30" t="s">
        <v>33</v>
      </c>
      <c r="E8853" s="30"/>
      <c r="F8853" s="30"/>
      <c r="G8853" s="30"/>
      <c r="H8853" s="32"/>
      <c r="I8853" s="30"/>
      <c r="J8853" s="30"/>
      <c r="K8853" s="30"/>
      <c r="L8853" s="31"/>
      <c r="M8853" s="30"/>
      <c r="N8853" s="30"/>
      <c r="O8853" s="30"/>
      <c r="P8853" s="30"/>
    </row>
    <row r="8854" s="35" customFormat="1" customHeight="1" spans="2:16">
      <c r="B8854" s="38"/>
      <c r="C8854" s="69"/>
      <c r="D8854" s="30" t="s">
        <v>33</v>
      </c>
      <c r="E8854" s="30"/>
      <c r="F8854" s="30"/>
      <c r="G8854" s="30"/>
      <c r="H8854" s="32"/>
      <c r="I8854" s="30"/>
      <c r="J8854" s="30"/>
      <c r="K8854" s="30"/>
      <c r="L8854" s="31"/>
      <c r="M8854" s="30"/>
      <c r="N8854" s="30"/>
      <c r="O8854" s="30"/>
      <c r="P8854" s="30"/>
    </row>
    <row r="8855" s="35" customFormat="1" customHeight="1" spans="2:16">
      <c r="B8855" s="38"/>
      <c r="C8855" s="69"/>
      <c r="D8855" s="30" t="s">
        <v>33</v>
      </c>
      <c r="E8855" s="30"/>
      <c r="F8855" s="30"/>
      <c r="G8855" s="30"/>
      <c r="H8855" s="32"/>
      <c r="I8855" s="30"/>
      <c r="J8855" s="30"/>
      <c r="K8855" s="30"/>
      <c r="L8855" s="31"/>
      <c r="M8855" s="30"/>
      <c r="N8855" s="30"/>
      <c r="O8855" s="30"/>
      <c r="P8855" s="30"/>
    </row>
    <row r="8856" s="35" customFormat="1" customHeight="1" spans="2:16">
      <c r="B8856" s="38"/>
      <c r="C8856" s="69"/>
      <c r="D8856" s="30" t="s">
        <v>33</v>
      </c>
      <c r="E8856" s="30"/>
      <c r="F8856" s="30"/>
      <c r="G8856" s="30"/>
      <c r="H8856" s="32"/>
      <c r="I8856" s="30"/>
      <c r="J8856" s="30"/>
      <c r="K8856" s="30"/>
      <c r="L8856" s="31"/>
      <c r="M8856" s="30"/>
      <c r="N8856" s="30"/>
      <c r="O8856" s="30"/>
      <c r="P8856" s="30"/>
    </row>
    <row r="8857" s="35" customFormat="1" customHeight="1" spans="2:16">
      <c r="B8857" s="38"/>
      <c r="C8857" s="69"/>
      <c r="D8857" s="30" t="s">
        <v>33</v>
      </c>
      <c r="E8857" s="30"/>
      <c r="F8857" s="30"/>
      <c r="G8857" s="30"/>
      <c r="H8857" s="32"/>
      <c r="I8857" s="30"/>
      <c r="J8857" s="30"/>
      <c r="K8857" s="30"/>
      <c r="L8857" s="31"/>
      <c r="M8857" s="30"/>
      <c r="N8857" s="30"/>
      <c r="O8857" s="30"/>
      <c r="P8857" s="30"/>
    </row>
    <row r="8858" s="35" customFormat="1" customHeight="1" spans="2:16">
      <c r="B8858" s="38"/>
      <c r="C8858" s="69"/>
      <c r="D8858" s="30" t="s">
        <v>33</v>
      </c>
      <c r="E8858" s="30"/>
      <c r="F8858" s="30"/>
      <c r="G8858" s="30"/>
      <c r="H8858" s="32"/>
      <c r="I8858" s="30"/>
      <c r="J8858" s="30"/>
      <c r="K8858" s="30"/>
      <c r="L8858" s="31"/>
      <c r="M8858" s="30"/>
      <c r="N8858" s="30"/>
      <c r="O8858" s="30"/>
      <c r="P8858" s="30"/>
    </row>
    <row r="8859" s="35" customFormat="1" customHeight="1" spans="2:16">
      <c r="B8859" s="38"/>
      <c r="C8859" s="69"/>
      <c r="D8859" s="30" t="s">
        <v>33</v>
      </c>
      <c r="E8859" s="30"/>
      <c r="F8859" s="30"/>
      <c r="G8859" s="30"/>
      <c r="H8859" s="32"/>
      <c r="I8859" s="30"/>
      <c r="J8859" s="30"/>
      <c r="K8859" s="30"/>
      <c r="L8859" s="31"/>
      <c r="M8859" s="30"/>
      <c r="N8859" s="30"/>
      <c r="O8859" s="30"/>
      <c r="P8859" s="30"/>
    </row>
    <row r="8860" s="35" customFormat="1" customHeight="1" spans="2:16">
      <c r="B8860" s="38"/>
      <c r="C8860" s="69"/>
      <c r="D8860" s="30" t="s">
        <v>33</v>
      </c>
      <c r="E8860" s="30"/>
      <c r="F8860" s="30"/>
      <c r="G8860" s="30"/>
      <c r="H8860" s="32"/>
      <c r="I8860" s="30"/>
      <c r="J8860" s="30"/>
      <c r="K8860" s="30"/>
      <c r="L8860" s="31"/>
      <c r="M8860" s="30"/>
      <c r="N8860" s="30"/>
      <c r="O8860" s="30"/>
      <c r="P8860" s="30"/>
    </row>
    <row r="8861" s="35" customFormat="1" customHeight="1" spans="2:16">
      <c r="B8861" s="38"/>
      <c r="C8861" s="69"/>
      <c r="D8861" s="30" t="s">
        <v>33</v>
      </c>
      <c r="E8861" s="30"/>
      <c r="F8861" s="30"/>
      <c r="G8861" s="30"/>
      <c r="H8861" s="32"/>
      <c r="I8861" s="30"/>
      <c r="J8861" s="30"/>
      <c r="K8861" s="30"/>
      <c r="L8861" s="31"/>
      <c r="M8861" s="30"/>
      <c r="N8861" s="30"/>
      <c r="O8861" s="30"/>
      <c r="P8861" s="30"/>
    </row>
    <row r="8862" s="35" customFormat="1" customHeight="1" spans="2:16">
      <c r="B8862" s="38"/>
      <c r="C8862" s="69"/>
      <c r="D8862" s="30" t="s">
        <v>33</v>
      </c>
      <c r="E8862" s="30"/>
      <c r="F8862" s="30"/>
      <c r="G8862" s="30"/>
      <c r="H8862" s="32" t="s">
        <v>949</v>
      </c>
      <c r="I8862" s="30" t="s">
        <v>43</v>
      </c>
      <c r="J8862" s="30"/>
      <c r="K8862" s="30"/>
      <c r="L8862" s="31">
        <v>202609</v>
      </c>
      <c r="M8862" s="30"/>
      <c r="N8862" s="30" t="s">
        <v>949</v>
      </c>
      <c r="O8862" s="30"/>
      <c r="P8862" s="30"/>
    </row>
    <row r="8863" s="35" customFormat="1" customHeight="1" spans="2:16">
      <c r="B8863" s="38"/>
      <c r="C8863" s="69"/>
      <c r="D8863" s="30" t="s">
        <v>33</v>
      </c>
      <c r="E8863" s="30"/>
      <c r="F8863" s="30"/>
      <c r="G8863" s="30"/>
      <c r="H8863" s="32" t="s">
        <v>949</v>
      </c>
      <c r="I8863" s="30" t="s">
        <v>56</v>
      </c>
      <c r="J8863" s="30"/>
      <c r="K8863" s="30"/>
      <c r="L8863" s="31">
        <v>202609</v>
      </c>
      <c r="M8863" s="30"/>
      <c r="N8863" s="30" t="s">
        <v>949</v>
      </c>
      <c r="O8863" s="30"/>
      <c r="P8863" s="30"/>
    </row>
    <row r="8864" s="35" customFormat="1" customHeight="1" spans="2:16">
      <c r="B8864" s="38"/>
      <c r="C8864" s="69"/>
      <c r="D8864" s="30" t="s">
        <v>33</v>
      </c>
      <c r="E8864" s="30"/>
      <c r="F8864" s="30"/>
      <c r="G8864" s="30"/>
      <c r="H8864" s="32" t="s">
        <v>949</v>
      </c>
      <c r="I8864" s="30" t="s">
        <v>66</v>
      </c>
      <c r="J8864" s="30"/>
      <c r="K8864" s="30"/>
      <c r="L8864" s="31">
        <v>202609</v>
      </c>
      <c r="M8864" s="30"/>
      <c r="N8864" s="30" t="s">
        <v>949</v>
      </c>
      <c r="O8864" s="30"/>
      <c r="P8864" s="30"/>
    </row>
    <row r="8865" s="35" customFormat="1" customHeight="1" spans="2:16">
      <c r="B8865" s="38"/>
      <c r="C8865" s="69"/>
      <c r="D8865" s="30" t="s">
        <v>33</v>
      </c>
      <c r="E8865" s="30"/>
      <c r="F8865" s="30"/>
      <c r="G8865" s="30"/>
      <c r="H8865" s="32" t="s">
        <v>949</v>
      </c>
      <c r="I8865" s="30" t="s">
        <v>43</v>
      </c>
      <c r="J8865" s="30"/>
      <c r="K8865" s="30"/>
      <c r="L8865" s="31">
        <v>202609</v>
      </c>
      <c r="M8865" s="30"/>
      <c r="N8865" s="30" t="s">
        <v>949</v>
      </c>
      <c r="O8865" s="30"/>
      <c r="P8865" s="30"/>
    </row>
    <row r="8866" s="35" customFormat="1" customHeight="1" spans="2:16">
      <c r="B8866" s="38"/>
      <c r="C8866" s="69"/>
      <c r="D8866" s="30" t="s">
        <v>33</v>
      </c>
      <c r="E8866" s="30"/>
      <c r="F8866" s="30"/>
      <c r="G8866" s="30"/>
      <c r="H8866" s="32" t="s">
        <v>949</v>
      </c>
      <c r="I8866" s="30" t="s">
        <v>45</v>
      </c>
      <c r="J8866" s="30"/>
      <c r="K8866" s="30"/>
      <c r="L8866" s="31">
        <v>202609</v>
      </c>
      <c r="M8866" s="30"/>
      <c r="N8866" s="30" t="s">
        <v>949</v>
      </c>
      <c r="O8866" s="30"/>
      <c r="P8866" s="30"/>
    </row>
    <row r="8867" s="35" customFormat="1" customHeight="1" spans="2:16">
      <c r="B8867" s="38"/>
      <c r="C8867" s="69"/>
      <c r="D8867" s="30" t="s">
        <v>33</v>
      </c>
      <c r="E8867" s="30"/>
      <c r="F8867" s="30"/>
      <c r="G8867" s="30"/>
      <c r="H8867" s="32" t="s">
        <v>949</v>
      </c>
      <c r="I8867" s="30" t="s">
        <v>35</v>
      </c>
      <c r="J8867" s="30"/>
      <c r="K8867" s="30"/>
      <c r="L8867" s="31">
        <v>202609</v>
      </c>
      <c r="M8867" s="30"/>
      <c r="N8867" s="30" t="s">
        <v>949</v>
      </c>
      <c r="O8867" s="30"/>
      <c r="P8867" s="30"/>
    </row>
    <row r="8868" s="35" customFormat="1" customHeight="1" spans="2:16">
      <c r="B8868" s="38"/>
      <c r="C8868" s="69"/>
      <c r="D8868" s="30" t="s">
        <v>33</v>
      </c>
      <c r="E8868" s="30"/>
      <c r="F8868" s="30"/>
      <c r="G8868" s="30"/>
      <c r="H8868" s="32" t="s">
        <v>949</v>
      </c>
      <c r="I8868" s="30" t="s">
        <v>52</v>
      </c>
      <c r="J8868" s="30"/>
      <c r="K8868" s="30"/>
      <c r="L8868" s="31">
        <v>202609</v>
      </c>
      <c r="M8868" s="30"/>
      <c r="N8868" s="30" t="s">
        <v>949</v>
      </c>
      <c r="O8868" s="30"/>
      <c r="P8868" s="30"/>
    </row>
    <row r="8869" s="35" customFormat="1" customHeight="1" spans="2:16">
      <c r="B8869" s="38"/>
      <c r="C8869" s="69"/>
      <c r="D8869" s="30" t="s">
        <v>33</v>
      </c>
      <c r="E8869" s="30"/>
      <c r="F8869" s="30"/>
      <c r="G8869" s="30"/>
      <c r="H8869" s="32" t="s">
        <v>949</v>
      </c>
      <c r="I8869" s="30" t="s">
        <v>64</v>
      </c>
      <c r="J8869" s="30"/>
      <c r="K8869" s="30"/>
      <c r="L8869" s="31">
        <v>202609</v>
      </c>
      <c r="M8869" s="30"/>
      <c r="N8869" s="30" t="s">
        <v>949</v>
      </c>
      <c r="O8869" s="30"/>
      <c r="P8869" s="30"/>
    </row>
    <row r="8870" s="35" customFormat="1" customHeight="1" spans="2:16">
      <c r="B8870" s="38"/>
      <c r="C8870" s="69"/>
      <c r="D8870" s="30" t="s">
        <v>33</v>
      </c>
      <c r="E8870" s="30"/>
      <c r="F8870" s="30"/>
      <c r="G8870" s="30"/>
      <c r="H8870" s="32" t="s">
        <v>949</v>
      </c>
      <c r="I8870" s="30" t="s">
        <v>39</v>
      </c>
      <c r="J8870" s="30"/>
      <c r="K8870" s="30"/>
      <c r="L8870" s="31">
        <v>202609</v>
      </c>
      <c r="M8870" s="30"/>
      <c r="N8870" s="30" t="s">
        <v>949</v>
      </c>
      <c r="O8870" s="30"/>
      <c r="P8870" s="30"/>
    </row>
    <row r="8871" s="35" customFormat="1" customHeight="1" spans="2:16">
      <c r="B8871" s="38"/>
      <c r="C8871" s="69"/>
      <c r="D8871" s="30" t="s">
        <v>33</v>
      </c>
      <c r="E8871" s="30"/>
      <c r="F8871" s="30"/>
      <c r="G8871" s="30"/>
      <c r="H8871" s="32" t="s">
        <v>949</v>
      </c>
      <c r="I8871" s="30" t="s">
        <v>103</v>
      </c>
      <c r="J8871" s="30"/>
      <c r="K8871" s="30"/>
      <c r="L8871" s="31">
        <v>202609</v>
      </c>
      <c r="M8871" s="30"/>
      <c r="N8871" s="30" t="s">
        <v>949</v>
      </c>
      <c r="O8871" s="30"/>
      <c r="P8871" s="30"/>
    </row>
    <row r="8872" s="35" customFormat="1" customHeight="1" spans="2:16">
      <c r="B8872" s="38"/>
      <c r="C8872" s="69"/>
      <c r="D8872" s="30" t="s">
        <v>33</v>
      </c>
      <c r="E8872" s="30"/>
      <c r="F8872" s="30"/>
      <c r="G8872" s="30"/>
      <c r="H8872" s="32" t="s">
        <v>949</v>
      </c>
      <c r="I8872" s="30" t="s">
        <v>41</v>
      </c>
      <c r="J8872" s="30"/>
      <c r="K8872" s="30"/>
      <c r="L8872" s="31">
        <v>202609</v>
      </c>
      <c r="M8872" s="30"/>
      <c r="N8872" s="30" t="s">
        <v>949</v>
      </c>
      <c r="O8872" s="30"/>
      <c r="P8872" s="30"/>
    </row>
    <row r="8873" s="35" customFormat="1" customHeight="1" spans="2:16">
      <c r="B8873" s="38"/>
      <c r="C8873" s="69"/>
      <c r="D8873" s="30" t="s">
        <v>33</v>
      </c>
      <c r="E8873" s="30"/>
      <c r="F8873" s="30"/>
      <c r="G8873" s="30"/>
      <c r="H8873" s="32" t="s">
        <v>949</v>
      </c>
      <c r="I8873" s="30" t="s">
        <v>62</v>
      </c>
      <c r="J8873" s="30"/>
      <c r="K8873" s="30"/>
      <c r="L8873" s="31">
        <v>202609</v>
      </c>
      <c r="M8873" s="30"/>
      <c r="N8873" s="30" t="s">
        <v>949</v>
      </c>
      <c r="O8873" s="30"/>
      <c r="P8873" s="30"/>
    </row>
    <row r="8874" s="35" customFormat="1" customHeight="1" spans="2:16">
      <c r="B8874" s="38"/>
      <c r="C8874" s="69"/>
      <c r="D8874" s="30" t="s">
        <v>33</v>
      </c>
      <c r="E8874" s="30"/>
      <c r="F8874" s="30"/>
      <c r="G8874" s="30"/>
      <c r="H8874" s="32" t="s">
        <v>949</v>
      </c>
      <c r="I8874" s="30" t="s">
        <v>60</v>
      </c>
      <c r="J8874" s="30"/>
      <c r="K8874" s="30"/>
      <c r="L8874" s="31">
        <v>202609</v>
      </c>
      <c r="M8874" s="30"/>
      <c r="N8874" s="30" t="s">
        <v>949</v>
      </c>
      <c r="O8874" s="30"/>
      <c r="P8874" s="30"/>
    </row>
    <row r="8875" s="35" customFormat="1" customHeight="1" spans="2:16">
      <c r="B8875" s="38"/>
      <c r="C8875" s="69"/>
      <c r="D8875" s="30" t="s">
        <v>33</v>
      </c>
      <c r="E8875" s="30"/>
      <c r="F8875" s="30"/>
      <c r="G8875" s="30"/>
      <c r="H8875" s="32" t="s">
        <v>949</v>
      </c>
      <c r="I8875" s="30" t="s">
        <v>52</v>
      </c>
      <c r="J8875" s="30"/>
      <c r="K8875" s="30"/>
      <c r="L8875" s="31">
        <v>202609</v>
      </c>
      <c r="M8875" s="30"/>
      <c r="N8875" s="30" t="s">
        <v>949</v>
      </c>
      <c r="O8875" s="30"/>
      <c r="P8875" s="30"/>
    </row>
    <row r="8876" s="35" customFormat="1" customHeight="1" spans="2:16">
      <c r="B8876" s="38"/>
      <c r="C8876" s="137"/>
      <c r="D8876" s="99" t="s">
        <v>33</v>
      </c>
      <c r="E8876" s="99"/>
      <c r="F8876" s="99"/>
      <c r="G8876" s="99"/>
      <c r="H8876" s="32" t="s">
        <v>949</v>
      </c>
      <c r="I8876" s="30" t="s">
        <v>58</v>
      </c>
      <c r="J8876" s="30"/>
      <c r="K8876" s="30"/>
      <c r="L8876" s="31">
        <v>202609</v>
      </c>
      <c r="M8876" s="30"/>
      <c r="N8876" s="30" t="s">
        <v>949</v>
      </c>
      <c r="O8876" s="30"/>
      <c r="P8876" s="30"/>
    </row>
    <row r="8877" s="35" customFormat="1" customHeight="1" spans="2:16">
      <c r="B8877" s="38"/>
      <c r="C8877" s="137"/>
      <c r="D8877" s="99" t="s">
        <v>33</v>
      </c>
      <c r="E8877" s="113"/>
      <c r="F8877" s="113"/>
      <c r="G8877" s="113"/>
      <c r="H8877" s="115"/>
      <c r="I8877" s="30"/>
      <c r="J8877" s="30"/>
      <c r="K8877" s="30"/>
      <c r="L8877" s="121"/>
    </row>
    <row r="8878" s="35" customFormat="1" customHeight="1" spans="2:16">
      <c r="B8878" s="38"/>
      <c r="C8878" s="137"/>
      <c r="D8878" s="99" t="s">
        <v>33</v>
      </c>
      <c r="E8878" s="113"/>
      <c r="F8878" s="113"/>
      <c r="G8878" s="113"/>
      <c r="H8878" s="115"/>
      <c r="I8878" s="30"/>
      <c r="J8878" s="30"/>
      <c r="K8878" s="30"/>
      <c r="L8878" s="121"/>
    </row>
    <row r="8879" s="35" customFormat="1" customHeight="1" spans="2:16">
      <c r="B8879" s="38"/>
      <c r="C8879" s="137"/>
      <c r="D8879" s="99" t="s">
        <v>33</v>
      </c>
      <c r="E8879" s="113"/>
      <c r="F8879" s="113"/>
      <c r="G8879" s="113"/>
      <c r="H8879" s="115"/>
      <c r="I8879" s="30"/>
      <c r="J8879" s="30"/>
      <c r="K8879" s="30"/>
      <c r="L8879" s="121"/>
    </row>
    <row r="8880" s="35" customFormat="1" customHeight="1" spans="2:16">
      <c r="B8880" s="38"/>
      <c r="C8880" s="137"/>
      <c r="D8880" s="99" t="s">
        <v>33</v>
      </c>
      <c r="E8880" s="113"/>
      <c r="F8880" s="113"/>
      <c r="G8880" s="113"/>
      <c r="H8880" s="115"/>
      <c r="I8880" s="30"/>
      <c r="J8880" s="30"/>
      <c r="K8880" s="30"/>
      <c r="L8880" s="121"/>
    </row>
    <row r="8881" s="35" customFormat="1" customHeight="1" spans="1:12">
      <c r="B8881" s="38"/>
      <c r="C8881" s="137"/>
      <c r="D8881" s="99" t="s">
        <v>33</v>
      </c>
      <c r="E8881" s="113"/>
      <c r="F8881" s="113"/>
      <c r="G8881" s="113"/>
      <c r="H8881" s="115"/>
      <c r="I8881" s="30"/>
      <c r="J8881" s="30"/>
      <c r="K8881" s="30"/>
      <c r="L8881" s="121"/>
    </row>
    <row r="8882" s="35" customFormat="1" customHeight="1" spans="1:12">
      <c r="B8882" s="38"/>
      <c r="C8882" s="137"/>
      <c r="D8882" s="99" t="s">
        <v>33</v>
      </c>
      <c r="E8882" s="113"/>
      <c r="F8882" s="113"/>
      <c r="G8882" s="113"/>
      <c r="H8882" s="115"/>
      <c r="I8882" s="30"/>
      <c r="J8882" s="30"/>
      <c r="K8882" s="30"/>
      <c r="L8882" s="121"/>
    </row>
    <row r="8883" s="35" customFormat="1" customHeight="1" spans="1:12">
      <c r="B8883" s="38"/>
      <c r="C8883" s="137"/>
      <c r="D8883" s="99" t="s">
        <v>33</v>
      </c>
      <c r="E8883" s="113"/>
      <c r="F8883" s="113"/>
      <c r="G8883" s="113"/>
      <c r="H8883" s="115"/>
      <c r="I8883" s="30"/>
      <c r="J8883" s="30"/>
      <c r="K8883" s="30"/>
      <c r="L8883" s="121"/>
    </row>
    <row r="8884" s="35" customFormat="1" customHeight="1" spans="1:12">
      <c r="B8884" s="38"/>
      <c r="C8884" s="137"/>
      <c r="D8884" s="99" t="s">
        <v>33</v>
      </c>
      <c r="E8884" s="113"/>
      <c r="F8884" s="113"/>
      <c r="G8884" s="113"/>
      <c r="H8884" s="115"/>
      <c r="I8884" s="30"/>
      <c r="J8884" s="30"/>
      <c r="K8884" s="30"/>
      <c r="L8884" s="121"/>
    </row>
    <row r="8885" s="35" customFormat="1" customHeight="1" spans="1:12">
      <c r="B8885" s="38"/>
      <c r="C8885" s="137"/>
      <c r="D8885" s="99" t="s">
        <v>33</v>
      </c>
      <c r="E8885" s="113"/>
      <c r="F8885" s="113"/>
      <c r="G8885" s="113"/>
      <c r="H8885" s="115"/>
      <c r="I8885" s="30"/>
      <c r="J8885" s="30"/>
      <c r="K8885" s="30"/>
      <c r="L8885" s="121"/>
    </row>
    <row r="8886" s="35" customFormat="1" customHeight="1" spans="1:12">
      <c r="B8886" s="38"/>
      <c r="C8886" s="137"/>
      <c r="D8886" s="99" t="s">
        <v>33</v>
      </c>
      <c r="E8886" s="113"/>
      <c r="F8886" s="113"/>
      <c r="G8886" s="113"/>
      <c r="H8886" s="115"/>
      <c r="I8886" s="30"/>
      <c r="J8886" s="30"/>
      <c r="K8886" s="30"/>
      <c r="L8886" s="121"/>
    </row>
    <row r="8887" s="35" customFormat="1" customHeight="1" spans="1:12">
      <c r="B8887" s="38"/>
      <c r="C8887" s="137"/>
      <c r="D8887" s="99" t="s">
        <v>33</v>
      </c>
      <c r="E8887" s="113"/>
      <c r="F8887" s="113"/>
      <c r="G8887" s="113"/>
      <c r="H8887" s="115"/>
      <c r="I8887" s="30"/>
      <c r="J8887" s="30"/>
      <c r="K8887" s="30"/>
      <c r="L8887" s="121"/>
    </row>
    <row r="8888" s="35" customFormat="1" customHeight="1" spans="1:12">
      <c r="A8888" s="30"/>
      <c r="B8888" s="38">
        <v>46270</v>
      </c>
      <c r="C8888" s="69" t="s">
        <v>18</v>
      </c>
      <c r="D8888" s="30" t="s">
        <v>424</v>
      </c>
      <c r="E8888" s="56" t="s">
        <v>1087</v>
      </c>
      <c r="F8888" s="56">
        <v>105.42</v>
      </c>
      <c r="G8888" s="56"/>
      <c r="H8888" s="32">
        <v>413586.769999985</v>
      </c>
      <c r="I8888" s="30"/>
      <c r="J8888" s="30"/>
      <c r="K8888" s="30"/>
      <c r="L8888" s="121">
        <v>202610</v>
      </c>
    </row>
    <row r="8889" s="35" customFormat="1" customHeight="1" spans="1:12">
      <c r="A8889" s="30"/>
      <c r="B8889" s="38">
        <v>46270</v>
      </c>
      <c r="C8889" s="69" t="s">
        <v>18</v>
      </c>
      <c r="D8889" s="30" t="s">
        <v>424</v>
      </c>
      <c r="E8889" s="56" t="s">
        <v>1055</v>
      </c>
      <c r="F8889" s="56">
        <v>110.58</v>
      </c>
      <c r="G8889" s="56"/>
      <c r="H8889" s="32">
        <v>413697.349999983</v>
      </c>
      <c r="I8889" s="30"/>
      <c r="J8889" s="30"/>
      <c r="K8889" s="30"/>
      <c r="L8889" s="121">
        <v>202610</v>
      </c>
    </row>
    <row r="8890" s="35" customFormat="1" customHeight="1" spans="1:12">
      <c r="A8890" s="30"/>
      <c r="B8890" s="38">
        <v>46271</v>
      </c>
      <c r="C8890" s="69" t="s">
        <v>18</v>
      </c>
      <c r="D8890" s="30"/>
      <c r="E8890" s="56" t="s">
        <v>267</v>
      </c>
      <c r="F8890" s="56">
        <v>7133.45</v>
      </c>
      <c r="G8890" s="56"/>
      <c r="H8890" s="32">
        <v>420830.799999982</v>
      </c>
      <c r="I8890" s="30"/>
      <c r="J8890" s="30"/>
      <c r="K8890" s="30"/>
      <c r="L8890" s="121">
        <v>202610</v>
      </c>
    </row>
    <row r="8891" s="35" customFormat="1" customHeight="1" spans="1:12">
      <c r="A8891" s="30"/>
      <c r="B8891" s="38">
        <v>46271</v>
      </c>
      <c r="C8891" s="69" t="s">
        <v>18</v>
      </c>
      <c r="D8891" s="30" t="s">
        <v>424</v>
      </c>
      <c r="E8891" s="56" t="s">
        <v>1049</v>
      </c>
      <c r="F8891" s="56">
        <v>56.58</v>
      </c>
      <c r="G8891" s="56"/>
      <c r="H8891" s="32">
        <v>420887.37999998</v>
      </c>
      <c r="I8891" s="30"/>
      <c r="J8891" s="30"/>
      <c r="K8891" s="30"/>
      <c r="L8891" s="121">
        <v>202610</v>
      </c>
    </row>
    <row r="8892" s="35" customFormat="1" customHeight="1" spans="1:12">
      <c r="A8892" s="30"/>
      <c r="B8892" s="38">
        <v>46271</v>
      </c>
      <c r="C8892" s="69" t="s">
        <v>18</v>
      </c>
      <c r="D8892" s="30" t="s">
        <v>424</v>
      </c>
      <c r="E8892" s="56" t="s">
        <v>1167</v>
      </c>
      <c r="F8892" s="56">
        <v>109.62</v>
      </c>
      <c r="G8892" s="56"/>
      <c r="H8892" s="32">
        <v>420996.999999981</v>
      </c>
      <c r="I8892" s="30"/>
      <c r="J8892" s="30"/>
      <c r="K8892" s="30"/>
      <c r="L8892" s="121">
        <v>202610</v>
      </c>
    </row>
    <row r="8893" s="35" customFormat="1" customHeight="1" spans="1:12">
      <c r="A8893" s="30"/>
      <c r="B8893" s="38">
        <v>46271</v>
      </c>
      <c r="C8893" s="69" t="s">
        <v>18</v>
      </c>
      <c r="D8893" s="30" t="s">
        <v>424</v>
      </c>
      <c r="E8893" s="56" t="s">
        <v>1098</v>
      </c>
      <c r="F8893" s="56">
        <v>163.62</v>
      </c>
      <c r="G8893" s="56"/>
      <c r="H8893" s="32">
        <v>421160.619999982</v>
      </c>
      <c r="I8893" s="30"/>
      <c r="J8893" s="30"/>
      <c r="K8893" s="30"/>
      <c r="L8893" s="121">
        <v>202610</v>
      </c>
    </row>
    <row r="8894" s="35" customFormat="1" customHeight="1" spans="1:12">
      <c r="A8894" s="30"/>
      <c r="B8894" s="38">
        <v>46271</v>
      </c>
      <c r="C8894" s="69" t="s">
        <v>18</v>
      </c>
      <c r="D8894" s="30" t="s">
        <v>424</v>
      </c>
      <c r="E8894" s="56" t="s">
        <v>1093</v>
      </c>
      <c r="F8894" s="56">
        <v>466.96</v>
      </c>
      <c r="G8894" s="56"/>
      <c r="H8894" s="32">
        <v>421627.579999983</v>
      </c>
      <c r="I8894" s="30"/>
      <c r="J8894" s="30"/>
      <c r="K8894" s="30"/>
      <c r="L8894" s="121">
        <v>202610</v>
      </c>
    </row>
    <row r="8895" s="35" customFormat="1" customHeight="1" spans="1:12">
      <c r="A8895" s="30"/>
      <c r="B8895" s="38">
        <v>46271</v>
      </c>
      <c r="C8895" s="69" t="s">
        <v>18</v>
      </c>
      <c r="D8895" s="30" t="s">
        <v>424</v>
      </c>
      <c r="E8895" s="56" t="s">
        <v>1087</v>
      </c>
      <c r="F8895" s="56">
        <v>96.78</v>
      </c>
      <c r="G8895" s="56"/>
      <c r="H8895" s="32">
        <v>421724.359999985</v>
      </c>
      <c r="I8895" s="30"/>
      <c r="J8895" s="30"/>
      <c r="K8895" s="30"/>
      <c r="L8895" s="121">
        <v>202610</v>
      </c>
    </row>
    <row r="8896" s="35" customFormat="1" customHeight="1" spans="1:12">
      <c r="A8896" s="30"/>
      <c r="B8896" s="38">
        <v>46271</v>
      </c>
      <c r="C8896" s="69" t="s">
        <v>18</v>
      </c>
      <c r="D8896" s="30" t="s">
        <v>424</v>
      </c>
      <c r="E8896" s="56" t="s">
        <v>1046</v>
      </c>
      <c r="F8896" s="56">
        <v>70.06</v>
      </c>
      <c r="G8896" s="56"/>
      <c r="H8896" s="32">
        <v>421794.419999983</v>
      </c>
      <c r="I8896" s="30"/>
      <c r="J8896" s="30"/>
      <c r="K8896" s="30"/>
      <c r="L8896" s="121">
        <v>202610</v>
      </c>
    </row>
    <row r="8897" s="35" customFormat="1" customHeight="1" spans="1:12">
      <c r="A8897" s="30"/>
      <c r="B8897" s="38">
        <v>46271</v>
      </c>
      <c r="C8897" s="69" t="s">
        <v>18</v>
      </c>
      <c r="D8897" s="30" t="s">
        <v>424</v>
      </c>
      <c r="E8897" s="56" t="s">
        <v>1091</v>
      </c>
      <c r="F8897" s="56">
        <v>386.52</v>
      </c>
      <c r="G8897" s="56"/>
      <c r="H8897" s="32">
        <v>422180.939999983</v>
      </c>
      <c r="I8897" s="30"/>
      <c r="J8897" s="30"/>
      <c r="K8897" s="30"/>
      <c r="L8897" s="121">
        <v>202610</v>
      </c>
    </row>
    <row r="8898" s="35" customFormat="1" customHeight="1" spans="1:12">
      <c r="A8898" s="30"/>
      <c r="B8898" s="38">
        <v>46271</v>
      </c>
      <c r="C8898" s="69" t="s">
        <v>18</v>
      </c>
      <c r="D8898" s="30" t="s">
        <v>424</v>
      </c>
      <c r="E8898" s="56" t="s">
        <v>1097</v>
      </c>
      <c r="F8898" s="56">
        <v>306.3</v>
      </c>
      <c r="G8898" s="56"/>
      <c r="H8898" s="32">
        <v>422487.239999983</v>
      </c>
      <c r="I8898" s="30"/>
      <c r="J8898" s="30"/>
      <c r="K8898" s="30"/>
      <c r="L8898" s="121">
        <v>202610</v>
      </c>
    </row>
    <row r="8899" s="35" customFormat="1" customHeight="1" spans="1:12">
      <c r="A8899" s="30"/>
      <c r="B8899" s="38">
        <v>46271</v>
      </c>
      <c r="C8899" s="69" t="s">
        <v>18</v>
      </c>
      <c r="D8899" s="30" t="s">
        <v>424</v>
      </c>
      <c r="E8899" s="56" t="s">
        <v>1094</v>
      </c>
      <c r="F8899" s="56">
        <v>355.98</v>
      </c>
      <c r="G8899" s="56"/>
      <c r="H8899" s="32">
        <v>422843.219999984</v>
      </c>
      <c r="I8899" s="30"/>
      <c r="J8899" s="30"/>
      <c r="K8899" s="30"/>
      <c r="L8899" s="121">
        <v>202610</v>
      </c>
    </row>
    <row r="8900" s="35" customFormat="1" customHeight="1" spans="1:12">
      <c r="A8900" s="30"/>
      <c r="B8900" s="38">
        <v>46271</v>
      </c>
      <c r="C8900" s="69" t="s">
        <v>18</v>
      </c>
      <c r="D8900" s="30" t="s">
        <v>424</v>
      </c>
      <c r="E8900" s="56" t="s">
        <v>1088</v>
      </c>
      <c r="F8900" s="56">
        <v>245.16</v>
      </c>
      <c r="G8900" s="56"/>
      <c r="H8900" s="32">
        <v>423088.379999984</v>
      </c>
      <c r="I8900" s="30"/>
      <c r="J8900" s="30"/>
      <c r="K8900" s="30"/>
      <c r="L8900" s="121">
        <v>202610</v>
      </c>
    </row>
    <row r="8901" s="35" customFormat="1" customHeight="1" spans="1:12">
      <c r="A8901" s="30"/>
      <c r="B8901" s="38">
        <v>46271</v>
      </c>
      <c r="C8901" s="69" t="s">
        <v>18</v>
      </c>
      <c r="D8901" s="30" t="s">
        <v>424</v>
      </c>
      <c r="E8901" s="56" t="s">
        <v>1053</v>
      </c>
      <c r="F8901" s="56">
        <v>924.09</v>
      </c>
      <c r="G8901" s="56"/>
      <c r="H8901" s="32">
        <v>424012.469999984</v>
      </c>
      <c r="I8901" s="30"/>
      <c r="J8901" s="30"/>
      <c r="K8901" s="30"/>
      <c r="L8901" s="121">
        <v>202610</v>
      </c>
    </row>
    <row r="8902" s="35" customFormat="1" customHeight="1" spans="1:12">
      <c r="A8902" s="30"/>
      <c r="B8902" s="38">
        <v>46271</v>
      </c>
      <c r="C8902" s="69" t="s">
        <v>18</v>
      </c>
      <c r="D8902" s="30" t="s">
        <v>424</v>
      </c>
      <c r="E8902" s="56" t="s">
        <v>1058</v>
      </c>
      <c r="F8902" s="56">
        <v>94.2</v>
      </c>
      <c r="G8902" s="56"/>
      <c r="H8902" s="32">
        <v>424106.669999983</v>
      </c>
      <c r="I8902" s="30"/>
      <c r="J8902" s="30"/>
      <c r="K8902" s="30"/>
      <c r="L8902" s="121">
        <v>202610</v>
      </c>
    </row>
    <row r="8903" s="35" customFormat="1" customHeight="1" spans="1:12">
      <c r="A8903" s="30"/>
      <c r="B8903" s="38">
        <v>46271</v>
      </c>
      <c r="C8903" s="69" t="s">
        <v>18</v>
      </c>
      <c r="D8903" s="30" t="s">
        <v>424</v>
      </c>
      <c r="E8903" s="56" t="s">
        <v>1045</v>
      </c>
      <c r="F8903" s="56">
        <v>142.98</v>
      </c>
      <c r="G8903" s="56"/>
      <c r="H8903" s="32">
        <v>424249.649999984</v>
      </c>
      <c r="I8903" s="30"/>
      <c r="J8903" s="30"/>
      <c r="K8903" s="30"/>
      <c r="L8903" s="121">
        <v>202610</v>
      </c>
    </row>
    <row r="8904" s="35" customFormat="1" customHeight="1" spans="1:12">
      <c r="A8904" s="30"/>
      <c r="B8904" s="38">
        <v>46271</v>
      </c>
      <c r="C8904" s="69" t="s">
        <v>18</v>
      </c>
      <c r="D8904" s="30" t="s">
        <v>424</v>
      </c>
      <c r="E8904" s="56" t="s">
        <v>1052</v>
      </c>
      <c r="F8904" s="56">
        <v>47.8</v>
      </c>
      <c r="G8904" s="56"/>
      <c r="H8904" s="32">
        <v>424297.449999984</v>
      </c>
      <c r="I8904" s="30"/>
      <c r="J8904" s="30"/>
      <c r="K8904" s="30"/>
      <c r="L8904" s="121">
        <v>202610</v>
      </c>
    </row>
    <row r="8905" s="35" customFormat="1" customHeight="1" spans="1:12">
      <c r="A8905" s="30"/>
      <c r="B8905" s="38">
        <v>46271</v>
      </c>
      <c r="C8905" s="69" t="s">
        <v>18</v>
      </c>
      <c r="D8905" s="30" t="s">
        <v>424</v>
      </c>
      <c r="E8905" s="56" t="s">
        <v>1084</v>
      </c>
      <c r="F8905" s="56">
        <v>136.14</v>
      </c>
      <c r="G8905" s="56"/>
      <c r="H8905" s="32">
        <v>424433.589999985</v>
      </c>
      <c r="I8905" s="30"/>
      <c r="J8905" s="30"/>
      <c r="K8905" s="30"/>
      <c r="L8905" s="121">
        <v>202610</v>
      </c>
    </row>
    <row r="8906" s="35" customFormat="1" customHeight="1" spans="1:12">
      <c r="A8906" s="30"/>
      <c r="B8906" s="38">
        <v>46271</v>
      </c>
      <c r="C8906" s="69" t="s">
        <v>18</v>
      </c>
      <c r="D8906" s="30" t="s">
        <v>424</v>
      </c>
      <c r="E8906" s="56" t="s">
        <v>1096</v>
      </c>
      <c r="F8906" s="56">
        <v>60.96</v>
      </c>
      <c r="G8906" s="56"/>
      <c r="H8906" s="32">
        <v>424494.549999986</v>
      </c>
      <c r="I8906" s="30"/>
      <c r="J8906" s="30"/>
      <c r="K8906" s="30"/>
      <c r="L8906" s="121">
        <v>202610</v>
      </c>
    </row>
    <row r="8907" s="35" customFormat="1" customHeight="1" spans="1:12">
      <c r="A8907" s="30"/>
      <c r="B8907" s="38">
        <v>46271</v>
      </c>
      <c r="C8907" s="69" t="s">
        <v>18</v>
      </c>
      <c r="D8907" s="30" t="s">
        <v>424</v>
      </c>
      <c r="E8907" s="56" t="s">
        <v>1048</v>
      </c>
      <c r="F8907" s="56">
        <v>203.4</v>
      </c>
      <c r="G8907" s="56"/>
      <c r="H8907" s="32">
        <v>424697.949999984</v>
      </c>
      <c r="I8907" s="30"/>
      <c r="J8907" s="30"/>
      <c r="K8907" s="30"/>
      <c r="L8907" s="121">
        <v>202610</v>
      </c>
    </row>
    <row r="8908" s="35" customFormat="1" customHeight="1" spans="1:12">
      <c r="A8908" s="30"/>
      <c r="B8908" s="38">
        <v>46271</v>
      </c>
      <c r="C8908" s="69" t="s">
        <v>18</v>
      </c>
      <c r="D8908" s="30" t="s">
        <v>424</v>
      </c>
      <c r="E8908" s="56" t="s">
        <v>1099</v>
      </c>
      <c r="F8908" s="56">
        <v>515.52</v>
      </c>
      <c r="G8908" s="56"/>
      <c r="H8908" s="32">
        <v>425213.469999984</v>
      </c>
      <c r="I8908" s="30"/>
      <c r="J8908" s="30"/>
      <c r="K8908" s="30"/>
      <c r="L8908" s="121">
        <v>202610</v>
      </c>
    </row>
    <row r="8909" s="35" customFormat="1" customHeight="1" spans="1:12">
      <c r="A8909" s="30"/>
      <c r="B8909" s="38">
        <v>46271</v>
      </c>
      <c r="C8909" s="69" t="s">
        <v>18</v>
      </c>
      <c r="D8909" s="30" t="s">
        <v>424</v>
      </c>
      <c r="E8909" s="56" t="s">
        <v>1095</v>
      </c>
      <c r="F8909" s="56">
        <v>158.28</v>
      </c>
      <c r="G8909" s="56"/>
      <c r="H8909" s="32">
        <v>425371.749999985</v>
      </c>
      <c r="I8909" s="30"/>
      <c r="J8909" s="30"/>
      <c r="K8909" s="30"/>
      <c r="L8909" s="121">
        <v>202610</v>
      </c>
    </row>
    <row r="8910" s="35" customFormat="1" customHeight="1" spans="1:12">
      <c r="A8910" s="30"/>
      <c r="B8910" s="38">
        <v>46271</v>
      </c>
      <c r="C8910" s="69" t="s">
        <v>18</v>
      </c>
      <c r="D8910" s="30" t="s">
        <v>424</v>
      </c>
      <c r="E8910" s="56" t="s">
        <v>1056</v>
      </c>
      <c r="F8910" s="56">
        <v>74.94</v>
      </c>
      <c r="G8910" s="56"/>
      <c r="H8910" s="32">
        <v>425446.689999986</v>
      </c>
      <c r="I8910" s="30"/>
      <c r="J8910" s="30"/>
      <c r="K8910" s="30"/>
      <c r="L8910" s="121">
        <v>202610</v>
      </c>
    </row>
    <row r="8911" s="35" customFormat="1" customHeight="1" spans="1:12">
      <c r="A8911" s="30"/>
      <c r="B8911" s="38">
        <v>46271</v>
      </c>
      <c r="C8911" s="69" t="s">
        <v>18</v>
      </c>
      <c r="D8911" s="30" t="s">
        <v>424</v>
      </c>
      <c r="E8911" s="56" t="s">
        <v>1083</v>
      </c>
      <c r="F8911" s="56">
        <v>119.94</v>
      </c>
      <c r="G8911" s="56"/>
      <c r="H8911" s="32">
        <v>425566.629999988</v>
      </c>
      <c r="I8911" s="30"/>
      <c r="J8911" s="30"/>
      <c r="K8911" s="30"/>
      <c r="L8911" s="121">
        <v>202610</v>
      </c>
    </row>
    <row r="8912" s="35" customFormat="1" customHeight="1" spans="1:12">
      <c r="A8912" s="30"/>
      <c r="B8912" s="38">
        <v>46271</v>
      </c>
      <c r="C8912" s="69" t="s">
        <v>18</v>
      </c>
      <c r="D8912" s="30" t="s">
        <v>424</v>
      </c>
      <c r="E8912" s="56" t="s">
        <v>1086</v>
      </c>
      <c r="F8912" s="56">
        <v>52.2</v>
      </c>
      <c r="G8912" s="56"/>
      <c r="H8912" s="32">
        <v>425618.829999987</v>
      </c>
      <c r="I8912" s="30"/>
      <c r="J8912" s="30"/>
      <c r="K8912" s="30"/>
      <c r="L8912" s="121">
        <v>202610</v>
      </c>
    </row>
    <row r="8913" s="35" customFormat="1" customHeight="1" spans="1:12">
      <c r="A8913" s="30"/>
      <c r="B8913" s="38">
        <v>46271</v>
      </c>
      <c r="C8913" s="69" t="s">
        <v>18</v>
      </c>
      <c r="D8913" s="30" t="s">
        <v>424</v>
      </c>
      <c r="E8913" s="56" t="s">
        <v>1085</v>
      </c>
      <c r="F8913" s="56">
        <v>260.68</v>
      </c>
      <c r="G8913" s="56"/>
      <c r="H8913" s="32">
        <v>425879.509999987</v>
      </c>
      <c r="I8913" s="30"/>
      <c r="J8913" s="30"/>
      <c r="K8913" s="30"/>
      <c r="L8913" s="121">
        <v>202610</v>
      </c>
    </row>
    <row r="8914" s="35" customFormat="1" customHeight="1" spans="1:12">
      <c r="A8914" s="30"/>
      <c r="B8914" s="38">
        <v>46271</v>
      </c>
      <c r="C8914" s="69" t="s">
        <v>18</v>
      </c>
      <c r="D8914" s="30" t="s">
        <v>424</v>
      </c>
      <c r="E8914" s="56" t="s">
        <v>1050</v>
      </c>
      <c r="F8914" s="56">
        <v>506.14</v>
      </c>
      <c r="G8914" s="56"/>
      <c r="H8914" s="32">
        <v>426385.649999987</v>
      </c>
      <c r="I8914" s="30"/>
      <c r="J8914" s="30"/>
      <c r="K8914" s="30"/>
      <c r="L8914" s="121">
        <v>202610</v>
      </c>
    </row>
    <row r="8915" s="35" customFormat="1" customHeight="1" spans="1:12">
      <c r="A8915" s="30"/>
      <c r="B8915" s="38">
        <v>46271</v>
      </c>
      <c r="C8915" s="69" t="s">
        <v>18</v>
      </c>
      <c r="D8915" s="30" t="s">
        <v>424</v>
      </c>
      <c r="E8915" s="56" t="s">
        <v>1092</v>
      </c>
      <c r="F8915" s="56">
        <v>737.1</v>
      </c>
      <c r="G8915" s="56"/>
      <c r="H8915" s="32">
        <v>427122.749999989</v>
      </c>
      <c r="I8915" s="30"/>
      <c r="J8915" s="30"/>
      <c r="K8915" s="30"/>
      <c r="L8915" s="121">
        <v>202610</v>
      </c>
    </row>
    <row r="8916" s="35" customFormat="1" customHeight="1" spans="1:12">
      <c r="A8916" s="30"/>
      <c r="B8916" s="38">
        <v>46271</v>
      </c>
      <c r="C8916" s="69" t="s">
        <v>18</v>
      </c>
      <c r="D8916" s="30" t="s">
        <v>424</v>
      </c>
      <c r="E8916" s="56" t="s">
        <v>1090</v>
      </c>
      <c r="F8916" s="56">
        <v>400.65</v>
      </c>
      <c r="G8916" s="56"/>
      <c r="H8916" s="32">
        <v>427523.399999987</v>
      </c>
      <c r="I8916" s="30"/>
      <c r="J8916" s="30"/>
      <c r="K8916" s="30"/>
      <c r="L8916" s="121">
        <v>202610</v>
      </c>
    </row>
    <row r="8917" s="35" customFormat="1" customHeight="1" spans="1:12">
      <c r="A8917" s="30"/>
      <c r="B8917" s="38">
        <v>46271</v>
      </c>
      <c r="C8917" s="69" t="s">
        <v>18</v>
      </c>
      <c r="D8917" s="30" t="s">
        <v>424</v>
      </c>
      <c r="E8917" s="56" t="s">
        <v>1059</v>
      </c>
      <c r="F8917" s="56">
        <v>26.76</v>
      </c>
      <c r="G8917" s="56"/>
      <c r="H8917" s="32">
        <v>427550.159999989</v>
      </c>
      <c r="I8917" s="30"/>
      <c r="J8917" s="30"/>
      <c r="K8917" s="30"/>
      <c r="L8917" s="121">
        <v>202610</v>
      </c>
    </row>
    <row r="8918" s="35" customFormat="1" customHeight="1" spans="1:12">
      <c r="A8918" s="30"/>
      <c r="B8918" s="38">
        <v>46271</v>
      </c>
      <c r="C8918" s="69" t="s">
        <v>18</v>
      </c>
      <c r="D8918" s="30" t="s">
        <v>424</v>
      </c>
      <c r="E8918" s="56" t="s">
        <v>1047</v>
      </c>
      <c r="F8918" s="56">
        <v>88.5</v>
      </c>
      <c r="G8918" s="56"/>
      <c r="H8918" s="32">
        <v>427638.659999989</v>
      </c>
      <c r="I8918" s="30"/>
      <c r="J8918" s="30"/>
      <c r="K8918" s="30"/>
      <c r="L8918" s="121">
        <v>202610</v>
      </c>
    </row>
    <row r="8919" s="35" customFormat="1" customHeight="1" spans="1:12">
      <c r="A8919" s="30"/>
      <c r="B8919" s="38">
        <v>46271</v>
      </c>
      <c r="C8919" s="69" t="s">
        <v>18</v>
      </c>
      <c r="D8919" s="30" t="s">
        <v>424</v>
      </c>
      <c r="E8919" s="56" t="s">
        <v>1089</v>
      </c>
      <c r="F8919" s="56">
        <v>145.62</v>
      </c>
      <c r="G8919" s="56"/>
      <c r="H8919" s="32">
        <v>427784.27999999</v>
      </c>
      <c r="I8919" s="30"/>
      <c r="J8919" s="30"/>
      <c r="K8919" s="30"/>
      <c r="L8919" s="121">
        <v>202610</v>
      </c>
    </row>
    <row r="8920" s="35" customFormat="1" customHeight="1" spans="1:12">
      <c r="A8920" s="30"/>
      <c r="B8920" s="38">
        <v>46271</v>
      </c>
      <c r="C8920" s="69" t="s">
        <v>18</v>
      </c>
      <c r="D8920" s="30" t="s">
        <v>424</v>
      </c>
      <c r="E8920" s="56" t="s">
        <v>1054</v>
      </c>
      <c r="F8920" s="56">
        <v>77.28</v>
      </c>
      <c r="G8920" s="56"/>
      <c r="H8920" s="32">
        <v>427861.559999991</v>
      </c>
      <c r="I8920" s="30"/>
      <c r="J8920" s="30"/>
      <c r="K8920" s="30"/>
      <c r="L8920" s="121">
        <v>202610</v>
      </c>
    </row>
    <row r="8921" s="35" customFormat="1" customHeight="1" spans="1:12">
      <c r="A8921" s="30"/>
      <c r="B8921" s="38">
        <v>46272</v>
      </c>
      <c r="C8921" s="69" t="s">
        <v>18</v>
      </c>
      <c r="D8921" s="30"/>
      <c r="E8921" s="56" t="s">
        <v>267</v>
      </c>
      <c r="F8921" s="56">
        <v>8412.05</v>
      </c>
      <c r="G8921" s="56"/>
      <c r="H8921" s="32">
        <v>436273.609999992</v>
      </c>
      <c r="I8921" s="30"/>
      <c r="J8921" s="30"/>
      <c r="K8921" s="30"/>
      <c r="L8921" s="121">
        <v>202610</v>
      </c>
    </row>
    <row r="8922" s="35" customFormat="1" customHeight="1" spans="1:12">
      <c r="A8922" s="30"/>
      <c r="B8922" s="38">
        <v>46272</v>
      </c>
      <c r="C8922" s="69" t="s">
        <v>18</v>
      </c>
      <c r="D8922" s="30" t="s">
        <v>424</v>
      </c>
      <c r="E8922" s="56" t="s">
        <v>1045</v>
      </c>
      <c r="F8922" s="56">
        <v>512.79</v>
      </c>
      <c r="G8922" s="56"/>
      <c r="H8922" s="32">
        <v>436786.399999991</v>
      </c>
      <c r="I8922" s="30"/>
      <c r="J8922" s="30"/>
      <c r="K8922" s="30"/>
      <c r="L8922" s="121">
        <v>202610</v>
      </c>
    </row>
    <row r="8923" s="35" customFormat="1" customHeight="1" spans="1:12">
      <c r="A8923" s="30"/>
      <c r="B8923" s="38">
        <v>46272</v>
      </c>
      <c r="C8923" s="69" t="s">
        <v>18</v>
      </c>
      <c r="D8923" s="30" t="s">
        <v>424</v>
      </c>
      <c r="E8923" s="56" t="s">
        <v>1090</v>
      </c>
      <c r="F8923" s="56">
        <v>535.28</v>
      </c>
      <c r="G8923" s="56"/>
      <c r="H8923" s="32">
        <v>437321.679999992</v>
      </c>
      <c r="I8923" s="30"/>
      <c r="J8923" s="30"/>
      <c r="K8923" s="30"/>
      <c r="L8923" s="121">
        <v>202610</v>
      </c>
    </row>
    <row r="8924" s="35" customFormat="1" customHeight="1" spans="1:12">
      <c r="A8924" s="30"/>
      <c r="B8924" s="38">
        <v>46272</v>
      </c>
      <c r="C8924" s="69" t="s">
        <v>18</v>
      </c>
      <c r="D8924" s="30" t="s">
        <v>424</v>
      </c>
      <c r="E8924" s="56" t="s">
        <v>1086</v>
      </c>
      <c r="F8924" s="56">
        <v>34.92</v>
      </c>
      <c r="G8924" s="56"/>
      <c r="H8924" s="32">
        <v>437356.599999994</v>
      </c>
      <c r="I8924" s="30"/>
      <c r="J8924" s="30"/>
      <c r="K8924" s="30"/>
      <c r="L8924" s="121">
        <v>202610</v>
      </c>
    </row>
    <row r="8925" s="35" customFormat="1" customHeight="1" spans="1:12">
      <c r="A8925" s="30"/>
      <c r="B8925" s="38">
        <v>46272</v>
      </c>
      <c r="C8925" s="69" t="s">
        <v>18</v>
      </c>
      <c r="D8925" s="30" t="s">
        <v>424</v>
      </c>
      <c r="E8925" s="56" t="s">
        <v>1098</v>
      </c>
      <c r="F8925" s="56">
        <v>221.04</v>
      </c>
      <c r="G8925" s="56"/>
      <c r="H8925" s="32">
        <v>437577.639999993</v>
      </c>
      <c r="I8925" s="30"/>
      <c r="J8925" s="30"/>
      <c r="K8925" s="30"/>
      <c r="L8925" s="121">
        <v>202610</v>
      </c>
    </row>
    <row r="8926" s="35" customFormat="1" customHeight="1" spans="1:12">
      <c r="A8926" s="30"/>
      <c r="B8926" s="38">
        <v>46272</v>
      </c>
      <c r="C8926" s="69" t="s">
        <v>18</v>
      </c>
      <c r="D8926" s="30" t="s">
        <v>424</v>
      </c>
      <c r="E8926" s="56" t="s">
        <v>1084</v>
      </c>
      <c r="F8926" s="56">
        <v>83.1</v>
      </c>
      <c r="G8926" s="56"/>
      <c r="H8926" s="32">
        <v>437660.739999995</v>
      </c>
      <c r="I8926" s="30"/>
      <c r="J8926" s="30"/>
      <c r="K8926" s="30"/>
      <c r="L8926" s="121">
        <v>202610</v>
      </c>
    </row>
    <row r="8927" s="35" customFormat="1" customHeight="1" spans="1:12">
      <c r="A8927" s="30"/>
      <c r="B8927" s="38">
        <v>46272</v>
      </c>
      <c r="C8927" s="69" t="s">
        <v>18</v>
      </c>
      <c r="D8927" s="30" t="s">
        <v>424</v>
      </c>
      <c r="E8927" s="56" t="s">
        <v>1049</v>
      </c>
      <c r="F8927" s="56">
        <v>53.38</v>
      </c>
      <c r="G8927" s="56"/>
      <c r="H8927" s="32">
        <v>437714.119999994</v>
      </c>
      <c r="I8927" s="30"/>
      <c r="J8927" s="30"/>
      <c r="K8927" s="30"/>
      <c r="L8927" s="121">
        <v>202610</v>
      </c>
    </row>
    <row r="8928" s="35" customFormat="1" customHeight="1" spans="1:12">
      <c r="A8928" s="30"/>
      <c r="B8928" s="38">
        <v>46272</v>
      </c>
      <c r="C8928" s="69" t="s">
        <v>18</v>
      </c>
      <c r="D8928" s="30" t="s">
        <v>424</v>
      </c>
      <c r="E8928" s="56" t="s">
        <v>1055</v>
      </c>
      <c r="F8928" s="56">
        <v>28.8</v>
      </c>
      <c r="G8928" s="56"/>
      <c r="H8928" s="32">
        <v>437742.919999994</v>
      </c>
      <c r="I8928" s="30"/>
      <c r="J8928" s="30"/>
      <c r="K8928" s="30"/>
      <c r="L8928" s="121">
        <v>202610</v>
      </c>
    </row>
    <row r="8929" s="35" customFormat="1" customHeight="1" spans="1:12">
      <c r="A8929" s="30"/>
      <c r="B8929" s="38">
        <v>46272</v>
      </c>
      <c r="C8929" s="69" t="s">
        <v>18</v>
      </c>
      <c r="D8929" s="30" t="s">
        <v>424</v>
      </c>
      <c r="E8929" s="56" t="s">
        <v>1099</v>
      </c>
      <c r="F8929" s="56">
        <v>742.42</v>
      </c>
      <c r="G8929" s="56"/>
      <c r="H8929" s="32">
        <v>438485.339999996</v>
      </c>
      <c r="I8929" s="30"/>
      <c r="J8929" s="30"/>
      <c r="K8929" s="30"/>
      <c r="L8929" s="121">
        <v>202610</v>
      </c>
    </row>
    <row r="8930" s="35" customFormat="1" customHeight="1" spans="1:12">
      <c r="A8930" s="30"/>
      <c r="B8930" s="38">
        <v>46272</v>
      </c>
      <c r="C8930" s="69" t="s">
        <v>18</v>
      </c>
      <c r="D8930" s="30" t="s">
        <v>424</v>
      </c>
      <c r="E8930" s="56" t="s">
        <v>1048</v>
      </c>
      <c r="F8930" s="56">
        <v>245.38</v>
      </c>
      <c r="G8930" s="56"/>
      <c r="H8930" s="32">
        <v>438730.719999995</v>
      </c>
      <c r="I8930" s="30"/>
      <c r="J8930" s="30"/>
      <c r="K8930" s="30"/>
      <c r="L8930" s="121">
        <v>202610</v>
      </c>
    </row>
    <row r="8931" s="35" customFormat="1" customHeight="1" spans="1:12">
      <c r="A8931" s="30"/>
      <c r="B8931" s="38">
        <v>46272</v>
      </c>
      <c r="C8931" s="69" t="s">
        <v>18</v>
      </c>
      <c r="D8931" s="30" t="s">
        <v>424</v>
      </c>
      <c r="E8931" s="56" t="s">
        <v>1089</v>
      </c>
      <c r="F8931" s="56">
        <v>152.1</v>
      </c>
      <c r="G8931" s="56"/>
      <c r="H8931" s="32">
        <v>438882.819999997</v>
      </c>
      <c r="I8931" s="30"/>
      <c r="J8931" s="30"/>
      <c r="K8931" s="30"/>
      <c r="L8931" s="121">
        <v>202610</v>
      </c>
    </row>
    <row r="8932" s="35" customFormat="1" customHeight="1" spans="1:12">
      <c r="A8932" s="30"/>
      <c r="B8932" s="38">
        <v>46272</v>
      </c>
      <c r="C8932" s="69" t="s">
        <v>18</v>
      </c>
      <c r="D8932" s="30" t="s">
        <v>424</v>
      </c>
      <c r="E8932" s="56" t="s">
        <v>1091</v>
      </c>
      <c r="F8932" s="56">
        <v>111.94</v>
      </c>
      <c r="G8932" s="56"/>
      <c r="H8932" s="32">
        <v>438994.759999998</v>
      </c>
      <c r="I8932" s="30"/>
      <c r="J8932" s="30"/>
      <c r="K8932" s="30"/>
      <c r="L8932" s="121">
        <v>202610</v>
      </c>
    </row>
    <row r="8933" s="35" customFormat="1" customHeight="1" spans="1:12">
      <c r="A8933" s="30"/>
      <c r="B8933" s="38">
        <v>46272</v>
      </c>
      <c r="C8933" s="69" t="s">
        <v>18</v>
      </c>
      <c r="D8933" s="30" t="s">
        <v>424</v>
      </c>
      <c r="E8933" s="56" t="s">
        <v>1054</v>
      </c>
      <c r="F8933" s="56">
        <v>14.4</v>
      </c>
      <c r="G8933" s="56"/>
      <c r="H8933" s="32">
        <v>439009.159999996</v>
      </c>
      <c r="I8933" s="30"/>
      <c r="J8933" s="30"/>
      <c r="K8933" s="30"/>
      <c r="L8933" s="121">
        <v>202610</v>
      </c>
    </row>
    <row r="8934" s="35" customFormat="1" customHeight="1" spans="1:12">
      <c r="A8934" s="30"/>
      <c r="B8934" s="38">
        <v>46272</v>
      </c>
      <c r="C8934" s="69" t="s">
        <v>18</v>
      </c>
      <c r="D8934" s="30" t="s">
        <v>424</v>
      </c>
      <c r="E8934" s="56" t="s">
        <v>1053</v>
      </c>
      <c r="F8934" s="56">
        <v>288.15</v>
      </c>
      <c r="G8934" s="56"/>
      <c r="H8934" s="32">
        <v>439297.309999995</v>
      </c>
      <c r="I8934" s="30"/>
      <c r="J8934" s="30"/>
      <c r="K8934" s="30"/>
      <c r="L8934" s="121">
        <v>202610</v>
      </c>
    </row>
    <row r="8935" s="35" customFormat="1" customHeight="1" spans="1:12">
      <c r="A8935" s="30"/>
      <c r="B8935" s="38">
        <v>46272</v>
      </c>
      <c r="C8935" s="69" t="s">
        <v>18</v>
      </c>
      <c r="D8935" s="30" t="s">
        <v>424</v>
      </c>
      <c r="E8935" s="56" t="s">
        <v>1083</v>
      </c>
      <c r="F8935" s="56">
        <v>170.64</v>
      </c>
      <c r="G8935" s="56"/>
      <c r="H8935" s="32">
        <v>439467.949999996</v>
      </c>
      <c r="I8935" s="30"/>
      <c r="J8935" s="30"/>
      <c r="K8935" s="30"/>
      <c r="L8935" s="121">
        <v>202610</v>
      </c>
    </row>
    <row r="8936" s="35" customFormat="1" customHeight="1" spans="1:12">
      <c r="A8936" s="30"/>
      <c r="B8936" s="38">
        <v>46272</v>
      </c>
      <c r="C8936" s="69" t="s">
        <v>18</v>
      </c>
      <c r="D8936" s="30" t="s">
        <v>424</v>
      </c>
      <c r="E8936" s="56" t="s">
        <v>1050</v>
      </c>
      <c r="F8936" s="56">
        <v>746.02</v>
      </c>
      <c r="G8936" s="56"/>
      <c r="H8936" s="32">
        <v>440213.969999995</v>
      </c>
      <c r="I8936" s="30"/>
      <c r="J8936" s="30"/>
      <c r="K8936" s="30"/>
      <c r="L8936" s="121">
        <v>202610</v>
      </c>
    </row>
    <row r="8937" s="35" customFormat="1" customHeight="1" spans="1:12">
      <c r="A8937" s="30"/>
      <c r="B8937" s="38">
        <v>46272</v>
      </c>
      <c r="C8937" s="69" t="s">
        <v>18</v>
      </c>
      <c r="D8937" s="30" t="s">
        <v>424</v>
      </c>
      <c r="E8937" s="56" t="s">
        <v>1085</v>
      </c>
      <c r="F8937" s="56">
        <v>450.1</v>
      </c>
      <c r="G8937" s="56"/>
      <c r="H8937" s="32">
        <v>440664.069999997</v>
      </c>
      <c r="I8937" s="30"/>
      <c r="J8937" s="30"/>
      <c r="K8937" s="30"/>
      <c r="L8937" s="121">
        <v>202610</v>
      </c>
    </row>
    <row r="8938" s="35" customFormat="1" customHeight="1" spans="1:12">
      <c r="A8938" s="30"/>
      <c r="B8938" s="38">
        <v>46272</v>
      </c>
      <c r="C8938" s="69" t="s">
        <v>18</v>
      </c>
      <c r="D8938" s="30" t="s">
        <v>424</v>
      </c>
      <c r="E8938" s="56" t="s">
        <v>1096</v>
      </c>
      <c r="F8938" s="56">
        <v>309.96</v>
      </c>
      <c r="G8938" s="56"/>
      <c r="H8938" s="32">
        <v>440974.029999997</v>
      </c>
      <c r="I8938" s="30"/>
      <c r="J8938" s="30"/>
      <c r="K8938" s="30"/>
      <c r="L8938" s="121">
        <v>202610</v>
      </c>
    </row>
    <row r="8939" s="35" customFormat="1" customHeight="1" spans="1:12">
      <c r="A8939" s="30"/>
      <c r="B8939" s="38">
        <v>46272</v>
      </c>
      <c r="C8939" s="69" t="s">
        <v>18</v>
      </c>
      <c r="D8939" s="30" t="s">
        <v>424</v>
      </c>
      <c r="E8939" s="56" t="s">
        <v>1097</v>
      </c>
      <c r="F8939" s="56">
        <v>420.19</v>
      </c>
      <c r="G8939" s="56"/>
      <c r="H8939" s="32">
        <v>441394.219999999</v>
      </c>
      <c r="I8939" s="30"/>
      <c r="J8939" s="30"/>
      <c r="K8939" s="30"/>
      <c r="L8939" s="121">
        <v>202610</v>
      </c>
    </row>
    <row r="8940" s="35" customFormat="1" customHeight="1" spans="1:12">
      <c r="A8940" s="30"/>
      <c r="B8940" s="38">
        <v>46272</v>
      </c>
      <c r="C8940" s="69" t="s">
        <v>18</v>
      </c>
      <c r="D8940" s="30" t="s">
        <v>424</v>
      </c>
      <c r="E8940" s="56" t="s">
        <v>1051</v>
      </c>
      <c r="F8940" s="56">
        <v>1398.3</v>
      </c>
      <c r="G8940" s="56"/>
      <c r="H8940" s="32">
        <v>442792.52</v>
      </c>
      <c r="I8940" s="30"/>
      <c r="J8940" s="30"/>
      <c r="K8940" s="30"/>
      <c r="L8940" s="121">
        <v>202610</v>
      </c>
    </row>
    <row r="8941" s="35" customFormat="1" customHeight="1" spans="1:12">
      <c r="A8941" s="30"/>
      <c r="B8941" s="38">
        <v>46272</v>
      </c>
      <c r="C8941" s="69" t="s">
        <v>18</v>
      </c>
      <c r="D8941" s="30" t="s">
        <v>424</v>
      </c>
      <c r="E8941" s="56" t="s">
        <v>1059</v>
      </c>
      <c r="F8941" s="56">
        <v>17.4</v>
      </c>
      <c r="G8941" s="56"/>
      <c r="H8941" s="32">
        <v>442809.919999998</v>
      </c>
      <c r="I8941" s="30"/>
      <c r="J8941" s="30"/>
      <c r="K8941" s="30"/>
      <c r="L8941" s="121">
        <v>202610</v>
      </c>
    </row>
    <row r="8942" s="35" customFormat="1" customHeight="1" spans="1:12">
      <c r="A8942" s="30"/>
      <c r="B8942" s="38">
        <v>46272</v>
      </c>
      <c r="C8942" s="69" t="s">
        <v>18</v>
      </c>
      <c r="D8942" s="30" t="s">
        <v>424</v>
      </c>
      <c r="E8942" s="56" t="s">
        <v>1047</v>
      </c>
      <c r="F8942" s="56">
        <v>155.16</v>
      </c>
      <c r="G8942" s="56"/>
      <c r="H8942" s="32">
        <v>442965.079999998</v>
      </c>
      <c r="I8942" s="30"/>
      <c r="J8942" s="30"/>
      <c r="K8942" s="30"/>
      <c r="L8942" s="121">
        <v>202610</v>
      </c>
    </row>
    <row r="8943" s="35" customFormat="1" customHeight="1" spans="1:12">
      <c r="A8943" s="30"/>
      <c r="B8943" s="38">
        <v>46272</v>
      </c>
      <c r="C8943" s="69" t="s">
        <v>18</v>
      </c>
      <c r="D8943" s="30" t="s">
        <v>424</v>
      </c>
      <c r="E8943" s="56" t="s">
        <v>1092</v>
      </c>
      <c r="F8943" s="56">
        <v>383.71</v>
      </c>
      <c r="G8943" s="56"/>
      <c r="H8943" s="32">
        <v>443348.789999999</v>
      </c>
      <c r="I8943" s="30"/>
      <c r="J8943" s="30"/>
      <c r="K8943" s="30"/>
      <c r="L8943" s="121">
        <v>202610</v>
      </c>
    </row>
    <row r="8944" s="35" customFormat="1" customHeight="1" spans="1:12">
      <c r="A8944" s="30"/>
      <c r="B8944" s="38">
        <v>46272</v>
      </c>
      <c r="C8944" s="69" t="s">
        <v>18</v>
      </c>
      <c r="D8944" s="30" t="s">
        <v>424</v>
      </c>
      <c r="E8944" s="56" t="s">
        <v>1056</v>
      </c>
      <c r="F8944" s="56">
        <v>111.78</v>
      </c>
      <c r="G8944" s="56"/>
      <c r="H8944" s="32">
        <v>443460.57</v>
      </c>
      <c r="I8944" s="30"/>
      <c r="J8944" s="30"/>
      <c r="K8944" s="30"/>
      <c r="L8944" s="121">
        <v>202610</v>
      </c>
    </row>
    <row r="8945" s="35" customFormat="1" customHeight="1" spans="1:12">
      <c r="A8945" s="30"/>
      <c r="B8945" s="38">
        <v>46272</v>
      </c>
      <c r="C8945" s="69" t="s">
        <v>18</v>
      </c>
      <c r="D8945" s="30" t="s">
        <v>424</v>
      </c>
      <c r="E8945" s="56" t="s">
        <v>1095</v>
      </c>
      <c r="F8945" s="56">
        <v>123.51</v>
      </c>
      <c r="G8945" s="56"/>
      <c r="H8945" s="32">
        <v>443584.080000002</v>
      </c>
      <c r="I8945" s="30"/>
      <c r="J8945" s="30"/>
      <c r="K8945" s="30"/>
      <c r="L8945" s="121">
        <v>202610</v>
      </c>
    </row>
    <row r="8946" s="35" customFormat="1" customHeight="1" spans="1:12">
      <c r="A8946" s="30"/>
      <c r="B8946" s="38">
        <v>46272</v>
      </c>
      <c r="C8946" s="69" t="s">
        <v>18</v>
      </c>
      <c r="D8946" s="30" t="s">
        <v>424</v>
      </c>
      <c r="E8946" s="56" t="s">
        <v>1088</v>
      </c>
      <c r="F8946" s="56">
        <v>475.07</v>
      </c>
      <c r="G8946" s="56"/>
      <c r="H8946" s="32">
        <v>444059.150000002</v>
      </c>
      <c r="I8946" s="30"/>
      <c r="J8946" s="30"/>
      <c r="K8946" s="30"/>
      <c r="L8946" s="121">
        <v>202610</v>
      </c>
    </row>
    <row r="8947" s="35" customFormat="1" customHeight="1" spans="1:12">
      <c r="A8947" s="30"/>
      <c r="B8947" s="38">
        <v>46272</v>
      </c>
      <c r="C8947" s="69" t="s">
        <v>18</v>
      </c>
      <c r="D8947" s="30" t="s">
        <v>424</v>
      </c>
      <c r="E8947" s="56" t="s">
        <v>1087</v>
      </c>
      <c r="F8947" s="56">
        <v>321</v>
      </c>
      <c r="G8947" s="56"/>
      <c r="H8947" s="32">
        <v>444380.150000002</v>
      </c>
      <c r="I8947" s="30"/>
      <c r="J8947" s="30"/>
      <c r="K8947" s="30"/>
      <c r="L8947" s="121">
        <v>202610</v>
      </c>
    </row>
    <row r="8948" s="35" customFormat="1" customHeight="1" spans="1:12">
      <c r="A8948" s="30"/>
      <c r="B8948" s="38">
        <v>46272</v>
      </c>
      <c r="C8948" s="69" t="s">
        <v>18</v>
      </c>
      <c r="D8948" s="30" t="s">
        <v>424</v>
      </c>
      <c r="E8948" s="56" t="s">
        <v>1093</v>
      </c>
      <c r="F8948" s="56">
        <v>569.43</v>
      </c>
      <c r="G8948" s="56"/>
      <c r="H8948" s="32">
        <v>444949.580000002</v>
      </c>
      <c r="I8948" s="30"/>
      <c r="J8948" s="30"/>
      <c r="K8948" s="30"/>
      <c r="L8948" s="121">
        <v>202610</v>
      </c>
    </row>
    <row r="8949" s="35" customFormat="1" customHeight="1" spans="1:12">
      <c r="A8949" s="30"/>
      <c r="B8949" s="38">
        <v>46272</v>
      </c>
      <c r="C8949" s="69" t="s">
        <v>18</v>
      </c>
      <c r="D8949" s="30" t="s">
        <v>424</v>
      </c>
      <c r="E8949" s="56" t="s">
        <v>1094</v>
      </c>
      <c r="F8949" s="56">
        <v>92.81</v>
      </c>
      <c r="G8949" s="56"/>
      <c r="H8949" s="32">
        <v>445042.390000001</v>
      </c>
      <c r="I8949" s="30"/>
      <c r="J8949" s="30"/>
      <c r="K8949" s="30"/>
      <c r="L8949" s="121">
        <v>202610</v>
      </c>
    </row>
    <row r="8950" s="35" customFormat="1" customHeight="1" spans="1:12">
      <c r="A8950" s="30"/>
      <c r="B8950" s="38">
        <v>46272</v>
      </c>
      <c r="C8950" s="69" t="s">
        <v>18</v>
      </c>
      <c r="D8950" s="30" t="s">
        <v>424</v>
      </c>
      <c r="E8950" s="56" t="s">
        <v>1167</v>
      </c>
      <c r="F8950" s="56">
        <v>10.5</v>
      </c>
      <c r="G8950" s="56"/>
      <c r="H8950" s="32">
        <v>445052.890000001</v>
      </c>
      <c r="I8950" s="30"/>
      <c r="J8950" s="30"/>
      <c r="K8950" s="30"/>
      <c r="L8950" s="121">
        <v>202610</v>
      </c>
    </row>
    <row r="8951" s="35" customFormat="1" customHeight="1" spans="1:12">
      <c r="A8951" s="30"/>
      <c r="B8951" s="38">
        <v>46272</v>
      </c>
      <c r="C8951" s="69" t="s">
        <v>18</v>
      </c>
      <c r="D8951" s="30" t="s">
        <v>424</v>
      </c>
      <c r="E8951" s="56" t="s">
        <v>1058</v>
      </c>
      <c r="F8951" s="56">
        <v>65.88</v>
      </c>
      <c r="G8951" s="56"/>
      <c r="H8951" s="32">
        <v>445118.77</v>
      </c>
      <c r="I8951" s="30"/>
      <c r="J8951" s="30"/>
      <c r="K8951" s="30"/>
      <c r="L8951" s="121">
        <v>202610</v>
      </c>
    </row>
    <row r="8952" s="35" customFormat="1" customHeight="1" spans="1:12">
      <c r="A8952" s="30"/>
      <c r="B8952" s="38">
        <v>46272</v>
      </c>
      <c r="C8952" s="69" t="s">
        <v>18</v>
      </c>
      <c r="D8952" s="30" t="s">
        <v>424</v>
      </c>
      <c r="E8952" s="56" t="s">
        <v>1046</v>
      </c>
      <c r="F8952" s="56">
        <v>223.95</v>
      </c>
      <c r="G8952" s="56"/>
      <c r="H8952" s="32">
        <v>445342.719999999</v>
      </c>
      <c r="I8952" s="30"/>
      <c r="J8952" s="30"/>
      <c r="K8952" s="30"/>
      <c r="L8952" s="121">
        <v>202610</v>
      </c>
    </row>
    <row r="8953" s="35" customFormat="1" customHeight="1" spans="1:12">
      <c r="A8953" s="30"/>
      <c r="B8953" s="38">
        <v>46273</v>
      </c>
      <c r="C8953" s="69" t="s">
        <v>18</v>
      </c>
      <c r="D8953" s="30"/>
      <c r="E8953" s="56" t="s">
        <v>267</v>
      </c>
      <c r="F8953" s="56">
        <v>6199.05</v>
      </c>
      <c r="G8953" s="56"/>
      <c r="H8953" s="32">
        <v>451541.77</v>
      </c>
      <c r="I8953" s="30"/>
      <c r="J8953" s="30"/>
      <c r="K8953" s="30"/>
      <c r="L8953" s="121">
        <v>202610</v>
      </c>
    </row>
    <row r="8954" s="35" customFormat="1" customHeight="1" spans="1:12">
      <c r="A8954" s="30"/>
      <c r="B8954" s="38">
        <v>46273</v>
      </c>
      <c r="C8954" s="69" t="s">
        <v>18</v>
      </c>
      <c r="D8954" s="30" t="s">
        <v>424</v>
      </c>
      <c r="E8954" s="56" t="s">
        <v>1053</v>
      </c>
      <c r="F8954" s="56">
        <v>303.54</v>
      </c>
      <c r="G8954" s="56"/>
      <c r="H8954" s="32">
        <v>451845.309999999</v>
      </c>
      <c r="I8954" s="30"/>
      <c r="J8954" s="30"/>
      <c r="K8954" s="30"/>
      <c r="L8954" s="121">
        <v>202610</v>
      </c>
    </row>
    <row r="8955" s="35" customFormat="1" customHeight="1" spans="1:12">
      <c r="A8955" s="30"/>
      <c r="B8955" s="38">
        <v>46273</v>
      </c>
      <c r="C8955" s="69" t="s">
        <v>18</v>
      </c>
      <c r="D8955" s="30" t="s">
        <v>424</v>
      </c>
      <c r="E8955" s="56" t="s">
        <v>1046</v>
      </c>
      <c r="F8955" s="56">
        <v>47.1</v>
      </c>
      <c r="G8955" s="56"/>
      <c r="H8955" s="32">
        <v>451892.41</v>
      </c>
      <c r="I8955" s="30"/>
      <c r="J8955" s="30"/>
      <c r="K8955" s="30"/>
      <c r="L8955" s="121">
        <v>202610</v>
      </c>
    </row>
    <row r="8956" s="35" customFormat="1" customHeight="1" spans="1:12">
      <c r="A8956" s="30"/>
      <c r="B8956" s="38">
        <v>46273</v>
      </c>
      <c r="C8956" s="69" t="s">
        <v>18</v>
      </c>
      <c r="D8956" s="30" t="s">
        <v>424</v>
      </c>
      <c r="E8956" s="56" t="s">
        <v>1054</v>
      </c>
      <c r="F8956" s="56">
        <v>47.46</v>
      </c>
      <c r="G8956" s="56"/>
      <c r="H8956" s="32">
        <v>451939.870000001</v>
      </c>
      <c r="I8956" s="30"/>
      <c r="J8956" s="30"/>
      <c r="K8956" s="30"/>
      <c r="L8956" s="121">
        <v>202610</v>
      </c>
    </row>
    <row r="8957" s="35" customFormat="1" customHeight="1" spans="1:12">
      <c r="A8957" s="30"/>
      <c r="B8957" s="38">
        <v>46273</v>
      </c>
      <c r="C8957" s="69" t="s">
        <v>18</v>
      </c>
      <c r="D8957" s="30" t="s">
        <v>424</v>
      </c>
      <c r="E8957" s="56" t="s">
        <v>1055</v>
      </c>
      <c r="F8957" s="56">
        <v>44.34</v>
      </c>
      <c r="G8957" s="56"/>
      <c r="H8957" s="32">
        <v>451984.210000001</v>
      </c>
      <c r="I8957" s="30"/>
      <c r="J8957" s="30"/>
      <c r="K8957" s="30"/>
      <c r="L8957" s="121">
        <v>202610</v>
      </c>
    </row>
    <row r="8958" s="35" customFormat="1" customHeight="1" spans="1:12">
      <c r="A8958" s="30"/>
      <c r="B8958" s="38">
        <v>46273</v>
      </c>
      <c r="C8958" s="69" t="s">
        <v>18</v>
      </c>
      <c r="D8958" s="30" t="s">
        <v>424</v>
      </c>
      <c r="E8958" s="56" t="s">
        <v>1050</v>
      </c>
      <c r="F8958" s="56">
        <v>802.14</v>
      </c>
      <c r="G8958" s="56"/>
      <c r="H8958" s="32">
        <v>452786.350000001</v>
      </c>
      <c r="I8958" s="30"/>
      <c r="J8958" s="30"/>
      <c r="K8958" s="30"/>
      <c r="L8958" s="121">
        <v>202610</v>
      </c>
    </row>
    <row r="8959" s="35" customFormat="1" customHeight="1" spans="1:12">
      <c r="A8959" s="30"/>
      <c r="B8959" s="38">
        <v>46273</v>
      </c>
      <c r="C8959" s="69" t="s">
        <v>18</v>
      </c>
      <c r="D8959" s="30" t="s">
        <v>424</v>
      </c>
      <c r="E8959" s="56" t="s">
        <v>1099</v>
      </c>
      <c r="F8959" s="56">
        <v>209.46</v>
      </c>
      <c r="G8959" s="56"/>
      <c r="H8959" s="32">
        <v>452995.810000002</v>
      </c>
      <c r="I8959" s="30"/>
      <c r="J8959" s="30"/>
      <c r="K8959" s="30"/>
      <c r="L8959" s="121">
        <v>202610</v>
      </c>
    </row>
    <row r="8960" s="35" customFormat="1" customHeight="1" spans="1:12">
      <c r="A8960" s="30"/>
      <c r="B8960" s="38">
        <v>46273</v>
      </c>
      <c r="C8960" s="69" t="s">
        <v>18</v>
      </c>
      <c r="D8960" s="30" t="s">
        <v>424</v>
      </c>
      <c r="E8960" s="56" t="s">
        <v>1097</v>
      </c>
      <c r="F8960" s="56">
        <v>328.72</v>
      </c>
      <c r="G8960" s="56"/>
      <c r="H8960" s="32">
        <v>453324.530000001</v>
      </c>
      <c r="I8960" s="30"/>
      <c r="J8960" s="30"/>
      <c r="K8960" s="30"/>
      <c r="L8960" s="121">
        <v>202610</v>
      </c>
    </row>
    <row r="8961" s="35" customFormat="1" customHeight="1" spans="1:12">
      <c r="A8961" s="30"/>
      <c r="B8961" s="38">
        <v>46273</v>
      </c>
      <c r="C8961" s="69" t="s">
        <v>18</v>
      </c>
      <c r="D8961" s="30" t="s">
        <v>424</v>
      </c>
      <c r="E8961" s="56" t="s">
        <v>1084</v>
      </c>
      <c r="F8961" s="56">
        <v>170.22</v>
      </c>
      <c r="G8961" s="56"/>
      <c r="H8961" s="32">
        <v>453494.75</v>
      </c>
      <c r="I8961" s="30"/>
      <c r="J8961" s="30"/>
      <c r="K8961" s="30"/>
      <c r="L8961" s="121">
        <v>202610</v>
      </c>
    </row>
    <row r="8962" s="35" customFormat="1" customHeight="1" spans="1:12">
      <c r="A8962" s="30"/>
      <c r="B8962" s="38">
        <v>46273</v>
      </c>
      <c r="C8962" s="69" t="s">
        <v>18</v>
      </c>
      <c r="D8962" s="30" t="s">
        <v>424</v>
      </c>
      <c r="E8962" s="56" t="s">
        <v>1092</v>
      </c>
      <c r="F8962" s="56">
        <v>186.9</v>
      </c>
      <c r="G8962" s="56"/>
      <c r="H8962" s="32">
        <v>453681.649999999</v>
      </c>
      <c r="I8962" s="30"/>
      <c r="J8962" s="30"/>
      <c r="K8962" s="30"/>
      <c r="L8962" s="121">
        <v>202610</v>
      </c>
    </row>
    <row r="8963" s="35" customFormat="1" customHeight="1" spans="1:12">
      <c r="A8963" s="30"/>
      <c r="B8963" s="38">
        <v>46273</v>
      </c>
      <c r="C8963" s="69" t="s">
        <v>18</v>
      </c>
      <c r="D8963" s="30" t="s">
        <v>424</v>
      </c>
      <c r="E8963" s="56" t="s">
        <v>1167</v>
      </c>
      <c r="F8963" s="56">
        <v>132.48</v>
      </c>
      <c r="G8963" s="56"/>
      <c r="H8963" s="32">
        <v>453814.129999999</v>
      </c>
      <c r="I8963" s="30"/>
      <c r="J8963" s="30"/>
      <c r="K8963" s="30"/>
      <c r="L8963" s="121">
        <v>202610</v>
      </c>
    </row>
    <row r="8964" s="35" customFormat="1" customHeight="1" spans="1:12">
      <c r="A8964" s="30"/>
      <c r="B8964" s="38">
        <v>46273</v>
      </c>
      <c r="C8964" s="69" t="s">
        <v>18</v>
      </c>
      <c r="D8964" s="30" t="s">
        <v>424</v>
      </c>
      <c r="E8964" s="56" t="s">
        <v>1045</v>
      </c>
      <c r="F8964" s="56">
        <v>75.36</v>
      </c>
      <c r="G8964" s="56"/>
      <c r="H8964" s="32">
        <v>453889.489999998</v>
      </c>
      <c r="I8964" s="30"/>
      <c r="J8964" s="30"/>
      <c r="K8964" s="30"/>
      <c r="L8964" s="121">
        <v>202610</v>
      </c>
    </row>
    <row r="8965" s="35" customFormat="1" customHeight="1" spans="1:12">
      <c r="A8965" s="30"/>
      <c r="B8965" s="38">
        <v>46273</v>
      </c>
      <c r="C8965" s="69" t="s">
        <v>18</v>
      </c>
      <c r="D8965" s="30" t="s">
        <v>424</v>
      </c>
      <c r="E8965" s="56" t="s">
        <v>1085</v>
      </c>
      <c r="F8965" s="56">
        <v>114.42</v>
      </c>
      <c r="G8965" s="56"/>
      <c r="H8965" s="32">
        <v>454003.91</v>
      </c>
      <c r="I8965" s="30"/>
      <c r="J8965" s="30"/>
      <c r="K8965" s="30"/>
      <c r="L8965" s="121">
        <v>202610</v>
      </c>
    </row>
    <row r="8966" s="35" customFormat="1" customHeight="1" spans="1:12">
      <c r="A8966" s="30"/>
      <c r="B8966" s="38">
        <v>46273</v>
      </c>
      <c r="C8966" s="69" t="s">
        <v>18</v>
      </c>
      <c r="D8966" s="30" t="s">
        <v>424</v>
      </c>
      <c r="E8966" s="56" t="s">
        <v>1089</v>
      </c>
      <c r="F8966" s="56">
        <v>160.32</v>
      </c>
      <c r="G8966" s="56"/>
      <c r="H8966" s="32">
        <v>454164.23</v>
      </c>
      <c r="I8966" s="30"/>
      <c r="J8966" s="30"/>
      <c r="K8966" s="30"/>
      <c r="L8966" s="121">
        <v>202610</v>
      </c>
    </row>
    <row r="8967" s="35" customFormat="1" customHeight="1" spans="1:12">
      <c r="A8967" s="30"/>
      <c r="B8967" s="38">
        <v>46273</v>
      </c>
      <c r="C8967" s="69" t="s">
        <v>18</v>
      </c>
      <c r="D8967" s="30" t="s">
        <v>424</v>
      </c>
      <c r="E8967" s="56" t="s">
        <v>1094</v>
      </c>
      <c r="F8967" s="56">
        <v>122.64</v>
      </c>
      <c r="G8967" s="56"/>
      <c r="H8967" s="32">
        <v>454286.870000001</v>
      </c>
      <c r="I8967" s="30"/>
      <c r="J8967" s="30"/>
      <c r="K8967" s="30"/>
      <c r="L8967" s="121">
        <v>202610</v>
      </c>
    </row>
    <row r="8968" s="35" customFormat="1" customHeight="1" spans="1:12">
      <c r="A8968" s="30"/>
      <c r="B8968" s="38">
        <v>46273</v>
      </c>
      <c r="C8968" s="69" t="s">
        <v>18</v>
      </c>
      <c r="D8968" s="30" t="s">
        <v>424</v>
      </c>
      <c r="E8968" s="56" t="s">
        <v>1051</v>
      </c>
      <c r="F8968" s="56">
        <v>63.3</v>
      </c>
      <c r="G8968" s="56"/>
      <c r="H8968" s="32">
        <v>454350.170000002</v>
      </c>
      <c r="I8968" s="30"/>
      <c r="J8968" s="30"/>
      <c r="K8968" s="30"/>
      <c r="L8968" s="121">
        <v>202610</v>
      </c>
    </row>
    <row r="8969" s="35" customFormat="1" customHeight="1" spans="1:12">
      <c r="A8969" s="30"/>
      <c r="B8969" s="38">
        <v>46273</v>
      </c>
      <c r="C8969" s="69" t="s">
        <v>18</v>
      </c>
      <c r="D8969" s="30" t="s">
        <v>424</v>
      </c>
      <c r="E8969" s="56" t="s">
        <v>1059</v>
      </c>
      <c r="F8969" s="56">
        <v>108.34</v>
      </c>
      <c r="G8969" s="56"/>
      <c r="H8969" s="32">
        <v>454458.510000002</v>
      </c>
      <c r="I8969" s="30"/>
      <c r="J8969" s="30"/>
      <c r="K8969" s="30"/>
      <c r="L8969" s="121">
        <v>202610</v>
      </c>
    </row>
    <row r="8970" s="35" customFormat="1" customHeight="1" spans="1:12">
      <c r="A8970" s="30"/>
      <c r="B8970" s="38">
        <v>46273</v>
      </c>
      <c r="C8970" s="69" t="s">
        <v>18</v>
      </c>
      <c r="D8970" s="30" t="s">
        <v>424</v>
      </c>
      <c r="E8970" s="56" t="s">
        <v>1090</v>
      </c>
      <c r="F8970" s="56">
        <v>238.13</v>
      </c>
      <c r="G8970" s="56"/>
      <c r="H8970" s="32">
        <v>454696.640000001</v>
      </c>
      <c r="I8970" s="30"/>
      <c r="J8970" s="30"/>
      <c r="K8970" s="30"/>
      <c r="L8970" s="121">
        <v>202610</v>
      </c>
    </row>
    <row r="8971" s="35" customFormat="1" customHeight="1" spans="1:12">
      <c r="A8971" s="30"/>
      <c r="B8971" s="38">
        <v>46273</v>
      </c>
      <c r="C8971" s="69" t="s">
        <v>18</v>
      </c>
      <c r="D8971" s="30" t="s">
        <v>424</v>
      </c>
      <c r="E8971" s="56" t="s">
        <v>1048</v>
      </c>
      <c r="F8971" s="56">
        <v>218.64</v>
      </c>
      <c r="G8971" s="56"/>
      <c r="H8971" s="32">
        <v>454915.280000001</v>
      </c>
      <c r="I8971" s="30"/>
      <c r="J8971" s="30"/>
      <c r="K8971" s="30"/>
      <c r="L8971" s="121">
        <v>202610</v>
      </c>
    </row>
    <row r="8972" s="35" customFormat="1" customHeight="1" spans="1:12">
      <c r="A8972" s="30"/>
      <c r="B8972" s="38">
        <v>46273</v>
      </c>
      <c r="C8972" s="69" t="s">
        <v>18</v>
      </c>
      <c r="D8972" s="30" t="s">
        <v>424</v>
      </c>
      <c r="E8972" s="56" t="s">
        <v>1047</v>
      </c>
      <c r="F8972" s="56">
        <v>7.2</v>
      </c>
      <c r="G8972" s="56"/>
      <c r="H8972" s="32">
        <v>454922.48</v>
      </c>
      <c r="I8972" s="30"/>
      <c r="J8972" s="30"/>
      <c r="K8972" s="30"/>
      <c r="L8972" s="121">
        <v>202610</v>
      </c>
    </row>
    <row r="8973" s="35" customFormat="1" customHeight="1" spans="1:12">
      <c r="A8973" s="30"/>
      <c r="B8973" s="38">
        <v>46273</v>
      </c>
      <c r="C8973" s="69" t="s">
        <v>18</v>
      </c>
      <c r="D8973" s="30" t="s">
        <v>424</v>
      </c>
      <c r="E8973" s="56" t="s">
        <v>1096</v>
      </c>
      <c r="F8973" s="56">
        <v>408.24</v>
      </c>
      <c r="G8973" s="56"/>
      <c r="H8973" s="32">
        <v>455330.719999999</v>
      </c>
      <c r="I8973" s="30"/>
      <c r="J8973" s="30"/>
      <c r="K8973" s="30"/>
      <c r="L8973" s="121">
        <v>202610</v>
      </c>
    </row>
    <row r="8974" s="35" customFormat="1" customHeight="1" spans="1:12">
      <c r="A8974" s="30"/>
      <c r="B8974" s="38">
        <v>46273</v>
      </c>
      <c r="C8974" s="69" t="s">
        <v>18</v>
      </c>
      <c r="D8974" s="30" t="s">
        <v>424</v>
      </c>
      <c r="E8974" s="56" t="s">
        <v>1049</v>
      </c>
      <c r="F8974" s="56">
        <v>139.5</v>
      </c>
      <c r="G8974" s="56"/>
      <c r="H8974" s="32">
        <v>455470.219999999</v>
      </c>
      <c r="I8974" s="30"/>
      <c r="J8974" s="30"/>
      <c r="K8974" s="30"/>
      <c r="L8974" s="121">
        <v>202610</v>
      </c>
    </row>
    <row r="8975" s="35" customFormat="1" customHeight="1" spans="1:12">
      <c r="A8975" s="30"/>
      <c r="B8975" s="38">
        <v>46273</v>
      </c>
      <c r="C8975" s="69" t="s">
        <v>18</v>
      </c>
      <c r="D8975" s="30" t="s">
        <v>424</v>
      </c>
      <c r="E8975" s="56" t="s">
        <v>1098</v>
      </c>
      <c r="F8975" s="56">
        <v>41.4</v>
      </c>
      <c r="G8975" s="56"/>
      <c r="H8975" s="32">
        <v>455511.619999997</v>
      </c>
      <c r="I8975" s="30"/>
      <c r="J8975" s="30"/>
      <c r="K8975" s="30"/>
      <c r="L8975" s="121">
        <v>202610</v>
      </c>
    </row>
    <row r="8976" s="35" customFormat="1" customHeight="1" spans="1:12">
      <c r="A8976" s="30"/>
      <c r="B8976" s="38">
        <v>46273</v>
      </c>
      <c r="C8976" s="69" t="s">
        <v>18</v>
      </c>
      <c r="D8976" s="30" t="s">
        <v>424</v>
      </c>
      <c r="E8976" s="56" t="s">
        <v>1095</v>
      </c>
      <c r="F8976" s="56">
        <v>269.68</v>
      </c>
      <c r="G8976" s="56"/>
      <c r="H8976" s="32">
        <v>455781.299999997</v>
      </c>
      <c r="I8976" s="30"/>
      <c r="J8976" s="30"/>
      <c r="K8976" s="30"/>
      <c r="L8976" s="121">
        <v>202610</v>
      </c>
    </row>
    <row r="8977" s="35" customFormat="1" customHeight="1" spans="1:12">
      <c r="A8977" s="30"/>
      <c r="B8977" s="38">
        <v>46273</v>
      </c>
      <c r="C8977" s="69" t="s">
        <v>18</v>
      </c>
      <c r="D8977" s="30" t="s">
        <v>424</v>
      </c>
      <c r="E8977" s="56" t="s">
        <v>1091</v>
      </c>
      <c r="F8977" s="56">
        <v>246.33</v>
      </c>
      <c r="G8977" s="56"/>
      <c r="H8977" s="32">
        <v>456027.629999995</v>
      </c>
      <c r="I8977" s="30"/>
      <c r="J8977" s="30"/>
      <c r="K8977" s="30"/>
      <c r="L8977" s="121">
        <v>202610</v>
      </c>
    </row>
    <row r="8978" s="35" customFormat="1" customHeight="1" spans="1:12">
      <c r="A8978" s="30"/>
      <c r="B8978" s="38">
        <v>46273</v>
      </c>
      <c r="C8978" s="69" t="s">
        <v>18</v>
      </c>
      <c r="D8978" s="30" t="s">
        <v>424</v>
      </c>
      <c r="E8978" s="56" t="s">
        <v>1083</v>
      </c>
      <c r="F8978" s="56">
        <v>111.48</v>
      </c>
      <c r="G8978" s="56"/>
      <c r="H8978" s="32">
        <v>456139.109999996</v>
      </c>
      <c r="I8978" s="30"/>
      <c r="J8978" s="30"/>
      <c r="K8978" s="30"/>
      <c r="L8978" s="121">
        <v>202610</v>
      </c>
    </row>
    <row r="8979" s="35" customFormat="1" customHeight="1" spans="1:12">
      <c r="A8979" s="30"/>
      <c r="B8979" s="38">
        <v>46273</v>
      </c>
      <c r="C8979" s="69" t="s">
        <v>18</v>
      </c>
      <c r="D8979" s="30" t="s">
        <v>424</v>
      </c>
      <c r="E8979" s="56" t="s">
        <v>1058</v>
      </c>
      <c r="F8979" s="56">
        <v>35.28</v>
      </c>
      <c r="G8979" s="56"/>
      <c r="H8979" s="32">
        <v>456174.389999997</v>
      </c>
      <c r="I8979" s="30"/>
      <c r="J8979" s="30"/>
      <c r="K8979" s="30"/>
      <c r="L8979" s="121">
        <v>202610</v>
      </c>
    </row>
    <row r="8980" s="35" customFormat="1" customHeight="1" spans="1:12">
      <c r="A8980" s="30"/>
      <c r="B8980" s="38">
        <v>46273</v>
      </c>
      <c r="C8980" s="69" t="s">
        <v>18</v>
      </c>
      <c r="D8980" s="30" t="s">
        <v>424</v>
      </c>
      <c r="E8980" s="56" t="s">
        <v>1088</v>
      </c>
      <c r="F8980" s="56">
        <v>171.12</v>
      </c>
      <c r="G8980" s="56"/>
      <c r="H8980" s="32">
        <v>456345.509999998</v>
      </c>
      <c r="I8980" s="30"/>
      <c r="J8980" s="30"/>
      <c r="K8980" s="30"/>
      <c r="L8980" s="121">
        <v>202610</v>
      </c>
    </row>
    <row r="8981" s="35" customFormat="1" customHeight="1" spans="1:12">
      <c r="A8981" s="30"/>
      <c r="B8981" s="38">
        <v>46273</v>
      </c>
      <c r="C8981" s="69" t="s">
        <v>18</v>
      </c>
      <c r="D8981" s="30" t="s">
        <v>424</v>
      </c>
      <c r="E8981" s="56" t="s">
        <v>1087</v>
      </c>
      <c r="F8981" s="56">
        <v>64.38</v>
      </c>
      <c r="G8981" s="56"/>
      <c r="H8981" s="32">
        <v>456409.889999997</v>
      </c>
      <c r="I8981" s="30"/>
      <c r="J8981" s="30"/>
      <c r="K8981" s="30"/>
      <c r="L8981" s="121">
        <v>202610</v>
      </c>
    </row>
    <row r="8982" s="35" customFormat="1" customHeight="1" spans="1:12">
      <c r="A8982" s="30"/>
      <c r="B8982" s="38">
        <v>46273</v>
      </c>
      <c r="C8982" s="69" t="s">
        <v>18</v>
      </c>
      <c r="D8982" s="30" t="s">
        <v>424</v>
      </c>
      <c r="E8982" s="56" t="s">
        <v>1056</v>
      </c>
      <c r="F8982" s="56">
        <v>308.82</v>
      </c>
      <c r="G8982" s="56"/>
      <c r="H8982" s="32">
        <v>456718.709999997</v>
      </c>
      <c r="I8982" s="30"/>
      <c r="J8982" s="30"/>
      <c r="K8982" s="30"/>
      <c r="L8982" s="121">
        <v>202610</v>
      </c>
    </row>
    <row r="8983" s="35" customFormat="1" customHeight="1" spans="1:12">
      <c r="A8983" s="30"/>
      <c r="B8983" s="38">
        <v>46273</v>
      </c>
      <c r="C8983" s="69" t="s">
        <v>18</v>
      </c>
      <c r="D8983" s="30" t="s">
        <v>424</v>
      </c>
      <c r="E8983" s="56" t="s">
        <v>1093</v>
      </c>
      <c r="F8983" s="56">
        <v>711</v>
      </c>
      <c r="G8983" s="56"/>
      <c r="H8983" s="32">
        <v>457429.709999997</v>
      </c>
      <c r="I8983" s="30"/>
      <c r="J8983" s="30"/>
      <c r="K8983" s="30"/>
      <c r="L8983" s="121">
        <v>202610</v>
      </c>
    </row>
    <row r="8984" s="35" customFormat="1" customHeight="1" spans="1:12">
      <c r="A8984" s="30"/>
      <c r="B8984" s="38">
        <v>46273</v>
      </c>
      <c r="C8984" s="69" t="s">
        <v>18</v>
      </c>
      <c r="D8984" s="30" t="s">
        <v>424</v>
      </c>
      <c r="E8984" s="56" t="s">
        <v>1086</v>
      </c>
      <c r="F8984" s="56">
        <v>88.5</v>
      </c>
      <c r="G8984" s="56"/>
      <c r="H8984" s="32">
        <v>457518.209999997</v>
      </c>
      <c r="I8984" s="30"/>
      <c r="J8984" s="30"/>
      <c r="K8984" s="30"/>
      <c r="L8984" s="121">
        <v>202610</v>
      </c>
    </row>
    <row r="8985" s="35" customFormat="1" customHeight="1" spans="1:12">
      <c r="A8985" s="30"/>
      <c r="B8985" s="38">
        <v>46274</v>
      </c>
      <c r="C8985" s="69" t="s">
        <v>18</v>
      </c>
      <c r="D8985" s="30"/>
      <c r="E8985" s="56" t="s">
        <v>267</v>
      </c>
      <c r="F8985" s="56">
        <v>6911.64</v>
      </c>
      <c r="G8985" s="56"/>
      <c r="H8985" s="32">
        <v>464429.849999998</v>
      </c>
      <c r="I8985" s="30"/>
      <c r="J8985" s="30"/>
      <c r="K8985" s="30"/>
      <c r="L8985" s="121">
        <v>202610</v>
      </c>
    </row>
    <row r="8986" s="35" customFormat="1" customHeight="1" spans="1:12">
      <c r="A8986" s="30"/>
      <c r="B8986" s="38">
        <v>46274</v>
      </c>
      <c r="C8986" s="69" t="s">
        <v>18</v>
      </c>
      <c r="D8986" s="30" t="s">
        <v>424</v>
      </c>
      <c r="E8986" s="56" t="s">
        <v>1052</v>
      </c>
      <c r="F8986" s="56">
        <v>7.2</v>
      </c>
      <c r="G8986" s="56"/>
      <c r="H8986" s="32">
        <v>464437.049999997</v>
      </c>
      <c r="I8986" s="30"/>
      <c r="J8986" s="30"/>
      <c r="K8986" s="30"/>
      <c r="L8986" s="121">
        <v>202610</v>
      </c>
    </row>
    <row r="8987" s="35" customFormat="1" customHeight="1" spans="1:12">
      <c r="A8987" s="30"/>
      <c r="B8987" s="38">
        <v>46274</v>
      </c>
      <c r="C8987" s="69" t="s">
        <v>18</v>
      </c>
      <c r="D8987" s="30" t="s">
        <v>424</v>
      </c>
      <c r="E8987" s="56" t="s">
        <v>1096</v>
      </c>
      <c r="F8987" s="56">
        <v>433.08</v>
      </c>
      <c r="G8987" s="56"/>
      <c r="H8987" s="32">
        <v>464870.129999995</v>
      </c>
      <c r="I8987" s="30"/>
      <c r="J8987" s="30"/>
      <c r="K8987" s="30"/>
      <c r="L8987" s="121">
        <v>202610</v>
      </c>
    </row>
    <row r="8988" s="35" customFormat="1" customHeight="1" spans="1:12">
      <c r="A8988" s="30"/>
      <c r="B8988" s="38">
        <v>46274</v>
      </c>
      <c r="C8988" s="69" t="s">
        <v>18</v>
      </c>
      <c r="D8988" s="30" t="s">
        <v>424</v>
      </c>
      <c r="E8988" s="56" t="s">
        <v>1083</v>
      </c>
      <c r="F8988" s="56">
        <v>255.06</v>
      </c>
      <c r="G8988" s="56"/>
      <c r="H8988" s="32">
        <v>465125.189999994</v>
      </c>
      <c r="I8988" s="30"/>
      <c r="J8988" s="30"/>
      <c r="K8988" s="30"/>
      <c r="L8988" s="121">
        <v>202610</v>
      </c>
    </row>
    <row r="8989" s="35" customFormat="1" customHeight="1" spans="1:12">
      <c r="A8989" s="30"/>
      <c r="B8989" s="38">
        <v>46274</v>
      </c>
      <c r="C8989" s="69" t="s">
        <v>18</v>
      </c>
      <c r="D8989" s="30" t="s">
        <v>424</v>
      </c>
      <c r="E8989" s="56" t="s">
        <v>1099</v>
      </c>
      <c r="F8989" s="56">
        <v>299.94</v>
      </c>
      <c r="G8989" s="56"/>
      <c r="H8989" s="32">
        <v>465425.129999995</v>
      </c>
      <c r="I8989" s="30"/>
      <c r="J8989" s="30"/>
      <c r="K8989" s="30"/>
      <c r="L8989" s="121">
        <v>202610</v>
      </c>
    </row>
    <row r="8990" s="35" customFormat="1" customHeight="1" spans="1:12">
      <c r="A8990" s="30"/>
      <c r="B8990" s="38">
        <v>46274</v>
      </c>
      <c r="C8990" s="69" t="s">
        <v>18</v>
      </c>
      <c r="D8990" s="30" t="s">
        <v>424</v>
      </c>
      <c r="E8990" s="56" t="s">
        <v>1094</v>
      </c>
      <c r="F8990" s="56">
        <v>135.6</v>
      </c>
      <c r="G8990" s="56"/>
      <c r="H8990" s="32">
        <v>465560.729999997</v>
      </c>
      <c r="I8990" s="30"/>
      <c r="J8990" s="30"/>
      <c r="K8990" s="30"/>
      <c r="L8990" s="121">
        <v>202610</v>
      </c>
    </row>
    <row r="8991" s="35" customFormat="1" customHeight="1" spans="1:12">
      <c r="A8991" s="30"/>
      <c r="B8991" s="38">
        <v>46274</v>
      </c>
      <c r="C8991" s="69" t="s">
        <v>18</v>
      </c>
      <c r="D8991" s="30" t="s">
        <v>424</v>
      </c>
      <c r="E8991" s="56" t="s">
        <v>1091</v>
      </c>
      <c r="F8991" s="56">
        <v>156.6</v>
      </c>
      <c r="G8991" s="56"/>
      <c r="H8991" s="32">
        <v>465717.329999998</v>
      </c>
      <c r="I8991" s="30"/>
      <c r="J8991" s="30"/>
      <c r="K8991" s="30"/>
      <c r="L8991" s="121">
        <v>202610</v>
      </c>
    </row>
    <row r="8992" s="35" customFormat="1" customHeight="1" spans="1:12">
      <c r="A8992" s="30"/>
      <c r="B8992" s="38">
        <v>46274</v>
      </c>
      <c r="C8992" s="69" t="s">
        <v>18</v>
      </c>
      <c r="D8992" s="30" t="s">
        <v>424</v>
      </c>
      <c r="E8992" s="56" t="s">
        <v>1051</v>
      </c>
      <c r="F8992" s="56">
        <v>82.8</v>
      </c>
      <c r="G8992" s="56"/>
      <c r="H8992" s="32">
        <v>465800.129999999</v>
      </c>
      <c r="I8992" s="30"/>
      <c r="J8992" s="30"/>
      <c r="K8992" s="30"/>
      <c r="L8992" s="121">
        <v>202610</v>
      </c>
    </row>
    <row r="8993" s="35" customFormat="1" customHeight="1" spans="1:12">
      <c r="A8993" s="30"/>
      <c r="B8993" s="38">
        <v>46274</v>
      </c>
      <c r="C8993" s="69" t="s">
        <v>18</v>
      </c>
      <c r="D8993" s="30" t="s">
        <v>424</v>
      </c>
      <c r="E8993" s="56" t="s">
        <v>1084</v>
      </c>
      <c r="F8993" s="56">
        <v>117.66</v>
      </c>
      <c r="G8993" s="56"/>
      <c r="H8993" s="32">
        <v>465917.789999999</v>
      </c>
      <c r="I8993" s="30"/>
      <c r="J8993" s="30"/>
      <c r="K8993" s="30"/>
      <c r="L8993" s="121">
        <v>202610</v>
      </c>
    </row>
    <row r="8994" s="35" customFormat="1" customHeight="1" spans="1:12">
      <c r="A8994" s="30"/>
      <c r="B8994" s="38">
        <v>46274</v>
      </c>
      <c r="C8994" s="69" t="s">
        <v>18</v>
      </c>
      <c r="D8994" s="30" t="s">
        <v>424</v>
      </c>
      <c r="E8994" s="56" t="s">
        <v>1092</v>
      </c>
      <c r="F8994" s="56">
        <v>776.88</v>
      </c>
      <c r="G8994" s="56"/>
      <c r="H8994" s="32">
        <v>466694.669999998</v>
      </c>
      <c r="I8994" s="30"/>
      <c r="J8994" s="30"/>
      <c r="K8994" s="30"/>
      <c r="L8994" s="121">
        <v>202610</v>
      </c>
    </row>
    <row r="8995" s="35" customFormat="1" customHeight="1" spans="1:12">
      <c r="A8995" s="30"/>
      <c r="B8995" s="38">
        <v>46274</v>
      </c>
      <c r="C8995" s="69" t="s">
        <v>18</v>
      </c>
      <c r="D8995" s="30" t="s">
        <v>424</v>
      </c>
      <c r="E8995" s="56" t="s">
        <v>1050</v>
      </c>
      <c r="F8995" s="56">
        <v>552.71</v>
      </c>
      <c r="G8995" s="56"/>
      <c r="H8995" s="32">
        <v>467247.379999999</v>
      </c>
      <c r="I8995" s="30"/>
      <c r="J8995" s="30"/>
      <c r="K8995" s="30"/>
      <c r="L8995" s="121">
        <v>202610</v>
      </c>
    </row>
    <row r="8996" s="35" customFormat="1" customHeight="1" spans="1:12">
      <c r="A8996" s="30"/>
      <c r="B8996" s="38">
        <v>46274</v>
      </c>
      <c r="C8996" s="69" t="s">
        <v>18</v>
      </c>
      <c r="D8996" s="30" t="s">
        <v>424</v>
      </c>
      <c r="E8996" s="56" t="s">
        <v>1167</v>
      </c>
      <c r="F8996" s="56">
        <v>106.68</v>
      </c>
      <c r="G8996" s="56"/>
      <c r="H8996" s="32">
        <v>467354.059999999</v>
      </c>
      <c r="I8996" s="30"/>
      <c r="J8996" s="30"/>
      <c r="K8996" s="30"/>
      <c r="L8996" s="121">
        <v>202610</v>
      </c>
    </row>
    <row r="8997" s="35" customFormat="1" customHeight="1" spans="1:12">
      <c r="A8997" s="30"/>
      <c r="B8997" s="38">
        <v>46274</v>
      </c>
      <c r="C8997" s="69" t="s">
        <v>18</v>
      </c>
      <c r="D8997" s="30" t="s">
        <v>424</v>
      </c>
      <c r="E8997" s="56" t="s">
        <v>1095</v>
      </c>
      <c r="F8997" s="56">
        <v>214.65</v>
      </c>
      <c r="G8997" s="56"/>
      <c r="H8997" s="32">
        <v>467568.709999997</v>
      </c>
      <c r="I8997" s="30"/>
      <c r="J8997" s="30"/>
      <c r="K8997" s="30"/>
      <c r="L8997" s="121">
        <v>202610</v>
      </c>
    </row>
    <row r="8998" s="35" customFormat="1" customHeight="1" spans="1:12">
      <c r="A8998" s="30"/>
      <c r="B8998" s="38">
        <v>46274</v>
      </c>
      <c r="C8998" s="69" t="s">
        <v>18</v>
      </c>
      <c r="D8998" s="30" t="s">
        <v>424</v>
      </c>
      <c r="E8998" s="56" t="s">
        <v>1085</v>
      </c>
      <c r="F8998" s="56">
        <v>65.28</v>
      </c>
      <c r="G8998" s="56"/>
      <c r="H8998" s="32">
        <v>467633.989999998</v>
      </c>
      <c r="I8998" s="30"/>
      <c r="J8998" s="30"/>
      <c r="K8998" s="30"/>
      <c r="L8998" s="121">
        <v>202610</v>
      </c>
    </row>
    <row r="8999" s="35" customFormat="1" customHeight="1" spans="1:12">
      <c r="A8999" s="30"/>
      <c r="B8999" s="38">
        <v>46274</v>
      </c>
      <c r="C8999" s="69" t="s">
        <v>18</v>
      </c>
      <c r="D8999" s="30" t="s">
        <v>424</v>
      </c>
      <c r="E8999" s="56" t="s">
        <v>1046</v>
      </c>
      <c r="F8999" s="56">
        <v>17.4</v>
      </c>
      <c r="G8999" s="56"/>
      <c r="H8999" s="32">
        <v>467651.389999997</v>
      </c>
      <c r="I8999" s="30"/>
      <c r="J8999" s="30"/>
      <c r="K8999" s="30"/>
      <c r="L8999" s="121">
        <v>202610</v>
      </c>
    </row>
    <row r="9000" s="35" customFormat="1" customHeight="1" spans="1:12">
      <c r="A9000" s="30"/>
      <c r="B9000" s="38">
        <v>46274</v>
      </c>
      <c r="C9000" s="69" t="s">
        <v>18</v>
      </c>
      <c r="D9000" s="30" t="s">
        <v>424</v>
      </c>
      <c r="E9000" s="56" t="s">
        <v>1054</v>
      </c>
      <c r="F9000" s="56">
        <v>8.7</v>
      </c>
      <c r="G9000" s="56"/>
      <c r="H9000" s="32">
        <v>467660.089999996</v>
      </c>
      <c r="I9000" s="30"/>
      <c r="J9000" s="30"/>
      <c r="K9000" s="30"/>
      <c r="L9000" s="121">
        <v>202610</v>
      </c>
    </row>
    <row r="9001" s="35" customFormat="1" customHeight="1" spans="1:12">
      <c r="A9001" s="30"/>
      <c r="B9001" s="38">
        <v>46274</v>
      </c>
      <c r="C9001" s="69" t="s">
        <v>18</v>
      </c>
      <c r="D9001" s="30" t="s">
        <v>424</v>
      </c>
      <c r="E9001" s="56" t="s">
        <v>1048</v>
      </c>
      <c r="F9001" s="56">
        <v>137.16</v>
      </c>
      <c r="G9001" s="56"/>
      <c r="H9001" s="32">
        <v>467797.249999996</v>
      </c>
      <c r="I9001" s="30"/>
      <c r="J9001" s="30"/>
      <c r="K9001" s="30"/>
      <c r="L9001" s="121">
        <v>202610</v>
      </c>
    </row>
    <row r="9002" s="35" customFormat="1" customHeight="1" spans="1:12">
      <c r="A9002" s="30"/>
      <c r="B9002" s="38">
        <v>46274</v>
      </c>
      <c r="C9002" s="69" t="s">
        <v>18</v>
      </c>
      <c r="D9002" s="30" t="s">
        <v>424</v>
      </c>
      <c r="E9002" s="56" t="s">
        <v>1045</v>
      </c>
      <c r="F9002" s="56">
        <v>194.4</v>
      </c>
      <c r="G9002" s="56"/>
      <c r="H9002" s="32">
        <v>467991.649999995</v>
      </c>
      <c r="I9002" s="30"/>
      <c r="J9002" s="30"/>
      <c r="K9002" s="30"/>
      <c r="L9002" s="121">
        <v>202610</v>
      </c>
    </row>
    <row r="9003" s="35" customFormat="1" customHeight="1" spans="1:12">
      <c r="A9003" s="30"/>
      <c r="B9003" s="38">
        <v>46274</v>
      </c>
      <c r="C9003" s="69" t="s">
        <v>18</v>
      </c>
      <c r="D9003" s="30" t="s">
        <v>424</v>
      </c>
      <c r="E9003" s="56" t="s">
        <v>1053</v>
      </c>
      <c r="F9003" s="56">
        <v>138.06</v>
      </c>
      <c r="G9003" s="56"/>
      <c r="H9003" s="32">
        <v>468129.709999993</v>
      </c>
      <c r="I9003" s="30"/>
      <c r="J9003" s="30"/>
      <c r="K9003" s="30"/>
      <c r="L9003" s="121">
        <v>202610</v>
      </c>
    </row>
    <row r="9004" s="35" customFormat="1" customHeight="1" spans="1:12">
      <c r="A9004" s="30"/>
      <c r="B9004" s="38">
        <v>46274</v>
      </c>
      <c r="C9004" s="69" t="s">
        <v>18</v>
      </c>
      <c r="D9004" s="30" t="s">
        <v>424</v>
      </c>
      <c r="E9004" s="56" t="s">
        <v>1097</v>
      </c>
      <c r="F9004" s="56">
        <v>161.46</v>
      </c>
      <c r="G9004" s="56"/>
      <c r="H9004" s="32">
        <v>468291.169999994</v>
      </c>
      <c r="I9004" s="30"/>
      <c r="J9004" s="30"/>
      <c r="K9004" s="30"/>
      <c r="L9004" s="121">
        <v>202610</v>
      </c>
    </row>
    <row r="9005" s="35" customFormat="1" customHeight="1" spans="1:12">
      <c r="A9005" s="30"/>
      <c r="B9005" s="38">
        <v>46274</v>
      </c>
      <c r="C9005" s="69" t="s">
        <v>18</v>
      </c>
      <c r="D9005" s="30" t="s">
        <v>424</v>
      </c>
      <c r="E9005" s="56" t="s">
        <v>1086</v>
      </c>
      <c r="F9005" s="56">
        <v>18</v>
      </c>
      <c r="G9005" s="56"/>
      <c r="H9005" s="32">
        <v>468309.169999994</v>
      </c>
      <c r="I9005" s="30"/>
      <c r="J9005" s="30"/>
      <c r="K9005" s="30"/>
      <c r="L9005" s="121">
        <v>202610</v>
      </c>
    </row>
    <row r="9006" s="35" customFormat="1" customHeight="1" spans="1:12">
      <c r="A9006" s="30"/>
      <c r="B9006" s="38">
        <v>46274</v>
      </c>
      <c r="C9006" s="69" t="s">
        <v>18</v>
      </c>
      <c r="D9006" s="30" t="s">
        <v>424</v>
      </c>
      <c r="E9006" s="56" t="s">
        <v>1089</v>
      </c>
      <c r="F9006" s="56">
        <v>30.9</v>
      </c>
      <c r="G9006" s="56"/>
      <c r="H9006" s="32">
        <v>468340.069999993</v>
      </c>
      <c r="I9006" s="30"/>
      <c r="J9006" s="30"/>
      <c r="K9006" s="30"/>
      <c r="L9006" s="121">
        <v>202610</v>
      </c>
    </row>
    <row r="9007" s="35" customFormat="1" customHeight="1" spans="1:12">
      <c r="A9007" s="30"/>
      <c r="B9007" s="38">
        <v>46274</v>
      </c>
      <c r="C9007" s="69" t="s">
        <v>18</v>
      </c>
      <c r="D9007" s="30" t="s">
        <v>424</v>
      </c>
      <c r="E9007" s="56" t="s">
        <v>1047</v>
      </c>
      <c r="F9007" s="56">
        <v>271.74</v>
      </c>
      <c r="G9007" s="56"/>
      <c r="H9007" s="32">
        <v>468611.809999991</v>
      </c>
      <c r="I9007" s="30"/>
      <c r="J9007" s="30"/>
      <c r="K9007" s="30"/>
      <c r="L9007" s="121">
        <v>202610</v>
      </c>
    </row>
    <row r="9008" s="35" customFormat="1" customHeight="1" spans="1:12">
      <c r="A9008" s="30"/>
      <c r="B9008" s="38">
        <v>46274</v>
      </c>
      <c r="C9008" s="69" t="s">
        <v>18</v>
      </c>
      <c r="D9008" s="30" t="s">
        <v>424</v>
      </c>
      <c r="E9008" s="56" t="s">
        <v>1093</v>
      </c>
      <c r="F9008" s="56">
        <v>298.62</v>
      </c>
      <c r="G9008" s="56"/>
      <c r="H9008" s="32">
        <v>468910.429999992</v>
      </c>
      <c r="I9008" s="30"/>
      <c r="J9008" s="30"/>
      <c r="K9008" s="30"/>
      <c r="L9008" s="121">
        <v>202610</v>
      </c>
    </row>
    <row r="9009" s="35" customFormat="1" customHeight="1" spans="1:12">
      <c r="A9009" s="30"/>
      <c r="B9009" s="38">
        <v>46274</v>
      </c>
      <c r="C9009" s="69" t="s">
        <v>18</v>
      </c>
      <c r="D9009" s="30" t="s">
        <v>424</v>
      </c>
      <c r="E9009" s="56" t="s">
        <v>1055</v>
      </c>
      <c r="F9009" s="56">
        <v>122.4</v>
      </c>
      <c r="G9009" s="56"/>
      <c r="H9009" s="32">
        <v>469032.829999991</v>
      </c>
      <c r="I9009" s="30"/>
      <c r="J9009" s="30"/>
      <c r="K9009" s="30"/>
      <c r="L9009" s="121">
        <v>202610</v>
      </c>
    </row>
    <row r="9010" s="35" customFormat="1" customHeight="1" spans="1:12">
      <c r="A9010" s="30"/>
      <c r="B9010" s="38">
        <v>46274</v>
      </c>
      <c r="C9010" s="69" t="s">
        <v>18</v>
      </c>
      <c r="D9010" s="30" t="s">
        <v>424</v>
      </c>
      <c r="E9010" s="56" t="s">
        <v>1090</v>
      </c>
      <c r="F9010" s="56">
        <v>358.8</v>
      </c>
      <c r="G9010" s="56"/>
      <c r="H9010" s="32">
        <v>469391.629999992</v>
      </c>
      <c r="I9010" s="30"/>
      <c r="J9010" s="30"/>
      <c r="K9010" s="30"/>
      <c r="L9010" s="121">
        <v>202610</v>
      </c>
    </row>
    <row r="9011" s="35" customFormat="1" customHeight="1" spans="1:12">
      <c r="A9011" s="30"/>
      <c r="B9011" s="38">
        <v>46274</v>
      </c>
      <c r="C9011" s="69" t="s">
        <v>18</v>
      </c>
      <c r="D9011" s="30" t="s">
        <v>424</v>
      </c>
      <c r="E9011" s="56" t="s">
        <v>1087</v>
      </c>
      <c r="F9011" s="56">
        <v>97.74</v>
      </c>
      <c r="G9011" s="56"/>
      <c r="H9011" s="32">
        <v>469489.36999999</v>
      </c>
      <c r="I9011" s="30"/>
      <c r="J9011" s="30"/>
      <c r="K9011" s="30"/>
      <c r="L9011" s="121">
        <v>202610</v>
      </c>
    </row>
    <row r="9012" s="35" customFormat="1" customHeight="1" spans="1:12">
      <c r="A9012" s="30"/>
      <c r="B9012" s="38">
        <v>46274</v>
      </c>
      <c r="C9012" s="69" t="s">
        <v>18</v>
      </c>
      <c r="D9012" s="30"/>
      <c r="E9012" s="56" t="s">
        <v>954</v>
      </c>
      <c r="F9012" s="56"/>
      <c r="G9012" s="56">
        <v>10035.5</v>
      </c>
      <c r="H9012" s="32">
        <v>459453.86999999</v>
      </c>
      <c r="I9012" s="30"/>
      <c r="J9012" s="30"/>
      <c r="K9012" s="30"/>
      <c r="L9012" s="121">
        <v>202609</v>
      </c>
    </row>
    <row r="9013" s="35" customFormat="1" customHeight="1" spans="1:12">
      <c r="A9013" s="30"/>
      <c r="B9013" s="38">
        <v>46274</v>
      </c>
      <c r="C9013" s="69" t="s">
        <v>18</v>
      </c>
      <c r="D9013" s="30"/>
      <c r="E9013" s="56" t="s">
        <v>1610</v>
      </c>
      <c r="F9013" s="56"/>
      <c r="G9013" s="56">
        <v>6432</v>
      </c>
      <c r="H9013" s="32">
        <v>453021.86999999</v>
      </c>
      <c r="I9013" s="30"/>
      <c r="J9013" s="30"/>
      <c r="K9013" s="30"/>
      <c r="L9013" s="121">
        <v>202609</v>
      </c>
    </row>
    <row r="9014" s="35" customFormat="1" customHeight="1" spans="1:12">
      <c r="A9014" s="30"/>
      <c r="B9014" s="38">
        <v>46274</v>
      </c>
      <c r="C9014" s="69" t="s">
        <v>18</v>
      </c>
      <c r="D9014" s="30"/>
      <c r="E9014" s="56" t="s">
        <v>978</v>
      </c>
      <c r="F9014" s="56">
        <v>200000</v>
      </c>
      <c r="G9014" s="56"/>
      <c r="H9014" s="32">
        <v>653021.86999999</v>
      </c>
      <c r="I9014" s="30"/>
      <c r="J9014" s="30"/>
      <c r="K9014" s="30"/>
      <c r="L9014" s="121"/>
    </row>
    <row r="9015" s="35" customFormat="1" customHeight="1" spans="1:12">
      <c r="A9015" s="30"/>
      <c r="B9015" s="38">
        <v>46274</v>
      </c>
      <c r="C9015" s="69" t="s">
        <v>18</v>
      </c>
      <c r="D9015" s="30"/>
      <c r="E9015" s="56" t="s">
        <v>1392</v>
      </c>
      <c r="F9015" s="56"/>
      <c r="G9015" s="57">
        <v>4571.77</v>
      </c>
      <c r="H9015" s="32">
        <v>648450.09999999</v>
      </c>
      <c r="I9015" s="30"/>
      <c r="J9015" s="30"/>
      <c r="K9015" s="30"/>
      <c r="L9015" s="121">
        <v>202609</v>
      </c>
    </row>
    <row r="9016" s="35" customFormat="1" customHeight="1" spans="1:12">
      <c r="A9016" s="30"/>
      <c r="B9016" s="38">
        <v>46274</v>
      </c>
      <c r="C9016" s="69" t="s">
        <v>18</v>
      </c>
      <c r="D9016" s="30"/>
      <c r="E9016" s="56" t="s">
        <v>951</v>
      </c>
      <c r="F9016" s="56"/>
      <c r="G9016" s="57">
        <v>4605.66</v>
      </c>
      <c r="H9016" s="32">
        <v>643844.43999999</v>
      </c>
      <c r="I9016" s="30"/>
      <c r="J9016" s="30"/>
      <c r="K9016" s="30"/>
      <c r="L9016" s="121">
        <v>202609</v>
      </c>
    </row>
    <row r="9017" s="35" customFormat="1" customHeight="1" spans="1:12">
      <c r="A9017" s="30"/>
      <c r="B9017" s="38">
        <v>46274</v>
      </c>
      <c r="C9017" s="69" t="s">
        <v>18</v>
      </c>
      <c r="D9017" s="30"/>
      <c r="E9017" s="56" t="s">
        <v>1611</v>
      </c>
      <c r="F9017" s="56"/>
      <c r="G9017" s="57">
        <v>6077.39</v>
      </c>
      <c r="H9017" s="32">
        <v>637767.04999999</v>
      </c>
      <c r="I9017" s="30"/>
      <c r="J9017" s="30"/>
      <c r="K9017" s="30"/>
      <c r="L9017" s="121">
        <v>202608</v>
      </c>
    </row>
    <row r="9018" s="35" customFormat="1" customHeight="1" spans="1:12">
      <c r="A9018" s="30"/>
      <c r="B9018" s="38">
        <v>46274</v>
      </c>
      <c r="C9018" s="69" t="s">
        <v>18</v>
      </c>
      <c r="D9018" s="30"/>
      <c r="E9018" s="56" t="s">
        <v>967</v>
      </c>
      <c r="F9018" s="56"/>
      <c r="G9018" s="56">
        <v>9452.7</v>
      </c>
      <c r="H9018" s="32">
        <v>628314.34999999</v>
      </c>
      <c r="I9018" s="30"/>
      <c r="J9018" s="30"/>
      <c r="K9018" s="30"/>
      <c r="L9018" s="121">
        <v>202609</v>
      </c>
    </row>
    <row r="9019" s="35" customFormat="1" customHeight="1" spans="1:12">
      <c r="B9019" s="38">
        <v>46275</v>
      </c>
      <c r="C9019" s="69" t="s">
        <v>18</v>
      </c>
      <c r="D9019" s="30"/>
      <c r="E9019" s="56" t="s">
        <v>267</v>
      </c>
      <c r="F9019" s="56">
        <v>7721.44</v>
      </c>
      <c r="G9019" s="56"/>
      <c r="H9019" s="32">
        <v>636035.789999992</v>
      </c>
      <c r="I9019" s="30"/>
      <c r="J9019" s="30"/>
      <c r="K9019" s="30"/>
      <c r="L9019" s="121"/>
    </row>
    <row r="9020" s="35" customFormat="1" customHeight="1" spans="1:12">
      <c r="B9020" s="38">
        <v>46275</v>
      </c>
      <c r="C9020" s="69" t="s">
        <v>18</v>
      </c>
      <c r="D9020" s="30"/>
      <c r="E9020" s="138" t="s">
        <v>1233</v>
      </c>
      <c r="F9020" s="56"/>
      <c r="G9020" s="139">
        <v>11616.74</v>
      </c>
      <c r="H9020" s="32">
        <v>624419.049999993</v>
      </c>
      <c r="I9020" s="30"/>
      <c r="J9020" s="30"/>
      <c r="K9020" s="30"/>
      <c r="L9020" s="121"/>
    </row>
    <row r="9021" s="35" customFormat="1" customHeight="1" spans="1:12">
      <c r="B9021" s="38">
        <v>46275</v>
      </c>
      <c r="C9021" s="69" t="s">
        <v>18</v>
      </c>
      <c r="D9021" s="30"/>
      <c r="E9021" s="138" t="s">
        <v>1232</v>
      </c>
      <c r="F9021" s="56"/>
      <c r="G9021" s="139">
        <v>5295</v>
      </c>
      <c r="H9021" s="32">
        <v>619124.049999993</v>
      </c>
      <c r="I9021" s="30"/>
      <c r="J9021" s="30"/>
      <c r="K9021" s="30"/>
      <c r="L9021" s="121"/>
    </row>
    <row r="9022" s="35" customFormat="1" customHeight="1" spans="1:12">
      <c r="B9022" s="38">
        <v>46275</v>
      </c>
      <c r="C9022" s="69" t="s">
        <v>18</v>
      </c>
      <c r="D9022" s="30" t="s">
        <v>424</v>
      </c>
      <c r="E9022" s="138" t="s">
        <v>1083</v>
      </c>
      <c r="F9022" s="140">
        <v>105.63</v>
      </c>
      <c r="G9022" s="141"/>
      <c r="H9022" s="32">
        <v>619229.679999992</v>
      </c>
      <c r="I9022" s="30"/>
      <c r="J9022" s="30"/>
      <c r="K9022" s="30"/>
      <c r="L9022" s="121"/>
    </row>
    <row r="9023" s="35" customFormat="1" customHeight="1" spans="1:12">
      <c r="B9023" s="38">
        <v>46275</v>
      </c>
      <c r="C9023" s="69" t="s">
        <v>18</v>
      </c>
      <c r="D9023" s="30" t="s">
        <v>424</v>
      </c>
      <c r="E9023" s="138" t="s">
        <v>1090</v>
      </c>
      <c r="F9023" s="140">
        <v>272.01</v>
      </c>
      <c r="G9023" s="141"/>
      <c r="H9023" s="32">
        <v>619501.689999994</v>
      </c>
      <c r="I9023" s="30"/>
      <c r="J9023" s="30"/>
      <c r="K9023" s="30"/>
      <c r="L9023" s="121"/>
    </row>
    <row r="9024" s="35" customFormat="1" customHeight="1" spans="1:12">
      <c r="B9024" s="38">
        <v>46275</v>
      </c>
      <c r="C9024" s="69" t="s">
        <v>18</v>
      </c>
      <c r="D9024" s="30" t="s">
        <v>424</v>
      </c>
      <c r="E9024" s="138" t="s">
        <v>1047</v>
      </c>
      <c r="F9024" s="140">
        <v>282.78</v>
      </c>
      <c r="G9024" s="141"/>
      <c r="H9024" s="32">
        <v>619784.469999995</v>
      </c>
      <c r="I9024" s="30"/>
      <c r="J9024" s="30"/>
      <c r="K9024" s="30"/>
      <c r="L9024" s="121"/>
    </row>
    <row r="9025" s="35" customFormat="1" customHeight="1" spans="2:12">
      <c r="B9025" s="38">
        <v>46275</v>
      </c>
      <c r="C9025" s="69" t="s">
        <v>18</v>
      </c>
      <c r="D9025" s="30" t="s">
        <v>424</v>
      </c>
      <c r="E9025" s="138" t="s">
        <v>1098</v>
      </c>
      <c r="F9025" s="140">
        <v>79.14</v>
      </c>
      <c r="G9025" s="141"/>
      <c r="H9025" s="32">
        <v>619863.609999996</v>
      </c>
      <c r="I9025" s="30"/>
      <c r="J9025" s="30"/>
      <c r="K9025" s="30"/>
      <c r="L9025" s="121"/>
    </row>
    <row r="9026" s="35" customFormat="1" customHeight="1" spans="2:12">
      <c r="B9026" s="38">
        <v>46275</v>
      </c>
      <c r="C9026" s="69" t="s">
        <v>18</v>
      </c>
      <c r="D9026" s="30" t="s">
        <v>424</v>
      </c>
      <c r="E9026" s="138" t="s">
        <v>1050</v>
      </c>
      <c r="F9026" s="140">
        <v>441.4</v>
      </c>
      <c r="G9026" s="141"/>
      <c r="H9026" s="32">
        <v>620305.009999994</v>
      </c>
      <c r="I9026" s="30"/>
      <c r="J9026" s="30"/>
      <c r="K9026" s="30"/>
      <c r="L9026" s="121"/>
    </row>
    <row r="9027" s="35" customFormat="1" customHeight="1" spans="2:12">
      <c r="B9027" s="38">
        <v>46275</v>
      </c>
      <c r="C9027" s="69" t="s">
        <v>18</v>
      </c>
      <c r="D9027" s="30" t="s">
        <v>424</v>
      </c>
      <c r="E9027" s="138" t="s">
        <v>1085</v>
      </c>
      <c r="F9027" s="140">
        <v>92.58</v>
      </c>
      <c r="G9027" s="141"/>
      <c r="H9027" s="32">
        <v>620397.589999992</v>
      </c>
      <c r="I9027" s="30"/>
      <c r="J9027" s="30"/>
      <c r="K9027" s="30"/>
      <c r="L9027" s="121"/>
    </row>
    <row r="9028" s="35" customFormat="1" customHeight="1" spans="2:12">
      <c r="B9028" s="38">
        <v>46275</v>
      </c>
      <c r="C9028" s="69" t="s">
        <v>18</v>
      </c>
      <c r="D9028" s="30" t="s">
        <v>424</v>
      </c>
      <c r="E9028" s="138" t="s">
        <v>1167</v>
      </c>
      <c r="F9028" s="140">
        <v>110.28</v>
      </c>
      <c r="G9028" s="141"/>
      <c r="H9028" s="32">
        <v>620507.869999994</v>
      </c>
      <c r="I9028" s="30"/>
      <c r="J9028" s="30"/>
      <c r="K9028" s="30"/>
      <c r="L9028" s="121"/>
    </row>
    <row r="9029" s="35" customFormat="1" customHeight="1" spans="2:12">
      <c r="B9029" s="38">
        <v>46275</v>
      </c>
      <c r="C9029" s="69" t="s">
        <v>18</v>
      </c>
      <c r="D9029" s="30" t="s">
        <v>424</v>
      </c>
      <c r="E9029" s="138" t="s">
        <v>1088</v>
      </c>
      <c r="F9029" s="140">
        <v>187.8</v>
      </c>
      <c r="G9029" s="141"/>
      <c r="H9029" s="32">
        <v>620695.669999994</v>
      </c>
      <c r="I9029" s="30"/>
      <c r="J9029" s="30"/>
      <c r="K9029" s="30"/>
      <c r="L9029" s="121"/>
    </row>
    <row r="9030" s="35" customFormat="1" customHeight="1" spans="2:12">
      <c r="B9030" s="38">
        <v>46275</v>
      </c>
      <c r="C9030" s="69" t="s">
        <v>18</v>
      </c>
      <c r="D9030" s="30" t="s">
        <v>424</v>
      </c>
      <c r="E9030" s="138" t="s">
        <v>1053</v>
      </c>
      <c r="F9030" s="140">
        <v>267.84</v>
      </c>
      <c r="G9030" s="141"/>
      <c r="H9030" s="32">
        <v>620963.509999994</v>
      </c>
      <c r="I9030" s="30"/>
      <c r="J9030" s="30"/>
      <c r="K9030" s="30"/>
      <c r="L9030" s="121"/>
    </row>
    <row r="9031" s="35" customFormat="1" customHeight="1" spans="2:12">
      <c r="B9031" s="38">
        <v>46275</v>
      </c>
      <c r="C9031" s="69" t="s">
        <v>18</v>
      </c>
      <c r="D9031" s="30" t="s">
        <v>424</v>
      </c>
      <c r="E9031" s="138" t="s">
        <v>1099</v>
      </c>
      <c r="F9031" s="140">
        <v>289.56</v>
      </c>
      <c r="G9031" s="141"/>
      <c r="H9031" s="32">
        <v>621253.069999993</v>
      </c>
      <c r="I9031" s="30"/>
      <c r="J9031" s="30"/>
      <c r="K9031" s="30"/>
      <c r="L9031" s="121"/>
    </row>
    <row r="9032" s="35" customFormat="1" customHeight="1" spans="2:12">
      <c r="B9032" s="38">
        <v>46275</v>
      </c>
      <c r="C9032" s="69" t="s">
        <v>18</v>
      </c>
      <c r="D9032" s="30" t="s">
        <v>424</v>
      </c>
      <c r="E9032" s="138" t="s">
        <v>1084</v>
      </c>
      <c r="F9032" s="140">
        <v>117</v>
      </c>
      <c r="G9032" s="141"/>
      <c r="H9032" s="32">
        <v>621370.069999993</v>
      </c>
      <c r="I9032" s="30"/>
      <c r="J9032" s="30"/>
      <c r="K9032" s="30"/>
      <c r="L9032" s="121"/>
    </row>
    <row r="9033" s="35" customFormat="1" customHeight="1" spans="2:12">
      <c r="B9033" s="38">
        <v>46275</v>
      </c>
      <c r="C9033" s="69" t="s">
        <v>18</v>
      </c>
      <c r="D9033" s="30" t="s">
        <v>424</v>
      </c>
      <c r="E9033" s="138" t="s">
        <v>1094</v>
      </c>
      <c r="F9033" s="140">
        <v>147.13</v>
      </c>
      <c r="G9033" s="141"/>
      <c r="H9033" s="32">
        <v>621517.199999992</v>
      </c>
      <c r="I9033" s="30"/>
      <c r="J9033" s="30"/>
      <c r="K9033" s="30"/>
      <c r="L9033" s="121"/>
    </row>
    <row r="9034" s="35" customFormat="1" customHeight="1" spans="2:12">
      <c r="B9034" s="38">
        <v>46275</v>
      </c>
      <c r="C9034" s="69" t="s">
        <v>18</v>
      </c>
      <c r="D9034" s="30" t="s">
        <v>424</v>
      </c>
      <c r="E9034" s="138" t="s">
        <v>1056</v>
      </c>
      <c r="F9034" s="140">
        <v>58.8</v>
      </c>
      <c r="G9034" s="141"/>
      <c r="H9034" s="32">
        <v>621575.999999993</v>
      </c>
      <c r="I9034" s="30"/>
      <c r="J9034" s="30"/>
      <c r="K9034" s="30"/>
      <c r="L9034" s="121"/>
    </row>
    <row r="9035" s="35" customFormat="1" customHeight="1" spans="2:12">
      <c r="B9035" s="38">
        <v>46275</v>
      </c>
      <c r="C9035" s="69" t="s">
        <v>18</v>
      </c>
      <c r="D9035" s="30" t="s">
        <v>424</v>
      </c>
      <c r="E9035" s="138" t="s">
        <v>1097</v>
      </c>
      <c r="F9035" s="140">
        <v>479.16</v>
      </c>
      <c r="G9035" s="141"/>
      <c r="H9035" s="32">
        <v>622055.159999993</v>
      </c>
      <c r="I9035" s="30"/>
      <c r="J9035" s="30"/>
      <c r="K9035" s="30"/>
      <c r="L9035" s="121"/>
    </row>
    <row r="9036" s="35" customFormat="1" customHeight="1" spans="2:12">
      <c r="B9036" s="38">
        <v>46275</v>
      </c>
      <c r="C9036" s="69" t="s">
        <v>18</v>
      </c>
      <c r="D9036" s="30" t="s">
        <v>424</v>
      </c>
      <c r="E9036" s="138" t="s">
        <v>1095</v>
      </c>
      <c r="F9036" s="140">
        <v>309.72</v>
      </c>
      <c r="G9036" s="141"/>
      <c r="H9036" s="32">
        <v>622364.879999992</v>
      </c>
      <c r="I9036" s="30"/>
      <c r="J9036" s="30"/>
      <c r="K9036" s="30"/>
      <c r="L9036" s="121"/>
    </row>
    <row r="9037" s="35" customFormat="1" customHeight="1" spans="2:12">
      <c r="B9037" s="38">
        <v>46275</v>
      </c>
      <c r="C9037" s="69" t="s">
        <v>18</v>
      </c>
      <c r="D9037" s="30" t="s">
        <v>424</v>
      </c>
      <c r="E9037" s="138" t="s">
        <v>1087</v>
      </c>
      <c r="F9037" s="140">
        <v>223.44</v>
      </c>
      <c r="G9037" s="141"/>
      <c r="H9037" s="32">
        <v>622588.319999993</v>
      </c>
      <c r="I9037" s="30"/>
      <c r="J9037" s="30"/>
      <c r="K9037" s="30"/>
      <c r="L9037" s="121"/>
    </row>
    <row r="9038" s="35" customFormat="1" customHeight="1" spans="2:12">
      <c r="B9038" s="38">
        <v>46275</v>
      </c>
      <c r="C9038" s="69" t="s">
        <v>18</v>
      </c>
      <c r="D9038" s="30" t="s">
        <v>424</v>
      </c>
      <c r="E9038" s="138" t="s">
        <v>1055</v>
      </c>
      <c r="F9038" s="140">
        <v>29.94</v>
      </c>
      <c r="G9038" s="141"/>
      <c r="H9038" s="32">
        <v>622618.259999994</v>
      </c>
      <c r="I9038" s="30"/>
      <c r="J9038" s="30"/>
      <c r="K9038" s="30"/>
      <c r="L9038" s="121"/>
    </row>
    <row r="9039" s="35" customFormat="1" customHeight="1" spans="2:12">
      <c r="B9039" s="38">
        <v>46275</v>
      </c>
      <c r="C9039" s="69" t="s">
        <v>18</v>
      </c>
      <c r="D9039" s="30" t="s">
        <v>424</v>
      </c>
      <c r="E9039" s="138" t="s">
        <v>1086</v>
      </c>
      <c r="F9039" s="140">
        <v>22.86</v>
      </c>
      <c r="G9039" s="141"/>
      <c r="H9039" s="32">
        <v>622641.119999994</v>
      </c>
      <c r="I9039" s="30"/>
      <c r="J9039" s="30"/>
      <c r="K9039" s="30"/>
      <c r="L9039" s="121"/>
    </row>
    <row r="9040" s="35" customFormat="1" customHeight="1" spans="2:12">
      <c r="B9040" s="38">
        <v>46275</v>
      </c>
      <c r="C9040" s="69" t="s">
        <v>18</v>
      </c>
      <c r="D9040" s="30" t="s">
        <v>424</v>
      </c>
      <c r="E9040" s="138" t="s">
        <v>1096</v>
      </c>
      <c r="F9040" s="140">
        <v>226.44</v>
      </c>
      <c r="G9040" s="141"/>
      <c r="H9040" s="32">
        <v>622867.559999995</v>
      </c>
      <c r="I9040" s="30"/>
      <c r="J9040" s="30"/>
      <c r="K9040" s="30"/>
      <c r="L9040" s="121"/>
    </row>
    <row r="9041" s="35" customFormat="1" customHeight="1" spans="2:12">
      <c r="B9041" s="38">
        <v>46275</v>
      </c>
      <c r="C9041" s="69" t="s">
        <v>18</v>
      </c>
      <c r="D9041" s="30" t="s">
        <v>424</v>
      </c>
      <c r="E9041" s="138" t="s">
        <v>1048</v>
      </c>
      <c r="F9041" s="140">
        <v>258.81</v>
      </c>
      <c r="G9041" s="141"/>
      <c r="H9041" s="32">
        <v>623126.369999994</v>
      </c>
      <c r="I9041" s="30"/>
      <c r="J9041" s="30"/>
      <c r="K9041" s="30"/>
      <c r="L9041" s="121"/>
    </row>
    <row r="9042" s="35" customFormat="1" customHeight="1" spans="2:12">
      <c r="B9042" s="38">
        <v>46275</v>
      </c>
      <c r="C9042" s="69" t="s">
        <v>18</v>
      </c>
      <c r="D9042" s="30" t="s">
        <v>424</v>
      </c>
      <c r="E9042" s="138" t="s">
        <v>1046</v>
      </c>
      <c r="F9042" s="140">
        <v>152.52</v>
      </c>
      <c r="G9042" s="141"/>
      <c r="H9042" s="32">
        <v>623278.889999993</v>
      </c>
      <c r="I9042" s="30"/>
      <c r="J9042" s="30"/>
      <c r="K9042" s="30"/>
      <c r="L9042" s="121"/>
    </row>
    <row r="9043" s="35" customFormat="1" customHeight="1" spans="2:12">
      <c r="B9043" s="38">
        <v>46275</v>
      </c>
      <c r="C9043" s="69" t="s">
        <v>18</v>
      </c>
      <c r="D9043" s="30" t="s">
        <v>424</v>
      </c>
      <c r="E9043" s="138" t="s">
        <v>1092</v>
      </c>
      <c r="F9043" s="140">
        <v>359.82</v>
      </c>
      <c r="G9043" s="141"/>
      <c r="H9043" s="32">
        <v>623638.709999993</v>
      </c>
      <c r="I9043" s="30"/>
      <c r="J9043" s="30"/>
      <c r="K9043" s="30"/>
      <c r="L9043" s="121"/>
    </row>
    <row r="9044" s="35" customFormat="1" customHeight="1" spans="2:12">
      <c r="B9044" s="38">
        <v>46275</v>
      </c>
      <c r="C9044" s="69" t="s">
        <v>18</v>
      </c>
      <c r="D9044" s="30" t="s">
        <v>424</v>
      </c>
      <c r="E9044" s="138" t="s">
        <v>1051</v>
      </c>
      <c r="F9044" s="140">
        <v>301.2</v>
      </c>
      <c r="G9044" s="141"/>
      <c r="H9044" s="32">
        <v>623939.909999993</v>
      </c>
      <c r="I9044" s="30"/>
      <c r="J9044" s="30"/>
      <c r="K9044" s="30"/>
      <c r="L9044" s="121"/>
    </row>
    <row r="9045" s="35" customFormat="1" customHeight="1" spans="2:12">
      <c r="B9045" s="38">
        <v>46275</v>
      </c>
      <c r="C9045" s="69" t="s">
        <v>18</v>
      </c>
      <c r="D9045" s="30" t="s">
        <v>424</v>
      </c>
      <c r="E9045" s="138" t="s">
        <v>1089</v>
      </c>
      <c r="F9045" s="140">
        <v>86.16</v>
      </c>
      <c r="G9045" s="141"/>
      <c r="H9045" s="32">
        <v>624026.069999993</v>
      </c>
      <c r="I9045" s="30"/>
      <c r="J9045" s="30"/>
      <c r="K9045" s="30"/>
      <c r="L9045" s="121"/>
    </row>
    <row r="9046" s="35" customFormat="1" customHeight="1" spans="2:12">
      <c r="B9046" s="38">
        <v>46275</v>
      </c>
      <c r="C9046" s="69" t="s">
        <v>18</v>
      </c>
      <c r="D9046" s="30" t="s">
        <v>424</v>
      </c>
      <c r="E9046" s="138" t="s">
        <v>1045</v>
      </c>
      <c r="F9046" s="140">
        <v>208.86</v>
      </c>
      <c r="G9046" s="141"/>
      <c r="H9046" s="32">
        <v>624234.929999992</v>
      </c>
      <c r="I9046" s="30"/>
      <c r="J9046" s="30"/>
      <c r="K9046" s="30"/>
      <c r="L9046" s="121"/>
    </row>
    <row r="9047" s="35" customFormat="1" customHeight="1" spans="2:12">
      <c r="B9047" s="38">
        <v>46275</v>
      </c>
      <c r="C9047" s="69" t="s">
        <v>18</v>
      </c>
      <c r="D9047" s="30" t="s">
        <v>424</v>
      </c>
      <c r="E9047" s="138" t="s">
        <v>1058</v>
      </c>
      <c r="F9047" s="140">
        <v>15.36</v>
      </c>
      <c r="G9047" s="141"/>
      <c r="H9047" s="32">
        <v>624250.289999992</v>
      </c>
      <c r="I9047" s="30"/>
      <c r="J9047" s="30"/>
      <c r="K9047" s="30"/>
      <c r="L9047" s="121"/>
    </row>
    <row r="9048" s="35" customFormat="1" customHeight="1" spans="2:12">
      <c r="B9048" s="38">
        <v>46275</v>
      </c>
      <c r="C9048" s="69" t="s">
        <v>18</v>
      </c>
      <c r="D9048" s="30" t="s">
        <v>424</v>
      </c>
      <c r="E9048" s="138" t="s">
        <v>1091</v>
      </c>
      <c r="F9048" s="140">
        <v>156.54</v>
      </c>
      <c r="G9048" s="141"/>
      <c r="H9048" s="32">
        <v>624406.829999991</v>
      </c>
      <c r="I9048" s="30"/>
      <c r="J9048" s="30"/>
      <c r="K9048" s="30"/>
      <c r="L9048" s="121"/>
    </row>
    <row r="9049" s="35" customFormat="1" customHeight="1" spans="2:12">
      <c r="B9049" s="38">
        <v>46275</v>
      </c>
      <c r="C9049" s="69" t="s">
        <v>18</v>
      </c>
      <c r="D9049" s="30" t="s">
        <v>424</v>
      </c>
      <c r="E9049" s="138" t="s">
        <v>1093</v>
      </c>
      <c r="F9049" s="140">
        <v>259.8</v>
      </c>
      <c r="G9049" s="141"/>
      <c r="H9049" s="32">
        <v>624666.629999992</v>
      </c>
      <c r="I9049" s="30"/>
      <c r="J9049" s="30"/>
      <c r="K9049" s="30"/>
      <c r="L9049" s="121"/>
    </row>
    <row r="9050" s="35" customFormat="1" customHeight="1" spans="2:12">
      <c r="B9050" s="38">
        <v>46275</v>
      </c>
      <c r="C9050" s="69" t="s">
        <v>18</v>
      </c>
      <c r="D9050" s="30" t="s">
        <v>424</v>
      </c>
      <c r="E9050" s="138" t="s">
        <v>1052</v>
      </c>
      <c r="F9050" s="140">
        <v>7.86</v>
      </c>
      <c r="G9050" s="141"/>
      <c r="H9050" s="32">
        <v>624674.489999991</v>
      </c>
      <c r="I9050" s="30"/>
      <c r="J9050" s="30"/>
      <c r="K9050" s="30"/>
      <c r="L9050" s="121"/>
    </row>
    <row r="9051" s="35" customFormat="1" customHeight="1" spans="2:12">
      <c r="B9051" s="38">
        <v>46275</v>
      </c>
      <c r="C9051" s="69" t="s">
        <v>18</v>
      </c>
      <c r="D9051" s="30" t="s">
        <v>424</v>
      </c>
      <c r="E9051" s="138" t="s">
        <v>1612</v>
      </c>
      <c r="F9051" s="140"/>
      <c r="G9051" s="141">
        <v>980</v>
      </c>
      <c r="H9051" s="32">
        <v>623694.489999991</v>
      </c>
      <c r="I9051" s="30"/>
      <c r="J9051" s="30"/>
      <c r="K9051" s="30"/>
      <c r="L9051" s="121"/>
    </row>
    <row r="9052" s="35" customFormat="1" customHeight="1" spans="2:12">
      <c r="B9052" s="38">
        <v>46276</v>
      </c>
      <c r="C9052" s="69" t="s">
        <v>18</v>
      </c>
      <c r="D9052" s="30" t="s">
        <v>424</v>
      </c>
      <c r="E9052" s="138" t="s">
        <v>267</v>
      </c>
      <c r="F9052" s="139">
        <v>6264.72</v>
      </c>
      <c r="G9052" s="141"/>
      <c r="H9052" s="32">
        <v>629959.20999999</v>
      </c>
      <c r="I9052" s="30"/>
      <c r="J9052" s="30"/>
      <c r="K9052" s="30"/>
      <c r="L9052" s="121"/>
    </row>
    <row r="9053" s="35" customFormat="1" customHeight="1" spans="2:12">
      <c r="B9053" s="38">
        <v>46276</v>
      </c>
      <c r="C9053" s="69" t="s">
        <v>18</v>
      </c>
      <c r="D9053" s="30" t="s">
        <v>424</v>
      </c>
      <c r="E9053" s="138" t="s">
        <v>1087</v>
      </c>
      <c r="F9053" s="140">
        <v>89.94</v>
      </c>
      <c r="G9053" s="141"/>
      <c r="H9053" s="32">
        <v>630049.149999991</v>
      </c>
      <c r="I9053" s="30"/>
      <c r="J9053" s="30"/>
      <c r="K9053" s="30"/>
      <c r="L9053" s="121"/>
    </row>
    <row r="9054" s="35" customFormat="1" customHeight="1" spans="2:12">
      <c r="B9054" s="38">
        <v>46276</v>
      </c>
      <c r="C9054" s="69" t="s">
        <v>18</v>
      </c>
      <c r="D9054" s="30" t="s">
        <v>424</v>
      </c>
      <c r="E9054" s="138" t="s">
        <v>1058</v>
      </c>
      <c r="F9054" s="140">
        <v>53.7</v>
      </c>
      <c r="G9054" s="141"/>
      <c r="H9054" s="32">
        <v>630102.84999999</v>
      </c>
      <c r="I9054" s="30"/>
      <c r="J9054" s="30"/>
      <c r="K9054" s="30"/>
      <c r="L9054" s="121"/>
    </row>
    <row r="9055" s="35" customFormat="1" customHeight="1" spans="2:12">
      <c r="B9055" s="38">
        <v>46276</v>
      </c>
      <c r="C9055" s="69" t="s">
        <v>18</v>
      </c>
      <c r="D9055" s="30" t="s">
        <v>424</v>
      </c>
      <c r="E9055" s="138" t="s">
        <v>1053</v>
      </c>
      <c r="F9055" s="140">
        <v>374.94</v>
      </c>
      <c r="G9055" s="141"/>
      <c r="H9055" s="32">
        <v>630477.789999992</v>
      </c>
      <c r="I9055" s="30"/>
      <c r="J9055" s="30"/>
      <c r="K9055" s="30"/>
      <c r="L9055" s="121"/>
    </row>
    <row r="9056" s="35" customFormat="1" customHeight="1" spans="2:12">
      <c r="B9056" s="38">
        <v>46276</v>
      </c>
      <c r="C9056" s="69" t="s">
        <v>18</v>
      </c>
      <c r="D9056" s="30" t="s">
        <v>424</v>
      </c>
      <c r="E9056" s="138" t="s">
        <v>1045</v>
      </c>
      <c r="F9056" s="140">
        <v>163.2</v>
      </c>
      <c r="G9056" s="141"/>
      <c r="H9056" s="32">
        <v>630640.989999991</v>
      </c>
      <c r="I9056" s="30"/>
      <c r="J9056" s="30"/>
      <c r="K9056" s="30"/>
      <c r="L9056" s="121"/>
    </row>
    <row r="9057" s="35" customFormat="1" customHeight="1" spans="2:12">
      <c r="B9057" s="38">
        <v>46276</v>
      </c>
      <c r="C9057" s="69" t="s">
        <v>18</v>
      </c>
      <c r="D9057" s="30" t="s">
        <v>424</v>
      </c>
      <c r="E9057" s="138" t="s">
        <v>1098</v>
      </c>
      <c r="F9057" s="140">
        <v>212.76</v>
      </c>
      <c r="G9057" s="141"/>
      <c r="H9057" s="32">
        <v>630853.749999993</v>
      </c>
      <c r="I9057" s="30"/>
      <c r="J9057" s="30"/>
      <c r="K9057" s="30"/>
      <c r="L9057" s="121"/>
    </row>
    <row r="9058" s="35" customFormat="1" customHeight="1" spans="2:12">
      <c r="B9058" s="38">
        <v>46276</v>
      </c>
      <c r="C9058" s="69" t="s">
        <v>18</v>
      </c>
      <c r="D9058" s="30" t="s">
        <v>424</v>
      </c>
      <c r="E9058" s="138" t="s">
        <v>1085</v>
      </c>
      <c r="F9058" s="140">
        <v>83.62</v>
      </c>
      <c r="G9058" s="141"/>
      <c r="H9058" s="32">
        <v>630937.369999994</v>
      </c>
      <c r="I9058" s="30"/>
      <c r="J9058" s="30"/>
      <c r="K9058" s="30"/>
      <c r="L9058" s="121"/>
    </row>
    <row r="9059" s="35" customFormat="1" customHeight="1" spans="2:12">
      <c r="B9059" s="38">
        <v>46276</v>
      </c>
      <c r="C9059" s="69" t="s">
        <v>18</v>
      </c>
      <c r="D9059" s="30" t="s">
        <v>424</v>
      </c>
      <c r="E9059" s="138" t="s">
        <v>1049</v>
      </c>
      <c r="F9059" s="140">
        <v>48.52</v>
      </c>
      <c r="G9059" s="141"/>
      <c r="H9059" s="32">
        <v>630985.889999993</v>
      </c>
      <c r="I9059" s="30"/>
      <c r="J9059" s="30"/>
      <c r="K9059" s="30"/>
      <c r="L9059" s="121"/>
    </row>
    <row r="9060" s="35" customFormat="1" customHeight="1" spans="2:12">
      <c r="B9060" s="38">
        <v>46276</v>
      </c>
      <c r="C9060" s="69" t="s">
        <v>18</v>
      </c>
      <c r="D9060" s="30" t="s">
        <v>424</v>
      </c>
      <c r="E9060" s="138" t="s">
        <v>1055</v>
      </c>
      <c r="F9060" s="140">
        <v>114.48</v>
      </c>
      <c r="G9060" s="141"/>
      <c r="H9060" s="32">
        <v>631100.369999994</v>
      </c>
      <c r="I9060" s="30"/>
      <c r="J9060" s="30"/>
      <c r="K9060" s="30"/>
      <c r="L9060" s="121"/>
    </row>
    <row r="9061" s="35" customFormat="1" customHeight="1" spans="2:12">
      <c r="B9061" s="38">
        <v>46276</v>
      </c>
      <c r="C9061" s="69" t="s">
        <v>18</v>
      </c>
      <c r="D9061" s="30" t="s">
        <v>424</v>
      </c>
      <c r="E9061" s="138" t="s">
        <v>1059</v>
      </c>
      <c r="F9061" s="140">
        <v>10.5</v>
      </c>
      <c r="G9061" s="141"/>
      <c r="H9061" s="32">
        <v>631110.869999994</v>
      </c>
      <c r="I9061" s="30"/>
      <c r="J9061" s="30"/>
      <c r="K9061" s="30"/>
      <c r="L9061" s="121"/>
    </row>
    <row r="9062" s="35" customFormat="1" customHeight="1" spans="2:12">
      <c r="B9062" s="38">
        <v>46276</v>
      </c>
      <c r="C9062" s="69" t="s">
        <v>18</v>
      </c>
      <c r="D9062" s="30" t="s">
        <v>424</v>
      </c>
      <c r="E9062" s="138" t="s">
        <v>1167</v>
      </c>
      <c r="F9062" s="140">
        <v>184.62</v>
      </c>
      <c r="G9062" s="141"/>
      <c r="H9062" s="32">
        <v>631295.489999995</v>
      </c>
      <c r="I9062" s="30"/>
      <c r="J9062" s="30"/>
      <c r="K9062" s="30"/>
      <c r="L9062" s="121"/>
    </row>
    <row r="9063" s="35" customFormat="1" customHeight="1" spans="2:12">
      <c r="B9063" s="38">
        <v>46276</v>
      </c>
      <c r="C9063" s="69" t="s">
        <v>18</v>
      </c>
      <c r="D9063" s="30" t="s">
        <v>424</v>
      </c>
      <c r="E9063" s="138" t="s">
        <v>1086</v>
      </c>
      <c r="F9063" s="140">
        <v>28.86</v>
      </c>
      <c r="G9063" s="141"/>
      <c r="H9063" s="32">
        <v>631324.349999994</v>
      </c>
      <c r="I9063" s="30"/>
      <c r="J9063" s="30"/>
      <c r="K9063" s="30"/>
      <c r="L9063" s="121"/>
    </row>
    <row r="9064" s="35" customFormat="1" customHeight="1" spans="2:12">
      <c r="B9064" s="38">
        <v>46276</v>
      </c>
      <c r="C9064" s="69" t="s">
        <v>18</v>
      </c>
      <c r="D9064" s="30" t="s">
        <v>424</v>
      </c>
      <c r="E9064" s="138" t="s">
        <v>1088</v>
      </c>
      <c r="F9064" s="140">
        <v>454.26</v>
      </c>
      <c r="G9064" s="141"/>
      <c r="H9064" s="32">
        <v>631778.609999996</v>
      </c>
      <c r="I9064" s="30"/>
      <c r="J9064" s="30"/>
      <c r="K9064" s="30"/>
      <c r="L9064" s="121"/>
    </row>
    <row r="9065" s="35" customFormat="1" customHeight="1" spans="2:12">
      <c r="B9065" s="38">
        <v>46276</v>
      </c>
      <c r="C9065" s="69" t="s">
        <v>18</v>
      </c>
      <c r="D9065" s="30" t="s">
        <v>424</v>
      </c>
      <c r="E9065" s="138" t="s">
        <v>1090</v>
      </c>
      <c r="F9065" s="140">
        <v>726.78</v>
      </c>
      <c r="G9065" s="141"/>
      <c r="H9065" s="32">
        <v>632505.389999997</v>
      </c>
      <c r="I9065" s="30"/>
      <c r="J9065" s="30"/>
      <c r="K9065" s="30"/>
      <c r="L9065" s="121"/>
    </row>
    <row r="9066" s="35" customFormat="1" customHeight="1" spans="2:12">
      <c r="B9066" s="38">
        <v>46276</v>
      </c>
      <c r="C9066" s="69" t="s">
        <v>18</v>
      </c>
      <c r="D9066" s="30" t="s">
        <v>424</v>
      </c>
      <c r="E9066" s="138" t="s">
        <v>1048</v>
      </c>
      <c r="F9066" s="140">
        <v>151.68</v>
      </c>
      <c r="G9066" s="141"/>
      <c r="H9066" s="32">
        <v>632657.069999997</v>
      </c>
      <c r="I9066" s="30"/>
      <c r="J9066" s="30"/>
      <c r="K9066" s="30"/>
      <c r="L9066" s="121"/>
    </row>
    <row r="9067" s="35" customFormat="1" customHeight="1" spans="2:12">
      <c r="B9067" s="38">
        <v>46276</v>
      </c>
      <c r="C9067" s="69" t="s">
        <v>18</v>
      </c>
      <c r="D9067" s="30" t="s">
        <v>424</v>
      </c>
      <c r="E9067" s="138" t="s">
        <v>1095</v>
      </c>
      <c r="F9067" s="140">
        <v>203.76</v>
      </c>
      <c r="G9067" s="141"/>
      <c r="H9067" s="32">
        <v>632860.829999998</v>
      </c>
      <c r="I9067" s="30"/>
      <c r="J9067" s="30"/>
      <c r="K9067" s="30"/>
      <c r="L9067" s="121"/>
    </row>
    <row r="9068" s="35" customFormat="1" customHeight="1" spans="2:12">
      <c r="B9068" s="38">
        <v>46276</v>
      </c>
      <c r="C9068" s="69" t="s">
        <v>18</v>
      </c>
      <c r="D9068" s="30" t="s">
        <v>424</v>
      </c>
      <c r="E9068" s="138" t="s">
        <v>1056</v>
      </c>
      <c r="F9068" s="140">
        <v>21.9</v>
      </c>
      <c r="G9068" s="141"/>
      <c r="H9068" s="32">
        <v>632882.729999997</v>
      </c>
      <c r="I9068" s="30"/>
      <c r="J9068" s="30"/>
      <c r="K9068" s="30"/>
      <c r="L9068" s="121"/>
    </row>
    <row r="9069" s="35" customFormat="1" customHeight="1" spans="2:12">
      <c r="B9069" s="38">
        <v>46276</v>
      </c>
      <c r="C9069" s="69" t="s">
        <v>18</v>
      </c>
      <c r="D9069" s="30" t="s">
        <v>424</v>
      </c>
      <c r="E9069" s="138" t="s">
        <v>1089</v>
      </c>
      <c r="F9069" s="140">
        <v>35.64</v>
      </c>
      <c r="G9069" s="141"/>
      <c r="H9069" s="32">
        <v>632918.369999997</v>
      </c>
      <c r="I9069" s="30"/>
      <c r="J9069" s="30"/>
      <c r="K9069" s="30"/>
      <c r="L9069" s="121"/>
    </row>
    <row r="9070" s="35" customFormat="1" customHeight="1" spans="2:12">
      <c r="B9070" s="38">
        <v>46276</v>
      </c>
      <c r="C9070" s="69" t="s">
        <v>18</v>
      </c>
      <c r="D9070" s="30" t="s">
        <v>424</v>
      </c>
      <c r="E9070" s="138" t="s">
        <v>1047</v>
      </c>
      <c r="F9070" s="140">
        <v>85.68</v>
      </c>
      <c r="G9070" s="141"/>
      <c r="H9070" s="32">
        <v>633004.049999997</v>
      </c>
      <c r="I9070" s="30"/>
      <c r="J9070" s="30"/>
      <c r="K9070" s="30"/>
      <c r="L9070" s="121"/>
    </row>
    <row r="9071" s="35" customFormat="1" customHeight="1" spans="2:12">
      <c r="B9071" s="38">
        <v>46276</v>
      </c>
      <c r="C9071" s="69" t="s">
        <v>18</v>
      </c>
      <c r="D9071" s="30" t="s">
        <v>424</v>
      </c>
      <c r="E9071" s="138" t="s">
        <v>1093</v>
      </c>
      <c r="F9071" s="140">
        <v>447.2</v>
      </c>
      <c r="G9071" s="141"/>
      <c r="H9071" s="32">
        <v>633451.249999996</v>
      </c>
      <c r="I9071" s="30"/>
      <c r="J9071" s="30"/>
      <c r="K9071" s="30"/>
      <c r="L9071" s="121"/>
    </row>
    <row r="9072" s="35" customFormat="1" customHeight="1" spans="2:12">
      <c r="B9072" s="38">
        <v>46276</v>
      </c>
      <c r="C9072" s="69" t="s">
        <v>18</v>
      </c>
      <c r="D9072" s="30" t="s">
        <v>424</v>
      </c>
      <c r="E9072" s="138" t="s">
        <v>1084</v>
      </c>
      <c r="F9072" s="140">
        <v>282.06</v>
      </c>
      <c r="G9072" s="141"/>
      <c r="H9072" s="32">
        <v>633733.309999995</v>
      </c>
      <c r="I9072" s="30"/>
      <c r="J9072" s="30"/>
      <c r="K9072" s="30"/>
      <c r="L9072" s="121"/>
    </row>
    <row r="9073" s="35" customFormat="1" customHeight="1" spans="2:12">
      <c r="B9073" s="38">
        <v>46276</v>
      </c>
      <c r="C9073" s="69" t="s">
        <v>18</v>
      </c>
      <c r="D9073" s="30" t="s">
        <v>424</v>
      </c>
      <c r="E9073" s="138" t="s">
        <v>1092</v>
      </c>
      <c r="F9073" s="140">
        <v>119.88</v>
      </c>
      <c r="G9073" s="141"/>
      <c r="H9073" s="32">
        <v>633853.189999994</v>
      </c>
      <c r="I9073" s="30"/>
      <c r="J9073" s="30"/>
      <c r="K9073" s="30"/>
      <c r="L9073" s="121"/>
    </row>
    <row r="9074" s="35" customFormat="1" customHeight="1" spans="2:12">
      <c r="B9074" s="38">
        <v>46276</v>
      </c>
      <c r="C9074" s="69" t="s">
        <v>18</v>
      </c>
      <c r="D9074" s="30" t="s">
        <v>424</v>
      </c>
      <c r="E9074" s="138" t="s">
        <v>1094</v>
      </c>
      <c r="F9074" s="140">
        <v>222.46</v>
      </c>
      <c r="G9074" s="141"/>
      <c r="H9074" s="32">
        <v>634075.649999995</v>
      </c>
      <c r="I9074" s="30"/>
      <c r="J9074" s="30"/>
      <c r="K9074" s="30"/>
      <c r="L9074" s="121"/>
    </row>
    <row r="9075" s="35" customFormat="1" customHeight="1" spans="2:12">
      <c r="B9075" s="38">
        <v>46276</v>
      </c>
      <c r="C9075" s="69" t="s">
        <v>18</v>
      </c>
      <c r="D9075" s="30" t="s">
        <v>424</v>
      </c>
      <c r="E9075" s="138" t="s">
        <v>1083</v>
      </c>
      <c r="F9075" s="140">
        <v>177</v>
      </c>
      <c r="G9075" s="141"/>
      <c r="H9075" s="32">
        <v>634252.649999995</v>
      </c>
      <c r="I9075" s="30"/>
      <c r="J9075" s="30"/>
      <c r="K9075" s="30"/>
      <c r="L9075" s="121"/>
    </row>
    <row r="9076" s="35" customFormat="1" customHeight="1" spans="2:12">
      <c r="B9076" s="38">
        <v>46276</v>
      </c>
      <c r="C9076" s="69" t="s">
        <v>18</v>
      </c>
      <c r="D9076" s="30" t="s">
        <v>424</v>
      </c>
      <c r="E9076" s="138" t="s">
        <v>1097</v>
      </c>
      <c r="F9076" s="140">
        <v>211.62</v>
      </c>
      <c r="G9076" s="141"/>
      <c r="H9076" s="32">
        <v>634464.269999996</v>
      </c>
      <c r="I9076" s="30"/>
      <c r="J9076" s="30"/>
      <c r="K9076" s="30"/>
      <c r="L9076" s="121"/>
    </row>
    <row r="9077" s="35" customFormat="1" customHeight="1" spans="2:12">
      <c r="B9077" s="38">
        <v>46276</v>
      </c>
      <c r="C9077" s="69" t="s">
        <v>18</v>
      </c>
      <c r="D9077" s="30" t="s">
        <v>424</v>
      </c>
      <c r="E9077" s="138" t="s">
        <v>1050</v>
      </c>
      <c r="F9077" s="140">
        <v>538.86</v>
      </c>
      <c r="G9077" s="141"/>
      <c r="H9077" s="32">
        <v>635003.129999995</v>
      </c>
      <c r="I9077" s="30"/>
      <c r="J9077" s="30"/>
      <c r="K9077" s="30"/>
      <c r="L9077" s="121"/>
    </row>
    <row r="9078" s="35" customFormat="1" customHeight="1" spans="2:12">
      <c r="B9078" s="38">
        <v>46276</v>
      </c>
      <c r="C9078" s="69" t="s">
        <v>18</v>
      </c>
      <c r="D9078" s="30" t="s">
        <v>424</v>
      </c>
      <c r="E9078" s="138" t="s">
        <v>1091</v>
      </c>
      <c r="F9078" s="140">
        <v>219.06</v>
      </c>
      <c r="G9078" s="141"/>
      <c r="H9078" s="32">
        <v>635222.189999994</v>
      </c>
      <c r="I9078" s="30"/>
      <c r="J9078" s="30"/>
      <c r="K9078" s="30"/>
      <c r="L9078" s="121"/>
    </row>
    <row r="9079" s="35" customFormat="1" customHeight="1" spans="2:12">
      <c r="B9079" s="38">
        <v>46276</v>
      </c>
      <c r="C9079" s="69" t="s">
        <v>18</v>
      </c>
      <c r="D9079" s="30" t="s">
        <v>424</v>
      </c>
      <c r="E9079" s="138" t="s">
        <v>1046</v>
      </c>
      <c r="F9079" s="140">
        <v>71.16</v>
      </c>
      <c r="G9079" s="141"/>
      <c r="H9079" s="32">
        <v>635293.349999994</v>
      </c>
      <c r="I9079" s="30"/>
      <c r="J9079" s="30"/>
      <c r="K9079" s="30"/>
      <c r="L9079" s="121"/>
    </row>
    <row r="9080" s="35" customFormat="1" customHeight="1" spans="2:12">
      <c r="B9080" s="38">
        <v>46276</v>
      </c>
      <c r="C9080" s="69" t="s">
        <v>18</v>
      </c>
      <c r="D9080" s="30" t="s">
        <v>424</v>
      </c>
      <c r="E9080" s="138" t="s">
        <v>1099</v>
      </c>
      <c r="F9080" s="140">
        <v>367.2</v>
      </c>
      <c r="G9080" s="141"/>
      <c r="H9080" s="32">
        <v>635660.549999993</v>
      </c>
      <c r="I9080" s="30"/>
      <c r="J9080" s="30"/>
      <c r="K9080" s="30"/>
      <c r="L9080" s="121"/>
    </row>
    <row r="9081" s="35" customFormat="1" customHeight="1" spans="2:12">
      <c r="B9081" s="38">
        <v>46276</v>
      </c>
      <c r="C9081" s="69" t="s">
        <v>18</v>
      </c>
      <c r="D9081" s="30" t="s">
        <v>424</v>
      </c>
      <c r="E9081" s="138" t="s">
        <v>1051</v>
      </c>
      <c r="F9081" s="140">
        <v>233.16</v>
      </c>
      <c r="G9081" s="141"/>
      <c r="H9081" s="32">
        <v>635893.709999993</v>
      </c>
      <c r="I9081" s="30"/>
      <c r="J9081" s="30"/>
      <c r="K9081" s="30"/>
      <c r="L9081" s="121"/>
    </row>
    <row r="9082" s="35" customFormat="1" customHeight="1" spans="2:12">
      <c r="B9082" s="38">
        <v>46276</v>
      </c>
      <c r="C9082" s="69" t="s">
        <v>18</v>
      </c>
      <c r="D9082" s="30" t="s">
        <v>424</v>
      </c>
      <c r="E9082" s="138" t="s">
        <v>1096</v>
      </c>
      <c r="F9082" s="140">
        <v>354.9</v>
      </c>
      <c r="G9082" s="141"/>
      <c r="H9082" s="32">
        <v>636248.609999992</v>
      </c>
      <c r="I9082" s="30"/>
      <c r="J9082" s="30"/>
      <c r="K9082" s="30"/>
      <c r="L9082" s="121"/>
    </row>
    <row r="9083" s="35" customFormat="1" customHeight="1" spans="2:12">
      <c r="B9083" s="38">
        <v>46276</v>
      </c>
      <c r="C9083" s="69" t="s">
        <v>18</v>
      </c>
      <c r="D9083" s="30" t="s">
        <v>957</v>
      </c>
      <c r="E9083" s="138" t="s">
        <v>1613</v>
      </c>
      <c r="F9083" s="140"/>
      <c r="G9083" s="139">
        <v>30000</v>
      </c>
      <c r="H9083" s="32">
        <v>606248.609999992</v>
      </c>
      <c r="I9083" s="30"/>
      <c r="J9083" s="30"/>
      <c r="K9083" s="30"/>
      <c r="L9083" s="121"/>
    </row>
    <row r="9084" s="35" customFormat="1" customHeight="1" spans="2:12">
      <c r="B9084" s="38">
        <v>46277</v>
      </c>
      <c r="C9084" s="69" t="s">
        <v>18</v>
      </c>
      <c r="D9084" s="30"/>
      <c r="E9084" s="138" t="s">
        <v>267</v>
      </c>
      <c r="F9084" s="139">
        <v>6166.66</v>
      </c>
      <c r="G9084" s="141"/>
      <c r="H9084" s="32">
        <v>612415.269999992</v>
      </c>
      <c r="I9084" s="30"/>
      <c r="J9084" s="30"/>
      <c r="K9084" s="30"/>
      <c r="L9084" s="121"/>
    </row>
    <row r="9085" s="35" customFormat="1" customHeight="1" spans="2:12">
      <c r="B9085" s="38">
        <v>46277</v>
      </c>
      <c r="C9085" s="69" t="s">
        <v>18</v>
      </c>
      <c r="D9085" s="30" t="s">
        <v>424</v>
      </c>
      <c r="E9085" s="138" t="s">
        <v>1090</v>
      </c>
      <c r="F9085" s="141">
        <v>1070.94</v>
      </c>
      <c r="G9085" s="141"/>
      <c r="H9085" s="32">
        <v>613486.209999993</v>
      </c>
      <c r="I9085" s="30"/>
      <c r="J9085" s="30"/>
      <c r="K9085" s="30"/>
      <c r="L9085" s="121"/>
    </row>
    <row r="9086" s="35" customFormat="1" customHeight="1" spans="2:12">
      <c r="B9086" s="38">
        <v>46277</v>
      </c>
      <c r="C9086" s="69" t="s">
        <v>18</v>
      </c>
      <c r="D9086" s="30" t="s">
        <v>424</v>
      </c>
      <c r="E9086" s="138" t="s">
        <v>1058</v>
      </c>
      <c r="F9086" s="141">
        <v>63.3</v>
      </c>
      <c r="G9086" s="141"/>
      <c r="H9086" s="32">
        <v>613549.509999994</v>
      </c>
      <c r="I9086" s="30"/>
      <c r="J9086" s="30"/>
      <c r="K9086" s="30"/>
      <c r="L9086" s="121"/>
    </row>
    <row r="9087" s="35" customFormat="1" customHeight="1" spans="2:12">
      <c r="B9087" s="38">
        <v>46277</v>
      </c>
      <c r="C9087" s="69" t="s">
        <v>18</v>
      </c>
      <c r="D9087" s="30" t="s">
        <v>424</v>
      </c>
      <c r="E9087" s="138" t="s">
        <v>1095</v>
      </c>
      <c r="F9087" s="141">
        <v>82.6</v>
      </c>
      <c r="G9087" s="141"/>
      <c r="H9087" s="32">
        <v>613632.109999996</v>
      </c>
      <c r="I9087" s="30"/>
      <c r="J9087" s="30"/>
      <c r="K9087" s="30"/>
      <c r="L9087" s="121"/>
    </row>
    <row r="9088" s="35" customFormat="1" customHeight="1" spans="2:12">
      <c r="B9088" s="38">
        <v>46277</v>
      </c>
      <c r="C9088" s="69" t="s">
        <v>18</v>
      </c>
      <c r="D9088" s="30" t="s">
        <v>424</v>
      </c>
      <c r="E9088" s="138" t="s">
        <v>1093</v>
      </c>
      <c r="F9088" s="141">
        <v>478.6</v>
      </c>
      <c r="G9088" s="141"/>
      <c r="H9088" s="32">
        <v>614110.709999997</v>
      </c>
      <c r="I9088" s="30"/>
      <c r="J9088" s="30"/>
      <c r="K9088" s="30"/>
      <c r="L9088" s="121"/>
    </row>
    <row r="9089" s="35" customFormat="1" customHeight="1" spans="2:12">
      <c r="B9089" s="38">
        <v>46277</v>
      </c>
      <c r="C9089" s="69" t="s">
        <v>18</v>
      </c>
      <c r="D9089" s="30" t="s">
        <v>424</v>
      </c>
      <c r="E9089" s="138" t="s">
        <v>1085</v>
      </c>
      <c r="F9089" s="141">
        <v>62.28</v>
      </c>
      <c r="G9089" s="141"/>
      <c r="H9089" s="32">
        <v>614172.989999998</v>
      </c>
      <c r="I9089" s="30"/>
      <c r="J9089" s="30"/>
      <c r="K9089" s="30"/>
      <c r="L9089" s="121"/>
    </row>
    <row r="9090" s="35" customFormat="1" customHeight="1" spans="2:12">
      <c r="B9090" s="38">
        <v>46277</v>
      </c>
      <c r="C9090" s="69" t="s">
        <v>18</v>
      </c>
      <c r="D9090" s="30" t="s">
        <v>424</v>
      </c>
      <c r="E9090" s="138" t="s">
        <v>1050</v>
      </c>
      <c r="F9090" s="141">
        <v>620.8</v>
      </c>
      <c r="G9090" s="141"/>
      <c r="H9090" s="32">
        <v>614793.789999999</v>
      </c>
      <c r="I9090" s="30"/>
      <c r="J9090" s="30"/>
      <c r="K9090" s="30"/>
      <c r="L9090" s="121"/>
    </row>
    <row r="9091" s="35" customFormat="1" customHeight="1" spans="2:12">
      <c r="B9091" s="38">
        <v>46277</v>
      </c>
      <c r="C9091" s="69" t="s">
        <v>18</v>
      </c>
      <c r="D9091" s="30" t="s">
        <v>424</v>
      </c>
      <c r="E9091" s="138" t="s">
        <v>1083</v>
      </c>
      <c r="F9091" s="141">
        <v>62.79</v>
      </c>
      <c r="G9091" s="141"/>
      <c r="H9091" s="32">
        <v>614856.579999998</v>
      </c>
      <c r="I9091" s="30"/>
      <c r="J9091" s="30"/>
      <c r="K9091" s="30"/>
      <c r="L9091" s="121"/>
    </row>
    <row r="9092" s="35" customFormat="1" customHeight="1" spans="2:12">
      <c r="B9092" s="38">
        <v>46277</v>
      </c>
      <c r="C9092" s="69" t="s">
        <v>18</v>
      </c>
      <c r="D9092" s="30" t="s">
        <v>424</v>
      </c>
      <c r="E9092" s="138" t="s">
        <v>1051</v>
      </c>
      <c r="F9092" s="141">
        <v>34.92</v>
      </c>
      <c r="G9092" s="141"/>
      <c r="H9092" s="32">
        <v>614891.5</v>
      </c>
      <c r="I9092" s="30"/>
      <c r="J9092" s="30"/>
      <c r="K9092" s="30"/>
      <c r="L9092" s="121"/>
    </row>
    <row r="9093" s="35" customFormat="1" customHeight="1" spans="2:12">
      <c r="B9093" s="38">
        <v>46277</v>
      </c>
      <c r="C9093" s="69" t="s">
        <v>18</v>
      </c>
      <c r="D9093" s="30" t="s">
        <v>424</v>
      </c>
      <c r="E9093" s="138" t="s">
        <v>1047</v>
      </c>
      <c r="F9093" s="141">
        <v>45.66</v>
      </c>
      <c r="G9093" s="141"/>
      <c r="H9093" s="32">
        <v>614937.16</v>
      </c>
      <c r="I9093" s="30"/>
      <c r="J9093" s="30"/>
      <c r="K9093" s="30"/>
      <c r="L9093" s="121"/>
    </row>
    <row r="9094" s="35" customFormat="1" customHeight="1" spans="2:12">
      <c r="B9094" s="38">
        <v>46277</v>
      </c>
      <c r="C9094" s="69" t="s">
        <v>18</v>
      </c>
      <c r="D9094" s="30" t="s">
        <v>424</v>
      </c>
      <c r="E9094" s="138" t="s">
        <v>1059</v>
      </c>
      <c r="F9094" s="141">
        <v>115.8</v>
      </c>
      <c r="G9094" s="141"/>
      <c r="H9094" s="32">
        <v>615052.960000001</v>
      </c>
      <c r="I9094" s="30"/>
      <c r="J9094" s="30"/>
      <c r="K9094" s="30"/>
      <c r="L9094" s="121"/>
    </row>
    <row r="9095" s="35" customFormat="1" customHeight="1" spans="2:12">
      <c r="B9095" s="38">
        <v>46277</v>
      </c>
      <c r="C9095" s="69" t="s">
        <v>18</v>
      </c>
      <c r="D9095" s="30" t="s">
        <v>424</v>
      </c>
      <c r="E9095" s="138" t="s">
        <v>1167</v>
      </c>
      <c r="F9095" s="141">
        <v>99.18</v>
      </c>
      <c r="G9095" s="141"/>
      <c r="H9095" s="32">
        <v>615152.140000001</v>
      </c>
      <c r="I9095" s="30"/>
      <c r="J9095" s="30"/>
      <c r="K9095" s="30"/>
      <c r="L9095" s="121"/>
    </row>
    <row r="9096" s="35" customFormat="1" customHeight="1" spans="2:12">
      <c r="B9096" s="38">
        <v>46277</v>
      </c>
      <c r="C9096" s="69" t="s">
        <v>18</v>
      </c>
      <c r="D9096" s="30" t="s">
        <v>424</v>
      </c>
      <c r="E9096" s="138" t="s">
        <v>1098</v>
      </c>
      <c r="F9096" s="141">
        <v>140.88</v>
      </c>
      <c r="G9096" s="141"/>
      <c r="H9096" s="32">
        <v>615293.02</v>
      </c>
      <c r="I9096" s="30"/>
      <c r="J9096" s="30"/>
      <c r="K9096" s="30"/>
      <c r="L9096" s="121"/>
    </row>
    <row r="9097" s="35" customFormat="1" customHeight="1" spans="2:12">
      <c r="B9097" s="38">
        <v>46277</v>
      </c>
      <c r="C9097" s="69" t="s">
        <v>18</v>
      </c>
      <c r="D9097" s="30" t="s">
        <v>424</v>
      </c>
      <c r="E9097" s="138" t="s">
        <v>1052</v>
      </c>
      <c r="F9097" s="141">
        <v>10.68</v>
      </c>
      <c r="G9097" s="141"/>
      <c r="H9097" s="32">
        <v>615303.699999999</v>
      </c>
      <c r="I9097" s="30"/>
      <c r="J9097" s="30"/>
      <c r="K9097" s="30"/>
      <c r="L9097" s="121"/>
    </row>
    <row r="9098" s="35" customFormat="1" customHeight="1" spans="2:12">
      <c r="B9098" s="38">
        <v>46277</v>
      </c>
      <c r="C9098" s="69" t="s">
        <v>18</v>
      </c>
      <c r="D9098" s="30" t="s">
        <v>424</v>
      </c>
      <c r="E9098" s="138" t="s">
        <v>1092</v>
      </c>
      <c r="F9098" s="141">
        <v>491.04</v>
      </c>
      <c r="G9098" s="141"/>
      <c r="H9098" s="32">
        <v>615794.739999998</v>
      </c>
      <c r="I9098" s="30"/>
      <c r="J9098" s="30"/>
      <c r="K9098" s="30"/>
      <c r="L9098" s="121"/>
    </row>
    <row r="9099" s="35" customFormat="1" customHeight="1" spans="2:12">
      <c r="B9099" s="38">
        <v>46277</v>
      </c>
      <c r="C9099" s="69" t="s">
        <v>18</v>
      </c>
      <c r="D9099" s="30" t="s">
        <v>424</v>
      </c>
      <c r="E9099" s="138" t="s">
        <v>1089</v>
      </c>
      <c r="F9099" s="141">
        <v>56.04</v>
      </c>
      <c r="G9099" s="141"/>
      <c r="H9099" s="32">
        <v>615850.779999997</v>
      </c>
      <c r="I9099" s="30"/>
      <c r="J9099" s="30"/>
      <c r="K9099" s="30"/>
      <c r="L9099" s="121"/>
    </row>
    <row r="9100" s="35" customFormat="1" customHeight="1" spans="2:12">
      <c r="B9100" s="38">
        <v>46277</v>
      </c>
      <c r="C9100" s="69" t="s">
        <v>18</v>
      </c>
      <c r="D9100" s="30" t="s">
        <v>424</v>
      </c>
      <c r="E9100" s="138" t="s">
        <v>1087</v>
      </c>
      <c r="F9100" s="141">
        <v>112.06</v>
      </c>
      <c r="G9100" s="141"/>
      <c r="H9100" s="32">
        <v>615962.839999996</v>
      </c>
      <c r="I9100" s="30"/>
      <c r="J9100" s="30"/>
      <c r="K9100" s="30"/>
      <c r="L9100" s="121"/>
    </row>
    <row r="9101" s="35" customFormat="1" customHeight="1" spans="2:12">
      <c r="B9101" s="38">
        <v>46277</v>
      </c>
      <c r="C9101" s="69" t="s">
        <v>18</v>
      </c>
      <c r="D9101" s="30" t="s">
        <v>424</v>
      </c>
      <c r="E9101" s="138" t="s">
        <v>1046</v>
      </c>
      <c r="F9101" s="141">
        <v>159.01</v>
      </c>
      <c r="G9101" s="141"/>
      <c r="H9101" s="32">
        <v>616121.849999998</v>
      </c>
      <c r="I9101" s="30"/>
      <c r="J9101" s="30"/>
      <c r="K9101" s="30"/>
      <c r="L9101" s="121"/>
    </row>
    <row r="9102" s="35" customFormat="1" customHeight="1" spans="2:12">
      <c r="B9102" s="38">
        <v>46277</v>
      </c>
      <c r="C9102" s="69" t="s">
        <v>18</v>
      </c>
      <c r="D9102" s="30" t="s">
        <v>424</v>
      </c>
      <c r="E9102" s="138" t="s">
        <v>1096</v>
      </c>
      <c r="F9102" s="141">
        <v>256.04</v>
      </c>
      <c r="G9102" s="141"/>
      <c r="H9102" s="32">
        <v>616377.889999997</v>
      </c>
      <c r="I9102" s="30"/>
      <c r="J9102" s="30"/>
      <c r="K9102" s="30"/>
      <c r="L9102" s="121"/>
    </row>
    <row r="9103" s="35" customFormat="1" customHeight="1" spans="2:12">
      <c r="B9103" s="38">
        <v>46277</v>
      </c>
      <c r="C9103" s="69" t="s">
        <v>18</v>
      </c>
      <c r="D9103" s="30" t="s">
        <v>424</v>
      </c>
      <c r="E9103" s="138" t="s">
        <v>1053</v>
      </c>
      <c r="F9103" s="141">
        <v>274.27</v>
      </c>
      <c r="G9103" s="141"/>
      <c r="H9103" s="32">
        <v>616652.159999996</v>
      </c>
      <c r="I9103" s="30"/>
      <c r="J9103" s="30"/>
      <c r="K9103" s="30"/>
      <c r="L9103" s="121"/>
    </row>
    <row r="9104" s="35" customFormat="1" customHeight="1" spans="2:12">
      <c r="B9104" s="38">
        <v>46277</v>
      </c>
      <c r="C9104" s="69" t="s">
        <v>18</v>
      </c>
      <c r="D9104" s="30" t="s">
        <v>424</v>
      </c>
      <c r="E9104" s="138" t="s">
        <v>1088</v>
      </c>
      <c r="F9104" s="141">
        <v>404.43</v>
      </c>
      <c r="G9104" s="141"/>
      <c r="H9104" s="32">
        <v>617056.589999996</v>
      </c>
      <c r="I9104" s="30"/>
      <c r="J9104" s="30"/>
      <c r="K9104" s="30"/>
      <c r="L9104" s="121"/>
    </row>
    <row r="9105" s="35" customFormat="1" customHeight="1" spans="2:12">
      <c r="B9105" s="38">
        <v>46277</v>
      </c>
      <c r="C9105" s="69" t="s">
        <v>18</v>
      </c>
      <c r="D9105" s="30" t="s">
        <v>424</v>
      </c>
      <c r="E9105" s="138" t="s">
        <v>1045</v>
      </c>
      <c r="F9105" s="141">
        <v>175.74</v>
      </c>
      <c r="G9105" s="141"/>
      <c r="H9105" s="32">
        <v>617232.329999994</v>
      </c>
      <c r="I9105" s="30"/>
      <c r="J9105" s="30"/>
      <c r="K9105" s="30"/>
      <c r="L9105" s="121"/>
    </row>
    <row r="9106" s="35" customFormat="1" customHeight="1" spans="2:12">
      <c r="B9106" s="38">
        <v>46277</v>
      </c>
      <c r="C9106" s="69" t="s">
        <v>18</v>
      </c>
      <c r="D9106" s="30" t="s">
        <v>424</v>
      </c>
      <c r="E9106" s="138" t="s">
        <v>1057</v>
      </c>
      <c r="F9106" s="141">
        <v>65.4</v>
      </c>
      <c r="G9106" s="141"/>
      <c r="H9106" s="32">
        <v>617297.729999993</v>
      </c>
      <c r="I9106" s="30"/>
      <c r="J9106" s="30"/>
      <c r="K9106" s="30"/>
      <c r="L9106" s="121"/>
    </row>
    <row r="9107" s="35" customFormat="1" customHeight="1" spans="2:12">
      <c r="B9107" s="38">
        <v>46277</v>
      </c>
      <c r="C9107" s="69" t="s">
        <v>18</v>
      </c>
      <c r="D9107" s="30" t="s">
        <v>424</v>
      </c>
      <c r="E9107" s="138" t="s">
        <v>1099</v>
      </c>
      <c r="F9107" s="141">
        <v>453.6</v>
      </c>
      <c r="G9107" s="141"/>
      <c r="H9107" s="32">
        <v>617751.329999994</v>
      </c>
      <c r="I9107" s="30"/>
      <c r="J9107" s="30"/>
      <c r="K9107" s="30"/>
      <c r="L9107" s="121"/>
    </row>
    <row r="9108" s="35" customFormat="1" customHeight="1" spans="2:12">
      <c r="B9108" s="38">
        <v>46277</v>
      </c>
      <c r="C9108" s="69" t="s">
        <v>18</v>
      </c>
      <c r="D9108" s="30" t="s">
        <v>424</v>
      </c>
      <c r="E9108" s="138" t="s">
        <v>1048</v>
      </c>
      <c r="F9108" s="141">
        <v>87.12</v>
      </c>
      <c r="G9108" s="141"/>
      <c r="H9108" s="32">
        <v>617838.449999996</v>
      </c>
      <c r="I9108" s="30"/>
      <c r="J9108" s="30"/>
      <c r="K9108" s="30"/>
      <c r="L9108" s="121"/>
    </row>
    <row r="9109" s="35" customFormat="1" customHeight="1" spans="2:12">
      <c r="B9109" s="38">
        <v>46277</v>
      </c>
      <c r="C9109" s="69" t="s">
        <v>18</v>
      </c>
      <c r="D9109" s="30" t="s">
        <v>424</v>
      </c>
      <c r="E9109" s="138" t="s">
        <v>1086</v>
      </c>
      <c r="F9109" s="141">
        <v>12.6</v>
      </c>
      <c r="G9109" s="141"/>
      <c r="H9109" s="32">
        <v>617851.049999997</v>
      </c>
      <c r="I9109" s="30"/>
      <c r="J9109" s="30"/>
      <c r="K9109" s="30"/>
      <c r="L9109" s="121"/>
    </row>
    <row r="9110" s="35" customFormat="1" customHeight="1" spans="2:12">
      <c r="B9110" s="38">
        <v>46277</v>
      </c>
      <c r="C9110" s="69" t="s">
        <v>18</v>
      </c>
      <c r="D9110" s="30" t="s">
        <v>424</v>
      </c>
      <c r="E9110" s="138" t="s">
        <v>1084</v>
      </c>
      <c r="F9110" s="141">
        <v>140.28</v>
      </c>
      <c r="G9110" s="141"/>
      <c r="H9110" s="32">
        <v>617991.329999998</v>
      </c>
      <c r="I9110" s="30"/>
      <c r="J9110" s="30"/>
      <c r="K9110" s="30"/>
      <c r="L9110" s="121"/>
    </row>
    <row r="9111" s="35" customFormat="1" customHeight="1" spans="2:12">
      <c r="B9111" s="38">
        <v>46277</v>
      </c>
      <c r="C9111" s="69" t="s">
        <v>18</v>
      </c>
      <c r="D9111" s="30" t="s">
        <v>424</v>
      </c>
      <c r="E9111" s="138" t="s">
        <v>1049</v>
      </c>
      <c r="F9111" s="141">
        <v>32.03</v>
      </c>
      <c r="G9111" s="141"/>
      <c r="H9111" s="32">
        <v>618023.359999999</v>
      </c>
      <c r="I9111" s="30"/>
      <c r="J9111" s="30"/>
      <c r="K9111" s="30"/>
      <c r="L9111" s="121"/>
    </row>
    <row r="9112" s="35" customFormat="1" customHeight="1" spans="2:12">
      <c r="B9112" s="38">
        <v>46277</v>
      </c>
      <c r="C9112" s="69" t="s">
        <v>18</v>
      </c>
      <c r="D9112" s="30" t="s">
        <v>424</v>
      </c>
      <c r="E9112" s="138" t="s">
        <v>1054</v>
      </c>
      <c r="F9112" s="141">
        <v>4.5</v>
      </c>
      <c r="G9112" s="141"/>
      <c r="H9112" s="32">
        <v>618027.859999999</v>
      </c>
      <c r="I9112" s="30"/>
      <c r="J9112" s="30"/>
      <c r="K9112" s="30"/>
      <c r="L9112" s="121"/>
    </row>
    <row r="9113" s="35" customFormat="1" customHeight="1" spans="2:12">
      <c r="B9113" s="38">
        <v>46277</v>
      </c>
      <c r="C9113" s="69" t="s">
        <v>18</v>
      </c>
      <c r="D9113" s="30" t="s">
        <v>424</v>
      </c>
      <c r="E9113" s="138" t="s">
        <v>1097</v>
      </c>
      <c r="F9113" s="141">
        <v>454.45</v>
      </c>
      <c r="G9113" s="141"/>
      <c r="H9113" s="32">
        <v>618482.309999999</v>
      </c>
      <c r="I9113" s="30"/>
      <c r="J9113" s="30"/>
      <c r="K9113" s="30"/>
      <c r="L9113" s="121"/>
    </row>
    <row r="9114" s="35" customFormat="1" customHeight="1" spans="2:12">
      <c r="B9114" s="38">
        <v>46277</v>
      </c>
      <c r="C9114" s="69" t="s">
        <v>18</v>
      </c>
      <c r="D9114" s="30" t="s">
        <v>424</v>
      </c>
      <c r="E9114" s="138" t="s">
        <v>1091</v>
      </c>
      <c r="F9114" s="141">
        <v>163.14</v>
      </c>
      <c r="G9114" s="141"/>
      <c r="H9114" s="32">
        <v>618645.449999999</v>
      </c>
      <c r="I9114" s="30"/>
      <c r="J9114" s="30"/>
      <c r="K9114" s="30"/>
      <c r="L9114" s="121"/>
    </row>
    <row r="9115" s="35" customFormat="1" customHeight="1" spans="2:12">
      <c r="B9115" s="38">
        <v>46277</v>
      </c>
      <c r="C9115" s="69" t="s">
        <v>18</v>
      </c>
      <c r="D9115" s="30" t="s">
        <v>424</v>
      </c>
      <c r="E9115" s="138" t="s">
        <v>1056</v>
      </c>
      <c r="F9115" s="141">
        <v>100.62</v>
      </c>
      <c r="G9115" s="141"/>
      <c r="H9115" s="32">
        <v>618746.07</v>
      </c>
      <c r="I9115" s="30"/>
      <c r="J9115" s="30"/>
      <c r="K9115" s="30"/>
      <c r="L9115" s="121"/>
    </row>
    <row r="9116" s="35" customFormat="1" customHeight="1" spans="2:12">
      <c r="B9116" s="38">
        <v>46277</v>
      </c>
      <c r="C9116" s="69" t="s">
        <v>18</v>
      </c>
      <c r="D9116" s="30" t="s">
        <v>424</v>
      </c>
      <c r="E9116" s="138" t="s">
        <v>1094</v>
      </c>
      <c r="F9116" s="141">
        <v>195.31</v>
      </c>
      <c r="G9116" s="141"/>
      <c r="H9116" s="32">
        <v>618941.379999999</v>
      </c>
      <c r="I9116" s="30"/>
      <c r="J9116" s="30"/>
      <c r="K9116" s="30"/>
      <c r="L9116" s="121"/>
    </row>
    <row r="9117" s="35" customFormat="1" customHeight="1" spans="2:12">
      <c r="B9117" s="38">
        <v>46277</v>
      </c>
      <c r="C9117" s="69" t="s">
        <v>18</v>
      </c>
      <c r="D9117" s="30" t="s">
        <v>154</v>
      </c>
      <c r="E9117" s="138" t="s">
        <v>427</v>
      </c>
      <c r="F9117" s="141"/>
      <c r="G9117" s="139">
        <v>25228</v>
      </c>
      <c r="H9117" s="32">
        <v>593713.379999999</v>
      </c>
      <c r="I9117" s="30"/>
      <c r="J9117" s="30"/>
      <c r="K9117" s="30"/>
      <c r="L9117" s="121"/>
    </row>
    <row r="9118" s="35" customFormat="1" customHeight="1" spans="2:12">
      <c r="B9118" s="38">
        <v>46277</v>
      </c>
      <c r="C9118" s="69" t="s">
        <v>18</v>
      </c>
      <c r="D9118" s="30" t="s">
        <v>154</v>
      </c>
      <c r="E9118" s="138" t="s">
        <v>1152</v>
      </c>
      <c r="F9118" s="141"/>
      <c r="G9118" s="140">
        <v>870.4</v>
      </c>
      <c r="H9118" s="32">
        <v>592842.98</v>
      </c>
      <c r="I9118" s="30"/>
      <c r="J9118" s="30"/>
      <c r="K9118" s="30"/>
      <c r="L9118" s="121"/>
    </row>
    <row r="9119" s="35" customFormat="1" customHeight="1" spans="2:12">
      <c r="B9119" s="38">
        <v>46277</v>
      </c>
      <c r="C9119" s="69" t="s">
        <v>18</v>
      </c>
      <c r="D9119" s="30" t="s">
        <v>154</v>
      </c>
      <c r="E9119" s="138" t="s">
        <v>969</v>
      </c>
      <c r="F9119" s="141"/>
      <c r="G9119" s="139">
        <v>40139.1</v>
      </c>
      <c r="H9119" s="32">
        <v>552703.879999999</v>
      </c>
      <c r="I9119" s="30"/>
      <c r="J9119" s="30"/>
      <c r="K9119" s="30"/>
      <c r="L9119" s="121"/>
    </row>
    <row r="9120" s="35" customFormat="1" customHeight="1" spans="2:12">
      <c r="B9120" s="38">
        <v>46277</v>
      </c>
      <c r="C9120" s="69" t="s">
        <v>18</v>
      </c>
      <c r="D9120" s="30" t="s">
        <v>154</v>
      </c>
      <c r="E9120" s="138" t="s">
        <v>1614</v>
      </c>
      <c r="F9120" s="141"/>
      <c r="G9120" s="139">
        <v>7702.96</v>
      </c>
      <c r="H9120" s="32">
        <v>545000.919999998</v>
      </c>
      <c r="I9120" s="30"/>
      <c r="J9120" s="30"/>
      <c r="K9120" s="30"/>
      <c r="L9120" s="121"/>
    </row>
    <row r="9121" s="35" customFormat="1" customHeight="1" spans="2:12">
      <c r="B9121" s="38">
        <v>46277</v>
      </c>
      <c r="C9121" s="69" t="s">
        <v>18</v>
      </c>
      <c r="D9121" s="30"/>
      <c r="E9121" s="141" t="s">
        <v>267</v>
      </c>
      <c r="F9121" s="139">
        <v>6193.9</v>
      </c>
      <c r="G9121" s="141"/>
      <c r="H9121" s="32">
        <v>551194.819999997</v>
      </c>
      <c r="I9121" s="30"/>
      <c r="J9121" s="30"/>
      <c r="K9121" s="30"/>
      <c r="L9121" s="121"/>
    </row>
    <row r="9122" s="35" customFormat="1" customHeight="1" spans="2:12">
      <c r="B9122" s="38">
        <v>46278</v>
      </c>
      <c r="C9122" s="69" t="s">
        <v>18</v>
      </c>
      <c r="D9122" s="30" t="s">
        <v>424</v>
      </c>
      <c r="E9122" s="141" t="s">
        <v>1055</v>
      </c>
      <c r="F9122" s="140">
        <v>66.52</v>
      </c>
      <c r="G9122" s="141"/>
      <c r="H9122" s="32">
        <v>551261.339999996</v>
      </c>
      <c r="I9122" s="30"/>
      <c r="J9122" s="30"/>
      <c r="K9122" s="30"/>
      <c r="L9122" s="121"/>
    </row>
    <row r="9123" s="35" customFormat="1" customHeight="1" spans="2:12">
      <c r="B9123" s="38">
        <v>46278</v>
      </c>
      <c r="C9123" s="69" t="s">
        <v>18</v>
      </c>
      <c r="D9123" s="30" t="s">
        <v>424</v>
      </c>
      <c r="E9123" s="141" t="s">
        <v>1086</v>
      </c>
      <c r="F9123" s="140">
        <v>78.6</v>
      </c>
      <c r="G9123" s="141"/>
      <c r="H9123" s="32">
        <v>551339.939999998</v>
      </c>
      <c r="I9123" s="30"/>
      <c r="J9123" s="30"/>
      <c r="K9123" s="30"/>
      <c r="L9123" s="121"/>
    </row>
    <row r="9124" s="35" customFormat="1" customHeight="1" spans="2:12">
      <c r="B9124" s="38">
        <v>46278</v>
      </c>
      <c r="C9124" s="69" t="s">
        <v>18</v>
      </c>
      <c r="D9124" s="30" t="s">
        <v>424</v>
      </c>
      <c r="E9124" s="141" t="s">
        <v>1046</v>
      </c>
      <c r="F9124" s="140">
        <v>37.98</v>
      </c>
      <c r="G9124" s="141"/>
      <c r="H9124" s="32">
        <v>551377.919999998</v>
      </c>
      <c r="I9124" s="30"/>
      <c r="J9124" s="30"/>
      <c r="K9124" s="30"/>
      <c r="L9124" s="121"/>
    </row>
    <row r="9125" s="35" customFormat="1" customHeight="1" spans="2:12">
      <c r="B9125" s="38">
        <v>46278</v>
      </c>
      <c r="C9125" s="69" t="s">
        <v>18</v>
      </c>
      <c r="D9125" s="30" t="s">
        <v>424</v>
      </c>
      <c r="E9125" s="141" t="s">
        <v>1091</v>
      </c>
      <c r="F9125" s="140">
        <v>302.52</v>
      </c>
      <c r="G9125" s="141"/>
      <c r="H9125" s="32">
        <v>551680.439999998</v>
      </c>
      <c r="I9125" s="30"/>
      <c r="J9125" s="30"/>
      <c r="K9125" s="30"/>
      <c r="L9125" s="121"/>
    </row>
    <row r="9126" s="35" customFormat="1" customHeight="1" spans="2:12">
      <c r="B9126" s="38">
        <v>46278</v>
      </c>
      <c r="C9126" s="69" t="s">
        <v>18</v>
      </c>
      <c r="D9126" s="30" t="s">
        <v>424</v>
      </c>
      <c r="E9126" s="141" t="s">
        <v>1088</v>
      </c>
      <c r="F9126" s="140">
        <v>71.58</v>
      </c>
      <c r="G9126" s="141"/>
      <c r="H9126" s="32">
        <v>551752.019999996</v>
      </c>
      <c r="I9126" s="30"/>
      <c r="J9126" s="30"/>
      <c r="K9126" s="30"/>
      <c r="L9126" s="121"/>
    </row>
    <row r="9127" s="35" customFormat="1" customHeight="1" spans="2:12">
      <c r="B9127" s="38">
        <v>46278</v>
      </c>
      <c r="C9127" s="69" t="s">
        <v>18</v>
      </c>
      <c r="D9127" s="30" t="s">
        <v>424</v>
      </c>
      <c r="E9127" s="141" t="s">
        <v>1093</v>
      </c>
      <c r="F9127" s="140">
        <v>509.76</v>
      </c>
      <c r="G9127" s="141"/>
      <c r="H9127" s="32">
        <v>552261.779999997</v>
      </c>
      <c r="I9127" s="30"/>
      <c r="J9127" s="30"/>
      <c r="K9127" s="30"/>
      <c r="L9127" s="121"/>
    </row>
    <row r="9128" s="35" customFormat="1" customHeight="1" spans="2:12">
      <c r="B9128" s="38">
        <v>46278</v>
      </c>
      <c r="C9128" s="69" t="s">
        <v>18</v>
      </c>
      <c r="D9128" s="30" t="s">
        <v>424</v>
      </c>
      <c r="E9128" s="141" t="s">
        <v>1092</v>
      </c>
      <c r="F9128" s="140">
        <v>390.16</v>
      </c>
      <c r="G9128" s="141"/>
      <c r="H9128" s="32">
        <v>552651.939999998</v>
      </c>
      <c r="I9128" s="30"/>
      <c r="J9128" s="30"/>
      <c r="K9128" s="30"/>
      <c r="L9128" s="121"/>
    </row>
    <row r="9129" s="35" customFormat="1" customHeight="1" spans="2:12">
      <c r="B9129" s="38">
        <v>46278</v>
      </c>
      <c r="C9129" s="69" t="s">
        <v>18</v>
      </c>
      <c r="D9129" s="30" t="s">
        <v>424</v>
      </c>
      <c r="E9129" s="141" t="s">
        <v>1094</v>
      </c>
      <c r="F9129" s="140">
        <v>50.58</v>
      </c>
      <c r="G9129" s="141"/>
      <c r="H9129" s="32">
        <v>552702.519999996</v>
      </c>
      <c r="I9129" s="30"/>
      <c r="J9129" s="30"/>
      <c r="K9129" s="30"/>
      <c r="L9129" s="121"/>
    </row>
    <row r="9130" s="35" customFormat="1" customHeight="1" spans="2:12">
      <c r="B9130" s="38">
        <v>46278</v>
      </c>
      <c r="C9130" s="69" t="s">
        <v>18</v>
      </c>
      <c r="D9130" s="30" t="s">
        <v>424</v>
      </c>
      <c r="E9130" s="141" t="s">
        <v>1090</v>
      </c>
      <c r="F9130" s="140">
        <v>636.12</v>
      </c>
      <c r="G9130" s="141"/>
      <c r="H9130" s="32">
        <v>553338.639999997</v>
      </c>
      <c r="I9130" s="30"/>
      <c r="J9130" s="30"/>
      <c r="K9130" s="30"/>
      <c r="L9130" s="121"/>
    </row>
    <row r="9131" s="35" customFormat="1" customHeight="1" spans="2:12">
      <c r="B9131" s="38">
        <v>46278</v>
      </c>
      <c r="C9131" s="69" t="s">
        <v>18</v>
      </c>
      <c r="D9131" s="30" t="s">
        <v>424</v>
      </c>
      <c r="E9131" s="141" t="s">
        <v>1059</v>
      </c>
      <c r="F9131" s="140">
        <v>111.48</v>
      </c>
      <c r="G9131" s="141"/>
      <c r="H9131" s="32">
        <v>553450.119999997</v>
      </c>
      <c r="I9131" s="30"/>
      <c r="J9131" s="30"/>
      <c r="K9131" s="30"/>
      <c r="L9131" s="121"/>
    </row>
    <row r="9132" s="35" customFormat="1" customHeight="1" spans="2:12">
      <c r="B9132" s="38">
        <v>46278</v>
      </c>
      <c r="C9132" s="69" t="s">
        <v>18</v>
      </c>
      <c r="D9132" s="30" t="s">
        <v>424</v>
      </c>
      <c r="E9132" s="141" t="s">
        <v>1084</v>
      </c>
      <c r="F9132" s="140">
        <v>206.64</v>
      </c>
      <c r="G9132" s="141"/>
      <c r="H9132" s="32">
        <v>553656.759999998</v>
      </c>
      <c r="I9132" s="30"/>
      <c r="J9132" s="30"/>
      <c r="K9132" s="30"/>
      <c r="L9132" s="121"/>
    </row>
    <row r="9133" s="35" customFormat="1" customHeight="1" spans="2:12">
      <c r="B9133" s="38">
        <v>46278</v>
      </c>
      <c r="C9133" s="69" t="s">
        <v>18</v>
      </c>
      <c r="D9133" s="30" t="s">
        <v>424</v>
      </c>
      <c r="E9133" s="141" t="s">
        <v>1083</v>
      </c>
      <c r="F9133" s="140">
        <v>70.2</v>
      </c>
      <c r="G9133" s="141"/>
      <c r="H9133" s="32">
        <v>553726.959999997</v>
      </c>
      <c r="I9133" s="30"/>
      <c r="J9133" s="30"/>
      <c r="K9133" s="30"/>
      <c r="L9133" s="121"/>
    </row>
    <row r="9134" s="35" customFormat="1" customHeight="1" spans="2:12">
      <c r="B9134" s="38">
        <v>46278</v>
      </c>
      <c r="C9134" s="69" t="s">
        <v>18</v>
      </c>
      <c r="D9134" s="30" t="s">
        <v>424</v>
      </c>
      <c r="E9134" s="141" t="s">
        <v>1097</v>
      </c>
      <c r="F9134" s="140">
        <v>677.64</v>
      </c>
      <c r="G9134" s="141"/>
      <c r="H9134" s="32">
        <v>554404.599999998</v>
      </c>
      <c r="I9134" s="30"/>
      <c r="J9134" s="30"/>
      <c r="K9134" s="30"/>
      <c r="L9134" s="121"/>
    </row>
    <row r="9135" s="35" customFormat="1" customHeight="1" spans="2:12">
      <c r="B9135" s="38">
        <v>46278</v>
      </c>
      <c r="C9135" s="69" t="s">
        <v>18</v>
      </c>
      <c r="D9135" s="30" t="s">
        <v>424</v>
      </c>
      <c r="E9135" s="141" t="s">
        <v>1095</v>
      </c>
      <c r="F9135" s="140">
        <v>133.62</v>
      </c>
      <c r="G9135" s="141"/>
      <c r="H9135" s="32">
        <v>554538.219999999</v>
      </c>
      <c r="I9135" s="30"/>
      <c r="J9135" s="30"/>
      <c r="K9135" s="30"/>
      <c r="L9135" s="121"/>
    </row>
    <row r="9136" s="35" customFormat="1" customHeight="1" spans="2:12">
      <c r="B9136" s="38">
        <v>46278</v>
      </c>
      <c r="C9136" s="69" t="s">
        <v>18</v>
      </c>
      <c r="D9136" s="30" t="s">
        <v>424</v>
      </c>
      <c r="E9136" s="141" t="s">
        <v>1053</v>
      </c>
      <c r="F9136" s="140">
        <v>325.32</v>
      </c>
      <c r="G9136" s="141"/>
      <c r="H9136" s="32">
        <v>554863.539999999</v>
      </c>
      <c r="I9136" s="30"/>
      <c r="J9136" s="30"/>
      <c r="K9136" s="30"/>
      <c r="L9136" s="121"/>
    </row>
    <row r="9137" s="35" customFormat="1" customHeight="1" spans="2:12">
      <c r="B9137" s="38">
        <v>46278</v>
      </c>
      <c r="C9137" s="69" t="s">
        <v>18</v>
      </c>
      <c r="D9137" s="30" t="s">
        <v>424</v>
      </c>
      <c r="E9137" s="141" t="s">
        <v>1045</v>
      </c>
      <c r="F9137" s="140">
        <v>295.02</v>
      </c>
      <c r="G9137" s="141"/>
      <c r="H9137" s="32">
        <v>555158.559999999</v>
      </c>
      <c r="I9137" s="30"/>
      <c r="J9137" s="30"/>
      <c r="K9137" s="30"/>
      <c r="L9137" s="121"/>
    </row>
    <row r="9138" s="35" customFormat="1" customHeight="1" spans="2:12">
      <c r="B9138" s="38">
        <v>46278</v>
      </c>
      <c r="C9138" s="69" t="s">
        <v>18</v>
      </c>
      <c r="D9138" s="30" t="s">
        <v>424</v>
      </c>
      <c r="E9138" s="141" t="s">
        <v>1058</v>
      </c>
      <c r="F9138" s="140">
        <v>32.16</v>
      </c>
      <c r="G9138" s="141"/>
      <c r="H9138" s="32">
        <v>555190.719999999</v>
      </c>
      <c r="I9138" s="30"/>
      <c r="J9138" s="30"/>
      <c r="K9138" s="30"/>
      <c r="L9138" s="121"/>
    </row>
    <row r="9139" s="35" customFormat="1" customHeight="1" spans="2:12">
      <c r="B9139" s="38">
        <v>46278</v>
      </c>
      <c r="C9139" s="69" t="s">
        <v>18</v>
      </c>
      <c r="D9139" s="30" t="s">
        <v>424</v>
      </c>
      <c r="E9139" s="141" t="s">
        <v>1051</v>
      </c>
      <c r="F9139" s="140">
        <v>424.98</v>
      </c>
      <c r="G9139" s="141"/>
      <c r="H9139" s="32">
        <v>555615.699999999</v>
      </c>
      <c r="I9139" s="30"/>
      <c r="J9139" s="30"/>
      <c r="K9139" s="30"/>
      <c r="L9139" s="121"/>
    </row>
    <row r="9140" s="35" customFormat="1" customHeight="1" spans="2:12">
      <c r="B9140" s="38">
        <v>46278</v>
      </c>
      <c r="C9140" s="69" t="s">
        <v>18</v>
      </c>
      <c r="D9140" s="30" t="s">
        <v>424</v>
      </c>
      <c r="E9140" s="141" t="s">
        <v>1047</v>
      </c>
      <c r="F9140" s="140">
        <v>2.1</v>
      </c>
      <c r="G9140" s="141"/>
      <c r="H9140" s="32">
        <v>555617.800000001</v>
      </c>
      <c r="I9140" s="30"/>
      <c r="J9140" s="30"/>
      <c r="K9140" s="30"/>
      <c r="L9140" s="121"/>
    </row>
    <row r="9141" s="35" customFormat="1" customHeight="1" spans="2:12">
      <c r="B9141" s="38">
        <v>46278</v>
      </c>
      <c r="C9141" s="69" t="s">
        <v>18</v>
      </c>
      <c r="D9141" s="30" t="s">
        <v>424</v>
      </c>
      <c r="E9141" s="141" t="s">
        <v>1050</v>
      </c>
      <c r="F9141" s="140">
        <v>585.12</v>
      </c>
      <c r="G9141" s="141"/>
      <c r="H9141" s="32">
        <v>556202.920000002</v>
      </c>
      <c r="I9141" s="30"/>
      <c r="J9141" s="30"/>
      <c r="K9141" s="30"/>
      <c r="L9141" s="121"/>
    </row>
    <row r="9142" s="35" customFormat="1" customHeight="1" spans="2:12">
      <c r="B9142" s="38">
        <v>46278</v>
      </c>
      <c r="C9142" s="69" t="s">
        <v>18</v>
      </c>
      <c r="D9142" s="30" t="s">
        <v>424</v>
      </c>
      <c r="E9142" s="141" t="s">
        <v>1096</v>
      </c>
      <c r="F9142" s="140">
        <v>953.73</v>
      </c>
      <c r="G9142" s="141"/>
      <c r="H9142" s="32">
        <v>557156.650000002</v>
      </c>
      <c r="I9142" s="30"/>
      <c r="J9142" s="30"/>
      <c r="K9142" s="30"/>
      <c r="L9142" s="121"/>
    </row>
    <row r="9143" s="35" customFormat="1" customHeight="1" spans="2:12">
      <c r="B9143" s="38">
        <v>46278</v>
      </c>
      <c r="C9143" s="69" t="s">
        <v>18</v>
      </c>
      <c r="D9143" s="30" t="s">
        <v>424</v>
      </c>
      <c r="E9143" s="141" t="s">
        <v>1099</v>
      </c>
      <c r="F9143" s="140">
        <v>477.49</v>
      </c>
      <c r="G9143" s="141"/>
      <c r="H9143" s="32">
        <v>557634.140000001</v>
      </c>
      <c r="I9143" s="30"/>
      <c r="J9143" s="30"/>
      <c r="K9143" s="30"/>
      <c r="L9143" s="121"/>
    </row>
    <row r="9144" s="35" customFormat="1" customHeight="1" spans="2:12">
      <c r="B9144" s="38">
        <v>46278</v>
      </c>
      <c r="C9144" s="69" t="s">
        <v>18</v>
      </c>
      <c r="D9144" s="30" t="s">
        <v>424</v>
      </c>
      <c r="E9144" s="141" t="s">
        <v>1048</v>
      </c>
      <c r="F9144" s="140">
        <v>615.95</v>
      </c>
      <c r="G9144" s="141"/>
      <c r="H9144" s="32">
        <v>558250.09</v>
      </c>
      <c r="I9144" s="30"/>
      <c r="J9144" s="30"/>
      <c r="K9144" s="30"/>
      <c r="L9144" s="121"/>
    </row>
    <row r="9145" s="35" customFormat="1" customHeight="1" spans="2:12">
      <c r="B9145" s="38">
        <v>46278</v>
      </c>
      <c r="C9145" s="69" t="s">
        <v>18</v>
      </c>
      <c r="D9145" s="30" t="s">
        <v>424</v>
      </c>
      <c r="E9145" s="141" t="s">
        <v>1098</v>
      </c>
      <c r="F9145" s="140">
        <v>187.54</v>
      </c>
      <c r="G9145" s="141"/>
      <c r="H9145" s="32">
        <v>558437.629999999</v>
      </c>
      <c r="I9145" s="30"/>
      <c r="J9145" s="30"/>
      <c r="K9145" s="30"/>
      <c r="L9145" s="121"/>
    </row>
    <row r="9146" s="35" customFormat="1" customHeight="1" spans="2:12">
      <c r="B9146" s="38">
        <v>46278</v>
      </c>
      <c r="C9146" s="69" t="s">
        <v>18</v>
      </c>
      <c r="D9146" s="30" t="s">
        <v>424</v>
      </c>
      <c r="E9146" s="141" t="s">
        <v>1056</v>
      </c>
      <c r="F9146" s="140">
        <v>85.08</v>
      </c>
      <c r="G9146" s="141"/>
      <c r="H9146" s="32">
        <v>558522.709999997</v>
      </c>
      <c r="I9146" s="30"/>
      <c r="J9146" s="30"/>
      <c r="K9146" s="30"/>
      <c r="L9146" s="121"/>
    </row>
    <row r="9147" s="35" customFormat="1" customHeight="1" spans="2:12">
      <c r="B9147" s="38">
        <v>46278</v>
      </c>
      <c r="C9147" s="69" t="s">
        <v>18</v>
      </c>
      <c r="D9147" s="30" t="s">
        <v>424</v>
      </c>
      <c r="E9147" s="141" t="s">
        <v>1167</v>
      </c>
      <c r="F9147" s="140">
        <v>98.26</v>
      </c>
      <c r="G9147" s="141"/>
      <c r="H9147" s="32">
        <v>558620.969999999</v>
      </c>
      <c r="I9147" s="30"/>
      <c r="J9147" s="30"/>
      <c r="K9147" s="30"/>
      <c r="L9147" s="121"/>
    </row>
    <row r="9148" s="35" customFormat="1" customHeight="1" spans="2:12">
      <c r="B9148" s="38">
        <v>46278</v>
      </c>
      <c r="C9148" s="69" t="s">
        <v>18</v>
      </c>
      <c r="D9148" s="30" t="s">
        <v>424</v>
      </c>
      <c r="E9148" s="141" t="s">
        <v>1089</v>
      </c>
      <c r="F9148" s="140">
        <v>58.08</v>
      </c>
      <c r="G9148" s="141"/>
      <c r="H9148" s="32">
        <v>558679.049999997</v>
      </c>
      <c r="I9148" s="30"/>
      <c r="J9148" s="30"/>
      <c r="K9148" s="30"/>
      <c r="L9148" s="121"/>
    </row>
    <row r="9149" s="35" customFormat="1" customHeight="1" spans="2:12">
      <c r="B9149" s="38">
        <v>46278</v>
      </c>
      <c r="C9149" s="69" t="s">
        <v>18</v>
      </c>
      <c r="D9149" s="30" t="s">
        <v>424</v>
      </c>
      <c r="E9149" s="141" t="s">
        <v>1087</v>
      </c>
      <c r="F9149" s="140">
        <v>99.15</v>
      </c>
      <c r="G9149" s="141"/>
      <c r="H9149" s="32">
        <v>558778.199999996</v>
      </c>
      <c r="I9149" s="30"/>
      <c r="J9149" s="30"/>
      <c r="K9149" s="30"/>
      <c r="L9149" s="121"/>
    </row>
    <row r="9150" s="35" customFormat="1" customHeight="1" spans="2:12">
      <c r="B9150" s="38">
        <v>46278</v>
      </c>
      <c r="C9150" s="69" t="s">
        <v>18</v>
      </c>
      <c r="D9150" s="30" t="s">
        <v>424</v>
      </c>
      <c r="E9150" s="141" t="s">
        <v>1085</v>
      </c>
      <c r="F9150" s="140">
        <v>126.42</v>
      </c>
      <c r="G9150" s="141"/>
      <c r="H9150" s="32">
        <v>558904.619999997</v>
      </c>
      <c r="I9150" s="30"/>
      <c r="J9150" s="30"/>
      <c r="K9150" s="30"/>
      <c r="L9150" s="121"/>
    </row>
    <row r="9151" s="35" customFormat="1" customHeight="1" spans="2:12">
      <c r="B9151" s="38">
        <v>46278</v>
      </c>
      <c r="C9151" s="69" t="s">
        <v>18</v>
      </c>
      <c r="D9151" s="30"/>
      <c r="E9151" s="141" t="s">
        <v>267</v>
      </c>
      <c r="F9151" s="139">
        <v>7841.15</v>
      </c>
      <c r="G9151" s="141"/>
      <c r="H9151" s="32">
        <v>566745.769999996</v>
      </c>
      <c r="I9151" s="30"/>
      <c r="J9151" s="30"/>
      <c r="K9151" s="30"/>
      <c r="L9151" s="121"/>
    </row>
    <row r="9152" s="35" customFormat="1" customHeight="1" spans="2:12">
      <c r="B9152" s="38">
        <v>46279</v>
      </c>
      <c r="C9152" s="69" t="s">
        <v>18</v>
      </c>
      <c r="D9152" s="30"/>
      <c r="E9152" s="141" t="s">
        <v>978</v>
      </c>
      <c r="F9152" s="139">
        <v>200000</v>
      </c>
      <c r="G9152" s="141"/>
      <c r="H9152" s="32">
        <v>766745.769999996</v>
      </c>
      <c r="I9152" s="30"/>
      <c r="J9152" s="30"/>
      <c r="K9152" s="30"/>
      <c r="L9152" s="121"/>
    </row>
    <row r="9153" s="35" customFormat="1" customHeight="1" spans="2:12">
      <c r="B9153" s="38">
        <v>46279</v>
      </c>
      <c r="C9153" s="69" t="s">
        <v>18</v>
      </c>
      <c r="D9153" s="30" t="s">
        <v>424</v>
      </c>
      <c r="E9153" s="141" t="s">
        <v>1054</v>
      </c>
      <c r="F9153" s="140">
        <v>50.64</v>
      </c>
      <c r="G9153" s="141"/>
      <c r="H9153" s="32">
        <v>766796.409999996</v>
      </c>
      <c r="I9153" s="30"/>
      <c r="J9153" s="30"/>
      <c r="K9153" s="30"/>
      <c r="L9153" s="121"/>
    </row>
    <row r="9154" s="35" customFormat="1" customHeight="1" spans="2:12">
      <c r="B9154" s="38">
        <v>46279</v>
      </c>
      <c r="C9154" s="69" t="s">
        <v>18</v>
      </c>
      <c r="D9154" s="30" t="s">
        <v>424</v>
      </c>
      <c r="E9154" s="141" t="s">
        <v>1096</v>
      </c>
      <c r="F9154" s="140">
        <v>496.98</v>
      </c>
      <c r="G9154" s="141"/>
      <c r="H9154" s="32">
        <v>767293.389999997</v>
      </c>
      <c r="I9154" s="30"/>
      <c r="J9154" s="30"/>
      <c r="K9154" s="30"/>
      <c r="L9154" s="121"/>
    </row>
    <row r="9155" s="35" customFormat="1" customHeight="1" spans="2:12">
      <c r="B9155" s="38">
        <v>46279</v>
      </c>
      <c r="C9155" s="69" t="s">
        <v>18</v>
      </c>
      <c r="D9155" s="30" t="s">
        <v>424</v>
      </c>
      <c r="E9155" s="141" t="s">
        <v>1053</v>
      </c>
      <c r="F9155" s="140">
        <v>180.96</v>
      </c>
      <c r="G9155" s="141"/>
      <c r="H9155" s="32">
        <v>767474.349999998</v>
      </c>
      <c r="I9155" s="30"/>
      <c r="J9155" s="30"/>
      <c r="K9155" s="30"/>
      <c r="L9155" s="121"/>
    </row>
    <row r="9156" s="35" customFormat="1" customHeight="1" spans="2:12">
      <c r="B9156" s="38">
        <v>46279</v>
      </c>
      <c r="C9156" s="69" t="s">
        <v>18</v>
      </c>
      <c r="D9156" s="30" t="s">
        <v>424</v>
      </c>
      <c r="E9156" s="141" t="s">
        <v>1084</v>
      </c>
      <c r="F9156" s="140">
        <v>254.38</v>
      </c>
      <c r="G9156" s="141"/>
      <c r="H9156" s="32">
        <v>767728.729999997</v>
      </c>
      <c r="I9156" s="30"/>
      <c r="J9156" s="30"/>
      <c r="K9156" s="30"/>
      <c r="L9156" s="121"/>
    </row>
    <row r="9157" s="35" customFormat="1" customHeight="1" spans="2:12">
      <c r="B9157" s="38">
        <v>46279</v>
      </c>
      <c r="C9157" s="69" t="s">
        <v>18</v>
      </c>
      <c r="D9157" s="30" t="s">
        <v>424</v>
      </c>
      <c r="E9157" s="141" t="s">
        <v>1045</v>
      </c>
      <c r="F9157" s="140">
        <v>256.02</v>
      </c>
      <c r="G9157" s="141"/>
      <c r="H9157" s="32">
        <v>767984.749999996</v>
      </c>
      <c r="I9157" s="30"/>
      <c r="J9157" s="30"/>
      <c r="K9157" s="30"/>
      <c r="L9157" s="121"/>
    </row>
    <row r="9158" s="35" customFormat="1" customHeight="1" spans="2:12">
      <c r="B9158" s="38">
        <v>46279</v>
      </c>
      <c r="C9158" s="69" t="s">
        <v>18</v>
      </c>
      <c r="D9158" s="30" t="s">
        <v>424</v>
      </c>
      <c r="E9158" s="141" t="s">
        <v>1097</v>
      </c>
      <c r="F9158" s="140">
        <v>626.25</v>
      </c>
      <c r="G9158" s="141"/>
      <c r="H9158" s="32">
        <v>768610.999999996</v>
      </c>
      <c r="I9158" s="30"/>
      <c r="J9158" s="30"/>
      <c r="K9158" s="30"/>
      <c r="L9158" s="121"/>
    </row>
    <row r="9159" s="35" customFormat="1" customHeight="1" spans="2:12">
      <c r="B9159" s="38">
        <v>46279</v>
      </c>
      <c r="C9159" s="69" t="s">
        <v>18</v>
      </c>
      <c r="D9159" s="30" t="s">
        <v>424</v>
      </c>
      <c r="E9159" s="141" t="s">
        <v>1098</v>
      </c>
      <c r="F9159" s="140">
        <v>269.32</v>
      </c>
      <c r="G9159" s="141"/>
      <c r="H9159" s="32">
        <v>768880.319999997</v>
      </c>
      <c r="I9159" s="30"/>
      <c r="J9159" s="30"/>
      <c r="K9159" s="30"/>
      <c r="L9159" s="121"/>
    </row>
    <row r="9160" s="35" customFormat="1" customHeight="1" spans="2:12">
      <c r="B9160" s="38">
        <v>46279</v>
      </c>
      <c r="C9160" s="69" t="s">
        <v>18</v>
      </c>
      <c r="D9160" s="30" t="s">
        <v>424</v>
      </c>
      <c r="E9160" s="141" t="s">
        <v>1056</v>
      </c>
      <c r="F9160" s="140">
        <v>268.14</v>
      </c>
      <c r="G9160" s="141"/>
      <c r="H9160" s="32">
        <v>769148.459999997</v>
      </c>
      <c r="I9160" s="30"/>
      <c r="J9160" s="30"/>
      <c r="K9160" s="30"/>
      <c r="L9160" s="121"/>
    </row>
    <row r="9161" s="35" customFormat="1" customHeight="1" spans="2:12">
      <c r="B9161" s="38">
        <v>46279</v>
      </c>
      <c r="C9161" s="69" t="s">
        <v>18</v>
      </c>
      <c r="D9161" s="30" t="s">
        <v>424</v>
      </c>
      <c r="E9161" s="141" t="s">
        <v>1046</v>
      </c>
      <c r="F9161" s="140">
        <v>21.6</v>
      </c>
      <c r="G9161" s="141"/>
      <c r="H9161" s="32">
        <v>769170.059999999</v>
      </c>
      <c r="I9161" s="30"/>
      <c r="J9161" s="30"/>
      <c r="K9161" s="30"/>
      <c r="L9161" s="121"/>
    </row>
    <row r="9162" s="35" customFormat="1" customHeight="1" spans="2:12">
      <c r="B9162" s="38">
        <v>46279</v>
      </c>
      <c r="C9162" s="69" t="s">
        <v>18</v>
      </c>
      <c r="D9162" s="30" t="s">
        <v>424</v>
      </c>
      <c r="E9162" s="141" t="s">
        <v>1048</v>
      </c>
      <c r="F9162" s="140">
        <v>171.06</v>
      </c>
      <c r="G9162" s="141"/>
      <c r="H9162" s="32">
        <v>769341.119999997</v>
      </c>
      <c r="I9162" s="30"/>
      <c r="J9162" s="30"/>
      <c r="K9162" s="30"/>
      <c r="L9162" s="121"/>
    </row>
    <row r="9163" s="35" customFormat="1" customHeight="1" spans="2:12">
      <c r="B9163" s="38">
        <v>46279</v>
      </c>
      <c r="C9163" s="69" t="s">
        <v>18</v>
      </c>
      <c r="D9163" s="30" t="s">
        <v>424</v>
      </c>
      <c r="E9163" s="141" t="s">
        <v>1050</v>
      </c>
      <c r="F9163" s="140">
        <v>784.73</v>
      </c>
      <c r="G9163" s="141"/>
      <c r="H9163" s="32">
        <v>770125.849999998</v>
      </c>
      <c r="I9163" s="30"/>
      <c r="J9163" s="30"/>
      <c r="K9163" s="30"/>
      <c r="L9163" s="121"/>
    </row>
    <row r="9164" s="35" customFormat="1" customHeight="1" spans="2:12">
      <c r="B9164" s="38">
        <v>46279</v>
      </c>
      <c r="C9164" s="69" t="s">
        <v>18</v>
      </c>
      <c r="D9164" s="30" t="s">
        <v>424</v>
      </c>
      <c r="E9164" s="141" t="s">
        <v>1091</v>
      </c>
      <c r="F9164" s="140">
        <v>91.62</v>
      </c>
      <c r="G9164" s="141"/>
      <c r="H9164" s="32">
        <v>770217.469999999</v>
      </c>
      <c r="I9164" s="30"/>
      <c r="J9164" s="30"/>
      <c r="K9164" s="30"/>
      <c r="L9164" s="121"/>
    </row>
    <row r="9165" s="35" customFormat="1" customHeight="1" spans="2:12">
      <c r="B9165" s="38">
        <v>46279</v>
      </c>
      <c r="C9165" s="69" t="s">
        <v>18</v>
      </c>
      <c r="D9165" s="30" t="s">
        <v>424</v>
      </c>
      <c r="E9165" s="141" t="s">
        <v>1085</v>
      </c>
      <c r="F9165" s="140">
        <v>108.9</v>
      </c>
      <c r="G9165" s="141"/>
      <c r="H9165" s="32">
        <v>770326.369999997</v>
      </c>
      <c r="I9165" s="30"/>
      <c r="J9165" s="30"/>
      <c r="K9165" s="30"/>
      <c r="L9165" s="121"/>
    </row>
    <row r="9166" s="35" customFormat="1" customHeight="1" spans="2:12">
      <c r="B9166" s="38">
        <v>46279</v>
      </c>
      <c r="C9166" s="69" t="s">
        <v>18</v>
      </c>
      <c r="D9166" s="30" t="s">
        <v>424</v>
      </c>
      <c r="E9166" s="141" t="s">
        <v>1049</v>
      </c>
      <c r="F9166" s="140">
        <v>31.2</v>
      </c>
      <c r="G9166" s="141"/>
      <c r="H9166" s="32">
        <v>770357.569999997</v>
      </c>
      <c r="I9166" s="30"/>
      <c r="J9166" s="30"/>
      <c r="K9166" s="30"/>
      <c r="L9166" s="121"/>
    </row>
    <row r="9167" s="35" customFormat="1" customHeight="1" spans="2:12">
      <c r="B9167" s="38">
        <v>46279</v>
      </c>
      <c r="C9167" s="69" t="s">
        <v>18</v>
      </c>
      <c r="D9167" s="30" t="s">
        <v>424</v>
      </c>
      <c r="E9167" s="141" t="s">
        <v>1095</v>
      </c>
      <c r="F9167" s="140">
        <v>295.56</v>
      </c>
      <c r="G9167" s="141"/>
      <c r="H9167" s="32">
        <v>770653.129999995</v>
      </c>
      <c r="I9167" s="30"/>
      <c r="J9167" s="30"/>
      <c r="K9167" s="30"/>
      <c r="L9167" s="121"/>
    </row>
    <row r="9168" s="35" customFormat="1" customHeight="1" spans="2:12">
      <c r="B9168" s="38">
        <v>46279</v>
      </c>
      <c r="C9168" s="69" t="s">
        <v>18</v>
      </c>
      <c r="D9168" s="30" t="s">
        <v>424</v>
      </c>
      <c r="E9168" s="141" t="s">
        <v>1055</v>
      </c>
      <c r="F9168" s="140">
        <v>2.94</v>
      </c>
      <c r="G9168" s="141"/>
      <c r="H9168" s="32">
        <v>770656.069999997</v>
      </c>
      <c r="I9168" s="30"/>
      <c r="J9168" s="30"/>
      <c r="K9168" s="30"/>
      <c r="L9168" s="121"/>
    </row>
    <row r="9169" s="35" customFormat="1" customHeight="1" spans="2:12">
      <c r="B9169" s="38">
        <v>46279</v>
      </c>
      <c r="C9169" s="69" t="s">
        <v>18</v>
      </c>
      <c r="D9169" s="30" t="s">
        <v>424</v>
      </c>
      <c r="E9169" s="141" t="s">
        <v>1083</v>
      </c>
      <c r="F9169" s="140">
        <v>79.2</v>
      </c>
      <c r="G9169" s="141"/>
      <c r="H9169" s="32">
        <v>770735.269999996</v>
      </c>
      <c r="I9169" s="30"/>
      <c r="J9169" s="30"/>
      <c r="K9169" s="30"/>
      <c r="L9169" s="121"/>
    </row>
    <row r="9170" s="35" customFormat="1" customHeight="1" spans="2:12">
      <c r="B9170" s="38">
        <v>46279</v>
      </c>
      <c r="C9170" s="69" t="s">
        <v>18</v>
      </c>
      <c r="D9170" s="30" t="s">
        <v>424</v>
      </c>
      <c r="E9170" s="141" t="s">
        <v>1058</v>
      </c>
      <c r="F9170" s="140">
        <v>59.88</v>
      </c>
      <c r="G9170" s="141"/>
      <c r="H9170" s="32">
        <v>770795.149999995</v>
      </c>
      <c r="I9170" s="30"/>
      <c r="J9170" s="30"/>
      <c r="K9170" s="30"/>
      <c r="L9170" s="121"/>
    </row>
    <row r="9171" s="35" customFormat="1" customHeight="1" spans="2:12">
      <c r="B9171" s="38">
        <v>46279</v>
      </c>
      <c r="C9171" s="69" t="s">
        <v>18</v>
      </c>
      <c r="D9171" s="30" t="s">
        <v>424</v>
      </c>
      <c r="E9171" s="141" t="s">
        <v>1051</v>
      </c>
      <c r="F9171" s="140">
        <v>135.9</v>
      </c>
      <c r="G9171" s="141"/>
      <c r="H9171" s="32">
        <v>770931.049999993</v>
      </c>
      <c r="I9171" s="30"/>
      <c r="J9171" s="30"/>
      <c r="K9171" s="30"/>
      <c r="L9171" s="121"/>
    </row>
    <row r="9172" s="35" customFormat="1" customHeight="1" spans="2:12">
      <c r="B9172" s="38">
        <v>46279</v>
      </c>
      <c r="C9172" s="69" t="s">
        <v>18</v>
      </c>
      <c r="D9172" s="30" t="s">
        <v>424</v>
      </c>
      <c r="E9172" s="141" t="s">
        <v>1057</v>
      </c>
      <c r="F9172" s="140">
        <v>108.6</v>
      </c>
      <c r="G9172" s="141"/>
      <c r="H9172" s="32">
        <v>771039.649999995</v>
      </c>
      <c r="I9172" s="30"/>
      <c r="J9172" s="30"/>
      <c r="K9172" s="30"/>
      <c r="L9172" s="121"/>
    </row>
    <row r="9173" s="35" customFormat="1" customHeight="1" spans="2:12">
      <c r="B9173" s="38">
        <v>46279</v>
      </c>
      <c r="C9173" s="69" t="s">
        <v>18</v>
      </c>
      <c r="D9173" s="30" t="s">
        <v>424</v>
      </c>
      <c r="E9173" s="141" t="s">
        <v>1089</v>
      </c>
      <c r="F9173" s="140">
        <v>21.6</v>
      </c>
      <c r="G9173" s="141"/>
      <c r="H9173" s="32">
        <v>771061.249999996</v>
      </c>
      <c r="I9173" s="30"/>
      <c r="J9173" s="30"/>
      <c r="K9173" s="30"/>
      <c r="L9173" s="121"/>
    </row>
    <row r="9174" s="35" customFormat="1" customHeight="1" spans="2:12">
      <c r="B9174" s="38">
        <v>46279</v>
      </c>
      <c r="C9174" s="69" t="s">
        <v>18</v>
      </c>
      <c r="D9174" s="30" t="s">
        <v>424</v>
      </c>
      <c r="E9174" s="141" t="s">
        <v>1167</v>
      </c>
      <c r="F9174" s="140">
        <v>17.7</v>
      </c>
      <c r="G9174" s="141"/>
      <c r="H9174" s="32">
        <v>771078.949999996</v>
      </c>
      <c r="I9174" s="30"/>
      <c r="J9174" s="30"/>
      <c r="K9174" s="30"/>
      <c r="L9174" s="121"/>
    </row>
    <row r="9175" s="35" customFormat="1" customHeight="1" spans="2:12">
      <c r="B9175" s="38">
        <v>46279</v>
      </c>
      <c r="C9175" s="69" t="s">
        <v>18</v>
      </c>
      <c r="D9175" s="30" t="s">
        <v>424</v>
      </c>
      <c r="E9175" s="141" t="s">
        <v>1088</v>
      </c>
      <c r="F9175" s="140">
        <v>150.78</v>
      </c>
      <c r="G9175" s="141"/>
      <c r="H9175" s="32">
        <v>771229.729999997</v>
      </c>
      <c r="I9175" s="30"/>
      <c r="J9175" s="30"/>
      <c r="K9175" s="30"/>
      <c r="L9175" s="121"/>
    </row>
    <row r="9176" s="35" customFormat="1" customHeight="1" spans="2:12">
      <c r="B9176" s="38">
        <v>46279</v>
      </c>
      <c r="C9176" s="69" t="s">
        <v>18</v>
      </c>
      <c r="D9176" s="30" t="s">
        <v>424</v>
      </c>
      <c r="E9176" s="141" t="s">
        <v>1092</v>
      </c>
      <c r="F9176" s="140">
        <v>281.34</v>
      </c>
      <c r="G9176" s="141"/>
      <c r="H9176" s="32">
        <v>771511.069999997</v>
      </c>
      <c r="I9176" s="30"/>
      <c r="J9176" s="30"/>
      <c r="K9176" s="30"/>
      <c r="L9176" s="121"/>
    </row>
    <row r="9177" s="35" customFormat="1" customHeight="1" spans="2:12">
      <c r="B9177" s="38">
        <v>46279</v>
      </c>
      <c r="C9177" s="69" t="s">
        <v>18</v>
      </c>
      <c r="D9177" s="30" t="s">
        <v>424</v>
      </c>
      <c r="E9177" s="141" t="s">
        <v>1093</v>
      </c>
      <c r="F9177" s="140">
        <v>576.63</v>
      </c>
      <c r="G9177" s="141"/>
      <c r="H9177" s="32">
        <v>772087.699999996</v>
      </c>
      <c r="I9177" s="30"/>
      <c r="J9177" s="30"/>
      <c r="K9177" s="30"/>
      <c r="L9177" s="121"/>
    </row>
    <row r="9178" s="35" customFormat="1" customHeight="1" spans="2:12">
      <c r="B9178" s="38">
        <v>46279</v>
      </c>
      <c r="C9178" s="69" t="s">
        <v>18</v>
      </c>
      <c r="D9178" s="30" t="s">
        <v>424</v>
      </c>
      <c r="E9178" s="141" t="s">
        <v>1086</v>
      </c>
      <c r="F9178" s="140">
        <v>111.6</v>
      </c>
      <c r="G9178" s="141"/>
      <c r="H9178" s="32">
        <v>772199.299999997</v>
      </c>
      <c r="I9178" s="30"/>
      <c r="J9178" s="30"/>
      <c r="K9178" s="30"/>
      <c r="L9178" s="121"/>
    </row>
    <row r="9179" s="35" customFormat="1" customHeight="1" spans="2:12">
      <c r="B9179" s="38">
        <v>46279</v>
      </c>
      <c r="C9179" s="69" t="s">
        <v>18</v>
      </c>
      <c r="D9179" s="30" t="s">
        <v>424</v>
      </c>
      <c r="E9179" s="141" t="s">
        <v>1087</v>
      </c>
      <c r="F9179" s="140">
        <v>156.48</v>
      </c>
      <c r="G9179" s="141"/>
      <c r="H9179" s="32">
        <v>772355.779999997</v>
      </c>
      <c r="I9179" s="30"/>
      <c r="J9179" s="30"/>
      <c r="K9179" s="30"/>
      <c r="L9179" s="121"/>
    </row>
    <row r="9180" s="35" customFormat="1" customHeight="1" spans="2:12">
      <c r="B9180" s="38">
        <v>46279</v>
      </c>
      <c r="C9180" s="69" t="s">
        <v>18</v>
      </c>
      <c r="D9180" s="30" t="s">
        <v>424</v>
      </c>
      <c r="E9180" s="141" t="s">
        <v>1090</v>
      </c>
      <c r="F9180" s="140">
        <v>577.9</v>
      </c>
      <c r="G9180" s="141"/>
      <c r="H9180" s="32">
        <v>772933.679999996</v>
      </c>
      <c r="I9180" s="30"/>
      <c r="J9180" s="30"/>
      <c r="K9180" s="30"/>
      <c r="L9180" s="121"/>
    </row>
    <row r="9181" s="35" customFormat="1" customHeight="1" spans="2:12">
      <c r="B9181" s="38">
        <v>46279</v>
      </c>
      <c r="C9181" s="69" t="s">
        <v>18</v>
      </c>
      <c r="D9181" s="30" t="s">
        <v>424</v>
      </c>
      <c r="E9181" s="141" t="s">
        <v>1047</v>
      </c>
      <c r="F9181" s="140">
        <v>159.42</v>
      </c>
      <c r="G9181" s="141"/>
      <c r="H9181" s="32">
        <v>773093.099999998</v>
      </c>
      <c r="I9181" s="30"/>
      <c r="J9181" s="30"/>
      <c r="K9181" s="30"/>
      <c r="L9181" s="121"/>
    </row>
    <row r="9182" s="35" customFormat="1" customHeight="1" spans="2:12">
      <c r="B9182" s="38">
        <v>46279</v>
      </c>
      <c r="C9182" s="69" t="s">
        <v>18</v>
      </c>
      <c r="D9182" s="30" t="s">
        <v>424</v>
      </c>
      <c r="E9182" s="141" t="s">
        <v>1099</v>
      </c>
      <c r="F9182" s="140">
        <v>769.39</v>
      </c>
      <c r="G9182" s="141"/>
      <c r="H9182" s="32">
        <v>773862.489999998</v>
      </c>
      <c r="I9182" s="30"/>
      <c r="J9182" s="30"/>
      <c r="K9182" s="30"/>
      <c r="L9182" s="121"/>
    </row>
    <row r="9183" s="35" customFormat="1" customHeight="1" spans="2:12">
      <c r="B9183" s="38">
        <v>46279</v>
      </c>
      <c r="C9183" s="69" t="s">
        <v>18</v>
      </c>
      <c r="D9183" s="30" t="s">
        <v>424</v>
      </c>
      <c r="E9183" s="141" t="s">
        <v>1094</v>
      </c>
      <c r="F9183" s="140">
        <v>356.4</v>
      </c>
      <c r="G9183" s="141"/>
      <c r="H9183" s="32">
        <v>774218.889999997</v>
      </c>
      <c r="I9183" s="30"/>
      <c r="J9183" s="30"/>
      <c r="K9183" s="30"/>
      <c r="L9183" s="121"/>
    </row>
    <row r="9184" s="35" customFormat="1" customHeight="1" spans="2:12">
      <c r="B9184" s="38">
        <v>46279</v>
      </c>
      <c r="C9184" s="69" t="s">
        <v>18</v>
      </c>
      <c r="D9184" s="30" t="s">
        <v>154</v>
      </c>
      <c r="E9184" s="138" t="s">
        <v>1184</v>
      </c>
      <c r="F9184" s="141"/>
      <c r="G9184" s="139">
        <v>46921.09</v>
      </c>
      <c r="H9184" s="32">
        <v>727297.799999997</v>
      </c>
      <c r="I9184" s="30"/>
      <c r="J9184" s="30"/>
      <c r="K9184" s="30"/>
      <c r="L9184" s="121"/>
    </row>
    <row r="9185" s="35" customFormat="1" customHeight="1" spans="2:12">
      <c r="B9185" s="38">
        <v>46279</v>
      </c>
      <c r="C9185" s="69" t="s">
        <v>18</v>
      </c>
      <c r="D9185" s="30" t="s">
        <v>154</v>
      </c>
      <c r="E9185" s="138" t="s">
        <v>1615</v>
      </c>
      <c r="F9185" s="141"/>
      <c r="G9185" s="139">
        <v>10415.3</v>
      </c>
      <c r="H9185" s="32">
        <v>716882.499999996</v>
      </c>
      <c r="I9185" s="30"/>
      <c r="J9185" s="30"/>
      <c r="K9185" s="30"/>
      <c r="L9185" s="121"/>
    </row>
    <row r="9186" s="35" customFormat="1" customHeight="1" spans="2:12">
      <c r="B9186" s="38">
        <v>46279</v>
      </c>
      <c r="C9186" s="69" t="s">
        <v>18</v>
      </c>
      <c r="D9186" s="30" t="s">
        <v>154</v>
      </c>
      <c r="E9186" s="138" t="s">
        <v>1154</v>
      </c>
      <c r="F9186" s="141"/>
      <c r="G9186" s="139">
        <v>95206.05</v>
      </c>
      <c r="H9186" s="32">
        <v>621676.449999996</v>
      </c>
      <c r="I9186" s="30"/>
      <c r="J9186" s="30"/>
      <c r="K9186" s="30"/>
      <c r="L9186" s="121"/>
    </row>
    <row r="9187" s="35" customFormat="1" customHeight="1" spans="2:12">
      <c r="B9187" s="38">
        <v>46279</v>
      </c>
      <c r="C9187" s="69" t="s">
        <v>18</v>
      </c>
      <c r="D9187" s="30" t="s">
        <v>154</v>
      </c>
      <c r="E9187" s="138" t="s">
        <v>971</v>
      </c>
      <c r="F9187" s="141"/>
      <c r="G9187" s="139">
        <v>13627.2</v>
      </c>
      <c r="H9187" s="32">
        <v>608049.249999996</v>
      </c>
      <c r="I9187" s="30"/>
      <c r="J9187" s="30"/>
      <c r="K9187" s="30"/>
      <c r="L9187" s="121"/>
    </row>
    <row r="9188" s="35" customFormat="1" customHeight="1" spans="2:12">
      <c r="B9188" s="38">
        <v>46279</v>
      </c>
      <c r="C9188" s="69" t="s">
        <v>18</v>
      </c>
      <c r="D9188" s="30" t="s">
        <v>154</v>
      </c>
      <c r="E9188" s="138" t="s">
        <v>1259</v>
      </c>
      <c r="F9188" s="141"/>
      <c r="G9188" s="139">
        <v>20595.46</v>
      </c>
      <c r="H9188" s="32">
        <v>587453.789999995</v>
      </c>
      <c r="I9188" s="30"/>
      <c r="J9188" s="30"/>
      <c r="K9188" s="30"/>
      <c r="L9188" s="121"/>
    </row>
    <row r="9189" s="35" customFormat="1" customHeight="1" spans="2:12">
      <c r="B9189" s="38">
        <v>46279</v>
      </c>
      <c r="C9189" s="69" t="s">
        <v>18</v>
      </c>
      <c r="D9189" s="30" t="s">
        <v>154</v>
      </c>
      <c r="E9189" s="138" t="s">
        <v>972</v>
      </c>
      <c r="F9189" s="141"/>
      <c r="G9189" s="139">
        <v>33535.2</v>
      </c>
      <c r="H9189" s="32">
        <v>553918.589999996</v>
      </c>
      <c r="I9189" s="30"/>
      <c r="J9189" s="30"/>
      <c r="K9189" s="30"/>
      <c r="L9189" s="121"/>
    </row>
    <row r="9190" s="35" customFormat="1" customHeight="1" spans="2:12">
      <c r="B9190" s="38">
        <v>46279</v>
      </c>
      <c r="C9190" s="69" t="s">
        <v>18</v>
      </c>
      <c r="D9190" s="30" t="s">
        <v>154</v>
      </c>
      <c r="E9190" s="138" t="s">
        <v>1156</v>
      </c>
      <c r="F9190" s="141"/>
      <c r="G9190" s="139">
        <v>89001.6</v>
      </c>
      <c r="H9190" s="32">
        <v>464916.989999995</v>
      </c>
      <c r="I9190" s="30"/>
      <c r="J9190" s="30"/>
      <c r="K9190" s="30"/>
      <c r="L9190" s="121"/>
    </row>
    <row r="9191" s="35" customFormat="1" customHeight="1" spans="2:12">
      <c r="B9191" s="38">
        <v>46279</v>
      </c>
      <c r="C9191" s="69" t="s">
        <v>18</v>
      </c>
      <c r="D9191" s="30" t="s">
        <v>154</v>
      </c>
      <c r="E9191" s="138" t="s">
        <v>1202</v>
      </c>
      <c r="F9191" s="141"/>
      <c r="G9191" s="139">
        <v>19657.25</v>
      </c>
      <c r="H9191" s="32">
        <v>445259.739999995</v>
      </c>
      <c r="I9191" s="30"/>
      <c r="J9191" s="30"/>
      <c r="K9191" s="30"/>
      <c r="L9191" s="121"/>
    </row>
    <row r="9192" s="35" customFormat="1" customHeight="1" spans="2:12">
      <c r="B9192" s="38">
        <v>46279</v>
      </c>
      <c r="C9192" s="69" t="s">
        <v>18</v>
      </c>
      <c r="D9192" s="30" t="s">
        <v>154</v>
      </c>
      <c r="E9192" s="138" t="s">
        <v>973</v>
      </c>
      <c r="F9192" s="141"/>
      <c r="G9192" s="139">
        <v>57953.5</v>
      </c>
      <c r="H9192" s="32">
        <v>387306.239999995</v>
      </c>
      <c r="I9192" s="30"/>
      <c r="J9192" s="30"/>
      <c r="K9192" s="30"/>
      <c r="L9192" s="121"/>
    </row>
    <row r="9193" s="35" customFormat="1" customHeight="1" spans="2:12">
      <c r="B9193" s="38">
        <v>46279</v>
      </c>
      <c r="C9193" s="69" t="s">
        <v>18</v>
      </c>
      <c r="D9193" s="30" t="s">
        <v>154</v>
      </c>
      <c r="E9193" s="138" t="s">
        <v>974</v>
      </c>
      <c r="F9193" s="141"/>
      <c r="G9193" s="139">
        <v>38852.94</v>
      </c>
      <c r="H9193" s="32">
        <v>348453.299999993</v>
      </c>
      <c r="I9193" s="30"/>
      <c r="J9193" s="30"/>
      <c r="K9193" s="30"/>
      <c r="L9193" s="121"/>
    </row>
    <row r="9194" s="35" customFormat="1" customHeight="1" spans="2:12">
      <c r="B9194" s="38">
        <v>46279</v>
      </c>
      <c r="C9194" s="69" t="s">
        <v>18</v>
      </c>
      <c r="D9194" s="30" t="s">
        <v>154</v>
      </c>
      <c r="E9194" s="138" t="s">
        <v>1162</v>
      </c>
      <c r="F9194" s="141"/>
      <c r="G9194" s="139">
        <v>3275</v>
      </c>
      <c r="H9194" s="32">
        <v>345178.299999993</v>
      </c>
      <c r="I9194" s="30"/>
      <c r="J9194" s="30"/>
      <c r="K9194" s="30"/>
      <c r="L9194" s="121"/>
    </row>
    <row r="9195" s="35" customFormat="1" customHeight="1" spans="2:12">
      <c r="B9195" s="38">
        <v>46279</v>
      </c>
      <c r="C9195" s="69" t="s">
        <v>18</v>
      </c>
      <c r="D9195" s="30" t="s">
        <v>154</v>
      </c>
      <c r="E9195" s="138" t="s">
        <v>1107</v>
      </c>
      <c r="F9195" s="141"/>
      <c r="G9195" s="139">
        <v>3744</v>
      </c>
      <c r="H9195" s="32">
        <v>341434.299999993</v>
      </c>
      <c r="I9195" s="30"/>
      <c r="J9195" s="30"/>
      <c r="K9195" s="30"/>
      <c r="L9195" s="121"/>
    </row>
    <row r="9196" s="35" customFormat="1" customHeight="1" spans="2:12">
      <c r="B9196" s="38">
        <v>46279</v>
      </c>
      <c r="C9196" s="69" t="s">
        <v>18</v>
      </c>
      <c r="D9196" s="30" t="s">
        <v>154</v>
      </c>
      <c r="E9196" s="138" t="s">
        <v>1038</v>
      </c>
      <c r="F9196" s="141"/>
      <c r="G9196" s="139">
        <v>127752.42</v>
      </c>
      <c r="H9196" s="32">
        <v>213681.879999992</v>
      </c>
      <c r="I9196" s="30"/>
      <c r="J9196" s="30"/>
      <c r="K9196" s="30"/>
      <c r="L9196" s="121"/>
    </row>
    <row r="9197" s="35" customFormat="1" customHeight="1" spans="2:12">
      <c r="B9197" s="38">
        <v>46279</v>
      </c>
      <c r="C9197" s="69" t="s">
        <v>18</v>
      </c>
      <c r="D9197" s="30" t="s">
        <v>154</v>
      </c>
      <c r="E9197" s="138" t="s">
        <v>1042</v>
      </c>
      <c r="F9197" s="141"/>
      <c r="G9197" s="139">
        <v>42191.36</v>
      </c>
      <c r="H9197" s="32">
        <v>171490.519999992</v>
      </c>
      <c r="I9197" s="30"/>
      <c r="J9197" s="30"/>
      <c r="K9197" s="30"/>
      <c r="L9197" s="121"/>
    </row>
    <row r="9198" s="35" customFormat="1" customHeight="1" spans="2:12">
      <c r="B9198" s="38">
        <v>46279</v>
      </c>
      <c r="C9198" s="69" t="s">
        <v>18</v>
      </c>
      <c r="D9198" s="30" t="s">
        <v>154</v>
      </c>
      <c r="E9198" s="138" t="s">
        <v>1044</v>
      </c>
      <c r="F9198" s="141"/>
      <c r="G9198" s="139">
        <v>9213.2</v>
      </c>
      <c r="H9198" s="32">
        <v>162277.319999993</v>
      </c>
      <c r="I9198" s="30"/>
      <c r="J9198" s="30"/>
      <c r="K9198" s="30"/>
      <c r="L9198" s="121"/>
    </row>
    <row r="9199" s="35" customFormat="1" customHeight="1" spans="2:12">
      <c r="B9199" s="38"/>
      <c r="C9199" s="69"/>
      <c r="D9199" s="30"/>
      <c r="E9199" s="30"/>
      <c r="F9199" s="57"/>
      <c r="G9199" s="142"/>
      <c r="H9199" s="32"/>
      <c r="I9199" s="30"/>
      <c r="J9199" s="30"/>
      <c r="K9199" s="30"/>
      <c r="L9199" s="121"/>
    </row>
    <row r="9200" s="35" customFormat="1" customHeight="1" spans="2:12">
      <c r="B9200" s="38"/>
      <c r="C9200" s="69"/>
      <c r="D9200" s="30"/>
      <c r="E9200" s="30"/>
      <c r="F9200" s="57"/>
      <c r="G9200" s="142"/>
      <c r="H9200" s="32"/>
      <c r="I9200" s="30"/>
      <c r="J9200" s="30"/>
      <c r="K9200" s="30"/>
      <c r="L9200" s="121"/>
    </row>
    <row r="9201" s="35" customFormat="1" customHeight="1" spans="2:12">
      <c r="B9201" s="38"/>
      <c r="C9201" s="69"/>
      <c r="D9201" s="30"/>
      <c r="E9201" s="30"/>
      <c r="F9201" s="57"/>
      <c r="G9201" s="142"/>
      <c r="H9201" s="32"/>
      <c r="I9201" s="30"/>
      <c r="J9201" s="30"/>
      <c r="K9201" s="30"/>
      <c r="L9201" s="121"/>
    </row>
    <row r="9202" s="35" customFormat="1" customHeight="1" spans="2:12">
      <c r="B9202" s="38"/>
      <c r="C9202" s="69"/>
      <c r="D9202" s="30"/>
      <c r="E9202" s="30"/>
      <c r="F9202" s="57"/>
      <c r="G9202" s="142"/>
      <c r="H9202" s="32"/>
      <c r="I9202" s="30"/>
      <c r="J9202" s="30"/>
      <c r="K9202" s="30"/>
      <c r="L9202" s="121"/>
    </row>
    <row r="9203" s="35" customFormat="1" customHeight="1" spans="2:12">
      <c r="B9203" s="38"/>
      <c r="C9203" s="69"/>
      <c r="D9203" s="30"/>
      <c r="E9203" s="30"/>
      <c r="F9203" s="57"/>
      <c r="G9203" s="142"/>
      <c r="H9203" s="32"/>
      <c r="I9203" s="30"/>
      <c r="J9203" s="30"/>
      <c r="K9203" s="30"/>
      <c r="L9203" s="121"/>
    </row>
    <row r="9204" s="35" customFormat="1" customHeight="1" spans="2:12">
      <c r="B9204" s="38"/>
      <c r="C9204" s="69"/>
      <c r="D9204" s="30"/>
      <c r="E9204" s="30"/>
      <c r="F9204" s="57"/>
      <c r="G9204" s="142"/>
      <c r="H9204" s="32"/>
      <c r="I9204" s="30"/>
      <c r="J9204" s="30"/>
      <c r="K9204" s="30"/>
      <c r="L9204" s="121"/>
    </row>
    <row r="9205" s="35" customFormat="1" customHeight="1" spans="2:12">
      <c r="B9205" s="38"/>
      <c r="C9205" s="69"/>
      <c r="D9205" s="30"/>
      <c r="E9205" s="30"/>
      <c r="F9205" s="57"/>
      <c r="G9205" s="142"/>
      <c r="H9205" s="32"/>
      <c r="I9205" s="30"/>
      <c r="J9205" s="30"/>
      <c r="K9205" s="30"/>
      <c r="L9205" s="121"/>
    </row>
    <row r="9206" s="35" customFormat="1" customHeight="1" spans="2:12">
      <c r="B9206" s="38"/>
      <c r="C9206" s="69"/>
      <c r="D9206" s="30"/>
      <c r="E9206" s="30"/>
      <c r="F9206" s="57"/>
      <c r="G9206" s="142"/>
      <c r="H9206" s="32"/>
      <c r="I9206" s="30"/>
      <c r="J9206" s="30"/>
      <c r="K9206" s="30"/>
      <c r="L9206" s="121"/>
    </row>
    <row r="9207" s="35" customFormat="1" customHeight="1" spans="2:12">
      <c r="B9207" s="38"/>
      <c r="C9207" s="69"/>
      <c r="D9207" s="30"/>
      <c r="E9207" s="30"/>
      <c r="F9207" s="57"/>
      <c r="G9207" s="142"/>
      <c r="H9207" s="32"/>
      <c r="I9207" s="30"/>
      <c r="J9207" s="30"/>
      <c r="K9207" s="30"/>
      <c r="L9207" s="121"/>
    </row>
    <row r="9208" s="35" customFormat="1" customHeight="1" spans="2:12">
      <c r="B9208" s="38"/>
      <c r="C9208" s="69"/>
      <c r="D9208" s="30"/>
      <c r="E9208" s="30"/>
      <c r="F9208" s="57"/>
      <c r="G9208" s="142"/>
      <c r="H9208" s="32"/>
      <c r="I9208" s="30"/>
      <c r="J9208" s="30"/>
      <c r="K9208" s="30"/>
      <c r="L9208" s="121"/>
    </row>
    <row r="9209" s="35" customFormat="1" customHeight="1" spans="2:12">
      <c r="B9209" s="38"/>
      <c r="C9209" s="69"/>
      <c r="D9209" s="30"/>
      <c r="E9209" s="30"/>
      <c r="F9209" s="57"/>
      <c r="G9209" s="142"/>
      <c r="H9209" s="32"/>
      <c r="I9209" s="30"/>
      <c r="J9209" s="30"/>
      <c r="K9209" s="30"/>
      <c r="L9209" s="121"/>
    </row>
    <row r="9210" s="35" customFormat="1" customHeight="1" spans="2:12">
      <c r="B9210" s="38"/>
      <c r="C9210" s="69"/>
      <c r="D9210" s="30"/>
      <c r="E9210" s="30"/>
      <c r="F9210" s="57"/>
      <c r="G9210" s="142"/>
      <c r="H9210" s="32"/>
      <c r="I9210" s="30"/>
      <c r="J9210" s="30"/>
      <c r="K9210" s="30"/>
      <c r="L9210" s="121"/>
    </row>
    <row r="9211" s="35" customFormat="1" customHeight="1" spans="2:12">
      <c r="B9211" s="38"/>
      <c r="C9211" s="69"/>
      <c r="D9211" s="30"/>
      <c r="E9211" s="30"/>
      <c r="F9211" s="57"/>
      <c r="G9211" s="142"/>
      <c r="H9211" s="32"/>
      <c r="I9211" s="30"/>
      <c r="J9211" s="30"/>
      <c r="K9211" s="30"/>
      <c r="L9211" s="121"/>
    </row>
    <row r="9212" s="35" customFormat="1" customHeight="1" spans="2:12">
      <c r="B9212" s="38"/>
      <c r="C9212" s="69"/>
      <c r="D9212" s="30"/>
      <c r="E9212" s="30"/>
      <c r="F9212" s="57"/>
      <c r="G9212" s="142"/>
      <c r="H9212" s="32"/>
      <c r="I9212" s="30"/>
      <c r="J9212" s="30"/>
      <c r="K9212" s="30"/>
      <c r="L9212" s="121"/>
    </row>
    <row r="9213" s="35" customFormat="1" customHeight="1" spans="2:12">
      <c r="B9213" s="38"/>
      <c r="C9213" s="69"/>
      <c r="D9213" s="30"/>
      <c r="E9213" s="30"/>
      <c r="F9213" s="57"/>
      <c r="G9213" s="142"/>
      <c r="H9213" s="32"/>
      <c r="I9213" s="30"/>
      <c r="J9213" s="30"/>
      <c r="K9213" s="30"/>
      <c r="L9213" s="121"/>
    </row>
    <row r="9214" s="35" customFormat="1" customHeight="1" spans="2:12">
      <c r="B9214" s="38"/>
      <c r="C9214" s="69"/>
      <c r="D9214" s="30"/>
      <c r="E9214" s="30"/>
      <c r="F9214" s="57"/>
      <c r="G9214" s="142"/>
      <c r="H9214" s="32"/>
      <c r="I9214" s="30"/>
      <c r="J9214" s="30"/>
      <c r="K9214" s="30"/>
      <c r="L9214" s="121"/>
    </row>
    <row r="9215" s="35" customFormat="1" customHeight="1" spans="2:12">
      <c r="B9215" s="38"/>
      <c r="C9215" s="69"/>
      <c r="D9215" s="30"/>
      <c r="E9215" s="30"/>
      <c r="F9215" s="57"/>
      <c r="G9215" s="142"/>
      <c r="H9215" s="32"/>
      <c r="I9215" s="30"/>
      <c r="J9215" s="30"/>
      <c r="K9215" s="30"/>
      <c r="L9215" s="121"/>
    </row>
    <row r="9216" s="35" customFormat="1" customHeight="1" spans="2:12">
      <c r="B9216" s="38"/>
      <c r="C9216" s="69"/>
      <c r="D9216" s="30"/>
      <c r="E9216" s="30"/>
      <c r="F9216" s="57"/>
      <c r="G9216" s="142"/>
      <c r="H9216" s="32"/>
      <c r="I9216" s="30"/>
      <c r="J9216" s="30"/>
      <c r="K9216" s="30"/>
      <c r="L9216" s="121"/>
    </row>
    <row r="9217" s="35" customFormat="1" customHeight="1" spans="2:12">
      <c r="B9217" s="38"/>
      <c r="C9217" s="69"/>
      <c r="D9217" s="30"/>
      <c r="E9217" s="30"/>
      <c r="F9217" s="57"/>
      <c r="G9217" s="142"/>
      <c r="H9217" s="32"/>
      <c r="I9217" s="30"/>
      <c r="J9217" s="30"/>
      <c r="K9217" s="30"/>
      <c r="L9217" s="121"/>
    </row>
    <row r="9218" s="35" customFormat="1" customHeight="1" spans="2:12">
      <c r="B9218" s="38"/>
      <c r="C9218" s="69"/>
      <c r="D9218" s="30"/>
      <c r="E9218" s="30"/>
      <c r="F9218" s="57"/>
      <c r="G9218" s="142"/>
      <c r="H9218" s="32"/>
      <c r="I9218" s="30"/>
      <c r="J9218" s="30"/>
      <c r="K9218" s="30"/>
      <c r="L9218" s="121"/>
    </row>
    <row r="9219" s="35" customFormat="1" customHeight="1" spans="2:12">
      <c r="B9219" s="38"/>
      <c r="C9219" s="69"/>
      <c r="D9219" s="30"/>
      <c r="E9219" s="30"/>
      <c r="F9219" s="57"/>
      <c r="G9219" s="142"/>
      <c r="H9219" s="32"/>
      <c r="I9219" s="30"/>
      <c r="J9219" s="30"/>
      <c r="K9219" s="30"/>
      <c r="L9219" s="121"/>
    </row>
    <row r="9220" s="35" customFormat="1" customHeight="1" spans="2:12">
      <c r="B9220" s="38"/>
      <c r="C9220" s="69"/>
      <c r="D9220" s="30"/>
      <c r="E9220" s="30"/>
      <c r="F9220" s="57"/>
      <c r="G9220" s="142"/>
      <c r="H9220" s="32"/>
      <c r="I9220" s="30"/>
      <c r="J9220" s="30"/>
      <c r="K9220" s="30"/>
      <c r="L9220" s="121"/>
    </row>
    <row r="9221" s="35" customFormat="1" customHeight="1" spans="2:12">
      <c r="B9221" s="38"/>
      <c r="C9221" s="69"/>
      <c r="D9221" s="30"/>
      <c r="E9221" s="30"/>
      <c r="F9221" s="57"/>
      <c r="G9221" s="142"/>
      <c r="H9221" s="32"/>
      <c r="I9221" s="30"/>
      <c r="J9221" s="30"/>
      <c r="K9221" s="30"/>
      <c r="L9221" s="121"/>
    </row>
    <row r="9222" s="35" customFormat="1" customHeight="1" spans="2:12">
      <c r="B9222" s="38"/>
      <c r="C9222" s="69"/>
      <c r="D9222" s="30"/>
      <c r="E9222" s="30"/>
      <c r="F9222" s="57"/>
      <c r="G9222" s="142"/>
      <c r="H9222" s="32"/>
      <c r="I9222" s="30"/>
      <c r="J9222" s="30"/>
      <c r="K9222" s="30"/>
      <c r="L9222" s="121"/>
    </row>
    <row r="9223" s="35" customFormat="1" customHeight="1" spans="2:12">
      <c r="B9223" s="38"/>
      <c r="C9223" s="69"/>
      <c r="D9223" s="30"/>
      <c r="E9223" s="30"/>
      <c r="F9223" s="57"/>
      <c r="G9223" s="142"/>
      <c r="H9223" s="32"/>
      <c r="I9223" s="30"/>
      <c r="J9223" s="30"/>
      <c r="K9223" s="30"/>
      <c r="L9223" s="121"/>
    </row>
    <row r="9224" s="35" customFormat="1" customHeight="1" spans="2:12">
      <c r="B9224" s="38"/>
      <c r="C9224" s="69"/>
      <c r="D9224" s="30"/>
      <c r="E9224" s="30"/>
      <c r="F9224" s="57"/>
      <c r="G9224" s="142"/>
      <c r="H9224" s="32"/>
      <c r="I9224" s="30"/>
      <c r="J9224" s="30"/>
      <c r="K9224" s="30"/>
      <c r="L9224" s="121"/>
    </row>
    <row r="9225" s="35" customFormat="1" customHeight="1" spans="2:12">
      <c r="B9225" s="38"/>
      <c r="C9225" s="69"/>
      <c r="D9225" s="30"/>
      <c r="E9225" s="30"/>
      <c r="F9225" s="57"/>
      <c r="G9225" s="142"/>
      <c r="H9225" s="32"/>
      <c r="I9225" s="30"/>
      <c r="J9225" s="30"/>
      <c r="K9225" s="30"/>
      <c r="L9225" s="121"/>
    </row>
    <row r="9226" s="35" customFormat="1" customHeight="1" spans="2:12">
      <c r="B9226" s="38"/>
      <c r="C9226" s="69"/>
      <c r="D9226" s="30"/>
      <c r="E9226" s="30"/>
      <c r="F9226" s="57"/>
      <c r="G9226" s="142"/>
      <c r="H9226" s="32"/>
      <c r="I9226" s="30"/>
      <c r="J9226" s="30"/>
      <c r="K9226" s="30"/>
      <c r="L9226" s="121"/>
    </row>
    <row r="9227" s="35" customFormat="1" customHeight="1" spans="2:12">
      <c r="B9227" s="38"/>
      <c r="C9227" s="69"/>
      <c r="D9227" s="30"/>
      <c r="E9227" s="30"/>
      <c r="F9227" s="57"/>
      <c r="G9227" s="142"/>
      <c r="H9227" s="32"/>
      <c r="I9227" s="30"/>
      <c r="J9227" s="30"/>
      <c r="K9227" s="30"/>
      <c r="L9227" s="121"/>
    </row>
    <row r="9228" s="35" customFormat="1" customHeight="1" spans="2:12">
      <c r="B9228" s="38"/>
      <c r="C9228" s="69"/>
      <c r="D9228" s="30"/>
      <c r="E9228" s="30"/>
      <c r="F9228" s="57"/>
      <c r="G9228" s="142"/>
      <c r="H9228" s="32"/>
      <c r="I9228" s="30"/>
      <c r="J9228" s="30"/>
      <c r="K9228" s="30"/>
      <c r="L9228" s="121"/>
    </row>
    <row r="9229" s="35" customFormat="1" customHeight="1" spans="2:12">
      <c r="B9229" s="38"/>
      <c r="C9229" s="69"/>
      <c r="D9229" s="30"/>
      <c r="E9229" s="30"/>
      <c r="F9229" s="57"/>
      <c r="G9229" s="142"/>
      <c r="H9229" s="32"/>
      <c r="I9229" s="30"/>
      <c r="J9229" s="30"/>
      <c r="K9229" s="30"/>
      <c r="L9229" s="121"/>
    </row>
    <row r="9230" s="35" customFormat="1" customHeight="1" spans="2:12">
      <c r="B9230" s="38"/>
      <c r="C9230" s="69"/>
      <c r="D9230" s="30"/>
      <c r="E9230" s="30"/>
      <c r="F9230" s="57"/>
      <c r="G9230" s="142"/>
      <c r="H9230" s="32"/>
      <c r="I9230" s="30"/>
      <c r="J9230" s="30"/>
      <c r="K9230" s="30"/>
      <c r="L9230" s="121"/>
    </row>
    <row r="9231" s="35" customFormat="1" customHeight="1" spans="2:12">
      <c r="B9231" s="38"/>
      <c r="C9231" s="69"/>
      <c r="D9231" s="30"/>
      <c r="E9231" s="30"/>
      <c r="F9231" s="57"/>
      <c r="G9231" s="142"/>
      <c r="H9231" s="32"/>
      <c r="I9231" s="30"/>
      <c r="J9231" s="30"/>
      <c r="K9231" s="30"/>
      <c r="L9231" s="121"/>
    </row>
    <row r="9232" s="35" customFormat="1" customHeight="1" spans="2:12">
      <c r="B9232" s="38"/>
      <c r="C9232" s="69"/>
      <c r="D9232" s="30"/>
      <c r="E9232" s="30"/>
      <c r="F9232" s="57"/>
      <c r="G9232" s="142"/>
      <c r="H9232" s="32"/>
      <c r="I9232" s="30"/>
      <c r="J9232" s="30"/>
      <c r="K9232" s="30"/>
      <c r="L9232" s="121"/>
    </row>
    <row r="9233" s="35" customFormat="1" customHeight="1" spans="2:12">
      <c r="B9233" s="38"/>
      <c r="C9233" s="69"/>
      <c r="D9233" s="30"/>
      <c r="E9233" s="30"/>
      <c r="F9233" s="57"/>
      <c r="G9233" s="142"/>
      <c r="H9233" s="32"/>
      <c r="I9233" s="30"/>
      <c r="J9233" s="30"/>
      <c r="K9233" s="30"/>
      <c r="L9233" s="121"/>
    </row>
    <row r="9234" s="35" customFormat="1" customHeight="1" spans="2:12">
      <c r="B9234" s="38"/>
      <c r="C9234" s="69"/>
      <c r="D9234" s="30"/>
      <c r="E9234" s="30"/>
      <c r="F9234" s="57"/>
      <c r="G9234" s="142"/>
      <c r="H9234" s="32"/>
      <c r="I9234" s="30"/>
      <c r="J9234" s="30"/>
      <c r="K9234" s="30"/>
      <c r="L9234" s="121"/>
    </row>
    <row r="9235" s="35" customFormat="1" customHeight="1" spans="2:12">
      <c r="B9235" s="38"/>
      <c r="C9235" s="69"/>
      <c r="D9235" s="30"/>
      <c r="E9235" s="30"/>
      <c r="F9235" s="57"/>
      <c r="G9235" s="142"/>
      <c r="H9235" s="32"/>
      <c r="I9235" s="30"/>
      <c r="J9235" s="30"/>
      <c r="K9235" s="30"/>
      <c r="L9235" s="121"/>
    </row>
    <row r="9236" s="35" customFormat="1" customHeight="1" spans="2:12">
      <c r="B9236" s="38"/>
      <c r="C9236" s="69"/>
      <c r="D9236" s="30"/>
      <c r="E9236" s="30"/>
      <c r="F9236" s="57"/>
      <c r="G9236" s="142"/>
      <c r="H9236" s="32"/>
      <c r="I9236" s="30"/>
      <c r="J9236" s="30"/>
      <c r="K9236" s="30"/>
      <c r="L9236" s="121"/>
    </row>
    <row r="9237" s="35" customFormat="1" customHeight="1" spans="2:12">
      <c r="B9237" s="38"/>
      <c r="C9237" s="69"/>
      <c r="D9237" s="30"/>
      <c r="E9237" s="30"/>
      <c r="F9237" s="57"/>
      <c r="G9237" s="142"/>
      <c r="H9237" s="32"/>
      <c r="I9237" s="30"/>
      <c r="J9237" s="30"/>
      <c r="K9237" s="30"/>
      <c r="L9237" s="121"/>
    </row>
    <row r="9238" s="35" customFormat="1" customHeight="1" spans="2:12">
      <c r="B9238" s="38"/>
      <c r="C9238" s="69"/>
      <c r="D9238" s="30"/>
      <c r="E9238" s="30"/>
      <c r="F9238" s="57"/>
      <c r="G9238" s="142"/>
      <c r="H9238" s="32"/>
      <c r="I9238" s="30"/>
      <c r="J9238" s="30"/>
      <c r="K9238" s="30"/>
      <c r="L9238" s="121"/>
    </row>
    <row r="9239" s="35" customFormat="1" customHeight="1" spans="2:12">
      <c r="B9239" s="38"/>
      <c r="C9239" s="69"/>
      <c r="D9239" s="30"/>
      <c r="E9239" s="30"/>
      <c r="F9239" s="57"/>
      <c r="G9239" s="142"/>
      <c r="H9239" s="32"/>
      <c r="I9239" s="30"/>
      <c r="J9239" s="30"/>
      <c r="K9239" s="30"/>
      <c r="L9239" s="121"/>
    </row>
    <row r="9240" s="35" customFormat="1" customHeight="1" spans="2:12">
      <c r="B9240" s="38"/>
      <c r="C9240" s="69"/>
      <c r="D9240" s="30"/>
      <c r="E9240" s="30"/>
      <c r="F9240" s="57"/>
      <c r="G9240" s="142"/>
      <c r="H9240" s="32"/>
      <c r="I9240" s="30"/>
      <c r="J9240" s="30"/>
      <c r="K9240" s="30"/>
      <c r="L9240" s="121"/>
    </row>
    <row r="9241" s="35" customFormat="1" customHeight="1" spans="2:12">
      <c r="B9241" s="38"/>
      <c r="C9241" s="69"/>
      <c r="D9241" s="30"/>
      <c r="E9241" s="30"/>
      <c r="F9241" s="57"/>
      <c r="G9241" s="142"/>
      <c r="H9241" s="32"/>
      <c r="I9241" s="30"/>
      <c r="J9241" s="30"/>
      <c r="K9241" s="30"/>
      <c r="L9241" s="121"/>
    </row>
    <row r="9242" s="35" customFormat="1" customHeight="1" spans="2:12">
      <c r="B9242" s="38"/>
      <c r="C9242" s="69"/>
      <c r="D9242" s="30"/>
      <c r="E9242" s="30"/>
      <c r="F9242" s="57"/>
      <c r="G9242" s="142"/>
      <c r="H9242" s="32"/>
      <c r="I9242" s="30"/>
      <c r="J9242" s="30"/>
      <c r="K9242" s="30"/>
      <c r="L9242" s="121"/>
    </row>
    <row r="9243" s="35" customFormat="1" customHeight="1" spans="2:12">
      <c r="B9243" s="38"/>
      <c r="C9243" s="69"/>
      <c r="D9243" s="30"/>
      <c r="E9243" s="30"/>
      <c r="F9243" s="57"/>
      <c r="G9243" s="142"/>
      <c r="H9243" s="32"/>
      <c r="I9243" s="30"/>
      <c r="J9243" s="30"/>
      <c r="K9243" s="30"/>
      <c r="L9243" s="121"/>
    </row>
    <row r="9244" s="35" customFormat="1" customHeight="1" spans="2:12">
      <c r="B9244" s="38"/>
      <c r="C9244" s="69"/>
      <c r="D9244" s="30" t="s">
        <v>33</v>
      </c>
      <c r="E9244" s="30"/>
      <c r="F9244" s="57"/>
      <c r="G9244" s="143"/>
      <c r="H9244" s="32"/>
      <c r="I9244" s="30"/>
      <c r="J9244" s="30"/>
      <c r="K9244" s="30"/>
      <c r="L9244" s="121"/>
    </row>
    <row r="9245" s="35" customFormat="1" customHeight="1" spans="2:12">
      <c r="B9245" s="38"/>
      <c r="C9245" s="69"/>
      <c r="D9245" s="30" t="s">
        <v>33</v>
      </c>
      <c r="E9245" s="30"/>
      <c r="F9245" s="57"/>
      <c r="G9245" s="143"/>
      <c r="H9245" s="32"/>
      <c r="I9245" s="30"/>
      <c r="J9245" s="30"/>
      <c r="K9245" s="30"/>
      <c r="L9245" s="121"/>
    </row>
    <row r="9246" s="35" customFormat="1" customHeight="1" spans="2:12">
      <c r="B9246" s="38"/>
      <c r="C9246" s="69"/>
      <c r="D9246" s="30" t="s">
        <v>33</v>
      </c>
      <c r="E9246" s="30"/>
      <c r="F9246" s="57"/>
      <c r="G9246" s="143"/>
      <c r="H9246" s="32"/>
      <c r="I9246" s="30"/>
      <c r="J9246" s="30"/>
      <c r="K9246" s="30"/>
      <c r="L9246" s="121"/>
    </row>
    <row r="9247" s="35" customFormat="1" customHeight="1" spans="2:12">
      <c r="B9247" s="38"/>
      <c r="C9247" s="69"/>
      <c r="D9247" s="30" t="s">
        <v>33</v>
      </c>
      <c r="E9247" s="30"/>
      <c r="F9247" s="57"/>
      <c r="G9247" s="143"/>
      <c r="H9247" s="32"/>
      <c r="I9247" s="30"/>
      <c r="J9247" s="30"/>
      <c r="K9247" s="30"/>
      <c r="L9247" s="121"/>
    </row>
    <row r="9248" s="35" customFormat="1" customHeight="1" spans="2:12">
      <c r="B9248" s="38"/>
      <c r="C9248" s="69"/>
      <c r="D9248" s="30" t="s">
        <v>33</v>
      </c>
      <c r="E9248" s="30"/>
      <c r="F9248" s="57"/>
      <c r="G9248" s="143"/>
      <c r="H9248" s="32"/>
      <c r="I9248" s="30"/>
      <c r="J9248" s="30"/>
      <c r="K9248" s="30"/>
      <c r="L9248" s="121"/>
    </row>
    <row r="9249" s="35" customFormat="1" customHeight="1" spans="2:12">
      <c r="B9249" s="38"/>
      <c r="C9249" s="69"/>
      <c r="D9249" s="30" t="s">
        <v>33</v>
      </c>
      <c r="E9249" s="30"/>
      <c r="F9249" s="57"/>
      <c r="G9249" s="143"/>
      <c r="H9249" s="32"/>
      <c r="I9249" s="30"/>
      <c r="J9249" s="30"/>
      <c r="K9249" s="30"/>
      <c r="L9249" s="121"/>
    </row>
    <row r="9250" s="35" customFormat="1" customHeight="1" spans="2:12">
      <c r="B9250" s="38"/>
      <c r="C9250" s="69"/>
      <c r="D9250" s="30" t="s">
        <v>33</v>
      </c>
      <c r="E9250" s="30"/>
      <c r="F9250" s="57"/>
      <c r="G9250" s="143"/>
      <c r="H9250" s="32"/>
      <c r="I9250" s="30"/>
      <c r="J9250" s="30"/>
      <c r="K9250" s="30"/>
      <c r="L9250" s="121"/>
    </row>
    <row r="9251" s="35" customFormat="1" customHeight="1" spans="2:12">
      <c r="B9251" s="38"/>
      <c r="C9251" s="69"/>
      <c r="D9251" s="30" t="s">
        <v>33</v>
      </c>
      <c r="E9251" s="30"/>
      <c r="F9251" s="57"/>
      <c r="G9251" s="143"/>
      <c r="H9251" s="32"/>
      <c r="I9251" s="30"/>
      <c r="J9251" s="30"/>
      <c r="K9251" s="30"/>
      <c r="L9251" s="121"/>
    </row>
    <row r="9252" s="35" customFormat="1" customHeight="1" spans="2:12">
      <c r="B9252" s="38"/>
      <c r="C9252" s="69"/>
      <c r="D9252" s="30" t="s">
        <v>33</v>
      </c>
      <c r="E9252" s="30"/>
      <c r="F9252" s="57"/>
      <c r="G9252" s="143"/>
      <c r="H9252" s="32"/>
      <c r="I9252" s="30"/>
      <c r="J9252" s="30"/>
      <c r="K9252" s="30"/>
      <c r="L9252" s="121"/>
    </row>
    <row r="9253" s="35" customFormat="1" customHeight="1" spans="2:12">
      <c r="B9253" s="38"/>
      <c r="C9253" s="69"/>
      <c r="D9253" s="30" t="s">
        <v>33</v>
      </c>
      <c r="E9253" s="30"/>
      <c r="F9253" s="57"/>
      <c r="G9253" s="143"/>
      <c r="H9253" s="32"/>
      <c r="I9253" s="30"/>
      <c r="J9253" s="30"/>
      <c r="K9253" s="30"/>
      <c r="L9253" s="121"/>
    </row>
    <row r="9254" s="35" customFormat="1" customHeight="1" spans="2:12">
      <c r="B9254" s="38"/>
      <c r="C9254" s="69"/>
      <c r="D9254" s="30" t="s">
        <v>33</v>
      </c>
      <c r="E9254" s="30"/>
      <c r="F9254" s="57"/>
      <c r="G9254" s="143"/>
      <c r="H9254" s="32"/>
      <c r="I9254" s="30"/>
      <c r="J9254" s="30"/>
      <c r="K9254" s="30"/>
      <c r="L9254" s="121"/>
    </row>
    <row r="9255" s="35" customFormat="1" customHeight="1" spans="2:12">
      <c r="B9255" s="38"/>
      <c r="C9255" s="69"/>
      <c r="D9255" s="30" t="s">
        <v>33</v>
      </c>
      <c r="E9255" s="30"/>
      <c r="F9255" s="57"/>
      <c r="G9255" s="143"/>
      <c r="H9255" s="32"/>
      <c r="I9255" s="30"/>
      <c r="J9255" s="30"/>
      <c r="K9255" s="30"/>
      <c r="L9255" s="121"/>
    </row>
    <row r="9256" s="35" customFormat="1" customHeight="1" spans="2:12">
      <c r="B9256" s="38"/>
      <c r="C9256" s="69"/>
      <c r="D9256" s="30" t="s">
        <v>33</v>
      </c>
      <c r="E9256" s="30"/>
      <c r="F9256" s="57"/>
      <c r="G9256" s="143"/>
      <c r="H9256" s="32"/>
      <c r="I9256" s="30"/>
      <c r="J9256" s="30"/>
      <c r="K9256" s="30"/>
      <c r="L9256" s="121"/>
    </row>
    <row r="9257" s="35" customFormat="1" customHeight="1" spans="2:12">
      <c r="B9257" s="38"/>
      <c r="C9257" s="69"/>
      <c r="D9257" s="30" t="s">
        <v>33</v>
      </c>
      <c r="E9257" s="30"/>
      <c r="F9257" s="57"/>
      <c r="G9257" s="143"/>
      <c r="H9257" s="32"/>
      <c r="I9257" s="30"/>
      <c r="J9257" s="30"/>
      <c r="K9257" s="30"/>
      <c r="L9257" s="121"/>
    </row>
    <row r="9258" s="35" customFormat="1" customHeight="1" spans="2:12">
      <c r="B9258" s="38"/>
      <c r="C9258" s="69"/>
      <c r="D9258" s="30" t="s">
        <v>33</v>
      </c>
      <c r="E9258" s="30"/>
      <c r="F9258" s="57"/>
      <c r="G9258" s="143"/>
      <c r="H9258" s="32"/>
      <c r="I9258" s="30"/>
      <c r="J9258" s="30"/>
      <c r="K9258" s="30"/>
      <c r="L9258" s="121"/>
    </row>
    <row r="9259" s="35" customFormat="1" customHeight="1" spans="2:12">
      <c r="B9259" s="38"/>
      <c r="C9259" s="69"/>
      <c r="D9259" s="30" t="s">
        <v>33</v>
      </c>
      <c r="E9259" s="30"/>
      <c r="F9259" s="57"/>
      <c r="G9259" s="143"/>
      <c r="H9259" s="32"/>
      <c r="I9259" s="30"/>
      <c r="J9259" s="30"/>
      <c r="K9259" s="30"/>
      <c r="L9259" s="121"/>
    </row>
    <row r="9260" s="35" customFormat="1" customHeight="1" spans="2:12">
      <c r="B9260" s="38"/>
      <c r="C9260" s="69"/>
      <c r="D9260" s="30" t="s">
        <v>33</v>
      </c>
      <c r="E9260" s="30"/>
      <c r="F9260" s="57"/>
      <c r="G9260" s="143"/>
      <c r="H9260" s="32"/>
      <c r="I9260" s="30"/>
      <c r="J9260" s="30"/>
      <c r="K9260" s="30"/>
      <c r="L9260" s="121"/>
    </row>
    <row r="9261" s="35" customFormat="1" customHeight="1" spans="2:12">
      <c r="B9261" s="38"/>
      <c r="C9261" s="69"/>
      <c r="D9261" s="30" t="s">
        <v>33</v>
      </c>
      <c r="E9261" s="30"/>
      <c r="F9261" s="57"/>
      <c r="G9261" s="143"/>
      <c r="H9261" s="32"/>
      <c r="I9261" s="30"/>
      <c r="J9261" s="30"/>
      <c r="K9261" s="30"/>
      <c r="L9261" s="121"/>
    </row>
    <row r="9262" s="35" customFormat="1" customHeight="1" spans="2:12">
      <c r="B9262" s="38"/>
      <c r="C9262" s="69"/>
      <c r="D9262" s="30" t="s">
        <v>33</v>
      </c>
      <c r="E9262" s="30"/>
      <c r="F9262" s="57"/>
      <c r="G9262" s="143"/>
      <c r="H9262" s="32"/>
      <c r="I9262" s="30"/>
      <c r="J9262" s="30"/>
      <c r="K9262" s="30"/>
      <c r="L9262" s="121"/>
    </row>
    <row r="9263" s="35" customFormat="1" customHeight="1" spans="2:12">
      <c r="B9263" s="38"/>
      <c r="C9263" s="69"/>
      <c r="D9263" s="30" t="s">
        <v>33</v>
      </c>
      <c r="E9263" s="30"/>
      <c r="F9263" s="57"/>
      <c r="G9263" s="143"/>
      <c r="H9263" s="32"/>
      <c r="I9263" s="30"/>
      <c r="J9263" s="30"/>
      <c r="K9263" s="30"/>
      <c r="L9263" s="121"/>
    </row>
    <row r="9264" s="35" customFormat="1" customHeight="1" spans="2:12">
      <c r="B9264" s="38"/>
      <c r="C9264" s="69"/>
      <c r="D9264" s="30" t="s">
        <v>33</v>
      </c>
      <c r="E9264" s="30"/>
      <c r="F9264" s="57"/>
      <c r="G9264" s="143"/>
      <c r="H9264" s="32"/>
      <c r="I9264" s="30"/>
      <c r="J9264" s="30"/>
      <c r="K9264" s="30"/>
      <c r="L9264" s="121"/>
    </row>
    <row r="9265" s="35" customFormat="1" customHeight="1" spans="2:12">
      <c r="B9265" s="38"/>
      <c r="C9265" s="69"/>
      <c r="D9265" s="30" t="s">
        <v>33</v>
      </c>
      <c r="E9265" s="30"/>
      <c r="F9265" s="57"/>
      <c r="G9265" s="143"/>
      <c r="H9265" s="32"/>
      <c r="I9265" s="30"/>
      <c r="J9265" s="30"/>
      <c r="K9265" s="30"/>
      <c r="L9265" s="121"/>
    </row>
    <row r="9266" s="35" customFormat="1" customHeight="1" spans="2:12">
      <c r="B9266" s="38"/>
      <c r="C9266" s="69"/>
      <c r="D9266" s="30" t="s">
        <v>33</v>
      </c>
      <c r="E9266" s="30"/>
      <c r="F9266" s="57"/>
      <c r="G9266" s="143"/>
      <c r="H9266" s="32"/>
      <c r="I9266" s="30"/>
      <c r="J9266" s="30"/>
      <c r="K9266" s="30"/>
      <c r="L9266" s="121"/>
    </row>
    <row r="9267" s="35" customFormat="1" customHeight="1" spans="2:12">
      <c r="B9267" s="38"/>
      <c r="C9267" s="69"/>
      <c r="D9267" s="30" t="s">
        <v>33</v>
      </c>
      <c r="E9267" s="30"/>
      <c r="F9267" s="57"/>
      <c r="G9267" s="143"/>
      <c r="H9267" s="32"/>
      <c r="I9267" s="30"/>
      <c r="J9267" s="30"/>
      <c r="K9267" s="30"/>
      <c r="L9267" s="121"/>
    </row>
    <row r="9268" s="35" customFormat="1" customHeight="1" spans="2:12">
      <c r="B9268" s="38"/>
      <c r="C9268" s="69"/>
      <c r="D9268" s="30" t="s">
        <v>33</v>
      </c>
      <c r="E9268" s="30"/>
      <c r="F9268" s="57"/>
      <c r="G9268" s="143"/>
      <c r="H9268" s="32"/>
      <c r="I9268" s="30"/>
      <c r="J9268" s="30"/>
      <c r="K9268" s="30"/>
      <c r="L9268" s="121"/>
    </row>
    <row r="9269" s="35" customFormat="1" customHeight="1" spans="2:12">
      <c r="B9269" s="38"/>
      <c r="C9269" s="69"/>
      <c r="D9269" s="30" t="s">
        <v>33</v>
      </c>
      <c r="E9269" s="30"/>
      <c r="F9269" s="57"/>
      <c r="G9269" s="143"/>
      <c r="H9269" s="32"/>
      <c r="I9269" s="30"/>
      <c r="J9269" s="30"/>
      <c r="K9269" s="30"/>
      <c r="L9269" s="121"/>
    </row>
    <row r="9270" s="35" customFormat="1" customHeight="1" spans="2:12">
      <c r="B9270" s="38"/>
      <c r="C9270" s="69"/>
      <c r="D9270" s="30" t="s">
        <v>33</v>
      </c>
      <c r="E9270" s="30"/>
      <c r="F9270" s="57"/>
      <c r="G9270" s="143"/>
      <c r="H9270" s="32"/>
      <c r="I9270" s="30"/>
      <c r="J9270" s="30"/>
      <c r="K9270" s="30"/>
      <c r="L9270" s="121"/>
    </row>
    <row r="9271" s="35" customFormat="1" customHeight="1" spans="2:12">
      <c r="B9271" s="38"/>
      <c r="C9271" s="69"/>
      <c r="D9271" s="30" t="s">
        <v>33</v>
      </c>
      <c r="E9271" s="30"/>
      <c r="F9271" s="57"/>
      <c r="G9271" s="143"/>
      <c r="H9271" s="32"/>
      <c r="I9271" s="30"/>
      <c r="J9271" s="30"/>
      <c r="K9271" s="30"/>
      <c r="L9271" s="121"/>
    </row>
    <row r="9272" s="35" customFormat="1" customHeight="1" spans="2:12">
      <c r="B9272" s="38"/>
      <c r="C9272" s="69"/>
      <c r="D9272" s="30" t="s">
        <v>33</v>
      </c>
      <c r="E9272" s="30"/>
      <c r="F9272" s="57"/>
      <c r="G9272" s="143"/>
      <c r="H9272" s="32"/>
      <c r="I9272" s="30"/>
      <c r="J9272" s="30"/>
      <c r="K9272" s="30"/>
      <c r="L9272" s="121"/>
    </row>
    <row r="9273" s="35" customFormat="1" customHeight="1" spans="2:12">
      <c r="B9273" s="38"/>
      <c r="C9273" s="69"/>
      <c r="D9273" s="30" t="s">
        <v>33</v>
      </c>
      <c r="E9273" s="30"/>
      <c r="F9273" s="57"/>
      <c r="G9273" s="143"/>
      <c r="H9273" s="32"/>
      <c r="I9273" s="30"/>
      <c r="J9273" s="30"/>
      <c r="K9273" s="30"/>
      <c r="L9273" s="121"/>
    </row>
    <row r="9274" s="35" customFormat="1" customHeight="1" spans="2:12">
      <c r="B9274" s="38"/>
      <c r="C9274" s="69"/>
      <c r="D9274" s="30" t="s">
        <v>33</v>
      </c>
      <c r="E9274" s="30"/>
      <c r="F9274" s="57"/>
      <c r="G9274" s="143"/>
      <c r="H9274" s="32"/>
      <c r="I9274" s="30"/>
      <c r="J9274" s="30"/>
      <c r="K9274" s="30"/>
      <c r="L9274" s="121"/>
    </row>
    <row r="9275" s="35" customFormat="1" customHeight="1" spans="2:12">
      <c r="B9275" s="38"/>
      <c r="C9275" s="69"/>
      <c r="D9275" s="30" t="s">
        <v>33</v>
      </c>
      <c r="E9275" s="30"/>
      <c r="F9275" s="57"/>
      <c r="G9275" s="143"/>
      <c r="H9275" s="32"/>
      <c r="I9275" s="30"/>
      <c r="J9275" s="30"/>
      <c r="K9275" s="30"/>
      <c r="L9275" s="121"/>
    </row>
    <row r="9276" s="35" customFormat="1" customHeight="1" spans="2:12">
      <c r="B9276" s="38"/>
      <c r="C9276" s="69"/>
      <c r="D9276" s="30" t="s">
        <v>33</v>
      </c>
      <c r="E9276" s="30"/>
      <c r="F9276" s="57"/>
      <c r="G9276" s="143"/>
      <c r="H9276" s="32"/>
      <c r="I9276" s="30"/>
      <c r="J9276" s="30"/>
      <c r="K9276" s="30"/>
      <c r="L9276" s="121"/>
    </row>
    <row r="9277" s="35" customFormat="1" customHeight="1" spans="2:12">
      <c r="B9277" s="38"/>
      <c r="C9277" s="69"/>
      <c r="D9277" s="30" t="s">
        <v>33</v>
      </c>
      <c r="E9277" s="30"/>
      <c r="F9277" s="57"/>
      <c r="G9277" s="143"/>
      <c r="H9277" s="32"/>
      <c r="I9277" s="30"/>
      <c r="J9277" s="30"/>
      <c r="K9277" s="30"/>
      <c r="L9277" s="121"/>
    </row>
    <row r="9278" s="35" customFormat="1" customHeight="1" spans="2:12">
      <c r="B9278" s="38">
        <v>46075</v>
      </c>
      <c r="C9278" s="69" t="s">
        <v>23</v>
      </c>
      <c r="D9278" s="30" t="s">
        <v>33</v>
      </c>
      <c r="E9278" s="30" t="s">
        <v>946</v>
      </c>
      <c r="F9278" s="57"/>
      <c r="G9278" s="143">
        <v>10333.33</v>
      </c>
      <c r="H9278" s="32">
        <v>86025.74</v>
      </c>
      <c r="I9278" s="30"/>
      <c r="J9278" s="30"/>
      <c r="K9278" s="30"/>
      <c r="L9278" s="121"/>
    </row>
    <row r="9279" s="35" customFormat="1" customHeight="1" spans="2:12">
      <c r="B9279" s="38">
        <v>46076</v>
      </c>
      <c r="C9279" s="69" t="s">
        <v>23</v>
      </c>
      <c r="D9279" s="30" t="s">
        <v>388</v>
      </c>
      <c r="E9279" s="30" t="s">
        <v>947</v>
      </c>
      <c r="F9279" s="57"/>
      <c r="G9279" s="143">
        <v>10</v>
      </c>
      <c r="H9279" s="32">
        <v>86015.74</v>
      </c>
      <c r="I9279" s="30"/>
      <c r="J9279" s="30"/>
      <c r="K9279" s="30"/>
      <c r="L9279" s="121"/>
    </row>
    <row r="9280" s="35" customFormat="1" customHeight="1" spans="2:12">
      <c r="B9280" s="38">
        <v>46076</v>
      </c>
      <c r="C9280" s="69" t="s">
        <v>23</v>
      </c>
      <c r="D9280" s="30" t="s">
        <v>388</v>
      </c>
      <c r="E9280" s="30" t="s">
        <v>947</v>
      </c>
      <c r="F9280" s="57"/>
      <c r="G9280" s="143">
        <v>10</v>
      </c>
      <c r="H9280" s="32">
        <v>86005.74</v>
      </c>
      <c r="I9280" s="30"/>
      <c r="J9280" s="30"/>
      <c r="K9280" s="30"/>
      <c r="L9280" s="121"/>
    </row>
    <row r="9281" s="35" customFormat="1" customHeight="1" spans="2:12">
      <c r="B9281" s="38">
        <v>46076</v>
      </c>
      <c r="C9281" s="69" t="s">
        <v>23</v>
      </c>
      <c r="D9281" s="30" t="s">
        <v>33</v>
      </c>
      <c r="E9281" s="30" t="s">
        <v>1616</v>
      </c>
      <c r="F9281" s="57"/>
      <c r="G9281" s="30">
        <v>9830</v>
      </c>
      <c r="H9281" s="32">
        <v>76175.74</v>
      </c>
      <c r="I9281" s="30"/>
      <c r="J9281" s="30"/>
      <c r="K9281" s="30"/>
      <c r="L9281" s="121"/>
    </row>
    <row r="9282" s="35" customFormat="1" customHeight="1" spans="2:12">
      <c r="B9282" s="38">
        <v>46078</v>
      </c>
      <c r="C9282" s="69" t="s">
        <v>23</v>
      </c>
      <c r="D9282" s="30" t="s">
        <v>33</v>
      </c>
      <c r="E9282" s="30" t="s">
        <v>425</v>
      </c>
      <c r="F9282" s="30">
        <v>3953.21</v>
      </c>
      <c r="G9282" s="30"/>
      <c r="H9282" s="32">
        <v>80128.95</v>
      </c>
      <c r="I9282" s="30" t="s">
        <v>82</v>
      </c>
      <c r="J9282" s="30"/>
      <c r="K9282" s="30"/>
      <c r="L9282" s="121">
        <v>202604</v>
      </c>
    </row>
    <row r="9283" s="35" customFormat="1" customHeight="1" spans="2:12">
      <c r="B9283" s="38">
        <v>46079</v>
      </c>
      <c r="C9283" s="69" t="s">
        <v>23</v>
      </c>
      <c r="D9283" s="30" t="s">
        <v>1125</v>
      </c>
      <c r="E9283" s="30" t="s">
        <v>1617</v>
      </c>
      <c r="F9283" s="30">
        <v>11868.62</v>
      </c>
      <c r="G9283" s="57"/>
      <c r="H9283" s="32">
        <v>91997.57</v>
      </c>
      <c r="I9283" s="30"/>
      <c r="J9283" s="30"/>
      <c r="K9283" s="30"/>
      <c r="L9283" s="121"/>
    </row>
    <row r="9284" s="35" customFormat="1" customHeight="1" spans="2:12">
      <c r="B9284" s="38">
        <v>46079</v>
      </c>
      <c r="C9284" s="69" t="s">
        <v>23</v>
      </c>
      <c r="D9284" s="30" t="s">
        <v>1125</v>
      </c>
      <c r="E9284" s="30" t="s">
        <v>1618</v>
      </c>
      <c r="F9284" s="30">
        <v>12260.24</v>
      </c>
      <c r="G9284" s="30"/>
      <c r="H9284" s="32">
        <v>104257.81</v>
      </c>
      <c r="I9284" s="30"/>
      <c r="J9284" s="30"/>
      <c r="K9284" s="30"/>
      <c r="L9284" s="121"/>
    </row>
    <row r="9285" s="35" customFormat="1" customHeight="1" spans="2:12">
      <c r="B9285" s="38">
        <v>46083</v>
      </c>
      <c r="C9285" s="69" t="s">
        <v>23</v>
      </c>
      <c r="D9285" s="30" t="s">
        <v>33</v>
      </c>
      <c r="E9285" s="30" t="s">
        <v>423</v>
      </c>
      <c r="F9285" s="66">
        <v>2538.84</v>
      </c>
      <c r="G9285" s="30"/>
      <c r="H9285" s="32">
        <v>106796.65</v>
      </c>
      <c r="I9285" s="30" t="s">
        <v>54</v>
      </c>
      <c r="J9285" s="30"/>
      <c r="K9285" s="30"/>
      <c r="L9285" s="121">
        <v>202604</v>
      </c>
    </row>
    <row r="9286" s="35" customFormat="1" customHeight="1" spans="2:12">
      <c r="B9286" s="38">
        <v>46084</v>
      </c>
      <c r="C9286" s="69" t="s">
        <v>23</v>
      </c>
      <c r="D9286" s="30" t="s">
        <v>33</v>
      </c>
      <c r="E9286" s="30" t="s">
        <v>423</v>
      </c>
      <c r="F9286" s="66">
        <v>1715.67</v>
      </c>
      <c r="G9286" s="57"/>
      <c r="H9286" s="32">
        <v>108512.32</v>
      </c>
      <c r="I9286" s="30" t="s">
        <v>114</v>
      </c>
      <c r="J9286" s="30"/>
      <c r="K9286" s="30"/>
      <c r="L9286" s="121">
        <v>202604</v>
      </c>
    </row>
    <row r="9287" s="35" customFormat="1" customHeight="1" spans="2:12">
      <c r="B9287" s="38">
        <v>46087</v>
      </c>
      <c r="C9287" s="69" t="s">
        <v>23</v>
      </c>
      <c r="D9287" s="30" t="s">
        <v>33</v>
      </c>
      <c r="E9287" s="30" t="s">
        <v>426</v>
      </c>
      <c r="F9287" s="57">
        <v>6553.31</v>
      </c>
      <c r="G9287" s="57"/>
      <c r="H9287" s="32">
        <v>115065.63</v>
      </c>
      <c r="I9287" s="30" t="s">
        <v>114</v>
      </c>
      <c r="J9287" s="30"/>
      <c r="K9287" s="30"/>
      <c r="L9287" s="121">
        <v>202604</v>
      </c>
    </row>
    <row r="9288" s="35" customFormat="1" customHeight="1" spans="2:12">
      <c r="B9288" s="38">
        <v>46098</v>
      </c>
      <c r="C9288" s="69" t="s">
        <v>23</v>
      </c>
      <c r="D9288" s="30" t="s">
        <v>33</v>
      </c>
      <c r="E9288" s="30" t="s">
        <v>425</v>
      </c>
      <c r="F9288" s="30">
        <v>3874.55</v>
      </c>
      <c r="G9288" s="57"/>
      <c r="H9288" s="32">
        <v>118940.18</v>
      </c>
      <c r="I9288" s="30" t="s">
        <v>82</v>
      </c>
      <c r="J9288" s="30"/>
      <c r="K9288" s="30"/>
      <c r="L9288" s="121">
        <v>202605</v>
      </c>
    </row>
    <row r="9289" s="35" customFormat="1" customHeight="1" spans="2:12">
      <c r="B9289" s="38">
        <v>46102</v>
      </c>
      <c r="C9289" s="69" t="s">
        <v>23</v>
      </c>
      <c r="D9289" s="30"/>
      <c r="E9289" s="30" t="s">
        <v>787</v>
      </c>
      <c r="F9289" s="30">
        <v>37.37</v>
      </c>
      <c r="G9289" s="30"/>
      <c r="H9289" s="32">
        <v>118977.55</v>
      </c>
      <c r="I9289" s="30"/>
      <c r="J9289" s="30"/>
      <c r="K9289" s="30"/>
      <c r="L9289" s="121"/>
    </row>
    <row r="9290" s="35" customFormat="1" customHeight="1" spans="2:12">
      <c r="B9290" s="38">
        <v>46103</v>
      </c>
      <c r="C9290" s="69" t="s">
        <v>23</v>
      </c>
      <c r="D9290" s="30"/>
      <c r="E9290" s="30" t="s">
        <v>946</v>
      </c>
      <c r="F9290" s="30"/>
      <c r="G9290" s="30">
        <v>9333.33</v>
      </c>
      <c r="H9290" s="32">
        <v>109644.22</v>
      </c>
      <c r="I9290" s="30"/>
      <c r="J9290" s="30"/>
      <c r="K9290" s="30"/>
      <c r="L9290" s="121"/>
    </row>
    <row r="9291" s="35" customFormat="1" customHeight="1" spans="2:12">
      <c r="B9291" s="38">
        <v>46104</v>
      </c>
      <c r="C9291" s="69" t="s">
        <v>23</v>
      </c>
      <c r="D9291" s="30"/>
      <c r="E9291" s="30" t="s">
        <v>1619</v>
      </c>
      <c r="F9291" s="30"/>
      <c r="G9291" s="30">
        <v>10</v>
      </c>
      <c r="H9291" s="32">
        <v>109634.22</v>
      </c>
      <c r="I9291" s="30"/>
      <c r="J9291" s="30"/>
      <c r="K9291" s="30"/>
      <c r="L9291" s="121"/>
    </row>
    <row r="9292" s="35" customFormat="1" customHeight="1" spans="2:12">
      <c r="B9292" s="38">
        <v>46104</v>
      </c>
      <c r="C9292" s="69" t="s">
        <v>23</v>
      </c>
      <c r="D9292" s="30"/>
      <c r="E9292" s="30" t="s">
        <v>1619</v>
      </c>
      <c r="F9292" s="30"/>
      <c r="G9292" s="30">
        <v>10</v>
      </c>
      <c r="H9292" s="32">
        <v>109624.22</v>
      </c>
      <c r="I9292" s="30"/>
      <c r="J9292" s="30"/>
      <c r="K9292" s="30"/>
      <c r="L9292" s="121"/>
    </row>
    <row r="9293" s="35" customFormat="1" customHeight="1" spans="2:12">
      <c r="B9293" s="38">
        <v>46105</v>
      </c>
      <c r="C9293" s="69" t="s">
        <v>23</v>
      </c>
      <c r="D9293" s="30" t="s">
        <v>1125</v>
      </c>
      <c r="E9293" s="30" t="s">
        <v>1620</v>
      </c>
      <c r="F9293" s="30">
        <v>13169.21</v>
      </c>
      <c r="G9293" s="57"/>
      <c r="H9293" s="32">
        <v>122793.43</v>
      </c>
      <c r="I9293" s="30"/>
      <c r="J9293" s="30"/>
      <c r="K9293" s="30"/>
      <c r="L9293" s="121"/>
    </row>
    <row r="9294" s="35" customFormat="1" customHeight="1" spans="2:12">
      <c r="B9294" s="38">
        <v>46115</v>
      </c>
      <c r="C9294" s="69" t="s">
        <v>23</v>
      </c>
      <c r="D9294" s="30" t="s">
        <v>33</v>
      </c>
      <c r="E9294" s="30" t="s">
        <v>423</v>
      </c>
      <c r="F9294" s="66">
        <v>1659.99</v>
      </c>
      <c r="G9294" s="30"/>
      <c r="H9294" s="32">
        <v>124453.42</v>
      </c>
      <c r="I9294" s="30" t="s">
        <v>114</v>
      </c>
      <c r="J9294" s="30"/>
      <c r="K9294" s="30"/>
      <c r="L9294" s="121">
        <v>202605</v>
      </c>
    </row>
    <row r="9295" s="35" customFormat="1" customHeight="1" spans="2:12">
      <c r="B9295" s="38">
        <v>46116</v>
      </c>
      <c r="C9295" s="69" t="s">
        <v>23</v>
      </c>
      <c r="D9295" s="30" t="s">
        <v>33</v>
      </c>
      <c r="E9295" s="30" t="s">
        <v>423</v>
      </c>
      <c r="F9295" s="66">
        <v>2876.94</v>
      </c>
      <c r="G9295" s="57"/>
      <c r="H9295" s="32">
        <v>127330.36</v>
      </c>
      <c r="I9295" s="30" t="s">
        <v>54</v>
      </c>
      <c r="J9295" s="30"/>
      <c r="K9295" s="30"/>
      <c r="L9295" s="121">
        <v>202605</v>
      </c>
    </row>
    <row r="9296" s="35" customFormat="1" customHeight="1" spans="2:12">
      <c r="B9296" s="38">
        <v>46117</v>
      </c>
      <c r="C9296" s="69" t="s">
        <v>23</v>
      </c>
      <c r="D9296" s="30" t="s">
        <v>33</v>
      </c>
      <c r="E9296" s="30" t="s">
        <v>425</v>
      </c>
      <c r="F9296" s="57">
        <v>3203.37</v>
      </c>
      <c r="G9296" s="57"/>
      <c r="H9296" s="32">
        <v>130533.73</v>
      </c>
      <c r="I9296" s="30" t="s">
        <v>82</v>
      </c>
      <c r="J9296" s="30"/>
      <c r="K9296" s="30"/>
      <c r="L9296" s="121">
        <v>202606</v>
      </c>
    </row>
    <row r="9297" s="35" customFormat="1" customHeight="1" spans="2:12">
      <c r="B9297" s="38">
        <v>46129</v>
      </c>
      <c r="C9297" s="69" t="s">
        <v>23</v>
      </c>
      <c r="D9297" s="30" t="s">
        <v>1125</v>
      </c>
      <c r="E9297" s="30" t="s">
        <v>1621</v>
      </c>
      <c r="F9297" s="30">
        <v>3605.71</v>
      </c>
      <c r="G9297" s="57"/>
      <c r="H9297" s="32">
        <v>134139.44</v>
      </c>
      <c r="I9297" s="30"/>
      <c r="J9297" s="30"/>
      <c r="K9297" s="30"/>
      <c r="L9297" s="121"/>
    </row>
    <row r="9298" s="35" customFormat="1" customHeight="1" spans="2:12">
      <c r="B9298" s="38">
        <v>46129</v>
      </c>
      <c r="C9298" s="69" t="s">
        <v>23</v>
      </c>
      <c r="D9298" s="30" t="s">
        <v>1125</v>
      </c>
      <c r="E9298" s="30" t="s">
        <v>1622</v>
      </c>
      <c r="F9298" s="30">
        <v>1170.98</v>
      </c>
      <c r="G9298" s="57"/>
      <c r="H9298" s="32">
        <v>135310.42</v>
      </c>
      <c r="I9298" s="30"/>
      <c r="J9298" s="30"/>
      <c r="K9298" s="30"/>
      <c r="L9298" s="121"/>
    </row>
    <row r="9299" s="35" customFormat="1" customHeight="1" spans="2:12">
      <c r="B9299" s="38">
        <v>46129</v>
      </c>
      <c r="C9299" s="69" t="s">
        <v>23</v>
      </c>
      <c r="D9299" s="30" t="s">
        <v>1125</v>
      </c>
      <c r="E9299" s="30" t="s">
        <v>1623</v>
      </c>
      <c r="F9299" s="30">
        <v>1212.7</v>
      </c>
      <c r="G9299" s="57"/>
      <c r="H9299" s="32">
        <v>136523.12</v>
      </c>
      <c r="I9299" s="30"/>
      <c r="J9299" s="30"/>
      <c r="K9299" s="30"/>
      <c r="L9299" s="121"/>
    </row>
    <row r="9300" s="35" customFormat="1" customHeight="1" spans="2:12">
      <c r="B9300" s="38">
        <v>46129</v>
      </c>
      <c r="C9300" s="69" t="s">
        <v>23</v>
      </c>
      <c r="D9300" s="30" t="s">
        <v>1125</v>
      </c>
      <c r="E9300" s="30" t="s">
        <v>1624</v>
      </c>
      <c r="F9300" s="30">
        <v>2306.15</v>
      </c>
      <c r="G9300" s="57"/>
      <c r="H9300" s="32">
        <v>138829.27</v>
      </c>
      <c r="I9300" s="30"/>
      <c r="J9300" s="30"/>
      <c r="K9300" s="30"/>
      <c r="L9300" s="121"/>
    </row>
    <row r="9301" s="35" customFormat="1" customHeight="1" spans="2:12">
      <c r="B9301" s="38">
        <v>46129</v>
      </c>
      <c r="C9301" s="69" t="s">
        <v>23</v>
      </c>
      <c r="D9301" s="30" t="s">
        <v>1125</v>
      </c>
      <c r="E9301" s="30" t="s">
        <v>1625</v>
      </c>
      <c r="F9301" s="30">
        <v>3822.9</v>
      </c>
      <c r="G9301" s="57"/>
      <c r="H9301" s="32">
        <v>142652.17</v>
      </c>
      <c r="I9301" s="30"/>
      <c r="J9301" s="30"/>
      <c r="K9301" s="30"/>
      <c r="L9301" s="121"/>
    </row>
    <row r="9302" s="35" customFormat="1" customHeight="1" spans="2:12">
      <c r="B9302" s="38">
        <v>46130</v>
      </c>
      <c r="C9302" s="69" t="s">
        <v>23</v>
      </c>
      <c r="D9302" s="30" t="s">
        <v>1125</v>
      </c>
      <c r="E9302" s="30" t="s">
        <v>1626</v>
      </c>
      <c r="F9302" s="30">
        <v>1602.54</v>
      </c>
      <c r="G9302" s="30"/>
      <c r="H9302" s="32">
        <v>144254.71</v>
      </c>
      <c r="I9302" s="30"/>
      <c r="J9302" s="30"/>
      <c r="K9302" s="30"/>
      <c r="L9302" s="121"/>
    </row>
    <row r="9303" s="35" customFormat="1" customHeight="1" spans="2:12">
      <c r="B9303" s="38">
        <v>46131</v>
      </c>
      <c r="C9303" s="69" t="s">
        <v>23</v>
      </c>
      <c r="D9303" s="30" t="s">
        <v>33</v>
      </c>
      <c r="E9303" s="30" t="s">
        <v>1203</v>
      </c>
      <c r="F9303" s="30"/>
      <c r="G9303" s="57">
        <v>100000</v>
      </c>
      <c r="H9303" s="32">
        <v>44254.71</v>
      </c>
      <c r="I9303" s="30"/>
      <c r="J9303" s="30"/>
      <c r="K9303" s="30"/>
      <c r="L9303" s="121"/>
    </row>
    <row r="9304" s="35" customFormat="1" customHeight="1" spans="2:12">
      <c r="B9304" s="38">
        <v>46131</v>
      </c>
      <c r="C9304" s="69" t="s">
        <v>23</v>
      </c>
      <c r="D9304" s="30" t="s">
        <v>33</v>
      </c>
      <c r="E9304" s="30" t="s">
        <v>425</v>
      </c>
      <c r="F9304" s="30">
        <v>3547.28</v>
      </c>
      <c r="G9304" s="30"/>
      <c r="H9304" s="32">
        <v>47801.99</v>
      </c>
      <c r="I9304" s="30" t="s">
        <v>82</v>
      </c>
      <c r="J9304" s="30"/>
      <c r="K9304" s="30"/>
      <c r="L9304" s="121">
        <v>202607</v>
      </c>
    </row>
    <row r="9305" s="35" customFormat="1" customHeight="1" spans="2:12">
      <c r="B9305" s="38">
        <v>46134</v>
      </c>
      <c r="C9305" s="69" t="s">
        <v>23</v>
      </c>
      <c r="D9305" s="30" t="s">
        <v>33</v>
      </c>
      <c r="E9305" s="69" t="s">
        <v>946</v>
      </c>
      <c r="F9305" s="57"/>
      <c r="G9305" s="30">
        <v>10333.33</v>
      </c>
      <c r="H9305" s="32">
        <v>37468.66</v>
      </c>
      <c r="I9305" s="30"/>
      <c r="J9305" s="30"/>
      <c r="K9305" s="30"/>
      <c r="L9305" s="121"/>
    </row>
    <row r="9306" s="35" customFormat="1" customHeight="1" spans="2:12">
      <c r="B9306" s="38">
        <v>46135</v>
      </c>
      <c r="C9306" s="69" t="s">
        <v>23</v>
      </c>
      <c r="D9306" s="30" t="s">
        <v>33</v>
      </c>
      <c r="E9306" s="69" t="s">
        <v>947</v>
      </c>
      <c r="F9306" s="57"/>
      <c r="G9306" s="30">
        <v>10</v>
      </c>
      <c r="H9306" s="32">
        <v>37458.66</v>
      </c>
      <c r="I9306" s="30"/>
      <c r="J9306" s="30"/>
      <c r="K9306" s="30"/>
      <c r="L9306" s="121"/>
    </row>
    <row r="9307" s="35" customFormat="1" customHeight="1" spans="2:12">
      <c r="B9307" s="38">
        <v>46135</v>
      </c>
      <c r="C9307" s="69" t="s">
        <v>23</v>
      </c>
      <c r="D9307" s="30" t="s">
        <v>33</v>
      </c>
      <c r="E9307" s="69" t="s">
        <v>947</v>
      </c>
      <c r="F9307" s="57"/>
      <c r="G9307" s="30">
        <v>10</v>
      </c>
      <c r="H9307" s="32">
        <v>37448.66</v>
      </c>
      <c r="I9307" s="30"/>
      <c r="J9307" s="30"/>
      <c r="K9307" s="30"/>
      <c r="L9307" s="121"/>
    </row>
    <row r="9308" s="35" customFormat="1" customHeight="1" spans="2:12">
      <c r="B9308" s="38">
        <v>46135</v>
      </c>
      <c r="C9308" s="69" t="s">
        <v>23</v>
      </c>
      <c r="D9308" s="30" t="s">
        <v>33</v>
      </c>
      <c r="E9308" s="30" t="s">
        <v>426</v>
      </c>
      <c r="F9308" s="57">
        <v>5904.49</v>
      </c>
      <c r="G9308" s="30"/>
      <c r="H9308" s="32">
        <v>43353.15</v>
      </c>
      <c r="I9308" s="30" t="s">
        <v>114</v>
      </c>
      <c r="J9308" s="30"/>
      <c r="K9308" s="30"/>
      <c r="L9308" s="121">
        <v>202605</v>
      </c>
    </row>
    <row r="9309" s="35" customFormat="1" customHeight="1" spans="2:12">
      <c r="B9309" s="38">
        <v>46143</v>
      </c>
      <c r="C9309" s="69" t="s">
        <v>23</v>
      </c>
      <c r="D9309" s="30" t="s">
        <v>33</v>
      </c>
      <c r="E9309" s="30" t="s">
        <v>423</v>
      </c>
      <c r="F9309" s="144">
        <v>2757.55</v>
      </c>
      <c r="G9309" s="30"/>
      <c r="H9309" s="32">
        <v>46110.7</v>
      </c>
      <c r="I9309" s="30" t="s">
        <v>114</v>
      </c>
      <c r="J9309" s="30"/>
      <c r="K9309" s="30"/>
      <c r="L9309" s="121">
        <v>202606</v>
      </c>
    </row>
    <row r="9310" s="35" customFormat="1" customHeight="1" spans="2:12">
      <c r="B9310" s="38">
        <v>46144</v>
      </c>
      <c r="C9310" s="69" t="s">
        <v>23</v>
      </c>
      <c r="D9310" s="30" t="s">
        <v>33</v>
      </c>
      <c r="E9310" s="30" t="s">
        <v>423</v>
      </c>
      <c r="F9310" s="143">
        <v>2678.9</v>
      </c>
      <c r="G9310" s="30"/>
      <c r="H9310" s="32">
        <v>48789.6</v>
      </c>
      <c r="I9310" s="30" t="s">
        <v>54</v>
      </c>
      <c r="J9310" s="30"/>
      <c r="K9310" s="30"/>
      <c r="L9310" s="121">
        <v>202606</v>
      </c>
    </row>
    <row r="9311" s="35" customFormat="1" customHeight="1" spans="2:12">
      <c r="B9311" s="38">
        <v>46161</v>
      </c>
      <c r="C9311" s="69" t="s">
        <v>23</v>
      </c>
      <c r="D9311" s="30" t="s">
        <v>33</v>
      </c>
      <c r="E9311" s="145" t="s">
        <v>1627</v>
      </c>
      <c r="F9311" s="143">
        <v>2240.39</v>
      </c>
      <c r="G9311" s="30"/>
      <c r="H9311" s="32">
        <v>51029.99</v>
      </c>
      <c r="I9311" s="30"/>
      <c r="J9311" s="30"/>
      <c r="K9311" s="30"/>
      <c r="L9311" s="121"/>
    </row>
    <row r="9312" s="35" customFormat="1" customHeight="1" spans="2:12">
      <c r="B9312" s="38">
        <v>46161</v>
      </c>
      <c r="C9312" s="69" t="s">
        <v>23</v>
      </c>
      <c r="D9312" s="30" t="s">
        <v>33</v>
      </c>
      <c r="E9312" s="145" t="s">
        <v>1628</v>
      </c>
      <c r="F9312" s="143">
        <v>3444.35</v>
      </c>
      <c r="G9312" s="30"/>
      <c r="H9312" s="32">
        <v>54474.34</v>
      </c>
      <c r="I9312" s="30"/>
      <c r="J9312" s="30"/>
      <c r="K9312" s="30"/>
      <c r="L9312" s="121"/>
    </row>
    <row r="9313" s="35" customFormat="1" customHeight="1" spans="2:12">
      <c r="B9313" s="38">
        <v>46161</v>
      </c>
      <c r="C9313" s="69" t="s">
        <v>23</v>
      </c>
      <c r="D9313" s="30" t="s">
        <v>33</v>
      </c>
      <c r="E9313" s="145" t="s">
        <v>1627</v>
      </c>
      <c r="F9313" s="143">
        <v>19.85</v>
      </c>
      <c r="G9313" s="30"/>
      <c r="H9313" s="32">
        <v>54494.19</v>
      </c>
      <c r="I9313" s="30"/>
      <c r="J9313" s="30"/>
      <c r="K9313" s="30"/>
      <c r="L9313" s="121"/>
    </row>
    <row r="9314" s="35" customFormat="1" customHeight="1" spans="2:12">
      <c r="B9314" s="38">
        <v>46161</v>
      </c>
      <c r="C9314" s="69" t="s">
        <v>23</v>
      </c>
      <c r="D9314" s="30" t="s">
        <v>33</v>
      </c>
      <c r="E9314" s="145" t="s">
        <v>1629</v>
      </c>
      <c r="F9314" s="143">
        <v>3369.25</v>
      </c>
      <c r="G9314" s="30"/>
      <c r="H9314" s="32">
        <v>57863.44</v>
      </c>
      <c r="I9314" s="30"/>
      <c r="J9314" s="30"/>
      <c r="K9314" s="30"/>
      <c r="L9314" s="121"/>
    </row>
    <row r="9315" s="35" customFormat="1" customHeight="1" spans="2:12">
      <c r="B9315" s="38">
        <v>46161</v>
      </c>
      <c r="C9315" s="69" t="s">
        <v>23</v>
      </c>
      <c r="D9315" s="30" t="s">
        <v>33</v>
      </c>
      <c r="E9315" s="145" t="s">
        <v>1630</v>
      </c>
      <c r="F9315" s="143">
        <v>3370.72</v>
      </c>
      <c r="G9315" s="30"/>
      <c r="H9315" s="32">
        <v>61234.16</v>
      </c>
      <c r="I9315" s="30"/>
      <c r="J9315" s="30"/>
      <c r="K9315" s="30"/>
      <c r="L9315" s="121"/>
    </row>
    <row r="9316" s="35" customFormat="1" customHeight="1" spans="2:12">
      <c r="B9316" s="38">
        <v>46161</v>
      </c>
      <c r="C9316" s="69" t="s">
        <v>23</v>
      </c>
      <c r="D9316" s="30" t="s">
        <v>33</v>
      </c>
      <c r="E9316" s="145" t="s">
        <v>1631</v>
      </c>
      <c r="F9316" s="143">
        <v>1239.1</v>
      </c>
      <c r="G9316" s="30"/>
      <c r="H9316" s="32">
        <v>62473.26</v>
      </c>
      <c r="I9316" s="30"/>
      <c r="J9316" s="30"/>
      <c r="K9316" s="30"/>
      <c r="L9316" s="121"/>
    </row>
    <row r="9317" s="35" customFormat="1" customHeight="1" spans="2:12">
      <c r="B9317" s="38">
        <v>46161</v>
      </c>
      <c r="C9317" s="69" t="s">
        <v>23</v>
      </c>
      <c r="D9317" s="30" t="s">
        <v>33</v>
      </c>
      <c r="E9317" s="145" t="s">
        <v>1632</v>
      </c>
      <c r="F9317" s="143">
        <v>2186.88</v>
      </c>
      <c r="G9317" s="30"/>
      <c r="H9317" s="32">
        <v>64660.14</v>
      </c>
      <c r="I9317" s="30"/>
      <c r="J9317" s="30"/>
      <c r="K9317" s="30"/>
      <c r="L9317" s="121"/>
    </row>
    <row r="9318" s="35" customFormat="1" customHeight="1" spans="2:12">
      <c r="B9318" s="38">
        <v>46164</v>
      </c>
      <c r="C9318" s="69" t="s">
        <v>23</v>
      </c>
      <c r="D9318" s="30" t="s">
        <v>33</v>
      </c>
      <c r="E9318" s="30" t="s">
        <v>946</v>
      </c>
      <c r="F9318" s="57"/>
      <c r="G9318" s="30">
        <v>10000</v>
      </c>
      <c r="H9318" s="32">
        <v>54660.14</v>
      </c>
      <c r="I9318" s="30"/>
      <c r="J9318" s="30"/>
      <c r="K9318" s="30"/>
      <c r="L9318" s="121"/>
    </row>
    <row r="9319" s="35" customFormat="1" customHeight="1" spans="2:12">
      <c r="B9319" s="38">
        <v>46165</v>
      </c>
      <c r="C9319" s="69" t="s">
        <v>23</v>
      </c>
      <c r="D9319" s="30" t="s">
        <v>33</v>
      </c>
      <c r="E9319" s="30" t="s">
        <v>947</v>
      </c>
      <c r="F9319" s="57"/>
      <c r="G9319" s="30">
        <v>10</v>
      </c>
      <c r="H9319" s="32">
        <v>54650.14</v>
      </c>
      <c r="I9319" s="30"/>
      <c r="J9319" s="30"/>
      <c r="K9319" s="30"/>
      <c r="L9319" s="121"/>
    </row>
    <row r="9320" s="35" customFormat="1" customHeight="1" spans="2:12">
      <c r="B9320" s="38">
        <v>46165</v>
      </c>
      <c r="C9320" s="69" t="s">
        <v>23</v>
      </c>
      <c r="D9320" s="30" t="s">
        <v>33</v>
      </c>
      <c r="E9320" s="30" t="s">
        <v>947</v>
      </c>
      <c r="F9320" s="57"/>
      <c r="G9320" s="30">
        <v>10</v>
      </c>
      <c r="H9320" s="32">
        <v>54640.14</v>
      </c>
      <c r="I9320" s="30"/>
      <c r="J9320" s="30"/>
      <c r="K9320" s="30"/>
      <c r="L9320" s="121"/>
    </row>
    <row r="9321" s="35" customFormat="1" customHeight="1" spans="2:12">
      <c r="B9321" s="38">
        <v>46175</v>
      </c>
      <c r="C9321" s="69" t="s">
        <v>23</v>
      </c>
      <c r="D9321" s="30" t="s">
        <v>33</v>
      </c>
      <c r="E9321" s="30" t="s">
        <v>423</v>
      </c>
      <c r="F9321" s="143">
        <v>3209.89</v>
      </c>
      <c r="G9321" s="30"/>
      <c r="H9321" s="32">
        <v>57850.0300000001</v>
      </c>
      <c r="I9321" s="30" t="s">
        <v>114</v>
      </c>
      <c r="J9321" s="30"/>
      <c r="K9321" s="30"/>
      <c r="L9321" s="121">
        <v>202607</v>
      </c>
    </row>
    <row r="9322" s="35" customFormat="1" customHeight="1" spans="2:12">
      <c r="B9322" s="38">
        <v>46175</v>
      </c>
      <c r="C9322" s="69" t="s">
        <v>23</v>
      </c>
      <c r="D9322" s="30" t="s">
        <v>33</v>
      </c>
      <c r="E9322" s="30" t="s">
        <v>423</v>
      </c>
      <c r="F9322" s="143">
        <v>2100.4</v>
      </c>
      <c r="G9322" s="30"/>
      <c r="H9322" s="32">
        <v>59950.43</v>
      </c>
      <c r="I9322" s="30" t="s">
        <v>54</v>
      </c>
      <c r="J9322" s="30"/>
      <c r="K9322" s="30"/>
      <c r="L9322" s="121">
        <v>202607</v>
      </c>
    </row>
    <row r="9323" s="35" customFormat="1" customHeight="1" spans="2:12">
      <c r="B9323" s="38">
        <v>46191</v>
      </c>
      <c r="C9323" s="69" t="s">
        <v>23</v>
      </c>
      <c r="D9323" s="30" t="s">
        <v>1125</v>
      </c>
      <c r="E9323" s="145" t="s">
        <v>1633</v>
      </c>
      <c r="F9323" s="143">
        <v>663.37</v>
      </c>
      <c r="G9323" s="30"/>
      <c r="H9323" s="32">
        <v>60613.8</v>
      </c>
      <c r="I9323" s="30"/>
      <c r="J9323" s="30"/>
      <c r="K9323" s="30"/>
      <c r="L9323" s="121"/>
    </row>
    <row r="9324" s="35" customFormat="1" customHeight="1" spans="2:12">
      <c r="B9324" s="38">
        <v>46191</v>
      </c>
      <c r="C9324" s="69" t="s">
        <v>23</v>
      </c>
      <c r="D9324" s="30" t="s">
        <v>1125</v>
      </c>
      <c r="E9324" s="145" t="s">
        <v>1634</v>
      </c>
      <c r="F9324" s="143">
        <v>470.74</v>
      </c>
      <c r="G9324" s="30"/>
      <c r="H9324" s="32">
        <v>61084.54</v>
      </c>
      <c r="I9324" s="30"/>
      <c r="J9324" s="30"/>
      <c r="K9324" s="30"/>
      <c r="L9324" s="121"/>
    </row>
    <row r="9325" s="35" customFormat="1" customHeight="1" spans="2:12">
      <c r="B9325" s="38">
        <v>46191</v>
      </c>
      <c r="C9325" s="69" t="s">
        <v>23</v>
      </c>
      <c r="D9325" s="30" t="s">
        <v>1125</v>
      </c>
      <c r="E9325" s="145" t="s">
        <v>1635</v>
      </c>
      <c r="F9325" s="143">
        <v>2728.72</v>
      </c>
      <c r="G9325" s="30"/>
      <c r="H9325" s="32">
        <v>63813.26</v>
      </c>
      <c r="I9325" s="30"/>
      <c r="J9325" s="30"/>
      <c r="K9325" s="30"/>
      <c r="L9325" s="121"/>
    </row>
    <row r="9326" s="35" customFormat="1" customHeight="1" spans="2:12">
      <c r="B9326" s="38">
        <v>46191</v>
      </c>
      <c r="C9326" s="69" t="s">
        <v>23</v>
      </c>
      <c r="D9326" s="30" t="s">
        <v>1125</v>
      </c>
      <c r="E9326" s="145" t="s">
        <v>1636</v>
      </c>
      <c r="F9326" s="143">
        <v>1876.16</v>
      </c>
      <c r="G9326" s="30"/>
      <c r="H9326" s="32">
        <v>65689.42</v>
      </c>
      <c r="I9326" s="30"/>
      <c r="J9326" s="30"/>
      <c r="K9326" s="30"/>
      <c r="L9326" s="121"/>
    </row>
    <row r="9327" s="35" customFormat="1" customHeight="1" spans="2:12">
      <c r="B9327" s="38">
        <v>46191</v>
      </c>
      <c r="C9327" s="69" t="s">
        <v>23</v>
      </c>
      <c r="D9327" s="30" t="s">
        <v>424</v>
      </c>
      <c r="E9327" s="30" t="s">
        <v>426</v>
      </c>
      <c r="F9327" s="143">
        <v>5507.79</v>
      </c>
      <c r="G9327" s="30"/>
      <c r="H9327" s="32">
        <v>71197.2100000001</v>
      </c>
      <c r="I9327" s="30" t="s">
        <v>114</v>
      </c>
      <c r="J9327" s="30"/>
      <c r="K9327" s="30"/>
      <c r="L9327" s="121">
        <v>202606</v>
      </c>
    </row>
    <row r="9328" s="35" customFormat="1" customHeight="1" spans="2:12">
      <c r="B9328" s="38">
        <v>46194</v>
      </c>
      <c r="C9328" s="69" t="s">
        <v>23</v>
      </c>
      <c r="D9328" s="30" t="s">
        <v>33</v>
      </c>
      <c r="E9328" s="30" t="s">
        <v>787</v>
      </c>
      <c r="F9328" s="143">
        <v>36.83</v>
      </c>
      <c r="G9328" s="30"/>
      <c r="H9328" s="32">
        <v>71234.04</v>
      </c>
      <c r="I9328" s="30"/>
      <c r="J9328" s="30"/>
      <c r="K9328" s="30"/>
      <c r="L9328" s="121"/>
    </row>
    <row r="9329" s="35" customFormat="1" customHeight="1" spans="2:12">
      <c r="B9329" s="38">
        <v>46195</v>
      </c>
      <c r="C9329" s="69" t="s">
        <v>23</v>
      </c>
      <c r="D9329" s="30" t="s">
        <v>33</v>
      </c>
      <c r="E9329" s="30" t="s">
        <v>946</v>
      </c>
      <c r="F9329" s="30"/>
      <c r="G9329" s="30">
        <v>10333.33</v>
      </c>
      <c r="H9329" s="32">
        <v>60900.71</v>
      </c>
      <c r="I9329" s="30"/>
      <c r="J9329" s="30"/>
      <c r="K9329" s="30"/>
      <c r="L9329" s="121"/>
    </row>
    <row r="9330" s="35" customFormat="1" customHeight="1" spans="2:12">
      <c r="B9330" s="38">
        <v>46195</v>
      </c>
      <c r="C9330" s="69" t="s">
        <v>23</v>
      </c>
      <c r="D9330" s="30" t="s">
        <v>1125</v>
      </c>
      <c r="E9330" s="30" t="s">
        <v>1637</v>
      </c>
      <c r="F9330" s="143">
        <v>2401.09</v>
      </c>
      <c r="G9330" s="30"/>
      <c r="H9330" s="32">
        <v>63301.8</v>
      </c>
      <c r="I9330" s="30"/>
      <c r="J9330" s="30"/>
      <c r="K9330" s="30"/>
      <c r="L9330" s="121"/>
    </row>
    <row r="9331" s="35" customFormat="1" customHeight="1" spans="2:12">
      <c r="B9331" s="38">
        <v>46196</v>
      </c>
      <c r="C9331" s="69" t="s">
        <v>23</v>
      </c>
      <c r="D9331" s="30" t="s">
        <v>1125</v>
      </c>
      <c r="E9331" s="30" t="s">
        <v>1637</v>
      </c>
      <c r="F9331" s="143">
        <v>4166.69</v>
      </c>
      <c r="G9331" s="30"/>
      <c r="H9331" s="32">
        <v>67468.49</v>
      </c>
      <c r="I9331" s="30"/>
      <c r="J9331" s="30"/>
      <c r="K9331" s="30"/>
      <c r="L9331" s="121"/>
    </row>
    <row r="9332" s="35" customFormat="1" customHeight="1" spans="2:12">
      <c r="B9332" s="38">
        <v>46196</v>
      </c>
      <c r="C9332" s="69" t="s">
        <v>23</v>
      </c>
      <c r="D9332" s="30" t="s">
        <v>33</v>
      </c>
      <c r="E9332" s="30" t="s">
        <v>947</v>
      </c>
      <c r="F9332" s="57"/>
      <c r="G9332" s="30">
        <v>10</v>
      </c>
      <c r="H9332" s="32">
        <v>67458.49</v>
      </c>
      <c r="I9332" s="30"/>
      <c r="J9332" s="30"/>
      <c r="K9332" s="30"/>
      <c r="L9332" s="121"/>
    </row>
    <row r="9333" s="35" customFormat="1" customHeight="1" spans="2:12">
      <c r="B9333" s="38">
        <v>46196</v>
      </c>
      <c r="C9333" s="69" t="s">
        <v>23</v>
      </c>
      <c r="D9333" s="30" t="s">
        <v>33</v>
      </c>
      <c r="E9333" s="30" t="s">
        <v>947</v>
      </c>
      <c r="F9333" s="30"/>
      <c r="G9333" s="30">
        <v>10</v>
      </c>
      <c r="H9333" s="32">
        <v>67448.49</v>
      </c>
      <c r="I9333" s="30"/>
      <c r="J9333" s="30"/>
      <c r="K9333" s="30"/>
      <c r="L9333" s="121"/>
    </row>
    <row r="9334" s="35" customFormat="1" customHeight="1" spans="2:12">
      <c r="B9334" s="38">
        <v>46208</v>
      </c>
      <c r="C9334" s="69" t="s">
        <v>23</v>
      </c>
      <c r="D9334" s="30" t="s">
        <v>33</v>
      </c>
      <c r="E9334" s="30" t="s">
        <v>423</v>
      </c>
      <c r="F9334" s="30">
        <v>172.88</v>
      </c>
      <c r="G9334" s="30"/>
      <c r="H9334" s="32">
        <v>67621.3700000001</v>
      </c>
      <c r="I9334" s="30"/>
      <c r="J9334" s="30"/>
      <c r="K9334" s="30"/>
      <c r="L9334" s="121"/>
    </row>
    <row r="9335" s="35" customFormat="1" customHeight="1" spans="2:12">
      <c r="B9335" s="38">
        <v>46209</v>
      </c>
      <c r="C9335" s="69" t="s">
        <v>23</v>
      </c>
      <c r="D9335" s="30" t="s">
        <v>33</v>
      </c>
      <c r="E9335" s="30" t="s">
        <v>423</v>
      </c>
      <c r="F9335" s="30">
        <v>74.38</v>
      </c>
      <c r="G9335" s="30"/>
      <c r="H9335" s="32">
        <v>67695.7500000001</v>
      </c>
      <c r="I9335" s="30"/>
      <c r="J9335" s="30"/>
      <c r="K9335" s="30"/>
      <c r="L9335" s="121"/>
    </row>
    <row r="9336" s="35" customFormat="1" customHeight="1" spans="2:12">
      <c r="B9336" s="38">
        <v>46210</v>
      </c>
      <c r="C9336" s="69" t="s">
        <v>23</v>
      </c>
      <c r="D9336" s="30" t="s">
        <v>33</v>
      </c>
      <c r="E9336" s="30" t="s">
        <v>423</v>
      </c>
      <c r="F9336" s="57">
        <v>125.43</v>
      </c>
      <c r="G9336" s="30"/>
      <c r="H9336" s="32">
        <v>67821.1800000001</v>
      </c>
      <c r="I9336" s="30"/>
      <c r="J9336" s="30"/>
      <c r="K9336" s="30"/>
      <c r="L9336" s="121"/>
    </row>
    <row r="9337" s="35" customFormat="1" customHeight="1" spans="2:12">
      <c r="B9337" s="38">
        <v>46211</v>
      </c>
      <c r="C9337" s="69" t="s">
        <v>23</v>
      </c>
      <c r="D9337" s="30" t="s">
        <v>33</v>
      </c>
      <c r="E9337" s="30" t="s">
        <v>423</v>
      </c>
      <c r="F9337" s="143">
        <v>241.75</v>
      </c>
      <c r="G9337" s="30"/>
      <c r="H9337" s="32">
        <v>68062.9300000001</v>
      </c>
      <c r="I9337" s="30"/>
      <c r="J9337" s="30"/>
      <c r="K9337" s="30"/>
      <c r="L9337" s="121"/>
    </row>
    <row r="9338" s="35" customFormat="1" customHeight="1" spans="2:12">
      <c r="B9338" s="38">
        <v>46212</v>
      </c>
      <c r="C9338" s="69" t="s">
        <v>23</v>
      </c>
      <c r="D9338" s="30" t="s">
        <v>33</v>
      </c>
      <c r="E9338" s="30" t="s">
        <v>423</v>
      </c>
      <c r="F9338" s="143">
        <v>79.6</v>
      </c>
      <c r="G9338" s="30"/>
      <c r="H9338" s="32">
        <v>68142.53</v>
      </c>
      <c r="I9338" s="30"/>
      <c r="J9338" s="30"/>
      <c r="K9338" s="30"/>
      <c r="L9338" s="121"/>
    </row>
    <row r="9339" s="35" customFormat="1" customHeight="1" spans="2:12">
      <c r="B9339" s="38">
        <v>46213</v>
      </c>
      <c r="C9339" s="69" t="s">
        <v>23</v>
      </c>
      <c r="D9339" s="30" t="s">
        <v>33</v>
      </c>
      <c r="E9339" s="30" t="s">
        <v>423</v>
      </c>
      <c r="F9339" s="143">
        <v>33.86</v>
      </c>
      <c r="G9339" s="30"/>
      <c r="H9339" s="32">
        <v>68176.39</v>
      </c>
      <c r="I9339" s="30"/>
      <c r="J9339" s="30"/>
      <c r="K9339" s="30"/>
      <c r="L9339" s="121"/>
    </row>
    <row r="9340" s="35" customFormat="1" customHeight="1" spans="2:12">
      <c r="B9340" s="38">
        <v>46214</v>
      </c>
      <c r="C9340" s="69" t="s">
        <v>23</v>
      </c>
      <c r="D9340" s="30" t="s">
        <v>33</v>
      </c>
      <c r="E9340" s="30" t="s">
        <v>423</v>
      </c>
      <c r="F9340" s="143">
        <v>71.45</v>
      </c>
      <c r="G9340" s="30"/>
      <c r="H9340" s="32">
        <v>68247.84</v>
      </c>
      <c r="I9340" s="30"/>
      <c r="J9340" s="30"/>
      <c r="K9340" s="30"/>
      <c r="L9340" s="121"/>
    </row>
    <row r="9341" s="35" customFormat="1" customHeight="1" spans="2:12">
      <c r="B9341" s="38">
        <v>46215</v>
      </c>
      <c r="C9341" s="69" t="s">
        <v>23</v>
      </c>
      <c r="D9341" s="30" t="s">
        <v>33</v>
      </c>
      <c r="E9341" s="30" t="s">
        <v>423</v>
      </c>
      <c r="F9341" s="143">
        <v>105.77</v>
      </c>
      <c r="G9341" s="30"/>
      <c r="H9341" s="32">
        <v>68353.61</v>
      </c>
      <c r="I9341" s="30"/>
      <c r="J9341" s="30"/>
      <c r="K9341" s="30"/>
      <c r="L9341" s="121"/>
    </row>
    <row r="9342" s="35" customFormat="1" customHeight="1" spans="2:12">
      <c r="B9342" s="38">
        <v>46216</v>
      </c>
      <c r="C9342" s="69" t="s">
        <v>23</v>
      </c>
      <c r="D9342" s="30" t="s">
        <v>33</v>
      </c>
      <c r="E9342" s="30" t="s">
        <v>423</v>
      </c>
      <c r="F9342" s="143">
        <v>131.09</v>
      </c>
      <c r="G9342" s="30"/>
      <c r="H9342" s="32">
        <v>68484.7</v>
      </c>
      <c r="I9342" s="30"/>
      <c r="J9342" s="30"/>
      <c r="K9342" s="30"/>
      <c r="L9342" s="121"/>
    </row>
    <row r="9343" s="35" customFormat="1" customHeight="1" spans="2:12">
      <c r="B9343" s="38">
        <v>46217</v>
      </c>
      <c r="C9343" s="69" t="s">
        <v>23</v>
      </c>
      <c r="D9343" s="30" t="s">
        <v>33</v>
      </c>
      <c r="E9343" s="30" t="s">
        <v>423</v>
      </c>
      <c r="F9343" s="143">
        <v>254.31</v>
      </c>
      <c r="G9343" s="30"/>
      <c r="H9343" s="32">
        <v>68739.01</v>
      </c>
      <c r="I9343" s="30"/>
      <c r="J9343" s="30"/>
      <c r="K9343" s="30"/>
      <c r="L9343" s="121"/>
    </row>
    <row r="9344" s="35" customFormat="1" customHeight="1" spans="2:12">
      <c r="B9344" s="38">
        <v>46218</v>
      </c>
      <c r="C9344" s="69" t="s">
        <v>23</v>
      </c>
      <c r="D9344" s="30" t="s">
        <v>33</v>
      </c>
      <c r="E9344" s="30" t="s">
        <v>423</v>
      </c>
      <c r="F9344" s="143">
        <v>17.38</v>
      </c>
      <c r="G9344" s="30"/>
      <c r="H9344" s="32">
        <v>68756.39</v>
      </c>
      <c r="I9344" s="30"/>
      <c r="J9344" s="30"/>
      <c r="K9344" s="30"/>
      <c r="L9344" s="121"/>
    </row>
    <row r="9345" s="35" customFormat="1" customHeight="1" spans="2:12">
      <c r="B9345" s="38">
        <v>46219</v>
      </c>
      <c r="C9345" s="69" t="s">
        <v>23</v>
      </c>
      <c r="D9345" s="30" t="s">
        <v>33</v>
      </c>
      <c r="E9345" s="30" t="s">
        <v>423</v>
      </c>
      <c r="F9345" s="143">
        <v>53.43</v>
      </c>
      <c r="G9345" s="30"/>
      <c r="H9345" s="32">
        <v>68809.82</v>
      </c>
      <c r="I9345" s="30"/>
      <c r="J9345" s="30"/>
      <c r="K9345" s="30"/>
      <c r="L9345" s="121"/>
    </row>
    <row r="9346" s="35" customFormat="1" customHeight="1" spans="2:12">
      <c r="B9346" s="38">
        <v>46220</v>
      </c>
      <c r="C9346" s="69" t="s">
        <v>23</v>
      </c>
      <c r="D9346" s="30" t="s">
        <v>33</v>
      </c>
      <c r="E9346" s="30" t="s">
        <v>423</v>
      </c>
      <c r="F9346" s="143">
        <v>211.09</v>
      </c>
      <c r="G9346" s="30"/>
      <c r="H9346" s="32">
        <v>69020.91</v>
      </c>
      <c r="I9346" s="30"/>
      <c r="J9346" s="30"/>
      <c r="K9346" s="30"/>
      <c r="L9346" s="121"/>
    </row>
    <row r="9347" s="35" customFormat="1" customHeight="1" spans="2:12">
      <c r="B9347" s="38">
        <v>46221</v>
      </c>
      <c r="C9347" s="69" t="s">
        <v>23</v>
      </c>
      <c r="D9347" s="30" t="s">
        <v>33</v>
      </c>
      <c r="E9347" s="30" t="s">
        <v>423</v>
      </c>
      <c r="F9347" s="143">
        <v>258.95</v>
      </c>
      <c r="G9347" s="30"/>
      <c r="H9347" s="32">
        <v>69279.86</v>
      </c>
      <c r="I9347" s="30"/>
      <c r="J9347" s="30"/>
      <c r="K9347" s="30"/>
      <c r="L9347" s="121"/>
    </row>
    <row r="9348" s="35" customFormat="1" customHeight="1" spans="2:12">
      <c r="B9348" s="38">
        <v>46222</v>
      </c>
      <c r="C9348" s="69" t="s">
        <v>23</v>
      </c>
      <c r="D9348" s="30" t="s">
        <v>33</v>
      </c>
      <c r="E9348" s="30" t="s">
        <v>423</v>
      </c>
      <c r="F9348" s="143">
        <v>95.15</v>
      </c>
      <c r="G9348" s="30"/>
      <c r="H9348" s="32">
        <v>69375.01</v>
      </c>
      <c r="I9348" s="30"/>
      <c r="J9348" s="30"/>
      <c r="K9348" s="30"/>
      <c r="L9348" s="121"/>
    </row>
    <row r="9349" s="35" customFormat="1" customHeight="1" spans="2:12">
      <c r="B9349" s="38">
        <v>46223</v>
      </c>
      <c r="C9349" s="69" t="s">
        <v>23</v>
      </c>
      <c r="D9349" s="30" t="s">
        <v>33</v>
      </c>
      <c r="E9349" s="30" t="s">
        <v>423</v>
      </c>
      <c r="F9349" s="143">
        <v>148.73</v>
      </c>
      <c r="G9349" s="30"/>
      <c r="H9349" s="32">
        <v>69523.74</v>
      </c>
      <c r="I9349" s="30"/>
      <c r="J9349" s="30"/>
      <c r="K9349" s="30"/>
      <c r="L9349" s="121"/>
    </row>
    <row r="9350" s="35" customFormat="1" customHeight="1" spans="2:12">
      <c r="B9350" s="38">
        <v>46224</v>
      </c>
      <c r="C9350" s="69" t="s">
        <v>23</v>
      </c>
      <c r="D9350" s="30" t="s">
        <v>33</v>
      </c>
      <c r="E9350" s="30" t="s">
        <v>423</v>
      </c>
      <c r="F9350" s="143">
        <v>96.77</v>
      </c>
      <c r="G9350" s="30"/>
      <c r="H9350" s="32">
        <v>69620.51</v>
      </c>
      <c r="I9350" s="30"/>
      <c r="J9350" s="30"/>
      <c r="K9350" s="30"/>
      <c r="L9350" s="121"/>
    </row>
    <row r="9351" s="35" customFormat="1" customHeight="1" spans="2:12">
      <c r="B9351" s="38">
        <v>46224</v>
      </c>
      <c r="C9351" s="69" t="s">
        <v>23</v>
      </c>
      <c r="D9351" s="30" t="s">
        <v>1125</v>
      </c>
      <c r="E9351" s="30" t="s">
        <v>1637</v>
      </c>
      <c r="F9351" s="143">
        <v>8726.23</v>
      </c>
      <c r="G9351" s="30"/>
      <c r="H9351" s="32">
        <v>78346.74</v>
      </c>
      <c r="I9351" s="30"/>
      <c r="J9351" s="30"/>
      <c r="K9351" s="30"/>
      <c r="L9351" s="121"/>
    </row>
    <row r="9352" s="35" customFormat="1" customHeight="1" spans="2:12">
      <c r="B9352" s="38">
        <v>46225</v>
      </c>
      <c r="C9352" s="69" t="s">
        <v>23</v>
      </c>
      <c r="D9352" s="30" t="s">
        <v>33</v>
      </c>
      <c r="E9352" s="146" t="s">
        <v>946</v>
      </c>
      <c r="F9352" s="30"/>
      <c r="G9352" s="30">
        <v>10000</v>
      </c>
      <c r="H9352" s="32">
        <v>68346.74</v>
      </c>
      <c r="I9352" s="30"/>
      <c r="J9352" s="30"/>
      <c r="K9352" s="30"/>
      <c r="L9352" s="121"/>
    </row>
    <row r="9353" s="35" customFormat="1" customHeight="1" spans="2:12">
      <c r="B9353" s="38">
        <v>46225</v>
      </c>
      <c r="C9353" s="69" t="s">
        <v>23</v>
      </c>
      <c r="D9353" s="30" t="s">
        <v>33</v>
      </c>
      <c r="E9353" s="30" t="s">
        <v>423</v>
      </c>
      <c r="F9353" s="143">
        <v>96.79</v>
      </c>
      <c r="G9353" s="30"/>
      <c r="H9353" s="32">
        <v>68443.53</v>
      </c>
      <c r="I9353" s="30"/>
      <c r="J9353" s="30"/>
      <c r="K9353" s="30"/>
      <c r="L9353" s="121"/>
    </row>
    <row r="9354" s="35" customFormat="1" customHeight="1" spans="2:12">
      <c r="B9354" s="38">
        <v>46226</v>
      </c>
      <c r="C9354" s="69" t="s">
        <v>23</v>
      </c>
      <c r="D9354" s="30" t="s">
        <v>33</v>
      </c>
      <c r="E9354" s="146" t="s">
        <v>947</v>
      </c>
      <c r="F9354" s="57"/>
      <c r="G9354" s="147">
        <v>10</v>
      </c>
      <c r="H9354" s="32">
        <v>68433.53</v>
      </c>
      <c r="I9354" s="30"/>
      <c r="J9354" s="30"/>
      <c r="K9354" s="30"/>
      <c r="L9354" s="121"/>
    </row>
    <row r="9355" s="35" customFormat="1" customHeight="1" spans="2:12">
      <c r="B9355" s="38">
        <v>46226</v>
      </c>
      <c r="C9355" s="69" t="s">
        <v>23</v>
      </c>
      <c r="D9355" s="30" t="s">
        <v>33</v>
      </c>
      <c r="E9355" s="146" t="s">
        <v>947</v>
      </c>
      <c r="F9355" s="30"/>
      <c r="G9355" s="147">
        <v>10</v>
      </c>
      <c r="H9355" s="32">
        <v>68423.53</v>
      </c>
      <c r="I9355" s="30"/>
      <c r="J9355" s="30"/>
      <c r="K9355" s="30"/>
      <c r="L9355" s="121"/>
    </row>
    <row r="9356" s="35" customFormat="1" customHeight="1" spans="2:12">
      <c r="B9356" s="38">
        <v>46226</v>
      </c>
      <c r="C9356" s="69" t="s">
        <v>23</v>
      </c>
      <c r="D9356" s="30" t="s">
        <v>33</v>
      </c>
      <c r="E9356" s="30" t="s">
        <v>423</v>
      </c>
      <c r="F9356" s="143">
        <v>116.55</v>
      </c>
      <c r="G9356" s="30"/>
      <c r="H9356" s="32">
        <v>68540.08</v>
      </c>
      <c r="I9356" s="30"/>
      <c r="J9356" s="30"/>
      <c r="K9356" s="30"/>
      <c r="L9356" s="121"/>
    </row>
    <row r="9357" s="35" customFormat="1" customHeight="1" spans="2:12">
      <c r="B9357" s="38">
        <v>46227</v>
      </c>
      <c r="C9357" s="69" t="s">
        <v>23</v>
      </c>
      <c r="D9357" s="30" t="s">
        <v>33</v>
      </c>
      <c r="E9357" s="30" t="s">
        <v>423</v>
      </c>
      <c r="F9357" s="143">
        <v>232.79</v>
      </c>
      <c r="G9357" s="57"/>
      <c r="H9357" s="32">
        <v>68772.8700000001</v>
      </c>
      <c r="I9357" s="30"/>
      <c r="J9357" s="30"/>
      <c r="K9357" s="30"/>
      <c r="L9357" s="121"/>
    </row>
    <row r="9358" s="35" customFormat="1" customHeight="1" spans="2:12">
      <c r="B9358" s="38">
        <v>46228</v>
      </c>
      <c r="C9358" s="69" t="s">
        <v>23</v>
      </c>
      <c r="D9358" s="30" t="s">
        <v>33</v>
      </c>
      <c r="E9358" s="30" t="s">
        <v>423</v>
      </c>
      <c r="F9358" s="57">
        <v>180.97</v>
      </c>
      <c r="G9358" s="30"/>
      <c r="H9358" s="32">
        <v>68953.84</v>
      </c>
      <c r="I9358" s="30"/>
      <c r="J9358" s="30"/>
      <c r="K9358" s="30"/>
      <c r="L9358" s="121"/>
    </row>
    <row r="9359" s="35" customFormat="1" customHeight="1" spans="2:12">
      <c r="B9359" s="38">
        <v>46230</v>
      </c>
      <c r="C9359" s="69" t="s">
        <v>23</v>
      </c>
      <c r="D9359" s="30" t="s">
        <v>33</v>
      </c>
      <c r="E9359" s="30" t="s">
        <v>423</v>
      </c>
      <c r="F9359" s="30">
        <v>23.32</v>
      </c>
      <c r="G9359" s="30"/>
      <c r="H9359" s="32">
        <v>68977.16</v>
      </c>
      <c r="I9359" s="30"/>
      <c r="J9359" s="30"/>
      <c r="K9359" s="30"/>
      <c r="L9359" s="121"/>
    </row>
    <row r="9360" s="35" customFormat="1" customHeight="1" spans="2:12">
      <c r="B9360" s="38">
        <v>46231</v>
      </c>
      <c r="C9360" s="69" t="s">
        <v>23</v>
      </c>
      <c r="D9360" s="30" t="s">
        <v>33</v>
      </c>
      <c r="E9360" s="30" t="s">
        <v>423</v>
      </c>
      <c r="F9360" s="30">
        <v>5.04</v>
      </c>
      <c r="G9360" s="57"/>
      <c r="H9360" s="32">
        <v>68982.2000000001</v>
      </c>
      <c r="I9360" s="30"/>
      <c r="J9360" s="30"/>
      <c r="K9360" s="30"/>
      <c r="L9360" s="121"/>
    </row>
    <row r="9361" s="35" customFormat="1" customHeight="1" spans="2:12">
      <c r="B9361" s="38">
        <v>46232</v>
      </c>
      <c r="C9361" s="69" t="s">
        <v>23</v>
      </c>
      <c r="D9361" s="30" t="s">
        <v>33</v>
      </c>
      <c r="E9361" s="30" t="s">
        <v>423</v>
      </c>
      <c r="F9361" s="57">
        <v>75.73</v>
      </c>
      <c r="G9361" s="57"/>
      <c r="H9361" s="32">
        <v>69057.9300000001</v>
      </c>
      <c r="I9361" s="30"/>
      <c r="J9361" s="30"/>
      <c r="K9361" s="30"/>
      <c r="L9361" s="121"/>
    </row>
    <row r="9362" s="35" customFormat="1" customHeight="1" spans="2:12">
      <c r="B9362" s="38">
        <v>46233</v>
      </c>
      <c r="C9362" s="69" t="s">
        <v>23</v>
      </c>
      <c r="D9362" s="30" t="s">
        <v>33</v>
      </c>
      <c r="E9362" s="30" t="s">
        <v>423</v>
      </c>
      <c r="F9362" s="30">
        <v>198.03</v>
      </c>
      <c r="G9362" s="57"/>
      <c r="H9362" s="32">
        <v>69255.9600000001</v>
      </c>
      <c r="I9362" s="30"/>
      <c r="J9362" s="30"/>
      <c r="K9362" s="30"/>
      <c r="L9362" s="121"/>
    </row>
    <row r="9363" s="35" customFormat="1" customHeight="1" spans="2:12">
      <c r="B9363" s="38">
        <v>46233</v>
      </c>
      <c r="C9363" s="69" t="s">
        <v>23</v>
      </c>
      <c r="D9363" s="30" t="s">
        <v>424</v>
      </c>
      <c r="E9363" s="30" t="s">
        <v>426</v>
      </c>
      <c r="F9363" s="57">
        <v>5425</v>
      </c>
      <c r="G9363" s="30"/>
      <c r="H9363" s="32">
        <v>74680.9600000001</v>
      </c>
      <c r="I9363" s="30" t="s">
        <v>114</v>
      </c>
      <c r="J9363" s="30"/>
      <c r="K9363" s="30"/>
      <c r="L9363" s="121">
        <v>202607</v>
      </c>
    </row>
    <row r="9364" s="35" customFormat="1" customHeight="1" spans="2:12">
      <c r="B9364" s="38">
        <v>46234</v>
      </c>
      <c r="C9364" s="69" t="s">
        <v>23</v>
      </c>
      <c r="D9364" s="30" t="s">
        <v>424</v>
      </c>
      <c r="E9364" s="30" t="s">
        <v>425</v>
      </c>
      <c r="F9364" s="30">
        <v>4069.23</v>
      </c>
      <c r="G9364" s="57"/>
      <c r="H9364" s="32">
        <v>78750.1900000001</v>
      </c>
      <c r="I9364" s="30" t="s">
        <v>82</v>
      </c>
      <c r="J9364" s="30"/>
      <c r="K9364" s="30"/>
      <c r="L9364" s="121">
        <v>202608</v>
      </c>
    </row>
    <row r="9365" s="35" customFormat="1" customHeight="1" spans="2:12">
      <c r="B9365" s="38">
        <v>46234</v>
      </c>
      <c r="C9365" s="69" t="s">
        <v>23</v>
      </c>
      <c r="D9365" s="30" t="s">
        <v>33</v>
      </c>
      <c r="E9365" s="30" t="s">
        <v>423</v>
      </c>
      <c r="F9365" s="57">
        <v>94.41</v>
      </c>
      <c r="G9365" s="57"/>
      <c r="H9365" s="32">
        <v>78844.6000000001</v>
      </c>
      <c r="I9365" s="30"/>
      <c r="J9365" s="30"/>
      <c r="K9365" s="30"/>
      <c r="L9365" s="121"/>
    </row>
    <row r="9366" s="35" customFormat="1" customHeight="1" spans="2:12">
      <c r="B9366" s="38">
        <v>46234</v>
      </c>
      <c r="C9366" s="69" t="s">
        <v>23</v>
      </c>
      <c r="D9366" s="30" t="s">
        <v>424</v>
      </c>
      <c r="E9366" s="30" t="s">
        <v>426</v>
      </c>
      <c r="F9366" s="30">
        <v>4135.33</v>
      </c>
      <c r="G9366" s="57"/>
      <c r="H9366" s="32">
        <v>82979.9300000001</v>
      </c>
      <c r="I9366" s="30" t="s">
        <v>114</v>
      </c>
      <c r="J9366" s="30"/>
      <c r="K9366" s="30"/>
      <c r="L9366" s="121">
        <v>202608</v>
      </c>
    </row>
    <row r="9367" s="35" customFormat="1" customHeight="1" spans="2:12">
      <c r="B9367" s="38">
        <v>46235</v>
      </c>
      <c r="C9367" s="69" t="s">
        <v>23</v>
      </c>
      <c r="D9367" s="30" t="s">
        <v>33</v>
      </c>
      <c r="E9367" s="30" t="s">
        <v>423</v>
      </c>
      <c r="F9367" s="57">
        <v>81.15</v>
      </c>
      <c r="G9367" s="30"/>
      <c r="H9367" s="32">
        <v>83061.0800000001</v>
      </c>
      <c r="I9367" s="30"/>
      <c r="J9367" s="30"/>
      <c r="K9367" s="30"/>
      <c r="L9367" s="121"/>
    </row>
    <row r="9368" s="35" customFormat="1" customHeight="1" spans="2:12">
      <c r="B9368" s="38">
        <v>46235</v>
      </c>
      <c r="C9368" s="69" t="s">
        <v>23</v>
      </c>
      <c r="D9368" s="30" t="s">
        <v>424</v>
      </c>
      <c r="E9368" s="30" t="s">
        <v>425</v>
      </c>
      <c r="F9368" s="57">
        <v>5667.1</v>
      </c>
      <c r="G9368" s="30"/>
      <c r="H9368" s="32">
        <v>88728.1800000001</v>
      </c>
      <c r="I9368" s="30" t="s">
        <v>82</v>
      </c>
      <c r="J9368" s="30"/>
      <c r="K9368" s="30"/>
      <c r="L9368" s="121">
        <v>202609</v>
      </c>
    </row>
    <row r="9369" s="35" customFormat="1" customHeight="1" spans="2:12">
      <c r="B9369" s="38">
        <v>46236</v>
      </c>
      <c r="C9369" s="69" t="s">
        <v>23</v>
      </c>
      <c r="D9369" s="30" t="s">
        <v>33</v>
      </c>
      <c r="E9369" s="30" t="s">
        <v>423</v>
      </c>
      <c r="F9369" s="57">
        <v>237.37</v>
      </c>
      <c r="G9369" s="30"/>
      <c r="H9369" s="32">
        <v>88965.55</v>
      </c>
      <c r="I9369" s="30"/>
      <c r="J9369" s="30"/>
      <c r="K9369" s="30"/>
      <c r="L9369" s="121"/>
    </row>
    <row r="9370" s="35" customFormat="1" customHeight="1" spans="2:12">
      <c r="B9370" s="38">
        <v>46236</v>
      </c>
      <c r="C9370" s="69" t="s">
        <v>23</v>
      </c>
      <c r="D9370" s="30" t="s">
        <v>424</v>
      </c>
      <c r="E9370" s="30" t="s">
        <v>426</v>
      </c>
      <c r="F9370" s="30">
        <v>5895.1</v>
      </c>
      <c r="G9370" s="30"/>
      <c r="H9370" s="32">
        <v>94860.6500000001</v>
      </c>
      <c r="I9370" s="30" t="s">
        <v>114</v>
      </c>
      <c r="J9370" s="30"/>
      <c r="K9370" s="30"/>
      <c r="L9370" s="121">
        <v>202609</v>
      </c>
    </row>
    <row r="9371" s="35" customFormat="1" customHeight="1" spans="2:12">
      <c r="B9371" s="38">
        <v>46237</v>
      </c>
      <c r="C9371" s="69" t="s">
        <v>23</v>
      </c>
      <c r="D9371" s="30" t="s">
        <v>33</v>
      </c>
      <c r="E9371" s="30" t="s">
        <v>423</v>
      </c>
      <c r="F9371" s="30">
        <v>102.28</v>
      </c>
      <c r="G9371" s="57"/>
      <c r="H9371" s="32">
        <v>94962.9300000001</v>
      </c>
      <c r="I9371" s="30"/>
      <c r="J9371" s="30"/>
      <c r="K9371" s="30"/>
      <c r="L9371" s="121"/>
    </row>
    <row r="9372" s="35" customFormat="1" customHeight="1" spans="2:12">
      <c r="B9372" s="38">
        <v>46266</v>
      </c>
      <c r="C9372" s="69" t="s">
        <v>23</v>
      </c>
      <c r="D9372" s="30" t="s">
        <v>424</v>
      </c>
      <c r="E9372" s="30" t="s">
        <v>425</v>
      </c>
      <c r="F9372" s="57">
        <v>146.04</v>
      </c>
      <c r="G9372" s="57"/>
      <c r="H9372" s="32">
        <v>95108.9700000001</v>
      </c>
      <c r="I9372" s="30"/>
      <c r="J9372" s="30"/>
      <c r="K9372" s="30"/>
      <c r="L9372" s="121"/>
    </row>
    <row r="9373" s="35" customFormat="1" customHeight="1" spans="2:12">
      <c r="B9373" s="38">
        <v>46238</v>
      </c>
      <c r="C9373" s="69" t="s">
        <v>23</v>
      </c>
      <c r="D9373" s="30" t="s">
        <v>33</v>
      </c>
      <c r="E9373" s="30" t="s">
        <v>423</v>
      </c>
      <c r="F9373" s="57">
        <v>136.84</v>
      </c>
      <c r="G9373" s="30"/>
      <c r="H9373" s="32">
        <v>95245.8100000001</v>
      </c>
      <c r="I9373" s="30"/>
      <c r="J9373" s="30"/>
      <c r="K9373" s="30"/>
      <c r="L9373" s="121"/>
    </row>
    <row r="9374" s="35" customFormat="1" customHeight="1" spans="2:12">
      <c r="B9374" s="38">
        <v>46266</v>
      </c>
      <c r="C9374" s="69" t="s">
        <v>23</v>
      </c>
      <c r="D9374" s="30" t="s">
        <v>424</v>
      </c>
      <c r="E9374" s="30" t="s">
        <v>426</v>
      </c>
      <c r="F9374" s="30">
        <v>55.02</v>
      </c>
      <c r="G9374" s="30"/>
      <c r="H9374" s="32">
        <v>95300.8300000001</v>
      </c>
      <c r="I9374" s="30"/>
      <c r="J9374" s="30"/>
      <c r="K9374" s="30"/>
      <c r="L9374" s="121"/>
    </row>
    <row r="9375" s="35" customFormat="1" customHeight="1" spans="2:12">
      <c r="B9375" s="38">
        <v>46239</v>
      </c>
      <c r="C9375" s="69" t="s">
        <v>23</v>
      </c>
      <c r="D9375" s="30" t="s">
        <v>33</v>
      </c>
      <c r="E9375" s="30" t="s">
        <v>423</v>
      </c>
      <c r="F9375" s="57">
        <v>130.92</v>
      </c>
      <c r="G9375" s="57"/>
      <c r="H9375" s="32">
        <v>95431.7500000001</v>
      </c>
      <c r="I9375" s="30"/>
      <c r="J9375" s="30"/>
      <c r="K9375" s="30"/>
      <c r="L9375" s="121"/>
    </row>
    <row r="9376" s="35" customFormat="1" customHeight="1" spans="2:12">
      <c r="B9376" s="38">
        <v>46267</v>
      </c>
      <c r="C9376" s="69" t="s">
        <v>23</v>
      </c>
      <c r="D9376" s="30" t="s">
        <v>424</v>
      </c>
      <c r="E9376" s="30" t="s">
        <v>426</v>
      </c>
      <c r="F9376" s="143">
        <v>262.23</v>
      </c>
      <c r="G9376" s="30"/>
      <c r="H9376" s="32">
        <v>95693.9800000001</v>
      </c>
      <c r="I9376" s="30"/>
      <c r="J9376" s="30"/>
      <c r="K9376" s="30"/>
      <c r="L9376" s="121"/>
    </row>
    <row r="9377" s="35" customFormat="1" customHeight="1" spans="2:12">
      <c r="B9377" s="38">
        <v>46240</v>
      </c>
      <c r="C9377" s="69" t="s">
        <v>23</v>
      </c>
      <c r="D9377" s="30" t="s">
        <v>33</v>
      </c>
      <c r="E9377" s="30" t="s">
        <v>423</v>
      </c>
      <c r="F9377" s="143">
        <v>217.25</v>
      </c>
      <c r="G9377" s="30"/>
      <c r="H9377" s="32">
        <v>95911.2300000001</v>
      </c>
      <c r="I9377" s="30"/>
      <c r="J9377" s="30"/>
      <c r="K9377" s="30"/>
      <c r="L9377" s="121"/>
    </row>
    <row r="9378" s="35" customFormat="1" customHeight="1" spans="2:12">
      <c r="B9378" s="38">
        <v>46267</v>
      </c>
      <c r="C9378" s="69" t="s">
        <v>23</v>
      </c>
      <c r="D9378" s="30" t="s">
        <v>424</v>
      </c>
      <c r="E9378" s="30" t="s">
        <v>425</v>
      </c>
      <c r="F9378" s="143">
        <v>80.58</v>
      </c>
      <c r="G9378" s="30"/>
      <c r="H9378" s="32">
        <v>95991.8100000001</v>
      </c>
      <c r="I9378" s="30"/>
      <c r="J9378" s="30"/>
      <c r="K9378" s="30"/>
      <c r="L9378" s="121"/>
    </row>
    <row r="9379" s="35" customFormat="1" customHeight="1" spans="2:12">
      <c r="B9379" s="38">
        <v>46241</v>
      </c>
      <c r="C9379" s="69" t="s">
        <v>23</v>
      </c>
      <c r="D9379" s="30" t="s">
        <v>33</v>
      </c>
      <c r="E9379" s="30" t="s">
        <v>423</v>
      </c>
      <c r="F9379" s="143">
        <v>89.11</v>
      </c>
      <c r="G9379" s="57"/>
      <c r="H9379" s="32">
        <v>96080.92</v>
      </c>
      <c r="I9379" s="30"/>
      <c r="J9379" s="30"/>
      <c r="K9379" s="30"/>
      <c r="L9379" s="121"/>
    </row>
    <row r="9380" s="35" customFormat="1" customHeight="1" spans="2:12">
      <c r="B9380" s="38">
        <v>46268</v>
      </c>
      <c r="C9380" s="69" t="s">
        <v>23</v>
      </c>
      <c r="D9380" s="30" t="s">
        <v>424</v>
      </c>
      <c r="E9380" s="30" t="s">
        <v>426</v>
      </c>
      <c r="F9380" s="143">
        <v>82.08</v>
      </c>
      <c r="G9380" s="30"/>
      <c r="H9380" s="32">
        <v>96163.0000000001</v>
      </c>
      <c r="I9380" s="30"/>
      <c r="J9380" s="30"/>
      <c r="K9380" s="30"/>
      <c r="L9380" s="121"/>
    </row>
    <row r="9381" s="35" customFormat="1" customHeight="1" spans="2:12">
      <c r="B9381" s="38">
        <v>46242</v>
      </c>
      <c r="C9381" s="69" t="s">
        <v>23</v>
      </c>
      <c r="D9381" s="30" t="s">
        <v>33</v>
      </c>
      <c r="E9381" s="30" t="s">
        <v>423</v>
      </c>
      <c r="F9381" s="143">
        <v>108.69</v>
      </c>
      <c r="G9381" s="88"/>
      <c r="H9381" s="32">
        <v>96271.6900000001</v>
      </c>
      <c r="I9381" s="30"/>
      <c r="J9381" s="30"/>
      <c r="K9381" s="30"/>
      <c r="L9381" s="121"/>
    </row>
    <row r="9382" s="35" customFormat="1" customHeight="1" spans="2:12">
      <c r="B9382" s="38">
        <v>46268</v>
      </c>
      <c r="C9382" s="69" t="s">
        <v>23</v>
      </c>
      <c r="D9382" s="30" t="s">
        <v>424</v>
      </c>
      <c r="E9382" s="30" t="s">
        <v>425</v>
      </c>
      <c r="F9382" s="143">
        <v>13.2</v>
      </c>
      <c r="G9382" s="30"/>
      <c r="H9382" s="32">
        <v>96284.8900000001</v>
      </c>
      <c r="I9382" s="30"/>
      <c r="J9382" s="30"/>
      <c r="K9382" s="30"/>
      <c r="L9382" s="121"/>
    </row>
    <row r="9383" s="35" customFormat="1" customHeight="1" spans="2:12">
      <c r="B9383" s="38">
        <v>46243</v>
      </c>
      <c r="C9383" s="69" t="s">
        <v>23</v>
      </c>
      <c r="D9383" s="30" t="s">
        <v>33</v>
      </c>
      <c r="E9383" s="30" t="s">
        <v>423</v>
      </c>
      <c r="F9383" s="143">
        <v>174.06</v>
      </c>
      <c r="G9383" s="30"/>
      <c r="H9383" s="32">
        <v>96458.9500000001</v>
      </c>
      <c r="I9383" s="30"/>
      <c r="J9383" s="30"/>
      <c r="K9383" s="30"/>
      <c r="L9383" s="121"/>
    </row>
    <row r="9384" s="35" customFormat="1" customHeight="1" spans="2:12">
      <c r="B9384" s="38">
        <v>46269</v>
      </c>
      <c r="C9384" s="69" t="s">
        <v>23</v>
      </c>
      <c r="D9384" s="30" t="s">
        <v>424</v>
      </c>
      <c r="E9384" s="30" t="s">
        <v>426</v>
      </c>
      <c r="F9384" s="143">
        <v>121.26</v>
      </c>
      <c r="G9384" s="57"/>
      <c r="H9384" s="32">
        <v>96580.2100000001</v>
      </c>
      <c r="I9384" s="30"/>
      <c r="J9384" s="30"/>
      <c r="K9384" s="30"/>
      <c r="L9384" s="121"/>
    </row>
    <row r="9385" s="35" customFormat="1" customHeight="1" spans="2:12">
      <c r="B9385" s="38">
        <v>46244</v>
      </c>
      <c r="C9385" s="69" t="s">
        <v>23</v>
      </c>
      <c r="D9385" s="30" t="s">
        <v>33</v>
      </c>
      <c r="E9385" s="30" t="s">
        <v>423</v>
      </c>
      <c r="F9385" s="143">
        <v>326.54</v>
      </c>
      <c r="G9385" s="57"/>
      <c r="H9385" s="32">
        <v>96906.7500000001</v>
      </c>
      <c r="I9385" s="30"/>
      <c r="J9385" s="30"/>
      <c r="K9385" s="30"/>
      <c r="L9385" s="121"/>
    </row>
    <row r="9386" s="35" customFormat="1" customHeight="1" spans="2:12">
      <c r="B9386" s="38">
        <v>46269</v>
      </c>
      <c r="C9386" s="69" t="s">
        <v>23</v>
      </c>
      <c r="D9386" s="30" t="s">
        <v>424</v>
      </c>
      <c r="E9386" s="30" t="s">
        <v>425</v>
      </c>
      <c r="F9386" s="56">
        <v>484.06</v>
      </c>
      <c r="G9386" s="30"/>
      <c r="H9386" s="32">
        <v>97390.8100000001</v>
      </c>
      <c r="I9386" s="30"/>
      <c r="J9386" s="30"/>
      <c r="K9386" s="30"/>
      <c r="L9386" s="121"/>
    </row>
    <row r="9387" s="35" customFormat="1" customHeight="1" spans="2:12">
      <c r="B9387" s="38">
        <v>46245</v>
      </c>
      <c r="C9387" s="69" t="s">
        <v>23</v>
      </c>
      <c r="D9387" s="30" t="s">
        <v>33</v>
      </c>
      <c r="E9387" s="30" t="s">
        <v>423</v>
      </c>
      <c r="F9387" s="57">
        <v>213.54</v>
      </c>
      <c r="G9387" s="30"/>
      <c r="H9387" s="32">
        <v>97604.3500000001</v>
      </c>
      <c r="I9387" s="30"/>
      <c r="J9387" s="30"/>
      <c r="K9387" s="30"/>
      <c r="L9387" s="121"/>
    </row>
    <row r="9388" s="35" customFormat="1" customHeight="1" spans="2:12">
      <c r="B9388" s="38">
        <v>46270</v>
      </c>
      <c r="C9388" s="69" t="s">
        <v>23</v>
      </c>
      <c r="D9388" s="30" t="s">
        <v>424</v>
      </c>
      <c r="E9388" s="30" t="s">
        <v>426</v>
      </c>
      <c r="F9388" s="30">
        <v>85.2</v>
      </c>
      <c r="G9388" s="30"/>
      <c r="H9388" s="32">
        <v>97689.5500000001</v>
      </c>
      <c r="I9388" s="30"/>
      <c r="J9388" s="30"/>
      <c r="K9388" s="30"/>
      <c r="L9388" s="121"/>
    </row>
    <row r="9389" s="35" customFormat="1" customHeight="1" spans="2:12">
      <c r="B9389" s="38">
        <v>46246</v>
      </c>
      <c r="C9389" s="69" t="s">
        <v>23</v>
      </c>
      <c r="D9389" s="30" t="s">
        <v>33</v>
      </c>
      <c r="E9389" s="30" t="s">
        <v>423</v>
      </c>
      <c r="F9389" s="30">
        <v>172.79</v>
      </c>
      <c r="G9389" s="57"/>
      <c r="H9389" s="32">
        <v>97862.3400000001</v>
      </c>
      <c r="I9389" s="30"/>
      <c r="J9389" s="30"/>
      <c r="K9389" s="30"/>
      <c r="L9389" s="121"/>
    </row>
    <row r="9390" s="35" customFormat="1" customHeight="1" spans="2:12">
      <c r="B9390" s="38">
        <v>46270</v>
      </c>
      <c r="C9390" s="69" t="s">
        <v>23</v>
      </c>
      <c r="D9390" s="30" t="s">
        <v>424</v>
      </c>
      <c r="E9390" s="30" t="s">
        <v>425</v>
      </c>
      <c r="F9390" s="57">
        <v>68.64</v>
      </c>
      <c r="G9390" s="30"/>
      <c r="H9390" s="32">
        <v>97930.9800000001</v>
      </c>
      <c r="I9390" s="30"/>
      <c r="J9390" s="30"/>
      <c r="K9390" s="30"/>
      <c r="L9390" s="121"/>
    </row>
    <row r="9391" s="35" customFormat="1" customHeight="1" spans="2:12">
      <c r="B9391" s="38">
        <v>46247</v>
      </c>
      <c r="C9391" s="69" t="s">
        <v>23</v>
      </c>
      <c r="D9391" s="30" t="s">
        <v>33</v>
      </c>
      <c r="E9391" s="30" t="s">
        <v>423</v>
      </c>
      <c r="F9391" s="143">
        <v>590.97</v>
      </c>
      <c r="G9391" s="57"/>
      <c r="H9391" s="32">
        <v>98521.9500000001</v>
      </c>
      <c r="I9391" s="30"/>
      <c r="J9391" s="30"/>
      <c r="K9391" s="30"/>
      <c r="L9391" s="121"/>
    </row>
    <row r="9392" s="35" customFormat="1" customHeight="1" spans="2:12">
      <c r="B9392" s="38">
        <v>46247</v>
      </c>
      <c r="C9392" s="69" t="s">
        <v>23</v>
      </c>
      <c r="D9392" s="30" t="s">
        <v>33</v>
      </c>
      <c r="E9392" s="30" t="s">
        <v>423</v>
      </c>
      <c r="F9392" s="57">
        <v>61.74</v>
      </c>
      <c r="G9392" s="57"/>
      <c r="H9392" s="32">
        <v>98583.6900000001</v>
      </c>
      <c r="I9392" s="30"/>
      <c r="J9392" s="30"/>
      <c r="K9392" s="30"/>
      <c r="L9392" s="121"/>
    </row>
    <row r="9393" s="35" customFormat="1" customHeight="1" spans="2:12">
      <c r="B9393" s="38">
        <v>46271</v>
      </c>
      <c r="C9393" s="69" t="s">
        <v>23</v>
      </c>
      <c r="D9393" s="30" t="s">
        <v>424</v>
      </c>
      <c r="E9393" s="30" t="s">
        <v>426</v>
      </c>
      <c r="F9393" s="57">
        <v>48.48</v>
      </c>
      <c r="G9393" s="57"/>
      <c r="H9393" s="32">
        <v>98632.1700000001</v>
      </c>
      <c r="I9393" s="30"/>
      <c r="J9393" s="30"/>
      <c r="K9393" s="30"/>
      <c r="L9393" s="121"/>
    </row>
    <row r="9394" s="35" customFormat="1" customHeight="1" spans="2:12">
      <c r="B9394" s="38">
        <v>46248</v>
      </c>
      <c r="C9394" s="69" t="s">
        <v>23</v>
      </c>
      <c r="D9394" s="30" t="s">
        <v>33</v>
      </c>
      <c r="E9394" s="30" t="s">
        <v>423</v>
      </c>
      <c r="F9394" s="30">
        <v>153.63</v>
      </c>
      <c r="G9394" s="57"/>
      <c r="H9394" s="32">
        <v>98785.8000000001</v>
      </c>
      <c r="I9394" s="30"/>
      <c r="J9394" s="30"/>
      <c r="K9394" s="30"/>
      <c r="L9394" s="121"/>
    </row>
    <row r="9395" s="35" customFormat="1" customHeight="1" spans="2:12">
      <c r="B9395" s="38">
        <v>46271</v>
      </c>
      <c r="C9395" s="69" t="s">
        <v>23</v>
      </c>
      <c r="D9395" s="30" t="s">
        <v>424</v>
      </c>
      <c r="E9395" s="30" t="s">
        <v>425</v>
      </c>
      <c r="F9395" s="57">
        <v>72.36</v>
      </c>
      <c r="G9395" s="30"/>
      <c r="H9395" s="32">
        <v>98858.1600000001</v>
      </c>
      <c r="I9395" s="30"/>
      <c r="J9395" s="30"/>
      <c r="K9395" s="30"/>
      <c r="L9395" s="121"/>
    </row>
    <row r="9396" s="35" customFormat="1" customHeight="1" spans="2:12">
      <c r="B9396" s="38">
        <v>46249</v>
      </c>
      <c r="C9396" s="69" t="s">
        <v>23</v>
      </c>
      <c r="D9396" s="30" t="s">
        <v>33</v>
      </c>
      <c r="E9396" s="30" t="s">
        <v>423</v>
      </c>
      <c r="F9396" s="57">
        <v>278.9</v>
      </c>
      <c r="G9396" s="30"/>
      <c r="H9396" s="32">
        <v>99137.0600000001</v>
      </c>
      <c r="I9396" s="30"/>
      <c r="J9396" s="30"/>
      <c r="K9396" s="30"/>
      <c r="L9396" s="121"/>
    </row>
    <row r="9397" s="35" customFormat="1" customHeight="1" spans="2:12">
      <c r="B9397" s="38">
        <v>46272</v>
      </c>
      <c r="C9397" s="69" t="s">
        <v>23</v>
      </c>
      <c r="D9397" s="30" t="s">
        <v>424</v>
      </c>
      <c r="E9397" s="30" t="s">
        <v>426</v>
      </c>
      <c r="F9397" s="57">
        <v>206.55</v>
      </c>
      <c r="G9397" s="30"/>
      <c r="H9397" s="32">
        <v>99343.6100000001</v>
      </c>
      <c r="I9397" s="30"/>
      <c r="J9397" s="30"/>
      <c r="K9397" s="30"/>
      <c r="L9397" s="121"/>
    </row>
    <row r="9398" s="35" customFormat="1" customHeight="1" spans="2:12">
      <c r="B9398" s="38">
        <v>46250</v>
      </c>
      <c r="C9398" s="69" t="s">
        <v>23</v>
      </c>
      <c r="D9398" s="30" t="s">
        <v>33</v>
      </c>
      <c r="E9398" s="30" t="s">
        <v>423</v>
      </c>
      <c r="F9398" s="57">
        <v>281.11</v>
      </c>
      <c r="G9398" s="30"/>
      <c r="H9398" s="32">
        <v>99624.7200000001</v>
      </c>
      <c r="I9398" s="30"/>
      <c r="J9398" s="30"/>
      <c r="K9398" s="30"/>
      <c r="L9398" s="121"/>
    </row>
    <row r="9399" s="35" customFormat="1" customHeight="1" spans="2:12">
      <c r="B9399" s="38">
        <v>46272</v>
      </c>
      <c r="C9399" s="69" t="s">
        <v>23</v>
      </c>
      <c r="D9399" s="30" t="s">
        <v>424</v>
      </c>
      <c r="E9399" s="30" t="s">
        <v>425</v>
      </c>
      <c r="F9399" s="57">
        <v>554.07</v>
      </c>
      <c r="G9399" s="57"/>
      <c r="H9399" s="32">
        <v>100178.79</v>
      </c>
      <c r="I9399" s="30"/>
      <c r="J9399" s="30"/>
      <c r="K9399" s="30"/>
      <c r="L9399" s="121"/>
    </row>
    <row r="9400" s="35" customFormat="1" customHeight="1" spans="2:12">
      <c r="B9400" s="38">
        <v>46251</v>
      </c>
      <c r="C9400" s="69" t="s">
        <v>23</v>
      </c>
      <c r="D9400" s="30" t="s">
        <v>33</v>
      </c>
      <c r="E9400" s="30" t="s">
        <v>423</v>
      </c>
      <c r="F9400" s="30">
        <v>103.19</v>
      </c>
      <c r="G9400" s="30"/>
      <c r="H9400" s="32">
        <v>100281.98</v>
      </c>
      <c r="I9400" s="30"/>
      <c r="J9400" s="30"/>
      <c r="K9400" s="30"/>
      <c r="L9400" s="121"/>
    </row>
    <row r="9401" s="35" customFormat="1" customHeight="1" spans="2:12">
      <c r="B9401" s="38">
        <v>46273</v>
      </c>
      <c r="C9401" s="69" t="s">
        <v>23</v>
      </c>
      <c r="D9401" s="30" t="s">
        <v>424</v>
      </c>
      <c r="E9401" s="30" t="s">
        <v>426</v>
      </c>
      <c r="F9401" s="82">
        <v>73.92</v>
      </c>
      <c r="G9401" s="57"/>
      <c r="H9401" s="32">
        <v>100355.9</v>
      </c>
      <c r="I9401" s="30"/>
      <c r="J9401" s="30"/>
      <c r="K9401" s="30"/>
      <c r="L9401" s="121"/>
    </row>
    <row r="9402" s="35" customFormat="1" customHeight="1" spans="2:12">
      <c r="B9402" s="38">
        <v>46252</v>
      </c>
      <c r="C9402" s="69" t="s">
        <v>23</v>
      </c>
      <c r="D9402" s="30" t="s">
        <v>422</v>
      </c>
      <c r="E9402" s="30" t="s">
        <v>423</v>
      </c>
      <c r="F9402" s="30">
        <v>139.06</v>
      </c>
      <c r="G9402" s="57"/>
      <c r="H9402" s="32">
        <v>100494.96</v>
      </c>
      <c r="I9402" s="30"/>
      <c r="J9402" s="30"/>
      <c r="K9402" s="30"/>
      <c r="L9402" s="121"/>
    </row>
    <row r="9403" s="35" customFormat="1" customHeight="1" spans="2:12">
      <c r="B9403" s="38">
        <v>46273</v>
      </c>
      <c r="C9403" s="69" t="s">
        <v>23</v>
      </c>
      <c r="D9403" s="30" t="s">
        <v>424</v>
      </c>
      <c r="E9403" s="30" t="s">
        <v>425</v>
      </c>
      <c r="F9403" s="30">
        <v>75.36</v>
      </c>
      <c r="G9403" s="57"/>
      <c r="H9403" s="32">
        <v>100570.32</v>
      </c>
      <c r="I9403" s="30"/>
      <c r="J9403" s="30"/>
      <c r="K9403" s="30"/>
      <c r="L9403" s="121"/>
    </row>
    <row r="9404" s="35" customFormat="1" customHeight="1" spans="2:12">
      <c r="B9404" s="38">
        <v>46253</v>
      </c>
      <c r="C9404" s="69" t="s">
        <v>23</v>
      </c>
      <c r="D9404" s="30" t="s">
        <v>422</v>
      </c>
      <c r="E9404" s="30" t="s">
        <v>423</v>
      </c>
      <c r="F9404" s="57">
        <v>152.68</v>
      </c>
      <c r="G9404" s="30"/>
      <c r="H9404" s="32">
        <v>100723</v>
      </c>
      <c r="I9404" s="30"/>
      <c r="J9404" s="30"/>
      <c r="K9404" s="30"/>
      <c r="L9404" s="121"/>
    </row>
    <row r="9405" s="35" customFormat="1" customHeight="1" spans="2:12">
      <c r="B9405" s="38">
        <v>46253</v>
      </c>
      <c r="C9405" s="69" t="s">
        <v>23</v>
      </c>
      <c r="D9405" s="30" t="s">
        <v>1125</v>
      </c>
      <c r="E9405" s="30" t="s">
        <v>1638</v>
      </c>
      <c r="F9405" s="30">
        <v>9730.3</v>
      </c>
      <c r="G9405" s="30"/>
      <c r="H9405" s="32">
        <v>110453.3</v>
      </c>
      <c r="I9405" s="30"/>
      <c r="J9405" s="30"/>
      <c r="K9405" s="30"/>
      <c r="L9405" s="121"/>
    </row>
    <row r="9406" s="35" customFormat="1" customHeight="1" spans="2:12">
      <c r="B9406" s="38">
        <v>46274</v>
      </c>
      <c r="C9406" s="69" t="s">
        <v>23</v>
      </c>
      <c r="D9406" s="30" t="s">
        <v>424</v>
      </c>
      <c r="E9406" s="30" t="s">
        <v>426</v>
      </c>
      <c r="F9406" s="30">
        <v>225.9</v>
      </c>
      <c r="G9406" s="30"/>
      <c r="H9406" s="32">
        <v>110679.2</v>
      </c>
      <c r="I9406" s="30"/>
      <c r="J9406" s="30"/>
      <c r="K9406" s="30"/>
      <c r="L9406" s="121"/>
    </row>
    <row r="9407" s="35" customFormat="1" customHeight="1" spans="2:12">
      <c r="B9407" s="38">
        <v>46254</v>
      </c>
      <c r="C9407" s="69" t="s">
        <v>23</v>
      </c>
      <c r="D9407" s="30" t="s">
        <v>422</v>
      </c>
      <c r="E9407" s="30" t="s">
        <v>423</v>
      </c>
      <c r="F9407" s="57">
        <v>104.68</v>
      </c>
      <c r="G9407" s="30"/>
      <c r="H9407" s="32">
        <v>110783.88</v>
      </c>
      <c r="I9407" s="30"/>
      <c r="J9407" s="30"/>
      <c r="K9407" s="30"/>
      <c r="L9407" s="121"/>
    </row>
    <row r="9408" s="35" customFormat="1" customHeight="1" spans="2:12">
      <c r="B9408" s="38">
        <v>46274</v>
      </c>
      <c r="C9408" s="69" t="s">
        <v>23</v>
      </c>
      <c r="D9408" s="30" t="s">
        <v>424</v>
      </c>
      <c r="E9408" s="30" t="s">
        <v>425</v>
      </c>
      <c r="F9408" s="143">
        <v>27</v>
      </c>
      <c r="G9408" s="30"/>
      <c r="H9408" s="32">
        <v>110810.88</v>
      </c>
      <c r="I9408" s="30"/>
      <c r="J9408" s="30"/>
      <c r="K9408" s="30"/>
      <c r="L9408" s="121"/>
    </row>
    <row r="9409" s="35" customFormat="1" customHeight="1" spans="2:12">
      <c r="B9409" s="38">
        <v>46255</v>
      </c>
      <c r="C9409" s="69" t="s">
        <v>23</v>
      </c>
      <c r="D9409" s="30" t="s">
        <v>422</v>
      </c>
      <c r="E9409" s="30" t="s">
        <v>423</v>
      </c>
      <c r="F9409" s="57">
        <v>123.42</v>
      </c>
      <c r="G9409" s="30"/>
      <c r="H9409" s="32">
        <v>110934.3</v>
      </c>
      <c r="I9409" s="30"/>
      <c r="J9409" s="30"/>
      <c r="K9409" s="30"/>
      <c r="L9409" s="121"/>
    </row>
    <row r="9410" s="35" customFormat="1" customHeight="1" spans="2:12">
      <c r="B9410" s="38">
        <v>46255</v>
      </c>
      <c r="C9410" s="69" t="s">
        <v>23</v>
      </c>
      <c r="D9410" s="30" t="s">
        <v>70</v>
      </c>
      <c r="E9410" s="30" t="s">
        <v>1265</v>
      </c>
      <c r="F9410" s="30"/>
      <c r="G9410" s="91">
        <v>4750</v>
      </c>
      <c r="H9410" s="32">
        <v>106184.3</v>
      </c>
      <c r="I9410" s="30" t="s">
        <v>72</v>
      </c>
      <c r="J9410" s="30"/>
      <c r="K9410" s="30"/>
      <c r="L9410" s="122">
        <v>202608</v>
      </c>
    </row>
    <row r="9411" s="35" customFormat="1" customHeight="1" spans="2:12">
      <c r="B9411" s="38">
        <v>46255</v>
      </c>
      <c r="C9411" s="69" t="s">
        <v>23</v>
      </c>
      <c r="D9411" s="30" t="s">
        <v>70</v>
      </c>
      <c r="E9411" s="30" t="s">
        <v>1102</v>
      </c>
      <c r="F9411" s="30"/>
      <c r="G9411" s="102">
        <v>2280</v>
      </c>
      <c r="H9411" s="32">
        <v>103904.3</v>
      </c>
      <c r="I9411" s="30" t="s">
        <v>72</v>
      </c>
      <c r="J9411" s="30"/>
      <c r="K9411" s="30"/>
      <c r="L9411" s="122">
        <v>202608</v>
      </c>
    </row>
    <row r="9412" s="35" customFormat="1" customHeight="1" spans="2:12">
      <c r="B9412" s="38">
        <v>46255</v>
      </c>
      <c r="C9412" s="69" t="s">
        <v>23</v>
      </c>
      <c r="D9412" s="30" t="s">
        <v>70</v>
      </c>
      <c r="E9412" s="30" t="s">
        <v>954</v>
      </c>
      <c r="F9412" s="57"/>
      <c r="G9412" s="102">
        <v>5509.9</v>
      </c>
      <c r="H9412" s="32">
        <v>98394.4000000001</v>
      </c>
      <c r="I9412" s="30" t="s">
        <v>72</v>
      </c>
      <c r="J9412" s="30"/>
      <c r="K9412" s="30"/>
      <c r="L9412" s="122">
        <v>202608</v>
      </c>
    </row>
    <row r="9413" s="35" customFormat="1" customHeight="1" spans="2:12">
      <c r="B9413" s="38">
        <v>46255</v>
      </c>
      <c r="C9413" s="69" t="s">
        <v>23</v>
      </c>
      <c r="D9413" s="30"/>
      <c r="E9413" s="30" t="s">
        <v>946</v>
      </c>
      <c r="F9413" s="30"/>
      <c r="G9413" s="57">
        <v>10333.33</v>
      </c>
      <c r="H9413" s="32">
        <v>88061.0700000001</v>
      </c>
      <c r="I9413" s="30" t="s">
        <v>11</v>
      </c>
      <c r="J9413" s="30"/>
      <c r="K9413" s="30"/>
      <c r="L9413" s="122">
        <v>202608</v>
      </c>
    </row>
    <row r="9414" s="35" customFormat="1" customHeight="1" spans="2:12">
      <c r="B9414" s="38">
        <v>46256</v>
      </c>
      <c r="C9414" s="69" t="s">
        <v>23</v>
      </c>
      <c r="D9414" s="30" t="s">
        <v>70</v>
      </c>
      <c r="E9414" s="30" t="s">
        <v>951</v>
      </c>
      <c r="F9414" s="30"/>
      <c r="G9414" s="91">
        <v>2780.22</v>
      </c>
      <c r="H9414" s="32">
        <v>85280.8500000001</v>
      </c>
      <c r="I9414" s="30" t="s">
        <v>72</v>
      </c>
      <c r="J9414" s="30"/>
      <c r="K9414" s="30"/>
      <c r="L9414" s="122">
        <v>202608</v>
      </c>
    </row>
    <row r="9415" s="35" customFormat="1" customHeight="1" spans="2:12">
      <c r="B9415" s="38">
        <v>46257</v>
      </c>
      <c r="C9415" s="69" t="s">
        <v>23</v>
      </c>
      <c r="D9415" s="30" t="s">
        <v>422</v>
      </c>
      <c r="E9415" s="30" t="s">
        <v>423</v>
      </c>
      <c r="F9415" s="143">
        <v>92.93</v>
      </c>
      <c r="G9415" s="30"/>
      <c r="H9415" s="32">
        <v>85373.7800000001</v>
      </c>
      <c r="I9415" s="30"/>
      <c r="J9415" s="30"/>
      <c r="K9415" s="30"/>
      <c r="L9415" s="121"/>
    </row>
    <row r="9416" s="35" customFormat="1" customHeight="1" spans="2:12">
      <c r="B9416" s="38">
        <v>46257</v>
      </c>
      <c r="C9416" s="69" t="s">
        <v>23</v>
      </c>
      <c r="D9416" s="30"/>
      <c r="E9416" s="146" t="s">
        <v>947</v>
      </c>
      <c r="F9416" s="30"/>
      <c r="G9416" s="30">
        <v>10</v>
      </c>
      <c r="H9416" s="32">
        <v>85363.7800000001</v>
      </c>
      <c r="I9416" s="30"/>
      <c r="J9416" s="30"/>
      <c r="K9416" s="30"/>
      <c r="L9416" s="121"/>
    </row>
    <row r="9417" s="35" customFormat="1" customHeight="1" spans="2:12">
      <c r="B9417" s="38">
        <v>46257</v>
      </c>
      <c r="C9417" s="69" t="s">
        <v>23</v>
      </c>
      <c r="D9417" s="30"/>
      <c r="E9417" s="146" t="s">
        <v>947</v>
      </c>
      <c r="F9417" s="30"/>
      <c r="G9417" s="57">
        <v>10</v>
      </c>
      <c r="H9417" s="32">
        <v>85353.7800000001</v>
      </c>
      <c r="I9417" s="30"/>
      <c r="J9417" s="30"/>
      <c r="K9417" s="30"/>
      <c r="L9417" s="121"/>
    </row>
    <row r="9418" s="35" customFormat="1" customHeight="1" spans="2:12">
      <c r="B9418" s="38">
        <v>46257</v>
      </c>
      <c r="C9418" s="69" t="s">
        <v>23</v>
      </c>
      <c r="D9418" s="30" t="s">
        <v>422</v>
      </c>
      <c r="E9418" s="30" t="s">
        <v>423</v>
      </c>
      <c r="F9418" s="143">
        <v>256.41</v>
      </c>
      <c r="G9418" s="30"/>
      <c r="H9418" s="32">
        <v>85610.19</v>
      </c>
      <c r="I9418" s="30"/>
      <c r="J9418" s="30"/>
      <c r="K9418" s="30"/>
      <c r="L9418" s="121"/>
    </row>
    <row r="9419" s="35" customFormat="1" customHeight="1" spans="2:12">
      <c r="B9419" s="38">
        <v>46258</v>
      </c>
      <c r="C9419" s="69" t="s">
        <v>23</v>
      </c>
      <c r="D9419" s="30" t="s">
        <v>422</v>
      </c>
      <c r="E9419" s="30" t="s">
        <v>423</v>
      </c>
      <c r="F9419" s="30">
        <v>220.26</v>
      </c>
      <c r="G9419" s="30"/>
      <c r="H9419" s="32">
        <v>85830.45</v>
      </c>
      <c r="I9419" s="30"/>
      <c r="J9419" s="30"/>
      <c r="K9419" s="30"/>
      <c r="L9419" s="121"/>
    </row>
    <row r="9420" s="35" customFormat="1" customHeight="1" spans="2:12">
      <c r="B9420" s="38">
        <v>46260</v>
      </c>
      <c r="C9420" s="69" t="s">
        <v>23</v>
      </c>
      <c r="D9420" s="30" t="s">
        <v>422</v>
      </c>
      <c r="E9420" s="30" t="s">
        <v>423</v>
      </c>
      <c r="F9420" s="143">
        <v>105.59</v>
      </c>
      <c r="G9420" s="30"/>
      <c r="H9420" s="32">
        <v>85936.0400000001</v>
      </c>
      <c r="I9420" s="30"/>
      <c r="J9420" s="30"/>
      <c r="K9420" s="30"/>
      <c r="L9420" s="121"/>
    </row>
    <row r="9421" s="35" customFormat="1" customHeight="1" spans="2:12">
      <c r="B9421" s="38">
        <v>46260</v>
      </c>
      <c r="C9421" s="69" t="s">
        <v>23</v>
      </c>
      <c r="D9421" s="30" t="s">
        <v>422</v>
      </c>
      <c r="E9421" s="30" t="s">
        <v>423</v>
      </c>
      <c r="F9421" s="57">
        <v>129.8</v>
      </c>
      <c r="G9421" s="30"/>
      <c r="H9421" s="32">
        <v>86065.8400000001</v>
      </c>
      <c r="I9421" s="30"/>
      <c r="J9421" s="30"/>
      <c r="K9421" s="30"/>
      <c r="L9421" s="121"/>
    </row>
    <row r="9422" s="35" customFormat="1" customHeight="1" spans="2:12">
      <c r="B9422" s="38">
        <v>46261</v>
      </c>
      <c r="C9422" s="69" t="s">
        <v>23</v>
      </c>
      <c r="D9422" s="30" t="s">
        <v>422</v>
      </c>
      <c r="E9422" s="30" t="s">
        <v>423</v>
      </c>
      <c r="F9422" s="57">
        <v>184.4</v>
      </c>
      <c r="G9422" s="57"/>
      <c r="H9422" s="32">
        <v>86250.2400000001</v>
      </c>
      <c r="I9422" s="30"/>
      <c r="J9422" s="30"/>
      <c r="K9422" s="30"/>
      <c r="L9422" s="121"/>
    </row>
    <row r="9423" s="35" customFormat="1" customHeight="1" spans="2:12">
      <c r="B9423" s="38">
        <v>46262</v>
      </c>
      <c r="C9423" s="69" t="s">
        <v>23</v>
      </c>
      <c r="D9423" s="30" t="s">
        <v>422</v>
      </c>
      <c r="E9423" s="30" t="s">
        <v>423</v>
      </c>
      <c r="F9423" s="30">
        <v>1.84</v>
      </c>
      <c r="G9423" s="57"/>
      <c r="H9423" s="32">
        <v>86252.0800000001</v>
      </c>
      <c r="I9423" s="30"/>
      <c r="J9423" s="30"/>
      <c r="K9423" s="30"/>
      <c r="L9423" s="121"/>
    </row>
    <row r="9424" s="35" customFormat="1" customHeight="1" spans="2:12">
      <c r="B9424" s="38">
        <v>46264</v>
      </c>
      <c r="C9424" s="69" t="s">
        <v>23</v>
      </c>
      <c r="D9424" s="30" t="s">
        <v>422</v>
      </c>
      <c r="E9424" s="30" t="s">
        <v>423</v>
      </c>
      <c r="F9424" s="57">
        <v>84.99</v>
      </c>
      <c r="G9424" s="30"/>
      <c r="H9424" s="32">
        <v>86337.0700000001</v>
      </c>
      <c r="I9424" s="30"/>
      <c r="J9424" s="30"/>
      <c r="K9424" s="30"/>
      <c r="L9424" s="121"/>
    </row>
    <row r="9425" s="35" customFormat="1" customHeight="1" spans="2:12">
      <c r="B9425" s="38">
        <v>46265</v>
      </c>
      <c r="C9425" s="69" t="s">
        <v>23</v>
      </c>
      <c r="D9425" s="30" t="s">
        <v>422</v>
      </c>
      <c r="E9425" s="30" t="s">
        <v>423</v>
      </c>
      <c r="F9425" s="30">
        <v>146.9</v>
      </c>
      <c r="G9425" s="57"/>
      <c r="H9425" s="32">
        <v>86483.9700000001</v>
      </c>
      <c r="I9425" s="30"/>
      <c r="J9425" s="30"/>
      <c r="K9425" s="30"/>
      <c r="L9425" s="121"/>
    </row>
    <row r="9426" s="35" customFormat="1" customHeight="1" spans="2:12">
      <c r="B9426" s="38">
        <v>46265</v>
      </c>
      <c r="C9426" s="69" t="s">
        <v>23</v>
      </c>
      <c r="D9426" s="30" t="s">
        <v>422</v>
      </c>
      <c r="E9426" s="30" t="s">
        <v>423</v>
      </c>
      <c r="F9426" s="57">
        <v>332.31</v>
      </c>
      <c r="G9426" s="57"/>
      <c r="H9426" s="32">
        <v>86816.2800000001</v>
      </c>
      <c r="I9426" s="30"/>
      <c r="J9426" s="30"/>
      <c r="K9426" s="30"/>
      <c r="L9426" s="121"/>
    </row>
    <row r="9427" s="35" customFormat="1" customHeight="1" spans="2:12">
      <c r="B9427" s="38">
        <v>46266</v>
      </c>
      <c r="C9427" s="69" t="s">
        <v>23</v>
      </c>
      <c r="D9427" s="30" t="s">
        <v>422</v>
      </c>
      <c r="E9427" s="69" t="s">
        <v>423</v>
      </c>
      <c r="F9427" s="57">
        <v>226.58</v>
      </c>
      <c r="G9427" s="57"/>
      <c r="H9427" s="32">
        <v>87042.8600000001</v>
      </c>
      <c r="I9427" s="30"/>
      <c r="J9427" s="30"/>
      <c r="K9427" s="30"/>
      <c r="L9427" s="121"/>
    </row>
    <row r="9428" s="35" customFormat="1" customHeight="1" spans="2:12">
      <c r="B9428" s="38">
        <v>46267</v>
      </c>
      <c r="C9428" s="69" t="s">
        <v>23</v>
      </c>
      <c r="D9428" s="30" t="s">
        <v>422</v>
      </c>
      <c r="E9428" s="30" t="s">
        <v>423</v>
      </c>
      <c r="F9428" s="30">
        <v>129.71</v>
      </c>
      <c r="G9428" s="30"/>
      <c r="H9428" s="32">
        <v>87172.5700000002</v>
      </c>
      <c r="I9428" s="30"/>
      <c r="J9428" s="30"/>
      <c r="K9428" s="30"/>
      <c r="L9428" s="121"/>
    </row>
    <row r="9429" s="35" customFormat="1" customHeight="1" spans="2:12">
      <c r="B9429" s="38">
        <v>46268</v>
      </c>
      <c r="C9429" s="69" t="s">
        <v>23</v>
      </c>
      <c r="D9429" s="30" t="s">
        <v>422</v>
      </c>
      <c r="E9429" s="30" t="s">
        <v>423</v>
      </c>
      <c r="F9429" s="57">
        <v>169.53</v>
      </c>
      <c r="G9429" s="30"/>
      <c r="H9429" s="32">
        <v>87342.1000000002</v>
      </c>
      <c r="I9429" s="30"/>
      <c r="J9429" s="30"/>
      <c r="K9429" s="30"/>
      <c r="L9429" s="121"/>
    </row>
    <row r="9430" s="35" customFormat="1" customHeight="1" spans="2:12">
      <c r="B9430" s="38">
        <v>46269</v>
      </c>
      <c r="C9430" s="69" t="s">
        <v>23</v>
      </c>
      <c r="D9430" s="30" t="s">
        <v>422</v>
      </c>
      <c r="E9430" s="30" t="s">
        <v>423</v>
      </c>
      <c r="F9430" s="30">
        <v>251.73</v>
      </c>
      <c r="G9430" s="30"/>
      <c r="H9430" s="32">
        <v>87593.8300000002</v>
      </c>
      <c r="I9430" s="30"/>
      <c r="J9430" s="30"/>
      <c r="K9430" s="30"/>
      <c r="L9430" s="121"/>
    </row>
    <row r="9431" s="35" customFormat="1" customHeight="1" spans="2:12">
      <c r="B9431" s="38">
        <v>46270</v>
      </c>
      <c r="C9431" s="69" t="s">
        <v>23</v>
      </c>
      <c r="D9431" s="30" t="s">
        <v>422</v>
      </c>
      <c r="E9431" s="30" t="s">
        <v>423</v>
      </c>
      <c r="F9431" s="30">
        <v>255.19</v>
      </c>
      <c r="G9431" s="57"/>
      <c r="H9431" s="32">
        <v>87849.0200000002</v>
      </c>
      <c r="I9431" s="30"/>
      <c r="J9431" s="30"/>
      <c r="K9431" s="30"/>
      <c r="L9431" s="121"/>
    </row>
    <row r="9432" s="35" customFormat="1" customHeight="1" spans="2:12">
      <c r="B9432" s="38">
        <v>46271</v>
      </c>
      <c r="C9432" s="69" t="s">
        <v>23</v>
      </c>
      <c r="D9432" s="30" t="s">
        <v>422</v>
      </c>
      <c r="E9432" s="30" t="s">
        <v>423</v>
      </c>
      <c r="F9432" s="30">
        <v>86.54</v>
      </c>
      <c r="G9432" s="30"/>
      <c r="H9432" s="32">
        <v>87935.5600000001</v>
      </c>
      <c r="I9432" s="30"/>
      <c r="J9432" s="30"/>
      <c r="K9432" s="30"/>
      <c r="L9432" s="121"/>
    </row>
    <row r="9433" s="35" customFormat="1" customHeight="1" spans="2:12">
      <c r="B9433" s="38">
        <v>46272</v>
      </c>
      <c r="C9433" s="69" t="s">
        <v>23</v>
      </c>
      <c r="D9433" s="30" t="s">
        <v>422</v>
      </c>
      <c r="E9433" s="30" t="s">
        <v>423</v>
      </c>
      <c r="F9433" s="30">
        <v>113.06</v>
      </c>
      <c r="G9433" s="30"/>
      <c r="H9433" s="32">
        <v>88048.6200000001</v>
      </c>
      <c r="I9433" s="30"/>
      <c r="J9433" s="30"/>
      <c r="K9433" s="30"/>
      <c r="L9433" s="121"/>
    </row>
    <row r="9434" s="35" customFormat="1" customHeight="1" spans="2:12">
      <c r="B9434" s="38">
        <v>46273</v>
      </c>
      <c r="C9434" s="69" t="s">
        <v>23</v>
      </c>
      <c r="D9434" s="30" t="s">
        <v>422</v>
      </c>
      <c r="E9434" s="30" t="s">
        <v>423</v>
      </c>
      <c r="F9434" s="57">
        <v>176.9</v>
      </c>
      <c r="G9434" s="30"/>
      <c r="H9434" s="32">
        <v>88225.5200000002</v>
      </c>
      <c r="I9434" s="30"/>
      <c r="J9434" s="30"/>
      <c r="K9434" s="30"/>
      <c r="L9434" s="121"/>
    </row>
    <row r="9435" s="35" customFormat="1" customHeight="1" spans="2:12">
      <c r="B9435" s="38">
        <v>46274</v>
      </c>
      <c r="C9435" s="69" t="s">
        <v>23</v>
      </c>
      <c r="D9435" s="30" t="s">
        <v>422</v>
      </c>
      <c r="E9435" s="30" t="s">
        <v>423</v>
      </c>
      <c r="F9435" s="57">
        <v>108.86</v>
      </c>
      <c r="G9435" s="30"/>
      <c r="H9435" s="32">
        <v>88334.3800000002</v>
      </c>
      <c r="I9435" s="30"/>
      <c r="J9435" s="30"/>
      <c r="K9435" s="30"/>
      <c r="L9435" s="121"/>
    </row>
    <row r="9436" s="35" customFormat="1" customHeight="1" spans="2:12">
      <c r="B9436" s="38">
        <v>46275</v>
      </c>
      <c r="C9436" s="69" t="s">
        <v>23</v>
      </c>
      <c r="D9436" s="30" t="s">
        <v>422</v>
      </c>
      <c r="E9436" s="30" t="s">
        <v>423</v>
      </c>
      <c r="F9436" s="57">
        <v>82.44</v>
      </c>
      <c r="G9436" s="41"/>
      <c r="H9436" s="32">
        <v>88416.8200000002</v>
      </c>
      <c r="I9436" s="30"/>
      <c r="J9436" s="30"/>
      <c r="K9436" s="30"/>
      <c r="L9436" s="121"/>
    </row>
    <row r="9437" s="35" customFormat="1" customHeight="1" spans="2:12">
      <c r="B9437" s="38">
        <v>46275</v>
      </c>
      <c r="C9437" s="69" t="s">
        <v>23</v>
      </c>
      <c r="D9437" s="30" t="s">
        <v>424</v>
      </c>
      <c r="E9437" s="30" t="s">
        <v>425</v>
      </c>
      <c r="F9437" s="57">
        <v>68.45</v>
      </c>
      <c r="G9437" s="41"/>
      <c r="H9437" s="32">
        <v>88485.2700000002</v>
      </c>
      <c r="I9437" s="30"/>
      <c r="J9437" s="30"/>
      <c r="K9437" s="30"/>
      <c r="L9437" s="121"/>
    </row>
    <row r="9438" s="35" customFormat="1" customHeight="1" spans="2:12">
      <c r="B9438" s="38">
        <v>46275</v>
      </c>
      <c r="C9438" s="69" t="s">
        <v>23</v>
      </c>
      <c r="D9438" s="30" t="s">
        <v>424</v>
      </c>
      <c r="E9438" s="30" t="s">
        <v>426</v>
      </c>
      <c r="F9438" s="30">
        <v>38.28</v>
      </c>
      <c r="G9438" s="41"/>
      <c r="H9438" s="32">
        <v>88523.5500000002</v>
      </c>
      <c r="I9438" s="30"/>
      <c r="J9438" s="30"/>
      <c r="K9438" s="30"/>
      <c r="L9438" s="121"/>
    </row>
    <row r="9439" s="35" customFormat="1" customHeight="1" spans="2:12">
      <c r="B9439" s="38">
        <v>46276</v>
      </c>
      <c r="C9439" s="69" t="s">
        <v>23</v>
      </c>
      <c r="D9439" s="30" t="s">
        <v>422</v>
      </c>
      <c r="E9439" s="30" t="s">
        <v>423</v>
      </c>
      <c r="F9439" s="147">
        <v>90.38</v>
      </c>
      <c r="G9439" s="41"/>
      <c r="H9439" s="32">
        <v>88613.9300000002</v>
      </c>
      <c r="I9439" s="30"/>
      <c r="J9439" s="30"/>
      <c r="K9439" s="30"/>
      <c r="L9439" s="121"/>
    </row>
    <row r="9440" s="35" customFormat="1" customHeight="1" spans="2:12">
      <c r="B9440" s="38">
        <v>46276</v>
      </c>
      <c r="C9440" s="69" t="s">
        <v>23</v>
      </c>
      <c r="D9440" s="30" t="s">
        <v>424</v>
      </c>
      <c r="E9440" s="30" t="s">
        <v>425</v>
      </c>
      <c r="F9440" s="30">
        <v>57.66</v>
      </c>
      <c r="G9440" s="41"/>
      <c r="H9440" s="32">
        <v>88671.5900000002</v>
      </c>
      <c r="I9440" s="30"/>
      <c r="J9440" s="30"/>
      <c r="K9440" s="30"/>
      <c r="L9440" s="121"/>
    </row>
    <row r="9441" s="35" customFormat="1" customHeight="1" spans="2:12">
      <c r="B9441" s="38">
        <v>46276</v>
      </c>
      <c r="C9441" s="69" t="s">
        <v>23</v>
      </c>
      <c r="D9441" s="30" t="s">
        <v>424</v>
      </c>
      <c r="E9441" s="30" t="s">
        <v>426</v>
      </c>
      <c r="F9441" s="147">
        <v>91.86</v>
      </c>
      <c r="G9441" s="41"/>
      <c r="H9441" s="32">
        <v>88763.4500000002</v>
      </c>
      <c r="I9441" s="30"/>
      <c r="J9441" s="30"/>
      <c r="K9441" s="30"/>
      <c r="L9441" s="121"/>
    </row>
    <row r="9442" s="35" customFormat="1" customHeight="1" spans="2:12">
      <c r="B9442" s="38">
        <v>46277</v>
      </c>
      <c r="C9442" s="69" t="s">
        <v>23</v>
      </c>
      <c r="D9442" s="30" t="s">
        <v>422</v>
      </c>
      <c r="E9442" s="30" t="s">
        <v>423</v>
      </c>
      <c r="F9442" s="147">
        <v>121.91</v>
      </c>
      <c r="G9442" s="41"/>
      <c r="H9442" s="32">
        <v>88885.3600000001</v>
      </c>
      <c r="I9442" s="30"/>
      <c r="J9442" s="30"/>
      <c r="K9442" s="30"/>
      <c r="L9442" s="121"/>
    </row>
    <row r="9443" s="35" customFormat="1" customHeight="1" spans="2:12">
      <c r="B9443" s="38"/>
      <c r="D9443" s="30"/>
      <c r="E9443" s="39"/>
      <c r="F9443" s="40"/>
      <c r="G9443" s="41"/>
      <c r="H9443" s="32"/>
      <c r="I9443" s="30"/>
      <c r="J9443" s="30"/>
      <c r="K9443" s="30"/>
      <c r="L9443" s="121"/>
    </row>
    <row r="9444" s="35" customFormat="1" customHeight="1" spans="2:12">
      <c r="B9444" s="38"/>
      <c r="D9444" s="30"/>
      <c r="E9444" s="39"/>
      <c r="F9444" s="40"/>
      <c r="G9444" s="41"/>
      <c r="H9444" s="32"/>
      <c r="I9444" s="30"/>
      <c r="J9444" s="30"/>
      <c r="K9444" s="30"/>
      <c r="L9444" s="121"/>
    </row>
    <row r="9445" s="35" customFormat="1" customHeight="1" spans="2:12">
      <c r="B9445" s="38"/>
      <c r="D9445" s="30"/>
      <c r="E9445" s="39"/>
      <c r="F9445" s="40"/>
      <c r="G9445" s="41"/>
      <c r="H9445" s="32"/>
      <c r="I9445" s="30"/>
      <c r="J9445" s="30"/>
      <c r="K9445" s="30"/>
      <c r="L9445" s="121"/>
    </row>
    <row r="9446" s="35" customFormat="1" customHeight="1" spans="2:12">
      <c r="B9446" s="38"/>
      <c r="D9446" s="30"/>
      <c r="E9446" s="39"/>
      <c r="F9446" s="40"/>
      <c r="G9446" s="41"/>
      <c r="H9446" s="32"/>
      <c r="I9446" s="30"/>
      <c r="J9446" s="30"/>
      <c r="K9446" s="30"/>
      <c r="L9446" s="121"/>
    </row>
    <row r="9447" s="35" customFormat="1" customHeight="1" spans="2:12">
      <c r="B9447" s="38"/>
      <c r="D9447" s="30"/>
      <c r="E9447" s="39"/>
      <c r="F9447" s="40"/>
      <c r="G9447" s="41"/>
      <c r="H9447" s="32"/>
      <c r="I9447" s="30"/>
      <c r="J9447" s="30"/>
      <c r="K9447" s="30"/>
      <c r="L9447" s="121"/>
    </row>
    <row r="9448" s="35" customFormat="1" customHeight="1" spans="2:12">
      <c r="B9448" s="38"/>
      <c r="D9448" s="30"/>
      <c r="E9448" s="39"/>
      <c r="F9448" s="40"/>
      <c r="G9448" s="41"/>
      <c r="H9448" s="32"/>
      <c r="I9448" s="30"/>
      <c r="J9448" s="30"/>
      <c r="K9448" s="30"/>
      <c r="L9448" s="121"/>
    </row>
    <row r="9449" s="35" customFormat="1" customHeight="1" spans="2:12">
      <c r="B9449" s="38"/>
      <c r="D9449" s="30"/>
      <c r="E9449" s="39"/>
      <c r="F9449" s="40"/>
      <c r="G9449" s="41"/>
      <c r="H9449" s="32"/>
      <c r="I9449" s="30"/>
      <c r="J9449" s="30"/>
      <c r="K9449" s="30"/>
      <c r="L9449" s="121"/>
    </row>
    <row r="9450" s="35" customFormat="1" customHeight="1" spans="2:12">
      <c r="B9450" s="38"/>
      <c r="D9450" s="30"/>
      <c r="E9450" s="39"/>
      <c r="F9450" s="40"/>
      <c r="G9450" s="41"/>
      <c r="H9450" s="32"/>
      <c r="I9450" s="30"/>
      <c r="J9450" s="30"/>
      <c r="K9450" s="30"/>
      <c r="L9450" s="121"/>
    </row>
    <row r="9451" s="35" customFormat="1" customHeight="1" spans="2:12">
      <c r="B9451" s="38"/>
      <c r="D9451" s="30"/>
      <c r="E9451" s="39"/>
      <c r="F9451" s="40"/>
      <c r="G9451" s="41"/>
      <c r="H9451" s="32"/>
      <c r="I9451" s="30"/>
      <c r="J9451" s="30"/>
      <c r="K9451" s="30"/>
      <c r="L9451" s="121"/>
    </row>
    <row r="9452" s="35" customFormat="1" customHeight="1" spans="2:12">
      <c r="B9452" s="38"/>
      <c r="D9452" s="30"/>
      <c r="E9452" s="39"/>
      <c r="F9452" s="40"/>
      <c r="G9452" s="41"/>
      <c r="H9452" s="32"/>
      <c r="I9452" s="30"/>
      <c r="J9452" s="30"/>
      <c r="K9452" s="30"/>
      <c r="L9452" s="121"/>
    </row>
    <row r="9453" s="35" customFormat="1" customHeight="1" spans="2:12">
      <c r="B9453" s="38"/>
      <c r="D9453" s="30"/>
      <c r="E9453" s="39"/>
      <c r="F9453" s="40"/>
      <c r="G9453" s="41"/>
      <c r="H9453" s="32"/>
      <c r="I9453" s="30"/>
      <c r="J9453" s="30"/>
      <c r="K9453" s="30"/>
      <c r="L9453" s="121"/>
    </row>
    <row r="9454" s="35" customFormat="1" customHeight="1" spans="2:12">
      <c r="B9454" s="38"/>
      <c r="D9454" s="30"/>
      <c r="E9454" s="39"/>
      <c r="F9454" s="40"/>
      <c r="G9454" s="41"/>
      <c r="H9454" s="32"/>
      <c r="I9454" s="30"/>
      <c r="J9454" s="30"/>
      <c r="K9454" s="30"/>
      <c r="L9454" s="121"/>
    </row>
    <row r="9455" s="35" customFormat="1" customHeight="1" spans="2:12">
      <c r="B9455" s="38"/>
      <c r="D9455" s="30"/>
      <c r="E9455" s="39"/>
      <c r="F9455" s="40"/>
      <c r="G9455" s="41"/>
      <c r="H9455" s="32"/>
      <c r="I9455" s="30"/>
      <c r="J9455" s="30"/>
      <c r="K9455" s="30"/>
      <c r="L9455" s="121"/>
    </row>
    <row r="9456" s="35" customFormat="1" customHeight="1" spans="2:12">
      <c r="B9456" s="38"/>
      <c r="D9456" s="30"/>
      <c r="E9456" s="39"/>
      <c r="F9456" s="40"/>
      <c r="G9456" s="41"/>
      <c r="H9456" s="32" t="s">
        <v>949</v>
      </c>
      <c r="I9456" s="30"/>
      <c r="J9456" s="30"/>
      <c r="K9456" s="30"/>
      <c r="L9456" s="121"/>
    </row>
    <row r="9457" s="35" customFormat="1" customHeight="1" spans="2:13">
      <c r="B9457" s="38"/>
      <c r="D9457" s="30"/>
      <c r="E9457" s="39"/>
      <c r="F9457" s="40"/>
      <c r="G9457" s="41"/>
      <c r="H9457" s="32" t="s">
        <v>949</v>
      </c>
      <c r="I9457" s="30"/>
      <c r="J9457" s="30"/>
      <c r="K9457" s="30"/>
      <c r="L9457" s="121"/>
    </row>
    <row r="9458" s="35" customFormat="1" customHeight="1" spans="2:13">
      <c r="B9458" s="38"/>
      <c r="D9458" s="30"/>
      <c r="E9458" s="39"/>
      <c r="F9458" s="40"/>
      <c r="G9458" s="41"/>
      <c r="H9458" s="32" t="s">
        <v>949</v>
      </c>
      <c r="I9458" s="30"/>
      <c r="J9458" s="30"/>
      <c r="K9458" s="30"/>
      <c r="L9458" s="121"/>
    </row>
    <row r="9459" s="35" customFormat="1" customHeight="1" spans="2:13">
      <c r="B9459" s="38"/>
      <c r="D9459" s="30"/>
      <c r="E9459" s="39"/>
      <c r="F9459" s="40"/>
      <c r="G9459" s="41"/>
      <c r="H9459" s="32" t="s">
        <v>949</v>
      </c>
      <c r="I9459" s="30"/>
      <c r="J9459" s="30"/>
      <c r="K9459" s="30"/>
      <c r="L9459" s="121"/>
    </row>
    <row r="9460" s="35" customFormat="1" customHeight="1" spans="2:13">
      <c r="B9460" s="38">
        <v>46248</v>
      </c>
      <c r="C9460" s="69" t="s">
        <v>28</v>
      </c>
      <c r="D9460" s="30" t="s">
        <v>33</v>
      </c>
      <c r="E9460" s="39" t="s">
        <v>781</v>
      </c>
      <c r="F9460" s="40">
        <v>783.49</v>
      </c>
      <c r="G9460" s="41"/>
      <c r="H9460" s="32">
        <v>245123.799999998</v>
      </c>
      <c r="I9460" s="30" t="s">
        <v>82</v>
      </c>
      <c r="J9460" s="30"/>
      <c r="K9460" s="30"/>
      <c r="L9460" s="121">
        <v>202608</v>
      </c>
    </row>
    <row r="9461" s="35" customFormat="1" customHeight="1" spans="2:13">
      <c r="B9461" s="38">
        <v>46248</v>
      </c>
      <c r="C9461" s="69" t="s">
        <v>28</v>
      </c>
      <c r="D9461" s="30"/>
      <c r="E9461" s="39" t="s">
        <v>1639</v>
      </c>
      <c r="F9461" s="40">
        <v>199.68</v>
      </c>
      <c r="G9461" s="41"/>
      <c r="H9461" s="32">
        <v>245323.479999998</v>
      </c>
      <c r="I9461" s="30"/>
      <c r="J9461" s="30"/>
      <c r="K9461" s="30"/>
      <c r="L9461" s="121"/>
      <c r="M9461" s="39" t="s">
        <v>1639</v>
      </c>
    </row>
    <row r="9462" s="35" customFormat="1" customHeight="1" spans="2:13">
      <c r="B9462" s="38">
        <v>46248</v>
      </c>
      <c r="C9462" s="69" t="s">
        <v>28</v>
      </c>
      <c r="D9462" s="30" t="s">
        <v>33</v>
      </c>
      <c r="E9462" s="39" t="s">
        <v>73</v>
      </c>
      <c r="F9462" s="40">
        <v>2620.7</v>
      </c>
      <c r="G9462" s="41"/>
      <c r="H9462" s="32">
        <v>247944.179999998</v>
      </c>
      <c r="I9462" s="31" t="s">
        <v>74</v>
      </c>
      <c r="J9462" s="30"/>
      <c r="K9462" s="30"/>
      <c r="L9462" s="30">
        <v>202608</v>
      </c>
    </row>
    <row r="9463" s="35" customFormat="1" customHeight="1" spans="2:13">
      <c r="B9463" s="38">
        <v>46248</v>
      </c>
      <c r="C9463" s="69" t="s">
        <v>28</v>
      </c>
      <c r="D9463" s="30" t="s">
        <v>33</v>
      </c>
      <c r="E9463" s="39" t="s">
        <v>83</v>
      </c>
      <c r="F9463" s="40">
        <v>3237.24</v>
      </c>
      <c r="G9463" s="41"/>
      <c r="H9463" s="32">
        <v>251181.419999998</v>
      </c>
      <c r="I9463" s="31" t="s">
        <v>84</v>
      </c>
      <c r="J9463" s="30"/>
      <c r="K9463" s="30"/>
      <c r="L9463" s="121">
        <v>202608</v>
      </c>
    </row>
    <row r="9464" s="35" customFormat="1" customHeight="1" spans="2:13">
      <c r="B9464" s="38">
        <v>46249</v>
      </c>
      <c r="C9464" s="69" t="s">
        <v>28</v>
      </c>
      <c r="D9464" s="30" t="s">
        <v>33</v>
      </c>
      <c r="E9464" s="39" t="s">
        <v>90</v>
      </c>
      <c r="F9464" s="40">
        <v>2372.87</v>
      </c>
      <c r="G9464" s="41"/>
      <c r="H9464" s="32">
        <v>253554.289999998</v>
      </c>
      <c r="I9464" s="31" t="s">
        <v>91</v>
      </c>
      <c r="J9464" s="30"/>
      <c r="K9464" s="30"/>
      <c r="L9464" s="121">
        <v>202608</v>
      </c>
    </row>
    <row r="9465" s="35" customFormat="1" customHeight="1" spans="2:13">
      <c r="B9465" s="38">
        <v>46249</v>
      </c>
      <c r="C9465" s="69" t="s">
        <v>28</v>
      </c>
      <c r="D9465" s="30" t="s">
        <v>33</v>
      </c>
      <c r="E9465" s="39" t="s">
        <v>75</v>
      </c>
      <c r="F9465" s="40">
        <v>1634.75</v>
      </c>
      <c r="G9465" s="41"/>
      <c r="H9465" s="32">
        <v>255189.039999998</v>
      </c>
      <c r="I9465" s="30" t="s">
        <v>76</v>
      </c>
      <c r="J9465" s="30"/>
      <c r="K9465" s="30"/>
      <c r="L9465" s="30">
        <v>202608</v>
      </c>
    </row>
    <row r="9466" s="35" customFormat="1" customHeight="1" spans="2:13">
      <c r="B9466" s="38">
        <v>46249</v>
      </c>
      <c r="C9466" s="69" t="s">
        <v>28</v>
      </c>
      <c r="D9466" s="30"/>
      <c r="E9466" s="39" t="s">
        <v>153</v>
      </c>
      <c r="F9466" s="40">
        <v>200000</v>
      </c>
      <c r="G9466" s="41"/>
      <c r="H9466" s="32">
        <v>455189.039999998</v>
      </c>
      <c r="I9466" s="30"/>
      <c r="J9466" s="30"/>
      <c r="K9466" s="30"/>
      <c r="L9466" s="121"/>
    </row>
    <row r="9467" s="35" customFormat="1" customHeight="1" spans="2:13">
      <c r="B9467" s="38">
        <v>46249</v>
      </c>
      <c r="C9467" s="69" t="s">
        <v>28</v>
      </c>
      <c r="D9467" s="30" t="s">
        <v>33</v>
      </c>
      <c r="E9467" s="39" t="s">
        <v>77</v>
      </c>
      <c r="F9467" s="40">
        <v>4398.27</v>
      </c>
      <c r="G9467" s="41"/>
      <c r="H9467" s="32">
        <v>459587.309999998</v>
      </c>
      <c r="I9467" s="31" t="s">
        <v>78</v>
      </c>
      <c r="J9467" s="30"/>
      <c r="K9467" s="30"/>
      <c r="L9467" s="121">
        <v>202608</v>
      </c>
    </row>
    <row r="9468" s="35" customFormat="1" customHeight="1" spans="2:13">
      <c r="B9468" s="38">
        <v>46249</v>
      </c>
      <c r="C9468" s="69" t="s">
        <v>28</v>
      </c>
      <c r="D9468" s="30" t="s">
        <v>33</v>
      </c>
      <c r="E9468" s="39" t="s">
        <v>98</v>
      </c>
      <c r="F9468" s="40">
        <v>1319.46</v>
      </c>
      <c r="G9468" s="41"/>
      <c r="H9468" s="32">
        <v>460906.769999998</v>
      </c>
      <c r="I9468" s="31" t="s">
        <v>99</v>
      </c>
      <c r="J9468" s="30"/>
      <c r="K9468" s="30"/>
      <c r="L9468" s="121">
        <v>202608</v>
      </c>
    </row>
    <row r="9469" s="35" customFormat="1" customHeight="1" spans="2:13">
      <c r="B9469" s="38">
        <v>46249</v>
      </c>
      <c r="C9469" s="69" t="s">
        <v>28</v>
      </c>
      <c r="D9469" s="30" t="s">
        <v>33</v>
      </c>
      <c r="E9469" s="39" t="s">
        <v>700</v>
      </c>
      <c r="F9469" s="40">
        <v>632.23</v>
      </c>
      <c r="G9469" s="41"/>
      <c r="H9469" s="32">
        <v>461538.999999998</v>
      </c>
      <c r="I9469" s="31" t="s">
        <v>534</v>
      </c>
      <c r="J9469" s="30"/>
      <c r="K9469" s="30"/>
      <c r="L9469" s="121">
        <v>202608</v>
      </c>
    </row>
    <row r="9470" s="35" customFormat="1" customHeight="1" spans="2:13">
      <c r="B9470" s="38">
        <v>46249</v>
      </c>
      <c r="C9470" s="69" t="s">
        <v>28</v>
      </c>
      <c r="D9470" s="30" t="s">
        <v>33</v>
      </c>
      <c r="E9470" s="39" t="s">
        <v>100</v>
      </c>
      <c r="F9470" s="40">
        <v>3853.23</v>
      </c>
      <c r="G9470" s="41"/>
      <c r="H9470" s="32">
        <v>465392.229999999</v>
      </c>
      <c r="I9470" s="31" t="s">
        <v>101</v>
      </c>
      <c r="J9470" s="30"/>
      <c r="K9470" s="30"/>
      <c r="L9470" s="121">
        <v>202608</v>
      </c>
    </row>
    <row r="9471" s="35" customFormat="1" customHeight="1" spans="2:13">
      <c r="B9471" s="38">
        <v>46249</v>
      </c>
      <c r="C9471" s="69" t="s">
        <v>28</v>
      </c>
      <c r="D9471" s="30" t="s">
        <v>163</v>
      </c>
      <c r="E9471" s="148" t="s">
        <v>164</v>
      </c>
      <c r="F9471" s="40"/>
      <c r="G9471" s="120">
        <v>4109.13</v>
      </c>
      <c r="H9471" s="32">
        <v>461283.099999999</v>
      </c>
      <c r="I9471" s="30" t="s">
        <v>11</v>
      </c>
      <c r="J9471" s="30"/>
      <c r="K9471" s="30"/>
      <c r="L9471" s="122">
        <v>202608</v>
      </c>
    </row>
    <row r="9472" s="35" customFormat="1" customHeight="1" spans="2:13">
      <c r="B9472" s="38">
        <v>46249</v>
      </c>
      <c r="C9472" s="69" t="s">
        <v>28</v>
      </c>
      <c r="D9472" s="30" t="s">
        <v>163</v>
      </c>
      <c r="E9472" s="148" t="s">
        <v>166</v>
      </c>
      <c r="F9472" s="40"/>
      <c r="G9472" s="120">
        <v>800</v>
      </c>
      <c r="H9472" s="32">
        <v>460483.099999999</v>
      </c>
      <c r="I9472" s="30" t="s">
        <v>11</v>
      </c>
      <c r="J9472" s="30"/>
      <c r="K9472" s="30"/>
      <c r="L9472" s="122">
        <v>202608</v>
      </c>
    </row>
    <row r="9473" s="35" customFormat="1" customHeight="1" spans="2:12">
      <c r="B9473" s="38">
        <v>46249</v>
      </c>
      <c r="C9473" s="69" t="s">
        <v>28</v>
      </c>
      <c r="D9473" s="30" t="s">
        <v>163</v>
      </c>
      <c r="E9473" s="148" t="s">
        <v>167</v>
      </c>
      <c r="F9473" s="40"/>
      <c r="G9473" s="120">
        <v>4789.5</v>
      </c>
      <c r="H9473" s="32">
        <v>455693.599999999</v>
      </c>
      <c r="I9473" s="30" t="s">
        <v>72</v>
      </c>
      <c r="J9473" s="30"/>
      <c r="K9473" s="30"/>
      <c r="L9473" s="122">
        <v>202608</v>
      </c>
    </row>
    <row r="9474" s="35" customFormat="1" customHeight="1" spans="2:12">
      <c r="B9474" s="38">
        <v>46249</v>
      </c>
      <c r="C9474" s="69" t="s">
        <v>28</v>
      </c>
      <c r="D9474" s="30" t="s">
        <v>163</v>
      </c>
      <c r="E9474" s="148" t="s">
        <v>168</v>
      </c>
      <c r="F9474" s="40"/>
      <c r="G9474" s="120">
        <v>2987.77</v>
      </c>
      <c r="H9474" s="32">
        <v>452705.829999999</v>
      </c>
      <c r="I9474" s="30" t="s">
        <v>72</v>
      </c>
      <c r="J9474" s="30"/>
      <c r="K9474" s="30"/>
      <c r="L9474" s="122">
        <v>202608</v>
      </c>
    </row>
    <row r="9475" s="35" customFormat="1" customHeight="1" spans="2:12">
      <c r="B9475" s="38">
        <v>46249</v>
      </c>
      <c r="C9475" s="69" t="s">
        <v>28</v>
      </c>
      <c r="D9475" s="30" t="s">
        <v>163</v>
      </c>
      <c r="E9475" s="148" t="s">
        <v>169</v>
      </c>
      <c r="F9475" s="40"/>
      <c r="G9475" s="120">
        <v>1000</v>
      </c>
      <c r="H9475" s="32">
        <v>451705.829999999</v>
      </c>
      <c r="I9475" s="30" t="s">
        <v>72</v>
      </c>
      <c r="J9475" s="30"/>
      <c r="K9475" s="30"/>
      <c r="L9475" s="122">
        <v>202608</v>
      </c>
    </row>
    <row r="9476" s="35" customFormat="1" customHeight="1" spans="2:12">
      <c r="B9476" s="38">
        <v>46249</v>
      </c>
      <c r="C9476" s="69" t="s">
        <v>28</v>
      </c>
      <c r="D9476" s="30" t="s">
        <v>163</v>
      </c>
      <c r="E9476" s="148" t="s">
        <v>170</v>
      </c>
      <c r="F9476" s="40"/>
      <c r="G9476" s="120">
        <v>7109</v>
      </c>
      <c r="H9476" s="32">
        <v>444596.829999999</v>
      </c>
      <c r="I9476" s="30" t="s">
        <v>72</v>
      </c>
      <c r="J9476" s="30"/>
      <c r="K9476" s="30"/>
      <c r="L9476" s="122">
        <v>202608</v>
      </c>
    </row>
    <row r="9477" s="35" customFormat="1" customHeight="1" spans="2:12">
      <c r="B9477" s="38">
        <v>46249</v>
      </c>
      <c r="C9477" s="69" t="s">
        <v>28</v>
      </c>
      <c r="D9477" s="30" t="s">
        <v>163</v>
      </c>
      <c r="E9477" s="148" t="s">
        <v>171</v>
      </c>
      <c r="F9477" s="40"/>
      <c r="G9477" s="41">
        <v>2182.72</v>
      </c>
      <c r="H9477" s="32">
        <v>442414.109999999</v>
      </c>
      <c r="I9477" s="30" t="s">
        <v>80</v>
      </c>
      <c r="J9477" s="30"/>
      <c r="K9477" s="30"/>
      <c r="L9477" s="121">
        <v>202608</v>
      </c>
    </row>
    <row r="9478" s="35" customFormat="1" customHeight="1" spans="2:12">
      <c r="B9478" s="38">
        <v>46249</v>
      </c>
      <c r="C9478" s="69" t="s">
        <v>28</v>
      </c>
      <c r="D9478" s="30" t="s">
        <v>163</v>
      </c>
      <c r="E9478" s="148" t="s">
        <v>173</v>
      </c>
      <c r="F9478" s="40"/>
      <c r="G9478" s="41">
        <v>3125.38</v>
      </c>
      <c r="H9478" s="32">
        <v>439288.73</v>
      </c>
      <c r="I9478" s="30" t="s">
        <v>54</v>
      </c>
      <c r="J9478" s="30"/>
      <c r="K9478" s="30"/>
      <c r="L9478" s="121">
        <v>202608</v>
      </c>
    </row>
    <row r="9479" s="35" customFormat="1" customHeight="1" spans="2:12">
      <c r="B9479" s="38">
        <v>46249</v>
      </c>
      <c r="C9479" s="69" t="s">
        <v>28</v>
      </c>
      <c r="D9479" s="30" t="s">
        <v>163</v>
      </c>
      <c r="E9479" s="148" t="s">
        <v>174</v>
      </c>
      <c r="F9479" s="40"/>
      <c r="G9479" s="41">
        <v>2676.83</v>
      </c>
      <c r="H9479" s="32">
        <v>436611.899999999</v>
      </c>
      <c r="I9479" s="30" t="s">
        <v>54</v>
      </c>
      <c r="J9479" s="30"/>
      <c r="K9479" s="30"/>
      <c r="L9479" s="121">
        <v>202608</v>
      </c>
    </row>
    <row r="9480" s="35" customFormat="1" customHeight="1" spans="2:12">
      <c r="B9480" s="38">
        <v>46249</v>
      </c>
      <c r="C9480" s="69" t="s">
        <v>28</v>
      </c>
      <c r="D9480" s="30" t="s">
        <v>163</v>
      </c>
      <c r="E9480" s="148" t="s">
        <v>176</v>
      </c>
      <c r="F9480" s="40"/>
      <c r="G9480" s="41">
        <v>2949.87</v>
      </c>
      <c r="H9480" s="32">
        <v>433662.029999999</v>
      </c>
      <c r="I9480" s="30" t="s">
        <v>66</v>
      </c>
      <c r="J9480" s="30"/>
      <c r="K9480" s="30"/>
      <c r="L9480" s="121">
        <v>202608</v>
      </c>
    </row>
    <row r="9481" s="35" customFormat="1" customHeight="1" spans="2:12">
      <c r="B9481" s="38">
        <v>46249</v>
      </c>
      <c r="C9481" s="69" t="s">
        <v>28</v>
      </c>
      <c r="D9481" s="30" t="s">
        <v>163</v>
      </c>
      <c r="E9481" s="148" t="s">
        <v>177</v>
      </c>
      <c r="F9481" s="40"/>
      <c r="G9481" s="41">
        <v>5984.45</v>
      </c>
      <c r="H9481" s="32">
        <v>427677.579999999</v>
      </c>
      <c r="I9481" s="30" t="s">
        <v>66</v>
      </c>
      <c r="J9481" s="30"/>
      <c r="K9481" s="30"/>
      <c r="L9481" s="121">
        <v>202608</v>
      </c>
    </row>
    <row r="9482" s="35" customFormat="1" customHeight="1" spans="2:12">
      <c r="B9482" s="38">
        <v>46249</v>
      </c>
      <c r="C9482" s="69" t="s">
        <v>28</v>
      </c>
      <c r="D9482" s="30" t="s">
        <v>163</v>
      </c>
      <c r="E9482" s="148" t="s">
        <v>175</v>
      </c>
      <c r="F9482" s="40"/>
      <c r="G9482" s="120">
        <v>4505.4</v>
      </c>
      <c r="H9482" s="32">
        <v>423172.179999999</v>
      </c>
      <c r="I9482" s="30" t="s">
        <v>11</v>
      </c>
      <c r="J9482" s="30"/>
      <c r="K9482" s="30"/>
      <c r="L9482" s="122">
        <v>202608</v>
      </c>
    </row>
    <row r="9483" s="35" customFormat="1" customHeight="1" spans="2:12">
      <c r="B9483" s="38">
        <v>46249</v>
      </c>
      <c r="C9483" s="69" t="s">
        <v>28</v>
      </c>
      <c r="D9483" s="30" t="s">
        <v>163</v>
      </c>
      <c r="E9483" s="148" t="s">
        <v>178</v>
      </c>
      <c r="F9483" s="40"/>
      <c r="G9483" s="41">
        <v>3858.44</v>
      </c>
      <c r="H9483" s="32">
        <v>419313.739999998</v>
      </c>
      <c r="I9483" s="30" t="s">
        <v>56</v>
      </c>
      <c r="J9483" s="30"/>
      <c r="K9483" s="30"/>
      <c r="L9483" s="121">
        <v>202608</v>
      </c>
    </row>
    <row r="9484" s="35" customFormat="1" customHeight="1" spans="2:12">
      <c r="B9484" s="38">
        <v>46249</v>
      </c>
      <c r="C9484" s="69" t="s">
        <v>28</v>
      </c>
      <c r="D9484" s="30" t="s">
        <v>163</v>
      </c>
      <c r="E9484" s="148" t="s">
        <v>179</v>
      </c>
      <c r="F9484" s="40"/>
      <c r="G9484" s="41">
        <v>2016.72</v>
      </c>
      <c r="H9484" s="32">
        <v>417297.019999999</v>
      </c>
      <c r="I9484" s="30" t="s">
        <v>52</v>
      </c>
      <c r="J9484" s="30"/>
      <c r="K9484" s="30"/>
      <c r="L9484" s="121">
        <v>202608</v>
      </c>
    </row>
    <row r="9485" s="35" customFormat="1" customHeight="1" spans="2:12">
      <c r="B9485" s="38">
        <v>46249</v>
      </c>
      <c r="C9485" s="69" t="s">
        <v>28</v>
      </c>
      <c r="D9485" s="30" t="s">
        <v>163</v>
      </c>
      <c r="E9485" s="148" t="s">
        <v>180</v>
      </c>
      <c r="F9485" s="40"/>
      <c r="G9485" s="41">
        <v>3899.26</v>
      </c>
      <c r="H9485" s="32">
        <v>413397.759999999</v>
      </c>
      <c r="I9485" s="30" t="s">
        <v>52</v>
      </c>
      <c r="J9485" s="30"/>
      <c r="K9485" s="30"/>
      <c r="L9485" s="121">
        <v>202608</v>
      </c>
    </row>
    <row r="9486" s="35" customFormat="1" customHeight="1" spans="2:12">
      <c r="B9486" s="38">
        <v>46249</v>
      </c>
      <c r="C9486" s="69" t="s">
        <v>28</v>
      </c>
      <c r="D9486" s="30" t="s">
        <v>163</v>
      </c>
      <c r="E9486" s="148" t="s">
        <v>181</v>
      </c>
      <c r="F9486" s="40"/>
      <c r="G9486" s="41">
        <v>2097.71</v>
      </c>
      <c r="H9486" s="32">
        <v>411300.049999999</v>
      </c>
      <c r="I9486" s="30" t="s">
        <v>99</v>
      </c>
      <c r="J9486" s="30"/>
      <c r="K9486" s="30"/>
      <c r="L9486" s="121">
        <v>202608</v>
      </c>
    </row>
    <row r="9487" s="35" customFormat="1" customHeight="1" spans="2:12">
      <c r="B9487" s="38">
        <v>46249</v>
      </c>
      <c r="C9487" s="69" t="s">
        <v>28</v>
      </c>
      <c r="D9487" s="30" t="s">
        <v>163</v>
      </c>
      <c r="E9487" s="148" t="s">
        <v>182</v>
      </c>
      <c r="F9487" s="40"/>
      <c r="G9487" s="41">
        <v>3415.25</v>
      </c>
      <c r="H9487" s="32">
        <v>407884.799999999</v>
      </c>
      <c r="I9487" s="30" t="s">
        <v>78</v>
      </c>
      <c r="J9487" s="30"/>
      <c r="K9487" s="30"/>
      <c r="L9487" s="121">
        <v>202608</v>
      </c>
    </row>
    <row r="9488" s="35" customFormat="1" customHeight="1" spans="2:12">
      <c r="B9488" s="38">
        <v>46249</v>
      </c>
      <c r="C9488" s="69" t="s">
        <v>28</v>
      </c>
      <c r="D9488" s="30" t="s">
        <v>163</v>
      </c>
      <c r="E9488" s="148" t="s">
        <v>183</v>
      </c>
      <c r="F9488" s="40"/>
      <c r="G9488" s="41">
        <v>2224</v>
      </c>
      <c r="H9488" s="32">
        <v>405660.799999999</v>
      </c>
      <c r="I9488" s="30" t="s">
        <v>78</v>
      </c>
      <c r="J9488" s="30"/>
      <c r="K9488" s="30"/>
      <c r="L9488" s="121">
        <v>202608</v>
      </c>
    </row>
    <row r="9489" s="35" customFormat="1" customHeight="1" spans="2:12">
      <c r="B9489" s="38">
        <v>46249</v>
      </c>
      <c r="C9489" s="69" t="s">
        <v>28</v>
      </c>
      <c r="D9489" s="30" t="s">
        <v>163</v>
      </c>
      <c r="E9489" s="148" t="s">
        <v>184</v>
      </c>
      <c r="F9489" s="40"/>
      <c r="G9489" s="41">
        <v>4139.77</v>
      </c>
      <c r="H9489" s="32">
        <v>401521.029999999</v>
      </c>
      <c r="I9489" s="30" t="s">
        <v>39</v>
      </c>
      <c r="J9489" s="30"/>
      <c r="K9489" s="30"/>
      <c r="L9489" s="121">
        <v>202608</v>
      </c>
    </row>
    <row r="9490" s="35" customFormat="1" customHeight="1" spans="2:12">
      <c r="B9490" s="38">
        <v>46249</v>
      </c>
      <c r="C9490" s="69" t="s">
        <v>28</v>
      </c>
      <c r="D9490" s="30" t="s">
        <v>163</v>
      </c>
      <c r="E9490" s="148" t="s">
        <v>187</v>
      </c>
      <c r="F9490" s="40"/>
      <c r="G9490" s="41">
        <v>2113.95</v>
      </c>
      <c r="H9490" s="32">
        <v>399407.079999999</v>
      </c>
      <c r="I9490" s="30" t="s">
        <v>107</v>
      </c>
      <c r="J9490" s="30"/>
      <c r="K9490" s="30"/>
      <c r="L9490" s="121">
        <v>202608</v>
      </c>
    </row>
    <row r="9491" s="35" customFormat="1" customHeight="1" spans="2:12">
      <c r="B9491" s="38">
        <v>46249</v>
      </c>
      <c r="C9491" s="69" t="s">
        <v>28</v>
      </c>
      <c r="D9491" s="30" t="s">
        <v>163</v>
      </c>
      <c r="E9491" s="148" t="s">
        <v>188</v>
      </c>
      <c r="F9491" s="40"/>
      <c r="G9491" s="41">
        <v>2125.45</v>
      </c>
      <c r="H9491" s="32">
        <v>397281.629999999</v>
      </c>
      <c r="I9491" s="31" t="s">
        <v>76</v>
      </c>
      <c r="J9491" s="30"/>
      <c r="K9491" s="30"/>
      <c r="L9491" s="121">
        <v>202608</v>
      </c>
    </row>
    <row r="9492" s="35" customFormat="1" customHeight="1" spans="2:12">
      <c r="B9492" s="38">
        <v>46249</v>
      </c>
      <c r="C9492" s="69" t="s">
        <v>28</v>
      </c>
      <c r="D9492" s="30" t="s">
        <v>163</v>
      </c>
      <c r="E9492" s="148" t="s">
        <v>189</v>
      </c>
      <c r="F9492" s="40"/>
      <c r="G9492" s="41">
        <v>1113.78</v>
      </c>
      <c r="H9492" s="32">
        <v>396167.849999999</v>
      </c>
      <c r="I9492" s="30" t="s">
        <v>162</v>
      </c>
      <c r="J9492" s="30"/>
      <c r="K9492" s="30"/>
      <c r="L9492" s="121">
        <v>202608</v>
      </c>
    </row>
    <row r="9493" s="35" customFormat="1" customHeight="1" spans="2:12">
      <c r="B9493" s="38">
        <v>46249</v>
      </c>
      <c r="C9493" s="69" t="s">
        <v>28</v>
      </c>
      <c r="D9493" s="30" t="s">
        <v>163</v>
      </c>
      <c r="E9493" s="148" t="s">
        <v>186</v>
      </c>
      <c r="F9493" s="40"/>
      <c r="G9493" s="120">
        <v>4419.6</v>
      </c>
      <c r="H9493" s="32">
        <v>391748.249999999</v>
      </c>
      <c r="I9493" s="30" t="s">
        <v>11</v>
      </c>
      <c r="J9493" s="30"/>
      <c r="K9493" s="30"/>
      <c r="L9493" s="122">
        <v>202608</v>
      </c>
    </row>
    <row r="9494" s="35" customFormat="1" customHeight="1" spans="2:12">
      <c r="B9494" s="38">
        <v>46249</v>
      </c>
      <c r="C9494" s="69" t="s">
        <v>28</v>
      </c>
      <c r="D9494" s="30" t="s">
        <v>163</v>
      </c>
      <c r="E9494" s="148" t="s">
        <v>190</v>
      </c>
      <c r="F9494" s="40"/>
      <c r="G9494" s="41">
        <v>1696.24</v>
      </c>
      <c r="H9494" s="32">
        <v>390052.009999999</v>
      </c>
      <c r="I9494" s="30" t="s">
        <v>191</v>
      </c>
      <c r="J9494" s="30"/>
      <c r="K9494" s="30"/>
      <c r="L9494" s="121">
        <v>202608</v>
      </c>
    </row>
    <row r="9495" s="35" customFormat="1" customHeight="1" spans="2:12">
      <c r="B9495" s="38">
        <v>46249</v>
      </c>
      <c r="C9495" s="69" t="s">
        <v>28</v>
      </c>
      <c r="D9495" s="30" t="s">
        <v>163</v>
      </c>
      <c r="E9495" s="148" t="s">
        <v>192</v>
      </c>
      <c r="F9495" s="40"/>
      <c r="G9495" s="41">
        <v>3845.74</v>
      </c>
      <c r="H9495" s="32">
        <v>386206.269999999</v>
      </c>
      <c r="I9495" s="30" t="s">
        <v>191</v>
      </c>
      <c r="J9495" s="30"/>
      <c r="K9495" s="30"/>
      <c r="L9495" s="121">
        <v>202608</v>
      </c>
    </row>
    <row r="9496" s="35" customFormat="1" customHeight="1" spans="2:12">
      <c r="B9496" s="38">
        <v>46249</v>
      </c>
      <c r="C9496" s="69" t="s">
        <v>28</v>
      </c>
      <c r="D9496" s="30" t="s">
        <v>163</v>
      </c>
      <c r="E9496" s="148" t="s">
        <v>193</v>
      </c>
      <c r="F9496" s="40"/>
      <c r="G9496" s="41">
        <v>3060.88</v>
      </c>
      <c r="H9496" s="32">
        <v>383145.389999999</v>
      </c>
      <c r="I9496" s="30" t="s">
        <v>84</v>
      </c>
      <c r="J9496" s="30"/>
      <c r="K9496" s="30"/>
      <c r="L9496" s="121">
        <v>202608</v>
      </c>
    </row>
    <row r="9497" s="35" customFormat="1" customHeight="1" spans="2:12">
      <c r="B9497" s="38">
        <v>46249</v>
      </c>
      <c r="C9497" s="69" t="s">
        <v>28</v>
      </c>
      <c r="D9497" s="30" t="s">
        <v>163</v>
      </c>
      <c r="E9497" s="148" t="s">
        <v>194</v>
      </c>
      <c r="F9497" s="40"/>
      <c r="G9497" s="41">
        <v>5342.46</v>
      </c>
      <c r="H9497" s="32">
        <v>377802.929999999</v>
      </c>
      <c r="I9497" s="30" t="s">
        <v>84</v>
      </c>
      <c r="J9497" s="30"/>
      <c r="K9497" s="30"/>
      <c r="L9497" s="121">
        <v>202608</v>
      </c>
    </row>
    <row r="9498" s="35" customFormat="1" customHeight="1" spans="2:12">
      <c r="B9498" s="38">
        <v>46249</v>
      </c>
      <c r="C9498" s="69" t="s">
        <v>28</v>
      </c>
      <c r="D9498" s="30" t="s">
        <v>163</v>
      </c>
      <c r="E9498" s="148" t="s">
        <v>195</v>
      </c>
      <c r="F9498" s="40"/>
      <c r="G9498" s="41">
        <v>2294.19</v>
      </c>
      <c r="H9498" s="32">
        <v>375508.739999998</v>
      </c>
      <c r="I9498" s="30" t="s">
        <v>196</v>
      </c>
      <c r="J9498" s="30"/>
      <c r="K9498" s="30"/>
      <c r="L9498" s="121">
        <v>202608</v>
      </c>
    </row>
    <row r="9499" s="35" customFormat="1" customHeight="1" spans="2:12">
      <c r="B9499" s="38">
        <v>46249</v>
      </c>
      <c r="C9499" s="69" t="s">
        <v>28</v>
      </c>
      <c r="D9499" s="30" t="s">
        <v>163</v>
      </c>
      <c r="E9499" s="148" t="s">
        <v>197</v>
      </c>
      <c r="F9499" s="40"/>
      <c r="G9499" s="41">
        <v>1988.79</v>
      </c>
      <c r="H9499" s="32">
        <v>373519.949999998</v>
      </c>
      <c r="I9499" s="30" t="s">
        <v>196</v>
      </c>
      <c r="J9499" s="30"/>
      <c r="K9499" s="30"/>
      <c r="L9499" s="121">
        <v>202608</v>
      </c>
    </row>
    <row r="9500" s="35" customFormat="1" customHeight="1" spans="2:12">
      <c r="B9500" s="38">
        <v>46249</v>
      </c>
      <c r="C9500" s="69" t="s">
        <v>28</v>
      </c>
      <c r="D9500" s="30" t="s">
        <v>163</v>
      </c>
      <c r="E9500" s="148" t="s">
        <v>198</v>
      </c>
      <c r="F9500" s="40"/>
      <c r="G9500" s="41">
        <v>891.1</v>
      </c>
      <c r="H9500" s="32">
        <v>372628.849999999</v>
      </c>
      <c r="I9500" s="30" t="s">
        <v>109</v>
      </c>
      <c r="J9500" s="30"/>
      <c r="K9500" s="30"/>
      <c r="L9500" s="121">
        <v>202608</v>
      </c>
    </row>
    <row r="9501" s="35" customFormat="1" customHeight="1" spans="2:12">
      <c r="B9501" s="38">
        <v>46249</v>
      </c>
      <c r="C9501" s="69" t="s">
        <v>28</v>
      </c>
      <c r="D9501" s="30" t="s">
        <v>163</v>
      </c>
      <c r="E9501" s="148" t="s">
        <v>199</v>
      </c>
      <c r="F9501" s="40"/>
      <c r="G9501" s="41">
        <v>3618.36</v>
      </c>
      <c r="H9501" s="32">
        <v>369010.489999998</v>
      </c>
      <c r="I9501" s="30" t="s">
        <v>109</v>
      </c>
      <c r="J9501" s="30"/>
      <c r="K9501" s="30"/>
      <c r="L9501" s="121">
        <v>202608</v>
      </c>
    </row>
    <row r="9502" s="35" customFormat="1" customHeight="1" spans="2:12">
      <c r="B9502" s="38">
        <v>46249</v>
      </c>
      <c r="C9502" s="69" t="s">
        <v>28</v>
      </c>
      <c r="D9502" s="30" t="s">
        <v>163</v>
      </c>
      <c r="E9502" s="148" t="s">
        <v>200</v>
      </c>
      <c r="F9502" s="40"/>
      <c r="G9502" s="41">
        <v>3003.46</v>
      </c>
      <c r="H9502" s="32">
        <v>366007.029999998</v>
      </c>
      <c r="I9502" s="30" t="s">
        <v>101</v>
      </c>
      <c r="J9502" s="30"/>
      <c r="K9502" s="30"/>
      <c r="L9502" s="121">
        <v>202608</v>
      </c>
    </row>
    <row r="9503" s="35" customFormat="1" customHeight="1" spans="2:12">
      <c r="B9503" s="38">
        <v>46249</v>
      </c>
      <c r="C9503" s="69" t="s">
        <v>28</v>
      </c>
      <c r="D9503" s="30" t="s">
        <v>163</v>
      </c>
      <c r="E9503" s="148" t="s">
        <v>201</v>
      </c>
      <c r="F9503" s="40"/>
      <c r="G9503" s="41">
        <v>2805.54</v>
      </c>
      <c r="H9503" s="32">
        <v>363201.489999998</v>
      </c>
      <c r="I9503" s="31" t="s">
        <v>101</v>
      </c>
      <c r="J9503" s="30"/>
      <c r="K9503" s="30"/>
      <c r="L9503" s="121">
        <v>202608</v>
      </c>
    </row>
    <row r="9504" s="35" customFormat="1" customHeight="1" spans="2:12">
      <c r="B9504" s="38">
        <v>46249</v>
      </c>
      <c r="C9504" s="69" t="s">
        <v>28</v>
      </c>
      <c r="D9504" s="30" t="s">
        <v>163</v>
      </c>
      <c r="E9504" s="148" t="s">
        <v>210</v>
      </c>
      <c r="F9504" s="40"/>
      <c r="G9504" s="120">
        <v>4939.87</v>
      </c>
      <c r="H9504" s="32">
        <v>358261.619999998</v>
      </c>
      <c r="I9504" s="30" t="s">
        <v>11</v>
      </c>
      <c r="J9504" s="30"/>
      <c r="K9504" s="30"/>
      <c r="L9504" s="122">
        <v>202608</v>
      </c>
    </row>
    <row r="9505" s="35" customFormat="1" customHeight="1" spans="2:12">
      <c r="B9505" s="38">
        <v>46249</v>
      </c>
      <c r="C9505" s="69" t="s">
        <v>28</v>
      </c>
      <c r="D9505" s="30" t="s">
        <v>163</v>
      </c>
      <c r="E9505" s="148" t="s">
        <v>202</v>
      </c>
      <c r="F9505" s="40"/>
      <c r="G9505" s="41">
        <v>2393.95</v>
      </c>
      <c r="H9505" s="32">
        <v>355867.669999998</v>
      </c>
      <c r="I9505" s="30" t="s">
        <v>91</v>
      </c>
      <c r="J9505" s="30"/>
      <c r="K9505" s="30"/>
      <c r="L9505" s="121">
        <v>202608</v>
      </c>
    </row>
    <row r="9506" s="35" customFormat="1" customHeight="1" spans="2:12">
      <c r="B9506" s="38">
        <v>46249</v>
      </c>
      <c r="C9506" s="69" t="s">
        <v>28</v>
      </c>
      <c r="D9506" s="30" t="s">
        <v>163</v>
      </c>
      <c r="E9506" s="148" t="s">
        <v>203</v>
      </c>
      <c r="F9506" s="40"/>
      <c r="G9506" s="41">
        <v>1979.83</v>
      </c>
      <c r="H9506" s="32">
        <v>353887.839999998</v>
      </c>
      <c r="I9506" s="30" t="s">
        <v>91</v>
      </c>
      <c r="J9506" s="30"/>
      <c r="K9506" s="30"/>
      <c r="L9506" s="121">
        <v>202608</v>
      </c>
    </row>
    <row r="9507" s="35" customFormat="1" customHeight="1" spans="2:12">
      <c r="B9507" s="38">
        <v>46249</v>
      </c>
      <c r="C9507" s="69" t="s">
        <v>28</v>
      </c>
      <c r="D9507" s="30" t="s">
        <v>163</v>
      </c>
      <c r="E9507" s="148" t="s">
        <v>204</v>
      </c>
      <c r="F9507" s="40"/>
      <c r="G9507" s="41">
        <v>3548.92</v>
      </c>
      <c r="H9507" s="32">
        <v>350338.919999998</v>
      </c>
      <c r="I9507" s="30" t="s">
        <v>205</v>
      </c>
      <c r="J9507" s="30"/>
      <c r="K9507" s="30"/>
      <c r="L9507" s="121">
        <v>202608</v>
      </c>
    </row>
    <row r="9508" s="35" customFormat="1" customHeight="1" spans="2:12">
      <c r="B9508" s="38">
        <v>46249</v>
      </c>
      <c r="C9508" s="69" t="s">
        <v>28</v>
      </c>
      <c r="D9508" s="30" t="s">
        <v>163</v>
      </c>
      <c r="E9508" s="148" t="s">
        <v>206</v>
      </c>
      <c r="F9508" s="40"/>
      <c r="G9508" s="41">
        <v>2346.23</v>
      </c>
      <c r="H9508" s="32">
        <v>347992.689999998</v>
      </c>
      <c r="I9508" s="30" t="s">
        <v>205</v>
      </c>
      <c r="J9508" s="30"/>
      <c r="K9508" s="30"/>
      <c r="L9508" s="121">
        <v>202608</v>
      </c>
    </row>
    <row r="9509" s="35" customFormat="1" customHeight="1" spans="2:12">
      <c r="B9509" s="38">
        <v>46249</v>
      </c>
      <c r="C9509" s="69" t="s">
        <v>28</v>
      </c>
      <c r="D9509" s="30" t="s">
        <v>163</v>
      </c>
      <c r="E9509" s="148" t="s">
        <v>207</v>
      </c>
      <c r="F9509" s="40"/>
      <c r="G9509" s="41">
        <v>2326.02</v>
      </c>
      <c r="H9509" s="32">
        <v>345666.669999998</v>
      </c>
      <c r="I9509" s="30" t="s">
        <v>64</v>
      </c>
      <c r="J9509" s="30"/>
      <c r="K9509" s="30"/>
      <c r="L9509" s="121">
        <v>202608</v>
      </c>
    </row>
    <row r="9510" s="35" customFormat="1" customHeight="1" spans="2:12">
      <c r="B9510" s="38">
        <v>46249</v>
      </c>
      <c r="C9510" s="69" t="s">
        <v>28</v>
      </c>
      <c r="D9510" s="30" t="s">
        <v>163</v>
      </c>
      <c r="E9510" s="148" t="s">
        <v>208</v>
      </c>
      <c r="F9510" s="40"/>
      <c r="G9510" s="41">
        <v>4805.01</v>
      </c>
      <c r="H9510" s="32">
        <v>340861.659999998</v>
      </c>
      <c r="I9510" s="30" t="s">
        <v>58</v>
      </c>
      <c r="J9510" s="30"/>
      <c r="K9510" s="30"/>
      <c r="L9510" s="121">
        <v>202608</v>
      </c>
    </row>
    <row r="9511" s="35" customFormat="1" customHeight="1" spans="2:12">
      <c r="B9511" s="38">
        <v>46249</v>
      </c>
      <c r="C9511" s="69" t="s">
        <v>28</v>
      </c>
      <c r="D9511" s="30" t="s">
        <v>163</v>
      </c>
      <c r="E9511" s="148" t="s">
        <v>211</v>
      </c>
      <c r="F9511" s="40"/>
      <c r="G9511" s="41">
        <v>2729.03</v>
      </c>
      <c r="H9511" s="32">
        <v>338132.629999998</v>
      </c>
      <c r="I9511" s="30" t="s">
        <v>58</v>
      </c>
      <c r="J9511" s="30"/>
      <c r="K9511" s="30"/>
      <c r="L9511" s="121">
        <v>202608</v>
      </c>
    </row>
    <row r="9512" s="35" customFormat="1" customHeight="1" spans="2:12">
      <c r="B9512" s="38">
        <v>46249</v>
      </c>
      <c r="C9512" s="69" t="s">
        <v>28</v>
      </c>
      <c r="D9512" s="30" t="s">
        <v>163</v>
      </c>
      <c r="E9512" s="148" t="s">
        <v>212</v>
      </c>
      <c r="F9512" s="40"/>
      <c r="G9512" s="41">
        <v>1835.35</v>
      </c>
      <c r="H9512" s="32">
        <v>336297.279999998</v>
      </c>
      <c r="I9512" s="30" t="s">
        <v>213</v>
      </c>
      <c r="J9512" s="30"/>
      <c r="K9512" s="30"/>
      <c r="L9512" s="121">
        <v>202608</v>
      </c>
    </row>
    <row r="9513" s="35" customFormat="1" customHeight="1" spans="2:12">
      <c r="B9513" s="38">
        <v>46249</v>
      </c>
      <c r="C9513" s="69" t="s">
        <v>28</v>
      </c>
      <c r="D9513" s="30" t="s">
        <v>163</v>
      </c>
      <c r="E9513" s="148" t="s">
        <v>214</v>
      </c>
      <c r="F9513" s="40"/>
      <c r="G9513" s="41">
        <v>2800.02</v>
      </c>
      <c r="H9513" s="32">
        <v>333497.259999999</v>
      </c>
      <c r="I9513" s="30" t="s">
        <v>213</v>
      </c>
      <c r="J9513" s="30"/>
      <c r="K9513" s="30"/>
      <c r="L9513" s="121">
        <v>202608</v>
      </c>
    </row>
    <row r="9514" s="35" customFormat="1" customHeight="1" spans="2:12">
      <c r="B9514" s="38">
        <v>46249</v>
      </c>
      <c r="C9514" s="69" t="s">
        <v>28</v>
      </c>
      <c r="D9514" s="30" t="s">
        <v>163</v>
      </c>
      <c r="E9514" s="148" t="s">
        <v>215</v>
      </c>
      <c r="F9514" s="40"/>
      <c r="G9514" s="41">
        <v>2751.57</v>
      </c>
      <c r="H9514" s="32">
        <v>330745.689999999</v>
      </c>
      <c r="I9514" s="30" t="s">
        <v>216</v>
      </c>
      <c r="J9514" s="30"/>
      <c r="K9514" s="30"/>
      <c r="L9514" s="121">
        <v>202608</v>
      </c>
    </row>
    <row r="9515" s="35" customFormat="1" customHeight="1" spans="2:12">
      <c r="B9515" s="38">
        <v>46249</v>
      </c>
      <c r="C9515" s="69" t="s">
        <v>28</v>
      </c>
      <c r="D9515" s="30" t="s">
        <v>163</v>
      </c>
      <c r="E9515" s="148" t="s">
        <v>225</v>
      </c>
      <c r="F9515" s="40"/>
      <c r="G9515" s="120">
        <v>3228.51</v>
      </c>
      <c r="H9515" s="32">
        <v>327517.179999999</v>
      </c>
      <c r="I9515" s="30" t="s">
        <v>11</v>
      </c>
      <c r="J9515" s="30"/>
      <c r="K9515" s="30"/>
      <c r="L9515" s="122">
        <v>202608</v>
      </c>
    </row>
    <row r="9516" s="35" customFormat="1" customHeight="1" spans="2:12">
      <c r="B9516" s="38">
        <v>46249</v>
      </c>
      <c r="C9516" s="69" t="s">
        <v>28</v>
      </c>
      <c r="D9516" s="30" t="s">
        <v>163</v>
      </c>
      <c r="E9516" s="148" t="s">
        <v>217</v>
      </c>
      <c r="F9516" s="40"/>
      <c r="G9516" s="41">
        <v>2101.22</v>
      </c>
      <c r="H9516" s="32">
        <v>325415.959999999</v>
      </c>
      <c r="I9516" s="31" t="s">
        <v>216</v>
      </c>
      <c r="J9516" s="30"/>
      <c r="K9516" s="30"/>
      <c r="L9516" s="121">
        <v>202608</v>
      </c>
    </row>
    <row r="9517" s="35" customFormat="1" customHeight="1" spans="2:12">
      <c r="B9517" s="38">
        <v>46249</v>
      </c>
      <c r="C9517" s="69" t="s">
        <v>28</v>
      </c>
      <c r="D9517" s="30" t="s">
        <v>163</v>
      </c>
      <c r="E9517" s="148" t="s">
        <v>222</v>
      </c>
      <c r="F9517" s="40"/>
      <c r="G9517" s="41">
        <v>2038.46</v>
      </c>
      <c r="H9517" s="32">
        <v>323377.499999999</v>
      </c>
      <c r="I9517" s="30" t="s">
        <v>221</v>
      </c>
      <c r="J9517" s="30"/>
      <c r="K9517" s="30"/>
      <c r="L9517" s="121">
        <v>202608</v>
      </c>
    </row>
    <row r="9518" s="35" customFormat="1" customHeight="1" spans="2:12">
      <c r="B9518" s="38">
        <v>46249</v>
      </c>
      <c r="C9518" s="69" t="s">
        <v>28</v>
      </c>
      <c r="D9518" s="30" t="s">
        <v>163</v>
      </c>
      <c r="E9518" s="148" t="s">
        <v>223</v>
      </c>
      <c r="F9518" s="40"/>
      <c r="G9518" s="41">
        <v>2750.24</v>
      </c>
      <c r="H9518" s="32">
        <v>320627.259999999</v>
      </c>
      <c r="I9518" s="35" t="s">
        <v>117</v>
      </c>
      <c r="J9518" s="30"/>
      <c r="K9518" s="30"/>
      <c r="L9518" s="121">
        <v>202608</v>
      </c>
    </row>
    <row r="9519" s="35" customFormat="1" customHeight="1" spans="2:12">
      <c r="B9519" s="38">
        <v>46249</v>
      </c>
      <c r="C9519" s="69" t="s">
        <v>28</v>
      </c>
      <c r="D9519" s="30" t="s">
        <v>163</v>
      </c>
      <c r="E9519" s="148" t="s">
        <v>224</v>
      </c>
      <c r="F9519" s="40"/>
      <c r="G9519" s="41">
        <v>3593.14</v>
      </c>
      <c r="H9519" s="32">
        <v>317034.119999999</v>
      </c>
      <c r="I9519" s="30" t="s">
        <v>117</v>
      </c>
      <c r="J9519" s="30"/>
      <c r="K9519" s="30"/>
      <c r="L9519" s="121">
        <v>202608</v>
      </c>
    </row>
    <row r="9520" s="35" customFormat="1" customHeight="1" spans="2:12">
      <c r="B9520" s="38">
        <v>46249</v>
      </c>
      <c r="C9520" s="69" t="s">
        <v>28</v>
      </c>
      <c r="D9520" s="30" t="s">
        <v>163</v>
      </c>
      <c r="E9520" s="148" t="s">
        <v>226</v>
      </c>
      <c r="F9520" s="40"/>
      <c r="G9520" s="41">
        <v>3525.44</v>
      </c>
      <c r="H9520" s="32">
        <v>313508.679999999</v>
      </c>
      <c r="I9520" s="30" t="s">
        <v>227</v>
      </c>
      <c r="J9520" s="30"/>
      <c r="K9520" s="30"/>
      <c r="L9520" s="121">
        <v>202608</v>
      </c>
    </row>
    <row r="9521" s="35" customFormat="1" customHeight="1" spans="2:12">
      <c r="B9521" s="38">
        <v>46249</v>
      </c>
      <c r="C9521" s="69" t="s">
        <v>28</v>
      </c>
      <c r="D9521" s="30" t="s">
        <v>163</v>
      </c>
      <c r="E9521" s="148" t="s">
        <v>229</v>
      </c>
      <c r="F9521" s="40"/>
      <c r="G9521" s="41">
        <v>2365.22</v>
      </c>
      <c r="H9521" s="32">
        <v>311143.459999999</v>
      </c>
      <c r="I9521" s="30" t="s">
        <v>227</v>
      </c>
      <c r="J9521" s="30"/>
      <c r="K9521" s="30"/>
      <c r="L9521" s="121">
        <v>202608</v>
      </c>
    </row>
    <row r="9522" s="35" customFormat="1" customHeight="1" spans="2:12">
      <c r="B9522" s="38">
        <v>46249</v>
      </c>
      <c r="C9522" s="69" t="s">
        <v>28</v>
      </c>
      <c r="D9522" s="30" t="s">
        <v>163</v>
      </c>
      <c r="E9522" s="148" t="s">
        <v>230</v>
      </c>
      <c r="F9522" s="40"/>
      <c r="G9522" s="41">
        <v>3153.88</v>
      </c>
      <c r="H9522" s="32">
        <v>307989.579999999</v>
      </c>
      <c r="I9522" s="30" t="s">
        <v>231</v>
      </c>
      <c r="J9522" s="30"/>
      <c r="K9522" s="30"/>
      <c r="L9522" s="121">
        <v>202608</v>
      </c>
    </row>
    <row r="9523" s="35" customFormat="1" customHeight="1" spans="2:12">
      <c r="B9523" s="38">
        <v>46249</v>
      </c>
      <c r="C9523" s="69" t="s">
        <v>28</v>
      </c>
      <c r="D9523" s="30" t="s">
        <v>163</v>
      </c>
      <c r="E9523" s="148" t="s">
        <v>222</v>
      </c>
      <c r="F9523" s="40"/>
      <c r="G9523" s="41">
        <v>2012.47</v>
      </c>
      <c r="H9523" s="32">
        <v>305977.109999999</v>
      </c>
      <c r="I9523" s="30" t="s">
        <v>231</v>
      </c>
      <c r="J9523" s="30"/>
      <c r="K9523" s="30"/>
      <c r="L9523" s="121">
        <v>202608</v>
      </c>
    </row>
    <row r="9524" s="35" customFormat="1" customHeight="1" spans="2:12">
      <c r="B9524" s="38">
        <v>46249</v>
      </c>
      <c r="C9524" s="69" t="s">
        <v>28</v>
      </c>
      <c r="D9524" s="30" t="s">
        <v>163</v>
      </c>
      <c r="E9524" s="148" t="s">
        <v>232</v>
      </c>
      <c r="F9524" s="40"/>
      <c r="G9524" s="41">
        <v>500</v>
      </c>
      <c r="H9524" s="32">
        <v>305477.109999999</v>
      </c>
      <c r="I9524" s="30" t="s">
        <v>231</v>
      </c>
      <c r="J9524" s="30"/>
      <c r="K9524" s="30"/>
      <c r="L9524" s="121">
        <v>202608</v>
      </c>
    </row>
    <row r="9525" s="35" customFormat="1" customHeight="1" spans="2:12">
      <c r="B9525" s="38">
        <v>46249</v>
      </c>
      <c r="C9525" s="69" t="s">
        <v>28</v>
      </c>
      <c r="D9525" s="30" t="s">
        <v>163</v>
      </c>
      <c r="E9525" s="148" t="s">
        <v>232</v>
      </c>
      <c r="F9525" s="40"/>
      <c r="G9525" s="41">
        <v>500</v>
      </c>
      <c r="H9525" s="32">
        <v>304977.109999999</v>
      </c>
      <c r="I9525" s="30" t="s">
        <v>114</v>
      </c>
      <c r="J9525" s="30"/>
      <c r="K9525" s="30"/>
      <c r="L9525" s="121">
        <v>202608</v>
      </c>
    </row>
    <row r="9526" s="35" customFormat="1" customHeight="1" spans="2:12">
      <c r="B9526" s="38">
        <v>46249</v>
      </c>
      <c r="C9526" s="69" t="s">
        <v>28</v>
      </c>
      <c r="D9526" s="30" t="s">
        <v>163</v>
      </c>
      <c r="E9526" s="148" t="s">
        <v>232</v>
      </c>
      <c r="F9526" s="40"/>
      <c r="G9526" s="41">
        <v>500</v>
      </c>
      <c r="H9526" s="32">
        <v>304477.109999999</v>
      </c>
      <c r="I9526" s="30" t="s">
        <v>103</v>
      </c>
      <c r="J9526" s="30"/>
      <c r="K9526" s="30"/>
      <c r="L9526" s="121">
        <v>202608</v>
      </c>
    </row>
    <row r="9527" s="35" customFormat="1" customHeight="1" spans="2:12">
      <c r="B9527" s="38">
        <v>46249</v>
      </c>
      <c r="C9527" s="69" t="s">
        <v>28</v>
      </c>
      <c r="D9527" s="30" t="s">
        <v>163</v>
      </c>
      <c r="E9527" s="148" t="s">
        <v>232</v>
      </c>
      <c r="F9527" s="40"/>
      <c r="G9527" s="41">
        <v>500</v>
      </c>
      <c r="H9527" s="32">
        <v>303977.109999999</v>
      </c>
      <c r="I9527" s="30" t="s">
        <v>233</v>
      </c>
      <c r="J9527" s="30"/>
      <c r="K9527" s="30"/>
      <c r="L9527" s="121">
        <v>202608</v>
      </c>
    </row>
    <row r="9528" s="35" customFormat="1" customHeight="1" spans="2:12">
      <c r="B9528" s="38">
        <v>46249</v>
      </c>
      <c r="C9528" s="69" t="s">
        <v>28</v>
      </c>
      <c r="D9528" s="30" t="s">
        <v>163</v>
      </c>
      <c r="E9528" s="148" t="s">
        <v>232</v>
      </c>
      <c r="F9528" s="40"/>
      <c r="G9528" s="41">
        <v>500</v>
      </c>
      <c r="H9528" s="32">
        <v>303477.109999999</v>
      </c>
      <c r="I9528" s="30" t="s">
        <v>62</v>
      </c>
      <c r="J9528" s="30"/>
      <c r="K9528" s="30"/>
      <c r="L9528" s="121">
        <v>202608</v>
      </c>
    </row>
    <row r="9529" s="35" customFormat="1" customHeight="1" spans="2:12">
      <c r="B9529" s="38">
        <v>46249</v>
      </c>
      <c r="C9529" s="69" t="s">
        <v>28</v>
      </c>
      <c r="D9529" s="30" t="s">
        <v>163</v>
      </c>
      <c r="E9529" s="148" t="s">
        <v>232</v>
      </c>
      <c r="F9529" s="40"/>
      <c r="G9529" s="41">
        <v>500</v>
      </c>
      <c r="H9529" s="32">
        <v>302977.109999999</v>
      </c>
      <c r="I9529" s="30"/>
      <c r="J9529" s="30"/>
      <c r="K9529" s="30"/>
      <c r="L9529" s="121">
        <v>202608</v>
      </c>
    </row>
    <row r="9530" s="35" customFormat="1" customHeight="1" spans="2:12">
      <c r="B9530" s="38">
        <v>46249</v>
      </c>
      <c r="C9530" s="69" t="s">
        <v>28</v>
      </c>
      <c r="D9530" s="30" t="s">
        <v>163</v>
      </c>
      <c r="E9530" s="148" t="s">
        <v>234</v>
      </c>
      <c r="F9530" s="40"/>
      <c r="G9530" s="41">
        <v>3328.09</v>
      </c>
      <c r="H9530" s="32">
        <v>299649.02</v>
      </c>
      <c r="I9530" s="30" t="s">
        <v>235</v>
      </c>
      <c r="J9530" s="30"/>
      <c r="K9530" s="30"/>
      <c r="L9530" s="121">
        <v>202608</v>
      </c>
    </row>
    <row r="9531" s="35" customFormat="1" customHeight="1" spans="2:12">
      <c r="B9531" s="38">
        <v>46249</v>
      </c>
      <c r="C9531" s="69" t="s">
        <v>28</v>
      </c>
      <c r="D9531" s="30" t="s">
        <v>163</v>
      </c>
      <c r="E9531" s="148" t="s">
        <v>239</v>
      </c>
      <c r="F9531" s="40"/>
      <c r="G9531" s="120">
        <v>3142.71</v>
      </c>
      <c r="H9531" s="32">
        <v>296506.31</v>
      </c>
      <c r="I9531" s="30" t="s">
        <v>11</v>
      </c>
      <c r="J9531" s="30"/>
      <c r="K9531" s="30"/>
      <c r="L9531" s="122">
        <v>202608</v>
      </c>
    </row>
    <row r="9532" s="35" customFormat="1" customHeight="1" spans="2:12">
      <c r="B9532" s="38">
        <v>46249</v>
      </c>
      <c r="C9532" s="69" t="s">
        <v>28</v>
      </c>
      <c r="D9532" s="30" t="s">
        <v>163</v>
      </c>
      <c r="E9532" s="148" t="s">
        <v>236</v>
      </c>
      <c r="F9532" s="40"/>
      <c r="G9532" s="41">
        <v>2320.47</v>
      </c>
      <c r="H9532" s="32">
        <v>294185.84</v>
      </c>
      <c r="I9532" s="30" t="s">
        <v>235</v>
      </c>
      <c r="J9532" s="30"/>
      <c r="K9532" s="30"/>
      <c r="L9532" s="121">
        <v>202608</v>
      </c>
    </row>
    <row r="9533" s="35" customFormat="1" customHeight="1" spans="2:12">
      <c r="B9533" s="38">
        <v>46249</v>
      </c>
      <c r="C9533" s="69" t="s">
        <v>28</v>
      </c>
      <c r="D9533" s="30" t="s">
        <v>163</v>
      </c>
      <c r="E9533" s="148" t="s">
        <v>237</v>
      </c>
      <c r="F9533" s="40"/>
      <c r="G9533" s="41">
        <v>3855.52</v>
      </c>
      <c r="H9533" s="32">
        <v>290330.32</v>
      </c>
      <c r="I9533" s="30" t="s">
        <v>114</v>
      </c>
      <c r="J9533" s="30"/>
      <c r="K9533" s="30"/>
      <c r="L9533" s="121">
        <v>202608</v>
      </c>
    </row>
    <row r="9534" s="35" customFormat="1" customHeight="1" spans="2:12">
      <c r="B9534" s="38">
        <v>46249</v>
      </c>
      <c r="C9534" s="69" t="s">
        <v>28</v>
      </c>
      <c r="D9534" s="30" t="s">
        <v>163</v>
      </c>
      <c r="E9534" s="148" t="s">
        <v>238</v>
      </c>
      <c r="F9534" s="40"/>
      <c r="G9534" s="41">
        <v>2413.84</v>
      </c>
      <c r="H9534" s="32">
        <v>287916.48</v>
      </c>
      <c r="I9534" s="30" t="s">
        <v>114</v>
      </c>
      <c r="J9534" s="30"/>
      <c r="K9534" s="30"/>
      <c r="L9534" s="121">
        <v>202608</v>
      </c>
    </row>
    <row r="9535" s="35" customFormat="1" customHeight="1" spans="2:12">
      <c r="B9535" s="38">
        <v>46249</v>
      </c>
      <c r="C9535" s="69" t="s">
        <v>28</v>
      </c>
      <c r="D9535" s="30" t="s">
        <v>163</v>
      </c>
      <c r="E9535" s="148" t="s">
        <v>240</v>
      </c>
      <c r="F9535" s="40"/>
      <c r="G9535" s="41">
        <v>2401.13</v>
      </c>
      <c r="H9535" s="32">
        <v>285515.350000001</v>
      </c>
      <c r="I9535" s="30" t="s">
        <v>103</v>
      </c>
      <c r="J9535" s="30"/>
      <c r="K9535" s="30"/>
      <c r="L9535" s="121">
        <v>202608</v>
      </c>
    </row>
    <row r="9536" s="35" customFormat="1" customHeight="1" spans="2:12">
      <c r="B9536" s="38">
        <v>46249</v>
      </c>
      <c r="C9536" s="69" t="s">
        <v>28</v>
      </c>
      <c r="D9536" s="30" t="s">
        <v>163</v>
      </c>
      <c r="E9536" s="148" t="s">
        <v>241</v>
      </c>
      <c r="F9536" s="40"/>
      <c r="G9536" s="41">
        <v>2602.09</v>
      </c>
      <c r="H9536" s="32">
        <v>282913.260000001</v>
      </c>
      <c r="I9536" s="30" t="s">
        <v>103</v>
      </c>
      <c r="J9536" s="30"/>
      <c r="K9536" s="30"/>
      <c r="L9536" s="121">
        <v>202608</v>
      </c>
    </row>
    <row r="9537" s="35" customFormat="1" customHeight="1" spans="2:12">
      <c r="B9537" s="38">
        <v>46249</v>
      </c>
      <c r="C9537" s="69" t="s">
        <v>28</v>
      </c>
      <c r="D9537" s="30" t="s">
        <v>163</v>
      </c>
      <c r="E9537" s="148" t="s">
        <v>242</v>
      </c>
      <c r="F9537" s="40"/>
      <c r="G9537" s="41">
        <v>3990.9</v>
      </c>
      <c r="H9537" s="32">
        <v>278922.36</v>
      </c>
      <c r="I9537" s="30" t="s">
        <v>233</v>
      </c>
      <c r="J9537" s="30"/>
      <c r="K9537" s="30"/>
      <c r="L9537" s="121">
        <v>202608</v>
      </c>
    </row>
    <row r="9538" s="35" customFormat="1" customHeight="1" spans="2:12">
      <c r="B9538" s="38">
        <v>46249</v>
      </c>
      <c r="C9538" s="69" t="s">
        <v>28</v>
      </c>
      <c r="D9538" s="30" t="s">
        <v>163</v>
      </c>
      <c r="E9538" s="148" t="s">
        <v>243</v>
      </c>
      <c r="F9538" s="40"/>
      <c r="G9538" s="41">
        <v>1998.26</v>
      </c>
      <c r="H9538" s="32">
        <v>276924.100000001</v>
      </c>
      <c r="I9538" s="31" t="s">
        <v>233</v>
      </c>
      <c r="J9538" s="30"/>
      <c r="K9538" s="30"/>
      <c r="L9538" s="121">
        <v>202608</v>
      </c>
    </row>
    <row r="9539" s="35" customFormat="1" customHeight="1" spans="2:12">
      <c r="B9539" s="38">
        <v>46249</v>
      </c>
      <c r="C9539" s="69" t="s">
        <v>28</v>
      </c>
      <c r="D9539" s="30" t="s">
        <v>163</v>
      </c>
      <c r="E9539" s="148" t="s">
        <v>245</v>
      </c>
      <c r="F9539" s="40"/>
      <c r="G9539" s="41">
        <v>3297.13</v>
      </c>
      <c r="H9539" s="32">
        <v>273626.970000001</v>
      </c>
      <c r="I9539" s="31" t="s">
        <v>677</v>
      </c>
      <c r="J9539" s="30"/>
      <c r="K9539" s="30"/>
      <c r="L9539" s="121">
        <v>202608</v>
      </c>
    </row>
    <row r="9540" s="35" customFormat="1" customHeight="1" spans="2:12">
      <c r="B9540" s="38">
        <v>46249</v>
      </c>
      <c r="C9540" s="69" t="s">
        <v>28</v>
      </c>
      <c r="D9540" s="30" t="s">
        <v>163</v>
      </c>
      <c r="E9540" s="148" t="s">
        <v>246</v>
      </c>
      <c r="F9540" s="40"/>
      <c r="G9540" s="41">
        <v>3518.66</v>
      </c>
      <c r="H9540" s="32">
        <v>270108.310000001</v>
      </c>
      <c r="I9540" s="30" t="s">
        <v>87</v>
      </c>
      <c r="J9540" s="30"/>
      <c r="K9540" s="30"/>
      <c r="L9540" s="121">
        <v>202608</v>
      </c>
    </row>
    <row r="9541" s="35" customFormat="1" customHeight="1" spans="2:12">
      <c r="B9541" s="38">
        <v>46249</v>
      </c>
      <c r="C9541" s="69" t="s">
        <v>28</v>
      </c>
      <c r="D9541" s="30" t="s">
        <v>163</v>
      </c>
      <c r="E9541" s="148" t="s">
        <v>247</v>
      </c>
      <c r="F9541" s="40"/>
      <c r="G9541" s="41">
        <v>2537.71</v>
      </c>
      <c r="H9541" s="32">
        <v>267570.600000001</v>
      </c>
      <c r="I9541" s="30" t="s">
        <v>87</v>
      </c>
      <c r="J9541" s="30"/>
      <c r="K9541" s="30"/>
      <c r="L9541" s="121">
        <v>202608</v>
      </c>
    </row>
    <row r="9542" s="35" customFormat="1" customHeight="1" spans="2:12">
      <c r="B9542" s="38">
        <v>46249</v>
      </c>
      <c r="C9542" s="69" t="s">
        <v>28</v>
      </c>
      <c r="D9542" s="30" t="s">
        <v>163</v>
      </c>
      <c r="E9542" s="148" t="s">
        <v>247</v>
      </c>
      <c r="F9542" s="40"/>
      <c r="G9542" s="120">
        <v>3222.71</v>
      </c>
      <c r="H9542" s="32">
        <v>264347.890000001</v>
      </c>
      <c r="I9542" s="30" t="s">
        <v>11</v>
      </c>
      <c r="J9542" s="30"/>
      <c r="K9542" s="30"/>
      <c r="L9542" s="122">
        <v>202608</v>
      </c>
    </row>
    <row r="9543" s="35" customFormat="1" customHeight="1" spans="2:12">
      <c r="B9543" s="38">
        <v>46249</v>
      </c>
      <c r="C9543" s="69" t="s">
        <v>28</v>
      </c>
      <c r="D9543" s="30" t="s">
        <v>163</v>
      </c>
      <c r="E9543" s="148" t="s">
        <v>248</v>
      </c>
      <c r="F9543" s="40"/>
      <c r="G9543" s="41">
        <v>2425.56</v>
      </c>
      <c r="H9543" s="32">
        <v>261922.330000001</v>
      </c>
      <c r="I9543" s="30" t="s">
        <v>45</v>
      </c>
      <c r="J9543" s="30"/>
      <c r="K9543" s="30"/>
      <c r="L9543" s="121">
        <v>202608</v>
      </c>
    </row>
    <row r="9544" s="35" customFormat="1" customHeight="1" spans="2:12">
      <c r="B9544" s="38">
        <v>46249</v>
      </c>
      <c r="C9544" s="69" t="s">
        <v>28</v>
      </c>
      <c r="D9544" s="30" t="s">
        <v>163</v>
      </c>
      <c r="E9544" s="148" t="s">
        <v>249</v>
      </c>
      <c r="F9544" s="40"/>
      <c r="G9544" s="41">
        <v>2392.58</v>
      </c>
      <c r="H9544" s="32">
        <v>259529.750000001</v>
      </c>
      <c r="I9544" s="31" t="s">
        <v>45</v>
      </c>
      <c r="J9544" s="30"/>
      <c r="K9544" s="30"/>
      <c r="L9544" s="121">
        <v>202608</v>
      </c>
    </row>
    <row r="9545" s="35" customFormat="1" customHeight="1" spans="2:12">
      <c r="B9545" s="38">
        <v>46249</v>
      </c>
      <c r="C9545" s="69" t="s">
        <v>28</v>
      </c>
      <c r="D9545" s="30" t="s">
        <v>163</v>
      </c>
      <c r="E9545" s="148" t="s">
        <v>250</v>
      </c>
      <c r="F9545" s="40"/>
      <c r="G9545" s="41">
        <v>1783.25</v>
      </c>
      <c r="H9545" s="32">
        <v>257746.500000001</v>
      </c>
      <c r="I9545" s="30" t="s">
        <v>62</v>
      </c>
      <c r="J9545" s="30"/>
      <c r="K9545" s="30"/>
      <c r="L9545" s="121">
        <v>202608</v>
      </c>
    </row>
    <row r="9546" s="35" customFormat="1" customHeight="1" spans="2:12">
      <c r="B9546" s="38">
        <v>46249</v>
      </c>
      <c r="C9546" s="69" t="s">
        <v>28</v>
      </c>
      <c r="D9546" s="30" t="s">
        <v>163</v>
      </c>
      <c r="E9546" s="148" t="s">
        <v>251</v>
      </c>
      <c r="F9546" s="40"/>
      <c r="G9546" s="41">
        <v>3198.67</v>
      </c>
      <c r="H9546" s="32">
        <v>254547.830000001</v>
      </c>
      <c r="I9546" s="31" t="s">
        <v>62</v>
      </c>
      <c r="J9546" s="30"/>
      <c r="K9546" s="30"/>
      <c r="L9546" s="121">
        <v>202608</v>
      </c>
    </row>
    <row r="9547" s="35" customFormat="1" customHeight="1" spans="2:12">
      <c r="B9547" s="38">
        <v>46249</v>
      </c>
      <c r="C9547" s="69" t="s">
        <v>28</v>
      </c>
      <c r="D9547" s="30" t="s">
        <v>163</v>
      </c>
      <c r="E9547" s="148" t="s">
        <v>252</v>
      </c>
      <c r="F9547" s="40"/>
      <c r="G9547" s="41">
        <v>3053.85</v>
      </c>
      <c r="H9547" s="32">
        <v>251493.980000001</v>
      </c>
      <c r="I9547" s="30" t="s">
        <v>35</v>
      </c>
      <c r="J9547" s="30"/>
      <c r="K9547" s="30"/>
      <c r="L9547" s="121">
        <v>202608</v>
      </c>
    </row>
    <row r="9548" s="35" customFormat="1" customHeight="1" spans="2:12">
      <c r="B9548" s="38">
        <v>46249</v>
      </c>
      <c r="C9548" s="69" t="s">
        <v>28</v>
      </c>
      <c r="D9548" s="30" t="s">
        <v>163</v>
      </c>
      <c r="E9548" s="148" t="s">
        <v>253</v>
      </c>
      <c r="F9548" s="40"/>
      <c r="G9548" s="41">
        <v>2725.19</v>
      </c>
      <c r="H9548" s="32">
        <v>248768.790000001</v>
      </c>
      <c r="I9548" s="31" t="s">
        <v>35</v>
      </c>
      <c r="J9548" s="30"/>
      <c r="K9548" s="30"/>
      <c r="L9548" s="121">
        <v>202608</v>
      </c>
    </row>
    <row r="9549" s="35" customFormat="1" customHeight="1" spans="2:12">
      <c r="B9549" s="38">
        <v>46249</v>
      </c>
      <c r="C9549" s="69" t="s">
        <v>28</v>
      </c>
      <c r="D9549" s="30" t="s">
        <v>163</v>
      </c>
      <c r="E9549" s="148" t="s">
        <v>254</v>
      </c>
      <c r="F9549" s="40"/>
      <c r="G9549" s="41">
        <v>2959.65</v>
      </c>
      <c r="H9549" s="32">
        <v>245809.140000001</v>
      </c>
      <c r="I9549" s="30" t="s">
        <v>41</v>
      </c>
      <c r="J9549" s="30"/>
      <c r="K9549" s="30"/>
      <c r="L9549" s="121">
        <v>202608</v>
      </c>
    </row>
    <row r="9550" s="35" customFormat="1" customHeight="1" spans="2:12">
      <c r="B9550" s="38">
        <v>46249</v>
      </c>
      <c r="C9550" s="69" t="s">
        <v>28</v>
      </c>
      <c r="D9550" s="30" t="s">
        <v>163</v>
      </c>
      <c r="E9550" s="148" t="s">
        <v>255</v>
      </c>
      <c r="F9550" s="40"/>
      <c r="G9550" s="41">
        <v>3528.4</v>
      </c>
      <c r="H9550" s="32">
        <v>242280.74</v>
      </c>
      <c r="I9550" s="30" t="s">
        <v>274</v>
      </c>
      <c r="J9550" s="30"/>
      <c r="K9550" s="30"/>
      <c r="L9550" s="121">
        <v>202608</v>
      </c>
    </row>
    <row r="9551" s="35" customFormat="1" customHeight="1" spans="2:12">
      <c r="B9551" s="38">
        <v>46249</v>
      </c>
      <c r="C9551" s="69" t="s">
        <v>28</v>
      </c>
      <c r="D9551" s="30" t="s">
        <v>163</v>
      </c>
      <c r="E9551" s="148" t="s">
        <v>256</v>
      </c>
      <c r="F9551" s="40"/>
      <c r="G9551" s="41">
        <v>4782.08</v>
      </c>
      <c r="H9551" s="32">
        <v>237498.66</v>
      </c>
      <c r="I9551" s="30" t="s">
        <v>43</v>
      </c>
      <c r="J9551" s="30"/>
      <c r="K9551" s="30"/>
      <c r="L9551" s="121">
        <v>202608</v>
      </c>
    </row>
    <row r="9552" s="35" customFormat="1" customHeight="1" spans="2:12">
      <c r="B9552" s="38">
        <v>46249</v>
      </c>
      <c r="C9552" s="69" t="s">
        <v>28</v>
      </c>
      <c r="D9552" s="30" t="s">
        <v>163</v>
      </c>
      <c r="E9552" s="148" t="s">
        <v>257</v>
      </c>
      <c r="F9552" s="40"/>
      <c r="G9552" s="41">
        <v>6049.43</v>
      </c>
      <c r="H9552" s="32">
        <v>231449.23</v>
      </c>
      <c r="I9552" s="30" t="s">
        <v>43</v>
      </c>
      <c r="J9552" s="30"/>
      <c r="K9552" s="30"/>
      <c r="L9552" s="121">
        <v>202608</v>
      </c>
    </row>
    <row r="9553" s="35" customFormat="1" customHeight="1" spans="2:12">
      <c r="B9553" s="38">
        <v>46249</v>
      </c>
      <c r="C9553" s="69" t="s">
        <v>28</v>
      </c>
      <c r="D9553" s="30" t="s">
        <v>163</v>
      </c>
      <c r="E9553" s="148" t="s">
        <v>260</v>
      </c>
      <c r="F9553" s="40"/>
      <c r="G9553" s="120">
        <v>5250.65</v>
      </c>
      <c r="H9553" s="32">
        <v>226198.58</v>
      </c>
      <c r="I9553" s="30" t="s">
        <v>11</v>
      </c>
      <c r="J9553" s="30"/>
      <c r="K9553" s="30"/>
      <c r="L9553" s="122">
        <v>202608</v>
      </c>
    </row>
    <row r="9554" s="35" customFormat="1" customHeight="1" spans="2:12">
      <c r="B9554" s="38">
        <v>46249</v>
      </c>
      <c r="C9554" s="69" t="s">
        <v>28</v>
      </c>
      <c r="D9554" s="30" t="s">
        <v>163</v>
      </c>
      <c r="E9554" s="148" t="s">
        <v>258</v>
      </c>
      <c r="F9554" s="40"/>
      <c r="G9554" s="41">
        <v>5572.84</v>
      </c>
      <c r="H9554" s="32">
        <v>220625.74</v>
      </c>
      <c r="I9554" s="30" t="s">
        <v>43</v>
      </c>
      <c r="J9554" s="30"/>
      <c r="K9554" s="30"/>
      <c r="L9554" s="121">
        <v>202608</v>
      </c>
    </row>
    <row r="9555" s="35" customFormat="1" customHeight="1" spans="2:12">
      <c r="B9555" s="38">
        <v>46249</v>
      </c>
      <c r="C9555" s="69" t="s">
        <v>28</v>
      </c>
      <c r="D9555" s="30" t="s">
        <v>163</v>
      </c>
      <c r="E9555" s="148" t="s">
        <v>259</v>
      </c>
      <c r="F9555" s="40"/>
      <c r="G9555" s="41">
        <v>2279.35</v>
      </c>
      <c r="H9555" s="32">
        <v>218346.390000001</v>
      </c>
      <c r="I9555" s="30" t="s">
        <v>60</v>
      </c>
      <c r="J9555" s="30"/>
      <c r="K9555" s="30"/>
      <c r="L9555" s="121">
        <v>202608</v>
      </c>
    </row>
    <row r="9556" s="35" customFormat="1" customHeight="1" spans="2:12">
      <c r="B9556" s="38">
        <v>46249</v>
      </c>
      <c r="C9556" s="69" t="s">
        <v>28</v>
      </c>
      <c r="D9556" s="30" t="s">
        <v>163</v>
      </c>
      <c r="E9556" s="148" t="s">
        <v>262</v>
      </c>
      <c r="F9556" s="40"/>
      <c r="G9556" s="41">
        <v>2926.94</v>
      </c>
      <c r="H9556" s="32">
        <v>215419.45</v>
      </c>
      <c r="I9556" s="30" t="s">
        <v>676</v>
      </c>
      <c r="J9556" s="30"/>
      <c r="K9556" s="30"/>
      <c r="L9556" s="121">
        <v>202608</v>
      </c>
    </row>
    <row r="9557" s="35" customFormat="1" customHeight="1" spans="2:12">
      <c r="B9557" s="38">
        <v>46249</v>
      </c>
      <c r="C9557" s="69" t="s">
        <v>28</v>
      </c>
      <c r="D9557" s="30" t="s">
        <v>163</v>
      </c>
      <c r="E9557" s="148" t="s">
        <v>266</v>
      </c>
      <c r="F9557" s="40"/>
      <c r="G9557" s="41">
        <v>4906.9</v>
      </c>
      <c r="H9557" s="32">
        <v>210512.55</v>
      </c>
      <c r="I9557" s="30" t="s">
        <v>267</v>
      </c>
      <c r="J9557" s="30"/>
      <c r="K9557" s="30"/>
      <c r="L9557" s="121">
        <v>202608</v>
      </c>
    </row>
    <row r="9558" s="35" customFormat="1" customHeight="1" spans="2:12">
      <c r="B9558" s="38">
        <v>46249</v>
      </c>
      <c r="C9558" s="69" t="s">
        <v>28</v>
      </c>
      <c r="D9558" s="30" t="s">
        <v>163</v>
      </c>
      <c r="E9558" s="148" t="s">
        <v>268</v>
      </c>
      <c r="F9558" s="40"/>
      <c r="G9558" s="41">
        <v>3243.16</v>
      </c>
      <c r="H9558" s="32">
        <v>207269.39</v>
      </c>
      <c r="I9558" s="30" t="s">
        <v>105</v>
      </c>
      <c r="J9558" s="30"/>
      <c r="K9558" s="30"/>
      <c r="L9558" s="121">
        <v>202608</v>
      </c>
    </row>
    <row r="9559" s="35" customFormat="1" customHeight="1" spans="2:12">
      <c r="B9559" s="38">
        <v>46249</v>
      </c>
      <c r="C9559" s="69" t="s">
        <v>28</v>
      </c>
      <c r="D9559" s="30" t="s">
        <v>163</v>
      </c>
      <c r="E9559" s="148" t="s">
        <v>269</v>
      </c>
      <c r="F9559" s="40"/>
      <c r="G9559" s="41">
        <v>2589.22</v>
      </c>
      <c r="H9559" s="32">
        <v>204680.17</v>
      </c>
      <c r="I9559" s="30" t="s">
        <v>87</v>
      </c>
      <c r="J9559" s="30"/>
      <c r="K9559" s="30"/>
      <c r="L9559" s="121">
        <v>202608</v>
      </c>
    </row>
    <row r="9560" s="35" customFormat="1" customHeight="1" spans="2:12">
      <c r="B9560" s="38">
        <v>46249</v>
      </c>
      <c r="C9560" s="69" t="s">
        <v>28</v>
      </c>
      <c r="D9560" s="30" t="s">
        <v>163</v>
      </c>
      <c r="E9560" s="148" t="s">
        <v>271</v>
      </c>
      <c r="F9560" s="40"/>
      <c r="G9560" s="41">
        <v>2667.13</v>
      </c>
      <c r="H9560" s="32">
        <v>202013.04</v>
      </c>
      <c r="I9560" s="30" t="s">
        <v>82</v>
      </c>
      <c r="J9560" s="30"/>
      <c r="K9560" s="30"/>
      <c r="L9560" s="121">
        <v>202608</v>
      </c>
    </row>
    <row r="9561" s="35" customFormat="1" customHeight="1" spans="2:12">
      <c r="B9561" s="38">
        <v>46249</v>
      </c>
      <c r="C9561" s="69" t="s">
        <v>28</v>
      </c>
      <c r="D9561" s="30" t="s">
        <v>163</v>
      </c>
      <c r="E9561" s="148" t="s">
        <v>272</v>
      </c>
      <c r="F9561" s="40"/>
      <c r="G9561" s="41">
        <v>1625.2</v>
      </c>
      <c r="H9561" s="32">
        <v>200387.84</v>
      </c>
      <c r="I9561" s="30" t="s">
        <v>221</v>
      </c>
      <c r="J9561" s="30"/>
      <c r="K9561" s="30"/>
      <c r="L9561" s="121">
        <v>202608</v>
      </c>
    </row>
    <row r="9562" s="35" customFormat="1" customHeight="1" spans="2:12">
      <c r="B9562" s="38">
        <v>46249</v>
      </c>
      <c r="C9562" s="69" t="s">
        <v>28</v>
      </c>
      <c r="D9562" s="30" t="s">
        <v>163</v>
      </c>
      <c r="E9562" s="148" t="s">
        <v>348</v>
      </c>
      <c r="F9562" s="40"/>
      <c r="G9562" s="41">
        <v>2302.43</v>
      </c>
      <c r="H9562" s="32">
        <v>198085.41</v>
      </c>
      <c r="I9562" s="30" t="s">
        <v>39</v>
      </c>
      <c r="J9562" s="30"/>
      <c r="K9562" s="30"/>
      <c r="L9562" s="121">
        <v>202608</v>
      </c>
    </row>
    <row r="9563" s="35" customFormat="1" customHeight="1" spans="2:12">
      <c r="B9563" s="38">
        <v>46249</v>
      </c>
      <c r="C9563" s="69" t="s">
        <v>28</v>
      </c>
      <c r="D9563" s="30" t="s">
        <v>163</v>
      </c>
      <c r="E9563" s="148" t="s">
        <v>165</v>
      </c>
      <c r="F9563" s="40"/>
      <c r="G9563" s="41">
        <v>4438.38</v>
      </c>
      <c r="H9563" s="32">
        <v>193647.03</v>
      </c>
      <c r="I9563" s="30" t="s">
        <v>80</v>
      </c>
      <c r="J9563" s="30"/>
      <c r="K9563" s="30"/>
      <c r="L9563" s="121">
        <v>202608</v>
      </c>
    </row>
    <row r="9564" s="35" customFormat="1" customHeight="1" spans="2:12">
      <c r="B9564" s="38">
        <v>46249</v>
      </c>
      <c r="C9564" s="69" t="s">
        <v>28</v>
      </c>
      <c r="D9564" s="30" t="s">
        <v>163</v>
      </c>
      <c r="E9564" s="148" t="s">
        <v>165</v>
      </c>
      <c r="F9564" s="40"/>
      <c r="G9564" s="120">
        <v>1870.97</v>
      </c>
      <c r="H9564" s="32">
        <v>191776.060000001</v>
      </c>
      <c r="I9564" s="30" t="s">
        <v>11</v>
      </c>
      <c r="J9564" s="30"/>
      <c r="K9564" s="30"/>
      <c r="L9564" s="122">
        <v>202608</v>
      </c>
    </row>
    <row r="9565" s="35" customFormat="1" customHeight="1" spans="2:12">
      <c r="B9565" s="38">
        <v>46249</v>
      </c>
      <c r="C9565" s="69" t="s">
        <v>28</v>
      </c>
      <c r="D9565" s="30" t="s">
        <v>163</v>
      </c>
      <c r="E9565" s="148" t="s">
        <v>595</v>
      </c>
      <c r="F9565" s="40"/>
      <c r="G9565" s="41">
        <v>3168.05</v>
      </c>
      <c r="H9565" s="32">
        <v>188608.010000001</v>
      </c>
      <c r="I9565" s="30" t="s">
        <v>41</v>
      </c>
      <c r="J9565" s="30"/>
      <c r="K9565" s="30"/>
      <c r="L9565" s="121">
        <v>202608</v>
      </c>
    </row>
    <row r="9566" s="35" customFormat="1" customHeight="1" spans="2:12">
      <c r="B9566" s="38">
        <v>46249</v>
      </c>
      <c r="C9566" s="69" t="s">
        <v>28</v>
      </c>
      <c r="D9566" s="30" t="s">
        <v>163</v>
      </c>
      <c r="E9566" s="148" t="s">
        <v>593</v>
      </c>
      <c r="F9566" s="40"/>
      <c r="G9566" s="41">
        <v>2913.88</v>
      </c>
      <c r="H9566" s="32">
        <v>185694.130000001</v>
      </c>
      <c r="I9566" s="30" t="s">
        <v>58</v>
      </c>
      <c r="J9566" s="30"/>
      <c r="K9566" s="30"/>
      <c r="L9566" s="121">
        <v>202608</v>
      </c>
    </row>
    <row r="9567" s="35" customFormat="1" customHeight="1" spans="2:12">
      <c r="B9567" s="38">
        <v>46249</v>
      </c>
      <c r="C9567" s="69" t="s">
        <v>28</v>
      </c>
      <c r="D9567" s="30" t="s">
        <v>163</v>
      </c>
      <c r="E9567" s="148" t="s">
        <v>594</v>
      </c>
      <c r="F9567" s="40"/>
      <c r="G9567" s="41">
        <v>2596.84</v>
      </c>
      <c r="H9567" s="32">
        <v>183097.290000001</v>
      </c>
      <c r="I9567" s="30" t="s">
        <v>227</v>
      </c>
      <c r="J9567" s="30"/>
      <c r="K9567" s="30"/>
      <c r="L9567" s="121">
        <v>202608</v>
      </c>
    </row>
    <row r="9568" s="35" customFormat="1" customHeight="1" spans="2:12">
      <c r="B9568" s="38">
        <v>46249</v>
      </c>
      <c r="C9568" s="69" t="s">
        <v>28</v>
      </c>
      <c r="D9568" s="30" t="s">
        <v>163</v>
      </c>
      <c r="E9568" s="148" t="s">
        <v>659</v>
      </c>
      <c r="F9568" s="40"/>
      <c r="G9568" s="41">
        <v>2719.68</v>
      </c>
      <c r="H9568" s="32">
        <v>180377.610000001</v>
      </c>
      <c r="I9568" s="30" t="s">
        <v>534</v>
      </c>
      <c r="J9568" s="30"/>
      <c r="K9568" s="30"/>
      <c r="L9568" s="121">
        <v>202608</v>
      </c>
    </row>
    <row r="9569" s="35" customFormat="1" customHeight="1" spans="2:14">
      <c r="B9569" s="38">
        <v>46249</v>
      </c>
      <c r="C9569" s="69" t="s">
        <v>28</v>
      </c>
      <c r="D9569" s="30" t="s">
        <v>163</v>
      </c>
      <c r="E9569" s="148" t="s">
        <v>660</v>
      </c>
      <c r="F9569" s="40"/>
      <c r="G9569" s="41">
        <v>2313.23</v>
      </c>
      <c r="H9569" s="32">
        <v>178064.380000001</v>
      </c>
      <c r="I9569" s="30" t="s">
        <v>534</v>
      </c>
      <c r="J9569" s="30"/>
      <c r="K9569" s="30"/>
      <c r="L9569" s="121">
        <v>202608</v>
      </c>
    </row>
    <row r="9570" s="35" customFormat="1" customHeight="1" spans="2:14">
      <c r="B9570" s="38">
        <v>46249</v>
      </c>
      <c r="C9570" s="69" t="s">
        <v>28</v>
      </c>
      <c r="D9570" s="30" t="s">
        <v>163</v>
      </c>
      <c r="E9570" s="148" t="s">
        <v>723</v>
      </c>
      <c r="F9570" s="40"/>
      <c r="G9570" s="41">
        <v>4168.71</v>
      </c>
      <c r="H9570" s="32">
        <v>173895.670000001</v>
      </c>
      <c r="I9570" s="30" t="s">
        <v>82</v>
      </c>
      <c r="J9570" s="30"/>
      <c r="K9570" s="30"/>
      <c r="L9570" s="121">
        <v>202608</v>
      </c>
    </row>
    <row r="9571" s="35" customFormat="1" customHeight="1" spans="2:14">
      <c r="B9571" s="38">
        <v>46249</v>
      </c>
      <c r="C9571" s="69" t="s">
        <v>28</v>
      </c>
      <c r="D9571" s="30" t="s">
        <v>163</v>
      </c>
      <c r="E9571" s="148" t="s">
        <v>768</v>
      </c>
      <c r="F9571" s="40"/>
      <c r="G9571" s="41">
        <v>2278.71</v>
      </c>
      <c r="H9571" s="32">
        <v>171616.960000001</v>
      </c>
      <c r="I9571" s="30" t="s">
        <v>274</v>
      </c>
      <c r="J9571" s="30"/>
      <c r="K9571" s="30"/>
      <c r="L9571" s="121">
        <v>202608</v>
      </c>
    </row>
    <row r="9572" s="35" customFormat="1" customHeight="1" spans="2:14">
      <c r="B9572" s="38">
        <v>46249</v>
      </c>
      <c r="C9572" s="69" t="s">
        <v>28</v>
      </c>
      <c r="D9572" s="30" t="s">
        <v>163</v>
      </c>
      <c r="E9572" s="148" t="s">
        <v>1640</v>
      </c>
      <c r="F9572" s="40"/>
      <c r="G9572" s="120">
        <v>15000</v>
      </c>
      <c r="H9572" s="32">
        <v>156616.960000001</v>
      </c>
      <c r="I9572" s="30" t="s">
        <v>11</v>
      </c>
      <c r="J9572" s="30"/>
      <c r="K9572" s="30"/>
      <c r="L9572" s="122">
        <v>202608</v>
      </c>
    </row>
    <row r="9573" s="35" customFormat="1" customHeight="1" spans="2:14">
      <c r="B9573" s="38">
        <v>46249</v>
      </c>
      <c r="C9573" s="69" t="s">
        <v>28</v>
      </c>
      <c r="D9573" s="30" t="s">
        <v>33</v>
      </c>
      <c r="E9573" s="39" t="s">
        <v>106</v>
      </c>
      <c r="F9573" s="40">
        <v>1902.59</v>
      </c>
      <c r="G9573" s="41"/>
      <c r="H9573" s="32">
        <v>158519.550000001</v>
      </c>
      <c r="I9573" s="31" t="s">
        <v>107</v>
      </c>
      <c r="J9573" s="30"/>
      <c r="K9573" s="30"/>
      <c r="L9573" s="30">
        <v>202608</v>
      </c>
    </row>
    <row r="9574" s="35" customFormat="1" customHeight="1" spans="2:14">
      <c r="B9574" s="38">
        <v>46249</v>
      </c>
      <c r="C9574" s="69" t="s">
        <v>28</v>
      </c>
      <c r="D9574" s="30" t="s">
        <v>33</v>
      </c>
      <c r="E9574" s="39" t="s">
        <v>624</v>
      </c>
      <c r="F9574" s="40">
        <v>499.65</v>
      </c>
      <c r="G9574" s="41"/>
      <c r="H9574" s="32">
        <v>159019.200000001</v>
      </c>
      <c r="I9574" s="31" t="s">
        <v>274</v>
      </c>
      <c r="J9574" s="30"/>
      <c r="K9574" s="30"/>
      <c r="L9574" s="121">
        <v>202608</v>
      </c>
    </row>
    <row r="9575" s="35" customFormat="1" customHeight="1" spans="2:14">
      <c r="B9575" s="38">
        <v>46249</v>
      </c>
      <c r="C9575" s="69" t="s">
        <v>28</v>
      </c>
      <c r="D9575" s="30" t="s">
        <v>33</v>
      </c>
      <c r="E9575" s="39" t="s">
        <v>86</v>
      </c>
      <c r="F9575" s="40">
        <v>665.9</v>
      </c>
      <c r="G9575" s="41"/>
      <c r="H9575" s="32">
        <v>159685.100000001</v>
      </c>
      <c r="I9575" s="31" t="s">
        <v>87</v>
      </c>
      <c r="J9575" s="30"/>
      <c r="K9575" s="30"/>
      <c r="L9575" s="121">
        <v>202608</v>
      </c>
    </row>
    <row r="9576" s="35" customFormat="1" customHeight="1" spans="2:14">
      <c r="B9576" s="38">
        <v>46249</v>
      </c>
      <c r="C9576" s="69" t="s">
        <v>28</v>
      </c>
      <c r="D9576" s="30" t="s">
        <v>33</v>
      </c>
      <c r="E9576" s="39" t="s">
        <v>79</v>
      </c>
      <c r="F9576" s="149">
        <v>1998.58</v>
      </c>
      <c r="G9576" s="41"/>
      <c r="H9576" s="32">
        <v>161683.680000002</v>
      </c>
      <c r="I9576" s="31" t="s">
        <v>80</v>
      </c>
      <c r="J9576" s="30"/>
      <c r="K9576" s="30"/>
      <c r="L9576" s="29">
        <v>202608</v>
      </c>
      <c r="M9576" s="30"/>
      <c r="N9576" s="30">
        <v>202608</v>
      </c>
    </row>
    <row r="9577" s="35" customFormat="1" customHeight="1" spans="2:14">
      <c r="B9577" s="38">
        <v>46249</v>
      </c>
      <c r="C9577" s="69" t="s">
        <v>28</v>
      </c>
      <c r="D9577" s="30" t="s">
        <v>33</v>
      </c>
      <c r="E9577" s="39" t="s">
        <v>108</v>
      </c>
      <c r="F9577" s="40">
        <v>5398.38</v>
      </c>
      <c r="G9577" s="41"/>
      <c r="H9577" s="32">
        <v>167082.060000001</v>
      </c>
      <c r="I9577" s="31" t="s">
        <v>109</v>
      </c>
      <c r="J9577" s="30"/>
      <c r="K9577" s="30"/>
      <c r="L9577" s="121">
        <v>202608</v>
      </c>
    </row>
    <row r="9578" s="35" customFormat="1" customHeight="1" spans="2:14">
      <c r="B9578" s="38">
        <v>46249</v>
      </c>
      <c r="C9578" s="69" t="s">
        <v>28</v>
      </c>
      <c r="D9578" s="30" t="s">
        <v>33</v>
      </c>
      <c r="E9578" s="39" t="s">
        <v>108</v>
      </c>
      <c r="F9578" s="40">
        <v>12.15</v>
      </c>
      <c r="G9578" s="41"/>
      <c r="H9578" s="32">
        <v>167094.210000002</v>
      </c>
      <c r="I9578" s="31" t="s">
        <v>109</v>
      </c>
      <c r="J9578" s="30"/>
      <c r="K9578" s="30"/>
      <c r="L9578" s="121">
        <v>202608</v>
      </c>
    </row>
    <row r="9579" s="35" customFormat="1" customHeight="1" spans="2:14">
      <c r="B9579" s="38">
        <v>46249</v>
      </c>
      <c r="C9579" s="69" t="s">
        <v>28</v>
      </c>
      <c r="D9579" s="30" t="s">
        <v>33</v>
      </c>
      <c r="E9579" s="39" t="s">
        <v>83</v>
      </c>
      <c r="F9579" s="40">
        <v>10</v>
      </c>
      <c r="G9579" s="41"/>
      <c r="H9579" s="32">
        <v>167104.210000002</v>
      </c>
      <c r="I9579" s="31" t="s">
        <v>84</v>
      </c>
      <c r="J9579" s="30"/>
      <c r="K9579" s="30"/>
      <c r="L9579" s="121">
        <v>202608</v>
      </c>
    </row>
    <row r="9580" s="35" customFormat="1" customHeight="1" spans="2:14">
      <c r="B9580" s="38">
        <v>46253</v>
      </c>
      <c r="C9580" s="69" t="s">
        <v>28</v>
      </c>
      <c r="D9580" s="30"/>
      <c r="E9580" s="39" t="s">
        <v>1641</v>
      </c>
      <c r="F9580" s="40">
        <v>102.16</v>
      </c>
      <c r="G9580" s="41"/>
      <c r="H9580" s="32">
        <v>167206.370000002</v>
      </c>
      <c r="I9580" s="30"/>
      <c r="J9580" s="30"/>
      <c r="K9580" s="30"/>
      <c r="L9580" s="121"/>
    </row>
    <row r="9581" s="35" customFormat="1" customHeight="1" spans="2:14">
      <c r="B9581" s="38">
        <v>46253</v>
      </c>
      <c r="C9581" s="69" t="s">
        <v>28</v>
      </c>
      <c r="D9581" s="30" t="s">
        <v>33</v>
      </c>
      <c r="E9581" s="39" t="s">
        <v>340</v>
      </c>
      <c r="F9581" s="40">
        <v>132.63</v>
      </c>
      <c r="G9581" s="41"/>
      <c r="H9581" s="32">
        <v>167339.000000002</v>
      </c>
      <c r="I9581" s="30"/>
      <c r="J9581" s="30"/>
      <c r="K9581" s="30"/>
      <c r="L9581" s="121"/>
    </row>
    <row r="9582" s="35" customFormat="1" customHeight="1" spans="2:14">
      <c r="B9582" s="38">
        <v>46253</v>
      </c>
      <c r="C9582" s="69" t="s">
        <v>28</v>
      </c>
      <c r="D9582" s="30"/>
      <c r="E9582" s="39" t="s">
        <v>1642</v>
      </c>
      <c r="F9582" s="40"/>
      <c r="G9582" s="41">
        <v>1211</v>
      </c>
      <c r="H9582" s="32">
        <v>166128.000000002</v>
      </c>
      <c r="I9582" s="30"/>
      <c r="J9582" s="30"/>
      <c r="K9582" s="30"/>
      <c r="L9582" s="121"/>
    </row>
    <row r="9583" s="35" customFormat="1" customHeight="1" spans="2:14">
      <c r="B9583" s="38">
        <v>46253</v>
      </c>
      <c r="C9583" s="69" t="s">
        <v>28</v>
      </c>
      <c r="D9583" s="30"/>
      <c r="E9583" s="39" t="s">
        <v>1643</v>
      </c>
      <c r="F9583" s="40"/>
      <c r="G9583" s="120">
        <v>1931.22</v>
      </c>
      <c r="H9583" s="32">
        <v>164196.780000002</v>
      </c>
      <c r="I9583" s="30" t="s">
        <v>11</v>
      </c>
      <c r="J9583" s="30"/>
      <c r="K9583" s="30"/>
      <c r="L9583" s="122">
        <v>202608</v>
      </c>
    </row>
    <row r="9584" s="35" customFormat="1" customHeight="1" spans="2:14">
      <c r="B9584" s="38">
        <v>46253</v>
      </c>
      <c r="C9584" s="69" t="s">
        <v>28</v>
      </c>
      <c r="D9584" s="30"/>
      <c r="E9584" s="39" t="s">
        <v>1644</v>
      </c>
      <c r="F9584" s="40"/>
      <c r="G9584" s="41">
        <v>153</v>
      </c>
      <c r="H9584" s="32">
        <v>164043.780000002</v>
      </c>
      <c r="I9584" s="30"/>
      <c r="J9584" s="30"/>
      <c r="K9584" s="30"/>
      <c r="L9584" s="121"/>
    </row>
    <row r="9585" s="35" customFormat="1" customHeight="1" spans="2:14">
      <c r="B9585" s="38">
        <v>46253</v>
      </c>
      <c r="C9585" s="69" t="s">
        <v>28</v>
      </c>
      <c r="D9585" s="30"/>
      <c r="E9585" s="39" t="s">
        <v>1645</v>
      </c>
      <c r="F9585" s="40"/>
      <c r="G9585" s="41">
        <v>90.59</v>
      </c>
      <c r="H9585" s="32">
        <v>163953.190000002</v>
      </c>
      <c r="I9585" s="30"/>
      <c r="J9585" s="30"/>
      <c r="K9585" s="30"/>
      <c r="L9585" s="121"/>
    </row>
    <row r="9586" s="35" customFormat="1" customHeight="1" spans="2:14">
      <c r="B9586" s="38">
        <v>46253</v>
      </c>
      <c r="C9586" s="69" t="s">
        <v>28</v>
      </c>
      <c r="D9586" s="30"/>
      <c r="E9586" s="39" t="s">
        <v>1646</v>
      </c>
      <c r="F9586" s="40"/>
      <c r="G9586" s="120">
        <v>8000</v>
      </c>
      <c r="H9586" s="32">
        <v>155953.190000002</v>
      </c>
      <c r="I9586" s="30" t="s">
        <v>11</v>
      </c>
      <c r="J9586" s="30"/>
      <c r="K9586" s="30"/>
      <c r="L9586" s="122">
        <v>202608</v>
      </c>
    </row>
    <row r="9587" s="35" customFormat="1" customHeight="1" spans="2:14">
      <c r="B9587" s="38">
        <v>46253</v>
      </c>
      <c r="C9587" s="69" t="s">
        <v>28</v>
      </c>
      <c r="D9587" s="30" t="s">
        <v>33</v>
      </c>
      <c r="E9587" s="39" t="s">
        <v>85</v>
      </c>
      <c r="F9587" s="149">
        <v>7077.87</v>
      </c>
      <c r="G9587" s="41"/>
      <c r="H9587" s="32">
        <v>163031.060000002</v>
      </c>
      <c r="I9587" s="30" t="s">
        <v>72</v>
      </c>
      <c r="J9587" s="30"/>
      <c r="K9587" s="30"/>
      <c r="L9587" s="122">
        <v>202608</v>
      </c>
      <c r="N9587" s="30">
        <v>202608</v>
      </c>
    </row>
    <row r="9588" s="35" customFormat="1" customHeight="1" spans="2:14">
      <c r="B9588" s="38">
        <v>46253</v>
      </c>
      <c r="C9588" s="69" t="s">
        <v>28</v>
      </c>
      <c r="D9588" s="30" t="s">
        <v>33</v>
      </c>
      <c r="E9588" s="39" t="s">
        <v>90</v>
      </c>
      <c r="F9588" s="40">
        <v>1609.31</v>
      </c>
      <c r="G9588" s="41"/>
      <c r="H9588" s="32">
        <v>164640.370000002</v>
      </c>
      <c r="I9588" s="31" t="s">
        <v>91</v>
      </c>
      <c r="J9588" s="30"/>
      <c r="K9588" s="30"/>
      <c r="L9588" s="121">
        <v>202608</v>
      </c>
    </row>
    <row r="9589" s="35" customFormat="1" customHeight="1" spans="2:14">
      <c r="B9589" s="38">
        <v>46255</v>
      </c>
      <c r="C9589" s="69" t="s">
        <v>28</v>
      </c>
      <c r="D9589" s="30"/>
      <c r="E9589" s="39" t="s">
        <v>1647</v>
      </c>
      <c r="F9589" s="40">
        <v>175</v>
      </c>
      <c r="G9589" s="41"/>
      <c r="H9589" s="32">
        <v>164815.370000002</v>
      </c>
      <c r="I9589" s="30"/>
      <c r="J9589" s="30"/>
      <c r="K9589" s="30"/>
      <c r="L9589" s="121">
        <v>202608</v>
      </c>
      <c r="M9589" s="39" t="s">
        <v>1647</v>
      </c>
    </row>
    <row r="9590" s="35" customFormat="1" customHeight="1" spans="2:14">
      <c r="B9590" s="38">
        <v>46255</v>
      </c>
      <c r="C9590" s="69" t="s">
        <v>28</v>
      </c>
      <c r="D9590" s="30" t="s">
        <v>33</v>
      </c>
      <c r="E9590" s="39" t="s">
        <v>83</v>
      </c>
      <c r="F9590" s="40">
        <v>4612.02</v>
      </c>
      <c r="G9590" s="41"/>
      <c r="H9590" s="32">
        <v>169427.390000002</v>
      </c>
      <c r="I9590" s="31" t="s">
        <v>84</v>
      </c>
      <c r="J9590" s="30"/>
      <c r="K9590" s="30"/>
      <c r="L9590" s="121">
        <v>202608</v>
      </c>
    </row>
    <row r="9591" s="35" customFormat="1" customHeight="1" spans="2:14">
      <c r="B9591" s="38">
        <v>46255</v>
      </c>
      <c r="C9591" s="69" t="s">
        <v>28</v>
      </c>
      <c r="D9591" s="30" t="s">
        <v>33</v>
      </c>
      <c r="E9591" s="39" t="s">
        <v>79</v>
      </c>
      <c r="F9591" s="149">
        <v>1933.93</v>
      </c>
      <c r="G9591" s="41"/>
      <c r="H9591" s="32">
        <v>171361.320000001</v>
      </c>
      <c r="I9591" s="31" t="s">
        <v>80</v>
      </c>
      <c r="J9591" s="30"/>
      <c r="K9591" s="30"/>
      <c r="L9591" s="122">
        <v>202608</v>
      </c>
      <c r="M9591" s="30"/>
      <c r="N9591" s="30">
        <v>202608</v>
      </c>
    </row>
    <row r="9592" s="35" customFormat="1" customHeight="1" spans="2:14">
      <c r="B9592" s="38">
        <v>46255</v>
      </c>
      <c r="C9592" s="69" t="s">
        <v>28</v>
      </c>
      <c r="D9592" s="30" t="s">
        <v>33</v>
      </c>
      <c r="E9592" s="39" t="s">
        <v>86</v>
      </c>
      <c r="F9592" s="40">
        <v>929.5</v>
      </c>
      <c r="G9592" s="41"/>
      <c r="H9592" s="32">
        <v>172290.820000001</v>
      </c>
      <c r="I9592" s="31" t="s">
        <v>87</v>
      </c>
      <c r="J9592" s="30"/>
      <c r="K9592" s="30"/>
      <c r="L9592" s="121">
        <v>202608</v>
      </c>
    </row>
    <row r="9593" s="35" customFormat="1" customHeight="1" spans="2:14">
      <c r="B9593" s="38">
        <v>46255</v>
      </c>
      <c r="C9593" s="69" t="s">
        <v>28</v>
      </c>
      <c r="D9593" s="30" t="s">
        <v>33</v>
      </c>
      <c r="E9593" s="39" t="s">
        <v>100</v>
      </c>
      <c r="F9593" s="40">
        <v>4786.69</v>
      </c>
      <c r="G9593" s="41"/>
      <c r="H9593" s="32">
        <v>177077.510000002</v>
      </c>
      <c r="I9593" s="31" t="s">
        <v>101</v>
      </c>
      <c r="J9593" s="30"/>
      <c r="K9593" s="30"/>
      <c r="L9593" s="121">
        <v>202608</v>
      </c>
    </row>
    <row r="9594" s="35" customFormat="1" customHeight="1" spans="2:14">
      <c r="B9594" s="38">
        <v>46255</v>
      </c>
      <c r="C9594" s="69" t="s">
        <v>28</v>
      </c>
      <c r="D9594" s="30" t="s">
        <v>154</v>
      </c>
      <c r="E9594" s="39" t="s">
        <v>289</v>
      </c>
      <c r="F9594" s="40"/>
      <c r="G9594" s="120">
        <v>33438.6</v>
      </c>
      <c r="H9594" s="32">
        <v>143638.910000002</v>
      </c>
      <c r="I9594" s="30" t="s">
        <v>72</v>
      </c>
      <c r="J9594" s="30"/>
      <c r="K9594" s="30"/>
      <c r="L9594" s="122">
        <v>202608</v>
      </c>
    </row>
    <row r="9595" s="35" customFormat="1" customHeight="1" spans="2:14">
      <c r="B9595" s="38">
        <v>46255</v>
      </c>
      <c r="C9595" s="69" t="s">
        <v>28</v>
      </c>
      <c r="D9595" s="30" t="s">
        <v>154</v>
      </c>
      <c r="E9595" s="39" t="s">
        <v>290</v>
      </c>
      <c r="F9595" s="40"/>
      <c r="G9595" s="120">
        <v>24300</v>
      </c>
      <c r="H9595" s="32">
        <v>119338.910000002</v>
      </c>
      <c r="I9595" s="30" t="s">
        <v>72</v>
      </c>
      <c r="J9595" s="30"/>
      <c r="K9595" s="30"/>
      <c r="L9595" s="122">
        <v>202608</v>
      </c>
    </row>
    <row r="9596" s="35" customFormat="1" customHeight="1" spans="2:14">
      <c r="B9596" s="38">
        <v>46255</v>
      </c>
      <c r="C9596" s="69" t="s">
        <v>28</v>
      </c>
      <c r="D9596" s="30" t="s">
        <v>154</v>
      </c>
      <c r="E9596" s="39" t="s">
        <v>343</v>
      </c>
      <c r="F9596" s="40"/>
      <c r="G9596" s="120">
        <v>4231.04</v>
      </c>
      <c r="H9596" s="32">
        <v>115107.870000002</v>
      </c>
      <c r="I9596" s="30" t="s">
        <v>72</v>
      </c>
      <c r="J9596" s="30"/>
      <c r="K9596" s="30"/>
      <c r="L9596" s="122">
        <v>202608</v>
      </c>
    </row>
    <row r="9597" s="35" customFormat="1" customHeight="1" spans="2:14">
      <c r="B9597" s="38">
        <v>46255</v>
      </c>
      <c r="C9597" s="69" t="s">
        <v>28</v>
      </c>
      <c r="D9597" s="30" t="s">
        <v>154</v>
      </c>
      <c r="E9597" s="39" t="s">
        <v>674</v>
      </c>
      <c r="F9597" s="40"/>
      <c r="G9597" s="120">
        <v>37668.6</v>
      </c>
      <c r="H9597" s="32">
        <v>77439.2700000023</v>
      </c>
      <c r="I9597" s="30" t="s">
        <v>72</v>
      </c>
      <c r="J9597" s="30"/>
      <c r="K9597" s="30"/>
      <c r="L9597" s="122">
        <v>202608</v>
      </c>
    </row>
    <row r="9598" s="35" customFormat="1" customHeight="1" spans="2:14">
      <c r="B9598" s="38">
        <v>46255</v>
      </c>
      <c r="C9598" s="69" t="s">
        <v>28</v>
      </c>
      <c r="D9598" s="30"/>
      <c r="E9598" s="39" t="s">
        <v>1648</v>
      </c>
      <c r="F9598" s="40">
        <v>170</v>
      </c>
      <c r="G9598" s="41"/>
      <c r="H9598" s="32">
        <v>77609.2700000023</v>
      </c>
      <c r="I9598" s="30"/>
      <c r="J9598" s="30"/>
      <c r="K9598" s="30"/>
      <c r="L9598" s="121">
        <v>202608</v>
      </c>
      <c r="M9598" s="39" t="s">
        <v>1648</v>
      </c>
    </row>
    <row r="9599" s="35" customFormat="1" customHeight="1" spans="2:14">
      <c r="B9599" s="38">
        <v>46256</v>
      </c>
      <c r="C9599" s="69" t="s">
        <v>28</v>
      </c>
      <c r="D9599" s="30" t="s">
        <v>33</v>
      </c>
      <c r="E9599" s="39" t="s">
        <v>77</v>
      </c>
      <c r="F9599" s="40">
        <v>3299.52</v>
      </c>
      <c r="G9599" s="41"/>
      <c r="H9599" s="32">
        <v>80908.7900000019</v>
      </c>
      <c r="I9599" s="31" t="s">
        <v>78</v>
      </c>
      <c r="J9599" s="30"/>
      <c r="K9599" s="30"/>
      <c r="L9599" s="121">
        <v>202608</v>
      </c>
    </row>
    <row r="9600" s="35" customFormat="1" customHeight="1" spans="2:14">
      <c r="B9600" s="38">
        <v>46256</v>
      </c>
      <c r="C9600" s="69" t="s">
        <v>28</v>
      </c>
      <c r="D9600" s="30" t="s">
        <v>33</v>
      </c>
      <c r="E9600" s="39" t="s">
        <v>73</v>
      </c>
      <c r="F9600" s="40">
        <v>2155.31</v>
      </c>
      <c r="G9600" s="41"/>
      <c r="H9600" s="32">
        <v>83064.1000000015</v>
      </c>
      <c r="I9600" s="31" t="s">
        <v>74</v>
      </c>
      <c r="J9600" s="30"/>
      <c r="K9600" s="30"/>
      <c r="L9600" s="121">
        <v>202608</v>
      </c>
    </row>
    <row r="9601" s="35" customFormat="1" customHeight="1" spans="2:12">
      <c r="B9601" s="38">
        <v>46256</v>
      </c>
      <c r="C9601" s="69" t="s">
        <v>28</v>
      </c>
      <c r="D9601" s="30" t="s">
        <v>33</v>
      </c>
      <c r="E9601" s="39" t="s">
        <v>781</v>
      </c>
      <c r="F9601" s="40">
        <v>691.16</v>
      </c>
      <c r="G9601" s="41"/>
      <c r="H9601" s="32">
        <v>83755.2600000016</v>
      </c>
      <c r="I9601" s="30" t="s">
        <v>82</v>
      </c>
      <c r="J9601" s="30"/>
      <c r="K9601" s="30"/>
      <c r="L9601" s="121">
        <v>202608</v>
      </c>
    </row>
    <row r="9602" s="35" customFormat="1" customHeight="1" spans="2:12">
      <c r="B9602" s="38">
        <v>46256</v>
      </c>
      <c r="C9602" s="69" t="s">
        <v>28</v>
      </c>
      <c r="D9602" s="30" t="s">
        <v>33</v>
      </c>
      <c r="E9602" s="39" t="s">
        <v>75</v>
      </c>
      <c r="F9602" s="40">
        <v>2558.07</v>
      </c>
      <c r="G9602" s="41"/>
      <c r="H9602" s="32">
        <v>86313.3300000019</v>
      </c>
      <c r="I9602" s="30" t="s">
        <v>76</v>
      </c>
      <c r="J9602" s="30"/>
      <c r="K9602" s="30"/>
      <c r="L9602" s="30">
        <v>202608</v>
      </c>
    </row>
    <row r="9603" s="35" customFormat="1" customHeight="1" spans="2:12">
      <c r="B9603" s="38">
        <v>46256</v>
      </c>
      <c r="C9603" s="69" t="s">
        <v>28</v>
      </c>
      <c r="D9603" s="30" t="s">
        <v>33</v>
      </c>
      <c r="E9603" s="39" t="s">
        <v>700</v>
      </c>
      <c r="F9603" s="40">
        <v>882</v>
      </c>
      <c r="G9603" s="41"/>
      <c r="H9603" s="32">
        <v>87195.3300000019</v>
      </c>
      <c r="I9603" s="31" t="s">
        <v>534</v>
      </c>
      <c r="J9603" s="30"/>
      <c r="K9603" s="30"/>
      <c r="L9603" s="121">
        <v>202608</v>
      </c>
    </row>
    <row r="9604" s="35" customFormat="1" customHeight="1" spans="2:12">
      <c r="B9604" s="38">
        <v>46256</v>
      </c>
      <c r="C9604" s="69" t="s">
        <v>28</v>
      </c>
      <c r="D9604" s="30" t="s">
        <v>33</v>
      </c>
      <c r="E9604" s="39" t="s">
        <v>106</v>
      </c>
      <c r="F9604" s="40">
        <v>914.52</v>
      </c>
      <c r="G9604" s="41"/>
      <c r="H9604" s="32">
        <v>88109.8500000015</v>
      </c>
      <c r="I9604" s="31" t="s">
        <v>107</v>
      </c>
      <c r="J9604" s="30"/>
      <c r="K9604" s="30"/>
      <c r="L9604" s="30">
        <v>202608</v>
      </c>
    </row>
    <row r="9605" s="35" customFormat="1" customHeight="1" spans="2:12">
      <c r="B9605" s="38">
        <v>46256</v>
      </c>
      <c r="C9605" s="69" t="s">
        <v>28</v>
      </c>
      <c r="D9605" s="30" t="s">
        <v>33</v>
      </c>
      <c r="E9605" s="39" t="s">
        <v>98</v>
      </c>
      <c r="F9605" s="40">
        <v>1387.93</v>
      </c>
      <c r="G9605" s="41"/>
      <c r="H9605" s="32">
        <v>89497.7800000012</v>
      </c>
      <c r="I9605" s="31" t="s">
        <v>99</v>
      </c>
      <c r="J9605" s="30"/>
      <c r="K9605" s="30"/>
      <c r="L9605" s="121">
        <v>202608</v>
      </c>
    </row>
    <row r="9606" s="35" customFormat="1" customHeight="1" spans="2:12">
      <c r="B9606" s="38">
        <v>46256</v>
      </c>
      <c r="C9606" s="69" t="s">
        <v>28</v>
      </c>
      <c r="D9606" s="30" t="s">
        <v>33</v>
      </c>
      <c r="E9606" s="39" t="s">
        <v>624</v>
      </c>
      <c r="F9606" s="40">
        <v>259.2</v>
      </c>
      <c r="G9606" s="41"/>
      <c r="H9606" s="32">
        <v>89756.9800000014</v>
      </c>
      <c r="I9606" s="31" t="s">
        <v>274</v>
      </c>
      <c r="J9606" s="30"/>
      <c r="K9606" s="30"/>
      <c r="L9606" s="121">
        <v>202608</v>
      </c>
    </row>
    <row r="9607" s="35" customFormat="1" customHeight="1" spans="2:12">
      <c r="B9607" s="38">
        <v>46256</v>
      </c>
      <c r="C9607" s="69" t="s">
        <v>28</v>
      </c>
      <c r="D9607" s="30" t="s">
        <v>33</v>
      </c>
      <c r="E9607" s="39" t="s">
        <v>108</v>
      </c>
      <c r="F9607" s="40">
        <v>4352.77</v>
      </c>
      <c r="G9607" s="41"/>
      <c r="H9607" s="32">
        <v>94109.7500000009</v>
      </c>
      <c r="I9607" s="31" t="s">
        <v>109</v>
      </c>
      <c r="J9607" s="30"/>
      <c r="K9607" s="30"/>
      <c r="L9607" s="121">
        <v>202608</v>
      </c>
    </row>
    <row r="9608" s="35" customFormat="1" customHeight="1" spans="2:12">
      <c r="B9608" s="38">
        <v>46257</v>
      </c>
      <c r="C9608" s="69" t="s">
        <v>28</v>
      </c>
      <c r="D9608" s="30"/>
      <c r="E9608" s="39" t="s">
        <v>153</v>
      </c>
      <c r="F9608" s="40">
        <v>50000</v>
      </c>
      <c r="G9608" s="41"/>
      <c r="H9608" s="32">
        <v>144109.750000001</v>
      </c>
      <c r="I9608" s="30"/>
      <c r="J9608" s="30"/>
      <c r="K9608" s="30"/>
      <c r="L9608" s="121">
        <v>202608</v>
      </c>
    </row>
    <row r="9609" s="35" customFormat="1" customHeight="1" spans="2:12">
      <c r="B9609" s="38">
        <v>46257</v>
      </c>
      <c r="C9609" s="69" t="s">
        <v>28</v>
      </c>
      <c r="D9609" s="30"/>
      <c r="E9609" s="39" t="s">
        <v>69</v>
      </c>
      <c r="F9609" s="40">
        <v>500000</v>
      </c>
      <c r="G9609" s="41"/>
      <c r="H9609" s="32">
        <v>644109.750000001</v>
      </c>
      <c r="I9609" s="30"/>
      <c r="J9609" s="30"/>
      <c r="K9609" s="30"/>
      <c r="L9609" s="121">
        <v>202608</v>
      </c>
    </row>
    <row r="9610" s="35" customFormat="1" customHeight="1" spans="2:12">
      <c r="B9610" s="38">
        <v>46257</v>
      </c>
      <c r="C9610" s="69" t="s">
        <v>28</v>
      </c>
      <c r="D9610" s="30" t="s">
        <v>154</v>
      </c>
      <c r="E9610" s="39" t="s">
        <v>287</v>
      </c>
      <c r="F9610" s="40"/>
      <c r="G9610" s="120">
        <v>8136</v>
      </c>
      <c r="H9610" s="32">
        <v>635973.750000001</v>
      </c>
      <c r="I9610" s="30" t="s">
        <v>72</v>
      </c>
      <c r="J9610" s="30"/>
      <c r="K9610" s="30"/>
      <c r="L9610" s="122">
        <v>202608</v>
      </c>
    </row>
    <row r="9611" s="35" customFormat="1" customHeight="1" spans="2:12">
      <c r="B9611" s="38">
        <v>46257</v>
      </c>
      <c r="C9611" s="69" t="s">
        <v>28</v>
      </c>
      <c r="D9611" s="30" t="s">
        <v>154</v>
      </c>
      <c r="E9611" s="39" t="s">
        <v>157</v>
      </c>
      <c r="F9611" s="40"/>
      <c r="G9611" s="120">
        <v>24835</v>
      </c>
      <c r="H9611" s="32">
        <v>611138.750000001</v>
      </c>
      <c r="I9611" s="30" t="s">
        <v>72</v>
      </c>
      <c r="J9611" s="30"/>
      <c r="K9611" s="30"/>
      <c r="L9611" s="122">
        <v>202608</v>
      </c>
    </row>
    <row r="9612" s="35" customFormat="1" customHeight="1" spans="2:12">
      <c r="B9612" s="38">
        <v>46257</v>
      </c>
      <c r="C9612" s="69" t="s">
        <v>28</v>
      </c>
      <c r="D9612" s="30" t="s">
        <v>154</v>
      </c>
      <c r="E9612" s="39" t="s">
        <v>288</v>
      </c>
      <c r="F9612" s="40"/>
      <c r="G9612" s="120">
        <v>2088</v>
      </c>
      <c r="H9612" s="32">
        <v>609050.750000001</v>
      </c>
      <c r="I9612" s="30" t="s">
        <v>72</v>
      </c>
      <c r="J9612" s="30"/>
      <c r="K9612" s="30"/>
      <c r="L9612" s="122">
        <v>202608</v>
      </c>
    </row>
    <row r="9613" s="35" customFormat="1" customHeight="1" spans="2:12">
      <c r="B9613" s="38">
        <v>46257</v>
      </c>
      <c r="C9613" s="69" t="s">
        <v>28</v>
      </c>
      <c r="D9613" s="30" t="s">
        <v>154</v>
      </c>
      <c r="E9613" s="39" t="s">
        <v>291</v>
      </c>
      <c r="F9613" s="40"/>
      <c r="G9613" s="120">
        <v>27534</v>
      </c>
      <c r="H9613" s="32">
        <v>581516.750000001</v>
      </c>
      <c r="I9613" s="30" t="s">
        <v>72</v>
      </c>
      <c r="J9613" s="30"/>
      <c r="K9613" s="30"/>
      <c r="L9613" s="122">
        <v>202608</v>
      </c>
    </row>
    <row r="9614" s="35" customFormat="1" customHeight="1" spans="2:12">
      <c r="B9614" s="38">
        <v>46257</v>
      </c>
      <c r="C9614" s="69" t="s">
        <v>28</v>
      </c>
      <c r="D9614" s="30" t="s">
        <v>154</v>
      </c>
      <c r="E9614" s="39" t="s">
        <v>292</v>
      </c>
      <c r="F9614" s="40"/>
      <c r="G9614" s="120">
        <v>12532.5</v>
      </c>
      <c r="H9614" s="32">
        <v>568984.250000001</v>
      </c>
      <c r="I9614" s="30" t="s">
        <v>72</v>
      </c>
      <c r="J9614" s="30"/>
      <c r="K9614" s="30"/>
      <c r="L9614" s="122">
        <v>202608</v>
      </c>
    </row>
    <row r="9615" s="35" customFormat="1" customHeight="1" spans="2:12">
      <c r="B9615" s="38">
        <v>46257</v>
      </c>
      <c r="C9615" s="69" t="s">
        <v>28</v>
      </c>
      <c r="D9615" s="30" t="s">
        <v>154</v>
      </c>
      <c r="E9615" s="39" t="s">
        <v>1649</v>
      </c>
      <c r="F9615" s="40"/>
      <c r="G9615" s="120">
        <v>17744</v>
      </c>
      <c r="H9615" s="32">
        <v>551240.250000001</v>
      </c>
      <c r="I9615" s="30" t="s">
        <v>72</v>
      </c>
      <c r="J9615" s="30"/>
      <c r="K9615" s="30"/>
      <c r="L9615" s="122">
        <v>202608</v>
      </c>
    </row>
    <row r="9616" s="35" customFormat="1" customHeight="1" spans="2:12">
      <c r="B9616" s="38">
        <v>46257</v>
      </c>
      <c r="C9616" s="69" t="s">
        <v>28</v>
      </c>
      <c r="D9616" s="30" t="s">
        <v>154</v>
      </c>
      <c r="E9616" s="39" t="s">
        <v>293</v>
      </c>
      <c r="F9616" s="40"/>
      <c r="G9616" s="120">
        <v>5835</v>
      </c>
      <c r="H9616" s="32">
        <v>545405.250000001</v>
      </c>
      <c r="I9616" s="30" t="s">
        <v>72</v>
      </c>
      <c r="J9616" s="30"/>
      <c r="K9616" s="30"/>
      <c r="L9616" s="122">
        <v>202608</v>
      </c>
    </row>
    <row r="9617" s="35" customFormat="1" customHeight="1" spans="2:13">
      <c r="B9617" s="38">
        <v>46258</v>
      </c>
      <c r="C9617" s="69" t="s">
        <v>28</v>
      </c>
      <c r="D9617" s="30" t="s">
        <v>154</v>
      </c>
      <c r="E9617" s="39" t="s">
        <v>617</v>
      </c>
      <c r="F9617" s="40"/>
      <c r="G9617" s="120">
        <v>20172.6</v>
      </c>
      <c r="H9617" s="32">
        <v>525232.650000001</v>
      </c>
      <c r="I9617" s="30" t="s">
        <v>72</v>
      </c>
      <c r="J9617" s="30"/>
      <c r="K9617" s="30"/>
      <c r="L9617" s="122">
        <v>202608</v>
      </c>
    </row>
    <row r="9618" s="35" customFormat="1" customHeight="1" spans="2:13">
      <c r="B9618" s="38">
        <v>46258</v>
      </c>
      <c r="C9618" s="69" t="s">
        <v>28</v>
      </c>
      <c r="D9618" s="30" t="s">
        <v>154</v>
      </c>
      <c r="E9618" s="39" t="s">
        <v>1650</v>
      </c>
      <c r="F9618" s="40"/>
      <c r="G9618" s="120">
        <v>2600</v>
      </c>
      <c r="H9618" s="32">
        <v>522632.650000001</v>
      </c>
      <c r="I9618" s="30" t="s">
        <v>72</v>
      </c>
      <c r="J9618" s="30"/>
      <c r="K9618" s="30"/>
      <c r="L9618" s="122">
        <v>202608</v>
      </c>
    </row>
    <row r="9619" s="35" customFormat="1" customHeight="1" spans="2:13">
      <c r="B9619" s="38">
        <v>46258</v>
      </c>
      <c r="C9619" s="69" t="s">
        <v>28</v>
      </c>
      <c r="D9619" s="30" t="s">
        <v>154</v>
      </c>
      <c r="E9619" s="39" t="s">
        <v>283</v>
      </c>
      <c r="F9619" s="40"/>
      <c r="G9619" s="120">
        <v>22704</v>
      </c>
      <c r="H9619" s="32">
        <v>499928.650000001</v>
      </c>
      <c r="I9619" s="30" t="s">
        <v>72</v>
      </c>
      <c r="J9619" s="30"/>
      <c r="K9619" s="30"/>
      <c r="L9619" s="122">
        <v>202608</v>
      </c>
    </row>
    <row r="9620" s="35" customFormat="1" customHeight="1" spans="2:13">
      <c r="B9620" s="38">
        <v>46258</v>
      </c>
      <c r="C9620" s="69" t="s">
        <v>28</v>
      </c>
      <c r="D9620" s="30" t="s">
        <v>154</v>
      </c>
      <c r="E9620" s="39" t="s">
        <v>1651</v>
      </c>
      <c r="F9620" s="40"/>
      <c r="G9620" s="120">
        <v>2160</v>
      </c>
      <c r="H9620" s="32">
        <v>497768.650000001</v>
      </c>
      <c r="I9620" s="30" t="s">
        <v>72</v>
      </c>
      <c r="J9620" s="30"/>
      <c r="K9620" s="30"/>
      <c r="L9620" s="122">
        <v>202608</v>
      </c>
    </row>
    <row r="9621" s="35" customFormat="1" customHeight="1" spans="2:13">
      <c r="B9621" s="38">
        <v>46258</v>
      </c>
      <c r="C9621" s="69" t="s">
        <v>28</v>
      </c>
      <c r="D9621" s="30" t="s">
        <v>154</v>
      </c>
      <c r="E9621" s="39" t="s">
        <v>522</v>
      </c>
      <c r="F9621" s="40"/>
      <c r="G9621" s="120">
        <v>2340</v>
      </c>
      <c r="H9621" s="32">
        <v>495428.650000001</v>
      </c>
      <c r="I9621" s="30" t="s">
        <v>72</v>
      </c>
      <c r="J9621" s="30"/>
      <c r="K9621" s="30"/>
      <c r="L9621" s="122">
        <v>202608</v>
      </c>
    </row>
    <row r="9622" s="35" customFormat="1" customHeight="1" spans="2:13">
      <c r="B9622" s="38">
        <v>46258</v>
      </c>
      <c r="C9622" s="69" t="s">
        <v>28</v>
      </c>
      <c r="D9622" s="30"/>
      <c r="E9622" s="39" t="s">
        <v>1652</v>
      </c>
      <c r="F9622" s="40"/>
      <c r="G9622" s="41">
        <v>15</v>
      </c>
      <c r="H9622" s="32">
        <v>495413.650000001</v>
      </c>
      <c r="I9622" s="30"/>
      <c r="J9622" s="30"/>
      <c r="K9622" s="30"/>
      <c r="L9622" s="121">
        <v>202608</v>
      </c>
    </row>
    <row r="9623" s="35" customFormat="1" customHeight="1" spans="2:13">
      <c r="B9623" s="38">
        <v>46258</v>
      </c>
      <c r="C9623" s="69" t="s">
        <v>28</v>
      </c>
      <c r="D9623" s="30"/>
      <c r="E9623" s="39" t="s">
        <v>1653</v>
      </c>
      <c r="F9623" s="40"/>
      <c r="G9623" s="120">
        <v>3000</v>
      </c>
      <c r="H9623" s="32">
        <v>492413.650000001</v>
      </c>
      <c r="I9623" s="30" t="s">
        <v>11</v>
      </c>
      <c r="J9623" s="30"/>
      <c r="K9623" s="30"/>
      <c r="L9623" s="122">
        <v>202608</v>
      </c>
    </row>
    <row r="9624" s="35" customFormat="1" customHeight="1" spans="2:13">
      <c r="B9624" s="38"/>
      <c r="C9624" s="69"/>
      <c r="D9624" s="30"/>
      <c r="E9624" s="39"/>
      <c r="F9624" s="40"/>
      <c r="G9624" s="41"/>
      <c r="H9624" s="32"/>
      <c r="I9624" s="30"/>
      <c r="J9624" s="30"/>
      <c r="K9624" s="30"/>
      <c r="L9624" s="121"/>
    </row>
    <row r="9625" s="35" customFormat="1" customHeight="1" spans="2:13">
      <c r="B9625" s="38"/>
      <c r="C9625" s="69"/>
      <c r="D9625" s="30"/>
      <c r="E9625" s="39"/>
      <c r="F9625" s="40"/>
      <c r="G9625" s="41"/>
      <c r="H9625" s="32"/>
      <c r="I9625" s="30"/>
      <c r="J9625" s="30"/>
      <c r="K9625" s="30"/>
      <c r="L9625" s="121"/>
    </row>
    <row r="9626" s="35" customFormat="1" customHeight="1" spans="2:13">
      <c r="B9626" s="38">
        <v>46262</v>
      </c>
      <c r="C9626" s="69" t="s">
        <v>28</v>
      </c>
      <c r="D9626" s="30"/>
      <c r="E9626" s="39" t="s">
        <v>1654</v>
      </c>
      <c r="F9626" s="40"/>
      <c r="G9626" s="41">
        <v>10</v>
      </c>
      <c r="H9626" s="32">
        <v>492403.650000001</v>
      </c>
      <c r="I9626" s="30"/>
      <c r="J9626" s="30"/>
      <c r="K9626" s="30"/>
      <c r="L9626" s="121">
        <v>202608</v>
      </c>
    </row>
    <row r="9627" s="35" customFormat="1" customHeight="1" spans="2:13">
      <c r="B9627" s="38">
        <v>46264</v>
      </c>
      <c r="C9627" s="69" t="s">
        <v>28</v>
      </c>
      <c r="D9627" s="30"/>
      <c r="E9627" s="39" t="s">
        <v>1655</v>
      </c>
      <c r="F9627" s="40"/>
      <c r="G9627" s="41">
        <v>796</v>
      </c>
      <c r="H9627" s="32">
        <v>491607.650000001</v>
      </c>
      <c r="I9627" s="30" t="s">
        <v>72</v>
      </c>
      <c r="J9627" s="30"/>
      <c r="K9627" s="30"/>
      <c r="L9627" s="122">
        <v>202608</v>
      </c>
      <c r="M9627" s="39" t="s">
        <v>1655</v>
      </c>
    </row>
    <row r="9628" s="35" customFormat="1" customHeight="1" spans="2:13">
      <c r="B9628" s="38"/>
      <c r="C9628" s="69"/>
      <c r="D9628" s="30"/>
      <c r="E9628" s="39" t="s">
        <v>1655</v>
      </c>
      <c r="F9628" s="40">
        <v>796</v>
      </c>
      <c r="G9628" s="41"/>
      <c r="H9628" s="32"/>
      <c r="I9628" s="30" t="s">
        <v>72</v>
      </c>
      <c r="J9628" s="30"/>
      <c r="K9628" s="30"/>
      <c r="L9628" s="122">
        <v>202608</v>
      </c>
    </row>
    <row r="9629" s="35" customFormat="1" customHeight="1" spans="2:13">
      <c r="B9629" s="38">
        <v>46264</v>
      </c>
      <c r="C9629" s="69" t="s">
        <v>28</v>
      </c>
      <c r="D9629" s="30"/>
      <c r="E9629" s="39" t="s">
        <v>1656</v>
      </c>
      <c r="F9629" s="40"/>
      <c r="G9629" s="120">
        <v>3797.6</v>
      </c>
      <c r="H9629" s="32">
        <v>487810.050000002</v>
      </c>
      <c r="I9629" s="30" t="s">
        <v>72</v>
      </c>
      <c r="J9629" s="30"/>
      <c r="K9629" s="30"/>
      <c r="L9629" s="122">
        <v>202608</v>
      </c>
    </row>
    <row r="9630" s="35" customFormat="1" customHeight="1" spans="2:13">
      <c r="B9630" s="38">
        <v>46264</v>
      </c>
      <c r="C9630" s="69" t="s">
        <v>28</v>
      </c>
      <c r="D9630" s="30"/>
      <c r="E9630" s="39" t="s">
        <v>355</v>
      </c>
      <c r="F9630" s="40"/>
      <c r="G9630" s="41">
        <v>8202</v>
      </c>
      <c r="H9630" s="32">
        <v>479608.050000002</v>
      </c>
      <c r="I9630" s="30" t="s">
        <v>72</v>
      </c>
      <c r="J9630" s="30"/>
      <c r="K9630" s="30"/>
      <c r="L9630" s="122">
        <v>202608</v>
      </c>
    </row>
    <row r="9631" s="35" customFormat="1" customHeight="1" spans="2:13">
      <c r="B9631" s="38">
        <v>46264</v>
      </c>
      <c r="C9631" s="69" t="s">
        <v>28</v>
      </c>
      <c r="D9631" s="30"/>
      <c r="E9631" s="39" t="s">
        <v>305</v>
      </c>
      <c r="F9631" s="40"/>
      <c r="G9631" s="41">
        <v>5000</v>
      </c>
      <c r="H9631" s="32">
        <v>474608.050000002</v>
      </c>
      <c r="I9631" s="30" t="s">
        <v>11</v>
      </c>
      <c r="J9631" s="30"/>
      <c r="K9631" s="30"/>
      <c r="L9631" s="121">
        <v>202609</v>
      </c>
    </row>
    <row r="9632" s="35" customFormat="1" customHeight="1" spans="2:13">
      <c r="B9632" s="38">
        <v>46264</v>
      </c>
      <c r="C9632" s="69" t="s">
        <v>28</v>
      </c>
      <c r="D9632" s="30"/>
      <c r="E9632" s="39" t="s">
        <v>305</v>
      </c>
      <c r="F9632" s="40"/>
      <c r="G9632" s="41">
        <v>4718.52</v>
      </c>
      <c r="H9632" s="32">
        <v>469889.530000002</v>
      </c>
      <c r="I9632" s="30" t="s">
        <v>11</v>
      </c>
      <c r="J9632" s="30"/>
      <c r="K9632" s="30"/>
      <c r="L9632" s="121">
        <v>202609</v>
      </c>
    </row>
    <row r="9633" s="35" customFormat="1" customHeight="1" spans="2:14">
      <c r="B9633" s="38">
        <v>46264</v>
      </c>
      <c r="C9633" s="69" t="s">
        <v>28</v>
      </c>
      <c r="D9633" s="30"/>
      <c r="E9633" s="39" t="s">
        <v>1657</v>
      </c>
      <c r="F9633" s="40"/>
      <c r="G9633" s="120">
        <v>1800</v>
      </c>
      <c r="H9633" s="32">
        <v>468089.530000002</v>
      </c>
      <c r="I9633" s="30" t="s">
        <v>11</v>
      </c>
      <c r="J9633" s="30"/>
      <c r="K9633" s="30"/>
      <c r="L9633" s="121">
        <v>202608</v>
      </c>
    </row>
    <row r="9634" s="35" customFormat="1" customHeight="1" spans="2:14">
      <c r="B9634" s="38">
        <v>46266</v>
      </c>
      <c r="C9634" s="69" t="s">
        <v>28</v>
      </c>
      <c r="D9634" s="30" t="s">
        <v>33</v>
      </c>
      <c r="E9634" s="39" t="s">
        <v>75</v>
      </c>
      <c r="F9634" s="40">
        <v>690.9</v>
      </c>
      <c r="G9634" s="41"/>
      <c r="H9634" s="32">
        <v>468780.430000002</v>
      </c>
      <c r="I9634" s="30" t="s">
        <v>76</v>
      </c>
      <c r="J9634" s="30"/>
      <c r="K9634" s="30"/>
      <c r="L9634" s="30">
        <v>202608</v>
      </c>
    </row>
    <row r="9635" s="35" customFormat="1" customHeight="1" spans="2:14">
      <c r="B9635" s="38">
        <v>46266</v>
      </c>
      <c r="C9635" s="69" t="s">
        <v>28</v>
      </c>
      <c r="D9635" s="30" t="s">
        <v>33</v>
      </c>
      <c r="E9635" s="39" t="s">
        <v>86</v>
      </c>
      <c r="F9635" s="40">
        <v>1329.23</v>
      </c>
      <c r="G9635" s="41"/>
      <c r="H9635" s="32">
        <v>470109.660000003</v>
      </c>
      <c r="I9635" s="31" t="s">
        <v>87</v>
      </c>
      <c r="J9635" s="30"/>
      <c r="K9635" s="30"/>
      <c r="L9635" s="121">
        <v>202608</v>
      </c>
    </row>
    <row r="9636" s="35" customFormat="1" customHeight="1" spans="2:14">
      <c r="B9636" s="38">
        <v>46266</v>
      </c>
      <c r="C9636" s="69" t="s">
        <v>28</v>
      </c>
      <c r="D9636" s="30" t="s">
        <v>33</v>
      </c>
      <c r="E9636" s="39" t="s">
        <v>781</v>
      </c>
      <c r="F9636" s="40">
        <v>391.27</v>
      </c>
      <c r="G9636" s="41"/>
      <c r="H9636" s="32">
        <v>470500.930000002</v>
      </c>
      <c r="I9636" s="30" t="s">
        <v>82</v>
      </c>
      <c r="J9636" s="30"/>
      <c r="K9636" s="30"/>
      <c r="L9636" s="121">
        <v>202608</v>
      </c>
    </row>
    <row r="9637" s="35" customFormat="1" customHeight="1" spans="2:14">
      <c r="B9637" s="38">
        <v>46266</v>
      </c>
      <c r="C9637" s="69" t="s">
        <v>28</v>
      </c>
      <c r="D9637" s="30" t="s">
        <v>33</v>
      </c>
      <c r="E9637" s="39" t="s">
        <v>79</v>
      </c>
      <c r="F9637" s="149">
        <v>1725.62</v>
      </c>
      <c r="G9637" s="41"/>
      <c r="H9637" s="32">
        <v>472226.550000003</v>
      </c>
      <c r="I9637" s="31" t="s">
        <v>80</v>
      </c>
      <c r="J9637" s="30"/>
      <c r="K9637" s="30"/>
      <c r="L9637" s="122">
        <v>202608</v>
      </c>
      <c r="M9637" s="30"/>
      <c r="N9637" s="30">
        <v>202609</v>
      </c>
    </row>
    <row r="9638" s="35" customFormat="1" customHeight="1" spans="2:14">
      <c r="B9638" s="38">
        <v>46266</v>
      </c>
      <c r="C9638" s="69" t="s">
        <v>28</v>
      </c>
      <c r="D9638" s="30" t="s">
        <v>33</v>
      </c>
      <c r="E9638" s="39" t="s">
        <v>700</v>
      </c>
      <c r="F9638" s="40">
        <v>1109.63</v>
      </c>
      <c r="G9638" s="41"/>
      <c r="H9638" s="32">
        <v>473336.180000002</v>
      </c>
      <c r="I9638" s="31" t="s">
        <v>534</v>
      </c>
      <c r="J9638" s="30"/>
      <c r="K9638" s="30"/>
      <c r="L9638" s="121">
        <v>202608</v>
      </c>
    </row>
    <row r="9639" s="35" customFormat="1" customHeight="1" spans="2:14">
      <c r="B9639" s="38">
        <v>46266</v>
      </c>
      <c r="C9639" s="69" t="s">
        <v>28</v>
      </c>
      <c r="D9639" s="30" t="s">
        <v>33</v>
      </c>
      <c r="E9639" s="39" t="s">
        <v>90</v>
      </c>
      <c r="F9639" s="40">
        <v>3288.88</v>
      </c>
      <c r="G9639" s="41"/>
      <c r="H9639" s="32">
        <v>476625.060000002</v>
      </c>
      <c r="I9639" s="31" t="s">
        <v>91</v>
      </c>
      <c r="J9639" s="30"/>
      <c r="K9639" s="30"/>
      <c r="L9639" s="121">
        <v>202608</v>
      </c>
    </row>
    <row r="9640" s="35" customFormat="1" customHeight="1" spans="2:14">
      <c r="B9640" s="38">
        <v>46266</v>
      </c>
      <c r="C9640" s="69" t="s">
        <v>28</v>
      </c>
      <c r="D9640" s="30" t="s">
        <v>33</v>
      </c>
      <c r="E9640" s="39" t="s">
        <v>624</v>
      </c>
      <c r="F9640" s="40">
        <v>15.45</v>
      </c>
      <c r="G9640" s="41"/>
      <c r="H9640" s="32">
        <v>476640.510000003</v>
      </c>
      <c r="I9640" s="31" t="s">
        <v>274</v>
      </c>
      <c r="J9640" s="30"/>
      <c r="K9640" s="30"/>
      <c r="L9640" s="121">
        <v>202608</v>
      </c>
    </row>
    <row r="9641" s="35" customFormat="1" customHeight="1" spans="2:14">
      <c r="B9641" s="38">
        <v>46267</v>
      </c>
      <c r="C9641" s="69" t="s">
        <v>28</v>
      </c>
      <c r="D9641" s="30" t="s">
        <v>33</v>
      </c>
      <c r="E9641" s="39" t="s">
        <v>73</v>
      </c>
      <c r="F9641" s="40">
        <v>3049.61</v>
      </c>
      <c r="G9641" s="41"/>
      <c r="H9641" s="32">
        <v>479690.120000003</v>
      </c>
      <c r="I9641" s="31" t="s">
        <v>74</v>
      </c>
      <c r="J9641" s="30"/>
      <c r="K9641" s="30"/>
      <c r="L9641" s="121">
        <v>202608</v>
      </c>
    </row>
    <row r="9642" s="35" customFormat="1" customHeight="1" spans="2:14">
      <c r="B9642" s="38">
        <v>46267</v>
      </c>
      <c r="C9642" s="69" t="s">
        <v>28</v>
      </c>
      <c r="D9642" s="30" t="s">
        <v>33</v>
      </c>
      <c r="E9642" s="39" t="s">
        <v>77</v>
      </c>
      <c r="F9642" s="40">
        <v>5237.09</v>
      </c>
      <c r="G9642" s="41"/>
      <c r="H9642" s="32">
        <v>484927.210000003</v>
      </c>
      <c r="I9642" s="31" t="s">
        <v>78</v>
      </c>
      <c r="J9642" s="30"/>
      <c r="K9642" s="30"/>
      <c r="L9642" s="121">
        <v>202608</v>
      </c>
    </row>
    <row r="9643" s="35" customFormat="1" customHeight="1" spans="2:14">
      <c r="B9643" s="38">
        <v>46267</v>
      </c>
      <c r="C9643" s="69" t="s">
        <v>28</v>
      </c>
      <c r="D9643" s="30" t="s">
        <v>33</v>
      </c>
      <c r="E9643" s="39" t="s">
        <v>98</v>
      </c>
      <c r="F9643" s="40">
        <v>1223.3</v>
      </c>
      <c r="G9643" s="41"/>
      <c r="H9643" s="32">
        <v>486150.510000003</v>
      </c>
      <c r="I9643" s="31" t="s">
        <v>99</v>
      </c>
      <c r="J9643" s="30"/>
      <c r="K9643" s="30"/>
      <c r="L9643" s="121">
        <v>202608</v>
      </c>
    </row>
    <row r="9644" s="35" customFormat="1" customHeight="1" spans="2:14">
      <c r="B9644" s="38">
        <v>46267</v>
      </c>
      <c r="C9644" s="69" t="s">
        <v>28</v>
      </c>
      <c r="D9644" s="30" t="s">
        <v>33</v>
      </c>
      <c r="E9644" s="39" t="s">
        <v>106</v>
      </c>
      <c r="F9644" s="40">
        <v>1551.16</v>
      </c>
      <c r="G9644" s="41"/>
      <c r="H9644" s="32">
        <v>487701.670000003</v>
      </c>
      <c r="I9644" s="31" t="s">
        <v>107</v>
      </c>
      <c r="J9644" s="30"/>
      <c r="K9644" s="30"/>
      <c r="L9644" s="30">
        <v>202608</v>
      </c>
    </row>
    <row r="9645" s="35" customFormat="1" customHeight="1" spans="2:14">
      <c r="B9645" s="38">
        <v>46267</v>
      </c>
      <c r="C9645" s="69" t="s">
        <v>28</v>
      </c>
      <c r="D9645" s="30" t="s">
        <v>33</v>
      </c>
      <c r="E9645" s="39" t="s">
        <v>100</v>
      </c>
      <c r="F9645" s="40">
        <v>7812.6</v>
      </c>
      <c r="G9645" s="41"/>
      <c r="H9645" s="32">
        <v>495514.270000002</v>
      </c>
      <c r="I9645" s="31" t="s">
        <v>101</v>
      </c>
      <c r="J9645" s="30"/>
      <c r="K9645" s="30"/>
      <c r="L9645" s="121">
        <v>202608</v>
      </c>
    </row>
    <row r="9646" s="35" customFormat="1" customHeight="1" spans="2:14">
      <c r="B9646" s="38">
        <v>46267</v>
      </c>
      <c r="C9646" s="69" t="s">
        <v>28</v>
      </c>
      <c r="D9646" s="30" t="s">
        <v>33</v>
      </c>
      <c r="E9646" s="39" t="s">
        <v>83</v>
      </c>
      <c r="F9646" s="40">
        <v>8293.23</v>
      </c>
      <c r="G9646" s="41"/>
      <c r="H9646" s="32">
        <v>503807.500000003</v>
      </c>
      <c r="I9646" s="31" t="s">
        <v>84</v>
      </c>
      <c r="J9646" s="30"/>
      <c r="K9646" s="30"/>
      <c r="L9646" s="121">
        <v>202608</v>
      </c>
    </row>
    <row r="9647" s="35" customFormat="1" customHeight="1" spans="2:14">
      <c r="B9647" s="38">
        <v>46268</v>
      </c>
      <c r="C9647" s="69" t="s">
        <v>28</v>
      </c>
      <c r="D9647" s="30" t="s">
        <v>33</v>
      </c>
      <c r="E9647" s="39" t="s">
        <v>85</v>
      </c>
      <c r="F9647" s="149">
        <v>10431.69</v>
      </c>
      <c r="G9647" s="41"/>
      <c r="H9647" s="32">
        <v>514239.190000003</v>
      </c>
      <c r="I9647" s="30" t="s">
        <v>72</v>
      </c>
      <c r="J9647" s="30"/>
      <c r="K9647" s="30"/>
      <c r="L9647" s="122">
        <v>202608</v>
      </c>
      <c r="N9647" s="30">
        <v>202609</v>
      </c>
    </row>
    <row r="9648" s="35" customFormat="1" customHeight="1" spans="2:14">
      <c r="B9648" s="38">
        <v>46268</v>
      </c>
      <c r="C9648" s="69" t="s">
        <v>28</v>
      </c>
      <c r="D9648" s="30" t="s">
        <v>133</v>
      </c>
      <c r="E9648" s="39" t="s">
        <v>1658</v>
      </c>
      <c r="F9648" s="40"/>
      <c r="G9648" s="120">
        <v>3023</v>
      </c>
      <c r="H9648" s="32">
        <v>511216.190000003</v>
      </c>
      <c r="I9648" s="30" t="s">
        <v>11</v>
      </c>
      <c r="J9648" s="30"/>
      <c r="K9648" s="30"/>
      <c r="L9648" s="122">
        <v>202608</v>
      </c>
    </row>
    <row r="9649" s="35" customFormat="1" customHeight="1" spans="2:16">
      <c r="B9649" s="38">
        <v>46268</v>
      </c>
      <c r="C9649" s="69" t="s">
        <v>28</v>
      </c>
      <c r="D9649" s="30"/>
      <c r="E9649" s="39" t="s">
        <v>1659</v>
      </c>
      <c r="F9649" s="40"/>
      <c r="G9649" s="120">
        <v>755</v>
      </c>
      <c r="H9649" s="32">
        <v>510461.190000003</v>
      </c>
      <c r="I9649" s="30" t="s">
        <v>11</v>
      </c>
      <c r="J9649" s="30"/>
      <c r="K9649" s="30"/>
      <c r="L9649" s="122">
        <v>202608</v>
      </c>
      <c r="M9649" s="30"/>
      <c r="N9649" s="30"/>
      <c r="O9649" s="30"/>
      <c r="P9649" s="30"/>
    </row>
    <row r="9650" s="35" customFormat="1" customHeight="1" spans="2:16">
      <c r="B9650" s="38">
        <v>46268</v>
      </c>
      <c r="C9650" s="69" t="s">
        <v>28</v>
      </c>
      <c r="D9650" s="30"/>
      <c r="E9650" s="39" t="s">
        <v>1660</v>
      </c>
      <c r="F9650" s="40"/>
      <c r="G9650" s="120">
        <v>2000</v>
      </c>
      <c r="H9650" s="32">
        <v>508461.190000003</v>
      </c>
      <c r="I9650" s="30" t="s">
        <v>11</v>
      </c>
      <c r="J9650" s="30"/>
      <c r="K9650" s="30"/>
      <c r="L9650" s="122">
        <v>202608</v>
      </c>
      <c r="M9650" s="30"/>
      <c r="N9650" s="30"/>
      <c r="O9650" s="30"/>
      <c r="P9650" s="30"/>
    </row>
    <row r="9651" s="35" customFormat="1" customHeight="1" spans="2:16">
      <c r="B9651" s="38">
        <v>46268</v>
      </c>
      <c r="C9651" s="69" t="s">
        <v>28</v>
      </c>
      <c r="D9651" s="30" t="s">
        <v>326</v>
      </c>
      <c r="E9651" s="39" t="s">
        <v>1661</v>
      </c>
      <c r="F9651" s="40"/>
      <c r="G9651" s="41">
        <v>48</v>
      </c>
      <c r="H9651" s="32">
        <v>508413.190000003</v>
      </c>
      <c r="I9651" s="30"/>
      <c r="J9651" s="30"/>
      <c r="K9651" s="30"/>
      <c r="L9651" s="121"/>
      <c r="M9651" s="30"/>
      <c r="N9651" s="30"/>
      <c r="O9651" s="30"/>
      <c r="P9651" s="30"/>
    </row>
    <row r="9652" s="35" customFormat="1" customHeight="1" spans="2:16">
      <c r="B9652" s="38">
        <v>46268</v>
      </c>
      <c r="C9652" s="69" t="s">
        <v>28</v>
      </c>
      <c r="D9652" s="30" t="s">
        <v>163</v>
      </c>
      <c r="E9652" s="39" t="s">
        <v>1662</v>
      </c>
      <c r="F9652" s="40"/>
      <c r="G9652" s="41">
        <v>3591.38</v>
      </c>
      <c r="H9652" s="32">
        <v>504821.810000003</v>
      </c>
      <c r="I9652" s="30"/>
      <c r="J9652" s="30"/>
      <c r="K9652" s="30"/>
      <c r="L9652" s="121"/>
      <c r="M9652" s="30"/>
      <c r="N9652" s="30"/>
      <c r="O9652" s="30"/>
      <c r="P9652" s="30"/>
    </row>
    <row r="9653" s="35" customFormat="1" customHeight="1" spans="2:16">
      <c r="B9653" s="38">
        <v>46268</v>
      </c>
      <c r="C9653" s="69" t="s">
        <v>28</v>
      </c>
      <c r="D9653" s="30" t="s">
        <v>33</v>
      </c>
      <c r="E9653" s="39" t="s">
        <v>108</v>
      </c>
      <c r="F9653" s="40">
        <v>6071.88</v>
      </c>
      <c r="G9653" s="41"/>
      <c r="H9653" s="32">
        <v>510893.690000003</v>
      </c>
      <c r="I9653" s="31" t="s">
        <v>109</v>
      </c>
      <c r="J9653" s="30"/>
      <c r="K9653" s="30"/>
      <c r="L9653" s="121">
        <v>202608</v>
      </c>
      <c r="M9653" s="30"/>
      <c r="N9653" s="30"/>
      <c r="O9653" s="30"/>
      <c r="P9653" s="30"/>
    </row>
    <row r="9654" s="35" customFormat="1" customHeight="1" spans="2:16">
      <c r="B9654" s="38">
        <v>46268</v>
      </c>
      <c r="C9654" s="69" t="s">
        <v>28</v>
      </c>
      <c r="D9654" s="30"/>
      <c r="E9654" s="39" t="s">
        <v>1663</v>
      </c>
      <c r="F9654" s="40"/>
      <c r="G9654" s="41">
        <v>1518</v>
      </c>
      <c r="H9654" s="32">
        <v>509375.690000003</v>
      </c>
      <c r="I9654" s="30"/>
      <c r="J9654" s="30"/>
      <c r="K9654" s="30"/>
      <c r="L9654" s="121"/>
      <c r="M9654" s="30"/>
      <c r="N9654" s="30"/>
      <c r="O9654" s="30"/>
      <c r="P9654" s="30"/>
    </row>
    <row r="9655" s="35" customFormat="1" customHeight="1" spans="2:16">
      <c r="B9655" s="38">
        <v>46268</v>
      </c>
      <c r="C9655" s="69" t="s">
        <v>28</v>
      </c>
      <c r="D9655" s="30"/>
      <c r="E9655" s="39" t="s">
        <v>1664</v>
      </c>
      <c r="F9655" s="40"/>
      <c r="G9655" s="41">
        <v>2324</v>
      </c>
      <c r="H9655" s="32">
        <v>507051.690000003</v>
      </c>
      <c r="I9655" s="30"/>
      <c r="J9655" s="30"/>
      <c r="K9655" s="30"/>
      <c r="L9655" s="121"/>
      <c r="M9655" s="30"/>
      <c r="N9655" s="30"/>
      <c r="O9655" s="30"/>
      <c r="P9655" s="30"/>
    </row>
    <row r="9656" s="35" customFormat="1" customHeight="1" spans="2:16">
      <c r="B9656" s="38">
        <v>46268</v>
      </c>
      <c r="C9656" s="69" t="s">
        <v>28</v>
      </c>
      <c r="D9656" s="30"/>
      <c r="E9656" s="39" t="s">
        <v>1665</v>
      </c>
      <c r="F9656" s="40"/>
      <c r="G9656" s="41">
        <v>7000</v>
      </c>
      <c r="H9656" s="32">
        <v>500051.690000003</v>
      </c>
      <c r="I9656" s="30"/>
      <c r="J9656" s="30"/>
      <c r="K9656" s="30"/>
      <c r="L9656" s="121"/>
      <c r="M9656" s="30"/>
      <c r="N9656" s="30"/>
      <c r="O9656" s="30" t="s">
        <v>124</v>
      </c>
      <c r="P9656" s="30"/>
    </row>
    <row r="9657" s="35" customFormat="1" customHeight="1" spans="2:16">
      <c r="B9657" s="38">
        <v>46268</v>
      </c>
      <c r="C9657" s="69" t="s">
        <v>28</v>
      </c>
      <c r="D9657" s="30"/>
      <c r="E9657" s="39" t="s">
        <v>1664</v>
      </c>
      <c r="F9657" s="40">
        <v>9842</v>
      </c>
      <c r="G9657" s="41"/>
      <c r="H9657" s="32">
        <v>509893.690000003</v>
      </c>
      <c r="I9657" s="30"/>
      <c r="J9657" s="30"/>
      <c r="K9657" s="30"/>
      <c r="L9657" s="121"/>
      <c r="M9657" s="30"/>
      <c r="N9657" s="30"/>
      <c r="O9657" s="30"/>
      <c r="P9657" s="30"/>
    </row>
    <row r="9658" s="35" customFormat="1" customHeight="1" spans="2:16">
      <c r="B9658" s="38">
        <v>46268</v>
      </c>
      <c r="C9658" s="69" t="s">
        <v>28</v>
      </c>
      <c r="D9658" s="30"/>
      <c r="E9658" s="39" t="s">
        <v>1664</v>
      </c>
      <c r="F9658" s="40"/>
      <c r="G9658" s="120">
        <v>44</v>
      </c>
      <c r="H9658" s="32">
        <v>509849.690000003</v>
      </c>
      <c r="I9658" s="30" t="s">
        <v>37</v>
      </c>
      <c r="J9658" s="30"/>
      <c r="K9658" s="30"/>
      <c r="L9658" s="122">
        <v>202608</v>
      </c>
      <c r="M9658" s="30"/>
      <c r="N9658" s="30"/>
      <c r="O9658" s="30"/>
      <c r="P9658" s="30"/>
    </row>
    <row r="9659" s="35" customFormat="1" customHeight="1" spans="2:16">
      <c r="B9659" s="38">
        <v>46268</v>
      </c>
      <c r="C9659" s="69" t="s">
        <v>28</v>
      </c>
      <c r="D9659" s="30"/>
      <c r="E9659" s="39" t="s">
        <v>1664</v>
      </c>
      <c r="F9659" s="40"/>
      <c r="G9659" s="120">
        <v>6239</v>
      </c>
      <c r="H9659" s="32">
        <v>503610.690000003</v>
      </c>
      <c r="I9659" s="30" t="s">
        <v>11</v>
      </c>
      <c r="J9659" s="30"/>
      <c r="K9659" s="30"/>
      <c r="L9659" s="122">
        <v>202608</v>
      </c>
      <c r="M9659" s="30"/>
      <c r="N9659" s="30"/>
      <c r="O9659" s="30"/>
      <c r="P9659" s="30"/>
    </row>
    <row r="9660" s="35" customFormat="1" customHeight="1" spans="2:16">
      <c r="B9660" s="38">
        <v>46268</v>
      </c>
      <c r="C9660" s="69" t="s">
        <v>28</v>
      </c>
      <c r="D9660" s="30"/>
      <c r="E9660" s="39" t="s">
        <v>1664</v>
      </c>
      <c r="F9660" s="40"/>
      <c r="G9660" s="120">
        <v>3559</v>
      </c>
      <c r="H9660" s="32">
        <v>500051.690000003</v>
      </c>
      <c r="I9660" s="30" t="s">
        <v>11</v>
      </c>
      <c r="J9660" s="30"/>
      <c r="K9660" s="30"/>
      <c r="L9660" s="122">
        <v>202608</v>
      </c>
      <c r="M9660" s="30"/>
      <c r="N9660" s="30"/>
      <c r="O9660" s="30"/>
      <c r="P9660" s="30"/>
    </row>
    <row r="9661" s="35" customFormat="1" customHeight="1" spans="2:16">
      <c r="B9661" s="38">
        <v>46268</v>
      </c>
      <c r="C9661" s="69"/>
      <c r="D9661" s="30"/>
      <c r="E9661" s="39" t="s">
        <v>1664</v>
      </c>
      <c r="F9661" s="40"/>
      <c r="G9661" s="41"/>
      <c r="H9661" s="32"/>
      <c r="I9661" s="30"/>
      <c r="J9661" s="30"/>
      <c r="K9661" s="30"/>
      <c r="L9661" s="121"/>
      <c r="M9661" s="30"/>
      <c r="N9661" s="30"/>
      <c r="O9661" s="30"/>
      <c r="P9661" s="30"/>
    </row>
    <row r="9662" s="35" customFormat="1" customHeight="1" spans="2:16">
      <c r="B9662" s="38">
        <v>46268</v>
      </c>
      <c r="C9662" s="69"/>
      <c r="D9662" s="30"/>
      <c r="E9662" s="39"/>
      <c r="F9662" s="40"/>
      <c r="G9662" s="41"/>
      <c r="H9662" s="32"/>
      <c r="I9662" s="30"/>
      <c r="J9662" s="30"/>
      <c r="K9662" s="30"/>
      <c r="L9662" s="121"/>
      <c r="M9662" s="30"/>
      <c r="N9662" s="30"/>
      <c r="O9662" s="30"/>
      <c r="P9662" s="30"/>
    </row>
    <row r="9663" s="35" customFormat="1" customHeight="1" spans="2:16">
      <c r="B9663" s="38">
        <v>46268</v>
      </c>
      <c r="C9663" s="69"/>
      <c r="D9663" s="30"/>
      <c r="E9663" s="39"/>
      <c r="F9663" s="40"/>
      <c r="G9663" s="41"/>
      <c r="H9663" s="32"/>
      <c r="I9663" s="30"/>
      <c r="J9663" s="30"/>
      <c r="K9663" s="30"/>
      <c r="L9663" s="121"/>
      <c r="M9663" s="30"/>
      <c r="N9663" s="30"/>
      <c r="O9663" s="30"/>
      <c r="P9663" s="30"/>
    </row>
    <row r="9664" s="35" customFormat="1" customHeight="1" spans="2:16">
      <c r="B9664" s="38">
        <v>46268</v>
      </c>
      <c r="C9664" s="69"/>
      <c r="D9664" s="30"/>
      <c r="E9664" s="39"/>
      <c r="F9664" s="40"/>
      <c r="G9664" s="41"/>
      <c r="H9664" s="32"/>
      <c r="I9664" s="30"/>
      <c r="J9664" s="30"/>
      <c r="K9664" s="30"/>
      <c r="L9664" s="121"/>
      <c r="M9664" s="30"/>
      <c r="N9664" s="30"/>
      <c r="O9664" s="30"/>
      <c r="P9664" s="30"/>
    </row>
    <row r="9665" s="35" customFormat="1" customHeight="1" spans="2:16">
      <c r="B9665" s="38">
        <v>46268</v>
      </c>
      <c r="C9665" s="69"/>
      <c r="D9665" s="30"/>
      <c r="E9665" s="39"/>
      <c r="F9665" s="40"/>
      <c r="G9665" s="41"/>
      <c r="H9665" s="32"/>
      <c r="I9665" s="30"/>
      <c r="J9665" s="30"/>
      <c r="K9665" s="30"/>
      <c r="L9665" s="121"/>
      <c r="M9665" s="30"/>
      <c r="N9665" s="30"/>
      <c r="O9665" s="30"/>
      <c r="P9665" s="30"/>
    </row>
    <row r="9666" s="35" customFormat="1" customHeight="1" spans="2:16">
      <c r="B9666" s="38">
        <v>46272</v>
      </c>
      <c r="C9666" s="69" t="s">
        <v>28</v>
      </c>
      <c r="D9666" s="30" t="s">
        <v>33</v>
      </c>
      <c r="E9666" s="39" t="s">
        <v>79</v>
      </c>
      <c r="F9666" s="40">
        <v>1274.01</v>
      </c>
      <c r="G9666" s="41"/>
      <c r="H9666" s="32">
        <v>501325.700000003</v>
      </c>
      <c r="I9666" s="31" t="s">
        <v>80</v>
      </c>
      <c r="J9666" s="30"/>
      <c r="K9666" s="30"/>
      <c r="L9666" s="121">
        <v>202609</v>
      </c>
      <c r="M9666" s="30"/>
      <c r="N9666" s="30"/>
      <c r="O9666" s="30"/>
      <c r="P9666" s="30"/>
    </row>
    <row r="9667" s="35" customFormat="1" customHeight="1" spans="2:16">
      <c r="B9667" s="38">
        <v>46272</v>
      </c>
      <c r="C9667" s="69" t="s">
        <v>28</v>
      </c>
      <c r="D9667" s="30" t="s">
        <v>33</v>
      </c>
      <c r="E9667" s="39" t="s">
        <v>781</v>
      </c>
      <c r="F9667" s="40">
        <v>508.66</v>
      </c>
      <c r="G9667" s="41"/>
      <c r="H9667" s="32">
        <v>501834.360000003</v>
      </c>
      <c r="I9667" s="30" t="s">
        <v>82</v>
      </c>
      <c r="J9667" s="30"/>
      <c r="K9667" s="30"/>
      <c r="L9667" s="121"/>
      <c r="M9667" s="30"/>
      <c r="N9667" s="30"/>
      <c r="O9667" s="30"/>
      <c r="P9667" s="30"/>
    </row>
    <row r="9668" s="35" customFormat="1" customHeight="1" spans="2:16">
      <c r="B9668" s="38">
        <v>46272</v>
      </c>
      <c r="C9668" s="69" t="s">
        <v>28</v>
      </c>
      <c r="D9668" s="30" t="s">
        <v>33</v>
      </c>
      <c r="E9668" s="39" t="s">
        <v>73</v>
      </c>
      <c r="F9668" s="40">
        <v>1957.31</v>
      </c>
      <c r="G9668" s="41"/>
      <c r="H9668" s="32">
        <v>503791.670000003</v>
      </c>
      <c r="I9668" s="31" t="s">
        <v>74</v>
      </c>
      <c r="J9668" s="30"/>
      <c r="K9668" s="30"/>
      <c r="L9668" s="121">
        <v>202609</v>
      </c>
      <c r="M9668" s="30"/>
      <c r="N9668" s="30"/>
      <c r="O9668" s="30"/>
      <c r="P9668" s="30"/>
    </row>
    <row r="9669" s="35" customFormat="1" customHeight="1" spans="2:16">
      <c r="B9669" s="38">
        <v>46272</v>
      </c>
      <c r="C9669" s="69" t="s">
        <v>28</v>
      </c>
      <c r="D9669" s="30" t="s">
        <v>33</v>
      </c>
      <c r="E9669" s="39" t="s">
        <v>75</v>
      </c>
      <c r="F9669" s="40">
        <v>1869.16</v>
      </c>
      <c r="G9669" s="41"/>
      <c r="H9669" s="32">
        <v>505660.830000003</v>
      </c>
      <c r="I9669" s="30" t="s">
        <v>76</v>
      </c>
      <c r="J9669" s="30"/>
      <c r="K9669" s="30"/>
      <c r="L9669" s="121">
        <v>202609</v>
      </c>
    </row>
    <row r="9670" s="35" customFormat="1" customHeight="1" spans="2:16">
      <c r="B9670" s="38">
        <v>46273</v>
      </c>
      <c r="C9670" s="69" t="s">
        <v>28</v>
      </c>
      <c r="D9670" s="30" t="s">
        <v>33</v>
      </c>
      <c r="E9670" s="39" t="s">
        <v>77</v>
      </c>
      <c r="F9670" s="40">
        <v>1281.9</v>
      </c>
      <c r="G9670" s="41"/>
      <c r="H9670" s="32">
        <v>506942.730000003</v>
      </c>
      <c r="I9670" s="31" t="s">
        <v>78</v>
      </c>
      <c r="J9670" s="30"/>
      <c r="K9670" s="30"/>
      <c r="L9670" s="121">
        <v>202609</v>
      </c>
    </row>
    <row r="9671" s="35" customFormat="1" customHeight="1" spans="2:16">
      <c r="B9671" s="38">
        <v>46273</v>
      </c>
      <c r="C9671" s="69" t="s">
        <v>28</v>
      </c>
      <c r="D9671" s="30"/>
      <c r="E9671" s="39" t="s">
        <v>700</v>
      </c>
      <c r="F9671" s="40">
        <v>1207.71</v>
      </c>
      <c r="G9671" s="41"/>
      <c r="H9671" s="32">
        <v>508150.440000003</v>
      </c>
      <c r="I9671" s="31" t="s">
        <v>534</v>
      </c>
      <c r="J9671" s="30"/>
      <c r="K9671" s="30"/>
      <c r="L9671" s="121">
        <v>202609</v>
      </c>
    </row>
    <row r="9672" s="35" customFormat="1" customHeight="1" spans="2:16">
      <c r="B9672" s="38">
        <v>46273</v>
      </c>
      <c r="C9672" s="69" t="s">
        <v>28</v>
      </c>
      <c r="D9672" s="30" t="s">
        <v>33</v>
      </c>
      <c r="E9672" s="39" t="s">
        <v>98</v>
      </c>
      <c r="F9672" s="40">
        <v>947.72</v>
      </c>
      <c r="G9672" s="41"/>
      <c r="H9672" s="32">
        <v>509098.160000003</v>
      </c>
      <c r="I9672" s="31" t="s">
        <v>99</v>
      </c>
      <c r="J9672" s="30"/>
      <c r="K9672" s="30"/>
      <c r="L9672" s="121">
        <v>202609</v>
      </c>
    </row>
    <row r="9673" s="35" customFormat="1" customHeight="1" spans="2:16">
      <c r="B9673" s="38">
        <v>46273</v>
      </c>
      <c r="C9673" s="69" t="s">
        <v>28</v>
      </c>
      <c r="D9673" s="30" t="s">
        <v>33</v>
      </c>
      <c r="E9673" s="39" t="s">
        <v>100</v>
      </c>
      <c r="F9673" s="40">
        <v>5391.08</v>
      </c>
      <c r="G9673" s="41"/>
      <c r="H9673" s="32">
        <v>514489.240000003</v>
      </c>
      <c r="I9673" s="31" t="s">
        <v>101</v>
      </c>
      <c r="J9673" s="30"/>
      <c r="K9673" s="30"/>
      <c r="L9673" s="121">
        <v>202609</v>
      </c>
    </row>
    <row r="9674" s="35" customFormat="1" customHeight="1" spans="2:16">
      <c r="B9674" s="38">
        <v>46273</v>
      </c>
      <c r="C9674" s="69" t="s">
        <v>28</v>
      </c>
      <c r="D9674" s="30"/>
      <c r="E9674" s="39" t="s">
        <v>624</v>
      </c>
      <c r="F9674" s="40">
        <v>451.69</v>
      </c>
      <c r="G9674" s="41"/>
      <c r="H9674" s="32">
        <v>514940.930000003</v>
      </c>
      <c r="I9674" s="31" t="s">
        <v>274</v>
      </c>
      <c r="J9674" s="30"/>
      <c r="K9674" s="30"/>
      <c r="L9674" s="121">
        <v>202609</v>
      </c>
    </row>
    <row r="9675" s="35" customFormat="1" customHeight="1" spans="2:16">
      <c r="B9675" s="38">
        <v>46273</v>
      </c>
      <c r="C9675" s="69" t="s">
        <v>28</v>
      </c>
      <c r="D9675" s="30" t="s">
        <v>33</v>
      </c>
      <c r="E9675" s="39" t="s">
        <v>106</v>
      </c>
      <c r="F9675" s="40">
        <v>1929.24</v>
      </c>
      <c r="G9675" s="41"/>
      <c r="H9675" s="32">
        <v>516870.170000004</v>
      </c>
      <c r="I9675" s="31" t="s">
        <v>107</v>
      </c>
      <c r="J9675" s="30"/>
      <c r="K9675" s="30"/>
      <c r="L9675" s="121">
        <v>202609</v>
      </c>
    </row>
    <row r="9676" s="35" customFormat="1" customHeight="1" spans="2:16">
      <c r="B9676" s="38">
        <v>46273</v>
      </c>
      <c r="C9676" s="69" t="s">
        <v>28</v>
      </c>
      <c r="D9676" s="30" t="s">
        <v>33</v>
      </c>
      <c r="E9676" s="39" t="s">
        <v>108</v>
      </c>
      <c r="F9676" s="40">
        <v>6696.46</v>
      </c>
      <c r="G9676" s="41"/>
      <c r="H9676" s="32">
        <v>523566.630000004</v>
      </c>
      <c r="I9676" s="31" t="s">
        <v>109</v>
      </c>
      <c r="J9676" s="30"/>
      <c r="K9676" s="30"/>
      <c r="L9676" s="121">
        <v>202609</v>
      </c>
    </row>
    <row r="9677" s="35" customFormat="1" customHeight="1" spans="2:16">
      <c r="B9677" s="38">
        <v>46273</v>
      </c>
      <c r="C9677" s="69" t="s">
        <v>28</v>
      </c>
      <c r="D9677" s="30" t="s">
        <v>33</v>
      </c>
      <c r="E9677" s="39" t="s">
        <v>86</v>
      </c>
      <c r="F9677" s="40">
        <v>2288.09</v>
      </c>
      <c r="G9677" s="41"/>
      <c r="H9677" s="32">
        <v>525854.720000003</v>
      </c>
      <c r="I9677" s="31" t="s">
        <v>87</v>
      </c>
      <c r="J9677" s="30"/>
      <c r="K9677" s="30"/>
      <c r="L9677" s="121">
        <v>202609</v>
      </c>
    </row>
    <row r="9678" s="35" customFormat="1" customHeight="1" spans="2:16">
      <c r="B9678" s="38">
        <v>46274</v>
      </c>
      <c r="C9678" s="69" t="s">
        <v>28</v>
      </c>
      <c r="D9678" s="30"/>
      <c r="E9678" s="39" t="s">
        <v>823</v>
      </c>
      <c r="F9678" s="40"/>
      <c r="G9678" s="120">
        <v>367</v>
      </c>
      <c r="H9678" s="32">
        <v>525487.720000003</v>
      </c>
      <c r="I9678" s="30" t="s">
        <v>11</v>
      </c>
      <c r="J9678" s="30"/>
      <c r="K9678" s="30"/>
      <c r="L9678" s="122">
        <v>202608</v>
      </c>
    </row>
    <row r="9679" s="35" customFormat="1" customHeight="1" spans="2:16">
      <c r="B9679" s="38">
        <v>46274</v>
      </c>
      <c r="C9679" s="69" t="s">
        <v>28</v>
      </c>
      <c r="D9679" s="30"/>
      <c r="E9679" s="39" t="s">
        <v>667</v>
      </c>
      <c r="F9679" s="40"/>
      <c r="G9679" s="120">
        <v>1125</v>
      </c>
      <c r="H9679" s="32">
        <v>524362.720000003</v>
      </c>
      <c r="I9679" s="30" t="s">
        <v>11</v>
      </c>
      <c r="J9679" s="30"/>
      <c r="K9679" s="30"/>
      <c r="L9679" s="122">
        <v>202608</v>
      </c>
    </row>
    <row r="9680" s="35" customFormat="1" customHeight="1" spans="2:16">
      <c r="B9680" s="38">
        <v>46274</v>
      </c>
      <c r="C9680" s="69" t="s">
        <v>28</v>
      </c>
      <c r="D9680" s="30"/>
      <c r="E9680" s="39" t="s">
        <v>90</v>
      </c>
      <c r="F9680" s="40">
        <v>3020.29</v>
      </c>
      <c r="G9680" s="41"/>
      <c r="H9680" s="32">
        <v>527383.010000003</v>
      </c>
      <c r="I9680" s="31" t="s">
        <v>91</v>
      </c>
      <c r="J9680" s="30"/>
      <c r="K9680" s="30"/>
      <c r="L9680" s="121">
        <v>202609</v>
      </c>
    </row>
    <row r="9681" s="35" customFormat="1" customHeight="1" spans="2:13">
      <c r="B9681" s="38">
        <v>46275</v>
      </c>
      <c r="C9681" s="69" t="s">
        <v>28</v>
      </c>
      <c r="D9681" s="30"/>
      <c r="E9681" s="150" t="s">
        <v>1666</v>
      </c>
      <c r="F9681" s="56">
        <v>292</v>
      </c>
      <c r="G9681" s="30"/>
      <c r="H9681" s="32">
        <v>527675.010000003</v>
      </c>
      <c r="I9681" s="30"/>
      <c r="J9681" s="30"/>
      <c r="K9681" s="30"/>
      <c r="L9681" s="121"/>
      <c r="M9681" s="150" t="s">
        <v>1666</v>
      </c>
    </row>
    <row r="9682" s="35" customFormat="1" customHeight="1" spans="2:13">
      <c r="B9682" s="38">
        <v>46275</v>
      </c>
      <c r="C9682" s="69" t="s">
        <v>28</v>
      </c>
      <c r="D9682" s="30" t="s">
        <v>33</v>
      </c>
      <c r="E9682" s="150" t="s">
        <v>104</v>
      </c>
      <c r="F9682" s="57">
        <v>2990</v>
      </c>
      <c r="G9682" s="30"/>
      <c r="H9682" s="32">
        <v>530665.010000003</v>
      </c>
      <c r="I9682" s="30" t="s">
        <v>105</v>
      </c>
      <c r="J9682" s="30"/>
      <c r="K9682" s="30"/>
      <c r="L9682" s="121">
        <v>202608</v>
      </c>
      <c r="M9682" s="150"/>
    </row>
    <row r="9683" s="35" customFormat="1" customHeight="1" spans="2:13">
      <c r="B9683" s="38">
        <v>46276</v>
      </c>
      <c r="C9683" s="69" t="s">
        <v>28</v>
      </c>
      <c r="D9683" s="30"/>
      <c r="E9683" s="150" t="s">
        <v>1667</v>
      </c>
      <c r="F9683" s="56">
        <v>70</v>
      </c>
      <c r="G9683" s="30"/>
      <c r="H9683" s="32">
        <v>530735.010000003</v>
      </c>
      <c r="I9683" s="30"/>
      <c r="J9683" s="30"/>
      <c r="K9683" s="30"/>
      <c r="L9683" s="121"/>
      <c r="M9683" s="150" t="s">
        <v>1667</v>
      </c>
    </row>
    <row r="9684" s="35" customFormat="1" customHeight="1" spans="2:13">
      <c r="B9684" s="38">
        <v>46277</v>
      </c>
      <c r="C9684" s="69" t="s">
        <v>28</v>
      </c>
      <c r="D9684" s="30"/>
      <c r="E9684" s="150" t="s">
        <v>1668</v>
      </c>
      <c r="F9684" s="56">
        <v>140</v>
      </c>
      <c r="G9684" s="30"/>
      <c r="H9684" s="32">
        <v>530875.010000003</v>
      </c>
      <c r="I9684" s="30"/>
      <c r="J9684" s="30"/>
      <c r="K9684" s="30"/>
      <c r="L9684" s="121"/>
      <c r="M9684" s="150" t="s">
        <v>1668</v>
      </c>
    </row>
    <row r="9685" s="35" customFormat="1" customHeight="1" spans="2:13">
      <c r="B9685" s="38"/>
      <c r="D9685" s="30"/>
      <c r="E9685" s="30"/>
      <c r="F9685" s="30"/>
      <c r="G9685" s="30"/>
      <c r="H9685" s="32"/>
      <c r="I9685" s="30"/>
      <c r="J9685" s="30"/>
      <c r="K9685" s="30"/>
      <c r="L9685" s="121"/>
    </row>
    <row r="9686" s="35" customFormat="1" customHeight="1" spans="2:13">
      <c r="B9686" s="38"/>
      <c r="D9686" s="30"/>
      <c r="E9686" s="30"/>
      <c r="F9686" s="30"/>
      <c r="G9686" s="30"/>
      <c r="H9686" s="32"/>
      <c r="I9686" s="30"/>
      <c r="J9686" s="30"/>
      <c r="K9686" s="30"/>
      <c r="L9686" s="121"/>
    </row>
    <row r="9687" s="35" customFormat="1" customHeight="1" spans="2:13">
      <c r="B9687" s="38"/>
      <c r="D9687" s="30"/>
      <c r="E9687" s="30"/>
      <c r="F9687" s="30"/>
      <c r="G9687" s="30"/>
      <c r="H9687" s="32"/>
      <c r="I9687" s="30"/>
      <c r="J9687" s="30"/>
      <c r="K9687" s="30"/>
      <c r="L9687" s="121"/>
    </row>
    <row r="9688" s="35" customFormat="1" customHeight="1" spans="2:13">
      <c r="B9688" s="38"/>
      <c r="D9688" s="30"/>
      <c r="E9688" s="30"/>
      <c r="F9688" s="30"/>
      <c r="G9688" s="30"/>
      <c r="H9688" s="32"/>
      <c r="I9688" s="30"/>
      <c r="J9688" s="30"/>
      <c r="K9688" s="30"/>
      <c r="L9688" s="121"/>
    </row>
    <row r="9689" s="35" customFormat="1" customHeight="1" spans="2:13">
      <c r="B9689" s="38"/>
      <c r="D9689" s="30"/>
      <c r="E9689" s="30"/>
      <c r="F9689" s="30"/>
      <c r="G9689" s="30"/>
      <c r="H9689" s="32"/>
      <c r="I9689" s="30"/>
      <c r="J9689" s="30"/>
      <c r="K9689" s="30"/>
      <c r="L9689" s="121"/>
    </row>
    <row r="9690" s="35" customFormat="1" customHeight="1" spans="2:13">
      <c r="B9690" s="38"/>
      <c r="D9690" s="30"/>
      <c r="E9690" s="30"/>
      <c r="F9690" s="30"/>
      <c r="G9690" s="30"/>
      <c r="H9690" s="32"/>
      <c r="I9690" s="30"/>
      <c r="J9690" s="30"/>
      <c r="K9690" s="30"/>
      <c r="L9690" s="121"/>
    </row>
    <row r="9691" s="35" customFormat="1" customHeight="1" spans="2:13">
      <c r="B9691" s="38"/>
      <c r="D9691" s="30"/>
      <c r="E9691" s="30"/>
      <c r="F9691" s="30"/>
      <c r="G9691" s="30"/>
      <c r="H9691" s="32"/>
      <c r="I9691" s="30"/>
      <c r="J9691" s="30"/>
      <c r="K9691" s="30"/>
      <c r="L9691" s="121"/>
    </row>
    <row r="9692" s="35" customFormat="1" customHeight="1" spans="2:13">
      <c r="B9692" s="38"/>
      <c r="D9692" s="30"/>
      <c r="E9692" s="30"/>
      <c r="F9692" s="30"/>
      <c r="G9692" s="30"/>
      <c r="H9692" s="32"/>
      <c r="I9692" s="30"/>
      <c r="J9692" s="30"/>
      <c r="K9692" s="30"/>
      <c r="L9692" s="121"/>
    </row>
    <row r="9693" s="35" customFormat="1" customHeight="1" spans="2:13">
      <c r="B9693" s="38"/>
      <c r="D9693" s="30"/>
      <c r="E9693" s="30"/>
      <c r="F9693" s="30"/>
      <c r="G9693" s="30"/>
      <c r="H9693" s="32"/>
      <c r="I9693" s="30"/>
      <c r="J9693" s="30"/>
      <c r="K9693" s="30"/>
      <c r="L9693" s="121"/>
    </row>
    <row r="9694" s="35" customFormat="1" customHeight="1" spans="2:13">
      <c r="B9694" s="38"/>
      <c r="D9694" s="30"/>
      <c r="E9694" s="30"/>
      <c r="F9694" s="30"/>
      <c r="G9694" s="30"/>
      <c r="H9694" s="32"/>
      <c r="I9694" s="30"/>
      <c r="J9694" s="30"/>
      <c r="K9694" s="30"/>
      <c r="L9694" s="121"/>
    </row>
    <row r="9695" s="35" customFormat="1" customHeight="1" spans="2:13">
      <c r="B9695" s="38"/>
      <c r="D9695" s="30"/>
      <c r="E9695" s="30"/>
      <c r="F9695" s="30"/>
      <c r="G9695" s="30"/>
      <c r="H9695" s="32"/>
      <c r="I9695" s="30"/>
      <c r="J9695" s="30"/>
      <c r="K9695" s="30"/>
      <c r="L9695" s="121"/>
    </row>
    <row r="9696" s="35" customFormat="1" customHeight="1" spans="2:13">
      <c r="B9696" s="38"/>
      <c r="D9696" s="30"/>
      <c r="E9696" s="30"/>
      <c r="F9696" s="30"/>
      <c r="G9696" s="30"/>
      <c r="H9696" s="32"/>
      <c r="I9696" s="30"/>
      <c r="J9696" s="30"/>
      <c r="K9696" s="30"/>
      <c r="L9696" s="121"/>
    </row>
    <row r="9697" s="35" customFormat="1" customHeight="1" spans="2:14">
      <c r="B9697" s="38"/>
      <c r="D9697" s="30"/>
      <c r="E9697" s="30"/>
      <c r="F9697" s="30"/>
      <c r="G9697" s="30"/>
      <c r="H9697" s="32"/>
      <c r="I9697" s="30"/>
      <c r="J9697" s="30"/>
      <c r="K9697" s="30"/>
      <c r="L9697" s="121"/>
    </row>
    <row r="9698" s="35" customFormat="1" customHeight="1" spans="2:14">
      <c r="B9698" s="38"/>
      <c r="D9698" s="30"/>
      <c r="E9698" s="30"/>
      <c r="F9698" s="30"/>
      <c r="G9698" s="30"/>
      <c r="H9698" s="32"/>
      <c r="I9698" s="30"/>
      <c r="J9698" s="30"/>
      <c r="K9698" s="30"/>
      <c r="L9698" s="121"/>
    </row>
    <row r="9699" s="35" customFormat="1" customHeight="1" spans="2:14">
      <c r="B9699" s="38"/>
      <c r="D9699" s="30"/>
      <c r="E9699" s="30"/>
      <c r="F9699" s="30"/>
      <c r="G9699" s="30"/>
      <c r="H9699" s="32"/>
      <c r="I9699" s="30"/>
      <c r="J9699" s="30"/>
      <c r="K9699" s="30"/>
      <c r="L9699" s="121"/>
    </row>
    <row r="9700" s="35" customFormat="1" customHeight="1" spans="2:14">
      <c r="B9700" s="38"/>
      <c r="D9700" s="30"/>
      <c r="E9700" s="30"/>
      <c r="F9700" s="30"/>
      <c r="G9700" s="30"/>
      <c r="H9700" s="32"/>
      <c r="I9700" s="30"/>
      <c r="J9700" s="30"/>
      <c r="K9700" s="30"/>
      <c r="L9700" s="121"/>
    </row>
    <row r="9701" s="35" customFormat="1" customHeight="1" spans="2:14">
      <c r="B9701" s="38">
        <v>46249</v>
      </c>
      <c r="C9701" s="35" t="s">
        <v>29</v>
      </c>
      <c r="D9701" s="30" t="s">
        <v>163</v>
      </c>
      <c r="E9701" s="30" t="s">
        <v>1669</v>
      </c>
      <c r="F9701" s="30"/>
      <c r="G9701" s="29">
        <v>3362</v>
      </c>
      <c r="H9701" s="32">
        <v>1426.61000000002</v>
      </c>
      <c r="I9701" s="30" t="s">
        <v>11</v>
      </c>
      <c r="J9701" s="30"/>
      <c r="K9701" s="30"/>
      <c r="L9701" s="122">
        <v>202608</v>
      </c>
    </row>
    <row r="9702" s="35" customFormat="1" customHeight="1" spans="2:14">
      <c r="B9702" s="38">
        <v>46249</v>
      </c>
      <c r="C9702" s="35" t="s">
        <v>29</v>
      </c>
      <c r="D9702" s="30"/>
      <c r="E9702" s="30" t="s">
        <v>1670</v>
      </c>
      <c r="F9702" s="29">
        <v>60</v>
      </c>
      <c r="G9702" s="30"/>
      <c r="H9702" s="32">
        <v>1486.61000000002</v>
      </c>
      <c r="I9702" s="30" t="s">
        <v>11</v>
      </c>
      <c r="J9702" s="30"/>
      <c r="K9702" s="30"/>
      <c r="L9702" s="121">
        <v>202608</v>
      </c>
    </row>
    <row r="9703" s="35" customFormat="1" customHeight="1" spans="2:14">
      <c r="B9703" s="38">
        <v>46239</v>
      </c>
      <c r="C9703" s="35" t="s">
        <v>29</v>
      </c>
      <c r="D9703" s="30"/>
      <c r="E9703" s="30" t="s">
        <v>1671</v>
      </c>
      <c r="F9703" s="30">
        <v>5.3</v>
      </c>
      <c r="G9703" s="30"/>
      <c r="H9703" s="32">
        <v>1491.91</v>
      </c>
      <c r="I9703" s="30" t="s">
        <v>72</v>
      </c>
      <c r="J9703" s="30"/>
      <c r="K9703" s="30"/>
      <c r="L9703" s="122">
        <v>202608</v>
      </c>
    </row>
    <row r="9704" s="35" customFormat="1" customHeight="1" spans="2:14">
      <c r="B9704" s="38">
        <v>46239</v>
      </c>
      <c r="C9704" s="35" t="s">
        <v>29</v>
      </c>
      <c r="D9704" s="30"/>
      <c r="E9704" s="30" t="s">
        <v>1672</v>
      </c>
      <c r="F9704" s="29">
        <v>28.1</v>
      </c>
      <c r="G9704" s="30"/>
      <c r="H9704" s="32">
        <v>1520.01000000001</v>
      </c>
      <c r="I9704" s="30" t="s">
        <v>11</v>
      </c>
      <c r="J9704" s="30"/>
      <c r="K9704" s="30"/>
      <c r="L9704" s="122">
        <v>202608</v>
      </c>
    </row>
    <row r="9705" s="35" customFormat="1" customHeight="1" spans="2:14">
      <c r="B9705" s="38">
        <v>46147</v>
      </c>
      <c r="C9705" s="35" t="s">
        <v>29</v>
      </c>
      <c r="D9705" s="30"/>
      <c r="E9705" s="30" t="s">
        <v>1673</v>
      </c>
      <c r="F9705" s="29">
        <v>300</v>
      </c>
      <c r="G9705" s="30"/>
      <c r="H9705" s="32">
        <v>1820.01000000001</v>
      </c>
      <c r="I9705" s="30" t="s">
        <v>11</v>
      </c>
      <c r="J9705" s="30"/>
      <c r="K9705" s="30"/>
      <c r="L9705" s="122">
        <v>202608</v>
      </c>
      <c r="N9705" s="30">
        <v>202605</v>
      </c>
    </row>
    <row r="9706" s="35" customFormat="1" customHeight="1" spans="2:14">
      <c r="B9706" s="38">
        <v>46262</v>
      </c>
      <c r="C9706" s="35" t="s">
        <v>29</v>
      </c>
      <c r="D9706" s="30"/>
      <c r="E9706" s="30" t="s">
        <v>1674</v>
      </c>
      <c r="F9706" s="29">
        <v>30</v>
      </c>
      <c r="G9706" s="30"/>
      <c r="H9706" s="32">
        <v>1850.01000000001</v>
      </c>
      <c r="I9706" s="30" t="s">
        <v>11</v>
      </c>
      <c r="J9706" s="30"/>
      <c r="K9706" s="30"/>
      <c r="L9706" s="122">
        <v>202608</v>
      </c>
      <c r="M9706" s="30" t="s">
        <v>1674</v>
      </c>
    </row>
    <row r="9707" s="35" customFormat="1" customHeight="1" spans="2:14">
      <c r="B9707" s="38">
        <v>46265</v>
      </c>
      <c r="C9707" s="35" t="s">
        <v>29</v>
      </c>
      <c r="D9707" s="30"/>
      <c r="E9707" s="30" t="s">
        <v>1675</v>
      </c>
      <c r="F9707" s="30">
        <v>8</v>
      </c>
      <c r="G9707" s="30"/>
      <c r="H9707" s="32">
        <v>1858.01000000001</v>
      </c>
      <c r="I9707" s="30" t="s">
        <v>72</v>
      </c>
      <c r="J9707" s="30"/>
      <c r="K9707" s="30"/>
      <c r="L9707" s="122">
        <v>202608</v>
      </c>
    </row>
    <row r="9708" s="35" customFormat="1" customHeight="1" spans="2:14">
      <c r="B9708" s="38">
        <v>46274</v>
      </c>
      <c r="C9708" s="35" t="s">
        <v>29</v>
      </c>
      <c r="D9708" s="30"/>
      <c r="E9708" s="30" t="s">
        <v>1676</v>
      </c>
      <c r="F9708" s="30"/>
      <c r="G9708" s="29">
        <v>41</v>
      </c>
      <c r="H9708" s="32">
        <v>1817.01000000001</v>
      </c>
      <c r="I9708" s="30" t="s">
        <v>11</v>
      </c>
      <c r="J9708" s="30"/>
      <c r="K9708" s="30"/>
      <c r="L9708" s="122">
        <v>202608</v>
      </c>
    </row>
    <row r="9709" s="35" customFormat="1" customHeight="1" spans="2:14">
      <c r="B9709" s="38">
        <v>46274</v>
      </c>
      <c r="C9709" s="35" t="s">
        <v>29</v>
      </c>
      <c r="D9709" s="30"/>
      <c r="E9709" s="39" t="s">
        <v>67</v>
      </c>
      <c r="F9709" s="40">
        <v>3500</v>
      </c>
      <c r="G9709" s="41"/>
      <c r="H9709" s="32">
        <v>5317.01000000001</v>
      </c>
      <c r="I9709" s="30"/>
      <c r="J9709" s="30"/>
      <c r="K9709" s="30"/>
      <c r="L9709" s="121"/>
    </row>
    <row r="9710" s="35" customFormat="1" customHeight="1" spans="2:14">
      <c r="B9710" s="38">
        <v>46275</v>
      </c>
      <c r="C9710" s="35" t="s">
        <v>29</v>
      </c>
      <c r="D9710" s="30" t="s">
        <v>163</v>
      </c>
      <c r="E9710" s="39" t="s">
        <v>1677</v>
      </c>
      <c r="F9710" s="40"/>
      <c r="G9710" s="120">
        <v>4000</v>
      </c>
      <c r="H9710" s="32">
        <v>1317.01000000001</v>
      </c>
      <c r="I9710" s="30" t="s">
        <v>11</v>
      </c>
      <c r="J9710" s="30"/>
      <c r="K9710" s="30"/>
      <c r="L9710" s="122">
        <v>202608</v>
      </c>
    </row>
    <row r="9711" s="35" customFormat="1" customHeight="1" spans="2:14">
      <c r="B9711" s="38">
        <v>46243</v>
      </c>
      <c r="C9711" s="69" t="s">
        <v>24</v>
      </c>
      <c r="D9711" s="30" t="s">
        <v>386</v>
      </c>
      <c r="E9711" s="39" t="s">
        <v>387</v>
      </c>
      <c r="F9711" s="40">
        <v>122.73</v>
      </c>
      <c r="G9711" s="41"/>
      <c r="H9711" s="32">
        <v>455084.159999999</v>
      </c>
      <c r="I9711" s="30"/>
      <c r="J9711" s="30"/>
      <c r="K9711" s="30"/>
      <c r="L9711" s="121"/>
    </row>
    <row r="9712" s="35" customFormat="1" customHeight="1" spans="2:14">
      <c r="B9712" s="38">
        <v>46244</v>
      </c>
      <c r="C9712" s="69" t="s">
        <v>24</v>
      </c>
      <c r="D9712" s="30" t="s">
        <v>386</v>
      </c>
      <c r="E9712" s="39" t="s">
        <v>387</v>
      </c>
      <c r="F9712" s="40">
        <v>617.93</v>
      </c>
      <c r="G9712" s="41"/>
      <c r="H9712" s="32">
        <v>455702.09</v>
      </c>
      <c r="I9712" s="30"/>
      <c r="J9712" s="30"/>
      <c r="K9712" s="30"/>
      <c r="L9712" s="121"/>
    </row>
    <row r="9713" s="35" customFormat="1" customHeight="1" spans="2:15">
      <c r="B9713" s="38">
        <v>46244</v>
      </c>
      <c r="C9713" s="69" t="s">
        <v>24</v>
      </c>
      <c r="D9713" s="30"/>
      <c r="E9713" s="39" t="s">
        <v>414</v>
      </c>
      <c r="F9713" s="40">
        <v>14745</v>
      </c>
      <c r="G9713" s="41"/>
      <c r="H9713" s="32">
        <v>470447.09</v>
      </c>
      <c r="I9713" s="30"/>
      <c r="J9713" s="30"/>
      <c r="K9713" s="30"/>
      <c r="L9713" s="121"/>
    </row>
    <row r="9714" s="35" customFormat="1" customHeight="1" spans="2:15">
      <c r="B9714" s="38">
        <v>46245</v>
      </c>
      <c r="C9714" s="69" t="s">
        <v>24</v>
      </c>
      <c r="D9714" s="30" t="s">
        <v>386</v>
      </c>
      <c r="E9714" s="39" t="s">
        <v>387</v>
      </c>
      <c r="F9714" s="40">
        <v>627.25</v>
      </c>
      <c r="G9714" s="41"/>
      <c r="H9714" s="32">
        <v>471074.34</v>
      </c>
      <c r="I9714" s="30"/>
      <c r="J9714" s="30"/>
      <c r="K9714" s="30"/>
      <c r="L9714" s="121"/>
    </row>
    <row r="9715" s="35" customFormat="1" customHeight="1" spans="2:15">
      <c r="B9715" s="38">
        <v>46245</v>
      </c>
      <c r="C9715" s="69" t="s">
        <v>24</v>
      </c>
      <c r="D9715" s="30" t="s">
        <v>404</v>
      </c>
      <c r="E9715" s="39" t="s">
        <v>416</v>
      </c>
      <c r="F9715" s="40">
        <v>1287.13</v>
      </c>
      <c r="G9715" s="41"/>
      <c r="H9715" s="32">
        <v>472361.47</v>
      </c>
      <c r="I9715" s="30"/>
      <c r="J9715" s="30"/>
      <c r="K9715" s="30"/>
      <c r="L9715" s="121"/>
    </row>
    <row r="9716" s="35" customFormat="1" customHeight="1" spans="2:15">
      <c r="B9716" s="38">
        <v>46246</v>
      </c>
      <c r="C9716" s="69" t="s">
        <v>24</v>
      </c>
      <c r="D9716" s="30" t="s">
        <v>386</v>
      </c>
      <c r="E9716" s="39" t="s">
        <v>387</v>
      </c>
      <c r="F9716" s="40">
        <v>136.33</v>
      </c>
      <c r="G9716" s="41"/>
      <c r="H9716" s="32">
        <v>472497.8</v>
      </c>
      <c r="I9716" s="30"/>
      <c r="J9716" s="30"/>
      <c r="K9716" s="30"/>
      <c r="L9716" s="121"/>
    </row>
    <row r="9717" s="35" customFormat="1" customHeight="1" spans="2:15">
      <c r="B9717" s="38">
        <v>46246</v>
      </c>
      <c r="C9717" s="69" t="s">
        <v>24</v>
      </c>
      <c r="D9717" s="30" t="s">
        <v>417</v>
      </c>
      <c r="E9717" s="39" t="s">
        <v>1678</v>
      </c>
      <c r="F9717" s="40">
        <v>5317.23</v>
      </c>
      <c r="G9717" s="41"/>
      <c r="H9717" s="32">
        <v>477815.03</v>
      </c>
      <c r="I9717" s="30"/>
      <c r="J9717" s="30"/>
      <c r="K9717" s="30"/>
      <c r="L9717" s="121"/>
    </row>
    <row r="9718" s="35" customFormat="1" customHeight="1" spans="2:15">
      <c r="B9718" s="38">
        <v>46248</v>
      </c>
      <c r="C9718" s="69" t="s">
        <v>24</v>
      </c>
      <c r="D9718" s="30" t="s">
        <v>386</v>
      </c>
      <c r="E9718" s="39" t="s">
        <v>387</v>
      </c>
      <c r="F9718" s="40">
        <v>847.73</v>
      </c>
      <c r="G9718" s="41"/>
      <c r="H9718" s="32">
        <v>478662.76</v>
      </c>
      <c r="I9718" s="30"/>
      <c r="J9718" s="30"/>
      <c r="K9718" s="30"/>
      <c r="L9718" s="121"/>
    </row>
    <row r="9719" s="35" customFormat="1" customHeight="1" spans="2:15">
      <c r="B9719" s="38">
        <v>46248</v>
      </c>
      <c r="C9719" s="69" t="s">
        <v>24</v>
      </c>
      <c r="D9719" s="30"/>
      <c r="E9719" s="39" t="s">
        <v>1679</v>
      </c>
      <c r="F9719" s="40"/>
      <c r="G9719" s="120">
        <v>20240.04</v>
      </c>
      <c r="H9719" s="32">
        <v>458422.72</v>
      </c>
      <c r="I9719" s="30" t="s">
        <v>11</v>
      </c>
      <c r="J9719" s="30"/>
      <c r="K9719" s="30"/>
      <c r="L9719" s="122">
        <v>202608</v>
      </c>
      <c r="M9719" s="30"/>
      <c r="N9719" s="30"/>
      <c r="O9719" s="30"/>
    </row>
    <row r="9720" s="35" customFormat="1" customHeight="1" spans="2:15">
      <c r="B9720" s="38">
        <v>46248</v>
      </c>
      <c r="C9720" s="69" t="s">
        <v>24</v>
      </c>
      <c r="D9720" s="30" t="s">
        <v>404</v>
      </c>
      <c r="E9720" s="39" t="s">
        <v>1680</v>
      </c>
      <c r="F9720" s="40">
        <v>325.78</v>
      </c>
      <c r="G9720" s="41"/>
      <c r="H9720" s="32">
        <v>458748.499999999</v>
      </c>
      <c r="I9720" s="30"/>
      <c r="J9720" s="30"/>
      <c r="K9720" s="30"/>
      <c r="L9720" s="121"/>
    </row>
    <row r="9721" s="35" customFormat="1" customHeight="1" spans="2:15">
      <c r="B9721" s="38">
        <v>46249</v>
      </c>
      <c r="C9721" s="69" t="s">
        <v>24</v>
      </c>
      <c r="D9721" s="30" t="s">
        <v>386</v>
      </c>
      <c r="E9721" s="39" t="s">
        <v>387</v>
      </c>
      <c r="F9721" s="40">
        <v>45.96</v>
      </c>
      <c r="G9721" s="41"/>
      <c r="H9721" s="32">
        <v>458794.459999999</v>
      </c>
      <c r="I9721" s="30"/>
      <c r="J9721" s="30"/>
      <c r="K9721" s="30"/>
      <c r="L9721" s="121"/>
    </row>
    <row r="9722" s="35" customFormat="1" customHeight="1" spans="2:15">
      <c r="B9722" s="38">
        <v>46251</v>
      </c>
      <c r="C9722" s="69" t="s">
        <v>24</v>
      </c>
      <c r="D9722" s="30" t="s">
        <v>386</v>
      </c>
      <c r="E9722" s="39" t="s">
        <v>387</v>
      </c>
      <c r="F9722" s="40">
        <v>732.77</v>
      </c>
      <c r="G9722" s="41"/>
      <c r="H9722" s="32">
        <v>459527.229999999</v>
      </c>
      <c r="I9722" s="30"/>
      <c r="J9722" s="30"/>
      <c r="K9722" s="30"/>
      <c r="L9722" s="121"/>
    </row>
    <row r="9723" s="35" customFormat="1" customHeight="1" spans="2:15">
      <c r="B9723" s="38">
        <v>46252</v>
      </c>
      <c r="C9723" s="69" t="s">
        <v>24</v>
      </c>
      <c r="D9723" s="30" t="s">
        <v>386</v>
      </c>
      <c r="E9723" s="39" t="s">
        <v>387</v>
      </c>
      <c r="F9723" s="40">
        <v>47.97</v>
      </c>
      <c r="G9723" s="41"/>
      <c r="H9723" s="32">
        <v>459575.199999999</v>
      </c>
      <c r="I9723" s="30"/>
      <c r="J9723" s="30"/>
      <c r="K9723" s="30"/>
      <c r="L9723" s="121"/>
    </row>
    <row r="9724" s="35" customFormat="1" customHeight="1" spans="2:15">
      <c r="B9724" s="38">
        <v>46252</v>
      </c>
      <c r="C9724" s="69" t="s">
        <v>24</v>
      </c>
      <c r="D9724" s="30"/>
      <c r="E9724" s="39" t="s">
        <v>1681</v>
      </c>
      <c r="F9724" s="40"/>
      <c r="G9724" s="41">
        <v>3.33</v>
      </c>
      <c r="H9724" s="32">
        <v>459571.869999999</v>
      </c>
      <c r="I9724" s="30"/>
      <c r="J9724" s="30"/>
      <c r="K9724" s="30"/>
      <c r="L9724" s="121"/>
    </row>
    <row r="9725" s="35" customFormat="1" customHeight="1" spans="2:15">
      <c r="B9725" s="38">
        <v>46253</v>
      </c>
      <c r="C9725" s="69" t="s">
        <v>24</v>
      </c>
      <c r="D9725" s="30"/>
      <c r="E9725" s="39" t="s">
        <v>1682</v>
      </c>
      <c r="F9725" s="40"/>
      <c r="G9725" s="120">
        <v>7619</v>
      </c>
      <c r="H9725" s="32">
        <v>451952.869999999</v>
      </c>
      <c r="I9725" s="30" t="s">
        <v>11</v>
      </c>
      <c r="J9725" s="30"/>
      <c r="K9725" s="30"/>
      <c r="L9725" s="122">
        <v>202608</v>
      </c>
    </row>
    <row r="9726" s="35" customFormat="1" customHeight="1" spans="2:15">
      <c r="B9726" s="38">
        <v>46254</v>
      </c>
      <c r="C9726" s="69" t="s">
        <v>24</v>
      </c>
      <c r="D9726" s="30" t="s">
        <v>386</v>
      </c>
      <c r="E9726" s="39" t="s">
        <v>387</v>
      </c>
      <c r="F9726" s="40">
        <v>803.11</v>
      </c>
      <c r="G9726" s="41"/>
      <c r="H9726" s="32">
        <v>452755.979999999</v>
      </c>
      <c r="I9726" s="30"/>
      <c r="J9726" s="30"/>
      <c r="K9726" s="30"/>
      <c r="L9726" s="121"/>
    </row>
    <row r="9727" s="35" customFormat="1" customHeight="1" spans="2:15">
      <c r="B9727" s="38">
        <v>46254</v>
      </c>
      <c r="C9727" s="69" t="s">
        <v>24</v>
      </c>
      <c r="D9727" s="30"/>
      <c r="E9727" s="39" t="s">
        <v>914</v>
      </c>
      <c r="F9727" s="40">
        <v>54</v>
      </c>
      <c r="G9727" s="41"/>
      <c r="H9727" s="32">
        <v>452809.979999999</v>
      </c>
      <c r="I9727" s="30"/>
      <c r="J9727" s="30"/>
      <c r="K9727" s="30"/>
      <c r="L9727" s="121"/>
    </row>
    <row r="9728" s="35" customFormat="1" customHeight="1" spans="2:15">
      <c r="B9728" s="38">
        <v>46254</v>
      </c>
      <c r="C9728" s="69" t="s">
        <v>24</v>
      </c>
      <c r="D9728" s="30"/>
      <c r="E9728" s="39" t="s">
        <v>912</v>
      </c>
      <c r="F9728" s="40">
        <v>689.7</v>
      </c>
      <c r="G9728" s="41"/>
      <c r="H9728" s="32">
        <v>453499.679999999</v>
      </c>
      <c r="I9728" s="30"/>
      <c r="J9728" s="30"/>
      <c r="K9728" s="30"/>
      <c r="L9728" s="121"/>
    </row>
    <row r="9729" s="35" customFormat="1" customHeight="1" spans="2:12">
      <c r="B9729" s="38">
        <v>46254</v>
      </c>
      <c r="C9729" s="69" t="s">
        <v>24</v>
      </c>
      <c r="D9729" s="30"/>
      <c r="E9729" s="39" t="s">
        <v>1683</v>
      </c>
      <c r="F9729" s="40">
        <v>540</v>
      </c>
      <c r="G9729" s="41"/>
      <c r="H9729" s="32">
        <v>454039.679999999</v>
      </c>
      <c r="I9729" s="30"/>
      <c r="J9729" s="30"/>
      <c r="K9729" s="30"/>
      <c r="L9729" s="121"/>
    </row>
    <row r="9730" s="35" customFormat="1" customHeight="1" spans="2:12">
      <c r="B9730" s="38">
        <v>46254</v>
      </c>
      <c r="C9730" s="69" t="s">
        <v>24</v>
      </c>
      <c r="D9730" s="30" t="s">
        <v>393</v>
      </c>
      <c r="E9730" s="39" t="s">
        <v>419</v>
      </c>
      <c r="F9730" s="40">
        <v>102173.58</v>
      </c>
      <c r="G9730" s="41"/>
      <c r="H9730" s="32">
        <v>556213.26</v>
      </c>
      <c r="I9730" s="30"/>
      <c r="J9730" s="30"/>
      <c r="K9730" s="30"/>
      <c r="L9730" s="121"/>
    </row>
    <row r="9731" s="35" customFormat="1" customHeight="1" spans="2:12">
      <c r="B9731" s="38">
        <v>46255</v>
      </c>
      <c r="C9731" s="69" t="s">
        <v>24</v>
      </c>
      <c r="D9731" s="30"/>
      <c r="E9731" s="39" t="s">
        <v>855</v>
      </c>
      <c r="F9731" s="40"/>
      <c r="G9731" s="41">
        <v>9343.75</v>
      </c>
      <c r="H9731" s="32">
        <v>546869.51</v>
      </c>
      <c r="I9731" s="30"/>
      <c r="J9731" s="30"/>
      <c r="K9731" s="30"/>
      <c r="L9731" s="121"/>
    </row>
    <row r="9732" s="35" customFormat="1" customHeight="1" spans="2:12">
      <c r="B9732" s="38">
        <v>46255</v>
      </c>
      <c r="C9732" s="69" t="s">
        <v>24</v>
      </c>
      <c r="D9732" s="30"/>
      <c r="E9732" s="39" t="s">
        <v>854</v>
      </c>
      <c r="F9732" s="40"/>
      <c r="G9732" s="41">
        <v>2841.66</v>
      </c>
      <c r="H9732" s="32">
        <v>544027.85</v>
      </c>
      <c r="I9732" s="30"/>
      <c r="J9732" s="30"/>
      <c r="K9732" s="30"/>
      <c r="L9732" s="121"/>
    </row>
    <row r="9733" s="35" customFormat="1" customHeight="1" spans="2:12">
      <c r="B9733" s="38">
        <v>46255</v>
      </c>
      <c r="C9733" s="69" t="s">
        <v>24</v>
      </c>
      <c r="D9733" s="30" t="s">
        <v>386</v>
      </c>
      <c r="E9733" s="39" t="s">
        <v>387</v>
      </c>
      <c r="F9733" s="40">
        <v>273.97</v>
      </c>
      <c r="G9733" s="41"/>
      <c r="H9733" s="32">
        <v>544301.82</v>
      </c>
      <c r="I9733" s="30"/>
      <c r="J9733" s="30"/>
      <c r="K9733" s="30"/>
      <c r="L9733" s="121"/>
    </row>
    <row r="9734" s="35" customFormat="1" customHeight="1" spans="2:12">
      <c r="B9734" s="38">
        <v>46255</v>
      </c>
      <c r="C9734" s="69" t="s">
        <v>24</v>
      </c>
      <c r="D9734" s="30"/>
      <c r="E9734" s="39" t="s">
        <v>843</v>
      </c>
      <c r="F9734" s="40"/>
      <c r="G9734" s="41">
        <v>100000</v>
      </c>
      <c r="H9734" s="32">
        <v>444301.82</v>
      </c>
      <c r="I9734" s="30"/>
      <c r="J9734" s="30"/>
      <c r="K9734" s="30"/>
      <c r="L9734" s="121"/>
    </row>
    <row r="9735" s="35" customFormat="1" customHeight="1" spans="2:12">
      <c r="B9735" s="38">
        <v>46255</v>
      </c>
      <c r="C9735" s="69" t="s">
        <v>24</v>
      </c>
      <c r="D9735" s="30" t="s">
        <v>406</v>
      </c>
      <c r="E9735" s="39" t="s">
        <v>1684</v>
      </c>
      <c r="F9735" s="40"/>
      <c r="G9735" s="120">
        <v>93911.04</v>
      </c>
      <c r="H9735" s="32">
        <v>350390.78</v>
      </c>
      <c r="I9735" s="30" t="s">
        <v>11</v>
      </c>
      <c r="J9735" s="30"/>
      <c r="K9735" s="30"/>
      <c r="L9735" s="122">
        <v>202608</v>
      </c>
    </row>
    <row r="9736" s="35" customFormat="1" customHeight="1" spans="2:12">
      <c r="B9736" s="38">
        <v>46255</v>
      </c>
      <c r="C9736" s="69" t="s">
        <v>24</v>
      </c>
      <c r="D9736" s="30" t="s">
        <v>406</v>
      </c>
      <c r="E9736" s="39" t="s">
        <v>1685</v>
      </c>
      <c r="F9736" s="40"/>
      <c r="G9736" s="120">
        <v>1440.72</v>
      </c>
      <c r="H9736" s="32">
        <v>348950.06</v>
      </c>
      <c r="I9736" s="30" t="s">
        <v>11</v>
      </c>
      <c r="J9736" s="30"/>
      <c r="K9736" s="30"/>
      <c r="L9736" s="122">
        <v>202608</v>
      </c>
    </row>
    <row r="9737" s="35" customFormat="1" customHeight="1" spans="2:12">
      <c r="B9737" s="38">
        <v>46255</v>
      </c>
      <c r="C9737" s="69" t="s">
        <v>24</v>
      </c>
      <c r="D9737" s="30" t="s">
        <v>406</v>
      </c>
      <c r="E9737" s="39" t="s">
        <v>1686</v>
      </c>
      <c r="F9737" s="40"/>
      <c r="G9737" s="120">
        <v>1457.28</v>
      </c>
      <c r="H9737" s="32">
        <v>347492.78</v>
      </c>
      <c r="I9737" s="30" t="s">
        <v>11</v>
      </c>
      <c r="J9737" s="30"/>
      <c r="K9737" s="30"/>
      <c r="L9737" s="122">
        <v>202608</v>
      </c>
    </row>
    <row r="9738" s="35" customFormat="1" customHeight="1" spans="2:12">
      <c r="B9738" s="38">
        <v>46255</v>
      </c>
      <c r="C9738" s="69" t="s">
        <v>24</v>
      </c>
      <c r="D9738" s="30" t="s">
        <v>406</v>
      </c>
      <c r="E9738" s="39" t="s">
        <v>1686</v>
      </c>
      <c r="F9738" s="40"/>
      <c r="G9738" s="120">
        <v>1457.28</v>
      </c>
      <c r="H9738" s="32">
        <v>346035.5</v>
      </c>
      <c r="I9738" s="30" t="s">
        <v>11</v>
      </c>
      <c r="J9738" s="30"/>
      <c r="K9738" s="30"/>
      <c r="L9738" s="122">
        <v>202608</v>
      </c>
    </row>
    <row r="9739" s="35" customFormat="1" customHeight="1" spans="2:12">
      <c r="B9739" s="38">
        <v>46255</v>
      </c>
      <c r="C9739" s="69" t="s">
        <v>24</v>
      </c>
      <c r="D9739" s="30" t="s">
        <v>406</v>
      </c>
      <c r="E9739" s="39" t="s">
        <v>1687</v>
      </c>
      <c r="F9739" s="40"/>
      <c r="G9739" s="120">
        <v>1506.96</v>
      </c>
      <c r="H9739" s="32">
        <v>344528.54</v>
      </c>
      <c r="I9739" s="30" t="s">
        <v>11</v>
      </c>
      <c r="J9739" s="30"/>
      <c r="K9739" s="30"/>
      <c r="L9739" s="122">
        <v>202608</v>
      </c>
    </row>
    <row r="9740" s="35" customFormat="1" customHeight="1" spans="2:12">
      <c r="B9740" s="38">
        <v>46255</v>
      </c>
      <c r="C9740" s="69" t="s">
        <v>24</v>
      </c>
      <c r="D9740" s="30" t="s">
        <v>406</v>
      </c>
      <c r="E9740" s="39" t="s">
        <v>1688</v>
      </c>
      <c r="F9740" s="40"/>
      <c r="G9740" s="120">
        <v>1556.64</v>
      </c>
      <c r="H9740" s="32">
        <v>342971.9</v>
      </c>
      <c r="I9740" s="30" t="s">
        <v>11</v>
      </c>
      <c r="J9740" s="30"/>
      <c r="K9740" s="30"/>
      <c r="L9740" s="122">
        <v>202608</v>
      </c>
    </row>
    <row r="9741" s="35" customFormat="1" customHeight="1" spans="2:12">
      <c r="B9741" s="38">
        <v>46255</v>
      </c>
      <c r="C9741" s="69" t="s">
        <v>24</v>
      </c>
      <c r="D9741" s="30" t="s">
        <v>406</v>
      </c>
      <c r="E9741" s="39" t="s">
        <v>1689</v>
      </c>
      <c r="F9741" s="40"/>
      <c r="G9741" s="120">
        <v>1606.32</v>
      </c>
      <c r="H9741" s="32">
        <v>341365.58</v>
      </c>
      <c r="I9741" s="30" t="s">
        <v>11</v>
      </c>
      <c r="J9741" s="30"/>
      <c r="K9741" s="30"/>
      <c r="L9741" s="122">
        <v>202608</v>
      </c>
    </row>
    <row r="9742" s="35" customFormat="1" customHeight="1" spans="2:12">
      <c r="B9742" s="38">
        <v>46255</v>
      </c>
      <c r="C9742" s="69" t="s">
        <v>24</v>
      </c>
      <c r="D9742" s="30" t="s">
        <v>406</v>
      </c>
      <c r="E9742" s="39" t="s">
        <v>1689</v>
      </c>
      <c r="F9742" s="40"/>
      <c r="G9742" s="120">
        <v>1606.32</v>
      </c>
      <c r="H9742" s="32">
        <v>339759.26</v>
      </c>
      <c r="I9742" s="30" t="s">
        <v>11</v>
      </c>
      <c r="J9742" s="30"/>
      <c r="K9742" s="30"/>
      <c r="L9742" s="122">
        <v>202608</v>
      </c>
    </row>
    <row r="9743" s="35" customFormat="1" customHeight="1" spans="2:12">
      <c r="B9743" s="38">
        <v>46255</v>
      </c>
      <c r="C9743" s="69" t="s">
        <v>24</v>
      </c>
      <c r="D9743" s="30" t="s">
        <v>406</v>
      </c>
      <c r="E9743" s="39" t="s">
        <v>1690</v>
      </c>
      <c r="F9743" s="40"/>
      <c r="G9743" s="120">
        <v>2608.64</v>
      </c>
      <c r="H9743" s="32">
        <v>337150.62</v>
      </c>
      <c r="I9743" s="30" t="s">
        <v>11</v>
      </c>
      <c r="J9743" s="30"/>
      <c r="K9743" s="30"/>
      <c r="L9743" s="122">
        <v>202608</v>
      </c>
    </row>
    <row r="9744" s="35" customFormat="1" customHeight="1" spans="2:12">
      <c r="B9744" s="38">
        <v>46255</v>
      </c>
      <c r="C9744" s="69" t="s">
        <v>24</v>
      </c>
      <c r="D9744" s="30" t="s">
        <v>406</v>
      </c>
      <c r="E9744" s="39" t="s">
        <v>1691</v>
      </c>
      <c r="F9744" s="40"/>
      <c r="G9744" s="120">
        <v>37.95</v>
      </c>
      <c r="H9744" s="32">
        <v>337112.67</v>
      </c>
      <c r="I9744" s="30" t="s">
        <v>11</v>
      </c>
      <c r="J9744" s="30"/>
      <c r="K9744" s="30"/>
      <c r="L9744" s="122">
        <v>202608</v>
      </c>
    </row>
    <row r="9745" s="35" customFormat="1" customHeight="1" spans="2:14">
      <c r="B9745" s="38">
        <v>46255</v>
      </c>
      <c r="C9745" s="69" t="s">
        <v>24</v>
      </c>
      <c r="D9745" s="30" t="s">
        <v>406</v>
      </c>
      <c r="E9745" s="39" t="s">
        <v>1692</v>
      </c>
      <c r="F9745" s="40"/>
      <c r="G9745" s="120">
        <v>38.64</v>
      </c>
      <c r="H9745" s="32">
        <v>337074.03</v>
      </c>
      <c r="I9745" s="30" t="s">
        <v>11</v>
      </c>
      <c r="J9745" s="30"/>
      <c r="K9745" s="30"/>
      <c r="L9745" s="122">
        <v>202608</v>
      </c>
    </row>
    <row r="9746" s="35" customFormat="1" customHeight="1" spans="2:14">
      <c r="B9746" s="38">
        <v>46255</v>
      </c>
      <c r="C9746" s="69" t="s">
        <v>24</v>
      </c>
      <c r="D9746" s="30" t="s">
        <v>406</v>
      </c>
      <c r="E9746" s="39" t="s">
        <v>1692</v>
      </c>
      <c r="F9746" s="40"/>
      <c r="G9746" s="120">
        <v>38.64</v>
      </c>
      <c r="H9746" s="32">
        <v>337035.39</v>
      </c>
      <c r="I9746" s="30" t="s">
        <v>11</v>
      </c>
      <c r="J9746" s="30"/>
      <c r="K9746" s="30"/>
      <c r="L9746" s="122">
        <v>202608</v>
      </c>
    </row>
    <row r="9747" s="35" customFormat="1" customHeight="1" spans="2:14">
      <c r="B9747" s="38">
        <v>46255</v>
      </c>
      <c r="C9747" s="69" t="s">
        <v>24</v>
      </c>
      <c r="D9747" s="30" t="s">
        <v>406</v>
      </c>
      <c r="E9747" s="39" t="s">
        <v>1693</v>
      </c>
      <c r="F9747" s="40"/>
      <c r="G9747" s="120">
        <v>42.09</v>
      </c>
      <c r="H9747" s="32">
        <v>336993.3</v>
      </c>
      <c r="I9747" s="30" t="s">
        <v>11</v>
      </c>
      <c r="J9747" s="30"/>
      <c r="K9747" s="30"/>
      <c r="L9747" s="122">
        <v>202608</v>
      </c>
    </row>
    <row r="9748" s="35" customFormat="1" customHeight="1" spans="2:14">
      <c r="B9748" s="38">
        <v>46255</v>
      </c>
      <c r="C9748" s="69" t="s">
        <v>24</v>
      </c>
      <c r="D9748" s="30" t="s">
        <v>406</v>
      </c>
      <c r="E9748" s="39" t="s">
        <v>1694</v>
      </c>
      <c r="F9748" s="40"/>
      <c r="G9748" s="120">
        <v>42.78</v>
      </c>
      <c r="H9748" s="32">
        <v>336950.52</v>
      </c>
      <c r="I9748" s="30" t="s">
        <v>11</v>
      </c>
      <c r="J9748" s="30"/>
      <c r="K9748" s="30"/>
      <c r="L9748" s="122">
        <v>202608</v>
      </c>
    </row>
    <row r="9749" s="35" customFormat="1" customHeight="1" spans="2:14">
      <c r="B9749" s="38">
        <v>46255</v>
      </c>
      <c r="C9749" s="69" t="s">
        <v>24</v>
      </c>
      <c r="D9749" s="30" t="s">
        <v>406</v>
      </c>
      <c r="E9749" s="39" t="s">
        <v>1695</v>
      </c>
      <c r="F9749" s="40"/>
      <c r="G9749" s="120">
        <v>44.85</v>
      </c>
      <c r="H9749" s="32">
        <v>336905.67</v>
      </c>
      <c r="I9749" s="30" t="s">
        <v>11</v>
      </c>
      <c r="J9749" s="30"/>
      <c r="K9749" s="30"/>
      <c r="L9749" s="122">
        <v>202608</v>
      </c>
    </row>
    <row r="9750" s="35" customFormat="1" customHeight="1" spans="2:14">
      <c r="B9750" s="38">
        <v>46255</v>
      </c>
      <c r="C9750" s="69" t="s">
        <v>24</v>
      </c>
      <c r="D9750" s="30" t="s">
        <v>406</v>
      </c>
      <c r="E9750" s="39" t="s">
        <v>1695</v>
      </c>
      <c r="F9750" s="40"/>
      <c r="G9750" s="120">
        <v>44.85</v>
      </c>
      <c r="H9750" s="32">
        <v>336860.82</v>
      </c>
      <c r="I9750" s="30" t="s">
        <v>11</v>
      </c>
      <c r="J9750" s="30"/>
      <c r="K9750" s="30"/>
      <c r="L9750" s="122">
        <v>202608</v>
      </c>
    </row>
    <row r="9751" s="35" customFormat="1" customHeight="1" spans="2:14">
      <c r="B9751" s="38">
        <v>46255</v>
      </c>
      <c r="C9751" s="69" t="s">
        <v>24</v>
      </c>
      <c r="D9751" s="30" t="s">
        <v>406</v>
      </c>
      <c r="E9751" s="39" t="s">
        <v>933</v>
      </c>
      <c r="F9751" s="40"/>
      <c r="G9751" s="120">
        <v>43829.76</v>
      </c>
      <c r="H9751" s="32">
        <v>293031.06</v>
      </c>
      <c r="I9751" s="30" t="s">
        <v>11</v>
      </c>
      <c r="J9751" s="30"/>
      <c r="K9751" s="30"/>
      <c r="L9751" s="122">
        <v>202608</v>
      </c>
    </row>
    <row r="9752" s="35" customFormat="1" customHeight="1" spans="2:14">
      <c r="B9752" s="38">
        <v>46255</v>
      </c>
      <c r="C9752" s="69" t="s">
        <v>24</v>
      </c>
      <c r="D9752" s="30" t="s">
        <v>406</v>
      </c>
      <c r="E9752" s="39" t="s">
        <v>1696</v>
      </c>
      <c r="F9752" s="40"/>
      <c r="G9752" s="120">
        <v>4280</v>
      </c>
      <c r="H9752" s="32">
        <v>288751.06</v>
      </c>
      <c r="I9752" s="30" t="s">
        <v>11</v>
      </c>
      <c r="J9752" s="30"/>
      <c r="K9752" s="30"/>
      <c r="L9752" s="122">
        <v>202608</v>
      </c>
    </row>
    <row r="9753" s="35" customFormat="1" customHeight="1" spans="2:14">
      <c r="B9753" s="38">
        <v>46255</v>
      </c>
      <c r="C9753" s="69" t="s">
        <v>24</v>
      </c>
      <c r="D9753" s="30" t="s">
        <v>406</v>
      </c>
      <c r="E9753" s="39" t="s">
        <v>1697</v>
      </c>
      <c r="F9753" s="40"/>
      <c r="G9753" s="120">
        <v>74.46</v>
      </c>
      <c r="H9753" s="32">
        <v>288676.6</v>
      </c>
      <c r="I9753" s="30" t="s">
        <v>11</v>
      </c>
      <c r="J9753" s="30"/>
      <c r="K9753" s="30"/>
      <c r="L9753" s="122">
        <v>202608</v>
      </c>
    </row>
    <row r="9754" s="35" customFormat="1" customHeight="1" spans="2:14">
      <c r="B9754" s="38">
        <v>46255</v>
      </c>
      <c r="C9754" s="69" t="s">
        <v>24</v>
      </c>
      <c r="D9754" s="30" t="s">
        <v>406</v>
      </c>
      <c r="E9754" s="39" t="s">
        <v>1698</v>
      </c>
      <c r="F9754" s="40"/>
      <c r="G9754" s="120">
        <v>75.19</v>
      </c>
      <c r="H9754" s="32">
        <v>288601.41</v>
      </c>
      <c r="I9754" s="30" t="s">
        <v>11</v>
      </c>
      <c r="J9754" s="30"/>
      <c r="K9754" s="30"/>
      <c r="L9754" s="122">
        <v>202608</v>
      </c>
    </row>
    <row r="9755" s="35" customFormat="1" customHeight="1" spans="2:14">
      <c r="B9755" s="38">
        <v>46255</v>
      </c>
      <c r="C9755" s="69" t="s">
        <v>24</v>
      </c>
      <c r="D9755" s="30" t="s">
        <v>406</v>
      </c>
      <c r="E9755" s="39" t="s">
        <v>1698</v>
      </c>
      <c r="F9755" s="40"/>
      <c r="G9755" s="120">
        <v>75.19</v>
      </c>
      <c r="H9755" s="32">
        <v>288526.22</v>
      </c>
      <c r="I9755" s="30" t="s">
        <v>11</v>
      </c>
      <c r="J9755" s="30"/>
      <c r="K9755" s="30"/>
      <c r="L9755" s="122">
        <v>202608</v>
      </c>
    </row>
    <row r="9756" s="35" customFormat="1" customHeight="1" spans="2:14">
      <c r="B9756" s="38">
        <v>46255</v>
      </c>
      <c r="C9756" s="69" t="s">
        <v>24</v>
      </c>
      <c r="D9756" s="30" t="s">
        <v>406</v>
      </c>
      <c r="E9756" s="39" t="s">
        <v>1699</v>
      </c>
      <c r="F9756" s="40"/>
      <c r="G9756" s="120">
        <v>76.65</v>
      </c>
      <c r="H9756" s="32">
        <v>288449.57</v>
      </c>
      <c r="I9756" s="30" t="s">
        <v>11</v>
      </c>
      <c r="J9756" s="30"/>
      <c r="K9756" s="30"/>
      <c r="L9756" s="122">
        <v>202608</v>
      </c>
    </row>
    <row r="9757" s="35" customFormat="1" customHeight="1" spans="2:14">
      <c r="B9757" s="38">
        <v>46255</v>
      </c>
      <c r="C9757" s="69" t="s">
        <v>24</v>
      </c>
      <c r="D9757" s="30" t="s">
        <v>406</v>
      </c>
      <c r="E9757" s="39" t="s">
        <v>1700</v>
      </c>
      <c r="F9757" s="40"/>
      <c r="G9757" s="120">
        <v>75.92</v>
      </c>
      <c r="H9757" s="32">
        <v>288373.65</v>
      </c>
      <c r="I9757" s="30" t="s">
        <v>11</v>
      </c>
      <c r="J9757" s="30"/>
      <c r="K9757" s="30"/>
      <c r="L9757" s="122">
        <v>202608</v>
      </c>
    </row>
    <row r="9758" s="35" customFormat="1" customHeight="1" spans="2:14">
      <c r="B9758" s="38">
        <v>46255</v>
      </c>
      <c r="C9758" s="69" t="s">
        <v>24</v>
      </c>
      <c r="D9758" s="30" t="s">
        <v>406</v>
      </c>
      <c r="E9758" s="39" t="s">
        <v>1700</v>
      </c>
      <c r="F9758" s="40"/>
      <c r="G9758" s="120">
        <v>75.92</v>
      </c>
      <c r="H9758" s="32">
        <v>288297.73</v>
      </c>
      <c r="I9758" s="30" t="s">
        <v>11</v>
      </c>
      <c r="J9758" s="30"/>
      <c r="K9758" s="30"/>
      <c r="L9758" s="122">
        <v>202608</v>
      </c>
    </row>
    <row r="9759" s="35" customFormat="1" customHeight="1" spans="2:14">
      <c r="B9759" s="38">
        <v>46255</v>
      </c>
      <c r="C9759" s="69" t="s">
        <v>24</v>
      </c>
      <c r="D9759" s="30" t="s">
        <v>406</v>
      </c>
      <c r="E9759" s="39" t="s">
        <v>1701</v>
      </c>
      <c r="F9759" s="40"/>
      <c r="G9759" s="120">
        <v>73.73</v>
      </c>
      <c r="H9759" s="32">
        <v>288224</v>
      </c>
      <c r="I9759" s="30" t="s">
        <v>11</v>
      </c>
      <c r="J9759" s="30"/>
      <c r="K9759" s="30"/>
      <c r="L9759" s="122">
        <v>202608</v>
      </c>
    </row>
    <row r="9760" s="35" customFormat="1" customHeight="1" spans="2:14">
      <c r="B9760" s="38">
        <v>46255</v>
      </c>
      <c r="C9760" s="69" t="s">
        <v>24</v>
      </c>
      <c r="D9760" s="30"/>
      <c r="E9760" s="39" t="s">
        <v>395</v>
      </c>
      <c r="F9760" s="149">
        <v>4800</v>
      </c>
      <c r="G9760" s="41"/>
      <c r="H9760" s="32">
        <v>293024</v>
      </c>
      <c r="I9760" s="31" t="s">
        <v>72</v>
      </c>
      <c r="J9760" s="30"/>
      <c r="K9760" s="30"/>
      <c r="L9760" s="29">
        <v>202608</v>
      </c>
      <c r="M9760" s="39" t="s">
        <v>395</v>
      </c>
      <c r="N9760" s="30">
        <v>202608</v>
      </c>
    </row>
    <row r="9761" s="35" customFormat="1" customHeight="1" spans="2:12">
      <c r="B9761" s="38">
        <v>46257</v>
      </c>
      <c r="C9761" s="69" t="s">
        <v>24</v>
      </c>
      <c r="D9761" s="30"/>
      <c r="E9761" s="39" t="s">
        <v>843</v>
      </c>
      <c r="F9761" s="40"/>
      <c r="G9761" s="41">
        <v>100000</v>
      </c>
      <c r="H9761" s="32">
        <v>193024</v>
      </c>
      <c r="I9761" s="30"/>
      <c r="J9761" s="30"/>
      <c r="K9761" s="30"/>
      <c r="L9761" s="121"/>
    </row>
    <row r="9762" s="35" customFormat="1" customHeight="1" spans="2:12">
      <c r="B9762" s="38">
        <v>46258</v>
      </c>
      <c r="C9762" s="69" t="s">
        <v>24</v>
      </c>
      <c r="D9762" s="30" t="s">
        <v>386</v>
      </c>
      <c r="E9762" s="39" t="s">
        <v>387</v>
      </c>
      <c r="F9762" s="40">
        <v>575.27</v>
      </c>
      <c r="G9762" s="41"/>
      <c r="H9762" s="32">
        <v>193599.27</v>
      </c>
      <c r="I9762" s="30"/>
      <c r="J9762" s="30"/>
      <c r="K9762" s="30"/>
      <c r="L9762" s="121"/>
    </row>
    <row r="9763" s="35" customFormat="1" customHeight="1" spans="2:12">
      <c r="B9763" s="38">
        <v>46258</v>
      </c>
      <c r="C9763" s="69" t="s">
        <v>24</v>
      </c>
      <c r="D9763" s="30" t="s">
        <v>386</v>
      </c>
      <c r="E9763" s="39" t="s">
        <v>387</v>
      </c>
      <c r="F9763" s="40">
        <v>103.79</v>
      </c>
      <c r="G9763" s="41"/>
      <c r="H9763" s="32">
        <v>193703.06</v>
      </c>
      <c r="I9763" s="30"/>
      <c r="J9763" s="30"/>
      <c r="K9763" s="30"/>
      <c r="L9763" s="121"/>
    </row>
    <row r="9764" s="35" customFormat="1" customHeight="1" spans="2:12">
      <c r="B9764" s="38">
        <v>46259</v>
      </c>
      <c r="C9764" s="69" t="s">
        <v>24</v>
      </c>
      <c r="D9764" s="30" t="s">
        <v>386</v>
      </c>
      <c r="E9764" s="39" t="s">
        <v>387</v>
      </c>
      <c r="F9764" s="40">
        <v>662.47</v>
      </c>
      <c r="G9764" s="41"/>
      <c r="H9764" s="32">
        <v>194365.53</v>
      </c>
      <c r="I9764" s="30"/>
      <c r="J9764" s="30"/>
      <c r="K9764" s="30"/>
      <c r="L9764" s="121"/>
    </row>
    <row r="9765" s="35" customFormat="1" customHeight="1" spans="2:12">
      <c r="B9765" s="38">
        <v>46260</v>
      </c>
      <c r="C9765" s="69" t="s">
        <v>24</v>
      </c>
      <c r="D9765" s="30"/>
      <c r="E9765" s="39" t="s">
        <v>920</v>
      </c>
      <c r="F9765" s="40">
        <v>2102</v>
      </c>
      <c r="G9765" s="41"/>
      <c r="H9765" s="32">
        <v>196467.53</v>
      </c>
      <c r="I9765" s="30"/>
      <c r="J9765" s="30"/>
      <c r="K9765" s="30"/>
      <c r="L9765" s="121"/>
    </row>
    <row r="9766" s="35" customFormat="1" customHeight="1" spans="2:12">
      <c r="B9766" s="38">
        <v>46261</v>
      </c>
      <c r="C9766" s="69" t="s">
        <v>24</v>
      </c>
      <c r="D9766" s="30" t="s">
        <v>386</v>
      </c>
      <c r="E9766" s="39" t="s">
        <v>387</v>
      </c>
      <c r="F9766" s="40">
        <v>173.48</v>
      </c>
      <c r="G9766" s="41"/>
      <c r="H9766" s="32">
        <v>196641.01</v>
      </c>
      <c r="I9766" s="30"/>
      <c r="J9766" s="30"/>
      <c r="K9766" s="30"/>
      <c r="L9766" s="121"/>
    </row>
    <row r="9767" s="35" customFormat="1" customHeight="1" spans="2:12">
      <c r="B9767" s="38">
        <v>46261</v>
      </c>
      <c r="C9767" s="69" t="s">
        <v>24</v>
      </c>
      <c r="D9767" s="30"/>
      <c r="E9767" s="39" t="s">
        <v>1702</v>
      </c>
      <c r="F9767" s="40">
        <v>70</v>
      </c>
      <c r="G9767" s="41"/>
      <c r="H9767" s="32">
        <v>196711.01</v>
      </c>
      <c r="I9767" s="30"/>
      <c r="J9767" s="30"/>
      <c r="K9767" s="30"/>
      <c r="L9767" s="121"/>
    </row>
    <row r="9768" s="35" customFormat="1" customHeight="1" spans="2:12">
      <c r="B9768" s="38">
        <v>46264</v>
      </c>
      <c r="C9768" s="69" t="s">
        <v>24</v>
      </c>
      <c r="D9768" s="30" t="s">
        <v>386</v>
      </c>
      <c r="E9768" s="39" t="s">
        <v>387</v>
      </c>
      <c r="F9768" s="40">
        <v>110.83</v>
      </c>
      <c r="G9768" s="41"/>
      <c r="H9768" s="32">
        <v>196821.840000001</v>
      </c>
      <c r="I9768" s="30"/>
      <c r="J9768" s="30"/>
      <c r="K9768" s="30"/>
      <c r="L9768" s="121"/>
    </row>
    <row r="9769" s="35" customFormat="1" customHeight="1" spans="2:12">
      <c r="B9769" s="38">
        <v>46265</v>
      </c>
      <c r="C9769" s="69" t="s">
        <v>24</v>
      </c>
      <c r="D9769" s="30" t="s">
        <v>386</v>
      </c>
      <c r="E9769" s="39" t="s">
        <v>387</v>
      </c>
      <c r="F9769" s="40">
        <v>641.36</v>
      </c>
      <c r="G9769" s="41"/>
      <c r="H9769" s="32">
        <v>197463.2</v>
      </c>
      <c r="I9769" s="30"/>
      <c r="J9769" s="30"/>
      <c r="K9769" s="30"/>
      <c r="L9769" s="121"/>
    </row>
    <row r="9770" s="35" customFormat="1" customHeight="1" spans="2:12">
      <c r="B9770" s="38">
        <v>46265</v>
      </c>
      <c r="C9770" s="69" t="s">
        <v>24</v>
      </c>
      <c r="D9770" s="30"/>
      <c r="E9770" s="39" t="s">
        <v>919</v>
      </c>
      <c r="F9770" s="40">
        <v>1780</v>
      </c>
      <c r="G9770" s="41"/>
      <c r="H9770" s="32">
        <v>199243.2</v>
      </c>
      <c r="I9770" s="30"/>
      <c r="J9770" s="30"/>
      <c r="K9770" s="30"/>
      <c r="L9770" s="121"/>
    </row>
    <row r="9771" s="35" customFormat="1" customHeight="1" spans="2:12">
      <c r="B9771" s="38">
        <v>46266</v>
      </c>
      <c r="C9771" s="69" t="s">
        <v>24</v>
      </c>
      <c r="D9771" s="30" t="s">
        <v>386</v>
      </c>
      <c r="E9771" s="39" t="s">
        <v>387</v>
      </c>
      <c r="F9771" s="40">
        <v>893.52</v>
      </c>
      <c r="G9771" s="41"/>
      <c r="H9771" s="32">
        <v>200136.72</v>
      </c>
      <c r="I9771" s="30"/>
      <c r="J9771" s="30"/>
      <c r="K9771" s="30"/>
      <c r="L9771" s="121"/>
    </row>
    <row r="9772" s="35" customFormat="1" customHeight="1" spans="2:12">
      <c r="B9772" s="38">
        <v>46266</v>
      </c>
      <c r="C9772" s="69" t="s">
        <v>24</v>
      </c>
      <c r="D9772" s="30" t="s">
        <v>420</v>
      </c>
      <c r="E9772" s="39" t="s">
        <v>421</v>
      </c>
      <c r="F9772" s="40">
        <v>646.5</v>
      </c>
      <c r="G9772" s="41"/>
      <c r="H9772" s="32">
        <v>200783.22</v>
      </c>
      <c r="I9772" s="30"/>
      <c r="J9772" s="30"/>
      <c r="K9772" s="30"/>
      <c r="L9772" s="121"/>
    </row>
    <row r="9773" s="35" customFormat="1" customHeight="1" spans="2:12">
      <c r="B9773" s="38">
        <v>46267</v>
      </c>
      <c r="C9773" s="69" t="s">
        <v>24</v>
      </c>
      <c r="D9773" s="30" t="s">
        <v>386</v>
      </c>
      <c r="E9773" s="39" t="s">
        <v>387</v>
      </c>
      <c r="F9773" s="40">
        <v>125.34</v>
      </c>
      <c r="G9773" s="41"/>
      <c r="H9773" s="32">
        <v>200908.56</v>
      </c>
      <c r="I9773" s="30"/>
      <c r="J9773" s="30"/>
      <c r="K9773" s="30"/>
      <c r="L9773" s="121"/>
    </row>
    <row r="9774" s="35" customFormat="1" customHeight="1" spans="2:12">
      <c r="B9774" s="38">
        <v>46269</v>
      </c>
      <c r="C9774" s="69" t="s">
        <v>24</v>
      </c>
      <c r="D9774" s="30" t="s">
        <v>386</v>
      </c>
      <c r="E9774" s="39" t="s">
        <v>387</v>
      </c>
      <c r="F9774" s="40">
        <v>612.59</v>
      </c>
      <c r="G9774" s="41"/>
      <c r="H9774" s="32">
        <v>201521.15</v>
      </c>
      <c r="I9774" s="30"/>
      <c r="J9774" s="30"/>
      <c r="K9774" s="30"/>
      <c r="L9774" s="121"/>
    </row>
    <row r="9775" s="35" customFormat="1" customHeight="1" spans="2:12">
      <c r="B9775" s="38">
        <v>46269</v>
      </c>
      <c r="C9775" s="69" t="s">
        <v>24</v>
      </c>
      <c r="D9775" s="30"/>
      <c r="E9775" s="39" t="s">
        <v>938</v>
      </c>
      <c r="F9775" s="40">
        <v>108</v>
      </c>
      <c r="G9775" s="41"/>
      <c r="H9775" s="32">
        <v>201629.15</v>
      </c>
      <c r="I9775" s="30"/>
      <c r="J9775" s="30"/>
      <c r="K9775" s="30"/>
      <c r="L9775" s="121"/>
    </row>
    <row r="9776" s="35" customFormat="1" customHeight="1" spans="2:12">
      <c r="B9776" s="38">
        <v>46270</v>
      </c>
      <c r="C9776" s="69" t="s">
        <v>24</v>
      </c>
      <c r="D9776" s="30" t="s">
        <v>386</v>
      </c>
      <c r="E9776" s="39" t="s">
        <v>387</v>
      </c>
      <c r="F9776" s="40">
        <v>26.71</v>
      </c>
      <c r="G9776" s="41"/>
      <c r="H9776" s="32">
        <v>201655.86</v>
      </c>
      <c r="I9776" s="30"/>
      <c r="J9776" s="30"/>
      <c r="K9776" s="30"/>
      <c r="L9776" s="121"/>
    </row>
    <row r="9777" s="35" customFormat="1" customHeight="1" spans="2:12">
      <c r="B9777" s="38">
        <v>46270</v>
      </c>
      <c r="C9777" s="69" t="s">
        <v>24</v>
      </c>
      <c r="D9777" s="30"/>
      <c r="E9777" s="39" t="s">
        <v>938</v>
      </c>
      <c r="F9777" s="40">
        <v>50.89</v>
      </c>
      <c r="G9777" s="41"/>
      <c r="H9777" s="32">
        <v>201706.75</v>
      </c>
      <c r="I9777" s="30"/>
      <c r="J9777" s="30"/>
      <c r="K9777" s="30"/>
      <c r="L9777" s="121"/>
    </row>
    <row r="9778" s="35" customFormat="1" customHeight="1" spans="2:12">
      <c r="B9778" s="38">
        <v>46272</v>
      </c>
      <c r="C9778" s="69" t="s">
        <v>24</v>
      </c>
      <c r="D9778" s="30" t="s">
        <v>386</v>
      </c>
      <c r="E9778" s="39" t="s">
        <v>387</v>
      </c>
      <c r="F9778" s="40">
        <v>511.72</v>
      </c>
      <c r="G9778" s="41"/>
      <c r="H9778" s="32">
        <v>202218.47</v>
      </c>
      <c r="I9778" s="30"/>
      <c r="J9778" s="30"/>
      <c r="K9778" s="30"/>
      <c r="L9778" s="121"/>
    </row>
    <row r="9779" s="35" customFormat="1" customHeight="1" spans="2:12">
      <c r="B9779" s="38">
        <v>46273</v>
      </c>
      <c r="C9779" s="69" t="s">
        <v>24</v>
      </c>
      <c r="D9779" s="30"/>
      <c r="E9779" s="39" t="s">
        <v>1703</v>
      </c>
      <c r="F9779" s="40"/>
      <c r="G9779" s="41">
        <v>2</v>
      </c>
      <c r="H9779" s="32">
        <v>202216.47</v>
      </c>
      <c r="I9779" s="30"/>
      <c r="J9779" s="30"/>
      <c r="K9779" s="30"/>
      <c r="L9779" s="121"/>
    </row>
    <row r="9780" s="35" customFormat="1" customHeight="1" spans="2:12">
      <c r="B9780" s="38">
        <v>46273</v>
      </c>
      <c r="C9780" s="69" t="s">
        <v>24</v>
      </c>
      <c r="D9780" s="30" t="s">
        <v>386</v>
      </c>
      <c r="E9780" s="39" t="s">
        <v>387</v>
      </c>
      <c r="F9780" s="40">
        <v>83.68</v>
      </c>
      <c r="G9780" s="41"/>
      <c r="H9780" s="32">
        <v>202300.150000001</v>
      </c>
      <c r="I9780" s="30"/>
      <c r="J9780" s="30"/>
      <c r="K9780" s="30"/>
      <c r="L9780" s="121"/>
    </row>
    <row r="9781" s="35" customFormat="1" customHeight="1" spans="2:12">
      <c r="B9781" s="38">
        <v>46275</v>
      </c>
      <c r="C9781" s="69" t="s">
        <v>24</v>
      </c>
      <c r="D9781" s="30" t="s">
        <v>386</v>
      </c>
      <c r="E9781" s="30" t="s">
        <v>387</v>
      </c>
      <c r="F9781" s="30">
        <v>648.11</v>
      </c>
      <c r="G9781" s="30"/>
      <c r="H9781" s="32">
        <v>202948.26</v>
      </c>
      <c r="I9781" s="30"/>
      <c r="J9781" s="30"/>
      <c r="K9781" s="30"/>
      <c r="L9781" s="121"/>
    </row>
    <row r="9782" s="35" customFormat="1" customHeight="1" spans="2:12">
      <c r="B9782" s="38">
        <v>46276</v>
      </c>
      <c r="C9782" s="69" t="s">
        <v>24</v>
      </c>
      <c r="D9782" s="30" t="s">
        <v>386</v>
      </c>
      <c r="E9782" s="30" t="s">
        <v>387</v>
      </c>
      <c r="F9782" s="57">
        <v>29.33</v>
      </c>
      <c r="G9782" s="30"/>
      <c r="H9782" s="32">
        <v>202977.590000001</v>
      </c>
      <c r="I9782" s="30"/>
      <c r="J9782" s="30"/>
      <c r="K9782" s="30"/>
      <c r="L9782" s="121"/>
    </row>
    <row r="9783" s="35" customFormat="1" customHeight="1" spans="2:12">
      <c r="B9783" s="38">
        <v>46276</v>
      </c>
      <c r="C9783" s="69" t="s">
        <v>24</v>
      </c>
      <c r="D9783" s="30"/>
      <c r="E9783" s="30" t="s">
        <v>1704</v>
      </c>
      <c r="F9783" s="57">
        <v>1100.4</v>
      </c>
      <c r="G9783" s="30"/>
      <c r="H9783" s="32">
        <v>204077.99</v>
      </c>
      <c r="I9783" s="30"/>
      <c r="J9783" s="30"/>
      <c r="K9783" s="30"/>
      <c r="L9783" s="121"/>
    </row>
    <row r="9784" s="35" customFormat="1" customHeight="1" spans="2:12">
      <c r="B9784" s="38">
        <v>46276</v>
      </c>
      <c r="C9784" s="69" t="s">
        <v>24</v>
      </c>
      <c r="D9784" s="30"/>
      <c r="E9784" s="30" t="s">
        <v>1705</v>
      </c>
      <c r="F9784" s="30">
        <v>979.1</v>
      </c>
      <c r="G9784" s="30"/>
      <c r="H9784" s="32">
        <v>205057.090000001</v>
      </c>
      <c r="I9784" s="30"/>
      <c r="J9784" s="30"/>
      <c r="K9784" s="30"/>
      <c r="L9784" s="121"/>
    </row>
    <row r="9785" s="35" customFormat="1" customHeight="1" spans="2:12">
      <c r="B9785" s="38"/>
      <c r="D9785" s="30"/>
      <c r="E9785" s="30"/>
      <c r="F9785" s="30"/>
      <c r="G9785" s="30"/>
      <c r="H9785" s="32"/>
      <c r="I9785" s="30"/>
      <c r="J9785" s="30"/>
      <c r="K9785" s="30"/>
      <c r="L9785" s="121"/>
    </row>
    <row r="9786" s="35" customFormat="1" customHeight="1" spans="2:12">
      <c r="B9786" s="38"/>
      <c r="D9786" s="30"/>
      <c r="E9786" s="30"/>
      <c r="F9786" s="30"/>
      <c r="G9786" s="30"/>
      <c r="H9786" s="32"/>
      <c r="I9786" s="30"/>
      <c r="J9786" s="30"/>
      <c r="K9786" s="30"/>
      <c r="L9786" s="121"/>
    </row>
    <row r="9787" s="35" customFormat="1" customHeight="1" spans="2:12">
      <c r="B9787" s="38"/>
      <c r="D9787" s="30"/>
      <c r="E9787" s="30"/>
      <c r="F9787" s="30"/>
      <c r="G9787" s="30"/>
      <c r="H9787" s="32"/>
      <c r="I9787" s="30"/>
      <c r="J9787" s="30"/>
      <c r="K9787" s="30"/>
      <c r="L9787" s="121"/>
    </row>
    <row r="9788" s="35" customFormat="1" customHeight="1" spans="2:12">
      <c r="B9788" s="38"/>
      <c r="D9788" s="30"/>
      <c r="E9788" s="30"/>
      <c r="F9788" s="30"/>
      <c r="G9788" s="30"/>
      <c r="H9788" s="32"/>
      <c r="I9788" s="30"/>
      <c r="J9788" s="30"/>
      <c r="K9788" s="30"/>
      <c r="L9788" s="121"/>
    </row>
    <row r="9789" s="35" customFormat="1" customHeight="1" spans="2:12">
      <c r="B9789" s="38"/>
      <c r="D9789" s="30"/>
      <c r="E9789" s="30"/>
      <c r="F9789" s="30"/>
      <c r="G9789" s="30"/>
      <c r="H9789" s="32"/>
      <c r="I9789" s="30"/>
      <c r="J9789" s="30"/>
      <c r="K9789" s="30"/>
      <c r="L9789" s="121"/>
    </row>
    <row r="9790" s="35" customFormat="1" customHeight="1" spans="2:12">
      <c r="B9790" s="38"/>
      <c r="D9790" s="30"/>
      <c r="E9790" s="30"/>
      <c r="F9790" s="30"/>
      <c r="G9790" s="30"/>
      <c r="H9790" s="32"/>
      <c r="I9790" s="30"/>
      <c r="J9790" s="30"/>
      <c r="K9790" s="30"/>
      <c r="L9790" s="121"/>
    </row>
    <row r="9791" s="35" customFormat="1" customHeight="1" spans="2:12">
      <c r="B9791" s="38"/>
      <c r="D9791" s="30"/>
      <c r="E9791" s="30"/>
      <c r="F9791" s="30"/>
      <c r="G9791" s="30"/>
      <c r="H9791" s="32"/>
      <c r="I9791" s="30"/>
      <c r="J9791" s="30"/>
      <c r="K9791" s="30"/>
      <c r="L9791" s="121"/>
    </row>
    <row r="9792" s="35" customFormat="1" customHeight="1" spans="2:12">
      <c r="B9792" s="38"/>
      <c r="D9792" s="30"/>
      <c r="E9792" s="30"/>
      <c r="F9792" s="30"/>
      <c r="G9792" s="30"/>
      <c r="H9792" s="32"/>
      <c r="I9792" s="30"/>
      <c r="J9792" s="30"/>
      <c r="K9792" s="30"/>
      <c r="L9792" s="121"/>
    </row>
    <row r="9793" s="35" customFormat="1" customHeight="1" spans="2:12">
      <c r="B9793" s="38"/>
      <c r="D9793" s="30"/>
      <c r="E9793" s="30"/>
      <c r="F9793" s="30"/>
      <c r="G9793" s="30"/>
      <c r="H9793" s="32"/>
      <c r="I9793" s="30"/>
      <c r="J9793" s="30"/>
      <c r="K9793" s="30"/>
      <c r="L9793" s="121"/>
    </row>
    <row r="9794" s="35" customFormat="1" customHeight="1" spans="2:12">
      <c r="B9794" s="38"/>
      <c r="D9794" s="30"/>
      <c r="E9794" s="30"/>
      <c r="F9794" s="30"/>
      <c r="G9794" s="30"/>
      <c r="H9794" s="32"/>
      <c r="I9794" s="30"/>
      <c r="J9794" s="30"/>
      <c r="K9794" s="30"/>
      <c r="L9794" s="121"/>
    </row>
    <row r="9795" s="35" customFormat="1" customHeight="1" spans="2:12">
      <c r="B9795" s="38"/>
      <c r="D9795" s="30"/>
      <c r="E9795" s="30"/>
      <c r="F9795" s="30"/>
      <c r="G9795" s="30"/>
      <c r="H9795" s="32"/>
      <c r="I9795" s="30"/>
      <c r="J9795" s="30"/>
      <c r="K9795" s="30"/>
      <c r="L9795" s="121"/>
    </row>
    <row r="9796" s="35" customFormat="1" customHeight="1" spans="2:12">
      <c r="B9796" s="38"/>
      <c r="D9796" s="30"/>
      <c r="E9796" s="30"/>
      <c r="F9796" s="30"/>
      <c r="G9796" s="30"/>
      <c r="H9796" s="32"/>
      <c r="I9796" s="30"/>
      <c r="J9796" s="30"/>
      <c r="K9796" s="30"/>
      <c r="L9796" s="121"/>
    </row>
    <row r="9797" s="35" customFormat="1" customHeight="1" spans="2:12">
      <c r="B9797" s="38"/>
      <c r="D9797" s="30"/>
      <c r="E9797" s="30"/>
      <c r="F9797" s="30"/>
      <c r="G9797" s="30"/>
      <c r="H9797" s="32"/>
      <c r="I9797" s="30"/>
      <c r="J9797" s="30"/>
      <c r="K9797" s="30"/>
      <c r="L9797" s="121"/>
    </row>
    <row r="9798" s="35" customFormat="1" customHeight="1" spans="2:12">
      <c r="B9798" s="38"/>
      <c r="D9798" s="30"/>
      <c r="E9798" s="30"/>
      <c r="F9798" s="30"/>
      <c r="G9798" s="30"/>
      <c r="H9798" s="32"/>
      <c r="I9798" s="30"/>
      <c r="J9798" s="30"/>
      <c r="K9798" s="30"/>
      <c r="L9798" s="121"/>
    </row>
    <row r="9799" s="35" customFormat="1" customHeight="1" spans="2:12">
      <c r="B9799" s="38"/>
      <c r="D9799" s="30"/>
      <c r="E9799" s="30"/>
      <c r="F9799" s="30"/>
      <c r="G9799" s="30"/>
      <c r="H9799" s="32"/>
      <c r="I9799" s="30"/>
      <c r="J9799" s="30"/>
      <c r="K9799" s="30"/>
      <c r="L9799" s="121"/>
    </row>
    <row r="9800" s="35" customFormat="1" customHeight="1" spans="2:12">
      <c r="B9800" s="38"/>
      <c r="D9800" s="30"/>
      <c r="E9800" s="30"/>
      <c r="F9800" s="30"/>
      <c r="G9800" s="30"/>
      <c r="H9800" s="32"/>
      <c r="I9800" s="30"/>
      <c r="J9800" s="30"/>
      <c r="K9800" s="30"/>
      <c r="L9800" s="121"/>
    </row>
    <row r="9801" s="35" customFormat="1" customHeight="1" spans="2:12">
      <c r="B9801" s="38"/>
      <c r="D9801" s="30"/>
      <c r="E9801" s="30"/>
      <c r="F9801" s="30"/>
      <c r="G9801" s="30"/>
      <c r="H9801" s="32" t="s">
        <v>949</v>
      </c>
      <c r="I9801" s="30"/>
      <c r="J9801" s="30"/>
      <c r="K9801" s="30"/>
      <c r="L9801" s="121"/>
    </row>
    <row r="9802" s="35" customFormat="1" customHeight="1" spans="2:12">
      <c r="B9802" s="38"/>
      <c r="D9802" s="30"/>
      <c r="E9802" s="69"/>
      <c r="F9802" s="30"/>
      <c r="G9802" s="30"/>
      <c r="H9802" s="32" t="s">
        <v>949</v>
      </c>
      <c r="I9802" s="30"/>
      <c r="J9802" s="30"/>
      <c r="K9802" s="30"/>
      <c r="L9802" s="121"/>
    </row>
    <row r="9803" s="35" customFormat="1" customHeight="1" spans="2:12">
      <c r="B9803" s="38"/>
      <c r="D9803" s="30"/>
      <c r="E9803" s="30"/>
      <c r="F9803" s="30"/>
      <c r="G9803" s="30"/>
      <c r="H9803" s="32" t="s">
        <v>949</v>
      </c>
      <c r="I9803" s="30"/>
      <c r="J9803" s="30"/>
      <c r="K9803" s="30"/>
      <c r="L9803" s="121"/>
    </row>
    <row r="9804" s="35" customFormat="1" customHeight="1" spans="2:12">
      <c r="B9804" s="38"/>
      <c r="D9804" s="30"/>
      <c r="E9804" s="30"/>
      <c r="F9804" s="30"/>
      <c r="G9804" s="30"/>
      <c r="H9804" s="32" t="s">
        <v>949</v>
      </c>
      <c r="I9804" s="30"/>
      <c r="J9804" s="30"/>
      <c r="K9804" s="30"/>
      <c r="L9804" s="121"/>
    </row>
    <row r="9805" s="35" customFormat="1" customHeight="1" spans="2:12">
      <c r="B9805" s="38"/>
      <c r="D9805" s="30"/>
      <c r="E9805" s="30"/>
      <c r="F9805" s="30"/>
      <c r="G9805" s="30"/>
      <c r="H9805" s="32" t="s">
        <v>949</v>
      </c>
      <c r="I9805" s="30"/>
      <c r="J9805" s="30"/>
      <c r="K9805" s="30"/>
      <c r="L9805" s="121"/>
    </row>
    <row r="9806" s="35" customFormat="1" customHeight="1" spans="2:12">
      <c r="B9806" s="38"/>
      <c r="D9806" s="30"/>
      <c r="E9806" s="30"/>
      <c r="F9806" s="30"/>
      <c r="G9806" s="30"/>
      <c r="H9806" s="32" t="s">
        <v>949</v>
      </c>
      <c r="I9806" s="30"/>
      <c r="J9806" s="30"/>
      <c r="K9806" s="30"/>
      <c r="L9806" s="121"/>
    </row>
    <row r="9807" s="35" customFormat="1" customHeight="1" spans="2:12">
      <c r="B9807" s="38"/>
      <c r="D9807" s="30"/>
      <c r="E9807" s="30"/>
      <c r="F9807" s="30"/>
      <c r="G9807" s="30"/>
      <c r="H9807" s="32" t="s">
        <v>949</v>
      </c>
      <c r="I9807" s="30"/>
      <c r="J9807" s="30"/>
      <c r="K9807" s="30"/>
      <c r="L9807" s="121"/>
    </row>
    <row r="9808" s="35" customFormat="1" customHeight="1" spans="2:12">
      <c r="B9808" s="38"/>
      <c r="D9808" s="30"/>
      <c r="E9808" s="30"/>
      <c r="F9808" s="30"/>
      <c r="G9808" s="30"/>
      <c r="H9808" s="32" t="s">
        <v>949</v>
      </c>
      <c r="I9808" s="30"/>
      <c r="J9808" s="30"/>
      <c r="K9808" s="30"/>
      <c r="L9808" s="121"/>
    </row>
    <row r="9809" s="35" customFormat="1" customHeight="1" spans="2:12">
      <c r="B9809" s="38"/>
      <c r="D9809" s="30"/>
      <c r="E9809" s="30"/>
      <c r="F9809" s="30"/>
      <c r="G9809" s="30"/>
      <c r="H9809" s="32" t="s">
        <v>949</v>
      </c>
      <c r="I9809" s="30"/>
      <c r="J9809" s="30"/>
      <c r="K9809" s="30"/>
      <c r="L9809" s="121"/>
    </row>
    <row r="9810" s="35" customFormat="1" customHeight="1" spans="2:12">
      <c r="B9810" s="38"/>
      <c r="D9810" s="30"/>
      <c r="E9810" s="30"/>
      <c r="F9810" s="30"/>
      <c r="G9810" s="30"/>
      <c r="H9810" s="32" t="s">
        <v>949</v>
      </c>
      <c r="I9810" s="30"/>
      <c r="J9810" s="30"/>
      <c r="K9810" s="30"/>
      <c r="L9810" s="121"/>
    </row>
    <row r="9811" s="35" customFormat="1" customHeight="1" spans="2:12">
      <c r="B9811" s="38"/>
      <c r="D9811" s="30"/>
      <c r="E9811" s="30"/>
      <c r="F9811" s="30"/>
      <c r="G9811" s="30"/>
      <c r="H9811" s="32" t="s">
        <v>949</v>
      </c>
      <c r="I9811" s="30"/>
      <c r="J9811" s="30"/>
      <c r="K9811" s="30"/>
      <c r="L9811" s="121"/>
    </row>
    <row r="9812" s="35" customFormat="1" customHeight="1" spans="2:12">
      <c r="B9812" s="38"/>
      <c r="D9812" s="30"/>
      <c r="E9812" s="30"/>
      <c r="F9812" s="30"/>
      <c r="G9812" s="30"/>
      <c r="H9812" s="32" t="s">
        <v>949</v>
      </c>
      <c r="I9812" s="30"/>
      <c r="J9812" s="30"/>
      <c r="K9812" s="30"/>
      <c r="L9812" s="121"/>
    </row>
    <row r="9813" s="35" customFormat="1" customHeight="1" spans="2:12">
      <c r="B9813" s="38"/>
      <c r="D9813" s="30"/>
      <c r="E9813" s="30"/>
      <c r="F9813" s="30"/>
      <c r="G9813" s="30"/>
      <c r="H9813" s="32" t="s">
        <v>949</v>
      </c>
      <c r="I9813" s="30"/>
      <c r="J9813" s="30"/>
      <c r="K9813" s="30"/>
      <c r="L9813" s="121"/>
    </row>
    <row r="9814" s="35" customFormat="1" customHeight="1" spans="2:12">
      <c r="B9814" s="38"/>
      <c r="D9814" s="30"/>
      <c r="E9814" s="30"/>
      <c r="F9814" s="30"/>
      <c r="G9814" s="30"/>
      <c r="H9814" s="32" t="s">
        <v>949</v>
      </c>
      <c r="I9814" s="30"/>
      <c r="J9814" s="30"/>
      <c r="K9814" s="30"/>
      <c r="L9814" s="121"/>
    </row>
    <row r="9815" s="35" customFormat="1" customHeight="1" spans="2:12">
      <c r="B9815" s="38"/>
      <c r="D9815" s="30"/>
      <c r="E9815" s="69"/>
      <c r="F9815" s="30"/>
      <c r="G9815" s="30"/>
      <c r="H9815" s="32" t="s">
        <v>949</v>
      </c>
      <c r="I9815" s="30"/>
      <c r="J9815" s="30"/>
      <c r="K9815" s="30"/>
      <c r="L9815" s="121"/>
    </row>
    <row r="9816" s="35" customFormat="1" customHeight="1" spans="2:12">
      <c r="B9816" s="38"/>
      <c r="D9816" s="30"/>
      <c r="E9816" s="30"/>
      <c r="F9816" s="30"/>
      <c r="G9816" s="30"/>
      <c r="H9816" s="32" t="s">
        <v>949</v>
      </c>
      <c r="I9816" s="30"/>
      <c r="J9816" s="30"/>
      <c r="K9816" s="30"/>
      <c r="L9816" s="121"/>
    </row>
    <row r="9817" s="35" customFormat="1" customHeight="1" spans="2:12">
      <c r="B9817" s="38"/>
      <c r="D9817" s="30"/>
      <c r="E9817" s="30"/>
      <c r="F9817" s="30"/>
      <c r="G9817" s="30"/>
      <c r="H9817" s="32" t="s">
        <v>949</v>
      </c>
      <c r="I9817" s="30"/>
      <c r="J9817" s="30"/>
      <c r="K9817" s="30"/>
      <c r="L9817" s="121"/>
    </row>
    <row r="9818" s="35" customFormat="1" customHeight="1" spans="2:12">
      <c r="B9818" s="38"/>
      <c r="D9818" s="30"/>
      <c r="E9818" s="30"/>
      <c r="F9818" s="30"/>
      <c r="G9818" s="30"/>
      <c r="H9818" s="32" t="s">
        <v>949</v>
      </c>
      <c r="I9818" s="30"/>
      <c r="J9818" s="30"/>
      <c r="K9818" s="30"/>
      <c r="L9818" s="121"/>
    </row>
    <row r="9819" s="35" customFormat="1" customHeight="1" spans="2:12">
      <c r="B9819" s="38"/>
      <c r="D9819" s="30"/>
      <c r="E9819" s="30"/>
      <c r="F9819" s="30"/>
      <c r="G9819" s="30"/>
      <c r="H9819" s="32" t="s">
        <v>949</v>
      </c>
      <c r="I9819" s="30"/>
      <c r="J9819" s="30"/>
      <c r="K9819" s="30"/>
      <c r="L9819" s="121"/>
    </row>
    <row r="9820" s="35" customFormat="1" customHeight="1" spans="2:12">
      <c r="B9820" s="38"/>
      <c r="D9820" s="30"/>
      <c r="E9820" s="69"/>
      <c r="F9820" s="30"/>
      <c r="G9820" s="30"/>
      <c r="H9820" s="32" t="s">
        <v>949</v>
      </c>
      <c r="I9820" s="30"/>
      <c r="J9820" s="30"/>
      <c r="K9820" s="30"/>
      <c r="L9820" s="121"/>
    </row>
    <row r="9821" s="35" customFormat="1" customHeight="1" spans="2:12">
      <c r="B9821" s="38"/>
      <c r="D9821" s="30"/>
      <c r="E9821" s="30"/>
      <c r="F9821" s="30"/>
      <c r="G9821" s="30"/>
      <c r="H9821" s="32" t="s">
        <v>949</v>
      </c>
      <c r="I9821" s="30"/>
      <c r="J9821" s="30"/>
      <c r="K9821" s="30"/>
      <c r="L9821" s="121"/>
    </row>
    <row r="9822" s="35" customFormat="1" customHeight="1" spans="2:12">
      <c r="B9822" s="38"/>
      <c r="D9822" s="30"/>
      <c r="E9822" s="30"/>
      <c r="F9822" s="57"/>
      <c r="G9822" s="30"/>
      <c r="H9822" s="32" t="s">
        <v>949</v>
      </c>
      <c r="I9822" s="30"/>
      <c r="J9822" s="30"/>
      <c r="K9822" s="30"/>
      <c r="L9822" s="121"/>
    </row>
    <row r="9823" s="35" customFormat="1" customHeight="1" spans="2:12">
      <c r="B9823" s="38"/>
      <c r="D9823" s="30"/>
      <c r="E9823" s="30"/>
      <c r="F9823" s="30"/>
      <c r="G9823" s="30"/>
      <c r="H9823" s="32" t="s">
        <v>949</v>
      </c>
      <c r="I9823" s="30"/>
      <c r="J9823" s="30"/>
      <c r="K9823" s="30"/>
      <c r="L9823" s="121"/>
    </row>
    <row r="9824" s="35" customFormat="1" customHeight="1" spans="2:12">
      <c r="B9824" s="38"/>
      <c r="D9824" s="30"/>
      <c r="E9824" s="30"/>
      <c r="F9824" s="30"/>
      <c r="G9824" s="30"/>
      <c r="H9824" s="32" t="s">
        <v>949</v>
      </c>
      <c r="I9824" s="30"/>
      <c r="J9824" s="30"/>
      <c r="K9824" s="30"/>
      <c r="L9824" s="121"/>
    </row>
    <row r="9825" s="35" customFormat="1" customHeight="1" spans="2:12">
      <c r="B9825" s="38"/>
      <c r="D9825" s="30"/>
      <c r="E9825" s="30"/>
      <c r="F9825" s="30"/>
      <c r="G9825" s="30"/>
      <c r="H9825" s="32" t="s">
        <v>949</v>
      </c>
      <c r="I9825" s="30"/>
      <c r="J9825" s="30"/>
      <c r="K9825" s="30"/>
      <c r="L9825" s="121"/>
    </row>
    <row r="9826" s="35" customFormat="1" customHeight="1" spans="2:12">
      <c r="B9826" s="38"/>
      <c r="D9826" s="30"/>
      <c r="E9826" s="69"/>
      <c r="F9826" s="57"/>
      <c r="G9826" s="57"/>
      <c r="H9826" s="32" t="s">
        <v>949</v>
      </c>
      <c r="I9826" s="30"/>
      <c r="J9826" s="30"/>
      <c r="K9826" s="30"/>
      <c r="L9826" s="121"/>
    </row>
    <row r="9827" s="35" customFormat="1" customHeight="1" spans="2:12">
      <c r="B9827" s="38"/>
      <c r="D9827" s="30"/>
      <c r="E9827" s="30"/>
      <c r="F9827" s="30"/>
      <c r="G9827" s="30"/>
      <c r="H9827" s="32" t="s">
        <v>949</v>
      </c>
      <c r="I9827" s="30"/>
      <c r="J9827" s="30"/>
      <c r="K9827" s="30"/>
      <c r="L9827" s="121"/>
    </row>
    <row r="9828" s="35" customFormat="1" customHeight="1" spans="2:12">
      <c r="B9828" s="38"/>
      <c r="D9828" s="30"/>
      <c r="E9828" s="30"/>
      <c r="F9828" s="30"/>
      <c r="G9828" s="30"/>
      <c r="H9828" s="32" t="s">
        <v>949</v>
      </c>
      <c r="I9828" s="30"/>
      <c r="J9828" s="30"/>
      <c r="K9828" s="30"/>
      <c r="L9828" s="121"/>
    </row>
    <row r="9829" s="35" customFormat="1" customHeight="1" spans="2:12">
      <c r="B9829" s="38"/>
      <c r="D9829" s="30"/>
      <c r="E9829" s="30"/>
      <c r="F9829" s="30"/>
      <c r="G9829" s="30"/>
      <c r="H9829" s="32" t="s">
        <v>949</v>
      </c>
      <c r="I9829" s="30"/>
      <c r="J9829" s="30"/>
      <c r="K9829" s="30"/>
      <c r="L9829" s="121"/>
    </row>
    <row r="9830" s="35" customFormat="1" customHeight="1" spans="2:12">
      <c r="B9830" s="38"/>
      <c r="D9830" s="30"/>
      <c r="E9830" s="30"/>
      <c r="F9830" s="30"/>
      <c r="G9830" s="30"/>
      <c r="H9830" s="32" t="s">
        <v>949</v>
      </c>
      <c r="I9830" s="30"/>
      <c r="J9830" s="30"/>
      <c r="K9830" s="30"/>
      <c r="L9830" s="121"/>
    </row>
    <row r="9831" s="35" customFormat="1" customHeight="1" spans="2:12">
      <c r="B9831" s="38"/>
      <c r="D9831" s="30"/>
      <c r="E9831" s="30"/>
      <c r="F9831" s="30"/>
      <c r="G9831" s="30"/>
      <c r="H9831" s="32" t="s">
        <v>949</v>
      </c>
      <c r="I9831" s="30"/>
      <c r="J9831" s="30"/>
      <c r="K9831" s="30"/>
      <c r="L9831" s="121"/>
    </row>
    <row r="9832" s="35" customFormat="1" customHeight="1" spans="2:12">
      <c r="B9832" s="38"/>
      <c r="D9832" s="30"/>
      <c r="E9832" s="30"/>
      <c r="F9832" s="30"/>
      <c r="G9832" s="30"/>
      <c r="H9832" s="32" t="s">
        <v>949</v>
      </c>
      <c r="I9832" s="30"/>
      <c r="J9832" s="30"/>
      <c r="K9832" s="30"/>
      <c r="L9832" s="121"/>
    </row>
    <row r="9833" s="35" customFormat="1" customHeight="1" spans="2:12">
      <c r="B9833" s="38"/>
      <c r="D9833" s="30"/>
      <c r="E9833" s="30"/>
      <c r="F9833" s="30"/>
      <c r="G9833" s="30"/>
      <c r="H9833" s="32" t="s">
        <v>949</v>
      </c>
      <c r="I9833" s="30"/>
      <c r="J9833" s="30"/>
      <c r="K9833" s="30"/>
      <c r="L9833" s="121"/>
    </row>
    <row r="9834" s="35" customFormat="1" customHeight="1" spans="2:12">
      <c r="B9834" s="38"/>
      <c r="D9834" s="30"/>
      <c r="E9834" s="30"/>
      <c r="F9834" s="30"/>
      <c r="G9834" s="30"/>
      <c r="H9834" s="32" t="s">
        <v>949</v>
      </c>
      <c r="I9834" s="30"/>
      <c r="J9834" s="30"/>
      <c r="K9834" s="30"/>
      <c r="L9834" s="121"/>
    </row>
    <row r="9835" s="35" customFormat="1" customHeight="1" spans="2:12">
      <c r="B9835" s="38"/>
      <c r="D9835" s="30"/>
      <c r="E9835" s="30"/>
      <c r="F9835" s="30"/>
      <c r="G9835" s="30"/>
      <c r="H9835" s="32" t="s">
        <v>949</v>
      </c>
      <c r="I9835" s="30"/>
      <c r="J9835" s="30"/>
      <c r="K9835" s="30"/>
      <c r="L9835" s="121"/>
    </row>
    <row r="9836" s="35" customFormat="1" customHeight="1" spans="2:12">
      <c r="B9836" s="38"/>
      <c r="D9836" s="30"/>
      <c r="E9836" s="30"/>
      <c r="F9836" s="30"/>
      <c r="G9836" s="30"/>
      <c r="H9836" s="32" t="s">
        <v>949</v>
      </c>
      <c r="I9836" s="30"/>
      <c r="J9836" s="30"/>
      <c r="K9836" s="30"/>
      <c r="L9836" s="121"/>
    </row>
    <row r="9837" s="35" customFormat="1" customHeight="1" spans="2:12">
      <c r="B9837" s="38"/>
      <c r="D9837" s="30"/>
      <c r="E9837" s="30"/>
      <c r="F9837" s="30"/>
      <c r="G9837" s="30"/>
      <c r="H9837" s="32" t="s">
        <v>949</v>
      </c>
      <c r="I9837" s="30"/>
      <c r="J9837" s="30"/>
      <c r="K9837" s="30"/>
      <c r="L9837" s="121"/>
    </row>
    <row r="9838" s="35" customFormat="1" customHeight="1" spans="2:12">
      <c r="B9838" s="38"/>
      <c r="D9838" s="30"/>
      <c r="E9838" s="30"/>
      <c r="F9838" s="30"/>
      <c r="G9838" s="30"/>
      <c r="H9838" s="32" t="s">
        <v>949</v>
      </c>
      <c r="I9838" s="30"/>
      <c r="J9838" s="30"/>
      <c r="K9838" s="30"/>
      <c r="L9838" s="121"/>
    </row>
    <row r="9839" s="35" customFormat="1" customHeight="1" spans="2:12">
      <c r="B9839" s="38"/>
      <c r="D9839" s="30"/>
      <c r="E9839" s="69"/>
      <c r="F9839" s="30"/>
      <c r="G9839" s="30"/>
      <c r="H9839" s="32" t="s">
        <v>949</v>
      </c>
      <c r="I9839" s="30"/>
      <c r="J9839" s="30"/>
      <c r="K9839" s="30"/>
      <c r="L9839" s="121"/>
    </row>
    <row r="9840" s="35" customFormat="1" customHeight="1" spans="2:12">
      <c r="B9840" s="38"/>
      <c r="D9840" s="30"/>
      <c r="E9840" s="30"/>
      <c r="F9840" s="30"/>
      <c r="G9840" s="30"/>
      <c r="H9840" s="32" t="s">
        <v>949</v>
      </c>
      <c r="I9840" s="30"/>
      <c r="J9840" s="30"/>
      <c r="K9840" s="30"/>
      <c r="L9840" s="121"/>
    </row>
    <row r="9841" s="35" customFormat="1" customHeight="1" spans="2:15">
      <c r="B9841" s="38"/>
      <c r="D9841" s="30"/>
      <c r="E9841" s="30"/>
      <c r="F9841" s="30"/>
      <c r="G9841" s="30"/>
      <c r="H9841" s="32" t="s">
        <v>949</v>
      </c>
      <c r="I9841" s="30"/>
      <c r="J9841" s="30"/>
      <c r="K9841" s="30"/>
      <c r="L9841" s="121"/>
    </row>
    <row r="9842" s="35" customFormat="1" customHeight="1" spans="2:15">
      <c r="B9842" s="38"/>
      <c r="D9842" s="30"/>
      <c r="E9842" s="30"/>
      <c r="F9842" s="30"/>
      <c r="G9842" s="30"/>
      <c r="H9842" s="32" t="s">
        <v>949</v>
      </c>
      <c r="I9842" s="30"/>
      <c r="J9842" s="30"/>
      <c r="K9842" s="30"/>
      <c r="L9842" s="121"/>
    </row>
    <row r="9843" s="35" customFormat="1" customHeight="1" spans="2:15">
      <c r="B9843" s="38"/>
      <c r="D9843" s="30"/>
      <c r="E9843" s="30"/>
      <c r="F9843" s="30"/>
      <c r="G9843" s="30"/>
      <c r="H9843" s="32" t="s">
        <v>949</v>
      </c>
      <c r="I9843" s="30"/>
      <c r="J9843" s="30"/>
      <c r="K9843" s="30"/>
      <c r="L9843" s="121"/>
    </row>
    <row r="9844" s="35" customFormat="1" customHeight="1" spans="2:15">
      <c r="B9844" s="38"/>
      <c r="D9844" s="30"/>
      <c r="E9844" s="30"/>
      <c r="F9844" s="30"/>
      <c r="G9844" s="30"/>
      <c r="H9844" s="32" t="s">
        <v>949</v>
      </c>
      <c r="I9844" s="30"/>
      <c r="J9844" s="30"/>
      <c r="K9844" s="30"/>
      <c r="L9844" s="121"/>
    </row>
    <row r="9845" s="35" customFormat="1" customHeight="1" spans="2:15">
      <c r="B9845" s="38"/>
      <c r="D9845" s="30"/>
      <c r="E9845" s="30"/>
      <c r="F9845" s="30"/>
      <c r="G9845" s="30"/>
      <c r="H9845" s="32" t="s">
        <v>949</v>
      </c>
      <c r="I9845" s="30"/>
      <c r="J9845" s="30"/>
      <c r="K9845" s="30"/>
      <c r="L9845" s="121"/>
    </row>
    <row r="9846" s="35" customFormat="1" customHeight="1" spans="2:15">
      <c r="B9846" s="38"/>
      <c r="D9846" s="30"/>
      <c r="E9846" s="30"/>
      <c r="F9846" s="30"/>
      <c r="G9846" s="30"/>
      <c r="H9846" s="32" t="s">
        <v>949</v>
      </c>
      <c r="I9846" s="30"/>
      <c r="J9846" s="30"/>
      <c r="K9846" s="30"/>
      <c r="L9846" s="121"/>
    </row>
    <row r="9847" s="35" customFormat="1" customHeight="1" spans="2:15">
      <c r="B9847" s="38"/>
      <c r="D9847" s="30"/>
      <c r="E9847" s="30"/>
      <c r="F9847" s="30"/>
      <c r="G9847" s="30"/>
      <c r="H9847" s="32" t="s">
        <v>949</v>
      </c>
      <c r="I9847" s="30"/>
      <c r="J9847" s="30"/>
      <c r="K9847" s="30"/>
      <c r="L9847" s="121"/>
    </row>
    <row r="9848" s="35" customFormat="1" customHeight="1" spans="2:15">
      <c r="B9848" s="38"/>
      <c r="D9848" s="30"/>
      <c r="E9848" s="30"/>
      <c r="F9848" s="30"/>
      <c r="G9848" s="30"/>
      <c r="H9848" s="32" t="s">
        <v>949</v>
      </c>
      <c r="I9848" s="30"/>
      <c r="J9848" s="30"/>
      <c r="K9848" s="30"/>
      <c r="L9848" s="121"/>
    </row>
    <row r="9849" s="35" customFormat="1" customHeight="1" spans="2:15">
      <c r="B9849" s="38"/>
      <c r="D9849" s="30"/>
      <c r="E9849" s="30"/>
      <c r="F9849" s="30"/>
      <c r="G9849" s="30"/>
      <c r="H9849" s="32" t="s">
        <v>949</v>
      </c>
      <c r="I9849" s="30"/>
      <c r="J9849" s="30"/>
      <c r="K9849" s="30"/>
      <c r="L9849" s="121"/>
    </row>
    <row r="9850" s="35" customFormat="1" customHeight="1" spans="2:15">
      <c r="B9850" s="38"/>
      <c r="D9850" s="30"/>
      <c r="E9850" s="30"/>
      <c r="F9850" s="30"/>
      <c r="G9850" s="30"/>
      <c r="H9850" s="32" t="s">
        <v>949</v>
      </c>
      <c r="I9850" s="30"/>
      <c r="J9850" s="30"/>
      <c r="K9850" s="30"/>
      <c r="L9850" s="121"/>
    </row>
    <row r="9851" s="35" customFormat="1" customHeight="1" spans="2:15">
      <c r="B9851" s="38"/>
      <c r="D9851" s="30"/>
      <c r="E9851" s="30"/>
      <c r="F9851" s="30"/>
      <c r="G9851" s="30"/>
      <c r="H9851" s="32" t="s">
        <v>949</v>
      </c>
      <c r="I9851" s="30"/>
      <c r="J9851" s="30"/>
      <c r="K9851" s="30"/>
      <c r="L9851" s="121"/>
    </row>
    <row r="9852" s="35" customFormat="1" customHeight="1" spans="2:15">
      <c r="B9852" s="38"/>
      <c r="D9852" s="30"/>
      <c r="E9852" s="30"/>
      <c r="F9852" s="30"/>
      <c r="G9852" s="30"/>
      <c r="H9852" s="32" t="s">
        <v>949</v>
      </c>
      <c r="I9852" s="30"/>
      <c r="J9852" s="30"/>
      <c r="K9852" s="30"/>
      <c r="L9852" s="121"/>
    </row>
    <row r="9853" s="35" customFormat="1" customHeight="1" spans="2:15">
      <c r="B9853" s="38"/>
      <c r="D9853" s="30"/>
      <c r="E9853" s="30"/>
      <c r="F9853" s="30"/>
      <c r="G9853" s="30"/>
      <c r="H9853" s="32" t="s">
        <v>949</v>
      </c>
      <c r="I9853" s="30"/>
      <c r="J9853" s="30"/>
      <c r="K9853" s="30"/>
      <c r="L9853" s="121"/>
    </row>
    <row r="9854" s="35" customFormat="1" customHeight="1" spans="2:15">
      <c r="B9854" s="38"/>
      <c r="D9854" s="30"/>
      <c r="E9854" s="30"/>
      <c r="F9854" s="30"/>
      <c r="G9854" s="30"/>
      <c r="H9854" s="32" t="s">
        <v>949</v>
      </c>
      <c r="I9854" s="30"/>
      <c r="J9854" s="30"/>
      <c r="K9854" s="30"/>
      <c r="L9854" s="121"/>
    </row>
    <row r="9855" s="35" customFormat="1" customHeight="1" spans="2:15">
      <c r="B9855" s="38"/>
      <c r="D9855" s="30"/>
      <c r="E9855" s="39"/>
      <c r="F9855" s="40"/>
      <c r="G9855" s="41"/>
      <c r="H9855" s="32" t="s">
        <v>949</v>
      </c>
      <c r="I9855" s="30"/>
      <c r="J9855" s="30"/>
      <c r="K9855" s="30"/>
      <c r="L9855" s="121"/>
    </row>
    <row r="9856" s="35" customFormat="1" customHeight="1" spans="2:15">
      <c r="B9856" s="38">
        <v>46254</v>
      </c>
      <c r="C9856" s="30" t="s">
        <v>20</v>
      </c>
      <c r="D9856" s="30" t="s">
        <v>429</v>
      </c>
      <c r="E9856" s="30" t="s">
        <v>430</v>
      </c>
      <c r="F9856" s="64">
        <v>40718.89</v>
      </c>
      <c r="G9856" s="30"/>
      <c r="H9856" s="32">
        <v>1841759.26000001</v>
      </c>
      <c r="I9856" s="30"/>
      <c r="J9856" s="30"/>
      <c r="K9856" s="30"/>
      <c r="L9856" s="121"/>
      <c r="M9856" s="30"/>
      <c r="N9856" s="30"/>
      <c r="O9856" s="30"/>
    </row>
    <row r="9857" s="35" customFormat="1" customHeight="1" spans="2:15">
      <c r="B9857" s="38">
        <v>46255</v>
      </c>
      <c r="C9857" s="30" t="s">
        <v>20</v>
      </c>
      <c r="D9857" s="30" t="s">
        <v>429</v>
      </c>
      <c r="E9857" s="30" t="s">
        <v>430</v>
      </c>
      <c r="F9857" s="64">
        <v>41559.24</v>
      </c>
      <c r="G9857" s="30"/>
      <c r="H9857" s="32">
        <v>1883318.50000001</v>
      </c>
      <c r="I9857" s="30"/>
      <c r="J9857" s="30"/>
      <c r="K9857" s="30"/>
      <c r="L9857" s="121"/>
      <c r="M9857" s="30"/>
      <c r="N9857" s="30"/>
      <c r="O9857" s="30"/>
    </row>
    <row r="9858" s="35" customFormat="1" customHeight="1" spans="2:15">
      <c r="B9858" s="38">
        <v>46255</v>
      </c>
      <c r="C9858" s="30" t="s">
        <v>20</v>
      </c>
      <c r="D9858" s="30"/>
      <c r="E9858" s="56" t="s">
        <v>978</v>
      </c>
      <c r="F9858" s="64"/>
      <c r="G9858" s="30">
        <v>200000</v>
      </c>
      <c r="H9858" s="32">
        <v>1683318.50000001</v>
      </c>
      <c r="I9858" s="30"/>
      <c r="J9858" s="30"/>
      <c r="K9858" s="30"/>
      <c r="L9858" s="121"/>
      <c r="M9858" s="30"/>
      <c r="N9858" s="30"/>
      <c r="O9858" s="30"/>
    </row>
    <row r="9859" s="35" customFormat="1" customHeight="1" spans="2:15">
      <c r="B9859" s="38">
        <v>46257</v>
      </c>
      <c r="C9859" s="30" t="s">
        <v>20</v>
      </c>
      <c r="D9859" s="30"/>
      <c r="E9859" s="30" t="s">
        <v>978</v>
      </c>
      <c r="F9859" s="64"/>
      <c r="G9859" s="30">
        <v>200000</v>
      </c>
      <c r="H9859" s="32">
        <v>1483318.50000001</v>
      </c>
      <c r="I9859" s="30"/>
      <c r="J9859" s="30"/>
      <c r="K9859" s="30"/>
      <c r="L9859" s="121"/>
      <c r="M9859" s="30"/>
      <c r="N9859" s="30"/>
      <c r="O9859" s="30"/>
    </row>
    <row r="9860" s="35" customFormat="1" customHeight="1" spans="2:15">
      <c r="B9860" s="38">
        <v>46258</v>
      </c>
      <c r="C9860" s="30" t="s">
        <v>20</v>
      </c>
      <c r="D9860" s="30" t="s">
        <v>429</v>
      </c>
      <c r="E9860" s="30" t="s">
        <v>430</v>
      </c>
      <c r="F9860" s="30">
        <v>135253.75</v>
      </c>
      <c r="G9860" s="30"/>
      <c r="H9860" s="32">
        <v>1618572.25000001</v>
      </c>
      <c r="I9860" s="30"/>
      <c r="J9860" s="30"/>
      <c r="K9860" s="30"/>
      <c r="L9860" s="121"/>
      <c r="M9860" s="30"/>
      <c r="N9860" s="30"/>
      <c r="O9860" s="30"/>
    </row>
    <row r="9861" s="35" customFormat="1" customHeight="1" spans="2:15">
      <c r="B9861" s="38">
        <v>46259</v>
      </c>
      <c r="C9861" s="30" t="s">
        <v>20</v>
      </c>
      <c r="D9861" s="30" t="s">
        <v>429</v>
      </c>
      <c r="E9861" s="30" t="s">
        <v>430</v>
      </c>
      <c r="F9861" s="64">
        <v>37050.96</v>
      </c>
      <c r="G9861" s="30"/>
      <c r="H9861" s="32">
        <v>1655623.21000001</v>
      </c>
      <c r="I9861" s="30"/>
      <c r="J9861" s="30"/>
      <c r="K9861" s="30"/>
      <c r="L9861" s="121"/>
      <c r="M9861" s="30"/>
      <c r="N9861" s="30"/>
      <c r="O9861" s="30"/>
    </row>
    <row r="9862" s="35" customFormat="1" customHeight="1" spans="2:15">
      <c r="B9862" s="38">
        <v>46260</v>
      </c>
      <c r="C9862" s="30" t="s">
        <v>20</v>
      </c>
      <c r="D9862" s="30" t="s">
        <v>429</v>
      </c>
      <c r="E9862" s="30" t="s">
        <v>430</v>
      </c>
      <c r="F9862" s="64">
        <v>37279.3</v>
      </c>
      <c r="G9862" s="30"/>
      <c r="H9862" s="32">
        <v>1692902.51000001</v>
      </c>
      <c r="I9862" s="30"/>
      <c r="J9862" s="30"/>
      <c r="K9862" s="30"/>
      <c r="L9862" s="121"/>
    </row>
    <row r="9863" s="35" customFormat="1" customHeight="1" spans="2:15">
      <c r="B9863" s="38">
        <v>46261</v>
      </c>
      <c r="C9863" s="30" t="s">
        <v>20</v>
      </c>
      <c r="D9863" s="30" t="s">
        <v>429</v>
      </c>
      <c r="E9863" s="30" t="s">
        <v>430</v>
      </c>
      <c r="F9863" s="64">
        <v>43370.24</v>
      </c>
      <c r="G9863" s="30"/>
      <c r="H9863" s="32">
        <v>1736272.75000001</v>
      </c>
      <c r="I9863" s="30"/>
      <c r="J9863" s="30"/>
      <c r="K9863" s="30"/>
      <c r="L9863" s="121"/>
    </row>
    <row r="9864" s="35" customFormat="1" customHeight="1" spans="2:15">
      <c r="B9864" s="38">
        <v>46262</v>
      </c>
      <c r="C9864" s="30" t="s">
        <v>20</v>
      </c>
      <c r="D9864" s="30"/>
      <c r="E9864" s="30" t="s">
        <v>978</v>
      </c>
      <c r="F9864" s="64"/>
      <c r="G9864" s="30">
        <v>200000</v>
      </c>
      <c r="H9864" s="32">
        <v>1536272.75000001</v>
      </c>
      <c r="I9864" s="30"/>
      <c r="J9864" s="30"/>
      <c r="K9864" s="30"/>
      <c r="L9864" s="121"/>
    </row>
    <row r="9865" s="35" customFormat="1" customHeight="1" spans="2:15">
      <c r="B9865" s="38">
        <v>46262</v>
      </c>
      <c r="C9865" s="30" t="s">
        <v>20</v>
      </c>
      <c r="D9865" s="30" t="s">
        <v>429</v>
      </c>
      <c r="E9865" s="30" t="s">
        <v>430</v>
      </c>
      <c r="F9865" s="64">
        <v>28104.94</v>
      </c>
      <c r="G9865" s="30"/>
      <c r="H9865" s="32">
        <v>1564377.69000001</v>
      </c>
      <c r="I9865" s="30"/>
      <c r="J9865" s="30"/>
      <c r="K9865" s="30"/>
      <c r="L9865" s="121"/>
    </row>
    <row r="9866" s="35" customFormat="1" customHeight="1" spans="2:15">
      <c r="B9866" s="38">
        <v>46262</v>
      </c>
      <c r="C9866" s="30" t="s">
        <v>20</v>
      </c>
      <c r="D9866" s="30"/>
      <c r="E9866" s="30" t="s">
        <v>978</v>
      </c>
      <c r="F9866" s="64"/>
      <c r="G9866" s="30">
        <v>200000</v>
      </c>
      <c r="H9866" s="32">
        <v>1364377.69000001</v>
      </c>
      <c r="I9866" s="30"/>
      <c r="J9866" s="30"/>
      <c r="K9866" s="30"/>
      <c r="L9866" s="121"/>
    </row>
    <row r="9867" s="35" customFormat="1" customHeight="1" spans="2:15">
      <c r="B9867" s="38">
        <v>46265</v>
      </c>
      <c r="C9867" s="30" t="s">
        <v>20</v>
      </c>
      <c r="D9867" s="30" t="s">
        <v>429</v>
      </c>
      <c r="E9867" s="30" t="s">
        <v>430</v>
      </c>
      <c r="F9867" s="64">
        <v>120856.58</v>
      </c>
      <c r="G9867" s="30"/>
      <c r="H9867" s="32">
        <v>1485234.27000001</v>
      </c>
      <c r="I9867" s="30"/>
      <c r="J9867" s="30"/>
      <c r="K9867" s="30"/>
      <c r="L9867" s="121"/>
    </row>
    <row r="9868" s="35" customFormat="1" customHeight="1" spans="2:15">
      <c r="B9868" s="38">
        <v>46266</v>
      </c>
      <c r="C9868" s="30" t="s">
        <v>20</v>
      </c>
      <c r="D9868" s="30" t="s">
        <v>429</v>
      </c>
      <c r="E9868" s="30" t="s">
        <v>430</v>
      </c>
      <c r="F9868" s="64">
        <v>48403.37</v>
      </c>
      <c r="G9868" s="30"/>
      <c r="H9868" s="32">
        <v>1533637.64000001</v>
      </c>
      <c r="I9868" s="30"/>
      <c r="J9868" s="30"/>
      <c r="K9868" s="30"/>
      <c r="L9868" s="121"/>
    </row>
    <row r="9869" s="35" customFormat="1" customHeight="1" spans="2:15">
      <c r="B9869" s="38">
        <v>46267</v>
      </c>
      <c r="C9869" s="30" t="s">
        <v>20</v>
      </c>
      <c r="D9869" s="30" t="s">
        <v>429</v>
      </c>
      <c r="E9869" s="30" t="s">
        <v>430</v>
      </c>
      <c r="F9869" s="64">
        <v>49328.56</v>
      </c>
      <c r="G9869" s="30"/>
      <c r="H9869" s="32">
        <v>1582966.20000001</v>
      </c>
      <c r="I9869" s="30"/>
      <c r="J9869" s="30"/>
      <c r="K9869" s="30"/>
      <c r="L9869" s="121"/>
    </row>
    <row r="9870" s="35" customFormat="1" customHeight="1" spans="2:15">
      <c r="B9870" s="38">
        <v>46268</v>
      </c>
      <c r="C9870" s="30" t="s">
        <v>20</v>
      </c>
      <c r="D9870" s="30" t="s">
        <v>429</v>
      </c>
      <c r="E9870" s="30" t="s">
        <v>430</v>
      </c>
      <c r="F9870" s="64">
        <v>36046.97</v>
      </c>
      <c r="G9870" s="30"/>
      <c r="H9870" s="32">
        <v>1619013.17000001</v>
      </c>
      <c r="I9870" s="30"/>
      <c r="J9870" s="30"/>
      <c r="K9870" s="30"/>
      <c r="L9870" s="121"/>
    </row>
    <row r="9871" s="35" customFormat="1" customHeight="1" spans="2:15">
      <c r="B9871" s="38">
        <v>46269</v>
      </c>
      <c r="C9871" s="30" t="s">
        <v>20</v>
      </c>
      <c r="D9871" s="30" t="s">
        <v>429</v>
      </c>
      <c r="E9871" s="30" t="s">
        <v>430</v>
      </c>
      <c r="F9871" s="64">
        <v>39038.57</v>
      </c>
      <c r="G9871" s="56"/>
      <c r="H9871" s="32">
        <v>1658051.74000001</v>
      </c>
      <c r="I9871" s="30"/>
      <c r="J9871" s="30"/>
      <c r="K9871" s="30"/>
      <c r="L9871" s="121"/>
    </row>
    <row r="9872" s="35" customFormat="1" customHeight="1" spans="2:15">
      <c r="B9872" s="38">
        <v>46272</v>
      </c>
      <c r="C9872" s="30" t="s">
        <v>20</v>
      </c>
      <c r="D9872" s="30" t="s">
        <v>429</v>
      </c>
      <c r="E9872" s="30" t="s">
        <v>430</v>
      </c>
      <c r="F9872" s="64">
        <v>122344.18</v>
      </c>
      <c r="G9872" s="56"/>
      <c r="H9872" s="32">
        <v>1780395.92000001</v>
      </c>
      <c r="I9872" s="30"/>
      <c r="J9872" s="30"/>
      <c r="K9872" s="30"/>
      <c r="L9872" s="121"/>
    </row>
    <row r="9873" s="35" customFormat="1" customHeight="1" spans="2:12">
      <c r="B9873" s="38">
        <v>46273</v>
      </c>
      <c r="C9873" s="30" t="s">
        <v>20</v>
      </c>
      <c r="D9873" s="30" t="s">
        <v>429</v>
      </c>
      <c r="E9873" s="30" t="s">
        <v>430</v>
      </c>
      <c r="F9873" s="64">
        <v>40156.34</v>
      </c>
      <c r="G9873" s="56"/>
      <c r="H9873" s="32">
        <v>1820552.26000001</v>
      </c>
      <c r="I9873" s="30"/>
      <c r="J9873" s="30"/>
      <c r="K9873" s="30"/>
      <c r="L9873" s="121"/>
    </row>
    <row r="9874" s="35" customFormat="1" customHeight="1" spans="2:12">
      <c r="B9874" s="38">
        <v>46274</v>
      </c>
      <c r="C9874" s="30" t="s">
        <v>20</v>
      </c>
      <c r="D9874" s="30" t="s">
        <v>429</v>
      </c>
      <c r="E9874" s="30" t="s">
        <v>430</v>
      </c>
      <c r="F9874" s="64">
        <v>41904.68</v>
      </c>
      <c r="G9874" s="56"/>
      <c r="H9874" s="32">
        <v>1862456.94000001</v>
      </c>
      <c r="I9874" s="30"/>
      <c r="J9874" s="30"/>
      <c r="K9874" s="30"/>
      <c r="L9874" s="121"/>
    </row>
    <row r="9875" s="35" customFormat="1" customHeight="1" spans="2:12">
      <c r="B9875" s="38">
        <v>46274</v>
      </c>
      <c r="C9875" s="30" t="s">
        <v>20</v>
      </c>
      <c r="D9875" s="30"/>
      <c r="E9875" s="30" t="s">
        <v>978</v>
      </c>
      <c r="F9875" s="64"/>
      <c r="G9875" s="56">
        <v>200000</v>
      </c>
      <c r="H9875" s="32">
        <v>1662456.94000001</v>
      </c>
      <c r="I9875" s="30"/>
      <c r="J9875" s="30"/>
      <c r="K9875" s="30"/>
      <c r="L9875" s="121"/>
    </row>
    <row r="9876" s="35" customFormat="1" customHeight="1" spans="2:12">
      <c r="B9876" s="38">
        <v>46275</v>
      </c>
      <c r="C9876" s="30" t="s">
        <v>20</v>
      </c>
      <c r="D9876" s="30" t="s">
        <v>429</v>
      </c>
      <c r="E9876" s="30" t="s">
        <v>430</v>
      </c>
      <c r="F9876" s="64">
        <v>39230.56</v>
      </c>
      <c r="G9876" s="56"/>
      <c r="H9876" s="32">
        <v>1701687.50000001</v>
      </c>
      <c r="I9876" s="30"/>
      <c r="J9876" s="30"/>
      <c r="K9876" s="30"/>
      <c r="L9876" s="121"/>
    </row>
    <row r="9877" s="35" customFormat="1" customHeight="1" spans="2:12">
      <c r="B9877" s="38">
        <v>46276</v>
      </c>
      <c r="C9877" s="30" t="s">
        <v>20</v>
      </c>
      <c r="D9877" s="30" t="s">
        <v>429</v>
      </c>
      <c r="E9877" s="30" t="s">
        <v>430</v>
      </c>
      <c r="F9877" s="61">
        <v>35762.51</v>
      </c>
      <c r="G9877" s="56"/>
      <c r="H9877" s="32">
        <v>1737450.01000001</v>
      </c>
      <c r="I9877" s="30"/>
      <c r="J9877" s="30"/>
      <c r="K9877" s="30"/>
      <c r="L9877" s="121"/>
    </row>
    <row r="9878" s="35" customFormat="1" customHeight="1" spans="2:12">
      <c r="B9878" s="38">
        <v>46277</v>
      </c>
      <c r="C9878" s="30" t="s">
        <v>20</v>
      </c>
      <c r="D9878" s="30"/>
      <c r="E9878" s="39" t="s">
        <v>1706</v>
      </c>
      <c r="F9878" s="40"/>
      <c r="G9878" s="41">
        <v>60000</v>
      </c>
      <c r="H9878" s="32">
        <v>1677450.01000001</v>
      </c>
      <c r="I9878" s="30"/>
      <c r="J9878" s="30"/>
      <c r="K9878" s="30"/>
      <c r="L9878" s="121"/>
    </row>
    <row r="9879" s="35" customFormat="1" customHeight="1" spans="2:12">
      <c r="B9879" s="38">
        <v>46279</v>
      </c>
      <c r="C9879" s="30" t="s">
        <v>20</v>
      </c>
      <c r="D9879" s="30" t="s">
        <v>429</v>
      </c>
      <c r="E9879" s="30" t="s">
        <v>430</v>
      </c>
      <c r="F9879" s="64">
        <v>115570.74</v>
      </c>
      <c r="G9879" s="56"/>
      <c r="H9879" s="32">
        <v>1793020.75000001</v>
      </c>
      <c r="I9879" s="30"/>
      <c r="J9879" s="30"/>
      <c r="K9879" s="30"/>
      <c r="L9879" s="121"/>
    </row>
    <row r="9880" s="35" customFormat="1" customHeight="1" spans="2:12">
      <c r="B9880" s="38">
        <v>46279</v>
      </c>
      <c r="C9880" s="30" t="s">
        <v>20</v>
      </c>
      <c r="D9880" s="30"/>
      <c r="E9880" s="30" t="s">
        <v>978</v>
      </c>
      <c r="F9880" s="64"/>
      <c r="G9880" s="56">
        <v>200000</v>
      </c>
      <c r="H9880" s="32">
        <v>1593020.75000001</v>
      </c>
      <c r="I9880" s="30"/>
      <c r="J9880" s="30"/>
      <c r="K9880" s="30"/>
      <c r="L9880" s="121"/>
    </row>
    <row r="9881" s="35" customFormat="1" customHeight="1" spans="2:12">
      <c r="B9881" s="38"/>
      <c r="D9881" s="30"/>
      <c r="E9881" s="39"/>
      <c r="F9881" s="40"/>
      <c r="G9881" s="41"/>
      <c r="H9881" s="31"/>
      <c r="I9881" s="30"/>
      <c r="J9881" s="30"/>
      <c r="K9881" s="30"/>
      <c r="L9881" s="121"/>
    </row>
    <row r="9882" s="35" customFormat="1" customHeight="1" spans="2:12">
      <c r="B9882" s="38"/>
      <c r="D9882" s="30"/>
      <c r="E9882" s="39"/>
      <c r="F9882" s="40"/>
      <c r="G9882" s="41"/>
      <c r="H9882" s="31"/>
      <c r="I9882" s="30"/>
      <c r="J9882" s="30"/>
      <c r="K9882" s="30"/>
      <c r="L9882" s="121"/>
    </row>
    <row r="9883" s="35" customFormat="1" customHeight="1" spans="2:12">
      <c r="B9883" s="38"/>
      <c r="D9883" s="30"/>
      <c r="E9883" s="39"/>
      <c r="F9883" s="40"/>
      <c r="G9883" s="41"/>
      <c r="H9883" s="31"/>
      <c r="I9883" s="30"/>
      <c r="J9883" s="30"/>
      <c r="K9883" s="30"/>
      <c r="L9883" s="121"/>
    </row>
    <row r="9884" s="35" customFormat="1" customHeight="1" spans="2:12">
      <c r="B9884" s="38"/>
      <c r="D9884" s="30"/>
      <c r="E9884" s="39"/>
      <c r="F9884" s="40"/>
      <c r="G9884" s="41"/>
      <c r="H9884" s="31"/>
      <c r="I9884" s="30"/>
      <c r="J9884" s="30"/>
      <c r="K9884" s="30"/>
      <c r="L9884" s="121"/>
    </row>
    <row r="9885" s="35" customFormat="1" customHeight="1" spans="2:12">
      <c r="B9885" s="38"/>
      <c r="D9885" s="30"/>
      <c r="E9885" s="39"/>
      <c r="F9885" s="40"/>
      <c r="G9885" s="41"/>
      <c r="H9885" s="31"/>
      <c r="I9885" s="30"/>
      <c r="J9885" s="30"/>
      <c r="K9885" s="30"/>
      <c r="L9885" s="121"/>
    </row>
    <row r="9886" s="35" customFormat="1" customHeight="1" spans="2:12">
      <c r="B9886" s="38"/>
      <c r="D9886" s="30"/>
      <c r="E9886" s="39"/>
      <c r="F9886" s="40"/>
      <c r="G9886" s="41"/>
      <c r="H9886" s="31"/>
      <c r="I9886" s="30"/>
      <c r="J9886" s="30"/>
      <c r="K9886" s="30"/>
      <c r="L9886" s="121"/>
    </row>
    <row r="9887" s="35" customFormat="1" customHeight="1" spans="2:12">
      <c r="B9887" s="38"/>
      <c r="D9887" s="30"/>
      <c r="E9887" s="39"/>
      <c r="F9887" s="40"/>
      <c r="G9887" s="41"/>
      <c r="H9887" s="31"/>
      <c r="I9887" s="30"/>
      <c r="J9887" s="30"/>
      <c r="K9887" s="30"/>
      <c r="L9887" s="121"/>
    </row>
    <row r="9888" s="35" customFormat="1" customHeight="1" spans="2:12">
      <c r="B9888" s="38"/>
      <c r="D9888" s="30"/>
      <c r="E9888" s="39"/>
      <c r="F9888" s="40"/>
      <c r="G9888" s="41"/>
      <c r="H9888" s="31"/>
      <c r="I9888" s="30"/>
      <c r="J9888" s="30"/>
      <c r="K9888" s="30"/>
      <c r="L9888" s="121"/>
    </row>
    <row r="9889" s="35" customFormat="1" customHeight="1" spans="2:12">
      <c r="B9889" s="38"/>
      <c r="D9889" s="30"/>
      <c r="E9889" s="39"/>
      <c r="F9889" s="40"/>
      <c r="G9889" s="41"/>
      <c r="H9889" s="31"/>
      <c r="I9889" s="30"/>
      <c r="J9889" s="30"/>
      <c r="K9889" s="30"/>
      <c r="L9889" s="121"/>
    </row>
    <row r="9890" s="35" customFormat="1" customHeight="1" spans="2:12">
      <c r="B9890" s="38"/>
      <c r="D9890" s="30"/>
      <c r="E9890" s="39"/>
      <c r="F9890" s="40"/>
      <c r="G9890" s="41"/>
      <c r="H9890" s="31"/>
      <c r="I9890" s="30"/>
      <c r="J9890" s="30"/>
      <c r="K9890" s="30"/>
      <c r="L9890" s="121"/>
    </row>
    <row r="9891" s="35" customFormat="1" customHeight="1" spans="2:12">
      <c r="B9891" s="38"/>
      <c r="D9891" s="30"/>
      <c r="E9891" s="39"/>
      <c r="F9891" s="40"/>
      <c r="G9891" s="41"/>
      <c r="H9891" s="31"/>
      <c r="I9891" s="30"/>
      <c r="J9891" s="30"/>
      <c r="K9891" s="30"/>
      <c r="L9891" s="121"/>
    </row>
    <row r="9892" s="35" customFormat="1" customHeight="1" spans="2:12">
      <c r="B9892" s="38"/>
      <c r="D9892" s="30"/>
      <c r="E9892" s="39"/>
      <c r="F9892" s="40"/>
      <c r="G9892" s="41"/>
      <c r="H9892" s="31"/>
      <c r="I9892" s="30"/>
      <c r="J9892" s="30"/>
      <c r="K9892" s="30"/>
      <c r="L9892" s="121"/>
    </row>
    <row r="9893" s="35" customFormat="1" customHeight="1" spans="2:12">
      <c r="B9893" s="38"/>
      <c r="D9893" s="30"/>
      <c r="E9893" s="39"/>
      <c r="F9893" s="40"/>
      <c r="G9893" s="41"/>
      <c r="H9893" s="31"/>
      <c r="I9893" s="30"/>
      <c r="J9893" s="30"/>
      <c r="K9893" s="30"/>
      <c r="L9893" s="121"/>
    </row>
    <row r="9894" s="35" customFormat="1" customHeight="1" spans="2:12">
      <c r="B9894" s="38"/>
      <c r="D9894" s="30"/>
      <c r="E9894" s="39"/>
      <c r="F9894" s="40"/>
      <c r="G9894" s="41"/>
      <c r="H9894" s="31"/>
      <c r="I9894" s="30"/>
      <c r="J9894" s="30"/>
      <c r="K9894" s="30"/>
      <c r="L9894" s="121"/>
    </row>
    <row r="9895" s="35" customFormat="1" customHeight="1" spans="2:12">
      <c r="B9895" s="38"/>
      <c r="D9895" s="30"/>
      <c r="E9895" s="39"/>
      <c r="F9895" s="40"/>
      <c r="G9895" s="41"/>
      <c r="H9895" s="31"/>
      <c r="I9895" s="30"/>
      <c r="J9895" s="30"/>
      <c r="K9895" s="30"/>
      <c r="L9895" s="121"/>
    </row>
    <row r="9896" s="35" customFormat="1" customHeight="1" spans="2:12">
      <c r="B9896" s="38"/>
      <c r="D9896" s="30"/>
      <c r="E9896" s="39"/>
      <c r="F9896" s="40"/>
      <c r="G9896" s="41"/>
      <c r="H9896" s="31"/>
      <c r="I9896" s="30"/>
      <c r="J9896" s="30"/>
      <c r="K9896" s="30"/>
      <c r="L9896" s="121"/>
    </row>
    <row r="9897" s="35" customFormat="1" customHeight="1" spans="2:12">
      <c r="B9897" s="38"/>
      <c r="D9897" s="30"/>
      <c r="E9897" s="39"/>
      <c r="F9897" s="40"/>
      <c r="G9897" s="41"/>
      <c r="H9897" s="31"/>
      <c r="I9897" s="30"/>
      <c r="J9897" s="30"/>
      <c r="K9897" s="30"/>
      <c r="L9897" s="121"/>
    </row>
    <row r="9898" s="35" customFormat="1" customHeight="1" spans="2:12">
      <c r="B9898" s="38"/>
      <c r="D9898" s="30"/>
      <c r="E9898" s="39"/>
      <c r="F9898" s="40"/>
      <c r="G9898" s="41"/>
      <c r="H9898" s="31"/>
      <c r="I9898" s="30"/>
      <c r="J9898" s="30"/>
      <c r="K9898" s="30"/>
      <c r="L9898" s="121"/>
    </row>
    <row r="9899" s="35" customFormat="1" customHeight="1" spans="2:12">
      <c r="B9899" s="38"/>
      <c r="D9899" s="30"/>
      <c r="E9899" s="39"/>
      <c r="F9899" s="40"/>
      <c r="G9899" s="41"/>
      <c r="H9899" s="31"/>
      <c r="I9899" s="30"/>
      <c r="J9899" s="30"/>
      <c r="K9899" s="30"/>
      <c r="L9899" s="121"/>
    </row>
    <row r="9900" s="35" customFormat="1" customHeight="1" spans="2:12">
      <c r="B9900" s="38"/>
      <c r="D9900" s="30"/>
      <c r="E9900" s="39"/>
      <c r="F9900" s="40"/>
      <c r="G9900" s="41"/>
      <c r="H9900" s="31"/>
      <c r="I9900" s="30"/>
      <c r="J9900" s="30"/>
      <c r="K9900" s="30"/>
      <c r="L9900" s="121"/>
    </row>
    <row r="9901" s="35" customFormat="1" customHeight="1" spans="2:12">
      <c r="B9901" s="38"/>
      <c r="D9901" s="30"/>
      <c r="E9901" s="39"/>
      <c r="F9901" s="40"/>
      <c r="G9901" s="41"/>
      <c r="H9901" s="31"/>
      <c r="I9901" s="30"/>
      <c r="J9901" s="30"/>
      <c r="K9901" s="30"/>
      <c r="L9901" s="121"/>
    </row>
    <row r="9902" s="35" customFormat="1" customHeight="1" spans="2:12">
      <c r="B9902" s="38"/>
      <c r="D9902" s="30"/>
      <c r="E9902" s="39"/>
      <c r="F9902" s="40"/>
      <c r="G9902" s="41"/>
      <c r="H9902" s="31"/>
      <c r="I9902" s="30"/>
      <c r="J9902" s="30"/>
      <c r="K9902" s="30"/>
      <c r="L9902" s="121"/>
    </row>
    <row r="9903" s="35" customFormat="1" customHeight="1" spans="2:12">
      <c r="B9903" s="38"/>
      <c r="D9903" s="30"/>
      <c r="E9903" s="39"/>
      <c r="F9903" s="40"/>
      <c r="G9903" s="41"/>
      <c r="H9903" s="31"/>
      <c r="I9903" s="30"/>
      <c r="J9903" s="30"/>
      <c r="K9903" s="30"/>
      <c r="L9903" s="121"/>
    </row>
    <row r="9904" s="35" customFormat="1" customHeight="1" spans="2:12">
      <c r="B9904" s="38"/>
      <c r="D9904" s="30"/>
      <c r="E9904" s="39"/>
      <c r="F9904" s="40"/>
      <c r="G9904" s="41"/>
      <c r="H9904" s="31"/>
      <c r="I9904" s="30"/>
      <c r="J9904" s="30"/>
      <c r="K9904" s="30"/>
      <c r="L9904" s="121"/>
    </row>
    <row r="9905" s="35" customFormat="1" customHeight="1" spans="2:12">
      <c r="B9905" s="38"/>
      <c r="D9905" s="30"/>
      <c r="E9905" s="39"/>
      <c r="F9905" s="40"/>
      <c r="G9905" s="41"/>
      <c r="H9905" s="31"/>
      <c r="I9905" s="30"/>
      <c r="J9905" s="30"/>
      <c r="K9905" s="30"/>
      <c r="L9905" s="121"/>
    </row>
    <row r="9906" s="35" customFormat="1" customHeight="1" spans="2:12">
      <c r="B9906" s="38"/>
      <c r="D9906" s="30"/>
      <c r="E9906" s="39"/>
      <c r="F9906" s="40"/>
      <c r="G9906" s="41"/>
      <c r="H9906" s="31"/>
      <c r="I9906" s="30"/>
      <c r="J9906" s="30"/>
      <c r="K9906" s="30"/>
      <c r="L9906" s="121"/>
    </row>
    <row r="9907" s="35" customFormat="1" customHeight="1" spans="2:12">
      <c r="B9907" s="38"/>
      <c r="D9907" s="30"/>
      <c r="E9907" s="39"/>
      <c r="F9907" s="40"/>
      <c r="G9907" s="41"/>
      <c r="H9907" s="31"/>
      <c r="I9907" s="30"/>
      <c r="J9907" s="30"/>
      <c r="K9907" s="30"/>
      <c r="L9907" s="121"/>
    </row>
    <row r="9908" s="35" customFormat="1" customHeight="1" spans="2:12">
      <c r="B9908" s="38"/>
      <c r="D9908" s="30"/>
      <c r="E9908" s="39"/>
      <c r="F9908" s="40"/>
      <c r="G9908" s="41"/>
      <c r="H9908" s="31"/>
      <c r="I9908" s="30"/>
      <c r="J9908" s="30"/>
      <c r="K9908" s="30"/>
      <c r="L9908" s="121"/>
    </row>
    <row r="9909" s="35" customFormat="1" customHeight="1" spans="2:12">
      <c r="B9909" s="38"/>
      <c r="D9909" s="30"/>
      <c r="E9909" s="39"/>
      <c r="F9909" s="40"/>
      <c r="G9909" s="41"/>
      <c r="H9909" s="31"/>
      <c r="I9909" s="30"/>
      <c r="J9909" s="30"/>
      <c r="K9909" s="30"/>
      <c r="L9909" s="121"/>
    </row>
    <row r="9910" s="35" customFormat="1" customHeight="1" spans="2:12">
      <c r="B9910" s="38"/>
      <c r="D9910" s="30"/>
      <c r="E9910" s="39"/>
      <c r="F9910" s="40"/>
      <c r="G9910" s="41"/>
      <c r="H9910" s="31"/>
      <c r="I9910" s="30"/>
      <c r="J9910" s="30"/>
      <c r="K9910" s="30"/>
      <c r="L9910" s="121"/>
    </row>
    <row r="9911" s="35" customFormat="1" customHeight="1" spans="2:12">
      <c r="B9911" s="38"/>
      <c r="D9911" s="30"/>
      <c r="E9911" s="39"/>
      <c r="F9911" s="40"/>
      <c r="G9911" s="41"/>
      <c r="H9911" s="31"/>
      <c r="I9911" s="30"/>
      <c r="J9911" s="30"/>
      <c r="K9911" s="30"/>
      <c r="L9911" s="121"/>
    </row>
    <row r="9912" s="35" customFormat="1" customHeight="1" spans="2:12">
      <c r="B9912" s="38"/>
      <c r="D9912" s="30"/>
      <c r="E9912" s="39"/>
      <c r="F9912" s="40"/>
      <c r="G9912" s="41"/>
      <c r="H9912" s="31"/>
      <c r="I9912" s="30"/>
      <c r="J9912" s="30"/>
      <c r="K9912" s="30"/>
      <c r="L9912" s="121"/>
    </row>
    <row r="9913" s="35" customFormat="1" customHeight="1" spans="2:12">
      <c r="B9913" s="38"/>
      <c r="D9913" s="30"/>
      <c r="E9913" s="39"/>
      <c r="F9913" s="40"/>
      <c r="G9913" s="41"/>
      <c r="H9913" s="31"/>
      <c r="I9913" s="30"/>
      <c r="J9913" s="30"/>
      <c r="K9913" s="30"/>
      <c r="L9913" s="121"/>
    </row>
    <row r="9914" s="35" customFormat="1" customHeight="1" spans="2:12">
      <c r="B9914" s="38"/>
      <c r="D9914" s="30"/>
      <c r="E9914" s="39"/>
      <c r="F9914" s="40"/>
      <c r="G9914" s="41"/>
      <c r="H9914" s="31"/>
      <c r="I9914" s="30"/>
      <c r="J9914" s="30"/>
      <c r="K9914" s="30"/>
      <c r="L9914" s="121"/>
    </row>
    <row r="9915" s="35" customFormat="1" customHeight="1" spans="2:12">
      <c r="B9915" s="38"/>
      <c r="D9915" s="30"/>
      <c r="E9915" s="39"/>
      <c r="F9915" s="40"/>
      <c r="G9915" s="41"/>
      <c r="H9915" s="31"/>
      <c r="I9915" s="30"/>
      <c r="J9915" s="30"/>
      <c r="K9915" s="30"/>
      <c r="L9915" s="121"/>
    </row>
    <row r="9916" s="35" customFormat="1" customHeight="1" spans="2:12">
      <c r="B9916" s="38"/>
      <c r="D9916" s="30"/>
      <c r="E9916" s="39"/>
      <c r="F9916" s="40"/>
      <c r="G9916" s="41"/>
      <c r="H9916" s="31"/>
      <c r="I9916" s="30"/>
      <c r="J9916" s="30"/>
      <c r="K9916" s="30"/>
      <c r="L9916" s="121"/>
    </row>
    <row r="9917" s="35" customFormat="1" customHeight="1" spans="2:12">
      <c r="B9917" s="38"/>
      <c r="D9917" s="30"/>
      <c r="E9917" s="39"/>
      <c r="F9917" s="40"/>
      <c r="G9917" s="41"/>
      <c r="H9917" s="31"/>
      <c r="I9917" s="30"/>
      <c r="J9917" s="30"/>
      <c r="K9917" s="30"/>
      <c r="L9917" s="121"/>
    </row>
    <row r="9918" s="35" customFormat="1" customHeight="1" spans="2:12">
      <c r="B9918" s="38"/>
      <c r="D9918" s="30"/>
      <c r="E9918" s="39"/>
      <c r="F9918" s="40"/>
      <c r="G9918" s="41"/>
      <c r="H9918" s="31"/>
      <c r="I9918" s="30"/>
      <c r="J9918" s="30"/>
      <c r="K9918" s="30"/>
      <c r="L9918" s="121"/>
    </row>
    <row r="9919" s="35" customFormat="1" customHeight="1" spans="2:12">
      <c r="B9919" s="38"/>
      <c r="D9919" s="30"/>
      <c r="E9919" s="39"/>
      <c r="F9919" s="40"/>
      <c r="G9919" s="41"/>
      <c r="H9919" s="31"/>
      <c r="I9919" s="30"/>
      <c r="J9919" s="30"/>
      <c r="K9919" s="30"/>
      <c r="L9919" s="121"/>
    </row>
    <row r="9920" s="35" customFormat="1" customHeight="1" spans="2:12">
      <c r="B9920" s="38"/>
      <c r="D9920" s="30"/>
      <c r="E9920" s="39"/>
      <c r="F9920" s="40"/>
      <c r="G9920" s="41"/>
      <c r="H9920" s="31"/>
      <c r="I9920" s="30"/>
      <c r="J9920" s="30"/>
      <c r="K9920" s="30"/>
      <c r="L9920" s="121"/>
    </row>
    <row r="9921" s="35" customFormat="1" customHeight="1" spans="2:12">
      <c r="B9921" s="38"/>
      <c r="D9921" s="30"/>
      <c r="E9921" s="39"/>
      <c r="F9921" s="40"/>
      <c r="G9921" s="41"/>
      <c r="H9921" s="31"/>
      <c r="I9921" s="30"/>
      <c r="J9921" s="30"/>
      <c r="K9921" s="30"/>
      <c r="L9921" s="121"/>
    </row>
    <row r="9922" s="35" customFormat="1" customHeight="1" spans="2:12">
      <c r="B9922" s="38"/>
      <c r="D9922" s="30"/>
      <c r="E9922" s="39"/>
      <c r="F9922" s="40"/>
      <c r="G9922" s="41"/>
      <c r="H9922" s="31"/>
      <c r="I9922" s="30"/>
      <c r="J9922" s="30"/>
      <c r="K9922" s="30"/>
      <c r="L9922" s="121"/>
    </row>
    <row r="9923" s="35" customFormat="1" customHeight="1" spans="2:12">
      <c r="B9923" s="38"/>
      <c r="D9923" s="30"/>
      <c r="E9923" s="39"/>
      <c r="F9923" s="40"/>
      <c r="G9923" s="41"/>
      <c r="H9923" s="31"/>
      <c r="I9923" s="30"/>
      <c r="J9923" s="30"/>
      <c r="K9923" s="30"/>
      <c r="L9923" s="121"/>
    </row>
    <row r="9924" s="35" customFormat="1" customHeight="1" spans="2:12">
      <c r="B9924" s="38"/>
      <c r="D9924" s="30"/>
      <c r="E9924" s="39"/>
      <c r="F9924" s="40"/>
      <c r="G9924" s="41"/>
      <c r="H9924" s="31"/>
      <c r="I9924" s="30"/>
      <c r="J9924" s="30"/>
      <c r="K9924" s="30"/>
      <c r="L9924" s="121"/>
    </row>
    <row r="9925" s="35" customFormat="1" customHeight="1" spans="2:12">
      <c r="B9925" s="38"/>
      <c r="D9925" s="30"/>
      <c r="E9925" s="39"/>
      <c r="F9925" s="40"/>
      <c r="G9925" s="41"/>
      <c r="H9925" s="31"/>
      <c r="I9925" s="30"/>
      <c r="J9925" s="30"/>
      <c r="K9925" s="30"/>
      <c r="L9925" s="121"/>
    </row>
    <row r="9926" s="35" customFormat="1" customHeight="1" spans="2:12">
      <c r="B9926" s="38"/>
      <c r="D9926" s="30"/>
      <c r="E9926" s="39"/>
      <c r="F9926" s="40"/>
      <c r="G9926" s="41"/>
      <c r="H9926" s="31"/>
      <c r="I9926" s="30"/>
      <c r="J9926" s="30"/>
      <c r="K9926" s="30"/>
      <c r="L9926" s="121"/>
    </row>
    <row r="9927" s="35" customFormat="1" customHeight="1" spans="2:12">
      <c r="B9927" s="38"/>
      <c r="D9927" s="30"/>
      <c r="E9927" s="39"/>
      <c r="F9927" s="40"/>
      <c r="G9927" s="41"/>
      <c r="H9927" s="31"/>
      <c r="I9927" s="30"/>
      <c r="J9927" s="30"/>
      <c r="K9927" s="30"/>
      <c r="L9927" s="121"/>
    </row>
    <row r="9928" s="35" customFormat="1" customHeight="1" spans="2:12">
      <c r="B9928" s="38"/>
      <c r="D9928" s="30"/>
      <c r="E9928" s="39"/>
      <c r="F9928" s="40"/>
      <c r="G9928" s="41"/>
      <c r="H9928" s="31"/>
      <c r="I9928" s="30"/>
      <c r="J9928" s="30"/>
      <c r="K9928" s="30"/>
      <c r="L9928" s="121"/>
    </row>
    <row r="9929" s="35" customFormat="1" customHeight="1" spans="2:12">
      <c r="B9929" s="38"/>
      <c r="D9929" s="30"/>
      <c r="E9929" s="39"/>
      <c r="F9929" s="40"/>
      <c r="G9929" s="41"/>
      <c r="H9929" s="31"/>
      <c r="I9929" s="30"/>
      <c r="J9929" s="30"/>
      <c r="K9929" s="30"/>
      <c r="L9929" s="121"/>
    </row>
    <row r="9930" s="35" customFormat="1" customHeight="1" spans="2:12">
      <c r="B9930" s="38"/>
      <c r="D9930" s="30"/>
      <c r="E9930" s="39"/>
      <c r="F9930" s="40"/>
      <c r="G9930" s="41"/>
      <c r="H9930" s="31"/>
      <c r="I9930" s="30"/>
      <c r="J9930" s="30"/>
      <c r="K9930" s="30"/>
      <c r="L9930" s="121"/>
    </row>
    <row r="9931" s="35" customFormat="1" customHeight="1" spans="2:12">
      <c r="B9931" s="38"/>
      <c r="D9931" s="30"/>
      <c r="E9931" s="39"/>
      <c r="F9931" s="40"/>
      <c r="G9931" s="41"/>
      <c r="H9931" s="31"/>
      <c r="I9931" s="30"/>
      <c r="J9931" s="30"/>
      <c r="K9931" s="30"/>
      <c r="L9931" s="121"/>
    </row>
    <row r="9932" s="35" customFormat="1" customHeight="1" spans="2:12">
      <c r="B9932" s="38"/>
      <c r="D9932" s="30"/>
      <c r="E9932" s="39"/>
      <c r="F9932" s="40"/>
      <c r="G9932" s="41"/>
      <c r="H9932" s="31"/>
      <c r="I9932" s="30"/>
      <c r="J9932" s="30"/>
      <c r="K9932" s="30"/>
      <c r="L9932" s="121"/>
    </row>
    <row r="9933" s="35" customFormat="1" customHeight="1" spans="2:12">
      <c r="B9933" s="38"/>
      <c r="D9933" s="30"/>
      <c r="E9933" s="39"/>
      <c r="F9933" s="40"/>
      <c r="G9933" s="41"/>
      <c r="H9933" s="31"/>
      <c r="I9933" s="30"/>
      <c r="J9933" s="30"/>
      <c r="K9933" s="30"/>
      <c r="L9933" s="121"/>
    </row>
    <row r="9934" s="35" customFormat="1" customHeight="1" spans="2:12">
      <c r="B9934" s="38"/>
      <c r="D9934" s="30"/>
      <c r="E9934" s="39"/>
      <c r="F9934" s="40"/>
      <c r="G9934" s="41"/>
      <c r="H9934" s="31"/>
      <c r="I9934" s="30"/>
      <c r="J9934" s="30"/>
      <c r="K9934" s="30"/>
      <c r="L9934" s="121"/>
    </row>
    <row r="9935" s="35" customFormat="1" customHeight="1" spans="2:12">
      <c r="B9935" s="38"/>
      <c r="D9935" s="30"/>
      <c r="E9935" s="39"/>
      <c r="F9935" s="40"/>
      <c r="G9935" s="41"/>
      <c r="H9935" s="31"/>
      <c r="I9935" s="30"/>
      <c r="J9935" s="30"/>
      <c r="K9935" s="30"/>
      <c r="L9935" s="121"/>
    </row>
    <row r="9936" s="35" customFormat="1" customHeight="1" spans="2:12">
      <c r="B9936" s="38"/>
      <c r="D9936" s="30"/>
      <c r="E9936" s="39"/>
      <c r="F9936" s="40"/>
      <c r="G9936" s="41"/>
      <c r="H9936" s="31"/>
      <c r="I9936" s="30"/>
      <c r="J9936" s="30"/>
      <c r="K9936" s="30"/>
      <c r="L9936" s="121"/>
    </row>
    <row r="9937" s="35" customFormat="1" customHeight="1" spans="2:12">
      <c r="B9937" s="38"/>
      <c r="D9937" s="30"/>
      <c r="E9937" s="39"/>
      <c r="F9937" s="40"/>
      <c r="G9937" s="41"/>
      <c r="H9937" s="31"/>
      <c r="I9937" s="30"/>
      <c r="J9937" s="30"/>
      <c r="K9937" s="30"/>
      <c r="L9937" s="121"/>
    </row>
    <row r="9938" s="35" customFormat="1" customHeight="1" spans="2:12">
      <c r="B9938" s="38"/>
      <c r="D9938" s="30"/>
      <c r="E9938" s="39"/>
      <c r="F9938" s="40"/>
      <c r="G9938" s="41"/>
      <c r="H9938" s="31"/>
      <c r="I9938" s="30"/>
      <c r="J9938" s="30"/>
      <c r="K9938" s="30"/>
      <c r="L9938" s="77"/>
    </row>
    <row r="9939" s="35" customFormat="1" customHeight="1" spans="2:12">
      <c r="B9939" s="38"/>
      <c r="D9939" s="30"/>
      <c r="E9939" s="39"/>
      <c r="F9939" s="40"/>
      <c r="G9939" s="41"/>
      <c r="H9939" s="31"/>
      <c r="I9939" s="30"/>
      <c r="J9939" s="30"/>
      <c r="K9939" s="30"/>
      <c r="L9939" s="77"/>
    </row>
    <row r="9940" s="35" customFormat="1" customHeight="1" spans="2:12">
      <c r="B9940" s="38"/>
      <c r="D9940" s="30"/>
      <c r="E9940" s="39"/>
      <c r="F9940" s="40"/>
      <c r="G9940" s="41"/>
      <c r="H9940" s="31"/>
      <c r="I9940" s="30"/>
      <c r="J9940" s="30"/>
      <c r="K9940" s="30"/>
      <c r="L9940" s="77"/>
    </row>
    <row r="9941" s="35" customFormat="1" customHeight="1" spans="2:12">
      <c r="B9941" s="38"/>
      <c r="D9941" s="30"/>
      <c r="E9941" s="39"/>
      <c r="F9941" s="40"/>
      <c r="G9941" s="41"/>
      <c r="H9941" s="31"/>
      <c r="I9941" s="30"/>
      <c r="J9941" s="30"/>
      <c r="K9941" s="30"/>
      <c r="L9941" s="77"/>
    </row>
    <row r="9942" s="35" customFormat="1" customHeight="1" spans="2:12">
      <c r="B9942" s="38"/>
      <c r="D9942" s="30"/>
      <c r="E9942" s="39"/>
      <c r="F9942" s="40"/>
      <c r="G9942" s="41"/>
      <c r="H9942" s="31"/>
      <c r="I9942" s="30"/>
      <c r="J9942" s="30"/>
      <c r="K9942" s="30"/>
      <c r="L9942" s="77"/>
    </row>
    <row r="9943" s="35" customFormat="1" customHeight="1" spans="2:12">
      <c r="B9943" s="38"/>
      <c r="D9943" s="30"/>
      <c r="E9943" s="39"/>
      <c r="F9943" s="40"/>
      <c r="G9943" s="41"/>
      <c r="H9943" s="31"/>
      <c r="I9943" s="30"/>
      <c r="J9943" s="30"/>
      <c r="K9943" s="30"/>
      <c r="L9943" s="77"/>
    </row>
    <row r="9944" s="35" customFormat="1" customHeight="1" spans="2:12">
      <c r="B9944" s="38"/>
      <c r="D9944" s="30"/>
      <c r="E9944" s="39"/>
      <c r="F9944" s="40"/>
      <c r="G9944" s="41"/>
      <c r="H9944" s="31"/>
      <c r="I9944" s="30"/>
      <c r="J9944" s="30"/>
      <c r="K9944" s="30"/>
      <c r="L9944" s="77"/>
    </row>
    <row r="9945" s="35" customFormat="1" customHeight="1" spans="2:12">
      <c r="B9945" s="38"/>
      <c r="D9945" s="30"/>
      <c r="E9945" s="39"/>
      <c r="F9945" s="40"/>
      <c r="G9945" s="41"/>
      <c r="H9945" s="31"/>
      <c r="I9945" s="30"/>
      <c r="J9945" s="30"/>
      <c r="K9945" s="30"/>
      <c r="L9945" s="77"/>
    </row>
    <row r="9946" s="35" customFormat="1" customHeight="1" spans="2:12">
      <c r="B9946" s="38"/>
      <c r="D9946" s="30"/>
      <c r="E9946" s="39"/>
      <c r="F9946" s="40"/>
      <c r="G9946" s="41"/>
      <c r="H9946" s="31"/>
      <c r="I9946" s="30"/>
      <c r="J9946" s="30"/>
      <c r="K9946" s="30"/>
      <c r="L9946" s="77"/>
    </row>
    <row r="9947" s="35" customFormat="1" customHeight="1" spans="2:12">
      <c r="B9947" s="38"/>
      <c r="D9947" s="30"/>
      <c r="E9947" s="39"/>
      <c r="F9947" s="40"/>
      <c r="G9947" s="41"/>
      <c r="H9947" s="31"/>
      <c r="I9947" s="30"/>
      <c r="J9947" s="30"/>
      <c r="K9947" s="30"/>
      <c r="L9947" s="77"/>
    </row>
    <row r="9948" s="35" customFormat="1" customHeight="1" spans="2:12">
      <c r="B9948" s="38"/>
      <c r="D9948" s="30"/>
      <c r="E9948" s="39"/>
      <c r="F9948" s="40"/>
      <c r="G9948" s="41"/>
      <c r="H9948" s="31"/>
      <c r="I9948" s="30"/>
      <c r="J9948" s="30"/>
      <c r="K9948" s="30"/>
      <c r="L9948" s="77"/>
    </row>
    <row r="9949" s="35" customFormat="1" customHeight="1" spans="2:12">
      <c r="B9949" s="38"/>
      <c r="D9949" s="30"/>
      <c r="E9949" s="39"/>
      <c r="F9949" s="40"/>
      <c r="G9949" s="41"/>
      <c r="H9949" s="31"/>
      <c r="I9949" s="30"/>
      <c r="J9949" s="30"/>
      <c r="K9949" s="30"/>
      <c r="L9949" s="77"/>
    </row>
    <row r="9950" s="35" customFormat="1" customHeight="1" spans="2:12">
      <c r="B9950" s="38"/>
      <c r="D9950" s="30"/>
      <c r="E9950" s="39"/>
      <c r="F9950" s="40"/>
      <c r="G9950" s="41"/>
      <c r="H9950" s="31"/>
      <c r="I9950" s="30"/>
      <c r="J9950" s="30"/>
      <c r="K9950" s="30"/>
      <c r="L9950" s="77"/>
    </row>
    <row r="9951" s="35" customFormat="1" customHeight="1" spans="2:12">
      <c r="B9951" s="38"/>
      <c r="D9951" s="30"/>
      <c r="E9951" s="39"/>
      <c r="F9951" s="40"/>
      <c r="G9951" s="41"/>
      <c r="H9951" s="31"/>
      <c r="I9951" s="30"/>
      <c r="J9951" s="30"/>
      <c r="K9951" s="30"/>
      <c r="L9951" s="77"/>
    </row>
    <row r="9952" s="35" customFormat="1" customHeight="1" spans="2:12">
      <c r="B9952" s="38"/>
      <c r="D9952" s="30"/>
      <c r="E9952" s="39"/>
      <c r="F9952" s="40"/>
      <c r="G9952" s="41"/>
      <c r="H9952" s="31"/>
      <c r="I9952" s="30"/>
      <c r="J9952" s="30"/>
      <c r="K9952" s="30"/>
      <c r="L9952" s="77"/>
    </row>
    <row r="9953" s="35" customFormat="1" customHeight="1" spans="2:12">
      <c r="B9953" s="38"/>
      <c r="D9953" s="30"/>
      <c r="E9953" s="39"/>
      <c r="F9953" s="40"/>
      <c r="G9953" s="41"/>
      <c r="H9953" s="31"/>
      <c r="I9953" s="30"/>
      <c r="J9953" s="30"/>
      <c r="K9953" s="30"/>
      <c r="L9953" s="77"/>
    </row>
    <row r="9954" s="35" customFormat="1" customHeight="1" spans="2:12">
      <c r="B9954" s="38"/>
      <c r="D9954" s="30"/>
      <c r="E9954" s="39"/>
      <c r="F9954" s="40"/>
      <c r="G9954" s="41"/>
      <c r="H9954" s="31"/>
      <c r="I9954" s="30"/>
      <c r="J9954" s="30"/>
      <c r="K9954" s="30"/>
      <c r="L9954" s="77"/>
    </row>
    <row r="9955" s="35" customFormat="1" customHeight="1" spans="2:12">
      <c r="B9955" s="38"/>
      <c r="D9955" s="30"/>
      <c r="E9955" s="39"/>
      <c r="F9955" s="40"/>
      <c r="G9955" s="41"/>
      <c r="H9955" s="31"/>
      <c r="I9955" s="30"/>
      <c r="J9955" s="30"/>
      <c r="K9955" s="30"/>
      <c r="L9955" s="77"/>
    </row>
    <row r="9956" s="35" customFormat="1" customHeight="1" spans="2:12">
      <c r="B9956" s="38"/>
      <c r="D9956" s="30"/>
      <c r="E9956" s="39"/>
      <c r="F9956" s="40"/>
      <c r="G9956" s="41"/>
      <c r="H9956" s="31"/>
      <c r="I9956" s="30"/>
      <c r="J9956" s="30"/>
      <c r="K9956" s="30"/>
      <c r="L9956" s="77"/>
    </row>
    <row r="9957" s="35" customFormat="1" customHeight="1" spans="2:12">
      <c r="B9957" s="38"/>
      <c r="D9957" s="30"/>
      <c r="E9957" s="39"/>
      <c r="F9957" s="40"/>
      <c r="G9957" s="41"/>
      <c r="H9957" s="31"/>
      <c r="I9957" s="30"/>
      <c r="J9957" s="30"/>
      <c r="K9957" s="30"/>
      <c r="L9957" s="77"/>
    </row>
    <row r="9958" s="35" customFormat="1" customHeight="1" spans="2:12">
      <c r="B9958" s="38"/>
      <c r="D9958" s="30"/>
      <c r="E9958" s="39"/>
      <c r="F9958" s="40"/>
      <c r="G9958" s="41"/>
      <c r="H9958" s="31"/>
      <c r="I9958" s="30"/>
      <c r="J9958" s="30"/>
      <c r="K9958" s="30"/>
      <c r="L9958" s="77"/>
    </row>
    <row r="9959" s="35" customFormat="1" customHeight="1" spans="2:12">
      <c r="B9959" s="38"/>
      <c r="D9959" s="30"/>
      <c r="E9959" s="39"/>
      <c r="F9959" s="40"/>
      <c r="G9959" s="41"/>
      <c r="H9959" s="31"/>
      <c r="I9959" s="30"/>
      <c r="J9959" s="30"/>
      <c r="K9959" s="30"/>
      <c r="L9959" s="77"/>
    </row>
    <row r="9960" s="35" customFormat="1" customHeight="1" spans="2:12">
      <c r="B9960" s="38"/>
      <c r="D9960" s="30"/>
      <c r="E9960" s="39"/>
      <c r="F9960" s="40"/>
      <c r="G9960" s="41"/>
      <c r="H9960" s="31"/>
      <c r="I9960" s="30"/>
      <c r="J9960" s="30"/>
      <c r="K9960" s="30"/>
      <c r="L9960" s="77"/>
    </row>
    <row r="9961" s="35" customFormat="1" customHeight="1" spans="2:12">
      <c r="B9961" s="38"/>
      <c r="D9961" s="30"/>
      <c r="E9961" s="39"/>
      <c r="F9961" s="40"/>
      <c r="G9961" s="41"/>
      <c r="H9961" s="31"/>
      <c r="I9961" s="30"/>
      <c r="J9961" s="30"/>
      <c r="K9961" s="30"/>
      <c r="L9961" s="77"/>
    </row>
    <row r="9962" s="35" customFormat="1" customHeight="1" spans="2:12">
      <c r="B9962" s="38"/>
      <c r="D9962" s="30"/>
      <c r="E9962" s="39"/>
      <c r="F9962" s="40"/>
      <c r="G9962" s="41"/>
      <c r="H9962" s="31"/>
      <c r="I9962" s="30"/>
      <c r="J9962" s="30"/>
      <c r="K9962" s="30"/>
      <c r="L9962" s="77"/>
    </row>
    <row r="9963" s="35" customFormat="1" customHeight="1" spans="2:12">
      <c r="B9963" s="38"/>
      <c r="D9963" s="30"/>
      <c r="E9963" s="39"/>
      <c r="F9963" s="40"/>
      <c r="G9963" s="41"/>
      <c r="H9963" s="31"/>
      <c r="I9963" s="30"/>
      <c r="J9963" s="30"/>
      <c r="K9963" s="30"/>
      <c r="L9963" s="77"/>
    </row>
    <row r="9964" s="35" customFormat="1" customHeight="1" spans="2:12">
      <c r="B9964" s="38"/>
      <c r="D9964" s="30"/>
      <c r="E9964" s="39"/>
      <c r="F9964" s="40"/>
      <c r="G9964" s="41"/>
      <c r="H9964" s="31"/>
      <c r="I9964" s="30"/>
      <c r="J9964" s="30"/>
      <c r="K9964" s="30"/>
      <c r="L9964" s="77"/>
    </row>
    <row r="9965" s="35" customFormat="1" customHeight="1" spans="2:12">
      <c r="B9965" s="38"/>
      <c r="D9965" s="30"/>
      <c r="E9965" s="39"/>
      <c r="F9965" s="40"/>
      <c r="G9965" s="41"/>
      <c r="H9965" s="31"/>
      <c r="I9965" s="30"/>
      <c r="J9965" s="30"/>
      <c r="K9965" s="30"/>
      <c r="L9965" s="77"/>
    </row>
    <row r="9966" s="35" customFormat="1" customHeight="1" spans="2:12">
      <c r="B9966" s="38"/>
      <c r="D9966" s="30"/>
      <c r="E9966" s="39"/>
      <c r="F9966" s="40"/>
      <c r="G9966" s="41"/>
      <c r="H9966" s="31"/>
      <c r="I9966" s="30"/>
      <c r="J9966" s="30"/>
      <c r="K9966" s="30"/>
      <c r="L9966" s="77"/>
    </row>
    <row r="9967" s="35" customFormat="1" customHeight="1" spans="2:12">
      <c r="B9967" s="38"/>
      <c r="D9967" s="30"/>
      <c r="E9967" s="39"/>
      <c r="F9967" s="40"/>
      <c r="G9967" s="41"/>
      <c r="H9967" s="31"/>
      <c r="I9967" s="30"/>
      <c r="J9967" s="30"/>
      <c r="K9967" s="30"/>
      <c r="L9967" s="77"/>
    </row>
    <row r="9968" s="35" customFormat="1" customHeight="1" spans="2:12">
      <c r="B9968" s="38"/>
      <c r="D9968" s="30"/>
      <c r="E9968" s="39"/>
      <c r="F9968" s="40"/>
      <c r="G9968" s="41"/>
      <c r="H9968" s="31"/>
      <c r="I9968" s="30"/>
      <c r="J9968" s="30"/>
      <c r="K9968" s="30"/>
      <c r="L9968" s="77"/>
    </row>
    <row r="9969" s="35" customFormat="1" customHeight="1" spans="2:12">
      <c r="B9969" s="38"/>
      <c r="D9969" s="30"/>
      <c r="E9969" s="39"/>
      <c r="F9969" s="40"/>
      <c r="G9969" s="41"/>
      <c r="H9969" s="31"/>
      <c r="I9969" s="30"/>
      <c r="J9969" s="30"/>
      <c r="K9969" s="30"/>
      <c r="L9969" s="77"/>
    </row>
    <row r="9970" s="35" customFormat="1" customHeight="1" spans="2:12">
      <c r="B9970" s="38"/>
      <c r="D9970" s="30"/>
      <c r="E9970" s="39"/>
      <c r="F9970" s="40"/>
      <c r="G9970" s="41"/>
      <c r="H9970" s="31"/>
      <c r="I9970" s="30"/>
      <c r="J9970" s="30"/>
      <c r="K9970" s="30"/>
      <c r="L9970" s="77"/>
    </row>
    <row r="9971" s="35" customFormat="1" customHeight="1" spans="2:12">
      <c r="B9971" s="38"/>
      <c r="D9971" s="30"/>
      <c r="E9971" s="39"/>
      <c r="F9971" s="40"/>
      <c r="G9971" s="41"/>
      <c r="H9971" s="31"/>
      <c r="I9971" s="30"/>
      <c r="J9971" s="30"/>
      <c r="K9971" s="30"/>
      <c r="L9971" s="77"/>
    </row>
    <row r="9972" s="35" customFormat="1" customHeight="1" spans="2:12">
      <c r="B9972" s="38"/>
      <c r="D9972" s="30"/>
      <c r="E9972" s="39"/>
      <c r="F9972" s="40"/>
      <c r="G9972" s="41"/>
      <c r="H9972" s="31"/>
      <c r="I9972" s="30"/>
      <c r="J9972" s="30"/>
      <c r="K9972" s="30"/>
      <c r="L9972" s="77"/>
    </row>
    <row r="9973" s="35" customFormat="1" customHeight="1" spans="2:12">
      <c r="B9973" s="38"/>
      <c r="D9973" s="30"/>
      <c r="E9973" s="39"/>
      <c r="F9973" s="40"/>
      <c r="G9973" s="41"/>
      <c r="H9973" s="31"/>
      <c r="I9973" s="30"/>
      <c r="J9973" s="30"/>
      <c r="K9973" s="30"/>
    </row>
    <row r="9974" s="35" customFormat="1" customHeight="1" spans="2:12">
      <c r="B9974" s="38"/>
      <c r="D9974" s="30"/>
      <c r="E9974" s="39"/>
      <c r="F9974" s="40"/>
      <c r="G9974" s="41"/>
      <c r="H9974" s="31"/>
      <c r="I9974" s="30"/>
      <c r="J9974" s="30"/>
      <c r="K9974" s="30"/>
    </row>
    <row r="9975" s="35" customFormat="1" customHeight="1" spans="2:12">
      <c r="B9975" s="38"/>
      <c r="D9975" s="30"/>
      <c r="E9975" s="39"/>
      <c r="F9975" s="40"/>
      <c r="G9975" s="41"/>
      <c r="H9975" s="31"/>
      <c r="I9975" s="30"/>
      <c r="J9975" s="30"/>
      <c r="K9975" s="30"/>
    </row>
    <row r="9976" s="35" customFormat="1" customHeight="1" spans="2:12">
      <c r="B9976" s="38"/>
      <c r="D9976" s="30"/>
      <c r="E9976" s="39"/>
      <c r="F9976" s="40"/>
      <c r="G9976" s="41"/>
      <c r="H9976" s="31"/>
      <c r="I9976" s="30"/>
      <c r="J9976" s="30"/>
      <c r="K9976" s="30"/>
    </row>
    <row r="9977" s="35" customFormat="1" customHeight="1" spans="2:12">
      <c r="B9977" s="38"/>
      <c r="D9977" s="30"/>
      <c r="E9977" s="39"/>
      <c r="F9977" s="40"/>
      <c r="G9977" s="41"/>
      <c r="H9977" s="31"/>
      <c r="I9977" s="30"/>
      <c r="J9977" s="30"/>
      <c r="K9977" s="30"/>
      <c r="L9977" s="77"/>
    </row>
    <row r="9978" s="35" customFormat="1" customHeight="1" spans="2:12">
      <c r="B9978" s="38"/>
      <c r="D9978" s="30"/>
      <c r="E9978" s="39"/>
      <c r="F9978" s="40"/>
      <c r="G9978" s="41"/>
      <c r="H9978" s="31"/>
      <c r="I9978" s="30"/>
      <c r="J9978" s="30"/>
      <c r="K9978" s="30"/>
      <c r="L9978" s="77"/>
    </row>
    <row r="9979" s="35" customFormat="1" customHeight="1" spans="2:12">
      <c r="B9979" s="38"/>
      <c r="D9979" s="30"/>
      <c r="E9979" s="39"/>
      <c r="F9979" s="40"/>
      <c r="G9979" s="41"/>
      <c r="H9979" s="31"/>
      <c r="I9979" s="30"/>
      <c r="J9979" s="30"/>
      <c r="K9979" s="30"/>
      <c r="L9979" s="77"/>
    </row>
    <row r="9980" s="35" customFormat="1" customHeight="1" spans="2:12">
      <c r="B9980" s="38"/>
      <c r="D9980" s="30"/>
      <c r="E9980" s="39"/>
      <c r="F9980" s="40"/>
      <c r="G9980" s="41"/>
      <c r="H9980" s="31"/>
      <c r="I9980" s="30"/>
      <c r="J9980" s="30"/>
      <c r="K9980" s="30"/>
      <c r="L9980" s="77"/>
    </row>
    <row r="9981" s="35" customFormat="1" customHeight="1" spans="2:12">
      <c r="B9981" s="38"/>
      <c r="D9981" s="30"/>
      <c r="E9981" s="39"/>
      <c r="F9981" s="40"/>
      <c r="G9981" s="41"/>
      <c r="H9981" s="31"/>
      <c r="I9981" s="30"/>
      <c r="J9981" s="30"/>
      <c r="K9981" s="30"/>
      <c r="L9981" s="77"/>
    </row>
    <row r="9982" s="35" customFormat="1" customHeight="1" spans="2:12">
      <c r="B9982" s="38"/>
      <c r="D9982" s="30"/>
      <c r="E9982" s="39"/>
      <c r="F9982" s="40"/>
      <c r="G9982" s="41"/>
      <c r="H9982" s="31"/>
      <c r="I9982" s="30"/>
      <c r="J9982" s="30"/>
      <c r="K9982" s="30"/>
      <c r="L9982" s="77"/>
    </row>
    <row r="9983" s="35" customFormat="1" customHeight="1" spans="2:12">
      <c r="B9983" s="38"/>
      <c r="D9983" s="30"/>
      <c r="E9983" s="39"/>
      <c r="F9983" s="40"/>
      <c r="G9983" s="41"/>
      <c r="H9983" s="31"/>
      <c r="I9983" s="30"/>
      <c r="J9983" s="30"/>
      <c r="K9983" s="30"/>
      <c r="L9983" s="77"/>
    </row>
    <row r="9984" s="35" customFormat="1" customHeight="1" spans="2:12">
      <c r="B9984" s="38"/>
      <c r="D9984" s="30"/>
      <c r="E9984" s="39"/>
      <c r="F9984" s="40"/>
      <c r="G9984" s="41"/>
      <c r="H9984" s="31"/>
      <c r="I9984" s="30"/>
      <c r="J9984" s="30"/>
      <c r="K9984" s="30"/>
      <c r="L9984" s="77"/>
    </row>
    <row r="9985" s="35" customFormat="1" customHeight="1" spans="2:12">
      <c r="B9985" s="38"/>
      <c r="D9985" s="30"/>
      <c r="E9985" s="39"/>
      <c r="F9985" s="40"/>
      <c r="G9985" s="41"/>
      <c r="H9985" s="31"/>
      <c r="I9985" s="30"/>
      <c r="J9985" s="30"/>
      <c r="K9985" s="30"/>
      <c r="L9985" s="77"/>
    </row>
    <row r="9986" s="35" customFormat="1" customHeight="1" spans="2:12">
      <c r="B9986" s="38"/>
      <c r="D9986" s="30"/>
      <c r="E9986" s="39"/>
      <c r="F9986" s="40"/>
      <c r="G9986" s="41"/>
      <c r="H9986" s="31"/>
      <c r="I9986" s="30"/>
      <c r="J9986" s="30"/>
      <c r="K9986" s="30"/>
      <c r="L9986" s="77"/>
    </row>
    <row r="9987" s="35" customFormat="1" customHeight="1" spans="2:12">
      <c r="B9987" s="38"/>
      <c r="D9987" s="30"/>
      <c r="E9987" s="39"/>
      <c r="F9987" s="40"/>
      <c r="G9987" s="41"/>
      <c r="H9987" s="31"/>
      <c r="I9987" s="30"/>
      <c r="J9987" s="30"/>
      <c r="K9987" s="30"/>
      <c r="L9987" s="77"/>
    </row>
    <row r="9988" s="35" customFormat="1" customHeight="1" spans="2:12">
      <c r="B9988" s="38"/>
      <c r="D9988" s="30"/>
      <c r="E9988" s="39"/>
      <c r="F9988" s="40"/>
      <c r="G9988" s="41"/>
      <c r="H9988" s="31"/>
      <c r="I9988" s="30"/>
      <c r="J9988" s="30"/>
      <c r="K9988" s="30"/>
      <c r="L9988" s="77"/>
    </row>
    <row r="9989" s="35" customFormat="1" customHeight="1" spans="2:12">
      <c r="B9989" s="38"/>
      <c r="D9989" s="30"/>
      <c r="E9989" s="39"/>
      <c r="F9989" s="40"/>
      <c r="G9989" s="41"/>
      <c r="H9989" s="31"/>
      <c r="I9989" s="30"/>
      <c r="J9989" s="30"/>
      <c r="K9989" s="30"/>
      <c r="L9989" s="77"/>
    </row>
    <row r="9990" s="35" customFormat="1" customHeight="1" spans="2:12">
      <c r="B9990" s="38"/>
      <c r="D9990" s="30"/>
      <c r="E9990" s="39"/>
      <c r="F9990" s="40"/>
      <c r="G9990" s="41"/>
      <c r="H9990" s="31"/>
      <c r="I9990" s="30"/>
      <c r="J9990" s="30"/>
      <c r="K9990" s="30"/>
      <c r="L9990" s="77"/>
    </row>
    <row r="9991" s="35" customFormat="1" customHeight="1" spans="2:12">
      <c r="B9991" s="38"/>
      <c r="D9991" s="30"/>
      <c r="E9991" s="39"/>
      <c r="F9991" s="40"/>
      <c r="G9991" s="41"/>
      <c r="H9991" s="31"/>
      <c r="I9991" s="30"/>
      <c r="J9991" s="30"/>
      <c r="K9991" s="30"/>
      <c r="L9991" s="77"/>
    </row>
    <row r="9992" s="35" customFormat="1" customHeight="1" spans="2:12">
      <c r="B9992" s="38"/>
      <c r="D9992" s="30"/>
      <c r="E9992" s="39"/>
      <c r="F9992" s="40"/>
      <c r="G9992" s="41"/>
      <c r="H9992" s="31"/>
      <c r="I9992" s="30"/>
      <c r="J9992" s="30"/>
      <c r="K9992" s="30"/>
      <c r="L9992" s="77"/>
    </row>
    <row r="9993" s="35" customFormat="1" customHeight="1" spans="2:12">
      <c r="B9993" s="38"/>
      <c r="D9993" s="30"/>
      <c r="E9993" s="39"/>
      <c r="F9993" s="40"/>
      <c r="G9993" s="41"/>
      <c r="H9993" s="31"/>
      <c r="I9993" s="30"/>
      <c r="J9993" s="30"/>
      <c r="K9993" s="30"/>
      <c r="L9993" s="77"/>
    </row>
    <row r="9994" s="35" customFormat="1" customHeight="1" spans="2:12">
      <c r="B9994" s="38"/>
      <c r="D9994" s="30"/>
      <c r="E9994" s="39"/>
      <c r="F9994" s="40"/>
      <c r="G9994" s="41"/>
      <c r="H9994" s="31"/>
      <c r="I9994" s="30"/>
      <c r="J9994" s="30"/>
      <c r="K9994" s="30"/>
      <c r="L9994" s="77"/>
    </row>
    <row r="9995" s="35" customFormat="1" customHeight="1" spans="2:12">
      <c r="B9995" s="38"/>
      <c r="D9995" s="30"/>
      <c r="E9995" s="39"/>
      <c r="F9995" s="40"/>
      <c r="G9995" s="41"/>
      <c r="H9995" s="31"/>
      <c r="I9995" s="30"/>
      <c r="J9995" s="30"/>
      <c r="K9995" s="30"/>
      <c r="L9995" s="77"/>
    </row>
    <row r="9996" s="35" customFormat="1" customHeight="1" spans="2:12">
      <c r="B9996" s="38"/>
      <c r="D9996" s="30"/>
      <c r="E9996" s="39"/>
      <c r="F9996" s="40"/>
      <c r="G9996" s="41"/>
      <c r="H9996" s="31"/>
      <c r="I9996" s="30"/>
      <c r="J9996" s="30"/>
      <c r="K9996" s="30"/>
      <c r="L9996" s="77"/>
    </row>
    <row r="9997" s="35" customFormat="1" customHeight="1" spans="2:12">
      <c r="B9997" s="38"/>
      <c r="D9997" s="30"/>
      <c r="E9997" s="39"/>
      <c r="F9997" s="40"/>
      <c r="G9997" s="41"/>
      <c r="H9997" s="31"/>
      <c r="I9997" s="30"/>
      <c r="J9997" s="30"/>
      <c r="K9997" s="30"/>
      <c r="L9997" s="77"/>
    </row>
    <row r="9998" s="35" customFormat="1" customHeight="1" spans="2:12">
      <c r="B9998" s="38"/>
      <c r="D9998" s="30"/>
      <c r="E9998" s="39"/>
      <c r="F9998" s="40"/>
      <c r="G9998" s="41"/>
      <c r="H9998" s="31"/>
      <c r="I9998" s="30"/>
      <c r="J9998" s="30"/>
      <c r="K9998" s="30"/>
      <c r="L9998" s="77"/>
    </row>
    <row r="9999" s="35" customFormat="1" customHeight="1" spans="2:12">
      <c r="B9999" s="38"/>
      <c r="D9999" s="30"/>
      <c r="E9999" s="39"/>
      <c r="F9999" s="40"/>
      <c r="G9999" s="41"/>
      <c r="H9999" s="31"/>
      <c r="I9999" s="30"/>
      <c r="J9999" s="30"/>
      <c r="K9999" s="30"/>
      <c r="L9999" s="77"/>
    </row>
    <row r="10000" s="35" customFormat="1" customHeight="1" spans="2:12">
      <c r="B10000" s="38"/>
      <c r="D10000" s="30"/>
      <c r="E10000" s="39"/>
      <c r="F10000" s="40"/>
      <c r="G10000" s="41"/>
      <c r="H10000" s="31"/>
      <c r="I10000" s="30"/>
      <c r="J10000" s="30"/>
      <c r="K10000" s="30"/>
      <c r="L10000" s="77"/>
    </row>
    <row r="10001" s="35" customFormat="1" customHeight="1" spans="2:12">
      <c r="B10001" s="38"/>
      <c r="D10001" s="30"/>
      <c r="E10001" s="39"/>
      <c r="F10001" s="40"/>
      <c r="G10001" s="41"/>
      <c r="H10001" s="31"/>
      <c r="I10001" s="30"/>
      <c r="J10001" s="30"/>
      <c r="K10001" s="30"/>
      <c r="L10001" s="77"/>
    </row>
    <row r="10002" s="35" customFormat="1" customHeight="1" spans="2:12">
      <c r="B10002" s="38"/>
      <c r="D10002" s="30"/>
      <c r="E10002" s="39"/>
      <c r="F10002" s="40"/>
      <c r="G10002" s="41"/>
      <c r="H10002" s="31"/>
      <c r="I10002" s="30"/>
      <c r="J10002" s="30"/>
      <c r="K10002" s="30"/>
      <c r="L10002" s="77"/>
    </row>
    <row r="10003" s="35" customFormat="1" customHeight="1" spans="2:12">
      <c r="B10003" s="38"/>
      <c r="D10003" s="30"/>
      <c r="E10003" s="39"/>
      <c r="F10003" s="40"/>
      <c r="G10003" s="41"/>
      <c r="H10003" s="31"/>
      <c r="I10003" s="30"/>
      <c r="J10003" s="30"/>
      <c r="K10003" s="30"/>
      <c r="L10003" s="121"/>
    </row>
    <row r="10004" s="35" customFormat="1" customHeight="1" spans="2:12">
      <c r="B10004" s="38"/>
      <c r="D10004" s="30"/>
      <c r="E10004" s="39"/>
      <c r="F10004" s="40"/>
      <c r="G10004" s="41"/>
      <c r="H10004" s="31"/>
      <c r="I10004" s="30"/>
      <c r="J10004" s="30"/>
      <c r="K10004" s="30"/>
      <c r="L10004" s="121"/>
    </row>
    <row r="10005" s="35" customFormat="1" customHeight="1" spans="2:12">
      <c r="B10005" s="38"/>
      <c r="D10005" s="30"/>
      <c r="E10005" s="39"/>
      <c r="F10005" s="40"/>
      <c r="G10005" s="41"/>
      <c r="H10005" s="31"/>
      <c r="I10005" s="30"/>
      <c r="J10005" s="30"/>
      <c r="K10005" s="30"/>
      <c r="L10005" s="121"/>
    </row>
    <row r="10006" s="35" customFormat="1" customHeight="1" spans="2:12">
      <c r="B10006" s="38"/>
      <c r="D10006" s="30"/>
      <c r="E10006" s="39"/>
      <c r="F10006" s="40"/>
      <c r="G10006" s="41"/>
      <c r="H10006" s="31"/>
      <c r="I10006" s="30"/>
      <c r="J10006" s="30"/>
      <c r="K10006" s="30"/>
      <c r="L10006" s="121"/>
    </row>
    <row r="10007" s="35" customFormat="1" customHeight="1" spans="2:12">
      <c r="B10007" s="38"/>
      <c r="D10007" s="30"/>
      <c r="E10007" s="39"/>
      <c r="F10007" s="40"/>
      <c r="G10007" s="41"/>
      <c r="H10007" s="31"/>
      <c r="I10007" s="30"/>
      <c r="J10007" s="30"/>
      <c r="K10007" s="30"/>
      <c r="L10007" s="121"/>
    </row>
    <row r="10008" s="35" customFormat="1" customHeight="1" spans="2:12">
      <c r="B10008" s="38"/>
      <c r="D10008" s="30"/>
      <c r="E10008" s="39"/>
      <c r="F10008" s="40"/>
      <c r="G10008" s="41"/>
      <c r="H10008" s="31"/>
      <c r="I10008" s="30"/>
      <c r="J10008" s="30"/>
      <c r="K10008" s="30"/>
      <c r="L10008" s="121"/>
    </row>
    <row r="10009" s="35" customFormat="1" customHeight="1" spans="2:12">
      <c r="B10009" s="38"/>
      <c r="D10009" s="30"/>
      <c r="E10009" s="39"/>
      <c r="F10009" s="40"/>
      <c r="G10009" s="41"/>
      <c r="H10009" s="31"/>
      <c r="I10009" s="30"/>
      <c r="J10009" s="30"/>
      <c r="K10009" s="30"/>
      <c r="L10009" s="121"/>
    </row>
    <row r="10010" s="35" customFormat="1" customHeight="1" spans="2:12">
      <c r="B10010" s="38"/>
      <c r="D10010" s="30"/>
      <c r="E10010" s="39"/>
      <c r="F10010" s="40"/>
      <c r="G10010" s="41"/>
      <c r="H10010" s="31"/>
      <c r="I10010" s="30"/>
      <c r="J10010" s="30"/>
      <c r="K10010" s="30"/>
      <c r="L10010" s="121"/>
    </row>
    <row r="10011" s="35" customFormat="1" customHeight="1" spans="2:12">
      <c r="B10011" s="38"/>
      <c r="D10011" s="30"/>
      <c r="E10011" s="39"/>
      <c r="F10011" s="40"/>
      <c r="G10011" s="41"/>
      <c r="H10011" s="31"/>
      <c r="I10011" s="30"/>
      <c r="J10011" s="30"/>
      <c r="K10011" s="30"/>
      <c r="L10011" s="121"/>
    </row>
    <row r="10012" s="35" customFormat="1" customHeight="1" spans="2:12">
      <c r="B10012" s="38"/>
      <c r="D10012" s="30"/>
      <c r="E10012" s="39"/>
      <c r="F10012" s="40"/>
      <c r="G10012" s="41"/>
      <c r="H10012" s="31"/>
      <c r="I10012" s="30"/>
      <c r="J10012" s="30"/>
      <c r="K10012" s="30"/>
      <c r="L10012" s="121"/>
    </row>
    <row r="10013" s="35" customFormat="1" customHeight="1" spans="2:12">
      <c r="B10013" s="38"/>
      <c r="D10013" s="30"/>
      <c r="E10013" s="39"/>
      <c r="F10013" s="40"/>
      <c r="G10013" s="41"/>
      <c r="H10013" s="31"/>
      <c r="I10013" s="30"/>
      <c r="J10013" s="30"/>
      <c r="K10013" s="30"/>
      <c r="L10013" s="121"/>
    </row>
    <row r="10014" s="35" customFormat="1" customHeight="1" spans="2:12">
      <c r="B10014" s="38"/>
      <c r="D10014" s="30"/>
      <c r="E10014" s="39"/>
      <c r="F10014" s="40"/>
      <c r="G10014" s="41"/>
      <c r="H10014" s="31"/>
      <c r="I10014" s="30"/>
      <c r="J10014" s="30"/>
      <c r="K10014" s="30"/>
      <c r="L10014" s="121"/>
    </row>
    <row r="10015" s="35" customFormat="1" customHeight="1" spans="2:12">
      <c r="B10015" s="38"/>
      <c r="D10015" s="30"/>
      <c r="E10015" s="39"/>
      <c r="F10015" s="40"/>
      <c r="G10015" s="41"/>
      <c r="H10015" s="31"/>
      <c r="I10015" s="30"/>
      <c r="J10015" s="30"/>
      <c r="K10015" s="30"/>
      <c r="L10015" s="121"/>
    </row>
    <row r="10016" s="35" customFormat="1" customHeight="1" spans="2:12">
      <c r="B10016" s="38"/>
      <c r="D10016" s="30"/>
      <c r="E10016" s="39"/>
      <c r="F10016" s="40"/>
      <c r="G10016" s="41"/>
      <c r="H10016" s="31"/>
      <c r="I10016" s="30"/>
      <c r="J10016" s="30"/>
      <c r="K10016" s="30"/>
      <c r="L10016" s="121"/>
    </row>
    <row r="10017" s="35" customFormat="1" customHeight="1" spans="2:12">
      <c r="B10017" s="38"/>
      <c r="D10017" s="30"/>
      <c r="E10017" s="39"/>
      <c r="F10017" s="40"/>
      <c r="G10017" s="41"/>
      <c r="H10017" s="31"/>
      <c r="I10017" s="30"/>
      <c r="J10017" s="30"/>
      <c r="K10017" s="30"/>
      <c r="L10017" s="121"/>
    </row>
    <row r="10018" s="35" customFormat="1" customHeight="1" spans="2:12">
      <c r="B10018" s="38"/>
      <c r="D10018" s="30"/>
      <c r="E10018" s="39"/>
      <c r="F10018" s="40"/>
      <c r="G10018" s="41"/>
      <c r="H10018" s="31"/>
      <c r="I10018" s="30"/>
      <c r="J10018" s="30"/>
      <c r="K10018" s="30"/>
      <c r="L10018" s="121"/>
    </row>
    <row r="10019" s="35" customFormat="1" customHeight="1" spans="2:12">
      <c r="B10019" s="38"/>
      <c r="D10019" s="30"/>
      <c r="E10019" s="39"/>
      <c r="F10019" s="40"/>
      <c r="G10019" s="41"/>
      <c r="H10019" s="31"/>
      <c r="I10019" s="30"/>
      <c r="J10019" s="30"/>
      <c r="K10019" s="30"/>
      <c r="L10019" s="121"/>
    </row>
    <row r="10020" s="35" customFormat="1" customHeight="1" spans="2:12">
      <c r="B10020" s="38"/>
      <c r="D10020" s="30"/>
      <c r="E10020" s="39"/>
      <c r="F10020" s="40"/>
      <c r="G10020" s="41"/>
      <c r="H10020" s="31"/>
      <c r="I10020" s="30"/>
      <c r="J10020" s="30"/>
      <c r="K10020" s="30"/>
      <c r="L10020" s="121"/>
    </row>
    <row r="10021" s="35" customFormat="1" customHeight="1" spans="2:12">
      <c r="B10021" s="38"/>
      <c r="D10021" s="30"/>
      <c r="E10021" s="39"/>
      <c r="F10021" s="40"/>
      <c r="G10021" s="41"/>
      <c r="H10021" s="31"/>
      <c r="I10021" s="30"/>
      <c r="J10021" s="30"/>
      <c r="K10021" s="30"/>
      <c r="L10021" s="121"/>
    </row>
    <row r="10022" s="35" customFormat="1" customHeight="1" spans="2:12">
      <c r="B10022" s="38"/>
      <c r="D10022" s="30"/>
      <c r="E10022" s="39"/>
      <c r="F10022" s="40"/>
      <c r="G10022" s="41"/>
      <c r="H10022" s="31"/>
      <c r="I10022" s="30"/>
      <c r="J10022" s="30"/>
      <c r="K10022" s="30"/>
      <c r="L10022" s="121"/>
    </row>
    <row r="10023" s="35" customFormat="1" customHeight="1" spans="2:12">
      <c r="B10023" s="38"/>
      <c r="D10023" s="30"/>
      <c r="E10023" s="39"/>
      <c r="F10023" s="40"/>
      <c r="G10023" s="41"/>
      <c r="H10023" s="31"/>
      <c r="I10023" s="30"/>
      <c r="J10023" s="30"/>
      <c r="K10023" s="30"/>
      <c r="L10023" s="121"/>
    </row>
    <row r="10024" s="35" customFormat="1" customHeight="1" spans="2:12">
      <c r="B10024" s="38"/>
      <c r="D10024" s="30"/>
      <c r="E10024" s="39"/>
      <c r="F10024" s="40"/>
      <c r="G10024" s="41"/>
      <c r="H10024" s="31"/>
      <c r="I10024" s="30"/>
      <c r="J10024" s="30"/>
      <c r="K10024" s="30"/>
      <c r="L10024" s="121"/>
    </row>
    <row r="10025" s="35" customFormat="1" customHeight="1" spans="2:12">
      <c r="B10025" s="38"/>
      <c r="D10025" s="30"/>
      <c r="E10025" s="39"/>
      <c r="F10025" s="40"/>
      <c r="G10025" s="41"/>
      <c r="H10025" s="31"/>
      <c r="I10025" s="30"/>
      <c r="J10025" s="30"/>
      <c r="K10025" s="30"/>
      <c r="L10025" s="121"/>
    </row>
    <row r="10026" s="35" customFormat="1" customHeight="1" spans="2:12">
      <c r="B10026" s="38"/>
      <c r="D10026" s="30"/>
      <c r="E10026" s="39"/>
      <c r="F10026" s="40"/>
      <c r="G10026" s="41"/>
      <c r="H10026" s="31"/>
      <c r="I10026" s="30"/>
      <c r="J10026" s="30"/>
      <c r="K10026" s="30"/>
      <c r="L10026" s="77"/>
    </row>
    <row r="10027" s="35" customFormat="1" customHeight="1" spans="2:12">
      <c r="B10027" s="38"/>
      <c r="D10027" s="30"/>
      <c r="E10027" s="39"/>
      <c r="F10027" s="40"/>
      <c r="G10027" s="41"/>
      <c r="H10027" s="31"/>
      <c r="I10027" s="30"/>
      <c r="J10027" s="30"/>
      <c r="K10027" s="30"/>
      <c r="L10027" s="121"/>
    </row>
    <row r="10028" s="35" customFormat="1" customHeight="1" spans="2:12">
      <c r="B10028" s="38"/>
      <c r="D10028" s="30"/>
      <c r="E10028" s="39"/>
      <c r="F10028" s="40"/>
      <c r="G10028" s="41"/>
      <c r="H10028" s="31"/>
      <c r="I10028" s="30"/>
      <c r="J10028" s="30"/>
      <c r="K10028" s="30"/>
      <c r="L10028" s="121"/>
    </row>
    <row r="10029" s="35" customFormat="1" customHeight="1" spans="2:12">
      <c r="B10029" s="38"/>
      <c r="D10029" s="30"/>
      <c r="E10029" s="39"/>
      <c r="F10029" s="40"/>
      <c r="G10029" s="41"/>
      <c r="H10029" s="31"/>
      <c r="I10029" s="30"/>
      <c r="J10029" s="30"/>
      <c r="K10029" s="30"/>
      <c r="L10029" s="121"/>
    </row>
    <row r="10030" s="35" customFormat="1" customHeight="1" spans="2:12">
      <c r="B10030" s="38"/>
      <c r="D10030" s="30"/>
      <c r="E10030" s="39"/>
      <c r="F10030" s="40"/>
      <c r="G10030" s="41"/>
      <c r="H10030" s="31"/>
      <c r="I10030" s="30"/>
      <c r="J10030" s="30"/>
      <c r="K10030" s="30"/>
      <c r="L10030" s="121"/>
    </row>
    <row r="10031" s="35" customFormat="1" customHeight="1" spans="2:12">
      <c r="B10031" s="38"/>
      <c r="D10031" s="30"/>
      <c r="E10031" s="39"/>
      <c r="F10031" s="40"/>
      <c r="G10031" s="41"/>
      <c r="H10031" s="31"/>
      <c r="I10031" s="30"/>
      <c r="J10031" s="30"/>
      <c r="K10031" s="30"/>
      <c r="L10031" s="121"/>
    </row>
    <row r="10032" s="35" customFormat="1" customHeight="1" spans="2:12">
      <c r="B10032" s="38"/>
      <c r="D10032" s="30"/>
      <c r="E10032" s="39"/>
      <c r="F10032" s="40"/>
      <c r="G10032" s="41"/>
      <c r="H10032" s="31"/>
      <c r="I10032" s="30"/>
      <c r="J10032" s="30"/>
      <c r="K10032" s="30"/>
      <c r="L10032" s="121"/>
    </row>
    <row r="10033" s="35" customFormat="1" customHeight="1" spans="2:12">
      <c r="B10033" s="38"/>
      <c r="D10033" s="30"/>
      <c r="E10033" s="39"/>
      <c r="F10033" s="40"/>
      <c r="G10033" s="41"/>
      <c r="H10033" s="31"/>
      <c r="I10033" s="30"/>
      <c r="J10033" s="30"/>
      <c r="K10033" s="30"/>
      <c r="L10033" s="121"/>
    </row>
    <row r="10034" s="35" customFormat="1" customHeight="1" spans="2:12">
      <c r="B10034" s="38"/>
      <c r="D10034" s="30"/>
      <c r="E10034" s="39"/>
      <c r="F10034" s="40"/>
      <c r="G10034" s="41"/>
      <c r="H10034" s="31"/>
      <c r="I10034" s="30"/>
      <c r="J10034" s="30"/>
      <c r="K10034" s="30"/>
      <c r="L10034" s="121"/>
    </row>
    <row r="10035" s="35" customFormat="1" customHeight="1" spans="2:12">
      <c r="B10035" s="38"/>
      <c r="D10035" s="30"/>
      <c r="E10035" s="39"/>
      <c r="F10035" s="40"/>
      <c r="G10035" s="41"/>
      <c r="H10035" s="31"/>
      <c r="I10035" s="30"/>
      <c r="J10035" s="30"/>
      <c r="K10035" s="30"/>
      <c r="L10035" s="121"/>
    </row>
    <row r="10036" s="35" customFormat="1" customHeight="1" spans="2:12">
      <c r="B10036" s="38"/>
      <c r="D10036" s="30"/>
      <c r="E10036" s="39"/>
      <c r="F10036" s="40"/>
      <c r="G10036" s="41"/>
      <c r="H10036" s="31"/>
      <c r="I10036" s="30"/>
      <c r="J10036" s="30"/>
      <c r="K10036" s="30"/>
      <c r="L10036" s="121"/>
    </row>
    <row r="10037" s="35" customFormat="1" customHeight="1" spans="2:12">
      <c r="B10037" s="38"/>
      <c r="D10037" s="30"/>
      <c r="E10037" s="39"/>
      <c r="F10037" s="40"/>
      <c r="G10037" s="41"/>
      <c r="H10037" s="31"/>
      <c r="I10037" s="30"/>
      <c r="J10037" s="30"/>
      <c r="K10037" s="30"/>
      <c r="L10037" s="121"/>
    </row>
    <row r="10038" s="35" customFormat="1" customHeight="1" spans="2:12">
      <c r="B10038" s="38"/>
      <c r="D10038" s="30"/>
      <c r="E10038" s="39"/>
      <c r="F10038" s="40"/>
      <c r="G10038" s="41"/>
      <c r="H10038" s="31"/>
      <c r="I10038" s="30"/>
      <c r="J10038" s="30"/>
      <c r="K10038" s="30"/>
      <c r="L10038" s="121"/>
    </row>
    <row r="10039" s="35" customFormat="1" customHeight="1" spans="2:12">
      <c r="B10039" s="38"/>
      <c r="D10039" s="30"/>
      <c r="E10039" s="39"/>
      <c r="F10039" s="40"/>
      <c r="G10039" s="41"/>
      <c r="H10039" s="31"/>
      <c r="I10039" s="30"/>
      <c r="J10039" s="30"/>
      <c r="K10039" s="30"/>
      <c r="L10039" s="77"/>
    </row>
    <row r="10040" s="35" customFormat="1" customHeight="1" spans="2:12">
      <c r="B10040" s="38"/>
      <c r="D10040" s="30"/>
      <c r="E10040" s="39"/>
      <c r="F10040" s="40"/>
      <c r="G10040" s="41"/>
      <c r="H10040" s="31"/>
      <c r="I10040" s="30"/>
      <c r="J10040" s="30"/>
      <c r="K10040" s="30"/>
      <c r="L10040" s="77"/>
    </row>
    <row r="10041" s="35" customFormat="1" customHeight="1" spans="2:12">
      <c r="B10041" s="38"/>
      <c r="D10041" s="30"/>
      <c r="E10041" s="39"/>
      <c r="F10041" s="40"/>
      <c r="G10041" s="41"/>
      <c r="H10041" s="31"/>
      <c r="I10041" s="30"/>
      <c r="J10041" s="30"/>
      <c r="K10041" s="30"/>
      <c r="L10041" s="77"/>
    </row>
    <row r="10042" s="35" customFormat="1" customHeight="1" spans="2:12">
      <c r="B10042" s="38"/>
      <c r="D10042" s="30"/>
      <c r="E10042" s="39"/>
      <c r="F10042" s="40"/>
      <c r="G10042" s="41"/>
      <c r="H10042" s="31"/>
      <c r="I10042" s="30"/>
      <c r="J10042" s="30"/>
      <c r="K10042" s="30"/>
      <c r="L10042" s="77"/>
    </row>
    <row r="10043" s="35" customFormat="1" customHeight="1" spans="2:12">
      <c r="B10043" s="38"/>
      <c r="D10043" s="30"/>
      <c r="E10043" s="39"/>
      <c r="F10043" s="40"/>
      <c r="G10043" s="41"/>
      <c r="H10043" s="31"/>
      <c r="I10043" s="30"/>
      <c r="J10043" s="30"/>
      <c r="K10043" s="30"/>
      <c r="L10043" s="77"/>
    </row>
    <row r="10044" s="35" customFormat="1" customHeight="1" spans="2:12">
      <c r="B10044" s="38"/>
      <c r="D10044" s="30"/>
      <c r="E10044" s="39"/>
      <c r="F10044" s="40"/>
      <c r="G10044" s="41"/>
      <c r="H10044" s="31"/>
      <c r="I10044" s="30"/>
      <c r="J10044" s="30"/>
      <c r="K10044" s="30"/>
      <c r="L10044" s="77"/>
    </row>
    <row r="10045" s="35" customFormat="1" customHeight="1" spans="2:12">
      <c r="B10045" s="38"/>
      <c r="D10045" s="30"/>
      <c r="E10045" s="39"/>
      <c r="F10045" s="40"/>
      <c r="G10045" s="41"/>
      <c r="H10045" s="31"/>
      <c r="I10045" s="30"/>
      <c r="J10045" s="30"/>
      <c r="K10045" s="30"/>
      <c r="L10045" s="77"/>
    </row>
    <row r="10046" s="35" customFormat="1" customHeight="1" spans="2:12">
      <c r="B10046" s="38"/>
      <c r="D10046" s="30"/>
      <c r="E10046" s="39"/>
      <c r="F10046" s="40"/>
      <c r="G10046" s="41"/>
      <c r="H10046" s="31"/>
      <c r="I10046" s="30"/>
      <c r="J10046" s="30"/>
      <c r="K10046" s="30"/>
      <c r="L10046" s="77"/>
    </row>
    <row r="10047" s="35" customFormat="1" customHeight="1" spans="2:12">
      <c r="B10047" s="38"/>
      <c r="D10047" s="30"/>
      <c r="E10047" s="39"/>
      <c r="F10047" s="40"/>
      <c r="G10047" s="41"/>
      <c r="H10047" s="31"/>
      <c r="I10047" s="30"/>
      <c r="J10047" s="30"/>
      <c r="K10047" s="30"/>
      <c r="L10047" s="77"/>
    </row>
    <row r="10048" s="35" customFormat="1" customHeight="1" spans="2:12">
      <c r="B10048" s="38"/>
      <c r="D10048" s="30"/>
      <c r="E10048" s="39"/>
      <c r="F10048" s="40"/>
      <c r="G10048" s="41"/>
      <c r="H10048" s="31"/>
      <c r="I10048" s="30"/>
      <c r="J10048" s="30"/>
      <c r="K10048" s="30"/>
      <c r="L10048" s="77"/>
    </row>
    <row r="10049" s="35" customFormat="1" customHeight="1" spans="2:12">
      <c r="B10049" s="38"/>
      <c r="D10049" s="30"/>
      <c r="E10049" s="39"/>
      <c r="F10049" s="40"/>
      <c r="G10049" s="41"/>
      <c r="H10049" s="31"/>
      <c r="I10049" s="30"/>
      <c r="J10049" s="30"/>
      <c r="K10049" s="30"/>
      <c r="L10049" s="77"/>
    </row>
    <row r="10050" s="35" customFormat="1" customHeight="1" spans="2:12">
      <c r="B10050" s="38"/>
      <c r="D10050" s="30"/>
      <c r="E10050" s="39"/>
      <c r="F10050" s="40"/>
      <c r="G10050" s="41"/>
      <c r="H10050" s="31"/>
      <c r="I10050" s="30"/>
      <c r="J10050" s="30"/>
      <c r="K10050" s="30"/>
      <c r="L10050" s="77"/>
    </row>
    <row r="10051" s="35" customFormat="1" customHeight="1" spans="2:12">
      <c r="B10051" s="38"/>
      <c r="D10051" s="30"/>
      <c r="E10051" s="39"/>
      <c r="F10051" s="40"/>
      <c r="G10051" s="41"/>
      <c r="H10051" s="31"/>
      <c r="I10051" s="30"/>
      <c r="J10051" s="30"/>
      <c r="K10051" s="30"/>
      <c r="L10051" s="77"/>
    </row>
    <row r="10052" s="35" customFormat="1" customHeight="1" spans="2:12">
      <c r="B10052" s="38"/>
      <c r="D10052" s="30"/>
      <c r="E10052" s="39"/>
      <c r="F10052" s="40"/>
      <c r="G10052" s="41"/>
      <c r="H10052" s="31"/>
      <c r="I10052" s="30"/>
      <c r="J10052" s="30"/>
      <c r="K10052" s="30"/>
      <c r="L10052" s="77"/>
    </row>
    <row r="10053" s="35" customFormat="1" customHeight="1" spans="2:12">
      <c r="B10053" s="38"/>
      <c r="D10053" s="30"/>
      <c r="E10053" s="39"/>
      <c r="F10053" s="40"/>
      <c r="G10053" s="41"/>
      <c r="H10053" s="31"/>
      <c r="I10053" s="30"/>
      <c r="J10053" s="30"/>
      <c r="K10053" s="30"/>
      <c r="L10053" s="77"/>
    </row>
    <row r="10054" s="35" customFormat="1" customHeight="1" spans="2:12">
      <c r="B10054" s="38"/>
      <c r="D10054" s="30"/>
      <c r="E10054" s="39"/>
      <c r="F10054" s="40"/>
      <c r="G10054" s="41"/>
      <c r="H10054" s="31"/>
      <c r="I10054" s="30"/>
      <c r="J10054" s="30"/>
      <c r="K10054" s="30"/>
      <c r="L10054" s="77"/>
    </row>
    <row r="10055" s="35" customFormat="1" customHeight="1" spans="2:12">
      <c r="B10055" s="38"/>
      <c r="D10055" s="30"/>
      <c r="E10055" s="39"/>
      <c r="F10055" s="40"/>
      <c r="G10055" s="41"/>
      <c r="H10055" s="31"/>
      <c r="I10055" s="30"/>
      <c r="J10055" s="30"/>
      <c r="K10055" s="30"/>
      <c r="L10055" s="77"/>
    </row>
    <row r="10056" s="35" customFormat="1" customHeight="1" spans="2:12">
      <c r="B10056" s="38"/>
      <c r="D10056" s="30"/>
      <c r="E10056" s="39"/>
      <c r="F10056" s="40"/>
      <c r="G10056" s="41"/>
      <c r="H10056" s="31"/>
      <c r="I10056" s="30"/>
      <c r="J10056" s="30"/>
      <c r="K10056" s="30"/>
      <c r="L10056" s="77"/>
    </row>
    <row r="10057" s="35" customFormat="1" customHeight="1" spans="2:12">
      <c r="B10057" s="38"/>
      <c r="D10057" s="30"/>
      <c r="E10057" s="39"/>
      <c r="F10057" s="40"/>
      <c r="G10057" s="41"/>
      <c r="H10057" s="31"/>
      <c r="I10057" s="30"/>
      <c r="J10057" s="30"/>
      <c r="K10057" s="30"/>
      <c r="L10057" s="77"/>
    </row>
    <row r="10058" s="35" customFormat="1" customHeight="1" spans="2:12">
      <c r="B10058" s="38"/>
      <c r="D10058" s="30"/>
      <c r="E10058" s="39"/>
      <c r="F10058" s="40"/>
      <c r="G10058" s="41"/>
      <c r="H10058" s="31"/>
      <c r="I10058" s="30"/>
      <c r="J10058" s="30"/>
      <c r="K10058" s="30"/>
      <c r="L10058" s="77"/>
    </row>
    <row r="10059" s="35" customFormat="1" customHeight="1" spans="2:12">
      <c r="B10059" s="38"/>
      <c r="D10059" s="30"/>
      <c r="E10059" s="39"/>
      <c r="F10059" s="40"/>
      <c r="G10059" s="41"/>
      <c r="H10059" s="31"/>
      <c r="I10059" s="30"/>
      <c r="J10059" s="30"/>
      <c r="K10059" s="30"/>
      <c r="L10059" s="77"/>
    </row>
    <row r="10060" s="35" customFormat="1" customHeight="1" spans="2:12">
      <c r="B10060" s="38"/>
      <c r="D10060" s="30"/>
      <c r="E10060" s="39"/>
      <c r="F10060" s="40"/>
      <c r="G10060" s="41"/>
      <c r="H10060" s="31"/>
      <c r="I10060" s="30"/>
      <c r="J10060" s="30"/>
      <c r="K10060" s="30"/>
      <c r="L10060" s="77"/>
    </row>
    <row r="10061" s="35" customFormat="1" customHeight="1" spans="2:12">
      <c r="B10061" s="38"/>
      <c r="D10061" s="30"/>
      <c r="E10061" s="39"/>
      <c r="F10061" s="40"/>
      <c r="G10061" s="41"/>
      <c r="H10061" s="31"/>
      <c r="I10061" s="30"/>
      <c r="J10061" s="30"/>
      <c r="K10061" s="30"/>
      <c r="L10061" s="77"/>
    </row>
    <row r="10062" s="35" customFormat="1" customHeight="1" spans="2:12">
      <c r="B10062" s="38"/>
      <c r="D10062" s="30"/>
      <c r="E10062" s="39"/>
      <c r="F10062" s="40"/>
      <c r="G10062" s="41"/>
      <c r="H10062" s="31"/>
      <c r="I10062" s="30"/>
      <c r="J10062" s="30"/>
      <c r="K10062" s="30"/>
      <c r="L10062" s="77"/>
    </row>
    <row r="10063" s="35" customFormat="1" customHeight="1" spans="2:12">
      <c r="B10063" s="38"/>
      <c r="D10063" s="30"/>
      <c r="E10063" s="39"/>
      <c r="F10063" s="40"/>
      <c r="G10063" s="41"/>
      <c r="H10063" s="31"/>
      <c r="I10063" s="30"/>
      <c r="J10063" s="30"/>
      <c r="K10063" s="30"/>
      <c r="L10063" s="77"/>
    </row>
    <row r="10064" s="35" customFormat="1" customHeight="1" spans="2:12">
      <c r="B10064" s="38"/>
      <c r="D10064" s="30"/>
      <c r="E10064" s="39"/>
      <c r="F10064" s="40"/>
      <c r="G10064" s="41"/>
      <c r="H10064" s="31"/>
      <c r="I10064" s="30"/>
      <c r="J10064" s="30"/>
      <c r="K10064" s="30"/>
      <c r="L10064" s="77"/>
    </row>
    <row r="10065" s="35" customFormat="1" customHeight="1" spans="2:12">
      <c r="B10065" s="38"/>
      <c r="D10065" s="30"/>
      <c r="E10065" s="39"/>
      <c r="F10065" s="40"/>
      <c r="G10065" s="41"/>
      <c r="H10065" s="31"/>
      <c r="I10065" s="30"/>
      <c r="J10065" s="30"/>
      <c r="K10065" s="30"/>
      <c r="L10065" s="77"/>
    </row>
    <row r="10066" s="35" customFormat="1" customHeight="1" spans="2:12">
      <c r="B10066" s="38"/>
      <c r="D10066" s="30"/>
      <c r="E10066" s="39"/>
      <c r="F10066" s="40"/>
      <c r="G10066" s="41"/>
      <c r="H10066" s="31"/>
      <c r="I10066" s="30"/>
      <c r="J10066" s="30"/>
      <c r="K10066" s="30"/>
      <c r="L10066" s="77"/>
    </row>
    <row r="10067" s="35" customFormat="1" customHeight="1" spans="2:12">
      <c r="B10067" s="38"/>
      <c r="D10067" s="30"/>
      <c r="E10067" s="39"/>
      <c r="F10067" s="40"/>
      <c r="G10067" s="41"/>
      <c r="H10067" s="31"/>
      <c r="I10067" s="30"/>
      <c r="J10067" s="30"/>
      <c r="K10067" s="30"/>
      <c r="L10067" s="77"/>
    </row>
    <row r="10068" s="35" customFormat="1" customHeight="1" spans="2:12">
      <c r="B10068" s="38"/>
      <c r="D10068" s="30"/>
      <c r="E10068" s="39"/>
      <c r="F10068" s="40"/>
      <c r="G10068" s="41"/>
      <c r="H10068" s="31"/>
      <c r="I10068" s="30"/>
      <c r="J10068" s="30"/>
      <c r="K10068" s="30"/>
      <c r="L10068" s="77"/>
    </row>
    <row r="10069" s="35" customFormat="1" customHeight="1" spans="2:12">
      <c r="B10069" s="38"/>
      <c r="D10069" s="30"/>
      <c r="E10069" s="39"/>
      <c r="F10069" s="40"/>
      <c r="G10069" s="41"/>
      <c r="H10069" s="31"/>
      <c r="I10069" s="30"/>
      <c r="J10069" s="30"/>
      <c r="K10069" s="30"/>
      <c r="L10069" s="77"/>
    </row>
    <row r="10070" s="35" customFormat="1" customHeight="1" spans="2:12">
      <c r="B10070" s="38"/>
      <c r="D10070" s="30"/>
      <c r="E10070" s="39"/>
      <c r="F10070" s="40"/>
      <c r="G10070" s="41"/>
      <c r="H10070" s="31"/>
      <c r="I10070" s="30"/>
      <c r="J10070" s="30"/>
      <c r="K10070" s="30"/>
      <c r="L10070" s="77"/>
    </row>
    <row r="10071" s="35" customFormat="1" customHeight="1" spans="2:12">
      <c r="B10071" s="38"/>
      <c r="D10071" s="30"/>
      <c r="E10071" s="39"/>
      <c r="F10071" s="40"/>
      <c r="G10071" s="41"/>
      <c r="H10071" s="31"/>
      <c r="I10071" s="30"/>
      <c r="J10071" s="30"/>
      <c r="K10071" s="30"/>
      <c r="L10071" s="77"/>
    </row>
    <row r="10072" s="35" customFormat="1" customHeight="1" spans="2:12">
      <c r="B10072" s="38"/>
      <c r="D10072" s="30"/>
      <c r="E10072" s="39"/>
      <c r="F10072" s="40"/>
      <c r="G10072" s="41"/>
      <c r="H10072" s="31"/>
      <c r="I10072" s="30"/>
      <c r="J10072" s="30"/>
      <c r="K10072" s="30"/>
      <c r="L10072" s="77"/>
    </row>
    <row r="10073" s="35" customFormat="1" customHeight="1" spans="2:12">
      <c r="B10073" s="38"/>
      <c r="D10073" s="30"/>
      <c r="E10073" s="39"/>
      <c r="F10073" s="40"/>
      <c r="G10073" s="41"/>
      <c r="H10073" s="31"/>
      <c r="I10073" s="30"/>
      <c r="J10073" s="30"/>
      <c r="K10073" s="30"/>
      <c r="L10073" s="77"/>
    </row>
    <row r="10074" s="35" customFormat="1" customHeight="1" spans="2:12">
      <c r="B10074" s="38"/>
      <c r="D10074" s="30"/>
      <c r="E10074" s="39"/>
      <c r="F10074" s="40"/>
      <c r="G10074" s="41"/>
      <c r="H10074" s="31"/>
      <c r="I10074" s="30"/>
      <c r="J10074" s="30"/>
      <c r="K10074" s="30"/>
      <c r="L10074" s="77"/>
    </row>
    <row r="10075" s="35" customFormat="1" customHeight="1" spans="2:12">
      <c r="B10075" s="38"/>
      <c r="D10075" s="30"/>
      <c r="E10075" s="39"/>
      <c r="F10075" s="40"/>
      <c r="G10075" s="41"/>
      <c r="H10075" s="31"/>
      <c r="I10075" s="30"/>
      <c r="J10075" s="30"/>
      <c r="K10075" s="30"/>
      <c r="L10075" s="77"/>
    </row>
    <row r="10076" s="35" customFormat="1" customHeight="1" spans="2:12">
      <c r="B10076" s="38"/>
      <c r="D10076" s="30"/>
      <c r="E10076" s="39"/>
      <c r="F10076" s="40"/>
      <c r="G10076" s="41"/>
      <c r="H10076" s="31"/>
      <c r="I10076" s="30"/>
      <c r="J10076" s="30"/>
      <c r="K10076" s="30"/>
      <c r="L10076" s="77"/>
    </row>
    <row r="10077" s="35" customFormat="1" customHeight="1" spans="2:12">
      <c r="B10077" s="38"/>
      <c r="D10077" s="30"/>
      <c r="E10077" s="39"/>
      <c r="F10077" s="40"/>
      <c r="G10077" s="41"/>
      <c r="H10077" s="31"/>
      <c r="I10077" s="30"/>
      <c r="J10077" s="30"/>
      <c r="K10077" s="30"/>
      <c r="L10077" s="77"/>
    </row>
    <row r="10078" s="35" customFormat="1" customHeight="1" spans="2:12">
      <c r="B10078" s="38"/>
      <c r="D10078" s="30"/>
      <c r="E10078" s="39"/>
      <c r="F10078" s="40"/>
      <c r="G10078" s="41"/>
      <c r="H10078" s="31"/>
      <c r="I10078" s="30"/>
      <c r="J10078" s="30"/>
      <c r="K10078" s="30"/>
      <c r="L10078" s="77"/>
    </row>
    <row r="10079" s="35" customFormat="1" customHeight="1" spans="2:12">
      <c r="B10079" s="38"/>
      <c r="D10079" s="30"/>
      <c r="E10079" s="39"/>
      <c r="F10079" s="40"/>
      <c r="G10079" s="41"/>
      <c r="H10079" s="31"/>
      <c r="I10079" s="30"/>
      <c r="J10079" s="30"/>
      <c r="K10079" s="30"/>
      <c r="L10079" s="77"/>
    </row>
    <row r="10080" s="35" customFormat="1" customHeight="1" spans="2:12">
      <c r="B10080" s="38"/>
      <c r="D10080" s="30"/>
      <c r="E10080" s="39"/>
      <c r="F10080" s="40"/>
      <c r="G10080" s="41"/>
      <c r="H10080" s="31"/>
      <c r="I10080" s="30"/>
      <c r="J10080" s="30"/>
      <c r="K10080" s="30"/>
      <c r="L10080" s="77"/>
    </row>
    <row r="10081" s="35" customFormat="1" customHeight="1" spans="2:12">
      <c r="B10081" s="38"/>
      <c r="D10081" s="30"/>
      <c r="E10081" s="39"/>
      <c r="F10081" s="40"/>
      <c r="G10081" s="41"/>
      <c r="H10081" s="31"/>
      <c r="I10081" s="30"/>
      <c r="J10081" s="30"/>
      <c r="K10081" s="30"/>
      <c r="L10081" s="77"/>
    </row>
    <row r="10082" s="35" customFormat="1" customHeight="1" spans="2:12">
      <c r="B10082" s="38"/>
      <c r="D10082" s="30"/>
      <c r="E10082" s="39"/>
      <c r="F10082" s="40"/>
      <c r="G10082" s="41"/>
      <c r="H10082" s="31"/>
      <c r="I10082" s="30"/>
      <c r="J10082" s="30"/>
      <c r="K10082" s="30"/>
      <c r="L10082" s="77"/>
    </row>
    <row r="10083" s="35" customFormat="1" customHeight="1" spans="2:12">
      <c r="B10083" s="38"/>
      <c r="D10083" s="30"/>
      <c r="E10083" s="39"/>
      <c r="F10083" s="40"/>
      <c r="G10083" s="41"/>
      <c r="H10083" s="31"/>
      <c r="I10083" s="30"/>
      <c r="J10083" s="30"/>
      <c r="K10083" s="30"/>
      <c r="L10083" s="77"/>
    </row>
    <row r="10084" s="35" customFormat="1" customHeight="1" spans="2:12">
      <c r="B10084" s="38"/>
      <c r="D10084" s="30"/>
      <c r="E10084" s="39"/>
      <c r="F10084" s="40"/>
      <c r="G10084" s="41"/>
      <c r="H10084" s="31"/>
      <c r="I10084" s="30"/>
      <c r="J10084" s="30"/>
      <c r="K10084" s="30"/>
      <c r="L10084" s="77"/>
    </row>
    <row r="10085" s="35" customFormat="1" customHeight="1" spans="2:12">
      <c r="B10085" s="38"/>
      <c r="D10085" s="30"/>
      <c r="E10085" s="39"/>
      <c r="F10085" s="40"/>
      <c r="G10085" s="41"/>
      <c r="H10085" s="31"/>
      <c r="I10085" s="30"/>
      <c r="J10085" s="30"/>
      <c r="K10085" s="30"/>
      <c r="L10085" s="77"/>
    </row>
    <row r="10086" s="35" customFormat="1" customHeight="1" spans="2:12">
      <c r="B10086" s="38"/>
      <c r="D10086" s="30"/>
      <c r="E10086" s="39"/>
      <c r="F10086" s="40"/>
      <c r="G10086" s="41"/>
      <c r="H10086" s="31"/>
      <c r="I10086" s="30"/>
      <c r="J10086" s="30"/>
      <c r="K10086" s="30"/>
      <c r="L10086" s="77"/>
    </row>
    <row r="10087" s="35" customFormat="1" customHeight="1" spans="2:12">
      <c r="B10087" s="38"/>
      <c r="D10087" s="30"/>
      <c r="E10087" s="39"/>
      <c r="F10087" s="40"/>
      <c r="G10087" s="41"/>
      <c r="H10087" s="31"/>
      <c r="I10087" s="30"/>
      <c r="J10087" s="30"/>
      <c r="K10087" s="30"/>
      <c r="L10087" s="77"/>
    </row>
    <row r="10088" s="35" customFormat="1" customHeight="1" spans="2:12">
      <c r="B10088" s="38"/>
      <c r="D10088" s="30"/>
      <c r="E10088" s="39"/>
      <c r="F10088" s="40"/>
      <c r="G10088" s="41"/>
      <c r="H10088" s="31"/>
      <c r="I10088" s="30"/>
      <c r="J10088" s="30"/>
      <c r="K10088" s="30"/>
      <c r="L10088" s="77"/>
    </row>
    <row r="10089" s="35" customFormat="1" customHeight="1" spans="2:12">
      <c r="B10089" s="38"/>
      <c r="D10089" s="30"/>
      <c r="E10089" s="39"/>
      <c r="F10089" s="40"/>
      <c r="G10089" s="41"/>
      <c r="H10089" s="31"/>
      <c r="I10089" s="30"/>
      <c r="J10089" s="30"/>
      <c r="K10089" s="30"/>
      <c r="L10089" s="77"/>
    </row>
    <row r="10090" s="35" customFormat="1" customHeight="1" spans="2:12">
      <c r="B10090" s="38"/>
      <c r="D10090" s="30"/>
      <c r="E10090" s="39"/>
      <c r="F10090" s="40"/>
      <c r="G10090" s="41"/>
      <c r="H10090" s="31"/>
      <c r="I10090" s="30"/>
      <c r="J10090" s="30"/>
      <c r="K10090" s="30"/>
      <c r="L10090" s="77"/>
    </row>
    <row r="10091" s="35" customFormat="1" customHeight="1" spans="2:12">
      <c r="B10091" s="38"/>
      <c r="D10091" s="30"/>
      <c r="E10091" s="39"/>
      <c r="F10091" s="40"/>
      <c r="G10091" s="41"/>
      <c r="H10091" s="31"/>
      <c r="I10091" s="30"/>
      <c r="J10091" s="30"/>
      <c r="K10091" s="30"/>
      <c r="L10091" s="77"/>
    </row>
    <row r="10092" s="35" customFormat="1" customHeight="1" spans="2:12">
      <c r="B10092" s="38"/>
      <c r="D10092" s="30"/>
      <c r="E10092" s="39"/>
      <c r="F10092" s="40"/>
      <c r="G10092" s="41"/>
      <c r="H10092" s="31"/>
      <c r="I10092" s="30"/>
      <c r="J10092" s="30"/>
      <c r="K10092" s="30"/>
      <c r="L10092" s="77"/>
    </row>
    <row r="10093" s="35" customFormat="1" customHeight="1" spans="2:12">
      <c r="B10093" s="38"/>
      <c r="D10093" s="30"/>
      <c r="E10093" s="39"/>
      <c r="F10093" s="40"/>
      <c r="G10093" s="41"/>
      <c r="H10093" s="31"/>
      <c r="I10093" s="30"/>
      <c r="J10093" s="30"/>
      <c r="K10093" s="30"/>
      <c r="L10093" s="77"/>
    </row>
    <row r="10094" s="35" customFormat="1" customHeight="1" spans="2:12">
      <c r="B10094" s="38"/>
      <c r="D10094" s="30"/>
      <c r="E10094" s="39"/>
      <c r="F10094" s="40"/>
      <c r="G10094" s="41"/>
      <c r="H10094" s="31"/>
      <c r="I10094" s="30"/>
      <c r="J10094" s="30"/>
      <c r="K10094" s="30"/>
      <c r="L10094" s="77"/>
    </row>
    <row r="10095" s="35" customFormat="1" customHeight="1" spans="2:12">
      <c r="B10095" s="38"/>
      <c r="D10095" s="30"/>
      <c r="E10095" s="39"/>
      <c r="F10095" s="40"/>
      <c r="G10095" s="41"/>
      <c r="H10095" s="31"/>
      <c r="I10095" s="30"/>
      <c r="J10095" s="30"/>
      <c r="K10095" s="30"/>
      <c r="L10095" s="77"/>
    </row>
    <row r="10096" s="35" customFormat="1" customHeight="1" spans="2:12">
      <c r="B10096" s="38"/>
      <c r="D10096" s="30"/>
      <c r="E10096" s="39"/>
      <c r="F10096" s="40"/>
      <c r="G10096" s="41"/>
      <c r="H10096" s="31"/>
      <c r="I10096" s="30"/>
      <c r="J10096" s="30"/>
      <c r="K10096" s="30"/>
      <c r="L10096" s="77"/>
    </row>
    <row r="10097" s="35" customFormat="1" customHeight="1" spans="2:12">
      <c r="B10097" s="38"/>
      <c r="D10097" s="30"/>
      <c r="E10097" s="39"/>
      <c r="F10097" s="40"/>
      <c r="G10097" s="41"/>
      <c r="H10097" s="31"/>
      <c r="I10097" s="30"/>
      <c r="J10097" s="30"/>
      <c r="K10097" s="30"/>
      <c r="L10097" s="77"/>
    </row>
    <row r="10098" s="35" customFormat="1" customHeight="1" spans="2:12">
      <c r="B10098" s="38"/>
      <c r="D10098" s="30"/>
      <c r="E10098" s="39"/>
      <c r="F10098" s="40"/>
      <c r="G10098" s="41"/>
      <c r="H10098" s="31"/>
      <c r="I10098" s="30"/>
      <c r="J10098" s="30"/>
      <c r="K10098" s="30"/>
      <c r="L10098" s="77"/>
    </row>
    <row r="10099" s="35" customFormat="1" customHeight="1" spans="2:12">
      <c r="B10099" s="38"/>
      <c r="D10099" s="30"/>
      <c r="E10099" s="39"/>
      <c r="F10099" s="40"/>
      <c r="G10099" s="41"/>
      <c r="H10099" s="31"/>
      <c r="I10099" s="30"/>
      <c r="J10099" s="30"/>
      <c r="K10099" s="30"/>
      <c r="L10099" s="77"/>
    </row>
    <row r="10100" s="35" customFormat="1" customHeight="1" spans="2:12">
      <c r="B10100" s="38"/>
      <c r="D10100" s="30"/>
      <c r="E10100" s="39"/>
      <c r="F10100" s="40"/>
      <c r="G10100" s="41"/>
      <c r="H10100" s="31"/>
      <c r="I10100" s="30"/>
      <c r="J10100" s="30"/>
      <c r="K10100" s="30"/>
      <c r="L10100" s="77"/>
    </row>
    <row r="10101" s="35" customFormat="1" customHeight="1" spans="2:12">
      <c r="B10101" s="38"/>
      <c r="D10101" s="30"/>
      <c r="E10101" s="39"/>
      <c r="F10101" s="40"/>
      <c r="G10101" s="41"/>
      <c r="H10101" s="31"/>
      <c r="I10101" s="30"/>
      <c r="J10101" s="30"/>
      <c r="K10101" s="30"/>
      <c r="L10101" s="77"/>
    </row>
    <row r="10102" s="35" customFormat="1" customHeight="1" spans="2:12">
      <c r="B10102" s="38"/>
      <c r="D10102" s="30"/>
      <c r="E10102" s="39"/>
      <c r="F10102" s="40"/>
      <c r="G10102" s="41"/>
      <c r="H10102" s="31"/>
      <c r="I10102" s="30"/>
      <c r="J10102" s="30"/>
      <c r="K10102" s="30"/>
      <c r="L10102" s="77"/>
    </row>
    <row r="10103" s="35" customFormat="1" customHeight="1" spans="2:12">
      <c r="B10103" s="38"/>
      <c r="D10103" s="30"/>
      <c r="E10103" s="39"/>
      <c r="F10103" s="40"/>
      <c r="G10103" s="41"/>
      <c r="H10103" s="31"/>
      <c r="I10103" s="30"/>
      <c r="J10103" s="30"/>
      <c r="K10103" s="30"/>
      <c r="L10103" s="77"/>
    </row>
    <row r="10104" s="35" customFormat="1" customHeight="1" spans="2:12">
      <c r="B10104" s="38"/>
      <c r="D10104" s="30"/>
      <c r="E10104" s="39"/>
      <c r="F10104" s="40"/>
      <c r="G10104" s="41"/>
      <c r="H10104" s="31"/>
      <c r="I10104" s="30"/>
      <c r="J10104" s="30"/>
      <c r="K10104" s="30"/>
      <c r="L10104" s="77"/>
    </row>
    <row r="10105" s="35" customFormat="1" customHeight="1" spans="2:12">
      <c r="B10105" s="38"/>
      <c r="D10105" s="30"/>
      <c r="E10105" s="39"/>
      <c r="F10105" s="40"/>
      <c r="G10105" s="41"/>
      <c r="H10105" s="31"/>
      <c r="I10105" s="30"/>
      <c r="J10105" s="30"/>
      <c r="K10105" s="30"/>
      <c r="L10105" s="77"/>
    </row>
    <row r="10106" s="35" customFormat="1" customHeight="1" spans="2:12">
      <c r="B10106" s="38"/>
      <c r="D10106" s="30"/>
      <c r="E10106" s="39"/>
      <c r="F10106" s="40"/>
      <c r="G10106" s="41"/>
      <c r="H10106" s="31"/>
      <c r="I10106" s="30"/>
      <c r="J10106" s="30"/>
      <c r="K10106" s="30"/>
      <c r="L10106" s="77"/>
    </row>
    <row r="10107" s="35" customFormat="1" customHeight="1" spans="2:12">
      <c r="B10107" s="38"/>
      <c r="D10107" s="30"/>
      <c r="E10107" s="39"/>
      <c r="F10107" s="40"/>
      <c r="G10107" s="41"/>
      <c r="H10107" s="31"/>
      <c r="I10107" s="30"/>
      <c r="J10107" s="30"/>
      <c r="K10107" s="30"/>
      <c r="L10107" s="77"/>
    </row>
    <row r="10108" s="35" customFormat="1" customHeight="1" spans="2:12">
      <c r="B10108" s="38"/>
      <c r="D10108" s="30"/>
      <c r="E10108" s="39"/>
      <c r="F10108" s="40"/>
      <c r="G10108" s="41"/>
      <c r="H10108" s="31"/>
      <c r="I10108" s="30"/>
      <c r="J10108" s="30"/>
      <c r="K10108" s="30"/>
      <c r="L10108" s="77"/>
    </row>
    <row r="10109" s="35" customFormat="1" customHeight="1" spans="2:12">
      <c r="B10109" s="38"/>
      <c r="D10109" s="30"/>
      <c r="E10109" s="39"/>
      <c r="F10109" s="40"/>
      <c r="G10109" s="41"/>
      <c r="H10109" s="31"/>
      <c r="I10109" s="30"/>
      <c r="J10109" s="30"/>
      <c r="K10109" s="30"/>
      <c r="L10109" s="77"/>
    </row>
    <row r="10110" s="35" customFormat="1" customHeight="1" spans="2:12">
      <c r="B10110" s="38"/>
      <c r="D10110" s="30"/>
      <c r="E10110" s="39"/>
      <c r="F10110" s="40"/>
      <c r="G10110" s="41"/>
      <c r="H10110" s="31"/>
      <c r="I10110" s="30"/>
      <c r="J10110" s="30"/>
      <c r="K10110" s="30"/>
      <c r="L10110" s="77"/>
    </row>
    <row r="10111" s="35" customFormat="1" customHeight="1" spans="2:12">
      <c r="B10111" s="38"/>
      <c r="D10111" s="30"/>
      <c r="E10111" s="39"/>
      <c r="F10111" s="40"/>
      <c r="G10111" s="41"/>
      <c r="H10111" s="31"/>
      <c r="I10111" s="30"/>
      <c r="J10111" s="30"/>
      <c r="K10111" s="30"/>
      <c r="L10111" s="77"/>
    </row>
    <row r="10112" s="35" customFormat="1" customHeight="1" spans="2:12">
      <c r="B10112" s="38"/>
      <c r="D10112" s="30"/>
      <c r="E10112" s="39"/>
      <c r="F10112" s="40"/>
      <c r="G10112" s="41"/>
      <c r="H10112" s="31"/>
      <c r="I10112" s="30"/>
      <c r="J10112" s="30"/>
      <c r="K10112" s="30"/>
      <c r="L10112" s="77"/>
    </row>
    <row r="10113" s="35" customFormat="1" customHeight="1" spans="2:12">
      <c r="B10113" s="38"/>
      <c r="D10113" s="30"/>
      <c r="E10113" s="39"/>
      <c r="F10113" s="40"/>
      <c r="G10113" s="41"/>
      <c r="H10113" s="31"/>
      <c r="I10113" s="30"/>
      <c r="J10113" s="30"/>
      <c r="K10113" s="30"/>
      <c r="L10113" s="77"/>
    </row>
    <row r="10114" s="35" customFormat="1" customHeight="1" spans="2:12">
      <c r="B10114" s="38"/>
      <c r="D10114" s="30"/>
      <c r="E10114" s="39"/>
      <c r="F10114" s="40"/>
      <c r="G10114" s="41"/>
      <c r="H10114" s="31"/>
      <c r="I10114" s="30"/>
      <c r="J10114" s="30"/>
      <c r="K10114" s="30"/>
      <c r="L10114" s="77"/>
    </row>
    <row r="10115" s="35" customFormat="1" customHeight="1" spans="2:12">
      <c r="B10115" s="38"/>
      <c r="D10115" s="30"/>
      <c r="E10115" s="39"/>
      <c r="F10115" s="40"/>
      <c r="G10115" s="41"/>
      <c r="H10115" s="31"/>
      <c r="I10115" s="30"/>
      <c r="J10115" s="30"/>
      <c r="K10115" s="30"/>
      <c r="L10115" s="77"/>
    </row>
    <row r="10116" s="35" customFormat="1" customHeight="1" spans="2:12">
      <c r="B10116" s="38"/>
      <c r="D10116" s="30"/>
      <c r="E10116" s="39"/>
      <c r="F10116" s="40"/>
      <c r="G10116" s="41"/>
      <c r="H10116" s="31"/>
      <c r="I10116" s="30"/>
      <c r="J10116" s="30"/>
      <c r="K10116" s="30"/>
      <c r="L10116" s="77"/>
    </row>
    <row r="10117" s="35" customFormat="1" customHeight="1" spans="2:12">
      <c r="B10117" s="38"/>
      <c r="D10117" s="30"/>
      <c r="E10117" s="39"/>
      <c r="F10117" s="40"/>
      <c r="G10117" s="41"/>
      <c r="H10117" s="31"/>
      <c r="I10117" s="30"/>
      <c r="J10117" s="30"/>
      <c r="K10117" s="30"/>
      <c r="L10117" s="77"/>
    </row>
    <row r="10118" s="35" customFormat="1" customHeight="1" spans="2:12">
      <c r="B10118" s="38"/>
      <c r="D10118" s="30"/>
      <c r="E10118" s="39"/>
      <c r="F10118" s="40"/>
      <c r="G10118" s="41"/>
      <c r="H10118" s="31"/>
      <c r="I10118" s="30"/>
      <c r="J10118" s="30"/>
      <c r="K10118" s="30"/>
      <c r="L10118" s="77"/>
    </row>
    <row r="10119" s="35" customFormat="1" customHeight="1" spans="2:12">
      <c r="B10119" s="38"/>
      <c r="D10119" s="30"/>
      <c r="E10119" s="39"/>
      <c r="F10119" s="40"/>
      <c r="G10119" s="41"/>
      <c r="H10119" s="31"/>
      <c r="I10119" s="30"/>
      <c r="J10119" s="30"/>
      <c r="K10119" s="30"/>
      <c r="L10119" s="77"/>
    </row>
    <row r="10120" s="35" customFormat="1" customHeight="1" spans="2:12">
      <c r="B10120" s="38"/>
      <c r="D10120" s="30"/>
      <c r="E10120" s="39"/>
      <c r="F10120" s="40"/>
      <c r="G10120" s="41"/>
      <c r="H10120" s="31"/>
      <c r="I10120" s="30"/>
      <c r="J10120" s="30"/>
      <c r="K10120" s="30"/>
      <c r="L10120" s="77"/>
    </row>
    <row r="10121" s="35" customFormat="1" customHeight="1" spans="2:12">
      <c r="B10121" s="38"/>
      <c r="D10121" s="30"/>
      <c r="E10121" s="39"/>
      <c r="F10121" s="40"/>
      <c r="G10121" s="41"/>
      <c r="H10121" s="31"/>
      <c r="I10121" s="30"/>
      <c r="J10121" s="30"/>
      <c r="K10121" s="30"/>
      <c r="L10121" s="77"/>
    </row>
    <row r="10122" s="35" customFormat="1" customHeight="1" spans="2:12">
      <c r="B10122" s="38"/>
      <c r="D10122" s="30"/>
      <c r="E10122" s="39"/>
      <c r="F10122" s="40"/>
      <c r="G10122" s="41"/>
      <c r="H10122" s="31"/>
      <c r="I10122" s="30"/>
      <c r="J10122" s="30"/>
      <c r="K10122" s="30"/>
      <c r="L10122" s="77"/>
    </row>
    <row r="10123" s="35" customFormat="1" customHeight="1" spans="2:12">
      <c r="B10123" s="38"/>
      <c r="D10123" s="30"/>
      <c r="E10123" s="39"/>
      <c r="F10123" s="40"/>
      <c r="G10123" s="41"/>
      <c r="H10123" s="31"/>
      <c r="I10123" s="30"/>
      <c r="J10123" s="30"/>
      <c r="K10123" s="30"/>
      <c r="L10123" s="77"/>
    </row>
    <row r="10124" s="35" customFormat="1" customHeight="1" spans="2:12">
      <c r="B10124" s="38"/>
      <c r="D10124" s="30"/>
      <c r="E10124" s="39"/>
      <c r="F10124" s="40"/>
      <c r="G10124" s="41"/>
      <c r="H10124" s="31"/>
      <c r="I10124" s="30"/>
      <c r="J10124" s="30"/>
      <c r="K10124" s="30"/>
      <c r="L10124" s="77"/>
    </row>
    <row r="10125" s="35" customFormat="1" customHeight="1" spans="2:12">
      <c r="B10125" s="38"/>
      <c r="D10125" s="30"/>
      <c r="E10125" s="39"/>
      <c r="F10125" s="40"/>
      <c r="G10125" s="41"/>
      <c r="H10125" s="31"/>
      <c r="I10125" s="30"/>
      <c r="J10125" s="30"/>
      <c r="K10125" s="30"/>
      <c r="L10125" s="77"/>
    </row>
    <row r="10126" s="35" customFormat="1" customHeight="1" spans="2:12">
      <c r="B10126" s="38"/>
      <c r="D10126" s="30"/>
      <c r="E10126" s="39"/>
      <c r="F10126" s="40"/>
      <c r="G10126" s="41"/>
      <c r="H10126" s="31"/>
      <c r="I10126" s="30"/>
      <c r="J10126" s="30"/>
      <c r="K10126" s="30"/>
      <c r="L10126" s="77"/>
    </row>
    <row r="10127" s="35" customFormat="1" customHeight="1" spans="2:12">
      <c r="B10127" s="38"/>
      <c r="D10127" s="30"/>
      <c r="E10127" s="39"/>
      <c r="F10127" s="40"/>
      <c r="G10127" s="41"/>
      <c r="H10127" s="31"/>
      <c r="I10127" s="30"/>
      <c r="J10127" s="30"/>
      <c r="K10127" s="30"/>
      <c r="L10127" s="77"/>
    </row>
    <row r="10128" s="35" customFormat="1" customHeight="1" spans="2:12">
      <c r="B10128" s="38"/>
      <c r="D10128" s="30"/>
      <c r="E10128" s="39"/>
      <c r="F10128" s="40"/>
      <c r="G10128" s="41"/>
      <c r="H10128" s="31"/>
      <c r="I10128" s="30"/>
      <c r="J10128" s="30"/>
      <c r="K10128" s="30"/>
      <c r="L10128" s="77"/>
    </row>
    <row r="10129" s="35" customFormat="1" customHeight="1" spans="2:12">
      <c r="B10129" s="38"/>
      <c r="D10129" s="30"/>
      <c r="E10129" s="39"/>
      <c r="F10129" s="40"/>
      <c r="G10129" s="41"/>
      <c r="H10129" s="31"/>
      <c r="I10129" s="30"/>
      <c r="J10129" s="30"/>
      <c r="K10129" s="30"/>
      <c r="L10129" s="77"/>
    </row>
    <row r="10130" s="35" customFormat="1" customHeight="1" spans="2:12">
      <c r="B10130" s="38"/>
      <c r="D10130" s="30"/>
      <c r="E10130" s="39"/>
      <c r="F10130" s="40"/>
      <c r="G10130" s="41"/>
      <c r="H10130" s="31"/>
      <c r="I10130" s="30"/>
      <c r="J10130" s="30"/>
      <c r="K10130" s="30"/>
      <c r="L10130" s="77"/>
    </row>
    <row r="10131" s="35" customFormat="1" customHeight="1" spans="2:12">
      <c r="B10131" s="38"/>
      <c r="D10131" s="30"/>
      <c r="E10131" s="39"/>
      <c r="F10131" s="40"/>
      <c r="G10131" s="41"/>
      <c r="H10131" s="31"/>
      <c r="I10131" s="30"/>
      <c r="J10131" s="30"/>
      <c r="K10131" s="30"/>
      <c r="L10131" s="77"/>
    </row>
    <row r="10132" s="35" customFormat="1" customHeight="1" spans="2:12">
      <c r="B10132" s="38"/>
      <c r="D10132" s="30"/>
      <c r="E10132" s="39"/>
      <c r="F10132" s="40"/>
      <c r="G10132" s="41"/>
      <c r="H10132" s="31"/>
      <c r="I10132" s="30"/>
      <c r="J10132" s="30"/>
      <c r="K10132" s="30"/>
      <c r="L10132" s="77"/>
    </row>
    <row r="10133" s="35" customFormat="1" customHeight="1" spans="2:12">
      <c r="B10133" s="38"/>
      <c r="D10133" s="30"/>
      <c r="E10133" s="39"/>
      <c r="F10133" s="40"/>
      <c r="G10133" s="41"/>
      <c r="H10133" s="31"/>
      <c r="I10133" s="30"/>
      <c r="J10133" s="30"/>
      <c r="K10133" s="30"/>
      <c r="L10133" s="77"/>
    </row>
    <row r="10134" s="35" customFormat="1" customHeight="1" spans="2:12">
      <c r="B10134" s="38"/>
      <c r="D10134" s="30"/>
      <c r="E10134" s="39"/>
      <c r="F10134" s="40"/>
      <c r="G10134" s="41"/>
      <c r="H10134" s="31"/>
      <c r="I10134" s="30"/>
      <c r="J10134" s="30"/>
      <c r="K10134" s="30"/>
      <c r="L10134" s="77"/>
    </row>
    <row r="10135" s="35" customFormat="1" customHeight="1" spans="2:12">
      <c r="B10135" s="38"/>
      <c r="D10135" s="30"/>
      <c r="E10135" s="39"/>
      <c r="F10135" s="40"/>
      <c r="G10135" s="41"/>
      <c r="H10135" s="31"/>
      <c r="I10135" s="30"/>
      <c r="J10135" s="30"/>
      <c r="K10135" s="30"/>
      <c r="L10135" s="77"/>
    </row>
    <row r="10136" s="35" customFormat="1" customHeight="1" spans="2:12">
      <c r="B10136" s="38"/>
      <c r="D10136" s="30"/>
      <c r="E10136" s="39"/>
      <c r="F10136" s="40"/>
      <c r="G10136" s="41"/>
      <c r="H10136" s="31"/>
      <c r="I10136" s="30"/>
      <c r="J10136" s="30"/>
      <c r="K10136" s="30"/>
      <c r="L10136" s="77"/>
    </row>
    <row r="10137" s="35" customFormat="1" customHeight="1" spans="2:12">
      <c r="B10137" s="38"/>
      <c r="D10137" s="30"/>
      <c r="E10137" s="39"/>
      <c r="F10137" s="40"/>
      <c r="G10137" s="41"/>
      <c r="H10137" s="31"/>
      <c r="I10137" s="30"/>
      <c r="J10137" s="30"/>
      <c r="K10137" s="30"/>
      <c r="L10137" s="77"/>
    </row>
    <row r="10138" s="35" customFormat="1" customHeight="1" spans="2:12">
      <c r="B10138" s="38"/>
      <c r="D10138" s="30"/>
      <c r="E10138" s="39"/>
      <c r="F10138" s="40"/>
      <c r="G10138" s="41"/>
      <c r="H10138" s="31"/>
      <c r="I10138" s="30"/>
      <c r="J10138" s="30"/>
      <c r="K10138" s="30"/>
      <c r="L10138" s="77"/>
    </row>
    <row r="10139" s="35" customFormat="1" customHeight="1" spans="2:12">
      <c r="B10139" s="38"/>
      <c r="D10139" s="30"/>
      <c r="E10139" s="39"/>
      <c r="F10139" s="40"/>
      <c r="G10139" s="41"/>
      <c r="H10139" s="31"/>
      <c r="I10139" s="30"/>
      <c r="J10139" s="30"/>
      <c r="K10139" s="30"/>
      <c r="L10139" s="77"/>
    </row>
    <row r="10140" s="35" customFormat="1" customHeight="1" spans="2:12">
      <c r="B10140" s="38"/>
      <c r="D10140" s="30"/>
      <c r="E10140" s="39"/>
      <c r="F10140" s="40"/>
      <c r="G10140" s="41"/>
      <c r="H10140" s="31"/>
      <c r="I10140" s="30"/>
      <c r="J10140" s="30"/>
      <c r="K10140" s="30"/>
      <c r="L10140" s="77"/>
    </row>
    <row r="10141" s="35" customFormat="1" customHeight="1" spans="2:12">
      <c r="B10141" s="38"/>
      <c r="D10141" s="30"/>
      <c r="E10141" s="39"/>
      <c r="F10141" s="40"/>
      <c r="G10141" s="41"/>
      <c r="H10141" s="31"/>
      <c r="I10141" s="30"/>
      <c r="J10141" s="30"/>
      <c r="K10141" s="30"/>
      <c r="L10141" s="77"/>
    </row>
    <row r="10142" s="35" customFormat="1" customHeight="1" spans="2:12">
      <c r="B10142" s="38"/>
      <c r="D10142" s="30"/>
      <c r="E10142" s="39"/>
      <c r="F10142" s="40"/>
      <c r="G10142" s="41"/>
      <c r="H10142" s="31"/>
      <c r="I10142" s="30"/>
      <c r="J10142" s="30"/>
      <c r="K10142" s="30"/>
      <c r="L10142" s="77"/>
    </row>
    <row r="10143" s="35" customFormat="1" customHeight="1" spans="2:12">
      <c r="B10143" s="38"/>
      <c r="D10143" s="30"/>
      <c r="E10143" s="39"/>
      <c r="F10143" s="40"/>
      <c r="G10143" s="41"/>
      <c r="H10143" s="31"/>
      <c r="I10143" s="30"/>
      <c r="J10143" s="30"/>
      <c r="K10143" s="30"/>
      <c r="L10143" s="77"/>
    </row>
    <row r="10144" s="35" customFormat="1" customHeight="1" spans="2:12">
      <c r="B10144" s="38"/>
      <c r="D10144" s="30"/>
      <c r="E10144" s="39"/>
      <c r="F10144" s="40"/>
      <c r="G10144" s="41"/>
      <c r="H10144" s="31"/>
      <c r="I10144" s="30"/>
      <c r="J10144" s="30"/>
      <c r="K10144" s="30"/>
      <c r="L10144" s="77"/>
    </row>
    <row r="10145" s="35" customFormat="1" customHeight="1" spans="2:12">
      <c r="B10145" s="38"/>
      <c r="D10145" s="30"/>
      <c r="E10145" s="39"/>
      <c r="F10145" s="40"/>
      <c r="G10145" s="41"/>
      <c r="H10145" s="31"/>
      <c r="I10145" s="30"/>
      <c r="J10145" s="30"/>
      <c r="K10145" s="30"/>
      <c r="L10145" s="77"/>
    </row>
    <row r="10146" s="35" customFormat="1" customHeight="1" spans="2:12">
      <c r="B10146" s="38"/>
      <c r="D10146" s="30"/>
      <c r="E10146" s="39"/>
      <c r="F10146" s="40"/>
      <c r="G10146" s="41"/>
      <c r="H10146" s="31"/>
      <c r="I10146" s="30"/>
      <c r="J10146" s="30"/>
      <c r="K10146" s="30"/>
      <c r="L10146" s="77"/>
    </row>
    <row r="10147" s="35" customFormat="1" customHeight="1" spans="2:12">
      <c r="B10147" s="38"/>
      <c r="D10147" s="30"/>
      <c r="E10147" s="39"/>
      <c r="F10147" s="40"/>
      <c r="G10147" s="41"/>
      <c r="H10147" s="31"/>
      <c r="I10147" s="30"/>
      <c r="J10147" s="30"/>
      <c r="K10147" s="30"/>
      <c r="L10147" s="77"/>
    </row>
    <row r="10148" s="35" customFormat="1" customHeight="1" spans="2:12">
      <c r="B10148" s="38"/>
      <c r="D10148" s="30"/>
      <c r="E10148" s="39"/>
      <c r="F10148" s="40"/>
      <c r="G10148" s="41"/>
      <c r="H10148" s="31"/>
      <c r="I10148" s="30"/>
      <c r="J10148" s="30"/>
      <c r="K10148" s="30"/>
      <c r="L10148" s="77"/>
    </row>
    <row r="10149" s="35" customFormat="1" customHeight="1" spans="2:12">
      <c r="B10149" s="38"/>
      <c r="D10149" s="30"/>
      <c r="E10149" s="39"/>
      <c r="F10149" s="40"/>
      <c r="G10149" s="41"/>
      <c r="H10149" s="31"/>
      <c r="I10149" s="30"/>
      <c r="J10149" s="30"/>
      <c r="K10149" s="30"/>
      <c r="L10149" s="77"/>
    </row>
    <row r="10150" s="35" customFormat="1" customHeight="1" spans="2:12">
      <c r="B10150" s="38"/>
      <c r="D10150" s="30"/>
      <c r="E10150" s="39"/>
      <c r="F10150" s="40"/>
      <c r="G10150" s="41"/>
      <c r="H10150" s="31"/>
      <c r="I10150" s="30"/>
      <c r="J10150" s="30"/>
      <c r="K10150" s="30"/>
      <c r="L10150" s="77"/>
    </row>
    <row r="10151" s="35" customFormat="1" customHeight="1" spans="2:12">
      <c r="B10151" s="38"/>
      <c r="D10151" s="30"/>
      <c r="E10151" s="39"/>
      <c r="F10151" s="40"/>
      <c r="G10151" s="41"/>
      <c r="H10151" s="31"/>
      <c r="I10151" s="30"/>
      <c r="J10151" s="30"/>
      <c r="K10151" s="30"/>
      <c r="L10151" s="77"/>
    </row>
    <row r="10152" s="35" customFormat="1" customHeight="1" spans="2:12">
      <c r="B10152" s="38"/>
      <c r="D10152" s="30"/>
      <c r="E10152" s="39"/>
      <c r="F10152" s="40"/>
      <c r="G10152" s="41"/>
      <c r="H10152" s="31"/>
      <c r="I10152" s="30"/>
      <c r="J10152" s="30"/>
      <c r="K10152" s="30"/>
      <c r="L10152" s="77"/>
    </row>
    <row r="10153" s="35" customFormat="1" customHeight="1" spans="2:12">
      <c r="B10153" s="38"/>
      <c r="D10153" s="30"/>
      <c r="E10153" s="39"/>
      <c r="F10153" s="40"/>
      <c r="G10153" s="41"/>
      <c r="H10153" s="31"/>
      <c r="I10153" s="30"/>
      <c r="J10153" s="30"/>
      <c r="K10153" s="30"/>
      <c r="L10153" s="77"/>
    </row>
    <row r="10154" s="35" customFormat="1" customHeight="1" spans="2:12">
      <c r="B10154" s="38"/>
      <c r="D10154" s="30"/>
      <c r="E10154" s="39"/>
      <c r="F10154" s="40"/>
      <c r="G10154" s="41"/>
      <c r="H10154" s="31"/>
      <c r="I10154" s="30"/>
      <c r="J10154" s="30"/>
      <c r="K10154" s="30"/>
      <c r="L10154" s="77"/>
    </row>
    <row r="10155" s="35" customFormat="1" customHeight="1" spans="2:12">
      <c r="B10155" s="38"/>
      <c r="D10155" s="30"/>
      <c r="E10155" s="39"/>
      <c r="F10155" s="40"/>
      <c r="G10155" s="41"/>
      <c r="H10155" s="31"/>
      <c r="I10155" s="30"/>
      <c r="J10155" s="30"/>
      <c r="K10155" s="30"/>
      <c r="L10155" s="77"/>
    </row>
    <row r="10156" s="35" customFormat="1" customHeight="1" spans="2:12">
      <c r="B10156" s="38"/>
      <c r="D10156" s="30"/>
      <c r="E10156" s="39"/>
      <c r="F10156" s="40"/>
      <c r="G10156" s="41"/>
      <c r="H10156" s="31"/>
      <c r="I10156" s="30"/>
      <c r="J10156" s="30"/>
      <c r="K10156" s="30"/>
      <c r="L10156" s="77"/>
    </row>
    <row r="10157" s="35" customFormat="1" customHeight="1" spans="2:12">
      <c r="B10157" s="38"/>
      <c r="D10157" s="30"/>
      <c r="E10157" s="39"/>
      <c r="F10157" s="40"/>
      <c r="G10157" s="41"/>
      <c r="H10157" s="31"/>
      <c r="I10157" s="30"/>
      <c r="J10157" s="30"/>
      <c r="K10157" s="30"/>
      <c r="L10157" s="77"/>
    </row>
    <row r="10158" s="35" customFormat="1" customHeight="1" spans="2:12">
      <c r="B10158" s="38"/>
      <c r="D10158" s="30"/>
      <c r="E10158" s="39"/>
      <c r="F10158" s="40"/>
      <c r="G10158" s="41"/>
      <c r="H10158" s="31"/>
      <c r="I10158" s="30"/>
      <c r="J10158" s="30"/>
      <c r="K10158" s="30"/>
      <c r="L10158" s="77"/>
    </row>
    <row r="10159" s="35" customFormat="1" customHeight="1" spans="2:12">
      <c r="B10159" s="38"/>
      <c r="D10159" s="30"/>
      <c r="E10159" s="39"/>
      <c r="F10159" s="40"/>
      <c r="G10159" s="41"/>
      <c r="H10159" s="31"/>
      <c r="I10159" s="30"/>
      <c r="J10159" s="30"/>
      <c r="K10159" s="30"/>
      <c r="L10159" s="77"/>
    </row>
    <row r="10160" s="35" customFormat="1" customHeight="1" spans="2:12">
      <c r="B10160" s="38"/>
      <c r="D10160" s="30"/>
      <c r="E10160" s="39"/>
      <c r="F10160" s="40"/>
      <c r="G10160" s="41"/>
      <c r="H10160" s="31"/>
      <c r="I10160" s="30"/>
      <c r="J10160" s="30"/>
      <c r="K10160" s="30"/>
      <c r="L10160" s="77"/>
    </row>
    <row r="10161" s="35" customFormat="1" customHeight="1" spans="2:12">
      <c r="B10161" s="38"/>
      <c r="D10161" s="30"/>
      <c r="E10161" s="39"/>
      <c r="F10161" s="40"/>
      <c r="G10161" s="41"/>
      <c r="H10161" s="31"/>
      <c r="I10161" s="30"/>
      <c r="J10161" s="30"/>
      <c r="K10161" s="30"/>
      <c r="L10161" s="77"/>
    </row>
    <row r="10162" s="35" customFormat="1" customHeight="1" spans="2:12">
      <c r="B10162" s="38"/>
      <c r="D10162" s="30"/>
      <c r="E10162" s="39"/>
      <c r="F10162" s="40"/>
      <c r="G10162" s="41"/>
      <c r="H10162" s="31"/>
      <c r="I10162" s="30"/>
      <c r="J10162" s="30"/>
      <c r="K10162" s="30"/>
      <c r="L10162" s="77"/>
    </row>
    <row r="10163" s="35" customFormat="1" customHeight="1" spans="2:12">
      <c r="B10163" s="38"/>
      <c r="D10163" s="30"/>
      <c r="E10163" s="39"/>
      <c r="F10163" s="40"/>
      <c r="G10163" s="41"/>
      <c r="H10163" s="31"/>
      <c r="I10163" s="30"/>
      <c r="J10163" s="30"/>
      <c r="K10163" s="30"/>
      <c r="L10163" s="77"/>
    </row>
    <row r="10164" s="35" customFormat="1" customHeight="1" spans="2:12">
      <c r="B10164" s="38"/>
      <c r="D10164" s="30"/>
      <c r="E10164" s="39"/>
      <c r="F10164" s="40"/>
      <c r="G10164" s="41"/>
      <c r="H10164" s="31"/>
      <c r="I10164" s="30"/>
      <c r="J10164" s="30"/>
      <c r="K10164" s="30"/>
      <c r="L10164" s="77"/>
    </row>
    <row r="10165" s="35" customFormat="1" customHeight="1" spans="2:12">
      <c r="B10165" s="38"/>
      <c r="D10165" s="30"/>
      <c r="E10165" s="39"/>
      <c r="F10165" s="40"/>
      <c r="G10165" s="41"/>
      <c r="H10165" s="31"/>
      <c r="I10165" s="30"/>
      <c r="J10165" s="30"/>
      <c r="K10165" s="30"/>
      <c r="L10165" s="77"/>
    </row>
    <row r="10166" s="35" customFormat="1" customHeight="1" spans="2:12">
      <c r="B10166" s="38"/>
      <c r="D10166" s="30"/>
      <c r="E10166" s="39"/>
      <c r="F10166" s="40"/>
      <c r="G10166" s="41"/>
      <c r="H10166" s="31"/>
      <c r="I10166" s="30"/>
      <c r="J10166" s="30"/>
      <c r="K10166" s="30"/>
      <c r="L10166" s="77"/>
    </row>
    <row r="10167" s="35" customFormat="1" customHeight="1" spans="2:12">
      <c r="B10167" s="38"/>
      <c r="D10167" s="30"/>
      <c r="E10167" s="39"/>
      <c r="F10167" s="40"/>
      <c r="G10167" s="41"/>
      <c r="H10167" s="31"/>
      <c r="I10167" s="30"/>
      <c r="J10167" s="30"/>
      <c r="K10167" s="30"/>
      <c r="L10167" s="77"/>
    </row>
    <row r="10168" s="35" customFormat="1" customHeight="1" spans="2:12">
      <c r="B10168" s="38"/>
      <c r="D10168" s="30"/>
      <c r="E10168" s="39"/>
      <c r="F10168" s="40"/>
      <c r="G10168" s="41"/>
      <c r="H10168" s="31"/>
      <c r="I10168" s="30"/>
      <c r="J10168" s="30"/>
      <c r="K10168" s="30"/>
      <c r="L10168" s="77"/>
    </row>
    <row r="10169" s="35" customFormat="1" customHeight="1" spans="2:12">
      <c r="B10169" s="38"/>
      <c r="D10169" s="30"/>
      <c r="E10169" s="39"/>
      <c r="F10169" s="40"/>
      <c r="G10169" s="41"/>
      <c r="H10169" s="31"/>
      <c r="I10169" s="30"/>
      <c r="J10169" s="30"/>
      <c r="K10169" s="30"/>
      <c r="L10169" s="77"/>
    </row>
    <row r="10170" s="35" customFormat="1" customHeight="1" spans="2:12">
      <c r="B10170" s="38"/>
      <c r="D10170" s="30"/>
      <c r="E10170" s="39"/>
      <c r="F10170" s="40"/>
      <c r="G10170" s="41"/>
      <c r="H10170" s="31"/>
      <c r="I10170" s="30"/>
      <c r="J10170" s="30"/>
      <c r="K10170" s="30"/>
      <c r="L10170" s="77"/>
    </row>
    <row r="10171" s="35" customFormat="1" customHeight="1" spans="2:12">
      <c r="B10171" s="38"/>
      <c r="D10171" s="30"/>
      <c r="E10171" s="39"/>
      <c r="F10171" s="40"/>
      <c r="G10171" s="41"/>
      <c r="H10171" s="31"/>
      <c r="I10171" s="30"/>
      <c r="J10171" s="30"/>
      <c r="K10171" s="30"/>
      <c r="L10171" s="77"/>
    </row>
    <row r="10172" s="35" customFormat="1" customHeight="1" spans="2:12">
      <c r="B10172" s="38"/>
      <c r="D10172" s="30"/>
      <c r="E10172" s="39"/>
      <c r="F10172" s="40"/>
      <c r="G10172" s="41"/>
      <c r="H10172" s="31"/>
      <c r="I10172" s="30"/>
      <c r="J10172" s="30"/>
      <c r="K10172" s="30"/>
      <c r="L10172" s="77"/>
    </row>
    <row r="10173" s="35" customFormat="1" customHeight="1" spans="2:12">
      <c r="B10173" s="38"/>
      <c r="D10173" s="30"/>
      <c r="E10173" s="39"/>
      <c r="F10173" s="40"/>
      <c r="G10173" s="41"/>
      <c r="H10173" s="31"/>
      <c r="I10173" s="30"/>
      <c r="J10173" s="30"/>
      <c r="K10173" s="30"/>
      <c r="L10173" s="77"/>
    </row>
    <row r="10174" s="35" customFormat="1" customHeight="1" spans="2:12">
      <c r="B10174" s="38"/>
      <c r="D10174" s="30"/>
      <c r="E10174" s="39"/>
      <c r="F10174" s="40"/>
      <c r="G10174" s="41"/>
      <c r="H10174" s="31"/>
      <c r="I10174" s="30"/>
      <c r="J10174" s="30"/>
      <c r="K10174" s="30"/>
      <c r="L10174" s="77"/>
    </row>
    <row r="10175" s="35" customFormat="1" customHeight="1" spans="2:12">
      <c r="B10175" s="38"/>
      <c r="D10175" s="30"/>
      <c r="E10175" s="39"/>
      <c r="F10175" s="40"/>
      <c r="G10175" s="41"/>
      <c r="H10175" s="31"/>
      <c r="I10175" s="30"/>
      <c r="J10175" s="30"/>
      <c r="K10175" s="30"/>
      <c r="L10175" s="77"/>
    </row>
    <row r="10176" s="35" customFormat="1" customHeight="1" spans="2:12">
      <c r="B10176" s="38"/>
      <c r="D10176" s="30"/>
      <c r="E10176" s="39"/>
      <c r="F10176" s="40"/>
      <c r="G10176" s="41"/>
      <c r="H10176" s="31"/>
      <c r="I10176" s="30"/>
      <c r="J10176" s="30"/>
      <c r="K10176" s="30"/>
      <c r="L10176" s="77"/>
    </row>
    <row r="10177" s="35" customFormat="1" customHeight="1" spans="2:12">
      <c r="B10177" s="38"/>
      <c r="D10177" s="30"/>
      <c r="E10177" s="39"/>
      <c r="F10177" s="40"/>
      <c r="G10177" s="41"/>
      <c r="H10177" s="31"/>
      <c r="I10177" s="30"/>
      <c r="J10177" s="30"/>
      <c r="K10177" s="30"/>
      <c r="L10177" s="77"/>
    </row>
    <row r="10178" s="35" customFormat="1" customHeight="1" spans="2:12">
      <c r="B10178" s="38"/>
      <c r="D10178" s="30"/>
      <c r="E10178" s="39"/>
      <c r="F10178" s="40"/>
      <c r="G10178" s="41"/>
      <c r="H10178" s="31"/>
      <c r="I10178" s="30"/>
      <c r="J10178" s="30"/>
      <c r="K10178" s="30"/>
      <c r="L10178" s="77"/>
    </row>
    <row r="10179" s="35" customFormat="1" customHeight="1" spans="2:12">
      <c r="B10179" s="38"/>
      <c r="D10179" s="30"/>
      <c r="E10179" s="39"/>
      <c r="F10179" s="40"/>
      <c r="G10179" s="41"/>
      <c r="H10179" s="31"/>
      <c r="I10179" s="30"/>
      <c r="J10179" s="30"/>
      <c r="K10179" s="30"/>
      <c r="L10179" s="77"/>
    </row>
    <row r="10180" s="35" customFormat="1" customHeight="1" spans="2:12">
      <c r="B10180" s="38"/>
      <c r="D10180" s="30"/>
      <c r="E10180" s="39"/>
      <c r="F10180" s="40"/>
      <c r="G10180" s="41"/>
      <c r="H10180" s="31"/>
      <c r="I10180" s="30"/>
      <c r="J10180" s="30"/>
      <c r="K10180" s="30"/>
      <c r="L10180" s="77"/>
    </row>
    <row r="10181" s="35" customFormat="1" customHeight="1" spans="2:12">
      <c r="B10181" s="38"/>
      <c r="D10181" s="30"/>
      <c r="E10181" s="39"/>
      <c r="F10181" s="40"/>
      <c r="G10181" s="41"/>
      <c r="H10181" s="31"/>
      <c r="I10181" s="30"/>
      <c r="J10181" s="30"/>
      <c r="K10181" s="30"/>
      <c r="L10181" s="77"/>
    </row>
    <row r="10182" s="35" customFormat="1" customHeight="1" spans="2:12">
      <c r="B10182" s="38"/>
      <c r="D10182" s="30"/>
      <c r="E10182" s="39"/>
      <c r="F10182" s="40"/>
      <c r="G10182" s="41"/>
      <c r="H10182" s="31"/>
      <c r="I10182" s="30"/>
      <c r="J10182" s="30"/>
      <c r="K10182" s="30"/>
      <c r="L10182" s="77"/>
    </row>
    <row r="10183" s="35" customFormat="1" customHeight="1" spans="2:12">
      <c r="B10183" s="38"/>
      <c r="D10183" s="30"/>
      <c r="E10183" s="39"/>
      <c r="F10183" s="40"/>
      <c r="G10183" s="41"/>
      <c r="H10183" s="31"/>
      <c r="I10183" s="30"/>
      <c r="J10183" s="30"/>
      <c r="K10183" s="30"/>
      <c r="L10183" s="77"/>
    </row>
    <row r="10184" s="35" customFormat="1" customHeight="1" spans="2:12">
      <c r="B10184" s="38"/>
      <c r="D10184" s="30"/>
      <c r="E10184" s="39"/>
      <c r="F10184" s="40"/>
      <c r="G10184" s="41"/>
      <c r="H10184" s="31"/>
      <c r="I10184" s="30"/>
      <c r="J10184" s="30"/>
      <c r="K10184" s="30"/>
      <c r="L10184" s="77"/>
    </row>
    <row r="10185" s="35" customFormat="1" customHeight="1" spans="2:12">
      <c r="B10185" s="38"/>
      <c r="D10185" s="30"/>
      <c r="E10185" s="39"/>
      <c r="F10185" s="40"/>
      <c r="G10185" s="41"/>
      <c r="H10185" s="31"/>
      <c r="I10185" s="30"/>
      <c r="J10185" s="30"/>
      <c r="K10185" s="30"/>
      <c r="L10185" s="77"/>
    </row>
    <row r="10186" s="35" customFormat="1" customHeight="1" spans="2:12">
      <c r="B10186" s="38"/>
      <c r="D10186" s="30"/>
      <c r="E10186" s="39"/>
      <c r="F10186" s="40"/>
      <c r="G10186" s="41"/>
      <c r="H10186" s="31"/>
      <c r="I10186" s="30"/>
      <c r="J10186" s="30"/>
      <c r="K10186" s="30"/>
      <c r="L10186" s="77"/>
    </row>
    <row r="10187" s="35" customFormat="1" customHeight="1" spans="2:12">
      <c r="B10187" s="38"/>
      <c r="D10187" s="30"/>
      <c r="E10187" s="39"/>
      <c r="F10187" s="40"/>
      <c r="G10187" s="41"/>
      <c r="H10187" s="31"/>
      <c r="I10187" s="30"/>
      <c r="J10187" s="30"/>
      <c r="K10187" s="30"/>
      <c r="L10187" s="77"/>
    </row>
    <row r="10188" s="35" customFormat="1" customHeight="1" spans="2:12">
      <c r="B10188" s="38"/>
      <c r="D10188" s="30"/>
      <c r="E10188" s="39"/>
      <c r="F10188" s="40"/>
      <c r="G10188" s="41"/>
      <c r="H10188" s="31"/>
      <c r="I10188" s="30"/>
      <c r="J10188" s="30"/>
      <c r="K10188" s="30"/>
      <c r="L10188" s="77"/>
    </row>
    <row r="10189" s="35" customFormat="1" customHeight="1" spans="2:12">
      <c r="B10189" s="38"/>
      <c r="D10189" s="30"/>
      <c r="E10189" s="39"/>
      <c r="F10189" s="40"/>
      <c r="G10189" s="41"/>
      <c r="H10189" s="31"/>
      <c r="I10189" s="30"/>
      <c r="J10189" s="30"/>
      <c r="K10189" s="30"/>
      <c r="L10189" s="77"/>
    </row>
    <row r="10190" s="35" customFormat="1" customHeight="1" spans="2:12">
      <c r="B10190" s="38"/>
      <c r="D10190" s="30"/>
      <c r="E10190" s="39"/>
      <c r="F10190" s="40"/>
      <c r="G10190" s="41"/>
      <c r="H10190" s="31"/>
      <c r="I10190" s="30"/>
      <c r="J10190" s="30"/>
      <c r="K10190" s="30"/>
      <c r="L10190" s="77"/>
    </row>
    <row r="10191" s="35" customFormat="1" customHeight="1" spans="2:12">
      <c r="B10191" s="38"/>
      <c r="D10191" s="30"/>
      <c r="E10191" s="39"/>
      <c r="F10191" s="40"/>
      <c r="G10191" s="41"/>
      <c r="H10191" s="31"/>
      <c r="I10191" s="30"/>
      <c r="J10191" s="30"/>
      <c r="K10191" s="30"/>
      <c r="L10191" s="77"/>
    </row>
    <row r="10192" s="35" customFormat="1" customHeight="1" spans="2:12">
      <c r="B10192" s="38"/>
      <c r="D10192" s="30"/>
      <c r="E10192" s="39"/>
      <c r="F10192" s="40"/>
      <c r="G10192" s="41"/>
      <c r="H10192" s="31"/>
      <c r="I10192" s="30"/>
      <c r="J10192" s="30"/>
      <c r="K10192" s="30"/>
      <c r="L10192" s="77"/>
    </row>
    <row r="10193" s="35" customFormat="1" customHeight="1" spans="2:12">
      <c r="B10193" s="38"/>
      <c r="D10193" s="30"/>
      <c r="E10193" s="39"/>
      <c r="F10193" s="40"/>
      <c r="G10193" s="41"/>
      <c r="H10193" s="31"/>
      <c r="I10193" s="30"/>
      <c r="J10193" s="30"/>
      <c r="K10193" s="30"/>
      <c r="L10193" s="77"/>
    </row>
    <row r="10194" s="35" customFormat="1" customHeight="1" spans="2:12">
      <c r="B10194" s="38"/>
      <c r="D10194" s="30"/>
      <c r="E10194" s="39"/>
      <c r="F10194" s="40"/>
      <c r="G10194" s="41"/>
      <c r="H10194" s="31"/>
      <c r="I10194" s="30"/>
      <c r="J10194" s="30"/>
      <c r="K10194" s="30"/>
      <c r="L10194" s="77"/>
    </row>
    <row r="10195" s="35" customFormat="1" customHeight="1" spans="2:12">
      <c r="B10195" s="38"/>
      <c r="D10195" s="30"/>
      <c r="E10195" s="39"/>
      <c r="F10195" s="40"/>
      <c r="G10195" s="41"/>
      <c r="H10195" s="31"/>
      <c r="I10195" s="30"/>
      <c r="J10195" s="30"/>
      <c r="K10195" s="30"/>
      <c r="L10195" s="77"/>
    </row>
    <row r="10196" s="35" customFormat="1" customHeight="1" spans="2:12">
      <c r="B10196" s="38"/>
      <c r="D10196" s="30"/>
      <c r="E10196" s="39"/>
      <c r="F10196" s="40"/>
      <c r="G10196" s="41"/>
      <c r="H10196" s="31"/>
      <c r="I10196" s="30"/>
      <c r="J10196" s="30"/>
      <c r="K10196" s="30"/>
      <c r="L10196" s="77"/>
    </row>
    <row r="10197" s="35" customFormat="1" customHeight="1" spans="2:12">
      <c r="B10197" s="38"/>
      <c r="D10197" s="30"/>
      <c r="E10197" s="39"/>
      <c r="F10197" s="40"/>
      <c r="G10197" s="41"/>
      <c r="H10197" s="31"/>
      <c r="I10197" s="30"/>
      <c r="J10197" s="30"/>
      <c r="K10197" s="30"/>
      <c r="L10197" s="77"/>
    </row>
    <row r="10198" s="35" customFormat="1" customHeight="1" spans="2:12">
      <c r="B10198" s="38"/>
      <c r="D10198" s="30"/>
      <c r="E10198" s="39"/>
      <c r="F10198" s="40"/>
      <c r="G10198" s="41"/>
      <c r="H10198" s="31"/>
      <c r="I10198" s="30"/>
      <c r="J10198" s="30"/>
      <c r="K10198" s="30"/>
      <c r="L10198" s="77"/>
    </row>
    <row r="10199" s="35" customFormat="1" customHeight="1" spans="2:12">
      <c r="B10199" s="38"/>
      <c r="D10199" s="30"/>
      <c r="E10199" s="39"/>
      <c r="F10199" s="40"/>
      <c r="G10199" s="41"/>
      <c r="H10199" s="31"/>
      <c r="I10199" s="30"/>
      <c r="J10199" s="30"/>
      <c r="K10199" s="30"/>
      <c r="L10199" s="77"/>
    </row>
    <row r="10200" s="35" customFormat="1" customHeight="1" spans="2:12">
      <c r="B10200" s="38"/>
      <c r="D10200" s="30"/>
      <c r="E10200" s="39"/>
      <c r="F10200" s="40"/>
      <c r="G10200" s="41"/>
      <c r="H10200" s="31"/>
      <c r="I10200" s="30"/>
      <c r="J10200" s="30"/>
      <c r="K10200" s="30"/>
      <c r="L10200" s="77"/>
    </row>
    <row r="10201" s="35" customFormat="1" customHeight="1" spans="2:12">
      <c r="B10201" s="38"/>
      <c r="D10201" s="30"/>
      <c r="E10201" s="39"/>
      <c r="F10201" s="40"/>
      <c r="G10201" s="41"/>
      <c r="H10201" s="31"/>
      <c r="I10201" s="30"/>
      <c r="J10201" s="30"/>
      <c r="K10201" s="30"/>
      <c r="L10201" s="77"/>
    </row>
    <row r="10202" s="35" customFormat="1" customHeight="1" spans="2:12">
      <c r="B10202" s="38"/>
      <c r="D10202" s="30"/>
      <c r="E10202" s="39"/>
      <c r="F10202" s="40"/>
      <c r="G10202" s="41"/>
      <c r="H10202" s="31"/>
      <c r="I10202" s="30"/>
      <c r="J10202" s="30"/>
      <c r="K10202" s="30"/>
      <c r="L10202" s="77"/>
    </row>
    <row r="10203" s="35" customFormat="1" customHeight="1" spans="2:12">
      <c r="B10203" s="38"/>
      <c r="D10203" s="30"/>
      <c r="E10203" s="39"/>
      <c r="F10203" s="40"/>
      <c r="G10203" s="41"/>
      <c r="H10203" s="31"/>
      <c r="I10203" s="30"/>
      <c r="J10203" s="30"/>
      <c r="K10203" s="30"/>
      <c r="L10203" s="77"/>
    </row>
    <row r="10204" s="35" customFormat="1" customHeight="1" spans="2:12">
      <c r="B10204" s="38"/>
      <c r="D10204" s="30"/>
      <c r="E10204" s="39"/>
      <c r="F10204" s="40"/>
      <c r="G10204" s="41"/>
      <c r="H10204" s="31"/>
      <c r="I10204" s="30"/>
      <c r="J10204" s="30"/>
      <c r="K10204" s="30"/>
      <c r="L10204" s="77"/>
    </row>
    <row r="10205" s="35" customFormat="1" customHeight="1" spans="2:12">
      <c r="B10205" s="38"/>
      <c r="D10205" s="30"/>
      <c r="E10205" s="39"/>
      <c r="F10205" s="40"/>
      <c r="G10205" s="41"/>
      <c r="H10205" s="31"/>
      <c r="I10205" s="30"/>
      <c r="J10205" s="30"/>
      <c r="K10205" s="30"/>
      <c r="L10205" s="77"/>
    </row>
    <row r="10206" s="35" customFormat="1" customHeight="1" spans="2:12">
      <c r="B10206" s="38"/>
      <c r="D10206" s="30"/>
      <c r="E10206" s="39"/>
      <c r="F10206" s="40"/>
      <c r="G10206" s="41"/>
      <c r="H10206" s="31"/>
      <c r="I10206" s="30"/>
      <c r="J10206" s="30"/>
      <c r="K10206" s="30"/>
      <c r="L10206" s="77"/>
    </row>
    <row r="10207" s="35" customFormat="1" customHeight="1" spans="2:12">
      <c r="B10207" s="38"/>
      <c r="D10207" s="30"/>
      <c r="E10207" s="39"/>
      <c r="F10207" s="40"/>
      <c r="G10207" s="41"/>
      <c r="H10207" s="31"/>
      <c r="I10207" s="30"/>
      <c r="J10207" s="30"/>
      <c r="K10207" s="30"/>
      <c r="L10207" s="77"/>
    </row>
    <row r="10208" s="35" customFormat="1" customHeight="1" spans="2:12">
      <c r="B10208" s="38"/>
      <c r="D10208" s="30"/>
      <c r="E10208" s="39"/>
      <c r="F10208" s="40"/>
      <c r="G10208" s="41"/>
      <c r="H10208" s="31"/>
      <c r="I10208" s="30"/>
      <c r="J10208" s="30"/>
      <c r="K10208" s="30"/>
      <c r="L10208" s="77"/>
    </row>
    <row r="10209" s="35" customFormat="1" customHeight="1" spans="2:12">
      <c r="B10209" s="38"/>
      <c r="D10209" s="30"/>
      <c r="E10209" s="39"/>
      <c r="F10209" s="40"/>
      <c r="G10209" s="41"/>
      <c r="H10209" s="31"/>
      <c r="I10209" s="30"/>
      <c r="J10209" s="30"/>
      <c r="K10209" s="30"/>
      <c r="L10209" s="77"/>
    </row>
    <row r="10210" s="35" customFormat="1" customHeight="1" spans="2:12">
      <c r="B10210" s="38"/>
      <c r="D10210" s="30"/>
      <c r="E10210" s="39"/>
      <c r="F10210" s="40"/>
      <c r="G10210" s="41"/>
      <c r="H10210" s="31"/>
      <c r="I10210" s="30"/>
      <c r="J10210" s="30"/>
      <c r="K10210" s="30"/>
      <c r="L10210" s="77"/>
    </row>
    <row r="10211" s="35" customFormat="1" customHeight="1" spans="2:12">
      <c r="B10211" s="38"/>
      <c r="D10211" s="30"/>
      <c r="E10211" s="39"/>
      <c r="F10211" s="40"/>
      <c r="G10211" s="41"/>
      <c r="H10211" s="31"/>
      <c r="I10211" s="30"/>
      <c r="J10211" s="30"/>
      <c r="K10211" s="30"/>
      <c r="L10211" s="77"/>
    </row>
    <row r="10212" s="35" customFormat="1" customHeight="1" spans="2:12">
      <c r="B10212" s="38"/>
      <c r="D10212" s="30"/>
      <c r="E10212" s="39"/>
      <c r="F10212" s="40"/>
      <c r="G10212" s="41"/>
      <c r="H10212" s="31"/>
      <c r="I10212" s="30"/>
      <c r="J10212" s="30"/>
      <c r="K10212" s="30"/>
      <c r="L10212" s="77"/>
    </row>
    <row r="10213" s="35" customFormat="1" customHeight="1" spans="2:12">
      <c r="B10213" s="38"/>
      <c r="D10213" s="30"/>
      <c r="E10213" s="39"/>
      <c r="F10213" s="40"/>
      <c r="G10213" s="41"/>
      <c r="H10213" s="31"/>
      <c r="I10213" s="30"/>
      <c r="J10213" s="30"/>
      <c r="K10213" s="30"/>
      <c r="L10213" s="77"/>
    </row>
    <row r="10214" s="35" customFormat="1" customHeight="1" spans="2:12">
      <c r="B10214" s="38"/>
      <c r="D10214" s="30"/>
      <c r="E10214" s="39"/>
      <c r="F10214" s="40"/>
      <c r="G10214" s="41"/>
      <c r="H10214" s="31"/>
      <c r="I10214" s="30"/>
      <c r="J10214" s="30"/>
      <c r="K10214" s="30"/>
      <c r="L10214" s="77"/>
    </row>
    <row r="10215" s="35" customFormat="1" customHeight="1" spans="2:12">
      <c r="B10215" s="38"/>
      <c r="D10215" s="30"/>
      <c r="E10215" s="39"/>
      <c r="F10215" s="40"/>
      <c r="G10215" s="41"/>
      <c r="H10215" s="31"/>
      <c r="I10215" s="30"/>
      <c r="J10215" s="30"/>
      <c r="K10215" s="30"/>
      <c r="L10215" s="77"/>
    </row>
    <row r="10216" s="35" customFormat="1" customHeight="1" spans="2:12">
      <c r="B10216" s="38"/>
      <c r="D10216" s="30"/>
      <c r="E10216" s="39"/>
      <c r="F10216" s="40"/>
      <c r="G10216" s="41"/>
      <c r="H10216" s="31"/>
      <c r="I10216" s="30"/>
      <c r="J10216" s="30"/>
      <c r="K10216" s="30"/>
      <c r="L10216" s="77"/>
    </row>
    <row r="10217" s="35" customFormat="1" customHeight="1" spans="2:12">
      <c r="B10217" s="38"/>
      <c r="D10217" s="30"/>
      <c r="E10217" s="39"/>
      <c r="F10217" s="40"/>
      <c r="G10217" s="41"/>
      <c r="H10217" s="31"/>
      <c r="I10217" s="30"/>
      <c r="J10217" s="30"/>
      <c r="K10217" s="30"/>
      <c r="L10217" s="77"/>
    </row>
    <row r="10218" s="35" customFormat="1" customHeight="1" spans="2:12">
      <c r="B10218" s="38"/>
      <c r="D10218" s="30"/>
      <c r="E10218" s="39"/>
      <c r="F10218" s="40"/>
      <c r="G10218" s="41"/>
      <c r="H10218" s="31"/>
      <c r="I10218" s="30"/>
      <c r="J10218" s="30"/>
      <c r="K10218" s="30"/>
      <c r="L10218" s="77"/>
    </row>
    <row r="10219" s="35" customFormat="1" customHeight="1" spans="2:12">
      <c r="B10219" s="38"/>
      <c r="D10219" s="30"/>
      <c r="E10219" s="39"/>
      <c r="F10219" s="40"/>
      <c r="G10219" s="41"/>
      <c r="H10219" s="31"/>
      <c r="I10219" s="30"/>
      <c r="J10219" s="30"/>
      <c r="K10219" s="30"/>
      <c r="L10219" s="77"/>
    </row>
    <row r="10220" s="35" customFormat="1" customHeight="1" spans="2:12">
      <c r="B10220" s="38"/>
      <c r="D10220" s="30"/>
      <c r="E10220" s="39"/>
      <c r="F10220" s="40"/>
      <c r="G10220" s="41"/>
      <c r="H10220" s="31"/>
      <c r="I10220" s="30"/>
      <c r="J10220" s="30"/>
      <c r="K10220" s="30"/>
      <c r="L10220" s="77"/>
    </row>
    <row r="10221" s="35" customFormat="1" customHeight="1" spans="2:12">
      <c r="B10221" s="38"/>
      <c r="D10221" s="30"/>
      <c r="E10221" s="39"/>
      <c r="F10221" s="40"/>
      <c r="G10221" s="41"/>
      <c r="H10221" s="31"/>
      <c r="I10221" s="30"/>
      <c r="J10221" s="30"/>
      <c r="K10221" s="30"/>
      <c r="L10221" s="77"/>
    </row>
    <row r="10222" s="35" customFormat="1" customHeight="1" spans="2:12">
      <c r="B10222" s="38"/>
      <c r="D10222" s="30"/>
      <c r="E10222" s="39"/>
      <c r="F10222" s="40"/>
      <c r="G10222" s="41"/>
      <c r="H10222" s="31"/>
      <c r="I10222" s="30"/>
      <c r="J10222" s="30"/>
      <c r="K10222" s="30"/>
      <c r="L10222" s="77"/>
    </row>
    <row r="10223" s="35" customFormat="1" customHeight="1" spans="2:12">
      <c r="B10223" s="38"/>
      <c r="D10223" s="30"/>
      <c r="E10223" s="39"/>
      <c r="F10223" s="40"/>
      <c r="G10223" s="41"/>
      <c r="H10223" s="31"/>
      <c r="I10223" s="30"/>
      <c r="J10223" s="30"/>
      <c r="K10223" s="30"/>
      <c r="L10223" s="77"/>
    </row>
    <row r="10224" s="35" customFormat="1" customHeight="1" spans="2:12">
      <c r="B10224" s="38"/>
      <c r="D10224" s="30"/>
      <c r="E10224" s="39"/>
      <c r="F10224" s="40"/>
      <c r="G10224" s="41"/>
      <c r="H10224" s="31"/>
      <c r="I10224" s="30"/>
      <c r="J10224" s="30"/>
      <c r="K10224" s="30"/>
      <c r="L10224" s="77"/>
    </row>
    <row r="10225" s="35" customFormat="1" customHeight="1" spans="2:12">
      <c r="B10225" s="38"/>
      <c r="D10225" s="30"/>
      <c r="E10225" s="39"/>
      <c r="F10225" s="40"/>
      <c r="G10225" s="41"/>
      <c r="H10225" s="31"/>
      <c r="I10225" s="30"/>
      <c r="J10225" s="30"/>
      <c r="K10225" s="30"/>
      <c r="L10225" s="77"/>
    </row>
    <row r="10226" s="35" customFormat="1" customHeight="1" spans="2:12">
      <c r="B10226" s="38"/>
      <c r="D10226" s="30"/>
      <c r="E10226" s="39"/>
      <c r="F10226" s="40"/>
      <c r="G10226" s="41"/>
      <c r="H10226" s="31"/>
      <c r="I10226" s="30"/>
      <c r="J10226" s="30"/>
      <c r="K10226" s="30"/>
      <c r="L10226" s="77"/>
    </row>
    <row r="10227" s="35" customFormat="1" customHeight="1" spans="2:12">
      <c r="B10227" s="38"/>
      <c r="D10227" s="30"/>
      <c r="E10227" s="39"/>
      <c r="F10227" s="40"/>
      <c r="G10227" s="41"/>
      <c r="H10227" s="31"/>
      <c r="I10227" s="30"/>
      <c r="J10227" s="30"/>
      <c r="K10227" s="30"/>
      <c r="L10227" s="77"/>
    </row>
    <row r="10228" s="35" customFormat="1" customHeight="1" spans="2:12">
      <c r="B10228" s="38"/>
      <c r="D10228" s="30"/>
      <c r="E10228" s="39"/>
      <c r="F10228" s="40"/>
      <c r="G10228" s="41"/>
      <c r="H10228" s="31"/>
      <c r="I10228" s="30"/>
      <c r="J10228" s="30"/>
      <c r="K10228" s="30"/>
      <c r="L10228" s="77"/>
    </row>
    <row r="10229" s="35" customFormat="1" customHeight="1" spans="2:12">
      <c r="B10229" s="38"/>
      <c r="D10229" s="30"/>
      <c r="E10229" s="39"/>
      <c r="F10229" s="40"/>
      <c r="G10229" s="41"/>
      <c r="H10229" s="31"/>
      <c r="I10229" s="30"/>
      <c r="J10229" s="30"/>
      <c r="K10229" s="30"/>
      <c r="L10229" s="77"/>
    </row>
    <row r="10230" s="35" customFormat="1" customHeight="1" spans="2:12">
      <c r="B10230" s="38"/>
      <c r="D10230" s="30"/>
      <c r="E10230" s="39"/>
      <c r="F10230" s="40"/>
      <c r="G10230" s="41"/>
      <c r="H10230" s="31"/>
      <c r="I10230" s="30"/>
      <c r="J10230" s="30"/>
      <c r="K10230" s="30"/>
      <c r="L10230" s="77"/>
    </row>
    <row r="10231" s="35" customFormat="1" customHeight="1" spans="2:12">
      <c r="B10231" s="38"/>
      <c r="D10231" s="30"/>
      <c r="E10231" s="39"/>
      <c r="F10231" s="40"/>
      <c r="G10231" s="41"/>
      <c r="H10231" s="31"/>
      <c r="I10231" s="30"/>
      <c r="J10231" s="30"/>
      <c r="K10231" s="30"/>
      <c r="L10231" s="77"/>
    </row>
    <row r="10232" s="35" customFormat="1" customHeight="1" spans="2:12">
      <c r="B10232" s="38"/>
      <c r="D10232" s="30"/>
      <c r="E10232" s="39"/>
      <c r="F10232" s="40"/>
      <c r="G10232" s="41"/>
      <c r="H10232" s="31"/>
      <c r="I10232" s="30"/>
      <c r="J10232" s="30"/>
      <c r="K10232" s="30"/>
      <c r="L10232" s="77"/>
    </row>
    <row r="10233" s="35" customFormat="1" customHeight="1" spans="2:12">
      <c r="B10233" s="38"/>
      <c r="D10233" s="30"/>
      <c r="E10233" s="39"/>
      <c r="F10233" s="40"/>
      <c r="G10233" s="41"/>
      <c r="H10233" s="31"/>
      <c r="I10233" s="30"/>
      <c r="J10233" s="30"/>
      <c r="K10233" s="30"/>
      <c r="L10233" s="77"/>
    </row>
    <row r="10234" s="35" customFormat="1" customHeight="1" spans="2:12">
      <c r="B10234" s="38"/>
      <c r="D10234" s="30"/>
      <c r="E10234" s="39"/>
      <c r="F10234" s="40"/>
      <c r="G10234" s="41"/>
      <c r="H10234" s="31"/>
      <c r="I10234" s="30"/>
      <c r="J10234" s="30"/>
      <c r="K10234" s="30"/>
      <c r="L10234" s="77"/>
    </row>
    <row r="10235" s="35" customFormat="1" customHeight="1" spans="2:12">
      <c r="B10235" s="38"/>
      <c r="D10235" s="30"/>
      <c r="E10235" s="39"/>
      <c r="F10235" s="40"/>
      <c r="G10235" s="41"/>
      <c r="H10235" s="31"/>
      <c r="I10235" s="30"/>
      <c r="J10235" s="30"/>
      <c r="K10235" s="30"/>
      <c r="L10235" s="77"/>
    </row>
    <row r="10236" s="35" customFormat="1" customHeight="1" spans="2:12">
      <c r="B10236" s="38"/>
      <c r="D10236" s="30"/>
      <c r="E10236" s="39"/>
      <c r="F10236" s="40"/>
      <c r="G10236" s="41"/>
      <c r="H10236" s="31"/>
      <c r="I10236" s="30"/>
      <c r="J10236" s="30"/>
      <c r="K10236" s="30"/>
      <c r="L10236" s="77"/>
    </row>
    <row r="10237" s="35" customFormat="1" customHeight="1" spans="2:12">
      <c r="B10237" s="38"/>
      <c r="D10237" s="30"/>
      <c r="E10237" s="39"/>
      <c r="F10237" s="40"/>
      <c r="G10237" s="41"/>
      <c r="H10237" s="31"/>
      <c r="I10237" s="30"/>
      <c r="J10237" s="30"/>
      <c r="K10237" s="30"/>
      <c r="L10237" s="77"/>
    </row>
    <row r="10238" s="35" customFormat="1" customHeight="1" spans="2:12">
      <c r="B10238" s="38"/>
      <c r="D10238" s="30"/>
      <c r="E10238" s="39"/>
      <c r="F10238" s="40"/>
      <c r="G10238" s="41"/>
      <c r="H10238" s="31"/>
      <c r="I10238" s="30"/>
      <c r="J10238" s="30"/>
      <c r="K10238" s="30"/>
      <c r="L10238" s="77"/>
    </row>
    <row r="10239" s="35" customFormat="1" customHeight="1" spans="2:12">
      <c r="B10239" s="38"/>
      <c r="D10239" s="30"/>
      <c r="E10239" s="39"/>
      <c r="F10239" s="40"/>
      <c r="G10239" s="41"/>
      <c r="H10239" s="31"/>
      <c r="I10239" s="30"/>
      <c r="J10239" s="30"/>
      <c r="K10239" s="30"/>
      <c r="L10239" s="77"/>
    </row>
    <row r="10240" s="35" customFormat="1" customHeight="1" spans="2:12">
      <c r="B10240" s="38"/>
      <c r="D10240" s="30"/>
      <c r="E10240" s="39"/>
      <c r="F10240" s="40"/>
      <c r="G10240" s="41"/>
      <c r="H10240" s="31"/>
      <c r="I10240" s="30"/>
      <c r="J10240" s="30"/>
      <c r="K10240" s="30"/>
      <c r="L10240" s="77"/>
    </row>
    <row r="10241" s="35" customFormat="1" customHeight="1" spans="2:12">
      <c r="B10241" s="38"/>
      <c r="D10241" s="30"/>
      <c r="E10241" s="39"/>
      <c r="F10241" s="40"/>
      <c r="G10241" s="41"/>
      <c r="H10241" s="31"/>
      <c r="I10241" s="30"/>
      <c r="J10241" s="30"/>
      <c r="K10241" s="30"/>
      <c r="L10241" s="77"/>
    </row>
    <row r="10242" s="35" customFormat="1" customHeight="1" spans="2:12">
      <c r="B10242" s="38"/>
      <c r="D10242" s="30"/>
      <c r="E10242" s="39"/>
      <c r="F10242" s="40"/>
      <c r="G10242" s="41"/>
      <c r="H10242" s="31"/>
      <c r="I10242" s="30"/>
      <c r="J10242" s="30"/>
      <c r="K10242" s="30"/>
      <c r="L10242" s="77"/>
    </row>
    <row r="10243" s="35" customFormat="1" customHeight="1" spans="2:12">
      <c r="B10243" s="38"/>
      <c r="D10243" s="30"/>
      <c r="E10243" s="39"/>
      <c r="F10243" s="40"/>
      <c r="G10243" s="41"/>
      <c r="H10243" s="31"/>
      <c r="I10243" s="30"/>
      <c r="J10243" s="30"/>
      <c r="K10243" s="30"/>
      <c r="L10243" s="77"/>
    </row>
    <row r="10244" s="35" customFormat="1" customHeight="1" spans="2:12">
      <c r="B10244" s="38"/>
      <c r="D10244" s="30"/>
      <c r="E10244" s="39"/>
      <c r="F10244" s="40"/>
      <c r="G10244" s="41"/>
      <c r="H10244" s="31"/>
      <c r="I10244" s="30"/>
      <c r="J10244" s="30"/>
      <c r="K10244" s="30"/>
      <c r="L10244" s="77"/>
    </row>
    <row r="10245" s="35" customFormat="1" customHeight="1" spans="2:12">
      <c r="B10245" s="38"/>
      <c r="D10245" s="30"/>
      <c r="E10245" s="39"/>
      <c r="F10245" s="40"/>
      <c r="G10245" s="41"/>
      <c r="H10245" s="31"/>
      <c r="I10245" s="30"/>
      <c r="J10245" s="30"/>
      <c r="K10245" s="30"/>
      <c r="L10245" s="77"/>
    </row>
    <row r="10246" s="35" customFormat="1" customHeight="1" spans="2:12">
      <c r="B10246" s="38"/>
      <c r="D10246" s="30"/>
      <c r="E10246" s="39"/>
      <c r="F10246" s="40"/>
      <c r="G10246" s="41"/>
      <c r="H10246" s="31"/>
      <c r="I10246" s="30"/>
      <c r="J10246" s="30"/>
      <c r="K10246" s="30"/>
      <c r="L10246" s="77"/>
    </row>
    <row r="10247" s="35" customFormat="1" customHeight="1" spans="2:12">
      <c r="B10247" s="38"/>
      <c r="D10247" s="30"/>
      <c r="E10247" s="39"/>
      <c r="F10247" s="40"/>
      <c r="G10247" s="41"/>
      <c r="H10247" s="31"/>
      <c r="I10247" s="30"/>
      <c r="J10247" s="30"/>
      <c r="K10247" s="30"/>
      <c r="L10247" s="77"/>
    </row>
    <row r="10248" s="35" customFormat="1" customHeight="1" spans="2:12">
      <c r="B10248" s="38"/>
      <c r="D10248" s="30"/>
      <c r="E10248" s="39"/>
      <c r="F10248" s="40"/>
      <c r="G10248" s="41"/>
      <c r="H10248" s="31"/>
      <c r="I10248" s="30"/>
      <c r="J10248" s="30"/>
      <c r="K10248" s="30"/>
      <c r="L10248" s="77"/>
    </row>
    <row r="10249" s="35" customFormat="1" customHeight="1" spans="2:12">
      <c r="B10249" s="38"/>
      <c r="D10249" s="30"/>
      <c r="E10249" s="39"/>
      <c r="F10249" s="40"/>
      <c r="G10249" s="41"/>
      <c r="H10249" s="31"/>
      <c r="I10249" s="30"/>
      <c r="J10249" s="30"/>
      <c r="K10249" s="30"/>
      <c r="L10249" s="77"/>
    </row>
    <row r="10250" s="35" customFormat="1" customHeight="1" spans="2:12">
      <c r="B10250" s="38"/>
      <c r="D10250" s="30"/>
      <c r="E10250" s="39"/>
      <c r="F10250" s="40"/>
      <c r="G10250" s="41"/>
      <c r="H10250" s="31"/>
      <c r="I10250" s="30"/>
      <c r="J10250" s="30"/>
      <c r="K10250" s="30"/>
      <c r="L10250" s="77"/>
    </row>
    <row r="10251" s="35" customFormat="1" customHeight="1" spans="2:12">
      <c r="B10251" s="38"/>
      <c r="D10251" s="30"/>
      <c r="E10251" s="39"/>
      <c r="F10251" s="40"/>
      <c r="G10251" s="41"/>
      <c r="H10251" s="31"/>
      <c r="I10251" s="30"/>
      <c r="J10251" s="30"/>
      <c r="K10251" s="30"/>
      <c r="L10251" s="77"/>
    </row>
    <row r="10252" s="35" customFormat="1" customHeight="1" spans="2:12">
      <c r="B10252" s="38"/>
      <c r="D10252" s="30"/>
      <c r="E10252" s="39"/>
      <c r="F10252" s="40"/>
      <c r="G10252" s="41"/>
      <c r="H10252" s="31"/>
      <c r="I10252" s="30"/>
      <c r="J10252" s="30"/>
      <c r="K10252" s="30"/>
      <c r="L10252" s="77"/>
    </row>
    <row r="10253" s="35" customFormat="1" customHeight="1" spans="2:12">
      <c r="B10253" s="38"/>
      <c r="D10253" s="30"/>
      <c r="E10253" s="39"/>
      <c r="F10253" s="40"/>
      <c r="G10253" s="41"/>
      <c r="H10253" s="31"/>
      <c r="I10253" s="30"/>
      <c r="J10253" s="30"/>
      <c r="K10253" s="30"/>
      <c r="L10253" s="77"/>
    </row>
    <row r="10254" s="35" customFormat="1" customHeight="1" spans="2:12">
      <c r="B10254" s="38"/>
      <c r="D10254" s="30"/>
      <c r="E10254" s="39"/>
      <c r="F10254" s="40"/>
      <c r="G10254" s="41"/>
      <c r="H10254" s="31"/>
      <c r="I10254" s="30"/>
      <c r="J10254" s="30"/>
      <c r="K10254" s="30"/>
      <c r="L10254" s="77"/>
    </row>
    <row r="10255" s="35" customFormat="1" customHeight="1" spans="2:12">
      <c r="B10255" s="38"/>
      <c r="D10255" s="30"/>
      <c r="E10255" s="39"/>
      <c r="F10255" s="40"/>
      <c r="G10255" s="41"/>
      <c r="H10255" s="31"/>
      <c r="I10255" s="30"/>
      <c r="J10255" s="30"/>
      <c r="K10255" s="30"/>
      <c r="L10255" s="77"/>
    </row>
    <row r="10256" s="35" customFormat="1" customHeight="1" spans="2:12">
      <c r="B10256" s="38"/>
      <c r="D10256" s="30"/>
      <c r="E10256" s="39"/>
      <c r="F10256" s="40"/>
      <c r="G10256" s="41"/>
      <c r="H10256" s="31"/>
      <c r="I10256" s="30"/>
      <c r="J10256" s="30"/>
      <c r="K10256" s="30"/>
      <c r="L10256" s="77"/>
    </row>
    <row r="10257" s="35" customFormat="1" customHeight="1" spans="2:12">
      <c r="B10257" s="38"/>
      <c r="D10257" s="30"/>
      <c r="E10257" s="39"/>
      <c r="F10257" s="40"/>
      <c r="G10257" s="41"/>
      <c r="H10257" s="31"/>
      <c r="I10257" s="30"/>
      <c r="J10257" s="30"/>
      <c r="K10257" s="30"/>
      <c r="L10257" s="77"/>
    </row>
    <row r="10258" s="35" customFormat="1" customHeight="1" spans="2:12">
      <c r="B10258" s="38"/>
      <c r="D10258" s="30"/>
      <c r="E10258" s="39"/>
      <c r="F10258" s="40"/>
      <c r="G10258" s="41"/>
      <c r="H10258" s="31"/>
      <c r="I10258" s="30"/>
      <c r="J10258" s="30"/>
      <c r="K10258" s="30"/>
      <c r="L10258" s="77"/>
    </row>
    <row r="10259" s="35" customFormat="1" customHeight="1" spans="2:12">
      <c r="B10259" s="38"/>
      <c r="D10259" s="30"/>
      <c r="E10259" s="39"/>
      <c r="F10259" s="40"/>
      <c r="G10259" s="41"/>
      <c r="H10259" s="31"/>
      <c r="I10259" s="30"/>
      <c r="J10259" s="30"/>
      <c r="K10259" s="30"/>
      <c r="L10259" s="77"/>
    </row>
    <row r="10260" s="35" customFormat="1" customHeight="1" spans="2:12">
      <c r="B10260" s="38"/>
      <c r="D10260" s="30"/>
      <c r="E10260" s="39"/>
      <c r="F10260" s="40"/>
      <c r="G10260" s="41"/>
      <c r="H10260" s="31"/>
      <c r="I10260" s="30"/>
      <c r="J10260" s="30"/>
      <c r="K10260" s="30"/>
      <c r="L10260" s="77"/>
    </row>
    <row r="10261" s="35" customFormat="1" customHeight="1" spans="2:12">
      <c r="B10261" s="38"/>
      <c r="D10261" s="30"/>
      <c r="E10261" s="39"/>
      <c r="F10261" s="40"/>
      <c r="G10261" s="41"/>
      <c r="H10261" s="31"/>
      <c r="I10261" s="30"/>
      <c r="J10261" s="30"/>
      <c r="K10261" s="30"/>
      <c r="L10261" s="77"/>
    </row>
    <row r="10262" s="35" customFormat="1" customHeight="1" spans="2:12">
      <c r="B10262" s="38"/>
      <c r="D10262" s="30"/>
      <c r="E10262" s="39"/>
      <c r="F10262" s="40"/>
      <c r="G10262" s="41"/>
      <c r="H10262" s="31"/>
      <c r="I10262" s="30"/>
      <c r="J10262" s="30"/>
      <c r="K10262" s="30"/>
      <c r="L10262" s="77"/>
    </row>
    <row r="10263" s="35" customFormat="1" customHeight="1" spans="2:12">
      <c r="B10263" s="38"/>
      <c r="D10263" s="30"/>
      <c r="E10263" s="39"/>
      <c r="F10263" s="40"/>
      <c r="G10263" s="41"/>
      <c r="H10263" s="31"/>
      <c r="I10263" s="30"/>
      <c r="J10263" s="30"/>
      <c r="K10263" s="30"/>
      <c r="L10263" s="77"/>
    </row>
    <row r="10264" s="35" customFormat="1" customHeight="1" spans="2:12">
      <c r="B10264" s="38"/>
      <c r="D10264" s="30"/>
      <c r="E10264" s="39"/>
      <c r="F10264" s="40"/>
      <c r="G10264" s="41"/>
      <c r="H10264" s="31"/>
      <c r="I10264" s="30"/>
      <c r="J10264" s="30"/>
      <c r="K10264" s="30"/>
      <c r="L10264" s="77"/>
    </row>
    <row r="10265" s="35" customFormat="1" customHeight="1" spans="2:12">
      <c r="B10265" s="38"/>
      <c r="D10265" s="30"/>
      <c r="E10265" s="39"/>
      <c r="F10265" s="40"/>
      <c r="G10265" s="41"/>
      <c r="H10265" s="31"/>
      <c r="I10265" s="30"/>
      <c r="J10265" s="30"/>
      <c r="K10265" s="30"/>
      <c r="L10265" s="77"/>
    </row>
    <row r="10266" s="35" customFormat="1" customHeight="1" spans="2:12">
      <c r="B10266" s="38"/>
      <c r="D10266" s="30"/>
      <c r="E10266" s="39"/>
      <c r="F10266" s="40"/>
      <c r="G10266" s="41"/>
      <c r="H10266" s="31"/>
      <c r="I10266" s="30"/>
      <c r="J10266" s="30"/>
      <c r="K10266" s="30"/>
      <c r="L10266" s="77"/>
    </row>
    <row r="10267" s="35" customFormat="1" customHeight="1" spans="2:12">
      <c r="B10267" s="38"/>
      <c r="D10267" s="30"/>
      <c r="E10267" s="39"/>
      <c r="F10267" s="40"/>
      <c r="G10267" s="41"/>
      <c r="H10267" s="31"/>
      <c r="I10267" s="30"/>
      <c r="J10267" s="30"/>
      <c r="K10267" s="30"/>
      <c r="L10267" s="77"/>
    </row>
    <row r="10268" s="35" customFormat="1" customHeight="1" spans="2:12">
      <c r="B10268" s="38"/>
      <c r="D10268" s="30"/>
      <c r="E10268" s="39"/>
      <c r="F10268" s="40"/>
      <c r="G10268" s="41"/>
      <c r="H10268" s="31"/>
      <c r="I10268" s="30"/>
      <c r="J10268" s="30"/>
      <c r="K10268" s="30"/>
      <c r="L10268" s="77"/>
    </row>
    <row r="10269" s="35" customFormat="1" customHeight="1" spans="2:12">
      <c r="B10269" s="38"/>
      <c r="D10269" s="30"/>
      <c r="E10269" s="39"/>
      <c r="F10269" s="40"/>
      <c r="G10269" s="41"/>
      <c r="H10269" s="31"/>
      <c r="I10269" s="30"/>
      <c r="J10269" s="30"/>
      <c r="K10269" s="30"/>
      <c r="L10269" s="77"/>
    </row>
    <row r="10270" s="35" customFormat="1" customHeight="1" spans="2:12">
      <c r="B10270" s="38"/>
      <c r="D10270" s="30"/>
      <c r="E10270" s="39"/>
      <c r="F10270" s="40"/>
      <c r="G10270" s="41"/>
      <c r="H10270" s="31"/>
      <c r="I10270" s="30"/>
      <c r="J10270" s="30"/>
      <c r="K10270" s="30"/>
      <c r="L10270" s="77"/>
    </row>
    <row r="10271" s="35" customFormat="1" customHeight="1" spans="2:12">
      <c r="B10271" s="38"/>
      <c r="D10271" s="30"/>
      <c r="E10271" s="39"/>
      <c r="F10271" s="40"/>
      <c r="G10271" s="41"/>
      <c r="H10271" s="31"/>
      <c r="I10271" s="30"/>
      <c r="J10271" s="30"/>
      <c r="K10271" s="30"/>
      <c r="L10271" s="77"/>
    </row>
    <row r="10272" s="35" customFormat="1" customHeight="1" spans="2:12">
      <c r="B10272" s="38"/>
      <c r="D10272" s="30"/>
      <c r="E10272" s="39"/>
      <c r="F10272" s="40"/>
      <c r="G10272" s="41"/>
      <c r="H10272" s="31"/>
      <c r="I10272" s="30"/>
      <c r="J10272" s="30"/>
      <c r="K10272" s="30"/>
      <c r="L10272" s="77"/>
    </row>
    <row r="10273" s="35" customFormat="1" customHeight="1" spans="2:12">
      <c r="B10273" s="38"/>
      <c r="D10273" s="30"/>
      <c r="E10273" s="39"/>
      <c r="F10273" s="40"/>
      <c r="G10273" s="41"/>
      <c r="H10273" s="31"/>
      <c r="I10273" s="30"/>
      <c r="J10273" s="30"/>
      <c r="K10273" s="30"/>
      <c r="L10273" s="77"/>
    </row>
    <row r="10274" s="35" customFormat="1" customHeight="1" spans="2:12">
      <c r="B10274" s="38"/>
      <c r="D10274" s="30"/>
      <c r="E10274" s="39"/>
      <c r="F10274" s="40"/>
      <c r="G10274" s="41"/>
      <c r="H10274" s="31"/>
      <c r="I10274" s="30"/>
      <c r="J10274" s="30"/>
      <c r="K10274" s="30"/>
      <c r="L10274" s="77"/>
    </row>
    <row r="10275" s="35" customFormat="1" customHeight="1" spans="2:12">
      <c r="B10275" s="38"/>
      <c r="D10275" s="30"/>
      <c r="E10275" s="39"/>
      <c r="F10275" s="40"/>
      <c r="G10275" s="41"/>
      <c r="H10275" s="31"/>
      <c r="I10275" s="30"/>
      <c r="J10275" s="30"/>
      <c r="K10275" s="30"/>
      <c r="L10275" s="77"/>
    </row>
    <row r="10276" s="35" customFormat="1" customHeight="1" spans="2:12">
      <c r="B10276" s="38"/>
      <c r="D10276" s="30"/>
      <c r="E10276" s="39"/>
      <c r="F10276" s="40"/>
      <c r="G10276" s="41"/>
      <c r="H10276" s="31"/>
      <c r="I10276" s="30"/>
      <c r="J10276" s="30"/>
      <c r="K10276" s="30"/>
      <c r="L10276" s="77"/>
    </row>
    <row r="10277" s="35" customFormat="1" customHeight="1" spans="2:12">
      <c r="B10277" s="38"/>
      <c r="D10277" s="30"/>
      <c r="E10277" s="39"/>
      <c r="F10277" s="40"/>
      <c r="G10277" s="41"/>
      <c r="H10277" s="31"/>
      <c r="I10277" s="30"/>
      <c r="J10277" s="30"/>
      <c r="K10277" s="30"/>
      <c r="L10277" s="77"/>
    </row>
  </sheetData>
  <autoFilter xmlns:etc="http://www.wps.cn/officeDocument/2017/etCustomData" ref="A4:ODD7114" etc:filterBottomFollowUsedRange="0">
    <extLst/>
  </autoFilter>
  <mergeCells count="1">
    <mergeCell ref="A1:P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51"/>
  <sheetViews>
    <sheetView workbookViewId="0">
      <pane xSplit="2" ySplit="3" topLeftCell="C54" activePane="bottomRight" state="frozen"/>
      <selection/>
      <selection pane="topRight"/>
      <selection pane="bottomLeft"/>
      <selection pane="bottomRight" activeCell="C45" sqref="C45"/>
    </sheetView>
  </sheetViews>
  <sheetFormatPr defaultColWidth="9" defaultRowHeight="13.5"/>
  <cols>
    <col min="1" max="1" width="11" customWidth="1"/>
    <col min="2" max="2" width="30" customWidth="1"/>
    <col min="3" max="38" width="14" customWidth="1"/>
  </cols>
  <sheetData>
    <row r="1" ht="28" customHeight="1" spans="1:38">
      <c r="A1" s="25" t="s">
        <v>1707</v>
      </c>
    </row>
    <row r="2" ht="24" customHeight="1" spans="1:38">
      <c r="A2" s="26" t="s">
        <v>16</v>
      </c>
      <c r="B2" s="26" t="s">
        <v>1708</v>
      </c>
      <c r="C2" s="26" t="s">
        <v>1709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26" t="s">
        <v>1710</v>
      </c>
      <c r="AL2" s="26" t="s">
        <v>1711</v>
      </c>
    </row>
    <row r="3" ht="34" customHeight="1" spans="1:38">
      <c r="A3" s="26" t="s">
        <v>16</v>
      </c>
      <c r="B3" s="26" t="s">
        <v>1708</v>
      </c>
      <c r="C3" s="26" t="s">
        <v>33</v>
      </c>
      <c r="D3" s="26" t="s">
        <v>424</v>
      </c>
      <c r="E3" s="26" t="s">
        <v>1125</v>
      </c>
      <c r="F3" s="26" t="s">
        <v>429</v>
      </c>
      <c r="G3" s="26" t="s">
        <v>422</v>
      </c>
      <c r="H3" s="26" t="s">
        <v>386</v>
      </c>
      <c r="I3" s="26" t="s">
        <v>417</v>
      </c>
      <c r="J3" s="26" t="s">
        <v>393</v>
      </c>
      <c r="K3" s="26" t="s">
        <v>1712</v>
      </c>
      <c r="L3" s="26" t="s">
        <v>404</v>
      </c>
      <c r="M3" s="26" t="s">
        <v>420</v>
      </c>
      <c r="N3" s="26" t="s">
        <v>975</v>
      </c>
      <c r="O3" s="26" t="s">
        <v>1713</v>
      </c>
      <c r="P3" s="26" t="s">
        <v>1714</v>
      </c>
      <c r="Q3" s="26" t="s">
        <v>1715</v>
      </c>
      <c r="R3" s="26" t="s">
        <v>1716</v>
      </c>
      <c r="S3" s="26" t="s">
        <v>1717</v>
      </c>
      <c r="T3" s="26" t="s">
        <v>1718</v>
      </c>
      <c r="U3" s="26" t="s">
        <v>1719</v>
      </c>
      <c r="V3" s="26" t="s">
        <v>1720</v>
      </c>
      <c r="W3" s="26" t="s">
        <v>139</v>
      </c>
      <c r="X3" s="26" t="s">
        <v>1721</v>
      </c>
      <c r="Y3" s="26" t="s">
        <v>1722</v>
      </c>
      <c r="Z3" s="26" t="s">
        <v>1723</v>
      </c>
      <c r="AA3" s="26" t="s">
        <v>163</v>
      </c>
      <c r="AB3" s="26" t="s">
        <v>131</v>
      </c>
      <c r="AC3" s="26" t="s">
        <v>454</v>
      </c>
      <c r="AD3" s="26" t="s">
        <v>1417</v>
      </c>
      <c r="AE3" s="26" t="s">
        <v>112</v>
      </c>
      <c r="AF3" s="26" t="s">
        <v>739</v>
      </c>
      <c r="AG3" s="26" t="s">
        <v>115</v>
      </c>
      <c r="AH3" s="26" t="s">
        <v>1724</v>
      </c>
      <c r="AI3" s="26" t="s">
        <v>1725</v>
      </c>
      <c r="AJ3" s="26" t="s">
        <v>1726</v>
      </c>
      <c r="AK3" s="26" t="s">
        <v>1727</v>
      </c>
      <c r="AL3" s="26" t="s">
        <v>1728</v>
      </c>
    </row>
    <row r="4" ht="16.5" spans="1:38">
      <c r="A4" s="30">
        <v>202512</v>
      </c>
      <c r="B4" s="31" t="s">
        <v>56</v>
      </c>
      <c r="C4" s="32">
        <f>SUMIFS(Sheet1!$F$5:$F$28252,Sheet1!$I$5:$I$28252,$B4,Sheet1!$L$5:$L$28252,$A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8103.01</v>
      </c>
      <c r="D4" s="32">
        <f>SUMIFS(Sheet1!$F$5:$F$28252,Sheet1!$I$5:$I$28252,$B4,Sheet1!$L$5:$L$28252,$A4,Sheet1!$D$5:$D$28252,"医保即时拨付",Sheet1!$E$5:$E$28252,"&lt;&gt;*调拨*")+SUMIFS(Sheet1!$F$5:$F$28252,Sheet1!$I$5:$I$28252,$B4,Sheet1!$L$5:$L$28252,$A4,Sheet1!$E$5:$E$28252,"*医保即时拨付*",Sheet1!$D$5:$D$28252,"&lt;&gt;医保即时拨付",Sheet1!$D$5:$D$28252,"&lt;&gt;内部转款",Sheet1!$D$5:$D$28252,"&lt;&gt;内部转账",Sheet1!$E$5:$E$28252,"&lt;&gt;*调拨*")</f>
        <v>0</v>
      </c>
      <c r="E4" s="32">
        <f>SUMIFS(Sheet1!$F$5:$F$28252,Sheet1!$I$5:$I$28252,$B4,Sheet1!$L$5:$L$28252,$A4,Sheet1!$D$5:$D$28252,"医保",Sheet1!$E$5:$E$28252,"&lt;&gt;*调拨*",Sheet1!$E$5:$E$28252,"&lt;&gt;*医保即时拨付*")+SUMIFS(Sheet1!$F$5:$F$28252,Sheet1!$I$5:$I$28252,$B4,Sheet1!$L$5:$L$28252,$A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" s="32">
        <f>SUMIFS(Sheet1!$F$5:$F$28252,Sheet1!$I$5:$I$28252,$B4,Sheet1!$L$5:$L$28252,$A4,Sheet1!$D$5:$D$28252,"聚合",Sheet1!$E$5:$E$28252,"&lt;&gt;*调拨*")+SUMIFS(Sheet1!$F$5:$F$28252,Sheet1!$I$5:$I$28252,$B4,Sheet1!$L$5:$L$28252,$A4,Sheet1!$E$5:$E$28252,"*聚合*",Sheet1!$D$5:$D$28252,"&lt;&gt;聚合",Sheet1!$D$5:$D$28252,"&lt;&gt;内部转款",Sheet1!$D$5:$D$28252,"&lt;&gt;内部转账",Sheet1!$E$5:$E$28252,"&lt;&gt;*调拨*")</f>
        <v>0</v>
      </c>
      <c r="G4" s="32">
        <f>SUMIFS(Sheet1!$F$5:$F$28252,Sheet1!$I$5:$I$28252,$B4,Sheet1!$L$5:$L$28252,$A4,Sheet1!$D$5:$D$28252,"24小时微信",Sheet1!$E$5:$E$28252,"&lt;&gt;*调拨*")+SUMIFS(Sheet1!$F$5:$F$28252,Sheet1!$I$5:$I$28252,$B4,Sheet1!$L$5:$L$28252,$A4,Sheet1!$E$5:$E$28252,"*24小时微信*",Sheet1!$D$5:$D$28252,"&lt;&gt;24小时微信",Sheet1!$D$5:$D$28252,"&lt;&gt;内部转款",Sheet1!$D$5:$D$28252,"&lt;&gt;内部转账",Sheet1!$E$5:$E$28252,"&lt;&gt;*调拨*")</f>
        <v>0</v>
      </c>
      <c r="H4" s="32">
        <f>SUMIFS(Sheet1!$F$5:$F$28252,Sheet1!$I$5:$I$28252,$B4,Sheet1!$L$5:$L$28252,$A4,Sheet1!$D$5:$D$28252,"美团",Sheet1!$E$5:$E$28252,"&lt;&gt;*调拨*")+SUMIFS(Sheet1!$F$5:$F$28252,Sheet1!$I$5:$I$28252,$B4,Sheet1!$L$5:$L$28252,$A4,Sheet1!$E$5:$E$28252,"*美团*",Sheet1!$D$5:$D$28252,"&lt;&gt;美团",Sheet1!$D$5:$D$28252,"&lt;&gt;内部转款",Sheet1!$D$5:$D$28252,"&lt;&gt;内部转账",Sheet1!$E$5:$E$28252,"&lt;&gt;*调拨*")</f>
        <v>0</v>
      </c>
      <c r="I4" s="32">
        <f>SUMIFS(Sheet1!$F$5:$F$28252,Sheet1!$I$5:$I$28252,$B4,Sheet1!$L$5:$L$28252,$A4,Sheet1!$D$5:$D$28252,"饿了么",Sheet1!$E$5:$E$28252,"&lt;&gt;*调拨*")+SUMIFS(Sheet1!$F$5:$F$28252,Sheet1!$I$5:$I$28252,$B4,Sheet1!$L$5:$L$28252,$A4,Sheet1!$E$5:$E$28252,"*饿了么*",Sheet1!$D$5:$D$28252,"&lt;&gt;饿了么",Sheet1!$D$5:$D$28252,"&lt;&gt;内部转款",Sheet1!$D$5:$D$28252,"&lt;&gt;内部转账",Sheet1!$E$5:$E$28252,"&lt;&gt;*调拨*")</f>
        <v>0</v>
      </c>
      <c r="J4" s="32">
        <f>SUMIFS(Sheet1!$F$5:$F$28252,Sheet1!$I$5:$I$28252,$B4,Sheet1!$L$5:$L$28252,$A4,Sheet1!$D$5:$D$28252,"健E卡",Sheet1!$E$5:$E$28252,"&lt;&gt;*调拨*")+SUMIFS(Sheet1!$F$5:$F$28252,Sheet1!$I$5:$I$28252,$B4,Sheet1!$L$5:$L$28252,$A4,Sheet1!$E$5:$E$28252,"*健E卡*",Sheet1!$D$5:$D$28252,"&lt;&gt;健E卡",Sheet1!$D$5:$D$28252,"&lt;&gt;内部转款",Sheet1!$D$5:$D$28252,"&lt;&gt;内部转账",Sheet1!$E$5:$E$28252,"&lt;&gt;*调拨*")</f>
        <v>0</v>
      </c>
      <c r="K4" s="32">
        <f>SUMIFS(Sheet1!$F$5:$F$28252,Sheet1!$I$5:$I$28252,$B4,Sheet1!$L$5:$L$28252,$A4,Sheet1!$D$5:$D$28252,"抖音",Sheet1!$E$5:$E$28252,"&lt;&gt;*调拨*")+SUMIFS(Sheet1!$F$5:$F$28252,Sheet1!$I$5:$I$28252,$B4,Sheet1!$L$5:$L$28252,$A4,Sheet1!$E$5:$E$28252,"*抖音*",Sheet1!$D$5:$D$28252,"&lt;&gt;抖音",Sheet1!$D$5:$D$28252,"&lt;&gt;内部转款",Sheet1!$D$5:$D$28252,"&lt;&gt;内部转账",Sheet1!$E$5:$E$28252,"&lt;&gt;*调拨*")</f>
        <v>0</v>
      </c>
      <c r="L4" s="32">
        <f>SUMIFS(Sheet1!$F$5:$F$28252,Sheet1!$I$5:$I$28252,$B4,Sheet1!$L$5:$L$28252,$A4,Sheet1!$D$5:$D$28252,"医卡通",Sheet1!$E$5:$E$28252,"&lt;&gt;*调拨*")+SUMIFS(Sheet1!$F$5:$F$28252,Sheet1!$I$5:$I$28252,$B4,Sheet1!$L$5:$L$28252,$A4,Sheet1!$E$5:$E$28252,"*医卡通*",Sheet1!$D$5:$D$28252,"&lt;&gt;医卡通",Sheet1!$D$5:$D$28252,"&lt;&gt;内部转款",Sheet1!$D$5:$D$28252,"&lt;&gt;内部转账",Sheet1!$E$5:$E$28252,"&lt;&gt;*调拨*")</f>
        <v>0</v>
      </c>
      <c r="M4" s="32">
        <f>SUMIFS(Sheet1!$F$5:$F$28252,Sheet1!$I$5:$I$28252,$B4,Sheet1!$L$5:$L$28252,$A4,Sheet1!$D$5:$D$28252,"企健网",Sheet1!$E$5:$E$28252,"&lt;&gt;*调拨*")+SUMIFS(Sheet1!$F$5:$F$28252,Sheet1!$I$5:$I$28252,$B4,Sheet1!$L$5:$L$28252,$A4,Sheet1!$E$5:$E$28252,"*企健网*",Sheet1!$D$5:$D$28252,"&lt;&gt;企健网",Sheet1!$D$5:$D$28252,"&lt;&gt;内部转款",Sheet1!$D$5:$D$28252,"&lt;&gt;内部转账",Sheet1!$E$5:$E$28252,"&lt;&gt;*调拨*")</f>
        <v>0</v>
      </c>
      <c r="N4" s="32">
        <f>SUMIFS(Sheet1!$F$5:$F$28252,Sheet1!$I$5:$I$28252,$B4,Sheet1!$L$5:$L$28252,$A4,Sheet1!$D$5:$D$28252,"银联",Sheet1!$E$5:$E$28252,"&lt;&gt;*调拨*")+SUMIFS(Sheet1!$F$5:$F$28252,Sheet1!$I$5:$I$28252,$B4,Sheet1!$L$5:$L$28252,$A4,Sheet1!$E$5:$E$28252,"*银联*",Sheet1!$D$5:$D$28252,"&lt;&gt;银联",Sheet1!$D$5:$D$28252,"&lt;&gt;内部转款",Sheet1!$D$5:$D$28252,"&lt;&gt;内部转账",Sheet1!$E$5:$E$28252,"&lt;&gt;*调拨*")</f>
        <v>0</v>
      </c>
      <c r="O4" s="32">
        <f>SUMIFS(Sheet1!$F$5:$F$28252,Sheet1!$I$5:$I$28252,$B4,Sheet1!$L$5:$L$28252,$A4,Sheet1!$D$5:$D$28252,"京东",Sheet1!$E$5:$E$28252,"&lt;&gt;*调拨*")+SUMIFS(Sheet1!$F$5:$F$28252,Sheet1!$I$5:$I$28252,$B4,Sheet1!$L$5:$L$28252,$A4,Sheet1!$E$5:$E$28252,"*京东*",Sheet1!$D$5:$D$28252,"&lt;&gt;京东",Sheet1!$D$5:$D$28252,"&lt;&gt;内部转款",Sheet1!$D$5:$D$28252,"&lt;&gt;内部转账",Sheet1!$E$5:$E$28252,"&lt;&gt;*调拨*")</f>
        <v>0</v>
      </c>
      <c r="P4" s="32">
        <f>SUMIFS(Sheet1!$F$5:$F$28252,Sheet1!$I$5:$I$28252,$B4,Sheet1!$L$5:$L$28252,$A4,Sheet1!$D$5:$D$28252,"药机微信",Sheet1!$E$5:$E$28252,"&lt;&gt;*调拨*")+SUMIFS(Sheet1!$F$5:$F$28252,Sheet1!$I$5:$I$28252,$B4,Sheet1!$L$5:$L$28252,$A4,Sheet1!$E$5:$E$28252,"*药机微信*",Sheet1!$D$5:$D$28252,"&lt;&gt;药机微信",Sheet1!$D$5:$D$28252,"&lt;&gt;内部转款",Sheet1!$D$5:$D$28252,"&lt;&gt;内部转账",Sheet1!$E$5:$E$28252,"&lt;&gt;*调拨*")</f>
        <v>0</v>
      </c>
      <c r="Q4" s="32">
        <f>SUMIFS(Sheet1!$F$5:$F$28252,Sheet1!$I$5:$I$28252,$B4,Sheet1!$L$5:$L$28252,$A4,Sheet1!$D$5:$D$28252,"亲情卡",Sheet1!$E$5:$E$28252,"&lt;&gt;*调拨*")+SUMIFS(Sheet1!$F$5:$F$28252,Sheet1!$I$5:$I$28252,$B4,Sheet1!$L$5:$L$28252,$A4,Sheet1!$E$5:$E$28252,"*亲情卡*",Sheet1!$D$5:$D$28252,"&lt;&gt;亲情卡",Sheet1!$D$5:$D$28252,"&lt;&gt;内部转款",Sheet1!$D$5:$D$28252,"&lt;&gt;内部转账",Sheet1!$E$5:$E$28252,"&lt;&gt;*调拨*")</f>
        <v>0</v>
      </c>
      <c r="R4" s="32">
        <f>SUMIFS(Sheet1!$F$5:$F$28252,Sheet1!$I$5:$I$28252,$B4,Sheet1!$L$5:$L$28252,$A4,Sheet1!$D$5:$D$28252,"优惠券",Sheet1!$E$5:$E$28252,"&lt;&gt;*调拨*")+SUMIFS(Sheet1!$F$5:$F$28252,Sheet1!$I$5:$I$28252,$B4,Sheet1!$L$5:$L$28252,$A4,Sheet1!$E$5:$E$28252,"*优惠券*",Sheet1!$D$5:$D$28252,"&lt;&gt;优惠券",Sheet1!$D$5:$D$28252,"&lt;&gt;内部转款",Sheet1!$D$5:$D$28252,"&lt;&gt;内部转账",Sheet1!$E$5:$E$28252,"&lt;&gt;*调拨*")</f>
        <v>0</v>
      </c>
      <c r="S4" s="32">
        <f>SUMIFS(Sheet1!$F$5:$F$28252,Sheet1!$I$5:$I$28252,$B4,Sheet1!$L$5:$L$28252,$A4,Sheet1!$D$5:$D$28252,"代金券",Sheet1!$E$5:$E$28252,"&lt;&gt;*调拨*")+SUMIFS(Sheet1!$F$5:$F$28252,Sheet1!$I$5:$I$28252,$B4,Sheet1!$L$5:$L$28252,$A4,Sheet1!$E$5:$E$28252,"*代金券*",Sheet1!$D$5:$D$28252,"&lt;&gt;代金券",Sheet1!$D$5:$D$28252,"&lt;&gt;内部转款",Sheet1!$D$5:$D$28252,"&lt;&gt;内部转账",Sheet1!$E$5:$E$28252,"&lt;&gt;*调拨*")</f>
        <v>0</v>
      </c>
      <c r="T4" s="32">
        <f>SUMIFS(Sheet1!$F$5:$F$28252,Sheet1!$I$5:$I$28252,$B4,Sheet1!$L$5:$L$28252,$A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,Sheet1!$L$5:$L$28252,$A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,Sheet1!$L$5:$L$28252,$A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,Sheet1!$L$5:$L$28252,$A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" s="32">
        <f>SUMIFS(Sheet1!$F$5:$F$28252,Sheet1!$I$5:$I$28252,$B4,Sheet1!$L$5:$L$28252,$A4,Sheet1!$E$5:$E$28252,"*调拨*")</f>
        <v>0</v>
      </c>
      <c r="V4" s="32">
        <f>SUMIFS(Sheet1!$F$5:$F$28252,Sheet1!$I$5:$I$28252,$B4,Sheet1!$L$5:$L$28252,$A4,Sheet1!$D$5:$D$28252,"储值",Sheet1!$E$5:$E$28252,"&lt;&gt;*调拨*")+SUMIFS(Sheet1!$F$5:$F$28252,Sheet1!$I$5:$I$28252,$B4,Sheet1!$L$5:$L$28252,$A4,Sheet1!$E$5:$E$28252,"*储值*",Sheet1!$D$5:$D$28252,"&lt;&gt;储值",Sheet1!$D$5:$D$28252,"&lt;&gt;内部转款",Sheet1!$D$5:$D$28252,"&lt;&gt;内部转账",Sheet1!$E$5:$E$28252,"&lt;&gt;*调拨*")</f>
        <v>0</v>
      </c>
      <c r="W4" s="32">
        <f>SUMIFS(Sheet1!$F$5:$F$28252,Sheet1!$I$5:$I$28252,$B4,Sheet1!$L$5:$L$28252,$A4,Sheet1!$D$5:$D$28252,"效期",Sheet1!$E$5:$E$28252,"&lt;&gt;*调拨*")+SUMIFS(Sheet1!$F$5:$F$28252,Sheet1!$I$5:$I$28252,$B4,Sheet1!$L$5:$L$28252,$A4,Sheet1!$E$5:$E$28252,"*效期*",Sheet1!$D$5:$D$28252,"&lt;&gt;效期",Sheet1!$D$5:$D$28252,"&lt;&gt;内部转款",Sheet1!$D$5:$D$28252,"&lt;&gt;内部转账",Sheet1!$E$5:$E$28252,"&lt;&gt;*调拨*")</f>
        <v>0</v>
      </c>
      <c r="X4" s="32">
        <f>SUMIFS(Sheet1!$F$5:$F$28252,Sheet1!$I$5:$I$28252,$B4,Sheet1!$L$5:$L$28252,$A4,Sheet1!$D$5:$D$28252,"内部转款",Sheet1!$E$5:$E$28252,"&lt;&gt;*调拨*")+SUMIFS(Sheet1!$F$5:$F$28252,Sheet1!$I$5:$I$28252,$B4,Sheet1!$L$5:$L$28252,$A4,Sheet1!$D$5:$D$28252,"内部转账",Sheet1!$E$5:$E$28252,"&lt;&gt;*调拨*")</f>
        <v>0</v>
      </c>
      <c r="Y4" s="32">
        <f t="shared" ref="Y4:Y56" si="0">Z4-SUM(C4:X4)</f>
        <v>0</v>
      </c>
      <c r="Z4" s="32">
        <f>SUMIFS(Sheet1!$F$5:$F$28252,Sheet1!$I$5:$I$28252,$B4,Sheet1!$L$5:$L$28252,$A4)</f>
        <v>8103.01</v>
      </c>
      <c r="AA4" s="32">
        <f>SUMIFS(Sheet1!$G$5:$G$28252,Sheet1!$I$5:$I$28252,$B4,Sheet1!$L$5:$L$28252,$A4,Sheet1!$D$5:$D$28252,"工资",Sheet1!$E$5:$E$28252,"&lt;&gt;*调拨*")+SUMIFS(Sheet1!$G$5:$G$28252,Sheet1!$I$5:$I$28252,$B4,Sheet1!$L$5:$L$28252,$A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" s="32">
        <f>SUMIFS(Sheet1!$G$5:$G$28252,Sheet1!$I$5:$I$28252,$B4,Sheet1!$L$5:$L$28252,$A4,Sheet1!$D$5:$D$28252,"水费",Sheet1!$E$5:$E$28252,"&lt;&gt;*调拨*")+SUMIFS(Sheet1!$G$5:$G$28252,Sheet1!$I$5:$I$28252,$B4,Sheet1!$L$5:$L$28252,$A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" s="32">
        <f>SUMIFS(Sheet1!$G$5:$G$28252,Sheet1!$I$5:$I$28252,$B4,Sheet1!$L$5:$L$28252,$A4,Sheet1!$D$5:$D$28252,"电费",Sheet1!$E$5:$E$28252,"&lt;&gt;*调拨*")+SUMIFS(Sheet1!$G$5:$G$28252,Sheet1!$I$5:$I$28252,$B4,Sheet1!$L$5:$L$28252,$A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" s="32">
        <f>SUMIFS(Sheet1!$G$5:$G$28252,Sheet1!$I$5:$I$28252,$B4,Sheet1!$L$5:$L$28252,$A4,Sheet1!$D$5:$D$28252,"宽带费",Sheet1!$E$5:$E$28252,"&lt;&gt;*调拨*")+SUMIFS(Sheet1!$G$5:$G$28252,Sheet1!$I$5:$I$28252,$B4,Sheet1!$L$5:$L$28252,$A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" s="32">
        <f>SUMIFS(Sheet1!$G$5:$G$28252,Sheet1!$I$5:$I$28252,$B4,Sheet1!$L$5:$L$28252,$A4,Sheet1!$D$5:$D$28252,"办公费",Sheet1!$E$5:$E$28252,"&lt;&gt;*调拨*")+SUMIFS(Sheet1!$G$5:$G$28252,Sheet1!$I$5:$I$28252,$B4,Sheet1!$L$5:$L$28252,$A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" s="32">
        <f>SUMIFS(Sheet1!$G$5:$G$28252,Sheet1!$I$5:$I$28252,$B4,Sheet1!$L$5:$L$28252,$A4,Sheet1!$D$5:$D$28252,"话费",Sheet1!$E$5:$E$28252,"&lt;&gt;*调拨*")+SUMIFS(Sheet1!$G$5:$G$28252,Sheet1!$I$5:$I$28252,$B4,Sheet1!$L$5:$L$28252,$A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" s="32">
        <f>SUMIFS(Sheet1!$G$5:$G$28252,Sheet1!$I$5:$I$28252,$B4,Sheet1!$L$5:$L$28252,$A4,Sheet1!$D$5:$D$28252,"房租",Sheet1!$E$5:$E$28252,"&lt;&gt;*调拨*")+SUMIFS(Sheet1!$G$5:$G$28252,Sheet1!$I$5:$I$28252,$B4,Sheet1!$L$5:$L$28252,$A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" s="32">
        <f>SUMIFS(Sheet1!$G$5:$G$28252,Sheet1!$I$5:$I$28252,$B4,Sheet1!$L$5:$L$28252,$A4,Sheet1!$E$5:$E$28252,"*调拨*")</f>
        <v>0</v>
      </c>
      <c r="AI4" s="32">
        <f>SUMIFS(Sheet1!$G$5:$G$28252,Sheet1!$I$5:$I$28252,$B4,Sheet1!$L$5:$L$28252,$A4,Sheet1!$D$5:$D$28252,"内部转款",Sheet1!$E$5:$E$28252,"&lt;&gt;*调拨*")+SUMIFS(Sheet1!$G$5:$G$28252,Sheet1!$I$5:$I$28252,$B4,Sheet1!$L$5:$L$28252,$A4,Sheet1!$D$5:$D$28252,"内部转账",Sheet1!$E$5:$E$28252,"&lt;&gt;*调拨*")</f>
        <v>0</v>
      </c>
      <c r="AJ4" s="32">
        <f t="shared" ref="AJ4:AJ56" si="1">AK4-SUM(AA4:AI4)</f>
        <v>0</v>
      </c>
      <c r="AK4" s="32">
        <f>SUMIFS(Sheet1!$G$5:$G$28252,Sheet1!$I$5:$I$28252,$B4,Sheet1!$L$5:$L$28252,$A4)</f>
        <v>0</v>
      </c>
      <c r="AL4" s="32">
        <f t="shared" ref="AL4:AL56" si="2">Z4-AK4</f>
        <v>8103.01</v>
      </c>
    </row>
    <row r="5" ht="16.5" spans="1:38">
      <c r="A5" s="30">
        <v>202512</v>
      </c>
      <c r="B5" s="31" t="s">
        <v>62</v>
      </c>
      <c r="C5" s="32">
        <f>SUMIFS(Sheet1!$F$5:$F$28252,Sheet1!$I$5:$I$28252,$B5,Sheet1!$L$5:$L$28252,$A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13343.62</v>
      </c>
      <c r="D5" s="32">
        <f>SUMIFS(Sheet1!$F$5:$F$28252,Sheet1!$I$5:$I$28252,$B5,Sheet1!$L$5:$L$28252,$A5,Sheet1!$D$5:$D$28252,"医保即时拨付",Sheet1!$E$5:$E$28252,"&lt;&gt;*调拨*")+SUMIFS(Sheet1!$F$5:$F$28252,Sheet1!$I$5:$I$28252,$B5,Sheet1!$L$5:$L$28252,$A5,Sheet1!$E$5:$E$28252,"*医保即时拨付*",Sheet1!$D$5:$D$28252,"&lt;&gt;医保即时拨付",Sheet1!$D$5:$D$28252,"&lt;&gt;内部转款",Sheet1!$D$5:$D$28252,"&lt;&gt;内部转账",Sheet1!$E$5:$E$28252,"&lt;&gt;*调拨*")</f>
        <v>0</v>
      </c>
      <c r="E5" s="32">
        <f>SUMIFS(Sheet1!$F$5:$F$28252,Sheet1!$I$5:$I$28252,$B5,Sheet1!$L$5:$L$28252,$A5,Sheet1!$D$5:$D$28252,"医保",Sheet1!$E$5:$E$28252,"&lt;&gt;*调拨*",Sheet1!$E$5:$E$28252,"&lt;&gt;*医保即时拨付*")+SUMIFS(Sheet1!$F$5:$F$28252,Sheet1!$I$5:$I$28252,$B5,Sheet1!$L$5:$L$28252,$A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" s="32">
        <f>SUMIFS(Sheet1!$F$5:$F$28252,Sheet1!$I$5:$I$28252,$B5,Sheet1!$L$5:$L$28252,$A5,Sheet1!$D$5:$D$28252,"聚合",Sheet1!$E$5:$E$28252,"&lt;&gt;*调拨*")+SUMIFS(Sheet1!$F$5:$F$28252,Sheet1!$I$5:$I$28252,$B5,Sheet1!$L$5:$L$28252,$A5,Sheet1!$E$5:$E$28252,"*聚合*",Sheet1!$D$5:$D$28252,"&lt;&gt;聚合",Sheet1!$D$5:$D$28252,"&lt;&gt;内部转款",Sheet1!$D$5:$D$28252,"&lt;&gt;内部转账",Sheet1!$E$5:$E$28252,"&lt;&gt;*调拨*")</f>
        <v>0</v>
      </c>
      <c r="G5" s="32">
        <f>SUMIFS(Sheet1!$F$5:$F$28252,Sheet1!$I$5:$I$28252,$B5,Sheet1!$L$5:$L$28252,$A5,Sheet1!$D$5:$D$28252,"24小时微信",Sheet1!$E$5:$E$28252,"&lt;&gt;*调拨*")+SUMIFS(Sheet1!$F$5:$F$28252,Sheet1!$I$5:$I$28252,$B5,Sheet1!$L$5:$L$28252,$A5,Sheet1!$E$5:$E$28252,"*24小时微信*",Sheet1!$D$5:$D$28252,"&lt;&gt;24小时微信",Sheet1!$D$5:$D$28252,"&lt;&gt;内部转款",Sheet1!$D$5:$D$28252,"&lt;&gt;内部转账",Sheet1!$E$5:$E$28252,"&lt;&gt;*调拨*")</f>
        <v>0</v>
      </c>
      <c r="H5" s="32">
        <f>SUMIFS(Sheet1!$F$5:$F$28252,Sheet1!$I$5:$I$28252,$B5,Sheet1!$L$5:$L$28252,$A5,Sheet1!$D$5:$D$28252,"美团",Sheet1!$E$5:$E$28252,"&lt;&gt;*调拨*")+SUMIFS(Sheet1!$F$5:$F$28252,Sheet1!$I$5:$I$28252,$B5,Sheet1!$L$5:$L$28252,$A5,Sheet1!$E$5:$E$28252,"*美团*",Sheet1!$D$5:$D$28252,"&lt;&gt;美团",Sheet1!$D$5:$D$28252,"&lt;&gt;内部转款",Sheet1!$D$5:$D$28252,"&lt;&gt;内部转账",Sheet1!$E$5:$E$28252,"&lt;&gt;*调拨*")</f>
        <v>0</v>
      </c>
      <c r="I5" s="32">
        <f>SUMIFS(Sheet1!$F$5:$F$28252,Sheet1!$I$5:$I$28252,$B5,Sheet1!$L$5:$L$28252,$A5,Sheet1!$D$5:$D$28252,"饿了么",Sheet1!$E$5:$E$28252,"&lt;&gt;*调拨*")+SUMIFS(Sheet1!$F$5:$F$28252,Sheet1!$I$5:$I$28252,$B5,Sheet1!$L$5:$L$28252,$A5,Sheet1!$E$5:$E$28252,"*饿了么*",Sheet1!$D$5:$D$28252,"&lt;&gt;饿了么",Sheet1!$D$5:$D$28252,"&lt;&gt;内部转款",Sheet1!$D$5:$D$28252,"&lt;&gt;内部转账",Sheet1!$E$5:$E$28252,"&lt;&gt;*调拨*")</f>
        <v>0</v>
      </c>
      <c r="J5" s="32">
        <f>SUMIFS(Sheet1!$F$5:$F$28252,Sheet1!$I$5:$I$28252,$B5,Sheet1!$L$5:$L$28252,$A5,Sheet1!$D$5:$D$28252,"健E卡",Sheet1!$E$5:$E$28252,"&lt;&gt;*调拨*")+SUMIFS(Sheet1!$F$5:$F$28252,Sheet1!$I$5:$I$28252,$B5,Sheet1!$L$5:$L$28252,$A5,Sheet1!$E$5:$E$28252,"*健E卡*",Sheet1!$D$5:$D$28252,"&lt;&gt;健E卡",Sheet1!$D$5:$D$28252,"&lt;&gt;内部转款",Sheet1!$D$5:$D$28252,"&lt;&gt;内部转账",Sheet1!$E$5:$E$28252,"&lt;&gt;*调拨*")</f>
        <v>0</v>
      </c>
      <c r="K5" s="32">
        <f>SUMIFS(Sheet1!$F$5:$F$28252,Sheet1!$I$5:$I$28252,$B5,Sheet1!$L$5:$L$28252,$A5,Sheet1!$D$5:$D$28252,"抖音",Sheet1!$E$5:$E$28252,"&lt;&gt;*调拨*")+SUMIFS(Sheet1!$F$5:$F$28252,Sheet1!$I$5:$I$28252,$B5,Sheet1!$L$5:$L$28252,$A5,Sheet1!$E$5:$E$28252,"*抖音*",Sheet1!$D$5:$D$28252,"&lt;&gt;抖音",Sheet1!$D$5:$D$28252,"&lt;&gt;内部转款",Sheet1!$D$5:$D$28252,"&lt;&gt;内部转账",Sheet1!$E$5:$E$28252,"&lt;&gt;*调拨*")</f>
        <v>0</v>
      </c>
      <c r="L5" s="32">
        <f>SUMIFS(Sheet1!$F$5:$F$28252,Sheet1!$I$5:$I$28252,$B5,Sheet1!$L$5:$L$28252,$A5,Sheet1!$D$5:$D$28252,"医卡通",Sheet1!$E$5:$E$28252,"&lt;&gt;*调拨*")+SUMIFS(Sheet1!$F$5:$F$28252,Sheet1!$I$5:$I$28252,$B5,Sheet1!$L$5:$L$28252,$A5,Sheet1!$E$5:$E$28252,"*医卡通*",Sheet1!$D$5:$D$28252,"&lt;&gt;医卡通",Sheet1!$D$5:$D$28252,"&lt;&gt;内部转款",Sheet1!$D$5:$D$28252,"&lt;&gt;内部转账",Sheet1!$E$5:$E$28252,"&lt;&gt;*调拨*")</f>
        <v>0</v>
      </c>
      <c r="M5" s="32">
        <f>SUMIFS(Sheet1!$F$5:$F$28252,Sheet1!$I$5:$I$28252,$B5,Sheet1!$L$5:$L$28252,$A5,Sheet1!$D$5:$D$28252,"企健网",Sheet1!$E$5:$E$28252,"&lt;&gt;*调拨*")+SUMIFS(Sheet1!$F$5:$F$28252,Sheet1!$I$5:$I$28252,$B5,Sheet1!$L$5:$L$28252,$A5,Sheet1!$E$5:$E$28252,"*企健网*",Sheet1!$D$5:$D$28252,"&lt;&gt;企健网",Sheet1!$D$5:$D$28252,"&lt;&gt;内部转款",Sheet1!$D$5:$D$28252,"&lt;&gt;内部转账",Sheet1!$E$5:$E$28252,"&lt;&gt;*调拨*")</f>
        <v>0</v>
      </c>
      <c r="N5" s="32">
        <f>SUMIFS(Sheet1!$F$5:$F$28252,Sheet1!$I$5:$I$28252,$B5,Sheet1!$L$5:$L$28252,$A5,Sheet1!$D$5:$D$28252,"银联",Sheet1!$E$5:$E$28252,"&lt;&gt;*调拨*")+SUMIFS(Sheet1!$F$5:$F$28252,Sheet1!$I$5:$I$28252,$B5,Sheet1!$L$5:$L$28252,$A5,Sheet1!$E$5:$E$28252,"*银联*",Sheet1!$D$5:$D$28252,"&lt;&gt;银联",Sheet1!$D$5:$D$28252,"&lt;&gt;内部转款",Sheet1!$D$5:$D$28252,"&lt;&gt;内部转账",Sheet1!$E$5:$E$28252,"&lt;&gt;*调拨*")</f>
        <v>0</v>
      </c>
      <c r="O5" s="32">
        <f>SUMIFS(Sheet1!$F$5:$F$28252,Sheet1!$I$5:$I$28252,$B5,Sheet1!$L$5:$L$28252,$A5,Sheet1!$D$5:$D$28252,"京东",Sheet1!$E$5:$E$28252,"&lt;&gt;*调拨*")+SUMIFS(Sheet1!$F$5:$F$28252,Sheet1!$I$5:$I$28252,$B5,Sheet1!$L$5:$L$28252,$A5,Sheet1!$E$5:$E$28252,"*京东*",Sheet1!$D$5:$D$28252,"&lt;&gt;京东",Sheet1!$D$5:$D$28252,"&lt;&gt;内部转款",Sheet1!$D$5:$D$28252,"&lt;&gt;内部转账",Sheet1!$E$5:$E$28252,"&lt;&gt;*调拨*")</f>
        <v>0</v>
      </c>
      <c r="P5" s="32">
        <f>SUMIFS(Sheet1!$F$5:$F$28252,Sheet1!$I$5:$I$28252,$B5,Sheet1!$L$5:$L$28252,$A5,Sheet1!$D$5:$D$28252,"药机微信",Sheet1!$E$5:$E$28252,"&lt;&gt;*调拨*")+SUMIFS(Sheet1!$F$5:$F$28252,Sheet1!$I$5:$I$28252,$B5,Sheet1!$L$5:$L$28252,$A5,Sheet1!$E$5:$E$28252,"*药机微信*",Sheet1!$D$5:$D$28252,"&lt;&gt;药机微信",Sheet1!$D$5:$D$28252,"&lt;&gt;内部转款",Sheet1!$D$5:$D$28252,"&lt;&gt;内部转账",Sheet1!$E$5:$E$28252,"&lt;&gt;*调拨*")</f>
        <v>0</v>
      </c>
      <c r="Q5" s="32">
        <f>SUMIFS(Sheet1!$F$5:$F$28252,Sheet1!$I$5:$I$28252,$B5,Sheet1!$L$5:$L$28252,$A5,Sheet1!$D$5:$D$28252,"亲情卡",Sheet1!$E$5:$E$28252,"&lt;&gt;*调拨*")+SUMIFS(Sheet1!$F$5:$F$28252,Sheet1!$I$5:$I$28252,$B5,Sheet1!$L$5:$L$28252,$A5,Sheet1!$E$5:$E$28252,"*亲情卡*",Sheet1!$D$5:$D$28252,"&lt;&gt;亲情卡",Sheet1!$D$5:$D$28252,"&lt;&gt;内部转款",Sheet1!$D$5:$D$28252,"&lt;&gt;内部转账",Sheet1!$E$5:$E$28252,"&lt;&gt;*调拨*")</f>
        <v>0</v>
      </c>
      <c r="R5" s="32">
        <f>SUMIFS(Sheet1!$F$5:$F$28252,Sheet1!$I$5:$I$28252,$B5,Sheet1!$L$5:$L$28252,$A5,Sheet1!$D$5:$D$28252,"优惠券",Sheet1!$E$5:$E$28252,"&lt;&gt;*调拨*")+SUMIFS(Sheet1!$F$5:$F$28252,Sheet1!$I$5:$I$28252,$B5,Sheet1!$L$5:$L$28252,$A5,Sheet1!$E$5:$E$28252,"*优惠券*",Sheet1!$D$5:$D$28252,"&lt;&gt;优惠券",Sheet1!$D$5:$D$28252,"&lt;&gt;内部转款",Sheet1!$D$5:$D$28252,"&lt;&gt;内部转账",Sheet1!$E$5:$E$28252,"&lt;&gt;*调拨*")</f>
        <v>0</v>
      </c>
      <c r="S5" s="32">
        <f>SUMIFS(Sheet1!$F$5:$F$28252,Sheet1!$I$5:$I$28252,$B5,Sheet1!$L$5:$L$28252,$A5,Sheet1!$D$5:$D$28252,"代金券",Sheet1!$E$5:$E$28252,"&lt;&gt;*调拨*")+SUMIFS(Sheet1!$F$5:$F$28252,Sheet1!$I$5:$I$28252,$B5,Sheet1!$L$5:$L$28252,$A5,Sheet1!$E$5:$E$28252,"*代金券*",Sheet1!$D$5:$D$28252,"&lt;&gt;代金券",Sheet1!$D$5:$D$28252,"&lt;&gt;内部转款",Sheet1!$D$5:$D$28252,"&lt;&gt;内部转账",Sheet1!$E$5:$E$28252,"&lt;&gt;*调拨*")</f>
        <v>0</v>
      </c>
      <c r="T5" s="32">
        <f>SUMIFS(Sheet1!$F$5:$F$28252,Sheet1!$I$5:$I$28252,$B5,Sheet1!$L$5:$L$28252,$A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,Sheet1!$L$5:$L$28252,$A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,Sheet1!$L$5:$L$28252,$A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,Sheet1!$L$5:$L$28252,$A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" s="32">
        <f>SUMIFS(Sheet1!$F$5:$F$28252,Sheet1!$I$5:$I$28252,$B5,Sheet1!$L$5:$L$28252,$A5,Sheet1!$E$5:$E$28252,"*调拨*")</f>
        <v>0</v>
      </c>
      <c r="V5" s="32">
        <f>SUMIFS(Sheet1!$F$5:$F$28252,Sheet1!$I$5:$I$28252,$B5,Sheet1!$L$5:$L$28252,$A5,Sheet1!$D$5:$D$28252,"储值",Sheet1!$E$5:$E$28252,"&lt;&gt;*调拨*")+SUMIFS(Sheet1!$F$5:$F$28252,Sheet1!$I$5:$I$28252,$B5,Sheet1!$L$5:$L$28252,$A5,Sheet1!$E$5:$E$28252,"*储值*",Sheet1!$D$5:$D$28252,"&lt;&gt;储值",Sheet1!$D$5:$D$28252,"&lt;&gt;内部转款",Sheet1!$D$5:$D$28252,"&lt;&gt;内部转账",Sheet1!$E$5:$E$28252,"&lt;&gt;*调拨*")</f>
        <v>0</v>
      </c>
      <c r="W5" s="32">
        <f>SUMIFS(Sheet1!$F$5:$F$28252,Sheet1!$I$5:$I$28252,$B5,Sheet1!$L$5:$L$28252,$A5,Sheet1!$D$5:$D$28252,"效期",Sheet1!$E$5:$E$28252,"&lt;&gt;*调拨*")+SUMIFS(Sheet1!$F$5:$F$28252,Sheet1!$I$5:$I$28252,$B5,Sheet1!$L$5:$L$28252,$A5,Sheet1!$E$5:$E$28252,"*效期*",Sheet1!$D$5:$D$28252,"&lt;&gt;效期",Sheet1!$D$5:$D$28252,"&lt;&gt;内部转款",Sheet1!$D$5:$D$28252,"&lt;&gt;内部转账",Sheet1!$E$5:$E$28252,"&lt;&gt;*调拨*")</f>
        <v>0</v>
      </c>
      <c r="X5" s="32">
        <f>SUMIFS(Sheet1!$F$5:$F$28252,Sheet1!$I$5:$I$28252,$B5,Sheet1!$L$5:$L$28252,$A5,Sheet1!$D$5:$D$28252,"内部转款",Sheet1!$E$5:$E$28252,"&lt;&gt;*调拨*")+SUMIFS(Sheet1!$F$5:$F$28252,Sheet1!$I$5:$I$28252,$B5,Sheet1!$L$5:$L$28252,$A5,Sheet1!$D$5:$D$28252,"内部转账",Sheet1!$E$5:$E$28252,"&lt;&gt;*调拨*")</f>
        <v>0</v>
      </c>
      <c r="Y5" s="32">
        <f t="shared" si="0"/>
        <v>0</v>
      </c>
      <c r="Z5" s="32">
        <f>SUMIFS(Sheet1!$F$5:$F$28252,Sheet1!$I$5:$I$28252,$B5,Sheet1!$L$5:$L$28252,$A5)</f>
        <v>13343.62</v>
      </c>
      <c r="AA5" s="32">
        <f>SUMIFS(Sheet1!$G$5:$G$28252,Sheet1!$I$5:$I$28252,$B5,Sheet1!$L$5:$L$28252,$A5,Sheet1!$D$5:$D$28252,"工资",Sheet1!$E$5:$E$28252,"&lt;&gt;*调拨*")+SUMIFS(Sheet1!$G$5:$G$28252,Sheet1!$I$5:$I$28252,$B5,Sheet1!$L$5:$L$28252,$A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" s="32">
        <f>SUMIFS(Sheet1!$G$5:$G$28252,Sheet1!$I$5:$I$28252,$B5,Sheet1!$L$5:$L$28252,$A5,Sheet1!$D$5:$D$28252,"水费",Sheet1!$E$5:$E$28252,"&lt;&gt;*调拨*")+SUMIFS(Sheet1!$G$5:$G$28252,Sheet1!$I$5:$I$28252,$B5,Sheet1!$L$5:$L$28252,$A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" s="32">
        <f>SUMIFS(Sheet1!$G$5:$G$28252,Sheet1!$I$5:$I$28252,$B5,Sheet1!$L$5:$L$28252,$A5,Sheet1!$D$5:$D$28252,"电费",Sheet1!$E$5:$E$28252,"&lt;&gt;*调拨*")+SUMIFS(Sheet1!$G$5:$G$28252,Sheet1!$I$5:$I$28252,$B5,Sheet1!$L$5:$L$28252,$A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" s="32">
        <f>SUMIFS(Sheet1!$G$5:$G$28252,Sheet1!$I$5:$I$28252,$B5,Sheet1!$L$5:$L$28252,$A5,Sheet1!$D$5:$D$28252,"宽带费",Sheet1!$E$5:$E$28252,"&lt;&gt;*调拨*")+SUMIFS(Sheet1!$G$5:$G$28252,Sheet1!$I$5:$I$28252,$B5,Sheet1!$L$5:$L$28252,$A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" s="32">
        <f>SUMIFS(Sheet1!$G$5:$G$28252,Sheet1!$I$5:$I$28252,$B5,Sheet1!$L$5:$L$28252,$A5,Sheet1!$D$5:$D$28252,"办公费",Sheet1!$E$5:$E$28252,"&lt;&gt;*调拨*")+SUMIFS(Sheet1!$G$5:$G$28252,Sheet1!$I$5:$I$28252,$B5,Sheet1!$L$5:$L$28252,$A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" s="32">
        <f>SUMIFS(Sheet1!$G$5:$G$28252,Sheet1!$I$5:$I$28252,$B5,Sheet1!$L$5:$L$28252,$A5,Sheet1!$D$5:$D$28252,"话费",Sheet1!$E$5:$E$28252,"&lt;&gt;*调拨*")+SUMIFS(Sheet1!$G$5:$G$28252,Sheet1!$I$5:$I$28252,$B5,Sheet1!$L$5:$L$28252,$A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" s="32">
        <f>SUMIFS(Sheet1!$G$5:$G$28252,Sheet1!$I$5:$I$28252,$B5,Sheet1!$L$5:$L$28252,$A5,Sheet1!$D$5:$D$28252,"房租",Sheet1!$E$5:$E$28252,"&lt;&gt;*调拨*")+SUMIFS(Sheet1!$G$5:$G$28252,Sheet1!$I$5:$I$28252,$B5,Sheet1!$L$5:$L$28252,$A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" s="32">
        <f>SUMIFS(Sheet1!$G$5:$G$28252,Sheet1!$I$5:$I$28252,$B5,Sheet1!$L$5:$L$28252,$A5,Sheet1!$E$5:$E$28252,"*调拨*")</f>
        <v>0</v>
      </c>
      <c r="AI5" s="32">
        <f>SUMIFS(Sheet1!$G$5:$G$28252,Sheet1!$I$5:$I$28252,$B5,Sheet1!$L$5:$L$28252,$A5,Sheet1!$D$5:$D$28252,"内部转款",Sheet1!$E$5:$E$28252,"&lt;&gt;*调拨*")+SUMIFS(Sheet1!$G$5:$G$28252,Sheet1!$I$5:$I$28252,$B5,Sheet1!$L$5:$L$28252,$A5,Sheet1!$D$5:$D$28252,"内部转账",Sheet1!$E$5:$E$28252,"&lt;&gt;*调拨*")</f>
        <v>0</v>
      </c>
      <c r="AJ5" s="32">
        <f t="shared" si="1"/>
        <v>0</v>
      </c>
      <c r="AK5" s="32">
        <f>SUMIFS(Sheet1!$G$5:$G$28252,Sheet1!$I$5:$I$28252,$B5,Sheet1!$L$5:$L$28252,$A5)</f>
        <v>0</v>
      </c>
      <c r="AL5" s="32">
        <f t="shared" si="2"/>
        <v>13343.62</v>
      </c>
    </row>
    <row r="6" ht="16.5" spans="1:38">
      <c r="A6" s="30">
        <v>202512</v>
      </c>
      <c r="B6" s="31" t="s">
        <v>233</v>
      </c>
      <c r="C6" s="32">
        <f>SUMIFS(Sheet1!$F$5:$F$28252,Sheet1!$I$5:$I$28252,$B6,Sheet1!$L$5:$L$28252,$A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" s="32">
        <f>SUMIFS(Sheet1!$F$5:$F$28252,Sheet1!$I$5:$I$28252,$B6,Sheet1!$L$5:$L$28252,$A6,Sheet1!$D$5:$D$28252,"医保即时拨付",Sheet1!$E$5:$E$28252,"&lt;&gt;*调拨*")+SUMIFS(Sheet1!$F$5:$F$28252,Sheet1!$I$5:$I$28252,$B6,Sheet1!$L$5:$L$28252,$A6,Sheet1!$E$5:$E$28252,"*医保即时拨付*",Sheet1!$D$5:$D$28252,"&lt;&gt;医保即时拨付",Sheet1!$D$5:$D$28252,"&lt;&gt;内部转款",Sheet1!$D$5:$D$28252,"&lt;&gt;内部转账",Sheet1!$E$5:$E$28252,"&lt;&gt;*调拨*")</f>
        <v>0</v>
      </c>
      <c r="E6" s="32">
        <f>SUMIFS(Sheet1!$F$5:$F$28252,Sheet1!$I$5:$I$28252,$B6,Sheet1!$L$5:$L$28252,$A6,Sheet1!$D$5:$D$28252,"医保",Sheet1!$E$5:$E$28252,"&lt;&gt;*调拨*",Sheet1!$E$5:$E$28252,"&lt;&gt;*医保即时拨付*")+SUMIFS(Sheet1!$F$5:$F$28252,Sheet1!$I$5:$I$28252,$B6,Sheet1!$L$5:$L$28252,$A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" s="32">
        <f>SUMIFS(Sheet1!$F$5:$F$28252,Sheet1!$I$5:$I$28252,$B6,Sheet1!$L$5:$L$28252,$A6,Sheet1!$D$5:$D$28252,"聚合",Sheet1!$E$5:$E$28252,"&lt;&gt;*调拨*")+SUMIFS(Sheet1!$F$5:$F$28252,Sheet1!$I$5:$I$28252,$B6,Sheet1!$L$5:$L$28252,$A6,Sheet1!$E$5:$E$28252,"*聚合*",Sheet1!$D$5:$D$28252,"&lt;&gt;聚合",Sheet1!$D$5:$D$28252,"&lt;&gt;内部转款",Sheet1!$D$5:$D$28252,"&lt;&gt;内部转账",Sheet1!$E$5:$E$28252,"&lt;&gt;*调拨*")</f>
        <v>0</v>
      </c>
      <c r="G6" s="32">
        <f>SUMIFS(Sheet1!$F$5:$F$28252,Sheet1!$I$5:$I$28252,$B6,Sheet1!$L$5:$L$28252,$A6,Sheet1!$D$5:$D$28252,"24小时微信",Sheet1!$E$5:$E$28252,"&lt;&gt;*调拨*")+SUMIFS(Sheet1!$F$5:$F$28252,Sheet1!$I$5:$I$28252,$B6,Sheet1!$L$5:$L$28252,$A6,Sheet1!$E$5:$E$28252,"*24小时微信*",Sheet1!$D$5:$D$28252,"&lt;&gt;24小时微信",Sheet1!$D$5:$D$28252,"&lt;&gt;内部转款",Sheet1!$D$5:$D$28252,"&lt;&gt;内部转账",Sheet1!$E$5:$E$28252,"&lt;&gt;*调拨*")</f>
        <v>0</v>
      </c>
      <c r="H6" s="32">
        <f>SUMIFS(Sheet1!$F$5:$F$28252,Sheet1!$I$5:$I$28252,$B6,Sheet1!$L$5:$L$28252,$A6,Sheet1!$D$5:$D$28252,"美团",Sheet1!$E$5:$E$28252,"&lt;&gt;*调拨*")+SUMIFS(Sheet1!$F$5:$F$28252,Sheet1!$I$5:$I$28252,$B6,Sheet1!$L$5:$L$28252,$A6,Sheet1!$E$5:$E$28252,"*美团*",Sheet1!$D$5:$D$28252,"&lt;&gt;美团",Sheet1!$D$5:$D$28252,"&lt;&gt;内部转款",Sheet1!$D$5:$D$28252,"&lt;&gt;内部转账",Sheet1!$E$5:$E$28252,"&lt;&gt;*调拨*")</f>
        <v>0</v>
      </c>
      <c r="I6" s="32">
        <f>SUMIFS(Sheet1!$F$5:$F$28252,Sheet1!$I$5:$I$28252,$B6,Sheet1!$L$5:$L$28252,$A6,Sheet1!$D$5:$D$28252,"饿了么",Sheet1!$E$5:$E$28252,"&lt;&gt;*调拨*")+SUMIFS(Sheet1!$F$5:$F$28252,Sheet1!$I$5:$I$28252,$B6,Sheet1!$L$5:$L$28252,$A6,Sheet1!$E$5:$E$28252,"*饿了么*",Sheet1!$D$5:$D$28252,"&lt;&gt;饿了么",Sheet1!$D$5:$D$28252,"&lt;&gt;内部转款",Sheet1!$D$5:$D$28252,"&lt;&gt;内部转账",Sheet1!$E$5:$E$28252,"&lt;&gt;*调拨*")</f>
        <v>0</v>
      </c>
      <c r="J6" s="32">
        <f>SUMIFS(Sheet1!$F$5:$F$28252,Sheet1!$I$5:$I$28252,$B6,Sheet1!$L$5:$L$28252,$A6,Sheet1!$D$5:$D$28252,"健E卡",Sheet1!$E$5:$E$28252,"&lt;&gt;*调拨*")+SUMIFS(Sheet1!$F$5:$F$28252,Sheet1!$I$5:$I$28252,$B6,Sheet1!$L$5:$L$28252,$A6,Sheet1!$E$5:$E$28252,"*健E卡*",Sheet1!$D$5:$D$28252,"&lt;&gt;健E卡",Sheet1!$D$5:$D$28252,"&lt;&gt;内部转款",Sheet1!$D$5:$D$28252,"&lt;&gt;内部转账",Sheet1!$E$5:$E$28252,"&lt;&gt;*调拨*")</f>
        <v>0</v>
      </c>
      <c r="K6" s="32">
        <f>SUMIFS(Sheet1!$F$5:$F$28252,Sheet1!$I$5:$I$28252,$B6,Sheet1!$L$5:$L$28252,$A6,Sheet1!$D$5:$D$28252,"抖音",Sheet1!$E$5:$E$28252,"&lt;&gt;*调拨*")+SUMIFS(Sheet1!$F$5:$F$28252,Sheet1!$I$5:$I$28252,$B6,Sheet1!$L$5:$L$28252,$A6,Sheet1!$E$5:$E$28252,"*抖音*",Sheet1!$D$5:$D$28252,"&lt;&gt;抖音",Sheet1!$D$5:$D$28252,"&lt;&gt;内部转款",Sheet1!$D$5:$D$28252,"&lt;&gt;内部转账",Sheet1!$E$5:$E$28252,"&lt;&gt;*调拨*")</f>
        <v>0</v>
      </c>
      <c r="L6" s="32">
        <f>SUMIFS(Sheet1!$F$5:$F$28252,Sheet1!$I$5:$I$28252,$B6,Sheet1!$L$5:$L$28252,$A6,Sheet1!$D$5:$D$28252,"医卡通",Sheet1!$E$5:$E$28252,"&lt;&gt;*调拨*")+SUMIFS(Sheet1!$F$5:$F$28252,Sheet1!$I$5:$I$28252,$B6,Sheet1!$L$5:$L$28252,$A6,Sheet1!$E$5:$E$28252,"*医卡通*",Sheet1!$D$5:$D$28252,"&lt;&gt;医卡通",Sheet1!$D$5:$D$28252,"&lt;&gt;内部转款",Sheet1!$D$5:$D$28252,"&lt;&gt;内部转账",Sheet1!$E$5:$E$28252,"&lt;&gt;*调拨*")</f>
        <v>0</v>
      </c>
      <c r="M6" s="32">
        <f>SUMIFS(Sheet1!$F$5:$F$28252,Sheet1!$I$5:$I$28252,$B6,Sheet1!$L$5:$L$28252,$A6,Sheet1!$D$5:$D$28252,"企健网",Sheet1!$E$5:$E$28252,"&lt;&gt;*调拨*")+SUMIFS(Sheet1!$F$5:$F$28252,Sheet1!$I$5:$I$28252,$B6,Sheet1!$L$5:$L$28252,$A6,Sheet1!$E$5:$E$28252,"*企健网*",Sheet1!$D$5:$D$28252,"&lt;&gt;企健网",Sheet1!$D$5:$D$28252,"&lt;&gt;内部转款",Sheet1!$D$5:$D$28252,"&lt;&gt;内部转账",Sheet1!$E$5:$E$28252,"&lt;&gt;*调拨*")</f>
        <v>0</v>
      </c>
      <c r="N6" s="32">
        <f>SUMIFS(Sheet1!$F$5:$F$28252,Sheet1!$I$5:$I$28252,$B6,Sheet1!$L$5:$L$28252,$A6,Sheet1!$D$5:$D$28252,"银联",Sheet1!$E$5:$E$28252,"&lt;&gt;*调拨*")+SUMIFS(Sheet1!$F$5:$F$28252,Sheet1!$I$5:$I$28252,$B6,Sheet1!$L$5:$L$28252,$A6,Sheet1!$E$5:$E$28252,"*银联*",Sheet1!$D$5:$D$28252,"&lt;&gt;银联",Sheet1!$D$5:$D$28252,"&lt;&gt;内部转款",Sheet1!$D$5:$D$28252,"&lt;&gt;内部转账",Sheet1!$E$5:$E$28252,"&lt;&gt;*调拨*")</f>
        <v>0</v>
      </c>
      <c r="O6" s="32">
        <f>SUMIFS(Sheet1!$F$5:$F$28252,Sheet1!$I$5:$I$28252,$B6,Sheet1!$L$5:$L$28252,$A6,Sheet1!$D$5:$D$28252,"京东",Sheet1!$E$5:$E$28252,"&lt;&gt;*调拨*")+SUMIFS(Sheet1!$F$5:$F$28252,Sheet1!$I$5:$I$28252,$B6,Sheet1!$L$5:$L$28252,$A6,Sheet1!$E$5:$E$28252,"*京东*",Sheet1!$D$5:$D$28252,"&lt;&gt;京东",Sheet1!$D$5:$D$28252,"&lt;&gt;内部转款",Sheet1!$D$5:$D$28252,"&lt;&gt;内部转账",Sheet1!$E$5:$E$28252,"&lt;&gt;*调拨*")</f>
        <v>0</v>
      </c>
      <c r="P6" s="32">
        <f>SUMIFS(Sheet1!$F$5:$F$28252,Sheet1!$I$5:$I$28252,$B6,Sheet1!$L$5:$L$28252,$A6,Sheet1!$D$5:$D$28252,"药机微信",Sheet1!$E$5:$E$28252,"&lt;&gt;*调拨*")+SUMIFS(Sheet1!$F$5:$F$28252,Sheet1!$I$5:$I$28252,$B6,Sheet1!$L$5:$L$28252,$A6,Sheet1!$E$5:$E$28252,"*药机微信*",Sheet1!$D$5:$D$28252,"&lt;&gt;药机微信",Sheet1!$D$5:$D$28252,"&lt;&gt;内部转款",Sheet1!$D$5:$D$28252,"&lt;&gt;内部转账",Sheet1!$E$5:$E$28252,"&lt;&gt;*调拨*")</f>
        <v>0</v>
      </c>
      <c r="Q6" s="32">
        <f>SUMIFS(Sheet1!$F$5:$F$28252,Sheet1!$I$5:$I$28252,$B6,Sheet1!$L$5:$L$28252,$A6,Sheet1!$D$5:$D$28252,"亲情卡",Sheet1!$E$5:$E$28252,"&lt;&gt;*调拨*")+SUMIFS(Sheet1!$F$5:$F$28252,Sheet1!$I$5:$I$28252,$B6,Sheet1!$L$5:$L$28252,$A6,Sheet1!$E$5:$E$28252,"*亲情卡*",Sheet1!$D$5:$D$28252,"&lt;&gt;亲情卡",Sheet1!$D$5:$D$28252,"&lt;&gt;内部转款",Sheet1!$D$5:$D$28252,"&lt;&gt;内部转账",Sheet1!$E$5:$E$28252,"&lt;&gt;*调拨*")</f>
        <v>0</v>
      </c>
      <c r="R6" s="32">
        <f>SUMIFS(Sheet1!$F$5:$F$28252,Sheet1!$I$5:$I$28252,$B6,Sheet1!$L$5:$L$28252,$A6,Sheet1!$D$5:$D$28252,"优惠券",Sheet1!$E$5:$E$28252,"&lt;&gt;*调拨*")+SUMIFS(Sheet1!$F$5:$F$28252,Sheet1!$I$5:$I$28252,$B6,Sheet1!$L$5:$L$28252,$A6,Sheet1!$E$5:$E$28252,"*优惠券*",Sheet1!$D$5:$D$28252,"&lt;&gt;优惠券",Sheet1!$D$5:$D$28252,"&lt;&gt;内部转款",Sheet1!$D$5:$D$28252,"&lt;&gt;内部转账",Sheet1!$E$5:$E$28252,"&lt;&gt;*调拨*")</f>
        <v>0</v>
      </c>
      <c r="S6" s="32">
        <f>SUMIFS(Sheet1!$F$5:$F$28252,Sheet1!$I$5:$I$28252,$B6,Sheet1!$L$5:$L$28252,$A6,Sheet1!$D$5:$D$28252,"代金券",Sheet1!$E$5:$E$28252,"&lt;&gt;*调拨*")+SUMIFS(Sheet1!$F$5:$F$28252,Sheet1!$I$5:$I$28252,$B6,Sheet1!$L$5:$L$28252,$A6,Sheet1!$E$5:$E$28252,"*代金券*",Sheet1!$D$5:$D$28252,"&lt;&gt;代金券",Sheet1!$D$5:$D$28252,"&lt;&gt;内部转款",Sheet1!$D$5:$D$28252,"&lt;&gt;内部转账",Sheet1!$E$5:$E$28252,"&lt;&gt;*调拨*")</f>
        <v>0</v>
      </c>
      <c r="T6" s="32">
        <f>SUMIFS(Sheet1!$F$5:$F$28252,Sheet1!$I$5:$I$28252,$B6,Sheet1!$L$5:$L$28252,$A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,Sheet1!$L$5:$L$28252,$A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,Sheet1!$L$5:$L$28252,$A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,Sheet1!$L$5:$L$28252,$A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" s="32">
        <f>SUMIFS(Sheet1!$F$5:$F$28252,Sheet1!$I$5:$I$28252,$B6,Sheet1!$L$5:$L$28252,$A6,Sheet1!$E$5:$E$28252,"*调拨*")</f>
        <v>0</v>
      </c>
      <c r="V6" s="32">
        <f>SUMIFS(Sheet1!$F$5:$F$28252,Sheet1!$I$5:$I$28252,$B6,Sheet1!$L$5:$L$28252,$A6,Sheet1!$D$5:$D$28252,"储值",Sheet1!$E$5:$E$28252,"&lt;&gt;*调拨*")+SUMIFS(Sheet1!$F$5:$F$28252,Sheet1!$I$5:$I$28252,$B6,Sheet1!$L$5:$L$28252,$A6,Sheet1!$E$5:$E$28252,"*储值*",Sheet1!$D$5:$D$28252,"&lt;&gt;储值",Sheet1!$D$5:$D$28252,"&lt;&gt;内部转款",Sheet1!$D$5:$D$28252,"&lt;&gt;内部转账",Sheet1!$E$5:$E$28252,"&lt;&gt;*调拨*")</f>
        <v>0</v>
      </c>
      <c r="W6" s="32">
        <f>SUMIFS(Sheet1!$F$5:$F$28252,Sheet1!$I$5:$I$28252,$B6,Sheet1!$L$5:$L$28252,$A6,Sheet1!$D$5:$D$28252,"效期",Sheet1!$E$5:$E$28252,"&lt;&gt;*调拨*")+SUMIFS(Sheet1!$F$5:$F$28252,Sheet1!$I$5:$I$28252,$B6,Sheet1!$L$5:$L$28252,$A6,Sheet1!$E$5:$E$28252,"*效期*",Sheet1!$D$5:$D$28252,"&lt;&gt;效期",Sheet1!$D$5:$D$28252,"&lt;&gt;内部转款",Sheet1!$D$5:$D$28252,"&lt;&gt;内部转账",Sheet1!$E$5:$E$28252,"&lt;&gt;*调拨*")</f>
        <v>0</v>
      </c>
      <c r="X6" s="32">
        <f>SUMIFS(Sheet1!$F$5:$F$28252,Sheet1!$I$5:$I$28252,$B6,Sheet1!$L$5:$L$28252,$A6,Sheet1!$D$5:$D$28252,"内部转款",Sheet1!$E$5:$E$28252,"&lt;&gt;*调拨*")+SUMIFS(Sheet1!$F$5:$F$28252,Sheet1!$I$5:$I$28252,$B6,Sheet1!$L$5:$L$28252,$A6,Sheet1!$D$5:$D$28252,"内部转账",Sheet1!$E$5:$E$28252,"&lt;&gt;*调拨*")</f>
        <v>0</v>
      </c>
      <c r="Y6" s="32">
        <f t="shared" si="0"/>
        <v>0</v>
      </c>
      <c r="Z6" s="32">
        <f>SUMIFS(Sheet1!$F$5:$F$28252,Sheet1!$I$5:$I$28252,$B6,Sheet1!$L$5:$L$28252,$A6)</f>
        <v>0</v>
      </c>
      <c r="AA6" s="32">
        <f>SUMIFS(Sheet1!$G$5:$G$28252,Sheet1!$I$5:$I$28252,$B6,Sheet1!$L$5:$L$28252,$A6,Sheet1!$D$5:$D$28252,"工资",Sheet1!$E$5:$E$28252,"&lt;&gt;*调拨*")+SUMIFS(Sheet1!$G$5:$G$28252,Sheet1!$I$5:$I$28252,$B6,Sheet1!$L$5:$L$28252,$A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" s="32">
        <f>SUMIFS(Sheet1!$G$5:$G$28252,Sheet1!$I$5:$I$28252,$B6,Sheet1!$L$5:$L$28252,$A6,Sheet1!$D$5:$D$28252,"水费",Sheet1!$E$5:$E$28252,"&lt;&gt;*调拨*")+SUMIFS(Sheet1!$G$5:$G$28252,Sheet1!$I$5:$I$28252,$B6,Sheet1!$L$5:$L$28252,$A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" s="32">
        <f>SUMIFS(Sheet1!$G$5:$G$28252,Sheet1!$I$5:$I$28252,$B6,Sheet1!$L$5:$L$28252,$A6,Sheet1!$D$5:$D$28252,"电费",Sheet1!$E$5:$E$28252,"&lt;&gt;*调拨*")+SUMIFS(Sheet1!$G$5:$G$28252,Sheet1!$I$5:$I$28252,$B6,Sheet1!$L$5:$L$28252,$A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" s="32">
        <f>SUMIFS(Sheet1!$G$5:$G$28252,Sheet1!$I$5:$I$28252,$B6,Sheet1!$L$5:$L$28252,$A6,Sheet1!$D$5:$D$28252,"宽带费",Sheet1!$E$5:$E$28252,"&lt;&gt;*调拨*")+SUMIFS(Sheet1!$G$5:$G$28252,Sheet1!$I$5:$I$28252,$B6,Sheet1!$L$5:$L$28252,$A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" s="32">
        <f>SUMIFS(Sheet1!$G$5:$G$28252,Sheet1!$I$5:$I$28252,$B6,Sheet1!$L$5:$L$28252,$A6,Sheet1!$D$5:$D$28252,"办公费",Sheet1!$E$5:$E$28252,"&lt;&gt;*调拨*")+SUMIFS(Sheet1!$G$5:$G$28252,Sheet1!$I$5:$I$28252,$B6,Sheet1!$L$5:$L$28252,$A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" s="32">
        <f>SUMIFS(Sheet1!$G$5:$G$28252,Sheet1!$I$5:$I$28252,$B6,Sheet1!$L$5:$L$28252,$A6,Sheet1!$D$5:$D$28252,"话费",Sheet1!$E$5:$E$28252,"&lt;&gt;*调拨*")+SUMIFS(Sheet1!$G$5:$G$28252,Sheet1!$I$5:$I$28252,$B6,Sheet1!$L$5:$L$28252,$A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" s="32">
        <f>SUMIFS(Sheet1!$G$5:$G$28252,Sheet1!$I$5:$I$28252,$B6,Sheet1!$L$5:$L$28252,$A6,Sheet1!$D$5:$D$28252,"房租",Sheet1!$E$5:$E$28252,"&lt;&gt;*调拨*")+SUMIFS(Sheet1!$G$5:$G$28252,Sheet1!$I$5:$I$28252,$B6,Sheet1!$L$5:$L$28252,$A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" s="32">
        <f>SUMIFS(Sheet1!$G$5:$G$28252,Sheet1!$I$5:$I$28252,$B6,Sheet1!$L$5:$L$28252,$A6,Sheet1!$E$5:$E$28252,"*调拨*")</f>
        <v>0</v>
      </c>
      <c r="AI6" s="32">
        <f>SUMIFS(Sheet1!$G$5:$G$28252,Sheet1!$I$5:$I$28252,$B6,Sheet1!$L$5:$L$28252,$A6,Sheet1!$D$5:$D$28252,"内部转款",Sheet1!$E$5:$E$28252,"&lt;&gt;*调拨*")+SUMIFS(Sheet1!$G$5:$G$28252,Sheet1!$I$5:$I$28252,$B6,Sheet1!$L$5:$L$28252,$A6,Sheet1!$D$5:$D$28252,"内部转账",Sheet1!$E$5:$E$28252,"&lt;&gt;*调拨*")</f>
        <v>0</v>
      </c>
      <c r="AJ6" s="32">
        <f t="shared" si="1"/>
        <v>0</v>
      </c>
      <c r="AK6" s="32">
        <f>SUMIFS(Sheet1!$G$5:$G$28252,Sheet1!$I$5:$I$28252,$B6,Sheet1!$L$5:$L$28252,$A6)</f>
        <v>0</v>
      </c>
      <c r="AL6" s="32">
        <f t="shared" si="2"/>
        <v>0</v>
      </c>
    </row>
    <row r="7" ht="16.5" spans="1:38">
      <c r="A7" s="30">
        <v>202512</v>
      </c>
      <c r="B7" s="31" t="s">
        <v>114</v>
      </c>
      <c r="C7" s="32">
        <f>SUMIFS(Sheet1!$F$5:$F$28252,Sheet1!$I$5:$I$28252,$B7,Sheet1!$L$5:$L$28252,$A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7" s="32">
        <f>SUMIFS(Sheet1!$F$5:$F$28252,Sheet1!$I$5:$I$28252,$B7,Sheet1!$L$5:$L$28252,$A7,Sheet1!$D$5:$D$28252,"医保即时拨付",Sheet1!$E$5:$E$28252,"&lt;&gt;*调拨*")+SUMIFS(Sheet1!$F$5:$F$28252,Sheet1!$I$5:$I$28252,$B7,Sheet1!$L$5:$L$28252,$A7,Sheet1!$E$5:$E$28252,"*医保即时拨付*",Sheet1!$D$5:$D$28252,"&lt;&gt;医保即时拨付",Sheet1!$D$5:$D$28252,"&lt;&gt;内部转款",Sheet1!$D$5:$D$28252,"&lt;&gt;内部转账",Sheet1!$E$5:$E$28252,"&lt;&gt;*调拨*")</f>
        <v>0</v>
      </c>
      <c r="E7" s="32">
        <f>SUMIFS(Sheet1!$F$5:$F$28252,Sheet1!$I$5:$I$28252,$B7,Sheet1!$L$5:$L$28252,$A7,Sheet1!$D$5:$D$28252,"医保",Sheet1!$E$5:$E$28252,"&lt;&gt;*调拨*",Sheet1!$E$5:$E$28252,"&lt;&gt;*医保即时拨付*")+SUMIFS(Sheet1!$F$5:$F$28252,Sheet1!$I$5:$I$28252,$B7,Sheet1!$L$5:$L$28252,$A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7" s="32">
        <f>SUMIFS(Sheet1!$F$5:$F$28252,Sheet1!$I$5:$I$28252,$B7,Sheet1!$L$5:$L$28252,$A7,Sheet1!$D$5:$D$28252,"聚合",Sheet1!$E$5:$E$28252,"&lt;&gt;*调拨*")+SUMIFS(Sheet1!$F$5:$F$28252,Sheet1!$I$5:$I$28252,$B7,Sheet1!$L$5:$L$28252,$A7,Sheet1!$E$5:$E$28252,"*聚合*",Sheet1!$D$5:$D$28252,"&lt;&gt;聚合",Sheet1!$D$5:$D$28252,"&lt;&gt;内部转款",Sheet1!$D$5:$D$28252,"&lt;&gt;内部转账",Sheet1!$E$5:$E$28252,"&lt;&gt;*调拨*")</f>
        <v>0</v>
      </c>
      <c r="G7" s="32">
        <f>SUMIFS(Sheet1!$F$5:$F$28252,Sheet1!$I$5:$I$28252,$B7,Sheet1!$L$5:$L$28252,$A7,Sheet1!$D$5:$D$28252,"24小时微信",Sheet1!$E$5:$E$28252,"&lt;&gt;*调拨*")+SUMIFS(Sheet1!$F$5:$F$28252,Sheet1!$I$5:$I$28252,$B7,Sheet1!$L$5:$L$28252,$A7,Sheet1!$E$5:$E$28252,"*24小时微信*",Sheet1!$D$5:$D$28252,"&lt;&gt;24小时微信",Sheet1!$D$5:$D$28252,"&lt;&gt;内部转款",Sheet1!$D$5:$D$28252,"&lt;&gt;内部转账",Sheet1!$E$5:$E$28252,"&lt;&gt;*调拨*")</f>
        <v>0</v>
      </c>
      <c r="H7" s="32">
        <f>SUMIFS(Sheet1!$F$5:$F$28252,Sheet1!$I$5:$I$28252,$B7,Sheet1!$L$5:$L$28252,$A7,Sheet1!$D$5:$D$28252,"美团",Sheet1!$E$5:$E$28252,"&lt;&gt;*调拨*")+SUMIFS(Sheet1!$F$5:$F$28252,Sheet1!$I$5:$I$28252,$B7,Sheet1!$L$5:$L$28252,$A7,Sheet1!$E$5:$E$28252,"*美团*",Sheet1!$D$5:$D$28252,"&lt;&gt;美团",Sheet1!$D$5:$D$28252,"&lt;&gt;内部转款",Sheet1!$D$5:$D$28252,"&lt;&gt;内部转账",Sheet1!$E$5:$E$28252,"&lt;&gt;*调拨*")</f>
        <v>0</v>
      </c>
      <c r="I7" s="32">
        <f>SUMIFS(Sheet1!$F$5:$F$28252,Sheet1!$I$5:$I$28252,$B7,Sheet1!$L$5:$L$28252,$A7,Sheet1!$D$5:$D$28252,"饿了么",Sheet1!$E$5:$E$28252,"&lt;&gt;*调拨*")+SUMIFS(Sheet1!$F$5:$F$28252,Sheet1!$I$5:$I$28252,$B7,Sheet1!$L$5:$L$28252,$A7,Sheet1!$E$5:$E$28252,"*饿了么*",Sheet1!$D$5:$D$28252,"&lt;&gt;饿了么",Sheet1!$D$5:$D$28252,"&lt;&gt;内部转款",Sheet1!$D$5:$D$28252,"&lt;&gt;内部转账",Sheet1!$E$5:$E$28252,"&lt;&gt;*调拨*")</f>
        <v>0</v>
      </c>
      <c r="J7" s="32">
        <f>SUMIFS(Sheet1!$F$5:$F$28252,Sheet1!$I$5:$I$28252,$B7,Sheet1!$L$5:$L$28252,$A7,Sheet1!$D$5:$D$28252,"健E卡",Sheet1!$E$5:$E$28252,"&lt;&gt;*调拨*")+SUMIFS(Sheet1!$F$5:$F$28252,Sheet1!$I$5:$I$28252,$B7,Sheet1!$L$5:$L$28252,$A7,Sheet1!$E$5:$E$28252,"*健E卡*",Sheet1!$D$5:$D$28252,"&lt;&gt;健E卡",Sheet1!$D$5:$D$28252,"&lt;&gt;内部转款",Sheet1!$D$5:$D$28252,"&lt;&gt;内部转账",Sheet1!$E$5:$E$28252,"&lt;&gt;*调拨*")</f>
        <v>0</v>
      </c>
      <c r="K7" s="32">
        <f>SUMIFS(Sheet1!$F$5:$F$28252,Sheet1!$I$5:$I$28252,$B7,Sheet1!$L$5:$L$28252,$A7,Sheet1!$D$5:$D$28252,"抖音",Sheet1!$E$5:$E$28252,"&lt;&gt;*调拨*")+SUMIFS(Sheet1!$F$5:$F$28252,Sheet1!$I$5:$I$28252,$B7,Sheet1!$L$5:$L$28252,$A7,Sheet1!$E$5:$E$28252,"*抖音*",Sheet1!$D$5:$D$28252,"&lt;&gt;抖音",Sheet1!$D$5:$D$28252,"&lt;&gt;内部转款",Sheet1!$D$5:$D$28252,"&lt;&gt;内部转账",Sheet1!$E$5:$E$28252,"&lt;&gt;*调拨*")</f>
        <v>0</v>
      </c>
      <c r="L7" s="32">
        <f>SUMIFS(Sheet1!$F$5:$F$28252,Sheet1!$I$5:$I$28252,$B7,Sheet1!$L$5:$L$28252,$A7,Sheet1!$D$5:$D$28252,"医卡通",Sheet1!$E$5:$E$28252,"&lt;&gt;*调拨*")+SUMIFS(Sheet1!$F$5:$F$28252,Sheet1!$I$5:$I$28252,$B7,Sheet1!$L$5:$L$28252,$A7,Sheet1!$E$5:$E$28252,"*医卡通*",Sheet1!$D$5:$D$28252,"&lt;&gt;医卡通",Sheet1!$D$5:$D$28252,"&lt;&gt;内部转款",Sheet1!$D$5:$D$28252,"&lt;&gt;内部转账",Sheet1!$E$5:$E$28252,"&lt;&gt;*调拨*")</f>
        <v>0</v>
      </c>
      <c r="M7" s="32">
        <f>SUMIFS(Sheet1!$F$5:$F$28252,Sheet1!$I$5:$I$28252,$B7,Sheet1!$L$5:$L$28252,$A7,Sheet1!$D$5:$D$28252,"企健网",Sheet1!$E$5:$E$28252,"&lt;&gt;*调拨*")+SUMIFS(Sheet1!$F$5:$F$28252,Sheet1!$I$5:$I$28252,$B7,Sheet1!$L$5:$L$28252,$A7,Sheet1!$E$5:$E$28252,"*企健网*",Sheet1!$D$5:$D$28252,"&lt;&gt;企健网",Sheet1!$D$5:$D$28252,"&lt;&gt;内部转款",Sheet1!$D$5:$D$28252,"&lt;&gt;内部转账",Sheet1!$E$5:$E$28252,"&lt;&gt;*调拨*")</f>
        <v>0</v>
      </c>
      <c r="N7" s="32">
        <f>SUMIFS(Sheet1!$F$5:$F$28252,Sheet1!$I$5:$I$28252,$B7,Sheet1!$L$5:$L$28252,$A7,Sheet1!$D$5:$D$28252,"银联",Sheet1!$E$5:$E$28252,"&lt;&gt;*调拨*")+SUMIFS(Sheet1!$F$5:$F$28252,Sheet1!$I$5:$I$28252,$B7,Sheet1!$L$5:$L$28252,$A7,Sheet1!$E$5:$E$28252,"*银联*",Sheet1!$D$5:$D$28252,"&lt;&gt;银联",Sheet1!$D$5:$D$28252,"&lt;&gt;内部转款",Sheet1!$D$5:$D$28252,"&lt;&gt;内部转账",Sheet1!$E$5:$E$28252,"&lt;&gt;*调拨*")</f>
        <v>0</v>
      </c>
      <c r="O7" s="32">
        <f>SUMIFS(Sheet1!$F$5:$F$28252,Sheet1!$I$5:$I$28252,$B7,Sheet1!$L$5:$L$28252,$A7,Sheet1!$D$5:$D$28252,"京东",Sheet1!$E$5:$E$28252,"&lt;&gt;*调拨*")+SUMIFS(Sheet1!$F$5:$F$28252,Sheet1!$I$5:$I$28252,$B7,Sheet1!$L$5:$L$28252,$A7,Sheet1!$E$5:$E$28252,"*京东*",Sheet1!$D$5:$D$28252,"&lt;&gt;京东",Sheet1!$D$5:$D$28252,"&lt;&gt;内部转款",Sheet1!$D$5:$D$28252,"&lt;&gt;内部转账",Sheet1!$E$5:$E$28252,"&lt;&gt;*调拨*")</f>
        <v>0</v>
      </c>
      <c r="P7" s="32">
        <f>SUMIFS(Sheet1!$F$5:$F$28252,Sheet1!$I$5:$I$28252,$B7,Sheet1!$L$5:$L$28252,$A7,Sheet1!$D$5:$D$28252,"药机微信",Sheet1!$E$5:$E$28252,"&lt;&gt;*调拨*")+SUMIFS(Sheet1!$F$5:$F$28252,Sheet1!$I$5:$I$28252,$B7,Sheet1!$L$5:$L$28252,$A7,Sheet1!$E$5:$E$28252,"*药机微信*",Sheet1!$D$5:$D$28252,"&lt;&gt;药机微信",Sheet1!$D$5:$D$28252,"&lt;&gt;内部转款",Sheet1!$D$5:$D$28252,"&lt;&gt;内部转账",Sheet1!$E$5:$E$28252,"&lt;&gt;*调拨*")</f>
        <v>0</v>
      </c>
      <c r="Q7" s="32">
        <f>SUMIFS(Sheet1!$F$5:$F$28252,Sheet1!$I$5:$I$28252,$B7,Sheet1!$L$5:$L$28252,$A7,Sheet1!$D$5:$D$28252,"亲情卡",Sheet1!$E$5:$E$28252,"&lt;&gt;*调拨*")+SUMIFS(Sheet1!$F$5:$F$28252,Sheet1!$I$5:$I$28252,$B7,Sheet1!$L$5:$L$28252,$A7,Sheet1!$E$5:$E$28252,"*亲情卡*",Sheet1!$D$5:$D$28252,"&lt;&gt;亲情卡",Sheet1!$D$5:$D$28252,"&lt;&gt;内部转款",Sheet1!$D$5:$D$28252,"&lt;&gt;内部转账",Sheet1!$E$5:$E$28252,"&lt;&gt;*调拨*")</f>
        <v>0</v>
      </c>
      <c r="R7" s="32">
        <f>SUMIFS(Sheet1!$F$5:$F$28252,Sheet1!$I$5:$I$28252,$B7,Sheet1!$L$5:$L$28252,$A7,Sheet1!$D$5:$D$28252,"优惠券",Sheet1!$E$5:$E$28252,"&lt;&gt;*调拨*")+SUMIFS(Sheet1!$F$5:$F$28252,Sheet1!$I$5:$I$28252,$B7,Sheet1!$L$5:$L$28252,$A7,Sheet1!$E$5:$E$28252,"*优惠券*",Sheet1!$D$5:$D$28252,"&lt;&gt;优惠券",Sheet1!$D$5:$D$28252,"&lt;&gt;内部转款",Sheet1!$D$5:$D$28252,"&lt;&gt;内部转账",Sheet1!$E$5:$E$28252,"&lt;&gt;*调拨*")</f>
        <v>0</v>
      </c>
      <c r="S7" s="32">
        <f>SUMIFS(Sheet1!$F$5:$F$28252,Sheet1!$I$5:$I$28252,$B7,Sheet1!$L$5:$L$28252,$A7,Sheet1!$D$5:$D$28252,"代金券",Sheet1!$E$5:$E$28252,"&lt;&gt;*调拨*")+SUMIFS(Sheet1!$F$5:$F$28252,Sheet1!$I$5:$I$28252,$B7,Sheet1!$L$5:$L$28252,$A7,Sheet1!$E$5:$E$28252,"*代金券*",Sheet1!$D$5:$D$28252,"&lt;&gt;代金券",Sheet1!$D$5:$D$28252,"&lt;&gt;内部转款",Sheet1!$D$5:$D$28252,"&lt;&gt;内部转账",Sheet1!$E$5:$E$28252,"&lt;&gt;*调拨*")</f>
        <v>0</v>
      </c>
      <c r="T7" s="32">
        <f>SUMIFS(Sheet1!$F$5:$F$28252,Sheet1!$I$5:$I$28252,$B7,Sheet1!$L$5:$L$28252,$A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,Sheet1!$L$5:$L$28252,$A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,Sheet1!$L$5:$L$28252,$A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,Sheet1!$L$5:$L$28252,$A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7" s="32">
        <f>SUMIFS(Sheet1!$F$5:$F$28252,Sheet1!$I$5:$I$28252,$B7,Sheet1!$L$5:$L$28252,$A7,Sheet1!$E$5:$E$28252,"*调拨*")</f>
        <v>0</v>
      </c>
      <c r="V7" s="32">
        <f>SUMIFS(Sheet1!$F$5:$F$28252,Sheet1!$I$5:$I$28252,$B7,Sheet1!$L$5:$L$28252,$A7,Sheet1!$D$5:$D$28252,"储值",Sheet1!$E$5:$E$28252,"&lt;&gt;*调拨*")+SUMIFS(Sheet1!$F$5:$F$28252,Sheet1!$I$5:$I$28252,$B7,Sheet1!$L$5:$L$28252,$A7,Sheet1!$E$5:$E$28252,"*储值*",Sheet1!$D$5:$D$28252,"&lt;&gt;储值",Sheet1!$D$5:$D$28252,"&lt;&gt;内部转款",Sheet1!$D$5:$D$28252,"&lt;&gt;内部转账",Sheet1!$E$5:$E$28252,"&lt;&gt;*调拨*")</f>
        <v>0</v>
      </c>
      <c r="W7" s="32">
        <f>SUMIFS(Sheet1!$F$5:$F$28252,Sheet1!$I$5:$I$28252,$B7,Sheet1!$L$5:$L$28252,$A7,Sheet1!$D$5:$D$28252,"效期",Sheet1!$E$5:$E$28252,"&lt;&gt;*调拨*")+SUMIFS(Sheet1!$F$5:$F$28252,Sheet1!$I$5:$I$28252,$B7,Sheet1!$L$5:$L$28252,$A7,Sheet1!$E$5:$E$28252,"*效期*",Sheet1!$D$5:$D$28252,"&lt;&gt;效期",Sheet1!$D$5:$D$28252,"&lt;&gt;内部转款",Sheet1!$D$5:$D$28252,"&lt;&gt;内部转账",Sheet1!$E$5:$E$28252,"&lt;&gt;*调拨*")</f>
        <v>0</v>
      </c>
      <c r="X7" s="32">
        <f>SUMIFS(Sheet1!$F$5:$F$28252,Sheet1!$I$5:$I$28252,$B7,Sheet1!$L$5:$L$28252,$A7,Sheet1!$D$5:$D$28252,"内部转款",Sheet1!$E$5:$E$28252,"&lt;&gt;*调拨*")+SUMIFS(Sheet1!$F$5:$F$28252,Sheet1!$I$5:$I$28252,$B7,Sheet1!$L$5:$L$28252,$A7,Sheet1!$D$5:$D$28252,"内部转账",Sheet1!$E$5:$E$28252,"&lt;&gt;*调拨*")</f>
        <v>0</v>
      </c>
      <c r="Y7" s="32">
        <f t="shared" si="0"/>
        <v>0</v>
      </c>
      <c r="Z7" s="32">
        <f>SUMIFS(Sheet1!$F$5:$F$28252,Sheet1!$I$5:$I$28252,$B7,Sheet1!$L$5:$L$28252,$A7)</f>
        <v>0</v>
      </c>
      <c r="AA7" s="32">
        <f>SUMIFS(Sheet1!$G$5:$G$28252,Sheet1!$I$5:$I$28252,$B7,Sheet1!$L$5:$L$28252,$A7,Sheet1!$D$5:$D$28252,"工资",Sheet1!$E$5:$E$28252,"&lt;&gt;*调拨*")+SUMIFS(Sheet1!$G$5:$G$28252,Sheet1!$I$5:$I$28252,$B7,Sheet1!$L$5:$L$28252,$A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7" s="32">
        <f>SUMIFS(Sheet1!$G$5:$G$28252,Sheet1!$I$5:$I$28252,$B7,Sheet1!$L$5:$L$28252,$A7,Sheet1!$D$5:$D$28252,"水费",Sheet1!$E$5:$E$28252,"&lt;&gt;*调拨*")+SUMIFS(Sheet1!$G$5:$G$28252,Sheet1!$I$5:$I$28252,$B7,Sheet1!$L$5:$L$28252,$A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" s="32">
        <f>SUMIFS(Sheet1!$G$5:$G$28252,Sheet1!$I$5:$I$28252,$B7,Sheet1!$L$5:$L$28252,$A7,Sheet1!$D$5:$D$28252,"电费",Sheet1!$E$5:$E$28252,"&lt;&gt;*调拨*")+SUMIFS(Sheet1!$G$5:$G$28252,Sheet1!$I$5:$I$28252,$B7,Sheet1!$L$5:$L$28252,$A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" s="32">
        <f>SUMIFS(Sheet1!$G$5:$G$28252,Sheet1!$I$5:$I$28252,$B7,Sheet1!$L$5:$L$28252,$A7,Sheet1!$D$5:$D$28252,"宽带费",Sheet1!$E$5:$E$28252,"&lt;&gt;*调拨*")+SUMIFS(Sheet1!$G$5:$G$28252,Sheet1!$I$5:$I$28252,$B7,Sheet1!$L$5:$L$28252,$A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" s="32">
        <f>SUMIFS(Sheet1!$G$5:$G$28252,Sheet1!$I$5:$I$28252,$B7,Sheet1!$L$5:$L$28252,$A7,Sheet1!$D$5:$D$28252,"办公费",Sheet1!$E$5:$E$28252,"&lt;&gt;*调拨*")+SUMIFS(Sheet1!$G$5:$G$28252,Sheet1!$I$5:$I$28252,$B7,Sheet1!$L$5:$L$28252,$A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3930</v>
      </c>
      <c r="AF7" s="32">
        <f>SUMIFS(Sheet1!$G$5:$G$28252,Sheet1!$I$5:$I$28252,$B7,Sheet1!$L$5:$L$28252,$A7,Sheet1!$D$5:$D$28252,"话费",Sheet1!$E$5:$E$28252,"&lt;&gt;*调拨*")+SUMIFS(Sheet1!$G$5:$G$28252,Sheet1!$I$5:$I$28252,$B7,Sheet1!$L$5:$L$28252,$A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" s="32">
        <f>SUMIFS(Sheet1!$G$5:$G$28252,Sheet1!$I$5:$I$28252,$B7,Sheet1!$L$5:$L$28252,$A7,Sheet1!$D$5:$D$28252,"房租",Sheet1!$E$5:$E$28252,"&lt;&gt;*调拨*")+SUMIFS(Sheet1!$G$5:$G$28252,Sheet1!$I$5:$I$28252,$B7,Sheet1!$L$5:$L$28252,$A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7" s="32">
        <f>SUMIFS(Sheet1!$G$5:$G$28252,Sheet1!$I$5:$I$28252,$B7,Sheet1!$L$5:$L$28252,$A7,Sheet1!$E$5:$E$28252,"*调拨*")</f>
        <v>0</v>
      </c>
      <c r="AI7" s="32">
        <f>SUMIFS(Sheet1!$G$5:$G$28252,Sheet1!$I$5:$I$28252,$B7,Sheet1!$L$5:$L$28252,$A7,Sheet1!$D$5:$D$28252,"内部转款",Sheet1!$E$5:$E$28252,"&lt;&gt;*调拨*")+SUMIFS(Sheet1!$G$5:$G$28252,Sheet1!$I$5:$I$28252,$B7,Sheet1!$L$5:$L$28252,$A7,Sheet1!$D$5:$D$28252,"内部转账",Sheet1!$E$5:$E$28252,"&lt;&gt;*调拨*")</f>
        <v>0</v>
      </c>
      <c r="AJ7" s="32">
        <f t="shared" si="1"/>
        <v>0</v>
      </c>
      <c r="AK7" s="32">
        <f>SUMIFS(Sheet1!$G$5:$G$28252,Sheet1!$I$5:$I$28252,$B7,Sheet1!$L$5:$L$28252,$A7)</f>
        <v>3930</v>
      </c>
      <c r="AL7" s="32">
        <f t="shared" si="2"/>
        <v>-3930</v>
      </c>
    </row>
    <row r="8" ht="16.5" spans="1:38">
      <c r="A8" s="30">
        <v>202512</v>
      </c>
      <c r="B8" s="31" t="s">
        <v>103</v>
      </c>
      <c r="C8" s="32">
        <f>SUMIFS(Sheet1!$F$5:$F$28252,Sheet1!$I$5:$I$28252,$B8,Sheet1!$L$5:$L$28252,$A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3498.1</v>
      </c>
      <c r="D8" s="32">
        <f>SUMIFS(Sheet1!$F$5:$F$28252,Sheet1!$I$5:$I$28252,$B8,Sheet1!$L$5:$L$28252,$A8,Sheet1!$D$5:$D$28252,"医保即时拨付",Sheet1!$E$5:$E$28252,"&lt;&gt;*调拨*")+SUMIFS(Sheet1!$F$5:$F$28252,Sheet1!$I$5:$I$28252,$B8,Sheet1!$L$5:$L$28252,$A8,Sheet1!$E$5:$E$28252,"*医保即时拨付*",Sheet1!$D$5:$D$28252,"&lt;&gt;医保即时拨付",Sheet1!$D$5:$D$28252,"&lt;&gt;内部转款",Sheet1!$D$5:$D$28252,"&lt;&gt;内部转账",Sheet1!$E$5:$E$28252,"&lt;&gt;*调拨*")</f>
        <v>0</v>
      </c>
      <c r="E8" s="32">
        <f>SUMIFS(Sheet1!$F$5:$F$28252,Sheet1!$I$5:$I$28252,$B8,Sheet1!$L$5:$L$28252,$A8,Sheet1!$D$5:$D$28252,"医保",Sheet1!$E$5:$E$28252,"&lt;&gt;*调拨*",Sheet1!$E$5:$E$28252,"&lt;&gt;*医保即时拨付*")+SUMIFS(Sheet1!$F$5:$F$28252,Sheet1!$I$5:$I$28252,$B8,Sheet1!$L$5:$L$28252,$A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8" s="32">
        <f>SUMIFS(Sheet1!$F$5:$F$28252,Sheet1!$I$5:$I$28252,$B8,Sheet1!$L$5:$L$28252,$A8,Sheet1!$D$5:$D$28252,"聚合",Sheet1!$E$5:$E$28252,"&lt;&gt;*调拨*")+SUMIFS(Sheet1!$F$5:$F$28252,Sheet1!$I$5:$I$28252,$B8,Sheet1!$L$5:$L$28252,$A8,Sheet1!$E$5:$E$28252,"*聚合*",Sheet1!$D$5:$D$28252,"&lt;&gt;聚合",Sheet1!$D$5:$D$28252,"&lt;&gt;内部转款",Sheet1!$D$5:$D$28252,"&lt;&gt;内部转账",Sheet1!$E$5:$E$28252,"&lt;&gt;*调拨*")</f>
        <v>0</v>
      </c>
      <c r="G8" s="32">
        <f>SUMIFS(Sheet1!$F$5:$F$28252,Sheet1!$I$5:$I$28252,$B8,Sheet1!$L$5:$L$28252,$A8,Sheet1!$D$5:$D$28252,"24小时微信",Sheet1!$E$5:$E$28252,"&lt;&gt;*调拨*")+SUMIFS(Sheet1!$F$5:$F$28252,Sheet1!$I$5:$I$28252,$B8,Sheet1!$L$5:$L$28252,$A8,Sheet1!$E$5:$E$28252,"*24小时微信*",Sheet1!$D$5:$D$28252,"&lt;&gt;24小时微信",Sheet1!$D$5:$D$28252,"&lt;&gt;内部转款",Sheet1!$D$5:$D$28252,"&lt;&gt;内部转账",Sheet1!$E$5:$E$28252,"&lt;&gt;*调拨*")</f>
        <v>0</v>
      </c>
      <c r="H8" s="32">
        <f>SUMIFS(Sheet1!$F$5:$F$28252,Sheet1!$I$5:$I$28252,$B8,Sheet1!$L$5:$L$28252,$A8,Sheet1!$D$5:$D$28252,"美团",Sheet1!$E$5:$E$28252,"&lt;&gt;*调拨*")+SUMIFS(Sheet1!$F$5:$F$28252,Sheet1!$I$5:$I$28252,$B8,Sheet1!$L$5:$L$28252,$A8,Sheet1!$E$5:$E$28252,"*美团*",Sheet1!$D$5:$D$28252,"&lt;&gt;美团",Sheet1!$D$5:$D$28252,"&lt;&gt;内部转款",Sheet1!$D$5:$D$28252,"&lt;&gt;内部转账",Sheet1!$E$5:$E$28252,"&lt;&gt;*调拨*")</f>
        <v>0</v>
      </c>
      <c r="I8" s="32">
        <f>SUMIFS(Sheet1!$F$5:$F$28252,Sheet1!$I$5:$I$28252,$B8,Sheet1!$L$5:$L$28252,$A8,Sheet1!$D$5:$D$28252,"饿了么",Sheet1!$E$5:$E$28252,"&lt;&gt;*调拨*")+SUMIFS(Sheet1!$F$5:$F$28252,Sheet1!$I$5:$I$28252,$B8,Sheet1!$L$5:$L$28252,$A8,Sheet1!$E$5:$E$28252,"*饿了么*",Sheet1!$D$5:$D$28252,"&lt;&gt;饿了么",Sheet1!$D$5:$D$28252,"&lt;&gt;内部转款",Sheet1!$D$5:$D$28252,"&lt;&gt;内部转账",Sheet1!$E$5:$E$28252,"&lt;&gt;*调拨*")</f>
        <v>0</v>
      </c>
      <c r="J8" s="32">
        <f>SUMIFS(Sheet1!$F$5:$F$28252,Sheet1!$I$5:$I$28252,$B8,Sheet1!$L$5:$L$28252,$A8,Sheet1!$D$5:$D$28252,"健E卡",Sheet1!$E$5:$E$28252,"&lt;&gt;*调拨*")+SUMIFS(Sheet1!$F$5:$F$28252,Sheet1!$I$5:$I$28252,$B8,Sheet1!$L$5:$L$28252,$A8,Sheet1!$E$5:$E$28252,"*健E卡*",Sheet1!$D$5:$D$28252,"&lt;&gt;健E卡",Sheet1!$D$5:$D$28252,"&lt;&gt;内部转款",Sheet1!$D$5:$D$28252,"&lt;&gt;内部转账",Sheet1!$E$5:$E$28252,"&lt;&gt;*调拨*")</f>
        <v>0</v>
      </c>
      <c r="K8" s="32">
        <f>SUMIFS(Sheet1!$F$5:$F$28252,Sheet1!$I$5:$I$28252,$B8,Sheet1!$L$5:$L$28252,$A8,Sheet1!$D$5:$D$28252,"抖音",Sheet1!$E$5:$E$28252,"&lt;&gt;*调拨*")+SUMIFS(Sheet1!$F$5:$F$28252,Sheet1!$I$5:$I$28252,$B8,Sheet1!$L$5:$L$28252,$A8,Sheet1!$E$5:$E$28252,"*抖音*",Sheet1!$D$5:$D$28252,"&lt;&gt;抖音",Sheet1!$D$5:$D$28252,"&lt;&gt;内部转款",Sheet1!$D$5:$D$28252,"&lt;&gt;内部转账",Sheet1!$E$5:$E$28252,"&lt;&gt;*调拨*")</f>
        <v>0</v>
      </c>
      <c r="L8" s="32">
        <f>SUMIFS(Sheet1!$F$5:$F$28252,Sheet1!$I$5:$I$28252,$B8,Sheet1!$L$5:$L$28252,$A8,Sheet1!$D$5:$D$28252,"医卡通",Sheet1!$E$5:$E$28252,"&lt;&gt;*调拨*")+SUMIFS(Sheet1!$F$5:$F$28252,Sheet1!$I$5:$I$28252,$B8,Sheet1!$L$5:$L$28252,$A8,Sheet1!$E$5:$E$28252,"*医卡通*",Sheet1!$D$5:$D$28252,"&lt;&gt;医卡通",Sheet1!$D$5:$D$28252,"&lt;&gt;内部转款",Sheet1!$D$5:$D$28252,"&lt;&gt;内部转账",Sheet1!$E$5:$E$28252,"&lt;&gt;*调拨*")</f>
        <v>0</v>
      </c>
      <c r="M8" s="32">
        <f>SUMIFS(Sheet1!$F$5:$F$28252,Sheet1!$I$5:$I$28252,$B8,Sheet1!$L$5:$L$28252,$A8,Sheet1!$D$5:$D$28252,"企健网",Sheet1!$E$5:$E$28252,"&lt;&gt;*调拨*")+SUMIFS(Sheet1!$F$5:$F$28252,Sheet1!$I$5:$I$28252,$B8,Sheet1!$L$5:$L$28252,$A8,Sheet1!$E$5:$E$28252,"*企健网*",Sheet1!$D$5:$D$28252,"&lt;&gt;企健网",Sheet1!$D$5:$D$28252,"&lt;&gt;内部转款",Sheet1!$D$5:$D$28252,"&lt;&gt;内部转账",Sheet1!$E$5:$E$28252,"&lt;&gt;*调拨*")</f>
        <v>0</v>
      </c>
      <c r="N8" s="32">
        <f>SUMIFS(Sheet1!$F$5:$F$28252,Sheet1!$I$5:$I$28252,$B8,Sheet1!$L$5:$L$28252,$A8,Sheet1!$D$5:$D$28252,"银联",Sheet1!$E$5:$E$28252,"&lt;&gt;*调拨*")+SUMIFS(Sheet1!$F$5:$F$28252,Sheet1!$I$5:$I$28252,$B8,Sheet1!$L$5:$L$28252,$A8,Sheet1!$E$5:$E$28252,"*银联*",Sheet1!$D$5:$D$28252,"&lt;&gt;银联",Sheet1!$D$5:$D$28252,"&lt;&gt;内部转款",Sheet1!$D$5:$D$28252,"&lt;&gt;内部转账",Sheet1!$E$5:$E$28252,"&lt;&gt;*调拨*")</f>
        <v>0</v>
      </c>
      <c r="O8" s="32">
        <f>SUMIFS(Sheet1!$F$5:$F$28252,Sheet1!$I$5:$I$28252,$B8,Sheet1!$L$5:$L$28252,$A8,Sheet1!$D$5:$D$28252,"京东",Sheet1!$E$5:$E$28252,"&lt;&gt;*调拨*")+SUMIFS(Sheet1!$F$5:$F$28252,Sheet1!$I$5:$I$28252,$B8,Sheet1!$L$5:$L$28252,$A8,Sheet1!$E$5:$E$28252,"*京东*",Sheet1!$D$5:$D$28252,"&lt;&gt;京东",Sheet1!$D$5:$D$28252,"&lt;&gt;内部转款",Sheet1!$D$5:$D$28252,"&lt;&gt;内部转账",Sheet1!$E$5:$E$28252,"&lt;&gt;*调拨*")</f>
        <v>0</v>
      </c>
      <c r="P8" s="32">
        <f>SUMIFS(Sheet1!$F$5:$F$28252,Sheet1!$I$5:$I$28252,$B8,Sheet1!$L$5:$L$28252,$A8,Sheet1!$D$5:$D$28252,"药机微信",Sheet1!$E$5:$E$28252,"&lt;&gt;*调拨*")+SUMIFS(Sheet1!$F$5:$F$28252,Sheet1!$I$5:$I$28252,$B8,Sheet1!$L$5:$L$28252,$A8,Sheet1!$E$5:$E$28252,"*药机微信*",Sheet1!$D$5:$D$28252,"&lt;&gt;药机微信",Sheet1!$D$5:$D$28252,"&lt;&gt;内部转款",Sheet1!$D$5:$D$28252,"&lt;&gt;内部转账",Sheet1!$E$5:$E$28252,"&lt;&gt;*调拨*")</f>
        <v>0</v>
      </c>
      <c r="Q8" s="32">
        <f>SUMIFS(Sheet1!$F$5:$F$28252,Sheet1!$I$5:$I$28252,$B8,Sheet1!$L$5:$L$28252,$A8,Sheet1!$D$5:$D$28252,"亲情卡",Sheet1!$E$5:$E$28252,"&lt;&gt;*调拨*")+SUMIFS(Sheet1!$F$5:$F$28252,Sheet1!$I$5:$I$28252,$B8,Sheet1!$L$5:$L$28252,$A8,Sheet1!$E$5:$E$28252,"*亲情卡*",Sheet1!$D$5:$D$28252,"&lt;&gt;亲情卡",Sheet1!$D$5:$D$28252,"&lt;&gt;内部转款",Sheet1!$D$5:$D$28252,"&lt;&gt;内部转账",Sheet1!$E$5:$E$28252,"&lt;&gt;*调拨*")</f>
        <v>0</v>
      </c>
      <c r="R8" s="32">
        <f>SUMIFS(Sheet1!$F$5:$F$28252,Sheet1!$I$5:$I$28252,$B8,Sheet1!$L$5:$L$28252,$A8,Sheet1!$D$5:$D$28252,"优惠券",Sheet1!$E$5:$E$28252,"&lt;&gt;*调拨*")+SUMIFS(Sheet1!$F$5:$F$28252,Sheet1!$I$5:$I$28252,$B8,Sheet1!$L$5:$L$28252,$A8,Sheet1!$E$5:$E$28252,"*优惠券*",Sheet1!$D$5:$D$28252,"&lt;&gt;优惠券",Sheet1!$D$5:$D$28252,"&lt;&gt;内部转款",Sheet1!$D$5:$D$28252,"&lt;&gt;内部转账",Sheet1!$E$5:$E$28252,"&lt;&gt;*调拨*")</f>
        <v>0</v>
      </c>
      <c r="S8" s="32">
        <f>SUMIFS(Sheet1!$F$5:$F$28252,Sheet1!$I$5:$I$28252,$B8,Sheet1!$L$5:$L$28252,$A8,Sheet1!$D$5:$D$28252,"代金券",Sheet1!$E$5:$E$28252,"&lt;&gt;*调拨*")+SUMIFS(Sheet1!$F$5:$F$28252,Sheet1!$I$5:$I$28252,$B8,Sheet1!$L$5:$L$28252,$A8,Sheet1!$E$5:$E$28252,"*代金券*",Sheet1!$D$5:$D$28252,"&lt;&gt;代金券",Sheet1!$D$5:$D$28252,"&lt;&gt;内部转款",Sheet1!$D$5:$D$28252,"&lt;&gt;内部转账",Sheet1!$E$5:$E$28252,"&lt;&gt;*调拨*")</f>
        <v>0</v>
      </c>
      <c r="T8" s="32">
        <f>SUMIFS(Sheet1!$F$5:$F$28252,Sheet1!$I$5:$I$28252,$B8,Sheet1!$L$5:$L$28252,$A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,Sheet1!$L$5:$L$28252,$A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,Sheet1!$L$5:$L$28252,$A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,Sheet1!$L$5:$L$28252,$A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" s="32">
        <f>SUMIFS(Sheet1!$F$5:$F$28252,Sheet1!$I$5:$I$28252,$B8,Sheet1!$L$5:$L$28252,$A8,Sheet1!$E$5:$E$28252,"*调拨*")</f>
        <v>0</v>
      </c>
      <c r="V8" s="32">
        <f>SUMIFS(Sheet1!$F$5:$F$28252,Sheet1!$I$5:$I$28252,$B8,Sheet1!$L$5:$L$28252,$A8,Sheet1!$D$5:$D$28252,"储值",Sheet1!$E$5:$E$28252,"&lt;&gt;*调拨*")+SUMIFS(Sheet1!$F$5:$F$28252,Sheet1!$I$5:$I$28252,$B8,Sheet1!$L$5:$L$28252,$A8,Sheet1!$E$5:$E$28252,"*储值*",Sheet1!$D$5:$D$28252,"&lt;&gt;储值",Sheet1!$D$5:$D$28252,"&lt;&gt;内部转款",Sheet1!$D$5:$D$28252,"&lt;&gt;内部转账",Sheet1!$E$5:$E$28252,"&lt;&gt;*调拨*")</f>
        <v>0</v>
      </c>
      <c r="W8" s="32">
        <f>SUMIFS(Sheet1!$F$5:$F$28252,Sheet1!$I$5:$I$28252,$B8,Sheet1!$L$5:$L$28252,$A8,Sheet1!$D$5:$D$28252,"效期",Sheet1!$E$5:$E$28252,"&lt;&gt;*调拨*")+SUMIFS(Sheet1!$F$5:$F$28252,Sheet1!$I$5:$I$28252,$B8,Sheet1!$L$5:$L$28252,$A8,Sheet1!$E$5:$E$28252,"*效期*",Sheet1!$D$5:$D$28252,"&lt;&gt;效期",Sheet1!$D$5:$D$28252,"&lt;&gt;内部转款",Sheet1!$D$5:$D$28252,"&lt;&gt;内部转账",Sheet1!$E$5:$E$28252,"&lt;&gt;*调拨*")</f>
        <v>0</v>
      </c>
      <c r="X8" s="32">
        <f>SUMIFS(Sheet1!$F$5:$F$28252,Sheet1!$I$5:$I$28252,$B8,Sheet1!$L$5:$L$28252,$A8,Sheet1!$D$5:$D$28252,"内部转款",Sheet1!$E$5:$E$28252,"&lt;&gt;*调拨*")+SUMIFS(Sheet1!$F$5:$F$28252,Sheet1!$I$5:$I$28252,$B8,Sheet1!$L$5:$L$28252,$A8,Sheet1!$D$5:$D$28252,"内部转账",Sheet1!$E$5:$E$28252,"&lt;&gt;*调拨*")</f>
        <v>0</v>
      </c>
      <c r="Y8" s="32">
        <f t="shared" si="0"/>
        <v>0</v>
      </c>
      <c r="Z8" s="32">
        <f>SUMIFS(Sheet1!$F$5:$F$28252,Sheet1!$I$5:$I$28252,$B8,Sheet1!$L$5:$L$28252,$A8)</f>
        <v>3498.1</v>
      </c>
      <c r="AA8" s="32">
        <f>SUMIFS(Sheet1!$G$5:$G$28252,Sheet1!$I$5:$I$28252,$B8,Sheet1!$L$5:$L$28252,$A8,Sheet1!$D$5:$D$28252,"工资",Sheet1!$E$5:$E$28252,"&lt;&gt;*调拨*")+SUMIFS(Sheet1!$G$5:$G$28252,Sheet1!$I$5:$I$28252,$B8,Sheet1!$L$5:$L$28252,$A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8" s="32">
        <f>SUMIFS(Sheet1!$G$5:$G$28252,Sheet1!$I$5:$I$28252,$B8,Sheet1!$L$5:$L$28252,$A8,Sheet1!$D$5:$D$28252,"水费",Sheet1!$E$5:$E$28252,"&lt;&gt;*调拨*")+SUMIFS(Sheet1!$G$5:$G$28252,Sheet1!$I$5:$I$28252,$B8,Sheet1!$L$5:$L$28252,$A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" s="32">
        <f>SUMIFS(Sheet1!$G$5:$G$28252,Sheet1!$I$5:$I$28252,$B8,Sheet1!$L$5:$L$28252,$A8,Sheet1!$D$5:$D$28252,"电费",Sheet1!$E$5:$E$28252,"&lt;&gt;*调拨*")+SUMIFS(Sheet1!$G$5:$G$28252,Sheet1!$I$5:$I$28252,$B8,Sheet1!$L$5:$L$28252,$A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" s="32">
        <f>SUMIFS(Sheet1!$G$5:$G$28252,Sheet1!$I$5:$I$28252,$B8,Sheet1!$L$5:$L$28252,$A8,Sheet1!$D$5:$D$28252,"宽带费",Sheet1!$E$5:$E$28252,"&lt;&gt;*调拨*")+SUMIFS(Sheet1!$G$5:$G$28252,Sheet1!$I$5:$I$28252,$B8,Sheet1!$L$5:$L$28252,$A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" s="32">
        <f>SUMIFS(Sheet1!$G$5:$G$28252,Sheet1!$I$5:$I$28252,$B8,Sheet1!$L$5:$L$28252,$A8,Sheet1!$D$5:$D$28252,"办公费",Sheet1!$E$5:$E$28252,"&lt;&gt;*调拨*")+SUMIFS(Sheet1!$G$5:$G$28252,Sheet1!$I$5:$I$28252,$B8,Sheet1!$L$5:$L$28252,$A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8" s="32">
        <f>SUMIFS(Sheet1!$G$5:$G$28252,Sheet1!$I$5:$I$28252,$B8,Sheet1!$L$5:$L$28252,$A8,Sheet1!$D$5:$D$28252,"话费",Sheet1!$E$5:$E$28252,"&lt;&gt;*调拨*")+SUMIFS(Sheet1!$G$5:$G$28252,Sheet1!$I$5:$I$28252,$B8,Sheet1!$L$5:$L$28252,$A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" s="32">
        <f>SUMIFS(Sheet1!$G$5:$G$28252,Sheet1!$I$5:$I$28252,$B8,Sheet1!$L$5:$L$28252,$A8,Sheet1!$D$5:$D$28252,"房租",Sheet1!$E$5:$E$28252,"&lt;&gt;*调拨*")+SUMIFS(Sheet1!$G$5:$G$28252,Sheet1!$I$5:$I$28252,$B8,Sheet1!$L$5:$L$28252,$A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8" s="32">
        <f>SUMIFS(Sheet1!$G$5:$G$28252,Sheet1!$I$5:$I$28252,$B8,Sheet1!$L$5:$L$28252,$A8,Sheet1!$E$5:$E$28252,"*调拨*")</f>
        <v>0</v>
      </c>
      <c r="AI8" s="32">
        <f>SUMIFS(Sheet1!$G$5:$G$28252,Sheet1!$I$5:$I$28252,$B8,Sheet1!$L$5:$L$28252,$A8,Sheet1!$D$5:$D$28252,"内部转款",Sheet1!$E$5:$E$28252,"&lt;&gt;*调拨*")+SUMIFS(Sheet1!$G$5:$G$28252,Sheet1!$I$5:$I$28252,$B8,Sheet1!$L$5:$L$28252,$A8,Sheet1!$D$5:$D$28252,"内部转账",Sheet1!$E$5:$E$28252,"&lt;&gt;*调拨*")</f>
        <v>0</v>
      </c>
      <c r="AJ8" s="32">
        <f t="shared" si="1"/>
        <v>0</v>
      </c>
      <c r="AK8" s="32">
        <f>SUMIFS(Sheet1!$G$5:$G$28252,Sheet1!$I$5:$I$28252,$B8,Sheet1!$L$5:$L$28252,$A8)</f>
        <v>0</v>
      </c>
      <c r="AL8" s="32">
        <f t="shared" si="2"/>
        <v>3498.1</v>
      </c>
    </row>
    <row r="9" ht="16.5" spans="1:38">
      <c r="A9" s="30">
        <v>202512</v>
      </c>
      <c r="B9" s="31" t="s">
        <v>205</v>
      </c>
      <c r="C9" s="32">
        <f>SUMIFS(Sheet1!$F$5:$F$28252,Sheet1!$I$5:$I$28252,$B9,Sheet1!$L$5:$L$28252,$A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9" s="32">
        <f>SUMIFS(Sheet1!$F$5:$F$28252,Sheet1!$I$5:$I$28252,$B9,Sheet1!$L$5:$L$28252,$A9,Sheet1!$D$5:$D$28252,"医保即时拨付",Sheet1!$E$5:$E$28252,"&lt;&gt;*调拨*")+SUMIFS(Sheet1!$F$5:$F$28252,Sheet1!$I$5:$I$28252,$B9,Sheet1!$L$5:$L$28252,$A9,Sheet1!$E$5:$E$28252,"*医保即时拨付*",Sheet1!$D$5:$D$28252,"&lt;&gt;医保即时拨付",Sheet1!$D$5:$D$28252,"&lt;&gt;内部转款",Sheet1!$D$5:$D$28252,"&lt;&gt;内部转账",Sheet1!$E$5:$E$28252,"&lt;&gt;*调拨*")</f>
        <v>0</v>
      </c>
      <c r="E9" s="32">
        <f>SUMIFS(Sheet1!$F$5:$F$28252,Sheet1!$I$5:$I$28252,$B9,Sheet1!$L$5:$L$28252,$A9,Sheet1!$D$5:$D$28252,"医保",Sheet1!$E$5:$E$28252,"&lt;&gt;*调拨*",Sheet1!$E$5:$E$28252,"&lt;&gt;*医保即时拨付*")+SUMIFS(Sheet1!$F$5:$F$28252,Sheet1!$I$5:$I$28252,$B9,Sheet1!$L$5:$L$28252,$A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9" s="32">
        <f>SUMIFS(Sheet1!$F$5:$F$28252,Sheet1!$I$5:$I$28252,$B9,Sheet1!$L$5:$L$28252,$A9,Sheet1!$D$5:$D$28252,"聚合",Sheet1!$E$5:$E$28252,"&lt;&gt;*调拨*")+SUMIFS(Sheet1!$F$5:$F$28252,Sheet1!$I$5:$I$28252,$B9,Sheet1!$L$5:$L$28252,$A9,Sheet1!$E$5:$E$28252,"*聚合*",Sheet1!$D$5:$D$28252,"&lt;&gt;聚合",Sheet1!$D$5:$D$28252,"&lt;&gt;内部转款",Sheet1!$D$5:$D$28252,"&lt;&gt;内部转账",Sheet1!$E$5:$E$28252,"&lt;&gt;*调拨*")</f>
        <v>0</v>
      </c>
      <c r="G9" s="32">
        <f>SUMIFS(Sheet1!$F$5:$F$28252,Sheet1!$I$5:$I$28252,$B9,Sheet1!$L$5:$L$28252,$A9,Sheet1!$D$5:$D$28252,"24小时微信",Sheet1!$E$5:$E$28252,"&lt;&gt;*调拨*")+SUMIFS(Sheet1!$F$5:$F$28252,Sheet1!$I$5:$I$28252,$B9,Sheet1!$L$5:$L$28252,$A9,Sheet1!$E$5:$E$28252,"*24小时微信*",Sheet1!$D$5:$D$28252,"&lt;&gt;24小时微信",Sheet1!$D$5:$D$28252,"&lt;&gt;内部转款",Sheet1!$D$5:$D$28252,"&lt;&gt;内部转账",Sheet1!$E$5:$E$28252,"&lt;&gt;*调拨*")</f>
        <v>0</v>
      </c>
      <c r="H9" s="32">
        <f>SUMIFS(Sheet1!$F$5:$F$28252,Sheet1!$I$5:$I$28252,$B9,Sheet1!$L$5:$L$28252,$A9,Sheet1!$D$5:$D$28252,"美团",Sheet1!$E$5:$E$28252,"&lt;&gt;*调拨*")+SUMIFS(Sheet1!$F$5:$F$28252,Sheet1!$I$5:$I$28252,$B9,Sheet1!$L$5:$L$28252,$A9,Sheet1!$E$5:$E$28252,"*美团*",Sheet1!$D$5:$D$28252,"&lt;&gt;美团",Sheet1!$D$5:$D$28252,"&lt;&gt;内部转款",Sheet1!$D$5:$D$28252,"&lt;&gt;内部转账",Sheet1!$E$5:$E$28252,"&lt;&gt;*调拨*")</f>
        <v>0</v>
      </c>
      <c r="I9" s="32">
        <f>SUMIFS(Sheet1!$F$5:$F$28252,Sheet1!$I$5:$I$28252,$B9,Sheet1!$L$5:$L$28252,$A9,Sheet1!$D$5:$D$28252,"饿了么",Sheet1!$E$5:$E$28252,"&lt;&gt;*调拨*")+SUMIFS(Sheet1!$F$5:$F$28252,Sheet1!$I$5:$I$28252,$B9,Sheet1!$L$5:$L$28252,$A9,Sheet1!$E$5:$E$28252,"*饿了么*",Sheet1!$D$5:$D$28252,"&lt;&gt;饿了么",Sheet1!$D$5:$D$28252,"&lt;&gt;内部转款",Sheet1!$D$5:$D$28252,"&lt;&gt;内部转账",Sheet1!$E$5:$E$28252,"&lt;&gt;*调拨*")</f>
        <v>0</v>
      </c>
      <c r="J9" s="32">
        <f>SUMIFS(Sheet1!$F$5:$F$28252,Sheet1!$I$5:$I$28252,$B9,Sheet1!$L$5:$L$28252,$A9,Sheet1!$D$5:$D$28252,"健E卡",Sheet1!$E$5:$E$28252,"&lt;&gt;*调拨*")+SUMIFS(Sheet1!$F$5:$F$28252,Sheet1!$I$5:$I$28252,$B9,Sheet1!$L$5:$L$28252,$A9,Sheet1!$E$5:$E$28252,"*健E卡*",Sheet1!$D$5:$D$28252,"&lt;&gt;健E卡",Sheet1!$D$5:$D$28252,"&lt;&gt;内部转款",Sheet1!$D$5:$D$28252,"&lt;&gt;内部转账",Sheet1!$E$5:$E$28252,"&lt;&gt;*调拨*")</f>
        <v>0</v>
      </c>
      <c r="K9" s="32">
        <f>SUMIFS(Sheet1!$F$5:$F$28252,Sheet1!$I$5:$I$28252,$B9,Sheet1!$L$5:$L$28252,$A9,Sheet1!$D$5:$D$28252,"抖音",Sheet1!$E$5:$E$28252,"&lt;&gt;*调拨*")+SUMIFS(Sheet1!$F$5:$F$28252,Sheet1!$I$5:$I$28252,$B9,Sheet1!$L$5:$L$28252,$A9,Sheet1!$E$5:$E$28252,"*抖音*",Sheet1!$D$5:$D$28252,"&lt;&gt;抖音",Sheet1!$D$5:$D$28252,"&lt;&gt;内部转款",Sheet1!$D$5:$D$28252,"&lt;&gt;内部转账",Sheet1!$E$5:$E$28252,"&lt;&gt;*调拨*")</f>
        <v>0</v>
      </c>
      <c r="L9" s="32">
        <f>SUMIFS(Sheet1!$F$5:$F$28252,Sheet1!$I$5:$I$28252,$B9,Sheet1!$L$5:$L$28252,$A9,Sheet1!$D$5:$D$28252,"医卡通",Sheet1!$E$5:$E$28252,"&lt;&gt;*调拨*")+SUMIFS(Sheet1!$F$5:$F$28252,Sheet1!$I$5:$I$28252,$B9,Sheet1!$L$5:$L$28252,$A9,Sheet1!$E$5:$E$28252,"*医卡通*",Sheet1!$D$5:$D$28252,"&lt;&gt;医卡通",Sheet1!$D$5:$D$28252,"&lt;&gt;内部转款",Sheet1!$D$5:$D$28252,"&lt;&gt;内部转账",Sheet1!$E$5:$E$28252,"&lt;&gt;*调拨*")</f>
        <v>0</v>
      </c>
      <c r="M9" s="32">
        <f>SUMIFS(Sheet1!$F$5:$F$28252,Sheet1!$I$5:$I$28252,$B9,Sheet1!$L$5:$L$28252,$A9,Sheet1!$D$5:$D$28252,"企健网",Sheet1!$E$5:$E$28252,"&lt;&gt;*调拨*")+SUMIFS(Sheet1!$F$5:$F$28252,Sheet1!$I$5:$I$28252,$B9,Sheet1!$L$5:$L$28252,$A9,Sheet1!$E$5:$E$28252,"*企健网*",Sheet1!$D$5:$D$28252,"&lt;&gt;企健网",Sheet1!$D$5:$D$28252,"&lt;&gt;内部转款",Sheet1!$D$5:$D$28252,"&lt;&gt;内部转账",Sheet1!$E$5:$E$28252,"&lt;&gt;*调拨*")</f>
        <v>0</v>
      </c>
      <c r="N9" s="32">
        <f>SUMIFS(Sheet1!$F$5:$F$28252,Sheet1!$I$5:$I$28252,$B9,Sheet1!$L$5:$L$28252,$A9,Sheet1!$D$5:$D$28252,"银联",Sheet1!$E$5:$E$28252,"&lt;&gt;*调拨*")+SUMIFS(Sheet1!$F$5:$F$28252,Sheet1!$I$5:$I$28252,$B9,Sheet1!$L$5:$L$28252,$A9,Sheet1!$E$5:$E$28252,"*银联*",Sheet1!$D$5:$D$28252,"&lt;&gt;银联",Sheet1!$D$5:$D$28252,"&lt;&gt;内部转款",Sheet1!$D$5:$D$28252,"&lt;&gt;内部转账",Sheet1!$E$5:$E$28252,"&lt;&gt;*调拨*")</f>
        <v>0</v>
      </c>
      <c r="O9" s="32">
        <f>SUMIFS(Sheet1!$F$5:$F$28252,Sheet1!$I$5:$I$28252,$B9,Sheet1!$L$5:$L$28252,$A9,Sheet1!$D$5:$D$28252,"京东",Sheet1!$E$5:$E$28252,"&lt;&gt;*调拨*")+SUMIFS(Sheet1!$F$5:$F$28252,Sheet1!$I$5:$I$28252,$B9,Sheet1!$L$5:$L$28252,$A9,Sheet1!$E$5:$E$28252,"*京东*",Sheet1!$D$5:$D$28252,"&lt;&gt;京东",Sheet1!$D$5:$D$28252,"&lt;&gt;内部转款",Sheet1!$D$5:$D$28252,"&lt;&gt;内部转账",Sheet1!$E$5:$E$28252,"&lt;&gt;*调拨*")</f>
        <v>0</v>
      </c>
      <c r="P9" s="32">
        <f>SUMIFS(Sheet1!$F$5:$F$28252,Sheet1!$I$5:$I$28252,$B9,Sheet1!$L$5:$L$28252,$A9,Sheet1!$D$5:$D$28252,"药机微信",Sheet1!$E$5:$E$28252,"&lt;&gt;*调拨*")+SUMIFS(Sheet1!$F$5:$F$28252,Sheet1!$I$5:$I$28252,$B9,Sheet1!$L$5:$L$28252,$A9,Sheet1!$E$5:$E$28252,"*药机微信*",Sheet1!$D$5:$D$28252,"&lt;&gt;药机微信",Sheet1!$D$5:$D$28252,"&lt;&gt;内部转款",Sheet1!$D$5:$D$28252,"&lt;&gt;内部转账",Sheet1!$E$5:$E$28252,"&lt;&gt;*调拨*")</f>
        <v>0</v>
      </c>
      <c r="Q9" s="32">
        <f>SUMIFS(Sheet1!$F$5:$F$28252,Sheet1!$I$5:$I$28252,$B9,Sheet1!$L$5:$L$28252,$A9,Sheet1!$D$5:$D$28252,"亲情卡",Sheet1!$E$5:$E$28252,"&lt;&gt;*调拨*")+SUMIFS(Sheet1!$F$5:$F$28252,Sheet1!$I$5:$I$28252,$B9,Sheet1!$L$5:$L$28252,$A9,Sheet1!$E$5:$E$28252,"*亲情卡*",Sheet1!$D$5:$D$28252,"&lt;&gt;亲情卡",Sheet1!$D$5:$D$28252,"&lt;&gt;内部转款",Sheet1!$D$5:$D$28252,"&lt;&gt;内部转账",Sheet1!$E$5:$E$28252,"&lt;&gt;*调拨*")</f>
        <v>0</v>
      </c>
      <c r="R9" s="32">
        <f>SUMIFS(Sheet1!$F$5:$F$28252,Sheet1!$I$5:$I$28252,$B9,Sheet1!$L$5:$L$28252,$A9,Sheet1!$D$5:$D$28252,"优惠券",Sheet1!$E$5:$E$28252,"&lt;&gt;*调拨*")+SUMIFS(Sheet1!$F$5:$F$28252,Sheet1!$I$5:$I$28252,$B9,Sheet1!$L$5:$L$28252,$A9,Sheet1!$E$5:$E$28252,"*优惠券*",Sheet1!$D$5:$D$28252,"&lt;&gt;优惠券",Sheet1!$D$5:$D$28252,"&lt;&gt;内部转款",Sheet1!$D$5:$D$28252,"&lt;&gt;内部转账",Sheet1!$E$5:$E$28252,"&lt;&gt;*调拨*")</f>
        <v>0</v>
      </c>
      <c r="S9" s="32">
        <f>SUMIFS(Sheet1!$F$5:$F$28252,Sheet1!$I$5:$I$28252,$B9,Sheet1!$L$5:$L$28252,$A9,Sheet1!$D$5:$D$28252,"代金券",Sheet1!$E$5:$E$28252,"&lt;&gt;*调拨*")+SUMIFS(Sheet1!$F$5:$F$28252,Sheet1!$I$5:$I$28252,$B9,Sheet1!$L$5:$L$28252,$A9,Sheet1!$E$5:$E$28252,"*代金券*",Sheet1!$D$5:$D$28252,"&lt;&gt;代金券",Sheet1!$D$5:$D$28252,"&lt;&gt;内部转款",Sheet1!$D$5:$D$28252,"&lt;&gt;内部转账",Sheet1!$E$5:$E$28252,"&lt;&gt;*调拨*")</f>
        <v>0</v>
      </c>
      <c r="T9" s="32">
        <f>SUMIFS(Sheet1!$F$5:$F$28252,Sheet1!$I$5:$I$28252,$B9,Sheet1!$L$5:$L$28252,$A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,Sheet1!$L$5:$L$28252,$A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,Sheet1!$L$5:$L$28252,$A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,Sheet1!$L$5:$L$28252,$A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" s="32">
        <f>SUMIFS(Sheet1!$F$5:$F$28252,Sheet1!$I$5:$I$28252,$B9,Sheet1!$L$5:$L$28252,$A9,Sheet1!$E$5:$E$28252,"*调拨*")</f>
        <v>0</v>
      </c>
      <c r="V9" s="32">
        <f>SUMIFS(Sheet1!$F$5:$F$28252,Sheet1!$I$5:$I$28252,$B9,Sheet1!$L$5:$L$28252,$A9,Sheet1!$D$5:$D$28252,"储值",Sheet1!$E$5:$E$28252,"&lt;&gt;*调拨*")+SUMIFS(Sheet1!$F$5:$F$28252,Sheet1!$I$5:$I$28252,$B9,Sheet1!$L$5:$L$28252,$A9,Sheet1!$E$5:$E$28252,"*储值*",Sheet1!$D$5:$D$28252,"&lt;&gt;储值",Sheet1!$D$5:$D$28252,"&lt;&gt;内部转款",Sheet1!$D$5:$D$28252,"&lt;&gt;内部转账",Sheet1!$E$5:$E$28252,"&lt;&gt;*调拨*")</f>
        <v>0</v>
      </c>
      <c r="W9" s="32">
        <f>SUMIFS(Sheet1!$F$5:$F$28252,Sheet1!$I$5:$I$28252,$B9,Sheet1!$L$5:$L$28252,$A9,Sheet1!$D$5:$D$28252,"效期",Sheet1!$E$5:$E$28252,"&lt;&gt;*调拨*")+SUMIFS(Sheet1!$F$5:$F$28252,Sheet1!$I$5:$I$28252,$B9,Sheet1!$L$5:$L$28252,$A9,Sheet1!$E$5:$E$28252,"*效期*",Sheet1!$D$5:$D$28252,"&lt;&gt;效期",Sheet1!$D$5:$D$28252,"&lt;&gt;内部转款",Sheet1!$D$5:$D$28252,"&lt;&gt;内部转账",Sheet1!$E$5:$E$28252,"&lt;&gt;*调拨*")</f>
        <v>0</v>
      </c>
      <c r="X9" s="32">
        <f>SUMIFS(Sheet1!$F$5:$F$28252,Sheet1!$I$5:$I$28252,$B9,Sheet1!$L$5:$L$28252,$A9,Sheet1!$D$5:$D$28252,"内部转款",Sheet1!$E$5:$E$28252,"&lt;&gt;*调拨*")+SUMIFS(Sheet1!$F$5:$F$28252,Sheet1!$I$5:$I$28252,$B9,Sheet1!$L$5:$L$28252,$A9,Sheet1!$D$5:$D$28252,"内部转账",Sheet1!$E$5:$E$28252,"&lt;&gt;*调拨*")</f>
        <v>0</v>
      </c>
      <c r="Y9" s="32">
        <f t="shared" si="0"/>
        <v>0</v>
      </c>
      <c r="Z9" s="32">
        <f>SUMIFS(Sheet1!$F$5:$F$28252,Sheet1!$I$5:$I$28252,$B9,Sheet1!$L$5:$L$28252,$A9)</f>
        <v>0</v>
      </c>
      <c r="AA9" s="32">
        <f>SUMIFS(Sheet1!$G$5:$G$28252,Sheet1!$I$5:$I$28252,$B9,Sheet1!$L$5:$L$28252,$A9,Sheet1!$D$5:$D$28252,"工资",Sheet1!$E$5:$E$28252,"&lt;&gt;*调拨*")+SUMIFS(Sheet1!$G$5:$G$28252,Sheet1!$I$5:$I$28252,$B9,Sheet1!$L$5:$L$28252,$A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9" s="32">
        <f>SUMIFS(Sheet1!$G$5:$G$28252,Sheet1!$I$5:$I$28252,$B9,Sheet1!$L$5:$L$28252,$A9,Sheet1!$D$5:$D$28252,"水费",Sheet1!$E$5:$E$28252,"&lt;&gt;*调拨*")+SUMIFS(Sheet1!$G$5:$G$28252,Sheet1!$I$5:$I$28252,$B9,Sheet1!$L$5:$L$28252,$A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" s="32">
        <f>SUMIFS(Sheet1!$G$5:$G$28252,Sheet1!$I$5:$I$28252,$B9,Sheet1!$L$5:$L$28252,$A9,Sheet1!$D$5:$D$28252,"电费",Sheet1!$E$5:$E$28252,"&lt;&gt;*调拨*")+SUMIFS(Sheet1!$G$5:$G$28252,Sheet1!$I$5:$I$28252,$B9,Sheet1!$L$5:$L$28252,$A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" s="32">
        <f>SUMIFS(Sheet1!$G$5:$G$28252,Sheet1!$I$5:$I$28252,$B9,Sheet1!$L$5:$L$28252,$A9,Sheet1!$D$5:$D$28252,"宽带费",Sheet1!$E$5:$E$28252,"&lt;&gt;*调拨*")+SUMIFS(Sheet1!$G$5:$G$28252,Sheet1!$I$5:$I$28252,$B9,Sheet1!$L$5:$L$28252,$A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" s="32">
        <f>SUMIFS(Sheet1!$G$5:$G$28252,Sheet1!$I$5:$I$28252,$B9,Sheet1!$L$5:$L$28252,$A9,Sheet1!$D$5:$D$28252,"办公费",Sheet1!$E$5:$E$28252,"&lt;&gt;*调拨*")+SUMIFS(Sheet1!$G$5:$G$28252,Sheet1!$I$5:$I$28252,$B9,Sheet1!$L$5:$L$28252,$A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9" s="32">
        <f>SUMIFS(Sheet1!$G$5:$G$28252,Sheet1!$I$5:$I$28252,$B9,Sheet1!$L$5:$L$28252,$A9,Sheet1!$D$5:$D$28252,"话费",Sheet1!$E$5:$E$28252,"&lt;&gt;*调拨*")+SUMIFS(Sheet1!$G$5:$G$28252,Sheet1!$I$5:$I$28252,$B9,Sheet1!$L$5:$L$28252,$A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" s="32">
        <f>SUMIFS(Sheet1!$G$5:$G$28252,Sheet1!$I$5:$I$28252,$B9,Sheet1!$L$5:$L$28252,$A9,Sheet1!$D$5:$D$28252,"房租",Sheet1!$E$5:$E$28252,"&lt;&gt;*调拨*")+SUMIFS(Sheet1!$G$5:$G$28252,Sheet1!$I$5:$I$28252,$B9,Sheet1!$L$5:$L$28252,$A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" s="32">
        <f>SUMIFS(Sheet1!$G$5:$G$28252,Sheet1!$I$5:$I$28252,$B9,Sheet1!$L$5:$L$28252,$A9,Sheet1!$E$5:$E$28252,"*调拨*")</f>
        <v>0</v>
      </c>
      <c r="AI9" s="32">
        <f>SUMIFS(Sheet1!$G$5:$G$28252,Sheet1!$I$5:$I$28252,$B9,Sheet1!$L$5:$L$28252,$A9,Sheet1!$D$5:$D$28252,"内部转款",Sheet1!$E$5:$E$28252,"&lt;&gt;*调拨*")+SUMIFS(Sheet1!$G$5:$G$28252,Sheet1!$I$5:$I$28252,$B9,Sheet1!$L$5:$L$28252,$A9,Sheet1!$D$5:$D$28252,"内部转账",Sheet1!$E$5:$E$28252,"&lt;&gt;*调拨*")</f>
        <v>0</v>
      </c>
      <c r="AJ9" s="32">
        <f t="shared" si="1"/>
        <v>0</v>
      </c>
      <c r="AK9" s="32">
        <f>SUMIFS(Sheet1!$G$5:$G$28252,Sheet1!$I$5:$I$28252,$B9,Sheet1!$L$5:$L$28252,$A9)</f>
        <v>0</v>
      </c>
      <c r="AL9" s="32">
        <f t="shared" si="2"/>
        <v>0</v>
      </c>
    </row>
    <row r="10" ht="16.5" spans="1:38">
      <c r="A10" s="30">
        <v>202512</v>
      </c>
      <c r="B10" s="31" t="s">
        <v>117</v>
      </c>
      <c r="C10" s="32">
        <f>SUMIFS(Sheet1!$F$5:$F$28252,Sheet1!$I$5:$I$28252,$B10,Sheet1!$L$5:$L$28252,$A10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0" s="32">
        <f>SUMIFS(Sheet1!$F$5:$F$28252,Sheet1!$I$5:$I$28252,$B10,Sheet1!$L$5:$L$28252,$A10,Sheet1!$D$5:$D$28252,"医保即时拨付",Sheet1!$E$5:$E$28252,"&lt;&gt;*调拨*")+SUMIFS(Sheet1!$F$5:$F$28252,Sheet1!$I$5:$I$28252,$B10,Sheet1!$L$5:$L$28252,$A10,Sheet1!$E$5:$E$28252,"*医保即时拨付*",Sheet1!$D$5:$D$28252,"&lt;&gt;医保即时拨付",Sheet1!$D$5:$D$28252,"&lt;&gt;内部转款",Sheet1!$D$5:$D$28252,"&lt;&gt;内部转账",Sheet1!$E$5:$E$28252,"&lt;&gt;*调拨*")</f>
        <v>0</v>
      </c>
      <c r="E10" s="32">
        <f>SUMIFS(Sheet1!$F$5:$F$28252,Sheet1!$I$5:$I$28252,$B10,Sheet1!$L$5:$L$28252,$A10,Sheet1!$D$5:$D$28252,"医保",Sheet1!$E$5:$E$28252,"&lt;&gt;*调拨*",Sheet1!$E$5:$E$28252,"&lt;&gt;*医保即时拨付*")+SUMIFS(Sheet1!$F$5:$F$28252,Sheet1!$I$5:$I$28252,$B10,Sheet1!$L$5:$L$28252,$A10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0" s="32">
        <f>SUMIFS(Sheet1!$F$5:$F$28252,Sheet1!$I$5:$I$28252,$B10,Sheet1!$L$5:$L$28252,$A10,Sheet1!$D$5:$D$28252,"聚合",Sheet1!$E$5:$E$28252,"&lt;&gt;*调拨*")+SUMIFS(Sheet1!$F$5:$F$28252,Sheet1!$I$5:$I$28252,$B10,Sheet1!$L$5:$L$28252,$A10,Sheet1!$E$5:$E$28252,"*聚合*",Sheet1!$D$5:$D$28252,"&lt;&gt;聚合",Sheet1!$D$5:$D$28252,"&lt;&gt;内部转款",Sheet1!$D$5:$D$28252,"&lt;&gt;内部转账",Sheet1!$E$5:$E$28252,"&lt;&gt;*调拨*")</f>
        <v>0</v>
      </c>
      <c r="G10" s="32">
        <f>SUMIFS(Sheet1!$F$5:$F$28252,Sheet1!$I$5:$I$28252,$B10,Sheet1!$L$5:$L$28252,$A10,Sheet1!$D$5:$D$28252,"24小时微信",Sheet1!$E$5:$E$28252,"&lt;&gt;*调拨*")+SUMIFS(Sheet1!$F$5:$F$28252,Sheet1!$I$5:$I$28252,$B10,Sheet1!$L$5:$L$28252,$A10,Sheet1!$E$5:$E$28252,"*24小时微信*",Sheet1!$D$5:$D$28252,"&lt;&gt;24小时微信",Sheet1!$D$5:$D$28252,"&lt;&gt;内部转款",Sheet1!$D$5:$D$28252,"&lt;&gt;内部转账",Sheet1!$E$5:$E$28252,"&lt;&gt;*调拨*")</f>
        <v>0</v>
      </c>
      <c r="H10" s="32">
        <f>SUMIFS(Sheet1!$F$5:$F$28252,Sheet1!$I$5:$I$28252,$B10,Sheet1!$L$5:$L$28252,$A10,Sheet1!$D$5:$D$28252,"美团",Sheet1!$E$5:$E$28252,"&lt;&gt;*调拨*")+SUMIFS(Sheet1!$F$5:$F$28252,Sheet1!$I$5:$I$28252,$B10,Sheet1!$L$5:$L$28252,$A10,Sheet1!$E$5:$E$28252,"*美团*",Sheet1!$D$5:$D$28252,"&lt;&gt;美团",Sheet1!$D$5:$D$28252,"&lt;&gt;内部转款",Sheet1!$D$5:$D$28252,"&lt;&gt;内部转账",Sheet1!$E$5:$E$28252,"&lt;&gt;*调拨*")</f>
        <v>0</v>
      </c>
      <c r="I10" s="32">
        <f>SUMIFS(Sheet1!$F$5:$F$28252,Sheet1!$I$5:$I$28252,$B10,Sheet1!$L$5:$L$28252,$A10,Sheet1!$D$5:$D$28252,"饿了么",Sheet1!$E$5:$E$28252,"&lt;&gt;*调拨*")+SUMIFS(Sheet1!$F$5:$F$28252,Sheet1!$I$5:$I$28252,$B10,Sheet1!$L$5:$L$28252,$A10,Sheet1!$E$5:$E$28252,"*饿了么*",Sheet1!$D$5:$D$28252,"&lt;&gt;饿了么",Sheet1!$D$5:$D$28252,"&lt;&gt;内部转款",Sheet1!$D$5:$D$28252,"&lt;&gt;内部转账",Sheet1!$E$5:$E$28252,"&lt;&gt;*调拨*")</f>
        <v>0</v>
      </c>
      <c r="J10" s="32">
        <f>SUMIFS(Sheet1!$F$5:$F$28252,Sheet1!$I$5:$I$28252,$B10,Sheet1!$L$5:$L$28252,$A10,Sheet1!$D$5:$D$28252,"健E卡",Sheet1!$E$5:$E$28252,"&lt;&gt;*调拨*")+SUMIFS(Sheet1!$F$5:$F$28252,Sheet1!$I$5:$I$28252,$B10,Sheet1!$L$5:$L$28252,$A10,Sheet1!$E$5:$E$28252,"*健E卡*",Sheet1!$D$5:$D$28252,"&lt;&gt;健E卡",Sheet1!$D$5:$D$28252,"&lt;&gt;内部转款",Sheet1!$D$5:$D$28252,"&lt;&gt;内部转账",Sheet1!$E$5:$E$28252,"&lt;&gt;*调拨*")</f>
        <v>0</v>
      </c>
      <c r="K10" s="32">
        <f>SUMIFS(Sheet1!$F$5:$F$28252,Sheet1!$I$5:$I$28252,$B10,Sheet1!$L$5:$L$28252,$A10,Sheet1!$D$5:$D$28252,"抖音",Sheet1!$E$5:$E$28252,"&lt;&gt;*调拨*")+SUMIFS(Sheet1!$F$5:$F$28252,Sheet1!$I$5:$I$28252,$B10,Sheet1!$L$5:$L$28252,$A10,Sheet1!$E$5:$E$28252,"*抖音*",Sheet1!$D$5:$D$28252,"&lt;&gt;抖音",Sheet1!$D$5:$D$28252,"&lt;&gt;内部转款",Sheet1!$D$5:$D$28252,"&lt;&gt;内部转账",Sheet1!$E$5:$E$28252,"&lt;&gt;*调拨*")</f>
        <v>0</v>
      </c>
      <c r="L10" s="32">
        <f>SUMIFS(Sheet1!$F$5:$F$28252,Sheet1!$I$5:$I$28252,$B10,Sheet1!$L$5:$L$28252,$A10,Sheet1!$D$5:$D$28252,"医卡通",Sheet1!$E$5:$E$28252,"&lt;&gt;*调拨*")+SUMIFS(Sheet1!$F$5:$F$28252,Sheet1!$I$5:$I$28252,$B10,Sheet1!$L$5:$L$28252,$A10,Sheet1!$E$5:$E$28252,"*医卡通*",Sheet1!$D$5:$D$28252,"&lt;&gt;医卡通",Sheet1!$D$5:$D$28252,"&lt;&gt;内部转款",Sheet1!$D$5:$D$28252,"&lt;&gt;内部转账",Sheet1!$E$5:$E$28252,"&lt;&gt;*调拨*")</f>
        <v>0</v>
      </c>
      <c r="M10" s="32">
        <f>SUMIFS(Sheet1!$F$5:$F$28252,Sheet1!$I$5:$I$28252,$B10,Sheet1!$L$5:$L$28252,$A10,Sheet1!$D$5:$D$28252,"企健网",Sheet1!$E$5:$E$28252,"&lt;&gt;*调拨*")+SUMIFS(Sheet1!$F$5:$F$28252,Sheet1!$I$5:$I$28252,$B10,Sheet1!$L$5:$L$28252,$A10,Sheet1!$E$5:$E$28252,"*企健网*",Sheet1!$D$5:$D$28252,"&lt;&gt;企健网",Sheet1!$D$5:$D$28252,"&lt;&gt;内部转款",Sheet1!$D$5:$D$28252,"&lt;&gt;内部转账",Sheet1!$E$5:$E$28252,"&lt;&gt;*调拨*")</f>
        <v>0</v>
      </c>
      <c r="N10" s="32">
        <f>SUMIFS(Sheet1!$F$5:$F$28252,Sheet1!$I$5:$I$28252,$B10,Sheet1!$L$5:$L$28252,$A10,Sheet1!$D$5:$D$28252,"银联",Sheet1!$E$5:$E$28252,"&lt;&gt;*调拨*")+SUMIFS(Sheet1!$F$5:$F$28252,Sheet1!$I$5:$I$28252,$B10,Sheet1!$L$5:$L$28252,$A10,Sheet1!$E$5:$E$28252,"*银联*",Sheet1!$D$5:$D$28252,"&lt;&gt;银联",Sheet1!$D$5:$D$28252,"&lt;&gt;内部转款",Sheet1!$D$5:$D$28252,"&lt;&gt;内部转账",Sheet1!$E$5:$E$28252,"&lt;&gt;*调拨*")</f>
        <v>0</v>
      </c>
      <c r="O10" s="32">
        <f>SUMIFS(Sheet1!$F$5:$F$28252,Sheet1!$I$5:$I$28252,$B10,Sheet1!$L$5:$L$28252,$A10,Sheet1!$D$5:$D$28252,"京东",Sheet1!$E$5:$E$28252,"&lt;&gt;*调拨*")+SUMIFS(Sheet1!$F$5:$F$28252,Sheet1!$I$5:$I$28252,$B10,Sheet1!$L$5:$L$28252,$A10,Sheet1!$E$5:$E$28252,"*京东*",Sheet1!$D$5:$D$28252,"&lt;&gt;京东",Sheet1!$D$5:$D$28252,"&lt;&gt;内部转款",Sheet1!$D$5:$D$28252,"&lt;&gt;内部转账",Sheet1!$E$5:$E$28252,"&lt;&gt;*调拨*")</f>
        <v>0</v>
      </c>
      <c r="P10" s="32">
        <f>SUMIFS(Sheet1!$F$5:$F$28252,Sheet1!$I$5:$I$28252,$B10,Sheet1!$L$5:$L$28252,$A10,Sheet1!$D$5:$D$28252,"药机微信",Sheet1!$E$5:$E$28252,"&lt;&gt;*调拨*")+SUMIFS(Sheet1!$F$5:$F$28252,Sheet1!$I$5:$I$28252,$B10,Sheet1!$L$5:$L$28252,$A10,Sheet1!$E$5:$E$28252,"*药机微信*",Sheet1!$D$5:$D$28252,"&lt;&gt;药机微信",Sheet1!$D$5:$D$28252,"&lt;&gt;内部转款",Sheet1!$D$5:$D$28252,"&lt;&gt;内部转账",Sheet1!$E$5:$E$28252,"&lt;&gt;*调拨*")</f>
        <v>0</v>
      </c>
      <c r="Q10" s="32">
        <f>SUMIFS(Sheet1!$F$5:$F$28252,Sheet1!$I$5:$I$28252,$B10,Sheet1!$L$5:$L$28252,$A10,Sheet1!$D$5:$D$28252,"亲情卡",Sheet1!$E$5:$E$28252,"&lt;&gt;*调拨*")+SUMIFS(Sheet1!$F$5:$F$28252,Sheet1!$I$5:$I$28252,$B10,Sheet1!$L$5:$L$28252,$A10,Sheet1!$E$5:$E$28252,"*亲情卡*",Sheet1!$D$5:$D$28252,"&lt;&gt;亲情卡",Sheet1!$D$5:$D$28252,"&lt;&gt;内部转款",Sheet1!$D$5:$D$28252,"&lt;&gt;内部转账",Sheet1!$E$5:$E$28252,"&lt;&gt;*调拨*")</f>
        <v>0</v>
      </c>
      <c r="R10" s="32">
        <f>SUMIFS(Sheet1!$F$5:$F$28252,Sheet1!$I$5:$I$28252,$B10,Sheet1!$L$5:$L$28252,$A10,Sheet1!$D$5:$D$28252,"优惠券",Sheet1!$E$5:$E$28252,"&lt;&gt;*调拨*")+SUMIFS(Sheet1!$F$5:$F$28252,Sheet1!$I$5:$I$28252,$B10,Sheet1!$L$5:$L$28252,$A10,Sheet1!$E$5:$E$28252,"*优惠券*",Sheet1!$D$5:$D$28252,"&lt;&gt;优惠券",Sheet1!$D$5:$D$28252,"&lt;&gt;内部转款",Sheet1!$D$5:$D$28252,"&lt;&gt;内部转账",Sheet1!$E$5:$E$28252,"&lt;&gt;*调拨*")</f>
        <v>0</v>
      </c>
      <c r="S10" s="32">
        <f>SUMIFS(Sheet1!$F$5:$F$28252,Sheet1!$I$5:$I$28252,$B10,Sheet1!$L$5:$L$28252,$A10,Sheet1!$D$5:$D$28252,"代金券",Sheet1!$E$5:$E$28252,"&lt;&gt;*调拨*")+SUMIFS(Sheet1!$F$5:$F$28252,Sheet1!$I$5:$I$28252,$B10,Sheet1!$L$5:$L$28252,$A10,Sheet1!$E$5:$E$28252,"*代金券*",Sheet1!$D$5:$D$28252,"&lt;&gt;代金券",Sheet1!$D$5:$D$28252,"&lt;&gt;内部转款",Sheet1!$D$5:$D$28252,"&lt;&gt;内部转账",Sheet1!$E$5:$E$28252,"&lt;&gt;*调拨*")</f>
        <v>0</v>
      </c>
      <c r="T10" s="32">
        <f>SUMIFS(Sheet1!$F$5:$F$28252,Sheet1!$I$5:$I$28252,$B10,Sheet1!$L$5:$L$28252,$A10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,Sheet1!$L$5:$L$28252,$A10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,Sheet1!$L$5:$L$28252,$A10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,Sheet1!$L$5:$L$28252,$A10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" s="32">
        <f>SUMIFS(Sheet1!$F$5:$F$28252,Sheet1!$I$5:$I$28252,$B10,Sheet1!$L$5:$L$28252,$A10,Sheet1!$E$5:$E$28252,"*调拨*")</f>
        <v>0</v>
      </c>
      <c r="V10" s="32">
        <f>SUMIFS(Sheet1!$F$5:$F$28252,Sheet1!$I$5:$I$28252,$B10,Sheet1!$L$5:$L$28252,$A10,Sheet1!$D$5:$D$28252,"储值",Sheet1!$E$5:$E$28252,"&lt;&gt;*调拨*")+SUMIFS(Sheet1!$F$5:$F$28252,Sheet1!$I$5:$I$28252,$B10,Sheet1!$L$5:$L$28252,$A10,Sheet1!$E$5:$E$28252,"*储值*",Sheet1!$D$5:$D$28252,"&lt;&gt;储值",Sheet1!$D$5:$D$28252,"&lt;&gt;内部转款",Sheet1!$D$5:$D$28252,"&lt;&gt;内部转账",Sheet1!$E$5:$E$28252,"&lt;&gt;*调拨*")</f>
        <v>0</v>
      </c>
      <c r="W10" s="32">
        <f>SUMIFS(Sheet1!$F$5:$F$28252,Sheet1!$I$5:$I$28252,$B10,Sheet1!$L$5:$L$28252,$A10,Sheet1!$D$5:$D$28252,"效期",Sheet1!$E$5:$E$28252,"&lt;&gt;*调拨*")+SUMIFS(Sheet1!$F$5:$F$28252,Sheet1!$I$5:$I$28252,$B10,Sheet1!$L$5:$L$28252,$A10,Sheet1!$E$5:$E$28252,"*效期*",Sheet1!$D$5:$D$28252,"&lt;&gt;效期",Sheet1!$D$5:$D$28252,"&lt;&gt;内部转款",Sheet1!$D$5:$D$28252,"&lt;&gt;内部转账",Sheet1!$E$5:$E$28252,"&lt;&gt;*调拨*")</f>
        <v>0</v>
      </c>
      <c r="X10" s="32">
        <f>SUMIFS(Sheet1!$F$5:$F$28252,Sheet1!$I$5:$I$28252,$B10,Sheet1!$L$5:$L$28252,$A10,Sheet1!$D$5:$D$28252,"内部转款",Sheet1!$E$5:$E$28252,"&lt;&gt;*调拨*")+SUMIFS(Sheet1!$F$5:$F$28252,Sheet1!$I$5:$I$28252,$B10,Sheet1!$L$5:$L$28252,$A10,Sheet1!$D$5:$D$28252,"内部转账",Sheet1!$E$5:$E$28252,"&lt;&gt;*调拨*")</f>
        <v>0</v>
      </c>
      <c r="Y10" s="32">
        <f t="shared" si="0"/>
        <v>0</v>
      </c>
      <c r="Z10" s="32">
        <f>SUMIFS(Sheet1!$F$5:$F$28252,Sheet1!$I$5:$I$28252,$B10,Sheet1!$L$5:$L$28252,$A10)</f>
        <v>0</v>
      </c>
      <c r="AA10" s="32">
        <f>SUMIFS(Sheet1!$G$5:$G$28252,Sheet1!$I$5:$I$28252,$B10,Sheet1!$L$5:$L$28252,$A10,Sheet1!$D$5:$D$28252,"工资",Sheet1!$E$5:$E$28252,"&lt;&gt;*调拨*")+SUMIFS(Sheet1!$G$5:$G$28252,Sheet1!$I$5:$I$28252,$B10,Sheet1!$L$5:$L$28252,$A10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0" s="32">
        <f>SUMIFS(Sheet1!$G$5:$G$28252,Sheet1!$I$5:$I$28252,$B10,Sheet1!$L$5:$L$28252,$A10,Sheet1!$D$5:$D$28252,"水费",Sheet1!$E$5:$E$28252,"&lt;&gt;*调拨*")+SUMIFS(Sheet1!$G$5:$G$28252,Sheet1!$I$5:$I$28252,$B10,Sheet1!$L$5:$L$28252,$A10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" s="32">
        <f>SUMIFS(Sheet1!$G$5:$G$28252,Sheet1!$I$5:$I$28252,$B10,Sheet1!$L$5:$L$28252,$A10,Sheet1!$D$5:$D$28252,"电费",Sheet1!$E$5:$E$28252,"&lt;&gt;*调拨*")+SUMIFS(Sheet1!$G$5:$G$28252,Sheet1!$I$5:$I$28252,$B10,Sheet1!$L$5:$L$28252,$A10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" s="32">
        <f>SUMIFS(Sheet1!$G$5:$G$28252,Sheet1!$I$5:$I$28252,$B10,Sheet1!$L$5:$L$28252,$A10,Sheet1!$D$5:$D$28252,"宽带费",Sheet1!$E$5:$E$28252,"&lt;&gt;*调拨*")+SUMIFS(Sheet1!$G$5:$G$28252,Sheet1!$I$5:$I$28252,$B10,Sheet1!$L$5:$L$28252,$A10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" s="32">
        <f>SUMIFS(Sheet1!$G$5:$G$28252,Sheet1!$I$5:$I$28252,$B10,Sheet1!$L$5:$L$28252,$A10,Sheet1!$D$5:$D$28252,"办公费",Sheet1!$E$5:$E$28252,"&lt;&gt;*调拨*")+SUMIFS(Sheet1!$G$5:$G$28252,Sheet1!$I$5:$I$28252,$B10,Sheet1!$L$5:$L$28252,$A10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" s="32">
        <f>SUMIFS(Sheet1!$G$5:$G$28252,Sheet1!$I$5:$I$28252,$B10,Sheet1!$L$5:$L$28252,$A10,Sheet1!$D$5:$D$28252,"话费",Sheet1!$E$5:$E$28252,"&lt;&gt;*调拨*")+SUMIFS(Sheet1!$G$5:$G$28252,Sheet1!$I$5:$I$28252,$B10,Sheet1!$L$5:$L$28252,$A10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" s="32">
        <f>SUMIFS(Sheet1!$G$5:$G$28252,Sheet1!$I$5:$I$28252,$B10,Sheet1!$L$5:$L$28252,$A10,Sheet1!$D$5:$D$28252,"房租",Sheet1!$E$5:$E$28252,"&lt;&gt;*调拨*")+SUMIFS(Sheet1!$G$5:$G$28252,Sheet1!$I$5:$I$28252,$B10,Sheet1!$L$5:$L$28252,$A10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0" s="32">
        <f>SUMIFS(Sheet1!$G$5:$G$28252,Sheet1!$I$5:$I$28252,$B10,Sheet1!$L$5:$L$28252,$A10,Sheet1!$E$5:$E$28252,"*调拨*")</f>
        <v>0</v>
      </c>
      <c r="AI10" s="32">
        <f>SUMIFS(Sheet1!$G$5:$G$28252,Sheet1!$I$5:$I$28252,$B10,Sheet1!$L$5:$L$28252,$A10,Sheet1!$D$5:$D$28252,"内部转款",Sheet1!$E$5:$E$28252,"&lt;&gt;*调拨*")+SUMIFS(Sheet1!$G$5:$G$28252,Sheet1!$I$5:$I$28252,$B10,Sheet1!$L$5:$L$28252,$A10,Sheet1!$D$5:$D$28252,"内部转账",Sheet1!$E$5:$E$28252,"&lt;&gt;*调拨*")</f>
        <v>0</v>
      </c>
      <c r="AJ10" s="32">
        <f t="shared" si="1"/>
        <v>0</v>
      </c>
      <c r="AK10" s="32">
        <f>SUMIFS(Sheet1!$G$5:$G$28252,Sheet1!$I$5:$I$28252,$B10,Sheet1!$L$5:$L$28252,$A10)</f>
        <v>0</v>
      </c>
      <c r="AL10" s="32">
        <f t="shared" si="2"/>
        <v>0</v>
      </c>
    </row>
    <row r="11" ht="16.5" spans="1:38">
      <c r="A11" s="30">
        <v>202512</v>
      </c>
      <c r="B11" s="31" t="s">
        <v>677</v>
      </c>
      <c r="C11" s="32">
        <f>SUMIFS(Sheet1!$F$5:$F$28252,Sheet1!$I$5:$I$28252,$B11,Sheet1!$L$5:$L$28252,$A11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1" s="32">
        <f>SUMIFS(Sheet1!$F$5:$F$28252,Sheet1!$I$5:$I$28252,$B11,Sheet1!$L$5:$L$28252,$A11,Sheet1!$D$5:$D$28252,"医保即时拨付",Sheet1!$E$5:$E$28252,"&lt;&gt;*调拨*")+SUMIFS(Sheet1!$F$5:$F$28252,Sheet1!$I$5:$I$28252,$B11,Sheet1!$L$5:$L$28252,$A11,Sheet1!$E$5:$E$28252,"*医保即时拨付*",Sheet1!$D$5:$D$28252,"&lt;&gt;医保即时拨付",Sheet1!$D$5:$D$28252,"&lt;&gt;内部转款",Sheet1!$D$5:$D$28252,"&lt;&gt;内部转账",Sheet1!$E$5:$E$28252,"&lt;&gt;*调拨*")</f>
        <v>0</v>
      </c>
      <c r="E11" s="32">
        <f>SUMIFS(Sheet1!$F$5:$F$28252,Sheet1!$I$5:$I$28252,$B11,Sheet1!$L$5:$L$28252,$A11,Sheet1!$D$5:$D$28252,"医保",Sheet1!$E$5:$E$28252,"&lt;&gt;*调拨*",Sheet1!$E$5:$E$28252,"&lt;&gt;*医保即时拨付*")+SUMIFS(Sheet1!$F$5:$F$28252,Sheet1!$I$5:$I$28252,$B11,Sheet1!$L$5:$L$28252,$A11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1" s="32">
        <f>SUMIFS(Sheet1!$F$5:$F$28252,Sheet1!$I$5:$I$28252,$B11,Sheet1!$L$5:$L$28252,$A11,Sheet1!$D$5:$D$28252,"聚合",Sheet1!$E$5:$E$28252,"&lt;&gt;*调拨*")+SUMIFS(Sheet1!$F$5:$F$28252,Sheet1!$I$5:$I$28252,$B11,Sheet1!$L$5:$L$28252,$A11,Sheet1!$E$5:$E$28252,"*聚合*",Sheet1!$D$5:$D$28252,"&lt;&gt;聚合",Sheet1!$D$5:$D$28252,"&lt;&gt;内部转款",Sheet1!$D$5:$D$28252,"&lt;&gt;内部转账",Sheet1!$E$5:$E$28252,"&lt;&gt;*调拨*")</f>
        <v>0</v>
      </c>
      <c r="G11" s="32">
        <f>SUMIFS(Sheet1!$F$5:$F$28252,Sheet1!$I$5:$I$28252,$B11,Sheet1!$L$5:$L$28252,$A11,Sheet1!$D$5:$D$28252,"24小时微信",Sheet1!$E$5:$E$28252,"&lt;&gt;*调拨*")+SUMIFS(Sheet1!$F$5:$F$28252,Sheet1!$I$5:$I$28252,$B11,Sheet1!$L$5:$L$28252,$A11,Sheet1!$E$5:$E$28252,"*24小时微信*",Sheet1!$D$5:$D$28252,"&lt;&gt;24小时微信",Sheet1!$D$5:$D$28252,"&lt;&gt;内部转款",Sheet1!$D$5:$D$28252,"&lt;&gt;内部转账",Sheet1!$E$5:$E$28252,"&lt;&gt;*调拨*")</f>
        <v>0</v>
      </c>
      <c r="H11" s="32">
        <f>SUMIFS(Sheet1!$F$5:$F$28252,Sheet1!$I$5:$I$28252,$B11,Sheet1!$L$5:$L$28252,$A11,Sheet1!$D$5:$D$28252,"美团",Sheet1!$E$5:$E$28252,"&lt;&gt;*调拨*")+SUMIFS(Sheet1!$F$5:$F$28252,Sheet1!$I$5:$I$28252,$B11,Sheet1!$L$5:$L$28252,$A11,Sheet1!$E$5:$E$28252,"*美团*",Sheet1!$D$5:$D$28252,"&lt;&gt;美团",Sheet1!$D$5:$D$28252,"&lt;&gt;内部转款",Sheet1!$D$5:$D$28252,"&lt;&gt;内部转账",Sheet1!$E$5:$E$28252,"&lt;&gt;*调拨*")</f>
        <v>0</v>
      </c>
      <c r="I11" s="32">
        <f>SUMIFS(Sheet1!$F$5:$F$28252,Sheet1!$I$5:$I$28252,$B11,Sheet1!$L$5:$L$28252,$A11,Sheet1!$D$5:$D$28252,"饿了么",Sheet1!$E$5:$E$28252,"&lt;&gt;*调拨*")+SUMIFS(Sheet1!$F$5:$F$28252,Sheet1!$I$5:$I$28252,$B11,Sheet1!$L$5:$L$28252,$A11,Sheet1!$E$5:$E$28252,"*饿了么*",Sheet1!$D$5:$D$28252,"&lt;&gt;饿了么",Sheet1!$D$5:$D$28252,"&lt;&gt;内部转款",Sheet1!$D$5:$D$28252,"&lt;&gt;内部转账",Sheet1!$E$5:$E$28252,"&lt;&gt;*调拨*")</f>
        <v>0</v>
      </c>
      <c r="J11" s="32">
        <f>SUMIFS(Sheet1!$F$5:$F$28252,Sheet1!$I$5:$I$28252,$B11,Sheet1!$L$5:$L$28252,$A11,Sheet1!$D$5:$D$28252,"健E卡",Sheet1!$E$5:$E$28252,"&lt;&gt;*调拨*")+SUMIFS(Sheet1!$F$5:$F$28252,Sheet1!$I$5:$I$28252,$B11,Sheet1!$L$5:$L$28252,$A11,Sheet1!$E$5:$E$28252,"*健E卡*",Sheet1!$D$5:$D$28252,"&lt;&gt;健E卡",Sheet1!$D$5:$D$28252,"&lt;&gt;内部转款",Sheet1!$D$5:$D$28252,"&lt;&gt;内部转账",Sheet1!$E$5:$E$28252,"&lt;&gt;*调拨*")</f>
        <v>0</v>
      </c>
      <c r="K11" s="32">
        <f>SUMIFS(Sheet1!$F$5:$F$28252,Sheet1!$I$5:$I$28252,$B11,Sheet1!$L$5:$L$28252,$A11,Sheet1!$D$5:$D$28252,"抖音",Sheet1!$E$5:$E$28252,"&lt;&gt;*调拨*")+SUMIFS(Sheet1!$F$5:$F$28252,Sheet1!$I$5:$I$28252,$B11,Sheet1!$L$5:$L$28252,$A11,Sheet1!$E$5:$E$28252,"*抖音*",Sheet1!$D$5:$D$28252,"&lt;&gt;抖音",Sheet1!$D$5:$D$28252,"&lt;&gt;内部转款",Sheet1!$D$5:$D$28252,"&lt;&gt;内部转账",Sheet1!$E$5:$E$28252,"&lt;&gt;*调拨*")</f>
        <v>0</v>
      </c>
      <c r="L11" s="32">
        <f>SUMIFS(Sheet1!$F$5:$F$28252,Sheet1!$I$5:$I$28252,$B11,Sheet1!$L$5:$L$28252,$A11,Sheet1!$D$5:$D$28252,"医卡通",Sheet1!$E$5:$E$28252,"&lt;&gt;*调拨*")+SUMIFS(Sheet1!$F$5:$F$28252,Sheet1!$I$5:$I$28252,$B11,Sheet1!$L$5:$L$28252,$A11,Sheet1!$E$5:$E$28252,"*医卡通*",Sheet1!$D$5:$D$28252,"&lt;&gt;医卡通",Sheet1!$D$5:$D$28252,"&lt;&gt;内部转款",Sheet1!$D$5:$D$28252,"&lt;&gt;内部转账",Sheet1!$E$5:$E$28252,"&lt;&gt;*调拨*")</f>
        <v>0</v>
      </c>
      <c r="M11" s="32">
        <f>SUMIFS(Sheet1!$F$5:$F$28252,Sheet1!$I$5:$I$28252,$B11,Sheet1!$L$5:$L$28252,$A11,Sheet1!$D$5:$D$28252,"企健网",Sheet1!$E$5:$E$28252,"&lt;&gt;*调拨*")+SUMIFS(Sheet1!$F$5:$F$28252,Sheet1!$I$5:$I$28252,$B11,Sheet1!$L$5:$L$28252,$A11,Sheet1!$E$5:$E$28252,"*企健网*",Sheet1!$D$5:$D$28252,"&lt;&gt;企健网",Sheet1!$D$5:$D$28252,"&lt;&gt;内部转款",Sheet1!$D$5:$D$28252,"&lt;&gt;内部转账",Sheet1!$E$5:$E$28252,"&lt;&gt;*调拨*")</f>
        <v>0</v>
      </c>
      <c r="N11" s="32">
        <f>SUMIFS(Sheet1!$F$5:$F$28252,Sheet1!$I$5:$I$28252,$B11,Sheet1!$L$5:$L$28252,$A11,Sheet1!$D$5:$D$28252,"银联",Sheet1!$E$5:$E$28252,"&lt;&gt;*调拨*")+SUMIFS(Sheet1!$F$5:$F$28252,Sheet1!$I$5:$I$28252,$B11,Sheet1!$L$5:$L$28252,$A11,Sheet1!$E$5:$E$28252,"*银联*",Sheet1!$D$5:$D$28252,"&lt;&gt;银联",Sheet1!$D$5:$D$28252,"&lt;&gt;内部转款",Sheet1!$D$5:$D$28252,"&lt;&gt;内部转账",Sheet1!$E$5:$E$28252,"&lt;&gt;*调拨*")</f>
        <v>0</v>
      </c>
      <c r="O11" s="32">
        <f>SUMIFS(Sheet1!$F$5:$F$28252,Sheet1!$I$5:$I$28252,$B11,Sheet1!$L$5:$L$28252,$A11,Sheet1!$D$5:$D$28252,"京东",Sheet1!$E$5:$E$28252,"&lt;&gt;*调拨*")+SUMIFS(Sheet1!$F$5:$F$28252,Sheet1!$I$5:$I$28252,$B11,Sheet1!$L$5:$L$28252,$A11,Sheet1!$E$5:$E$28252,"*京东*",Sheet1!$D$5:$D$28252,"&lt;&gt;京东",Sheet1!$D$5:$D$28252,"&lt;&gt;内部转款",Sheet1!$D$5:$D$28252,"&lt;&gt;内部转账",Sheet1!$E$5:$E$28252,"&lt;&gt;*调拨*")</f>
        <v>0</v>
      </c>
      <c r="P11" s="32">
        <f>SUMIFS(Sheet1!$F$5:$F$28252,Sheet1!$I$5:$I$28252,$B11,Sheet1!$L$5:$L$28252,$A11,Sheet1!$D$5:$D$28252,"药机微信",Sheet1!$E$5:$E$28252,"&lt;&gt;*调拨*")+SUMIFS(Sheet1!$F$5:$F$28252,Sheet1!$I$5:$I$28252,$B11,Sheet1!$L$5:$L$28252,$A11,Sheet1!$E$5:$E$28252,"*药机微信*",Sheet1!$D$5:$D$28252,"&lt;&gt;药机微信",Sheet1!$D$5:$D$28252,"&lt;&gt;内部转款",Sheet1!$D$5:$D$28252,"&lt;&gt;内部转账",Sheet1!$E$5:$E$28252,"&lt;&gt;*调拨*")</f>
        <v>0</v>
      </c>
      <c r="Q11" s="32">
        <f>SUMIFS(Sheet1!$F$5:$F$28252,Sheet1!$I$5:$I$28252,$B11,Sheet1!$L$5:$L$28252,$A11,Sheet1!$D$5:$D$28252,"亲情卡",Sheet1!$E$5:$E$28252,"&lt;&gt;*调拨*")+SUMIFS(Sheet1!$F$5:$F$28252,Sheet1!$I$5:$I$28252,$B11,Sheet1!$L$5:$L$28252,$A11,Sheet1!$E$5:$E$28252,"*亲情卡*",Sheet1!$D$5:$D$28252,"&lt;&gt;亲情卡",Sheet1!$D$5:$D$28252,"&lt;&gt;内部转款",Sheet1!$D$5:$D$28252,"&lt;&gt;内部转账",Sheet1!$E$5:$E$28252,"&lt;&gt;*调拨*")</f>
        <v>0</v>
      </c>
      <c r="R11" s="32">
        <f>SUMIFS(Sheet1!$F$5:$F$28252,Sheet1!$I$5:$I$28252,$B11,Sheet1!$L$5:$L$28252,$A11,Sheet1!$D$5:$D$28252,"优惠券",Sheet1!$E$5:$E$28252,"&lt;&gt;*调拨*")+SUMIFS(Sheet1!$F$5:$F$28252,Sheet1!$I$5:$I$28252,$B11,Sheet1!$L$5:$L$28252,$A11,Sheet1!$E$5:$E$28252,"*优惠券*",Sheet1!$D$5:$D$28252,"&lt;&gt;优惠券",Sheet1!$D$5:$D$28252,"&lt;&gt;内部转款",Sheet1!$D$5:$D$28252,"&lt;&gt;内部转账",Sheet1!$E$5:$E$28252,"&lt;&gt;*调拨*")</f>
        <v>0</v>
      </c>
      <c r="S11" s="32">
        <f>SUMIFS(Sheet1!$F$5:$F$28252,Sheet1!$I$5:$I$28252,$B11,Sheet1!$L$5:$L$28252,$A11,Sheet1!$D$5:$D$28252,"代金券",Sheet1!$E$5:$E$28252,"&lt;&gt;*调拨*")+SUMIFS(Sheet1!$F$5:$F$28252,Sheet1!$I$5:$I$28252,$B11,Sheet1!$L$5:$L$28252,$A11,Sheet1!$E$5:$E$28252,"*代金券*",Sheet1!$D$5:$D$28252,"&lt;&gt;代金券",Sheet1!$D$5:$D$28252,"&lt;&gt;内部转款",Sheet1!$D$5:$D$28252,"&lt;&gt;内部转账",Sheet1!$E$5:$E$28252,"&lt;&gt;*调拨*")</f>
        <v>0</v>
      </c>
      <c r="T11" s="32">
        <f>SUMIFS(Sheet1!$F$5:$F$28252,Sheet1!$I$5:$I$28252,$B11,Sheet1!$L$5:$L$28252,$A11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,Sheet1!$L$5:$L$28252,$A11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,Sheet1!$L$5:$L$28252,$A11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,Sheet1!$L$5:$L$28252,$A11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1" s="32">
        <f>SUMIFS(Sheet1!$F$5:$F$28252,Sheet1!$I$5:$I$28252,$B11,Sheet1!$L$5:$L$28252,$A11,Sheet1!$E$5:$E$28252,"*调拨*")</f>
        <v>0</v>
      </c>
      <c r="V11" s="32">
        <f>SUMIFS(Sheet1!$F$5:$F$28252,Sheet1!$I$5:$I$28252,$B11,Sheet1!$L$5:$L$28252,$A11,Sheet1!$D$5:$D$28252,"储值",Sheet1!$E$5:$E$28252,"&lt;&gt;*调拨*")+SUMIFS(Sheet1!$F$5:$F$28252,Sheet1!$I$5:$I$28252,$B11,Sheet1!$L$5:$L$28252,$A11,Sheet1!$E$5:$E$28252,"*储值*",Sheet1!$D$5:$D$28252,"&lt;&gt;储值",Sheet1!$D$5:$D$28252,"&lt;&gt;内部转款",Sheet1!$D$5:$D$28252,"&lt;&gt;内部转账",Sheet1!$E$5:$E$28252,"&lt;&gt;*调拨*")</f>
        <v>0</v>
      </c>
      <c r="W11" s="32">
        <f>SUMIFS(Sheet1!$F$5:$F$28252,Sheet1!$I$5:$I$28252,$B11,Sheet1!$L$5:$L$28252,$A11,Sheet1!$D$5:$D$28252,"效期",Sheet1!$E$5:$E$28252,"&lt;&gt;*调拨*")+SUMIFS(Sheet1!$F$5:$F$28252,Sheet1!$I$5:$I$28252,$B11,Sheet1!$L$5:$L$28252,$A11,Sheet1!$E$5:$E$28252,"*效期*",Sheet1!$D$5:$D$28252,"&lt;&gt;效期",Sheet1!$D$5:$D$28252,"&lt;&gt;内部转款",Sheet1!$D$5:$D$28252,"&lt;&gt;内部转账",Sheet1!$E$5:$E$28252,"&lt;&gt;*调拨*")</f>
        <v>0</v>
      </c>
      <c r="X11" s="32">
        <f>SUMIFS(Sheet1!$F$5:$F$28252,Sheet1!$I$5:$I$28252,$B11,Sheet1!$L$5:$L$28252,$A11,Sheet1!$D$5:$D$28252,"内部转款",Sheet1!$E$5:$E$28252,"&lt;&gt;*调拨*")+SUMIFS(Sheet1!$F$5:$F$28252,Sheet1!$I$5:$I$28252,$B11,Sheet1!$L$5:$L$28252,$A11,Sheet1!$D$5:$D$28252,"内部转账",Sheet1!$E$5:$E$28252,"&lt;&gt;*调拨*")</f>
        <v>0</v>
      </c>
      <c r="Y11" s="32">
        <f t="shared" si="0"/>
        <v>0</v>
      </c>
      <c r="Z11" s="32">
        <f>SUMIFS(Sheet1!$F$5:$F$28252,Sheet1!$I$5:$I$28252,$B11,Sheet1!$L$5:$L$28252,$A11)</f>
        <v>0</v>
      </c>
      <c r="AA11" s="32">
        <f>SUMIFS(Sheet1!$G$5:$G$28252,Sheet1!$I$5:$I$28252,$B11,Sheet1!$L$5:$L$28252,$A11,Sheet1!$D$5:$D$28252,"工资",Sheet1!$E$5:$E$28252,"&lt;&gt;*调拨*")+SUMIFS(Sheet1!$G$5:$G$28252,Sheet1!$I$5:$I$28252,$B11,Sheet1!$L$5:$L$28252,$A11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1" s="32">
        <f>SUMIFS(Sheet1!$G$5:$G$28252,Sheet1!$I$5:$I$28252,$B11,Sheet1!$L$5:$L$28252,$A11,Sheet1!$D$5:$D$28252,"水费",Sheet1!$E$5:$E$28252,"&lt;&gt;*调拨*")+SUMIFS(Sheet1!$G$5:$G$28252,Sheet1!$I$5:$I$28252,$B11,Sheet1!$L$5:$L$28252,$A11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1" s="32">
        <f>SUMIFS(Sheet1!$G$5:$G$28252,Sheet1!$I$5:$I$28252,$B11,Sheet1!$L$5:$L$28252,$A11,Sheet1!$D$5:$D$28252,"电费",Sheet1!$E$5:$E$28252,"&lt;&gt;*调拨*")+SUMIFS(Sheet1!$G$5:$G$28252,Sheet1!$I$5:$I$28252,$B11,Sheet1!$L$5:$L$28252,$A11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1" s="32">
        <f>SUMIFS(Sheet1!$G$5:$G$28252,Sheet1!$I$5:$I$28252,$B11,Sheet1!$L$5:$L$28252,$A11,Sheet1!$D$5:$D$28252,"宽带费",Sheet1!$E$5:$E$28252,"&lt;&gt;*调拨*")+SUMIFS(Sheet1!$G$5:$G$28252,Sheet1!$I$5:$I$28252,$B11,Sheet1!$L$5:$L$28252,$A11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1" s="32">
        <f>SUMIFS(Sheet1!$G$5:$G$28252,Sheet1!$I$5:$I$28252,$B11,Sheet1!$L$5:$L$28252,$A11,Sheet1!$D$5:$D$28252,"办公费",Sheet1!$E$5:$E$28252,"&lt;&gt;*调拨*")+SUMIFS(Sheet1!$G$5:$G$28252,Sheet1!$I$5:$I$28252,$B11,Sheet1!$L$5:$L$28252,$A11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1" s="32">
        <f>SUMIFS(Sheet1!$G$5:$G$28252,Sheet1!$I$5:$I$28252,$B11,Sheet1!$L$5:$L$28252,$A11,Sheet1!$D$5:$D$28252,"话费",Sheet1!$E$5:$E$28252,"&lt;&gt;*调拨*")+SUMIFS(Sheet1!$G$5:$G$28252,Sheet1!$I$5:$I$28252,$B11,Sheet1!$L$5:$L$28252,$A11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1" s="32">
        <f>SUMIFS(Sheet1!$G$5:$G$28252,Sheet1!$I$5:$I$28252,$B11,Sheet1!$L$5:$L$28252,$A11,Sheet1!$D$5:$D$28252,"房租",Sheet1!$E$5:$E$28252,"&lt;&gt;*调拨*")+SUMIFS(Sheet1!$G$5:$G$28252,Sheet1!$I$5:$I$28252,$B11,Sheet1!$L$5:$L$28252,$A11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1" s="32">
        <f>SUMIFS(Sheet1!$G$5:$G$28252,Sheet1!$I$5:$I$28252,$B11,Sheet1!$L$5:$L$28252,$A11,Sheet1!$E$5:$E$28252,"*调拨*")</f>
        <v>0</v>
      </c>
      <c r="AI11" s="32">
        <f>SUMIFS(Sheet1!$G$5:$G$28252,Sheet1!$I$5:$I$28252,$B11,Sheet1!$L$5:$L$28252,$A11,Sheet1!$D$5:$D$28252,"内部转款",Sheet1!$E$5:$E$28252,"&lt;&gt;*调拨*")+SUMIFS(Sheet1!$G$5:$G$28252,Sheet1!$I$5:$I$28252,$B11,Sheet1!$L$5:$L$28252,$A11,Sheet1!$D$5:$D$28252,"内部转账",Sheet1!$E$5:$E$28252,"&lt;&gt;*调拨*")</f>
        <v>0</v>
      </c>
      <c r="AJ11" s="32">
        <f t="shared" si="1"/>
        <v>0</v>
      </c>
      <c r="AK11" s="32">
        <f>SUMIFS(Sheet1!$G$5:$G$28252,Sheet1!$I$5:$I$28252,$B11,Sheet1!$L$5:$L$28252,$A11)</f>
        <v>0</v>
      </c>
      <c r="AL11" s="32">
        <f t="shared" si="2"/>
        <v>0</v>
      </c>
    </row>
    <row r="12" ht="16.5" spans="1:38">
      <c r="A12" s="30">
        <v>202512</v>
      </c>
      <c r="B12" s="31" t="s">
        <v>676</v>
      </c>
      <c r="C12" s="32">
        <f>SUMIFS(Sheet1!$F$5:$F$28252,Sheet1!$I$5:$I$28252,$B12,Sheet1!$L$5:$L$28252,$A12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2" s="32">
        <f>SUMIFS(Sheet1!$F$5:$F$28252,Sheet1!$I$5:$I$28252,$B12,Sheet1!$L$5:$L$28252,$A12,Sheet1!$D$5:$D$28252,"医保即时拨付",Sheet1!$E$5:$E$28252,"&lt;&gt;*调拨*")+SUMIFS(Sheet1!$F$5:$F$28252,Sheet1!$I$5:$I$28252,$B12,Sheet1!$L$5:$L$28252,$A12,Sheet1!$E$5:$E$28252,"*医保即时拨付*",Sheet1!$D$5:$D$28252,"&lt;&gt;医保即时拨付",Sheet1!$D$5:$D$28252,"&lt;&gt;内部转款",Sheet1!$D$5:$D$28252,"&lt;&gt;内部转账",Sheet1!$E$5:$E$28252,"&lt;&gt;*调拨*")</f>
        <v>0</v>
      </c>
      <c r="E12" s="32">
        <f>SUMIFS(Sheet1!$F$5:$F$28252,Sheet1!$I$5:$I$28252,$B12,Sheet1!$L$5:$L$28252,$A12,Sheet1!$D$5:$D$28252,"医保",Sheet1!$E$5:$E$28252,"&lt;&gt;*调拨*",Sheet1!$E$5:$E$28252,"&lt;&gt;*医保即时拨付*")+SUMIFS(Sheet1!$F$5:$F$28252,Sheet1!$I$5:$I$28252,$B12,Sheet1!$L$5:$L$28252,$A12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2" s="32">
        <f>SUMIFS(Sheet1!$F$5:$F$28252,Sheet1!$I$5:$I$28252,$B12,Sheet1!$L$5:$L$28252,$A12,Sheet1!$D$5:$D$28252,"聚合",Sheet1!$E$5:$E$28252,"&lt;&gt;*调拨*")+SUMIFS(Sheet1!$F$5:$F$28252,Sheet1!$I$5:$I$28252,$B12,Sheet1!$L$5:$L$28252,$A12,Sheet1!$E$5:$E$28252,"*聚合*",Sheet1!$D$5:$D$28252,"&lt;&gt;聚合",Sheet1!$D$5:$D$28252,"&lt;&gt;内部转款",Sheet1!$D$5:$D$28252,"&lt;&gt;内部转账",Sheet1!$E$5:$E$28252,"&lt;&gt;*调拨*")</f>
        <v>0</v>
      </c>
      <c r="G12" s="32">
        <f>SUMIFS(Sheet1!$F$5:$F$28252,Sheet1!$I$5:$I$28252,$B12,Sheet1!$L$5:$L$28252,$A12,Sheet1!$D$5:$D$28252,"24小时微信",Sheet1!$E$5:$E$28252,"&lt;&gt;*调拨*")+SUMIFS(Sheet1!$F$5:$F$28252,Sheet1!$I$5:$I$28252,$B12,Sheet1!$L$5:$L$28252,$A12,Sheet1!$E$5:$E$28252,"*24小时微信*",Sheet1!$D$5:$D$28252,"&lt;&gt;24小时微信",Sheet1!$D$5:$D$28252,"&lt;&gt;内部转款",Sheet1!$D$5:$D$28252,"&lt;&gt;内部转账",Sheet1!$E$5:$E$28252,"&lt;&gt;*调拨*")</f>
        <v>0</v>
      </c>
      <c r="H12" s="32">
        <f>SUMIFS(Sheet1!$F$5:$F$28252,Sheet1!$I$5:$I$28252,$B12,Sheet1!$L$5:$L$28252,$A12,Sheet1!$D$5:$D$28252,"美团",Sheet1!$E$5:$E$28252,"&lt;&gt;*调拨*")+SUMIFS(Sheet1!$F$5:$F$28252,Sheet1!$I$5:$I$28252,$B12,Sheet1!$L$5:$L$28252,$A12,Sheet1!$E$5:$E$28252,"*美团*",Sheet1!$D$5:$D$28252,"&lt;&gt;美团",Sheet1!$D$5:$D$28252,"&lt;&gt;内部转款",Sheet1!$D$5:$D$28252,"&lt;&gt;内部转账",Sheet1!$E$5:$E$28252,"&lt;&gt;*调拨*")</f>
        <v>0</v>
      </c>
      <c r="I12" s="32">
        <f>SUMIFS(Sheet1!$F$5:$F$28252,Sheet1!$I$5:$I$28252,$B12,Sheet1!$L$5:$L$28252,$A12,Sheet1!$D$5:$D$28252,"饿了么",Sheet1!$E$5:$E$28252,"&lt;&gt;*调拨*")+SUMIFS(Sheet1!$F$5:$F$28252,Sheet1!$I$5:$I$28252,$B12,Sheet1!$L$5:$L$28252,$A12,Sheet1!$E$5:$E$28252,"*饿了么*",Sheet1!$D$5:$D$28252,"&lt;&gt;饿了么",Sheet1!$D$5:$D$28252,"&lt;&gt;内部转款",Sheet1!$D$5:$D$28252,"&lt;&gt;内部转账",Sheet1!$E$5:$E$28252,"&lt;&gt;*调拨*")</f>
        <v>0</v>
      </c>
      <c r="J12" s="32">
        <f>SUMIFS(Sheet1!$F$5:$F$28252,Sheet1!$I$5:$I$28252,$B12,Sheet1!$L$5:$L$28252,$A12,Sheet1!$D$5:$D$28252,"健E卡",Sheet1!$E$5:$E$28252,"&lt;&gt;*调拨*")+SUMIFS(Sheet1!$F$5:$F$28252,Sheet1!$I$5:$I$28252,$B12,Sheet1!$L$5:$L$28252,$A12,Sheet1!$E$5:$E$28252,"*健E卡*",Sheet1!$D$5:$D$28252,"&lt;&gt;健E卡",Sheet1!$D$5:$D$28252,"&lt;&gt;内部转款",Sheet1!$D$5:$D$28252,"&lt;&gt;内部转账",Sheet1!$E$5:$E$28252,"&lt;&gt;*调拨*")</f>
        <v>0</v>
      </c>
      <c r="K12" s="32">
        <f>SUMIFS(Sheet1!$F$5:$F$28252,Sheet1!$I$5:$I$28252,$B12,Sheet1!$L$5:$L$28252,$A12,Sheet1!$D$5:$D$28252,"抖音",Sheet1!$E$5:$E$28252,"&lt;&gt;*调拨*")+SUMIFS(Sheet1!$F$5:$F$28252,Sheet1!$I$5:$I$28252,$B12,Sheet1!$L$5:$L$28252,$A12,Sheet1!$E$5:$E$28252,"*抖音*",Sheet1!$D$5:$D$28252,"&lt;&gt;抖音",Sheet1!$D$5:$D$28252,"&lt;&gt;内部转款",Sheet1!$D$5:$D$28252,"&lt;&gt;内部转账",Sheet1!$E$5:$E$28252,"&lt;&gt;*调拨*")</f>
        <v>0</v>
      </c>
      <c r="L12" s="32">
        <f>SUMIFS(Sheet1!$F$5:$F$28252,Sheet1!$I$5:$I$28252,$B12,Sheet1!$L$5:$L$28252,$A12,Sheet1!$D$5:$D$28252,"医卡通",Sheet1!$E$5:$E$28252,"&lt;&gt;*调拨*")+SUMIFS(Sheet1!$F$5:$F$28252,Sheet1!$I$5:$I$28252,$B12,Sheet1!$L$5:$L$28252,$A12,Sheet1!$E$5:$E$28252,"*医卡通*",Sheet1!$D$5:$D$28252,"&lt;&gt;医卡通",Sheet1!$D$5:$D$28252,"&lt;&gt;内部转款",Sheet1!$D$5:$D$28252,"&lt;&gt;内部转账",Sheet1!$E$5:$E$28252,"&lt;&gt;*调拨*")</f>
        <v>0</v>
      </c>
      <c r="M12" s="32">
        <f>SUMIFS(Sheet1!$F$5:$F$28252,Sheet1!$I$5:$I$28252,$B12,Sheet1!$L$5:$L$28252,$A12,Sheet1!$D$5:$D$28252,"企健网",Sheet1!$E$5:$E$28252,"&lt;&gt;*调拨*")+SUMIFS(Sheet1!$F$5:$F$28252,Sheet1!$I$5:$I$28252,$B12,Sheet1!$L$5:$L$28252,$A12,Sheet1!$E$5:$E$28252,"*企健网*",Sheet1!$D$5:$D$28252,"&lt;&gt;企健网",Sheet1!$D$5:$D$28252,"&lt;&gt;内部转款",Sheet1!$D$5:$D$28252,"&lt;&gt;内部转账",Sheet1!$E$5:$E$28252,"&lt;&gt;*调拨*")</f>
        <v>0</v>
      </c>
      <c r="N12" s="32">
        <f>SUMIFS(Sheet1!$F$5:$F$28252,Sheet1!$I$5:$I$28252,$B12,Sheet1!$L$5:$L$28252,$A12,Sheet1!$D$5:$D$28252,"银联",Sheet1!$E$5:$E$28252,"&lt;&gt;*调拨*")+SUMIFS(Sheet1!$F$5:$F$28252,Sheet1!$I$5:$I$28252,$B12,Sheet1!$L$5:$L$28252,$A12,Sheet1!$E$5:$E$28252,"*银联*",Sheet1!$D$5:$D$28252,"&lt;&gt;银联",Sheet1!$D$5:$D$28252,"&lt;&gt;内部转款",Sheet1!$D$5:$D$28252,"&lt;&gt;内部转账",Sheet1!$E$5:$E$28252,"&lt;&gt;*调拨*")</f>
        <v>0</v>
      </c>
      <c r="O12" s="32">
        <f>SUMIFS(Sheet1!$F$5:$F$28252,Sheet1!$I$5:$I$28252,$B12,Sheet1!$L$5:$L$28252,$A12,Sheet1!$D$5:$D$28252,"京东",Sheet1!$E$5:$E$28252,"&lt;&gt;*调拨*")+SUMIFS(Sheet1!$F$5:$F$28252,Sheet1!$I$5:$I$28252,$B12,Sheet1!$L$5:$L$28252,$A12,Sheet1!$E$5:$E$28252,"*京东*",Sheet1!$D$5:$D$28252,"&lt;&gt;京东",Sheet1!$D$5:$D$28252,"&lt;&gt;内部转款",Sheet1!$D$5:$D$28252,"&lt;&gt;内部转账",Sheet1!$E$5:$E$28252,"&lt;&gt;*调拨*")</f>
        <v>0</v>
      </c>
      <c r="P12" s="32">
        <f>SUMIFS(Sheet1!$F$5:$F$28252,Sheet1!$I$5:$I$28252,$B12,Sheet1!$L$5:$L$28252,$A12,Sheet1!$D$5:$D$28252,"药机微信",Sheet1!$E$5:$E$28252,"&lt;&gt;*调拨*")+SUMIFS(Sheet1!$F$5:$F$28252,Sheet1!$I$5:$I$28252,$B12,Sheet1!$L$5:$L$28252,$A12,Sheet1!$E$5:$E$28252,"*药机微信*",Sheet1!$D$5:$D$28252,"&lt;&gt;药机微信",Sheet1!$D$5:$D$28252,"&lt;&gt;内部转款",Sheet1!$D$5:$D$28252,"&lt;&gt;内部转账",Sheet1!$E$5:$E$28252,"&lt;&gt;*调拨*")</f>
        <v>0</v>
      </c>
      <c r="Q12" s="32">
        <f>SUMIFS(Sheet1!$F$5:$F$28252,Sheet1!$I$5:$I$28252,$B12,Sheet1!$L$5:$L$28252,$A12,Sheet1!$D$5:$D$28252,"亲情卡",Sheet1!$E$5:$E$28252,"&lt;&gt;*调拨*")+SUMIFS(Sheet1!$F$5:$F$28252,Sheet1!$I$5:$I$28252,$B12,Sheet1!$L$5:$L$28252,$A12,Sheet1!$E$5:$E$28252,"*亲情卡*",Sheet1!$D$5:$D$28252,"&lt;&gt;亲情卡",Sheet1!$D$5:$D$28252,"&lt;&gt;内部转款",Sheet1!$D$5:$D$28252,"&lt;&gt;内部转账",Sheet1!$E$5:$E$28252,"&lt;&gt;*调拨*")</f>
        <v>0</v>
      </c>
      <c r="R12" s="32">
        <f>SUMIFS(Sheet1!$F$5:$F$28252,Sheet1!$I$5:$I$28252,$B12,Sheet1!$L$5:$L$28252,$A12,Sheet1!$D$5:$D$28252,"优惠券",Sheet1!$E$5:$E$28252,"&lt;&gt;*调拨*")+SUMIFS(Sheet1!$F$5:$F$28252,Sheet1!$I$5:$I$28252,$B12,Sheet1!$L$5:$L$28252,$A12,Sheet1!$E$5:$E$28252,"*优惠券*",Sheet1!$D$5:$D$28252,"&lt;&gt;优惠券",Sheet1!$D$5:$D$28252,"&lt;&gt;内部转款",Sheet1!$D$5:$D$28252,"&lt;&gt;内部转账",Sheet1!$E$5:$E$28252,"&lt;&gt;*调拨*")</f>
        <v>0</v>
      </c>
      <c r="S12" s="32">
        <f>SUMIFS(Sheet1!$F$5:$F$28252,Sheet1!$I$5:$I$28252,$B12,Sheet1!$L$5:$L$28252,$A12,Sheet1!$D$5:$D$28252,"代金券",Sheet1!$E$5:$E$28252,"&lt;&gt;*调拨*")+SUMIFS(Sheet1!$F$5:$F$28252,Sheet1!$I$5:$I$28252,$B12,Sheet1!$L$5:$L$28252,$A12,Sheet1!$E$5:$E$28252,"*代金券*",Sheet1!$D$5:$D$28252,"&lt;&gt;代金券",Sheet1!$D$5:$D$28252,"&lt;&gt;内部转款",Sheet1!$D$5:$D$28252,"&lt;&gt;内部转账",Sheet1!$E$5:$E$28252,"&lt;&gt;*调拨*")</f>
        <v>0</v>
      </c>
      <c r="T12" s="32">
        <f>SUMIFS(Sheet1!$F$5:$F$28252,Sheet1!$I$5:$I$28252,$B12,Sheet1!$L$5:$L$28252,$A12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,Sheet1!$L$5:$L$28252,$A12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,Sheet1!$L$5:$L$28252,$A12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,Sheet1!$L$5:$L$28252,$A12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2" s="32">
        <f>SUMIFS(Sheet1!$F$5:$F$28252,Sheet1!$I$5:$I$28252,$B12,Sheet1!$L$5:$L$28252,$A12,Sheet1!$E$5:$E$28252,"*调拨*")</f>
        <v>0</v>
      </c>
      <c r="V12" s="32">
        <f>SUMIFS(Sheet1!$F$5:$F$28252,Sheet1!$I$5:$I$28252,$B12,Sheet1!$L$5:$L$28252,$A12,Sheet1!$D$5:$D$28252,"储值",Sheet1!$E$5:$E$28252,"&lt;&gt;*调拨*")+SUMIFS(Sheet1!$F$5:$F$28252,Sheet1!$I$5:$I$28252,$B12,Sheet1!$L$5:$L$28252,$A12,Sheet1!$E$5:$E$28252,"*储值*",Sheet1!$D$5:$D$28252,"&lt;&gt;储值",Sheet1!$D$5:$D$28252,"&lt;&gt;内部转款",Sheet1!$D$5:$D$28252,"&lt;&gt;内部转账",Sheet1!$E$5:$E$28252,"&lt;&gt;*调拨*")</f>
        <v>0</v>
      </c>
      <c r="W12" s="32">
        <f>SUMIFS(Sheet1!$F$5:$F$28252,Sheet1!$I$5:$I$28252,$B12,Sheet1!$L$5:$L$28252,$A12,Sheet1!$D$5:$D$28252,"效期",Sheet1!$E$5:$E$28252,"&lt;&gt;*调拨*")+SUMIFS(Sheet1!$F$5:$F$28252,Sheet1!$I$5:$I$28252,$B12,Sheet1!$L$5:$L$28252,$A12,Sheet1!$E$5:$E$28252,"*效期*",Sheet1!$D$5:$D$28252,"&lt;&gt;效期",Sheet1!$D$5:$D$28252,"&lt;&gt;内部转款",Sheet1!$D$5:$D$28252,"&lt;&gt;内部转账",Sheet1!$E$5:$E$28252,"&lt;&gt;*调拨*")</f>
        <v>0</v>
      </c>
      <c r="X12" s="32">
        <f>SUMIFS(Sheet1!$F$5:$F$28252,Sheet1!$I$5:$I$28252,$B12,Sheet1!$L$5:$L$28252,$A12,Sheet1!$D$5:$D$28252,"内部转款",Sheet1!$E$5:$E$28252,"&lt;&gt;*调拨*")+SUMIFS(Sheet1!$F$5:$F$28252,Sheet1!$I$5:$I$28252,$B12,Sheet1!$L$5:$L$28252,$A12,Sheet1!$D$5:$D$28252,"内部转账",Sheet1!$E$5:$E$28252,"&lt;&gt;*调拨*")</f>
        <v>0</v>
      </c>
      <c r="Y12" s="32">
        <f t="shared" si="0"/>
        <v>0</v>
      </c>
      <c r="Z12" s="32">
        <f>SUMIFS(Sheet1!$F$5:$F$28252,Sheet1!$I$5:$I$28252,$B12,Sheet1!$L$5:$L$28252,$A12)</f>
        <v>0</v>
      </c>
      <c r="AA12" s="32">
        <f>SUMIFS(Sheet1!$G$5:$G$28252,Sheet1!$I$5:$I$28252,$B12,Sheet1!$L$5:$L$28252,$A12,Sheet1!$D$5:$D$28252,"工资",Sheet1!$E$5:$E$28252,"&lt;&gt;*调拨*")+SUMIFS(Sheet1!$G$5:$G$28252,Sheet1!$I$5:$I$28252,$B12,Sheet1!$L$5:$L$28252,$A12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2" s="32">
        <f>SUMIFS(Sheet1!$G$5:$G$28252,Sheet1!$I$5:$I$28252,$B12,Sheet1!$L$5:$L$28252,$A12,Sheet1!$D$5:$D$28252,"水费",Sheet1!$E$5:$E$28252,"&lt;&gt;*调拨*")+SUMIFS(Sheet1!$G$5:$G$28252,Sheet1!$I$5:$I$28252,$B12,Sheet1!$L$5:$L$28252,$A12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" s="32">
        <f>SUMIFS(Sheet1!$G$5:$G$28252,Sheet1!$I$5:$I$28252,$B12,Sheet1!$L$5:$L$28252,$A12,Sheet1!$D$5:$D$28252,"电费",Sheet1!$E$5:$E$28252,"&lt;&gt;*调拨*")+SUMIFS(Sheet1!$G$5:$G$28252,Sheet1!$I$5:$I$28252,$B12,Sheet1!$L$5:$L$28252,$A12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" s="32">
        <f>SUMIFS(Sheet1!$G$5:$G$28252,Sheet1!$I$5:$I$28252,$B12,Sheet1!$L$5:$L$28252,$A12,Sheet1!$D$5:$D$28252,"宽带费",Sheet1!$E$5:$E$28252,"&lt;&gt;*调拨*")+SUMIFS(Sheet1!$G$5:$G$28252,Sheet1!$I$5:$I$28252,$B12,Sheet1!$L$5:$L$28252,$A12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" s="32">
        <f>SUMIFS(Sheet1!$G$5:$G$28252,Sheet1!$I$5:$I$28252,$B12,Sheet1!$L$5:$L$28252,$A12,Sheet1!$D$5:$D$28252,"办公费",Sheet1!$E$5:$E$28252,"&lt;&gt;*调拨*")+SUMIFS(Sheet1!$G$5:$G$28252,Sheet1!$I$5:$I$28252,$B12,Sheet1!$L$5:$L$28252,$A12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2" s="32">
        <f>SUMIFS(Sheet1!$G$5:$G$28252,Sheet1!$I$5:$I$28252,$B12,Sheet1!$L$5:$L$28252,$A12,Sheet1!$D$5:$D$28252,"话费",Sheet1!$E$5:$E$28252,"&lt;&gt;*调拨*")+SUMIFS(Sheet1!$G$5:$G$28252,Sheet1!$I$5:$I$28252,$B12,Sheet1!$L$5:$L$28252,$A12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" s="32">
        <f>SUMIFS(Sheet1!$G$5:$G$28252,Sheet1!$I$5:$I$28252,$B12,Sheet1!$L$5:$L$28252,$A12,Sheet1!$D$5:$D$28252,"房租",Sheet1!$E$5:$E$28252,"&lt;&gt;*调拨*")+SUMIFS(Sheet1!$G$5:$G$28252,Sheet1!$I$5:$I$28252,$B12,Sheet1!$L$5:$L$28252,$A12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" s="32">
        <f>SUMIFS(Sheet1!$G$5:$G$28252,Sheet1!$I$5:$I$28252,$B12,Sheet1!$L$5:$L$28252,$A12,Sheet1!$E$5:$E$28252,"*调拨*")</f>
        <v>0</v>
      </c>
      <c r="AI12" s="32">
        <f>SUMIFS(Sheet1!$G$5:$G$28252,Sheet1!$I$5:$I$28252,$B12,Sheet1!$L$5:$L$28252,$A12,Sheet1!$D$5:$D$28252,"内部转款",Sheet1!$E$5:$E$28252,"&lt;&gt;*调拨*")+SUMIFS(Sheet1!$G$5:$G$28252,Sheet1!$I$5:$I$28252,$B12,Sheet1!$L$5:$L$28252,$A12,Sheet1!$D$5:$D$28252,"内部转账",Sheet1!$E$5:$E$28252,"&lt;&gt;*调拨*")</f>
        <v>0</v>
      </c>
      <c r="AJ12" s="32">
        <f t="shared" si="1"/>
        <v>0</v>
      </c>
      <c r="AK12" s="32">
        <f>SUMIFS(Sheet1!$G$5:$G$28252,Sheet1!$I$5:$I$28252,$B12,Sheet1!$L$5:$L$28252,$A12)</f>
        <v>0</v>
      </c>
      <c r="AL12" s="32">
        <f t="shared" si="2"/>
        <v>0</v>
      </c>
    </row>
    <row r="13" ht="16.5" spans="1:38">
      <c r="A13" s="30">
        <v>202512</v>
      </c>
      <c r="B13" s="31" t="s">
        <v>678</v>
      </c>
      <c r="C13" s="32">
        <f>SUMIFS(Sheet1!$F$5:$F$28252,Sheet1!$I$5:$I$28252,$B13,Sheet1!$L$5:$L$28252,$A13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3" s="32">
        <f>SUMIFS(Sheet1!$F$5:$F$28252,Sheet1!$I$5:$I$28252,$B13,Sheet1!$L$5:$L$28252,$A13,Sheet1!$D$5:$D$28252,"医保即时拨付",Sheet1!$E$5:$E$28252,"&lt;&gt;*调拨*")+SUMIFS(Sheet1!$F$5:$F$28252,Sheet1!$I$5:$I$28252,$B13,Sheet1!$L$5:$L$28252,$A13,Sheet1!$E$5:$E$28252,"*医保即时拨付*",Sheet1!$D$5:$D$28252,"&lt;&gt;医保即时拨付",Sheet1!$D$5:$D$28252,"&lt;&gt;内部转款",Sheet1!$D$5:$D$28252,"&lt;&gt;内部转账",Sheet1!$E$5:$E$28252,"&lt;&gt;*调拨*")</f>
        <v>0</v>
      </c>
      <c r="E13" s="32">
        <f>SUMIFS(Sheet1!$F$5:$F$28252,Sheet1!$I$5:$I$28252,$B13,Sheet1!$L$5:$L$28252,$A13,Sheet1!$D$5:$D$28252,"医保",Sheet1!$E$5:$E$28252,"&lt;&gt;*调拨*",Sheet1!$E$5:$E$28252,"&lt;&gt;*医保即时拨付*")+SUMIFS(Sheet1!$F$5:$F$28252,Sheet1!$I$5:$I$28252,$B13,Sheet1!$L$5:$L$28252,$A13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3" s="32">
        <f>SUMIFS(Sheet1!$F$5:$F$28252,Sheet1!$I$5:$I$28252,$B13,Sheet1!$L$5:$L$28252,$A13,Sheet1!$D$5:$D$28252,"聚合",Sheet1!$E$5:$E$28252,"&lt;&gt;*调拨*")+SUMIFS(Sheet1!$F$5:$F$28252,Sheet1!$I$5:$I$28252,$B13,Sheet1!$L$5:$L$28252,$A13,Sheet1!$E$5:$E$28252,"*聚合*",Sheet1!$D$5:$D$28252,"&lt;&gt;聚合",Sheet1!$D$5:$D$28252,"&lt;&gt;内部转款",Sheet1!$D$5:$D$28252,"&lt;&gt;内部转账",Sheet1!$E$5:$E$28252,"&lt;&gt;*调拨*")</f>
        <v>0</v>
      </c>
      <c r="G13" s="32">
        <f>SUMIFS(Sheet1!$F$5:$F$28252,Sheet1!$I$5:$I$28252,$B13,Sheet1!$L$5:$L$28252,$A13,Sheet1!$D$5:$D$28252,"24小时微信",Sheet1!$E$5:$E$28252,"&lt;&gt;*调拨*")+SUMIFS(Sheet1!$F$5:$F$28252,Sheet1!$I$5:$I$28252,$B13,Sheet1!$L$5:$L$28252,$A13,Sheet1!$E$5:$E$28252,"*24小时微信*",Sheet1!$D$5:$D$28252,"&lt;&gt;24小时微信",Sheet1!$D$5:$D$28252,"&lt;&gt;内部转款",Sheet1!$D$5:$D$28252,"&lt;&gt;内部转账",Sheet1!$E$5:$E$28252,"&lt;&gt;*调拨*")</f>
        <v>0</v>
      </c>
      <c r="H13" s="32">
        <f>SUMIFS(Sheet1!$F$5:$F$28252,Sheet1!$I$5:$I$28252,$B13,Sheet1!$L$5:$L$28252,$A13,Sheet1!$D$5:$D$28252,"美团",Sheet1!$E$5:$E$28252,"&lt;&gt;*调拨*")+SUMIFS(Sheet1!$F$5:$F$28252,Sheet1!$I$5:$I$28252,$B13,Sheet1!$L$5:$L$28252,$A13,Sheet1!$E$5:$E$28252,"*美团*",Sheet1!$D$5:$D$28252,"&lt;&gt;美团",Sheet1!$D$5:$D$28252,"&lt;&gt;内部转款",Sheet1!$D$5:$D$28252,"&lt;&gt;内部转账",Sheet1!$E$5:$E$28252,"&lt;&gt;*调拨*")</f>
        <v>0</v>
      </c>
      <c r="I13" s="32">
        <f>SUMIFS(Sheet1!$F$5:$F$28252,Sheet1!$I$5:$I$28252,$B13,Sheet1!$L$5:$L$28252,$A13,Sheet1!$D$5:$D$28252,"饿了么",Sheet1!$E$5:$E$28252,"&lt;&gt;*调拨*")+SUMIFS(Sheet1!$F$5:$F$28252,Sheet1!$I$5:$I$28252,$B13,Sheet1!$L$5:$L$28252,$A13,Sheet1!$E$5:$E$28252,"*饿了么*",Sheet1!$D$5:$D$28252,"&lt;&gt;饿了么",Sheet1!$D$5:$D$28252,"&lt;&gt;内部转款",Sheet1!$D$5:$D$28252,"&lt;&gt;内部转账",Sheet1!$E$5:$E$28252,"&lt;&gt;*调拨*")</f>
        <v>0</v>
      </c>
      <c r="J13" s="32">
        <f>SUMIFS(Sheet1!$F$5:$F$28252,Sheet1!$I$5:$I$28252,$B13,Sheet1!$L$5:$L$28252,$A13,Sheet1!$D$5:$D$28252,"健E卡",Sheet1!$E$5:$E$28252,"&lt;&gt;*调拨*")+SUMIFS(Sheet1!$F$5:$F$28252,Sheet1!$I$5:$I$28252,$B13,Sheet1!$L$5:$L$28252,$A13,Sheet1!$E$5:$E$28252,"*健E卡*",Sheet1!$D$5:$D$28252,"&lt;&gt;健E卡",Sheet1!$D$5:$D$28252,"&lt;&gt;内部转款",Sheet1!$D$5:$D$28252,"&lt;&gt;内部转账",Sheet1!$E$5:$E$28252,"&lt;&gt;*调拨*")</f>
        <v>0</v>
      </c>
      <c r="K13" s="32">
        <f>SUMIFS(Sheet1!$F$5:$F$28252,Sheet1!$I$5:$I$28252,$B13,Sheet1!$L$5:$L$28252,$A13,Sheet1!$D$5:$D$28252,"抖音",Sheet1!$E$5:$E$28252,"&lt;&gt;*调拨*")+SUMIFS(Sheet1!$F$5:$F$28252,Sheet1!$I$5:$I$28252,$B13,Sheet1!$L$5:$L$28252,$A13,Sheet1!$E$5:$E$28252,"*抖音*",Sheet1!$D$5:$D$28252,"&lt;&gt;抖音",Sheet1!$D$5:$D$28252,"&lt;&gt;内部转款",Sheet1!$D$5:$D$28252,"&lt;&gt;内部转账",Sheet1!$E$5:$E$28252,"&lt;&gt;*调拨*")</f>
        <v>0</v>
      </c>
      <c r="L13" s="32">
        <f>SUMIFS(Sheet1!$F$5:$F$28252,Sheet1!$I$5:$I$28252,$B13,Sheet1!$L$5:$L$28252,$A13,Sheet1!$D$5:$D$28252,"医卡通",Sheet1!$E$5:$E$28252,"&lt;&gt;*调拨*")+SUMIFS(Sheet1!$F$5:$F$28252,Sheet1!$I$5:$I$28252,$B13,Sheet1!$L$5:$L$28252,$A13,Sheet1!$E$5:$E$28252,"*医卡通*",Sheet1!$D$5:$D$28252,"&lt;&gt;医卡通",Sheet1!$D$5:$D$28252,"&lt;&gt;内部转款",Sheet1!$D$5:$D$28252,"&lt;&gt;内部转账",Sheet1!$E$5:$E$28252,"&lt;&gt;*调拨*")</f>
        <v>0</v>
      </c>
      <c r="M13" s="32">
        <f>SUMIFS(Sheet1!$F$5:$F$28252,Sheet1!$I$5:$I$28252,$B13,Sheet1!$L$5:$L$28252,$A13,Sheet1!$D$5:$D$28252,"企健网",Sheet1!$E$5:$E$28252,"&lt;&gt;*调拨*")+SUMIFS(Sheet1!$F$5:$F$28252,Sheet1!$I$5:$I$28252,$B13,Sheet1!$L$5:$L$28252,$A13,Sheet1!$E$5:$E$28252,"*企健网*",Sheet1!$D$5:$D$28252,"&lt;&gt;企健网",Sheet1!$D$5:$D$28252,"&lt;&gt;内部转款",Sheet1!$D$5:$D$28252,"&lt;&gt;内部转账",Sheet1!$E$5:$E$28252,"&lt;&gt;*调拨*")</f>
        <v>0</v>
      </c>
      <c r="N13" s="32">
        <f>SUMIFS(Sheet1!$F$5:$F$28252,Sheet1!$I$5:$I$28252,$B13,Sheet1!$L$5:$L$28252,$A13,Sheet1!$D$5:$D$28252,"银联",Sheet1!$E$5:$E$28252,"&lt;&gt;*调拨*")+SUMIFS(Sheet1!$F$5:$F$28252,Sheet1!$I$5:$I$28252,$B13,Sheet1!$L$5:$L$28252,$A13,Sheet1!$E$5:$E$28252,"*银联*",Sheet1!$D$5:$D$28252,"&lt;&gt;银联",Sheet1!$D$5:$D$28252,"&lt;&gt;内部转款",Sheet1!$D$5:$D$28252,"&lt;&gt;内部转账",Sheet1!$E$5:$E$28252,"&lt;&gt;*调拨*")</f>
        <v>0</v>
      </c>
      <c r="O13" s="32">
        <f>SUMIFS(Sheet1!$F$5:$F$28252,Sheet1!$I$5:$I$28252,$B13,Sheet1!$L$5:$L$28252,$A13,Sheet1!$D$5:$D$28252,"京东",Sheet1!$E$5:$E$28252,"&lt;&gt;*调拨*")+SUMIFS(Sheet1!$F$5:$F$28252,Sheet1!$I$5:$I$28252,$B13,Sheet1!$L$5:$L$28252,$A13,Sheet1!$E$5:$E$28252,"*京东*",Sheet1!$D$5:$D$28252,"&lt;&gt;京东",Sheet1!$D$5:$D$28252,"&lt;&gt;内部转款",Sheet1!$D$5:$D$28252,"&lt;&gt;内部转账",Sheet1!$E$5:$E$28252,"&lt;&gt;*调拨*")</f>
        <v>0</v>
      </c>
      <c r="P13" s="32">
        <f>SUMIFS(Sheet1!$F$5:$F$28252,Sheet1!$I$5:$I$28252,$B13,Sheet1!$L$5:$L$28252,$A13,Sheet1!$D$5:$D$28252,"药机微信",Sheet1!$E$5:$E$28252,"&lt;&gt;*调拨*")+SUMIFS(Sheet1!$F$5:$F$28252,Sheet1!$I$5:$I$28252,$B13,Sheet1!$L$5:$L$28252,$A13,Sheet1!$E$5:$E$28252,"*药机微信*",Sheet1!$D$5:$D$28252,"&lt;&gt;药机微信",Sheet1!$D$5:$D$28252,"&lt;&gt;内部转款",Sheet1!$D$5:$D$28252,"&lt;&gt;内部转账",Sheet1!$E$5:$E$28252,"&lt;&gt;*调拨*")</f>
        <v>0</v>
      </c>
      <c r="Q13" s="32">
        <f>SUMIFS(Sheet1!$F$5:$F$28252,Sheet1!$I$5:$I$28252,$B13,Sheet1!$L$5:$L$28252,$A13,Sheet1!$D$5:$D$28252,"亲情卡",Sheet1!$E$5:$E$28252,"&lt;&gt;*调拨*")+SUMIFS(Sheet1!$F$5:$F$28252,Sheet1!$I$5:$I$28252,$B13,Sheet1!$L$5:$L$28252,$A13,Sheet1!$E$5:$E$28252,"*亲情卡*",Sheet1!$D$5:$D$28252,"&lt;&gt;亲情卡",Sheet1!$D$5:$D$28252,"&lt;&gt;内部转款",Sheet1!$D$5:$D$28252,"&lt;&gt;内部转账",Sheet1!$E$5:$E$28252,"&lt;&gt;*调拨*")</f>
        <v>0</v>
      </c>
      <c r="R13" s="32">
        <f>SUMIFS(Sheet1!$F$5:$F$28252,Sheet1!$I$5:$I$28252,$B13,Sheet1!$L$5:$L$28252,$A13,Sheet1!$D$5:$D$28252,"优惠券",Sheet1!$E$5:$E$28252,"&lt;&gt;*调拨*")+SUMIFS(Sheet1!$F$5:$F$28252,Sheet1!$I$5:$I$28252,$B13,Sheet1!$L$5:$L$28252,$A13,Sheet1!$E$5:$E$28252,"*优惠券*",Sheet1!$D$5:$D$28252,"&lt;&gt;优惠券",Sheet1!$D$5:$D$28252,"&lt;&gt;内部转款",Sheet1!$D$5:$D$28252,"&lt;&gt;内部转账",Sheet1!$E$5:$E$28252,"&lt;&gt;*调拨*")</f>
        <v>0</v>
      </c>
      <c r="S13" s="32">
        <f>SUMIFS(Sheet1!$F$5:$F$28252,Sheet1!$I$5:$I$28252,$B13,Sheet1!$L$5:$L$28252,$A13,Sheet1!$D$5:$D$28252,"代金券",Sheet1!$E$5:$E$28252,"&lt;&gt;*调拨*")+SUMIFS(Sheet1!$F$5:$F$28252,Sheet1!$I$5:$I$28252,$B13,Sheet1!$L$5:$L$28252,$A13,Sheet1!$E$5:$E$28252,"*代金券*",Sheet1!$D$5:$D$28252,"&lt;&gt;代金券",Sheet1!$D$5:$D$28252,"&lt;&gt;内部转款",Sheet1!$D$5:$D$28252,"&lt;&gt;内部转账",Sheet1!$E$5:$E$28252,"&lt;&gt;*调拨*")</f>
        <v>0</v>
      </c>
      <c r="T13" s="32">
        <f>SUMIFS(Sheet1!$F$5:$F$28252,Sheet1!$I$5:$I$28252,$B13,Sheet1!$L$5:$L$28252,$A13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,Sheet1!$L$5:$L$28252,$A13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,Sheet1!$L$5:$L$28252,$A13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,Sheet1!$L$5:$L$28252,$A13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" s="32">
        <f>SUMIFS(Sheet1!$F$5:$F$28252,Sheet1!$I$5:$I$28252,$B13,Sheet1!$L$5:$L$28252,$A13,Sheet1!$E$5:$E$28252,"*调拨*")</f>
        <v>0</v>
      </c>
      <c r="V13" s="32">
        <f>SUMIFS(Sheet1!$F$5:$F$28252,Sheet1!$I$5:$I$28252,$B13,Sheet1!$L$5:$L$28252,$A13,Sheet1!$D$5:$D$28252,"储值",Sheet1!$E$5:$E$28252,"&lt;&gt;*调拨*")+SUMIFS(Sheet1!$F$5:$F$28252,Sheet1!$I$5:$I$28252,$B13,Sheet1!$L$5:$L$28252,$A13,Sheet1!$E$5:$E$28252,"*储值*",Sheet1!$D$5:$D$28252,"&lt;&gt;储值",Sheet1!$D$5:$D$28252,"&lt;&gt;内部转款",Sheet1!$D$5:$D$28252,"&lt;&gt;内部转账",Sheet1!$E$5:$E$28252,"&lt;&gt;*调拨*")</f>
        <v>0</v>
      </c>
      <c r="W13" s="32">
        <f>SUMIFS(Sheet1!$F$5:$F$28252,Sheet1!$I$5:$I$28252,$B13,Sheet1!$L$5:$L$28252,$A13,Sheet1!$D$5:$D$28252,"效期",Sheet1!$E$5:$E$28252,"&lt;&gt;*调拨*")+SUMIFS(Sheet1!$F$5:$F$28252,Sheet1!$I$5:$I$28252,$B13,Sheet1!$L$5:$L$28252,$A13,Sheet1!$E$5:$E$28252,"*效期*",Sheet1!$D$5:$D$28252,"&lt;&gt;效期",Sheet1!$D$5:$D$28252,"&lt;&gt;内部转款",Sheet1!$D$5:$D$28252,"&lt;&gt;内部转账",Sheet1!$E$5:$E$28252,"&lt;&gt;*调拨*")</f>
        <v>0</v>
      </c>
      <c r="X13" s="32">
        <f>SUMIFS(Sheet1!$F$5:$F$28252,Sheet1!$I$5:$I$28252,$B13,Sheet1!$L$5:$L$28252,$A13,Sheet1!$D$5:$D$28252,"内部转款",Sheet1!$E$5:$E$28252,"&lt;&gt;*调拨*")+SUMIFS(Sheet1!$F$5:$F$28252,Sheet1!$I$5:$I$28252,$B13,Sheet1!$L$5:$L$28252,$A13,Sheet1!$D$5:$D$28252,"内部转账",Sheet1!$E$5:$E$28252,"&lt;&gt;*调拨*")</f>
        <v>0</v>
      </c>
      <c r="Y13" s="32">
        <f t="shared" si="0"/>
        <v>0</v>
      </c>
      <c r="Z13" s="32">
        <f>SUMIFS(Sheet1!$F$5:$F$28252,Sheet1!$I$5:$I$28252,$B13,Sheet1!$L$5:$L$28252,$A13)</f>
        <v>0</v>
      </c>
      <c r="AA13" s="32">
        <f>SUMIFS(Sheet1!$G$5:$G$28252,Sheet1!$I$5:$I$28252,$B13,Sheet1!$L$5:$L$28252,$A13,Sheet1!$D$5:$D$28252,"工资",Sheet1!$E$5:$E$28252,"&lt;&gt;*调拨*")+SUMIFS(Sheet1!$G$5:$G$28252,Sheet1!$I$5:$I$28252,$B13,Sheet1!$L$5:$L$28252,$A13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3" s="32">
        <f>SUMIFS(Sheet1!$G$5:$G$28252,Sheet1!$I$5:$I$28252,$B13,Sheet1!$L$5:$L$28252,$A13,Sheet1!$D$5:$D$28252,"水费",Sheet1!$E$5:$E$28252,"&lt;&gt;*调拨*")+SUMIFS(Sheet1!$G$5:$G$28252,Sheet1!$I$5:$I$28252,$B13,Sheet1!$L$5:$L$28252,$A13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" s="32">
        <f>SUMIFS(Sheet1!$G$5:$G$28252,Sheet1!$I$5:$I$28252,$B13,Sheet1!$L$5:$L$28252,$A13,Sheet1!$D$5:$D$28252,"电费",Sheet1!$E$5:$E$28252,"&lt;&gt;*调拨*")+SUMIFS(Sheet1!$G$5:$G$28252,Sheet1!$I$5:$I$28252,$B13,Sheet1!$L$5:$L$28252,$A13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" s="32">
        <f>SUMIFS(Sheet1!$G$5:$G$28252,Sheet1!$I$5:$I$28252,$B13,Sheet1!$L$5:$L$28252,$A13,Sheet1!$D$5:$D$28252,"宽带费",Sheet1!$E$5:$E$28252,"&lt;&gt;*调拨*")+SUMIFS(Sheet1!$G$5:$G$28252,Sheet1!$I$5:$I$28252,$B13,Sheet1!$L$5:$L$28252,$A13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3" s="32">
        <f>SUMIFS(Sheet1!$G$5:$G$28252,Sheet1!$I$5:$I$28252,$B13,Sheet1!$L$5:$L$28252,$A13,Sheet1!$D$5:$D$28252,"办公费",Sheet1!$E$5:$E$28252,"&lt;&gt;*调拨*")+SUMIFS(Sheet1!$G$5:$G$28252,Sheet1!$I$5:$I$28252,$B13,Sheet1!$L$5:$L$28252,$A13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" s="32">
        <f>SUMIFS(Sheet1!$G$5:$G$28252,Sheet1!$I$5:$I$28252,$B13,Sheet1!$L$5:$L$28252,$A13,Sheet1!$D$5:$D$28252,"话费",Sheet1!$E$5:$E$28252,"&lt;&gt;*调拨*")+SUMIFS(Sheet1!$G$5:$G$28252,Sheet1!$I$5:$I$28252,$B13,Sheet1!$L$5:$L$28252,$A13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" s="32">
        <f>SUMIFS(Sheet1!$G$5:$G$28252,Sheet1!$I$5:$I$28252,$B13,Sheet1!$L$5:$L$28252,$A13,Sheet1!$D$5:$D$28252,"房租",Sheet1!$E$5:$E$28252,"&lt;&gt;*调拨*")+SUMIFS(Sheet1!$G$5:$G$28252,Sheet1!$I$5:$I$28252,$B13,Sheet1!$L$5:$L$28252,$A13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3" s="32">
        <f>SUMIFS(Sheet1!$G$5:$G$28252,Sheet1!$I$5:$I$28252,$B13,Sheet1!$L$5:$L$28252,$A13,Sheet1!$E$5:$E$28252,"*调拨*")</f>
        <v>0</v>
      </c>
      <c r="AI13" s="32">
        <f>SUMIFS(Sheet1!$G$5:$G$28252,Sheet1!$I$5:$I$28252,$B13,Sheet1!$L$5:$L$28252,$A13,Sheet1!$D$5:$D$28252,"内部转款",Sheet1!$E$5:$E$28252,"&lt;&gt;*调拨*")+SUMIFS(Sheet1!$G$5:$G$28252,Sheet1!$I$5:$I$28252,$B13,Sheet1!$L$5:$L$28252,$A13,Sheet1!$D$5:$D$28252,"内部转账",Sheet1!$E$5:$E$28252,"&lt;&gt;*调拨*")</f>
        <v>0</v>
      </c>
      <c r="AJ13" s="32">
        <f t="shared" si="1"/>
        <v>0</v>
      </c>
      <c r="AK13" s="32">
        <f>SUMIFS(Sheet1!$G$5:$G$28252,Sheet1!$I$5:$I$28252,$B13,Sheet1!$L$5:$L$28252,$A13)</f>
        <v>0</v>
      </c>
      <c r="AL13" s="32">
        <f t="shared" si="2"/>
        <v>0</v>
      </c>
    </row>
    <row r="14" ht="16.5" spans="1:38">
      <c r="A14" s="30">
        <v>202512</v>
      </c>
      <c r="B14" s="31" t="s">
        <v>74</v>
      </c>
      <c r="C14" s="32">
        <f>SUMIFS(Sheet1!$F$5:$F$28252,Sheet1!$I$5:$I$28252,$B14,Sheet1!$L$5:$L$28252,$A14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4001.85</v>
      </c>
      <c r="D14" s="32">
        <f>SUMIFS(Sheet1!$F$5:$F$28252,Sheet1!$I$5:$I$28252,$B14,Sheet1!$L$5:$L$28252,$A14,Sheet1!$D$5:$D$28252,"医保即时拨付",Sheet1!$E$5:$E$28252,"&lt;&gt;*调拨*")+SUMIFS(Sheet1!$F$5:$F$28252,Sheet1!$I$5:$I$28252,$B14,Sheet1!$L$5:$L$28252,$A14,Sheet1!$E$5:$E$28252,"*医保即时拨付*",Sheet1!$D$5:$D$28252,"&lt;&gt;医保即时拨付",Sheet1!$D$5:$D$28252,"&lt;&gt;内部转款",Sheet1!$D$5:$D$28252,"&lt;&gt;内部转账",Sheet1!$E$5:$E$28252,"&lt;&gt;*调拨*")</f>
        <v>0</v>
      </c>
      <c r="E14" s="32">
        <f>SUMIFS(Sheet1!$F$5:$F$28252,Sheet1!$I$5:$I$28252,$B14,Sheet1!$L$5:$L$28252,$A14,Sheet1!$D$5:$D$28252,"医保",Sheet1!$E$5:$E$28252,"&lt;&gt;*调拨*",Sheet1!$E$5:$E$28252,"&lt;&gt;*医保即时拨付*")+SUMIFS(Sheet1!$F$5:$F$28252,Sheet1!$I$5:$I$28252,$B14,Sheet1!$L$5:$L$28252,$A14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4" s="32">
        <f>SUMIFS(Sheet1!$F$5:$F$28252,Sheet1!$I$5:$I$28252,$B14,Sheet1!$L$5:$L$28252,$A14,Sheet1!$D$5:$D$28252,"聚合",Sheet1!$E$5:$E$28252,"&lt;&gt;*调拨*")+SUMIFS(Sheet1!$F$5:$F$28252,Sheet1!$I$5:$I$28252,$B14,Sheet1!$L$5:$L$28252,$A14,Sheet1!$E$5:$E$28252,"*聚合*",Sheet1!$D$5:$D$28252,"&lt;&gt;聚合",Sheet1!$D$5:$D$28252,"&lt;&gt;内部转款",Sheet1!$D$5:$D$28252,"&lt;&gt;内部转账",Sheet1!$E$5:$E$28252,"&lt;&gt;*调拨*")</f>
        <v>0</v>
      </c>
      <c r="G14" s="32">
        <f>SUMIFS(Sheet1!$F$5:$F$28252,Sheet1!$I$5:$I$28252,$B14,Sheet1!$L$5:$L$28252,$A14,Sheet1!$D$5:$D$28252,"24小时微信",Sheet1!$E$5:$E$28252,"&lt;&gt;*调拨*")+SUMIFS(Sheet1!$F$5:$F$28252,Sheet1!$I$5:$I$28252,$B14,Sheet1!$L$5:$L$28252,$A14,Sheet1!$E$5:$E$28252,"*24小时微信*",Sheet1!$D$5:$D$28252,"&lt;&gt;24小时微信",Sheet1!$D$5:$D$28252,"&lt;&gt;内部转款",Sheet1!$D$5:$D$28252,"&lt;&gt;内部转账",Sheet1!$E$5:$E$28252,"&lt;&gt;*调拨*")</f>
        <v>0</v>
      </c>
      <c r="H14" s="32">
        <f>SUMIFS(Sheet1!$F$5:$F$28252,Sheet1!$I$5:$I$28252,$B14,Sheet1!$L$5:$L$28252,$A14,Sheet1!$D$5:$D$28252,"美团",Sheet1!$E$5:$E$28252,"&lt;&gt;*调拨*")+SUMIFS(Sheet1!$F$5:$F$28252,Sheet1!$I$5:$I$28252,$B14,Sheet1!$L$5:$L$28252,$A14,Sheet1!$E$5:$E$28252,"*美团*",Sheet1!$D$5:$D$28252,"&lt;&gt;美团",Sheet1!$D$5:$D$28252,"&lt;&gt;内部转款",Sheet1!$D$5:$D$28252,"&lt;&gt;内部转账",Sheet1!$E$5:$E$28252,"&lt;&gt;*调拨*")</f>
        <v>0</v>
      </c>
      <c r="I14" s="32">
        <f>SUMIFS(Sheet1!$F$5:$F$28252,Sheet1!$I$5:$I$28252,$B14,Sheet1!$L$5:$L$28252,$A14,Sheet1!$D$5:$D$28252,"饿了么",Sheet1!$E$5:$E$28252,"&lt;&gt;*调拨*")+SUMIFS(Sheet1!$F$5:$F$28252,Sheet1!$I$5:$I$28252,$B14,Sheet1!$L$5:$L$28252,$A14,Sheet1!$E$5:$E$28252,"*饿了么*",Sheet1!$D$5:$D$28252,"&lt;&gt;饿了么",Sheet1!$D$5:$D$28252,"&lt;&gt;内部转款",Sheet1!$D$5:$D$28252,"&lt;&gt;内部转账",Sheet1!$E$5:$E$28252,"&lt;&gt;*调拨*")</f>
        <v>0</v>
      </c>
      <c r="J14" s="32">
        <f>SUMIFS(Sheet1!$F$5:$F$28252,Sheet1!$I$5:$I$28252,$B14,Sheet1!$L$5:$L$28252,$A14,Sheet1!$D$5:$D$28252,"健E卡",Sheet1!$E$5:$E$28252,"&lt;&gt;*调拨*")+SUMIFS(Sheet1!$F$5:$F$28252,Sheet1!$I$5:$I$28252,$B14,Sheet1!$L$5:$L$28252,$A14,Sheet1!$E$5:$E$28252,"*健E卡*",Sheet1!$D$5:$D$28252,"&lt;&gt;健E卡",Sheet1!$D$5:$D$28252,"&lt;&gt;内部转款",Sheet1!$D$5:$D$28252,"&lt;&gt;内部转账",Sheet1!$E$5:$E$28252,"&lt;&gt;*调拨*")</f>
        <v>0</v>
      </c>
      <c r="K14" s="32">
        <f>SUMIFS(Sheet1!$F$5:$F$28252,Sheet1!$I$5:$I$28252,$B14,Sheet1!$L$5:$L$28252,$A14,Sheet1!$D$5:$D$28252,"抖音",Sheet1!$E$5:$E$28252,"&lt;&gt;*调拨*")+SUMIFS(Sheet1!$F$5:$F$28252,Sheet1!$I$5:$I$28252,$B14,Sheet1!$L$5:$L$28252,$A14,Sheet1!$E$5:$E$28252,"*抖音*",Sheet1!$D$5:$D$28252,"&lt;&gt;抖音",Sheet1!$D$5:$D$28252,"&lt;&gt;内部转款",Sheet1!$D$5:$D$28252,"&lt;&gt;内部转账",Sheet1!$E$5:$E$28252,"&lt;&gt;*调拨*")</f>
        <v>0</v>
      </c>
      <c r="L14" s="32">
        <f>SUMIFS(Sheet1!$F$5:$F$28252,Sheet1!$I$5:$I$28252,$B14,Sheet1!$L$5:$L$28252,$A14,Sheet1!$D$5:$D$28252,"医卡通",Sheet1!$E$5:$E$28252,"&lt;&gt;*调拨*")+SUMIFS(Sheet1!$F$5:$F$28252,Sheet1!$I$5:$I$28252,$B14,Sheet1!$L$5:$L$28252,$A14,Sheet1!$E$5:$E$28252,"*医卡通*",Sheet1!$D$5:$D$28252,"&lt;&gt;医卡通",Sheet1!$D$5:$D$28252,"&lt;&gt;内部转款",Sheet1!$D$5:$D$28252,"&lt;&gt;内部转账",Sheet1!$E$5:$E$28252,"&lt;&gt;*调拨*")</f>
        <v>0</v>
      </c>
      <c r="M14" s="32">
        <f>SUMIFS(Sheet1!$F$5:$F$28252,Sheet1!$I$5:$I$28252,$B14,Sheet1!$L$5:$L$28252,$A14,Sheet1!$D$5:$D$28252,"企健网",Sheet1!$E$5:$E$28252,"&lt;&gt;*调拨*")+SUMIFS(Sheet1!$F$5:$F$28252,Sheet1!$I$5:$I$28252,$B14,Sheet1!$L$5:$L$28252,$A14,Sheet1!$E$5:$E$28252,"*企健网*",Sheet1!$D$5:$D$28252,"&lt;&gt;企健网",Sheet1!$D$5:$D$28252,"&lt;&gt;内部转款",Sheet1!$D$5:$D$28252,"&lt;&gt;内部转账",Sheet1!$E$5:$E$28252,"&lt;&gt;*调拨*")</f>
        <v>0</v>
      </c>
      <c r="N14" s="32">
        <f>SUMIFS(Sheet1!$F$5:$F$28252,Sheet1!$I$5:$I$28252,$B14,Sheet1!$L$5:$L$28252,$A14,Sheet1!$D$5:$D$28252,"银联",Sheet1!$E$5:$E$28252,"&lt;&gt;*调拨*")+SUMIFS(Sheet1!$F$5:$F$28252,Sheet1!$I$5:$I$28252,$B14,Sheet1!$L$5:$L$28252,$A14,Sheet1!$E$5:$E$28252,"*银联*",Sheet1!$D$5:$D$28252,"&lt;&gt;银联",Sheet1!$D$5:$D$28252,"&lt;&gt;内部转款",Sheet1!$D$5:$D$28252,"&lt;&gt;内部转账",Sheet1!$E$5:$E$28252,"&lt;&gt;*调拨*")</f>
        <v>0</v>
      </c>
      <c r="O14" s="32">
        <f>SUMIFS(Sheet1!$F$5:$F$28252,Sheet1!$I$5:$I$28252,$B14,Sheet1!$L$5:$L$28252,$A14,Sheet1!$D$5:$D$28252,"京东",Sheet1!$E$5:$E$28252,"&lt;&gt;*调拨*")+SUMIFS(Sheet1!$F$5:$F$28252,Sheet1!$I$5:$I$28252,$B14,Sheet1!$L$5:$L$28252,$A14,Sheet1!$E$5:$E$28252,"*京东*",Sheet1!$D$5:$D$28252,"&lt;&gt;京东",Sheet1!$D$5:$D$28252,"&lt;&gt;内部转款",Sheet1!$D$5:$D$28252,"&lt;&gt;内部转账",Sheet1!$E$5:$E$28252,"&lt;&gt;*调拨*")</f>
        <v>0</v>
      </c>
      <c r="P14" s="32">
        <f>SUMIFS(Sheet1!$F$5:$F$28252,Sheet1!$I$5:$I$28252,$B14,Sheet1!$L$5:$L$28252,$A14,Sheet1!$D$5:$D$28252,"药机微信",Sheet1!$E$5:$E$28252,"&lt;&gt;*调拨*")+SUMIFS(Sheet1!$F$5:$F$28252,Sheet1!$I$5:$I$28252,$B14,Sheet1!$L$5:$L$28252,$A14,Sheet1!$E$5:$E$28252,"*药机微信*",Sheet1!$D$5:$D$28252,"&lt;&gt;药机微信",Sheet1!$D$5:$D$28252,"&lt;&gt;内部转款",Sheet1!$D$5:$D$28252,"&lt;&gt;内部转账",Sheet1!$E$5:$E$28252,"&lt;&gt;*调拨*")</f>
        <v>0</v>
      </c>
      <c r="Q14" s="32">
        <f>SUMIFS(Sheet1!$F$5:$F$28252,Sheet1!$I$5:$I$28252,$B14,Sheet1!$L$5:$L$28252,$A14,Sheet1!$D$5:$D$28252,"亲情卡",Sheet1!$E$5:$E$28252,"&lt;&gt;*调拨*")+SUMIFS(Sheet1!$F$5:$F$28252,Sheet1!$I$5:$I$28252,$B14,Sheet1!$L$5:$L$28252,$A14,Sheet1!$E$5:$E$28252,"*亲情卡*",Sheet1!$D$5:$D$28252,"&lt;&gt;亲情卡",Sheet1!$D$5:$D$28252,"&lt;&gt;内部转款",Sheet1!$D$5:$D$28252,"&lt;&gt;内部转账",Sheet1!$E$5:$E$28252,"&lt;&gt;*调拨*")</f>
        <v>0</v>
      </c>
      <c r="R14" s="32">
        <f>SUMIFS(Sheet1!$F$5:$F$28252,Sheet1!$I$5:$I$28252,$B14,Sheet1!$L$5:$L$28252,$A14,Sheet1!$D$5:$D$28252,"优惠券",Sheet1!$E$5:$E$28252,"&lt;&gt;*调拨*")+SUMIFS(Sheet1!$F$5:$F$28252,Sheet1!$I$5:$I$28252,$B14,Sheet1!$L$5:$L$28252,$A14,Sheet1!$E$5:$E$28252,"*优惠券*",Sheet1!$D$5:$D$28252,"&lt;&gt;优惠券",Sheet1!$D$5:$D$28252,"&lt;&gt;内部转款",Sheet1!$D$5:$D$28252,"&lt;&gt;内部转账",Sheet1!$E$5:$E$28252,"&lt;&gt;*调拨*")</f>
        <v>0</v>
      </c>
      <c r="S14" s="32">
        <f>SUMIFS(Sheet1!$F$5:$F$28252,Sheet1!$I$5:$I$28252,$B14,Sheet1!$L$5:$L$28252,$A14,Sheet1!$D$5:$D$28252,"代金券",Sheet1!$E$5:$E$28252,"&lt;&gt;*调拨*")+SUMIFS(Sheet1!$F$5:$F$28252,Sheet1!$I$5:$I$28252,$B14,Sheet1!$L$5:$L$28252,$A14,Sheet1!$E$5:$E$28252,"*代金券*",Sheet1!$D$5:$D$28252,"&lt;&gt;代金券",Sheet1!$D$5:$D$28252,"&lt;&gt;内部转款",Sheet1!$D$5:$D$28252,"&lt;&gt;内部转账",Sheet1!$E$5:$E$28252,"&lt;&gt;*调拨*")</f>
        <v>0</v>
      </c>
      <c r="T14" s="32">
        <f>SUMIFS(Sheet1!$F$5:$F$28252,Sheet1!$I$5:$I$28252,$B14,Sheet1!$L$5:$L$28252,$A14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,Sheet1!$L$5:$L$28252,$A14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,Sheet1!$L$5:$L$28252,$A14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,Sheet1!$L$5:$L$28252,$A14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" s="32">
        <f>SUMIFS(Sheet1!$F$5:$F$28252,Sheet1!$I$5:$I$28252,$B14,Sheet1!$L$5:$L$28252,$A14,Sheet1!$E$5:$E$28252,"*调拨*")</f>
        <v>0</v>
      </c>
      <c r="V14" s="32">
        <f>SUMIFS(Sheet1!$F$5:$F$28252,Sheet1!$I$5:$I$28252,$B14,Sheet1!$L$5:$L$28252,$A14,Sheet1!$D$5:$D$28252,"储值",Sheet1!$E$5:$E$28252,"&lt;&gt;*调拨*")+SUMIFS(Sheet1!$F$5:$F$28252,Sheet1!$I$5:$I$28252,$B14,Sheet1!$L$5:$L$28252,$A14,Sheet1!$E$5:$E$28252,"*储值*",Sheet1!$D$5:$D$28252,"&lt;&gt;储值",Sheet1!$D$5:$D$28252,"&lt;&gt;内部转款",Sheet1!$D$5:$D$28252,"&lt;&gt;内部转账",Sheet1!$E$5:$E$28252,"&lt;&gt;*调拨*")</f>
        <v>0</v>
      </c>
      <c r="W14" s="32">
        <f>SUMIFS(Sheet1!$F$5:$F$28252,Sheet1!$I$5:$I$28252,$B14,Sheet1!$L$5:$L$28252,$A14,Sheet1!$D$5:$D$28252,"效期",Sheet1!$E$5:$E$28252,"&lt;&gt;*调拨*")+SUMIFS(Sheet1!$F$5:$F$28252,Sheet1!$I$5:$I$28252,$B14,Sheet1!$L$5:$L$28252,$A14,Sheet1!$E$5:$E$28252,"*效期*",Sheet1!$D$5:$D$28252,"&lt;&gt;效期",Sheet1!$D$5:$D$28252,"&lt;&gt;内部转款",Sheet1!$D$5:$D$28252,"&lt;&gt;内部转账",Sheet1!$E$5:$E$28252,"&lt;&gt;*调拨*")</f>
        <v>0</v>
      </c>
      <c r="X14" s="32">
        <f>SUMIFS(Sheet1!$F$5:$F$28252,Sheet1!$I$5:$I$28252,$B14,Sheet1!$L$5:$L$28252,$A14,Sheet1!$D$5:$D$28252,"内部转款",Sheet1!$E$5:$E$28252,"&lt;&gt;*调拨*")+SUMIFS(Sheet1!$F$5:$F$28252,Sheet1!$I$5:$I$28252,$B14,Sheet1!$L$5:$L$28252,$A14,Sheet1!$D$5:$D$28252,"内部转账",Sheet1!$E$5:$E$28252,"&lt;&gt;*调拨*")</f>
        <v>0</v>
      </c>
      <c r="Y14" s="32">
        <f t="shared" si="0"/>
        <v>0</v>
      </c>
      <c r="Z14" s="32">
        <f>SUMIFS(Sheet1!$F$5:$F$28252,Sheet1!$I$5:$I$28252,$B14,Sheet1!$L$5:$L$28252,$A14)</f>
        <v>4001.85</v>
      </c>
      <c r="AA14" s="32">
        <f>SUMIFS(Sheet1!$G$5:$G$28252,Sheet1!$I$5:$I$28252,$B14,Sheet1!$L$5:$L$28252,$A14,Sheet1!$D$5:$D$28252,"工资",Sheet1!$E$5:$E$28252,"&lt;&gt;*调拨*")+SUMIFS(Sheet1!$G$5:$G$28252,Sheet1!$I$5:$I$28252,$B14,Sheet1!$L$5:$L$28252,$A14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4" s="32">
        <f>SUMIFS(Sheet1!$G$5:$G$28252,Sheet1!$I$5:$I$28252,$B14,Sheet1!$L$5:$L$28252,$A14,Sheet1!$D$5:$D$28252,"水费",Sheet1!$E$5:$E$28252,"&lt;&gt;*调拨*")+SUMIFS(Sheet1!$G$5:$G$28252,Sheet1!$I$5:$I$28252,$B14,Sheet1!$L$5:$L$28252,$A14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" s="32">
        <f>SUMIFS(Sheet1!$G$5:$G$28252,Sheet1!$I$5:$I$28252,$B14,Sheet1!$L$5:$L$28252,$A14,Sheet1!$D$5:$D$28252,"电费",Sheet1!$E$5:$E$28252,"&lt;&gt;*调拨*")+SUMIFS(Sheet1!$G$5:$G$28252,Sheet1!$I$5:$I$28252,$B14,Sheet1!$L$5:$L$28252,$A14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" s="32">
        <f>SUMIFS(Sheet1!$G$5:$G$28252,Sheet1!$I$5:$I$28252,$B14,Sheet1!$L$5:$L$28252,$A14,Sheet1!$D$5:$D$28252,"宽带费",Sheet1!$E$5:$E$28252,"&lt;&gt;*调拨*")+SUMIFS(Sheet1!$G$5:$G$28252,Sheet1!$I$5:$I$28252,$B14,Sheet1!$L$5:$L$28252,$A14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" s="32">
        <f>SUMIFS(Sheet1!$G$5:$G$28252,Sheet1!$I$5:$I$28252,$B14,Sheet1!$L$5:$L$28252,$A14,Sheet1!$D$5:$D$28252,"办公费",Sheet1!$E$5:$E$28252,"&lt;&gt;*调拨*")+SUMIFS(Sheet1!$G$5:$G$28252,Sheet1!$I$5:$I$28252,$B14,Sheet1!$L$5:$L$28252,$A14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" s="32">
        <f>SUMIFS(Sheet1!$G$5:$G$28252,Sheet1!$I$5:$I$28252,$B14,Sheet1!$L$5:$L$28252,$A14,Sheet1!$D$5:$D$28252,"话费",Sheet1!$E$5:$E$28252,"&lt;&gt;*调拨*")+SUMIFS(Sheet1!$G$5:$G$28252,Sheet1!$I$5:$I$28252,$B14,Sheet1!$L$5:$L$28252,$A14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" s="32">
        <f>SUMIFS(Sheet1!$G$5:$G$28252,Sheet1!$I$5:$I$28252,$B14,Sheet1!$L$5:$L$28252,$A14,Sheet1!$D$5:$D$28252,"房租",Sheet1!$E$5:$E$28252,"&lt;&gt;*调拨*")+SUMIFS(Sheet1!$G$5:$G$28252,Sheet1!$I$5:$I$28252,$B14,Sheet1!$L$5:$L$28252,$A14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4" s="32">
        <f>SUMIFS(Sheet1!$G$5:$G$28252,Sheet1!$I$5:$I$28252,$B14,Sheet1!$L$5:$L$28252,$A14,Sheet1!$E$5:$E$28252,"*调拨*")</f>
        <v>0</v>
      </c>
      <c r="AI14" s="32">
        <f>SUMIFS(Sheet1!$G$5:$G$28252,Sheet1!$I$5:$I$28252,$B14,Sheet1!$L$5:$L$28252,$A14,Sheet1!$D$5:$D$28252,"内部转款",Sheet1!$E$5:$E$28252,"&lt;&gt;*调拨*")+SUMIFS(Sheet1!$G$5:$G$28252,Sheet1!$I$5:$I$28252,$B14,Sheet1!$L$5:$L$28252,$A14,Sheet1!$D$5:$D$28252,"内部转账",Sheet1!$E$5:$E$28252,"&lt;&gt;*调拨*")</f>
        <v>0</v>
      </c>
      <c r="AJ14" s="32">
        <f t="shared" si="1"/>
        <v>0</v>
      </c>
      <c r="AK14" s="32">
        <f>SUMIFS(Sheet1!$G$5:$G$28252,Sheet1!$I$5:$I$28252,$B14,Sheet1!$L$5:$L$28252,$A14)</f>
        <v>0</v>
      </c>
      <c r="AL14" s="32">
        <f t="shared" si="2"/>
        <v>4001.85</v>
      </c>
    </row>
    <row r="15" ht="16.5" spans="1:38">
      <c r="A15" s="30">
        <v>202512</v>
      </c>
      <c r="B15" s="31" t="s">
        <v>216</v>
      </c>
      <c r="C15" s="32">
        <f>SUMIFS(Sheet1!$F$5:$F$28252,Sheet1!$I$5:$I$28252,$B15,Sheet1!$L$5:$L$28252,$A15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5" s="32">
        <f>SUMIFS(Sheet1!$F$5:$F$28252,Sheet1!$I$5:$I$28252,$B15,Sheet1!$L$5:$L$28252,$A15,Sheet1!$D$5:$D$28252,"医保即时拨付",Sheet1!$E$5:$E$28252,"&lt;&gt;*调拨*")+SUMIFS(Sheet1!$F$5:$F$28252,Sheet1!$I$5:$I$28252,$B15,Sheet1!$L$5:$L$28252,$A15,Sheet1!$E$5:$E$28252,"*医保即时拨付*",Sheet1!$D$5:$D$28252,"&lt;&gt;医保即时拨付",Sheet1!$D$5:$D$28252,"&lt;&gt;内部转款",Sheet1!$D$5:$D$28252,"&lt;&gt;内部转账",Sheet1!$E$5:$E$28252,"&lt;&gt;*调拨*")</f>
        <v>0</v>
      </c>
      <c r="E15" s="32">
        <f>SUMIFS(Sheet1!$F$5:$F$28252,Sheet1!$I$5:$I$28252,$B15,Sheet1!$L$5:$L$28252,$A15,Sheet1!$D$5:$D$28252,"医保",Sheet1!$E$5:$E$28252,"&lt;&gt;*调拨*",Sheet1!$E$5:$E$28252,"&lt;&gt;*医保即时拨付*")+SUMIFS(Sheet1!$F$5:$F$28252,Sheet1!$I$5:$I$28252,$B15,Sheet1!$L$5:$L$28252,$A15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5" s="32">
        <f>SUMIFS(Sheet1!$F$5:$F$28252,Sheet1!$I$5:$I$28252,$B15,Sheet1!$L$5:$L$28252,$A15,Sheet1!$D$5:$D$28252,"聚合",Sheet1!$E$5:$E$28252,"&lt;&gt;*调拨*")+SUMIFS(Sheet1!$F$5:$F$28252,Sheet1!$I$5:$I$28252,$B15,Sheet1!$L$5:$L$28252,$A15,Sheet1!$E$5:$E$28252,"*聚合*",Sheet1!$D$5:$D$28252,"&lt;&gt;聚合",Sheet1!$D$5:$D$28252,"&lt;&gt;内部转款",Sheet1!$D$5:$D$28252,"&lt;&gt;内部转账",Sheet1!$E$5:$E$28252,"&lt;&gt;*调拨*")</f>
        <v>0</v>
      </c>
      <c r="G15" s="32">
        <f>SUMIFS(Sheet1!$F$5:$F$28252,Sheet1!$I$5:$I$28252,$B15,Sheet1!$L$5:$L$28252,$A15,Sheet1!$D$5:$D$28252,"24小时微信",Sheet1!$E$5:$E$28252,"&lt;&gt;*调拨*")+SUMIFS(Sheet1!$F$5:$F$28252,Sheet1!$I$5:$I$28252,$B15,Sheet1!$L$5:$L$28252,$A15,Sheet1!$E$5:$E$28252,"*24小时微信*",Sheet1!$D$5:$D$28252,"&lt;&gt;24小时微信",Sheet1!$D$5:$D$28252,"&lt;&gt;内部转款",Sheet1!$D$5:$D$28252,"&lt;&gt;内部转账",Sheet1!$E$5:$E$28252,"&lt;&gt;*调拨*")</f>
        <v>0</v>
      </c>
      <c r="H15" s="32">
        <f>SUMIFS(Sheet1!$F$5:$F$28252,Sheet1!$I$5:$I$28252,$B15,Sheet1!$L$5:$L$28252,$A15,Sheet1!$D$5:$D$28252,"美团",Sheet1!$E$5:$E$28252,"&lt;&gt;*调拨*")+SUMIFS(Sheet1!$F$5:$F$28252,Sheet1!$I$5:$I$28252,$B15,Sheet1!$L$5:$L$28252,$A15,Sheet1!$E$5:$E$28252,"*美团*",Sheet1!$D$5:$D$28252,"&lt;&gt;美团",Sheet1!$D$5:$D$28252,"&lt;&gt;内部转款",Sheet1!$D$5:$D$28252,"&lt;&gt;内部转账",Sheet1!$E$5:$E$28252,"&lt;&gt;*调拨*")</f>
        <v>0</v>
      </c>
      <c r="I15" s="32">
        <f>SUMIFS(Sheet1!$F$5:$F$28252,Sheet1!$I$5:$I$28252,$B15,Sheet1!$L$5:$L$28252,$A15,Sheet1!$D$5:$D$28252,"饿了么",Sheet1!$E$5:$E$28252,"&lt;&gt;*调拨*")+SUMIFS(Sheet1!$F$5:$F$28252,Sheet1!$I$5:$I$28252,$B15,Sheet1!$L$5:$L$28252,$A15,Sheet1!$E$5:$E$28252,"*饿了么*",Sheet1!$D$5:$D$28252,"&lt;&gt;饿了么",Sheet1!$D$5:$D$28252,"&lt;&gt;内部转款",Sheet1!$D$5:$D$28252,"&lt;&gt;内部转账",Sheet1!$E$5:$E$28252,"&lt;&gt;*调拨*")</f>
        <v>0</v>
      </c>
      <c r="J15" s="32">
        <f>SUMIFS(Sheet1!$F$5:$F$28252,Sheet1!$I$5:$I$28252,$B15,Sheet1!$L$5:$L$28252,$A15,Sheet1!$D$5:$D$28252,"健E卡",Sheet1!$E$5:$E$28252,"&lt;&gt;*调拨*")+SUMIFS(Sheet1!$F$5:$F$28252,Sheet1!$I$5:$I$28252,$B15,Sheet1!$L$5:$L$28252,$A15,Sheet1!$E$5:$E$28252,"*健E卡*",Sheet1!$D$5:$D$28252,"&lt;&gt;健E卡",Sheet1!$D$5:$D$28252,"&lt;&gt;内部转款",Sheet1!$D$5:$D$28252,"&lt;&gt;内部转账",Sheet1!$E$5:$E$28252,"&lt;&gt;*调拨*")</f>
        <v>0</v>
      </c>
      <c r="K15" s="32">
        <f>SUMIFS(Sheet1!$F$5:$F$28252,Sheet1!$I$5:$I$28252,$B15,Sheet1!$L$5:$L$28252,$A15,Sheet1!$D$5:$D$28252,"抖音",Sheet1!$E$5:$E$28252,"&lt;&gt;*调拨*")+SUMIFS(Sheet1!$F$5:$F$28252,Sheet1!$I$5:$I$28252,$B15,Sheet1!$L$5:$L$28252,$A15,Sheet1!$E$5:$E$28252,"*抖音*",Sheet1!$D$5:$D$28252,"&lt;&gt;抖音",Sheet1!$D$5:$D$28252,"&lt;&gt;内部转款",Sheet1!$D$5:$D$28252,"&lt;&gt;内部转账",Sheet1!$E$5:$E$28252,"&lt;&gt;*调拨*")</f>
        <v>0</v>
      </c>
      <c r="L15" s="32">
        <f>SUMIFS(Sheet1!$F$5:$F$28252,Sheet1!$I$5:$I$28252,$B15,Sheet1!$L$5:$L$28252,$A15,Sheet1!$D$5:$D$28252,"医卡通",Sheet1!$E$5:$E$28252,"&lt;&gt;*调拨*")+SUMIFS(Sheet1!$F$5:$F$28252,Sheet1!$I$5:$I$28252,$B15,Sheet1!$L$5:$L$28252,$A15,Sheet1!$E$5:$E$28252,"*医卡通*",Sheet1!$D$5:$D$28252,"&lt;&gt;医卡通",Sheet1!$D$5:$D$28252,"&lt;&gt;内部转款",Sheet1!$D$5:$D$28252,"&lt;&gt;内部转账",Sheet1!$E$5:$E$28252,"&lt;&gt;*调拨*")</f>
        <v>0</v>
      </c>
      <c r="M15" s="32">
        <f>SUMIFS(Sheet1!$F$5:$F$28252,Sheet1!$I$5:$I$28252,$B15,Sheet1!$L$5:$L$28252,$A15,Sheet1!$D$5:$D$28252,"企健网",Sheet1!$E$5:$E$28252,"&lt;&gt;*调拨*")+SUMIFS(Sheet1!$F$5:$F$28252,Sheet1!$I$5:$I$28252,$B15,Sheet1!$L$5:$L$28252,$A15,Sheet1!$E$5:$E$28252,"*企健网*",Sheet1!$D$5:$D$28252,"&lt;&gt;企健网",Sheet1!$D$5:$D$28252,"&lt;&gt;内部转款",Sheet1!$D$5:$D$28252,"&lt;&gt;内部转账",Sheet1!$E$5:$E$28252,"&lt;&gt;*调拨*")</f>
        <v>0</v>
      </c>
      <c r="N15" s="32">
        <f>SUMIFS(Sheet1!$F$5:$F$28252,Sheet1!$I$5:$I$28252,$B15,Sheet1!$L$5:$L$28252,$A15,Sheet1!$D$5:$D$28252,"银联",Sheet1!$E$5:$E$28252,"&lt;&gt;*调拨*")+SUMIFS(Sheet1!$F$5:$F$28252,Sheet1!$I$5:$I$28252,$B15,Sheet1!$L$5:$L$28252,$A15,Sheet1!$E$5:$E$28252,"*银联*",Sheet1!$D$5:$D$28252,"&lt;&gt;银联",Sheet1!$D$5:$D$28252,"&lt;&gt;内部转款",Sheet1!$D$5:$D$28252,"&lt;&gt;内部转账",Sheet1!$E$5:$E$28252,"&lt;&gt;*调拨*")</f>
        <v>0</v>
      </c>
      <c r="O15" s="32">
        <f>SUMIFS(Sheet1!$F$5:$F$28252,Sheet1!$I$5:$I$28252,$B15,Sheet1!$L$5:$L$28252,$A15,Sheet1!$D$5:$D$28252,"京东",Sheet1!$E$5:$E$28252,"&lt;&gt;*调拨*")+SUMIFS(Sheet1!$F$5:$F$28252,Sheet1!$I$5:$I$28252,$B15,Sheet1!$L$5:$L$28252,$A15,Sheet1!$E$5:$E$28252,"*京东*",Sheet1!$D$5:$D$28252,"&lt;&gt;京东",Sheet1!$D$5:$D$28252,"&lt;&gt;内部转款",Sheet1!$D$5:$D$28252,"&lt;&gt;内部转账",Sheet1!$E$5:$E$28252,"&lt;&gt;*调拨*")</f>
        <v>0</v>
      </c>
      <c r="P15" s="32">
        <f>SUMIFS(Sheet1!$F$5:$F$28252,Sheet1!$I$5:$I$28252,$B15,Sheet1!$L$5:$L$28252,$A15,Sheet1!$D$5:$D$28252,"药机微信",Sheet1!$E$5:$E$28252,"&lt;&gt;*调拨*")+SUMIFS(Sheet1!$F$5:$F$28252,Sheet1!$I$5:$I$28252,$B15,Sheet1!$L$5:$L$28252,$A15,Sheet1!$E$5:$E$28252,"*药机微信*",Sheet1!$D$5:$D$28252,"&lt;&gt;药机微信",Sheet1!$D$5:$D$28252,"&lt;&gt;内部转款",Sheet1!$D$5:$D$28252,"&lt;&gt;内部转账",Sheet1!$E$5:$E$28252,"&lt;&gt;*调拨*")</f>
        <v>0</v>
      </c>
      <c r="Q15" s="32">
        <f>SUMIFS(Sheet1!$F$5:$F$28252,Sheet1!$I$5:$I$28252,$B15,Sheet1!$L$5:$L$28252,$A15,Sheet1!$D$5:$D$28252,"亲情卡",Sheet1!$E$5:$E$28252,"&lt;&gt;*调拨*")+SUMIFS(Sheet1!$F$5:$F$28252,Sheet1!$I$5:$I$28252,$B15,Sheet1!$L$5:$L$28252,$A15,Sheet1!$E$5:$E$28252,"*亲情卡*",Sheet1!$D$5:$D$28252,"&lt;&gt;亲情卡",Sheet1!$D$5:$D$28252,"&lt;&gt;内部转款",Sheet1!$D$5:$D$28252,"&lt;&gt;内部转账",Sheet1!$E$5:$E$28252,"&lt;&gt;*调拨*")</f>
        <v>0</v>
      </c>
      <c r="R15" s="32">
        <f>SUMIFS(Sheet1!$F$5:$F$28252,Sheet1!$I$5:$I$28252,$B15,Sheet1!$L$5:$L$28252,$A15,Sheet1!$D$5:$D$28252,"优惠券",Sheet1!$E$5:$E$28252,"&lt;&gt;*调拨*")+SUMIFS(Sheet1!$F$5:$F$28252,Sheet1!$I$5:$I$28252,$B15,Sheet1!$L$5:$L$28252,$A15,Sheet1!$E$5:$E$28252,"*优惠券*",Sheet1!$D$5:$D$28252,"&lt;&gt;优惠券",Sheet1!$D$5:$D$28252,"&lt;&gt;内部转款",Sheet1!$D$5:$D$28252,"&lt;&gt;内部转账",Sheet1!$E$5:$E$28252,"&lt;&gt;*调拨*")</f>
        <v>0</v>
      </c>
      <c r="S15" s="32">
        <f>SUMIFS(Sheet1!$F$5:$F$28252,Sheet1!$I$5:$I$28252,$B15,Sheet1!$L$5:$L$28252,$A15,Sheet1!$D$5:$D$28252,"代金券",Sheet1!$E$5:$E$28252,"&lt;&gt;*调拨*")+SUMIFS(Sheet1!$F$5:$F$28252,Sheet1!$I$5:$I$28252,$B15,Sheet1!$L$5:$L$28252,$A15,Sheet1!$E$5:$E$28252,"*代金券*",Sheet1!$D$5:$D$28252,"&lt;&gt;代金券",Sheet1!$D$5:$D$28252,"&lt;&gt;内部转款",Sheet1!$D$5:$D$28252,"&lt;&gt;内部转账",Sheet1!$E$5:$E$28252,"&lt;&gt;*调拨*")</f>
        <v>0</v>
      </c>
      <c r="T15" s="32">
        <f>SUMIFS(Sheet1!$F$5:$F$28252,Sheet1!$I$5:$I$28252,$B15,Sheet1!$L$5:$L$28252,$A15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,Sheet1!$L$5:$L$28252,$A15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,Sheet1!$L$5:$L$28252,$A15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,Sheet1!$L$5:$L$28252,$A15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" s="32">
        <f>SUMIFS(Sheet1!$F$5:$F$28252,Sheet1!$I$5:$I$28252,$B15,Sheet1!$L$5:$L$28252,$A15,Sheet1!$E$5:$E$28252,"*调拨*")</f>
        <v>0</v>
      </c>
      <c r="V15" s="32">
        <f>SUMIFS(Sheet1!$F$5:$F$28252,Sheet1!$I$5:$I$28252,$B15,Sheet1!$L$5:$L$28252,$A15,Sheet1!$D$5:$D$28252,"储值",Sheet1!$E$5:$E$28252,"&lt;&gt;*调拨*")+SUMIFS(Sheet1!$F$5:$F$28252,Sheet1!$I$5:$I$28252,$B15,Sheet1!$L$5:$L$28252,$A15,Sheet1!$E$5:$E$28252,"*储值*",Sheet1!$D$5:$D$28252,"&lt;&gt;储值",Sheet1!$D$5:$D$28252,"&lt;&gt;内部转款",Sheet1!$D$5:$D$28252,"&lt;&gt;内部转账",Sheet1!$E$5:$E$28252,"&lt;&gt;*调拨*")</f>
        <v>0</v>
      </c>
      <c r="W15" s="32">
        <f>SUMIFS(Sheet1!$F$5:$F$28252,Sheet1!$I$5:$I$28252,$B15,Sheet1!$L$5:$L$28252,$A15,Sheet1!$D$5:$D$28252,"效期",Sheet1!$E$5:$E$28252,"&lt;&gt;*调拨*")+SUMIFS(Sheet1!$F$5:$F$28252,Sheet1!$I$5:$I$28252,$B15,Sheet1!$L$5:$L$28252,$A15,Sheet1!$E$5:$E$28252,"*效期*",Sheet1!$D$5:$D$28252,"&lt;&gt;效期",Sheet1!$D$5:$D$28252,"&lt;&gt;内部转款",Sheet1!$D$5:$D$28252,"&lt;&gt;内部转账",Sheet1!$E$5:$E$28252,"&lt;&gt;*调拨*")</f>
        <v>0</v>
      </c>
      <c r="X15" s="32">
        <f>SUMIFS(Sheet1!$F$5:$F$28252,Sheet1!$I$5:$I$28252,$B15,Sheet1!$L$5:$L$28252,$A15,Sheet1!$D$5:$D$28252,"内部转款",Sheet1!$E$5:$E$28252,"&lt;&gt;*调拨*")+SUMIFS(Sheet1!$F$5:$F$28252,Sheet1!$I$5:$I$28252,$B15,Sheet1!$L$5:$L$28252,$A15,Sheet1!$D$5:$D$28252,"内部转账",Sheet1!$E$5:$E$28252,"&lt;&gt;*调拨*")</f>
        <v>0</v>
      </c>
      <c r="Y15" s="32">
        <f t="shared" si="0"/>
        <v>0</v>
      </c>
      <c r="Z15" s="32">
        <f>SUMIFS(Sheet1!$F$5:$F$28252,Sheet1!$I$5:$I$28252,$B15,Sheet1!$L$5:$L$28252,$A15)</f>
        <v>0</v>
      </c>
      <c r="AA15" s="32">
        <f>SUMIFS(Sheet1!$G$5:$G$28252,Sheet1!$I$5:$I$28252,$B15,Sheet1!$L$5:$L$28252,$A15,Sheet1!$D$5:$D$28252,"工资",Sheet1!$E$5:$E$28252,"&lt;&gt;*调拨*")+SUMIFS(Sheet1!$G$5:$G$28252,Sheet1!$I$5:$I$28252,$B15,Sheet1!$L$5:$L$28252,$A15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5" s="32">
        <f>SUMIFS(Sheet1!$G$5:$G$28252,Sheet1!$I$5:$I$28252,$B15,Sheet1!$L$5:$L$28252,$A15,Sheet1!$D$5:$D$28252,"水费",Sheet1!$E$5:$E$28252,"&lt;&gt;*调拨*")+SUMIFS(Sheet1!$G$5:$G$28252,Sheet1!$I$5:$I$28252,$B15,Sheet1!$L$5:$L$28252,$A15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" s="32">
        <f>SUMIFS(Sheet1!$G$5:$G$28252,Sheet1!$I$5:$I$28252,$B15,Sheet1!$L$5:$L$28252,$A15,Sheet1!$D$5:$D$28252,"电费",Sheet1!$E$5:$E$28252,"&lt;&gt;*调拨*")+SUMIFS(Sheet1!$G$5:$G$28252,Sheet1!$I$5:$I$28252,$B15,Sheet1!$L$5:$L$28252,$A15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" s="32">
        <f>SUMIFS(Sheet1!$G$5:$G$28252,Sheet1!$I$5:$I$28252,$B15,Sheet1!$L$5:$L$28252,$A15,Sheet1!$D$5:$D$28252,"宽带费",Sheet1!$E$5:$E$28252,"&lt;&gt;*调拨*")+SUMIFS(Sheet1!$G$5:$G$28252,Sheet1!$I$5:$I$28252,$B15,Sheet1!$L$5:$L$28252,$A15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5" s="32">
        <f>SUMIFS(Sheet1!$G$5:$G$28252,Sheet1!$I$5:$I$28252,$B15,Sheet1!$L$5:$L$28252,$A15,Sheet1!$D$5:$D$28252,"办公费",Sheet1!$E$5:$E$28252,"&lt;&gt;*调拨*")+SUMIFS(Sheet1!$G$5:$G$28252,Sheet1!$I$5:$I$28252,$B15,Sheet1!$L$5:$L$28252,$A15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" s="32">
        <f>SUMIFS(Sheet1!$G$5:$G$28252,Sheet1!$I$5:$I$28252,$B15,Sheet1!$L$5:$L$28252,$A15,Sheet1!$D$5:$D$28252,"话费",Sheet1!$E$5:$E$28252,"&lt;&gt;*调拨*")+SUMIFS(Sheet1!$G$5:$G$28252,Sheet1!$I$5:$I$28252,$B15,Sheet1!$L$5:$L$28252,$A15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" s="32">
        <f>SUMIFS(Sheet1!$G$5:$G$28252,Sheet1!$I$5:$I$28252,$B15,Sheet1!$L$5:$L$28252,$A15,Sheet1!$D$5:$D$28252,"房租",Sheet1!$E$5:$E$28252,"&lt;&gt;*调拨*")+SUMIFS(Sheet1!$G$5:$G$28252,Sheet1!$I$5:$I$28252,$B15,Sheet1!$L$5:$L$28252,$A15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" s="32">
        <f>SUMIFS(Sheet1!$G$5:$G$28252,Sheet1!$I$5:$I$28252,$B15,Sheet1!$L$5:$L$28252,$A15,Sheet1!$E$5:$E$28252,"*调拨*")</f>
        <v>0</v>
      </c>
      <c r="AI15" s="32">
        <f>SUMIFS(Sheet1!$G$5:$G$28252,Sheet1!$I$5:$I$28252,$B15,Sheet1!$L$5:$L$28252,$A15,Sheet1!$D$5:$D$28252,"内部转款",Sheet1!$E$5:$E$28252,"&lt;&gt;*调拨*")+SUMIFS(Sheet1!$G$5:$G$28252,Sheet1!$I$5:$I$28252,$B15,Sheet1!$L$5:$L$28252,$A15,Sheet1!$D$5:$D$28252,"内部转账",Sheet1!$E$5:$E$28252,"&lt;&gt;*调拨*")</f>
        <v>0</v>
      </c>
      <c r="AJ15" s="32">
        <f t="shared" si="1"/>
        <v>0</v>
      </c>
      <c r="AK15" s="32">
        <f>SUMIFS(Sheet1!$G$5:$G$28252,Sheet1!$I$5:$I$28252,$B15,Sheet1!$L$5:$L$28252,$A15)</f>
        <v>0</v>
      </c>
      <c r="AL15" s="32">
        <f t="shared" si="2"/>
        <v>0</v>
      </c>
    </row>
    <row r="16" ht="16.5" spans="1:38">
      <c r="A16" s="30">
        <v>202512</v>
      </c>
      <c r="B16" s="31" t="s">
        <v>264</v>
      </c>
      <c r="C16" s="32">
        <f>SUMIFS(Sheet1!$F$5:$F$28252,Sheet1!$I$5:$I$28252,$B16,Sheet1!$L$5:$L$28252,$A16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6" s="32">
        <f>SUMIFS(Sheet1!$F$5:$F$28252,Sheet1!$I$5:$I$28252,$B16,Sheet1!$L$5:$L$28252,$A16,Sheet1!$D$5:$D$28252,"医保即时拨付",Sheet1!$E$5:$E$28252,"&lt;&gt;*调拨*")+SUMIFS(Sheet1!$F$5:$F$28252,Sheet1!$I$5:$I$28252,$B16,Sheet1!$L$5:$L$28252,$A16,Sheet1!$E$5:$E$28252,"*医保即时拨付*",Sheet1!$D$5:$D$28252,"&lt;&gt;医保即时拨付",Sheet1!$D$5:$D$28252,"&lt;&gt;内部转款",Sheet1!$D$5:$D$28252,"&lt;&gt;内部转账",Sheet1!$E$5:$E$28252,"&lt;&gt;*调拨*")</f>
        <v>0</v>
      </c>
      <c r="E16" s="32">
        <f>SUMIFS(Sheet1!$F$5:$F$28252,Sheet1!$I$5:$I$28252,$B16,Sheet1!$L$5:$L$28252,$A16,Sheet1!$D$5:$D$28252,"医保",Sheet1!$E$5:$E$28252,"&lt;&gt;*调拨*",Sheet1!$E$5:$E$28252,"&lt;&gt;*医保即时拨付*")+SUMIFS(Sheet1!$F$5:$F$28252,Sheet1!$I$5:$I$28252,$B16,Sheet1!$L$5:$L$28252,$A16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6" s="32">
        <f>SUMIFS(Sheet1!$F$5:$F$28252,Sheet1!$I$5:$I$28252,$B16,Sheet1!$L$5:$L$28252,$A16,Sheet1!$D$5:$D$28252,"聚合",Sheet1!$E$5:$E$28252,"&lt;&gt;*调拨*")+SUMIFS(Sheet1!$F$5:$F$28252,Sheet1!$I$5:$I$28252,$B16,Sheet1!$L$5:$L$28252,$A16,Sheet1!$E$5:$E$28252,"*聚合*",Sheet1!$D$5:$D$28252,"&lt;&gt;聚合",Sheet1!$D$5:$D$28252,"&lt;&gt;内部转款",Sheet1!$D$5:$D$28252,"&lt;&gt;内部转账",Sheet1!$E$5:$E$28252,"&lt;&gt;*调拨*")</f>
        <v>0</v>
      </c>
      <c r="G16" s="32">
        <f>SUMIFS(Sheet1!$F$5:$F$28252,Sheet1!$I$5:$I$28252,$B16,Sheet1!$L$5:$L$28252,$A16,Sheet1!$D$5:$D$28252,"24小时微信",Sheet1!$E$5:$E$28252,"&lt;&gt;*调拨*")+SUMIFS(Sheet1!$F$5:$F$28252,Sheet1!$I$5:$I$28252,$B16,Sheet1!$L$5:$L$28252,$A16,Sheet1!$E$5:$E$28252,"*24小时微信*",Sheet1!$D$5:$D$28252,"&lt;&gt;24小时微信",Sheet1!$D$5:$D$28252,"&lt;&gt;内部转款",Sheet1!$D$5:$D$28252,"&lt;&gt;内部转账",Sheet1!$E$5:$E$28252,"&lt;&gt;*调拨*")</f>
        <v>0</v>
      </c>
      <c r="H16" s="32">
        <f>SUMIFS(Sheet1!$F$5:$F$28252,Sheet1!$I$5:$I$28252,$B16,Sheet1!$L$5:$L$28252,$A16,Sheet1!$D$5:$D$28252,"美团",Sheet1!$E$5:$E$28252,"&lt;&gt;*调拨*")+SUMIFS(Sheet1!$F$5:$F$28252,Sheet1!$I$5:$I$28252,$B16,Sheet1!$L$5:$L$28252,$A16,Sheet1!$E$5:$E$28252,"*美团*",Sheet1!$D$5:$D$28252,"&lt;&gt;美团",Sheet1!$D$5:$D$28252,"&lt;&gt;内部转款",Sheet1!$D$5:$D$28252,"&lt;&gt;内部转账",Sheet1!$E$5:$E$28252,"&lt;&gt;*调拨*")</f>
        <v>0</v>
      </c>
      <c r="I16" s="32">
        <f>SUMIFS(Sheet1!$F$5:$F$28252,Sheet1!$I$5:$I$28252,$B16,Sheet1!$L$5:$L$28252,$A16,Sheet1!$D$5:$D$28252,"饿了么",Sheet1!$E$5:$E$28252,"&lt;&gt;*调拨*")+SUMIFS(Sheet1!$F$5:$F$28252,Sheet1!$I$5:$I$28252,$B16,Sheet1!$L$5:$L$28252,$A16,Sheet1!$E$5:$E$28252,"*饿了么*",Sheet1!$D$5:$D$28252,"&lt;&gt;饿了么",Sheet1!$D$5:$D$28252,"&lt;&gt;内部转款",Sheet1!$D$5:$D$28252,"&lt;&gt;内部转账",Sheet1!$E$5:$E$28252,"&lt;&gt;*调拨*")</f>
        <v>0</v>
      </c>
      <c r="J16" s="32">
        <f>SUMIFS(Sheet1!$F$5:$F$28252,Sheet1!$I$5:$I$28252,$B16,Sheet1!$L$5:$L$28252,$A16,Sheet1!$D$5:$D$28252,"健E卡",Sheet1!$E$5:$E$28252,"&lt;&gt;*调拨*")+SUMIFS(Sheet1!$F$5:$F$28252,Sheet1!$I$5:$I$28252,$B16,Sheet1!$L$5:$L$28252,$A16,Sheet1!$E$5:$E$28252,"*健E卡*",Sheet1!$D$5:$D$28252,"&lt;&gt;健E卡",Sheet1!$D$5:$D$28252,"&lt;&gt;内部转款",Sheet1!$D$5:$D$28252,"&lt;&gt;内部转账",Sheet1!$E$5:$E$28252,"&lt;&gt;*调拨*")</f>
        <v>0</v>
      </c>
      <c r="K16" s="32">
        <f>SUMIFS(Sheet1!$F$5:$F$28252,Sheet1!$I$5:$I$28252,$B16,Sheet1!$L$5:$L$28252,$A16,Sheet1!$D$5:$D$28252,"抖音",Sheet1!$E$5:$E$28252,"&lt;&gt;*调拨*")+SUMIFS(Sheet1!$F$5:$F$28252,Sheet1!$I$5:$I$28252,$B16,Sheet1!$L$5:$L$28252,$A16,Sheet1!$E$5:$E$28252,"*抖音*",Sheet1!$D$5:$D$28252,"&lt;&gt;抖音",Sheet1!$D$5:$D$28252,"&lt;&gt;内部转款",Sheet1!$D$5:$D$28252,"&lt;&gt;内部转账",Sheet1!$E$5:$E$28252,"&lt;&gt;*调拨*")</f>
        <v>0</v>
      </c>
      <c r="L16" s="32">
        <f>SUMIFS(Sheet1!$F$5:$F$28252,Sheet1!$I$5:$I$28252,$B16,Sheet1!$L$5:$L$28252,$A16,Sheet1!$D$5:$D$28252,"医卡通",Sheet1!$E$5:$E$28252,"&lt;&gt;*调拨*")+SUMIFS(Sheet1!$F$5:$F$28252,Sheet1!$I$5:$I$28252,$B16,Sheet1!$L$5:$L$28252,$A16,Sheet1!$E$5:$E$28252,"*医卡通*",Sheet1!$D$5:$D$28252,"&lt;&gt;医卡通",Sheet1!$D$5:$D$28252,"&lt;&gt;内部转款",Sheet1!$D$5:$D$28252,"&lt;&gt;内部转账",Sheet1!$E$5:$E$28252,"&lt;&gt;*调拨*")</f>
        <v>0</v>
      </c>
      <c r="M16" s="32">
        <f>SUMIFS(Sheet1!$F$5:$F$28252,Sheet1!$I$5:$I$28252,$B16,Sheet1!$L$5:$L$28252,$A16,Sheet1!$D$5:$D$28252,"企健网",Sheet1!$E$5:$E$28252,"&lt;&gt;*调拨*")+SUMIFS(Sheet1!$F$5:$F$28252,Sheet1!$I$5:$I$28252,$B16,Sheet1!$L$5:$L$28252,$A16,Sheet1!$E$5:$E$28252,"*企健网*",Sheet1!$D$5:$D$28252,"&lt;&gt;企健网",Sheet1!$D$5:$D$28252,"&lt;&gt;内部转款",Sheet1!$D$5:$D$28252,"&lt;&gt;内部转账",Sheet1!$E$5:$E$28252,"&lt;&gt;*调拨*")</f>
        <v>0</v>
      </c>
      <c r="N16" s="32">
        <f>SUMIFS(Sheet1!$F$5:$F$28252,Sheet1!$I$5:$I$28252,$B16,Sheet1!$L$5:$L$28252,$A16,Sheet1!$D$5:$D$28252,"银联",Sheet1!$E$5:$E$28252,"&lt;&gt;*调拨*")+SUMIFS(Sheet1!$F$5:$F$28252,Sheet1!$I$5:$I$28252,$B16,Sheet1!$L$5:$L$28252,$A16,Sheet1!$E$5:$E$28252,"*银联*",Sheet1!$D$5:$D$28252,"&lt;&gt;银联",Sheet1!$D$5:$D$28252,"&lt;&gt;内部转款",Sheet1!$D$5:$D$28252,"&lt;&gt;内部转账",Sheet1!$E$5:$E$28252,"&lt;&gt;*调拨*")</f>
        <v>0</v>
      </c>
      <c r="O16" s="32">
        <f>SUMIFS(Sheet1!$F$5:$F$28252,Sheet1!$I$5:$I$28252,$B16,Sheet1!$L$5:$L$28252,$A16,Sheet1!$D$5:$D$28252,"京东",Sheet1!$E$5:$E$28252,"&lt;&gt;*调拨*")+SUMIFS(Sheet1!$F$5:$F$28252,Sheet1!$I$5:$I$28252,$B16,Sheet1!$L$5:$L$28252,$A16,Sheet1!$E$5:$E$28252,"*京东*",Sheet1!$D$5:$D$28252,"&lt;&gt;京东",Sheet1!$D$5:$D$28252,"&lt;&gt;内部转款",Sheet1!$D$5:$D$28252,"&lt;&gt;内部转账",Sheet1!$E$5:$E$28252,"&lt;&gt;*调拨*")</f>
        <v>0</v>
      </c>
      <c r="P16" s="32">
        <f>SUMIFS(Sheet1!$F$5:$F$28252,Sheet1!$I$5:$I$28252,$B16,Sheet1!$L$5:$L$28252,$A16,Sheet1!$D$5:$D$28252,"药机微信",Sheet1!$E$5:$E$28252,"&lt;&gt;*调拨*")+SUMIFS(Sheet1!$F$5:$F$28252,Sheet1!$I$5:$I$28252,$B16,Sheet1!$L$5:$L$28252,$A16,Sheet1!$E$5:$E$28252,"*药机微信*",Sheet1!$D$5:$D$28252,"&lt;&gt;药机微信",Sheet1!$D$5:$D$28252,"&lt;&gt;内部转款",Sheet1!$D$5:$D$28252,"&lt;&gt;内部转账",Sheet1!$E$5:$E$28252,"&lt;&gt;*调拨*")</f>
        <v>0</v>
      </c>
      <c r="Q16" s="32">
        <f>SUMIFS(Sheet1!$F$5:$F$28252,Sheet1!$I$5:$I$28252,$B16,Sheet1!$L$5:$L$28252,$A16,Sheet1!$D$5:$D$28252,"亲情卡",Sheet1!$E$5:$E$28252,"&lt;&gt;*调拨*")+SUMIFS(Sheet1!$F$5:$F$28252,Sheet1!$I$5:$I$28252,$B16,Sheet1!$L$5:$L$28252,$A16,Sheet1!$E$5:$E$28252,"*亲情卡*",Sheet1!$D$5:$D$28252,"&lt;&gt;亲情卡",Sheet1!$D$5:$D$28252,"&lt;&gt;内部转款",Sheet1!$D$5:$D$28252,"&lt;&gt;内部转账",Sheet1!$E$5:$E$28252,"&lt;&gt;*调拨*")</f>
        <v>0</v>
      </c>
      <c r="R16" s="32">
        <f>SUMIFS(Sheet1!$F$5:$F$28252,Sheet1!$I$5:$I$28252,$B16,Sheet1!$L$5:$L$28252,$A16,Sheet1!$D$5:$D$28252,"优惠券",Sheet1!$E$5:$E$28252,"&lt;&gt;*调拨*")+SUMIFS(Sheet1!$F$5:$F$28252,Sheet1!$I$5:$I$28252,$B16,Sheet1!$L$5:$L$28252,$A16,Sheet1!$E$5:$E$28252,"*优惠券*",Sheet1!$D$5:$D$28252,"&lt;&gt;优惠券",Sheet1!$D$5:$D$28252,"&lt;&gt;内部转款",Sheet1!$D$5:$D$28252,"&lt;&gt;内部转账",Sheet1!$E$5:$E$28252,"&lt;&gt;*调拨*")</f>
        <v>0</v>
      </c>
      <c r="S16" s="32">
        <f>SUMIFS(Sheet1!$F$5:$F$28252,Sheet1!$I$5:$I$28252,$B16,Sheet1!$L$5:$L$28252,$A16,Sheet1!$D$5:$D$28252,"代金券",Sheet1!$E$5:$E$28252,"&lt;&gt;*调拨*")+SUMIFS(Sheet1!$F$5:$F$28252,Sheet1!$I$5:$I$28252,$B16,Sheet1!$L$5:$L$28252,$A16,Sheet1!$E$5:$E$28252,"*代金券*",Sheet1!$D$5:$D$28252,"&lt;&gt;代金券",Sheet1!$D$5:$D$28252,"&lt;&gt;内部转款",Sheet1!$D$5:$D$28252,"&lt;&gt;内部转账",Sheet1!$E$5:$E$28252,"&lt;&gt;*调拨*")</f>
        <v>0</v>
      </c>
      <c r="T16" s="32">
        <f>SUMIFS(Sheet1!$F$5:$F$28252,Sheet1!$I$5:$I$28252,$B16,Sheet1!$L$5:$L$28252,$A16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,Sheet1!$L$5:$L$28252,$A16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,Sheet1!$L$5:$L$28252,$A16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,Sheet1!$L$5:$L$28252,$A16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6" s="32">
        <f>SUMIFS(Sheet1!$F$5:$F$28252,Sheet1!$I$5:$I$28252,$B16,Sheet1!$L$5:$L$28252,$A16,Sheet1!$E$5:$E$28252,"*调拨*")</f>
        <v>0</v>
      </c>
      <c r="V16" s="32">
        <f>SUMIFS(Sheet1!$F$5:$F$28252,Sheet1!$I$5:$I$28252,$B16,Sheet1!$L$5:$L$28252,$A16,Sheet1!$D$5:$D$28252,"储值",Sheet1!$E$5:$E$28252,"&lt;&gt;*调拨*")+SUMIFS(Sheet1!$F$5:$F$28252,Sheet1!$I$5:$I$28252,$B16,Sheet1!$L$5:$L$28252,$A16,Sheet1!$E$5:$E$28252,"*储值*",Sheet1!$D$5:$D$28252,"&lt;&gt;储值",Sheet1!$D$5:$D$28252,"&lt;&gt;内部转款",Sheet1!$D$5:$D$28252,"&lt;&gt;内部转账",Sheet1!$E$5:$E$28252,"&lt;&gt;*调拨*")</f>
        <v>0</v>
      </c>
      <c r="W16" s="32">
        <f>SUMIFS(Sheet1!$F$5:$F$28252,Sheet1!$I$5:$I$28252,$B16,Sheet1!$L$5:$L$28252,$A16,Sheet1!$D$5:$D$28252,"效期",Sheet1!$E$5:$E$28252,"&lt;&gt;*调拨*")+SUMIFS(Sheet1!$F$5:$F$28252,Sheet1!$I$5:$I$28252,$B16,Sheet1!$L$5:$L$28252,$A16,Sheet1!$E$5:$E$28252,"*效期*",Sheet1!$D$5:$D$28252,"&lt;&gt;效期",Sheet1!$D$5:$D$28252,"&lt;&gt;内部转款",Sheet1!$D$5:$D$28252,"&lt;&gt;内部转账",Sheet1!$E$5:$E$28252,"&lt;&gt;*调拨*")</f>
        <v>0</v>
      </c>
      <c r="X16" s="32">
        <f>SUMIFS(Sheet1!$F$5:$F$28252,Sheet1!$I$5:$I$28252,$B16,Sheet1!$L$5:$L$28252,$A16,Sheet1!$D$5:$D$28252,"内部转款",Sheet1!$E$5:$E$28252,"&lt;&gt;*调拨*")+SUMIFS(Sheet1!$F$5:$F$28252,Sheet1!$I$5:$I$28252,$B16,Sheet1!$L$5:$L$28252,$A16,Sheet1!$D$5:$D$28252,"内部转账",Sheet1!$E$5:$E$28252,"&lt;&gt;*调拨*")</f>
        <v>0</v>
      </c>
      <c r="Y16" s="32">
        <f t="shared" si="0"/>
        <v>0</v>
      </c>
      <c r="Z16" s="32">
        <f>SUMIFS(Sheet1!$F$5:$F$28252,Sheet1!$I$5:$I$28252,$B16,Sheet1!$L$5:$L$28252,$A16)</f>
        <v>0</v>
      </c>
      <c r="AA16" s="32">
        <f>SUMIFS(Sheet1!$G$5:$G$28252,Sheet1!$I$5:$I$28252,$B16,Sheet1!$L$5:$L$28252,$A16,Sheet1!$D$5:$D$28252,"工资",Sheet1!$E$5:$E$28252,"&lt;&gt;*调拨*")+SUMIFS(Sheet1!$G$5:$G$28252,Sheet1!$I$5:$I$28252,$B16,Sheet1!$L$5:$L$28252,$A16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6" s="32">
        <f>SUMIFS(Sheet1!$G$5:$G$28252,Sheet1!$I$5:$I$28252,$B16,Sheet1!$L$5:$L$28252,$A16,Sheet1!$D$5:$D$28252,"水费",Sheet1!$E$5:$E$28252,"&lt;&gt;*调拨*")+SUMIFS(Sheet1!$G$5:$G$28252,Sheet1!$I$5:$I$28252,$B16,Sheet1!$L$5:$L$28252,$A16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6" s="32">
        <f>SUMIFS(Sheet1!$G$5:$G$28252,Sheet1!$I$5:$I$28252,$B16,Sheet1!$L$5:$L$28252,$A16,Sheet1!$D$5:$D$28252,"电费",Sheet1!$E$5:$E$28252,"&lt;&gt;*调拨*")+SUMIFS(Sheet1!$G$5:$G$28252,Sheet1!$I$5:$I$28252,$B16,Sheet1!$L$5:$L$28252,$A16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6" s="32">
        <f>SUMIFS(Sheet1!$G$5:$G$28252,Sheet1!$I$5:$I$28252,$B16,Sheet1!$L$5:$L$28252,$A16,Sheet1!$D$5:$D$28252,"宽带费",Sheet1!$E$5:$E$28252,"&lt;&gt;*调拨*")+SUMIFS(Sheet1!$G$5:$G$28252,Sheet1!$I$5:$I$28252,$B16,Sheet1!$L$5:$L$28252,$A16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6" s="32">
        <f>SUMIFS(Sheet1!$G$5:$G$28252,Sheet1!$I$5:$I$28252,$B16,Sheet1!$L$5:$L$28252,$A16,Sheet1!$D$5:$D$28252,"办公费",Sheet1!$E$5:$E$28252,"&lt;&gt;*调拨*")+SUMIFS(Sheet1!$G$5:$G$28252,Sheet1!$I$5:$I$28252,$B16,Sheet1!$L$5:$L$28252,$A16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6" s="32">
        <f>SUMIFS(Sheet1!$G$5:$G$28252,Sheet1!$I$5:$I$28252,$B16,Sheet1!$L$5:$L$28252,$A16,Sheet1!$D$5:$D$28252,"话费",Sheet1!$E$5:$E$28252,"&lt;&gt;*调拨*")+SUMIFS(Sheet1!$G$5:$G$28252,Sheet1!$I$5:$I$28252,$B16,Sheet1!$L$5:$L$28252,$A16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6" s="32">
        <f>SUMIFS(Sheet1!$G$5:$G$28252,Sheet1!$I$5:$I$28252,$B16,Sheet1!$L$5:$L$28252,$A16,Sheet1!$D$5:$D$28252,"房租",Sheet1!$E$5:$E$28252,"&lt;&gt;*调拨*")+SUMIFS(Sheet1!$G$5:$G$28252,Sheet1!$I$5:$I$28252,$B16,Sheet1!$L$5:$L$28252,$A16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6" s="32">
        <f>SUMIFS(Sheet1!$G$5:$G$28252,Sheet1!$I$5:$I$28252,$B16,Sheet1!$L$5:$L$28252,$A16,Sheet1!$E$5:$E$28252,"*调拨*")</f>
        <v>0</v>
      </c>
      <c r="AI16" s="32">
        <f>SUMIFS(Sheet1!$G$5:$G$28252,Sheet1!$I$5:$I$28252,$B16,Sheet1!$L$5:$L$28252,$A16,Sheet1!$D$5:$D$28252,"内部转款",Sheet1!$E$5:$E$28252,"&lt;&gt;*调拨*")+SUMIFS(Sheet1!$G$5:$G$28252,Sheet1!$I$5:$I$28252,$B16,Sheet1!$L$5:$L$28252,$A16,Sheet1!$D$5:$D$28252,"内部转账",Sheet1!$E$5:$E$28252,"&lt;&gt;*调拨*")</f>
        <v>0</v>
      </c>
      <c r="AJ16" s="32">
        <f t="shared" si="1"/>
        <v>0</v>
      </c>
      <c r="AK16" s="32">
        <f>SUMIFS(Sheet1!$G$5:$G$28252,Sheet1!$I$5:$I$28252,$B16,Sheet1!$L$5:$L$28252,$A16)</f>
        <v>0</v>
      </c>
      <c r="AL16" s="32">
        <f t="shared" si="2"/>
        <v>0</v>
      </c>
    </row>
    <row r="17" ht="16.5" spans="1:38">
      <c r="A17" s="30">
        <v>202512</v>
      </c>
      <c r="B17" s="31" t="s">
        <v>37</v>
      </c>
      <c r="C17" s="32">
        <f>SUMIFS(Sheet1!$F$5:$F$28252,Sheet1!$I$5:$I$28252,$B17,Sheet1!$L$5:$L$28252,$A17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619.65</v>
      </c>
      <c r="D17" s="32">
        <f>SUMIFS(Sheet1!$F$5:$F$28252,Sheet1!$I$5:$I$28252,$B17,Sheet1!$L$5:$L$28252,$A17,Sheet1!$D$5:$D$28252,"医保即时拨付",Sheet1!$E$5:$E$28252,"&lt;&gt;*调拨*")+SUMIFS(Sheet1!$F$5:$F$28252,Sheet1!$I$5:$I$28252,$B17,Sheet1!$L$5:$L$28252,$A17,Sheet1!$E$5:$E$28252,"*医保即时拨付*",Sheet1!$D$5:$D$28252,"&lt;&gt;医保即时拨付",Sheet1!$D$5:$D$28252,"&lt;&gt;内部转款",Sheet1!$D$5:$D$28252,"&lt;&gt;内部转账",Sheet1!$E$5:$E$28252,"&lt;&gt;*调拨*")</f>
        <v>0</v>
      </c>
      <c r="E17" s="32">
        <f>SUMIFS(Sheet1!$F$5:$F$28252,Sheet1!$I$5:$I$28252,$B17,Sheet1!$L$5:$L$28252,$A17,Sheet1!$D$5:$D$28252,"医保",Sheet1!$E$5:$E$28252,"&lt;&gt;*调拨*",Sheet1!$E$5:$E$28252,"&lt;&gt;*医保即时拨付*")+SUMIFS(Sheet1!$F$5:$F$28252,Sheet1!$I$5:$I$28252,$B17,Sheet1!$L$5:$L$28252,$A17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7" s="32">
        <f>SUMIFS(Sheet1!$F$5:$F$28252,Sheet1!$I$5:$I$28252,$B17,Sheet1!$L$5:$L$28252,$A17,Sheet1!$D$5:$D$28252,"聚合",Sheet1!$E$5:$E$28252,"&lt;&gt;*调拨*")+SUMIFS(Sheet1!$F$5:$F$28252,Sheet1!$I$5:$I$28252,$B17,Sheet1!$L$5:$L$28252,$A17,Sheet1!$E$5:$E$28252,"*聚合*",Sheet1!$D$5:$D$28252,"&lt;&gt;聚合",Sheet1!$D$5:$D$28252,"&lt;&gt;内部转款",Sheet1!$D$5:$D$28252,"&lt;&gt;内部转账",Sheet1!$E$5:$E$28252,"&lt;&gt;*调拨*")</f>
        <v>0</v>
      </c>
      <c r="G17" s="32">
        <f>SUMIFS(Sheet1!$F$5:$F$28252,Sheet1!$I$5:$I$28252,$B17,Sheet1!$L$5:$L$28252,$A17,Sheet1!$D$5:$D$28252,"24小时微信",Sheet1!$E$5:$E$28252,"&lt;&gt;*调拨*")+SUMIFS(Sheet1!$F$5:$F$28252,Sheet1!$I$5:$I$28252,$B17,Sheet1!$L$5:$L$28252,$A17,Sheet1!$E$5:$E$28252,"*24小时微信*",Sheet1!$D$5:$D$28252,"&lt;&gt;24小时微信",Sheet1!$D$5:$D$28252,"&lt;&gt;内部转款",Sheet1!$D$5:$D$28252,"&lt;&gt;内部转账",Sheet1!$E$5:$E$28252,"&lt;&gt;*调拨*")</f>
        <v>0</v>
      </c>
      <c r="H17" s="32">
        <f>SUMIFS(Sheet1!$F$5:$F$28252,Sheet1!$I$5:$I$28252,$B17,Sheet1!$L$5:$L$28252,$A17,Sheet1!$D$5:$D$28252,"美团",Sheet1!$E$5:$E$28252,"&lt;&gt;*调拨*")+SUMIFS(Sheet1!$F$5:$F$28252,Sheet1!$I$5:$I$28252,$B17,Sheet1!$L$5:$L$28252,$A17,Sheet1!$E$5:$E$28252,"*美团*",Sheet1!$D$5:$D$28252,"&lt;&gt;美团",Sheet1!$D$5:$D$28252,"&lt;&gt;内部转款",Sheet1!$D$5:$D$28252,"&lt;&gt;内部转账",Sheet1!$E$5:$E$28252,"&lt;&gt;*调拨*")</f>
        <v>0</v>
      </c>
      <c r="I17" s="32">
        <f>SUMIFS(Sheet1!$F$5:$F$28252,Sheet1!$I$5:$I$28252,$B17,Sheet1!$L$5:$L$28252,$A17,Sheet1!$D$5:$D$28252,"饿了么",Sheet1!$E$5:$E$28252,"&lt;&gt;*调拨*")+SUMIFS(Sheet1!$F$5:$F$28252,Sheet1!$I$5:$I$28252,$B17,Sheet1!$L$5:$L$28252,$A17,Sheet1!$E$5:$E$28252,"*饿了么*",Sheet1!$D$5:$D$28252,"&lt;&gt;饿了么",Sheet1!$D$5:$D$28252,"&lt;&gt;内部转款",Sheet1!$D$5:$D$28252,"&lt;&gt;内部转账",Sheet1!$E$5:$E$28252,"&lt;&gt;*调拨*")</f>
        <v>0</v>
      </c>
      <c r="J17" s="32">
        <f>SUMIFS(Sheet1!$F$5:$F$28252,Sheet1!$I$5:$I$28252,$B17,Sheet1!$L$5:$L$28252,$A17,Sheet1!$D$5:$D$28252,"健E卡",Sheet1!$E$5:$E$28252,"&lt;&gt;*调拨*")+SUMIFS(Sheet1!$F$5:$F$28252,Sheet1!$I$5:$I$28252,$B17,Sheet1!$L$5:$L$28252,$A17,Sheet1!$E$5:$E$28252,"*健E卡*",Sheet1!$D$5:$D$28252,"&lt;&gt;健E卡",Sheet1!$D$5:$D$28252,"&lt;&gt;内部转款",Sheet1!$D$5:$D$28252,"&lt;&gt;内部转账",Sheet1!$E$5:$E$28252,"&lt;&gt;*调拨*")</f>
        <v>0</v>
      </c>
      <c r="K17" s="32">
        <f>SUMIFS(Sheet1!$F$5:$F$28252,Sheet1!$I$5:$I$28252,$B17,Sheet1!$L$5:$L$28252,$A17,Sheet1!$D$5:$D$28252,"抖音",Sheet1!$E$5:$E$28252,"&lt;&gt;*调拨*")+SUMIFS(Sheet1!$F$5:$F$28252,Sheet1!$I$5:$I$28252,$B17,Sheet1!$L$5:$L$28252,$A17,Sheet1!$E$5:$E$28252,"*抖音*",Sheet1!$D$5:$D$28252,"&lt;&gt;抖音",Sheet1!$D$5:$D$28252,"&lt;&gt;内部转款",Sheet1!$D$5:$D$28252,"&lt;&gt;内部转账",Sheet1!$E$5:$E$28252,"&lt;&gt;*调拨*")</f>
        <v>0</v>
      </c>
      <c r="L17" s="32">
        <f>SUMIFS(Sheet1!$F$5:$F$28252,Sheet1!$I$5:$I$28252,$B17,Sheet1!$L$5:$L$28252,$A17,Sheet1!$D$5:$D$28252,"医卡通",Sheet1!$E$5:$E$28252,"&lt;&gt;*调拨*")+SUMIFS(Sheet1!$F$5:$F$28252,Sheet1!$I$5:$I$28252,$B17,Sheet1!$L$5:$L$28252,$A17,Sheet1!$E$5:$E$28252,"*医卡通*",Sheet1!$D$5:$D$28252,"&lt;&gt;医卡通",Sheet1!$D$5:$D$28252,"&lt;&gt;内部转款",Sheet1!$D$5:$D$28252,"&lt;&gt;内部转账",Sheet1!$E$5:$E$28252,"&lt;&gt;*调拨*")</f>
        <v>0</v>
      </c>
      <c r="M17" s="32">
        <f>SUMIFS(Sheet1!$F$5:$F$28252,Sheet1!$I$5:$I$28252,$B17,Sheet1!$L$5:$L$28252,$A17,Sheet1!$D$5:$D$28252,"企健网",Sheet1!$E$5:$E$28252,"&lt;&gt;*调拨*")+SUMIFS(Sheet1!$F$5:$F$28252,Sheet1!$I$5:$I$28252,$B17,Sheet1!$L$5:$L$28252,$A17,Sheet1!$E$5:$E$28252,"*企健网*",Sheet1!$D$5:$D$28252,"&lt;&gt;企健网",Sheet1!$D$5:$D$28252,"&lt;&gt;内部转款",Sheet1!$D$5:$D$28252,"&lt;&gt;内部转账",Sheet1!$E$5:$E$28252,"&lt;&gt;*调拨*")</f>
        <v>0</v>
      </c>
      <c r="N17" s="32">
        <f>SUMIFS(Sheet1!$F$5:$F$28252,Sheet1!$I$5:$I$28252,$B17,Sheet1!$L$5:$L$28252,$A17,Sheet1!$D$5:$D$28252,"银联",Sheet1!$E$5:$E$28252,"&lt;&gt;*调拨*")+SUMIFS(Sheet1!$F$5:$F$28252,Sheet1!$I$5:$I$28252,$B17,Sheet1!$L$5:$L$28252,$A17,Sheet1!$E$5:$E$28252,"*银联*",Sheet1!$D$5:$D$28252,"&lt;&gt;银联",Sheet1!$D$5:$D$28252,"&lt;&gt;内部转款",Sheet1!$D$5:$D$28252,"&lt;&gt;内部转账",Sheet1!$E$5:$E$28252,"&lt;&gt;*调拨*")</f>
        <v>0</v>
      </c>
      <c r="O17" s="32">
        <f>SUMIFS(Sheet1!$F$5:$F$28252,Sheet1!$I$5:$I$28252,$B17,Sheet1!$L$5:$L$28252,$A17,Sheet1!$D$5:$D$28252,"京东",Sheet1!$E$5:$E$28252,"&lt;&gt;*调拨*")+SUMIFS(Sheet1!$F$5:$F$28252,Sheet1!$I$5:$I$28252,$B17,Sheet1!$L$5:$L$28252,$A17,Sheet1!$E$5:$E$28252,"*京东*",Sheet1!$D$5:$D$28252,"&lt;&gt;京东",Sheet1!$D$5:$D$28252,"&lt;&gt;内部转款",Sheet1!$D$5:$D$28252,"&lt;&gt;内部转账",Sheet1!$E$5:$E$28252,"&lt;&gt;*调拨*")</f>
        <v>0</v>
      </c>
      <c r="P17" s="32">
        <f>SUMIFS(Sheet1!$F$5:$F$28252,Sheet1!$I$5:$I$28252,$B17,Sheet1!$L$5:$L$28252,$A17,Sheet1!$D$5:$D$28252,"药机微信",Sheet1!$E$5:$E$28252,"&lt;&gt;*调拨*")+SUMIFS(Sheet1!$F$5:$F$28252,Sheet1!$I$5:$I$28252,$B17,Sheet1!$L$5:$L$28252,$A17,Sheet1!$E$5:$E$28252,"*药机微信*",Sheet1!$D$5:$D$28252,"&lt;&gt;药机微信",Sheet1!$D$5:$D$28252,"&lt;&gt;内部转款",Sheet1!$D$5:$D$28252,"&lt;&gt;内部转账",Sheet1!$E$5:$E$28252,"&lt;&gt;*调拨*")</f>
        <v>0</v>
      </c>
      <c r="Q17" s="32">
        <f>SUMIFS(Sheet1!$F$5:$F$28252,Sheet1!$I$5:$I$28252,$B17,Sheet1!$L$5:$L$28252,$A17,Sheet1!$D$5:$D$28252,"亲情卡",Sheet1!$E$5:$E$28252,"&lt;&gt;*调拨*")+SUMIFS(Sheet1!$F$5:$F$28252,Sheet1!$I$5:$I$28252,$B17,Sheet1!$L$5:$L$28252,$A17,Sheet1!$E$5:$E$28252,"*亲情卡*",Sheet1!$D$5:$D$28252,"&lt;&gt;亲情卡",Sheet1!$D$5:$D$28252,"&lt;&gt;内部转款",Sheet1!$D$5:$D$28252,"&lt;&gt;内部转账",Sheet1!$E$5:$E$28252,"&lt;&gt;*调拨*")</f>
        <v>0</v>
      </c>
      <c r="R17" s="32">
        <f>SUMIFS(Sheet1!$F$5:$F$28252,Sheet1!$I$5:$I$28252,$B17,Sheet1!$L$5:$L$28252,$A17,Sheet1!$D$5:$D$28252,"优惠券",Sheet1!$E$5:$E$28252,"&lt;&gt;*调拨*")+SUMIFS(Sheet1!$F$5:$F$28252,Sheet1!$I$5:$I$28252,$B17,Sheet1!$L$5:$L$28252,$A17,Sheet1!$E$5:$E$28252,"*优惠券*",Sheet1!$D$5:$D$28252,"&lt;&gt;优惠券",Sheet1!$D$5:$D$28252,"&lt;&gt;内部转款",Sheet1!$D$5:$D$28252,"&lt;&gt;内部转账",Sheet1!$E$5:$E$28252,"&lt;&gt;*调拨*")</f>
        <v>0</v>
      </c>
      <c r="S17" s="32">
        <f>SUMIFS(Sheet1!$F$5:$F$28252,Sheet1!$I$5:$I$28252,$B17,Sheet1!$L$5:$L$28252,$A17,Sheet1!$D$5:$D$28252,"代金券",Sheet1!$E$5:$E$28252,"&lt;&gt;*调拨*")+SUMIFS(Sheet1!$F$5:$F$28252,Sheet1!$I$5:$I$28252,$B17,Sheet1!$L$5:$L$28252,$A17,Sheet1!$E$5:$E$28252,"*代金券*",Sheet1!$D$5:$D$28252,"&lt;&gt;代金券",Sheet1!$D$5:$D$28252,"&lt;&gt;内部转款",Sheet1!$D$5:$D$28252,"&lt;&gt;内部转账",Sheet1!$E$5:$E$28252,"&lt;&gt;*调拨*")</f>
        <v>0</v>
      </c>
      <c r="T17" s="32">
        <f>SUMIFS(Sheet1!$F$5:$F$28252,Sheet1!$I$5:$I$28252,$B17,Sheet1!$L$5:$L$28252,$A17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,Sheet1!$L$5:$L$28252,$A17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,Sheet1!$L$5:$L$28252,$A17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,Sheet1!$L$5:$L$28252,$A17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7" s="32">
        <f>SUMIFS(Sheet1!$F$5:$F$28252,Sheet1!$I$5:$I$28252,$B17,Sheet1!$L$5:$L$28252,$A17,Sheet1!$E$5:$E$28252,"*调拨*")</f>
        <v>0</v>
      </c>
      <c r="V17" s="32">
        <f>SUMIFS(Sheet1!$F$5:$F$28252,Sheet1!$I$5:$I$28252,$B17,Sheet1!$L$5:$L$28252,$A17,Sheet1!$D$5:$D$28252,"储值",Sheet1!$E$5:$E$28252,"&lt;&gt;*调拨*")+SUMIFS(Sheet1!$F$5:$F$28252,Sheet1!$I$5:$I$28252,$B17,Sheet1!$L$5:$L$28252,$A17,Sheet1!$E$5:$E$28252,"*储值*",Sheet1!$D$5:$D$28252,"&lt;&gt;储值",Sheet1!$D$5:$D$28252,"&lt;&gt;内部转款",Sheet1!$D$5:$D$28252,"&lt;&gt;内部转账",Sheet1!$E$5:$E$28252,"&lt;&gt;*调拨*")</f>
        <v>0</v>
      </c>
      <c r="W17" s="32">
        <f>SUMIFS(Sheet1!$F$5:$F$28252,Sheet1!$I$5:$I$28252,$B17,Sheet1!$L$5:$L$28252,$A17,Sheet1!$D$5:$D$28252,"效期",Sheet1!$E$5:$E$28252,"&lt;&gt;*调拨*")+SUMIFS(Sheet1!$F$5:$F$28252,Sheet1!$I$5:$I$28252,$B17,Sheet1!$L$5:$L$28252,$A17,Sheet1!$E$5:$E$28252,"*效期*",Sheet1!$D$5:$D$28252,"&lt;&gt;效期",Sheet1!$D$5:$D$28252,"&lt;&gt;内部转款",Sheet1!$D$5:$D$28252,"&lt;&gt;内部转账",Sheet1!$E$5:$E$28252,"&lt;&gt;*调拨*")</f>
        <v>0</v>
      </c>
      <c r="X17" s="32">
        <f>SUMIFS(Sheet1!$F$5:$F$28252,Sheet1!$I$5:$I$28252,$B17,Sheet1!$L$5:$L$28252,$A17,Sheet1!$D$5:$D$28252,"内部转款",Sheet1!$E$5:$E$28252,"&lt;&gt;*调拨*")+SUMIFS(Sheet1!$F$5:$F$28252,Sheet1!$I$5:$I$28252,$B17,Sheet1!$L$5:$L$28252,$A17,Sheet1!$D$5:$D$28252,"内部转账",Sheet1!$E$5:$E$28252,"&lt;&gt;*调拨*")</f>
        <v>0</v>
      </c>
      <c r="Y17" s="32">
        <f t="shared" si="0"/>
        <v>0</v>
      </c>
      <c r="Z17" s="32">
        <f>SUMIFS(Sheet1!$F$5:$F$28252,Sheet1!$I$5:$I$28252,$B17,Sheet1!$L$5:$L$28252,$A17)</f>
        <v>619.65</v>
      </c>
      <c r="AA17" s="32">
        <f>SUMIFS(Sheet1!$G$5:$G$28252,Sheet1!$I$5:$I$28252,$B17,Sheet1!$L$5:$L$28252,$A17,Sheet1!$D$5:$D$28252,"工资",Sheet1!$E$5:$E$28252,"&lt;&gt;*调拨*")+SUMIFS(Sheet1!$G$5:$G$28252,Sheet1!$I$5:$I$28252,$B17,Sheet1!$L$5:$L$28252,$A17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" s="32">
        <f>SUMIFS(Sheet1!$G$5:$G$28252,Sheet1!$I$5:$I$28252,$B17,Sheet1!$L$5:$L$28252,$A17,Sheet1!$D$5:$D$28252,"水费",Sheet1!$E$5:$E$28252,"&lt;&gt;*调拨*")+SUMIFS(Sheet1!$G$5:$G$28252,Sheet1!$I$5:$I$28252,$B17,Sheet1!$L$5:$L$28252,$A17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" s="32">
        <f>SUMIFS(Sheet1!$G$5:$G$28252,Sheet1!$I$5:$I$28252,$B17,Sheet1!$L$5:$L$28252,$A17,Sheet1!$D$5:$D$28252,"电费",Sheet1!$E$5:$E$28252,"&lt;&gt;*调拨*")+SUMIFS(Sheet1!$G$5:$G$28252,Sheet1!$I$5:$I$28252,$B17,Sheet1!$L$5:$L$28252,$A17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" s="32">
        <f>SUMIFS(Sheet1!$G$5:$G$28252,Sheet1!$I$5:$I$28252,$B17,Sheet1!$L$5:$L$28252,$A17,Sheet1!$D$5:$D$28252,"宽带费",Sheet1!$E$5:$E$28252,"&lt;&gt;*调拨*")+SUMIFS(Sheet1!$G$5:$G$28252,Sheet1!$I$5:$I$28252,$B17,Sheet1!$L$5:$L$28252,$A17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7" s="32">
        <f>SUMIFS(Sheet1!$G$5:$G$28252,Sheet1!$I$5:$I$28252,$B17,Sheet1!$L$5:$L$28252,$A17,Sheet1!$D$5:$D$28252,"办公费",Sheet1!$E$5:$E$28252,"&lt;&gt;*调拨*")+SUMIFS(Sheet1!$G$5:$G$28252,Sheet1!$I$5:$I$28252,$B17,Sheet1!$L$5:$L$28252,$A17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" s="32">
        <f>SUMIFS(Sheet1!$G$5:$G$28252,Sheet1!$I$5:$I$28252,$B17,Sheet1!$L$5:$L$28252,$A17,Sheet1!$D$5:$D$28252,"话费",Sheet1!$E$5:$E$28252,"&lt;&gt;*调拨*")+SUMIFS(Sheet1!$G$5:$G$28252,Sheet1!$I$5:$I$28252,$B17,Sheet1!$L$5:$L$28252,$A17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" s="32">
        <f>SUMIFS(Sheet1!$G$5:$G$28252,Sheet1!$I$5:$I$28252,$B17,Sheet1!$L$5:$L$28252,$A17,Sheet1!$D$5:$D$28252,"房租",Sheet1!$E$5:$E$28252,"&lt;&gt;*调拨*")+SUMIFS(Sheet1!$G$5:$G$28252,Sheet1!$I$5:$I$28252,$B17,Sheet1!$L$5:$L$28252,$A17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7" s="32">
        <f>SUMIFS(Sheet1!$G$5:$G$28252,Sheet1!$I$5:$I$28252,$B17,Sheet1!$L$5:$L$28252,$A17,Sheet1!$E$5:$E$28252,"*调拨*")</f>
        <v>0</v>
      </c>
      <c r="AI17" s="32">
        <f>SUMIFS(Sheet1!$G$5:$G$28252,Sheet1!$I$5:$I$28252,$B17,Sheet1!$L$5:$L$28252,$A17,Sheet1!$D$5:$D$28252,"内部转款",Sheet1!$E$5:$E$28252,"&lt;&gt;*调拨*")+SUMIFS(Sheet1!$G$5:$G$28252,Sheet1!$I$5:$I$28252,$B17,Sheet1!$L$5:$L$28252,$A17,Sheet1!$D$5:$D$28252,"内部转账",Sheet1!$E$5:$E$28252,"&lt;&gt;*调拨*")</f>
        <v>0</v>
      </c>
      <c r="AJ17" s="32">
        <f t="shared" si="1"/>
        <v>0</v>
      </c>
      <c r="AK17" s="32">
        <f>SUMIFS(Sheet1!$G$5:$G$28252,Sheet1!$I$5:$I$28252,$B17,Sheet1!$L$5:$L$28252,$A17)</f>
        <v>0</v>
      </c>
      <c r="AL17" s="32">
        <f t="shared" si="2"/>
        <v>619.65</v>
      </c>
    </row>
    <row r="18" ht="16.5" spans="1:38">
      <c r="A18" s="30">
        <v>202512</v>
      </c>
      <c r="B18" s="31" t="s">
        <v>54</v>
      </c>
      <c r="C18" s="32">
        <f>SUMIFS(Sheet1!$F$5:$F$28252,Sheet1!$I$5:$I$28252,$B18,Sheet1!$L$5:$L$28252,$A18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3137.35</v>
      </c>
      <c r="D18" s="32">
        <f>SUMIFS(Sheet1!$F$5:$F$28252,Sheet1!$I$5:$I$28252,$B18,Sheet1!$L$5:$L$28252,$A18,Sheet1!$D$5:$D$28252,"医保即时拨付",Sheet1!$E$5:$E$28252,"&lt;&gt;*调拨*")+SUMIFS(Sheet1!$F$5:$F$28252,Sheet1!$I$5:$I$28252,$B18,Sheet1!$L$5:$L$28252,$A18,Sheet1!$E$5:$E$28252,"*医保即时拨付*",Sheet1!$D$5:$D$28252,"&lt;&gt;医保即时拨付",Sheet1!$D$5:$D$28252,"&lt;&gt;内部转款",Sheet1!$D$5:$D$28252,"&lt;&gt;内部转账",Sheet1!$E$5:$E$28252,"&lt;&gt;*调拨*")</f>
        <v>0</v>
      </c>
      <c r="E18" s="32">
        <f>SUMIFS(Sheet1!$F$5:$F$28252,Sheet1!$I$5:$I$28252,$B18,Sheet1!$L$5:$L$28252,$A18,Sheet1!$D$5:$D$28252,"医保",Sheet1!$E$5:$E$28252,"&lt;&gt;*调拨*",Sheet1!$E$5:$E$28252,"&lt;&gt;*医保即时拨付*")+SUMIFS(Sheet1!$F$5:$F$28252,Sheet1!$I$5:$I$28252,$B18,Sheet1!$L$5:$L$28252,$A18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8" s="32">
        <f>SUMIFS(Sheet1!$F$5:$F$28252,Sheet1!$I$5:$I$28252,$B18,Sheet1!$L$5:$L$28252,$A18,Sheet1!$D$5:$D$28252,"聚合",Sheet1!$E$5:$E$28252,"&lt;&gt;*调拨*")+SUMIFS(Sheet1!$F$5:$F$28252,Sheet1!$I$5:$I$28252,$B18,Sheet1!$L$5:$L$28252,$A18,Sheet1!$E$5:$E$28252,"*聚合*",Sheet1!$D$5:$D$28252,"&lt;&gt;聚合",Sheet1!$D$5:$D$28252,"&lt;&gt;内部转款",Sheet1!$D$5:$D$28252,"&lt;&gt;内部转账",Sheet1!$E$5:$E$28252,"&lt;&gt;*调拨*")</f>
        <v>0</v>
      </c>
      <c r="G18" s="32">
        <f>SUMIFS(Sheet1!$F$5:$F$28252,Sheet1!$I$5:$I$28252,$B18,Sheet1!$L$5:$L$28252,$A18,Sheet1!$D$5:$D$28252,"24小时微信",Sheet1!$E$5:$E$28252,"&lt;&gt;*调拨*")+SUMIFS(Sheet1!$F$5:$F$28252,Sheet1!$I$5:$I$28252,$B18,Sheet1!$L$5:$L$28252,$A18,Sheet1!$E$5:$E$28252,"*24小时微信*",Sheet1!$D$5:$D$28252,"&lt;&gt;24小时微信",Sheet1!$D$5:$D$28252,"&lt;&gt;内部转款",Sheet1!$D$5:$D$28252,"&lt;&gt;内部转账",Sheet1!$E$5:$E$28252,"&lt;&gt;*调拨*")</f>
        <v>0</v>
      </c>
      <c r="H18" s="32">
        <f>SUMIFS(Sheet1!$F$5:$F$28252,Sheet1!$I$5:$I$28252,$B18,Sheet1!$L$5:$L$28252,$A18,Sheet1!$D$5:$D$28252,"美团",Sheet1!$E$5:$E$28252,"&lt;&gt;*调拨*")+SUMIFS(Sheet1!$F$5:$F$28252,Sheet1!$I$5:$I$28252,$B18,Sheet1!$L$5:$L$28252,$A18,Sheet1!$E$5:$E$28252,"*美团*",Sheet1!$D$5:$D$28252,"&lt;&gt;美团",Sheet1!$D$5:$D$28252,"&lt;&gt;内部转款",Sheet1!$D$5:$D$28252,"&lt;&gt;内部转账",Sheet1!$E$5:$E$28252,"&lt;&gt;*调拨*")</f>
        <v>0</v>
      </c>
      <c r="I18" s="32">
        <f>SUMIFS(Sheet1!$F$5:$F$28252,Sheet1!$I$5:$I$28252,$B18,Sheet1!$L$5:$L$28252,$A18,Sheet1!$D$5:$D$28252,"饿了么",Sheet1!$E$5:$E$28252,"&lt;&gt;*调拨*")+SUMIFS(Sheet1!$F$5:$F$28252,Sheet1!$I$5:$I$28252,$B18,Sheet1!$L$5:$L$28252,$A18,Sheet1!$E$5:$E$28252,"*饿了么*",Sheet1!$D$5:$D$28252,"&lt;&gt;饿了么",Sheet1!$D$5:$D$28252,"&lt;&gt;内部转款",Sheet1!$D$5:$D$28252,"&lt;&gt;内部转账",Sheet1!$E$5:$E$28252,"&lt;&gt;*调拨*")</f>
        <v>0</v>
      </c>
      <c r="J18" s="32">
        <f>SUMIFS(Sheet1!$F$5:$F$28252,Sheet1!$I$5:$I$28252,$B18,Sheet1!$L$5:$L$28252,$A18,Sheet1!$D$5:$D$28252,"健E卡",Sheet1!$E$5:$E$28252,"&lt;&gt;*调拨*")+SUMIFS(Sheet1!$F$5:$F$28252,Sheet1!$I$5:$I$28252,$B18,Sheet1!$L$5:$L$28252,$A18,Sheet1!$E$5:$E$28252,"*健E卡*",Sheet1!$D$5:$D$28252,"&lt;&gt;健E卡",Sheet1!$D$5:$D$28252,"&lt;&gt;内部转款",Sheet1!$D$5:$D$28252,"&lt;&gt;内部转账",Sheet1!$E$5:$E$28252,"&lt;&gt;*调拨*")</f>
        <v>0</v>
      </c>
      <c r="K18" s="32">
        <f>SUMIFS(Sheet1!$F$5:$F$28252,Sheet1!$I$5:$I$28252,$B18,Sheet1!$L$5:$L$28252,$A18,Sheet1!$D$5:$D$28252,"抖音",Sheet1!$E$5:$E$28252,"&lt;&gt;*调拨*")+SUMIFS(Sheet1!$F$5:$F$28252,Sheet1!$I$5:$I$28252,$B18,Sheet1!$L$5:$L$28252,$A18,Sheet1!$E$5:$E$28252,"*抖音*",Sheet1!$D$5:$D$28252,"&lt;&gt;抖音",Sheet1!$D$5:$D$28252,"&lt;&gt;内部转款",Sheet1!$D$5:$D$28252,"&lt;&gt;内部转账",Sheet1!$E$5:$E$28252,"&lt;&gt;*调拨*")</f>
        <v>0</v>
      </c>
      <c r="L18" s="32">
        <f>SUMIFS(Sheet1!$F$5:$F$28252,Sheet1!$I$5:$I$28252,$B18,Sheet1!$L$5:$L$28252,$A18,Sheet1!$D$5:$D$28252,"医卡通",Sheet1!$E$5:$E$28252,"&lt;&gt;*调拨*")+SUMIFS(Sheet1!$F$5:$F$28252,Sheet1!$I$5:$I$28252,$B18,Sheet1!$L$5:$L$28252,$A18,Sheet1!$E$5:$E$28252,"*医卡通*",Sheet1!$D$5:$D$28252,"&lt;&gt;医卡通",Sheet1!$D$5:$D$28252,"&lt;&gt;内部转款",Sheet1!$D$5:$D$28252,"&lt;&gt;内部转账",Sheet1!$E$5:$E$28252,"&lt;&gt;*调拨*")</f>
        <v>0</v>
      </c>
      <c r="M18" s="32">
        <f>SUMIFS(Sheet1!$F$5:$F$28252,Sheet1!$I$5:$I$28252,$B18,Sheet1!$L$5:$L$28252,$A18,Sheet1!$D$5:$D$28252,"企健网",Sheet1!$E$5:$E$28252,"&lt;&gt;*调拨*")+SUMIFS(Sheet1!$F$5:$F$28252,Sheet1!$I$5:$I$28252,$B18,Sheet1!$L$5:$L$28252,$A18,Sheet1!$E$5:$E$28252,"*企健网*",Sheet1!$D$5:$D$28252,"&lt;&gt;企健网",Sheet1!$D$5:$D$28252,"&lt;&gt;内部转款",Sheet1!$D$5:$D$28252,"&lt;&gt;内部转账",Sheet1!$E$5:$E$28252,"&lt;&gt;*调拨*")</f>
        <v>0</v>
      </c>
      <c r="N18" s="32">
        <f>SUMIFS(Sheet1!$F$5:$F$28252,Sheet1!$I$5:$I$28252,$B18,Sheet1!$L$5:$L$28252,$A18,Sheet1!$D$5:$D$28252,"银联",Sheet1!$E$5:$E$28252,"&lt;&gt;*调拨*")+SUMIFS(Sheet1!$F$5:$F$28252,Sheet1!$I$5:$I$28252,$B18,Sheet1!$L$5:$L$28252,$A18,Sheet1!$E$5:$E$28252,"*银联*",Sheet1!$D$5:$D$28252,"&lt;&gt;银联",Sheet1!$D$5:$D$28252,"&lt;&gt;内部转款",Sheet1!$D$5:$D$28252,"&lt;&gt;内部转账",Sheet1!$E$5:$E$28252,"&lt;&gt;*调拨*")</f>
        <v>0</v>
      </c>
      <c r="O18" s="32">
        <f>SUMIFS(Sheet1!$F$5:$F$28252,Sheet1!$I$5:$I$28252,$B18,Sheet1!$L$5:$L$28252,$A18,Sheet1!$D$5:$D$28252,"京东",Sheet1!$E$5:$E$28252,"&lt;&gt;*调拨*")+SUMIFS(Sheet1!$F$5:$F$28252,Sheet1!$I$5:$I$28252,$B18,Sheet1!$L$5:$L$28252,$A18,Sheet1!$E$5:$E$28252,"*京东*",Sheet1!$D$5:$D$28252,"&lt;&gt;京东",Sheet1!$D$5:$D$28252,"&lt;&gt;内部转款",Sheet1!$D$5:$D$28252,"&lt;&gt;内部转账",Sheet1!$E$5:$E$28252,"&lt;&gt;*调拨*")</f>
        <v>0</v>
      </c>
      <c r="P18" s="32">
        <f>SUMIFS(Sheet1!$F$5:$F$28252,Sheet1!$I$5:$I$28252,$B18,Sheet1!$L$5:$L$28252,$A18,Sheet1!$D$5:$D$28252,"药机微信",Sheet1!$E$5:$E$28252,"&lt;&gt;*调拨*")+SUMIFS(Sheet1!$F$5:$F$28252,Sheet1!$I$5:$I$28252,$B18,Sheet1!$L$5:$L$28252,$A18,Sheet1!$E$5:$E$28252,"*药机微信*",Sheet1!$D$5:$D$28252,"&lt;&gt;药机微信",Sheet1!$D$5:$D$28252,"&lt;&gt;内部转款",Sheet1!$D$5:$D$28252,"&lt;&gt;内部转账",Sheet1!$E$5:$E$28252,"&lt;&gt;*调拨*")</f>
        <v>0</v>
      </c>
      <c r="Q18" s="32">
        <f>SUMIFS(Sheet1!$F$5:$F$28252,Sheet1!$I$5:$I$28252,$B18,Sheet1!$L$5:$L$28252,$A18,Sheet1!$D$5:$D$28252,"亲情卡",Sheet1!$E$5:$E$28252,"&lt;&gt;*调拨*")+SUMIFS(Sheet1!$F$5:$F$28252,Sheet1!$I$5:$I$28252,$B18,Sheet1!$L$5:$L$28252,$A18,Sheet1!$E$5:$E$28252,"*亲情卡*",Sheet1!$D$5:$D$28252,"&lt;&gt;亲情卡",Sheet1!$D$5:$D$28252,"&lt;&gt;内部转款",Sheet1!$D$5:$D$28252,"&lt;&gt;内部转账",Sheet1!$E$5:$E$28252,"&lt;&gt;*调拨*")</f>
        <v>0</v>
      </c>
      <c r="R18" s="32">
        <f>SUMIFS(Sheet1!$F$5:$F$28252,Sheet1!$I$5:$I$28252,$B18,Sheet1!$L$5:$L$28252,$A18,Sheet1!$D$5:$D$28252,"优惠券",Sheet1!$E$5:$E$28252,"&lt;&gt;*调拨*")+SUMIFS(Sheet1!$F$5:$F$28252,Sheet1!$I$5:$I$28252,$B18,Sheet1!$L$5:$L$28252,$A18,Sheet1!$E$5:$E$28252,"*优惠券*",Sheet1!$D$5:$D$28252,"&lt;&gt;优惠券",Sheet1!$D$5:$D$28252,"&lt;&gt;内部转款",Sheet1!$D$5:$D$28252,"&lt;&gt;内部转账",Sheet1!$E$5:$E$28252,"&lt;&gt;*调拨*")</f>
        <v>0</v>
      </c>
      <c r="S18" s="32">
        <f>SUMIFS(Sheet1!$F$5:$F$28252,Sheet1!$I$5:$I$28252,$B18,Sheet1!$L$5:$L$28252,$A18,Sheet1!$D$5:$D$28252,"代金券",Sheet1!$E$5:$E$28252,"&lt;&gt;*调拨*")+SUMIFS(Sheet1!$F$5:$F$28252,Sheet1!$I$5:$I$28252,$B18,Sheet1!$L$5:$L$28252,$A18,Sheet1!$E$5:$E$28252,"*代金券*",Sheet1!$D$5:$D$28252,"&lt;&gt;代金券",Sheet1!$D$5:$D$28252,"&lt;&gt;内部转款",Sheet1!$D$5:$D$28252,"&lt;&gt;内部转账",Sheet1!$E$5:$E$28252,"&lt;&gt;*调拨*")</f>
        <v>0</v>
      </c>
      <c r="T18" s="32">
        <f>SUMIFS(Sheet1!$F$5:$F$28252,Sheet1!$I$5:$I$28252,$B18,Sheet1!$L$5:$L$28252,$A18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,Sheet1!$L$5:$L$28252,$A18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,Sheet1!$L$5:$L$28252,$A18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,Sheet1!$L$5:$L$28252,$A18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8" s="32">
        <f>SUMIFS(Sheet1!$F$5:$F$28252,Sheet1!$I$5:$I$28252,$B18,Sheet1!$L$5:$L$28252,$A18,Sheet1!$E$5:$E$28252,"*调拨*")</f>
        <v>0</v>
      </c>
      <c r="V18" s="32">
        <f>SUMIFS(Sheet1!$F$5:$F$28252,Sheet1!$I$5:$I$28252,$B18,Sheet1!$L$5:$L$28252,$A18,Sheet1!$D$5:$D$28252,"储值",Sheet1!$E$5:$E$28252,"&lt;&gt;*调拨*")+SUMIFS(Sheet1!$F$5:$F$28252,Sheet1!$I$5:$I$28252,$B18,Sheet1!$L$5:$L$28252,$A18,Sheet1!$E$5:$E$28252,"*储值*",Sheet1!$D$5:$D$28252,"&lt;&gt;储值",Sheet1!$D$5:$D$28252,"&lt;&gt;内部转款",Sheet1!$D$5:$D$28252,"&lt;&gt;内部转账",Sheet1!$E$5:$E$28252,"&lt;&gt;*调拨*")</f>
        <v>0</v>
      </c>
      <c r="W18" s="32">
        <f>SUMIFS(Sheet1!$F$5:$F$28252,Sheet1!$I$5:$I$28252,$B18,Sheet1!$L$5:$L$28252,$A18,Sheet1!$D$5:$D$28252,"效期",Sheet1!$E$5:$E$28252,"&lt;&gt;*调拨*")+SUMIFS(Sheet1!$F$5:$F$28252,Sheet1!$I$5:$I$28252,$B18,Sheet1!$L$5:$L$28252,$A18,Sheet1!$E$5:$E$28252,"*效期*",Sheet1!$D$5:$D$28252,"&lt;&gt;效期",Sheet1!$D$5:$D$28252,"&lt;&gt;内部转款",Sheet1!$D$5:$D$28252,"&lt;&gt;内部转账",Sheet1!$E$5:$E$28252,"&lt;&gt;*调拨*")</f>
        <v>0</v>
      </c>
      <c r="X18" s="32">
        <f>SUMIFS(Sheet1!$F$5:$F$28252,Sheet1!$I$5:$I$28252,$B18,Sheet1!$L$5:$L$28252,$A18,Sheet1!$D$5:$D$28252,"内部转款",Sheet1!$E$5:$E$28252,"&lt;&gt;*调拨*")+SUMIFS(Sheet1!$F$5:$F$28252,Sheet1!$I$5:$I$28252,$B18,Sheet1!$L$5:$L$28252,$A18,Sheet1!$D$5:$D$28252,"内部转账",Sheet1!$E$5:$E$28252,"&lt;&gt;*调拨*")</f>
        <v>0</v>
      </c>
      <c r="Y18" s="32">
        <f t="shared" si="0"/>
        <v>0</v>
      </c>
      <c r="Z18" s="32">
        <f>SUMIFS(Sheet1!$F$5:$F$28252,Sheet1!$I$5:$I$28252,$B18,Sheet1!$L$5:$L$28252,$A18)</f>
        <v>3137.35</v>
      </c>
      <c r="AA18" s="32">
        <f>SUMIFS(Sheet1!$G$5:$G$28252,Sheet1!$I$5:$I$28252,$B18,Sheet1!$L$5:$L$28252,$A18,Sheet1!$D$5:$D$28252,"工资",Sheet1!$E$5:$E$28252,"&lt;&gt;*调拨*")+SUMIFS(Sheet1!$G$5:$G$28252,Sheet1!$I$5:$I$28252,$B18,Sheet1!$L$5:$L$28252,$A18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" s="32">
        <f>SUMIFS(Sheet1!$G$5:$G$28252,Sheet1!$I$5:$I$28252,$B18,Sheet1!$L$5:$L$28252,$A18,Sheet1!$D$5:$D$28252,"水费",Sheet1!$E$5:$E$28252,"&lt;&gt;*调拨*")+SUMIFS(Sheet1!$G$5:$G$28252,Sheet1!$I$5:$I$28252,$B18,Sheet1!$L$5:$L$28252,$A18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" s="32">
        <f>SUMIFS(Sheet1!$G$5:$G$28252,Sheet1!$I$5:$I$28252,$B18,Sheet1!$L$5:$L$28252,$A18,Sheet1!$D$5:$D$28252,"电费",Sheet1!$E$5:$E$28252,"&lt;&gt;*调拨*")+SUMIFS(Sheet1!$G$5:$G$28252,Sheet1!$I$5:$I$28252,$B18,Sheet1!$L$5:$L$28252,$A18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" s="32">
        <f>SUMIFS(Sheet1!$G$5:$G$28252,Sheet1!$I$5:$I$28252,$B18,Sheet1!$L$5:$L$28252,$A18,Sheet1!$D$5:$D$28252,"宽带费",Sheet1!$E$5:$E$28252,"&lt;&gt;*调拨*")+SUMIFS(Sheet1!$G$5:$G$28252,Sheet1!$I$5:$I$28252,$B18,Sheet1!$L$5:$L$28252,$A18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" s="32">
        <f>SUMIFS(Sheet1!$G$5:$G$28252,Sheet1!$I$5:$I$28252,$B18,Sheet1!$L$5:$L$28252,$A18,Sheet1!$D$5:$D$28252,"办公费",Sheet1!$E$5:$E$28252,"&lt;&gt;*调拨*")+SUMIFS(Sheet1!$G$5:$G$28252,Sheet1!$I$5:$I$28252,$B18,Sheet1!$L$5:$L$28252,$A18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" s="32">
        <f>SUMIFS(Sheet1!$G$5:$G$28252,Sheet1!$I$5:$I$28252,$B18,Sheet1!$L$5:$L$28252,$A18,Sheet1!$D$5:$D$28252,"话费",Sheet1!$E$5:$E$28252,"&lt;&gt;*调拨*")+SUMIFS(Sheet1!$G$5:$G$28252,Sheet1!$I$5:$I$28252,$B18,Sheet1!$L$5:$L$28252,$A18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" s="32">
        <f>SUMIFS(Sheet1!$G$5:$G$28252,Sheet1!$I$5:$I$28252,$B18,Sheet1!$L$5:$L$28252,$A18,Sheet1!$D$5:$D$28252,"房租",Sheet1!$E$5:$E$28252,"&lt;&gt;*调拨*")+SUMIFS(Sheet1!$G$5:$G$28252,Sheet1!$I$5:$I$28252,$B18,Sheet1!$L$5:$L$28252,$A18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" s="32">
        <f>SUMIFS(Sheet1!$G$5:$G$28252,Sheet1!$I$5:$I$28252,$B18,Sheet1!$L$5:$L$28252,$A18,Sheet1!$E$5:$E$28252,"*调拨*")</f>
        <v>0</v>
      </c>
      <c r="AI18" s="32">
        <f>SUMIFS(Sheet1!$G$5:$G$28252,Sheet1!$I$5:$I$28252,$B18,Sheet1!$L$5:$L$28252,$A18,Sheet1!$D$5:$D$28252,"内部转款",Sheet1!$E$5:$E$28252,"&lt;&gt;*调拨*")+SUMIFS(Sheet1!$G$5:$G$28252,Sheet1!$I$5:$I$28252,$B18,Sheet1!$L$5:$L$28252,$A18,Sheet1!$D$5:$D$28252,"内部转账",Sheet1!$E$5:$E$28252,"&lt;&gt;*调拨*")</f>
        <v>0</v>
      </c>
      <c r="AJ18" s="32">
        <f t="shared" si="1"/>
        <v>0</v>
      </c>
      <c r="AK18" s="32">
        <f>SUMIFS(Sheet1!$G$5:$G$28252,Sheet1!$I$5:$I$28252,$B18,Sheet1!$L$5:$L$28252,$A18)</f>
        <v>0</v>
      </c>
      <c r="AL18" s="32">
        <f t="shared" si="2"/>
        <v>3137.35</v>
      </c>
    </row>
    <row r="19" ht="16.5" spans="1:38">
      <c r="A19" s="30">
        <v>202512</v>
      </c>
      <c r="B19" s="31" t="s">
        <v>107</v>
      </c>
      <c r="C19" s="32">
        <f>SUMIFS(Sheet1!$F$5:$F$28252,Sheet1!$I$5:$I$28252,$B19,Sheet1!$L$5:$L$28252,$A19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963.19</v>
      </c>
      <c r="D19" s="32">
        <f>SUMIFS(Sheet1!$F$5:$F$28252,Sheet1!$I$5:$I$28252,$B19,Sheet1!$L$5:$L$28252,$A19,Sheet1!$D$5:$D$28252,"医保即时拨付",Sheet1!$E$5:$E$28252,"&lt;&gt;*调拨*")+SUMIFS(Sheet1!$F$5:$F$28252,Sheet1!$I$5:$I$28252,$B19,Sheet1!$L$5:$L$28252,$A19,Sheet1!$E$5:$E$28252,"*医保即时拨付*",Sheet1!$D$5:$D$28252,"&lt;&gt;医保即时拨付",Sheet1!$D$5:$D$28252,"&lt;&gt;内部转款",Sheet1!$D$5:$D$28252,"&lt;&gt;内部转账",Sheet1!$E$5:$E$28252,"&lt;&gt;*调拨*")</f>
        <v>0</v>
      </c>
      <c r="E19" s="32">
        <f>SUMIFS(Sheet1!$F$5:$F$28252,Sheet1!$I$5:$I$28252,$B19,Sheet1!$L$5:$L$28252,$A19,Sheet1!$D$5:$D$28252,"医保",Sheet1!$E$5:$E$28252,"&lt;&gt;*调拨*",Sheet1!$E$5:$E$28252,"&lt;&gt;*医保即时拨付*")+SUMIFS(Sheet1!$F$5:$F$28252,Sheet1!$I$5:$I$28252,$B19,Sheet1!$L$5:$L$28252,$A19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9" s="32">
        <f>SUMIFS(Sheet1!$F$5:$F$28252,Sheet1!$I$5:$I$28252,$B19,Sheet1!$L$5:$L$28252,$A19,Sheet1!$D$5:$D$28252,"聚合",Sheet1!$E$5:$E$28252,"&lt;&gt;*调拨*")+SUMIFS(Sheet1!$F$5:$F$28252,Sheet1!$I$5:$I$28252,$B19,Sheet1!$L$5:$L$28252,$A19,Sheet1!$E$5:$E$28252,"*聚合*",Sheet1!$D$5:$D$28252,"&lt;&gt;聚合",Sheet1!$D$5:$D$28252,"&lt;&gt;内部转款",Sheet1!$D$5:$D$28252,"&lt;&gt;内部转账",Sheet1!$E$5:$E$28252,"&lt;&gt;*调拨*")</f>
        <v>0</v>
      </c>
      <c r="G19" s="32">
        <f>SUMIFS(Sheet1!$F$5:$F$28252,Sheet1!$I$5:$I$28252,$B19,Sheet1!$L$5:$L$28252,$A19,Sheet1!$D$5:$D$28252,"24小时微信",Sheet1!$E$5:$E$28252,"&lt;&gt;*调拨*")+SUMIFS(Sheet1!$F$5:$F$28252,Sheet1!$I$5:$I$28252,$B19,Sheet1!$L$5:$L$28252,$A19,Sheet1!$E$5:$E$28252,"*24小时微信*",Sheet1!$D$5:$D$28252,"&lt;&gt;24小时微信",Sheet1!$D$5:$D$28252,"&lt;&gt;内部转款",Sheet1!$D$5:$D$28252,"&lt;&gt;内部转账",Sheet1!$E$5:$E$28252,"&lt;&gt;*调拨*")</f>
        <v>0</v>
      </c>
      <c r="H19" s="32">
        <f>SUMIFS(Sheet1!$F$5:$F$28252,Sheet1!$I$5:$I$28252,$B19,Sheet1!$L$5:$L$28252,$A19,Sheet1!$D$5:$D$28252,"美团",Sheet1!$E$5:$E$28252,"&lt;&gt;*调拨*")+SUMIFS(Sheet1!$F$5:$F$28252,Sheet1!$I$5:$I$28252,$B19,Sheet1!$L$5:$L$28252,$A19,Sheet1!$E$5:$E$28252,"*美团*",Sheet1!$D$5:$D$28252,"&lt;&gt;美团",Sheet1!$D$5:$D$28252,"&lt;&gt;内部转款",Sheet1!$D$5:$D$28252,"&lt;&gt;内部转账",Sheet1!$E$5:$E$28252,"&lt;&gt;*调拨*")</f>
        <v>0</v>
      </c>
      <c r="I19" s="32">
        <f>SUMIFS(Sheet1!$F$5:$F$28252,Sheet1!$I$5:$I$28252,$B19,Sheet1!$L$5:$L$28252,$A19,Sheet1!$D$5:$D$28252,"饿了么",Sheet1!$E$5:$E$28252,"&lt;&gt;*调拨*")+SUMIFS(Sheet1!$F$5:$F$28252,Sheet1!$I$5:$I$28252,$B19,Sheet1!$L$5:$L$28252,$A19,Sheet1!$E$5:$E$28252,"*饿了么*",Sheet1!$D$5:$D$28252,"&lt;&gt;饿了么",Sheet1!$D$5:$D$28252,"&lt;&gt;内部转款",Sheet1!$D$5:$D$28252,"&lt;&gt;内部转账",Sheet1!$E$5:$E$28252,"&lt;&gt;*调拨*")</f>
        <v>0</v>
      </c>
      <c r="J19" s="32">
        <f>SUMIFS(Sheet1!$F$5:$F$28252,Sheet1!$I$5:$I$28252,$B19,Sheet1!$L$5:$L$28252,$A19,Sheet1!$D$5:$D$28252,"健E卡",Sheet1!$E$5:$E$28252,"&lt;&gt;*调拨*")+SUMIFS(Sheet1!$F$5:$F$28252,Sheet1!$I$5:$I$28252,$B19,Sheet1!$L$5:$L$28252,$A19,Sheet1!$E$5:$E$28252,"*健E卡*",Sheet1!$D$5:$D$28252,"&lt;&gt;健E卡",Sheet1!$D$5:$D$28252,"&lt;&gt;内部转款",Sheet1!$D$5:$D$28252,"&lt;&gt;内部转账",Sheet1!$E$5:$E$28252,"&lt;&gt;*调拨*")</f>
        <v>0</v>
      </c>
      <c r="K19" s="32">
        <f>SUMIFS(Sheet1!$F$5:$F$28252,Sheet1!$I$5:$I$28252,$B19,Sheet1!$L$5:$L$28252,$A19,Sheet1!$D$5:$D$28252,"抖音",Sheet1!$E$5:$E$28252,"&lt;&gt;*调拨*")+SUMIFS(Sheet1!$F$5:$F$28252,Sheet1!$I$5:$I$28252,$B19,Sheet1!$L$5:$L$28252,$A19,Sheet1!$E$5:$E$28252,"*抖音*",Sheet1!$D$5:$D$28252,"&lt;&gt;抖音",Sheet1!$D$5:$D$28252,"&lt;&gt;内部转款",Sheet1!$D$5:$D$28252,"&lt;&gt;内部转账",Sheet1!$E$5:$E$28252,"&lt;&gt;*调拨*")</f>
        <v>0</v>
      </c>
      <c r="L19" s="32">
        <f>SUMIFS(Sheet1!$F$5:$F$28252,Sheet1!$I$5:$I$28252,$B19,Sheet1!$L$5:$L$28252,$A19,Sheet1!$D$5:$D$28252,"医卡通",Sheet1!$E$5:$E$28252,"&lt;&gt;*调拨*")+SUMIFS(Sheet1!$F$5:$F$28252,Sheet1!$I$5:$I$28252,$B19,Sheet1!$L$5:$L$28252,$A19,Sheet1!$E$5:$E$28252,"*医卡通*",Sheet1!$D$5:$D$28252,"&lt;&gt;医卡通",Sheet1!$D$5:$D$28252,"&lt;&gt;内部转款",Sheet1!$D$5:$D$28252,"&lt;&gt;内部转账",Sheet1!$E$5:$E$28252,"&lt;&gt;*调拨*")</f>
        <v>0</v>
      </c>
      <c r="M19" s="32">
        <f>SUMIFS(Sheet1!$F$5:$F$28252,Sheet1!$I$5:$I$28252,$B19,Sheet1!$L$5:$L$28252,$A19,Sheet1!$D$5:$D$28252,"企健网",Sheet1!$E$5:$E$28252,"&lt;&gt;*调拨*")+SUMIFS(Sheet1!$F$5:$F$28252,Sheet1!$I$5:$I$28252,$B19,Sheet1!$L$5:$L$28252,$A19,Sheet1!$E$5:$E$28252,"*企健网*",Sheet1!$D$5:$D$28252,"&lt;&gt;企健网",Sheet1!$D$5:$D$28252,"&lt;&gt;内部转款",Sheet1!$D$5:$D$28252,"&lt;&gt;内部转账",Sheet1!$E$5:$E$28252,"&lt;&gt;*调拨*")</f>
        <v>0</v>
      </c>
      <c r="N19" s="32">
        <f>SUMIFS(Sheet1!$F$5:$F$28252,Sheet1!$I$5:$I$28252,$B19,Sheet1!$L$5:$L$28252,$A19,Sheet1!$D$5:$D$28252,"银联",Sheet1!$E$5:$E$28252,"&lt;&gt;*调拨*")+SUMIFS(Sheet1!$F$5:$F$28252,Sheet1!$I$5:$I$28252,$B19,Sheet1!$L$5:$L$28252,$A19,Sheet1!$E$5:$E$28252,"*银联*",Sheet1!$D$5:$D$28252,"&lt;&gt;银联",Sheet1!$D$5:$D$28252,"&lt;&gt;内部转款",Sheet1!$D$5:$D$28252,"&lt;&gt;内部转账",Sheet1!$E$5:$E$28252,"&lt;&gt;*调拨*")</f>
        <v>0</v>
      </c>
      <c r="O19" s="32">
        <f>SUMIFS(Sheet1!$F$5:$F$28252,Sheet1!$I$5:$I$28252,$B19,Sheet1!$L$5:$L$28252,$A19,Sheet1!$D$5:$D$28252,"京东",Sheet1!$E$5:$E$28252,"&lt;&gt;*调拨*")+SUMIFS(Sheet1!$F$5:$F$28252,Sheet1!$I$5:$I$28252,$B19,Sheet1!$L$5:$L$28252,$A19,Sheet1!$E$5:$E$28252,"*京东*",Sheet1!$D$5:$D$28252,"&lt;&gt;京东",Sheet1!$D$5:$D$28252,"&lt;&gt;内部转款",Sheet1!$D$5:$D$28252,"&lt;&gt;内部转账",Sheet1!$E$5:$E$28252,"&lt;&gt;*调拨*")</f>
        <v>0</v>
      </c>
      <c r="P19" s="32">
        <f>SUMIFS(Sheet1!$F$5:$F$28252,Sheet1!$I$5:$I$28252,$B19,Sheet1!$L$5:$L$28252,$A19,Sheet1!$D$5:$D$28252,"药机微信",Sheet1!$E$5:$E$28252,"&lt;&gt;*调拨*")+SUMIFS(Sheet1!$F$5:$F$28252,Sheet1!$I$5:$I$28252,$B19,Sheet1!$L$5:$L$28252,$A19,Sheet1!$E$5:$E$28252,"*药机微信*",Sheet1!$D$5:$D$28252,"&lt;&gt;药机微信",Sheet1!$D$5:$D$28252,"&lt;&gt;内部转款",Sheet1!$D$5:$D$28252,"&lt;&gt;内部转账",Sheet1!$E$5:$E$28252,"&lt;&gt;*调拨*")</f>
        <v>0</v>
      </c>
      <c r="Q19" s="32">
        <f>SUMIFS(Sheet1!$F$5:$F$28252,Sheet1!$I$5:$I$28252,$B19,Sheet1!$L$5:$L$28252,$A19,Sheet1!$D$5:$D$28252,"亲情卡",Sheet1!$E$5:$E$28252,"&lt;&gt;*调拨*")+SUMIFS(Sheet1!$F$5:$F$28252,Sheet1!$I$5:$I$28252,$B19,Sheet1!$L$5:$L$28252,$A19,Sheet1!$E$5:$E$28252,"*亲情卡*",Sheet1!$D$5:$D$28252,"&lt;&gt;亲情卡",Sheet1!$D$5:$D$28252,"&lt;&gt;内部转款",Sheet1!$D$5:$D$28252,"&lt;&gt;内部转账",Sheet1!$E$5:$E$28252,"&lt;&gt;*调拨*")</f>
        <v>0</v>
      </c>
      <c r="R19" s="32">
        <f>SUMIFS(Sheet1!$F$5:$F$28252,Sheet1!$I$5:$I$28252,$B19,Sheet1!$L$5:$L$28252,$A19,Sheet1!$D$5:$D$28252,"优惠券",Sheet1!$E$5:$E$28252,"&lt;&gt;*调拨*")+SUMIFS(Sheet1!$F$5:$F$28252,Sheet1!$I$5:$I$28252,$B19,Sheet1!$L$5:$L$28252,$A19,Sheet1!$E$5:$E$28252,"*优惠券*",Sheet1!$D$5:$D$28252,"&lt;&gt;优惠券",Sheet1!$D$5:$D$28252,"&lt;&gt;内部转款",Sheet1!$D$5:$D$28252,"&lt;&gt;内部转账",Sheet1!$E$5:$E$28252,"&lt;&gt;*调拨*")</f>
        <v>0</v>
      </c>
      <c r="S19" s="32">
        <f>SUMIFS(Sheet1!$F$5:$F$28252,Sheet1!$I$5:$I$28252,$B19,Sheet1!$L$5:$L$28252,$A19,Sheet1!$D$5:$D$28252,"代金券",Sheet1!$E$5:$E$28252,"&lt;&gt;*调拨*")+SUMIFS(Sheet1!$F$5:$F$28252,Sheet1!$I$5:$I$28252,$B19,Sheet1!$L$5:$L$28252,$A19,Sheet1!$E$5:$E$28252,"*代金券*",Sheet1!$D$5:$D$28252,"&lt;&gt;代金券",Sheet1!$D$5:$D$28252,"&lt;&gt;内部转款",Sheet1!$D$5:$D$28252,"&lt;&gt;内部转账",Sheet1!$E$5:$E$28252,"&lt;&gt;*调拨*")</f>
        <v>0</v>
      </c>
      <c r="T19" s="32">
        <f>SUMIFS(Sheet1!$F$5:$F$28252,Sheet1!$I$5:$I$28252,$B19,Sheet1!$L$5:$L$28252,$A19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,Sheet1!$L$5:$L$28252,$A19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,Sheet1!$L$5:$L$28252,$A19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,Sheet1!$L$5:$L$28252,$A19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" s="32">
        <f>SUMIFS(Sheet1!$F$5:$F$28252,Sheet1!$I$5:$I$28252,$B19,Sheet1!$L$5:$L$28252,$A19,Sheet1!$E$5:$E$28252,"*调拨*")</f>
        <v>0</v>
      </c>
      <c r="V19" s="32">
        <f>SUMIFS(Sheet1!$F$5:$F$28252,Sheet1!$I$5:$I$28252,$B19,Sheet1!$L$5:$L$28252,$A19,Sheet1!$D$5:$D$28252,"储值",Sheet1!$E$5:$E$28252,"&lt;&gt;*调拨*")+SUMIFS(Sheet1!$F$5:$F$28252,Sheet1!$I$5:$I$28252,$B19,Sheet1!$L$5:$L$28252,$A19,Sheet1!$E$5:$E$28252,"*储值*",Sheet1!$D$5:$D$28252,"&lt;&gt;储值",Sheet1!$D$5:$D$28252,"&lt;&gt;内部转款",Sheet1!$D$5:$D$28252,"&lt;&gt;内部转账",Sheet1!$E$5:$E$28252,"&lt;&gt;*调拨*")</f>
        <v>0</v>
      </c>
      <c r="W19" s="32">
        <f>SUMIFS(Sheet1!$F$5:$F$28252,Sheet1!$I$5:$I$28252,$B19,Sheet1!$L$5:$L$28252,$A19,Sheet1!$D$5:$D$28252,"效期",Sheet1!$E$5:$E$28252,"&lt;&gt;*调拨*")+SUMIFS(Sheet1!$F$5:$F$28252,Sheet1!$I$5:$I$28252,$B19,Sheet1!$L$5:$L$28252,$A19,Sheet1!$E$5:$E$28252,"*效期*",Sheet1!$D$5:$D$28252,"&lt;&gt;效期",Sheet1!$D$5:$D$28252,"&lt;&gt;内部转款",Sheet1!$D$5:$D$28252,"&lt;&gt;内部转账",Sheet1!$E$5:$E$28252,"&lt;&gt;*调拨*")</f>
        <v>0</v>
      </c>
      <c r="X19" s="32">
        <f>SUMIFS(Sheet1!$F$5:$F$28252,Sheet1!$I$5:$I$28252,$B19,Sheet1!$L$5:$L$28252,$A19,Sheet1!$D$5:$D$28252,"内部转款",Sheet1!$E$5:$E$28252,"&lt;&gt;*调拨*")+SUMIFS(Sheet1!$F$5:$F$28252,Sheet1!$I$5:$I$28252,$B19,Sheet1!$L$5:$L$28252,$A19,Sheet1!$D$5:$D$28252,"内部转账",Sheet1!$E$5:$E$28252,"&lt;&gt;*调拨*")</f>
        <v>0</v>
      </c>
      <c r="Y19" s="32">
        <f t="shared" si="0"/>
        <v>0</v>
      </c>
      <c r="Z19" s="32">
        <f>SUMIFS(Sheet1!$F$5:$F$28252,Sheet1!$I$5:$I$28252,$B19,Sheet1!$L$5:$L$28252,$A19)</f>
        <v>963.19</v>
      </c>
      <c r="AA19" s="32">
        <f>SUMIFS(Sheet1!$G$5:$G$28252,Sheet1!$I$5:$I$28252,$B19,Sheet1!$L$5:$L$28252,$A19,Sheet1!$D$5:$D$28252,"工资",Sheet1!$E$5:$E$28252,"&lt;&gt;*调拨*")+SUMIFS(Sheet1!$G$5:$G$28252,Sheet1!$I$5:$I$28252,$B19,Sheet1!$L$5:$L$28252,$A19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" s="32">
        <f>SUMIFS(Sheet1!$G$5:$G$28252,Sheet1!$I$5:$I$28252,$B19,Sheet1!$L$5:$L$28252,$A19,Sheet1!$D$5:$D$28252,"水费",Sheet1!$E$5:$E$28252,"&lt;&gt;*调拨*")+SUMIFS(Sheet1!$G$5:$G$28252,Sheet1!$I$5:$I$28252,$B19,Sheet1!$L$5:$L$28252,$A19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9" s="32">
        <f>SUMIFS(Sheet1!$G$5:$G$28252,Sheet1!$I$5:$I$28252,$B19,Sheet1!$L$5:$L$28252,$A19,Sheet1!$D$5:$D$28252,"电费",Sheet1!$E$5:$E$28252,"&lt;&gt;*调拨*")+SUMIFS(Sheet1!$G$5:$G$28252,Sheet1!$I$5:$I$28252,$B19,Sheet1!$L$5:$L$28252,$A19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" s="32">
        <f>SUMIFS(Sheet1!$G$5:$G$28252,Sheet1!$I$5:$I$28252,$B19,Sheet1!$L$5:$L$28252,$A19,Sheet1!$D$5:$D$28252,"宽带费",Sheet1!$E$5:$E$28252,"&lt;&gt;*调拨*")+SUMIFS(Sheet1!$G$5:$G$28252,Sheet1!$I$5:$I$28252,$B19,Sheet1!$L$5:$L$28252,$A19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" s="32">
        <f>SUMIFS(Sheet1!$G$5:$G$28252,Sheet1!$I$5:$I$28252,$B19,Sheet1!$L$5:$L$28252,$A19,Sheet1!$D$5:$D$28252,"办公费",Sheet1!$E$5:$E$28252,"&lt;&gt;*调拨*")+SUMIFS(Sheet1!$G$5:$G$28252,Sheet1!$I$5:$I$28252,$B19,Sheet1!$L$5:$L$28252,$A19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" s="32">
        <f>SUMIFS(Sheet1!$G$5:$G$28252,Sheet1!$I$5:$I$28252,$B19,Sheet1!$L$5:$L$28252,$A19,Sheet1!$D$5:$D$28252,"话费",Sheet1!$E$5:$E$28252,"&lt;&gt;*调拨*")+SUMIFS(Sheet1!$G$5:$G$28252,Sheet1!$I$5:$I$28252,$B19,Sheet1!$L$5:$L$28252,$A19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" s="32">
        <f>SUMIFS(Sheet1!$G$5:$G$28252,Sheet1!$I$5:$I$28252,$B19,Sheet1!$L$5:$L$28252,$A19,Sheet1!$D$5:$D$28252,"房租",Sheet1!$E$5:$E$28252,"&lt;&gt;*调拨*")+SUMIFS(Sheet1!$G$5:$G$28252,Sheet1!$I$5:$I$28252,$B19,Sheet1!$L$5:$L$28252,$A19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9" s="32">
        <f>SUMIFS(Sheet1!$G$5:$G$28252,Sheet1!$I$5:$I$28252,$B19,Sheet1!$L$5:$L$28252,$A19,Sheet1!$E$5:$E$28252,"*调拨*")</f>
        <v>0</v>
      </c>
      <c r="AI19" s="32">
        <f>SUMIFS(Sheet1!$G$5:$G$28252,Sheet1!$I$5:$I$28252,$B19,Sheet1!$L$5:$L$28252,$A19,Sheet1!$D$5:$D$28252,"内部转款",Sheet1!$E$5:$E$28252,"&lt;&gt;*调拨*")+SUMIFS(Sheet1!$G$5:$G$28252,Sheet1!$I$5:$I$28252,$B19,Sheet1!$L$5:$L$28252,$A19,Sheet1!$D$5:$D$28252,"内部转账",Sheet1!$E$5:$E$28252,"&lt;&gt;*调拨*")</f>
        <v>0</v>
      </c>
      <c r="AJ19" s="32">
        <f t="shared" si="1"/>
        <v>0</v>
      </c>
      <c r="AK19" s="32">
        <f>SUMIFS(Sheet1!$G$5:$G$28252,Sheet1!$I$5:$I$28252,$B19,Sheet1!$L$5:$L$28252,$A19)</f>
        <v>0</v>
      </c>
      <c r="AL19" s="32">
        <f t="shared" si="2"/>
        <v>963.19</v>
      </c>
    </row>
    <row r="20" ht="16.5" spans="1:38">
      <c r="A20" s="30">
        <v>202512</v>
      </c>
      <c r="B20" s="31" t="s">
        <v>97</v>
      </c>
      <c r="C20" s="32">
        <f>SUMIFS(Sheet1!$F$5:$F$28252,Sheet1!$I$5:$I$28252,$B20,Sheet1!$L$5:$L$28252,$A20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892.58</v>
      </c>
      <c r="D20" s="32">
        <f>SUMIFS(Sheet1!$F$5:$F$28252,Sheet1!$I$5:$I$28252,$B20,Sheet1!$L$5:$L$28252,$A20,Sheet1!$D$5:$D$28252,"医保即时拨付",Sheet1!$E$5:$E$28252,"&lt;&gt;*调拨*")+SUMIFS(Sheet1!$F$5:$F$28252,Sheet1!$I$5:$I$28252,$B20,Sheet1!$L$5:$L$28252,$A20,Sheet1!$E$5:$E$28252,"*医保即时拨付*",Sheet1!$D$5:$D$28252,"&lt;&gt;医保即时拨付",Sheet1!$D$5:$D$28252,"&lt;&gt;内部转款",Sheet1!$D$5:$D$28252,"&lt;&gt;内部转账",Sheet1!$E$5:$E$28252,"&lt;&gt;*调拨*")</f>
        <v>0</v>
      </c>
      <c r="E20" s="32">
        <f>SUMIFS(Sheet1!$F$5:$F$28252,Sheet1!$I$5:$I$28252,$B20,Sheet1!$L$5:$L$28252,$A20,Sheet1!$D$5:$D$28252,"医保",Sheet1!$E$5:$E$28252,"&lt;&gt;*调拨*",Sheet1!$E$5:$E$28252,"&lt;&gt;*医保即时拨付*")+SUMIFS(Sheet1!$F$5:$F$28252,Sheet1!$I$5:$I$28252,$B20,Sheet1!$L$5:$L$28252,$A20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0" s="32">
        <f>SUMIFS(Sheet1!$F$5:$F$28252,Sheet1!$I$5:$I$28252,$B20,Sheet1!$L$5:$L$28252,$A20,Sheet1!$D$5:$D$28252,"聚合",Sheet1!$E$5:$E$28252,"&lt;&gt;*调拨*")+SUMIFS(Sheet1!$F$5:$F$28252,Sheet1!$I$5:$I$28252,$B20,Sheet1!$L$5:$L$28252,$A20,Sheet1!$E$5:$E$28252,"*聚合*",Sheet1!$D$5:$D$28252,"&lt;&gt;聚合",Sheet1!$D$5:$D$28252,"&lt;&gt;内部转款",Sheet1!$D$5:$D$28252,"&lt;&gt;内部转账",Sheet1!$E$5:$E$28252,"&lt;&gt;*调拨*")</f>
        <v>0</v>
      </c>
      <c r="G20" s="32">
        <f>SUMIFS(Sheet1!$F$5:$F$28252,Sheet1!$I$5:$I$28252,$B20,Sheet1!$L$5:$L$28252,$A20,Sheet1!$D$5:$D$28252,"24小时微信",Sheet1!$E$5:$E$28252,"&lt;&gt;*调拨*")+SUMIFS(Sheet1!$F$5:$F$28252,Sheet1!$I$5:$I$28252,$B20,Sheet1!$L$5:$L$28252,$A20,Sheet1!$E$5:$E$28252,"*24小时微信*",Sheet1!$D$5:$D$28252,"&lt;&gt;24小时微信",Sheet1!$D$5:$D$28252,"&lt;&gt;内部转款",Sheet1!$D$5:$D$28252,"&lt;&gt;内部转账",Sheet1!$E$5:$E$28252,"&lt;&gt;*调拨*")</f>
        <v>0</v>
      </c>
      <c r="H20" s="32">
        <f>SUMIFS(Sheet1!$F$5:$F$28252,Sheet1!$I$5:$I$28252,$B20,Sheet1!$L$5:$L$28252,$A20,Sheet1!$D$5:$D$28252,"美团",Sheet1!$E$5:$E$28252,"&lt;&gt;*调拨*")+SUMIFS(Sheet1!$F$5:$F$28252,Sheet1!$I$5:$I$28252,$B20,Sheet1!$L$5:$L$28252,$A20,Sheet1!$E$5:$E$28252,"*美团*",Sheet1!$D$5:$D$28252,"&lt;&gt;美团",Sheet1!$D$5:$D$28252,"&lt;&gt;内部转款",Sheet1!$D$5:$D$28252,"&lt;&gt;内部转账",Sheet1!$E$5:$E$28252,"&lt;&gt;*调拨*")</f>
        <v>0</v>
      </c>
      <c r="I20" s="32">
        <f>SUMIFS(Sheet1!$F$5:$F$28252,Sheet1!$I$5:$I$28252,$B20,Sheet1!$L$5:$L$28252,$A20,Sheet1!$D$5:$D$28252,"饿了么",Sheet1!$E$5:$E$28252,"&lt;&gt;*调拨*")+SUMIFS(Sheet1!$F$5:$F$28252,Sheet1!$I$5:$I$28252,$B20,Sheet1!$L$5:$L$28252,$A20,Sheet1!$E$5:$E$28252,"*饿了么*",Sheet1!$D$5:$D$28252,"&lt;&gt;饿了么",Sheet1!$D$5:$D$28252,"&lt;&gt;内部转款",Sheet1!$D$5:$D$28252,"&lt;&gt;内部转账",Sheet1!$E$5:$E$28252,"&lt;&gt;*调拨*")</f>
        <v>0</v>
      </c>
      <c r="J20" s="32">
        <f>SUMIFS(Sheet1!$F$5:$F$28252,Sheet1!$I$5:$I$28252,$B20,Sheet1!$L$5:$L$28252,$A20,Sheet1!$D$5:$D$28252,"健E卡",Sheet1!$E$5:$E$28252,"&lt;&gt;*调拨*")+SUMIFS(Sheet1!$F$5:$F$28252,Sheet1!$I$5:$I$28252,$B20,Sheet1!$L$5:$L$28252,$A20,Sheet1!$E$5:$E$28252,"*健E卡*",Sheet1!$D$5:$D$28252,"&lt;&gt;健E卡",Sheet1!$D$5:$D$28252,"&lt;&gt;内部转款",Sheet1!$D$5:$D$28252,"&lt;&gt;内部转账",Sheet1!$E$5:$E$28252,"&lt;&gt;*调拨*")</f>
        <v>0</v>
      </c>
      <c r="K20" s="32">
        <f>SUMIFS(Sheet1!$F$5:$F$28252,Sheet1!$I$5:$I$28252,$B20,Sheet1!$L$5:$L$28252,$A20,Sheet1!$D$5:$D$28252,"抖音",Sheet1!$E$5:$E$28252,"&lt;&gt;*调拨*")+SUMIFS(Sheet1!$F$5:$F$28252,Sheet1!$I$5:$I$28252,$B20,Sheet1!$L$5:$L$28252,$A20,Sheet1!$E$5:$E$28252,"*抖音*",Sheet1!$D$5:$D$28252,"&lt;&gt;抖音",Sheet1!$D$5:$D$28252,"&lt;&gt;内部转款",Sheet1!$D$5:$D$28252,"&lt;&gt;内部转账",Sheet1!$E$5:$E$28252,"&lt;&gt;*调拨*")</f>
        <v>0</v>
      </c>
      <c r="L20" s="32">
        <f>SUMIFS(Sheet1!$F$5:$F$28252,Sheet1!$I$5:$I$28252,$B20,Sheet1!$L$5:$L$28252,$A20,Sheet1!$D$5:$D$28252,"医卡通",Sheet1!$E$5:$E$28252,"&lt;&gt;*调拨*")+SUMIFS(Sheet1!$F$5:$F$28252,Sheet1!$I$5:$I$28252,$B20,Sheet1!$L$5:$L$28252,$A20,Sheet1!$E$5:$E$28252,"*医卡通*",Sheet1!$D$5:$D$28252,"&lt;&gt;医卡通",Sheet1!$D$5:$D$28252,"&lt;&gt;内部转款",Sheet1!$D$5:$D$28252,"&lt;&gt;内部转账",Sheet1!$E$5:$E$28252,"&lt;&gt;*调拨*")</f>
        <v>0</v>
      </c>
      <c r="M20" s="32">
        <f>SUMIFS(Sheet1!$F$5:$F$28252,Sheet1!$I$5:$I$28252,$B20,Sheet1!$L$5:$L$28252,$A20,Sheet1!$D$5:$D$28252,"企健网",Sheet1!$E$5:$E$28252,"&lt;&gt;*调拨*")+SUMIFS(Sheet1!$F$5:$F$28252,Sheet1!$I$5:$I$28252,$B20,Sheet1!$L$5:$L$28252,$A20,Sheet1!$E$5:$E$28252,"*企健网*",Sheet1!$D$5:$D$28252,"&lt;&gt;企健网",Sheet1!$D$5:$D$28252,"&lt;&gt;内部转款",Sheet1!$D$5:$D$28252,"&lt;&gt;内部转账",Sheet1!$E$5:$E$28252,"&lt;&gt;*调拨*")</f>
        <v>0</v>
      </c>
      <c r="N20" s="32">
        <f>SUMIFS(Sheet1!$F$5:$F$28252,Sheet1!$I$5:$I$28252,$B20,Sheet1!$L$5:$L$28252,$A20,Sheet1!$D$5:$D$28252,"银联",Sheet1!$E$5:$E$28252,"&lt;&gt;*调拨*")+SUMIFS(Sheet1!$F$5:$F$28252,Sheet1!$I$5:$I$28252,$B20,Sheet1!$L$5:$L$28252,$A20,Sheet1!$E$5:$E$28252,"*银联*",Sheet1!$D$5:$D$28252,"&lt;&gt;银联",Sheet1!$D$5:$D$28252,"&lt;&gt;内部转款",Sheet1!$D$5:$D$28252,"&lt;&gt;内部转账",Sheet1!$E$5:$E$28252,"&lt;&gt;*调拨*")</f>
        <v>0</v>
      </c>
      <c r="O20" s="32">
        <f>SUMIFS(Sheet1!$F$5:$F$28252,Sheet1!$I$5:$I$28252,$B20,Sheet1!$L$5:$L$28252,$A20,Sheet1!$D$5:$D$28252,"京东",Sheet1!$E$5:$E$28252,"&lt;&gt;*调拨*")+SUMIFS(Sheet1!$F$5:$F$28252,Sheet1!$I$5:$I$28252,$B20,Sheet1!$L$5:$L$28252,$A20,Sheet1!$E$5:$E$28252,"*京东*",Sheet1!$D$5:$D$28252,"&lt;&gt;京东",Sheet1!$D$5:$D$28252,"&lt;&gt;内部转款",Sheet1!$D$5:$D$28252,"&lt;&gt;内部转账",Sheet1!$E$5:$E$28252,"&lt;&gt;*调拨*")</f>
        <v>0</v>
      </c>
      <c r="P20" s="32">
        <f>SUMIFS(Sheet1!$F$5:$F$28252,Sheet1!$I$5:$I$28252,$B20,Sheet1!$L$5:$L$28252,$A20,Sheet1!$D$5:$D$28252,"药机微信",Sheet1!$E$5:$E$28252,"&lt;&gt;*调拨*")+SUMIFS(Sheet1!$F$5:$F$28252,Sheet1!$I$5:$I$28252,$B20,Sheet1!$L$5:$L$28252,$A20,Sheet1!$E$5:$E$28252,"*药机微信*",Sheet1!$D$5:$D$28252,"&lt;&gt;药机微信",Sheet1!$D$5:$D$28252,"&lt;&gt;内部转款",Sheet1!$D$5:$D$28252,"&lt;&gt;内部转账",Sheet1!$E$5:$E$28252,"&lt;&gt;*调拨*")</f>
        <v>0</v>
      </c>
      <c r="Q20" s="32">
        <f>SUMIFS(Sheet1!$F$5:$F$28252,Sheet1!$I$5:$I$28252,$B20,Sheet1!$L$5:$L$28252,$A20,Sheet1!$D$5:$D$28252,"亲情卡",Sheet1!$E$5:$E$28252,"&lt;&gt;*调拨*")+SUMIFS(Sheet1!$F$5:$F$28252,Sheet1!$I$5:$I$28252,$B20,Sheet1!$L$5:$L$28252,$A20,Sheet1!$E$5:$E$28252,"*亲情卡*",Sheet1!$D$5:$D$28252,"&lt;&gt;亲情卡",Sheet1!$D$5:$D$28252,"&lt;&gt;内部转款",Sheet1!$D$5:$D$28252,"&lt;&gt;内部转账",Sheet1!$E$5:$E$28252,"&lt;&gt;*调拨*")</f>
        <v>0</v>
      </c>
      <c r="R20" s="32">
        <f>SUMIFS(Sheet1!$F$5:$F$28252,Sheet1!$I$5:$I$28252,$B20,Sheet1!$L$5:$L$28252,$A20,Sheet1!$D$5:$D$28252,"优惠券",Sheet1!$E$5:$E$28252,"&lt;&gt;*调拨*")+SUMIFS(Sheet1!$F$5:$F$28252,Sheet1!$I$5:$I$28252,$B20,Sheet1!$L$5:$L$28252,$A20,Sheet1!$E$5:$E$28252,"*优惠券*",Sheet1!$D$5:$D$28252,"&lt;&gt;优惠券",Sheet1!$D$5:$D$28252,"&lt;&gt;内部转款",Sheet1!$D$5:$D$28252,"&lt;&gt;内部转账",Sheet1!$E$5:$E$28252,"&lt;&gt;*调拨*")</f>
        <v>0</v>
      </c>
      <c r="S20" s="32">
        <f>SUMIFS(Sheet1!$F$5:$F$28252,Sheet1!$I$5:$I$28252,$B20,Sheet1!$L$5:$L$28252,$A20,Sheet1!$D$5:$D$28252,"代金券",Sheet1!$E$5:$E$28252,"&lt;&gt;*调拨*")+SUMIFS(Sheet1!$F$5:$F$28252,Sheet1!$I$5:$I$28252,$B20,Sheet1!$L$5:$L$28252,$A20,Sheet1!$E$5:$E$28252,"*代金券*",Sheet1!$D$5:$D$28252,"&lt;&gt;代金券",Sheet1!$D$5:$D$28252,"&lt;&gt;内部转款",Sheet1!$D$5:$D$28252,"&lt;&gt;内部转账",Sheet1!$E$5:$E$28252,"&lt;&gt;*调拨*")</f>
        <v>0</v>
      </c>
      <c r="T20" s="32">
        <f>SUMIFS(Sheet1!$F$5:$F$28252,Sheet1!$I$5:$I$28252,$B20,Sheet1!$L$5:$L$28252,$A20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,Sheet1!$L$5:$L$28252,$A20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,Sheet1!$L$5:$L$28252,$A20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,Sheet1!$L$5:$L$28252,$A20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" s="32">
        <f>SUMIFS(Sheet1!$F$5:$F$28252,Sheet1!$I$5:$I$28252,$B20,Sheet1!$L$5:$L$28252,$A20,Sheet1!$E$5:$E$28252,"*调拨*")</f>
        <v>0</v>
      </c>
      <c r="V20" s="32">
        <f>SUMIFS(Sheet1!$F$5:$F$28252,Sheet1!$I$5:$I$28252,$B20,Sheet1!$L$5:$L$28252,$A20,Sheet1!$D$5:$D$28252,"储值",Sheet1!$E$5:$E$28252,"&lt;&gt;*调拨*")+SUMIFS(Sheet1!$F$5:$F$28252,Sheet1!$I$5:$I$28252,$B20,Sheet1!$L$5:$L$28252,$A20,Sheet1!$E$5:$E$28252,"*储值*",Sheet1!$D$5:$D$28252,"&lt;&gt;储值",Sheet1!$D$5:$D$28252,"&lt;&gt;内部转款",Sheet1!$D$5:$D$28252,"&lt;&gt;内部转账",Sheet1!$E$5:$E$28252,"&lt;&gt;*调拨*")</f>
        <v>0</v>
      </c>
      <c r="W20" s="32">
        <f>SUMIFS(Sheet1!$F$5:$F$28252,Sheet1!$I$5:$I$28252,$B20,Sheet1!$L$5:$L$28252,$A20,Sheet1!$D$5:$D$28252,"效期",Sheet1!$E$5:$E$28252,"&lt;&gt;*调拨*")+SUMIFS(Sheet1!$F$5:$F$28252,Sheet1!$I$5:$I$28252,$B20,Sheet1!$L$5:$L$28252,$A20,Sheet1!$E$5:$E$28252,"*效期*",Sheet1!$D$5:$D$28252,"&lt;&gt;效期",Sheet1!$D$5:$D$28252,"&lt;&gt;内部转款",Sheet1!$D$5:$D$28252,"&lt;&gt;内部转账",Sheet1!$E$5:$E$28252,"&lt;&gt;*调拨*")</f>
        <v>0</v>
      </c>
      <c r="X20" s="32">
        <f>SUMIFS(Sheet1!$F$5:$F$28252,Sheet1!$I$5:$I$28252,$B20,Sheet1!$L$5:$L$28252,$A20,Sheet1!$D$5:$D$28252,"内部转款",Sheet1!$E$5:$E$28252,"&lt;&gt;*调拨*")+SUMIFS(Sheet1!$F$5:$F$28252,Sheet1!$I$5:$I$28252,$B20,Sheet1!$L$5:$L$28252,$A20,Sheet1!$D$5:$D$28252,"内部转账",Sheet1!$E$5:$E$28252,"&lt;&gt;*调拨*")</f>
        <v>0</v>
      </c>
      <c r="Y20" s="32">
        <f t="shared" si="0"/>
        <v>0</v>
      </c>
      <c r="Z20" s="32">
        <f>SUMIFS(Sheet1!$F$5:$F$28252,Sheet1!$I$5:$I$28252,$B20,Sheet1!$L$5:$L$28252,$A20)</f>
        <v>892.58</v>
      </c>
      <c r="AA20" s="32">
        <f>SUMIFS(Sheet1!$G$5:$G$28252,Sheet1!$I$5:$I$28252,$B20,Sheet1!$L$5:$L$28252,$A20,Sheet1!$D$5:$D$28252,"工资",Sheet1!$E$5:$E$28252,"&lt;&gt;*调拨*")+SUMIFS(Sheet1!$G$5:$G$28252,Sheet1!$I$5:$I$28252,$B20,Sheet1!$L$5:$L$28252,$A20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0" s="32">
        <f>SUMIFS(Sheet1!$G$5:$G$28252,Sheet1!$I$5:$I$28252,$B20,Sheet1!$L$5:$L$28252,$A20,Sheet1!$D$5:$D$28252,"水费",Sheet1!$E$5:$E$28252,"&lt;&gt;*调拨*")+SUMIFS(Sheet1!$G$5:$G$28252,Sheet1!$I$5:$I$28252,$B20,Sheet1!$L$5:$L$28252,$A20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" s="32">
        <f>SUMIFS(Sheet1!$G$5:$G$28252,Sheet1!$I$5:$I$28252,$B20,Sheet1!$L$5:$L$28252,$A20,Sheet1!$D$5:$D$28252,"电费",Sheet1!$E$5:$E$28252,"&lt;&gt;*调拨*")+SUMIFS(Sheet1!$G$5:$G$28252,Sheet1!$I$5:$I$28252,$B20,Sheet1!$L$5:$L$28252,$A20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" s="32">
        <f>SUMIFS(Sheet1!$G$5:$G$28252,Sheet1!$I$5:$I$28252,$B20,Sheet1!$L$5:$L$28252,$A20,Sheet1!$D$5:$D$28252,"宽带费",Sheet1!$E$5:$E$28252,"&lt;&gt;*调拨*")+SUMIFS(Sheet1!$G$5:$G$28252,Sheet1!$I$5:$I$28252,$B20,Sheet1!$L$5:$L$28252,$A20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" s="32">
        <f>SUMIFS(Sheet1!$G$5:$G$28252,Sheet1!$I$5:$I$28252,$B20,Sheet1!$L$5:$L$28252,$A20,Sheet1!$D$5:$D$28252,"办公费",Sheet1!$E$5:$E$28252,"&lt;&gt;*调拨*")+SUMIFS(Sheet1!$G$5:$G$28252,Sheet1!$I$5:$I$28252,$B20,Sheet1!$L$5:$L$28252,$A20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" s="32">
        <f>SUMIFS(Sheet1!$G$5:$G$28252,Sheet1!$I$5:$I$28252,$B20,Sheet1!$L$5:$L$28252,$A20,Sheet1!$D$5:$D$28252,"话费",Sheet1!$E$5:$E$28252,"&lt;&gt;*调拨*")+SUMIFS(Sheet1!$G$5:$G$28252,Sheet1!$I$5:$I$28252,$B20,Sheet1!$L$5:$L$28252,$A20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" s="32">
        <f>SUMIFS(Sheet1!$G$5:$G$28252,Sheet1!$I$5:$I$28252,$B20,Sheet1!$L$5:$L$28252,$A20,Sheet1!$D$5:$D$28252,"房租",Sheet1!$E$5:$E$28252,"&lt;&gt;*调拨*")+SUMIFS(Sheet1!$G$5:$G$28252,Sheet1!$I$5:$I$28252,$B20,Sheet1!$L$5:$L$28252,$A20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0" s="32">
        <f>SUMIFS(Sheet1!$G$5:$G$28252,Sheet1!$I$5:$I$28252,$B20,Sheet1!$L$5:$L$28252,$A20,Sheet1!$E$5:$E$28252,"*调拨*")</f>
        <v>0</v>
      </c>
      <c r="AI20" s="32">
        <f>SUMIFS(Sheet1!$G$5:$G$28252,Sheet1!$I$5:$I$28252,$B20,Sheet1!$L$5:$L$28252,$A20,Sheet1!$D$5:$D$28252,"内部转款",Sheet1!$E$5:$E$28252,"&lt;&gt;*调拨*")+SUMIFS(Sheet1!$G$5:$G$28252,Sheet1!$I$5:$I$28252,$B20,Sheet1!$L$5:$L$28252,$A20,Sheet1!$D$5:$D$28252,"内部转账",Sheet1!$E$5:$E$28252,"&lt;&gt;*调拨*")</f>
        <v>0</v>
      </c>
      <c r="AJ20" s="32">
        <f t="shared" si="1"/>
        <v>300</v>
      </c>
      <c r="AK20" s="32">
        <f>SUMIFS(Sheet1!$G$5:$G$28252,Sheet1!$I$5:$I$28252,$B20,Sheet1!$L$5:$L$28252,$A20)</f>
        <v>300</v>
      </c>
      <c r="AL20" s="32">
        <f t="shared" si="2"/>
        <v>592.58</v>
      </c>
    </row>
    <row r="21" ht="16.5" spans="1:38">
      <c r="A21" s="30">
        <v>202512</v>
      </c>
      <c r="B21" s="31" t="s">
        <v>60</v>
      </c>
      <c r="C21" s="32">
        <f>SUMIFS(Sheet1!$F$5:$F$28252,Sheet1!$I$5:$I$28252,$B21,Sheet1!$L$5:$L$28252,$A21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4593.28</v>
      </c>
      <c r="D21" s="32">
        <f>SUMIFS(Sheet1!$F$5:$F$28252,Sheet1!$I$5:$I$28252,$B21,Sheet1!$L$5:$L$28252,$A21,Sheet1!$D$5:$D$28252,"医保即时拨付",Sheet1!$E$5:$E$28252,"&lt;&gt;*调拨*")+SUMIFS(Sheet1!$F$5:$F$28252,Sheet1!$I$5:$I$28252,$B21,Sheet1!$L$5:$L$28252,$A21,Sheet1!$E$5:$E$28252,"*医保即时拨付*",Sheet1!$D$5:$D$28252,"&lt;&gt;医保即时拨付",Sheet1!$D$5:$D$28252,"&lt;&gt;内部转款",Sheet1!$D$5:$D$28252,"&lt;&gt;内部转账",Sheet1!$E$5:$E$28252,"&lt;&gt;*调拨*")</f>
        <v>0</v>
      </c>
      <c r="E21" s="32">
        <f>SUMIFS(Sheet1!$F$5:$F$28252,Sheet1!$I$5:$I$28252,$B21,Sheet1!$L$5:$L$28252,$A21,Sheet1!$D$5:$D$28252,"医保",Sheet1!$E$5:$E$28252,"&lt;&gt;*调拨*",Sheet1!$E$5:$E$28252,"&lt;&gt;*医保即时拨付*")+SUMIFS(Sheet1!$F$5:$F$28252,Sheet1!$I$5:$I$28252,$B21,Sheet1!$L$5:$L$28252,$A21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1" s="32">
        <f>SUMIFS(Sheet1!$F$5:$F$28252,Sheet1!$I$5:$I$28252,$B21,Sheet1!$L$5:$L$28252,$A21,Sheet1!$D$5:$D$28252,"聚合",Sheet1!$E$5:$E$28252,"&lt;&gt;*调拨*")+SUMIFS(Sheet1!$F$5:$F$28252,Sheet1!$I$5:$I$28252,$B21,Sheet1!$L$5:$L$28252,$A21,Sheet1!$E$5:$E$28252,"*聚合*",Sheet1!$D$5:$D$28252,"&lt;&gt;聚合",Sheet1!$D$5:$D$28252,"&lt;&gt;内部转款",Sheet1!$D$5:$D$28252,"&lt;&gt;内部转账",Sheet1!$E$5:$E$28252,"&lt;&gt;*调拨*")</f>
        <v>0</v>
      </c>
      <c r="G21" s="32">
        <f>SUMIFS(Sheet1!$F$5:$F$28252,Sheet1!$I$5:$I$28252,$B21,Sheet1!$L$5:$L$28252,$A21,Sheet1!$D$5:$D$28252,"24小时微信",Sheet1!$E$5:$E$28252,"&lt;&gt;*调拨*")+SUMIFS(Sheet1!$F$5:$F$28252,Sheet1!$I$5:$I$28252,$B21,Sheet1!$L$5:$L$28252,$A21,Sheet1!$E$5:$E$28252,"*24小时微信*",Sheet1!$D$5:$D$28252,"&lt;&gt;24小时微信",Sheet1!$D$5:$D$28252,"&lt;&gt;内部转款",Sheet1!$D$5:$D$28252,"&lt;&gt;内部转账",Sheet1!$E$5:$E$28252,"&lt;&gt;*调拨*")</f>
        <v>0</v>
      </c>
      <c r="H21" s="32">
        <f>SUMIFS(Sheet1!$F$5:$F$28252,Sheet1!$I$5:$I$28252,$B21,Sheet1!$L$5:$L$28252,$A21,Sheet1!$D$5:$D$28252,"美团",Sheet1!$E$5:$E$28252,"&lt;&gt;*调拨*")+SUMIFS(Sheet1!$F$5:$F$28252,Sheet1!$I$5:$I$28252,$B21,Sheet1!$L$5:$L$28252,$A21,Sheet1!$E$5:$E$28252,"*美团*",Sheet1!$D$5:$D$28252,"&lt;&gt;美团",Sheet1!$D$5:$D$28252,"&lt;&gt;内部转款",Sheet1!$D$5:$D$28252,"&lt;&gt;内部转账",Sheet1!$E$5:$E$28252,"&lt;&gt;*调拨*")</f>
        <v>0</v>
      </c>
      <c r="I21" s="32">
        <f>SUMIFS(Sheet1!$F$5:$F$28252,Sheet1!$I$5:$I$28252,$B21,Sheet1!$L$5:$L$28252,$A21,Sheet1!$D$5:$D$28252,"饿了么",Sheet1!$E$5:$E$28252,"&lt;&gt;*调拨*")+SUMIFS(Sheet1!$F$5:$F$28252,Sheet1!$I$5:$I$28252,$B21,Sheet1!$L$5:$L$28252,$A21,Sheet1!$E$5:$E$28252,"*饿了么*",Sheet1!$D$5:$D$28252,"&lt;&gt;饿了么",Sheet1!$D$5:$D$28252,"&lt;&gt;内部转款",Sheet1!$D$5:$D$28252,"&lt;&gt;内部转账",Sheet1!$E$5:$E$28252,"&lt;&gt;*调拨*")</f>
        <v>0</v>
      </c>
      <c r="J21" s="32">
        <f>SUMIFS(Sheet1!$F$5:$F$28252,Sheet1!$I$5:$I$28252,$B21,Sheet1!$L$5:$L$28252,$A21,Sheet1!$D$5:$D$28252,"健E卡",Sheet1!$E$5:$E$28252,"&lt;&gt;*调拨*")+SUMIFS(Sheet1!$F$5:$F$28252,Sheet1!$I$5:$I$28252,$B21,Sheet1!$L$5:$L$28252,$A21,Sheet1!$E$5:$E$28252,"*健E卡*",Sheet1!$D$5:$D$28252,"&lt;&gt;健E卡",Sheet1!$D$5:$D$28252,"&lt;&gt;内部转款",Sheet1!$D$5:$D$28252,"&lt;&gt;内部转账",Sheet1!$E$5:$E$28252,"&lt;&gt;*调拨*")</f>
        <v>0</v>
      </c>
      <c r="K21" s="32">
        <f>SUMIFS(Sheet1!$F$5:$F$28252,Sheet1!$I$5:$I$28252,$B21,Sheet1!$L$5:$L$28252,$A21,Sheet1!$D$5:$D$28252,"抖音",Sheet1!$E$5:$E$28252,"&lt;&gt;*调拨*")+SUMIFS(Sheet1!$F$5:$F$28252,Sheet1!$I$5:$I$28252,$B21,Sheet1!$L$5:$L$28252,$A21,Sheet1!$E$5:$E$28252,"*抖音*",Sheet1!$D$5:$D$28252,"&lt;&gt;抖音",Sheet1!$D$5:$D$28252,"&lt;&gt;内部转款",Sheet1!$D$5:$D$28252,"&lt;&gt;内部转账",Sheet1!$E$5:$E$28252,"&lt;&gt;*调拨*")</f>
        <v>0</v>
      </c>
      <c r="L21" s="32">
        <f>SUMIFS(Sheet1!$F$5:$F$28252,Sheet1!$I$5:$I$28252,$B21,Sheet1!$L$5:$L$28252,$A21,Sheet1!$D$5:$D$28252,"医卡通",Sheet1!$E$5:$E$28252,"&lt;&gt;*调拨*")+SUMIFS(Sheet1!$F$5:$F$28252,Sheet1!$I$5:$I$28252,$B21,Sheet1!$L$5:$L$28252,$A21,Sheet1!$E$5:$E$28252,"*医卡通*",Sheet1!$D$5:$D$28252,"&lt;&gt;医卡通",Sheet1!$D$5:$D$28252,"&lt;&gt;内部转款",Sheet1!$D$5:$D$28252,"&lt;&gt;内部转账",Sheet1!$E$5:$E$28252,"&lt;&gt;*调拨*")</f>
        <v>0</v>
      </c>
      <c r="M21" s="32">
        <f>SUMIFS(Sheet1!$F$5:$F$28252,Sheet1!$I$5:$I$28252,$B21,Sheet1!$L$5:$L$28252,$A21,Sheet1!$D$5:$D$28252,"企健网",Sheet1!$E$5:$E$28252,"&lt;&gt;*调拨*")+SUMIFS(Sheet1!$F$5:$F$28252,Sheet1!$I$5:$I$28252,$B21,Sheet1!$L$5:$L$28252,$A21,Sheet1!$E$5:$E$28252,"*企健网*",Sheet1!$D$5:$D$28252,"&lt;&gt;企健网",Sheet1!$D$5:$D$28252,"&lt;&gt;内部转款",Sheet1!$D$5:$D$28252,"&lt;&gt;内部转账",Sheet1!$E$5:$E$28252,"&lt;&gt;*调拨*")</f>
        <v>0</v>
      </c>
      <c r="N21" s="32">
        <f>SUMIFS(Sheet1!$F$5:$F$28252,Sheet1!$I$5:$I$28252,$B21,Sheet1!$L$5:$L$28252,$A21,Sheet1!$D$5:$D$28252,"银联",Sheet1!$E$5:$E$28252,"&lt;&gt;*调拨*")+SUMIFS(Sheet1!$F$5:$F$28252,Sheet1!$I$5:$I$28252,$B21,Sheet1!$L$5:$L$28252,$A21,Sheet1!$E$5:$E$28252,"*银联*",Sheet1!$D$5:$D$28252,"&lt;&gt;银联",Sheet1!$D$5:$D$28252,"&lt;&gt;内部转款",Sheet1!$D$5:$D$28252,"&lt;&gt;内部转账",Sheet1!$E$5:$E$28252,"&lt;&gt;*调拨*")</f>
        <v>0</v>
      </c>
      <c r="O21" s="32">
        <f>SUMIFS(Sheet1!$F$5:$F$28252,Sheet1!$I$5:$I$28252,$B21,Sheet1!$L$5:$L$28252,$A21,Sheet1!$D$5:$D$28252,"京东",Sheet1!$E$5:$E$28252,"&lt;&gt;*调拨*")+SUMIFS(Sheet1!$F$5:$F$28252,Sheet1!$I$5:$I$28252,$B21,Sheet1!$L$5:$L$28252,$A21,Sheet1!$E$5:$E$28252,"*京东*",Sheet1!$D$5:$D$28252,"&lt;&gt;京东",Sheet1!$D$5:$D$28252,"&lt;&gt;内部转款",Sheet1!$D$5:$D$28252,"&lt;&gt;内部转账",Sheet1!$E$5:$E$28252,"&lt;&gt;*调拨*")</f>
        <v>0</v>
      </c>
      <c r="P21" s="32">
        <f>SUMIFS(Sheet1!$F$5:$F$28252,Sheet1!$I$5:$I$28252,$B21,Sheet1!$L$5:$L$28252,$A21,Sheet1!$D$5:$D$28252,"药机微信",Sheet1!$E$5:$E$28252,"&lt;&gt;*调拨*")+SUMIFS(Sheet1!$F$5:$F$28252,Sheet1!$I$5:$I$28252,$B21,Sheet1!$L$5:$L$28252,$A21,Sheet1!$E$5:$E$28252,"*药机微信*",Sheet1!$D$5:$D$28252,"&lt;&gt;药机微信",Sheet1!$D$5:$D$28252,"&lt;&gt;内部转款",Sheet1!$D$5:$D$28252,"&lt;&gt;内部转账",Sheet1!$E$5:$E$28252,"&lt;&gt;*调拨*")</f>
        <v>0</v>
      </c>
      <c r="Q21" s="32">
        <f>SUMIFS(Sheet1!$F$5:$F$28252,Sheet1!$I$5:$I$28252,$B21,Sheet1!$L$5:$L$28252,$A21,Sheet1!$D$5:$D$28252,"亲情卡",Sheet1!$E$5:$E$28252,"&lt;&gt;*调拨*")+SUMIFS(Sheet1!$F$5:$F$28252,Sheet1!$I$5:$I$28252,$B21,Sheet1!$L$5:$L$28252,$A21,Sheet1!$E$5:$E$28252,"*亲情卡*",Sheet1!$D$5:$D$28252,"&lt;&gt;亲情卡",Sheet1!$D$5:$D$28252,"&lt;&gt;内部转款",Sheet1!$D$5:$D$28252,"&lt;&gt;内部转账",Sheet1!$E$5:$E$28252,"&lt;&gt;*调拨*")</f>
        <v>0</v>
      </c>
      <c r="R21" s="32">
        <f>SUMIFS(Sheet1!$F$5:$F$28252,Sheet1!$I$5:$I$28252,$B21,Sheet1!$L$5:$L$28252,$A21,Sheet1!$D$5:$D$28252,"优惠券",Sheet1!$E$5:$E$28252,"&lt;&gt;*调拨*")+SUMIFS(Sheet1!$F$5:$F$28252,Sheet1!$I$5:$I$28252,$B21,Sheet1!$L$5:$L$28252,$A21,Sheet1!$E$5:$E$28252,"*优惠券*",Sheet1!$D$5:$D$28252,"&lt;&gt;优惠券",Sheet1!$D$5:$D$28252,"&lt;&gt;内部转款",Sheet1!$D$5:$D$28252,"&lt;&gt;内部转账",Sheet1!$E$5:$E$28252,"&lt;&gt;*调拨*")</f>
        <v>0</v>
      </c>
      <c r="S21" s="32">
        <f>SUMIFS(Sheet1!$F$5:$F$28252,Sheet1!$I$5:$I$28252,$B21,Sheet1!$L$5:$L$28252,$A21,Sheet1!$D$5:$D$28252,"代金券",Sheet1!$E$5:$E$28252,"&lt;&gt;*调拨*")+SUMIFS(Sheet1!$F$5:$F$28252,Sheet1!$I$5:$I$28252,$B21,Sheet1!$L$5:$L$28252,$A21,Sheet1!$E$5:$E$28252,"*代金券*",Sheet1!$D$5:$D$28252,"&lt;&gt;代金券",Sheet1!$D$5:$D$28252,"&lt;&gt;内部转款",Sheet1!$D$5:$D$28252,"&lt;&gt;内部转账",Sheet1!$E$5:$E$28252,"&lt;&gt;*调拨*")</f>
        <v>0</v>
      </c>
      <c r="T21" s="32">
        <f>SUMIFS(Sheet1!$F$5:$F$28252,Sheet1!$I$5:$I$28252,$B21,Sheet1!$L$5:$L$28252,$A21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,Sheet1!$L$5:$L$28252,$A21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,Sheet1!$L$5:$L$28252,$A21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,Sheet1!$L$5:$L$28252,$A21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1" s="32">
        <f>SUMIFS(Sheet1!$F$5:$F$28252,Sheet1!$I$5:$I$28252,$B21,Sheet1!$L$5:$L$28252,$A21,Sheet1!$E$5:$E$28252,"*调拨*")</f>
        <v>0</v>
      </c>
      <c r="V21" s="32">
        <f>SUMIFS(Sheet1!$F$5:$F$28252,Sheet1!$I$5:$I$28252,$B21,Sheet1!$L$5:$L$28252,$A21,Sheet1!$D$5:$D$28252,"储值",Sheet1!$E$5:$E$28252,"&lt;&gt;*调拨*")+SUMIFS(Sheet1!$F$5:$F$28252,Sheet1!$I$5:$I$28252,$B21,Sheet1!$L$5:$L$28252,$A21,Sheet1!$E$5:$E$28252,"*储值*",Sheet1!$D$5:$D$28252,"&lt;&gt;储值",Sheet1!$D$5:$D$28252,"&lt;&gt;内部转款",Sheet1!$D$5:$D$28252,"&lt;&gt;内部转账",Sheet1!$E$5:$E$28252,"&lt;&gt;*调拨*")</f>
        <v>0</v>
      </c>
      <c r="W21" s="32">
        <f>SUMIFS(Sheet1!$F$5:$F$28252,Sheet1!$I$5:$I$28252,$B21,Sheet1!$L$5:$L$28252,$A21,Sheet1!$D$5:$D$28252,"效期",Sheet1!$E$5:$E$28252,"&lt;&gt;*调拨*")+SUMIFS(Sheet1!$F$5:$F$28252,Sheet1!$I$5:$I$28252,$B21,Sheet1!$L$5:$L$28252,$A21,Sheet1!$E$5:$E$28252,"*效期*",Sheet1!$D$5:$D$28252,"&lt;&gt;效期",Sheet1!$D$5:$D$28252,"&lt;&gt;内部转款",Sheet1!$D$5:$D$28252,"&lt;&gt;内部转账",Sheet1!$E$5:$E$28252,"&lt;&gt;*调拨*")</f>
        <v>0</v>
      </c>
      <c r="X21" s="32">
        <f>SUMIFS(Sheet1!$F$5:$F$28252,Sheet1!$I$5:$I$28252,$B21,Sheet1!$L$5:$L$28252,$A21,Sheet1!$D$5:$D$28252,"内部转款",Sheet1!$E$5:$E$28252,"&lt;&gt;*调拨*")+SUMIFS(Sheet1!$F$5:$F$28252,Sheet1!$I$5:$I$28252,$B21,Sheet1!$L$5:$L$28252,$A21,Sheet1!$D$5:$D$28252,"内部转账",Sheet1!$E$5:$E$28252,"&lt;&gt;*调拨*")</f>
        <v>0</v>
      </c>
      <c r="Y21" s="32">
        <f t="shared" si="0"/>
        <v>0</v>
      </c>
      <c r="Z21" s="32">
        <f>SUMIFS(Sheet1!$F$5:$F$28252,Sheet1!$I$5:$I$28252,$B21,Sheet1!$L$5:$L$28252,$A21)</f>
        <v>4593.28</v>
      </c>
      <c r="AA21" s="32">
        <f>SUMIFS(Sheet1!$G$5:$G$28252,Sheet1!$I$5:$I$28252,$B21,Sheet1!$L$5:$L$28252,$A21,Sheet1!$D$5:$D$28252,"工资",Sheet1!$E$5:$E$28252,"&lt;&gt;*调拨*")+SUMIFS(Sheet1!$G$5:$G$28252,Sheet1!$I$5:$I$28252,$B21,Sheet1!$L$5:$L$28252,$A21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1" s="32">
        <f>SUMIFS(Sheet1!$G$5:$G$28252,Sheet1!$I$5:$I$28252,$B21,Sheet1!$L$5:$L$28252,$A21,Sheet1!$D$5:$D$28252,"水费",Sheet1!$E$5:$E$28252,"&lt;&gt;*调拨*")+SUMIFS(Sheet1!$G$5:$G$28252,Sheet1!$I$5:$I$28252,$B21,Sheet1!$L$5:$L$28252,$A21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1" s="32">
        <f>SUMIFS(Sheet1!$G$5:$G$28252,Sheet1!$I$5:$I$28252,$B21,Sheet1!$L$5:$L$28252,$A21,Sheet1!$D$5:$D$28252,"电费",Sheet1!$E$5:$E$28252,"&lt;&gt;*调拨*")+SUMIFS(Sheet1!$G$5:$G$28252,Sheet1!$I$5:$I$28252,$B21,Sheet1!$L$5:$L$28252,$A21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1" s="32">
        <f>SUMIFS(Sheet1!$G$5:$G$28252,Sheet1!$I$5:$I$28252,$B21,Sheet1!$L$5:$L$28252,$A21,Sheet1!$D$5:$D$28252,"宽带费",Sheet1!$E$5:$E$28252,"&lt;&gt;*调拨*")+SUMIFS(Sheet1!$G$5:$G$28252,Sheet1!$I$5:$I$28252,$B21,Sheet1!$L$5:$L$28252,$A21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1" s="32">
        <f>SUMIFS(Sheet1!$G$5:$G$28252,Sheet1!$I$5:$I$28252,$B21,Sheet1!$L$5:$L$28252,$A21,Sheet1!$D$5:$D$28252,"办公费",Sheet1!$E$5:$E$28252,"&lt;&gt;*调拨*")+SUMIFS(Sheet1!$G$5:$G$28252,Sheet1!$I$5:$I$28252,$B21,Sheet1!$L$5:$L$28252,$A21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1" s="32">
        <f>SUMIFS(Sheet1!$G$5:$G$28252,Sheet1!$I$5:$I$28252,$B21,Sheet1!$L$5:$L$28252,$A21,Sheet1!$D$5:$D$28252,"话费",Sheet1!$E$5:$E$28252,"&lt;&gt;*调拨*")+SUMIFS(Sheet1!$G$5:$G$28252,Sheet1!$I$5:$I$28252,$B21,Sheet1!$L$5:$L$28252,$A21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1" s="32">
        <f>SUMIFS(Sheet1!$G$5:$G$28252,Sheet1!$I$5:$I$28252,$B21,Sheet1!$L$5:$L$28252,$A21,Sheet1!$D$5:$D$28252,"房租",Sheet1!$E$5:$E$28252,"&lt;&gt;*调拨*")+SUMIFS(Sheet1!$G$5:$G$28252,Sheet1!$I$5:$I$28252,$B21,Sheet1!$L$5:$L$28252,$A21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1" s="32">
        <f>SUMIFS(Sheet1!$G$5:$G$28252,Sheet1!$I$5:$I$28252,$B21,Sheet1!$L$5:$L$28252,$A21,Sheet1!$E$5:$E$28252,"*调拨*")</f>
        <v>0</v>
      </c>
      <c r="AI21" s="32">
        <f>SUMIFS(Sheet1!$G$5:$G$28252,Sheet1!$I$5:$I$28252,$B21,Sheet1!$L$5:$L$28252,$A21,Sheet1!$D$5:$D$28252,"内部转款",Sheet1!$E$5:$E$28252,"&lt;&gt;*调拨*")+SUMIFS(Sheet1!$G$5:$G$28252,Sheet1!$I$5:$I$28252,$B21,Sheet1!$L$5:$L$28252,$A21,Sheet1!$D$5:$D$28252,"内部转账",Sheet1!$E$5:$E$28252,"&lt;&gt;*调拨*")</f>
        <v>0</v>
      </c>
      <c r="AJ21" s="32">
        <f t="shared" si="1"/>
        <v>0</v>
      </c>
      <c r="AK21" s="32">
        <f>SUMIFS(Sheet1!$G$5:$G$28252,Sheet1!$I$5:$I$28252,$B21,Sheet1!$L$5:$L$28252,$A21)</f>
        <v>0</v>
      </c>
      <c r="AL21" s="32">
        <f t="shared" si="2"/>
        <v>4593.28</v>
      </c>
    </row>
    <row r="22" ht="16.5" spans="1:38">
      <c r="A22" s="30">
        <v>202512</v>
      </c>
      <c r="B22" s="31" t="s">
        <v>39</v>
      </c>
      <c r="C22" s="32">
        <f>SUMIFS(Sheet1!$F$5:$F$28252,Sheet1!$I$5:$I$28252,$B22,Sheet1!$L$5:$L$28252,$A22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1837.2</v>
      </c>
      <c r="D22" s="32">
        <f>SUMIFS(Sheet1!$F$5:$F$28252,Sheet1!$I$5:$I$28252,$B22,Sheet1!$L$5:$L$28252,$A22,Sheet1!$D$5:$D$28252,"医保即时拨付",Sheet1!$E$5:$E$28252,"&lt;&gt;*调拨*")+SUMIFS(Sheet1!$F$5:$F$28252,Sheet1!$I$5:$I$28252,$B22,Sheet1!$L$5:$L$28252,$A22,Sheet1!$E$5:$E$28252,"*医保即时拨付*",Sheet1!$D$5:$D$28252,"&lt;&gt;医保即时拨付",Sheet1!$D$5:$D$28252,"&lt;&gt;内部转款",Sheet1!$D$5:$D$28252,"&lt;&gt;内部转账",Sheet1!$E$5:$E$28252,"&lt;&gt;*调拨*")</f>
        <v>0</v>
      </c>
      <c r="E22" s="32">
        <f>SUMIFS(Sheet1!$F$5:$F$28252,Sheet1!$I$5:$I$28252,$B22,Sheet1!$L$5:$L$28252,$A22,Sheet1!$D$5:$D$28252,"医保",Sheet1!$E$5:$E$28252,"&lt;&gt;*调拨*",Sheet1!$E$5:$E$28252,"&lt;&gt;*医保即时拨付*")+SUMIFS(Sheet1!$F$5:$F$28252,Sheet1!$I$5:$I$28252,$B22,Sheet1!$L$5:$L$28252,$A22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2" s="32">
        <f>SUMIFS(Sheet1!$F$5:$F$28252,Sheet1!$I$5:$I$28252,$B22,Sheet1!$L$5:$L$28252,$A22,Sheet1!$D$5:$D$28252,"聚合",Sheet1!$E$5:$E$28252,"&lt;&gt;*调拨*")+SUMIFS(Sheet1!$F$5:$F$28252,Sheet1!$I$5:$I$28252,$B22,Sheet1!$L$5:$L$28252,$A22,Sheet1!$E$5:$E$28252,"*聚合*",Sheet1!$D$5:$D$28252,"&lt;&gt;聚合",Sheet1!$D$5:$D$28252,"&lt;&gt;内部转款",Sheet1!$D$5:$D$28252,"&lt;&gt;内部转账",Sheet1!$E$5:$E$28252,"&lt;&gt;*调拨*")</f>
        <v>0</v>
      </c>
      <c r="G22" s="32">
        <f>SUMIFS(Sheet1!$F$5:$F$28252,Sheet1!$I$5:$I$28252,$B22,Sheet1!$L$5:$L$28252,$A22,Sheet1!$D$5:$D$28252,"24小时微信",Sheet1!$E$5:$E$28252,"&lt;&gt;*调拨*")+SUMIFS(Sheet1!$F$5:$F$28252,Sheet1!$I$5:$I$28252,$B22,Sheet1!$L$5:$L$28252,$A22,Sheet1!$E$5:$E$28252,"*24小时微信*",Sheet1!$D$5:$D$28252,"&lt;&gt;24小时微信",Sheet1!$D$5:$D$28252,"&lt;&gt;内部转款",Sheet1!$D$5:$D$28252,"&lt;&gt;内部转账",Sheet1!$E$5:$E$28252,"&lt;&gt;*调拨*")</f>
        <v>0</v>
      </c>
      <c r="H22" s="32">
        <f>SUMIFS(Sheet1!$F$5:$F$28252,Sheet1!$I$5:$I$28252,$B22,Sheet1!$L$5:$L$28252,$A22,Sheet1!$D$5:$D$28252,"美团",Sheet1!$E$5:$E$28252,"&lt;&gt;*调拨*")+SUMIFS(Sheet1!$F$5:$F$28252,Sheet1!$I$5:$I$28252,$B22,Sheet1!$L$5:$L$28252,$A22,Sheet1!$E$5:$E$28252,"*美团*",Sheet1!$D$5:$D$28252,"&lt;&gt;美团",Sheet1!$D$5:$D$28252,"&lt;&gt;内部转款",Sheet1!$D$5:$D$28252,"&lt;&gt;内部转账",Sheet1!$E$5:$E$28252,"&lt;&gt;*调拨*")</f>
        <v>0</v>
      </c>
      <c r="I22" s="32">
        <f>SUMIFS(Sheet1!$F$5:$F$28252,Sheet1!$I$5:$I$28252,$B22,Sheet1!$L$5:$L$28252,$A22,Sheet1!$D$5:$D$28252,"饿了么",Sheet1!$E$5:$E$28252,"&lt;&gt;*调拨*")+SUMIFS(Sheet1!$F$5:$F$28252,Sheet1!$I$5:$I$28252,$B22,Sheet1!$L$5:$L$28252,$A22,Sheet1!$E$5:$E$28252,"*饿了么*",Sheet1!$D$5:$D$28252,"&lt;&gt;饿了么",Sheet1!$D$5:$D$28252,"&lt;&gt;内部转款",Sheet1!$D$5:$D$28252,"&lt;&gt;内部转账",Sheet1!$E$5:$E$28252,"&lt;&gt;*调拨*")</f>
        <v>0</v>
      </c>
      <c r="J22" s="32">
        <f>SUMIFS(Sheet1!$F$5:$F$28252,Sheet1!$I$5:$I$28252,$B22,Sheet1!$L$5:$L$28252,$A22,Sheet1!$D$5:$D$28252,"健E卡",Sheet1!$E$5:$E$28252,"&lt;&gt;*调拨*")+SUMIFS(Sheet1!$F$5:$F$28252,Sheet1!$I$5:$I$28252,$B22,Sheet1!$L$5:$L$28252,$A22,Sheet1!$E$5:$E$28252,"*健E卡*",Sheet1!$D$5:$D$28252,"&lt;&gt;健E卡",Sheet1!$D$5:$D$28252,"&lt;&gt;内部转款",Sheet1!$D$5:$D$28252,"&lt;&gt;内部转账",Sheet1!$E$5:$E$28252,"&lt;&gt;*调拨*")</f>
        <v>0</v>
      </c>
      <c r="K22" s="32">
        <f>SUMIFS(Sheet1!$F$5:$F$28252,Sheet1!$I$5:$I$28252,$B22,Sheet1!$L$5:$L$28252,$A22,Sheet1!$D$5:$D$28252,"抖音",Sheet1!$E$5:$E$28252,"&lt;&gt;*调拨*")+SUMIFS(Sheet1!$F$5:$F$28252,Sheet1!$I$5:$I$28252,$B22,Sheet1!$L$5:$L$28252,$A22,Sheet1!$E$5:$E$28252,"*抖音*",Sheet1!$D$5:$D$28252,"&lt;&gt;抖音",Sheet1!$D$5:$D$28252,"&lt;&gt;内部转款",Sheet1!$D$5:$D$28252,"&lt;&gt;内部转账",Sheet1!$E$5:$E$28252,"&lt;&gt;*调拨*")</f>
        <v>0</v>
      </c>
      <c r="L22" s="32">
        <f>SUMIFS(Sheet1!$F$5:$F$28252,Sheet1!$I$5:$I$28252,$B22,Sheet1!$L$5:$L$28252,$A22,Sheet1!$D$5:$D$28252,"医卡通",Sheet1!$E$5:$E$28252,"&lt;&gt;*调拨*")+SUMIFS(Sheet1!$F$5:$F$28252,Sheet1!$I$5:$I$28252,$B22,Sheet1!$L$5:$L$28252,$A22,Sheet1!$E$5:$E$28252,"*医卡通*",Sheet1!$D$5:$D$28252,"&lt;&gt;医卡通",Sheet1!$D$5:$D$28252,"&lt;&gt;内部转款",Sheet1!$D$5:$D$28252,"&lt;&gt;内部转账",Sheet1!$E$5:$E$28252,"&lt;&gt;*调拨*")</f>
        <v>0</v>
      </c>
      <c r="M22" s="32">
        <f>SUMIFS(Sheet1!$F$5:$F$28252,Sheet1!$I$5:$I$28252,$B22,Sheet1!$L$5:$L$28252,$A22,Sheet1!$D$5:$D$28252,"企健网",Sheet1!$E$5:$E$28252,"&lt;&gt;*调拨*")+SUMIFS(Sheet1!$F$5:$F$28252,Sheet1!$I$5:$I$28252,$B22,Sheet1!$L$5:$L$28252,$A22,Sheet1!$E$5:$E$28252,"*企健网*",Sheet1!$D$5:$D$28252,"&lt;&gt;企健网",Sheet1!$D$5:$D$28252,"&lt;&gt;内部转款",Sheet1!$D$5:$D$28252,"&lt;&gt;内部转账",Sheet1!$E$5:$E$28252,"&lt;&gt;*调拨*")</f>
        <v>0</v>
      </c>
      <c r="N22" s="32">
        <f>SUMIFS(Sheet1!$F$5:$F$28252,Sheet1!$I$5:$I$28252,$B22,Sheet1!$L$5:$L$28252,$A22,Sheet1!$D$5:$D$28252,"银联",Sheet1!$E$5:$E$28252,"&lt;&gt;*调拨*")+SUMIFS(Sheet1!$F$5:$F$28252,Sheet1!$I$5:$I$28252,$B22,Sheet1!$L$5:$L$28252,$A22,Sheet1!$E$5:$E$28252,"*银联*",Sheet1!$D$5:$D$28252,"&lt;&gt;银联",Sheet1!$D$5:$D$28252,"&lt;&gt;内部转款",Sheet1!$D$5:$D$28252,"&lt;&gt;内部转账",Sheet1!$E$5:$E$28252,"&lt;&gt;*调拨*")</f>
        <v>0</v>
      </c>
      <c r="O22" s="32">
        <f>SUMIFS(Sheet1!$F$5:$F$28252,Sheet1!$I$5:$I$28252,$B22,Sheet1!$L$5:$L$28252,$A22,Sheet1!$D$5:$D$28252,"京东",Sheet1!$E$5:$E$28252,"&lt;&gt;*调拨*")+SUMIFS(Sheet1!$F$5:$F$28252,Sheet1!$I$5:$I$28252,$B22,Sheet1!$L$5:$L$28252,$A22,Sheet1!$E$5:$E$28252,"*京东*",Sheet1!$D$5:$D$28252,"&lt;&gt;京东",Sheet1!$D$5:$D$28252,"&lt;&gt;内部转款",Sheet1!$D$5:$D$28252,"&lt;&gt;内部转账",Sheet1!$E$5:$E$28252,"&lt;&gt;*调拨*")</f>
        <v>0</v>
      </c>
      <c r="P22" s="32">
        <f>SUMIFS(Sheet1!$F$5:$F$28252,Sheet1!$I$5:$I$28252,$B22,Sheet1!$L$5:$L$28252,$A22,Sheet1!$D$5:$D$28252,"药机微信",Sheet1!$E$5:$E$28252,"&lt;&gt;*调拨*")+SUMIFS(Sheet1!$F$5:$F$28252,Sheet1!$I$5:$I$28252,$B22,Sheet1!$L$5:$L$28252,$A22,Sheet1!$E$5:$E$28252,"*药机微信*",Sheet1!$D$5:$D$28252,"&lt;&gt;药机微信",Sheet1!$D$5:$D$28252,"&lt;&gt;内部转款",Sheet1!$D$5:$D$28252,"&lt;&gt;内部转账",Sheet1!$E$5:$E$28252,"&lt;&gt;*调拨*")</f>
        <v>0</v>
      </c>
      <c r="Q22" s="32">
        <f>SUMIFS(Sheet1!$F$5:$F$28252,Sheet1!$I$5:$I$28252,$B22,Sheet1!$L$5:$L$28252,$A22,Sheet1!$D$5:$D$28252,"亲情卡",Sheet1!$E$5:$E$28252,"&lt;&gt;*调拨*")+SUMIFS(Sheet1!$F$5:$F$28252,Sheet1!$I$5:$I$28252,$B22,Sheet1!$L$5:$L$28252,$A22,Sheet1!$E$5:$E$28252,"*亲情卡*",Sheet1!$D$5:$D$28252,"&lt;&gt;亲情卡",Sheet1!$D$5:$D$28252,"&lt;&gt;内部转款",Sheet1!$D$5:$D$28252,"&lt;&gt;内部转账",Sheet1!$E$5:$E$28252,"&lt;&gt;*调拨*")</f>
        <v>0</v>
      </c>
      <c r="R22" s="32">
        <f>SUMIFS(Sheet1!$F$5:$F$28252,Sheet1!$I$5:$I$28252,$B22,Sheet1!$L$5:$L$28252,$A22,Sheet1!$D$5:$D$28252,"优惠券",Sheet1!$E$5:$E$28252,"&lt;&gt;*调拨*")+SUMIFS(Sheet1!$F$5:$F$28252,Sheet1!$I$5:$I$28252,$B22,Sheet1!$L$5:$L$28252,$A22,Sheet1!$E$5:$E$28252,"*优惠券*",Sheet1!$D$5:$D$28252,"&lt;&gt;优惠券",Sheet1!$D$5:$D$28252,"&lt;&gt;内部转款",Sheet1!$D$5:$D$28252,"&lt;&gt;内部转账",Sheet1!$E$5:$E$28252,"&lt;&gt;*调拨*")</f>
        <v>0</v>
      </c>
      <c r="S22" s="32">
        <f>SUMIFS(Sheet1!$F$5:$F$28252,Sheet1!$I$5:$I$28252,$B22,Sheet1!$L$5:$L$28252,$A22,Sheet1!$D$5:$D$28252,"代金券",Sheet1!$E$5:$E$28252,"&lt;&gt;*调拨*")+SUMIFS(Sheet1!$F$5:$F$28252,Sheet1!$I$5:$I$28252,$B22,Sheet1!$L$5:$L$28252,$A22,Sheet1!$E$5:$E$28252,"*代金券*",Sheet1!$D$5:$D$28252,"&lt;&gt;代金券",Sheet1!$D$5:$D$28252,"&lt;&gt;内部转款",Sheet1!$D$5:$D$28252,"&lt;&gt;内部转账",Sheet1!$E$5:$E$28252,"&lt;&gt;*调拨*")</f>
        <v>0</v>
      </c>
      <c r="T22" s="32">
        <f>SUMIFS(Sheet1!$F$5:$F$28252,Sheet1!$I$5:$I$28252,$B22,Sheet1!$L$5:$L$28252,$A22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,Sheet1!$L$5:$L$28252,$A22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,Sheet1!$L$5:$L$28252,$A22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,Sheet1!$L$5:$L$28252,$A22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" s="32">
        <f>SUMIFS(Sheet1!$F$5:$F$28252,Sheet1!$I$5:$I$28252,$B22,Sheet1!$L$5:$L$28252,$A22,Sheet1!$E$5:$E$28252,"*调拨*")</f>
        <v>0</v>
      </c>
      <c r="V22" s="32">
        <f>SUMIFS(Sheet1!$F$5:$F$28252,Sheet1!$I$5:$I$28252,$B22,Sheet1!$L$5:$L$28252,$A22,Sheet1!$D$5:$D$28252,"储值",Sheet1!$E$5:$E$28252,"&lt;&gt;*调拨*")+SUMIFS(Sheet1!$F$5:$F$28252,Sheet1!$I$5:$I$28252,$B22,Sheet1!$L$5:$L$28252,$A22,Sheet1!$E$5:$E$28252,"*储值*",Sheet1!$D$5:$D$28252,"&lt;&gt;储值",Sheet1!$D$5:$D$28252,"&lt;&gt;内部转款",Sheet1!$D$5:$D$28252,"&lt;&gt;内部转账",Sheet1!$E$5:$E$28252,"&lt;&gt;*调拨*")</f>
        <v>0</v>
      </c>
      <c r="W22" s="32">
        <f>SUMIFS(Sheet1!$F$5:$F$28252,Sheet1!$I$5:$I$28252,$B22,Sheet1!$L$5:$L$28252,$A22,Sheet1!$D$5:$D$28252,"效期",Sheet1!$E$5:$E$28252,"&lt;&gt;*调拨*")+SUMIFS(Sheet1!$F$5:$F$28252,Sheet1!$I$5:$I$28252,$B22,Sheet1!$L$5:$L$28252,$A22,Sheet1!$E$5:$E$28252,"*效期*",Sheet1!$D$5:$D$28252,"&lt;&gt;效期",Sheet1!$D$5:$D$28252,"&lt;&gt;内部转款",Sheet1!$D$5:$D$28252,"&lt;&gt;内部转账",Sheet1!$E$5:$E$28252,"&lt;&gt;*调拨*")</f>
        <v>0</v>
      </c>
      <c r="X22" s="32">
        <f>SUMIFS(Sheet1!$F$5:$F$28252,Sheet1!$I$5:$I$28252,$B22,Sheet1!$L$5:$L$28252,$A22,Sheet1!$D$5:$D$28252,"内部转款",Sheet1!$E$5:$E$28252,"&lt;&gt;*调拨*")+SUMIFS(Sheet1!$F$5:$F$28252,Sheet1!$I$5:$I$28252,$B22,Sheet1!$L$5:$L$28252,$A22,Sheet1!$D$5:$D$28252,"内部转账",Sheet1!$E$5:$E$28252,"&lt;&gt;*调拨*")</f>
        <v>0</v>
      </c>
      <c r="Y22" s="32">
        <f t="shared" si="0"/>
        <v>0</v>
      </c>
      <c r="Z22" s="32">
        <f>SUMIFS(Sheet1!$F$5:$F$28252,Sheet1!$I$5:$I$28252,$B22,Sheet1!$L$5:$L$28252,$A22)</f>
        <v>1837.2</v>
      </c>
      <c r="AA22" s="32">
        <f>SUMIFS(Sheet1!$G$5:$G$28252,Sheet1!$I$5:$I$28252,$B22,Sheet1!$L$5:$L$28252,$A22,Sheet1!$D$5:$D$28252,"工资",Sheet1!$E$5:$E$28252,"&lt;&gt;*调拨*")+SUMIFS(Sheet1!$G$5:$G$28252,Sheet1!$I$5:$I$28252,$B22,Sheet1!$L$5:$L$28252,$A22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" s="32">
        <f>SUMIFS(Sheet1!$G$5:$G$28252,Sheet1!$I$5:$I$28252,$B22,Sheet1!$L$5:$L$28252,$A22,Sheet1!$D$5:$D$28252,"水费",Sheet1!$E$5:$E$28252,"&lt;&gt;*调拨*")+SUMIFS(Sheet1!$G$5:$G$28252,Sheet1!$I$5:$I$28252,$B22,Sheet1!$L$5:$L$28252,$A22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" s="32">
        <f>SUMIFS(Sheet1!$G$5:$G$28252,Sheet1!$I$5:$I$28252,$B22,Sheet1!$L$5:$L$28252,$A22,Sheet1!$D$5:$D$28252,"电费",Sheet1!$E$5:$E$28252,"&lt;&gt;*调拨*")+SUMIFS(Sheet1!$G$5:$G$28252,Sheet1!$I$5:$I$28252,$B22,Sheet1!$L$5:$L$28252,$A22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" s="32">
        <f>SUMIFS(Sheet1!$G$5:$G$28252,Sheet1!$I$5:$I$28252,$B22,Sheet1!$L$5:$L$28252,$A22,Sheet1!$D$5:$D$28252,"宽带费",Sheet1!$E$5:$E$28252,"&lt;&gt;*调拨*")+SUMIFS(Sheet1!$G$5:$G$28252,Sheet1!$I$5:$I$28252,$B22,Sheet1!$L$5:$L$28252,$A22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" s="32">
        <f>SUMIFS(Sheet1!$G$5:$G$28252,Sheet1!$I$5:$I$28252,$B22,Sheet1!$L$5:$L$28252,$A22,Sheet1!$D$5:$D$28252,"办公费",Sheet1!$E$5:$E$28252,"&lt;&gt;*调拨*")+SUMIFS(Sheet1!$G$5:$G$28252,Sheet1!$I$5:$I$28252,$B22,Sheet1!$L$5:$L$28252,$A22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" s="32">
        <f>SUMIFS(Sheet1!$G$5:$G$28252,Sheet1!$I$5:$I$28252,$B22,Sheet1!$L$5:$L$28252,$A22,Sheet1!$D$5:$D$28252,"话费",Sheet1!$E$5:$E$28252,"&lt;&gt;*调拨*")+SUMIFS(Sheet1!$G$5:$G$28252,Sheet1!$I$5:$I$28252,$B22,Sheet1!$L$5:$L$28252,$A22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" s="32">
        <f>SUMIFS(Sheet1!$G$5:$G$28252,Sheet1!$I$5:$I$28252,$B22,Sheet1!$L$5:$L$28252,$A22,Sheet1!$D$5:$D$28252,"房租",Sheet1!$E$5:$E$28252,"&lt;&gt;*调拨*")+SUMIFS(Sheet1!$G$5:$G$28252,Sheet1!$I$5:$I$28252,$B22,Sheet1!$L$5:$L$28252,$A22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2" s="32">
        <f>SUMIFS(Sheet1!$G$5:$G$28252,Sheet1!$I$5:$I$28252,$B22,Sheet1!$L$5:$L$28252,$A22,Sheet1!$E$5:$E$28252,"*调拨*")</f>
        <v>0</v>
      </c>
      <c r="AI22" s="32">
        <f>SUMIFS(Sheet1!$G$5:$G$28252,Sheet1!$I$5:$I$28252,$B22,Sheet1!$L$5:$L$28252,$A22,Sheet1!$D$5:$D$28252,"内部转款",Sheet1!$E$5:$E$28252,"&lt;&gt;*调拨*")+SUMIFS(Sheet1!$G$5:$G$28252,Sheet1!$I$5:$I$28252,$B22,Sheet1!$L$5:$L$28252,$A22,Sheet1!$D$5:$D$28252,"内部转账",Sheet1!$E$5:$E$28252,"&lt;&gt;*调拨*")</f>
        <v>0</v>
      </c>
      <c r="AJ22" s="32">
        <f t="shared" si="1"/>
        <v>0</v>
      </c>
      <c r="AK22" s="32">
        <f>SUMIFS(Sheet1!$G$5:$G$28252,Sheet1!$I$5:$I$28252,$B22,Sheet1!$L$5:$L$28252,$A22)</f>
        <v>0</v>
      </c>
      <c r="AL22" s="32">
        <f t="shared" si="2"/>
        <v>1837.2</v>
      </c>
    </row>
    <row r="23" ht="16.5" spans="1:38">
      <c r="A23" s="30">
        <v>202512</v>
      </c>
      <c r="B23" s="31" t="s">
        <v>78</v>
      </c>
      <c r="C23" s="32">
        <f>SUMIFS(Sheet1!$F$5:$F$28252,Sheet1!$I$5:$I$28252,$B23,Sheet1!$L$5:$L$28252,$A23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2277.11</v>
      </c>
      <c r="D23" s="32">
        <f>SUMIFS(Sheet1!$F$5:$F$28252,Sheet1!$I$5:$I$28252,$B23,Sheet1!$L$5:$L$28252,$A23,Sheet1!$D$5:$D$28252,"医保即时拨付",Sheet1!$E$5:$E$28252,"&lt;&gt;*调拨*")+SUMIFS(Sheet1!$F$5:$F$28252,Sheet1!$I$5:$I$28252,$B23,Sheet1!$L$5:$L$28252,$A23,Sheet1!$E$5:$E$28252,"*医保即时拨付*",Sheet1!$D$5:$D$28252,"&lt;&gt;医保即时拨付",Sheet1!$D$5:$D$28252,"&lt;&gt;内部转款",Sheet1!$D$5:$D$28252,"&lt;&gt;内部转账",Sheet1!$E$5:$E$28252,"&lt;&gt;*调拨*")</f>
        <v>0</v>
      </c>
      <c r="E23" s="32">
        <f>SUMIFS(Sheet1!$F$5:$F$28252,Sheet1!$I$5:$I$28252,$B23,Sheet1!$L$5:$L$28252,$A23,Sheet1!$D$5:$D$28252,"医保",Sheet1!$E$5:$E$28252,"&lt;&gt;*调拨*",Sheet1!$E$5:$E$28252,"&lt;&gt;*医保即时拨付*")+SUMIFS(Sheet1!$F$5:$F$28252,Sheet1!$I$5:$I$28252,$B23,Sheet1!$L$5:$L$28252,$A23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3" s="32">
        <f>SUMIFS(Sheet1!$F$5:$F$28252,Sheet1!$I$5:$I$28252,$B23,Sheet1!$L$5:$L$28252,$A23,Sheet1!$D$5:$D$28252,"聚合",Sheet1!$E$5:$E$28252,"&lt;&gt;*调拨*")+SUMIFS(Sheet1!$F$5:$F$28252,Sheet1!$I$5:$I$28252,$B23,Sheet1!$L$5:$L$28252,$A23,Sheet1!$E$5:$E$28252,"*聚合*",Sheet1!$D$5:$D$28252,"&lt;&gt;聚合",Sheet1!$D$5:$D$28252,"&lt;&gt;内部转款",Sheet1!$D$5:$D$28252,"&lt;&gt;内部转账",Sheet1!$E$5:$E$28252,"&lt;&gt;*调拨*")</f>
        <v>0</v>
      </c>
      <c r="G23" s="32">
        <f>SUMIFS(Sheet1!$F$5:$F$28252,Sheet1!$I$5:$I$28252,$B23,Sheet1!$L$5:$L$28252,$A23,Sheet1!$D$5:$D$28252,"24小时微信",Sheet1!$E$5:$E$28252,"&lt;&gt;*调拨*")+SUMIFS(Sheet1!$F$5:$F$28252,Sheet1!$I$5:$I$28252,$B23,Sheet1!$L$5:$L$28252,$A23,Sheet1!$E$5:$E$28252,"*24小时微信*",Sheet1!$D$5:$D$28252,"&lt;&gt;24小时微信",Sheet1!$D$5:$D$28252,"&lt;&gt;内部转款",Sheet1!$D$5:$D$28252,"&lt;&gt;内部转账",Sheet1!$E$5:$E$28252,"&lt;&gt;*调拨*")</f>
        <v>0</v>
      </c>
      <c r="H23" s="32">
        <f>SUMIFS(Sheet1!$F$5:$F$28252,Sheet1!$I$5:$I$28252,$B23,Sheet1!$L$5:$L$28252,$A23,Sheet1!$D$5:$D$28252,"美团",Sheet1!$E$5:$E$28252,"&lt;&gt;*调拨*")+SUMIFS(Sheet1!$F$5:$F$28252,Sheet1!$I$5:$I$28252,$B23,Sheet1!$L$5:$L$28252,$A23,Sheet1!$E$5:$E$28252,"*美团*",Sheet1!$D$5:$D$28252,"&lt;&gt;美团",Sheet1!$D$5:$D$28252,"&lt;&gt;内部转款",Sheet1!$D$5:$D$28252,"&lt;&gt;内部转账",Sheet1!$E$5:$E$28252,"&lt;&gt;*调拨*")</f>
        <v>0</v>
      </c>
      <c r="I23" s="32">
        <f>SUMIFS(Sheet1!$F$5:$F$28252,Sheet1!$I$5:$I$28252,$B23,Sheet1!$L$5:$L$28252,$A23,Sheet1!$D$5:$D$28252,"饿了么",Sheet1!$E$5:$E$28252,"&lt;&gt;*调拨*")+SUMIFS(Sheet1!$F$5:$F$28252,Sheet1!$I$5:$I$28252,$B23,Sheet1!$L$5:$L$28252,$A23,Sheet1!$E$5:$E$28252,"*饿了么*",Sheet1!$D$5:$D$28252,"&lt;&gt;饿了么",Sheet1!$D$5:$D$28252,"&lt;&gt;内部转款",Sheet1!$D$5:$D$28252,"&lt;&gt;内部转账",Sheet1!$E$5:$E$28252,"&lt;&gt;*调拨*")</f>
        <v>0</v>
      </c>
      <c r="J23" s="32">
        <f>SUMIFS(Sheet1!$F$5:$F$28252,Sheet1!$I$5:$I$28252,$B23,Sheet1!$L$5:$L$28252,$A23,Sheet1!$D$5:$D$28252,"健E卡",Sheet1!$E$5:$E$28252,"&lt;&gt;*调拨*")+SUMIFS(Sheet1!$F$5:$F$28252,Sheet1!$I$5:$I$28252,$B23,Sheet1!$L$5:$L$28252,$A23,Sheet1!$E$5:$E$28252,"*健E卡*",Sheet1!$D$5:$D$28252,"&lt;&gt;健E卡",Sheet1!$D$5:$D$28252,"&lt;&gt;内部转款",Sheet1!$D$5:$D$28252,"&lt;&gt;内部转账",Sheet1!$E$5:$E$28252,"&lt;&gt;*调拨*")</f>
        <v>0</v>
      </c>
      <c r="K23" s="32">
        <f>SUMIFS(Sheet1!$F$5:$F$28252,Sheet1!$I$5:$I$28252,$B23,Sheet1!$L$5:$L$28252,$A23,Sheet1!$D$5:$D$28252,"抖音",Sheet1!$E$5:$E$28252,"&lt;&gt;*调拨*")+SUMIFS(Sheet1!$F$5:$F$28252,Sheet1!$I$5:$I$28252,$B23,Sheet1!$L$5:$L$28252,$A23,Sheet1!$E$5:$E$28252,"*抖音*",Sheet1!$D$5:$D$28252,"&lt;&gt;抖音",Sheet1!$D$5:$D$28252,"&lt;&gt;内部转款",Sheet1!$D$5:$D$28252,"&lt;&gt;内部转账",Sheet1!$E$5:$E$28252,"&lt;&gt;*调拨*")</f>
        <v>0</v>
      </c>
      <c r="L23" s="32">
        <f>SUMIFS(Sheet1!$F$5:$F$28252,Sheet1!$I$5:$I$28252,$B23,Sheet1!$L$5:$L$28252,$A23,Sheet1!$D$5:$D$28252,"医卡通",Sheet1!$E$5:$E$28252,"&lt;&gt;*调拨*")+SUMIFS(Sheet1!$F$5:$F$28252,Sheet1!$I$5:$I$28252,$B23,Sheet1!$L$5:$L$28252,$A23,Sheet1!$E$5:$E$28252,"*医卡通*",Sheet1!$D$5:$D$28252,"&lt;&gt;医卡通",Sheet1!$D$5:$D$28252,"&lt;&gt;内部转款",Sheet1!$D$5:$D$28252,"&lt;&gt;内部转账",Sheet1!$E$5:$E$28252,"&lt;&gt;*调拨*")</f>
        <v>0</v>
      </c>
      <c r="M23" s="32">
        <f>SUMIFS(Sheet1!$F$5:$F$28252,Sheet1!$I$5:$I$28252,$B23,Sheet1!$L$5:$L$28252,$A23,Sheet1!$D$5:$D$28252,"企健网",Sheet1!$E$5:$E$28252,"&lt;&gt;*调拨*")+SUMIFS(Sheet1!$F$5:$F$28252,Sheet1!$I$5:$I$28252,$B23,Sheet1!$L$5:$L$28252,$A23,Sheet1!$E$5:$E$28252,"*企健网*",Sheet1!$D$5:$D$28252,"&lt;&gt;企健网",Sheet1!$D$5:$D$28252,"&lt;&gt;内部转款",Sheet1!$D$5:$D$28252,"&lt;&gt;内部转账",Sheet1!$E$5:$E$28252,"&lt;&gt;*调拨*")</f>
        <v>0</v>
      </c>
      <c r="N23" s="32">
        <f>SUMIFS(Sheet1!$F$5:$F$28252,Sheet1!$I$5:$I$28252,$B23,Sheet1!$L$5:$L$28252,$A23,Sheet1!$D$5:$D$28252,"银联",Sheet1!$E$5:$E$28252,"&lt;&gt;*调拨*")+SUMIFS(Sheet1!$F$5:$F$28252,Sheet1!$I$5:$I$28252,$B23,Sheet1!$L$5:$L$28252,$A23,Sheet1!$E$5:$E$28252,"*银联*",Sheet1!$D$5:$D$28252,"&lt;&gt;银联",Sheet1!$D$5:$D$28252,"&lt;&gt;内部转款",Sheet1!$D$5:$D$28252,"&lt;&gt;内部转账",Sheet1!$E$5:$E$28252,"&lt;&gt;*调拨*")</f>
        <v>0</v>
      </c>
      <c r="O23" s="32">
        <f>SUMIFS(Sheet1!$F$5:$F$28252,Sheet1!$I$5:$I$28252,$B23,Sheet1!$L$5:$L$28252,$A23,Sheet1!$D$5:$D$28252,"京东",Sheet1!$E$5:$E$28252,"&lt;&gt;*调拨*")+SUMIFS(Sheet1!$F$5:$F$28252,Sheet1!$I$5:$I$28252,$B23,Sheet1!$L$5:$L$28252,$A23,Sheet1!$E$5:$E$28252,"*京东*",Sheet1!$D$5:$D$28252,"&lt;&gt;京东",Sheet1!$D$5:$D$28252,"&lt;&gt;内部转款",Sheet1!$D$5:$D$28252,"&lt;&gt;内部转账",Sheet1!$E$5:$E$28252,"&lt;&gt;*调拨*")</f>
        <v>0</v>
      </c>
      <c r="P23" s="32">
        <f>SUMIFS(Sheet1!$F$5:$F$28252,Sheet1!$I$5:$I$28252,$B23,Sheet1!$L$5:$L$28252,$A23,Sheet1!$D$5:$D$28252,"药机微信",Sheet1!$E$5:$E$28252,"&lt;&gt;*调拨*")+SUMIFS(Sheet1!$F$5:$F$28252,Sheet1!$I$5:$I$28252,$B23,Sheet1!$L$5:$L$28252,$A23,Sheet1!$E$5:$E$28252,"*药机微信*",Sheet1!$D$5:$D$28252,"&lt;&gt;药机微信",Sheet1!$D$5:$D$28252,"&lt;&gt;内部转款",Sheet1!$D$5:$D$28252,"&lt;&gt;内部转账",Sheet1!$E$5:$E$28252,"&lt;&gt;*调拨*")</f>
        <v>0</v>
      </c>
      <c r="Q23" s="32">
        <f>SUMIFS(Sheet1!$F$5:$F$28252,Sheet1!$I$5:$I$28252,$B23,Sheet1!$L$5:$L$28252,$A23,Sheet1!$D$5:$D$28252,"亲情卡",Sheet1!$E$5:$E$28252,"&lt;&gt;*调拨*")+SUMIFS(Sheet1!$F$5:$F$28252,Sheet1!$I$5:$I$28252,$B23,Sheet1!$L$5:$L$28252,$A23,Sheet1!$E$5:$E$28252,"*亲情卡*",Sheet1!$D$5:$D$28252,"&lt;&gt;亲情卡",Sheet1!$D$5:$D$28252,"&lt;&gt;内部转款",Sheet1!$D$5:$D$28252,"&lt;&gt;内部转账",Sheet1!$E$5:$E$28252,"&lt;&gt;*调拨*")</f>
        <v>0</v>
      </c>
      <c r="R23" s="32">
        <f>SUMIFS(Sheet1!$F$5:$F$28252,Sheet1!$I$5:$I$28252,$B23,Sheet1!$L$5:$L$28252,$A23,Sheet1!$D$5:$D$28252,"优惠券",Sheet1!$E$5:$E$28252,"&lt;&gt;*调拨*")+SUMIFS(Sheet1!$F$5:$F$28252,Sheet1!$I$5:$I$28252,$B23,Sheet1!$L$5:$L$28252,$A23,Sheet1!$E$5:$E$28252,"*优惠券*",Sheet1!$D$5:$D$28252,"&lt;&gt;优惠券",Sheet1!$D$5:$D$28252,"&lt;&gt;内部转款",Sheet1!$D$5:$D$28252,"&lt;&gt;内部转账",Sheet1!$E$5:$E$28252,"&lt;&gt;*调拨*")</f>
        <v>0</v>
      </c>
      <c r="S23" s="32">
        <f>SUMIFS(Sheet1!$F$5:$F$28252,Sheet1!$I$5:$I$28252,$B23,Sheet1!$L$5:$L$28252,$A23,Sheet1!$D$5:$D$28252,"代金券",Sheet1!$E$5:$E$28252,"&lt;&gt;*调拨*")+SUMIFS(Sheet1!$F$5:$F$28252,Sheet1!$I$5:$I$28252,$B23,Sheet1!$L$5:$L$28252,$A23,Sheet1!$E$5:$E$28252,"*代金券*",Sheet1!$D$5:$D$28252,"&lt;&gt;代金券",Sheet1!$D$5:$D$28252,"&lt;&gt;内部转款",Sheet1!$D$5:$D$28252,"&lt;&gt;内部转账",Sheet1!$E$5:$E$28252,"&lt;&gt;*调拨*")</f>
        <v>0</v>
      </c>
      <c r="T23" s="32">
        <f>SUMIFS(Sheet1!$F$5:$F$28252,Sheet1!$I$5:$I$28252,$B23,Sheet1!$L$5:$L$28252,$A23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,Sheet1!$L$5:$L$28252,$A23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,Sheet1!$L$5:$L$28252,$A23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,Sheet1!$L$5:$L$28252,$A23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3" s="32">
        <f>SUMIFS(Sheet1!$F$5:$F$28252,Sheet1!$I$5:$I$28252,$B23,Sheet1!$L$5:$L$28252,$A23,Sheet1!$E$5:$E$28252,"*调拨*")</f>
        <v>0</v>
      </c>
      <c r="V23" s="32">
        <f>SUMIFS(Sheet1!$F$5:$F$28252,Sheet1!$I$5:$I$28252,$B23,Sheet1!$L$5:$L$28252,$A23,Sheet1!$D$5:$D$28252,"储值",Sheet1!$E$5:$E$28252,"&lt;&gt;*调拨*")+SUMIFS(Sheet1!$F$5:$F$28252,Sheet1!$I$5:$I$28252,$B23,Sheet1!$L$5:$L$28252,$A23,Sheet1!$E$5:$E$28252,"*储值*",Sheet1!$D$5:$D$28252,"&lt;&gt;储值",Sheet1!$D$5:$D$28252,"&lt;&gt;内部转款",Sheet1!$D$5:$D$28252,"&lt;&gt;内部转账",Sheet1!$E$5:$E$28252,"&lt;&gt;*调拨*")</f>
        <v>0</v>
      </c>
      <c r="W23" s="32">
        <f>SUMIFS(Sheet1!$F$5:$F$28252,Sheet1!$I$5:$I$28252,$B23,Sheet1!$L$5:$L$28252,$A23,Sheet1!$D$5:$D$28252,"效期",Sheet1!$E$5:$E$28252,"&lt;&gt;*调拨*")+SUMIFS(Sheet1!$F$5:$F$28252,Sheet1!$I$5:$I$28252,$B23,Sheet1!$L$5:$L$28252,$A23,Sheet1!$E$5:$E$28252,"*效期*",Sheet1!$D$5:$D$28252,"&lt;&gt;效期",Sheet1!$D$5:$D$28252,"&lt;&gt;内部转款",Sheet1!$D$5:$D$28252,"&lt;&gt;内部转账",Sheet1!$E$5:$E$28252,"&lt;&gt;*调拨*")</f>
        <v>0</v>
      </c>
      <c r="X23" s="32">
        <f>SUMIFS(Sheet1!$F$5:$F$28252,Sheet1!$I$5:$I$28252,$B23,Sheet1!$L$5:$L$28252,$A23,Sheet1!$D$5:$D$28252,"内部转款",Sheet1!$E$5:$E$28252,"&lt;&gt;*调拨*")+SUMIFS(Sheet1!$F$5:$F$28252,Sheet1!$I$5:$I$28252,$B23,Sheet1!$L$5:$L$28252,$A23,Sheet1!$D$5:$D$28252,"内部转账",Sheet1!$E$5:$E$28252,"&lt;&gt;*调拨*")</f>
        <v>0</v>
      </c>
      <c r="Y23" s="32">
        <f t="shared" si="0"/>
        <v>0</v>
      </c>
      <c r="Z23" s="32">
        <f>SUMIFS(Sheet1!$F$5:$F$28252,Sheet1!$I$5:$I$28252,$B23,Sheet1!$L$5:$L$28252,$A23)</f>
        <v>2277.11</v>
      </c>
      <c r="AA23" s="32">
        <f>SUMIFS(Sheet1!$G$5:$G$28252,Sheet1!$I$5:$I$28252,$B23,Sheet1!$L$5:$L$28252,$A23,Sheet1!$D$5:$D$28252,"工资",Sheet1!$E$5:$E$28252,"&lt;&gt;*调拨*")+SUMIFS(Sheet1!$G$5:$G$28252,Sheet1!$I$5:$I$28252,$B23,Sheet1!$L$5:$L$28252,$A23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" s="32">
        <f>SUMIFS(Sheet1!$G$5:$G$28252,Sheet1!$I$5:$I$28252,$B23,Sheet1!$L$5:$L$28252,$A23,Sheet1!$D$5:$D$28252,"水费",Sheet1!$E$5:$E$28252,"&lt;&gt;*调拨*")+SUMIFS(Sheet1!$G$5:$G$28252,Sheet1!$I$5:$I$28252,$B23,Sheet1!$L$5:$L$28252,$A23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" s="32">
        <f>SUMIFS(Sheet1!$G$5:$G$28252,Sheet1!$I$5:$I$28252,$B23,Sheet1!$L$5:$L$28252,$A23,Sheet1!$D$5:$D$28252,"电费",Sheet1!$E$5:$E$28252,"&lt;&gt;*调拨*")+SUMIFS(Sheet1!$G$5:$G$28252,Sheet1!$I$5:$I$28252,$B23,Sheet1!$L$5:$L$28252,$A23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" s="32">
        <f>SUMIFS(Sheet1!$G$5:$G$28252,Sheet1!$I$5:$I$28252,$B23,Sheet1!$L$5:$L$28252,$A23,Sheet1!$D$5:$D$28252,"宽带费",Sheet1!$E$5:$E$28252,"&lt;&gt;*调拨*")+SUMIFS(Sheet1!$G$5:$G$28252,Sheet1!$I$5:$I$28252,$B23,Sheet1!$L$5:$L$28252,$A23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" s="32">
        <f>SUMIFS(Sheet1!$G$5:$G$28252,Sheet1!$I$5:$I$28252,$B23,Sheet1!$L$5:$L$28252,$A23,Sheet1!$D$5:$D$28252,"办公费",Sheet1!$E$5:$E$28252,"&lt;&gt;*调拨*")+SUMIFS(Sheet1!$G$5:$G$28252,Sheet1!$I$5:$I$28252,$B23,Sheet1!$L$5:$L$28252,$A23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" s="32">
        <f>SUMIFS(Sheet1!$G$5:$G$28252,Sheet1!$I$5:$I$28252,$B23,Sheet1!$L$5:$L$28252,$A23,Sheet1!$D$5:$D$28252,"话费",Sheet1!$E$5:$E$28252,"&lt;&gt;*调拨*")+SUMIFS(Sheet1!$G$5:$G$28252,Sheet1!$I$5:$I$28252,$B23,Sheet1!$L$5:$L$28252,$A23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" s="32">
        <f>SUMIFS(Sheet1!$G$5:$G$28252,Sheet1!$I$5:$I$28252,$B23,Sheet1!$L$5:$L$28252,$A23,Sheet1!$D$5:$D$28252,"房租",Sheet1!$E$5:$E$28252,"&lt;&gt;*调拨*")+SUMIFS(Sheet1!$G$5:$G$28252,Sheet1!$I$5:$I$28252,$B23,Sheet1!$L$5:$L$28252,$A23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3" s="32">
        <f>SUMIFS(Sheet1!$G$5:$G$28252,Sheet1!$I$5:$I$28252,$B23,Sheet1!$L$5:$L$28252,$A23,Sheet1!$E$5:$E$28252,"*调拨*")</f>
        <v>0</v>
      </c>
      <c r="AI23" s="32">
        <f>SUMIFS(Sheet1!$G$5:$G$28252,Sheet1!$I$5:$I$28252,$B23,Sheet1!$L$5:$L$28252,$A23,Sheet1!$D$5:$D$28252,"内部转款",Sheet1!$E$5:$E$28252,"&lt;&gt;*调拨*")+SUMIFS(Sheet1!$G$5:$G$28252,Sheet1!$I$5:$I$28252,$B23,Sheet1!$L$5:$L$28252,$A23,Sheet1!$D$5:$D$28252,"内部转账",Sheet1!$E$5:$E$28252,"&lt;&gt;*调拨*")</f>
        <v>0</v>
      </c>
      <c r="AJ23" s="32">
        <f t="shared" si="1"/>
        <v>0</v>
      </c>
      <c r="AK23" s="32">
        <f>SUMIFS(Sheet1!$G$5:$G$28252,Sheet1!$I$5:$I$28252,$B23,Sheet1!$L$5:$L$28252,$A23)</f>
        <v>0</v>
      </c>
      <c r="AL23" s="32">
        <f t="shared" si="2"/>
        <v>2277.11</v>
      </c>
    </row>
    <row r="24" ht="16.5" spans="1:38">
      <c r="A24" s="30">
        <v>202512</v>
      </c>
      <c r="B24" s="31" t="s">
        <v>35</v>
      </c>
      <c r="C24" s="32">
        <f>SUMIFS(Sheet1!$F$5:$F$28252,Sheet1!$I$5:$I$28252,$B24,Sheet1!$L$5:$L$28252,$A24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350.68</v>
      </c>
      <c r="D24" s="32">
        <f>SUMIFS(Sheet1!$F$5:$F$28252,Sheet1!$I$5:$I$28252,$B24,Sheet1!$L$5:$L$28252,$A24,Sheet1!$D$5:$D$28252,"医保即时拨付",Sheet1!$E$5:$E$28252,"&lt;&gt;*调拨*")+SUMIFS(Sheet1!$F$5:$F$28252,Sheet1!$I$5:$I$28252,$B24,Sheet1!$L$5:$L$28252,$A24,Sheet1!$E$5:$E$28252,"*医保即时拨付*",Sheet1!$D$5:$D$28252,"&lt;&gt;医保即时拨付",Sheet1!$D$5:$D$28252,"&lt;&gt;内部转款",Sheet1!$D$5:$D$28252,"&lt;&gt;内部转账",Sheet1!$E$5:$E$28252,"&lt;&gt;*调拨*")</f>
        <v>0</v>
      </c>
      <c r="E24" s="32">
        <f>SUMIFS(Sheet1!$F$5:$F$28252,Sheet1!$I$5:$I$28252,$B24,Sheet1!$L$5:$L$28252,$A24,Sheet1!$D$5:$D$28252,"医保",Sheet1!$E$5:$E$28252,"&lt;&gt;*调拨*",Sheet1!$E$5:$E$28252,"&lt;&gt;*医保即时拨付*")+SUMIFS(Sheet1!$F$5:$F$28252,Sheet1!$I$5:$I$28252,$B24,Sheet1!$L$5:$L$28252,$A24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4" s="32">
        <f>SUMIFS(Sheet1!$F$5:$F$28252,Sheet1!$I$5:$I$28252,$B24,Sheet1!$L$5:$L$28252,$A24,Sheet1!$D$5:$D$28252,"聚合",Sheet1!$E$5:$E$28252,"&lt;&gt;*调拨*")+SUMIFS(Sheet1!$F$5:$F$28252,Sheet1!$I$5:$I$28252,$B24,Sheet1!$L$5:$L$28252,$A24,Sheet1!$E$5:$E$28252,"*聚合*",Sheet1!$D$5:$D$28252,"&lt;&gt;聚合",Sheet1!$D$5:$D$28252,"&lt;&gt;内部转款",Sheet1!$D$5:$D$28252,"&lt;&gt;内部转账",Sheet1!$E$5:$E$28252,"&lt;&gt;*调拨*")</f>
        <v>0</v>
      </c>
      <c r="G24" s="32">
        <f>SUMIFS(Sheet1!$F$5:$F$28252,Sheet1!$I$5:$I$28252,$B24,Sheet1!$L$5:$L$28252,$A24,Sheet1!$D$5:$D$28252,"24小时微信",Sheet1!$E$5:$E$28252,"&lt;&gt;*调拨*")+SUMIFS(Sheet1!$F$5:$F$28252,Sheet1!$I$5:$I$28252,$B24,Sheet1!$L$5:$L$28252,$A24,Sheet1!$E$5:$E$28252,"*24小时微信*",Sheet1!$D$5:$D$28252,"&lt;&gt;24小时微信",Sheet1!$D$5:$D$28252,"&lt;&gt;内部转款",Sheet1!$D$5:$D$28252,"&lt;&gt;内部转账",Sheet1!$E$5:$E$28252,"&lt;&gt;*调拨*")</f>
        <v>0</v>
      </c>
      <c r="H24" s="32">
        <f>SUMIFS(Sheet1!$F$5:$F$28252,Sheet1!$I$5:$I$28252,$B24,Sheet1!$L$5:$L$28252,$A24,Sheet1!$D$5:$D$28252,"美团",Sheet1!$E$5:$E$28252,"&lt;&gt;*调拨*")+SUMIFS(Sheet1!$F$5:$F$28252,Sheet1!$I$5:$I$28252,$B24,Sheet1!$L$5:$L$28252,$A24,Sheet1!$E$5:$E$28252,"*美团*",Sheet1!$D$5:$D$28252,"&lt;&gt;美团",Sheet1!$D$5:$D$28252,"&lt;&gt;内部转款",Sheet1!$D$5:$D$28252,"&lt;&gt;内部转账",Sheet1!$E$5:$E$28252,"&lt;&gt;*调拨*")</f>
        <v>0</v>
      </c>
      <c r="I24" s="32">
        <f>SUMIFS(Sheet1!$F$5:$F$28252,Sheet1!$I$5:$I$28252,$B24,Sheet1!$L$5:$L$28252,$A24,Sheet1!$D$5:$D$28252,"饿了么",Sheet1!$E$5:$E$28252,"&lt;&gt;*调拨*")+SUMIFS(Sheet1!$F$5:$F$28252,Sheet1!$I$5:$I$28252,$B24,Sheet1!$L$5:$L$28252,$A24,Sheet1!$E$5:$E$28252,"*饿了么*",Sheet1!$D$5:$D$28252,"&lt;&gt;饿了么",Sheet1!$D$5:$D$28252,"&lt;&gt;内部转款",Sheet1!$D$5:$D$28252,"&lt;&gt;内部转账",Sheet1!$E$5:$E$28252,"&lt;&gt;*调拨*")</f>
        <v>0</v>
      </c>
      <c r="J24" s="32">
        <f>SUMIFS(Sheet1!$F$5:$F$28252,Sheet1!$I$5:$I$28252,$B24,Sheet1!$L$5:$L$28252,$A24,Sheet1!$D$5:$D$28252,"健E卡",Sheet1!$E$5:$E$28252,"&lt;&gt;*调拨*")+SUMIFS(Sheet1!$F$5:$F$28252,Sheet1!$I$5:$I$28252,$B24,Sheet1!$L$5:$L$28252,$A24,Sheet1!$E$5:$E$28252,"*健E卡*",Sheet1!$D$5:$D$28252,"&lt;&gt;健E卡",Sheet1!$D$5:$D$28252,"&lt;&gt;内部转款",Sheet1!$D$5:$D$28252,"&lt;&gt;内部转账",Sheet1!$E$5:$E$28252,"&lt;&gt;*调拨*")</f>
        <v>0</v>
      </c>
      <c r="K24" s="32">
        <f>SUMIFS(Sheet1!$F$5:$F$28252,Sheet1!$I$5:$I$28252,$B24,Sheet1!$L$5:$L$28252,$A24,Sheet1!$D$5:$D$28252,"抖音",Sheet1!$E$5:$E$28252,"&lt;&gt;*调拨*")+SUMIFS(Sheet1!$F$5:$F$28252,Sheet1!$I$5:$I$28252,$B24,Sheet1!$L$5:$L$28252,$A24,Sheet1!$E$5:$E$28252,"*抖音*",Sheet1!$D$5:$D$28252,"&lt;&gt;抖音",Sheet1!$D$5:$D$28252,"&lt;&gt;内部转款",Sheet1!$D$5:$D$28252,"&lt;&gt;内部转账",Sheet1!$E$5:$E$28252,"&lt;&gt;*调拨*")</f>
        <v>0</v>
      </c>
      <c r="L24" s="32">
        <f>SUMIFS(Sheet1!$F$5:$F$28252,Sheet1!$I$5:$I$28252,$B24,Sheet1!$L$5:$L$28252,$A24,Sheet1!$D$5:$D$28252,"医卡通",Sheet1!$E$5:$E$28252,"&lt;&gt;*调拨*")+SUMIFS(Sheet1!$F$5:$F$28252,Sheet1!$I$5:$I$28252,$B24,Sheet1!$L$5:$L$28252,$A24,Sheet1!$E$5:$E$28252,"*医卡通*",Sheet1!$D$5:$D$28252,"&lt;&gt;医卡通",Sheet1!$D$5:$D$28252,"&lt;&gt;内部转款",Sheet1!$D$5:$D$28252,"&lt;&gt;内部转账",Sheet1!$E$5:$E$28252,"&lt;&gt;*调拨*")</f>
        <v>0</v>
      </c>
      <c r="M24" s="32">
        <f>SUMIFS(Sheet1!$F$5:$F$28252,Sheet1!$I$5:$I$28252,$B24,Sheet1!$L$5:$L$28252,$A24,Sheet1!$D$5:$D$28252,"企健网",Sheet1!$E$5:$E$28252,"&lt;&gt;*调拨*")+SUMIFS(Sheet1!$F$5:$F$28252,Sheet1!$I$5:$I$28252,$B24,Sheet1!$L$5:$L$28252,$A24,Sheet1!$E$5:$E$28252,"*企健网*",Sheet1!$D$5:$D$28252,"&lt;&gt;企健网",Sheet1!$D$5:$D$28252,"&lt;&gt;内部转款",Sheet1!$D$5:$D$28252,"&lt;&gt;内部转账",Sheet1!$E$5:$E$28252,"&lt;&gt;*调拨*")</f>
        <v>0</v>
      </c>
      <c r="N24" s="32">
        <f>SUMIFS(Sheet1!$F$5:$F$28252,Sheet1!$I$5:$I$28252,$B24,Sheet1!$L$5:$L$28252,$A24,Sheet1!$D$5:$D$28252,"银联",Sheet1!$E$5:$E$28252,"&lt;&gt;*调拨*")+SUMIFS(Sheet1!$F$5:$F$28252,Sheet1!$I$5:$I$28252,$B24,Sheet1!$L$5:$L$28252,$A24,Sheet1!$E$5:$E$28252,"*银联*",Sheet1!$D$5:$D$28252,"&lt;&gt;银联",Sheet1!$D$5:$D$28252,"&lt;&gt;内部转款",Sheet1!$D$5:$D$28252,"&lt;&gt;内部转账",Sheet1!$E$5:$E$28252,"&lt;&gt;*调拨*")</f>
        <v>0</v>
      </c>
      <c r="O24" s="32">
        <f>SUMIFS(Sheet1!$F$5:$F$28252,Sheet1!$I$5:$I$28252,$B24,Sheet1!$L$5:$L$28252,$A24,Sheet1!$D$5:$D$28252,"京东",Sheet1!$E$5:$E$28252,"&lt;&gt;*调拨*")+SUMIFS(Sheet1!$F$5:$F$28252,Sheet1!$I$5:$I$28252,$B24,Sheet1!$L$5:$L$28252,$A24,Sheet1!$E$5:$E$28252,"*京东*",Sheet1!$D$5:$D$28252,"&lt;&gt;京东",Sheet1!$D$5:$D$28252,"&lt;&gt;内部转款",Sheet1!$D$5:$D$28252,"&lt;&gt;内部转账",Sheet1!$E$5:$E$28252,"&lt;&gt;*调拨*")</f>
        <v>0</v>
      </c>
      <c r="P24" s="32">
        <f>SUMIFS(Sheet1!$F$5:$F$28252,Sheet1!$I$5:$I$28252,$B24,Sheet1!$L$5:$L$28252,$A24,Sheet1!$D$5:$D$28252,"药机微信",Sheet1!$E$5:$E$28252,"&lt;&gt;*调拨*")+SUMIFS(Sheet1!$F$5:$F$28252,Sheet1!$I$5:$I$28252,$B24,Sheet1!$L$5:$L$28252,$A24,Sheet1!$E$5:$E$28252,"*药机微信*",Sheet1!$D$5:$D$28252,"&lt;&gt;药机微信",Sheet1!$D$5:$D$28252,"&lt;&gt;内部转款",Sheet1!$D$5:$D$28252,"&lt;&gt;内部转账",Sheet1!$E$5:$E$28252,"&lt;&gt;*调拨*")</f>
        <v>0</v>
      </c>
      <c r="Q24" s="32">
        <f>SUMIFS(Sheet1!$F$5:$F$28252,Sheet1!$I$5:$I$28252,$B24,Sheet1!$L$5:$L$28252,$A24,Sheet1!$D$5:$D$28252,"亲情卡",Sheet1!$E$5:$E$28252,"&lt;&gt;*调拨*")+SUMIFS(Sheet1!$F$5:$F$28252,Sheet1!$I$5:$I$28252,$B24,Sheet1!$L$5:$L$28252,$A24,Sheet1!$E$5:$E$28252,"*亲情卡*",Sheet1!$D$5:$D$28252,"&lt;&gt;亲情卡",Sheet1!$D$5:$D$28252,"&lt;&gt;内部转款",Sheet1!$D$5:$D$28252,"&lt;&gt;内部转账",Sheet1!$E$5:$E$28252,"&lt;&gt;*调拨*")</f>
        <v>0</v>
      </c>
      <c r="R24" s="32">
        <f>SUMIFS(Sheet1!$F$5:$F$28252,Sheet1!$I$5:$I$28252,$B24,Sheet1!$L$5:$L$28252,$A24,Sheet1!$D$5:$D$28252,"优惠券",Sheet1!$E$5:$E$28252,"&lt;&gt;*调拨*")+SUMIFS(Sheet1!$F$5:$F$28252,Sheet1!$I$5:$I$28252,$B24,Sheet1!$L$5:$L$28252,$A24,Sheet1!$E$5:$E$28252,"*优惠券*",Sheet1!$D$5:$D$28252,"&lt;&gt;优惠券",Sheet1!$D$5:$D$28252,"&lt;&gt;内部转款",Sheet1!$D$5:$D$28252,"&lt;&gt;内部转账",Sheet1!$E$5:$E$28252,"&lt;&gt;*调拨*")</f>
        <v>0</v>
      </c>
      <c r="S24" s="32">
        <f>SUMIFS(Sheet1!$F$5:$F$28252,Sheet1!$I$5:$I$28252,$B24,Sheet1!$L$5:$L$28252,$A24,Sheet1!$D$5:$D$28252,"代金券",Sheet1!$E$5:$E$28252,"&lt;&gt;*调拨*")+SUMIFS(Sheet1!$F$5:$F$28252,Sheet1!$I$5:$I$28252,$B24,Sheet1!$L$5:$L$28252,$A24,Sheet1!$E$5:$E$28252,"*代金券*",Sheet1!$D$5:$D$28252,"&lt;&gt;代金券",Sheet1!$D$5:$D$28252,"&lt;&gt;内部转款",Sheet1!$D$5:$D$28252,"&lt;&gt;内部转账",Sheet1!$E$5:$E$28252,"&lt;&gt;*调拨*")</f>
        <v>0</v>
      </c>
      <c r="T24" s="32">
        <f>SUMIFS(Sheet1!$F$5:$F$28252,Sheet1!$I$5:$I$28252,$B24,Sheet1!$L$5:$L$28252,$A24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,Sheet1!$L$5:$L$28252,$A24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,Sheet1!$L$5:$L$28252,$A24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,Sheet1!$L$5:$L$28252,$A24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" s="32">
        <f>SUMIFS(Sheet1!$F$5:$F$28252,Sheet1!$I$5:$I$28252,$B24,Sheet1!$L$5:$L$28252,$A24,Sheet1!$E$5:$E$28252,"*调拨*")</f>
        <v>0</v>
      </c>
      <c r="V24" s="32">
        <f>SUMIFS(Sheet1!$F$5:$F$28252,Sheet1!$I$5:$I$28252,$B24,Sheet1!$L$5:$L$28252,$A24,Sheet1!$D$5:$D$28252,"储值",Sheet1!$E$5:$E$28252,"&lt;&gt;*调拨*")+SUMIFS(Sheet1!$F$5:$F$28252,Sheet1!$I$5:$I$28252,$B24,Sheet1!$L$5:$L$28252,$A24,Sheet1!$E$5:$E$28252,"*储值*",Sheet1!$D$5:$D$28252,"&lt;&gt;储值",Sheet1!$D$5:$D$28252,"&lt;&gt;内部转款",Sheet1!$D$5:$D$28252,"&lt;&gt;内部转账",Sheet1!$E$5:$E$28252,"&lt;&gt;*调拨*")</f>
        <v>0</v>
      </c>
      <c r="W24" s="32">
        <f>SUMIFS(Sheet1!$F$5:$F$28252,Sheet1!$I$5:$I$28252,$B24,Sheet1!$L$5:$L$28252,$A24,Sheet1!$D$5:$D$28252,"效期",Sheet1!$E$5:$E$28252,"&lt;&gt;*调拨*")+SUMIFS(Sheet1!$F$5:$F$28252,Sheet1!$I$5:$I$28252,$B24,Sheet1!$L$5:$L$28252,$A24,Sheet1!$E$5:$E$28252,"*效期*",Sheet1!$D$5:$D$28252,"&lt;&gt;效期",Sheet1!$D$5:$D$28252,"&lt;&gt;内部转款",Sheet1!$D$5:$D$28252,"&lt;&gt;内部转账",Sheet1!$E$5:$E$28252,"&lt;&gt;*调拨*")</f>
        <v>0</v>
      </c>
      <c r="X24" s="32">
        <f>SUMIFS(Sheet1!$F$5:$F$28252,Sheet1!$I$5:$I$28252,$B24,Sheet1!$L$5:$L$28252,$A24,Sheet1!$D$5:$D$28252,"内部转款",Sheet1!$E$5:$E$28252,"&lt;&gt;*调拨*")+SUMIFS(Sheet1!$F$5:$F$28252,Sheet1!$I$5:$I$28252,$B24,Sheet1!$L$5:$L$28252,$A24,Sheet1!$D$5:$D$28252,"内部转账",Sheet1!$E$5:$E$28252,"&lt;&gt;*调拨*")</f>
        <v>0</v>
      </c>
      <c r="Y24" s="32">
        <f t="shared" si="0"/>
        <v>0</v>
      </c>
      <c r="Z24" s="32">
        <f>SUMIFS(Sheet1!$F$5:$F$28252,Sheet1!$I$5:$I$28252,$B24,Sheet1!$L$5:$L$28252,$A24)</f>
        <v>350.68</v>
      </c>
      <c r="AA24" s="32">
        <f>SUMIFS(Sheet1!$G$5:$G$28252,Sheet1!$I$5:$I$28252,$B24,Sheet1!$L$5:$L$28252,$A24,Sheet1!$D$5:$D$28252,"工资",Sheet1!$E$5:$E$28252,"&lt;&gt;*调拨*")+SUMIFS(Sheet1!$G$5:$G$28252,Sheet1!$I$5:$I$28252,$B24,Sheet1!$L$5:$L$28252,$A24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" s="32">
        <f>SUMIFS(Sheet1!$G$5:$G$28252,Sheet1!$I$5:$I$28252,$B24,Sheet1!$L$5:$L$28252,$A24,Sheet1!$D$5:$D$28252,"水费",Sheet1!$E$5:$E$28252,"&lt;&gt;*调拨*")+SUMIFS(Sheet1!$G$5:$G$28252,Sheet1!$I$5:$I$28252,$B24,Sheet1!$L$5:$L$28252,$A24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" s="32">
        <f>SUMIFS(Sheet1!$G$5:$G$28252,Sheet1!$I$5:$I$28252,$B24,Sheet1!$L$5:$L$28252,$A24,Sheet1!$D$5:$D$28252,"电费",Sheet1!$E$5:$E$28252,"&lt;&gt;*调拨*")+SUMIFS(Sheet1!$G$5:$G$28252,Sheet1!$I$5:$I$28252,$B24,Sheet1!$L$5:$L$28252,$A24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" s="32">
        <f>SUMIFS(Sheet1!$G$5:$G$28252,Sheet1!$I$5:$I$28252,$B24,Sheet1!$L$5:$L$28252,$A24,Sheet1!$D$5:$D$28252,"宽带费",Sheet1!$E$5:$E$28252,"&lt;&gt;*调拨*")+SUMIFS(Sheet1!$G$5:$G$28252,Sheet1!$I$5:$I$28252,$B24,Sheet1!$L$5:$L$28252,$A24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" s="32">
        <f>SUMIFS(Sheet1!$G$5:$G$28252,Sheet1!$I$5:$I$28252,$B24,Sheet1!$L$5:$L$28252,$A24,Sheet1!$D$5:$D$28252,"办公费",Sheet1!$E$5:$E$28252,"&lt;&gt;*调拨*")+SUMIFS(Sheet1!$G$5:$G$28252,Sheet1!$I$5:$I$28252,$B24,Sheet1!$L$5:$L$28252,$A24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" s="32">
        <f>SUMIFS(Sheet1!$G$5:$G$28252,Sheet1!$I$5:$I$28252,$B24,Sheet1!$L$5:$L$28252,$A24,Sheet1!$D$5:$D$28252,"话费",Sheet1!$E$5:$E$28252,"&lt;&gt;*调拨*")+SUMIFS(Sheet1!$G$5:$G$28252,Sheet1!$I$5:$I$28252,$B24,Sheet1!$L$5:$L$28252,$A24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" s="32">
        <f>SUMIFS(Sheet1!$G$5:$G$28252,Sheet1!$I$5:$I$28252,$B24,Sheet1!$L$5:$L$28252,$A24,Sheet1!$D$5:$D$28252,"房租",Sheet1!$E$5:$E$28252,"&lt;&gt;*调拨*")+SUMIFS(Sheet1!$G$5:$G$28252,Sheet1!$I$5:$I$28252,$B24,Sheet1!$L$5:$L$28252,$A24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" s="32">
        <f>SUMIFS(Sheet1!$G$5:$G$28252,Sheet1!$I$5:$I$28252,$B24,Sheet1!$L$5:$L$28252,$A24,Sheet1!$E$5:$E$28252,"*调拨*")</f>
        <v>0</v>
      </c>
      <c r="AI24" s="32">
        <f>SUMIFS(Sheet1!$G$5:$G$28252,Sheet1!$I$5:$I$28252,$B24,Sheet1!$L$5:$L$28252,$A24,Sheet1!$D$5:$D$28252,"内部转款",Sheet1!$E$5:$E$28252,"&lt;&gt;*调拨*")+SUMIFS(Sheet1!$G$5:$G$28252,Sheet1!$I$5:$I$28252,$B24,Sheet1!$L$5:$L$28252,$A24,Sheet1!$D$5:$D$28252,"内部转账",Sheet1!$E$5:$E$28252,"&lt;&gt;*调拨*")</f>
        <v>0</v>
      </c>
      <c r="AJ24" s="32">
        <f t="shared" si="1"/>
        <v>0</v>
      </c>
      <c r="AK24" s="32">
        <f>SUMIFS(Sheet1!$G$5:$G$28252,Sheet1!$I$5:$I$28252,$B24,Sheet1!$L$5:$L$28252,$A24)</f>
        <v>0</v>
      </c>
      <c r="AL24" s="32">
        <f t="shared" si="2"/>
        <v>350.68</v>
      </c>
    </row>
    <row r="25" ht="16.5" spans="1:38">
      <c r="A25" s="30">
        <v>202512</v>
      </c>
      <c r="B25" s="31" t="s">
        <v>101</v>
      </c>
      <c r="C25" s="32">
        <f>SUMIFS(Sheet1!$F$5:$F$28252,Sheet1!$I$5:$I$28252,$B25,Sheet1!$L$5:$L$28252,$A25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7626.49</v>
      </c>
      <c r="D25" s="32">
        <f>SUMIFS(Sheet1!$F$5:$F$28252,Sheet1!$I$5:$I$28252,$B25,Sheet1!$L$5:$L$28252,$A25,Sheet1!$D$5:$D$28252,"医保即时拨付",Sheet1!$E$5:$E$28252,"&lt;&gt;*调拨*")+SUMIFS(Sheet1!$F$5:$F$28252,Sheet1!$I$5:$I$28252,$B25,Sheet1!$L$5:$L$28252,$A25,Sheet1!$E$5:$E$28252,"*医保即时拨付*",Sheet1!$D$5:$D$28252,"&lt;&gt;医保即时拨付",Sheet1!$D$5:$D$28252,"&lt;&gt;内部转款",Sheet1!$D$5:$D$28252,"&lt;&gt;内部转账",Sheet1!$E$5:$E$28252,"&lt;&gt;*调拨*")</f>
        <v>0</v>
      </c>
      <c r="E25" s="32">
        <f>SUMIFS(Sheet1!$F$5:$F$28252,Sheet1!$I$5:$I$28252,$B25,Sheet1!$L$5:$L$28252,$A25,Sheet1!$D$5:$D$28252,"医保",Sheet1!$E$5:$E$28252,"&lt;&gt;*调拨*",Sheet1!$E$5:$E$28252,"&lt;&gt;*医保即时拨付*")+SUMIFS(Sheet1!$F$5:$F$28252,Sheet1!$I$5:$I$28252,$B25,Sheet1!$L$5:$L$28252,$A25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5" s="32">
        <f>SUMIFS(Sheet1!$F$5:$F$28252,Sheet1!$I$5:$I$28252,$B25,Sheet1!$L$5:$L$28252,$A25,Sheet1!$D$5:$D$28252,"聚合",Sheet1!$E$5:$E$28252,"&lt;&gt;*调拨*")+SUMIFS(Sheet1!$F$5:$F$28252,Sheet1!$I$5:$I$28252,$B25,Sheet1!$L$5:$L$28252,$A25,Sheet1!$E$5:$E$28252,"*聚合*",Sheet1!$D$5:$D$28252,"&lt;&gt;聚合",Sheet1!$D$5:$D$28252,"&lt;&gt;内部转款",Sheet1!$D$5:$D$28252,"&lt;&gt;内部转账",Sheet1!$E$5:$E$28252,"&lt;&gt;*调拨*")</f>
        <v>0</v>
      </c>
      <c r="G25" s="32">
        <f>SUMIFS(Sheet1!$F$5:$F$28252,Sheet1!$I$5:$I$28252,$B25,Sheet1!$L$5:$L$28252,$A25,Sheet1!$D$5:$D$28252,"24小时微信",Sheet1!$E$5:$E$28252,"&lt;&gt;*调拨*")+SUMIFS(Sheet1!$F$5:$F$28252,Sheet1!$I$5:$I$28252,$B25,Sheet1!$L$5:$L$28252,$A25,Sheet1!$E$5:$E$28252,"*24小时微信*",Sheet1!$D$5:$D$28252,"&lt;&gt;24小时微信",Sheet1!$D$5:$D$28252,"&lt;&gt;内部转款",Sheet1!$D$5:$D$28252,"&lt;&gt;内部转账",Sheet1!$E$5:$E$28252,"&lt;&gt;*调拨*")</f>
        <v>0</v>
      </c>
      <c r="H25" s="32">
        <f>SUMIFS(Sheet1!$F$5:$F$28252,Sheet1!$I$5:$I$28252,$B25,Sheet1!$L$5:$L$28252,$A25,Sheet1!$D$5:$D$28252,"美团",Sheet1!$E$5:$E$28252,"&lt;&gt;*调拨*")+SUMIFS(Sheet1!$F$5:$F$28252,Sheet1!$I$5:$I$28252,$B25,Sheet1!$L$5:$L$28252,$A25,Sheet1!$E$5:$E$28252,"*美团*",Sheet1!$D$5:$D$28252,"&lt;&gt;美团",Sheet1!$D$5:$D$28252,"&lt;&gt;内部转款",Sheet1!$D$5:$D$28252,"&lt;&gt;内部转账",Sheet1!$E$5:$E$28252,"&lt;&gt;*调拨*")</f>
        <v>0</v>
      </c>
      <c r="I25" s="32">
        <f>SUMIFS(Sheet1!$F$5:$F$28252,Sheet1!$I$5:$I$28252,$B25,Sheet1!$L$5:$L$28252,$A25,Sheet1!$D$5:$D$28252,"饿了么",Sheet1!$E$5:$E$28252,"&lt;&gt;*调拨*")+SUMIFS(Sheet1!$F$5:$F$28252,Sheet1!$I$5:$I$28252,$B25,Sheet1!$L$5:$L$28252,$A25,Sheet1!$E$5:$E$28252,"*饿了么*",Sheet1!$D$5:$D$28252,"&lt;&gt;饿了么",Sheet1!$D$5:$D$28252,"&lt;&gt;内部转款",Sheet1!$D$5:$D$28252,"&lt;&gt;内部转账",Sheet1!$E$5:$E$28252,"&lt;&gt;*调拨*")</f>
        <v>0</v>
      </c>
      <c r="J25" s="32">
        <f>SUMIFS(Sheet1!$F$5:$F$28252,Sheet1!$I$5:$I$28252,$B25,Sheet1!$L$5:$L$28252,$A25,Sheet1!$D$5:$D$28252,"健E卡",Sheet1!$E$5:$E$28252,"&lt;&gt;*调拨*")+SUMIFS(Sheet1!$F$5:$F$28252,Sheet1!$I$5:$I$28252,$B25,Sheet1!$L$5:$L$28252,$A25,Sheet1!$E$5:$E$28252,"*健E卡*",Sheet1!$D$5:$D$28252,"&lt;&gt;健E卡",Sheet1!$D$5:$D$28252,"&lt;&gt;内部转款",Sheet1!$D$5:$D$28252,"&lt;&gt;内部转账",Sheet1!$E$5:$E$28252,"&lt;&gt;*调拨*")</f>
        <v>0</v>
      </c>
      <c r="K25" s="32">
        <f>SUMIFS(Sheet1!$F$5:$F$28252,Sheet1!$I$5:$I$28252,$B25,Sheet1!$L$5:$L$28252,$A25,Sheet1!$D$5:$D$28252,"抖音",Sheet1!$E$5:$E$28252,"&lt;&gt;*调拨*")+SUMIFS(Sheet1!$F$5:$F$28252,Sheet1!$I$5:$I$28252,$B25,Sheet1!$L$5:$L$28252,$A25,Sheet1!$E$5:$E$28252,"*抖音*",Sheet1!$D$5:$D$28252,"&lt;&gt;抖音",Sheet1!$D$5:$D$28252,"&lt;&gt;内部转款",Sheet1!$D$5:$D$28252,"&lt;&gt;内部转账",Sheet1!$E$5:$E$28252,"&lt;&gt;*调拨*")</f>
        <v>0</v>
      </c>
      <c r="L25" s="32">
        <f>SUMIFS(Sheet1!$F$5:$F$28252,Sheet1!$I$5:$I$28252,$B25,Sheet1!$L$5:$L$28252,$A25,Sheet1!$D$5:$D$28252,"医卡通",Sheet1!$E$5:$E$28252,"&lt;&gt;*调拨*")+SUMIFS(Sheet1!$F$5:$F$28252,Sheet1!$I$5:$I$28252,$B25,Sheet1!$L$5:$L$28252,$A25,Sheet1!$E$5:$E$28252,"*医卡通*",Sheet1!$D$5:$D$28252,"&lt;&gt;医卡通",Sheet1!$D$5:$D$28252,"&lt;&gt;内部转款",Sheet1!$D$5:$D$28252,"&lt;&gt;内部转账",Sheet1!$E$5:$E$28252,"&lt;&gt;*调拨*")</f>
        <v>0</v>
      </c>
      <c r="M25" s="32">
        <f>SUMIFS(Sheet1!$F$5:$F$28252,Sheet1!$I$5:$I$28252,$B25,Sheet1!$L$5:$L$28252,$A25,Sheet1!$D$5:$D$28252,"企健网",Sheet1!$E$5:$E$28252,"&lt;&gt;*调拨*")+SUMIFS(Sheet1!$F$5:$F$28252,Sheet1!$I$5:$I$28252,$B25,Sheet1!$L$5:$L$28252,$A25,Sheet1!$E$5:$E$28252,"*企健网*",Sheet1!$D$5:$D$28252,"&lt;&gt;企健网",Sheet1!$D$5:$D$28252,"&lt;&gt;内部转款",Sheet1!$D$5:$D$28252,"&lt;&gt;内部转账",Sheet1!$E$5:$E$28252,"&lt;&gt;*调拨*")</f>
        <v>0</v>
      </c>
      <c r="N25" s="32">
        <f>SUMIFS(Sheet1!$F$5:$F$28252,Sheet1!$I$5:$I$28252,$B25,Sheet1!$L$5:$L$28252,$A25,Sheet1!$D$5:$D$28252,"银联",Sheet1!$E$5:$E$28252,"&lt;&gt;*调拨*")+SUMIFS(Sheet1!$F$5:$F$28252,Sheet1!$I$5:$I$28252,$B25,Sheet1!$L$5:$L$28252,$A25,Sheet1!$E$5:$E$28252,"*银联*",Sheet1!$D$5:$D$28252,"&lt;&gt;银联",Sheet1!$D$5:$D$28252,"&lt;&gt;内部转款",Sheet1!$D$5:$D$28252,"&lt;&gt;内部转账",Sheet1!$E$5:$E$28252,"&lt;&gt;*调拨*")</f>
        <v>0</v>
      </c>
      <c r="O25" s="32">
        <f>SUMIFS(Sheet1!$F$5:$F$28252,Sheet1!$I$5:$I$28252,$B25,Sheet1!$L$5:$L$28252,$A25,Sheet1!$D$5:$D$28252,"京东",Sheet1!$E$5:$E$28252,"&lt;&gt;*调拨*")+SUMIFS(Sheet1!$F$5:$F$28252,Sheet1!$I$5:$I$28252,$B25,Sheet1!$L$5:$L$28252,$A25,Sheet1!$E$5:$E$28252,"*京东*",Sheet1!$D$5:$D$28252,"&lt;&gt;京东",Sheet1!$D$5:$D$28252,"&lt;&gt;内部转款",Sheet1!$D$5:$D$28252,"&lt;&gt;内部转账",Sheet1!$E$5:$E$28252,"&lt;&gt;*调拨*")</f>
        <v>0</v>
      </c>
      <c r="P25" s="32">
        <f>SUMIFS(Sheet1!$F$5:$F$28252,Sheet1!$I$5:$I$28252,$B25,Sheet1!$L$5:$L$28252,$A25,Sheet1!$D$5:$D$28252,"药机微信",Sheet1!$E$5:$E$28252,"&lt;&gt;*调拨*")+SUMIFS(Sheet1!$F$5:$F$28252,Sheet1!$I$5:$I$28252,$B25,Sheet1!$L$5:$L$28252,$A25,Sheet1!$E$5:$E$28252,"*药机微信*",Sheet1!$D$5:$D$28252,"&lt;&gt;药机微信",Sheet1!$D$5:$D$28252,"&lt;&gt;内部转款",Sheet1!$D$5:$D$28252,"&lt;&gt;内部转账",Sheet1!$E$5:$E$28252,"&lt;&gt;*调拨*")</f>
        <v>0</v>
      </c>
      <c r="Q25" s="32">
        <f>SUMIFS(Sheet1!$F$5:$F$28252,Sheet1!$I$5:$I$28252,$B25,Sheet1!$L$5:$L$28252,$A25,Sheet1!$D$5:$D$28252,"亲情卡",Sheet1!$E$5:$E$28252,"&lt;&gt;*调拨*")+SUMIFS(Sheet1!$F$5:$F$28252,Sheet1!$I$5:$I$28252,$B25,Sheet1!$L$5:$L$28252,$A25,Sheet1!$E$5:$E$28252,"*亲情卡*",Sheet1!$D$5:$D$28252,"&lt;&gt;亲情卡",Sheet1!$D$5:$D$28252,"&lt;&gt;内部转款",Sheet1!$D$5:$D$28252,"&lt;&gt;内部转账",Sheet1!$E$5:$E$28252,"&lt;&gt;*调拨*")</f>
        <v>0</v>
      </c>
      <c r="R25" s="32">
        <f>SUMIFS(Sheet1!$F$5:$F$28252,Sheet1!$I$5:$I$28252,$B25,Sheet1!$L$5:$L$28252,$A25,Sheet1!$D$5:$D$28252,"优惠券",Sheet1!$E$5:$E$28252,"&lt;&gt;*调拨*")+SUMIFS(Sheet1!$F$5:$F$28252,Sheet1!$I$5:$I$28252,$B25,Sheet1!$L$5:$L$28252,$A25,Sheet1!$E$5:$E$28252,"*优惠券*",Sheet1!$D$5:$D$28252,"&lt;&gt;优惠券",Sheet1!$D$5:$D$28252,"&lt;&gt;内部转款",Sheet1!$D$5:$D$28252,"&lt;&gt;内部转账",Sheet1!$E$5:$E$28252,"&lt;&gt;*调拨*")</f>
        <v>0</v>
      </c>
      <c r="S25" s="32">
        <f>SUMIFS(Sheet1!$F$5:$F$28252,Sheet1!$I$5:$I$28252,$B25,Sheet1!$L$5:$L$28252,$A25,Sheet1!$D$5:$D$28252,"代金券",Sheet1!$E$5:$E$28252,"&lt;&gt;*调拨*")+SUMIFS(Sheet1!$F$5:$F$28252,Sheet1!$I$5:$I$28252,$B25,Sheet1!$L$5:$L$28252,$A25,Sheet1!$E$5:$E$28252,"*代金券*",Sheet1!$D$5:$D$28252,"&lt;&gt;代金券",Sheet1!$D$5:$D$28252,"&lt;&gt;内部转款",Sheet1!$D$5:$D$28252,"&lt;&gt;内部转账",Sheet1!$E$5:$E$28252,"&lt;&gt;*调拨*")</f>
        <v>0</v>
      </c>
      <c r="T25" s="32">
        <f>SUMIFS(Sheet1!$F$5:$F$28252,Sheet1!$I$5:$I$28252,$B25,Sheet1!$L$5:$L$28252,$A25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,Sheet1!$L$5:$L$28252,$A25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,Sheet1!$L$5:$L$28252,$A25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,Sheet1!$L$5:$L$28252,$A25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" s="32">
        <f>SUMIFS(Sheet1!$F$5:$F$28252,Sheet1!$I$5:$I$28252,$B25,Sheet1!$L$5:$L$28252,$A25,Sheet1!$E$5:$E$28252,"*调拨*")</f>
        <v>0</v>
      </c>
      <c r="V25" s="32">
        <f>SUMIFS(Sheet1!$F$5:$F$28252,Sheet1!$I$5:$I$28252,$B25,Sheet1!$L$5:$L$28252,$A25,Sheet1!$D$5:$D$28252,"储值",Sheet1!$E$5:$E$28252,"&lt;&gt;*调拨*")+SUMIFS(Sheet1!$F$5:$F$28252,Sheet1!$I$5:$I$28252,$B25,Sheet1!$L$5:$L$28252,$A25,Sheet1!$E$5:$E$28252,"*储值*",Sheet1!$D$5:$D$28252,"&lt;&gt;储值",Sheet1!$D$5:$D$28252,"&lt;&gt;内部转款",Sheet1!$D$5:$D$28252,"&lt;&gt;内部转账",Sheet1!$E$5:$E$28252,"&lt;&gt;*调拨*")</f>
        <v>0</v>
      </c>
      <c r="W25" s="32">
        <f>SUMIFS(Sheet1!$F$5:$F$28252,Sheet1!$I$5:$I$28252,$B25,Sheet1!$L$5:$L$28252,$A25,Sheet1!$D$5:$D$28252,"效期",Sheet1!$E$5:$E$28252,"&lt;&gt;*调拨*")+SUMIFS(Sheet1!$F$5:$F$28252,Sheet1!$I$5:$I$28252,$B25,Sheet1!$L$5:$L$28252,$A25,Sheet1!$E$5:$E$28252,"*效期*",Sheet1!$D$5:$D$28252,"&lt;&gt;效期",Sheet1!$D$5:$D$28252,"&lt;&gt;内部转款",Sheet1!$D$5:$D$28252,"&lt;&gt;内部转账",Sheet1!$E$5:$E$28252,"&lt;&gt;*调拨*")</f>
        <v>0</v>
      </c>
      <c r="X25" s="32">
        <f>SUMIFS(Sheet1!$F$5:$F$28252,Sheet1!$I$5:$I$28252,$B25,Sheet1!$L$5:$L$28252,$A25,Sheet1!$D$5:$D$28252,"内部转款",Sheet1!$E$5:$E$28252,"&lt;&gt;*调拨*")+SUMIFS(Sheet1!$F$5:$F$28252,Sheet1!$I$5:$I$28252,$B25,Sheet1!$L$5:$L$28252,$A25,Sheet1!$D$5:$D$28252,"内部转账",Sheet1!$E$5:$E$28252,"&lt;&gt;*调拨*")</f>
        <v>0</v>
      </c>
      <c r="Y25" s="32">
        <f t="shared" si="0"/>
        <v>0</v>
      </c>
      <c r="Z25" s="32">
        <f>SUMIFS(Sheet1!$F$5:$F$28252,Sheet1!$I$5:$I$28252,$B25,Sheet1!$L$5:$L$28252,$A25)</f>
        <v>7626.49</v>
      </c>
      <c r="AA25" s="32">
        <f>SUMIFS(Sheet1!$G$5:$G$28252,Sheet1!$I$5:$I$28252,$B25,Sheet1!$L$5:$L$28252,$A25,Sheet1!$D$5:$D$28252,"工资",Sheet1!$E$5:$E$28252,"&lt;&gt;*调拨*")+SUMIFS(Sheet1!$G$5:$G$28252,Sheet1!$I$5:$I$28252,$B25,Sheet1!$L$5:$L$28252,$A25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5" s="32">
        <f>SUMIFS(Sheet1!$G$5:$G$28252,Sheet1!$I$5:$I$28252,$B25,Sheet1!$L$5:$L$28252,$A25,Sheet1!$D$5:$D$28252,"水费",Sheet1!$E$5:$E$28252,"&lt;&gt;*调拨*")+SUMIFS(Sheet1!$G$5:$G$28252,Sheet1!$I$5:$I$28252,$B25,Sheet1!$L$5:$L$28252,$A25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" s="32">
        <f>SUMIFS(Sheet1!$G$5:$G$28252,Sheet1!$I$5:$I$28252,$B25,Sheet1!$L$5:$L$28252,$A25,Sheet1!$D$5:$D$28252,"电费",Sheet1!$E$5:$E$28252,"&lt;&gt;*调拨*")+SUMIFS(Sheet1!$G$5:$G$28252,Sheet1!$I$5:$I$28252,$B25,Sheet1!$L$5:$L$28252,$A25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" s="32">
        <f>SUMIFS(Sheet1!$G$5:$G$28252,Sheet1!$I$5:$I$28252,$B25,Sheet1!$L$5:$L$28252,$A25,Sheet1!$D$5:$D$28252,"宽带费",Sheet1!$E$5:$E$28252,"&lt;&gt;*调拨*")+SUMIFS(Sheet1!$G$5:$G$28252,Sheet1!$I$5:$I$28252,$B25,Sheet1!$L$5:$L$28252,$A25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" s="32">
        <f>SUMIFS(Sheet1!$G$5:$G$28252,Sheet1!$I$5:$I$28252,$B25,Sheet1!$L$5:$L$28252,$A25,Sheet1!$D$5:$D$28252,"办公费",Sheet1!$E$5:$E$28252,"&lt;&gt;*调拨*")+SUMIFS(Sheet1!$G$5:$G$28252,Sheet1!$I$5:$I$28252,$B25,Sheet1!$L$5:$L$28252,$A25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" s="32">
        <f>SUMIFS(Sheet1!$G$5:$G$28252,Sheet1!$I$5:$I$28252,$B25,Sheet1!$L$5:$L$28252,$A25,Sheet1!$D$5:$D$28252,"话费",Sheet1!$E$5:$E$28252,"&lt;&gt;*调拨*")+SUMIFS(Sheet1!$G$5:$G$28252,Sheet1!$I$5:$I$28252,$B25,Sheet1!$L$5:$L$28252,$A25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" s="32">
        <f>SUMIFS(Sheet1!$G$5:$G$28252,Sheet1!$I$5:$I$28252,$B25,Sheet1!$L$5:$L$28252,$A25,Sheet1!$D$5:$D$28252,"房租",Sheet1!$E$5:$E$28252,"&lt;&gt;*调拨*")+SUMIFS(Sheet1!$G$5:$G$28252,Sheet1!$I$5:$I$28252,$B25,Sheet1!$L$5:$L$28252,$A25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5" s="32">
        <f>SUMIFS(Sheet1!$G$5:$G$28252,Sheet1!$I$5:$I$28252,$B25,Sheet1!$L$5:$L$28252,$A25,Sheet1!$E$5:$E$28252,"*调拨*")</f>
        <v>0</v>
      </c>
      <c r="AI25" s="32">
        <f>SUMIFS(Sheet1!$G$5:$G$28252,Sheet1!$I$5:$I$28252,$B25,Sheet1!$L$5:$L$28252,$A25,Sheet1!$D$5:$D$28252,"内部转款",Sheet1!$E$5:$E$28252,"&lt;&gt;*调拨*")+SUMIFS(Sheet1!$G$5:$G$28252,Sheet1!$I$5:$I$28252,$B25,Sheet1!$L$5:$L$28252,$A25,Sheet1!$D$5:$D$28252,"内部转账",Sheet1!$E$5:$E$28252,"&lt;&gt;*调拨*")</f>
        <v>0</v>
      </c>
      <c r="AJ25" s="32">
        <f t="shared" si="1"/>
        <v>0</v>
      </c>
      <c r="AK25" s="32">
        <f>SUMIFS(Sheet1!$G$5:$G$28252,Sheet1!$I$5:$I$28252,$B25,Sheet1!$L$5:$L$28252,$A25)</f>
        <v>0</v>
      </c>
      <c r="AL25" s="32">
        <f t="shared" si="2"/>
        <v>7626.49</v>
      </c>
    </row>
    <row r="26" ht="16.5" spans="1:38">
      <c r="A26" s="30">
        <v>202512</v>
      </c>
      <c r="B26" s="31" t="s">
        <v>1130</v>
      </c>
      <c r="C26" s="32">
        <f>SUMIFS(Sheet1!$F$5:$F$28252,Sheet1!$I$5:$I$28252,$B26,Sheet1!$L$5:$L$28252,$A26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6" s="32">
        <f>SUMIFS(Sheet1!$F$5:$F$28252,Sheet1!$I$5:$I$28252,$B26,Sheet1!$L$5:$L$28252,$A26,Sheet1!$D$5:$D$28252,"医保即时拨付",Sheet1!$E$5:$E$28252,"&lt;&gt;*调拨*")+SUMIFS(Sheet1!$F$5:$F$28252,Sheet1!$I$5:$I$28252,$B26,Sheet1!$L$5:$L$28252,$A26,Sheet1!$E$5:$E$28252,"*医保即时拨付*",Sheet1!$D$5:$D$28252,"&lt;&gt;医保即时拨付",Sheet1!$D$5:$D$28252,"&lt;&gt;内部转款",Sheet1!$D$5:$D$28252,"&lt;&gt;内部转账",Sheet1!$E$5:$E$28252,"&lt;&gt;*调拨*")</f>
        <v>0</v>
      </c>
      <c r="E26" s="32">
        <f>SUMIFS(Sheet1!$F$5:$F$28252,Sheet1!$I$5:$I$28252,$B26,Sheet1!$L$5:$L$28252,$A26,Sheet1!$D$5:$D$28252,"医保",Sheet1!$E$5:$E$28252,"&lt;&gt;*调拨*",Sheet1!$E$5:$E$28252,"&lt;&gt;*医保即时拨付*")+SUMIFS(Sheet1!$F$5:$F$28252,Sheet1!$I$5:$I$28252,$B26,Sheet1!$L$5:$L$28252,$A26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6" s="32">
        <f>SUMIFS(Sheet1!$F$5:$F$28252,Sheet1!$I$5:$I$28252,$B26,Sheet1!$L$5:$L$28252,$A26,Sheet1!$D$5:$D$28252,"聚合",Sheet1!$E$5:$E$28252,"&lt;&gt;*调拨*")+SUMIFS(Sheet1!$F$5:$F$28252,Sheet1!$I$5:$I$28252,$B26,Sheet1!$L$5:$L$28252,$A26,Sheet1!$E$5:$E$28252,"*聚合*",Sheet1!$D$5:$D$28252,"&lt;&gt;聚合",Sheet1!$D$5:$D$28252,"&lt;&gt;内部转款",Sheet1!$D$5:$D$28252,"&lt;&gt;内部转账",Sheet1!$E$5:$E$28252,"&lt;&gt;*调拨*")</f>
        <v>0</v>
      </c>
      <c r="G26" s="32">
        <f>SUMIFS(Sheet1!$F$5:$F$28252,Sheet1!$I$5:$I$28252,$B26,Sheet1!$L$5:$L$28252,$A26,Sheet1!$D$5:$D$28252,"24小时微信",Sheet1!$E$5:$E$28252,"&lt;&gt;*调拨*")+SUMIFS(Sheet1!$F$5:$F$28252,Sheet1!$I$5:$I$28252,$B26,Sheet1!$L$5:$L$28252,$A26,Sheet1!$E$5:$E$28252,"*24小时微信*",Sheet1!$D$5:$D$28252,"&lt;&gt;24小时微信",Sheet1!$D$5:$D$28252,"&lt;&gt;内部转款",Sheet1!$D$5:$D$28252,"&lt;&gt;内部转账",Sheet1!$E$5:$E$28252,"&lt;&gt;*调拨*")</f>
        <v>0</v>
      </c>
      <c r="H26" s="32">
        <f>SUMIFS(Sheet1!$F$5:$F$28252,Sheet1!$I$5:$I$28252,$B26,Sheet1!$L$5:$L$28252,$A26,Sheet1!$D$5:$D$28252,"美团",Sheet1!$E$5:$E$28252,"&lt;&gt;*调拨*")+SUMIFS(Sheet1!$F$5:$F$28252,Sheet1!$I$5:$I$28252,$B26,Sheet1!$L$5:$L$28252,$A26,Sheet1!$E$5:$E$28252,"*美团*",Sheet1!$D$5:$D$28252,"&lt;&gt;美团",Sheet1!$D$5:$D$28252,"&lt;&gt;内部转款",Sheet1!$D$5:$D$28252,"&lt;&gt;内部转账",Sheet1!$E$5:$E$28252,"&lt;&gt;*调拨*")</f>
        <v>0</v>
      </c>
      <c r="I26" s="32">
        <f>SUMIFS(Sheet1!$F$5:$F$28252,Sheet1!$I$5:$I$28252,$B26,Sheet1!$L$5:$L$28252,$A26,Sheet1!$D$5:$D$28252,"饿了么",Sheet1!$E$5:$E$28252,"&lt;&gt;*调拨*")+SUMIFS(Sheet1!$F$5:$F$28252,Sheet1!$I$5:$I$28252,$B26,Sheet1!$L$5:$L$28252,$A26,Sheet1!$E$5:$E$28252,"*饿了么*",Sheet1!$D$5:$D$28252,"&lt;&gt;饿了么",Sheet1!$D$5:$D$28252,"&lt;&gt;内部转款",Sheet1!$D$5:$D$28252,"&lt;&gt;内部转账",Sheet1!$E$5:$E$28252,"&lt;&gt;*调拨*")</f>
        <v>0</v>
      </c>
      <c r="J26" s="32">
        <f>SUMIFS(Sheet1!$F$5:$F$28252,Sheet1!$I$5:$I$28252,$B26,Sheet1!$L$5:$L$28252,$A26,Sheet1!$D$5:$D$28252,"健E卡",Sheet1!$E$5:$E$28252,"&lt;&gt;*调拨*")+SUMIFS(Sheet1!$F$5:$F$28252,Sheet1!$I$5:$I$28252,$B26,Sheet1!$L$5:$L$28252,$A26,Sheet1!$E$5:$E$28252,"*健E卡*",Sheet1!$D$5:$D$28252,"&lt;&gt;健E卡",Sheet1!$D$5:$D$28252,"&lt;&gt;内部转款",Sheet1!$D$5:$D$28252,"&lt;&gt;内部转账",Sheet1!$E$5:$E$28252,"&lt;&gt;*调拨*")</f>
        <v>0</v>
      </c>
      <c r="K26" s="32">
        <f>SUMIFS(Sheet1!$F$5:$F$28252,Sheet1!$I$5:$I$28252,$B26,Sheet1!$L$5:$L$28252,$A26,Sheet1!$D$5:$D$28252,"抖音",Sheet1!$E$5:$E$28252,"&lt;&gt;*调拨*")+SUMIFS(Sheet1!$F$5:$F$28252,Sheet1!$I$5:$I$28252,$B26,Sheet1!$L$5:$L$28252,$A26,Sheet1!$E$5:$E$28252,"*抖音*",Sheet1!$D$5:$D$28252,"&lt;&gt;抖音",Sheet1!$D$5:$D$28252,"&lt;&gt;内部转款",Sheet1!$D$5:$D$28252,"&lt;&gt;内部转账",Sheet1!$E$5:$E$28252,"&lt;&gt;*调拨*")</f>
        <v>0</v>
      </c>
      <c r="L26" s="32">
        <f>SUMIFS(Sheet1!$F$5:$F$28252,Sheet1!$I$5:$I$28252,$B26,Sheet1!$L$5:$L$28252,$A26,Sheet1!$D$5:$D$28252,"医卡通",Sheet1!$E$5:$E$28252,"&lt;&gt;*调拨*")+SUMIFS(Sheet1!$F$5:$F$28252,Sheet1!$I$5:$I$28252,$B26,Sheet1!$L$5:$L$28252,$A26,Sheet1!$E$5:$E$28252,"*医卡通*",Sheet1!$D$5:$D$28252,"&lt;&gt;医卡通",Sheet1!$D$5:$D$28252,"&lt;&gt;内部转款",Sheet1!$D$5:$D$28252,"&lt;&gt;内部转账",Sheet1!$E$5:$E$28252,"&lt;&gt;*调拨*")</f>
        <v>0</v>
      </c>
      <c r="M26" s="32">
        <f>SUMIFS(Sheet1!$F$5:$F$28252,Sheet1!$I$5:$I$28252,$B26,Sheet1!$L$5:$L$28252,$A26,Sheet1!$D$5:$D$28252,"企健网",Sheet1!$E$5:$E$28252,"&lt;&gt;*调拨*")+SUMIFS(Sheet1!$F$5:$F$28252,Sheet1!$I$5:$I$28252,$B26,Sheet1!$L$5:$L$28252,$A26,Sheet1!$E$5:$E$28252,"*企健网*",Sheet1!$D$5:$D$28252,"&lt;&gt;企健网",Sheet1!$D$5:$D$28252,"&lt;&gt;内部转款",Sheet1!$D$5:$D$28252,"&lt;&gt;内部转账",Sheet1!$E$5:$E$28252,"&lt;&gt;*调拨*")</f>
        <v>0</v>
      </c>
      <c r="N26" s="32">
        <f>SUMIFS(Sheet1!$F$5:$F$28252,Sheet1!$I$5:$I$28252,$B26,Sheet1!$L$5:$L$28252,$A26,Sheet1!$D$5:$D$28252,"银联",Sheet1!$E$5:$E$28252,"&lt;&gt;*调拨*")+SUMIFS(Sheet1!$F$5:$F$28252,Sheet1!$I$5:$I$28252,$B26,Sheet1!$L$5:$L$28252,$A26,Sheet1!$E$5:$E$28252,"*银联*",Sheet1!$D$5:$D$28252,"&lt;&gt;银联",Sheet1!$D$5:$D$28252,"&lt;&gt;内部转款",Sheet1!$D$5:$D$28252,"&lt;&gt;内部转账",Sheet1!$E$5:$E$28252,"&lt;&gt;*调拨*")</f>
        <v>0</v>
      </c>
      <c r="O26" s="32">
        <f>SUMIFS(Sheet1!$F$5:$F$28252,Sheet1!$I$5:$I$28252,$B26,Sheet1!$L$5:$L$28252,$A26,Sheet1!$D$5:$D$28252,"京东",Sheet1!$E$5:$E$28252,"&lt;&gt;*调拨*")+SUMIFS(Sheet1!$F$5:$F$28252,Sheet1!$I$5:$I$28252,$B26,Sheet1!$L$5:$L$28252,$A26,Sheet1!$E$5:$E$28252,"*京东*",Sheet1!$D$5:$D$28252,"&lt;&gt;京东",Sheet1!$D$5:$D$28252,"&lt;&gt;内部转款",Sheet1!$D$5:$D$28252,"&lt;&gt;内部转账",Sheet1!$E$5:$E$28252,"&lt;&gt;*调拨*")</f>
        <v>0</v>
      </c>
      <c r="P26" s="32">
        <f>SUMIFS(Sheet1!$F$5:$F$28252,Sheet1!$I$5:$I$28252,$B26,Sheet1!$L$5:$L$28252,$A26,Sheet1!$D$5:$D$28252,"药机微信",Sheet1!$E$5:$E$28252,"&lt;&gt;*调拨*")+SUMIFS(Sheet1!$F$5:$F$28252,Sheet1!$I$5:$I$28252,$B26,Sheet1!$L$5:$L$28252,$A26,Sheet1!$E$5:$E$28252,"*药机微信*",Sheet1!$D$5:$D$28252,"&lt;&gt;药机微信",Sheet1!$D$5:$D$28252,"&lt;&gt;内部转款",Sheet1!$D$5:$D$28252,"&lt;&gt;内部转账",Sheet1!$E$5:$E$28252,"&lt;&gt;*调拨*")</f>
        <v>0</v>
      </c>
      <c r="Q26" s="32">
        <f>SUMIFS(Sheet1!$F$5:$F$28252,Sheet1!$I$5:$I$28252,$B26,Sheet1!$L$5:$L$28252,$A26,Sheet1!$D$5:$D$28252,"亲情卡",Sheet1!$E$5:$E$28252,"&lt;&gt;*调拨*")+SUMIFS(Sheet1!$F$5:$F$28252,Sheet1!$I$5:$I$28252,$B26,Sheet1!$L$5:$L$28252,$A26,Sheet1!$E$5:$E$28252,"*亲情卡*",Sheet1!$D$5:$D$28252,"&lt;&gt;亲情卡",Sheet1!$D$5:$D$28252,"&lt;&gt;内部转款",Sheet1!$D$5:$D$28252,"&lt;&gt;内部转账",Sheet1!$E$5:$E$28252,"&lt;&gt;*调拨*")</f>
        <v>0</v>
      </c>
      <c r="R26" s="32">
        <f>SUMIFS(Sheet1!$F$5:$F$28252,Sheet1!$I$5:$I$28252,$B26,Sheet1!$L$5:$L$28252,$A26,Sheet1!$D$5:$D$28252,"优惠券",Sheet1!$E$5:$E$28252,"&lt;&gt;*调拨*")+SUMIFS(Sheet1!$F$5:$F$28252,Sheet1!$I$5:$I$28252,$B26,Sheet1!$L$5:$L$28252,$A26,Sheet1!$E$5:$E$28252,"*优惠券*",Sheet1!$D$5:$D$28252,"&lt;&gt;优惠券",Sheet1!$D$5:$D$28252,"&lt;&gt;内部转款",Sheet1!$D$5:$D$28252,"&lt;&gt;内部转账",Sheet1!$E$5:$E$28252,"&lt;&gt;*调拨*")</f>
        <v>0</v>
      </c>
      <c r="S26" s="32">
        <f>SUMIFS(Sheet1!$F$5:$F$28252,Sheet1!$I$5:$I$28252,$B26,Sheet1!$L$5:$L$28252,$A26,Sheet1!$D$5:$D$28252,"代金券",Sheet1!$E$5:$E$28252,"&lt;&gt;*调拨*")+SUMIFS(Sheet1!$F$5:$F$28252,Sheet1!$I$5:$I$28252,$B26,Sheet1!$L$5:$L$28252,$A26,Sheet1!$E$5:$E$28252,"*代金券*",Sheet1!$D$5:$D$28252,"&lt;&gt;代金券",Sheet1!$D$5:$D$28252,"&lt;&gt;内部转款",Sheet1!$D$5:$D$28252,"&lt;&gt;内部转账",Sheet1!$E$5:$E$28252,"&lt;&gt;*调拨*")</f>
        <v>0</v>
      </c>
      <c r="T26" s="32">
        <f>SUMIFS(Sheet1!$F$5:$F$28252,Sheet1!$I$5:$I$28252,$B26,Sheet1!$L$5:$L$28252,$A26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,Sheet1!$L$5:$L$28252,$A26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,Sheet1!$L$5:$L$28252,$A26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,Sheet1!$L$5:$L$28252,$A26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" s="32">
        <f>SUMIFS(Sheet1!$F$5:$F$28252,Sheet1!$I$5:$I$28252,$B26,Sheet1!$L$5:$L$28252,$A26,Sheet1!$E$5:$E$28252,"*调拨*")</f>
        <v>0</v>
      </c>
      <c r="V26" s="32">
        <f>SUMIFS(Sheet1!$F$5:$F$28252,Sheet1!$I$5:$I$28252,$B26,Sheet1!$L$5:$L$28252,$A26,Sheet1!$D$5:$D$28252,"储值",Sheet1!$E$5:$E$28252,"&lt;&gt;*调拨*")+SUMIFS(Sheet1!$F$5:$F$28252,Sheet1!$I$5:$I$28252,$B26,Sheet1!$L$5:$L$28252,$A26,Sheet1!$E$5:$E$28252,"*储值*",Sheet1!$D$5:$D$28252,"&lt;&gt;储值",Sheet1!$D$5:$D$28252,"&lt;&gt;内部转款",Sheet1!$D$5:$D$28252,"&lt;&gt;内部转账",Sheet1!$E$5:$E$28252,"&lt;&gt;*调拨*")</f>
        <v>0</v>
      </c>
      <c r="W26" s="32">
        <f>SUMIFS(Sheet1!$F$5:$F$28252,Sheet1!$I$5:$I$28252,$B26,Sheet1!$L$5:$L$28252,$A26,Sheet1!$D$5:$D$28252,"效期",Sheet1!$E$5:$E$28252,"&lt;&gt;*调拨*")+SUMIFS(Sheet1!$F$5:$F$28252,Sheet1!$I$5:$I$28252,$B26,Sheet1!$L$5:$L$28252,$A26,Sheet1!$E$5:$E$28252,"*效期*",Sheet1!$D$5:$D$28252,"&lt;&gt;效期",Sheet1!$D$5:$D$28252,"&lt;&gt;内部转款",Sheet1!$D$5:$D$28252,"&lt;&gt;内部转账",Sheet1!$E$5:$E$28252,"&lt;&gt;*调拨*")</f>
        <v>0</v>
      </c>
      <c r="X26" s="32">
        <f>SUMIFS(Sheet1!$F$5:$F$28252,Sheet1!$I$5:$I$28252,$B26,Sheet1!$L$5:$L$28252,$A26,Sheet1!$D$5:$D$28252,"内部转款",Sheet1!$E$5:$E$28252,"&lt;&gt;*调拨*")+SUMIFS(Sheet1!$F$5:$F$28252,Sheet1!$I$5:$I$28252,$B26,Sheet1!$L$5:$L$28252,$A26,Sheet1!$D$5:$D$28252,"内部转账",Sheet1!$E$5:$E$28252,"&lt;&gt;*调拨*")</f>
        <v>0</v>
      </c>
      <c r="Y26" s="32">
        <f t="shared" si="0"/>
        <v>0</v>
      </c>
      <c r="Z26" s="32">
        <f>SUMIFS(Sheet1!$F$5:$F$28252,Sheet1!$I$5:$I$28252,$B26,Sheet1!$L$5:$L$28252,$A26)</f>
        <v>0</v>
      </c>
      <c r="AA26" s="32">
        <f>SUMIFS(Sheet1!$G$5:$G$28252,Sheet1!$I$5:$I$28252,$B26,Sheet1!$L$5:$L$28252,$A26,Sheet1!$D$5:$D$28252,"工资",Sheet1!$E$5:$E$28252,"&lt;&gt;*调拨*")+SUMIFS(Sheet1!$G$5:$G$28252,Sheet1!$I$5:$I$28252,$B26,Sheet1!$L$5:$L$28252,$A26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" s="32">
        <f>SUMIFS(Sheet1!$G$5:$G$28252,Sheet1!$I$5:$I$28252,$B26,Sheet1!$L$5:$L$28252,$A26,Sheet1!$D$5:$D$28252,"水费",Sheet1!$E$5:$E$28252,"&lt;&gt;*调拨*")+SUMIFS(Sheet1!$G$5:$G$28252,Sheet1!$I$5:$I$28252,$B26,Sheet1!$L$5:$L$28252,$A26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" s="32">
        <f>SUMIFS(Sheet1!$G$5:$G$28252,Sheet1!$I$5:$I$28252,$B26,Sheet1!$L$5:$L$28252,$A26,Sheet1!$D$5:$D$28252,"电费",Sheet1!$E$5:$E$28252,"&lt;&gt;*调拨*")+SUMIFS(Sheet1!$G$5:$G$28252,Sheet1!$I$5:$I$28252,$B26,Sheet1!$L$5:$L$28252,$A26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" s="32">
        <f>SUMIFS(Sheet1!$G$5:$G$28252,Sheet1!$I$5:$I$28252,$B26,Sheet1!$L$5:$L$28252,$A26,Sheet1!$D$5:$D$28252,"宽带费",Sheet1!$E$5:$E$28252,"&lt;&gt;*调拨*")+SUMIFS(Sheet1!$G$5:$G$28252,Sheet1!$I$5:$I$28252,$B26,Sheet1!$L$5:$L$28252,$A26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" s="32">
        <f>SUMIFS(Sheet1!$G$5:$G$28252,Sheet1!$I$5:$I$28252,$B26,Sheet1!$L$5:$L$28252,$A26,Sheet1!$D$5:$D$28252,"办公费",Sheet1!$E$5:$E$28252,"&lt;&gt;*调拨*")+SUMIFS(Sheet1!$G$5:$G$28252,Sheet1!$I$5:$I$28252,$B26,Sheet1!$L$5:$L$28252,$A26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" s="32">
        <f>SUMIFS(Sheet1!$G$5:$G$28252,Sheet1!$I$5:$I$28252,$B26,Sheet1!$L$5:$L$28252,$A26,Sheet1!$D$5:$D$28252,"话费",Sheet1!$E$5:$E$28252,"&lt;&gt;*调拨*")+SUMIFS(Sheet1!$G$5:$G$28252,Sheet1!$I$5:$I$28252,$B26,Sheet1!$L$5:$L$28252,$A26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" s="32">
        <f>SUMIFS(Sheet1!$G$5:$G$28252,Sheet1!$I$5:$I$28252,$B26,Sheet1!$L$5:$L$28252,$A26,Sheet1!$D$5:$D$28252,"房租",Sheet1!$E$5:$E$28252,"&lt;&gt;*调拨*")+SUMIFS(Sheet1!$G$5:$G$28252,Sheet1!$I$5:$I$28252,$B26,Sheet1!$L$5:$L$28252,$A26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6" s="32">
        <f>SUMIFS(Sheet1!$G$5:$G$28252,Sheet1!$I$5:$I$28252,$B26,Sheet1!$L$5:$L$28252,$A26,Sheet1!$E$5:$E$28252,"*调拨*")</f>
        <v>0</v>
      </c>
      <c r="AI26" s="32">
        <f>SUMIFS(Sheet1!$G$5:$G$28252,Sheet1!$I$5:$I$28252,$B26,Sheet1!$L$5:$L$28252,$A26,Sheet1!$D$5:$D$28252,"内部转款",Sheet1!$E$5:$E$28252,"&lt;&gt;*调拨*")+SUMIFS(Sheet1!$G$5:$G$28252,Sheet1!$I$5:$I$28252,$B26,Sheet1!$L$5:$L$28252,$A26,Sheet1!$D$5:$D$28252,"内部转账",Sheet1!$E$5:$E$28252,"&lt;&gt;*调拨*")</f>
        <v>0</v>
      </c>
      <c r="AJ26" s="32">
        <f t="shared" si="1"/>
        <v>0</v>
      </c>
      <c r="AK26" s="32">
        <f>SUMIFS(Sheet1!$G$5:$G$28252,Sheet1!$I$5:$I$28252,$B26,Sheet1!$L$5:$L$28252,$A26)</f>
        <v>0</v>
      </c>
      <c r="AL26" s="32">
        <f t="shared" si="2"/>
        <v>0</v>
      </c>
    </row>
    <row r="27" ht="16.5" spans="1:38">
      <c r="A27" s="30">
        <v>202512</v>
      </c>
      <c r="B27" s="31" t="s">
        <v>1131</v>
      </c>
      <c r="C27" s="32">
        <f>SUMIFS(Sheet1!$F$5:$F$28252,Sheet1!$I$5:$I$28252,$B27,Sheet1!$L$5:$L$28252,$A27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7" s="32">
        <f>SUMIFS(Sheet1!$F$5:$F$28252,Sheet1!$I$5:$I$28252,$B27,Sheet1!$L$5:$L$28252,$A27,Sheet1!$D$5:$D$28252,"医保即时拨付",Sheet1!$E$5:$E$28252,"&lt;&gt;*调拨*")+SUMIFS(Sheet1!$F$5:$F$28252,Sheet1!$I$5:$I$28252,$B27,Sheet1!$L$5:$L$28252,$A27,Sheet1!$E$5:$E$28252,"*医保即时拨付*",Sheet1!$D$5:$D$28252,"&lt;&gt;医保即时拨付",Sheet1!$D$5:$D$28252,"&lt;&gt;内部转款",Sheet1!$D$5:$D$28252,"&lt;&gt;内部转账",Sheet1!$E$5:$E$28252,"&lt;&gt;*调拨*")</f>
        <v>0</v>
      </c>
      <c r="E27" s="32">
        <f>SUMIFS(Sheet1!$F$5:$F$28252,Sheet1!$I$5:$I$28252,$B27,Sheet1!$L$5:$L$28252,$A27,Sheet1!$D$5:$D$28252,"医保",Sheet1!$E$5:$E$28252,"&lt;&gt;*调拨*",Sheet1!$E$5:$E$28252,"&lt;&gt;*医保即时拨付*")+SUMIFS(Sheet1!$F$5:$F$28252,Sheet1!$I$5:$I$28252,$B27,Sheet1!$L$5:$L$28252,$A27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7" s="32">
        <f>SUMIFS(Sheet1!$F$5:$F$28252,Sheet1!$I$5:$I$28252,$B27,Sheet1!$L$5:$L$28252,$A27,Sheet1!$D$5:$D$28252,"聚合",Sheet1!$E$5:$E$28252,"&lt;&gt;*调拨*")+SUMIFS(Sheet1!$F$5:$F$28252,Sheet1!$I$5:$I$28252,$B27,Sheet1!$L$5:$L$28252,$A27,Sheet1!$E$5:$E$28252,"*聚合*",Sheet1!$D$5:$D$28252,"&lt;&gt;聚合",Sheet1!$D$5:$D$28252,"&lt;&gt;内部转款",Sheet1!$D$5:$D$28252,"&lt;&gt;内部转账",Sheet1!$E$5:$E$28252,"&lt;&gt;*调拨*")</f>
        <v>0</v>
      </c>
      <c r="G27" s="32">
        <f>SUMIFS(Sheet1!$F$5:$F$28252,Sheet1!$I$5:$I$28252,$B27,Sheet1!$L$5:$L$28252,$A27,Sheet1!$D$5:$D$28252,"24小时微信",Sheet1!$E$5:$E$28252,"&lt;&gt;*调拨*")+SUMIFS(Sheet1!$F$5:$F$28252,Sheet1!$I$5:$I$28252,$B27,Sheet1!$L$5:$L$28252,$A27,Sheet1!$E$5:$E$28252,"*24小时微信*",Sheet1!$D$5:$D$28252,"&lt;&gt;24小时微信",Sheet1!$D$5:$D$28252,"&lt;&gt;内部转款",Sheet1!$D$5:$D$28252,"&lt;&gt;内部转账",Sheet1!$E$5:$E$28252,"&lt;&gt;*调拨*")</f>
        <v>0</v>
      </c>
      <c r="H27" s="32">
        <f>SUMIFS(Sheet1!$F$5:$F$28252,Sheet1!$I$5:$I$28252,$B27,Sheet1!$L$5:$L$28252,$A27,Sheet1!$D$5:$D$28252,"美团",Sheet1!$E$5:$E$28252,"&lt;&gt;*调拨*")+SUMIFS(Sheet1!$F$5:$F$28252,Sheet1!$I$5:$I$28252,$B27,Sheet1!$L$5:$L$28252,$A27,Sheet1!$E$5:$E$28252,"*美团*",Sheet1!$D$5:$D$28252,"&lt;&gt;美团",Sheet1!$D$5:$D$28252,"&lt;&gt;内部转款",Sheet1!$D$5:$D$28252,"&lt;&gt;内部转账",Sheet1!$E$5:$E$28252,"&lt;&gt;*调拨*")</f>
        <v>0</v>
      </c>
      <c r="I27" s="32">
        <f>SUMIFS(Sheet1!$F$5:$F$28252,Sheet1!$I$5:$I$28252,$B27,Sheet1!$L$5:$L$28252,$A27,Sheet1!$D$5:$D$28252,"饿了么",Sheet1!$E$5:$E$28252,"&lt;&gt;*调拨*")+SUMIFS(Sheet1!$F$5:$F$28252,Sheet1!$I$5:$I$28252,$B27,Sheet1!$L$5:$L$28252,$A27,Sheet1!$E$5:$E$28252,"*饿了么*",Sheet1!$D$5:$D$28252,"&lt;&gt;饿了么",Sheet1!$D$5:$D$28252,"&lt;&gt;内部转款",Sheet1!$D$5:$D$28252,"&lt;&gt;内部转账",Sheet1!$E$5:$E$28252,"&lt;&gt;*调拨*")</f>
        <v>0</v>
      </c>
      <c r="J27" s="32">
        <f>SUMIFS(Sheet1!$F$5:$F$28252,Sheet1!$I$5:$I$28252,$B27,Sheet1!$L$5:$L$28252,$A27,Sheet1!$D$5:$D$28252,"健E卡",Sheet1!$E$5:$E$28252,"&lt;&gt;*调拨*")+SUMIFS(Sheet1!$F$5:$F$28252,Sheet1!$I$5:$I$28252,$B27,Sheet1!$L$5:$L$28252,$A27,Sheet1!$E$5:$E$28252,"*健E卡*",Sheet1!$D$5:$D$28252,"&lt;&gt;健E卡",Sheet1!$D$5:$D$28252,"&lt;&gt;内部转款",Sheet1!$D$5:$D$28252,"&lt;&gt;内部转账",Sheet1!$E$5:$E$28252,"&lt;&gt;*调拨*")</f>
        <v>0</v>
      </c>
      <c r="K27" s="32">
        <f>SUMIFS(Sheet1!$F$5:$F$28252,Sheet1!$I$5:$I$28252,$B27,Sheet1!$L$5:$L$28252,$A27,Sheet1!$D$5:$D$28252,"抖音",Sheet1!$E$5:$E$28252,"&lt;&gt;*调拨*")+SUMIFS(Sheet1!$F$5:$F$28252,Sheet1!$I$5:$I$28252,$B27,Sheet1!$L$5:$L$28252,$A27,Sheet1!$E$5:$E$28252,"*抖音*",Sheet1!$D$5:$D$28252,"&lt;&gt;抖音",Sheet1!$D$5:$D$28252,"&lt;&gt;内部转款",Sheet1!$D$5:$D$28252,"&lt;&gt;内部转账",Sheet1!$E$5:$E$28252,"&lt;&gt;*调拨*")</f>
        <v>0</v>
      </c>
      <c r="L27" s="32">
        <f>SUMIFS(Sheet1!$F$5:$F$28252,Sheet1!$I$5:$I$28252,$B27,Sheet1!$L$5:$L$28252,$A27,Sheet1!$D$5:$D$28252,"医卡通",Sheet1!$E$5:$E$28252,"&lt;&gt;*调拨*")+SUMIFS(Sheet1!$F$5:$F$28252,Sheet1!$I$5:$I$28252,$B27,Sheet1!$L$5:$L$28252,$A27,Sheet1!$E$5:$E$28252,"*医卡通*",Sheet1!$D$5:$D$28252,"&lt;&gt;医卡通",Sheet1!$D$5:$D$28252,"&lt;&gt;内部转款",Sheet1!$D$5:$D$28252,"&lt;&gt;内部转账",Sheet1!$E$5:$E$28252,"&lt;&gt;*调拨*")</f>
        <v>0</v>
      </c>
      <c r="M27" s="32">
        <f>SUMIFS(Sheet1!$F$5:$F$28252,Sheet1!$I$5:$I$28252,$B27,Sheet1!$L$5:$L$28252,$A27,Sheet1!$D$5:$D$28252,"企健网",Sheet1!$E$5:$E$28252,"&lt;&gt;*调拨*")+SUMIFS(Sheet1!$F$5:$F$28252,Sheet1!$I$5:$I$28252,$B27,Sheet1!$L$5:$L$28252,$A27,Sheet1!$E$5:$E$28252,"*企健网*",Sheet1!$D$5:$D$28252,"&lt;&gt;企健网",Sheet1!$D$5:$D$28252,"&lt;&gt;内部转款",Sheet1!$D$5:$D$28252,"&lt;&gt;内部转账",Sheet1!$E$5:$E$28252,"&lt;&gt;*调拨*")</f>
        <v>0</v>
      </c>
      <c r="N27" s="32">
        <f>SUMIFS(Sheet1!$F$5:$F$28252,Sheet1!$I$5:$I$28252,$B27,Sheet1!$L$5:$L$28252,$A27,Sheet1!$D$5:$D$28252,"银联",Sheet1!$E$5:$E$28252,"&lt;&gt;*调拨*")+SUMIFS(Sheet1!$F$5:$F$28252,Sheet1!$I$5:$I$28252,$B27,Sheet1!$L$5:$L$28252,$A27,Sheet1!$E$5:$E$28252,"*银联*",Sheet1!$D$5:$D$28252,"&lt;&gt;银联",Sheet1!$D$5:$D$28252,"&lt;&gt;内部转款",Sheet1!$D$5:$D$28252,"&lt;&gt;内部转账",Sheet1!$E$5:$E$28252,"&lt;&gt;*调拨*")</f>
        <v>0</v>
      </c>
      <c r="O27" s="32">
        <f>SUMIFS(Sheet1!$F$5:$F$28252,Sheet1!$I$5:$I$28252,$B27,Sheet1!$L$5:$L$28252,$A27,Sheet1!$D$5:$D$28252,"京东",Sheet1!$E$5:$E$28252,"&lt;&gt;*调拨*")+SUMIFS(Sheet1!$F$5:$F$28252,Sheet1!$I$5:$I$28252,$B27,Sheet1!$L$5:$L$28252,$A27,Sheet1!$E$5:$E$28252,"*京东*",Sheet1!$D$5:$D$28252,"&lt;&gt;京东",Sheet1!$D$5:$D$28252,"&lt;&gt;内部转款",Sheet1!$D$5:$D$28252,"&lt;&gt;内部转账",Sheet1!$E$5:$E$28252,"&lt;&gt;*调拨*")</f>
        <v>0</v>
      </c>
      <c r="P27" s="32">
        <f>SUMIFS(Sheet1!$F$5:$F$28252,Sheet1!$I$5:$I$28252,$B27,Sheet1!$L$5:$L$28252,$A27,Sheet1!$D$5:$D$28252,"药机微信",Sheet1!$E$5:$E$28252,"&lt;&gt;*调拨*")+SUMIFS(Sheet1!$F$5:$F$28252,Sheet1!$I$5:$I$28252,$B27,Sheet1!$L$5:$L$28252,$A27,Sheet1!$E$5:$E$28252,"*药机微信*",Sheet1!$D$5:$D$28252,"&lt;&gt;药机微信",Sheet1!$D$5:$D$28252,"&lt;&gt;内部转款",Sheet1!$D$5:$D$28252,"&lt;&gt;内部转账",Sheet1!$E$5:$E$28252,"&lt;&gt;*调拨*")</f>
        <v>0</v>
      </c>
      <c r="Q27" s="32">
        <f>SUMIFS(Sheet1!$F$5:$F$28252,Sheet1!$I$5:$I$28252,$B27,Sheet1!$L$5:$L$28252,$A27,Sheet1!$D$5:$D$28252,"亲情卡",Sheet1!$E$5:$E$28252,"&lt;&gt;*调拨*")+SUMIFS(Sheet1!$F$5:$F$28252,Sheet1!$I$5:$I$28252,$B27,Sheet1!$L$5:$L$28252,$A27,Sheet1!$E$5:$E$28252,"*亲情卡*",Sheet1!$D$5:$D$28252,"&lt;&gt;亲情卡",Sheet1!$D$5:$D$28252,"&lt;&gt;内部转款",Sheet1!$D$5:$D$28252,"&lt;&gt;内部转账",Sheet1!$E$5:$E$28252,"&lt;&gt;*调拨*")</f>
        <v>0</v>
      </c>
      <c r="R27" s="32">
        <f>SUMIFS(Sheet1!$F$5:$F$28252,Sheet1!$I$5:$I$28252,$B27,Sheet1!$L$5:$L$28252,$A27,Sheet1!$D$5:$D$28252,"优惠券",Sheet1!$E$5:$E$28252,"&lt;&gt;*调拨*")+SUMIFS(Sheet1!$F$5:$F$28252,Sheet1!$I$5:$I$28252,$B27,Sheet1!$L$5:$L$28252,$A27,Sheet1!$E$5:$E$28252,"*优惠券*",Sheet1!$D$5:$D$28252,"&lt;&gt;优惠券",Sheet1!$D$5:$D$28252,"&lt;&gt;内部转款",Sheet1!$D$5:$D$28252,"&lt;&gt;内部转账",Sheet1!$E$5:$E$28252,"&lt;&gt;*调拨*")</f>
        <v>0</v>
      </c>
      <c r="S27" s="32">
        <f>SUMIFS(Sheet1!$F$5:$F$28252,Sheet1!$I$5:$I$28252,$B27,Sheet1!$L$5:$L$28252,$A27,Sheet1!$D$5:$D$28252,"代金券",Sheet1!$E$5:$E$28252,"&lt;&gt;*调拨*")+SUMIFS(Sheet1!$F$5:$F$28252,Sheet1!$I$5:$I$28252,$B27,Sheet1!$L$5:$L$28252,$A27,Sheet1!$E$5:$E$28252,"*代金券*",Sheet1!$D$5:$D$28252,"&lt;&gt;代金券",Sheet1!$D$5:$D$28252,"&lt;&gt;内部转款",Sheet1!$D$5:$D$28252,"&lt;&gt;内部转账",Sheet1!$E$5:$E$28252,"&lt;&gt;*调拨*")</f>
        <v>0</v>
      </c>
      <c r="T27" s="32">
        <f>SUMIFS(Sheet1!$F$5:$F$28252,Sheet1!$I$5:$I$28252,$B27,Sheet1!$L$5:$L$28252,$A27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,Sheet1!$L$5:$L$28252,$A27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,Sheet1!$L$5:$L$28252,$A27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,Sheet1!$L$5:$L$28252,$A27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7" s="32">
        <f>SUMIFS(Sheet1!$F$5:$F$28252,Sheet1!$I$5:$I$28252,$B27,Sheet1!$L$5:$L$28252,$A27,Sheet1!$E$5:$E$28252,"*调拨*")</f>
        <v>0</v>
      </c>
      <c r="V27" s="32">
        <f>SUMIFS(Sheet1!$F$5:$F$28252,Sheet1!$I$5:$I$28252,$B27,Sheet1!$L$5:$L$28252,$A27,Sheet1!$D$5:$D$28252,"储值",Sheet1!$E$5:$E$28252,"&lt;&gt;*调拨*")+SUMIFS(Sheet1!$F$5:$F$28252,Sheet1!$I$5:$I$28252,$B27,Sheet1!$L$5:$L$28252,$A27,Sheet1!$E$5:$E$28252,"*储值*",Sheet1!$D$5:$D$28252,"&lt;&gt;储值",Sheet1!$D$5:$D$28252,"&lt;&gt;内部转款",Sheet1!$D$5:$D$28252,"&lt;&gt;内部转账",Sheet1!$E$5:$E$28252,"&lt;&gt;*调拨*")</f>
        <v>0</v>
      </c>
      <c r="W27" s="32">
        <f>SUMIFS(Sheet1!$F$5:$F$28252,Sheet1!$I$5:$I$28252,$B27,Sheet1!$L$5:$L$28252,$A27,Sheet1!$D$5:$D$28252,"效期",Sheet1!$E$5:$E$28252,"&lt;&gt;*调拨*")+SUMIFS(Sheet1!$F$5:$F$28252,Sheet1!$I$5:$I$28252,$B27,Sheet1!$L$5:$L$28252,$A27,Sheet1!$E$5:$E$28252,"*效期*",Sheet1!$D$5:$D$28252,"&lt;&gt;效期",Sheet1!$D$5:$D$28252,"&lt;&gt;内部转款",Sheet1!$D$5:$D$28252,"&lt;&gt;内部转账",Sheet1!$E$5:$E$28252,"&lt;&gt;*调拨*")</f>
        <v>0</v>
      </c>
      <c r="X27" s="32">
        <f>SUMIFS(Sheet1!$F$5:$F$28252,Sheet1!$I$5:$I$28252,$B27,Sheet1!$L$5:$L$28252,$A27,Sheet1!$D$5:$D$28252,"内部转款",Sheet1!$E$5:$E$28252,"&lt;&gt;*调拨*")+SUMIFS(Sheet1!$F$5:$F$28252,Sheet1!$I$5:$I$28252,$B27,Sheet1!$L$5:$L$28252,$A27,Sheet1!$D$5:$D$28252,"内部转账",Sheet1!$E$5:$E$28252,"&lt;&gt;*调拨*")</f>
        <v>0</v>
      </c>
      <c r="Y27" s="32">
        <f t="shared" si="0"/>
        <v>0</v>
      </c>
      <c r="Z27" s="32">
        <f>SUMIFS(Sheet1!$F$5:$F$28252,Sheet1!$I$5:$I$28252,$B27,Sheet1!$L$5:$L$28252,$A27)</f>
        <v>0</v>
      </c>
      <c r="AA27" s="32">
        <f>SUMIFS(Sheet1!$G$5:$G$28252,Sheet1!$I$5:$I$28252,$B27,Sheet1!$L$5:$L$28252,$A27,Sheet1!$D$5:$D$28252,"工资",Sheet1!$E$5:$E$28252,"&lt;&gt;*调拨*")+SUMIFS(Sheet1!$G$5:$G$28252,Sheet1!$I$5:$I$28252,$B27,Sheet1!$L$5:$L$28252,$A27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7" s="32">
        <f>SUMIFS(Sheet1!$G$5:$G$28252,Sheet1!$I$5:$I$28252,$B27,Sheet1!$L$5:$L$28252,$A27,Sheet1!$D$5:$D$28252,"水费",Sheet1!$E$5:$E$28252,"&lt;&gt;*调拨*")+SUMIFS(Sheet1!$G$5:$G$28252,Sheet1!$I$5:$I$28252,$B27,Sheet1!$L$5:$L$28252,$A27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7" s="32">
        <f>SUMIFS(Sheet1!$G$5:$G$28252,Sheet1!$I$5:$I$28252,$B27,Sheet1!$L$5:$L$28252,$A27,Sheet1!$D$5:$D$28252,"电费",Sheet1!$E$5:$E$28252,"&lt;&gt;*调拨*")+SUMIFS(Sheet1!$G$5:$G$28252,Sheet1!$I$5:$I$28252,$B27,Sheet1!$L$5:$L$28252,$A27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7" s="32">
        <f>SUMIFS(Sheet1!$G$5:$G$28252,Sheet1!$I$5:$I$28252,$B27,Sheet1!$L$5:$L$28252,$A27,Sheet1!$D$5:$D$28252,"宽带费",Sheet1!$E$5:$E$28252,"&lt;&gt;*调拨*")+SUMIFS(Sheet1!$G$5:$G$28252,Sheet1!$I$5:$I$28252,$B27,Sheet1!$L$5:$L$28252,$A27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7" s="32">
        <f>SUMIFS(Sheet1!$G$5:$G$28252,Sheet1!$I$5:$I$28252,$B27,Sheet1!$L$5:$L$28252,$A27,Sheet1!$D$5:$D$28252,"办公费",Sheet1!$E$5:$E$28252,"&lt;&gt;*调拨*")+SUMIFS(Sheet1!$G$5:$G$28252,Sheet1!$I$5:$I$28252,$B27,Sheet1!$L$5:$L$28252,$A27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7" s="32">
        <f>SUMIFS(Sheet1!$G$5:$G$28252,Sheet1!$I$5:$I$28252,$B27,Sheet1!$L$5:$L$28252,$A27,Sheet1!$D$5:$D$28252,"话费",Sheet1!$E$5:$E$28252,"&lt;&gt;*调拨*")+SUMIFS(Sheet1!$G$5:$G$28252,Sheet1!$I$5:$I$28252,$B27,Sheet1!$L$5:$L$28252,$A27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7" s="32">
        <f>SUMIFS(Sheet1!$G$5:$G$28252,Sheet1!$I$5:$I$28252,$B27,Sheet1!$L$5:$L$28252,$A27,Sheet1!$D$5:$D$28252,"房租",Sheet1!$E$5:$E$28252,"&lt;&gt;*调拨*")+SUMIFS(Sheet1!$G$5:$G$28252,Sheet1!$I$5:$I$28252,$B27,Sheet1!$L$5:$L$28252,$A27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7" s="32">
        <f>SUMIFS(Sheet1!$G$5:$G$28252,Sheet1!$I$5:$I$28252,$B27,Sheet1!$L$5:$L$28252,$A27,Sheet1!$E$5:$E$28252,"*调拨*")</f>
        <v>0</v>
      </c>
      <c r="AI27" s="32">
        <f>SUMIFS(Sheet1!$G$5:$G$28252,Sheet1!$I$5:$I$28252,$B27,Sheet1!$L$5:$L$28252,$A27,Sheet1!$D$5:$D$28252,"内部转款",Sheet1!$E$5:$E$28252,"&lt;&gt;*调拨*")+SUMIFS(Sheet1!$G$5:$G$28252,Sheet1!$I$5:$I$28252,$B27,Sheet1!$L$5:$L$28252,$A27,Sheet1!$D$5:$D$28252,"内部转账",Sheet1!$E$5:$E$28252,"&lt;&gt;*调拨*")</f>
        <v>0</v>
      </c>
      <c r="AJ27" s="32">
        <f t="shared" si="1"/>
        <v>0</v>
      </c>
      <c r="AK27" s="32">
        <f>SUMIFS(Sheet1!$G$5:$G$28252,Sheet1!$I$5:$I$28252,$B27,Sheet1!$L$5:$L$28252,$A27)</f>
        <v>0</v>
      </c>
      <c r="AL27" s="32">
        <f t="shared" si="2"/>
        <v>0</v>
      </c>
    </row>
    <row r="28" ht="16.5" spans="1:38">
      <c r="A28" s="30">
        <v>202512</v>
      </c>
      <c r="B28" s="31" t="s">
        <v>89</v>
      </c>
      <c r="C28" s="32">
        <f>SUMIFS(Sheet1!$F$5:$F$28252,Sheet1!$I$5:$I$28252,$B28,Sheet1!$L$5:$L$28252,$A28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478.4</v>
      </c>
      <c r="D28" s="32">
        <f>SUMIFS(Sheet1!$F$5:$F$28252,Sheet1!$I$5:$I$28252,$B28,Sheet1!$L$5:$L$28252,$A28,Sheet1!$D$5:$D$28252,"医保即时拨付",Sheet1!$E$5:$E$28252,"&lt;&gt;*调拨*")+SUMIFS(Sheet1!$F$5:$F$28252,Sheet1!$I$5:$I$28252,$B28,Sheet1!$L$5:$L$28252,$A28,Sheet1!$E$5:$E$28252,"*医保即时拨付*",Sheet1!$D$5:$D$28252,"&lt;&gt;医保即时拨付",Sheet1!$D$5:$D$28252,"&lt;&gt;内部转款",Sheet1!$D$5:$D$28252,"&lt;&gt;内部转账",Sheet1!$E$5:$E$28252,"&lt;&gt;*调拨*")</f>
        <v>0</v>
      </c>
      <c r="E28" s="32">
        <f>SUMIFS(Sheet1!$F$5:$F$28252,Sheet1!$I$5:$I$28252,$B28,Sheet1!$L$5:$L$28252,$A28,Sheet1!$D$5:$D$28252,"医保",Sheet1!$E$5:$E$28252,"&lt;&gt;*调拨*",Sheet1!$E$5:$E$28252,"&lt;&gt;*医保即时拨付*")+SUMIFS(Sheet1!$F$5:$F$28252,Sheet1!$I$5:$I$28252,$B28,Sheet1!$L$5:$L$28252,$A28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8" s="32">
        <f>SUMIFS(Sheet1!$F$5:$F$28252,Sheet1!$I$5:$I$28252,$B28,Sheet1!$L$5:$L$28252,$A28,Sheet1!$D$5:$D$28252,"聚合",Sheet1!$E$5:$E$28252,"&lt;&gt;*调拨*")+SUMIFS(Sheet1!$F$5:$F$28252,Sheet1!$I$5:$I$28252,$B28,Sheet1!$L$5:$L$28252,$A28,Sheet1!$E$5:$E$28252,"*聚合*",Sheet1!$D$5:$D$28252,"&lt;&gt;聚合",Sheet1!$D$5:$D$28252,"&lt;&gt;内部转款",Sheet1!$D$5:$D$28252,"&lt;&gt;内部转账",Sheet1!$E$5:$E$28252,"&lt;&gt;*调拨*")</f>
        <v>0</v>
      </c>
      <c r="G28" s="32">
        <f>SUMIFS(Sheet1!$F$5:$F$28252,Sheet1!$I$5:$I$28252,$B28,Sheet1!$L$5:$L$28252,$A28,Sheet1!$D$5:$D$28252,"24小时微信",Sheet1!$E$5:$E$28252,"&lt;&gt;*调拨*")+SUMIFS(Sheet1!$F$5:$F$28252,Sheet1!$I$5:$I$28252,$B28,Sheet1!$L$5:$L$28252,$A28,Sheet1!$E$5:$E$28252,"*24小时微信*",Sheet1!$D$5:$D$28252,"&lt;&gt;24小时微信",Sheet1!$D$5:$D$28252,"&lt;&gt;内部转款",Sheet1!$D$5:$D$28252,"&lt;&gt;内部转账",Sheet1!$E$5:$E$28252,"&lt;&gt;*调拨*")</f>
        <v>0</v>
      </c>
      <c r="H28" s="32">
        <f>SUMIFS(Sheet1!$F$5:$F$28252,Sheet1!$I$5:$I$28252,$B28,Sheet1!$L$5:$L$28252,$A28,Sheet1!$D$5:$D$28252,"美团",Sheet1!$E$5:$E$28252,"&lt;&gt;*调拨*")+SUMIFS(Sheet1!$F$5:$F$28252,Sheet1!$I$5:$I$28252,$B28,Sheet1!$L$5:$L$28252,$A28,Sheet1!$E$5:$E$28252,"*美团*",Sheet1!$D$5:$D$28252,"&lt;&gt;美团",Sheet1!$D$5:$D$28252,"&lt;&gt;内部转款",Sheet1!$D$5:$D$28252,"&lt;&gt;内部转账",Sheet1!$E$5:$E$28252,"&lt;&gt;*调拨*")</f>
        <v>0</v>
      </c>
      <c r="I28" s="32">
        <f>SUMIFS(Sheet1!$F$5:$F$28252,Sheet1!$I$5:$I$28252,$B28,Sheet1!$L$5:$L$28252,$A28,Sheet1!$D$5:$D$28252,"饿了么",Sheet1!$E$5:$E$28252,"&lt;&gt;*调拨*")+SUMIFS(Sheet1!$F$5:$F$28252,Sheet1!$I$5:$I$28252,$B28,Sheet1!$L$5:$L$28252,$A28,Sheet1!$E$5:$E$28252,"*饿了么*",Sheet1!$D$5:$D$28252,"&lt;&gt;饿了么",Sheet1!$D$5:$D$28252,"&lt;&gt;内部转款",Sheet1!$D$5:$D$28252,"&lt;&gt;内部转账",Sheet1!$E$5:$E$28252,"&lt;&gt;*调拨*")</f>
        <v>0</v>
      </c>
      <c r="J28" s="32">
        <f>SUMIFS(Sheet1!$F$5:$F$28252,Sheet1!$I$5:$I$28252,$B28,Sheet1!$L$5:$L$28252,$A28,Sheet1!$D$5:$D$28252,"健E卡",Sheet1!$E$5:$E$28252,"&lt;&gt;*调拨*")+SUMIFS(Sheet1!$F$5:$F$28252,Sheet1!$I$5:$I$28252,$B28,Sheet1!$L$5:$L$28252,$A28,Sheet1!$E$5:$E$28252,"*健E卡*",Sheet1!$D$5:$D$28252,"&lt;&gt;健E卡",Sheet1!$D$5:$D$28252,"&lt;&gt;内部转款",Sheet1!$D$5:$D$28252,"&lt;&gt;内部转账",Sheet1!$E$5:$E$28252,"&lt;&gt;*调拨*")</f>
        <v>0</v>
      </c>
      <c r="K28" s="32">
        <f>SUMIFS(Sheet1!$F$5:$F$28252,Sheet1!$I$5:$I$28252,$B28,Sheet1!$L$5:$L$28252,$A28,Sheet1!$D$5:$D$28252,"抖音",Sheet1!$E$5:$E$28252,"&lt;&gt;*调拨*")+SUMIFS(Sheet1!$F$5:$F$28252,Sheet1!$I$5:$I$28252,$B28,Sheet1!$L$5:$L$28252,$A28,Sheet1!$E$5:$E$28252,"*抖音*",Sheet1!$D$5:$D$28252,"&lt;&gt;抖音",Sheet1!$D$5:$D$28252,"&lt;&gt;内部转款",Sheet1!$D$5:$D$28252,"&lt;&gt;内部转账",Sheet1!$E$5:$E$28252,"&lt;&gt;*调拨*")</f>
        <v>0</v>
      </c>
      <c r="L28" s="32">
        <f>SUMIFS(Sheet1!$F$5:$F$28252,Sheet1!$I$5:$I$28252,$B28,Sheet1!$L$5:$L$28252,$A28,Sheet1!$D$5:$D$28252,"医卡通",Sheet1!$E$5:$E$28252,"&lt;&gt;*调拨*")+SUMIFS(Sheet1!$F$5:$F$28252,Sheet1!$I$5:$I$28252,$B28,Sheet1!$L$5:$L$28252,$A28,Sheet1!$E$5:$E$28252,"*医卡通*",Sheet1!$D$5:$D$28252,"&lt;&gt;医卡通",Sheet1!$D$5:$D$28252,"&lt;&gt;内部转款",Sheet1!$D$5:$D$28252,"&lt;&gt;内部转账",Sheet1!$E$5:$E$28252,"&lt;&gt;*调拨*")</f>
        <v>0</v>
      </c>
      <c r="M28" s="32">
        <f>SUMIFS(Sheet1!$F$5:$F$28252,Sheet1!$I$5:$I$28252,$B28,Sheet1!$L$5:$L$28252,$A28,Sheet1!$D$5:$D$28252,"企健网",Sheet1!$E$5:$E$28252,"&lt;&gt;*调拨*")+SUMIFS(Sheet1!$F$5:$F$28252,Sheet1!$I$5:$I$28252,$B28,Sheet1!$L$5:$L$28252,$A28,Sheet1!$E$5:$E$28252,"*企健网*",Sheet1!$D$5:$D$28252,"&lt;&gt;企健网",Sheet1!$D$5:$D$28252,"&lt;&gt;内部转款",Sheet1!$D$5:$D$28252,"&lt;&gt;内部转账",Sheet1!$E$5:$E$28252,"&lt;&gt;*调拨*")</f>
        <v>0</v>
      </c>
      <c r="N28" s="32">
        <f>SUMIFS(Sheet1!$F$5:$F$28252,Sheet1!$I$5:$I$28252,$B28,Sheet1!$L$5:$L$28252,$A28,Sheet1!$D$5:$D$28252,"银联",Sheet1!$E$5:$E$28252,"&lt;&gt;*调拨*")+SUMIFS(Sheet1!$F$5:$F$28252,Sheet1!$I$5:$I$28252,$B28,Sheet1!$L$5:$L$28252,$A28,Sheet1!$E$5:$E$28252,"*银联*",Sheet1!$D$5:$D$28252,"&lt;&gt;银联",Sheet1!$D$5:$D$28252,"&lt;&gt;内部转款",Sheet1!$D$5:$D$28252,"&lt;&gt;内部转账",Sheet1!$E$5:$E$28252,"&lt;&gt;*调拨*")</f>
        <v>0</v>
      </c>
      <c r="O28" s="32">
        <f>SUMIFS(Sheet1!$F$5:$F$28252,Sheet1!$I$5:$I$28252,$B28,Sheet1!$L$5:$L$28252,$A28,Sheet1!$D$5:$D$28252,"京东",Sheet1!$E$5:$E$28252,"&lt;&gt;*调拨*")+SUMIFS(Sheet1!$F$5:$F$28252,Sheet1!$I$5:$I$28252,$B28,Sheet1!$L$5:$L$28252,$A28,Sheet1!$E$5:$E$28252,"*京东*",Sheet1!$D$5:$D$28252,"&lt;&gt;京东",Sheet1!$D$5:$D$28252,"&lt;&gt;内部转款",Sheet1!$D$5:$D$28252,"&lt;&gt;内部转账",Sheet1!$E$5:$E$28252,"&lt;&gt;*调拨*")</f>
        <v>0</v>
      </c>
      <c r="P28" s="32">
        <f>SUMIFS(Sheet1!$F$5:$F$28252,Sheet1!$I$5:$I$28252,$B28,Sheet1!$L$5:$L$28252,$A28,Sheet1!$D$5:$D$28252,"药机微信",Sheet1!$E$5:$E$28252,"&lt;&gt;*调拨*")+SUMIFS(Sheet1!$F$5:$F$28252,Sheet1!$I$5:$I$28252,$B28,Sheet1!$L$5:$L$28252,$A28,Sheet1!$E$5:$E$28252,"*药机微信*",Sheet1!$D$5:$D$28252,"&lt;&gt;药机微信",Sheet1!$D$5:$D$28252,"&lt;&gt;内部转款",Sheet1!$D$5:$D$28252,"&lt;&gt;内部转账",Sheet1!$E$5:$E$28252,"&lt;&gt;*调拨*")</f>
        <v>0</v>
      </c>
      <c r="Q28" s="32">
        <f>SUMIFS(Sheet1!$F$5:$F$28252,Sheet1!$I$5:$I$28252,$B28,Sheet1!$L$5:$L$28252,$A28,Sheet1!$D$5:$D$28252,"亲情卡",Sheet1!$E$5:$E$28252,"&lt;&gt;*调拨*")+SUMIFS(Sheet1!$F$5:$F$28252,Sheet1!$I$5:$I$28252,$B28,Sheet1!$L$5:$L$28252,$A28,Sheet1!$E$5:$E$28252,"*亲情卡*",Sheet1!$D$5:$D$28252,"&lt;&gt;亲情卡",Sheet1!$D$5:$D$28252,"&lt;&gt;内部转款",Sheet1!$D$5:$D$28252,"&lt;&gt;内部转账",Sheet1!$E$5:$E$28252,"&lt;&gt;*调拨*")</f>
        <v>0</v>
      </c>
      <c r="R28" s="32">
        <f>SUMIFS(Sheet1!$F$5:$F$28252,Sheet1!$I$5:$I$28252,$B28,Sheet1!$L$5:$L$28252,$A28,Sheet1!$D$5:$D$28252,"优惠券",Sheet1!$E$5:$E$28252,"&lt;&gt;*调拨*")+SUMIFS(Sheet1!$F$5:$F$28252,Sheet1!$I$5:$I$28252,$B28,Sheet1!$L$5:$L$28252,$A28,Sheet1!$E$5:$E$28252,"*优惠券*",Sheet1!$D$5:$D$28252,"&lt;&gt;优惠券",Sheet1!$D$5:$D$28252,"&lt;&gt;内部转款",Sheet1!$D$5:$D$28252,"&lt;&gt;内部转账",Sheet1!$E$5:$E$28252,"&lt;&gt;*调拨*")</f>
        <v>0</v>
      </c>
      <c r="S28" s="32">
        <f>SUMIFS(Sheet1!$F$5:$F$28252,Sheet1!$I$5:$I$28252,$B28,Sheet1!$L$5:$L$28252,$A28,Sheet1!$D$5:$D$28252,"代金券",Sheet1!$E$5:$E$28252,"&lt;&gt;*调拨*")+SUMIFS(Sheet1!$F$5:$F$28252,Sheet1!$I$5:$I$28252,$B28,Sheet1!$L$5:$L$28252,$A28,Sheet1!$E$5:$E$28252,"*代金券*",Sheet1!$D$5:$D$28252,"&lt;&gt;代金券",Sheet1!$D$5:$D$28252,"&lt;&gt;内部转款",Sheet1!$D$5:$D$28252,"&lt;&gt;内部转账",Sheet1!$E$5:$E$28252,"&lt;&gt;*调拨*")</f>
        <v>0</v>
      </c>
      <c r="T28" s="32">
        <f>SUMIFS(Sheet1!$F$5:$F$28252,Sheet1!$I$5:$I$28252,$B28,Sheet1!$L$5:$L$28252,$A28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,Sheet1!$L$5:$L$28252,$A28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,Sheet1!$L$5:$L$28252,$A28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,Sheet1!$L$5:$L$28252,$A28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8" s="32">
        <f>SUMIFS(Sheet1!$F$5:$F$28252,Sheet1!$I$5:$I$28252,$B28,Sheet1!$L$5:$L$28252,$A28,Sheet1!$E$5:$E$28252,"*调拨*")</f>
        <v>0</v>
      </c>
      <c r="V28" s="32">
        <f>SUMIFS(Sheet1!$F$5:$F$28252,Sheet1!$I$5:$I$28252,$B28,Sheet1!$L$5:$L$28252,$A28,Sheet1!$D$5:$D$28252,"储值",Sheet1!$E$5:$E$28252,"&lt;&gt;*调拨*")+SUMIFS(Sheet1!$F$5:$F$28252,Sheet1!$I$5:$I$28252,$B28,Sheet1!$L$5:$L$28252,$A28,Sheet1!$E$5:$E$28252,"*储值*",Sheet1!$D$5:$D$28252,"&lt;&gt;储值",Sheet1!$D$5:$D$28252,"&lt;&gt;内部转款",Sheet1!$D$5:$D$28252,"&lt;&gt;内部转账",Sheet1!$E$5:$E$28252,"&lt;&gt;*调拨*")</f>
        <v>0</v>
      </c>
      <c r="W28" s="32">
        <f>SUMIFS(Sheet1!$F$5:$F$28252,Sheet1!$I$5:$I$28252,$B28,Sheet1!$L$5:$L$28252,$A28,Sheet1!$D$5:$D$28252,"效期",Sheet1!$E$5:$E$28252,"&lt;&gt;*调拨*")+SUMIFS(Sheet1!$F$5:$F$28252,Sheet1!$I$5:$I$28252,$B28,Sheet1!$L$5:$L$28252,$A28,Sheet1!$E$5:$E$28252,"*效期*",Sheet1!$D$5:$D$28252,"&lt;&gt;效期",Sheet1!$D$5:$D$28252,"&lt;&gt;内部转款",Sheet1!$D$5:$D$28252,"&lt;&gt;内部转账",Sheet1!$E$5:$E$28252,"&lt;&gt;*调拨*")</f>
        <v>70</v>
      </c>
      <c r="X28" s="32">
        <f>SUMIFS(Sheet1!$F$5:$F$28252,Sheet1!$I$5:$I$28252,$B28,Sheet1!$L$5:$L$28252,$A28,Sheet1!$D$5:$D$28252,"内部转款",Sheet1!$E$5:$E$28252,"&lt;&gt;*调拨*")+SUMIFS(Sheet1!$F$5:$F$28252,Sheet1!$I$5:$I$28252,$B28,Sheet1!$L$5:$L$28252,$A28,Sheet1!$D$5:$D$28252,"内部转账",Sheet1!$E$5:$E$28252,"&lt;&gt;*调拨*")</f>
        <v>0</v>
      </c>
      <c r="Y28" s="32">
        <f t="shared" si="0"/>
        <v>0</v>
      </c>
      <c r="Z28" s="32">
        <f>SUMIFS(Sheet1!$F$5:$F$28252,Sheet1!$I$5:$I$28252,$B28,Sheet1!$L$5:$L$28252,$A28)</f>
        <v>548.4</v>
      </c>
      <c r="AA28" s="32">
        <f>SUMIFS(Sheet1!$G$5:$G$28252,Sheet1!$I$5:$I$28252,$B28,Sheet1!$L$5:$L$28252,$A28,Sheet1!$D$5:$D$28252,"工资",Sheet1!$E$5:$E$28252,"&lt;&gt;*调拨*")+SUMIFS(Sheet1!$G$5:$G$28252,Sheet1!$I$5:$I$28252,$B28,Sheet1!$L$5:$L$28252,$A28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8" s="32">
        <f>SUMIFS(Sheet1!$G$5:$G$28252,Sheet1!$I$5:$I$28252,$B28,Sheet1!$L$5:$L$28252,$A28,Sheet1!$D$5:$D$28252,"水费",Sheet1!$E$5:$E$28252,"&lt;&gt;*调拨*")+SUMIFS(Sheet1!$G$5:$G$28252,Sheet1!$I$5:$I$28252,$B28,Sheet1!$L$5:$L$28252,$A28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" s="32">
        <f>SUMIFS(Sheet1!$G$5:$G$28252,Sheet1!$I$5:$I$28252,$B28,Sheet1!$L$5:$L$28252,$A28,Sheet1!$D$5:$D$28252,"电费",Sheet1!$E$5:$E$28252,"&lt;&gt;*调拨*")+SUMIFS(Sheet1!$G$5:$G$28252,Sheet1!$I$5:$I$28252,$B28,Sheet1!$L$5:$L$28252,$A28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" s="32">
        <f>SUMIFS(Sheet1!$G$5:$G$28252,Sheet1!$I$5:$I$28252,$B28,Sheet1!$L$5:$L$28252,$A28,Sheet1!$D$5:$D$28252,"宽带费",Sheet1!$E$5:$E$28252,"&lt;&gt;*调拨*")+SUMIFS(Sheet1!$G$5:$G$28252,Sheet1!$I$5:$I$28252,$B28,Sheet1!$L$5:$L$28252,$A28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" s="32">
        <f>SUMIFS(Sheet1!$G$5:$G$28252,Sheet1!$I$5:$I$28252,$B28,Sheet1!$L$5:$L$28252,$A28,Sheet1!$D$5:$D$28252,"办公费",Sheet1!$E$5:$E$28252,"&lt;&gt;*调拨*")+SUMIFS(Sheet1!$G$5:$G$28252,Sheet1!$I$5:$I$28252,$B28,Sheet1!$L$5:$L$28252,$A28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8" s="32">
        <f>SUMIFS(Sheet1!$G$5:$G$28252,Sheet1!$I$5:$I$28252,$B28,Sheet1!$L$5:$L$28252,$A28,Sheet1!$D$5:$D$28252,"话费",Sheet1!$E$5:$E$28252,"&lt;&gt;*调拨*")+SUMIFS(Sheet1!$G$5:$G$28252,Sheet1!$I$5:$I$28252,$B28,Sheet1!$L$5:$L$28252,$A28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" s="32">
        <f>SUMIFS(Sheet1!$G$5:$G$28252,Sheet1!$I$5:$I$28252,$B28,Sheet1!$L$5:$L$28252,$A28,Sheet1!$D$5:$D$28252,"房租",Sheet1!$E$5:$E$28252,"&lt;&gt;*调拨*")+SUMIFS(Sheet1!$G$5:$G$28252,Sheet1!$I$5:$I$28252,$B28,Sheet1!$L$5:$L$28252,$A28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" s="32">
        <f>SUMIFS(Sheet1!$G$5:$G$28252,Sheet1!$I$5:$I$28252,$B28,Sheet1!$L$5:$L$28252,$A28,Sheet1!$E$5:$E$28252,"*调拨*")</f>
        <v>0</v>
      </c>
      <c r="AI28" s="32">
        <f>SUMIFS(Sheet1!$G$5:$G$28252,Sheet1!$I$5:$I$28252,$B28,Sheet1!$L$5:$L$28252,$A28,Sheet1!$D$5:$D$28252,"内部转款",Sheet1!$E$5:$E$28252,"&lt;&gt;*调拨*")+SUMIFS(Sheet1!$G$5:$G$28252,Sheet1!$I$5:$I$28252,$B28,Sheet1!$L$5:$L$28252,$A28,Sheet1!$D$5:$D$28252,"内部转账",Sheet1!$E$5:$E$28252,"&lt;&gt;*调拨*")</f>
        <v>0</v>
      </c>
      <c r="AJ28" s="32">
        <f t="shared" si="1"/>
        <v>0</v>
      </c>
      <c r="AK28" s="32">
        <f>SUMIFS(Sheet1!$G$5:$G$28252,Sheet1!$I$5:$I$28252,$B28,Sheet1!$L$5:$L$28252,$A28)</f>
        <v>0</v>
      </c>
      <c r="AL28" s="32">
        <f t="shared" si="2"/>
        <v>548.4</v>
      </c>
    </row>
    <row r="29" ht="16.5" spans="1:38">
      <c r="A29" s="30">
        <v>202512</v>
      </c>
      <c r="B29" s="31" t="s">
        <v>99</v>
      </c>
      <c r="C29" s="32">
        <f>SUMIFS(Sheet1!$F$5:$F$28252,Sheet1!$I$5:$I$28252,$B29,Sheet1!$L$5:$L$28252,$A29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1975.43</v>
      </c>
      <c r="D29" s="32">
        <f>SUMIFS(Sheet1!$F$5:$F$28252,Sheet1!$I$5:$I$28252,$B29,Sheet1!$L$5:$L$28252,$A29,Sheet1!$D$5:$D$28252,"医保即时拨付",Sheet1!$E$5:$E$28252,"&lt;&gt;*调拨*")+SUMIFS(Sheet1!$F$5:$F$28252,Sheet1!$I$5:$I$28252,$B29,Sheet1!$L$5:$L$28252,$A29,Sheet1!$E$5:$E$28252,"*医保即时拨付*",Sheet1!$D$5:$D$28252,"&lt;&gt;医保即时拨付",Sheet1!$D$5:$D$28252,"&lt;&gt;内部转款",Sheet1!$D$5:$D$28252,"&lt;&gt;内部转账",Sheet1!$E$5:$E$28252,"&lt;&gt;*调拨*")</f>
        <v>0</v>
      </c>
      <c r="E29" s="32">
        <f>SUMIFS(Sheet1!$F$5:$F$28252,Sheet1!$I$5:$I$28252,$B29,Sheet1!$L$5:$L$28252,$A29,Sheet1!$D$5:$D$28252,"医保",Sheet1!$E$5:$E$28252,"&lt;&gt;*调拨*",Sheet1!$E$5:$E$28252,"&lt;&gt;*医保即时拨付*")+SUMIFS(Sheet1!$F$5:$F$28252,Sheet1!$I$5:$I$28252,$B29,Sheet1!$L$5:$L$28252,$A29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9" s="32">
        <f>SUMIFS(Sheet1!$F$5:$F$28252,Sheet1!$I$5:$I$28252,$B29,Sheet1!$L$5:$L$28252,$A29,Sheet1!$D$5:$D$28252,"聚合",Sheet1!$E$5:$E$28252,"&lt;&gt;*调拨*")+SUMIFS(Sheet1!$F$5:$F$28252,Sheet1!$I$5:$I$28252,$B29,Sheet1!$L$5:$L$28252,$A29,Sheet1!$E$5:$E$28252,"*聚合*",Sheet1!$D$5:$D$28252,"&lt;&gt;聚合",Sheet1!$D$5:$D$28252,"&lt;&gt;内部转款",Sheet1!$D$5:$D$28252,"&lt;&gt;内部转账",Sheet1!$E$5:$E$28252,"&lt;&gt;*调拨*")</f>
        <v>0</v>
      </c>
      <c r="G29" s="32">
        <f>SUMIFS(Sheet1!$F$5:$F$28252,Sheet1!$I$5:$I$28252,$B29,Sheet1!$L$5:$L$28252,$A29,Sheet1!$D$5:$D$28252,"24小时微信",Sheet1!$E$5:$E$28252,"&lt;&gt;*调拨*")+SUMIFS(Sheet1!$F$5:$F$28252,Sheet1!$I$5:$I$28252,$B29,Sheet1!$L$5:$L$28252,$A29,Sheet1!$E$5:$E$28252,"*24小时微信*",Sheet1!$D$5:$D$28252,"&lt;&gt;24小时微信",Sheet1!$D$5:$D$28252,"&lt;&gt;内部转款",Sheet1!$D$5:$D$28252,"&lt;&gt;内部转账",Sheet1!$E$5:$E$28252,"&lt;&gt;*调拨*")</f>
        <v>0</v>
      </c>
      <c r="H29" s="32">
        <f>SUMIFS(Sheet1!$F$5:$F$28252,Sheet1!$I$5:$I$28252,$B29,Sheet1!$L$5:$L$28252,$A29,Sheet1!$D$5:$D$28252,"美团",Sheet1!$E$5:$E$28252,"&lt;&gt;*调拨*")+SUMIFS(Sheet1!$F$5:$F$28252,Sheet1!$I$5:$I$28252,$B29,Sheet1!$L$5:$L$28252,$A29,Sheet1!$E$5:$E$28252,"*美团*",Sheet1!$D$5:$D$28252,"&lt;&gt;美团",Sheet1!$D$5:$D$28252,"&lt;&gt;内部转款",Sheet1!$D$5:$D$28252,"&lt;&gt;内部转账",Sheet1!$E$5:$E$28252,"&lt;&gt;*调拨*")</f>
        <v>0</v>
      </c>
      <c r="I29" s="32">
        <f>SUMIFS(Sheet1!$F$5:$F$28252,Sheet1!$I$5:$I$28252,$B29,Sheet1!$L$5:$L$28252,$A29,Sheet1!$D$5:$D$28252,"饿了么",Sheet1!$E$5:$E$28252,"&lt;&gt;*调拨*")+SUMIFS(Sheet1!$F$5:$F$28252,Sheet1!$I$5:$I$28252,$B29,Sheet1!$L$5:$L$28252,$A29,Sheet1!$E$5:$E$28252,"*饿了么*",Sheet1!$D$5:$D$28252,"&lt;&gt;饿了么",Sheet1!$D$5:$D$28252,"&lt;&gt;内部转款",Sheet1!$D$5:$D$28252,"&lt;&gt;内部转账",Sheet1!$E$5:$E$28252,"&lt;&gt;*调拨*")</f>
        <v>0</v>
      </c>
      <c r="J29" s="32">
        <f>SUMIFS(Sheet1!$F$5:$F$28252,Sheet1!$I$5:$I$28252,$B29,Sheet1!$L$5:$L$28252,$A29,Sheet1!$D$5:$D$28252,"健E卡",Sheet1!$E$5:$E$28252,"&lt;&gt;*调拨*")+SUMIFS(Sheet1!$F$5:$F$28252,Sheet1!$I$5:$I$28252,$B29,Sheet1!$L$5:$L$28252,$A29,Sheet1!$E$5:$E$28252,"*健E卡*",Sheet1!$D$5:$D$28252,"&lt;&gt;健E卡",Sheet1!$D$5:$D$28252,"&lt;&gt;内部转款",Sheet1!$D$5:$D$28252,"&lt;&gt;内部转账",Sheet1!$E$5:$E$28252,"&lt;&gt;*调拨*")</f>
        <v>0</v>
      </c>
      <c r="K29" s="32">
        <f>SUMIFS(Sheet1!$F$5:$F$28252,Sheet1!$I$5:$I$28252,$B29,Sheet1!$L$5:$L$28252,$A29,Sheet1!$D$5:$D$28252,"抖音",Sheet1!$E$5:$E$28252,"&lt;&gt;*调拨*")+SUMIFS(Sheet1!$F$5:$F$28252,Sheet1!$I$5:$I$28252,$B29,Sheet1!$L$5:$L$28252,$A29,Sheet1!$E$5:$E$28252,"*抖音*",Sheet1!$D$5:$D$28252,"&lt;&gt;抖音",Sheet1!$D$5:$D$28252,"&lt;&gt;内部转款",Sheet1!$D$5:$D$28252,"&lt;&gt;内部转账",Sheet1!$E$5:$E$28252,"&lt;&gt;*调拨*")</f>
        <v>0</v>
      </c>
      <c r="L29" s="32">
        <f>SUMIFS(Sheet1!$F$5:$F$28252,Sheet1!$I$5:$I$28252,$B29,Sheet1!$L$5:$L$28252,$A29,Sheet1!$D$5:$D$28252,"医卡通",Sheet1!$E$5:$E$28252,"&lt;&gt;*调拨*")+SUMIFS(Sheet1!$F$5:$F$28252,Sheet1!$I$5:$I$28252,$B29,Sheet1!$L$5:$L$28252,$A29,Sheet1!$E$5:$E$28252,"*医卡通*",Sheet1!$D$5:$D$28252,"&lt;&gt;医卡通",Sheet1!$D$5:$D$28252,"&lt;&gt;内部转款",Sheet1!$D$5:$D$28252,"&lt;&gt;内部转账",Sheet1!$E$5:$E$28252,"&lt;&gt;*调拨*")</f>
        <v>0</v>
      </c>
      <c r="M29" s="32">
        <f>SUMIFS(Sheet1!$F$5:$F$28252,Sheet1!$I$5:$I$28252,$B29,Sheet1!$L$5:$L$28252,$A29,Sheet1!$D$5:$D$28252,"企健网",Sheet1!$E$5:$E$28252,"&lt;&gt;*调拨*")+SUMIFS(Sheet1!$F$5:$F$28252,Sheet1!$I$5:$I$28252,$B29,Sheet1!$L$5:$L$28252,$A29,Sheet1!$E$5:$E$28252,"*企健网*",Sheet1!$D$5:$D$28252,"&lt;&gt;企健网",Sheet1!$D$5:$D$28252,"&lt;&gt;内部转款",Sheet1!$D$5:$D$28252,"&lt;&gt;内部转账",Sheet1!$E$5:$E$28252,"&lt;&gt;*调拨*")</f>
        <v>0</v>
      </c>
      <c r="N29" s="32">
        <f>SUMIFS(Sheet1!$F$5:$F$28252,Sheet1!$I$5:$I$28252,$B29,Sheet1!$L$5:$L$28252,$A29,Sheet1!$D$5:$D$28252,"银联",Sheet1!$E$5:$E$28252,"&lt;&gt;*调拨*")+SUMIFS(Sheet1!$F$5:$F$28252,Sheet1!$I$5:$I$28252,$B29,Sheet1!$L$5:$L$28252,$A29,Sheet1!$E$5:$E$28252,"*银联*",Sheet1!$D$5:$D$28252,"&lt;&gt;银联",Sheet1!$D$5:$D$28252,"&lt;&gt;内部转款",Sheet1!$D$5:$D$28252,"&lt;&gt;内部转账",Sheet1!$E$5:$E$28252,"&lt;&gt;*调拨*")</f>
        <v>0</v>
      </c>
      <c r="O29" s="32">
        <f>SUMIFS(Sheet1!$F$5:$F$28252,Sheet1!$I$5:$I$28252,$B29,Sheet1!$L$5:$L$28252,$A29,Sheet1!$D$5:$D$28252,"京东",Sheet1!$E$5:$E$28252,"&lt;&gt;*调拨*")+SUMIFS(Sheet1!$F$5:$F$28252,Sheet1!$I$5:$I$28252,$B29,Sheet1!$L$5:$L$28252,$A29,Sheet1!$E$5:$E$28252,"*京东*",Sheet1!$D$5:$D$28252,"&lt;&gt;京东",Sheet1!$D$5:$D$28252,"&lt;&gt;内部转款",Sheet1!$D$5:$D$28252,"&lt;&gt;内部转账",Sheet1!$E$5:$E$28252,"&lt;&gt;*调拨*")</f>
        <v>0</v>
      </c>
      <c r="P29" s="32">
        <f>SUMIFS(Sheet1!$F$5:$F$28252,Sheet1!$I$5:$I$28252,$B29,Sheet1!$L$5:$L$28252,$A29,Sheet1!$D$5:$D$28252,"药机微信",Sheet1!$E$5:$E$28252,"&lt;&gt;*调拨*")+SUMIFS(Sheet1!$F$5:$F$28252,Sheet1!$I$5:$I$28252,$B29,Sheet1!$L$5:$L$28252,$A29,Sheet1!$E$5:$E$28252,"*药机微信*",Sheet1!$D$5:$D$28252,"&lt;&gt;药机微信",Sheet1!$D$5:$D$28252,"&lt;&gt;内部转款",Sheet1!$D$5:$D$28252,"&lt;&gt;内部转账",Sheet1!$E$5:$E$28252,"&lt;&gt;*调拨*")</f>
        <v>0</v>
      </c>
      <c r="Q29" s="32">
        <f>SUMIFS(Sheet1!$F$5:$F$28252,Sheet1!$I$5:$I$28252,$B29,Sheet1!$L$5:$L$28252,$A29,Sheet1!$D$5:$D$28252,"亲情卡",Sheet1!$E$5:$E$28252,"&lt;&gt;*调拨*")+SUMIFS(Sheet1!$F$5:$F$28252,Sheet1!$I$5:$I$28252,$B29,Sheet1!$L$5:$L$28252,$A29,Sheet1!$E$5:$E$28252,"*亲情卡*",Sheet1!$D$5:$D$28252,"&lt;&gt;亲情卡",Sheet1!$D$5:$D$28252,"&lt;&gt;内部转款",Sheet1!$D$5:$D$28252,"&lt;&gt;内部转账",Sheet1!$E$5:$E$28252,"&lt;&gt;*调拨*")</f>
        <v>0</v>
      </c>
      <c r="R29" s="32">
        <f>SUMIFS(Sheet1!$F$5:$F$28252,Sheet1!$I$5:$I$28252,$B29,Sheet1!$L$5:$L$28252,$A29,Sheet1!$D$5:$D$28252,"优惠券",Sheet1!$E$5:$E$28252,"&lt;&gt;*调拨*")+SUMIFS(Sheet1!$F$5:$F$28252,Sheet1!$I$5:$I$28252,$B29,Sheet1!$L$5:$L$28252,$A29,Sheet1!$E$5:$E$28252,"*优惠券*",Sheet1!$D$5:$D$28252,"&lt;&gt;优惠券",Sheet1!$D$5:$D$28252,"&lt;&gt;内部转款",Sheet1!$D$5:$D$28252,"&lt;&gt;内部转账",Sheet1!$E$5:$E$28252,"&lt;&gt;*调拨*")</f>
        <v>0</v>
      </c>
      <c r="S29" s="32">
        <f>SUMIFS(Sheet1!$F$5:$F$28252,Sheet1!$I$5:$I$28252,$B29,Sheet1!$L$5:$L$28252,$A29,Sheet1!$D$5:$D$28252,"代金券",Sheet1!$E$5:$E$28252,"&lt;&gt;*调拨*")+SUMIFS(Sheet1!$F$5:$F$28252,Sheet1!$I$5:$I$28252,$B29,Sheet1!$L$5:$L$28252,$A29,Sheet1!$E$5:$E$28252,"*代金券*",Sheet1!$D$5:$D$28252,"&lt;&gt;代金券",Sheet1!$D$5:$D$28252,"&lt;&gt;内部转款",Sheet1!$D$5:$D$28252,"&lt;&gt;内部转账",Sheet1!$E$5:$E$28252,"&lt;&gt;*调拨*")</f>
        <v>0</v>
      </c>
      <c r="T29" s="32">
        <f>SUMIFS(Sheet1!$F$5:$F$28252,Sheet1!$I$5:$I$28252,$B29,Sheet1!$L$5:$L$28252,$A29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,Sheet1!$L$5:$L$28252,$A29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,Sheet1!$L$5:$L$28252,$A29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,Sheet1!$L$5:$L$28252,$A29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" s="32">
        <f>SUMIFS(Sheet1!$F$5:$F$28252,Sheet1!$I$5:$I$28252,$B29,Sheet1!$L$5:$L$28252,$A29,Sheet1!$E$5:$E$28252,"*调拨*")</f>
        <v>0</v>
      </c>
      <c r="V29" s="32">
        <f>SUMIFS(Sheet1!$F$5:$F$28252,Sheet1!$I$5:$I$28252,$B29,Sheet1!$L$5:$L$28252,$A29,Sheet1!$D$5:$D$28252,"储值",Sheet1!$E$5:$E$28252,"&lt;&gt;*调拨*")+SUMIFS(Sheet1!$F$5:$F$28252,Sheet1!$I$5:$I$28252,$B29,Sheet1!$L$5:$L$28252,$A29,Sheet1!$E$5:$E$28252,"*储值*",Sheet1!$D$5:$D$28252,"&lt;&gt;储值",Sheet1!$D$5:$D$28252,"&lt;&gt;内部转款",Sheet1!$D$5:$D$28252,"&lt;&gt;内部转账",Sheet1!$E$5:$E$28252,"&lt;&gt;*调拨*")</f>
        <v>0</v>
      </c>
      <c r="W29" s="32">
        <f>SUMIFS(Sheet1!$F$5:$F$28252,Sheet1!$I$5:$I$28252,$B29,Sheet1!$L$5:$L$28252,$A29,Sheet1!$D$5:$D$28252,"效期",Sheet1!$E$5:$E$28252,"&lt;&gt;*调拨*")+SUMIFS(Sheet1!$F$5:$F$28252,Sheet1!$I$5:$I$28252,$B29,Sheet1!$L$5:$L$28252,$A29,Sheet1!$E$5:$E$28252,"*效期*",Sheet1!$D$5:$D$28252,"&lt;&gt;效期",Sheet1!$D$5:$D$28252,"&lt;&gt;内部转款",Sheet1!$D$5:$D$28252,"&lt;&gt;内部转账",Sheet1!$E$5:$E$28252,"&lt;&gt;*调拨*")</f>
        <v>0</v>
      </c>
      <c r="X29" s="32">
        <f>SUMIFS(Sheet1!$F$5:$F$28252,Sheet1!$I$5:$I$28252,$B29,Sheet1!$L$5:$L$28252,$A29,Sheet1!$D$5:$D$28252,"内部转款",Sheet1!$E$5:$E$28252,"&lt;&gt;*调拨*")+SUMIFS(Sheet1!$F$5:$F$28252,Sheet1!$I$5:$I$28252,$B29,Sheet1!$L$5:$L$28252,$A29,Sheet1!$D$5:$D$28252,"内部转账",Sheet1!$E$5:$E$28252,"&lt;&gt;*调拨*")</f>
        <v>0</v>
      </c>
      <c r="Y29" s="32">
        <f t="shared" si="0"/>
        <v>0</v>
      </c>
      <c r="Z29" s="32">
        <f>SUMIFS(Sheet1!$F$5:$F$28252,Sheet1!$I$5:$I$28252,$B29,Sheet1!$L$5:$L$28252,$A29)</f>
        <v>1975.43</v>
      </c>
      <c r="AA29" s="32">
        <f>SUMIFS(Sheet1!$G$5:$G$28252,Sheet1!$I$5:$I$28252,$B29,Sheet1!$L$5:$L$28252,$A29,Sheet1!$D$5:$D$28252,"工资",Sheet1!$E$5:$E$28252,"&lt;&gt;*调拨*")+SUMIFS(Sheet1!$G$5:$G$28252,Sheet1!$I$5:$I$28252,$B29,Sheet1!$L$5:$L$28252,$A29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9" s="32">
        <f>SUMIFS(Sheet1!$G$5:$G$28252,Sheet1!$I$5:$I$28252,$B29,Sheet1!$L$5:$L$28252,$A29,Sheet1!$D$5:$D$28252,"水费",Sheet1!$E$5:$E$28252,"&lt;&gt;*调拨*")+SUMIFS(Sheet1!$G$5:$G$28252,Sheet1!$I$5:$I$28252,$B29,Sheet1!$L$5:$L$28252,$A29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" s="32">
        <f>SUMIFS(Sheet1!$G$5:$G$28252,Sheet1!$I$5:$I$28252,$B29,Sheet1!$L$5:$L$28252,$A29,Sheet1!$D$5:$D$28252,"电费",Sheet1!$E$5:$E$28252,"&lt;&gt;*调拨*")+SUMIFS(Sheet1!$G$5:$G$28252,Sheet1!$I$5:$I$28252,$B29,Sheet1!$L$5:$L$28252,$A29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9" s="32">
        <f>SUMIFS(Sheet1!$G$5:$G$28252,Sheet1!$I$5:$I$28252,$B29,Sheet1!$L$5:$L$28252,$A29,Sheet1!$D$5:$D$28252,"宽带费",Sheet1!$E$5:$E$28252,"&lt;&gt;*调拨*")+SUMIFS(Sheet1!$G$5:$G$28252,Sheet1!$I$5:$I$28252,$B29,Sheet1!$L$5:$L$28252,$A29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9" s="32">
        <f>SUMIFS(Sheet1!$G$5:$G$28252,Sheet1!$I$5:$I$28252,$B29,Sheet1!$L$5:$L$28252,$A29,Sheet1!$D$5:$D$28252,"办公费",Sheet1!$E$5:$E$28252,"&lt;&gt;*调拨*")+SUMIFS(Sheet1!$G$5:$G$28252,Sheet1!$I$5:$I$28252,$B29,Sheet1!$L$5:$L$28252,$A29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" s="32">
        <f>SUMIFS(Sheet1!$G$5:$G$28252,Sheet1!$I$5:$I$28252,$B29,Sheet1!$L$5:$L$28252,$A29,Sheet1!$D$5:$D$28252,"话费",Sheet1!$E$5:$E$28252,"&lt;&gt;*调拨*")+SUMIFS(Sheet1!$G$5:$G$28252,Sheet1!$I$5:$I$28252,$B29,Sheet1!$L$5:$L$28252,$A29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" s="32">
        <f>SUMIFS(Sheet1!$G$5:$G$28252,Sheet1!$I$5:$I$28252,$B29,Sheet1!$L$5:$L$28252,$A29,Sheet1!$D$5:$D$28252,"房租",Sheet1!$E$5:$E$28252,"&lt;&gt;*调拨*")+SUMIFS(Sheet1!$G$5:$G$28252,Sheet1!$I$5:$I$28252,$B29,Sheet1!$L$5:$L$28252,$A29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" s="32">
        <f>SUMIFS(Sheet1!$G$5:$G$28252,Sheet1!$I$5:$I$28252,$B29,Sheet1!$L$5:$L$28252,$A29,Sheet1!$E$5:$E$28252,"*调拨*")</f>
        <v>0</v>
      </c>
      <c r="AI29" s="32">
        <f>SUMIFS(Sheet1!$G$5:$G$28252,Sheet1!$I$5:$I$28252,$B29,Sheet1!$L$5:$L$28252,$A29,Sheet1!$D$5:$D$28252,"内部转款",Sheet1!$E$5:$E$28252,"&lt;&gt;*调拨*")+SUMIFS(Sheet1!$G$5:$G$28252,Sheet1!$I$5:$I$28252,$B29,Sheet1!$L$5:$L$28252,$A29,Sheet1!$D$5:$D$28252,"内部转账",Sheet1!$E$5:$E$28252,"&lt;&gt;*调拨*")</f>
        <v>0</v>
      </c>
      <c r="AJ29" s="32">
        <f t="shared" si="1"/>
        <v>0</v>
      </c>
      <c r="AK29" s="32">
        <f>SUMIFS(Sheet1!$G$5:$G$28252,Sheet1!$I$5:$I$28252,$B29,Sheet1!$L$5:$L$28252,$A29)</f>
        <v>0</v>
      </c>
      <c r="AL29" s="32">
        <f t="shared" si="2"/>
        <v>1975.43</v>
      </c>
    </row>
    <row r="30" ht="16.5" spans="1:38">
      <c r="A30" s="30">
        <v>202512</v>
      </c>
      <c r="B30" s="31" t="s">
        <v>82</v>
      </c>
      <c r="C30" s="32">
        <f>SUMIFS(Sheet1!$F$5:$F$28252,Sheet1!$I$5:$I$28252,$B30,Sheet1!$L$5:$L$28252,$A30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228.85</v>
      </c>
      <c r="D30" s="32">
        <f>SUMIFS(Sheet1!$F$5:$F$28252,Sheet1!$I$5:$I$28252,$B30,Sheet1!$L$5:$L$28252,$A30,Sheet1!$D$5:$D$28252,"医保即时拨付",Sheet1!$E$5:$E$28252,"&lt;&gt;*调拨*")+SUMIFS(Sheet1!$F$5:$F$28252,Sheet1!$I$5:$I$28252,$B30,Sheet1!$L$5:$L$28252,$A30,Sheet1!$E$5:$E$28252,"*医保即时拨付*",Sheet1!$D$5:$D$28252,"&lt;&gt;医保即时拨付",Sheet1!$D$5:$D$28252,"&lt;&gt;内部转款",Sheet1!$D$5:$D$28252,"&lt;&gt;内部转账",Sheet1!$E$5:$E$28252,"&lt;&gt;*调拨*")</f>
        <v>0</v>
      </c>
      <c r="E30" s="32">
        <f>SUMIFS(Sheet1!$F$5:$F$28252,Sheet1!$I$5:$I$28252,$B30,Sheet1!$L$5:$L$28252,$A30,Sheet1!$D$5:$D$28252,"医保",Sheet1!$E$5:$E$28252,"&lt;&gt;*调拨*",Sheet1!$E$5:$E$28252,"&lt;&gt;*医保即时拨付*")+SUMIFS(Sheet1!$F$5:$F$28252,Sheet1!$I$5:$I$28252,$B30,Sheet1!$L$5:$L$28252,$A30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0" s="32">
        <f>SUMIFS(Sheet1!$F$5:$F$28252,Sheet1!$I$5:$I$28252,$B30,Sheet1!$L$5:$L$28252,$A30,Sheet1!$D$5:$D$28252,"聚合",Sheet1!$E$5:$E$28252,"&lt;&gt;*调拨*")+SUMIFS(Sheet1!$F$5:$F$28252,Sheet1!$I$5:$I$28252,$B30,Sheet1!$L$5:$L$28252,$A30,Sheet1!$E$5:$E$28252,"*聚合*",Sheet1!$D$5:$D$28252,"&lt;&gt;聚合",Sheet1!$D$5:$D$28252,"&lt;&gt;内部转款",Sheet1!$D$5:$D$28252,"&lt;&gt;内部转账",Sheet1!$E$5:$E$28252,"&lt;&gt;*调拨*")</f>
        <v>0</v>
      </c>
      <c r="G30" s="32">
        <f>SUMIFS(Sheet1!$F$5:$F$28252,Sheet1!$I$5:$I$28252,$B30,Sheet1!$L$5:$L$28252,$A30,Sheet1!$D$5:$D$28252,"24小时微信",Sheet1!$E$5:$E$28252,"&lt;&gt;*调拨*")+SUMIFS(Sheet1!$F$5:$F$28252,Sheet1!$I$5:$I$28252,$B30,Sheet1!$L$5:$L$28252,$A30,Sheet1!$E$5:$E$28252,"*24小时微信*",Sheet1!$D$5:$D$28252,"&lt;&gt;24小时微信",Sheet1!$D$5:$D$28252,"&lt;&gt;内部转款",Sheet1!$D$5:$D$28252,"&lt;&gt;内部转账",Sheet1!$E$5:$E$28252,"&lt;&gt;*调拨*")</f>
        <v>0</v>
      </c>
      <c r="H30" s="32">
        <f>SUMIFS(Sheet1!$F$5:$F$28252,Sheet1!$I$5:$I$28252,$B30,Sheet1!$L$5:$L$28252,$A30,Sheet1!$D$5:$D$28252,"美团",Sheet1!$E$5:$E$28252,"&lt;&gt;*调拨*")+SUMIFS(Sheet1!$F$5:$F$28252,Sheet1!$I$5:$I$28252,$B30,Sheet1!$L$5:$L$28252,$A30,Sheet1!$E$5:$E$28252,"*美团*",Sheet1!$D$5:$D$28252,"&lt;&gt;美团",Sheet1!$D$5:$D$28252,"&lt;&gt;内部转款",Sheet1!$D$5:$D$28252,"&lt;&gt;内部转账",Sheet1!$E$5:$E$28252,"&lt;&gt;*调拨*")</f>
        <v>0</v>
      </c>
      <c r="I30" s="32">
        <f>SUMIFS(Sheet1!$F$5:$F$28252,Sheet1!$I$5:$I$28252,$B30,Sheet1!$L$5:$L$28252,$A30,Sheet1!$D$5:$D$28252,"饿了么",Sheet1!$E$5:$E$28252,"&lt;&gt;*调拨*")+SUMIFS(Sheet1!$F$5:$F$28252,Sheet1!$I$5:$I$28252,$B30,Sheet1!$L$5:$L$28252,$A30,Sheet1!$E$5:$E$28252,"*饿了么*",Sheet1!$D$5:$D$28252,"&lt;&gt;饿了么",Sheet1!$D$5:$D$28252,"&lt;&gt;内部转款",Sheet1!$D$5:$D$28252,"&lt;&gt;内部转账",Sheet1!$E$5:$E$28252,"&lt;&gt;*调拨*")</f>
        <v>0</v>
      </c>
      <c r="J30" s="32">
        <f>SUMIFS(Sheet1!$F$5:$F$28252,Sheet1!$I$5:$I$28252,$B30,Sheet1!$L$5:$L$28252,$A30,Sheet1!$D$5:$D$28252,"健E卡",Sheet1!$E$5:$E$28252,"&lt;&gt;*调拨*")+SUMIFS(Sheet1!$F$5:$F$28252,Sheet1!$I$5:$I$28252,$B30,Sheet1!$L$5:$L$28252,$A30,Sheet1!$E$5:$E$28252,"*健E卡*",Sheet1!$D$5:$D$28252,"&lt;&gt;健E卡",Sheet1!$D$5:$D$28252,"&lt;&gt;内部转款",Sheet1!$D$5:$D$28252,"&lt;&gt;内部转账",Sheet1!$E$5:$E$28252,"&lt;&gt;*调拨*")</f>
        <v>0</v>
      </c>
      <c r="K30" s="32">
        <f>SUMIFS(Sheet1!$F$5:$F$28252,Sheet1!$I$5:$I$28252,$B30,Sheet1!$L$5:$L$28252,$A30,Sheet1!$D$5:$D$28252,"抖音",Sheet1!$E$5:$E$28252,"&lt;&gt;*调拨*")+SUMIFS(Sheet1!$F$5:$F$28252,Sheet1!$I$5:$I$28252,$B30,Sheet1!$L$5:$L$28252,$A30,Sheet1!$E$5:$E$28252,"*抖音*",Sheet1!$D$5:$D$28252,"&lt;&gt;抖音",Sheet1!$D$5:$D$28252,"&lt;&gt;内部转款",Sheet1!$D$5:$D$28252,"&lt;&gt;内部转账",Sheet1!$E$5:$E$28252,"&lt;&gt;*调拨*")</f>
        <v>0</v>
      </c>
      <c r="L30" s="32">
        <f>SUMIFS(Sheet1!$F$5:$F$28252,Sheet1!$I$5:$I$28252,$B30,Sheet1!$L$5:$L$28252,$A30,Sheet1!$D$5:$D$28252,"医卡通",Sheet1!$E$5:$E$28252,"&lt;&gt;*调拨*")+SUMIFS(Sheet1!$F$5:$F$28252,Sheet1!$I$5:$I$28252,$B30,Sheet1!$L$5:$L$28252,$A30,Sheet1!$E$5:$E$28252,"*医卡通*",Sheet1!$D$5:$D$28252,"&lt;&gt;医卡通",Sheet1!$D$5:$D$28252,"&lt;&gt;内部转款",Sheet1!$D$5:$D$28252,"&lt;&gt;内部转账",Sheet1!$E$5:$E$28252,"&lt;&gt;*调拨*")</f>
        <v>0</v>
      </c>
      <c r="M30" s="32">
        <f>SUMIFS(Sheet1!$F$5:$F$28252,Sheet1!$I$5:$I$28252,$B30,Sheet1!$L$5:$L$28252,$A30,Sheet1!$D$5:$D$28252,"企健网",Sheet1!$E$5:$E$28252,"&lt;&gt;*调拨*")+SUMIFS(Sheet1!$F$5:$F$28252,Sheet1!$I$5:$I$28252,$B30,Sheet1!$L$5:$L$28252,$A30,Sheet1!$E$5:$E$28252,"*企健网*",Sheet1!$D$5:$D$28252,"&lt;&gt;企健网",Sheet1!$D$5:$D$28252,"&lt;&gt;内部转款",Sheet1!$D$5:$D$28252,"&lt;&gt;内部转账",Sheet1!$E$5:$E$28252,"&lt;&gt;*调拨*")</f>
        <v>0</v>
      </c>
      <c r="N30" s="32">
        <f>SUMIFS(Sheet1!$F$5:$F$28252,Sheet1!$I$5:$I$28252,$B30,Sheet1!$L$5:$L$28252,$A30,Sheet1!$D$5:$D$28252,"银联",Sheet1!$E$5:$E$28252,"&lt;&gt;*调拨*")+SUMIFS(Sheet1!$F$5:$F$28252,Sheet1!$I$5:$I$28252,$B30,Sheet1!$L$5:$L$28252,$A30,Sheet1!$E$5:$E$28252,"*银联*",Sheet1!$D$5:$D$28252,"&lt;&gt;银联",Sheet1!$D$5:$D$28252,"&lt;&gt;内部转款",Sheet1!$D$5:$D$28252,"&lt;&gt;内部转账",Sheet1!$E$5:$E$28252,"&lt;&gt;*调拨*")</f>
        <v>0</v>
      </c>
      <c r="O30" s="32">
        <f>SUMIFS(Sheet1!$F$5:$F$28252,Sheet1!$I$5:$I$28252,$B30,Sheet1!$L$5:$L$28252,$A30,Sheet1!$D$5:$D$28252,"京东",Sheet1!$E$5:$E$28252,"&lt;&gt;*调拨*")+SUMIFS(Sheet1!$F$5:$F$28252,Sheet1!$I$5:$I$28252,$B30,Sheet1!$L$5:$L$28252,$A30,Sheet1!$E$5:$E$28252,"*京东*",Sheet1!$D$5:$D$28252,"&lt;&gt;京东",Sheet1!$D$5:$D$28252,"&lt;&gt;内部转款",Sheet1!$D$5:$D$28252,"&lt;&gt;内部转账",Sheet1!$E$5:$E$28252,"&lt;&gt;*调拨*")</f>
        <v>0</v>
      </c>
      <c r="P30" s="32">
        <f>SUMIFS(Sheet1!$F$5:$F$28252,Sheet1!$I$5:$I$28252,$B30,Sheet1!$L$5:$L$28252,$A30,Sheet1!$D$5:$D$28252,"药机微信",Sheet1!$E$5:$E$28252,"&lt;&gt;*调拨*")+SUMIFS(Sheet1!$F$5:$F$28252,Sheet1!$I$5:$I$28252,$B30,Sheet1!$L$5:$L$28252,$A30,Sheet1!$E$5:$E$28252,"*药机微信*",Sheet1!$D$5:$D$28252,"&lt;&gt;药机微信",Sheet1!$D$5:$D$28252,"&lt;&gt;内部转款",Sheet1!$D$5:$D$28252,"&lt;&gt;内部转账",Sheet1!$E$5:$E$28252,"&lt;&gt;*调拨*")</f>
        <v>0</v>
      </c>
      <c r="Q30" s="32">
        <f>SUMIFS(Sheet1!$F$5:$F$28252,Sheet1!$I$5:$I$28252,$B30,Sheet1!$L$5:$L$28252,$A30,Sheet1!$D$5:$D$28252,"亲情卡",Sheet1!$E$5:$E$28252,"&lt;&gt;*调拨*")+SUMIFS(Sheet1!$F$5:$F$28252,Sheet1!$I$5:$I$28252,$B30,Sheet1!$L$5:$L$28252,$A30,Sheet1!$E$5:$E$28252,"*亲情卡*",Sheet1!$D$5:$D$28252,"&lt;&gt;亲情卡",Sheet1!$D$5:$D$28252,"&lt;&gt;内部转款",Sheet1!$D$5:$D$28252,"&lt;&gt;内部转账",Sheet1!$E$5:$E$28252,"&lt;&gt;*调拨*")</f>
        <v>0</v>
      </c>
      <c r="R30" s="32">
        <f>SUMIFS(Sheet1!$F$5:$F$28252,Sheet1!$I$5:$I$28252,$B30,Sheet1!$L$5:$L$28252,$A30,Sheet1!$D$5:$D$28252,"优惠券",Sheet1!$E$5:$E$28252,"&lt;&gt;*调拨*")+SUMIFS(Sheet1!$F$5:$F$28252,Sheet1!$I$5:$I$28252,$B30,Sheet1!$L$5:$L$28252,$A30,Sheet1!$E$5:$E$28252,"*优惠券*",Sheet1!$D$5:$D$28252,"&lt;&gt;优惠券",Sheet1!$D$5:$D$28252,"&lt;&gt;内部转款",Sheet1!$D$5:$D$28252,"&lt;&gt;内部转账",Sheet1!$E$5:$E$28252,"&lt;&gt;*调拨*")</f>
        <v>0</v>
      </c>
      <c r="S30" s="32">
        <f>SUMIFS(Sheet1!$F$5:$F$28252,Sheet1!$I$5:$I$28252,$B30,Sheet1!$L$5:$L$28252,$A30,Sheet1!$D$5:$D$28252,"代金券",Sheet1!$E$5:$E$28252,"&lt;&gt;*调拨*")+SUMIFS(Sheet1!$F$5:$F$28252,Sheet1!$I$5:$I$28252,$B30,Sheet1!$L$5:$L$28252,$A30,Sheet1!$E$5:$E$28252,"*代金券*",Sheet1!$D$5:$D$28252,"&lt;&gt;代金券",Sheet1!$D$5:$D$28252,"&lt;&gt;内部转款",Sheet1!$D$5:$D$28252,"&lt;&gt;内部转账",Sheet1!$E$5:$E$28252,"&lt;&gt;*调拨*")</f>
        <v>0</v>
      </c>
      <c r="T30" s="32">
        <f>SUMIFS(Sheet1!$F$5:$F$28252,Sheet1!$I$5:$I$28252,$B30,Sheet1!$L$5:$L$28252,$A30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,Sheet1!$L$5:$L$28252,$A30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,Sheet1!$L$5:$L$28252,$A30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,Sheet1!$L$5:$L$28252,$A30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" s="32">
        <f>SUMIFS(Sheet1!$F$5:$F$28252,Sheet1!$I$5:$I$28252,$B30,Sheet1!$L$5:$L$28252,$A30,Sheet1!$E$5:$E$28252,"*调拨*")</f>
        <v>0</v>
      </c>
      <c r="V30" s="32">
        <f>SUMIFS(Sheet1!$F$5:$F$28252,Sheet1!$I$5:$I$28252,$B30,Sheet1!$L$5:$L$28252,$A30,Sheet1!$D$5:$D$28252,"储值",Sheet1!$E$5:$E$28252,"&lt;&gt;*调拨*")+SUMIFS(Sheet1!$F$5:$F$28252,Sheet1!$I$5:$I$28252,$B30,Sheet1!$L$5:$L$28252,$A30,Sheet1!$E$5:$E$28252,"*储值*",Sheet1!$D$5:$D$28252,"&lt;&gt;储值",Sheet1!$D$5:$D$28252,"&lt;&gt;内部转款",Sheet1!$D$5:$D$28252,"&lt;&gt;内部转账",Sheet1!$E$5:$E$28252,"&lt;&gt;*调拨*")</f>
        <v>0</v>
      </c>
      <c r="W30" s="32">
        <f>SUMIFS(Sheet1!$F$5:$F$28252,Sheet1!$I$5:$I$28252,$B30,Sheet1!$L$5:$L$28252,$A30,Sheet1!$D$5:$D$28252,"效期",Sheet1!$E$5:$E$28252,"&lt;&gt;*调拨*")+SUMIFS(Sheet1!$F$5:$F$28252,Sheet1!$I$5:$I$28252,$B30,Sheet1!$L$5:$L$28252,$A30,Sheet1!$E$5:$E$28252,"*效期*",Sheet1!$D$5:$D$28252,"&lt;&gt;效期",Sheet1!$D$5:$D$28252,"&lt;&gt;内部转款",Sheet1!$D$5:$D$28252,"&lt;&gt;内部转账",Sheet1!$E$5:$E$28252,"&lt;&gt;*调拨*")</f>
        <v>0</v>
      </c>
      <c r="X30" s="32">
        <f>SUMIFS(Sheet1!$F$5:$F$28252,Sheet1!$I$5:$I$28252,$B30,Sheet1!$L$5:$L$28252,$A30,Sheet1!$D$5:$D$28252,"内部转款",Sheet1!$E$5:$E$28252,"&lt;&gt;*调拨*")+SUMIFS(Sheet1!$F$5:$F$28252,Sheet1!$I$5:$I$28252,$B30,Sheet1!$L$5:$L$28252,$A30,Sheet1!$D$5:$D$28252,"内部转账",Sheet1!$E$5:$E$28252,"&lt;&gt;*调拨*")</f>
        <v>0</v>
      </c>
      <c r="Y30" s="32">
        <f t="shared" si="0"/>
        <v>0</v>
      </c>
      <c r="Z30" s="32">
        <f>SUMIFS(Sheet1!$F$5:$F$28252,Sheet1!$I$5:$I$28252,$B30,Sheet1!$L$5:$L$28252,$A30)</f>
        <v>228.85</v>
      </c>
      <c r="AA30" s="32">
        <f>SUMIFS(Sheet1!$G$5:$G$28252,Sheet1!$I$5:$I$28252,$B30,Sheet1!$L$5:$L$28252,$A30,Sheet1!$D$5:$D$28252,"工资",Sheet1!$E$5:$E$28252,"&lt;&gt;*调拨*")+SUMIFS(Sheet1!$G$5:$G$28252,Sheet1!$I$5:$I$28252,$B30,Sheet1!$L$5:$L$28252,$A30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0" s="32">
        <f>SUMIFS(Sheet1!$G$5:$G$28252,Sheet1!$I$5:$I$28252,$B30,Sheet1!$L$5:$L$28252,$A30,Sheet1!$D$5:$D$28252,"水费",Sheet1!$E$5:$E$28252,"&lt;&gt;*调拨*")+SUMIFS(Sheet1!$G$5:$G$28252,Sheet1!$I$5:$I$28252,$B30,Sheet1!$L$5:$L$28252,$A30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" s="32">
        <f>SUMIFS(Sheet1!$G$5:$G$28252,Sheet1!$I$5:$I$28252,$B30,Sheet1!$L$5:$L$28252,$A30,Sheet1!$D$5:$D$28252,"电费",Sheet1!$E$5:$E$28252,"&lt;&gt;*调拨*")+SUMIFS(Sheet1!$G$5:$G$28252,Sheet1!$I$5:$I$28252,$B30,Sheet1!$L$5:$L$28252,$A30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" s="32">
        <f>SUMIFS(Sheet1!$G$5:$G$28252,Sheet1!$I$5:$I$28252,$B30,Sheet1!$L$5:$L$28252,$A30,Sheet1!$D$5:$D$28252,"宽带费",Sheet1!$E$5:$E$28252,"&lt;&gt;*调拨*")+SUMIFS(Sheet1!$G$5:$G$28252,Sheet1!$I$5:$I$28252,$B30,Sheet1!$L$5:$L$28252,$A30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" s="32">
        <f>SUMIFS(Sheet1!$G$5:$G$28252,Sheet1!$I$5:$I$28252,$B30,Sheet1!$L$5:$L$28252,$A30,Sheet1!$D$5:$D$28252,"办公费",Sheet1!$E$5:$E$28252,"&lt;&gt;*调拨*")+SUMIFS(Sheet1!$G$5:$G$28252,Sheet1!$I$5:$I$28252,$B30,Sheet1!$L$5:$L$28252,$A30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" s="32">
        <f>SUMIFS(Sheet1!$G$5:$G$28252,Sheet1!$I$5:$I$28252,$B30,Sheet1!$L$5:$L$28252,$A30,Sheet1!$D$5:$D$28252,"话费",Sheet1!$E$5:$E$28252,"&lt;&gt;*调拨*")+SUMIFS(Sheet1!$G$5:$G$28252,Sheet1!$I$5:$I$28252,$B30,Sheet1!$L$5:$L$28252,$A30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" s="32">
        <f>SUMIFS(Sheet1!$G$5:$G$28252,Sheet1!$I$5:$I$28252,$B30,Sheet1!$L$5:$L$28252,$A30,Sheet1!$D$5:$D$28252,"房租",Sheet1!$E$5:$E$28252,"&lt;&gt;*调拨*")+SUMIFS(Sheet1!$G$5:$G$28252,Sheet1!$I$5:$I$28252,$B30,Sheet1!$L$5:$L$28252,$A30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" s="32">
        <f>SUMIFS(Sheet1!$G$5:$G$28252,Sheet1!$I$5:$I$28252,$B30,Sheet1!$L$5:$L$28252,$A30,Sheet1!$E$5:$E$28252,"*调拨*")</f>
        <v>0</v>
      </c>
      <c r="AI30" s="32">
        <f>SUMIFS(Sheet1!$G$5:$G$28252,Sheet1!$I$5:$I$28252,$B30,Sheet1!$L$5:$L$28252,$A30,Sheet1!$D$5:$D$28252,"内部转款",Sheet1!$E$5:$E$28252,"&lt;&gt;*调拨*")+SUMIFS(Sheet1!$G$5:$G$28252,Sheet1!$I$5:$I$28252,$B30,Sheet1!$L$5:$L$28252,$A30,Sheet1!$D$5:$D$28252,"内部转账",Sheet1!$E$5:$E$28252,"&lt;&gt;*调拨*")</f>
        <v>0</v>
      </c>
      <c r="AJ30" s="32">
        <f t="shared" si="1"/>
        <v>0</v>
      </c>
      <c r="AK30" s="32">
        <f>SUMIFS(Sheet1!$G$5:$G$28252,Sheet1!$I$5:$I$28252,$B30,Sheet1!$L$5:$L$28252,$A30)</f>
        <v>0</v>
      </c>
      <c r="AL30" s="32">
        <f t="shared" si="2"/>
        <v>228.85</v>
      </c>
    </row>
    <row r="31" ht="16.5" spans="1:38">
      <c r="A31" s="30">
        <v>202512</v>
      </c>
      <c r="B31" s="31" t="s">
        <v>87</v>
      </c>
      <c r="C31" s="32">
        <f>SUMIFS(Sheet1!$F$5:$F$28252,Sheet1!$I$5:$I$28252,$B31,Sheet1!$L$5:$L$28252,$A31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972.26</v>
      </c>
      <c r="D31" s="32">
        <f>SUMIFS(Sheet1!$F$5:$F$28252,Sheet1!$I$5:$I$28252,$B31,Sheet1!$L$5:$L$28252,$A31,Sheet1!$D$5:$D$28252,"医保即时拨付",Sheet1!$E$5:$E$28252,"&lt;&gt;*调拨*")+SUMIFS(Sheet1!$F$5:$F$28252,Sheet1!$I$5:$I$28252,$B31,Sheet1!$L$5:$L$28252,$A31,Sheet1!$E$5:$E$28252,"*医保即时拨付*",Sheet1!$D$5:$D$28252,"&lt;&gt;医保即时拨付",Sheet1!$D$5:$D$28252,"&lt;&gt;内部转款",Sheet1!$D$5:$D$28252,"&lt;&gt;内部转账",Sheet1!$E$5:$E$28252,"&lt;&gt;*调拨*")</f>
        <v>0</v>
      </c>
      <c r="E31" s="32">
        <f>SUMIFS(Sheet1!$F$5:$F$28252,Sheet1!$I$5:$I$28252,$B31,Sheet1!$L$5:$L$28252,$A31,Sheet1!$D$5:$D$28252,"医保",Sheet1!$E$5:$E$28252,"&lt;&gt;*调拨*",Sheet1!$E$5:$E$28252,"&lt;&gt;*医保即时拨付*")+SUMIFS(Sheet1!$F$5:$F$28252,Sheet1!$I$5:$I$28252,$B31,Sheet1!$L$5:$L$28252,$A31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1" s="32">
        <f>SUMIFS(Sheet1!$F$5:$F$28252,Sheet1!$I$5:$I$28252,$B31,Sheet1!$L$5:$L$28252,$A31,Sheet1!$D$5:$D$28252,"聚合",Sheet1!$E$5:$E$28252,"&lt;&gt;*调拨*")+SUMIFS(Sheet1!$F$5:$F$28252,Sheet1!$I$5:$I$28252,$B31,Sheet1!$L$5:$L$28252,$A31,Sheet1!$E$5:$E$28252,"*聚合*",Sheet1!$D$5:$D$28252,"&lt;&gt;聚合",Sheet1!$D$5:$D$28252,"&lt;&gt;内部转款",Sheet1!$D$5:$D$28252,"&lt;&gt;内部转账",Sheet1!$E$5:$E$28252,"&lt;&gt;*调拨*")</f>
        <v>0</v>
      </c>
      <c r="G31" s="32">
        <f>SUMIFS(Sheet1!$F$5:$F$28252,Sheet1!$I$5:$I$28252,$B31,Sheet1!$L$5:$L$28252,$A31,Sheet1!$D$5:$D$28252,"24小时微信",Sheet1!$E$5:$E$28252,"&lt;&gt;*调拨*")+SUMIFS(Sheet1!$F$5:$F$28252,Sheet1!$I$5:$I$28252,$B31,Sheet1!$L$5:$L$28252,$A31,Sheet1!$E$5:$E$28252,"*24小时微信*",Sheet1!$D$5:$D$28252,"&lt;&gt;24小时微信",Sheet1!$D$5:$D$28252,"&lt;&gt;内部转款",Sheet1!$D$5:$D$28252,"&lt;&gt;内部转账",Sheet1!$E$5:$E$28252,"&lt;&gt;*调拨*")</f>
        <v>0</v>
      </c>
      <c r="H31" s="32">
        <f>SUMIFS(Sheet1!$F$5:$F$28252,Sheet1!$I$5:$I$28252,$B31,Sheet1!$L$5:$L$28252,$A31,Sheet1!$D$5:$D$28252,"美团",Sheet1!$E$5:$E$28252,"&lt;&gt;*调拨*")+SUMIFS(Sheet1!$F$5:$F$28252,Sheet1!$I$5:$I$28252,$B31,Sheet1!$L$5:$L$28252,$A31,Sheet1!$E$5:$E$28252,"*美团*",Sheet1!$D$5:$D$28252,"&lt;&gt;美团",Sheet1!$D$5:$D$28252,"&lt;&gt;内部转款",Sheet1!$D$5:$D$28252,"&lt;&gt;内部转账",Sheet1!$E$5:$E$28252,"&lt;&gt;*调拨*")</f>
        <v>0</v>
      </c>
      <c r="I31" s="32">
        <f>SUMIFS(Sheet1!$F$5:$F$28252,Sheet1!$I$5:$I$28252,$B31,Sheet1!$L$5:$L$28252,$A31,Sheet1!$D$5:$D$28252,"饿了么",Sheet1!$E$5:$E$28252,"&lt;&gt;*调拨*")+SUMIFS(Sheet1!$F$5:$F$28252,Sheet1!$I$5:$I$28252,$B31,Sheet1!$L$5:$L$28252,$A31,Sheet1!$E$5:$E$28252,"*饿了么*",Sheet1!$D$5:$D$28252,"&lt;&gt;饿了么",Sheet1!$D$5:$D$28252,"&lt;&gt;内部转款",Sheet1!$D$5:$D$28252,"&lt;&gt;内部转账",Sheet1!$E$5:$E$28252,"&lt;&gt;*调拨*")</f>
        <v>0</v>
      </c>
      <c r="J31" s="32">
        <f>SUMIFS(Sheet1!$F$5:$F$28252,Sheet1!$I$5:$I$28252,$B31,Sheet1!$L$5:$L$28252,$A31,Sheet1!$D$5:$D$28252,"健E卡",Sheet1!$E$5:$E$28252,"&lt;&gt;*调拨*")+SUMIFS(Sheet1!$F$5:$F$28252,Sheet1!$I$5:$I$28252,$B31,Sheet1!$L$5:$L$28252,$A31,Sheet1!$E$5:$E$28252,"*健E卡*",Sheet1!$D$5:$D$28252,"&lt;&gt;健E卡",Sheet1!$D$5:$D$28252,"&lt;&gt;内部转款",Sheet1!$D$5:$D$28252,"&lt;&gt;内部转账",Sheet1!$E$5:$E$28252,"&lt;&gt;*调拨*")</f>
        <v>0</v>
      </c>
      <c r="K31" s="32">
        <f>SUMIFS(Sheet1!$F$5:$F$28252,Sheet1!$I$5:$I$28252,$B31,Sheet1!$L$5:$L$28252,$A31,Sheet1!$D$5:$D$28252,"抖音",Sheet1!$E$5:$E$28252,"&lt;&gt;*调拨*")+SUMIFS(Sheet1!$F$5:$F$28252,Sheet1!$I$5:$I$28252,$B31,Sheet1!$L$5:$L$28252,$A31,Sheet1!$E$5:$E$28252,"*抖音*",Sheet1!$D$5:$D$28252,"&lt;&gt;抖音",Sheet1!$D$5:$D$28252,"&lt;&gt;内部转款",Sheet1!$D$5:$D$28252,"&lt;&gt;内部转账",Sheet1!$E$5:$E$28252,"&lt;&gt;*调拨*")</f>
        <v>0</v>
      </c>
      <c r="L31" s="32">
        <f>SUMIFS(Sheet1!$F$5:$F$28252,Sheet1!$I$5:$I$28252,$B31,Sheet1!$L$5:$L$28252,$A31,Sheet1!$D$5:$D$28252,"医卡通",Sheet1!$E$5:$E$28252,"&lt;&gt;*调拨*")+SUMIFS(Sheet1!$F$5:$F$28252,Sheet1!$I$5:$I$28252,$B31,Sheet1!$L$5:$L$28252,$A31,Sheet1!$E$5:$E$28252,"*医卡通*",Sheet1!$D$5:$D$28252,"&lt;&gt;医卡通",Sheet1!$D$5:$D$28252,"&lt;&gt;内部转款",Sheet1!$D$5:$D$28252,"&lt;&gt;内部转账",Sheet1!$E$5:$E$28252,"&lt;&gt;*调拨*")</f>
        <v>0</v>
      </c>
      <c r="M31" s="32">
        <f>SUMIFS(Sheet1!$F$5:$F$28252,Sheet1!$I$5:$I$28252,$B31,Sheet1!$L$5:$L$28252,$A31,Sheet1!$D$5:$D$28252,"企健网",Sheet1!$E$5:$E$28252,"&lt;&gt;*调拨*")+SUMIFS(Sheet1!$F$5:$F$28252,Sheet1!$I$5:$I$28252,$B31,Sheet1!$L$5:$L$28252,$A31,Sheet1!$E$5:$E$28252,"*企健网*",Sheet1!$D$5:$D$28252,"&lt;&gt;企健网",Sheet1!$D$5:$D$28252,"&lt;&gt;内部转款",Sheet1!$D$5:$D$28252,"&lt;&gt;内部转账",Sheet1!$E$5:$E$28252,"&lt;&gt;*调拨*")</f>
        <v>0</v>
      </c>
      <c r="N31" s="32">
        <f>SUMIFS(Sheet1!$F$5:$F$28252,Sheet1!$I$5:$I$28252,$B31,Sheet1!$L$5:$L$28252,$A31,Sheet1!$D$5:$D$28252,"银联",Sheet1!$E$5:$E$28252,"&lt;&gt;*调拨*")+SUMIFS(Sheet1!$F$5:$F$28252,Sheet1!$I$5:$I$28252,$B31,Sheet1!$L$5:$L$28252,$A31,Sheet1!$E$5:$E$28252,"*银联*",Sheet1!$D$5:$D$28252,"&lt;&gt;银联",Sheet1!$D$5:$D$28252,"&lt;&gt;内部转款",Sheet1!$D$5:$D$28252,"&lt;&gt;内部转账",Sheet1!$E$5:$E$28252,"&lt;&gt;*调拨*")</f>
        <v>0</v>
      </c>
      <c r="O31" s="32">
        <f>SUMIFS(Sheet1!$F$5:$F$28252,Sheet1!$I$5:$I$28252,$B31,Sheet1!$L$5:$L$28252,$A31,Sheet1!$D$5:$D$28252,"京东",Sheet1!$E$5:$E$28252,"&lt;&gt;*调拨*")+SUMIFS(Sheet1!$F$5:$F$28252,Sheet1!$I$5:$I$28252,$B31,Sheet1!$L$5:$L$28252,$A31,Sheet1!$E$5:$E$28252,"*京东*",Sheet1!$D$5:$D$28252,"&lt;&gt;京东",Sheet1!$D$5:$D$28252,"&lt;&gt;内部转款",Sheet1!$D$5:$D$28252,"&lt;&gt;内部转账",Sheet1!$E$5:$E$28252,"&lt;&gt;*调拨*")</f>
        <v>0</v>
      </c>
      <c r="P31" s="32">
        <f>SUMIFS(Sheet1!$F$5:$F$28252,Sheet1!$I$5:$I$28252,$B31,Sheet1!$L$5:$L$28252,$A31,Sheet1!$D$5:$D$28252,"药机微信",Sheet1!$E$5:$E$28252,"&lt;&gt;*调拨*")+SUMIFS(Sheet1!$F$5:$F$28252,Sheet1!$I$5:$I$28252,$B31,Sheet1!$L$5:$L$28252,$A31,Sheet1!$E$5:$E$28252,"*药机微信*",Sheet1!$D$5:$D$28252,"&lt;&gt;药机微信",Sheet1!$D$5:$D$28252,"&lt;&gt;内部转款",Sheet1!$D$5:$D$28252,"&lt;&gt;内部转账",Sheet1!$E$5:$E$28252,"&lt;&gt;*调拨*")</f>
        <v>0</v>
      </c>
      <c r="Q31" s="32">
        <f>SUMIFS(Sheet1!$F$5:$F$28252,Sheet1!$I$5:$I$28252,$B31,Sheet1!$L$5:$L$28252,$A31,Sheet1!$D$5:$D$28252,"亲情卡",Sheet1!$E$5:$E$28252,"&lt;&gt;*调拨*")+SUMIFS(Sheet1!$F$5:$F$28252,Sheet1!$I$5:$I$28252,$B31,Sheet1!$L$5:$L$28252,$A31,Sheet1!$E$5:$E$28252,"*亲情卡*",Sheet1!$D$5:$D$28252,"&lt;&gt;亲情卡",Sheet1!$D$5:$D$28252,"&lt;&gt;内部转款",Sheet1!$D$5:$D$28252,"&lt;&gt;内部转账",Sheet1!$E$5:$E$28252,"&lt;&gt;*调拨*")</f>
        <v>0</v>
      </c>
      <c r="R31" s="32">
        <f>SUMIFS(Sheet1!$F$5:$F$28252,Sheet1!$I$5:$I$28252,$B31,Sheet1!$L$5:$L$28252,$A31,Sheet1!$D$5:$D$28252,"优惠券",Sheet1!$E$5:$E$28252,"&lt;&gt;*调拨*")+SUMIFS(Sheet1!$F$5:$F$28252,Sheet1!$I$5:$I$28252,$B31,Sheet1!$L$5:$L$28252,$A31,Sheet1!$E$5:$E$28252,"*优惠券*",Sheet1!$D$5:$D$28252,"&lt;&gt;优惠券",Sheet1!$D$5:$D$28252,"&lt;&gt;内部转款",Sheet1!$D$5:$D$28252,"&lt;&gt;内部转账",Sheet1!$E$5:$E$28252,"&lt;&gt;*调拨*")</f>
        <v>0</v>
      </c>
      <c r="S31" s="32">
        <f>SUMIFS(Sheet1!$F$5:$F$28252,Sheet1!$I$5:$I$28252,$B31,Sheet1!$L$5:$L$28252,$A31,Sheet1!$D$5:$D$28252,"代金券",Sheet1!$E$5:$E$28252,"&lt;&gt;*调拨*")+SUMIFS(Sheet1!$F$5:$F$28252,Sheet1!$I$5:$I$28252,$B31,Sheet1!$L$5:$L$28252,$A31,Sheet1!$E$5:$E$28252,"*代金券*",Sheet1!$D$5:$D$28252,"&lt;&gt;代金券",Sheet1!$D$5:$D$28252,"&lt;&gt;内部转款",Sheet1!$D$5:$D$28252,"&lt;&gt;内部转账",Sheet1!$E$5:$E$28252,"&lt;&gt;*调拨*")</f>
        <v>0</v>
      </c>
      <c r="T31" s="32">
        <f>SUMIFS(Sheet1!$F$5:$F$28252,Sheet1!$I$5:$I$28252,$B31,Sheet1!$L$5:$L$28252,$A31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,Sheet1!$L$5:$L$28252,$A31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,Sheet1!$L$5:$L$28252,$A31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,Sheet1!$L$5:$L$28252,$A31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" s="32">
        <f>SUMIFS(Sheet1!$F$5:$F$28252,Sheet1!$I$5:$I$28252,$B31,Sheet1!$L$5:$L$28252,$A31,Sheet1!$E$5:$E$28252,"*调拨*")</f>
        <v>0</v>
      </c>
      <c r="V31" s="32">
        <f>SUMIFS(Sheet1!$F$5:$F$28252,Sheet1!$I$5:$I$28252,$B31,Sheet1!$L$5:$L$28252,$A31,Sheet1!$D$5:$D$28252,"储值",Sheet1!$E$5:$E$28252,"&lt;&gt;*调拨*")+SUMIFS(Sheet1!$F$5:$F$28252,Sheet1!$I$5:$I$28252,$B31,Sheet1!$L$5:$L$28252,$A31,Sheet1!$E$5:$E$28252,"*储值*",Sheet1!$D$5:$D$28252,"&lt;&gt;储值",Sheet1!$D$5:$D$28252,"&lt;&gt;内部转款",Sheet1!$D$5:$D$28252,"&lt;&gt;内部转账",Sheet1!$E$5:$E$28252,"&lt;&gt;*调拨*")</f>
        <v>0</v>
      </c>
      <c r="W31" s="32">
        <f>SUMIFS(Sheet1!$F$5:$F$28252,Sheet1!$I$5:$I$28252,$B31,Sheet1!$L$5:$L$28252,$A31,Sheet1!$D$5:$D$28252,"效期",Sheet1!$E$5:$E$28252,"&lt;&gt;*调拨*")+SUMIFS(Sheet1!$F$5:$F$28252,Sheet1!$I$5:$I$28252,$B31,Sheet1!$L$5:$L$28252,$A31,Sheet1!$E$5:$E$28252,"*效期*",Sheet1!$D$5:$D$28252,"&lt;&gt;效期",Sheet1!$D$5:$D$28252,"&lt;&gt;内部转款",Sheet1!$D$5:$D$28252,"&lt;&gt;内部转账",Sheet1!$E$5:$E$28252,"&lt;&gt;*调拨*")</f>
        <v>0</v>
      </c>
      <c r="X31" s="32">
        <f>SUMIFS(Sheet1!$F$5:$F$28252,Sheet1!$I$5:$I$28252,$B31,Sheet1!$L$5:$L$28252,$A31,Sheet1!$D$5:$D$28252,"内部转款",Sheet1!$E$5:$E$28252,"&lt;&gt;*调拨*")+SUMIFS(Sheet1!$F$5:$F$28252,Sheet1!$I$5:$I$28252,$B31,Sheet1!$L$5:$L$28252,$A31,Sheet1!$D$5:$D$28252,"内部转账",Sheet1!$E$5:$E$28252,"&lt;&gt;*调拨*")</f>
        <v>0</v>
      </c>
      <c r="Y31" s="32">
        <f t="shared" si="0"/>
        <v>0</v>
      </c>
      <c r="Z31" s="32">
        <f>SUMIFS(Sheet1!$F$5:$F$28252,Sheet1!$I$5:$I$28252,$B31,Sheet1!$L$5:$L$28252,$A31)</f>
        <v>972.26</v>
      </c>
      <c r="AA31" s="32">
        <f>SUMIFS(Sheet1!$G$5:$G$28252,Sheet1!$I$5:$I$28252,$B31,Sheet1!$L$5:$L$28252,$A31,Sheet1!$D$5:$D$28252,"工资",Sheet1!$E$5:$E$28252,"&lt;&gt;*调拨*")+SUMIFS(Sheet1!$G$5:$G$28252,Sheet1!$I$5:$I$28252,$B31,Sheet1!$L$5:$L$28252,$A31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1" s="32">
        <f>SUMIFS(Sheet1!$G$5:$G$28252,Sheet1!$I$5:$I$28252,$B31,Sheet1!$L$5:$L$28252,$A31,Sheet1!$D$5:$D$28252,"水费",Sheet1!$E$5:$E$28252,"&lt;&gt;*调拨*")+SUMIFS(Sheet1!$G$5:$G$28252,Sheet1!$I$5:$I$28252,$B31,Sheet1!$L$5:$L$28252,$A31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" s="32">
        <f>SUMIFS(Sheet1!$G$5:$G$28252,Sheet1!$I$5:$I$28252,$B31,Sheet1!$L$5:$L$28252,$A31,Sheet1!$D$5:$D$28252,"电费",Sheet1!$E$5:$E$28252,"&lt;&gt;*调拨*")+SUMIFS(Sheet1!$G$5:$G$28252,Sheet1!$I$5:$I$28252,$B31,Sheet1!$L$5:$L$28252,$A31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" s="32">
        <f>SUMIFS(Sheet1!$G$5:$G$28252,Sheet1!$I$5:$I$28252,$B31,Sheet1!$L$5:$L$28252,$A31,Sheet1!$D$5:$D$28252,"宽带费",Sheet1!$E$5:$E$28252,"&lt;&gt;*调拨*")+SUMIFS(Sheet1!$G$5:$G$28252,Sheet1!$I$5:$I$28252,$B31,Sheet1!$L$5:$L$28252,$A31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" s="32">
        <f>SUMIFS(Sheet1!$G$5:$G$28252,Sheet1!$I$5:$I$28252,$B31,Sheet1!$L$5:$L$28252,$A31,Sheet1!$D$5:$D$28252,"办公费",Sheet1!$E$5:$E$28252,"&lt;&gt;*调拨*")+SUMIFS(Sheet1!$G$5:$G$28252,Sheet1!$I$5:$I$28252,$B31,Sheet1!$L$5:$L$28252,$A31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" s="32">
        <f>SUMIFS(Sheet1!$G$5:$G$28252,Sheet1!$I$5:$I$28252,$B31,Sheet1!$L$5:$L$28252,$A31,Sheet1!$D$5:$D$28252,"话费",Sheet1!$E$5:$E$28252,"&lt;&gt;*调拨*")+SUMIFS(Sheet1!$G$5:$G$28252,Sheet1!$I$5:$I$28252,$B31,Sheet1!$L$5:$L$28252,$A31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1" s="32">
        <f>SUMIFS(Sheet1!$G$5:$G$28252,Sheet1!$I$5:$I$28252,$B31,Sheet1!$L$5:$L$28252,$A31,Sheet1!$D$5:$D$28252,"房租",Sheet1!$E$5:$E$28252,"&lt;&gt;*调拨*")+SUMIFS(Sheet1!$G$5:$G$28252,Sheet1!$I$5:$I$28252,$B31,Sheet1!$L$5:$L$28252,$A31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" s="32">
        <f>SUMIFS(Sheet1!$G$5:$G$28252,Sheet1!$I$5:$I$28252,$B31,Sheet1!$L$5:$L$28252,$A31,Sheet1!$E$5:$E$28252,"*调拨*")</f>
        <v>0</v>
      </c>
      <c r="AI31" s="32">
        <f>SUMIFS(Sheet1!$G$5:$G$28252,Sheet1!$I$5:$I$28252,$B31,Sheet1!$L$5:$L$28252,$A31,Sheet1!$D$5:$D$28252,"内部转款",Sheet1!$E$5:$E$28252,"&lt;&gt;*调拨*")+SUMIFS(Sheet1!$G$5:$G$28252,Sheet1!$I$5:$I$28252,$B31,Sheet1!$L$5:$L$28252,$A31,Sheet1!$D$5:$D$28252,"内部转账",Sheet1!$E$5:$E$28252,"&lt;&gt;*调拨*")</f>
        <v>0</v>
      </c>
      <c r="AJ31" s="32">
        <f t="shared" si="1"/>
        <v>0</v>
      </c>
      <c r="AK31" s="32">
        <f>SUMIFS(Sheet1!$G$5:$G$28252,Sheet1!$I$5:$I$28252,$B31,Sheet1!$L$5:$L$28252,$A31)</f>
        <v>0</v>
      </c>
      <c r="AL31" s="32">
        <f t="shared" si="2"/>
        <v>972.26</v>
      </c>
    </row>
    <row r="32" ht="16.5" spans="1:38">
      <c r="A32" s="30">
        <v>202512</v>
      </c>
      <c r="B32" s="31" t="s">
        <v>105</v>
      </c>
      <c r="C32" s="32">
        <f>SUMIFS(Sheet1!$F$5:$F$28252,Sheet1!$I$5:$I$28252,$B32,Sheet1!$L$5:$L$28252,$A32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115.04</v>
      </c>
      <c r="D32" s="32">
        <f>SUMIFS(Sheet1!$F$5:$F$28252,Sheet1!$I$5:$I$28252,$B32,Sheet1!$L$5:$L$28252,$A32,Sheet1!$D$5:$D$28252,"医保即时拨付",Sheet1!$E$5:$E$28252,"&lt;&gt;*调拨*")+SUMIFS(Sheet1!$F$5:$F$28252,Sheet1!$I$5:$I$28252,$B32,Sheet1!$L$5:$L$28252,$A32,Sheet1!$E$5:$E$28252,"*医保即时拨付*",Sheet1!$D$5:$D$28252,"&lt;&gt;医保即时拨付",Sheet1!$D$5:$D$28252,"&lt;&gt;内部转款",Sheet1!$D$5:$D$28252,"&lt;&gt;内部转账",Sheet1!$E$5:$E$28252,"&lt;&gt;*调拨*")</f>
        <v>0</v>
      </c>
      <c r="E32" s="32">
        <f>SUMIFS(Sheet1!$F$5:$F$28252,Sheet1!$I$5:$I$28252,$B32,Sheet1!$L$5:$L$28252,$A32,Sheet1!$D$5:$D$28252,"医保",Sheet1!$E$5:$E$28252,"&lt;&gt;*调拨*",Sheet1!$E$5:$E$28252,"&lt;&gt;*医保即时拨付*")+SUMIFS(Sheet1!$F$5:$F$28252,Sheet1!$I$5:$I$28252,$B32,Sheet1!$L$5:$L$28252,$A32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2" s="32">
        <f>SUMIFS(Sheet1!$F$5:$F$28252,Sheet1!$I$5:$I$28252,$B32,Sheet1!$L$5:$L$28252,$A32,Sheet1!$D$5:$D$28252,"聚合",Sheet1!$E$5:$E$28252,"&lt;&gt;*调拨*")+SUMIFS(Sheet1!$F$5:$F$28252,Sheet1!$I$5:$I$28252,$B32,Sheet1!$L$5:$L$28252,$A32,Sheet1!$E$5:$E$28252,"*聚合*",Sheet1!$D$5:$D$28252,"&lt;&gt;聚合",Sheet1!$D$5:$D$28252,"&lt;&gt;内部转款",Sheet1!$D$5:$D$28252,"&lt;&gt;内部转账",Sheet1!$E$5:$E$28252,"&lt;&gt;*调拨*")</f>
        <v>0</v>
      </c>
      <c r="G32" s="32">
        <f>SUMIFS(Sheet1!$F$5:$F$28252,Sheet1!$I$5:$I$28252,$B32,Sheet1!$L$5:$L$28252,$A32,Sheet1!$D$5:$D$28252,"24小时微信",Sheet1!$E$5:$E$28252,"&lt;&gt;*调拨*")+SUMIFS(Sheet1!$F$5:$F$28252,Sheet1!$I$5:$I$28252,$B32,Sheet1!$L$5:$L$28252,$A32,Sheet1!$E$5:$E$28252,"*24小时微信*",Sheet1!$D$5:$D$28252,"&lt;&gt;24小时微信",Sheet1!$D$5:$D$28252,"&lt;&gt;内部转款",Sheet1!$D$5:$D$28252,"&lt;&gt;内部转账",Sheet1!$E$5:$E$28252,"&lt;&gt;*调拨*")</f>
        <v>0</v>
      </c>
      <c r="H32" s="32">
        <f>SUMIFS(Sheet1!$F$5:$F$28252,Sheet1!$I$5:$I$28252,$B32,Sheet1!$L$5:$L$28252,$A32,Sheet1!$D$5:$D$28252,"美团",Sheet1!$E$5:$E$28252,"&lt;&gt;*调拨*")+SUMIFS(Sheet1!$F$5:$F$28252,Sheet1!$I$5:$I$28252,$B32,Sheet1!$L$5:$L$28252,$A32,Sheet1!$E$5:$E$28252,"*美团*",Sheet1!$D$5:$D$28252,"&lt;&gt;美团",Sheet1!$D$5:$D$28252,"&lt;&gt;内部转款",Sheet1!$D$5:$D$28252,"&lt;&gt;内部转账",Sheet1!$E$5:$E$28252,"&lt;&gt;*调拨*")</f>
        <v>0</v>
      </c>
      <c r="I32" s="32">
        <f>SUMIFS(Sheet1!$F$5:$F$28252,Sheet1!$I$5:$I$28252,$B32,Sheet1!$L$5:$L$28252,$A32,Sheet1!$D$5:$D$28252,"饿了么",Sheet1!$E$5:$E$28252,"&lt;&gt;*调拨*")+SUMIFS(Sheet1!$F$5:$F$28252,Sheet1!$I$5:$I$28252,$B32,Sheet1!$L$5:$L$28252,$A32,Sheet1!$E$5:$E$28252,"*饿了么*",Sheet1!$D$5:$D$28252,"&lt;&gt;饿了么",Sheet1!$D$5:$D$28252,"&lt;&gt;内部转款",Sheet1!$D$5:$D$28252,"&lt;&gt;内部转账",Sheet1!$E$5:$E$28252,"&lt;&gt;*调拨*")</f>
        <v>0</v>
      </c>
      <c r="J32" s="32">
        <f>SUMIFS(Sheet1!$F$5:$F$28252,Sheet1!$I$5:$I$28252,$B32,Sheet1!$L$5:$L$28252,$A32,Sheet1!$D$5:$D$28252,"健E卡",Sheet1!$E$5:$E$28252,"&lt;&gt;*调拨*")+SUMIFS(Sheet1!$F$5:$F$28252,Sheet1!$I$5:$I$28252,$B32,Sheet1!$L$5:$L$28252,$A32,Sheet1!$E$5:$E$28252,"*健E卡*",Sheet1!$D$5:$D$28252,"&lt;&gt;健E卡",Sheet1!$D$5:$D$28252,"&lt;&gt;内部转款",Sheet1!$D$5:$D$28252,"&lt;&gt;内部转账",Sheet1!$E$5:$E$28252,"&lt;&gt;*调拨*")</f>
        <v>0</v>
      </c>
      <c r="K32" s="32">
        <f>SUMIFS(Sheet1!$F$5:$F$28252,Sheet1!$I$5:$I$28252,$B32,Sheet1!$L$5:$L$28252,$A32,Sheet1!$D$5:$D$28252,"抖音",Sheet1!$E$5:$E$28252,"&lt;&gt;*调拨*")+SUMIFS(Sheet1!$F$5:$F$28252,Sheet1!$I$5:$I$28252,$B32,Sheet1!$L$5:$L$28252,$A32,Sheet1!$E$5:$E$28252,"*抖音*",Sheet1!$D$5:$D$28252,"&lt;&gt;抖音",Sheet1!$D$5:$D$28252,"&lt;&gt;内部转款",Sheet1!$D$5:$D$28252,"&lt;&gt;内部转账",Sheet1!$E$5:$E$28252,"&lt;&gt;*调拨*")</f>
        <v>0</v>
      </c>
      <c r="L32" s="32">
        <f>SUMIFS(Sheet1!$F$5:$F$28252,Sheet1!$I$5:$I$28252,$B32,Sheet1!$L$5:$L$28252,$A32,Sheet1!$D$5:$D$28252,"医卡通",Sheet1!$E$5:$E$28252,"&lt;&gt;*调拨*")+SUMIFS(Sheet1!$F$5:$F$28252,Sheet1!$I$5:$I$28252,$B32,Sheet1!$L$5:$L$28252,$A32,Sheet1!$E$5:$E$28252,"*医卡通*",Sheet1!$D$5:$D$28252,"&lt;&gt;医卡通",Sheet1!$D$5:$D$28252,"&lt;&gt;内部转款",Sheet1!$D$5:$D$28252,"&lt;&gt;内部转账",Sheet1!$E$5:$E$28252,"&lt;&gt;*调拨*")</f>
        <v>0</v>
      </c>
      <c r="M32" s="32">
        <f>SUMIFS(Sheet1!$F$5:$F$28252,Sheet1!$I$5:$I$28252,$B32,Sheet1!$L$5:$L$28252,$A32,Sheet1!$D$5:$D$28252,"企健网",Sheet1!$E$5:$E$28252,"&lt;&gt;*调拨*")+SUMIFS(Sheet1!$F$5:$F$28252,Sheet1!$I$5:$I$28252,$B32,Sheet1!$L$5:$L$28252,$A32,Sheet1!$E$5:$E$28252,"*企健网*",Sheet1!$D$5:$D$28252,"&lt;&gt;企健网",Sheet1!$D$5:$D$28252,"&lt;&gt;内部转款",Sheet1!$D$5:$D$28252,"&lt;&gt;内部转账",Sheet1!$E$5:$E$28252,"&lt;&gt;*调拨*")</f>
        <v>0</v>
      </c>
      <c r="N32" s="32">
        <f>SUMIFS(Sheet1!$F$5:$F$28252,Sheet1!$I$5:$I$28252,$B32,Sheet1!$L$5:$L$28252,$A32,Sheet1!$D$5:$D$28252,"银联",Sheet1!$E$5:$E$28252,"&lt;&gt;*调拨*")+SUMIFS(Sheet1!$F$5:$F$28252,Sheet1!$I$5:$I$28252,$B32,Sheet1!$L$5:$L$28252,$A32,Sheet1!$E$5:$E$28252,"*银联*",Sheet1!$D$5:$D$28252,"&lt;&gt;银联",Sheet1!$D$5:$D$28252,"&lt;&gt;内部转款",Sheet1!$D$5:$D$28252,"&lt;&gt;内部转账",Sheet1!$E$5:$E$28252,"&lt;&gt;*调拨*")</f>
        <v>0</v>
      </c>
      <c r="O32" s="32">
        <f>SUMIFS(Sheet1!$F$5:$F$28252,Sheet1!$I$5:$I$28252,$B32,Sheet1!$L$5:$L$28252,$A32,Sheet1!$D$5:$D$28252,"京东",Sheet1!$E$5:$E$28252,"&lt;&gt;*调拨*")+SUMIFS(Sheet1!$F$5:$F$28252,Sheet1!$I$5:$I$28252,$B32,Sheet1!$L$5:$L$28252,$A32,Sheet1!$E$5:$E$28252,"*京东*",Sheet1!$D$5:$D$28252,"&lt;&gt;京东",Sheet1!$D$5:$D$28252,"&lt;&gt;内部转款",Sheet1!$D$5:$D$28252,"&lt;&gt;内部转账",Sheet1!$E$5:$E$28252,"&lt;&gt;*调拨*")</f>
        <v>0</v>
      </c>
      <c r="P32" s="32">
        <f>SUMIFS(Sheet1!$F$5:$F$28252,Sheet1!$I$5:$I$28252,$B32,Sheet1!$L$5:$L$28252,$A32,Sheet1!$D$5:$D$28252,"药机微信",Sheet1!$E$5:$E$28252,"&lt;&gt;*调拨*")+SUMIFS(Sheet1!$F$5:$F$28252,Sheet1!$I$5:$I$28252,$B32,Sheet1!$L$5:$L$28252,$A32,Sheet1!$E$5:$E$28252,"*药机微信*",Sheet1!$D$5:$D$28252,"&lt;&gt;药机微信",Sheet1!$D$5:$D$28252,"&lt;&gt;内部转款",Sheet1!$D$5:$D$28252,"&lt;&gt;内部转账",Sheet1!$E$5:$E$28252,"&lt;&gt;*调拨*")</f>
        <v>0</v>
      </c>
      <c r="Q32" s="32">
        <f>SUMIFS(Sheet1!$F$5:$F$28252,Sheet1!$I$5:$I$28252,$B32,Sheet1!$L$5:$L$28252,$A32,Sheet1!$D$5:$D$28252,"亲情卡",Sheet1!$E$5:$E$28252,"&lt;&gt;*调拨*")+SUMIFS(Sheet1!$F$5:$F$28252,Sheet1!$I$5:$I$28252,$B32,Sheet1!$L$5:$L$28252,$A32,Sheet1!$E$5:$E$28252,"*亲情卡*",Sheet1!$D$5:$D$28252,"&lt;&gt;亲情卡",Sheet1!$D$5:$D$28252,"&lt;&gt;内部转款",Sheet1!$D$5:$D$28252,"&lt;&gt;内部转账",Sheet1!$E$5:$E$28252,"&lt;&gt;*调拨*")</f>
        <v>0</v>
      </c>
      <c r="R32" s="32">
        <f>SUMIFS(Sheet1!$F$5:$F$28252,Sheet1!$I$5:$I$28252,$B32,Sheet1!$L$5:$L$28252,$A32,Sheet1!$D$5:$D$28252,"优惠券",Sheet1!$E$5:$E$28252,"&lt;&gt;*调拨*")+SUMIFS(Sheet1!$F$5:$F$28252,Sheet1!$I$5:$I$28252,$B32,Sheet1!$L$5:$L$28252,$A32,Sheet1!$E$5:$E$28252,"*优惠券*",Sheet1!$D$5:$D$28252,"&lt;&gt;优惠券",Sheet1!$D$5:$D$28252,"&lt;&gt;内部转款",Sheet1!$D$5:$D$28252,"&lt;&gt;内部转账",Sheet1!$E$5:$E$28252,"&lt;&gt;*调拨*")</f>
        <v>0</v>
      </c>
      <c r="S32" s="32">
        <f>SUMIFS(Sheet1!$F$5:$F$28252,Sheet1!$I$5:$I$28252,$B32,Sheet1!$L$5:$L$28252,$A32,Sheet1!$D$5:$D$28252,"代金券",Sheet1!$E$5:$E$28252,"&lt;&gt;*调拨*")+SUMIFS(Sheet1!$F$5:$F$28252,Sheet1!$I$5:$I$28252,$B32,Sheet1!$L$5:$L$28252,$A32,Sheet1!$E$5:$E$28252,"*代金券*",Sheet1!$D$5:$D$28252,"&lt;&gt;代金券",Sheet1!$D$5:$D$28252,"&lt;&gt;内部转款",Sheet1!$D$5:$D$28252,"&lt;&gt;内部转账",Sheet1!$E$5:$E$28252,"&lt;&gt;*调拨*")</f>
        <v>0</v>
      </c>
      <c r="T32" s="32">
        <f>SUMIFS(Sheet1!$F$5:$F$28252,Sheet1!$I$5:$I$28252,$B32,Sheet1!$L$5:$L$28252,$A32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,Sheet1!$L$5:$L$28252,$A32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,Sheet1!$L$5:$L$28252,$A32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,Sheet1!$L$5:$L$28252,$A32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2" s="32">
        <f>SUMIFS(Sheet1!$F$5:$F$28252,Sheet1!$I$5:$I$28252,$B32,Sheet1!$L$5:$L$28252,$A32,Sheet1!$E$5:$E$28252,"*调拨*")</f>
        <v>0</v>
      </c>
      <c r="V32" s="32">
        <f>SUMIFS(Sheet1!$F$5:$F$28252,Sheet1!$I$5:$I$28252,$B32,Sheet1!$L$5:$L$28252,$A32,Sheet1!$D$5:$D$28252,"储值",Sheet1!$E$5:$E$28252,"&lt;&gt;*调拨*")+SUMIFS(Sheet1!$F$5:$F$28252,Sheet1!$I$5:$I$28252,$B32,Sheet1!$L$5:$L$28252,$A32,Sheet1!$E$5:$E$28252,"*储值*",Sheet1!$D$5:$D$28252,"&lt;&gt;储值",Sheet1!$D$5:$D$28252,"&lt;&gt;内部转款",Sheet1!$D$5:$D$28252,"&lt;&gt;内部转账",Sheet1!$E$5:$E$28252,"&lt;&gt;*调拨*")</f>
        <v>0</v>
      </c>
      <c r="W32" s="32">
        <f>SUMIFS(Sheet1!$F$5:$F$28252,Sheet1!$I$5:$I$28252,$B32,Sheet1!$L$5:$L$28252,$A32,Sheet1!$D$5:$D$28252,"效期",Sheet1!$E$5:$E$28252,"&lt;&gt;*调拨*")+SUMIFS(Sheet1!$F$5:$F$28252,Sheet1!$I$5:$I$28252,$B32,Sheet1!$L$5:$L$28252,$A32,Sheet1!$E$5:$E$28252,"*效期*",Sheet1!$D$5:$D$28252,"&lt;&gt;效期",Sheet1!$D$5:$D$28252,"&lt;&gt;内部转款",Sheet1!$D$5:$D$28252,"&lt;&gt;内部转账",Sheet1!$E$5:$E$28252,"&lt;&gt;*调拨*")</f>
        <v>0</v>
      </c>
      <c r="X32" s="32">
        <f>SUMIFS(Sheet1!$F$5:$F$28252,Sheet1!$I$5:$I$28252,$B32,Sheet1!$L$5:$L$28252,$A32,Sheet1!$D$5:$D$28252,"内部转款",Sheet1!$E$5:$E$28252,"&lt;&gt;*调拨*")+SUMIFS(Sheet1!$F$5:$F$28252,Sheet1!$I$5:$I$28252,$B32,Sheet1!$L$5:$L$28252,$A32,Sheet1!$D$5:$D$28252,"内部转账",Sheet1!$E$5:$E$28252,"&lt;&gt;*调拨*")</f>
        <v>0</v>
      </c>
      <c r="Y32" s="32">
        <f t="shared" si="0"/>
        <v>0</v>
      </c>
      <c r="Z32" s="32">
        <f>SUMIFS(Sheet1!$F$5:$F$28252,Sheet1!$I$5:$I$28252,$B32,Sheet1!$L$5:$L$28252,$A32)</f>
        <v>115.04</v>
      </c>
      <c r="AA32" s="32">
        <f>SUMIFS(Sheet1!$G$5:$G$28252,Sheet1!$I$5:$I$28252,$B32,Sheet1!$L$5:$L$28252,$A32,Sheet1!$D$5:$D$28252,"工资",Sheet1!$E$5:$E$28252,"&lt;&gt;*调拨*")+SUMIFS(Sheet1!$G$5:$G$28252,Sheet1!$I$5:$I$28252,$B32,Sheet1!$L$5:$L$28252,$A32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2" s="32">
        <f>SUMIFS(Sheet1!$G$5:$G$28252,Sheet1!$I$5:$I$28252,$B32,Sheet1!$L$5:$L$28252,$A32,Sheet1!$D$5:$D$28252,"水费",Sheet1!$E$5:$E$28252,"&lt;&gt;*调拨*")+SUMIFS(Sheet1!$G$5:$G$28252,Sheet1!$I$5:$I$28252,$B32,Sheet1!$L$5:$L$28252,$A32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2" s="32">
        <f>SUMIFS(Sheet1!$G$5:$G$28252,Sheet1!$I$5:$I$28252,$B32,Sheet1!$L$5:$L$28252,$A32,Sheet1!$D$5:$D$28252,"电费",Sheet1!$E$5:$E$28252,"&lt;&gt;*调拨*")+SUMIFS(Sheet1!$G$5:$G$28252,Sheet1!$I$5:$I$28252,$B32,Sheet1!$L$5:$L$28252,$A32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2" s="32">
        <f>SUMIFS(Sheet1!$G$5:$G$28252,Sheet1!$I$5:$I$28252,$B32,Sheet1!$L$5:$L$28252,$A32,Sheet1!$D$5:$D$28252,"宽带费",Sheet1!$E$5:$E$28252,"&lt;&gt;*调拨*")+SUMIFS(Sheet1!$G$5:$G$28252,Sheet1!$I$5:$I$28252,$B32,Sheet1!$L$5:$L$28252,$A32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2" s="32">
        <f>SUMIFS(Sheet1!$G$5:$G$28252,Sheet1!$I$5:$I$28252,$B32,Sheet1!$L$5:$L$28252,$A32,Sheet1!$D$5:$D$28252,"办公费",Sheet1!$E$5:$E$28252,"&lt;&gt;*调拨*")+SUMIFS(Sheet1!$G$5:$G$28252,Sheet1!$I$5:$I$28252,$B32,Sheet1!$L$5:$L$28252,$A32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2" s="32">
        <f>SUMIFS(Sheet1!$G$5:$G$28252,Sheet1!$I$5:$I$28252,$B32,Sheet1!$L$5:$L$28252,$A32,Sheet1!$D$5:$D$28252,"话费",Sheet1!$E$5:$E$28252,"&lt;&gt;*调拨*")+SUMIFS(Sheet1!$G$5:$G$28252,Sheet1!$I$5:$I$28252,$B32,Sheet1!$L$5:$L$28252,$A32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2" s="32">
        <f>SUMIFS(Sheet1!$G$5:$G$28252,Sheet1!$I$5:$I$28252,$B32,Sheet1!$L$5:$L$28252,$A32,Sheet1!$D$5:$D$28252,"房租",Sheet1!$E$5:$E$28252,"&lt;&gt;*调拨*")+SUMIFS(Sheet1!$G$5:$G$28252,Sheet1!$I$5:$I$28252,$B32,Sheet1!$L$5:$L$28252,$A32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2" s="32">
        <f>SUMIFS(Sheet1!$G$5:$G$28252,Sheet1!$I$5:$I$28252,$B32,Sheet1!$L$5:$L$28252,$A32,Sheet1!$E$5:$E$28252,"*调拨*")</f>
        <v>0</v>
      </c>
      <c r="AI32" s="32">
        <f>SUMIFS(Sheet1!$G$5:$G$28252,Sheet1!$I$5:$I$28252,$B32,Sheet1!$L$5:$L$28252,$A32,Sheet1!$D$5:$D$28252,"内部转款",Sheet1!$E$5:$E$28252,"&lt;&gt;*调拨*")+SUMIFS(Sheet1!$G$5:$G$28252,Sheet1!$I$5:$I$28252,$B32,Sheet1!$L$5:$L$28252,$A32,Sheet1!$D$5:$D$28252,"内部转账",Sheet1!$E$5:$E$28252,"&lt;&gt;*调拨*")</f>
        <v>0</v>
      </c>
      <c r="AJ32" s="32">
        <f t="shared" si="1"/>
        <v>0</v>
      </c>
      <c r="AK32" s="32">
        <f>SUMIFS(Sheet1!$G$5:$G$28252,Sheet1!$I$5:$I$28252,$B32,Sheet1!$L$5:$L$28252,$A32)</f>
        <v>0</v>
      </c>
      <c r="AL32" s="32">
        <f t="shared" si="2"/>
        <v>115.04</v>
      </c>
    </row>
    <row r="33" ht="16.5" spans="1:38">
      <c r="A33" s="30">
        <v>202512</v>
      </c>
      <c r="B33" s="31" t="s">
        <v>45</v>
      </c>
      <c r="C33" s="32">
        <f>SUMIFS(Sheet1!$F$5:$F$28252,Sheet1!$I$5:$I$28252,$B33,Sheet1!$L$5:$L$28252,$A33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2336.46</v>
      </c>
      <c r="D33" s="32">
        <f>SUMIFS(Sheet1!$F$5:$F$28252,Sheet1!$I$5:$I$28252,$B33,Sheet1!$L$5:$L$28252,$A33,Sheet1!$D$5:$D$28252,"医保即时拨付",Sheet1!$E$5:$E$28252,"&lt;&gt;*调拨*")+SUMIFS(Sheet1!$F$5:$F$28252,Sheet1!$I$5:$I$28252,$B33,Sheet1!$L$5:$L$28252,$A33,Sheet1!$E$5:$E$28252,"*医保即时拨付*",Sheet1!$D$5:$D$28252,"&lt;&gt;医保即时拨付",Sheet1!$D$5:$D$28252,"&lt;&gt;内部转款",Sheet1!$D$5:$D$28252,"&lt;&gt;内部转账",Sheet1!$E$5:$E$28252,"&lt;&gt;*调拨*")</f>
        <v>0</v>
      </c>
      <c r="E33" s="32">
        <f>SUMIFS(Sheet1!$F$5:$F$28252,Sheet1!$I$5:$I$28252,$B33,Sheet1!$L$5:$L$28252,$A33,Sheet1!$D$5:$D$28252,"医保",Sheet1!$E$5:$E$28252,"&lt;&gt;*调拨*",Sheet1!$E$5:$E$28252,"&lt;&gt;*医保即时拨付*")+SUMIFS(Sheet1!$F$5:$F$28252,Sheet1!$I$5:$I$28252,$B33,Sheet1!$L$5:$L$28252,$A33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3" s="32">
        <f>SUMIFS(Sheet1!$F$5:$F$28252,Sheet1!$I$5:$I$28252,$B33,Sheet1!$L$5:$L$28252,$A33,Sheet1!$D$5:$D$28252,"聚合",Sheet1!$E$5:$E$28252,"&lt;&gt;*调拨*")+SUMIFS(Sheet1!$F$5:$F$28252,Sheet1!$I$5:$I$28252,$B33,Sheet1!$L$5:$L$28252,$A33,Sheet1!$E$5:$E$28252,"*聚合*",Sheet1!$D$5:$D$28252,"&lt;&gt;聚合",Sheet1!$D$5:$D$28252,"&lt;&gt;内部转款",Sheet1!$D$5:$D$28252,"&lt;&gt;内部转账",Sheet1!$E$5:$E$28252,"&lt;&gt;*调拨*")</f>
        <v>0</v>
      </c>
      <c r="G33" s="32">
        <f>SUMIFS(Sheet1!$F$5:$F$28252,Sheet1!$I$5:$I$28252,$B33,Sheet1!$L$5:$L$28252,$A33,Sheet1!$D$5:$D$28252,"24小时微信",Sheet1!$E$5:$E$28252,"&lt;&gt;*调拨*")+SUMIFS(Sheet1!$F$5:$F$28252,Sheet1!$I$5:$I$28252,$B33,Sheet1!$L$5:$L$28252,$A33,Sheet1!$E$5:$E$28252,"*24小时微信*",Sheet1!$D$5:$D$28252,"&lt;&gt;24小时微信",Sheet1!$D$5:$D$28252,"&lt;&gt;内部转款",Sheet1!$D$5:$D$28252,"&lt;&gt;内部转账",Sheet1!$E$5:$E$28252,"&lt;&gt;*调拨*")</f>
        <v>0</v>
      </c>
      <c r="H33" s="32">
        <f>SUMIFS(Sheet1!$F$5:$F$28252,Sheet1!$I$5:$I$28252,$B33,Sheet1!$L$5:$L$28252,$A33,Sheet1!$D$5:$D$28252,"美团",Sheet1!$E$5:$E$28252,"&lt;&gt;*调拨*")+SUMIFS(Sheet1!$F$5:$F$28252,Sheet1!$I$5:$I$28252,$B33,Sheet1!$L$5:$L$28252,$A33,Sheet1!$E$5:$E$28252,"*美团*",Sheet1!$D$5:$D$28252,"&lt;&gt;美团",Sheet1!$D$5:$D$28252,"&lt;&gt;内部转款",Sheet1!$D$5:$D$28252,"&lt;&gt;内部转账",Sheet1!$E$5:$E$28252,"&lt;&gt;*调拨*")</f>
        <v>0</v>
      </c>
      <c r="I33" s="32">
        <f>SUMIFS(Sheet1!$F$5:$F$28252,Sheet1!$I$5:$I$28252,$B33,Sheet1!$L$5:$L$28252,$A33,Sheet1!$D$5:$D$28252,"饿了么",Sheet1!$E$5:$E$28252,"&lt;&gt;*调拨*")+SUMIFS(Sheet1!$F$5:$F$28252,Sheet1!$I$5:$I$28252,$B33,Sheet1!$L$5:$L$28252,$A33,Sheet1!$E$5:$E$28252,"*饿了么*",Sheet1!$D$5:$D$28252,"&lt;&gt;饿了么",Sheet1!$D$5:$D$28252,"&lt;&gt;内部转款",Sheet1!$D$5:$D$28252,"&lt;&gt;内部转账",Sheet1!$E$5:$E$28252,"&lt;&gt;*调拨*")</f>
        <v>0</v>
      </c>
      <c r="J33" s="32">
        <f>SUMIFS(Sheet1!$F$5:$F$28252,Sheet1!$I$5:$I$28252,$B33,Sheet1!$L$5:$L$28252,$A33,Sheet1!$D$5:$D$28252,"健E卡",Sheet1!$E$5:$E$28252,"&lt;&gt;*调拨*")+SUMIFS(Sheet1!$F$5:$F$28252,Sheet1!$I$5:$I$28252,$B33,Sheet1!$L$5:$L$28252,$A33,Sheet1!$E$5:$E$28252,"*健E卡*",Sheet1!$D$5:$D$28252,"&lt;&gt;健E卡",Sheet1!$D$5:$D$28252,"&lt;&gt;内部转款",Sheet1!$D$5:$D$28252,"&lt;&gt;内部转账",Sheet1!$E$5:$E$28252,"&lt;&gt;*调拨*")</f>
        <v>0</v>
      </c>
      <c r="K33" s="32">
        <f>SUMIFS(Sheet1!$F$5:$F$28252,Sheet1!$I$5:$I$28252,$B33,Sheet1!$L$5:$L$28252,$A33,Sheet1!$D$5:$D$28252,"抖音",Sheet1!$E$5:$E$28252,"&lt;&gt;*调拨*")+SUMIFS(Sheet1!$F$5:$F$28252,Sheet1!$I$5:$I$28252,$B33,Sheet1!$L$5:$L$28252,$A33,Sheet1!$E$5:$E$28252,"*抖音*",Sheet1!$D$5:$D$28252,"&lt;&gt;抖音",Sheet1!$D$5:$D$28252,"&lt;&gt;内部转款",Sheet1!$D$5:$D$28252,"&lt;&gt;内部转账",Sheet1!$E$5:$E$28252,"&lt;&gt;*调拨*")</f>
        <v>0</v>
      </c>
      <c r="L33" s="32">
        <f>SUMIFS(Sheet1!$F$5:$F$28252,Sheet1!$I$5:$I$28252,$B33,Sheet1!$L$5:$L$28252,$A33,Sheet1!$D$5:$D$28252,"医卡通",Sheet1!$E$5:$E$28252,"&lt;&gt;*调拨*")+SUMIFS(Sheet1!$F$5:$F$28252,Sheet1!$I$5:$I$28252,$B33,Sheet1!$L$5:$L$28252,$A33,Sheet1!$E$5:$E$28252,"*医卡通*",Sheet1!$D$5:$D$28252,"&lt;&gt;医卡通",Sheet1!$D$5:$D$28252,"&lt;&gt;内部转款",Sheet1!$D$5:$D$28252,"&lt;&gt;内部转账",Sheet1!$E$5:$E$28252,"&lt;&gt;*调拨*")</f>
        <v>0</v>
      </c>
      <c r="M33" s="32">
        <f>SUMIFS(Sheet1!$F$5:$F$28252,Sheet1!$I$5:$I$28252,$B33,Sheet1!$L$5:$L$28252,$A33,Sheet1!$D$5:$D$28252,"企健网",Sheet1!$E$5:$E$28252,"&lt;&gt;*调拨*")+SUMIFS(Sheet1!$F$5:$F$28252,Sheet1!$I$5:$I$28252,$B33,Sheet1!$L$5:$L$28252,$A33,Sheet1!$E$5:$E$28252,"*企健网*",Sheet1!$D$5:$D$28252,"&lt;&gt;企健网",Sheet1!$D$5:$D$28252,"&lt;&gt;内部转款",Sheet1!$D$5:$D$28252,"&lt;&gt;内部转账",Sheet1!$E$5:$E$28252,"&lt;&gt;*调拨*")</f>
        <v>0</v>
      </c>
      <c r="N33" s="32">
        <f>SUMIFS(Sheet1!$F$5:$F$28252,Sheet1!$I$5:$I$28252,$B33,Sheet1!$L$5:$L$28252,$A33,Sheet1!$D$5:$D$28252,"银联",Sheet1!$E$5:$E$28252,"&lt;&gt;*调拨*")+SUMIFS(Sheet1!$F$5:$F$28252,Sheet1!$I$5:$I$28252,$B33,Sheet1!$L$5:$L$28252,$A33,Sheet1!$E$5:$E$28252,"*银联*",Sheet1!$D$5:$D$28252,"&lt;&gt;银联",Sheet1!$D$5:$D$28252,"&lt;&gt;内部转款",Sheet1!$D$5:$D$28252,"&lt;&gt;内部转账",Sheet1!$E$5:$E$28252,"&lt;&gt;*调拨*")</f>
        <v>0</v>
      </c>
      <c r="O33" s="32">
        <f>SUMIFS(Sheet1!$F$5:$F$28252,Sheet1!$I$5:$I$28252,$B33,Sheet1!$L$5:$L$28252,$A33,Sheet1!$D$5:$D$28252,"京东",Sheet1!$E$5:$E$28252,"&lt;&gt;*调拨*")+SUMIFS(Sheet1!$F$5:$F$28252,Sheet1!$I$5:$I$28252,$B33,Sheet1!$L$5:$L$28252,$A33,Sheet1!$E$5:$E$28252,"*京东*",Sheet1!$D$5:$D$28252,"&lt;&gt;京东",Sheet1!$D$5:$D$28252,"&lt;&gt;内部转款",Sheet1!$D$5:$D$28252,"&lt;&gt;内部转账",Sheet1!$E$5:$E$28252,"&lt;&gt;*调拨*")</f>
        <v>0</v>
      </c>
      <c r="P33" s="32">
        <f>SUMIFS(Sheet1!$F$5:$F$28252,Sheet1!$I$5:$I$28252,$B33,Sheet1!$L$5:$L$28252,$A33,Sheet1!$D$5:$D$28252,"药机微信",Sheet1!$E$5:$E$28252,"&lt;&gt;*调拨*")+SUMIFS(Sheet1!$F$5:$F$28252,Sheet1!$I$5:$I$28252,$B33,Sheet1!$L$5:$L$28252,$A33,Sheet1!$E$5:$E$28252,"*药机微信*",Sheet1!$D$5:$D$28252,"&lt;&gt;药机微信",Sheet1!$D$5:$D$28252,"&lt;&gt;内部转款",Sheet1!$D$5:$D$28252,"&lt;&gt;内部转账",Sheet1!$E$5:$E$28252,"&lt;&gt;*调拨*")</f>
        <v>0</v>
      </c>
      <c r="Q33" s="32">
        <f>SUMIFS(Sheet1!$F$5:$F$28252,Sheet1!$I$5:$I$28252,$B33,Sheet1!$L$5:$L$28252,$A33,Sheet1!$D$5:$D$28252,"亲情卡",Sheet1!$E$5:$E$28252,"&lt;&gt;*调拨*")+SUMIFS(Sheet1!$F$5:$F$28252,Sheet1!$I$5:$I$28252,$B33,Sheet1!$L$5:$L$28252,$A33,Sheet1!$E$5:$E$28252,"*亲情卡*",Sheet1!$D$5:$D$28252,"&lt;&gt;亲情卡",Sheet1!$D$5:$D$28252,"&lt;&gt;内部转款",Sheet1!$D$5:$D$28252,"&lt;&gt;内部转账",Sheet1!$E$5:$E$28252,"&lt;&gt;*调拨*")</f>
        <v>0</v>
      </c>
      <c r="R33" s="32">
        <f>SUMIFS(Sheet1!$F$5:$F$28252,Sheet1!$I$5:$I$28252,$B33,Sheet1!$L$5:$L$28252,$A33,Sheet1!$D$5:$D$28252,"优惠券",Sheet1!$E$5:$E$28252,"&lt;&gt;*调拨*")+SUMIFS(Sheet1!$F$5:$F$28252,Sheet1!$I$5:$I$28252,$B33,Sheet1!$L$5:$L$28252,$A33,Sheet1!$E$5:$E$28252,"*优惠券*",Sheet1!$D$5:$D$28252,"&lt;&gt;优惠券",Sheet1!$D$5:$D$28252,"&lt;&gt;内部转款",Sheet1!$D$5:$D$28252,"&lt;&gt;内部转账",Sheet1!$E$5:$E$28252,"&lt;&gt;*调拨*")</f>
        <v>0</v>
      </c>
      <c r="S33" s="32">
        <f>SUMIFS(Sheet1!$F$5:$F$28252,Sheet1!$I$5:$I$28252,$B33,Sheet1!$L$5:$L$28252,$A33,Sheet1!$D$5:$D$28252,"代金券",Sheet1!$E$5:$E$28252,"&lt;&gt;*调拨*")+SUMIFS(Sheet1!$F$5:$F$28252,Sheet1!$I$5:$I$28252,$B33,Sheet1!$L$5:$L$28252,$A33,Sheet1!$E$5:$E$28252,"*代金券*",Sheet1!$D$5:$D$28252,"&lt;&gt;代金券",Sheet1!$D$5:$D$28252,"&lt;&gt;内部转款",Sheet1!$D$5:$D$28252,"&lt;&gt;内部转账",Sheet1!$E$5:$E$28252,"&lt;&gt;*调拨*")</f>
        <v>0</v>
      </c>
      <c r="T33" s="32">
        <f>SUMIFS(Sheet1!$F$5:$F$28252,Sheet1!$I$5:$I$28252,$B33,Sheet1!$L$5:$L$28252,$A33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,Sheet1!$L$5:$L$28252,$A33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,Sheet1!$L$5:$L$28252,$A33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,Sheet1!$L$5:$L$28252,$A33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3" s="32">
        <f>SUMIFS(Sheet1!$F$5:$F$28252,Sheet1!$I$5:$I$28252,$B33,Sheet1!$L$5:$L$28252,$A33,Sheet1!$E$5:$E$28252,"*调拨*")</f>
        <v>0</v>
      </c>
      <c r="V33" s="32">
        <f>SUMIFS(Sheet1!$F$5:$F$28252,Sheet1!$I$5:$I$28252,$B33,Sheet1!$L$5:$L$28252,$A33,Sheet1!$D$5:$D$28252,"储值",Sheet1!$E$5:$E$28252,"&lt;&gt;*调拨*")+SUMIFS(Sheet1!$F$5:$F$28252,Sheet1!$I$5:$I$28252,$B33,Sheet1!$L$5:$L$28252,$A33,Sheet1!$E$5:$E$28252,"*储值*",Sheet1!$D$5:$D$28252,"&lt;&gt;储值",Sheet1!$D$5:$D$28252,"&lt;&gt;内部转款",Sheet1!$D$5:$D$28252,"&lt;&gt;内部转账",Sheet1!$E$5:$E$28252,"&lt;&gt;*调拨*")</f>
        <v>0</v>
      </c>
      <c r="W33" s="32">
        <f>SUMIFS(Sheet1!$F$5:$F$28252,Sheet1!$I$5:$I$28252,$B33,Sheet1!$L$5:$L$28252,$A33,Sheet1!$D$5:$D$28252,"效期",Sheet1!$E$5:$E$28252,"&lt;&gt;*调拨*")+SUMIFS(Sheet1!$F$5:$F$28252,Sheet1!$I$5:$I$28252,$B33,Sheet1!$L$5:$L$28252,$A33,Sheet1!$E$5:$E$28252,"*效期*",Sheet1!$D$5:$D$28252,"&lt;&gt;效期",Sheet1!$D$5:$D$28252,"&lt;&gt;内部转款",Sheet1!$D$5:$D$28252,"&lt;&gt;内部转账",Sheet1!$E$5:$E$28252,"&lt;&gt;*调拨*")</f>
        <v>0</v>
      </c>
      <c r="X33" s="32">
        <f>SUMIFS(Sheet1!$F$5:$F$28252,Sheet1!$I$5:$I$28252,$B33,Sheet1!$L$5:$L$28252,$A33,Sheet1!$D$5:$D$28252,"内部转款",Sheet1!$E$5:$E$28252,"&lt;&gt;*调拨*")+SUMIFS(Sheet1!$F$5:$F$28252,Sheet1!$I$5:$I$28252,$B33,Sheet1!$L$5:$L$28252,$A33,Sheet1!$D$5:$D$28252,"内部转账",Sheet1!$E$5:$E$28252,"&lt;&gt;*调拨*")</f>
        <v>0</v>
      </c>
      <c r="Y33" s="32">
        <f t="shared" si="0"/>
        <v>0</v>
      </c>
      <c r="Z33" s="32">
        <f>SUMIFS(Sheet1!$F$5:$F$28252,Sheet1!$I$5:$I$28252,$B33,Sheet1!$L$5:$L$28252,$A33)</f>
        <v>2336.46</v>
      </c>
      <c r="AA33" s="32">
        <f>SUMIFS(Sheet1!$G$5:$G$28252,Sheet1!$I$5:$I$28252,$B33,Sheet1!$L$5:$L$28252,$A33,Sheet1!$D$5:$D$28252,"工资",Sheet1!$E$5:$E$28252,"&lt;&gt;*调拨*")+SUMIFS(Sheet1!$G$5:$G$28252,Sheet1!$I$5:$I$28252,$B33,Sheet1!$L$5:$L$28252,$A33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3" s="32">
        <f>SUMIFS(Sheet1!$G$5:$G$28252,Sheet1!$I$5:$I$28252,$B33,Sheet1!$L$5:$L$28252,$A33,Sheet1!$D$5:$D$28252,"水费",Sheet1!$E$5:$E$28252,"&lt;&gt;*调拨*")+SUMIFS(Sheet1!$G$5:$G$28252,Sheet1!$I$5:$I$28252,$B33,Sheet1!$L$5:$L$28252,$A33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" s="32">
        <f>SUMIFS(Sheet1!$G$5:$G$28252,Sheet1!$I$5:$I$28252,$B33,Sheet1!$L$5:$L$28252,$A33,Sheet1!$D$5:$D$28252,"电费",Sheet1!$E$5:$E$28252,"&lt;&gt;*调拨*")+SUMIFS(Sheet1!$G$5:$G$28252,Sheet1!$I$5:$I$28252,$B33,Sheet1!$L$5:$L$28252,$A33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" s="32">
        <f>SUMIFS(Sheet1!$G$5:$G$28252,Sheet1!$I$5:$I$28252,$B33,Sheet1!$L$5:$L$28252,$A33,Sheet1!$D$5:$D$28252,"宽带费",Sheet1!$E$5:$E$28252,"&lt;&gt;*调拨*")+SUMIFS(Sheet1!$G$5:$G$28252,Sheet1!$I$5:$I$28252,$B33,Sheet1!$L$5:$L$28252,$A33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" s="32">
        <f>SUMIFS(Sheet1!$G$5:$G$28252,Sheet1!$I$5:$I$28252,$B33,Sheet1!$L$5:$L$28252,$A33,Sheet1!$D$5:$D$28252,"办公费",Sheet1!$E$5:$E$28252,"&lt;&gt;*调拨*")+SUMIFS(Sheet1!$G$5:$G$28252,Sheet1!$I$5:$I$28252,$B33,Sheet1!$L$5:$L$28252,$A33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3" s="32">
        <f>SUMIFS(Sheet1!$G$5:$G$28252,Sheet1!$I$5:$I$28252,$B33,Sheet1!$L$5:$L$28252,$A33,Sheet1!$D$5:$D$28252,"话费",Sheet1!$E$5:$E$28252,"&lt;&gt;*调拨*")+SUMIFS(Sheet1!$G$5:$G$28252,Sheet1!$I$5:$I$28252,$B33,Sheet1!$L$5:$L$28252,$A33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3" s="32">
        <f>SUMIFS(Sheet1!$G$5:$G$28252,Sheet1!$I$5:$I$28252,$B33,Sheet1!$L$5:$L$28252,$A33,Sheet1!$D$5:$D$28252,"房租",Sheet1!$E$5:$E$28252,"&lt;&gt;*调拨*")+SUMIFS(Sheet1!$G$5:$G$28252,Sheet1!$I$5:$I$28252,$B33,Sheet1!$L$5:$L$28252,$A33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3" s="32">
        <f>SUMIFS(Sheet1!$G$5:$G$28252,Sheet1!$I$5:$I$28252,$B33,Sheet1!$L$5:$L$28252,$A33,Sheet1!$E$5:$E$28252,"*调拨*")</f>
        <v>0</v>
      </c>
      <c r="AI33" s="32">
        <f>SUMIFS(Sheet1!$G$5:$G$28252,Sheet1!$I$5:$I$28252,$B33,Sheet1!$L$5:$L$28252,$A33,Sheet1!$D$5:$D$28252,"内部转款",Sheet1!$E$5:$E$28252,"&lt;&gt;*调拨*")+SUMIFS(Sheet1!$G$5:$G$28252,Sheet1!$I$5:$I$28252,$B33,Sheet1!$L$5:$L$28252,$A33,Sheet1!$D$5:$D$28252,"内部转账",Sheet1!$E$5:$E$28252,"&lt;&gt;*调拨*")</f>
        <v>0</v>
      </c>
      <c r="AJ33" s="32">
        <f t="shared" si="1"/>
        <v>0</v>
      </c>
      <c r="AK33" s="32">
        <f>SUMIFS(Sheet1!$G$5:$G$28252,Sheet1!$I$5:$I$28252,$B33,Sheet1!$L$5:$L$28252,$A33)</f>
        <v>0</v>
      </c>
      <c r="AL33" s="32">
        <f t="shared" si="2"/>
        <v>2336.46</v>
      </c>
    </row>
    <row r="34" ht="16.5" spans="1:38">
      <c r="A34" s="30">
        <v>202512</v>
      </c>
      <c r="B34" s="31" t="s">
        <v>534</v>
      </c>
      <c r="C34" s="32">
        <f>SUMIFS(Sheet1!$F$5:$F$28252,Sheet1!$I$5:$I$28252,$B34,Sheet1!$L$5:$L$28252,$A34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4" s="32">
        <f>SUMIFS(Sheet1!$F$5:$F$28252,Sheet1!$I$5:$I$28252,$B34,Sheet1!$L$5:$L$28252,$A34,Sheet1!$D$5:$D$28252,"医保即时拨付",Sheet1!$E$5:$E$28252,"&lt;&gt;*调拨*")+SUMIFS(Sheet1!$F$5:$F$28252,Sheet1!$I$5:$I$28252,$B34,Sheet1!$L$5:$L$28252,$A34,Sheet1!$E$5:$E$28252,"*医保即时拨付*",Sheet1!$D$5:$D$28252,"&lt;&gt;医保即时拨付",Sheet1!$D$5:$D$28252,"&lt;&gt;内部转款",Sheet1!$D$5:$D$28252,"&lt;&gt;内部转账",Sheet1!$E$5:$E$28252,"&lt;&gt;*调拨*")</f>
        <v>0</v>
      </c>
      <c r="E34" s="32">
        <f>SUMIFS(Sheet1!$F$5:$F$28252,Sheet1!$I$5:$I$28252,$B34,Sheet1!$L$5:$L$28252,$A34,Sheet1!$D$5:$D$28252,"医保",Sheet1!$E$5:$E$28252,"&lt;&gt;*调拨*",Sheet1!$E$5:$E$28252,"&lt;&gt;*医保即时拨付*")+SUMIFS(Sheet1!$F$5:$F$28252,Sheet1!$I$5:$I$28252,$B34,Sheet1!$L$5:$L$28252,$A34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4" s="32">
        <f>SUMIFS(Sheet1!$F$5:$F$28252,Sheet1!$I$5:$I$28252,$B34,Sheet1!$L$5:$L$28252,$A34,Sheet1!$D$5:$D$28252,"聚合",Sheet1!$E$5:$E$28252,"&lt;&gt;*调拨*")+SUMIFS(Sheet1!$F$5:$F$28252,Sheet1!$I$5:$I$28252,$B34,Sheet1!$L$5:$L$28252,$A34,Sheet1!$E$5:$E$28252,"*聚合*",Sheet1!$D$5:$D$28252,"&lt;&gt;聚合",Sheet1!$D$5:$D$28252,"&lt;&gt;内部转款",Sheet1!$D$5:$D$28252,"&lt;&gt;内部转账",Sheet1!$E$5:$E$28252,"&lt;&gt;*调拨*")</f>
        <v>0</v>
      </c>
      <c r="G34" s="32">
        <f>SUMIFS(Sheet1!$F$5:$F$28252,Sheet1!$I$5:$I$28252,$B34,Sheet1!$L$5:$L$28252,$A34,Sheet1!$D$5:$D$28252,"24小时微信",Sheet1!$E$5:$E$28252,"&lt;&gt;*调拨*")+SUMIFS(Sheet1!$F$5:$F$28252,Sheet1!$I$5:$I$28252,$B34,Sheet1!$L$5:$L$28252,$A34,Sheet1!$E$5:$E$28252,"*24小时微信*",Sheet1!$D$5:$D$28252,"&lt;&gt;24小时微信",Sheet1!$D$5:$D$28252,"&lt;&gt;内部转款",Sheet1!$D$5:$D$28252,"&lt;&gt;内部转账",Sheet1!$E$5:$E$28252,"&lt;&gt;*调拨*")</f>
        <v>0</v>
      </c>
      <c r="H34" s="32">
        <f>SUMIFS(Sheet1!$F$5:$F$28252,Sheet1!$I$5:$I$28252,$B34,Sheet1!$L$5:$L$28252,$A34,Sheet1!$D$5:$D$28252,"美团",Sheet1!$E$5:$E$28252,"&lt;&gt;*调拨*")+SUMIFS(Sheet1!$F$5:$F$28252,Sheet1!$I$5:$I$28252,$B34,Sheet1!$L$5:$L$28252,$A34,Sheet1!$E$5:$E$28252,"*美团*",Sheet1!$D$5:$D$28252,"&lt;&gt;美团",Sheet1!$D$5:$D$28252,"&lt;&gt;内部转款",Sheet1!$D$5:$D$28252,"&lt;&gt;内部转账",Sheet1!$E$5:$E$28252,"&lt;&gt;*调拨*")</f>
        <v>0</v>
      </c>
      <c r="I34" s="32">
        <f>SUMIFS(Sheet1!$F$5:$F$28252,Sheet1!$I$5:$I$28252,$B34,Sheet1!$L$5:$L$28252,$A34,Sheet1!$D$5:$D$28252,"饿了么",Sheet1!$E$5:$E$28252,"&lt;&gt;*调拨*")+SUMIFS(Sheet1!$F$5:$F$28252,Sheet1!$I$5:$I$28252,$B34,Sheet1!$L$5:$L$28252,$A34,Sheet1!$E$5:$E$28252,"*饿了么*",Sheet1!$D$5:$D$28252,"&lt;&gt;饿了么",Sheet1!$D$5:$D$28252,"&lt;&gt;内部转款",Sheet1!$D$5:$D$28252,"&lt;&gt;内部转账",Sheet1!$E$5:$E$28252,"&lt;&gt;*调拨*")</f>
        <v>0</v>
      </c>
      <c r="J34" s="32">
        <f>SUMIFS(Sheet1!$F$5:$F$28252,Sheet1!$I$5:$I$28252,$B34,Sheet1!$L$5:$L$28252,$A34,Sheet1!$D$5:$D$28252,"健E卡",Sheet1!$E$5:$E$28252,"&lt;&gt;*调拨*")+SUMIFS(Sheet1!$F$5:$F$28252,Sheet1!$I$5:$I$28252,$B34,Sheet1!$L$5:$L$28252,$A34,Sheet1!$E$5:$E$28252,"*健E卡*",Sheet1!$D$5:$D$28252,"&lt;&gt;健E卡",Sheet1!$D$5:$D$28252,"&lt;&gt;内部转款",Sheet1!$D$5:$D$28252,"&lt;&gt;内部转账",Sheet1!$E$5:$E$28252,"&lt;&gt;*调拨*")</f>
        <v>0</v>
      </c>
      <c r="K34" s="32">
        <f>SUMIFS(Sheet1!$F$5:$F$28252,Sheet1!$I$5:$I$28252,$B34,Sheet1!$L$5:$L$28252,$A34,Sheet1!$D$5:$D$28252,"抖音",Sheet1!$E$5:$E$28252,"&lt;&gt;*调拨*")+SUMIFS(Sheet1!$F$5:$F$28252,Sheet1!$I$5:$I$28252,$B34,Sheet1!$L$5:$L$28252,$A34,Sheet1!$E$5:$E$28252,"*抖音*",Sheet1!$D$5:$D$28252,"&lt;&gt;抖音",Sheet1!$D$5:$D$28252,"&lt;&gt;内部转款",Sheet1!$D$5:$D$28252,"&lt;&gt;内部转账",Sheet1!$E$5:$E$28252,"&lt;&gt;*调拨*")</f>
        <v>0</v>
      </c>
      <c r="L34" s="32">
        <f>SUMIFS(Sheet1!$F$5:$F$28252,Sheet1!$I$5:$I$28252,$B34,Sheet1!$L$5:$L$28252,$A34,Sheet1!$D$5:$D$28252,"医卡通",Sheet1!$E$5:$E$28252,"&lt;&gt;*调拨*")+SUMIFS(Sheet1!$F$5:$F$28252,Sheet1!$I$5:$I$28252,$B34,Sheet1!$L$5:$L$28252,$A34,Sheet1!$E$5:$E$28252,"*医卡通*",Sheet1!$D$5:$D$28252,"&lt;&gt;医卡通",Sheet1!$D$5:$D$28252,"&lt;&gt;内部转款",Sheet1!$D$5:$D$28252,"&lt;&gt;内部转账",Sheet1!$E$5:$E$28252,"&lt;&gt;*调拨*")</f>
        <v>0</v>
      </c>
      <c r="M34" s="32">
        <f>SUMIFS(Sheet1!$F$5:$F$28252,Sheet1!$I$5:$I$28252,$B34,Sheet1!$L$5:$L$28252,$A34,Sheet1!$D$5:$D$28252,"企健网",Sheet1!$E$5:$E$28252,"&lt;&gt;*调拨*")+SUMIFS(Sheet1!$F$5:$F$28252,Sheet1!$I$5:$I$28252,$B34,Sheet1!$L$5:$L$28252,$A34,Sheet1!$E$5:$E$28252,"*企健网*",Sheet1!$D$5:$D$28252,"&lt;&gt;企健网",Sheet1!$D$5:$D$28252,"&lt;&gt;内部转款",Sheet1!$D$5:$D$28252,"&lt;&gt;内部转账",Sheet1!$E$5:$E$28252,"&lt;&gt;*调拨*")</f>
        <v>0</v>
      </c>
      <c r="N34" s="32">
        <f>SUMIFS(Sheet1!$F$5:$F$28252,Sheet1!$I$5:$I$28252,$B34,Sheet1!$L$5:$L$28252,$A34,Sheet1!$D$5:$D$28252,"银联",Sheet1!$E$5:$E$28252,"&lt;&gt;*调拨*")+SUMIFS(Sheet1!$F$5:$F$28252,Sheet1!$I$5:$I$28252,$B34,Sheet1!$L$5:$L$28252,$A34,Sheet1!$E$5:$E$28252,"*银联*",Sheet1!$D$5:$D$28252,"&lt;&gt;银联",Sheet1!$D$5:$D$28252,"&lt;&gt;内部转款",Sheet1!$D$5:$D$28252,"&lt;&gt;内部转账",Sheet1!$E$5:$E$28252,"&lt;&gt;*调拨*")</f>
        <v>0</v>
      </c>
      <c r="O34" s="32">
        <f>SUMIFS(Sheet1!$F$5:$F$28252,Sheet1!$I$5:$I$28252,$B34,Sheet1!$L$5:$L$28252,$A34,Sheet1!$D$5:$D$28252,"京东",Sheet1!$E$5:$E$28252,"&lt;&gt;*调拨*")+SUMIFS(Sheet1!$F$5:$F$28252,Sheet1!$I$5:$I$28252,$B34,Sheet1!$L$5:$L$28252,$A34,Sheet1!$E$5:$E$28252,"*京东*",Sheet1!$D$5:$D$28252,"&lt;&gt;京东",Sheet1!$D$5:$D$28252,"&lt;&gt;内部转款",Sheet1!$D$5:$D$28252,"&lt;&gt;内部转账",Sheet1!$E$5:$E$28252,"&lt;&gt;*调拨*")</f>
        <v>0</v>
      </c>
      <c r="P34" s="32">
        <f>SUMIFS(Sheet1!$F$5:$F$28252,Sheet1!$I$5:$I$28252,$B34,Sheet1!$L$5:$L$28252,$A34,Sheet1!$D$5:$D$28252,"药机微信",Sheet1!$E$5:$E$28252,"&lt;&gt;*调拨*")+SUMIFS(Sheet1!$F$5:$F$28252,Sheet1!$I$5:$I$28252,$B34,Sheet1!$L$5:$L$28252,$A34,Sheet1!$E$5:$E$28252,"*药机微信*",Sheet1!$D$5:$D$28252,"&lt;&gt;药机微信",Sheet1!$D$5:$D$28252,"&lt;&gt;内部转款",Sheet1!$D$5:$D$28252,"&lt;&gt;内部转账",Sheet1!$E$5:$E$28252,"&lt;&gt;*调拨*")</f>
        <v>0</v>
      </c>
      <c r="Q34" s="32">
        <f>SUMIFS(Sheet1!$F$5:$F$28252,Sheet1!$I$5:$I$28252,$B34,Sheet1!$L$5:$L$28252,$A34,Sheet1!$D$5:$D$28252,"亲情卡",Sheet1!$E$5:$E$28252,"&lt;&gt;*调拨*")+SUMIFS(Sheet1!$F$5:$F$28252,Sheet1!$I$5:$I$28252,$B34,Sheet1!$L$5:$L$28252,$A34,Sheet1!$E$5:$E$28252,"*亲情卡*",Sheet1!$D$5:$D$28252,"&lt;&gt;亲情卡",Sheet1!$D$5:$D$28252,"&lt;&gt;内部转款",Sheet1!$D$5:$D$28252,"&lt;&gt;内部转账",Sheet1!$E$5:$E$28252,"&lt;&gt;*调拨*")</f>
        <v>0</v>
      </c>
      <c r="R34" s="32">
        <f>SUMIFS(Sheet1!$F$5:$F$28252,Sheet1!$I$5:$I$28252,$B34,Sheet1!$L$5:$L$28252,$A34,Sheet1!$D$5:$D$28252,"优惠券",Sheet1!$E$5:$E$28252,"&lt;&gt;*调拨*")+SUMIFS(Sheet1!$F$5:$F$28252,Sheet1!$I$5:$I$28252,$B34,Sheet1!$L$5:$L$28252,$A34,Sheet1!$E$5:$E$28252,"*优惠券*",Sheet1!$D$5:$D$28252,"&lt;&gt;优惠券",Sheet1!$D$5:$D$28252,"&lt;&gt;内部转款",Sheet1!$D$5:$D$28252,"&lt;&gt;内部转账",Sheet1!$E$5:$E$28252,"&lt;&gt;*调拨*")</f>
        <v>0</v>
      </c>
      <c r="S34" s="32">
        <f>SUMIFS(Sheet1!$F$5:$F$28252,Sheet1!$I$5:$I$28252,$B34,Sheet1!$L$5:$L$28252,$A34,Sheet1!$D$5:$D$28252,"代金券",Sheet1!$E$5:$E$28252,"&lt;&gt;*调拨*")+SUMIFS(Sheet1!$F$5:$F$28252,Sheet1!$I$5:$I$28252,$B34,Sheet1!$L$5:$L$28252,$A34,Sheet1!$E$5:$E$28252,"*代金券*",Sheet1!$D$5:$D$28252,"&lt;&gt;代金券",Sheet1!$D$5:$D$28252,"&lt;&gt;内部转款",Sheet1!$D$5:$D$28252,"&lt;&gt;内部转账",Sheet1!$E$5:$E$28252,"&lt;&gt;*调拨*")</f>
        <v>0</v>
      </c>
      <c r="T34" s="32">
        <f>SUMIFS(Sheet1!$F$5:$F$28252,Sheet1!$I$5:$I$28252,$B34,Sheet1!$L$5:$L$28252,$A34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,Sheet1!$L$5:$L$28252,$A34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,Sheet1!$L$5:$L$28252,$A34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,Sheet1!$L$5:$L$28252,$A34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4" s="32">
        <f>SUMIFS(Sheet1!$F$5:$F$28252,Sheet1!$I$5:$I$28252,$B34,Sheet1!$L$5:$L$28252,$A34,Sheet1!$E$5:$E$28252,"*调拨*")</f>
        <v>0</v>
      </c>
      <c r="V34" s="32">
        <f>SUMIFS(Sheet1!$F$5:$F$28252,Sheet1!$I$5:$I$28252,$B34,Sheet1!$L$5:$L$28252,$A34,Sheet1!$D$5:$D$28252,"储值",Sheet1!$E$5:$E$28252,"&lt;&gt;*调拨*")+SUMIFS(Sheet1!$F$5:$F$28252,Sheet1!$I$5:$I$28252,$B34,Sheet1!$L$5:$L$28252,$A34,Sheet1!$E$5:$E$28252,"*储值*",Sheet1!$D$5:$D$28252,"&lt;&gt;储值",Sheet1!$D$5:$D$28252,"&lt;&gt;内部转款",Sheet1!$D$5:$D$28252,"&lt;&gt;内部转账",Sheet1!$E$5:$E$28252,"&lt;&gt;*调拨*")</f>
        <v>0</v>
      </c>
      <c r="W34" s="32">
        <f>SUMIFS(Sheet1!$F$5:$F$28252,Sheet1!$I$5:$I$28252,$B34,Sheet1!$L$5:$L$28252,$A34,Sheet1!$D$5:$D$28252,"效期",Sheet1!$E$5:$E$28252,"&lt;&gt;*调拨*")+SUMIFS(Sheet1!$F$5:$F$28252,Sheet1!$I$5:$I$28252,$B34,Sheet1!$L$5:$L$28252,$A34,Sheet1!$E$5:$E$28252,"*效期*",Sheet1!$D$5:$D$28252,"&lt;&gt;效期",Sheet1!$D$5:$D$28252,"&lt;&gt;内部转款",Sheet1!$D$5:$D$28252,"&lt;&gt;内部转账",Sheet1!$E$5:$E$28252,"&lt;&gt;*调拨*")</f>
        <v>0</v>
      </c>
      <c r="X34" s="32">
        <f>SUMIFS(Sheet1!$F$5:$F$28252,Sheet1!$I$5:$I$28252,$B34,Sheet1!$L$5:$L$28252,$A34,Sheet1!$D$5:$D$28252,"内部转款",Sheet1!$E$5:$E$28252,"&lt;&gt;*调拨*")+SUMIFS(Sheet1!$F$5:$F$28252,Sheet1!$I$5:$I$28252,$B34,Sheet1!$L$5:$L$28252,$A34,Sheet1!$D$5:$D$28252,"内部转账",Sheet1!$E$5:$E$28252,"&lt;&gt;*调拨*")</f>
        <v>0</v>
      </c>
      <c r="Y34" s="32">
        <f t="shared" si="0"/>
        <v>0</v>
      </c>
      <c r="Z34" s="32">
        <f>SUMIFS(Sheet1!$F$5:$F$28252,Sheet1!$I$5:$I$28252,$B34,Sheet1!$L$5:$L$28252,$A34)</f>
        <v>0</v>
      </c>
      <c r="AA34" s="32">
        <f>SUMIFS(Sheet1!$G$5:$G$28252,Sheet1!$I$5:$I$28252,$B34,Sheet1!$L$5:$L$28252,$A34,Sheet1!$D$5:$D$28252,"工资",Sheet1!$E$5:$E$28252,"&lt;&gt;*调拨*")+SUMIFS(Sheet1!$G$5:$G$28252,Sheet1!$I$5:$I$28252,$B34,Sheet1!$L$5:$L$28252,$A34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4" s="32">
        <f>SUMIFS(Sheet1!$G$5:$G$28252,Sheet1!$I$5:$I$28252,$B34,Sheet1!$L$5:$L$28252,$A34,Sheet1!$D$5:$D$28252,"水费",Sheet1!$E$5:$E$28252,"&lt;&gt;*调拨*")+SUMIFS(Sheet1!$G$5:$G$28252,Sheet1!$I$5:$I$28252,$B34,Sheet1!$L$5:$L$28252,$A34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" s="32">
        <f>SUMIFS(Sheet1!$G$5:$G$28252,Sheet1!$I$5:$I$28252,$B34,Sheet1!$L$5:$L$28252,$A34,Sheet1!$D$5:$D$28252,"电费",Sheet1!$E$5:$E$28252,"&lt;&gt;*调拨*")+SUMIFS(Sheet1!$G$5:$G$28252,Sheet1!$I$5:$I$28252,$B34,Sheet1!$L$5:$L$28252,$A34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" s="32">
        <f>SUMIFS(Sheet1!$G$5:$G$28252,Sheet1!$I$5:$I$28252,$B34,Sheet1!$L$5:$L$28252,$A34,Sheet1!$D$5:$D$28252,"宽带费",Sheet1!$E$5:$E$28252,"&lt;&gt;*调拨*")+SUMIFS(Sheet1!$G$5:$G$28252,Sheet1!$I$5:$I$28252,$B34,Sheet1!$L$5:$L$28252,$A34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" s="32">
        <f>SUMIFS(Sheet1!$G$5:$G$28252,Sheet1!$I$5:$I$28252,$B34,Sheet1!$L$5:$L$28252,$A34,Sheet1!$D$5:$D$28252,"办公费",Sheet1!$E$5:$E$28252,"&lt;&gt;*调拨*")+SUMIFS(Sheet1!$G$5:$G$28252,Sheet1!$I$5:$I$28252,$B34,Sheet1!$L$5:$L$28252,$A34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" s="32">
        <f>SUMIFS(Sheet1!$G$5:$G$28252,Sheet1!$I$5:$I$28252,$B34,Sheet1!$L$5:$L$28252,$A34,Sheet1!$D$5:$D$28252,"话费",Sheet1!$E$5:$E$28252,"&lt;&gt;*调拨*")+SUMIFS(Sheet1!$G$5:$G$28252,Sheet1!$I$5:$I$28252,$B34,Sheet1!$L$5:$L$28252,$A34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" s="32">
        <f>SUMIFS(Sheet1!$G$5:$G$28252,Sheet1!$I$5:$I$28252,$B34,Sheet1!$L$5:$L$28252,$A34,Sheet1!$D$5:$D$28252,"房租",Sheet1!$E$5:$E$28252,"&lt;&gt;*调拨*")+SUMIFS(Sheet1!$G$5:$G$28252,Sheet1!$I$5:$I$28252,$B34,Sheet1!$L$5:$L$28252,$A34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" s="32">
        <f>SUMIFS(Sheet1!$G$5:$G$28252,Sheet1!$I$5:$I$28252,$B34,Sheet1!$L$5:$L$28252,$A34,Sheet1!$E$5:$E$28252,"*调拨*")</f>
        <v>0</v>
      </c>
      <c r="AI34" s="32">
        <f>SUMIFS(Sheet1!$G$5:$G$28252,Sheet1!$I$5:$I$28252,$B34,Sheet1!$L$5:$L$28252,$A34,Sheet1!$D$5:$D$28252,"内部转款",Sheet1!$E$5:$E$28252,"&lt;&gt;*调拨*")+SUMIFS(Sheet1!$G$5:$G$28252,Sheet1!$I$5:$I$28252,$B34,Sheet1!$L$5:$L$28252,$A34,Sheet1!$D$5:$D$28252,"内部转账",Sheet1!$E$5:$E$28252,"&lt;&gt;*调拨*")</f>
        <v>0</v>
      </c>
      <c r="AJ34" s="32">
        <f t="shared" si="1"/>
        <v>0</v>
      </c>
      <c r="AK34" s="32">
        <f>SUMIFS(Sheet1!$G$5:$G$28252,Sheet1!$I$5:$I$28252,$B34,Sheet1!$L$5:$L$28252,$A34)</f>
        <v>0</v>
      </c>
      <c r="AL34" s="32">
        <f t="shared" si="2"/>
        <v>0</v>
      </c>
    </row>
    <row r="35" ht="16.5" spans="1:38">
      <c r="A35" s="30">
        <v>202512</v>
      </c>
      <c r="B35" s="31" t="s">
        <v>227</v>
      </c>
      <c r="C35" s="32">
        <f>SUMIFS(Sheet1!$F$5:$F$28252,Sheet1!$I$5:$I$28252,$B35,Sheet1!$L$5:$L$28252,$A35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5" s="32">
        <f>SUMIFS(Sheet1!$F$5:$F$28252,Sheet1!$I$5:$I$28252,$B35,Sheet1!$L$5:$L$28252,$A35,Sheet1!$D$5:$D$28252,"医保即时拨付",Sheet1!$E$5:$E$28252,"&lt;&gt;*调拨*")+SUMIFS(Sheet1!$F$5:$F$28252,Sheet1!$I$5:$I$28252,$B35,Sheet1!$L$5:$L$28252,$A35,Sheet1!$E$5:$E$28252,"*医保即时拨付*",Sheet1!$D$5:$D$28252,"&lt;&gt;医保即时拨付",Sheet1!$D$5:$D$28252,"&lt;&gt;内部转款",Sheet1!$D$5:$D$28252,"&lt;&gt;内部转账",Sheet1!$E$5:$E$28252,"&lt;&gt;*调拨*")</f>
        <v>0</v>
      </c>
      <c r="E35" s="32">
        <f>SUMIFS(Sheet1!$F$5:$F$28252,Sheet1!$I$5:$I$28252,$B35,Sheet1!$L$5:$L$28252,$A35,Sheet1!$D$5:$D$28252,"医保",Sheet1!$E$5:$E$28252,"&lt;&gt;*调拨*",Sheet1!$E$5:$E$28252,"&lt;&gt;*医保即时拨付*")+SUMIFS(Sheet1!$F$5:$F$28252,Sheet1!$I$5:$I$28252,$B35,Sheet1!$L$5:$L$28252,$A35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5" s="32">
        <f>SUMIFS(Sheet1!$F$5:$F$28252,Sheet1!$I$5:$I$28252,$B35,Sheet1!$L$5:$L$28252,$A35,Sheet1!$D$5:$D$28252,"聚合",Sheet1!$E$5:$E$28252,"&lt;&gt;*调拨*")+SUMIFS(Sheet1!$F$5:$F$28252,Sheet1!$I$5:$I$28252,$B35,Sheet1!$L$5:$L$28252,$A35,Sheet1!$E$5:$E$28252,"*聚合*",Sheet1!$D$5:$D$28252,"&lt;&gt;聚合",Sheet1!$D$5:$D$28252,"&lt;&gt;内部转款",Sheet1!$D$5:$D$28252,"&lt;&gt;内部转账",Sheet1!$E$5:$E$28252,"&lt;&gt;*调拨*")</f>
        <v>0</v>
      </c>
      <c r="G35" s="32">
        <f>SUMIFS(Sheet1!$F$5:$F$28252,Sheet1!$I$5:$I$28252,$B35,Sheet1!$L$5:$L$28252,$A35,Sheet1!$D$5:$D$28252,"24小时微信",Sheet1!$E$5:$E$28252,"&lt;&gt;*调拨*")+SUMIFS(Sheet1!$F$5:$F$28252,Sheet1!$I$5:$I$28252,$B35,Sheet1!$L$5:$L$28252,$A35,Sheet1!$E$5:$E$28252,"*24小时微信*",Sheet1!$D$5:$D$28252,"&lt;&gt;24小时微信",Sheet1!$D$5:$D$28252,"&lt;&gt;内部转款",Sheet1!$D$5:$D$28252,"&lt;&gt;内部转账",Sheet1!$E$5:$E$28252,"&lt;&gt;*调拨*")</f>
        <v>0</v>
      </c>
      <c r="H35" s="32">
        <f>SUMIFS(Sheet1!$F$5:$F$28252,Sheet1!$I$5:$I$28252,$B35,Sheet1!$L$5:$L$28252,$A35,Sheet1!$D$5:$D$28252,"美团",Sheet1!$E$5:$E$28252,"&lt;&gt;*调拨*")+SUMIFS(Sheet1!$F$5:$F$28252,Sheet1!$I$5:$I$28252,$B35,Sheet1!$L$5:$L$28252,$A35,Sheet1!$E$5:$E$28252,"*美团*",Sheet1!$D$5:$D$28252,"&lt;&gt;美团",Sheet1!$D$5:$D$28252,"&lt;&gt;内部转款",Sheet1!$D$5:$D$28252,"&lt;&gt;内部转账",Sheet1!$E$5:$E$28252,"&lt;&gt;*调拨*")</f>
        <v>0</v>
      </c>
      <c r="I35" s="32">
        <f>SUMIFS(Sheet1!$F$5:$F$28252,Sheet1!$I$5:$I$28252,$B35,Sheet1!$L$5:$L$28252,$A35,Sheet1!$D$5:$D$28252,"饿了么",Sheet1!$E$5:$E$28252,"&lt;&gt;*调拨*")+SUMIFS(Sheet1!$F$5:$F$28252,Sheet1!$I$5:$I$28252,$B35,Sheet1!$L$5:$L$28252,$A35,Sheet1!$E$5:$E$28252,"*饿了么*",Sheet1!$D$5:$D$28252,"&lt;&gt;饿了么",Sheet1!$D$5:$D$28252,"&lt;&gt;内部转款",Sheet1!$D$5:$D$28252,"&lt;&gt;内部转账",Sheet1!$E$5:$E$28252,"&lt;&gt;*调拨*")</f>
        <v>0</v>
      </c>
      <c r="J35" s="32">
        <f>SUMIFS(Sheet1!$F$5:$F$28252,Sheet1!$I$5:$I$28252,$B35,Sheet1!$L$5:$L$28252,$A35,Sheet1!$D$5:$D$28252,"健E卡",Sheet1!$E$5:$E$28252,"&lt;&gt;*调拨*")+SUMIFS(Sheet1!$F$5:$F$28252,Sheet1!$I$5:$I$28252,$B35,Sheet1!$L$5:$L$28252,$A35,Sheet1!$E$5:$E$28252,"*健E卡*",Sheet1!$D$5:$D$28252,"&lt;&gt;健E卡",Sheet1!$D$5:$D$28252,"&lt;&gt;内部转款",Sheet1!$D$5:$D$28252,"&lt;&gt;内部转账",Sheet1!$E$5:$E$28252,"&lt;&gt;*调拨*")</f>
        <v>0</v>
      </c>
      <c r="K35" s="32">
        <f>SUMIFS(Sheet1!$F$5:$F$28252,Sheet1!$I$5:$I$28252,$B35,Sheet1!$L$5:$L$28252,$A35,Sheet1!$D$5:$D$28252,"抖音",Sheet1!$E$5:$E$28252,"&lt;&gt;*调拨*")+SUMIFS(Sheet1!$F$5:$F$28252,Sheet1!$I$5:$I$28252,$B35,Sheet1!$L$5:$L$28252,$A35,Sheet1!$E$5:$E$28252,"*抖音*",Sheet1!$D$5:$D$28252,"&lt;&gt;抖音",Sheet1!$D$5:$D$28252,"&lt;&gt;内部转款",Sheet1!$D$5:$D$28252,"&lt;&gt;内部转账",Sheet1!$E$5:$E$28252,"&lt;&gt;*调拨*")</f>
        <v>0</v>
      </c>
      <c r="L35" s="32">
        <f>SUMIFS(Sheet1!$F$5:$F$28252,Sheet1!$I$5:$I$28252,$B35,Sheet1!$L$5:$L$28252,$A35,Sheet1!$D$5:$D$28252,"医卡通",Sheet1!$E$5:$E$28252,"&lt;&gt;*调拨*")+SUMIFS(Sheet1!$F$5:$F$28252,Sheet1!$I$5:$I$28252,$B35,Sheet1!$L$5:$L$28252,$A35,Sheet1!$E$5:$E$28252,"*医卡通*",Sheet1!$D$5:$D$28252,"&lt;&gt;医卡通",Sheet1!$D$5:$D$28252,"&lt;&gt;内部转款",Sheet1!$D$5:$D$28252,"&lt;&gt;内部转账",Sheet1!$E$5:$E$28252,"&lt;&gt;*调拨*")</f>
        <v>0</v>
      </c>
      <c r="M35" s="32">
        <f>SUMIFS(Sheet1!$F$5:$F$28252,Sheet1!$I$5:$I$28252,$B35,Sheet1!$L$5:$L$28252,$A35,Sheet1!$D$5:$D$28252,"企健网",Sheet1!$E$5:$E$28252,"&lt;&gt;*调拨*")+SUMIFS(Sheet1!$F$5:$F$28252,Sheet1!$I$5:$I$28252,$B35,Sheet1!$L$5:$L$28252,$A35,Sheet1!$E$5:$E$28252,"*企健网*",Sheet1!$D$5:$D$28252,"&lt;&gt;企健网",Sheet1!$D$5:$D$28252,"&lt;&gt;内部转款",Sheet1!$D$5:$D$28252,"&lt;&gt;内部转账",Sheet1!$E$5:$E$28252,"&lt;&gt;*调拨*")</f>
        <v>0</v>
      </c>
      <c r="N35" s="32">
        <f>SUMIFS(Sheet1!$F$5:$F$28252,Sheet1!$I$5:$I$28252,$B35,Sheet1!$L$5:$L$28252,$A35,Sheet1!$D$5:$D$28252,"银联",Sheet1!$E$5:$E$28252,"&lt;&gt;*调拨*")+SUMIFS(Sheet1!$F$5:$F$28252,Sheet1!$I$5:$I$28252,$B35,Sheet1!$L$5:$L$28252,$A35,Sheet1!$E$5:$E$28252,"*银联*",Sheet1!$D$5:$D$28252,"&lt;&gt;银联",Sheet1!$D$5:$D$28252,"&lt;&gt;内部转款",Sheet1!$D$5:$D$28252,"&lt;&gt;内部转账",Sheet1!$E$5:$E$28252,"&lt;&gt;*调拨*")</f>
        <v>0</v>
      </c>
      <c r="O35" s="32">
        <f>SUMIFS(Sheet1!$F$5:$F$28252,Sheet1!$I$5:$I$28252,$B35,Sheet1!$L$5:$L$28252,$A35,Sheet1!$D$5:$D$28252,"京东",Sheet1!$E$5:$E$28252,"&lt;&gt;*调拨*")+SUMIFS(Sheet1!$F$5:$F$28252,Sheet1!$I$5:$I$28252,$B35,Sheet1!$L$5:$L$28252,$A35,Sheet1!$E$5:$E$28252,"*京东*",Sheet1!$D$5:$D$28252,"&lt;&gt;京东",Sheet1!$D$5:$D$28252,"&lt;&gt;内部转款",Sheet1!$D$5:$D$28252,"&lt;&gt;内部转账",Sheet1!$E$5:$E$28252,"&lt;&gt;*调拨*")</f>
        <v>0</v>
      </c>
      <c r="P35" s="32">
        <f>SUMIFS(Sheet1!$F$5:$F$28252,Sheet1!$I$5:$I$28252,$B35,Sheet1!$L$5:$L$28252,$A35,Sheet1!$D$5:$D$28252,"药机微信",Sheet1!$E$5:$E$28252,"&lt;&gt;*调拨*")+SUMIFS(Sheet1!$F$5:$F$28252,Sheet1!$I$5:$I$28252,$B35,Sheet1!$L$5:$L$28252,$A35,Sheet1!$E$5:$E$28252,"*药机微信*",Sheet1!$D$5:$D$28252,"&lt;&gt;药机微信",Sheet1!$D$5:$D$28252,"&lt;&gt;内部转款",Sheet1!$D$5:$D$28252,"&lt;&gt;内部转账",Sheet1!$E$5:$E$28252,"&lt;&gt;*调拨*")</f>
        <v>0</v>
      </c>
      <c r="Q35" s="32">
        <f>SUMIFS(Sheet1!$F$5:$F$28252,Sheet1!$I$5:$I$28252,$B35,Sheet1!$L$5:$L$28252,$A35,Sheet1!$D$5:$D$28252,"亲情卡",Sheet1!$E$5:$E$28252,"&lt;&gt;*调拨*")+SUMIFS(Sheet1!$F$5:$F$28252,Sheet1!$I$5:$I$28252,$B35,Sheet1!$L$5:$L$28252,$A35,Sheet1!$E$5:$E$28252,"*亲情卡*",Sheet1!$D$5:$D$28252,"&lt;&gt;亲情卡",Sheet1!$D$5:$D$28252,"&lt;&gt;内部转款",Sheet1!$D$5:$D$28252,"&lt;&gt;内部转账",Sheet1!$E$5:$E$28252,"&lt;&gt;*调拨*")</f>
        <v>0</v>
      </c>
      <c r="R35" s="32">
        <f>SUMIFS(Sheet1!$F$5:$F$28252,Sheet1!$I$5:$I$28252,$B35,Sheet1!$L$5:$L$28252,$A35,Sheet1!$D$5:$D$28252,"优惠券",Sheet1!$E$5:$E$28252,"&lt;&gt;*调拨*")+SUMIFS(Sheet1!$F$5:$F$28252,Sheet1!$I$5:$I$28252,$B35,Sheet1!$L$5:$L$28252,$A35,Sheet1!$E$5:$E$28252,"*优惠券*",Sheet1!$D$5:$D$28252,"&lt;&gt;优惠券",Sheet1!$D$5:$D$28252,"&lt;&gt;内部转款",Sheet1!$D$5:$D$28252,"&lt;&gt;内部转账",Sheet1!$E$5:$E$28252,"&lt;&gt;*调拨*")</f>
        <v>0</v>
      </c>
      <c r="S35" s="32">
        <f>SUMIFS(Sheet1!$F$5:$F$28252,Sheet1!$I$5:$I$28252,$B35,Sheet1!$L$5:$L$28252,$A35,Sheet1!$D$5:$D$28252,"代金券",Sheet1!$E$5:$E$28252,"&lt;&gt;*调拨*")+SUMIFS(Sheet1!$F$5:$F$28252,Sheet1!$I$5:$I$28252,$B35,Sheet1!$L$5:$L$28252,$A35,Sheet1!$E$5:$E$28252,"*代金券*",Sheet1!$D$5:$D$28252,"&lt;&gt;代金券",Sheet1!$D$5:$D$28252,"&lt;&gt;内部转款",Sheet1!$D$5:$D$28252,"&lt;&gt;内部转账",Sheet1!$E$5:$E$28252,"&lt;&gt;*调拨*")</f>
        <v>0</v>
      </c>
      <c r="T35" s="32">
        <f>SUMIFS(Sheet1!$F$5:$F$28252,Sheet1!$I$5:$I$28252,$B35,Sheet1!$L$5:$L$28252,$A35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,Sheet1!$L$5:$L$28252,$A35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,Sheet1!$L$5:$L$28252,$A35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,Sheet1!$L$5:$L$28252,$A35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" s="32">
        <f>SUMIFS(Sheet1!$F$5:$F$28252,Sheet1!$I$5:$I$28252,$B35,Sheet1!$L$5:$L$28252,$A35,Sheet1!$E$5:$E$28252,"*调拨*")</f>
        <v>0</v>
      </c>
      <c r="V35" s="32">
        <f>SUMIFS(Sheet1!$F$5:$F$28252,Sheet1!$I$5:$I$28252,$B35,Sheet1!$L$5:$L$28252,$A35,Sheet1!$D$5:$D$28252,"储值",Sheet1!$E$5:$E$28252,"&lt;&gt;*调拨*")+SUMIFS(Sheet1!$F$5:$F$28252,Sheet1!$I$5:$I$28252,$B35,Sheet1!$L$5:$L$28252,$A35,Sheet1!$E$5:$E$28252,"*储值*",Sheet1!$D$5:$D$28252,"&lt;&gt;储值",Sheet1!$D$5:$D$28252,"&lt;&gt;内部转款",Sheet1!$D$5:$D$28252,"&lt;&gt;内部转账",Sheet1!$E$5:$E$28252,"&lt;&gt;*调拨*")</f>
        <v>0</v>
      </c>
      <c r="W35" s="32">
        <f>SUMIFS(Sheet1!$F$5:$F$28252,Sheet1!$I$5:$I$28252,$B35,Sheet1!$L$5:$L$28252,$A35,Sheet1!$D$5:$D$28252,"效期",Sheet1!$E$5:$E$28252,"&lt;&gt;*调拨*")+SUMIFS(Sheet1!$F$5:$F$28252,Sheet1!$I$5:$I$28252,$B35,Sheet1!$L$5:$L$28252,$A35,Sheet1!$E$5:$E$28252,"*效期*",Sheet1!$D$5:$D$28252,"&lt;&gt;效期",Sheet1!$D$5:$D$28252,"&lt;&gt;内部转款",Sheet1!$D$5:$D$28252,"&lt;&gt;内部转账",Sheet1!$E$5:$E$28252,"&lt;&gt;*调拨*")</f>
        <v>0</v>
      </c>
      <c r="X35" s="32">
        <f>SUMIFS(Sheet1!$F$5:$F$28252,Sheet1!$I$5:$I$28252,$B35,Sheet1!$L$5:$L$28252,$A35,Sheet1!$D$5:$D$28252,"内部转款",Sheet1!$E$5:$E$28252,"&lt;&gt;*调拨*")+SUMIFS(Sheet1!$F$5:$F$28252,Sheet1!$I$5:$I$28252,$B35,Sheet1!$L$5:$L$28252,$A35,Sheet1!$D$5:$D$28252,"内部转账",Sheet1!$E$5:$E$28252,"&lt;&gt;*调拨*")</f>
        <v>0</v>
      </c>
      <c r="Y35" s="32">
        <f t="shared" si="0"/>
        <v>0</v>
      </c>
      <c r="Z35" s="32">
        <f>SUMIFS(Sheet1!$F$5:$F$28252,Sheet1!$I$5:$I$28252,$B35,Sheet1!$L$5:$L$28252,$A35)</f>
        <v>0</v>
      </c>
      <c r="AA35" s="32">
        <f>SUMIFS(Sheet1!$G$5:$G$28252,Sheet1!$I$5:$I$28252,$B35,Sheet1!$L$5:$L$28252,$A35,Sheet1!$D$5:$D$28252,"工资",Sheet1!$E$5:$E$28252,"&lt;&gt;*调拨*")+SUMIFS(Sheet1!$G$5:$G$28252,Sheet1!$I$5:$I$28252,$B35,Sheet1!$L$5:$L$28252,$A35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5" s="32">
        <f>SUMIFS(Sheet1!$G$5:$G$28252,Sheet1!$I$5:$I$28252,$B35,Sheet1!$L$5:$L$28252,$A35,Sheet1!$D$5:$D$28252,"水费",Sheet1!$E$5:$E$28252,"&lt;&gt;*调拨*")+SUMIFS(Sheet1!$G$5:$G$28252,Sheet1!$I$5:$I$28252,$B35,Sheet1!$L$5:$L$28252,$A35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" s="32">
        <f>SUMIFS(Sheet1!$G$5:$G$28252,Sheet1!$I$5:$I$28252,$B35,Sheet1!$L$5:$L$28252,$A35,Sheet1!$D$5:$D$28252,"电费",Sheet1!$E$5:$E$28252,"&lt;&gt;*调拨*")+SUMIFS(Sheet1!$G$5:$G$28252,Sheet1!$I$5:$I$28252,$B35,Sheet1!$L$5:$L$28252,$A35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" s="32">
        <f>SUMIFS(Sheet1!$G$5:$G$28252,Sheet1!$I$5:$I$28252,$B35,Sheet1!$L$5:$L$28252,$A35,Sheet1!$D$5:$D$28252,"宽带费",Sheet1!$E$5:$E$28252,"&lt;&gt;*调拨*")+SUMIFS(Sheet1!$G$5:$G$28252,Sheet1!$I$5:$I$28252,$B35,Sheet1!$L$5:$L$28252,$A35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" s="32">
        <f>SUMIFS(Sheet1!$G$5:$G$28252,Sheet1!$I$5:$I$28252,$B35,Sheet1!$L$5:$L$28252,$A35,Sheet1!$D$5:$D$28252,"办公费",Sheet1!$E$5:$E$28252,"&lt;&gt;*调拨*")+SUMIFS(Sheet1!$G$5:$G$28252,Sheet1!$I$5:$I$28252,$B35,Sheet1!$L$5:$L$28252,$A35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" s="32">
        <f>SUMIFS(Sheet1!$G$5:$G$28252,Sheet1!$I$5:$I$28252,$B35,Sheet1!$L$5:$L$28252,$A35,Sheet1!$D$5:$D$28252,"话费",Sheet1!$E$5:$E$28252,"&lt;&gt;*调拨*")+SUMIFS(Sheet1!$G$5:$G$28252,Sheet1!$I$5:$I$28252,$B35,Sheet1!$L$5:$L$28252,$A35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" s="32">
        <f>SUMIFS(Sheet1!$G$5:$G$28252,Sheet1!$I$5:$I$28252,$B35,Sheet1!$L$5:$L$28252,$A35,Sheet1!$D$5:$D$28252,"房租",Sheet1!$E$5:$E$28252,"&lt;&gt;*调拨*")+SUMIFS(Sheet1!$G$5:$G$28252,Sheet1!$I$5:$I$28252,$B35,Sheet1!$L$5:$L$28252,$A35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" s="32">
        <f>SUMIFS(Sheet1!$G$5:$G$28252,Sheet1!$I$5:$I$28252,$B35,Sheet1!$L$5:$L$28252,$A35,Sheet1!$E$5:$E$28252,"*调拨*")</f>
        <v>0</v>
      </c>
      <c r="AI35" s="32">
        <f>SUMIFS(Sheet1!$G$5:$G$28252,Sheet1!$I$5:$I$28252,$B35,Sheet1!$L$5:$L$28252,$A35,Sheet1!$D$5:$D$28252,"内部转款",Sheet1!$E$5:$E$28252,"&lt;&gt;*调拨*")+SUMIFS(Sheet1!$G$5:$G$28252,Sheet1!$I$5:$I$28252,$B35,Sheet1!$L$5:$L$28252,$A35,Sheet1!$D$5:$D$28252,"内部转账",Sheet1!$E$5:$E$28252,"&lt;&gt;*调拨*")</f>
        <v>0</v>
      </c>
      <c r="AJ35" s="32">
        <f t="shared" si="1"/>
        <v>0</v>
      </c>
      <c r="AK35" s="32">
        <f>SUMIFS(Sheet1!$G$5:$G$28252,Sheet1!$I$5:$I$28252,$B35,Sheet1!$L$5:$L$28252,$A35)</f>
        <v>0</v>
      </c>
      <c r="AL35" s="32">
        <f t="shared" si="2"/>
        <v>0</v>
      </c>
    </row>
    <row r="36" ht="16.5" spans="1:38">
      <c r="A36" s="30">
        <v>202512</v>
      </c>
      <c r="B36" s="31" t="s">
        <v>191</v>
      </c>
      <c r="C36" s="32">
        <f>SUMIFS(Sheet1!$F$5:$F$28252,Sheet1!$I$5:$I$28252,$B36,Sheet1!$L$5:$L$28252,$A36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6" s="32">
        <f>SUMIFS(Sheet1!$F$5:$F$28252,Sheet1!$I$5:$I$28252,$B36,Sheet1!$L$5:$L$28252,$A36,Sheet1!$D$5:$D$28252,"医保即时拨付",Sheet1!$E$5:$E$28252,"&lt;&gt;*调拨*")+SUMIFS(Sheet1!$F$5:$F$28252,Sheet1!$I$5:$I$28252,$B36,Sheet1!$L$5:$L$28252,$A36,Sheet1!$E$5:$E$28252,"*医保即时拨付*",Sheet1!$D$5:$D$28252,"&lt;&gt;医保即时拨付",Sheet1!$D$5:$D$28252,"&lt;&gt;内部转款",Sheet1!$D$5:$D$28252,"&lt;&gt;内部转账",Sheet1!$E$5:$E$28252,"&lt;&gt;*调拨*")</f>
        <v>0</v>
      </c>
      <c r="E36" s="32">
        <f>SUMIFS(Sheet1!$F$5:$F$28252,Sheet1!$I$5:$I$28252,$B36,Sheet1!$L$5:$L$28252,$A36,Sheet1!$D$5:$D$28252,"医保",Sheet1!$E$5:$E$28252,"&lt;&gt;*调拨*",Sheet1!$E$5:$E$28252,"&lt;&gt;*医保即时拨付*")+SUMIFS(Sheet1!$F$5:$F$28252,Sheet1!$I$5:$I$28252,$B36,Sheet1!$L$5:$L$28252,$A36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6" s="32">
        <f>SUMIFS(Sheet1!$F$5:$F$28252,Sheet1!$I$5:$I$28252,$B36,Sheet1!$L$5:$L$28252,$A36,Sheet1!$D$5:$D$28252,"聚合",Sheet1!$E$5:$E$28252,"&lt;&gt;*调拨*")+SUMIFS(Sheet1!$F$5:$F$28252,Sheet1!$I$5:$I$28252,$B36,Sheet1!$L$5:$L$28252,$A36,Sheet1!$E$5:$E$28252,"*聚合*",Sheet1!$D$5:$D$28252,"&lt;&gt;聚合",Sheet1!$D$5:$D$28252,"&lt;&gt;内部转款",Sheet1!$D$5:$D$28252,"&lt;&gt;内部转账",Sheet1!$E$5:$E$28252,"&lt;&gt;*调拨*")</f>
        <v>0</v>
      </c>
      <c r="G36" s="32">
        <f>SUMIFS(Sheet1!$F$5:$F$28252,Sheet1!$I$5:$I$28252,$B36,Sheet1!$L$5:$L$28252,$A36,Sheet1!$D$5:$D$28252,"24小时微信",Sheet1!$E$5:$E$28252,"&lt;&gt;*调拨*")+SUMIFS(Sheet1!$F$5:$F$28252,Sheet1!$I$5:$I$28252,$B36,Sheet1!$L$5:$L$28252,$A36,Sheet1!$E$5:$E$28252,"*24小时微信*",Sheet1!$D$5:$D$28252,"&lt;&gt;24小时微信",Sheet1!$D$5:$D$28252,"&lt;&gt;内部转款",Sheet1!$D$5:$D$28252,"&lt;&gt;内部转账",Sheet1!$E$5:$E$28252,"&lt;&gt;*调拨*")</f>
        <v>0</v>
      </c>
      <c r="H36" s="32">
        <f>SUMIFS(Sheet1!$F$5:$F$28252,Sheet1!$I$5:$I$28252,$B36,Sheet1!$L$5:$L$28252,$A36,Sheet1!$D$5:$D$28252,"美团",Sheet1!$E$5:$E$28252,"&lt;&gt;*调拨*")+SUMIFS(Sheet1!$F$5:$F$28252,Sheet1!$I$5:$I$28252,$B36,Sheet1!$L$5:$L$28252,$A36,Sheet1!$E$5:$E$28252,"*美团*",Sheet1!$D$5:$D$28252,"&lt;&gt;美团",Sheet1!$D$5:$D$28252,"&lt;&gt;内部转款",Sheet1!$D$5:$D$28252,"&lt;&gt;内部转账",Sheet1!$E$5:$E$28252,"&lt;&gt;*调拨*")</f>
        <v>0</v>
      </c>
      <c r="I36" s="32">
        <f>SUMIFS(Sheet1!$F$5:$F$28252,Sheet1!$I$5:$I$28252,$B36,Sheet1!$L$5:$L$28252,$A36,Sheet1!$D$5:$D$28252,"饿了么",Sheet1!$E$5:$E$28252,"&lt;&gt;*调拨*")+SUMIFS(Sheet1!$F$5:$F$28252,Sheet1!$I$5:$I$28252,$B36,Sheet1!$L$5:$L$28252,$A36,Sheet1!$E$5:$E$28252,"*饿了么*",Sheet1!$D$5:$D$28252,"&lt;&gt;饿了么",Sheet1!$D$5:$D$28252,"&lt;&gt;内部转款",Sheet1!$D$5:$D$28252,"&lt;&gt;内部转账",Sheet1!$E$5:$E$28252,"&lt;&gt;*调拨*")</f>
        <v>0</v>
      </c>
      <c r="J36" s="32">
        <f>SUMIFS(Sheet1!$F$5:$F$28252,Sheet1!$I$5:$I$28252,$B36,Sheet1!$L$5:$L$28252,$A36,Sheet1!$D$5:$D$28252,"健E卡",Sheet1!$E$5:$E$28252,"&lt;&gt;*调拨*")+SUMIFS(Sheet1!$F$5:$F$28252,Sheet1!$I$5:$I$28252,$B36,Sheet1!$L$5:$L$28252,$A36,Sheet1!$E$5:$E$28252,"*健E卡*",Sheet1!$D$5:$D$28252,"&lt;&gt;健E卡",Sheet1!$D$5:$D$28252,"&lt;&gt;内部转款",Sheet1!$D$5:$D$28252,"&lt;&gt;内部转账",Sheet1!$E$5:$E$28252,"&lt;&gt;*调拨*")</f>
        <v>0</v>
      </c>
      <c r="K36" s="32">
        <f>SUMIFS(Sheet1!$F$5:$F$28252,Sheet1!$I$5:$I$28252,$B36,Sheet1!$L$5:$L$28252,$A36,Sheet1!$D$5:$D$28252,"抖音",Sheet1!$E$5:$E$28252,"&lt;&gt;*调拨*")+SUMIFS(Sheet1!$F$5:$F$28252,Sheet1!$I$5:$I$28252,$B36,Sheet1!$L$5:$L$28252,$A36,Sheet1!$E$5:$E$28252,"*抖音*",Sheet1!$D$5:$D$28252,"&lt;&gt;抖音",Sheet1!$D$5:$D$28252,"&lt;&gt;内部转款",Sheet1!$D$5:$D$28252,"&lt;&gt;内部转账",Sheet1!$E$5:$E$28252,"&lt;&gt;*调拨*")</f>
        <v>0</v>
      </c>
      <c r="L36" s="32">
        <f>SUMIFS(Sheet1!$F$5:$F$28252,Sheet1!$I$5:$I$28252,$B36,Sheet1!$L$5:$L$28252,$A36,Sheet1!$D$5:$D$28252,"医卡通",Sheet1!$E$5:$E$28252,"&lt;&gt;*调拨*")+SUMIFS(Sheet1!$F$5:$F$28252,Sheet1!$I$5:$I$28252,$B36,Sheet1!$L$5:$L$28252,$A36,Sheet1!$E$5:$E$28252,"*医卡通*",Sheet1!$D$5:$D$28252,"&lt;&gt;医卡通",Sheet1!$D$5:$D$28252,"&lt;&gt;内部转款",Sheet1!$D$5:$D$28252,"&lt;&gt;内部转账",Sheet1!$E$5:$E$28252,"&lt;&gt;*调拨*")</f>
        <v>0</v>
      </c>
      <c r="M36" s="32">
        <f>SUMIFS(Sheet1!$F$5:$F$28252,Sheet1!$I$5:$I$28252,$B36,Sheet1!$L$5:$L$28252,$A36,Sheet1!$D$5:$D$28252,"企健网",Sheet1!$E$5:$E$28252,"&lt;&gt;*调拨*")+SUMIFS(Sheet1!$F$5:$F$28252,Sheet1!$I$5:$I$28252,$B36,Sheet1!$L$5:$L$28252,$A36,Sheet1!$E$5:$E$28252,"*企健网*",Sheet1!$D$5:$D$28252,"&lt;&gt;企健网",Sheet1!$D$5:$D$28252,"&lt;&gt;内部转款",Sheet1!$D$5:$D$28252,"&lt;&gt;内部转账",Sheet1!$E$5:$E$28252,"&lt;&gt;*调拨*")</f>
        <v>0</v>
      </c>
      <c r="N36" s="32">
        <f>SUMIFS(Sheet1!$F$5:$F$28252,Sheet1!$I$5:$I$28252,$B36,Sheet1!$L$5:$L$28252,$A36,Sheet1!$D$5:$D$28252,"银联",Sheet1!$E$5:$E$28252,"&lt;&gt;*调拨*")+SUMIFS(Sheet1!$F$5:$F$28252,Sheet1!$I$5:$I$28252,$B36,Sheet1!$L$5:$L$28252,$A36,Sheet1!$E$5:$E$28252,"*银联*",Sheet1!$D$5:$D$28252,"&lt;&gt;银联",Sheet1!$D$5:$D$28252,"&lt;&gt;内部转款",Sheet1!$D$5:$D$28252,"&lt;&gt;内部转账",Sheet1!$E$5:$E$28252,"&lt;&gt;*调拨*")</f>
        <v>0</v>
      </c>
      <c r="O36" s="32">
        <f>SUMIFS(Sheet1!$F$5:$F$28252,Sheet1!$I$5:$I$28252,$B36,Sheet1!$L$5:$L$28252,$A36,Sheet1!$D$5:$D$28252,"京东",Sheet1!$E$5:$E$28252,"&lt;&gt;*调拨*")+SUMIFS(Sheet1!$F$5:$F$28252,Sheet1!$I$5:$I$28252,$B36,Sheet1!$L$5:$L$28252,$A36,Sheet1!$E$5:$E$28252,"*京东*",Sheet1!$D$5:$D$28252,"&lt;&gt;京东",Sheet1!$D$5:$D$28252,"&lt;&gt;内部转款",Sheet1!$D$5:$D$28252,"&lt;&gt;内部转账",Sheet1!$E$5:$E$28252,"&lt;&gt;*调拨*")</f>
        <v>0</v>
      </c>
      <c r="P36" s="32">
        <f>SUMIFS(Sheet1!$F$5:$F$28252,Sheet1!$I$5:$I$28252,$B36,Sheet1!$L$5:$L$28252,$A36,Sheet1!$D$5:$D$28252,"药机微信",Sheet1!$E$5:$E$28252,"&lt;&gt;*调拨*")+SUMIFS(Sheet1!$F$5:$F$28252,Sheet1!$I$5:$I$28252,$B36,Sheet1!$L$5:$L$28252,$A36,Sheet1!$E$5:$E$28252,"*药机微信*",Sheet1!$D$5:$D$28252,"&lt;&gt;药机微信",Sheet1!$D$5:$D$28252,"&lt;&gt;内部转款",Sheet1!$D$5:$D$28252,"&lt;&gt;内部转账",Sheet1!$E$5:$E$28252,"&lt;&gt;*调拨*")</f>
        <v>0</v>
      </c>
      <c r="Q36" s="32">
        <f>SUMIFS(Sheet1!$F$5:$F$28252,Sheet1!$I$5:$I$28252,$B36,Sheet1!$L$5:$L$28252,$A36,Sheet1!$D$5:$D$28252,"亲情卡",Sheet1!$E$5:$E$28252,"&lt;&gt;*调拨*")+SUMIFS(Sheet1!$F$5:$F$28252,Sheet1!$I$5:$I$28252,$B36,Sheet1!$L$5:$L$28252,$A36,Sheet1!$E$5:$E$28252,"*亲情卡*",Sheet1!$D$5:$D$28252,"&lt;&gt;亲情卡",Sheet1!$D$5:$D$28252,"&lt;&gt;内部转款",Sheet1!$D$5:$D$28252,"&lt;&gt;内部转账",Sheet1!$E$5:$E$28252,"&lt;&gt;*调拨*")</f>
        <v>0</v>
      </c>
      <c r="R36" s="32">
        <f>SUMIFS(Sheet1!$F$5:$F$28252,Sheet1!$I$5:$I$28252,$B36,Sheet1!$L$5:$L$28252,$A36,Sheet1!$D$5:$D$28252,"优惠券",Sheet1!$E$5:$E$28252,"&lt;&gt;*调拨*")+SUMIFS(Sheet1!$F$5:$F$28252,Sheet1!$I$5:$I$28252,$B36,Sheet1!$L$5:$L$28252,$A36,Sheet1!$E$5:$E$28252,"*优惠券*",Sheet1!$D$5:$D$28252,"&lt;&gt;优惠券",Sheet1!$D$5:$D$28252,"&lt;&gt;内部转款",Sheet1!$D$5:$D$28252,"&lt;&gt;内部转账",Sheet1!$E$5:$E$28252,"&lt;&gt;*调拨*")</f>
        <v>0</v>
      </c>
      <c r="S36" s="32">
        <f>SUMIFS(Sheet1!$F$5:$F$28252,Sheet1!$I$5:$I$28252,$B36,Sheet1!$L$5:$L$28252,$A36,Sheet1!$D$5:$D$28252,"代金券",Sheet1!$E$5:$E$28252,"&lt;&gt;*调拨*")+SUMIFS(Sheet1!$F$5:$F$28252,Sheet1!$I$5:$I$28252,$B36,Sheet1!$L$5:$L$28252,$A36,Sheet1!$E$5:$E$28252,"*代金券*",Sheet1!$D$5:$D$28252,"&lt;&gt;代金券",Sheet1!$D$5:$D$28252,"&lt;&gt;内部转款",Sheet1!$D$5:$D$28252,"&lt;&gt;内部转账",Sheet1!$E$5:$E$28252,"&lt;&gt;*调拨*")</f>
        <v>0</v>
      </c>
      <c r="T36" s="32">
        <f>SUMIFS(Sheet1!$F$5:$F$28252,Sheet1!$I$5:$I$28252,$B36,Sheet1!$L$5:$L$28252,$A36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,Sheet1!$L$5:$L$28252,$A36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,Sheet1!$L$5:$L$28252,$A36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,Sheet1!$L$5:$L$28252,$A36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" s="32">
        <f>SUMIFS(Sheet1!$F$5:$F$28252,Sheet1!$I$5:$I$28252,$B36,Sheet1!$L$5:$L$28252,$A36,Sheet1!$E$5:$E$28252,"*调拨*")</f>
        <v>0</v>
      </c>
      <c r="V36" s="32">
        <f>SUMIFS(Sheet1!$F$5:$F$28252,Sheet1!$I$5:$I$28252,$B36,Sheet1!$L$5:$L$28252,$A36,Sheet1!$D$5:$D$28252,"储值",Sheet1!$E$5:$E$28252,"&lt;&gt;*调拨*")+SUMIFS(Sheet1!$F$5:$F$28252,Sheet1!$I$5:$I$28252,$B36,Sheet1!$L$5:$L$28252,$A36,Sheet1!$E$5:$E$28252,"*储值*",Sheet1!$D$5:$D$28252,"&lt;&gt;储值",Sheet1!$D$5:$D$28252,"&lt;&gt;内部转款",Sheet1!$D$5:$D$28252,"&lt;&gt;内部转账",Sheet1!$E$5:$E$28252,"&lt;&gt;*调拨*")</f>
        <v>0</v>
      </c>
      <c r="W36" s="32">
        <f>SUMIFS(Sheet1!$F$5:$F$28252,Sheet1!$I$5:$I$28252,$B36,Sheet1!$L$5:$L$28252,$A36,Sheet1!$D$5:$D$28252,"效期",Sheet1!$E$5:$E$28252,"&lt;&gt;*调拨*")+SUMIFS(Sheet1!$F$5:$F$28252,Sheet1!$I$5:$I$28252,$B36,Sheet1!$L$5:$L$28252,$A36,Sheet1!$E$5:$E$28252,"*效期*",Sheet1!$D$5:$D$28252,"&lt;&gt;效期",Sheet1!$D$5:$D$28252,"&lt;&gt;内部转款",Sheet1!$D$5:$D$28252,"&lt;&gt;内部转账",Sheet1!$E$5:$E$28252,"&lt;&gt;*调拨*")</f>
        <v>0</v>
      </c>
      <c r="X36" s="32">
        <f>SUMIFS(Sheet1!$F$5:$F$28252,Sheet1!$I$5:$I$28252,$B36,Sheet1!$L$5:$L$28252,$A36,Sheet1!$D$5:$D$28252,"内部转款",Sheet1!$E$5:$E$28252,"&lt;&gt;*调拨*")+SUMIFS(Sheet1!$F$5:$F$28252,Sheet1!$I$5:$I$28252,$B36,Sheet1!$L$5:$L$28252,$A36,Sheet1!$D$5:$D$28252,"内部转账",Sheet1!$E$5:$E$28252,"&lt;&gt;*调拨*")</f>
        <v>0</v>
      </c>
      <c r="Y36" s="32">
        <f t="shared" si="0"/>
        <v>0</v>
      </c>
      <c r="Z36" s="32">
        <f>SUMIFS(Sheet1!$F$5:$F$28252,Sheet1!$I$5:$I$28252,$B36,Sheet1!$L$5:$L$28252,$A36)</f>
        <v>0</v>
      </c>
      <c r="AA36" s="32">
        <f>SUMIFS(Sheet1!$G$5:$G$28252,Sheet1!$I$5:$I$28252,$B36,Sheet1!$L$5:$L$28252,$A36,Sheet1!$D$5:$D$28252,"工资",Sheet1!$E$5:$E$28252,"&lt;&gt;*调拨*")+SUMIFS(Sheet1!$G$5:$G$28252,Sheet1!$I$5:$I$28252,$B36,Sheet1!$L$5:$L$28252,$A36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6" s="32">
        <f>SUMIFS(Sheet1!$G$5:$G$28252,Sheet1!$I$5:$I$28252,$B36,Sheet1!$L$5:$L$28252,$A36,Sheet1!$D$5:$D$28252,"水费",Sheet1!$E$5:$E$28252,"&lt;&gt;*调拨*")+SUMIFS(Sheet1!$G$5:$G$28252,Sheet1!$I$5:$I$28252,$B36,Sheet1!$L$5:$L$28252,$A36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" s="32">
        <f>SUMIFS(Sheet1!$G$5:$G$28252,Sheet1!$I$5:$I$28252,$B36,Sheet1!$L$5:$L$28252,$A36,Sheet1!$D$5:$D$28252,"电费",Sheet1!$E$5:$E$28252,"&lt;&gt;*调拨*")+SUMIFS(Sheet1!$G$5:$G$28252,Sheet1!$I$5:$I$28252,$B36,Sheet1!$L$5:$L$28252,$A36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" s="32">
        <f>SUMIFS(Sheet1!$G$5:$G$28252,Sheet1!$I$5:$I$28252,$B36,Sheet1!$L$5:$L$28252,$A36,Sheet1!$D$5:$D$28252,"宽带费",Sheet1!$E$5:$E$28252,"&lt;&gt;*调拨*")+SUMIFS(Sheet1!$G$5:$G$28252,Sheet1!$I$5:$I$28252,$B36,Sheet1!$L$5:$L$28252,$A36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" s="32">
        <f>SUMIFS(Sheet1!$G$5:$G$28252,Sheet1!$I$5:$I$28252,$B36,Sheet1!$L$5:$L$28252,$A36,Sheet1!$D$5:$D$28252,"办公费",Sheet1!$E$5:$E$28252,"&lt;&gt;*调拨*")+SUMIFS(Sheet1!$G$5:$G$28252,Sheet1!$I$5:$I$28252,$B36,Sheet1!$L$5:$L$28252,$A36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" s="32">
        <f>SUMIFS(Sheet1!$G$5:$G$28252,Sheet1!$I$5:$I$28252,$B36,Sheet1!$L$5:$L$28252,$A36,Sheet1!$D$5:$D$28252,"话费",Sheet1!$E$5:$E$28252,"&lt;&gt;*调拨*")+SUMIFS(Sheet1!$G$5:$G$28252,Sheet1!$I$5:$I$28252,$B36,Sheet1!$L$5:$L$28252,$A36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" s="32">
        <f>SUMIFS(Sheet1!$G$5:$G$28252,Sheet1!$I$5:$I$28252,$B36,Sheet1!$L$5:$L$28252,$A36,Sheet1!$D$5:$D$28252,"房租",Sheet1!$E$5:$E$28252,"&lt;&gt;*调拨*")+SUMIFS(Sheet1!$G$5:$G$28252,Sheet1!$I$5:$I$28252,$B36,Sheet1!$L$5:$L$28252,$A36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" s="32">
        <f>SUMIFS(Sheet1!$G$5:$G$28252,Sheet1!$I$5:$I$28252,$B36,Sheet1!$L$5:$L$28252,$A36,Sheet1!$E$5:$E$28252,"*调拨*")</f>
        <v>0</v>
      </c>
      <c r="AI36" s="32">
        <f>SUMIFS(Sheet1!$G$5:$G$28252,Sheet1!$I$5:$I$28252,$B36,Sheet1!$L$5:$L$28252,$A36,Sheet1!$D$5:$D$28252,"内部转款",Sheet1!$E$5:$E$28252,"&lt;&gt;*调拨*")+SUMIFS(Sheet1!$G$5:$G$28252,Sheet1!$I$5:$I$28252,$B36,Sheet1!$L$5:$L$28252,$A36,Sheet1!$D$5:$D$28252,"内部转账",Sheet1!$E$5:$E$28252,"&lt;&gt;*调拨*")</f>
        <v>0</v>
      </c>
      <c r="AJ36" s="32">
        <f t="shared" si="1"/>
        <v>0</v>
      </c>
      <c r="AK36" s="32">
        <f>SUMIFS(Sheet1!$G$5:$G$28252,Sheet1!$I$5:$I$28252,$B36,Sheet1!$L$5:$L$28252,$A36)</f>
        <v>0</v>
      </c>
      <c r="AL36" s="32">
        <f t="shared" si="2"/>
        <v>0</v>
      </c>
    </row>
    <row r="37" ht="16.5" spans="1:38">
      <c r="A37" s="30">
        <v>202512</v>
      </c>
      <c r="B37" s="31" t="s">
        <v>64</v>
      </c>
      <c r="C37" s="32">
        <f>SUMIFS(Sheet1!$F$5:$F$28252,Sheet1!$I$5:$I$28252,$B37,Sheet1!$L$5:$L$28252,$A37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3392.35</v>
      </c>
      <c r="D37" s="32">
        <f>SUMIFS(Sheet1!$F$5:$F$28252,Sheet1!$I$5:$I$28252,$B37,Sheet1!$L$5:$L$28252,$A37,Sheet1!$D$5:$D$28252,"医保即时拨付",Sheet1!$E$5:$E$28252,"&lt;&gt;*调拨*")+SUMIFS(Sheet1!$F$5:$F$28252,Sheet1!$I$5:$I$28252,$B37,Sheet1!$L$5:$L$28252,$A37,Sheet1!$E$5:$E$28252,"*医保即时拨付*",Sheet1!$D$5:$D$28252,"&lt;&gt;医保即时拨付",Sheet1!$D$5:$D$28252,"&lt;&gt;内部转款",Sheet1!$D$5:$D$28252,"&lt;&gt;内部转账",Sheet1!$E$5:$E$28252,"&lt;&gt;*调拨*")</f>
        <v>0</v>
      </c>
      <c r="E37" s="32">
        <f>SUMIFS(Sheet1!$F$5:$F$28252,Sheet1!$I$5:$I$28252,$B37,Sheet1!$L$5:$L$28252,$A37,Sheet1!$D$5:$D$28252,"医保",Sheet1!$E$5:$E$28252,"&lt;&gt;*调拨*",Sheet1!$E$5:$E$28252,"&lt;&gt;*医保即时拨付*")+SUMIFS(Sheet1!$F$5:$F$28252,Sheet1!$I$5:$I$28252,$B37,Sheet1!$L$5:$L$28252,$A37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7" s="32">
        <f>SUMIFS(Sheet1!$F$5:$F$28252,Sheet1!$I$5:$I$28252,$B37,Sheet1!$L$5:$L$28252,$A37,Sheet1!$D$5:$D$28252,"聚合",Sheet1!$E$5:$E$28252,"&lt;&gt;*调拨*")+SUMIFS(Sheet1!$F$5:$F$28252,Sheet1!$I$5:$I$28252,$B37,Sheet1!$L$5:$L$28252,$A37,Sheet1!$E$5:$E$28252,"*聚合*",Sheet1!$D$5:$D$28252,"&lt;&gt;聚合",Sheet1!$D$5:$D$28252,"&lt;&gt;内部转款",Sheet1!$D$5:$D$28252,"&lt;&gt;内部转账",Sheet1!$E$5:$E$28252,"&lt;&gt;*调拨*")</f>
        <v>0</v>
      </c>
      <c r="G37" s="32">
        <f>SUMIFS(Sheet1!$F$5:$F$28252,Sheet1!$I$5:$I$28252,$B37,Sheet1!$L$5:$L$28252,$A37,Sheet1!$D$5:$D$28252,"24小时微信",Sheet1!$E$5:$E$28252,"&lt;&gt;*调拨*")+SUMIFS(Sheet1!$F$5:$F$28252,Sheet1!$I$5:$I$28252,$B37,Sheet1!$L$5:$L$28252,$A37,Sheet1!$E$5:$E$28252,"*24小时微信*",Sheet1!$D$5:$D$28252,"&lt;&gt;24小时微信",Sheet1!$D$5:$D$28252,"&lt;&gt;内部转款",Sheet1!$D$5:$D$28252,"&lt;&gt;内部转账",Sheet1!$E$5:$E$28252,"&lt;&gt;*调拨*")</f>
        <v>0</v>
      </c>
      <c r="H37" s="32">
        <f>SUMIFS(Sheet1!$F$5:$F$28252,Sheet1!$I$5:$I$28252,$B37,Sheet1!$L$5:$L$28252,$A37,Sheet1!$D$5:$D$28252,"美团",Sheet1!$E$5:$E$28252,"&lt;&gt;*调拨*")+SUMIFS(Sheet1!$F$5:$F$28252,Sheet1!$I$5:$I$28252,$B37,Sheet1!$L$5:$L$28252,$A37,Sheet1!$E$5:$E$28252,"*美团*",Sheet1!$D$5:$D$28252,"&lt;&gt;美团",Sheet1!$D$5:$D$28252,"&lt;&gt;内部转款",Sheet1!$D$5:$D$28252,"&lt;&gt;内部转账",Sheet1!$E$5:$E$28252,"&lt;&gt;*调拨*")</f>
        <v>0</v>
      </c>
      <c r="I37" s="32">
        <f>SUMIFS(Sheet1!$F$5:$F$28252,Sheet1!$I$5:$I$28252,$B37,Sheet1!$L$5:$L$28252,$A37,Sheet1!$D$5:$D$28252,"饿了么",Sheet1!$E$5:$E$28252,"&lt;&gt;*调拨*")+SUMIFS(Sheet1!$F$5:$F$28252,Sheet1!$I$5:$I$28252,$B37,Sheet1!$L$5:$L$28252,$A37,Sheet1!$E$5:$E$28252,"*饿了么*",Sheet1!$D$5:$D$28252,"&lt;&gt;饿了么",Sheet1!$D$5:$D$28252,"&lt;&gt;内部转款",Sheet1!$D$5:$D$28252,"&lt;&gt;内部转账",Sheet1!$E$5:$E$28252,"&lt;&gt;*调拨*")</f>
        <v>0</v>
      </c>
      <c r="J37" s="32">
        <f>SUMIFS(Sheet1!$F$5:$F$28252,Sheet1!$I$5:$I$28252,$B37,Sheet1!$L$5:$L$28252,$A37,Sheet1!$D$5:$D$28252,"健E卡",Sheet1!$E$5:$E$28252,"&lt;&gt;*调拨*")+SUMIFS(Sheet1!$F$5:$F$28252,Sheet1!$I$5:$I$28252,$B37,Sheet1!$L$5:$L$28252,$A37,Sheet1!$E$5:$E$28252,"*健E卡*",Sheet1!$D$5:$D$28252,"&lt;&gt;健E卡",Sheet1!$D$5:$D$28252,"&lt;&gt;内部转款",Sheet1!$D$5:$D$28252,"&lt;&gt;内部转账",Sheet1!$E$5:$E$28252,"&lt;&gt;*调拨*")</f>
        <v>0</v>
      </c>
      <c r="K37" s="32">
        <f>SUMIFS(Sheet1!$F$5:$F$28252,Sheet1!$I$5:$I$28252,$B37,Sheet1!$L$5:$L$28252,$A37,Sheet1!$D$5:$D$28252,"抖音",Sheet1!$E$5:$E$28252,"&lt;&gt;*调拨*")+SUMIFS(Sheet1!$F$5:$F$28252,Sheet1!$I$5:$I$28252,$B37,Sheet1!$L$5:$L$28252,$A37,Sheet1!$E$5:$E$28252,"*抖音*",Sheet1!$D$5:$D$28252,"&lt;&gt;抖音",Sheet1!$D$5:$D$28252,"&lt;&gt;内部转款",Sheet1!$D$5:$D$28252,"&lt;&gt;内部转账",Sheet1!$E$5:$E$28252,"&lt;&gt;*调拨*")</f>
        <v>0</v>
      </c>
      <c r="L37" s="32">
        <f>SUMIFS(Sheet1!$F$5:$F$28252,Sheet1!$I$5:$I$28252,$B37,Sheet1!$L$5:$L$28252,$A37,Sheet1!$D$5:$D$28252,"医卡通",Sheet1!$E$5:$E$28252,"&lt;&gt;*调拨*")+SUMIFS(Sheet1!$F$5:$F$28252,Sheet1!$I$5:$I$28252,$B37,Sheet1!$L$5:$L$28252,$A37,Sheet1!$E$5:$E$28252,"*医卡通*",Sheet1!$D$5:$D$28252,"&lt;&gt;医卡通",Sheet1!$D$5:$D$28252,"&lt;&gt;内部转款",Sheet1!$D$5:$D$28252,"&lt;&gt;内部转账",Sheet1!$E$5:$E$28252,"&lt;&gt;*调拨*")</f>
        <v>0</v>
      </c>
      <c r="M37" s="32">
        <f>SUMIFS(Sheet1!$F$5:$F$28252,Sheet1!$I$5:$I$28252,$B37,Sheet1!$L$5:$L$28252,$A37,Sheet1!$D$5:$D$28252,"企健网",Sheet1!$E$5:$E$28252,"&lt;&gt;*调拨*")+SUMIFS(Sheet1!$F$5:$F$28252,Sheet1!$I$5:$I$28252,$B37,Sheet1!$L$5:$L$28252,$A37,Sheet1!$E$5:$E$28252,"*企健网*",Sheet1!$D$5:$D$28252,"&lt;&gt;企健网",Sheet1!$D$5:$D$28252,"&lt;&gt;内部转款",Sheet1!$D$5:$D$28252,"&lt;&gt;内部转账",Sheet1!$E$5:$E$28252,"&lt;&gt;*调拨*")</f>
        <v>0</v>
      </c>
      <c r="N37" s="32">
        <f>SUMIFS(Sheet1!$F$5:$F$28252,Sheet1!$I$5:$I$28252,$B37,Sheet1!$L$5:$L$28252,$A37,Sheet1!$D$5:$D$28252,"银联",Sheet1!$E$5:$E$28252,"&lt;&gt;*调拨*")+SUMIFS(Sheet1!$F$5:$F$28252,Sheet1!$I$5:$I$28252,$B37,Sheet1!$L$5:$L$28252,$A37,Sheet1!$E$5:$E$28252,"*银联*",Sheet1!$D$5:$D$28252,"&lt;&gt;银联",Sheet1!$D$5:$D$28252,"&lt;&gt;内部转款",Sheet1!$D$5:$D$28252,"&lt;&gt;内部转账",Sheet1!$E$5:$E$28252,"&lt;&gt;*调拨*")</f>
        <v>0</v>
      </c>
      <c r="O37" s="32">
        <f>SUMIFS(Sheet1!$F$5:$F$28252,Sheet1!$I$5:$I$28252,$B37,Sheet1!$L$5:$L$28252,$A37,Sheet1!$D$5:$D$28252,"京东",Sheet1!$E$5:$E$28252,"&lt;&gt;*调拨*")+SUMIFS(Sheet1!$F$5:$F$28252,Sheet1!$I$5:$I$28252,$B37,Sheet1!$L$5:$L$28252,$A37,Sheet1!$E$5:$E$28252,"*京东*",Sheet1!$D$5:$D$28252,"&lt;&gt;京东",Sheet1!$D$5:$D$28252,"&lt;&gt;内部转款",Sheet1!$D$5:$D$28252,"&lt;&gt;内部转账",Sheet1!$E$5:$E$28252,"&lt;&gt;*调拨*")</f>
        <v>0</v>
      </c>
      <c r="P37" s="32">
        <f>SUMIFS(Sheet1!$F$5:$F$28252,Sheet1!$I$5:$I$28252,$B37,Sheet1!$L$5:$L$28252,$A37,Sheet1!$D$5:$D$28252,"药机微信",Sheet1!$E$5:$E$28252,"&lt;&gt;*调拨*")+SUMIFS(Sheet1!$F$5:$F$28252,Sheet1!$I$5:$I$28252,$B37,Sheet1!$L$5:$L$28252,$A37,Sheet1!$E$5:$E$28252,"*药机微信*",Sheet1!$D$5:$D$28252,"&lt;&gt;药机微信",Sheet1!$D$5:$D$28252,"&lt;&gt;内部转款",Sheet1!$D$5:$D$28252,"&lt;&gt;内部转账",Sheet1!$E$5:$E$28252,"&lt;&gt;*调拨*")</f>
        <v>0</v>
      </c>
      <c r="Q37" s="32">
        <f>SUMIFS(Sheet1!$F$5:$F$28252,Sheet1!$I$5:$I$28252,$B37,Sheet1!$L$5:$L$28252,$A37,Sheet1!$D$5:$D$28252,"亲情卡",Sheet1!$E$5:$E$28252,"&lt;&gt;*调拨*")+SUMIFS(Sheet1!$F$5:$F$28252,Sheet1!$I$5:$I$28252,$B37,Sheet1!$L$5:$L$28252,$A37,Sheet1!$E$5:$E$28252,"*亲情卡*",Sheet1!$D$5:$D$28252,"&lt;&gt;亲情卡",Sheet1!$D$5:$D$28252,"&lt;&gt;内部转款",Sheet1!$D$5:$D$28252,"&lt;&gt;内部转账",Sheet1!$E$5:$E$28252,"&lt;&gt;*调拨*")</f>
        <v>0</v>
      </c>
      <c r="R37" s="32">
        <f>SUMIFS(Sheet1!$F$5:$F$28252,Sheet1!$I$5:$I$28252,$B37,Sheet1!$L$5:$L$28252,$A37,Sheet1!$D$5:$D$28252,"优惠券",Sheet1!$E$5:$E$28252,"&lt;&gt;*调拨*")+SUMIFS(Sheet1!$F$5:$F$28252,Sheet1!$I$5:$I$28252,$B37,Sheet1!$L$5:$L$28252,$A37,Sheet1!$E$5:$E$28252,"*优惠券*",Sheet1!$D$5:$D$28252,"&lt;&gt;优惠券",Sheet1!$D$5:$D$28252,"&lt;&gt;内部转款",Sheet1!$D$5:$D$28252,"&lt;&gt;内部转账",Sheet1!$E$5:$E$28252,"&lt;&gt;*调拨*")</f>
        <v>0</v>
      </c>
      <c r="S37" s="32">
        <f>SUMIFS(Sheet1!$F$5:$F$28252,Sheet1!$I$5:$I$28252,$B37,Sheet1!$L$5:$L$28252,$A37,Sheet1!$D$5:$D$28252,"代金券",Sheet1!$E$5:$E$28252,"&lt;&gt;*调拨*")+SUMIFS(Sheet1!$F$5:$F$28252,Sheet1!$I$5:$I$28252,$B37,Sheet1!$L$5:$L$28252,$A37,Sheet1!$E$5:$E$28252,"*代金券*",Sheet1!$D$5:$D$28252,"&lt;&gt;代金券",Sheet1!$D$5:$D$28252,"&lt;&gt;内部转款",Sheet1!$D$5:$D$28252,"&lt;&gt;内部转账",Sheet1!$E$5:$E$28252,"&lt;&gt;*调拨*")</f>
        <v>0</v>
      </c>
      <c r="T37" s="32">
        <f>SUMIFS(Sheet1!$F$5:$F$28252,Sheet1!$I$5:$I$28252,$B37,Sheet1!$L$5:$L$28252,$A37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,Sheet1!$L$5:$L$28252,$A37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,Sheet1!$L$5:$L$28252,$A37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,Sheet1!$L$5:$L$28252,$A37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" s="32">
        <f>SUMIFS(Sheet1!$F$5:$F$28252,Sheet1!$I$5:$I$28252,$B37,Sheet1!$L$5:$L$28252,$A37,Sheet1!$E$5:$E$28252,"*调拨*")</f>
        <v>0</v>
      </c>
      <c r="V37" s="32">
        <f>SUMIFS(Sheet1!$F$5:$F$28252,Sheet1!$I$5:$I$28252,$B37,Sheet1!$L$5:$L$28252,$A37,Sheet1!$D$5:$D$28252,"储值",Sheet1!$E$5:$E$28252,"&lt;&gt;*调拨*")+SUMIFS(Sheet1!$F$5:$F$28252,Sheet1!$I$5:$I$28252,$B37,Sheet1!$L$5:$L$28252,$A37,Sheet1!$E$5:$E$28252,"*储值*",Sheet1!$D$5:$D$28252,"&lt;&gt;储值",Sheet1!$D$5:$D$28252,"&lt;&gt;内部转款",Sheet1!$D$5:$D$28252,"&lt;&gt;内部转账",Sheet1!$E$5:$E$28252,"&lt;&gt;*调拨*")</f>
        <v>0</v>
      </c>
      <c r="W37" s="32">
        <f>SUMIFS(Sheet1!$F$5:$F$28252,Sheet1!$I$5:$I$28252,$B37,Sheet1!$L$5:$L$28252,$A37,Sheet1!$D$5:$D$28252,"效期",Sheet1!$E$5:$E$28252,"&lt;&gt;*调拨*")+SUMIFS(Sheet1!$F$5:$F$28252,Sheet1!$I$5:$I$28252,$B37,Sheet1!$L$5:$L$28252,$A37,Sheet1!$E$5:$E$28252,"*效期*",Sheet1!$D$5:$D$28252,"&lt;&gt;效期",Sheet1!$D$5:$D$28252,"&lt;&gt;内部转款",Sheet1!$D$5:$D$28252,"&lt;&gt;内部转账",Sheet1!$E$5:$E$28252,"&lt;&gt;*调拨*")</f>
        <v>0</v>
      </c>
      <c r="X37" s="32">
        <f>SUMIFS(Sheet1!$F$5:$F$28252,Sheet1!$I$5:$I$28252,$B37,Sheet1!$L$5:$L$28252,$A37,Sheet1!$D$5:$D$28252,"内部转款",Sheet1!$E$5:$E$28252,"&lt;&gt;*调拨*")+SUMIFS(Sheet1!$F$5:$F$28252,Sheet1!$I$5:$I$28252,$B37,Sheet1!$L$5:$L$28252,$A37,Sheet1!$D$5:$D$28252,"内部转账",Sheet1!$E$5:$E$28252,"&lt;&gt;*调拨*")</f>
        <v>0</v>
      </c>
      <c r="Y37" s="32">
        <f t="shared" si="0"/>
        <v>0</v>
      </c>
      <c r="Z37" s="32">
        <f>SUMIFS(Sheet1!$F$5:$F$28252,Sheet1!$I$5:$I$28252,$B37,Sheet1!$L$5:$L$28252,$A37)</f>
        <v>3392.35</v>
      </c>
      <c r="AA37" s="32">
        <f>SUMIFS(Sheet1!$G$5:$G$28252,Sheet1!$I$5:$I$28252,$B37,Sheet1!$L$5:$L$28252,$A37,Sheet1!$D$5:$D$28252,"工资",Sheet1!$E$5:$E$28252,"&lt;&gt;*调拨*")+SUMIFS(Sheet1!$G$5:$G$28252,Sheet1!$I$5:$I$28252,$B37,Sheet1!$L$5:$L$28252,$A37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7" s="32">
        <f>SUMIFS(Sheet1!$G$5:$G$28252,Sheet1!$I$5:$I$28252,$B37,Sheet1!$L$5:$L$28252,$A37,Sheet1!$D$5:$D$28252,"水费",Sheet1!$E$5:$E$28252,"&lt;&gt;*调拨*")+SUMIFS(Sheet1!$G$5:$G$28252,Sheet1!$I$5:$I$28252,$B37,Sheet1!$L$5:$L$28252,$A37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" s="32">
        <f>SUMIFS(Sheet1!$G$5:$G$28252,Sheet1!$I$5:$I$28252,$B37,Sheet1!$L$5:$L$28252,$A37,Sheet1!$D$5:$D$28252,"电费",Sheet1!$E$5:$E$28252,"&lt;&gt;*调拨*")+SUMIFS(Sheet1!$G$5:$G$28252,Sheet1!$I$5:$I$28252,$B37,Sheet1!$L$5:$L$28252,$A37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" s="32">
        <f>SUMIFS(Sheet1!$G$5:$G$28252,Sheet1!$I$5:$I$28252,$B37,Sheet1!$L$5:$L$28252,$A37,Sheet1!$D$5:$D$28252,"宽带费",Sheet1!$E$5:$E$28252,"&lt;&gt;*调拨*")+SUMIFS(Sheet1!$G$5:$G$28252,Sheet1!$I$5:$I$28252,$B37,Sheet1!$L$5:$L$28252,$A37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" s="32">
        <f>SUMIFS(Sheet1!$G$5:$G$28252,Sheet1!$I$5:$I$28252,$B37,Sheet1!$L$5:$L$28252,$A37,Sheet1!$D$5:$D$28252,"办公费",Sheet1!$E$5:$E$28252,"&lt;&gt;*调拨*")+SUMIFS(Sheet1!$G$5:$G$28252,Sheet1!$I$5:$I$28252,$B37,Sheet1!$L$5:$L$28252,$A37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" s="32">
        <f>SUMIFS(Sheet1!$G$5:$G$28252,Sheet1!$I$5:$I$28252,$B37,Sheet1!$L$5:$L$28252,$A37,Sheet1!$D$5:$D$28252,"话费",Sheet1!$E$5:$E$28252,"&lt;&gt;*调拨*")+SUMIFS(Sheet1!$G$5:$G$28252,Sheet1!$I$5:$I$28252,$B37,Sheet1!$L$5:$L$28252,$A37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" s="32">
        <f>SUMIFS(Sheet1!$G$5:$G$28252,Sheet1!$I$5:$I$28252,$B37,Sheet1!$L$5:$L$28252,$A37,Sheet1!$D$5:$D$28252,"房租",Sheet1!$E$5:$E$28252,"&lt;&gt;*调拨*")+SUMIFS(Sheet1!$G$5:$G$28252,Sheet1!$I$5:$I$28252,$B37,Sheet1!$L$5:$L$28252,$A37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" s="32">
        <f>SUMIFS(Sheet1!$G$5:$G$28252,Sheet1!$I$5:$I$28252,$B37,Sheet1!$L$5:$L$28252,$A37,Sheet1!$E$5:$E$28252,"*调拨*")</f>
        <v>0</v>
      </c>
      <c r="AI37" s="32">
        <f>SUMIFS(Sheet1!$G$5:$G$28252,Sheet1!$I$5:$I$28252,$B37,Sheet1!$L$5:$L$28252,$A37,Sheet1!$D$5:$D$28252,"内部转款",Sheet1!$E$5:$E$28252,"&lt;&gt;*调拨*")+SUMIFS(Sheet1!$G$5:$G$28252,Sheet1!$I$5:$I$28252,$B37,Sheet1!$L$5:$L$28252,$A37,Sheet1!$D$5:$D$28252,"内部转账",Sheet1!$E$5:$E$28252,"&lt;&gt;*调拨*")</f>
        <v>0</v>
      </c>
      <c r="AJ37" s="32">
        <f t="shared" si="1"/>
        <v>0</v>
      </c>
      <c r="AK37" s="32">
        <f>SUMIFS(Sheet1!$G$5:$G$28252,Sheet1!$I$5:$I$28252,$B37,Sheet1!$L$5:$L$28252,$A37)</f>
        <v>0</v>
      </c>
      <c r="AL37" s="32">
        <f t="shared" si="2"/>
        <v>3392.35</v>
      </c>
    </row>
    <row r="38" ht="16.5" spans="1:38">
      <c r="A38" s="30">
        <v>202512</v>
      </c>
      <c r="B38" s="31" t="s">
        <v>66</v>
      </c>
      <c r="C38" s="32">
        <f>SUMIFS(Sheet1!$F$5:$F$28252,Sheet1!$I$5:$I$28252,$B38,Sheet1!$L$5:$L$28252,$A38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5626.38</v>
      </c>
      <c r="D38" s="32">
        <f>SUMIFS(Sheet1!$F$5:$F$28252,Sheet1!$I$5:$I$28252,$B38,Sheet1!$L$5:$L$28252,$A38,Sheet1!$D$5:$D$28252,"医保即时拨付",Sheet1!$E$5:$E$28252,"&lt;&gt;*调拨*")+SUMIFS(Sheet1!$F$5:$F$28252,Sheet1!$I$5:$I$28252,$B38,Sheet1!$L$5:$L$28252,$A38,Sheet1!$E$5:$E$28252,"*医保即时拨付*",Sheet1!$D$5:$D$28252,"&lt;&gt;医保即时拨付",Sheet1!$D$5:$D$28252,"&lt;&gt;内部转款",Sheet1!$D$5:$D$28252,"&lt;&gt;内部转账",Sheet1!$E$5:$E$28252,"&lt;&gt;*调拨*")</f>
        <v>0</v>
      </c>
      <c r="E38" s="32">
        <f>SUMIFS(Sheet1!$F$5:$F$28252,Sheet1!$I$5:$I$28252,$B38,Sheet1!$L$5:$L$28252,$A38,Sheet1!$D$5:$D$28252,"医保",Sheet1!$E$5:$E$28252,"&lt;&gt;*调拨*",Sheet1!$E$5:$E$28252,"&lt;&gt;*医保即时拨付*")+SUMIFS(Sheet1!$F$5:$F$28252,Sheet1!$I$5:$I$28252,$B38,Sheet1!$L$5:$L$28252,$A38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8" s="32">
        <f>SUMIFS(Sheet1!$F$5:$F$28252,Sheet1!$I$5:$I$28252,$B38,Sheet1!$L$5:$L$28252,$A38,Sheet1!$D$5:$D$28252,"聚合",Sheet1!$E$5:$E$28252,"&lt;&gt;*调拨*")+SUMIFS(Sheet1!$F$5:$F$28252,Sheet1!$I$5:$I$28252,$B38,Sheet1!$L$5:$L$28252,$A38,Sheet1!$E$5:$E$28252,"*聚合*",Sheet1!$D$5:$D$28252,"&lt;&gt;聚合",Sheet1!$D$5:$D$28252,"&lt;&gt;内部转款",Sheet1!$D$5:$D$28252,"&lt;&gt;内部转账",Sheet1!$E$5:$E$28252,"&lt;&gt;*调拨*")</f>
        <v>0</v>
      </c>
      <c r="G38" s="32">
        <f>SUMIFS(Sheet1!$F$5:$F$28252,Sheet1!$I$5:$I$28252,$B38,Sheet1!$L$5:$L$28252,$A38,Sheet1!$D$5:$D$28252,"24小时微信",Sheet1!$E$5:$E$28252,"&lt;&gt;*调拨*")+SUMIFS(Sheet1!$F$5:$F$28252,Sheet1!$I$5:$I$28252,$B38,Sheet1!$L$5:$L$28252,$A38,Sheet1!$E$5:$E$28252,"*24小时微信*",Sheet1!$D$5:$D$28252,"&lt;&gt;24小时微信",Sheet1!$D$5:$D$28252,"&lt;&gt;内部转款",Sheet1!$D$5:$D$28252,"&lt;&gt;内部转账",Sheet1!$E$5:$E$28252,"&lt;&gt;*调拨*")</f>
        <v>0</v>
      </c>
      <c r="H38" s="32">
        <f>SUMIFS(Sheet1!$F$5:$F$28252,Sheet1!$I$5:$I$28252,$B38,Sheet1!$L$5:$L$28252,$A38,Sheet1!$D$5:$D$28252,"美团",Sheet1!$E$5:$E$28252,"&lt;&gt;*调拨*")+SUMIFS(Sheet1!$F$5:$F$28252,Sheet1!$I$5:$I$28252,$B38,Sheet1!$L$5:$L$28252,$A38,Sheet1!$E$5:$E$28252,"*美团*",Sheet1!$D$5:$D$28252,"&lt;&gt;美团",Sheet1!$D$5:$D$28252,"&lt;&gt;内部转款",Sheet1!$D$5:$D$28252,"&lt;&gt;内部转账",Sheet1!$E$5:$E$28252,"&lt;&gt;*调拨*")</f>
        <v>0</v>
      </c>
      <c r="I38" s="32">
        <f>SUMIFS(Sheet1!$F$5:$F$28252,Sheet1!$I$5:$I$28252,$B38,Sheet1!$L$5:$L$28252,$A38,Sheet1!$D$5:$D$28252,"饿了么",Sheet1!$E$5:$E$28252,"&lt;&gt;*调拨*")+SUMIFS(Sheet1!$F$5:$F$28252,Sheet1!$I$5:$I$28252,$B38,Sheet1!$L$5:$L$28252,$A38,Sheet1!$E$5:$E$28252,"*饿了么*",Sheet1!$D$5:$D$28252,"&lt;&gt;饿了么",Sheet1!$D$5:$D$28252,"&lt;&gt;内部转款",Sheet1!$D$5:$D$28252,"&lt;&gt;内部转账",Sheet1!$E$5:$E$28252,"&lt;&gt;*调拨*")</f>
        <v>0</v>
      </c>
      <c r="J38" s="32">
        <f>SUMIFS(Sheet1!$F$5:$F$28252,Sheet1!$I$5:$I$28252,$B38,Sheet1!$L$5:$L$28252,$A38,Sheet1!$D$5:$D$28252,"健E卡",Sheet1!$E$5:$E$28252,"&lt;&gt;*调拨*")+SUMIFS(Sheet1!$F$5:$F$28252,Sheet1!$I$5:$I$28252,$B38,Sheet1!$L$5:$L$28252,$A38,Sheet1!$E$5:$E$28252,"*健E卡*",Sheet1!$D$5:$D$28252,"&lt;&gt;健E卡",Sheet1!$D$5:$D$28252,"&lt;&gt;内部转款",Sheet1!$D$5:$D$28252,"&lt;&gt;内部转账",Sheet1!$E$5:$E$28252,"&lt;&gt;*调拨*")</f>
        <v>0</v>
      </c>
      <c r="K38" s="32">
        <f>SUMIFS(Sheet1!$F$5:$F$28252,Sheet1!$I$5:$I$28252,$B38,Sheet1!$L$5:$L$28252,$A38,Sheet1!$D$5:$D$28252,"抖音",Sheet1!$E$5:$E$28252,"&lt;&gt;*调拨*")+SUMIFS(Sheet1!$F$5:$F$28252,Sheet1!$I$5:$I$28252,$B38,Sheet1!$L$5:$L$28252,$A38,Sheet1!$E$5:$E$28252,"*抖音*",Sheet1!$D$5:$D$28252,"&lt;&gt;抖音",Sheet1!$D$5:$D$28252,"&lt;&gt;内部转款",Sheet1!$D$5:$D$28252,"&lt;&gt;内部转账",Sheet1!$E$5:$E$28252,"&lt;&gt;*调拨*")</f>
        <v>0</v>
      </c>
      <c r="L38" s="32">
        <f>SUMIFS(Sheet1!$F$5:$F$28252,Sheet1!$I$5:$I$28252,$B38,Sheet1!$L$5:$L$28252,$A38,Sheet1!$D$5:$D$28252,"医卡通",Sheet1!$E$5:$E$28252,"&lt;&gt;*调拨*")+SUMIFS(Sheet1!$F$5:$F$28252,Sheet1!$I$5:$I$28252,$B38,Sheet1!$L$5:$L$28252,$A38,Sheet1!$E$5:$E$28252,"*医卡通*",Sheet1!$D$5:$D$28252,"&lt;&gt;医卡通",Sheet1!$D$5:$D$28252,"&lt;&gt;内部转款",Sheet1!$D$5:$D$28252,"&lt;&gt;内部转账",Sheet1!$E$5:$E$28252,"&lt;&gt;*调拨*")</f>
        <v>0</v>
      </c>
      <c r="M38" s="32">
        <f>SUMIFS(Sheet1!$F$5:$F$28252,Sheet1!$I$5:$I$28252,$B38,Sheet1!$L$5:$L$28252,$A38,Sheet1!$D$5:$D$28252,"企健网",Sheet1!$E$5:$E$28252,"&lt;&gt;*调拨*")+SUMIFS(Sheet1!$F$5:$F$28252,Sheet1!$I$5:$I$28252,$B38,Sheet1!$L$5:$L$28252,$A38,Sheet1!$E$5:$E$28252,"*企健网*",Sheet1!$D$5:$D$28252,"&lt;&gt;企健网",Sheet1!$D$5:$D$28252,"&lt;&gt;内部转款",Sheet1!$D$5:$D$28252,"&lt;&gt;内部转账",Sheet1!$E$5:$E$28252,"&lt;&gt;*调拨*")</f>
        <v>0</v>
      </c>
      <c r="N38" s="32">
        <f>SUMIFS(Sheet1!$F$5:$F$28252,Sheet1!$I$5:$I$28252,$B38,Sheet1!$L$5:$L$28252,$A38,Sheet1!$D$5:$D$28252,"银联",Sheet1!$E$5:$E$28252,"&lt;&gt;*调拨*")+SUMIFS(Sheet1!$F$5:$F$28252,Sheet1!$I$5:$I$28252,$B38,Sheet1!$L$5:$L$28252,$A38,Sheet1!$E$5:$E$28252,"*银联*",Sheet1!$D$5:$D$28252,"&lt;&gt;银联",Sheet1!$D$5:$D$28252,"&lt;&gt;内部转款",Sheet1!$D$5:$D$28252,"&lt;&gt;内部转账",Sheet1!$E$5:$E$28252,"&lt;&gt;*调拨*")</f>
        <v>0</v>
      </c>
      <c r="O38" s="32">
        <f>SUMIFS(Sheet1!$F$5:$F$28252,Sheet1!$I$5:$I$28252,$B38,Sheet1!$L$5:$L$28252,$A38,Sheet1!$D$5:$D$28252,"京东",Sheet1!$E$5:$E$28252,"&lt;&gt;*调拨*")+SUMIFS(Sheet1!$F$5:$F$28252,Sheet1!$I$5:$I$28252,$B38,Sheet1!$L$5:$L$28252,$A38,Sheet1!$E$5:$E$28252,"*京东*",Sheet1!$D$5:$D$28252,"&lt;&gt;京东",Sheet1!$D$5:$D$28252,"&lt;&gt;内部转款",Sheet1!$D$5:$D$28252,"&lt;&gt;内部转账",Sheet1!$E$5:$E$28252,"&lt;&gt;*调拨*")</f>
        <v>0</v>
      </c>
      <c r="P38" s="32">
        <f>SUMIFS(Sheet1!$F$5:$F$28252,Sheet1!$I$5:$I$28252,$B38,Sheet1!$L$5:$L$28252,$A38,Sheet1!$D$5:$D$28252,"药机微信",Sheet1!$E$5:$E$28252,"&lt;&gt;*调拨*")+SUMIFS(Sheet1!$F$5:$F$28252,Sheet1!$I$5:$I$28252,$B38,Sheet1!$L$5:$L$28252,$A38,Sheet1!$E$5:$E$28252,"*药机微信*",Sheet1!$D$5:$D$28252,"&lt;&gt;药机微信",Sheet1!$D$5:$D$28252,"&lt;&gt;内部转款",Sheet1!$D$5:$D$28252,"&lt;&gt;内部转账",Sheet1!$E$5:$E$28252,"&lt;&gt;*调拨*")</f>
        <v>0</v>
      </c>
      <c r="Q38" s="32">
        <f>SUMIFS(Sheet1!$F$5:$F$28252,Sheet1!$I$5:$I$28252,$B38,Sheet1!$L$5:$L$28252,$A38,Sheet1!$D$5:$D$28252,"亲情卡",Sheet1!$E$5:$E$28252,"&lt;&gt;*调拨*")+SUMIFS(Sheet1!$F$5:$F$28252,Sheet1!$I$5:$I$28252,$B38,Sheet1!$L$5:$L$28252,$A38,Sheet1!$E$5:$E$28252,"*亲情卡*",Sheet1!$D$5:$D$28252,"&lt;&gt;亲情卡",Sheet1!$D$5:$D$28252,"&lt;&gt;内部转款",Sheet1!$D$5:$D$28252,"&lt;&gt;内部转账",Sheet1!$E$5:$E$28252,"&lt;&gt;*调拨*")</f>
        <v>0</v>
      </c>
      <c r="R38" s="32">
        <f>SUMIFS(Sheet1!$F$5:$F$28252,Sheet1!$I$5:$I$28252,$B38,Sheet1!$L$5:$L$28252,$A38,Sheet1!$D$5:$D$28252,"优惠券",Sheet1!$E$5:$E$28252,"&lt;&gt;*调拨*")+SUMIFS(Sheet1!$F$5:$F$28252,Sheet1!$I$5:$I$28252,$B38,Sheet1!$L$5:$L$28252,$A38,Sheet1!$E$5:$E$28252,"*优惠券*",Sheet1!$D$5:$D$28252,"&lt;&gt;优惠券",Sheet1!$D$5:$D$28252,"&lt;&gt;内部转款",Sheet1!$D$5:$D$28252,"&lt;&gt;内部转账",Sheet1!$E$5:$E$28252,"&lt;&gt;*调拨*")</f>
        <v>0</v>
      </c>
      <c r="S38" s="32">
        <f>SUMIFS(Sheet1!$F$5:$F$28252,Sheet1!$I$5:$I$28252,$B38,Sheet1!$L$5:$L$28252,$A38,Sheet1!$D$5:$D$28252,"代金券",Sheet1!$E$5:$E$28252,"&lt;&gt;*调拨*")+SUMIFS(Sheet1!$F$5:$F$28252,Sheet1!$I$5:$I$28252,$B38,Sheet1!$L$5:$L$28252,$A38,Sheet1!$E$5:$E$28252,"*代金券*",Sheet1!$D$5:$D$28252,"&lt;&gt;代金券",Sheet1!$D$5:$D$28252,"&lt;&gt;内部转款",Sheet1!$D$5:$D$28252,"&lt;&gt;内部转账",Sheet1!$E$5:$E$28252,"&lt;&gt;*调拨*")</f>
        <v>0</v>
      </c>
      <c r="T38" s="32">
        <f>SUMIFS(Sheet1!$F$5:$F$28252,Sheet1!$I$5:$I$28252,$B38,Sheet1!$L$5:$L$28252,$A38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,Sheet1!$L$5:$L$28252,$A38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,Sheet1!$L$5:$L$28252,$A38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,Sheet1!$L$5:$L$28252,$A38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8" s="32">
        <f>SUMIFS(Sheet1!$F$5:$F$28252,Sheet1!$I$5:$I$28252,$B38,Sheet1!$L$5:$L$28252,$A38,Sheet1!$E$5:$E$28252,"*调拨*")</f>
        <v>0</v>
      </c>
      <c r="V38" s="32">
        <f>SUMIFS(Sheet1!$F$5:$F$28252,Sheet1!$I$5:$I$28252,$B38,Sheet1!$L$5:$L$28252,$A38,Sheet1!$D$5:$D$28252,"储值",Sheet1!$E$5:$E$28252,"&lt;&gt;*调拨*")+SUMIFS(Sheet1!$F$5:$F$28252,Sheet1!$I$5:$I$28252,$B38,Sheet1!$L$5:$L$28252,$A38,Sheet1!$E$5:$E$28252,"*储值*",Sheet1!$D$5:$D$28252,"&lt;&gt;储值",Sheet1!$D$5:$D$28252,"&lt;&gt;内部转款",Sheet1!$D$5:$D$28252,"&lt;&gt;内部转账",Sheet1!$E$5:$E$28252,"&lt;&gt;*调拨*")</f>
        <v>0</v>
      </c>
      <c r="W38" s="32">
        <f>SUMIFS(Sheet1!$F$5:$F$28252,Sheet1!$I$5:$I$28252,$B38,Sheet1!$L$5:$L$28252,$A38,Sheet1!$D$5:$D$28252,"效期",Sheet1!$E$5:$E$28252,"&lt;&gt;*调拨*")+SUMIFS(Sheet1!$F$5:$F$28252,Sheet1!$I$5:$I$28252,$B38,Sheet1!$L$5:$L$28252,$A38,Sheet1!$E$5:$E$28252,"*效期*",Sheet1!$D$5:$D$28252,"&lt;&gt;效期",Sheet1!$D$5:$D$28252,"&lt;&gt;内部转款",Sheet1!$D$5:$D$28252,"&lt;&gt;内部转账",Sheet1!$E$5:$E$28252,"&lt;&gt;*调拨*")</f>
        <v>0</v>
      </c>
      <c r="X38" s="32">
        <f>SUMIFS(Sheet1!$F$5:$F$28252,Sheet1!$I$5:$I$28252,$B38,Sheet1!$L$5:$L$28252,$A38,Sheet1!$D$5:$D$28252,"内部转款",Sheet1!$E$5:$E$28252,"&lt;&gt;*调拨*")+SUMIFS(Sheet1!$F$5:$F$28252,Sheet1!$I$5:$I$28252,$B38,Sheet1!$L$5:$L$28252,$A38,Sheet1!$D$5:$D$28252,"内部转账",Sheet1!$E$5:$E$28252,"&lt;&gt;*调拨*")</f>
        <v>0</v>
      </c>
      <c r="Y38" s="32">
        <f t="shared" si="0"/>
        <v>0</v>
      </c>
      <c r="Z38" s="32">
        <f>SUMIFS(Sheet1!$F$5:$F$28252,Sheet1!$I$5:$I$28252,$B38,Sheet1!$L$5:$L$28252,$A38)</f>
        <v>5626.38</v>
      </c>
      <c r="AA38" s="32">
        <f>SUMIFS(Sheet1!$G$5:$G$28252,Sheet1!$I$5:$I$28252,$B38,Sheet1!$L$5:$L$28252,$A38,Sheet1!$D$5:$D$28252,"工资",Sheet1!$E$5:$E$28252,"&lt;&gt;*调拨*")+SUMIFS(Sheet1!$G$5:$G$28252,Sheet1!$I$5:$I$28252,$B38,Sheet1!$L$5:$L$28252,$A38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8" s="32">
        <f>SUMIFS(Sheet1!$G$5:$G$28252,Sheet1!$I$5:$I$28252,$B38,Sheet1!$L$5:$L$28252,$A38,Sheet1!$D$5:$D$28252,"水费",Sheet1!$E$5:$E$28252,"&lt;&gt;*调拨*")+SUMIFS(Sheet1!$G$5:$G$28252,Sheet1!$I$5:$I$28252,$B38,Sheet1!$L$5:$L$28252,$A38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8" s="32">
        <f>SUMIFS(Sheet1!$G$5:$G$28252,Sheet1!$I$5:$I$28252,$B38,Sheet1!$L$5:$L$28252,$A38,Sheet1!$D$5:$D$28252,"电费",Sheet1!$E$5:$E$28252,"&lt;&gt;*调拨*")+SUMIFS(Sheet1!$G$5:$G$28252,Sheet1!$I$5:$I$28252,$B38,Sheet1!$L$5:$L$28252,$A38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8" s="32">
        <f>SUMIFS(Sheet1!$G$5:$G$28252,Sheet1!$I$5:$I$28252,$B38,Sheet1!$L$5:$L$28252,$A38,Sheet1!$D$5:$D$28252,"宽带费",Sheet1!$E$5:$E$28252,"&lt;&gt;*调拨*")+SUMIFS(Sheet1!$G$5:$G$28252,Sheet1!$I$5:$I$28252,$B38,Sheet1!$L$5:$L$28252,$A38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8" s="32">
        <f>SUMIFS(Sheet1!$G$5:$G$28252,Sheet1!$I$5:$I$28252,$B38,Sheet1!$L$5:$L$28252,$A38,Sheet1!$D$5:$D$28252,"办公费",Sheet1!$E$5:$E$28252,"&lt;&gt;*调拨*")+SUMIFS(Sheet1!$G$5:$G$28252,Sheet1!$I$5:$I$28252,$B38,Sheet1!$L$5:$L$28252,$A38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8" s="32">
        <f>SUMIFS(Sheet1!$G$5:$G$28252,Sheet1!$I$5:$I$28252,$B38,Sheet1!$L$5:$L$28252,$A38,Sheet1!$D$5:$D$28252,"话费",Sheet1!$E$5:$E$28252,"&lt;&gt;*调拨*")+SUMIFS(Sheet1!$G$5:$G$28252,Sheet1!$I$5:$I$28252,$B38,Sheet1!$L$5:$L$28252,$A38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8" s="32">
        <f>SUMIFS(Sheet1!$G$5:$G$28252,Sheet1!$I$5:$I$28252,$B38,Sheet1!$L$5:$L$28252,$A38,Sheet1!$D$5:$D$28252,"房租",Sheet1!$E$5:$E$28252,"&lt;&gt;*调拨*")+SUMIFS(Sheet1!$G$5:$G$28252,Sheet1!$I$5:$I$28252,$B38,Sheet1!$L$5:$L$28252,$A38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8" s="32">
        <f>SUMIFS(Sheet1!$G$5:$G$28252,Sheet1!$I$5:$I$28252,$B38,Sheet1!$L$5:$L$28252,$A38,Sheet1!$E$5:$E$28252,"*调拨*")</f>
        <v>0</v>
      </c>
      <c r="AI38" s="32">
        <f>SUMIFS(Sheet1!$G$5:$G$28252,Sheet1!$I$5:$I$28252,$B38,Sheet1!$L$5:$L$28252,$A38,Sheet1!$D$5:$D$28252,"内部转款",Sheet1!$E$5:$E$28252,"&lt;&gt;*调拨*")+SUMIFS(Sheet1!$G$5:$G$28252,Sheet1!$I$5:$I$28252,$B38,Sheet1!$L$5:$L$28252,$A38,Sheet1!$D$5:$D$28252,"内部转账",Sheet1!$E$5:$E$28252,"&lt;&gt;*调拨*")</f>
        <v>0</v>
      </c>
      <c r="AJ38" s="32">
        <f t="shared" si="1"/>
        <v>0</v>
      </c>
      <c r="AK38" s="32">
        <f>SUMIFS(Sheet1!$G$5:$G$28252,Sheet1!$I$5:$I$28252,$B38,Sheet1!$L$5:$L$28252,$A38)</f>
        <v>0</v>
      </c>
      <c r="AL38" s="32">
        <f t="shared" si="2"/>
        <v>5626.38</v>
      </c>
    </row>
    <row r="39" ht="16.5" spans="1:38">
      <c r="A39" s="30">
        <v>202512</v>
      </c>
      <c r="B39" s="31" t="s">
        <v>213</v>
      </c>
      <c r="C39" s="32">
        <f>SUMIFS(Sheet1!$F$5:$F$28252,Sheet1!$I$5:$I$28252,$B39,Sheet1!$L$5:$L$28252,$A39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9" s="32">
        <f>SUMIFS(Sheet1!$F$5:$F$28252,Sheet1!$I$5:$I$28252,$B39,Sheet1!$L$5:$L$28252,$A39,Sheet1!$D$5:$D$28252,"医保即时拨付",Sheet1!$E$5:$E$28252,"&lt;&gt;*调拨*")+SUMIFS(Sheet1!$F$5:$F$28252,Sheet1!$I$5:$I$28252,$B39,Sheet1!$L$5:$L$28252,$A39,Sheet1!$E$5:$E$28252,"*医保即时拨付*",Sheet1!$D$5:$D$28252,"&lt;&gt;医保即时拨付",Sheet1!$D$5:$D$28252,"&lt;&gt;内部转款",Sheet1!$D$5:$D$28252,"&lt;&gt;内部转账",Sheet1!$E$5:$E$28252,"&lt;&gt;*调拨*")</f>
        <v>0</v>
      </c>
      <c r="E39" s="32">
        <f>SUMIFS(Sheet1!$F$5:$F$28252,Sheet1!$I$5:$I$28252,$B39,Sheet1!$L$5:$L$28252,$A39,Sheet1!$D$5:$D$28252,"医保",Sheet1!$E$5:$E$28252,"&lt;&gt;*调拨*",Sheet1!$E$5:$E$28252,"&lt;&gt;*医保即时拨付*")+SUMIFS(Sheet1!$F$5:$F$28252,Sheet1!$I$5:$I$28252,$B39,Sheet1!$L$5:$L$28252,$A39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" s="32">
        <f>SUMIFS(Sheet1!$F$5:$F$28252,Sheet1!$I$5:$I$28252,$B39,Sheet1!$L$5:$L$28252,$A39,Sheet1!$D$5:$D$28252,"聚合",Sheet1!$E$5:$E$28252,"&lt;&gt;*调拨*")+SUMIFS(Sheet1!$F$5:$F$28252,Sheet1!$I$5:$I$28252,$B39,Sheet1!$L$5:$L$28252,$A39,Sheet1!$E$5:$E$28252,"*聚合*",Sheet1!$D$5:$D$28252,"&lt;&gt;聚合",Sheet1!$D$5:$D$28252,"&lt;&gt;内部转款",Sheet1!$D$5:$D$28252,"&lt;&gt;内部转账",Sheet1!$E$5:$E$28252,"&lt;&gt;*调拨*")</f>
        <v>0</v>
      </c>
      <c r="G39" s="32">
        <f>SUMIFS(Sheet1!$F$5:$F$28252,Sheet1!$I$5:$I$28252,$B39,Sheet1!$L$5:$L$28252,$A39,Sheet1!$D$5:$D$28252,"24小时微信",Sheet1!$E$5:$E$28252,"&lt;&gt;*调拨*")+SUMIFS(Sheet1!$F$5:$F$28252,Sheet1!$I$5:$I$28252,$B39,Sheet1!$L$5:$L$28252,$A39,Sheet1!$E$5:$E$28252,"*24小时微信*",Sheet1!$D$5:$D$28252,"&lt;&gt;24小时微信",Sheet1!$D$5:$D$28252,"&lt;&gt;内部转款",Sheet1!$D$5:$D$28252,"&lt;&gt;内部转账",Sheet1!$E$5:$E$28252,"&lt;&gt;*调拨*")</f>
        <v>0</v>
      </c>
      <c r="H39" s="32">
        <f>SUMIFS(Sheet1!$F$5:$F$28252,Sheet1!$I$5:$I$28252,$B39,Sheet1!$L$5:$L$28252,$A39,Sheet1!$D$5:$D$28252,"美团",Sheet1!$E$5:$E$28252,"&lt;&gt;*调拨*")+SUMIFS(Sheet1!$F$5:$F$28252,Sheet1!$I$5:$I$28252,$B39,Sheet1!$L$5:$L$28252,$A39,Sheet1!$E$5:$E$28252,"*美团*",Sheet1!$D$5:$D$28252,"&lt;&gt;美团",Sheet1!$D$5:$D$28252,"&lt;&gt;内部转款",Sheet1!$D$5:$D$28252,"&lt;&gt;内部转账",Sheet1!$E$5:$E$28252,"&lt;&gt;*调拨*")</f>
        <v>0</v>
      </c>
      <c r="I39" s="32">
        <f>SUMIFS(Sheet1!$F$5:$F$28252,Sheet1!$I$5:$I$28252,$B39,Sheet1!$L$5:$L$28252,$A39,Sheet1!$D$5:$D$28252,"饿了么",Sheet1!$E$5:$E$28252,"&lt;&gt;*调拨*")+SUMIFS(Sheet1!$F$5:$F$28252,Sheet1!$I$5:$I$28252,$B39,Sheet1!$L$5:$L$28252,$A39,Sheet1!$E$5:$E$28252,"*饿了么*",Sheet1!$D$5:$D$28252,"&lt;&gt;饿了么",Sheet1!$D$5:$D$28252,"&lt;&gt;内部转款",Sheet1!$D$5:$D$28252,"&lt;&gt;内部转账",Sheet1!$E$5:$E$28252,"&lt;&gt;*调拨*")</f>
        <v>0</v>
      </c>
      <c r="J39" s="32">
        <f>SUMIFS(Sheet1!$F$5:$F$28252,Sheet1!$I$5:$I$28252,$B39,Sheet1!$L$5:$L$28252,$A39,Sheet1!$D$5:$D$28252,"健E卡",Sheet1!$E$5:$E$28252,"&lt;&gt;*调拨*")+SUMIFS(Sheet1!$F$5:$F$28252,Sheet1!$I$5:$I$28252,$B39,Sheet1!$L$5:$L$28252,$A39,Sheet1!$E$5:$E$28252,"*健E卡*",Sheet1!$D$5:$D$28252,"&lt;&gt;健E卡",Sheet1!$D$5:$D$28252,"&lt;&gt;内部转款",Sheet1!$D$5:$D$28252,"&lt;&gt;内部转账",Sheet1!$E$5:$E$28252,"&lt;&gt;*调拨*")</f>
        <v>0</v>
      </c>
      <c r="K39" s="32">
        <f>SUMIFS(Sheet1!$F$5:$F$28252,Sheet1!$I$5:$I$28252,$B39,Sheet1!$L$5:$L$28252,$A39,Sheet1!$D$5:$D$28252,"抖音",Sheet1!$E$5:$E$28252,"&lt;&gt;*调拨*")+SUMIFS(Sheet1!$F$5:$F$28252,Sheet1!$I$5:$I$28252,$B39,Sheet1!$L$5:$L$28252,$A39,Sheet1!$E$5:$E$28252,"*抖音*",Sheet1!$D$5:$D$28252,"&lt;&gt;抖音",Sheet1!$D$5:$D$28252,"&lt;&gt;内部转款",Sheet1!$D$5:$D$28252,"&lt;&gt;内部转账",Sheet1!$E$5:$E$28252,"&lt;&gt;*调拨*")</f>
        <v>0</v>
      </c>
      <c r="L39" s="32">
        <f>SUMIFS(Sheet1!$F$5:$F$28252,Sheet1!$I$5:$I$28252,$B39,Sheet1!$L$5:$L$28252,$A39,Sheet1!$D$5:$D$28252,"医卡通",Sheet1!$E$5:$E$28252,"&lt;&gt;*调拨*")+SUMIFS(Sheet1!$F$5:$F$28252,Sheet1!$I$5:$I$28252,$B39,Sheet1!$L$5:$L$28252,$A39,Sheet1!$E$5:$E$28252,"*医卡通*",Sheet1!$D$5:$D$28252,"&lt;&gt;医卡通",Sheet1!$D$5:$D$28252,"&lt;&gt;内部转款",Sheet1!$D$5:$D$28252,"&lt;&gt;内部转账",Sheet1!$E$5:$E$28252,"&lt;&gt;*调拨*")</f>
        <v>0</v>
      </c>
      <c r="M39" s="32">
        <f>SUMIFS(Sheet1!$F$5:$F$28252,Sheet1!$I$5:$I$28252,$B39,Sheet1!$L$5:$L$28252,$A39,Sheet1!$D$5:$D$28252,"企健网",Sheet1!$E$5:$E$28252,"&lt;&gt;*调拨*")+SUMIFS(Sheet1!$F$5:$F$28252,Sheet1!$I$5:$I$28252,$B39,Sheet1!$L$5:$L$28252,$A39,Sheet1!$E$5:$E$28252,"*企健网*",Sheet1!$D$5:$D$28252,"&lt;&gt;企健网",Sheet1!$D$5:$D$28252,"&lt;&gt;内部转款",Sheet1!$D$5:$D$28252,"&lt;&gt;内部转账",Sheet1!$E$5:$E$28252,"&lt;&gt;*调拨*")</f>
        <v>0</v>
      </c>
      <c r="N39" s="32">
        <f>SUMIFS(Sheet1!$F$5:$F$28252,Sheet1!$I$5:$I$28252,$B39,Sheet1!$L$5:$L$28252,$A39,Sheet1!$D$5:$D$28252,"银联",Sheet1!$E$5:$E$28252,"&lt;&gt;*调拨*")+SUMIFS(Sheet1!$F$5:$F$28252,Sheet1!$I$5:$I$28252,$B39,Sheet1!$L$5:$L$28252,$A39,Sheet1!$E$5:$E$28252,"*银联*",Sheet1!$D$5:$D$28252,"&lt;&gt;银联",Sheet1!$D$5:$D$28252,"&lt;&gt;内部转款",Sheet1!$D$5:$D$28252,"&lt;&gt;内部转账",Sheet1!$E$5:$E$28252,"&lt;&gt;*调拨*")</f>
        <v>0</v>
      </c>
      <c r="O39" s="32">
        <f>SUMIFS(Sheet1!$F$5:$F$28252,Sheet1!$I$5:$I$28252,$B39,Sheet1!$L$5:$L$28252,$A39,Sheet1!$D$5:$D$28252,"京东",Sheet1!$E$5:$E$28252,"&lt;&gt;*调拨*")+SUMIFS(Sheet1!$F$5:$F$28252,Sheet1!$I$5:$I$28252,$B39,Sheet1!$L$5:$L$28252,$A39,Sheet1!$E$5:$E$28252,"*京东*",Sheet1!$D$5:$D$28252,"&lt;&gt;京东",Sheet1!$D$5:$D$28252,"&lt;&gt;内部转款",Sheet1!$D$5:$D$28252,"&lt;&gt;内部转账",Sheet1!$E$5:$E$28252,"&lt;&gt;*调拨*")</f>
        <v>0</v>
      </c>
      <c r="P39" s="32">
        <f>SUMIFS(Sheet1!$F$5:$F$28252,Sheet1!$I$5:$I$28252,$B39,Sheet1!$L$5:$L$28252,$A39,Sheet1!$D$5:$D$28252,"药机微信",Sheet1!$E$5:$E$28252,"&lt;&gt;*调拨*")+SUMIFS(Sheet1!$F$5:$F$28252,Sheet1!$I$5:$I$28252,$B39,Sheet1!$L$5:$L$28252,$A39,Sheet1!$E$5:$E$28252,"*药机微信*",Sheet1!$D$5:$D$28252,"&lt;&gt;药机微信",Sheet1!$D$5:$D$28252,"&lt;&gt;内部转款",Sheet1!$D$5:$D$28252,"&lt;&gt;内部转账",Sheet1!$E$5:$E$28252,"&lt;&gt;*调拨*")</f>
        <v>0</v>
      </c>
      <c r="Q39" s="32">
        <f>SUMIFS(Sheet1!$F$5:$F$28252,Sheet1!$I$5:$I$28252,$B39,Sheet1!$L$5:$L$28252,$A39,Sheet1!$D$5:$D$28252,"亲情卡",Sheet1!$E$5:$E$28252,"&lt;&gt;*调拨*")+SUMIFS(Sheet1!$F$5:$F$28252,Sheet1!$I$5:$I$28252,$B39,Sheet1!$L$5:$L$28252,$A39,Sheet1!$E$5:$E$28252,"*亲情卡*",Sheet1!$D$5:$D$28252,"&lt;&gt;亲情卡",Sheet1!$D$5:$D$28252,"&lt;&gt;内部转款",Sheet1!$D$5:$D$28252,"&lt;&gt;内部转账",Sheet1!$E$5:$E$28252,"&lt;&gt;*调拨*")</f>
        <v>0</v>
      </c>
      <c r="R39" s="32">
        <f>SUMIFS(Sheet1!$F$5:$F$28252,Sheet1!$I$5:$I$28252,$B39,Sheet1!$L$5:$L$28252,$A39,Sheet1!$D$5:$D$28252,"优惠券",Sheet1!$E$5:$E$28252,"&lt;&gt;*调拨*")+SUMIFS(Sheet1!$F$5:$F$28252,Sheet1!$I$5:$I$28252,$B39,Sheet1!$L$5:$L$28252,$A39,Sheet1!$E$5:$E$28252,"*优惠券*",Sheet1!$D$5:$D$28252,"&lt;&gt;优惠券",Sheet1!$D$5:$D$28252,"&lt;&gt;内部转款",Sheet1!$D$5:$D$28252,"&lt;&gt;内部转账",Sheet1!$E$5:$E$28252,"&lt;&gt;*调拨*")</f>
        <v>0</v>
      </c>
      <c r="S39" s="32">
        <f>SUMIFS(Sheet1!$F$5:$F$28252,Sheet1!$I$5:$I$28252,$B39,Sheet1!$L$5:$L$28252,$A39,Sheet1!$D$5:$D$28252,"代金券",Sheet1!$E$5:$E$28252,"&lt;&gt;*调拨*")+SUMIFS(Sheet1!$F$5:$F$28252,Sheet1!$I$5:$I$28252,$B39,Sheet1!$L$5:$L$28252,$A39,Sheet1!$E$5:$E$28252,"*代金券*",Sheet1!$D$5:$D$28252,"&lt;&gt;代金券",Sheet1!$D$5:$D$28252,"&lt;&gt;内部转款",Sheet1!$D$5:$D$28252,"&lt;&gt;内部转账",Sheet1!$E$5:$E$28252,"&lt;&gt;*调拨*")</f>
        <v>0</v>
      </c>
      <c r="T39" s="32">
        <f>SUMIFS(Sheet1!$F$5:$F$28252,Sheet1!$I$5:$I$28252,$B39,Sheet1!$L$5:$L$28252,$A39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,Sheet1!$L$5:$L$28252,$A39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,Sheet1!$L$5:$L$28252,$A39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,Sheet1!$L$5:$L$28252,$A39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" s="32">
        <f>SUMIFS(Sheet1!$F$5:$F$28252,Sheet1!$I$5:$I$28252,$B39,Sheet1!$L$5:$L$28252,$A39,Sheet1!$E$5:$E$28252,"*调拨*")</f>
        <v>0</v>
      </c>
      <c r="V39" s="32">
        <f>SUMIFS(Sheet1!$F$5:$F$28252,Sheet1!$I$5:$I$28252,$B39,Sheet1!$L$5:$L$28252,$A39,Sheet1!$D$5:$D$28252,"储值",Sheet1!$E$5:$E$28252,"&lt;&gt;*调拨*")+SUMIFS(Sheet1!$F$5:$F$28252,Sheet1!$I$5:$I$28252,$B39,Sheet1!$L$5:$L$28252,$A39,Sheet1!$E$5:$E$28252,"*储值*",Sheet1!$D$5:$D$28252,"&lt;&gt;储值",Sheet1!$D$5:$D$28252,"&lt;&gt;内部转款",Sheet1!$D$5:$D$28252,"&lt;&gt;内部转账",Sheet1!$E$5:$E$28252,"&lt;&gt;*调拨*")</f>
        <v>0</v>
      </c>
      <c r="W39" s="32">
        <f>SUMIFS(Sheet1!$F$5:$F$28252,Sheet1!$I$5:$I$28252,$B39,Sheet1!$L$5:$L$28252,$A39,Sheet1!$D$5:$D$28252,"效期",Sheet1!$E$5:$E$28252,"&lt;&gt;*调拨*")+SUMIFS(Sheet1!$F$5:$F$28252,Sheet1!$I$5:$I$28252,$B39,Sheet1!$L$5:$L$28252,$A39,Sheet1!$E$5:$E$28252,"*效期*",Sheet1!$D$5:$D$28252,"&lt;&gt;效期",Sheet1!$D$5:$D$28252,"&lt;&gt;内部转款",Sheet1!$D$5:$D$28252,"&lt;&gt;内部转账",Sheet1!$E$5:$E$28252,"&lt;&gt;*调拨*")</f>
        <v>0</v>
      </c>
      <c r="X39" s="32">
        <f>SUMIFS(Sheet1!$F$5:$F$28252,Sheet1!$I$5:$I$28252,$B39,Sheet1!$L$5:$L$28252,$A39,Sheet1!$D$5:$D$28252,"内部转款",Sheet1!$E$5:$E$28252,"&lt;&gt;*调拨*")+SUMIFS(Sheet1!$F$5:$F$28252,Sheet1!$I$5:$I$28252,$B39,Sheet1!$L$5:$L$28252,$A39,Sheet1!$D$5:$D$28252,"内部转账",Sheet1!$E$5:$E$28252,"&lt;&gt;*调拨*")</f>
        <v>0</v>
      </c>
      <c r="Y39" s="32">
        <f t="shared" si="0"/>
        <v>0</v>
      </c>
      <c r="Z39" s="32">
        <f>SUMIFS(Sheet1!$F$5:$F$28252,Sheet1!$I$5:$I$28252,$B39,Sheet1!$L$5:$L$28252,$A39)</f>
        <v>0</v>
      </c>
      <c r="AA39" s="32">
        <f>SUMIFS(Sheet1!$G$5:$G$28252,Sheet1!$I$5:$I$28252,$B39,Sheet1!$L$5:$L$28252,$A39,Sheet1!$D$5:$D$28252,"工资",Sheet1!$E$5:$E$28252,"&lt;&gt;*调拨*")+SUMIFS(Sheet1!$G$5:$G$28252,Sheet1!$I$5:$I$28252,$B39,Sheet1!$L$5:$L$28252,$A39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9" s="32">
        <f>SUMIFS(Sheet1!$G$5:$G$28252,Sheet1!$I$5:$I$28252,$B39,Sheet1!$L$5:$L$28252,$A39,Sheet1!$D$5:$D$28252,"水费",Sheet1!$E$5:$E$28252,"&lt;&gt;*调拨*")+SUMIFS(Sheet1!$G$5:$G$28252,Sheet1!$I$5:$I$28252,$B39,Sheet1!$L$5:$L$28252,$A39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" s="32">
        <f>SUMIFS(Sheet1!$G$5:$G$28252,Sheet1!$I$5:$I$28252,$B39,Sheet1!$L$5:$L$28252,$A39,Sheet1!$D$5:$D$28252,"电费",Sheet1!$E$5:$E$28252,"&lt;&gt;*调拨*")+SUMIFS(Sheet1!$G$5:$G$28252,Sheet1!$I$5:$I$28252,$B39,Sheet1!$L$5:$L$28252,$A39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" s="32">
        <f>SUMIFS(Sheet1!$G$5:$G$28252,Sheet1!$I$5:$I$28252,$B39,Sheet1!$L$5:$L$28252,$A39,Sheet1!$D$5:$D$28252,"宽带费",Sheet1!$E$5:$E$28252,"&lt;&gt;*调拨*")+SUMIFS(Sheet1!$G$5:$G$28252,Sheet1!$I$5:$I$28252,$B39,Sheet1!$L$5:$L$28252,$A39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" s="32">
        <f>SUMIFS(Sheet1!$G$5:$G$28252,Sheet1!$I$5:$I$28252,$B39,Sheet1!$L$5:$L$28252,$A39,Sheet1!$D$5:$D$28252,"办公费",Sheet1!$E$5:$E$28252,"&lt;&gt;*调拨*")+SUMIFS(Sheet1!$G$5:$G$28252,Sheet1!$I$5:$I$28252,$B39,Sheet1!$L$5:$L$28252,$A39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" s="32">
        <f>SUMIFS(Sheet1!$G$5:$G$28252,Sheet1!$I$5:$I$28252,$B39,Sheet1!$L$5:$L$28252,$A39,Sheet1!$D$5:$D$28252,"话费",Sheet1!$E$5:$E$28252,"&lt;&gt;*调拨*")+SUMIFS(Sheet1!$G$5:$G$28252,Sheet1!$I$5:$I$28252,$B39,Sheet1!$L$5:$L$28252,$A39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" s="32">
        <f>SUMIFS(Sheet1!$G$5:$G$28252,Sheet1!$I$5:$I$28252,$B39,Sheet1!$L$5:$L$28252,$A39,Sheet1!$D$5:$D$28252,"房租",Sheet1!$E$5:$E$28252,"&lt;&gt;*调拨*")+SUMIFS(Sheet1!$G$5:$G$28252,Sheet1!$I$5:$I$28252,$B39,Sheet1!$L$5:$L$28252,$A39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9" s="32">
        <f>SUMIFS(Sheet1!$G$5:$G$28252,Sheet1!$I$5:$I$28252,$B39,Sheet1!$L$5:$L$28252,$A39,Sheet1!$E$5:$E$28252,"*调拨*")</f>
        <v>0</v>
      </c>
      <c r="AI39" s="32">
        <f>SUMIFS(Sheet1!$G$5:$G$28252,Sheet1!$I$5:$I$28252,$B39,Sheet1!$L$5:$L$28252,$A39,Sheet1!$D$5:$D$28252,"内部转款",Sheet1!$E$5:$E$28252,"&lt;&gt;*调拨*")+SUMIFS(Sheet1!$G$5:$G$28252,Sheet1!$I$5:$I$28252,$B39,Sheet1!$L$5:$L$28252,$A39,Sheet1!$D$5:$D$28252,"内部转账",Sheet1!$E$5:$E$28252,"&lt;&gt;*调拨*")</f>
        <v>0</v>
      </c>
      <c r="AJ39" s="32">
        <f t="shared" si="1"/>
        <v>0</v>
      </c>
      <c r="AK39" s="32">
        <f>SUMIFS(Sheet1!$G$5:$G$28252,Sheet1!$I$5:$I$28252,$B39,Sheet1!$L$5:$L$28252,$A39)</f>
        <v>0</v>
      </c>
      <c r="AL39" s="32">
        <f t="shared" si="2"/>
        <v>0</v>
      </c>
    </row>
    <row r="40" ht="16.5" spans="1:38">
      <c r="A40" s="30">
        <v>202512</v>
      </c>
      <c r="B40" s="31" t="s">
        <v>76</v>
      </c>
      <c r="C40" s="32">
        <f>SUMIFS(Sheet1!$F$5:$F$28252,Sheet1!$I$5:$I$28252,$B40,Sheet1!$L$5:$L$28252,$A40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1823.94</v>
      </c>
      <c r="D40" s="32">
        <f>SUMIFS(Sheet1!$F$5:$F$28252,Sheet1!$I$5:$I$28252,$B40,Sheet1!$L$5:$L$28252,$A40,Sheet1!$D$5:$D$28252,"医保即时拨付",Sheet1!$E$5:$E$28252,"&lt;&gt;*调拨*")+SUMIFS(Sheet1!$F$5:$F$28252,Sheet1!$I$5:$I$28252,$B40,Sheet1!$L$5:$L$28252,$A40,Sheet1!$E$5:$E$28252,"*医保即时拨付*",Sheet1!$D$5:$D$28252,"&lt;&gt;医保即时拨付",Sheet1!$D$5:$D$28252,"&lt;&gt;内部转款",Sheet1!$D$5:$D$28252,"&lt;&gt;内部转账",Sheet1!$E$5:$E$28252,"&lt;&gt;*调拨*")</f>
        <v>0</v>
      </c>
      <c r="E40" s="32">
        <f>SUMIFS(Sheet1!$F$5:$F$28252,Sheet1!$I$5:$I$28252,$B40,Sheet1!$L$5:$L$28252,$A40,Sheet1!$D$5:$D$28252,"医保",Sheet1!$E$5:$E$28252,"&lt;&gt;*调拨*",Sheet1!$E$5:$E$28252,"&lt;&gt;*医保即时拨付*")+SUMIFS(Sheet1!$F$5:$F$28252,Sheet1!$I$5:$I$28252,$B40,Sheet1!$L$5:$L$28252,$A40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" s="32">
        <f>SUMIFS(Sheet1!$F$5:$F$28252,Sheet1!$I$5:$I$28252,$B40,Sheet1!$L$5:$L$28252,$A40,Sheet1!$D$5:$D$28252,"聚合",Sheet1!$E$5:$E$28252,"&lt;&gt;*调拨*")+SUMIFS(Sheet1!$F$5:$F$28252,Sheet1!$I$5:$I$28252,$B40,Sheet1!$L$5:$L$28252,$A40,Sheet1!$E$5:$E$28252,"*聚合*",Sheet1!$D$5:$D$28252,"&lt;&gt;聚合",Sheet1!$D$5:$D$28252,"&lt;&gt;内部转款",Sheet1!$D$5:$D$28252,"&lt;&gt;内部转账",Sheet1!$E$5:$E$28252,"&lt;&gt;*调拨*")</f>
        <v>0</v>
      </c>
      <c r="G40" s="32">
        <f>SUMIFS(Sheet1!$F$5:$F$28252,Sheet1!$I$5:$I$28252,$B40,Sheet1!$L$5:$L$28252,$A40,Sheet1!$D$5:$D$28252,"24小时微信",Sheet1!$E$5:$E$28252,"&lt;&gt;*调拨*")+SUMIFS(Sheet1!$F$5:$F$28252,Sheet1!$I$5:$I$28252,$B40,Sheet1!$L$5:$L$28252,$A40,Sheet1!$E$5:$E$28252,"*24小时微信*",Sheet1!$D$5:$D$28252,"&lt;&gt;24小时微信",Sheet1!$D$5:$D$28252,"&lt;&gt;内部转款",Sheet1!$D$5:$D$28252,"&lt;&gt;内部转账",Sheet1!$E$5:$E$28252,"&lt;&gt;*调拨*")</f>
        <v>0</v>
      </c>
      <c r="H40" s="32">
        <f>SUMIFS(Sheet1!$F$5:$F$28252,Sheet1!$I$5:$I$28252,$B40,Sheet1!$L$5:$L$28252,$A40,Sheet1!$D$5:$D$28252,"美团",Sheet1!$E$5:$E$28252,"&lt;&gt;*调拨*")+SUMIFS(Sheet1!$F$5:$F$28252,Sheet1!$I$5:$I$28252,$B40,Sheet1!$L$5:$L$28252,$A40,Sheet1!$E$5:$E$28252,"*美团*",Sheet1!$D$5:$D$28252,"&lt;&gt;美团",Sheet1!$D$5:$D$28252,"&lt;&gt;内部转款",Sheet1!$D$5:$D$28252,"&lt;&gt;内部转账",Sheet1!$E$5:$E$28252,"&lt;&gt;*调拨*")</f>
        <v>0</v>
      </c>
      <c r="I40" s="32">
        <f>SUMIFS(Sheet1!$F$5:$F$28252,Sheet1!$I$5:$I$28252,$B40,Sheet1!$L$5:$L$28252,$A40,Sheet1!$D$5:$D$28252,"饿了么",Sheet1!$E$5:$E$28252,"&lt;&gt;*调拨*")+SUMIFS(Sheet1!$F$5:$F$28252,Sheet1!$I$5:$I$28252,$B40,Sheet1!$L$5:$L$28252,$A40,Sheet1!$E$5:$E$28252,"*饿了么*",Sheet1!$D$5:$D$28252,"&lt;&gt;饿了么",Sheet1!$D$5:$D$28252,"&lt;&gt;内部转款",Sheet1!$D$5:$D$28252,"&lt;&gt;内部转账",Sheet1!$E$5:$E$28252,"&lt;&gt;*调拨*")</f>
        <v>0</v>
      </c>
      <c r="J40" s="32">
        <f>SUMIFS(Sheet1!$F$5:$F$28252,Sheet1!$I$5:$I$28252,$B40,Sheet1!$L$5:$L$28252,$A40,Sheet1!$D$5:$D$28252,"健E卡",Sheet1!$E$5:$E$28252,"&lt;&gt;*调拨*")+SUMIFS(Sheet1!$F$5:$F$28252,Sheet1!$I$5:$I$28252,$B40,Sheet1!$L$5:$L$28252,$A40,Sheet1!$E$5:$E$28252,"*健E卡*",Sheet1!$D$5:$D$28252,"&lt;&gt;健E卡",Sheet1!$D$5:$D$28252,"&lt;&gt;内部转款",Sheet1!$D$5:$D$28252,"&lt;&gt;内部转账",Sheet1!$E$5:$E$28252,"&lt;&gt;*调拨*")</f>
        <v>0</v>
      </c>
      <c r="K40" s="32">
        <f>SUMIFS(Sheet1!$F$5:$F$28252,Sheet1!$I$5:$I$28252,$B40,Sheet1!$L$5:$L$28252,$A40,Sheet1!$D$5:$D$28252,"抖音",Sheet1!$E$5:$E$28252,"&lt;&gt;*调拨*")+SUMIFS(Sheet1!$F$5:$F$28252,Sheet1!$I$5:$I$28252,$B40,Sheet1!$L$5:$L$28252,$A40,Sheet1!$E$5:$E$28252,"*抖音*",Sheet1!$D$5:$D$28252,"&lt;&gt;抖音",Sheet1!$D$5:$D$28252,"&lt;&gt;内部转款",Sheet1!$D$5:$D$28252,"&lt;&gt;内部转账",Sheet1!$E$5:$E$28252,"&lt;&gt;*调拨*")</f>
        <v>0</v>
      </c>
      <c r="L40" s="32">
        <f>SUMIFS(Sheet1!$F$5:$F$28252,Sheet1!$I$5:$I$28252,$B40,Sheet1!$L$5:$L$28252,$A40,Sheet1!$D$5:$D$28252,"医卡通",Sheet1!$E$5:$E$28252,"&lt;&gt;*调拨*")+SUMIFS(Sheet1!$F$5:$F$28252,Sheet1!$I$5:$I$28252,$B40,Sheet1!$L$5:$L$28252,$A40,Sheet1!$E$5:$E$28252,"*医卡通*",Sheet1!$D$5:$D$28252,"&lt;&gt;医卡通",Sheet1!$D$5:$D$28252,"&lt;&gt;内部转款",Sheet1!$D$5:$D$28252,"&lt;&gt;内部转账",Sheet1!$E$5:$E$28252,"&lt;&gt;*调拨*")</f>
        <v>0</v>
      </c>
      <c r="M40" s="32">
        <f>SUMIFS(Sheet1!$F$5:$F$28252,Sheet1!$I$5:$I$28252,$B40,Sheet1!$L$5:$L$28252,$A40,Sheet1!$D$5:$D$28252,"企健网",Sheet1!$E$5:$E$28252,"&lt;&gt;*调拨*")+SUMIFS(Sheet1!$F$5:$F$28252,Sheet1!$I$5:$I$28252,$B40,Sheet1!$L$5:$L$28252,$A40,Sheet1!$E$5:$E$28252,"*企健网*",Sheet1!$D$5:$D$28252,"&lt;&gt;企健网",Sheet1!$D$5:$D$28252,"&lt;&gt;内部转款",Sheet1!$D$5:$D$28252,"&lt;&gt;内部转账",Sheet1!$E$5:$E$28252,"&lt;&gt;*调拨*")</f>
        <v>0</v>
      </c>
      <c r="N40" s="32">
        <f>SUMIFS(Sheet1!$F$5:$F$28252,Sheet1!$I$5:$I$28252,$B40,Sheet1!$L$5:$L$28252,$A40,Sheet1!$D$5:$D$28252,"银联",Sheet1!$E$5:$E$28252,"&lt;&gt;*调拨*")+SUMIFS(Sheet1!$F$5:$F$28252,Sheet1!$I$5:$I$28252,$B40,Sheet1!$L$5:$L$28252,$A40,Sheet1!$E$5:$E$28252,"*银联*",Sheet1!$D$5:$D$28252,"&lt;&gt;银联",Sheet1!$D$5:$D$28252,"&lt;&gt;内部转款",Sheet1!$D$5:$D$28252,"&lt;&gt;内部转账",Sheet1!$E$5:$E$28252,"&lt;&gt;*调拨*")</f>
        <v>0</v>
      </c>
      <c r="O40" s="32">
        <f>SUMIFS(Sheet1!$F$5:$F$28252,Sheet1!$I$5:$I$28252,$B40,Sheet1!$L$5:$L$28252,$A40,Sheet1!$D$5:$D$28252,"京东",Sheet1!$E$5:$E$28252,"&lt;&gt;*调拨*")+SUMIFS(Sheet1!$F$5:$F$28252,Sheet1!$I$5:$I$28252,$B40,Sheet1!$L$5:$L$28252,$A40,Sheet1!$E$5:$E$28252,"*京东*",Sheet1!$D$5:$D$28252,"&lt;&gt;京东",Sheet1!$D$5:$D$28252,"&lt;&gt;内部转款",Sheet1!$D$5:$D$28252,"&lt;&gt;内部转账",Sheet1!$E$5:$E$28252,"&lt;&gt;*调拨*")</f>
        <v>0</v>
      </c>
      <c r="P40" s="32">
        <f>SUMIFS(Sheet1!$F$5:$F$28252,Sheet1!$I$5:$I$28252,$B40,Sheet1!$L$5:$L$28252,$A40,Sheet1!$D$5:$D$28252,"药机微信",Sheet1!$E$5:$E$28252,"&lt;&gt;*调拨*")+SUMIFS(Sheet1!$F$5:$F$28252,Sheet1!$I$5:$I$28252,$B40,Sheet1!$L$5:$L$28252,$A40,Sheet1!$E$5:$E$28252,"*药机微信*",Sheet1!$D$5:$D$28252,"&lt;&gt;药机微信",Sheet1!$D$5:$D$28252,"&lt;&gt;内部转款",Sheet1!$D$5:$D$28252,"&lt;&gt;内部转账",Sheet1!$E$5:$E$28252,"&lt;&gt;*调拨*")</f>
        <v>0</v>
      </c>
      <c r="Q40" s="32">
        <f>SUMIFS(Sheet1!$F$5:$F$28252,Sheet1!$I$5:$I$28252,$B40,Sheet1!$L$5:$L$28252,$A40,Sheet1!$D$5:$D$28252,"亲情卡",Sheet1!$E$5:$E$28252,"&lt;&gt;*调拨*")+SUMIFS(Sheet1!$F$5:$F$28252,Sheet1!$I$5:$I$28252,$B40,Sheet1!$L$5:$L$28252,$A40,Sheet1!$E$5:$E$28252,"*亲情卡*",Sheet1!$D$5:$D$28252,"&lt;&gt;亲情卡",Sheet1!$D$5:$D$28252,"&lt;&gt;内部转款",Sheet1!$D$5:$D$28252,"&lt;&gt;内部转账",Sheet1!$E$5:$E$28252,"&lt;&gt;*调拨*")</f>
        <v>0</v>
      </c>
      <c r="R40" s="32">
        <f>SUMIFS(Sheet1!$F$5:$F$28252,Sheet1!$I$5:$I$28252,$B40,Sheet1!$L$5:$L$28252,$A40,Sheet1!$D$5:$D$28252,"优惠券",Sheet1!$E$5:$E$28252,"&lt;&gt;*调拨*")+SUMIFS(Sheet1!$F$5:$F$28252,Sheet1!$I$5:$I$28252,$B40,Sheet1!$L$5:$L$28252,$A40,Sheet1!$E$5:$E$28252,"*优惠券*",Sheet1!$D$5:$D$28252,"&lt;&gt;优惠券",Sheet1!$D$5:$D$28252,"&lt;&gt;内部转款",Sheet1!$D$5:$D$28252,"&lt;&gt;内部转账",Sheet1!$E$5:$E$28252,"&lt;&gt;*调拨*")</f>
        <v>0</v>
      </c>
      <c r="S40" s="32">
        <f>SUMIFS(Sheet1!$F$5:$F$28252,Sheet1!$I$5:$I$28252,$B40,Sheet1!$L$5:$L$28252,$A40,Sheet1!$D$5:$D$28252,"代金券",Sheet1!$E$5:$E$28252,"&lt;&gt;*调拨*")+SUMIFS(Sheet1!$F$5:$F$28252,Sheet1!$I$5:$I$28252,$B40,Sheet1!$L$5:$L$28252,$A40,Sheet1!$E$5:$E$28252,"*代金券*",Sheet1!$D$5:$D$28252,"&lt;&gt;代金券",Sheet1!$D$5:$D$28252,"&lt;&gt;内部转款",Sheet1!$D$5:$D$28252,"&lt;&gt;内部转账",Sheet1!$E$5:$E$28252,"&lt;&gt;*调拨*")</f>
        <v>0</v>
      </c>
      <c r="T40" s="32">
        <f>SUMIFS(Sheet1!$F$5:$F$28252,Sheet1!$I$5:$I$28252,$B40,Sheet1!$L$5:$L$28252,$A40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,Sheet1!$L$5:$L$28252,$A40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,Sheet1!$L$5:$L$28252,$A40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,Sheet1!$L$5:$L$28252,$A40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" s="32">
        <f>SUMIFS(Sheet1!$F$5:$F$28252,Sheet1!$I$5:$I$28252,$B40,Sheet1!$L$5:$L$28252,$A40,Sheet1!$E$5:$E$28252,"*调拨*")</f>
        <v>0</v>
      </c>
      <c r="V40" s="32">
        <f>SUMIFS(Sheet1!$F$5:$F$28252,Sheet1!$I$5:$I$28252,$B40,Sheet1!$L$5:$L$28252,$A40,Sheet1!$D$5:$D$28252,"储值",Sheet1!$E$5:$E$28252,"&lt;&gt;*调拨*")+SUMIFS(Sheet1!$F$5:$F$28252,Sheet1!$I$5:$I$28252,$B40,Sheet1!$L$5:$L$28252,$A40,Sheet1!$E$5:$E$28252,"*储值*",Sheet1!$D$5:$D$28252,"&lt;&gt;储值",Sheet1!$D$5:$D$28252,"&lt;&gt;内部转款",Sheet1!$D$5:$D$28252,"&lt;&gt;内部转账",Sheet1!$E$5:$E$28252,"&lt;&gt;*调拨*")</f>
        <v>0</v>
      </c>
      <c r="W40" s="32">
        <f>SUMIFS(Sheet1!$F$5:$F$28252,Sheet1!$I$5:$I$28252,$B40,Sheet1!$L$5:$L$28252,$A40,Sheet1!$D$5:$D$28252,"效期",Sheet1!$E$5:$E$28252,"&lt;&gt;*调拨*")+SUMIFS(Sheet1!$F$5:$F$28252,Sheet1!$I$5:$I$28252,$B40,Sheet1!$L$5:$L$28252,$A40,Sheet1!$E$5:$E$28252,"*效期*",Sheet1!$D$5:$D$28252,"&lt;&gt;效期",Sheet1!$D$5:$D$28252,"&lt;&gt;内部转款",Sheet1!$D$5:$D$28252,"&lt;&gt;内部转账",Sheet1!$E$5:$E$28252,"&lt;&gt;*调拨*")</f>
        <v>0</v>
      </c>
      <c r="X40" s="32">
        <f>SUMIFS(Sheet1!$F$5:$F$28252,Sheet1!$I$5:$I$28252,$B40,Sheet1!$L$5:$L$28252,$A40,Sheet1!$D$5:$D$28252,"内部转款",Sheet1!$E$5:$E$28252,"&lt;&gt;*调拨*")+SUMIFS(Sheet1!$F$5:$F$28252,Sheet1!$I$5:$I$28252,$B40,Sheet1!$L$5:$L$28252,$A40,Sheet1!$D$5:$D$28252,"内部转账",Sheet1!$E$5:$E$28252,"&lt;&gt;*调拨*")</f>
        <v>0</v>
      </c>
      <c r="Y40" s="32">
        <f t="shared" si="0"/>
        <v>0</v>
      </c>
      <c r="Z40" s="32">
        <f>SUMIFS(Sheet1!$F$5:$F$28252,Sheet1!$I$5:$I$28252,$B40,Sheet1!$L$5:$L$28252,$A40)</f>
        <v>1823.94</v>
      </c>
      <c r="AA40" s="32">
        <f>SUMIFS(Sheet1!$G$5:$G$28252,Sheet1!$I$5:$I$28252,$B40,Sheet1!$L$5:$L$28252,$A40,Sheet1!$D$5:$D$28252,"工资",Sheet1!$E$5:$E$28252,"&lt;&gt;*调拨*")+SUMIFS(Sheet1!$G$5:$G$28252,Sheet1!$I$5:$I$28252,$B40,Sheet1!$L$5:$L$28252,$A40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" s="32">
        <f>SUMIFS(Sheet1!$G$5:$G$28252,Sheet1!$I$5:$I$28252,$B40,Sheet1!$L$5:$L$28252,$A40,Sheet1!$D$5:$D$28252,"水费",Sheet1!$E$5:$E$28252,"&lt;&gt;*调拨*")+SUMIFS(Sheet1!$G$5:$G$28252,Sheet1!$I$5:$I$28252,$B40,Sheet1!$L$5:$L$28252,$A40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" s="32">
        <f>SUMIFS(Sheet1!$G$5:$G$28252,Sheet1!$I$5:$I$28252,$B40,Sheet1!$L$5:$L$28252,$A40,Sheet1!$D$5:$D$28252,"电费",Sheet1!$E$5:$E$28252,"&lt;&gt;*调拨*")+SUMIFS(Sheet1!$G$5:$G$28252,Sheet1!$I$5:$I$28252,$B40,Sheet1!$L$5:$L$28252,$A40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" s="32">
        <f>SUMIFS(Sheet1!$G$5:$G$28252,Sheet1!$I$5:$I$28252,$B40,Sheet1!$L$5:$L$28252,$A40,Sheet1!$D$5:$D$28252,"宽带费",Sheet1!$E$5:$E$28252,"&lt;&gt;*调拨*")+SUMIFS(Sheet1!$G$5:$G$28252,Sheet1!$I$5:$I$28252,$B40,Sheet1!$L$5:$L$28252,$A40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" s="32">
        <f>SUMIFS(Sheet1!$G$5:$G$28252,Sheet1!$I$5:$I$28252,$B40,Sheet1!$L$5:$L$28252,$A40,Sheet1!$D$5:$D$28252,"办公费",Sheet1!$E$5:$E$28252,"&lt;&gt;*调拨*")+SUMIFS(Sheet1!$G$5:$G$28252,Sheet1!$I$5:$I$28252,$B40,Sheet1!$L$5:$L$28252,$A40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" s="32">
        <f>SUMIFS(Sheet1!$G$5:$G$28252,Sheet1!$I$5:$I$28252,$B40,Sheet1!$L$5:$L$28252,$A40,Sheet1!$D$5:$D$28252,"话费",Sheet1!$E$5:$E$28252,"&lt;&gt;*调拨*")+SUMIFS(Sheet1!$G$5:$G$28252,Sheet1!$I$5:$I$28252,$B40,Sheet1!$L$5:$L$28252,$A40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" s="32">
        <f>SUMIFS(Sheet1!$G$5:$G$28252,Sheet1!$I$5:$I$28252,$B40,Sheet1!$L$5:$L$28252,$A40,Sheet1!$D$5:$D$28252,"房租",Sheet1!$E$5:$E$28252,"&lt;&gt;*调拨*")+SUMIFS(Sheet1!$G$5:$G$28252,Sheet1!$I$5:$I$28252,$B40,Sheet1!$L$5:$L$28252,$A40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" s="32">
        <f>SUMIFS(Sheet1!$G$5:$G$28252,Sheet1!$I$5:$I$28252,$B40,Sheet1!$L$5:$L$28252,$A40,Sheet1!$E$5:$E$28252,"*调拨*")</f>
        <v>0</v>
      </c>
      <c r="AI40" s="32">
        <f>SUMIFS(Sheet1!$G$5:$G$28252,Sheet1!$I$5:$I$28252,$B40,Sheet1!$L$5:$L$28252,$A40,Sheet1!$D$5:$D$28252,"内部转款",Sheet1!$E$5:$E$28252,"&lt;&gt;*调拨*")+SUMIFS(Sheet1!$G$5:$G$28252,Sheet1!$I$5:$I$28252,$B40,Sheet1!$L$5:$L$28252,$A40,Sheet1!$D$5:$D$28252,"内部转账",Sheet1!$E$5:$E$28252,"&lt;&gt;*调拨*")</f>
        <v>0</v>
      </c>
      <c r="AJ40" s="32">
        <f t="shared" si="1"/>
        <v>0</v>
      </c>
      <c r="AK40" s="32">
        <f>SUMIFS(Sheet1!$G$5:$G$28252,Sheet1!$I$5:$I$28252,$B40,Sheet1!$L$5:$L$28252,$A40)</f>
        <v>0</v>
      </c>
      <c r="AL40" s="32">
        <f t="shared" si="2"/>
        <v>1823.94</v>
      </c>
    </row>
    <row r="41" ht="16.5" spans="1:38">
      <c r="A41" s="30">
        <v>202512</v>
      </c>
      <c r="B41" s="31" t="s">
        <v>43</v>
      </c>
      <c r="C41" s="32">
        <f>SUMIFS(Sheet1!$F$5:$F$28252,Sheet1!$I$5:$I$28252,$B41,Sheet1!$L$5:$L$28252,$A41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31812.4</v>
      </c>
      <c r="D41" s="32">
        <f>SUMIFS(Sheet1!$F$5:$F$28252,Sheet1!$I$5:$I$28252,$B41,Sheet1!$L$5:$L$28252,$A41,Sheet1!$D$5:$D$28252,"医保即时拨付",Sheet1!$E$5:$E$28252,"&lt;&gt;*调拨*")+SUMIFS(Sheet1!$F$5:$F$28252,Sheet1!$I$5:$I$28252,$B41,Sheet1!$L$5:$L$28252,$A41,Sheet1!$E$5:$E$28252,"*医保即时拨付*",Sheet1!$D$5:$D$28252,"&lt;&gt;医保即时拨付",Sheet1!$D$5:$D$28252,"&lt;&gt;内部转款",Sheet1!$D$5:$D$28252,"&lt;&gt;内部转账",Sheet1!$E$5:$E$28252,"&lt;&gt;*调拨*")</f>
        <v>0</v>
      </c>
      <c r="E41" s="32">
        <f>SUMIFS(Sheet1!$F$5:$F$28252,Sheet1!$I$5:$I$28252,$B41,Sheet1!$L$5:$L$28252,$A41,Sheet1!$D$5:$D$28252,"医保",Sheet1!$E$5:$E$28252,"&lt;&gt;*调拨*",Sheet1!$E$5:$E$28252,"&lt;&gt;*医保即时拨付*")+SUMIFS(Sheet1!$F$5:$F$28252,Sheet1!$I$5:$I$28252,$B41,Sheet1!$L$5:$L$28252,$A41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1" s="32">
        <f>SUMIFS(Sheet1!$F$5:$F$28252,Sheet1!$I$5:$I$28252,$B41,Sheet1!$L$5:$L$28252,$A41,Sheet1!$D$5:$D$28252,"聚合",Sheet1!$E$5:$E$28252,"&lt;&gt;*调拨*")+SUMIFS(Sheet1!$F$5:$F$28252,Sheet1!$I$5:$I$28252,$B41,Sheet1!$L$5:$L$28252,$A41,Sheet1!$E$5:$E$28252,"*聚合*",Sheet1!$D$5:$D$28252,"&lt;&gt;聚合",Sheet1!$D$5:$D$28252,"&lt;&gt;内部转款",Sheet1!$D$5:$D$28252,"&lt;&gt;内部转账",Sheet1!$E$5:$E$28252,"&lt;&gt;*调拨*")</f>
        <v>0</v>
      </c>
      <c r="G41" s="32">
        <f>SUMIFS(Sheet1!$F$5:$F$28252,Sheet1!$I$5:$I$28252,$B41,Sheet1!$L$5:$L$28252,$A41,Sheet1!$D$5:$D$28252,"24小时微信",Sheet1!$E$5:$E$28252,"&lt;&gt;*调拨*")+SUMIFS(Sheet1!$F$5:$F$28252,Sheet1!$I$5:$I$28252,$B41,Sheet1!$L$5:$L$28252,$A41,Sheet1!$E$5:$E$28252,"*24小时微信*",Sheet1!$D$5:$D$28252,"&lt;&gt;24小时微信",Sheet1!$D$5:$D$28252,"&lt;&gt;内部转款",Sheet1!$D$5:$D$28252,"&lt;&gt;内部转账",Sheet1!$E$5:$E$28252,"&lt;&gt;*调拨*")</f>
        <v>0</v>
      </c>
      <c r="H41" s="32">
        <f>SUMIFS(Sheet1!$F$5:$F$28252,Sheet1!$I$5:$I$28252,$B41,Sheet1!$L$5:$L$28252,$A41,Sheet1!$D$5:$D$28252,"美团",Sheet1!$E$5:$E$28252,"&lt;&gt;*调拨*")+SUMIFS(Sheet1!$F$5:$F$28252,Sheet1!$I$5:$I$28252,$B41,Sheet1!$L$5:$L$28252,$A41,Sheet1!$E$5:$E$28252,"*美团*",Sheet1!$D$5:$D$28252,"&lt;&gt;美团",Sheet1!$D$5:$D$28252,"&lt;&gt;内部转款",Sheet1!$D$5:$D$28252,"&lt;&gt;内部转账",Sheet1!$E$5:$E$28252,"&lt;&gt;*调拨*")</f>
        <v>0</v>
      </c>
      <c r="I41" s="32">
        <f>SUMIFS(Sheet1!$F$5:$F$28252,Sheet1!$I$5:$I$28252,$B41,Sheet1!$L$5:$L$28252,$A41,Sheet1!$D$5:$D$28252,"饿了么",Sheet1!$E$5:$E$28252,"&lt;&gt;*调拨*")+SUMIFS(Sheet1!$F$5:$F$28252,Sheet1!$I$5:$I$28252,$B41,Sheet1!$L$5:$L$28252,$A41,Sheet1!$E$5:$E$28252,"*饿了么*",Sheet1!$D$5:$D$28252,"&lt;&gt;饿了么",Sheet1!$D$5:$D$28252,"&lt;&gt;内部转款",Sheet1!$D$5:$D$28252,"&lt;&gt;内部转账",Sheet1!$E$5:$E$28252,"&lt;&gt;*调拨*")</f>
        <v>0</v>
      </c>
      <c r="J41" s="32">
        <f>SUMIFS(Sheet1!$F$5:$F$28252,Sheet1!$I$5:$I$28252,$B41,Sheet1!$L$5:$L$28252,$A41,Sheet1!$D$5:$D$28252,"健E卡",Sheet1!$E$5:$E$28252,"&lt;&gt;*调拨*")+SUMIFS(Sheet1!$F$5:$F$28252,Sheet1!$I$5:$I$28252,$B41,Sheet1!$L$5:$L$28252,$A41,Sheet1!$E$5:$E$28252,"*健E卡*",Sheet1!$D$5:$D$28252,"&lt;&gt;健E卡",Sheet1!$D$5:$D$28252,"&lt;&gt;内部转款",Sheet1!$D$5:$D$28252,"&lt;&gt;内部转账",Sheet1!$E$5:$E$28252,"&lt;&gt;*调拨*")</f>
        <v>0</v>
      </c>
      <c r="K41" s="32">
        <f>SUMIFS(Sheet1!$F$5:$F$28252,Sheet1!$I$5:$I$28252,$B41,Sheet1!$L$5:$L$28252,$A41,Sheet1!$D$5:$D$28252,"抖音",Sheet1!$E$5:$E$28252,"&lt;&gt;*调拨*")+SUMIFS(Sheet1!$F$5:$F$28252,Sheet1!$I$5:$I$28252,$B41,Sheet1!$L$5:$L$28252,$A41,Sheet1!$E$5:$E$28252,"*抖音*",Sheet1!$D$5:$D$28252,"&lt;&gt;抖音",Sheet1!$D$5:$D$28252,"&lt;&gt;内部转款",Sheet1!$D$5:$D$28252,"&lt;&gt;内部转账",Sheet1!$E$5:$E$28252,"&lt;&gt;*调拨*")</f>
        <v>0</v>
      </c>
      <c r="L41" s="32">
        <f>SUMIFS(Sheet1!$F$5:$F$28252,Sheet1!$I$5:$I$28252,$B41,Sheet1!$L$5:$L$28252,$A41,Sheet1!$D$5:$D$28252,"医卡通",Sheet1!$E$5:$E$28252,"&lt;&gt;*调拨*")+SUMIFS(Sheet1!$F$5:$F$28252,Sheet1!$I$5:$I$28252,$B41,Sheet1!$L$5:$L$28252,$A41,Sheet1!$E$5:$E$28252,"*医卡通*",Sheet1!$D$5:$D$28252,"&lt;&gt;医卡通",Sheet1!$D$5:$D$28252,"&lt;&gt;内部转款",Sheet1!$D$5:$D$28252,"&lt;&gt;内部转账",Sheet1!$E$5:$E$28252,"&lt;&gt;*调拨*")</f>
        <v>0</v>
      </c>
      <c r="M41" s="32">
        <f>SUMIFS(Sheet1!$F$5:$F$28252,Sheet1!$I$5:$I$28252,$B41,Sheet1!$L$5:$L$28252,$A41,Sheet1!$D$5:$D$28252,"企健网",Sheet1!$E$5:$E$28252,"&lt;&gt;*调拨*")+SUMIFS(Sheet1!$F$5:$F$28252,Sheet1!$I$5:$I$28252,$B41,Sheet1!$L$5:$L$28252,$A41,Sheet1!$E$5:$E$28252,"*企健网*",Sheet1!$D$5:$D$28252,"&lt;&gt;企健网",Sheet1!$D$5:$D$28252,"&lt;&gt;内部转款",Sheet1!$D$5:$D$28252,"&lt;&gt;内部转账",Sheet1!$E$5:$E$28252,"&lt;&gt;*调拨*")</f>
        <v>0</v>
      </c>
      <c r="N41" s="32">
        <f>SUMIFS(Sheet1!$F$5:$F$28252,Sheet1!$I$5:$I$28252,$B41,Sheet1!$L$5:$L$28252,$A41,Sheet1!$D$5:$D$28252,"银联",Sheet1!$E$5:$E$28252,"&lt;&gt;*调拨*")+SUMIFS(Sheet1!$F$5:$F$28252,Sheet1!$I$5:$I$28252,$B41,Sheet1!$L$5:$L$28252,$A41,Sheet1!$E$5:$E$28252,"*银联*",Sheet1!$D$5:$D$28252,"&lt;&gt;银联",Sheet1!$D$5:$D$28252,"&lt;&gt;内部转款",Sheet1!$D$5:$D$28252,"&lt;&gt;内部转账",Sheet1!$E$5:$E$28252,"&lt;&gt;*调拨*")</f>
        <v>0</v>
      </c>
      <c r="O41" s="32">
        <f>SUMIFS(Sheet1!$F$5:$F$28252,Sheet1!$I$5:$I$28252,$B41,Sheet1!$L$5:$L$28252,$A41,Sheet1!$D$5:$D$28252,"京东",Sheet1!$E$5:$E$28252,"&lt;&gt;*调拨*")+SUMIFS(Sheet1!$F$5:$F$28252,Sheet1!$I$5:$I$28252,$B41,Sheet1!$L$5:$L$28252,$A41,Sheet1!$E$5:$E$28252,"*京东*",Sheet1!$D$5:$D$28252,"&lt;&gt;京东",Sheet1!$D$5:$D$28252,"&lt;&gt;内部转款",Sheet1!$D$5:$D$28252,"&lt;&gt;内部转账",Sheet1!$E$5:$E$28252,"&lt;&gt;*调拨*")</f>
        <v>0</v>
      </c>
      <c r="P41" s="32">
        <f>SUMIFS(Sheet1!$F$5:$F$28252,Sheet1!$I$5:$I$28252,$B41,Sheet1!$L$5:$L$28252,$A41,Sheet1!$D$5:$D$28252,"药机微信",Sheet1!$E$5:$E$28252,"&lt;&gt;*调拨*")+SUMIFS(Sheet1!$F$5:$F$28252,Sheet1!$I$5:$I$28252,$B41,Sheet1!$L$5:$L$28252,$A41,Sheet1!$E$5:$E$28252,"*药机微信*",Sheet1!$D$5:$D$28252,"&lt;&gt;药机微信",Sheet1!$D$5:$D$28252,"&lt;&gt;内部转款",Sheet1!$D$5:$D$28252,"&lt;&gt;内部转账",Sheet1!$E$5:$E$28252,"&lt;&gt;*调拨*")</f>
        <v>0</v>
      </c>
      <c r="Q41" s="32">
        <f>SUMIFS(Sheet1!$F$5:$F$28252,Sheet1!$I$5:$I$28252,$B41,Sheet1!$L$5:$L$28252,$A41,Sheet1!$D$5:$D$28252,"亲情卡",Sheet1!$E$5:$E$28252,"&lt;&gt;*调拨*")+SUMIFS(Sheet1!$F$5:$F$28252,Sheet1!$I$5:$I$28252,$B41,Sheet1!$L$5:$L$28252,$A41,Sheet1!$E$5:$E$28252,"*亲情卡*",Sheet1!$D$5:$D$28252,"&lt;&gt;亲情卡",Sheet1!$D$5:$D$28252,"&lt;&gt;内部转款",Sheet1!$D$5:$D$28252,"&lt;&gt;内部转账",Sheet1!$E$5:$E$28252,"&lt;&gt;*调拨*")</f>
        <v>0</v>
      </c>
      <c r="R41" s="32">
        <f>SUMIFS(Sheet1!$F$5:$F$28252,Sheet1!$I$5:$I$28252,$B41,Sheet1!$L$5:$L$28252,$A41,Sheet1!$D$5:$D$28252,"优惠券",Sheet1!$E$5:$E$28252,"&lt;&gt;*调拨*")+SUMIFS(Sheet1!$F$5:$F$28252,Sheet1!$I$5:$I$28252,$B41,Sheet1!$L$5:$L$28252,$A41,Sheet1!$E$5:$E$28252,"*优惠券*",Sheet1!$D$5:$D$28252,"&lt;&gt;优惠券",Sheet1!$D$5:$D$28252,"&lt;&gt;内部转款",Sheet1!$D$5:$D$28252,"&lt;&gt;内部转账",Sheet1!$E$5:$E$28252,"&lt;&gt;*调拨*")</f>
        <v>0</v>
      </c>
      <c r="S41" s="32">
        <f>SUMIFS(Sheet1!$F$5:$F$28252,Sheet1!$I$5:$I$28252,$B41,Sheet1!$L$5:$L$28252,$A41,Sheet1!$D$5:$D$28252,"代金券",Sheet1!$E$5:$E$28252,"&lt;&gt;*调拨*")+SUMIFS(Sheet1!$F$5:$F$28252,Sheet1!$I$5:$I$28252,$B41,Sheet1!$L$5:$L$28252,$A41,Sheet1!$E$5:$E$28252,"*代金券*",Sheet1!$D$5:$D$28252,"&lt;&gt;代金券",Sheet1!$D$5:$D$28252,"&lt;&gt;内部转款",Sheet1!$D$5:$D$28252,"&lt;&gt;内部转账",Sheet1!$E$5:$E$28252,"&lt;&gt;*调拨*")</f>
        <v>0</v>
      </c>
      <c r="T41" s="32">
        <f>SUMIFS(Sheet1!$F$5:$F$28252,Sheet1!$I$5:$I$28252,$B41,Sheet1!$L$5:$L$28252,$A41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,Sheet1!$L$5:$L$28252,$A41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,Sheet1!$L$5:$L$28252,$A41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,Sheet1!$L$5:$L$28252,$A41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" s="32">
        <f>SUMIFS(Sheet1!$F$5:$F$28252,Sheet1!$I$5:$I$28252,$B41,Sheet1!$L$5:$L$28252,$A41,Sheet1!$E$5:$E$28252,"*调拨*")</f>
        <v>0</v>
      </c>
      <c r="V41" s="32">
        <f>SUMIFS(Sheet1!$F$5:$F$28252,Sheet1!$I$5:$I$28252,$B41,Sheet1!$L$5:$L$28252,$A41,Sheet1!$D$5:$D$28252,"储值",Sheet1!$E$5:$E$28252,"&lt;&gt;*调拨*")+SUMIFS(Sheet1!$F$5:$F$28252,Sheet1!$I$5:$I$28252,$B41,Sheet1!$L$5:$L$28252,$A41,Sheet1!$E$5:$E$28252,"*储值*",Sheet1!$D$5:$D$28252,"&lt;&gt;储值",Sheet1!$D$5:$D$28252,"&lt;&gt;内部转款",Sheet1!$D$5:$D$28252,"&lt;&gt;内部转账",Sheet1!$E$5:$E$28252,"&lt;&gt;*调拨*")</f>
        <v>0</v>
      </c>
      <c r="W41" s="32">
        <f>SUMIFS(Sheet1!$F$5:$F$28252,Sheet1!$I$5:$I$28252,$B41,Sheet1!$L$5:$L$28252,$A41,Sheet1!$D$5:$D$28252,"效期",Sheet1!$E$5:$E$28252,"&lt;&gt;*调拨*")+SUMIFS(Sheet1!$F$5:$F$28252,Sheet1!$I$5:$I$28252,$B41,Sheet1!$L$5:$L$28252,$A41,Sheet1!$E$5:$E$28252,"*效期*",Sheet1!$D$5:$D$28252,"&lt;&gt;效期",Sheet1!$D$5:$D$28252,"&lt;&gt;内部转款",Sheet1!$D$5:$D$28252,"&lt;&gt;内部转账",Sheet1!$E$5:$E$28252,"&lt;&gt;*调拨*")</f>
        <v>0</v>
      </c>
      <c r="X41" s="32">
        <f>SUMIFS(Sheet1!$F$5:$F$28252,Sheet1!$I$5:$I$28252,$B41,Sheet1!$L$5:$L$28252,$A41,Sheet1!$D$5:$D$28252,"内部转款",Sheet1!$E$5:$E$28252,"&lt;&gt;*调拨*")+SUMIFS(Sheet1!$F$5:$F$28252,Sheet1!$I$5:$I$28252,$B41,Sheet1!$L$5:$L$28252,$A41,Sheet1!$D$5:$D$28252,"内部转账",Sheet1!$E$5:$E$28252,"&lt;&gt;*调拨*")</f>
        <v>0</v>
      </c>
      <c r="Y41" s="32">
        <f t="shared" si="0"/>
        <v>0</v>
      </c>
      <c r="Z41" s="32">
        <f>SUMIFS(Sheet1!$F$5:$F$28252,Sheet1!$I$5:$I$28252,$B41,Sheet1!$L$5:$L$28252,$A41)</f>
        <v>31812.4</v>
      </c>
      <c r="AA41" s="32">
        <f>SUMIFS(Sheet1!$G$5:$G$28252,Sheet1!$I$5:$I$28252,$B41,Sheet1!$L$5:$L$28252,$A41,Sheet1!$D$5:$D$28252,"工资",Sheet1!$E$5:$E$28252,"&lt;&gt;*调拨*")+SUMIFS(Sheet1!$G$5:$G$28252,Sheet1!$I$5:$I$28252,$B41,Sheet1!$L$5:$L$28252,$A41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" s="32">
        <f>SUMIFS(Sheet1!$G$5:$G$28252,Sheet1!$I$5:$I$28252,$B41,Sheet1!$L$5:$L$28252,$A41,Sheet1!$D$5:$D$28252,"水费",Sheet1!$E$5:$E$28252,"&lt;&gt;*调拨*")+SUMIFS(Sheet1!$G$5:$G$28252,Sheet1!$I$5:$I$28252,$B41,Sheet1!$L$5:$L$28252,$A41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" s="32">
        <f>SUMIFS(Sheet1!$G$5:$G$28252,Sheet1!$I$5:$I$28252,$B41,Sheet1!$L$5:$L$28252,$A41,Sheet1!$D$5:$D$28252,"电费",Sheet1!$E$5:$E$28252,"&lt;&gt;*调拨*")+SUMIFS(Sheet1!$G$5:$G$28252,Sheet1!$I$5:$I$28252,$B41,Sheet1!$L$5:$L$28252,$A41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" s="32">
        <f>SUMIFS(Sheet1!$G$5:$G$28252,Sheet1!$I$5:$I$28252,$B41,Sheet1!$L$5:$L$28252,$A41,Sheet1!$D$5:$D$28252,"宽带费",Sheet1!$E$5:$E$28252,"&lt;&gt;*调拨*")+SUMIFS(Sheet1!$G$5:$G$28252,Sheet1!$I$5:$I$28252,$B41,Sheet1!$L$5:$L$28252,$A41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" s="32">
        <f>SUMIFS(Sheet1!$G$5:$G$28252,Sheet1!$I$5:$I$28252,$B41,Sheet1!$L$5:$L$28252,$A41,Sheet1!$D$5:$D$28252,"办公费",Sheet1!$E$5:$E$28252,"&lt;&gt;*调拨*")+SUMIFS(Sheet1!$G$5:$G$28252,Sheet1!$I$5:$I$28252,$B41,Sheet1!$L$5:$L$28252,$A41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" s="32">
        <f>SUMIFS(Sheet1!$G$5:$G$28252,Sheet1!$I$5:$I$28252,$B41,Sheet1!$L$5:$L$28252,$A41,Sheet1!$D$5:$D$28252,"话费",Sheet1!$E$5:$E$28252,"&lt;&gt;*调拨*")+SUMIFS(Sheet1!$G$5:$G$28252,Sheet1!$I$5:$I$28252,$B41,Sheet1!$L$5:$L$28252,$A41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" s="32">
        <f>SUMIFS(Sheet1!$G$5:$G$28252,Sheet1!$I$5:$I$28252,$B41,Sheet1!$L$5:$L$28252,$A41,Sheet1!$D$5:$D$28252,"房租",Sheet1!$E$5:$E$28252,"&lt;&gt;*调拨*")+SUMIFS(Sheet1!$G$5:$G$28252,Sheet1!$I$5:$I$28252,$B41,Sheet1!$L$5:$L$28252,$A41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" s="32">
        <f>SUMIFS(Sheet1!$G$5:$G$28252,Sheet1!$I$5:$I$28252,$B41,Sheet1!$L$5:$L$28252,$A41,Sheet1!$E$5:$E$28252,"*调拨*")</f>
        <v>0</v>
      </c>
      <c r="AI41" s="32">
        <f>SUMIFS(Sheet1!$G$5:$G$28252,Sheet1!$I$5:$I$28252,$B41,Sheet1!$L$5:$L$28252,$A41,Sheet1!$D$5:$D$28252,"内部转款",Sheet1!$E$5:$E$28252,"&lt;&gt;*调拨*")+SUMIFS(Sheet1!$G$5:$G$28252,Sheet1!$I$5:$I$28252,$B41,Sheet1!$L$5:$L$28252,$A41,Sheet1!$D$5:$D$28252,"内部转账",Sheet1!$E$5:$E$28252,"&lt;&gt;*调拨*")</f>
        <v>0</v>
      </c>
      <c r="AJ41" s="32">
        <f t="shared" si="1"/>
        <v>0</v>
      </c>
      <c r="AK41" s="32">
        <f>SUMIFS(Sheet1!$G$5:$G$28252,Sheet1!$I$5:$I$28252,$B41,Sheet1!$L$5:$L$28252,$A41)</f>
        <v>0</v>
      </c>
      <c r="AL41" s="32">
        <f t="shared" si="2"/>
        <v>31812.4</v>
      </c>
    </row>
    <row r="42" ht="16.5" spans="1:38">
      <c r="A42" s="30">
        <v>202512</v>
      </c>
      <c r="B42" s="31" t="s">
        <v>221</v>
      </c>
      <c r="C42" s="32">
        <f>SUMIFS(Sheet1!$F$5:$F$28252,Sheet1!$I$5:$I$28252,$B42,Sheet1!$L$5:$L$28252,$A42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2" s="32">
        <f>SUMIFS(Sheet1!$F$5:$F$28252,Sheet1!$I$5:$I$28252,$B42,Sheet1!$L$5:$L$28252,$A42,Sheet1!$D$5:$D$28252,"医保即时拨付",Sheet1!$E$5:$E$28252,"&lt;&gt;*调拨*")+SUMIFS(Sheet1!$F$5:$F$28252,Sheet1!$I$5:$I$28252,$B42,Sheet1!$L$5:$L$28252,$A42,Sheet1!$E$5:$E$28252,"*医保即时拨付*",Sheet1!$D$5:$D$28252,"&lt;&gt;医保即时拨付",Sheet1!$D$5:$D$28252,"&lt;&gt;内部转款",Sheet1!$D$5:$D$28252,"&lt;&gt;内部转账",Sheet1!$E$5:$E$28252,"&lt;&gt;*调拨*")</f>
        <v>0</v>
      </c>
      <c r="E42" s="32">
        <f>SUMIFS(Sheet1!$F$5:$F$28252,Sheet1!$I$5:$I$28252,$B42,Sheet1!$L$5:$L$28252,$A42,Sheet1!$D$5:$D$28252,"医保",Sheet1!$E$5:$E$28252,"&lt;&gt;*调拨*",Sheet1!$E$5:$E$28252,"&lt;&gt;*医保即时拨付*")+SUMIFS(Sheet1!$F$5:$F$28252,Sheet1!$I$5:$I$28252,$B42,Sheet1!$L$5:$L$28252,$A42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2" s="32">
        <f>SUMIFS(Sheet1!$F$5:$F$28252,Sheet1!$I$5:$I$28252,$B42,Sheet1!$L$5:$L$28252,$A42,Sheet1!$D$5:$D$28252,"聚合",Sheet1!$E$5:$E$28252,"&lt;&gt;*调拨*")+SUMIFS(Sheet1!$F$5:$F$28252,Sheet1!$I$5:$I$28252,$B42,Sheet1!$L$5:$L$28252,$A42,Sheet1!$E$5:$E$28252,"*聚合*",Sheet1!$D$5:$D$28252,"&lt;&gt;聚合",Sheet1!$D$5:$D$28252,"&lt;&gt;内部转款",Sheet1!$D$5:$D$28252,"&lt;&gt;内部转账",Sheet1!$E$5:$E$28252,"&lt;&gt;*调拨*")</f>
        <v>0</v>
      </c>
      <c r="G42" s="32">
        <f>SUMIFS(Sheet1!$F$5:$F$28252,Sheet1!$I$5:$I$28252,$B42,Sheet1!$L$5:$L$28252,$A42,Sheet1!$D$5:$D$28252,"24小时微信",Sheet1!$E$5:$E$28252,"&lt;&gt;*调拨*")+SUMIFS(Sheet1!$F$5:$F$28252,Sheet1!$I$5:$I$28252,$B42,Sheet1!$L$5:$L$28252,$A42,Sheet1!$E$5:$E$28252,"*24小时微信*",Sheet1!$D$5:$D$28252,"&lt;&gt;24小时微信",Sheet1!$D$5:$D$28252,"&lt;&gt;内部转款",Sheet1!$D$5:$D$28252,"&lt;&gt;内部转账",Sheet1!$E$5:$E$28252,"&lt;&gt;*调拨*")</f>
        <v>0</v>
      </c>
      <c r="H42" s="32">
        <f>SUMIFS(Sheet1!$F$5:$F$28252,Sheet1!$I$5:$I$28252,$B42,Sheet1!$L$5:$L$28252,$A42,Sheet1!$D$5:$D$28252,"美团",Sheet1!$E$5:$E$28252,"&lt;&gt;*调拨*")+SUMIFS(Sheet1!$F$5:$F$28252,Sheet1!$I$5:$I$28252,$B42,Sheet1!$L$5:$L$28252,$A42,Sheet1!$E$5:$E$28252,"*美团*",Sheet1!$D$5:$D$28252,"&lt;&gt;美团",Sheet1!$D$5:$D$28252,"&lt;&gt;内部转款",Sheet1!$D$5:$D$28252,"&lt;&gt;内部转账",Sheet1!$E$5:$E$28252,"&lt;&gt;*调拨*")</f>
        <v>0</v>
      </c>
      <c r="I42" s="32">
        <f>SUMIFS(Sheet1!$F$5:$F$28252,Sheet1!$I$5:$I$28252,$B42,Sheet1!$L$5:$L$28252,$A42,Sheet1!$D$5:$D$28252,"饿了么",Sheet1!$E$5:$E$28252,"&lt;&gt;*调拨*")+SUMIFS(Sheet1!$F$5:$F$28252,Sheet1!$I$5:$I$28252,$B42,Sheet1!$L$5:$L$28252,$A42,Sheet1!$E$5:$E$28252,"*饿了么*",Sheet1!$D$5:$D$28252,"&lt;&gt;饿了么",Sheet1!$D$5:$D$28252,"&lt;&gt;内部转款",Sheet1!$D$5:$D$28252,"&lt;&gt;内部转账",Sheet1!$E$5:$E$28252,"&lt;&gt;*调拨*")</f>
        <v>0</v>
      </c>
      <c r="J42" s="32">
        <f>SUMIFS(Sheet1!$F$5:$F$28252,Sheet1!$I$5:$I$28252,$B42,Sheet1!$L$5:$L$28252,$A42,Sheet1!$D$5:$D$28252,"健E卡",Sheet1!$E$5:$E$28252,"&lt;&gt;*调拨*")+SUMIFS(Sheet1!$F$5:$F$28252,Sheet1!$I$5:$I$28252,$B42,Sheet1!$L$5:$L$28252,$A42,Sheet1!$E$5:$E$28252,"*健E卡*",Sheet1!$D$5:$D$28252,"&lt;&gt;健E卡",Sheet1!$D$5:$D$28252,"&lt;&gt;内部转款",Sheet1!$D$5:$D$28252,"&lt;&gt;内部转账",Sheet1!$E$5:$E$28252,"&lt;&gt;*调拨*")</f>
        <v>0</v>
      </c>
      <c r="K42" s="32">
        <f>SUMIFS(Sheet1!$F$5:$F$28252,Sheet1!$I$5:$I$28252,$B42,Sheet1!$L$5:$L$28252,$A42,Sheet1!$D$5:$D$28252,"抖音",Sheet1!$E$5:$E$28252,"&lt;&gt;*调拨*")+SUMIFS(Sheet1!$F$5:$F$28252,Sheet1!$I$5:$I$28252,$B42,Sheet1!$L$5:$L$28252,$A42,Sheet1!$E$5:$E$28252,"*抖音*",Sheet1!$D$5:$D$28252,"&lt;&gt;抖音",Sheet1!$D$5:$D$28252,"&lt;&gt;内部转款",Sheet1!$D$5:$D$28252,"&lt;&gt;内部转账",Sheet1!$E$5:$E$28252,"&lt;&gt;*调拨*")</f>
        <v>0</v>
      </c>
      <c r="L42" s="32">
        <f>SUMIFS(Sheet1!$F$5:$F$28252,Sheet1!$I$5:$I$28252,$B42,Sheet1!$L$5:$L$28252,$A42,Sheet1!$D$5:$D$28252,"医卡通",Sheet1!$E$5:$E$28252,"&lt;&gt;*调拨*")+SUMIFS(Sheet1!$F$5:$F$28252,Sheet1!$I$5:$I$28252,$B42,Sheet1!$L$5:$L$28252,$A42,Sheet1!$E$5:$E$28252,"*医卡通*",Sheet1!$D$5:$D$28252,"&lt;&gt;医卡通",Sheet1!$D$5:$D$28252,"&lt;&gt;内部转款",Sheet1!$D$5:$D$28252,"&lt;&gt;内部转账",Sheet1!$E$5:$E$28252,"&lt;&gt;*调拨*")</f>
        <v>0</v>
      </c>
      <c r="M42" s="32">
        <f>SUMIFS(Sheet1!$F$5:$F$28252,Sheet1!$I$5:$I$28252,$B42,Sheet1!$L$5:$L$28252,$A42,Sheet1!$D$5:$D$28252,"企健网",Sheet1!$E$5:$E$28252,"&lt;&gt;*调拨*")+SUMIFS(Sheet1!$F$5:$F$28252,Sheet1!$I$5:$I$28252,$B42,Sheet1!$L$5:$L$28252,$A42,Sheet1!$E$5:$E$28252,"*企健网*",Sheet1!$D$5:$D$28252,"&lt;&gt;企健网",Sheet1!$D$5:$D$28252,"&lt;&gt;内部转款",Sheet1!$D$5:$D$28252,"&lt;&gt;内部转账",Sheet1!$E$5:$E$28252,"&lt;&gt;*调拨*")</f>
        <v>0</v>
      </c>
      <c r="N42" s="32">
        <f>SUMIFS(Sheet1!$F$5:$F$28252,Sheet1!$I$5:$I$28252,$B42,Sheet1!$L$5:$L$28252,$A42,Sheet1!$D$5:$D$28252,"银联",Sheet1!$E$5:$E$28252,"&lt;&gt;*调拨*")+SUMIFS(Sheet1!$F$5:$F$28252,Sheet1!$I$5:$I$28252,$B42,Sheet1!$L$5:$L$28252,$A42,Sheet1!$E$5:$E$28252,"*银联*",Sheet1!$D$5:$D$28252,"&lt;&gt;银联",Sheet1!$D$5:$D$28252,"&lt;&gt;内部转款",Sheet1!$D$5:$D$28252,"&lt;&gt;内部转账",Sheet1!$E$5:$E$28252,"&lt;&gt;*调拨*")</f>
        <v>0</v>
      </c>
      <c r="O42" s="32">
        <f>SUMIFS(Sheet1!$F$5:$F$28252,Sheet1!$I$5:$I$28252,$B42,Sheet1!$L$5:$L$28252,$A42,Sheet1!$D$5:$D$28252,"京东",Sheet1!$E$5:$E$28252,"&lt;&gt;*调拨*")+SUMIFS(Sheet1!$F$5:$F$28252,Sheet1!$I$5:$I$28252,$B42,Sheet1!$L$5:$L$28252,$A42,Sheet1!$E$5:$E$28252,"*京东*",Sheet1!$D$5:$D$28252,"&lt;&gt;京东",Sheet1!$D$5:$D$28252,"&lt;&gt;内部转款",Sheet1!$D$5:$D$28252,"&lt;&gt;内部转账",Sheet1!$E$5:$E$28252,"&lt;&gt;*调拨*")</f>
        <v>0</v>
      </c>
      <c r="P42" s="32">
        <f>SUMIFS(Sheet1!$F$5:$F$28252,Sheet1!$I$5:$I$28252,$B42,Sheet1!$L$5:$L$28252,$A42,Sheet1!$D$5:$D$28252,"药机微信",Sheet1!$E$5:$E$28252,"&lt;&gt;*调拨*")+SUMIFS(Sheet1!$F$5:$F$28252,Sheet1!$I$5:$I$28252,$B42,Sheet1!$L$5:$L$28252,$A42,Sheet1!$E$5:$E$28252,"*药机微信*",Sheet1!$D$5:$D$28252,"&lt;&gt;药机微信",Sheet1!$D$5:$D$28252,"&lt;&gt;内部转款",Sheet1!$D$5:$D$28252,"&lt;&gt;内部转账",Sheet1!$E$5:$E$28252,"&lt;&gt;*调拨*")</f>
        <v>0</v>
      </c>
      <c r="Q42" s="32">
        <f>SUMIFS(Sheet1!$F$5:$F$28252,Sheet1!$I$5:$I$28252,$B42,Sheet1!$L$5:$L$28252,$A42,Sheet1!$D$5:$D$28252,"亲情卡",Sheet1!$E$5:$E$28252,"&lt;&gt;*调拨*")+SUMIFS(Sheet1!$F$5:$F$28252,Sheet1!$I$5:$I$28252,$B42,Sheet1!$L$5:$L$28252,$A42,Sheet1!$E$5:$E$28252,"*亲情卡*",Sheet1!$D$5:$D$28252,"&lt;&gt;亲情卡",Sheet1!$D$5:$D$28252,"&lt;&gt;内部转款",Sheet1!$D$5:$D$28252,"&lt;&gt;内部转账",Sheet1!$E$5:$E$28252,"&lt;&gt;*调拨*")</f>
        <v>0</v>
      </c>
      <c r="R42" s="32">
        <f>SUMIFS(Sheet1!$F$5:$F$28252,Sheet1!$I$5:$I$28252,$B42,Sheet1!$L$5:$L$28252,$A42,Sheet1!$D$5:$D$28252,"优惠券",Sheet1!$E$5:$E$28252,"&lt;&gt;*调拨*")+SUMIFS(Sheet1!$F$5:$F$28252,Sheet1!$I$5:$I$28252,$B42,Sheet1!$L$5:$L$28252,$A42,Sheet1!$E$5:$E$28252,"*优惠券*",Sheet1!$D$5:$D$28252,"&lt;&gt;优惠券",Sheet1!$D$5:$D$28252,"&lt;&gt;内部转款",Sheet1!$D$5:$D$28252,"&lt;&gt;内部转账",Sheet1!$E$5:$E$28252,"&lt;&gt;*调拨*")</f>
        <v>0</v>
      </c>
      <c r="S42" s="32">
        <f>SUMIFS(Sheet1!$F$5:$F$28252,Sheet1!$I$5:$I$28252,$B42,Sheet1!$L$5:$L$28252,$A42,Sheet1!$D$5:$D$28252,"代金券",Sheet1!$E$5:$E$28252,"&lt;&gt;*调拨*")+SUMIFS(Sheet1!$F$5:$F$28252,Sheet1!$I$5:$I$28252,$B42,Sheet1!$L$5:$L$28252,$A42,Sheet1!$E$5:$E$28252,"*代金券*",Sheet1!$D$5:$D$28252,"&lt;&gt;代金券",Sheet1!$D$5:$D$28252,"&lt;&gt;内部转款",Sheet1!$D$5:$D$28252,"&lt;&gt;内部转账",Sheet1!$E$5:$E$28252,"&lt;&gt;*调拨*")</f>
        <v>0</v>
      </c>
      <c r="T42" s="32">
        <f>SUMIFS(Sheet1!$F$5:$F$28252,Sheet1!$I$5:$I$28252,$B42,Sheet1!$L$5:$L$28252,$A42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,Sheet1!$L$5:$L$28252,$A42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,Sheet1!$L$5:$L$28252,$A42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,Sheet1!$L$5:$L$28252,$A42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2" s="32">
        <f>SUMIFS(Sheet1!$F$5:$F$28252,Sheet1!$I$5:$I$28252,$B42,Sheet1!$L$5:$L$28252,$A42,Sheet1!$E$5:$E$28252,"*调拨*")</f>
        <v>0</v>
      </c>
      <c r="V42" s="32">
        <f>SUMIFS(Sheet1!$F$5:$F$28252,Sheet1!$I$5:$I$28252,$B42,Sheet1!$L$5:$L$28252,$A42,Sheet1!$D$5:$D$28252,"储值",Sheet1!$E$5:$E$28252,"&lt;&gt;*调拨*")+SUMIFS(Sheet1!$F$5:$F$28252,Sheet1!$I$5:$I$28252,$B42,Sheet1!$L$5:$L$28252,$A42,Sheet1!$E$5:$E$28252,"*储值*",Sheet1!$D$5:$D$28252,"&lt;&gt;储值",Sheet1!$D$5:$D$28252,"&lt;&gt;内部转款",Sheet1!$D$5:$D$28252,"&lt;&gt;内部转账",Sheet1!$E$5:$E$28252,"&lt;&gt;*调拨*")</f>
        <v>0</v>
      </c>
      <c r="W42" s="32">
        <f>SUMIFS(Sheet1!$F$5:$F$28252,Sheet1!$I$5:$I$28252,$B42,Sheet1!$L$5:$L$28252,$A42,Sheet1!$D$5:$D$28252,"效期",Sheet1!$E$5:$E$28252,"&lt;&gt;*调拨*")+SUMIFS(Sheet1!$F$5:$F$28252,Sheet1!$I$5:$I$28252,$B42,Sheet1!$L$5:$L$28252,$A42,Sheet1!$E$5:$E$28252,"*效期*",Sheet1!$D$5:$D$28252,"&lt;&gt;效期",Sheet1!$D$5:$D$28252,"&lt;&gt;内部转款",Sheet1!$D$5:$D$28252,"&lt;&gt;内部转账",Sheet1!$E$5:$E$28252,"&lt;&gt;*调拨*")</f>
        <v>0</v>
      </c>
      <c r="X42" s="32">
        <f>SUMIFS(Sheet1!$F$5:$F$28252,Sheet1!$I$5:$I$28252,$B42,Sheet1!$L$5:$L$28252,$A42,Sheet1!$D$5:$D$28252,"内部转款",Sheet1!$E$5:$E$28252,"&lt;&gt;*调拨*")+SUMIFS(Sheet1!$F$5:$F$28252,Sheet1!$I$5:$I$28252,$B42,Sheet1!$L$5:$L$28252,$A42,Sheet1!$D$5:$D$28252,"内部转账",Sheet1!$E$5:$E$28252,"&lt;&gt;*调拨*")</f>
        <v>0</v>
      </c>
      <c r="Y42" s="32">
        <f t="shared" si="0"/>
        <v>0</v>
      </c>
      <c r="Z42" s="32">
        <f>SUMIFS(Sheet1!$F$5:$F$28252,Sheet1!$I$5:$I$28252,$B42,Sheet1!$L$5:$L$28252,$A42)</f>
        <v>0</v>
      </c>
      <c r="AA42" s="32">
        <f>SUMIFS(Sheet1!$G$5:$G$28252,Sheet1!$I$5:$I$28252,$B42,Sheet1!$L$5:$L$28252,$A42,Sheet1!$D$5:$D$28252,"工资",Sheet1!$E$5:$E$28252,"&lt;&gt;*调拨*")+SUMIFS(Sheet1!$G$5:$G$28252,Sheet1!$I$5:$I$28252,$B42,Sheet1!$L$5:$L$28252,$A42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" s="32">
        <f>SUMIFS(Sheet1!$G$5:$G$28252,Sheet1!$I$5:$I$28252,$B42,Sheet1!$L$5:$L$28252,$A42,Sheet1!$D$5:$D$28252,"水费",Sheet1!$E$5:$E$28252,"&lt;&gt;*调拨*")+SUMIFS(Sheet1!$G$5:$G$28252,Sheet1!$I$5:$I$28252,$B42,Sheet1!$L$5:$L$28252,$A42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" s="32">
        <f>SUMIFS(Sheet1!$G$5:$G$28252,Sheet1!$I$5:$I$28252,$B42,Sheet1!$L$5:$L$28252,$A42,Sheet1!$D$5:$D$28252,"电费",Sheet1!$E$5:$E$28252,"&lt;&gt;*调拨*")+SUMIFS(Sheet1!$G$5:$G$28252,Sheet1!$I$5:$I$28252,$B42,Sheet1!$L$5:$L$28252,$A42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" s="32">
        <f>SUMIFS(Sheet1!$G$5:$G$28252,Sheet1!$I$5:$I$28252,$B42,Sheet1!$L$5:$L$28252,$A42,Sheet1!$D$5:$D$28252,"宽带费",Sheet1!$E$5:$E$28252,"&lt;&gt;*调拨*")+SUMIFS(Sheet1!$G$5:$G$28252,Sheet1!$I$5:$I$28252,$B42,Sheet1!$L$5:$L$28252,$A42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" s="32">
        <f>SUMIFS(Sheet1!$G$5:$G$28252,Sheet1!$I$5:$I$28252,$B42,Sheet1!$L$5:$L$28252,$A42,Sheet1!$D$5:$D$28252,"办公费",Sheet1!$E$5:$E$28252,"&lt;&gt;*调拨*")+SUMIFS(Sheet1!$G$5:$G$28252,Sheet1!$I$5:$I$28252,$B42,Sheet1!$L$5:$L$28252,$A42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" s="32">
        <f>SUMIFS(Sheet1!$G$5:$G$28252,Sheet1!$I$5:$I$28252,$B42,Sheet1!$L$5:$L$28252,$A42,Sheet1!$D$5:$D$28252,"话费",Sheet1!$E$5:$E$28252,"&lt;&gt;*调拨*")+SUMIFS(Sheet1!$G$5:$G$28252,Sheet1!$I$5:$I$28252,$B42,Sheet1!$L$5:$L$28252,$A42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" s="32">
        <f>SUMIFS(Sheet1!$G$5:$G$28252,Sheet1!$I$5:$I$28252,$B42,Sheet1!$L$5:$L$28252,$A42,Sheet1!$D$5:$D$28252,"房租",Sheet1!$E$5:$E$28252,"&lt;&gt;*调拨*")+SUMIFS(Sheet1!$G$5:$G$28252,Sheet1!$I$5:$I$28252,$B42,Sheet1!$L$5:$L$28252,$A42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2" s="32">
        <f>SUMIFS(Sheet1!$G$5:$G$28252,Sheet1!$I$5:$I$28252,$B42,Sheet1!$L$5:$L$28252,$A42,Sheet1!$E$5:$E$28252,"*调拨*")</f>
        <v>0</v>
      </c>
      <c r="AI42" s="32">
        <f>SUMIFS(Sheet1!$G$5:$G$28252,Sheet1!$I$5:$I$28252,$B42,Sheet1!$L$5:$L$28252,$A42,Sheet1!$D$5:$D$28252,"内部转款",Sheet1!$E$5:$E$28252,"&lt;&gt;*调拨*")+SUMIFS(Sheet1!$G$5:$G$28252,Sheet1!$I$5:$I$28252,$B42,Sheet1!$L$5:$L$28252,$A42,Sheet1!$D$5:$D$28252,"内部转账",Sheet1!$E$5:$E$28252,"&lt;&gt;*调拨*")</f>
        <v>0</v>
      </c>
      <c r="AJ42" s="32">
        <f t="shared" si="1"/>
        <v>0</v>
      </c>
      <c r="AK42" s="32">
        <f>SUMIFS(Sheet1!$G$5:$G$28252,Sheet1!$I$5:$I$28252,$B42,Sheet1!$L$5:$L$28252,$A42)</f>
        <v>0</v>
      </c>
      <c r="AL42" s="32">
        <f t="shared" si="2"/>
        <v>0</v>
      </c>
    </row>
    <row r="43" ht="16.5" spans="1:38">
      <c r="A43" s="30">
        <v>202512</v>
      </c>
      <c r="B43" s="31" t="s">
        <v>80</v>
      </c>
      <c r="C43" s="32">
        <f>SUMIFS(Sheet1!$F$5:$F$28252,Sheet1!$I$5:$I$28252,$B43,Sheet1!$L$5:$L$28252,$A43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1510.46</v>
      </c>
      <c r="D43" s="32">
        <f>SUMIFS(Sheet1!$F$5:$F$28252,Sheet1!$I$5:$I$28252,$B43,Sheet1!$L$5:$L$28252,$A43,Sheet1!$D$5:$D$28252,"医保即时拨付",Sheet1!$E$5:$E$28252,"&lt;&gt;*调拨*")+SUMIFS(Sheet1!$F$5:$F$28252,Sheet1!$I$5:$I$28252,$B43,Sheet1!$L$5:$L$28252,$A43,Sheet1!$E$5:$E$28252,"*医保即时拨付*",Sheet1!$D$5:$D$28252,"&lt;&gt;医保即时拨付",Sheet1!$D$5:$D$28252,"&lt;&gt;内部转款",Sheet1!$D$5:$D$28252,"&lt;&gt;内部转账",Sheet1!$E$5:$E$28252,"&lt;&gt;*调拨*")</f>
        <v>0</v>
      </c>
      <c r="E43" s="32">
        <f>SUMIFS(Sheet1!$F$5:$F$28252,Sheet1!$I$5:$I$28252,$B43,Sheet1!$L$5:$L$28252,$A43,Sheet1!$D$5:$D$28252,"医保",Sheet1!$E$5:$E$28252,"&lt;&gt;*调拨*",Sheet1!$E$5:$E$28252,"&lt;&gt;*医保即时拨付*")+SUMIFS(Sheet1!$F$5:$F$28252,Sheet1!$I$5:$I$28252,$B43,Sheet1!$L$5:$L$28252,$A43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3" s="32">
        <f>SUMIFS(Sheet1!$F$5:$F$28252,Sheet1!$I$5:$I$28252,$B43,Sheet1!$L$5:$L$28252,$A43,Sheet1!$D$5:$D$28252,"聚合",Sheet1!$E$5:$E$28252,"&lt;&gt;*调拨*")+SUMIFS(Sheet1!$F$5:$F$28252,Sheet1!$I$5:$I$28252,$B43,Sheet1!$L$5:$L$28252,$A43,Sheet1!$E$5:$E$28252,"*聚合*",Sheet1!$D$5:$D$28252,"&lt;&gt;聚合",Sheet1!$D$5:$D$28252,"&lt;&gt;内部转款",Sheet1!$D$5:$D$28252,"&lt;&gt;内部转账",Sheet1!$E$5:$E$28252,"&lt;&gt;*调拨*")</f>
        <v>0</v>
      </c>
      <c r="G43" s="32">
        <f>SUMIFS(Sheet1!$F$5:$F$28252,Sheet1!$I$5:$I$28252,$B43,Sheet1!$L$5:$L$28252,$A43,Sheet1!$D$5:$D$28252,"24小时微信",Sheet1!$E$5:$E$28252,"&lt;&gt;*调拨*")+SUMIFS(Sheet1!$F$5:$F$28252,Sheet1!$I$5:$I$28252,$B43,Sheet1!$L$5:$L$28252,$A43,Sheet1!$E$5:$E$28252,"*24小时微信*",Sheet1!$D$5:$D$28252,"&lt;&gt;24小时微信",Sheet1!$D$5:$D$28252,"&lt;&gt;内部转款",Sheet1!$D$5:$D$28252,"&lt;&gt;内部转账",Sheet1!$E$5:$E$28252,"&lt;&gt;*调拨*")</f>
        <v>0</v>
      </c>
      <c r="H43" s="32">
        <f>SUMIFS(Sheet1!$F$5:$F$28252,Sheet1!$I$5:$I$28252,$B43,Sheet1!$L$5:$L$28252,$A43,Sheet1!$D$5:$D$28252,"美团",Sheet1!$E$5:$E$28252,"&lt;&gt;*调拨*")+SUMIFS(Sheet1!$F$5:$F$28252,Sheet1!$I$5:$I$28252,$B43,Sheet1!$L$5:$L$28252,$A43,Sheet1!$E$5:$E$28252,"*美团*",Sheet1!$D$5:$D$28252,"&lt;&gt;美团",Sheet1!$D$5:$D$28252,"&lt;&gt;内部转款",Sheet1!$D$5:$D$28252,"&lt;&gt;内部转账",Sheet1!$E$5:$E$28252,"&lt;&gt;*调拨*")</f>
        <v>0</v>
      </c>
      <c r="I43" s="32">
        <f>SUMIFS(Sheet1!$F$5:$F$28252,Sheet1!$I$5:$I$28252,$B43,Sheet1!$L$5:$L$28252,$A43,Sheet1!$D$5:$D$28252,"饿了么",Sheet1!$E$5:$E$28252,"&lt;&gt;*调拨*")+SUMIFS(Sheet1!$F$5:$F$28252,Sheet1!$I$5:$I$28252,$B43,Sheet1!$L$5:$L$28252,$A43,Sheet1!$E$5:$E$28252,"*饿了么*",Sheet1!$D$5:$D$28252,"&lt;&gt;饿了么",Sheet1!$D$5:$D$28252,"&lt;&gt;内部转款",Sheet1!$D$5:$D$28252,"&lt;&gt;内部转账",Sheet1!$E$5:$E$28252,"&lt;&gt;*调拨*")</f>
        <v>0</v>
      </c>
      <c r="J43" s="32">
        <f>SUMIFS(Sheet1!$F$5:$F$28252,Sheet1!$I$5:$I$28252,$B43,Sheet1!$L$5:$L$28252,$A43,Sheet1!$D$5:$D$28252,"健E卡",Sheet1!$E$5:$E$28252,"&lt;&gt;*调拨*")+SUMIFS(Sheet1!$F$5:$F$28252,Sheet1!$I$5:$I$28252,$B43,Sheet1!$L$5:$L$28252,$A43,Sheet1!$E$5:$E$28252,"*健E卡*",Sheet1!$D$5:$D$28252,"&lt;&gt;健E卡",Sheet1!$D$5:$D$28252,"&lt;&gt;内部转款",Sheet1!$D$5:$D$28252,"&lt;&gt;内部转账",Sheet1!$E$5:$E$28252,"&lt;&gt;*调拨*")</f>
        <v>0</v>
      </c>
      <c r="K43" s="32">
        <f>SUMIFS(Sheet1!$F$5:$F$28252,Sheet1!$I$5:$I$28252,$B43,Sheet1!$L$5:$L$28252,$A43,Sheet1!$D$5:$D$28252,"抖音",Sheet1!$E$5:$E$28252,"&lt;&gt;*调拨*")+SUMIFS(Sheet1!$F$5:$F$28252,Sheet1!$I$5:$I$28252,$B43,Sheet1!$L$5:$L$28252,$A43,Sheet1!$E$5:$E$28252,"*抖音*",Sheet1!$D$5:$D$28252,"&lt;&gt;抖音",Sheet1!$D$5:$D$28252,"&lt;&gt;内部转款",Sheet1!$D$5:$D$28252,"&lt;&gt;内部转账",Sheet1!$E$5:$E$28252,"&lt;&gt;*调拨*")</f>
        <v>0</v>
      </c>
      <c r="L43" s="32">
        <f>SUMIFS(Sheet1!$F$5:$F$28252,Sheet1!$I$5:$I$28252,$B43,Sheet1!$L$5:$L$28252,$A43,Sheet1!$D$5:$D$28252,"医卡通",Sheet1!$E$5:$E$28252,"&lt;&gt;*调拨*")+SUMIFS(Sheet1!$F$5:$F$28252,Sheet1!$I$5:$I$28252,$B43,Sheet1!$L$5:$L$28252,$A43,Sheet1!$E$5:$E$28252,"*医卡通*",Sheet1!$D$5:$D$28252,"&lt;&gt;医卡通",Sheet1!$D$5:$D$28252,"&lt;&gt;内部转款",Sheet1!$D$5:$D$28252,"&lt;&gt;内部转账",Sheet1!$E$5:$E$28252,"&lt;&gt;*调拨*")</f>
        <v>0</v>
      </c>
      <c r="M43" s="32">
        <f>SUMIFS(Sheet1!$F$5:$F$28252,Sheet1!$I$5:$I$28252,$B43,Sheet1!$L$5:$L$28252,$A43,Sheet1!$D$5:$D$28252,"企健网",Sheet1!$E$5:$E$28252,"&lt;&gt;*调拨*")+SUMIFS(Sheet1!$F$5:$F$28252,Sheet1!$I$5:$I$28252,$B43,Sheet1!$L$5:$L$28252,$A43,Sheet1!$E$5:$E$28252,"*企健网*",Sheet1!$D$5:$D$28252,"&lt;&gt;企健网",Sheet1!$D$5:$D$28252,"&lt;&gt;内部转款",Sheet1!$D$5:$D$28252,"&lt;&gt;内部转账",Sheet1!$E$5:$E$28252,"&lt;&gt;*调拨*")</f>
        <v>0</v>
      </c>
      <c r="N43" s="32">
        <f>SUMIFS(Sheet1!$F$5:$F$28252,Sheet1!$I$5:$I$28252,$B43,Sheet1!$L$5:$L$28252,$A43,Sheet1!$D$5:$D$28252,"银联",Sheet1!$E$5:$E$28252,"&lt;&gt;*调拨*")+SUMIFS(Sheet1!$F$5:$F$28252,Sheet1!$I$5:$I$28252,$B43,Sheet1!$L$5:$L$28252,$A43,Sheet1!$E$5:$E$28252,"*银联*",Sheet1!$D$5:$D$28252,"&lt;&gt;银联",Sheet1!$D$5:$D$28252,"&lt;&gt;内部转款",Sheet1!$D$5:$D$28252,"&lt;&gt;内部转账",Sheet1!$E$5:$E$28252,"&lt;&gt;*调拨*")</f>
        <v>0</v>
      </c>
      <c r="O43" s="32">
        <f>SUMIFS(Sheet1!$F$5:$F$28252,Sheet1!$I$5:$I$28252,$B43,Sheet1!$L$5:$L$28252,$A43,Sheet1!$D$5:$D$28252,"京东",Sheet1!$E$5:$E$28252,"&lt;&gt;*调拨*")+SUMIFS(Sheet1!$F$5:$F$28252,Sheet1!$I$5:$I$28252,$B43,Sheet1!$L$5:$L$28252,$A43,Sheet1!$E$5:$E$28252,"*京东*",Sheet1!$D$5:$D$28252,"&lt;&gt;京东",Sheet1!$D$5:$D$28252,"&lt;&gt;内部转款",Sheet1!$D$5:$D$28252,"&lt;&gt;内部转账",Sheet1!$E$5:$E$28252,"&lt;&gt;*调拨*")</f>
        <v>0</v>
      </c>
      <c r="P43" s="32">
        <f>SUMIFS(Sheet1!$F$5:$F$28252,Sheet1!$I$5:$I$28252,$B43,Sheet1!$L$5:$L$28252,$A43,Sheet1!$D$5:$D$28252,"药机微信",Sheet1!$E$5:$E$28252,"&lt;&gt;*调拨*")+SUMIFS(Sheet1!$F$5:$F$28252,Sheet1!$I$5:$I$28252,$B43,Sheet1!$L$5:$L$28252,$A43,Sheet1!$E$5:$E$28252,"*药机微信*",Sheet1!$D$5:$D$28252,"&lt;&gt;药机微信",Sheet1!$D$5:$D$28252,"&lt;&gt;内部转款",Sheet1!$D$5:$D$28252,"&lt;&gt;内部转账",Sheet1!$E$5:$E$28252,"&lt;&gt;*调拨*")</f>
        <v>0</v>
      </c>
      <c r="Q43" s="32">
        <f>SUMIFS(Sheet1!$F$5:$F$28252,Sheet1!$I$5:$I$28252,$B43,Sheet1!$L$5:$L$28252,$A43,Sheet1!$D$5:$D$28252,"亲情卡",Sheet1!$E$5:$E$28252,"&lt;&gt;*调拨*")+SUMIFS(Sheet1!$F$5:$F$28252,Sheet1!$I$5:$I$28252,$B43,Sheet1!$L$5:$L$28252,$A43,Sheet1!$E$5:$E$28252,"*亲情卡*",Sheet1!$D$5:$D$28252,"&lt;&gt;亲情卡",Sheet1!$D$5:$D$28252,"&lt;&gt;内部转款",Sheet1!$D$5:$D$28252,"&lt;&gt;内部转账",Sheet1!$E$5:$E$28252,"&lt;&gt;*调拨*")</f>
        <v>0</v>
      </c>
      <c r="R43" s="32">
        <f>SUMIFS(Sheet1!$F$5:$F$28252,Sheet1!$I$5:$I$28252,$B43,Sheet1!$L$5:$L$28252,$A43,Sheet1!$D$5:$D$28252,"优惠券",Sheet1!$E$5:$E$28252,"&lt;&gt;*调拨*")+SUMIFS(Sheet1!$F$5:$F$28252,Sheet1!$I$5:$I$28252,$B43,Sheet1!$L$5:$L$28252,$A43,Sheet1!$E$5:$E$28252,"*优惠券*",Sheet1!$D$5:$D$28252,"&lt;&gt;优惠券",Sheet1!$D$5:$D$28252,"&lt;&gt;内部转款",Sheet1!$D$5:$D$28252,"&lt;&gt;内部转账",Sheet1!$E$5:$E$28252,"&lt;&gt;*调拨*")</f>
        <v>0</v>
      </c>
      <c r="S43" s="32">
        <f>SUMIFS(Sheet1!$F$5:$F$28252,Sheet1!$I$5:$I$28252,$B43,Sheet1!$L$5:$L$28252,$A43,Sheet1!$D$5:$D$28252,"代金券",Sheet1!$E$5:$E$28252,"&lt;&gt;*调拨*")+SUMIFS(Sheet1!$F$5:$F$28252,Sheet1!$I$5:$I$28252,$B43,Sheet1!$L$5:$L$28252,$A43,Sheet1!$E$5:$E$28252,"*代金券*",Sheet1!$D$5:$D$28252,"&lt;&gt;代金券",Sheet1!$D$5:$D$28252,"&lt;&gt;内部转款",Sheet1!$D$5:$D$28252,"&lt;&gt;内部转账",Sheet1!$E$5:$E$28252,"&lt;&gt;*调拨*")</f>
        <v>0</v>
      </c>
      <c r="T43" s="32">
        <f>SUMIFS(Sheet1!$F$5:$F$28252,Sheet1!$I$5:$I$28252,$B43,Sheet1!$L$5:$L$28252,$A43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,Sheet1!$L$5:$L$28252,$A43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,Sheet1!$L$5:$L$28252,$A43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,Sheet1!$L$5:$L$28252,$A43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3" s="32">
        <f>SUMIFS(Sheet1!$F$5:$F$28252,Sheet1!$I$5:$I$28252,$B43,Sheet1!$L$5:$L$28252,$A43,Sheet1!$E$5:$E$28252,"*调拨*")</f>
        <v>0</v>
      </c>
      <c r="V43" s="32">
        <f>SUMIFS(Sheet1!$F$5:$F$28252,Sheet1!$I$5:$I$28252,$B43,Sheet1!$L$5:$L$28252,$A43,Sheet1!$D$5:$D$28252,"储值",Sheet1!$E$5:$E$28252,"&lt;&gt;*调拨*")+SUMIFS(Sheet1!$F$5:$F$28252,Sheet1!$I$5:$I$28252,$B43,Sheet1!$L$5:$L$28252,$A43,Sheet1!$E$5:$E$28252,"*储值*",Sheet1!$D$5:$D$28252,"&lt;&gt;储值",Sheet1!$D$5:$D$28252,"&lt;&gt;内部转款",Sheet1!$D$5:$D$28252,"&lt;&gt;内部转账",Sheet1!$E$5:$E$28252,"&lt;&gt;*调拨*")</f>
        <v>0</v>
      </c>
      <c r="W43" s="32">
        <f>SUMIFS(Sheet1!$F$5:$F$28252,Sheet1!$I$5:$I$28252,$B43,Sheet1!$L$5:$L$28252,$A43,Sheet1!$D$5:$D$28252,"效期",Sheet1!$E$5:$E$28252,"&lt;&gt;*调拨*")+SUMIFS(Sheet1!$F$5:$F$28252,Sheet1!$I$5:$I$28252,$B43,Sheet1!$L$5:$L$28252,$A43,Sheet1!$E$5:$E$28252,"*效期*",Sheet1!$D$5:$D$28252,"&lt;&gt;效期",Sheet1!$D$5:$D$28252,"&lt;&gt;内部转款",Sheet1!$D$5:$D$28252,"&lt;&gt;内部转账",Sheet1!$E$5:$E$28252,"&lt;&gt;*调拨*")</f>
        <v>0</v>
      </c>
      <c r="X43" s="32">
        <f>SUMIFS(Sheet1!$F$5:$F$28252,Sheet1!$I$5:$I$28252,$B43,Sheet1!$L$5:$L$28252,$A43,Sheet1!$D$5:$D$28252,"内部转款",Sheet1!$E$5:$E$28252,"&lt;&gt;*调拨*")+SUMIFS(Sheet1!$F$5:$F$28252,Sheet1!$I$5:$I$28252,$B43,Sheet1!$L$5:$L$28252,$A43,Sheet1!$D$5:$D$28252,"内部转账",Sheet1!$E$5:$E$28252,"&lt;&gt;*调拨*")</f>
        <v>0</v>
      </c>
      <c r="Y43" s="32">
        <f t="shared" si="0"/>
        <v>0</v>
      </c>
      <c r="Z43" s="32">
        <f>SUMIFS(Sheet1!$F$5:$F$28252,Sheet1!$I$5:$I$28252,$B43,Sheet1!$L$5:$L$28252,$A43)</f>
        <v>1510.46</v>
      </c>
      <c r="AA43" s="32">
        <f>SUMIFS(Sheet1!$G$5:$G$28252,Sheet1!$I$5:$I$28252,$B43,Sheet1!$L$5:$L$28252,$A43,Sheet1!$D$5:$D$28252,"工资",Sheet1!$E$5:$E$28252,"&lt;&gt;*调拨*")+SUMIFS(Sheet1!$G$5:$G$28252,Sheet1!$I$5:$I$28252,$B43,Sheet1!$L$5:$L$28252,$A43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3" s="32">
        <f>SUMIFS(Sheet1!$G$5:$G$28252,Sheet1!$I$5:$I$28252,$B43,Sheet1!$L$5:$L$28252,$A43,Sheet1!$D$5:$D$28252,"水费",Sheet1!$E$5:$E$28252,"&lt;&gt;*调拨*")+SUMIFS(Sheet1!$G$5:$G$28252,Sheet1!$I$5:$I$28252,$B43,Sheet1!$L$5:$L$28252,$A43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3" s="32">
        <f>SUMIFS(Sheet1!$G$5:$G$28252,Sheet1!$I$5:$I$28252,$B43,Sheet1!$L$5:$L$28252,$A43,Sheet1!$D$5:$D$28252,"电费",Sheet1!$E$5:$E$28252,"&lt;&gt;*调拨*")+SUMIFS(Sheet1!$G$5:$G$28252,Sheet1!$I$5:$I$28252,$B43,Sheet1!$L$5:$L$28252,$A43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3" s="32">
        <f>SUMIFS(Sheet1!$G$5:$G$28252,Sheet1!$I$5:$I$28252,$B43,Sheet1!$L$5:$L$28252,$A43,Sheet1!$D$5:$D$28252,"宽带费",Sheet1!$E$5:$E$28252,"&lt;&gt;*调拨*")+SUMIFS(Sheet1!$G$5:$G$28252,Sheet1!$I$5:$I$28252,$B43,Sheet1!$L$5:$L$28252,$A43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3" s="32">
        <f>SUMIFS(Sheet1!$G$5:$G$28252,Sheet1!$I$5:$I$28252,$B43,Sheet1!$L$5:$L$28252,$A43,Sheet1!$D$5:$D$28252,"办公费",Sheet1!$E$5:$E$28252,"&lt;&gt;*调拨*")+SUMIFS(Sheet1!$G$5:$G$28252,Sheet1!$I$5:$I$28252,$B43,Sheet1!$L$5:$L$28252,$A43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3" s="32">
        <f>SUMIFS(Sheet1!$G$5:$G$28252,Sheet1!$I$5:$I$28252,$B43,Sheet1!$L$5:$L$28252,$A43,Sheet1!$D$5:$D$28252,"话费",Sheet1!$E$5:$E$28252,"&lt;&gt;*调拨*")+SUMIFS(Sheet1!$G$5:$G$28252,Sheet1!$I$5:$I$28252,$B43,Sheet1!$L$5:$L$28252,$A43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3" s="32">
        <f>SUMIFS(Sheet1!$G$5:$G$28252,Sheet1!$I$5:$I$28252,$B43,Sheet1!$L$5:$L$28252,$A43,Sheet1!$D$5:$D$28252,"房租",Sheet1!$E$5:$E$28252,"&lt;&gt;*调拨*")+SUMIFS(Sheet1!$G$5:$G$28252,Sheet1!$I$5:$I$28252,$B43,Sheet1!$L$5:$L$28252,$A43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3" s="32">
        <f>SUMIFS(Sheet1!$G$5:$G$28252,Sheet1!$I$5:$I$28252,$B43,Sheet1!$L$5:$L$28252,$A43,Sheet1!$E$5:$E$28252,"*调拨*")</f>
        <v>0</v>
      </c>
      <c r="AI43" s="32">
        <f>SUMIFS(Sheet1!$G$5:$G$28252,Sheet1!$I$5:$I$28252,$B43,Sheet1!$L$5:$L$28252,$A43,Sheet1!$D$5:$D$28252,"内部转款",Sheet1!$E$5:$E$28252,"&lt;&gt;*调拨*")+SUMIFS(Sheet1!$G$5:$G$28252,Sheet1!$I$5:$I$28252,$B43,Sheet1!$L$5:$L$28252,$A43,Sheet1!$D$5:$D$28252,"内部转账",Sheet1!$E$5:$E$28252,"&lt;&gt;*调拨*")</f>
        <v>0</v>
      </c>
      <c r="AJ43" s="32">
        <f t="shared" si="1"/>
        <v>0</v>
      </c>
      <c r="AK43" s="32">
        <f>SUMIFS(Sheet1!$G$5:$G$28252,Sheet1!$I$5:$I$28252,$B43,Sheet1!$L$5:$L$28252,$A43)</f>
        <v>0</v>
      </c>
      <c r="AL43" s="32">
        <f t="shared" si="2"/>
        <v>1510.46</v>
      </c>
    </row>
    <row r="44" ht="16.5" spans="1:38">
      <c r="A44" s="30">
        <v>202512</v>
      </c>
      <c r="B44" s="31" t="s">
        <v>196</v>
      </c>
      <c r="C44" s="32">
        <f>SUMIFS(Sheet1!$F$5:$F$28252,Sheet1!$I$5:$I$28252,$B44,Sheet1!$L$5:$L$28252,$A44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4" s="32">
        <f>SUMIFS(Sheet1!$F$5:$F$28252,Sheet1!$I$5:$I$28252,$B44,Sheet1!$L$5:$L$28252,$A44,Sheet1!$D$5:$D$28252,"医保即时拨付",Sheet1!$E$5:$E$28252,"&lt;&gt;*调拨*")+SUMIFS(Sheet1!$F$5:$F$28252,Sheet1!$I$5:$I$28252,$B44,Sheet1!$L$5:$L$28252,$A44,Sheet1!$E$5:$E$28252,"*医保即时拨付*",Sheet1!$D$5:$D$28252,"&lt;&gt;医保即时拨付",Sheet1!$D$5:$D$28252,"&lt;&gt;内部转款",Sheet1!$D$5:$D$28252,"&lt;&gt;内部转账",Sheet1!$E$5:$E$28252,"&lt;&gt;*调拨*")</f>
        <v>0</v>
      </c>
      <c r="E44" s="32">
        <f>SUMIFS(Sheet1!$F$5:$F$28252,Sheet1!$I$5:$I$28252,$B44,Sheet1!$L$5:$L$28252,$A44,Sheet1!$D$5:$D$28252,"医保",Sheet1!$E$5:$E$28252,"&lt;&gt;*调拨*",Sheet1!$E$5:$E$28252,"&lt;&gt;*医保即时拨付*")+SUMIFS(Sheet1!$F$5:$F$28252,Sheet1!$I$5:$I$28252,$B44,Sheet1!$L$5:$L$28252,$A44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" s="32">
        <f>SUMIFS(Sheet1!$F$5:$F$28252,Sheet1!$I$5:$I$28252,$B44,Sheet1!$L$5:$L$28252,$A44,Sheet1!$D$5:$D$28252,"聚合",Sheet1!$E$5:$E$28252,"&lt;&gt;*调拨*")+SUMIFS(Sheet1!$F$5:$F$28252,Sheet1!$I$5:$I$28252,$B44,Sheet1!$L$5:$L$28252,$A44,Sheet1!$E$5:$E$28252,"*聚合*",Sheet1!$D$5:$D$28252,"&lt;&gt;聚合",Sheet1!$D$5:$D$28252,"&lt;&gt;内部转款",Sheet1!$D$5:$D$28252,"&lt;&gt;内部转账",Sheet1!$E$5:$E$28252,"&lt;&gt;*调拨*")</f>
        <v>0</v>
      </c>
      <c r="G44" s="32">
        <f>SUMIFS(Sheet1!$F$5:$F$28252,Sheet1!$I$5:$I$28252,$B44,Sheet1!$L$5:$L$28252,$A44,Sheet1!$D$5:$D$28252,"24小时微信",Sheet1!$E$5:$E$28252,"&lt;&gt;*调拨*")+SUMIFS(Sheet1!$F$5:$F$28252,Sheet1!$I$5:$I$28252,$B44,Sheet1!$L$5:$L$28252,$A44,Sheet1!$E$5:$E$28252,"*24小时微信*",Sheet1!$D$5:$D$28252,"&lt;&gt;24小时微信",Sheet1!$D$5:$D$28252,"&lt;&gt;内部转款",Sheet1!$D$5:$D$28252,"&lt;&gt;内部转账",Sheet1!$E$5:$E$28252,"&lt;&gt;*调拨*")</f>
        <v>0</v>
      </c>
      <c r="H44" s="32">
        <f>SUMIFS(Sheet1!$F$5:$F$28252,Sheet1!$I$5:$I$28252,$B44,Sheet1!$L$5:$L$28252,$A44,Sheet1!$D$5:$D$28252,"美团",Sheet1!$E$5:$E$28252,"&lt;&gt;*调拨*")+SUMIFS(Sheet1!$F$5:$F$28252,Sheet1!$I$5:$I$28252,$B44,Sheet1!$L$5:$L$28252,$A44,Sheet1!$E$5:$E$28252,"*美团*",Sheet1!$D$5:$D$28252,"&lt;&gt;美团",Sheet1!$D$5:$D$28252,"&lt;&gt;内部转款",Sheet1!$D$5:$D$28252,"&lt;&gt;内部转账",Sheet1!$E$5:$E$28252,"&lt;&gt;*调拨*")</f>
        <v>0</v>
      </c>
      <c r="I44" s="32">
        <f>SUMIFS(Sheet1!$F$5:$F$28252,Sheet1!$I$5:$I$28252,$B44,Sheet1!$L$5:$L$28252,$A44,Sheet1!$D$5:$D$28252,"饿了么",Sheet1!$E$5:$E$28252,"&lt;&gt;*调拨*")+SUMIFS(Sheet1!$F$5:$F$28252,Sheet1!$I$5:$I$28252,$B44,Sheet1!$L$5:$L$28252,$A44,Sheet1!$E$5:$E$28252,"*饿了么*",Sheet1!$D$5:$D$28252,"&lt;&gt;饿了么",Sheet1!$D$5:$D$28252,"&lt;&gt;内部转款",Sheet1!$D$5:$D$28252,"&lt;&gt;内部转账",Sheet1!$E$5:$E$28252,"&lt;&gt;*调拨*")</f>
        <v>0</v>
      </c>
      <c r="J44" s="32">
        <f>SUMIFS(Sheet1!$F$5:$F$28252,Sheet1!$I$5:$I$28252,$B44,Sheet1!$L$5:$L$28252,$A44,Sheet1!$D$5:$D$28252,"健E卡",Sheet1!$E$5:$E$28252,"&lt;&gt;*调拨*")+SUMIFS(Sheet1!$F$5:$F$28252,Sheet1!$I$5:$I$28252,$B44,Sheet1!$L$5:$L$28252,$A44,Sheet1!$E$5:$E$28252,"*健E卡*",Sheet1!$D$5:$D$28252,"&lt;&gt;健E卡",Sheet1!$D$5:$D$28252,"&lt;&gt;内部转款",Sheet1!$D$5:$D$28252,"&lt;&gt;内部转账",Sheet1!$E$5:$E$28252,"&lt;&gt;*调拨*")</f>
        <v>0</v>
      </c>
      <c r="K44" s="32">
        <f>SUMIFS(Sheet1!$F$5:$F$28252,Sheet1!$I$5:$I$28252,$B44,Sheet1!$L$5:$L$28252,$A44,Sheet1!$D$5:$D$28252,"抖音",Sheet1!$E$5:$E$28252,"&lt;&gt;*调拨*")+SUMIFS(Sheet1!$F$5:$F$28252,Sheet1!$I$5:$I$28252,$B44,Sheet1!$L$5:$L$28252,$A44,Sheet1!$E$5:$E$28252,"*抖音*",Sheet1!$D$5:$D$28252,"&lt;&gt;抖音",Sheet1!$D$5:$D$28252,"&lt;&gt;内部转款",Sheet1!$D$5:$D$28252,"&lt;&gt;内部转账",Sheet1!$E$5:$E$28252,"&lt;&gt;*调拨*")</f>
        <v>0</v>
      </c>
      <c r="L44" s="32">
        <f>SUMIFS(Sheet1!$F$5:$F$28252,Sheet1!$I$5:$I$28252,$B44,Sheet1!$L$5:$L$28252,$A44,Sheet1!$D$5:$D$28252,"医卡通",Sheet1!$E$5:$E$28252,"&lt;&gt;*调拨*")+SUMIFS(Sheet1!$F$5:$F$28252,Sheet1!$I$5:$I$28252,$B44,Sheet1!$L$5:$L$28252,$A44,Sheet1!$E$5:$E$28252,"*医卡通*",Sheet1!$D$5:$D$28252,"&lt;&gt;医卡通",Sheet1!$D$5:$D$28252,"&lt;&gt;内部转款",Sheet1!$D$5:$D$28252,"&lt;&gt;内部转账",Sheet1!$E$5:$E$28252,"&lt;&gt;*调拨*")</f>
        <v>0</v>
      </c>
      <c r="M44" s="32">
        <f>SUMIFS(Sheet1!$F$5:$F$28252,Sheet1!$I$5:$I$28252,$B44,Sheet1!$L$5:$L$28252,$A44,Sheet1!$D$5:$D$28252,"企健网",Sheet1!$E$5:$E$28252,"&lt;&gt;*调拨*")+SUMIFS(Sheet1!$F$5:$F$28252,Sheet1!$I$5:$I$28252,$B44,Sheet1!$L$5:$L$28252,$A44,Sheet1!$E$5:$E$28252,"*企健网*",Sheet1!$D$5:$D$28252,"&lt;&gt;企健网",Sheet1!$D$5:$D$28252,"&lt;&gt;内部转款",Sheet1!$D$5:$D$28252,"&lt;&gt;内部转账",Sheet1!$E$5:$E$28252,"&lt;&gt;*调拨*")</f>
        <v>0</v>
      </c>
      <c r="N44" s="32">
        <f>SUMIFS(Sheet1!$F$5:$F$28252,Sheet1!$I$5:$I$28252,$B44,Sheet1!$L$5:$L$28252,$A44,Sheet1!$D$5:$D$28252,"银联",Sheet1!$E$5:$E$28252,"&lt;&gt;*调拨*")+SUMIFS(Sheet1!$F$5:$F$28252,Sheet1!$I$5:$I$28252,$B44,Sheet1!$L$5:$L$28252,$A44,Sheet1!$E$5:$E$28252,"*银联*",Sheet1!$D$5:$D$28252,"&lt;&gt;银联",Sheet1!$D$5:$D$28252,"&lt;&gt;内部转款",Sheet1!$D$5:$D$28252,"&lt;&gt;内部转账",Sheet1!$E$5:$E$28252,"&lt;&gt;*调拨*")</f>
        <v>0</v>
      </c>
      <c r="O44" s="32">
        <f>SUMIFS(Sheet1!$F$5:$F$28252,Sheet1!$I$5:$I$28252,$B44,Sheet1!$L$5:$L$28252,$A44,Sheet1!$D$5:$D$28252,"京东",Sheet1!$E$5:$E$28252,"&lt;&gt;*调拨*")+SUMIFS(Sheet1!$F$5:$F$28252,Sheet1!$I$5:$I$28252,$B44,Sheet1!$L$5:$L$28252,$A44,Sheet1!$E$5:$E$28252,"*京东*",Sheet1!$D$5:$D$28252,"&lt;&gt;京东",Sheet1!$D$5:$D$28252,"&lt;&gt;内部转款",Sheet1!$D$5:$D$28252,"&lt;&gt;内部转账",Sheet1!$E$5:$E$28252,"&lt;&gt;*调拨*")</f>
        <v>0</v>
      </c>
      <c r="P44" s="32">
        <f>SUMIFS(Sheet1!$F$5:$F$28252,Sheet1!$I$5:$I$28252,$B44,Sheet1!$L$5:$L$28252,$A44,Sheet1!$D$5:$D$28252,"药机微信",Sheet1!$E$5:$E$28252,"&lt;&gt;*调拨*")+SUMIFS(Sheet1!$F$5:$F$28252,Sheet1!$I$5:$I$28252,$B44,Sheet1!$L$5:$L$28252,$A44,Sheet1!$E$5:$E$28252,"*药机微信*",Sheet1!$D$5:$D$28252,"&lt;&gt;药机微信",Sheet1!$D$5:$D$28252,"&lt;&gt;内部转款",Sheet1!$D$5:$D$28252,"&lt;&gt;内部转账",Sheet1!$E$5:$E$28252,"&lt;&gt;*调拨*")</f>
        <v>0</v>
      </c>
      <c r="Q44" s="32">
        <f>SUMIFS(Sheet1!$F$5:$F$28252,Sheet1!$I$5:$I$28252,$B44,Sheet1!$L$5:$L$28252,$A44,Sheet1!$D$5:$D$28252,"亲情卡",Sheet1!$E$5:$E$28252,"&lt;&gt;*调拨*")+SUMIFS(Sheet1!$F$5:$F$28252,Sheet1!$I$5:$I$28252,$B44,Sheet1!$L$5:$L$28252,$A44,Sheet1!$E$5:$E$28252,"*亲情卡*",Sheet1!$D$5:$D$28252,"&lt;&gt;亲情卡",Sheet1!$D$5:$D$28252,"&lt;&gt;内部转款",Sheet1!$D$5:$D$28252,"&lt;&gt;内部转账",Sheet1!$E$5:$E$28252,"&lt;&gt;*调拨*")</f>
        <v>0</v>
      </c>
      <c r="R44" s="32">
        <f>SUMIFS(Sheet1!$F$5:$F$28252,Sheet1!$I$5:$I$28252,$B44,Sheet1!$L$5:$L$28252,$A44,Sheet1!$D$5:$D$28252,"优惠券",Sheet1!$E$5:$E$28252,"&lt;&gt;*调拨*")+SUMIFS(Sheet1!$F$5:$F$28252,Sheet1!$I$5:$I$28252,$B44,Sheet1!$L$5:$L$28252,$A44,Sheet1!$E$5:$E$28252,"*优惠券*",Sheet1!$D$5:$D$28252,"&lt;&gt;优惠券",Sheet1!$D$5:$D$28252,"&lt;&gt;内部转款",Sheet1!$D$5:$D$28252,"&lt;&gt;内部转账",Sheet1!$E$5:$E$28252,"&lt;&gt;*调拨*")</f>
        <v>0</v>
      </c>
      <c r="S44" s="32">
        <f>SUMIFS(Sheet1!$F$5:$F$28252,Sheet1!$I$5:$I$28252,$B44,Sheet1!$L$5:$L$28252,$A44,Sheet1!$D$5:$D$28252,"代金券",Sheet1!$E$5:$E$28252,"&lt;&gt;*调拨*")+SUMIFS(Sheet1!$F$5:$F$28252,Sheet1!$I$5:$I$28252,$B44,Sheet1!$L$5:$L$28252,$A44,Sheet1!$E$5:$E$28252,"*代金券*",Sheet1!$D$5:$D$28252,"&lt;&gt;代金券",Sheet1!$D$5:$D$28252,"&lt;&gt;内部转款",Sheet1!$D$5:$D$28252,"&lt;&gt;内部转账",Sheet1!$E$5:$E$28252,"&lt;&gt;*调拨*")</f>
        <v>0</v>
      </c>
      <c r="T44" s="32">
        <f>SUMIFS(Sheet1!$F$5:$F$28252,Sheet1!$I$5:$I$28252,$B44,Sheet1!$L$5:$L$28252,$A44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,Sheet1!$L$5:$L$28252,$A44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,Sheet1!$L$5:$L$28252,$A44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,Sheet1!$L$5:$L$28252,$A44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" s="32">
        <f>SUMIFS(Sheet1!$F$5:$F$28252,Sheet1!$I$5:$I$28252,$B44,Sheet1!$L$5:$L$28252,$A44,Sheet1!$E$5:$E$28252,"*调拨*")</f>
        <v>0</v>
      </c>
      <c r="V44" s="32">
        <f>SUMIFS(Sheet1!$F$5:$F$28252,Sheet1!$I$5:$I$28252,$B44,Sheet1!$L$5:$L$28252,$A44,Sheet1!$D$5:$D$28252,"储值",Sheet1!$E$5:$E$28252,"&lt;&gt;*调拨*")+SUMIFS(Sheet1!$F$5:$F$28252,Sheet1!$I$5:$I$28252,$B44,Sheet1!$L$5:$L$28252,$A44,Sheet1!$E$5:$E$28252,"*储值*",Sheet1!$D$5:$D$28252,"&lt;&gt;储值",Sheet1!$D$5:$D$28252,"&lt;&gt;内部转款",Sheet1!$D$5:$D$28252,"&lt;&gt;内部转账",Sheet1!$E$5:$E$28252,"&lt;&gt;*调拨*")</f>
        <v>0</v>
      </c>
      <c r="W44" s="32">
        <f>SUMIFS(Sheet1!$F$5:$F$28252,Sheet1!$I$5:$I$28252,$B44,Sheet1!$L$5:$L$28252,$A44,Sheet1!$D$5:$D$28252,"效期",Sheet1!$E$5:$E$28252,"&lt;&gt;*调拨*")+SUMIFS(Sheet1!$F$5:$F$28252,Sheet1!$I$5:$I$28252,$B44,Sheet1!$L$5:$L$28252,$A44,Sheet1!$E$5:$E$28252,"*效期*",Sheet1!$D$5:$D$28252,"&lt;&gt;效期",Sheet1!$D$5:$D$28252,"&lt;&gt;内部转款",Sheet1!$D$5:$D$28252,"&lt;&gt;内部转账",Sheet1!$E$5:$E$28252,"&lt;&gt;*调拨*")</f>
        <v>0</v>
      </c>
      <c r="X44" s="32">
        <f>SUMIFS(Sheet1!$F$5:$F$28252,Sheet1!$I$5:$I$28252,$B44,Sheet1!$L$5:$L$28252,$A44,Sheet1!$D$5:$D$28252,"内部转款",Sheet1!$E$5:$E$28252,"&lt;&gt;*调拨*")+SUMIFS(Sheet1!$F$5:$F$28252,Sheet1!$I$5:$I$28252,$B44,Sheet1!$L$5:$L$28252,$A44,Sheet1!$D$5:$D$28252,"内部转账",Sheet1!$E$5:$E$28252,"&lt;&gt;*调拨*")</f>
        <v>0</v>
      </c>
      <c r="Y44" s="32">
        <f t="shared" si="0"/>
        <v>0</v>
      </c>
      <c r="Z44" s="32">
        <f>SUMIFS(Sheet1!$F$5:$F$28252,Sheet1!$I$5:$I$28252,$B44,Sheet1!$L$5:$L$28252,$A44)</f>
        <v>0</v>
      </c>
      <c r="AA44" s="32">
        <f>SUMIFS(Sheet1!$G$5:$G$28252,Sheet1!$I$5:$I$28252,$B44,Sheet1!$L$5:$L$28252,$A44,Sheet1!$D$5:$D$28252,"工资",Sheet1!$E$5:$E$28252,"&lt;&gt;*调拨*")+SUMIFS(Sheet1!$G$5:$G$28252,Sheet1!$I$5:$I$28252,$B44,Sheet1!$L$5:$L$28252,$A44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4" s="32">
        <f>SUMIFS(Sheet1!$G$5:$G$28252,Sheet1!$I$5:$I$28252,$B44,Sheet1!$L$5:$L$28252,$A44,Sheet1!$D$5:$D$28252,"水费",Sheet1!$E$5:$E$28252,"&lt;&gt;*调拨*")+SUMIFS(Sheet1!$G$5:$G$28252,Sheet1!$I$5:$I$28252,$B44,Sheet1!$L$5:$L$28252,$A44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" s="32">
        <f>SUMIFS(Sheet1!$G$5:$G$28252,Sheet1!$I$5:$I$28252,$B44,Sheet1!$L$5:$L$28252,$A44,Sheet1!$D$5:$D$28252,"电费",Sheet1!$E$5:$E$28252,"&lt;&gt;*调拨*")+SUMIFS(Sheet1!$G$5:$G$28252,Sheet1!$I$5:$I$28252,$B44,Sheet1!$L$5:$L$28252,$A44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4" s="32">
        <f>SUMIFS(Sheet1!$G$5:$G$28252,Sheet1!$I$5:$I$28252,$B44,Sheet1!$L$5:$L$28252,$A44,Sheet1!$D$5:$D$28252,"宽带费",Sheet1!$E$5:$E$28252,"&lt;&gt;*调拨*")+SUMIFS(Sheet1!$G$5:$G$28252,Sheet1!$I$5:$I$28252,$B44,Sheet1!$L$5:$L$28252,$A44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" s="32">
        <f>SUMIFS(Sheet1!$G$5:$G$28252,Sheet1!$I$5:$I$28252,$B44,Sheet1!$L$5:$L$28252,$A44,Sheet1!$D$5:$D$28252,"办公费",Sheet1!$E$5:$E$28252,"&lt;&gt;*调拨*")+SUMIFS(Sheet1!$G$5:$G$28252,Sheet1!$I$5:$I$28252,$B44,Sheet1!$L$5:$L$28252,$A44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4" s="32">
        <f>SUMIFS(Sheet1!$G$5:$G$28252,Sheet1!$I$5:$I$28252,$B44,Sheet1!$L$5:$L$28252,$A44,Sheet1!$D$5:$D$28252,"话费",Sheet1!$E$5:$E$28252,"&lt;&gt;*调拨*")+SUMIFS(Sheet1!$G$5:$G$28252,Sheet1!$I$5:$I$28252,$B44,Sheet1!$L$5:$L$28252,$A44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" s="32">
        <f>SUMIFS(Sheet1!$G$5:$G$28252,Sheet1!$I$5:$I$28252,$B44,Sheet1!$L$5:$L$28252,$A44,Sheet1!$D$5:$D$28252,"房租",Sheet1!$E$5:$E$28252,"&lt;&gt;*调拨*")+SUMIFS(Sheet1!$G$5:$G$28252,Sheet1!$I$5:$I$28252,$B44,Sheet1!$L$5:$L$28252,$A44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" s="32">
        <f>SUMIFS(Sheet1!$G$5:$G$28252,Sheet1!$I$5:$I$28252,$B44,Sheet1!$L$5:$L$28252,$A44,Sheet1!$E$5:$E$28252,"*调拨*")</f>
        <v>0</v>
      </c>
      <c r="AI44" s="32">
        <f>SUMIFS(Sheet1!$G$5:$G$28252,Sheet1!$I$5:$I$28252,$B44,Sheet1!$L$5:$L$28252,$A44,Sheet1!$D$5:$D$28252,"内部转款",Sheet1!$E$5:$E$28252,"&lt;&gt;*调拨*")+SUMIFS(Sheet1!$G$5:$G$28252,Sheet1!$I$5:$I$28252,$B44,Sheet1!$L$5:$L$28252,$A44,Sheet1!$D$5:$D$28252,"内部转账",Sheet1!$E$5:$E$28252,"&lt;&gt;*调拨*")</f>
        <v>0</v>
      </c>
      <c r="AJ44" s="32">
        <f t="shared" si="1"/>
        <v>0</v>
      </c>
      <c r="AK44" s="32">
        <f>SUMIFS(Sheet1!$G$5:$G$28252,Sheet1!$I$5:$I$28252,$B44,Sheet1!$L$5:$L$28252,$A44)</f>
        <v>0</v>
      </c>
      <c r="AL44" s="32">
        <f t="shared" si="2"/>
        <v>0</v>
      </c>
    </row>
    <row r="45" ht="16.5" spans="1:38">
      <c r="A45" s="30">
        <v>202512</v>
      </c>
      <c r="B45" s="31" t="s">
        <v>109</v>
      </c>
      <c r="C45" s="32">
        <f>SUMIFS(Sheet1!$F$5:$F$28252,Sheet1!$I$5:$I$28252,$B45,Sheet1!$L$5:$L$28252,$A45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8193.32</v>
      </c>
      <c r="D45" s="32">
        <f>SUMIFS(Sheet1!$F$5:$F$28252,Sheet1!$I$5:$I$28252,$B45,Sheet1!$L$5:$L$28252,$A45,Sheet1!$D$5:$D$28252,"医保即时拨付",Sheet1!$E$5:$E$28252,"&lt;&gt;*调拨*")+SUMIFS(Sheet1!$F$5:$F$28252,Sheet1!$I$5:$I$28252,$B45,Sheet1!$L$5:$L$28252,$A45,Sheet1!$E$5:$E$28252,"*医保即时拨付*",Sheet1!$D$5:$D$28252,"&lt;&gt;医保即时拨付",Sheet1!$D$5:$D$28252,"&lt;&gt;内部转款",Sheet1!$D$5:$D$28252,"&lt;&gt;内部转账",Sheet1!$E$5:$E$28252,"&lt;&gt;*调拨*")</f>
        <v>0</v>
      </c>
      <c r="E45" s="32">
        <f>SUMIFS(Sheet1!$F$5:$F$28252,Sheet1!$I$5:$I$28252,$B45,Sheet1!$L$5:$L$28252,$A45,Sheet1!$D$5:$D$28252,"医保",Sheet1!$E$5:$E$28252,"&lt;&gt;*调拨*",Sheet1!$E$5:$E$28252,"&lt;&gt;*医保即时拨付*")+SUMIFS(Sheet1!$F$5:$F$28252,Sheet1!$I$5:$I$28252,$B45,Sheet1!$L$5:$L$28252,$A45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" s="32">
        <f>SUMIFS(Sheet1!$F$5:$F$28252,Sheet1!$I$5:$I$28252,$B45,Sheet1!$L$5:$L$28252,$A45,Sheet1!$D$5:$D$28252,"聚合",Sheet1!$E$5:$E$28252,"&lt;&gt;*调拨*")+SUMIFS(Sheet1!$F$5:$F$28252,Sheet1!$I$5:$I$28252,$B45,Sheet1!$L$5:$L$28252,$A45,Sheet1!$E$5:$E$28252,"*聚合*",Sheet1!$D$5:$D$28252,"&lt;&gt;聚合",Sheet1!$D$5:$D$28252,"&lt;&gt;内部转款",Sheet1!$D$5:$D$28252,"&lt;&gt;内部转账",Sheet1!$E$5:$E$28252,"&lt;&gt;*调拨*")</f>
        <v>0</v>
      </c>
      <c r="G45" s="32">
        <f>SUMIFS(Sheet1!$F$5:$F$28252,Sheet1!$I$5:$I$28252,$B45,Sheet1!$L$5:$L$28252,$A45,Sheet1!$D$5:$D$28252,"24小时微信",Sheet1!$E$5:$E$28252,"&lt;&gt;*调拨*")+SUMIFS(Sheet1!$F$5:$F$28252,Sheet1!$I$5:$I$28252,$B45,Sheet1!$L$5:$L$28252,$A45,Sheet1!$E$5:$E$28252,"*24小时微信*",Sheet1!$D$5:$D$28252,"&lt;&gt;24小时微信",Sheet1!$D$5:$D$28252,"&lt;&gt;内部转款",Sheet1!$D$5:$D$28252,"&lt;&gt;内部转账",Sheet1!$E$5:$E$28252,"&lt;&gt;*调拨*")</f>
        <v>0</v>
      </c>
      <c r="H45" s="32">
        <f>SUMIFS(Sheet1!$F$5:$F$28252,Sheet1!$I$5:$I$28252,$B45,Sheet1!$L$5:$L$28252,$A45,Sheet1!$D$5:$D$28252,"美团",Sheet1!$E$5:$E$28252,"&lt;&gt;*调拨*")+SUMIFS(Sheet1!$F$5:$F$28252,Sheet1!$I$5:$I$28252,$B45,Sheet1!$L$5:$L$28252,$A45,Sheet1!$E$5:$E$28252,"*美团*",Sheet1!$D$5:$D$28252,"&lt;&gt;美团",Sheet1!$D$5:$D$28252,"&lt;&gt;内部转款",Sheet1!$D$5:$D$28252,"&lt;&gt;内部转账",Sheet1!$E$5:$E$28252,"&lt;&gt;*调拨*")</f>
        <v>0</v>
      </c>
      <c r="I45" s="32">
        <f>SUMIFS(Sheet1!$F$5:$F$28252,Sheet1!$I$5:$I$28252,$B45,Sheet1!$L$5:$L$28252,$A45,Sheet1!$D$5:$D$28252,"饿了么",Sheet1!$E$5:$E$28252,"&lt;&gt;*调拨*")+SUMIFS(Sheet1!$F$5:$F$28252,Sheet1!$I$5:$I$28252,$B45,Sheet1!$L$5:$L$28252,$A45,Sheet1!$E$5:$E$28252,"*饿了么*",Sheet1!$D$5:$D$28252,"&lt;&gt;饿了么",Sheet1!$D$5:$D$28252,"&lt;&gt;内部转款",Sheet1!$D$5:$D$28252,"&lt;&gt;内部转账",Sheet1!$E$5:$E$28252,"&lt;&gt;*调拨*")</f>
        <v>0</v>
      </c>
      <c r="J45" s="32">
        <f>SUMIFS(Sheet1!$F$5:$F$28252,Sheet1!$I$5:$I$28252,$B45,Sheet1!$L$5:$L$28252,$A45,Sheet1!$D$5:$D$28252,"健E卡",Sheet1!$E$5:$E$28252,"&lt;&gt;*调拨*")+SUMIFS(Sheet1!$F$5:$F$28252,Sheet1!$I$5:$I$28252,$B45,Sheet1!$L$5:$L$28252,$A45,Sheet1!$E$5:$E$28252,"*健E卡*",Sheet1!$D$5:$D$28252,"&lt;&gt;健E卡",Sheet1!$D$5:$D$28252,"&lt;&gt;内部转款",Sheet1!$D$5:$D$28252,"&lt;&gt;内部转账",Sheet1!$E$5:$E$28252,"&lt;&gt;*调拨*")</f>
        <v>0</v>
      </c>
      <c r="K45" s="32">
        <f>SUMIFS(Sheet1!$F$5:$F$28252,Sheet1!$I$5:$I$28252,$B45,Sheet1!$L$5:$L$28252,$A45,Sheet1!$D$5:$D$28252,"抖音",Sheet1!$E$5:$E$28252,"&lt;&gt;*调拨*")+SUMIFS(Sheet1!$F$5:$F$28252,Sheet1!$I$5:$I$28252,$B45,Sheet1!$L$5:$L$28252,$A45,Sheet1!$E$5:$E$28252,"*抖音*",Sheet1!$D$5:$D$28252,"&lt;&gt;抖音",Sheet1!$D$5:$D$28252,"&lt;&gt;内部转款",Sheet1!$D$5:$D$28252,"&lt;&gt;内部转账",Sheet1!$E$5:$E$28252,"&lt;&gt;*调拨*")</f>
        <v>0</v>
      </c>
      <c r="L45" s="32">
        <f>SUMIFS(Sheet1!$F$5:$F$28252,Sheet1!$I$5:$I$28252,$B45,Sheet1!$L$5:$L$28252,$A45,Sheet1!$D$5:$D$28252,"医卡通",Sheet1!$E$5:$E$28252,"&lt;&gt;*调拨*")+SUMIFS(Sheet1!$F$5:$F$28252,Sheet1!$I$5:$I$28252,$B45,Sheet1!$L$5:$L$28252,$A45,Sheet1!$E$5:$E$28252,"*医卡通*",Sheet1!$D$5:$D$28252,"&lt;&gt;医卡通",Sheet1!$D$5:$D$28252,"&lt;&gt;内部转款",Sheet1!$D$5:$D$28252,"&lt;&gt;内部转账",Sheet1!$E$5:$E$28252,"&lt;&gt;*调拨*")</f>
        <v>0</v>
      </c>
      <c r="M45" s="32">
        <f>SUMIFS(Sheet1!$F$5:$F$28252,Sheet1!$I$5:$I$28252,$B45,Sheet1!$L$5:$L$28252,$A45,Sheet1!$D$5:$D$28252,"企健网",Sheet1!$E$5:$E$28252,"&lt;&gt;*调拨*")+SUMIFS(Sheet1!$F$5:$F$28252,Sheet1!$I$5:$I$28252,$B45,Sheet1!$L$5:$L$28252,$A45,Sheet1!$E$5:$E$28252,"*企健网*",Sheet1!$D$5:$D$28252,"&lt;&gt;企健网",Sheet1!$D$5:$D$28252,"&lt;&gt;内部转款",Sheet1!$D$5:$D$28252,"&lt;&gt;内部转账",Sheet1!$E$5:$E$28252,"&lt;&gt;*调拨*")</f>
        <v>0</v>
      </c>
      <c r="N45" s="32">
        <f>SUMIFS(Sheet1!$F$5:$F$28252,Sheet1!$I$5:$I$28252,$B45,Sheet1!$L$5:$L$28252,$A45,Sheet1!$D$5:$D$28252,"银联",Sheet1!$E$5:$E$28252,"&lt;&gt;*调拨*")+SUMIFS(Sheet1!$F$5:$F$28252,Sheet1!$I$5:$I$28252,$B45,Sheet1!$L$5:$L$28252,$A45,Sheet1!$E$5:$E$28252,"*银联*",Sheet1!$D$5:$D$28252,"&lt;&gt;银联",Sheet1!$D$5:$D$28252,"&lt;&gt;内部转款",Sheet1!$D$5:$D$28252,"&lt;&gt;内部转账",Sheet1!$E$5:$E$28252,"&lt;&gt;*调拨*")</f>
        <v>0</v>
      </c>
      <c r="O45" s="32">
        <f>SUMIFS(Sheet1!$F$5:$F$28252,Sheet1!$I$5:$I$28252,$B45,Sheet1!$L$5:$L$28252,$A45,Sheet1!$D$5:$D$28252,"京东",Sheet1!$E$5:$E$28252,"&lt;&gt;*调拨*")+SUMIFS(Sheet1!$F$5:$F$28252,Sheet1!$I$5:$I$28252,$B45,Sheet1!$L$5:$L$28252,$A45,Sheet1!$E$5:$E$28252,"*京东*",Sheet1!$D$5:$D$28252,"&lt;&gt;京东",Sheet1!$D$5:$D$28252,"&lt;&gt;内部转款",Sheet1!$D$5:$D$28252,"&lt;&gt;内部转账",Sheet1!$E$5:$E$28252,"&lt;&gt;*调拨*")</f>
        <v>0</v>
      </c>
      <c r="P45" s="32">
        <f>SUMIFS(Sheet1!$F$5:$F$28252,Sheet1!$I$5:$I$28252,$B45,Sheet1!$L$5:$L$28252,$A45,Sheet1!$D$5:$D$28252,"药机微信",Sheet1!$E$5:$E$28252,"&lt;&gt;*调拨*")+SUMIFS(Sheet1!$F$5:$F$28252,Sheet1!$I$5:$I$28252,$B45,Sheet1!$L$5:$L$28252,$A45,Sheet1!$E$5:$E$28252,"*药机微信*",Sheet1!$D$5:$D$28252,"&lt;&gt;药机微信",Sheet1!$D$5:$D$28252,"&lt;&gt;内部转款",Sheet1!$D$5:$D$28252,"&lt;&gt;内部转账",Sheet1!$E$5:$E$28252,"&lt;&gt;*调拨*")</f>
        <v>0</v>
      </c>
      <c r="Q45" s="32">
        <f>SUMIFS(Sheet1!$F$5:$F$28252,Sheet1!$I$5:$I$28252,$B45,Sheet1!$L$5:$L$28252,$A45,Sheet1!$D$5:$D$28252,"亲情卡",Sheet1!$E$5:$E$28252,"&lt;&gt;*调拨*")+SUMIFS(Sheet1!$F$5:$F$28252,Sheet1!$I$5:$I$28252,$B45,Sheet1!$L$5:$L$28252,$A45,Sheet1!$E$5:$E$28252,"*亲情卡*",Sheet1!$D$5:$D$28252,"&lt;&gt;亲情卡",Sheet1!$D$5:$D$28252,"&lt;&gt;内部转款",Sheet1!$D$5:$D$28252,"&lt;&gt;内部转账",Sheet1!$E$5:$E$28252,"&lt;&gt;*调拨*")</f>
        <v>0</v>
      </c>
      <c r="R45" s="32">
        <f>SUMIFS(Sheet1!$F$5:$F$28252,Sheet1!$I$5:$I$28252,$B45,Sheet1!$L$5:$L$28252,$A45,Sheet1!$D$5:$D$28252,"优惠券",Sheet1!$E$5:$E$28252,"&lt;&gt;*调拨*")+SUMIFS(Sheet1!$F$5:$F$28252,Sheet1!$I$5:$I$28252,$B45,Sheet1!$L$5:$L$28252,$A45,Sheet1!$E$5:$E$28252,"*优惠券*",Sheet1!$D$5:$D$28252,"&lt;&gt;优惠券",Sheet1!$D$5:$D$28252,"&lt;&gt;内部转款",Sheet1!$D$5:$D$28252,"&lt;&gt;内部转账",Sheet1!$E$5:$E$28252,"&lt;&gt;*调拨*")</f>
        <v>0</v>
      </c>
      <c r="S45" s="32">
        <f>SUMIFS(Sheet1!$F$5:$F$28252,Sheet1!$I$5:$I$28252,$B45,Sheet1!$L$5:$L$28252,$A45,Sheet1!$D$5:$D$28252,"代金券",Sheet1!$E$5:$E$28252,"&lt;&gt;*调拨*")+SUMIFS(Sheet1!$F$5:$F$28252,Sheet1!$I$5:$I$28252,$B45,Sheet1!$L$5:$L$28252,$A45,Sheet1!$E$5:$E$28252,"*代金券*",Sheet1!$D$5:$D$28252,"&lt;&gt;代金券",Sheet1!$D$5:$D$28252,"&lt;&gt;内部转款",Sheet1!$D$5:$D$28252,"&lt;&gt;内部转账",Sheet1!$E$5:$E$28252,"&lt;&gt;*调拨*")</f>
        <v>0</v>
      </c>
      <c r="T45" s="32">
        <f>SUMIFS(Sheet1!$F$5:$F$28252,Sheet1!$I$5:$I$28252,$B45,Sheet1!$L$5:$L$28252,$A45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,Sheet1!$L$5:$L$28252,$A45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,Sheet1!$L$5:$L$28252,$A45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,Sheet1!$L$5:$L$28252,$A45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" s="32">
        <f>SUMIFS(Sheet1!$F$5:$F$28252,Sheet1!$I$5:$I$28252,$B45,Sheet1!$L$5:$L$28252,$A45,Sheet1!$E$5:$E$28252,"*调拨*")</f>
        <v>0</v>
      </c>
      <c r="V45" s="32">
        <f>SUMIFS(Sheet1!$F$5:$F$28252,Sheet1!$I$5:$I$28252,$B45,Sheet1!$L$5:$L$28252,$A45,Sheet1!$D$5:$D$28252,"储值",Sheet1!$E$5:$E$28252,"&lt;&gt;*调拨*")+SUMIFS(Sheet1!$F$5:$F$28252,Sheet1!$I$5:$I$28252,$B45,Sheet1!$L$5:$L$28252,$A45,Sheet1!$E$5:$E$28252,"*储值*",Sheet1!$D$5:$D$28252,"&lt;&gt;储值",Sheet1!$D$5:$D$28252,"&lt;&gt;内部转款",Sheet1!$D$5:$D$28252,"&lt;&gt;内部转账",Sheet1!$E$5:$E$28252,"&lt;&gt;*调拨*")</f>
        <v>0</v>
      </c>
      <c r="W45" s="32">
        <f>SUMIFS(Sheet1!$F$5:$F$28252,Sheet1!$I$5:$I$28252,$B45,Sheet1!$L$5:$L$28252,$A45,Sheet1!$D$5:$D$28252,"效期",Sheet1!$E$5:$E$28252,"&lt;&gt;*调拨*")+SUMIFS(Sheet1!$F$5:$F$28252,Sheet1!$I$5:$I$28252,$B45,Sheet1!$L$5:$L$28252,$A45,Sheet1!$E$5:$E$28252,"*效期*",Sheet1!$D$5:$D$28252,"&lt;&gt;效期",Sheet1!$D$5:$D$28252,"&lt;&gt;内部转款",Sheet1!$D$5:$D$28252,"&lt;&gt;内部转账",Sheet1!$E$5:$E$28252,"&lt;&gt;*调拨*")</f>
        <v>0</v>
      </c>
      <c r="X45" s="32">
        <f>SUMIFS(Sheet1!$F$5:$F$28252,Sheet1!$I$5:$I$28252,$B45,Sheet1!$L$5:$L$28252,$A45,Sheet1!$D$5:$D$28252,"内部转款",Sheet1!$E$5:$E$28252,"&lt;&gt;*调拨*")+SUMIFS(Sheet1!$F$5:$F$28252,Sheet1!$I$5:$I$28252,$B45,Sheet1!$L$5:$L$28252,$A45,Sheet1!$D$5:$D$28252,"内部转账",Sheet1!$E$5:$E$28252,"&lt;&gt;*调拨*")</f>
        <v>0</v>
      </c>
      <c r="Y45" s="32">
        <f t="shared" si="0"/>
        <v>0</v>
      </c>
      <c r="Z45" s="32">
        <f>SUMIFS(Sheet1!$F$5:$F$28252,Sheet1!$I$5:$I$28252,$B45,Sheet1!$L$5:$L$28252,$A45)</f>
        <v>8193.32</v>
      </c>
      <c r="AA45" s="32">
        <f>SUMIFS(Sheet1!$G$5:$G$28252,Sheet1!$I$5:$I$28252,$B45,Sheet1!$L$5:$L$28252,$A45,Sheet1!$D$5:$D$28252,"工资",Sheet1!$E$5:$E$28252,"&lt;&gt;*调拨*")+SUMIFS(Sheet1!$G$5:$G$28252,Sheet1!$I$5:$I$28252,$B45,Sheet1!$L$5:$L$28252,$A45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5" s="32">
        <f>SUMIFS(Sheet1!$G$5:$G$28252,Sheet1!$I$5:$I$28252,$B45,Sheet1!$L$5:$L$28252,$A45,Sheet1!$D$5:$D$28252,"水费",Sheet1!$E$5:$E$28252,"&lt;&gt;*调拨*")+SUMIFS(Sheet1!$G$5:$G$28252,Sheet1!$I$5:$I$28252,$B45,Sheet1!$L$5:$L$28252,$A45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" s="32">
        <f>SUMIFS(Sheet1!$G$5:$G$28252,Sheet1!$I$5:$I$28252,$B45,Sheet1!$L$5:$L$28252,$A45,Sheet1!$D$5:$D$28252,"电费",Sheet1!$E$5:$E$28252,"&lt;&gt;*调拨*")+SUMIFS(Sheet1!$G$5:$G$28252,Sheet1!$I$5:$I$28252,$B45,Sheet1!$L$5:$L$28252,$A45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" s="32">
        <f>SUMIFS(Sheet1!$G$5:$G$28252,Sheet1!$I$5:$I$28252,$B45,Sheet1!$L$5:$L$28252,$A45,Sheet1!$D$5:$D$28252,"宽带费",Sheet1!$E$5:$E$28252,"&lt;&gt;*调拨*")+SUMIFS(Sheet1!$G$5:$G$28252,Sheet1!$I$5:$I$28252,$B45,Sheet1!$L$5:$L$28252,$A45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" s="32">
        <f>SUMIFS(Sheet1!$G$5:$G$28252,Sheet1!$I$5:$I$28252,$B45,Sheet1!$L$5:$L$28252,$A45,Sheet1!$D$5:$D$28252,"办公费",Sheet1!$E$5:$E$28252,"&lt;&gt;*调拨*")+SUMIFS(Sheet1!$G$5:$G$28252,Sheet1!$I$5:$I$28252,$B45,Sheet1!$L$5:$L$28252,$A45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" s="32">
        <f>SUMIFS(Sheet1!$G$5:$G$28252,Sheet1!$I$5:$I$28252,$B45,Sheet1!$L$5:$L$28252,$A45,Sheet1!$D$5:$D$28252,"话费",Sheet1!$E$5:$E$28252,"&lt;&gt;*调拨*")+SUMIFS(Sheet1!$G$5:$G$28252,Sheet1!$I$5:$I$28252,$B45,Sheet1!$L$5:$L$28252,$A45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" s="32">
        <f>SUMIFS(Sheet1!$G$5:$G$28252,Sheet1!$I$5:$I$28252,$B45,Sheet1!$L$5:$L$28252,$A45,Sheet1!$D$5:$D$28252,"房租",Sheet1!$E$5:$E$28252,"&lt;&gt;*调拨*")+SUMIFS(Sheet1!$G$5:$G$28252,Sheet1!$I$5:$I$28252,$B45,Sheet1!$L$5:$L$28252,$A45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5" s="32">
        <f>SUMIFS(Sheet1!$G$5:$G$28252,Sheet1!$I$5:$I$28252,$B45,Sheet1!$L$5:$L$28252,$A45,Sheet1!$E$5:$E$28252,"*调拨*")</f>
        <v>0</v>
      </c>
      <c r="AI45" s="32">
        <f>SUMIFS(Sheet1!$G$5:$G$28252,Sheet1!$I$5:$I$28252,$B45,Sheet1!$L$5:$L$28252,$A45,Sheet1!$D$5:$D$28252,"内部转款",Sheet1!$E$5:$E$28252,"&lt;&gt;*调拨*")+SUMIFS(Sheet1!$G$5:$G$28252,Sheet1!$I$5:$I$28252,$B45,Sheet1!$L$5:$L$28252,$A45,Sheet1!$D$5:$D$28252,"内部转账",Sheet1!$E$5:$E$28252,"&lt;&gt;*调拨*")</f>
        <v>0</v>
      </c>
      <c r="AJ45" s="32">
        <f t="shared" si="1"/>
        <v>0</v>
      </c>
      <c r="AK45" s="32">
        <f>SUMIFS(Sheet1!$G$5:$G$28252,Sheet1!$I$5:$I$28252,$B45,Sheet1!$L$5:$L$28252,$A45)</f>
        <v>0</v>
      </c>
      <c r="AL45" s="32">
        <f t="shared" si="2"/>
        <v>8193.32</v>
      </c>
    </row>
    <row r="46" ht="16.5" spans="1:38">
      <c r="A46" s="30">
        <v>202512</v>
      </c>
      <c r="B46" s="31" t="s">
        <v>162</v>
      </c>
      <c r="C46" s="32">
        <f>SUMIFS(Sheet1!$F$5:$F$28252,Sheet1!$I$5:$I$28252,$B46,Sheet1!$L$5:$L$28252,$A46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6" s="32">
        <f>SUMIFS(Sheet1!$F$5:$F$28252,Sheet1!$I$5:$I$28252,$B46,Sheet1!$L$5:$L$28252,$A46,Sheet1!$D$5:$D$28252,"医保即时拨付",Sheet1!$E$5:$E$28252,"&lt;&gt;*调拨*")+SUMIFS(Sheet1!$F$5:$F$28252,Sheet1!$I$5:$I$28252,$B46,Sheet1!$L$5:$L$28252,$A46,Sheet1!$E$5:$E$28252,"*医保即时拨付*",Sheet1!$D$5:$D$28252,"&lt;&gt;医保即时拨付",Sheet1!$D$5:$D$28252,"&lt;&gt;内部转款",Sheet1!$D$5:$D$28252,"&lt;&gt;内部转账",Sheet1!$E$5:$E$28252,"&lt;&gt;*调拨*")</f>
        <v>0</v>
      </c>
      <c r="E46" s="32">
        <f>SUMIFS(Sheet1!$F$5:$F$28252,Sheet1!$I$5:$I$28252,$B46,Sheet1!$L$5:$L$28252,$A46,Sheet1!$D$5:$D$28252,"医保",Sheet1!$E$5:$E$28252,"&lt;&gt;*调拨*",Sheet1!$E$5:$E$28252,"&lt;&gt;*医保即时拨付*")+SUMIFS(Sheet1!$F$5:$F$28252,Sheet1!$I$5:$I$28252,$B46,Sheet1!$L$5:$L$28252,$A46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" s="32">
        <f>SUMIFS(Sheet1!$F$5:$F$28252,Sheet1!$I$5:$I$28252,$B46,Sheet1!$L$5:$L$28252,$A46,Sheet1!$D$5:$D$28252,"聚合",Sheet1!$E$5:$E$28252,"&lt;&gt;*调拨*")+SUMIFS(Sheet1!$F$5:$F$28252,Sheet1!$I$5:$I$28252,$B46,Sheet1!$L$5:$L$28252,$A46,Sheet1!$E$5:$E$28252,"*聚合*",Sheet1!$D$5:$D$28252,"&lt;&gt;聚合",Sheet1!$D$5:$D$28252,"&lt;&gt;内部转款",Sheet1!$D$5:$D$28252,"&lt;&gt;内部转账",Sheet1!$E$5:$E$28252,"&lt;&gt;*调拨*")</f>
        <v>0</v>
      </c>
      <c r="G46" s="32">
        <f>SUMIFS(Sheet1!$F$5:$F$28252,Sheet1!$I$5:$I$28252,$B46,Sheet1!$L$5:$L$28252,$A46,Sheet1!$D$5:$D$28252,"24小时微信",Sheet1!$E$5:$E$28252,"&lt;&gt;*调拨*")+SUMIFS(Sheet1!$F$5:$F$28252,Sheet1!$I$5:$I$28252,$B46,Sheet1!$L$5:$L$28252,$A46,Sheet1!$E$5:$E$28252,"*24小时微信*",Sheet1!$D$5:$D$28252,"&lt;&gt;24小时微信",Sheet1!$D$5:$D$28252,"&lt;&gt;内部转款",Sheet1!$D$5:$D$28252,"&lt;&gt;内部转账",Sheet1!$E$5:$E$28252,"&lt;&gt;*调拨*")</f>
        <v>0</v>
      </c>
      <c r="H46" s="32">
        <f>SUMIFS(Sheet1!$F$5:$F$28252,Sheet1!$I$5:$I$28252,$B46,Sheet1!$L$5:$L$28252,$A46,Sheet1!$D$5:$D$28252,"美团",Sheet1!$E$5:$E$28252,"&lt;&gt;*调拨*")+SUMIFS(Sheet1!$F$5:$F$28252,Sheet1!$I$5:$I$28252,$B46,Sheet1!$L$5:$L$28252,$A46,Sheet1!$E$5:$E$28252,"*美团*",Sheet1!$D$5:$D$28252,"&lt;&gt;美团",Sheet1!$D$5:$D$28252,"&lt;&gt;内部转款",Sheet1!$D$5:$D$28252,"&lt;&gt;内部转账",Sheet1!$E$5:$E$28252,"&lt;&gt;*调拨*")</f>
        <v>0</v>
      </c>
      <c r="I46" s="32">
        <f>SUMIFS(Sheet1!$F$5:$F$28252,Sheet1!$I$5:$I$28252,$B46,Sheet1!$L$5:$L$28252,$A46,Sheet1!$D$5:$D$28252,"饿了么",Sheet1!$E$5:$E$28252,"&lt;&gt;*调拨*")+SUMIFS(Sheet1!$F$5:$F$28252,Sheet1!$I$5:$I$28252,$B46,Sheet1!$L$5:$L$28252,$A46,Sheet1!$E$5:$E$28252,"*饿了么*",Sheet1!$D$5:$D$28252,"&lt;&gt;饿了么",Sheet1!$D$5:$D$28252,"&lt;&gt;内部转款",Sheet1!$D$5:$D$28252,"&lt;&gt;内部转账",Sheet1!$E$5:$E$28252,"&lt;&gt;*调拨*")</f>
        <v>0</v>
      </c>
      <c r="J46" s="32">
        <f>SUMIFS(Sheet1!$F$5:$F$28252,Sheet1!$I$5:$I$28252,$B46,Sheet1!$L$5:$L$28252,$A46,Sheet1!$D$5:$D$28252,"健E卡",Sheet1!$E$5:$E$28252,"&lt;&gt;*调拨*")+SUMIFS(Sheet1!$F$5:$F$28252,Sheet1!$I$5:$I$28252,$B46,Sheet1!$L$5:$L$28252,$A46,Sheet1!$E$5:$E$28252,"*健E卡*",Sheet1!$D$5:$D$28252,"&lt;&gt;健E卡",Sheet1!$D$5:$D$28252,"&lt;&gt;内部转款",Sheet1!$D$5:$D$28252,"&lt;&gt;内部转账",Sheet1!$E$5:$E$28252,"&lt;&gt;*调拨*")</f>
        <v>0</v>
      </c>
      <c r="K46" s="32">
        <f>SUMIFS(Sheet1!$F$5:$F$28252,Sheet1!$I$5:$I$28252,$B46,Sheet1!$L$5:$L$28252,$A46,Sheet1!$D$5:$D$28252,"抖音",Sheet1!$E$5:$E$28252,"&lt;&gt;*调拨*")+SUMIFS(Sheet1!$F$5:$F$28252,Sheet1!$I$5:$I$28252,$B46,Sheet1!$L$5:$L$28252,$A46,Sheet1!$E$5:$E$28252,"*抖音*",Sheet1!$D$5:$D$28252,"&lt;&gt;抖音",Sheet1!$D$5:$D$28252,"&lt;&gt;内部转款",Sheet1!$D$5:$D$28252,"&lt;&gt;内部转账",Sheet1!$E$5:$E$28252,"&lt;&gt;*调拨*")</f>
        <v>0</v>
      </c>
      <c r="L46" s="32">
        <f>SUMIFS(Sheet1!$F$5:$F$28252,Sheet1!$I$5:$I$28252,$B46,Sheet1!$L$5:$L$28252,$A46,Sheet1!$D$5:$D$28252,"医卡通",Sheet1!$E$5:$E$28252,"&lt;&gt;*调拨*")+SUMIFS(Sheet1!$F$5:$F$28252,Sheet1!$I$5:$I$28252,$B46,Sheet1!$L$5:$L$28252,$A46,Sheet1!$E$5:$E$28252,"*医卡通*",Sheet1!$D$5:$D$28252,"&lt;&gt;医卡通",Sheet1!$D$5:$D$28252,"&lt;&gt;内部转款",Sheet1!$D$5:$D$28252,"&lt;&gt;内部转账",Sheet1!$E$5:$E$28252,"&lt;&gt;*调拨*")</f>
        <v>0</v>
      </c>
      <c r="M46" s="32">
        <f>SUMIFS(Sheet1!$F$5:$F$28252,Sheet1!$I$5:$I$28252,$B46,Sheet1!$L$5:$L$28252,$A46,Sheet1!$D$5:$D$28252,"企健网",Sheet1!$E$5:$E$28252,"&lt;&gt;*调拨*")+SUMIFS(Sheet1!$F$5:$F$28252,Sheet1!$I$5:$I$28252,$B46,Sheet1!$L$5:$L$28252,$A46,Sheet1!$E$5:$E$28252,"*企健网*",Sheet1!$D$5:$D$28252,"&lt;&gt;企健网",Sheet1!$D$5:$D$28252,"&lt;&gt;内部转款",Sheet1!$D$5:$D$28252,"&lt;&gt;内部转账",Sheet1!$E$5:$E$28252,"&lt;&gt;*调拨*")</f>
        <v>0</v>
      </c>
      <c r="N46" s="32">
        <f>SUMIFS(Sheet1!$F$5:$F$28252,Sheet1!$I$5:$I$28252,$B46,Sheet1!$L$5:$L$28252,$A46,Sheet1!$D$5:$D$28252,"银联",Sheet1!$E$5:$E$28252,"&lt;&gt;*调拨*")+SUMIFS(Sheet1!$F$5:$F$28252,Sheet1!$I$5:$I$28252,$B46,Sheet1!$L$5:$L$28252,$A46,Sheet1!$E$5:$E$28252,"*银联*",Sheet1!$D$5:$D$28252,"&lt;&gt;银联",Sheet1!$D$5:$D$28252,"&lt;&gt;内部转款",Sheet1!$D$5:$D$28252,"&lt;&gt;内部转账",Sheet1!$E$5:$E$28252,"&lt;&gt;*调拨*")</f>
        <v>0</v>
      </c>
      <c r="O46" s="32">
        <f>SUMIFS(Sheet1!$F$5:$F$28252,Sheet1!$I$5:$I$28252,$B46,Sheet1!$L$5:$L$28252,$A46,Sheet1!$D$5:$D$28252,"京东",Sheet1!$E$5:$E$28252,"&lt;&gt;*调拨*")+SUMIFS(Sheet1!$F$5:$F$28252,Sheet1!$I$5:$I$28252,$B46,Sheet1!$L$5:$L$28252,$A46,Sheet1!$E$5:$E$28252,"*京东*",Sheet1!$D$5:$D$28252,"&lt;&gt;京东",Sheet1!$D$5:$D$28252,"&lt;&gt;内部转款",Sheet1!$D$5:$D$28252,"&lt;&gt;内部转账",Sheet1!$E$5:$E$28252,"&lt;&gt;*调拨*")</f>
        <v>0</v>
      </c>
      <c r="P46" s="32">
        <f>SUMIFS(Sheet1!$F$5:$F$28252,Sheet1!$I$5:$I$28252,$B46,Sheet1!$L$5:$L$28252,$A46,Sheet1!$D$5:$D$28252,"药机微信",Sheet1!$E$5:$E$28252,"&lt;&gt;*调拨*")+SUMIFS(Sheet1!$F$5:$F$28252,Sheet1!$I$5:$I$28252,$B46,Sheet1!$L$5:$L$28252,$A46,Sheet1!$E$5:$E$28252,"*药机微信*",Sheet1!$D$5:$D$28252,"&lt;&gt;药机微信",Sheet1!$D$5:$D$28252,"&lt;&gt;内部转款",Sheet1!$D$5:$D$28252,"&lt;&gt;内部转账",Sheet1!$E$5:$E$28252,"&lt;&gt;*调拨*")</f>
        <v>0</v>
      </c>
      <c r="Q46" s="32">
        <f>SUMIFS(Sheet1!$F$5:$F$28252,Sheet1!$I$5:$I$28252,$B46,Sheet1!$L$5:$L$28252,$A46,Sheet1!$D$5:$D$28252,"亲情卡",Sheet1!$E$5:$E$28252,"&lt;&gt;*调拨*")+SUMIFS(Sheet1!$F$5:$F$28252,Sheet1!$I$5:$I$28252,$B46,Sheet1!$L$5:$L$28252,$A46,Sheet1!$E$5:$E$28252,"*亲情卡*",Sheet1!$D$5:$D$28252,"&lt;&gt;亲情卡",Sheet1!$D$5:$D$28252,"&lt;&gt;内部转款",Sheet1!$D$5:$D$28252,"&lt;&gt;内部转账",Sheet1!$E$5:$E$28252,"&lt;&gt;*调拨*")</f>
        <v>0</v>
      </c>
      <c r="R46" s="32">
        <f>SUMIFS(Sheet1!$F$5:$F$28252,Sheet1!$I$5:$I$28252,$B46,Sheet1!$L$5:$L$28252,$A46,Sheet1!$D$5:$D$28252,"优惠券",Sheet1!$E$5:$E$28252,"&lt;&gt;*调拨*")+SUMIFS(Sheet1!$F$5:$F$28252,Sheet1!$I$5:$I$28252,$B46,Sheet1!$L$5:$L$28252,$A46,Sheet1!$E$5:$E$28252,"*优惠券*",Sheet1!$D$5:$D$28252,"&lt;&gt;优惠券",Sheet1!$D$5:$D$28252,"&lt;&gt;内部转款",Sheet1!$D$5:$D$28252,"&lt;&gt;内部转账",Sheet1!$E$5:$E$28252,"&lt;&gt;*调拨*")</f>
        <v>0</v>
      </c>
      <c r="S46" s="32">
        <f>SUMIFS(Sheet1!$F$5:$F$28252,Sheet1!$I$5:$I$28252,$B46,Sheet1!$L$5:$L$28252,$A46,Sheet1!$D$5:$D$28252,"代金券",Sheet1!$E$5:$E$28252,"&lt;&gt;*调拨*")+SUMIFS(Sheet1!$F$5:$F$28252,Sheet1!$I$5:$I$28252,$B46,Sheet1!$L$5:$L$28252,$A46,Sheet1!$E$5:$E$28252,"*代金券*",Sheet1!$D$5:$D$28252,"&lt;&gt;代金券",Sheet1!$D$5:$D$28252,"&lt;&gt;内部转款",Sheet1!$D$5:$D$28252,"&lt;&gt;内部转账",Sheet1!$E$5:$E$28252,"&lt;&gt;*调拨*")</f>
        <v>0</v>
      </c>
      <c r="T46" s="32">
        <f>SUMIFS(Sheet1!$F$5:$F$28252,Sheet1!$I$5:$I$28252,$B46,Sheet1!$L$5:$L$28252,$A46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,Sheet1!$L$5:$L$28252,$A46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,Sheet1!$L$5:$L$28252,$A46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,Sheet1!$L$5:$L$28252,$A46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" s="32">
        <f>SUMIFS(Sheet1!$F$5:$F$28252,Sheet1!$I$5:$I$28252,$B46,Sheet1!$L$5:$L$28252,$A46,Sheet1!$E$5:$E$28252,"*调拨*")</f>
        <v>0</v>
      </c>
      <c r="V46" s="32">
        <f>SUMIFS(Sheet1!$F$5:$F$28252,Sheet1!$I$5:$I$28252,$B46,Sheet1!$L$5:$L$28252,$A46,Sheet1!$D$5:$D$28252,"储值",Sheet1!$E$5:$E$28252,"&lt;&gt;*调拨*")+SUMIFS(Sheet1!$F$5:$F$28252,Sheet1!$I$5:$I$28252,$B46,Sheet1!$L$5:$L$28252,$A46,Sheet1!$E$5:$E$28252,"*储值*",Sheet1!$D$5:$D$28252,"&lt;&gt;储值",Sheet1!$D$5:$D$28252,"&lt;&gt;内部转款",Sheet1!$D$5:$D$28252,"&lt;&gt;内部转账",Sheet1!$E$5:$E$28252,"&lt;&gt;*调拨*")</f>
        <v>0</v>
      </c>
      <c r="W46" s="32">
        <f>SUMIFS(Sheet1!$F$5:$F$28252,Sheet1!$I$5:$I$28252,$B46,Sheet1!$L$5:$L$28252,$A46,Sheet1!$D$5:$D$28252,"效期",Sheet1!$E$5:$E$28252,"&lt;&gt;*调拨*")+SUMIFS(Sheet1!$F$5:$F$28252,Sheet1!$I$5:$I$28252,$B46,Sheet1!$L$5:$L$28252,$A46,Sheet1!$E$5:$E$28252,"*效期*",Sheet1!$D$5:$D$28252,"&lt;&gt;效期",Sheet1!$D$5:$D$28252,"&lt;&gt;内部转款",Sheet1!$D$5:$D$28252,"&lt;&gt;内部转账",Sheet1!$E$5:$E$28252,"&lt;&gt;*调拨*")</f>
        <v>0</v>
      </c>
      <c r="X46" s="32">
        <f>SUMIFS(Sheet1!$F$5:$F$28252,Sheet1!$I$5:$I$28252,$B46,Sheet1!$L$5:$L$28252,$A46,Sheet1!$D$5:$D$28252,"内部转款",Sheet1!$E$5:$E$28252,"&lt;&gt;*调拨*")+SUMIFS(Sheet1!$F$5:$F$28252,Sheet1!$I$5:$I$28252,$B46,Sheet1!$L$5:$L$28252,$A46,Sheet1!$D$5:$D$28252,"内部转账",Sheet1!$E$5:$E$28252,"&lt;&gt;*调拨*")</f>
        <v>0</v>
      </c>
      <c r="Y46" s="32">
        <f t="shared" si="0"/>
        <v>0</v>
      </c>
      <c r="Z46" s="32">
        <f>SUMIFS(Sheet1!$F$5:$F$28252,Sheet1!$I$5:$I$28252,$B46,Sheet1!$L$5:$L$28252,$A46)</f>
        <v>0</v>
      </c>
      <c r="AA46" s="32">
        <f>SUMIFS(Sheet1!$G$5:$G$28252,Sheet1!$I$5:$I$28252,$B46,Sheet1!$L$5:$L$28252,$A46,Sheet1!$D$5:$D$28252,"工资",Sheet1!$E$5:$E$28252,"&lt;&gt;*调拨*")+SUMIFS(Sheet1!$G$5:$G$28252,Sheet1!$I$5:$I$28252,$B46,Sheet1!$L$5:$L$28252,$A46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6" s="32">
        <f>SUMIFS(Sheet1!$G$5:$G$28252,Sheet1!$I$5:$I$28252,$B46,Sheet1!$L$5:$L$28252,$A46,Sheet1!$D$5:$D$28252,"水费",Sheet1!$E$5:$E$28252,"&lt;&gt;*调拨*")+SUMIFS(Sheet1!$G$5:$G$28252,Sheet1!$I$5:$I$28252,$B46,Sheet1!$L$5:$L$28252,$A46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" s="32">
        <f>SUMIFS(Sheet1!$G$5:$G$28252,Sheet1!$I$5:$I$28252,$B46,Sheet1!$L$5:$L$28252,$A46,Sheet1!$D$5:$D$28252,"电费",Sheet1!$E$5:$E$28252,"&lt;&gt;*调拨*")+SUMIFS(Sheet1!$G$5:$G$28252,Sheet1!$I$5:$I$28252,$B46,Sheet1!$L$5:$L$28252,$A46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" s="32">
        <f>SUMIFS(Sheet1!$G$5:$G$28252,Sheet1!$I$5:$I$28252,$B46,Sheet1!$L$5:$L$28252,$A46,Sheet1!$D$5:$D$28252,"宽带费",Sheet1!$E$5:$E$28252,"&lt;&gt;*调拨*")+SUMIFS(Sheet1!$G$5:$G$28252,Sheet1!$I$5:$I$28252,$B46,Sheet1!$L$5:$L$28252,$A46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" s="32">
        <f>SUMIFS(Sheet1!$G$5:$G$28252,Sheet1!$I$5:$I$28252,$B46,Sheet1!$L$5:$L$28252,$A46,Sheet1!$D$5:$D$28252,"办公费",Sheet1!$E$5:$E$28252,"&lt;&gt;*调拨*")+SUMIFS(Sheet1!$G$5:$G$28252,Sheet1!$I$5:$I$28252,$B46,Sheet1!$L$5:$L$28252,$A46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" s="32">
        <f>SUMIFS(Sheet1!$G$5:$G$28252,Sheet1!$I$5:$I$28252,$B46,Sheet1!$L$5:$L$28252,$A46,Sheet1!$D$5:$D$28252,"话费",Sheet1!$E$5:$E$28252,"&lt;&gt;*调拨*")+SUMIFS(Sheet1!$G$5:$G$28252,Sheet1!$I$5:$I$28252,$B46,Sheet1!$L$5:$L$28252,$A46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" s="32">
        <f>SUMIFS(Sheet1!$G$5:$G$28252,Sheet1!$I$5:$I$28252,$B46,Sheet1!$L$5:$L$28252,$A46,Sheet1!$D$5:$D$28252,"房租",Sheet1!$E$5:$E$28252,"&lt;&gt;*调拨*")+SUMIFS(Sheet1!$G$5:$G$28252,Sheet1!$I$5:$I$28252,$B46,Sheet1!$L$5:$L$28252,$A46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6" s="32">
        <f>SUMIFS(Sheet1!$G$5:$G$28252,Sheet1!$I$5:$I$28252,$B46,Sheet1!$L$5:$L$28252,$A46,Sheet1!$E$5:$E$28252,"*调拨*")</f>
        <v>0</v>
      </c>
      <c r="AI46" s="32">
        <f>SUMIFS(Sheet1!$G$5:$G$28252,Sheet1!$I$5:$I$28252,$B46,Sheet1!$L$5:$L$28252,$A46,Sheet1!$D$5:$D$28252,"内部转款",Sheet1!$E$5:$E$28252,"&lt;&gt;*调拨*")+SUMIFS(Sheet1!$G$5:$G$28252,Sheet1!$I$5:$I$28252,$B46,Sheet1!$L$5:$L$28252,$A46,Sheet1!$D$5:$D$28252,"内部转账",Sheet1!$E$5:$E$28252,"&lt;&gt;*调拨*")</f>
        <v>0</v>
      </c>
      <c r="AJ46" s="32">
        <f t="shared" si="1"/>
        <v>0</v>
      </c>
      <c r="AK46" s="32">
        <f>SUMIFS(Sheet1!$G$5:$G$28252,Sheet1!$I$5:$I$28252,$B46,Sheet1!$L$5:$L$28252,$A46)</f>
        <v>0</v>
      </c>
      <c r="AL46" s="32">
        <f t="shared" si="2"/>
        <v>0</v>
      </c>
    </row>
    <row r="47" ht="16.5" spans="1:38">
      <c r="A47" s="30">
        <v>202512</v>
      </c>
      <c r="B47" s="31" t="s">
        <v>235</v>
      </c>
      <c r="C47" s="32">
        <f>SUMIFS(Sheet1!$F$5:$F$28252,Sheet1!$I$5:$I$28252,$B47,Sheet1!$L$5:$L$28252,$A47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7" s="32">
        <f>SUMIFS(Sheet1!$F$5:$F$28252,Sheet1!$I$5:$I$28252,$B47,Sheet1!$L$5:$L$28252,$A47,Sheet1!$D$5:$D$28252,"医保即时拨付",Sheet1!$E$5:$E$28252,"&lt;&gt;*调拨*")+SUMIFS(Sheet1!$F$5:$F$28252,Sheet1!$I$5:$I$28252,$B47,Sheet1!$L$5:$L$28252,$A47,Sheet1!$E$5:$E$28252,"*医保即时拨付*",Sheet1!$D$5:$D$28252,"&lt;&gt;医保即时拨付",Sheet1!$D$5:$D$28252,"&lt;&gt;内部转款",Sheet1!$D$5:$D$28252,"&lt;&gt;内部转账",Sheet1!$E$5:$E$28252,"&lt;&gt;*调拨*")</f>
        <v>0</v>
      </c>
      <c r="E47" s="32">
        <f>SUMIFS(Sheet1!$F$5:$F$28252,Sheet1!$I$5:$I$28252,$B47,Sheet1!$L$5:$L$28252,$A47,Sheet1!$D$5:$D$28252,"医保",Sheet1!$E$5:$E$28252,"&lt;&gt;*调拨*",Sheet1!$E$5:$E$28252,"&lt;&gt;*医保即时拨付*")+SUMIFS(Sheet1!$F$5:$F$28252,Sheet1!$I$5:$I$28252,$B47,Sheet1!$L$5:$L$28252,$A47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" s="32">
        <f>SUMIFS(Sheet1!$F$5:$F$28252,Sheet1!$I$5:$I$28252,$B47,Sheet1!$L$5:$L$28252,$A47,Sheet1!$D$5:$D$28252,"聚合",Sheet1!$E$5:$E$28252,"&lt;&gt;*调拨*")+SUMIFS(Sheet1!$F$5:$F$28252,Sheet1!$I$5:$I$28252,$B47,Sheet1!$L$5:$L$28252,$A47,Sheet1!$E$5:$E$28252,"*聚合*",Sheet1!$D$5:$D$28252,"&lt;&gt;聚合",Sheet1!$D$5:$D$28252,"&lt;&gt;内部转款",Sheet1!$D$5:$D$28252,"&lt;&gt;内部转账",Sheet1!$E$5:$E$28252,"&lt;&gt;*调拨*")</f>
        <v>0</v>
      </c>
      <c r="G47" s="32">
        <f>SUMIFS(Sheet1!$F$5:$F$28252,Sheet1!$I$5:$I$28252,$B47,Sheet1!$L$5:$L$28252,$A47,Sheet1!$D$5:$D$28252,"24小时微信",Sheet1!$E$5:$E$28252,"&lt;&gt;*调拨*")+SUMIFS(Sheet1!$F$5:$F$28252,Sheet1!$I$5:$I$28252,$B47,Sheet1!$L$5:$L$28252,$A47,Sheet1!$E$5:$E$28252,"*24小时微信*",Sheet1!$D$5:$D$28252,"&lt;&gt;24小时微信",Sheet1!$D$5:$D$28252,"&lt;&gt;内部转款",Sheet1!$D$5:$D$28252,"&lt;&gt;内部转账",Sheet1!$E$5:$E$28252,"&lt;&gt;*调拨*")</f>
        <v>0</v>
      </c>
      <c r="H47" s="32">
        <f>SUMIFS(Sheet1!$F$5:$F$28252,Sheet1!$I$5:$I$28252,$B47,Sheet1!$L$5:$L$28252,$A47,Sheet1!$D$5:$D$28252,"美团",Sheet1!$E$5:$E$28252,"&lt;&gt;*调拨*")+SUMIFS(Sheet1!$F$5:$F$28252,Sheet1!$I$5:$I$28252,$B47,Sheet1!$L$5:$L$28252,$A47,Sheet1!$E$5:$E$28252,"*美团*",Sheet1!$D$5:$D$28252,"&lt;&gt;美团",Sheet1!$D$5:$D$28252,"&lt;&gt;内部转款",Sheet1!$D$5:$D$28252,"&lt;&gt;内部转账",Sheet1!$E$5:$E$28252,"&lt;&gt;*调拨*")</f>
        <v>0</v>
      </c>
      <c r="I47" s="32">
        <f>SUMIFS(Sheet1!$F$5:$F$28252,Sheet1!$I$5:$I$28252,$B47,Sheet1!$L$5:$L$28252,$A47,Sheet1!$D$5:$D$28252,"饿了么",Sheet1!$E$5:$E$28252,"&lt;&gt;*调拨*")+SUMIFS(Sheet1!$F$5:$F$28252,Sheet1!$I$5:$I$28252,$B47,Sheet1!$L$5:$L$28252,$A47,Sheet1!$E$5:$E$28252,"*饿了么*",Sheet1!$D$5:$D$28252,"&lt;&gt;饿了么",Sheet1!$D$5:$D$28252,"&lt;&gt;内部转款",Sheet1!$D$5:$D$28252,"&lt;&gt;内部转账",Sheet1!$E$5:$E$28252,"&lt;&gt;*调拨*")</f>
        <v>0</v>
      </c>
      <c r="J47" s="32">
        <f>SUMIFS(Sheet1!$F$5:$F$28252,Sheet1!$I$5:$I$28252,$B47,Sheet1!$L$5:$L$28252,$A47,Sheet1!$D$5:$D$28252,"健E卡",Sheet1!$E$5:$E$28252,"&lt;&gt;*调拨*")+SUMIFS(Sheet1!$F$5:$F$28252,Sheet1!$I$5:$I$28252,$B47,Sheet1!$L$5:$L$28252,$A47,Sheet1!$E$5:$E$28252,"*健E卡*",Sheet1!$D$5:$D$28252,"&lt;&gt;健E卡",Sheet1!$D$5:$D$28252,"&lt;&gt;内部转款",Sheet1!$D$5:$D$28252,"&lt;&gt;内部转账",Sheet1!$E$5:$E$28252,"&lt;&gt;*调拨*")</f>
        <v>0</v>
      </c>
      <c r="K47" s="32">
        <f>SUMIFS(Sheet1!$F$5:$F$28252,Sheet1!$I$5:$I$28252,$B47,Sheet1!$L$5:$L$28252,$A47,Sheet1!$D$5:$D$28252,"抖音",Sheet1!$E$5:$E$28252,"&lt;&gt;*调拨*")+SUMIFS(Sheet1!$F$5:$F$28252,Sheet1!$I$5:$I$28252,$B47,Sheet1!$L$5:$L$28252,$A47,Sheet1!$E$5:$E$28252,"*抖音*",Sheet1!$D$5:$D$28252,"&lt;&gt;抖音",Sheet1!$D$5:$D$28252,"&lt;&gt;内部转款",Sheet1!$D$5:$D$28252,"&lt;&gt;内部转账",Sheet1!$E$5:$E$28252,"&lt;&gt;*调拨*")</f>
        <v>0</v>
      </c>
      <c r="L47" s="32">
        <f>SUMIFS(Sheet1!$F$5:$F$28252,Sheet1!$I$5:$I$28252,$B47,Sheet1!$L$5:$L$28252,$A47,Sheet1!$D$5:$D$28252,"医卡通",Sheet1!$E$5:$E$28252,"&lt;&gt;*调拨*")+SUMIFS(Sheet1!$F$5:$F$28252,Sheet1!$I$5:$I$28252,$B47,Sheet1!$L$5:$L$28252,$A47,Sheet1!$E$5:$E$28252,"*医卡通*",Sheet1!$D$5:$D$28252,"&lt;&gt;医卡通",Sheet1!$D$5:$D$28252,"&lt;&gt;内部转款",Sheet1!$D$5:$D$28252,"&lt;&gt;内部转账",Sheet1!$E$5:$E$28252,"&lt;&gt;*调拨*")</f>
        <v>0</v>
      </c>
      <c r="M47" s="32">
        <f>SUMIFS(Sheet1!$F$5:$F$28252,Sheet1!$I$5:$I$28252,$B47,Sheet1!$L$5:$L$28252,$A47,Sheet1!$D$5:$D$28252,"企健网",Sheet1!$E$5:$E$28252,"&lt;&gt;*调拨*")+SUMIFS(Sheet1!$F$5:$F$28252,Sheet1!$I$5:$I$28252,$B47,Sheet1!$L$5:$L$28252,$A47,Sheet1!$E$5:$E$28252,"*企健网*",Sheet1!$D$5:$D$28252,"&lt;&gt;企健网",Sheet1!$D$5:$D$28252,"&lt;&gt;内部转款",Sheet1!$D$5:$D$28252,"&lt;&gt;内部转账",Sheet1!$E$5:$E$28252,"&lt;&gt;*调拨*")</f>
        <v>0</v>
      </c>
      <c r="N47" s="32">
        <f>SUMIFS(Sheet1!$F$5:$F$28252,Sheet1!$I$5:$I$28252,$B47,Sheet1!$L$5:$L$28252,$A47,Sheet1!$D$5:$D$28252,"银联",Sheet1!$E$5:$E$28252,"&lt;&gt;*调拨*")+SUMIFS(Sheet1!$F$5:$F$28252,Sheet1!$I$5:$I$28252,$B47,Sheet1!$L$5:$L$28252,$A47,Sheet1!$E$5:$E$28252,"*银联*",Sheet1!$D$5:$D$28252,"&lt;&gt;银联",Sheet1!$D$5:$D$28252,"&lt;&gt;内部转款",Sheet1!$D$5:$D$28252,"&lt;&gt;内部转账",Sheet1!$E$5:$E$28252,"&lt;&gt;*调拨*")</f>
        <v>0</v>
      </c>
      <c r="O47" s="32">
        <f>SUMIFS(Sheet1!$F$5:$F$28252,Sheet1!$I$5:$I$28252,$B47,Sheet1!$L$5:$L$28252,$A47,Sheet1!$D$5:$D$28252,"京东",Sheet1!$E$5:$E$28252,"&lt;&gt;*调拨*")+SUMIFS(Sheet1!$F$5:$F$28252,Sheet1!$I$5:$I$28252,$B47,Sheet1!$L$5:$L$28252,$A47,Sheet1!$E$5:$E$28252,"*京东*",Sheet1!$D$5:$D$28252,"&lt;&gt;京东",Sheet1!$D$5:$D$28252,"&lt;&gt;内部转款",Sheet1!$D$5:$D$28252,"&lt;&gt;内部转账",Sheet1!$E$5:$E$28252,"&lt;&gt;*调拨*")</f>
        <v>0</v>
      </c>
      <c r="P47" s="32">
        <f>SUMIFS(Sheet1!$F$5:$F$28252,Sheet1!$I$5:$I$28252,$B47,Sheet1!$L$5:$L$28252,$A47,Sheet1!$D$5:$D$28252,"药机微信",Sheet1!$E$5:$E$28252,"&lt;&gt;*调拨*")+SUMIFS(Sheet1!$F$5:$F$28252,Sheet1!$I$5:$I$28252,$B47,Sheet1!$L$5:$L$28252,$A47,Sheet1!$E$5:$E$28252,"*药机微信*",Sheet1!$D$5:$D$28252,"&lt;&gt;药机微信",Sheet1!$D$5:$D$28252,"&lt;&gt;内部转款",Sheet1!$D$5:$D$28252,"&lt;&gt;内部转账",Sheet1!$E$5:$E$28252,"&lt;&gt;*调拨*")</f>
        <v>0</v>
      </c>
      <c r="Q47" s="32">
        <f>SUMIFS(Sheet1!$F$5:$F$28252,Sheet1!$I$5:$I$28252,$B47,Sheet1!$L$5:$L$28252,$A47,Sheet1!$D$5:$D$28252,"亲情卡",Sheet1!$E$5:$E$28252,"&lt;&gt;*调拨*")+SUMIFS(Sheet1!$F$5:$F$28252,Sheet1!$I$5:$I$28252,$B47,Sheet1!$L$5:$L$28252,$A47,Sheet1!$E$5:$E$28252,"*亲情卡*",Sheet1!$D$5:$D$28252,"&lt;&gt;亲情卡",Sheet1!$D$5:$D$28252,"&lt;&gt;内部转款",Sheet1!$D$5:$D$28252,"&lt;&gt;内部转账",Sheet1!$E$5:$E$28252,"&lt;&gt;*调拨*")</f>
        <v>0</v>
      </c>
      <c r="R47" s="32">
        <f>SUMIFS(Sheet1!$F$5:$F$28252,Sheet1!$I$5:$I$28252,$B47,Sheet1!$L$5:$L$28252,$A47,Sheet1!$D$5:$D$28252,"优惠券",Sheet1!$E$5:$E$28252,"&lt;&gt;*调拨*")+SUMIFS(Sheet1!$F$5:$F$28252,Sheet1!$I$5:$I$28252,$B47,Sheet1!$L$5:$L$28252,$A47,Sheet1!$E$5:$E$28252,"*优惠券*",Sheet1!$D$5:$D$28252,"&lt;&gt;优惠券",Sheet1!$D$5:$D$28252,"&lt;&gt;内部转款",Sheet1!$D$5:$D$28252,"&lt;&gt;内部转账",Sheet1!$E$5:$E$28252,"&lt;&gt;*调拨*")</f>
        <v>0</v>
      </c>
      <c r="S47" s="32">
        <f>SUMIFS(Sheet1!$F$5:$F$28252,Sheet1!$I$5:$I$28252,$B47,Sheet1!$L$5:$L$28252,$A47,Sheet1!$D$5:$D$28252,"代金券",Sheet1!$E$5:$E$28252,"&lt;&gt;*调拨*")+SUMIFS(Sheet1!$F$5:$F$28252,Sheet1!$I$5:$I$28252,$B47,Sheet1!$L$5:$L$28252,$A47,Sheet1!$E$5:$E$28252,"*代金券*",Sheet1!$D$5:$D$28252,"&lt;&gt;代金券",Sheet1!$D$5:$D$28252,"&lt;&gt;内部转款",Sheet1!$D$5:$D$28252,"&lt;&gt;内部转账",Sheet1!$E$5:$E$28252,"&lt;&gt;*调拨*")</f>
        <v>0</v>
      </c>
      <c r="T47" s="32">
        <f>SUMIFS(Sheet1!$F$5:$F$28252,Sheet1!$I$5:$I$28252,$B47,Sheet1!$L$5:$L$28252,$A47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,Sheet1!$L$5:$L$28252,$A47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,Sheet1!$L$5:$L$28252,$A47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,Sheet1!$L$5:$L$28252,$A47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" s="32">
        <f>SUMIFS(Sheet1!$F$5:$F$28252,Sheet1!$I$5:$I$28252,$B47,Sheet1!$L$5:$L$28252,$A47,Sheet1!$E$5:$E$28252,"*调拨*")</f>
        <v>0</v>
      </c>
      <c r="V47" s="32">
        <f>SUMIFS(Sheet1!$F$5:$F$28252,Sheet1!$I$5:$I$28252,$B47,Sheet1!$L$5:$L$28252,$A47,Sheet1!$D$5:$D$28252,"储值",Sheet1!$E$5:$E$28252,"&lt;&gt;*调拨*")+SUMIFS(Sheet1!$F$5:$F$28252,Sheet1!$I$5:$I$28252,$B47,Sheet1!$L$5:$L$28252,$A47,Sheet1!$E$5:$E$28252,"*储值*",Sheet1!$D$5:$D$28252,"&lt;&gt;储值",Sheet1!$D$5:$D$28252,"&lt;&gt;内部转款",Sheet1!$D$5:$D$28252,"&lt;&gt;内部转账",Sheet1!$E$5:$E$28252,"&lt;&gt;*调拨*")</f>
        <v>0</v>
      </c>
      <c r="W47" s="32">
        <f>SUMIFS(Sheet1!$F$5:$F$28252,Sheet1!$I$5:$I$28252,$B47,Sheet1!$L$5:$L$28252,$A47,Sheet1!$D$5:$D$28252,"效期",Sheet1!$E$5:$E$28252,"&lt;&gt;*调拨*")+SUMIFS(Sheet1!$F$5:$F$28252,Sheet1!$I$5:$I$28252,$B47,Sheet1!$L$5:$L$28252,$A47,Sheet1!$E$5:$E$28252,"*效期*",Sheet1!$D$5:$D$28252,"&lt;&gt;效期",Sheet1!$D$5:$D$28252,"&lt;&gt;内部转款",Sheet1!$D$5:$D$28252,"&lt;&gt;内部转账",Sheet1!$E$5:$E$28252,"&lt;&gt;*调拨*")</f>
        <v>0</v>
      </c>
      <c r="X47" s="32">
        <f>SUMIFS(Sheet1!$F$5:$F$28252,Sheet1!$I$5:$I$28252,$B47,Sheet1!$L$5:$L$28252,$A47,Sheet1!$D$5:$D$28252,"内部转款",Sheet1!$E$5:$E$28252,"&lt;&gt;*调拨*")+SUMIFS(Sheet1!$F$5:$F$28252,Sheet1!$I$5:$I$28252,$B47,Sheet1!$L$5:$L$28252,$A47,Sheet1!$D$5:$D$28252,"内部转账",Sheet1!$E$5:$E$28252,"&lt;&gt;*调拨*")</f>
        <v>0</v>
      </c>
      <c r="Y47" s="32">
        <f t="shared" si="0"/>
        <v>0</v>
      </c>
      <c r="Z47" s="32">
        <f>SUMIFS(Sheet1!$F$5:$F$28252,Sheet1!$I$5:$I$28252,$B47,Sheet1!$L$5:$L$28252,$A47)</f>
        <v>0</v>
      </c>
      <c r="AA47" s="32">
        <f>SUMIFS(Sheet1!$G$5:$G$28252,Sheet1!$I$5:$I$28252,$B47,Sheet1!$L$5:$L$28252,$A47,Sheet1!$D$5:$D$28252,"工资",Sheet1!$E$5:$E$28252,"&lt;&gt;*调拨*")+SUMIFS(Sheet1!$G$5:$G$28252,Sheet1!$I$5:$I$28252,$B47,Sheet1!$L$5:$L$28252,$A47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7" s="32">
        <f>SUMIFS(Sheet1!$G$5:$G$28252,Sheet1!$I$5:$I$28252,$B47,Sheet1!$L$5:$L$28252,$A47,Sheet1!$D$5:$D$28252,"水费",Sheet1!$E$5:$E$28252,"&lt;&gt;*调拨*")+SUMIFS(Sheet1!$G$5:$G$28252,Sheet1!$I$5:$I$28252,$B47,Sheet1!$L$5:$L$28252,$A47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" s="32">
        <f>SUMIFS(Sheet1!$G$5:$G$28252,Sheet1!$I$5:$I$28252,$B47,Sheet1!$L$5:$L$28252,$A47,Sheet1!$D$5:$D$28252,"电费",Sheet1!$E$5:$E$28252,"&lt;&gt;*调拨*")+SUMIFS(Sheet1!$G$5:$G$28252,Sheet1!$I$5:$I$28252,$B47,Sheet1!$L$5:$L$28252,$A47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" s="32">
        <f>SUMIFS(Sheet1!$G$5:$G$28252,Sheet1!$I$5:$I$28252,$B47,Sheet1!$L$5:$L$28252,$A47,Sheet1!$D$5:$D$28252,"宽带费",Sheet1!$E$5:$E$28252,"&lt;&gt;*调拨*")+SUMIFS(Sheet1!$G$5:$G$28252,Sheet1!$I$5:$I$28252,$B47,Sheet1!$L$5:$L$28252,$A47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" s="32">
        <f>SUMIFS(Sheet1!$G$5:$G$28252,Sheet1!$I$5:$I$28252,$B47,Sheet1!$L$5:$L$28252,$A47,Sheet1!$D$5:$D$28252,"办公费",Sheet1!$E$5:$E$28252,"&lt;&gt;*调拨*")+SUMIFS(Sheet1!$G$5:$G$28252,Sheet1!$I$5:$I$28252,$B47,Sheet1!$L$5:$L$28252,$A47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" s="32">
        <f>SUMIFS(Sheet1!$G$5:$G$28252,Sheet1!$I$5:$I$28252,$B47,Sheet1!$L$5:$L$28252,$A47,Sheet1!$D$5:$D$28252,"话费",Sheet1!$E$5:$E$28252,"&lt;&gt;*调拨*")+SUMIFS(Sheet1!$G$5:$G$28252,Sheet1!$I$5:$I$28252,$B47,Sheet1!$L$5:$L$28252,$A47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" s="32">
        <f>SUMIFS(Sheet1!$G$5:$G$28252,Sheet1!$I$5:$I$28252,$B47,Sheet1!$L$5:$L$28252,$A47,Sheet1!$D$5:$D$28252,"房租",Sheet1!$E$5:$E$28252,"&lt;&gt;*调拨*")+SUMIFS(Sheet1!$G$5:$G$28252,Sheet1!$I$5:$I$28252,$B47,Sheet1!$L$5:$L$28252,$A47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7" s="32">
        <f>SUMIFS(Sheet1!$G$5:$G$28252,Sheet1!$I$5:$I$28252,$B47,Sheet1!$L$5:$L$28252,$A47,Sheet1!$E$5:$E$28252,"*调拨*")</f>
        <v>0</v>
      </c>
      <c r="AI47" s="32">
        <f>SUMIFS(Sheet1!$G$5:$G$28252,Sheet1!$I$5:$I$28252,$B47,Sheet1!$L$5:$L$28252,$A47,Sheet1!$D$5:$D$28252,"内部转款",Sheet1!$E$5:$E$28252,"&lt;&gt;*调拨*")+SUMIFS(Sheet1!$G$5:$G$28252,Sheet1!$I$5:$I$28252,$B47,Sheet1!$L$5:$L$28252,$A47,Sheet1!$D$5:$D$28252,"内部转账",Sheet1!$E$5:$E$28252,"&lt;&gt;*调拨*")</f>
        <v>0</v>
      </c>
      <c r="AJ47" s="32">
        <f t="shared" si="1"/>
        <v>0</v>
      </c>
      <c r="AK47" s="32">
        <f>SUMIFS(Sheet1!$G$5:$G$28252,Sheet1!$I$5:$I$28252,$B47,Sheet1!$L$5:$L$28252,$A47)</f>
        <v>0</v>
      </c>
      <c r="AL47" s="32">
        <f t="shared" si="2"/>
        <v>0</v>
      </c>
    </row>
    <row r="48" ht="16.5" spans="1:38">
      <c r="A48" s="30">
        <v>202512</v>
      </c>
      <c r="B48" s="31" t="s">
        <v>267</v>
      </c>
      <c r="C48" s="32">
        <f>SUMIFS(Sheet1!$F$5:$F$28252,Sheet1!$I$5:$I$28252,$B48,Sheet1!$L$5:$L$28252,$A48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8" s="32">
        <f>SUMIFS(Sheet1!$F$5:$F$28252,Sheet1!$I$5:$I$28252,$B48,Sheet1!$L$5:$L$28252,$A48,Sheet1!$D$5:$D$28252,"医保即时拨付",Sheet1!$E$5:$E$28252,"&lt;&gt;*调拨*")+SUMIFS(Sheet1!$F$5:$F$28252,Sheet1!$I$5:$I$28252,$B48,Sheet1!$L$5:$L$28252,$A48,Sheet1!$E$5:$E$28252,"*医保即时拨付*",Sheet1!$D$5:$D$28252,"&lt;&gt;医保即时拨付",Sheet1!$D$5:$D$28252,"&lt;&gt;内部转款",Sheet1!$D$5:$D$28252,"&lt;&gt;内部转账",Sheet1!$E$5:$E$28252,"&lt;&gt;*调拨*")</f>
        <v>0</v>
      </c>
      <c r="E48" s="32">
        <f>SUMIFS(Sheet1!$F$5:$F$28252,Sheet1!$I$5:$I$28252,$B48,Sheet1!$L$5:$L$28252,$A48,Sheet1!$D$5:$D$28252,"医保",Sheet1!$E$5:$E$28252,"&lt;&gt;*调拨*",Sheet1!$E$5:$E$28252,"&lt;&gt;*医保即时拨付*")+SUMIFS(Sheet1!$F$5:$F$28252,Sheet1!$I$5:$I$28252,$B48,Sheet1!$L$5:$L$28252,$A48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8" s="32">
        <f>SUMIFS(Sheet1!$F$5:$F$28252,Sheet1!$I$5:$I$28252,$B48,Sheet1!$L$5:$L$28252,$A48,Sheet1!$D$5:$D$28252,"聚合",Sheet1!$E$5:$E$28252,"&lt;&gt;*调拨*")+SUMIFS(Sheet1!$F$5:$F$28252,Sheet1!$I$5:$I$28252,$B48,Sheet1!$L$5:$L$28252,$A48,Sheet1!$E$5:$E$28252,"*聚合*",Sheet1!$D$5:$D$28252,"&lt;&gt;聚合",Sheet1!$D$5:$D$28252,"&lt;&gt;内部转款",Sheet1!$D$5:$D$28252,"&lt;&gt;内部转账",Sheet1!$E$5:$E$28252,"&lt;&gt;*调拨*")</f>
        <v>0</v>
      </c>
      <c r="G48" s="32">
        <f>SUMIFS(Sheet1!$F$5:$F$28252,Sheet1!$I$5:$I$28252,$B48,Sheet1!$L$5:$L$28252,$A48,Sheet1!$D$5:$D$28252,"24小时微信",Sheet1!$E$5:$E$28252,"&lt;&gt;*调拨*")+SUMIFS(Sheet1!$F$5:$F$28252,Sheet1!$I$5:$I$28252,$B48,Sheet1!$L$5:$L$28252,$A48,Sheet1!$E$5:$E$28252,"*24小时微信*",Sheet1!$D$5:$D$28252,"&lt;&gt;24小时微信",Sheet1!$D$5:$D$28252,"&lt;&gt;内部转款",Sheet1!$D$5:$D$28252,"&lt;&gt;内部转账",Sheet1!$E$5:$E$28252,"&lt;&gt;*调拨*")</f>
        <v>0</v>
      </c>
      <c r="H48" s="32">
        <f>SUMIFS(Sheet1!$F$5:$F$28252,Sheet1!$I$5:$I$28252,$B48,Sheet1!$L$5:$L$28252,$A48,Sheet1!$D$5:$D$28252,"美团",Sheet1!$E$5:$E$28252,"&lt;&gt;*调拨*")+SUMIFS(Sheet1!$F$5:$F$28252,Sheet1!$I$5:$I$28252,$B48,Sheet1!$L$5:$L$28252,$A48,Sheet1!$E$5:$E$28252,"*美团*",Sheet1!$D$5:$D$28252,"&lt;&gt;美团",Sheet1!$D$5:$D$28252,"&lt;&gt;内部转款",Sheet1!$D$5:$D$28252,"&lt;&gt;内部转账",Sheet1!$E$5:$E$28252,"&lt;&gt;*调拨*")</f>
        <v>0</v>
      </c>
      <c r="I48" s="32">
        <f>SUMIFS(Sheet1!$F$5:$F$28252,Sheet1!$I$5:$I$28252,$B48,Sheet1!$L$5:$L$28252,$A48,Sheet1!$D$5:$D$28252,"饿了么",Sheet1!$E$5:$E$28252,"&lt;&gt;*调拨*")+SUMIFS(Sheet1!$F$5:$F$28252,Sheet1!$I$5:$I$28252,$B48,Sheet1!$L$5:$L$28252,$A48,Sheet1!$E$5:$E$28252,"*饿了么*",Sheet1!$D$5:$D$28252,"&lt;&gt;饿了么",Sheet1!$D$5:$D$28252,"&lt;&gt;内部转款",Sheet1!$D$5:$D$28252,"&lt;&gt;内部转账",Sheet1!$E$5:$E$28252,"&lt;&gt;*调拨*")</f>
        <v>0</v>
      </c>
      <c r="J48" s="32">
        <f>SUMIFS(Sheet1!$F$5:$F$28252,Sheet1!$I$5:$I$28252,$B48,Sheet1!$L$5:$L$28252,$A48,Sheet1!$D$5:$D$28252,"健E卡",Sheet1!$E$5:$E$28252,"&lt;&gt;*调拨*")+SUMIFS(Sheet1!$F$5:$F$28252,Sheet1!$I$5:$I$28252,$B48,Sheet1!$L$5:$L$28252,$A48,Sheet1!$E$5:$E$28252,"*健E卡*",Sheet1!$D$5:$D$28252,"&lt;&gt;健E卡",Sheet1!$D$5:$D$28252,"&lt;&gt;内部转款",Sheet1!$D$5:$D$28252,"&lt;&gt;内部转账",Sheet1!$E$5:$E$28252,"&lt;&gt;*调拨*")</f>
        <v>0</v>
      </c>
      <c r="K48" s="32">
        <f>SUMIFS(Sheet1!$F$5:$F$28252,Sheet1!$I$5:$I$28252,$B48,Sheet1!$L$5:$L$28252,$A48,Sheet1!$D$5:$D$28252,"抖音",Sheet1!$E$5:$E$28252,"&lt;&gt;*调拨*")+SUMIFS(Sheet1!$F$5:$F$28252,Sheet1!$I$5:$I$28252,$B48,Sheet1!$L$5:$L$28252,$A48,Sheet1!$E$5:$E$28252,"*抖音*",Sheet1!$D$5:$D$28252,"&lt;&gt;抖音",Sheet1!$D$5:$D$28252,"&lt;&gt;内部转款",Sheet1!$D$5:$D$28252,"&lt;&gt;内部转账",Sheet1!$E$5:$E$28252,"&lt;&gt;*调拨*")</f>
        <v>0</v>
      </c>
      <c r="L48" s="32">
        <f>SUMIFS(Sheet1!$F$5:$F$28252,Sheet1!$I$5:$I$28252,$B48,Sheet1!$L$5:$L$28252,$A48,Sheet1!$D$5:$D$28252,"医卡通",Sheet1!$E$5:$E$28252,"&lt;&gt;*调拨*")+SUMIFS(Sheet1!$F$5:$F$28252,Sheet1!$I$5:$I$28252,$B48,Sheet1!$L$5:$L$28252,$A48,Sheet1!$E$5:$E$28252,"*医卡通*",Sheet1!$D$5:$D$28252,"&lt;&gt;医卡通",Sheet1!$D$5:$D$28252,"&lt;&gt;内部转款",Sheet1!$D$5:$D$28252,"&lt;&gt;内部转账",Sheet1!$E$5:$E$28252,"&lt;&gt;*调拨*")</f>
        <v>0</v>
      </c>
      <c r="M48" s="32">
        <f>SUMIFS(Sheet1!$F$5:$F$28252,Sheet1!$I$5:$I$28252,$B48,Sheet1!$L$5:$L$28252,$A48,Sheet1!$D$5:$D$28252,"企健网",Sheet1!$E$5:$E$28252,"&lt;&gt;*调拨*")+SUMIFS(Sheet1!$F$5:$F$28252,Sheet1!$I$5:$I$28252,$B48,Sheet1!$L$5:$L$28252,$A48,Sheet1!$E$5:$E$28252,"*企健网*",Sheet1!$D$5:$D$28252,"&lt;&gt;企健网",Sheet1!$D$5:$D$28252,"&lt;&gt;内部转款",Sheet1!$D$5:$D$28252,"&lt;&gt;内部转账",Sheet1!$E$5:$E$28252,"&lt;&gt;*调拨*")</f>
        <v>0</v>
      </c>
      <c r="N48" s="32">
        <f>SUMIFS(Sheet1!$F$5:$F$28252,Sheet1!$I$5:$I$28252,$B48,Sheet1!$L$5:$L$28252,$A48,Sheet1!$D$5:$D$28252,"银联",Sheet1!$E$5:$E$28252,"&lt;&gt;*调拨*")+SUMIFS(Sheet1!$F$5:$F$28252,Sheet1!$I$5:$I$28252,$B48,Sheet1!$L$5:$L$28252,$A48,Sheet1!$E$5:$E$28252,"*银联*",Sheet1!$D$5:$D$28252,"&lt;&gt;银联",Sheet1!$D$5:$D$28252,"&lt;&gt;内部转款",Sheet1!$D$5:$D$28252,"&lt;&gt;内部转账",Sheet1!$E$5:$E$28252,"&lt;&gt;*调拨*")</f>
        <v>0</v>
      </c>
      <c r="O48" s="32">
        <f>SUMIFS(Sheet1!$F$5:$F$28252,Sheet1!$I$5:$I$28252,$B48,Sheet1!$L$5:$L$28252,$A48,Sheet1!$D$5:$D$28252,"京东",Sheet1!$E$5:$E$28252,"&lt;&gt;*调拨*")+SUMIFS(Sheet1!$F$5:$F$28252,Sheet1!$I$5:$I$28252,$B48,Sheet1!$L$5:$L$28252,$A48,Sheet1!$E$5:$E$28252,"*京东*",Sheet1!$D$5:$D$28252,"&lt;&gt;京东",Sheet1!$D$5:$D$28252,"&lt;&gt;内部转款",Sheet1!$D$5:$D$28252,"&lt;&gt;内部转账",Sheet1!$E$5:$E$28252,"&lt;&gt;*调拨*")</f>
        <v>0</v>
      </c>
      <c r="P48" s="32">
        <f>SUMIFS(Sheet1!$F$5:$F$28252,Sheet1!$I$5:$I$28252,$B48,Sheet1!$L$5:$L$28252,$A48,Sheet1!$D$5:$D$28252,"药机微信",Sheet1!$E$5:$E$28252,"&lt;&gt;*调拨*")+SUMIFS(Sheet1!$F$5:$F$28252,Sheet1!$I$5:$I$28252,$B48,Sheet1!$L$5:$L$28252,$A48,Sheet1!$E$5:$E$28252,"*药机微信*",Sheet1!$D$5:$D$28252,"&lt;&gt;药机微信",Sheet1!$D$5:$D$28252,"&lt;&gt;内部转款",Sheet1!$D$5:$D$28252,"&lt;&gt;内部转账",Sheet1!$E$5:$E$28252,"&lt;&gt;*调拨*")</f>
        <v>0</v>
      </c>
      <c r="Q48" s="32">
        <f>SUMIFS(Sheet1!$F$5:$F$28252,Sheet1!$I$5:$I$28252,$B48,Sheet1!$L$5:$L$28252,$A48,Sheet1!$D$5:$D$28252,"亲情卡",Sheet1!$E$5:$E$28252,"&lt;&gt;*调拨*")+SUMIFS(Sheet1!$F$5:$F$28252,Sheet1!$I$5:$I$28252,$B48,Sheet1!$L$5:$L$28252,$A48,Sheet1!$E$5:$E$28252,"*亲情卡*",Sheet1!$D$5:$D$28252,"&lt;&gt;亲情卡",Sheet1!$D$5:$D$28252,"&lt;&gt;内部转款",Sheet1!$D$5:$D$28252,"&lt;&gt;内部转账",Sheet1!$E$5:$E$28252,"&lt;&gt;*调拨*")</f>
        <v>0</v>
      </c>
      <c r="R48" s="32">
        <f>SUMIFS(Sheet1!$F$5:$F$28252,Sheet1!$I$5:$I$28252,$B48,Sheet1!$L$5:$L$28252,$A48,Sheet1!$D$5:$D$28252,"优惠券",Sheet1!$E$5:$E$28252,"&lt;&gt;*调拨*")+SUMIFS(Sheet1!$F$5:$F$28252,Sheet1!$I$5:$I$28252,$B48,Sheet1!$L$5:$L$28252,$A48,Sheet1!$E$5:$E$28252,"*优惠券*",Sheet1!$D$5:$D$28252,"&lt;&gt;优惠券",Sheet1!$D$5:$D$28252,"&lt;&gt;内部转款",Sheet1!$D$5:$D$28252,"&lt;&gt;内部转账",Sheet1!$E$5:$E$28252,"&lt;&gt;*调拨*")</f>
        <v>0</v>
      </c>
      <c r="S48" s="32">
        <f>SUMIFS(Sheet1!$F$5:$F$28252,Sheet1!$I$5:$I$28252,$B48,Sheet1!$L$5:$L$28252,$A48,Sheet1!$D$5:$D$28252,"代金券",Sheet1!$E$5:$E$28252,"&lt;&gt;*调拨*")+SUMIFS(Sheet1!$F$5:$F$28252,Sheet1!$I$5:$I$28252,$B48,Sheet1!$L$5:$L$28252,$A48,Sheet1!$E$5:$E$28252,"*代金券*",Sheet1!$D$5:$D$28252,"&lt;&gt;代金券",Sheet1!$D$5:$D$28252,"&lt;&gt;内部转款",Sheet1!$D$5:$D$28252,"&lt;&gt;内部转账",Sheet1!$E$5:$E$28252,"&lt;&gt;*调拨*")</f>
        <v>0</v>
      </c>
      <c r="T48" s="32">
        <f>SUMIFS(Sheet1!$F$5:$F$28252,Sheet1!$I$5:$I$28252,$B48,Sheet1!$L$5:$L$28252,$A48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,Sheet1!$L$5:$L$28252,$A48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,Sheet1!$L$5:$L$28252,$A48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,Sheet1!$L$5:$L$28252,$A48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8" s="32">
        <f>SUMIFS(Sheet1!$F$5:$F$28252,Sheet1!$I$5:$I$28252,$B48,Sheet1!$L$5:$L$28252,$A48,Sheet1!$E$5:$E$28252,"*调拨*")</f>
        <v>0</v>
      </c>
      <c r="V48" s="32">
        <f>SUMIFS(Sheet1!$F$5:$F$28252,Sheet1!$I$5:$I$28252,$B48,Sheet1!$L$5:$L$28252,$A48,Sheet1!$D$5:$D$28252,"储值",Sheet1!$E$5:$E$28252,"&lt;&gt;*调拨*")+SUMIFS(Sheet1!$F$5:$F$28252,Sheet1!$I$5:$I$28252,$B48,Sheet1!$L$5:$L$28252,$A48,Sheet1!$E$5:$E$28252,"*储值*",Sheet1!$D$5:$D$28252,"&lt;&gt;储值",Sheet1!$D$5:$D$28252,"&lt;&gt;内部转款",Sheet1!$D$5:$D$28252,"&lt;&gt;内部转账",Sheet1!$E$5:$E$28252,"&lt;&gt;*调拨*")</f>
        <v>0</v>
      </c>
      <c r="W48" s="32">
        <f>SUMIFS(Sheet1!$F$5:$F$28252,Sheet1!$I$5:$I$28252,$B48,Sheet1!$L$5:$L$28252,$A48,Sheet1!$D$5:$D$28252,"效期",Sheet1!$E$5:$E$28252,"&lt;&gt;*调拨*")+SUMIFS(Sheet1!$F$5:$F$28252,Sheet1!$I$5:$I$28252,$B48,Sheet1!$L$5:$L$28252,$A48,Sheet1!$E$5:$E$28252,"*效期*",Sheet1!$D$5:$D$28252,"&lt;&gt;效期",Sheet1!$D$5:$D$28252,"&lt;&gt;内部转款",Sheet1!$D$5:$D$28252,"&lt;&gt;内部转账",Sheet1!$E$5:$E$28252,"&lt;&gt;*调拨*")</f>
        <v>0</v>
      </c>
      <c r="X48" s="32">
        <f>SUMIFS(Sheet1!$F$5:$F$28252,Sheet1!$I$5:$I$28252,$B48,Sheet1!$L$5:$L$28252,$A48,Sheet1!$D$5:$D$28252,"内部转款",Sheet1!$E$5:$E$28252,"&lt;&gt;*调拨*")+SUMIFS(Sheet1!$F$5:$F$28252,Sheet1!$I$5:$I$28252,$B48,Sheet1!$L$5:$L$28252,$A48,Sheet1!$D$5:$D$28252,"内部转账",Sheet1!$E$5:$E$28252,"&lt;&gt;*调拨*")</f>
        <v>0</v>
      </c>
      <c r="Y48" s="32">
        <f t="shared" si="0"/>
        <v>0</v>
      </c>
      <c r="Z48" s="32">
        <f>SUMIFS(Sheet1!$F$5:$F$28252,Sheet1!$I$5:$I$28252,$B48,Sheet1!$L$5:$L$28252,$A48)</f>
        <v>0</v>
      </c>
      <c r="AA48" s="32">
        <f>SUMIFS(Sheet1!$G$5:$G$28252,Sheet1!$I$5:$I$28252,$B48,Sheet1!$L$5:$L$28252,$A48,Sheet1!$D$5:$D$28252,"工资",Sheet1!$E$5:$E$28252,"&lt;&gt;*调拨*")+SUMIFS(Sheet1!$G$5:$G$28252,Sheet1!$I$5:$I$28252,$B48,Sheet1!$L$5:$L$28252,$A48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8" s="32">
        <f>SUMIFS(Sheet1!$G$5:$G$28252,Sheet1!$I$5:$I$28252,$B48,Sheet1!$L$5:$L$28252,$A48,Sheet1!$D$5:$D$28252,"水费",Sheet1!$E$5:$E$28252,"&lt;&gt;*调拨*")+SUMIFS(Sheet1!$G$5:$G$28252,Sheet1!$I$5:$I$28252,$B48,Sheet1!$L$5:$L$28252,$A48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8" s="32">
        <f>SUMIFS(Sheet1!$G$5:$G$28252,Sheet1!$I$5:$I$28252,$B48,Sheet1!$L$5:$L$28252,$A48,Sheet1!$D$5:$D$28252,"电费",Sheet1!$E$5:$E$28252,"&lt;&gt;*调拨*")+SUMIFS(Sheet1!$G$5:$G$28252,Sheet1!$I$5:$I$28252,$B48,Sheet1!$L$5:$L$28252,$A48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8" s="32">
        <f>SUMIFS(Sheet1!$G$5:$G$28252,Sheet1!$I$5:$I$28252,$B48,Sheet1!$L$5:$L$28252,$A48,Sheet1!$D$5:$D$28252,"宽带费",Sheet1!$E$5:$E$28252,"&lt;&gt;*调拨*")+SUMIFS(Sheet1!$G$5:$G$28252,Sheet1!$I$5:$I$28252,$B48,Sheet1!$L$5:$L$28252,$A48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8" s="32">
        <f>SUMIFS(Sheet1!$G$5:$G$28252,Sheet1!$I$5:$I$28252,$B48,Sheet1!$L$5:$L$28252,$A48,Sheet1!$D$5:$D$28252,"办公费",Sheet1!$E$5:$E$28252,"&lt;&gt;*调拨*")+SUMIFS(Sheet1!$G$5:$G$28252,Sheet1!$I$5:$I$28252,$B48,Sheet1!$L$5:$L$28252,$A48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8" s="32">
        <f>SUMIFS(Sheet1!$G$5:$G$28252,Sheet1!$I$5:$I$28252,$B48,Sheet1!$L$5:$L$28252,$A48,Sheet1!$D$5:$D$28252,"话费",Sheet1!$E$5:$E$28252,"&lt;&gt;*调拨*")+SUMIFS(Sheet1!$G$5:$G$28252,Sheet1!$I$5:$I$28252,$B48,Sheet1!$L$5:$L$28252,$A48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8" s="32">
        <f>SUMIFS(Sheet1!$G$5:$G$28252,Sheet1!$I$5:$I$28252,$B48,Sheet1!$L$5:$L$28252,$A48,Sheet1!$D$5:$D$28252,"房租",Sheet1!$E$5:$E$28252,"&lt;&gt;*调拨*")+SUMIFS(Sheet1!$G$5:$G$28252,Sheet1!$I$5:$I$28252,$B48,Sheet1!$L$5:$L$28252,$A48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8" s="32">
        <f>SUMIFS(Sheet1!$G$5:$G$28252,Sheet1!$I$5:$I$28252,$B48,Sheet1!$L$5:$L$28252,$A48,Sheet1!$E$5:$E$28252,"*调拨*")</f>
        <v>0</v>
      </c>
      <c r="AI48" s="32">
        <f>SUMIFS(Sheet1!$G$5:$G$28252,Sheet1!$I$5:$I$28252,$B48,Sheet1!$L$5:$L$28252,$A48,Sheet1!$D$5:$D$28252,"内部转款",Sheet1!$E$5:$E$28252,"&lt;&gt;*调拨*")+SUMIFS(Sheet1!$G$5:$G$28252,Sheet1!$I$5:$I$28252,$B48,Sheet1!$L$5:$L$28252,$A48,Sheet1!$D$5:$D$28252,"内部转账",Sheet1!$E$5:$E$28252,"&lt;&gt;*调拨*")</f>
        <v>0</v>
      </c>
      <c r="AJ48" s="32">
        <f t="shared" si="1"/>
        <v>0</v>
      </c>
      <c r="AK48" s="32">
        <f>SUMIFS(Sheet1!$G$5:$G$28252,Sheet1!$I$5:$I$28252,$B48,Sheet1!$L$5:$L$28252,$A48)</f>
        <v>0</v>
      </c>
      <c r="AL48" s="32">
        <f t="shared" si="2"/>
        <v>0</v>
      </c>
    </row>
    <row r="49" ht="16.5" spans="1:38">
      <c r="A49" s="30">
        <v>202512</v>
      </c>
      <c r="B49" s="31" t="s">
        <v>84</v>
      </c>
      <c r="C49" s="32">
        <f>SUMIFS(Sheet1!$F$5:$F$28252,Sheet1!$I$5:$I$28252,$B49,Sheet1!$L$5:$L$28252,$A49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6451.07</v>
      </c>
      <c r="D49" s="32">
        <f>SUMIFS(Sheet1!$F$5:$F$28252,Sheet1!$I$5:$I$28252,$B49,Sheet1!$L$5:$L$28252,$A49,Sheet1!$D$5:$D$28252,"医保即时拨付",Sheet1!$E$5:$E$28252,"&lt;&gt;*调拨*")+SUMIFS(Sheet1!$F$5:$F$28252,Sheet1!$I$5:$I$28252,$B49,Sheet1!$L$5:$L$28252,$A49,Sheet1!$E$5:$E$28252,"*医保即时拨付*",Sheet1!$D$5:$D$28252,"&lt;&gt;医保即时拨付",Sheet1!$D$5:$D$28252,"&lt;&gt;内部转款",Sheet1!$D$5:$D$28252,"&lt;&gt;内部转账",Sheet1!$E$5:$E$28252,"&lt;&gt;*调拨*")</f>
        <v>0</v>
      </c>
      <c r="E49" s="32">
        <f>SUMIFS(Sheet1!$F$5:$F$28252,Sheet1!$I$5:$I$28252,$B49,Sheet1!$L$5:$L$28252,$A49,Sheet1!$D$5:$D$28252,"医保",Sheet1!$E$5:$E$28252,"&lt;&gt;*调拨*",Sheet1!$E$5:$E$28252,"&lt;&gt;*医保即时拨付*")+SUMIFS(Sheet1!$F$5:$F$28252,Sheet1!$I$5:$I$28252,$B49,Sheet1!$L$5:$L$28252,$A49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" s="32">
        <f>SUMIFS(Sheet1!$F$5:$F$28252,Sheet1!$I$5:$I$28252,$B49,Sheet1!$L$5:$L$28252,$A49,Sheet1!$D$5:$D$28252,"聚合",Sheet1!$E$5:$E$28252,"&lt;&gt;*调拨*")+SUMIFS(Sheet1!$F$5:$F$28252,Sheet1!$I$5:$I$28252,$B49,Sheet1!$L$5:$L$28252,$A49,Sheet1!$E$5:$E$28252,"*聚合*",Sheet1!$D$5:$D$28252,"&lt;&gt;聚合",Sheet1!$D$5:$D$28252,"&lt;&gt;内部转款",Sheet1!$D$5:$D$28252,"&lt;&gt;内部转账",Sheet1!$E$5:$E$28252,"&lt;&gt;*调拨*")</f>
        <v>0</v>
      </c>
      <c r="G49" s="32">
        <f>SUMIFS(Sheet1!$F$5:$F$28252,Sheet1!$I$5:$I$28252,$B49,Sheet1!$L$5:$L$28252,$A49,Sheet1!$D$5:$D$28252,"24小时微信",Sheet1!$E$5:$E$28252,"&lt;&gt;*调拨*")+SUMIFS(Sheet1!$F$5:$F$28252,Sheet1!$I$5:$I$28252,$B49,Sheet1!$L$5:$L$28252,$A49,Sheet1!$E$5:$E$28252,"*24小时微信*",Sheet1!$D$5:$D$28252,"&lt;&gt;24小时微信",Sheet1!$D$5:$D$28252,"&lt;&gt;内部转款",Sheet1!$D$5:$D$28252,"&lt;&gt;内部转账",Sheet1!$E$5:$E$28252,"&lt;&gt;*调拨*")</f>
        <v>0</v>
      </c>
      <c r="H49" s="32">
        <f>SUMIFS(Sheet1!$F$5:$F$28252,Sheet1!$I$5:$I$28252,$B49,Sheet1!$L$5:$L$28252,$A49,Sheet1!$D$5:$D$28252,"美团",Sheet1!$E$5:$E$28252,"&lt;&gt;*调拨*")+SUMIFS(Sheet1!$F$5:$F$28252,Sheet1!$I$5:$I$28252,$B49,Sheet1!$L$5:$L$28252,$A49,Sheet1!$E$5:$E$28252,"*美团*",Sheet1!$D$5:$D$28252,"&lt;&gt;美团",Sheet1!$D$5:$D$28252,"&lt;&gt;内部转款",Sheet1!$D$5:$D$28252,"&lt;&gt;内部转账",Sheet1!$E$5:$E$28252,"&lt;&gt;*调拨*")</f>
        <v>0</v>
      </c>
      <c r="I49" s="32">
        <f>SUMIFS(Sheet1!$F$5:$F$28252,Sheet1!$I$5:$I$28252,$B49,Sheet1!$L$5:$L$28252,$A49,Sheet1!$D$5:$D$28252,"饿了么",Sheet1!$E$5:$E$28252,"&lt;&gt;*调拨*")+SUMIFS(Sheet1!$F$5:$F$28252,Sheet1!$I$5:$I$28252,$B49,Sheet1!$L$5:$L$28252,$A49,Sheet1!$E$5:$E$28252,"*饿了么*",Sheet1!$D$5:$D$28252,"&lt;&gt;饿了么",Sheet1!$D$5:$D$28252,"&lt;&gt;内部转款",Sheet1!$D$5:$D$28252,"&lt;&gt;内部转账",Sheet1!$E$5:$E$28252,"&lt;&gt;*调拨*")</f>
        <v>0</v>
      </c>
      <c r="J49" s="32">
        <f>SUMIFS(Sheet1!$F$5:$F$28252,Sheet1!$I$5:$I$28252,$B49,Sheet1!$L$5:$L$28252,$A49,Sheet1!$D$5:$D$28252,"健E卡",Sheet1!$E$5:$E$28252,"&lt;&gt;*调拨*")+SUMIFS(Sheet1!$F$5:$F$28252,Sheet1!$I$5:$I$28252,$B49,Sheet1!$L$5:$L$28252,$A49,Sheet1!$E$5:$E$28252,"*健E卡*",Sheet1!$D$5:$D$28252,"&lt;&gt;健E卡",Sheet1!$D$5:$D$28252,"&lt;&gt;内部转款",Sheet1!$D$5:$D$28252,"&lt;&gt;内部转账",Sheet1!$E$5:$E$28252,"&lt;&gt;*调拨*")</f>
        <v>0</v>
      </c>
      <c r="K49" s="32">
        <f>SUMIFS(Sheet1!$F$5:$F$28252,Sheet1!$I$5:$I$28252,$B49,Sheet1!$L$5:$L$28252,$A49,Sheet1!$D$5:$D$28252,"抖音",Sheet1!$E$5:$E$28252,"&lt;&gt;*调拨*")+SUMIFS(Sheet1!$F$5:$F$28252,Sheet1!$I$5:$I$28252,$B49,Sheet1!$L$5:$L$28252,$A49,Sheet1!$E$5:$E$28252,"*抖音*",Sheet1!$D$5:$D$28252,"&lt;&gt;抖音",Sheet1!$D$5:$D$28252,"&lt;&gt;内部转款",Sheet1!$D$5:$D$28252,"&lt;&gt;内部转账",Sheet1!$E$5:$E$28252,"&lt;&gt;*调拨*")</f>
        <v>0</v>
      </c>
      <c r="L49" s="32">
        <f>SUMIFS(Sheet1!$F$5:$F$28252,Sheet1!$I$5:$I$28252,$B49,Sheet1!$L$5:$L$28252,$A49,Sheet1!$D$5:$D$28252,"医卡通",Sheet1!$E$5:$E$28252,"&lt;&gt;*调拨*")+SUMIFS(Sheet1!$F$5:$F$28252,Sheet1!$I$5:$I$28252,$B49,Sheet1!$L$5:$L$28252,$A49,Sheet1!$E$5:$E$28252,"*医卡通*",Sheet1!$D$5:$D$28252,"&lt;&gt;医卡通",Sheet1!$D$5:$D$28252,"&lt;&gt;内部转款",Sheet1!$D$5:$D$28252,"&lt;&gt;内部转账",Sheet1!$E$5:$E$28252,"&lt;&gt;*调拨*")</f>
        <v>0</v>
      </c>
      <c r="M49" s="32">
        <f>SUMIFS(Sheet1!$F$5:$F$28252,Sheet1!$I$5:$I$28252,$B49,Sheet1!$L$5:$L$28252,$A49,Sheet1!$D$5:$D$28252,"企健网",Sheet1!$E$5:$E$28252,"&lt;&gt;*调拨*")+SUMIFS(Sheet1!$F$5:$F$28252,Sheet1!$I$5:$I$28252,$B49,Sheet1!$L$5:$L$28252,$A49,Sheet1!$E$5:$E$28252,"*企健网*",Sheet1!$D$5:$D$28252,"&lt;&gt;企健网",Sheet1!$D$5:$D$28252,"&lt;&gt;内部转款",Sheet1!$D$5:$D$28252,"&lt;&gt;内部转账",Sheet1!$E$5:$E$28252,"&lt;&gt;*调拨*")</f>
        <v>0</v>
      </c>
      <c r="N49" s="32">
        <f>SUMIFS(Sheet1!$F$5:$F$28252,Sheet1!$I$5:$I$28252,$B49,Sheet1!$L$5:$L$28252,$A49,Sheet1!$D$5:$D$28252,"银联",Sheet1!$E$5:$E$28252,"&lt;&gt;*调拨*")+SUMIFS(Sheet1!$F$5:$F$28252,Sheet1!$I$5:$I$28252,$B49,Sheet1!$L$5:$L$28252,$A49,Sheet1!$E$5:$E$28252,"*银联*",Sheet1!$D$5:$D$28252,"&lt;&gt;银联",Sheet1!$D$5:$D$28252,"&lt;&gt;内部转款",Sheet1!$D$5:$D$28252,"&lt;&gt;内部转账",Sheet1!$E$5:$E$28252,"&lt;&gt;*调拨*")</f>
        <v>0</v>
      </c>
      <c r="O49" s="32">
        <f>SUMIFS(Sheet1!$F$5:$F$28252,Sheet1!$I$5:$I$28252,$B49,Sheet1!$L$5:$L$28252,$A49,Sheet1!$D$5:$D$28252,"京东",Sheet1!$E$5:$E$28252,"&lt;&gt;*调拨*")+SUMIFS(Sheet1!$F$5:$F$28252,Sheet1!$I$5:$I$28252,$B49,Sheet1!$L$5:$L$28252,$A49,Sheet1!$E$5:$E$28252,"*京东*",Sheet1!$D$5:$D$28252,"&lt;&gt;京东",Sheet1!$D$5:$D$28252,"&lt;&gt;内部转款",Sheet1!$D$5:$D$28252,"&lt;&gt;内部转账",Sheet1!$E$5:$E$28252,"&lt;&gt;*调拨*")</f>
        <v>0</v>
      </c>
      <c r="P49" s="32">
        <f>SUMIFS(Sheet1!$F$5:$F$28252,Sheet1!$I$5:$I$28252,$B49,Sheet1!$L$5:$L$28252,$A49,Sheet1!$D$5:$D$28252,"药机微信",Sheet1!$E$5:$E$28252,"&lt;&gt;*调拨*")+SUMIFS(Sheet1!$F$5:$F$28252,Sheet1!$I$5:$I$28252,$B49,Sheet1!$L$5:$L$28252,$A49,Sheet1!$E$5:$E$28252,"*药机微信*",Sheet1!$D$5:$D$28252,"&lt;&gt;药机微信",Sheet1!$D$5:$D$28252,"&lt;&gt;内部转款",Sheet1!$D$5:$D$28252,"&lt;&gt;内部转账",Sheet1!$E$5:$E$28252,"&lt;&gt;*调拨*")</f>
        <v>0</v>
      </c>
      <c r="Q49" s="32">
        <f>SUMIFS(Sheet1!$F$5:$F$28252,Sheet1!$I$5:$I$28252,$B49,Sheet1!$L$5:$L$28252,$A49,Sheet1!$D$5:$D$28252,"亲情卡",Sheet1!$E$5:$E$28252,"&lt;&gt;*调拨*")+SUMIFS(Sheet1!$F$5:$F$28252,Sheet1!$I$5:$I$28252,$B49,Sheet1!$L$5:$L$28252,$A49,Sheet1!$E$5:$E$28252,"*亲情卡*",Sheet1!$D$5:$D$28252,"&lt;&gt;亲情卡",Sheet1!$D$5:$D$28252,"&lt;&gt;内部转款",Sheet1!$D$5:$D$28252,"&lt;&gt;内部转账",Sheet1!$E$5:$E$28252,"&lt;&gt;*调拨*")</f>
        <v>0</v>
      </c>
      <c r="R49" s="32">
        <f>SUMIFS(Sheet1!$F$5:$F$28252,Sheet1!$I$5:$I$28252,$B49,Sheet1!$L$5:$L$28252,$A49,Sheet1!$D$5:$D$28252,"优惠券",Sheet1!$E$5:$E$28252,"&lt;&gt;*调拨*")+SUMIFS(Sheet1!$F$5:$F$28252,Sheet1!$I$5:$I$28252,$B49,Sheet1!$L$5:$L$28252,$A49,Sheet1!$E$5:$E$28252,"*优惠券*",Sheet1!$D$5:$D$28252,"&lt;&gt;优惠券",Sheet1!$D$5:$D$28252,"&lt;&gt;内部转款",Sheet1!$D$5:$D$28252,"&lt;&gt;内部转账",Sheet1!$E$5:$E$28252,"&lt;&gt;*调拨*")</f>
        <v>0</v>
      </c>
      <c r="S49" s="32">
        <f>SUMIFS(Sheet1!$F$5:$F$28252,Sheet1!$I$5:$I$28252,$B49,Sheet1!$L$5:$L$28252,$A49,Sheet1!$D$5:$D$28252,"代金券",Sheet1!$E$5:$E$28252,"&lt;&gt;*调拨*")+SUMIFS(Sheet1!$F$5:$F$28252,Sheet1!$I$5:$I$28252,$B49,Sheet1!$L$5:$L$28252,$A49,Sheet1!$E$5:$E$28252,"*代金券*",Sheet1!$D$5:$D$28252,"&lt;&gt;代金券",Sheet1!$D$5:$D$28252,"&lt;&gt;内部转款",Sheet1!$D$5:$D$28252,"&lt;&gt;内部转账",Sheet1!$E$5:$E$28252,"&lt;&gt;*调拨*")</f>
        <v>0</v>
      </c>
      <c r="T49" s="32">
        <f>SUMIFS(Sheet1!$F$5:$F$28252,Sheet1!$I$5:$I$28252,$B49,Sheet1!$L$5:$L$28252,$A49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,Sheet1!$L$5:$L$28252,$A49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,Sheet1!$L$5:$L$28252,$A49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,Sheet1!$L$5:$L$28252,$A49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" s="32">
        <f>SUMIFS(Sheet1!$F$5:$F$28252,Sheet1!$I$5:$I$28252,$B49,Sheet1!$L$5:$L$28252,$A49,Sheet1!$E$5:$E$28252,"*调拨*")</f>
        <v>0</v>
      </c>
      <c r="V49" s="32">
        <f>SUMIFS(Sheet1!$F$5:$F$28252,Sheet1!$I$5:$I$28252,$B49,Sheet1!$L$5:$L$28252,$A49,Sheet1!$D$5:$D$28252,"储值",Sheet1!$E$5:$E$28252,"&lt;&gt;*调拨*")+SUMIFS(Sheet1!$F$5:$F$28252,Sheet1!$I$5:$I$28252,$B49,Sheet1!$L$5:$L$28252,$A49,Sheet1!$E$5:$E$28252,"*储值*",Sheet1!$D$5:$D$28252,"&lt;&gt;储值",Sheet1!$D$5:$D$28252,"&lt;&gt;内部转款",Sheet1!$D$5:$D$28252,"&lt;&gt;内部转账",Sheet1!$E$5:$E$28252,"&lt;&gt;*调拨*")</f>
        <v>0</v>
      </c>
      <c r="W49" s="32">
        <f>SUMIFS(Sheet1!$F$5:$F$28252,Sheet1!$I$5:$I$28252,$B49,Sheet1!$L$5:$L$28252,$A49,Sheet1!$D$5:$D$28252,"效期",Sheet1!$E$5:$E$28252,"&lt;&gt;*调拨*")+SUMIFS(Sheet1!$F$5:$F$28252,Sheet1!$I$5:$I$28252,$B49,Sheet1!$L$5:$L$28252,$A49,Sheet1!$E$5:$E$28252,"*效期*",Sheet1!$D$5:$D$28252,"&lt;&gt;效期",Sheet1!$D$5:$D$28252,"&lt;&gt;内部转款",Sheet1!$D$5:$D$28252,"&lt;&gt;内部转账",Sheet1!$E$5:$E$28252,"&lt;&gt;*调拨*")</f>
        <v>0</v>
      </c>
      <c r="X49" s="32">
        <f>SUMIFS(Sheet1!$F$5:$F$28252,Sheet1!$I$5:$I$28252,$B49,Sheet1!$L$5:$L$28252,$A49,Sheet1!$D$5:$D$28252,"内部转款",Sheet1!$E$5:$E$28252,"&lt;&gt;*调拨*")+SUMIFS(Sheet1!$F$5:$F$28252,Sheet1!$I$5:$I$28252,$B49,Sheet1!$L$5:$L$28252,$A49,Sheet1!$D$5:$D$28252,"内部转账",Sheet1!$E$5:$E$28252,"&lt;&gt;*调拨*")</f>
        <v>0</v>
      </c>
      <c r="Y49" s="32">
        <f t="shared" si="0"/>
        <v>0</v>
      </c>
      <c r="Z49" s="32">
        <f>SUMIFS(Sheet1!$F$5:$F$28252,Sheet1!$I$5:$I$28252,$B49,Sheet1!$L$5:$L$28252,$A49)</f>
        <v>6451.07</v>
      </c>
      <c r="AA49" s="32">
        <f>SUMIFS(Sheet1!$G$5:$G$28252,Sheet1!$I$5:$I$28252,$B49,Sheet1!$L$5:$L$28252,$A49,Sheet1!$D$5:$D$28252,"工资",Sheet1!$E$5:$E$28252,"&lt;&gt;*调拨*")+SUMIFS(Sheet1!$G$5:$G$28252,Sheet1!$I$5:$I$28252,$B49,Sheet1!$L$5:$L$28252,$A49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" s="32">
        <f>SUMIFS(Sheet1!$G$5:$G$28252,Sheet1!$I$5:$I$28252,$B49,Sheet1!$L$5:$L$28252,$A49,Sheet1!$D$5:$D$28252,"水费",Sheet1!$E$5:$E$28252,"&lt;&gt;*调拨*")+SUMIFS(Sheet1!$G$5:$G$28252,Sheet1!$I$5:$I$28252,$B49,Sheet1!$L$5:$L$28252,$A49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9" s="32">
        <f>SUMIFS(Sheet1!$G$5:$G$28252,Sheet1!$I$5:$I$28252,$B49,Sheet1!$L$5:$L$28252,$A49,Sheet1!$D$5:$D$28252,"电费",Sheet1!$E$5:$E$28252,"&lt;&gt;*调拨*")+SUMIFS(Sheet1!$G$5:$G$28252,Sheet1!$I$5:$I$28252,$B49,Sheet1!$L$5:$L$28252,$A49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9" s="32">
        <f>SUMIFS(Sheet1!$G$5:$G$28252,Sheet1!$I$5:$I$28252,$B49,Sheet1!$L$5:$L$28252,$A49,Sheet1!$D$5:$D$28252,"宽带费",Sheet1!$E$5:$E$28252,"&lt;&gt;*调拨*")+SUMIFS(Sheet1!$G$5:$G$28252,Sheet1!$I$5:$I$28252,$B49,Sheet1!$L$5:$L$28252,$A49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" s="32">
        <f>SUMIFS(Sheet1!$G$5:$G$28252,Sheet1!$I$5:$I$28252,$B49,Sheet1!$L$5:$L$28252,$A49,Sheet1!$D$5:$D$28252,"办公费",Sheet1!$E$5:$E$28252,"&lt;&gt;*调拨*")+SUMIFS(Sheet1!$G$5:$G$28252,Sheet1!$I$5:$I$28252,$B49,Sheet1!$L$5:$L$28252,$A49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9" s="32">
        <f>SUMIFS(Sheet1!$G$5:$G$28252,Sheet1!$I$5:$I$28252,$B49,Sheet1!$L$5:$L$28252,$A49,Sheet1!$D$5:$D$28252,"话费",Sheet1!$E$5:$E$28252,"&lt;&gt;*调拨*")+SUMIFS(Sheet1!$G$5:$G$28252,Sheet1!$I$5:$I$28252,$B49,Sheet1!$L$5:$L$28252,$A49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9" s="32">
        <f>SUMIFS(Sheet1!$G$5:$G$28252,Sheet1!$I$5:$I$28252,$B49,Sheet1!$L$5:$L$28252,$A49,Sheet1!$D$5:$D$28252,"房租",Sheet1!$E$5:$E$28252,"&lt;&gt;*调拨*")+SUMIFS(Sheet1!$G$5:$G$28252,Sheet1!$I$5:$I$28252,$B49,Sheet1!$L$5:$L$28252,$A49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" s="32">
        <f>SUMIFS(Sheet1!$G$5:$G$28252,Sheet1!$I$5:$I$28252,$B49,Sheet1!$L$5:$L$28252,$A49,Sheet1!$E$5:$E$28252,"*调拨*")</f>
        <v>0</v>
      </c>
      <c r="AI49" s="32">
        <f>SUMIFS(Sheet1!$G$5:$G$28252,Sheet1!$I$5:$I$28252,$B49,Sheet1!$L$5:$L$28252,$A49,Sheet1!$D$5:$D$28252,"内部转款",Sheet1!$E$5:$E$28252,"&lt;&gt;*调拨*")+SUMIFS(Sheet1!$G$5:$G$28252,Sheet1!$I$5:$I$28252,$B49,Sheet1!$L$5:$L$28252,$A49,Sheet1!$D$5:$D$28252,"内部转账",Sheet1!$E$5:$E$28252,"&lt;&gt;*调拨*")</f>
        <v>0</v>
      </c>
      <c r="AJ49" s="32">
        <f t="shared" si="1"/>
        <v>0</v>
      </c>
      <c r="AK49" s="32">
        <f>SUMIFS(Sheet1!$G$5:$G$28252,Sheet1!$I$5:$I$28252,$B49,Sheet1!$L$5:$L$28252,$A49)</f>
        <v>0</v>
      </c>
      <c r="AL49" s="32">
        <f t="shared" si="2"/>
        <v>6451.07</v>
      </c>
    </row>
    <row r="50" ht="16.5" spans="1:38">
      <c r="A50" s="30">
        <v>202512</v>
      </c>
      <c r="B50" s="31" t="s">
        <v>274</v>
      </c>
      <c r="C50" s="32">
        <f>SUMIFS(Sheet1!$F$5:$F$28252,Sheet1!$I$5:$I$28252,$B50,Sheet1!$L$5:$L$28252,$A50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0" s="32">
        <f>SUMIFS(Sheet1!$F$5:$F$28252,Sheet1!$I$5:$I$28252,$B50,Sheet1!$L$5:$L$28252,$A50,Sheet1!$D$5:$D$28252,"医保即时拨付",Sheet1!$E$5:$E$28252,"&lt;&gt;*调拨*")+SUMIFS(Sheet1!$F$5:$F$28252,Sheet1!$I$5:$I$28252,$B50,Sheet1!$L$5:$L$28252,$A50,Sheet1!$E$5:$E$28252,"*医保即时拨付*",Sheet1!$D$5:$D$28252,"&lt;&gt;医保即时拨付",Sheet1!$D$5:$D$28252,"&lt;&gt;内部转款",Sheet1!$D$5:$D$28252,"&lt;&gt;内部转账",Sheet1!$E$5:$E$28252,"&lt;&gt;*调拨*")</f>
        <v>0</v>
      </c>
      <c r="E50" s="32">
        <f>SUMIFS(Sheet1!$F$5:$F$28252,Sheet1!$I$5:$I$28252,$B50,Sheet1!$L$5:$L$28252,$A50,Sheet1!$D$5:$D$28252,"医保",Sheet1!$E$5:$E$28252,"&lt;&gt;*调拨*",Sheet1!$E$5:$E$28252,"&lt;&gt;*医保即时拨付*")+SUMIFS(Sheet1!$F$5:$F$28252,Sheet1!$I$5:$I$28252,$B50,Sheet1!$L$5:$L$28252,$A50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" s="32">
        <f>SUMIFS(Sheet1!$F$5:$F$28252,Sheet1!$I$5:$I$28252,$B50,Sheet1!$L$5:$L$28252,$A50,Sheet1!$D$5:$D$28252,"聚合",Sheet1!$E$5:$E$28252,"&lt;&gt;*调拨*")+SUMIFS(Sheet1!$F$5:$F$28252,Sheet1!$I$5:$I$28252,$B50,Sheet1!$L$5:$L$28252,$A50,Sheet1!$E$5:$E$28252,"*聚合*",Sheet1!$D$5:$D$28252,"&lt;&gt;聚合",Sheet1!$D$5:$D$28252,"&lt;&gt;内部转款",Sheet1!$D$5:$D$28252,"&lt;&gt;内部转账",Sheet1!$E$5:$E$28252,"&lt;&gt;*调拨*")</f>
        <v>0</v>
      </c>
      <c r="G50" s="32">
        <f>SUMIFS(Sheet1!$F$5:$F$28252,Sheet1!$I$5:$I$28252,$B50,Sheet1!$L$5:$L$28252,$A50,Sheet1!$D$5:$D$28252,"24小时微信",Sheet1!$E$5:$E$28252,"&lt;&gt;*调拨*")+SUMIFS(Sheet1!$F$5:$F$28252,Sheet1!$I$5:$I$28252,$B50,Sheet1!$L$5:$L$28252,$A50,Sheet1!$E$5:$E$28252,"*24小时微信*",Sheet1!$D$5:$D$28252,"&lt;&gt;24小时微信",Sheet1!$D$5:$D$28252,"&lt;&gt;内部转款",Sheet1!$D$5:$D$28252,"&lt;&gt;内部转账",Sheet1!$E$5:$E$28252,"&lt;&gt;*调拨*")</f>
        <v>0</v>
      </c>
      <c r="H50" s="32">
        <f>SUMIFS(Sheet1!$F$5:$F$28252,Sheet1!$I$5:$I$28252,$B50,Sheet1!$L$5:$L$28252,$A50,Sheet1!$D$5:$D$28252,"美团",Sheet1!$E$5:$E$28252,"&lt;&gt;*调拨*")+SUMIFS(Sheet1!$F$5:$F$28252,Sheet1!$I$5:$I$28252,$B50,Sheet1!$L$5:$L$28252,$A50,Sheet1!$E$5:$E$28252,"*美团*",Sheet1!$D$5:$D$28252,"&lt;&gt;美团",Sheet1!$D$5:$D$28252,"&lt;&gt;内部转款",Sheet1!$D$5:$D$28252,"&lt;&gt;内部转账",Sheet1!$E$5:$E$28252,"&lt;&gt;*调拨*")</f>
        <v>0</v>
      </c>
      <c r="I50" s="32">
        <f>SUMIFS(Sheet1!$F$5:$F$28252,Sheet1!$I$5:$I$28252,$B50,Sheet1!$L$5:$L$28252,$A50,Sheet1!$D$5:$D$28252,"饿了么",Sheet1!$E$5:$E$28252,"&lt;&gt;*调拨*")+SUMIFS(Sheet1!$F$5:$F$28252,Sheet1!$I$5:$I$28252,$B50,Sheet1!$L$5:$L$28252,$A50,Sheet1!$E$5:$E$28252,"*饿了么*",Sheet1!$D$5:$D$28252,"&lt;&gt;饿了么",Sheet1!$D$5:$D$28252,"&lt;&gt;内部转款",Sheet1!$D$5:$D$28252,"&lt;&gt;内部转账",Sheet1!$E$5:$E$28252,"&lt;&gt;*调拨*")</f>
        <v>0</v>
      </c>
      <c r="J50" s="32">
        <f>SUMIFS(Sheet1!$F$5:$F$28252,Sheet1!$I$5:$I$28252,$B50,Sheet1!$L$5:$L$28252,$A50,Sheet1!$D$5:$D$28252,"健E卡",Sheet1!$E$5:$E$28252,"&lt;&gt;*调拨*")+SUMIFS(Sheet1!$F$5:$F$28252,Sheet1!$I$5:$I$28252,$B50,Sheet1!$L$5:$L$28252,$A50,Sheet1!$E$5:$E$28252,"*健E卡*",Sheet1!$D$5:$D$28252,"&lt;&gt;健E卡",Sheet1!$D$5:$D$28252,"&lt;&gt;内部转款",Sheet1!$D$5:$D$28252,"&lt;&gt;内部转账",Sheet1!$E$5:$E$28252,"&lt;&gt;*调拨*")</f>
        <v>0</v>
      </c>
      <c r="K50" s="32">
        <f>SUMIFS(Sheet1!$F$5:$F$28252,Sheet1!$I$5:$I$28252,$B50,Sheet1!$L$5:$L$28252,$A50,Sheet1!$D$5:$D$28252,"抖音",Sheet1!$E$5:$E$28252,"&lt;&gt;*调拨*")+SUMIFS(Sheet1!$F$5:$F$28252,Sheet1!$I$5:$I$28252,$B50,Sheet1!$L$5:$L$28252,$A50,Sheet1!$E$5:$E$28252,"*抖音*",Sheet1!$D$5:$D$28252,"&lt;&gt;抖音",Sheet1!$D$5:$D$28252,"&lt;&gt;内部转款",Sheet1!$D$5:$D$28252,"&lt;&gt;内部转账",Sheet1!$E$5:$E$28252,"&lt;&gt;*调拨*")</f>
        <v>0</v>
      </c>
      <c r="L50" s="32">
        <f>SUMIFS(Sheet1!$F$5:$F$28252,Sheet1!$I$5:$I$28252,$B50,Sheet1!$L$5:$L$28252,$A50,Sheet1!$D$5:$D$28252,"医卡通",Sheet1!$E$5:$E$28252,"&lt;&gt;*调拨*")+SUMIFS(Sheet1!$F$5:$F$28252,Sheet1!$I$5:$I$28252,$B50,Sheet1!$L$5:$L$28252,$A50,Sheet1!$E$5:$E$28252,"*医卡通*",Sheet1!$D$5:$D$28252,"&lt;&gt;医卡通",Sheet1!$D$5:$D$28252,"&lt;&gt;内部转款",Sheet1!$D$5:$D$28252,"&lt;&gt;内部转账",Sheet1!$E$5:$E$28252,"&lt;&gt;*调拨*")</f>
        <v>0</v>
      </c>
      <c r="M50" s="32">
        <f>SUMIFS(Sheet1!$F$5:$F$28252,Sheet1!$I$5:$I$28252,$B50,Sheet1!$L$5:$L$28252,$A50,Sheet1!$D$5:$D$28252,"企健网",Sheet1!$E$5:$E$28252,"&lt;&gt;*调拨*")+SUMIFS(Sheet1!$F$5:$F$28252,Sheet1!$I$5:$I$28252,$B50,Sheet1!$L$5:$L$28252,$A50,Sheet1!$E$5:$E$28252,"*企健网*",Sheet1!$D$5:$D$28252,"&lt;&gt;企健网",Sheet1!$D$5:$D$28252,"&lt;&gt;内部转款",Sheet1!$D$5:$D$28252,"&lt;&gt;内部转账",Sheet1!$E$5:$E$28252,"&lt;&gt;*调拨*")</f>
        <v>0</v>
      </c>
      <c r="N50" s="32">
        <f>SUMIFS(Sheet1!$F$5:$F$28252,Sheet1!$I$5:$I$28252,$B50,Sheet1!$L$5:$L$28252,$A50,Sheet1!$D$5:$D$28252,"银联",Sheet1!$E$5:$E$28252,"&lt;&gt;*调拨*")+SUMIFS(Sheet1!$F$5:$F$28252,Sheet1!$I$5:$I$28252,$B50,Sheet1!$L$5:$L$28252,$A50,Sheet1!$E$5:$E$28252,"*银联*",Sheet1!$D$5:$D$28252,"&lt;&gt;银联",Sheet1!$D$5:$D$28252,"&lt;&gt;内部转款",Sheet1!$D$5:$D$28252,"&lt;&gt;内部转账",Sheet1!$E$5:$E$28252,"&lt;&gt;*调拨*")</f>
        <v>0</v>
      </c>
      <c r="O50" s="32">
        <f>SUMIFS(Sheet1!$F$5:$F$28252,Sheet1!$I$5:$I$28252,$B50,Sheet1!$L$5:$L$28252,$A50,Sheet1!$D$5:$D$28252,"京东",Sheet1!$E$5:$E$28252,"&lt;&gt;*调拨*")+SUMIFS(Sheet1!$F$5:$F$28252,Sheet1!$I$5:$I$28252,$B50,Sheet1!$L$5:$L$28252,$A50,Sheet1!$E$5:$E$28252,"*京东*",Sheet1!$D$5:$D$28252,"&lt;&gt;京东",Sheet1!$D$5:$D$28252,"&lt;&gt;内部转款",Sheet1!$D$5:$D$28252,"&lt;&gt;内部转账",Sheet1!$E$5:$E$28252,"&lt;&gt;*调拨*")</f>
        <v>0</v>
      </c>
      <c r="P50" s="32">
        <f>SUMIFS(Sheet1!$F$5:$F$28252,Sheet1!$I$5:$I$28252,$B50,Sheet1!$L$5:$L$28252,$A50,Sheet1!$D$5:$D$28252,"药机微信",Sheet1!$E$5:$E$28252,"&lt;&gt;*调拨*")+SUMIFS(Sheet1!$F$5:$F$28252,Sheet1!$I$5:$I$28252,$B50,Sheet1!$L$5:$L$28252,$A50,Sheet1!$E$5:$E$28252,"*药机微信*",Sheet1!$D$5:$D$28252,"&lt;&gt;药机微信",Sheet1!$D$5:$D$28252,"&lt;&gt;内部转款",Sheet1!$D$5:$D$28252,"&lt;&gt;内部转账",Sheet1!$E$5:$E$28252,"&lt;&gt;*调拨*")</f>
        <v>0</v>
      </c>
      <c r="Q50" s="32">
        <f>SUMIFS(Sheet1!$F$5:$F$28252,Sheet1!$I$5:$I$28252,$B50,Sheet1!$L$5:$L$28252,$A50,Sheet1!$D$5:$D$28252,"亲情卡",Sheet1!$E$5:$E$28252,"&lt;&gt;*调拨*")+SUMIFS(Sheet1!$F$5:$F$28252,Sheet1!$I$5:$I$28252,$B50,Sheet1!$L$5:$L$28252,$A50,Sheet1!$E$5:$E$28252,"*亲情卡*",Sheet1!$D$5:$D$28252,"&lt;&gt;亲情卡",Sheet1!$D$5:$D$28252,"&lt;&gt;内部转款",Sheet1!$D$5:$D$28252,"&lt;&gt;内部转账",Sheet1!$E$5:$E$28252,"&lt;&gt;*调拨*")</f>
        <v>0</v>
      </c>
      <c r="R50" s="32">
        <f>SUMIFS(Sheet1!$F$5:$F$28252,Sheet1!$I$5:$I$28252,$B50,Sheet1!$L$5:$L$28252,$A50,Sheet1!$D$5:$D$28252,"优惠券",Sheet1!$E$5:$E$28252,"&lt;&gt;*调拨*")+SUMIFS(Sheet1!$F$5:$F$28252,Sheet1!$I$5:$I$28252,$B50,Sheet1!$L$5:$L$28252,$A50,Sheet1!$E$5:$E$28252,"*优惠券*",Sheet1!$D$5:$D$28252,"&lt;&gt;优惠券",Sheet1!$D$5:$D$28252,"&lt;&gt;内部转款",Sheet1!$D$5:$D$28252,"&lt;&gt;内部转账",Sheet1!$E$5:$E$28252,"&lt;&gt;*调拨*")</f>
        <v>0</v>
      </c>
      <c r="S50" s="32">
        <f>SUMIFS(Sheet1!$F$5:$F$28252,Sheet1!$I$5:$I$28252,$B50,Sheet1!$L$5:$L$28252,$A50,Sheet1!$D$5:$D$28252,"代金券",Sheet1!$E$5:$E$28252,"&lt;&gt;*调拨*")+SUMIFS(Sheet1!$F$5:$F$28252,Sheet1!$I$5:$I$28252,$B50,Sheet1!$L$5:$L$28252,$A50,Sheet1!$E$5:$E$28252,"*代金券*",Sheet1!$D$5:$D$28252,"&lt;&gt;代金券",Sheet1!$D$5:$D$28252,"&lt;&gt;内部转款",Sheet1!$D$5:$D$28252,"&lt;&gt;内部转账",Sheet1!$E$5:$E$28252,"&lt;&gt;*调拨*")</f>
        <v>0</v>
      </c>
      <c r="T50" s="32">
        <f>SUMIFS(Sheet1!$F$5:$F$28252,Sheet1!$I$5:$I$28252,$B50,Sheet1!$L$5:$L$28252,$A50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,Sheet1!$L$5:$L$28252,$A50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,Sheet1!$L$5:$L$28252,$A50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,Sheet1!$L$5:$L$28252,$A50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" s="32">
        <f>SUMIFS(Sheet1!$F$5:$F$28252,Sheet1!$I$5:$I$28252,$B50,Sheet1!$L$5:$L$28252,$A50,Sheet1!$E$5:$E$28252,"*调拨*")</f>
        <v>0</v>
      </c>
      <c r="V50" s="32">
        <f>SUMIFS(Sheet1!$F$5:$F$28252,Sheet1!$I$5:$I$28252,$B50,Sheet1!$L$5:$L$28252,$A50,Sheet1!$D$5:$D$28252,"储值",Sheet1!$E$5:$E$28252,"&lt;&gt;*调拨*")+SUMIFS(Sheet1!$F$5:$F$28252,Sheet1!$I$5:$I$28252,$B50,Sheet1!$L$5:$L$28252,$A50,Sheet1!$E$5:$E$28252,"*储值*",Sheet1!$D$5:$D$28252,"&lt;&gt;储值",Sheet1!$D$5:$D$28252,"&lt;&gt;内部转款",Sheet1!$D$5:$D$28252,"&lt;&gt;内部转账",Sheet1!$E$5:$E$28252,"&lt;&gt;*调拨*")</f>
        <v>0</v>
      </c>
      <c r="W50" s="32">
        <f>SUMIFS(Sheet1!$F$5:$F$28252,Sheet1!$I$5:$I$28252,$B50,Sheet1!$L$5:$L$28252,$A50,Sheet1!$D$5:$D$28252,"效期",Sheet1!$E$5:$E$28252,"&lt;&gt;*调拨*")+SUMIFS(Sheet1!$F$5:$F$28252,Sheet1!$I$5:$I$28252,$B50,Sheet1!$L$5:$L$28252,$A50,Sheet1!$E$5:$E$28252,"*效期*",Sheet1!$D$5:$D$28252,"&lt;&gt;效期",Sheet1!$D$5:$D$28252,"&lt;&gt;内部转款",Sheet1!$D$5:$D$28252,"&lt;&gt;内部转账",Sheet1!$E$5:$E$28252,"&lt;&gt;*调拨*")</f>
        <v>0</v>
      </c>
      <c r="X50" s="32">
        <f>SUMIFS(Sheet1!$F$5:$F$28252,Sheet1!$I$5:$I$28252,$B50,Sheet1!$L$5:$L$28252,$A50,Sheet1!$D$5:$D$28252,"内部转款",Sheet1!$E$5:$E$28252,"&lt;&gt;*调拨*")+SUMIFS(Sheet1!$F$5:$F$28252,Sheet1!$I$5:$I$28252,$B50,Sheet1!$L$5:$L$28252,$A50,Sheet1!$D$5:$D$28252,"内部转账",Sheet1!$E$5:$E$28252,"&lt;&gt;*调拨*")</f>
        <v>0</v>
      </c>
      <c r="Y50" s="32">
        <f t="shared" si="0"/>
        <v>0</v>
      </c>
      <c r="Z50" s="32">
        <f>SUMIFS(Sheet1!$F$5:$F$28252,Sheet1!$I$5:$I$28252,$B50,Sheet1!$L$5:$L$28252,$A50)</f>
        <v>0</v>
      </c>
      <c r="AA50" s="32">
        <f>SUMIFS(Sheet1!$G$5:$G$28252,Sheet1!$I$5:$I$28252,$B50,Sheet1!$L$5:$L$28252,$A50,Sheet1!$D$5:$D$28252,"工资",Sheet1!$E$5:$E$28252,"&lt;&gt;*调拨*")+SUMIFS(Sheet1!$G$5:$G$28252,Sheet1!$I$5:$I$28252,$B50,Sheet1!$L$5:$L$28252,$A50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" s="32">
        <f>SUMIFS(Sheet1!$G$5:$G$28252,Sheet1!$I$5:$I$28252,$B50,Sheet1!$L$5:$L$28252,$A50,Sheet1!$D$5:$D$28252,"水费",Sheet1!$E$5:$E$28252,"&lt;&gt;*调拨*")+SUMIFS(Sheet1!$G$5:$G$28252,Sheet1!$I$5:$I$28252,$B50,Sheet1!$L$5:$L$28252,$A50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0" s="32">
        <f>SUMIFS(Sheet1!$G$5:$G$28252,Sheet1!$I$5:$I$28252,$B50,Sheet1!$L$5:$L$28252,$A50,Sheet1!$D$5:$D$28252,"电费",Sheet1!$E$5:$E$28252,"&lt;&gt;*调拨*")+SUMIFS(Sheet1!$G$5:$G$28252,Sheet1!$I$5:$I$28252,$B50,Sheet1!$L$5:$L$28252,$A50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0" s="32">
        <f>SUMIFS(Sheet1!$G$5:$G$28252,Sheet1!$I$5:$I$28252,$B50,Sheet1!$L$5:$L$28252,$A50,Sheet1!$D$5:$D$28252,"宽带费",Sheet1!$E$5:$E$28252,"&lt;&gt;*调拨*")+SUMIFS(Sheet1!$G$5:$G$28252,Sheet1!$I$5:$I$28252,$B50,Sheet1!$L$5:$L$28252,$A50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" s="32">
        <f>SUMIFS(Sheet1!$G$5:$G$28252,Sheet1!$I$5:$I$28252,$B50,Sheet1!$L$5:$L$28252,$A50,Sheet1!$D$5:$D$28252,"办公费",Sheet1!$E$5:$E$28252,"&lt;&gt;*调拨*")+SUMIFS(Sheet1!$G$5:$G$28252,Sheet1!$I$5:$I$28252,$B50,Sheet1!$L$5:$L$28252,$A50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888</v>
      </c>
      <c r="AF50" s="32">
        <f>SUMIFS(Sheet1!$G$5:$G$28252,Sheet1!$I$5:$I$28252,$B50,Sheet1!$L$5:$L$28252,$A50,Sheet1!$D$5:$D$28252,"话费",Sheet1!$E$5:$E$28252,"&lt;&gt;*调拨*")+SUMIFS(Sheet1!$G$5:$G$28252,Sheet1!$I$5:$I$28252,$B50,Sheet1!$L$5:$L$28252,$A50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0" s="32">
        <f>SUMIFS(Sheet1!$G$5:$G$28252,Sheet1!$I$5:$I$28252,$B50,Sheet1!$L$5:$L$28252,$A50,Sheet1!$D$5:$D$28252,"房租",Sheet1!$E$5:$E$28252,"&lt;&gt;*调拨*")+SUMIFS(Sheet1!$G$5:$G$28252,Sheet1!$I$5:$I$28252,$B50,Sheet1!$L$5:$L$28252,$A50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" s="32">
        <f>SUMIFS(Sheet1!$G$5:$G$28252,Sheet1!$I$5:$I$28252,$B50,Sheet1!$L$5:$L$28252,$A50,Sheet1!$E$5:$E$28252,"*调拨*")</f>
        <v>0</v>
      </c>
      <c r="AI50" s="32">
        <f>SUMIFS(Sheet1!$G$5:$G$28252,Sheet1!$I$5:$I$28252,$B50,Sheet1!$L$5:$L$28252,$A50,Sheet1!$D$5:$D$28252,"内部转款",Sheet1!$E$5:$E$28252,"&lt;&gt;*调拨*")+SUMIFS(Sheet1!$G$5:$G$28252,Sheet1!$I$5:$I$28252,$B50,Sheet1!$L$5:$L$28252,$A50,Sheet1!$D$5:$D$28252,"内部转账",Sheet1!$E$5:$E$28252,"&lt;&gt;*调拨*")</f>
        <v>0</v>
      </c>
      <c r="AJ50" s="32">
        <f t="shared" si="1"/>
        <v>0</v>
      </c>
      <c r="AK50" s="32">
        <f>SUMIFS(Sheet1!$G$5:$G$28252,Sheet1!$I$5:$I$28252,$B50,Sheet1!$L$5:$L$28252,$A50)</f>
        <v>888</v>
      </c>
      <c r="AL50" s="32">
        <f t="shared" si="2"/>
        <v>-888</v>
      </c>
    </row>
    <row r="51" ht="16.5" spans="1:38">
      <c r="A51" s="30">
        <v>202512</v>
      </c>
      <c r="B51" s="31" t="s">
        <v>41</v>
      </c>
      <c r="C51" s="32">
        <f>SUMIFS(Sheet1!$F$5:$F$28252,Sheet1!$I$5:$I$28252,$B51,Sheet1!$L$5:$L$28252,$A51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1655.68</v>
      </c>
      <c r="D51" s="32">
        <f>SUMIFS(Sheet1!$F$5:$F$28252,Sheet1!$I$5:$I$28252,$B51,Sheet1!$L$5:$L$28252,$A51,Sheet1!$D$5:$D$28252,"医保即时拨付",Sheet1!$E$5:$E$28252,"&lt;&gt;*调拨*")+SUMIFS(Sheet1!$F$5:$F$28252,Sheet1!$I$5:$I$28252,$B51,Sheet1!$L$5:$L$28252,$A51,Sheet1!$E$5:$E$28252,"*医保即时拨付*",Sheet1!$D$5:$D$28252,"&lt;&gt;医保即时拨付",Sheet1!$D$5:$D$28252,"&lt;&gt;内部转款",Sheet1!$D$5:$D$28252,"&lt;&gt;内部转账",Sheet1!$E$5:$E$28252,"&lt;&gt;*调拨*")</f>
        <v>0</v>
      </c>
      <c r="E51" s="32">
        <f>SUMIFS(Sheet1!$F$5:$F$28252,Sheet1!$I$5:$I$28252,$B51,Sheet1!$L$5:$L$28252,$A51,Sheet1!$D$5:$D$28252,"医保",Sheet1!$E$5:$E$28252,"&lt;&gt;*调拨*",Sheet1!$E$5:$E$28252,"&lt;&gt;*医保即时拨付*")+SUMIFS(Sheet1!$F$5:$F$28252,Sheet1!$I$5:$I$28252,$B51,Sheet1!$L$5:$L$28252,$A51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" s="32">
        <f>SUMIFS(Sheet1!$F$5:$F$28252,Sheet1!$I$5:$I$28252,$B51,Sheet1!$L$5:$L$28252,$A51,Sheet1!$D$5:$D$28252,"聚合",Sheet1!$E$5:$E$28252,"&lt;&gt;*调拨*")+SUMIFS(Sheet1!$F$5:$F$28252,Sheet1!$I$5:$I$28252,$B51,Sheet1!$L$5:$L$28252,$A51,Sheet1!$E$5:$E$28252,"*聚合*",Sheet1!$D$5:$D$28252,"&lt;&gt;聚合",Sheet1!$D$5:$D$28252,"&lt;&gt;内部转款",Sheet1!$D$5:$D$28252,"&lt;&gt;内部转账",Sheet1!$E$5:$E$28252,"&lt;&gt;*调拨*")</f>
        <v>0</v>
      </c>
      <c r="G51" s="32">
        <f>SUMIFS(Sheet1!$F$5:$F$28252,Sheet1!$I$5:$I$28252,$B51,Sheet1!$L$5:$L$28252,$A51,Sheet1!$D$5:$D$28252,"24小时微信",Sheet1!$E$5:$E$28252,"&lt;&gt;*调拨*")+SUMIFS(Sheet1!$F$5:$F$28252,Sheet1!$I$5:$I$28252,$B51,Sheet1!$L$5:$L$28252,$A51,Sheet1!$E$5:$E$28252,"*24小时微信*",Sheet1!$D$5:$D$28252,"&lt;&gt;24小时微信",Sheet1!$D$5:$D$28252,"&lt;&gt;内部转款",Sheet1!$D$5:$D$28252,"&lt;&gt;内部转账",Sheet1!$E$5:$E$28252,"&lt;&gt;*调拨*")</f>
        <v>0</v>
      </c>
      <c r="H51" s="32">
        <f>SUMIFS(Sheet1!$F$5:$F$28252,Sheet1!$I$5:$I$28252,$B51,Sheet1!$L$5:$L$28252,$A51,Sheet1!$D$5:$D$28252,"美团",Sheet1!$E$5:$E$28252,"&lt;&gt;*调拨*")+SUMIFS(Sheet1!$F$5:$F$28252,Sheet1!$I$5:$I$28252,$B51,Sheet1!$L$5:$L$28252,$A51,Sheet1!$E$5:$E$28252,"*美团*",Sheet1!$D$5:$D$28252,"&lt;&gt;美团",Sheet1!$D$5:$D$28252,"&lt;&gt;内部转款",Sheet1!$D$5:$D$28252,"&lt;&gt;内部转账",Sheet1!$E$5:$E$28252,"&lt;&gt;*调拨*")</f>
        <v>0</v>
      </c>
      <c r="I51" s="32">
        <f>SUMIFS(Sheet1!$F$5:$F$28252,Sheet1!$I$5:$I$28252,$B51,Sheet1!$L$5:$L$28252,$A51,Sheet1!$D$5:$D$28252,"饿了么",Sheet1!$E$5:$E$28252,"&lt;&gt;*调拨*")+SUMIFS(Sheet1!$F$5:$F$28252,Sheet1!$I$5:$I$28252,$B51,Sheet1!$L$5:$L$28252,$A51,Sheet1!$E$5:$E$28252,"*饿了么*",Sheet1!$D$5:$D$28252,"&lt;&gt;饿了么",Sheet1!$D$5:$D$28252,"&lt;&gt;内部转款",Sheet1!$D$5:$D$28252,"&lt;&gt;内部转账",Sheet1!$E$5:$E$28252,"&lt;&gt;*调拨*")</f>
        <v>0</v>
      </c>
      <c r="J51" s="32">
        <f>SUMIFS(Sheet1!$F$5:$F$28252,Sheet1!$I$5:$I$28252,$B51,Sheet1!$L$5:$L$28252,$A51,Sheet1!$D$5:$D$28252,"健E卡",Sheet1!$E$5:$E$28252,"&lt;&gt;*调拨*")+SUMIFS(Sheet1!$F$5:$F$28252,Sheet1!$I$5:$I$28252,$B51,Sheet1!$L$5:$L$28252,$A51,Sheet1!$E$5:$E$28252,"*健E卡*",Sheet1!$D$5:$D$28252,"&lt;&gt;健E卡",Sheet1!$D$5:$D$28252,"&lt;&gt;内部转款",Sheet1!$D$5:$D$28252,"&lt;&gt;内部转账",Sheet1!$E$5:$E$28252,"&lt;&gt;*调拨*")</f>
        <v>0</v>
      </c>
      <c r="K51" s="32">
        <f>SUMIFS(Sheet1!$F$5:$F$28252,Sheet1!$I$5:$I$28252,$B51,Sheet1!$L$5:$L$28252,$A51,Sheet1!$D$5:$D$28252,"抖音",Sheet1!$E$5:$E$28252,"&lt;&gt;*调拨*")+SUMIFS(Sheet1!$F$5:$F$28252,Sheet1!$I$5:$I$28252,$B51,Sheet1!$L$5:$L$28252,$A51,Sheet1!$E$5:$E$28252,"*抖音*",Sheet1!$D$5:$D$28252,"&lt;&gt;抖音",Sheet1!$D$5:$D$28252,"&lt;&gt;内部转款",Sheet1!$D$5:$D$28252,"&lt;&gt;内部转账",Sheet1!$E$5:$E$28252,"&lt;&gt;*调拨*")</f>
        <v>0</v>
      </c>
      <c r="L51" s="32">
        <f>SUMIFS(Sheet1!$F$5:$F$28252,Sheet1!$I$5:$I$28252,$B51,Sheet1!$L$5:$L$28252,$A51,Sheet1!$D$5:$D$28252,"医卡通",Sheet1!$E$5:$E$28252,"&lt;&gt;*调拨*")+SUMIFS(Sheet1!$F$5:$F$28252,Sheet1!$I$5:$I$28252,$B51,Sheet1!$L$5:$L$28252,$A51,Sheet1!$E$5:$E$28252,"*医卡通*",Sheet1!$D$5:$D$28252,"&lt;&gt;医卡通",Sheet1!$D$5:$D$28252,"&lt;&gt;内部转款",Sheet1!$D$5:$D$28252,"&lt;&gt;内部转账",Sheet1!$E$5:$E$28252,"&lt;&gt;*调拨*")</f>
        <v>0</v>
      </c>
      <c r="M51" s="32">
        <f>SUMIFS(Sheet1!$F$5:$F$28252,Sheet1!$I$5:$I$28252,$B51,Sheet1!$L$5:$L$28252,$A51,Sheet1!$D$5:$D$28252,"企健网",Sheet1!$E$5:$E$28252,"&lt;&gt;*调拨*")+SUMIFS(Sheet1!$F$5:$F$28252,Sheet1!$I$5:$I$28252,$B51,Sheet1!$L$5:$L$28252,$A51,Sheet1!$E$5:$E$28252,"*企健网*",Sheet1!$D$5:$D$28252,"&lt;&gt;企健网",Sheet1!$D$5:$D$28252,"&lt;&gt;内部转款",Sheet1!$D$5:$D$28252,"&lt;&gt;内部转账",Sheet1!$E$5:$E$28252,"&lt;&gt;*调拨*")</f>
        <v>0</v>
      </c>
      <c r="N51" s="32">
        <f>SUMIFS(Sheet1!$F$5:$F$28252,Sheet1!$I$5:$I$28252,$B51,Sheet1!$L$5:$L$28252,$A51,Sheet1!$D$5:$D$28252,"银联",Sheet1!$E$5:$E$28252,"&lt;&gt;*调拨*")+SUMIFS(Sheet1!$F$5:$F$28252,Sheet1!$I$5:$I$28252,$B51,Sheet1!$L$5:$L$28252,$A51,Sheet1!$E$5:$E$28252,"*银联*",Sheet1!$D$5:$D$28252,"&lt;&gt;银联",Sheet1!$D$5:$D$28252,"&lt;&gt;内部转款",Sheet1!$D$5:$D$28252,"&lt;&gt;内部转账",Sheet1!$E$5:$E$28252,"&lt;&gt;*调拨*")</f>
        <v>0</v>
      </c>
      <c r="O51" s="32">
        <f>SUMIFS(Sheet1!$F$5:$F$28252,Sheet1!$I$5:$I$28252,$B51,Sheet1!$L$5:$L$28252,$A51,Sheet1!$D$5:$D$28252,"京东",Sheet1!$E$5:$E$28252,"&lt;&gt;*调拨*")+SUMIFS(Sheet1!$F$5:$F$28252,Sheet1!$I$5:$I$28252,$B51,Sheet1!$L$5:$L$28252,$A51,Sheet1!$E$5:$E$28252,"*京东*",Sheet1!$D$5:$D$28252,"&lt;&gt;京东",Sheet1!$D$5:$D$28252,"&lt;&gt;内部转款",Sheet1!$D$5:$D$28252,"&lt;&gt;内部转账",Sheet1!$E$5:$E$28252,"&lt;&gt;*调拨*")</f>
        <v>0</v>
      </c>
      <c r="P51" s="32">
        <f>SUMIFS(Sheet1!$F$5:$F$28252,Sheet1!$I$5:$I$28252,$B51,Sheet1!$L$5:$L$28252,$A51,Sheet1!$D$5:$D$28252,"药机微信",Sheet1!$E$5:$E$28252,"&lt;&gt;*调拨*")+SUMIFS(Sheet1!$F$5:$F$28252,Sheet1!$I$5:$I$28252,$B51,Sheet1!$L$5:$L$28252,$A51,Sheet1!$E$5:$E$28252,"*药机微信*",Sheet1!$D$5:$D$28252,"&lt;&gt;药机微信",Sheet1!$D$5:$D$28252,"&lt;&gt;内部转款",Sheet1!$D$5:$D$28252,"&lt;&gt;内部转账",Sheet1!$E$5:$E$28252,"&lt;&gt;*调拨*")</f>
        <v>0</v>
      </c>
      <c r="Q51" s="32">
        <f>SUMIFS(Sheet1!$F$5:$F$28252,Sheet1!$I$5:$I$28252,$B51,Sheet1!$L$5:$L$28252,$A51,Sheet1!$D$5:$D$28252,"亲情卡",Sheet1!$E$5:$E$28252,"&lt;&gt;*调拨*")+SUMIFS(Sheet1!$F$5:$F$28252,Sheet1!$I$5:$I$28252,$B51,Sheet1!$L$5:$L$28252,$A51,Sheet1!$E$5:$E$28252,"*亲情卡*",Sheet1!$D$5:$D$28252,"&lt;&gt;亲情卡",Sheet1!$D$5:$D$28252,"&lt;&gt;内部转款",Sheet1!$D$5:$D$28252,"&lt;&gt;内部转账",Sheet1!$E$5:$E$28252,"&lt;&gt;*调拨*")</f>
        <v>0</v>
      </c>
      <c r="R51" s="32">
        <f>SUMIFS(Sheet1!$F$5:$F$28252,Sheet1!$I$5:$I$28252,$B51,Sheet1!$L$5:$L$28252,$A51,Sheet1!$D$5:$D$28252,"优惠券",Sheet1!$E$5:$E$28252,"&lt;&gt;*调拨*")+SUMIFS(Sheet1!$F$5:$F$28252,Sheet1!$I$5:$I$28252,$B51,Sheet1!$L$5:$L$28252,$A51,Sheet1!$E$5:$E$28252,"*优惠券*",Sheet1!$D$5:$D$28252,"&lt;&gt;优惠券",Sheet1!$D$5:$D$28252,"&lt;&gt;内部转款",Sheet1!$D$5:$D$28252,"&lt;&gt;内部转账",Sheet1!$E$5:$E$28252,"&lt;&gt;*调拨*")</f>
        <v>0</v>
      </c>
      <c r="S51" s="32">
        <f>SUMIFS(Sheet1!$F$5:$F$28252,Sheet1!$I$5:$I$28252,$B51,Sheet1!$L$5:$L$28252,$A51,Sheet1!$D$5:$D$28252,"代金券",Sheet1!$E$5:$E$28252,"&lt;&gt;*调拨*")+SUMIFS(Sheet1!$F$5:$F$28252,Sheet1!$I$5:$I$28252,$B51,Sheet1!$L$5:$L$28252,$A51,Sheet1!$E$5:$E$28252,"*代金券*",Sheet1!$D$5:$D$28252,"&lt;&gt;代金券",Sheet1!$D$5:$D$28252,"&lt;&gt;内部转款",Sheet1!$D$5:$D$28252,"&lt;&gt;内部转账",Sheet1!$E$5:$E$28252,"&lt;&gt;*调拨*")</f>
        <v>0</v>
      </c>
      <c r="T51" s="32">
        <f>SUMIFS(Sheet1!$F$5:$F$28252,Sheet1!$I$5:$I$28252,$B51,Sheet1!$L$5:$L$28252,$A51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,Sheet1!$L$5:$L$28252,$A51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,Sheet1!$L$5:$L$28252,$A51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,Sheet1!$L$5:$L$28252,$A51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" s="32">
        <f>SUMIFS(Sheet1!$F$5:$F$28252,Sheet1!$I$5:$I$28252,$B51,Sheet1!$L$5:$L$28252,$A51,Sheet1!$E$5:$E$28252,"*调拨*")</f>
        <v>0</v>
      </c>
      <c r="V51" s="32">
        <f>SUMIFS(Sheet1!$F$5:$F$28252,Sheet1!$I$5:$I$28252,$B51,Sheet1!$L$5:$L$28252,$A51,Sheet1!$D$5:$D$28252,"储值",Sheet1!$E$5:$E$28252,"&lt;&gt;*调拨*")+SUMIFS(Sheet1!$F$5:$F$28252,Sheet1!$I$5:$I$28252,$B51,Sheet1!$L$5:$L$28252,$A51,Sheet1!$E$5:$E$28252,"*储值*",Sheet1!$D$5:$D$28252,"&lt;&gt;储值",Sheet1!$D$5:$D$28252,"&lt;&gt;内部转款",Sheet1!$D$5:$D$28252,"&lt;&gt;内部转账",Sheet1!$E$5:$E$28252,"&lt;&gt;*调拨*")</f>
        <v>0</v>
      </c>
      <c r="W51" s="32">
        <f>SUMIFS(Sheet1!$F$5:$F$28252,Sheet1!$I$5:$I$28252,$B51,Sheet1!$L$5:$L$28252,$A51,Sheet1!$D$5:$D$28252,"效期",Sheet1!$E$5:$E$28252,"&lt;&gt;*调拨*")+SUMIFS(Sheet1!$F$5:$F$28252,Sheet1!$I$5:$I$28252,$B51,Sheet1!$L$5:$L$28252,$A51,Sheet1!$E$5:$E$28252,"*效期*",Sheet1!$D$5:$D$28252,"&lt;&gt;效期",Sheet1!$D$5:$D$28252,"&lt;&gt;内部转款",Sheet1!$D$5:$D$28252,"&lt;&gt;内部转账",Sheet1!$E$5:$E$28252,"&lt;&gt;*调拨*")</f>
        <v>0</v>
      </c>
      <c r="X51" s="32">
        <f>SUMIFS(Sheet1!$F$5:$F$28252,Sheet1!$I$5:$I$28252,$B51,Sheet1!$L$5:$L$28252,$A51,Sheet1!$D$5:$D$28252,"内部转款",Sheet1!$E$5:$E$28252,"&lt;&gt;*调拨*")+SUMIFS(Sheet1!$F$5:$F$28252,Sheet1!$I$5:$I$28252,$B51,Sheet1!$L$5:$L$28252,$A51,Sheet1!$D$5:$D$28252,"内部转账",Sheet1!$E$5:$E$28252,"&lt;&gt;*调拨*")</f>
        <v>0</v>
      </c>
      <c r="Y51" s="32">
        <f t="shared" si="0"/>
        <v>0</v>
      </c>
      <c r="Z51" s="32">
        <f>SUMIFS(Sheet1!$F$5:$F$28252,Sheet1!$I$5:$I$28252,$B51,Sheet1!$L$5:$L$28252,$A51)</f>
        <v>1655.68</v>
      </c>
      <c r="AA51" s="32">
        <f>SUMIFS(Sheet1!$G$5:$G$28252,Sheet1!$I$5:$I$28252,$B51,Sheet1!$L$5:$L$28252,$A51,Sheet1!$D$5:$D$28252,"工资",Sheet1!$E$5:$E$28252,"&lt;&gt;*调拨*")+SUMIFS(Sheet1!$G$5:$G$28252,Sheet1!$I$5:$I$28252,$B51,Sheet1!$L$5:$L$28252,$A51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" s="32">
        <f>SUMIFS(Sheet1!$G$5:$G$28252,Sheet1!$I$5:$I$28252,$B51,Sheet1!$L$5:$L$28252,$A51,Sheet1!$D$5:$D$28252,"水费",Sheet1!$E$5:$E$28252,"&lt;&gt;*调拨*")+SUMIFS(Sheet1!$G$5:$G$28252,Sheet1!$I$5:$I$28252,$B51,Sheet1!$L$5:$L$28252,$A51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1" s="32">
        <f>SUMIFS(Sheet1!$G$5:$G$28252,Sheet1!$I$5:$I$28252,$B51,Sheet1!$L$5:$L$28252,$A51,Sheet1!$D$5:$D$28252,"电费",Sheet1!$E$5:$E$28252,"&lt;&gt;*调拨*")+SUMIFS(Sheet1!$G$5:$G$28252,Sheet1!$I$5:$I$28252,$B51,Sheet1!$L$5:$L$28252,$A51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1" s="32">
        <f>SUMIFS(Sheet1!$G$5:$G$28252,Sheet1!$I$5:$I$28252,$B51,Sheet1!$L$5:$L$28252,$A51,Sheet1!$D$5:$D$28252,"宽带费",Sheet1!$E$5:$E$28252,"&lt;&gt;*调拨*")+SUMIFS(Sheet1!$G$5:$G$28252,Sheet1!$I$5:$I$28252,$B51,Sheet1!$L$5:$L$28252,$A51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" s="32">
        <f>SUMIFS(Sheet1!$G$5:$G$28252,Sheet1!$I$5:$I$28252,$B51,Sheet1!$L$5:$L$28252,$A51,Sheet1!$D$5:$D$28252,"办公费",Sheet1!$E$5:$E$28252,"&lt;&gt;*调拨*")+SUMIFS(Sheet1!$G$5:$G$28252,Sheet1!$I$5:$I$28252,$B51,Sheet1!$L$5:$L$28252,$A51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1" s="32">
        <f>SUMIFS(Sheet1!$G$5:$G$28252,Sheet1!$I$5:$I$28252,$B51,Sheet1!$L$5:$L$28252,$A51,Sheet1!$D$5:$D$28252,"话费",Sheet1!$E$5:$E$28252,"&lt;&gt;*调拨*")+SUMIFS(Sheet1!$G$5:$G$28252,Sheet1!$I$5:$I$28252,$B51,Sheet1!$L$5:$L$28252,$A51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1" s="32">
        <f>SUMIFS(Sheet1!$G$5:$G$28252,Sheet1!$I$5:$I$28252,$B51,Sheet1!$L$5:$L$28252,$A51,Sheet1!$D$5:$D$28252,"房租",Sheet1!$E$5:$E$28252,"&lt;&gt;*调拨*")+SUMIFS(Sheet1!$G$5:$G$28252,Sheet1!$I$5:$I$28252,$B51,Sheet1!$L$5:$L$28252,$A51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" s="32">
        <f>SUMIFS(Sheet1!$G$5:$G$28252,Sheet1!$I$5:$I$28252,$B51,Sheet1!$L$5:$L$28252,$A51,Sheet1!$E$5:$E$28252,"*调拨*")</f>
        <v>0</v>
      </c>
      <c r="AI51" s="32">
        <f>SUMIFS(Sheet1!$G$5:$G$28252,Sheet1!$I$5:$I$28252,$B51,Sheet1!$L$5:$L$28252,$A51,Sheet1!$D$5:$D$28252,"内部转款",Sheet1!$E$5:$E$28252,"&lt;&gt;*调拨*")+SUMIFS(Sheet1!$G$5:$G$28252,Sheet1!$I$5:$I$28252,$B51,Sheet1!$L$5:$L$28252,$A51,Sheet1!$D$5:$D$28252,"内部转账",Sheet1!$E$5:$E$28252,"&lt;&gt;*调拨*")</f>
        <v>0</v>
      </c>
      <c r="AJ51" s="32">
        <f t="shared" si="1"/>
        <v>0</v>
      </c>
      <c r="AK51" s="32">
        <f>SUMIFS(Sheet1!$G$5:$G$28252,Sheet1!$I$5:$I$28252,$B51,Sheet1!$L$5:$L$28252,$A51)</f>
        <v>0</v>
      </c>
      <c r="AL51" s="32">
        <f t="shared" si="2"/>
        <v>1655.68</v>
      </c>
    </row>
    <row r="52" ht="16.5" spans="1:38">
      <c r="A52" s="30">
        <v>202512</v>
      </c>
      <c r="B52" s="31" t="s">
        <v>52</v>
      </c>
      <c r="C52" s="32">
        <f>SUMIFS(Sheet1!$F$5:$F$28252,Sheet1!$I$5:$I$28252,$B52,Sheet1!$L$5:$L$28252,$A52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7467.09</v>
      </c>
      <c r="D52" s="32">
        <f>SUMIFS(Sheet1!$F$5:$F$28252,Sheet1!$I$5:$I$28252,$B52,Sheet1!$L$5:$L$28252,$A52,Sheet1!$D$5:$D$28252,"医保即时拨付",Sheet1!$E$5:$E$28252,"&lt;&gt;*调拨*")+SUMIFS(Sheet1!$F$5:$F$28252,Sheet1!$I$5:$I$28252,$B52,Sheet1!$L$5:$L$28252,$A52,Sheet1!$E$5:$E$28252,"*医保即时拨付*",Sheet1!$D$5:$D$28252,"&lt;&gt;医保即时拨付",Sheet1!$D$5:$D$28252,"&lt;&gt;内部转款",Sheet1!$D$5:$D$28252,"&lt;&gt;内部转账",Sheet1!$E$5:$E$28252,"&lt;&gt;*调拨*")</f>
        <v>0</v>
      </c>
      <c r="E52" s="32">
        <f>SUMIFS(Sheet1!$F$5:$F$28252,Sheet1!$I$5:$I$28252,$B52,Sheet1!$L$5:$L$28252,$A52,Sheet1!$D$5:$D$28252,"医保",Sheet1!$E$5:$E$28252,"&lt;&gt;*调拨*",Sheet1!$E$5:$E$28252,"&lt;&gt;*医保即时拨付*")+SUMIFS(Sheet1!$F$5:$F$28252,Sheet1!$I$5:$I$28252,$B52,Sheet1!$L$5:$L$28252,$A52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" s="32">
        <f>SUMIFS(Sheet1!$F$5:$F$28252,Sheet1!$I$5:$I$28252,$B52,Sheet1!$L$5:$L$28252,$A52,Sheet1!$D$5:$D$28252,"聚合",Sheet1!$E$5:$E$28252,"&lt;&gt;*调拨*")+SUMIFS(Sheet1!$F$5:$F$28252,Sheet1!$I$5:$I$28252,$B52,Sheet1!$L$5:$L$28252,$A52,Sheet1!$E$5:$E$28252,"*聚合*",Sheet1!$D$5:$D$28252,"&lt;&gt;聚合",Sheet1!$D$5:$D$28252,"&lt;&gt;内部转款",Sheet1!$D$5:$D$28252,"&lt;&gt;内部转账",Sheet1!$E$5:$E$28252,"&lt;&gt;*调拨*")</f>
        <v>0</v>
      </c>
      <c r="G52" s="32">
        <f>SUMIFS(Sheet1!$F$5:$F$28252,Sheet1!$I$5:$I$28252,$B52,Sheet1!$L$5:$L$28252,$A52,Sheet1!$D$5:$D$28252,"24小时微信",Sheet1!$E$5:$E$28252,"&lt;&gt;*调拨*")+SUMIFS(Sheet1!$F$5:$F$28252,Sheet1!$I$5:$I$28252,$B52,Sheet1!$L$5:$L$28252,$A52,Sheet1!$E$5:$E$28252,"*24小时微信*",Sheet1!$D$5:$D$28252,"&lt;&gt;24小时微信",Sheet1!$D$5:$D$28252,"&lt;&gt;内部转款",Sheet1!$D$5:$D$28252,"&lt;&gt;内部转账",Sheet1!$E$5:$E$28252,"&lt;&gt;*调拨*")</f>
        <v>0</v>
      </c>
      <c r="H52" s="32">
        <f>SUMIFS(Sheet1!$F$5:$F$28252,Sheet1!$I$5:$I$28252,$B52,Sheet1!$L$5:$L$28252,$A52,Sheet1!$D$5:$D$28252,"美团",Sheet1!$E$5:$E$28252,"&lt;&gt;*调拨*")+SUMIFS(Sheet1!$F$5:$F$28252,Sheet1!$I$5:$I$28252,$B52,Sheet1!$L$5:$L$28252,$A52,Sheet1!$E$5:$E$28252,"*美团*",Sheet1!$D$5:$D$28252,"&lt;&gt;美团",Sheet1!$D$5:$D$28252,"&lt;&gt;内部转款",Sheet1!$D$5:$D$28252,"&lt;&gt;内部转账",Sheet1!$E$5:$E$28252,"&lt;&gt;*调拨*")</f>
        <v>0</v>
      </c>
      <c r="I52" s="32">
        <f>SUMIFS(Sheet1!$F$5:$F$28252,Sheet1!$I$5:$I$28252,$B52,Sheet1!$L$5:$L$28252,$A52,Sheet1!$D$5:$D$28252,"饿了么",Sheet1!$E$5:$E$28252,"&lt;&gt;*调拨*")+SUMIFS(Sheet1!$F$5:$F$28252,Sheet1!$I$5:$I$28252,$B52,Sheet1!$L$5:$L$28252,$A52,Sheet1!$E$5:$E$28252,"*饿了么*",Sheet1!$D$5:$D$28252,"&lt;&gt;饿了么",Sheet1!$D$5:$D$28252,"&lt;&gt;内部转款",Sheet1!$D$5:$D$28252,"&lt;&gt;内部转账",Sheet1!$E$5:$E$28252,"&lt;&gt;*调拨*")</f>
        <v>0</v>
      </c>
      <c r="J52" s="32">
        <f>SUMIFS(Sheet1!$F$5:$F$28252,Sheet1!$I$5:$I$28252,$B52,Sheet1!$L$5:$L$28252,$A52,Sheet1!$D$5:$D$28252,"健E卡",Sheet1!$E$5:$E$28252,"&lt;&gt;*调拨*")+SUMIFS(Sheet1!$F$5:$F$28252,Sheet1!$I$5:$I$28252,$B52,Sheet1!$L$5:$L$28252,$A52,Sheet1!$E$5:$E$28252,"*健E卡*",Sheet1!$D$5:$D$28252,"&lt;&gt;健E卡",Sheet1!$D$5:$D$28252,"&lt;&gt;内部转款",Sheet1!$D$5:$D$28252,"&lt;&gt;内部转账",Sheet1!$E$5:$E$28252,"&lt;&gt;*调拨*")</f>
        <v>0</v>
      </c>
      <c r="K52" s="32">
        <f>SUMIFS(Sheet1!$F$5:$F$28252,Sheet1!$I$5:$I$28252,$B52,Sheet1!$L$5:$L$28252,$A52,Sheet1!$D$5:$D$28252,"抖音",Sheet1!$E$5:$E$28252,"&lt;&gt;*调拨*")+SUMIFS(Sheet1!$F$5:$F$28252,Sheet1!$I$5:$I$28252,$B52,Sheet1!$L$5:$L$28252,$A52,Sheet1!$E$5:$E$28252,"*抖音*",Sheet1!$D$5:$D$28252,"&lt;&gt;抖音",Sheet1!$D$5:$D$28252,"&lt;&gt;内部转款",Sheet1!$D$5:$D$28252,"&lt;&gt;内部转账",Sheet1!$E$5:$E$28252,"&lt;&gt;*调拨*")</f>
        <v>0</v>
      </c>
      <c r="L52" s="32">
        <f>SUMIFS(Sheet1!$F$5:$F$28252,Sheet1!$I$5:$I$28252,$B52,Sheet1!$L$5:$L$28252,$A52,Sheet1!$D$5:$D$28252,"医卡通",Sheet1!$E$5:$E$28252,"&lt;&gt;*调拨*")+SUMIFS(Sheet1!$F$5:$F$28252,Sheet1!$I$5:$I$28252,$B52,Sheet1!$L$5:$L$28252,$A52,Sheet1!$E$5:$E$28252,"*医卡通*",Sheet1!$D$5:$D$28252,"&lt;&gt;医卡通",Sheet1!$D$5:$D$28252,"&lt;&gt;内部转款",Sheet1!$D$5:$D$28252,"&lt;&gt;内部转账",Sheet1!$E$5:$E$28252,"&lt;&gt;*调拨*")</f>
        <v>0</v>
      </c>
      <c r="M52" s="32">
        <f>SUMIFS(Sheet1!$F$5:$F$28252,Sheet1!$I$5:$I$28252,$B52,Sheet1!$L$5:$L$28252,$A52,Sheet1!$D$5:$D$28252,"企健网",Sheet1!$E$5:$E$28252,"&lt;&gt;*调拨*")+SUMIFS(Sheet1!$F$5:$F$28252,Sheet1!$I$5:$I$28252,$B52,Sheet1!$L$5:$L$28252,$A52,Sheet1!$E$5:$E$28252,"*企健网*",Sheet1!$D$5:$D$28252,"&lt;&gt;企健网",Sheet1!$D$5:$D$28252,"&lt;&gt;内部转款",Sheet1!$D$5:$D$28252,"&lt;&gt;内部转账",Sheet1!$E$5:$E$28252,"&lt;&gt;*调拨*")</f>
        <v>0</v>
      </c>
      <c r="N52" s="32">
        <f>SUMIFS(Sheet1!$F$5:$F$28252,Sheet1!$I$5:$I$28252,$B52,Sheet1!$L$5:$L$28252,$A52,Sheet1!$D$5:$D$28252,"银联",Sheet1!$E$5:$E$28252,"&lt;&gt;*调拨*")+SUMIFS(Sheet1!$F$5:$F$28252,Sheet1!$I$5:$I$28252,$B52,Sheet1!$L$5:$L$28252,$A52,Sheet1!$E$5:$E$28252,"*银联*",Sheet1!$D$5:$D$28252,"&lt;&gt;银联",Sheet1!$D$5:$D$28252,"&lt;&gt;内部转款",Sheet1!$D$5:$D$28252,"&lt;&gt;内部转账",Sheet1!$E$5:$E$28252,"&lt;&gt;*调拨*")</f>
        <v>0</v>
      </c>
      <c r="O52" s="32">
        <f>SUMIFS(Sheet1!$F$5:$F$28252,Sheet1!$I$5:$I$28252,$B52,Sheet1!$L$5:$L$28252,$A52,Sheet1!$D$5:$D$28252,"京东",Sheet1!$E$5:$E$28252,"&lt;&gt;*调拨*")+SUMIFS(Sheet1!$F$5:$F$28252,Sheet1!$I$5:$I$28252,$B52,Sheet1!$L$5:$L$28252,$A52,Sheet1!$E$5:$E$28252,"*京东*",Sheet1!$D$5:$D$28252,"&lt;&gt;京东",Sheet1!$D$5:$D$28252,"&lt;&gt;内部转款",Sheet1!$D$5:$D$28252,"&lt;&gt;内部转账",Sheet1!$E$5:$E$28252,"&lt;&gt;*调拨*")</f>
        <v>0</v>
      </c>
      <c r="P52" s="32">
        <f>SUMIFS(Sheet1!$F$5:$F$28252,Sheet1!$I$5:$I$28252,$B52,Sheet1!$L$5:$L$28252,$A52,Sheet1!$D$5:$D$28252,"药机微信",Sheet1!$E$5:$E$28252,"&lt;&gt;*调拨*")+SUMIFS(Sheet1!$F$5:$F$28252,Sheet1!$I$5:$I$28252,$B52,Sheet1!$L$5:$L$28252,$A52,Sheet1!$E$5:$E$28252,"*药机微信*",Sheet1!$D$5:$D$28252,"&lt;&gt;药机微信",Sheet1!$D$5:$D$28252,"&lt;&gt;内部转款",Sheet1!$D$5:$D$28252,"&lt;&gt;内部转账",Sheet1!$E$5:$E$28252,"&lt;&gt;*调拨*")</f>
        <v>0</v>
      </c>
      <c r="Q52" s="32">
        <f>SUMIFS(Sheet1!$F$5:$F$28252,Sheet1!$I$5:$I$28252,$B52,Sheet1!$L$5:$L$28252,$A52,Sheet1!$D$5:$D$28252,"亲情卡",Sheet1!$E$5:$E$28252,"&lt;&gt;*调拨*")+SUMIFS(Sheet1!$F$5:$F$28252,Sheet1!$I$5:$I$28252,$B52,Sheet1!$L$5:$L$28252,$A52,Sheet1!$E$5:$E$28252,"*亲情卡*",Sheet1!$D$5:$D$28252,"&lt;&gt;亲情卡",Sheet1!$D$5:$D$28252,"&lt;&gt;内部转款",Sheet1!$D$5:$D$28252,"&lt;&gt;内部转账",Sheet1!$E$5:$E$28252,"&lt;&gt;*调拨*")</f>
        <v>0</v>
      </c>
      <c r="R52" s="32">
        <f>SUMIFS(Sheet1!$F$5:$F$28252,Sheet1!$I$5:$I$28252,$B52,Sheet1!$L$5:$L$28252,$A52,Sheet1!$D$5:$D$28252,"优惠券",Sheet1!$E$5:$E$28252,"&lt;&gt;*调拨*")+SUMIFS(Sheet1!$F$5:$F$28252,Sheet1!$I$5:$I$28252,$B52,Sheet1!$L$5:$L$28252,$A52,Sheet1!$E$5:$E$28252,"*优惠券*",Sheet1!$D$5:$D$28252,"&lt;&gt;优惠券",Sheet1!$D$5:$D$28252,"&lt;&gt;内部转款",Sheet1!$D$5:$D$28252,"&lt;&gt;内部转账",Sheet1!$E$5:$E$28252,"&lt;&gt;*调拨*")</f>
        <v>0</v>
      </c>
      <c r="S52" s="32">
        <f>SUMIFS(Sheet1!$F$5:$F$28252,Sheet1!$I$5:$I$28252,$B52,Sheet1!$L$5:$L$28252,$A52,Sheet1!$D$5:$D$28252,"代金券",Sheet1!$E$5:$E$28252,"&lt;&gt;*调拨*")+SUMIFS(Sheet1!$F$5:$F$28252,Sheet1!$I$5:$I$28252,$B52,Sheet1!$L$5:$L$28252,$A52,Sheet1!$E$5:$E$28252,"*代金券*",Sheet1!$D$5:$D$28252,"&lt;&gt;代金券",Sheet1!$D$5:$D$28252,"&lt;&gt;内部转款",Sheet1!$D$5:$D$28252,"&lt;&gt;内部转账",Sheet1!$E$5:$E$28252,"&lt;&gt;*调拨*")</f>
        <v>0</v>
      </c>
      <c r="T52" s="32">
        <f>SUMIFS(Sheet1!$F$5:$F$28252,Sheet1!$I$5:$I$28252,$B52,Sheet1!$L$5:$L$28252,$A52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,Sheet1!$L$5:$L$28252,$A52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,Sheet1!$L$5:$L$28252,$A52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,Sheet1!$L$5:$L$28252,$A52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" s="32">
        <f>SUMIFS(Sheet1!$F$5:$F$28252,Sheet1!$I$5:$I$28252,$B52,Sheet1!$L$5:$L$28252,$A52,Sheet1!$E$5:$E$28252,"*调拨*")</f>
        <v>0</v>
      </c>
      <c r="V52" s="32">
        <f>SUMIFS(Sheet1!$F$5:$F$28252,Sheet1!$I$5:$I$28252,$B52,Sheet1!$L$5:$L$28252,$A52,Sheet1!$D$5:$D$28252,"储值",Sheet1!$E$5:$E$28252,"&lt;&gt;*调拨*")+SUMIFS(Sheet1!$F$5:$F$28252,Sheet1!$I$5:$I$28252,$B52,Sheet1!$L$5:$L$28252,$A52,Sheet1!$E$5:$E$28252,"*储值*",Sheet1!$D$5:$D$28252,"&lt;&gt;储值",Sheet1!$D$5:$D$28252,"&lt;&gt;内部转款",Sheet1!$D$5:$D$28252,"&lt;&gt;内部转账",Sheet1!$E$5:$E$28252,"&lt;&gt;*调拨*")</f>
        <v>0</v>
      </c>
      <c r="W52" s="32">
        <f>SUMIFS(Sheet1!$F$5:$F$28252,Sheet1!$I$5:$I$28252,$B52,Sheet1!$L$5:$L$28252,$A52,Sheet1!$D$5:$D$28252,"效期",Sheet1!$E$5:$E$28252,"&lt;&gt;*调拨*")+SUMIFS(Sheet1!$F$5:$F$28252,Sheet1!$I$5:$I$28252,$B52,Sheet1!$L$5:$L$28252,$A52,Sheet1!$E$5:$E$28252,"*效期*",Sheet1!$D$5:$D$28252,"&lt;&gt;效期",Sheet1!$D$5:$D$28252,"&lt;&gt;内部转款",Sheet1!$D$5:$D$28252,"&lt;&gt;内部转账",Sheet1!$E$5:$E$28252,"&lt;&gt;*调拨*")</f>
        <v>0</v>
      </c>
      <c r="X52" s="32">
        <f>SUMIFS(Sheet1!$F$5:$F$28252,Sheet1!$I$5:$I$28252,$B52,Sheet1!$L$5:$L$28252,$A52,Sheet1!$D$5:$D$28252,"内部转款",Sheet1!$E$5:$E$28252,"&lt;&gt;*调拨*")+SUMIFS(Sheet1!$F$5:$F$28252,Sheet1!$I$5:$I$28252,$B52,Sheet1!$L$5:$L$28252,$A52,Sheet1!$D$5:$D$28252,"内部转账",Sheet1!$E$5:$E$28252,"&lt;&gt;*调拨*")</f>
        <v>0</v>
      </c>
      <c r="Y52" s="32">
        <f t="shared" si="0"/>
        <v>0</v>
      </c>
      <c r="Z52" s="32">
        <f>SUMIFS(Sheet1!$F$5:$F$28252,Sheet1!$I$5:$I$28252,$B52,Sheet1!$L$5:$L$28252,$A52)</f>
        <v>7467.09</v>
      </c>
      <c r="AA52" s="32">
        <f>SUMIFS(Sheet1!$G$5:$G$28252,Sheet1!$I$5:$I$28252,$B52,Sheet1!$L$5:$L$28252,$A52,Sheet1!$D$5:$D$28252,"工资",Sheet1!$E$5:$E$28252,"&lt;&gt;*调拨*")+SUMIFS(Sheet1!$G$5:$G$28252,Sheet1!$I$5:$I$28252,$B52,Sheet1!$L$5:$L$28252,$A52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" s="32">
        <f>SUMIFS(Sheet1!$G$5:$G$28252,Sheet1!$I$5:$I$28252,$B52,Sheet1!$L$5:$L$28252,$A52,Sheet1!$D$5:$D$28252,"水费",Sheet1!$E$5:$E$28252,"&lt;&gt;*调拨*")+SUMIFS(Sheet1!$G$5:$G$28252,Sheet1!$I$5:$I$28252,$B52,Sheet1!$L$5:$L$28252,$A52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2" s="32">
        <f>SUMIFS(Sheet1!$G$5:$G$28252,Sheet1!$I$5:$I$28252,$B52,Sheet1!$L$5:$L$28252,$A52,Sheet1!$D$5:$D$28252,"电费",Sheet1!$E$5:$E$28252,"&lt;&gt;*调拨*")+SUMIFS(Sheet1!$G$5:$G$28252,Sheet1!$I$5:$I$28252,$B52,Sheet1!$L$5:$L$28252,$A52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2" s="32">
        <f>SUMIFS(Sheet1!$G$5:$G$28252,Sheet1!$I$5:$I$28252,$B52,Sheet1!$L$5:$L$28252,$A52,Sheet1!$D$5:$D$28252,"宽带费",Sheet1!$E$5:$E$28252,"&lt;&gt;*调拨*")+SUMIFS(Sheet1!$G$5:$G$28252,Sheet1!$I$5:$I$28252,$B52,Sheet1!$L$5:$L$28252,$A52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" s="32">
        <f>SUMIFS(Sheet1!$G$5:$G$28252,Sheet1!$I$5:$I$28252,$B52,Sheet1!$L$5:$L$28252,$A52,Sheet1!$D$5:$D$28252,"办公费",Sheet1!$E$5:$E$28252,"&lt;&gt;*调拨*")+SUMIFS(Sheet1!$G$5:$G$28252,Sheet1!$I$5:$I$28252,$B52,Sheet1!$L$5:$L$28252,$A52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2" s="32">
        <f>SUMIFS(Sheet1!$G$5:$G$28252,Sheet1!$I$5:$I$28252,$B52,Sheet1!$L$5:$L$28252,$A52,Sheet1!$D$5:$D$28252,"话费",Sheet1!$E$5:$E$28252,"&lt;&gt;*调拨*")+SUMIFS(Sheet1!$G$5:$G$28252,Sheet1!$I$5:$I$28252,$B52,Sheet1!$L$5:$L$28252,$A52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" s="32">
        <f>SUMIFS(Sheet1!$G$5:$G$28252,Sheet1!$I$5:$I$28252,$B52,Sheet1!$L$5:$L$28252,$A52,Sheet1!$D$5:$D$28252,"房租",Sheet1!$E$5:$E$28252,"&lt;&gt;*调拨*")+SUMIFS(Sheet1!$G$5:$G$28252,Sheet1!$I$5:$I$28252,$B52,Sheet1!$L$5:$L$28252,$A52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" s="32">
        <f>SUMIFS(Sheet1!$G$5:$G$28252,Sheet1!$I$5:$I$28252,$B52,Sheet1!$L$5:$L$28252,$A52,Sheet1!$E$5:$E$28252,"*调拨*")</f>
        <v>0</v>
      </c>
      <c r="AI52" s="32">
        <f>SUMIFS(Sheet1!$G$5:$G$28252,Sheet1!$I$5:$I$28252,$B52,Sheet1!$L$5:$L$28252,$A52,Sheet1!$D$5:$D$28252,"内部转款",Sheet1!$E$5:$E$28252,"&lt;&gt;*调拨*")+SUMIFS(Sheet1!$G$5:$G$28252,Sheet1!$I$5:$I$28252,$B52,Sheet1!$L$5:$L$28252,$A52,Sheet1!$D$5:$D$28252,"内部转账",Sheet1!$E$5:$E$28252,"&lt;&gt;*调拨*")</f>
        <v>0</v>
      </c>
      <c r="AJ52" s="32">
        <f t="shared" si="1"/>
        <v>0</v>
      </c>
      <c r="AK52" s="32">
        <f>SUMIFS(Sheet1!$G$5:$G$28252,Sheet1!$I$5:$I$28252,$B52,Sheet1!$L$5:$L$28252,$A52)</f>
        <v>0</v>
      </c>
      <c r="AL52" s="32">
        <f t="shared" si="2"/>
        <v>7467.09</v>
      </c>
    </row>
    <row r="53" ht="16.5" spans="1:38">
      <c r="A53" s="30">
        <v>202512</v>
      </c>
      <c r="B53" s="31" t="s">
        <v>231</v>
      </c>
      <c r="C53" s="32">
        <f>SUMIFS(Sheet1!$F$5:$F$28252,Sheet1!$I$5:$I$28252,$B53,Sheet1!$L$5:$L$28252,$A53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3" s="32">
        <f>SUMIFS(Sheet1!$F$5:$F$28252,Sheet1!$I$5:$I$28252,$B53,Sheet1!$L$5:$L$28252,$A53,Sheet1!$D$5:$D$28252,"医保即时拨付",Sheet1!$E$5:$E$28252,"&lt;&gt;*调拨*")+SUMIFS(Sheet1!$F$5:$F$28252,Sheet1!$I$5:$I$28252,$B53,Sheet1!$L$5:$L$28252,$A53,Sheet1!$E$5:$E$28252,"*医保即时拨付*",Sheet1!$D$5:$D$28252,"&lt;&gt;医保即时拨付",Sheet1!$D$5:$D$28252,"&lt;&gt;内部转款",Sheet1!$D$5:$D$28252,"&lt;&gt;内部转账",Sheet1!$E$5:$E$28252,"&lt;&gt;*调拨*")</f>
        <v>0</v>
      </c>
      <c r="E53" s="32">
        <f>SUMIFS(Sheet1!$F$5:$F$28252,Sheet1!$I$5:$I$28252,$B53,Sheet1!$L$5:$L$28252,$A53,Sheet1!$D$5:$D$28252,"医保",Sheet1!$E$5:$E$28252,"&lt;&gt;*调拨*",Sheet1!$E$5:$E$28252,"&lt;&gt;*医保即时拨付*")+SUMIFS(Sheet1!$F$5:$F$28252,Sheet1!$I$5:$I$28252,$B53,Sheet1!$L$5:$L$28252,$A53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" s="32">
        <f>SUMIFS(Sheet1!$F$5:$F$28252,Sheet1!$I$5:$I$28252,$B53,Sheet1!$L$5:$L$28252,$A53,Sheet1!$D$5:$D$28252,"聚合",Sheet1!$E$5:$E$28252,"&lt;&gt;*调拨*")+SUMIFS(Sheet1!$F$5:$F$28252,Sheet1!$I$5:$I$28252,$B53,Sheet1!$L$5:$L$28252,$A53,Sheet1!$E$5:$E$28252,"*聚合*",Sheet1!$D$5:$D$28252,"&lt;&gt;聚合",Sheet1!$D$5:$D$28252,"&lt;&gt;内部转款",Sheet1!$D$5:$D$28252,"&lt;&gt;内部转账",Sheet1!$E$5:$E$28252,"&lt;&gt;*调拨*")</f>
        <v>0</v>
      </c>
      <c r="G53" s="32">
        <f>SUMIFS(Sheet1!$F$5:$F$28252,Sheet1!$I$5:$I$28252,$B53,Sheet1!$L$5:$L$28252,$A53,Sheet1!$D$5:$D$28252,"24小时微信",Sheet1!$E$5:$E$28252,"&lt;&gt;*调拨*")+SUMIFS(Sheet1!$F$5:$F$28252,Sheet1!$I$5:$I$28252,$B53,Sheet1!$L$5:$L$28252,$A53,Sheet1!$E$5:$E$28252,"*24小时微信*",Sheet1!$D$5:$D$28252,"&lt;&gt;24小时微信",Sheet1!$D$5:$D$28252,"&lt;&gt;内部转款",Sheet1!$D$5:$D$28252,"&lt;&gt;内部转账",Sheet1!$E$5:$E$28252,"&lt;&gt;*调拨*")</f>
        <v>0</v>
      </c>
      <c r="H53" s="32">
        <f>SUMIFS(Sheet1!$F$5:$F$28252,Sheet1!$I$5:$I$28252,$B53,Sheet1!$L$5:$L$28252,$A53,Sheet1!$D$5:$D$28252,"美团",Sheet1!$E$5:$E$28252,"&lt;&gt;*调拨*")+SUMIFS(Sheet1!$F$5:$F$28252,Sheet1!$I$5:$I$28252,$B53,Sheet1!$L$5:$L$28252,$A53,Sheet1!$E$5:$E$28252,"*美团*",Sheet1!$D$5:$D$28252,"&lt;&gt;美团",Sheet1!$D$5:$D$28252,"&lt;&gt;内部转款",Sheet1!$D$5:$D$28252,"&lt;&gt;内部转账",Sheet1!$E$5:$E$28252,"&lt;&gt;*调拨*")</f>
        <v>0</v>
      </c>
      <c r="I53" s="32">
        <f>SUMIFS(Sheet1!$F$5:$F$28252,Sheet1!$I$5:$I$28252,$B53,Sheet1!$L$5:$L$28252,$A53,Sheet1!$D$5:$D$28252,"饿了么",Sheet1!$E$5:$E$28252,"&lt;&gt;*调拨*")+SUMIFS(Sheet1!$F$5:$F$28252,Sheet1!$I$5:$I$28252,$B53,Sheet1!$L$5:$L$28252,$A53,Sheet1!$E$5:$E$28252,"*饿了么*",Sheet1!$D$5:$D$28252,"&lt;&gt;饿了么",Sheet1!$D$5:$D$28252,"&lt;&gt;内部转款",Sheet1!$D$5:$D$28252,"&lt;&gt;内部转账",Sheet1!$E$5:$E$28252,"&lt;&gt;*调拨*")</f>
        <v>0</v>
      </c>
      <c r="J53" s="32">
        <f>SUMIFS(Sheet1!$F$5:$F$28252,Sheet1!$I$5:$I$28252,$B53,Sheet1!$L$5:$L$28252,$A53,Sheet1!$D$5:$D$28252,"健E卡",Sheet1!$E$5:$E$28252,"&lt;&gt;*调拨*")+SUMIFS(Sheet1!$F$5:$F$28252,Sheet1!$I$5:$I$28252,$B53,Sheet1!$L$5:$L$28252,$A53,Sheet1!$E$5:$E$28252,"*健E卡*",Sheet1!$D$5:$D$28252,"&lt;&gt;健E卡",Sheet1!$D$5:$D$28252,"&lt;&gt;内部转款",Sheet1!$D$5:$D$28252,"&lt;&gt;内部转账",Sheet1!$E$5:$E$28252,"&lt;&gt;*调拨*")</f>
        <v>0</v>
      </c>
      <c r="K53" s="32">
        <f>SUMIFS(Sheet1!$F$5:$F$28252,Sheet1!$I$5:$I$28252,$B53,Sheet1!$L$5:$L$28252,$A53,Sheet1!$D$5:$D$28252,"抖音",Sheet1!$E$5:$E$28252,"&lt;&gt;*调拨*")+SUMIFS(Sheet1!$F$5:$F$28252,Sheet1!$I$5:$I$28252,$B53,Sheet1!$L$5:$L$28252,$A53,Sheet1!$E$5:$E$28252,"*抖音*",Sheet1!$D$5:$D$28252,"&lt;&gt;抖音",Sheet1!$D$5:$D$28252,"&lt;&gt;内部转款",Sheet1!$D$5:$D$28252,"&lt;&gt;内部转账",Sheet1!$E$5:$E$28252,"&lt;&gt;*调拨*")</f>
        <v>0</v>
      </c>
      <c r="L53" s="32">
        <f>SUMIFS(Sheet1!$F$5:$F$28252,Sheet1!$I$5:$I$28252,$B53,Sheet1!$L$5:$L$28252,$A53,Sheet1!$D$5:$D$28252,"医卡通",Sheet1!$E$5:$E$28252,"&lt;&gt;*调拨*")+SUMIFS(Sheet1!$F$5:$F$28252,Sheet1!$I$5:$I$28252,$B53,Sheet1!$L$5:$L$28252,$A53,Sheet1!$E$5:$E$28252,"*医卡通*",Sheet1!$D$5:$D$28252,"&lt;&gt;医卡通",Sheet1!$D$5:$D$28252,"&lt;&gt;内部转款",Sheet1!$D$5:$D$28252,"&lt;&gt;内部转账",Sheet1!$E$5:$E$28252,"&lt;&gt;*调拨*")</f>
        <v>0</v>
      </c>
      <c r="M53" s="32">
        <f>SUMIFS(Sheet1!$F$5:$F$28252,Sheet1!$I$5:$I$28252,$B53,Sheet1!$L$5:$L$28252,$A53,Sheet1!$D$5:$D$28252,"企健网",Sheet1!$E$5:$E$28252,"&lt;&gt;*调拨*")+SUMIFS(Sheet1!$F$5:$F$28252,Sheet1!$I$5:$I$28252,$B53,Sheet1!$L$5:$L$28252,$A53,Sheet1!$E$5:$E$28252,"*企健网*",Sheet1!$D$5:$D$28252,"&lt;&gt;企健网",Sheet1!$D$5:$D$28252,"&lt;&gt;内部转款",Sheet1!$D$5:$D$28252,"&lt;&gt;内部转账",Sheet1!$E$5:$E$28252,"&lt;&gt;*调拨*")</f>
        <v>0</v>
      </c>
      <c r="N53" s="32">
        <f>SUMIFS(Sheet1!$F$5:$F$28252,Sheet1!$I$5:$I$28252,$B53,Sheet1!$L$5:$L$28252,$A53,Sheet1!$D$5:$D$28252,"银联",Sheet1!$E$5:$E$28252,"&lt;&gt;*调拨*")+SUMIFS(Sheet1!$F$5:$F$28252,Sheet1!$I$5:$I$28252,$B53,Sheet1!$L$5:$L$28252,$A53,Sheet1!$E$5:$E$28252,"*银联*",Sheet1!$D$5:$D$28252,"&lt;&gt;银联",Sheet1!$D$5:$D$28252,"&lt;&gt;内部转款",Sheet1!$D$5:$D$28252,"&lt;&gt;内部转账",Sheet1!$E$5:$E$28252,"&lt;&gt;*调拨*")</f>
        <v>0</v>
      </c>
      <c r="O53" s="32">
        <f>SUMIFS(Sheet1!$F$5:$F$28252,Sheet1!$I$5:$I$28252,$B53,Sheet1!$L$5:$L$28252,$A53,Sheet1!$D$5:$D$28252,"京东",Sheet1!$E$5:$E$28252,"&lt;&gt;*调拨*")+SUMIFS(Sheet1!$F$5:$F$28252,Sheet1!$I$5:$I$28252,$B53,Sheet1!$L$5:$L$28252,$A53,Sheet1!$E$5:$E$28252,"*京东*",Sheet1!$D$5:$D$28252,"&lt;&gt;京东",Sheet1!$D$5:$D$28252,"&lt;&gt;内部转款",Sheet1!$D$5:$D$28252,"&lt;&gt;内部转账",Sheet1!$E$5:$E$28252,"&lt;&gt;*调拨*")</f>
        <v>0</v>
      </c>
      <c r="P53" s="32">
        <f>SUMIFS(Sheet1!$F$5:$F$28252,Sheet1!$I$5:$I$28252,$B53,Sheet1!$L$5:$L$28252,$A53,Sheet1!$D$5:$D$28252,"药机微信",Sheet1!$E$5:$E$28252,"&lt;&gt;*调拨*")+SUMIFS(Sheet1!$F$5:$F$28252,Sheet1!$I$5:$I$28252,$B53,Sheet1!$L$5:$L$28252,$A53,Sheet1!$E$5:$E$28252,"*药机微信*",Sheet1!$D$5:$D$28252,"&lt;&gt;药机微信",Sheet1!$D$5:$D$28252,"&lt;&gt;内部转款",Sheet1!$D$5:$D$28252,"&lt;&gt;内部转账",Sheet1!$E$5:$E$28252,"&lt;&gt;*调拨*")</f>
        <v>0</v>
      </c>
      <c r="Q53" s="32">
        <f>SUMIFS(Sheet1!$F$5:$F$28252,Sheet1!$I$5:$I$28252,$B53,Sheet1!$L$5:$L$28252,$A53,Sheet1!$D$5:$D$28252,"亲情卡",Sheet1!$E$5:$E$28252,"&lt;&gt;*调拨*")+SUMIFS(Sheet1!$F$5:$F$28252,Sheet1!$I$5:$I$28252,$B53,Sheet1!$L$5:$L$28252,$A53,Sheet1!$E$5:$E$28252,"*亲情卡*",Sheet1!$D$5:$D$28252,"&lt;&gt;亲情卡",Sheet1!$D$5:$D$28252,"&lt;&gt;内部转款",Sheet1!$D$5:$D$28252,"&lt;&gt;内部转账",Sheet1!$E$5:$E$28252,"&lt;&gt;*调拨*")</f>
        <v>0</v>
      </c>
      <c r="R53" s="32">
        <f>SUMIFS(Sheet1!$F$5:$F$28252,Sheet1!$I$5:$I$28252,$B53,Sheet1!$L$5:$L$28252,$A53,Sheet1!$D$5:$D$28252,"优惠券",Sheet1!$E$5:$E$28252,"&lt;&gt;*调拨*")+SUMIFS(Sheet1!$F$5:$F$28252,Sheet1!$I$5:$I$28252,$B53,Sheet1!$L$5:$L$28252,$A53,Sheet1!$E$5:$E$28252,"*优惠券*",Sheet1!$D$5:$D$28252,"&lt;&gt;优惠券",Sheet1!$D$5:$D$28252,"&lt;&gt;内部转款",Sheet1!$D$5:$D$28252,"&lt;&gt;内部转账",Sheet1!$E$5:$E$28252,"&lt;&gt;*调拨*")</f>
        <v>0</v>
      </c>
      <c r="S53" s="32">
        <f>SUMIFS(Sheet1!$F$5:$F$28252,Sheet1!$I$5:$I$28252,$B53,Sheet1!$L$5:$L$28252,$A53,Sheet1!$D$5:$D$28252,"代金券",Sheet1!$E$5:$E$28252,"&lt;&gt;*调拨*")+SUMIFS(Sheet1!$F$5:$F$28252,Sheet1!$I$5:$I$28252,$B53,Sheet1!$L$5:$L$28252,$A53,Sheet1!$E$5:$E$28252,"*代金券*",Sheet1!$D$5:$D$28252,"&lt;&gt;代金券",Sheet1!$D$5:$D$28252,"&lt;&gt;内部转款",Sheet1!$D$5:$D$28252,"&lt;&gt;内部转账",Sheet1!$E$5:$E$28252,"&lt;&gt;*调拨*")</f>
        <v>0</v>
      </c>
      <c r="T53" s="32">
        <f>SUMIFS(Sheet1!$F$5:$F$28252,Sheet1!$I$5:$I$28252,$B53,Sheet1!$L$5:$L$28252,$A53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,Sheet1!$L$5:$L$28252,$A53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,Sheet1!$L$5:$L$28252,$A53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,Sheet1!$L$5:$L$28252,$A53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" s="32">
        <f>SUMIFS(Sheet1!$F$5:$F$28252,Sheet1!$I$5:$I$28252,$B53,Sheet1!$L$5:$L$28252,$A53,Sheet1!$E$5:$E$28252,"*调拨*")</f>
        <v>0</v>
      </c>
      <c r="V53" s="32">
        <f>SUMIFS(Sheet1!$F$5:$F$28252,Sheet1!$I$5:$I$28252,$B53,Sheet1!$L$5:$L$28252,$A53,Sheet1!$D$5:$D$28252,"储值",Sheet1!$E$5:$E$28252,"&lt;&gt;*调拨*")+SUMIFS(Sheet1!$F$5:$F$28252,Sheet1!$I$5:$I$28252,$B53,Sheet1!$L$5:$L$28252,$A53,Sheet1!$E$5:$E$28252,"*储值*",Sheet1!$D$5:$D$28252,"&lt;&gt;储值",Sheet1!$D$5:$D$28252,"&lt;&gt;内部转款",Sheet1!$D$5:$D$28252,"&lt;&gt;内部转账",Sheet1!$E$5:$E$28252,"&lt;&gt;*调拨*")</f>
        <v>0</v>
      </c>
      <c r="W53" s="32">
        <f>SUMIFS(Sheet1!$F$5:$F$28252,Sheet1!$I$5:$I$28252,$B53,Sheet1!$L$5:$L$28252,$A53,Sheet1!$D$5:$D$28252,"效期",Sheet1!$E$5:$E$28252,"&lt;&gt;*调拨*")+SUMIFS(Sheet1!$F$5:$F$28252,Sheet1!$I$5:$I$28252,$B53,Sheet1!$L$5:$L$28252,$A53,Sheet1!$E$5:$E$28252,"*效期*",Sheet1!$D$5:$D$28252,"&lt;&gt;效期",Sheet1!$D$5:$D$28252,"&lt;&gt;内部转款",Sheet1!$D$5:$D$28252,"&lt;&gt;内部转账",Sheet1!$E$5:$E$28252,"&lt;&gt;*调拨*")</f>
        <v>0</v>
      </c>
      <c r="X53" s="32">
        <f>SUMIFS(Sheet1!$F$5:$F$28252,Sheet1!$I$5:$I$28252,$B53,Sheet1!$L$5:$L$28252,$A53,Sheet1!$D$5:$D$28252,"内部转款",Sheet1!$E$5:$E$28252,"&lt;&gt;*调拨*")+SUMIFS(Sheet1!$F$5:$F$28252,Sheet1!$I$5:$I$28252,$B53,Sheet1!$L$5:$L$28252,$A53,Sheet1!$D$5:$D$28252,"内部转账",Sheet1!$E$5:$E$28252,"&lt;&gt;*调拨*")</f>
        <v>0</v>
      </c>
      <c r="Y53" s="32">
        <f t="shared" si="0"/>
        <v>0</v>
      </c>
      <c r="Z53" s="32">
        <f>SUMIFS(Sheet1!$F$5:$F$28252,Sheet1!$I$5:$I$28252,$B53,Sheet1!$L$5:$L$28252,$A53)</f>
        <v>0</v>
      </c>
      <c r="AA53" s="32">
        <f>SUMIFS(Sheet1!$G$5:$G$28252,Sheet1!$I$5:$I$28252,$B53,Sheet1!$L$5:$L$28252,$A53,Sheet1!$D$5:$D$28252,"工资",Sheet1!$E$5:$E$28252,"&lt;&gt;*调拨*")+SUMIFS(Sheet1!$G$5:$G$28252,Sheet1!$I$5:$I$28252,$B53,Sheet1!$L$5:$L$28252,$A53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" s="32">
        <f>SUMIFS(Sheet1!$G$5:$G$28252,Sheet1!$I$5:$I$28252,$B53,Sheet1!$L$5:$L$28252,$A53,Sheet1!$D$5:$D$28252,"水费",Sheet1!$E$5:$E$28252,"&lt;&gt;*调拨*")+SUMIFS(Sheet1!$G$5:$G$28252,Sheet1!$I$5:$I$28252,$B53,Sheet1!$L$5:$L$28252,$A53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3" s="32">
        <f>SUMIFS(Sheet1!$G$5:$G$28252,Sheet1!$I$5:$I$28252,$B53,Sheet1!$L$5:$L$28252,$A53,Sheet1!$D$5:$D$28252,"电费",Sheet1!$E$5:$E$28252,"&lt;&gt;*调拨*")+SUMIFS(Sheet1!$G$5:$G$28252,Sheet1!$I$5:$I$28252,$B53,Sheet1!$L$5:$L$28252,$A53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3" s="32">
        <f>SUMIFS(Sheet1!$G$5:$G$28252,Sheet1!$I$5:$I$28252,$B53,Sheet1!$L$5:$L$28252,$A53,Sheet1!$D$5:$D$28252,"宽带费",Sheet1!$E$5:$E$28252,"&lt;&gt;*调拨*")+SUMIFS(Sheet1!$G$5:$G$28252,Sheet1!$I$5:$I$28252,$B53,Sheet1!$L$5:$L$28252,$A53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3" s="32">
        <f>SUMIFS(Sheet1!$G$5:$G$28252,Sheet1!$I$5:$I$28252,$B53,Sheet1!$L$5:$L$28252,$A53,Sheet1!$D$5:$D$28252,"办公费",Sheet1!$E$5:$E$28252,"&lt;&gt;*调拨*")+SUMIFS(Sheet1!$G$5:$G$28252,Sheet1!$I$5:$I$28252,$B53,Sheet1!$L$5:$L$28252,$A53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3" s="32">
        <f>SUMIFS(Sheet1!$G$5:$G$28252,Sheet1!$I$5:$I$28252,$B53,Sheet1!$L$5:$L$28252,$A53,Sheet1!$D$5:$D$28252,"话费",Sheet1!$E$5:$E$28252,"&lt;&gt;*调拨*")+SUMIFS(Sheet1!$G$5:$G$28252,Sheet1!$I$5:$I$28252,$B53,Sheet1!$L$5:$L$28252,$A53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3" s="32">
        <f>SUMIFS(Sheet1!$G$5:$G$28252,Sheet1!$I$5:$I$28252,$B53,Sheet1!$L$5:$L$28252,$A53,Sheet1!$D$5:$D$28252,"房租",Sheet1!$E$5:$E$28252,"&lt;&gt;*调拨*")+SUMIFS(Sheet1!$G$5:$G$28252,Sheet1!$I$5:$I$28252,$B53,Sheet1!$L$5:$L$28252,$A53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" s="32">
        <f>SUMIFS(Sheet1!$G$5:$G$28252,Sheet1!$I$5:$I$28252,$B53,Sheet1!$L$5:$L$28252,$A53,Sheet1!$E$5:$E$28252,"*调拨*")</f>
        <v>0</v>
      </c>
      <c r="AI53" s="32">
        <f>SUMIFS(Sheet1!$G$5:$G$28252,Sheet1!$I$5:$I$28252,$B53,Sheet1!$L$5:$L$28252,$A53,Sheet1!$D$5:$D$28252,"内部转款",Sheet1!$E$5:$E$28252,"&lt;&gt;*调拨*")+SUMIFS(Sheet1!$G$5:$G$28252,Sheet1!$I$5:$I$28252,$B53,Sheet1!$L$5:$L$28252,$A53,Sheet1!$D$5:$D$28252,"内部转账",Sheet1!$E$5:$E$28252,"&lt;&gt;*调拨*")</f>
        <v>0</v>
      </c>
      <c r="AJ53" s="32">
        <f t="shared" si="1"/>
        <v>0</v>
      </c>
      <c r="AK53" s="32">
        <f>SUMIFS(Sheet1!$G$5:$G$28252,Sheet1!$I$5:$I$28252,$B53,Sheet1!$L$5:$L$28252,$A53)</f>
        <v>0</v>
      </c>
      <c r="AL53" s="32">
        <f t="shared" si="2"/>
        <v>0</v>
      </c>
    </row>
    <row r="54" ht="16.5" spans="1:38">
      <c r="A54" s="30">
        <v>202512</v>
      </c>
      <c r="B54" s="31" t="s">
        <v>58</v>
      </c>
      <c r="C54" s="32">
        <f>SUMIFS(Sheet1!$F$5:$F$28252,Sheet1!$I$5:$I$28252,$B54,Sheet1!$L$5:$L$28252,$A54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16033.13</v>
      </c>
      <c r="D54" s="32">
        <f>SUMIFS(Sheet1!$F$5:$F$28252,Sheet1!$I$5:$I$28252,$B54,Sheet1!$L$5:$L$28252,$A54,Sheet1!$D$5:$D$28252,"医保即时拨付",Sheet1!$E$5:$E$28252,"&lt;&gt;*调拨*")+SUMIFS(Sheet1!$F$5:$F$28252,Sheet1!$I$5:$I$28252,$B54,Sheet1!$L$5:$L$28252,$A54,Sheet1!$E$5:$E$28252,"*医保即时拨付*",Sheet1!$D$5:$D$28252,"&lt;&gt;医保即时拨付",Sheet1!$D$5:$D$28252,"&lt;&gt;内部转款",Sheet1!$D$5:$D$28252,"&lt;&gt;内部转账",Sheet1!$E$5:$E$28252,"&lt;&gt;*调拨*")</f>
        <v>0</v>
      </c>
      <c r="E54" s="32">
        <f>SUMIFS(Sheet1!$F$5:$F$28252,Sheet1!$I$5:$I$28252,$B54,Sheet1!$L$5:$L$28252,$A54,Sheet1!$D$5:$D$28252,"医保",Sheet1!$E$5:$E$28252,"&lt;&gt;*调拨*",Sheet1!$E$5:$E$28252,"&lt;&gt;*医保即时拨付*")+SUMIFS(Sheet1!$F$5:$F$28252,Sheet1!$I$5:$I$28252,$B54,Sheet1!$L$5:$L$28252,$A54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4" s="32">
        <f>SUMIFS(Sheet1!$F$5:$F$28252,Sheet1!$I$5:$I$28252,$B54,Sheet1!$L$5:$L$28252,$A54,Sheet1!$D$5:$D$28252,"聚合",Sheet1!$E$5:$E$28252,"&lt;&gt;*调拨*")+SUMIFS(Sheet1!$F$5:$F$28252,Sheet1!$I$5:$I$28252,$B54,Sheet1!$L$5:$L$28252,$A54,Sheet1!$E$5:$E$28252,"*聚合*",Sheet1!$D$5:$D$28252,"&lt;&gt;聚合",Sheet1!$D$5:$D$28252,"&lt;&gt;内部转款",Sheet1!$D$5:$D$28252,"&lt;&gt;内部转账",Sheet1!$E$5:$E$28252,"&lt;&gt;*调拨*")</f>
        <v>0</v>
      </c>
      <c r="G54" s="32">
        <f>SUMIFS(Sheet1!$F$5:$F$28252,Sheet1!$I$5:$I$28252,$B54,Sheet1!$L$5:$L$28252,$A54,Sheet1!$D$5:$D$28252,"24小时微信",Sheet1!$E$5:$E$28252,"&lt;&gt;*调拨*")+SUMIFS(Sheet1!$F$5:$F$28252,Sheet1!$I$5:$I$28252,$B54,Sheet1!$L$5:$L$28252,$A54,Sheet1!$E$5:$E$28252,"*24小时微信*",Sheet1!$D$5:$D$28252,"&lt;&gt;24小时微信",Sheet1!$D$5:$D$28252,"&lt;&gt;内部转款",Sheet1!$D$5:$D$28252,"&lt;&gt;内部转账",Sheet1!$E$5:$E$28252,"&lt;&gt;*调拨*")</f>
        <v>0</v>
      </c>
      <c r="H54" s="32">
        <f>SUMIFS(Sheet1!$F$5:$F$28252,Sheet1!$I$5:$I$28252,$B54,Sheet1!$L$5:$L$28252,$A54,Sheet1!$D$5:$D$28252,"美团",Sheet1!$E$5:$E$28252,"&lt;&gt;*调拨*")+SUMIFS(Sheet1!$F$5:$F$28252,Sheet1!$I$5:$I$28252,$B54,Sheet1!$L$5:$L$28252,$A54,Sheet1!$E$5:$E$28252,"*美团*",Sheet1!$D$5:$D$28252,"&lt;&gt;美团",Sheet1!$D$5:$D$28252,"&lt;&gt;内部转款",Sheet1!$D$5:$D$28252,"&lt;&gt;内部转账",Sheet1!$E$5:$E$28252,"&lt;&gt;*调拨*")</f>
        <v>0</v>
      </c>
      <c r="I54" s="32">
        <f>SUMIFS(Sheet1!$F$5:$F$28252,Sheet1!$I$5:$I$28252,$B54,Sheet1!$L$5:$L$28252,$A54,Sheet1!$D$5:$D$28252,"饿了么",Sheet1!$E$5:$E$28252,"&lt;&gt;*调拨*")+SUMIFS(Sheet1!$F$5:$F$28252,Sheet1!$I$5:$I$28252,$B54,Sheet1!$L$5:$L$28252,$A54,Sheet1!$E$5:$E$28252,"*饿了么*",Sheet1!$D$5:$D$28252,"&lt;&gt;饿了么",Sheet1!$D$5:$D$28252,"&lt;&gt;内部转款",Sheet1!$D$5:$D$28252,"&lt;&gt;内部转账",Sheet1!$E$5:$E$28252,"&lt;&gt;*调拨*")</f>
        <v>0</v>
      </c>
      <c r="J54" s="32">
        <f>SUMIFS(Sheet1!$F$5:$F$28252,Sheet1!$I$5:$I$28252,$B54,Sheet1!$L$5:$L$28252,$A54,Sheet1!$D$5:$D$28252,"健E卡",Sheet1!$E$5:$E$28252,"&lt;&gt;*调拨*")+SUMIFS(Sheet1!$F$5:$F$28252,Sheet1!$I$5:$I$28252,$B54,Sheet1!$L$5:$L$28252,$A54,Sheet1!$E$5:$E$28252,"*健E卡*",Sheet1!$D$5:$D$28252,"&lt;&gt;健E卡",Sheet1!$D$5:$D$28252,"&lt;&gt;内部转款",Sheet1!$D$5:$D$28252,"&lt;&gt;内部转账",Sheet1!$E$5:$E$28252,"&lt;&gt;*调拨*")</f>
        <v>0</v>
      </c>
      <c r="K54" s="32">
        <f>SUMIFS(Sheet1!$F$5:$F$28252,Sheet1!$I$5:$I$28252,$B54,Sheet1!$L$5:$L$28252,$A54,Sheet1!$D$5:$D$28252,"抖音",Sheet1!$E$5:$E$28252,"&lt;&gt;*调拨*")+SUMIFS(Sheet1!$F$5:$F$28252,Sheet1!$I$5:$I$28252,$B54,Sheet1!$L$5:$L$28252,$A54,Sheet1!$E$5:$E$28252,"*抖音*",Sheet1!$D$5:$D$28252,"&lt;&gt;抖音",Sheet1!$D$5:$D$28252,"&lt;&gt;内部转款",Sheet1!$D$5:$D$28252,"&lt;&gt;内部转账",Sheet1!$E$5:$E$28252,"&lt;&gt;*调拨*")</f>
        <v>0</v>
      </c>
      <c r="L54" s="32">
        <f>SUMIFS(Sheet1!$F$5:$F$28252,Sheet1!$I$5:$I$28252,$B54,Sheet1!$L$5:$L$28252,$A54,Sheet1!$D$5:$D$28252,"医卡通",Sheet1!$E$5:$E$28252,"&lt;&gt;*调拨*")+SUMIFS(Sheet1!$F$5:$F$28252,Sheet1!$I$5:$I$28252,$B54,Sheet1!$L$5:$L$28252,$A54,Sheet1!$E$5:$E$28252,"*医卡通*",Sheet1!$D$5:$D$28252,"&lt;&gt;医卡通",Sheet1!$D$5:$D$28252,"&lt;&gt;内部转款",Sheet1!$D$5:$D$28252,"&lt;&gt;内部转账",Sheet1!$E$5:$E$28252,"&lt;&gt;*调拨*")</f>
        <v>0</v>
      </c>
      <c r="M54" s="32">
        <f>SUMIFS(Sheet1!$F$5:$F$28252,Sheet1!$I$5:$I$28252,$B54,Sheet1!$L$5:$L$28252,$A54,Sheet1!$D$5:$D$28252,"企健网",Sheet1!$E$5:$E$28252,"&lt;&gt;*调拨*")+SUMIFS(Sheet1!$F$5:$F$28252,Sheet1!$I$5:$I$28252,$B54,Sheet1!$L$5:$L$28252,$A54,Sheet1!$E$5:$E$28252,"*企健网*",Sheet1!$D$5:$D$28252,"&lt;&gt;企健网",Sheet1!$D$5:$D$28252,"&lt;&gt;内部转款",Sheet1!$D$5:$D$28252,"&lt;&gt;内部转账",Sheet1!$E$5:$E$28252,"&lt;&gt;*调拨*")</f>
        <v>0</v>
      </c>
      <c r="N54" s="32">
        <f>SUMIFS(Sheet1!$F$5:$F$28252,Sheet1!$I$5:$I$28252,$B54,Sheet1!$L$5:$L$28252,$A54,Sheet1!$D$5:$D$28252,"银联",Sheet1!$E$5:$E$28252,"&lt;&gt;*调拨*")+SUMIFS(Sheet1!$F$5:$F$28252,Sheet1!$I$5:$I$28252,$B54,Sheet1!$L$5:$L$28252,$A54,Sheet1!$E$5:$E$28252,"*银联*",Sheet1!$D$5:$D$28252,"&lt;&gt;银联",Sheet1!$D$5:$D$28252,"&lt;&gt;内部转款",Sheet1!$D$5:$D$28252,"&lt;&gt;内部转账",Sheet1!$E$5:$E$28252,"&lt;&gt;*调拨*")</f>
        <v>0</v>
      </c>
      <c r="O54" s="32">
        <f>SUMIFS(Sheet1!$F$5:$F$28252,Sheet1!$I$5:$I$28252,$B54,Sheet1!$L$5:$L$28252,$A54,Sheet1!$D$5:$D$28252,"京东",Sheet1!$E$5:$E$28252,"&lt;&gt;*调拨*")+SUMIFS(Sheet1!$F$5:$F$28252,Sheet1!$I$5:$I$28252,$B54,Sheet1!$L$5:$L$28252,$A54,Sheet1!$E$5:$E$28252,"*京东*",Sheet1!$D$5:$D$28252,"&lt;&gt;京东",Sheet1!$D$5:$D$28252,"&lt;&gt;内部转款",Sheet1!$D$5:$D$28252,"&lt;&gt;内部转账",Sheet1!$E$5:$E$28252,"&lt;&gt;*调拨*")</f>
        <v>0</v>
      </c>
      <c r="P54" s="32">
        <f>SUMIFS(Sheet1!$F$5:$F$28252,Sheet1!$I$5:$I$28252,$B54,Sheet1!$L$5:$L$28252,$A54,Sheet1!$D$5:$D$28252,"药机微信",Sheet1!$E$5:$E$28252,"&lt;&gt;*调拨*")+SUMIFS(Sheet1!$F$5:$F$28252,Sheet1!$I$5:$I$28252,$B54,Sheet1!$L$5:$L$28252,$A54,Sheet1!$E$5:$E$28252,"*药机微信*",Sheet1!$D$5:$D$28252,"&lt;&gt;药机微信",Sheet1!$D$5:$D$28252,"&lt;&gt;内部转款",Sheet1!$D$5:$D$28252,"&lt;&gt;内部转账",Sheet1!$E$5:$E$28252,"&lt;&gt;*调拨*")</f>
        <v>0</v>
      </c>
      <c r="Q54" s="32">
        <f>SUMIFS(Sheet1!$F$5:$F$28252,Sheet1!$I$5:$I$28252,$B54,Sheet1!$L$5:$L$28252,$A54,Sheet1!$D$5:$D$28252,"亲情卡",Sheet1!$E$5:$E$28252,"&lt;&gt;*调拨*")+SUMIFS(Sheet1!$F$5:$F$28252,Sheet1!$I$5:$I$28252,$B54,Sheet1!$L$5:$L$28252,$A54,Sheet1!$E$5:$E$28252,"*亲情卡*",Sheet1!$D$5:$D$28252,"&lt;&gt;亲情卡",Sheet1!$D$5:$D$28252,"&lt;&gt;内部转款",Sheet1!$D$5:$D$28252,"&lt;&gt;内部转账",Sheet1!$E$5:$E$28252,"&lt;&gt;*调拨*")</f>
        <v>0</v>
      </c>
      <c r="R54" s="32">
        <f>SUMIFS(Sheet1!$F$5:$F$28252,Sheet1!$I$5:$I$28252,$B54,Sheet1!$L$5:$L$28252,$A54,Sheet1!$D$5:$D$28252,"优惠券",Sheet1!$E$5:$E$28252,"&lt;&gt;*调拨*")+SUMIFS(Sheet1!$F$5:$F$28252,Sheet1!$I$5:$I$28252,$B54,Sheet1!$L$5:$L$28252,$A54,Sheet1!$E$5:$E$28252,"*优惠券*",Sheet1!$D$5:$D$28252,"&lt;&gt;优惠券",Sheet1!$D$5:$D$28252,"&lt;&gt;内部转款",Sheet1!$D$5:$D$28252,"&lt;&gt;内部转账",Sheet1!$E$5:$E$28252,"&lt;&gt;*调拨*")</f>
        <v>0</v>
      </c>
      <c r="S54" s="32">
        <f>SUMIFS(Sheet1!$F$5:$F$28252,Sheet1!$I$5:$I$28252,$B54,Sheet1!$L$5:$L$28252,$A54,Sheet1!$D$5:$D$28252,"代金券",Sheet1!$E$5:$E$28252,"&lt;&gt;*调拨*")+SUMIFS(Sheet1!$F$5:$F$28252,Sheet1!$I$5:$I$28252,$B54,Sheet1!$L$5:$L$28252,$A54,Sheet1!$E$5:$E$28252,"*代金券*",Sheet1!$D$5:$D$28252,"&lt;&gt;代金券",Sheet1!$D$5:$D$28252,"&lt;&gt;内部转款",Sheet1!$D$5:$D$28252,"&lt;&gt;内部转账",Sheet1!$E$5:$E$28252,"&lt;&gt;*调拨*")</f>
        <v>0</v>
      </c>
      <c r="T54" s="32">
        <f>SUMIFS(Sheet1!$F$5:$F$28252,Sheet1!$I$5:$I$28252,$B54,Sheet1!$L$5:$L$28252,$A54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,Sheet1!$L$5:$L$28252,$A54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,Sheet1!$L$5:$L$28252,$A54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,Sheet1!$L$5:$L$28252,$A54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4" s="32">
        <f>SUMIFS(Sheet1!$F$5:$F$28252,Sheet1!$I$5:$I$28252,$B54,Sheet1!$L$5:$L$28252,$A54,Sheet1!$E$5:$E$28252,"*调拨*")</f>
        <v>0</v>
      </c>
      <c r="V54" s="32">
        <f>SUMIFS(Sheet1!$F$5:$F$28252,Sheet1!$I$5:$I$28252,$B54,Sheet1!$L$5:$L$28252,$A54,Sheet1!$D$5:$D$28252,"储值",Sheet1!$E$5:$E$28252,"&lt;&gt;*调拨*")+SUMIFS(Sheet1!$F$5:$F$28252,Sheet1!$I$5:$I$28252,$B54,Sheet1!$L$5:$L$28252,$A54,Sheet1!$E$5:$E$28252,"*储值*",Sheet1!$D$5:$D$28252,"&lt;&gt;储值",Sheet1!$D$5:$D$28252,"&lt;&gt;内部转款",Sheet1!$D$5:$D$28252,"&lt;&gt;内部转账",Sheet1!$E$5:$E$28252,"&lt;&gt;*调拨*")</f>
        <v>0</v>
      </c>
      <c r="W54" s="32">
        <f>SUMIFS(Sheet1!$F$5:$F$28252,Sheet1!$I$5:$I$28252,$B54,Sheet1!$L$5:$L$28252,$A54,Sheet1!$D$5:$D$28252,"效期",Sheet1!$E$5:$E$28252,"&lt;&gt;*调拨*")+SUMIFS(Sheet1!$F$5:$F$28252,Sheet1!$I$5:$I$28252,$B54,Sheet1!$L$5:$L$28252,$A54,Sheet1!$E$5:$E$28252,"*效期*",Sheet1!$D$5:$D$28252,"&lt;&gt;效期",Sheet1!$D$5:$D$28252,"&lt;&gt;内部转款",Sheet1!$D$5:$D$28252,"&lt;&gt;内部转账",Sheet1!$E$5:$E$28252,"&lt;&gt;*调拨*")</f>
        <v>0</v>
      </c>
      <c r="X54" s="32">
        <f>SUMIFS(Sheet1!$F$5:$F$28252,Sheet1!$I$5:$I$28252,$B54,Sheet1!$L$5:$L$28252,$A54,Sheet1!$D$5:$D$28252,"内部转款",Sheet1!$E$5:$E$28252,"&lt;&gt;*调拨*")+SUMIFS(Sheet1!$F$5:$F$28252,Sheet1!$I$5:$I$28252,$B54,Sheet1!$L$5:$L$28252,$A54,Sheet1!$D$5:$D$28252,"内部转账",Sheet1!$E$5:$E$28252,"&lt;&gt;*调拨*")</f>
        <v>0</v>
      </c>
      <c r="Y54" s="32">
        <f t="shared" si="0"/>
        <v>0</v>
      </c>
      <c r="Z54" s="32">
        <f>SUMIFS(Sheet1!$F$5:$F$28252,Sheet1!$I$5:$I$28252,$B54,Sheet1!$L$5:$L$28252,$A54)</f>
        <v>16033.13</v>
      </c>
      <c r="AA54" s="32">
        <f>SUMIFS(Sheet1!$G$5:$G$28252,Sheet1!$I$5:$I$28252,$B54,Sheet1!$L$5:$L$28252,$A54,Sheet1!$D$5:$D$28252,"工资",Sheet1!$E$5:$E$28252,"&lt;&gt;*调拨*")+SUMIFS(Sheet1!$G$5:$G$28252,Sheet1!$I$5:$I$28252,$B54,Sheet1!$L$5:$L$28252,$A54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4" s="32">
        <f>SUMIFS(Sheet1!$G$5:$G$28252,Sheet1!$I$5:$I$28252,$B54,Sheet1!$L$5:$L$28252,$A54,Sheet1!$D$5:$D$28252,"水费",Sheet1!$E$5:$E$28252,"&lt;&gt;*调拨*")+SUMIFS(Sheet1!$G$5:$G$28252,Sheet1!$I$5:$I$28252,$B54,Sheet1!$L$5:$L$28252,$A54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4" s="32">
        <f>SUMIFS(Sheet1!$G$5:$G$28252,Sheet1!$I$5:$I$28252,$B54,Sheet1!$L$5:$L$28252,$A54,Sheet1!$D$5:$D$28252,"电费",Sheet1!$E$5:$E$28252,"&lt;&gt;*调拨*")+SUMIFS(Sheet1!$G$5:$G$28252,Sheet1!$I$5:$I$28252,$B54,Sheet1!$L$5:$L$28252,$A54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4" s="32">
        <f>SUMIFS(Sheet1!$G$5:$G$28252,Sheet1!$I$5:$I$28252,$B54,Sheet1!$L$5:$L$28252,$A54,Sheet1!$D$5:$D$28252,"宽带费",Sheet1!$E$5:$E$28252,"&lt;&gt;*调拨*")+SUMIFS(Sheet1!$G$5:$G$28252,Sheet1!$I$5:$I$28252,$B54,Sheet1!$L$5:$L$28252,$A54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4" s="32">
        <f>SUMIFS(Sheet1!$G$5:$G$28252,Sheet1!$I$5:$I$28252,$B54,Sheet1!$L$5:$L$28252,$A54,Sheet1!$D$5:$D$28252,"办公费",Sheet1!$E$5:$E$28252,"&lt;&gt;*调拨*")+SUMIFS(Sheet1!$G$5:$G$28252,Sheet1!$I$5:$I$28252,$B54,Sheet1!$L$5:$L$28252,$A54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4" s="32">
        <f>SUMIFS(Sheet1!$G$5:$G$28252,Sheet1!$I$5:$I$28252,$B54,Sheet1!$L$5:$L$28252,$A54,Sheet1!$D$5:$D$28252,"话费",Sheet1!$E$5:$E$28252,"&lt;&gt;*调拨*")+SUMIFS(Sheet1!$G$5:$G$28252,Sheet1!$I$5:$I$28252,$B54,Sheet1!$L$5:$L$28252,$A54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4" s="32">
        <f>SUMIFS(Sheet1!$G$5:$G$28252,Sheet1!$I$5:$I$28252,$B54,Sheet1!$L$5:$L$28252,$A54,Sheet1!$D$5:$D$28252,"房租",Sheet1!$E$5:$E$28252,"&lt;&gt;*调拨*")+SUMIFS(Sheet1!$G$5:$G$28252,Sheet1!$I$5:$I$28252,$B54,Sheet1!$L$5:$L$28252,$A54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4" s="32">
        <f>SUMIFS(Sheet1!$G$5:$G$28252,Sheet1!$I$5:$I$28252,$B54,Sheet1!$L$5:$L$28252,$A54,Sheet1!$E$5:$E$28252,"*调拨*")</f>
        <v>0</v>
      </c>
      <c r="AI54" s="32">
        <f>SUMIFS(Sheet1!$G$5:$G$28252,Sheet1!$I$5:$I$28252,$B54,Sheet1!$L$5:$L$28252,$A54,Sheet1!$D$5:$D$28252,"内部转款",Sheet1!$E$5:$E$28252,"&lt;&gt;*调拨*")+SUMIFS(Sheet1!$G$5:$G$28252,Sheet1!$I$5:$I$28252,$B54,Sheet1!$L$5:$L$28252,$A54,Sheet1!$D$5:$D$28252,"内部转账",Sheet1!$E$5:$E$28252,"&lt;&gt;*调拨*")</f>
        <v>0</v>
      </c>
      <c r="AJ54" s="32">
        <f t="shared" si="1"/>
        <v>0</v>
      </c>
      <c r="AK54" s="32">
        <f>SUMIFS(Sheet1!$G$5:$G$28252,Sheet1!$I$5:$I$28252,$B54,Sheet1!$L$5:$L$28252,$A54)</f>
        <v>0</v>
      </c>
      <c r="AL54" s="32">
        <f t="shared" si="2"/>
        <v>16033.13</v>
      </c>
    </row>
    <row r="55" ht="16.5" spans="1:38">
      <c r="A55" s="30">
        <v>202512</v>
      </c>
      <c r="B55" s="31" t="s">
        <v>91</v>
      </c>
      <c r="C55" s="32">
        <f>SUMIFS(Sheet1!$F$5:$F$28252,Sheet1!$I$5:$I$28252,$B55,Sheet1!$L$5:$L$28252,$A55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3983.48</v>
      </c>
      <c r="D55" s="32">
        <f>SUMIFS(Sheet1!$F$5:$F$28252,Sheet1!$I$5:$I$28252,$B55,Sheet1!$L$5:$L$28252,$A55,Sheet1!$D$5:$D$28252,"医保即时拨付",Sheet1!$E$5:$E$28252,"&lt;&gt;*调拨*")+SUMIFS(Sheet1!$F$5:$F$28252,Sheet1!$I$5:$I$28252,$B55,Sheet1!$L$5:$L$28252,$A55,Sheet1!$E$5:$E$28252,"*医保即时拨付*",Sheet1!$D$5:$D$28252,"&lt;&gt;医保即时拨付",Sheet1!$D$5:$D$28252,"&lt;&gt;内部转款",Sheet1!$D$5:$D$28252,"&lt;&gt;内部转账",Sheet1!$E$5:$E$28252,"&lt;&gt;*调拨*")</f>
        <v>0</v>
      </c>
      <c r="E55" s="32">
        <f>SUMIFS(Sheet1!$F$5:$F$28252,Sheet1!$I$5:$I$28252,$B55,Sheet1!$L$5:$L$28252,$A55,Sheet1!$D$5:$D$28252,"医保",Sheet1!$E$5:$E$28252,"&lt;&gt;*调拨*",Sheet1!$E$5:$E$28252,"&lt;&gt;*医保即时拨付*")+SUMIFS(Sheet1!$F$5:$F$28252,Sheet1!$I$5:$I$28252,$B55,Sheet1!$L$5:$L$28252,$A55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" s="32">
        <f>SUMIFS(Sheet1!$F$5:$F$28252,Sheet1!$I$5:$I$28252,$B55,Sheet1!$L$5:$L$28252,$A55,Sheet1!$D$5:$D$28252,"聚合",Sheet1!$E$5:$E$28252,"&lt;&gt;*调拨*")+SUMIFS(Sheet1!$F$5:$F$28252,Sheet1!$I$5:$I$28252,$B55,Sheet1!$L$5:$L$28252,$A55,Sheet1!$E$5:$E$28252,"*聚合*",Sheet1!$D$5:$D$28252,"&lt;&gt;聚合",Sheet1!$D$5:$D$28252,"&lt;&gt;内部转款",Sheet1!$D$5:$D$28252,"&lt;&gt;内部转账",Sheet1!$E$5:$E$28252,"&lt;&gt;*调拨*")</f>
        <v>0</v>
      </c>
      <c r="G55" s="32">
        <f>SUMIFS(Sheet1!$F$5:$F$28252,Sheet1!$I$5:$I$28252,$B55,Sheet1!$L$5:$L$28252,$A55,Sheet1!$D$5:$D$28252,"24小时微信",Sheet1!$E$5:$E$28252,"&lt;&gt;*调拨*")+SUMIFS(Sheet1!$F$5:$F$28252,Sheet1!$I$5:$I$28252,$B55,Sheet1!$L$5:$L$28252,$A55,Sheet1!$E$5:$E$28252,"*24小时微信*",Sheet1!$D$5:$D$28252,"&lt;&gt;24小时微信",Sheet1!$D$5:$D$28252,"&lt;&gt;内部转款",Sheet1!$D$5:$D$28252,"&lt;&gt;内部转账",Sheet1!$E$5:$E$28252,"&lt;&gt;*调拨*")</f>
        <v>0</v>
      </c>
      <c r="H55" s="32">
        <f>SUMIFS(Sheet1!$F$5:$F$28252,Sheet1!$I$5:$I$28252,$B55,Sheet1!$L$5:$L$28252,$A55,Sheet1!$D$5:$D$28252,"美团",Sheet1!$E$5:$E$28252,"&lt;&gt;*调拨*")+SUMIFS(Sheet1!$F$5:$F$28252,Sheet1!$I$5:$I$28252,$B55,Sheet1!$L$5:$L$28252,$A55,Sheet1!$E$5:$E$28252,"*美团*",Sheet1!$D$5:$D$28252,"&lt;&gt;美团",Sheet1!$D$5:$D$28252,"&lt;&gt;内部转款",Sheet1!$D$5:$D$28252,"&lt;&gt;内部转账",Sheet1!$E$5:$E$28252,"&lt;&gt;*调拨*")</f>
        <v>0</v>
      </c>
      <c r="I55" s="32">
        <f>SUMIFS(Sheet1!$F$5:$F$28252,Sheet1!$I$5:$I$28252,$B55,Sheet1!$L$5:$L$28252,$A55,Sheet1!$D$5:$D$28252,"饿了么",Sheet1!$E$5:$E$28252,"&lt;&gt;*调拨*")+SUMIFS(Sheet1!$F$5:$F$28252,Sheet1!$I$5:$I$28252,$B55,Sheet1!$L$5:$L$28252,$A55,Sheet1!$E$5:$E$28252,"*饿了么*",Sheet1!$D$5:$D$28252,"&lt;&gt;饿了么",Sheet1!$D$5:$D$28252,"&lt;&gt;内部转款",Sheet1!$D$5:$D$28252,"&lt;&gt;内部转账",Sheet1!$E$5:$E$28252,"&lt;&gt;*调拨*")</f>
        <v>0</v>
      </c>
      <c r="J55" s="32">
        <f>SUMIFS(Sheet1!$F$5:$F$28252,Sheet1!$I$5:$I$28252,$B55,Sheet1!$L$5:$L$28252,$A55,Sheet1!$D$5:$D$28252,"健E卡",Sheet1!$E$5:$E$28252,"&lt;&gt;*调拨*")+SUMIFS(Sheet1!$F$5:$F$28252,Sheet1!$I$5:$I$28252,$B55,Sheet1!$L$5:$L$28252,$A55,Sheet1!$E$5:$E$28252,"*健E卡*",Sheet1!$D$5:$D$28252,"&lt;&gt;健E卡",Sheet1!$D$5:$D$28252,"&lt;&gt;内部转款",Sheet1!$D$5:$D$28252,"&lt;&gt;内部转账",Sheet1!$E$5:$E$28252,"&lt;&gt;*调拨*")</f>
        <v>0</v>
      </c>
      <c r="K55" s="32">
        <f>SUMIFS(Sheet1!$F$5:$F$28252,Sheet1!$I$5:$I$28252,$B55,Sheet1!$L$5:$L$28252,$A55,Sheet1!$D$5:$D$28252,"抖音",Sheet1!$E$5:$E$28252,"&lt;&gt;*调拨*")+SUMIFS(Sheet1!$F$5:$F$28252,Sheet1!$I$5:$I$28252,$B55,Sheet1!$L$5:$L$28252,$A55,Sheet1!$E$5:$E$28252,"*抖音*",Sheet1!$D$5:$D$28252,"&lt;&gt;抖音",Sheet1!$D$5:$D$28252,"&lt;&gt;内部转款",Sheet1!$D$5:$D$28252,"&lt;&gt;内部转账",Sheet1!$E$5:$E$28252,"&lt;&gt;*调拨*")</f>
        <v>0</v>
      </c>
      <c r="L55" s="32">
        <f>SUMIFS(Sheet1!$F$5:$F$28252,Sheet1!$I$5:$I$28252,$B55,Sheet1!$L$5:$L$28252,$A55,Sheet1!$D$5:$D$28252,"医卡通",Sheet1!$E$5:$E$28252,"&lt;&gt;*调拨*")+SUMIFS(Sheet1!$F$5:$F$28252,Sheet1!$I$5:$I$28252,$B55,Sheet1!$L$5:$L$28252,$A55,Sheet1!$E$5:$E$28252,"*医卡通*",Sheet1!$D$5:$D$28252,"&lt;&gt;医卡通",Sheet1!$D$5:$D$28252,"&lt;&gt;内部转款",Sheet1!$D$5:$D$28252,"&lt;&gt;内部转账",Sheet1!$E$5:$E$28252,"&lt;&gt;*调拨*")</f>
        <v>0</v>
      </c>
      <c r="M55" s="32">
        <f>SUMIFS(Sheet1!$F$5:$F$28252,Sheet1!$I$5:$I$28252,$B55,Sheet1!$L$5:$L$28252,$A55,Sheet1!$D$5:$D$28252,"企健网",Sheet1!$E$5:$E$28252,"&lt;&gt;*调拨*")+SUMIFS(Sheet1!$F$5:$F$28252,Sheet1!$I$5:$I$28252,$B55,Sheet1!$L$5:$L$28252,$A55,Sheet1!$E$5:$E$28252,"*企健网*",Sheet1!$D$5:$D$28252,"&lt;&gt;企健网",Sheet1!$D$5:$D$28252,"&lt;&gt;内部转款",Sheet1!$D$5:$D$28252,"&lt;&gt;内部转账",Sheet1!$E$5:$E$28252,"&lt;&gt;*调拨*")</f>
        <v>0</v>
      </c>
      <c r="N55" s="32">
        <f>SUMIFS(Sheet1!$F$5:$F$28252,Sheet1!$I$5:$I$28252,$B55,Sheet1!$L$5:$L$28252,$A55,Sheet1!$D$5:$D$28252,"银联",Sheet1!$E$5:$E$28252,"&lt;&gt;*调拨*")+SUMIFS(Sheet1!$F$5:$F$28252,Sheet1!$I$5:$I$28252,$B55,Sheet1!$L$5:$L$28252,$A55,Sheet1!$E$5:$E$28252,"*银联*",Sheet1!$D$5:$D$28252,"&lt;&gt;银联",Sheet1!$D$5:$D$28252,"&lt;&gt;内部转款",Sheet1!$D$5:$D$28252,"&lt;&gt;内部转账",Sheet1!$E$5:$E$28252,"&lt;&gt;*调拨*")</f>
        <v>0</v>
      </c>
      <c r="O55" s="32">
        <f>SUMIFS(Sheet1!$F$5:$F$28252,Sheet1!$I$5:$I$28252,$B55,Sheet1!$L$5:$L$28252,$A55,Sheet1!$D$5:$D$28252,"京东",Sheet1!$E$5:$E$28252,"&lt;&gt;*调拨*")+SUMIFS(Sheet1!$F$5:$F$28252,Sheet1!$I$5:$I$28252,$B55,Sheet1!$L$5:$L$28252,$A55,Sheet1!$E$5:$E$28252,"*京东*",Sheet1!$D$5:$D$28252,"&lt;&gt;京东",Sheet1!$D$5:$D$28252,"&lt;&gt;内部转款",Sheet1!$D$5:$D$28252,"&lt;&gt;内部转账",Sheet1!$E$5:$E$28252,"&lt;&gt;*调拨*")</f>
        <v>0</v>
      </c>
      <c r="P55" s="32">
        <f>SUMIFS(Sheet1!$F$5:$F$28252,Sheet1!$I$5:$I$28252,$B55,Sheet1!$L$5:$L$28252,$A55,Sheet1!$D$5:$D$28252,"药机微信",Sheet1!$E$5:$E$28252,"&lt;&gt;*调拨*")+SUMIFS(Sheet1!$F$5:$F$28252,Sheet1!$I$5:$I$28252,$B55,Sheet1!$L$5:$L$28252,$A55,Sheet1!$E$5:$E$28252,"*药机微信*",Sheet1!$D$5:$D$28252,"&lt;&gt;药机微信",Sheet1!$D$5:$D$28252,"&lt;&gt;内部转款",Sheet1!$D$5:$D$28252,"&lt;&gt;内部转账",Sheet1!$E$5:$E$28252,"&lt;&gt;*调拨*")</f>
        <v>0</v>
      </c>
      <c r="Q55" s="32">
        <f>SUMIFS(Sheet1!$F$5:$F$28252,Sheet1!$I$5:$I$28252,$B55,Sheet1!$L$5:$L$28252,$A55,Sheet1!$D$5:$D$28252,"亲情卡",Sheet1!$E$5:$E$28252,"&lt;&gt;*调拨*")+SUMIFS(Sheet1!$F$5:$F$28252,Sheet1!$I$5:$I$28252,$B55,Sheet1!$L$5:$L$28252,$A55,Sheet1!$E$5:$E$28252,"*亲情卡*",Sheet1!$D$5:$D$28252,"&lt;&gt;亲情卡",Sheet1!$D$5:$D$28252,"&lt;&gt;内部转款",Sheet1!$D$5:$D$28252,"&lt;&gt;内部转账",Sheet1!$E$5:$E$28252,"&lt;&gt;*调拨*")</f>
        <v>0</v>
      </c>
      <c r="R55" s="32">
        <f>SUMIFS(Sheet1!$F$5:$F$28252,Sheet1!$I$5:$I$28252,$B55,Sheet1!$L$5:$L$28252,$A55,Sheet1!$D$5:$D$28252,"优惠券",Sheet1!$E$5:$E$28252,"&lt;&gt;*调拨*")+SUMIFS(Sheet1!$F$5:$F$28252,Sheet1!$I$5:$I$28252,$B55,Sheet1!$L$5:$L$28252,$A55,Sheet1!$E$5:$E$28252,"*优惠券*",Sheet1!$D$5:$D$28252,"&lt;&gt;优惠券",Sheet1!$D$5:$D$28252,"&lt;&gt;内部转款",Sheet1!$D$5:$D$28252,"&lt;&gt;内部转账",Sheet1!$E$5:$E$28252,"&lt;&gt;*调拨*")</f>
        <v>0</v>
      </c>
      <c r="S55" s="32">
        <f>SUMIFS(Sheet1!$F$5:$F$28252,Sheet1!$I$5:$I$28252,$B55,Sheet1!$L$5:$L$28252,$A55,Sheet1!$D$5:$D$28252,"代金券",Sheet1!$E$5:$E$28252,"&lt;&gt;*调拨*")+SUMIFS(Sheet1!$F$5:$F$28252,Sheet1!$I$5:$I$28252,$B55,Sheet1!$L$5:$L$28252,$A55,Sheet1!$E$5:$E$28252,"*代金券*",Sheet1!$D$5:$D$28252,"&lt;&gt;代金券",Sheet1!$D$5:$D$28252,"&lt;&gt;内部转款",Sheet1!$D$5:$D$28252,"&lt;&gt;内部转账",Sheet1!$E$5:$E$28252,"&lt;&gt;*调拨*")</f>
        <v>0</v>
      </c>
      <c r="T55" s="32">
        <f>SUMIFS(Sheet1!$F$5:$F$28252,Sheet1!$I$5:$I$28252,$B55,Sheet1!$L$5:$L$28252,$A55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,Sheet1!$L$5:$L$28252,$A55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,Sheet1!$L$5:$L$28252,$A55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,Sheet1!$L$5:$L$28252,$A55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" s="32">
        <f>SUMIFS(Sheet1!$F$5:$F$28252,Sheet1!$I$5:$I$28252,$B55,Sheet1!$L$5:$L$28252,$A55,Sheet1!$E$5:$E$28252,"*调拨*")</f>
        <v>0</v>
      </c>
      <c r="V55" s="32">
        <f>SUMIFS(Sheet1!$F$5:$F$28252,Sheet1!$I$5:$I$28252,$B55,Sheet1!$L$5:$L$28252,$A55,Sheet1!$D$5:$D$28252,"储值",Sheet1!$E$5:$E$28252,"&lt;&gt;*调拨*")+SUMIFS(Sheet1!$F$5:$F$28252,Sheet1!$I$5:$I$28252,$B55,Sheet1!$L$5:$L$28252,$A55,Sheet1!$E$5:$E$28252,"*储值*",Sheet1!$D$5:$D$28252,"&lt;&gt;储值",Sheet1!$D$5:$D$28252,"&lt;&gt;内部转款",Sheet1!$D$5:$D$28252,"&lt;&gt;内部转账",Sheet1!$E$5:$E$28252,"&lt;&gt;*调拨*")</f>
        <v>0</v>
      </c>
      <c r="W55" s="32">
        <f>SUMIFS(Sheet1!$F$5:$F$28252,Sheet1!$I$5:$I$28252,$B55,Sheet1!$L$5:$L$28252,$A55,Sheet1!$D$5:$D$28252,"效期",Sheet1!$E$5:$E$28252,"&lt;&gt;*调拨*")+SUMIFS(Sheet1!$F$5:$F$28252,Sheet1!$I$5:$I$28252,$B55,Sheet1!$L$5:$L$28252,$A55,Sheet1!$E$5:$E$28252,"*效期*",Sheet1!$D$5:$D$28252,"&lt;&gt;效期",Sheet1!$D$5:$D$28252,"&lt;&gt;内部转款",Sheet1!$D$5:$D$28252,"&lt;&gt;内部转账",Sheet1!$E$5:$E$28252,"&lt;&gt;*调拨*")</f>
        <v>0</v>
      </c>
      <c r="X55" s="32">
        <f>SUMIFS(Sheet1!$F$5:$F$28252,Sheet1!$I$5:$I$28252,$B55,Sheet1!$L$5:$L$28252,$A55,Sheet1!$D$5:$D$28252,"内部转款",Sheet1!$E$5:$E$28252,"&lt;&gt;*调拨*")+SUMIFS(Sheet1!$F$5:$F$28252,Sheet1!$I$5:$I$28252,$B55,Sheet1!$L$5:$L$28252,$A55,Sheet1!$D$5:$D$28252,"内部转账",Sheet1!$E$5:$E$28252,"&lt;&gt;*调拨*")</f>
        <v>0</v>
      </c>
      <c r="Y55" s="32">
        <f t="shared" si="0"/>
        <v>0</v>
      </c>
      <c r="Z55" s="32">
        <f>SUMIFS(Sheet1!$F$5:$F$28252,Sheet1!$I$5:$I$28252,$B55,Sheet1!$L$5:$L$28252,$A55)</f>
        <v>3983.48</v>
      </c>
      <c r="AA55" s="32">
        <f>SUMIFS(Sheet1!$G$5:$G$28252,Sheet1!$I$5:$I$28252,$B55,Sheet1!$L$5:$L$28252,$A55,Sheet1!$D$5:$D$28252,"工资",Sheet1!$E$5:$E$28252,"&lt;&gt;*调拨*")+SUMIFS(Sheet1!$G$5:$G$28252,Sheet1!$I$5:$I$28252,$B55,Sheet1!$L$5:$L$28252,$A55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" s="32">
        <f>SUMIFS(Sheet1!$G$5:$G$28252,Sheet1!$I$5:$I$28252,$B55,Sheet1!$L$5:$L$28252,$A55,Sheet1!$D$5:$D$28252,"水费",Sheet1!$E$5:$E$28252,"&lt;&gt;*调拨*")+SUMIFS(Sheet1!$G$5:$G$28252,Sheet1!$I$5:$I$28252,$B55,Sheet1!$L$5:$L$28252,$A55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" s="32">
        <f>SUMIFS(Sheet1!$G$5:$G$28252,Sheet1!$I$5:$I$28252,$B55,Sheet1!$L$5:$L$28252,$A55,Sheet1!$D$5:$D$28252,"电费",Sheet1!$E$5:$E$28252,"&lt;&gt;*调拨*")+SUMIFS(Sheet1!$G$5:$G$28252,Sheet1!$I$5:$I$28252,$B55,Sheet1!$L$5:$L$28252,$A55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" s="32">
        <f>SUMIFS(Sheet1!$G$5:$G$28252,Sheet1!$I$5:$I$28252,$B55,Sheet1!$L$5:$L$28252,$A55,Sheet1!$D$5:$D$28252,"宽带费",Sheet1!$E$5:$E$28252,"&lt;&gt;*调拨*")+SUMIFS(Sheet1!$G$5:$G$28252,Sheet1!$I$5:$I$28252,$B55,Sheet1!$L$5:$L$28252,$A55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" s="32">
        <f>SUMIFS(Sheet1!$G$5:$G$28252,Sheet1!$I$5:$I$28252,$B55,Sheet1!$L$5:$L$28252,$A55,Sheet1!$D$5:$D$28252,"办公费",Sheet1!$E$5:$E$28252,"&lt;&gt;*调拨*")+SUMIFS(Sheet1!$G$5:$G$28252,Sheet1!$I$5:$I$28252,$B55,Sheet1!$L$5:$L$28252,$A55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" s="32">
        <f>SUMIFS(Sheet1!$G$5:$G$28252,Sheet1!$I$5:$I$28252,$B55,Sheet1!$L$5:$L$28252,$A55,Sheet1!$D$5:$D$28252,"话费",Sheet1!$E$5:$E$28252,"&lt;&gt;*调拨*")+SUMIFS(Sheet1!$G$5:$G$28252,Sheet1!$I$5:$I$28252,$B55,Sheet1!$L$5:$L$28252,$A55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" s="32">
        <f>SUMIFS(Sheet1!$G$5:$G$28252,Sheet1!$I$5:$I$28252,$B55,Sheet1!$L$5:$L$28252,$A55,Sheet1!$D$5:$D$28252,"房租",Sheet1!$E$5:$E$28252,"&lt;&gt;*调拨*")+SUMIFS(Sheet1!$G$5:$G$28252,Sheet1!$I$5:$I$28252,$B55,Sheet1!$L$5:$L$28252,$A55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" s="32">
        <f>SUMIFS(Sheet1!$G$5:$G$28252,Sheet1!$I$5:$I$28252,$B55,Sheet1!$L$5:$L$28252,$A55,Sheet1!$E$5:$E$28252,"*调拨*")</f>
        <v>0</v>
      </c>
      <c r="AI55" s="32">
        <f>SUMIFS(Sheet1!$G$5:$G$28252,Sheet1!$I$5:$I$28252,$B55,Sheet1!$L$5:$L$28252,$A55,Sheet1!$D$5:$D$28252,"内部转款",Sheet1!$E$5:$E$28252,"&lt;&gt;*调拨*")+SUMIFS(Sheet1!$G$5:$G$28252,Sheet1!$I$5:$I$28252,$B55,Sheet1!$L$5:$L$28252,$A55,Sheet1!$D$5:$D$28252,"内部转账",Sheet1!$E$5:$E$28252,"&lt;&gt;*调拨*")</f>
        <v>0</v>
      </c>
      <c r="AJ55" s="32">
        <f t="shared" si="1"/>
        <v>0</v>
      </c>
      <c r="AK55" s="32">
        <f>SUMIFS(Sheet1!$G$5:$G$28252,Sheet1!$I$5:$I$28252,$B55,Sheet1!$L$5:$L$28252,$A55)</f>
        <v>0</v>
      </c>
      <c r="AL55" s="32">
        <f t="shared" si="2"/>
        <v>3983.48</v>
      </c>
    </row>
    <row r="56" ht="16.5" spans="1:38">
      <c r="A56" s="30">
        <v>202512</v>
      </c>
      <c r="B56" s="31" t="s">
        <v>219</v>
      </c>
      <c r="C56" s="32">
        <f>SUMIFS(Sheet1!$F$5:$F$28252,Sheet1!$I$5:$I$28252,$B56,Sheet1!$L$5:$L$28252,$A56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" s="32">
        <f>SUMIFS(Sheet1!$F$5:$F$28252,Sheet1!$I$5:$I$28252,$B56,Sheet1!$L$5:$L$28252,$A56,Sheet1!$D$5:$D$28252,"医保即时拨付",Sheet1!$E$5:$E$28252,"&lt;&gt;*调拨*")+SUMIFS(Sheet1!$F$5:$F$28252,Sheet1!$I$5:$I$28252,$B56,Sheet1!$L$5:$L$28252,$A56,Sheet1!$E$5:$E$28252,"*医保即时拨付*",Sheet1!$D$5:$D$28252,"&lt;&gt;医保即时拨付",Sheet1!$D$5:$D$28252,"&lt;&gt;内部转款",Sheet1!$D$5:$D$28252,"&lt;&gt;内部转账",Sheet1!$E$5:$E$28252,"&lt;&gt;*调拨*")</f>
        <v>0</v>
      </c>
      <c r="E56" s="32">
        <f>SUMIFS(Sheet1!$F$5:$F$28252,Sheet1!$I$5:$I$28252,$B56,Sheet1!$L$5:$L$28252,$A56,Sheet1!$D$5:$D$28252,"医保",Sheet1!$E$5:$E$28252,"&lt;&gt;*调拨*",Sheet1!$E$5:$E$28252,"&lt;&gt;*医保即时拨付*")+SUMIFS(Sheet1!$F$5:$F$28252,Sheet1!$I$5:$I$28252,$B56,Sheet1!$L$5:$L$28252,$A56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" s="32">
        <f>SUMIFS(Sheet1!$F$5:$F$28252,Sheet1!$I$5:$I$28252,$B56,Sheet1!$L$5:$L$28252,$A56,Sheet1!$D$5:$D$28252,"聚合",Sheet1!$E$5:$E$28252,"&lt;&gt;*调拨*")+SUMIFS(Sheet1!$F$5:$F$28252,Sheet1!$I$5:$I$28252,$B56,Sheet1!$L$5:$L$28252,$A56,Sheet1!$E$5:$E$28252,"*聚合*",Sheet1!$D$5:$D$28252,"&lt;&gt;聚合",Sheet1!$D$5:$D$28252,"&lt;&gt;内部转款",Sheet1!$D$5:$D$28252,"&lt;&gt;内部转账",Sheet1!$E$5:$E$28252,"&lt;&gt;*调拨*")</f>
        <v>0</v>
      </c>
      <c r="G56" s="32">
        <f>SUMIFS(Sheet1!$F$5:$F$28252,Sheet1!$I$5:$I$28252,$B56,Sheet1!$L$5:$L$28252,$A56,Sheet1!$D$5:$D$28252,"24小时微信",Sheet1!$E$5:$E$28252,"&lt;&gt;*调拨*")+SUMIFS(Sheet1!$F$5:$F$28252,Sheet1!$I$5:$I$28252,$B56,Sheet1!$L$5:$L$28252,$A56,Sheet1!$E$5:$E$28252,"*24小时微信*",Sheet1!$D$5:$D$28252,"&lt;&gt;24小时微信",Sheet1!$D$5:$D$28252,"&lt;&gt;内部转款",Sheet1!$D$5:$D$28252,"&lt;&gt;内部转账",Sheet1!$E$5:$E$28252,"&lt;&gt;*调拨*")</f>
        <v>0</v>
      </c>
      <c r="H56" s="32">
        <f>SUMIFS(Sheet1!$F$5:$F$28252,Sheet1!$I$5:$I$28252,$B56,Sheet1!$L$5:$L$28252,$A56,Sheet1!$D$5:$D$28252,"美团",Sheet1!$E$5:$E$28252,"&lt;&gt;*调拨*")+SUMIFS(Sheet1!$F$5:$F$28252,Sheet1!$I$5:$I$28252,$B56,Sheet1!$L$5:$L$28252,$A56,Sheet1!$E$5:$E$28252,"*美团*",Sheet1!$D$5:$D$28252,"&lt;&gt;美团",Sheet1!$D$5:$D$28252,"&lt;&gt;内部转款",Sheet1!$D$5:$D$28252,"&lt;&gt;内部转账",Sheet1!$E$5:$E$28252,"&lt;&gt;*调拨*")</f>
        <v>0</v>
      </c>
      <c r="I56" s="32">
        <f>SUMIFS(Sheet1!$F$5:$F$28252,Sheet1!$I$5:$I$28252,$B56,Sheet1!$L$5:$L$28252,$A56,Sheet1!$D$5:$D$28252,"饿了么",Sheet1!$E$5:$E$28252,"&lt;&gt;*调拨*")+SUMIFS(Sheet1!$F$5:$F$28252,Sheet1!$I$5:$I$28252,$B56,Sheet1!$L$5:$L$28252,$A56,Sheet1!$E$5:$E$28252,"*饿了么*",Sheet1!$D$5:$D$28252,"&lt;&gt;饿了么",Sheet1!$D$5:$D$28252,"&lt;&gt;内部转款",Sheet1!$D$5:$D$28252,"&lt;&gt;内部转账",Sheet1!$E$5:$E$28252,"&lt;&gt;*调拨*")</f>
        <v>0</v>
      </c>
      <c r="J56" s="32">
        <f>SUMIFS(Sheet1!$F$5:$F$28252,Sheet1!$I$5:$I$28252,$B56,Sheet1!$L$5:$L$28252,$A56,Sheet1!$D$5:$D$28252,"健E卡",Sheet1!$E$5:$E$28252,"&lt;&gt;*调拨*")+SUMIFS(Sheet1!$F$5:$F$28252,Sheet1!$I$5:$I$28252,$B56,Sheet1!$L$5:$L$28252,$A56,Sheet1!$E$5:$E$28252,"*健E卡*",Sheet1!$D$5:$D$28252,"&lt;&gt;健E卡",Sheet1!$D$5:$D$28252,"&lt;&gt;内部转款",Sheet1!$D$5:$D$28252,"&lt;&gt;内部转账",Sheet1!$E$5:$E$28252,"&lt;&gt;*调拨*")</f>
        <v>0</v>
      </c>
      <c r="K56" s="32">
        <f>SUMIFS(Sheet1!$F$5:$F$28252,Sheet1!$I$5:$I$28252,$B56,Sheet1!$L$5:$L$28252,$A56,Sheet1!$D$5:$D$28252,"抖音",Sheet1!$E$5:$E$28252,"&lt;&gt;*调拨*")+SUMIFS(Sheet1!$F$5:$F$28252,Sheet1!$I$5:$I$28252,$B56,Sheet1!$L$5:$L$28252,$A56,Sheet1!$E$5:$E$28252,"*抖音*",Sheet1!$D$5:$D$28252,"&lt;&gt;抖音",Sheet1!$D$5:$D$28252,"&lt;&gt;内部转款",Sheet1!$D$5:$D$28252,"&lt;&gt;内部转账",Sheet1!$E$5:$E$28252,"&lt;&gt;*调拨*")</f>
        <v>0</v>
      </c>
      <c r="L56" s="32">
        <f>SUMIFS(Sheet1!$F$5:$F$28252,Sheet1!$I$5:$I$28252,$B56,Sheet1!$L$5:$L$28252,$A56,Sheet1!$D$5:$D$28252,"医卡通",Sheet1!$E$5:$E$28252,"&lt;&gt;*调拨*")+SUMIFS(Sheet1!$F$5:$F$28252,Sheet1!$I$5:$I$28252,$B56,Sheet1!$L$5:$L$28252,$A56,Sheet1!$E$5:$E$28252,"*医卡通*",Sheet1!$D$5:$D$28252,"&lt;&gt;医卡通",Sheet1!$D$5:$D$28252,"&lt;&gt;内部转款",Sheet1!$D$5:$D$28252,"&lt;&gt;内部转账",Sheet1!$E$5:$E$28252,"&lt;&gt;*调拨*")</f>
        <v>0</v>
      </c>
      <c r="M56" s="32">
        <f>SUMIFS(Sheet1!$F$5:$F$28252,Sheet1!$I$5:$I$28252,$B56,Sheet1!$L$5:$L$28252,$A56,Sheet1!$D$5:$D$28252,"企健网",Sheet1!$E$5:$E$28252,"&lt;&gt;*调拨*")+SUMIFS(Sheet1!$F$5:$F$28252,Sheet1!$I$5:$I$28252,$B56,Sheet1!$L$5:$L$28252,$A56,Sheet1!$E$5:$E$28252,"*企健网*",Sheet1!$D$5:$D$28252,"&lt;&gt;企健网",Sheet1!$D$5:$D$28252,"&lt;&gt;内部转款",Sheet1!$D$5:$D$28252,"&lt;&gt;内部转账",Sheet1!$E$5:$E$28252,"&lt;&gt;*调拨*")</f>
        <v>0</v>
      </c>
      <c r="N56" s="32">
        <f>SUMIFS(Sheet1!$F$5:$F$28252,Sheet1!$I$5:$I$28252,$B56,Sheet1!$L$5:$L$28252,$A56,Sheet1!$D$5:$D$28252,"银联",Sheet1!$E$5:$E$28252,"&lt;&gt;*调拨*")+SUMIFS(Sheet1!$F$5:$F$28252,Sheet1!$I$5:$I$28252,$B56,Sheet1!$L$5:$L$28252,$A56,Sheet1!$E$5:$E$28252,"*银联*",Sheet1!$D$5:$D$28252,"&lt;&gt;银联",Sheet1!$D$5:$D$28252,"&lt;&gt;内部转款",Sheet1!$D$5:$D$28252,"&lt;&gt;内部转账",Sheet1!$E$5:$E$28252,"&lt;&gt;*调拨*")</f>
        <v>0</v>
      </c>
      <c r="O56" s="32">
        <f>SUMIFS(Sheet1!$F$5:$F$28252,Sheet1!$I$5:$I$28252,$B56,Sheet1!$L$5:$L$28252,$A56,Sheet1!$D$5:$D$28252,"京东",Sheet1!$E$5:$E$28252,"&lt;&gt;*调拨*")+SUMIFS(Sheet1!$F$5:$F$28252,Sheet1!$I$5:$I$28252,$B56,Sheet1!$L$5:$L$28252,$A56,Sheet1!$E$5:$E$28252,"*京东*",Sheet1!$D$5:$D$28252,"&lt;&gt;京东",Sheet1!$D$5:$D$28252,"&lt;&gt;内部转款",Sheet1!$D$5:$D$28252,"&lt;&gt;内部转账",Sheet1!$E$5:$E$28252,"&lt;&gt;*调拨*")</f>
        <v>0</v>
      </c>
      <c r="P56" s="32">
        <f>SUMIFS(Sheet1!$F$5:$F$28252,Sheet1!$I$5:$I$28252,$B56,Sheet1!$L$5:$L$28252,$A56,Sheet1!$D$5:$D$28252,"药机微信",Sheet1!$E$5:$E$28252,"&lt;&gt;*调拨*")+SUMIFS(Sheet1!$F$5:$F$28252,Sheet1!$I$5:$I$28252,$B56,Sheet1!$L$5:$L$28252,$A56,Sheet1!$E$5:$E$28252,"*药机微信*",Sheet1!$D$5:$D$28252,"&lt;&gt;药机微信",Sheet1!$D$5:$D$28252,"&lt;&gt;内部转款",Sheet1!$D$5:$D$28252,"&lt;&gt;内部转账",Sheet1!$E$5:$E$28252,"&lt;&gt;*调拨*")</f>
        <v>0</v>
      </c>
      <c r="Q56" s="32">
        <f>SUMIFS(Sheet1!$F$5:$F$28252,Sheet1!$I$5:$I$28252,$B56,Sheet1!$L$5:$L$28252,$A56,Sheet1!$D$5:$D$28252,"亲情卡",Sheet1!$E$5:$E$28252,"&lt;&gt;*调拨*")+SUMIFS(Sheet1!$F$5:$F$28252,Sheet1!$I$5:$I$28252,$B56,Sheet1!$L$5:$L$28252,$A56,Sheet1!$E$5:$E$28252,"*亲情卡*",Sheet1!$D$5:$D$28252,"&lt;&gt;亲情卡",Sheet1!$D$5:$D$28252,"&lt;&gt;内部转款",Sheet1!$D$5:$D$28252,"&lt;&gt;内部转账",Sheet1!$E$5:$E$28252,"&lt;&gt;*调拨*")</f>
        <v>0</v>
      </c>
      <c r="R56" s="32">
        <f>SUMIFS(Sheet1!$F$5:$F$28252,Sheet1!$I$5:$I$28252,$B56,Sheet1!$L$5:$L$28252,$A56,Sheet1!$D$5:$D$28252,"优惠券",Sheet1!$E$5:$E$28252,"&lt;&gt;*调拨*")+SUMIFS(Sheet1!$F$5:$F$28252,Sheet1!$I$5:$I$28252,$B56,Sheet1!$L$5:$L$28252,$A56,Sheet1!$E$5:$E$28252,"*优惠券*",Sheet1!$D$5:$D$28252,"&lt;&gt;优惠券",Sheet1!$D$5:$D$28252,"&lt;&gt;内部转款",Sheet1!$D$5:$D$28252,"&lt;&gt;内部转账",Sheet1!$E$5:$E$28252,"&lt;&gt;*调拨*")</f>
        <v>0</v>
      </c>
      <c r="S56" s="32">
        <f>SUMIFS(Sheet1!$F$5:$F$28252,Sheet1!$I$5:$I$28252,$B56,Sheet1!$L$5:$L$28252,$A56,Sheet1!$D$5:$D$28252,"代金券",Sheet1!$E$5:$E$28252,"&lt;&gt;*调拨*")+SUMIFS(Sheet1!$F$5:$F$28252,Sheet1!$I$5:$I$28252,$B56,Sheet1!$L$5:$L$28252,$A56,Sheet1!$E$5:$E$28252,"*代金券*",Sheet1!$D$5:$D$28252,"&lt;&gt;代金券",Sheet1!$D$5:$D$28252,"&lt;&gt;内部转款",Sheet1!$D$5:$D$28252,"&lt;&gt;内部转账",Sheet1!$E$5:$E$28252,"&lt;&gt;*调拨*")</f>
        <v>0</v>
      </c>
      <c r="T56" s="32">
        <f>SUMIFS(Sheet1!$F$5:$F$28252,Sheet1!$I$5:$I$28252,$B56,Sheet1!$L$5:$L$28252,$A56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,Sheet1!$L$5:$L$28252,$A56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,Sheet1!$L$5:$L$28252,$A56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,Sheet1!$L$5:$L$28252,$A56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" s="32">
        <f>SUMIFS(Sheet1!$F$5:$F$28252,Sheet1!$I$5:$I$28252,$B56,Sheet1!$L$5:$L$28252,$A56,Sheet1!$E$5:$E$28252,"*调拨*")</f>
        <v>0</v>
      </c>
      <c r="V56" s="32">
        <f>SUMIFS(Sheet1!$F$5:$F$28252,Sheet1!$I$5:$I$28252,$B56,Sheet1!$L$5:$L$28252,$A56,Sheet1!$D$5:$D$28252,"储值",Sheet1!$E$5:$E$28252,"&lt;&gt;*调拨*")+SUMIFS(Sheet1!$F$5:$F$28252,Sheet1!$I$5:$I$28252,$B56,Sheet1!$L$5:$L$28252,$A56,Sheet1!$E$5:$E$28252,"*储值*",Sheet1!$D$5:$D$28252,"&lt;&gt;储值",Sheet1!$D$5:$D$28252,"&lt;&gt;内部转款",Sheet1!$D$5:$D$28252,"&lt;&gt;内部转账",Sheet1!$E$5:$E$28252,"&lt;&gt;*调拨*")</f>
        <v>0</v>
      </c>
      <c r="W56" s="32">
        <f>SUMIFS(Sheet1!$F$5:$F$28252,Sheet1!$I$5:$I$28252,$B56,Sheet1!$L$5:$L$28252,$A56,Sheet1!$D$5:$D$28252,"效期",Sheet1!$E$5:$E$28252,"&lt;&gt;*调拨*")+SUMIFS(Sheet1!$F$5:$F$28252,Sheet1!$I$5:$I$28252,$B56,Sheet1!$L$5:$L$28252,$A56,Sheet1!$E$5:$E$28252,"*效期*",Sheet1!$D$5:$D$28252,"&lt;&gt;效期",Sheet1!$D$5:$D$28252,"&lt;&gt;内部转款",Sheet1!$D$5:$D$28252,"&lt;&gt;内部转账",Sheet1!$E$5:$E$28252,"&lt;&gt;*调拨*")</f>
        <v>0</v>
      </c>
      <c r="X56" s="32">
        <f>SUMIFS(Sheet1!$F$5:$F$28252,Sheet1!$I$5:$I$28252,$B56,Sheet1!$L$5:$L$28252,$A56,Sheet1!$D$5:$D$28252,"内部转款",Sheet1!$E$5:$E$28252,"&lt;&gt;*调拨*")+SUMIFS(Sheet1!$F$5:$F$28252,Sheet1!$I$5:$I$28252,$B56,Sheet1!$L$5:$L$28252,$A56,Sheet1!$D$5:$D$28252,"内部转账",Sheet1!$E$5:$E$28252,"&lt;&gt;*调拨*")</f>
        <v>0</v>
      </c>
      <c r="Y56" s="32">
        <f t="shared" si="0"/>
        <v>0</v>
      </c>
      <c r="Z56" s="32">
        <f>SUMIFS(Sheet1!$F$5:$F$28252,Sheet1!$I$5:$I$28252,$B56,Sheet1!$L$5:$L$28252,$A56)</f>
        <v>0</v>
      </c>
      <c r="AA56" s="32">
        <f>SUMIFS(Sheet1!$G$5:$G$28252,Sheet1!$I$5:$I$28252,$B56,Sheet1!$L$5:$L$28252,$A56,Sheet1!$D$5:$D$28252,"工资",Sheet1!$E$5:$E$28252,"&lt;&gt;*调拨*")+SUMIFS(Sheet1!$G$5:$G$28252,Sheet1!$I$5:$I$28252,$B56,Sheet1!$L$5:$L$28252,$A56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" s="32">
        <f>SUMIFS(Sheet1!$G$5:$G$28252,Sheet1!$I$5:$I$28252,$B56,Sheet1!$L$5:$L$28252,$A56,Sheet1!$D$5:$D$28252,"水费",Sheet1!$E$5:$E$28252,"&lt;&gt;*调拨*")+SUMIFS(Sheet1!$G$5:$G$28252,Sheet1!$I$5:$I$28252,$B56,Sheet1!$L$5:$L$28252,$A56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" s="32">
        <f>SUMIFS(Sheet1!$G$5:$G$28252,Sheet1!$I$5:$I$28252,$B56,Sheet1!$L$5:$L$28252,$A56,Sheet1!$D$5:$D$28252,"电费",Sheet1!$E$5:$E$28252,"&lt;&gt;*调拨*")+SUMIFS(Sheet1!$G$5:$G$28252,Sheet1!$I$5:$I$28252,$B56,Sheet1!$L$5:$L$28252,$A56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" s="32">
        <f>SUMIFS(Sheet1!$G$5:$G$28252,Sheet1!$I$5:$I$28252,$B56,Sheet1!$L$5:$L$28252,$A56,Sheet1!$D$5:$D$28252,"宽带费",Sheet1!$E$5:$E$28252,"&lt;&gt;*调拨*")+SUMIFS(Sheet1!$G$5:$G$28252,Sheet1!$I$5:$I$28252,$B56,Sheet1!$L$5:$L$28252,$A56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" s="32">
        <f>SUMIFS(Sheet1!$G$5:$G$28252,Sheet1!$I$5:$I$28252,$B56,Sheet1!$L$5:$L$28252,$A56,Sheet1!$D$5:$D$28252,"办公费",Sheet1!$E$5:$E$28252,"&lt;&gt;*调拨*")+SUMIFS(Sheet1!$G$5:$G$28252,Sheet1!$I$5:$I$28252,$B56,Sheet1!$L$5:$L$28252,$A56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" s="32">
        <f>SUMIFS(Sheet1!$G$5:$G$28252,Sheet1!$I$5:$I$28252,$B56,Sheet1!$L$5:$L$28252,$A56,Sheet1!$D$5:$D$28252,"话费",Sheet1!$E$5:$E$28252,"&lt;&gt;*调拨*")+SUMIFS(Sheet1!$G$5:$G$28252,Sheet1!$I$5:$I$28252,$B56,Sheet1!$L$5:$L$28252,$A56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" s="32">
        <f>SUMIFS(Sheet1!$G$5:$G$28252,Sheet1!$I$5:$I$28252,$B56,Sheet1!$L$5:$L$28252,$A56,Sheet1!$D$5:$D$28252,"房租",Sheet1!$E$5:$E$28252,"&lt;&gt;*调拨*")+SUMIFS(Sheet1!$G$5:$G$28252,Sheet1!$I$5:$I$28252,$B56,Sheet1!$L$5:$L$28252,$A56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" s="32">
        <f>SUMIFS(Sheet1!$G$5:$G$28252,Sheet1!$I$5:$I$28252,$B56,Sheet1!$L$5:$L$28252,$A56,Sheet1!$E$5:$E$28252,"*调拨*")</f>
        <v>0</v>
      </c>
      <c r="AI56" s="32">
        <f>SUMIFS(Sheet1!$G$5:$G$28252,Sheet1!$I$5:$I$28252,$B56,Sheet1!$L$5:$L$28252,$A56,Sheet1!$D$5:$D$28252,"内部转款",Sheet1!$E$5:$E$28252,"&lt;&gt;*调拨*")+SUMIFS(Sheet1!$G$5:$G$28252,Sheet1!$I$5:$I$28252,$B56,Sheet1!$L$5:$L$28252,$A56,Sheet1!$D$5:$D$28252,"内部转账",Sheet1!$E$5:$E$28252,"&lt;&gt;*调拨*")</f>
        <v>0</v>
      </c>
      <c r="AJ56" s="32">
        <f t="shared" si="1"/>
        <v>0</v>
      </c>
      <c r="AK56" s="32">
        <f>SUMIFS(Sheet1!$G$5:$G$28252,Sheet1!$I$5:$I$28252,$B56,Sheet1!$L$5:$L$28252,$A56)</f>
        <v>0</v>
      </c>
      <c r="AL56" s="32">
        <f t="shared" si="2"/>
        <v>0</v>
      </c>
    </row>
    <row r="57" ht="22" customHeight="1" spans="1:38">
      <c r="A57" s="26" t="s">
        <v>1729</v>
      </c>
      <c r="B57" s="26" t="s">
        <v>1730</v>
      </c>
      <c r="C57" s="33">
        <f t="shared" ref="C57:AL57" si="3">SUM(C4:C56)</f>
        <v>145299.85</v>
      </c>
      <c r="D57" s="33">
        <f t="shared" si="3"/>
        <v>0</v>
      </c>
      <c r="E57" s="33">
        <f t="shared" si="3"/>
        <v>0</v>
      </c>
      <c r="F57" s="33">
        <f t="shared" si="3"/>
        <v>0</v>
      </c>
      <c r="G57" s="33">
        <f t="shared" si="3"/>
        <v>0</v>
      </c>
      <c r="H57" s="33">
        <f t="shared" si="3"/>
        <v>0</v>
      </c>
      <c r="I57" s="33">
        <f t="shared" si="3"/>
        <v>0</v>
      </c>
      <c r="J57" s="33">
        <f t="shared" si="3"/>
        <v>0</v>
      </c>
      <c r="K57" s="33">
        <f t="shared" si="3"/>
        <v>0</v>
      </c>
      <c r="L57" s="33">
        <f t="shared" si="3"/>
        <v>0</v>
      </c>
      <c r="M57" s="33">
        <f t="shared" si="3"/>
        <v>0</v>
      </c>
      <c r="N57" s="33">
        <f t="shared" si="3"/>
        <v>0</v>
      </c>
      <c r="O57" s="33">
        <f t="shared" si="3"/>
        <v>0</v>
      </c>
      <c r="P57" s="33">
        <f t="shared" si="3"/>
        <v>0</v>
      </c>
      <c r="Q57" s="33">
        <f t="shared" si="3"/>
        <v>0</v>
      </c>
      <c r="R57" s="33">
        <f t="shared" si="3"/>
        <v>0</v>
      </c>
      <c r="S57" s="33">
        <f t="shared" si="3"/>
        <v>0</v>
      </c>
      <c r="T57" s="33">
        <f t="shared" si="3"/>
        <v>0</v>
      </c>
      <c r="U57" s="33">
        <f t="shared" si="3"/>
        <v>0</v>
      </c>
      <c r="V57" s="33">
        <f t="shared" si="3"/>
        <v>0</v>
      </c>
      <c r="W57" s="33">
        <f t="shared" si="3"/>
        <v>70</v>
      </c>
      <c r="X57" s="33">
        <f t="shared" si="3"/>
        <v>0</v>
      </c>
      <c r="Y57" s="33">
        <f t="shared" si="3"/>
        <v>0</v>
      </c>
      <c r="Z57" s="33">
        <f t="shared" si="3"/>
        <v>145369.85</v>
      </c>
      <c r="AA57" s="33">
        <f t="shared" si="3"/>
        <v>0</v>
      </c>
      <c r="AB57" s="33">
        <f t="shared" si="3"/>
        <v>0</v>
      </c>
      <c r="AC57" s="33">
        <f t="shared" si="3"/>
        <v>0</v>
      </c>
      <c r="AD57" s="33">
        <f t="shared" si="3"/>
        <v>0</v>
      </c>
      <c r="AE57" s="33">
        <f t="shared" si="3"/>
        <v>4818</v>
      </c>
      <c r="AF57" s="33">
        <f t="shared" si="3"/>
        <v>0</v>
      </c>
      <c r="AG57" s="33">
        <f t="shared" si="3"/>
        <v>0</v>
      </c>
      <c r="AH57" s="33">
        <f t="shared" si="3"/>
        <v>0</v>
      </c>
      <c r="AI57" s="33">
        <f t="shared" si="3"/>
        <v>0</v>
      </c>
      <c r="AJ57" s="33">
        <f t="shared" si="3"/>
        <v>300</v>
      </c>
      <c r="AK57" s="33">
        <f t="shared" si="3"/>
        <v>5118</v>
      </c>
      <c r="AL57" s="33">
        <f t="shared" si="3"/>
        <v>140251.85</v>
      </c>
    </row>
    <row r="58" ht="16.5" spans="1:38">
      <c r="A58" s="30">
        <v>202601</v>
      </c>
      <c r="B58" s="31" t="s">
        <v>56</v>
      </c>
      <c r="C58" s="32">
        <f>SUMIFS(Sheet1!$F$5:$F$28252,Sheet1!$I$5:$I$28252,$B58,Sheet1!$L$5:$L$28252,$A58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66321.54</v>
      </c>
      <c r="D58" s="32">
        <f>SUMIFS(Sheet1!$F$5:$F$28252,Sheet1!$I$5:$I$28252,$B58,Sheet1!$L$5:$L$28252,$A58,Sheet1!$D$5:$D$28252,"医保即时拨付",Sheet1!$E$5:$E$28252,"&lt;&gt;*调拨*")+SUMIFS(Sheet1!$F$5:$F$28252,Sheet1!$I$5:$I$28252,$B58,Sheet1!$L$5:$L$28252,$A58,Sheet1!$E$5:$E$28252,"*医保即时拨付*",Sheet1!$D$5:$D$28252,"&lt;&gt;医保即时拨付",Sheet1!$D$5:$D$28252,"&lt;&gt;内部转款",Sheet1!$D$5:$D$28252,"&lt;&gt;内部转账",Sheet1!$E$5:$E$28252,"&lt;&gt;*调拨*")</f>
        <v>0</v>
      </c>
      <c r="E58" s="32">
        <f>SUMIFS(Sheet1!$F$5:$F$28252,Sheet1!$I$5:$I$28252,$B58,Sheet1!$L$5:$L$28252,$A58,Sheet1!$D$5:$D$28252,"医保",Sheet1!$E$5:$E$28252,"&lt;&gt;*调拨*",Sheet1!$E$5:$E$28252,"&lt;&gt;*医保即时拨付*")+SUMIFS(Sheet1!$F$5:$F$28252,Sheet1!$I$5:$I$28252,$B58,Sheet1!$L$5:$L$28252,$A58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17548.34</v>
      </c>
      <c r="F58" s="32">
        <f>SUMIFS(Sheet1!$F$5:$F$28252,Sheet1!$I$5:$I$28252,$B58,Sheet1!$L$5:$L$28252,$A58,Sheet1!$D$5:$D$28252,"聚合",Sheet1!$E$5:$E$28252,"&lt;&gt;*调拨*")+SUMIFS(Sheet1!$F$5:$F$28252,Sheet1!$I$5:$I$28252,$B58,Sheet1!$L$5:$L$28252,$A58,Sheet1!$E$5:$E$28252,"*聚合*",Sheet1!$D$5:$D$28252,"&lt;&gt;聚合",Sheet1!$D$5:$D$28252,"&lt;&gt;内部转款",Sheet1!$D$5:$D$28252,"&lt;&gt;内部转账",Sheet1!$E$5:$E$28252,"&lt;&gt;*调拨*")</f>
        <v>0</v>
      </c>
      <c r="G58" s="32">
        <f>SUMIFS(Sheet1!$F$5:$F$28252,Sheet1!$I$5:$I$28252,$B58,Sheet1!$L$5:$L$28252,$A58,Sheet1!$D$5:$D$28252,"24小时微信",Sheet1!$E$5:$E$28252,"&lt;&gt;*调拨*")+SUMIFS(Sheet1!$F$5:$F$28252,Sheet1!$I$5:$I$28252,$B58,Sheet1!$L$5:$L$28252,$A58,Sheet1!$E$5:$E$28252,"*24小时微信*",Sheet1!$D$5:$D$28252,"&lt;&gt;24小时微信",Sheet1!$D$5:$D$28252,"&lt;&gt;内部转款",Sheet1!$D$5:$D$28252,"&lt;&gt;内部转账",Sheet1!$E$5:$E$28252,"&lt;&gt;*调拨*")</f>
        <v>0</v>
      </c>
      <c r="H58" s="32">
        <f>SUMIFS(Sheet1!$F$5:$F$28252,Sheet1!$I$5:$I$28252,$B58,Sheet1!$L$5:$L$28252,$A58,Sheet1!$D$5:$D$28252,"美团",Sheet1!$E$5:$E$28252,"&lt;&gt;*调拨*")+SUMIFS(Sheet1!$F$5:$F$28252,Sheet1!$I$5:$I$28252,$B58,Sheet1!$L$5:$L$28252,$A58,Sheet1!$E$5:$E$28252,"*美团*",Sheet1!$D$5:$D$28252,"&lt;&gt;美团",Sheet1!$D$5:$D$28252,"&lt;&gt;内部转款",Sheet1!$D$5:$D$28252,"&lt;&gt;内部转账",Sheet1!$E$5:$E$28252,"&lt;&gt;*调拨*")</f>
        <v>0</v>
      </c>
      <c r="I58" s="32">
        <f>SUMIFS(Sheet1!$F$5:$F$28252,Sheet1!$I$5:$I$28252,$B58,Sheet1!$L$5:$L$28252,$A58,Sheet1!$D$5:$D$28252,"饿了么",Sheet1!$E$5:$E$28252,"&lt;&gt;*调拨*")+SUMIFS(Sheet1!$F$5:$F$28252,Sheet1!$I$5:$I$28252,$B58,Sheet1!$L$5:$L$28252,$A58,Sheet1!$E$5:$E$28252,"*饿了么*",Sheet1!$D$5:$D$28252,"&lt;&gt;饿了么",Sheet1!$D$5:$D$28252,"&lt;&gt;内部转款",Sheet1!$D$5:$D$28252,"&lt;&gt;内部转账",Sheet1!$E$5:$E$28252,"&lt;&gt;*调拨*")</f>
        <v>619.04</v>
      </c>
      <c r="J58" s="32">
        <f>SUMIFS(Sheet1!$F$5:$F$28252,Sheet1!$I$5:$I$28252,$B58,Sheet1!$L$5:$L$28252,$A58,Sheet1!$D$5:$D$28252,"健E卡",Sheet1!$E$5:$E$28252,"&lt;&gt;*调拨*")+SUMIFS(Sheet1!$F$5:$F$28252,Sheet1!$I$5:$I$28252,$B58,Sheet1!$L$5:$L$28252,$A58,Sheet1!$E$5:$E$28252,"*健E卡*",Sheet1!$D$5:$D$28252,"&lt;&gt;健E卡",Sheet1!$D$5:$D$28252,"&lt;&gt;内部转款",Sheet1!$D$5:$D$28252,"&lt;&gt;内部转账",Sheet1!$E$5:$E$28252,"&lt;&gt;*调拨*")</f>
        <v>0</v>
      </c>
      <c r="K58" s="32">
        <f>SUMIFS(Sheet1!$F$5:$F$28252,Sheet1!$I$5:$I$28252,$B58,Sheet1!$L$5:$L$28252,$A58,Sheet1!$D$5:$D$28252,"抖音",Sheet1!$E$5:$E$28252,"&lt;&gt;*调拨*")+SUMIFS(Sheet1!$F$5:$F$28252,Sheet1!$I$5:$I$28252,$B58,Sheet1!$L$5:$L$28252,$A58,Sheet1!$E$5:$E$28252,"*抖音*",Sheet1!$D$5:$D$28252,"&lt;&gt;抖音",Sheet1!$D$5:$D$28252,"&lt;&gt;内部转款",Sheet1!$D$5:$D$28252,"&lt;&gt;内部转账",Sheet1!$E$5:$E$28252,"&lt;&gt;*调拨*")</f>
        <v>0</v>
      </c>
      <c r="L58" s="32">
        <f>SUMIFS(Sheet1!$F$5:$F$28252,Sheet1!$I$5:$I$28252,$B58,Sheet1!$L$5:$L$28252,$A58,Sheet1!$D$5:$D$28252,"医卡通",Sheet1!$E$5:$E$28252,"&lt;&gt;*调拨*")+SUMIFS(Sheet1!$F$5:$F$28252,Sheet1!$I$5:$I$28252,$B58,Sheet1!$L$5:$L$28252,$A58,Sheet1!$E$5:$E$28252,"*医卡通*",Sheet1!$D$5:$D$28252,"&lt;&gt;医卡通",Sheet1!$D$5:$D$28252,"&lt;&gt;内部转款",Sheet1!$D$5:$D$28252,"&lt;&gt;内部转账",Sheet1!$E$5:$E$28252,"&lt;&gt;*调拨*")</f>
        <v>0</v>
      </c>
      <c r="M58" s="32">
        <f>SUMIFS(Sheet1!$F$5:$F$28252,Sheet1!$I$5:$I$28252,$B58,Sheet1!$L$5:$L$28252,$A58,Sheet1!$D$5:$D$28252,"企健网",Sheet1!$E$5:$E$28252,"&lt;&gt;*调拨*")+SUMIFS(Sheet1!$F$5:$F$28252,Sheet1!$I$5:$I$28252,$B58,Sheet1!$L$5:$L$28252,$A58,Sheet1!$E$5:$E$28252,"*企健网*",Sheet1!$D$5:$D$28252,"&lt;&gt;企健网",Sheet1!$D$5:$D$28252,"&lt;&gt;内部转款",Sheet1!$D$5:$D$28252,"&lt;&gt;内部转账",Sheet1!$E$5:$E$28252,"&lt;&gt;*调拨*")</f>
        <v>0</v>
      </c>
      <c r="N58" s="32">
        <f>SUMIFS(Sheet1!$F$5:$F$28252,Sheet1!$I$5:$I$28252,$B58,Sheet1!$L$5:$L$28252,$A58,Sheet1!$D$5:$D$28252,"银联",Sheet1!$E$5:$E$28252,"&lt;&gt;*调拨*")+SUMIFS(Sheet1!$F$5:$F$28252,Sheet1!$I$5:$I$28252,$B58,Sheet1!$L$5:$L$28252,$A58,Sheet1!$E$5:$E$28252,"*银联*",Sheet1!$D$5:$D$28252,"&lt;&gt;银联",Sheet1!$D$5:$D$28252,"&lt;&gt;内部转款",Sheet1!$D$5:$D$28252,"&lt;&gt;内部转账",Sheet1!$E$5:$E$28252,"&lt;&gt;*调拨*")</f>
        <v>0</v>
      </c>
      <c r="O58" s="32">
        <f>SUMIFS(Sheet1!$F$5:$F$28252,Sheet1!$I$5:$I$28252,$B58,Sheet1!$L$5:$L$28252,$A58,Sheet1!$D$5:$D$28252,"京东",Sheet1!$E$5:$E$28252,"&lt;&gt;*调拨*")+SUMIFS(Sheet1!$F$5:$F$28252,Sheet1!$I$5:$I$28252,$B58,Sheet1!$L$5:$L$28252,$A58,Sheet1!$E$5:$E$28252,"*京东*",Sheet1!$D$5:$D$28252,"&lt;&gt;京东",Sheet1!$D$5:$D$28252,"&lt;&gt;内部转款",Sheet1!$D$5:$D$28252,"&lt;&gt;内部转账",Sheet1!$E$5:$E$28252,"&lt;&gt;*调拨*")</f>
        <v>0</v>
      </c>
      <c r="P58" s="32">
        <f>SUMIFS(Sheet1!$F$5:$F$28252,Sheet1!$I$5:$I$28252,$B58,Sheet1!$L$5:$L$28252,$A58,Sheet1!$D$5:$D$28252,"药机微信",Sheet1!$E$5:$E$28252,"&lt;&gt;*调拨*")+SUMIFS(Sheet1!$F$5:$F$28252,Sheet1!$I$5:$I$28252,$B58,Sheet1!$L$5:$L$28252,$A58,Sheet1!$E$5:$E$28252,"*药机微信*",Sheet1!$D$5:$D$28252,"&lt;&gt;药机微信",Sheet1!$D$5:$D$28252,"&lt;&gt;内部转款",Sheet1!$D$5:$D$28252,"&lt;&gt;内部转账",Sheet1!$E$5:$E$28252,"&lt;&gt;*调拨*")</f>
        <v>0</v>
      </c>
      <c r="Q58" s="32">
        <f>SUMIFS(Sheet1!$F$5:$F$28252,Sheet1!$I$5:$I$28252,$B58,Sheet1!$L$5:$L$28252,$A58,Sheet1!$D$5:$D$28252,"亲情卡",Sheet1!$E$5:$E$28252,"&lt;&gt;*调拨*")+SUMIFS(Sheet1!$F$5:$F$28252,Sheet1!$I$5:$I$28252,$B58,Sheet1!$L$5:$L$28252,$A58,Sheet1!$E$5:$E$28252,"*亲情卡*",Sheet1!$D$5:$D$28252,"&lt;&gt;亲情卡",Sheet1!$D$5:$D$28252,"&lt;&gt;内部转款",Sheet1!$D$5:$D$28252,"&lt;&gt;内部转账",Sheet1!$E$5:$E$28252,"&lt;&gt;*调拨*")</f>
        <v>0</v>
      </c>
      <c r="R58" s="32">
        <f>SUMIFS(Sheet1!$F$5:$F$28252,Sheet1!$I$5:$I$28252,$B58,Sheet1!$L$5:$L$28252,$A58,Sheet1!$D$5:$D$28252,"优惠券",Sheet1!$E$5:$E$28252,"&lt;&gt;*调拨*")+SUMIFS(Sheet1!$F$5:$F$28252,Sheet1!$I$5:$I$28252,$B58,Sheet1!$L$5:$L$28252,$A58,Sheet1!$E$5:$E$28252,"*优惠券*",Sheet1!$D$5:$D$28252,"&lt;&gt;优惠券",Sheet1!$D$5:$D$28252,"&lt;&gt;内部转款",Sheet1!$D$5:$D$28252,"&lt;&gt;内部转账",Sheet1!$E$5:$E$28252,"&lt;&gt;*调拨*")</f>
        <v>0</v>
      </c>
      <c r="S58" s="32">
        <f>SUMIFS(Sheet1!$F$5:$F$28252,Sheet1!$I$5:$I$28252,$B58,Sheet1!$L$5:$L$28252,$A58,Sheet1!$D$5:$D$28252,"代金券",Sheet1!$E$5:$E$28252,"&lt;&gt;*调拨*")+SUMIFS(Sheet1!$F$5:$F$28252,Sheet1!$I$5:$I$28252,$B58,Sheet1!$L$5:$L$28252,$A58,Sheet1!$E$5:$E$28252,"*代金券*",Sheet1!$D$5:$D$28252,"&lt;&gt;代金券",Sheet1!$D$5:$D$28252,"&lt;&gt;内部转款",Sheet1!$D$5:$D$28252,"&lt;&gt;内部转账",Sheet1!$E$5:$E$28252,"&lt;&gt;*调拨*")</f>
        <v>0</v>
      </c>
      <c r="T58" s="32">
        <f>SUMIFS(Sheet1!$F$5:$F$28252,Sheet1!$I$5:$I$28252,$B58,Sheet1!$L$5:$L$28252,$A58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,Sheet1!$L$5:$L$28252,$A58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,Sheet1!$L$5:$L$28252,$A58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,Sheet1!$L$5:$L$28252,$A58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" s="32">
        <f>SUMIFS(Sheet1!$F$5:$F$28252,Sheet1!$I$5:$I$28252,$B58,Sheet1!$L$5:$L$28252,$A58,Sheet1!$E$5:$E$28252,"*调拨*")</f>
        <v>0</v>
      </c>
      <c r="V58" s="32">
        <f>SUMIFS(Sheet1!$F$5:$F$28252,Sheet1!$I$5:$I$28252,$B58,Sheet1!$L$5:$L$28252,$A58,Sheet1!$D$5:$D$28252,"储值",Sheet1!$E$5:$E$28252,"&lt;&gt;*调拨*")+SUMIFS(Sheet1!$F$5:$F$28252,Sheet1!$I$5:$I$28252,$B58,Sheet1!$L$5:$L$28252,$A58,Sheet1!$E$5:$E$28252,"*储值*",Sheet1!$D$5:$D$28252,"&lt;&gt;储值",Sheet1!$D$5:$D$28252,"&lt;&gt;内部转款",Sheet1!$D$5:$D$28252,"&lt;&gt;内部转账",Sheet1!$E$5:$E$28252,"&lt;&gt;*调拨*")</f>
        <v>0</v>
      </c>
      <c r="W58" s="32">
        <f>SUMIFS(Sheet1!$F$5:$F$28252,Sheet1!$I$5:$I$28252,$B58,Sheet1!$L$5:$L$28252,$A58,Sheet1!$D$5:$D$28252,"效期",Sheet1!$E$5:$E$28252,"&lt;&gt;*调拨*")+SUMIFS(Sheet1!$F$5:$F$28252,Sheet1!$I$5:$I$28252,$B58,Sheet1!$L$5:$L$28252,$A58,Sheet1!$E$5:$E$28252,"*效期*",Sheet1!$D$5:$D$28252,"&lt;&gt;效期",Sheet1!$D$5:$D$28252,"&lt;&gt;内部转款",Sheet1!$D$5:$D$28252,"&lt;&gt;内部转账",Sheet1!$E$5:$E$28252,"&lt;&gt;*调拨*")</f>
        <v>0</v>
      </c>
      <c r="X58" s="32">
        <f>SUMIFS(Sheet1!$F$5:$F$28252,Sheet1!$I$5:$I$28252,$B58,Sheet1!$L$5:$L$28252,$A58,Sheet1!$D$5:$D$28252,"内部转款",Sheet1!$E$5:$E$28252,"&lt;&gt;*调拨*")+SUMIFS(Sheet1!$F$5:$F$28252,Sheet1!$I$5:$I$28252,$B58,Sheet1!$L$5:$L$28252,$A58,Sheet1!$D$5:$D$28252,"内部转账",Sheet1!$E$5:$E$28252,"&lt;&gt;*调拨*")</f>
        <v>0</v>
      </c>
      <c r="Y58" s="32">
        <f t="shared" ref="Y58:Y110" si="4">Z58-SUM(C58:X58)</f>
        <v>0</v>
      </c>
      <c r="Z58" s="32">
        <f>SUMIFS(Sheet1!$F$5:$F$28252,Sheet1!$I$5:$I$28252,$B58,Sheet1!$L$5:$L$28252,$A58)</f>
        <v>84488.92</v>
      </c>
      <c r="AA58" s="32">
        <f>SUMIFS(Sheet1!$G$5:$G$28252,Sheet1!$I$5:$I$28252,$B58,Sheet1!$L$5:$L$28252,$A58,Sheet1!$D$5:$D$28252,"工资",Sheet1!$E$5:$E$28252,"&lt;&gt;*调拨*")+SUMIFS(Sheet1!$G$5:$G$28252,Sheet1!$I$5:$I$28252,$B58,Sheet1!$L$5:$L$28252,$A58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3074.86</v>
      </c>
      <c r="AB58" s="32">
        <f>SUMIFS(Sheet1!$G$5:$G$28252,Sheet1!$I$5:$I$28252,$B58,Sheet1!$L$5:$L$28252,$A58,Sheet1!$D$5:$D$28252,"水费",Sheet1!$E$5:$E$28252,"&lt;&gt;*调拨*")+SUMIFS(Sheet1!$G$5:$G$28252,Sheet1!$I$5:$I$28252,$B58,Sheet1!$L$5:$L$28252,$A58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" s="32">
        <f>SUMIFS(Sheet1!$G$5:$G$28252,Sheet1!$I$5:$I$28252,$B58,Sheet1!$L$5:$L$28252,$A58,Sheet1!$D$5:$D$28252,"电费",Sheet1!$E$5:$E$28252,"&lt;&gt;*调拨*")+SUMIFS(Sheet1!$G$5:$G$28252,Sheet1!$I$5:$I$28252,$B58,Sheet1!$L$5:$L$28252,$A58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" s="32">
        <f>SUMIFS(Sheet1!$G$5:$G$28252,Sheet1!$I$5:$I$28252,$B58,Sheet1!$L$5:$L$28252,$A58,Sheet1!$D$5:$D$28252,"宽带费",Sheet1!$E$5:$E$28252,"&lt;&gt;*调拨*")+SUMIFS(Sheet1!$G$5:$G$28252,Sheet1!$I$5:$I$28252,$B58,Sheet1!$L$5:$L$28252,$A58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" s="32">
        <f>SUMIFS(Sheet1!$G$5:$G$28252,Sheet1!$I$5:$I$28252,$B58,Sheet1!$L$5:$L$28252,$A58,Sheet1!$D$5:$D$28252,"办公费",Sheet1!$E$5:$E$28252,"&lt;&gt;*调拨*")+SUMIFS(Sheet1!$G$5:$G$28252,Sheet1!$I$5:$I$28252,$B58,Sheet1!$L$5:$L$28252,$A58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" s="32">
        <f>SUMIFS(Sheet1!$G$5:$G$28252,Sheet1!$I$5:$I$28252,$B58,Sheet1!$L$5:$L$28252,$A58,Sheet1!$D$5:$D$28252,"话费",Sheet1!$E$5:$E$28252,"&lt;&gt;*调拨*")+SUMIFS(Sheet1!$G$5:$G$28252,Sheet1!$I$5:$I$28252,$B58,Sheet1!$L$5:$L$28252,$A58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" s="32">
        <f>SUMIFS(Sheet1!$G$5:$G$28252,Sheet1!$I$5:$I$28252,$B58,Sheet1!$L$5:$L$28252,$A58,Sheet1!$D$5:$D$28252,"房租",Sheet1!$E$5:$E$28252,"&lt;&gt;*调拨*")+SUMIFS(Sheet1!$G$5:$G$28252,Sheet1!$I$5:$I$28252,$B58,Sheet1!$L$5:$L$28252,$A58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" s="32">
        <f>SUMIFS(Sheet1!$G$5:$G$28252,Sheet1!$I$5:$I$28252,$B58,Sheet1!$L$5:$L$28252,$A58,Sheet1!$E$5:$E$28252,"*调拨*")</f>
        <v>0</v>
      </c>
      <c r="AI58" s="32">
        <f>SUMIFS(Sheet1!$G$5:$G$28252,Sheet1!$I$5:$I$28252,$B58,Sheet1!$L$5:$L$28252,$A58,Sheet1!$D$5:$D$28252,"内部转款",Sheet1!$E$5:$E$28252,"&lt;&gt;*调拨*")+SUMIFS(Sheet1!$G$5:$G$28252,Sheet1!$I$5:$I$28252,$B58,Sheet1!$L$5:$L$28252,$A58,Sheet1!$D$5:$D$28252,"内部转账",Sheet1!$E$5:$E$28252,"&lt;&gt;*调拨*")</f>
        <v>0</v>
      </c>
      <c r="AJ58" s="32">
        <f t="shared" ref="AJ58:AJ110" si="5">AK58-SUM(AA58:AI58)</f>
        <v>6786.88</v>
      </c>
      <c r="AK58" s="32">
        <f>SUMIFS(Sheet1!$G$5:$G$28252,Sheet1!$I$5:$I$28252,$B58,Sheet1!$L$5:$L$28252,$A58)</f>
        <v>9861.74</v>
      </c>
      <c r="AL58" s="32">
        <f t="shared" ref="AL58:AL110" si="6">Z58-AK58</f>
        <v>74627.18</v>
      </c>
    </row>
    <row r="59" ht="16.5" spans="1:38">
      <c r="A59" s="30">
        <v>202601</v>
      </c>
      <c r="B59" s="31" t="s">
        <v>62</v>
      </c>
      <c r="C59" s="32">
        <f>SUMIFS(Sheet1!$F$5:$F$28252,Sheet1!$I$5:$I$28252,$B59,Sheet1!$L$5:$L$28252,$A59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35619.51</v>
      </c>
      <c r="D59" s="32">
        <f>SUMIFS(Sheet1!$F$5:$F$28252,Sheet1!$I$5:$I$28252,$B59,Sheet1!$L$5:$L$28252,$A59,Sheet1!$D$5:$D$28252,"医保即时拨付",Sheet1!$E$5:$E$28252,"&lt;&gt;*调拨*")+SUMIFS(Sheet1!$F$5:$F$28252,Sheet1!$I$5:$I$28252,$B59,Sheet1!$L$5:$L$28252,$A59,Sheet1!$E$5:$E$28252,"*医保即时拨付*",Sheet1!$D$5:$D$28252,"&lt;&gt;医保即时拨付",Sheet1!$D$5:$D$28252,"&lt;&gt;内部转款",Sheet1!$D$5:$D$28252,"&lt;&gt;内部转账",Sheet1!$E$5:$E$28252,"&lt;&gt;*调拨*")</f>
        <v>0</v>
      </c>
      <c r="E59" s="32">
        <f>SUMIFS(Sheet1!$F$5:$F$28252,Sheet1!$I$5:$I$28252,$B59,Sheet1!$L$5:$L$28252,$A59,Sheet1!$D$5:$D$28252,"医保",Sheet1!$E$5:$E$28252,"&lt;&gt;*调拨*",Sheet1!$E$5:$E$28252,"&lt;&gt;*医保即时拨付*")+SUMIFS(Sheet1!$F$5:$F$28252,Sheet1!$I$5:$I$28252,$B59,Sheet1!$L$5:$L$28252,$A59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9" s="32">
        <f>SUMIFS(Sheet1!$F$5:$F$28252,Sheet1!$I$5:$I$28252,$B59,Sheet1!$L$5:$L$28252,$A59,Sheet1!$D$5:$D$28252,"聚合",Sheet1!$E$5:$E$28252,"&lt;&gt;*调拨*")+SUMIFS(Sheet1!$F$5:$F$28252,Sheet1!$I$5:$I$28252,$B59,Sheet1!$L$5:$L$28252,$A59,Sheet1!$E$5:$E$28252,"*聚合*",Sheet1!$D$5:$D$28252,"&lt;&gt;聚合",Sheet1!$D$5:$D$28252,"&lt;&gt;内部转款",Sheet1!$D$5:$D$28252,"&lt;&gt;内部转账",Sheet1!$E$5:$E$28252,"&lt;&gt;*调拨*")</f>
        <v>0</v>
      </c>
      <c r="G59" s="32">
        <f>SUMIFS(Sheet1!$F$5:$F$28252,Sheet1!$I$5:$I$28252,$B59,Sheet1!$L$5:$L$28252,$A59,Sheet1!$D$5:$D$28252,"24小时微信",Sheet1!$E$5:$E$28252,"&lt;&gt;*调拨*")+SUMIFS(Sheet1!$F$5:$F$28252,Sheet1!$I$5:$I$28252,$B59,Sheet1!$L$5:$L$28252,$A59,Sheet1!$E$5:$E$28252,"*24小时微信*",Sheet1!$D$5:$D$28252,"&lt;&gt;24小时微信",Sheet1!$D$5:$D$28252,"&lt;&gt;内部转款",Sheet1!$D$5:$D$28252,"&lt;&gt;内部转账",Sheet1!$E$5:$E$28252,"&lt;&gt;*调拨*")</f>
        <v>0</v>
      </c>
      <c r="H59" s="32">
        <f>SUMIFS(Sheet1!$F$5:$F$28252,Sheet1!$I$5:$I$28252,$B59,Sheet1!$L$5:$L$28252,$A59,Sheet1!$D$5:$D$28252,"美团",Sheet1!$E$5:$E$28252,"&lt;&gt;*调拨*")+SUMIFS(Sheet1!$F$5:$F$28252,Sheet1!$I$5:$I$28252,$B59,Sheet1!$L$5:$L$28252,$A59,Sheet1!$E$5:$E$28252,"*美团*",Sheet1!$D$5:$D$28252,"&lt;&gt;美团",Sheet1!$D$5:$D$28252,"&lt;&gt;内部转款",Sheet1!$D$5:$D$28252,"&lt;&gt;内部转账",Sheet1!$E$5:$E$28252,"&lt;&gt;*调拨*")</f>
        <v>0</v>
      </c>
      <c r="I59" s="32">
        <f>SUMIFS(Sheet1!$F$5:$F$28252,Sheet1!$I$5:$I$28252,$B59,Sheet1!$L$5:$L$28252,$A59,Sheet1!$D$5:$D$28252,"饿了么",Sheet1!$E$5:$E$28252,"&lt;&gt;*调拨*")+SUMIFS(Sheet1!$F$5:$F$28252,Sheet1!$I$5:$I$28252,$B59,Sheet1!$L$5:$L$28252,$A59,Sheet1!$E$5:$E$28252,"*饿了么*",Sheet1!$D$5:$D$28252,"&lt;&gt;饿了么",Sheet1!$D$5:$D$28252,"&lt;&gt;内部转款",Sheet1!$D$5:$D$28252,"&lt;&gt;内部转账",Sheet1!$E$5:$E$28252,"&lt;&gt;*调拨*")</f>
        <v>0</v>
      </c>
      <c r="J59" s="32">
        <f>SUMIFS(Sheet1!$F$5:$F$28252,Sheet1!$I$5:$I$28252,$B59,Sheet1!$L$5:$L$28252,$A59,Sheet1!$D$5:$D$28252,"健E卡",Sheet1!$E$5:$E$28252,"&lt;&gt;*调拨*")+SUMIFS(Sheet1!$F$5:$F$28252,Sheet1!$I$5:$I$28252,$B59,Sheet1!$L$5:$L$28252,$A59,Sheet1!$E$5:$E$28252,"*健E卡*",Sheet1!$D$5:$D$28252,"&lt;&gt;健E卡",Sheet1!$D$5:$D$28252,"&lt;&gt;内部转款",Sheet1!$D$5:$D$28252,"&lt;&gt;内部转账",Sheet1!$E$5:$E$28252,"&lt;&gt;*调拨*")</f>
        <v>0</v>
      </c>
      <c r="K59" s="32">
        <f>SUMIFS(Sheet1!$F$5:$F$28252,Sheet1!$I$5:$I$28252,$B59,Sheet1!$L$5:$L$28252,$A59,Sheet1!$D$5:$D$28252,"抖音",Sheet1!$E$5:$E$28252,"&lt;&gt;*调拨*")+SUMIFS(Sheet1!$F$5:$F$28252,Sheet1!$I$5:$I$28252,$B59,Sheet1!$L$5:$L$28252,$A59,Sheet1!$E$5:$E$28252,"*抖音*",Sheet1!$D$5:$D$28252,"&lt;&gt;抖音",Sheet1!$D$5:$D$28252,"&lt;&gt;内部转款",Sheet1!$D$5:$D$28252,"&lt;&gt;内部转账",Sheet1!$E$5:$E$28252,"&lt;&gt;*调拨*")</f>
        <v>0</v>
      </c>
      <c r="L59" s="32">
        <f>SUMIFS(Sheet1!$F$5:$F$28252,Sheet1!$I$5:$I$28252,$B59,Sheet1!$L$5:$L$28252,$A59,Sheet1!$D$5:$D$28252,"医卡通",Sheet1!$E$5:$E$28252,"&lt;&gt;*调拨*")+SUMIFS(Sheet1!$F$5:$F$28252,Sheet1!$I$5:$I$28252,$B59,Sheet1!$L$5:$L$28252,$A59,Sheet1!$E$5:$E$28252,"*医卡通*",Sheet1!$D$5:$D$28252,"&lt;&gt;医卡通",Sheet1!$D$5:$D$28252,"&lt;&gt;内部转款",Sheet1!$D$5:$D$28252,"&lt;&gt;内部转账",Sheet1!$E$5:$E$28252,"&lt;&gt;*调拨*")</f>
        <v>0</v>
      </c>
      <c r="M59" s="32">
        <f>SUMIFS(Sheet1!$F$5:$F$28252,Sheet1!$I$5:$I$28252,$B59,Sheet1!$L$5:$L$28252,$A59,Sheet1!$D$5:$D$28252,"企健网",Sheet1!$E$5:$E$28252,"&lt;&gt;*调拨*")+SUMIFS(Sheet1!$F$5:$F$28252,Sheet1!$I$5:$I$28252,$B59,Sheet1!$L$5:$L$28252,$A59,Sheet1!$E$5:$E$28252,"*企健网*",Sheet1!$D$5:$D$28252,"&lt;&gt;企健网",Sheet1!$D$5:$D$28252,"&lt;&gt;内部转款",Sheet1!$D$5:$D$28252,"&lt;&gt;内部转账",Sheet1!$E$5:$E$28252,"&lt;&gt;*调拨*")</f>
        <v>0</v>
      </c>
      <c r="N59" s="32">
        <f>SUMIFS(Sheet1!$F$5:$F$28252,Sheet1!$I$5:$I$28252,$B59,Sheet1!$L$5:$L$28252,$A59,Sheet1!$D$5:$D$28252,"银联",Sheet1!$E$5:$E$28252,"&lt;&gt;*调拨*")+SUMIFS(Sheet1!$F$5:$F$28252,Sheet1!$I$5:$I$28252,$B59,Sheet1!$L$5:$L$28252,$A59,Sheet1!$E$5:$E$28252,"*银联*",Sheet1!$D$5:$D$28252,"&lt;&gt;银联",Sheet1!$D$5:$D$28252,"&lt;&gt;内部转款",Sheet1!$D$5:$D$28252,"&lt;&gt;内部转账",Sheet1!$E$5:$E$28252,"&lt;&gt;*调拨*")</f>
        <v>0</v>
      </c>
      <c r="O59" s="32">
        <f>SUMIFS(Sheet1!$F$5:$F$28252,Sheet1!$I$5:$I$28252,$B59,Sheet1!$L$5:$L$28252,$A59,Sheet1!$D$5:$D$28252,"京东",Sheet1!$E$5:$E$28252,"&lt;&gt;*调拨*")+SUMIFS(Sheet1!$F$5:$F$28252,Sheet1!$I$5:$I$28252,$B59,Sheet1!$L$5:$L$28252,$A59,Sheet1!$E$5:$E$28252,"*京东*",Sheet1!$D$5:$D$28252,"&lt;&gt;京东",Sheet1!$D$5:$D$28252,"&lt;&gt;内部转款",Sheet1!$D$5:$D$28252,"&lt;&gt;内部转账",Sheet1!$E$5:$E$28252,"&lt;&gt;*调拨*")</f>
        <v>0</v>
      </c>
      <c r="P59" s="32">
        <f>SUMIFS(Sheet1!$F$5:$F$28252,Sheet1!$I$5:$I$28252,$B59,Sheet1!$L$5:$L$28252,$A59,Sheet1!$D$5:$D$28252,"药机微信",Sheet1!$E$5:$E$28252,"&lt;&gt;*调拨*")+SUMIFS(Sheet1!$F$5:$F$28252,Sheet1!$I$5:$I$28252,$B59,Sheet1!$L$5:$L$28252,$A59,Sheet1!$E$5:$E$28252,"*药机微信*",Sheet1!$D$5:$D$28252,"&lt;&gt;药机微信",Sheet1!$D$5:$D$28252,"&lt;&gt;内部转款",Sheet1!$D$5:$D$28252,"&lt;&gt;内部转账",Sheet1!$E$5:$E$28252,"&lt;&gt;*调拨*")</f>
        <v>0</v>
      </c>
      <c r="Q59" s="32">
        <f>SUMIFS(Sheet1!$F$5:$F$28252,Sheet1!$I$5:$I$28252,$B59,Sheet1!$L$5:$L$28252,$A59,Sheet1!$D$5:$D$28252,"亲情卡",Sheet1!$E$5:$E$28252,"&lt;&gt;*调拨*")+SUMIFS(Sheet1!$F$5:$F$28252,Sheet1!$I$5:$I$28252,$B59,Sheet1!$L$5:$L$28252,$A59,Sheet1!$E$5:$E$28252,"*亲情卡*",Sheet1!$D$5:$D$28252,"&lt;&gt;亲情卡",Sheet1!$D$5:$D$28252,"&lt;&gt;内部转款",Sheet1!$D$5:$D$28252,"&lt;&gt;内部转账",Sheet1!$E$5:$E$28252,"&lt;&gt;*调拨*")</f>
        <v>0</v>
      </c>
      <c r="R59" s="32">
        <f>SUMIFS(Sheet1!$F$5:$F$28252,Sheet1!$I$5:$I$28252,$B59,Sheet1!$L$5:$L$28252,$A59,Sheet1!$D$5:$D$28252,"优惠券",Sheet1!$E$5:$E$28252,"&lt;&gt;*调拨*")+SUMIFS(Sheet1!$F$5:$F$28252,Sheet1!$I$5:$I$28252,$B59,Sheet1!$L$5:$L$28252,$A59,Sheet1!$E$5:$E$28252,"*优惠券*",Sheet1!$D$5:$D$28252,"&lt;&gt;优惠券",Sheet1!$D$5:$D$28252,"&lt;&gt;内部转款",Sheet1!$D$5:$D$28252,"&lt;&gt;内部转账",Sheet1!$E$5:$E$28252,"&lt;&gt;*调拨*")</f>
        <v>0</v>
      </c>
      <c r="S59" s="32">
        <f>SUMIFS(Sheet1!$F$5:$F$28252,Sheet1!$I$5:$I$28252,$B59,Sheet1!$L$5:$L$28252,$A59,Sheet1!$D$5:$D$28252,"代金券",Sheet1!$E$5:$E$28252,"&lt;&gt;*调拨*")+SUMIFS(Sheet1!$F$5:$F$28252,Sheet1!$I$5:$I$28252,$B59,Sheet1!$L$5:$L$28252,$A59,Sheet1!$E$5:$E$28252,"*代金券*",Sheet1!$D$5:$D$28252,"&lt;&gt;代金券",Sheet1!$D$5:$D$28252,"&lt;&gt;内部转款",Sheet1!$D$5:$D$28252,"&lt;&gt;内部转账",Sheet1!$E$5:$E$28252,"&lt;&gt;*调拨*")</f>
        <v>0</v>
      </c>
      <c r="T59" s="32">
        <f>SUMIFS(Sheet1!$F$5:$F$28252,Sheet1!$I$5:$I$28252,$B59,Sheet1!$L$5:$L$28252,$A59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,Sheet1!$L$5:$L$28252,$A59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,Sheet1!$L$5:$L$28252,$A59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,Sheet1!$L$5:$L$28252,$A59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9" s="32">
        <f>SUMIFS(Sheet1!$F$5:$F$28252,Sheet1!$I$5:$I$28252,$B59,Sheet1!$L$5:$L$28252,$A59,Sheet1!$E$5:$E$28252,"*调拨*")</f>
        <v>0</v>
      </c>
      <c r="V59" s="32">
        <f>SUMIFS(Sheet1!$F$5:$F$28252,Sheet1!$I$5:$I$28252,$B59,Sheet1!$L$5:$L$28252,$A59,Sheet1!$D$5:$D$28252,"储值",Sheet1!$E$5:$E$28252,"&lt;&gt;*调拨*")+SUMIFS(Sheet1!$F$5:$F$28252,Sheet1!$I$5:$I$28252,$B59,Sheet1!$L$5:$L$28252,$A59,Sheet1!$E$5:$E$28252,"*储值*",Sheet1!$D$5:$D$28252,"&lt;&gt;储值",Sheet1!$D$5:$D$28252,"&lt;&gt;内部转款",Sheet1!$D$5:$D$28252,"&lt;&gt;内部转账",Sheet1!$E$5:$E$28252,"&lt;&gt;*调拨*")</f>
        <v>0</v>
      </c>
      <c r="W59" s="32">
        <f>SUMIFS(Sheet1!$F$5:$F$28252,Sheet1!$I$5:$I$28252,$B59,Sheet1!$L$5:$L$28252,$A59,Sheet1!$D$5:$D$28252,"效期",Sheet1!$E$5:$E$28252,"&lt;&gt;*调拨*")+SUMIFS(Sheet1!$F$5:$F$28252,Sheet1!$I$5:$I$28252,$B59,Sheet1!$L$5:$L$28252,$A59,Sheet1!$E$5:$E$28252,"*效期*",Sheet1!$D$5:$D$28252,"&lt;&gt;效期",Sheet1!$D$5:$D$28252,"&lt;&gt;内部转款",Sheet1!$D$5:$D$28252,"&lt;&gt;内部转账",Sheet1!$E$5:$E$28252,"&lt;&gt;*调拨*")</f>
        <v>133.13</v>
      </c>
      <c r="X59" s="32">
        <f>SUMIFS(Sheet1!$F$5:$F$28252,Sheet1!$I$5:$I$28252,$B59,Sheet1!$L$5:$L$28252,$A59,Sheet1!$D$5:$D$28252,"内部转款",Sheet1!$E$5:$E$28252,"&lt;&gt;*调拨*")+SUMIFS(Sheet1!$F$5:$F$28252,Sheet1!$I$5:$I$28252,$B59,Sheet1!$L$5:$L$28252,$A59,Sheet1!$D$5:$D$28252,"内部转账",Sheet1!$E$5:$E$28252,"&lt;&gt;*调拨*")</f>
        <v>0</v>
      </c>
      <c r="Y59" s="32">
        <f t="shared" si="4"/>
        <v>0</v>
      </c>
      <c r="Z59" s="32">
        <f>SUMIFS(Sheet1!$F$5:$F$28252,Sheet1!$I$5:$I$28252,$B59,Sheet1!$L$5:$L$28252,$A59)</f>
        <v>35752.64</v>
      </c>
      <c r="AA59" s="32">
        <f>SUMIFS(Sheet1!$G$5:$G$28252,Sheet1!$I$5:$I$28252,$B59,Sheet1!$L$5:$L$28252,$A59,Sheet1!$D$5:$D$28252,"工资",Sheet1!$E$5:$E$28252,"&lt;&gt;*调拨*")+SUMIFS(Sheet1!$G$5:$G$28252,Sheet1!$I$5:$I$28252,$B59,Sheet1!$L$5:$L$28252,$A59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4600.27</v>
      </c>
      <c r="AB59" s="32">
        <f>SUMIFS(Sheet1!$G$5:$G$28252,Sheet1!$I$5:$I$28252,$B59,Sheet1!$L$5:$L$28252,$A59,Sheet1!$D$5:$D$28252,"水费",Sheet1!$E$5:$E$28252,"&lt;&gt;*调拨*")+SUMIFS(Sheet1!$G$5:$G$28252,Sheet1!$I$5:$I$28252,$B59,Sheet1!$L$5:$L$28252,$A59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9" s="32">
        <f>SUMIFS(Sheet1!$G$5:$G$28252,Sheet1!$I$5:$I$28252,$B59,Sheet1!$L$5:$L$28252,$A59,Sheet1!$D$5:$D$28252,"电费",Sheet1!$E$5:$E$28252,"&lt;&gt;*调拨*")+SUMIFS(Sheet1!$G$5:$G$28252,Sheet1!$I$5:$I$28252,$B59,Sheet1!$L$5:$L$28252,$A59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9" s="32">
        <f>SUMIFS(Sheet1!$G$5:$G$28252,Sheet1!$I$5:$I$28252,$B59,Sheet1!$L$5:$L$28252,$A59,Sheet1!$D$5:$D$28252,"宽带费",Sheet1!$E$5:$E$28252,"&lt;&gt;*调拨*")+SUMIFS(Sheet1!$G$5:$G$28252,Sheet1!$I$5:$I$28252,$B59,Sheet1!$L$5:$L$28252,$A59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9" s="32">
        <f>SUMIFS(Sheet1!$G$5:$G$28252,Sheet1!$I$5:$I$28252,$B59,Sheet1!$L$5:$L$28252,$A59,Sheet1!$D$5:$D$28252,"办公费",Sheet1!$E$5:$E$28252,"&lt;&gt;*调拨*")+SUMIFS(Sheet1!$G$5:$G$28252,Sheet1!$I$5:$I$28252,$B59,Sheet1!$L$5:$L$28252,$A59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9" s="32">
        <f>SUMIFS(Sheet1!$G$5:$G$28252,Sheet1!$I$5:$I$28252,$B59,Sheet1!$L$5:$L$28252,$A59,Sheet1!$D$5:$D$28252,"话费",Sheet1!$E$5:$E$28252,"&lt;&gt;*调拨*")+SUMIFS(Sheet1!$G$5:$G$28252,Sheet1!$I$5:$I$28252,$B59,Sheet1!$L$5:$L$28252,$A59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9" s="32">
        <f>SUMIFS(Sheet1!$G$5:$G$28252,Sheet1!$I$5:$I$28252,$B59,Sheet1!$L$5:$L$28252,$A59,Sheet1!$D$5:$D$28252,"房租",Sheet1!$E$5:$E$28252,"&lt;&gt;*调拨*")+SUMIFS(Sheet1!$G$5:$G$28252,Sheet1!$I$5:$I$28252,$B59,Sheet1!$L$5:$L$28252,$A59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9" s="32">
        <f>SUMIFS(Sheet1!$G$5:$G$28252,Sheet1!$I$5:$I$28252,$B59,Sheet1!$L$5:$L$28252,$A59,Sheet1!$E$5:$E$28252,"*调拨*")</f>
        <v>0</v>
      </c>
      <c r="AI59" s="32">
        <f>SUMIFS(Sheet1!$G$5:$G$28252,Sheet1!$I$5:$I$28252,$B59,Sheet1!$L$5:$L$28252,$A59,Sheet1!$D$5:$D$28252,"内部转款",Sheet1!$E$5:$E$28252,"&lt;&gt;*调拨*")+SUMIFS(Sheet1!$G$5:$G$28252,Sheet1!$I$5:$I$28252,$B59,Sheet1!$L$5:$L$28252,$A59,Sheet1!$D$5:$D$28252,"内部转账",Sheet1!$E$5:$E$28252,"&lt;&gt;*调拨*")</f>
        <v>0</v>
      </c>
      <c r="AJ59" s="32">
        <f t="shared" si="5"/>
        <v>0</v>
      </c>
      <c r="AK59" s="32">
        <f>SUMIFS(Sheet1!$G$5:$G$28252,Sheet1!$I$5:$I$28252,$B59,Sheet1!$L$5:$L$28252,$A59)</f>
        <v>4600.27</v>
      </c>
      <c r="AL59" s="32">
        <f t="shared" si="6"/>
        <v>31152.37</v>
      </c>
    </row>
    <row r="60" ht="16.5" spans="1:38">
      <c r="A60" s="30">
        <v>202601</v>
      </c>
      <c r="B60" s="31" t="s">
        <v>233</v>
      </c>
      <c r="C60" s="32">
        <f>SUMIFS(Sheet1!$F$5:$F$28252,Sheet1!$I$5:$I$28252,$B60,Sheet1!$L$5:$L$28252,$A60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4462.46</v>
      </c>
      <c r="D60" s="32">
        <f>SUMIFS(Sheet1!$F$5:$F$28252,Sheet1!$I$5:$I$28252,$B60,Sheet1!$L$5:$L$28252,$A60,Sheet1!$D$5:$D$28252,"医保即时拨付",Sheet1!$E$5:$E$28252,"&lt;&gt;*调拨*")+SUMIFS(Sheet1!$F$5:$F$28252,Sheet1!$I$5:$I$28252,$B60,Sheet1!$L$5:$L$28252,$A60,Sheet1!$E$5:$E$28252,"*医保即时拨付*",Sheet1!$D$5:$D$28252,"&lt;&gt;医保即时拨付",Sheet1!$D$5:$D$28252,"&lt;&gt;内部转款",Sheet1!$D$5:$D$28252,"&lt;&gt;内部转账",Sheet1!$E$5:$E$28252,"&lt;&gt;*调拨*")</f>
        <v>0</v>
      </c>
      <c r="E60" s="32">
        <f>SUMIFS(Sheet1!$F$5:$F$28252,Sheet1!$I$5:$I$28252,$B60,Sheet1!$L$5:$L$28252,$A60,Sheet1!$D$5:$D$28252,"医保",Sheet1!$E$5:$E$28252,"&lt;&gt;*调拨*",Sheet1!$E$5:$E$28252,"&lt;&gt;*医保即时拨付*")+SUMIFS(Sheet1!$F$5:$F$28252,Sheet1!$I$5:$I$28252,$B60,Sheet1!$L$5:$L$28252,$A60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" s="32">
        <f>SUMIFS(Sheet1!$F$5:$F$28252,Sheet1!$I$5:$I$28252,$B60,Sheet1!$L$5:$L$28252,$A60,Sheet1!$D$5:$D$28252,"聚合",Sheet1!$E$5:$E$28252,"&lt;&gt;*调拨*")+SUMIFS(Sheet1!$F$5:$F$28252,Sheet1!$I$5:$I$28252,$B60,Sheet1!$L$5:$L$28252,$A60,Sheet1!$E$5:$E$28252,"*聚合*",Sheet1!$D$5:$D$28252,"&lt;&gt;聚合",Sheet1!$D$5:$D$28252,"&lt;&gt;内部转款",Sheet1!$D$5:$D$28252,"&lt;&gt;内部转账",Sheet1!$E$5:$E$28252,"&lt;&gt;*调拨*")</f>
        <v>0</v>
      </c>
      <c r="G60" s="32">
        <f>SUMIFS(Sheet1!$F$5:$F$28252,Sheet1!$I$5:$I$28252,$B60,Sheet1!$L$5:$L$28252,$A60,Sheet1!$D$5:$D$28252,"24小时微信",Sheet1!$E$5:$E$28252,"&lt;&gt;*调拨*")+SUMIFS(Sheet1!$F$5:$F$28252,Sheet1!$I$5:$I$28252,$B60,Sheet1!$L$5:$L$28252,$A60,Sheet1!$E$5:$E$28252,"*24小时微信*",Sheet1!$D$5:$D$28252,"&lt;&gt;24小时微信",Sheet1!$D$5:$D$28252,"&lt;&gt;内部转款",Sheet1!$D$5:$D$28252,"&lt;&gt;内部转账",Sheet1!$E$5:$E$28252,"&lt;&gt;*调拨*")</f>
        <v>0</v>
      </c>
      <c r="H60" s="32">
        <f>SUMIFS(Sheet1!$F$5:$F$28252,Sheet1!$I$5:$I$28252,$B60,Sheet1!$L$5:$L$28252,$A60,Sheet1!$D$5:$D$28252,"美团",Sheet1!$E$5:$E$28252,"&lt;&gt;*调拨*")+SUMIFS(Sheet1!$F$5:$F$28252,Sheet1!$I$5:$I$28252,$B60,Sheet1!$L$5:$L$28252,$A60,Sheet1!$E$5:$E$28252,"*美团*",Sheet1!$D$5:$D$28252,"&lt;&gt;美团",Sheet1!$D$5:$D$28252,"&lt;&gt;内部转款",Sheet1!$D$5:$D$28252,"&lt;&gt;内部转账",Sheet1!$E$5:$E$28252,"&lt;&gt;*调拨*")</f>
        <v>0</v>
      </c>
      <c r="I60" s="32">
        <f>SUMIFS(Sheet1!$F$5:$F$28252,Sheet1!$I$5:$I$28252,$B60,Sheet1!$L$5:$L$28252,$A60,Sheet1!$D$5:$D$28252,"饿了么",Sheet1!$E$5:$E$28252,"&lt;&gt;*调拨*")+SUMIFS(Sheet1!$F$5:$F$28252,Sheet1!$I$5:$I$28252,$B60,Sheet1!$L$5:$L$28252,$A60,Sheet1!$E$5:$E$28252,"*饿了么*",Sheet1!$D$5:$D$28252,"&lt;&gt;饿了么",Sheet1!$D$5:$D$28252,"&lt;&gt;内部转款",Sheet1!$D$5:$D$28252,"&lt;&gt;内部转账",Sheet1!$E$5:$E$28252,"&lt;&gt;*调拨*")</f>
        <v>0</v>
      </c>
      <c r="J60" s="32">
        <f>SUMIFS(Sheet1!$F$5:$F$28252,Sheet1!$I$5:$I$28252,$B60,Sheet1!$L$5:$L$28252,$A60,Sheet1!$D$5:$D$28252,"健E卡",Sheet1!$E$5:$E$28252,"&lt;&gt;*调拨*")+SUMIFS(Sheet1!$F$5:$F$28252,Sheet1!$I$5:$I$28252,$B60,Sheet1!$L$5:$L$28252,$A60,Sheet1!$E$5:$E$28252,"*健E卡*",Sheet1!$D$5:$D$28252,"&lt;&gt;健E卡",Sheet1!$D$5:$D$28252,"&lt;&gt;内部转款",Sheet1!$D$5:$D$28252,"&lt;&gt;内部转账",Sheet1!$E$5:$E$28252,"&lt;&gt;*调拨*")</f>
        <v>0</v>
      </c>
      <c r="K60" s="32">
        <f>SUMIFS(Sheet1!$F$5:$F$28252,Sheet1!$I$5:$I$28252,$B60,Sheet1!$L$5:$L$28252,$A60,Sheet1!$D$5:$D$28252,"抖音",Sheet1!$E$5:$E$28252,"&lt;&gt;*调拨*")+SUMIFS(Sheet1!$F$5:$F$28252,Sheet1!$I$5:$I$28252,$B60,Sheet1!$L$5:$L$28252,$A60,Sheet1!$E$5:$E$28252,"*抖音*",Sheet1!$D$5:$D$28252,"&lt;&gt;抖音",Sheet1!$D$5:$D$28252,"&lt;&gt;内部转款",Sheet1!$D$5:$D$28252,"&lt;&gt;内部转账",Sheet1!$E$5:$E$28252,"&lt;&gt;*调拨*")</f>
        <v>0</v>
      </c>
      <c r="L60" s="32">
        <f>SUMIFS(Sheet1!$F$5:$F$28252,Sheet1!$I$5:$I$28252,$B60,Sheet1!$L$5:$L$28252,$A60,Sheet1!$D$5:$D$28252,"医卡通",Sheet1!$E$5:$E$28252,"&lt;&gt;*调拨*")+SUMIFS(Sheet1!$F$5:$F$28252,Sheet1!$I$5:$I$28252,$B60,Sheet1!$L$5:$L$28252,$A60,Sheet1!$E$5:$E$28252,"*医卡通*",Sheet1!$D$5:$D$28252,"&lt;&gt;医卡通",Sheet1!$D$5:$D$28252,"&lt;&gt;内部转款",Sheet1!$D$5:$D$28252,"&lt;&gt;内部转账",Sheet1!$E$5:$E$28252,"&lt;&gt;*调拨*")</f>
        <v>0</v>
      </c>
      <c r="M60" s="32">
        <f>SUMIFS(Sheet1!$F$5:$F$28252,Sheet1!$I$5:$I$28252,$B60,Sheet1!$L$5:$L$28252,$A60,Sheet1!$D$5:$D$28252,"企健网",Sheet1!$E$5:$E$28252,"&lt;&gt;*调拨*")+SUMIFS(Sheet1!$F$5:$F$28252,Sheet1!$I$5:$I$28252,$B60,Sheet1!$L$5:$L$28252,$A60,Sheet1!$E$5:$E$28252,"*企健网*",Sheet1!$D$5:$D$28252,"&lt;&gt;企健网",Sheet1!$D$5:$D$28252,"&lt;&gt;内部转款",Sheet1!$D$5:$D$28252,"&lt;&gt;内部转账",Sheet1!$E$5:$E$28252,"&lt;&gt;*调拨*")</f>
        <v>0</v>
      </c>
      <c r="N60" s="32">
        <f>SUMIFS(Sheet1!$F$5:$F$28252,Sheet1!$I$5:$I$28252,$B60,Sheet1!$L$5:$L$28252,$A60,Sheet1!$D$5:$D$28252,"银联",Sheet1!$E$5:$E$28252,"&lt;&gt;*调拨*")+SUMIFS(Sheet1!$F$5:$F$28252,Sheet1!$I$5:$I$28252,$B60,Sheet1!$L$5:$L$28252,$A60,Sheet1!$E$5:$E$28252,"*银联*",Sheet1!$D$5:$D$28252,"&lt;&gt;银联",Sheet1!$D$5:$D$28252,"&lt;&gt;内部转款",Sheet1!$D$5:$D$28252,"&lt;&gt;内部转账",Sheet1!$E$5:$E$28252,"&lt;&gt;*调拨*")</f>
        <v>0</v>
      </c>
      <c r="O60" s="32">
        <f>SUMIFS(Sheet1!$F$5:$F$28252,Sheet1!$I$5:$I$28252,$B60,Sheet1!$L$5:$L$28252,$A60,Sheet1!$D$5:$D$28252,"京东",Sheet1!$E$5:$E$28252,"&lt;&gt;*调拨*")+SUMIFS(Sheet1!$F$5:$F$28252,Sheet1!$I$5:$I$28252,$B60,Sheet1!$L$5:$L$28252,$A60,Sheet1!$E$5:$E$28252,"*京东*",Sheet1!$D$5:$D$28252,"&lt;&gt;京东",Sheet1!$D$5:$D$28252,"&lt;&gt;内部转款",Sheet1!$D$5:$D$28252,"&lt;&gt;内部转账",Sheet1!$E$5:$E$28252,"&lt;&gt;*调拨*")</f>
        <v>0</v>
      </c>
      <c r="P60" s="32">
        <f>SUMIFS(Sheet1!$F$5:$F$28252,Sheet1!$I$5:$I$28252,$B60,Sheet1!$L$5:$L$28252,$A60,Sheet1!$D$5:$D$28252,"药机微信",Sheet1!$E$5:$E$28252,"&lt;&gt;*调拨*")+SUMIFS(Sheet1!$F$5:$F$28252,Sheet1!$I$5:$I$28252,$B60,Sheet1!$L$5:$L$28252,$A60,Sheet1!$E$5:$E$28252,"*药机微信*",Sheet1!$D$5:$D$28252,"&lt;&gt;药机微信",Sheet1!$D$5:$D$28252,"&lt;&gt;内部转款",Sheet1!$D$5:$D$28252,"&lt;&gt;内部转账",Sheet1!$E$5:$E$28252,"&lt;&gt;*调拨*")</f>
        <v>0</v>
      </c>
      <c r="Q60" s="32">
        <f>SUMIFS(Sheet1!$F$5:$F$28252,Sheet1!$I$5:$I$28252,$B60,Sheet1!$L$5:$L$28252,$A60,Sheet1!$D$5:$D$28252,"亲情卡",Sheet1!$E$5:$E$28252,"&lt;&gt;*调拨*")+SUMIFS(Sheet1!$F$5:$F$28252,Sheet1!$I$5:$I$28252,$B60,Sheet1!$L$5:$L$28252,$A60,Sheet1!$E$5:$E$28252,"*亲情卡*",Sheet1!$D$5:$D$28252,"&lt;&gt;亲情卡",Sheet1!$D$5:$D$28252,"&lt;&gt;内部转款",Sheet1!$D$5:$D$28252,"&lt;&gt;内部转账",Sheet1!$E$5:$E$28252,"&lt;&gt;*调拨*")</f>
        <v>0</v>
      </c>
      <c r="R60" s="32">
        <f>SUMIFS(Sheet1!$F$5:$F$28252,Sheet1!$I$5:$I$28252,$B60,Sheet1!$L$5:$L$28252,$A60,Sheet1!$D$5:$D$28252,"优惠券",Sheet1!$E$5:$E$28252,"&lt;&gt;*调拨*")+SUMIFS(Sheet1!$F$5:$F$28252,Sheet1!$I$5:$I$28252,$B60,Sheet1!$L$5:$L$28252,$A60,Sheet1!$E$5:$E$28252,"*优惠券*",Sheet1!$D$5:$D$28252,"&lt;&gt;优惠券",Sheet1!$D$5:$D$28252,"&lt;&gt;内部转款",Sheet1!$D$5:$D$28252,"&lt;&gt;内部转账",Sheet1!$E$5:$E$28252,"&lt;&gt;*调拨*")</f>
        <v>0</v>
      </c>
      <c r="S60" s="32">
        <f>SUMIFS(Sheet1!$F$5:$F$28252,Sheet1!$I$5:$I$28252,$B60,Sheet1!$L$5:$L$28252,$A60,Sheet1!$D$5:$D$28252,"代金券",Sheet1!$E$5:$E$28252,"&lt;&gt;*调拨*")+SUMIFS(Sheet1!$F$5:$F$28252,Sheet1!$I$5:$I$28252,$B60,Sheet1!$L$5:$L$28252,$A60,Sheet1!$E$5:$E$28252,"*代金券*",Sheet1!$D$5:$D$28252,"&lt;&gt;代金券",Sheet1!$D$5:$D$28252,"&lt;&gt;内部转款",Sheet1!$D$5:$D$28252,"&lt;&gt;内部转账",Sheet1!$E$5:$E$28252,"&lt;&gt;*调拨*")</f>
        <v>0</v>
      </c>
      <c r="T60" s="32">
        <f>SUMIFS(Sheet1!$F$5:$F$28252,Sheet1!$I$5:$I$28252,$B60,Sheet1!$L$5:$L$28252,$A60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,Sheet1!$L$5:$L$28252,$A60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,Sheet1!$L$5:$L$28252,$A60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,Sheet1!$L$5:$L$28252,$A60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" s="32">
        <f>SUMIFS(Sheet1!$F$5:$F$28252,Sheet1!$I$5:$I$28252,$B60,Sheet1!$L$5:$L$28252,$A60,Sheet1!$E$5:$E$28252,"*调拨*")</f>
        <v>0</v>
      </c>
      <c r="V60" s="32">
        <f>SUMIFS(Sheet1!$F$5:$F$28252,Sheet1!$I$5:$I$28252,$B60,Sheet1!$L$5:$L$28252,$A60,Sheet1!$D$5:$D$28252,"储值",Sheet1!$E$5:$E$28252,"&lt;&gt;*调拨*")+SUMIFS(Sheet1!$F$5:$F$28252,Sheet1!$I$5:$I$28252,$B60,Sheet1!$L$5:$L$28252,$A60,Sheet1!$E$5:$E$28252,"*储值*",Sheet1!$D$5:$D$28252,"&lt;&gt;储值",Sheet1!$D$5:$D$28252,"&lt;&gt;内部转款",Sheet1!$D$5:$D$28252,"&lt;&gt;内部转账",Sheet1!$E$5:$E$28252,"&lt;&gt;*调拨*")</f>
        <v>0</v>
      </c>
      <c r="W60" s="32">
        <f>SUMIFS(Sheet1!$F$5:$F$28252,Sheet1!$I$5:$I$28252,$B60,Sheet1!$L$5:$L$28252,$A60,Sheet1!$D$5:$D$28252,"效期",Sheet1!$E$5:$E$28252,"&lt;&gt;*调拨*")+SUMIFS(Sheet1!$F$5:$F$28252,Sheet1!$I$5:$I$28252,$B60,Sheet1!$L$5:$L$28252,$A60,Sheet1!$E$5:$E$28252,"*效期*",Sheet1!$D$5:$D$28252,"&lt;&gt;效期",Sheet1!$D$5:$D$28252,"&lt;&gt;内部转款",Sheet1!$D$5:$D$28252,"&lt;&gt;内部转账",Sheet1!$E$5:$E$28252,"&lt;&gt;*调拨*")</f>
        <v>0</v>
      </c>
      <c r="X60" s="32">
        <f>SUMIFS(Sheet1!$F$5:$F$28252,Sheet1!$I$5:$I$28252,$B60,Sheet1!$L$5:$L$28252,$A60,Sheet1!$D$5:$D$28252,"内部转款",Sheet1!$E$5:$E$28252,"&lt;&gt;*调拨*")+SUMIFS(Sheet1!$F$5:$F$28252,Sheet1!$I$5:$I$28252,$B60,Sheet1!$L$5:$L$28252,$A60,Sheet1!$D$5:$D$28252,"内部转账",Sheet1!$E$5:$E$28252,"&lt;&gt;*调拨*")</f>
        <v>0</v>
      </c>
      <c r="Y60" s="32">
        <f t="shared" si="4"/>
        <v>0</v>
      </c>
      <c r="Z60" s="32">
        <f>SUMIFS(Sheet1!$F$5:$F$28252,Sheet1!$I$5:$I$28252,$B60,Sheet1!$L$5:$L$28252,$A60)</f>
        <v>4462.46</v>
      </c>
      <c r="AA60" s="32">
        <f>SUMIFS(Sheet1!$G$5:$G$28252,Sheet1!$I$5:$I$28252,$B60,Sheet1!$L$5:$L$28252,$A60,Sheet1!$D$5:$D$28252,"工资",Sheet1!$E$5:$E$28252,"&lt;&gt;*调拨*")+SUMIFS(Sheet1!$G$5:$G$28252,Sheet1!$I$5:$I$28252,$B60,Sheet1!$L$5:$L$28252,$A60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5363.73</v>
      </c>
      <c r="AB60" s="32">
        <f>SUMIFS(Sheet1!$G$5:$G$28252,Sheet1!$I$5:$I$28252,$B60,Sheet1!$L$5:$L$28252,$A60,Sheet1!$D$5:$D$28252,"水费",Sheet1!$E$5:$E$28252,"&lt;&gt;*调拨*")+SUMIFS(Sheet1!$G$5:$G$28252,Sheet1!$I$5:$I$28252,$B60,Sheet1!$L$5:$L$28252,$A60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" s="32">
        <f>SUMIFS(Sheet1!$G$5:$G$28252,Sheet1!$I$5:$I$28252,$B60,Sheet1!$L$5:$L$28252,$A60,Sheet1!$D$5:$D$28252,"电费",Sheet1!$E$5:$E$28252,"&lt;&gt;*调拨*")+SUMIFS(Sheet1!$G$5:$G$28252,Sheet1!$I$5:$I$28252,$B60,Sheet1!$L$5:$L$28252,$A60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" s="32">
        <f>SUMIFS(Sheet1!$G$5:$G$28252,Sheet1!$I$5:$I$28252,$B60,Sheet1!$L$5:$L$28252,$A60,Sheet1!$D$5:$D$28252,"宽带费",Sheet1!$E$5:$E$28252,"&lt;&gt;*调拨*")+SUMIFS(Sheet1!$G$5:$G$28252,Sheet1!$I$5:$I$28252,$B60,Sheet1!$L$5:$L$28252,$A60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" s="32">
        <f>SUMIFS(Sheet1!$G$5:$G$28252,Sheet1!$I$5:$I$28252,$B60,Sheet1!$L$5:$L$28252,$A60,Sheet1!$D$5:$D$28252,"办公费",Sheet1!$E$5:$E$28252,"&lt;&gt;*调拨*")+SUMIFS(Sheet1!$G$5:$G$28252,Sheet1!$I$5:$I$28252,$B60,Sheet1!$L$5:$L$28252,$A60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" s="32">
        <f>SUMIFS(Sheet1!$G$5:$G$28252,Sheet1!$I$5:$I$28252,$B60,Sheet1!$L$5:$L$28252,$A60,Sheet1!$D$5:$D$28252,"话费",Sheet1!$E$5:$E$28252,"&lt;&gt;*调拨*")+SUMIFS(Sheet1!$G$5:$G$28252,Sheet1!$I$5:$I$28252,$B60,Sheet1!$L$5:$L$28252,$A60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" s="32">
        <f>SUMIFS(Sheet1!$G$5:$G$28252,Sheet1!$I$5:$I$28252,$B60,Sheet1!$L$5:$L$28252,$A60,Sheet1!$D$5:$D$28252,"房租",Sheet1!$E$5:$E$28252,"&lt;&gt;*调拨*")+SUMIFS(Sheet1!$G$5:$G$28252,Sheet1!$I$5:$I$28252,$B60,Sheet1!$L$5:$L$28252,$A60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" s="32">
        <f>SUMIFS(Sheet1!$G$5:$G$28252,Sheet1!$I$5:$I$28252,$B60,Sheet1!$L$5:$L$28252,$A60,Sheet1!$E$5:$E$28252,"*调拨*")</f>
        <v>0</v>
      </c>
      <c r="AI60" s="32">
        <f>SUMIFS(Sheet1!$G$5:$G$28252,Sheet1!$I$5:$I$28252,$B60,Sheet1!$L$5:$L$28252,$A60,Sheet1!$D$5:$D$28252,"内部转款",Sheet1!$E$5:$E$28252,"&lt;&gt;*调拨*")+SUMIFS(Sheet1!$G$5:$G$28252,Sheet1!$I$5:$I$28252,$B60,Sheet1!$L$5:$L$28252,$A60,Sheet1!$D$5:$D$28252,"内部转账",Sheet1!$E$5:$E$28252,"&lt;&gt;*调拨*")</f>
        <v>0</v>
      </c>
      <c r="AJ60" s="32">
        <f t="shared" si="5"/>
        <v>0</v>
      </c>
      <c r="AK60" s="32">
        <f>SUMIFS(Sheet1!$G$5:$G$28252,Sheet1!$I$5:$I$28252,$B60,Sheet1!$L$5:$L$28252,$A60)</f>
        <v>5363.73</v>
      </c>
      <c r="AL60" s="32">
        <f t="shared" si="6"/>
        <v>-901.27</v>
      </c>
    </row>
    <row r="61" ht="16.5" spans="1:38">
      <c r="A61" s="30">
        <v>202601</v>
      </c>
      <c r="B61" s="31" t="s">
        <v>114</v>
      </c>
      <c r="C61" s="32">
        <f>SUMIFS(Sheet1!$F$5:$F$28252,Sheet1!$I$5:$I$28252,$B61,Sheet1!$L$5:$L$28252,$A61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4646.39</v>
      </c>
      <c r="D61" s="32">
        <f>SUMIFS(Sheet1!$F$5:$F$28252,Sheet1!$I$5:$I$28252,$B61,Sheet1!$L$5:$L$28252,$A61,Sheet1!$D$5:$D$28252,"医保即时拨付",Sheet1!$E$5:$E$28252,"&lt;&gt;*调拨*")+SUMIFS(Sheet1!$F$5:$F$28252,Sheet1!$I$5:$I$28252,$B61,Sheet1!$L$5:$L$28252,$A61,Sheet1!$E$5:$E$28252,"*医保即时拨付*",Sheet1!$D$5:$D$28252,"&lt;&gt;医保即时拨付",Sheet1!$D$5:$D$28252,"&lt;&gt;内部转款",Sheet1!$D$5:$D$28252,"&lt;&gt;内部转账",Sheet1!$E$5:$E$28252,"&lt;&gt;*调拨*")</f>
        <v>0</v>
      </c>
      <c r="E61" s="32">
        <f>SUMIFS(Sheet1!$F$5:$F$28252,Sheet1!$I$5:$I$28252,$B61,Sheet1!$L$5:$L$28252,$A61,Sheet1!$D$5:$D$28252,"医保",Sheet1!$E$5:$E$28252,"&lt;&gt;*调拨*",Sheet1!$E$5:$E$28252,"&lt;&gt;*医保即时拨付*")+SUMIFS(Sheet1!$F$5:$F$28252,Sheet1!$I$5:$I$28252,$B61,Sheet1!$L$5:$L$28252,$A61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" s="32">
        <f>SUMIFS(Sheet1!$F$5:$F$28252,Sheet1!$I$5:$I$28252,$B61,Sheet1!$L$5:$L$28252,$A61,Sheet1!$D$5:$D$28252,"聚合",Sheet1!$E$5:$E$28252,"&lt;&gt;*调拨*")+SUMIFS(Sheet1!$F$5:$F$28252,Sheet1!$I$5:$I$28252,$B61,Sheet1!$L$5:$L$28252,$A61,Sheet1!$E$5:$E$28252,"*聚合*",Sheet1!$D$5:$D$28252,"&lt;&gt;聚合",Sheet1!$D$5:$D$28252,"&lt;&gt;内部转款",Sheet1!$D$5:$D$28252,"&lt;&gt;内部转账",Sheet1!$E$5:$E$28252,"&lt;&gt;*调拨*")</f>
        <v>0</v>
      </c>
      <c r="G61" s="32">
        <f>SUMIFS(Sheet1!$F$5:$F$28252,Sheet1!$I$5:$I$28252,$B61,Sheet1!$L$5:$L$28252,$A61,Sheet1!$D$5:$D$28252,"24小时微信",Sheet1!$E$5:$E$28252,"&lt;&gt;*调拨*")+SUMIFS(Sheet1!$F$5:$F$28252,Sheet1!$I$5:$I$28252,$B61,Sheet1!$L$5:$L$28252,$A61,Sheet1!$E$5:$E$28252,"*24小时微信*",Sheet1!$D$5:$D$28252,"&lt;&gt;24小时微信",Sheet1!$D$5:$D$28252,"&lt;&gt;内部转款",Sheet1!$D$5:$D$28252,"&lt;&gt;内部转账",Sheet1!$E$5:$E$28252,"&lt;&gt;*调拨*")</f>
        <v>0</v>
      </c>
      <c r="H61" s="32">
        <f>SUMIFS(Sheet1!$F$5:$F$28252,Sheet1!$I$5:$I$28252,$B61,Sheet1!$L$5:$L$28252,$A61,Sheet1!$D$5:$D$28252,"美团",Sheet1!$E$5:$E$28252,"&lt;&gt;*调拨*")+SUMIFS(Sheet1!$F$5:$F$28252,Sheet1!$I$5:$I$28252,$B61,Sheet1!$L$5:$L$28252,$A61,Sheet1!$E$5:$E$28252,"*美团*",Sheet1!$D$5:$D$28252,"&lt;&gt;美团",Sheet1!$D$5:$D$28252,"&lt;&gt;内部转款",Sheet1!$D$5:$D$28252,"&lt;&gt;内部转账",Sheet1!$E$5:$E$28252,"&lt;&gt;*调拨*")</f>
        <v>0</v>
      </c>
      <c r="I61" s="32">
        <f>SUMIFS(Sheet1!$F$5:$F$28252,Sheet1!$I$5:$I$28252,$B61,Sheet1!$L$5:$L$28252,$A61,Sheet1!$D$5:$D$28252,"饿了么",Sheet1!$E$5:$E$28252,"&lt;&gt;*调拨*")+SUMIFS(Sheet1!$F$5:$F$28252,Sheet1!$I$5:$I$28252,$B61,Sheet1!$L$5:$L$28252,$A61,Sheet1!$E$5:$E$28252,"*饿了么*",Sheet1!$D$5:$D$28252,"&lt;&gt;饿了么",Sheet1!$D$5:$D$28252,"&lt;&gt;内部转款",Sheet1!$D$5:$D$28252,"&lt;&gt;内部转账",Sheet1!$E$5:$E$28252,"&lt;&gt;*调拨*")</f>
        <v>0</v>
      </c>
      <c r="J61" s="32">
        <f>SUMIFS(Sheet1!$F$5:$F$28252,Sheet1!$I$5:$I$28252,$B61,Sheet1!$L$5:$L$28252,$A61,Sheet1!$D$5:$D$28252,"健E卡",Sheet1!$E$5:$E$28252,"&lt;&gt;*调拨*")+SUMIFS(Sheet1!$F$5:$F$28252,Sheet1!$I$5:$I$28252,$B61,Sheet1!$L$5:$L$28252,$A61,Sheet1!$E$5:$E$28252,"*健E卡*",Sheet1!$D$5:$D$28252,"&lt;&gt;健E卡",Sheet1!$D$5:$D$28252,"&lt;&gt;内部转款",Sheet1!$D$5:$D$28252,"&lt;&gt;内部转账",Sheet1!$E$5:$E$28252,"&lt;&gt;*调拨*")</f>
        <v>62606.68</v>
      </c>
      <c r="K61" s="32">
        <f>SUMIFS(Sheet1!$F$5:$F$28252,Sheet1!$I$5:$I$28252,$B61,Sheet1!$L$5:$L$28252,$A61,Sheet1!$D$5:$D$28252,"抖音",Sheet1!$E$5:$E$28252,"&lt;&gt;*调拨*")+SUMIFS(Sheet1!$F$5:$F$28252,Sheet1!$I$5:$I$28252,$B61,Sheet1!$L$5:$L$28252,$A61,Sheet1!$E$5:$E$28252,"*抖音*",Sheet1!$D$5:$D$28252,"&lt;&gt;抖音",Sheet1!$D$5:$D$28252,"&lt;&gt;内部转款",Sheet1!$D$5:$D$28252,"&lt;&gt;内部转账",Sheet1!$E$5:$E$28252,"&lt;&gt;*调拨*")</f>
        <v>0</v>
      </c>
      <c r="L61" s="32">
        <f>SUMIFS(Sheet1!$F$5:$F$28252,Sheet1!$I$5:$I$28252,$B61,Sheet1!$L$5:$L$28252,$A61,Sheet1!$D$5:$D$28252,"医卡通",Sheet1!$E$5:$E$28252,"&lt;&gt;*调拨*")+SUMIFS(Sheet1!$F$5:$F$28252,Sheet1!$I$5:$I$28252,$B61,Sheet1!$L$5:$L$28252,$A61,Sheet1!$E$5:$E$28252,"*医卡通*",Sheet1!$D$5:$D$28252,"&lt;&gt;医卡通",Sheet1!$D$5:$D$28252,"&lt;&gt;内部转款",Sheet1!$D$5:$D$28252,"&lt;&gt;内部转账",Sheet1!$E$5:$E$28252,"&lt;&gt;*调拨*")</f>
        <v>0</v>
      </c>
      <c r="M61" s="32">
        <f>SUMIFS(Sheet1!$F$5:$F$28252,Sheet1!$I$5:$I$28252,$B61,Sheet1!$L$5:$L$28252,$A61,Sheet1!$D$5:$D$28252,"企健网",Sheet1!$E$5:$E$28252,"&lt;&gt;*调拨*")+SUMIFS(Sheet1!$F$5:$F$28252,Sheet1!$I$5:$I$28252,$B61,Sheet1!$L$5:$L$28252,$A61,Sheet1!$E$5:$E$28252,"*企健网*",Sheet1!$D$5:$D$28252,"&lt;&gt;企健网",Sheet1!$D$5:$D$28252,"&lt;&gt;内部转款",Sheet1!$D$5:$D$28252,"&lt;&gt;内部转账",Sheet1!$E$5:$E$28252,"&lt;&gt;*调拨*")</f>
        <v>0</v>
      </c>
      <c r="N61" s="32">
        <f>SUMIFS(Sheet1!$F$5:$F$28252,Sheet1!$I$5:$I$28252,$B61,Sheet1!$L$5:$L$28252,$A61,Sheet1!$D$5:$D$28252,"银联",Sheet1!$E$5:$E$28252,"&lt;&gt;*调拨*")+SUMIFS(Sheet1!$F$5:$F$28252,Sheet1!$I$5:$I$28252,$B61,Sheet1!$L$5:$L$28252,$A61,Sheet1!$E$5:$E$28252,"*银联*",Sheet1!$D$5:$D$28252,"&lt;&gt;银联",Sheet1!$D$5:$D$28252,"&lt;&gt;内部转款",Sheet1!$D$5:$D$28252,"&lt;&gt;内部转账",Sheet1!$E$5:$E$28252,"&lt;&gt;*调拨*")</f>
        <v>0</v>
      </c>
      <c r="O61" s="32">
        <f>SUMIFS(Sheet1!$F$5:$F$28252,Sheet1!$I$5:$I$28252,$B61,Sheet1!$L$5:$L$28252,$A61,Sheet1!$D$5:$D$28252,"京东",Sheet1!$E$5:$E$28252,"&lt;&gt;*调拨*")+SUMIFS(Sheet1!$F$5:$F$28252,Sheet1!$I$5:$I$28252,$B61,Sheet1!$L$5:$L$28252,$A61,Sheet1!$E$5:$E$28252,"*京东*",Sheet1!$D$5:$D$28252,"&lt;&gt;京东",Sheet1!$D$5:$D$28252,"&lt;&gt;内部转款",Sheet1!$D$5:$D$28252,"&lt;&gt;内部转账",Sheet1!$E$5:$E$28252,"&lt;&gt;*调拨*")</f>
        <v>0</v>
      </c>
      <c r="P61" s="32">
        <f>SUMIFS(Sheet1!$F$5:$F$28252,Sheet1!$I$5:$I$28252,$B61,Sheet1!$L$5:$L$28252,$A61,Sheet1!$D$5:$D$28252,"药机微信",Sheet1!$E$5:$E$28252,"&lt;&gt;*调拨*")+SUMIFS(Sheet1!$F$5:$F$28252,Sheet1!$I$5:$I$28252,$B61,Sheet1!$L$5:$L$28252,$A61,Sheet1!$E$5:$E$28252,"*药机微信*",Sheet1!$D$5:$D$28252,"&lt;&gt;药机微信",Sheet1!$D$5:$D$28252,"&lt;&gt;内部转款",Sheet1!$D$5:$D$28252,"&lt;&gt;内部转账",Sheet1!$E$5:$E$28252,"&lt;&gt;*调拨*")</f>
        <v>0</v>
      </c>
      <c r="Q61" s="32">
        <f>SUMIFS(Sheet1!$F$5:$F$28252,Sheet1!$I$5:$I$28252,$B61,Sheet1!$L$5:$L$28252,$A61,Sheet1!$D$5:$D$28252,"亲情卡",Sheet1!$E$5:$E$28252,"&lt;&gt;*调拨*")+SUMIFS(Sheet1!$F$5:$F$28252,Sheet1!$I$5:$I$28252,$B61,Sheet1!$L$5:$L$28252,$A61,Sheet1!$E$5:$E$28252,"*亲情卡*",Sheet1!$D$5:$D$28252,"&lt;&gt;亲情卡",Sheet1!$D$5:$D$28252,"&lt;&gt;内部转款",Sheet1!$D$5:$D$28252,"&lt;&gt;内部转账",Sheet1!$E$5:$E$28252,"&lt;&gt;*调拨*")</f>
        <v>0</v>
      </c>
      <c r="R61" s="32">
        <f>SUMIFS(Sheet1!$F$5:$F$28252,Sheet1!$I$5:$I$28252,$B61,Sheet1!$L$5:$L$28252,$A61,Sheet1!$D$5:$D$28252,"优惠券",Sheet1!$E$5:$E$28252,"&lt;&gt;*调拨*")+SUMIFS(Sheet1!$F$5:$F$28252,Sheet1!$I$5:$I$28252,$B61,Sheet1!$L$5:$L$28252,$A61,Sheet1!$E$5:$E$28252,"*优惠券*",Sheet1!$D$5:$D$28252,"&lt;&gt;优惠券",Sheet1!$D$5:$D$28252,"&lt;&gt;内部转款",Sheet1!$D$5:$D$28252,"&lt;&gt;内部转账",Sheet1!$E$5:$E$28252,"&lt;&gt;*调拨*")</f>
        <v>0</v>
      </c>
      <c r="S61" s="32">
        <f>SUMIFS(Sheet1!$F$5:$F$28252,Sheet1!$I$5:$I$28252,$B61,Sheet1!$L$5:$L$28252,$A61,Sheet1!$D$5:$D$28252,"代金券",Sheet1!$E$5:$E$28252,"&lt;&gt;*调拨*")+SUMIFS(Sheet1!$F$5:$F$28252,Sheet1!$I$5:$I$28252,$B61,Sheet1!$L$5:$L$28252,$A61,Sheet1!$E$5:$E$28252,"*代金券*",Sheet1!$D$5:$D$28252,"&lt;&gt;代金券",Sheet1!$D$5:$D$28252,"&lt;&gt;内部转款",Sheet1!$D$5:$D$28252,"&lt;&gt;内部转账",Sheet1!$E$5:$E$28252,"&lt;&gt;*调拨*")</f>
        <v>0</v>
      </c>
      <c r="T61" s="32">
        <f>SUMIFS(Sheet1!$F$5:$F$28252,Sheet1!$I$5:$I$28252,$B61,Sheet1!$L$5:$L$28252,$A61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,Sheet1!$L$5:$L$28252,$A61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,Sheet1!$L$5:$L$28252,$A61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,Sheet1!$L$5:$L$28252,$A61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" s="32">
        <f>SUMIFS(Sheet1!$F$5:$F$28252,Sheet1!$I$5:$I$28252,$B61,Sheet1!$L$5:$L$28252,$A61,Sheet1!$E$5:$E$28252,"*调拨*")</f>
        <v>0</v>
      </c>
      <c r="V61" s="32">
        <f>SUMIFS(Sheet1!$F$5:$F$28252,Sheet1!$I$5:$I$28252,$B61,Sheet1!$L$5:$L$28252,$A61,Sheet1!$D$5:$D$28252,"储值",Sheet1!$E$5:$E$28252,"&lt;&gt;*调拨*")+SUMIFS(Sheet1!$F$5:$F$28252,Sheet1!$I$5:$I$28252,$B61,Sheet1!$L$5:$L$28252,$A61,Sheet1!$E$5:$E$28252,"*储值*",Sheet1!$D$5:$D$28252,"&lt;&gt;储值",Sheet1!$D$5:$D$28252,"&lt;&gt;内部转款",Sheet1!$D$5:$D$28252,"&lt;&gt;内部转账",Sheet1!$E$5:$E$28252,"&lt;&gt;*调拨*")</f>
        <v>0</v>
      </c>
      <c r="W61" s="32">
        <f>SUMIFS(Sheet1!$F$5:$F$28252,Sheet1!$I$5:$I$28252,$B61,Sheet1!$L$5:$L$28252,$A61,Sheet1!$D$5:$D$28252,"效期",Sheet1!$E$5:$E$28252,"&lt;&gt;*调拨*")+SUMIFS(Sheet1!$F$5:$F$28252,Sheet1!$I$5:$I$28252,$B61,Sheet1!$L$5:$L$28252,$A61,Sheet1!$E$5:$E$28252,"*效期*",Sheet1!$D$5:$D$28252,"&lt;&gt;效期",Sheet1!$D$5:$D$28252,"&lt;&gt;内部转款",Sheet1!$D$5:$D$28252,"&lt;&gt;内部转账",Sheet1!$E$5:$E$28252,"&lt;&gt;*调拨*")</f>
        <v>0</v>
      </c>
      <c r="X61" s="32">
        <f>SUMIFS(Sheet1!$F$5:$F$28252,Sheet1!$I$5:$I$28252,$B61,Sheet1!$L$5:$L$28252,$A61,Sheet1!$D$5:$D$28252,"内部转款",Sheet1!$E$5:$E$28252,"&lt;&gt;*调拨*")+SUMIFS(Sheet1!$F$5:$F$28252,Sheet1!$I$5:$I$28252,$B61,Sheet1!$L$5:$L$28252,$A61,Sheet1!$D$5:$D$28252,"内部转账",Sheet1!$E$5:$E$28252,"&lt;&gt;*调拨*")</f>
        <v>0</v>
      </c>
      <c r="Y61" s="32">
        <f t="shared" si="4"/>
        <v>0</v>
      </c>
      <c r="Z61" s="32">
        <f>SUMIFS(Sheet1!$F$5:$F$28252,Sheet1!$I$5:$I$28252,$B61,Sheet1!$L$5:$L$28252,$A61)</f>
        <v>67253.07</v>
      </c>
      <c r="AA61" s="32">
        <f>SUMIFS(Sheet1!$G$5:$G$28252,Sheet1!$I$5:$I$28252,$B61,Sheet1!$L$5:$L$28252,$A61,Sheet1!$D$5:$D$28252,"工资",Sheet1!$E$5:$E$28252,"&lt;&gt;*调拨*")+SUMIFS(Sheet1!$G$5:$G$28252,Sheet1!$I$5:$I$28252,$B61,Sheet1!$L$5:$L$28252,$A61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6612.38</v>
      </c>
      <c r="AB61" s="32">
        <f>SUMIFS(Sheet1!$G$5:$G$28252,Sheet1!$I$5:$I$28252,$B61,Sheet1!$L$5:$L$28252,$A61,Sheet1!$D$5:$D$28252,"水费",Sheet1!$E$5:$E$28252,"&lt;&gt;*调拨*")+SUMIFS(Sheet1!$G$5:$G$28252,Sheet1!$I$5:$I$28252,$B61,Sheet1!$L$5:$L$28252,$A61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" s="32">
        <f>SUMIFS(Sheet1!$G$5:$G$28252,Sheet1!$I$5:$I$28252,$B61,Sheet1!$L$5:$L$28252,$A61,Sheet1!$D$5:$D$28252,"电费",Sheet1!$E$5:$E$28252,"&lt;&gt;*调拨*")+SUMIFS(Sheet1!$G$5:$G$28252,Sheet1!$I$5:$I$28252,$B61,Sheet1!$L$5:$L$28252,$A61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" s="32">
        <f>SUMIFS(Sheet1!$G$5:$G$28252,Sheet1!$I$5:$I$28252,$B61,Sheet1!$L$5:$L$28252,$A61,Sheet1!$D$5:$D$28252,"宽带费",Sheet1!$E$5:$E$28252,"&lt;&gt;*调拨*")+SUMIFS(Sheet1!$G$5:$G$28252,Sheet1!$I$5:$I$28252,$B61,Sheet1!$L$5:$L$28252,$A61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" s="32">
        <f>SUMIFS(Sheet1!$G$5:$G$28252,Sheet1!$I$5:$I$28252,$B61,Sheet1!$L$5:$L$28252,$A61,Sheet1!$D$5:$D$28252,"办公费",Sheet1!$E$5:$E$28252,"&lt;&gt;*调拨*")+SUMIFS(Sheet1!$G$5:$G$28252,Sheet1!$I$5:$I$28252,$B61,Sheet1!$L$5:$L$28252,$A61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" s="32">
        <f>SUMIFS(Sheet1!$G$5:$G$28252,Sheet1!$I$5:$I$28252,$B61,Sheet1!$L$5:$L$28252,$A61,Sheet1!$D$5:$D$28252,"话费",Sheet1!$E$5:$E$28252,"&lt;&gt;*调拨*")+SUMIFS(Sheet1!$G$5:$G$28252,Sheet1!$I$5:$I$28252,$B61,Sheet1!$L$5:$L$28252,$A61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" s="32">
        <f>SUMIFS(Sheet1!$G$5:$G$28252,Sheet1!$I$5:$I$28252,$B61,Sheet1!$L$5:$L$28252,$A61,Sheet1!$D$5:$D$28252,"房租",Sheet1!$E$5:$E$28252,"&lt;&gt;*调拨*")+SUMIFS(Sheet1!$G$5:$G$28252,Sheet1!$I$5:$I$28252,$B61,Sheet1!$L$5:$L$28252,$A61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" s="32">
        <f>SUMIFS(Sheet1!$G$5:$G$28252,Sheet1!$I$5:$I$28252,$B61,Sheet1!$L$5:$L$28252,$A61,Sheet1!$E$5:$E$28252,"*调拨*")</f>
        <v>0</v>
      </c>
      <c r="AI61" s="32">
        <f>SUMIFS(Sheet1!$G$5:$G$28252,Sheet1!$I$5:$I$28252,$B61,Sheet1!$L$5:$L$28252,$A61,Sheet1!$D$5:$D$28252,"内部转款",Sheet1!$E$5:$E$28252,"&lt;&gt;*调拨*")+SUMIFS(Sheet1!$G$5:$G$28252,Sheet1!$I$5:$I$28252,$B61,Sheet1!$L$5:$L$28252,$A61,Sheet1!$D$5:$D$28252,"内部转账",Sheet1!$E$5:$E$28252,"&lt;&gt;*调拨*")</f>
        <v>0</v>
      </c>
      <c r="AJ61" s="32">
        <f t="shared" si="5"/>
        <v>0</v>
      </c>
      <c r="AK61" s="32">
        <f>SUMIFS(Sheet1!$G$5:$G$28252,Sheet1!$I$5:$I$28252,$B61,Sheet1!$L$5:$L$28252,$A61)</f>
        <v>6612.38</v>
      </c>
      <c r="AL61" s="32">
        <f t="shared" si="6"/>
        <v>60640.69</v>
      </c>
    </row>
    <row r="62" ht="16.5" spans="1:38">
      <c r="A62" s="30">
        <v>202601</v>
      </c>
      <c r="B62" s="31" t="s">
        <v>103</v>
      </c>
      <c r="C62" s="32">
        <f>SUMIFS(Sheet1!$F$5:$F$28252,Sheet1!$I$5:$I$28252,$B62,Sheet1!$L$5:$L$28252,$A62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13888.16</v>
      </c>
      <c r="D62" s="32">
        <f>SUMIFS(Sheet1!$F$5:$F$28252,Sheet1!$I$5:$I$28252,$B62,Sheet1!$L$5:$L$28252,$A62,Sheet1!$D$5:$D$28252,"医保即时拨付",Sheet1!$E$5:$E$28252,"&lt;&gt;*调拨*")+SUMIFS(Sheet1!$F$5:$F$28252,Sheet1!$I$5:$I$28252,$B62,Sheet1!$L$5:$L$28252,$A62,Sheet1!$E$5:$E$28252,"*医保即时拨付*",Sheet1!$D$5:$D$28252,"&lt;&gt;医保即时拨付",Sheet1!$D$5:$D$28252,"&lt;&gt;内部转款",Sheet1!$D$5:$D$28252,"&lt;&gt;内部转账",Sheet1!$E$5:$E$28252,"&lt;&gt;*调拨*")</f>
        <v>0</v>
      </c>
      <c r="E62" s="32">
        <f>SUMIFS(Sheet1!$F$5:$F$28252,Sheet1!$I$5:$I$28252,$B62,Sheet1!$L$5:$L$28252,$A62,Sheet1!$D$5:$D$28252,"医保",Sheet1!$E$5:$E$28252,"&lt;&gt;*调拨*",Sheet1!$E$5:$E$28252,"&lt;&gt;*医保即时拨付*")+SUMIFS(Sheet1!$F$5:$F$28252,Sheet1!$I$5:$I$28252,$B62,Sheet1!$L$5:$L$28252,$A62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" s="32">
        <f>SUMIFS(Sheet1!$F$5:$F$28252,Sheet1!$I$5:$I$28252,$B62,Sheet1!$L$5:$L$28252,$A62,Sheet1!$D$5:$D$28252,"聚合",Sheet1!$E$5:$E$28252,"&lt;&gt;*调拨*")+SUMIFS(Sheet1!$F$5:$F$28252,Sheet1!$I$5:$I$28252,$B62,Sheet1!$L$5:$L$28252,$A62,Sheet1!$E$5:$E$28252,"*聚合*",Sheet1!$D$5:$D$28252,"&lt;&gt;聚合",Sheet1!$D$5:$D$28252,"&lt;&gt;内部转款",Sheet1!$D$5:$D$28252,"&lt;&gt;内部转账",Sheet1!$E$5:$E$28252,"&lt;&gt;*调拨*")</f>
        <v>0</v>
      </c>
      <c r="G62" s="32">
        <f>SUMIFS(Sheet1!$F$5:$F$28252,Sheet1!$I$5:$I$28252,$B62,Sheet1!$L$5:$L$28252,$A62,Sheet1!$D$5:$D$28252,"24小时微信",Sheet1!$E$5:$E$28252,"&lt;&gt;*调拨*")+SUMIFS(Sheet1!$F$5:$F$28252,Sheet1!$I$5:$I$28252,$B62,Sheet1!$L$5:$L$28252,$A62,Sheet1!$E$5:$E$28252,"*24小时微信*",Sheet1!$D$5:$D$28252,"&lt;&gt;24小时微信",Sheet1!$D$5:$D$28252,"&lt;&gt;内部转款",Sheet1!$D$5:$D$28252,"&lt;&gt;内部转账",Sheet1!$E$5:$E$28252,"&lt;&gt;*调拨*")</f>
        <v>0</v>
      </c>
      <c r="H62" s="32">
        <f>SUMIFS(Sheet1!$F$5:$F$28252,Sheet1!$I$5:$I$28252,$B62,Sheet1!$L$5:$L$28252,$A62,Sheet1!$D$5:$D$28252,"美团",Sheet1!$E$5:$E$28252,"&lt;&gt;*调拨*")+SUMIFS(Sheet1!$F$5:$F$28252,Sheet1!$I$5:$I$28252,$B62,Sheet1!$L$5:$L$28252,$A62,Sheet1!$E$5:$E$28252,"*美团*",Sheet1!$D$5:$D$28252,"&lt;&gt;美团",Sheet1!$D$5:$D$28252,"&lt;&gt;内部转款",Sheet1!$D$5:$D$28252,"&lt;&gt;内部转账",Sheet1!$E$5:$E$28252,"&lt;&gt;*调拨*")</f>
        <v>0</v>
      </c>
      <c r="I62" s="32">
        <f>SUMIFS(Sheet1!$F$5:$F$28252,Sheet1!$I$5:$I$28252,$B62,Sheet1!$L$5:$L$28252,$A62,Sheet1!$D$5:$D$28252,"饿了么",Sheet1!$E$5:$E$28252,"&lt;&gt;*调拨*")+SUMIFS(Sheet1!$F$5:$F$28252,Sheet1!$I$5:$I$28252,$B62,Sheet1!$L$5:$L$28252,$A62,Sheet1!$E$5:$E$28252,"*饿了么*",Sheet1!$D$5:$D$28252,"&lt;&gt;饿了么",Sheet1!$D$5:$D$28252,"&lt;&gt;内部转款",Sheet1!$D$5:$D$28252,"&lt;&gt;内部转账",Sheet1!$E$5:$E$28252,"&lt;&gt;*调拨*")</f>
        <v>0</v>
      </c>
      <c r="J62" s="32">
        <f>SUMIFS(Sheet1!$F$5:$F$28252,Sheet1!$I$5:$I$28252,$B62,Sheet1!$L$5:$L$28252,$A62,Sheet1!$D$5:$D$28252,"健E卡",Sheet1!$E$5:$E$28252,"&lt;&gt;*调拨*")+SUMIFS(Sheet1!$F$5:$F$28252,Sheet1!$I$5:$I$28252,$B62,Sheet1!$L$5:$L$28252,$A62,Sheet1!$E$5:$E$28252,"*健E卡*",Sheet1!$D$5:$D$28252,"&lt;&gt;健E卡",Sheet1!$D$5:$D$28252,"&lt;&gt;内部转款",Sheet1!$D$5:$D$28252,"&lt;&gt;内部转账",Sheet1!$E$5:$E$28252,"&lt;&gt;*调拨*")</f>
        <v>0</v>
      </c>
      <c r="K62" s="32">
        <f>SUMIFS(Sheet1!$F$5:$F$28252,Sheet1!$I$5:$I$28252,$B62,Sheet1!$L$5:$L$28252,$A62,Sheet1!$D$5:$D$28252,"抖音",Sheet1!$E$5:$E$28252,"&lt;&gt;*调拨*")+SUMIFS(Sheet1!$F$5:$F$28252,Sheet1!$I$5:$I$28252,$B62,Sheet1!$L$5:$L$28252,$A62,Sheet1!$E$5:$E$28252,"*抖音*",Sheet1!$D$5:$D$28252,"&lt;&gt;抖音",Sheet1!$D$5:$D$28252,"&lt;&gt;内部转款",Sheet1!$D$5:$D$28252,"&lt;&gt;内部转账",Sheet1!$E$5:$E$28252,"&lt;&gt;*调拨*")</f>
        <v>0</v>
      </c>
      <c r="L62" s="32">
        <f>SUMIFS(Sheet1!$F$5:$F$28252,Sheet1!$I$5:$I$28252,$B62,Sheet1!$L$5:$L$28252,$A62,Sheet1!$D$5:$D$28252,"医卡通",Sheet1!$E$5:$E$28252,"&lt;&gt;*调拨*")+SUMIFS(Sheet1!$F$5:$F$28252,Sheet1!$I$5:$I$28252,$B62,Sheet1!$L$5:$L$28252,$A62,Sheet1!$E$5:$E$28252,"*医卡通*",Sheet1!$D$5:$D$28252,"&lt;&gt;医卡通",Sheet1!$D$5:$D$28252,"&lt;&gt;内部转款",Sheet1!$D$5:$D$28252,"&lt;&gt;内部转账",Sheet1!$E$5:$E$28252,"&lt;&gt;*调拨*")</f>
        <v>0</v>
      </c>
      <c r="M62" s="32">
        <f>SUMIFS(Sheet1!$F$5:$F$28252,Sheet1!$I$5:$I$28252,$B62,Sheet1!$L$5:$L$28252,$A62,Sheet1!$D$5:$D$28252,"企健网",Sheet1!$E$5:$E$28252,"&lt;&gt;*调拨*")+SUMIFS(Sheet1!$F$5:$F$28252,Sheet1!$I$5:$I$28252,$B62,Sheet1!$L$5:$L$28252,$A62,Sheet1!$E$5:$E$28252,"*企健网*",Sheet1!$D$5:$D$28252,"&lt;&gt;企健网",Sheet1!$D$5:$D$28252,"&lt;&gt;内部转款",Sheet1!$D$5:$D$28252,"&lt;&gt;内部转账",Sheet1!$E$5:$E$28252,"&lt;&gt;*调拨*")</f>
        <v>0</v>
      </c>
      <c r="N62" s="32">
        <f>SUMIFS(Sheet1!$F$5:$F$28252,Sheet1!$I$5:$I$28252,$B62,Sheet1!$L$5:$L$28252,$A62,Sheet1!$D$5:$D$28252,"银联",Sheet1!$E$5:$E$28252,"&lt;&gt;*调拨*")+SUMIFS(Sheet1!$F$5:$F$28252,Sheet1!$I$5:$I$28252,$B62,Sheet1!$L$5:$L$28252,$A62,Sheet1!$E$5:$E$28252,"*银联*",Sheet1!$D$5:$D$28252,"&lt;&gt;银联",Sheet1!$D$5:$D$28252,"&lt;&gt;内部转款",Sheet1!$D$5:$D$28252,"&lt;&gt;内部转账",Sheet1!$E$5:$E$28252,"&lt;&gt;*调拨*")</f>
        <v>0</v>
      </c>
      <c r="O62" s="32">
        <f>SUMIFS(Sheet1!$F$5:$F$28252,Sheet1!$I$5:$I$28252,$B62,Sheet1!$L$5:$L$28252,$A62,Sheet1!$D$5:$D$28252,"京东",Sheet1!$E$5:$E$28252,"&lt;&gt;*调拨*")+SUMIFS(Sheet1!$F$5:$F$28252,Sheet1!$I$5:$I$28252,$B62,Sheet1!$L$5:$L$28252,$A62,Sheet1!$E$5:$E$28252,"*京东*",Sheet1!$D$5:$D$28252,"&lt;&gt;京东",Sheet1!$D$5:$D$28252,"&lt;&gt;内部转款",Sheet1!$D$5:$D$28252,"&lt;&gt;内部转账",Sheet1!$E$5:$E$28252,"&lt;&gt;*调拨*")</f>
        <v>0</v>
      </c>
      <c r="P62" s="32">
        <f>SUMIFS(Sheet1!$F$5:$F$28252,Sheet1!$I$5:$I$28252,$B62,Sheet1!$L$5:$L$28252,$A62,Sheet1!$D$5:$D$28252,"药机微信",Sheet1!$E$5:$E$28252,"&lt;&gt;*调拨*")+SUMIFS(Sheet1!$F$5:$F$28252,Sheet1!$I$5:$I$28252,$B62,Sheet1!$L$5:$L$28252,$A62,Sheet1!$E$5:$E$28252,"*药机微信*",Sheet1!$D$5:$D$28252,"&lt;&gt;药机微信",Sheet1!$D$5:$D$28252,"&lt;&gt;内部转款",Sheet1!$D$5:$D$28252,"&lt;&gt;内部转账",Sheet1!$E$5:$E$28252,"&lt;&gt;*调拨*")</f>
        <v>0</v>
      </c>
      <c r="Q62" s="32">
        <f>SUMIFS(Sheet1!$F$5:$F$28252,Sheet1!$I$5:$I$28252,$B62,Sheet1!$L$5:$L$28252,$A62,Sheet1!$D$5:$D$28252,"亲情卡",Sheet1!$E$5:$E$28252,"&lt;&gt;*调拨*")+SUMIFS(Sheet1!$F$5:$F$28252,Sheet1!$I$5:$I$28252,$B62,Sheet1!$L$5:$L$28252,$A62,Sheet1!$E$5:$E$28252,"*亲情卡*",Sheet1!$D$5:$D$28252,"&lt;&gt;亲情卡",Sheet1!$D$5:$D$28252,"&lt;&gt;内部转款",Sheet1!$D$5:$D$28252,"&lt;&gt;内部转账",Sheet1!$E$5:$E$28252,"&lt;&gt;*调拨*")</f>
        <v>0</v>
      </c>
      <c r="R62" s="32">
        <f>SUMIFS(Sheet1!$F$5:$F$28252,Sheet1!$I$5:$I$28252,$B62,Sheet1!$L$5:$L$28252,$A62,Sheet1!$D$5:$D$28252,"优惠券",Sheet1!$E$5:$E$28252,"&lt;&gt;*调拨*")+SUMIFS(Sheet1!$F$5:$F$28252,Sheet1!$I$5:$I$28252,$B62,Sheet1!$L$5:$L$28252,$A62,Sheet1!$E$5:$E$28252,"*优惠券*",Sheet1!$D$5:$D$28252,"&lt;&gt;优惠券",Sheet1!$D$5:$D$28252,"&lt;&gt;内部转款",Sheet1!$D$5:$D$28252,"&lt;&gt;内部转账",Sheet1!$E$5:$E$28252,"&lt;&gt;*调拨*")</f>
        <v>0</v>
      </c>
      <c r="S62" s="32">
        <f>SUMIFS(Sheet1!$F$5:$F$28252,Sheet1!$I$5:$I$28252,$B62,Sheet1!$L$5:$L$28252,$A62,Sheet1!$D$5:$D$28252,"代金券",Sheet1!$E$5:$E$28252,"&lt;&gt;*调拨*")+SUMIFS(Sheet1!$F$5:$F$28252,Sheet1!$I$5:$I$28252,$B62,Sheet1!$L$5:$L$28252,$A62,Sheet1!$E$5:$E$28252,"*代金券*",Sheet1!$D$5:$D$28252,"&lt;&gt;代金券",Sheet1!$D$5:$D$28252,"&lt;&gt;内部转款",Sheet1!$D$5:$D$28252,"&lt;&gt;内部转账",Sheet1!$E$5:$E$28252,"&lt;&gt;*调拨*")</f>
        <v>0</v>
      </c>
      <c r="T62" s="32">
        <f>SUMIFS(Sheet1!$F$5:$F$28252,Sheet1!$I$5:$I$28252,$B62,Sheet1!$L$5:$L$28252,$A62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,Sheet1!$L$5:$L$28252,$A62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,Sheet1!$L$5:$L$28252,$A62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,Sheet1!$L$5:$L$28252,$A62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" s="32">
        <f>SUMIFS(Sheet1!$F$5:$F$28252,Sheet1!$I$5:$I$28252,$B62,Sheet1!$L$5:$L$28252,$A62,Sheet1!$E$5:$E$28252,"*调拨*")</f>
        <v>0</v>
      </c>
      <c r="V62" s="32">
        <f>SUMIFS(Sheet1!$F$5:$F$28252,Sheet1!$I$5:$I$28252,$B62,Sheet1!$L$5:$L$28252,$A62,Sheet1!$D$5:$D$28252,"储值",Sheet1!$E$5:$E$28252,"&lt;&gt;*调拨*")+SUMIFS(Sheet1!$F$5:$F$28252,Sheet1!$I$5:$I$28252,$B62,Sheet1!$L$5:$L$28252,$A62,Sheet1!$E$5:$E$28252,"*储值*",Sheet1!$D$5:$D$28252,"&lt;&gt;储值",Sheet1!$D$5:$D$28252,"&lt;&gt;内部转款",Sheet1!$D$5:$D$28252,"&lt;&gt;内部转账",Sheet1!$E$5:$E$28252,"&lt;&gt;*调拨*")</f>
        <v>0</v>
      </c>
      <c r="W62" s="32">
        <f>SUMIFS(Sheet1!$F$5:$F$28252,Sheet1!$I$5:$I$28252,$B62,Sheet1!$L$5:$L$28252,$A62,Sheet1!$D$5:$D$28252,"效期",Sheet1!$E$5:$E$28252,"&lt;&gt;*调拨*")+SUMIFS(Sheet1!$F$5:$F$28252,Sheet1!$I$5:$I$28252,$B62,Sheet1!$L$5:$L$28252,$A62,Sheet1!$E$5:$E$28252,"*效期*",Sheet1!$D$5:$D$28252,"&lt;&gt;效期",Sheet1!$D$5:$D$28252,"&lt;&gt;内部转款",Sheet1!$D$5:$D$28252,"&lt;&gt;内部转账",Sheet1!$E$5:$E$28252,"&lt;&gt;*调拨*")</f>
        <v>292.98</v>
      </c>
      <c r="X62" s="32">
        <f>SUMIFS(Sheet1!$F$5:$F$28252,Sheet1!$I$5:$I$28252,$B62,Sheet1!$L$5:$L$28252,$A62,Sheet1!$D$5:$D$28252,"内部转款",Sheet1!$E$5:$E$28252,"&lt;&gt;*调拨*")+SUMIFS(Sheet1!$F$5:$F$28252,Sheet1!$I$5:$I$28252,$B62,Sheet1!$L$5:$L$28252,$A62,Sheet1!$D$5:$D$28252,"内部转账",Sheet1!$E$5:$E$28252,"&lt;&gt;*调拨*")</f>
        <v>0</v>
      </c>
      <c r="Y62" s="32">
        <f t="shared" si="4"/>
        <v>0</v>
      </c>
      <c r="Z62" s="32">
        <f>SUMIFS(Sheet1!$F$5:$F$28252,Sheet1!$I$5:$I$28252,$B62,Sheet1!$L$5:$L$28252,$A62)</f>
        <v>14181.14</v>
      </c>
      <c r="AA62" s="32">
        <f>SUMIFS(Sheet1!$G$5:$G$28252,Sheet1!$I$5:$I$28252,$B62,Sheet1!$L$5:$L$28252,$A62,Sheet1!$D$5:$D$28252,"工资",Sheet1!$E$5:$E$28252,"&lt;&gt;*调拨*")+SUMIFS(Sheet1!$G$5:$G$28252,Sheet1!$I$5:$I$28252,$B62,Sheet1!$L$5:$L$28252,$A62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4870.51</v>
      </c>
      <c r="AB62" s="32">
        <f>SUMIFS(Sheet1!$G$5:$G$28252,Sheet1!$I$5:$I$28252,$B62,Sheet1!$L$5:$L$28252,$A62,Sheet1!$D$5:$D$28252,"水费",Sheet1!$E$5:$E$28252,"&lt;&gt;*调拨*")+SUMIFS(Sheet1!$G$5:$G$28252,Sheet1!$I$5:$I$28252,$B62,Sheet1!$L$5:$L$28252,$A62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" s="32">
        <f>SUMIFS(Sheet1!$G$5:$G$28252,Sheet1!$I$5:$I$28252,$B62,Sheet1!$L$5:$L$28252,$A62,Sheet1!$D$5:$D$28252,"电费",Sheet1!$E$5:$E$28252,"&lt;&gt;*调拨*")+SUMIFS(Sheet1!$G$5:$G$28252,Sheet1!$I$5:$I$28252,$B62,Sheet1!$L$5:$L$28252,$A62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" s="32">
        <f>SUMIFS(Sheet1!$G$5:$G$28252,Sheet1!$I$5:$I$28252,$B62,Sheet1!$L$5:$L$28252,$A62,Sheet1!$D$5:$D$28252,"宽带费",Sheet1!$E$5:$E$28252,"&lt;&gt;*调拨*")+SUMIFS(Sheet1!$G$5:$G$28252,Sheet1!$I$5:$I$28252,$B62,Sheet1!$L$5:$L$28252,$A62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" s="32">
        <f>SUMIFS(Sheet1!$G$5:$G$28252,Sheet1!$I$5:$I$28252,$B62,Sheet1!$L$5:$L$28252,$A62,Sheet1!$D$5:$D$28252,"办公费",Sheet1!$E$5:$E$28252,"&lt;&gt;*调拨*")+SUMIFS(Sheet1!$G$5:$G$28252,Sheet1!$I$5:$I$28252,$B62,Sheet1!$L$5:$L$28252,$A62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" s="32">
        <f>SUMIFS(Sheet1!$G$5:$G$28252,Sheet1!$I$5:$I$28252,$B62,Sheet1!$L$5:$L$28252,$A62,Sheet1!$D$5:$D$28252,"话费",Sheet1!$E$5:$E$28252,"&lt;&gt;*调拨*")+SUMIFS(Sheet1!$G$5:$G$28252,Sheet1!$I$5:$I$28252,$B62,Sheet1!$L$5:$L$28252,$A62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" s="32">
        <f>SUMIFS(Sheet1!$G$5:$G$28252,Sheet1!$I$5:$I$28252,$B62,Sheet1!$L$5:$L$28252,$A62,Sheet1!$D$5:$D$28252,"房租",Sheet1!$E$5:$E$28252,"&lt;&gt;*调拨*")+SUMIFS(Sheet1!$G$5:$G$28252,Sheet1!$I$5:$I$28252,$B62,Sheet1!$L$5:$L$28252,$A62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" s="32">
        <f>SUMIFS(Sheet1!$G$5:$G$28252,Sheet1!$I$5:$I$28252,$B62,Sheet1!$L$5:$L$28252,$A62,Sheet1!$E$5:$E$28252,"*调拨*")</f>
        <v>0</v>
      </c>
      <c r="AI62" s="32">
        <f>SUMIFS(Sheet1!$G$5:$G$28252,Sheet1!$I$5:$I$28252,$B62,Sheet1!$L$5:$L$28252,$A62,Sheet1!$D$5:$D$28252,"内部转款",Sheet1!$E$5:$E$28252,"&lt;&gt;*调拨*")+SUMIFS(Sheet1!$G$5:$G$28252,Sheet1!$I$5:$I$28252,$B62,Sheet1!$L$5:$L$28252,$A62,Sheet1!$D$5:$D$28252,"内部转账",Sheet1!$E$5:$E$28252,"&lt;&gt;*调拨*")</f>
        <v>0</v>
      </c>
      <c r="AJ62" s="32">
        <f t="shared" si="5"/>
        <v>0</v>
      </c>
      <c r="AK62" s="32">
        <f>SUMIFS(Sheet1!$G$5:$G$28252,Sheet1!$I$5:$I$28252,$B62,Sheet1!$L$5:$L$28252,$A62)</f>
        <v>4870.51</v>
      </c>
      <c r="AL62" s="32">
        <f t="shared" si="6"/>
        <v>9310.63</v>
      </c>
    </row>
    <row r="63" ht="16.5" spans="1:38">
      <c r="A63" s="30">
        <v>202601</v>
      </c>
      <c r="B63" s="31" t="s">
        <v>205</v>
      </c>
      <c r="C63" s="32">
        <f>SUMIFS(Sheet1!$F$5:$F$28252,Sheet1!$I$5:$I$28252,$B63,Sheet1!$L$5:$L$28252,$A63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11721.16</v>
      </c>
      <c r="D63" s="32">
        <f>SUMIFS(Sheet1!$F$5:$F$28252,Sheet1!$I$5:$I$28252,$B63,Sheet1!$L$5:$L$28252,$A63,Sheet1!$D$5:$D$28252,"医保即时拨付",Sheet1!$E$5:$E$28252,"&lt;&gt;*调拨*")+SUMIFS(Sheet1!$F$5:$F$28252,Sheet1!$I$5:$I$28252,$B63,Sheet1!$L$5:$L$28252,$A63,Sheet1!$E$5:$E$28252,"*医保即时拨付*",Sheet1!$D$5:$D$28252,"&lt;&gt;医保即时拨付",Sheet1!$D$5:$D$28252,"&lt;&gt;内部转款",Sheet1!$D$5:$D$28252,"&lt;&gt;内部转账",Sheet1!$E$5:$E$28252,"&lt;&gt;*调拨*")</f>
        <v>0</v>
      </c>
      <c r="E63" s="32">
        <f>SUMIFS(Sheet1!$F$5:$F$28252,Sheet1!$I$5:$I$28252,$B63,Sheet1!$L$5:$L$28252,$A63,Sheet1!$D$5:$D$28252,"医保",Sheet1!$E$5:$E$28252,"&lt;&gt;*调拨*",Sheet1!$E$5:$E$28252,"&lt;&gt;*医保即时拨付*")+SUMIFS(Sheet1!$F$5:$F$28252,Sheet1!$I$5:$I$28252,$B63,Sheet1!$L$5:$L$28252,$A63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4298.16</v>
      </c>
      <c r="F63" s="32">
        <f>SUMIFS(Sheet1!$F$5:$F$28252,Sheet1!$I$5:$I$28252,$B63,Sheet1!$L$5:$L$28252,$A63,Sheet1!$D$5:$D$28252,"聚合",Sheet1!$E$5:$E$28252,"&lt;&gt;*调拨*")+SUMIFS(Sheet1!$F$5:$F$28252,Sheet1!$I$5:$I$28252,$B63,Sheet1!$L$5:$L$28252,$A63,Sheet1!$E$5:$E$28252,"*聚合*",Sheet1!$D$5:$D$28252,"&lt;&gt;聚合",Sheet1!$D$5:$D$28252,"&lt;&gt;内部转款",Sheet1!$D$5:$D$28252,"&lt;&gt;内部转账",Sheet1!$E$5:$E$28252,"&lt;&gt;*调拨*")</f>
        <v>0</v>
      </c>
      <c r="G63" s="32">
        <f>SUMIFS(Sheet1!$F$5:$F$28252,Sheet1!$I$5:$I$28252,$B63,Sheet1!$L$5:$L$28252,$A63,Sheet1!$D$5:$D$28252,"24小时微信",Sheet1!$E$5:$E$28252,"&lt;&gt;*调拨*")+SUMIFS(Sheet1!$F$5:$F$28252,Sheet1!$I$5:$I$28252,$B63,Sheet1!$L$5:$L$28252,$A63,Sheet1!$E$5:$E$28252,"*24小时微信*",Sheet1!$D$5:$D$28252,"&lt;&gt;24小时微信",Sheet1!$D$5:$D$28252,"&lt;&gt;内部转款",Sheet1!$D$5:$D$28252,"&lt;&gt;内部转账",Sheet1!$E$5:$E$28252,"&lt;&gt;*调拨*")</f>
        <v>0</v>
      </c>
      <c r="H63" s="32">
        <f>SUMIFS(Sheet1!$F$5:$F$28252,Sheet1!$I$5:$I$28252,$B63,Sheet1!$L$5:$L$28252,$A63,Sheet1!$D$5:$D$28252,"美团",Sheet1!$E$5:$E$28252,"&lt;&gt;*调拨*")+SUMIFS(Sheet1!$F$5:$F$28252,Sheet1!$I$5:$I$28252,$B63,Sheet1!$L$5:$L$28252,$A63,Sheet1!$E$5:$E$28252,"*美团*",Sheet1!$D$5:$D$28252,"&lt;&gt;美团",Sheet1!$D$5:$D$28252,"&lt;&gt;内部转款",Sheet1!$D$5:$D$28252,"&lt;&gt;内部转账",Sheet1!$E$5:$E$28252,"&lt;&gt;*调拨*")</f>
        <v>0</v>
      </c>
      <c r="I63" s="32">
        <f>SUMIFS(Sheet1!$F$5:$F$28252,Sheet1!$I$5:$I$28252,$B63,Sheet1!$L$5:$L$28252,$A63,Sheet1!$D$5:$D$28252,"饿了么",Sheet1!$E$5:$E$28252,"&lt;&gt;*调拨*")+SUMIFS(Sheet1!$F$5:$F$28252,Sheet1!$I$5:$I$28252,$B63,Sheet1!$L$5:$L$28252,$A63,Sheet1!$E$5:$E$28252,"*饿了么*",Sheet1!$D$5:$D$28252,"&lt;&gt;饿了么",Sheet1!$D$5:$D$28252,"&lt;&gt;内部转款",Sheet1!$D$5:$D$28252,"&lt;&gt;内部转账",Sheet1!$E$5:$E$28252,"&lt;&gt;*调拨*")</f>
        <v>0</v>
      </c>
      <c r="J63" s="32">
        <f>SUMIFS(Sheet1!$F$5:$F$28252,Sheet1!$I$5:$I$28252,$B63,Sheet1!$L$5:$L$28252,$A63,Sheet1!$D$5:$D$28252,"健E卡",Sheet1!$E$5:$E$28252,"&lt;&gt;*调拨*")+SUMIFS(Sheet1!$F$5:$F$28252,Sheet1!$I$5:$I$28252,$B63,Sheet1!$L$5:$L$28252,$A63,Sheet1!$E$5:$E$28252,"*健E卡*",Sheet1!$D$5:$D$28252,"&lt;&gt;健E卡",Sheet1!$D$5:$D$28252,"&lt;&gt;内部转款",Sheet1!$D$5:$D$28252,"&lt;&gt;内部转账",Sheet1!$E$5:$E$28252,"&lt;&gt;*调拨*")</f>
        <v>0</v>
      </c>
      <c r="K63" s="32">
        <f>SUMIFS(Sheet1!$F$5:$F$28252,Sheet1!$I$5:$I$28252,$B63,Sheet1!$L$5:$L$28252,$A63,Sheet1!$D$5:$D$28252,"抖音",Sheet1!$E$5:$E$28252,"&lt;&gt;*调拨*")+SUMIFS(Sheet1!$F$5:$F$28252,Sheet1!$I$5:$I$28252,$B63,Sheet1!$L$5:$L$28252,$A63,Sheet1!$E$5:$E$28252,"*抖音*",Sheet1!$D$5:$D$28252,"&lt;&gt;抖音",Sheet1!$D$5:$D$28252,"&lt;&gt;内部转款",Sheet1!$D$5:$D$28252,"&lt;&gt;内部转账",Sheet1!$E$5:$E$28252,"&lt;&gt;*调拨*")</f>
        <v>0</v>
      </c>
      <c r="L63" s="32">
        <f>SUMIFS(Sheet1!$F$5:$F$28252,Sheet1!$I$5:$I$28252,$B63,Sheet1!$L$5:$L$28252,$A63,Sheet1!$D$5:$D$28252,"医卡通",Sheet1!$E$5:$E$28252,"&lt;&gt;*调拨*")+SUMIFS(Sheet1!$F$5:$F$28252,Sheet1!$I$5:$I$28252,$B63,Sheet1!$L$5:$L$28252,$A63,Sheet1!$E$5:$E$28252,"*医卡通*",Sheet1!$D$5:$D$28252,"&lt;&gt;医卡通",Sheet1!$D$5:$D$28252,"&lt;&gt;内部转款",Sheet1!$D$5:$D$28252,"&lt;&gt;内部转账",Sheet1!$E$5:$E$28252,"&lt;&gt;*调拨*")</f>
        <v>0</v>
      </c>
      <c r="M63" s="32">
        <f>SUMIFS(Sheet1!$F$5:$F$28252,Sheet1!$I$5:$I$28252,$B63,Sheet1!$L$5:$L$28252,$A63,Sheet1!$D$5:$D$28252,"企健网",Sheet1!$E$5:$E$28252,"&lt;&gt;*调拨*")+SUMIFS(Sheet1!$F$5:$F$28252,Sheet1!$I$5:$I$28252,$B63,Sheet1!$L$5:$L$28252,$A63,Sheet1!$E$5:$E$28252,"*企健网*",Sheet1!$D$5:$D$28252,"&lt;&gt;企健网",Sheet1!$D$5:$D$28252,"&lt;&gt;内部转款",Sheet1!$D$5:$D$28252,"&lt;&gt;内部转账",Sheet1!$E$5:$E$28252,"&lt;&gt;*调拨*")</f>
        <v>0</v>
      </c>
      <c r="N63" s="32">
        <f>SUMIFS(Sheet1!$F$5:$F$28252,Sheet1!$I$5:$I$28252,$B63,Sheet1!$L$5:$L$28252,$A63,Sheet1!$D$5:$D$28252,"银联",Sheet1!$E$5:$E$28252,"&lt;&gt;*调拨*")+SUMIFS(Sheet1!$F$5:$F$28252,Sheet1!$I$5:$I$28252,$B63,Sheet1!$L$5:$L$28252,$A63,Sheet1!$E$5:$E$28252,"*银联*",Sheet1!$D$5:$D$28252,"&lt;&gt;银联",Sheet1!$D$5:$D$28252,"&lt;&gt;内部转款",Sheet1!$D$5:$D$28252,"&lt;&gt;内部转账",Sheet1!$E$5:$E$28252,"&lt;&gt;*调拨*")</f>
        <v>0</v>
      </c>
      <c r="O63" s="32">
        <f>SUMIFS(Sheet1!$F$5:$F$28252,Sheet1!$I$5:$I$28252,$B63,Sheet1!$L$5:$L$28252,$A63,Sheet1!$D$5:$D$28252,"京东",Sheet1!$E$5:$E$28252,"&lt;&gt;*调拨*")+SUMIFS(Sheet1!$F$5:$F$28252,Sheet1!$I$5:$I$28252,$B63,Sheet1!$L$5:$L$28252,$A63,Sheet1!$E$5:$E$28252,"*京东*",Sheet1!$D$5:$D$28252,"&lt;&gt;京东",Sheet1!$D$5:$D$28252,"&lt;&gt;内部转款",Sheet1!$D$5:$D$28252,"&lt;&gt;内部转账",Sheet1!$E$5:$E$28252,"&lt;&gt;*调拨*")</f>
        <v>0</v>
      </c>
      <c r="P63" s="32">
        <f>SUMIFS(Sheet1!$F$5:$F$28252,Sheet1!$I$5:$I$28252,$B63,Sheet1!$L$5:$L$28252,$A63,Sheet1!$D$5:$D$28252,"药机微信",Sheet1!$E$5:$E$28252,"&lt;&gt;*调拨*")+SUMIFS(Sheet1!$F$5:$F$28252,Sheet1!$I$5:$I$28252,$B63,Sheet1!$L$5:$L$28252,$A63,Sheet1!$E$5:$E$28252,"*药机微信*",Sheet1!$D$5:$D$28252,"&lt;&gt;药机微信",Sheet1!$D$5:$D$28252,"&lt;&gt;内部转款",Sheet1!$D$5:$D$28252,"&lt;&gt;内部转账",Sheet1!$E$5:$E$28252,"&lt;&gt;*调拨*")</f>
        <v>0</v>
      </c>
      <c r="Q63" s="32">
        <f>SUMIFS(Sheet1!$F$5:$F$28252,Sheet1!$I$5:$I$28252,$B63,Sheet1!$L$5:$L$28252,$A63,Sheet1!$D$5:$D$28252,"亲情卡",Sheet1!$E$5:$E$28252,"&lt;&gt;*调拨*")+SUMIFS(Sheet1!$F$5:$F$28252,Sheet1!$I$5:$I$28252,$B63,Sheet1!$L$5:$L$28252,$A63,Sheet1!$E$5:$E$28252,"*亲情卡*",Sheet1!$D$5:$D$28252,"&lt;&gt;亲情卡",Sheet1!$D$5:$D$28252,"&lt;&gt;内部转款",Sheet1!$D$5:$D$28252,"&lt;&gt;内部转账",Sheet1!$E$5:$E$28252,"&lt;&gt;*调拨*")</f>
        <v>0</v>
      </c>
      <c r="R63" s="32">
        <f>SUMIFS(Sheet1!$F$5:$F$28252,Sheet1!$I$5:$I$28252,$B63,Sheet1!$L$5:$L$28252,$A63,Sheet1!$D$5:$D$28252,"优惠券",Sheet1!$E$5:$E$28252,"&lt;&gt;*调拨*")+SUMIFS(Sheet1!$F$5:$F$28252,Sheet1!$I$5:$I$28252,$B63,Sheet1!$L$5:$L$28252,$A63,Sheet1!$E$5:$E$28252,"*优惠券*",Sheet1!$D$5:$D$28252,"&lt;&gt;优惠券",Sheet1!$D$5:$D$28252,"&lt;&gt;内部转款",Sheet1!$D$5:$D$28252,"&lt;&gt;内部转账",Sheet1!$E$5:$E$28252,"&lt;&gt;*调拨*")</f>
        <v>0</v>
      </c>
      <c r="S63" s="32">
        <f>SUMIFS(Sheet1!$F$5:$F$28252,Sheet1!$I$5:$I$28252,$B63,Sheet1!$L$5:$L$28252,$A63,Sheet1!$D$5:$D$28252,"代金券",Sheet1!$E$5:$E$28252,"&lt;&gt;*调拨*")+SUMIFS(Sheet1!$F$5:$F$28252,Sheet1!$I$5:$I$28252,$B63,Sheet1!$L$5:$L$28252,$A63,Sheet1!$E$5:$E$28252,"*代金券*",Sheet1!$D$5:$D$28252,"&lt;&gt;代金券",Sheet1!$D$5:$D$28252,"&lt;&gt;内部转款",Sheet1!$D$5:$D$28252,"&lt;&gt;内部转账",Sheet1!$E$5:$E$28252,"&lt;&gt;*调拨*")</f>
        <v>0</v>
      </c>
      <c r="T63" s="32">
        <f>SUMIFS(Sheet1!$F$5:$F$28252,Sheet1!$I$5:$I$28252,$B63,Sheet1!$L$5:$L$28252,$A63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,Sheet1!$L$5:$L$28252,$A63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,Sheet1!$L$5:$L$28252,$A63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,Sheet1!$L$5:$L$28252,$A63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" s="32">
        <f>SUMIFS(Sheet1!$F$5:$F$28252,Sheet1!$I$5:$I$28252,$B63,Sheet1!$L$5:$L$28252,$A63,Sheet1!$E$5:$E$28252,"*调拨*")</f>
        <v>0</v>
      </c>
      <c r="V63" s="32">
        <f>SUMIFS(Sheet1!$F$5:$F$28252,Sheet1!$I$5:$I$28252,$B63,Sheet1!$L$5:$L$28252,$A63,Sheet1!$D$5:$D$28252,"储值",Sheet1!$E$5:$E$28252,"&lt;&gt;*调拨*")+SUMIFS(Sheet1!$F$5:$F$28252,Sheet1!$I$5:$I$28252,$B63,Sheet1!$L$5:$L$28252,$A63,Sheet1!$E$5:$E$28252,"*储值*",Sheet1!$D$5:$D$28252,"&lt;&gt;储值",Sheet1!$D$5:$D$28252,"&lt;&gt;内部转款",Sheet1!$D$5:$D$28252,"&lt;&gt;内部转账",Sheet1!$E$5:$E$28252,"&lt;&gt;*调拨*")</f>
        <v>0</v>
      </c>
      <c r="W63" s="32">
        <f>SUMIFS(Sheet1!$F$5:$F$28252,Sheet1!$I$5:$I$28252,$B63,Sheet1!$L$5:$L$28252,$A63,Sheet1!$D$5:$D$28252,"效期",Sheet1!$E$5:$E$28252,"&lt;&gt;*调拨*")+SUMIFS(Sheet1!$F$5:$F$28252,Sheet1!$I$5:$I$28252,$B63,Sheet1!$L$5:$L$28252,$A63,Sheet1!$E$5:$E$28252,"*效期*",Sheet1!$D$5:$D$28252,"&lt;&gt;效期",Sheet1!$D$5:$D$28252,"&lt;&gt;内部转款",Sheet1!$D$5:$D$28252,"&lt;&gt;内部转账",Sheet1!$E$5:$E$28252,"&lt;&gt;*调拨*")</f>
        <v>3.4</v>
      </c>
      <c r="X63" s="32">
        <f>SUMIFS(Sheet1!$F$5:$F$28252,Sheet1!$I$5:$I$28252,$B63,Sheet1!$L$5:$L$28252,$A63,Sheet1!$D$5:$D$28252,"内部转款",Sheet1!$E$5:$E$28252,"&lt;&gt;*调拨*")+SUMIFS(Sheet1!$F$5:$F$28252,Sheet1!$I$5:$I$28252,$B63,Sheet1!$L$5:$L$28252,$A63,Sheet1!$D$5:$D$28252,"内部转账",Sheet1!$E$5:$E$28252,"&lt;&gt;*调拨*")</f>
        <v>0</v>
      </c>
      <c r="Y63" s="32">
        <f t="shared" si="4"/>
        <v>0</v>
      </c>
      <c r="Z63" s="32">
        <f>SUMIFS(Sheet1!$F$5:$F$28252,Sheet1!$I$5:$I$28252,$B63,Sheet1!$L$5:$L$28252,$A63)</f>
        <v>16022.72</v>
      </c>
      <c r="AA63" s="32">
        <f>SUMIFS(Sheet1!$G$5:$G$28252,Sheet1!$I$5:$I$28252,$B63,Sheet1!$L$5:$L$28252,$A63,Sheet1!$D$5:$D$28252,"工资",Sheet1!$E$5:$E$28252,"&lt;&gt;*调拨*")+SUMIFS(Sheet1!$G$5:$G$28252,Sheet1!$I$5:$I$28252,$B63,Sheet1!$L$5:$L$28252,$A63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6211.73</v>
      </c>
      <c r="AB63" s="32">
        <f>SUMIFS(Sheet1!$G$5:$G$28252,Sheet1!$I$5:$I$28252,$B63,Sheet1!$L$5:$L$28252,$A63,Sheet1!$D$5:$D$28252,"水费",Sheet1!$E$5:$E$28252,"&lt;&gt;*调拨*")+SUMIFS(Sheet1!$G$5:$G$28252,Sheet1!$I$5:$I$28252,$B63,Sheet1!$L$5:$L$28252,$A63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" s="32">
        <f>SUMIFS(Sheet1!$G$5:$G$28252,Sheet1!$I$5:$I$28252,$B63,Sheet1!$L$5:$L$28252,$A63,Sheet1!$D$5:$D$28252,"电费",Sheet1!$E$5:$E$28252,"&lt;&gt;*调拨*")+SUMIFS(Sheet1!$G$5:$G$28252,Sheet1!$I$5:$I$28252,$B63,Sheet1!$L$5:$L$28252,$A63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" s="32">
        <f>SUMIFS(Sheet1!$G$5:$G$28252,Sheet1!$I$5:$I$28252,$B63,Sheet1!$L$5:$L$28252,$A63,Sheet1!$D$5:$D$28252,"宽带费",Sheet1!$E$5:$E$28252,"&lt;&gt;*调拨*")+SUMIFS(Sheet1!$G$5:$G$28252,Sheet1!$I$5:$I$28252,$B63,Sheet1!$L$5:$L$28252,$A63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" s="32">
        <f>SUMIFS(Sheet1!$G$5:$G$28252,Sheet1!$I$5:$I$28252,$B63,Sheet1!$L$5:$L$28252,$A63,Sheet1!$D$5:$D$28252,"办公费",Sheet1!$E$5:$E$28252,"&lt;&gt;*调拨*")+SUMIFS(Sheet1!$G$5:$G$28252,Sheet1!$I$5:$I$28252,$B63,Sheet1!$L$5:$L$28252,$A63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" s="32">
        <f>SUMIFS(Sheet1!$G$5:$G$28252,Sheet1!$I$5:$I$28252,$B63,Sheet1!$L$5:$L$28252,$A63,Sheet1!$D$5:$D$28252,"话费",Sheet1!$E$5:$E$28252,"&lt;&gt;*调拨*")+SUMIFS(Sheet1!$G$5:$G$28252,Sheet1!$I$5:$I$28252,$B63,Sheet1!$L$5:$L$28252,$A63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" s="32">
        <f>SUMIFS(Sheet1!$G$5:$G$28252,Sheet1!$I$5:$I$28252,$B63,Sheet1!$L$5:$L$28252,$A63,Sheet1!$D$5:$D$28252,"房租",Sheet1!$E$5:$E$28252,"&lt;&gt;*调拨*")+SUMIFS(Sheet1!$G$5:$G$28252,Sheet1!$I$5:$I$28252,$B63,Sheet1!$L$5:$L$28252,$A63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" s="32">
        <f>SUMIFS(Sheet1!$G$5:$G$28252,Sheet1!$I$5:$I$28252,$B63,Sheet1!$L$5:$L$28252,$A63,Sheet1!$E$5:$E$28252,"*调拨*")</f>
        <v>0</v>
      </c>
      <c r="AI63" s="32">
        <f>SUMIFS(Sheet1!$G$5:$G$28252,Sheet1!$I$5:$I$28252,$B63,Sheet1!$L$5:$L$28252,$A63,Sheet1!$D$5:$D$28252,"内部转款",Sheet1!$E$5:$E$28252,"&lt;&gt;*调拨*")+SUMIFS(Sheet1!$G$5:$G$28252,Sheet1!$I$5:$I$28252,$B63,Sheet1!$L$5:$L$28252,$A63,Sheet1!$D$5:$D$28252,"内部转账",Sheet1!$E$5:$E$28252,"&lt;&gt;*调拨*")</f>
        <v>0</v>
      </c>
      <c r="AJ63" s="32">
        <f t="shared" si="5"/>
        <v>0</v>
      </c>
      <c r="AK63" s="32">
        <f>SUMIFS(Sheet1!$G$5:$G$28252,Sheet1!$I$5:$I$28252,$B63,Sheet1!$L$5:$L$28252,$A63)</f>
        <v>6211.73</v>
      </c>
      <c r="AL63" s="32">
        <f t="shared" si="6"/>
        <v>9810.99</v>
      </c>
    </row>
    <row r="64" ht="16.5" spans="1:38">
      <c r="A64" s="30">
        <v>202601</v>
      </c>
      <c r="B64" s="31" t="s">
        <v>117</v>
      </c>
      <c r="C64" s="32">
        <f>SUMIFS(Sheet1!$F$5:$F$28252,Sheet1!$I$5:$I$28252,$B64,Sheet1!$L$5:$L$28252,$A64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21103.2</v>
      </c>
      <c r="D64" s="32">
        <f>SUMIFS(Sheet1!$F$5:$F$28252,Sheet1!$I$5:$I$28252,$B64,Sheet1!$L$5:$L$28252,$A64,Sheet1!$D$5:$D$28252,"医保即时拨付",Sheet1!$E$5:$E$28252,"&lt;&gt;*调拨*")+SUMIFS(Sheet1!$F$5:$F$28252,Sheet1!$I$5:$I$28252,$B64,Sheet1!$L$5:$L$28252,$A64,Sheet1!$E$5:$E$28252,"*医保即时拨付*",Sheet1!$D$5:$D$28252,"&lt;&gt;医保即时拨付",Sheet1!$D$5:$D$28252,"&lt;&gt;内部转款",Sheet1!$D$5:$D$28252,"&lt;&gt;内部转账",Sheet1!$E$5:$E$28252,"&lt;&gt;*调拨*")</f>
        <v>0</v>
      </c>
      <c r="E64" s="32">
        <f>SUMIFS(Sheet1!$F$5:$F$28252,Sheet1!$I$5:$I$28252,$B64,Sheet1!$L$5:$L$28252,$A64,Sheet1!$D$5:$D$28252,"医保",Sheet1!$E$5:$E$28252,"&lt;&gt;*调拨*",Sheet1!$E$5:$E$28252,"&lt;&gt;*医保即时拨付*")+SUMIFS(Sheet1!$F$5:$F$28252,Sheet1!$I$5:$I$28252,$B64,Sheet1!$L$5:$L$28252,$A64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6191.3</v>
      </c>
      <c r="F64" s="32">
        <f>SUMIFS(Sheet1!$F$5:$F$28252,Sheet1!$I$5:$I$28252,$B64,Sheet1!$L$5:$L$28252,$A64,Sheet1!$D$5:$D$28252,"聚合",Sheet1!$E$5:$E$28252,"&lt;&gt;*调拨*")+SUMIFS(Sheet1!$F$5:$F$28252,Sheet1!$I$5:$I$28252,$B64,Sheet1!$L$5:$L$28252,$A64,Sheet1!$E$5:$E$28252,"*聚合*",Sheet1!$D$5:$D$28252,"&lt;&gt;聚合",Sheet1!$D$5:$D$28252,"&lt;&gt;内部转款",Sheet1!$D$5:$D$28252,"&lt;&gt;内部转账",Sheet1!$E$5:$E$28252,"&lt;&gt;*调拨*")</f>
        <v>0</v>
      </c>
      <c r="G64" s="32">
        <f>SUMIFS(Sheet1!$F$5:$F$28252,Sheet1!$I$5:$I$28252,$B64,Sheet1!$L$5:$L$28252,$A64,Sheet1!$D$5:$D$28252,"24小时微信",Sheet1!$E$5:$E$28252,"&lt;&gt;*调拨*")+SUMIFS(Sheet1!$F$5:$F$28252,Sheet1!$I$5:$I$28252,$B64,Sheet1!$L$5:$L$28252,$A64,Sheet1!$E$5:$E$28252,"*24小时微信*",Sheet1!$D$5:$D$28252,"&lt;&gt;24小时微信",Sheet1!$D$5:$D$28252,"&lt;&gt;内部转款",Sheet1!$D$5:$D$28252,"&lt;&gt;内部转账",Sheet1!$E$5:$E$28252,"&lt;&gt;*调拨*")</f>
        <v>0</v>
      </c>
      <c r="H64" s="32">
        <f>SUMIFS(Sheet1!$F$5:$F$28252,Sheet1!$I$5:$I$28252,$B64,Sheet1!$L$5:$L$28252,$A64,Sheet1!$D$5:$D$28252,"美团",Sheet1!$E$5:$E$28252,"&lt;&gt;*调拨*")+SUMIFS(Sheet1!$F$5:$F$28252,Sheet1!$I$5:$I$28252,$B64,Sheet1!$L$5:$L$28252,$A64,Sheet1!$E$5:$E$28252,"*美团*",Sheet1!$D$5:$D$28252,"&lt;&gt;美团",Sheet1!$D$5:$D$28252,"&lt;&gt;内部转款",Sheet1!$D$5:$D$28252,"&lt;&gt;内部转账",Sheet1!$E$5:$E$28252,"&lt;&gt;*调拨*")</f>
        <v>0</v>
      </c>
      <c r="I64" s="32">
        <f>SUMIFS(Sheet1!$F$5:$F$28252,Sheet1!$I$5:$I$28252,$B64,Sheet1!$L$5:$L$28252,$A64,Sheet1!$D$5:$D$28252,"饿了么",Sheet1!$E$5:$E$28252,"&lt;&gt;*调拨*")+SUMIFS(Sheet1!$F$5:$F$28252,Sheet1!$I$5:$I$28252,$B64,Sheet1!$L$5:$L$28252,$A64,Sheet1!$E$5:$E$28252,"*饿了么*",Sheet1!$D$5:$D$28252,"&lt;&gt;饿了么",Sheet1!$D$5:$D$28252,"&lt;&gt;内部转款",Sheet1!$D$5:$D$28252,"&lt;&gt;内部转账",Sheet1!$E$5:$E$28252,"&lt;&gt;*调拨*")</f>
        <v>0</v>
      </c>
      <c r="J64" s="32">
        <f>SUMIFS(Sheet1!$F$5:$F$28252,Sheet1!$I$5:$I$28252,$B64,Sheet1!$L$5:$L$28252,$A64,Sheet1!$D$5:$D$28252,"健E卡",Sheet1!$E$5:$E$28252,"&lt;&gt;*调拨*")+SUMIFS(Sheet1!$F$5:$F$28252,Sheet1!$I$5:$I$28252,$B64,Sheet1!$L$5:$L$28252,$A64,Sheet1!$E$5:$E$28252,"*健E卡*",Sheet1!$D$5:$D$28252,"&lt;&gt;健E卡",Sheet1!$D$5:$D$28252,"&lt;&gt;内部转款",Sheet1!$D$5:$D$28252,"&lt;&gt;内部转账",Sheet1!$E$5:$E$28252,"&lt;&gt;*调拨*")</f>
        <v>0</v>
      </c>
      <c r="K64" s="32">
        <f>SUMIFS(Sheet1!$F$5:$F$28252,Sheet1!$I$5:$I$28252,$B64,Sheet1!$L$5:$L$28252,$A64,Sheet1!$D$5:$D$28252,"抖音",Sheet1!$E$5:$E$28252,"&lt;&gt;*调拨*")+SUMIFS(Sheet1!$F$5:$F$28252,Sheet1!$I$5:$I$28252,$B64,Sheet1!$L$5:$L$28252,$A64,Sheet1!$E$5:$E$28252,"*抖音*",Sheet1!$D$5:$D$28252,"&lt;&gt;抖音",Sheet1!$D$5:$D$28252,"&lt;&gt;内部转款",Sheet1!$D$5:$D$28252,"&lt;&gt;内部转账",Sheet1!$E$5:$E$28252,"&lt;&gt;*调拨*")</f>
        <v>0</v>
      </c>
      <c r="L64" s="32">
        <f>SUMIFS(Sheet1!$F$5:$F$28252,Sheet1!$I$5:$I$28252,$B64,Sheet1!$L$5:$L$28252,$A64,Sheet1!$D$5:$D$28252,"医卡通",Sheet1!$E$5:$E$28252,"&lt;&gt;*调拨*")+SUMIFS(Sheet1!$F$5:$F$28252,Sheet1!$I$5:$I$28252,$B64,Sheet1!$L$5:$L$28252,$A64,Sheet1!$E$5:$E$28252,"*医卡通*",Sheet1!$D$5:$D$28252,"&lt;&gt;医卡通",Sheet1!$D$5:$D$28252,"&lt;&gt;内部转款",Sheet1!$D$5:$D$28252,"&lt;&gt;内部转账",Sheet1!$E$5:$E$28252,"&lt;&gt;*调拨*")</f>
        <v>0</v>
      </c>
      <c r="M64" s="32">
        <f>SUMIFS(Sheet1!$F$5:$F$28252,Sheet1!$I$5:$I$28252,$B64,Sheet1!$L$5:$L$28252,$A64,Sheet1!$D$5:$D$28252,"企健网",Sheet1!$E$5:$E$28252,"&lt;&gt;*调拨*")+SUMIFS(Sheet1!$F$5:$F$28252,Sheet1!$I$5:$I$28252,$B64,Sheet1!$L$5:$L$28252,$A64,Sheet1!$E$5:$E$28252,"*企健网*",Sheet1!$D$5:$D$28252,"&lt;&gt;企健网",Sheet1!$D$5:$D$28252,"&lt;&gt;内部转款",Sheet1!$D$5:$D$28252,"&lt;&gt;内部转账",Sheet1!$E$5:$E$28252,"&lt;&gt;*调拨*")</f>
        <v>0</v>
      </c>
      <c r="N64" s="32">
        <f>SUMIFS(Sheet1!$F$5:$F$28252,Sheet1!$I$5:$I$28252,$B64,Sheet1!$L$5:$L$28252,$A64,Sheet1!$D$5:$D$28252,"银联",Sheet1!$E$5:$E$28252,"&lt;&gt;*调拨*")+SUMIFS(Sheet1!$F$5:$F$28252,Sheet1!$I$5:$I$28252,$B64,Sheet1!$L$5:$L$28252,$A64,Sheet1!$E$5:$E$28252,"*银联*",Sheet1!$D$5:$D$28252,"&lt;&gt;银联",Sheet1!$D$5:$D$28252,"&lt;&gt;内部转款",Sheet1!$D$5:$D$28252,"&lt;&gt;内部转账",Sheet1!$E$5:$E$28252,"&lt;&gt;*调拨*")</f>
        <v>0</v>
      </c>
      <c r="O64" s="32">
        <f>SUMIFS(Sheet1!$F$5:$F$28252,Sheet1!$I$5:$I$28252,$B64,Sheet1!$L$5:$L$28252,$A64,Sheet1!$D$5:$D$28252,"京东",Sheet1!$E$5:$E$28252,"&lt;&gt;*调拨*")+SUMIFS(Sheet1!$F$5:$F$28252,Sheet1!$I$5:$I$28252,$B64,Sheet1!$L$5:$L$28252,$A64,Sheet1!$E$5:$E$28252,"*京东*",Sheet1!$D$5:$D$28252,"&lt;&gt;京东",Sheet1!$D$5:$D$28252,"&lt;&gt;内部转款",Sheet1!$D$5:$D$28252,"&lt;&gt;内部转账",Sheet1!$E$5:$E$28252,"&lt;&gt;*调拨*")</f>
        <v>0</v>
      </c>
      <c r="P64" s="32">
        <f>SUMIFS(Sheet1!$F$5:$F$28252,Sheet1!$I$5:$I$28252,$B64,Sheet1!$L$5:$L$28252,$A64,Sheet1!$D$5:$D$28252,"药机微信",Sheet1!$E$5:$E$28252,"&lt;&gt;*调拨*")+SUMIFS(Sheet1!$F$5:$F$28252,Sheet1!$I$5:$I$28252,$B64,Sheet1!$L$5:$L$28252,$A64,Sheet1!$E$5:$E$28252,"*药机微信*",Sheet1!$D$5:$D$28252,"&lt;&gt;药机微信",Sheet1!$D$5:$D$28252,"&lt;&gt;内部转款",Sheet1!$D$5:$D$28252,"&lt;&gt;内部转账",Sheet1!$E$5:$E$28252,"&lt;&gt;*调拨*")</f>
        <v>0</v>
      </c>
      <c r="Q64" s="32">
        <f>SUMIFS(Sheet1!$F$5:$F$28252,Sheet1!$I$5:$I$28252,$B64,Sheet1!$L$5:$L$28252,$A64,Sheet1!$D$5:$D$28252,"亲情卡",Sheet1!$E$5:$E$28252,"&lt;&gt;*调拨*")+SUMIFS(Sheet1!$F$5:$F$28252,Sheet1!$I$5:$I$28252,$B64,Sheet1!$L$5:$L$28252,$A64,Sheet1!$E$5:$E$28252,"*亲情卡*",Sheet1!$D$5:$D$28252,"&lt;&gt;亲情卡",Sheet1!$D$5:$D$28252,"&lt;&gt;内部转款",Sheet1!$D$5:$D$28252,"&lt;&gt;内部转账",Sheet1!$E$5:$E$28252,"&lt;&gt;*调拨*")</f>
        <v>0</v>
      </c>
      <c r="R64" s="32">
        <f>SUMIFS(Sheet1!$F$5:$F$28252,Sheet1!$I$5:$I$28252,$B64,Sheet1!$L$5:$L$28252,$A64,Sheet1!$D$5:$D$28252,"优惠券",Sheet1!$E$5:$E$28252,"&lt;&gt;*调拨*")+SUMIFS(Sheet1!$F$5:$F$28252,Sheet1!$I$5:$I$28252,$B64,Sheet1!$L$5:$L$28252,$A64,Sheet1!$E$5:$E$28252,"*优惠券*",Sheet1!$D$5:$D$28252,"&lt;&gt;优惠券",Sheet1!$D$5:$D$28252,"&lt;&gt;内部转款",Sheet1!$D$5:$D$28252,"&lt;&gt;内部转账",Sheet1!$E$5:$E$28252,"&lt;&gt;*调拨*")</f>
        <v>0</v>
      </c>
      <c r="S64" s="32">
        <f>SUMIFS(Sheet1!$F$5:$F$28252,Sheet1!$I$5:$I$28252,$B64,Sheet1!$L$5:$L$28252,$A64,Sheet1!$D$5:$D$28252,"代金券",Sheet1!$E$5:$E$28252,"&lt;&gt;*调拨*")+SUMIFS(Sheet1!$F$5:$F$28252,Sheet1!$I$5:$I$28252,$B64,Sheet1!$L$5:$L$28252,$A64,Sheet1!$E$5:$E$28252,"*代金券*",Sheet1!$D$5:$D$28252,"&lt;&gt;代金券",Sheet1!$D$5:$D$28252,"&lt;&gt;内部转款",Sheet1!$D$5:$D$28252,"&lt;&gt;内部转账",Sheet1!$E$5:$E$28252,"&lt;&gt;*调拨*")</f>
        <v>0</v>
      </c>
      <c r="T64" s="32">
        <f>SUMIFS(Sheet1!$F$5:$F$28252,Sheet1!$I$5:$I$28252,$B64,Sheet1!$L$5:$L$28252,$A64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,Sheet1!$L$5:$L$28252,$A64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,Sheet1!$L$5:$L$28252,$A64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,Sheet1!$L$5:$L$28252,$A64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" s="32">
        <f>SUMIFS(Sheet1!$F$5:$F$28252,Sheet1!$I$5:$I$28252,$B64,Sheet1!$L$5:$L$28252,$A64,Sheet1!$E$5:$E$28252,"*调拨*")</f>
        <v>0</v>
      </c>
      <c r="V64" s="32">
        <f>SUMIFS(Sheet1!$F$5:$F$28252,Sheet1!$I$5:$I$28252,$B64,Sheet1!$L$5:$L$28252,$A64,Sheet1!$D$5:$D$28252,"储值",Sheet1!$E$5:$E$28252,"&lt;&gt;*调拨*")+SUMIFS(Sheet1!$F$5:$F$28252,Sheet1!$I$5:$I$28252,$B64,Sheet1!$L$5:$L$28252,$A64,Sheet1!$E$5:$E$28252,"*储值*",Sheet1!$D$5:$D$28252,"&lt;&gt;储值",Sheet1!$D$5:$D$28252,"&lt;&gt;内部转款",Sheet1!$D$5:$D$28252,"&lt;&gt;内部转账",Sheet1!$E$5:$E$28252,"&lt;&gt;*调拨*")</f>
        <v>0</v>
      </c>
      <c r="W64" s="32">
        <f>SUMIFS(Sheet1!$F$5:$F$28252,Sheet1!$I$5:$I$28252,$B64,Sheet1!$L$5:$L$28252,$A64,Sheet1!$D$5:$D$28252,"效期",Sheet1!$E$5:$E$28252,"&lt;&gt;*调拨*")+SUMIFS(Sheet1!$F$5:$F$28252,Sheet1!$I$5:$I$28252,$B64,Sheet1!$L$5:$L$28252,$A64,Sheet1!$E$5:$E$28252,"*效期*",Sheet1!$D$5:$D$28252,"&lt;&gt;效期",Sheet1!$D$5:$D$28252,"&lt;&gt;内部转款",Sheet1!$D$5:$D$28252,"&lt;&gt;内部转账",Sheet1!$E$5:$E$28252,"&lt;&gt;*调拨*")</f>
        <v>0</v>
      </c>
      <c r="X64" s="32">
        <f>SUMIFS(Sheet1!$F$5:$F$28252,Sheet1!$I$5:$I$28252,$B64,Sheet1!$L$5:$L$28252,$A64,Sheet1!$D$5:$D$28252,"内部转款",Sheet1!$E$5:$E$28252,"&lt;&gt;*调拨*")+SUMIFS(Sheet1!$F$5:$F$28252,Sheet1!$I$5:$I$28252,$B64,Sheet1!$L$5:$L$28252,$A64,Sheet1!$D$5:$D$28252,"内部转账",Sheet1!$E$5:$E$28252,"&lt;&gt;*调拨*")</f>
        <v>0</v>
      </c>
      <c r="Y64" s="32">
        <f t="shared" si="4"/>
        <v>0</v>
      </c>
      <c r="Z64" s="32">
        <f>SUMIFS(Sheet1!$F$5:$F$28252,Sheet1!$I$5:$I$28252,$B64,Sheet1!$L$5:$L$28252,$A64)</f>
        <v>27294.5</v>
      </c>
      <c r="AA64" s="32">
        <f>SUMIFS(Sheet1!$G$5:$G$28252,Sheet1!$I$5:$I$28252,$B64,Sheet1!$L$5:$L$28252,$A64,Sheet1!$D$5:$D$28252,"工资",Sheet1!$E$5:$E$28252,"&lt;&gt;*调拨*")+SUMIFS(Sheet1!$G$5:$G$28252,Sheet1!$I$5:$I$28252,$B64,Sheet1!$L$5:$L$28252,$A64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6840.17</v>
      </c>
      <c r="AB64" s="32">
        <f>SUMIFS(Sheet1!$G$5:$G$28252,Sheet1!$I$5:$I$28252,$B64,Sheet1!$L$5:$L$28252,$A64,Sheet1!$D$5:$D$28252,"水费",Sheet1!$E$5:$E$28252,"&lt;&gt;*调拨*")+SUMIFS(Sheet1!$G$5:$G$28252,Sheet1!$I$5:$I$28252,$B64,Sheet1!$L$5:$L$28252,$A64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" s="32">
        <f>SUMIFS(Sheet1!$G$5:$G$28252,Sheet1!$I$5:$I$28252,$B64,Sheet1!$L$5:$L$28252,$A64,Sheet1!$D$5:$D$28252,"电费",Sheet1!$E$5:$E$28252,"&lt;&gt;*调拨*")+SUMIFS(Sheet1!$G$5:$G$28252,Sheet1!$I$5:$I$28252,$B64,Sheet1!$L$5:$L$28252,$A64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" s="32">
        <f>SUMIFS(Sheet1!$G$5:$G$28252,Sheet1!$I$5:$I$28252,$B64,Sheet1!$L$5:$L$28252,$A64,Sheet1!$D$5:$D$28252,"宽带费",Sheet1!$E$5:$E$28252,"&lt;&gt;*调拨*")+SUMIFS(Sheet1!$G$5:$G$28252,Sheet1!$I$5:$I$28252,$B64,Sheet1!$L$5:$L$28252,$A64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" s="32">
        <f>SUMIFS(Sheet1!$G$5:$G$28252,Sheet1!$I$5:$I$28252,$B64,Sheet1!$L$5:$L$28252,$A64,Sheet1!$D$5:$D$28252,"办公费",Sheet1!$E$5:$E$28252,"&lt;&gt;*调拨*")+SUMIFS(Sheet1!$G$5:$G$28252,Sheet1!$I$5:$I$28252,$B64,Sheet1!$L$5:$L$28252,$A64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" s="32">
        <f>SUMIFS(Sheet1!$G$5:$G$28252,Sheet1!$I$5:$I$28252,$B64,Sheet1!$L$5:$L$28252,$A64,Sheet1!$D$5:$D$28252,"话费",Sheet1!$E$5:$E$28252,"&lt;&gt;*调拨*")+SUMIFS(Sheet1!$G$5:$G$28252,Sheet1!$I$5:$I$28252,$B64,Sheet1!$L$5:$L$28252,$A64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" s="32">
        <f>SUMIFS(Sheet1!$G$5:$G$28252,Sheet1!$I$5:$I$28252,$B64,Sheet1!$L$5:$L$28252,$A64,Sheet1!$D$5:$D$28252,"房租",Sheet1!$E$5:$E$28252,"&lt;&gt;*调拨*")+SUMIFS(Sheet1!$G$5:$G$28252,Sheet1!$I$5:$I$28252,$B64,Sheet1!$L$5:$L$28252,$A64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12000</v>
      </c>
      <c r="AH64" s="32">
        <f>SUMIFS(Sheet1!$G$5:$G$28252,Sheet1!$I$5:$I$28252,$B64,Sheet1!$L$5:$L$28252,$A64,Sheet1!$E$5:$E$28252,"*调拨*")</f>
        <v>0</v>
      </c>
      <c r="AI64" s="32">
        <f>SUMIFS(Sheet1!$G$5:$G$28252,Sheet1!$I$5:$I$28252,$B64,Sheet1!$L$5:$L$28252,$A64,Sheet1!$D$5:$D$28252,"内部转款",Sheet1!$E$5:$E$28252,"&lt;&gt;*调拨*")+SUMIFS(Sheet1!$G$5:$G$28252,Sheet1!$I$5:$I$28252,$B64,Sheet1!$L$5:$L$28252,$A64,Sheet1!$D$5:$D$28252,"内部转账",Sheet1!$E$5:$E$28252,"&lt;&gt;*调拨*")</f>
        <v>0</v>
      </c>
      <c r="AJ64" s="32">
        <f t="shared" si="5"/>
        <v>0</v>
      </c>
      <c r="AK64" s="32">
        <f>SUMIFS(Sheet1!$G$5:$G$28252,Sheet1!$I$5:$I$28252,$B64,Sheet1!$L$5:$L$28252,$A64)</f>
        <v>18840.17</v>
      </c>
      <c r="AL64" s="32">
        <f t="shared" si="6"/>
        <v>8454.32999999999</v>
      </c>
    </row>
    <row r="65" ht="16.5" spans="1:38">
      <c r="A65" s="30">
        <v>202601</v>
      </c>
      <c r="B65" s="31" t="s">
        <v>677</v>
      </c>
      <c r="C65" s="32">
        <f>SUMIFS(Sheet1!$F$5:$F$28252,Sheet1!$I$5:$I$28252,$B65,Sheet1!$L$5:$L$28252,$A65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5" s="32">
        <f>SUMIFS(Sheet1!$F$5:$F$28252,Sheet1!$I$5:$I$28252,$B65,Sheet1!$L$5:$L$28252,$A65,Sheet1!$D$5:$D$28252,"医保即时拨付",Sheet1!$E$5:$E$28252,"&lt;&gt;*调拨*")+SUMIFS(Sheet1!$F$5:$F$28252,Sheet1!$I$5:$I$28252,$B65,Sheet1!$L$5:$L$28252,$A65,Sheet1!$E$5:$E$28252,"*医保即时拨付*",Sheet1!$D$5:$D$28252,"&lt;&gt;医保即时拨付",Sheet1!$D$5:$D$28252,"&lt;&gt;内部转款",Sheet1!$D$5:$D$28252,"&lt;&gt;内部转账",Sheet1!$E$5:$E$28252,"&lt;&gt;*调拨*")</f>
        <v>0</v>
      </c>
      <c r="E65" s="32">
        <f>SUMIFS(Sheet1!$F$5:$F$28252,Sheet1!$I$5:$I$28252,$B65,Sheet1!$L$5:$L$28252,$A65,Sheet1!$D$5:$D$28252,"医保",Sheet1!$E$5:$E$28252,"&lt;&gt;*调拨*",Sheet1!$E$5:$E$28252,"&lt;&gt;*医保即时拨付*")+SUMIFS(Sheet1!$F$5:$F$28252,Sheet1!$I$5:$I$28252,$B65,Sheet1!$L$5:$L$28252,$A65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5" s="32">
        <f>SUMIFS(Sheet1!$F$5:$F$28252,Sheet1!$I$5:$I$28252,$B65,Sheet1!$L$5:$L$28252,$A65,Sheet1!$D$5:$D$28252,"聚合",Sheet1!$E$5:$E$28252,"&lt;&gt;*调拨*")+SUMIFS(Sheet1!$F$5:$F$28252,Sheet1!$I$5:$I$28252,$B65,Sheet1!$L$5:$L$28252,$A65,Sheet1!$E$5:$E$28252,"*聚合*",Sheet1!$D$5:$D$28252,"&lt;&gt;聚合",Sheet1!$D$5:$D$28252,"&lt;&gt;内部转款",Sheet1!$D$5:$D$28252,"&lt;&gt;内部转账",Sheet1!$E$5:$E$28252,"&lt;&gt;*调拨*")</f>
        <v>0</v>
      </c>
      <c r="G65" s="32">
        <f>SUMIFS(Sheet1!$F$5:$F$28252,Sheet1!$I$5:$I$28252,$B65,Sheet1!$L$5:$L$28252,$A65,Sheet1!$D$5:$D$28252,"24小时微信",Sheet1!$E$5:$E$28252,"&lt;&gt;*调拨*")+SUMIFS(Sheet1!$F$5:$F$28252,Sheet1!$I$5:$I$28252,$B65,Sheet1!$L$5:$L$28252,$A65,Sheet1!$E$5:$E$28252,"*24小时微信*",Sheet1!$D$5:$D$28252,"&lt;&gt;24小时微信",Sheet1!$D$5:$D$28252,"&lt;&gt;内部转款",Sheet1!$D$5:$D$28252,"&lt;&gt;内部转账",Sheet1!$E$5:$E$28252,"&lt;&gt;*调拨*")</f>
        <v>0</v>
      </c>
      <c r="H65" s="32">
        <f>SUMIFS(Sheet1!$F$5:$F$28252,Sheet1!$I$5:$I$28252,$B65,Sheet1!$L$5:$L$28252,$A65,Sheet1!$D$5:$D$28252,"美团",Sheet1!$E$5:$E$28252,"&lt;&gt;*调拨*")+SUMIFS(Sheet1!$F$5:$F$28252,Sheet1!$I$5:$I$28252,$B65,Sheet1!$L$5:$L$28252,$A65,Sheet1!$E$5:$E$28252,"*美团*",Sheet1!$D$5:$D$28252,"&lt;&gt;美团",Sheet1!$D$5:$D$28252,"&lt;&gt;内部转款",Sheet1!$D$5:$D$28252,"&lt;&gt;内部转账",Sheet1!$E$5:$E$28252,"&lt;&gt;*调拨*")</f>
        <v>0</v>
      </c>
      <c r="I65" s="32">
        <f>SUMIFS(Sheet1!$F$5:$F$28252,Sheet1!$I$5:$I$28252,$B65,Sheet1!$L$5:$L$28252,$A65,Sheet1!$D$5:$D$28252,"饿了么",Sheet1!$E$5:$E$28252,"&lt;&gt;*调拨*")+SUMIFS(Sheet1!$F$5:$F$28252,Sheet1!$I$5:$I$28252,$B65,Sheet1!$L$5:$L$28252,$A65,Sheet1!$E$5:$E$28252,"*饿了么*",Sheet1!$D$5:$D$28252,"&lt;&gt;饿了么",Sheet1!$D$5:$D$28252,"&lt;&gt;内部转款",Sheet1!$D$5:$D$28252,"&lt;&gt;内部转账",Sheet1!$E$5:$E$28252,"&lt;&gt;*调拨*")</f>
        <v>0</v>
      </c>
      <c r="J65" s="32">
        <f>SUMIFS(Sheet1!$F$5:$F$28252,Sheet1!$I$5:$I$28252,$B65,Sheet1!$L$5:$L$28252,$A65,Sheet1!$D$5:$D$28252,"健E卡",Sheet1!$E$5:$E$28252,"&lt;&gt;*调拨*")+SUMIFS(Sheet1!$F$5:$F$28252,Sheet1!$I$5:$I$28252,$B65,Sheet1!$L$5:$L$28252,$A65,Sheet1!$E$5:$E$28252,"*健E卡*",Sheet1!$D$5:$D$28252,"&lt;&gt;健E卡",Sheet1!$D$5:$D$28252,"&lt;&gt;内部转款",Sheet1!$D$5:$D$28252,"&lt;&gt;内部转账",Sheet1!$E$5:$E$28252,"&lt;&gt;*调拨*")</f>
        <v>0</v>
      </c>
      <c r="K65" s="32">
        <f>SUMIFS(Sheet1!$F$5:$F$28252,Sheet1!$I$5:$I$28252,$B65,Sheet1!$L$5:$L$28252,$A65,Sheet1!$D$5:$D$28252,"抖音",Sheet1!$E$5:$E$28252,"&lt;&gt;*调拨*")+SUMIFS(Sheet1!$F$5:$F$28252,Sheet1!$I$5:$I$28252,$B65,Sheet1!$L$5:$L$28252,$A65,Sheet1!$E$5:$E$28252,"*抖音*",Sheet1!$D$5:$D$28252,"&lt;&gt;抖音",Sheet1!$D$5:$D$28252,"&lt;&gt;内部转款",Sheet1!$D$5:$D$28252,"&lt;&gt;内部转账",Sheet1!$E$5:$E$28252,"&lt;&gt;*调拨*")</f>
        <v>0</v>
      </c>
      <c r="L65" s="32">
        <f>SUMIFS(Sheet1!$F$5:$F$28252,Sheet1!$I$5:$I$28252,$B65,Sheet1!$L$5:$L$28252,$A65,Sheet1!$D$5:$D$28252,"医卡通",Sheet1!$E$5:$E$28252,"&lt;&gt;*调拨*")+SUMIFS(Sheet1!$F$5:$F$28252,Sheet1!$I$5:$I$28252,$B65,Sheet1!$L$5:$L$28252,$A65,Sheet1!$E$5:$E$28252,"*医卡通*",Sheet1!$D$5:$D$28252,"&lt;&gt;医卡通",Sheet1!$D$5:$D$28252,"&lt;&gt;内部转款",Sheet1!$D$5:$D$28252,"&lt;&gt;内部转账",Sheet1!$E$5:$E$28252,"&lt;&gt;*调拨*")</f>
        <v>0</v>
      </c>
      <c r="M65" s="32">
        <f>SUMIFS(Sheet1!$F$5:$F$28252,Sheet1!$I$5:$I$28252,$B65,Sheet1!$L$5:$L$28252,$A65,Sheet1!$D$5:$D$28252,"企健网",Sheet1!$E$5:$E$28252,"&lt;&gt;*调拨*")+SUMIFS(Sheet1!$F$5:$F$28252,Sheet1!$I$5:$I$28252,$B65,Sheet1!$L$5:$L$28252,$A65,Sheet1!$E$5:$E$28252,"*企健网*",Sheet1!$D$5:$D$28252,"&lt;&gt;企健网",Sheet1!$D$5:$D$28252,"&lt;&gt;内部转款",Sheet1!$D$5:$D$28252,"&lt;&gt;内部转账",Sheet1!$E$5:$E$28252,"&lt;&gt;*调拨*")</f>
        <v>0</v>
      </c>
      <c r="N65" s="32">
        <f>SUMIFS(Sheet1!$F$5:$F$28252,Sheet1!$I$5:$I$28252,$B65,Sheet1!$L$5:$L$28252,$A65,Sheet1!$D$5:$D$28252,"银联",Sheet1!$E$5:$E$28252,"&lt;&gt;*调拨*")+SUMIFS(Sheet1!$F$5:$F$28252,Sheet1!$I$5:$I$28252,$B65,Sheet1!$L$5:$L$28252,$A65,Sheet1!$E$5:$E$28252,"*银联*",Sheet1!$D$5:$D$28252,"&lt;&gt;银联",Sheet1!$D$5:$D$28252,"&lt;&gt;内部转款",Sheet1!$D$5:$D$28252,"&lt;&gt;内部转账",Sheet1!$E$5:$E$28252,"&lt;&gt;*调拨*")</f>
        <v>0</v>
      </c>
      <c r="O65" s="32">
        <f>SUMIFS(Sheet1!$F$5:$F$28252,Sheet1!$I$5:$I$28252,$B65,Sheet1!$L$5:$L$28252,$A65,Sheet1!$D$5:$D$28252,"京东",Sheet1!$E$5:$E$28252,"&lt;&gt;*调拨*")+SUMIFS(Sheet1!$F$5:$F$28252,Sheet1!$I$5:$I$28252,$B65,Sheet1!$L$5:$L$28252,$A65,Sheet1!$E$5:$E$28252,"*京东*",Sheet1!$D$5:$D$28252,"&lt;&gt;京东",Sheet1!$D$5:$D$28252,"&lt;&gt;内部转款",Sheet1!$D$5:$D$28252,"&lt;&gt;内部转账",Sheet1!$E$5:$E$28252,"&lt;&gt;*调拨*")</f>
        <v>0</v>
      </c>
      <c r="P65" s="32">
        <f>SUMIFS(Sheet1!$F$5:$F$28252,Sheet1!$I$5:$I$28252,$B65,Sheet1!$L$5:$L$28252,$A65,Sheet1!$D$5:$D$28252,"药机微信",Sheet1!$E$5:$E$28252,"&lt;&gt;*调拨*")+SUMIFS(Sheet1!$F$5:$F$28252,Sheet1!$I$5:$I$28252,$B65,Sheet1!$L$5:$L$28252,$A65,Sheet1!$E$5:$E$28252,"*药机微信*",Sheet1!$D$5:$D$28252,"&lt;&gt;药机微信",Sheet1!$D$5:$D$28252,"&lt;&gt;内部转款",Sheet1!$D$5:$D$28252,"&lt;&gt;内部转账",Sheet1!$E$5:$E$28252,"&lt;&gt;*调拨*")</f>
        <v>0</v>
      </c>
      <c r="Q65" s="32">
        <f>SUMIFS(Sheet1!$F$5:$F$28252,Sheet1!$I$5:$I$28252,$B65,Sheet1!$L$5:$L$28252,$A65,Sheet1!$D$5:$D$28252,"亲情卡",Sheet1!$E$5:$E$28252,"&lt;&gt;*调拨*")+SUMIFS(Sheet1!$F$5:$F$28252,Sheet1!$I$5:$I$28252,$B65,Sheet1!$L$5:$L$28252,$A65,Sheet1!$E$5:$E$28252,"*亲情卡*",Sheet1!$D$5:$D$28252,"&lt;&gt;亲情卡",Sheet1!$D$5:$D$28252,"&lt;&gt;内部转款",Sheet1!$D$5:$D$28252,"&lt;&gt;内部转账",Sheet1!$E$5:$E$28252,"&lt;&gt;*调拨*")</f>
        <v>0</v>
      </c>
      <c r="R65" s="32">
        <f>SUMIFS(Sheet1!$F$5:$F$28252,Sheet1!$I$5:$I$28252,$B65,Sheet1!$L$5:$L$28252,$A65,Sheet1!$D$5:$D$28252,"优惠券",Sheet1!$E$5:$E$28252,"&lt;&gt;*调拨*")+SUMIFS(Sheet1!$F$5:$F$28252,Sheet1!$I$5:$I$28252,$B65,Sheet1!$L$5:$L$28252,$A65,Sheet1!$E$5:$E$28252,"*优惠券*",Sheet1!$D$5:$D$28252,"&lt;&gt;优惠券",Sheet1!$D$5:$D$28252,"&lt;&gt;内部转款",Sheet1!$D$5:$D$28252,"&lt;&gt;内部转账",Sheet1!$E$5:$E$28252,"&lt;&gt;*调拨*")</f>
        <v>0</v>
      </c>
      <c r="S65" s="32">
        <f>SUMIFS(Sheet1!$F$5:$F$28252,Sheet1!$I$5:$I$28252,$B65,Sheet1!$L$5:$L$28252,$A65,Sheet1!$D$5:$D$28252,"代金券",Sheet1!$E$5:$E$28252,"&lt;&gt;*调拨*")+SUMIFS(Sheet1!$F$5:$F$28252,Sheet1!$I$5:$I$28252,$B65,Sheet1!$L$5:$L$28252,$A65,Sheet1!$E$5:$E$28252,"*代金券*",Sheet1!$D$5:$D$28252,"&lt;&gt;代金券",Sheet1!$D$5:$D$28252,"&lt;&gt;内部转款",Sheet1!$D$5:$D$28252,"&lt;&gt;内部转账",Sheet1!$E$5:$E$28252,"&lt;&gt;*调拨*")</f>
        <v>0</v>
      </c>
      <c r="T65" s="32">
        <f>SUMIFS(Sheet1!$F$5:$F$28252,Sheet1!$I$5:$I$28252,$B65,Sheet1!$L$5:$L$28252,$A65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65,Sheet1!$L$5:$L$28252,$A65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65,Sheet1!$L$5:$L$28252,$A65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65,Sheet1!$L$5:$L$28252,$A65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5" s="32">
        <f>SUMIFS(Sheet1!$F$5:$F$28252,Sheet1!$I$5:$I$28252,$B65,Sheet1!$L$5:$L$28252,$A65,Sheet1!$E$5:$E$28252,"*调拨*")</f>
        <v>0</v>
      </c>
      <c r="V65" s="32">
        <f>SUMIFS(Sheet1!$F$5:$F$28252,Sheet1!$I$5:$I$28252,$B65,Sheet1!$L$5:$L$28252,$A65,Sheet1!$D$5:$D$28252,"储值",Sheet1!$E$5:$E$28252,"&lt;&gt;*调拨*")+SUMIFS(Sheet1!$F$5:$F$28252,Sheet1!$I$5:$I$28252,$B65,Sheet1!$L$5:$L$28252,$A65,Sheet1!$E$5:$E$28252,"*储值*",Sheet1!$D$5:$D$28252,"&lt;&gt;储值",Sheet1!$D$5:$D$28252,"&lt;&gt;内部转款",Sheet1!$D$5:$D$28252,"&lt;&gt;内部转账",Sheet1!$E$5:$E$28252,"&lt;&gt;*调拨*")</f>
        <v>0</v>
      </c>
      <c r="W65" s="32">
        <f>SUMIFS(Sheet1!$F$5:$F$28252,Sheet1!$I$5:$I$28252,$B65,Sheet1!$L$5:$L$28252,$A65,Sheet1!$D$5:$D$28252,"效期",Sheet1!$E$5:$E$28252,"&lt;&gt;*调拨*")+SUMIFS(Sheet1!$F$5:$F$28252,Sheet1!$I$5:$I$28252,$B65,Sheet1!$L$5:$L$28252,$A65,Sheet1!$E$5:$E$28252,"*效期*",Sheet1!$D$5:$D$28252,"&lt;&gt;效期",Sheet1!$D$5:$D$28252,"&lt;&gt;内部转款",Sheet1!$D$5:$D$28252,"&lt;&gt;内部转账",Sheet1!$E$5:$E$28252,"&lt;&gt;*调拨*")</f>
        <v>0</v>
      </c>
      <c r="X65" s="32">
        <f>SUMIFS(Sheet1!$F$5:$F$28252,Sheet1!$I$5:$I$28252,$B65,Sheet1!$L$5:$L$28252,$A65,Sheet1!$D$5:$D$28252,"内部转款",Sheet1!$E$5:$E$28252,"&lt;&gt;*调拨*")+SUMIFS(Sheet1!$F$5:$F$28252,Sheet1!$I$5:$I$28252,$B65,Sheet1!$L$5:$L$28252,$A65,Sheet1!$D$5:$D$28252,"内部转账",Sheet1!$E$5:$E$28252,"&lt;&gt;*调拨*")</f>
        <v>0</v>
      </c>
      <c r="Y65" s="32">
        <f t="shared" si="4"/>
        <v>0</v>
      </c>
      <c r="Z65" s="32">
        <f>SUMIFS(Sheet1!$F$5:$F$28252,Sheet1!$I$5:$I$28252,$B65,Sheet1!$L$5:$L$28252,$A65)</f>
        <v>0</v>
      </c>
      <c r="AA65" s="32">
        <f>SUMIFS(Sheet1!$G$5:$G$28252,Sheet1!$I$5:$I$28252,$B65,Sheet1!$L$5:$L$28252,$A65,Sheet1!$D$5:$D$28252,"工资",Sheet1!$E$5:$E$28252,"&lt;&gt;*调拨*")+SUMIFS(Sheet1!$G$5:$G$28252,Sheet1!$I$5:$I$28252,$B65,Sheet1!$L$5:$L$28252,$A65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5" s="32">
        <f>SUMIFS(Sheet1!$G$5:$G$28252,Sheet1!$I$5:$I$28252,$B65,Sheet1!$L$5:$L$28252,$A65,Sheet1!$D$5:$D$28252,"水费",Sheet1!$E$5:$E$28252,"&lt;&gt;*调拨*")+SUMIFS(Sheet1!$G$5:$G$28252,Sheet1!$I$5:$I$28252,$B65,Sheet1!$L$5:$L$28252,$A65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5" s="32">
        <f>SUMIFS(Sheet1!$G$5:$G$28252,Sheet1!$I$5:$I$28252,$B65,Sheet1!$L$5:$L$28252,$A65,Sheet1!$D$5:$D$28252,"电费",Sheet1!$E$5:$E$28252,"&lt;&gt;*调拨*")+SUMIFS(Sheet1!$G$5:$G$28252,Sheet1!$I$5:$I$28252,$B65,Sheet1!$L$5:$L$28252,$A65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5" s="32">
        <f>SUMIFS(Sheet1!$G$5:$G$28252,Sheet1!$I$5:$I$28252,$B65,Sheet1!$L$5:$L$28252,$A65,Sheet1!$D$5:$D$28252,"宽带费",Sheet1!$E$5:$E$28252,"&lt;&gt;*调拨*")+SUMIFS(Sheet1!$G$5:$G$28252,Sheet1!$I$5:$I$28252,$B65,Sheet1!$L$5:$L$28252,$A65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5" s="32">
        <f>SUMIFS(Sheet1!$G$5:$G$28252,Sheet1!$I$5:$I$28252,$B65,Sheet1!$L$5:$L$28252,$A65,Sheet1!$D$5:$D$28252,"办公费",Sheet1!$E$5:$E$28252,"&lt;&gt;*调拨*")+SUMIFS(Sheet1!$G$5:$G$28252,Sheet1!$I$5:$I$28252,$B65,Sheet1!$L$5:$L$28252,$A65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5" s="32">
        <f>SUMIFS(Sheet1!$G$5:$G$28252,Sheet1!$I$5:$I$28252,$B65,Sheet1!$L$5:$L$28252,$A65,Sheet1!$D$5:$D$28252,"话费",Sheet1!$E$5:$E$28252,"&lt;&gt;*调拨*")+SUMIFS(Sheet1!$G$5:$G$28252,Sheet1!$I$5:$I$28252,$B65,Sheet1!$L$5:$L$28252,$A65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5" s="32">
        <f>SUMIFS(Sheet1!$G$5:$G$28252,Sheet1!$I$5:$I$28252,$B65,Sheet1!$L$5:$L$28252,$A65,Sheet1!$D$5:$D$28252,"房租",Sheet1!$E$5:$E$28252,"&lt;&gt;*调拨*")+SUMIFS(Sheet1!$G$5:$G$28252,Sheet1!$I$5:$I$28252,$B65,Sheet1!$L$5:$L$28252,$A65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5" s="32">
        <f>SUMIFS(Sheet1!$G$5:$G$28252,Sheet1!$I$5:$I$28252,$B65,Sheet1!$L$5:$L$28252,$A65,Sheet1!$E$5:$E$28252,"*调拨*")</f>
        <v>0</v>
      </c>
      <c r="AI65" s="32">
        <f>SUMIFS(Sheet1!$G$5:$G$28252,Sheet1!$I$5:$I$28252,$B65,Sheet1!$L$5:$L$28252,$A65,Sheet1!$D$5:$D$28252,"内部转款",Sheet1!$E$5:$E$28252,"&lt;&gt;*调拨*")+SUMIFS(Sheet1!$G$5:$G$28252,Sheet1!$I$5:$I$28252,$B65,Sheet1!$L$5:$L$28252,$A65,Sheet1!$D$5:$D$28252,"内部转账",Sheet1!$E$5:$E$28252,"&lt;&gt;*调拨*")</f>
        <v>0</v>
      </c>
      <c r="AJ65" s="32">
        <f t="shared" si="5"/>
        <v>0</v>
      </c>
      <c r="AK65" s="32">
        <f>SUMIFS(Sheet1!$G$5:$G$28252,Sheet1!$I$5:$I$28252,$B65,Sheet1!$L$5:$L$28252,$A65)</f>
        <v>0</v>
      </c>
      <c r="AL65" s="32">
        <f t="shared" si="6"/>
        <v>0</v>
      </c>
    </row>
    <row r="66" ht="16.5" spans="1:38">
      <c r="A66" s="30">
        <v>202601</v>
      </c>
      <c r="B66" s="31" t="s">
        <v>676</v>
      </c>
      <c r="C66" s="32">
        <f>SUMIFS(Sheet1!$F$5:$F$28252,Sheet1!$I$5:$I$28252,$B66,Sheet1!$L$5:$L$28252,$A66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6" s="32">
        <f>SUMIFS(Sheet1!$F$5:$F$28252,Sheet1!$I$5:$I$28252,$B66,Sheet1!$L$5:$L$28252,$A66,Sheet1!$D$5:$D$28252,"医保即时拨付",Sheet1!$E$5:$E$28252,"&lt;&gt;*调拨*")+SUMIFS(Sheet1!$F$5:$F$28252,Sheet1!$I$5:$I$28252,$B66,Sheet1!$L$5:$L$28252,$A66,Sheet1!$E$5:$E$28252,"*医保即时拨付*",Sheet1!$D$5:$D$28252,"&lt;&gt;医保即时拨付",Sheet1!$D$5:$D$28252,"&lt;&gt;内部转款",Sheet1!$D$5:$D$28252,"&lt;&gt;内部转账",Sheet1!$E$5:$E$28252,"&lt;&gt;*调拨*")</f>
        <v>0</v>
      </c>
      <c r="E66" s="32">
        <f>SUMIFS(Sheet1!$F$5:$F$28252,Sheet1!$I$5:$I$28252,$B66,Sheet1!$L$5:$L$28252,$A66,Sheet1!$D$5:$D$28252,"医保",Sheet1!$E$5:$E$28252,"&lt;&gt;*调拨*",Sheet1!$E$5:$E$28252,"&lt;&gt;*医保即时拨付*")+SUMIFS(Sheet1!$F$5:$F$28252,Sheet1!$I$5:$I$28252,$B66,Sheet1!$L$5:$L$28252,$A66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6" s="32">
        <f>SUMIFS(Sheet1!$F$5:$F$28252,Sheet1!$I$5:$I$28252,$B66,Sheet1!$L$5:$L$28252,$A66,Sheet1!$D$5:$D$28252,"聚合",Sheet1!$E$5:$E$28252,"&lt;&gt;*调拨*")+SUMIFS(Sheet1!$F$5:$F$28252,Sheet1!$I$5:$I$28252,$B66,Sheet1!$L$5:$L$28252,$A66,Sheet1!$E$5:$E$28252,"*聚合*",Sheet1!$D$5:$D$28252,"&lt;&gt;聚合",Sheet1!$D$5:$D$28252,"&lt;&gt;内部转款",Sheet1!$D$5:$D$28252,"&lt;&gt;内部转账",Sheet1!$E$5:$E$28252,"&lt;&gt;*调拨*")</f>
        <v>0</v>
      </c>
      <c r="G66" s="32">
        <f>SUMIFS(Sheet1!$F$5:$F$28252,Sheet1!$I$5:$I$28252,$B66,Sheet1!$L$5:$L$28252,$A66,Sheet1!$D$5:$D$28252,"24小时微信",Sheet1!$E$5:$E$28252,"&lt;&gt;*调拨*")+SUMIFS(Sheet1!$F$5:$F$28252,Sheet1!$I$5:$I$28252,$B66,Sheet1!$L$5:$L$28252,$A66,Sheet1!$E$5:$E$28252,"*24小时微信*",Sheet1!$D$5:$D$28252,"&lt;&gt;24小时微信",Sheet1!$D$5:$D$28252,"&lt;&gt;内部转款",Sheet1!$D$5:$D$28252,"&lt;&gt;内部转账",Sheet1!$E$5:$E$28252,"&lt;&gt;*调拨*")</f>
        <v>0</v>
      </c>
      <c r="H66" s="32">
        <f>SUMIFS(Sheet1!$F$5:$F$28252,Sheet1!$I$5:$I$28252,$B66,Sheet1!$L$5:$L$28252,$A66,Sheet1!$D$5:$D$28252,"美团",Sheet1!$E$5:$E$28252,"&lt;&gt;*调拨*")+SUMIFS(Sheet1!$F$5:$F$28252,Sheet1!$I$5:$I$28252,$B66,Sheet1!$L$5:$L$28252,$A66,Sheet1!$E$5:$E$28252,"*美团*",Sheet1!$D$5:$D$28252,"&lt;&gt;美团",Sheet1!$D$5:$D$28252,"&lt;&gt;内部转款",Sheet1!$D$5:$D$28252,"&lt;&gt;内部转账",Sheet1!$E$5:$E$28252,"&lt;&gt;*调拨*")</f>
        <v>0</v>
      </c>
      <c r="I66" s="32">
        <f>SUMIFS(Sheet1!$F$5:$F$28252,Sheet1!$I$5:$I$28252,$B66,Sheet1!$L$5:$L$28252,$A66,Sheet1!$D$5:$D$28252,"饿了么",Sheet1!$E$5:$E$28252,"&lt;&gt;*调拨*")+SUMIFS(Sheet1!$F$5:$F$28252,Sheet1!$I$5:$I$28252,$B66,Sheet1!$L$5:$L$28252,$A66,Sheet1!$E$5:$E$28252,"*饿了么*",Sheet1!$D$5:$D$28252,"&lt;&gt;饿了么",Sheet1!$D$5:$D$28252,"&lt;&gt;内部转款",Sheet1!$D$5:$D$28252,"&lt;&gt;内部转账",Sheet1!$E$5:$E$28252,"&lt;&gt;*调拨*")</f>
        <v>0</v>
      </c>
      <c r="J66" s="32">
        <f>SUMIFS(Sheet1!$F$5:$F$28252,Sheet1!$I$5:$I$28252,$B66,Sheet1!$L$5:$L$28252,$A66,Sheet1!$D$5:$D$28252,"健E卡",Sheet1!$E$5:$E$28252,"&lt;&gt;*调拨*")+SUMIFS(Sheet1!$F$5:$F$28252,Sheet1!$I$5:$I$28252,$B66,Sheet1!$L$5:$L$28252,$A66,Sheet1!$E$5:$E$28252,"*健E卡*",Sheet1!$D$5:$D$28252,"&lt;&gt;健E卡",Sheet1!$D$5:$D$28252,"&lt;&gt;内部转款",Sheet1!$D$5:$D$28252,"&lt;&gt;内部转账",Sheet1!$E$5:$E$28252,"&lt;&gt;*调拨*")</f>
        <v>0</v>
      </c>
      <c r="K66" s="32">
        <f>SUMIFS(Sheet1!$F$5:$F$28252,Sheet1!$I$5:$I$28252,$B66,Sheet1!$L$5:$L$28252,$A66,Sheet1!$D$5:$D$28252,"抖音",Sheet1!$E$5:$E$28252,"&lt;&gt;*调拨*")+SUMIFS(Sheet1!$F$5:$F$28252,Sheet1!$I$5:$I$28252,$B66,Sheet1!$L$5:$L$28252,$A66,Sheet1!$E$5:$E$28252,"*抖音*",Sheet1!$D$5:$D$28252,"&lt;&gt;抖音",Sheet1!$D$5:$D$28252,"&lt;&gt;内部转款",Sheet1!$D$5:$D$28252,"&lt;&gt;内部转账",Sheet1!$E$5:$E$28252,"&lt;&gt;*调拨*")</f>
        <v>0</v>
      </c>
      <c r="L66" s="32">
        <f>SUMIFS(Sheet1!$F$5:$F$28252,Sheet1!$I$5:$I$28252,$B66,Sheet1!$L$5:$L$28252,$A66,Sheet1!$D$5:$D$28252,"医卡通",Sheet1!$E$5:$E$28252,"&lt;&gt;*调拨*")+SUMIFS(Sheet1!$F$5:$F$28252,Sheet1!$I$5:$I$28252,$B66,Sheet1!$L$5:$L$28252,$A66,Sheet1!$E$5:$E$28252,"*医卡通*",Sheet1!$D$5:$D$28252,"&lt;&gt;医卡通",Sheet1!$D$5:$D$28252,"&lt;&gt;内部转款",Sheet1!$D$5:$D$28252,"&lt;&gt;内部转账",Sheet1!$E$5:$E$28252,"&lt;&gt;*调拨*")</f>
        <v>0</v>
      </c>
      <c r="M66" s="32">
        <f>SUMIFS(Sheet1!$F$5:$F$28252,Sheet1!$I$5:$I$28252,$B66,Sheet1!$L$5:$L$28252,$A66,Sheet1!$D$5:$D$28252,"企健网",Sheet1!$E$5:$E$28252,"&lt;&gt;*调拨*")+SUMIFS(Sheet1!$F$5:$F$28252,Sheet1!$I$5:$I$28252,$B66,Sheet1!$L$5:$L$28252,$A66,Sheet1!$E$5:$E$28252,"*企健网*",Sheet1!$D$5:$D$28252,"&lt;&gt;企健网",Sheet1!$D$5:$D$28252,"&lt;&gt;内部转款",Sheet1!$D$5:$D$28252,"&lt;&gt;内部转账",Sheet1!$E$5:$E$28252,"&lt;&gt;*调拨*")</f>
        <v>0</v>
      </c>
      <c r="N66" s="32">
        <f>SUMIFS(Sheet1!$F$5:$F$28252,Sheet1!$I$5:$I$28252,$B66,Sheet1!$L$5:$L$28252,$A66,Sheet1!$D$5:$D$28252,"银联",Sheet1!$E$5:$E$28252,"&lt;&gt;*调拨*")+SUMIFS(Sheet1!$F$5:$F$28252,Sheet1!$I$5:$I$28252,$B66,Sheet1!$L$5:$L$28252,$A66,Sheet1!$E$5:$E$28252,"*银联*",Sheet1!$D$5:$D$28252,"&lt;&gt;银联",Sheet1!$D$5:$D$28252,"&lt;&gt;内部转款",Sheet1!$D$5:$D$28252,"&lt;&gt;内部转账",Sheet1!$E$5:$E$28252,"&lt;&gt;*调拨*")</f>
        <v>0</v>
      </c>
      <c r="O66" s="32">
        <f>SUMIFS(Sheet1!$F$5:$F$28252,Sheet1!$I$5:$I$28252,$B66,Sheet1!$L$5:$L$28252,$A66,Sheet1!$D$5:$D$28252,"京东",Sheet1!$E$5:$E$28252,"&lt;&gt;*调拨*")+SUMIFS(Sheet1!$F$5:$F$28252,Sheet1!$I$5:$I$28252,$B66,Sheet1!$L$5:$L$28252,$A66,Sheet1!$E$5:$E$28252,"*京东*",Sheet1!$D$5:$D$28252,"&lt;&gt;京东",Sheet1!$D$5:$D$28252,"&lt;&gt;内部转款",Sheet1!$D$5:$D$28252,"&lt;&gt;内部转账",Sheet1!$E$5:$E$28252,"&lt;&gt;*调拨*")</f>
        <v>0</v>
      </c>
      <c r="P66" s="32">
        <f>SUMIFS(Sheet1!$F$5:$F$28252,Sheet1!$I$5:$I$28252,$B66,Sheet1!$L$5:$L$28252,$A66,Sheet1!$D$5:$D$28252,"药机微信",Sheet1!$E$5:$E$28252,"&lt;&gt;*调拨*")+SUMIFS(Sheet1!$F$5:$F$28252,Sheet1!$I$5:$I$28252,$B66,Sheet1!$L$5:$L$28252,$A66,Sheet1!$E$5:$E$28252,"*药机微信*",Sheet1!$D$5:$D$28252,"&lt;&gt;药机微信",Sheet1!$D$5:$D$28252,"&lt;&gt;内部转款",Sheet1!$D$5:$D$28252,"&lt;&gt;内部转账",Sheet1!$E$5:$E$28252,"&lt;&gt;*调拨*")</f>
        <v>0</v>
      </c>
      <c r="Q66" s="32">
        <f>SUMIFS(Sheet1!$F$5:$F$28252,Sheet1!$I$5:$I$28252,$B66,Sheet1!$L$5:$L$28252,$A66,Sheet1!$D$5:$D$28252,"亲情卡",Sheet1!$E$5:$E$28252,"&lt;&gt;*调拨*")+SUMIFS(Sheet1!$F$5:$F$28252,Sheet1!$I$5:$I$28252,$B66,Sheet1!$L$5:$L$28252,$A66,Sheet1!$E$5:$E$28252,"*亲情卡*",Sheet1!$D$5:$D$28252,"&lt;&gt;亲情卡",Sheet1!$D$5:$D$28252,"&lt;&gt;内部转款",Sheet1!$D$5:$D$28252,"&lt;&gt;内部转账",Sheet1!$E$5:$E$28252,"&lt;&gt;*调拨*")</f>
        <v>0</v>
      </c>
      <c r="R66" s="32">
        <f>SUMIFS(Sheet1!$F$5:$F$28252,Sheet1!$I$5:$I$28252,$B66,Sheet1!$L$5:$L$28252,$A66,Sheet1!$D$5:$D$28252,"优惠券",Sheet1!$E$5:$E$28252,"&lt;&gt;*调拨*")+SUMIFS(Sheet1!$F$5:$F$28252,Sheet1!$I$5:$I$28252,$B66,Sheet1!$L$5:$L$28252,$A66,Sheet1!$E$5:$E$28252,"*优惠券*",Sheet1!$D$5:$D$28252,"&lt;&gt;优惠券",Sheet1!$D$5:$D$28252,"&lt;&gt;内部转款",Sheet1!$D$5:$D$28252,"&lt;&gt;内部转账",Sheet1!$E$5:$E$28252,"&lt;&gt;*调拨*")</f>
        <v>0</v>
      </c>
      <c r="S66" s="32">
        <f>SUMIFS(Sheet1!$F$5:$F$28252,Sheet1!$I$5:$I$28252,$B66,Sheet1!$L$5:$L$28252,$A66,Sheet1!$D$5:$D$28252,"代金券",Sheet1!$E$5:$E$28252,"&lt;&gt;*调拨*")+SUMIFS(Sheet1!$F$5:$F$28252,Sheet1!$I$5:$I$28252,$B66,Sheet1!$L$5:$L$28252,$A66,Sheet1!$E$5:$E$28252,"*代金券*",Sheet1!$D$5:$D$28252,"&lt;&gt;代金券",Sheet1!$D$5:$D$28252,"&lt;&gt;内部转款",Sheet1!$D$5:$D$28252,"&lt;&gt;内部转账",Sheet1!$E$5:$E$28252,"&lt;&gt;*调拨*")</f>
        <v>0</v>
      </c>
      <c r="T66" s="32">
        <f>SUMIFS(Sheet1!$F$5:$F$28252,Sheet1!$I$5:$I$28252,$B66,Sheet1!$L$5:$L$28252,$A66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66,Sheet1!$L$5:$L$28252,$A66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66,Sheet1!$L$5:$L$28252,$A66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66,Sheet1!$L$5:$L$28252,$A66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6" s="32">
        <f>SUMIFS(Sheet1!$F$5:$F$28252,Sheet1!$I$5:$I$28252,$B66,Sheet1!$L$5:$L$28252,$A66,Sheet1!$E$5:$E$28252,"*调拨*")</f>
        <v>0</v>
      </c>
      <c r="V66" s="32">
        <f>SUMIFS(Sheet1!$F$5:$F$28252,Sheet1!$I$5:$I$28252,$B66,Sheet1!$L$5:$L$28252,$A66,Sheet1!$D$5:$D$28252,"储值",Sheet1!$E$5:$E$28252,"&lt;&gt;*调拨*")+SUMIFS(Sheet1!$F$5:$F$28252,Sheet1!$I$5:$I$28252,$B66,Sheet1!$L$5:$L$28252,$A66,Sheet1!$E$5:$E$28252,"*储值*",Sheet1!$D$5:$D$28252,"&lt;&gt;储值",Sheet1!$D$5:$D$28252,"&lt;&gt;内部转款",Sheet1!$D$5:$D$28252,"&lt;&gt;内部转账",Sheet1!$E$5:$E$28252,"&lt;&gt;*调拨*")</f>
        <v>0</v>
      </c>
      <c r="W66" s="32">
        <f>SUMIFS(Sheet1!$F$5:$F$28252,Sheet1!$I$5:$I$28252,$B66,Sheet1!$L$5:$L$28252,$A66,Sheet1!$D$5:$D$28252,"效期",Sheet1!$E$5:$E$28252,"&lt;&gt;*调拨*")+SUMIFS(Sheet1!$F$5:$F$28252,Sheet1!$I$5:$I$28252,$B66,Sheet1!$L$5:$L$28252,$A66,Sheet1!$E$5:$E$28252,"*效期*",Sheet1!$D$5:$D$28252,"&lt;&gt;效期",Sheet1!$D$5:$D$28252,"&lt;&gt;内部转款",Sheet1!$D$5:$D$28252,"&lt;&gt;内部转账",Sheet1!$E$5:$E$28252,"&lt;&gt;*调拨*")</f>
        <v>0</v>
      </c>
      <c r="X66" s="32">
        <f>SUMIFS(Sheet1!$F$5:$F$28252,Sheet1!$I$5:$I$28252,$B66,Sheet1!$L$5:$L$28252,$A66,Sheet1!$D$5:$D$28252,"内部转款",Sheet1!$E$5:$E$28252,"&lt;&gt;*调拨*")+SUMIFS(Sheet1!$F$5:$F$28252,Sheet1!$I$5:$I$28252,$B66,Sheet1!$L$5:$L$28252,$A66,Sheet1!$D$5:$D$28252,"内部转账",Sheet1!$E$5:$E$28252,"&lt;&gt;*调拨*")</f>
        <v>0</v>
      </c>
      <c r="Y66" s="32">
        <f t="shared" si="4"/>
        <v>0</v>
      </c>
      <c r="Z66" s="32">
        <f>SUMIFS(Sheet1!$F$5:$F$28252,Sheet1!$I$5:$I$28252,$B66,Sheet1!$L$5:$L$28252,$A66)</f>
        <v>0</v>
      </c>
      <c r="AA66" s="32">
        <f>SUMIFS(Sheet1!$G$5:$G$28252,Sheet1!$I$5:$I$28252,$B66,Sheet1!$L$5:$L$28252,$A66,Sheet1!$D$5:$D$28252,"工资",Sheet1!$E$5:$E$28252,"&lt;&gt;*调拨*")+SUMIFS(Sheet1!$G$5:$G$28252,Sheet1!$I$5:$I$28252,$B66,Sheet1!$L$5:$L$28252,$A66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6" s="32">
        <f>SUMIFS(Sheet1!$G$5:$G$28252,Sheet1!$I$5:$I$28252,$B66,Sheet1!$L$5:$L$28252,$A66,Sheet1!$D$5:$D$28252,"水费",Sheet1!$E$5:$E$28252,"&lt;&gt;*调拨*")+SUMIFS(Sheet1!$G$5:$G$28252,Sheet1!$I$5:$I$28252,$B66,Sheet1!$L$5:$L$28252,$A66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6" s="32">
        <f>SUMIFS(Sheet1!$G$5:$G$28252,Sheet1!$I$5:$I$28252,$B66,Sheet1!$L$5:$L$28252,$A66,Sheet1!$D$5:$D$28252,"电费",Sheet1!$E$5:$E$28252,"&lt;&gt;*调拨*")+SUMIFS(Sheet1!$G$5:$G$28252,Sheet1!$I$5:$I$28252,$B66,Sheet1!$L$5:$L$28252,$A66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6" s="32">
        <f>SUMIFS(Sheet1!$G$5:$G$28252,Sheet1!$I$5:$I$28252,$B66,Sheet1!$L$5:$L$28252,$A66,Sheet1!$D$5:$D$28252,"宽带费",Sheet1!$E$5:$E$28252,"&lt;&gt;*调拨*")+SUMIFS(Sheet1!$G$5:$G$28252,Sheet1!$I$5:$I$28252,$B66,Sheet1!$L$5:$L$28252,$A66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6" s="32">
        <f>SUMIFS(Sheet1!$G$5:$G$28252,Sheet1!$I$5:$I$28252,$B66,Sheet1!$L$5:$L$28252,$A66,Sheet1!$D$5:$D$28252,"办公费",Sheet1!$E$5:$E$28252,"&lt;&gt;*调拨*")+SUMIFS(Sheet1!$G$5:$G$28252,Sheet1!$I$5:$I$28252,$B66,Sheet1!$L$5:$L$28252,$A66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6" s="32">
        <f>SUMIFS(Sheet1!$G$5:$G$28252,Sheet1!$I$5:$I$28252,$B66,Sheet1!$L$5:$L$28252,$A66,Sheet1!$D$5:$D$28252,"话费",Sheet1!$E$5:$E$28252,"&lt;&gt;*调拨*")+SUMIFS(Sheet1!$G$5:$G$28252,Sheet1!$I$5:$I$28252,$B66,Sheet1!$L$5:$L$28252,$A66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6" s="32">
        <f>SUMIFS(Sheet1!$G$5:$G$28252,Sheet1!$I$5:$I$28252,$B66,Sheet1!$L$5:$L$28252,$A66,Sheet1!$D$5:$D$28252,"房租",Sheet1!$E$5:$E$28252,"&lt;&gt;*调拨*")+SUMIFS(Sheet1!$G$5:$G$28252,Sheet1!$I$5:$I$28252,$B66,Sheet1!$L$5:$L$28252,$A66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6" s="32">
        <f>SUMIFS(Sheet1!$G$5:$G$28252,Sheet1!$I$5:$I$28252,$B66,Sheet1!$L$5:$L$28252,$A66,Sheet1!$E$5:$E$28252,"*调拨*")</f>
        <v>0</v>
      </c>
      <c r="AI66" s="32">
        <f>SUMIFS(Sheet1!$G$5:$G$28252,Sheet1!$I$5:$I$28252,$B66,Sheet1!$L$5:$L$28252,$A66,Sheet1!$D$5:$D$28252,"内部转款",Sheet1!$E$5:$E$28252,"&lt;&gt;*调拨*")+SUMIFS(Sheet1!$G$5:$G$28252,Sheet1!$I$5:$I$28252,$B66,Sheet1!$L$5:$L$28252,$A66,Sheet1!$D$5:$D$28252,"内部转账",Sheet1!$E$5:$E$28252,"&lt;&gt;*调拨*")</f>
        <v>0</v>
      </c>
      <c r="AJ66" s="32">
        <f t="shared" si="5"/>
        <v>0</v>
      </c>
      <c r="AK66" s="32">
        <f>SUMIFS(Sheet1!$G$5:$G$28252,Sheet1!$I$5:$I$28252,$B66,Sheet1!$L$5:$L$28252,$A66)</f>
        <v>0</v>
      </c>
      <c r="AL66" s="32">
        <f t="shared" si="6"/>
        <v>0</v>
      </c>
    </row>
    <row r="67" ht="16.5" spans="1:38">
      <c r="A67" s="30">
        <v>202601</v>
      </c>
      <c r="B67" s="31" t="s">
        <v>678</v>
      </c>
      <c r="C67" s="32">
        <f>SUMIFS(Sheet1!$F$5:$F$28252,Sheet1!$I$5:$I$28252,$B67,Sheet1!$L$5:$L$28252,$A67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7" s="32">
        <f>SUMIFS(Sheet1!$F$5:$F$28252,Sheet1!$I$5:$I$28252,$B67,Sheet1!$L$5:$L$28252,$A67,Sheet1!$D$5:$D$28252,"医保即时拨付",Sheet1!$E$5:$E$28252,"&lt;&gt;*调拨*")+SUMIFS(Sheet1!$F$5:$F$28252,Sheet1!$I$5:$I$28252,$B67,Sheet1!$L$5:$L$28252,$A67,Sheet1!$E$5:$E$28252,"*医保即时拨付*",Sheet1!$D$5:$D$28252,"&lt;&gt;医保即时拨付",Sheet1!$D$5:$D$28252,"&lt;&gt;内部转款",Sheet1!$D$5:$D$28252,"&lt;&gt;内部转账",Sheet1!$E$5:$E$28252,"&lt;&gt;*调拨*")</f>
        <v>0</v>
      </c>
      <c r="E67" s="32">
        <f>SUMIFS(Sheet1!$F$5:$F$28252,Sheet1!$I$5:$I$28252,$B67,Sheet1!$L$5:$L$28252,$A67,Sheet1!$D$5:$D$28252,"医保",Sheet1!$E$5:$E$28252,"&lt;&gt;*调拨*",Sheet1!$E$5:$E$28252,"&lt;&gt;*医保即时拨付*")+SUMIFS(Sheet1!$F$5:$F$28252,Sheet1!$I$5:$I$28252,$B67,Sheet1!$L$5:$L$28252,$A67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7" s="32">
        <f>SUMIFS(Sheet1!$F$5:$F$28252,Sheet1!$I$5:$I$28252,$B67,Sheet1!$L$5:$L$28252,$A67,Sheet1!$D$5:$D$28252,"聚合",Sheet1!$E$5:$E$28252,"&lt;&gt;*调拨*")+SUMIFS(Sheet1!$F$5:$F$28252,Sheet1!$I$5:$I$28252,$B67,Sheet1!$L$5:$L$28252,$A67,Sheet1!$E$5:$E$28252,"*聚合*",Sheet1!$D$5:$D$28252,"&lt;&gt;聚合",Sheet1!$D$5:$D$28252,"&lt;&gt;内部转款",Sheet1!$D$5:$D$28252,"&lt;&gt;内部转账",Sheet1!$E$5:$E$28252,"&lt;&gt;*调拨*")</f>
        <v>0</v>
      </c>
      <c r="G67" s="32">
        <f>SUMIFS(Sheet1!$F$5:$F$28252,Sheet1!$I$5:$I$28252,$B67,Sheet1!$L$5:$L$28252,$A67,Sheet1!$D$5:$D$28252,"24小时微信",Sheet1!$E$5:$E$28252,"&lt;&gt;*调拨*")+SUMIFS(Sheet1!$F$5:$F$28252,Sheet1!$I$5:$I$28252,$B67,Sheet1!$L$5:$L$28252,$A67,Sheet1!$E$5:$E$28252,"*24小时微信*",Sheet1!$D$5:$D$28252,"&lt;&gt;24小时微信",Sheet1!$D$5:$D$28252,"&lt;&gt;内部转款",Sheet1!$D$5:$D$28252,"&lt;&gt;内部转账",Sheet1!$E$5:$E$28252,"&lt;&gt;*调拨*")</f>
        <v>0</v>
      </c>
      <c r="H67" s="32">
        <f>SUMIFS(Sheet1!$F$5:$F$28252,Sheet1!$I$5:$I$28252,$B67,Sheet1!$L$5:$L$28252,$A67,Sheet1!$D$5:$D$28252,"美团",Sheet1!$E$5:$E$28252,"&lt;&gt;*调拨*")+SUMIFS(Sheet1!$F$5:$F$28252,Sheet1!$I$5:$I$28252,$B67,Sheet1!$L$5:$L$28252,$A67,Sheet1!$E$5:$E$28252,"*美团*",Sheet1!$D$5:$D$28252,"&lt;&gt;美团",Sheet1!$D$5:$D$28252,"&lt;&gt;内部转款",Sheet1!$D$5:$D$28252,"&lt;&gt;内部转账",Sheet1!$E$5:$E$28252,"&lt;&gt;*调拨*")</f>
        <v>0</v>
      </c>
      <c r="I67" s="32">
        <f>SUMIFS(Sheet1!$F$5:$F$28252,Sheet1!$I$5:$I$28252,$B67,Sheet1!$L$5:$L$28252,$A67,Sheet1!$D$5:$D$28252,"饿了么",Sheet1!$E$5:$E$28252,"&lt;&gt;*调拨*")+SUMIFS(Sheet1!$F$5:$F$28252,Sheet1!$I$5:$I$28252,$B67,Sheet1!$L$5:$L$28252,$A67,Sheet1!$E$5:$E$28252,"*饿了么*",Sheet1!$D$5:$D$28252,"&lt;&gt;饿了么",Sheet1!$D$5:$D$28252,"&lt;&gt;内部转款",Sheet1!$D$5:$D$28252,"&lt;&gt;内部转账",Sheet1!$E$5:$E$28252,"&lt;&gt;*调拨*")</f>
        <v>0</v>
      </c>
      <c r="J67" s="32">
        <f>SUMIFS(Sheet1!$F$5:$F$28252,Sheet1!$I$5:$I$28252,$B67,Sheet1!$L$5:$L$28252,$A67,Sheet1!$D$5:$D$28252,"健E卡",Sheet1!$E$5:$E$28252,"&lt;&gt;*调拨*")+SUMIFS(Sheet1!$F$5:$F$28252,Sheet1!$I$5:$I$28252,$B67,Sheet1!$L$5:$L$28252,$A67,Sheet1!$E$5:$E$28252,"*健E卡*",Sheet1!$D$5:$D$28252,"&lt;&gt;健E卡",Sheet1!$D$5:$D$28252,"&lt;&gt;内部转款",Sheet1!$D$5:$D$28252,"&lt;&gt;内部转账",Sheet1!$E$5:$E$28252,"&lt;&gt;*调拨*")</f>
        <v>0</v>
      </c>
      <c r="K67" s="32">
        <f>SUMIFS(Sheet1!$F$5:$F$28252,Sheet1!$I$5:$I$28252,$B67,Sheet1!$L$5:$L$28252,$A67,Sheet1!$D$5:$D$28252,"抖音",Sheet1!$E$5:$E$28252,"&lt;&gt;*调拨*")+SUMIFS(Sheet1!$F$5:$F$28252,Sheet1!$I$5:$I$28252,$B67,Sheet1!$L$5:$L$28252,$A67,Sheet1!$E$5:$E$28252,"*抖音*",Sheet1!$D$5:$D$28252,"&lt;&gt;抖音",Sheet1!$D$5:$D$28252,"&lt;&gt;内部转款",Sheet1!$D$5:$D$28252,"&lt;&gt;内部转账",Sheet1!$E$5:$E$28252,"&lt;&gt;*调拨*")</f>
        <v>0</v>
      </c>
      <c r="L67" s="32">
        <f>SUMIFS(Sheet1!$F$5:$F$28252,Sheet1!$I$5:$I$28252,$B67,Sheet1!$L$5:$L$28252,$A67,Sheet1!$D$5:$D$28252,"医卡通",Sheet1!$E$5:$E$28252,"&lt;&gt;*调拨*")+SUMIFS(Sheet1!$F$5:$F$28252,Sheet1!$I$5:$I$28252,$B67,Sheet1!$L$5:$L$28252,$A67,Sheet1!$E$5:$E$28252,"*医卡通*",Sheet1!$D$5:$D$28252,"&lt;&gt;医卡通",Sheet1!$D$5:$D$28252,"&lt;&gt;内部转款",Sheet1!$D$5:$D$28252,"&lt;&gt;内部转账",Sheet1!$E$5:$E$28252,"&lt;&gt;*调拨*")</f>
        <v>0</v>
      </c>
      <c r="M67" s="32">
        <f>SUMIFS(Sheet1!$F$5:$F$28252,Sheet1!$I$5:$I$28252,$B67,Sheet1!$L$5:$L$28252,$A67,Sheet1!$D$5:$D$28252,"企健网",Sheet1!$E$5:$E$28252,"&lt;&gt;*调拨*")+SUMIFS(Sheet1!$F$5:$F$28252,Sheet1!$I$5:$I$28252,$B67,Sheet1!$L$5:$L$28252,$A67,Sheet1!$E$5:$E$28252,"*企健网*",Sheet1!$D$5:$D$28252,"&lt;&gt;企健网",Sheet1!$D$5:$D$28252,"&lt;&gt;内部转款",Sheet1!$D$5:$D$28252,"&lt;&gt;内部转账",Sheet1!$E$5:$E$28252,"&lt;&gt;*调拨*")</f>
        <v>0</v>
      </c>
      <c r="N67" s="32">
        <f>SUMIFS(Sheet1!$F$5:$F$28252,Sheet1!$I$5:$I$28252,$B67,Sheet1!$L$5:$L$28252,$A67,Sheet1!$D$5:$D$28252,"银联",Sheet1!$E$5:$E$28252,"&lt;&gt;*调拨*")+SUMIFS(Sheet1!$F$5:$F$28252,Sheet1!$I$5:$I$28252,$B67,Sheet1!$L$5:$L$28252,$A67,Sheet1!$E$5:$E$28252,"*银联*",Sheet1!$D$5:$D$28252,"&lt;&gt;银联",Sheet1!$D$5:$D$28252,"&lt;&gt;内部转款",Sheet1!$D$5:$D$28252,"&lt;&gt;内部转账",Sheet1!$E$5:$E$28252,"&lt;&gt;*调拨*")</f>
        <v>0</v>
      </c>
      <c r="O67" s="32">
        <f>SUMIFS(Sheet1!$F$5:$F$28252,Sheet1!$I$5:$I$28252,$B67,Sheet1!$L$5:$L$28252,$A67,Sheet1!$D$5:$D$28252,"京东",Sheet1!$E$5:$E$28252,"&lt;&gt;*调拨*")+SUMIFS(Sheet1!$F$5:$F$28252,Sheet1!$I$5:$I$28252,$B67,Sheet1!$L$5:$L$28252,$A67,Sheet1!$E$5:$E$28252,"*京东*",Sheet1!$D$5:$D$28252,"&lt;&gt;京东",Sheet1!$D$5:$D$28252,"&lt;&gt;内部转款",Sheet1!$D$5:$D$28252,"&lt;&gt;内部转账",Sheet1!$E$5:$E$28252,"&lt;&gt;*调拨*")</f>
        <v>0</v>
      </c>
      <c r="P67" s="32">
        <f>SUMIFS(Sheet1!$F$5:$F$28252,Sheet1!$I$5:$I$28252,$B67,Sheet1!$L$5:$L$28252,$A67,Sheet1!$D$5:$D$28252,"药机微信",Sheet1!$E$5:$E$28252,"&lt;&gt;*调拨*")+SUMIFS(Sheet1!$F$5:$F$28252,Sheet1!$I$5:$I$28252,$B67,Sheet1!$L$5:$L$28252,$A67,Sheet1!$E$5:$E$28252,"*药机微信*",Sheet1!$D$5:$D$28252,"&lt;&gt;药机微信",Sheet1!$D$5:$D$28252,"&lt;&gt;内部转款",Sheet1!$D$5:$D$28252,"&lt;&gt;内部转账",Sheet1!$E$5:$E$28252,"&lt;&gt;*调拨*")</f>
        <v>0</v>
      </c>
      <c r="Q67" s="32">
        <f>SUMIFS(Sheet1!$F$5:$F$28252,Sheet1!$I$5:$I$28252,$B67,Sheet1!$L$5:$L$28252,$A67,Sheet1!$D$5:$D$28252,"亲情卡",Sheet1!$E$5:$E$28252,"&lt;&gt;*调拨*")+SUMIFS(Sheet1!$F$5:$F$28252,Sheet1!$I$5:$I$28252,$B67,Sheet1!$L$5:$L$28252,$A67,Sheet1!$E$5:$E$28252,"*亲情卡*",Sheet1!$D$5:$D$28252,"&lt;&gt;亲情卡",Sheet1!$D$5:$D$28252,"&lt;&gt;内部转款",Sheet1!$D$5:$D$28252,"&lt;&gt;内部转账",Sheet1!$E$5:$E$28252,"&lt;&gt;*调拨*")</f>
        <v>0</v>
      </c>
      <c r="R67" s="32">
        <f>SUMIFS(Sheet1!$F$5:$F$28252,Sheet1!$I$5:$I$28252,$B67,Sheet1!$L$5:$L$28252,$A67,Sheet1!$D$5:$D$28252,"优惠券",Sheet1!$E$5:$E$28252,"&lt;&gt;*调拨*")+SUMIFS(Sheet1!$F$5:$F$28252,Sheet1!$I$5:$I$28252,$B67,Sheet1!$L$5:$L$28252,$A67,Sheet1!$E$5:$E$28252,"*优惠券*",Sheet1!$D$5:$D$28252,"&lt;&gt;优惠券",Sheet1!$D$5:$D$28252,"&lt;&gt;内部转款",Sheet1!$D$5:$D$28252,"&lt;&gt;内部转账",Sheet1!$E$5:$E$28252,"&lt;&gt;*调拨*")</f>
        <v>0</v>
      </c>
      <c r="S67" s="32">
        <f>SUMIFS(Sheet1!$F$5:$F$28252,Sheet1!$I$5:$I$28252,$B67,Sheet1!$L$5:$L$28252,$A67,Sheet1!$D$5:$D$28252,"代金券",Sheet1!$E$5:$E$28252,"&lt;&gt;*调拨*")+SUMIFS(Sheet1!$F$5:$F$28252,Sheet1!$I$5:$I$28252,$B67,Sheet1!$L$5:$L$28252,$A67,Sheet1!$E$5:$E$28252,"*代金券*",Sheet1!$D$5:$D$28252,"&lt;&gt;代金券",Sheet1!$D$5:$D$28252,"&lt;&gt;内部转款",Sheet1!$D$5:$D$28252,"&lt;&gt;内部转账",Sheet1!$E$5:$E$28252,"&lt;&gt;*调拨*")</f>
        <v>0</v>
      </c>
      <c r="T67" s="32">
        <f>SUMIFS(Sheet1!$F$5:$F$28252,Sheet1!$I$5:$I$28252,$B67,Sheet1!$L$5:$L$28252,$A67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67,Sheet1!$L$5:$L$28252,$A67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67,Sheet1!$L$5:$L$28252,$A67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67,Sheet1!$L$5:$L$28252,$A67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7" s="32">
        <f>SUMIFS(Sheet1!$F$5:$F$28252,Sheet1!$I$5:$I$28252,$B67,Sheet1!$L$5:$L$28252,$A67,Sheet1!$E$5:$E$28252,"*调拨*")</f>
        <v>0</v>
      </c>
      <c r="V67" s="32">
        <f>SUMIFS(Sheet1!$F$5:$F$28252,Sheet1!$I$5:$I$28252,$B67,Sheet1!$L$5:$L$28252,$A67,Sheet1!$D$5:$D$28252,"储值",Sheet1!$E$5:$E$28252,"&lt;&gt;*调拨*")+SUMIFS(Sheet1!$F$5:$F$28252,Sheet1!$I$5:$I$28252,$B67,Sheet1!$L$5:$L$28252,$A67,Sheet1!$E$5:$E$28252,"*储值*",Sheet1!$D$5:$D$28252,"&lt;&gt;储值",Sheet1!$D$5:$D$28252,"&lt;&gt;内部转款",Sheet1!$D$5:$D$28252,"&lt;&gt;内部转账",Sheet1!$E$5:$E$28252,"&lt;&gt;*调拨*")</f>
        <v>0</v>
      </c>
      <c r="W67" s="32">
        <f>SUMIFS(Sheet1!$F$5:$F$28252,Sheet1!$I$5:$I$28252,$B67,Sheet1!$L$5:$L$28252,$A67,Sheet1!$D$5:$D$28252,"效期",Sheet1!$E$5:$E$28252,"&lt;&gt;*调拨*")+SUMIFS(Sheet1!$F$5:$F$28252,Sheet1!$I$5:$I$28252,$B67,Sheet1!$L$5:$L$28252,$A67,Sheet1!$E$5:$E$28252,"*效期*",Sheet1!$D$5:$D$28252,"&lt;&gt;效期",Sheet1!$D$5:$D$28252,"&lt;&gt;内部转款",Sheet1!$D$5:$D$28252,"&lt;&gt;内部转账",Sheet1!$E$5:$E$28252,"&lt;&gt;*调拨*")</f>
        <v>0</v>
      </c>
      <c r="X67" s="32">
        <f>SUMIFS(Sheet1!$F$5:$F$28252,Sheet1!$I$5:$I$28252,$B67,Sheet1!$L$5:$L$28252,$A67,Sheet1!$D$5:$D$28252,"内部转款",Sheet1!$E$5:$E$28252,"&lt;&gt;*调拨*")+SUMIFS(Sheet1!$F$5:$F$28252,Sheet1!$I$5:$I$28252,$B67,Sheet1!$L$5:$L$28252,$A67,Sheet1!$D$5:$D$28252,"内部转账",Sheet1!$E$5:$E$28252,"&lt;&gt;*调拨*")</f>
        <v>0</v>
      </c>
      <c r="Y67" s="32">
        <f t="shared" si="4"/>
        <v>0</v>
      </c>
      <c r="Z67" s="32">
        <f>SUMIFS(Sheet1!$F$5:$F$28252,Sheet1!$I$5:$I$28252,$B67,Sheet1!$L$5:$L$28252,$A67)</f>
        <v>0</v>
      </c>
      <c r="AA67" s="32">
        <f>SUMIFS(Sheet1!$G$5:$G$28252,Sheet1!$I$5:$I$28252,$B67,Sheet1!$L$5:$L$28252,$A67,Sheet1!$D$5:$D$28252,"工资",Sheet1!$E$5:$E$28252,"&lt;&gt;*调拨*")+SUMIFS(Sheet1!$G$5:$G$28252,Sheet1!$I$5:$I$28252,$B67,Sheet1!$L$5:$L$28252,$A67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7" s="32">
        <f>SUMIFS(Sheet1!$G$5:$G$28252,Sheet1!$I$5:$I$28252,$B67,Sheet1!$L$5:$L$28252,$A67,Sheet1!$D$5:$D$28252,"水费",Sheet1!$E$5:$E$28252,"&lt;&gt;*调拨*")+SUMIFS(Sheet1!$G$5:$G$28252,Sheet1!$I$5:$I$28252,$B67,Sheet1!$L$5:$L$28252,$A67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7" s="32">
        <f>SUMIFS(Sheet1!$G$5:$G$28252,Sheet1!$I$5:$I$28252,$B67,Sheet1!$L$5:$L$28252,$A67,Sheet1!$D$5:$D$28252,"电费",Sheet1!$E$5:$E$28252,"&lt;&gt;*调拨*")+SUMIFS(Sheet1!$G$5:$G$28252,Sheet1!$I$5:$I$28252,$B67,Sheet1!$L$5:$L$28252,$A67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7" s="32">
        <f>SUMIFS(Sheet1!$G$5:$G$28252,Sheet1!$I$5:$I$28252,$B67,Sheet1!$L$5:$L$28252,$A67,Sheet1!$D$5:$D$28252,"宽带费",Sheet1!$E$5:$E$28252,"&lt;&gt;*调拨*")+SUMIFS(Sheet1!$G$5:$G$28252,Sheet1!$I$5:$I$28252,$B67,Sheet1!$L$5:$L$28252,$A67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7" s="32">
        <f>SUMIFS(Sheet1!$G$5:$G$28252,Sheet1!$I$5:$I$28252,$B67,Sheet1!$L$5:$L$28252,$A67,Sheet1!$D$5:$D$28252,"办公费",Sheet1!$E$5:$E$28252,"&lt;&gt;*调拨*")+SUMIFS(Sheet1!$G$5:$G$28252,Sheet1!$I$5:$I$28252,$B67,Sheet1!$L$5:$L$28252,$A67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7" s="32">
        <f>SUMIFS(Sheet1!$G$5:$G$28252,Sheet1!$I$5:$I$28252,$B67,Sheet1!$L$5:$L$28252,$A67,Sheet1!$D$5:$D$28252,"话费",Sheet1!$E$5:$E$28252,"&lt;&gt;*调拨*")+SUMIFS(Sheet1!$G$5:$G$28252,Sheet1!$I$5:$I$28252,$B67,Sheet1!$L$5:$L$28252,$A67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7" s="32">
        <f>SUMIFS(Sheet1!$G$5:$G$28252,Sheet1!$I$5:$I$28252,$B67,Sheet1!$L$5:$L$28252,$A67,Sheet1!$D$5:$D$28252,"房租",Sheet1!$E$5:$E$28252,"&lt;&gt;*调拨*")+SUMIFS(Sheet1!$G$5:$G$28252,Sheet1!$I$5:$I$28252,$B67,Sheet1!$L$5:$L$28252,$A67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7" s="32">
        <f>SUMIFS(Sheet1!$G$5:$G$28252,Sheet1!$I$5:$I$28252,$B67,Sheet1!$L$5:$L$28252,$A67,Sheet1!$E$5:$E$28252,"*调拨*")</f>
        <v>0</v>
      </c>
      <c r="AI67" s="32">
        <f>SUMIFS(Sheet1!$G$5:$G$28252,Sheet1!$I$5:$I$28252,$B67,Sheet1!$L$5:$L$28252,$A67,Sheet1!$D$5:$D$28252,"内部转款",Sheet1!$E$5:$E$28252,"&lt;&gt;*调拨*")+SUMIFS(Sheet1!$G$5:$G$28252,Sheet1!$I$5:$I$28252,$B67,Sheet1!$L$5:$L$28252,$A67,Sheet1!$D$5:$D$28252,"内部转账",Sheet1!$E$5:$E$28252,"&lt;&gt;*调拨*")</f>
        <v>0</v>
      </c>
      <c r="AJ67" s="32">
        <f t="shared" si="5"/>
        <v>0</v>
      </c>
      <c r="AK67" s="32">
        <f>SUMIFS(Sheet1!$G$5:$G$28252,Sheet1!$I$5:$I$28252,$B67,Sheet1!$L$5:$L$28252,$A67)</f>
        <v>0</v>
      </c>
      <c r="AL67" s="32">
        <f t="shared" si="6"/>
        <v>0</v>
      </c>
    </row>
    <row r="68" ht="16.5" spans="1:38">
      <c r="A68" s="30">
        <v>202601</v>
      </c>
      <c r="B68" s="31" t="s">
        <v>74</v>
      </c>
      <c r="C68" s="32">
        <f>SUMIFS(Sheet1!$F$5:$F$28252,Sheet1!$I$5:$I$28252,$B68,Sheet1!$L$5:$L$28252,$A68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13354.92</v>
      </c>
      <c r="D68" s="32">
        <f>SUMIFS(Sheet1!$F$5:$F$28252,Sheet1!$I$5:$I$28252,$B68,Sheet1!$L$5:$L$28252,$A68,Sheet1!$D$5:$D$28252,"医保即时拨付",Sheet1!$E$5:$E$28252,"&lt;&gt;*调拨*")+SUMIFS(Sheet1!$F$5:$F$28252,Sheet1!$I$5:$I$28252,$B68,Sheet1!$L$5:$L$28252,$A68,Sheet1!$E$5:$E$28252,"*医保即时拨付*",Sheet1!$D$5:$D$28252,"&lt;&gt;医保即时拨付",Sheet1!$D$5:$D$28252,"&lt;&gt;内部转款",Sheet1!$D$5:$D$28252,"&lt;&gt;内部转账",Sheet1!$E$5:$E$28252,"&lt;&gt;*调拨*")</f>
        <v>0</v>
      </c>
      <c r="E68" s="32">
        <f>SUMIFS(Sheet1!$F$5:$F$28252,Sheet1!$I$5:$I$28252,$B68,Sheet1!$L$5:$L$28252,$A68,Sheet1!$D$5:$D$28252,"医保",Sheet1!$E$5:$E$28252,"&lt;&gt;*调拨*",Sheet1!$E$5:$E$28252,"&lt;&gt;*医保即时拨付*")+SUMIFS(Sheet1!$F$5:$F$28252,Sheet1!$I$5:$I$28252,$B68,Sheet1!$L$5:$L$28252,$A68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8333.59</v>
      </c>
      <c r="F68" s="32">
        <f>SUMIFS(Sheet1!$F$5:$F$28252,Sheet1!$I$5:$I$28252,$B68,Sheet1!$L$5:$L$28252,$A68,Sheet1!$D$5:$D$28252,"聚合",Sheet1!$E$5:$E$28252,"&lt;&gt;*调拨*")+SUMIFS(Sheet1!$F$5:$F$28252,Sheet1!$I$5:$I$28252,$B68,Sheet1!$L$5:$L$28252,$A68,Sheet1!$E$5:$E$28252,"*聚合*",Sheet1!$D$5:$D$28252,"&lt;&gt;聚合",Sheet1!$D$5:$D$28252,"&lt;&gt;内部转款",Sheet1!$D$5:$D$28252,"&lt;&gt;内部转账",Sheet1!$E$5:$E$28252,"&lt;&gt;*调拨*")</f>
        <v>0</v>
      </c>
      <c r="G68" s="32">
        <f>SUMIFS(Sheet1!$F$5:$F$28252,Sheet1!$I$5:$I$28252,$B68,Sheet1!$L$5:$L$28252,$A68,Sheet1!$D$5:$D$28252,"24小时微信",Sheet1!$E$5:$E$28252,"&lt;&gt;*调拨*")+SUMIFS(Sheet1!$F$5:$F$28252,Sheet1!$I$5:$I$28252,$B68,Sheet1!$L$5:$L$28252,$A68,Sheet1!$E$5:$E$28252,"*24小时微信*",Sheet1!$D$5:$D$28252,"&lt;&gt;24小时微信",Sheet1!$D$5:$D$28252,"&lt;&gt;内部转款",Sheet1!$D$5:$D$28252,"&lt;&gt;内部转账",Sheet1!$E$5:$E$28252,"&lt;&gt;*调拨*")</f>
        <v>0</v>
      </c>
      <c r="H68" s="32">
        <f>SUMIFS(Sheet1!$F$5:$F$28252,Sheet1!$I$5:$I$28252,$B68,Sheet1!$L$5:$L$28252,$A68,Sheet1!$D$5:$D$28252,"美团",Sheet1!$E$5:$E$28252,"&lt;&gt;*调拨*")+SUMIFS(Sheet1!$F$5:$F$28252,Sheet1!$I$5:$I$28252,$B68,Sheet1!$L$5:$L$28252,$A68,Sheet1!$E$5:$E$28252,"*美团*",Sheet1!$D$5:$D$28252,"&lt;&gt;美团",Sheet1!$D$5:$D$28252,"&lt;&gt;内部转款",Sheet1!$D$5:$D$28252,"&lt;&gt;内部转账",Sheet1!$E$5:$E$28252,"&lt;&gt;*调拨*")</f>
        <v>0</v>
      </c>
      <c r="I68" s="32">
        <f>SUMIFS(Sheet1!$F$5:$F$28252,Sheet1!$I$5:$I$28252,$B68,Sheet1!$L$5:$L$28252,$A68,Sheet1!$D$5:$D$28252,"饿了么",Sheet1!$E$5:$E$28252,"&lt;&gt;*调拨*")+SUMIFS(Sheet1!$F$5:$F$28252,Sheet1!$I$5:$I$28252,$B68,Sheet1!$L$5:$L$28252,$A68,Sheet1!$E$5:$E$28252,"*饿了么*",Sheet1!$D$5:$D$28252,"&lt;&gt;饿了么",Sheet1!$D$5:$D$28252,"&lt;&gt;内部转款",Sheet1!$D$5:$D$28252,"&lt;&gt;内部转账",Sheet1!$E$5:$E$28252,"&lt;&gt;*调拨*")</f>
        <v>0</v>
      </c>
      <c r="J68" s="32">
        <f>SUMIFS(Sheet1!$F$5:$F$28252,Sheet1!$I$5:$I$28252,$B68,Sheet1!$L$5:$L$28252,$A68,Sheet1!$D$5:$D$28252,"健E卡",Sheet1!$E$5:$E$28252,"&lt;&gt;*调拨*")+SUMIFS(Sheet1!$F$5:$F$28252,Sheet1!$I$5:$I$28252,$B68,Sheet1!$L$5:$L$28252,$A68,Sheet1!$E$5:$E$28252,"*健E卡*",Sheet1!$D$5:$D$28252,"&lt;&gt;健E卡",Sheet1!$D$5:$D$28252,"&lt;&gt;内部转款",Sheet1!$D$5:$D$28252,"&lt;&gt;内部转账",Sheet1!$E$5:$E$28252,"&lt;&gt;*调拨*")</f>
        <v>0</v>
      </c>
      <c r="K68" s="32">
        <f>SUMIFS(Sheet1!$F$5:$F$28252,Sheet1!$I$5:$I$28252,$B68,Sheet1!$L$5:$L$28252,$A68,Sheet1!$D$5:$D$28252,"抖音",Sheet1!$E$5:$E$28252,"&lt;&gt;*调拨*")+SUMIFS(Sheet1!$F$5:$F$28252,Sheet1!$I$5:$I$28252,$B68,Sheet1!$L$5:$L$28252,$A68,Sheet1!$E$5:$E$28252,"*抖音*",Sheet1!$D$5:$D$28252,"&lt;&gt;抖音",Sheet1!$D$5:$D$28252,"&lt;&gt;内部转款",Sheet1!$D$5:$D$28252,"&lt;&gt;内部转账",Sheet1!$E$5:$E$28252,"&lt;&gt;*调拨*")</f>
        <v>0</v>
      </c>
      <c r="L68" s="32">
        <f>SUMIFS(Sheet1!$F$5:$F$28252,Sheet1!$I$5:$I$28252,$B68,Sheet1!$L$5:$L$28252,$A68,Sheet1!$D$5:$D$28252,"医卡通",Sheet1!$E$5:$E$28252,"&lt;&gt;*调拨*")+SUMIFS(Sheet1!$F$5:$F$28252,Sheet1!$I$5:$I$28252,$B68,Sheet1!$L$5:$L$28252,$A68,Sheet1!$E$5:$E$28252,"*医卡通*",Sheet1!$D$5:$D$28252,"&lt;&gt;医卡通",Sheet1!$D$5:$D$28252,"&lt;&gt;内部转款",Sheet1!$D$5:$D$28252,"&lt;&gt;内部转账",Sheet1!$E$5:$E$28252,"&lt;&gt;*调拨*")</f>
        <v>0</v>
      </c>
      <c r="M68" s="32">
        <f>SUMIFS(Sheet1!$F$5:$F$28252,Sheet1!$I$5:$I$28252,$B68,Sheet1!$L$5:$L$28252,$A68,Sheet1!$D$5:$D$28252,"企健网",Sheet1!$E$5:$E$28252,"&lt;&gt;*调拨*")+SUMIFS(Sheet1!$F$5:$F$28252,Sheet1!$I$5:$I$28252,$B68,Sheet1!$L$5:$L$28252,$A68,Sheet1!$E$5:$E$28252,"*企健网*",Sheet1!$D$5:$D$28252,"&lt;&gt;企健网",Sheet1!$D$5:$D$28252,"&lt;&gt;内部转款",Sheet1!$D$5:$D$28252,"&lt;&gt;内部转账",Sheet1!$E$5:$E$28252,"&lt;&gt;*调拨*")</f>
        <v>373.2</v>
      </c>
      <c r="N68" s="32">
        <f>SUMIFS(Sheet1!$F$5:$F$28252,Sheet1!$I$5:$I$28252,$B68,Sheet1!$L$5:$L$28252,$A68,Sheet1!$D$5:$D$28252,"银联",Sheet1!$E$5:$E$28252,"&lt;&gt;*调拨*")+SUMIFS(Sheet1!$F$5:$F$28252,Sheet1!$I$5:$I$28252,$B68,Sheet1!$L$5:$L$28252,$A68,Sheet1!$E$5:$E$28252,"*银联*",Sheet1!$D$5:$D$28252,"&lt;&gt;银联",Sheet1!$D$5:$D$28252,"&lt;&gt;内部转款",Sheet1!$D$5:$D$28252,"&lt;&gt;内部转账",Sheet1!$E$5:$E$28252,"&lt;&gt;*调拨*")</f>
        <v>0</v>
      </c>
      <c r="O68" s="32">
        <f>SUMIFS(Sheet1!$F$5:$F$28252,Sheet1!$I$5:$I$28252,$B68,Sheet1!$L$5:$L$28252,$A68,Sheet1!$D$5:$D$28252,"京东",Sheet1!$E$5:$E$28252,"&lt;&gt;*调拨*")+SUMIFS(Sheet1!$F$5:$F$28252,Sheet1!$I$5:$I$28252,$B68,Sheet1!$L$5:$L$28252,$A68,Sheet1!$E$5:$E$28252,"*京东*",Sheet1!$D$5:$D$28252,"&lt;&gt;京东",Sheet1!$D$5:$D$28252,"&lt;&gt;内部转款",Sheet1!$D$5:$D$28252,"&lt;&gt;内部转账",Sheet1!$E$5:$E$28252,"&lt;&gt;*调拨*")</f>
        <v>0</v>
      </c>
      <c r="P68" s="32">
        <f>SUMIFS(Sheet1!$F$5:$F$28252,Sheet1!$I$5:$I$28252,$B68,Sheet1!$L$5:$L$28252,$A68,Sheet1!$D$5:$D$28252,"药机微信",Sheet1!$E$5:$E$28252,"&lt;&gt;*调拨*")+SUMIFS(Sheet1!$F$5:$F$28252,Sheet1!$I$5:$I$28252,$B68,Sheet1!$L$5:$L$28252,$A68,Sheet1!$E$5:$E$28252,"*药机微信*",Sheet1!$D$5:$D$28252,"&lt;&gt;药机微信",Sheet1!$D$5:$D$28252,"&lt;&gt;内部转款",Sheet1!$D$5:$D$28252,"&lt;&gt;内部转账",Sheet1!$E$5:$E$28252,"&lt;&gt;*调拨*")</f>
        <v>0</v>
      </c>
      <c r="Q68" s="32">
        <f>SUMIFS(Sheet1!$F$5:$F$28252,Sheet1!$I$5:$I$28252,$B68,Sheet1!$L$5:$L$28252,$A68,Sheet1!$D$5:$D$28252,"亲情卡",Sheet1!$E$5:$E$28252,"&lt;&gt;*调拨*")+SUMIFS(Sheet1!$F$5:$F$28252,Sheet1!$I$5:$I$28252,$B68,Sheet1!$L$5:$L$28252,$A68,Sheet1!$E$5:$E$28252,"*亲情卡*",Sheet1!$D$5:$D$28252,"&lt;&gt;亲情卡",Sheet1!$D$5:$D$28252,"&lt;&gt;内部转款",Sheet1!$D$5:$D$28252,"&lt;&gt;内部转账",Sheet1!$E$5:$E$28252,"&lt;&gt;*调拨*")</f>
        <v>0</v>
      </c>
      <c r="R68" s="32">
        <f>SUMIFS(Sheet1!$F$5:$F$28252,Sheet1!$I$5:$I$28252,$B68,Sheet1!$L$5:$L$28252,$A68,Sheet1!$D$5:$D$28252,"优惠券",Sheet1!$E$5:$E$28252,"&lt;&gt;*调拨*")+SUMIFS(Sheet1!$F$5:$F$28252,Sheet1!$I$5:$I$28252,$B68,Sheet1!$L$5:$L$28252,$A68,Sheet1!$E$5:$E$28252,"*优惠券*",Sheet1!$D$5:$D$28252,"&lt;&gt;优惠券",Sheet1!$D$5:$D$28252,"&lt;&gt;内部转款",Sheet1!$D$5:$D$28252,"&lt;&gt;内部转账",Sheet1!$E$5:$E$28252,"&lt;&gt;*调拨*")</f>
        <v>0</v>
      </c>
      <c r="S68" s="32">
        <f>SUMIFS(Sheet1!$F$5:$F$28252,Sheet1!$I$5:$I$28252,$B68,Sheet1!$L$5:$L$28252,$A68,Sheet1!$D$5:$D$28252,"代金券",Sheet1!$E$5:$E$28252,"&lt;&gt;*调拨*")+SUMIFS(Sheet1!$F$5:$F$28252,Sheet1!$I$5:$I$28252,$B68,Sheet1!$L$5:$L$28252,$A68,Sheet1!$E$5:$E$28252,"*代金券*",Sheet1!$D$5:$D$28252,"&lt;&gt;代金券",Sheet1!$D$5:$D$28252,"&lt;&gt;内部转款",Sheet1!$D$5:$D$28252,"&lt;&gt;内部转账",Sheet1!$E$5:$E$28252,"&lt;&gt;*调拨*")</f>
        <v>0</v>
      </c>
      <c r="T68" s="32">
        <f>SUMIFS(Sheet1!$F$5:$F$28252,Sheet1!$I$5:$I$28252,$B68,Sheet1!$L$5:$L$28252,$A68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68,Sheet1!$L$5:$L$28252,$A68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68,Sheet1!$L$5:$L$28252,$A68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68,Sheet1!$L$5:$L$28252,$A68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8" s="32">
        <f>SUMIFS(Sheet1!$F$5:$F$28252,Sheet1!$I$5:$I$28252,$B68,Sheet1!$L$5:$L$28252,$A68,Sheet1!$E$5:$E$28252,"*调拨*")</f>
        <v>0</v>
      </c>
      <c r="V68" s="32">
        <f>SUMIFS(Sheet1!$F$5:$F$28252,Sheet1!$I$5:$I$28252,$B68,Sheet1!$L$5:$L$28252,$A68,Sheet1!$D$5:$D$28252,"储值",Sheet1!$E$5:$E$28252,"&lt;&gt;*调拨*")+SUMIFS(Sheet1!$F$5:$F$28252,Sheet1!$I$5:$I$28252,$B68,Sheet1!$L$5:$L$28252,$A68,Sheet1!$E$5:$E$28252,"*储值*",Sheet1!$D$5:$D$28252,"&lt;&gt;储值",Sheet1!$D$5:$D$28252,"&lt;&gt;内部转款",Sheet1!$D$5:$D$28252,"&lt;&gt;内部转账",Sheet1!$E$5:$E$28252,"&lt;&gt;*调拨*")</f>
        <v>0</v>
      </c>
      <c r="W68" s="32">
        <f>SUMIFS(Sheet1!$F$5:$F$28252,Sheet1!$I$5:$I$28252,$B68,Sheet1!$L$5:$L$28252,$A68,Sheet1!$D$5:$D$28252,"效期",Sheet1!$E$5:$E$28252,"&lt;&gt;*调拨*")+SUMIFS(Sheet1!$F$5:$F$28252,Sheet1!$I$5:$I$28252,$B68,Sheet1!$L$5:$L$28252,$A68,Sheet1!$E$5:$E$28252,"*效期*",Sheet1!$D$5:$D$28252,"&lt;&gt;效期",Sheet1!$D$5:$D$28252,"&lt;&gt;内部转款",Sheet1!$D$5:$D$28252,"&lt;&gt;内部转账",Sheet1!$E$5:$E$28252,"&lt;&gt;*调拨*")</f>
        <v>37.5</v>
      </c>
      <c r="X68" s="32">
        <f>SUMIFS(Sheet1!$F$5:$F$28252,Sheet1!$I$5:$I$28252,$B68,Sheet1!$L$5:$L$28252,$A68,Sheet1!$D$5:$D$28252,"内部转款",Sheet1!$E$5:$E$28252,"&lt;&gt;*调拨*")+SUMIFS(Sheet1!$F$5:$F$28252,Sheet1!$I$5:$I$28252,$B68,Sheet1!$L$5:$L$28252,$A68,Sheet1!$D$5:$D$28252,"内部转账",Sheet1!$E$5:$E$28252,"&lt;&gt;*调拨*")</f>
        <v>0</v>
      </c>
      <c r="Y68" s="32">
        <f t="shared" si="4"/>
        <v>0</v>
      </c>
      <c r="Z68" s="32">
        <f>SUMIFS(Sheet1!$F$5:$F$28252,Sheet1!$I$5:$I$28252,$B68,Sheet1!$L$5:$L$28252,$A68)</f>
        <v>22099.21</v>
      </c>
      <c r="AA68" s="32">
        <f>SUMIFS(Sheet1!$G$5:$G$28252,Sheet1!$I$5:$I$28252,$B68,Sheet1!$L$5:$L$28252,$A68,Sheet1!$D$5:$D$28252,"工资",Sheet1!$E$5:$E$28252,"&lt;&gt;*调拨*")+SUMIFS(Sheet1!$G$5:$G$28252,Sheet1!$I$5:$I$28252,$B68,Sheet1!$L$5:$L$28252,$A68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8" s="32">
        <f>SUMIFS(Sheet1!$G$5:$G$28252,Sheet1!$I$5:$I$28252,$B68,Sheet1!$L$5:$L$28252,$A68,Sheet1!$D$5:$D$28252,"水费",Sheet1!$E$5:$E$28252,"&lt;&gt;*调拨*")+SUMIFS(Sheet1!$G$5:$G$28252,Sheet1!$I$5:$I$28252,$B68,Sheet1!$L$5:$L$28252,$A68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8" s="32">
        <f>SUMIFS(Sheet1!$G$5:$G$28252,Sheet1!$I$5:$I$28252,$B68,Sheet1!$L$5:$L$28252,$A68,Sheet1!$D$5:$D$28252,"电费",Sheet1!$E$5:$E$28252,"&lt;&gt;*调拨*")+SUMIFS(Sheet1!$G$5:$G$28252,Sheet1!$I$5:$I$28252,$B68,Sheet1!$L$5:$L$28252,$A68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8" s="32">
        <f>SUMIFS(Sheet1!$G$5:$G$28252,Sheet1!$I$5:$I$28252,$B68,Sheet1!$L$5:$L$28252,$A68,Sheet1!$D$5:$D$28252,"宽带费",Sheet1!$E$5:$E$28252,"&lt;&gt;*调拨*")+SUMIFS(Sheet1!$G$5:$G$28252,Sheet1!$I$5:$I$28252,$B68,Sheet1!$L$5:$L$28252,$A68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8" s="32">
        <f>SUMIFS(Sheet1!$G$5:$G$28252,Sheet1!$I$5:$I$28252,$B68,Sheet1!$L$5:$L$28252,$A68,Sheet1!$D$5:$D$28252,"办公费",Sheet1!$E$5:$E$28252,"&lt;&gt;*调拨*")+SUMIFS(Sheet1!$G$5:$G$28252,Sheet1!$I$5:$I$28252,$B68,Sheet1!$L$5:$L$28252,$A68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8" s="32">
        <f>SUMIFS(Sheet1!$G$5:$G$28252,Sheet1!$I$5:$I$28252,$B68,Sheet1!$L$5:$L$28252,$A68,Sheet1!$D$5:$D$28252,"话费",Sheet1!$E$5:$E$28252,"&lt;&gt;*调拨*")+SUMIFS(Sheet1!$G$5:$G$28252,Sheet1!$I$5:$I$28252,$B68,Sheet1!$L$5:$L$28252,$A68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8" s="32">
        <f>SUMIFS(Sheet1!$G$5:$G$28252,Sheet1!$I$5:$I$28252,$B68,Sheet1!$L$5:$L$28252,$A68,Sheet1!$D$5:$D$28252,"房租",Sheet1!$E$5:$E$28252,"&lt;&gt;*调拨*")+SUMIFS(Sheet1!$G$5:$G$28252,Sheet1!$I$5:$I$28252,$B68,Sheet1!$L$5:$L$28252,$A68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8" s="32">
        <f>SUMIFS(Sheet1!$G$5:$G$28252,Sheet1!$I$5:$I$28252,$B68,Sheet1!$L$5:$L$28252,$A68,Sheet1!$E$5:$E$28252,"*调拨*")</f>
        <v>0</v>
      </c>
      <c r="AI68" s="32">
        <f>SUMIFS(Sheet1!$G$5:$G$28252,Sheet1!$I$5:$I$28252,$B68,Sheet1!$L$5:$L$28252,$A68,Sheet1!$D$5:$D$28252,"内部转款",Sheet1!$E$5:$E$28252,"&lt;&gt;*调拨*")+SUMIFS(Sheet1!$G$5:$G$28252,Sheet1!$I$5:$I$28252,$B68,Sheet1!$L$5:$L$28252,$A68,Sheet1!$D$5:$D$28252,"内部转账",Sheet1!$E$5:$E$28252,"&lt;&gt;*调拨*")</f>
        <v>0</v>
      </c>
      <c r="AJ68" s="32">
        <f t="shared" si="5"/>
        <v>7251.91</v>
      </c>
      <c r="AK68" s="32">
        <f>SUMIFS(Sheet1!$G$5:$G$28252,Sheet1!$I$5:$I$28252,$B68,Sheet1!$L$5:$L$28252,$A68)</f>
        <v>7251.91</v>
      </c>
      <c r="AL68" s="32">
        <f t="shared" si="6"/>
        <v>14847.3</v>
      </c>
    </row>
    <row r="69" ht="16.5" spans="1:38">
      <c r="A69" s="30">
        <v>202601</v>
      </c>
      <c r="B69" s="31" t="s">
        <v>216</v>
      </c>
      <c r="C69" s="32">
        <f>SUMIFS(Sheet1!$F$5:$F$28252,Sheet1!$I$5:$I$28252,$B69,Sheet1!$L$5:$L$28252,$A69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7664.16</v>
      </c>
      <c r="D69" s="32">
        <f>SUMIFS(Sheet1!$F$5:$F$28252,Sheet1!$I$5:$I$28252,$B69,Sheet1!$L$5:$L$28252,$A69,Sheet1!$D$5:$D$28252,"医保即时拨付",Sheet1!$E$5:$E$28252,"&lt;&gt;*调拨*")+SUMIFS(Sheet1!$F$5:$F$28252,Sheet1!$I$5:$I$28252,$B69,Sheet1!$L$5:$L$28252,$A69,Sheet1!$E$5:$E$28252,"*医保即时拨付*",Sheet1!$D$5:$D$28252,"&lt;&gt;医保即时拨付",Sheet1!$D$5:$D$28252,"&lt;&gt;内部转款",Sheet1!$D$5:$D$28252,"&lt;&gt;内部转账",Sheet1!$E$5:$E$28252,"&lt;&gt;*调拨*")</f>
        <v>0</v>
      </c>
      <c r="E69" s="32">
        <f>SUMIFS(Sheet1!$F$5:$F$28252,Sheet1!$I$5:$I$28252,$B69,Sheet1!$L$5:$L$28252,$A69,Sheet1!$D$5:$D$28252,"医保",Sheet1!$E$5:$E$28252,"&lt;&gt;*调拨*",Sheet1!$E$5:$E$28252,"&lt;&gt;*医保即时拨付*")+SUMIFS(Sheet1!$F$5:$F$28252,Sheet1!$I$5:$I$28252,$B69,Sheet1!$L$5:$L$28252,$A69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3275.98</v>
      </c>
      <c r="F69" s="32">
        <f>SUMIFS(Sheet1!$F$5:$F$28252,Sheet1!$I$5:$I$28252,$B69,Sheet1!$L$5:$L$28252,$A69,Sheet1!$D$5:$D$28252,"聚合",Sheet1!$E$5:$E$28252,"&lt;&gt;*调拨*")+SUMIFS(Sheet1!$F$5:$F$28252,Sheet1!$I$5:$I$28252,$B69,Sheet1!$L$5:$L$28252,$A69,Sheet1!$E$5:$E$28252,"*聚合*",Sheet1!$D$5:$D$28252,"&lt;&gt;聚合",Sheet1!$D$5:$D$28252,"&lt;&gt;内部转款",Sheet1!$D$5:$D$28252,"&lt;&gt;内部转账",Sheet1!$E$5:$E$28252,"&lt;&gt;*调拨*")</f>
        <v>0</v>
      </c>
      <c r="G69" s="32">
        <f>SUMIFS(Sheet1!$F$5:$F$28252,Sheet1!$I$5:$I$28252,$B69,Sheet1!$L$5:$L$28252,$A69,Sheet1!$D$5:$D$28252,"24小时微信",Sheet1!$E$5:$E$28252,"&lt;&gt;*调拨*")+SUMIFS(Sheet1!$F$5:$F$28252,Sheet1!$I$5:$I$28252,$B69,Sheet1!$L$5:$L$28252,$A69,Sheet1!$E$5:$E$28252,"*24小时微信*",Sheet1!$D$5:$D$28252,"&lt;&gt;24小时微信",Sheet1!$D$5:$D$28252,"&lt;&gt;内部转款",Sheet1!$D$5:$D$28252,"&lt;&gt;内部转账",Sheet1!$E$5:$E$28252,"&lt;&gt;*调拨*")</f>
        <v>0</v>
      </c>
      <c r="H69" s="32">
        <f>SUMIFS(Sheet1!$F$5:$F$28252,Sheet1!$I$5:$I$28252,$B69,Sheet1!$L$5:$L$28252,$A69,Sheet1!$D$5:$D$28252,"美团",Sheet1!$E$5:$E$28252,"&lt;&gt;*调拨*")+SUMIFS(Sheet1!$F$5:$F$28252,Sheet1!$I$5:$I$28252,$B69,Sheet1!$L$5:$L$28252,$A69,Sheet1!$E$5:$E$28252,"*美团*",Sheet1!$D$5:$D$28252,"&lt;&gt;美团",Sheet1!$D$5:$D$28252,"&lt;&gt;内部转款",Sheet1!$D$5:$D$28252,"&lt;&gt;内部转账",Sheet1!$E$5:$E$28252,"&lt;&gt;*调拨*")</f>
        <v>0</v>
      </c>
      <c r="I69" s="32">
        <f>SUMIFS(Sheet1!$F$5:$F$28252,Sheet1!$I$5:$I$28252,$B69,Sheet1!$L$5:$L$28252,$A69,Sheet1!$D$5:$D$28252,"饿了么",Sheet1!$E$5:$E$28252,"&lt;&gt;*调拨*")+SUMIFS(Sheet1!$F$5:$F$28252,Sheet1!$I$5:$I$28252,$B69,Sheet1!$L$5:$L$28252,$A69,Sheet1!$E$5:$E$28252,"*饿了么*",Sheet1!$D$5:$D$28252,"&lt;&gt;饿了么",Sheet1!$D$5:$D$28252,"&lt;&gt;内部转款",Sheet1!$D$5:$D$28252,"&lt;&gt;内部转账",Sheet1!$E$5:$E$28252,"&lt;&gt;*调拨*")</f>
        <v>0</v>
      </c>
      <c r="J69" s="32">
        <f>SUMIFS(Sheet1!$F$5:$F$28252,Sheet1!$I$5:$I$28252,$B69,Sheet1!$L$5:$L$28252,$A69,Sheet1!$D$5:$D$28252,"健E卡",Sheet1!$E$5:$E$28252,"&lt;&gt;*调拨*")+SUMIFS(Sheet1!$F$5:$F$28252,Sheet1!$I$5:$I$28252,$B69,Sheet1!$L$5:$L$28252,$A69,Sheet1!$E$5:$E$28252,"*健E卡*",Sheet1!$D$5:$D$28252,"&lt;&gt;健E卡",Sheet1!$D$5:$D$28252,"&lt;&gt;内部转款",Sheet1!$D$5:$D$28252,"&lt;&gt;内部转账",Sheet1!$E$5:$E$28252,"&lt;&gt;*调拨*")</f>
        <v>0</v>
      </c>
      <c r="K69" s="32">
        <f>SUMIFS(Sheet1!$F$5:$F$28252,Sheet1!$I$5:$I$28252,$B69,Sheet1!$L$5:$L$28252,$A69,Sheet1!$D$5:$D$28252,"抖音",Sheet1!$E$5:$E$28252,"&lt;&gt;*调拨*")+SUMIFS(Sheet1!$F$5:$F$28252,Sheet1!$I$5:$I$28252,$B69,Sheet1!$L$5:$L$28252,$A69,Sheet1!$E$5:$E$28252,"*抖音*",Sheet1!$D$5:$D$28252,"&lt;&gt;抖音",Sheet1!$D$5:$D$28252,"&lt;&gt;内部转款",Sheet1!$D$5:$D$28252,"&lt;&gt;内部转账",Sheet1!$E$5:$E$28252,"&lt;&gt;*调拨*")</f>
        <v>0</v>
      </c>
      <c r="L69" s="32">
        <f>SUMIFS(Sheet1!$F$5:$F$28252,Sheet1!$I$5:$I$28252,$B69,Sheet1!$L$5:$L$28252,$A69,Sheet1!$D$5:$D$28252,"医卡通",Sheet1!$E$5:$E$28252,"&lt;&gt;*调拨*")+SUMIFS(Sheet1!$F$5:$F$28252,Sheet1!$I$5:$I$28252,$B69,Sheet1!$L$5:$L$28252,$A69,Sheet1!$E$5:$E$28252,"*医卡通*",Sheet1!$D$5:$D$28252,"&lt;&gt;医卡通",Sheet1!$D$5:$D$28252,"&lt;&gt;内部转款",Sheet1!$D$5:$D$28252,"&lt;&gt;内部转账",Sheet1!$E$5:$E$28252,"&lt;&gt;*调拨*")</f>
        <v>0</v>
      </c>
      <c r="M69" s="32">
        <f>SUMIFS(Sheet1!$F$5:$F$28252,Sheet1!$I$5:$I$28252,$B69,Sheet1!$L$5:$L$28252,$A69,Sheet1!$D$5:$D$28252,"企健网",Sheet1!$E$5:$E$28252,"&lt;&gt;*调拨*")+SUMIFS(Sheet1!$F$5:$F$28252,Sheet1!$I$5:$I$28252,$B69,Sheet1!$L$5:$L$28252,$A69,Sheet1!$E$5:$E$28252,"*企健网*",Sheet1!$D$5:$D$28252,"&lt;&gt;企健网",Sheet1!$D$5:$D$28252,"&lt;&gt;内部转款",Sheet1!$D$5:$D$28252,"&lt;&gt;内部转账",Sheet1!$E$5:$E$28252,"&lt;&gt;*调拨*")</f>
        <v>0</v>
      </c>
      <c r="N69" s="32">
        <f>SUMIFS(Sheet1!$F$5:$F$28252,Sheet1!$I$5:$I$28252,$B69,Sheet1!$L$5:$L$28252,$A69,Sheet1!$D$5:$D$28252,"银联",Sheet1!$E$5:$E$28252,"&lt;&gt;*调拨*")+SUMIFS(Sheet1!$F$5:$F$28252,Sheet1!$I$5:$I$28252,$B69,Sheet1!$L$5:$L$28252,$A69,Sheet1!$E$5:$E$28252,"*银联*",Sheet1!$D$5:$D$28252,"&lt;&gt;银联",Sheet1!$D$5:$D$28252,"&lt;&gt;内部转款",Sheet1!$D$5:$D$28252,"&lt;&gt;内部转账",Sheet1!$E$5:$E$28252,"&lt;&gt;*调拨*")</f>
        <v>0</v>
      </c>
      <c r="O69" s="32">
        <f>SUMIFS(Sheet1!$F$5:$F$28252,Sheet1!$I$5:$I$28252,$B69,Sheet1!$L$5:$L$28252,$A69,Sheet1!$D$5:$D$28252,"京东",Sheet1!$E$5:$E$28252,"&lt;&gt;*调拨*")+SUMIFS(Sheet1!$F$5:$F$28252,Sheet1!$I$5:$I$28252,$B69,Sheet1!$L$5:$L$28252,$A69,Sheet1!$E$5:$E$28252,"*京东*",Sheet1!$D$5:$D$28252,"&lt;&gt;京东",Sheet1!$D$5:$D$28252,"&lt;&gt;内部转款",Sheet1!$D$5:$D$28252,"&lt;&gt;内部转账",Sheet1!$E$5:$E$28252,"&lt;&gt;*调拨*")</f>
        <v>0</v>
      </c>
      <c r="P69" s="32">
        <f>SUMIFS(Sheet1!$F$5:$F$28252,Sheet1!$I$5:$I$28252,$B69,Sheet1!$L$5:$L$28252,$A69,Sheet1!$D$5:$D$28252,"药机微信",Sheet1!$E$5:$E$28252,"&lt;&gt;*调拨*")+SUMIFS(Sheet1!$F$5:$F$28252,Sheet1!$I$5:$I$28252,$B69,Sheet1!$L$5:$L$28252,$A69,Sheet1!$E$5:$E$28252,"*药机微信*",Sheet1!$D$5:$D$28252,"&lt;&gt;药机微信",Sheet1!$D$5:$D$28252,"&lt;&gt;内部转款",Sheet1!$D$5:$D$28252,"&lt;&gt;内部转账",Sheet1!$E$5:$E$28252,"&lt;&gt;*调拨*")</f>
        <v>0</v>
      </c>
      <c r="Q69" s="32">
        <f>SUMIFS(Sheet1!$F$5:$F$28252,Sheet1!$I$5:$I$28252,$B69,Sheet1!$L$5:$L$28252,$A69,Sheet1!$D$5:$D$28252,"亲情卡",Sheet1!$E$5:$E$28252,"&lt;&gt;*调拨*")+SUMIFS(Sheet1!$F$5:$F$28252,Sheet1!$I$5:$I$28252,$B69,Sheet1!$L$5:$L$28252,$A69,Sheet1!$E$5:$E$28252,"*亲情卡*",Sheet1!$D$5:$D$28252,"&lt;&gt;亲情卡",Sheet1!$D$5:$D$28252,"&lt;&gt;内部转款",Sheet1!$D$5:$D$28252,"&lt;&gt;内部转账",Sheet1!$E$5:$E$28252,"&lt;&gt;*调拨*")</f>
        <v>0</v>
      </c>
      <c r="R69" s="32">
        <f>SUMIFS(Sheet1!$F$5:$F$28252,Sheet1!$I$5:$I$28252,$B69,Sheet1!$L$5:$L$28252,$A69,Sheet1!$D$5:$D$28252,"优惠券",Sheet1!$E$5:$E$28252,"&lt;&gt;*调拨*")+SUMIFS(Sheet1!$F$5:$F$28252,Sheet1!$I$5:$I$28252,$B69,Sheet1!$L$5:$L$28252,$A69,Sheet1!$E$5:$E$28252,"*优惠券*",Sheet1!$D$5:$D$28252,"&lt;&gt;优惠券",Sheet1!$D$5:$D$28252,"&lt;&gt;内部转款",Sheet1!$D$5:$D$28252,"&lt;&gt;内部转账",Sheet1!$E$5:$E$28252,"&lt;&gt;*调拨*")</f>
        <v>0</v>
      </c>
      <c r="S69" s="32">
        <f>SUMIFS(Sheet1!$F$5:$F$28252,Sheet1!$I$5:$I$28252,$B69,Sheet1!$L$5:$L$28252,$A69,Sheet1!$D$5:$D$28252,"代金券",Sheet1!$E$5:$E$28252,"&lt;&gt;*调拨*")+SUMIFS(Sheet1!$F$5:$F$28252,Sheet1!$I$5:$I$28252,$B69,Sheet1!$L$5:$L$28252,$A69,Sheet1!$E$5:$E$28252,"*代金券*",Sheet1!$D$5:$D$28252,"&lt;&gt;代金券",Sheet1!$D$5:$D$28252,"&lt;&gt;内部转款",Sheet1!$D$5:$D$28252,"&lt;&gt;内部转账",Sheet1!$E$5:$E$28252,"&lt;&gt;*调拨*")</f>
        <v>0</v>
      </c>
      <c r="T69" s="32">
        <f>SUMIFS(Sheet1!$F$5:$F$28252,Sheet1!$I$5:$I$28252,$B69,Sheet1!$L$5:$L$28252,$A69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69,Sheet1!$L$5:$L$28252,$A69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69,Sheet1!$L$5:$L$28252,$A69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69,Sheet1!$L$5:$L$28252,$A69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9" s="32">
        <f>SUMIFS(Sheet1!$F$5:$F$28252,Sheet1!$I$5:$I$28252,$B69,Sheet1!$L$5:$L$28252,$A69,Sheet1!$E$5:$E$28252,"*调拨*")</f>
        <v>0</v>
      </c>
      <c r="V69" s="32">
        <f>SUMIFS(Sheet1!$F$5:$F$28252,Sheet1!$I$5:$I$28252,$B69,Sheet1!$L$5:$L$28252,$A69,Sheet1!$D$5:$D$28252,"储值",Sheet1!$E$5:$E$28252,"&lt;&gt;*调拨*")+SUMIFS(Sheet1!$F$5:$F$28252,Sheet1!$I$5:$I$28252,$B69,Sheet1!$L$5:$L$28252,$A69,Sheet1!$E$5:$E$28252,"*储值*",Sheet1!$D$5:$D$28252,"&lt;&gt;储值",Sheet1!$D$5:$D$28252,"&lt;&gt;内部转款",Sheet1!$D$5:$D$28252,"&lt;&gt;内部转账",Sheet1!$E$5:$E$28252,"&lt;&gt;*调拨*")</f>
        <v>0</v>
      </c>
      <c r="W69" s="32">
        <f>SUMIFS(Sheet1!$F$5:$F$28252,Sheet1!$I$5:$I$28252,$B69,Sheet1!$L$5:$L$28252,$A69,Sheet1!$D$5:$D$28252,"效期",Sheet1!$E$5:$E$28252,"&lt;&gt;*调拨*")+SUMIFS(Sheet1!$F$5:$F$28252,Sheet1!$I$5:$I$28252,$B69,Sheet1!$L$5:$L$28252,$A69,Sheet1!$E$5:$E$28252,"*效期*",Sheet1!$D$5:$D$28252,"&lt;&gt;效期",Sheet1!$D$5:$D$28252,"&lt;&gt;内部转款",Sheet1!$D$5:$D$28252,"&lt;&gt;内部转账",Sheet1!$E$5:$E$28252,"&lt;&gt;*调拨*")</f>
        <v>0</v>
      </c>
      <c r="X69" s="32">
        <f>SUMIFS(Sheet1!$F$5:$F$28252,Sheet1!$I$5:$I$28252,$B69,Sheet1!$L$5:$L$28252,$A69,Sheet1!$D$5:$D$28252,"内部转款",Sheet1!$E$5:$E$28252,"&lt;&gt;*调拨*")+SUMIFS(Sheet1!$F$5:$F$28252,Sheet1!$I$5:$I$28252,$B69,Sheet1!$L$5:$L$28252,$A69,Sheet1!$D$5:$D$28252,"内部转账",Sheet1!$E$5:$E$28252,"&lt;&gt;*调拨*")</f>
        <v>0</v>
      </c>
      <c r="Y69" s="32">
        <f t="shared" si="4"/>
        <v>0</v>
      </c>
      <c r="Z69" s="32">
        <f>SUMIFS(Sheet1!$F$5:$F$28252,Sheet1!$I$5:$I$28252,$B69,Sheet1!$L$5:$L$28252,$A69)</f>
        <v>10940.14</v>
      </c>
      <c r="AA69" s="32">
        <f>SUMIFS(Sheet1!$G$5:$G$28252,Sheet1!$I$5:$I$28252,$B69,Sheet1!$L$5:$L$28252,$A69,Sheet1!$D$5:$D$28252,"工资",Sheet1!$E$5:$E$28252,"&lt;&gt;*调拨*")+SUMIFS(Sheet1!$G$5:$G$28252,Sheet1!$I$5:$I$28252,$B69,Sheet1!$L$5:$L$28252,$A69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5063.35</v>
      </c>
      <c r="AB69" s="32">
        <f>SUMIFS(Sheet1!$G$5:$G$28252,Sheet1!$I$5:$I$28252,$B69,Sheet1!$L$5:$L$28252,$A69,Sheet1!$D$5:$D$28252,"水费",Sheet1!$E$5:$E$28252,"&lt;&gt;*调拨*")+SUMIFS(Sheet1!$G$5:$G$28252,Sheet1!$I$5:$I$28252,$B69,Sheet1!$L$5:$L$28252,$A69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9" s="32">
        <f>SUMIFS(Sheet1!$G$5:$G$28252,Sheet1!$I$5:$I$28252,$B69,Sheet1!$L$5:$L$28252,$A69,Sheet1!$D$5:$D$28252,"电费",Sheet1!$E$5:$E$28252,"&lt;&gt;*调拨*")+SUMIFS(Sheet1!$G$5:$G$28252,Sheet1!$I$5:$I$28252,$B69,Sheet1!$L$5:$L$28252,$A69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9" s="32">
        <f>SUMIFS(Sheet1!$G$5:$G$28252,Sheet1!$I$5:$I$28252,$B69,Sheet1!$L$5:$L$28252,$A69,Sheet1!$D$5:$D$28252,"宽带费",Sheet1!$E$5:$E$28252,"&lt;&gt;*调拨*")+SUMIFS(Sheet1!$G$5:$G$28252,Sheet1!$I$5:$I$28252,$B69,Sheet1!$L$5:$L$28252,$A69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9" s="32">
        <f>SUMIFS(Sheet1!$G$5:$G$28252,Sheet1!$I$5:$I$28252,$B69,Sheet1!$L$5:$L$28252,$A69,Sheet1!$D$5:$D$28252,"办公费",Sheet1!$E$5:$E$28252,"&lt;&gt;*调拨*")+SUMIFS(Sheet1!$G$5:$G$28252,Sheet1!$I$5:$I$28252,$B69,Sheet1!$L$5:$L$28252,$A69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9" s="32">
        <f>SUMIFS(Sheet1!$G$5:$G$28252,Sheet1!$I$5:$I$28252,$B69,Sheet1!$L$5:$L$28252,$A69,Sheet1!$D$5:$D$28252,"话费",Sheet1!$E$5:$E$28252,"&lt;&gt;*调拨*")+SUMIFS(Sheet1!$G$5:$G$28252,Sheet1!$I$5:$I$28252,$B69,Sheet1!$L$5:$L$28252,$A69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9" s="32">
        <f>SUMIFS(Sheet1!$G$5:$G$28252,Sheet1!$I$5:$I$28252,$B69,Sheet1!$L$5:$L$28252,$A69,Sheet1!$D$5:$D$28252,"房租",Sheet1!$E$5:$E$28252,"&lt;&gt;*调拨*")+SUMIFS(Sheet1!$G$5:$G$28252,Sheet1!$I$5:$I$28252,$B69,Sheet1!$L$5:$L$28252,$A69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9" s="32">
        <f>SUMIFS(Sheet1!$G$5:$G$28252,Sheet1!$I$5:$I$28252,$B69,Sheet1!$L$5:$L$28252,$A69,Sheet1!$E$5:$E$28252,"*调拨*")</f>
        <v>0</v>
      </c>
      <c r="AI69" s="32">
        <f>SUMIFS(Sheet1!$G$5:$G$28252,Sheet1!$I$5:$I$28252,$B69,Sheet1!$L$5:$L$28252,$A69,Sheet1!$D$5:$D$28252,"内部转款",Sheet1!$E$5:$E$28252,"&lt;&gt;*调拨*")+SUMIFS(Sheet1!$G$5:$G$28252,Sheet1!$I$5:$I$28252,$B69,Sheet1!$L$5:$L$28252,$A69,Sheet1!$D$5:$D$28252,"内部转账",Sheet1!$E$5:$E$28252,"&lt;&gt;*调拨*")</f>
        <v>0</v>
      </c>
      <c r="AJ69" s="32">
        <f t="shared" si="5"/>
        <v>0</v>
      </c>
      <c r="AK69" s="32">
        <f>SUMIFS(Sheet1!$G$5:$G$28252,Sheet1!$I$5:$I$28252,$B69,Sheet1!$L$5:$L$28252,$A69)</f>
        <v>5063.35</v>
      </c>
      <c r="AL69" s="32">
        <f t="shared" si="6"/>
        <v>5876.79</v>
      </c>
    </row>
    <row r="70" ht="16.5" spans="1:38">
      <c r="A70" s="30">
        <v>202601</v>
      </c>
      <c r="B70" s="31" t="s">
        <v>264</v>
      </c>
      <c r="C70" s="32">
        <f>SUMIFS(Sheet1!$F$5:$F$28252,Sheet1!$I$5:$I$28252,$B70,Sheet1!$L$5:$L$28252,$A70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5040.13</v>
      </c>
      <c r="D70" s="32">
        <f>SUMIFS(Sheet1!$F$5:$F$28252,Sheet1!$I$5:$I$28252,$B70,Sheet1!$L$5:$L$28252,$A70,Sheet1!$D$5:$D$28252,"医保即时拨付",Sheet1!$E$5:$E$28252,"&lt;&gt;*调拨*")+SUMIFS(Sheet1!$F$5:$F$28252,Sheet1!$I$5:$I$28252,$B70,Sheet1!$L$5:$L$28252,$A70,Sheet1!$E$5:$E$28252,"*医保即时拨付*",Sheet1!$D$5:$D$28252,"&lt;&gt;医保即时拨付",Sheet1!$D$5:$D$28252,"&lt;&gt;内部转款",Sheet1!$D$5:$D$28252,"&lt;&gt;内部转账",Sheet1!$E$5:$E$28252,"&lt;&gt;*调拨*")</f>
        <v>0</v>
      </c>
      <c r="E70" s="32">
        <f>SUMIFS(Sheet1!$F$5:$F$28252,Sheet1!$I$5:$I$28252,$B70,Sheet1!$L$5:$L$28252,$A70,Sheet1!$D$5:$D$28252,"医保",Sheet1!$E$5:$E$28252,"&lt;&gt;*调拨*",Sheet1!$E$5:$E$28252,"&lt;&gt;*医保即时拨付*")+SUMIFS(Sheet1!$F$5:$F$28252,Sheet1!$I$5:$I$28252,$B70,Sheet1!$L$5:$L$28252,$A70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70" s="32">
        <f>SUMIFS(Sheet1!$F$5:$F$28252,Sheet1!$I$5:$I$28252,$B70,Sheet1!$L$5:$L$28252,$A70,Sheet1!$D$5:$D$28252,"聚合",Sheet1!$E$5:$E$28252,"&lt;&gt;*调拨*")+SUMIFS(Sheet1!$F$5:$F$28252,Sheet1!$I$5:$I$28252,$B70,Sheet1!$L$5:$L$28252,$A70,Sheet1!$E$5:$E$28252,"*聚合*",Sheet1!$D$5:$D$28252,"&lt;&gt;聚合",Sheet1!$D$5:$D$28252,"&lt;&gt;内部转款",Sheet1!$D$5:$D$28252,"&lt;&gt;内部转账",Sheet1!$E$5:$E$28252,"&lt;&gt;*调拨*")</f>
        <v>0</v>
      </c>
      <c r="G70" s="32">
        <f>SUMIFS(Sheet1!$F$5:$F$28252,Sheet1!$I$5:$I$28252,$B70,Sheet1!$L$5:$L$28252,$A70,Sheet1!$D$5:$D$28252,"24小时微信",Sheet1!$E$5:$E$28252,"&lt;&gt;*调拨*")+SUMIFS(Sheet1!$F$5:$F$28252,Sheet1!$I$5:$I$28252,$B70,Sheet1!$L$5:$L$28252,$A70,Sheet1!$E$5:$E$28252,"*24小时微信*",Sheet1!$D$5:$D$28252,"&lt;&gt;24小时微信",Sheet1!$D$5:$D$28252,"&lt;&gt;内部转款",Sheet1!$D$5:$D$28252,"&lt;&gt;内部转账",Sheet1!$E$5:$E$28252,"&lt;&gt;*调拨*")</f>
        <v>0</v>
      </c>
      <c r="H70" s="32">
        <f>SUMIFS(Sheet1!$F$5:$F$28252,Sheet1!$I$5:$I$28252,$B70,Sheet1!$L$5:$L$28252,$A70,Sheet1!$D$5:$D$28252,"美团",Sheet1!$E$5:$E$28252,"&lt;&gt;*调拨*")+SUMIFS(Sheet1!$F$5:$F$28252,Sheet1!$I$5:$I$28252,$B70,Sheet1!$L$5:$L$28252,$A70,Sheet1!$E$5:$E$28252,"*美团*",Sheet1!$D$5:$D$28252,"&lt;&gt;美团",Sheet1!$D$5:$D$28252,"&lt;&gt;内部转款",Sheet1!$D$5:$D$28252,"&lt;&gt;内部转账",Sheet1!$E$5:$E$28252,"&lt;&gt;*调拨*")</f>
        <v>0</v>
      </c>
      <c r="I70" s="32">
        <f>SUMIFS(Sheet1!$F$5:$F$28252,Sheet1!$I$5:$I$28252,$B70,Sheet1!$L$5:$L$28252,$A70,Sheet1!$D$5:$D$28252,"饿了么",Sheet1!$E$5:$E$28252,"&lt;&gt;*调拨*")+SUMIFS(Sheet1!$F$5:$F$28252,Sheet1!$I$5:$I$28252,$B70,Sheet1!$L$5:$L$28252,$A70,Sheet1!$E$5:$E$28252,"*饿了么*",Sheet1!$D$5:$D$28252,"&lt;&gt;饿了么",Sheet1!$D$5:$D$28252,"&lt;&gt;内部转款",Sheet1!$D$5:$D$28252,"&lt;&gt;内部转账",Sheet1!$E$5:$E$28252,"&lt;&gt;*调拨*")</f>
        <v>0</v>
      </c>
      <c r="J70" s="32">
        <f>SUMIFS(Sheet1!$F$5:$F$28252,Sheet1!$I$5:$I$28252,$B70,Sheet1!$L$5:$L$28252,$A70,Sheet1!$D$5:$D$28252,"健E卡",Sheet1!$E$5:$E$28252,"&lt;&gt;*调拨*")+SUMIFS(Sheet1!$F$5:$F$28252,Sheet1!$I$5:$I$28252,$B70,Sheet1!$L$5:$L$28252,$A70,Sheet1!$E$5:$E$28252,"*健E卡*",Sheet1!$D$5:$D$28252,"&lt;&gt;健E卡",Sheet1!$D$5:$D$28252,"&lt;&gt;内部转款",Sheet1!$D$5:$D$28252,"&lt;&gt;内部转账",Sheet1!$E$5:$E$28252,"&lt;&gt;*调拨*")</f>
        <v>0</v>
      </c>
      <c r="K70" s="32">
        <f>SUMIFS(Sheet1!$F$5:$F$28252,Sheet1!$I$5:$I$28252,$B70,Sheet1!$L$5:$L$28252,$A70,Sheet1!$D$5:$D$28252,"抖音",Sheet1!$E$5:$E$28252,"&lt;&gt;*调拨*")+SUMIFS(Sheet1!$F$5:$F$28252,Sheet1!$I$5:$I$28252,$B70,Sheet1!$L$5:$L$28252,$A70,Sheet1!$E$5:$E$28252,"*抖音*",Sheet1!$D$5:$D$28252,"&lt;&gt;抖音",Sheet1!$D$5:$D$28252,"&lt;&gt;内部转款",Sheet1!$D$5:$D$28252,"&lt;&gt;内部转账",Sheet1!$E$5:$E$28252,"&lt;&gt;*调拨*")</f>
        <v>0</v>
      </c>
      <c r="L70" s="32">
        <f>SUMIFS(Sheet1!$F$5:$F$28252,Sheet1!$I$5:$I$28252,$B70,Sheet1!$L$5:$L$28252,$A70,Sheet1!$D$5:$D$28252,"医卡通",Sheet1!$E$5:$E$28252,"&lt;&gt;*调拨*")+SUMIFS(Sheet1!$F$5:$F$28252,Sheet1!$I$5:$I$28252,$B70,Sheet1!$L$5:$L$28252,$A70,Sheet1!$E$5:$E$28252,"*医卡通*",Sheet1!$D$5:$D$28252,"&lt;&gt;医卡通",Sheet1!$D$5:$D$28252,"&lt;&gt;内部转款",Sheet1!$D$5:$D$28252,"&lt;&gt;内部转账",Sheet1!$E$5:$E$28252,"&lt;&gt;*调拨*")</f>
        <v>0</v>
      </c>
      <c r="M70" s="32">
        <f>SUMIFS(Sheet1!$F$5:$F$28252,Sheet1!$I$5:$I$28252,$B70,Sheet1!$L$5:$L$28252,$A70,Sheet1!$D$5:$D$28252,"企健网",Sheet1!$E$5:$E$28252,"&lt;&gt;*调拨*")+SUMIFS(Sheet1!$F$5:$F$28252,Sheet1!$I$5:$I$28252,$B70,Sheet1!$L$5:$L$28252,$A70,Sheet1!$E$5:$E$28252,"*企健网*",Sheet1!$D$5:$D$28252,"&lt;&gt;企健网",Sheet1!$D$5:$D$28252,"&lt;&gt;内部转款",Sheet1!$D$5:$D$28252,"&lt;&gt;内部转账",Sheet1!$E$5:$E$28252,"&lt;&gt;*调拨*")</f>
        <v>0</v>
      </c>
      <c r="N70" s="32">
        <f>SUMIFS(Sheet1!$F$5:$F$28252,Sheet1!$I$5:$I$28252,$B70,Sheet1!$L$5:$L$28252,$A70,Sheet1!$D$5:$D$28252,"银联",Sheet1!$E$5:$E$28252,"&lt;&gt;*调拨*")+SUMIFS(Sheet1!$F$5:$F$28252,Sheet1!$I$5:$I$28252,$B70,Sheet1!$L$5:$L$28252,$A70,Sheet1!$E$5:$E$28252,"*银联*",Sheet1!$D$5:$D$28252,"&lt;&gt;银联",Sheet1!$D$5:$D$28252,"&lt;&gt;内部转款",Sheet1!$D$5:$D$28252,"&lt;&gt;内部转账",Sheet1!$E$5:$E$28252,"&lt;&gt;*调拨*")</f>
        <v>0</v>
      </c>
      <c r="O70" s="32">
        <f>SUMIFS(Sheet1!$F$5:$F$28252,Sheet1!$I$5:$I$28252,$B70,Sheet1!$L$5:$L$28252,$A70,Sheet1!$D$5:$D$28252,"京东",Sheet1!$E$5:$E$28252,"&lt;&gt;*调拨*")+SUMIFS(Sheet1!$F$5:$F$28252,Sheet1!$I$5:$I$28252,$B70,Sheet1!$L$5:$L$28252,$A70,Sheet1!$E$5:$E$28252,"*京东*",Sheet1!$D$5:$D$28252,"&lt;&gt;京东",Sheet1!$D$5:$D$28252,"&lt;&gt;内部转款",Sheet1!$D$5:$D$28252,"&lt;&gt;内部转账",Sheet1!$E$5:$E$28252,"&lt;&gt;*调拨*")</f>
        <v>0</v>
      </c>
      <c r="P70" s="32">
        <f>SUMIFS(Sheet1!$F$5:$F$28252,Sheet1!$I$5:$I$28252,$B70,Sheet1!$L$5:$L$28252,$A70,Sheet1!$D$5:$D$28252,"药机微信",Sheet1!$E$5:$E$28252,"&lt;&gt;*调拨*")+SUMIFS(Sheet1!$F$5:$F$28252,Sheet1!$I$5:$I$28252,$B70,Sheet1!$L$5:$L$28252,$A70,Sheet1!$E$5:$E$28252,"*药机微信*",Sheet1!$D$5:$D$28252,"&lt;&gt;药机微信",Sheet1!$D$5:$D$28252,"&lt;&gt;内部转款",Sheet1!$D$5:$D$28252,"&lt;&gt;内部转账",Sheet1!$E$5:$E$28252,"&lt;&gt;*调拨*")</f>
        <v>0</v>
      </c>
      <c r="Q70" s="32">
        <f>SUMIFS(Sheet1!$F$5:$F$28252,Sheet1!$I$5:$I$28252,$B70,Sheet1!$L$5:$L$28252,$A70,Sheet1!$D$5:$D$28252,"亲情卡",Sheet1!$E$5:$E$28252,"&lt;&gt;*调拨*")+SUMIFS(Sheet1!$F$5:$F$28252,Sheet1!$I$5:$I$28252,$B70,Sheet1!$L$5:$L$28252,$A70,Sheet1!$E$5:$E$28252,"*亲情卡*",Sheet1!$D$5:$D$28252,"&lt;&gt;亲情卡",Sheet1!$D$5:$D$28252,"&lt;&gt;内部转款",Sheet1!$D$5:$D$28252,"&lt;&gt;内部转账",Sheet1!$E$5:$E$28252,"&lt;&gt;*调拨*")</f>
        <v>0</v>
      </c>
      <c r="R70" s="32">
        <f>SUMIFS(Sheet1!$F$5:$F$28252,Sheet1!$I$5:$I$28252,$B70,Sheet1!$L$5:$L$28252,$A70,Sheet1!$D$5:$D$28252,"优惠券",Sheet1!$E$5:$E$28252,"&lt;&gt;*调拨*")+SUMIFS(Sheet1!$F$5:$F$28252,Sheet1!$I$5:$I$28252,$B70,Sheet1!$L$5:$L$28252,$A70,Sheet1!$E$5:$E$28252,"*优惠券*",Sheet1!$D$5:$D$28252,"&lt;&gt;优惠券",Sheet1!$D$5:$D$28252,"&lt;&gt;内部转款",Sheet1!$D$5:$D$28252,"&lt;&gt;内部转账",Sheet1!$E$5:$E$28252,"&lt;&gt;*调拨*")</f>
        <v>0</v>
      </c>
      <c r="S70" s="32">
        <f>SUMIFS(Sheet1!$F$5:$F$28252,Sheet1!$I$5:$I$28252,$B70,Sheet1!$L$5:$L$28252,$A70,Sheet1!$D$5:$D$28252,"代金券",Sheet1!$E$5:$E$28252,"&lt;&gt;*调拨*")+SUMIFS(Sheet1!$F$5:$F$28252,Sheet1!$I$5:$I$28252,$B70,Sheet1!$L$5:$L$28252,$A70,Sheet1!$E$5:$E$28252,"*代金券*",Sheet1!$D$5:$D$28252,"&lt;&gt;代金券",Sheet1!$D$5:$D$28252,"&lt;&gt;内部转款",Sheet1!$D$5:$D$28252,"&lt;&gt;内部转账",Sheet1!$E$5:$E$28252,"&lt;&gt;*调拨*")</f>
        <v>0</v>
      </c>
      <c r="T70" s="32">
        <f>SUMIFS(Sheet1!$F$5:$F$28252,Sheet1!$I$5:$I$28252,$B70,Sheet1!$L$5:$L$28252,$A70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70,Sheet1!$L$5:$L$28252,$A70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70,Sheet1!$L$5:$L$28252,$A70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70,Sheet1!$L$5:$L$28252,$A70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70" s="32">
        <f>SUMIFS(Sheet1!$F$5:$F$28252,Sheet1!$I$5:$I$28252,$B70,Sheet1!$L$5:$L$28252,$A70,Sheet1!$E$5:$E$28252,"*调拨*")</f>
        <v>0</v>
      </c>
      <c r="V70" s="32">
        <f>SUMIFS(Sheet1!$F$5:$F$28252,Sheet1!$I$5:$I$28252,$B70,Sheet1!$L$5:$L$28252,$A70,Sheet1!$D$5:$D$28252,"储值",Sheet1!$E$5:$E$28252,"&lt;&gt;*调拨*")+SUMIFS(Sheet1!$F$5:$F$28252,Sheet1!$I$5:$I$28252,$B70,Sheet1!$L$5:$L$28252,$A70,Sheet1!$E$5:$E$28252,"*储值*",Sheet1!$D$5:$D$28252,"&lt;&gt;储值",Sheet1!$D$5:$D$28252,"&lt;&gt;内部转款",Sheet1!$D$5:$D$28252,"&lt;&gt;内部转账",Sheet1!$E$5:$E$28252,"&lt;&gt;*调拨*")</f>
        <v>0</v>
      </c>
      <c r="W70" s="32">
        <f>SUMIFS(Sheet1!$F$5:$F$28252,Sheet1!$I$5:$I$28252,$B70,Sheet1!$L$5:$L$28252,$A70,Sheet1!$D$5:$D$28252,"效期",Sheet1!$E$5:$E$28252,"&lt;&gt;*调拨*")+SUMIFS(Sheet1!$F$5:$F$28252,Sheet1!$I$5:$I$28252,$B70,Sheet1!$L$5:$L$28252,$A70,Sheet1!$E$5:$E$28252,"*效期*",Sheet1!$D$5:$D$28252,"&lt;&gt;效期",Sheet1!$D$5:$D$28252,"&lt;&gt;内部转款",Sheet1!$D$5:$D$28252,"&lt;&gt;内部转账",Sheet1!$E$5:$E$28252,"&lt;&gt;*调拨*")</f>
        <v>18.4</v>
      </c>
      <c r="X70" s="32">
        <f>SUMIFS(Sheet1!$F$5:$F$28252,Sheet1!$I$5:$I$28252,$B70,Sheet1!$L$5:$L$28252,$A70,Sheet1!$D$5:$D$28252,"内部转款",Sheet1!$E$5:$E$28252,"&lt;&gt;*调拨*")+SUMIFS(Sheet1!$F$5:$F$28252,Sheet1!$I$5:$I$28252,$B70,Sheet1!$L$5:$L$28252,$A70,Sheet1!$D$5:$D$28252,"内部转账",Sheet1!$E$5:$E$28252,"&lt;&gt;*调拨*")</f>
        <v>0</v>
      </c>
      <c r="Y70" s="32">
        <f t="shared" si="4"/>
        <v>0</v>
      </c>
      <c r="Z70" s="32">
        <f>SUMIFS(Sheet1!$F$5:$F$28252,Sheet1!$I$5:$I$28252,$B70,Sheet1!$L$5:$L$28252,$A70)</f>
        <v>5058.53</v>
      </c>
      <c r="AA70" s="32">
        <f>SUMIFS(Sheet1!$G$5:$G$28252,Sheet1!$I$5:$I$28252,$B70,Sheet1!$L$5:$L$28252,$A70,Sheet1!$D$5:$D$28252,"工资",Sheet1!$E$5:$E$28252,"&lt;&gt;*调拨*")+SUMIFS(Sheet1!$G$5:$G$28252,Sheet1!$I$5:$I$28252,$B70,Sheet1!$L$5:$L$28252,$A70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4763.96</v>
      </c>
      <c r="AB70" s="32">
        <f>SUMIFS(Sheet1!$G$5:$G$28252,Sheet1!$I$5:$I$28252,$B70,Sheet1!$L$5:$L$28252,$A70,Sheet1!$D$5:$D$28252,"水费",Sheet1!$E$5:$E$28252,"&lt;&gt;*调拨*")+SUMIFS(Sheet1!$G$5:$G$28252,Sheet1!$I$5:$I$28252,$B70,Sheet1!$L$5:$L$28252,$A70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0" s="32">
        <f>SUMIFS(Sheet1!$G$5:$G$28252,Sheet1!$I$5:$I$28252,$B70,Sheet1!$L$5:$L$28252,$A70,Sheet1!$D$5:$D$28252,"电费",Sheet1!$E$5:$E$28252,"&lt;&gt;*调拨*")+SUMIFS(Sheet1!$G$5:$G$28252,Sheet1!$I$5:$I$28252,$B70,Sheet1!$L$5:$L$28252,$A70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0" s="32">
        <f>SUMIFS(Sheet1!$G$5:$G$28252,Sheet1!$I$5:$I$28252,$B70,Sheet1!$L$5:$L$28252,$A70,Sheet1!$D$5:$D$28252,"宽带费",Sheet1!$E$5:$E$28252,"&lt;&gt;*调拨*")+SUMIFS(Sheet1!$G$5:$G$28252,Sheet1!$I$5:$I$28252,$B70,Sheet1!$L$5:$L$28252,$A70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0" s="32">
        <f>SUMIFS(Sheet1!$G$5:$G$28252,Sheet1!$I$5:$I$28252,$B70,Sheet1!$L$5:$L$28252,$A70,Sheet1!$D$5:$D$28252,"办公费",Sheet1!$E$5:$E$28252,"&lt;&gt;*调拨*")+SUMIFS(Sheet1!$G$5:$G$28252,Sheet1!$I$5:$I$28252,$B70,Sheet1!$L$5:$L$28252,$A70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70" s="32">
        <f>SUMIFS(Sheet1!$G$5:$G$28252,Sheet1!$I$5:$I$28252,$B70,Sheet1!$L$5:$L$28252,$A70,Sheet1!$D$5:$D$28252,"话费",Sheet1!$E$5:$E$28252,"&lt;&gt;*调拨*")+SUMIFS(Sheet1!$G$5:$G$28252,Sheet1!$I$5:$I$28252,$B70,Sheet1!$L$5:$L$28252,$A70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0" s="32">
        <f>SUMIFS(Sheet1!$G$5:$G$28252,Sheet1!$I$5:$I$28252,$B70,Sheet1!$L$5:$L$28252,$A70,Sheet1!$D$5:$D$28252,"房租",Sheet1!$E$5:$E$28252,"&lt;&gt;*调拨*")+SUMIFS(Sheet1!$G$5:$G$28252,Sheet1!$I$5:$I$28252,$B70,Sheet1!$L$5:$L$28252,$A70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70" s="32">
        <f>SUMIFS(Sheet1!$G$5:$G$28252,Sheet1!$I$5:$I$28252,$B70,Sheet1!$L$5:$L$28252,$A70,Sheet1!$E$5:$E$28252,"*调拨*")</f>
        <v>0</v>
      </c>
      <c r="AI70" s="32">
        <f>SUMIFS(Sheet1!$G$5:$G$28252,Sheet1!$I$5:$I$28252,$B70,Sheet1!$L$5:$L$28252,$A70,Sheet1!$D$5:$D$28252,"内部转款",Sheet1!$E$5:$E$28252,"&lt;&gt;*调拨*")+SUMIFS(Sheet1!$G$5:$G$28252,Sheet1!$I$5:$I$28252,$B70,Sheet1!$L$5:$L$28252,$A70,Sheet1!$D$5:$D$28252,"内部转账",Sheet1!$E$5:$E$28252,"&lt;&gt;*调拨*")</f>
        <v>0</v>
      </c>
      <c r="AJ70" s="32">
        <f t="shared" si="5"/>
        <v>0</v>
      </c>
      <c r="AK70" s="32">
        <f>SUMIFS(Sheet1!$G$5:$G$28252,Sheet1!$I$5:$I$28252,$B70,Sheet1!$L$5:$L$28252,$A70)</f>
        <v>4763.96</v>
      </c>
      <c r="AL70" s="32">
        <f t="shared" si="6"/>
        <v>294.57</v>
      </c>
    </row>
    <row r="71" ht="16.5" spans="1:38">
      <c r="A71" s="30">
        <v>202601</v>
      </c>
      <c r="B71" s="31" t="s">
        <v>37</v>
      </c>
      <c r="C71" s="32">
        <f>SUMIFS(Sheet1!$F$5:$F$28252,Sheet1!$I$5:$I$28252,$B71,Sheet1!$L$5:$L$28252,$A71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7243.1</v>
      </c>
      <c r="D71" s="32">
        <f>SUMIFS(Sheet1!$F$5:$F$28252,Sheet1!$I$5:$I$28252,$B71,Sheet1!$L$5:$L$28252,$A71,Sheet1!$D$5:$D$28252,"医保即时拨付",Sheet1!$E$5:$E$28252,"&lt;&gt;*调拨*")+SUMIFS(Sheet1!$F$5:$F$28252,Sheet1!$I$5:$I$28252,$B71,Sheet1!$L$5:$L$28252,$A71,Sheet1!$E$5:$E$28252,"*医保即时拨付*",Sheet1!$D$5:$D$28252,"&lt;&gt;医保即时拨付",Sheet1!$D$5:$D$28252,"&lt;&gt;内部转款",Sheet1!$D$5:$D$28252,"&lt;&gt;内部转账",Sheet1!$E$5:$E$28252,"&lt;&gt;*调拨*")</f>
        <v>0</v>
      </c>
      <c r="E71" s="32">
        <f>SUMIFS(Sheet1!$F$5:$F$28252,Sheet1!$I$5:$I$28252,$B71,Sheet1!$L$5:$L$28252,$A71,Sheet1!$D$5:$D$28252,"医保",Sheet1!$E$5:$E$28252,"&lt;&gt;*调拨*",Sheet1!$E$5:$E$28252,"&lt;&gt;*医保即时拨付*")+SUMIFS(Sheet1!$F$5:$F$28252,Sheet1!$I$5:$I$28252,$B71,Sheet1!$L$5:$L$28252,$A71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71" s="32">
        <f>SUMIFS(Sheet1!$F$5:$F$28252,Sheet1!$I$5:$I$28252,$B71,Sheet1!$L$5:$L$28252,$A71,Sheet1!$D$5:$D$28252,"聚合",Sheet1!$E$5:$E$28252,"&lt;&gt;*调拨*")+SUMIFS(Sheet1!$F$5:$F$28252,Sheet1!$I$5:$I$28252,$B71,Sheet1!$L$5:$L$28252,$A71,Sheet1!$E$5:$E$28252,"*聚合*",Sheet1!$D$5:$D$28252,"&lt;&gt;聚合",Sheet1!$D$5:$D$28252,"&lt;&gt;内部转款",Sheet1!$D$5:$D$28252,"&lt;&gt;内部转账",Sheet1!$E$5:$E$28252,"&lt;&gt;*调拨*")</f>
        <v>0</v>
      </c>
      <c r="G71" s="32">
        <f>SUMIFS(Sheet1!$F$5:$F$28252,Sheet1!$I$5:$I$28252,$B71,Sheet1!$L$5:$L$28252,$A71,Sheet1!$D$5:$D$28252,"24小时微信",Sheet1!$E$5:$E$28252,"&lt;&gt;*调拨*")+SUMIFS(Sheet1!$F$5:$F$28252,Sheet1!$I$5:$I$28252,$B71,Sheet1!$L$5:$L$28252,$A71,Sheet1!$E$5:$E$28252,"*24小时微信*",Sheet1!$D$5:$D$28252,"&lt;&gt;24小时微信",Sheet1!$D$5:$D$28252,"&lt;&gt;内部转款",Sheet1!$D$5:$D$28252,"&lt;&gt;内部转账",Sheet1!$E$5:$E$28252,"&lt;&gt;*调拨*")</f>
        <v>0</v>
      </c>
      <c r="H71" s="32">
        <f>SUMIFS(Sheet1!$F$5:$F$28252,Sheet1!$I$5:$I$28252,$B71,Sheet1!$L$5:$L$28252,$A71,Sheet1!$D$5:$D$28252,"美团",Sheet1!$E$5:$E$28252,"&lt;&gt;*调拨*")+SUMIFS(Sheet1!$F$5:$F$28252,Sheet1!$I$5:$I$28252,$B71,Sheet1!$L$5:$L$28252,$A71,Sheet1!$E$5:$E$28252,"*美团*",Sheet1!$D$5:$D$28252,"&lt;&gt;美团",Sheet1!$D$5:$D$28252,"&lt;&gt;内部转款",Sheet1!$D$5:$D$28252,"&lt;&gt;内部转账",Sheet1!$E$5:$E$28252,"&lt;&gt;*调拨*")</f>
        <v>0</v>
      </c>
      <c r="I71" s="32">
        <f>SUMIFS(Sheet1!$F$5:$F$28252,Sheet1!$I$5:$I$28252,$B71,Sheet1!$L$5:$L$28252,$A71,Sheet1!$D$5:$D$28252,"饿了么",Sheet1!$E$5:$E$28252,"&lt;&gt;*调拨*")+SUMIFS(Sheet1!$F$5:$F$28252,Sheet1!$I$5:$I$28252,$B71,Sheet1!$L$5:$L$28252,$A71,Sheet1!$E$5:$E$28252,"*饿了么*",Sheet1!$D$5:$D$28252,"&lt;&gt;饿了么",Sheet1!$D$5:$D$28252,"&lt;&gt;内部转款",Sheet1!$D$5:$D$28252,"&lt;&gt;内部转账",Sheet1!$E$5:$E$28252,"&lt;&gt;*调拨*")</f>
        <v>0</v>
      </c>
      <c r="J71" s="32">
        <f>SUMIFS(Sheet1!$F$5:$F$28252,Sheet1!$I$5:$I$28252,$B71,Sheet1!$L$5:$L$28252,$A71,Sheet1!$D$5:$D$28252,"健E卡",Sheet1!$E$5:$E$28252,"&lt;&gt;*调拨*")+SUMIFS(Sheet1!$F$5:$F$28252,Sheet1!$I$5:$I$28252,$B71,Sheet1!$L$5:$L$28252,$A71,Sheet1!$E$5:$E$28252,"*健E卡*",Sheet1!$D$5:$D$28252,"&lt;&gt;健E卡",Sheet1!$D$5:$D$28252,"&lt;&gt;内部转款",Sheet1!$D$5:$D$28252,"&lt;&gt;内部转账",Sheet1!$E$5:$E$28252,"&lt;&gt;*调拨*")</f>
        <v>0</v>
      </c>
      <c r="K71" s="32">
        <f>SUMIFS(Sheet1!$F$5:$F$28252,Sheet1!$I$5:$I$28252,$B71,Sheet1!$L$5:$L$28252,$A71,Sheet1!$D$5:$D$28252,"抖音",Sheet1!$E$5:$E$28252,"&lt;&gt;*调拨*")+SUMIFS(Sheet1!$F$5:$F$28252,Sheet1!$I$5:$I$28252,$B71,Sheet1!$L$5:$L$28252,$A71,Sheet1!$E$5:$E$28252,"*抖音*",Sheet1!$D$5:$D$28252,"&lt;&gt;抖音",Sheet1!$D$5:$D$28252,"&lt;&gt;内部转款",Sheet1!$D$5:$D$28252,"&lt;&gt;内部转账",Sheet1!$E$5:$E$28252,"&lt;&gt;*调拨*")</f>
        <v>0</v>
      </c>
      <c r="L71" s="32">
        <f>SUMIFS(Sheet1!$F$5:$F$28252,Sheet1!$I$5:$I$28252,$B71,Sheet1!$L$5:$L$28252,$A71,Sheet1!$D$5:$D$28252,"医卡通",Sheet1!$E$5:$E$28252,"&lt;&gt;*调拨*")+SUMIFS(Sheet1!$F$5:$F$28252,Sheet1!$I$5:$I$28252,$B71,Sheet1!$L$5:$L$28252,$A71,Sheet1!$E$5:$E$28252,"*医卡通*",Sheet1!$D$5:$D$28252,"&lt;&gt;医卡通",Sheet1!$D$5:$D$28252,"&lt;&gt;内部转款",Sheet1!$D$5:$D$28252,"&lt;&gt;内部转账",Sheet1!$E$5:$E$28252,"&lt;&gt;*调拨*")</f>
        <v>0</v>
      </c>
      <c r="M71" s="32">
        <f>SUMIFS(Sheet1!$F$5:$F$28252,Sheet1!$I$5:$I$28252,$B71,Sheet1!$L$5:$L$28252,$A71,Sheet1!$D$5:$D$28252,"企健网",Sheet1!$E$5:$E$28252,"&lt;&gt;*调拨*")+SUMIFS(Sheet1!$F$5:$F$28252,Sheet1!$I$5:$I$28252,$B71,Sheet1!$L$5:$L$28252,$A71,Sheet1!$E$5:$E$28252,"*企健网*",Sheet1!$D$5:$D$28252,"&lt;&gt;企健网",Sheet1!$D$5:$D$28252,"&lt;&gt;内部转款",Sheet1!$D$5:$D$28252,"&lt;&gt;内部转账",Sheet1!$E$5:$E$28252,"&lt;&gt;*调拨*")</f>
        <v>0</v>
      </c>
      <c r="N71" s="32">
        <f>SUMIFS(Sheet1!$F$5:$F$28252,Sheet1!$I$5:$I$28252,$B71,Sheet1!$L$5:$L$28252,$A71,Sheet1!$D$5:$D$28252,"银联",Sheet1!$E$5:$E$28252,"&lt;&gt;*调拨*")+SUMIFS(Sheet1!$F$5:$F$28252,Sheet1!$I$5:$I$28252,$B71,Sheet1!$L$5:$L$28252,$A71,Sheet1!$E$5:$E$28252,"*银联*",Sheet1!$D$5:$D$28252,"&lt;&gt;银联",Sheet1!$D$5:$D$28252,"&lt;&gt;内部转款",Sheet1!$D$5:$D$28252,"&lt;&gt;内部转账",Sheet1!$E$5:$E$28252,"&lt;&gt;*调拨*")</f>
        <v>0</v>
      </c>
      <c r="O71" s="32">
        <f>SUMIFS(Sheet1!$F$5:$F$28252,Sheet1!$I$5:$I$28252,$B71,Sheet1!$L$5:$L$28252,$A71,Sheet1!$D$5:$D$28252,"京东",Sheet1!$E$5:$E$28252,"&lt;&gt;*调拨*")+SUMIFS(Sheet1!$F$5:$F$28252,Sheet1!$I$5:$I$28252,$B71,Sheet1!$L$5:$L$28252,$A71,Sheet1!$E$5:$E$28252,"*京东*",Sheet1!$D$5:$D$28252,"&lt;&gt;京东",Sheet1!$D$5:$D$28252,"&lt;&gt;内部转款",Sheet1!$D$5:$D$28252,"&lt;&gt;内部转账",Sheet1!$E$5:$E$28252,"&lt;&gt;*调拨*")</f>
        <v>0</v>
      </c>
      <c r="P71" s="32">
        <f>SUMIFS(Sheet1!$F$5:$F$28252,Sheet1!$I$5:$I$28252,$B71,Sheet1!$L$5:$L$28252,$A71,Sheet1!$D$5:$D$28252,"药机微信",Sheet1!$E$5:$E$28252,"&lt;&gt;*调拨*")+SUMIFS(Sheet1!$F$5:$F$28252,Sheet1!$I$5:$I$28252,$B71,Sheet1!$L$5:$L$28252,$A71,Sheet1!$E$5:$E$28252,"*药机微信*",Sheet1!$D$5:$D$28252,"&lt;&gt;药机微信",Sheet1!$D$5:$D$28252,"&lt;&gt;内部转款",Sheet1!$D$5:$D$28252,"&lt;&gt;内部转账",Sheet1!$E$5:$E$28252,"&lt;&gt;*调拨*")</f>
        <v>0</v>
      </c>
      <c r="Q71" s="32">
        <f>SUMIFS(Sheet1!$F$5:$F$28252,Sheet1!$I$5:$I$28252,$B71,Sheet1!$L$5:$L$28252,$A71,Sheet1!$D$5:$D$28252,"亲情卡",Sheet1!$E$5:$E$28252,"&lt;&gt;*调拨*")+SUMIFS(Sheet1!$F$5:$F$28252,Sheet1!$I$5:$I$28252,$B71,Sheet1!$L$5:$L$28252,$A71,Sheet1!$E$5:$E$28252,"*亲情卡*",Sheet1!$D$5:$D$28252,"&lt;&gt;亲情卡",Sheet1!$D$5:$D$28252,"&lt;&gt;内部转款",Sheet1!$D$5:$D$28252,"&lt;&gt;内部转账",Sheet1!$E$5:$E$28252,"&lt;&gt;*调拨*")</f>
        <v>0</v>
      </c>
      <c r="R71" s="32">
        <f>SUMIFS(Sheet1!$F$5:$F$28252,Sheet1!$I$5:$I$28252,$B71,Sheet1!$L$5:$L$28252,$A71,Sheet1!$D$5:$D$28252,"优惠券",Sheet1!$E$5:$E$28252,"&lt;&gt;*调拨*")+SUMIFS(Sheet1!$F$5:$F$28252,Sheet1!$I$5:$I$28252,$B71,Sheet1!$L$5:$L$28252,$A71,Sheet1!$E$5:$E$28252,"*优惠券*",Sheet1!$D$5:$D$28252,"&lt;&gt;优惠券",Sheet1!$D$5:$D$28252,"&lt;&gt;内部转款",Sheet1!$D$5:$D$28252,"&lt;&gt;内部转账",Sheet1!$E$5:$E$28252,"&lt;&gt;*调拨*")</f>
        <v>0</v>
      </c>
      <c r="S71" s="32">
        <f>SUMIFS(Sheet1!$F$5:$F$28252,Sheet1!$I$5:$I$28252,$B71,Sheet1!$L$5:$L$28252,$A71,Sheet1!$D$5:$D$28252,"代金券",Sheet1!$E$5:$E$28252,"&lt;&gt;*调拨*")+SUMIFS(Sheet1!$F$5:$F$28252,Sheet1!$I$5:$I$28252,$B71,Sheet1!$L$5:$L$28252,$A71,Sheet1!$E$5:$E$28252,"*代金券*",Sheet1!$D$5:$D$28252,"&lt;&gt;代金券",Sheet1!$D$5:$D$28252,"&lt;&gt;内部转款",Sheet1!$D$5:$D$28252,"&lt;&gt;内部转账",Sheet1!$E$5:$E$28252,"&lt;&gt;*调拨*")</f>
        <v>0</v>
      </c>
      <c r="T71" s="32">
        <f>SUMIFS(Sheet1!$F$5:$F$28252,Sheet1!$I$5:$I$28252,$B71,Sheet1!$L$5:$L$28252,$A71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71,Sheet1!$L$5:$L$28252,$A71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71,Sheet1!$L$5:$L$28252,$A71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71,Sheet1!$L$5:$L$28252,$A71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71" s="32">
        <f>SUMIFS(Sheet1!$F$5:$F$28252,Sheet1!$I$5:$I$28252,$B71,Sheet1!$L$5:$L$28252,$A71,Sheet1!$E$5:$E$28252,"*调拨*")</f>
        <v>0</v>
      </c>
      <c r="V71" s="32">
        <f>SUMIFS(Sheet1!$F$5:$F$28252,Sheet1!$I$5:$I$28252,$B71,Sheet1!$L$5:$L$28252,$A71,Sheet1!$D$5:$D$28252,"储值",Sheet1!$E$5:$E$28252,"&lt;&gt;*调拨*")+SUMIFS(Sheet1!$F$5:$F$28252,Sheet1!$I$5:$I$28252,$B71,Sheet1!$L$5:$L$28252,$A71,Sheet1!$E$5:$E$28252,"*储值*",Sheet1!$D$5:$D$28252,"&lt;&gt;储值",Sheet1!$D$5:$D$28252,"&lt;&gt;内部转款",Sheet1!$D$5:$D$28252,"&lt;&gt;内部转账",Sheet1!$E$5:$E$28252,"&lt;&gt;*调拨*")</f>
        <v>0</v>
      </c>
      <c r="W71" s="32">
        <f>SUMIFS(Sheet1!$F$5:$F$28252,Sheet1!$I$5:$I$28252,$B71,Sheet1!$L$5:$L$28252,$A71,Sheet1!$D$5:$D$28252,"效期",Sheet1!$E$5:$E$28252,"&lt;&gt;*调拨*")+SUMIFS(Sheet1!$F$5:$F$28252,Sheet1!$I$5:$I$28252,$B71,Sheet1!$L$5:$L$28252,$A71,Sheet1!$E$5:$E$28252,"*效期*",Sheet1!$D$5:$D$28252,"&lt;&gt;效期",Sheet1!$D$5:$D$28252,"&lt;&gt;内部转款",Sheet1!$D$5:$D$28252,"&lt;&gt;内部转账",Sheet1!$E$5:$E$28252,"&lt;&gt;*调拨*")</f>
        <v>0</v>
      </c>
      <c r="X71" s="32">
        <f>SUMIFS(Sheet1!$F$5:$F$28252,Sheet1!$I$5:$I$28252,$B71,Sheet1!$L$5:$L$28252,$A71,Sheet1!$D$5:$D$28252,"内部转款",Sheet1!$E$5:$E$28252,"&lt;&gt;*调拨*")+SUMIFS(Sheet1!$F$5:$F$28252,Sheet1!$I$5:$I$28252,$B71,Sheet1!$L$5:$L$28252,$A71,Sheet1!$D$5:$D$28252,"内部转账",Sheet1!$E$5:$E$28252,"&lt;&gt;*调拨*")</f>
        <v>0</v>
      </c>
      <c r="Y71" s="32">
        <f t="shared" si="4"/>
        <v>0</v>
      </c>
      <c r="Z71" s="32">
        <f>SUMIFS(Sheet1!$F$5:$F$28252,Sheet1!$I$5:$I$28252,$B71,Sheet1!$L$5:$L$28252,$A71)</f>
        <v>7243.1</v>
      </c>
      <c r="AA71" s="32">
        <f>SUMIFS(Sheet1!$G$5:$G$28252,Sheet1!$I$5:$I$28252,$B71,Sheet1!$L$5:$L$28252,$A71,Sheet1!$D$5:$D$28252,"工资",Sheet1!$E$5:$E$28252,"&lt;&gt;*调拨*")+SUMIFS(Sheet1!$G$5:$G$28252,Sheet1!$I$5:$I$28252,$B71,Sheet1!$L$5:$L$28252,$A71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6425.14</v>
      </c>
      <c r="AB71" s="32">
        <f>SUMIFS(Sheet1!$G$5:$G$28252,Sheet1!$I$5:$I$28252,$B71,Sheet1!$L$5:$L$28252,$A71,Sheet1!$D$5:$D$28252,"水费",Sheet1!$E$5:$E$28252,"&lt;&gt;*调拨*")+SUMIFS(Sheet1!$G$5:$G$28252,Sheet1!$I$5:$I$28252,$B71,Sheet1!$L$5:$L$28252,$A71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1" s="32">
        <f>SUMIFS(Sheet1!$G$5:$G$28252,Sheet1!$I$5:$I$28252,$B71,Sheet1!$L$5:$L$28252,$A71,Sheet1!$D$5:$D$28252,"电费",Sheet1!$E$5:$E$28252,"&lt;&gt;*调拨*")+SUMIFS(Sheet1!$G$5:$G$28252,Sheet1!$I$5:$I$28252,$B71,Sheet1!$L$5:$L$28252,$A71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1" s="32">
        <f>SUMIFS(Sheet1!$G$5:$G$28252,Sheet1!$I$5:$I$28252,$B71,Sheet1!$L$5:$L$28252,$A71,Sheet1!$D$5:$D$28252,"宽带费",Sheet1!$E$5:$E$28252,"&lt;&gt;*调拨*")+SUMIFS(Sheet1!$G$5:$G$28252,Sheet1!$I$5:$I$28252,$B71,Sheet1!$L$5:$L$28252,$A71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1" s="32">
        <f>SUMIFS(Sheet1!$G$5:$G$28252,Sheet1!$I$5:$I$28252,$B71,Sheet1!$L$5:$L$28252,$A71,Sheet1!$D$5:$D$28252,"办公费",Sheet1!$E$5:$E$28252,"&lt;&gt;*调拨*")+SUMIFS(Sheet1!$G$5:$G$28252,Sheet1!$I$5:$I$28252,$B71,Sheet1!$L$5:$L$28252,$A71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71" s="32">
        <f>SUMIFS(Sheet1!$G$5:$G$28252,Sheet1!$I$5:$I$28252,$B71,Sheet1!$L$5:$L$28252,$A71,Sheet1!$D$5:$D$28252,"话费",Sheet1!$E$5:$E$28252,"&lt;&gt;*调拨*")+SUMIFS(Sheet1!$G$5:$G$28252,Sheet1!$I$5:$I$28252,$B71,Sheet1!$L$5:$L$28252,$A71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1" s="32">
        <f>SUMIFS(Sheet1!$G$5:$G$28252,Sheet1!$I$5:$I$28252,$B71,Sheet1!$L$5:$L$28252,$A71,Sheet1!$D$5:$D$28252,"房租",Sheet1!$E$5:$E$28252,"&lt;&gt;*调拨*")+SUMIFS(Sheet1!$G$5:$G$28252,Sheet1!$I$5:$I$28252,$B71,Sheet1!$L$5:$L$28252,$A71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71" s="32">
        <f>SUMIFS(Sheet1!$G$5:$G$28252,Sheet1!$I$5:$I$28252,$B71,Sheet1!$L$5:$L$28252,$A71,Sheet1!$E$5:$E$28252,"*调拨*")</f>
        <v>0</v>
      </c>
      <c r="AI71" s="32">
        <f>SUMIFS(Sheet1!$G$5:$G$28252,Sheet1!$I$5:$I$28252,$B71,Sheet1!$L$5:$L$28252,$A71,Sheet1!$D$5:$D$28252,"内部转款",Sheet1!$E$5:$E$28252,"&lt;&gt;*调拨*")+SUMIFS(Sheet1!$G$5:$G$28252,Sheet1!$I$5:$I$28252,$B71,Sheet1!$L$5:$L$28252,$A71,Sheet1!$D$5:$D$28252,"内部转账",Sheet1!$E$5:$E$28252,"&lt;&gt;*调拨*")</f>
        <v>0</v>
      </c>
      <c r="AJ71" s="32">
        <f t="shared" si="5"/>
        <v>0</v>
      </c>
      <c r="AK71" s="32">
        <f>SUMIFS(Sheet1!$G$5:$G$28252,Sheet1!$I$5:$I$28252,$B71,Sheet1!$L$5:$L$28252,$A71)</f>
        <v>6425.14</v>
      </c>
      <c r="AL71" s="32">
        <f t="shared" si="6"/>
        <v>817.960000000001</v>
      </c>
    </row>
    <row r="72" ht="16.5" spans="1:38">
      <c r="A72" s="30">
        <v>202601</v>
      </c>
      <c r="B72" s="31" t="s">
        <v>54</v>
      </c>
      <c r="C72" s="32">
        <f>SUMIFS(Sheet1!$F$5:$F$28252,Sheet1!$I$5:$I$28252,$B72,Sheet1!$L$5:$L$28252,$A72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63694.26</v>
      </c>
      <c r="D72" s="32">
        <f>SUMIFS(Sheet1!$F$5:$F$28252,Sheet1!$I$5:$I$28252,$B72,Sheet1!$L$5:$L$28252,$A72,Sheet1!$D$5:$D$28252,"医保即时拨付",Sheet1!$E$5:$E$28252,"&lt;&gt;*调拨*")+SUMIFS(Sheet1!$F$5:$F$28252,Sheet1!$I$5:$I$28252,$B72,Sheet1!$L$5:$L$28252,$A72,Sheet1!$E$5:$E$28252,"*医保即时拨付*",Sheet1!$D$5:$D$28252,"&lt;&gt;医保即时拨付",Sheet1!$D$5:$D$28252,"&lt;&gt;内部转款",Sheet1!$D$5:$D$28252,"&lt;&gt;内部转账",Sheet1!$E$5:$E$28252,"&lt;&gt;*调拨*")</f>
        <v>0</v>
      </c>
      <c r="E72" s="32">
        <f>SUMIFS(Sheet1!$F$5:$F$28252,Sheet1!$I$5:$I$28252,$B72,Sheet1!$L$5:$L$28252,$A72,Sheet1!$D$5:$D$28252,"医保",Sheet1!$E$5:$E$28252,"&lt;&gt;*调拨*",Sheet1!$E$5:$E$28252,"&lt;&gt;*医保即时拨付*")+SUMIFS(Sheet1!$F$5:$F$28252,Sheet1!$I$5:$I$28252,$B72,Sheet1!$L$5:$L$28252,$A72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36468.36</v>
      </c>
      <c r="F72" s="32">
        <f>SUMIFS(Sheet1!$F$5:$F$28252,Sheet1!$I$5:$I$28252,$B72,Sheet1!$L$5:$L$28252,$A72,Sheet1!$D$5:$D$28252,"聚合",Sheet1!$E$5:$E$28252,"&lt;&gt;*调拨*")+SUMIFS(Sheet1!$F$5:$F$28252,Sheet1!$I$5:$I$28252,$B72,Sheet1!$L$5:$L$28252,$A72,Sheet1!$E$5:$E$28252,"*聚合*",Sheet1!$D$5:$D$28252,"&lt;&gt;聚合",Sheet1!$D$5:$D$28252,"&lt;&gt;内部转款",Sheet1!$D$5:$D$28252,"&lt;&gt;内部转账",Sheet1!$E$5:$E$28252,"&lt;&gt;*调拨*")</f>
        <v>0</v>
      </c>
      <c r="G72" s="32">
        <f>SUMIFS(Sheet1!$F$5:$F$28252,Sheet1!$I$5:$I$28252,$B72,Sheet1!$L$5:$L$28252,$A72,Sheet1!$D$5:$D$28252,"24小时微信",Sheet1!$E$5:$E$28252,"&lt;&gt;*调拨*")+SUMIFS(Sheet1!$F$5:$F$28252,Sheet1!$I$5:$I$28252,$B72,Sheet1!$L$5:$L$28252,$A72,Sheet1!$E$5:$E$28252,"*24小时微信*",Sheet1!$D$5:$D$28252,"&lt;&gt;24小时微信",Sheet1!$D$5:$D$28252,"&lt;&gt;内部转款",Sheet1!$D$5:$D$28252,"&lt;&gt;内部转账",Sheet1!$E$5:$E$28252,"&lt;&gt;*调拨*")</f>
        <v>0</v>
      </c>
      <c r="H72" s="32">
        <f>SUMIFS(Sheet1!$F$5:$F$28252,Sheet1!$I$5:$I$28252,$B72,Sheet1!$L$5:$L$28252,$A72,Sheet1!$D$5:$D$28252,"美团",Sheet1!$E$5:$E$28252,"&lt;&gt;*调拨*")+SUMIFS(Sheet1!$F$5:$F$28252,Sheet1!$I$5:$I$28252,$B72,Sheet1!$L$5:$L$28252,$A72,Sheet1!$E$5:$E$28252,"*美团*",Sheet1!$D$5:$D$28252,"&lt;&gt;美团",Sheet1!$D$5:$D$28252,"&lt;&gt;内部转款",Sheet1!$D$5:$D$28252,"&lt;&gt;内部转账",Sheet1!$E$5:$E$28252,"&lt;&gt;*调拨*")</f>
        <v>0</v>
      </c>
      <c r="I72" s="32">
        <f>SUMIFS(Sheet1!$F$5:$F$28252,Sheet1!$I$5:$I$28252,$B72,Sheet1!$L$5:$L$28252,$A72,Sheet1!$D$5:$D$28252,"饿了么",Sheet1!$E$5:$E$28252,"&lt;&gt;*调拨*")+SUMIFS(Sheet1!$F$5:$F$28252,Sheet1!$I$5:$I$28252,$B72,Sheet1!$L$5:$L$28252,$A72,Sheet1!$E$5:$E$28252,"*饿了么*",Sheet1!$D$5:$D$28252,"&lt;&gt;饿了么",Sheet1!$D$5:$D$28252,"&lt;&gt;内部转款",Sheet1!$D$5:$D$28252,"&lt;&gt;内部转账",Sheet1!$E$5:$E$28252,"&lt;&gt;*调拨*")</f>
        <v>0</v>
      </c>
      <c r="J72" s="32">
        <f>SUMIFS(Sheet1!$F$5:$F$28252,Sheet1!$I$5:$I$28252,$B72,Sheet1!$L$5:$L$28252,$A72,Sheet1!$D$5:$D$28252,"健E卡",Sheet1!$E$5:$E$28252,"&lt;&gt;*调拨*")+SUMIFS(Sheet1!$F$5:$F$28252,Sheet1!$I$5:$I$28252,$B72,Sheet1!$L$5:$L$28252,$A72,Sheet1!$E$5:$E$28252,"*健E卡*",Sheet1!$D$5:$D$28252,"&lt;&gt;健E卡",Sheet1!$D$5:$D$28252,"&lt;&gt;内部转款",Sheet1!$D$5:$D$28252,"&lt;&gt;内部转账",Sheet1!$E$5:$E$28252,"&lt;&gt;*调拨*")</f>
        <v>59061.38</v>
      </c>
      <c r="K72" s="32">
        <f>SUMIFS(Sheet1!$F$5:$F$28252,Sheet1!$I$5:$I$28252,$B72,Sheet1!$L$5:$L$28252,$A72,Sheet1!$D$5:$D$28252,"抖音",Sheet1!$E$5:$E$28252,"&lt;&gt;*调拨*")+SUMIFS(Sheet1!$F$5:$F$28252,Sheet1!$I$5:$I$28252,$B72,Sheet1!$L$5:$L$28252,$A72,Sheet1!$E$5:$E$28252,"*抖音*",Sheet1!$D$5:$D$28252,"&lt;&gt;抖音",Sheet1!$D$5:$D$28252,"&lt;&gt;内部转款",Sheet1!$D$5:$D$28252,"&lt;&gt;内部转账",Sheet1!$E$5:$E$28252,"&lt;&gt;*调拨*")</f>
        <v>0</v>
      </c>
      <c r="L72" s="32">
        <f>SUMIFS(Sheet1!$F$5:$F$28252,Sheet1!$I$5:$I$28252,$B72,Sheet1!$L$5:$L$28252,$A72,Sheet1!$D$5:$D$28252,"医卡通",Sheet1!$E$5:$E$28252,"&lt;&gt;*调拨*")+SUMIFS(Sheet1!$F$5:$F$28252,Sheet1!$I$5:$I$28252,$B72,Sheet1!$L$5:$L$28252,$A72,Sheet1!$E$5:$E$28252,"*医卡通*",Sheet1!$D$5:$D$28252,"&lt;&gt;医卡通",Sheet1!$D$5:$D$28252,"&lt;&gt;内部转款",Sheet1!$D$5:$D$28252,"&lt;&gt;内部转账",Sheet1!$E$5:$E$28252,"&lt;&gt;*调拨*")</f>
        <v>159.28</v>
      </c>
      <c r="M72" s="32">
        <f>SUMIFS(Sheet1!$F$5:$F$28252,Sheet1!$I$5:$I$28252,$B72,Sheet1!$L$5:$L$28252,$A72,Sheet1!$D$5:$D$28252,"企健网",Sheet1!$E$5:$E$28252,"&lt;&gt;*调拨*")+SUMIFS(Sheet1!$F$5:$F$28252,Sheet1!$I$5:$I$28252,$B72,Sheet1!$L$5:$L$28252,$A72,Sheet1!$E$5:$E$28252,"*企健网*",Sheet1!$D$5:$D$28252,"&lt;&gt;企健网",Sheet1!$D$5:$D$28252,"&lt;&gt;内部转款",Sheet1!$D$5:$D$28252,"&lt;&gt;内部转账",Sheet1!$E$5:$E$28252,"&lt;&gt;*调拨*")</f>
        <v>0</v>
      </c>
      <c r="N72" s="32">
        <f>SUMIFS(Sheet1!$F$5:$F$28252,Sheet1!$I$5:$I$28252,$B72,Sheet1!$L$5:$L$28252,$A72,Sheet1!$D$5:$D$28252,"银联",Sheet1!$E$5:$E$28252,"&lt;&gt;*调拨*")+SUMIFS(Sheet1!$F$5:$F$28252,Sheet1!$I$5:$I$28252,$B72,Sheet1!$L$5:$L$28252,$A72,Sheet1!$E$5:$E$28252,"*银联*",Sheet1!$D$5:$D$28252,"&lt;&gt;银联",Sheet1!$D$5:$D$28252,"&lt;&gt;内部转款",Sheet1!$D$5:$D$28252,"&lt;&gt;内部转账",Sheet1!$E$5:$E$28252,"&lt;&gt;*调拨*")</f>
        <v>0</v>
      </c>
      <c r="O72" s="32">
        <f>SUMIFS(Sheet1!$F$5:$F$28252,Sheet1!$I$5:$I$28252,$B72,Sheet1!$L$5:$L$28252,$A72,Sheet1!$D$5:$D$28252,"京东",Sheet1!$E$5:$E$28252,"&lt;&gt;*调拨*")+SUMIFS(Sheet1!$F$5:$F$28252,Sheet1!$I$5:$I$28252,$B72,Sheet1!$L$5:$L$28252,$A72,Sheet1!$E$5:$E$28252,"*京东*",Sheet1!$D$5:$D$28252,"&lt;&gt;京东",Sheet1!$D$5:$D$28252,"&lt;&gt;内部转款",Sheet1!$D$5:$D$28252,"&lt;&gt;内部转账",Sheet1!$E$5:$E$28252,"&lt;&gt;*调拨*")</f>
        <v>0</v>
      </c>
      <c r="P72" s="32">
        <f>SUMIFS(Sheet1!$F$5:$F$28252,Sheet1!$I$5:$I$28252,$B72,Sheet1!$L$5:$L$28252,$A72,Sheet1!$D$5:$D$28252,"药机微信",Sheet1!$E$5:$E$28252,"&lt;&gt;*调拨*")+SUMIFS(Sheet1!$F$5:$F$28252,Sheet1!$I$5:$I$28252,$B72,Sheet1!$L$5:$L$28252,$A72,Sheet1!$E$5:$E$28252,"*药机微信*",Sheet1!$D$5:$D$28252,"&lt;&gt;药机微信",Sheet1!$D$5:$D$28252,"&lt;&gt;内部转款",Sheet1!$D$5:$D$28252,"&lt;&gt;内部转账",Sheet1!$E$5:$E$28252,"&lt;&gt;*调拨*")</f>
        <v>0</v>
      </c>
      <c r="Q72" s="32">
        <f>SUMIFS(Sheet1!$F$5:$F$28252,Sheet1!$I$5:$I$28252,$B72,Sheet1!$L$5:$L$28252,$A72,Sheet1!$D$5:$D$28252,"亲情卡",Sheet1!$E$5:$E$28252,"&lt;&gt;*调拨*")+SUMIFS(Sheet1!$F$5:$F$28252,Sheet1!$I$5:$I$28252,$B72,Sheet1!$L$5:$L$28252,$A72,Sheet1!$E$5:$E$28252,"*亲情卡*",Sheet1!$D$5:$D$28252,"&lt;&gt;亲情卡",Sheet1!$D$5:$D$28252,"&lt;&gt;内部转款",Sheet1!$D$5:$D$28252,"&lt;&gt;内部转账",Sheet1!$E$5:$E$28252,"&lt;&gt;*调拨*")</f>
        <v>0</v>
      </c>
      <c r="R72" s="32">
        <f>SUMIFS(Sheet1!$F$5:$F$28252,Sheet1!$I$5:$I$28252,$B72,Sheet1!$L$5:$L$28252,$A72,Sheet1!$D$5:$D$28252,"优惠券",Sheet1!$E$5:$E$28252,"&lt;&gt;*调拨*")+SUMIFS(Sheet1!$F$5:$F$28252,Sheet1!$I$5:$I$28252,$B72,Sheet1!$L$5:$L$28252,$A72,Sheet1!$E$5:$E$28252,"*优惠券*",Sheet1!$D$5:$D$28252,"&lt;&gt;优惠券",Sheet1!$D$5:$D$28252,"&lt;&gt;内部转款",Sheet1!$D$5:$D$28252,"&lt;&gt;内部转账",Sheet1!$E$5:$E$28252,"&lt;&gt;*调拨*")</f>
        <v>0</v>
      </c>
      <c r="S72" s="32">
        <f>SUMIFS(Sheet1!$F$5:$F$28252,Sheet1!$I$5:$I$28252,$B72,Sheet1!$L$5:$L$28252,$A72,Sheet1!$D$5:$D$28252,"代金券",Sheet1!$E$5:$E$28252,"&lt;&gt;*调拨*")+SUMIFS(Sheet1!$F$5:$F$28252,Sheet1!$I$5:$I$28252,$B72,Sheet1!$L$5:$L$28252,$A72,Sheet1!$E$5:$E$28252,"*代金券*",Sheet1!$D$5:$D$28252,"&lt;&gt;代金券",Sheet1!$D$5:$D$28252,"&lt;&gt;内部转款",Sheet1!$D$5:$D$28252,"&lt;&gt;内部转账",Sheet1!$E$5:$E$28252,"&lt;&gt;*调拨*")</f>
        <v>0</v>
      </c>
      <c r="T72" s="32">
        <f>SUMIFS(Sheet1!$F$5:$F$28252,Sheet1!$I$5:$I$28252,$B72,Sheet1!$L$5:$L$28252,$A72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72,Sheet1!$L$5:$L$28252,$A72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72,Sheet1!$L$5:$L$28252,$A72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72,Sheet1!$L$5:$L$28252,$A72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72" s="32">
        <f>SUMIFS(Sheet1!$F$5:$F$28252,Sheet1!$I$5:$I$28252,$B72,Sheet1!$L$5:$L$28252,$A72,Sheet1!$E$5:$E$28252,"*调拨*")</f>
        <v>0</v>
      </c>
      <c r="V72" s="32">
        <f>SUMIFS(Sheet1!$F$5:$F$28252,Sheet1!$I$5:$I$28252,$B72,Sheet1!$L$5:$L$28252,$A72,Sheet1!$D$5:$D$28252,"储值",Sheet1!$E$5:$E$28252,"&lt;&gt;*调拨*")+SUMIFS(Sheet1!$F$5:$F$28252,Sheet1!$I$5:$I$28252,$B72,Sheet1!$L$5:$L$28252,$A72,Sheet1!$E$5:$E$28252,"*储值*",Sheet1!$D$5:$D$28252,"&lt;&gt;储值",Sheet1!$D$5:$D$28252,"&lt;&gt;内部转款",Sheet1!$D$5:$D$28252,"&lt;&gt;内部转账",Sheet1!$E$5:$E$28252,"&lt;&gt;*调拨*")</f>
        <v>0</v>
      </c>
      <c r="W72" s="32">
        <f>SUMIFS(Sheet1!$F$5:$F$28252,Sheet1!$I$5:$I$28252,$B72,Sheet1!$L$5:$L$28252,$A72,Sheet1!$D$5:$D$28252,"效期",Sheet1!$E$5:$E$28252,"&lt;&gt;*调拨*")+SUMIFS(Sheet1!$F$5:$F$28252,Sheet1!$I$5:$I$28252,$B72,Sheet1!$L$5:$L$28252,$A72,Sheet1!$E$5:$E$28252,"*效期*",Sheet1!$D$5:$D$28252,"&lt;&gt;效期",Sheet1!$D$5:$D$28252,"&lt;&gt;内部转款",Sheet1!$D$5:$D$28252,"&lt;&gt;内部转账",Sheet1!$E$5:$E$28252,"&lt;&gt;*调拨*")</f>
        <v>0</v>
      </c>
      <c r="X72" s="32">
        <f>SUMIFS(Sheet1!$F$5:$F$28252,Sheet1!$I$5:$I$28252,$B72,Sheet1!$L$5:$L$28252,$A72,Sheet1!$D$5:$D$28252,"内部转款",Sheet1!$E$5:$E$28252,"&lt;&gt;*调拨*")+SUMIFS(Sheet1!$F$5:$F$28252,Sheet1!$I$5:$I$28252,$B72,Sheet1!$L$5:$L$28252,$A72,Sheet1!$D$5:$D$28252,"内部转账",Sheet1!$E$5:$E$28252,"&lt;&gt;*调拨*")</f>
        <v>0</v>
      </c>
      <c r="Y72" s="32">
        <f t="shared" si="4"/>
        <v>0</v>
      </c>
      <c r="Z72" s="32">
        <f>SUMIFS(Sheet1!$F$5:$F$28252,Sheet1!$I$5:$I$28252,$B72,Sheet1!$L$5:$L$28252,$A72)</f>
        <v>159383.28</v>
      </c>
      <c r="AA72" s="32">
        <f>SUMIFS(Sheet1!$G$5:$G$28252,Sheet1!$I$5:$I$28252,$B72,Sheet1!$L$5:$L$28252,$A72,Sheet1!$D$5:$D$28252,"工资",Sheet1!$E$5:$E$28252,"&lt;&gt;*调拨*")+SUMIFS(Sheet1!$G$5:$G$28252,Sheet1!$I$5:$I$28252,$B72,Sheet1!$L$5:$L$28252,$A72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9955.81</v>
      </c>
      <c r="AB72" s="32">
        <f>SUMIFS(Sheet1!$G$5:$G$28252,Sheet1!$I$5:$I$28252,$B72,Sheet1!$L$5:$L$28252,$A72,Sheet1!$D$5:$D$28252,"水费",Sheet1!$E$5:$E$28252,"&lt;&gt;*调拨*")+SUMIFS(Sheet1!$G$5:$G$28252,Sheet1!$I$5:$I$28252,$B72,Sheet1!$L$5:$L$28252,$A72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2" s="32">
        <f>SUMIFS(Sheet1!$G$5:$G$28252,Sheet1!$I$5:$I$28252,$B72,Sheet1!$L$5:$L$28252,$A72,Sheet1!$D$5:$D$28252,"电费",Sheet1!$E$5:$E$28252,"&lt;&gt;*调拨*")+SUMIFS(Sheet1!$G$5:$G$28252,Sheet1!$I$5:$I$28252,$B72,Sheet1!$L$5:$L$28252,$A72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2" s="32">
        <f>SUMIFS(Sheet1!$G$5:$G$28252,Sheet1!$I$5:$I$28252,$B72,Sheet1!$L$5:$L$28252,$A72,Sheet1!$D$5:$D$28252,"宽带费",Sheet1!$E$5:$E$28252,"&lt;&gt;*调拨*")+SUMIFS(Sheet1!$G$5:$G$28252,Sheet1!$I$5:$I$28252,$B72,Sheet1!$L$5:$L$28252,$A72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2" s="32">
        <f>SUMIFS(Sheet1!$G$5:$G$28252,Sheet1!$I$5:$I$28252,$B72,Sheet1!$L$5:$L$28252,$A72,Sheet1!$D$5:$D$28252,"办公费",Sheet1!$E$5:$E$28252,"&lt;&gt;*调拨*")+SUMIFS(Sheet1!$G$5:$G$28252,Sheet1!$I$5:$I$28252,$B72,Sheet1!$L$5:$L$28252,$A72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72" s="32">
        <f>SUMIFS(Sheet1!$G$5:$G$28252,Sheet1!$I$5:$I$28252,$B72,Sheet1!$L$5:$L$28252,$A72,Sheet1!$D$5:$D$28252,"话费",Sheet1!$E$5:$E$28252,"&lt;&gt;*调拨*")+SUMIFS(Sheet1!$G$5:$G$28252,Sheet1!$I$5:$I$28252,$B72,Sheet1!$L$5:$L$28252,$A72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2" s="32">
        <f>SUMIFS(Sheet1!$G$5:$G$28252,Sheet1!$I$5:$I$28252,$B72,Sheet1!$L$5:$L$28252,$A72,Sheet1!$D$5:$D$28252,"房租",Sheet1!$E$5:$E$28252,"&lt;&gt;*调拨*")+SUMIFS(Sheet1!$G$5:$G$28252,Sheet1!$I$5:$I$28252,$B72,Sheet1!$L$5:$L$28252,$A72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72" s="32">
        <f>SUMIFS(Sheet1!$G$5:$G$28252,Sheet1!$I$5:$I$28252,$B72,Sheet1!$L$5:$L$28252,$A72,Sheet1!$E$5:$E$28252,"*调拨*")</f>
        <v>0</v>
      </c>
      <c r="AI72" s="32">
        <f>SUMIFS(Sheet1!$G$5:$G$28252,Sheet1!$I$5:$I$28252,$B72,Sheet1!$L$5:$L$28252,$A72,Sheet1!$D$5:$D$28252,"内部转款",Sheet1!$E$5:$E$28252,"&lt;&gt;*调拨*")+SUMIFS(Sheet1!$G$5:$G$28252,Sheet1!$I$5:$I$28252,$B72,Sheet1!$L$5:$L$28252,$A72,Sheet1!$D$5:$D$28252,"内部转账",Sheet1!$E$5:$E$28252,"&lt;&gt;*调拨*")</f>
        <v>0</v>
      </c>
      <c r="AJ72" s="32">
        <f t="shared" si="5"/>
        <v>3392.75</v>
      </c>
      <c r="AK72" s="32">
        <f>SUMIFS(Sheet1!$G$5:$G$28252,Sheet1!$I$5:$I$28252,$B72,Sheet1!$L$5:$L$28252,$A72)</f>
        <v>13348.56</v>
      </c>
      <c r="AL72" s="32">
        <f t="shared" si="6"/>
        <v>146034.72</v>
      </c>
    </row>
    <row r="73" ht="16.5" spans="1:38">
      <c r="A73" s="30">
        <v>202601</v>
      </c>
      <c r="B73" s="31" t="s">
        <v>107</v>
      </c>
      <c r="C73" s="32">
        <f>SUMIFS(Sheet1!$F$5:$F$28252,Sheet1!$I$5:$I$28252,$B73,Sheet1!$L$5:$L$28252,$A73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7933.44</v>
      </c>
      <c r="D73" s="32">
        <f>SUMIFS(Sheet1!$F$5:$F$28252,Sheet1!$I$5:$I$28252,$B73,Sheet1!$L$5:$L$28252,$A73,Sheet1!$D$5:$D$28252,"医保即时拨付",Sheet1!$E$5:$E$28252,"&lt;&gt;*调拨*")+SUMIFS(Sheet1!$F$5:$F$28252,Sheet1!$I$5:$I$28252,$B73,Sheet1!$L$5:$L$28252,$A73,Sheet1!$E$5:$E$28252,"*医保即时拨付*",Sheet1!$D$5:$D$28252,"&lt;&gt;医保即时拨付",Sheet1!$D$5:$D$28252,"&lt;&gt;内部转款",Sheet1!$D$5:$D$28252,"&lt;&gt;内部转账",Sheet1!$E$5:$E$28252,"&lt;&gt;*调拨*")</f>
        <v>0</v>
      </c>
      <c r="E73" s="32">
        <f>SUMIFS(Sheet1!$F$5:$F$28252,Sheet1!$I$5:$I$28252,$B73,Sheet1!$L$5:$L$28252,$A73,Sheet1!$D$5:$D$28252,"医保",Sheet1!$E$5:$E$28252,"&lt;&gt;*调拨*",Sheet1!$E$5:$E$28252,"&lt;&gt;*医保即时拨付*")+SUMIFS(Sheet1!$F$5:$F$28252,Sheet1!$I$5:$I$28252,$B73,Sheet1!$L$5:$L$28252,$A73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9095.26</v>
      </c>
      <c r="F73" s="32">
        <f>SUMIFS(Sheet1!$F$5:$F$28252,Sheet1!$I$5:$I$28252,$B73,Sheet1!$L$5:$L$28252,$A73,Sheet1!$D$5:$D$28252,"聚合",Sheet1!$E$5:$E$28252,"&lt;&gt;*调拨*")+SUMIFS(Sheet1!$F$5:$F$28252,Sheet1!$I$5:$I$28252,$B73,Sheet1!$L$5:$L$28252,$A73,Sheet1!$E$5:$E$28252,"*聚合*",Sheet1!$D$5:$D$28252,"&lt;&gt;聚合",Sheet1!$D$5:$D$28252,"&lt;&gt;内部转款",Sheet1!$D$5:$D$28252,"&lt;&gt;内部转账",Sheet1!$E$5:$E$28252,"&lt;&gt;*调拨*")</f>
        <v>0</v>
      </c>
      <c r="G73" s="32">
        <f>SUMIFS(Sheet1!$F$5:$F$28252,Sheet1!$I$5:$I$28252,$B73,Sheet1!$L$5:$L$28252,$A73,Sheet1!$D$5:$D$28252,"24小时微信",Sheet1!$E$5:$E$28252,"&lt;&gt;*调拨*")+SUMIFS(Sheet1!$F$5:$F$28252,Sheet1!$I$5:$I$28252,$B73,Sheet1!$L$5:$L$28252,$A73,Sheet1!$E$5:$E$28252,"*24小时微信*",Sheet1!$D$5:$D$28252,"&lt;&gt;24小时微信",Sheet1!$D$5:$D$28252,"&lt;&gt;内部转款",Sheet1!$D$5:$D$28252,"&lt;&gt;内部转账",Sheet1!$E$5:$E$28252,"&lt;&gt;*调拨*")</f>
        <v>0</v>
      </c>
      <c r="H73" s="32">
        <f>SUMIFS(Sheet1!$F$5:$F$28252,Sheet1!$I$5:$I$28252,$B73,Sheet1!$L$5:$L$28252,$A73,Sheet1!$D$5:$D$28252,"美团",Sheet1!$E$5:$E$28252,"&lt;&gt;*调拨*")+SUMIFS(Sheet1!$F$5:$F$28252,Sheet1!$I$5:$I$28252,$B73,Sheet1!$L$5:$L$28252,$A73,Sheet1!$E$5:$E$28252,"*美团*",Sheet1!$D$5:$D$28252,"&lt;&gt;美团",Sheet1!$D$5:$D$28252,"&lt;&gt;内部转款",Sheet1!$D$5:$D$28252,"&lt;&gt;内部转账",Sheet1!$E$5:$E$28252,"&lt;&gt;*调拨*")</f>
        <v>0</v>
      </c>
      <c r="I73" s="32">
        <f>SUMIFS(Sheet1!$F$5:$F$28252,Sheet1!$I$5:$I$28252,$B73,Sheet1!$L$5:$L$28252,$A73,Sheet1!$D$5:$D$28252,"饿了么",Sheet1!$E$5:$E$28252,"&lt;&gt;*调拨*")+SUMIFS(Sheet1!$F$5:$F$28252,Sheet1!$I$5:$I$28252,$B73,Sheet1!$L$5:$L$28252,$A73,Sheet1!$E$5:$E$28252,"*饿了么*",Sheet1!$D$5:$D$28252,"&lt;&gt;饿了么",Sheet1!$D$5:$D$28252,"&lt;&gt;内部转款",Sheet1!$D$5:$D$28252,"&lt;&gt;内部转账",Sheet1!$E$5:$E$28252,"&lt;&gt;*调拨*")</f>
        <v>0</v>
      </c>
      <c r="J73" s="32">
        <f>SUMIFS(Sheet1!$F$5:$F$28252,Sheet1!$I$5:$I$28252,$B73,Sheet1!$L$5:$L$28252,$A73,Sheet1!$D$5:$D$28252,"健E卡",Sheet1!$E$5:$E$28252,"&lt;&gt;*调拨*")+SUMIFS(Sheet1!$F$5:$F$28252,Sheet1!$I$5:$I$28252,$B73,Sheet1!$L$5:$L$28252,$A73,Sheet1!$E$5:$E$28252,"*健E卡*",Sheet1!$D$5:$D$28252,"&lt;&gt;健E卡",Sheet1!$D$5:$D$28252,"&lt;&gt;内部转款",Sheet1!$D$5:$D$28252,"&lt;&gt;内部转账",Sheet1!$E$5:$E$28252,"&lt;&gt;*调拨*")</f>
        <v>0</v>
      </c>
      <c r="K73" s="32">
        <f>SUMIFS(Sheet1!$F$5:$F$28252,Sheet1!$I$5:$I$28252,$B73,Sheet1!$L$5:$L$28252,$A73,Sheet1!$D$5:$D$28252,"抖音",Sheet1!$E$5:$E$28252,"&lt;&gt;*调拨*")+SUMIFS(Sheet1!$F$5:$F$28252,Sheet1!$I$5:$I$28252,$B73,Sheet1!$L$5:$L$28252,$A73,Sheet1!$E$5:$E$28252,"*抖音*",Sheet1!$D$5:$D$28252,"&lt;&gt;抖音",Sheet1!$D$5:$D$28252,"&lt;&gt;内部转款",Sheet1!$D$5:$D$28252,"&lt;&gt;内部转账",Sheet1!$E$5:$E$28252,"&lt;&gt;*调拨*")</f>
        <v>0</v>
      </c>
      <c r="L73" s="32">
        <f>SUMIFS(Sheet1!$F$5:$F$28252,Sheet1!$I$5:$I$28252,$B73,Sheet1!$L$5:$L$28252,$A73,Sheet1!$D$5:$D$28252,"医卡通",Sheet1!$E$5:$E$28252,"&lt;&gt;*调拨*")+SUMIFS(Sheet1!$F$5:$F$28252,Sheet1!$I$5:$I$28252,$B73,Sheet1!$L$5:$L$28252,$A73,Sheet1!$E$5:$E$28252,"*医卡通*",Sheet1!$D$5:$D$28252,"&lt;&gt;医卡通",Sheet1!$D$5:$D$28252,"&lt;&gt;内部转款",Sheet1!$D$5:$D$28252,"&lt;&gt;内部转账",Sheet1!$E$5:$E$28252,"&lt;&gt;*调拨*")</f>
        <v>0</v>
      </c>
      <c r="M73" s="32">
        <f>SUMIFS(Sheet1!$F$5:$F$28252,Sheet1!$I$5:$I$28252,$B73,Sheet1!$L$5:$L$28252,$A73,Sheet1!$D$5:$D$28252,"企健网",Sheet1!$E$5:$E$28252,"&lt;&gt;*调拨*")+SUMIFS(Sheet1!$F$5:$F$28252,Sheet1!$I$5:$I$28252,$B73,Sheet1!$L$5:$L$28252,$A73,Sheet1!$E$5:$E$28252,"*企健网*",Sheet1!$D$5:$D$28252,"&lt;&gt;企健网",Sheet1!$D$5:$D$28252,"&lt;&gt;内部转款",Sheet1!$D$5:$D$28252,"&lt;&gt;内部转账",Sheet1!$E$5:$E$28252,"&lt;&gt;*调拨*")</f>
        <v>0</v>
      </c>
      <c r="N73" s="32">
        <f>SUMIFS(Sheet1!$F$5:$F$28252,Sheet1!$I$5:$I$28252,$B73,Sheet1!$L$5:$L$28252,$A73,Sheet1!$D$5:$D$28252,"银联",Sheet1!$E$5:$E$28252,"&lt;&gt;*调拨*")+SUMIFS(Sheet1!$F$5:$F$28252,Sheet1!$I$5:$I$28252,$B73,Sheet1!$L$5:$L$28252,$A73,Sheet1!$E$5:$E$28252,"*银联*",Sheet1!$D$5:$D$28252,"&lt;&gt;银联",Sheet1!$D$5:$D$28252,"&lt;&gt;内部转款",Sheet1!$D$5:$D$28252,"&lt;&gt;内部转账",Sheet1!$E$5:$E$28252,"&lt;&gt;*调拨*")</f>
        <v>0</v>
      </c>
      <c r="O73" s="32">
        <f>SUMIFS(Sheet1!$F$5:$F$28252,Sheet1!$I$5:$I$28252,$B73,Sheet1!$L$5:$L$28252,$A73,Sheet1!$D$5:$D$28252,"京东",Sheet1!$E$5:$E$28252,"&lt;&gt;*调拨*")+SUMIFS(Sheet1!$F$5:$F$28252,Sheet1!$I$5:$I$28252,$B73,Sheet1!$L$5:$L$28252,$A73,Sheet1!$E$5:$E$28252,"*京东*",Sheet1!$D$5:$D$28252,"&lt;&gt;京东",Sheet1!$D$5:$D$28252,"&lt;&gt;内部转款",Sheet1!$D$5:$D$28252,"&lt;&gt;内部转账",Sheet1!$E$5:$E$28252,"&lt;&gt;*调拨*")</f>
        <v>0</v>
      </c>
      <c r="P73" s="32">
        <f>SUMIFS(Sheet1!$F$5:$F$28252,Sheet1!$I$5:$I$28252,$B73,Sheet1!$L$5:$L$28252,$A73,Sheet1!$D$5:$D$28252,"药机微信",Sheet1!$E$5:$E$28252,"&lt;&gt;*调拨*")+SUMIFS(Sheet1!$F$5:$F$28252,Sheet1!$I$5:$I$28252,$B73,Sheet1!$L$5:$L$28252,$A73,Sheet1!$E$5:$E$28252,"*药机微信*",Sheet1!$D$5:$D$28252,"&lt;&gt;药机微信",Sheet1!$D$5:$D$28252,"&lt;&gt;内部转款",Sheet1!$D$5:$D$28252,"&lt;&gt;内部转账",Sheet1!$E$5:$E$28252,"&lt;&gt;*调拨*")</f>
        <v>0</v>
      </c>
      <c r="Q73" s="32">
        <f>SUMIFS(Sheet1!$F$5:$F$28252,Sheet1!$I$5:$I$28252,$B73,Sheet1!$L$5:$L$28252,$A73,Sheet1!$D$5:$D$28252,"亲情卡",Sheet1!$E$5:$E$28252,"&lt;&gt;*调拨*")+SUMIFS(Sheet1!$F$5:$F$28252,Sheet1!$I$5:$I$28252,$B73,Sheet1!$L$5:$L$28252,$A73,Sheet1!$E$5:$E$28252,"*亲情卡*",Sheet1!$D$5:$D$28252,"&lt;&gt;亲情卡",Sheet1!$D$5:$D$28252,"&lt;&gt;内部转款",Sheet1!$D$5:$D$28252,"&lt;&gt;内部转账",Sheet1!$E$5:$E$28252,"&lt;&gt;*调拨*")</f>
        <v>0</v>
      </c>
      <c r="R73" s="32">
        <f>SUMIFS(Sheet1!$F$5:$F$28252,Sheet1!$I$5:$I$28252,$B73,Sheet1!$L$5:$L$28252,$A73,Sheet1!$D$5:$D$28252,"优惠券",Sheet1!$E$5:$E$28252,"&lt;&gt;*调拨*")+SUMIFS(Sheet1!$F$5:$F$28252,Sheet1!$I$5:$I$28252,$B73,Sheet1!$L$5:$L$28252,$A73,Sheet1!$E$5:$E$28252,"*优惠券*",Sheet1!$D$5:$D$28252,"&lt;&gt;优惠券",Sheet1!$D$5:$D$28252,"&lt;&gt;内部转款",Sheet1!$D$5:$D$28252,"&lt;&gt;内部转账",Sheet1!$E$5:$E$28252,"&lt;&gt;*调拨*")</f>
        <v>0</v>
      </c>
      <c r="S73" s="32">
        <f>SUMIFS(Sheet1!$F$5:$F$28252,Sheet1!$I$5:$I$28252,$B73,Sheet1!$L$5:$L$28252,$A73,Sheet1!$D$5:$D$28252,"代金券",Sheet1!$E$5:$E$28252,"&lt;&gt;*调拨*")+SUMIFS(Sheet1!$F$5:$F$28252,Sheet1!$I$5:$I$28252,$B73,Sheet1!$L$5:$L$28252,$A73,Sheet1!$E$5:$E$28252,"*代金券*",Sheet1!$D$5:$D$28252,"&lt;&gt;代金券",Sheet1!$D$5:$D$28252,"&lt;&gt;内部转款",Sheet1!$D$5:$D$28252,"&lt;&gt;内部转账",Sheet1!$E$5:$E$28252,"&lt;&gt;*调拨*")</f>
        <v>0</v>
      </c>
      <c r="T73" s="32">
        <f>SUMIFS(Sheet1!$F$5:$F$28252,Sheet1!$I$5:$I$28252,$B73,Sheet1!$L$5:$L$28252,$A73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73,Sheet1!$L$5:$L$28252,$A73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73,Sheet1!$L$5:$L$28252,$A73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73,Sheet1!$L$5:$L$28252,$A73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73" s="32">
        <f>SUMIFS(Sheet1!$F$5:$F$28252,Sheet1!$I$5:$I$28252,$B73,Sheet1!$L$5:$L$28252,$A73,Sheet1!$E$5:$E$28252,"*调拨*")</f>
        <v>0</v>
      </c>
      <c r="V73" s="32">
        <f>SUMIFS(Sheet1!$F$5:$F$28252,Sheet1!$I$5:$I$28252,$B73,Sheet1!$L$5:$L$28252,$A73,Sheet1!$D$5:$D$28252,"储值",Sheet1!$E$5:$E$28252,"&lt;&gt;*调拨*")+SUMIFS(Sheet1!$F$5:$F$28252,Sheet1!$I$5:$I$28252,$B73,Sheet1!$L$5:$L$28252,$A73,Sheet1!$E$5:$E$28252,"*储值*",Sheet1!$D$5:$D$28252,"&lt;&gt;储值",Sheet1!$D$5:$D$28252,"&lt;&gt;内部转款",Sheet1!$D$5:$D$28252,"&lt;&gt;内部转账",Sheet1!$E$5:$E$28252,"&lt;&gt;*调拨*")</f>
        <v>0</v>
      </c>
      <c r="W73" s="32">
        <f>SUMIFS(Sheet1!$F$5:$F$28252,Sheet1!$I$5:$I$28252,$B73,Sheet1!$L$5:$L$28252,$A73,Sheet1!$D$5:$D$28252,"效期",Sheet1!$E$5:$E$28252,"&lt;&gt;*调拨*")+SUMIFS(Sheet1!$F$5:$F$28252,Sheet1!$I$5:$I$28252,$B73,Sheet1!$L$5:$L$28252,$A73,Sheet1!$E$5:$E$28252,"*效期*",Sheet1!$D$5:$D$28252,"&lt;&gt;效期",Sheet1!$D$5:$D$28252,"&lt;&gt;内部转款",Sheet1!$D$5:$D$28252,"&lt;&gt;内部转账",Sheet1!$E$5:$E$28252,"&lt;&gt;*调拨*")</f>
        <v>0</v>
      </c>
      <c r="X73" s="32">
        <f>SUMIFS(Sheet1!$F$5:$F$28252,Sheet1!$I$5:$I$28252,$B73,Sheet1!$L$5:$L$28252,$A73,Sheet1!$D$5:$D$28252,"内部转款",Sheet1!$E$5:$E$28252,"&lt;&gt;*调拨*")+SUMIFS(Sheet1!$F$5:$F$28252,Sheet1!$I$5:$I$28252,$B73,Sheet1!$L$5:$L$28252,$A73,Sheet1!$D$5:$D$28252,"内部转账",Sheet1!$E$5:$E$28252,"&lt;&gt;*调拨*")</f>
        <v>0</v>
      </c>
      <c r="Y73" s="32">
        <f t="shared" si="4"/>
        <v>0</v>
      </c>
      <c r="Z73" s="32">
        <f>SUMIFS(Sheet1!$F$5:$F$28252,Sheet1!$I$5:$I$28252,$B73,Sheet1!$L$5:$L$28252,$A73)</f>
        <v>17028.7</v>
      </c>
      <c r="AA73" s="32">
        <f>SUMIFS(Sheet1!$G$5:$G$28252,Sheet1!$I$5:$I$28252,$B73,Sheet1!$L$5:$L$28252,$A73,Sheet1!$D$5:$D$28252,"工资",Sheet1!$E$5:$E$28252,"&lt;&gt;*调拨*")+SUMIFS(Sheet1!$G$5:$G$28252,Sheet1!$I$5:$I$28252,$B73,Sheet1!$L$5:$L$28252,$A73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1783.83</v>
      </c>
      <c r="AB73" s="32">
        <f>SUMIFS(Sheet1!$G$5:$G$28252,Sheet1!$I$5:$I$28252,$B73,Sheet1!$L$5:$L$28252,$A73,Sheet1!$D$5:$D$28252,"水费",Sheet1!$E$5:$E$28252,"&lt;&gt;*调拨*")+SUMIFS(Sheet1!$G$5:$G$28252,Sheet1!$I$5:$I$28252,$B73,Sheet1!$L$5:$L$28252,$A73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3" s="32">
        <f>SUMIFS(Sheet1!$G$5:$G$28252,Sheet1!$I$5:$I$28252,$B73,Sheet1!$L$5:$L$28252,$A73,Sheet1!$D$5:$D$28252,"电费",Sheet1!$E$5:$E$28252,"&lt;&gt;*调拨*")+SUMIFS(Sheet1!$G$5:$G$28252,Sheet1!$I$5:$I$28252,$B73,Sheet1!$L$5:$L$28252,$A73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3" s="32">
        <f>SUMIFS(Sheet1!$G$5:$G$28252,Sheet1!$I$5:$I$28252,$B73,Sheet1!$L$5:$L$28252,$A73,Sheet1!$D$5:$D$28252,"宽带费",Sheet1!$E$5:$E$28252,"&lt;&gt;*调拨*")+SUMIFS(Sheet1!$G$5:$G$28252,Sheet1!$I$5:$I$28252,$B73,Sheet1!$L$5:$L$28252,$A73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3" s="32">
        <f>SUMIFS(Sheet1!$G$5:$G$28252,Sheet1!$I$5:$I$28252,$B73,Sheet1!$L$5:$L$28252,$A73,Sheet1!$D$5:$D$28252,"办公费",Sheet1!$E$5:$E$28252,"&lt;&gt;*调拨*")+SUMIFS(Sheet1!$G$5:$G$28252,Sheet1!$I$5:$I$28252,$B73,Sheet1!$L$5:$L$28252,$A73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73" s="32">
        <f>SUMIFS(Sheet1!$G$5:$G$28252,Sheet1!$I$5:$I$28252,$B73,Sheet1!$L$5:$L$28252,$A73,Sheet1!$D$5:$D$28252,"话费",Sheet1!$E$5:$E$28252,"&lt;&gt;*调拨*")+SUMIFS(Sheet1!$G$5:$G$28252,Sheet1!$I$5:$I$28252,$B73,Sheet1!$L$5:$L$28252,$A73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3" s="32">
        <f>SUMIFS(Sheet1!$G$5:$G$28252,Sheet1!$I$5:$I$28252,$B73,Sheet1!$L$5:$L$28252,$A73,Sheet1!$D$5:$D$28252,"房租",Sheet1!$E$5:$E$28252,"&lt;&gt;*调拨*")+SUMIFS(Sheet1!$G$5:$G$28252,Sheet1!$I$5:$I$28252,$B73,Sheet1!$L$5:$L$28252,$A73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73" s="32">
        <f>SUMIFS(Sheet1!$G$5:$G$28252,Sheet1!$I$5:$I$28252,$B73,Sheet1!$L$5:$L$28252,$A73,Sheet1!$E$5:$E$28252,"*调拨*")</f>
        <v>0</v>
      </c>
      <c r="AI73" s="32">
        <f>SUMIFS(Sheet1!$G$5:$G$28252,Sheet1!$I$5:$I$28252,$B73,Sheet1!$L$5:$L$28252,$A73,Sheet1!$D$5:$D$28252,"内部转款",Sheet1!$E$5:$E$28252,"&lt;&gt;*调拨*")+SUMIFS(Sheet1!$G$5:$G$28252,Sheet1!$I$5:$I$28252,$B73,Sheet1!$L$5:$L$28252,$A73,Sheet1!$D$5:$D$28252,"内部转账",Sheet1!$E$5:$E$28252,"&lt;&gt;*调拨*")</f>
        <v>0</v>
      </c>
      <c r="AJ73" s="32">
        <f t="shared" si="5"/>
        <v>4570.57</v>
      </c>
      <c r="AK73" s="32">
        <f>SUMIFS(Sheet1!$G$5:$G$28252,Sheet1!$I$5:$I$28252,$B73,Sheet1!$L$5:$L$28252,$A73)</f>
        <v>6354.4</v>
      </c>
      <c r="AL73" s="32">
        <f t="shared" si="6"/>
        <v>10674.3</v>
      </c>
    </row>
    <row r="74" ht="16.5" spans="1:38">
      <c r="A74" s="30">
        <v>202601</v>
      </c>
      <c r="B74" s="31" t="s">
        <v>97</v>
      </c>
      <c r="C74" s="32">
        <f>SUMIFS(Sheet1!$F$5:$F$28252,Sheet1!$I$5:$I$28252,$B74,Sheet1!$L$5:$L$28252,$A74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2525.22</v>
      </c>
      <c r="D74" s="32">
        <f>SUMIFS(Sheet1!$F$5:$F$28252,Sheet1!$I$5:$I$28252,$B74,Sheet1!$L$5:$L$28252,$A74,Sheet1!$D$5:$D$28252,"医保即时拨付",Sheet1!$E$5:$E$28252,"&lt;&gt;*调拨*")+SUMIFS(Sheet1!$F$5:$F$28252,Sheet1!$I$5:$I$28252,$B74,Sheet1!$L$5:$L$28252,$A74,Sheet1!$E$5:$E$28252,"*医保即时拨付*",Sheet1!$D$5:$D$28252,"&lt;&gt;医保即时拨付",Sheet1!$D$5:$D$28252,"&lt;&gt;内部转款",Sheet1!$D$5:$D$28252,"&lt;&gt;内部转账",Sheet1!$E$5:$E$28252,"&lt;&gt;*调拨*")</f>
        <v>0</v>
      </c>
      <c r="E74" s="32">
        <f>SUMIFS(Sheet1!$F$5:$F$28252,Sheet1!$I$5:$I$28252,$B74,Sheet1!$L$5:$L$28252,$A74,Sheet1!$D$5:$D$28252,"医保",Sheet1!$E$5:$E$28252,"&lt;&gt;*调拨*",Sheet1!$E$5:$E$28252,"&lt;&gt;*医保即时拨付*")+SUMIFS(Sheet1!$F$5:$F$28252,Sheet1!$I$5:$I$28252,$B74,Sheet1!$L$5:$L$28252,$A74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5467.12</v>
      </c>
      <c r="F74" s="32">
        <f>SUMIFS(Sheet1!$F$5:$F$28252,Sheet1!$I$5:$I$28252,$B74,Sheet1!$L$5:$L$28252,$A74,Sheet1!$D$5:$D$28252,"聚合",Sheet1!$E$5:$E$28252,"&lt;&gt;*调拨*")+SUMIFS(Sheet1!$F$5:$F$28252,Sheet1!$I$5:$I$28252,$B74,Sheet1!$L$5:$L$28252,$A74,Sheet1!$E$5:$E$28252,"*聚合*",Sheet1!$D$5:$D$28252,"&lt;&gt;聚合",Sheet1!$D$5:$D$28252,"&lt;&gt;内部转款",Sheet1!$D$5:$D$28252,"&lt;&gt;内部转账",Sheet1!$E$5:$E$28252,"&lt;&gt;*调拨*")</f>
        <v>0</v>
      </c>
      <c r="G74" s="32">
        <f>SUMIFS(Sheet1!$F$5:$F$28252,Sheet1!$I$5:$I$28252,$B74,Sheet1!$L$5:$L$28252,$A74,Sheet1!$D$5:$D$28252,"24小时微信",Sheet1!$E$5:$E$28252,"&lt;&gt;*调拨*")+SUMIFS(Sheet1!$F$5:$F$28252,Sheet1!$I$5:$I$28252,$B74,Sheet1!$L$5:$L$28252,$A74,Sheet1!$E$5:$E$28252,"*24小时微信*",Sheet1!$D$5:$D$28252,"&lt;&gt;24小时微信",Sheet1!$D$5:$D$28252,"&lt;&gt;内部转款",Sheet1!$D$5:$D$28252,"&lt;&gt;内部转账",Sheet1!$E$5:$E$28252,"&lt;&gt;*调拨*")</f>
        <v>0</v>
      </c>
      <c r="H74" s="32">
        <f>SUMIFS(Sheet1!$F$5:$F$28252,Sheet1!$I$5:$I$28252,$B74,Sheet1!$L$5:$L$28252,$A74,Sheet1!$D$5:$D$28252,"美团",Sheet1!$E$5:$E$28252,"&lt;&gt;*调拨*")+SUMIFS(Sheet1!$F$5:$F$28252,Sheet1!$I$5:$I$28252,$B74,Sheet1!$L$5:$L$28252,$A74,Sheet1!$E$5:$E$28252,"*美团*",Sheet1!$D$5:$D$28252,"&lt;&gt;美团",Sheet1!$D$5:$D$28252,"&lt;&gt;内部转款",Sheet1!$D$5:$D$28252,"&lt;&gt;内部转账",Sheet1!$E$5:$E$28252,"&lt;&gt;*调拨*")</f>
        <v>0</v>
      </c>
      <c r="I74" s="32">
        <f>SUMIFS(Sheet1!$F$5:$F$28252,Sheet1!$I$5:$I$28252,$B74,Sheet1!$L$5:$L$28252,$A74,Sheet1!$D$5:$D$28252,"饿了么",Sheet1!$E$5:$E$28252,"&lt;&gt;*调拨*")+SUMIFS(Sheet1!$F$5:$F$28252,Sheet1!$I$5:$I$28252,$B74,Sheet1!$L$5:$L$28252,$A74,Sheet1!$E$5:$E$28252,"*饿了么*",Sheet1!$D$5:$D$28252,"&lt;&gt;饿了么",Sheet1!$D$5:$D$28252,"&lt;&gt;内部转款",Sheet1!$D$5:$D$28252,"&lt;&gt;内部转账",Sheet1!$E$5:$E$28252,"&lt;&gt;*调拨*")</f>
        <v>254.76</v>
      </c>
      <c r="J74" s="32">
        <f>SUMIFS(Sheet1!$F$5:$F$28252,Sheet1!$I$5:$I$28252,$B74,Sheet1!$L$5:$L$28252,$A74,Sheet1!$D$5:$D$28252,"健E卡",Sheet1!$E$5:$E$28252,"&lt;&gt;*调拨*")+SUMIFS(Sheet1!$F$5:$F$28252,Sheet1!$I$5:$I$28252,$B74,Sheet1!$L$5:$L$28252,$A74,Sheet1!$E$5:$E$28252,"*健E卡*",Sheet1!$D$5:$D$28252,"&lt;&gt;健E卡",Sheet1!$D$5:$D$28252,"&lt;&gt;内部转款",Sheet1!$D$5:$D$28252,"&lt;&gt;内部转账",Sheet1!$E$5:$E$28252,"&lt;&gt;*调拨*")</f>
        <v>0</v>
      </c>
      <c r="K74" s="32">
        <f>SUMIFS(Sheet1!$F$5:$F$28252,Sheet1!$I$5:$I$28252,$B74,Sheet1!$L$5:$L$28252,$A74,Sheet1!$D$5:$D$28252,"抖音",Sheet1!$E$5:$E$28252,"&lt;&gt;*调拨*")+SUMIFS(Sheet1!$F$5:$F$28252,Sheet1!$I$5:$I$28252,$B74,Sheet1!$L$5:$L$28252,$A74,Sheet1!$E$5:$E$28252,"*抖音*",Sheet1!$D$5:$D$28252,"&lt;&gt;抖音",Sheet1!$D$5:$D$28252,"&lt;&gt;内部转款",Sheet1!$D$5:$D$28252,"&lt;&gt;内部转账",Sheet1!$E$5:$E$28252,"&lt;&gt;*调拨*")</f>
        <v>0</v>
      </c>
      <c r="L74" s="32">
        <f>SUMIFS(Sheet1!$F$5:$F$28252,Sheet1!$I$5:$I$28252,$B74,Sheet1!$L$5:$L$28252,$A74,Sheet1!$D$5:$D$28252,"医卡通",Sheet1!$E$5:$E$28252,"&lt;&gt;*调拨*")+SUMIFS(Sheet1!$F$5:$F$28252,Sheet1!$I$5:$I$28252,$B74,Sheet1!$L$5:$L$28252,$A74,Sheet1!$E$5:$E$28252,"*医卡通*",Sheet1!$D$5:$D$28252,"&lt;&gt;医卡通",Sheet1!$D$5:$D$28252,"&lt;&gt;内部转款",Sheet1!$D$5:$D$28252,"&lt;&gt;内部转账",Sheet1!$E$5:$E$28252,"&lt;&gt;*调拨*")</f>
        <v>0</v>
      </c>
      <c r="M74" s="32">
        <f>SUMIFS(Sheet1!$F$5:$F$28252,Sheet1!$I$5:$I$28252,$B74,Sheet1!$L$5:$L$28252,$A74,Sheet1!$D$5:$D$28252,"企健网",Sheet1!$E$5:$E$28252,"&lt;&gt;*调拨*")+SUMIFS(Sheet1!$F$5:$F$28252,Sheet1!$I$5:$I$28252,$B74,Sheet1!$L$5:$L$28252,$A74,Sheet1!$E$5:$E$28252,"*企健网*",Sheet1!$D$5:$D$28252,"&lt;&gt;企健网",Sheet1!$D$5:$D$28252,"&lt;&gt;内部转款",Sheet1!$D$5:$D$28252,"&lt;&gt;内部转账",Sheet1!$E$5:$E$28252,"&lt;&gt;*调拨*")</f>
        <v>0</v>
      </c>
      <c r="N74" s="32">
        <f>SUMIFS(Sheet1!$F$5:$F$28252,Sheet1!$I$5:$I$28252,$B74,Sheet1!$L$5:$L$28252,$A74,Sheet1!$D$5:$D$28252,"银联",Sheet1!$E$5:$E$28252,"&lt;&gt;*调拨*")+SUMIFS(Sheet1!$F$5:$F$28252,Sheet1!$I$5:$I$28252,$B74,Sheet1!$L$5:$L$28252,$A74,Sheet1!$E$5:$E$28252,"*银联*",Sheet1!$D$5:$D$28252,"&lt;&gt;银联",Sheet1!$D$5:$D$28252,"&lt;&gt;内部转款",Sheet1!$D$5:$D$28252,"&lt;&gt;内部转账",Sheet1!$E$5:$E$28252,"&lt;&gt;*调拨*")</f>
        <v>0</v>
      </c>
      <c r="O74" s="32">
        <f>SUMIFS(Sheet1!$F$5:$F$28252,Sheet1!$I$5:$I$28252,$B74,Sheet1!$L$5:$L$28252,$A74,Sheet1!$D$5:$D$28252,"京东",Sheet1!$E$5:$E$28252,"&lt;&gt;*调拨*")+SUMIFS(Sheet1!$F$5:$F$28252,Sheet1!$I$5:$I$28252,$B74,Sheet1!$L$5:$L$28252,$A74,Sheet1!$E$5:$E$28252,"*京东*",Sheet1!$D$5:$D$28252,"&lt;&gt;京东",Sheet1!$D$5:$D$28252,"&lt;&gt;内部转款",Sheet1!$D$5:$D$28252,"&lt;&gt;内部转账",Sheet1!$E$5:$E$28252,"&lt;&gt;*调拨*")</f>
        <v>0</v>
      </c>
      <c r="P74" s="32">
        <f>SUMIFS(Sheet1!$F$5:$F$28252,Sheet1!$I$5:$I$28252,$B74,Sheet1!$L$5:$L$28252,$A74,Sheet1!$D$5:$D$28252,"药机微信",Sheet1!$E$5:$E$28252,"&lt;&gt;*调拨*")+SUMIFS(Sheet1!$F$5:$F$28252,Sheet1!$I$5:$I$28252,$B74,Sheet1!$L$5:$L$28252,$A74,Sheet1!$E$5:$E$28252,"*药机微信*",Sheet1!$D$5:$D$28252,"&lt;&gt;药机微信",Sheet1!$D$5:$D$28252,"&lt;&gt;内部转款",Sheet1!$D$5:$D$28252,"&lt;&gt;内部转账",Sheet1!$E$5:$E$28252,"&lt;&gt;*调拨*")</f>
        <v>0</v>
      </c>
      <c r="Q74" s="32">
        <f>SUMIFS(Sheet1!$F$5:$F$28252,Sheet1!$I$5:$I$28252,$B74,Sheet1!$L$5:$L$28252,$A74,Sheet1!$D$5:$D$28252,"亲情卡",Sheet1!$E$5:$E$28252,"&lt;&gt;*调拨*")+SUMIFS(Sheet1!$F$5:$F$28252,Sheet1!$I$5:$I$28252,$B74,Sheet1!$L$5:$L$28252,$A74,Sheet1!$E$5:$E$28252,"*亲情卡*",Sheet1!$D$5:$D$28252,"&lt;&gt;亲情卡",Sheet1!$D$5:$D$28252,"&lt;&gt;内部转款",Sheet1!$D$5:$D$28252,"&lt;&gt;内部转账",Sheet1!$E$5:$E$28252,"&lt;&gt;*调拨*")</f>
        <v>0</v>
      </c>
      <c r="R74" s="32">
        <f>SUMIFS(Sheet1!$F$5:$F$28252,Sheet1!$I$5:$I$28252,$B74,Sheet1!$L$5:$L$28252,$A74,Sheet1!$D$5:$D$28252,"优惠券",Sheet1!$E$5:$E$28252,"&lt;&gt;*调拨*")+SUMIFS(Sheet1!$F$5:$F$28252,Sheet1!$I$5:$I$28252,$B74,Sheet1!$L$5:$L$28252,$A74,Sheet1!$E$5:$E$28252,"*优惠券*",Sheet1!$D$5:$D$28252,"&lt;&gt;优惠券",Sheet1!$D$5:$D$28252,"&lt;&gt;内部转款",Sheet1!$D$5:$D$28252,"&lt;&gt;内部转账",Sheet1!$E$5:$E$28252,"&lt;&gt;*调拨*")</f>
        <v>0</v>
      </c>
      <c r="S74" s="32">
        <f>SUMIFS(Sheet1!$F$5:$F$28252,Sheet1!$I$5:$I$28252,$B74,Sheet1!$L$5:$L$28252,$A74,Sheet1!$D$5:$D$28252,"代金券",Sheet1!$E$5:$E$28252,"&lt;&gt;*调拨*")+SUMIFS(Sheet1!$F$5:$F$28252,Sheet1!$I$5:$I$28252,$B74,Sheet1!$L$5:$L$28252,$A74,Sheet1!$E$5:$E$28252,"*代金券*",Sheet1!$D$5:$D$28252,"&lt;&gt;代金券",Sheet1!$D$5:$D$28252,"&lt;&gt;内部转款",Sheet1!$D$5:$D$28252,"&lt;&gt;内部转账",Sheet1!$E$5:$E$28252,"&lt;&gt;*调拨*")</f>
        <v>0</v>
      </c>
      <c r="T74" s="32">
        <f>SUMIFS(Sheet1!$F$5:$F$28252,Sheet1!$I$5:$I$28252,$B74,Sheet1!$L$5:$L$28252,$A74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74,Sheet1!$L$5:$L$28252,$A74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74,Sheet1!$L$5:$L$28252,$A74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74,Sheet1!$L$5:$L$28252,$A74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1936</v>
      </c>
      <c r="U74" s="32">
        <f>SUMIFS(Sheet1!$F$5:$F$28252,Sheet1!$I$5:$I$28252,$B74,Sheet1!$L$5:$L$28252,$A74,Sheet1!$E$5:$E$28252,"*调拨*")</f>
        <v>0</v>
      </c>
      <c r="V74" s="32">
        <f>SUMIFS(Sheet1!$F$5:$F$28252,Sheet1!$I$5:$I$28252,$B74,Sheet1!$L$5:$L$28252,$A74,Sheet1!$D$5:$D$28252,"储值",Sheet1!$E$5:$E$28252,"&lt;&gt;*调拨*")+SUMIFS(Sheet1!$F$5:$F$28252,Sheet1!$I$5:$I$28252,$B74,Sheet1!$L$5:$L$28252,$A74,Sheet1!$E$5:$E$28252,"*储值*",Sheet1!$D$5:$D$28252,"&lt;&gt;储值",Sheet1!$D$5:$D$28252,"&lt;&gt;内部转款",Sheet1!$D$5:$D$28252,"&lt;&gt;内部转账",Sheet1!$E$5:$E$28252,"&lt;&gt;*调拨*")</f>
        <v>0</v>
      </c>
      <c r="W74" s="32">
        <f>SUMIFS(Sheet1!$F$5:$F$28252,Sheet1!$I$5:$I$28252,$B74,Sheet1!$L$5:$L$28252,$A74,Sheet1!$D$5:$D$28252,"效期",Sheet1!$E$5:$E$28252,"&lt;&gt;*调拨*")+SUMIFS(Sheet1!$F$5:$F$28252,Sheet1!$I$5:$I$28252,$B74,Sheet1!$L$5:$L$28252,$A74,Sheet1!$E$5:$E$28252,"*效期*",Sheet1!$D$5:$D$28252,"&lt;&gt;效期",Sheet1!$D$5:$D$28252,"&lt;&gt;内部转款",Sheet1!$D$5:$D$28252,"&lt;&gt;内部转账",Sheet1!$E$5:$E$28252,"&lt;&gt;*调拨*")</f>
        <v>116.98</v>
      </c>
      <c r="X74" s="32">
        <f>SUMIFS(Sheet1!$F$5:$F$28252,Sheet1!$I$5:$I$28252,$B74,Sheet1!$L$5:$L$28252,$A74,Sheet1!$D$5:$D$28252,"内部转款",Sheet1!$E$5:$E$28252,"&lt;&gt;*调拨*")+SUMIFS(Sheet1!$F$5:$F$28252,Sheet1!$I$5:$I$28252,$B74,Sheet1!$L$5:$L$28252,$A74,Sheet1!$D$5:$D$28252,"内部转账",Sheet1!$E$5:$E$28252,"&lt;&gt;*调拨*")</f>
        <v>0</v>
      </c>
      <c r="Y74" s="32">
        <f t="shared" si="4"/>
        <v>0</v>
      </c>
      <c r="Z74" s="32">
        <f>SUMIFS(Sheet1!$F$5:$F$28252,Sheet1!$I$5:$I$28252,$B74,Sheet1!$L$5:$L$28252,$A74)</f>
        <v>10300.08</v>
      </c>
      <c r="AA74" s="32">
        <f>SUMIFS(Sheet1!$G$5:$G$28252,Sheet1!$I$5:$I$28252,$B74,Sheet1!$L$5:$L$28252,$A74,Sheet1!$D$5:$D$28252,"工资",Sheet1!$E$5:$E$28252,"&lt;&gt;*调拨*")+SUMIFS(Sheet1!$G$5:$G$28252,Sheet1!$I$5:$I$28252,$B74,Sheet1!$L$5:$L$28252,$A74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5344.28</v>
      </c>
      <c r="AB74" s="32">
        <f>SUMIFS(Sheet1!$G$5:$G$28252,Sheet1!$I$5:$I$28252,$B74,Sheet1!$L$5:$L$28252,$A74,Sheet1!$D$5:$D$28252,"水费",Sheet1!$E$5:$E$28252,"&lt;&gt;*调拨*")+SUMIFS(Sheet1!$G$5:$G$28252,Sheet1!$I$5:$I$28252,$B74,Sheet1!$L$5:$L$28252,$A74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4" s="32">
        <f>SUMIFS(Sheet1!$G$5:$G$28252,Sheet1!$I$5:$I$28252,$B74,Sheet1!$L$5:$L$28252,$A74,Sheet1!$D$5:$D$28252,"电费",Sheet1!$E$5:$E$28252,"&lt;&gt;*调拨*")+SUMIFS(Sheet1!$G$5:$G$28252,Sheet1!$I$5:$I$28252,$B74,Sheet1!$L$5:$L$28252,$A74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4" s="32">
        <f>SUMIFS(Sheet1!$G$5:$G$28252,Sheet1!$I$5:$I$28252,$B74,Sheet1!$L$5:$L$28252,$A74,Sheet1!$D$5:$D$28252,"宽带费",Sheet1!$E$5:$E$28252,"&lt;&gt;*调拨*")+SUMIFS(Sheet1!$G$5:$G$28252,Sheet1!$I$5:$I$28252,$B74,Sheet1!$L$5:$L$28252,$A74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4" s="32">
        <f>SUMIFS(Sheet1!$G$5:$G$28252,Sheet1!$I$5:$I$28252,$B74,Sheet1!$L$5:$L$28252,$A74,Sheet1!$D$5:$D$28252,"办公费",Sheet1!$E$5:$E$28252,"&lt;&gt;*调拨*")+SUMIFS(Sheet1!$G$5:$G$28252,Sheet1!$I$5:$I$28252,$B74,Sheet1!$L$5:$L$28252,$A74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74" s="32">
        <f>SUMIFS(Sheet1!$G$5:$G$28252,Sheet1!$I$5:$I$28252,$B74,Sheet1!$L$5:$L$28252,$A74,Sheet1!$D$5:$D$28252,"话费",Sheet1!$E$5:$E$28252,"&lt;&gt;*调拨*")+SUMIFS(Sheet1!$G$5:$G$28252,Sheet1!$I$5:$I$28252,$B74,Sheet1!$L$5:$L$28252,$A74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4" s="32">
        <f>SUMIFS(Sheet1!$G$5:$G$28252,Sheet1!$I$5:$I$28252,$B74,Sheet1!$L$5:$L$28252,$A74,Sheet1!$D$5:$D$28252,"房租",Sheet1!$E$5:$E$28252,"&lt;&gt;*调拨*")+SUMIFS(Sheet1!$G$5:$G$28252,Sheet1!$I$5:$I$28252,$B74,Sheet1!$L$5:$L$28252,$A74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74" s="32">
        <f>SUMIFS(Sheet1!$G$5:$G$28252,Sheet1!$I$5:$I$28252,$B74,Sheet1!$L$5:$L$28252,$A74,Sheet1!$E$5:$E$28252,"*调拨*")</f>
        <v>0</v>
      </c>
      <c r="AI74" s="32">
        <f>SUMIFS(Sheet1!$G$5:$G$28252,Sheet1!$I$5:$I$28252,$B74,Sheet1!$L$5:$L$28252,$A74,Sheet1!$D$5:$D$28252,"内部转款",Sheet1!$E$5:$E$28252,"&lt;&gt;*调拨*")+SUMIFS(Sheet1!$G$5:$G$28252,Sheet1!$I$5:$I$28252,$B74,Sheet1!$L$5:$L$28252,$A74,Sheet1!$D$5:$D$28252,"内部转账",Sheet1!$E$5:$E$28252,"&lt;&gt;*调拨*")</f>
        <v>0</v>
      </c>
      <c r="AJ74" s="32">
        <f t="shared" si="5"/>
        <v>0</v>
      </c>
      <c r="AK74" s="32">
        <f>SUMIFS(Sheet1!$G$5:$G$28252,Sheet1!$I$5:$I$28252,$B74,Sheet1!$L$5:$L$28252,$A74)</f>
        <v>5344.28</v>
      </c>
      <c r="AL74" s="32">
        <f t="shared" si="6"/>
        <v>4955.8</v>
      </c>
    </row>
    <row r="75" ht="16.5" spans="1:38">
      <c r="A75" s="30">
        <v>202601</v>
      </c>
      <c r="B75" s="31" t="s">
        <v>60</v>
      </c>
      <c r="C75" s="32">
        <f>SUMIFS(Sheet1!$F$5:$F$28252,Sheet1!$I$5:$I$28252,$B75,Sheet1!$L$5:$L$28252,$A75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16633.16</v>
      </c>
      <c r="D75" s="32">
        <f>SUMIFS(Sheet1!$F$5:$F$28252,Sheet1!$I$5:$I$28252,$B75,Sheet1!$L$5:$L$28252,$A75,Sheet1!$D$5:$D$28252,"医保即时拨付",Sheet1!$E$5:$E$28252,"&lt;&gt;*调拨*")+SUMIFS(Sheet1!$F$5:$F$28252,Sheet1!$I$5:$I$28252,$B75,Sheet1!$L$5:$L$28252,$A75,Sheet1!$E$5:$E$28252,"*医保即时拨付*",Sheet1!$D$5:$D$28252,"&lt;&gt;医保即时拨付",Sheet1!$D$5:$D$28252,"&lt;&gt;内部转款",Sheet1!$D$5:$D$28252,"&lt;&gt;内部转账",Sheet1!$E$5:$E$28252,"&lt;&gt;*调拨*")</f>
        <v>0</v>
      </c>
      <c r="E75" s="32">
        <f>SUMIFS(Sheet1!$F$5:$F$28252,Sheet1!$I$5:$I$28252,$B75,Sheet1!$L$5:$L$28252,$A75,Sheet1!$D$5:$D$28252,"医保",Sheet1!$E$5:$E$28252,"&lt;&gt;*调拨*",Sheet1!$E$5:$E$28252,"&lt;&gt;*医保即时拨付*")+SUMIFS(Sheet1!$F$5:$F$28252,Sheet1!$I$5:$I$28252,$B75,Sheet1!$L$5:$L$28252,$A75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9574.81</v>
      </c>
      <c r="F75" s="32">
        <f>SUMIFS(Sheet1!$F$5:$F$28252,Sheet1!$I$5:$I$28252,$B75,Sheet1!$L$5:$L$28252,$A75,Sheet1!$D$5:$D$28252,"聚合",Sheet1!$E$5:$E$28252,"&lt;&gt;*调拨*")+SUMIFS(Sheet1!$F$5:$F$28252,Sheet1!$I$5:$I$28252,$B75,Sheet1!$L$5:$L$28252,$A75,Sheet1!$E$5:$E$28252,"*聚合*",Sheet1!$D$5:$D$28252,"&lt;&gt;聚合",Sheet1!$D$5:$D$28252,"&lt;&gt;内部转款",Sheet1!$D$5:$D$28252,"&lt;&gt;内部转账",Sheet1!$E$5:$E$28252,"&lt;&gt;*调拨*")</f>
        <v>0</v>
      </c>
      <c r="G75" s="32">
        <f>SUMIFS(Sheet1!$F$5:$F$28252,Sheet1!$I$5:$I$28252,$B75,Sheet1!$L$5:$L$28252,$A75,Sheet1!$D$5:$D$28252,"24小时微信",Sheet1!$E$5:$E$28252,"&lt;&gt;*调拨*")+SUMIFS(Sheet1!$F$5:$F$28252,Sheet1!$I$5:$I$28252,$B75,Sheet1!$L$5:$L$28252,$A75,Sheet1!$E$5:$E$28252,"*24小时微信*",Sheet1!$D$5:$D$28252,"&lt;&gt;24小时微信",Sheet1!$D$5:$D$28252,"&lt;&gt;内部转款",Sheet1!$D$5:$D$28252,"&lt;&gt;内部转账",Sheet1!$E$5:$E$28252,"&lt;&gt;*调拨*")</f>
        <v>0</v>
      </c>
      <c r="H75" s="32">
        <f>SUMIFS(Sheet1!$F$5:$F$28252,Sheet1!$I$5:$I$28252,$B75,Sheet1!$L$5:$L$28252,$A75,Sheet1!$D$5:$D$28252,"美团",Sheet1!$E$5:$E$28252,"&lt;&gt;*调拨*")+SUMIFS(Sheet1!$F$5:$F$28252,Sheet1!$I$5:$I$28252,$B75,Sheet1!$L$5:$L$28252,$A75,Sheet1!$E$5:$E$28252,"*美团*",Sheet1!$D$5:$D$28252,"&lt;&gt;美团",Sheet1!$D$5:$D$28252,"&lt;&gt;内部转款",Sheet1!$D$5:$D$28252,"&lt;&gt;内部转账",Sheet1!$E$5:$E$28252,"&lt;&gt;*调拨*")</f>
        <v>0</v>
      </c>
      <c r="I75" s="32">
        <f>SUMIFS(Sheet1!$F$5:$F$28252,Sheet1!$I$5:$I$28252,$B75,Sheet1!$L$5:$L$28252,$A75,Sheet1!$D$5:$D$28252,"饿了么",Sheet1!$E$5:$E$28252,"&lt;&gt;*调拨*")+SUMIFS(Sheet1!$F$5:$F$28252,Sheet1!$I$5:$I$28252,$B75,Sheet1!$L$5:$L$28252,$A75,Sheet1!$E$5:$E$28252,"*饿了么*",Sheet1!$D$5:$D$28252,"&lt;&gt;饿了么",Sheet1!$D$5:$D$28252,"&lt;&gt;内部转款",Sheet1!$D$5:$D$28252,"&lt;&gt;内部转账",Sheet1!$E$5:$E$28252,"&lt;&gt;*调拨*")</f>
        <v>702.98</v>
      </c>
      <c r="J75" s="32">
        <f>SUMIFS(Sheet1!$F$5:$F$28252,Sheet1!$I$5:$I$28252,$B75,Sheet1!$L$5:$L$28252,$A75,Sheet1!$D$5:$D$28252,"健E卡",Sheet1!$E$5:$E$28252,"&lt;&gt;*调拨*")+SUMIFS(Sheet1!$F$5:$F$28252,Sheet1!$I$5:$I$28252,$B75,Sheet1!$L$5:$L$28252,$A75,Sheet1!$E$5:$E$28252,"*健E卡*",Sheet1!$D$5:$D$28252,"&lt;&gt;健E卡",Sheet1!$D$5:$D$28252,"&lt;&gt;内部转款",Sheet1!$D$5:$D$28252,"&lt;&gt;内部转账",Sheet1!$E$5:$E$28252,"&lt;&gt;*调拨*")</f>
        <v>0</v>
      </c>
      <c r="K75" s="32">
        <f>SUMIFS(Sheet1!$F$5:$F$28252,Sheet1!$I$5:$I$28252,$B75,Sheet1!$L$5:$L$28252,$A75,Sheet1!$D$5:$D$28252,"抖音",Sheet1!$E$5:$E$28252,"&lt;&gt;*调拨*")+SUMIFS(Sheet1!$F$5:$F$28252,Sheet1!$I$5:$I$28252,$B75,Sheet1!$L$5:$L$28252,$A75,Sheet1!$E$5:$E$28252,"*抖音*",Sheet1!$D$5:$D$28252,"&lt;&gt;抖音",Sheet1!$D$5:$D$28252,"&lt;&gt;内部转款",Sheet1!$D$5:$D$28252,"&lt;&gt;内部转账",Sheet1!$E$5:$E$28252,"&lt;&gt;*调拨*")</f>
        <v>0</v>
      </c>
      <c r="L75" s="32">
        <f>SUMIFS(Sheet1!$F$5:$F$28252,Sheet1!$I$5:$I$28252,$B75,Sheet1!$L$5:$L$28252,$A75,Sheet1!$D$5:$D$28252,"医卡通",Sheet1!$E$5:$E$28252,"&lt;&gt;*调拨*")+SUMIFS(Sheet1!$F$5:$F$28252,Sheet1!$I$5:$I$28252,$B75,Sheet1!$L$5:$L$28252,$A75,Sheet1!$E$5:$E$28252,"*医卡通*",Sheet1!$D$5:$D$28252,"&lt;&gt;医卡通",Sheet1!$D$5:$D$28252,"&lt;&gt;内部转款",Sheet1!$D$5:$D$28252,"&lt;&gt;内部转账",Sheet1!$E$5:$E$28252,"&lt;&gt;*调拨*")</f>
        <v>0</v>
      </c>
      <c r="M75" s="32">
        <f>SUMIFS(Sheet1!$F$5:$F$28252,Sheet1!$I$5:$I$28252,$B75,Sheet1!$L$5:$L$28252,$A75,Sheet1!$D$5:$D$28252,"企健网",Sheet1!$E$5:$E$28252,"&lt;&gt;*调拨*")+SUMIFS(Sheet1!$F$5:$F$28252,Sheet1!$I$5:$I$28252,$B75,Sheet1!$L$5:$L$28252,$A75,Sheet1!$E$5:$E$28252,"*企健网*",Sheet1!$D$5:$D$28252,"&lt;&gt;企健网",Sheet1!$D$5:$D$28252,"&lt;&gt;内部转款",Sheet1!$D$5:$D$28252,"&lt;&gt;内部转账",Sheet1!$E$5:$E$28252,"&lt;&gt;*调拨*")</f>
        <v>0</v>
      </c>
      <c r="N75" s="32">
        <f>SUMIFS(Sheet1!$F$5:$F$28252,Sheet1!$I$5:$I$28252,$B75,Sheet1!$L$5:$L$28252,$A75,Sheet1!$D$5:$D$28252,"银联",Sheet1!$E$5:$E$28252,"&lt;&gt;*调拨*")+SUMIFS(Sheet1!$F$5:$F$28252,Sheet1!$I$5:$I$28252,$B75,Sheet1!$L$5:$L$28252,$A75,Sheet1!$E$5:$E$28252,"*银联*",Sheet1!$D$5:$D$28252,"&lt;&gt;银联",Sheet1!$D$5:$D$28252,"&lt;&gt;内部转款",Sheet1!$D$5:$D$28252,"&lt;&gt;内部转账",Sheet1!$E$5:$E$28252,"&lt;&gt;*调拨*")</f>
        <v>0</v>
      </c>
      <c r="O75" s="32">
        <f>SUMIFS(Sheet1!$F$5:$F$28252,Sheet1!$I$5:$I$28252,$B75,Sheet1!$L$5:$L$28252,$A75,Sheet1!$D$5:$D$28252,"京东",Sheet1!$E$5:$E$28252,"&lt;&gt;*调拨*")+SUMIFS(Sheet1!$F$5:$F$28252,Sheet1!$I$5:$I$28252,$B75,Sheet1!$L$5:$L$28252,$A75,Sheet1!$E$5:$E$28252,"*京东*",Sheet1!$D$5:$D$28252,"&lt;&gt;京东",Sheet1!$D$5:$D$28252,"&lt;&gt;内部转款",Sheet1!$D$5:$D$28252,"&lt;&gt;内部转账",Sheet1!$E$5:$E$28252,"&lt;&gt;*调拨*")</f>
        <v>0</v>
      </c>
      <c r="P75" s="32">
        <f>SUMIFS(Sheet1!$F$5:$F$28252,Sheet1!$I$5:$I$28252,$B75,Sheet1!$L$5:$L$28252,$A75,Sheet1!$D$5:$D$28252,"药机微信",Sheet1!$E$5:$E$28252,"&lt;&gt;*调拨*")+SUMIFS(Sheet1!$F$5:$F$28252,Sheet1!$I$5:$I$28252,$B75,Sheet1!$L$5:$L$28252,$A75,Sheet1!$E$5:$E$28252,"*药机微信*",Sheet1!$D$5:$D$28252,"&lt;&gt;药机微信",Sheet1!$D$5:$D$28252,"&lt;&gt;内部转款",Sheet1!$D$5:$D$28252,"&lt;&gt;内部转账",Sheet1!$E$5:$E$28252,"&lt;&gt;*调拨*")</f>
        <v>0</v>
      </c>
      <c r="Q75" s="32">
        <f>SUMIFS(Sheet1!$F$5:$F$28252,Sheet1!$I$5:$I$28252,$B75,Sheet1!$L$5:$L$28252,$A75,Sheet1!$D$5:$D$28252,"亲情卡",Sheet1!$E$5:$E$28252,"&lt;&gt;*调拨*")+SUMIFS(Sheet1!$F$5:$F$28252,Sheet1!$I$5:$I$28252,$B75,Sheet1!$L$5:$L$28252,$A75,Sheet1!$E$5:$E$28252,"*亲情卡*",Sheet1!$D$5:$D$28252,"&lt;&gt;亲情卡",Sheet1!$D$5:$D$28252,"&lt;&gt;内部转款",Sheet1!$D$5:$D$28252,"&lt;&gt;内部转账",Sheet1!$E$5:$E$28252,"&lt;&gt;*调拨*")</f>
        <v>0</v>
      </c>
      <c r="R75" s="32">
        <f>SUMIFS(Sheet1!$F$5:$F$28252,Sheet1!$I$5:$I$28252,$B75,Sheet1!$L$5:$L$28252,$A75,Sheet1!$D$5:$D$28252,"优惠券",Sheet1!$E$5:$E$28252,"&lt;&gt;*调拨*")+SUMIFS(Sheet1!$F$5:$F$28252,Sheet1!$I$5:$I$28252,$B75,Sheet1!$L$5:$L$28252,$A75,Sheet1!$E$5:$E$28252,"*优惠券*",Sheet1!$D$5:$D$28252,"&lt;&gt;优惠券",Sheet1!$D$5:$D$28252,"&lt;&gt;内部转款",Sheet1!$D$5:$D$28252,"&lt;&gt;内部转账",Sheet1!$E$5:$E$28252,"&lt;&gt;*调拨*")</f>
        <v>0</v>
      </c>
      <c r="S75" s="32">
        <f>SUMIFS(Sheet1!$F$5:$F$28252,Sheet1!$I$5:$I$28252,$B75,Sheet1!$L$5:$L$28252,$A75,Sheet1!$D$5:$D$28252,"代金券",Sheet1!$E$5:$E$28252,"&lt;&gt;*调拨*")+SUMIFS(Sheet1!$F$5:$F$28252,Sheet1!$I$5:$I$28252,$B75,Sheet1!$L$5:$L$28252,$A75,Sheet1!$E$5:$E$28252,"*代金券*",Sheet1!$D$5:$D$28252,"&lt;&gt;代金券",Sheet1!$D$5:$D$28252,"&lt;&gt;内部转款",Sheet1!$D$5:$D$28252,"&lt;&gt;内部转账",Sheet1!$E$5:$E$28252,"&lt;&gt;*调拨*")</f>
        <v>0</v>
      </c>
      <c r="T75" s="32">
        <f>SUMIFS(Sheet1!$F$5:$F$28252,Sheet1!$I$5:$I$28252,$B75,Sheet1!$L$5:$L$28252,$A75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75,Sheet1!$L$5:$L$28252,$A75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75,Sheet1!$L$5:$L$28252,$A75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75,Sheet1!$L$5:$L$28252,$A75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75" s="32">
        <f>SUMIFS(Sheet1!$F$5:$F$28252,Sheet1!$I$5:$I$28252,$B75,Sheet1!$L$5:$L$28252,$A75,Sheet1!$E$5:$E$28252,"*调拨*")</f>
        <v>0</v>
      </c>
      <c r="V75" s="32">
        <f>SUMIFS(Sheet1!$F$5:$F$28252,Sheet1!$I$5:$I$28252,$B75,Sheet1!$L$5:$L$28252,$A75,Sheet1!$D$5:$D$28252,"储值",Sheet1!$E$5:$E$28252,"&lt;&gt;*调拨*")+SUMIFS(Sheet1!$F$5:$F$28252,Sheet1!$I$5:$I$28252,$B75,Sheet1!$L$5:$L$28252,$A75,Sheet1!$E$5:$E$28252,"*储值*",Sheet1!$D$5:$D$28252,"&lt;&gt;储值",Sheet1!$D$5:$D$28252,"&lt;&gt;内部转款",Sheet1!$D$5:$D$28252,"&lt;&gt;内部转账",Sheet1!$E$5:$E$28252,"&lt;&gt;*调拨*")</f>
        <v>0</v>
      </c>
      <c r="W75" s="32">
        <f>SUMIFS(Sheet1!$F$5:$F$28252,Sheet1!$I$5:$I$28252,$B75,Sheet1!$L$5:$L$28252,$A75,Sheet1!$D$5:$D$28252,"效期",Sheet1!$E$5:$E$28252,"&lt;&gt;*调拨*")+SUMIFS(Sheet1!$F$5:$F$28252,Sheet1!$I$5:$I$28252,$B75,Sheet1!$L$5:$L$28252,$A75,Sheet1!$E$5:$E$28252,"*效期*",Sheet1!$D$5:$D$28252,"&lt;&gt;效期",Sheet1!$D$5:$D$28252,"&lt;&gt;内部转款",Sheet1!$D$5:$D$28252,"&lt;&gt;内部转账",Sheet1!$E$5:$E$28252,"&lt;&gt;*调拨*")</f>
        <v>0</v>
      </c>
      <c r="X75" s="32">
        <f>SUMIFS(Sheet1!$F$5:$F$28252,Sheet1!$I$5:$I$28252,$B75,Sheet1!$L$5:$L$28252,$A75,Sheet1!$D$5:$D$28252,"内部转款",Sheet1!$E$5:$E$28252,"&lt;&gt;*调拨*")+SUMIFS(Sheet1!$F$5:$F$28252,Sheet1!$I$5:$I$28252,$B75,Sheet1!$L$5:$L$28252,$A75,Sheet1!$D$5:$D$28252,"内部转账",Sheet1!$E$5:$E$28252,"&lt;&gt;*调拨*")</f>
        <v>0</v>
      </c>
      <c r="Y75" s="32">
        <f t="shared" si="4"/>
        <v>0</v>
      </c>
      <c r="Z75" s="32">
        <f>SUMIFS(Sheet1!$F$5:$F$28252,Sheet1!$I$5:$I$28252,$B75,Sheet1!$L$5:$L$28252,$A75)</f>
        <v>26910.95</v>
      </c>
      <c r="AA75" s="32">
        <f>SUMIFS(Sheet1!$G$5:$G$28252,Sheet1!$I$5:$I$28252,$B75,Sheet1!$L$5:$L$28252,$A75,Sheet1!$D$5:$D$28252,"工资",Sheet1!$E$5:$E$28252,"&lt;&gt;*调拨*")+SUMIFS(Sheet1!$G$5:$G$28252,Sheet1!$I$5:$I$28252,$B75,Sheet1!$L$5:$L$28252,$A75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2668.59</v>
      </c>
      <c r="AB75" s="32">
        <f>SUMIFS(Sheet1!$G$5:$G$28252,Sheet1!$I$5:$I$28252,$B75,Sheet1!$L$5:$L$28252,$A75,Sheet1!$D$5:$D$28252,"水费",Sheet1!$E$5:$E$28252,"&lt;&gt;*调拨*")+SUMIFS(Sheet1!$G$5:$G$28252,Sheet1!$I$5:$I$28252,$B75,Sheet1!$L$5:$L$28252,$A75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5" s="32">
        <f>SUMIFS(Sheet1!$G$5:$G$28252,Sheet1!$I$5:$I$28252,$B75,Sheet1!$L$5:$L$28252,$A75,Sheet1!$D$5:$D$28252,"电费",Sheet1!$E$5:$E$28252,"&lt;&gt;*调拨*")+SUMIFS(Sheet1!$G$5:$G$28252,Sheet1!$I$5:$I$28252,$B75,Sheet1!$L$5:$L$28252,$A75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5" s="32">
        <f>SUMIFS(Sheet1!$G$5:$G$28252,Sheet1!$I$5:$I$28252,$B75,Sheet1!$L$5:$L$28252,$A75,Sheet1!$D$5:$D$28252,"宽带费",Sheet1!$E$5:$E$28252,"&lt;&gt;*调拨*")+SUMIFS(Sheet1!$G$5:$G$28252,Sheet1!$I$5:$I$28252,$B75,Sheet1!$L$5:$L$28252,$A75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5" s="32">
        <f>SUMIFS(Sheet1!$G$5:$G$28252,Sheet1!$I$5:$I$28252,$B75,Sheet1!$L$5:$L$28252,$A75,Sheet1!$D$5:$D$28252,"办公费",Sheet1!$E$5:$E$28252,"&lt;&gt;*调拨*")+SUMIFS(Sheet1!$G$5:$G$28252,Sheet1!$I$5:$I$28252,$B75,Sheet1!$L$5:$L$28252,$A75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75" s="32">
        <f>SUMIFS(Sheet1!$G$5:$G$28252,Sheet1!$I$5:$I$28252,$B75,Sheet1!$L$5:$L$28252,$A75,Sheet1!$D$5:$D$28252,"话费",Sheet1!$E$5:$E$28252,"&lt;&gt;*调拨*")+SUMIFS(Sheet1!$G$5:$G$28252,Sheet1!$I$5:$I$28252,$B75,Sheet1!$L$5:$L$28252,$A75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5" s="32">
        <f>SUMIFS(Sheet1!$G$5:$G$28252,Sheet1!$I$5:$I$28252,$B75,Sheet1!$L$5:$L$28252,$A75,Sheet1!$D$5:$D$28252,"房租",Sheet1!$E$5:$E$28252,"&lt;&gt;*调拨*")+SUMIFS(Sheet1!$G$5:$G$28252,Sheet1!$I$5:$I$28252,$B75,Sheet1!$L$5:$L$28252,$A75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75" s="32">
        <f>SUMIFS(Sheet1!$G$5:$G$28252,Sheet1!$I$5:$I$28252,$B75,Sheet1!$L$5:$L$28252,$A75,Sheet1!$E$5:$E$28252,"*调拨*")</f>
        <v>0</v>
      </c>
      <c r="AI75" s="32">
        <f>SUMIFS(Sheet1!$G$5:$G$28252,Sheet1!$I$5:$I$28252,$B75,Sheet1!$L$5:$L$28252,$A75,Sheet1!$D$5:$D$28252,"内部转款",Sheet1!$E$5:$E$28252,"&lt;&gt;*调拨*")+SUMIFS(Sheet1!$G$5:$G$28252,Sheet1!$I$5:$I$28252,$B75,Sheet1!$L$5:$L$28252,$A75,Sheet1!$D$5:$D$28252,"内部转账",Sheet1!$E$5:$E$28252,"&lt;&gt;*调拨*")</f>
        <v>0</v>
      </c>
      <c r="AJ75" s="32">
        <f t="shared" si="5"/>
        <v>3099.19</v>
      </c>
      <c r="AK75" s="32">
        <f>SUMIFS(Sheet1!$G$5:$G$28252,Sheet1!$I$5:$I$28252,$B75,Sheet1!$L$5:$L$28252,$A75)</f>
        <v>5767.78</v>
      </c>
      <c r="AL75" s="32">
        <f t="shared" si="6"/>
        <v>21143.17</v>
      </c>
    </row>
    <row r="76" ht="16.5" spans="1:38">
      <c r="A76" s="30">
        <v>202601</v>
      </c>
      <c r="B76" s="31" t="s">
        <v>39</v>
      </c>
      <c r="C76" s="32">
        <f>SUMIFS(Sheet1!$F$5:$F$28252,Sheet1!$I$5:$I$28252,$B76,Sheet1!$L$5:$L$28252,$A76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11350.6</v>
      </c>
      <c r="D76" s="32">
        <f>SUMIFS(Sheet1!$F$5:$F$28252,Sheet1!$I$5:$I$28252,$B76,Sheet1!$L$5:$L$28252,$A76,Sheet1!$D$5:$D$28252,"医保即时拨付",Sheet1!$E$5:$E$28252,"&lt;&gt;*调拨*")+SUMIFS(Sheet1!$F$5:$F$28252,Sheet1!$I$5:$I$28252,$B76,Sheet1!$L$5:$L$28252,$A76,Sheet1!$E$5:$E$28252,"*医保即时拨付*",Sheet1!$D$5:$D$28252,"&lt;&gt;医保即时拨付",Sheet1!$D$5:$D$28252,"&lt;&gt;内部转款",Sheet1!$D$5:$D$28252,"&lt;&gt;内部转账",Sheet1!$E$5:$E$28252,"&lt;&gt;*调拨*")</f>
        <v>0</v>
      </c>
      <c r="E76" s="32">
        <f>SUMIFS(Sheet1!$F$5:$F$28252,Sheet1!$I$5:$I$28252,$B76,Sheet1!$L$5:$L$28252,$A76,Sheet1!$D$5:$D$28252,"医保",Sheet1!$E$5:$E$28252,"&lt;&gt;*调拨*",Sheet1!$E$5:$E$28252,"&lt;&gt;*医保即时拨付*")+SUMIFS(Sheet1!$F$5:$F$28252,Sheet1!$I$5:$I$28252,$B76,Sheet1!$L$5:$L$28252,$A76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6942.72</v>
      </c>
      <c r="F76" s="32">
        <f>SUMIFS(Sheet1!$F$5:$F$28252,Sheet1!$I$5:$I$28252,$B76,Sheet1!$L$5:$L$28252,$A76,Sheet1!$D$5:$D$28252,"聚合",Sheet1!$E$5:$E$28252,"&lt;&gt;*调拨*")+SUMIFS(Sheet1!$F$5:$F$28252,Sheet1!$I$5:$I$28252,$B76,Sheet1!$L$5:$L$28252,$A76,Sheet1!$E$5:$E$28252,"*聚合*",Sheet1!$D$5:$D$28252,"&lt;&gt;聚合",Sheet1!$D$5:$D$28252,"&lt;&gt;内部转款",Sheet1!$D$5:$D$28252,"&lt;&gt;内部转账",Sheet1!$E$5:$E$28252,"&lt;&gt;*调拨*")</f>
        <v>0</v>
      </c>
      <c r="G76" s="32">
        <f>SUMIFS(Sheet1!$F$5:$F$28252,Sheet1!$I$5:$I$28252,$B76,Sheet1!$L$5:$L$28252,$A76,Sheet1!$D$5:$D$28252,"24小时微信",Sheet1!$E$5:$E$28252,"&lt;&gt;*调拨*")+SUMIFS(Sheet1!$F$5:$F$28252,Sheet1!$I$5:$I$28252,$B76,Sheet1!$L$5:$L$28252,$A76,Sheet1!$E$5:$E$28252,"*24小时微信*",Sheet1!$D$5:$D$28252,"&lt;&gt;24小时微信",Sheet1!$D$5:$D$28252,"&lt;&gt;内部转款",Sheet1!$D$5:$D$28252,"&lt;&gt;内部转账",Sheet1!$E$5:$E$28252,"&lt;&gt;*调拨*")</f>
        <v>0</v>
      </c>
      <c r="H76" s="32">
        <f>SUMIFS(Sheet1!$F$5:$F$28252,Sheet1!$I$5:$I$28252,$B76,Sheet1!$L$5:$L$28252,$A76,Sheet1!$D$5:$D$28252,"美团",Sheet1!$E$5:$E$28252,"&lt;&gt;*调拨*")+SUMIFS(Sheet1!$F$5:$F$28252,Sheet1!$I$5:$I$28252,$B76,Sheet1!$L$5:$L$28252,$A76,Sheet1!$E$5:$E$28252,"*美团*",Sheet1!$D$5:$D$28252,"&lt;&gt;美团",Sheet1!$D$5:$D$28252,"&lt;&gt;内部转款",Sheet1!$D$5:$D$28252,"&lt;&gt;内部转账",Sheet1!$E$5:$E$28252,"&lt;&gt;*调拨*")</f>
        <v>0</v>
      </c>
      <c r="I76" s="32">
        <f>SUMIFS(Sheet1!$F$5:$F$28252,Sheet1!$I$5:$I$28252,$B76,Sheet1!$L$5:$L$28252,$A76,Sheet1!$D$5:$D$28252,"饿了么",Sheet1!$E$5:$E$28252,"&lt;&gt;*调拨*")+SUMIFS(Sheet1!$F$5:$F$28252,Sheet1!$I$5:$I$28252,$B76,Sheet1!$L$5:$L$28252,$A76,Sheet1!$E$5:$E$28252,"*饿了么*",Sheet1!$D$5:$D$28252,"&lt;&gt;饿了么",Sheet1!$D$5:$D$28252,"&lt;&gt;内部转款",Sheet1!$D$5:$D$28252,"&lt;&gt;内部转账",Sheet1!$E$5:$E$28252,"&lt;&gt;*调拨*")</f>
        <v>0</v>
      </c>
      <c r="J76" s="32">
        <f>SUMIFS(Sheet1!$F$5:$F$28252,Sheet1!$I$5:$I$28252,$B76,Sheet1!$L$5:$L$28252,$A76,Sheet1!$D$5:$D$28252,"健E卡",Sheet1!$E$5:$E$28252,"&lt;&gt;*调拨*")+SUMIFS(Sheet1!$F$5:$F$28252,Sheet1!$I$5:$I$28252,$B76,Sheet1!$L$5:$L$28252,$A76,Sheet1!$E$5:$E$28252,"*健E卡*",Sheet1!$D$5:$D$28252,"&lt;&gt;健E卡",Sheet1!$D$5:$D$28252,"&lt;&gt;内部转款",Sheet1!$D$5:$D$28252,"&lt;&gt;内部转账",Sheet1!$E$5:$E$28252,"&lt;&gt;*调拨*")</f>
        <v>0</v>
      </c>
      <c r="K76" s="32">
        <f>SUMIFS(Sheet1!$F$5:$F$28252,Sheet1!$I$5:$I$28252,$B76,Sheet1!$L$5:$L$28252,$A76,Sheet1!$D$5:$D$28252,"抖音",Sheet1!$E$5:$E$28252,"&lt;&gt;*调拨*")+SUMIFS(Sheet1!$F$5:$F$28252,Sheet1!$I$5:$I$28252,$B76,Sheet1!$L$5:$L$28252,$A76,Sheet1!$E$5:$E$28252,"*抖音*",Sheet1!$D$5:$D$28252,"&lt;&gt;抖音",Sheet1!$D$5:$D$28252,"&lt;&gt;内部转款",Sheet1!$D$5:$D$28252,"&lt;&gt;内部转账",Sheet1!$E$5:$E$28252,"&lt;&gt;*调拨*")</f>
        <v>0</v>
      </c>
      <c r="L76" s="32">
        <f>SUMIFS(Sheet1!$F$5:$F$28252,Sheet1!$I$5:$I$28252,$B76,Sheet1!$L$5:$L$28252,$A76,Sheet1!$D$5:$D$28252,"医卡通",Sheet1!$E$5:$E$28252,"&lt;&gt;*调拨*")+SUMIFS(Sheet1!$F$5:$F$28252,Sheet1!$I$5:$I$28252,$B76,Sheet1!$L$5:$L$28252,$A76,Sheet1!$E$5:$E$28252,"*医卡通*",Sheet1!$D$5:$D$28252,"&lt;&gt;医卡通",Sheet1!$D$5:$D$28252,"&lt;&gt;内部转款",Sheet1!$D$5:$D$28252,"&lt;&gt;内部转账",Sheet1!$E$5:$E$28252,"&lt;&gt;*调拨*")</f>
        <v>0</v>
      </c>
      <c r="M76" s="32">
        <f>SUMIFS(Sheet1!$F$5:$F$28252,Sheet1!$I$5:$I$28252,$B76,Sheet1!$L$5:$L$28252,$A76,Sheet1!$D$5:$D$28252,"企健网",Sheet1!$E$5:$E$28252,"&lt;&gt;*调拨*")+SUMIFS(Sheet1!$F$5:$F$28252,Sheet1!$I$5:$I$28252,$B76,Sheet1!$L$5:$L$28252,$A76,Sheet1!$E$5:$E$28252,"*企健网*",Sheet1!$D$5:$D$28252,"&lt;&gt;企健网",Sheet1!$D$5:$D$28252,"&lt;&gt;内部转款",Sheet1!$D$5:$D$28252,"&lt;&gt;内部转账",Sheet1!$E$5:$E$28252,"&lt;&gt;*调拨*")</f>
        <v>0</v>
      </c>
      <c r="N76" s="32">
        <f>SUMIFS(Sheet1!$F$5:$F$28252,Sheet1!$I$5:$I$28252,$B76,Sheet1!$L$5:$L$28252,$A76,Sheet1!$D$5:$D$28252,"银联",Sheet1!$E$5:$E$28252,"&lt;&gt;*调拨*")+SUMIFS(Sheet1!$F$5:$F$28252,Sheet1!$I$5:$I$28252,$B76,Sheet1!$L$5:$L$28252,$A76,Sheet1!$E$5:$E$28252,"*银联*",Sheet1!$D$5:$D$28252,"&lt;&gt;银联",Sheet1!$D$5:$D$28252,"&lt;&gt;内部转款",Sheet1!$D$5:$D$28252,"&lt;&gt;内部转账",Sheet1!$E$5:$E$28252,"&lt;&gt;*调拨*")</f>
        <v>0</v>
      </c>
      <c r="O76" s="32">
        <f>SUMIFS(Sheet1!$F$5:$F$28252,Sheet1!$I$5:$I$28252,$B76,Sheet1!$L$5:$L$28252,$A76,Sheet1!$D$5:$D$28252,"京东",Sheet1!$E$5:$E$28252,"&lt;&gt;*调拨*")+SUMIFS(Sheet1!$F$5:$F$28252,Sheet1!$I$5:$I$28252,$B76,Sheet1!$L$5:$L$28252,$A76,Sheet1!$E$5:$E$28252,"*京东*",Sheet1!$D$5:$D$28252,"&lt;&gt;京东",Sheet1!$D$5:$D$28252,"&lt;&gt;内部转款",Sheet1!$D$5:$D$28252,"&lt;&gt;内部转账",Sheet1!$E$5:$E$28252,"&lt;&gt;*调拨*")</f>
        <v>0</v>
      </c>
      <c r="P76" s="32">
        <f>SUMIFS(Sheet1!$F$5:$F$28252,Sheet1!$I$5:$I$28252,$B76,Sheet1!$L$5:$L$28252,$A76,Sheet1!$D$5:$D$28252,"药机微信",Sheet1!$E$5:$E$28252,"&lt;&gt;*调拨*")+SUMIFS(Sheet1!$F$5:$F$28252,Sheet1!$I$5:$I$28252,$B76,Sheet1!$L$5:$L$28252,$A76,Sheet1!$E$5:$E$28252,"*药机微信*",Sheet1!$D$5:$D$28252,"&lt;&gt;药机微信",Sheet1!$D$5:$D$28252,"&lt;&gt;内部转款",Sheet1!$D$5:$D$28252,"&lt;&gt;内部转账",Sheet1!$E$5:$E$28252,"&lt;&gt;*调拨*")</f>
        <v>0</v>
      </c>
      <c r="Q76" s="32">
        <f>SUMIFS(Sheet1!$F$5:$F$28252,Sheet1!$I$5:$I$28252,$B76,Sheet1!$L$5:$L$28252,$A76,Sheet1!$D$5:$D$28252,"亲情卡",Sheet1!$E$5:$E$28252,"&lt;&gt;*调拨*")+SUMIFS(Sheet1!$F$5:$F$28252,Sheet1!$I$5:$I$28252,$B76,Sheet1!$L$5:$L$28252,$A76,Sheet1!$E$5:$E$28252,"*亲情卡*",Sheet1!$D$5:$D$28252,"&lt;&gt;亲情卡",Sheet1!$D$5:$D$28252,"&lt;&gt;内部转款",Sheet1!$D$5:$D$28252,"&lt;&gt;内部转账",Sheet1!$E$5:$E$28252,"&lt;&gt;*调拨*")</f>
        <v>0</v>
      </c>
      <c r="R76" s="32">
        <f>SUMIFS(Sheet1!$F$5:$F$28252,Sheet1!$I$5:$I$28252,$B76,Sheet1!$L$5:$L$28252,$A76,Sheet1!$D$5:$D$28252,"优惠券",Sheet1!$E$5:$E$28252,"&lt;&gt;*调拨*")+SUMIFS(Sheet1!$F$5:$F$28252,Sheet1!$I$5:$I$28252,$B76,Sheet1!$L$5:$L$28252,$A76,Sheet1!$E$5:$E$28252,"*优惠券*",Sheet1!$D$5:$D$28252,"&lt;&gt;优惠券",Sheet1!$D$5:$D$28252,"&lt;&gt;内部转款",Sheet1!$D$5:$D$28252,"&lt;&gt;内部转账",Sheet1!$E$5:$E$28252,"&lt;&gt;*调拨*")</f>
        <v>0</v>
      </c>
      <c r="S76" s="32">
        <f>SUMIFS(Sheet1!$F$5:$F$28252,Sheet1!$I$5:$I$28252,$B76,Sheet1!$L$5:$L$28252,$A76,Sheet1!$D$5:$D$28252,"代金券",Sheet1!$E$5:$E$28252,"&lt;&gt;*调拨*")+SUMIFS(Sheet1!$F$5:$F$28252,Sheet1!$I$5:$I$28252,$B76,Sheet1!$L$5:$L$28252,$A76,Sheet1!$E$5:$E$28252,"*代金券*",Sheet1!$D$5:$D$28252,"&lt;&gt;代金券",Sheet1!$D$5:$D$28252,"&lt;&gt;内部转款",Sheet1!$D$5:$D$28252,"&lt;&gt;内部转账",Sheet1!$E$5:$E$28252,"&lt;&gt;*调拨*")</f>
        <v>0</v>
      </c>
      <c r="T76" s="32">
        <f>SUMIFS(Sheet1!$F$5:$F$28252,Sheet1!$I$5:$I$28252,$B76,Sheet1!$L$5:$L$28252,$A76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76,Sheet1!$L$5:$L$28252,$A76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76,Sheet1!$L$5:$L$28252,$A76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76,Sheet1!$L$5:$L$28252,$A76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76" s="32">
        <f>SUMIFS(Sheet1!$F$5:$F$28252,Sheet1!$I$5:$I$28252,$B76,Sheet1!$L$5:$L$28252,$A76,Sheet1!$E$5:$E$28252,"*调拨*")</f>
        <v>0</v>
      </c>
      <c r="V76" s="32">
        <f>SUMIFS(Sheet1!$F$5:$F$28252,Sheet1!$I$5:$I$28252,$B76,Sheet1!$L$5:$L$28252,$A76,Sheet1!$D$5:$D$28252,"储值",Sheet1!$E$5:$E$28252,"&lt;&gt;*调拨*")+SUMIFS(Sheet1!$F$5:$F$28252,Sheet1!$I$5:$I$28252,$B76,Sheet1!$L$5:$L$28252,$A76,Sheet1!$E$5:$E$28252,"*储值*",Sheet1!$D$5:$D$28252,"&lt;&gt;储值",Sheet1!$D$5:$D$28252,"&lt;&gt;内部转款",Sheet1!$D$5:$D$28252,"&lt;&gt;内部转账",Sheet1!$E$5:$E$28252,"&lt;&gt;*调拨*")</f>
        <v>0</v>
      </c>
      <c r="W76" s="32">
        <f>SUMIFS(Sheet1!$F$5:$F$28252,Sheet1!$I$5:$I$28252,$B76,Sheet1!$L$5:$L$28252,$A76,Sheet1!$D$5:$D$28252,"效期",Sheet1!$E$5:$E$28252,"&lt;&gt;*调拨*")+SUMIFS(Sheet1!$F$5:$F$28252,Sheet1!$I$5:$I$28252,$B76,Sheet1!$L$5:$L$28252,$A76,Sheet1!$E$5:$E$28252,"*效期*",Sheet1!$D$5:$D$28252,"&lt;&gt;效期",Sheet1!$D$5:$D$28252,"&lt;&gt;内部转款",Sheet1!$D$5:$D$28252,"&lt;&gt;内部转账",Sheet1!$E$5:$E$28252,"&lt;&gt;*调拨*")</f>
        <v>0</v>
      </c>
      <c r="X76" s="32">
        <f>SUMIFS(Sheet1!$F$5:$F$28252,Sheet1!$I$5:$I$28252,$B76,Sheet1!$L$5:$L$28252,$A76,Sheet1!$D$5:$D$28252,"内部转款",Sheet1!$E$5:$E$28252,"&lt;&gt;*调拨*")+SUMIFS(Sheet1!$F$5:$F$28252,Sheet1!$I$5:$I$28252,$B76,Sheet1!$L$5:$L$28252,$A76,Sheet1!$D$5:$D$28252,"内部转账",Sheet1!$E$5:$E$28252,"&lt;&gt;*调拨*")</f>
        <v>0</v>
      </c>
      <c r="Y76" s="32">
        <f t="shared" si="4"/>
        <v>0</v>
      </c>
      <c r="Z76" s="32">
        <f>SUMIFS(Sheet1!$F$5:$F$28252,Sheet1!$I$5:$I$28252,$B76,Sheet1!$L$5:$L$28252,$A76)</f>
        <v>18293.32</v>
      </c>
      <c r="AA76" s="32">
        <f>SUMIFS(Sheet1!$G$5:$G$28252,Sheet1!$I$5:$I$28252,$B76,Sheet1!$L$5:$L$28252,$A76,Sheet1!$D$5:$D$28252,"工资",Sheet1!$E$5:$E$28252,"&lt;&gt;*调拨*")+SUMIFS(Sheet1!$G$5:$G$28252,Sheet1!$I$5:$I$28252,$B76,Sheet1!$L$5:$L$28252,$A76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4188.75</v>
      </c>
      <c r="AB76" s="32">
        <f>SUMIFS(Sheet1!$G$5:$G$28252,Sheet1!$I$5:$I$28252,$B76,Sheet1!$L$5:$L$28252,$A76,Sheet1!$D$5:$D$28252,"水费",Sheet1!$E$5:$E$28252,"&lt;&gt;*调拨*")+SUMIFS(Sheet1!$G$5:$G$28252,Sheet1!$I$5:$I$28252,$B76,Sheet1!$L$5:$L$28252,$A76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6" s="32">
        <f>SUMIFS(Sheet1!$G$5:$G$28252,Sheet1!$I$5:$I$28252,$B76,Sheet1!$L$5:$L$28252,$A76,Sheet1!$D$5:$D$28252,"电费",Sheet1!$E$5:$E$28252,"&lt;&gt;*调拨*")+SUMIFS(Sheet1!$G$5:$G$28252,Sheet1!$I$5:$I$28252,$B76,Sheet1!$L$5:$L$28252,$A76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6" s="32">
        <f>SUMIFS(Sheet1!$G$5:$G$28252,Sheet1!$I$5:$I$28252,$B76,Sheet1!$L$5:$L$28252,$A76,Sheet1!$D$5:$D$28252,"宽带费",Sheet1!$E$5:$E$28252,"&lt;&gt;*调拨*")+SUMIFS(Sheet1!$G$5:$G$28252,Sheet1!$I$5:$I$28252,$B76,Sheet1!$L$5:$L$28252,$A76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6" s="32">
        <f>SUMIFS(Sheet1!$G$5:$G$28252,Sheet1!$I$5:$I$28252,$B76,Sheet1!$L$5:$L$28252,$A76,Sheet1!$D$5:$D$28252,"办公费",Sheet1!$E$5:$E$28252,"&lt;&gt;*调拨*")+SUMIFS(Sheet1!$G$5:$G$28252,Sheet1!$I$5:$I$28252,$B76,Sheet1!$L$5:$L$28252,$A76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76" s="32">
        <f>SUMIFS(Sheet1!$G$5:$G$28252,Sheet1!$I$5:$I$28252,$B76,Sheet1!$L$5:$L$28252,$A76,Sheet1!$D$5:$D$28252,"话费",Sheet1!$E$5:$E$28252,"&lt;&gt;*调拨*")+SUMIFS(Sheet1!$G$5:$G$28252,Sheet1!$I$5:$I$28252,$B76,Sheet1!$L$5:$L$28252,$A76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6" s="32">
        <f>SUMIFS(Sheet1!$G$5:$G$28252,Sheet1!$I$5:$I$28252,$B76,Sheet1!$L$5:$L$28252,$A76,Sheet1!$D$5:$D$28252,"房租",Sheet1!$E$5:$E$28252,"&lt;&gt;*调拨*")+SUMIFS(Sheet1!$G$5:$G$28252,Sheet1!$I$5:$I$28252,$B76,Sheet1!$L$5:$L$28252,$A76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76" s="32">
        <f>SUMIFS(Sheet1!$G$5:$G$28252,Sheet1!$I$5:$I$28252,$B76,Sheet1!$L$5:$L$28252,$A76,Sheet1!$E$5:$E$28252,"*调拨*")</f>
        <v>0</v>
      </c>
      <c r="AI76" s="32">
        <f>SUMIFS(Sheet1!$G$5:$G$28252,Sheet1!$I$5:$I$28252,$B76,Sheet1!$L$5:$L$28252,$A76,Sheet1!$D$5:$D$28252,"内部转款",Sheet1!$E$5:$E$28252,"&lt;&gt;*调拨*")+SUMIFS(Sheet1!$G$5:$G$28252,Sheet1!$I$5:$I$28252,$B76,Sheet1!$L$5:$L$28252,$A76,Sheet1!$D$5:$D$28252,"内部转账",Sheet1!$E$5:$E$28252,"&lt;&gt;*调拨*")</f>
        <v>0</v>
      </c>
      <c r="AJ76" s="32">
        <f t="shared" si="5"/>
        <v>29.2700000000004</v>
      </c>
      <c r="AK76" s="32">
        <f>SUMIFS(Sheet1!$G$5:$G$28252,Sheet1!$I$5:$I$28252,$B76,Sheet1!$L$5:$L$28252,$A76)</f>
        <v>4218.02</v>
      </c>
      <c r="AL76" s="32">
        <f t="shared" si="6"/>
        <v>14075.3</v>
      </c>
    </row>
    <row r="77" ht="16.5" spans="1:38">
      <c r="A77" s="30">
        <v>202601</v>
      </c>
      <c r="B77" s="31" t="s">
        <v>78</v>
      </c>
      <c r="C77" s="32">
        <f>SUMIFS(Sheet1!$F$5:$F$28252,Sheet1!$I$5:$I$28252,$B77,Sheet1!$L$5:$L$28252,$A77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10653.77</v>
      </c>
      <c r="D77" s="32">
        <f>SUMIFS(Sheet1!$F$5:$F$28252,Sheet1!$I$5:$I$28252,$B77,Sheet1!$L$5:$L$28252,$A77,Sheet1!$D$5:$D$28252,"医保即时拨付",Sheet1!$E$5:$E$28252,"&lt;&gt;*调拨*")+SUMIFS(Sheet1!$F$5:$F$28252,Sheet1!$I$5:$I$28252,$B77,Sheet1!$L$5:$L$28252,$A77,Sheet1!$E$5:$E$28252,"*医保即时拨付*",Sheet1!$D$5:$D$28252,"&lt;&gt;医保即时拨付",Sheet1!$D$5:$D$28252,"&lt;&gt;内部转款",Sheet1!$D$5:$D$28252,"&lt;&gt;内部转账",Sheet1!$E$5:$E$28252,"&lt;&gt;*调拨*")</f>
        <v>0</v>
      </c>
      <c r="E77" s="32">
        <f>SUMIFS(Sheet1!$F$5:$F$28252,Sheet1!$I$5:$I$28252,$B77,Sheet1!$L$5:$L$28252,$A77,Sheet1!$D$5:$D$28252,"医保",Sheet1!$E$5:$E$28252,"&lt;&gt;*调拨*",Sheet1!$E$5:$E$28252,"&lt;&gt;*医保即时拨付*")+SUMIFS(Sheet1!$F$5:$F$28252,Sheet1!$I$5:$I$28252,$B77,Sheet1!$L$5:$L$28252,$A77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7789.43</v>
      </c>
      <c r="F77" s="32">
        <f>SUMIFS(Sheet1!$F$5:$F$28252,Sheet1!$I$5:$I$28252,$B77,Sheet1!$L$5:$L$28252,$A77,Sheet1!$D$5:$D$28252,"聚合",Sheet1!$E$5:$E$28252,"&lt;&gt;*调拨*")+SUMIFS(Sheet1!$F$5:$F$28252,Sheet1!$I$5:$I$28252,$B77,Sheet1!$L$5:$L$28252,$A77,Sheet1!$E$5:$E$28252,"*聚合*",Sheet1!$D$5:$D$28252,"&lt;&gt;聚合",Sheet1!$D$5:$D$28252,"&lt;&gt;内部转款",Sheet1!$D$5:$D$28252,"&lt;&gt;内部转账",Sheet1!$E$5:$E$28252,"&lt;&gt;*调拨*")</f>
        <v>0</v>
      </c>
      <c r="G77" s="32">
        <f>SUMIFS(Sheet1!$F$5:$F$28252,Sheet1!$I$5:$I$28252,$B77,Sheet1!$L$5:$L$28252,$A77,Sheet1!$D$5:$D$28252,"24小时微信",Sheet1!$E$5:$E$28252,"&lt;&gt;*调拨*")+SUMIFS(Sheet1!$F$5:$F$28252,Sheet1!$I$5:$I$28252,$B77,Sheet1!$L$5:$L$28252,$A77,Sheet1!$E$5:$E$28252,"*24小时微信*",Sheet1!$D$5:$D$28252,"&lt;&gt;24小时微信",Sheet1!$D$5:$D$28252,"&lt;&gt;内部转款",Sheet1!$D$5:$D$28252,"&lt;&gt;内部转账",Sheet1!$E$5:$E$28252,"&lt;&gt;*调拨*")</f>
        <v>0</v>
      </c>
      <c r="H77" s="32">
        <f>SUMIFS(Sheet1!$F$5:$F$28252,Sheet1!$I$5:$I$28252,$B77,Sheet1!$L$5:$L$28252,$A77,Sheet1!$D$5:$D$28252,"美团",Sheet1!$E$5:$E$28252,"&lt;&gt;*调拨*")+SUMIFS(Sheet1!$F$5:$F$28252,Sheet1!$I$5:$I$28252,$B77,Sheet1!$L$5:$L$28252,$A77,Sheet1!$E$5:$E$28252,"*美团*",Sheet1!$D$5:$D$28252,"&lt;&gt;美团",Sheet1!$D$5:$D$28252,"&lt;&gt;内部转款",Sheet1!$D$5:$D$28252,"&lt;&gt;内部转账",Sheet1!$E$5:$E$28252,"&lt;&gt;*调拨*")</f>
        <v>0</v>
      </c>
      <c r="I77" s="32">
        <f>SUMIFS(Sheet1!$F$5:$F$28252,Sheet1!$I$5:$I$28252,$B77,Sheet1!$L$5:$L$28252,$A77,Sheet1!$D$5:$D$28252,"饿了么",Sheet1!$E$5:$E$28252,"&lt;&gt;*调拨*")+SUMIFS(Sheet1!$F$5:$F$28252,Sheet1!$I$5:$I$28252,$B77,Sheet1!$L$5:$L$28252,$A77,Sheet1!$E$5:$E$28252,"*饿了么*",Sheet1!$D$5:$D$28252,"&lt;&gt;饿了么",Sheet1!$D$5:$D$28252,"&lt;&gt;内部转款",Sheet1!$D$5:$D$28252,"&lt;&gt;内部转账",Sheet1!$E$5:$E$28252,"&lt;&gt;*调拨*")</f>
        <v>0</v>
      </c>
      <c r="J77" s="32">
        <f>SUMIFS(Sheet1!$F$5:$F$28252,Sheet1!$I$5:$I$28252,$B77,Sheet1!$L$5:$L$28252,$A77,Sheet1!$D$5:$D$28252,"健E卡",Sheet1!$E$5:$E$28252,"&lt;&gt;*调拨*")+SUMIFS(Sheet1!$F$5:$F$28252,Sheet1!$I$5:$I$28252,$B77,Sheet1!$L$5:$L$28252,$A77,Sheet1!$E$5:$E$28252,"*健E卡*",Sheet1!$D$5:$D$28252,"&lt;&gt;健E卡",Sheet1!$D$5:$D$28252,"&lt;&gt;内部转款",Sheet1!$D$5:$D$28252,"&lt;&gt;内部转账",Sheet1!$E$5:$E$28252,"&lt;&gt;*调拨*")</f>
        <v>0</v>
      </c>
      <c r="K77" s="32">
        <f>SUMIFS(Sheet1!$F$5:$F$28252,Sheet1!$I$5:$I$28252,$B77,Sheet1!$L$5:$L$28252,$A77,Sheet1!$D$5:$D$28252,"抖音",Sheet1!$E$5:$E$28252,"&lt;&gt;*调拨*")+SUMIFS(Sheet1!$F$5:$F$28252,Sheet1!$I$5:$I$28252,$B77,Sheet1!$L$5:$L$28252,$A77,Sheet1!$E$5:$E$28252,"*抖音*",Sheet1!$D$5:$D$28252,"&lt;&gt;抖音",Sheet1!$D$5:$D$28252,"&lt;&gt;内部转款",Sheet1!$D$5:$D$28252,"&lt;&gt;内部转账",Sheet1!$E$5:$E$28252,"&lt;&gt;*调拨*")</f>
        <v>0</v>
      </c>
      <c r="L77" s="32">
        <f>SUMIFS(Sheet1!$F$5:$F$28252,Sheet1!$I$5:$I$28252,$B77,Sheet1!$L$5:$L$28252,$A77,Sheet1!$D$5:$D$28252,"医卡通",Sheet1!$E$5:$E$28252,"&lt;&gt;*调拨*")+SUMIFS(Sheet1!$F$5:$F$28252,Sheet1!$I$5:$I$28252,$B77,Sheet1!$L$5:$L$28252,$A77,Sheet1!$E$5:$E$28252,"*医卡通*",Sheet1!$D$5:$D$28252,"&lt;&gt;医卡通",Sheet1!$D$5:$D$28252,"&lt;&gt;内部转款",Sheet1!$D$5:$D$28252,"&lt;&gt;内部转账",Sheet1!$E$5:$E$28252,"&lt;&gt;*调拨*")</f>
        <v>0</v>
      </c>
      <c r="M77" s="32">
        <f>SUMIFS(Sheet1!$F$5:$F$28252,Sheet1!$I$5:$I$28252,$B77,Sheet1!$L$5:$L$28252,$A77,Sheet1!$D$5:$D$28252,"企健网",Sheet1!$E$5:$E$28252,"&lt;&gt;*调拨*")+SUMIFS(Sheet1!$F$5:$F$28252,Sheet1!$I$5:$I$28252,$B77,Sheet1!$L$5:$L$28252,$A77,Sheet1!$E$5:$E$28252,"*企健网*",Sheet1!$D$5:$D$28252,"&lt;&gt;企健网",Sheet1!$D$5:$D$28252,"&lt;&gt;内部转款",Sheet1!$D$5:$D$28252,"&lt;&gt;内部转账",Sheet1!$E$5:$E$28252,"&lt;&gt;*调拨*")</f>
        <v>0</v>
      </c>
      <c r="N77" s="32">
        <f>SUMIFS(Sheet1!$F$5:$F$28252,Sheet1!$I$5:$I$28252,$B77,Sheet1!$L$5:$L$28252,$A77,Sheet1!$D$5:$D$28252,"银联",Sheet1!$E$5:$E$28252,"&lt;&gt;*调拨*")+SUMIFS(Sheet1!$F$5:$F$28252,Sheet1!$I$5:$I$28252,$B77,Sheet1!$L$5:$L$28252,$A77,Sheet1!$E$5:$E$28252,"*银联*",Sheet1!$D$5:$D$28252,"&lt;&gt;银联",Sheet1!$D$5:$D$28252,"&lt;&gt;内部转款",Sheet1!$D$5:$D$28252,"&lt;&gt;内部转账",Sheet1!$E$5:$E$28252,"&lt;&gt;*调拨*")</f>
        <v>0</v>
      </c>
      <c r="O77" s="32">
        <f>SUMIFS(Sheet1!$F$5:$F$28252,Sheet1!$I$5:$I$28252,$B77,Sheet1!$L$5:$L$28252,$A77,Sheet1!$D$5:$D$28252,"京东",Sheet1!$E$5:$E$28252,"&lt;&gt;*调拨*")+SUMIFS(Sheet1!$F$5:$F$28252,Sheet1!$I$5:$I$28252,$B77,Sheet1!$L$5:$L$28252,$A77,Sheet1!$E$5:$E$28252,"*京东*",Sheet1!$D$5:$D$28252,"&lt;&gt;京东",Sheet1!$D$5:$D$28252,"&lt;&gt;内部转款",Sheet1!$D$5:$D$28252,"&lt;&gt;内部转账",Sheet1!$E$5:$E$28252,"&lt;&gt;*调拨*")</f>
        <v>0</v>
      </c>
      <c r="P77" s="32">
        <f>SUMIFS(Sheet1!$F$5:$F$28252,Sheet1!$I$5:$I$28252,$B77,Sheet1!$L$5:$L$28252,$A77,Sheet1!$D$5:$D$28252,"药机微信",Sheet1!$E$5:$E$28252,"&lt;&gt;*调拨*")+SUMIFS(Sheet1!$F$5:$F$28252,Sheet1!$I$5:$I$28252,$B77,Sheet1!$L$5:$L$28252,$A77,Sheet1!$E$5:$E$28252,"*药机微信*",Sheet1!$D$5:$D$28252,"&lt;&gt;药机微信",Sheet1!$D$5:$D$28252,"&lt;&gt;内部转款",Sheet1!$D$5:$D$28252,"&lt;&gt;内部转账",Sheet1!$E$5:$E$28252,"&lt;&gt;*调拨*")</f>
        <v>0</v>
      </c>
      <c r="Q77" s="32">
        <f>SUMIFS(Sheet1!$F$5:$F$28252,Sheet1!$I$5:$I$28252,$B77,Sheet1!$L$5:$L$28252,$A77,Sheet1!$D$5:$D$28252,"亲情卡",Sheet1!$E$5:$E$28252,"&lt;&gt;*调拨*")+SUMIFS(Sheet1!$F$5:$F$28252,Sheet1!$I$5:$I$28252,$B77,Sheet1!$L$5:$L$28252,$A77,Sheet1!$E$5:$E$28252,"*亲情卡*",Sheet1!$D$5:$D$28252,"&lt;&gt;亲情卡",Sheet1!$D$5:$D$28252,"&lt;&gt;内部转款",Sheet1!$D$5:$D$28252,"&lt;&gt;内部转账",Sheet1!$E$5:$E$28252,"&lt;&gt;*调拨*")</f>
        <v>0</v>
      </c>
      <c r="R77" s="32">
        <f>SUMIFS(Sheet1!$F$5:$F$28252,Sheet1!$I$5:$I$28252,$B77,Sheet1!$L$5:$L$28252,$A77,Sheet1!$D$5:$D$28252,"优惠券",Sheet1!$E$5:$E$28252,"&lt;&gt;*调拨*")+SUMIFS(Sheet1!$F$5:$F$28252,Sheet1!$I$5:$I$28252,$B77,Sheet1!$L$5:$L$28252,$A77,Sheet1!$E$5:$E$28252,"*优惠券*",Sheet1!$D$5:$D$28252,"&lt;&gt;优惠券",Sheet1!$D$5:$D$28252,"&lt;&gt;内部转款",Sheet1!$D$5:$D$28252,"&lt;&gt;内部转账",Sheet1!$E$5:$E$28252,"&lt;&gt;*调拨*")</f>
        <v>0</v>
      </c>
      <c r="S77" s="32">
        <f>SUMIFS(Sheet1!$F$5:$F$28252,Sheet1!$I$5:$I$28252,$B77,Sheet1!$L$5:$L$28252,$A77,Sheet1!$D$5:$D$28252,"代金券",Sheet1!$E$5:$E$28252,"&lt;&gt;*调拨*")+SUMIFS(Sheet1!$F$5:$F$28252,Sheet1!$I$5:$I$28252,$B77,Sheet1!$L$5:$L$28252,$A77,Sheet1!$E$5:$E$28252,"*代金券*",Sheet1!$D$5:$D$28252,"&lt;&gt;代金券",Sheet1!$D$5:$D$28252,"&lt;&gt;内部转款",Sheet1!$D$5:$D$28252,"&lt;&gt;内部转账",Sheet1!$E$5:$E$28252,"&lt;&gt;*调拨*")</f>
        <v>0</v>
      </c>
      <c r="T77" s="32">
        <f>SUMIFS(Sheet1!$F$5:$F$28252,Sheet1!$I$5:$I$28252,$B77,Sheet1!$L$5:$L$28252,$A77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77,Sheet1!$L$5:$L$28252,$A77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77,Sheet1!$L$5:$L$28252,$A77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77,Sheet1!$L$5:$L$28252,$A77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77" s="32">
        <f>SUMIFS(Sheet1!$F$5:$F$28252,Sheet1!$I$5:$I$28252,$B77,Sheet1!$L$5:$L$28252,$A77,Sheet1!$E$5:$E$28252,"*调拨*")</f>
        <v>0</v>
      </c>
      <c r="V77" s="32">
        <f>SUMIFS(Sheet1!$F$5:$F$28252,Sheet1!$I$5:$I$28252,$B77,Sheet1!$L$5:$L$28252,$A77,Sheet1!$D$5:$D$28252,"储值",Sheet1!$E$5:$E$28252,"&lt;&gt;*调拨*")+SUMIFS(Sheet1!$F$5:$F$28252,Sheet1!$I$5:$I$28252,$B77,Sheet1!$L$5:$L$28252,$A77,Sheet1!$E$5:$E$28252,"*储值*",Sheet1!$D$5:$D$28252,"&lt;&gt;储值",Sheet1!$D$5:$D$28252,"&lt;&gt;内部转款",Sheet1!$D$5:$D$28252,"&lt;&gt;内部转账",Sheet1!$E$5:$E$28252,"&lt;&gt;*调拨*")</f>
        <v>0</v>
      </c>
      <c r="W77" s="32">
        <f>SUMIFS(Sheet1!$F$5:$F$28252,Sheet1!$I$5:$I$28252,$B77,Sheet1!$L$5:$L$28252,$A77,Sheet1!$D$5:$D$28252,"效期",Sheet1!$E$5:$E$28252,"&lt;&gt;*调拨*")+SUMIFS(Sheet1!$F$5:$F$28252,Sheet1!$I$5:$I$28252,$B77,Sheet1!$L$5:$L$28252,$A77,Sheet1!$E$5:$E$28252,"*效期*",Sheet1!$D$5:$D$28252,"&lt;&gt;效期",Sheet1!$D$5:$D$28252,"&lt;&gt;内部转款",Sheet1!$D$5:$D$28252,"&lt;&gt;内部转账",Sheet1!$E$5:$E$28252,"&lt;&gt;*调拨*")</f>
        <v>25.9</v>
      </c>
      <c r="X77" s="32">
        <f>SUMIFS(Sheet1!$F$5:$F$28252,Sheet1!$I$5:$I$28252,$B77,Sheet1!$L$5:$L$28252,$A77,Sheet1!$D$5:$D$28252,"内部转款",Sheet1!$E$5:$E$28252,"&lt;&gt;*调拨*")+SUMIFS(Sheet1!$F$5:$F$28252,Sheet1!$I$5:$I$28252,$B77,Sheet1!$L$5:$L$28252,$A77,Sheet1!$D$5:$D$28252,"内部转账",Sheet1!$E$5:$E$28252,"&lt;&gt;*调拨*")</f>
        <v>0</v>
      </c>
      <c r="Y77" s="32">
        <f t="shared" si="4"/>
        <v>0</v>
      </c>
      <c r="Z77" s="32">
        <f>SUMIFS(Sheet1!$F$5:$F$28252,Sheet1!$I$5:$I$28252,$B77,Sheet1!$L$5:$L$28252,$A77)</f>
        <v>18469.1</v>
      </c>
      <c r="AA77" s="32">
        <f>SUMIFS(Sheet1!$G$5:$G$28252,Sheet1!$I$5:$I$28252,$B77,Sheet1!$L$5:$L$28252,$A77,Sheet1!$D$5:$D$28252,"工资",Sheet1!$E$5:$E$28252,"&lt;&gt;*调拨*")+SUMIFS(Sheet1!$G$5:$G$28252,Sheet1!$I$5:$I$28252,$B77,Sheet1!$L$5:$L$28252,$A77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5775.92</v>
      </c>
      <c r="AB77" s="32">
        <f>SUMIFS(Sheet1!$G$5:$G$28252,Sheet1!$I$5:$I$28252,$B77,Sheet1!$L$5:$L$28252,$A77,Sheet1!$D$5:$D$28252,"水费",Sheet1!$E$5:$E$28252,"&lt;&gt;*调拨*")+SUMIFS(Sheet1!$G$5:$G$28252,Sheet1!$I$5:$I$28252,$B77,Sheet1!$L$5:$L$28252,$A77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7" s="32">
        <f>SUMIFS(Sheet1!$G$5:$G$28252,Sheet1!$I$5:$I$28252,$B77,Sheet1!$L$5:$L$28252,$A77,Sheet1!$D$5:$D$28252,"电费",Sheet1!$E$5:$E$28252,"&lt;&gt;*调拨*")+SUMIFS(Sheet1!$G$5:$G$28252,Sheet1!$I$5:$I$28252,$B77,Sheet1!$L$5:$L$28252,$A77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7" s="32">
        <f>SUMIFS(Sheet1!$G$5:$G$28252,Sheet1!$I$5:$I$28252,$B77,Sheet1!$L$5:$L$28252,$A77,Sheet1!$D$5:$D$28252,"宽带费",Sheet1!$E$5:$E$28252,"&lt;&gt;*调拨*")+SUMIFS(Sheet1!$G$5:$G$28252,Sheet1!$I$5:$I$28252,$B77,Sheet1!$L$5:$L$28252,$A77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7" s="32">
        <f>SUMIFS(Sheet1!$G$5:$G$28252,Sheet1!$I$5:$I$28252,$B77,Sheet1!$L$5:$L$28252,$A77,Sheet1!$D$5:$D$28252,"办公费",Sheet1!$E$5:$E$28252,"&lt;&gt;*调拨*")+SUMIFS(Sheet1!$G$5:$G$28252,Sheet1!$I$5:$I$28252,$B77,Sheet1!$L$5:$L$28252,$A77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77" s="32">
        <f>SUMIFS(Sheet1!$G$5:$G$28252,Sheet1!$I$5:$I$28252,$B77,Sheet1!$L$5:$L$28252,$A77,Sheet1!$D$5:$D$28252,"话费",Sheet1!$E$5:$E$28252,"&lt;&gt;*调拨*")+SUMIFS(Sheet1!$G$5:$G$28252,Sheet1!$I$5:$I$28252,$B77,Sheet1!$L$5:$L$28252,$A77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7" s="32">
        <f>SUMIFS(Sheet1!$G$5:$G$28252,Sheet1!$I$5:$I$28252,$B77,Sheet1!$L$5:$L$28252,$A77,Sheet1!$D$5:$D$28252,"房租",Sheet1!$E$5:$E$28252,"&lt;&gt;*调拨*")+SUMIFS(Sheet1!$G$5:$G$28252,Sheet1!$I$5:$I$28252,$B77,Sheet1!$L$5:$L$28252,$A77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30000</v>
      </c>
      <c r="AH77" s="32">
        <f>SUMIFS(Sheet1!$G$5:$G$28252,Sheet1!$I$5:$I$28252,$B77,Sheet1!$L$5:$L$28252,$A77,Sheet1!$E$5:$E$28252,"*调拨*")</f>
        <v>0</v>
      </c>
      <c r="AI77" s="32">
        <f>SUMIFS(Sheet1!$G$5:$G$28252,Sheet1!$I$5:$I$28252,$B77,Sheet1!$L$5:$L$28252,$A77,Sheet1!$D$5:$D$28252,"内部转款",Sheet1!$E$5:$E$28252,"&lt;&gt;*调拨*")+SUMIFS(Sheet1!$G$5:$G$28252,Sheet1!$I$5:$I$28252,$B77,Sheet1!$L$5:$L$28252,$A77,Sheet1!$D$5:$D$28252,"内部转账",Sheet1!$E$5:$E$28252,"&lt;&gt;*调拨*")</f>
        <v>0</v>
      </c>
      <c r="AJ77" s="32">
        <f t="shared" si="5"/>
        <v>0</v>
      </c>
      <c r="AK77" s="32">
        <f>SUMIFS(Sheet1!$G$5:$G$28252,Sheet1!$I$5:$I$28252,$B77,Sheet1!$L$5:$L$28252,$A77)</f>
        <v>35775.92</v>
      </c>
      <c r="AL77" s="32">
        <f t="shared" si="6"/>
        <v>-17306.82</v>
      </c>
    </row>
    <row r="78" ht="16.5" spans="1:38">
      <c r="A78" s="30">
        <v>202601</v>
      </c>
      <c r="B78" s="31" t="s">
        <v>35</v>
      </c>
      <c r="C78" s="32">
        <f>SUMIFS(Sheet1!$F$5:$F$28252,Sheet1!$I$5:$I$28252,$B78,Sheet1!$L$5:$L$28252,$A78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7258.87</v>
      </c>
      <c r="D78" s="32">
        <f>SUMIFS(Sheet1!$F$5:$F$28252,Sheet1!$I$5:$I$28252,$B78,Sheet1!$L$5:$L$28252,$A78,Sheet1!$D$5:$D$28252,"医保即时拨付",Sheet1!$E$5:$E$28252,"&lt;&gt;*调拨*")+SUMIFS(Sheet1!$F$5:$F$28252,Sheet1!$I$5:$I$28252,$B78,Sheet1!$L$5:$L$28252,$A78,Sheet1!$E$5:$E$28252,"*医保即时拨付*",Sheet1!$D$5:$D$28252,"&lt;&gt;医保即时拨付",Sheet1!$D$5:$D$28252,"&lt;&gt;内部转款",Sheet1!$D$5:$D$28252,"&lt;&gt;内部转账",Sheet1!$E$5:$E$28252,"&lt;&gt;*调拨*")</f>
        <v>0</v>
      </c>
      <c r="E78" s="32">
        <f>SUMIFS(Sheet1!$F$5:$F$28252,Sheet1!$I$5:$I$28252,$B78,Sheet1!$L$5:$L$28252,$A78,Sheet1!$D$5:$D$28252,"医保",Sheet1!$E$5:$E$28252,"&lt;&gt;*调拨*",Sheet1!$E$5:$E$28252,"&lt;&gt;*医保即时拨付*")+SUMIFS(Sheet1!$F$5:$F$28252,Sheet1!$I$5:$I$28252,$B78,Sheet1!$L$5:$L$28252,$A78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6371.11</v>
      </c>
      <c r="F78" s="32">
        <f>SUMIFS(Sheet1!$F$5:$F$28252,Sheet1!$I$5:$I$28252,$B78,Sheet1!$L$5:$L$28252,$A78,Sheet1!$D$5:$D$28252,"聚合",Sheet1!$E$5:$E$28252,"&lt;&gt;*调拨*")+SUMIFS(Sheet1!$F$5:$F$28252,Sheet1!$I$5:$I$28252,$B78,Sheet1!$L$5:$L$28252,$A78,Sheet1!$E$5:$E$28252,"*聚合*",Sheet1!$D$5:$D$28252,"&lt;&gt;聚合",Sheet1!$D$5:$D$28252,"&lt;&gt;内部转款",Sheet1!$D$5:$D$28252,"&lt;&gt;内部转账",Sheet1!$E$5:$E$28252,"&lt;&gt;*调拨*")</f>
        <v>0</v>
      </c>
      <c r="G78" s="32">
        <f>SUMIFS(Sheet1!$F$5:$F$28252,Sheet1!$I$5:$I$28252,$B78,Sheet1!$L$5:$L$28252,$A78,Sheet1!$D$5:$D$28252,"24小时微信",Sheet1!$E$5:$E$28252,"&lt;&gt;*调拨*")+SUMIFS(Sheet1!$F$5:$F$28252,Sheet1!$I$5:$I$28252,$B78,Sheet1!$L$5:$L$28252,$A78,Sheet1!$E$5:$E$28252,"*24小时微信*",Sheet1!$D$5:$D$28252,"&lt;&gt;24小时微信",Sheet1!$D$5:$D$28252,"&lt;&gt;内部转款",Sheet1!$D$5:$D$28252,"&lt;&gt;内部转账",Sheet1!$E$5:$E$28252,"&lt;&gt;*调拨*")</f>
        <v>0</v>
      </c>
      <c r="H78" s="32">
        <f>SUMIFS(Sheet1!$F$5:$F$28252,Sheet1!$I$5:$I$28252,$B78,Sheet1!$L$5:$L$28252,$A78,Sheet1!$D$5:$D$28252,"美团",Sheet1!$E$5:$E$28252,"&lt;&gt;*调拨*")+SUMIFS(Sheet1!$F$5:$F$28252,Sheet1!$I$5:$I$28252,$B78,Sheet1!$L$5:$L$28252,$A78,Sheet1!$E$5:$E$28252,"*美团*",Sheet1!$D$5:$D$28252,"&lt;&gt;美团",Sheet1!$D$5:$D$28252,"&lt;&gt;内部转款",Sheet1!$D$5:$D$28252,"&lt;&gt;内部转账",Sheet1!$E$5:$E$28252,"&lt;&gt;*调拨*")</f>
        <v>0</v>
      </c>
      <c r="I78" s="32">
        <f>SUMIFS(Sheet1!$F$5:$F$28252,Sheet1!$I$5:$I$28252,$B78,Sheet1!$L$5:$L$28252,$A78,Sheet1!$D$5:$D$28252,"饿了么",Sheet1!$E$5:$E$28252,"&lt;&gt;*调拨*")+SUMIFS(Sheet1!$F$5:$F$28252,Sheet1!$I$5:$I$28252,$B78,Sheet1!$L$5:$L$28252,$A78,Sheet1!$E$5:$E$28252,"*饿了么*",Sheet1!$D$5:$D$28252,"&lt;&gt;饿了么",Sheet1!$D$5:$D$28252,"&lt;&gt;内部转款",Sheet1!$D$5:$D$28252,"&lt;&gt;内部转账",Sheet1!$E$5:$E$28252,"&lt;&gt;*调拨*")</f>
        <v>274.28</v>
      </c>
      <c r="J78" s="32">
        <f>SUMIFS(Sheet1!$F$5:$F$28252,Sheet1!$I$5:$I$28252,$B78,Sheet1!$L$5:$L$28252,$A78,Sheet1!$D$5:$D$28252,"健E卡",Sheet1!$E$5:$E$28252,"&lt;&gt;*调拨*")+SUMIFS(Sheet1!$F$5:$F$28252,Sheet1!$I$5:$I$28252,$B78,Sheet1!$L$5:$L$28252,$A78,Sheet1!$E$5:$E$28252,"*健E卡*",Sheet1!$D$5:$D$28252,"&lt;&gt;健E卡",Sheet1!$D$5:$D$28252,"&lt;&gt;内部转款",Sheet1!$D$5:$D$28252,"&lt;&gt;内部转账",Sheet1!$E$5:$E$28252,"&lt;&gt;*调拨*")</f>
        <v>0</v>
      </c>
      <c r="K78" s="32">
        <f>SUMIFS(Sheet1!$F$5:$F$28252,Sheet1!$I$5:$I$28252,$B78,Sheet1!$L$5:$L$28252,$A78,Sheet1!$D$5:$D$28252,"抖音",Sheet1!$E$5:$E$28252,"&lt;&gt;*调拨*")+SUMIFS(Sheet1!$F$5:$F$28252,Sheet1!$I$5:$I$28252,$B78,Sheet1!$L$5:$L$28252,$A78,Sheet1!$E$5:$E$28252,"*抖音*",Sheet1!$D$5:$D$28252,"&lt;&gt;抖音",Sheet1!$D$5:$D$28252,"&lt;&gt;内部转款",Sheet1!$D$5:$D$28252,"&lt;&gt;内部转账",Sheet1!$E$5:$E$28252,"&lt;&gt;*调拨*")</f>
        <v>0</v>
      </c>
      <c r="L78" s="32">
        <f>SUMIFS(Sheet1!$F$5:$F$28252,Sheet1!$I$5:$I$28252,$B78,Sheet1!$L$5:$L$28252,$A78,Sheet1!$D$5:$D$28252,"医卡通",Sheet1!$E$5:$E$28252,"&lt;&gt;*调拨*")+SUMIFS(Sheet1!$F$5:$F$28252,Sheet1!$I$5:$I$28252,$B78,Sheet1!$L$5:$L$28252,$A78,Sheet1!$E$5:$E$28252,"*医卡通*",Sheet1!$D$5:$D$28252,"&lt;&gt;医卡通",Sheet1!$D$5:$D$28252,"&lt;&gt;内部转款",Sheet1!$D$5:$D$28252,"&lt;&gt;内部转账",Sheet1!$E$5:$E$28252,"&lt;&gt;*调拨*")</f>
        <v>0</v>
      </c>
      <c r="M78" s="32">
        <f>SUMIFS(Sheet1!$F$5:$F$28252,Sheet1!$I$5:$I$28252,$B78,Sheet1!$L$5:$L$28252,$A78,Sheet1!$D$5:$D$28252,"企健网",Sheet1!$E$5:$E$28252,"&lt;&gt;*调拨*")+SUMIFS(Sheet1!$F$5:$F$28252,Sheet1!$I$5:$I$28252,$B78,Sheet1!$L$5:$L$28252,$A78,Sheet1!$E$5:$E$28252,"*企健网*",Sheet1!$D$5:$D$28252,"&lt;&gt;企健网",Sheet1!$D$5:$D$28252,"&lt;&gt;内部转款",Sheet1!$D$5:$D$28252,"&lt;&gt;内部转账",Sheet1!$E$5:$E$28252,"&lt;&gt;*调拨*")</f>
        <v>0</v>
      </c>
      <c r="N78" s="32">
        <f>SUMIFS(Sheet1!$F$5:$F$28252,Sheet1!$I$5:$I$28252,$B78,Sheet1!$L$5:$L$28252,$A78,Sheet1!$D$5:$D$28252,"银联",Sheet1!$E$5:$E$28252,"&lt;&gt;*调拨*")+SUMIFS(Sheet1!$F$5:$F$28252,Sheet1!$I$5:$I$28252,$B78,Sheet1!$L$5:$L$28252,$A78,Sheet1!$E$5:$E$28252,"*银联*",Sheet1!$D$5:$D$28252,"&lt;&gt;银联",Sheet1!$D$5:$D$28252,"&lt;&gt;内部转款",Sheet1!$D$5:$D$28252,"&lt;&gt;内部转账",Sheet1!$E$5:$E$28252,"&lt;&gt;*调拨*")</f>
        <v>0</v>
      </c>
      <c r="O78" s="32">
        <f>SUMIFS(Sheet1!$F$5:$F$28252,Sheet1!$I$5:$I$28252,$B78,Sheet1!$L$5:$L$28252,$A78,Sheet1!$D$5:$D$28252,"京东",Sheet1!$E$5:$E$28252,"&lt;&gt;*调拨*")+SUMIFS(Sheet1!$F$5:$F$28252,Sheet1!$I$5:$I$28252,$B78,Sheet1!$L$5:$L$28252,$A78,Sheet1!$E$5:$E$28252,"*京东*",Sheet1!$D$5:$D$28252,"&lt;&gt;京东",Sheet1!$D$5:$D$28252,"&lt;&gt;内部转款",Sheet1!$D$5:$D$28252,"&lt;&gt;内部转账",Sheet1!$E$5:$E$28252,"&lt;&gt;*调拨*")</f>
        <v>0</v>
      </c>
      <c r="P78" s="32">
        <f>SUMIFS(Sheet1!$F$5:$F$28252,Sheet1!$I$5:$I$28252,$B78,Sheet1!$L$5:$L$28252,$A78,Sheet1!$D$5:$D$28252,"药机微信",Sheet1!$E$5:$E$28252,"&lt;&gt;*调拨*")+SUMIFS(Sheet1!$F$5:$F$28252,Sheet1!$I$5:$I$28252,$B78,Sheet1!$L$5:$L$28252,$A78,Sheet1!$E$5:$E$28252,"*药机微信*",Sheet1!$D$5:$D$28252,"&lt;&gt;药机微信",Sheet1!$D$5:$D$28252,"&lt;&gt;内部转款",Sheet1!$D$5:$D$28252,"&lt;&gt;内部转账",Sheet1!$E$5:$E$28252,"&lt;&gt;*调拨*")</f>
        <v>0</v>
      </c>
      <c r="Q78" s="32">
        <f>SUMIFS(Sheet1!$F$5:$F$28252,Sheet1!$I$5:$I$28252,$B78,Sheet1!$L$5:$L$28252,$A78,Sheet1!$D$5:$D$28252,"亲情卡",Sheet1!$E$5:$E$28252,"&lt;&gt;*调拨*")+SUMIFS(Sheet1!$F$5:$F$28252,Sheet1!$I$5:$I$28252,$B78,Sheet1!$L$5:$L$28252,$A78,Sheet1!$E$5:$E$28252,"*亲情卡*",Sheet1!$D$5:$D$28252,"&lt;&gt;亲情卡",Sheet1!$D$5:$D$28252,"&lt;&gt;内部转款",Sheet1!$D$5:$D$28252,"&lt;&gt;内部转账",Sheet1!$E$5:$E$28252,"&lt;&gt;*调拨*")</f>
        <v>0</v>
      </c>
      <c r="R78" s="32">
        <f>SUMIFS(Sheet1!$F$5:$F$28252,Sheet1!$I$5:$I$28252,$B78,Sheet1!$L$5:$L$28252,$A78,Sheet1!$D$5:$D$28252,"优惠券",Sheet1!$E$5:$E$28252,"&lt;&gt;*调拨*")+SUMIFS(Sheet1!$F$5:$F$28252,Sheet1!$I$5:$I$28252,$B78,Sheet1!$L$5:$L$28252,$A78,Sheet1!$E$5:$E$28252,"*优惠券*",Sheet1!$D$5:$D$28252,"&lt;&gt;优惠券",Sheet1!$D$5:$D$28252,"&lt;&gt;内部转款",Sheet1!$D$5:$D$28252,"&lt;&gt;内部转账",Sheet1!$E$5:$E$28252,"&lt;&gt;*调拨*")</f>
        <v>0</v>
      </c>
      <c r="S78" s="32">
        <f>SUMIFS(Sheet1!$F$5:$F$28252,Sheet1!$I$5:$I$28252,$B78,Sheet1!$L$5:$L$28252,$A78,Sheet1!$D$5:$D$28252,"代金券",Sheet1!$E$5:$E$28252,"&lt;&gt;*调拨*")+SUMIFS(Sheet1!$F$5:$F$28252,Sheet1!$I$5:$I$28252,$B78,Sheet1!$L$5:$L$28252,$A78,Sheet1!$E$5:$E$28252,"*代金券*",Sheet1!$D$5:$D$28252,"&lt;&gt;代金券",Sheet1!$D$5:$D$28252,"&lt;&gt;内部转款",Sheet1!$D$5:$D$28252,"&lt;&gt;内部转账",Sheet1!$E$5:$E$28252,"&lt;&gt;*调拨*")</f>
        <v>0</v>
      </c>
      <c r="T78" s="32">
        <f>SUMIFS(Sheet1!$F$5:$F$28252,Sheet1!$I$5:$I$28252,$B78,Sheet1!$L$5:$L$28252,$A78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78,Sheet1!$L$5:$L$28252,$A78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78,Sheet1!$L$5:$L$28252,$A78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78,Sheet1!$L$5:$L$28252,$A78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78" s="32">
        <f>SUMIFS(Sheet1!$F$5:$F$28252,Sheet1!$I$5:$I$28252,$B78,Sheet1!$L$5:$L$28252,$A78,Sheet1!$E$5:$E$28252,"*调拨*")</f>
        <v>0</v>
      </c>
      <c r="V78" s="32">
        <f>SUMIFS(Sheet1!$F$5:$F$28252,Sheet1!$I$5:$I$28252,$B78,Sheet1!$L$5:$L$28252,$A78,Sheet1!$D$5:$D$28252,"储值",Sheet1!$E$5:$E$28252,"&lt;&gt;*调拨*")+SUMIFS(Sheet1!$F$5:$F$28252,Sheet1!$I$5:$I$28252,$B78,Sheet1!$L$5:$L$28252,$A78,Sheet1!$E$5:$E$28252,"*储值*",Sheet1!$D$5:$D$28252,"&lt;&gt;储值",Sheet1!$D$5:$D$28252,"&lt;&gt;内部转款",Sheet1!$D$5:$D$28252,"&lt;&gt;内部转账",Sheet1!$E$5:$E$28252,"&lt;&gt;*调拨*")</f>
        <v>0</v>
      </c>
      <c r="W78" s="32">
        <f>SUMIFS(Sheet1!$F$5:$F$28252,Sheet1!$I$5:$I$28252,$B78,Sheet1!$L$5:$L$28252,$A78,Sheet1!$D$5:$D$28252,"效期",Sheet1!$E$5:$E$28252,"&lt;&gt;*调拨*")+SUMIFS(Sheet1!$F$5:$F$28252,Sheet1!$I$5:$I$28252,$B78,Sheet1!$L$5:$L$28252,$A78,Sheet1!$E$5:$E$28252,"*效期*",Sheet1!$D$5:$D$28252,"&lt;&gt;效期",Sheet1!$D$5:$D$28252,"&lt;&gt;内部转款",Sheet1!$D$5:$D$28252,"&lt;&gt;内部转账",Sheet1!$E$5:$E$28252,"&lt;&gt;*调拨*")</f>
        <v>0</v>
      </c>
      <c r="X78" s="32">
        <f>SUMIFS(Sheet1!$F$5:$F$28252,Sheet1!$I$5:$I$28252,$B78,Sheet1!$L$5:$L$28252,$A78,Sheet1!$D$5:$D$28252,"内部转款",Sheet1!$E$5:$E$28252,"&lt;&gt;*调拨*")+SUMIFS(Sheet1!$F$5:$F$28252,Sheet1!$I$5:$I$28252,$B78,Sheet1!$L$5:$L$28252,$A78,Sheet1!$D$5:$D$28252,"内部转账",Sheet1!$E$5:$E$28252,"&lt;&gt;*调拨*")</f>
        <v>0</v>
      </c>
      <c r="Y78" s="32">
        <f t="shared" si="4"/>
        <v>0</v>
      </c>
      <c r="Z78" s="32">
        <f>SUMIFS(Sheet1!$F$5:$F$28252,Sheet1!$I$5:$I$28252,$B78,Sheet1!$L$5:$L$28252,$A78)</f>
        <v>13904.26</v>
      </c>
      <c r="AA78" s="32">
        <f>SUMIFS(Sheet1!$G$5:$G$28252,Sheet1!$I$5:$I$28252,$B78,Sheet1!$L$5:$L$28252,$A78,Sheet1!$D$5:$D$28252,"工资",Sheet1!$E$5:$E$28252,"&lt;&gt;*调拨*")+SUMIFS(Sheet1!$G$5:$G$28252,Sheet1!$I$5:$I$28252,$B78,Sheet1!$L$5:$L$28252,$A78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6363.24</v>
      </c>
      <c r="AB78" s="32">
        <f>SUMIFS(Sheet1!$G$5:$G$28252,Sheet1!$I$5:$I$28252,$B78,Sheet1!$L$5:$L$28252,$A78,Sheet1!$D$5:$D$28252,"水费",Sheet1!$E$5:$E$28252,"&lt;&gt;*调拨*")+SUMIFS(Sheet1!$G$5:$G$28252,Sheet1!$I$5:$I$28252,$B78,Sheet1!$L$5:$L$28252,$A78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8" s="32">
        <f>SUMIFS(Sheet1!$G$5:$G$28252,Sheet1!$I$5:$I$28252,$B78,Sheet1!$L$5:$L$28252,$A78,Sheet1!$D$5:$D$28252,"电费",Sheet1!$E$5:$E$28252,"&lt;&gt;*调拨*")+SUMIFS(Sheet1!$G$5:$G$28252,Sheet1!$I$5:$I$28252,$B78,Sheet1!$L$5:$L$28252,$A78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8" s="32">
        <f>SUMIFS(Sheet1!$G$5:$G$28252,Sheet1!$I$5:$I$28252,$B78,Sheet1!$L$5:$L$28252,$A78,Sheet1!$D$5:$D$28252,"宽带费",Sheet1!$E$5:$E$28252,"&lt;&gt;*调拨*")+SUMIFS(Sheet1!$G$5:$G$28252,Sheet1!$I$5:$I$28252,$B78,Sheet1!$L$5:$L$28252,$A78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8" s="32">
        <f>SUMIFS(Sheet1!$G$5:$G$28252,Sheet1!$I$5:$I$28252,$B78,Sheet1!$L$5:$L$28252,$A78,Sheet1!$D$5:$D$28252,"办公费",Sheet1!$E$5:$E$28252,"&lt;&gt;*调拨*")+SUMIFS(Sheet1!$G$5:$G$28252,Sheet1!$I$5:$I$28252,$B78,Sheet1!$L$5:$L$28252,$A78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78" s="32">
        <f>SUMIFS(Sheet1!$G$5:$G$28252,Sheet1!$I$5:$I$28252,$B78,Sheet1!$L$5:$L$28252,$A78,Sheet1!$D$5:$D$28252,"话费",Sheet1!$E$5:$E$28252,"&lt;&gt;*调拨*")+SUMIFS(Sheet1!$G$5:$G$28252,Sheet1!$I$5:$I$28252,$B78,Sheet1!$L$5:$L$28252,$A78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8" s="32">
        <f>SUMIFS(Sheet1!$G$5:$G$28252,Sheet1!$I$5:$I$28252,$B78,Sheet1!$L$5:$L$28252,$A78,Sheet1!$D$5:$D$28252,"房租",Sheet1!$E$5:$E$28252,"&lt;&gt;*调拨*")+SUMIFS(Sheet1!$G$5:$G$28252,Sheet1!$I$5:$I$28252,$B78,Sheet1!$L$5:$L$28252,$A78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78" s="32">
        <f>SUMIFS(Sheet1!$G$5:$G$28252,Sheet1!$I$5:$I$28252,$B78,Sheet1!$L$5:$L$28252,$A78,Sheet1!$E$5:$E$28252,"*调拨*")</f>
        <v>0</v>
      </c>
      <c r="AI78" s="32">
        <f>SUMIFS(Sheet1!$G$5:$G$28252,Sheet1!$I$5:$I$28252,$B78,Sheet1!$L$5:$L$28252,$A78,Sheet1!$D$5:$D$28252,"内部转款",Sheet1!$E$5:$E$28252,"&lt;&gt;*调拨*")+SUMIFS(Sheet1!$G$5:$G$28252,Sheet1!$I$5:$I$28252,$B78,Sheet1!$L$5:$L$28252,$A78,Sheet1!$D$5:$D$28252,"内部转账",Sheet1!$E$5:$E$28252,"&lt;&gt;*调拨*")</f>
        <v>0</v>
      </c>
      <c r="AJ78" s="32">
        <f t="shared" si="5"/>
        <v>0</v>
      </c>
      <c r="AK78" s="32">
        <f>SUMIFS(Sheet1!$G$5:$G$28252,Sheet1!$I$5:$I$28252,$B78,Sheet1!$L$5:$L$28252,$A78)</f>
        <v>6363.24</v>
      </c>
      <c r="AL78" s="32">
        <f t="shared" si="6"/>
        <v>7541.02</v>
      </c>
    </row>
    <row r="79" ht="16.5" spans="1:38">
      <c r="A79" s="30">
        <v>202601</v>
      </c>
      <c r="B79" s="31" t="s">
        <v>101</v>
      </c>
      <c r="C79" s="32">
        <f>SUMIFS(Sheet1!$F$5:$F$28252,Sheet1!$I$5:$I$28252,$B79,Sheet1!$L$5:$L$28252,$A79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30550.23</v>
      </c>
      <c r="D79" s="32">
        <f>SUMIFS(Sheet1!$F$5:$F$28252,Sheet1!$I$5:$I$28252,$B79,Sheet1!$L$5:$L$28252,$A79,Sheet1!$D$5:$D$28252,"医保即时拨付",Sheet1!$E$5:$E$28252,"&lt;&gt;*调拨*")+SUMIFS(Sheet1!$F$5:$F$28252,Sheet1!$I$5:$I$28252,$B79,Sheet1!$L$5:$L$28252,$A79,Sheet1!$E$5:$E$28252,"*医保即时拨付*",Sheet1!$D$5:$D$28252,"&lt;&gt;医保即时拨付",Sheet1!$D$5:$D$28252,"&lt;&gt;内部转款",Sheet1!$D$5:$D$28252,"&lt;&gt;内部转账",Sheet1!$E$5:$E$28252,"&lt;&gt;*调拨*")</f>
        <v>0</v>
      </c>
      <c r="E79" s="32">
        <f>SUMIFS(Sheet1!$F$5:$F$28252,Sheet1!$I$5:$I$28252,$B79,Sheet1!$L$5:$L$28252,$A79,Sheet1!$D$5:$D$28252,"医保",Sheet1!$E$5:$E$28252,"&lt;&gt;*调拨*",Sheet1!$E$5:$E$28252,"&lt;&gt;*医保即时拨付*")+SUMIFS(Sheet1!$F$5:$F$28252,Sheet1!$I$5:$I$28252,$B79,Sheet1!$L$5:$L$28252,$A79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6303.84</v>
      </c>
      <c r="F79" s="32">
        <f>SUMIFS(Sheet1!$F$5:$F$28252,Sheet1!$I$5:$I$28252,$B79,Sheet1!$L$5:$L$28252,$A79,Sheet1!$D$5:$D$28252,"聚合",Sheet1!$E$5:$E$28252,"&lt;&gt;*调拨*")+SUMIFS(Sheet1!$F$5:$F$28252,Sheet1!$I$5:$I$28252,$B79,Sheet1!$L$5:$L$28252,$A79,Sheet1!$E$5:$E$28252,"*聚合*",Sheet1!$D$5:$D$28252,"&lt;&gt;聚合",Sheet1!$D$5:$D$28252,"&lt;&gt;内部转款",Sheet1!$D$5:$D$28252,"&lt;&gt;内部转账",Sheet1!$E$5:$E$28252,"&lt;&gt;*调拨*")</f>
        <v>0</v>
      </c>
      <c r="G79" s="32">
        <f>SUMIFS(Sheet1!$F$5:$F$28252,Sheet1!$I$5:$I$28252,$B79,Sheet1!$L$5:$L$28252,$A79,Sheet1!$D$5:$D$28252,"24小时微信",Sheet1!$E$5:$E$28252,"&lt;&gt;*调拨*")+SUMIFS(Sheet1!$F$5:$F$28252,Sheet1!$I$5:$I$28252,$B79,Sheet1!$L$5:$L$28252,$A79,Sheet1!$E$5:$E$28252,"*24小时微信*",Sheet1!$D$5:$D$28252,"&lt;&gt;24小时微信",Sheet1!$D$5:$D$28252,"&lt;&gt;内部转款",Sheet1!$D$5:$D$28252,"&lt;&gt;内部转账",Sheet1!$E$5:$E$28252,"&lt;&gt;*调拨*")</f>
        <v>0</v>
      </c>
      <c r="H79" s="32">
        <f>SUMIFS(Sheet1!$F$5:$F$28252,Sheet1!$I$5:$I$28252,$B79,Sheet1!$L$5:$L$28252,$A79,Sheet1!$D$5:$D$28252,"美团",Sheet1!$E$5:$E$28252,"&lt;&gt;*调拨*")+SUMIFS(Sheet1!$F$5:$F$28252,Sheet1!$I$5:$I$28252,$B79,Sheet1!$L$5:$L$28252,$A79,Sheet1!$E$5:$E$28252,"*美团*",Sheet1!$D$5:$D$28252,"&lt;&gt;美团",Sheet1!$D$5:$D$28252,"&lt;&gt;内部转款",Sheet1!$D$5:$D$28252,"&lt;&gt;内部转账",Sheet1!$E$5:$E$28252,"&lt;&gt;*调拨*")</f>
        <v>0</v>
      </c>
      <c r="I79" s="32">
        <f>SUMIFS(Sheet1!$F$5:$F$28252,Sheet1!$I$5:$I$28252,$B79,Sheet1!$L$5:$L$28252,$A79,Sheet1!$D$5:$D$28252,"饿了么",Sheet1!$E$5:$E$28252,"&lt;&gt;*调拨*")+SUMIFS(Sheet1!$F$5:$F$28252,Sheet1!$I$5:$I$28252,$B79,Sheet1!$L$5:$L$28252,$A79,Sheet1!$E$5:$E$28252,"*饿了么*",Sheet1!$D$5:$D$28252,"&lt;&gt;饿了么",Sheet1!$D$5:$D$28252,"&lt;&gt;内部转款",Sheet1!$D$5:$D$28252,"&lt;&gt;内部转账",Sheet1!$E$5:$E$28252,"&lt;&gt;*调拨*")</f>
        <v>0</v>
      </c>
      <c r="J79" s="32">
        <f>SUMIFS(Sheet1!$F$5:$F$28252,Sheet1!$I$5:$I$28252,$B79,Sheet1!$L$5:$L$28252,$A79,Sheet1!$D$5:$D$28252,"健E卡",Sheet1!$E$5:$E$28252,"&lt;&gt;*调拨*")+SUMIFS(Sheet1!$F$5:$F$28252,Sheet1!$I$5:$I$28252,$B79,Sheet1!$L$5:$L$28252,$A79,Sheet1!$E$5:$E$28252,"*健E卡*",Sheet1!$D$5:$D$28252,"&lt;&gt;健E卡",Sheet1!$D$5:$D$28252,"&lt;&gt;内部转款",Sheet1!$D$5:$D$28252,"&lt;&gt;内部转账",Sheet1!$E$5:$E$28252,"&lt;&gt;*调拨*")</f>
        <v>0</v>
      </c>
      <c r="K79" s="32">
        <f>SUMIFS(Sheet1!$F$5:$F$28252,Sheet1!$I$5:$I$28252,$B79,Sheet1!$L$5:$L$28252,$A79,Sheet1!$D$5:$D$28252,"抖音",Sheet1!$E$5:$E$28252,"&lt;&gt;*调拨*")+SUMIFS(Sheet1!$F$5:$F$28252,Sheet1!$I$5:$I$28252,$B79,Sheet1!$L$5:$L$28252,$A79,Sheet1!$E$5:$E$28252,"*抖音*",Sheet1!$D$5:$D$28252,"&lt;&gt;抖音",Sheet1!$D$5:$D$28252,"&lt;&gt;内部转款",Sheet1!$D$5:$D$28252,"&lt;&gt;内部转账",Sheet1!$E$5:$E$28252,"&lt;&gt;*调拨*")</f>
        <v>0</v>
      </c>
      <c r="L79" s="32">
        <f>SUMIFS(Sheet1!$F$5:$F$28252,Sheet1!$I$5:$I$28252,$B79,Sheet1!$L$5:$L$28252,$A79,Sheet1!$D$5:$D$28252,"医卡通",Sheet1!$E$5:$E$28252,"&lt;&gt;*调拨*")+SUMIFS(Sheet1!$F$5:$F$28252,Sheet1!$I$5:$I$28252,$B79,Sheet1!$L$5:$L$28252,$A79,Sheet1!$E$5:$E$28252,"*医卡通*",Sheet1!$D$5:$D$28252,"&lt;&gt;医卡通",Sheet1!$D$5:$D$28252,"&lt;&gt;内部转款",Sheet1!$D$5:$D$28252,"&lt;&gt;内部转账",Sheet1!$E$5:$E$28252,"&lt;&gt;*调拨*")</f>
        <v>0</v>
      </c>
      <c r="M79" s="32">
        <f>SUMIFS(Sheet1!$F$5:$F$28252,Sheet1!$I$5:$I$28252,$B79,Sheet1!$L$5:$L$28252,$A79,Sheet1!$D$5:$D$28252,"企健网",Sheet1!$E$5:$E$28252,"&lt;&gt;*调拨*")+SUMIFS(Sheet1!$F$5:$F$28252,Sheet1!$I$5:$I$28252,$B79,Sheet1!$L$5:$L$28252,$A79,Sheet1!$E$5:$E$28252,"*企健网*",Sheet1!$D$5:$D$28252,"&lt;&gt;企健网",Sheet1!$D$5:$D$28252,"&lt;&gt;内部转款",Sheet1!$D$5:$D$28252,"&lt;&gt;内部转账",Sheet1!$E$5:$E$28252,"&lt;&gt;*调拨*")</f>
        <v>0</v>
      </c>
      <c r="N79" s="32">
        <f>SUMIFS(Sheet1!$F$5:$F$28252,Sheet1!$I$5:$I$28252,$B79,Sheet1!$L$5:$L$28252,$A79,Sheet1!$D$5:$D$28252,"银联",Sheet1!$E$5:$E$28252,"&lt;&gt;*调拨*")+SUMIFS(Sheet1!$F$5:$F$28252,Sheet1!$I$5:$I$28252,$B79,Sheet1!$L$5:$L$28252,$A79,Sheet1!$E$5:$E$28252,"*银联*",Sheet1!$D$5:$D$28252,"&lt;&gt;银联",Sheet1!$D$5:$D$28252,"&lt;&gt;内部转款",Sheet1!$D$5:$D$28252,"&lt;&gt;内部转账",Sheet1!$E$5:$E$28252,"&lt;&gt;*调拨*")</f>
        <v>0</v>
      </c>
      <c r="O79" s="32">
        <f>SUMIFS(Sheet1!$F$5:$F$28252,Sheet1!$I$5:$I$28252,$B79,Sheet1!$L$5:$L$28252,$A79,Sheet1!$D$5:$D$28252,"京东",Sheet1!$E$5:$E$28252,"&lt;&gt;*调拨*")+SUMIFS(Sheet1!$F$5:$F$28252,Sheet1!$I$5:$I$28252,$B79,Sheet1!$L$5:$L$28252,$A79,Sheet1!$E$5:$E$28252,"*京东*",Sheet1!$D$5:$D$28252,"&lt;&gt;京东",Sheet1!$D$5:$D$28252,"&lt;&gt;内部转款",Sheet1!$D$5:$D$28252,"&lt;&gt;内部转账",Sheet1!$E$5:$E$28252,"&lt;&gt;*调拨*")</f>
        <v>0</v>
      </c>
      <c r="P79" s="32">
        <f>SUMIFS(Sheet1!$F$5:$F$28252,Sheet1!$I$5:$I$28252,$B79,Sheet1!$L$5:$L$28252,$A79,Sheet1!$D$5:$D$28252,"药机微信",Sheet1!$E$5:$E$28252,"&lt;&gt;*调拨*")+SUMIFS(Sheet1!$F$5:$F$28252,Sheet1!$I$5:$I$28252,$B79,Sheet1!$L$5:$L$28252,$A79,Sheet1!$E$5:$E$28252,"*药机微信*",Sheet1!$D$5:$D$28252,"&lt;&gt;药机微信",Sheet1!$D$5:$D$28252,"&lt;&gt;内部转款",Sheet1!$D$5:$D$28252,"&lt;&gt;内部转账",Sheet1!$E$5:$E$28252,"&lt;&gt;*调拨*")</f>
        <v>0</v>
      </c>
      <c r="Q79" s="32">
        <f>SUMIFS(Sheet1!$F$5:$F$28252,Sheet1!$I$5:$I$28252,$B79,Sheet1!$L$5:$L$28252,$A79,Sheet1!$D$5:$D$28252,"亲情卡",Sheet1!$E$5:$E$28252,"&lt;&gt;*调拨*")+SUMIFS(Sheet1!$F$5:$F$28252,Sheet1!$I$5:$I$28252,$B79,Sheet1!$L$5:$L$28252,$A79,Sheet1!$E$5:$E$28252,"*亲情卡*",Sheet1!$D$5:$D$28252,"&lt;&gt;亲情卡",Sheet1!$D$5:$D$28252,"&lt;&gt;内部转款",Sheet1!$D$5:$D$28252,"&lt;&gt;内部转账",Sheet1!$E$5:$E$28252,"&lt;&gt;*调拨*")</f>
        <v>0</v>
      </c>
      <c r="R79" s="32">
        <f>SUMIFS(Sheet1!$F$5:$F$28252,Sheet1!$I$5:$I$28252,$B79,Sheet1!$L$5:$L$28252,$A79,Sheet1!$D$5:$D$28252,"优惠券",Sheet1!$E$5:$E$28252,"&lt;&gt;*调拨*")+SUMIFS(Sheet1!$F$5:$F$28252,Sheet1!$I$5:$I$28252,$B79,Sheet1!$L$5:$L$28252,$A79,Sheet1!$E$5:$E$28252,"*优惠券*",Sheet1!$D$5:$D$28252,"&lt;&gt;优惠券",Sheet1!$D$5:$D$28252,"&lt;&gt;内部转款",Sheet1!$D$5:$D$28252,"&lt;&gt;内部转账",Sheet1!$E$5:$E$28252,"&lt;&gt;*调拨*")</f>
        <v>0</v>
      </c>
      <c r="S79" s="32">
        <f>SUMIFS(Sheet1!$F$5:$F$28252,Sheet1!$I$5:$I$28252,$B79,Sheet1!$L$5:$L$28252,$A79,Sheet1!$D$5:$D$28252,"代金券",Sheet1!$E$5:$E$28252,"&lt;&gt;*调拨*")+SUMIFS(Sheet1!$F$5:$F$28252,Sheet1!$I$5:$I$28252,$B79,Sheet1!$L$5:$L$28252,$A79,Sheet1!$E$5:$E$28252,"*代金券*",Sheet1!$D$5:$D$28252,"&lt;&gt;代金券",Sheet1!$D$5:$D$28252,"&lt;&gt;内部转款",Sheet1!$D$5:$D$28252,"&lt;&gt;内部转账",Sheet1!$E$5:$E$28252,"&lt;&gt;*调拨*")</f>
        <v>0</v>
      </c>
      <c r="T79" s="32">
        <f>SUMIFS(Sheet1!$F$5:$F$28252,Sheet1!$I$5:$I$28252,$B79,Sheet1!$L$5:$L$28252,$A79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79,Sheet1!$L$5:$L$28252,$A79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79,Sheet1!$L$5:$L$28252,$A79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79,Sheet1!$L$5:$L$28252,$A79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79" s="32">
        <f>SUMIFS(Sheet1!$F$5:$F$28252,Sheet1!$I$5:$I$28252,$B79,Sheet1!$L$5:$L$28252,$A79,Sheet1!$E$5:$E$28252,"*调拨*")</f>
        <v>0</v>
      </c>
      <c r="V79" s="32">
        <f>SUMIFS(Sheet1!$F$5:$F$28252,Sheet1!$I$5:$I$28252,$B79,Sheet1!$L$5:$L$28252,$A79,Sheet1!$D$5:$D$28252,"储值",Sheet1!$E$5:$E$28252,"&lt;&gt;*调拨*")+SUMIFS(Sheet1!$F$5:$F$28252,Sheet1!$I$5:$I$28252,$B79,Sheet1!$L$5:$L$28252,$A79,Sheet1!$E$5:$E$28252,"*储值*",Sheet1!$D$5:$D$28252,"&lt;&gt;储值",Sheet1!$D$5:$D$28252,"&lt;&gt;内部转款",Sheet1!$D$5:$D$28252,"&lt;&gt;内部转账",Sheet1!$E$5:$E$28252,"&lt;&gt;*调拨*")</f>
        <v>0</v>
      </c>
      <c r="W79" s="32">
        <f>SUMIFS(Sheet1!$F$5:$F$28252,Sheet1!$I$5:$I$28252,$B79,Sheet1!$L$5:$L$28252,$A79,Sheet1!$D$5:$D$28252,"效期",Sheet1!$E$5:$E$28252,"&lt;&gt;*调拨*")+SUMIFS(Sheet1!$F$5:$F$28252,Sheet1!$I$5:$I$28252,$B79,Sheet1!$L$5:$L$28252,$A79,Sheet1!$E$5:$E$28252,"*效期*",Sheet1!$D$5:$D$28252,"&lt;&gt;效期",Sheet1!$D$5:$D$28252,"&lt;&gt;内部转款",Sheet1!$D$5:$D$28252,"&lt;&gt;内部转账",Sheet1!$E$5:$E$28252,"&lt;&gt;*调拨*")</f>
        <v>0</v>
      </c>
      <c r="X79" s="32">
        <f>SUMIFS(Sheet1!$F$5:$F$28252,Sheet1!$I$5:$I$28252,$B79,Sheet1!$L$5:$L$28252,$A79,Sheet1!$D$5:$D$28252,"内部转款",Sheet1!$E$5:$E$28252,"&lt;&gt;*调拨*")+SUMIFS(Sheet1!$F$5:$F$28252,Sheet1!$I$5:$I$28252,$B79,Sheet1!$L$5:$L$28252,$A79,Sheet1!$D$5:$D$28252,"内部转账",Sheet1!$E$5:$E$28252,"&lt;&gt;*调拨*")</f>
        <v>0</v>
      </c>
      <c r="Y79" s="32">
        <f t="shared" si="4"/>
        <v>0</v>
      </c>
      <c r="Z79" s="32">
        <f>SUMIFS(Sheet1!$F$5:$F$28252,Sheet1!$I$5:$I$28252,$B79,Sheet1!$L$5:$L$28252,$A79)</f>
        <v>36854.07</v>
      </c>
      <c r="AA79" s="32">
        <f>SUMIFS(Sheet1!$G$5:$G$28252,Sheet1!$I$5:$I$28252,$B79,Sheet1!$L$5:$L$28252,$A79,Sheet1!$D$5:$D$28252,"工资",Sheet1!$E$5:$E$28252,"&lt;&gt;*调拨*")+SUMIFS(Sheet1!$G$5:$G$28252,Sheet1!$I$5:$I$28252,$B79,Sheet1!$L$5:$L$28252,$A79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6991.31</v>
      </c>
      <c r="AB79" s="32">
        <f>SUMIFS(Sheet1!$G$5:$G$28252,Sheet1!$I$5:$I$28252,$B79,Sheet1!$L$5:$L$28252,$A79,Sheet1!$D$5:$D$28252,"水费",Sheet1!$E$5:$E$28252,"&lt;&gt;*调拨*")+SUMIFS(Sheet1!$G$5:$G$28252,Sheet1!$I$5:$I$28252,$B79,Sheet1!$L$5:$L$28252,$A79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79" s="32">
        <f>SUMIFS(Sheet1!$G$5:$G$28252,Sheet1!$I$5:$I$28252,$B79,Sheet1!$L$5:$L$28252,$A79,Sheet1!$D$5:$D$28252,"电费",Sheet1!$E$5:$E$28252,"&lt;&gt;*调拨*")+SUMIFS(Sheet1!$G$5:$G$28252,Sheet1!$I$5:$I$28252,$B79,Sheet1!$L$5:$L$28252,$A79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79" s="32">
        <f>SUMIFS(Sheet1!$G$5:$G$28252,Sheet1!$I$5:$I$28252,$B79,Sheet1!$L$5:$L$28252,$A79,Sheet1!$D$5:$D$28252,"宽带费",Sheet1!$E$5:$E$28252,"&lt;&gt;*调拨*")+SUMIFS(Sheet1!$G$5:$G$28252,Sheet1!$I$5:$I$28252,$B79,Sheet1!$L$5:$L$28252,$A79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79" s="32">
        <f>SUMIFS(Sheet1!$G$5:$G$28252,Sheet1!$I$5:$I$28252,$B79,Sheet1!$L$5:$L$28252,$A79,Sheet1!$D$5:$D$28252,"办公费",Sheet1!$E$5:$E$28252,"&lt;&gt;*调拨*")+SUMIFS(Sheet1!$G$5:$G$28252,Sheet1!$I$5:$I$28252,$B79,Sheet1!$L$5:$L$28252,$A79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79" s="32">
        <f>SUMIFS(Sheet1!$G$5:$G$28252,Sheet1!$I$5:$I$28252,$B79,Sheet1!$L$5:$L$28252,$A79,Sheet1!$D$5:$D$28252,"话费",Sheet1!$E$5:$E$28252,"&lt;&gt;*调拨*")+SUMIFS(Sheet1!$G$5:$G$28252,Sheet1!$I$5:$I$28252,$B79,Sheet1!$L$5:$L$28252,$A79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79" s="32">
        <f>SUMIFS(Sheet1!$G$5:$G$28252,Sheet1!$I$5:$I$28252,$B79,Sheet1!$L$5:$L$28252,$A79,Sheet1!$D$5:$D$28252,"房租",Sheet1!$E$5:$E$28252,"&lt;&gt;*调拨*")+SUMIFS(Sheet1!$G$5:$G$28252,Sheet1!$I$5:$I$28252,$B79,Sheet1!$L$5:$L$28252,$A79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79" s="32">
        <f>SUMIFS(Sheet1!$G$5:$G$28252,Sheet1!$I$5:$I$28252,$B79,Sheet1!$L$5:$L$28252,$A79,Sheet1!$E$5:$E$28252,"*调拨*")</f>
        <v>0</v>
      </c>
      <c r="AI79" s="32">
        <f>SUMIFS(Sheet1!$G$5:$G$28252,Sheet1!$I$5:$I$28252,$B79,Sheet1!$L$5:$L$28252,$A79,Sheet1!$D$5:$D$28252,"内部转款",Sheet1!$E$5:$E$28252,"&lt;&gt;*调拨*")+SUMIFS(Sheet1!$G$5:$G$28252,Sheet1!$I$5:$I$28252,$B79,Sheet1!$L$5:$L$28252,$A79,Sheet1!$D$5:$D$28252,"内部转账",Sheet1!$E$5:$E$28252,"&lt;&gt;*调拨*")</f>
        <v>0</v>
      </c>
      <c r="AJ79" s="32">
        <f t="shared" si="5"/>
        <v>0</v>
      </c>
      <c r="AK79" s="32">
        <f>SUMIFS(Sheet1!$G$5:$G$28252,Sheet1!$I$5:$I$28252,$B79,Sheet1!$L$5:$L$28252,$A79)</f>
        <v>6991.31</v>
      </c>
      <c r="AL79" s="32">
        <f t="shared" si="6"/>
        <v>29862.76</v>
      </c>
    </row>
    <row r="80" ht="16.5" spans="1:38">
      <c r="A80" s="30">
        <v>202601</v>
      </c>
      <c r="B80" s="31" t="s">
        <v>1130</v>
      </c>
      <c r="C80" s="32">
        <f>SUMIFS(Sheet1!$F$5:$F$28252,Sheet1!$I$5:$I$28252,$B80,Sheet1!$L$5:$L$28252,$A80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80" s="32">
        <f>SUMIFS(Sheet1!$F$5:$F$28252,Sheet1!$I$5:$I$28252,$B80,Sheet1!$L$5:$L$28252,$A80,Sheet1!$D$5:$D$28252,"医保即时拨付",Sheet1!$E$5:$E$28252,"&lt;&gt;*调拨*")+SUMIFS(Sheet1!$F$5:$F$28252,Sheet1!$I$5:$I$28252,$B80,Sheet1!$L$5:$L$28252,$A80,Sheet1!$E$5:$E$28252,"*医保即时拨付*",Sheet1!$D$5:$D$28252,"&lt;&gt;医保即时拨付",Sheet1!$D$5:$D$28252,"&lt;&gt;内部转款",Sheet1!$D$5:$D$28252,"&lt;&gt;内部转账",Sheet1!$E$5:$E$28252,"&lt;&gt;*调拨*")</f>
        <v>0</v>
      </c>
      <c r="E80" s="32">
        <f>SUMIFS(Sheet1!$F$5:$F$28252,Sheet1!$I$5:$I$28252,$B80,Sheet1!$L$5:$L$28252,$A80,Sheet1!$D$5:$D$28252,"医保",Sheet1!$E$5:$E$28252,"&lt;&gt;*调拨*",Sheet1!$E$5:$E$28252,"&lt;&gt;*医保即时拨付*")+SUMIFS(Sheet1!$F$5:$F$28252,Sheet1!$I$5:$I$28252,$B80,Sheet1!$L$5:$L$28252,$A80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80" s="32">
        <f>SUMIFS(Sheet1!$F$5:$F$28252,Sheet1!$I$5:$I$28252,$B80,Sheet1!$L$5:$L$28252,$A80,Sheet1!$D$5:$D$28252,"聚合",Sheet1!$E$5:$E$28252,"&lt;&gt;*调拨*")+SUMIFS(Sheet1!$F$5:$F$28252,Sheet1!$I$5:$I$28252,$B80,Sheet1!$L$5:$L$28252,$A80,Sheet1!$E$5:$E$28252,"*聚合*",Sheet1!$D$5:$D$28252,"&lt;&gt;聚合",Sheet1!$D$5:$D$28252,"&lt;&gt;内部转款",Sheet1!$D$5:$D$28252,"&lt;&gt;内部转账",Sheet1!$E$5:$E$28252,"&lt;&gt;*调拨*")</f>
        <v>0</v>
      </c>
      <c r="G80" s="32">
        <f>SUMIFS(Sheet1!$F$5:$F$28252,Sheet1!$I$5:$I$28252,$B80,Sheet1!$L$5:$L$28252,$A80,Sheet1!$D$5:$D$28252,"24小时微信",Sheet1!$E$5:$E$28252,"&lt;&gt;*调拨*")+SUMIFS(Sheet1!$F$5:$F$28252,Sheet1!$I$5:$I$28252,$B80,Sheet1!$L$5:$L$28252,$A80,Sheet1!$E$5:$E$28252,"*24小时微信*",Sheet1!$D$5:$D$28252,"&lt;&gt;24小时微信",Sheet1!$D$5:$D$28252,"&lt;&gt;内部转款",Sheet1!$D$5:$D$28252,"&lt;&gt;内部转账",Sheet1!$E$5:$E$28252,"&lt;&gt;*调拨*")</f>
        <v>0</v>
      </c>
      <c r="H80" s="32">
        <f>SUMIFS(Sheet1!$F$5:$F$28252,Sheet1!$I$5:$I$28252,$B80,Sheet1!$L$5:$L$28252,$A80,Sheet1!$D$5:$D$28252,"美团",Sheet1!$E$5:$E$28252,"&lt;&gt;*调拨*")+SUMIFS(Sheet1!$F$5:$F$28252,Sheet1!$I$5:$I$28252,$B80,Sheet1!$L$5:$L$28252,$A80,Sheet1!$E$5:$E$28252,"*美团*",Sheet1!$D$5:$D$28252,"&lt;&gt;美团",Sheet1!$D$5:$D$28252,"&lt;&gt;内部转款",Sheet1!$D$5:$D$28252,"&lt;&gt;内部转账",Sheet1!$E$5:$E$28252,"&lt;&gt;*调拨*")</f>
        <v>0</v>
      </c>
      <c r="I80" s="32">
        <f>SUMIFS(Sheet1!$F$5:$F$28252,Sheet1!$I$5:$I$28252,$B80,Sheet1!$L$5:$L$28252,$A80,Sheet1!$D$5:$D$28252,"饿了么",Sheet1!$E$5:$E$28252,"&lt;&gt;*调拨*")+SUMIFS(Sheet1!$F$5:$F$28252,Sheet1!$I$5:$I$28252,$B80,Sheet1!$L$5:$L$28252,$A80,Sheet1!$E$5:$E$28252,"*饿了么*",Sheet1!$D$5:$D$28252,"&lt;&gt;饿了么",Sheet1!$D$5:$D$28252,"&lt;&gt;内部转款",Sheet1!$D$5:$D$28252,"&lt;&gt;内部转账",Sheet1!$E$5:$E$28252,"&lt;&gt;*调拨*")</f>
        <v>0</v>
      </c>
      <c r="J80" s="32">
        <f>SUMIFS(Sheet1!$F$5:$F$28252,Sheet1!$I$5:$I$28252,$B80,Sheet1!$L$5:$L$28252,$A80,Sheet1!$D$5:$D$28252,"健E卡",Sheet1!$E$5:$E$28252,"&lt;&gt;*调拨*")+SUMIFS(Sheet1!$F$5:$F$28252,Sheet1!$I$5:$I$28252,$B80,Sheet1!$L$5:$L$28252,$A80,Sheet1!$E$5:$E$28252,"*健E卡*",Sheet1!$D$5:$D$28252,"&lt;&gt;健E卡",Sheet1!$D$5:$D$28252,"&lt;&gt;内部转款",Sheet1!$D$5:$D$28252,"&lt;&gt;内部转账",Sheet1!$E$5:$E$28252,"&lt;&gt;*调拨*")</f>
        <v>0</v>
      </c>
      <c r="K80" s="32">
        <f>SUMIFS(Sheet1!$F$5:$F$28252,Sheet1!$I$5:$I$28252,$B80,Sheet1!$L$5:$L$28252,$A80,Sheet1!$D$5:$D$28252,"抖音",Sheet1!$E$5:$E$28252,"&lt;&gt;*调拨*")+SUMIFS(Sheet1!$F$5:$F$28252,Sheet1!$I$5:$I$28252,$B80,Sheet1!$L$5:$L$28252,$A80,Sheet1!$E$5:$E$28252,"*抖音*",Sheet1!$D$5:$D$28252,"&lt;&gt;抖音",Sheet1!$D$5:$D$28252,"&lt;&gt;内部转款",Sheet1!$D$5:$D$28252,"&lt;&gt;内部转账",Sheet1!$E$5:$E$28252,"&lt;&gt;*调拨*")</f>
        <v>0</v>
      </c>
      <c r="L80" s="32">
        <f>SUMIFS(Sheet1!$F$5:$F$28252,Sheet1!$I$5:$I$28252,$B80,Sheet1!$L$5:$L$28252,$A80,Sheet1!$D$5:$D$28252,"医卡通",Sheet1!$E$5:$E$28252,"&lt;&gt;*调拨*")+SUMIFS(Sheet1!$F$5:$F$28252,Sheet1!$I$5:$I$28252,$B80,Sheet1!$L$5:$L$28252,$A80,Sheet1!$E$5:$E$28252,"*医卡通*",Sheet1!$D$5:$D$28252,"&lt;&gt;医卡通",Sheet1!$D$5:$D$28252,"&lt;&gt;内部转款",Sheet1!$D$5:$D$28252,"&lt;&gt;内部转账",Sheet1!$E$5:$E$28252,"&lt;&gt;*调拨*")</f>
        <v>0</v>
      </c>
      <c r="M80" s="32">
        <f>SUMIFS(Sheet1!$F$5:$F$28252,Sheet1!$I$5:$I$28252,$B80,Sheet1!$L$5:$L$28252,$A80,Sheet1!$D$5:$D$28252,"企健网",Sheet1!$E$5:$E$28252,"&lt;&gt;*调拨*")+SUMIFS(Sheet1!$F$5:$F$28252,Sheet1!$I$5:$I$28252,$B80,Sheet1!$L$5:$L$28252,$A80,Sheet1!$E$5:$E$28252,"*企健网*",Sheet1!$D$5:$D$28252,"&lt;&gt;企健网",Sheet1!$D$5:$D$28252,"&lt;&gt;内部转款",Sheet1!$D$5:$D$28252,"&lt;&gt;内部转账",Sheet1!$E$5:$E$28252,"&lt;&gt;*调拨*")</f>
        <v>0</v>
      </c>
      <c r="N80" s="32">
        <f>SUMIFS(Sheet1!$F$5:$F$28252,Sheet1!$I$5:$I$28252,$B80,Sheet1!$L$5:$L$28252,$A80,Sheet1!$D$5:$D$28252,"银联",Sheet1!$E$5:$E$28252,"&lt;&gt;*调拨*")+SUMIFS(Sheet1!$F$5:$F$28252,Sheet1!$I$5:$I$28252,$B80,Sheet1!$L$5:$L$28252,$A80,Sheet1!$E$5:$E$28252,"*银联*",Sheet1!$D$5:$D$28252,"&lt;&gt;银联",Sheet1!$D$5:$D$28252,"&lt;&gt;内部转款",Sheet1!$D$5:$D$28252,"&lt;&gt;内部转账",Sheet1!$E$5:$E$28252,"&lt;&gt;*调拨*")</f>
        <v>0</v>
      </c>
      <c r="O80" s="32">
        <f>SUMIFS(Sheet1!$F$5:$F$28252,Sheet1!$I$5:$I$28252,$B80,Sheet1!$L$5:$L$28252,$A80,Sheet1!$D$5:$D$28252,"京东",Sheet1!$E$5:$E$28252,"&lt;&gt;*调拨*")+SUMIFS(Sheet1!$F$5:$F$28252,Sheet1!$I$5:$I$28252,$B80,Sheet1!$L$5:$L$28252,$A80,Sheet1!$E$5:$E$28252,"*京东*",Sheet1!$D$5:$D$28252,"&lt;&gt;京东",Sheet1!$D$5:$D$28252,"&lt;&gt;内部转款",Sheet1!$D$5:$D$28252,"&lt;&gt;内部转账",Sheet1!$E$5:$E$28252,"&lt;&gt;*调拨*")</f>
        <v>0</v>
      </c>
      <c r="P80" s="32">
        <f>SUMIFS(Sheet1!$F$5:$F$28252,Sheet1!$I$5:$I$28252,$B80,Sheet1!$L$5:$L$28252,$A80,Sheet1!$D$5:$D$28252,"药机微信",Sheet1!$E$5:$E$28252,"&lt;&gt;*调拨*")+SUMIFS(Sheet1!$F$5:$F$28252,Sheet1!$I$5:$I$28252,$B80,Sheet1!$L$5:$L$28252,$A80,Sheet1!$E$5:$E$28252,"*药机微信*",Sheet1!$D$5:$D$28252,"&lt;&gt;药机微信",Sheet1!$D$5:$D$28252,"&lt;&gt;内部转款",Sheet1!$D$5:$D$28252,"&lt;&gt;内部转账",Sheet1!$E$5:$E$28252,"&lt;&gt;*调拨*")</f>
        <v>0</v>
      </c>
      <c r="Q80" s="32">
        <f>SUMIFS(Sheet1!$F$5:$F$28252,Sheet1!$I$5:$I$28252,$B80,Sheet1!$L$5:$L$28252,$A80,Sheet1!$D$5:$D$28252,"亲情卡",Sheet1!$E$5:$E$28252,"&lt;&gt;*调拨*")+SUMIFS(Sheet1!$F$5:$F$28252,Sheet1!$I$5:$I$28252,$B80,Sheet1!$L$5:$L$28252,$A80,Sheet1!$E$5:$E$28252,"*亲情卡*",Sheet1!$D$5:$D$28252,"&lt;&gt;亲情卡",Sheet1!$D$5:$D$28252,"&lt;&gt;内部转款",Sheet1!$D$5:$D$28252,"&lt;&gt;内部转账",Sheet1!$E$5:$E$28252,"&lt;&gt;*调拨*")</f>
        <v>0</v>
      </c>
      <c r="R80" s="32">
        <f>SUMIFS(Sheet1!$F$5:$F$28252,Sheet1!$I$5:$I$28252,$B80,Sheet1!$L$5:$L$28252,$A80,Sheet1!$D$5:$D$28252,"优惠券",Sheet1!$E$5:$E$28252,"&lt;&gt;*调拨*")+SUMIFS(Sheet1!$F$5:$F$28252,Sheet1!$I$5:$I$28252,$B80,Sheet1!$L$5:$L$28252,$A80,Sheet1!$E$5:$E$28252,"*优惠券*",Sheet1!$D$5:$D$28252,"&lt;&gt;优惠券",Sheet1!$D$5:$D$28252,"&lt;&gt;内部转款",Sheet1!$D$5:$D$28252,"&lt;&gt;内部转账",Sheet1!$E$5:$E$28252,"&lt;&gt;*调拨*")</f>
        <v>0</v>
      </c>
      <c r="S80" s="32">
        <f>SUMIFS(Sheet1!$F$5:$F$28252,Sheet1!$I$5:$I$28252,$B80,Sheet1!$L$5:$L$28252,$A80,Sheet1!$D$5:$D$28252,"代金券",Sheet1!$E$5:$E$28252,"&lt;&gt;*调拨*")+SUMIFS(Sheet1!$F$5:$F$28252,Sheet1!$I$5:$I$28252,$B80,Sheet1!$L$5:$L$28252,$A80,Sheet1!$E$5:$E$28252,"*代金券*",Sheet1!$D$5:$D$28252,"&lt;&gt;代金券",Sheet1!$D$5:$D$28252,"&lt;&gt;内部转款",Sheet1!$D$5:$D$28252,"&lt;&gt;内部转账",Sheet1!$E$5:$E$28252,"&lt;&gt;*调拨*")</f>
        <v>0</v>
      </c>
      <c r="T80" s="32">
        <f>SUMIFS(Sheet1!$F$5:$F$28252,Sheet1!$I$5:$I$28252,$B80,Sheet1!$L$5:$L$28252,$A80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80,Sheet1!$L$5:$L$28252,$A80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80,Sheet1!$L$5:$L$28252,$A80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80,Sheet1!$L$5:$L$28252,$A80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0" s="32">
        <f>SUMIFS(Sheet1!$F$5:$F$28252,Sheet1!$I$5:$I$28252,$B80,Sheet1!$L$5:$L$28252,$A80,Sheet1!$E$5:$E$28252,"*调拨*")</f>
        <v>0</v>
      </c>
      <c r="V80" s="32">
        <f>SUMIFS(Sheet1!$F$5:$F$28252,Sheet1!$I$5:$I$28252,$B80,Sheet1!$L$5:$L$28252,$A80,Sheet1!$D$5:$D$28252,"储值",Sheet1!$E$5:$E$28252,"&lt;&gt;*调拨*")+SUMIFS(Sheet1!$F$5:$F$28252,Sheet1!$I$5:$I$28252,$B80,Sheet1!$L$5:$L$28252,$A80,Sheet1!$E$5:$E$28252,"*储值*",Sheet1!$D$5:$D$28252,"&lt;&gt;储值",Sheet1!$D$5:$D$28252,"&lt;&gt;内部转款",Sheet1!$D$5:$D$28252,"&lt;&gt;内部转账",Sheet1!$E$5:$E$28252,"&lt;&gt;*调拨*")</f>
        <v>0</v>
      </c>
      <c r="W80" s="32">
        <f>SUMIFS(Sheet1!$F$5:$F$28252,Sheet1!$I$5:$I$28252,$B80,Sheet1!$L$5:$L$28252,$A80,Sheet1!$D$5:$D$28252,"效期",Sheet1!$E$5:$E$28252,"&lt;&gt;*调拨*")+SUMIFS(Sheet1!$F$5:$F$28252,Sheet1!$I$5:$I$28252,$B80,Sheet1!$L$5:$L$28252,$A80,Sheet1!$E$5:$E$28252,"*效期*",Sheet1!$D$5:$D$28252,"&lt;&gt;效期",Sheet1!$D$5:$D$28252,"&lt;&gt;内部转款",Sheet1!$D$5:$D$28252,"&lt;&gt;内部转账",Sheet1!$E$5:$E$28252,"&lt;&gt;*调拨*")</f>
        <v>0</v>
      </c>
      <c r="X80" s="32">
        <f>SUMIFS(Sheet1!$F$5:$F$28252,Sheet1!$I$5:$I$28252,$B80,Sheet1!$L$5:$L$28252,$A80,Sheet1!$D$5:$D$28252,"内部转款",Sheet1!$E$5:$E$28252,"&lt;&gt;*调拨*")+SUMIFS(Sheet1!$F$5:$F$28252,Sheet1!$I$5:$I$28252,$B80,Sheet1!$L$5:$L$28252,$A80,Sheet1!$D$5:$D$28252,"内部转账",Sheet1!$E$5:$E$28252,"&lt;&gt;*调拨*")</f>
        <v>0</v>
      </c>
      <c r="Y80" s="32">
        <f t="shared" si="4"/>
        <v>0</v>
      </c>
      <c r="Z80" s="32">
        <f>SUMIFS(Sheet1!$F$5:$F$28252,Sheet1!$I$5:$I$28252,$B80,Sheet1!$L$5:$L$28252,$A80)</f>
        <v>0</v>
      </c>
      <c r="AA80" s="32">
        <f>SUMIFS(Sheet1!$G$5:$G$28252,Sheet1!$I$5:$I$28252,$B80,Sheet1!$L$5:$L$28252,$A80,Sheet1!$D$5:$D$28252,"工资",Sheet1!$E$5:$E$28252,"&lt;&gt;*调拨*")+SUMIFS(Sheet1!$G$5:$G$28252,Sheet1!$I$5:$I$28252,$B80,Sheet1!$L$5:$L$28252,$A80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80" s="32">
        <f>SUMIFS(Sheet1!$G$5:$G$28252,Sheet1!$I$5:$I$28252,$B80,Sheet1!$L$5:$L$28252,$A80,Sheet1!$D$5:$D$28252,"水费",Sheet1!$E$5:$E$28252,"&lt;&gt;*调拨*")+SUMIFS(Sheet1!$G$5:$G$28252,Sheet1!$I$5:$I$28252,$B80,Sheet1!$L$5:$L$28252,$A80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0" s="32">
        <f>SUMIFS(Sheet1!$G$5:$G$28252,Sheet1!$I$5:$I$28252,$B80,Sheet1!$L$5:$L$28252,$A80,Sheet1!$D$5:$D$28252,"电费",Sheet1!$E$5:$E$28252,"&lt;&gt;*调拨*")+SUMIFS(Sheet1!$G$5:$G$28252,Sheet1!$I$5:$I$28252,$B80,Sheet1!$L$5:$L$28252,$A80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0" s="32">
        <f>SUMIFS(Sheet1!$G$5:$G$28252,Sheet1!$I$5:$I$28252,$B80,Sheet1!$L$5:$L$28252,$A80,Sheet1!$D$5:$D$28252,"宽带费",Sheet1!$E$5:$E$28252,"&lt;&gt;*调拨*")+SUMIFS(Sheet1!$G$5:$G$28252,Sheet1!$I$5:$I$28252,$B80,Sheet1!$L$5:$L$28252,$A80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0" s="32">
        <f>SUMIFS(Sheet1!$G$5:$G$28252,Sheet1!$I$5:$I$28252,$B80,Sheet1!$L$5:$L$28252,$A80,Sheet1!$D$5:$D$28252,"办公费",Sheet1!$E$5:$E$28252,"&lt;&gt;*调拨*")+SUMIFS(Sheet1!$G$5:$G$28252,Sheet1!$I$5:$I$28252,$B80,Sheet1!$L$5:$L$28252,$A80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80" s="32">
        <f>SUMIFS(Sheet1!$G$5:$G$28252,Sheet1!$I$5:$I$28252,$B80,Sheet1!$L$5:$L$28252,$A80,Sheet1!$D$5:$D$28252,"话费",Sheet1!$E$5:$E$28252,"&lt;&gt;*调拨*")+SUMIFS(Sheet1!$G$5:$G$28252,Sheet1!$I$5:$I$28252,$B80,Sheet1!$L$5:$L$28252,$A80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0" s="32">
        <f>SUMIFS(Sheet1!$G$5:$G$28252,Sheet1!$I$5:$I$28252,$B80,Sheet1!$L$5:$L$28252,$A80,Sheet1!$D$5:$D$28252,"房租",Sheet1!$E$5:$E$28252,"&lt;&gt;*调拨*")+SUMIFS(Sheet1!$G$5:$G$28252,Sheet1!$I$5:$I$28252,$B80,Sheet1!$L$5:$L$28252,$A80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80" s="32">
        <f>SUMIFS(Sheet1!$G$5:$G$28252,Sheet1!$I$5:$I$28252,$B80,Sheet1!$L$5:$L$28252,$A80,Sheet1!$E$5:$E$28252,"*调拨*")</f>
        <v>0</v>
      </c>
      <c r="AI80" s="32">
        <f>SUMIFS(Sheet1!$G$5:$G$28252,Sheet1!$I$5:$I$28252,$B80,Sheet1!$L$5:$L$28252,$A80,Sheet1!$D$5:$D$28252,"内部转款",Sheet1!$E$5:$E$28252,"&lt;&gt;*调拨*")+SUMIFS(Sheet1!$G$5:$G$28252,Sheet1!$I$5:$I$28252,$B80,Sheet1!$L$5:$L$28252,$A80,Sheet1!$D$5:$D$28252,"内部转账",Sheet1!$E$5:$E$28252,"&lt;&gt;*调拨*")</f>
        <v>0</v>
      </c>
      <c r="AJ80" s="32">
        <f t="shared" si="5"/>
        <v>0</v>
      </c>
      <c r="AK80" s="32">
        <f>SUMIFS(Sheet1!$G$5:$G$28252,Sheet1!$I$5:$I$28252,$B80,Sheet1!$L$5:$L$28252,$A80)</f>
        <v>0</v>
      </c>
      <c r="AL80" s="32">
        <f t="shared" si="6"/>
        <v>0</v>
      </c>
    </row>
    <row r="81" ht="16.5" spans="1:38">
      <c r="A81" s="30">
        <v>202601</v>
      </c>
      <c r="B81" s="31" t="s">
        <v>1131</v>
      </c>
      <c r="C81" s="32">
        <f>SUMIFS(Sheet1!$F$5:$F$28252,Sheet1!$I$5:$I$28252,$B81,Sheet1!$L$5:$L$28252,$A81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81" s="32">
        <f>SUMIFS(Sheet1!$F$5:$F$28252,Sheet1!$I$5:$I$28252,$B81,Sheet1!$L$5:$L$28252,$A81,Sheet1!$D$5:$D$28252,"医保即时拨付",Sheet1!$E$5:$E$28252,"&lt;&gt;*调拨*")+SUMIFS(Sheet1!$F$5:$F$28252,Sheet1!$I$5:$I$28252,$B81,Sheet1!$L$5:$L$28252,$A81,Sheet1!$E$5:$E$28252,"*医保即时拨付*",Sheet1!$D$5:$D$28252,"&lt;&gt;医保即时拨付",Sheet1!$D$5:$D$28252,"&lt;&gt;内部转款",Sheet1!$D$5:$D$28252,"&lt;&gt;内部转账",Sheet1!$E$5:$E$28252,"&lt;&gt;*调拨*")</f>
        <v>0</v>
      </c>
      <c r="E81" s="32">
        <f>SUMIFS(Sheet1!$F$5:$F$28252,Sheet1!$I$5:$I$28252,$B81,Sheet1!$L$5:$L$28252,$A81,Sheet1!$D$5:$D$28252,"医保",Sheet1!$E$5:$E$28252,"&lt;&gt;*调拨*",Sheet1!$E$5:$E$28252,"&lt;&gt;*医保即时拨付*")+SUMIFS(Sheet1!$F$5:$F$28252,Sheet1!$I$5:$I$28252,$B81,Sheet1!$L$5:$L$28252,$A81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81" s="32">
        <f>SUMIFS(Sheet1!$F$5:$F$28252,Sheet1!$I$5:$I$28252,$B81,Sheet1!$L$5:$L$28252,$A81,Sheet1!$D$5:$D$28252,"聚合",Sheet1!$E$5:$E$28252,"&lt;&gt;*调拨*")+SUMIFS(Sheet1!$F$5:$F$28252,Sheet1!$I$5:$I$28252,$B81,Sheet1!$L$5:$L$28252,$A81,Sheet1!$E$5:$E$28252,"*聚合*",Sheet1!$D$5:$D$28252,"&lt;&gt;聚合",Sheet1!$D$5:$D$28252,"&lt;&gt;内部转款",Sheet1!$D$5:$D$28252,"&lt;&gt;内部转账",Sheet1!$E$5:$E$28252,"&lt;&gt;*调拨*")</f>
        <v>0</v>
      </c>
      <c r="G81" s="32">
        <f>SUMIFS(Sheet1!$F$5:$F$28252,Sheet1!$I$5:$I$28252,$B81,Sheet1!$L$5:$L$28252,$A81,Sheet1!$D$5:$D$28252,"24小时微信",Sheet1!$E$5:$E$28252,"&lt;&gt;*调拨*")+SUMIFS(Sheet1!$F$5:$F$28252,Sheet1!$I$5:$I$28252,$B81,Sheet1!$L$5:$L$28252,$A81,Sheet1!$E$5:$E$28252,"*24小时微信*",Sheet1!$D$5:$D$28252,"&lt;&gt;24小时微信",Sheet1!$D$5:$D$28252,"&lt;&gt;内部转款",Sheet1!$D$5:$D$28252,"&lt;&gt;内部转账",Sheet1!$E$5:$E$28252,"&lt;&gt;*调拨*")</f>
        <v>0</v>
      </c>
      <c r="H81" s="32">
        <f>SUMIFS(Sheet1!$F$5:$F$28252,Sheet1!$I$5:$I$28252,$B81,Sheet1!$L$5:$L$28252,$A81,Sheet1!$D$5:$D$28252,"美团",Sheet1!$E$5:$E$28252,"&lt;&gt;*调拨*")+SUMIFS(Sheet1!$F$5:$F$28252,Sheet1!$I$5:$I$28252,$B81,Sheet1!$L$5:$L$28252,$A81,Sheet1!$E$5:$E$28252,"*美团*",Sheet1!$D$5:$D$28252,"&lt;&gt;美团",Sheet1!$D$5:$D$28252,"&lt;&gt;内部转款",Sheet1!$D$5:$D$28252,"&lt;&gt;内部转账",Sheet1!$E$5:$E$28252,"&lt;&gt;*调拨*")</f>
        <v>0</v>
      </c>
      <c r="I81" s="32">
        <f>SUMIFS(Sheet1!$F$5:$F$28252,Sheet1!$I$5:$I$28252,$B81,Sheet1!$L$5:$L$28252,$A81,Sheet1!$D$5:$D$28252,"饿了么",Sheet1!$E$5:$E$28252,"&lt;&gt;*调拨*")+SUMIFS(Sheet1!$F$5:$F$28252,Sheet1!$I$5:$I$28252,$B81,Sheet1!$L$5:$L$28252,$A81,Sheet1!$E$5:$E$28252,"*饿了么*",Sheet1!$D$5:$D$28252,"&lt;&gt;饿了么",Sheet1!$D$5:$D$28252,"&lt;&gt;内部转款",Sheet1!$D$5:$D$28252,"&lt;&gt;内部转账",Sheet1!$E$5:$E$28252,"&lt;&gt;*调拨*")</f>
        <v>0</v>
      </c>
      <c r="J81" s="32">
        <f>SUMIFS(Sheet1!$F$5:$F$28252,Sheet1!$I$5:$I$28252,$B81,Sheet1!$L$5:$L$28252,$A81,Sheet1!$D$5:$D$28252,"健E卡",Sheet1!$E$5:$E$28252,"&lt;&gt;*调拨*")+SUMIFS(Sheet1!$F$5:$F$28252,Sheet1!$I$5:$I$28252,$B81,Sheet1!$L$5:$L$28252,$A81,Sheet1!$E$5:$E$28252,"*健E卡*",Sheet1!$D$5:$D$28252,"&lt;&gt;健E卡",Sheet1!$D$5:$D$28252,"&lt;&gt;内部转款",Sheet1!$D$5:$D$28252,"&lt;&gt;内部转账",Sheet1!$E$5:$E$28252,"&lt;&gt;*调拨*")</f>
        <v>0</v>
      </c>
      <c r="K81" s="32">
        <f>SUMIFS(Sheet1!$F$5:$F$28252,Sheet1!$I$5:$I$28252,$B81,Sheet1!$L$5:$L$28252,$A81,Sheet1!$D$5:$D$28252,"抖音",Sheet1!$E$5:$E$28252,"&lt;&gt;*调拨*")+SUMIFS(Sheet1!$F$5:$F$28252,Sheet1!$I$5:$I$28252,$B81,Sheet1!$L$5:$L$28252,$A81,Sheet1!$E$5:$E$28252,"*抖音*",Sheet1!$D$5:$D$28252,"&lt;&gt;抖音",Sheet1!$D$5:$D$28252,"&lt;&gt;内部转款",Sheet1!$D$5:$D$28252,"&lt;&gt;内部转账",Sheet1!$E$5:$E$28252,"&lt;&gt;*调拨*")</f>
        <v>0</v>
      </c>
      <c r="L81" s="32">
        <f>SUMIFS(Sheet1!$F$5:$F$28252,Sheet1!$I$5:$I$28252,$B81,Sheet1!$L$5:$L$28252,$A81,Sheet1!$D$5:$D$28252,"医卡通",Sheet1!$E$5:$E$28252,"&lt;&gt;*调拨*")+SUMIFS(Sheet1!$F$5:$F$28252,Sheet1!$I$5:$I$28252,$B81,Sheet1!$L$5:$L$28252,$A81,Sheet1!$E$5:$E$28252,"*医卡通*",Sheet1!$D$5:$D$28252,"&lt;&gt;医卡通",Sheet1!$D$5:$D$28252,"&lt;&gt;内部转款",Sheet1!$D$5:$D$28252,"&lt;&gt;内部转账",Sheet1!$E$5:$E$28252,"&lt;&gt;*调拨*")</f>
        <v>0</v>
      </c>
      <c r="M81" s="32">
        <f>SUMIFS(Sheet1!$F$5:$F$28252,Sheet1!$I$5:$I$28252,$B81,Sheet1!$L$5:$L$28252,$A81,Sheet1!$D$5:$D$28252,"企健网",Sheet1!$E$5:$E$28252,"&lt;&gt;*调拨*")+SUMIFS(Sheet1!$F$5:$F$28252,Sheet1!$I$5:$I$28252,$B81,Sheet1!$L$5:$L$28252,$A81,Sheet1!$E$5:$E$28252,"*企健网*",Sheet1!$D$5:$D$28252,"&lt;&gt;企健网",Sheet1!$D$5:$D$28252,"&lt;&gt;内部转款",Sheet1!$D$5:$D$28252,"&lt;&gt;内部转账",Sheet1!$E$5:$E$28252,"&lt;&gt;*调拨*")</f>
        <v>0</v>
      </c>
      <c r="N81" s="32">
        <f>SUMIFS(Sheet1!$F$5:$F$28252,Sheet1!$I$5:$I$28252,$B81,Sheet1!$L$5:$L$28252,$A81,Sheet1!$D$5:$D$28252,"银联",Sheet1!$E$5:$E$28252,"&lt;&gt;*调拨*")+SUMIFS(Sheet1!$F$5:$F$28252,Sheet1!$I$5:$I$28252,$B81,Sheet1!$L$5:$L$28252,$A81,Sheet1!$E$5:$E$28252,"*银联*",Sheet1!$D$5:$D$28252,"&lt;&gt;银联",Sheet1!$D$5:$D$28252,"&lt;&gt;内部转款",Sheet1!$D$5:$D$28252,"&lt;&gt;内部转账",Sheet1!$E$5:$E$28252,"&lt;&gt;*调拨*")</f>
        <v>0</v>
      </c>
      <c r="O81" s="32">
        <f>SUMIFS(Sheet1!$F$5:$F$28252,Sheet1!$I$5:$I$28252,$B81,Sheet1!$L$5:$L$28252,$A81,Sheet1!$D$5:$D$28252,"京东",Sheet1!$E$5:$E$28252,"&lt;&gt;*调拨*")+SUMIFS(Sheet1!$F$5:$F$28252,Sheet1!$I$5:$I$28252,$B81,Sheet1!$L$5:$L$28252,$A81,Sheet1!$E$5:$E$28252,"*京东*",Sheet1!$D$5:$D$28252,"&lt;&gt;京东",Sheet1!$D$5:$D$28252,"&lt;&gt;内部转款",Sheet1!$D$5:$D$28252,"&lt;&gt;内部转账",Sheet1!$E$5:$E$28252,"&lt;&gt;*调拨*")</f>
        <v>0</v>
      </c>
      <c r="P81" s="32">
        <f>SUMIFS(Sheet1!$F$5:$F$28252,Sheet1!$I$5:$I$28252,$B81,Sheet1!$L$5:$L$28252,$A81,Sheet1!$D$5:$D$28252,"药机微信",Sheet1!$E$5:$E$28252,"&lt;&gt;*调拨*")+SUMIFS(Sheet1!$F$5:$F$28252,Sheet1!$I$5:$I$28252,$B81,Sheet1!$L$5:$L$28252,$A81,Sheet1!$E$5:$E$28252,"*药机微信*",Sheet1!$D$5:$D$28252,"&lt;&gt;药机微信",Sheet1!$D$5:$D$28252,"&lt;&gt;内部转款",Sheet1!$D$5:$D$28252,"&lt;&gt;内部转账",Sheet1!$E$5:$E$28252,"&lt;&gt;*调拨*")</f>
        <v>0</v>
      </c>
      <c r="Q81" s="32">
        <f>SUMIFS(Sheet1!$F$5:$F$28252,Sheet1!$I$5:$I$28252,$B81,Sheet1!$L$5:$L$28252,$A81,Sheet1!$D$5:$D$28252,"亲情卡",Sheet1!$E$5:$E$28252,"&lt;&gt;*调拨*")+SUMIFS(Sheet1!$F$5:$F$28252,Sheet1!$I$5:$I$28252,$B81,Sheet1!$L$5:$L$28252,$A81,Sheet1!$E$5:$E$28252,"*亲情卡*",Sheet1!$D$5:$D$28252,"&lt;&gt;亲情卡",Sheet1!$D$5:$D$28252,"&lt;&gt;内部转款",Sheet1!$D$5:$D$28252,"&lt;&gt;内部转账",Sheet1!$E$5:$E$28252,"&lt;&gt;*调拨*")</f>
        <v>0</v>
      </c>
      <c r="R81" s="32">
        <f>SUMIFS(Sheet1!$F$5:$F$28252,Sheet1!$I$5:$I$28252,$B81,Sheet1!$L$5:$L$28252,$A81,Sheet1!$D$5:$D$28252,"优惠券",Sheet1!$E$5:$E$28252,"&lt;&gt;*调拨*")+SUMIFS(Sheet1!$F$5:$F$28252,Sheet1!$I$5:$I$28252,$B81,Sheet1!$L$5:$L$28252,$A81,Sheet1!$E$5:$E$28252,"*优惠券*",Sheet1!$D$5:$D$28252,"&lt;&gt;优惠券",Sheet1!$D$5:$D$28252,"&lt;&gt;内部转款",Sheet1!$D$5:$D$28252,"&lt;&gt;内部转账",Sheet1!$E$5:$E$28252,"&lt;&gt;*调拨*")</f>
        <v>0</v>
      </c>
      <c r="S81" s="32">
        <f>SUMIFS(Sheet1!$F$5:$F$28252,Sheet1!$I$5:$I$28252,$B81,Sheet1!$L$5:$L$28252,$A81,Sheet1!$D$5:$D$28252,"代金券",Sheet1!$E$5:$E$28252,"&lt;&gt;*调拨*")+SUMIFS(Sheet1!$F$5:$F$28252,Sheet1!$I$5:$I$28252,$B81,Sheet1!$L$5:$L$28252,$A81,Sheet1!$E$5:$E$28252,"*代金券*",Sheet1!$D$5:$D$28252,"&lt;&gt;代金券",Sheet1!$D$5:$D$28252,"&lt;&gt;内部转款",Sheet1!$D$5:$D$28252,"&lt;&gt;内部转账",Sheet1!$E$5:$E$28252,"&lt;&gt;*调拨*")</f>
        <v>0</v>
      </c>
      <c r="T81" s="32">
        <f>SUMIFS(Sheet1!$F$5:$F$28252,Sheet1!$I$5:$I$28252,$B81,Sheet1!$L$5:$L$28252,$A81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81,Sheet1!$L$5:$L$28252,$A81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81,Sheet1!$L$5:$L$28252,$A81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81,Sheet1!$L$5:$L$28252,$A81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1" s="32">
        <f>SUMIFS(Sheet1!$F$5:$F$28252,Sheet1!$I$5:$I$28252,$B81,Sheet1!$L$5:$L$28252,$A81,Sheet1!$E$5:$E$28252,"*调拨*")</f>
        <v>0</v>
      </c>
      <c r="V81" s="32">
        <f>SUMIFS(Sheet1!$F$5:$F$28252,Sheet1!$I$5:$I$28252,$B81,Sheet1!$L$5:$L$28252,$A81,Sheet1!$D$5:$D$28252,"储值",Sheet1!$E$5:$E$28252,"&lt;&gt;*调拨*")+SUMIFS(Sheet1!$F$5:$F$28252,Sheet1!$I$5:$I$28252,$B81,Sheet1!$L$5:$L$28252,$A81,Sheet1!$E$5:$E$28252,"*储值*",Sheet1!$D$5:$D$28252,"&lt;&gt;储值",Sheet1!$D$5:$D$28252,"&lt;&gt;内部转款",Sheet1!$D$5:$D$28252,"&lt;&gt;内部转账",Sheet1!$E$5:$E$28252,"&lt;&gt;*调拨*")</f>
        <v>0</v>
      </c>
      <c r="W81" s="32">
        <f>SUMIFS(Sheet1!$F$5:$F$28252,Sheet1!$I$5:$I$28252,$B81,Sheet1!$L$5:$L$28252,$A81,Sheet1!$D$5:$D$28252,"效期",Sheet1!$E$5:$E$28252,"&lt;&gt;*调拨*")+SUMIFS(Sheet1!$F$5:$F$28252,Sheet1!$I$5:$I$28252,$B81,Sheet1!$L$5:$L$28252,$A81,Sheet1!$E$5:$E$28252,"*效期*",Sheet1!$D$5:$D$28252,"&lt;&gt;效期",Sheet1!$D$5:$D$28252,"&lt;&gt;内部转款",Sheet1!$D$5:$D$28252,"&lt;&gt;内部转账",Sheet1!$E$5:$E$28252,"&lt;&gt;*调拨*")</f>
        <v>0</v>
      </c>
      <c r="X81" s="32">
        <f>SUMIFS(Sheet1!$F$5:$F$28252,Sheet1!$I$5:$I$28252,$B81,Sheet1!$L$5:$L$28252,$A81,Sheet1!$D$5:$D$28252,"内部转款",Sheet1!$E$5:$E$28252,"&lt;&gt;*调拨*")+SUMIFS(Sheet1!$F$5:$F$28252,Sheet1!$I$5:$I$28252,$B81,Sheet1!$L$5:$L$28252,$A81,Sheet1!$D$5:$D$28252,"内部转账",Sheet1!$E$5:$E$28252,"&lt;&gt;*调拨*")</f>
        <v>0</v>
      </c>
      <c r="Y81" s="32">
        <f t="shared" si="4"/>
        <v>0</v>
      </c>
      <c r="Z81" s="32">
        <f>SUMIFS(Sheet1!$F$5:$F$28252,Sheet1!$I$5:$I$28252,$B81,Sheet1!$L$5:$L$28252,$A81)</f>
        <v>0</v>
      </c>
      <c r="AA81" s="32">
        <f>SUMIFS(Sheet1!$G$5:$G$28252,Sheet1!$I$5:$I$28252,$B81,Sheet1!$L$5:$L$28252,$A81,Sheet1!$D$5:$D$28252,"工资",Sheet1!$E$5:$E$28252,"&lt;&gt;*调拨*")+SUMIFS(Sheet1!$G$5:$G$28252,Sheet1!$I$5:$I$28252,$B81,Sheet1!$L$5:$L$28252,$A81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81" s="32">
        <f>SUMIFS(Sheet1!$G$5:$G$28252,Sheet1!$I$5:$I$28252,$B81,Sheet1!$L$5:$L$28252,$A81,Sheet1!$D$5:$D$28252,"水费",Sheet1!$E$5:$E$28252,"&lt;&gt;*调拨*")+SUMIFS(Sheet1!$G$5:$G$28252,Sheet1!$I$5:$I$28252,$B81,Sheet1!$L$5:$L$28252,$A81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1" s="32">
        <f>SUMIFS(Sheet1!$G$5:$G$28252,Sheet1!$I$5:$I$28252,$B81,Sheet1!$L$5:$L$28252,$A81,Sheet1!$D$5:$D$28252,"电费",Sheet1!$E$5:$E$28252,"&lt;&gt;*调拨*")+SUMIFS(Sheet1!$G$5:$G$28252,Sheet1!$I$5:$I$28252,$B81,Sheet1!$L$5:$L$28252,$A81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1" s="32">
        <f>SUMIFS(Sheet1!$G$5:$G$28252,Sheet1!$I$5:$I$28252,$B81,Sheet1!$L$5:$L$28252,$A81,Sheet1!$D$5:$D$28252,"宽带费",Sheet1!$E$5:$E$28252,"&lt;&gt;*调拨*")+SUMIFS(Sheet1!$G$5:$G$28252,Sheet1!$I$5:$I$28252,$B81,Sheet1!$L$5:$L$28252,$A81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1" s="32">
        <f>SUMIFS(Sheet1!$G$5:$G$28252,Sheet1!$I$5:$I$28252,$B81,Sheet1!$L$5:$L$28252,$A81,Sheet1!$D$5:$D$28252,"办公费",Sheet1!$E$5:$E$28252,"&lt;&gt;*调拨*")+SUMIFS(Sheet1!$G$5:$G$28252,Sheet1!$I$5:$I$28252,$B81,Sheet1!$L$5:$L$28252,$A81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81" s="32">
        <f>SUMIFS(Sheet1!$G$5:$G$28252,Sheet1!$I$5:$I$28252,$B81,Sheet1!$L$5:$L$28252,$A81,Sheet1!$D$5:$D$28252,"话费",Sheet1!$E$5:$E$28252,"&lt;&gt;*调拨*")+SUMIFS(Sheet1!$G$5:$G$28252,Sheet1!$I$5:$I$28252,$B81,Sheet1!$L$5:$L$28252,$A81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1" s="32">
        <f>SUMIFS(Sheet1!$G$5:$G$28252,Sheet1!$I$5:$I$28252,$B81,Sheet1!$L$5:$L$28252,$A81,Sheet1!$D$5:$D$28252,"房租",Sheet1!$E$5:$E$28252,"&lt;&gt;*调拨*")+SUMIFS(Sheet1!$G$5:$G$28252,Sheet1!$I$5:$I$28252,$B81,Sheet1!$L$5:$L$28252,$A81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81" s="32">
        <f>SUMIFS(Sheet1!$G$5:$G$28252,Sheet1!$I$5:$I$28252,$B81,Sheet1!$L$5:$L$28252,$A81,Sheet1!$E$5:$E$28252,"*调拨*")</f>
        <v>0</v>
      </c>
      <c r="AI81" s="32">
        <f>SUMIFS(Sheet1!$G$5:$G$28252,Sheet1!$I$5:$I$28252,$B81,Sheet1!$L$5:$L$28252,$A81,Sheet1!$D$5:$D$28252,"内部转款",Sheet1!$E$5:$E$28252,"&lt;&gt;*调拨*")+SUMIFS(Sheet1!$G$5:$G$28252,Sheet1!$I$5:$I$28252,$B81,Sheet1!$L$5:$L$28252,$A81,Sheet1!$D$5:$D$28252,"内部转账",Sheet1!$E$5:$E$28252,"&lt;&gt;*调拨*")</f>
        <v>0</v>
      </c>
      <c r="AJ81" s="32">
        <f t="shared" si="5"/>
        <v>0</v>
      </c>
      <c r="AK81" s="32">
        <f>SUMIFS(Sheet1!$G$5:$G$28252,Sheet1!$I$5:$I$28252,$B81,Sheet1!$L$5:$L$28252,$A81)</f>
        <v>0</v>
      </c>
      <c r="AL81" s="32">
        <f t="shared" si="6"/>
        <v>0</v>
      </c>
    </row>
    <row r="82" ht="16.5" spans="1:38">
      <c r="A82" s="30">
        <v>202601</v>
      </c>
      <c r="B82" s="31" t="s">
        <v>89</v>
      </c>
      <c r="C82" s="32">
        <f>SUMIFS(Sheet1!$F$5:$F$28252,Sheet1!$I$5:$I$28252,$B82,Sheet1!$L$5:$L$28252,$A82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82" s="32">
        <f>SUMIFS(Sheet1!$F$5:$F$28252,Sheet1!$I$5:$I$28252,$B82,Sheet1!$L$5:$L$28252,$A82,Sheet1!$D$5:$D$28252,"医保即时拨付",Sheet1!$E$5:$E$28252,"&lt;&gt;*调拨*")+SUMIFS(Sheet1!$F$5:$F$28252,Sheet1!$I$5:$I$28252,$B82,Sheet1!$L$5:$L$28252,$A82,Sheet1!$E$5:$E$28252,"*医保即时拨付*",Sheet1!$D$5:$D$28252,"&lt;&gt;医保即时拨付",Sheet1!$D$5:$D$28252,"&lt;&gt;内部转款",Sheet1!$D$5:$D$28252,"&lt;&gt;内部转账",Sheet1!$E$5:$E$28252,"&lt;&gt;*调拨*")</f>
        <v>0</v>
      </c>
      <c r="E82" s="32">
        <f>SUMIFS(Sheet1!$F$5:$F$28252,Sheet1!$I$5:$I$28252,$B82,Sheet1!$L$5:$L$28252,$A82,Sheet1!$D$5:$D$28252,"医保",Sheet1!$E$5:$E$28252,"&lt;&gt;*调拨*",Sheet1!$E$5:$E$28252,"&lt;&gt;*医保即时拨付*")+SUMIFS(Sheet1!$F$5:$F$28252,Sheet1!$I$5:$I$28252,$B82,Sheet1!$L$5:$L$28252,$A82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82" s="32">
        <f>SUMIFS(Sheet1!$F$5:$F$28252,Sheet1!$I$5:$I$28252,$B82,Sheet1!$L$5:$L$28252,$A82,Sheet1!$D$5:$D$28252,"聚合",Sheet1!$E$5:$E$28252,"&lt;&gt;*调拨*")+SUMIFS(Sheet1!$F$5:$F$28252,Sheet1!$I$5:$I$28252,$B82,Sheet1!$L$5:$L$28252,$A82,Sheet1!$E$5:$E$28252,"*聚合*",Sheet1!$D$5:$D$28252,"&lt;&gt;聚合",Sheet1!$D$5:$D$28252,"&lt;&gt;内部转款",Sheet1!$D$5:$D$28252,"&lt;&gt;内部转账",Sheet1!$E$5:$E$28252,"&lt;&gt;*调拨*")</f>
        <v>0</v>
      </c>
      <c r="G82" s="32">
        <f>SUMIFS(Sheet1!$F$5:$F$28252,Sheet1!$I$5:$I$28252,$B82,Sheet1!$L$5:$L$28252,$A82,Sheet1!$D$5:$D$28252,"24小时微信",Sheet1!$E$5:$E$28252,"&lt;&gt;*调拨*")+SUMIFS(Sheet1!$F$5:$F$28252,Sheet1!$I$5:$I$28252,$B82,Sheet1!$L$5:$L$28252,$A82,Sheet1!$E$5:$E$28252,"*24小时微信*",Sheet1!$D$5:$D$28252,"&lt;&gt;24小时微信",Sheet1!$D$5:$D$28252,"&lt;&gt;内部转款",Sheet1!$D$5:$D$28252,"&lt;&gt;内部转账",Sheet1!$E$5:$E$28252,"&lt;&gt;*调拨*")</f>
        <v>0</v>
      </c>
      <c r="H82" s="32">
        <f>SUMIFS(Sheet1!$F$5:$F$28252,Sheet1!$I$5:$I$28252,$B82,Sheet1!$L$5:$L$28252,$A82,Sheet1!$D$5:$D$28252,"美团",Sheet1!$E$5:$E$28252,"&lt;&gt;*调拨*")+SUMIFS(Sheet1!$F$5:$F$28252,Sheet1!$I$5:$I$28252,$B82,Sheet1!$L$5:$L$28252,$A82,Sheet1!$E$5:$E$28252,"*美团*",Sheet1!$D$5:$D$28252,"&lt;&gt;美团",Sheet1!$D$5:$D$28252,"&lt;&gt;内部转款",Sheet1!$D$5:$D$28252,"&lt;&gt;内部转账",Sheet1!$E$5:$E$28252,"&lt;&gt;*调拨*")</f>
        <v>0</v>
      </c>
      <c r="I82" s="32">
        <f>SUMIFS(Sheet1!$F$5:$F$28252,Sheet1!$I$5:$I$28252,$B82,Sheet1!$L$5:$L$28252,$A82,Sheet1!$D$5:$D$28252,"饿了么",Sheet1!$E$5:$E$28252,"&lt;&gt;*调拨*")+SUMIFS(Sheet1!$F$5:$F$28252,Sheet1!$I$5:$I$28252,$B82,Sheet1!$L$5:$L$28252,$A82,Sheet1!$E$5:$E$28252,"*饿了么*",Sheet1!$D$5:$D$28252,"&lt;&gt;饿了么",Sheet1!$D$5:$D$28252,"&lt;&gt;内部转款",Sheet1!$D$5:$D$28252,"&lt;&gt;内部转账",Sheet1!$E$5:$E$28252,"&lt;&gt;*调拨*")</f>
        <v>0</v>
      </c>
      <c r="J82" s="32">
        <f>SUMIFS(Sheet1!$F$5:$F$28252,Sheet1!$I$5:$I$28252,$B82,Sheet1!$L$5:$L$28252,$A82,Sheet1!$D$5:$D$28252,"健E卡",Sheet1!$E$5:$E$28252,"&lt;&gt;*调拨*")+SUMIFS(Sheet1!$F$5:$F$28252,Sheet1!$I$5:$I$28252,$B82,Sheet1!$L$5:$L$28252,$A82,Sheet1!$E$5:$E$28252,"*健E卡*",Sheet1!$D$5:$D$28252,"&lt;&gt;健E卡",Sheet1!$D$5:$D$28252,"&lt;&gt;内部转款",Sheet1!$D$5:$D$28252,"&lt;&gt;内部转账",Sheet1!$E$5:$E$28252,"&lt;&gt;*调拨*")</f>
        <v>0</v>
      </c>
      <c r="K82" s="32">
        <f>SUMIFS(Sheet1!$F$5:$F$28252,Sheet1!$I$5:$I$28252,$B82,Sheet1!$L$5:$L$28252,$A82,Sheet1!$D$5:$D$28252,"抖音",Sheet1!$E$5:$E$28252,"&lt;&gt;*调拨*")+SUMIFS(Sheet1!$F$5:$F$28252,Sheet1!$I$5:$I$28252,$B82,Sheet1!$L$5:$L$28252,$A82,Sheet1!$E$5:$E$28252,"*抖音*",Sheet1!$D$5:$D$28252,"&lt;&gt;抖音",Sheet1!$D$5:$D$28252,"&lt;&gt;内部转款",Sheet1!$D$5:$D$28252,"&lt;&gt;内部转账",Sheet1!$E$5:$E$28252,"&lt;&gt;*调拨*")</f>
        <v>0</v>
      </c>
      <c r="L82" s="32">
        <f>SUMIFS(Sheet1!$F$5:$F$28252,Sheet1!$I$5:$I$28252,$B82,Sheet1!$L$5:$L$28252,$A82,Sheet1!$D$5:$D$28252,"医卡通",Sheet1!$E$5:$E$28252,"&lt;&gt;*调拨*")+SUMIFS(Sheet1!$F$5:$F$28252,Sheet1!$I$5:$I$28252,$B82,Sheet1!$L$5:$L$28252,$A82,Sheet1!$E$5:$E$28252,"*医卡通*",Sheet1!$D$5:$D$28252,"&lt;&gt;医卡通",Sheet1!$D$5:$D$28252,"&lt;&gt;内部转款",Sheet1!$D$5:$D$28252,"&lt;&gt;内部转账",Sheet1!$E$5:$E$28252,"&lt;&gt;*调拨*")</f>
        <v>0</v>
      </c>
      <c r="M82" s="32">
        <f>SUMIFS(Sheet1!$F$5:$F$28252,Sheet1!$I$5:$I$28252,$B82,Sheet1!$L$5:$L$28252,$A82,Sheet1!$D$5:$D$28252,"企健网",Sheet1!$E$5:$E$28252,"&lt;&gt;*调拨*")+SUMIFS(Sheet1!$F$5:$F$28252,Sheet1!$I$5:$I$28252,$B82,Sheet1!$L$5:$L$28252,$A82,Sheet1!$E$5:$E$28252,"*企健网*",Sheet1!$D$5:$D$28252,"&lt;&gt;企健网",Sheet1!$D$5:$D$28252,"&lt;&gt;内部转款",Sheet1!$D$5:$D$28252,"&lt;&gt;内部转账",Sheet1!$E$5:$E$28252,"&lt;&gt;*调拨*")</f>
        <v>0</v>
      </c>
      <c r="N82" s="32">
        <f>SUMIFS(Sheet1!$F$5:$F$28252,Sheet1!$I$5:$I$28252,$B82,Sheet1!$L$5:$L$28252,$A82,Sheet1!$D$5:$D$28252,"银联",Sheet1!$E$5:$E$28252,"&lt;&gt;*调拨*")+SUMIFS(Sheet1!$F$5:$F$28252,Sheet1!$I$5:$I$28252,$B82,Sheet1!$L$5:$L$28252,$A82,Sheet1!$E$5:$E$28252,"*银联*",Sheet1!$D$5:$D$28252,"&lt;&gt;银联",Sheet1!$D$5:$D$28252,"&lt;&gt;内部转款",Sheet1!$D$5:$D$28252,"&lt;&gt;内部转账",Sheet1!$E$5:$E$28252,"&lt;&gt;*调拨*")</f>
        <v>0</v>
      </c>
      <c r="O82" s="32">
        <f>SUMIFS(Sheet1!$F$5:$F$28252,Sheet1!$I$5:$I$28252,$B82,Sheet1!$L$5:$L$28252,$A82,Sheet1!$D$5:$D$28252,"京东",Sheet1!$E$5:$E$28252,"&lt;&gt;*调拨*")+SUMIFS(Sheet1!$F$5:$F$28252,Sheet1!$I$5:$I$28252,$B82,Sheet1!$L$5:$L$28252,$A82,Sheet1!$E$5:$E$28252,"*京东*",Sheet1!$D$5:$D$28252,"&lt;&gt;京东",Sheet1!$D$5:$D$28252,"&lt;&gt;内部转款",Sheet1!$D$5:$D$28252,"&lt;&gt;内部转账",Sheet1!$E$5:$E$28252,"&lt;&gt;*调拨*")</f>
        <v>0</v>
      </c>
      <c r="P82" s="32">
        <f>SUMIFS(Sheet1!$F$5:$F$28252,Sheet1!$I$5:$I$28252,$B82,Sheet1!$L$5:$L$28252,$A82,Sheet1!$D$5:$D$28252,"药机微信",Sheet1!$E$5:$E$28252,"&lt;&gt;*调拨*")+SUMIFS(Sheet1!$F$5:$F$28252,Sheet1!$I$5:$I$28252,$B82,Sheet1!$L$5:$L$28252,$A82,Sheet1!$E$5:$E$28252,"*药机微信*",Sheet1!$D$5:$D$28252,"&lt;&gt;药机微信",Sheet1!$D$5:$D$28252,"&lt;&gt;内部转款",Sheet1!$D$5:$D$28252,"&lt;&gt;内部转账",Sheet1!$E$5:$E$28252,"&lt;&gt;*调拨*")</f>
        <v>0</v>
      </c>
      <c r="Q82" s="32">
        <f>SUMIFS(Sheet1!$F$5:$F$28252,Sheet1!$I$5:$I$28252,$B82,Sheet1!$L$5:$L$28252,$A82,Sheet1!$D$5:$D$28252,"亲情卡",Sheet1!$E$5:$E$28252,"&lt;&gt;*调拨*")+SUMIFS(Sheet1!$F$5:$F$28252,Sheet1!$I$5:$I$28252,$B82,Sheet1!$L$5:$L$28252,$A82,Sheet1!$E$5:$E$28252,"*亲情卡*",Sheet1!$D$5:$D$28252,"&lt;&gt;亲情卡",Sheet1!$D$5:$D$28252,"&lt;&gt;内部转款",Sheet1!$D$5:$D$28252,"&lt;&gt;内部转账",Sheet1!$E$5:$E$28252,"&lt;&gt;*调拨*")</f>
        <v>0</v>
      </c>
      <c r="R82" s="32">
        <f>SUMIFS(Sheet1!$F$5:$F$28252,Sheet1!$I$5:$I$28252,$B82,Sheet1!$L$5:$L$28252,$A82,Sheet1!$D$5:$D$28252,"优惠券",Sheet1!$E$5:$E$28252,"&lt;&gt;*调拨*")+SUMIFS(Sheet1!$F$5:$F$28252,Sheet1!$I$5:$I$28252,$B82,Sheet1!$L$5:$L$28252,$A82,Sheet1!$E$5:$E$28252,"*优惠券*",Sheet1!$D$5:$D$28252,"&lt;&gt;优惠券",Sheet1!$D$5:$D$28252,"&lt;&gt;内部转款",Sheet1!$D$5:$D$28252,"&lt;&gt;内部转账",Sheet1!$E$5:$E$28252,"&lt;&gt;*调拨*")</f>
        <v>0</v>
      </c>
      <c r="S82" s="32">
        <f>SUMIFS(Sheet1!$F$5:$F$28252,Sheet1!$I$5:$I$28252,$B82,Sheet1!$L$5:$L$28252,$A82,Sheet1!$D$5:$D$28252,"代金券",Sheet1!$E$5:$E$28252,"&lt;&gt;*调拨*")+SUMIFS(Sheet1!$F$5:$F$28252,Sheet1!$I$5:$I$28252,$B82,Sheet1!$L$5:$L$28252,$A82,Sheet1!$E$5:$E$28252,"*代金券*",Sheet1!$D$5:$D$28252,"&lt;&gt;代金券",Sheet1!$D$5:$D$28252,"&lt;&gt;内部转款",Sheet1!$D$5:$D$28252,"&lt;&gt;内部转账",Sheet1!$E$5:$E$28252,"&lt;&gt;*调拨*")</f>
        <v>0</v>
      </c>
      <c r="T82" s="32">
        <f>SUMIFS(Sheet1!$F$5:$F$28252,Sheet1!$I$5:$I$28252,$B82,Sheet1!$L$5:$L$28252,$A82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82,Sheet1!$L$5:$L$28252,$A82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82,Sheet1!$L$5:$L$28252,$A82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82,Sheet1!$L$5:$L$28252,$A82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2" s="32">
        <f>SUMIFS(Sheet1!$F$5:$F$28252,Sheet1!$I$5:$I$28252,$B82,Sheet1!$L$5:$L$28252,$A82,Sheet1!$E$5:$E$28252,"*调拨*")</f>
        <v>0</v>
      </c>
      <c r="V82" s="32">
        <f>SUMIFS(Sheet1!$F$5:$F$28252,Sheet1!$I$5:$I$28252,$B82,Sheet1!$L$5:$L$28252,$A82,Sheet1!$D$5:$D$28252,"储值",Sheet1!$E$5:$E$28252,"&lt;&gt;*调拨*")+SUMIFS(Sheet1!$F$5:$F$28252,Sheet1!$I$5:$I$28252,$B82,Sheet1!$L$5:$L$28252,$A82,Sheet1!$E$5:$E$28252,"*储值*",Sheet1!$D$5:$D$28252,"&lt;&gt;储值",Sheet1!$D$5:$D$28252,"&lt;&gt;内部转款",Sheet1!$D$5:$D$28252,"&lt;&gt;内部转账",Sheet1!$E$5:$E$28252,"&lt;&gt;*调拨*")</f>
        <v>0</v>
      </c>
      <c r="W82" s="32">
        <f>SUMIFS(Sheet1!$F$5:$F$28252,Sheet1!$I$5:$I$28252,$B82,Sheet1!$L$5:$L$28252,$A82,Sheet1!$D$5:$D$28252,"效期",Sheet1!$E$5:$E$28252,"&lt;&gt;*调拨*")+SUMIFS(Sheet1!$F$5:$F$28252,Sheet1!$I$5:$I$28252,$B82,Sheet1!$L$5:$L$28252,$A82,Sheet1!$E$5:$E$28252,"*效期*",Sheet1!$D$5:$D$28252,"&lt;&gt;效期",Sheet1!$D$5:$D$28252,"&lt;&gt;内部转款",Sheet1!$D$5:$D$28252,"&lt;&gt;内部转账",Sheet1!$E$5:$E$28252,"&lt;&gt;*调拨*")</f>
        <v>0</v>
      </c>
      <c r="X82" s="32">
        <f>SUMIFS(Sheet1!$F$5:$F$28252,Sheet1!$I$5:$I$28252,$B82,Sheet1!$L$5:$L$28252,$A82,Sheet1!$D$5:$D$28252,"内部转款",Sheet1!$E$5:$E$28252,"&lt;&gt;*调拨*")+SUMIFS(Sheet1!$F$5:$F$28252,Sheet1!$I$5:$I$28252,$B82,Sheet1!$L$5:$L$28252,$A82,Sheet1!$D$5:$D$28252,"内部转账",Sheet1!$E$5:$E$28252,"&lt;&gt;*调拨*")</f>
        <v>0</v>
      </c>
      <c r="Y82" s="32">
        <f t="shared" si="4"/>
        <v>0</v>
      </c>
      <c r="Z82" s="32">
        <f>SUMIFS(Sheet1!$F$5:$F$28252,Sheet1!$I$5:$I$28252,$B82,Sheet1!$L$5:$L$28252,$A82)</f>
        <v>0</v>
      </c>
      <c r="AA82" s="32">
        <f>SUMIFS(Sheet1!$G$5:$G$28252,Sheet1!$I$5:$I$28252,$B82,Sheet1!$L$5:$L$28252,$A82,Sheet1!$D$5:$D$28252,"工资",Sheet1!$E$5:$E$28252,"&lt;&gt;*调拨*")+SUMIFS(Sheet1!$G$5:$G$28252,Sheet1!$I$5:$I$28252,$B82,Sheet1!$L$5:$L$28252,$A82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82" s="32">
        <f>SUMIFS(Sheet1!$G$5:$G$28252,Sheet1!$I$5:$I$28252,$B82,Sheet1!$L$5:$L$28252,$A82,Sheet1!$D$5:$D$28252,"水费",Sheet1!$E$5:$E$28252,"&lt;&gt;*调拨*")+SUMIFS(Sheet1!$G$5:$G$28252,Sheet1!$I$5:$I$28252,$B82,Sheet1!$L$5:$L$28252,$A82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2" s="32">
        <f>SUMIFS(Sheet1!$G$5:$G$28252,Sheet1!$I$5:$I$28252,$B82,Sheet1!$L$5:$L$28252,$A82,Sheet1!$D$5:$D$28252,"电费",Sheet1!$E$5:$E$28252,"&lt;&gt;*调拨*")+SUMIFS(Sheet1!$G$5:$G$28252,Sheet1!$I$5:$I$28252,$B82,Sheet1!$L$5:$L$28252,$A82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2" s="32">
        <f>SUMIFS(Sheet1!$G$5:$G$28252,Sheet1!$I$5:$I$28252,$B82,Sheet1!$L$5:$L$28252,$A82,Sheet1!$D$5:$D$28252,"宽带费",Sheet1!$E$5:$E$28252,"&lt;&gt;*调拨*")+SUMIFS(Sheet1!$G$5:$G$28252,Sheet1!$I$5:$I$28252,$B82,Sheet1!$L$5:$L$28252,$A82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2" s="32">
        <f>SUMIFS(Sheet1!$G$5:$G$28252,Sheet1!$I$5:$I$28252,$B82,Sheet1!$L$5:$L$28252,$A82,Sheet1!$D$5:$D$28252,"办公费",Sheet1!$E$5:$E$28252,"&lt;&gt;*调拨*")+SUMIFS(Sheet1!$G$5:$G$28252,Sheet1!$I$5:$I$28252,$B82,Sheet1!$L$5:$L$28252,$A82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82" s="32">
        <f>SUMIFS(Sheet1!$G$5:$G$28252,Sheet1!$I$5:$I$28252,$B82,Sheet1!$L$5:$L$28252,$A82,Sheet1!$D$5:$D$28252,"话费",Sheet1!$E$5:$E$28252,"&lt;&gt;*调拨*")+SUMIFS(Sheet1!$G$5:$G$28252,Sheet1!$I$5:$I$28252,$B82,Sheet1!$L$5:$L$28252,$A82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2" s="32">
        <f>SUMIFS(Sheet1!$G$5:$G$28252,Sheet1!$I$5:$I$28252,$B82,Sheet1!$L$5:$L$28252,$A82,Sheet1!$D$5:$D$28252,"房租",Sheet1!$E$5:$E$28252,"&lt;&gt;*调拨*")+SUMIFS(Sheet1!$G$5:$G$28252,Sheet1!$I$5:$I$28252,$B82,Sheet1!$L$5:$L$28252,$A82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82" s="32">
        <f>SUMIFS(Sheet1!$G$5:$G$28252,Sheet1!$I$5:$I$28252,$B82,Sheet1!$L$5:$L$28252,$A82,Sheet1!$E$5:$E$28252,"*调拨*")</f>
        <v>0</v>
      </c>
      <c r="AI82" s="32">
        <f>SUMIFS(Sheet1!$G$5:$G$28252,Sheet1!$I$5:$I$28252,$B82,Sheet1!$L$5:$L$28252,$A82,Sheet1!$D$5:$D$28252,"内部转款",Sheet1!$E$5:$E$28252,"&lt;&gt;*调拨*")+SUMIFS(Sheet1!$G$5:$G$28252,Sheet1!$I$5:$I$28252,$B82,Sheet1!$L$5:$L$28252,$A82,Sheet1!$D$5:$D$28252,"内部转账",Sheet1!$E$5:$E$28252,"&lt;&gt;*调拨*")</f>
        <v>0</v>
      </c>
      <c r="AJ82" s="32">
        <f t="shared" si="5"/>
        <v>0</v>
      </c>
      <c r="AK82" s="32">
        <f>SUMIFS(Sheet1!$G$5:$G$28252,Sheet1!$I$5:$I$28252,$B82,Sheet1!$L$5:$L$28252,$A82)</f>
        <v>0</v>
      </c>
      <c r="AL82" s="32">
        <f t="shared" si="6"/>
        <v>0</v>
      </c>
    </row>
    <row r="83" ht="16.5" spans="1:38">
      <c r="A83" s="30">
        <v>202601</v>
      </c>
      <c r="B83" s="31" t="s">
        <v>99</v>
      </c>
      <c r="C83" s="32">
        <f>SUMIFS(Sheet1!$F$5:$F$28252,Sheet1!$I$5:$I$28252,$B83,Sheet1!$L$5:$L$28252,$A83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9697.55</v>
      </c>
      <c r="D83" s="32">
        <f>SUMIFS(Sheet1!$F$5:$F$28252,Sheet1!$I$5:$I$28252,$B83,Sheet1!$L$5:$L$28252,$A83,Sheet1!$D$5:$D$28252,"医保即时拨付",Sheet1!$E$5:$E$28252,"&lt;&gt;*调拨*")+SUMIFS(Sheet1!$F$5:$F$28252,Sheet1!$I$5:$I$28252,$B83,Sheet1!$L$5:$L$28252,$A83,Sheet1!$E$5:$E$28252,"*医保即时拨付*",Sheet1!$D$5:$D$28252,"&lt;&gt;医保即时拨付",Sheet1!$D$5:$D$28252,"&lt;&gt;内部转款",Sheet1!$D$5:$D$28252,"&lt;&gt;内部转账",Sheet1!$E$5:$E$28252,"&lt;&gt;*调拨*")</f>
        <v>0</v>
      </c>
      <c r="E83" s="32">
        <f>SUMIFS(Sheet1!$F$5:$F$28252,Sheet1!$I$5:$I$28252,$B83,Sheet1!$L$5:$L$28252,$A83,Sheet1!$D$5:$D$28252,"医保",Sheet1!$E$5:$E$28252,"&lt;&gt;*调拨*",Sheet1!$E$5:$E$28252,"&lt;&gt;*医保即时拨付*")+SUMIFS(Sheet1!$F$5:$F$28252,Sheet1!$I$5:$I$28252,$B83,Sheet1!$L$5:$L$28252,$A83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14533.46</v>
      </c>
      <c r="F83" s="32">
        <f>SUMIFS(Sheet1!$F$5:$F$28252,Sheet1!$I$5:$I$28252,$B83,Sheet1!$L$5:$L$28252,$A83,Sheet1!$D$5:$D$28252,"聚合",Sheet1!$E$5:$E$28252,"&lt;&gt;*调拨*")+SUMIFS(Sheet1!$F$5:$F$28252,Sheet1!$I$5:$I$28252,$B83,Sheet1!$L$5:$L$28252,$A83,Sheet1!$E$5:$E$28252,"*聚合*",Sheet1!$D$5:$D$28252,"&lt;&gt;聚合",Sheet1!$D$5:$D$28252,"&lt;&gt;内部转款",Sheet1!$D$5:$D$28252,"&lt;&gt;内部转账",Sheet1!$E$5:$E$28252,"&lt;&gt;*调拨*")</f>
        <v>0</v>
      </c>
      <c r="G83" s="32">
        <f>SUMIFS(Sheet1!$F$5:$F$28252,Sheet1!$I$5:$I$28252,$B83,Sheet1!$L$5:$L$28252,$A83,Sheet1!$D$5:$D$28252,"24小时微信",Sheet1!$E$5:$E$28252,"&lt;&gt;*调拨*")+SUMIFS(Sheet1!$F$5:$F$28252,Sheet1!$I$5:$I$28252,$B83,Sheet1!$L$5:$L$28252,$A83,Sheet1!$E$5:$E$28252,"*24小时微信*",Sheet1!$D$5:$D$28252,"&lt;&gt;24小时微信",Sheet1!$D$5:$D$28252,"&lt;&gt;内部转款",Sheet1!$D$5:$D$28252,"&lt;&gt;内部转账",Sheet1!$E$5:$E$28252,"&lt;&gt;*调拨*")</f>
        <v>0</v>
      </c>
      <c r="H83" s="32">
        <f>SUMIFS(Sheet1!$F$5:$F$28252,Sheet1!$I$5:$I$28252,$B83,Sheet1!$L$5:$L$28252,$A83,Sheet1!$D$5:$D$28252,"美团",Sheet1!$E$5:$E$28252,"&lt;&gt;*调拨*")+SUMIFS(Sheet1!$F$5:$F$28252,Sheet1!$I$5:$I$28252,$B83,Sheet1!$L$5:$L$28252,$A83,Sheet1!$E$5:$E$28252,"*美团*",Sheet1!$D$5:$D$28252,"&lt;&gt;美团",Sheet1!$D$5:$D$28252,"&lt;&gt;内部转款",Sheet1!$D$5:$D$28252,"&lt;&gt;内部转账",Sheet1!$E$5:$E$28252,"&lt;&gt;*调拨*")</f>
        <v>0</v>
      </c>
      <c r="I83" s="32">
        <f>SUMIFS(Sheet1!$F$5:$F$28252,Sheet1!$I$5:$I$28252,$B83,Sheet1!$L$5:$L$28252,$A83,Sheet1!$D$5:$D$28252,"饿了么",Sheet1!$E$5:$E$28252,"&lt;&gt;*调拨*")+SUMIFS(Sheet1!$F$5:$F$28252,Sheet1!$I$5:$I$28252,$B83,Sheet1!$L$5:$L$28252,$A83,Sheet1!$E$5:$E$28252,"*饿了么*",Sheet1!$D$5:$D$28252,"&lt;&gt;饿了么",Sheet1!$D$5:$D$28252,"&lt;&gt;内部转款",Sheet1!$D$5:$D$28252,"&lt;&gt;内部转账",Sheet1!$E$5:$E$28252,"&lt;&gt;*调拨*")</f>
        <v>0</v>
      </c>
      <c r="J83" s="32">
        <f>SUMIFS(Sheet1!$F$5:$F$28252,Sheet1!$I$5:$I$28252,$B83,Sheet1!$L$5:$L$28252,$A83,Sheet1!$D$5:$D$28252,"健E卡",Sheet1!$E$5:$E$28252,"&lt;&gt;*调拨*")+SUMIFS(Sheet1!$F$5:$F$28252,Sheet1!$I$5:$I$28252,$B83,Sheet1!$L$5:$L$28252,$A83,Sheet1!$E$5:$E$28252,"*健E卡*",Sheet1!$D$5:$D$28252,"&lt;&gt;健E卡",Sheet1!$D$5:$D$28252,"&lt;&gt;内部转款",Sheet1!$D$5:$D$28252,"&lt;&gt;内部转账",Sheet1!$E$5:$E$28252,"&lt;&gt;*调拨*")</f>
        <v>13435.8</v>
      </c>
      <c r="K83" s="32">
        <f>SUMIFS(Sheet1!$F$5:$F$28252,Sheet1!$I$5:$I$28252,$B83,Sheet1!$L$5:$L$28252,$A83,Sheet1!$D$5:$D$28252,"抖音",Sheet1!$E$5:$E$28252,"&lt;&gt;*调拨*")+SUMIFS(Sheet1!$F$5:$F$28252,Sheet1!$I$5:$I$28252,$B83,Sheet1!$L$5:$L$28252,$A83,Sheet1!$E$5:$E$28252,"*抖音*",Sheet1!$D$5:$D$28252,"&lt;&gt;抖音",Sheet1!$D$5:$D$28252,"&lt;&gt;内部转款",Sheet1!$D$5:$D$28252,"&lt;&gt;内部转账",Sheet1!$E$5:$E$28252,"&lt;&gt;*调拨*")</f>
        <v>0</v>
      </c>
      <c r="L83" s="32">
        <f>SUMIFS(Sheet1!$F$5:$F$28252,Sheet1!$I$5:$I$28252,$B83,Sheet1!$L$5:$L$28252,$A83,Sheet1!$D$5:$D$28252,"医卡通",Sheet1!$E$5:$E$28252,"&lt;&gt;*调拨*")+SUMIFS(Sheet1!$F$5:$F$28252,Sheet1!$I$5:$I$28252,$B83,Sheet1!$L$5:$L$28252,$A83,Sheet1!$E$5:$E$28252,"*医卡通*",Sheet1!$D$5:$D$28252,"&lt;&gt;医卡通",Sheet1!$D$5:$D$28252,"&lt;&gt;内部转款",Sheet1!$D$5:$D$28252,"&lt;&gt;内部转账",Sheet1!$E$5:$E$28252,"&lt;&gt;*调拨*")</f>
        <v>0</v>
      </c>
      <c r="M83" s="32">
        <f>SUMIFS(Sheet1!$F$5:$F$28252,Sheet1!$I$5:$I$28252,$B83,Sheet1!$L$5:$L$28252,$A83,Sheet1!$D$5:$D$28252,"企健网",Sheet1!$E$5:$E$28252,"&lt;&gt;*调拨*")+SUMIFS(Sheet1!$F$5:$F$28252,Sheet1!$I$5:$I$28252,$B83,Sheet1!$L$5:$L$28252,$A83,Sheet1!$E$5:$E$28252,"*企健网*",Sheet1!$D$5:$D$28252,"&lt;&gt;企健网",Sheet1!$D$5:$D$28252,"&lt;&gt;内部转款",Sheet1!$D$5:$D$28252,"&lt;&gt;内部转账",Sheet1!$E$5:$E$28252,"&lt;&gt;*调拨*")</f>
        <v>0</v>
      </c>
      <c r="N83" s="32">
        <f>SUMIFS(Sheet1!$F$5:$F$28252,Sheet1!$I$5:$I$28252,$B83,Sheet1!$L$5:$L$28252,$A83,Sheet1!$D$5:$D$28252,"银联",Sheet1!$E$5:$E$28252,"&lt;&gt;*调拨*")+SUMIFS(Sheet1!$F$5:$F$28252,Sheet1!$I$5:$I$28252,$B83,Sheet1!$L$5:$L$28252,$A83,Sheet1!$E$5:$E$28252,"*银联*",Sheet1!$D$5:$D$28252,"&lt;&gt;银联",Sheet1!$D$5:$D$28252,"&lt;&gt;内部转款",Sheet1!$D$5:$D$28252,"&lt;&gt;内部转账",Sheet1!$E$5:$E$28252,"&lt;&gt;*调拨*")</f>
        <v>0</v>
      </c>
      <c r="O83" s="32">
        <f>SUMIFS(Sheet1!$F$5:$F$28252,Sheet1!$I$5:$I$28252,$B83,Sheet1!$L$5:$L$28252,$A83,Sheet1!$D$5:$D$28252,"京东",Sheet1!$E$5:$E$28252,"&lt;&gt;*调拨*")+SUMIFS(Sheet1!$F$5:$F$28252,Sheet1!$I$5:$I$28252,$B83,Sheet1!$L$5:$L$28252,$A83,Sheet1!$E$5:$E$28252,"*京东*",Sheet1!$D$5:$D$28252,"&lt;&gt;京东",Sheet1!$D$5:$D$28252,"&lt;&gt;内部转款",Sheet1!$D$5:$D$28252,"&lt;&gt;内部转账",Sheet1!$E$5:$E$28252,"&lt;&gt;*调拨*")</f>
        <v>0</v>
      </c>
      <c r="P83" s="32">
        <f>SUMIFS(Sheet1!$F$5:$F$28252,Sheet1!$I$5:$I$28252,$B83,Sheet1!$L$5:$L$28252,$A83,Sheet1!$D$5:$D$28252,"药机微信",Sheet1!$E$5:$E$28252,"&lt;&gt;*调拨*")+SUMIFS(Sheet1!$F$5:$F$28252,Sheet1!$I$5:$I$28252,$B83,Sheet1!$L$5:$L$28252,$A83,Sheet1!$E$5:$E$28252,"*药机微信*",Sheet1!$D$5:$D$28252,"&lt;&gt;药机微信",Sheet1!$D$5:$D$28252,"&lt;&gt;内部转款",Sheet1!$D$5:$D$28252,"&lt;&gt;内部转账",Sheet1!$E$5:$E$28252,"&lt;&gt;*调拨*")</f>
        <v>0</v>
      </c>
      <c r="Q83" s="32">
        <f>SUMIFS(Sheet1!$F$5:$F$28252,Sheet1!$I$5:$I$28252,$B83,Sheet1!$L$5:$L$28252,$A83,Sheet1!$D$5:$D$28252,"亲情卡",Sheet1!$E$5:$E$28252,"&lt;&gt;*调拨*")+SUMIFS(Sheet1!$F$5:$F$28252,Sheet1!$I$5:$I$28252,$B83,Sheet1!$L$5:$L$28252,$A83,Sheet1!$E$5:$E$28252,"*亲情卡*",Sheet1!$D$5:$D$28252,"&lt;&gt;亲情卡",Sheet1!$D$5:$D$28252,"&lt;&gt;内部转款",Sheet1!$D$5:$D$28252,"&lt;&gt;内部转账",Sheet1!$E$5:$E$28252,"&lt;&gt;*调拨*")</f>
        <v>0</v>
      </c>
      <c r="R83" s="32">
        <f>SUMIFS(Sheet1!$F$5:$F$28252,Sheet1!$I$5:$I$28252,$B83,Sheet1!$L$5:$L$28252,$A83,Sheet1!$D$5:$D$28252,"优惠券",Sheet1!$E$5:$E$28252,"&lt;&gt;*调拨*")+SUMIFS(Sheet1!$F$5:$F$28252,Sheet1!$I$5:$I$28252,$B83,Sheet1!$L$5:$L$28252,$A83,Sheet1!$E$5:$E$28252,"*优惠券*",Sheet1!$D$5:$D$28252,"&lt;&gt;优惠券",Sheet1!$D$5:$D$28252,"&lt;&gt;内部转款",Sheet1!$D$5:$D$28252,"&lt;&gt;内部转账",Sheet1!$E$5:$E$28252,"&lt;&gt;*调拨*")</f>
        <v>0</v>
      </c>
      <c r="S83" s="32">
        <f>SUMIFS(Sheet1!$F$5:$F$28252,Sheet1!$I$5:$I$28252,$B83,Sheet1!$L$5:$L$28252,$A83,Sheet1!$D$5:$D$28252,"代金券",Sheet1!$E$5:$E$28252,"&lt;&gt;*调拨*")+SUMIFS(Sheet1!$F$5:$F$28252,Sheet1!$I$5:$I$28252,$B83,Sheet1!$L$5:$L$28252,$A83,Sheet1!$E$5:$E$28252,"*代金券*",Sheet1!$D$5:$D$28252,"&lt;&gt;代金券",Sheet1!$D$5:$D$28252,"&lt;&gt;内部转款",Sheet1!$D$5:$D$28252,"&lt;&gt;内部转账",Sheet1!$E$5:$E$28252,"&lt;&gt;*调拨*")</f>
        <v>0</v>
      </c>
      <c r="T83" s="32">
        <f>SUMIFS(Sheet1!$F$5:$F$28252,Sheet1!$I$5:$I$28252,$B83,Sheet1!$L$5:$L$28252,$A83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83,Sheet1!$L$5:$L$28252,$A83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83,Sheet1!$L$5:$L$28252,$A83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83,Sheet1!$L$5:$L$28252,$A83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3" s="32">
        <f>SUMIFS(Sheet1!$F$5:$F$28252,Sheet1!$I$5:$I$28252,$B83,Sheet1!$L$5:$L$28252,$A83,Sheet1!$E$5:$E$28252,"*调拨*")</f>
        <v>0</v>
      </c>
      <c r="V83" s="32">
        <f>SUMIFS(Sheet1!$F$5:$F$28252,Sheet1!$I$5:$I$28252,$B83,Sheet1!$L$5:$L$28252,$A83,Sheet1!$D$5:$D$28252,"储值",Sheet1!$E$5:$E$28252,"&lt;&gt;*调拨*")+SUMIFS(Sheet1!$F$5:$F$28252,Sheet1!$I$5:$I$28252,$B83,Sheet1!$L$5:$L$28252,$A83,Sheet1!$E$5:$E$28252,"*储值*",Sheet1!$D$5:$D$28252,"&lt;&gt;储值",Sheet1!$D$5:$D$28252,"&lt;&gt;内部转款",Sheet1!$D$5:$D$28252,"&lt;&gt;内部转账",Sheet1!$E$5:$E$28252,"&lt;&gt;*调拨*")</f>
        <v>0</v>
      </c>
      <c r="W83" s="32">
        <f>SUMIFS(Sheet1!$F$5:$F$28252,Sheet1!$I$5:$I$28252,$B83,Sheet1!$L$5:$L$28252,$A83,Sheet1!$D$5:$D$28252,"效期",Sheet1!$E$5:$E$28252,"&lt;&gt;*调拨*")+SUMIFS(Sheet1!$F$5:$F$28252,Sheet1!$I$5:$I$28252,$B83,Sheet1!$L$5:$L$28252,$A83,Sheet1!$E$5:$E$28252,"*效期*",Sheet1!$D$5:$D$28252,"&lt;&gt;效期",Sheet1!$D$5:$D$28252,"&lt;&gt;内部转款",Sheet1!$D$5:$D$28252,"&lt;&gt;内部转账",Sheet1!$E$5:$E$28252,"&lt;&gt;*调拨*")</f>
        <v>0</v>
      </c>
      <c r="X83" s="32">
        <f>SUMIFS(Sheet1!$F$5:$F$28252,Sheet1!$I$5:$I$28252,$B83,Sheet1!$L$5:$L$28252,$A83,Sheet1!$D$5:$D$28252,"内部转款",Sheet1!$E$5:$E$28252,"&lt;&gt;*调拨*")+SUMIFS(Sheet1!$F$5:$F$28252,Sheet1!$I$5:$I$28252,$B83,Sheet1!$L$5:$L$28252,$A83,Sheet1!$D$5:$D$28252,"内部转账",Sheet1!$E$5:$E$28252,"&lt;&gt;*调拨*")</f>
        <v>0</v>
      </c>
      <c r="Y83" s="32">
        <f t="shared" si="4"/>
        <v>0</v>
      </c>
      <c r="Z83" s="32">
        <f>SUMIFS(Sheet1!$F$5:$F$28252,Sheet1!$I$5:$I$28252,$B83,Sheet1!$L$5:$L$28252,$A83)</f>
        <v>37666.81</v>
      </c>
      <c r="AA83" s="32">
        <f>SUMIFS(Sheet1!$G$5:$G$28252,Sheet1!$I$5:$I$28252,$B83,Sheet1!$L$5:$L$28252,$A83,Sheet1!$D$5:$D$28252,"工资",Sheet1!$E$5:$E$28252,"&lt;&gt;*调拨*")+SUMIFS(Sheet1!$G$5:$G$28252,Sheet1!$I$5:$I$28252,$B83,Sheet1!$L$5:$L$28252,$A83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2564.25</v>
      </c>
      <c r="AB83" s="32">
        <f>SUMIFS(Sheet1!$G$5:$G$28252,Sheet1!$I$5:$I$28252,$B83,Sheet1!$L$5:$L$28252,$A83,Sheet1!$D$5:$D$28252,"水费",Sheet1!$E$5:$E$28252,"&lt;&gt;*调拨*")+SUMIFS(Sheet1!$G$5:$G$28252,Sheet1!$I$5:$I$28252,$B83,Sheet1!$L$5:$L$28252,$A83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3" s="32">
        <f>SUMIFS(Sheet1!$G$5:$G$28252,Sheet1!$I$5:$I$28252,$B83,Sheet1!$L$5:$L$28252,$A83,Sheet1!$D$5:$D$28252,"电费",Sheet1!$E$5:$E$28252,"&lt;&gt;*调拨*")+SUMIFS(Sheet1!$G$5:$G$28252,Sheet1!$I$5:$I$28252,$B83,Sheet1!$L$5:$L$28252,$A83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3" s="32">
        <f>SUMIFS(Sheet1!$G$5:$G$28252,Sheet1!$I$5:$I$28252,$B83,Sheet1!$L$5:$L$28252,$A83,Sheet1!$D$5:$D$28252,"宽带费",Sheet1!$E$5:$E$28252,"&lt;&gt;*调拨*")+SUMIFS(Sheet1!$G$5:$G$28252,Sheet1!$I$5:$I$28252,$B83,Sheet1!$L$5:$L$28252,$A83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3" s="32">
        <f>SUMIFS(Sheet1!$G$5:$G$28252,Sheet1!$I$5:$I$28252,$B83,Sheet1!$L$5:$L$28252,$A83,Sheet1!$D$5:$D$28252,"办公费",Sheet1!$E$5:$E$28252,"&lt;&gt;*调拨*")+SUMIFS(Sheet1!$G$5:$G$28252,Sheet1!$I$5:$I$28252,$B83,Sheet1!$L$5:$L$28252,$A83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83" s="32">
        <f>SUMIFS(Sheet1!$G$5:$G$28252,Sheet1!$I$5:$I$28252,$B83,Sheet1!$L$5:$L$28252,$A83,Sheet1!$D$5:$D$28252,"话费",Sheet1!$E$5:$E$28252,"&lt;&gt;*调拨*")+SUMIFS(Sheet1!$G$5:$G$28252,Sheet1!$I$5:$I$28252,$B83,Sheet1!$L$5:$L$28252,$A83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3" s="32">
        <f>SUMIFS(Sheet1!$G$5:$G$28252,Sheet1!$I$5:$I$28252,$B83,Sheet1!$L$5:$L$28252,$A83,Sheet1!$D$5:$D$28252,"房租",Sheet1!$E$5:$E$28252,"&lt;&gt;*调拨*")+SUMIFS(Sheet1!$G$5:$G$28252,Sheet1!$I$5:$I$28252,$B83,Sheet1!$L$5:$L$28252,$A83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83" s="32">
        <f>SUMIFS(Sheet1!$G$5:$G$28252,Sheet1!$I$5:$I$28252,$B83,Sheet1!$L$5:$L$28252,$A83,Sheet1!$E$5:$E$28252,"*调拨*")</f>
        <v>0</v>
      </c>
      <c r="AI83" s="32">
        <f>SUMIFS(Sheet1!$G$5:$G$28252,Sheet1!$I$5:$I$28252,$B83,Sheet1!$L$5:$L$28252,$A83,Sheet1!$D$5:$D$28252,"内部转款",Sheet1!$E$5:$E$28252,"&lt;&gt;*调拨*")+SUMIFS(Sheet1!$G$5:$G$28252,Sheet1!$I$5:$I$28252,$B83,Sheet1!$L$5:$L$28252,$A83,Sheet1!$D$5:$D$28252,"内部转账",Sheet1!$E$5:$E$28252,"&lt;&gt;*调拨*")</f>
        <v>0</v>
      </c>
      <c r="AJ83" s="32">
        <f t="shared" si="5"/>
        <v>3616.57</v>
      </c>
      <c r="AK83" s="32">
        <f>SUMIFS(Sheet1!$G$5:$G$28252,Sheet1!$I$5:$I$28252,$B83,Sheet1!$L$5:$L$28252,$A83)</f>
        <v>6180.82</v>
      </c>
      <c r="AL83" s="32">
        <f t="shared" si="6"/>
        <v>31485.99</v>
      </c>
    </row>
    <row r="84" ht="16.5" spans="1:38">
      <c r="A84" s="30">
        <v>202601</v>
      </c>
      <c r="B84" s="31" t="s">
        <v>82</v>
      </c>
      <c r="C84" s="32">
        <f>SUMIFS(Sheet1!$F$5:$F$28252,Sheet1!$I$5:$I$28252,$B84,Sheet1!$L$5:$L$28252,$A84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3757.78</v>
      </c>
      <c r="D84" s="32">
        <f>SUMIFS(Sheet1!$F$5:$F$28252,Sheet1!$I$5:$I$28252,$B84,Sheet1!$L$5:$L$28252,$A84,Sheet1!$D$5:$D$28252,"医保即时拨付",Sheet1!$E$5:$E$28252,"&lt;&gt;*调拨*")+SUMIFS(Sheet1!$F$5:$F$28252,Sheet1!$I$5:$I$28252,$B84,Sheet1!$L$5:$L$28252,$A84,Sheet1!$E$5:$E$28252,"*医保即时拨付*",Sheet1!$D$5:$D$28252,"&lt;&gt;医保即时拨付",Sheet1!$D$5:$D$28252,"&lt;&gt;内部转款",Sheet1!$D$5:$D$28252,"&lt;&gt;内部转账",Sheet1!$E$5:$E$28252,"&lt;&gt;*调拨*")</f>
        <v>0</v>
      </c>
      <c r="E84" s="32">
        <f>SUMIFS(Sheet1!$F$5:$F$28252,Sheet1!$I$5:$I$28252,$B84,Sheet1!$L$5:$L$28252,$A84,Sheet1!$D$5:$D$28252,"医保",Sheet1!$E$5:$E$28252,"&lt;&gt;*调拨*",Sheet1!$E$5:$E$28252,"&lt;&gt;*医保即时拨付*")+SUMIFS(Sheet1!$F$5:$F$28252,Sheet1!$I$5:$I$28252,$B84,Sheet1!$L$5:$L$28252,$A84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84" s="32">
        <f>SUMIFS(Sheet1!$F$5:$F$28252,Sheet1!$I$5:$I$28252,$B84,Sheet1!$L$5:$L$28252,$A84,Sheet1!$D$5:$D$28252,"聚合",Sheet1!$E$5:$E$28252,"&lt;&gt;*调拨*")+SUMIFS(Sheet1!$F$5:$F$28252,Sheet1!$I$5:$I$28252,$B84,Sheet1!$L$5:$L$28252,$A84,Sheet1!$E$5:$E$28252,"*聚合*",Sheet1!$D$5:$D$28252,"&lt;&gt;聚合",Sheet1!$D$5:$D$28252,"&lt;&gt;内部转款",Sheet1!$D$5:$D$28252,"&lt;&gt;内部转账",Sheet1!$E$5:$E$28252,"&lt;&gt;*调拨*")</f>
        <v>0</v>
      </c>
      <c r="G84" s="32">
        <f>SUMIFS(Sheet1!$F$5:$F$28252,Sheet1!$I$5:$I$28252,$B84,Sheet1!$L$5:$L$28252,$A84,Sheet1!$D$5:$D$28252,"24小时微信",Sheet1!$E$5:$E$28252,"&lt;&gt;*调拨*")+SUMIFS(Sheet1!$F$5:$F$28252,Sheet1!$I$5:$I$28252,$B84,Sheet1!$L$5:$L$28252,$A84,Sheet1!$E$5:$E$28252,"*24小时微信*",Sheet1!$D$5:$D$28252,"&lt;&gt;24小时微信",Sheet1!$D$5:$D$28252,"&lt;&gt;内部转款",Sheet1!$D$5:$D$28252,"&lt;&gt;内部转账",Sheet1!$E$5:$E$28252,"&lt;&gt;*调拨*")</f>
        <v>0</v>
      </c>
      <c r="H84" s="32">
        <f>SUMIFS(Sheet1!$F$5:$F$28252,Sheet1!$I$5:$I$28252,$B84,Sheet1!$L$5:$L$28252,$A84,Sheet1!$D$5:$D$28252,"美团",Sheet1!$E$5:$E$28252,"&lt;&gt;*调拨*")+SUMIFS(Sheet1!$F$5:$F$28252,Sheet1!$I$5:$I$28252,$B84,Sheet1!$L$5:$L$28252,$A84,Sheet1!$E$5:$E$28252,"*美团*",Sheet1!$D$5:$D$28252,"&lt;&gt;美团",Sheet1!$D$5:$D$28252,"&lt;&gt;内部转款",Sheet1!$D$5:$D$28252,"&lt;&gt;内部转账",Sheet1!$E$5:$E$28252,"&lt;&gt;*调拨*")</f>
        <v>0</v>
      </c>
      <c r="I84" s="32">
        <f>SUMIFS(Sheet1!$F$5:$F$28252,Sheet1!$I$5:$I$28252,$B84,Sheet1!$L$5:$L$28252,$A84,Sheet1!$D$5:$D$28252,"饿了么",Sheet1!$E$5:$E$28252,"&lt;&gt;*调拨*")+SUMIFS(Sheet1!$F$5:$F$28252,Sheet1!$I$5:$I$28252,$B84,Sheet1!$L$5:$L$28252,$A84,Sheet1!$E$5:$E$28252,"*饿了么*",Sheet1!$D$5:$D$28252,"&lt;&gt;饿了么",Sheet1!$D$5:$D$28252,"&lt;&gt;内部转款",Sheet1!$D$5:$D$28252,"&lt;&gt;内部转账",Sheet1!$E$5:$E$28252,"&lt;&gt;*调拨*")</f>
        <v>0</v>
      </c>
      <c r="J84" s="32">
        <f>SUMIFS(Sheet1!$F$5:$F$28252,Sheet1!$I$5:$I$28252,$B84,Sheet1!$L$5:$L$28252,$A84,Sheet1!$D$5:$D$28252,"健E卡",Sheet1!$E$5:$E$28252,"&lt;&gt;*调拨*")+SUMIFS(Sheet1!$F$5:$F$28252,Sheet1!$I$5:$I$28252,$B84,Sheet1!$L$5:$L$28252,$A84,Sheet1!$E$5:$E$28252,"*健E卡*",Sheet1!$D$5:$D$28252,"&lt;&gt;健E卡",Sheet1!$D$5:$D$28252,"&lt;&gt;内部转款",Sheet1!$D$5:$D$28252,"&lt;&gt;内部转账",Sheet1!$E$5:$E$28252,"&lt;&gt;*调拨*")</f>
        <v>0</v>
      </c>
      <c r="K84" s="32">
        <f>SUMIFS(Sheet1!$F$5:$F$28252,Sheet1!$I$5:$I$28252,$B84,Sheet1!$L$5:$L$28252,$A84,Sheet1!$D$5:$D$28252,"抖音",Sheet1!$E$5:$E$28252,"&lt;&gt;*调拨*")+SUMIFS(Sheet1!$F$5:$F$28252,Sheet1!$I$5:$I$28252,$B84,Sheet1!$L$5:$L$28252,$A84,Sheet1!$E$5:$E$28252,"*抖音*",Sheet1!$D$5:$D$28252,"&lt;&gt;抖音",Sheet1!$D$5:$D$28252,"&lt;&gt;内部转款",Sheet1!$D$5:$D$28252,"&lt;&gt;内部转账",Sheet1!$E$5:$E$28252,"&lt;&gt;*调拨*")</f>
        <v>0</v>
      </c>
      <c r="L84" s="32">
        <f>SUMIFS(Sheet1!$F$5:$F$28252,Sheet1!$I$5:$I$28252,$B84,Sheet1!$L$5:$L$28252,$A84,Sheet1!$D$5:$D$28252,"医卡通",Sheet1!$E$5:$E$28252,"&lt;&gt;*调拨*")+SUMIFS(Sheet1!$F$5:$F$28252,Sheet1!$I$5:$I$28252,$B84,Sheet1!$L$5:$L$28252,$A84,Sheet1!$E$5:$E$28252,"*医卡通*",Sheet1!$D$5:$D$28252,"&lt;&gt;医卡通",Sheet1!$D$5:$D$28252,"&lt;&gt;内部转款",Sheet1!$D$5:$D$28252,"&lt;&gt;内部转账",Sheet1!$E$5:$E$28252,"&lt;&gt;*调拨*")</f>
        <v>0</v>
      </c>
      <c r="M84" s="32">
        <f>SUMIFS(Sheet1!$F$5:$F$28252,Sheet1!$I$5:$I$28252,$B84,Sheet1!$L$5:$L$28252,$A84,Sheet1!$D$5:$D$28252,"企健网",Sheet1!$E$5:$E$28252,"&lt;&gt;*调拨*")+SUMIFS(Sheet1!$F$5:$F$28252,Sheet1!$I$5:$I$28252,$B84,Sheet1!$L$5:$L$28252,$A84,Sheet1!$E$5:$E$28252,"*企健网*",Sheet1!$D$5:$D$28252,"&lt;&gt;企健网",Sheet1!$D$5:$D$28252,"&lt;&gt;内部转款",Sheet1!$D$5:$D$28252,"&lt;&gt;内部转账",Sheet1!$E$5:$E$28252,"&lt;&gt;*调拨*")</f>
        <v>0</v>
      </c>
      <c r="N84" s="32">
        <f>SUMIFS(Sheet1!$F$5:$F$28252,Sheet1!$I$5:$I$28252,$B84,Sheet1!$L$5:$L$28252,$A84,Sheet1!$D$5:$D$28252,"银联",Sheet1!$E$5:$E$28252,"&lt;&gt;*调拨*")+SUMIFS(Sheet1!$F$5:$F$28252,Sheet1!$I$5:$I$28252,$B84,Sheet1!$L$5:$L$28252,$A84,Sheet1!$E$5:$E$28252,"*银联*",Sheet1!$D$5:$D$28252,"&lt;&gt;银联",Sheet1!$D$5:$D$28252,"&lt;&gt;内部转款",Sheet1!$D$5:$D$28252,"&lt;&gt;内部转账",Sheet1!$E$5:$E$28252,"&lt;&gt;*调拨*")</f>
        <v>0</v>
      </c>
      <c r="O84" s="32">
        <f>SUMIFS(Sheet1!$F$5:$F$28252,Sheet1!$I$5:$I$28252,$B84,Sheet1!$L$5:$L$28252,$A84,Sheet1!$D$5:$D$28252,"京东",Sheet1!$E$5:$E$28252,"&lt;&gt;*调拨*")+SUMIFS(Sheet1!$F$5:$F$28252,Sheet1!$I$5:$I$28252,$B84,Sheet1!$L$5:$L$28252,$A84,Sheet1!$E$5:$E$28252,"*京东*",Sheet1!$D$5:$D$28252,"&lt;&gt;京东",Sheet1!$D$5:$D$28252,"&lt;&gt;内部转款",Sheet1!$D$5:$D$28252,"&lt;&gt;内部转账",Sheet1!$E$5:$E$28252,"&lt;&gt;*调拨*")</f>
        <v>0</v>
      </c>
      <c r="P84" s="32">
        <f>SUMIFS(Sheet1!$F$5:$F$28252,Sheet1!$I$5:$I$28252,$B84,Sheet1!$L$5:$L$28252,$A84,Sheet1!$D$5:$D$28252,"药机微信",Sheet1!$E$5:$E$28252,"&lt;&gt;*调拨*")+SUMIFS(Sheet1!$F$5:$F$28252,Sheet1!$I$5:$I$28252,$B84,Sheet1!$L$5:$L$28252,$A84,Sheet1!$E$5:$E$28252,"*药机微信*",Sheet1!$D$5:$D$28252,"&lt;&gt;药机微信",Sheet1!$D$5:$D$28252,"&lt;&gt;内部转款",Sheet1!$D$5:$D$28252,"&lt;&gt;内部转账",Sheet1!$E$5:$E$28252,"&lt;&gt;*调拨*")</f>
        <v>0</v>
      </c>
      <c r="Q84" s="32">
        <f>SUMIFS(Sheet1!$F$5:$F$28252,Sheet1!$I$5:$I$28252,$B84,Sheet1!$L$5:$L$28252,$A84,Sheet1!$D$5:$D$28252,"亲情卡",Sheet1!$E$5:$E$28252,"&lt;&gt;*调拨*")+SUMIFS(Sheet1!$F$5:$F$28252,Sheet1!$I$5:$I$28252,$B84,Sheet1!$L$5:$L$28252,$A84,Sheet1!$E$5:$E$28252,"*亲情卡*",Sheet1!$D$5:$D$28252,"&lt;&gt;亲情卡",Sheet1!$D$5:$D$28252,"&lt;&gt;内部转款",Sheet1!$D$5:$D$28252,"&lt;&gt;内部转账",Sheet1!$E$5:$E$28252,"&lt;&gt;*调拨*")</f>
        <v>0</v>
      </c>
      <c r="R84" s="32">
        <f>SUMIFS(Sheet1!$F$5:$F$28252,Sheet1!$I$5:$I$28252,$B84,Sheet1!$L$5:$L$28252,$A84,Sheet1!$D$5:$D$28252,"优惠券",Sheet1!$E$5:$E$28252,"&lt;&gt;*调拨*")+SUMIFS(Sheet1!$F$5:$F$28252,Sheet1!$I$5:$I$28252,$B84,Sheet1!$L$5:$L$28252,$A84,Sheet1!$E$5:$E$28252,"*优惠券*",Sheet1!$D$5:$D$28252,"&lt;&gt;优惠券",Sheet1!$D$5:$D$28252,"&lt;&gt;内部转款",Sheet1!$D$5:$D$28252,"&lt;&gt;内部转账",Sheet1!$E$5:$E$28252,"&lt;&gt;*调拨*")</f>
        <v>0</v>
      </c>
      <c r="S84" s="32">
        <f>SUMIFS(Sheet1!$F$5:$F$28252,Sheet1!$I$5:$I$28252,$B84,Sheet1!$L$5:$L$28252,$A84,Sheet1!$D$5:$D$28252,"代金券",Sheet1!$E$5:$E$28252,"&lt;&gt;*调拨*")+SUMIFS(Sheet1!$F$5:$F$28252,Sheet1!$I$5:$I$28252,$B84,Sheet1!$L$5:$L$28252,$A84,Sheet1!$E$5:$E$28252,"*代金券*",Sheet1!$D$5:$D$28252,"&lt;&gt;代金券",Sheet1!$D$5:$D$28252,"&lt;&gt;内部转款",Sheet1!$D$5:$D$28252,"&lt;&gt;内部转账",Sheet1!$E$5:$E$28252,"&lt;&gt;*调拨*")</f>
        <v>0</v>
      </c>
      <c r="T84" s="32">
        <f>SUMIFS(Sheet1!$F$5:$F$28252,Sheet1!$I$5:$I$28252,$B84,Sheet1!$L$5:$L$28252,$A84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84,Sheet1!$L$5:$L$28252,$A84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84,Sheet1!$L$5:$L$28252,$A84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84,Sheet1!$L$5:$L$28252,$A84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4" s="32">
        <f>SUMIFS(Sheet1!$F$5:$F$28252,Sheet1!$I$5:$I$28252,$B84,Sheet1!$L$5:$L$28252,$A84,Sheet1!$E$5:$E$28252,"*调拨*")</f>
        <v>0</v>
      </c>
      <c r="V84" s="32">
        <f>SUMIFS(Sheet1!$F$5:$F$28252,Sheet1!$I$5:$I$28252,$B84,Sheet1!$L$5:$L$28252,$A84,Sheet1!$D$5:$D$28252,"储值",Sheet1!$E$5:$E$28252,"&lt;&gt;*调拨*")+SUMIFS(Sheet1!$F$5:$F$28252,Sheet1!$I$5:$I$28252,$B84,Sheet1!$L$5:$L$28252,$A84,Sheet1!$E$5:$E$28252,"*储值*",Sheet1!$D$5:$D$28252,"&lt;&gt;储值",Sheet1!$D$5:$D$28252,"&lt;&gt;内部转款",Sheet1!$D$5:$D$28252,"&lt;&gt;内部转账",Sheet1!$E$5:$E$28252,"&lt;&gt;*调拨*")</f>
        <v>0</v>
      </c>
      <c r="W84" s="32">
        <f>SUMIFS(Sheet1!$F$5:$F$28252,Sheet1!$I$5:$I$28252,$B84,Sheet1!$L$5:$L$28252,$A84,Sheet1!$D$5:$D$28252,"效期",Sheet1!$E$5:$E$28252,"&lt;&gt;*调拨*")+SUMIFS(Sheet1!$F$5:$F$28252,Sheet1!$I$5:$I$28252,$B84,Sheet1!$L$5:$L$28252,$A84,Sheet1!$E$5:$E$28252,"*效期*",Sheet1!$D$5:$D$28252,"&lt;&gt;效期",Sheet1!$D$5:$D$28252,"&lt;&gt;内部转款",Sheet1!$D$5:$D$28252,"&lt;&gt;内部转账",Sheet1!$E$5:$E$28252,"&lt;&gt;*调拨*")</f>
        <v>163</v>
      </c>
      <c r="X84" s="32">
        <f>SUMIFS(Sheet1!$F$5:$F$28252,Sheet1!$I$5:$I$28252,$B84,Sheet1!$L$5:$L$28252,$A84,Sheet1!$D$5:$D$28252,"内部转款",Sheet1!$E$5:$E$28252,"&lt;&gt;*调拨*")+SUMIFS(Sheet1!$F$5:$F$28252,Sheet1!$I$5:$I$28252,$B84,Sheet1!$L$5:$L$28252,$A84,Sheet1!$D$5:$D$28252,"内部转账",Sheet1!$E$5:$E$28252,"&lt;&gt;*调拨*")</f>
        <v>0</v>
      </c>
      <c r="Y84" s="32">
        <f t="shared" si="4"/>
        <v>0</v>
      </c>
      <c r="Z84" s="32">
        <f>SUMIFS(Sheet1!$F$5:$F$28252,Sheet1!$I$5:$I$28252,$B84,Sheet1!$L$5:$L$28252,$A84)</f>
        <v>3920.78</v>
      </c>
      <c r="AA84" s="32">
        <f>SUMIFS(Sheet1!$G$5:$G$28252,Sheet1!$I$5:$I$28252,$B84,Sheet1!$L$5:$L$28252,$A84,Sheet1!$D$5:$D$28252,"工资",Sheet1!$E$5:$E$28252,"&lt;&gt;*调拨*")+SUMIFS(Sheet1!$G$5:$G$28252,Sheet1!$I$5:$I$28252,$B84,Sheet1!$L$5:$L$28252,$A84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4521.65</v>
      </c>
      <c r="AB84" s="32">
        <f>SUMIFS(Sheet1!$G$5:$G$28252,Sheet1!$I$5:$I$28252,$B84,Sheet1!$L$5:$L$28252,$A84,Sheet1!$D$5:$D$28252,"水费",Sheet1!$E$5:$E$28252,"&lt;&gt;*调拨*")+SUMIFS(Sheet1!$G$5:$G$28252,Sheet1!$I$5:$I$28252,$B84,Sheet1!$L$5:$L$28252,$A84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4" s="32">
        <f>SUMIFS(Sheet1!$G$5:$G$28252,Sheet1!$I$5:$I$28252,$B84,Sheet1!$L$5:$L$28252,$A84,Sheet1!$D$5:$D$28252,"电费",Sheet1!$E$5:$E$28252,"&lt;&gt;*调拨*")+SUMIFS(Sheet1!$G$5:$G$28252,Sheet1!$I$5:$I$28252,$B84,Sheet1!$L$5:$L$28252,$A84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4" s="32">
        <f>SUMIFS(Sheet1!$G$5:$G$28252,Sheet1!$I$5:$I$28252,$B84,Sheet1!$L$5:$L$28252,$A84,Sheet1!$D$5:$D$28252,"宽带费",Sheet1!$E$5:$E$28252,"&lt;&gt;*调拨*")+SUMIFS(Sheet1!$G$5:$G$28252,Sheet1!$I$5:$I$28252,$B84,Sheet1!$L$5:$L$28252,$A84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4" s="32">
        <f>SUMIFS(Sheet1!$G$5:$G$28252,Sheet1!$I$5:$I$28252,$B84,Sheet1!$L$5:$L$28252,$A84,Sheet1!$D$5:$D$28252,"办公费",Sheet1!$E$5:$E$28252,"&lt;&gt;*调拨*")+SUMIFS(Sheet1!$G$5:$G$28252,Sheet1!$I$5:$I$28252,$B84,Sheet1!$L$5:$L$28252,$A84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84" s="32">
        <f>SUMIFS(Sheet1!$G$5:$G$28252,Sheet1!$I$5:$I$28252,$B84,Sheet1!$L$5:$L$28252,$A84,Sheet1!$D$5:$D$28252,"话费",Sheet1!$E$5:$E$28252,"&lt;&gt;*调拨*")+SUMIFS(Sheet1!$G$5:$G$28252,Sheet1!$I$5:$I$28252,$B84,Sheet1!$L$5:$L$28252,$A84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4" s="32">
        <f>SUMIFS(Sheet1!$G$5:$G$28252,Sheet1!$I$5:$I$28252,$B84,Sheet1!$L$5:$L$28252,$A84,Sheet1!$D$5:$D$28252,"房租",Sheet1!$E$5:$E$28252,"&lt;&gt;*调拨*")+SUMIFS(Sheet1!$G$5:$G$28252,Sheet1!$I$5:$I$28252,$B84,Sheet1!$L$5:$L$28252,$A84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84" s="32">
        <f>SUMIFS(Sheet1!$G$5:$G$28252,Sheet1!$I$5:$I$28252,$B84,Sheet1!$L$5:$L$28252,$A84,Sheet1!$E$5:$E$28252,"*调拨*")</f>
        <v>0</v>
      </c>
      <c r="AI84" s="32">
        <f>SUMIFS(Sheet1!$G$5:$G$28252,Sheet1!$I$5:$I$28252,$B84,Sheet1!$L$5:$L$28252,$A84,Sheet1!$D$5:$D$28252,"内部转款",Sheet1!$E$5:$E$28252,"&lt;&gt;*调拨*")+SUMIFS(Sheet1!$G$5:$G$28252,Sheet1!$I$5:$I$28252,$B84,Sheet1!$L$5:$L$28252,$A84,Sheet1!$D$5:$D$28252,"内部转账",Sheet1!$E$5:$E$28252,"&lt;&gt;*调拨*")</f>
        <v>0</v>
      </c>
      <c r="AJ84" s="32">
        <f t="shared" si="5"/>
        <v>0</v>
      </c>
      <c r="AK84" s="32">
        <f>SUMIFS(Sheet1!$G$5:$G$28252,Sheet1!$I$5:$I$28252,$B84,Sheet1!$L$5:$L$28252,$A84)</f>
        <v>4521.65</v>
      </c>
      <c r="AL84" s="32">
        <f t="shared" si="6"/>
        <v>-600.869999999999</v>
      </c>
    </row>
    <row r="85" ht="16.5" spans="1:38">
      <c r="A85" s="30">
        <v>202601</v>
      </c>
      <c r="B85" s="31" t="s">
        <v>87</v>
      </c>
      <c r="C85" s="32">
        <f>SUMIFS(Sheet1!$F$5:$F$28252,Sheet1!$I$5:$I$28252,$B85,Sheet1!$L$5:$L$28252,$A85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5543.6</v>
      </c>
      <c r="D85" s="32">
        <f>SUMIFS(Sheet1!$F$5:$F$28252,Sheet1!$I$5:$I$28252,$B85,Sheet1!$L$5:$L$28252,$A85,Sheet1!$D$5:$D$28252,"医保即时拨付",Sheet1!$E$5:$E$28252,"&lt;&gt;*调拨*")+SUMIFS(Sheet1!$F$5:$F$28252,Sheet1!$I$5:$I$28252,$B85,Sheet1!$L$5:$L$28252,$A85,Sheet1!$E$5:$E$28252,"*医保即时拨付*",Sheet1!$D$5:$D$28252,"&lt;&gt;医保即时拨付",Sheet1!$D$5:$D$28252,"&lt;&gt;内部转款",Sheet1!$D$5:$D$28252,"&lt;&gt;内部转账",Sheet1!$E$5:$E$28252,"&lt;&gt;*调拨*")</f>
        <v>0</v>
      </c>
      <c r="E85" s="32">
        <f>SUMIFS(Sheet1!$F$5:$F$28252,Sheet1!$I$5:$I$28252,$B85,Sheet1!$L$5:$L$28252,$A85,Sheet1!$D$5:$D$28252,"医保",Sheet1!$E$5:$E$28252,"&lt;&gt;*调拨*",Sheet1!$E$5:$E$28252,"&lt;&gt;*医保即时拨付*")+SUMIFS(Sheet1!$F$5:$F$28252,Sheet1!$I$5:$I$28252,$B85,Sheet1!$L$5:$L$28252,$A85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6793.13</v>
      </c>
      <c r="F85" s="32">
        <f>SUMIFS(Sheet1!$F$5:$F$28252,Sheet1!$I$5:$I$28252,$B85,Sheet1!$L$5:$L$28252,$A85,Sheet1!$D$5:$D$28252,"聚合",Sheet1!$E$5:$E$28252,"&lt;&gt;*调拨*")+SUMIFS(Sheet1!$F$5:$F$28252,Sheet1!$I$5:$I$28252,$B85,Sheet1!$L$5:$L$28252,$A85,Sheet1!$E$5:$E$28252,"*聚合*",Sheet1!$D$5:$D$28252,"&lt;&gt;聚合",Sheet1!$D$5:$D$28252,"&lt;&gt;内部转款",Sheet1!$D$5:$D$28252,"&lt;&gt;内部转账",Sheet1!$E$5:$E$28252,"&lt;&gt;*调拨*")</f>
        <v>0</v>
      </c>
      <c r="G85" s="32">
        <f>SUMIFS(Sheet1!$F$5:$F$28252,Sheet1!$I$5:$I$28252,$B85,Sheet1!$L$5:$L$28252,$A85,Sheet1!$D$5:$D$28252,"24小时微信",Sheet1!$E$5:$E$28252,"&lt;&gt;*调拨*")+SUMIFS(Sheet1!$F$5:$F$28252,Sheet1!$I$5:$I$28252,$B85,Sheet1!$L$5:$L$28252,$A85,Sheet1!$E$5:$E$28252,"*24小时微信*",Sheet1!$D$5:$D$28252,"&lt;&gt;24小时微信",Sheet1!$D$5:$D$28252,"&lt;&gt;内部转款",Sheet1!$D$5:$D$28252,"&lt;&gt;内部转账",Sheet1!$E$5:$E$28252,"&lt;&gt;*调拨*")</f>
        <v>0</v>
      </c>
      <c r="H85" s="32">
        <f>SUMIFS(Sheet1!$F$5:$F$28252,Sheet1!$I$5:$I$28252,$B85,Sheet1!$L$5:$L$28252,$A85,Sheet1!$D$5:$D$28252,"美团",Sheet1!$E$5:$E$28252,"&lt;&gt;*调拨*")+SUMIFS(Sheet1!$F$5:$F$28252,Sheet1!$I$5:$I$28252,$B85,Sheet1!$L$5:$L$28252,$A85,Sheet1!$E$5:$E$28252,"*美团*",Sheet1!$D$5:$D$28252,"&lt;&gt;美团",Sheet1!$D$5:$D$28252,"&lt;&gt;内部转款",Sheet1!$D$5:$D$28252,"&lt;&gt;内部转账",Sheet1!$E$5:$E$28252,"&lt;&gt;*调拨*")</f>
        <v>0</v>
      </c>
      <c r="I85" s="32">
        <f>SUMIFS(Sheet1!$F$5:$F$28252,Sheet1!$I$5:$I$28252,$B85,Sheet1!$L$5:$L$28252,$A85,Sheet1!$D$5:$D$28252,"饿了么",Sheet1!$E$5:$E$28252,"&lt;&gt;*调拨*")+SUMIFS(Sheet1!$F$5:$F$28252,Sheet1!$I$5:$I$28252,$B85,Sheet1!$L$5:$L$28252,$A85,Sheet1!$E$5:$E$28252,"*饿了么*",Sheet1!$D$5:$D$28252,"&lt;&gt;饿了么",Sheet1!$D$5:$D$28252,"&lt;&gt;内部转款",Sheet1!$D$5:$D$28252,"&lt;&gt;内部转账",Sheet1!$E$5:$E$28252,"&lt;&gt;*调拨*")</f>
        <v>0</v>
      </c>
      <c r="J85" s="32">
        <f>SUMIFS(Sheet1!$F$5:$F$28252,Sheet1!$I$5:$I$28252,$B85,Sheet1!$L$5:$L$28252,$A85,Sheet1!$D$5:$D$28252,"健E卡",Sheet1!$E$5:$E$28252,"&lt;&gt;*调拨*")+SUMIFS(Sheet1!$F$5:$F$28252,Sheet1!$I$5:$I$28252,$B85,Sheet1!$L$5:$L$28252,$A85,Sheet1!$E$5:$E$28252,"*健E卡*",Sheet1!$D$5:$D$28252,"&lt;&gt;健E卡",Sheet1!$D$5:$D$28252,"&lt;&gt;内部转款",Sheet1!$D$5:$D$28252,"&lt;&gt;内部转账",Sheet1!$E$5:$E$28252,"&lt;&gt;*调拨*")</f>
        <v>0</v>
      </c>
      <c r="K85" s="32">
        <f>SUMIFS(Sheet1!$F$5:$F$28252,Sheet1!$I$5:$I$28252,$B85,Sheet1!$L$5:$L$28252,$A85,Sheet1!$D$5:$D$28252,"抖音",Sheet1!$E$5:$E$28252,"&lt;&gt;*调拨*")+SUMIFS(Sheet1!$F$5:$F$28252,Sheet1!$I$5:$I$28252,$B85,Sheet1!$L$5:$L$28252,$A85,Sheet1!$E$5:$E$28252,"*抖音*",Sheet1!$D$5:$D$28252,"&lt;&gt;抖音",Sheet1!$D$5:$D$28252,"&lt;&gt;内部转款",Sheet1!$D$5:$D$28252,"&lt;&gt;内部转账",Sheet1!$E$5:$E$28252,"&lt;&gt;*调拨*")</f>
        <v>0</v>
      </c>
      <c r="L85" s="32">
        <f>SUMIFS(Sheet1!$F$5:$F$28252,Sheet1!$I$5:$I$28252,$B85,Sheet1!$L$5:$L$28252,$A85,Sheet1!$D$5:$D$28252,"医卡通",Sheet1!$E$5:$E$28252,"&lt;&gt;*调拨*")+SUMIFS(Sheet1!$F$5:$F$28252,Sheet1!$I$5:$I$28252,$B85,Sheet1!$L$5:$L$28252,$A85,Sheet1!$E$5:$E$28252,"*医卡通*",Sheet1!$D$5:$D$28252,"&lt;&gt;医卡通",Sheet1!$D$5:$D$28252,"&lt;&gt;内部转款",Sheet1!$D$5:$D$28252,"&lt;&gt;内部转账",Sheet1!$E$5:$E$28252,"&lt;&gt;*调拨*")</f>
        <v>0</v>
      </c>
      <c r="M85" s="32">
        <f>SUMIFS(Sheet1!$F$5:$F$28252,Sheet1!$I$5:$I$28252,$B85,Sheet1!$L$5:$L$28252,$A85,Sheet1!$D$5:$D$28252,"企健网",Sheet1!$E$5:$E$28252,"&lt;&gt;*调拨*")+SUMIFS(Sheet1!$F$5:$F$28252,Sheet1!$I$5:$I$28252,$B85,Sheet1!$L$5:$L$28252,$A85,Sheet1!$E$5:$E$28252,"*企健网*",Sheet1!$D$5:$D$28252,"&lt;&gt;企健网",Sheet1!$D$5:$D$28252,"&lt;&gt;内部转款",Sheet1!$D$5:$D$28252,"&lt;&gt;内部转账",Sheet1!$E$5:$E$28252,"&lt;&gt;*调拨*")</f>
        <v>0</v>
      </c>
      <c r="N85" s="32">
        <f>SUMIFS(Sheet1!$F$5:$F$28252,Sheet1!$I$5:$I$28252,$B85,Sheet1!$L$5:$L$28252,$A85,Sheet1!$D$5:$D$28252,"银联",Sheet1!$E$5:$E$28252,"&lt;&gt;*调拨*")+SUMIFS(Sheet1!$F$5:$F$28252,Sheet1!$I$5:$I$28252,$B85,Sheet1!$L$5:$L$28252,$A85,Sheet1!$E$5:$E$28252,"*银联*",Sheet1!$D$5:$D$28252,"&lt;&gt;银联",Sheet1!$D$5:$D$28252,"&lt;&gt;内部转款",Sheet1!$D$5:$D$28252,"&lt;&gt;内部转账",Sheet1!$E$5:$E$28252,"&lt;&gt;*调拨*")</f>
        <v>0</v>
      </c>
      <c r="O85" s="32">
        <f>SUMIFS(Sheet1!$F$5:$F$28252,Sheet1!$I$5:$I$28252,$B85,Sheet1!$L$5:$L$28252,$A85,Sheet1!$D$5:$D$28252,"京东",Sheet1!$E$5:$E$28252,"&lt;&gt;*调拨*")+SUMIFS(Sheet1!$F$5:$F$28252,Sheet1!$I$5:$I$28252,$B85,Sheet1!$L$5:$L$28252,$A85,Sheet1!$E$5:$E$28252,"*京东*",Sheet1!$D$5:$D$28252,"&lt;&gt;京东",Sheet1!$D$5:$D$28252,"&lt;&gt;内部转款",Sheet1!$D$5:$D$28252,"&lt;&gt;内部转账",Sheet1!$E$5:$E$28252,"&lt;&gt;*调拨*")</f>
        <v>0</v>
      </c>
      <c r="P85" s="32">
        <f>SUMIFS(Sheet1!$F$5:$F$28252,Sheet1!$I$5:$I$28252,$B85,Sheet1!$L$5:$L$28252,$A85,Sheet1!$D$5:$D$28252,"药机微信",Sheet1!$E$5:$E$28252,"&lt;&gt;*调拨*")+SUMIFS(Sheet1!$F$5:$F$28252,Sheet1!$I$5:$I$28252,$B85,Sheet1!$L$5:$L$28252,$A85,Sheet1!$E$5:$E$28252,"*药机微信*",Sheet1!$D$5:$D$28252,"&lt;&gt;药机微信",Sheet1!$D$5:$D$28252,"&lt;&gt;内部转款",Sheet1!$D$5:$D$28252,"&lt;&gt;内部转账",Sheet1!$E$5:$E$28252,"&lt;&gt;*调拨*")</f>
        <v>0</v>
      </c>
      <c r="Q85" s="32">
        <f>SUMIFS(Sheet1!$F$5:$F$28252,Sheet1!$I$5:$I$28252,$B85,Sheet1!$L$5:$L$28252,$A85,Sheet1!$D$5:$D$28252,"亲情卡",Sheet1!$E$5:$E$28252,"&lt;&gt;*调拨*")+SUMIFS(Sheet1!$F$5:$F$28252,Sheet1!$I$5:$I$28252,$B85,Sheet1!$L$5:$L$28252,$A85,Sheet1!$E$5:$E$28252,"*亲情卡*",Sheet1!$D$5:$D$28252,"&lt;&gt;亲情卡",Sheet1!$D$5:$D$28252,"&lt;&gt;内部转款",Sheet1!$D$5:$D$28252,"&lt;&gt;内部转账",Sheet1!$E$5:$E$28252,"&lt;&gt;*调拨*")</f>
        <v>0</v>
      </c>
      <c r="R85" s="32">
        <f>SUMIFS(Sheet1!$F$5:$F$28252,Sheet1!$I$5:$I$28252,$B85,Sheet1!$L$5:$L$28252,$A85,Sheet1!$D$5:$D$28252,"优惠券",Sheet1!$E$5:$E$28252,"&lt;&gt;*调拨*")+SUMIFS(Sheet1!$F$5:$F$28252,Sheet1!$I$5:$I$28252,$B85,Sheet1!$L$5:$L$28252,$A85,Sheet1!$E$5:$E$28252,"*优惠券*",Sheet1!$D$5:$D$28252,"&lt;&gt;优惠券",Sheet1!$D$5:$D$28252,"&lt;&gt;内部转款",Sheet1!$D$5:$D$28252,"&lt;&gt;内部转账",Sheet1!$E$5:$E$28252,"&lt;&gt;*调拨*")</f>
        <v>0</v>
      </c>
      <c r="S85" s="32">
        <f>SUMIFS(Sheet1!$F$5:$F$28252,Sheet1!$I$5:$I$28252,$B85,Sheet1!$L$5:$L$28252,$A85,Sheet1!$D$5:$D$28252,"代金券",Sheet1!$E$5:$E$28252,"&lt;&gt;*调拨*")+SUMIFS(Sheet1!$F$5:$F$28252,Sheet1!$I$5:$I$28252,$B85,Sheet1!$L$5:$L$28252,$A85,Sheet1!$E$5:$E$28252,"*代金券*",Sheet1!$D$5:$D$28252,"&lt;&gt;代金券",Sheet1!$D$5:$D$28252,"&lt;&gt;内部转款",Sheet1!$D$5:$D$28252,"&lt;&gt;内部转账",Sheet1!$E$5:$E$28252,"&lt;&gt;*调拨*")</f>
        <v>0</v>
      </c>
      <c r="T85" s="32">
        <f>SUMIFS(Sheet1!$F$5:$F$28252,Sheet1!$I$5:$I$28252,$B85,Sheet1!$L$5:$L$28252,$A85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85,Sheet1!$L$5:$L$28252,$A85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85,Sheet1!$L$5:$L$28252,$A85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85,Sheet1!$L$5:$L$28252,$A85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5" s="32">
        <f>SUMIFS(Sheet1!$F$5:$F$28252,Sheet1!$I$5:$I$28252,$B85,Sheet1!$L$5:$L$28252,$A85,Sheet1!$E$5:$E$28252,"*调拨*")</f>
        <v>0</v>
      </c>
      <c r="V85" s="32">
        <f>SUMIFS(Sheet1!$F$5:$F$28252,Sheet1!$I$5:$I$28252,$B85,Sheet1!$L$5:$L$28252,$A85,Sheet1!$D$5:$D$28252,"储值",Sheet1!$E$5:$E$28252,"&lt;&gt;*调拨*")+SUMIFS(Sheet1!$F$5:$F$28252,Sheet1!$I$5:$I$28252,$B85,Sheet1!$L$5:$L$28252,$A85,Sheet1!$E$5:$E$28252,"*储值*",Sheet1!$D$5:$D$28252,"&lt;&gt;储值",Sheet1!$D$5:$D$28252,"&lt;&gt;内部转款",Sheet1!$D$5:$D$28252,"&lt;&gt;内部转账",Sheet1!$E$5:$E$28252,"&lt;&gt;*调拨*")</f>
        <v>0</v>
      </c>
      <c r="W85" s="32">
        <f>SUMIFS(Sheet1!$F$5:$F$28252,Sheet1!$I$5:$I$28252,$B85,Sheet1!$L$5:$L$28252,$A85,Sheet1!$D$5:$D$28252,"效期",Sheet1!$E$5:$E$28252,"&lt;&gt;*调拨*")+SUMIFS(Sheet1!$F$5:$F$28252,Sheet1!$I$5:$I$28252,$B85,Sheet1!$L$5:$L$28252,$A85,Sheet1!$E$5:$E$28252,"*效期*",Sheet1!$D$5:$D$28252,"&lt;&gt;效期",Sheet1!$D$5:$D$28252,"&lt;&gt;内部转款",Sheet1!$D$5:$D$28252,"&lt;&gt;内部转账",Sheet1!$E$5:$E$28252,"&lt;&gt;*调拨*")</f>
        <v>0</v>
      </c>
      <c r="X85" s="32">
        <f>SUMIFS(Sheet1!$F$5:$F$28252,Sheet1!$I$5:$I$28252,$B85,Sheet1!$L$5:$L$28252,$A85,Sheet1!$D$5:$D$28252,"内部转款",Sheet1!$E$5:$E$28252,"&lt;&gt;*调拨*")+SUMIFS(Sheet1!$F$5:$F$28252,Sheet1!$I$5:$I$28252,$B85,Sheet1!$L$5:$L$28252,$A85,Sheet1!$D$5:$D$28252,"内部转账",Sheet1!$E$5:$E$28252,"&lt;&gt;*调拨*")</f>
        <v>0</v>
      </c>
      <c r="Y85" s="32">
        <f t="shared" si="4"/>
        <v>0</v>
      </c>
      <c r="Z85" s="32">
        <f>SUMIFS(Sheet1!$F$5:$F$28252,Sheet1!$I$5:$I$28252,$B85,Sheet1!$L$5:$L$28252,$A85)</f>
        <v>12336.73</v>
      </c>
      <c r="AA85" s="32">
        <f>SUMIFS(Sheet1!$G$5:$G$28252,Sheet1!$I$5:$I$28252,$B85,Sheet1!$L$5:$L$28252,$A85,Sheet1!$D$5:$D$28252,"工资",Sheet1!$E$5:$E$28252,"&lt;&gt;*调拨*")+SUMIFS(Sheet1!$G$5:$G$28252,Sheet1!$I$5:$I$28252,$B85,Sheet1!$L$5:$L$28252,$A85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6582.02</v>
      </c>
      <c r="AB85" s="32">
        <f>SUMIFS(Sheet1!$G$5:$G$28252,Sheet1!$I$5:$I$28252,$B85,Sheet1!$L$5:$L$28252,$A85,Sheet1!$D$5:$D$28252,"水费",Sheet1!$E$5:$E$28252,"&lt;&gt;*调拨*")+SUMIFS(Sheet1!$G$5:$G$28252,Sheet1!$I$5:$I$28252,$B85,Sheet1!$L$5:$L$28252,$A85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5" s="32">
        <f>SUMIFS(Sheet1!$G$5:$G$28252,Sheet1!$I$5:$I$28252,$B85,Sheet1!$L$5:$L$28252,$A85,Sheet1!$D$5:$D$28252,"电费",Sheet1!$E$5:$E$28252,"&lt;&gt;*调拨*")+SUMIFS(Sheet1!$G$5:$G$28252,Sheet1!$I$5:$I$28252,$B85,Sheet1!$L$5:$L$28252,$A85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5" s="32">
        <f>SUMIFS(Sheet1!$G$5:$G$28252,Sheet1!$I$5:$I$28252,$B85,Sheet1!$L$5:$L$28252,$A85,Sheet1!$D$5:$D$28252,"宽带费",Sheet1!$E$5:$E$28252,"&lt;&gt;*调拨*")+SUMIFS(Sheet1!$G$5:$G$28252,Sheet1!$I$5:$I$28252,$B85,Sheet1!$L$5:$L$28252,$A85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5" s="32">
        <f>SUMIFS(Sheet1!$G$5:$G$28252,Sheet1!$I$5:$I$28252,$B85,Sheet1!$L$5:$L$28252,$A85,Sheet1!$D$5:$D$28252,"办公费",Sheet1!$E$5:$E$28252,"&lt;&gt;*调拨*")+SUMIFS(Sheet1!$G$5:$G$28252,Sheet1!$I$5:$I$28252,$B85,Sheet1!$L$5:$L$28252,$A85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600</v>
      </c>
      <c r="AF85" s="32">
        <f>SUMIFS(Sheet1!$G$5:$G$28252,Sheet1!$I$5:$I$28252,$B85,Sheet1!$L$5:$L$28252,$A85,Sheet1!$D$5:$D$28252,"话费",Sheet1!$E$5:$E$28252,"&lt;&gt;*调拨*")+SUMIFS(Sheet1!$G$5:$G$28252,Sheet1!$I$5:$I$28252,$B85,Sheet1!$L$5:$L$28252,$A85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5" s="32">
        <f>SUMIFS(Sheet1!$G$5:$G$28252,Sheet1!$I$5:$I$28252,$B85,Sheet1!$L$5:$L$28252,$A85,Sheet1!$D$5:$D$28252,"房租",Sheet1!$E$5:$E$28252,"&lt;&gt;*调拨*")+SUMIFS(Sheet1!$G$5:$G$28252,Sheet1!$I$5:$I$28252,$B85,Sheet1!$L$5:$L$28252,$A85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85" s="32">
        <f>SUMIFS(Sheet1!$G$5:$G$28252,Sheet1!$I$5:$I$28252,$B85,Sheet1!$L$5:$L$28252,$A85,Sheet1!$E$5:$E$28252,"*调拨*")</f>
        <v>0</v>
      </c>
      <c r="AI85" s="32">
        <f>SUMIFS(Sheet1!$G$5:$G$28252,Sheet1!$I$5:$I$28252,$B85,Sheet1!$L$5:$L$28252,$A85,Sheet1!$D$5:$D$28252,"内部转款",Sheet1!$E$5:$E$28252,"&lt;&gt;*调拨*")+SUMIFS(Sheet1!$G$5:$G$28252,Sheet1!$I$5:$I$28252,$B85,Sheet1!$L$5:$L$28252,$A85,Sheet1!$D$5:$D$28252,"内部转账",Sheet1!$E$5:$E$28252,"&lt;&gt;*调拨*")</f>
        <v>0</v>
      </c>
      <c r="AJ85" s="32">
        <f t="shared" si="5"/>
        <v>0</v>
      </c>
      <c r="AK85" s="32">
        <f>SUMIFS(Sheet1!$G$5:$G$28252,Sheet1!$I$5:$I$28252,$B85,Sheet1!$L$5:$L$28252,$A85)</f>
        <v>7182.02</v>
      </c>
      <c r="AL85" s="32">
        <f t="shared" si="6"/>
        <v>5154.71</v>
      </c>
    </row>
    <row r="86" ht="16.5" spans="1:38">
      <c r="A86" s="30">
        <v>202601</v>
      </c>
      <c r="B86" s="31" t="s">
        <v>105</v>
      </c>
      <c r="C86" s="32">
        <f>SUMIFS(Sheet1!$F$5:$F$28252,Sheet1!$I$5:$I$28252,$B86,Sheet1!$L$5:$L$28252,$A86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86" s="32">
        <f>SUMIFS(Sheet1!$F$5:$F$28252,Sheet1!$I$5:$I$28252,$B86,Sheet1!$L$5:$L$28252,$A86,Sheet1!$D$5:$D$28252,"医保即时拨付",Sheet1!$E$5:$E$28252,"&lt;&gt;*调拨*")+SUMIFS(Sheet1!$F$5:$F$28252,Sheet1!$I$5:$I$28252,$B86,Sheet1!$L$5:$L$28252,$A86,Sheet1!$E$5:$E$28252,"*医保即时拨付*",Sheet1!$D$5:$D$28252,"&lt;&gt;医保即时拨付",Sheet1!$D$5:$D$28252,"&lt;&gt;内部转款",Sheet1!$D$5:$D$28252,"&lt;&gt;内部转账",Sheet1!$E$5:$E$28252,"&lt;&gt;*调拨*")</f>
        <v>0</v>
      </c>
      <c r="E86" s="32">
        <f>SUMIFS(Sheet1!$F$5:$F$28252,Sheet1!$I$5:$I$28252,$B86,Sheet1!$L$5:$L$28252,$A86,Sheet1!$D$5:$D$28252,"医保",Sheet1!$E$5:$E$28252,"&lt;&gt;*调拨*",Sheet1!$E$5:$E$28252,"&lt;&gt;*医保即时拨付*")+SUMIFS(Sheet1!$F$5:$F$28252,Sheet1!$I$5:$I$28252,$B86,Sheet1!$L$5:$L$28252,$A86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86" s="32">
        <f>SUMIFS(Sheet1!$F$5:$F$28252,Sheet1!$I$5:$I$28252,$B86,Sheet1!$L$5:$L$28252,$A86,Sheet1!$D$5:$D$28252,"聚合",Sheet1!$E$5:$E$28252,"&lt;&gt;*调拨*")+SUMIFS(Sheet1!$F$5:$F$28252,Sheet1!$I$5:$I$28252,$B86,Sheet1!$L$5:$L$28252,$A86,Sheet1!$E$5:$E$28252,"*聚合*",Sheet1!$D$5:$D$28252,"&lt;&gt;聚合",Sheet1!$D$5:$D$28252,"&lt;&gt;内部转款",Sheet1!$D$5:$D$28252,"&lt;&gt;内部转账",Sheet1!$E$5:$E$28252,"&lt;&gt;*调拨*")</f>
        <v>0</v>
      </c>
      <c r="G86" s="32">
        <f>SUMIFS(Sheet1!$F$5:$F$28252,Sheet1!$I$5:$I$28252,$B86,Sheet1!$L$5:$L$28252,$A86,Sheet1!$D$5:$D$28252,"24小时微信",Sheet1!$E$5:$E$28252,"&lt;&gt;*调拨*")+SUMIFS(Sheet1!$F$5:$F$28252,Sheet1!$I$5:$I$28252,$B86,Sheet1!$L$5:$L$28252,$A86,Sheet1!$E$5:$E$28252,"*24小时微信*",Sheet1!$D$5:$D$28252,"&lt;&gt;24小时微信",Sheet1!$D$5:$D$28252,"&lt;&gt;内部转款",Sheet1!$D$5:$D$28252,"&lt;&gt;内部转账",Sheet1!$E$5:$E$28252,"&lt;&gt;*调拨*")</f>
        <v>0</v>
      </c>
      <c r="H86" s="32">
        <f>SUMIFS(Sheet1!$F$5:$F$28252,Sheet1!$I$5:$I$28252,$B86,Sheet1!$L$5:$L$28252,$A86,Sheet1!$D$5:$D$28252,"美团",Sheet1!$E$5:$E$28252,"&lt;&gt;*调拨*")+SUMIFS(Sheet1!$F$5:$F$28252,Sheet1!$I$5:$I$28252,$B86,Sheet1!$L$5:$L$28252,$A86,Sheet1!$E$5:$E$28252,"*美团*",Sheet1!$D$5:$D$28252,"&lt;&gt;美团",Sheet1!$D$5:$D$28252,"&lt;&gt;内部转款",Sheet1!$D$5:$D$28252,"&lt;&gt;内部转账",Sheet1!$E$5:$E$28252,"&lt;&gt;*调拨*")</f>
        <v>0</v>
      </c>
      <c r="I86" s="32">
        <f>SUMIFS(Sheet1!$F$5:$F$28252,Sheet1!$I$5:$I$28252,$B86,Sheet1!$L$5:$L$28252,$A86,Sheet1!$D$5:$D$28252,"饿了么",Sheet1!$E$5:$E$28252,"&lt;&gt;*调拨*")+SUMIFS(Sheet1!$F$5:$F$28252,Sheet1!$I$5:$I$28252,$B86,Sheet1!$L$5:$L$28252,$A86,Sheet1!$E$5:$E$28252,"*饿了么*",Sheet1!$D$5:$D$28252,"&lt;&gt;饿了么",Sheet1!$D$5:$D$28252,"&lt;&gt;内部转款",Sheet1!$D$5:$D$28252,"&lt;&gt;内部转账",Sheet1!$E$5:$E$28252,"&lt;&gt;*调拨*")</f>
        <v>0</v>
      </c>
      <c r="J86" s="32">
        <f>SUMIFS(Sheet1!$F$5:$F$28252,Sheet1!$I$5:$I$28252,$B86,Sheet1!$L$5:$L$28252,$A86,Sheet1!$D$5:$D$28252,"健E卡",Sheet1!$E$5:$E$28252,"&lt;&gt;*调拨*")+SUMIFS(Sheet1!$F$5:$F$28252,Sheet1!$I$5:$I$28252,$B86,Sheet1!$L$5:$L$28252,$A86,Sheet1!$E$5:$E$28252,"*健E卡*",Sheet1!$D$5:$D$28252,"&lt;&gt;健E卡",Sheet1!$D$5:$D$28252,"&lt;&gt;内部转款",Sheet1!$D$5:$D$28252,"&lt;&gt;内部转账",Sheet1!$E$5:$E$28252,"&lt;&gt;*调拨*")</f>
        <v>0</v>
      </c>
      <c r="K86" s="32">
        <f>SUMIFS(Sheet1!$F$5:$F$28252,Sheet1!$I$5:$I$28252,$B86,Sheet1!$L$5:$L$28252,$A86,Sheet1!$D$5:$D$28252,"抖音",Sheet1!$E$5:$E$28252,"&lt;&gt;*调拨*")+SUMIFS(Sheet1!$F$5:$F$28252,Sheet1!$I$5:$I$28252,$B86,Sheet1!$L$5:$L$28252,$A86,Sheet1!$E$5:$E$28252,"*抖音*",Sheet1!$D$5:$D$28252,"&lt;&gt;抖音",Sheet1!$D$5:$D$28252,"&lt;&gt;内部转款",Sheet1!$D$5:$D$28252,"&lt;&gt;内部转账",Sheet1!$E$5:$E$28252,"&lt;&gt;*调拨*")</f>
        <v>0</v>
      </c>
      <c r="L86" s="32">
        <f>SUMIFS(Sheet1!$F$5:$F$28252,Sheet1!$I$5:$I$28252,$B86,Sheet1!$L$5:$L$28252,$A86,Sheet1!$D$5:$D$28252,"医卡通",Sheet1!$E$5:$E$28252,"&lt;&gt;*调拨*")+SUMIFS(Sheet1!$F$5:$F$28252,Sheet1!$I$5:$I$28252,$B86,Sheet1!$L$5:$L$28252,$A86,Sheet1!$E$5:$E$28252,"*医卡通*",Sheet1!$D$5:$D$28252,"&lt;&gt;医卡通",Sheet1!$D$5:$D$28252,"&lt;&gt;内部转款",Sheet1!$D$5:$D$28252,"&lt;&gt;内部转账",Sheet1!$E$5:$E$28252,"&lt;&gt;*调拨*")</f>
        <v>0</v>
      </c>
      <c r="M86" s="32">
        <f>SUMIFS(Sheet1!$F$5:$F$28252,Sheet1!$I$5:$I$28252,$B86,Sheet1!$L$5:$L$28252,$A86,Sheet1!$D$5:$D$28252,"企健网",Sheet1!$E$5:$E$28252,"&lt;&gt;*调拨*")+SUMIFS(Sheet1!$F$5:$F$28252,Sheet1!$I$5:$I$28252,$B86,Sheet1!$L$5:$L$28252,$A86,Sheet1!$E$5:$E$28252,"*企健网*",Sheet1!$D$5:$D$28252,"&lt;&gt;企健网",Sheet1!$D$5:$D$28252,"&lt;&gt;内部转款",Sheet1!$D$5:$D$28252,"&lt;&gt;内部转账",Sheet1!$E$5:$E$28252,"&lt;&gt;*调拨*")</f>
        <v>0</v>
      </c>
      <c r="N86" s="32">
        <f>SUMIFS(Sheet1!$F$5:$F$28252,Sheet1!$I$5:$I$28252,$B86,Sheet1!$L$5:$L$28252,$A86,Sheet1!$D$5:$D$28252,"银联",Sheet1!$E$5:$E$28252,"&lt;&gt;*调拨*")+SUMIFS(Sheet1!$F$5:$F$28252,Sheet1!$I$5:$I$28252,$B86,Sheet1!$L$5:$L$28252,$A86,Sheet1!$E$5:$E$28252,"*银联*",Sheet1!$D$5:$D$28252,"&lt;&gt;银联",Sheet1!$D$5:$D$28252,"&lt;&gt;内部转款",Sheet1!$D$5:$D$28252,"&lt;&gt;内部转账",Sheet1!$E$5:$E$28252,"&lt;&gt;*调拨*")</f>
        <v>0</v>
      </c>
      <c r="O86" s="32">
        <f>SUMIFS(Sheet1!$F$5:$F$28252,Sheet1!$I$5:$I$28252,$B86,Sheet1!$L$5:$L$28252,$A86,Sheet1!$D$5:$D$28252,"京东",Sheet1!$E$5:$E$28252,"&lt;&gt;*调拨*")+SUMIFS(Sheet1!$F$5:$F$28252,Sheet1!$I$5:$I$28252,$B86,Sheet1!$L$5:$L$28252,$A86,Sheet1!$E$5:$E$28252,"*京东*",Sheet1!$D$5:$D$28252,"&lt;&gt;京东",Sheet1!$D$5:$D$28252,"&lt;&gt;内部转款",Sheet1!$D$5:$D$28252,"&lt;&gt;内部转账",Sheet1!$E$5:$E$28252,"&lt;&gt;*调拨*")</f>
        <v>0</v>
      </c>
      <c r="P86" s="32">
        <f>SUMIFS(Sheet1!$F$5:$F$28252,Sheet1!$I$5:$I$28252,$B86,Sheet1!$L$5:$L$28252,$A86,Sheet1!$D$5:$D$28252,"药机微信",Sheet1!$E$5:$E$28252,"&lt;&gt;*调拨*")+SUMIFS(Sheet1!$F$5:$F$28252,Sheet1!$I$5:$I$28252,$B86,Sheet1!$L$5:$L$28252,$A86,Sheet1!$E$5:$E$28252,"*药机微信*",Sheet1!$D$5:$D$28252,"&lt;&gt;药机微信",Sheet1!$D$5:$D$28252,"&lt;&gt;内部转款",Sheet1!$D$5:$D$28252,"&lt;&gt;内部转账",Sheet1!$E$5:$E$28252,"&lt;&gt;*调拨*")</f>
        <v>0</v>
      </c>
      <c r="Q86" s="32">
        <f>SUMIFS(Sheet1!$F$5:$F$28252,Sheet1!$I$5:$I$28252,$B86,Sheet1!$L$5:$L$28252,$A86,Sheet1!$D$5:$D$28252,"亲情卡",Sheet1!$E$5:$E$28252,"&lt;&gt;*调拨*")+SUMIFS(Sheet1!$F$5:$F$28252,Sheet1!$I$5:$I$28252,$B86,Sheet1!$L$5:$L$28252,$A86,Sheet1!$E$5:$E$28252,"*亲情卡*",Sheet1!$D$5:$D$28252,"&lt;&gt;亲情卡",Sheet1!$D$5:$D$28252,"&lt;&gt;内部转款",Sheet1!$D$5:$D$28252,"&lt;&gt;内部转账",Sheet1!$E$5:$E$28252,"&lt;&gt;*调拨*")</f>
        <v>0</v>
      </c>
      <c r="R86" s="32">
        <f>SUMIFS(Sheet1!$F$5:$F$28252,Sheet1!$I$5:$I$28252,$B86,Sheet1!$L$5:$L$28252,$A86,Sheet1!$D$5:$D$28252,"优惠券",Sheet1!$E$5:$E$28252,"&lt;&gt;*调拨*")+SUMIFS(Sheet1!$F$5:$F$28252,Sheet1!$I$5:$I$28252,$B86,Sheet1!$L$5:$L$28252,$A86,Sheet1!$E$5:$E$28252,"*优惠券*",Sheet1!$D$5:$D$28252,"&lt;&gt;优惠券",Sheet1!$D$5:$D$28252,"&lt;&gt;内部转款",Sheet1!$D$5:$D$28252,"&lt;&gt;内部转账",Sheet1!$E$5:$E$28252,"&lt;&gt;*调拨*")</f>
        <v>0</v>
      </c>
      <c r="S86" s="32">
        <f>SUMIFS(Sheet1!$F$5:$F$28252,Sheet1!$I$5:$I$28252,$B86,Sheet1!$L$5:$L$28252,$A86,Sheet1!$D$5:$D$28252,"代金券",Sheet1!$E$5:$E$28252,"&lt;&gt;*调拨*")+SUMIFS(Sheet1!$F$5:$F$28252,Sheet1!$I$5:$I$28252,$B86,Sheet1!$L$5:$L$28252,$A86,Sheet1!$E$5:$E$28252,"*代金券*",Sheet1!$D$5:$D$28252,"&lt;&gt;代金券",Sheet1!$D$5:$D$28252,"&lt;&gt;内部转款",Sheet1!$D$5:$D$28252,"&lt;&gt;内部转账",Sheet1!$E$5:$E$28252,"&lt;&gt;*调拨*")</f>
        <v>0</v>
      </c>
      <c r="T86" s="32">
        <f>SUMIFS(Sheet1!$F$5:$F$28252,Sheet1!$I$5:$I$28252,$B86,Sheet1!$L$5:$L$28252,$A86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86,Sheet1!$L$5:$L$28252,$A86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86,Sheet1!$L$5:$L$28252,$A86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86,Sheet1!$L$5:$L$28252,$A86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6" s="32">
        <f>SUMIFS(Sheet1!$F$5:$F$28252,Sheet1!$I$5:$I$28252,$B86,Sheet1!$L$5:$L$28252,$A86,Sheet1!$E$5:$E$28252,"*调拨*")</f>
        <v>0</v>
      </c>
      <c r="V86" s="32">
        <f>SUMIFS(Sheet1!$F$5:$F$28252,Sheet1!$I$5:$I$28252,$B86,Sheet1!$L$5:$L$28252,$A86,Sheet1!$D$5:$D$28252,"储值",Sheet1!$E$5:$E$28252,"&lt;&gt;*调拨*")+SUMIFS(Sheet1!$F$5:$F$28252,Sheet1!$I$5:$I$28252,$B86,Sheet1!$L$5:$L$28252,$A86,Sheet1!$E$5:$E$28252,"*储值*",Sheet1!$D$5:$D$28252,"&lt;&gt;储值",Sheet1!$D$5:$D$28252,"&lt;&gt;内部转款",Sheet1!$D$5:$D$28252,"&lt;&gt;内部转账",Sheet1!$E$5:$E$28252,"&lt;&gt;*调拨*")</f>
        <v>0</v>
      </c>
      <c r="W86" s="32">
        <f>SUMIFS(Sheet1!$F$5:$F$28252,Sheet1!$I$5:$I$28252,$B86,Sheet1!$L$5:$L$28252,$A86,Sheet1!$D$5:$D$28252,"效期",Sheet1!$E$5:$E$28252,"&lt;&gt;*调拨*")+SUMIFS(Sheet1!$F$5:$F$28252,Sheet1!$I$5:$I$28252,$B86,Sheet1!$L$5:$L$28252,$A86,Sheet1!$E$5:$E$28252,"*效期*",Sheet1!$D$5:$D$28252,"&lt;&gt;效期",Sheet1!$D$5:$D$28252,"&lt;&gt;内部转款",Sheet1!$D$5:$D$28252,"&lt;&gt;内部转账",Sheet1!$E$5:$E$28252,"&lt;&gt;*调拨*")</f>
        <v>0</v>
      </c>
      <c r="X86" s="32">
        <f>SUMIFS(Sheet1!$F$5:$F$28252,Sheet1!$I$5:$I$28252,$B86,Sheet1!$L$5:$L$28252,$A86,Sheet1!$D$5:$D$28252,"内部转款",Sheet1!$E$5:$E$28252,"&lt;&gt;*调拨*")+SUMIFS(Sheet1!$F$5:$F$28252,Sheet1!$I$5:$I$28252,$B86,Sheet1!$L$5:$L$28252,$A86,Sheet1!$D$5:$D$28252,"内部转账",Sheet1!$E$5:$E$28252,"&lt;&gt;*调拨*")</f>
        <v>0</v>
      </c>
      <c r="Y86" s="32">
        <f t="shared" si="4"/>
        <v>0</v>
      </c>
      <c r="Z86" s="32">
        <f>SUMIFS(Sheet1!$F$5:$F$28252,Sheet1!$I$5:$I$28252,$B86,Sheet1!$L$5:$L$28252,$A86)</f>
        <v>0</v>
      </c>
      <c r="AA86" s="32">
        <f>SUMIFS(Sheet1!$G$5:$G$28252,Sheet1!$I$5:$I$28252,$B86,Sheet1!$L$5:$L$28252,$A86,Sheet1!$D$5:$D$28252,"工资",Sheet1!$E$5:$E$28252,"&lt;&gt;*调拨*")+SUMIFS(Sheet1!$G$5:$G$28252,Sheet1!$I$5:$I$28252,$B86,Sheet1!$L$5:$L$28252,$A86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3404.77</v>
      </c>
      <c r="AB86" s="32">
        <f>SUMIFS(Sheet1!$G$5:$G$28252,Sheet1!$I$5:$I$28252,$B86,Sheet1!$L$5:$L$28252,$A86,Sheet1!$D$5:$D$28252,"水费",Sheet1!$E$5:$E$28252,"&lt;&gt;*调拨*")+SUMIFS(Sheet1!$G$5:$G$28252,Sheet1!$I$5:$I$28252,$B86,Sheet1!$L$5:$L$28252,$A86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6" s="32">
        <f>SUMIFS(Sheet1!$G$5:$G$28252,Sheet1!$I$5:$I$28252,$B86,Sheet1!$L$5:$L$28252,$A86,Sheet1!$D$5:$D$28252,"电费",Sheet1!$E$5:$E$28252,"&lt;&gt;*调拨*")+SUMIFS(Sheet1!$G$5:$G$28252,Sheet1!$I$5:$I$28252,$B86,Sheet1!$L$5:$L$28252,$A86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6" s="32">
        <f>SUMIFS(Sheet1!$G$5:$G$28252,Sheet1!$I$5:$I$28252,$B86,Sheet1!$L$5:$L$28252,$A86,Sheet1!$D$5:$D$28252,"宽带费",Sheet1!$E$5:$E$28252,"&lt;&gt;*调拨*")+SUMIFS(Sheet1!$G$5:$G$28252,Sheet1!$I$5:$I$28252,$B86,Sheet1!$L$5:$L$28252,$A86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6" s="32">
        <f>SUMIFS(Sheet1!$G$5:$G$28252,Sheet1!$I$5:$I$28252,$B86,Sheet1!$L$5:$L$28252,$A86,Sheet1!$D$5:$D$28252,"办公费",Sheet1!$E$5:$E$28252,"&lt;&gt;*调拨*")+SUMIFS(Sheet1!$G$5:$G$28252,Sheet1!$I$5:$I$28252,$B86,Sheet1!$L$5:$L$28252,$A86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86" s="32">
        <f>SUMIFS(Sheet1!$G$5:$G$28252,Sheet1!$I$5:$I$28252,$B86,Sheet1!$L$5:$L$28252,$A86,Sheet1!$D$5:$D$28252,"话费",Sheet1!$E$5:$E$28252,"&lt;&gt;*调拨*")+SUMIFS(Sheet1!$G$5:$G$28252,Sheet1!$I$5:$I$28252,$B86,Sheet1!$L$5:$L$28252,$A86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6" s="32">
        <f>SUMIFS(Sheet1!$G$5:$G$28252,Sheet1!$I$5:$I$28252,$B86,Sheet1!$L$5:$L$28252,$A86,Sheet1!$D$5:$D$28252,"房租",Sheet1!$E$5:$E$28252,"&lt;&gt;*调拨*")+SUMIFS(Sheet1!$G$5:$G$28252,Sheet1!$I$5:$I$28252,$B86,Sheet1!$L$5:$L$28252,$A86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86" s="32">
        <f>SUMIFS(Sheet1!$G$5:$G$28252,Sheet1!$I$5:$I$28252,$B86,Sheet1!$L$5:$L$28252,$A86,Sheet1!$E$5:$E$28252,"*调拨*")</f>
        <v>0</v>
      </c>
      <c r="AI86" s="32">
        <f>SUMIFS(Sheet1!$G$5:$G$28252,Sheet1!$I$5:$I$28252,$B86,Sheet1!$L$5:$L$28252,$A86,Sheet1!$D$5:$D$28252,"内部转款",Sheet1!$E$5:$E$28252,"&lt;&gt;*调拨*")+SUMIFS(Sheet1!$G$5:$G$28252,Sheet1!$I$5:$I$28252,$B86,Sheet1!$L$5:$L$28252,$A86,Sheet1!$D$5:$D$28252,"内部转账",Sheet1!$E$5:$E$28252,"&lt;&gt;*调拨*")</f>
        <v>0</v>
      </c>
      <c r="AJ86" s="32">
        <f t="shared" si="5"/>
        <v>0</v>
      </c>
      <c r="AK86" s="32">
        <f>SUMIFS(Sheet1!$G$5:$G$28252,Sheet1!$I$5:$I$28252,$B86,Sheet1!$L$5:$L$28252,$A86)</f>
        <v>3404.77</v>
      </c>
      <c r="AL86" s="32">
        <f t="shared" si="6"/>
        <v>-3404.77</v>
      </c>
    </row>
    <row r="87" ht="16.5" spans="1:38">
      <c r="A87" s="30">
        <v>202601</v>
      </c>
      <c r="B87" s="31" t="s">
        <v>45</v>
      </c>
      <c r="C87" s="32">
        <f>SUMIFS(Sheet1!$F$5:$F$28252,Sheet1!$I$5:$I$28252,$B87,Sheet1!$L$5:$L$28252,$A87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10392.14</v>
      </c>
      <c r="D87" s="32">
        <f>SUMIFS(Sheet1!$F$5:$F$28252,Sheet1!$I$5:$I$28252,$B87,Sheet1!$L$5:$L$28252,$A87,Sheet1!$D$5:$D$28252,"医保即时拨付",Sheet1!$E$5:$E$28252,"&lt;&gt;*调拨*")+SUMIFS(Sheet1!$F$5:$F$28252,Sheet1!$I$5:$I$28252,$B87,Sheet1!$L$5:$L$28252,$A87,Sheet1!$E$5:$E$28252,"*医保即时拨付*",Sheet1!$D$5:$D$28252,"&lt;&gt;医保即时拨付",Sheet1!$D$5:$D$28252,"&lt;&gt;内部转款",Sheet1!$D$5:$D$28252,"&lt;&gt;内部转账",Sheet1!$E$5:$E$28252,"&lt;&gt;*调拨*")</f>
        <v>0</v>
      </c>
      <c r="E87" s="32">
        <f>SUMIFS(Sheet1!$F$5:$F$28252,Sheet1!$I$5:$I$28252,$B87,Sheet1!$L$5:$L$28252,$A87,Sheet1!$D$5:$D$28252,"医保",Sheet1!$E$5:$E$28252,"&lt;&gt;*调拨*",Sheet1!$E$5:$E$28252,"&lt;&gt;*医保即时拨付*")+SUMIFS(Sheet1!$F$5:$F$28252,Sheet1!$I$5:$I$28252,$B87,Sheet1!$L$5:$L$28252,$A87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87" s="32">
        <f>SUMIFS(Sheet1!$F$5:$F$28252,Sheet1!$I$5:$I$28252,$B87,Sheet1!$L$5:$L$28252,$A87,Sheet1!$D$5:$D$28252,"聚合",Sheet1!$E$5:$E$28252,"&lt;&gt;*调拨*")+SUMIFS(Sheet1!$F$5:$F$28252,Sheet1!$I$5:$I$28252,$B87,Sheet1!$L$5:$L$28252,$A87,Sheet1!$E$5:$E$28252,"*聚合*",Sheet1!$D$5:$D$28252,"&lt;&gt;聚合",Sheet1!$D$5:$D$28252,"&lt;&gt;内部转款",Sheet1!$D$5:$D$28252,"&lt;&gt;内部转账",Sheet1!$E$5:$E$28252,"&lt;&gt;*调拨*")</f>
        <v>0</v>
      </c>
      <c r="G87" s="32">
        <f>SUMIFS(Sheet1!$F$5:$F$28252,Sheet1!$I$5:$I$28252,$B87,Sheet1!$L$5:$L$28252,$A87,Sheet1!$D$5:$D$28252,"24小时微信",Sheet1!$E$5:$E$28252,"&lt;&gt;*调拨*")+SUMIFS(Sheet1!$F$5:$F$28252,Sheet1!$I$5:$I$28252,$B87,Sheet1!$L$5:$L$28252,$A87,Sheet1!$E$5:$E$28252,"*24小时微信*",Sheet1!$D$5:$D$28252,"&lt;&gt;24小时微信",Sheet1!$D$5:$D$28252,"&lt;&gt;内部转款",Sheet1!$D$5:$D$28252,"&lt;&gt;内部转账",Sheet1!$E$5:$E$28252,"&lt;&gt;*调拨*")</f>
        <v>0</v>
      </c>
      <c r="H87" s="32">
        <f>SUMIFS(Sheet1!$F$5:$F$28252,Sheet1!$I$5:$I$28252,$B87,Sheet1!$L$5:$L$28252,$A87,Sheet1!$D$5:$D$28252,"美团",Sheet1!$E$5:$E$28252,"&lt;&gt;*调拨*")+SUMIFS(Sheet1!$F$5:$F$28252,Sheet1!$I$5:$I$28252,$B87,Sheet1!$L$5:$L$28252,$A87,Sheet1!$E$5:$E$28252,"*美团*",Sheet1!$D$5:$D$28252,"&lt;&gt;美团",Sheet1!$D$5:$D$28252,"&lt;&gt;内部转款",Sheet1!$D$5:$D$28252,"&lt;&gt;内部转账",Sheet1!$E$5:$E$28252,"&lt;&gt;*调拨*")</f>
        <v>0</v>
      </c>
      <c r="I87" s="32">
        <f>SUMIFS(Sheet1!$F$5:$F$28252,Sheet1!$I$5:$I$28252,$B87,Sheet1!$L$5:$L$28252,$A87,Sheet1!$D$5:$D$28252,"饿了么",Sheet1!$E$5:$E$28252,"&lt;&gt;*调拨*")+SUMIFS(Sheet1!$F$5:$F$28252,Sheet1!$I$5:$I$28252,$B87,Sheet1!$L$5:$L$28252,$A87,Sheet1!$E$5:$E$28252,"*饿了么*",Sheet1!$D$5:$D$28252,"&lt;&gt;饿了么",Sheet1!$D$5:$D$28252,"&lt;&gt;内部转款",Sheet1!$D$5:$D$28252,"&lt;&gt;内部转账",Sheet1!$E$5:$E$28252,"&lt;&gt;*调拨*")</f>
        <v>0</v>
      </c>
      <c r="J87" s="32">
        <f>SUMIFS(Sheet1!$F$5:$F$28252,Sheet1!$I$5:$I$28252,$B87,Sheet1!$L$5:$L$28252,$A87,Sheet1!$D$5:$D$28252,"健E卡",Sheet1!$E$5:$E$28252,"&lt;&gt;*调拨*")+SUMIFS(Sheet1!$F$5:$F$28252,Sheet1!$I$5:$I$28252,$B87,Sheet1!$L$5:$L$28252,$A87,Sheet1!$E$5:$E$28252,"*健E卡*",Sheet1!$D$5:$D$28252,"&lt;&gt;健E卡",Sheet1!$D$5:$D$28252,"&lt;&gt;内部转款",Sheet1!$D$5:$D$28252,"&lt;&gt;内部转账",Sheet1!$E$5:$E$28252,"&lt;&gt;*调拨*")</f>
        <v>0</v>
      </c>
      <c r="K87" s="32">
        <f>SUMIFS(Sheet1!$F$5:$F$28252,Sheet1!$I$5:$I$28252,$B87,Sheet1!$L$5:$L$28252,$A87,Sheet1!$D$5:$D$28252,"抖音",Sheet1!$E$5:$E$28252,"&lt;&gt;*调拨*")+SUMIFS(Sheet1!$F$5:$F$28252,Sheet1!$I$5:$I$28252,$B87,Sheet1!$L$5:$L$28252,$A87,Sheet1!$E$5:$E$28252,"*抖音*",Sheet1!$D$5:$D$28252,"&lt;&gt;抖音",Sheet1!$D$5:$D$28252,"&lt;&gt;内部转款",Sheet1!$D$5:$D$28252,"&lt;&gt;内部转账",Sheet1!$E$5:$E$28252,"&lt;&gt;*调拨*")</f>
        <v>0</v>
      </c>
      <c r="L87" s="32">
        <f>SUMIFS(Sheet1!$F$5:$F$28252,Sheet1!$I$5:$I$28252,$B87,Sheet1!$L$5:$L$28252,$A87,Sheet1!$D$5:$D$28252,"医卡通",Sheet1!$E$5:$E$28252,"&lt;&gt;*调拨*")+SUMIFS(Sheet1!$F$5:$F$28252,Sheet1!$I$5:$I$28252,$B87,Sheet1!$L$5:$L$28252,$A87,Sheet1!$E$5:$E$28252,"*医卡通*",Sheet1!$D$5:$D$28252,"&lt;&gt;医卡通",Sheet1!$D$5:$D$28252,"&lt;&gt;内部转款",Sheet1!$D$5:$D$28252,"&lt;&gt;内部转账",Sheet1!$E$5:$E$28252,"&lt;&gt;*调拨*")</f>
        <v>0</v>
      </c>
      <c r="M87" s="32">
        <f>SUMIFS(Sheet1!$F$5:$F$28252,Sheet1!$I$5:$I$28252,$B87,Sheet1!$L$5:$L$28252,$A87,Sheet1!$D$5:$D$28252,"企健网",Sheet1!$E$5:$E$28252,"&lt;&gt;*调拨*")+SUMIFS(Sheet1!$F$5:$F$28252,Sheet1!$I$5:$I$28252,$B87,Sheet1!$L$5:$L$28252,$A87,Sheet1!$E$5:$E$28252,"*企健网*",Sheet1!$D$5:$D$28252,"&lt;&gt;企健网",Sheet1!$D$5:$D$28252,"&lt;&gt;内部转款",Sheet1!$D$5:$D$28252,"&lt;&gt;内部转账",Sheet1!$E$5:$E$28252,"&lt;&gt;*调拨*")</f>
        <v>0</v>
      </c>
      <c r="N87" s="32">
        <f>SUMIFS(Sheet1!$F$5:$F$28252,Sheet1!$I$5:$I$28252,$B87,Sheet1!$L$5:$L$28252,$A87,Sheet1!$D$5:$D$28252,"银联",Sheet1!$E$5:$E$28252,"&lt;&gt;*调拨*")+SUMIFS(Sheet1!$F$5:$F$28252,Sheet1!$I$5:$I$28252,$B87,Sheet1!$L$5:$L$28252,$A87,Sheet1!$E$5:$E$28252,"*银联*",Sheet1!$D$5:$D$28252,"&lt;&gt;银联",Sheet1!$D$5:$D$28252,"&lt;&gt;内部转款",Sheet1!$D$5:$D$28252,"&lt;&gt;内部转账",Sheet1!$E$5:$E$28252,"&lt;&gt;*调拨*")</f>
        <v>0</v>
      </c>
      <c r="O87" s="32">
        <f>SUMIFS(Sheet1!$F$5:$F$28252,Sheet1!$I$5:$I$28252,$B87,Sheet1!$L$5:$L$28252,$A87,Sheet1!$D$5:$D$28252,"京东",Sheet1!$E$5:$E$28252,"&lt;&gt;*调拨*")+SUMIFS(Sheet1!$F$5:$F$28252,Sheet1!$I$5:$I$28252,$B87,Sheet1!$L$5:$L$28252,$A87,Sheet1!$E$5:$E$28252,"*京东*",Sheet1!$D$5:$D$28252,"&lt;&gt;京东",Sheet1!$D$5:$D$28252,"&lt;&gt;内部转款",Sheet1!$D$5:$D$28252,"&lt;&gt;内部转账",Sheet1!$E$5:$E$28252,"&lt;&gt;*调拨*")</f>
        <v>0</v>
      </c>
      <c r="P87" s="32">
        <f>SUMIFS(Sheet1!$F$5:$F$28252,Sheet1!$I$5:$I$28252,$B87,Sheet1!$L$5:$L$28252,$A87,Sheet1!$D$5:$D$28252,"药机微信",Sheet1!$E$5:$E$28252,"&lt;&gt;*调拨*")+SUMIFS(Sheet1!$F$5:$F$28252,Sheet1!$I$5:$I$28252,$B87,Sheet1!$L$5:$L$28252,$A87,Sheet1!$E$5:$E$28252,"*药机微信*",Sheet1!$D$5:$D$28252,"&lt;&gt;药机微信",Sheet1!$D$5:$D$28252,"&lt;&gt;内部转款",Sheet1!$D$5:$D$28252,"&lt;&gt;内部转账",Sheet1!$E$5:$E$28252,"&lt;&gt;*调拨*")</f>
        <v>0</v>
      </c>
      <c r="Q87" s="32">
        <f>SUMIFS(Sheet1!$F$5:$F$28252,Sheet1!$I$5:$I$28252,$B87,Sheet1!$L$5:$L$28252,$A87,Sheet1!$D$5:$D$28252,"亲情卡",Sheet1!$E$5:$E$28252,"&lt;&gt;*调拨*")+SUMIFS(Sheet1!$F$5:$F$28252,Sheet1!$I$5:$I$28252,$B87,Sheet1!$L$5:$L$28252,$A87,Sheet1!$E$5:$E$28252,"*亲情卡*",Sheet1!$D$5:$D$28252,"&lt;&gt;亲情卡",Sheet1!$D$5:$D$28252,"&lt;&gt;内部转款",Sheet1!$D$5:$D$28252,"&lt;&gt;内部转账",Sheet1!$E$5:$E$28252,"&lt;&gt;*调拨*")</f>
        <v>0</v>
      </c>
      <c r="R87" s="32">
        <f>SUMIFS(Sheet1!$F$5:$F$28252,Sheet1!$I$5:$I$28252,$B87,Sheet1!$L$5:$L$28252,$A87,Sheet1!$D$5:$D$28252,"优惠券",Sheet1!$E$5:$E$28252,"&lt;&gt;*调拨*")+SUMIFS(Sheet1!$F$5:$F$28252,Sheet1!$I$5:$I$28252,$B87,Sheet1!$L$5:$L$28252,$A87,Sheet1!$E$5:$E$28252,"*优惠券*",Sheet1!$D$5:$D$28252,"&lt;&gt;优惠券",Sheet1!$D$5:$D$28252,"&lt;&gt;内部转款",Sheet1!$D$5:$D$28252,"&lt;&gt;内部转账",Sheet1!$E$5:$E$28252,"&lt;&gt;*调拨*")</f>
        <v>0</v>
      </c>
      <c r="S87" s="32">
        <f>SUMIFS(Sheet1!$F$5:$F$28252,Sheet1!$I$5:$I$28252,$B87,Sheet1!$L$5:$L$28252,$A87,Sheet1!$D$5:$D$28252,"代金券",Sheet1!$E$5:$E$28252,"&lt;&gt;*调拨*")+SUMIFS(Sheet1!$F$5:$F$28252,Sheet1!$I$5:$I$28252,$B87,Sheet1!$L$5:$L$28252,$A87,Sheet1!$E$5:$E$28252,"*代金券*",Sheet1!$D$5:$D$28252,"&lt;&gt;代金券",Sheet1!$D$5:$D$28252,"&lt;&gt;内部转款",Sheet1!$D$5:$D$28252,"&lt;&gt;内部转账",Sheet1!$E$5:$E$28252,"&lt;&gt;*调拨*")</f>
        <v>0</v>
      </c>
      <c r="T87" s="32">
        <f>SUMIFS(Sheet1!$F$5:$F$28252,Sheet1!$I$5:$I$28252,$B87,Sheet1!$L$5:$L$28252,$A87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87,Sheet1!$L$5:$L$28252,$A87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87,Sheet1!$L$5:$L$28252,$A87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87,Sheet1!$L$5:$L$28252,$A87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7" s="32">
        <f>SUMIFS(Sheet1!$F$5:$F$28252,Sheet1!$I$5:$I$28252,$B87,Sheet1!$L$5:$L$28252,$A87,Sheet1!$E$5:$E$28252,"*调拨*")</f>
        <v>0</v>
      </c>
      <c r="V87" s="32">
        <f>SUMIFS(Sheet1!$F$5:$F$28252,Sheet1!$I$5:$I$28252,$B87,Sheet1!$L$5:$L$28252,$A87,Sheet1!$D$5:$D$28252,"储值",Sheet1!$E$5:$E$28252,"&lt;&gt;*调拨*")+SUMIFS(Sheet1!$F$5:$F$28252,Sheet1!$I$5:$I$28252,$B87,Sheet1!$L$5:$L$28252,$A87,Sheet1!$E$5:$E$28252,"*储值*",Sheet1!$D$5:$D$28252,"&lt;&gt;储值",Sheet1!$D$5:$D$28252,"&lt;&gt;内部转款",Sheet1!$D$5:$D$28252,"&lt;&gt;内部转账",Sheet1!$E$5:$E$28252,"&lt;&gt;*调拨*")</f>
        <v>0</v>
      </c>
      <c r="W87" s="32">
        <f>SUMIFS(Sheet1!$F$5:$F$28252,Sheet1!$I$5:$I$28252,$B87,Sheet1!$L$5:$L$28252,$A87,Sheet1!$D$5:$D$28252,"效期",Sheet1!$E$5:$E$28252,"&lt;&gt;*调拨*")+SUMIFS(Sheet1!$F$5:$F$28252,Sheet1!$I$5:$I$28252,$B87,Sheet1!$L$5:$L$28252,$A87,Sheet1!$E$5:$E$28252,"*效期*",Sheet1!$D$5:$D$28252,"&lt;&gt;效期",Sheet1!$D$5:$D$28252,"&lt;&gt;内部转款",Sheet1!$D$5:$D$28252,"&lt;&gt;内部转账",Sheet1!$E$5:$E$28252,"&lt;&gt;*调拨*")</f>
        <v>0</v>
      </c>
      <c r="X87" s="32">
        <f>SUMIFS(Sheet1!$F$5:$F$28252,Sheet1!$I$5:$I$28252,$B87,Sheet1!$L$5:$L$28252,$A87,Sheet1!$D$5:$D$28252,"内部转款",Sheet1!$E$5:$E$28252,"&lt;&gt;*调拨*")+SUMIFS(Sheet1!$F$5:$F$28252,Sheet1!$I$5:$I$28252,$B87,Sheet1!$L$5:$L$28252,$A87,Sheet1!$D$5:$D$28252,"内部转账",Sheet1!$E$5:$E$28252,"&lt;&gt;*调拨*")</f>
        <v>0</v>
      </c>
      <c r="Y87" s="32">
        <f t="shared" si="4"/>
        <v>0</v>
      </c>
      <c r="Z87" s="32">
        <f>SUMIFS(Sheet1!$F$5:$F$28252,Sheet1!$I$5:$I$28252,$B87,Sheet1!$L$5:$L$28252,$A87)</f>
        <v>10392.14</v>
      </c>
      <c r="AA87" s="32">
        <f>SUMIFS(Sheet1!$G$5:$G$28252,Sheet1!$I$5:$I$28252,$B87,Sheet1!$L$5:$L$28252,$A87,Sheet1!$D$5:$D$28252,"工资",Sheet1!$E$5:$E$28252,"&lt;&gt;*调拨*")+SUMIFS(Sheet1!$G$5:$G$28252,Sheet1!$I$5:$I$28252,$B87,Sheet1!$L$5:$L$28252,$A87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5233.55</v>
      </c>
      <c r="AB87" s="32">
        <f>SUMIFS(Sheet1!$G$5:$G$28252,Sheet1!$I$5:$I$28252,$B87,Sheet1!$L$5:$L$28252,$A87,Sheet1!$D$5:$D$28252,"水费",Sheet1!$E$5:$E$28252,"&lt;&gt;*调拨*")+SUMIFS(Sheet1!$G$5:$G$28252,Sheet1!$I$5:$I$28252,$B87,Sheet1!$L$5:$L$28252,$A87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7" s="32">
        <f>SUMIFS(Sheet1!$G$5:$G$28252,Sheet1!$I$5:$I$28252,$B87,Sheet1!$L$5:$L$28252,$A87,Sheet1!$D$5:$D$28252,"电费",Sheet1!$E$5:$E$28252,"&lt;&gt;*调拨*")+SUMIFS(Sheet1!$G$5:$G$28252,Sheet1!$I$5:$I$28252,$B87,Sheet1!$L$5:$L$28252,$A87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7" s="32">
        <f>SUMIFS(Sheet1!$G$5:$G$28252,Sheet1!$I$5:$I$28252,$B87,Sheet1!$L$5:$L$28252,$A87,Sheet1!$D$5:$D$28252,"宽带费",Sheet1!$E$5:$E$28252,"&lt;&gt;*调拨*")+SUMIFS(Sheet1!$G$5:$G$28252,Sheet1!$I$5:$I$28252,$B87,Sheet1!$L$5:$L$28252,$A87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7" s="32">
        <f>SUMIFS(Sheet1!$G$5:$G$28252,Sheet1!$I$5:$I$28252,$B87,Sheet1!$L$5:$L$28252,$A87,Sheet1!$D$5:$D$28252,"办公费",Sheet1!$E$5:$E$28252,"&lt;&gt;*调拨*")+SUMIFS(Sheet1!$G$5:$G$28252,Sheet1!$I$5:$I$28252,$B87,Sheet1!$L$5:$L$28252,$A87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87" s="32">
        <f>SUMIFS(Sheet1!$G$5:$G$28252,Sheet1!$I$5:$I$28252,$B87,Sheet1!$L$5:$L$28252,$A87,Sheet1!$D$5:$D$28252,"话费",Sheet1!$E$5:$E$28252,"&lt;&gt;*调拨*")+SUMIFS(Sheet1!$G$5:$G$28252,Sheet1!$I$5:$I$28252,$B87,Sheet1!$L$5:$L$28252,$A87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7" s="32">
        <f>SUMIFS(Sheet1!$G$5:$G$28252,Sheet1!$I$5:$I$28252,$B87,Sheet1!$L$5:$L$28252,$A87,Sheet1!$D$5:$D$28252,"房租",Sheet1!$E$5:$E$28252,"&lt;&gt;*调拨*")+SUMIFS(Sheet1!$G$5:$G$28252,Sheet1!$I$5:$I$28252,$B87,Sheet1!$L$5:$L$28252,$A87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24000</v>
      </c>
      <c r="AH87" s="32">
        <f>SUMIFS(Sheet1!$G$5:$G$28252,Sheet1!$I$5:$I$28252,$B87,Sheet1!$L$5:$L$28252,$A87,Sheet1!$E$5:$E$28252,"*调拨*")</f>
        <v>0</v>
      </c>
      <c r="AI87" s="32">
        <f>SUMIFS(Sheet1!$G$5:$G$28252,Sheet1!$I$5:$I$28252,$B87,Sheet1!$L$5:$L$28252,$A87,Sheet1!$D$5:$D$28252,"内部转款",Sheet1!$E$5:$E$28252,"&lt;&gt;*调拨*")+SUMIFS(Sheet1!$G$5:$G$28252,Sheet1!$I$5:$I$28252,$B87,Sheet1!$L$5:$L$28252,$A87,Sheet1!$D$5:$D$28252,"内部转账",Sheet1!$E$5:$E$28252,"&lt;&gt;*调拨*")</f>
        <v>0</v>
      </c>
      <c r="AJ87" s="32">
        <f t="shared" si="5"/>
        <v>0</v>
      </c>
      <c r="AK87" s="32">
        <f>SUMIFS(Sheet1!$G$5:$G$28252,Sheet1!$I$5:$I$28252,$B87,Sheet1!$L$5:$L$28252,$A87)</f>
        <v>29233.55</v>
      </c>
      <c r="AL87" s="32">
        <f t="shared" si="6"/>
        <v>-18841.41</v>
      </c>
    </row>
    <row r="88" ht="16.5" spans="1:38">
      <c r="A88" s="30">
        <v>202601</v>
      </c>
      <c r="B88" s="31" t="s">
        <v>534</v>
      </c>
      <c r="C88" s="32">
        <f>SUMIFS(Sheet1!$F$5:$F$28252,Sheet1!$I$5:$I$28252,$B88,Sheet1!$L$5:$L$28252,$A88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88" s="32">
        <f>SUMIFS(Sheet1!$F$5:$F$28252,Sheet1!$I$5:$I$28252,$B88,Sheet1!$L$5:$L$28252,$A88,Sheet1!$D$5:$D$28252,"医保即时拨付",Sheet1!$E$5:$E$28252,"&lt;&gt;*调拨*")+SUMIFS(Sheet1!$F$5:$F$28252,Sheet1!$I$5:$I$28252,$B88,Sheet1!$L$5:$L$28252,$A88,Sheet1!$E$5:$E$28252,"*医保即时拨付*",Sheet1!$D$5:$D$28252,"&lt;&gt;医保即时拨付",Sheet1!$D$5:$D$28252,"&lt;&gt;内部转款",Sheet1!$D$5:$D$28252,"&lt;&gt;内部转账",Sheet1!$E$5:$E$28252,"&lt;&gt;*调拨*")</f>
        <v>0</v>
      </c>
      <c r="E88" s="32">
        <f>SUMIFS(Sheet1!$F$5:$F$28252,Sheet1!$I$5:$I$28252,$B88,Sheet1!$L$5:$L$28252,$A88,Sheet1!$D$5:$D$28252,"医保",Sheet1!$E$5:$E$28252,"&lt;&gt;*调拨*",Sheet1!$E$5:$E$28252,"&lt;&gt;*医保即时拨付*")+SUMIFS(Sheet1!$F$5:$F$28252,Sheet1!$I$5:$I$28252,$B88,Sheet1!$L$5:$L$28252,$A88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88" s="32">
        <f>SUMIFS(Sheet1!$F$5:$F$28252,Sheet1!$I$5:$I$28252,$B88,Sheet1!$L$5:$L$28252,$A88,Sheet1!$D$5:$D$28252,"聚合",Sheet1!$E$5:$E$28252,"&lt;&gt;*调拨*")+SUMIFS(Sheet1!$F$5:$F$28252,Sheet1!$I$5:$I$28252,$B88,Sheet1!$L$5:$L$28252,$A88,Sheet1!$E$5:$E$28252,"*聚合*",Sheet1!$D$5:$D$28252,"&lt;&gt;聚合",Sheet1!$D$5:$D$28252,"&lt;&gt;内部转款",Sheet1!$D$5:$D$28252,"&lt;&gt;内部转账",Sheet1!$E$5:$E$28252,"&lt;&gt;*调拨*")</f>
        <v>0</v>
      </c>
      <c r="G88" s="32">
        <f>SUMIFS(Sheet1!$F$5:$F$28252,Sheet1!$I$5:$I$28252,$B88,Sheet1!$L$5:$L$28252,$A88,Sheet1!$D$5:$D$28252,"24小时微信",Sheet1!$E$5:$E$28252,"&lt;&gt;*调拨*")+SUMIFS(Sheet1!$F$5:$F$28252,Sheet1!$I$5:$I$28252,$B88,Sheet1!$L$5:$L$28252,$A88,Sheet1!$E$5:$E$28252,"*24小时微信*",Sheet1!$D$5:$D$28252,"&lt;&gt;24小时微信",Sheet1!$D$5:$D$28252,"&lt;&gt;内部转款",Sheet1!$D$5:$D$28252,"&lt;&gt;内部转账",Sheet1!$E$5:$E$28252,"&lt;&gt;*调拨*")</f>
        <v>0</v>
      </c>
      <c r="H88" s="32">
        <f>SUMIFS(Sheet1!$F$5:$F$28252,Sheet1!$I$5:$I$28252,$B88,Sheet1!$L$5:$L$28252,$A88,Sheet1!$D$5:$D$28252,"美团",Sheet1!$E$5:$E$28252,"&lt;&gt;*调拨*")+SUMIFS(Sheet1!$F$5:$F$28252,Sheet1!$I$5:$I$28252,$B88,Sheet1!$L$5:$L$28252,$A88,Sheet1!$E$5:$E$28252,"*美团*",Sheet1!$D$5:$D$28252,"&lt;&gt;美团",Sheet1!$D$5:$D$28252,"&lt;&gt;内部转款",Sheet1!$D$5:$D$28252,"&lt;&gt;内部转账",Sheet1!$E$5:$E$28252,"&lt;&gt;*调拨*")</f>
        <v>0</v>
      </c>
      <c r="I88" s="32">
        <f>SUMIFS(Sheet1!$F$5:$F$28252,Sheet1!$I$5:$I$28252,$B88,Sheet1!$L$5:$L$28252,$A88,Sheet1!$D$5:$D$28252,"饿了么",Sheet1!$E$5:$E$28252,"&lt;&gt;*调拨*")+SUMIFS(Sheet1!$F$5:$F$28252,Sheet1!$I$5:$I$28252,$B88,Sheet1!$L$5:$L$28252,$A88,Sheet1!$E$5:$E$28252,"*饿了么*",Sheet1!$D$5:$D$28252,"&lt;&gt;饿了么",Sheet1!$D$5:$D$28252,"&lt;&gt;内部转款",Sheet1!$D$5:$D$28252,"&lt;&gt;内部转账",Sheet1!$E$5:$E$28252,"&lt;&gt;*调拨*")</f>
        <v>0</v>
      </c>
      <c r="J88" s="32">
        <f>SUMIFS(Sheet1!$F$5:$F$28252,Sheet1!$I$5:$I$28252,$B88,Sheet1!$L$5:$L$28252,$A88,Sheet1!$D$5:$D$28252,"健E卡",Sheet1!$E$5:$E$28252,"&lt;&gt;*调拨*")+SUMIFS(Sheet1!$F$5:$F$28252,Sheet1!$I$5:$I$28252,$B88,Sheet1!$L$5:$L$28252,$A88,Sheet1!$E$5:$E$28252,"*健E卡*",Sheet1!$D$5:$D$28252,"&lt;&gt;健E卡",Sheet1!$D$5:$D$28252,"&lt;&gt;内部转款",Sheet1!$D$5:$D$28252,"&lt;&gt;内部转账",Sheet1!$E$5:$E$28252,"&lt;&gt;*调拨*")</f>
        <v>0</v>
      </c>
      <c r="K88" s="32">
        <f>SUMIFS(Sheet1!$F$5:$F$28252,Sheet1!$I$5:$I$28252,$B88,Sheet1!$L$5:$L$28252,$A88,Sheet1!$D$5:$D$28252,"抖音",Sheet1!$E$5:$E$28252,"&lt;&gt;*调拨*")+SUMIFS(Sheet1!$F$5:$F$28252,Sheet1!$I$5:$I$28252,$B88,Sheet1!$L$5:$L$28252,$A88,Sheet1!$E$5:$E$28252,"*抖音*",Sheet1!$D$5:$D$28252,"&lt;&gt;抖音",Sheet1!$D$5:$D$28252,"&lt;&gt;内部转款",Sheet1!$D$5:$D$28252,"&lt;&gt;内部转账",Sheet1!$E$5:$E$28252,"&lt;&gt;*调拨*")</f>
        <v>0</v>
      </c>
      <c r="L88" s="32">
        <f>SUMIFS(Sheet1!$F$5:$F$28252,Sheet1!$I$5:$I$28252,$B88,Sheet1!$L$5:$L$28252,$A88,Sheet1!$D$5:$D$28252,"医卡通",Sheet1!$E$5:$E$28252,"&lt;&gt;*调拨*")+SUMIFS(Sheet1!$F$5:$F$28252,Sheet1!$I$5:$I$28252,$B88,Sheet1!$L$5:$L$28252,$A88,Sheet1!$E$5:$E$28252,"*医卡通*",Sheet1!$D$5:$D$28252,"&lt;&gt;医卡通",Sheet1!$D$5:$D$28252,"&lt;&gt;内部转款",Sheet1!$D$5:$D$28252,"&lt;&gt;内部转账",Sheet1!$E$5:$E$28252,"&lt;&gt;*调拨*")</f>
        <v>0</v>
      </c>
      <c r="M88" s="32">
        <f>SUMIFS(Sheet1!$F$5:$F$28252,Sheet1!$I$5:$I$28252,$B88,Sheet1!$L$5:$L$28252,$A88,Sheet1!$D$5:$D$28252,"企健网",Sheet1!$E$5:$E$28252,"&lt;&gt;*调拨*")+SUMIFS(Sheet1!$F$5:$F$28252,Sheet1!$I$5:$I$28252,$B88,Sheet1!$L$5:$L$28252,$A88,Sheet1!$E$5:$E$28252,"*企健网*",Sheet1!$D$5:$D$28252,"&lt;&gt;企健网",Sheet1!$D$5:$D$28252,"&lt;&gt;内部转款",Sheet1!$D$5:$D$28252,"&lt;&gt;内部转账",Sheet1!$E$5:$E$28252,"&lt;&gt;*调拨*")</f>
        <v>0</v>
      </c>
      <c r="N88" s="32">
        <f>SUMIFS(Sheet1!$F$5:$F$28252,Sheet1!$I$5:$I$28252,$B88,Sheet1!$L$5:$L$28252,$A88,Sheet1!$D$5:$D$28252,"银联",Sheet1!$E$5:$E$28252,"&lt;&gt;*调拨*")+SUMIFS(Sheet1!$F$5:$F$28252,Sheet1!$I$5:$I$28252,$B88,Sheet1!$L$5:$L$28252,$A88,Sheet1!$E$5:$E$28252,"*银联*",Sheet1!$D$5:$D$28252,"&lt;&gt;银联",Sheet1!$D$5:$D$28252,"&lt;&gt;内部转款",Sheet1!$D$5:$D$28252,"&lt;&gt;内部转账",Sheet1!$E$5:$E$28252,"&lt;&gt;*调拨*")</f>
        <v>0</v>
      </c>
      <c r="O88" s="32">
        <f>SUMIFS(Sheet1!$F$5:$F$28252,Sheet1!$I$5:$I$28252,$B88,Sheet1!$L$5:$L$28252,$A88,Sheet1!$D$5:$D$28252,"京东",Sheet1!$E$5:$E$28252,"&lt;&gt;*调拨*")+SUMIFS(Sheet1!$F$5:$F$28252,Sheet1!$I$5:$I$28252,$B88,Sheet1!$L$5:$L$28252,$A88,Sheet1!$E$5:$E$28252,"*京东*",Sheet1!$D$5:$D$28252,"&lt;&gt;京东",Sheet1!$D$5:$D$28252,"&lt;&gt;内部转款",Sheet1!$D$5:$D$28252,"&lt;&gt;内部转账",Sheet1!$E$5:$E$28252,"&lt;&gt;*调拨*")</f>
        <v>0</v>
      </c>
      <c r="P88" s="32">
        <f>SUMIFS(Sheet1!$F$5:$F$28252,Sheet1!$I$5:$I$28252,$B88,Sheet1!$L$5:$L$28252,$A88,Sheet1!$D$5:$D$28252,"药机微信",Sheet1!$E$5:$E$28252,"&lt;&gt;*调拨*")+SUMIFS(Sheet1!$F$5:$F$28252,Sheet1!$I$5:$I$28252,$B88,Sheet1!$L$5:$L$28252,$A88,Sheet1!$E$5:$E$28252,"*药机微信*",Sheet1!$D$5:$D$28252,"&lt;&gt;药机微信",Sheet1!$D$5:$D$28252,"&lt;&gt;内部转款",Sheet1!$D$5:$D$28252,"&lt;&gt;内部转账",Sheet1!$E$5:$E$28252,"&lt;&gt;*调拨*")</f>
        <v>0</v>
      </c>
      <c r="Q88" s="32">
        <f>SUMIFS(Sheet1!$F$5:$F$28252,Sheet1!$I$5:$I$28252,$B88,Sheet1!$L$5:$L$28252,$A88,Sheet1!$D$5:$D$28252,"亲情卡",Sheet1!$E$5:$E$28252,"&lt;&gt;*调拨*")+SUMIFS(Sheet1!$F$5:$F$28252,Sheet1!$I$5:$I$28252,$B88,Sheet1!$L$5:$L$28252,$A88,Sheet1!$E$5:$E$28252,"*亲情卡*",Sheet1!$D$5:$D$28252,"&lt;&gt;亲情卡",Sheet1!$D$5:$D$28252,"&lt;&gt;内部转款",Sheet1!$D$5:$D$28252,"&lt;&gt;内部转账",Sheet1!$E$5:$E$28252,"&lt;&gt;*调拨*")</f>
        <v>0</v>
      </c>
      <c r="R88" s="32">
        <f>SUMIFS(Sheet1!$F$5:$F$28252,Sheet1!$I$5:$I$28252,$B88,Sheet1!$L$5:$L$28252,$A88,Sheet1!$D$5:$D$28252,"优惠券",Sheet1!$E$5:$E$28252,"&lt;&gt;*调拨*")+SUMIFS(Sheet1!$F$5:$F$28252,Sheet1!$I$5:$I$28252,$B88,Sheet1!$L$5:$L$28252,$A88,Sheet1!$E$5:$E$28252,"*优惠券*",Sheet1!$D$5:$D$28252,"&lt;&gt;优惠券",Sheet1!$D$5:$D$28252,"&lt;&gt;内部转款",Sheet1!$D$5:$D$28252,"&lt;&gt;内部转账",Sheet1!$E$5:$E$28252,"&lt;&gt;*调拨*")</f>
        <v>0</v>
      </c>
      <c r="S88" s="32">
        <f>SUMIFS(Sheet1!$F$5:$F$28252,Sheet1!$I$5:$I$28252,$B88,Sheet1!$L$5:$L$28252,$A88,Sheet1!$D$5:$D$28252,"代金券",Sheet1!$E$5:$E$28252,"&lt;&gt;*调拨*")+SUMIFS(Sheet1!$F$5:$F$28252,Sheet1!$I$5:$I$28252,$B88,Sheet1!$L$5:$L$28252,$A88,Sheet1!$E$5:$E$28252,"*代金券*",Sheet1!$D$5:$D$28252,"&lt;&gt;代金券",Sheet1!$D$5:$D$28252,"&lt;&gt;内部转款",Sheet1!$D$5:$D$28252,"&lt;&gt;内部转账",Sheet1!$E$5:$E$28252,"&lt;&gt;*调拨*")</f>
        <v>0</v>
      </c>
      <c r="T88" s="32">
        <f>SUMIFS(Sheet1!$F$5:$F$28252,Sheet1!$I$5:$I$28252,$B88,Sheet1!$L$5:$L$28252,$A88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88,Sheet1!$L$5:$L$28252,$A88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88,Sheet1!$L$5:$L$28252,$A88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88,Sheet1!$L$5:$L$28252,$A88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8" s="32">
        <f>SUMIFS(Sheet1!$F$5:$F$28252,Sheet1!$I$5:$I$28252,$B88,Sheet1!$L$5:$L$28252,$A88,Sheet1!$E$5:$E$28252,"*调拨*")</f>
        <v>0</v>
      </c>
      <c r="V88" s="32">
        <f>SUMIFS(Sheet1!$F$5:$F$28252,Sheet1!$I$5:$I$28252,$B88,Sheet1!$L$5:$L$28252,$A88,Sheet1!$D$5:$D$28252,"储值",Sheet1!$E$5:$E$28252,"&lt;&gt;*调拨*")+SUMIFS(Sheet1!$F$5:$F$28252,Sheet1!$I$5:$I$28252,$B88,Sheet1!$L$5:$L$28252,$A88,Sheet1!$E$5:$E$28252,"*储值*",Sheet1!$D$5:$D$28252,"&lt;&gt;储值",Sheet1!$D$5:$D$28252,"&lt;&gt;内部转款",Sheet1!$D$5:$D$28252,"&lt;&gt;内部转账",Sheet1!$E$5:$E$28252,"&lt;&gt;*调拨*")</f>
        <v>0</v>
      </c>
      <c r="W88" s="32">
        <f>SUMIFS(Sheet1!$F$5:$F$28252,Sheet1!$I$5:$I$28252,$B88,Sheet1!$L$5:$L$28252,$A88,Sheet1!$D$5:$D$28252,"效期",Sheet1!$E$5:$E$28252,"&lt;&gt;*调拨*")+SUMIFS(Sheet1!$F$5:$F$28252,Sheet1!$I$5:$I$28252,$B88,Sheet1!$L$5:$L$28252,$A88,Sheet1!$E$5:$E$28252,"*效期*",Sheet1!$D$5:$D$28252,"&lt;&gt;效期",Sheet1!$D$5:$D$28252,"&lt;&gt;内部转款",Sheet1!$D$5:$D$28252,"&lt;&gt;内部转账",Sheet1!$E$5:$E$28252,"&lt;&gt;*调拨*")</f>
        <v>0</v>
      </c>
      <c r="X88" s="32">
        <f>SUMIFS(Sheet1!$F$5:$F$28252,Sheet1!$I$5:$I$28252,$B88,Sheet1!$L$5:$L$28252,$A88,Sheet1!$D$5:$D$28252,"内部转款",Sheet1!$E$5:$E$28252,"&lt;&gt;*调拨*")+SUMIFS(Sheet1!$F$5:$F$28252,Sheet1!$I$5:$I$28252,$B88,Sheet1!$L$5:$L$28252,$A88,Sheet1!$D$5:$D$28252,"内部转账",Sheet1!$E$5:$E$28252,"&lt;&gt;*调拨*")</f>
        <v>0</v>
      </c>
      <c r="Y88" s="32">
        <f t="shared" si="4"/>
        <v>0</v>
      </c>
      <c r="Z88" s="32">
        <f>SUMIFS(Sheet1!$F$5:$F$28252,Sheet1!$I$5:$I$28252,$B88,Sheet1!$L$5:$L$28252,$A88)</f>
        <v>0</v>
      </c>
      <c r="AA88" s="32">
        <f>SUMIFS(Sheet1!$G$5:$G$28252,Sheet1!$I$5:$I$28252,$B88,Sheet1!$L$5:$L$28252,$A88,Sheet1!$D$5:$D$28252,"工资",Sheet1!$E$5:$E$28252,"&lt;&gt;*调拨*")+SUMIFS(Sheet1!$G$5:$G$28252,Sheet1!$I$5:$I$28252,$B88,Sheet1!$L$5:$L$28252,$A88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88" s="32">
        <f>SUMIFS(Sheet1!$G$5:$G$28252,Sheet1!$I$5:$I$28252,$B88,Sheet1!$L$5:$L$28252,$A88,Sheet1!$D$5:$D$28252,"水费",Sheet1!$E$5:$E$28252,"&lt;&gt;*调拨*")+SUMIFS(Sheet1!$G$5:$G$28252,Sheet1!$I$5:$I$28252,$B88,Sheet1!$L$5:$L$28252,$A88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8" s="32">
        <f>SUMIFS(Sheet1!$G$5:$G$28252,Sheet1!$I$5:$I$28252,$B88,Sheet1!$L$5:$L$28252,$A88,Sheet1!$D$5:$D$28252,"电费",Sheet1!$E$5:$E$28252,"&lt;&gt;*调拨*")+SUMIFS(Sheet1!$G$5:$G$28252,Sheet1!$I$5:$I$28252,$B88,Sheet1!$L$5:$L$28252,$A88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8" s="32">
        <f>SUMIFS(Sheet1!$G$5:$G$28252,Sheet1!$I$5:$I$28252,$B88,Sheet1!$L$5:$L$28252,$A88,Sheet1!$D$5:$D$28252,"宽带费",Sheet1!$E$5:$E$28252,"&lt;&gt;*调拨*")+SUMIFS(Sheet1!$G$5:$G$28252,Sheet1!$I$5:$I$28252,$B88,Sheet1!$L$5:$L$28252,$A88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8" s="32">
        <f>SUMIFS(Sheet1!$G$5:$G$28252,Sheet1!$I$5:$I$28252,$B88,Sheet1!$L$5:$L$28252,$A88,Sheet1!$D$5:$D$28252,"办公费",Sheet1!$E$5:$E$28252,"&lt;&gt;*调拨*")+SUMIFS(Sheet1!$G$5:$G$28252,Sheet1!$I$5:$I$28252,$B88,Sheet1!$L$5:$L$28252,$A88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88" s="32">
        <f>SUMIFS(Sheet1!$G$5:$G$28252,Sheet1!$I$5:$I$28252,$B88,Sheet1!$L$5:$L$28252,$A88,Sheet1!$D$5:$D$28252,"话费",Sheet1!$E$5:$E$28252,"&lt;&gt;*调拨*")+SUMIFS(Sheet1!$G$5:$G$28252,Sheet1!$I$5:$I$28252,$B88,Sheet1!$L$5:$L$28252,$A88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8" s="32">
        <f>SUMIFS(Sheet1!$G$5:$G$28252,Sheet1!$I$5:$I$28252,$B88,Sheet1!$L$5:$L$28252,$A88,Sheet1!$D$5:$D$28252,"房租",Sheet1!$E$5:$E$28252,"&lt;&gt;*调拨*")+SUMIFS(Sheet1!$G$5:$G$28252,Sheet1!$I$5:$I$28252,$B88,Sheet1!$L$5:$L$28252,$A88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88" s="32">
        <f>SUMIFS(Sheet1!$G$5:$G$28252,Sheet1!$I$5:$I$28252,$B88,Sheet1!$L$5:$L$28252,$A88,Sheet1!$E$5:$E$28252,"*调拨*")</f>
        <v>0</v>
      </c>
      <c r="AI88" s="32">
        <f>SUMIFS(Sheet1!$G$5:$G$28252,Sheet1!$I$5:$I$28252,$B88,Sheet1!$L$5:$L$28252,$A88,Sheet1!$D$5:$D$28252,"内部转款",Sheet1!$E$5:$E$28252,"&lt;&gt;*调拨*")+SUMIFS(Sheet1!$G$5:$G$28252,Sheet1!$I$5:$I$28252,$B88,Sheet1!$L$5:$L$28252,$A88,Sheet1!$D$5:$D$28252,"内部转账",Sheet1!$E$5:$E$28252,"&lt;&gt;*调拨*")</f>
        <v>0</v>
      </c>
      <c r="AJ88" s="32">
        <f t="shared" si="5"/>
        <v>0</v>
      </c>
      <c r="AK88" s="32">
        <f>SUMIFS(Sheet1!$G$5:$G$28252,Sheet1!$I$5:$I$28252,$B88,Sheet1!$L$5:$L$28252,$A88)</f>
        <v>0</v>
      </c>
      <c r="AL88" s="32">
        <f t="shared" si="6"/>
        <v>0</v>
      </c>
    </row>
    <row r="89" ht="16.5" spans="1:38">
      <c r="A89" s="30">
        <v>202601</v>
      </c>
      <c r="B89" s="31" t="s">
        <v>227</v>
      </c>
      <c r="C89" s="32">
        <f>SUMIFS(Sheet1!$F$5:$F$28252,Sheet1!$I$5:$I$28252,$B89,Sheet1!$L$5:$L$28252,$A89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14970.47</v>
      </c>
      <c r="D89" s="32">
        <f>SUMIFS(Sheet1!$F$5:$F$28252,Sheet1!$I$5:$I$28252,$B89,Sheet1!$L$5:$L$28252,$A89,Sheet1!$D$5:$D$28252,"医保即时拨付",Sheet1!$E$5:$E$28252,"&lt;&gt;*调拨*")+SUMIFS(Sheet1!$F$5:$F$28252,Sheet1!$I$5:$I$28252,$B89,Sheet1!$L$5:$L$28252,$A89,Sheet1!$E$5:$E$28252,"*医保即时拨付*",Sheet1!$D$5:$D$28252,"&lt;&gt;医保即时拨付",Sheet1!$D$5:$D$28252,"&lt;&gt;内部转款",Sheet1!$D$5:$D$28252,"&lt;&gt;内部转账",Sheet1!$E$5:$E$28252,"&lt;&gt;*调拨*")</f>
        <v>0</v>
      </c>
      <c r="E89" s="32">
        <f>SUMIFS(Sheet1!$F$5:$F$28252,Sheet1!$I$5:$I$28252,$B89,Sheet1!$L$5:$L$28252,$A89,Sheet1!$D$5:$D$28252,"医保",Sheet1!$E$5:$E$28252,"&lt;&gt;*调拨*",Sheet1!$E$5:$E$28252,"&lt;&gt;*医保即时拨付*")+SUMIFS(Sheet1!$F$5:$F$28252,Sheet1!$I$5:$I$28252,$B89,Sheet1!$L$5:$L$28252,$A89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8244.73</v>
      </c>
      <c r="F89" s="32">
        <f>SUMIFS(Sheet1!$F$5:$F$28252,Sheet1!$I$5:$I$28252,$B89,Sheet1!$L$5:$L$28252,$A89,Sheet1!$D$5:$D$28252,"聚合",Sheet1!$E$5:$E$28252,"&lt;&gt;*调拨*")+SUMIFS(Sheet1!$F$5:$F$28252,Sheet1!$I$5:$I$28252,$B89,Sheet1!$L$5:$L$28252,$A89,Sheet1!$E$5:$E$28252,"*聚合*",Sheet1!$D$5:$D$28252,"&lt;&gt;聚合",Sheet1!$D$5:$D$28252,"&lt;&gt;内部转款",Sheet1!$D$5:$D$28252,"&lt;&gt;内部转账",Sheet1!$E$5:$E$28252,"&lt;&gt;*调拨*")</f>
        <v>0</v>
      </c>
      <c r="G89" s="32">
        <f>SUMIFS(Sheet1!$F$5:$F$28252,Sheet1!$I$5:$I$28252,$B89,Sheet1!$L$5:$L$28252,$A89,Sheet1!$D$5:$D$28252,"24小时微信",Sheet1!$E$5:$E$28252,"&lt;&gt;*调拨*")+SUMIFS(Sheet1!$F$5:$F$28252,Sheet1!$I$5:$I$28252,$B89,Sheet1!$L$5:$L$28252,$A89,Sheet1!$E$5:$E$28252,"*24小时微信*",Sheet1!$D$5:$D$28252,"&lt;&gt;24小时微信",Sheet1!$D$5:$D$28252,"&lt;&gt;内部转款",Sheet1!$D$5:$D$28252,"&lt;&gt;内部转账",Sheet1!$E$5:$E$28252,"&lt;&gt;*调拨*")</f>
        <v>0</v>
      </c>
      <c r="H89" s="32">
        <f>SUMIFS(Sheet1!$F$5:$F$28252,Sheet1!$I$5:$I$28252,$B89,Sheet1!$L$5:$L$28252,$A89,Sheet1!$D$5:$D$28252,"美团",Sheet1!$E$5:$E$28252,"&lt;&gt;*调拨*")+SUMIFS(Sheet1!$F$5:$F$28252,Sheet1!$I$5:$I$28252,$B89,Sheet1!$L$5:$L$28252,$A89,Sheet1!$E$5:$E$28252,"*美团*",Sheet1!$D$5:$D$28252,"&lt;&gt;美团",Sheet1!$D$5:$D$28252,"&lt;&gt;内部转款",Sheet1!$D$5:$D$28252,"&lt;&gt;内部转账",Sheet1!$E$5:$E$28252,"&lt;&gt;*调拨*")</f>
        <v>0</v>
      </c>
      <c r="I89" s="32">
        <f>SUMIFS(Sheet1!$F$5:$F$28252,Sheet1!$I$5:$I$28252,$B89,Sheet1!$L$5:$L$28252,$A89,Sheet1!$D$5:$D$28252,"饿了么",Sheet1!$E$5:$E$28252,"&lt;&gt;*调拨*")+SUMIFS(Sheet1!$F$5:$F$28252,Sheet1!$I$5:$I$28252,$B89,Sheet1!$L$5:$L$28252,$A89,Sheet1!$E$5:$E$28252,"*饿了么*",Sheet1!$D$5:$D$28252,"&lt;&gt;饿了么",Sheet1!$D$5:$D$28252,"&lt;&gt;内部转款",Sheet1!$D$5:$D$28252,"&lt;&gt;内部转账",Sheet1!$E$5:$E$28252,"&lt;&gt;*调拨*")</f>
        <v>0</v>
      </c>
      <c r="J89" s="32">
        <f>SUMIFS(Sheet1!$F$5:$F$28252,Sheet1!$I$5:$I$28252,$B89,Sheet1!$L$5:$L$28252,$A89,Sheet1!$D$5:$D$28252,"健E卡",Sheet1!$E$5:$E$28252,"&lt;&gt;*调拨*")+SUMIFS(Sheet1!$F$5:$F$28252,Sheet1!$I$5:$I$28252,$B89,Sheet1!$L$5:$L$28252,$A89,Sheet1!$E$5:$E$28252,"*健E卡*",Sheet1!$D$5:$D$28252,"&lt;&gt;健E卡",Sheet1!$D$5:$D$28252,"&lt;&gt;内部转款",Sheet1!$D$5:$D$28252,"&lt;&gt;内部转账",Sheet1!$E$5:$E$28252,"&lt;&gt;*调拨*")</f>
        <v>0</v>
      </c>
      <c r="K89" s="32">
        <f>SUMIFS(Sheet1!$F$5:$F$28252,Sheet1!$I$5:$I$28252,$B89,Sheet1!$L$5:$L$28252,$A89,Sheet1!$D$5:$D$28252,"抖音",Sheet1!$E$5:$E$28252,"&lt;&gt;*调拨*")+SUMIFS(Sheet1!$F$5:$F$28252,Sheet1!$I$5:$I$28252,$B89,Sheet1!$L$5:$L$28252,$A89,Sheet1!$E$5:$E$28252,"*抖音*",Sheet1!$D$5:$D$28252,"&lt;&gt;抖音",Sheet1!$D$5:$D$28252,"&lt;&gt;内部转款",Sheet1!$D$5:$D$28252,"&lt;&gt;内部转账",Sheet1!$E$5:$E$28252,"&lt;&gt;*调拨*")</f>
        <v>0</v>
      </c>
      <c r="L89" s="32">
        <f>SUMIFS(Sheet1!$F$5:$F$28252,Sheet1!$I$5:$I$28252,$B89,Sheet1!$L$5:$L$28252,$A89,Sheet1!$D$5:$D$28252,"医卡通",Sheet1!$E$5:$E$28252,"&lt;&gt;*调拨*")+SUMIFS(Sheet1!$F$5:$F$28252,Sheet1!$I$5:$I$28252,$B89,Sheet1!$L$5:$L$28252,$A89,Sheet1!$E$5:$E$28252,"*医卡通*",Sheet1!$D$5:$D$28252,"&lt;&gt;医卡通",Sheet1!$D$5:$D$28252,"&lt;&gt;内部转款",Sheet1!$D$5:$D$28252,"&lt;&gt;内部转账",Sheet1!$E$5:$E$28252,"&lt;&gt;*调拨*")</f>
        <v>0</v>
      </c>
      <c r="M89" s="32">
        <f>SUMIFS(Sheet1!$F$5:$F$28252,Sheet1!$I$5:$I$28252,$B89,Sheet1!$L$5:$L$28252,$A89,Sheet1!$D$5:$D$28252,"企健网",Sheet1!$E$5:$E$28252,"&lt;&gt;*调拨*")+SUMIFS(Sheet1!$F$5:$F$28252,Sheet1!$I$5:$I$28252,$B89,Sheet1!$L$5:$L$28252,$A89,Sheet1!$E$5:$E$28252,"*企健网*",Sheet1!$D$5:$D$28252,"&lt;&gt;企健网",Sheet1!$D$5:$D$28252,"&lt;&gt;内部转款",Sheet1!$D$5:$D$28252,"&lt;&gt;内部转账",Sheet1!$E$5:$E$28252,"&lt;&gt;*调拨*")</f>
        <v>0</v>
      </c>
      <c r="N89" s="32">
        <f>SUMIFS(Sheet1!$F$5:$F$28252,Sheet1!$I$5:$I$28252,$B89,Sheet1!$L$5:$L$28252,$A89,Sheet1!$D$5:$D$28252,"银联",Sheet1!$E$5:$E$28252,"&lt;&gt;*调拨*")+SUMIFS(Sheet1!$F$5:$F$28252,Sheet1!$I$5:$I$28252,$B89,Sheet1!$L$5:$L$28252,$A89,Sheet1!$E$5:$E$28252,"*银联*",Sheet1!$D$5:$D$28252,"&lt;&gt;银联",Sheet1!$D$5:$D$28252,"&lt;&gt;内部转款",Sheet1!$D$5:$D$28252,"&lt;&gt;内部转账",Sheet1!$E$5:$E$28252,"&lt;&gt;*调拨*")</f>
        <v>0</v>
      </c>
      <c r="O89" s="32">
        <f>SUMIFS(Sheet1!$F$5:$F$28252,Sheet1!$I$5:$I$28252,$B89,Sheet1!$L$5:$L$28252,$A89,Sheet1!$D$5:$D$28252,"京东",Sheet1!$E$5:$E$28252,"&lt;&gt;*调拨*")+SUMIFS(Sheet1!$F$5:$F$28252,Sheet1!$I$5:$I$28252,$B89,Sheet1!$L$5:$L$28252,$A89,Sheet1!$E$5:$E$28252,"*京东*",Sheet1!$D$5:$D$28252,"&lt;&gt;京东",Sheet1!$D$5:$D$28252,"&lt;&gt;内部转款",Sheet1!$D$5:$D$28252,"&lt;&gt;内部转账",Sheet1!$E$5:$E$28252,"&lt;&gt;*调拨*")</f>
        <v>0</v>
      </c>
      <c r="P89" s="32">
        <f>SUMIFS(Sheet1!$F$5:$F$28252,Sheet1!$I$5:$I$28252,$B89,Sheet1!$L$5:$L$28252,$A89,Sheet1!$D$5:$D$28252,"药机微信",Sheet1!$E$5:$E$28252,"&lt;&gt;*调拨*")+SUMIFS(Sheet1!$F$5:$F$28252,Sheet1!$I$5:$I$28252,$B89,Sheet1!$L$5:$L$28252,$A89,Sheet1!$E$5:$E$28252,"*药机微信*",Sheet1!$D$5:$D$28252,"&lt;&gt;药机微信",Sheet1!$D$5:$D$28252,"&lt;&gt;内部转款",Sheet1!$D$5:$D$28252,"&lt;&gt;内部转账",Sheet1!$E$5:$E$28252,"&lt;&gt;*调拨*")</f>
        <v>0</v>
      </c>
      <c r="Q89" s="32">
        <f>SUMIFS(Sheet1!$F$5:$F$28252,Sheet1!$I$5:$I$28252,$B89,Sheet1!$L$5:$L$28252,$A89,Sheet1!$D$5:$D$28252,"亲情卡",Sheet1!$E$5:$E$28252,"&lt;&gt;*调拨*")+SUMIFS(Sheet1!$F$5:$F$28252,Sheet1!$I$5:$I$28252,$B89,Sheet1!$L$5:$L$28252,$A89,Sheet1!$E$5:$E$28252,"*亲情卡*",Sheet1!$D$5:$D$28252,"&lt;&gt;亲情卡",Sheet1!$D$5:$D$28252,"&lt;&gt;内部转款",Sheet1!$D$5:$D$28252,"&lt;&gt;内部转账",Sheet1!$E$5:$E$28252,"&lt;&gt;*调拨*")</f>
        <v>0</v>
      </c>
      <c r="R89" s="32">
        <f>SUMIFS(Sheet1!$F$5:$F$28252,Sheet1!$I$5:$I$28252,$B89,Sheet1!$L$5:$L$28252,$A89,Sheet1!$D$5:$D$28252,"优惠券",Sheet1!$E$5:$E$28252,"&lt;&gt;*调拨*")+SUMIFS(Sheet1!$F$5:$F$28252,Sheet1!$I$5:$I$28252,$B89,Sheet1!$L$5:$L$28252,$A89,Sheet1!$E$5:$E$28252,"*优惠券*",Sheet1!$D$5:$D$28252,"&lt;&gt;优惠券",Sheet1!$D$5:$D$28252,"&lt;&gt;内部转款",Sheet1!$D$5:$D$28252,"&lt;&gt;内部转账",Sheet1!$E$5:$E$28252,"&lt;&gt;*调拨*")</f>
        <v>0</v>
      </c>
      <c r="S89" s="32">
        <f>SUMIFS(Sheet1!$F$5:$F$28252,Sheet1!$I$5:$I$28252,$B89,Sheet1!$L$5:$L$28252,$A89,Sheet1!$D$5:$D$28252,"代金券",Sheet1!$E$5:$E$28252,"&lt;&gt;*调拨*")+SUMIFS(Sheet1!$F$5:$F$28252,Sheet1!$I$5:$I$28252,$B89,Sheet1!$L$5:$L$28252,$A89,Sheet1!$E$5:$E$28252,"*代金券*",Sheet1!$D$5:$D$28252,"&lt;&gt;代金券",Sheet1!$D$5:$D$28252,"&lt;&gt;内部转款",Sheet1!$D$5:$D$28252,"&lt;&gt;内部转账",Sheet1!$E$5:$E$28252,"&lt;&gt;*调拨*")</f>
        <v>0</v>
      </c>
      <c r="T89" s="32">
        <f>SUMIFS(Sheet1!$F$5:$F$28252,Sheet1!$I$5:$I$28252,$B89,Sheet1!$L$5:$L$28252,$A89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89,Sheet1!$L$5:$L$28252,$A89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89,Sheet1!$L$5:$L$28252,$A89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89,Sheet1!$L$5:$L$28252,$A89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89" s="32">
        <f>SUMIFS(Sheet1!$F$5:$F$28252,Sheet1!$I$5:$I$28252,$B89,Sheet1!$L$5:$L$28252,$A89,Sheet1!$E$5:$E$28252,"*调拨*")</f>
        <v>0</v>
      </c>
      <c r="V89" s="32">
        <f>SUMIFS(Sheet1!$F$5:$F$28252,Sheet1!$I$5:$I$28252,$B89,Sheet1!$L$5:$L$28252,$A89,Sheet1!$D$5:$D$28252,"储值",Sheet1!$E$5:$E$28252,"&lt;&gt;*调拨*")+SUMIFS(Sheet1!$F$5:$F$28252,Sheet1!$I$5:$I$28252,$B89,Sheet1!$L$5:$L$28252,$A89,Sheet1!$E$5:$E$28252,"*储值*",Sheet1!$D$5:$D$28252,"&lt;&gt;储值",Sheet1!$D$5:$D$28252,"&lt;&gt;内部转款",Sheet1!$D$5:$D$28252,"&lt;&gt;内部转账",Sheet1!$E$5:$E$28252,"&lt;&gt;*调拨*")</f>
        <v>0</v>
      </c>
      <c r="W89" s="32">
        <f>SUMIFS(Sheet1!$F$5:$F$28252,Sheet1!$I$5:$I$28252,$B89,Sheet1!$L$5:$L$28252,$A89,Sheet1!$D$5:$D$28252,"效期",Sheet1!$E$5:$E$28252,"&lt;&gt;*调拨*")+SUMIFS(Sheet1!$F$5:$F$28252,Sheet1!$I$5:$I$28252,$B89,Sheet1!$L$5:$L$28252,$A89,Sheet1!$E$5:$E$28252,"*效期*",Sheet1!$D$5:$D$28252,"&lt;&gt;效期",Sheet1!$D$5:$D$28252,"&lt;&gt;内部转款",Sheet1!$D$5:$D$28252,"&lt;&gt;内部转账",Sheet1!$E$5:$E$28252,"&lt;&gt;*调拨*")</f>
        <v>0</v>
      </c>
      <c r="X89" s="32">
        <f>SUMIFS(Sheet1!$F$5:$F$28252,Sheet1!$I$5:$I$28252,$B89,Sheet1!$L$5:$L$28252,$A89,Sheet1!$D$5:$D$28252,"内部转款",Sheet1!$E$5:$E$28252,"&lt;&gt;*调拨*")+SUMIFS(Sheet1!$F$5:$F$28252,Sheet1!$I$5:$I$28252,$B89,Sheet1!$L$5:$L$28252,$A89,Sheet1!$D$5:$D$28252,"内部转账",Sheet1!$E$5:$E$28252,"&lt;&gt;*调拨*")</f>
        <v>0</v>
      </c>
      <c r="Y89" s="32">
        <f t="shared" si="4"/>
        <v>0</v>
      </c>
      <c r="Z89" s="32">
        <f>SUMIFS(Sheet1!$F$5:$F$28252,Sheet1!$I$5:$I$28252,$B89,Sheet1!$L$5:$L$28252,$A89)</f>
        <v>23215.2</v>
      </c>
      <c r="AA89" s="32">
        <f>SUMIFS(Sheet1!$G$5:$G$28252,Sheet1!$I$5:$I$28252,$B89,Sheet1!$L$5:$L$28252,$A89,Sheet1!$D$5:$D$28252,"工资",Sheet1!$E$5:$E$28252,"&lt;&gt;*调拨*")+SUMIFS(Sheet1!$G$5:$G$28252,Sheet1!$I$5:$I$28252,$B89,Sheet1!$L$5:$L$28252,$A89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8502.6</v>
      </c>
      <c r="AB89" s="32">
        <f>SUMIFS(Sheet1!$G$5:$G$28252,Sheet1!$I$5:$I$28252,$B89,Sheet1!$L$5:$L$28252,$A89,Sheet1!$D$5:$D$28252,"水费",Sheet1!$E$5:$E$28252,"&lt;&gt;*调拨*")+SUMIFS(Sheet1!$G$5:$G$28252,Sheet1!$I$5:$I$28252,$B89,Sheet1!$L$5:$L$28252,$A89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89" s="32">
        <f>SUMIFS(Sheet1!$G$5:$G$28252,Sheet1!$I$5:$I$28252,$B89,Sheet1!$L$5:$L$28252,$A89,Sheet1!$D$5:$D$28252,"电费",Sheet1!$E$5:$E$28252,"&lt;&gt;*调拨*")+SUMIFS(Sheet1!$G$5:$G$28252,Sheet1!$I$5:$I$28252,$B89,Sheet1!$L$5:$L$28252,$A89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89" s="32">
        <f>SUMIFS(Sheet1!$G$5:$G$28252,Sheet1!$I$5:$I$28252,$B89,Sheet1!$L$5:$L$28252,$A89,Sheet1!$D$5:$D$28252,"宽带费",Sheet1!$E$5:$E$28252,"&lt;&gt;*调拨*")+SUMIFS(Sheet1!$G$5:$G$28252,Sheet1!$I$5:$I$28252,$B89,Sheet1!$L$5:$L$28252,$A89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89" s="32">
        <f>SUMIFS(Sheet1!$G$5:$G$28252,Sheet1!$I$5:$I$28252,$B89,Sheet1!$L$5:$L$28252,$A89,Sheet1!$D$5:$D$28252,"办公费",Sheet1!$E$5:$E$28252,"&lt;&gt;*调拨*")+SUMIFS(Sheet1!$G$5:$G$28252,Sheet1!$I$5:$I$28252,$B89,Sheet1!$L$5:$L$28252,$A89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89" s="32">
        <f>SUMIFS(Sheet1!$G$5:$G$28252,Sheet1!$I$5:$I$28252,$B89,Sheet1!$L$5:$L$28252,$A89,Sheet1!$D$5:$D$28252,"话费",Sheet1!$E$5:$E$28252,"&lt;&gt;*调拨*")+SUMIFS(Sheet1!$G$5:$G$28252,Sheet1!$I$5:$I$28252,$B89,Sheet1!$L$5:$L$28252,$A89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89" s="32">
        <f>SUMIFS(Sheet1!$G$5:$G$28252,Sheet1!$I$5:$I$28252,$B89,Sheet1!$L$5:$L$28252,$A89,Sheet1!$D$5:$D$28252,"房租",Sheet1!$E$5:$E$28252,"&lt;&gt;*调拨*")+SUMIFS(Sheet1!$G$5:$G$28252,Sheet1!$I$5:$I$28252,$B89,Sheet1!$L$5:$L$28252,$A89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11000</v>
      </c>
      <c r="AH89" s="32">
        <f>SUMIFS(Sheet1!$G$5:$G$28252,Sheet1!$I$5:$I$28252,$B89,Sheet1!$L$5:$L$28252,$A89,Sheet1!$E$5:$E$28252,"*调拨*")</f>
        <v>0</v>
      </c>
      <c r="AI89" s="32">
        <f>SUMIFS(Sheet1!$G$5:$G$28252,Sheet1!$I$5:$I$28252,$B89,Sheet1!$L$5:$L$28252,$A89,Sheet1!$D$5:$D$28252,"内部转款",Sheet1!$E$5:$E$28252,"&lt;&gt;*调拨*")+SUMIFS(Sheet1!$G$5:$G$28252,Sheet1!$I$5:$I$28252,$B89,Sheet1!$L$5:$L$28252,$A89,Sheet1!$D$5:$D$28252,"内部转账",Sheet1!$E$5:$E$28252,"&lt;&gt;*调拨*")</f>
        <v>0</v>
      </c>
      <c r="AJ89" s="32">
        <f t="shared" si="5"/>
        <v>0</v>
      </c>
      <c r="AK89" s="32">
        <f>SUMIFS(Sheet1!$G$5:$G$28252,Sheet1!$I$5:$I$28252,$B89,Sheet1!$L$5:$L$28252,$A89)</f>
        <v>19502.6</v>
      </c>
      <c r="AL89" s="32">
        <f t="shared" si="6"/>
        <v>3712.6</v>
      </c>
    </row>
    <row r="90" ht="16.5" spans="1:38">
      <c r="A90" s="30">
        <v>202601</v>
      </c>
      <c r="B90" s="31" t="s">
        <v>191</v>
      </c>
      <c r="C90" s="32">
        <f>SUMIFS(Sheet1!$F$5:$F$28252,Sheet1!$I$5:$I$28252,$B90,Sheet1!$L$5:$L$28252,$A90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5213.66</v>
      </c>
      <c r="D90" s="32">
        <f>SUMIFS(Sheet1!$F$5:$F$28252,Sheet1!$I$5:$I$28252,$B90,Sheet1!$L$5:$L$28252,$A90,Sheet1!$D$5:$D$28252,"医保即时拨付",Sheet1!$E$5:$E$28252,"&lt;&gt;*调拨*")+SUMIFS(Sheet1!$F$5:$F$28252,Sheet1!$I$5:$I$28252,$B90,Sheet1!$L$5:$L$28252,$A90,Sheet1!$E$5:$E$28252,"*医保即时拨付*",Sheet1!$D$5:$D$28252,"&lt;&gt;医保即时拨付",Sheet1!$D$5:$D$28252,"&lt;&gt;内部转款",Sheet1!$D$5:$D$28252,"&lt;&gt;内部转账",Sheet1!$E$5:$E$28252,"&lt;&gt;*调拨*")</f>
        <v>0</v>
      </c>
      <c r="E90" s="32">
        <f>SUMIFS(Sheet1!$F$5:$F$28252,Sheet1!$I$5:$I$28252,$B90,Sheet1!$L$5:$L$28252,$A90,Sheet1!$D$5:$D$28252,"医保",Sheet1!$E$5:$E$28252,"&lt;&gt;*调拨*",Sheet1!$E$5:$E$28252,"&lt;&gt;*医保即时拨付*")+SUMIFS(Sheet1!$F$5:$F$28252,Sheet1!$I$5:$I$28252,$B90,Sheet1!$L$5:$L$28252,$A90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3065.1</v>
      </c>
      <c r="F90" s="32">
        <f>SUMIFS(Sheet1!$F$5:$F$28252,Sheet1!$I$5:$I$28252,$B90,Sheet1!$L$5:$L$28252,$A90,Sheet1!$D$5:$D$28252,"聚合",Sheet1!$E$5:$E$28252,"&lt;&gt;*调拨*")+SUMIFS(Sheet1!$F$5:$F$28252,Sheet1!$I$5:$I$28252,$B90,Sheet1!$L$5:$L$28252,$A90,Sheet1!$E$5:$E$28252,"*聚合*",Sheet1!$D$5:$D$28252,"&lt;&gt;聚合",Sheet1!$D$5:$D$28252,"&lt;&gt;内部转款",Sheet1!$D$5:$D$28252,"&lt;&gt;内部转账",Sheet1!$E$5:$E$28252,"&lt;&gt;*调拨*")</f>
        <v>0</v>
      </c>
      <c r="G90" s="32">
        <f>SUMIFS(Sheet1!$F$5:$F$28252,Sheet1!$I$5:$I$28252,$B90,Sheet1!$L$5:$L$28252,$A90,Sheet1!$D$5:$D$28252,"24小时微信",Sheet1!$E$5:$E$28252,"&lt;&gt;*调拨*")+SUMIFS(Sheet1!$F$5:$F$28252,Sheet1!$I$5:$I$28252,$B90,Sheet1!$L$5:$L$28252,$A90,Sheet1!$E$5:$E$28252,"*24小时微信*",Sheet1!$D$5:$D$28252,"&lt;&gt;24小时微信",Sheet1!$D$5:$D$28252,"&lt;&gt;内部转款",Sheet1!$D$5:$D$28252,"&lt;&gt;内部转账",Sheet1!$E$5:$E$28252,"&lt;&gt;*调拨*")</f>
        <v>0</v>
      </c>
      <c r="H90" s="32">
        <f>SUMIFS(Sheet1!$F$5:$F$28252,Sheet1!$I$5:$I$28252,$B90,Sheet1!$L$5:$L$28252,$A90,Sheet1!$D$5:$D$28252,"美团",Sheet1!$E$5:$E$28252,"&lt;&gt;*调拨*")+SUMIFS(Sheet1!$F$5:$F$28252,Sheet1!$I$5:$I$28252,$B90,Sheet1!$L$5:$L$28252,$A90,Sheet1!$E$5:$E$28252,"*美团*",Sheet1!$D$5:$D$28252,"&lt;&gt;美团",Sheet1!$D$5:$D$28252,"&lt;&gt;内部转款",Sheet1!$D$5:$D$28252,"&lt;&gt;内部转账",Sheet1!$E$5:$E$28252,"&lt;&gt;*调拨*")</f>
        <v>0</v>
      </c>
      <c r="I90" s="32">
        <f>SUMIFS(Sheet1!$F$5:$F$28252,Sheet1!$I$5:$I$28252,$B90,Sheet1!$L$5:$L$28252,$A90,Sheet1!$D$5:$D$28252,"饿了么",Sheet1!$E$5:$E$28252,"&lt;&gt;*调拨*")+SUMIFS(Sheet1!$F$5:$F$28252,Sheet1!$I$5:$I$28252,$B90,Sheet1!$L$5:$L$28252,$A90,Sheet1!$E$5:$E$28252,"*饿了么*",Sheet1!$D$5:$D$28252,"&lt;&gt;饿了么",Sheet1!$D$5:$D$28252,"&lt;&gt;内部转款",Sheet1!$D$5:$D$28252,"&lt;&gt;内部转账",Sheet1!$E$5:$E$28252,"&lt;&gt;*调拨*")</f>
        <v>0</v>
      </c>
      <c r="J90" s="32">
        <f>SUMIFS(Sheet1!$F$5:$F$28252,Sheet1!$I$5:$I$28252,$B90,Sheet1!$L$5:$L$28252,$A90,Sheet1!$D$5:$D$28252,"健E卡",Sheet1!$E$5:$E$28252,"&lt;&gt;*调拨*")+SUMIFS(Sheet1!$F$5:$F$28252,Sheet1!$I$5:$I$28252,$B90,Sheet1!$L$5:$L$28252,$A90,Sheet1!$E$5:$E$28252,"*健E卡*",Sheet1!$D$5:$D$28252,"&lt;&gt;健E卡",Sheet1!$D$5:$D$28252,"&lt;&gt;内部转款",Sheet1!$D$5:$D$28252,"&lt;&gt;内部转账",Sheet1!$E$5:$E$28252,"&lt;&gt;*调拨*")</f>
        <v>0</v>
      </c>
      <c r="K90" s="32">
        <f>SUMIFS(Sheet1!$F$5:$F$28252,Sheet1!$I$5:$I$28252,$B90,Sheet1!$L$5:$L$28252,$A90,Sheet1!$D$5:$D$28252,"抖音",Sheet1!$E$5:$E$28252,"&lt;&gt;*调拨*")+SUMIFS(Sheet1!$F$5:$F$28252,Sheet1!$I$5:$I$28252,$B90,Sheet1!$L$5:$L$28252,$A90,Sheet1!$E$5:$E$28252,"*抖音*",Sheet1!$D$5:$D$28252,"&lt;&gt;抖音",Sheet1!$D$5:$D$28252,"&lt;&gt;内部转款",Sheet1!$D$5:$D$28252,"&lt;&gt;内部转账",Sheet1!$E$5:$E$28252,"&lt;&gt;*调拨*")</f>
        <v>0</v>
      </c>
      <c r="L90" s="32">
        <f>SUMIFS(Sheet1!$F$5:$F$28252,Sheet1!$I$5:$I$28252,$B90,Sheet1!$L$5:$L$28252,$A90,Sheet1!$D$5:$D$28252,"医卡通",Sheet1!$E$5:$E$28252,"&lt;&gt;*调拨*")+SUMIFS(Sheet1!$F$5:$F$28252,Sheet1!$I$5:$I$28252,$B90,Sheet1!$L$5:$L$28252,$A90,Sheet1!$E$5:$E$28252,"*医卡通*",Sheet1!$D$5:$D$28252,"&lt;&gt;医卡通",Sheet1!$D$5:$D$28252,"&lt;&gt;内部转款",Sheet1!$D$5:$D$28252,"&lt;&gt;内部转账",Sheet1!$E$5:$E$28252,"&lt;&gt;*调拨*")</f>
        <v>0</v>
      </c>
      <c r="M90" s="32">
        <f>SUMIFS(Sheet1!$F$5:$F$28252,Sheet1!$I$5:$I$28252,$B90,Sheet1!$L$5:$L$28252,$A90,Sheet1!$D$5:$D$28252,"企健网",Sheet1!$E$5:$E$28252,"&lt;&gt;*调拨*")+SUMIFS(Sheet1!$F$5:$F$28252,Sheet1!$I$5:$I$28252,$B90,Sheet1!$L$5:$L$28252,$A90,Sheet1!$E$5:$E$28252,"*企健网*",Sheet1!$D$5:$D$28252,"&lt;&gt;企健网",Sheet1!$D$5:$D$28252,"&lt;&gt;内部转款",Sheet1!$D$5:$D$28252,"&lt;&gt;内部转账",Sheet1!$E$5:$E$28252,"&lt;&gt;*调拨*")</f>
        <v>0</v>
      </c>
      <c r="N90" s="32">
        <f>SUMIFS(Sheet1!$F$5:$F$28252,Sheet1!$I$5:$I$28252,$B90,Sheet1!$L$5:$L$28252,$A90,Sheet1!$D$5:$D$28252,"银联",Sheet1!$E$5:$E$28252,"&lt;&gt;*调拨*")+SUMIFS(Sheet1!$F$5:$F$28252,Sheet1!$I$5:$I$28252,$B90,Sheet1!$L$5:$L$28252,$A90,Sheet1!$E$5:$E$28252,"*银联*",Sheet1!$D$5:$D$28252,"&lt;&gt;银联",Sheet1!$D$5:$D$28252,"&lt;&gt;内部转款",Sheet1!$D$5:$D$28252,"&lt;&gt;内部转账",Sheet1!$E$5:$E$28252,"&lt;&gt;*调拨*")</f>
        <v>0</v>
      </c>
      <c r="O90" s="32">
        <f>SUMIFS(Sheet1!$F$5:$F$28252,Sheet1!$I$5:$I$28252,$B90,Sheet1!$L$5:$L$28252,$A90,Sheet1!$D$5:$D$28252,"京东",Sheet1!$E$5:$E$28252,"&lt;&gt;*调拨*")+SUMIFS(Sheet1!$F$5:$F$28252,Sheet1!$I$5:$I$28252,$B90,Sheet1!$L$5:$L$28252,$A90,Sheet1!$E$5:$E$28252,"*京东*",Sheet1!$D$5:$D$28252,"&lt;&gt;京东",Sheet1!$D$5:$D$28252,"&lt;&gt;内部转款",Sheet1!$D$5:$D$28252,"&lt;&gt;内部转账",Sheet1!$E$5:$E$28252,"&lt;&gt;*调拨*")</f>
        <v>0</v>
      </c>
      <c r="P90" s="32">
        <f>SUMIFS(Sheet1!$F$5:$F$28252,Sheet1!$I$5:$I$28252,$B90,Sheet1!$L$5:$L$28252,$A90,Sheet1!$D$5:$D$28252,"药机微信",Sheet1!$E$5:$E$28252,"&lt;&gt;*调拨*")+SUMIFS(Sheet1!$F$5:$F$28252,Sheet1!$I$5:$I$28252,$B90,Sheet1!$L$5:$L$28252,$A90,Sheet1!$E$5:$E$28252,"*药机微信*",Sheet1!$D$5:$D$28252,"&lt;&gt;药机微信",Sheet1!$D$5:$D$28252,"&lt;&gt;内部转款",Sheet1!$D$5:$D$28252,"&lt;&gt;内部转账",Sheet1!$E$5:$E$28252,"&lt;&gt;*调拨*")</f>
        <v>0</v>
      </c>
      <c r="Q90" s="32">
        <f>SUMIFS(Sheet1!$F$5:$F$28252,Sheet1!$I$5:$I$28252,$B90,Sheet1!$L$5:$L$28252,$A90,Sheet1!$D$5:$D$28252,"亲情卡",Sheet1!$E$5:$E$28252,"&lt;&gt;*调拨*")+SUMIFS(Sheet1!$F$5:$F$28252,Sheet1!$I$5:$I$28252,$B90,Sheet1!$L$5:$L$28252,$A90,Sheet1!$E$5:$E$28252,"*亲情卡*",Sheet1!$D$5:$D$28252,"&lt;&gt;亲情卡",Sheet1!$D$5:$D$28252,"&lt;&gt;内部转款",Sheet1!$D$5:$D$28252,"&lt;&gt;内部转账",Sheet1!$E$5:$E$28252,"&lt;&gt;*调拨*")</f>
        <v>0</v>
      </c>
      <c r="R90" s="32">
        <f>SUMIFS(Sheet1!$F$5:$F$28252,Sheet1!$I$5:$I$28252,$B90,Sheet1!$L$5:$L$28252,$A90,Sheet1!$D$5:$D$28252,"优惠券",Sheet1!$E$5:$E$28252,"&lt;&gt;*调拨*")+SUMIFS(Sheet1!$F$5:$F$28252,Sheet1!$I$5:$I$28252,$B90,Sheet1!$L$5:$L$28252,$A90,Sheet1!$E$5:$E$28252,"*优惠券*",Sheet1!$D$5:$D$28252,"&lt;&gt;优惠券",Sheet1!$D$5:$D$28252,"&lt;&gt;内部转款",Sheet1!$D$5:$D$28252,"&lt;&gt;内部转账",Sheet1!$E$5:$E$28252,"&lt;&gt;*调拨*")</f>
        <v>0</v>
      </c>
      <c r="S90" s="32">
        <f>SUMIFS(Sheet1!$F$5:$F$28252,Sheet1!$I$5:$I$28252,$B90,Sheet1!$L$5:$L$28252,$A90,Sheet1!$D$5:$D$28252,"代金券",Sheet1!$E$5:$E$28252,"&lt;&gt;*调拨*")+SUMIFS(Sheet1!$F$5:$F$28252,Sheet1!$I$5:$I$28252,$B90,Sheet1!$L$5:$L$28252,$A90,Sheet1!$E$5:$E$28252,"*代金券*",Sheet1!$D$5:$D$28252,"&lt;&gt;代金券",Sheet1!$D$5:$D$28252,"&lt;&gt;内部转款",Sheet1!$D$5:$D$28252,"&lt;&gt;内部转账",Sheet1!$E$5:$E$28252,"&lt;&gt;*调拨*")</f>
        <v>0</v>
      </c>
      <c r="T90" s="32">
        <f>SUMIFS(Sheet1!$F$5:$F$28252,Sheet1!$I$5:$I$28252,$B90,Sheet1!$L$5:$L$28252,$A90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90,Sheet1!$L$5:$L$28252,$A90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90,Sheet1!$L$5:$L$28252,$A90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90,Sheet1!$L$5:$L$28252,$A90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0" s="32">
        <f>SUMIFS(Sheet1!$F$5:$F$28252,Sheet1!$I$5:$I$28252,$B90,Sheet1!$L$5:$L$28252,$A90,Sheet1!$E$5:$E$28252,"*调拨*")</f>
        <v>0</v>
      </c>
      <c r="V90" s="32">
        <f>SUMIFS(Sheet1!$F$5:$F$28252,Sheet1!$I$5:$I$28252,$B90,Sheet1!$L$5:$L$28252,$A90,Sheet1!$D$5:$D$28252,"储值",Sheet1!$E$5:$E$28252,"&lt;&gt;*调拨*")+SUMIFS(Sheet1!$F$5:$F$28252,Sheet1!$I$5:$I$28252,$B90,Sheet1!$L$5:$L$28252,$A90,Sheet1!$E$5:$E$28252,"*储值*",Sheet1!$D$5:$D$28252,"&lt;&gt;储值",Sheet1!$D$5:$D$28252,"&lt;&gt;内部转款",Sheet1!$D$5:$D$28252,"&lt;&gt;内部转账",Sheet1!$E$5:$E$28252,"&lt;&gt;*调拨*")</f>
        <v>0</v>
      </c>
      <c r="W90" s="32">
        <f>SUMIFS(Sheet1!$F$5:$F$28252,Sheet1!$I$5:$I$28252,$B90,Sheet1!$L$5:$L$28252,$A90,Sheet1!$D$5:$D$28252,"效期",Sheet1!$E$5:$E$28252,"&lt;&gt;*调拨*")+SUMIFS(Sheet1!$F$5:$F$28252,Sheet1!$I$5:$I$28252,$B90,Sheet1!$L$5:$L$28252,$A90,Sheet1!$E$5:$E$28252,"*效期*",Sheet1!$D$5:$D$28252,"&lt;&gt;效期",Sheet1!$D$5:$D$28252,"&lt;&gt;内部转款",Sheet1!$D$5:$D$28252,"&lt;&gt;内部转账",Sheet1!$E$5:$E$28252,"&lt;&gt;*调拨*")</f>
        <v>51.8</v>
      </c>
      <c r="X90" s="32">
        <f>SUMIFS(Sheet1!$F$5:$F$28252,Sheet1!$I$5:$I$28252,$B90,Sheet1!$L$5:$L$28252,$A90,Sheet1!$D$5:$D$28252,"内部转款",Sheet1!$E$5:$E$28252,"&lt;&gt;*调拨*")+SUMIFS(Sheet1!$F$5:$F$28252,Sheet1!$I$5:$I$28252,$B90,Sheet1!$L$5:$L$28252,$A90,Sheet1!$D$5:$D$28252,"内部转账",Sheet1!$E$5:$E$28252,"&lt;&gt;*调拨*")</f>
        <v>0</v>
      </c>
      <c r="Y90" s="32">
        <f t="shared" si="4"/>
        <v>0</v>
      </c>
      <c r="Z90" s="32">
        <f>SUMIFS(Sheet1!$F$5:$F$28252,Sheet1!$I$5:$I$28252,$B90,Sheet1!$L$5:$L$28252,$A90)</f>
        <v>8330.56</v>
      </c>
      <c r="AA90" s="32">
        <f>SUMIFS(Sheet1!$G$5:$G$28252,Sheet1!$I$5:$I$28252,$B90,Sheet1!$L$5:$L$28252,$A90,Sheet1!$D$5:$D$28252,"工资",Sheet1!$E$5:$E$28252,"&lt;&gt;*调拨*")+SUMIFS(Sheet1!$G$5:$G$28252,Sheet1!$I$5:$I$28252,$B90,Sheet1!$L$5:$L$28252,$A90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6167.31</v>
      </c>
      <c r="AB90" s="32">
        <f>SUMIFS(Sheet1!$G$5:$G$28252,Sheet1!$I$5:$I$28252,$B90,Sheet1!$L$5:$L$28252,$A90,Sheet1!$D$5:$D$28252,"水费",Sheet1!$E$5:$E$28252,"&lt;&gt;*调拨*")+SUMIFS(Sheet1!$G$5:$G$28252,Sheet1!$I$5:$I$28252,$B90,Sheet1!$L$5:$L$28252,$A90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0" s="32">
        <f>SUMIFS(Sheet1!$G$5:$G$28252,Sheet1!$I$5:$I$28252,$B90,Sheet1!$L$5:$L$28252,$A90,Sheet1!$D$5:$D$28252,"电费",Sheet1!$E$5:$E$28252,"&lt;&gt;*调拨*")+SUMIFS(Sheet1!$G$5:$G$28252,Sheet1!$I$5:$I$28252,$B90,Sheet1!$L$5:$L$28252,$A90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0" s="32">
        <f>SUMIFS(Sheet1!$G$5:$G$28252,Sheet1!$I$5:$I$28252,$B90,Sheet1!$L$5:$L$28252,$A90,Sheet1!$D$5:$D$28252,"宽带费",Sheet1!$E$5:$E$28252,"&lt;&gt;*调拨*")+SUMIFS(Sheet1!$G$5:$G$28252,Sheet1!$I$5:$I$28252,$B90,Sheet1!$L$5:$L$28252,$A90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0" s="32">
        <f>SUMIFS(Sheet1!$G$5:$G$28252,Sheet1!$I$5:$I$28252,$B90,Sheet1!$L$5:$L$28252,$A90,Sheet1!$D$5:$D$28252,"办公费",Sheet1!$E$5:$E$28252,"&lt;&gt;*调拨*")+SUMIFS(Sheet1!$G$5:$G$28252,Sheet1!$I$5:$I$28252,$B90,Sheet1!$L$5:$L$28252,$A90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90" s="32">
        <f>SUMIFS(Sheet1!$G$5:$G$28252,Sheet1!$I$5:$I$28252,$B90,Sheet1!$L$5:$L$28252,$A90,Sheet1!$D$5:$D$28252,"话费",Sheet1!$E$5:$E$28252,"&lt;&gt;*调拨*")+SUMIFS(Sheet1!$G$5:$G$28252,Sheet1!$I$5:$I$28252,$B90,Sheet1!$L$5:$L$28252,$A90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0" s="32">
        <f>SUMIFS(Sheet1!$G$5:$G$28252,Sheet1!$I$5:$I$28252,$B90,Sheet1!$L$5:$L$28252,$A90,Sheet1!$D$5:$D$28252,"房租",Sheet1!$E$5:$E$28252,"&lt;&gt;*调拨*")+SUMIFS(Sheet1!$G$5:$G$28252,Sheet1!$I$5:$I$28252,$B90,Sheet1!$L$5:$L$28252,$A90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0" s="32">
        <f>SUMIFS(Sheet1!$G$5:$G$28252,Sheet1!$I$5:$I$28252,$B90,Sheet1!$L$5:$L$28252,$A90,Sheet1!$E$5:$E$28252,"*调拨*")</f>
        <v>0</v>
      </c>
      <c r="AI90" s="32">
        <f>SUMIFS(Sheet1!$G$5:$G$28252,Sheet1!$I$5:$I$28252,$B90,Sheet1!$L$5:$L$28252,$A90,Sheet1!$D$5:$D$28252,"内部转款",Sheet1!$E$5:$E$28252,"&lt;&gt;*调拨*")+SUMIFS(Sheet1!$G$5:$G$28252,Sheet1!$I$5:$I$28252,$B90,Sheet1!$L$5:$L$28252,$A90,Sheet1!$D$5:$D$28252,"内部转账",Sheet1!$E$5:$E$28252,"&lt;&gt;*调拨*")</f>
        <v>0</v>
      </c>
      <c r="AJ90" s="32">
        <f t="shared" si="5"/>
        <v>0</v>
      </c>
      <c r="AK90" s="32">
        <f>SUMIFS(Sheet1!$G$5:$G$28252,Sheet1!$I$5:$I$28252,$B90,Sheet1!$L$5:$L$28252,$A90)</f>
        <v>6167.31</v>
      </c>
      <c r="AL90" s="32">
        <f t="shared" si="6"/>
        <v>2163.25</v>
      </c>
    </row>
    <row r="91" ht="16.5" spans="1:38">
      <c r="A91" s="30">
        <v>202601</v>
      </c>
      <c r="B91" s="31" t="s">
        <v>64</v>
      </c>
      <c r="C91" s="32">
        <f>SUMIFS(Sheet1!$F$5:$F$28252,Sheet1!$I$5:$I$28252,$B91,Sheet1!$L$5:$L$28252,$A91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13499.83</v>
      </c>
      <c r="D91" s="32">
        <f>SUMIFS(Sheet1!$F$5:$F$28252,Sheet1!$I$5:$I$28252,$B91,Sheet1!$L$5:$L$28252,$A91,Sheet1!$D$5:$D$28252,"医保即时拨付",Sheet1!$E$5:$E$28252,"&lt;&gt;*调拨*")+SUMIFS(Sheet1!$F$5:$F$28252,Sheet1!$I$5:$I$28252,$B91,Sheet1!$L$5:$L$28252,$A91,Sheet1!$E$5:$E$28252,"*医保即时拨付*",Sheet1!$D$5:$D$28252,"&lt;&gt;医保即时拨付",Sheet1!$D$5:$D$28252,"&lt;&gt;内部转款",Sheet1!$D$5:$D$28252,"&lt;&gt;内部转账",Sheet1!$E$5:$E$28252,"&lt;&gt;*调拨*")</f>
        <v>0</v>
      </c>
      <c r="E91" s="32">
        <f>SUMIFS(Sheet1!$F$5:$F$28252,Sheet1!$I$5:$I$28252,$B91,Sheet1!$L$5:$L$28252,$A91,Sheet1!$D$5:$D$28252,"医保",Sheet1!$E$5:$E$28252,"&lt;&gt;*调拨*",Sheet1!$E$5:$E$28252,"&lt;&gt;*医保即时拨付*")+SUMIFS(Sheet1!$F$5:$F$28252,Sheet1!$I$5:$I$28252,$B91,Sheet1!$L$5:$L$28252,$A91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8130.16</v>
      </c>
      <c r="F91" s="32">
        <f>SUMIFS(Sheet1!$F$5:$F$28252,Sheet1!$I$5:$I$28252,$B91,Sheet1!$L$5:$L$28252,$A91,Sheet1!$D$5:$D$28252,"聚合",Sheet1!$E$5:$E$28252,"&lt;&gt;*调拨*")+SUMIFS(Sheet1!$F$5:$F$28252,Sheet1!$I$5:$I$28252,$B91,Sheet1!$L$5:$L$28252,$A91,Sheet1!$E$5:$E$28252,"*聚合*",Sheet1!$D$5:$D$28252,"&lt;&gt;聚合",Sheet1!$D$5:$D$28252,"&lt;&gt;内部转款",Sheet1!$D$5:$D$28252,"&lt;&gt;内部转账",Sheet1!$E$5:$E$28252,"&lt;&gt;*调拨*")</f>
        <v>0</v>
      </c>
      <c r="G91" s="32">
        <f>SUMIFS(Sheet1!$F$5:$F$28252,Sheet1!$I$5:$I$28252,$B91,Sheet1!$L$5:$L$28252,$A91,Sheet1!$D$5:$D$28252,"24小时微信",Sheet1!$E$5:$E$28252,"&lt;&gt;*调拨*")+SUMIFS(Sheet1!$F$5:$F$28252,Sheet1!$I$5:$I$28252,$B91,Sheet1!$L$5:$L$28252,$A91,Sheet1!$E$5:$E$28252,"*24小时微信*",Sheet1!$D$5:$D$28252,"&lt;&gt;24小时微信",Sheet1!$D$5:$D$28252,"&lt;&gt;内部转款",Sheet1!$D$5:$D$28252,"&lt;&gt;内部转账",Sheet1!$E$5:$E$28252,"&lt;&gt;*调拨*")</f>
        <v>0</v>
      </c>
      <c r="H91" s="32">
        <f>SUMIFS(Sheet1!$F$5:$F$28252,Sheet1!$I$5:$I$28252,$B91,Sheet1!$L$5:$L$28252,$A91,Sheet1!$D$5:$D$28252,"美团",Sheet1!$E$5:$E$28252,"&lt;&gt;*调拨*")+SUMIFS(Sheet1!$F$5:$F$28252,Sheet1!$I$5:$I$28252,$B91,Sheet1!$L$5:$L$28252,$A91,Sheet1!$E$5:$E$28252,"*美团*",Sheet1!$D$5:$D$28252,"&lt;&gt;美团",Sheet1!$D$5:$D$28252,"&lt;&gt;内部转款",Sheet1!$D$5:$D$28252,"&lt;&gt;内部转账",Sheet1!$E$5:$E$28252,"&lt;&gt;*调拨*")</f>
        <v>0</v>
      </c>
      <c r="I91" s="32">
        <f>SUMIFS(Sheet1!$F$5:$F$28252,Sheet1!$I$5:$I$28252,$B91,Sheet1!$L$5:$L$28252,$A91,Sheet1!$D$5:$D$28252,"饿了么",Sheet1!$E$5:$E$28252,"&lt;&gt;*调拨*")+SUMIFS(Sheet1!$F$5:$F$28252,Sheet1!$I$5:$I$28252,$B91,Sheet1!$L$5:$L$28252,$A91,Sheet1!$E$5:$E$28252,"*饿了么*",Sheet1!$D$5:$D$28252,"&lt;&gt;饿了么",Sheet1!$D$5:$D$28252,"&lt;&gt;内部转款",Sheet1!$D$5:$D$28252,"&lt;&gt;内部转账",Sheet1!$E$5:$E$28252,"&lt;&gt;*调拨*")</f>
        <v>0</v>
      </c>
      <c r="J91" s="32">
        <f>SUMIFS(Sheet1!$F$5:$F$28252,Sheet1!$I$5:$I$28252,$B91,Sheet1!$L$5:$L$28252,$A91,Sheet1!$D$5:$D$28252,"健E卡",Sheet1!$E$5:$E$28252,"&lt;&gt;*调拨*")+SUMIFS(Sheet1!$F$5:$F$28252,Sheet1!$I$5:$I$28252,$B91,Sheet1!$L$5:$L$28252,$A91,Sheet1!$E$5:$E$28252,"*健E卡*",Sheet1!$D$5:$D$28252,"&lt;&gt;健E卡",Sheet1!$D$5:$D$28252,"&lt;&gt;内部转款",Sheet1!$D$5:$D$28252,"&lt;&gt;内部转账",Sheet1!$E$5:$E$28252,"&lt;&gt;*调拨*")</f>
        <v>0</v>
      </c>
      <c r="K91" s="32">
        <f>SUMIFS(Sheet1!$F$5:$F$28252,Sheet1!$I$5:$I$28252,$B91,Sheet1!$L$5:$L$28252,$A91,Sheet1!$D$5:$D$28252,"抖音",Sheet1!$E$5:$E$28252,"&lt;&gt;*调拨*")+SUMIFS(Sheet1!$F$5:$F$28252,Sheet1!$I$5:$I$28252,$B91,Sheet1!$L$5:$L$28252,$A91,Sheet1!$E$5:$E$28252,"*抖音*",Sheet1!$D$5:$D$28252,"&lt;&gt;抖音",Sheet1!$D$5:$D$28252,"&lt;&gt;内部转款",Sheet1!$D$5:$D$28252,"&lt;&gt;内部转账",Sheet1!$E$5:$E$28252,"&lt;&gt;*调拨*")</f>
        <v>0</v>
      </c>
      <c r="L91" s="32">
        <f>SUMIFS(Sheet1!$F$5:$F$28252,Sheet1!$I$5:$I$28252,$B91,Sheet1!$L$5:$L$28252,$A91,Sheet1!$D$5:$D$28252,"医卡通",Sheet1!$E$5:$E$28252,"&lt;&gt;*调拨*")+SUMIFS(Sheet1!$F$5:$F$28252,Sheet1!$I$5:$I$28252,$B91,Sheet1!$L$5:$L$28252,$A91,Sheet1!$E$5:$E$28252,"*医卡通*",Sheet1!$D$5:$D$28252,"&lt;&gt;医卡通",Sheet1!$D$5:$D$28252,"&lt;&gt;内部转款",Sheet1!$D$5:$D$28252,"&lt;&gt;内部转账",Sheet1!$E$5:$E$28252,"&lt;&gt;*调拨*")</f>
        <v>0</v>
      </c>
      <c r="M91" s="32">
        <f>SUMIFS(Sheet1!$F$5:$F$28252,Sheet1!$I$5:$I$28252,$B91,Sheet1!$L$5:$L$28252,$A91,Sheet1!$D$5:$D$28252,"企健网",Sheet1!$E$5:$E$28252,"&lt;&gt;*调拨*")+SUMIFS(Sheet1!$F$5:$F$28252,Sheet1!$I$5:$I$28252,$B91,Sheet1!$L$5:$L$28252,$A91,Sheet1!$E$5:$E$28252,"*企健网*",Sheet1!$D$5:$D$28252,"&lt;&gt;企健网",Sheet1!$D$5:$D$28252,"&lt;&gt;内部转款",Sheet1!$D$5:$D$28252,"&lt;&gt;内部转账",Sheet1!$E$5:$E$28252,"&lt;&gt;*调拨*")</f>
        <v>0</v>
      </c>
      <c r="N91" s="32">
        <f>SUMIFS(Sheet1!$F$5:$F$28252,Sheet1!$I$5:$I$28252,$B91,Sheet1!$L$5:$L$28252,$A91,Sheet1!$D$5:$D$28252,"银联",Sheet1!$E$5:$E$28252,"&lt;&gt;*调拨*")+SUMIFS(Sheet1!$F$5:$F$28252,Sheet1!$I$5:$I$28252,$B91,Sheet1!$L$5:$L$28252,$A91,Sheet1!$E$5:$E$28252,"*银联*",Sheet1!$D$5:$D$28252,"&lt;&gt;银联",Sheet1!$D$5:$D$28252,"&lt;&gt;内部转款",Sheet1!$D$5:$D$28252,"&lt;&gt;内部转账",Sheet1!$E$5:$E$28252,"&lt;&gt;*调拨*")</f>
        <v>0</v>
      </c>
      <c r="O91" s="32">
        <f>SUMIFS(Sheet1!$F$5:$F$28252,Sheet1!$I$5:$I$28252,$B91,Sheet1!$L$5:$L$28252,$A91,Sheet1!$D$5:$D$28252,"京东",Sheet1!$E$5:$E$28252,"&lt;&gt;*调拨*")+SUMIFS(Sheet1!$F$5:$F$28252,Sheet1!$I$5:$I$28252,$B91,Sheet1!$L$5:$L$28252,$A91,Sheet1!$E$5:$E$28252,"*京东*",Sheet1!$D$5:$D$28252,"&lt;&gt;京东",Sheet1!$D$5:$D$28252,"&lt;&gt;内部转款",Sheet1!$D$5:$D$28252,"&lt;&gt;内部转账",Sheet1!$E$5:$E$28252,"&lt;&gt;*调拨*")</f>
        <v>0</v>
      </c>
      <c r="P91" s="32">
        <f>SUMIFS(Sheet1!$F$5:$F$28252,Sheet1!$I$5:$I$28252,$B91,Sheet1!$L$5:$L$28252,$A91,Sheet1!$D$5:$D$28252,"药机微信",Sheet1!$E$5:$E$28252,"&lt;&gt;*调拨*")+SUMIFS(Sheet1!$F$5:$F$28252,Sheet1!$I$5:$I$28252,$B91,Sheet1!$L$5:$L$28252,$A91,Sheet1!$E$5:$E$28252,"*药机微信*",Sheet1!$D$5:$D$28252,"&lt;&gt;药机微信",Sheet1!$D$5:$D$28252,"&lt;&gt;内部转款",Sheet1!$D$5:$D$28252,"&lt;&gt;内部转账",Sheet1!$E$5:$E$28252,"&lt;&gt;*调拨*")</f>
        <v>0</v>
      </c>
      <c r="Q91" s="32">
        <f>SUMIFS(Sheet1!$F$5:$F$28252,Sheet1!$I$5:$I$28252,$B91,Sheet1!$L$5:$L$28252,$A91,Sheet1!$D$5:$D$28252,"亲情卡",Sheet1!$E$5:$E$28252,"&lt;&gt;*调拨*")+SUMIFS(Sheet1!$F$5:$F$28252,Sheet1!$I$5:$I$28252,$B91,Sheet1!$L$5:$L$28252,$A91,Sheet1!$E$5:$E$28252,"*亲情卡*",Sheet1!$D$5:$D$28252,"&lt;&gt;亲情卡",Sheet1!$D$5:$D$28252,"&lt;&gt;内部转款",Sheet1!$D$5:$D$28252,"&lt;&gt;内部转账",Sheet1!$E$5:$E$28252,"&lt;&gt;*调拨*")</f>
        <v>0</v>
      </c>
      <c r="R91" s="32">
        <f>SUMIFS(Sheet1!$F$5:$F$28252,Sheet1!$I$5:$I$28252,$B91,Sheet1!$L$5:$L$28252,$A91,Sheet1!$D$5:$D$28252,"优惠券",Sheet1!$E$5:$E$28252,"&lt;&gt;*调拨*")+SUMIFS(Sheet1!$F$5:$F$28252,Sheet1!$I$5:$I$28252,$B91,Sheet1!$L$5:$L$28252,$A91,Sheet1!$E$5:$E$28252,"*优惠券*",Sheet1!$D$5:$D$28252,"&lt;&gt;优惠券",Sheet1!$D$5:$D$28252,"&lt;&gt;内部转款",Sheet1!$D$5:$D$28252,"&lt;&gt;内部转账",Sheet1!$E$5:$E$28252,"&lt;&gt;*调拨*")</f>
        <v>0</v>
      </c>
      <c r="S91" s="32">
        <f>SUMIFS(Sheet1!$F$5:$F$28252,Sheet1!$I$5:$I$28252,$B91,Sheet1!$L$5:$L$28252,$A91,Sheet1!$D$5:$D$28252,"代金券",Sheet1!$E$5:$E$28252,"&lt;&gt;*调拨*")+SUMIFS(Sheet1!$F$5:$F$28252,Sheet1!$I$5:$I$28252,$B91,Sheet1!$L$5:$L$28252,$A91,Sheet1!$E$5:$E$28252,"*代金券*",Sheet1!$D$5:$D$28252,"&lt;&gt;代金券",Sheet1!$D$5:$D$28252,"&lt;&gt;内部转款",Sheet1!$D$5:$D$28252,"&lt;&gt;内部转账",Sheet1!$E$5:$E$28252,"&lt;&gt;*调拨*")</f>
        <v>0</v>
      </c>
      <c r="T91" s="32">
        <f>SUMIFS(Sheet1!$F$5:$F$28252,Sheet1!$I$5:$I$28252,$B91,Sheet1!$L$5:$L$28252,$A91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91,Sheet1!$L$5:$L$28252,$A91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91,Sheet1!$L$5:$L$28252,$A91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91,Sheet1!$L$5:$L$28252,$A91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1" s="32">
        <f>SUMIFS(Sheet1!$F$5:$F$28252,Sheet1!$I$5:$I$28252,$B91,Sheet1!$L$5:$L$28252,$A91,Sheet1!$E$5:$E$28252,"*调拨*")</f>
        <v>0</v>
      </c>
      <c r="V91" s="32">
        <f>SUMIFS(Sheet1!$F$5:$F$28252,Sheet1!$I$5:$I$28252,$B91,Sheet1!$L$5:$L$28252,$A91,Sheet1!$D$5:$D$28252,"储值",Sheet1!$E$5:$E$28252,"&lt;&gt;*调拨*")+SUMIFS(Sheet1!$F$5:$F$28252,Sheet1!$I$5:$I$28252,$B91,Sheet1!$L$5:$L$28252,$A91,Sheet1!$E$5:$E$28252,"*储值*",Sheet1!$D$5:$D$28252,"&lt;&gt;储值",Sheet1!$D$5:$D$28252,"&lt;&gt;内部转款",Sheet1!$D$5:$D$28252,"&lt;&gt;内部转账",Sheet1!$E$5:$E$28252,"&lt;&gt;*调拨*")</f>
        <v>0</v>
      </c>
      <c r="W91" s="32">
        <f>SUMIFS(Sheet1!$F$5:$F$28252,Sheet1!$I$5:$I$28252,$B91,Sheet1!$L$5:$L$28252,$A91,Sheet1!$D$5:$D$28252,"效期",Sheet1!$E$5:$E$28252,"&lt;&gt;*调拨*")+SUMIFS(Sheet1!$F$5:$F$28252,Sheet1!$I$5:$I$28252,$B91,Sheet1!$L$5:$L$28252,$A91,Sheet1!$E$5:$E$28252,"*效期*",Sheet1!$D$5:$D$28252,"&lt;&gt;效期",Sheet1!$D$5:$D$28252,"&lt;&gt;内部转款",Sheet1!$D$5:$D$28252,"&lt;&gt;内部转账",Sheet1!$E$5:$E$28252,"&lt;&gt;*调拨*")</f>
        <v>69.5</v>
      </c>
      <c r="X91" s="32">
        <f>SUMIFS(Sheet1!$F$5:$F$28252,Sheet1!$I$5:$I$28252,$B91,Sheet1!$L$5:$L$28252,$A91,Sheet1!$D$5:$D$28252,"内部转款",Sheet1!$E$5:$E$28252,"&lt;&gt;*调拨*")+SUMIFS(Sheet1!$F$5:$F$28252,Sheet1!$I$5:$I$28252,$B91,Sheet1!$L$5:$L$28252,$A91,Sheet1!$D$5:$D$28252,"内部转账",Sheet1!$E$5:$E$28252,"&lt;&gt;*调拨*")</f>
        <v>0</v>
      </c>
      <c r="Y91" s="32">
        <f t="shared" si="4"/>
        <v>0</v>
      </c>
      <c r="Z91" s="32">
        <f>SUMIFS(Sheet1!$F$5:$F$28252,Sheet1!$I$5:$I$28252,$B91,Sheet1!$L$5:$L$28252,$A91)</f>
        <v>21699.49</v>
      </c>
      <c r="AA91" s="32">
        <f>SUMIFS(Sheet1!$G$5:$G$28252,Sheet1!$I$5:$I$28252,$B91,Sheet1!$L$5:$L$28252,$A91,Sheet1!$D$5:$D$28252,"工资",Sheet1!$E$5:$E$28252,"&lt;&gt;*调拨*")+SUMIFS(Sheet1!$G$5:$G$28252,Sheet1!$I$5:$I$28252,$B91,Sheet1!$L$5:$L$28252,$A91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5804.21</v>
      </c>
      <c r="AB91" s="32">
        <f>SUMIFS(Sheet1!$G$5:$G$28252,Sheet1!$I$5:$I$28252,$B91,Sheet1!$L$5:$L$28252,$A91,Sheet1!$D$5:$D$28252,"水费",Sheet1!$E$5:$E$28252,"&lt;&gt;*调拨*")+SUMIFS(Sheet1!$G$5:$G$28252,Sheet1!$I$5:$I$28252,$B91,Sheet1!$L$5:$L$28252,$A91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1" s="32">
        <f>SUMIFS(Sheet1!$G$5:$G$28252,Sheet1!$I$5:$I$28252,$B91,Sheet1!$L$5:$L$28252,$A91,Sheet1!$D$5:$D$28252,"电费",Sheet1!$E$5:$E$28252,"&lt;&gt;*调拨*")+SUMIFS(Sheet1!$G$5:$G$28252,Sheet1!$I$5:$I$28252,$B91,Sheet1!$L$5:$L$28252,$A91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1" s="32">
        <f>SUMIFS(Sheet1!$G$5:$G$28252,Sheet1!$I$5:$I$28252,$B91,Sheet1!$L$5:$L$28252,$A91,Sheet1!$D$5:$D$28252,"宽带费",Sheet1!$E$5:$E$28252,"&lt;&gt;*调拨*")+SUMIFS(Sheet1!$G$5:$G$28252,Sheet1!$I$5:$I$28252,$B91,Sheet1!$L$5:$L$28252,$A91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1" s="32">
        <f>SUMIFS(Sheet1!$G$5:$G$28252,Sheet1!$I$5:$I$28252,$B91,Sheet1!$L$5:$L$28252,$A91,Sheet1!$D$5:$D$28252,"办公费",Sheet1!$E$5:$E$28252,"&lt;&gt;*调拨*")+SUMIFS(Sheet1!$G$5:$G$28252,Sheet1!$I$5:$I$28252,$B91,Sheet1!$L$5:$L$28252,$A91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91" s="32">
        <f>SUMIFS(Sheet1!$G$5:$G$28252,Sheet1!$I$5:$I$28252,$B91,Sheet1!$L$5:$L$28252,$A91,Sheet1!$D$5:$D$28252,"话费",Sheet1!$E$5:$E$28252,"&lt;&gt;*调拨*")+SUMIFS(Sheet1!$G$5:$G$28252,Sheet1!$I$5:$I$28252,$B91,Sheet1!$L$5:$L$28252,$A91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1" s="32">
        <f>SUMIFS(Sheet1!$G$5:$G$28252,Sheet1!$I$5:$I$28252,$B91,Sheet1!$L$5:$L$28252,$A91,Sheet1!$D$5:$D$28252,"房租",Sheet1!$E$5:$E$28252,"&lt;&gt;*调拨*")+SUMIFS(Sheet1!$G$5:$G$28252,Sheet1!$I$5:$I$28252,$B91,Sheet1!$L$5:$L$28252,$A91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1" s="32">
        <f>SUMIFS(Sheet1!$G$5:$G$28252,Sheet1!$I$5:$I$28252,$B91,Sheet1!$L$5:$L$28252,$A91,Sheet1!$E$5:$E$28252,"*调拨*")</f>
        <v>0</v>
      </c>
      <c r="AI91" s="32">
        <f>SUMIFS(Sheet1!$G$5:$G$28252,Sheet1!$I$5:$I$28252,$B91,Sheet1!$L$5:$L$28252,$A91,Sheet1!$D$5:$D$28252,"内部转款",Sheet1!$E$5:$E$28252,"&lt;&gt;*调拨*")+SUMIFS(Sheet1!$G$5:$G$28252,Sheet1!$I$5:$I$28252,$B91,Sheet1!$L$5:$L$28252,$A91,Sheet1!$D$5:$D$28252,"内部转账",Sheet1!$E$5:$E$28252,"&lt;&gt;*调拨*")</f>
        <v>0</v>
      </c>
      <c r="AJ91" s="32">
        <f t="shared" si="5"/>
        <v>2394.15</v>
      </c>
      <c r="AK91" s="32">
        <f>SUMIFS(Sheet1!$G$5:$G$28252,Sheet1!$I$5:$I$28252,$B91,Sheet1!$L$5:$L$28252,$A91)</f>
        <v>8198.36</v>
      </c>
      <c r="AL91" s="32">
        <f t="shared" si="6"/>
        <v>13501.13</v>
      </c>
    </row>
    <row r="92" ht="16.5" spans="1:38">
      <c r="A92" s="30">
        <v>202601</v>
      </c>
      <c r="B92" s="31" t="s">
        <v>66</v>
      </c>
      <c r="C92" s="32">
        <f>SUMIFS(Sheet1!$F$5:$F$28252,Sheet1!$I$5:$I$28252,$B92,Sheet1!$L$5:$L$28252,$A92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51925.18</v>
      </c>
      <c r="D92" s="32">
        <f>SUMIFS(Sheet1!$F$5:$F$28252,Sheet1!$I$5:$I$28252,$B92,Sheet1!$L$5:$L$28252,$A92,Sheet1!$D$5:$D$28252,"医保即时拨付",Sheet1!$E$5:$E$28252,"&lt;&gt;*调拨*")+SUMIFS(Sheet1!$F$5:$F$28252,Sheet1!$I$5:$I$28252,$B92,Sheet1!$L$5:$L$28252,$A92,Sheet1!$E$5:$E$28252,"*医保即时拨付*",Sheet1!$D$5:$D$28252,"&lt;&gt;医保即时拨付",Sheet1!$D$5:$D$28252,"&lt;&gt;内部转款",Sheet1!$D$5:$D$28252,"&lt;&gt;内部转账",Sheet1!$E$5:$E$28252,"&lt;&gt;*调拨*")</f>
        <v>0</v>
      </c>
      <c r="E92" s="32">
        <f>SUMIFS(Sheet1!$F$5:$F$28252,Sheet1!$I$5:$I$28252,$B92,Sheet1!$L$5:$L$28252,$A92,Sheet1!$D$5:$D$28252,"医保",Sheet1!$E$5:$E$28252,"&lt;&gt;*调拨*",Sheet1!$E$5:$E$28252,"&lt;&gt;*医保即时拨付*")+SUMIFS(Sheet1!$F$5:$F$28252,Sheet1!$I$5:$I$28252,$B92,Sheet1!$L$5:$L$28252,$A92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19365.67</v>
      </c>
      <c r="F92" s="32">
        <f>SUMIFS(Sheet1!$F$5:$F$28252,Sheet1!$I$5:$I$28252,$B92,Sheet1!$L$5:$L$28252,$A92,Sheet1!$D$5:$D$28252,"聚合",Sheet1!$E$5:$E$28252,"&lt;&gt;*调拨*")+SUMIFS(Sheet1!$F$5:$F$28252,Sheet1!$I$5:$I$28252,$B92,Sheet1!$L$5:$L$28252,$A92,Sheet1!$E$5:$E$28252,"*聚合*",Sheet1!$D$5:$D$28252,"&lt;&gt;聚合",Sheet1!$D$5:$D$28252,"&lt;&gt;内部转款",Sheet1!$D$5:$D$28252,"&lt;&gt;内部转账",Sheet1!$E$5:$E$28252,"&lt;&gt;*调拨*")</f>
        <v>0</v>
      </c>
      <c r="G92" s="32">
        <f>SUMIFS(Sheet1!$F$5:$F$28252,Sheet1!$I$5:$I$28252,$B92,Sheet1!$L$5:$L$28252,$A92,Sheet1!$D$5:$D$28252,"24小时微信",Sheet1!$E$5:$E$28252,"&lt;&gt;*调拨*")+SUMIFS(Sheet1!$F$5:$F$28252,Sheet1!$I$5:$I$28252,$B92,Sheet1!$L$5:$L$28252,$A92,Sheet1!$E$5:$E$28252,"*24小时微信*",Sheet1!$D$5:$D$28252,"&lt;&gt;24小时微信",Sheet1!$D$5:$D$28252,"&lt;&gt;内部转款",Sheet1!$D$5:$D$28252,"&lt;&gt;内部转账",Sheet1!$E$5:$E$28252,"&lt;&gt;*调拨*")</f>
        <v>0</v>
      </c>
      <c r="H92" s="32">
        <f>SUMIFS(Sheet1!$F$5:$F$28252,Sheet1!$I$5:$I$28252,$B92,Sheet1!$L$5:$L$28252,$A92,Sheet1!$D$5:$D$28252,"美团",Sheet1!$E$5:$E$28252,"&lt;&gt;*调拨*")+SUMIFS(Sheet1!$F$5:$F$28252,Sheet1!$I$5:$I$28252,$B92,Sheet1!$L$5:$L$28252,$A92,Sheet1!$E$5:$E$28252,"*美团*",Sheet1!$D$5:$D$28252,"&lt;&gt;美团",Sheet1!$D$5:$D$28252,"&lt;&gt;内部转款",Sheet1!$D$5:$D$28252,"&lt;&gt;内部转账",Sheet1!$E$5:$E$28252,"&lt;&gt;*调拨*")</f>
        <v>0</v>
      </c>
      <c r="I92" s="32">
        <f>SUMIFS(Sheet1!$F$5:$F$28252,Sheet1!$I$5:$I$28252,$B92,Sheet1!$L$5:$L$28252,$A92,Sheet1!$D$5:$D$28252,"饿了么",Sheet1!$E$5:$E$28252,"&lt;&gt;*调拨*")+SUMIFS(Sheet1!$F$5:$F$28252,Sheet1!$I$5:$I$28252,$B92,Sheet1!$L$5:$L$28252,$A92,Sheet1!$E$5:$E$28252,"*饿了么*",Sheet1!$D$5:$D$28252,"&lt;&gt;饿了么",Sheet1!$D$5:$D$28252,"&lt;&gt;内部转款",Sheet1!$D$5:$D$28252,"&lt;&gt;内部转账",Sheet1!$E$5:$E$28252,"&lt;&gt;*调拨*")</f>
        <v>0</v>
      </c>
      <c r="J92" s="32">
        <f>SUMIFS(Sheet1!$F$5:$F$28252,Sheet1!$I$5:$I$28252,$B92,Sheet1!$L$5:$L$28252,$A92,Sheet1!$D$5:$D$28252,"健E卡",Sheet1!$E$5:$E$28252,"&lt;&gt;*调拨*")+SUMIFS(Sheet1!$F$5:$F$28252,Sheet1!$I$5:$I$28252,$B92,Sheet1!$L$5:$L$28252,$A92,Sheet1!$E$5:$E$28252,"*健E卡*",Sheet1!$D$5:$D$28252,"&lt;&gt;健E卡",Sheet1!$D$5:$D$28252,"&lt;&gt;内部转款",Sheet1!$D$5:$D$28252,"&lt;&gt;内部转账",Sheet1!$E$5:$E$28252,"&lt;&gt;*调拨*")</f>
        <v>72586.17</v>
      </c>
      <c r="K92" s="32">
        <f>SUMIFS(Sheet1!$F$5:$F$28252,Sheet1!$I$5:$I$28252,$B92,Sheet1!$L$5:$L$28252,$A92,Sheet1!$D$5:$D$28252,"抖音",Sheet1!$E$5:$E$28252,"&lt;&gt;*调拨*")+SUMIFS(Sheet1!$F$5:$F$28252,Sheet1!$I$5:$I$28252,$B92,Sheet1!$L$5:$L$28252,$A92,Sheet1!$E$5:$E$28252,"*抖音*",Sheet1!$D$5:$D$28252,"&lt;&gt;抖音",Sheet1!$D$5:$D$28252,"&lt;&gt;内部转款",Sheet1!$D$5:$D$28252,"&lt;&gt;内部转账",Sheet1!$E$5:$E$28252,"&lt;&gt;*调拨*")</f>
        <v>0</v>
      </c>
      <c r="L92" s="32">
        <f>SUMIFS(Sheet1!$F$5:$F$28252,Sheet1!$I$5:$I$28252,$B92,Sheet1!$L$5:$L$28252,$A92,Sheet1!$D$5:$D$28252,"医卡通",Sheet1!$E$5:$E$28252,"&lt;&gt;*调拨*")+SUMIFS(Sheet1!$F$5:$F$28252,Sheet1!$I$5:$I$28252,$B92,Sheet1!$L$5:$L$28252,$A92,Sheet1!$E$5:$E$28252,"*医卡通*",Sheet1!$D$5:$D$28252,"&lt;&gt;医卡通",Sheet1!$D$5:$D$28252,"&lt;&gt;内部转款",Sheet1!$D$5:$D$28252,"&lt;&gt;内部转账",Sheet1!$E$5:$E$28252,"&lt;&gt;*调拨*")</f>
        <v>322.5</v>
      </c>
      <c r="M92" s="32">
        <f>SUMIFS(Sheet1!$F$5:$F$28252,Sheet1!$I$5:$I$28252,$B92,Sheet1!$L$5:$L$28252,$A92,Sheet1!$D$5:$D$28252,"企健网",Sheet1!$E$5:$E$28252,"&lt;&gt;*调拨*")+SUMIFS(Sheet1!$F$5:$F$28252,Sheet1!$I$5:$I$28252,$B92,Sheet1!$L$5:$L$28252,$A92,Sheet1!$E$5:$E$28252,"*企健网*",Sheet1!$D$5:$D$28252,"&lt;&gt;企健网",Sheet1!$D$5:$D$28252,"&lt;&gt;内部转款",Sheet1!$D$5:$D$28252,"&lt;&gt;内部转账",Sheet1!$E$5:$E$28252,"&lt;&gt;*调拨*")</f>
        <v>0</v>
      </c>
      <c r="N92" s="32">
        <f>SUMIFS(Sheet1!$F$5:$F$28252,Sheet1!$I$5:$I$28252,$B92,Sheet1!$L$5:$L$28252,$A92,Sheet1!$D$5:$D$28252,"银联",Sheet1!$E$5:$E$28252,"&lt;&gt;*调拨*")+SUMIFS(Sheet1!$F$5:$F$28252,Sheet1!$I$5:$I$28252,$B92,Sheet1!$L$5:$L$28252,$A92,Sheet1!$E$5:$E$28252,"*银联*",Sheet1!$D$5:$D$28252,"&lt;&gt;银联",Sheet1!$D$5:$D$28252,"&lt;&gt;内部转款",Sheet1!$D$5:$D$28252,"&lt;&gt;内部转账",Sheet1!$E$5:$E$28252,"&lt;&gt;*调拨*")</f>
        <v>0</v>
      </c>
      <c r="O92" s="32">
        <f>SUMIFS(Sheet1!$F$5:$F$28252,Sheet1!$I$5:$I$28252,$B92,Sheet1!$L$5:$L$28252,$A92,Sheet1!$D$5:$D$28252,"京东",Sheet1!$E$5:$E$28252,"&lt;&gt;*调拨*")+SUMIFS(Sheet1!$F$5:$F$28252,Sheet1!$I$5:$I$28252,$B92,Sheet1!$L$5:$L$28252,$A92,Sheet1!$E$5:$E$28252,"*京东*",Sheet1!$D$5:$D$28252,"&lt;&gt;京东",Sheet1!$D$5:$D$28252,"&lt;&gt;内部转款",Sheet1!$D$5:$D$28252,"&lt;&gt;内部转账",Sheet1!$E$5:$E$28252,"&lt;&gt;*调拨*")</f>
        <v>0</v>
      </c>
      <c r="P92" s="32">
        <f>SUMIFS(Sheet1!$F$5:$F$28252,Sheet1!$I$5:$I$28252,$B92,Sheet1!$L$5:$L$28252,$A92,Sheet1!$D$5:$D$28252,"药机微信",Sheet1!$E$5:$E$28252,"&lt;&gt;*调拨*")+SUMIFS(Sheet1!$F$5:$F$28252,Sheet1!$I$5:$I$28252,$B92,Sheet1!$L$5:$L$28252,$A92,Sheet1!$E$5:$E$28252,"*药机微信*",Sheet1!$D$5:$D$28252,"&lt;&gt;药机微信",Sheet1!$D$5:$D$28252,"&lt;&gt;内部转款",Sheet1!$D$5:$D$28252,"&lt;&gt;内部转账",Sheet1!$E$5:$E$28252,"&lt;&gt;*调拨*")</f>
        <v>0</v>
      </c>
      <c r="Q92" s="32">
        <f>SUMIFS(Sheet1!$F$5:$F$28252,Sheet1!$I$5:$I$28252,$B92,Sheet1!$L$5:$L$28252,$A92,Sheet1!$D$5:$D$28252,"亲情卡",Sheet1!$E$5:$E$28252,"&lt;&gt;*调拨*")+SUMIFS(Sheet1!$F$5:$F$28252,Sheet1!$I$5:$I$28252,$B92,Sheet1!$L$5:$L$28252,$A92,Sheet1!$E$5:$E$28252,"*亲情卡*",Sheet1!$D$5:$D$28252,"&lt;&gt;亲情卡",Sheet1!$D$5:$D$28252,"&lt;&gt;内部转款",Sheet1!$D$5:$D$28252,"&lt;&gt;内部转账",Sheet1!$E$5:$E$28252,"&lt;&gt;*调拨*")</f>
        <v>0</v>
      </c>
      <c r="R92" s="32">
        <f>SUMIFS(Sheet1!$F$5:$F$28252,Sheet1!$I$5:$I$28252,$B92,Sheet1!$L$5:$L$28252,$A92,Sheet1!$D$5:$D$28252,"优惠券",Sheet1!$E$5:$E$28252,"&lt;&gt;*调拨*")+SUMIFS(Sheet1!$F$5:$F$28252,Sheet1!$I$5:$I$28252,$B92,Sheet1!$L$5:$L$28252,$A92,Sheet1!$E$5:$E$28252,"*优惠券*",Sheet1!$D$5:$D$28252,"&lt;&gt;优惠券",Sheet1!$D$5:$D$28252,"&lt;&gt;内部转款",Sheet1!$D$5:$D$28252,"&lt;&gt;内部转账",Sheet1!$E$5:$E$28252,"&lt;&gt;*调拨*")</f>
        <v>0</v>
      </c>
      <c r="S92" s="32">
        <f>SUMIFS(Sheet1!$F$5:$F$28252,Sheet1!$I$5:$I$28252,$B92,Sheet1!$L$5:$L$28252,$A92,Sheet1!$D$5:$D$28252,"代金券",Sheet1!$E$5:$E$28252,"&lt;&gt;*调拨*")+SUMIFS(Sheet1!$F$5:$F$28252,Sheet1!$I$5:$I$28252,$B92,Sheet1!$L$5:$L$28252,$A92,Sheet1!$E$5:$E$28252,"*代金券*",Sheet1!$D$5:$D$28252,"&lt;&gt;代金券",Sheet1!$D$5:$D$28252,"&lt;&gt;内部转款",Sheet1!$D$5:$D$28252,"&lt;&gt;内部转账",Sheet1!$E$5:$E$28252,"&lt;&gt;*调拨*")</f>
        <v>0</v>
      </c>
      <c r="T92" s="32">
        <f>SUMIFS(Sheet1!$F$5:$F$28252,Sheet1!$I$5:$I$28252,$B92,Sheet1!$L$5:$L$28252,$A92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92,Sheet1!$L$5:$L$28252,$A92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92,Sheet1!$L$5:$L$28252,$A92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92,Sheet1!$L$5:$L$28252,$A92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2" s="32">
        <f>SUMIFS(Sheet1!$F$5:$F$28252,Sheet1!$I$5:$I$28252,$B92,Sheet1!$L$5:$L$28252,$A92,Sheet1!$E$5:$E$28252,"*调拨*")</f>
        <v>0</v>
      </c>
      <c r="V92" s="32">
        <f>SUMIFS(Sheet1!$F$5:$F$28252,Sheet1!$I$5:$I$28252,$B92,Sheet1!$L$5:$L$28252,$A92,Sheet1!$D$5:$D$28252,"储值",Sheet1!$E$5:$E$28252,"&lt;&gt;*调拨*")+SUMIFS(Sheet1!$F$5:$F$28252,Sheet1!$I$5:$I$28252,$B92,Sheet1!$L$5:$L$28252,$A92,Sheet1!$E$5:$E$28252,"*储值*",Sheet1!$D$5:$D$28252,"&lt;&gt;储值",Sheet1!$D$5:$D$28252,"&lt;&gt;内部转款",Sheet1!$D$5:$D$28252,"&lt;&gt;内部转账",Sheet1!$E$5:$E$28252,"&lt;&gt;*调拨*")</f>
        <v>0</v>
      </c>
      <c r="W92" s="32">
        <f>SUMIFS(Sheet1!$F$5:$F$28252,Sheet1!$I$5:$I$28252,$B92,Sheet1!$L$5:$L$28252,$A92,Sheet1!$D$5:$D$28252,"效期",Sheet1!$E$5:$E$28252,"&lt;&gt;*调拨*")+SUMIFS(Sheet1!$F$5:$F$28252,Sheet1!$I$5:$I$28252,$B92,Sheet1!$L$5:$L$28252,$A92,Sheet1!$E$5:$E$28252,"*效期*",Sheet1!$D$5:$D$28252,"&lt;&gt;效期",Sheet1!$D$5:$D$28252,"&lt;&gt;内部转款",Sheet1!$D$5:$D$28252,"&lt;&gt;内部转账",Sheet1!$E$5:$E$28252,"&lt;&gt;*调拨*")</f>
        <v>359.31</v>
      </c>
      <c r="X92" s="32">
        <f>SUMIFS(Sheet1!$F$5:$F$28252,Sheet1!$I$5:$I$28252,$B92,Sheet1!$L$5:$L$28252,$A92,Sheet1!$D$5:$D$28252,"内部转款",Sheet1!$E$5:$E$28252,"&lt;&gt;*调拨*")+SUMIFS(Sheet1!$F$5:$F$28252,Sheet1!$I$5:$I$28252,$B92,Sheet1!$L$5:$L$28252,$A92,Sheet1!$D$5:$D$28252,"内部转账",Sheet1!$E$5:$E$28252,"&lt;&gt;*调拨*")</f>
        <v>0</v>
      </c>
      <c r="Y92" s="32">
        <f t="shared" si="4"/>
        <v>0</v>
      </c>
      <c r="Z92" s="32">
        <f>SUMIFS(Sheet1!$F$5:$F$28252,Sheet1!$I$5:$I$28252,$B92,Sheet1!$L$5:$L$28252,$A92)</f>
        <v>144558.83</v>
      </c>
      <c r="AA92" s="32">
        <f>SUMIFS(Sheet1!$G$5:$G$28252,Sheet1!$I$5:$I$28252,$B92,Sheet1!$L$5:$L$28252,$A92,Sheet1!$D$5:$D$28252,"工资",Sheet1!$E$5:$E$28252,"&lt;&gt;*调拨*")+SUMIFS(Sheet1!$G$5:$G$28252,Sheet1!$I$5:$I$28252,$B92,Sheet1!$L$5:$L$28252,$A92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8060.4</v>
      </c>
      <c r="AB92" s="32">
        <f>SUMIFS(Sheet1!$G$5:$G$28252,Sheet1!$I$5:$I$28252,$B92,Sheet1!$L$5:$L$28252,$A92,Sheet1!$D$5:$D$28252,"水费",Sheet1!$E$5:$E$28252,"&lt;&gt;*调拨*")+SUMIFS(Sheet1!$G$5:$G$28252,Sheet1!$I$5:$I$28252,$B92,Sheet1!$L$5:$L$28252,$A92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2" s="32">
        <f>SUMIFS(Sheet1!$G$5:$G$28252,Sheet1!$I$5:$I$28252,$B92,Sheet1!$L$5:$L$28252,$A92,Sheet1!$D$5:$D$28252,"电费",Sheet1!$E$5:$E$28252,"&lt;&gt;*调拨*")+SUMIFS(Sheet1!$G$5:$G$28252,Sheet1!$I$5:$I$28252,$B92,Sheet1!$L$5:$L$28252,$A92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2" s="32">
        <f>SUMIFS(Sheet1!$G$5:$G$28252,Sheet1!$I$5:$I$28252,$B92,Sheet1!$L$5:$L$28252,$A92,Sheet1!$D$5:$D$28252,"宽带费",Sheet1!$E$5:$E$28252,"&lt;&gt;*调拨*")+SUMIFS(Sheet1!$G$5:$G$28252,Sheet1!$I$5:$I$28252,$B92,Sheet1!$L$5:$L$28252,$A92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2" s="32">
        <f>SUMIFS(Sheet1!$G$5:$G$28252,Sheet1!$I$5:$I$28252,$B92,Sheet1!$L$5:$L$28252,$A92,Sheet1!$D$5:$D$28252,"办公费",Sheet1!$E$5:$E$28252,"&lt;&gt;*调拨*")+SUMIFS(Sheet1!$G$5:$G$28252,Sheet1!$I$5:$I$28252,$B92,Sheet1!$L$5:$L$28252,$A92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92" s="32">
        <f>SUMIFS(Sheet1!$G$5:$G$28252,Sheet1!$I$5:$I$28252,$B92,Sheet1!$L$5:$L$28252,$A92,Sheet1!$D$5:$D$28252,"话费",Sheet1!$E$5:$E$28252,"&lt;&gt;*调拨*")+SUMIFS(Sheet1!$G$5:$G$28252,Sheet1!$I$5:$I$28252,$B92,Sheet1!$L$5:$L$28252,$A92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2" s="32">
        <f>SUMIFS(Sheet1!$G$5:$G$28252,Sheet1!$I$5:$I$28252,$B92,Sheet1!$L$5:$L$28252,$A92,Sheet1!$D$5:$D$28252,"房租",Sheet1!$E$5:$E$28252,"&lt;&gt;*调拨*")+SUMIFS(Sheet1!$G$5:$G$28252,Sheet1!$I$5:$I$28252,$B92,Sheet1!$L$5:$L$28252,$A92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2" s="32">
        <f>SUMIFS(Sheet1!$G$5:$G$28252,Sheet1!$I$5:$I$28252,$B92,Sheet1!$L$5:$L$28252,$A92,Sheet1!$E$5:$E$28252,"*调拨*")</f>
        <v>0</v>
      </c>
      <c r="AI92" s="32">
        <f>SUMIFS(Sheet1!$G$5:$G$28252,Sheet1!$I$5:$I$28252,$B92,Sheet1!$L$5:$L$28252,$A92,Sheet1!$D$5:$D$28252,"内部转款",Sheet1!$E$5:$E$28252,"&lt;&gt;*调拨*")+SUMIFS(Sheet1!$G$5:$G$28252,Sheet1!$I$5:$I$28252,$B92,Sheet1!$L$5:$L$28252,$A92,Sheet1!$D$5:$D$28252,"内部转账",Sheet1!$E$5:$E$28252,"&lt;&gt;*调拨*")</f>
        <v>0</v>
      </c>
      <c r="AJ92" s="32">
        <f t="shared" si="5"/>
        <v>5200.72</v>
      </c>
      <c r="AK92" s="32">
        <f>SUMIFS(Sheet1!$G$5:$G$28252,Sheet1!$I$5:$I$28252,$B92,Sheet1!$L$5:$L$28252,$A92)</f>
        <v>13261.12</v>
      </c>
      <c r="AL92" s="32">
        <f t="shared" si="6"/>
        <v>131297.71</v>
      </c>
    </row>
    <row r="93" ht="16.5" spans="1:38">
      <c r="A93" s="30">
        <v>202601</v>
      </c>
      <c r="B93" s="31" t="s">
        <v>213</v>
      </c>
      <c r="C93" s="32">
        <f>SUMIFS(Sheet1!$F$5:$F$28252,Sheet1!$I$5:$I$28252,$B93,Sheet1!$L$5:$L$28252,$A93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9369.15</v>
      </c>
      <c r="D93" s="32">
        <f>SUMIFS(Sheet1!$F$5:$F$28252,Sheet1!$I$5:$I$28252,$B93,Sheet1!$L$5:$L$28252,$A93,Sheet1!$D$5:$D$28252,"医保即时拨付",Sheet1!$E$5:$E$28252,"&lt;&gt;*调拨*")+SUMIFS(Sheet1!$F$5:$F$28252,Sheet1!$I$5:$I$28252,$B93,Sheet1!$L$5:$L$28252,$A93,Sheet1!$E$5:$E$28252,"*医保即时拨付*",Sheet1!$D$5:$D$28252,"&lt;&gt;医保即时拨付",Sheet1!$D$5:$D$28252,"&lt;&gt;内部转款",Sheet1!$D$5:$D$28252,"&lt;&gt;内部转账",Sheet1!$E$5:$E$28252,"&lt;&gt;*调拨*")</f>
        <v>0</v>
      </c>
      <c r="E93" s="32">
        <f>SUMIFS(Sheet1!$F$5:$F$28252,Sheet1!$I$5:$I$28252,$B93,Sheet1!$L$5:$L$28252,$A93,Sheet1!$D$5:$D$28252,"医保",Sheet1!$E$5:$E$28252,"&lt;&gt;*调拨*",Sheet1!$E$5:$E$28252,"&lt;&gt;*医保即时拨付*")+SUMIFS(Sheet1!$F$5:$F$28252,Sheet1!$I$5:$I$28252,$B93,Sheet1!$L$5:$L$28252,$A93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1972.42</v>
      </c>
      <c r="F93" s="32">
        <f>SUMIFS(Sheet1!$F$5:$F$28252,Sheet1!$I$5:$I$28252,$B93,Sheet1!$L$5:$L$28252,$A93,Sheet1!$D$5:$D$28252,"聚合",Sheet1!$E$5:$E$28252,"&lt;&gt;*调拨*")+SUMIFS(Sheet1!$F$5:$F$28252,Sheet1!$I$5:$I$28252,$B93,Sheet1!$L$5:$L$28252,$A93,Sheet1!$E$5:$E$28252,"*聚合*",Sheet1!$D$5:$D$28252,"&lt;&gt;聚合",Sheet1!$D$5:$D$28252,"&lt;&gt;内部转款",Sheet1!$D$5:$D$28252,"&lt;&gt;内部转账",Sheet1!$E$5:$E$28252,"&lt;&gt;*调拨*")</f>
        <v>0</v>
      </c>
      <c r="G93" s="32">
        <f>SUMIFS(Sheet1!$F$5:$F$28252,Sheet1!$I$5:$I$28252,$B93,Sheet1!$L$5:$L$28252,$A93,Sheet1!$D$5:$D$28252,"24小时微信",Sheet1!$E$5:$E$28252,"&lt;&gt;*调拨*")+SUMIFS(Sheet1!$F$5:$F$28252,Sheet1!$I$5:$I$28252,$B93,Sheet1!$L$5:$L$28252,$A93,Sheet1!$E$5:$E$28252,"*24小时微信*",Sheet1!$D$5:$D$28252,"&lt;&gt;24小时微信",Sheet1!$D$5:$D$28252,"&lt;&gt;内部转款",Sheet1!$D$5:$D$28252,"&lt;&gt;内部转账",Sheet1!$E$5:$E$28252,"&lt;&gt;*调拨*")</f>
        <v>0</v>
      </c>
      <c r="H93" s="32">
        <f>SUMIFS(Sheet1!$F$5:$F$28252,Sheet1!$I$5:$I$28252,$B93,Sheet1!$L$5:$L$28252,$A93,Sheet1!$D$5:$D$28252,"美团",Sheet1!$E$5:$E$28252,"&lt;&gt;*调拨*")+SUMIFS(Sheet1!$F$5:$F$28252,Sheet1!$I$5:$I$28252,$B93,Sheet1!$L$5:$L$28252,$A93,Sheet1!$E$5:$E$28252,"*美团*",Sheet1!$D$5:$D$28252,"&lt;&gt;美团",Sheet1!$D$5:$D$28252,"&lt;&gt;内部转款",Sheet1!$D$5:$D$28252,"&lt;&gt;内部转账",Sheet1!$E$5:$E$28252,"&lt;&gt;*调拨*")</f>
        <v>0</v>
      </c>
      <c r="I93" s="32">
        <f>SUMIFS(Sheet1!$F$5:$F$28252,Sheet1!$I$5:$I$28252,$B93,Sheet1!$L$5:$L$28252,$A93,Sheet1!$D$5:$D$28252,"饿了么",Sheet1!$E$5:$E$28252,"&lt;&gt;*调拨*")+SUMIFS(Sheet1!$F$5:$F$28252,Sheet1!$I$5:$I$28252,$B93,Sheet1!$L$5:$L$28252,$A93,Sheet1!$E$5:$E$28252,"*饿了么*",Sheet1!$D$5:$D$28252,"&lt;&gt;饿了么",Sheet1!$D$5:$D$28252,"&lt;&gt;内部转款",Sheet1!$D$5:$D$28252,"&lt;&gt;内部转账",Sheet1!$E$5:$E$28252,"&lt;&gt;*调拨*")</f>
        <v>0</v>
      </c>
      <c r="J93" s="32">
        <f>SUMIFS(Sheet1!$F$5:$F$28252,Sheet1!$I$5:$I$28252,$B93,Sheet1!$L$5:$L$28252,$A93,Sheet1!$D$5:$D$28252,"健E卡",Sheet1!$E$5:$E$28252,"&lt;&gt;*调拨*")+SUMIFS(Sheet1!$F$5:$F$28252,Sheet1!$I$5:$I$28252,$B93,Sheet1!$L$5:$L$28252,$A93,Sheet1!$E$5:$E$28252,"*健E卡*",Sheet1!$D$5:$D$28252,"&lt;&gt;健E卡",Sheet1!$D$5:$D$28252,"&lt;&gt;内部转款",Sheet1!$D$5:$D$28252,"&lt;&gt;内部转账",Sheet1!$E$5:$E$28252,"&lt;&gt;*调拨*")</f>
        <v>0</v>
      </c>
      <c r="K93" s="32">
        <f>SUMIFS(Sheet1!$F$5:$F$28252,Sheet1!$I$5:$I$28252,$B93,Sheet1!$L$5:$L$28252,$A93,Sheet1!$D$5:$D$28252,"抖音",Sheet1!$E$5:$E$28252,"&lt;&gt;*调拨*")+SUMIFS(Sheet1!$F$5:$F$28252,Sheet1!$I$5:$I$28252,$B93,Sheet1!$L$5:$L$28252,$A93,Sheet1!$E$5:$E$28252,"*抖音*",Sheet1!$D$5:$D$28252,"&lt;&gt;抖音",Sheet1!$D$5:$D$28252,"&lt;&gt;内部转款",Sheet1!$D$5:$D$28252,"&lt;&gt;内部转账",Sheet1!$E$5:$E$28252,"&lt;&gt;*调拨*")</f>
        <v>0</v>
      </c>
      <c r="L93" s="32">
        <f>SUMIFS(Sheet1!$F$5:$F$28252,Sheet1!$I$5:$I$28252,$B93,Sheet1!$L$5:$L$28252,$A93,Sheet1!$D$5:$D$28252,"医卡通",Sheet1!$E$5:$E$28252,"&lt;&gt;*调拨*")+SUMIFS(Sheet1!$F$5:$F$28252,Sheet1!$I$5:$I$28252,$B93,Sheet1!$L$5:$L$28252,$A93,Sheet1!$E$5:$E$28252,"*医卡通*",Sheet1!$D$5:$D$28252,"&lt;&gt;医卡通",Sheet1!$D$5:$D$28252,"&lt;&gt;内部转款",Sheet1!$D$5:$D$28252,"&lt;&gt;内部转账",Sheet1!$E$5:$E$28252,"&lt;&gt;*调拨*")</f>
        <v>0</v>
      </c>
      <c r="M93" s="32">
        <f>SUMIFS(Sheet1!$F$5:$F$28252,Sheet1!$I$5:$I$28252,$B93,Sheet1!$L$5:$L$28252,$A93,Sheet1!$D$5:$D$28252,"企健网",Sheet1!$E$5:$E$28252,"&lt;&gt;*调拨*")+SUMIFS(Sheet1!$F$5:$F$28252,Sheet1!$I$5:$I$28252,$B93,Sheet1!$L$5:$L$28252,$A93,Sheet1!$E$5:$E$28252,"*企健网*",Sheet1!$D$5:$D$28252,"&lt;&gt;企健网",Sheet1!$D$5:$D$28252,"&lt;&gt;内部转款",Sheet1!$D$5:$D$28252,"&lt;&gt;内部转账",Sheet1!$E$5:$E$28252,"&lt;&gt;*调拨*")</f>
        <v>0</v>
      </c>
      <c r="N93" s="32">
        <f>SUMIFS(Sheet1!$F$5:$F$28252,Sheet1!$I$5:$I$28252,$B93,Sheet1!$L$5:$L$28252,$A93,Sheet1!$D$5:$D$28252,"银联",Sheet1!$E$5:$E$28252,"&lt;&gt;*调拨*")+SUMIFS(Sheet1!$F$5:$F$28252,Sheet1!$I$5:$I$28252,$B93,Sheet1!$L$5:$L$28252,$A93,Sheet1!$E$5:$E$28252,"*银联*",Sheet1!$D$5:$D$28252,"&lt;&gt;银联",Sheet1!$D$5:$D$28252,"&lt;&gt;内部转款",Sheet1!$D$5:$D$28252,"&lt;&gt;内部转账",Sheet1!$E$5:$E$28252,"&lt;&gt;*调拨*")</f>
        <v>0</v>
      </c>
      <c r="O93" s="32">
        <f>SUMIFS(Sheet1!$F$5:$F$28252,Sheet1!$I$5:$I$28252,$B93,Sheet1!$L$5:$L$28252,$A93,Sheet1!$D$5:$D$28252,"京东",Sheet1!$E$5:$E$28252,"&lt;&gt;*调拨*")+SUMIFS(Sheet1!$F$5:$F$28252,Sheet1!$I$5:$I$28252,$B93,Sheet1!$L$5:$L$28252,$A93,Sheet1!$E$5:$E$28252,"*京东*",Sheet1!$D$5:$D$28252,"&lt;&gt;京东",Sheet1!$D$5:$D$28252,"&lt;&gt;内部转款",Sheet1!$D$5:$D$28252,"&lt;&gt;内部转账",Sheet1!$E$5:$E$28252,"&lt;&gt;*调拨*")</f>
        <v>0</v>
      </c>
      <c r="P93" s="32">
        <f>SUMIFS(Sheet1!$F$5:$F$28252,Sheet1!$I$5:$I$28252,$B93,Sheet1!$L$5:$L$28252,$A93,Sheet1!$D$5:$D$28252,"药机微信",Sheet1!$E$5:$E$28252,"&lt;&gt;*调拨*")+SUMIFS(Sheet1!$F$5:$F$28252,Sheet1!$I$5:$I$28252,$B93,Sheet1!$L$5:$L$28252,$A93,Sheet1!$E$5:$E$28252,"*药机微信*",Sheet1!$D$5:$D$28252,"&lt;&gt;药机微信",Sheet1!$D$5:$D$28252,"&lt;&gt;内部转款",Sheet1!$D$5:$D$28252,"&lt;&gt;内部转账",Sheet1!$E$5:$E$28252,"&lt;&gt;*调拨*")</f>
        <v>0</v>
      </c>
      <c r="Q93" s="32">
        <f>SUMIFS(Sheet1!$F$5:$F$28252,Sheet1!$I$5:$I$28252,$B93,Sheet1!$L$5:$L$28252,$A93,Sheet1!$D$5:$D$28252,"亲情卡",Sheet1!$E$5:$E$28252,"&lt;&gt;*调拨*")+SUMIFS(Sheet1!$F$5:$F$28252,Sheet1!$I$5:$I$28252,$B93,Sheet1!$L$5:$L$28252,$A93,Sheet1!$E$5:$E$28252,"*亲情卡*",Sheet1!$D$5:$D$28252,"&lt;&gt;亲情卡",Sheet1!$D$5:$D$28252,"&lt;&gt;内部转款",Sheet1!$D$5:$D$28252,"&lt;&gt;内部转账",Sheet1!$E$5:$E$28252,"&lt;&gt;*调拨*")</f>
        <v>0</v>
      </c>
      <c r="R93" s="32">
        <f>SUMIFS(Sheet1!$F$5:$F$28252,Sheet1!$I$5:$I$28252,$B93,Sheet1!$L$5:$L$28252,$A93,Sheet1!$D$5:$D$28252,"优惠券",Sheet1!$E$5:$E$28252,"&lt;&gt;*调拨*")+SUMIFS(Sheet1!$F$5:$F$28252,Sheet1!$I$5:$I$28252,$B93,Sheet1!$L$5:$L$28252,$A93,Sheet1!$E$5:$E$28252,"*优惠券*",Sheet1!$D$5:$D$28252,"&lt;&gt;优惠券",Sheet1!$D$5:$D$28252,"&lt;&gt;内部转款",Sheet1!$D$5:$D$28252,"&lt;&gt;内部转账",Sheet1!$E$5:$E$28252,"&lt;&gt;*调拨*")</f>
        <v>0</v>
      </c>
      <c r="S93" s="32">
        <f>SUMIFS(Sheet1!$F$5:$F$28252,Sheet1!$I$5:$I$28252,$B93,Sheet1!$L$5:$L$28252,$A93,Sheet1!$D$5:$D$28252,"代金券",Sheet1!$E$5:$E$28252,"&lt;&gt;*调拨*")+SUMIFS(Sheet1!$F$5:$F$28252,Sheet1!$I$5:$I$28252,$B93,Sheet1!$L$5:$L$28252,$A93,Sheet1!$E$5:$E$28252,"*代金券*",Sheet1!$D$5:$D$28252,"&lt;&gt;代金券",Sheet1!$D$5:$D$28252,"&lt;&gt;内部转款",Sheet1!$D$5:$D$28252,"&lt;&gt;内部转账",Sheet1!$E$5:$E$28252,"&lt;&gt;*调拨*")</f>
        <v>0</v>
      </c>
      <c r="T93" s="32">
        <f>SUMIFS(Sheet1!$F$5:$F$28252,Sheet1!$I$5:$I$28252,$B93,Sheet1!$L$5:$L$28252,$A93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93,Sheet1!$L$5:$L$28252,$A93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93,Sheet1!$L$5:$L$28252,$A93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93,Sheet1!$L$5:$L$28252,$A93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3" s="32">
        <f>SUMIFS(Sheet1!$F$5:$F$28252,Sheet1!$I$5:$I$28252,$B93,Sheet1!$L$5:$L$28252,$A93,Sheet1!$E$5:$E$28252,"*调拨*")</f>
        <v>0</v>
      </c>
      <c r="V93" s="32">
        <f>SUMIFS(Sheet1!$F$5:$F$28252,Sheet1!$I$5:$I$28252,$B93,Sheet1!$L$5:$L$28252,$A93,Sheet1!$D$5:$D$28252,"储值",Sheet1!$E$5:$E$28252,"&lt;&gt;*调拨*")+SUMIFS(Sheet1!$F$5:$F$28252,Sheet1!$I$5:$I$28252,$B93,Sheet1!$L$5:$L$28252,$A93,Sheet1!$E$5:$E$28252,"*储值*",Sheet1!$D$5:$D$28252,"&lt;&gt;储值",Sheet1!$D$5:$D$28252,"&lt;&gt;内部转款",Sheet1!$D$5:$D$28252,"&lt;&gt;内部转账",Sheet1!$E$5:$E$28252,"&lt;&gt;*调拨*")</f>
        <v>0</v>
      </c>
      <c r="W93" s="32">
        <f>SUMIFS(Sheet1!$F$5:$F$28252,Sheet1!$I$5:$I$28252,$B93,Sheet1!$L$5:$L$28252,$A93,Sheet1!$D$5:$D$28252,"效期",Sheet1!$E$5:$E$28252,"&lt;&gt;*调拨*")+SUMIFS(Sheet1!$F$5:$F$28252,Sheet1!$I$5:$I$28252,$B93,Sheet1!$L$5:$L$28252,$A93,Sheet1!$E$5:$E$28252,"*效期*",Sheet1!$D$5:$D$28252,"&lt;&gt;效期",Sheet1!$D$5:$D$28252,"&lt;&gt;内部转款",Sheet1!$D$5:$D$28252,"&lt;&gt;内部转账",Sheet1!$E$5:$E$28252,"&lt;&gt;*调拨*")</f>
        <v>57.2</v>
      </c>
      <c r="X93" s="32">
        <f>SUMIFS(Sheet1!$F$5:$F$28252,Sheet1!$I$5:$I$28252,$B93,Sheet1!$L$5:$L$28252,$A93,Sheet1!$D$5:$D$28252,"内部转款",Sheet1!$E$5:$E$28252,"&lt;&gt;*调拨*")+SUMIFS(Sheet1!$F$5:$F$28252,Sheet1!$I$5:$I$28252,$B93,Sheet1!$L$5:$L$28252,$A93,Sheet1!$D$5:$D$28252,"内部转账",Sheet1!$E$5:$E$28252,"&lt;&gt;*调拨*")</f>
        <v>0</v>
      </c>
      <c r="Y93" s="32">
        <f t="shared" si="4"/>
        <v>0</v>
      </c>
      <c r="Z93" s="32">
        <f>SUMIFS(Sheet1!$F$5:$F$28252,Sheet1!$I$5:$I$28252,$B93,Sheet1!$L$5:$L$28252,$A93)</f>
        <v>11398.77</v>
      </c>
      <c r="AA93" s="32">
        <f>SUMIFS(Sheet1!$G$5:$G$28252,Sheet1!$I$5:$I$28252,$B93,Sheet1!$L$5:$L$28252,$A93,Sheet1!$D$5:$D$28252,"工资",Sheet1!$E$5:$E$28252,"&lt;&gt;*调拨*")+SUMIFS(Sheet1!$G$5:$G$28252,Sheet1!$I$5:$I$28252,$B93,Sheet1!$L$5:$L$28252,$A93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7341.15</v>
      </c>
      <c r="AB93" s="32">
        <f>SUMIFS(Sheet1!$G$5:$G$28252,Sheet1!$I$5:$I$28252,$B93,Sheet1!$L$5:$L$28252,$A93,Sheet1!$D$5:$D$28252,"水费",Sheet1!$E$5:$E$28252,"&lt;&gt;*调拨*")+SUMIFS(Sheet1!$G$5:$G$28252,Sheet1!$I$5:$I$28252,$B93,Sheet1!$L$5:$L$28252,$A93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3" s="32">
        <f>SUMIFS(Sheet1!$G$5:$G$28252,Sheet1!$I$5:$I$28252,$B93,Sheet1!$L$5:$L$28252,$A93,Sheet1!$D$5:$D$28252,"电费",Sheet1!$E$5:$E$28252,"&lt;&gt;*调拨*")+SUMIFS(Sheet1!$G$5:$G$28252,Sheet1!$I$5:$I$28252,$B93,Sheet1!$L$5:$L$28252,$A93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3" s="32">
        <f>SUMIFS(Sheet1!$G$5:$G$28252,Sheet1!$I$5:$I$28252,$B93,Sheet1!$L$5:$L$28252,$A93,Sheet1!$D$5:$D$28252,"宽带费",Sheet1!$E$5:$E$28252,"&lt;&gt;*调拨*")+SUMIFS(Sheet1!$G$5:$G$28252,Sheet1!$I$5:$I$28252,$B93,Sheet1!$L$5:$L$28252,$A93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3" s="32">
        <f>SUMIFS(Sheet1!$G$5:$G$28252,Sheet1!$I$5:$I$28252,$B93,Sheet1!$L$5:$L$28252,$A93,Sheet1!$D$5:$D$28252,"办公费",Sheet1!$E$5:$E$28252,"&lt;&gt;*调拨*")+SUMIFS(Sheet1!$G$5:$G$28252,Sheet1!$I$5:$I$28252,$B93,Sheet1!$L$5:$L$28252,$A93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93" s="32">
        <f>SUMIFS(Sheet1!$G$5:$G$28252,Sheet1!$I$5:$I$28252,$B93,Sheet1!$L$5:$L$28252,$A93,Sheet1!$D$5:$D$28252,"话费",Sheet1!$E$5:$E$28252,"&lt;&gt;*调拨*")+SUMIFS(Sheet1!$G$5:$G$28252,Sheet1!$I$5:$I$28252,$B93,Sheet1!$L$5:$L$28252,$A93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3" s="32">
        <f>SUMIFS(Sheet1!$G$5:$G$28252,Sheet1!$I$5:$I$28252,$B93,Sheet1!$L$5:$L$28252,$A93,Sheet1!$D$5:$D$28252,"房租",Sheet1!$E$5:$E$28252,"&lt;&gt;*调拨*")+SUMIFS(Sheet1!$G$5:$G$28252,Sheet1!$I$5:$I$28252,$B93,Sheet1!$L$5:$L$28252,$A93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3" s="32">
        <f>SUMIFS(Sheet1!$G$5:$G$28252,Sheet1!$I$5:$I$28252,$B93,Sheet1!$L$5:$L$28252,$A93,Sheet1!$E$5:$E$28252,"*调拨*")</f>
        <v>0</v>
      </c>
      <c r="AI93" s="32">
        <f>SUMIFS(Sheet1!$G$5:$G$28252,Sheet1!$I$5:$I$28252,$B93,Sheet1!$L$5:$L$28252,$A93,Sheet1!$D$5:$D$28252,"内部转款",Sheet1!$E$5:$E$28252,"&lt;&gt;*调拨*")+SUMIFS(Sheet1!$G$5:$G$28252,Sheet1!$I$5:$I$28252,$B93,Sheet1!$L$5:$L$28252,$A93,Sheet1!$D$5:$D$28252,"内部转账",Sheet1!$E$5:$E$28252,"&lt;&gt;*调拨*")</f>
        <v>0</v>
      </c>
      <c r="AJ93" s="32">
        <f t="shared" si="5"/>
        <v>0</v>
      </c>
      <c r="AK93" s="32">
        <f>SUMIFS(Sheet1!$G$5:$G$28252,Sheet1!$I$5:$I$28252,$B93,Sheet1!$L$5:$L$28252,$A93)</f>
        <v>7341.15</v>
      </c>
      <c r="AL93" s="32">
        <f t="shared" si="6"/>
        <v>4057.62</v>
      </c>
    </row>
    <row r="94" ht="16.5" spans="1:38">
      <c r="A94" s="30">
        <v>202601</v>
      </c>
      <c r="B94" s="31" t="s">
        <v>76</v>
      </c>
      <c r="C94" s="32">
        <f>SUMIFS(Sheet1!$F$5:$F$28252,Sheet1!$I$5:$I$28252,$B94,Sheet1!$L$5:$L$28252,$A94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8236.98</v>
      </c>
      <c r="D94" s="32">
        <f>SUMIFS(Sheet1!$F$5:$F$28252,Sheet1!$I$5:$I$28252,$B94,Sheet1!$L$5:$L$28252,$A94,Sheet1!$D$5:$D$28252,"医保即时拨付",Sheet1!$E$5:$E$28252,"&lt;&gt;*调拨*")+SUMIFS(Sheet1!$F$5:$F$28252,Sheet1!$I$5:$I$28252,$B94,Sheet1!$L$5:$L$28252,$A94,Sheet1!$E$5:$E$28252,"*医保即时拨付*",Sheet1!$D$5:$D$28252,"&lt;&gt;医保即时拨付",Sheet1!$D$5:$D$28252,"&lt;&gt;内部转款",Sheet1!$D$5:$D$28252,"&lt;&gt;内部转账",Sheet1!$E$5:$E$28252,"&lt;&gt;*调拨*")</f>
        <v>0</v>
      </c>
      <c r="E94" s="32">
        <f>SUMIFS(Sheet1!$F$5:$F$28252,Sheet1!$I$5:$I$28252,$B94,Sheet1!$L$5:$L$28252,$A94,Sheet1!$D$5:$D$28252,"医保",Sheet1!$E$5:$E$28252,"&lt;&gt;*调拨*",Sheet1!$E$5:$E$28252,"&lt;&gt;*医保即时拨付*")+SUMIFS(Sheet1!$F$5:$F$28252,Sheet1!$I$5:$I$28252,$B94,Sheet1!$L$5:$L$28252,$A94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7454.4</v>
      </c>
      <c r="F94" s="32">
        <f>SUMIFS(Sheet1!$F$5:$F$28252,Sheet1!$I$5:$I$28252,$B94,Sheet1!$L$5:$L$28252,$A94,Sheet1!$D$5:$D$28252,"聚合",Sheet1!$E$5:$E$28252,"&lt;&gt;*调拨*")+SUMIFS(Sheet1!$F$5:$F$28252,Sheet1!$I$5:$I$28252,$B94,Sheet1!$L$5:$L$28252,$A94,Sheet1!$E$5:$E$28252,"*聚合*",Sheet1!$D$5:$D$28252,"&lt;&gt;聚合",Sheet1!$D$5:$D$28252,"&lt;&gt;内部转款",Sheet1!$D$5:$D$28252,"&lt;&gt;内部转账",Sheet1!$E$5:$E$28252,"&lt;&gt;*调拨*")</f>
        <v>0</v>
      </c>
      <c r="G94" s="32">
        <f>SUMIFS(Sheet1!$F$5:$F$28252,Sheet1!$I$5:$I$28252,$B94,Sheet1!$L$5:$L$28252,$A94,Sheet1!$D$5:$D$28252,"24小时微信",Sheet1!$E$5:$E$28252,"&lt;&gt;*调拨*")+SUMIFS(Sheet1!$F$5:$F$28252,Sheet1!$I$5:$I$28252,$B94,Sheet1!$L$5:$L$28252,$A94,Sheet1!$E$5:$E$28252,"*24小时微信*",Sheet1!$D$5:$D$28252,"&lt;&gt;24小时微信",Sheet1!$D$5:$D$28252,"&lt;&gt;内部转款",Sheet1!$D$5:$D$28252,"&lt;&gt;内部转账",Sheet1!$E$5:$E$28252,"&lt;&gt;*调拨*")</f>
        <v>0</v>
      </c>
      <c r="H94" s="32">
        <f>SUMIFS(Sheet1!$F$5:$F$28252,Sheet1!$I$5:$I$28252,$B94,Sheet1!$L$5:$L$28252,$A94,Sheet1!$D$5:$D$28252,"美团",Sheet1!$E$5:$E$28252,"&lt;&gt;*调拨*")+SUMIFS(Sheet1!$F$5:$F$28252,Sheet1!$I$5:$I$28252,$B94,Sheet1!$L$5:$L$28252,$A94,Sheet1!$E$5:$E$28252,"*美团*",Sheet1!$D$5:$D$28252,"&lt;&gt;美团",Sheet1!$D$5:$D$28252,"&lt;&gt;内部转款",Sheet1!$D$5:$D$28252,"&lt;&gt;内部转账",Sheet1!$E$5:$E$28252,"&lt;&gt;*调拨*")</f>
        <v>0</v>
      </c>
      <c r="I94" s="32">
        <f>SUMIFS(Sheet1!$F$5:$F$28252,Sheet1!$I$5:$I$28252,$B94,Sheet1!$L$5:$L$28252,$A94,Sheet1!$D$5:$D$28252,"饿了么",Sheet1!$E$5:$E$28252,"&lt;&gt;*调拨*")+SUMIFS(Sheet1!$F$5:$F$28252,Sheet1!$I$5:$I$28252,$B94,Sheet1!$L$5:$L$28252,$A94,Sheet1!$E$5:$E$28252,"*饿了么*",Sheet1!$D$5:$D$28252,"&lt;&gt;饿了么",Sheet1!$D$5:$D$28252,"&lt;&gt;内部转款",Sheet1!$D$5:$D$28252,"&lt;&gt;内部转账",Sheet1!$E$5:$E$28252,"&lt;&gt;*调拨*")</f>
        <v>5596.89</v>
      </c>
      <c r="J94" s="32">
        <f>SUMIFS(Sheet1!$F$5:$F$28252,Sheet1!$I$5:$I$28252,$B94,Sheet1!$L$5:$L$28252,$A94,Sheet1!$D$5:$D$28252,"健E卡",Sheet1!$E$5:$E$28252,"&lt;&gt;*调拨*")+SUMIFS(Sheet1!$F$5:$F$28252,Sheet1!$I$5:$I$28252,$B94,Sheet1!$L$5:$L$28252,$A94,Sheet1!$E$5:$E$28252,"*健E卡*",Sheet1!$D$5:$D$28252,"&lt;&gt;健E卡",Sheet1!$D$5:$D$28252,"&lt;&gt;内部转款",Sheet1!$D$5:$D$28252,"&lt;&gt;内部转账",Sheet1!$E$5:$E$28252,"&lt;&gt;*调拨*")</f>
        <v>0</v>
      </c>
      <c r="K94" s="32">
        <f>SUMIFS(Sheet1!$F$5:$F$28252,Sheet1!$I$5:$I$28252,$B94,Sheet1!$L$5:$L$28252,$A94,Sheet1!$D$5:$D$28252,"抖音",Sheet1!$E$5:$E$28252,"&lt;&gt;*调拨*")+SUMIFS(Sheet1!$F$5:$F$28252,Sheet1!$I$5:$I$28252,$B94,Sheet1!$L$5:$L$28252,$A94,Sheet1!$E$5:$E$28252,"*抖音*",Sheet1!$D$5:$D$28252,"&lt;&gt;抖音",Sheet1!$D$5:$D$28252,"&lt;&gt;内部转款",Sheet1!$D$5:$D$28252,"&lt;&gt;内部转账",Sheet1!$E$5:$E$28252,"&lt;&gt;*调拨*")</f>
        <v>0</v>
      </c>
      <c r="L94" s="32">
        <f>SUMIFS(Sheet1!$F$5:$F$28252,Sheet1!$I$5:$I$28252,$B94,Sheet1!$L$5:$L$28252,$A94,Sheet1!$D$5:$D$28252,"医卡通",Sheet1!$E$5:$E$28252,"&lt;&gt;*调拨*")+SUMIFS(Sheet1!$F$5:$F$28252,Sheet1!$I$5:$I$28252,$B94,Sheet1!$L$5:$L$28252,$A94,Sheet1!$E$5:$E$28252,"*医卡通*",Sheet1!$D$5:$D$28252,"&lt;&gt;医卡通",Sheet1!$D$5:$D$28252,"&lt;&gt;内部转款",Sheet1!$D$5:$D$28252,"&lt;&gt;内部转账",Sheet1!$E$5:$E$28252,"&lt;&gt;*调拨*")</f>
        <v>163.77</v>
      </c>
      <c r="M94" s="32">
        <f>SUMIFS(Sheet1!$F$5:$F$28252,Sheet1!$I$5:$I$28252,$B94,Sheet1!$L$5:$L$28252,$A94,Sheet1!$D$5:$D$28252,"企健网",Sheet1!$E$5:$E$28252,"&lt;&gt;*调拨*")+SUMIFS(Sheet1!$F$5:$F$28252,Sheet1!$I$5:$I$28252,$B94,Sheet1!$L$5:$L$28252,$A94,Sheet1!$E$5:$E$28252,"*企健网*",Sheet1!$D$5:$D$28252,"&lt;&gt;企健网",Sheet1!$D$5:$D$28252,"&lt;&gt;内部转款",Sheet1!$D$5:$D$28252,"&lt;&gt;内部转账",Sheet1!$E$5:$E$28252,"&lt;&gt;*调拨*")</f>
        <v>0</v>
      </c>
      <c r="N94" s="32">
        <f>SUMIFS(Sheet1!$F$5:$F$28252,Sheet1!$I$5:$I$28252,$B94,Sheet1!$L$5:$L$28252,$A94,Sheet1!$D$5:$D$28252,"银联",Sheet1!$E$5:$E$28252,"&lt;&gt;*调拨*")+SUMIFS(Sheet1!$F$5:$F$28252,Sheet1!$I$5:$I$28252,$B94,Sheet1!$L$5:$L$28252,$A94,Sheet1!$E$5:$E$28252,"*银联*",Sheet1!$D$5:$D$28252,"&lt;&gt;银联",Sheet1!$D$5:$D$28252,"&lt;&gt;内部转款",Sheet1!$D$5:$D$28252,"&lt;&gt;内部转账",Sheet1!$E$5:$E$28252,"&lt;&gt;*调拨*")</f>
        <v>0</v>
      </c>
      <c r="O94" s="32">
        <f>SUMIFS(Sheet1!$F$5:$F$28252,Sheet1!$I$5:$I$28252,$B94,Sheet1!$L$5:$L$28252,$A94,Sheet1!$D$5:$D$28252,"京东",Sheet1!$E$5:$E$28252,"&lt;&gt;*调拨*")+SUMIFS(Sheet1!$F$5:$F$28252,Sheet1!$I$5:$I$28252,$B94,Sheet1!$L$5:$L$28252,$A94,Sheet1!$E$5:$E$28252,"*京东*",Sheet1!$D$5:$D$28252,"&lt;&gt;京东",Sheet1!$D$5:$D$28252,"&lt;&gt;内部转款",Sheet1!$D$5:$D$28252,"&lt;&gt;内部转账",Sheet1!$E$5:$E$28252,"&lt;&gt;*调拨*")</f>
        <v>0</v>
      </c>
      <c r="P94" s="32">
        <f>SUMIFS(Sheet1!$F$5:$F$28252,Sheet1!$I$5:$I$28252,$B94,Sheet1!$L$5:$L$28252,$A94,Sheet1!$D$5:$D$28252,"药机微信",Sheet1!$E$5:$E$28252,"&lt;&gt;*调拨*")+SUMIFS(Sheet1!$F$5:$F$28252,Sheet1!$I$5:$I$28252,$B94,Sheet1!$L$5:$L$28252,$A94,Sheet1!$E$5:$E$28252,"*药机微信*",Sheet1!$D$5:$D$28252,"&lt;&gt;药机微信",Sheet1!$D$5:$D$28252,"&lt;&gt;内部转款",Sheet1!$D$5:$D$28252,"&lt;&gt;内部转账",Sheet1!$E$5:$E$28252,"&lt;&gt;*调拨*")</f>
        <v>0</v>
      </c>
      <c r="Q94" s="32">
        <f>SUMIFS(Sheet1!$F$5:$F$28252,Sheet1!$I$5:$I$28252,$B94,Sheet1!$L$5:$L$28252,$A94,Sheet1!$D$5:$D$28252,"亲情卡",Sheet1!$E$5:$E$28252,"&lt;&gt;*调拨*")+SUMIFS(Sheet1!$F$5:$F$28252,Sheet1!$I$5:$I$28252,$B94,Sheet1!$L$5:$L$28252,$A94,Sheet1!$E$5:$E$28252,"*亲情卡*",Sheet1!$D$5:$D$28252,"&lt;&gt;亲情卡",Sheet1!$D$5:$D$28252,"&lt;&gt;内部转款",Sheet1!$D$5:$D$28252,"&lt;&gt;内部转账",Sheet1!$E$5:$E$28252,"&lt;&gt;*调拨*")</f>
        <v>0</v>
      </c>
      <c r="R94" s="32">
        <f>SUMIFS(Sheet1!$F$5:$F$28252,Sheet1!$I$5:$I$28252,$B94,Sheet1!$L$5:$L$28252,$A94,Sheet1!$D$5:$D$28252,"优惠券",Sheet1!$E$5:$E$28252,"&lt;&gt;*调拨*")+SUMIFS(Sheet1!$F$5:$F$28252,Sheet1!$I$5:$I$28252,$B94,Sheet1!$L$5:$L$28252,$A94,Sheet1!$E$5:$E$28252,"*优惠券*",Sheet1!$D$5:$D$28252,"&lt;&gt;优惠券",Sheet1!$D$5:$D$28252,"&lt;&gt;内部转款",Sheet1!$D$5:$D$28252,"&lt;&gt;内部转账",Sheet1!$E$5:$E$28252,"&lt;&gt;*调拨*")</f>
        <v>0</v>
      </c>
      <c r="S94" s="32">
        <f>SUMIFS(Sheet1!$F$5:$F$28252,Sheet1!$I$5:$I$28252,$B94,Sheet1!$L$5:$L$28252,$A94,Sheet1!$D$5:$D$28252,"代金券",Sheet1!$E$5:$E$28252,"&lt;&gt;*调拨*")+SUMIFS(Sheet1!$F$5:$F$28252,Sheet1!$I$5:$I$28252,$B94,Sheet1!$L$5:$L$28252,$A94,Sheet1!$E$5:$E$28252,"*代金券*",Sheet1!$D$5:$D$28252,"&lt;&gt;代金券",Sheet1!$D$5:$D$28252,"&lt;&gt;内部转款",Sheet1!$D$5:$D$28252,"&lt;&gt;内部转账",Sheet1!$E$5:$E$28252,"&lt;&gt;*调拨*")</f>
        <v>0</v>
      </c>
      <c r="T94" s="32">
        <f>SUMIFS(Sheet1!$F$5:$F$28252,Sheet1!$I$5:$I$28252,$B94,Sheet1!$L$5:$L$28252,$A94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94,Sheet1!$L$5:$L$28252,$A94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94,Sheet1!$L$5:$L$28252,$A94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94,Sheet1!$L$5:$L$28252,$A94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4" s="32">
        <f>SUMIFS(Sheet1!$F$5:$F$28252,Sheet1!$I$5:$I$28252,$B94,Sheet1!$L$5:$L$28252,$A94,Sheet1!$E$5:$E$28252,"*调拨*")</f>
        <v>0</v>
      </c>
      <c r="V94" s="32">
        <f>SUMIFS(Sheet1!$F$5:$F$28252,Sheet1!$I$5:$I$28252,$B94,Sheet1!$L$5:$L$28252,$A94,Sheet1!$D$5:$D$28252,"储值",Sheet1!$E$5:$E$28252,"&lt;&gt;*调拨*")+SUMIFS(Sheet1!$F$5:$F$28252,Sheet1!$I$5:$I$28252,$B94,Sheet1!$L$5:$L$28252,$A94,Sheet1!$E$5:$E$28252,"*储值*",Sheet1!$D$5:$D$28252,"&lt;&gt;储值",Sheet1!$D$5:$D$28252,"&lt;&gt;内部转款",Sheet1!$D$5:$D$28252,"&lt;&gt;内部转账",Sheet1!$E$5:$E$28252,"&lt;&gt;*调拨*")</f>
        <v>0</v>
      </c>
      <c r="W94" s="32">
        <f>SUMIFS(Sheet1!$F$5:$F$28252,Sheet1!$I$5:$I$28252,$B94,Sheet1!$L$5:$L$28252,$A94,Sheet1!$D$5:$D$28252,"效期",Sheet1!$E$5:$E$28252,"&lt;&gt;*调拨*")+SUMIFS(Sheet1!$F$5:$F$28252,Sheet1!$I$5:$I$28252,$B94,Sheet1!$L$5:$L$28252,$A94,Sheet1!$E$5:$E$28252,"*效期*",Sheet1!$D$5:$D$28252,"&lt;&gt;效期",Sheet1!$D$5:$D$28252,"&lt;&gt;内部转款",Sheet1!$D$5:$D$28252,"&lt;&gt;内部转账",Sheet1!$E$5:$E$28252,"&lt;&gt;*调拨*")</f>
        <v>4.4</v>
      </c>
      <c r="X94" s="32">
        <f>SUMIFS(Sheet1!$F$5:$F$28252,Sheet1!$I$5:$I$28252,$B94,Sheet1!$L$5:$L$28252,$A94,Sheet1!$D$5:$D$28252,"内部转款",Sheet1!$E$5:$E$28252,"&lt;&gt;*调拨*")+SUMIFS(Sheet1!$F$5:$F$28252,Sheet1!$I$5:$I$28252,$B94,Sheet1!$L$5:$L$28252,$A94,Sheet1!$D$5:$D$28252,"内部转账",Sheet1!$E$5:$E$28252,"&lt;&gt;*调拨*")</f>
        <v>0</v>
      </c>
      <c r="Y94" s="32">
        <f t="shared" si="4"/>
        <v>0</v>
      </c>
      <c r="Z94" s="32">
        <f>SUMIFS(Sheet1!$F$5:$F$28252,Sheet1!$I$5:$I$28252,$B94,Sheet1!$L$5:$L$28252,$A94)</f>
        <v>21456.44</v>
      </c>
      <c r="AA94" s="32">
        <f>SUMIFS(Sheet1!$G$5:$G$28252,Sheet1!$I$5:$I$28252,$B94,Sheet1!$L$5:$L$28252,$A94,Sheet1!$D$5:$D$28252,"工资",Sheet1!$E$5:$E$28252,"&lt;&gt;*调拨*")+SUMIFS(Sheet1!$G$5:$G$28252,Sheet1!$I$5:$I$28252,$B94,Sheet1!$L$5:$L$28252,$A94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2048.5</v>
      </c>
      <c r="AB94" s="32">
        <f>SUMIFS(Sheet1!$G$5:$G$28252,Sheet1!$I$5:$I$28252,$B94,Sheet1!$L$5:$L$28252,$A94,Sheet1!$D$5:$D$28252,"水费",Sheet1!$E$5:$E$28252,"&lt;&gt;*调拨*")+SUMIFS(Sheet1!$G$5:$G$28252,Sheet1!$I$5:$I$28252,$B94,Sheet1!$L$5:$L$28252,$A94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4" s="32">
        <f>SUMIFS(Sheet1!$G$5:$G$28252,Sheet1!$I$5:$I$28252,$B94,Sheet1!$L$5:$L$28252,$A94,Sheet1!$D$5:$D$28252,"电费",Sheet1!$E$5:$E$28252,"&lt;&gt;*调拨*")+SUMIFS(Sheet1!$G$5:$G$28252,Sheet1!$I$5:$I$28252,$B94,Sheet1!$L$5:$L$28252,$A94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4" s="32">
        <f>SUMIFS(Sheet1!$G$5:$G$28252,Sheet1!$I$5:$I$28252,$B94,Sheet1!$L$5:$L$28252,$A94,Sheet1!$D$5:$D$28252,"宽带费",Sheet1!$E$5:$E$28252,"&lt;&gt;*调拨*")+SUMIFS(Sheet1!$G$5:$G$28252,Sheet1!$I$5:$I$28252,$B94,Sheet1!$L$5:$L$28252,$A94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4" s="32">
        <f>SUMIFS(Sheet1!$G$5:$G$28252,Sheet1!$I$5:$I$28252,$B94,Sheet1!$L$5:$L$28252,$A94,Sheet1!$D$5:$D$28252,"办公费",Sheet1!$E$5:$E$28252,"&lt;&gt;*调拨*")+SUMIFS(Sheet1!$G$5:$G$28252,Sheet1!$I$5:$I$28252,$B94,Sheet1!$L$5:$L$28252,$A94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94" s="32">
        <f>SUMIFS(Sheet1!$G$5:$G$28252,Sheet1!$I$5:$I$28252,$B94,Sheet1!$L$5:$L$28252,$A94,Sheet1!$D$5:$D$28252,"话费",Sheet1!$E$5:$E$28252,"&lt;&gt;*调拨*")+SUMIFS(Sheet1!$G$5:$G$28252,Sheet1!$I$5:$I$28252,$B94,Sheet1!$L$5:$L$28252,$A94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4" s="32">
        <f>SUMIFS(Sheet1!$G$5:$G$28252,Sheet1!$I$5:$I$28252,$B94,Sheet1!$L$5:$L$28252,$A94,Sheet1!$D$5:$D$28252,"房租",Sheet1!$E$5:$E$28252,"&lt;&gt;*调拨*")+SUMIFS(Sheet1!$G$5:$G$28252,Sheet1!$I$5:$I$28252,$B94,Sheet1!$L$5:$L$28252,$A94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4" s="32">
        <f>SUMIFS(Sheet1!$G$5:$G$28252,Sheet1!$I$5:$I$28252,$B94,Sheet1!$L$5:$L$28252,$A94,Sheet1!$E$5:$E$28252,"*调拨*")</f>
        <v>0</v>
      </c>
      <c r="AI94" s="32">
        <f>SUMIFS(Sheet1!$G$5:$G$28252,Sheet1!$I$5:$I$28252,$B94,Sheet1!$L$5:$L$28252,$A94,Sheet1!$D$5:$D$28252,"内部转款",Sheet1!$E$5:$E$28252,"&lt;&gt;*调拨*")+SUMIFS(Sheet1!$G$5:$G$28252,Sheet1!$I$5:$I$28252,$B94,Sheet1!$L$5:$L$28252,$A94,Sheet1!$D$5:$D$28252,"内部转账",Sheet1!$E$5:$E$28252,"&lt;&gt;*调拨*")</f>
        <v>0</v>
      </c>
      <c r="AJ94" s="32">
        <f t="shared" si="5"/>
        <v>3393.38</v>
      </c>
      <c r="AK94" s="32">
        <f>SUMIFS(Sheet1!$G$5:$G$28252,Sheet1!$I$5:$I$28252,$B94,Sheet1!$L$5:$L$28252,$A94)</f>
        <v>5441.88</v>
      </c>
      <c r="AL94" s="32">
        <f t="shared" si="6"/>
        <v>16014.56</v>
      </c>
    </row>
    <row r="95" ht="16.5" spans="1:38">
      <c r="A95" s="30">
        <v>202601</v>
      </c>
      <c r="B95" s="31" t="s">
        <v>43</v>
      </c>
      <c r="C95" s="32">
        <f>SUMIFS(Sheet1!$F$5:$F$28252,Sheet1!$I$5:$I$28252,$B95,Sheet1!$L$5:$L$28252,$A95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285124.47</v>
      </c>
      <c r="D95" s="32">
        <f>SUMIFS(Sheet1!$F$5:$F$28252,Sheet1!$I$5:$I$28252,$B95,Sheet1!$L$5:$L$28252,$A95,Sheet1!$D$5:$D$28252,"医保即时拨付",Sheet1!$E$5:$E$28252,"&lt;&gt;*调拨*")+SUMIFS(Sheet1!$F$5:$F$28252,Sheet1!$I$5:$I$28252,$B95,Sheet1!$L$5:$L$28252,$A95,Sheet1!$E$5:$E$28252,"*医保即时拨付*",Sheet1!$D$5:$D$28252,"&lt;&gt;医保即时拨付",Sheet1!$D$5:$D$28252,"&lt;&gt;内部转款",Sheet1!$D$5:$D$28252,"&lt;&gt;内部转账",Sheet1!$E$5:$E$28252,"&lt;&gt;*调拨*")</f>
        <v>0</v>
      </c>
      <c r="E95" s="32">
        <f>SUMIFS(Sheet1!$F$5:$F$28252,Sheet1!$I$5:$I$28252,$B95,Sheet1!$L$5:$L$28252,$A95,Sheet1!$D$5:$D$28252,"医保",Sheet1!$E$5:$E$28252,"&lt;&gt;*调拨*",Sheet1!$E$5:$E$28252,"&lt;&gt;*医保即时拨付*")+SUMIFS(Sheet1!$F$5:$F$28252,Sheet1!$I$5:$I$28252,$B95,Sheet1!$L$5:$L$28252,$A95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29200.04</v>
      </c>
      <c r="F95" s="32">
        <f>SUMIFS(Sheet1!$F$5:$F$28252,Sheet1!$I$5:$I$28252,$B95,Sheet1!$L$5:$L$28252,$A95,Sheet1!$D$5:$D$28252,"聚合",Sheet1!$E$5:$E$28252,"&lt;&gt;*调拨*")+SUMIFS(Sheet1!$F$5:$F$28252,Sheet1!$I$5:$I$28252,$B95,Sheet1!$L$5:$L$28252,$A95,Sheet1!$E$5:$E$28252,"*聚合*",Sheet1!$D$5:$D$28252,"&lt;&gt;聚合",Sheet1!$D$5:$D$28252,"&lt;&gt;内部转款",Sheet1!$D$5:$D$28252,"&lt;&gt;内部转账",Sheet1!$E$5:$E$28252,"&lt;&gt;*调拨*")</f>
        <v>0</v>
      </c>
      <c r="G95" s="32">
        <f>SUMIFS(Sheet1!$F$5:$F$28252,Sheet1!$I$5:$I$28252,$B95,Sheet1!$L$5:$L$28252,$A95,Sheet1!$D$5:$D$28252,"24小时微信",Sheet1!$E$5:$E$28252,"&lt;&gt;*调拨*")+SUMIFS(Sheet1!$F$5:$F$28252,Sheet1!$I$5:$I$28252,$B95,Sheet1!$L$5:$L$28252,$A95,Sheet1!$E$5:$E$28252,"*24小时微信*",Sheet1!$D$5:$D$28252,"&lt;&gt;24小时微信",Sheet1!$D$5:$D$28252,"&lt;&gt;内部转款",Sheet1!$D$5:$D$28252,"&lt;&gt;内部转账",Sheet1!$E$5:$E$28252,"&lt;&gt;*调拨*")</f>
        <v>0</v>
      </c>
      <c r="H95" s="32">
        <f>SUMIFS(Sheet1!$F$5:$F$28252,Sheet1!$I$5:$I$28252,$B95,Sheet1!$L$5:$L$28252,$A95,Sheet1!$D$5:$D$28252,"美团",Sheet1!$E$5:$E$28252,"&lt;&gt;*调拨*")+SUMIFS(Sheet1!$F$5:$F$28252,Sheet1!$I$5:$I$28252,$B95,Sheet1!$L$5:$L$28252,$A95,Sheet1!$E$5:$E$28252,"*美团*",Sheet1!$D$5:$D$28252,"&lt;&gt;美团",Sheet1!$D$5:$D$28252,"&lt;&gt;内部转款",Sheet1!$D$5:$D$28252,"&lt;&gt;内部转账",Sheet1!$E$5:$E$28252,"&lt;&gt;*调拨*")</f>
        <v>0</v>
      </c>
      <c r="I95" s="32">
        <f>SUMIFS(Sheet1!$F$5:$F$28252,Sheet1!$I$5:$I$28252,$B95,Sheet1!$L$5:$L$28252,$A95,Sheet1!$D$5:$D$28252,"饿了么",Sheet1!$E$5:$E$28252,"&lt;&gt;*调拨*")+SUMIFS(Sheet1!$F$5:$F$28252,Sheet1!$I$5:$I$28252,$B95,Sheet1!$L$5:$L$28252,$A95,Sheet1!$E$5:$E$28252,"*饿了么*",Sheet1!$D$5:$D$28252,"&lt;&gt;饿了么",Sheet1!$D$5:$D$28252,"&lt;&gt;内部转款",Sheet1!$D$5:$D$28252,"&lt;&gt;内部转账",Sheet1!$E$5:$E$28252,"&lt;&gt;*调拨*")</f>
        <v>0</v>
      </c>
      <c r="J95" s="32">
        <f>SUMIFS(Sheet1!$F$5:$F$28252,Sheet1!$I$5:$I$28252,$B95,Sheet1!$L$5:$L$28252,$A95,Sheet1!$D$5:$D$28252,"健E卡",Sheet1!$E$5:$E$28252,"&lt;&gt;*调拨*")+SUMIFS(Sheet1!$F$5:$F$28252,Sheet1!$I$5:$I$28252,$B95,Sheet1!$L$5:$L$28252,$A95,Sheet1!$E$5:$E$28252,"*健E卡*",Sheet1!$D$5:$D$28252,"&lt;&gt;健E卡",Sheet1!$D$5:$D$28252,"&lt;&gt;内部转款",Sheet1!$D$5:$D$28252,"&lt;&gt;内部转账",Sheet1!$E$5:$E$28252,"&lt;&gt;*调拨*")</f>
        <v>0</v>
      </c>
      <c r="K95" s="32">
        <f>SUMIFS(Sheet1!$F$5:$F$28252,Sheet1!$I$5:$I$28252,$B95,Sheet1!$L$5:$L$28252,$A95,Sheet1!$D$5:$D$28252,"抖音",Sheet1!$E$5:$E$28252,"&lt;&gt;*调拨*")+SUMIFS(Sheet1!$F$5:$F$28252,Sheet1!$I$5:$I$28252,$B95,Sheet1!$L$5:$L$28252,$A95,Sheet1!$E$5:$E$28252,"*抖音*",Sheet1!$D$5:$D$28252,"&lt;&gt;抖音",Sheet1!$D$5:$D$28252,"&lt;&gt;内部转款",Sheet1!$D$5:$D$28252,"&lt;&gt;内部转账",Sheet1!$E$5:$E$28252,"&lt;&gt;*调拨*")</f>
        <v>0</v>
      </c>
      <c r="L95" s="32">
        <f>SUMIFS(Sheet1!$F$5:$F$28252,Sheet1!$I$5:$I$28252,$B95,Sheet1!$L$5:$L$28252,$A95,Sheet1!$D$5:$D$28252,"医卡通",Sheet1!$E$5:$E$28252,"&lt;&gt;*调拨*")+SUMIFS(Sheet1!$F$5:$F$28252,Sheet1!$I$5:$I$28252,$B95,Sheet1!$L$5:$L$28252,$A95,Sheet1!$E$5:$E$28252,"*医卡通*",Sheet1!$D$5:$D$28252,"&lt;&gt;医卡通",Sheet1!$D$5:$D$28252,"&lt;&gt;内部转款",Sheet1!$D$5:$D$28252,"&lt;&gt;内部转账",Sheet1!$E$5:$E$28252,"&lt;&gt;*调拨*")</f>
        <v>0</v>
      </c>
      <c r="M95" s="32">
        <f>SUMIFS(Sheet1!$F$5:$F$28252,Sheet1!$I$5:$I$28252,$B95,Sheet1!$L$5:$L$28252,$A95,Sheet1!$D$5:$D$28252,"企健网",Sheet1!$E$5:$E$28252,"&lt;&gt;*调拨*")+SUMIFS(Sheet1!$F$5:$F$28252,Sheet1!$I$5:$I$28252,$B95,Sheet1!$L$5:$L$28252,$A95,Sheet1!$E$5:$E$28252,"*企健网*",Sheet1!$D$5:$D$28252,"&lt;&gt;企健网",Sheet1!$D$5:$D$28252,"&lt;&gt;内部转款",Sheet1!$D$5:$D$28252,"&lt;&gt;内部转账",Sheet1!$E$5:$E$28252,"&lt;&gt;*调拨*")</f>
        <v>0</v>
      </c>
      <c r="N95" s="32">
        <f>SUMIFS(Sheet1!$F$5:$F$28252,Sheet1!$I$5:$I$28252,$B95,Sheet1!$L$5:$L$28252,$A95,Sheet1!$D$5:$D$28252,"银联",Sheet1!$E$5:$E$28252,"&lt;&gt;*调拨*")+SUMIFS(Sheet1!$F$5:$F$28252,Sheet1!$I$5:$I$28252,$B95,Sheet1!$L$5:$L$28252,$A95,Sheet1!$E$5:$E$28252,"*银联*",Sheet1!$D$5:$D$28252,"&lt;&gt;银联",Sheet1!$D$5:$D$28252,"&lt;&gt;内部转款",Sheet1!$D$5:$D$28252,"&lt;&gt;内部转账",Sheet1!$E$5:$E$28252,"&lt;&gt;*调拨*")</f>
        <v>0</v>
      </c>
      <c r="O95" s="32">
        <f>SUMIFS(Sheet1!$F$5:$F$28252,Sheet1!$I$5:$I$28252,$B95,Sheet1!$L$5:$L$28252,$A95,Sheet1!$D$5:$D$28252,"京东",Sheet1!$E$5:$E$28252,"&lt;&gt;*调拨*")+SUMIFS(Sheet1!$F$5:$F$28252,Sheet1!$I$5:$I$28252,$B95,Sheet1!$L$5:$L$28252,$A95,Sheet1!$E$5:$E$28252,"*京东*",Sheet1!$D$5:$D$28252,"&lt;&gt;京东",Sheet1!$D$5:$D$28252,"&lt;&gt;内部转款",Sheet1!$D$5:$D$28252,"&lt;&gt;内部转账",Sheet1!$E$5:$E$28252,"&lt;&gt;*调拨*")</f>
        <v>0</v>
      </c>
      <c r="P95" s="32">
        <f>SUMIFS(Sheet1!$F$5:$F$28252,Sheet1!$I$5:$I$28252,$B95,Sheet1!$L$5:$L$28252,$A95,Sheet1!$D$5:$D$28252,"药机微信",Sheet1!$E$5:$E$28252,"&lt;&gt;*调拨*")+SUMIFS(Sheet1!$F$5:$F$28252,Sheet1!$I$5:$I$28252,$B95,Sheet1!$L$5:$L$28252,$A95,Sheet1!$E$5:$E$28252,"*药机微信*",Sheet1!$D$5:$D$28252,"&lt;&gt;药机微信",Sheet1!$D$5:$D$28252,"&lt;&gt;内部转款",Sheet1!$D$5:$D$28252,"&lt;&gt;内部转账",Sheet1!$E$5:$E$28252,"&lt;&gt;*调拨*")</f>
        <v>0</v>
      </c>
      <c r="Q95" s="32">
        <f>SUMIFS(Sheet1!$F$5:$F$28252,Sheet1!$I$5:$I$28252,$B95,Sheet1!$L$5:$L$28252,$A95,Sheet1!$D$5:$D$28252,"亲情卡",Sheet1!$E$5:$E$28252,"&lt;&gt;*调拨*")+SUMIFS(Sheet1!$F$5:$F$28252,Sheet1!$I$5:$I$28252,$B95,Sheet1!$L$5:$L$28252,$A95,Sheet1!$E$5:$E$28252,"*亲情卡*",Sheet1!$D$5:$D$28252,"&lt;&gt;亲情卡",Sheet1!$D$5:$D$28252,"&lt;&gt;内部转款",Sheet1!$D$5:$D$28252,"&lt;&gt;内部转账",Sheet1!$E$5:$E$28252,"&lt;&gt;*调拨*")</f>
        <v>0</v>
      </c>
      <c r="R95" s="32">
        <f>SUMIFS(Sheet1!$F$5:$F$28252,Sheet1!$I$5:$I$28252,$B95,Sheet1!$L$5:$L$28252,$A95,Sheet1!$D$5:$D$28252,"优惠券",Sheet1!$E$5:$E$28252,"&lt;&gt;*调拨*")+SUMIFS(Sheet1!$F$5:$F$28252,Sheet1!$I$5:$I$28252,$B95,Sheet1!$L$5:$L$28252,$A95,Sheet1!$E$5:$E$28252,"*优惠券*",Sheet1!$D$5:$D$28252,"&lt;&gt;优惠券",Sheet1!$D$5:$D$28252,"&lt;&gt;内部转款",Sheet1!$D$5:$D$28252,"&lt;&gt;内部转账",Sheet1!$E$5:$E$28252,"&lt;&gt;*调拨*")</f>
        <v>0</v>
      </c>
      <c r="S95" s="32">
        <f>SUMIFS(Sheet1!$F$5:$F$28252,Sheet1!$I$5:$I$28252,$B95,Sheet1!$L$5:$L$28252,$A95,Sheet1!$D$5:$D$28252,"代金券",Sheet1!$E$5:$E$28252,"&lt;&gt;*调拨*")+SUMIFS(Sheet1!$F$5:$F$28252,Sheet1!$I$5:$I$28252,$B95,Sheet1!$L$5:$L$28252,$A95,Sheet1!$E$5:$E$28252,"*代金券*",Sheet1!$D$5:$D$28252,"&lt;&gt;代金券",Sheet1!$D$5:$D$28252,"&lt;&gt;内部转款",Sheet1!$D$5:$D$28252,"&lt;&gt;内部转账",Sheet1!$E$5:$E$28252,"&lt;&gt;*调拨*")</f>
        <v>0</v>
      </c>
      <c r="T95" s="32">
        <f>SUMIFS(Sheet1!$F$5:$F$28252,Sheet1!$I$5:$I$28252,$B95,Sheet1!$L$5:$L$28252,$A95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95,Sheet1!$L$5:$L$28252,$A95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95,Sheet1!$L$5:$L$28252,$A95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95,Sheet1!$L$5:$L$28252,$A95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5" s="32">
        <f>SUMIFS(Sheet1!$F$5:$F$28252,Sheet1!$I$5:$I$28252,$B95,Sheet1!$L$5:$L$28252,$A95,Sheet1!$E$5:$E$28252,"*调拨*")</f>
        <v>0</v>
      </c>
      <c r="V95" s="32">
        <f>SUMIFS(Sheet1!$F$5:$F$28252,Sheet1!$I$5:$I$28252,$B95,Sheet1!$L$5:$L$28252,$A95,Sheet1!$D$5:$D$28252,"储值",Sheet1!$E$5:$E$28252,"&lt;&gt;*调拨*")+SUMIFS(Sheet1!$F$5:$F$28252,Sheet1!$I$5:$I$28252,$B95,Sheet1!$L$5:$L$28252,$A95,Sheet1!$E$5:$E$28252,"*储值*",Sheet1!$D$5:$D$28252,"&lt;&gt;储值",Sheet1!$D$5:$D$28252,"&lt;&gt;内部转款",Sheet1!$D$5:$D$28252,"&lt;&gt;内部转账",Sheet1!$E$5:$E$28252,"&lt;&gt;*调拨*")</f>
        <v>0</v>
      </c>
      <c r="W95" s="32">
        <f>SUMIFS(Sheet1!$F$5:$F$28252,Sheet1!$I$5:$I$28252,$B95,Sheet1!$L$5:$L$28252,$A95,Sheet1!$D$5:$D$28252,"效期",Sheet1!$E$5:$E$28252,"&lt;&gt;*调拨*")+SUMIFS(Sheet1!$F$5:$F$28252,Sheet1!$I$5:$I$28252,$B95,Sheet1!$L$5:$L$28252,$A95,Sheet1!$E$5:$E$28252,"*效期*",Sheet1!$D$5:$D$28252,"&lt;&gt;效期",Sheet1!$D$5:$D$28252,"&lt;&gt;内部转款",Sheet1!$D$5:$D$28252,"&lt;&gt;内部转账",Sheet1!$E$5:$E$28252,"&lt;&gt;*调拨*")</f>
        <v>0</v>
      </c>
      <c r="X95" s="32">
        <f>SUMIFS(Sheet1!$F$5:$F$28252,Sheet1!$I$5:$I$28252,$B95,Sheet1!$L$5:$L$28252,$A95,Sheet1!$D$5:$D$28252,"内部转款",Sheet1!$E$5:$E$28252,"&lt;&gt;*调拨*")+SUMIFS(Sheet1!$F$5:$F$28252,Sheet1!$I$5:$I$28252,$B95,Sheet1!$L$5:$L$28252,$A95,Sheet1!$D$5:$D$28252,"内部转账",Sheet1!$E$5:$E$28252,"&lt;&gt;*调拨*")</f>
        <v>0</v>
      </c>
      <c r="Y95" s="32">
        <f t="shared" si="4"/>
        <v>0</v>
      </c>
      <c r="Z95" s="32">
        <f>SUMIFS(Sheet1!$F$5:$F$28252,Sheet1!$I$5:$I$28252,$B95,Sheet1!$L$5:$L$28252,$A95)</f>
        <v>314324.51</v>
      </c>
      <c r="AA95" s="32">
        <f>SUMIFS(Sheet1!$G$5:$G$28252,Sheet1!$I$5:$I$28252,$B95,Sheet1!$L$5:$L$28252,$A95,Sheet1!$D$5:$D$28252,"工资",Sheet1!$E$5:$E$28252,"&lt;&gt;*调拨*")+SUMIFS(Sheet1!$G$5:$G$28252,Sheet1!$I$5:$I$28252,$B95,Sheet1!$L$5:$L$28252,$A95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14338.09</v>
      </c>
      <c r="AB95" s="32">
        <f>SUMIFS(Sheet1!$G$5:$G$28252,Sheet1!$I$5:$I$28252,$B95,Sheet1!$L$5:$L$28252,$A95,Sheet1!$D$5:$D$28252,"水费",Sheet1!$E$5:$E$28252,"&lt;&gt;*调拨*")+SUMIFS(Sheet1!$G$5:$G$28252,Sheet1!$I$5:$I$28252,$B95,Sheet1!$L$5:$L$28252,$A95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5" s="32">
        <f>SUMIFS(Sheet1!$G$5:$G$28252,Sheet1!$I$5:$I$28252,$B95,Sheet1!$L$5:$L$28252,$A95,Sheet1!$D$5:$D$28252,"电费",Sheet1!$E$5:$E$28252,"&lt;&gt;*调拨*")+SUMIFS(Sheet1!$G$5:$G$28252,Sheet1!$I$5:$I$28252,$B95,Sheet1!$L$5:$L$28252,$A95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5" s="32">
        <f>SUMIFS(Sheet1!$G$5:$G$28252,Sheet1!$I$5:$I$28252,$B95,Sheet1!$L$5:$L$28252,$A95,Sheet1!$D$5:$D$28252,"宽带费",Sheet1!$E$5:$E$28252,"&lt;&gt;*调拨*")+SUMIFS(Sheet1!$G$5:$G$28252,Sheet1!$I$5:$I$28252,$B95,Sheet1!$L$5:$L$28252,$A95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5" s="32">
        <f>SUMIFS(Sheet1!$G$5:$G$28252,Sheet1!$I$5:$I$28252,$B95,Sheet1!$L$5:$L$28252,$A95,Sheet1!$D$5:$D$28252,"办公费",Sheet1!$E$5:$E$28252,"&lt;&gt;*调拨*")+SUMIFS(Sheet1!$G$5:$G$28252,Sheet1!$I$5:$I$28252,$B95,Sheet1!$L$5:$L$28252,$A95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95" s="32">
        <f>SUMIFS(Sheet1!$G$5:$G$28252,Sheet1!$I$5:$I$28252,$B95,Sheet1!$L$5:$L$28252,$A95,Sheet1!$D$5:$D$28252,"话费",Sheet1!$E$5:$E$28252,"&lt;&gt;*调拨*")+SUMIFS(Sheet1!$G$5:$G$28252,Sheet1!$I$5:$I$28252,$B95,Sheet1!$L$5:$L$28252,$A95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5" s="32">
        <f>SUMIFS(Sheet1!$G$5:$G$28252,Sheet1!$I$5:$I$28252,$B95,Sheet1!$L$5:$L$28252,$A95,Sheet1!$D$5:$D$28252,"房租",Sheet1!$E$5:$E$28252,"&lt;&gt;*调拨*")+SUMIFS(Sheet1!$G$5:$G$28252,Sheet1!$I$5:$I$28252,$B95,Sheet1!$L$5:$L$28252,$A95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5" s="32">
        <f>SUMIFS(Sheet1!$G$5:$G$28252,Sheet1!$I$5:$I$28252,$B95,Sheet1!$L$5:$L$28252,$A95,Sheet1!$E$5:$E$28252,"*调拨*")</f>
        <v>0</v>
      </c>
      <c r="AI95" s="32">
        <f>SUMIFS(Sheet1!$G$5:$G$28252,Sheet1!$I$5:$I$28252,$B95,Sheet1!$L$5:$L$28252,$A95,Sheet1!$D$5:$D$28252,"内部转款",Sheet1!$E$5:$E$28252,"&lt;&gt;*调拨*")+SUMIFS(Sheet1!$G$5:$G$28252,Sheet1!$I$5:$I$28252,$B95,Sheet1!$L$5:$L$28252,$A95,Sheet1!$D$5:$D$28252,"内部转账",Sheet1!$E$5:$E$28252,"&lt;&gt;*调拨*")</f>
        <v>0</v>
      </c>
      <c r="AJ95" s="32">
        <f t="shared" si="5"/>
        <v>6984.85</v>
      </c>
      <c r="AK95" s="32">
        <f>SUMIFS(Sheet1!$G$5:$G$28252,Sheet1!$I$5:$I$28252,$B95,Sheet1!$L$5:$L$28252,$A95)</f>
        <v>21322.94</v>
      </c>
      <c r="AL95" s="32">
        <f t="shared" si="6"/>
        <v>293001.57</v>
      </c>
    </row>
    <row r="96" ht="16.5" spans="1:38">
      <c r="A96" s="30">
        <v>202601</v>
      </c>
      <c r="B96" s="31" t="s">
        <v>221</v>
      </c>
      <c r="C96" s="32">
        <f>SUMIFS(Sheet1!$F$5:$F$28252,Sheet1!$I$5:$I$28252,$B96,Sheet1!$L$5:$L$28252,$A96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10140.96</v>
      </c>
      <c r="D96" s="32">
        <f>SUMIFS(Sheet1!$F$5:$F$28252,Sheet1!$I$5:$I$28252,$B96,Sheet1!$L$5:$L$28252,$A96,Sheet1!$D$5:$D$28252,"医保即时拨付",Sheet1!$E$5:$E$28252,"&lt;&gt;*调拨*")+SUMIFS(Sheet1!$F$5:$F$28252,Sheet1!$I$5:$I$28252,$B96,Sheet1!$L$5:$L$28252,$A96,Sheet1!$E$5:$E$28252,"*医保即时拨付*",Sheet1!$D$5:$D$28252,"&lt;&gt;医保即时拨付",Sheet1!$D$5:$D$28252,"&lt;&gt;内部转款",Sheet1!$D$5:$D$28252,"&lt;&gt;内部转账",Sheet1!$E$5:$E$28252,"&lt;&gt;*调拨*")</f>
        <v>0</v>
      </c>
      <c r="E96" s="32">
        <f>SUMIFS(Sheet1!$F$5:$F$28252,Sheet1!$I$5:$I$28252,$B96,Sheet1!$L$5:$L$28252,$A96,Sheet1!$D$5:$D$28252,"医保",Sheet1!$E$5:$E$28252,"&lt;&gt;*调拨*",Sheet1!$E$5:$E$28252,"&lt;&gt;*医保即时拨付*")+SUMIFS(Sheet1!$F$5:$F$28252,Sheet1!$I$5:$I$28252,$B96,Sheet1!$L$5:$L$28252,$A96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4774.18</v>
      </c>
      <c r="F96" s="32">
        <f>SUMIFS(Sheet1!$F$5:$F$28252,Sheet1!$I$5:$I$28252,$B96,Sheet1!$L$5:$L$28252,$A96,Sheet1!$D$5:$D$28252,"聚合",Sheet1!$E$5:$E$28252,"&lt;&gt;*调拨*")+SUMIFS(Sheet1!$F$5:$F$28252,Sheet1!$I$5:$I$28252,$B96,Sheet1!$L$5:$L$28252,$A96,Sheet1!$E$5:$E$28252,"*聚合*",Sheet1!$D$5:$D$28252,"&lt;&gt;聚合",Sheet1!$D$5:$D$28252,"&lt;&gt;内部转款",Sheet1!$D$5:$D$28252,"&lt;&gt;内部转账",Sheet1!$E$5:$E$28252,"&lt;&gt;*调拨*")</f>
        <v>0</v>
      </c>
      <c r="G96" s="32">
        <f>SUMIFS(Sheet1!$F$5:$F$28252,Sheet1!$I$5:$I$28252,$B96,Sheet1!$L$5:$L$28252,$A96,Sheet1!$D$5:$D$28252,"24小时微信",Sheet1!$E$5:$E$28252,"&lt;&gt;*调拨*")+SUMIFS(Sheet1!$F$5:$F$28252,Sheet1!$I$5:$I$28252,$B96,Sheet1!$L$5:$L$28252,$A96,Sheet1!$E$5:$E$28252,"*24小时微信*",Sheet1!$D$5:$D$28252,"&lt;&gt;24小时微信",Sheet1!$D$5:$D$28252,"&lt;&gt;内部转款",Sheet1!$D$5:$D$28252,"&lt;&gt;内部转账",Sheet1!$E$5:$E$28252,"&lt;&gt;*调拨*")</f>
        <v>0</v>
      </c>
      <c r="H96" s="32">
        <f>SUMIFS(Sheet1!$F$5:$F$28252,Sheet1!$I$5:$I$28252,$B96,Sheet1!$L$5:$L$28252,$A96,Sheet1!$D$5:$D$28252,"美团",Sheet1!$E$5:$E$28252,"&lt;&gt;*调拨*")+SUMIFS(Sheet1!$F$5:$F$28252,Sheet1!$I$5:$I$28252,$B96,Sheet1!$L$5:$L$28252,$A96,Sheet1!$E$5:$E$28252,"*美团*",Sheet1!$D$5:$D$28252,"&lt;&gt;美团",Sheet1!$D$5:$D$28252,"&lt;&gt;内部转款",Sheet1!$D$5:$D$28252,"&lt;&gt;内部转账",Sheet1!$E$5:$E$28252,"&lt;&gt;*调拨*")</f>
        <v>0</v>
      </c>
      <c r="I96" s="32">
        <f>SUMIFS(Sheet1!$F$5:$F$28252,Sheet1!$I$5:$I$28252,$B96,Sheet1!$L$5:$L$28252,$A96,Sheet1!$D$5:$D$28252,"饿了么",Sheet1!$E$5:$E$28252,"&lt;&gt;*调拨*")+SUMIFS(Sheet1!$F$5:$F$28252,Sheet1!$I$5:$I$28252,$B96,Sheet1!$L$5:$L$28252,$A96,Sheet1!$E$5:$E$28252,"*饿了么*",Sheet1!$D$5:$D$28252,"&lt;&gt;饿了么",Sheet1!$D$5:$D$28252,"&lt;&gt;内部转款",Sheet1!$D$5:$D$28252,"&lt;&gt;内部转账",Sheet1!$E$5:$E$28252,"&lt;&gt;*调拨*")</f>
        <v>0</v>
      </c>
      <c r="J96" s="32">
        <f>SUMIFS(Sheet1!$F$5:$F$28252,Sheet1!$I$5:$I$28252,$B96,Sheet1!$L$5:$L$28252,$A96,Sheet1!$D$5:$D$28252,"健E卡",Sheet1!$E$5:$E$28252,"&lt;&gt;*调拨*")+SUMIFS(Sheet1!$F$5:$F$28252,Sheet1!$I$5:$I$28252,$B96,Sheet1!$L$5:$L$28252,$A96,Sheet1!$E$5:$E$28252,"*健E卡*",Sheet1!$D$5:$D$28252,"&lt;&gt;健E卡",Sheet1!$D$5:$D$28252,"&lt;&gt;内部转款",Sheet1!$D$5:$D$28252,"&lt;&gt;内部转账",Sheet1!$E$5:$E$28252,"&lt;&gt;*调拨*")</f>
        <v>0</v>
      </c>
      <c r="K96" s="32">
        <f>SUMIFS(Sheet1!$F$5:$F$28252,Sheet1!$I$5:$I$28252,$B96,Sheet1!$L$5:$L$28252,$A96,Sheet1!$D$5:$D$28252,"抖音",Sheet1!$E$5:$E$28252,"&lt;&gt;*调拨*")+SUMIFS(Sheet1!$F$5:$F$28252,Sheet1!$I$5:$I$28252,$B96,Sheet1!$L$5:$L$28252,$A96,Sheet1!$E$5:$E$28252,"*抖音*",Sheet1!$D$5:$D$28252,"&lt;&gt;抖音",Sheet1!$D$5:$D$28252,"&lt;&gt;内部转款",Sheet1!$D$5:$D$28252,"&lt;&gt;内部转账",Sheet1!$E$5:$E$28252,"&lt;&gt;*调拨*")</f>
        <v>0</v>
      </c>
      <c r="L96" s="32">
        <f>SUMIFS(Sheet1!$F$5:$F$28252,Sheet1!$I$5:$I$28252,$B96,Sheet1!$L$5:$L$28252,$A96,Sheet1!$D$5:$D$28252,"医卡通",Sheet1!$E$5:$E$28252,"&lt;&gt;*调拨*")+SUMIFS(Sheet1!$F$5:$F$28252,Sheet1!$I$5:$I$28252,$B96,Sheet1!$L$5:$L$28252,$A96,Sheet1!$E$5:$E$28252,"*医卡通*",Sheet1!$D$5:$D$28252,"&lt;&gt;医卡通",Sheet1!$D$5:$D$28252,"&lt;&gt;内部转款",Sheet1!$D$5:$D$28252,"&lt;&gt;内部转账",Sheet1!$E$5:$E$28252,"&lt;&gt;*调拨*")</f>
        <v>0</v>
      </c>
      <c r="M96" s="32">
        <f>SUMIFS(Sheet1!$F$5:$F$28252,Sheet1!$I$5:$I$28252,$B96,Sheet1!$L$5:$L$28252,$A96,Sheet1!$D$5:$D$28252,"企健网",Sheet1!$E$5:$E$28252,"&lt;&gt;*调拨*")+SUMIFS(Sheet1!$F$5:$F$28252,Sheet1!$I$5:$I$28252,$B96,Sheet1!$L$5:$L$28252,$A96,Sheet1!$E$5:$E$28252,"*企健网*",Sheet1!$D$5:$D$28252,"&lt;&gt;企健网",Sheet1!$D$5:$D$28252,"&lt;&gt;内部转款",Sheet1!$D$5:$D$28252,"&lt;&gt;内部转账",Sheet1!$E$5:$E$28252,"&lt;&gt;*调拨*")</f>
        <v>0</v>
      </c>
      <c r="N96" s="32">
        <f>SUMIFS(Sheet1!$F$5:$F$28252,Sheet1!$I$5:$I$28252,$B96,Sheet1!$L$5:$L$28252,$A96,Sheet1!$D$5:$D$28252,"银联",Sheet1!$E$5:$E$28252,"&lt;&gt;*调拨*")+SUMIFS(Sheet1!$F$5:$F$28252,Sheet1!$I$5:$I$28252,$B96,Sheet1!$L$5:$L$28252,$A96,Sheet1!$E$5:$E$28252,"*银联*",Sheet1!$D$5:$D$28252,"&lt;&gt;银联",Sheet1!$D$5:$D$28252,"&lt;&gt;内部转款",Sheet1!$D$5:$D$28252,"&lt;&gt;内部转账",Sheet1!$E$5:$E$28252,"&lt;&gt;*调拨*")</f>
        <v>0</v>
      </c>
      <c r="O96" s="32">
        <f>SUMIFS(Sheet1!$F$5:$F$28252,Sheet1!$I$5:$I$28252,$B96,Sheet1!$L$5:$L$28252,$A96,Sheet1!$D$5:$D$28252,"京东",Sheet1!$E$5:$E$28252,"&lt;&gt;*调拨*")+SUMIFS(Sheet1!$F$5:$F$28252,Sheet1!$I$5:$I$28252,$B96,Sheet1!$L$5:$L$28252,$A96,Sheet1!$E$5:$E$28252,"*京东*",Sheet1!$D$5:$D$28252,"&lt;&gt;京东",Sheet1!$D$5:$D$28252,"&lt;&gt;内部转款",Sheet1!$D$5:$D$28252,"&lt;&gt;内部转账",Sheet1!$E$5:$E$28252,"&lt;&gt;*调拨*")</f>
        <v>0</v>
      </c>
      <c r="P96" s="32">
        <f>SUMIFS(Sheet1!$F$5:$F$28252,Sheet1!$I$5:$I$28252,$B96,Sheet1!$L$5:$L$28252,$A96,Sheet1!$D$5:$D$28252,"药机微信",Sheet1!$E$5:$E$28252,"&lt;&gt;*调拨*")+SUMIFS(Sheet1!$F$5:$F$28252,Sheet1!$I$5:$I$28252,$B96,Sheet1!$L$5:$L$28252,$A96,Sheet1!$E$5:$E$28252,"*药机微信*",Sheet1!$D$5:$D$28252,"&lt;&gt;药机微信",Sheet1!$D$5:$D$28252,"&lt;&gt;内部转款",Sheet1!$D$5:$D$28252,"&lt;&gt;内部转账",Sheet1!$E$5:$E$28252,"&lt;&gt;*调拨*")</f>
        <v>0</v>
      </c>
      <c r="Q96" s="32">
        <f>SUMIFS(Sheet1!$F$5:$F$28252,Sheet1!$I$5:$I$28252,$B96,Sheet1!$L$5:$L$28252,$A96,Sheet1!$D$5:$D$28252,"亲情卡",Sheet1!$E$5:$E$28252,"&lt;&gt;*调拨*")+SUMIFS(Sheet1!$F$5:$F$28252,Sheet1!$I$5:$I$28252,$B96,Sheet1!$L$5:$L$28252,$A96,Sheet1!$E$5:$E$28252,"*亲情卡*",Sheet1!$D$5:$D$28252,"&lt;&gt;亲情卡",Sheet1!$D$5:$D$28252,"&lt;&gt;内部转款",Sheet1!$D$5:$D$28252,"&lt;&gt;内部转账",Sheet1!$E$5:$E$28252,"&lt;&gt;*调拨*")</f>
        <v>0</v>
      </c>
      <c r="R96" s="32">
        <f>SUMIFS(Sheet1!$F$5:$F$28252,Sheet1!$I$5:$I$28252,$B96,Sheet1!$L$5:$L$28252,$A96,Sheet1!$D$5:$D$28252,"优惠券",Sheet1!$E$5:$E$28252,"&lt;&gt;*调拨*")+SUMIFS(Sheet1!$F$5:$F$28252,Sheet1!$I$5:$I$28252,$B96,Sheet1!$L$5:$L$28252,$A96,Sheet1!$E$5:$E$28252,"*优惠券*",Sheet1!$D$5:$D$28252,"&lt;&gt;优惠券",Sheet1!$D$5:$D$28252,"&lt;&gt;内部转款",Sheet1!$D$5:$D$28252,"&lt;&gt;内部转账",Sheet1!$E$5:$E$28252,"&lt;&gt;*调拨*")</f>
        <v>0</v>
      </c>
      <c r="S96" s="32">
        <f>SUMIFS(Sheet1!$F$5:$F$28252,Sheet1!$I$5:$I$28252,$B96,Sheet1!$L$5:$L$28252,$A96,Sheet1!$D$5:$D$28252,"代金券",Sheet1!$E$5:$E$28252,"&lt;&gt;*调拨*")+SUMIFS(Sheet1!$F$5:$F$28252,Sheet1!$I$5:$I$28252,$B96,Sheet1!$L$5:$L$28252,$A96,Sheet1!$E$5:$E$28252,"*代金券*",Sheet1!$D$5:$D$28252,"&lt;&gt;代金券",Sheet1!$D$5:$D$28252,"&lt;&gt;内部转款",Sheet1!$D$5:$D$28252,"&lt;&gt;内部转账",Sheet1!$E$5:$E$28252,"&lt;&gt;*调拨*")</f>
        <v>0</v>
      </c>
      <c r="T96" s="32">
        <f>SUMIFS(Sheet1!$F$5:$F$28252,Sheet1!$I$5:$I$28252,$B96,Sheet1!$L$5:$L$28252,$A96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96,Sheet1!$L$5:$L$28252,$A96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96,Sheet1!$L$5:$L$28252,$A96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96,Sheet1!$L$5:$L$28252,$A96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6" s="32">
        <f>SUMIFS(Sheet1!$F$5:$F$28252,Sheet1!$I$5:$I$28252,$B96,Sheet1!$L$5:$L$28252,$A96,Sheet1!$E$5:$E$28252,"*调拨*")</f>
        <v>0</v>
      </c>
      <c r="V96" s="32">
        <f>SUMIFS(Sheet1!$F$5:$F$28252,Sheet1!$I$5:$I$28252,$B96,Sheet1!$L$5:$L$28252,$A96,Sheet1!$D$5:$D$28252,"储值",Sheet1!$E$5:$E$28252,"&lt;&gt;*调拨*")+SUMIFS(Sheet1!$F$5:$F$28252,Sheet1!$I$5:$I$28252,$B96,Sheet1!$L$5:$L$28252,$A96,Sheet1!$E$5:$E$28252,"*储值*",Sheet1!$D$5:$D$28252,"&lt;&gt;储值",Sheet1!$D$5:$D$28252,"&lt;&gt;内部转款",Sheet1!$D$5:$D$28252,"&lt;&gt;内部转账",Sheet1!$E$5:$E$28252,"&lt;&gt;*调拨*")</f>
        <v>0</v>
      </c>
      <c r="W96" s="32">
        <f>SUMIFS(Sheet1!$F$5:$F$28252,Sheet1!$I$5:$I$28252,$B96,Sheet1!$L$5:$L$28252,$A96,Sheet1!$D$5:$D$28252,"效期",Sheet1!$E$5:$E$28252,"&lt;&gt;*调拨*")+SUMIFS(Sheet1!$F$5:$F$28252,Sheet1!$I$5:$I$28252,$B96,Sheet1!$L$5:$L$28252,$A96,Sheet1!$E$5:$E$28252,"*效期*",Sheet1!$D$5:$D$28252,"&lt;&gt;效期",Sheet1!$D$5:$D$28252,"&lt;&gt;内部转款",Sheet1!$D$5:$D$28252,"&lt;&gt;内部转账",Sheet1!$E$5:$E$28252,"&lt;&gt;*调拨*")</f>
        <v>11.4</v>
      </c>
      <c r="X96" s="32">
        <f>SUMIFS(Sheet1!$F$5:$F$28252,Sheet1!$I$5:$I$28252,$B96,Sheet1!$L$5:$L$28252,$A96,Sheet1!$D$5:$D$28252,"内部转款",Sheet1!$E$5:$E$28252,"&lt;&gt;*调拨*")+SUMIFS(Sheet1!$F$5:$F$28252,Sheet1!$I$5:$I$28252,$B96,Sheet1!$L$5:$L$28252,$A96,Sheet1!$D$5:$D$28252,"内部转账",Sheet1!$E$5:$E$28252,"&lt;&gt;*调拨*")</f>
        <v>0</v>
      </c>
      <c r="Y96" s="32">
        <f t="shared" si="4"/>
        <v>0</v>
      </c>
      <c r="Z96" s="32">
        <f>SUMIFS(Sheet1!$F$5:$F$28252,Sheet1!$I$5:$I$28252,$B96,Sheet1!$L$5:$L$28252,$A96)</f>
        <v>14926.54</v>
      </c>
      <c r="AA96" s="32">
        <f>SUMIFS(Sheet1!$G$5:$G$28252,Sheet1!$I$5:$I$28252,$B96,Sheet1!$L$5:$L$28252,$A96,Sheet1!$D$5:$D$28252,"工资",Sheet1!$E$5:$E$28252,"&lt;&gt;*调拨*")+SUMIFS(Sheet1!$G$5:$G$28252,Sheet1!$I$5:$I$28252,$B96,Sheet1!$L$5:$L$28252,$A96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6706.46</v>
      </c>
      <c r="AB96" s="32">
        <f>SUMIFS(Sheet1!$G$5:$G$28252,Sheet1!$I$5:$I$28252,$B96,Sheet1!$L$5:$L$28252,$A96,Sheet1!$D$5:$D$28252,"水费",Sheet1!$E$5:$E$28252,"&lt;&gt;*调拨*")+SUMIFS(Sheet1!$G$5:$G$28252,Sheet1!$I$5:$I$28252,$B96,Sheet1!$L$5:$L$28252,$A96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6" s="32">
        <f>SUMIFS(Sheet1!$G$5:$G$28252,Sheet1!$I$5:$I$28252,$B96,Sheet1!$L$5:$L$28252,$A96,Sheet1!$D$5:$D$28252,"电费",Sheet1!$E$5:$E$28252,"&lt;&gt;*调拨*")+SUMIFS(Sheet1!$G$5:$G$28252,Sheet1!$I$5:$I$28252,$B96,Sheet1!$L$5:$L$28252,$A96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6" s="32">
        <f>SUMIFS(Sheet1!$G$5:$G$28252,Sheet1!$I$5:$I$28252,$B96,Sheet1!$L$5:$L$28252,$A96,Sheet1!$D$5:$D$28252,"宽带费",Sheet1!$E$5:$E$28252,"&lt;&gt;*调拨*")+SUMIFS(Sheet1!$G$5:$G$28252,Sheet1!$I$5:$I$28252,$B96,Sheet1!$L$5:$L$28252,$A96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6" s="32">
        <f>SUMIFS(Sheet1!$G$5:$G$28252,Sheet1!$I$5:$I$28252,$B96,Sheet1!$L$5:$L$28252,$A96,Sheet1!$D$5:$D$28252,"办公费",Sheet1!$E$5:$E$28252,"&lt;&gt;*调拨*")+SUMIFS(Sheet1!$G$5:$G$28252,Sheet1!$I$5:$I$28252,$B96,Sheet1!$L$5:$L$28252,$A96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96" s="32">
        <f>SUMIFS(Sheet1!$G$5:$G$28252,Sheet1!$I$5:$I$28252,$B96,Sheet1!$L$5:$L$28252,$A96,Sheet1!$D$5:$D$28252,"话费",Sheet1!$E$5:$E$28252,"&lt;&gt;*调拨*")+SUMIFS(Sheet1!$G$5:$G$28252,Sheet1!$I$5:$I$28252,$B96,Sheet1!$L$5:$L$28252,$A96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6" s="32">
        <f>SUMIFS(Sheet1!$G$5:$G$28252,Sheet1!$I$5:$I$28252,$B96,Sheet1!$L$5:$L$28252,$A96,Sheet1!$D$5:$D$28252,"房租",Sheet1!$E$5:$E$28252,"&lt;&gt;*调拨*")+SUMIFS(Sheet1!$G$5:$G$28252,Sheet1!$I$5:$I$28252,$B96,Sheet1!$L$5:$L$28252,$A96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6" s="32">
        <f>SUMIFS(Sheet1!$G$5:$G$28252,Sheet1!$I$5:$I$28252,$B96,Sheet1!$L$5:$L$28252,$A96,Sheet1!$E$5:$E$28252,"*调拨*")</f>
        <v>0</v>
      </c>
      <c r="AI96" s="32">
        <f>SUMIFS(Sheet1!$G$5:$G$28252,Sheet1!$I$5:$I$28252,$B96,Sheet1!$L$5:$L$28252,$A96,Sheet1!$D$5:$D$28252,"内部转款",Sheet1!$E$5:$E$28252,"&lt;&gt;*调拨*")+SUMIFS(Sheet1!$G$5:$G$28252,Sheet1!$I$5:$I$28252,$B96,Sheet1!$L$5:$L$28252,$A96,Sheet1!$D$5:$D$28252,"内部转账",Sheet1!$E$5:$E$28252,"&lt;&gt;*调拨*")</f>
        <v>0</v>
      </c>
      <c r="AJ96" s="32">
        <f t="shared" si="5"/>
        <v>0</v>
      </c>
      <c r="AK96" s="32">
        <f>SUMIFS(Sheet1!$G$5:$G$28252,Sheet1!$I$5:$I$28252,$B96,Sheet1!$L$5:$L$28252,$A96)</f>
        <v>6706.46</v>
      </c>
      <c r="AL96" s="32">
        <f t="shared" si="6"/>
        <v>8220.08</v>
      </c>
    </row>
    <row r="97" ht="16.5" spans="1:38">
      <c r="A97" s="30">
        <v>202601</v>
      </c>
      <c r="B97" s="31" t="s">
        <v>80</v>
      </c>
      <c r="C97" s="32">
        <f>SUMIFS(Sheet1!$F$5:$F$28252,Sheet1!$I$5:$I$28252,$B97,Sheet1!$L$5:$L$28252,$A97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8343.64</v>
      </c>
      <c r="D97" s="32">
        <f>SUMIFS(Sheet1!$F$5:$F$28252,Sheet1!$I$5:$I$28252,$B97,Sheet1!$L$5:$L$28252,$A97,Sheet1!$D$5:$D$28252,"医保即时拨付",Sheet1!$E$5:$E$28252,"&lt;&gt;*调拨*")+SUMIFS(Sheet1!$F$5:$F$28252,Sheet1!$I$5:$I$28252,$B97,Sheet1!$L$5:$L$28252,$A97,Sheet1!$E$5:$E$28252,"*医保即时拨付*",Sheet1!$D$5:$D$28252,"&lt;&gt;医保即时拨付",Sheet1!$D$5:$D$28252,"&lt;&gt;内部转款",Sheet1!$D$5:$D$28252,"&lt;&gt;内部转账",Sheet1!$E$5:$E$28252,"&lt;&gt;*调拨*")</f>
        <v>0</v>
      </c>
      <c r="E97" s="32">
        <f>SUMIFS(Sheet1!$F$5:$F$28252,Sheet1!$I$5:$I$28252,$B97,Sheet1!$L$5:$L$28252,$A97,Sheet1!$D$5:$D$28252,"医保",Sheet1!$E$5:$E$28252,"&lt;&gt;*调拨*",Sheet1!$E$5:$E$28252,"&lt;&gt;*医保即时拨付*")+SUMIFS(Sheet1!$F$5:$F$28252,Sheet1!$I$5:$I$28252,$B97,Sheet1!$L$5:$L$28252,$A97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6298.2</v>
      </c>
      <c r="F97" s="32">
        <f>SUMIFS(Sheet1!$F$5:$F$28252,Sheet1!$I$5:$I$28252,$B97,Sheet1!$L$5:$L$28252,$A97,Sheet1!$D$5:$D$28252,"聚合",Sheet1!$E$5:$E$28252,"&lt;&gt;*调拨*")+SUMIFS(Sheet1!$F$5:$F$28252,Sheet1!$I$5:$I$28252,$B97,Sheet1!$L$5:$L$28252,$A97,Sheet1!$E$5:$E$28252,"*聚合*",Sheet1!$D$5:$D$28252,"&lt;&gt;聚合",Sheet1!$D$5:$D$28252,"&lt;&gt;内部转款",Sheet1!$D$5:$D$28252,"&lt;&gt;内部转账",Sheet1!$E$5:$E$28252,"&lt;&gt;*调拨*")</f>
        <v>0</v>
      </c>
      <c r="G97" s="32">
        <f>SUMIFS(Sheet1!$F$5:$F$28252,Sheet1!$I$5:$I$28252,$B97,Sheet1!$L$5:$L$28252,$A97,Sheet1!$D$5:$D$28252,"24小时微信",Sheet1!$E$5:$E$28252,"&lt;&gt;*调拨*")+SUMIFS(Sheet1!$F$5:$F$28252,Sheet1!$I$5:$I$28252,$B97,Sheet1!$L$5:$L$28252,$A97,Sheet1!$E$5:$E$28252,"*24小时微信*",Sheet1!$D$5:$D$28252,"&lt;&gt;24小时微信",Sheet1!$D$5:$D$28252,"&lt;&gt;内部转款",Sheet1!$D$5:$D$28252,"&lt;&gt;内部转账",Sheet1!$E$5:$E$28252,"&lt;&gt;*调拨*")</f>
        <v>0</v>
      </c>
      <c r="H97" s="32">
        <f>SUMIFS(Sheet1!$F$5:$F$28252,Sheet1!$I$5:$I$28252,$B97,Sheet1!$L$5:$L$28252,$A97,Sheet1!$D$5:$D$28252,"美团",Sheet1!$E$5:$E$28252,"&lt;&gt;*调拨*")+SUMIFS(Sheet1!$F$5:$F$28252,Sheet1!$I$5:$I$28252,$B97,Sheet1!$L$5:$L$28252,$A97,Sheet1!$E$5:$E$28252,"*美团*",Sheet1!$D$5:$D$28252,"&lt;&gt;美团",Sheet1!$D$5:$D$28252,"&lt;&gt;内部转款",Sheet1!$D$5:$D$28252,"&lt;&gt;内部转账",Sheet1!$E$5:$E$28252,"&lt;&gt;*调拨*")</f>
        <v>0</v>
      </c>
      <c r="I97" s="32">
        <f>SUMIFS(Sheet1!$F$5:$F$28252,Sheet1!$I$5:$I$28252,$B97,Sheet1!$L$5:$L$28252,$A97,Sheet1!$D$5:$D$28252,"饿了么",Sheet1!$E$5:$E$28252,"&lt;&gt;*调拨*")+SUMIFS(Sheet1!$F$5:$F$28252,Sheet1!$I$5:$I$28252,$B97,Sheet1!$L$5:$L$28252,$A97,Sheet1!$E$5:$E$28252,"*饿了么*",Sheet1!$D$5:$D$28252,"&lt;&gt;饿了么",Sheet1!$D$5:$D$28252,"&lt;&gt;内部转款",Sheet1!$D$5:$D$28252,"&lt;&gt;内部转账",Sheet1!$E$5:$E$28252,"&lt;&gt;*调拨*")</f>
        <v>0</v>
      </c>
      <c r="J97" s="32">
        <f>SUMIFS(Sheet1!$F$5:$F$28252,Sheet1!$I$5:$I$28252,$B97,Sheet1!$L$5:$L$28252,$A97,Sheet1!$D$5:$D$28252,"健E卡",Sheet1!$E$5:$E$28252,"&lt;&gt;*调拨*")+SUMIFS(Sheet1!$F$5:$F$28252,Sheet1!$I$5:$I$28252,$B97,Sheet1!$L$5:$L$28252,$A97,Sheet1!$E$5:$E$28252,"*健E卡*",Sheet1!$D$5:$D$28252,"&lt;&gt;健E卡",Sheet1!$D$5:$D$28252,"&lt;&gt;内部转款",Sheet1!$D$5:$D$28252,"&lt;&gt;内部转账",Sheet1!$E$5:$E$28252,"&lt;&gt;*调拨*")</f>
        <v>0</v>
      </c>
      <c r="K97" s="32">
        <f>SUMIFS(Sheet1!$F$5:$F$28252,Sheet1!$I$5:$I$28252,$B97,Sheet1!$L$5:$L$28252,$A97,Sheet1!$D$5:$D$28252,"抖音",Sheet1!$E$5:$E$28252,"&lt;&gt;*调拨*")+SUMIFS(Sheet1!$F$5:$F$28252,Sheet1!$I$5:$I$28252,$B97,Sheet1!$L$5:$L$28252,$A97,Sheet1!$E$5:$E$28252,"*抖音*",Sheet1!$D$5:$D$28252,"&lt;&gt;抖音",Sheet1!$D$5:$D$28252,"&lt;&gt;内部转款",Sheet1!$D$5:$D$28252,"&lt;&gt;内部转账",Sheet1!$E$5:$E$28252,"&lt;&gt;*调拨*")</f>
        <v>0</v>
      </c>
      <c r="L97" s="32">
        <f>SUMIFS(Sheet1!$F$5:$F$28252,Sheet1!$I$5:$I$28252,$B97,Sheet1!$L$5:$L$28252,$A97,Sheet1!$D$5:$D$28252,"医卡通",Sheet1!$E$5:$E$28252,"&lt;&gt;*调拨*")+SUMIFS(Sheet1!$F$5:$F$28252,Sheet1!$I$5:$I$28252,$B97,Sheet1!$L$5:$L$28252,$A97,Sheet1!$E$5:$E$28252,"*医卡通*",Sheet1!$D$5:$D$28252,"&lt;&gt;医卡通",Sheet1!$D$5:$D$28252,"&lt;&gt;内部转款",Sheet1!$D$5:$D$28252,"&lt;&gt;内部转账",Sheet1!$E$5:$E$28252,"&lt;&gt;*调拨*")</f>
        <v>0</v>
      </c>
      <c r="M97" s="32">
        <f>SUMIFS(Sheet1!$F$5:$F$28252,Sheet1!$I$5:$I$28252,$B97,Sheet1!$L$5:$L$28252,$A97,Sheet1!$D$5:$D$28252,"企健网",Sheet1!$E$5:$E$28252,"&lt;&gt;*调拨*")+SUMIFS(Sheet1!$F$5:$F$28252,Sheet1!$I$5:$I$28252,$B97,Sheet1!$L$5:$L$28252,$A97,Sheet1!$E$5:$E$28252,"*企健网*",Sheet1!$D$5:$D$28252,"&lt;&gt;企健网",Sheet1!$D$5:$D$28252,"&lt;&gt;内部转款",Sheet1!$D$5:$D$28252,"&lt;&gt;内部转账",Sheet1!$E$5:$E$28252,"&lt;&gt;*调拨*")</f>
        <v>0</v>
      </c>
      <c r="N97" s="32">
        <f>SUMIFS(Sheet1!$F$5:$F$28252,Sheet1!$I$5:$I$28252,$B97,Sheet1!$L$5:$L$28252,$A97,Sheet1!$D$5:$D$28252,"银联",Sheet1!$E$5:$E$28252,"&lt;&gt;*调拨*")+SUMIFS(Sheet1!$F$5:$F$28252,Sheet1!$I$5:$I$28252,$B97,Sheet1!$L$5:$L$28252,$A97,Sheet1!$E$5:$E$28252,"*银联*",Sheet1!$D$5:$D$28252,"&lt;&gt;银联",Sheet1!$D$5:$D$28252,"&lt;&gt;内部转款",Sheet1!$D$5:$D$28252,"&lt;&gt;内部转账",Sheet1!$E$5:$E$28252,"&lt;&gt;*调拨*")</f>
        <v>0</v>
      </c>
      <c r="O97" s="32">
        <f>SUMIFS(Sheet1!$F$5:$F$28252,Sheet1!$I$5:$I$28252,$B97,Sheet1!$L$5:$L$28252,$A97,Sheet1!$D$5:$D$28252,"京东",Sheet1!$E$5:$E$28252,"&lt;&gt;*调拨*")+SUMIFS(Sheet1!$F$5:$F$28252,Sheet1!$I$5:$I$28252,$B97,Sheet1!$L$5:$L$28252,$A97,Sheet1!$E$5:$E$28252,"*京东*",Sheet1!$D$5:$D$28252,"&lt;&gt;京东",Sheet1!$D$5:$D$28252,"&lt;&gt;内部转款",Sheet1!$D$5:$D$28252,"&lt;&gt;内部转账",Sheet1!$E$5:$E$28252,"&lt;&gt;*调拨*")</f>
        <v>0</v>
      </c>
      <c r="P97" s="32">
        <f>SUMIFS(Sheet1!$F$5:$F$28252,Sheet1!$I$5:$I$28252,$B97,Sheet1!$L$5:$L$28252,$A97,Sheet1!$D$5:$D$28252,"药机微信",Sheet1!$E$5:$E$28252,"&lt;&gt;*调拨*")+SUMIFS(Sheet1!$F$5:$F$28252,Sheet1!$I$5:$I$28252,$B97,Sheet1!$L$5:$L$28252,$A97,Sheet1!$E$5:$E$28252,"*药机微信*",Sheet1!$D$5:$D$28252,"&lt;&gt;药机微信",Sheet1!$D$5:$D$28252,"&lt;&gt;内部转款",Sheet1!$D$5:$D$28252,"&lt;&gt;内部转账",Sheet1!$E$5:$E$28252,"&lt;&gt;*调拨*")</f>
        <v>0</v>
      </c>
      <c r="Q97" s="32">
        <f>SUMIFS(Sheet1!$F$5:$F$28252,Sheet1!$I$5:$I$28252,$B97,Sheet1!$L$5:$L$28252,$A97,Sheet1!$D$5:$D$28252,"亲情卡",Sheet1!$E$5:$E$28252,"&lt;&gt;*调拨*")+SUMIFS(Sheet1!$F$5:$F$28252,Sheet1!$I$5:$I$28252,$B97,Sheet1!$L$5:$L$28252,$A97,Sheet1!$E$5:$E$28252,"*亲情卡*",Sheet1!$D$5:$D$28252,"&lt;&gt;亲情卡",Sheet1!$D$5:$D$28252,"&lt;&gt;内部转款",Sheet1!$D$5:$D$28252,"&lt;&gt;内部转账",Sheet1!$E$5:$E$28252,"&lt;&gt;*调拨*")</f>
        <v>0</v>
      </c>
      <c r="R97" s="32">
        <f>SUMIFS(Sheet1!$F$5:$F$28252,Sheet1!$I$5:$I$28252,$B97,Sheet1!$L$5:$L$28252,$A97,Sheet1!$D$5:$D$28252,"优惠券",Sheet1!$E$5:$E$28252,"&lt;&gt;*调拨*")+SUMIFS(Sheet1!$F$5:$F$28252,Sheet1!$I$5:$I$28252,$B97,Sheet1!$L$5:$L$28252,$A97,Sheet1!$E$5:$E$28252,"*优惠券*",Sheet1!$D$5:$D$28252,"&lt;&gt;优惠券",Sheet1!$D$5:$D$28252,"&lt;&gt;内部转款",Sheet1!$D$5:$D$28252,"&lt;&gt;内部转账",Sheet1!$E$5:$E$28252,"&lt;&gt;*调拨*")</f>
        <v>0</v>
      </c>
      <c r="S97" s="32">
        <f>SUMIFS(Sheet1!$F$5:$F$28252,Sheet1!$I$5:$I$28252,$B97,Sheet1!$L$5:$L$28252,$A97,Sheet1!$D$5:$D$28252,"代金券",Sheet1!$E$5:$E$28252,"&lt;&gt;*调拨*")+SUMIFS(Sheet1!$F$5:$F$28252,Sheet1!$I$5:$I$28252,$B97,Sheet1!$L$5:$L$28252,$A97,Sheet1!$E$5:$E$28252,"*代金券*",Sheet1!$D$5:$D$28252,"&lt;&gt;代金券",Sheet1!$D$5:$D$28252,"&lt;&gt;内部转款",Sheet1!$D$5:$D$28252,"&lt;&gt;内部转账",Sheet1!$E$5:$E$28252,"&lt;&gt;*调拨*")</f>
        <v>0</v>
      </c>
      <c r="T97" s="32">
        <f>SUMIFS(Sheet1!$F$5:$F$28252,Sheet1!$I$5:$I$28252,$B97,Sheet1!$L$5:$L$28252,$A97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97,Sheet1!$L$5:$L$28252,$A97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97,Sheet1!$L$5:$L$28252,$A97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97,Sheet1!$L$5:$L$28252,$A97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7" s="32">
        <f>SUMIFS(Sheet1!$F$5:$F$28252,Sheet1!$I$5:$I$28252,$B97,Sheet1!$L$5:$L$28252,$A97,Sheet1!$E$5:$E$28252,"*调拨*")</f>
        <v>0</v>
      </c>
      <c r="V97" s="32">
        <f>SUMIFS(Sheet1!$F$5:$F$28252,Sheet1!$I$5:$I$28252,$B97,Sheet1!$L$5:$L$28252,$A97,Sheet1!$D$5:$D$28252,"储值",Sheet1!$E$5:$E$28252,"&lt;&gt;*调拨*")+SUMIFS(Sheet1!$F$5:$F$28252,Sheet1!$I$5:$I$28252,$B97,Sheet1!$L$5:$L$28252,$A97,Sheet1!$E$5:$E$28252,"*储值*",Sheet1!$D$5:$D$28252,"&lt;&gt;储值",Sheet1!$D$5:$D$28252,"&lt;&gt;内部转款",Sheet1!$D$5:$D$28252,"&lt;&gt;内部转账",Sheet1!$E$5:$E$28252,"&lt;&gt;*调拨*")</f>
        <v>0</v>
      </c>
      <c r="W97" s="32">
        <f>SUMIFS(Sheet1!$F$5:$F$28252,Sheet1!$I$5:$I$28252,$B97,Sheet1!$L$5:$L$28252,$A97,Sheet1!$D$5:$D$28252,"效期",Sheet1!$E$5:$E$28252,"&lt;&gt;*调拨*")+SUMIFS(Sheet1!$F$5:$F$28252,Sheet1!$I$5:$I$28252,$B97,Sheet1!$L$5:$L$28252,$A97,Sheet1!$E$5:$E$28252,"*效期*",Sheet1!$D$5:$D$28252,"&lt;&gt;效期",Sheet1!$D$5:$D$28252,"&lt;&gt;内部转款",Sheet1!$D$5:$D$28252,"&lt;&gt;内部转账",Sheet1!$E$5:$E$28252,"&lt;&gt;*调拨*")</f>
        <v>0</v>
      </c>
      <c r="X97" s="32">
        <f>SUMIFS(Sheet1!$F$5:$F$28252,Sheet1!$I$5:$I$28252,$B97,Sheet1!$L$5:$L$28252,$A97,Sheet1!$D$5:$D$28252,"内部转款",Sheet1!$E$5:$E$28252,"&lt;&gt;*调拨*")+SUMIFS(Sheet1!$F$5:$F$28252,Sheet1!$I$5:$I$28252,$B97,Sheet1!$L$5:$L$28252,$A97,Sheet1!$D$5:$D$28252,"内部转账",Sheet1!$E$5:$E$28252,"&lt;&gt;*调拨*")</f>
        <v>0</v>
      </c>
      <c r="Y97" s="32">
        <f t="shared" si="4"/>
        <v>0</v>
      </c>
      <c r="Z97" s="32">
        <f>SUMIFS(Sheet1!$F$5:$F$28252,Sheet1!$I$5:$I$28252,$B97,Sheet1!$L$5:$L$28252,$A97)</f>
        <v>14641.84</v>
      </c>
      <c r="AA97" s="32">
        <f>SUMIFS(Sheet1!$G$5:$G$28252,Sheet1!$I$5:$I$28252,$B97,Sheet1!$L$5:$L$28252,$A97,Sheet1!$D$5:$D$28252,"工资",Sheet1!$E$5:$E$28252,"&lt;&gt;*调拨*")+SUMIFS(Sheet1!$G$5:$G$28252,Sheet1!$I$5:$I$28252,$B97,Sheet1!$L$5:$L$28252,$A97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4840.59</v>
      </c>
      <c r="AB97" s="32">
        <f>SUMIFS(Sheet1!$G$5:$G$28252,Sheet1!$I$5:$I$28252,$B97,Sheet1!$L$5:$L$28252,$A97,Sheet1!$D$5:$D$28252,"水费",Sheet1!$E$5:$E$28252,"&lt;&gt;*调拨*")+SUMIFS(Sheet1!$G$5:$G$28252,Sheet1!$I$5:$I$28252,$B97,Sheet1!$L$5:$L$28252,$A97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7" s="32">
        <f>SUMIFS(Sheet1!$G$5:$G$28252,Sheet1!$I$5:$I$28252,$B97,Sheet1!$L$5:$L$28252,$A97,Sheet1!$D$5:$D$28252,"电费",Sheet1!$E$5:$E$28252,"&lt;&gt;*调拨*")+SUMIFS(Sheet1!$G$5:$G$28252,Sheet1!$I$5:$I$28252,$B97,Sheet1!$L$5:$L$28252,$A97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7" s="32">
        <f>SUMIFS(Sheet1!$G$5:$G$28252,Sheet1!$I$5:$I$28252,$B97,Sheet1!$L$5:$L$28252,$A97,Sheet1!$D$5:$D$28252,"宽带费",Sheet1!$E$5:$E$28252,"&lt;&gt;*调拨*")+SUMIFS(Sheet1!$G$5:$G$28252,Sheet1!$I$5:$I$28252,$B97,Sheet1!$L$5:$L$28252,$A97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7" s="32">
        <f>SUMIFS(Sheet1!$G$5:$G$28252,Sheet1!$I$5:$I$28252,$B97,Sheet1!$L$5:$L$28252,$A97,Sheet1!$D$5:$D$28252,"办公费",Sheet1!$E$5:$E$28252,"&lt;&gt;*调拨*")+SUMIFS(Sheet1!$G$5:$G$28252,Sheet1!$I$5:$I$28252,$B97,Sheet1!$L$5:$L$28252,$A97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97" s="32">
        <f>SUMIFS(Sheet1!$G$5:$G$28252,Sheet1!$I$5:$I$28252,$B97,Sheet1!$L$5:$L$28252,$A97,Sheet1!$D$5:$D$28252,"话费",Sheet1!$E$5:$E$28252,"&lt;&gt;*调拨*")+SUMIFS(Sheet1!$G$5:$G$28252,Sheet1!$I$5:$I$28252,$B97,Sheet1!$L$5:$L$28252,$A97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7" s="32">
        <f>SUMIFS(Sheet1!$G$5:$G$28252,Sheet1!$I$5:$I$28252,$B97,Sheet1!$L$5:$L$28252,$A97,Sheet1!$D$5:$D$28252,"房租",Sheet1!$E$5:$E$28252,"&lt;&gt;*调拨*")+SUMIFS(Sheet1!$G$5:$G$28252,Sheet1!$I$5:$I$28252,$B97,Sheet1!$L$5:$L$28252,$A97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7" s="32">
        <f>SUMIFS(Sheet1!$G$5:$G$28252,Sheet1!$I$5:$I$28252,$B97,Sheet1!$L$5:$L$28252,$A97,Sheet1!$E$5:$E$28252,"*调拨*")</f>
        <v>0</v>
      </c>
      <c r="AI97" s="32">
        <f>SUMIFS(Sheet1!$G$5:$G$28252,Sheet1!$I$5:$I$28252,$B97,Sheet1!$L$5:$L$28252,$A97,Sheet1!$D$5:$D$28252,"内部转款",Sheet1!$E$5:$E$28252,"&lt;&gt;*调拨*")+SUMIFS(Sheet1!$G$5:$G$28252,Sheet1!$I$5:$I$28252,$B97,Sheet1!$L$5:$L$28252,$A97,Sheet1!$D$5:$D$28252,"内部转账",Sheet1!$E$5:$E$28252,"&lt;&gt;*调拨*")</f>
        <v>0</v>
      </c>
      <c r="AJ97" s="32">
        <f t="shared" si="5"/>
        <v>0</v>
      </c>
      <c r="AK97" s="32">
        <f>SUMIFS(Sheet1!$G$5:$G$28252,Sheet1!$I$5:$I$28252,$B97,Sheet1!$L$5:$L$28252,$A97)</f>
        <v>4840.59</v>
      </c>
      <c r="AL97" s="32">
        <f t="shared" si="6"/>
        <v>9801.25</v>
      </c>
    </row>
    <row r="98" ht="16.5" spans="1:38">
      <c r="A98" s="30">
        <v>202601</v>
      </c>
      <c r="B98" s="31" t="s">
        <v>196</v>
      </c>
      <c r="C98" s="32">
        <f>SUMIFS(Sheet1!$F$5:$F$28252,Sheet1!$I$5:$I$28252,$B98,Sheet1!$L$5:$L$28252,$A98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14583.7</v>
      </c>
      <c r="D98" s="32">
        <f>SUMIFS(Sheet1!$F$5:$F$28252,Sheet1!$I$5:$I$28252,$B98,Sheet1!$L$5:$L$28252,$A98,Sheet1!$D$5:$D$28252,"医保即时拨付",Sheet1!$E$5:$E$28252,"&lt;&gt;*调拨*")+SUMIFS(Sheet1!$F$5:$F$28252,Sheet1!$I$5:$I$28252,$B98,Sheet1!$L$5:$L$28252,$A98,Sheet1!$E$5:$E$28252,"*医保即时拨付*",Sheet1!$D$5:$D$28252,"&lt;&gt;医保即时拨付",Sheet1!$D$5:$D$28252,"&lt;&gt;内部转款",Sheet1!$D$5:$D$28252,"&lt;&gt;内部转账",Sheet1!$E$5:$E$28252,"&lt;&gt;*调拨*")</f>
        <v>0</v>
      </c>
      <c r="E98" s="32">
        <f>SUMIFS(Sheet1!$F$5:$F$28252,Sheet1!$I$5:$I$28252,$B98,Sheet1!$L$5:$L$28252,$A98,Sheet1!$D$5:$D$28252,"医保",Sheet1!$E$5:$E$28252,"&lt;&gt;*调拨*",Sheet1!$E$5:$E$28252,"&lt;&gt;*医保即时拨付*")+SUMIFS(Sheet1!$F$5:$F$28252,Sheet1!$I$5:$I$28252,$B98,Sheet1!$L$5:$L$28252,$A98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1995.82</v>
      </c>
      <c r="F98" s="32">
        <f>SUMIFS(Sheet1!$F$5:$F$28252,Sheet1!$I$5:$I$28252,$B98,Sheet1!$L$5:$L$28252,$A98,Sheet1!$D$5:$D$28252,"聚合",Sheet1!$E$5:$E$28252,"&lt;&gt;*调拨*")+SUMIFS(Sheet1!$F$5:$F$28252,Sheet1!$I$5:$I$28252,$B98,Sheet1!$L$5:$L$28252,$A98,Sheet1!$E$5:$E$28252,"*聚合*",Sheet1!$D$5:$D$28252,"&lt;&gt;聚合",Sheet1!$D$5:$D$28252,"&lt;&gt;内部转款",Sheet1!$D$5:$D$28252,"&lt;&gt;内部转账",Sheet1!$E$5:$E$28252,"&lt;&gt;*调拨*")</f>
        <v>0</v>
      </c>
      <c r="G98" s="32">
        <f>SUMIFS(Sheet1!$F$5:$F$28252,Sheet1!$I$5:$I$28252,$B98,Sheet1!$L$5:$L$28252,$A98,Sheet1!$D$5:$D$28252,"24小时微信",Sheet1!$E$5:$E$28252,"&lt;&gt;*调拨*")+SUMIFS(Sheet1!$F$5:$F$28252,Sheet1!$I$5:$I$28252,$B98,Sheet1!$L$5:$L$28252,$A98,Sheet1!$E$5:$E$28252,"*24小时微信*",Sheet1!$D$5:$D$28252,"&lt;&gt;24小时微信",Sheet1!$D$5:$D$28252,"&lt;&gt;内部转款",Sheet1!$D$5:$D$28252,"&lt;&gt;内部转账",Sheet1!$E$5:$E$28252,"&lt;&gt;*调拨*")</f>
        <v>0</v>
      </c>
      <c r="H98" s="32">
        <f>SUMIFS(Sheet1!$F$5:$F$28252,Sheet1!$I$5:$I$28252,$B98,Sheet1!$L$5:$L$28252,$A98,Sheet1!$D$5:$D$28252,"美团",Sheet1!$E$5:$E$28252,"&lt;&gt;*调拨*")+SUMIFS(Sheet1!$F$5:$F$28252,Sheet1!$I$5:$I$28252,$B98,Sheet1!$L$5:$L$28252,$A98,Sheet1!$E$5:$E$28252,"*美团*",Sheet1!$D$5:$D$28252,"&lt;&gt;美团",Sheet1!$D$5:$D$28252,"&lt;&gt;内部转款",Sheet1!$D$5:$D$28252,"&lt;&gt;内部转账",Sheet1!$E$5:$E$28252,"&lt;&gt;*调拨*")</f>
        <v>0</v>
      </c>
      <c r="I98" s="32">
        <f>SUMIFS(Sheet1!$F$5:$F$28252,Sheet1!$I$5:$I$28252,$B98,Sheet1!$L$5:$L$28252,$A98,Sheet1!$D$5:$D$28252,"饿了么",Sheet1!$E$5:$E$28252,"&lt;&gt;*调拨*")+SUMIFS(Sheet1!$F$5:$F$28252,Sheet1!$I$5:$I$28252,$B98,Sheet1!$L$5:$L$28252,$A98,Sheet1!$E$5:$E$28252,"*饿了么*",Sheet1!$D$5:$D$28252,"&lt;&gt;饿了么",Sheet1!$D$5:$D$28252,"&lt;&gt;内部转款",Sheet1!$D$5:$D$28252,"&lt;&gt;内部转账",Sheet1!$E$5:$E$28252,"&lt;&gt;*调拨*")</f>
        <v>0</v>
      </c>
      <c r="J98" s="32">
        <f>SUMIFS(Sheet1!$F$5:$F$28252,Sheet1!$I$5:$I$28252,$B98,Sheet1!$L$5:$L$28252,$A98,Sheet1!$D$5:$D$28252,"健E卡",Sheet1!$E$5:$E$28252,"&lt;&gt;*调拨*")+SUMIFS(Sheet1!$F$5:$F$28252,Sheet1!$I$5:$I$28252,$B98,Sheet1!$L$5:$L$28252,$A98,Sheet1!$E$5:$E$28252,"*健E卡*",Sheet1!$D$5:$D$28252,"&lt;&gt;健E卡",Sheet1!$D$5:$D$28252,"&lt;&gt;内部转款",Sheet1!$D$5:$D$28252,"&lt;&gt;内部转账",Sheet1!$E$5:$E$28252,"&lt;&gt;*调拨*")</f>
        <v>0</v>
      </c>
      <c r="K98" s="32">
        <f>SUMIFS(Sheet1!$F$5:$F$28252,Sheet1!$I$5:$I$28252,$B98,Sheet1!$L$5:$L$28252,$A98,Sheet1!$D$5:$D$28252,"抖音",Sheet1!$E$5:$E$28252,"&lt;&gt;*调拨*")+SUMIFS(Sheet1!$F$5:$F$28252,Sheet1!$I$5:$I$28252,$B98,Sheet1!$L$5:$L$28252,$A98,Sheet1!$E$5:$E$28252,"*抖音*",Sheet1!$D$5:$D$28252,"&lt;&gt;抖音",Sheet1!$D$5:$D$28252,"&lt;&gt;内部转款",Sheet1!$D$5:$D$28252,"&lt;&gt;内部转账",Sheet1!$E$5:$E$28252,"&lt;&gt;*调拨*")</f>
        <v>0</v>
      </c>
      <c r="L98" s="32">
        <f>SUMIFS(Sheet1!$F$5:$F$28252,Sheet1!$I$5:$I$28252,$B98,Sheet1!$L$5:$L$28252,$A98,Sheet1!$D$5:$D$28252,"医卡通",Sheet1!$E$5:$E$28252,"&lt;&gt;*调拨*")+SUMIFS(Sheet1!$F$5:$F$28252,Sheet1!$I$5:$I$28252,$B98,Sheet1!$L$5:$L$28252,$A98,Sheet1!$E$5:$E$28252,"*医卡通*",Sheet1!$D$5:$D$28252,"&lt;&gt;医卡通",Sheet1!$D$5:$D$28252,"&lt;&gt;内部转款",Sheet1!$D$5:$D$28252,"&lt;&gt;内部转账",Sheet1!$E$5:$E$28252,"&lt;&gt;*调拨*")</f>
        <v>0</v>
      </c>
      <c r="M98" s="32">
        <f>SUMIFS(Sheet1!$F$5:$F$28252,Sheet1!$I$5:$I$28252,$B98,Sheet1!$L$5:$L$28252,$A98,Sheet1!$D$5:$D$28252,"企健网",Sheet1!$E$5:$E$28252,"&lt;&gt;*调拨*")+SUMIFS(Sheet1!$F$5:$F$28252,Sheet1!$I$5:$I$28252,$B98,Sheet1!$L$5:$L$28252,$A98,Sheet1!$E$5:$E$28252,"*企健网*",Sheet1!$D$5:$D$28252,"&lt;&gt;企健网",Sheet1!$D$5:$D$28252,"&lt;&gt;内部转款",Sheet1!$D$5:$D$28252,"&lt;&gt;内部转账",Sheet1!$E$5:$E$28252,"&lt;&gt;*调拨*")</f>
        <v>0</v>
      </c>
      <c r="N98" s="32">
        <f>SUMIFS(Sheet1!$F$5:$F$28252,Sheet1!$I$5:$I$28252,$B98,Sheet1!$L$5:$L$28252,$A98,Sheet1!$D$5:$D$28252,"银联",Sheet1!$E$5:$E$28252,"&lt;&gt;*调拨*")+SUMIFS(Sheet1!$F$5:$F$28252,Sheet1!$I$5:$I$28252,$B98,Sheet1!$L$5:$L$28252,$A98,Sheet1!$E$5:$E$28252,"*银联*",Sheet1!$D$5:$D$28252,"&lt;&gt;银联",Sheet1!$D$5:$D$28252,"&lt;&gt;内部转款",Sheet1!$D$5:$D$28252,"&lt;&gt;内部转账",Sheet1!$E$5:$E$28252,"&lt;&gt;*调拨*")</f>
        <v>0</v>
      </c>
      <c r="O98" s="32">
        <f>SUMIFS(Sheet1!$F$5:$F$28252,Sheet1!$I$5:$I$28252,$B98,Sheet1!$L$5:$L$28252,$A98,Sheet1!$D$5:$D$28252,"京东",Sheet1!$E$5:$E$28252,"&lt;&gt;*调拨*")+SUMIFS(Sheet1!$F$5:$F$28252,Sheet1!$I$5:$I$28252,$B98,Sheet1!$L$5:$L$28252,$A98,Sheet1!$E$5:$E$28252,"*京东*",Sheet1!$D$5:$D$28252,"&lt;&gt;京东",Sheet1!$D$5:$D$28252,"&lt;&gt;内部转款",Sheet1!$D$5:$D$28252,"&lt;&gt;内部转账",Sheet1!$E$5:$E$28252,"&lt;&gt;*调拨*")</f>
        <v>0</v>
      </c>
      <c r="P98" s="32">
        <f>SUMIFS(Sheet1!$F$5:$F$28252,Sheet1!$I$5:$I$28252,$B98,Sheet1!$L$5:$L$28252,$A98,Sheet1!$D$5:$D$28252,"药机微信",Sheet1!$E$5:$E$28252,"&lt;&gt;*调拨*")+SUMIFS(Sheet1!$F$5:$F$28252,Sheet1!$I$5:$I$28252,$B98,Sheet1!$L$5:$L$28252,$A98,Sheet1!$E$5:$E$28252,"*药机微信*",Sheet1!$D$5:$D$28252,"&lt;&gt;药机微信",Sheet1!$D$5:$D$28252,"&lt;&gt;内部转款",Sheet1!$D$5:$D$28252,"&lt;&gt;内部转账",Sheet1!$E$5:$E$28252,"&lt;&gt;*调拨*")</f>
        <v>0</v>
      </c>
      <c r="Q98" s="32">
        <f>SUMIFS(Sheet1!$F$5:$F$28252,Sheet1!$I$5:$I$28252,$B98,Sheet1!$L$5:$L$28252,$A98,Sheet1!$D$5:$D$28252,"亲情卡",Sheet1!$E$5:$E$28252,"&lt;&gt;*调拨*")+SUMIFS(Sheet1!$F$5:$F$28252,Sheet1!$I$5:$I$28252,$B98,Sheet1!$L$5:$L$28252,$A98,Sheet1!$E$5:$E$28252,"*亲情卡*",Sheet1!$D$5:$D$28252,"&lt;&gt;亲情卡",Sheet1!$D$5:$D$28252,"&lt;&gt;内部转款",Sheet1!$D$5:$D$28252,"&lt;&gt;内部转账",Sheet1!$E$5:$E$28252,"&lt;&gt;*调拨*")</f>
        <v>0</v>
      </c>
      <c r="R98" s="32">
        <f>SUMIFS(Sheet1!$F$5:$F$28252,Sheet1!$I$5:$I$28252,$B98,Sheet1!$L$5:$L$28252,$A98,Sheet1!$D$5:$D$28252,"优惠券",Sheet1!$E$5:$E$28252,"&lt;&gt;*调拨*")+SUMIFS(Sheet1!$F$5:$F$28252,Sheet1!$I$5:$I$28252,$B98,Sheet1!$L$5:$L$28252,$A98,Sheet1!$E$5:$E$28252,"*优惠券*",Sheet1!$D$5:$D$28252,"&lt;&gt;优惠券",Sheet1!$D$5:$D$28252,"&lt;&gt;内部转款",Sheet1!$D$5:$D$28252,"&lt;&gt;内部转账",Sheet1!$E$5:$E$28252,"&lt;&gt;*调拨*")</f>
        <v>0</v>
      </c>
      <c r="S98" s="32">
        <f>SUMIFS(Sheet1!$F$5:$F$28252,Sheet1!$I$5:$I$28252,$B98,Sheet1!$L$5:$L$28252,$A98,Sheet1!$D$5:$D$28252,"代金券",Sheet1!$E$5:$E$28252,"&lt;&gt;*调拨*")+SUMIFS(Sheet1!$F$5:$F$28252,Sheet1!$I$5:$I$28252,$B98,Sheet1!$L$5:$L$28252,$A98,Sheet1!$E$5:$E$28252,"*代金券*",Sheet1!$D$5:$D$28252,"&lt;&gt;代金券",Sheet1!$D$5:$D$28252,"&lt;&gt;内部转款",Sheet1!$D$5:$D$28252,"&lt;&gt;内部转账",Sheet1!$E$5:$E$28252,"&lt;&gt;*调拨*")</f>
        <v>0</v>
      </c>
      <c r="T98" s="32">
        <f>SUMIFS(Sheet1!$F$5:$F$28252,Sheet1!$I$5:$I$28252,$B98,Sheet1!$L$5:$L$28252,$A98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98,Sheet1!$L$5:$L$28252,$A98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98,Sheet1!$L$5:$L$28252,$A98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98,Sheet1!$L$5:$L$28252,$A98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8" s="32">
        <f>SUMIFS(Sheet1!$F$5:$F$28252,Sheet1!$I$5:$I$28252,$B98,Sheet1!$L$5:$L$28252,$A98,Sheet1!$E$5:$E$28252,"*调拨*")</f>
        <v>0</v>
      </c>
      <c r="V98" s="32">
        <f>SUMIFS(Sheet1!$F$5:$F$28252,Sheet1!$I$5:$I$28252,$B98,Sheet1!$L$5:$L$28252,$A98,Sheet1!$D$5:$D$28252,"储值",Sheet1!$E$5:$E$28252,"&lt;&gt;*调拨*")+SUMIFS(Sheet1!$F$5:$F$28252,Sheet1!$I$5:$I$28252,$B98,Sheet1!$L$5:$L$28252,$A98,Sheet1!$E$5:$E$28252,"*储值*",Sheet1!$D$5:$D$28252,"&lt;&gt;储值",Sheet1!$D$5:$D$28252,"&lt;&gt;内部转款",Sheet1!$D$5:$D$28252,"&lt;&gt;内部转账",Sheet1!$E$5:$E$28252,"&lt;&gt;*调拨*")</f>
        <v>0</v>
      </c>
      <c r="W98" s="32">
        <f>SUMIFS(Sheet1!$F$5:$F$28252,Sheet1!$I$5:$I$28252,$B98,Sheet1!$L$5:$L$28252,$A98,Sheet1!$D$5:$D$28252,"效期",Sheet1!$E$5:$E$28252,"&lt;&gt;*调拨*")+SUMIFS(Sheet1!$F$5:$F$28252,Sheet1!$I$5:$I$28252,$B98,Sheet1!$L$5:$L$28252,$A98,Sheet1!$E$5:$E$28252,"*效期*",Sheet1!$D$5:$D$28252,"&lt;&gt;效期",Sheet1!$D$5:$D$28252,"&lt;&gt;内部转款",Sheet1!$D$5:$D$28252,"&lt;&gt;内部转账",Sheet1!$E$5:$E$28252,"&lt;&gt;*调拨*")</f>
        <v>0</v>
      </c>
      <c r="X98" s="32">
        <f>SUMIFS(Sheet1!$F$5:$F$28252,Sheet1!$I$5:$I$28252,$B98,Sheet1!$L$5:$L$28252,$A98,Sheet1!$D$5:$D$28252,"内部转款",Sheet1!$E$5:$E$28252,"&lt;&gt;*调拨*")+SUMIFS(Sheet1!$F$5:$F$28252,Sheet1!$I$5:$I$28252,$B98,Sheet1!$L$5:$L$28252,$A98,Sheet1!$D$5:$D$28252,"内部转账",Sheet1!$E$5:$E$28252,"&lt;&gt;*调拨*")</f>
        <v>0</v>
      </c>
      <c r="Y98" s="32">
        <f t="shared" si="4"/>
        <v>0</v>
      </c>
      <c r="Z98" s="32">
        <f>SUMIFS(Sheet1!$F$5:$F$28252,Sheet1!$I$5:$I$28252,$B98,Sheet1!$L$5:$L$28252,$A98)</f>
        <v>16579.52</v>
      </c>
      <c r="AA98" s="32">
        <f>SUMIFS(Sheet1!$G$5:$G$28252,Sheet1!$I$5:$I$28252,$B98,Sheet1!$L$5:$L$28252,$A98,Sheet1!$D$5:$D$28252,"工资",Sheet1!$E$5:$E$28252,"&lt;&gt;*调拨*")+SUMIFS(Sheet1!$G$5:$G$28252,Sheet1!$I$5:$I$28252,$B98,Sheet1!$L$5:$L$28252,$A98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4216.78</v>
      </c>
      <c r="AB98" s="32">
        <f>SUMIFS(Sheet1!$G$5:$G$28252,Sheet1!$I$5:$I$28252,$B98,Sheet1!$L$5:$L$28252,$A98,Sheet1!$D$5:$D$28252,"水费",Sheet1!$E$5:$E$28252,"&lt;&gt;*调拨*")+SUMIFS(Sheet1!$G$5:$G$28252,Sheet1!$I$5:$I$28252,$B98,Sheet1!$L$5:$L$28252,$A98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8" s="32">
        <f>SUMIFS(Sheet1!$G$5:$G$28252,Sheet1!$I$5:$I$28252,$B98,Sheet1!$L$5:$L$28252,$A98,Sheet1!$D$5:$D$28252,"电费",Sheet1!$E$5:$E$28252,"&lt;&gt;*调拨*")+SUMIFS(Sheet1!$G$5:$G$28252,Sheet1!$I$5:$I$28252,$B98,Sheet1!$L$5:$L$28252,$A98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8" s="32">
        <f>SUMIFS(Sheet1!$G$5:$G$28252,Sheet1!$I$5:$I$28252,$B98,Sheet1!$L$5:$L$28252,$A98,Sheet1!$D$5:$D$28252,"宽带费",Sheet1!$E$5:$E$28252,"&lt;&gt;*调拨*")+SUMIFS(Sheet1!$G$5:$G$28252,Sheet1!$I$5:$I$28252,$B98,Sheet1!$L$5:$L$28252,$A98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8" s="32">
        <f>SUMIFS(Sheet1!$G$5:$G$28252,Sheet1!$I$5:$I$28252,$B98,Sheet1!$L$5:$L$28252,$A98,Sheet1!$D$5:$D$28252,"办公费",Sheet1!$E$5:$E$28252,"&lt;&gt;*调拨*")+SUMIFS(Sheet1!$G$5:$G$28252,Sheet1!$I$5:$I$28252,$B98,Sheet1!$L$5:$L$28252,$A98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98" s="32">
        <f>SUMIFS(Sheet1!$G$5:$G$28252,Sheet1!$I$5:$I$28252,$B98,Sheet1!$L$5:$L$28252,$A98,Sheet1!$D$5:$D$28252,"话费",Sheet1!$E$5:$E$28252,"&lt;&gt;*调拨*")+SUMIFS(Sheet1!$G$5:$G$28252,Sheet1!$I$5:$I$28252,$B98,Sheet1!$L$5:$L$28252,$A98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8" s="32">
        <f>SUMIFS(Sheet1!$G$5:$G$28252,Sheet1!$I$5:$I$28252,$B98,Sheet1!$L$5:$L$28252,$A98,Sheet1!$D$5:$D$28252,"房租",Sheet1!$E$5:$E$28252,"&lt;&gt;*调拨*")+SUMIFS(Sheet1!$G$5:$G$28252,Sheet1!$I$5:$I$28252,$B98,Sheet1!$L$5:$L$28252,$A98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8" s="32">
        <f>SUMIFS(Sheet1!$G$5:$G$28252,Sheet1!$I$5:$I$28252,$B98,Sheet1!$L$5:$L$28252,$A98,Sheet1!$E$5:$E$28252,"*调拨*")</f>
        <v>0</v>
      </c>
      <c r="AI98" s="32">
        <f>SUMIFS(Sheet1!$G$5:$G$28252,Sheet1!$I$5:$I$28252,$B98,Sheet1!$L$5:$L$28252,$A98,Sheet1!$D$5:$D$28252,"内部转款",Sheet1!$E$5:$E$28252,"&lt;&gt;*调拨*")+SUMIFS(Sheet1!$G$5:$G$28252,Sheet1!$I$5:$I$28252,$B98,Sheet1!$L$5:$L$28252,$A98,Sheet1!$D$5:$D$28252,"内部转账",Sheet1!$E$5:$E$28252,"&lt;&gt;*调拨*")</f>
        <v>0</v>
      </c>
      <c r="AJ98" s="32">
        <f t="shared" si="5"/>
        <v>0</v>
      </c>
      <c r="AK98" s="32">
        <f>SUMIFS(Sheet1!$G$5:$G$28252,Sheet1!$I$5:$I$28252,$B98,Sheet1!$L$5:$L$28252,$A98)</f>
        <v>4216.78</v>
      </c>
      <c r="AL98" s="32">
        <f t="shared" si="6"/>
        <v>12362.74</v>
      </c>
    </row>
    <row r="99" ht="16.5" spans="1:38">
      <c r="A99" s="30">
        <v>202601</v>
      </c>
      <c r="B99" s="31" t="s">
        <v>109</v>
      </c>
      <c r="C99" s="32">
        <f>SUMIFS(Sheet1!$F$5:$F$28252,Sheet1!$I$5:$I$28252,$B99,Sheet1!$L$5:$L$28252,$A99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17272.97</v>
      </c>
      <c r="D99" s="32">
        <f>SUMIFS(Sheet1!$F$5:$F$28252,Sheet1!$I$5:$I$28252,$B99,Sheet1!$L$5:$L$28252,$A99,Sheet1!$D$5:$D$28252,"医保即时拨付",Sheet1!$E$5:$E$28252,"&lt;&gt;*调拨*")+SUMIFS(Sheet1!$F$5:$F$28252,Sheet1!$I$5:$I$28252,$B99,Sheet1!$L$5:$L$28252,$A99,Sheet1!$E$5:$E$28252,"*医保即时拨付*",Sheet1!$D$5:$D$28252,"&lt;&gt;医保即时拨付",Sheet1!$D$5:$D$28252,"&lt;&gt;内部转款",Sheet1!$D$5:$D$28252,"&lt;&gt;内部转账",Sheet1!$E$5:$E$28252,"&lt;&gt;*调拨*")</f>
        <v>0</v>
      </c>
      <c r="E99" s="32">
        <f>SUMIFS(Sheet1!$F$5:$F$28252,Sheet1!$I$5:$I$28252,$B99,Sheet1!$L$5:$L$28252,$A99,Sheet1!$D$5:$D$28252,"医保",Sheet1!$E$5:$E$28252,"&lt;&gt;*调拨*",Sheet1!$E$5:$E$28252,"&lt;&gt;*医保即时拨付*")+SUMIFS(Sheet1!$F$5:$F$28252,Sheet1!$I$5:$I$28252,$B99,Sheet1!$L$5:$L$28252,$A99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2480.5</v>
      </c>
      <c r="F99" s="32">
        <f>SUMIFS(Sheet1!$F$5:$F$28252,Sheet1!$I$5:$I$28252,$B99,Sheet1!$L$5:$L$28252,$A99,Sheet1!$D$5:$D$28252,"聚合",Sheet1!$E$5:$E$28252,"&lt;&gt;*调拨*")+SUMIFS(Sheet1!$F$5:$F$28252,Sheet1!$I$5:$I$28252,$B99,Sheet1!$L$5:$L$28252,$A99,Sheet1!$E$5:$E$28252,"*聚合*",Sheet1!$D$5:$D$28252,"&lt;&gt;聚合",Sheet1!$D$5:$D$28252,"&lt;&gt;内部转款",Sheet1!$D$5:$D$28252,"&lt;&gt;内部转账",Sheet1!$E$5:$E$28252,"&lt;&gt;*调拨*")</f>
        <v>0</v>
      </c>
      <c r="G99" s="32">
        <f>SUMIFS(Sheet1!$F$5:$F$28252,Sheet1!$I$5:$I$28252,$B99,Sheet1!$L$5:$L$28252,$A99,Sheet1!$D$5:$D$28252,"24小时微信",Sheet1!$E$5:$E$28252,"&lt;&gt;*调拨*")+SUMIFS(Sheet1!$F$5:$F$28252,Sheet1!$I$5:$I$28252,$B99,Sheet1!$L$5:$L$28252,$A99,Sheet1!$E$5:$E$28252,"*24小时微信*",Sheet1!$D$5:$D$28252,"&lt;&gt;24小时微信",Sheet1!$D$5:$D$28252,"&lt;&gt;内部转款",Sheet1!$D$5:$D$28252,"&lt;&gt;内部转账",Sheet1!$E$5:$E$28252,"&lt;&gt;*调拨*")</f>
        <v>0</v>
      </c>
      <c r="H99" s="32">
        <f>SUMIFS(Sheet1!$F$5:$F$28252,Sheet1!$I$5:$I$28252,$B99,Sheet1!$L$5:$L$28252,$A99,Sheet1!$D$5:$D$28252,"美团",Sheet1!$E$5:$E$28252,"&lt;&gt;*调拨*")+SUMIFS(Sheet1!$F$5:$F$28252,Sheet1!$I$5:$I$28252,$B99,Sheet1!$L$5:$L$28252,$A99,Sheet1!$E$5:$E$28252,"*美团*",Sheet1!$D$5:$D$28252,"&lt;&gt;美团",Sheet1!$D$5:$D$28252,"&lt;&gt;内部转款",Sheet1!$D$5:$D$28252,"&lt;&gt;内部转账",Sheet1!$E$5:$E$28252,"&lt;&gt;*调拨*")</f>
        <v>0</v>
      </c>
      <c r="I99" s="32">
        <f>SUMIFS(Sheet1!$F$5:$F$28252,Sheet1!$I$5:$I$28252,$B99,Sheet1!$L$5:$L$28252,$A99,Sheet1!$D$5:$D$28252,"饿了么",Sheet1!$E$5:$E$28252,"&lt;&gt;*调拨*")+SUMIFS(Sheet1!$F$5:$F$28252,Sheet1!$I$5:$I$28252,$B99,Sheet1!$L$5:$L$28252,$A99,Sheet1!$E$5:$E$28252,"*饿了么*",Sheet1!$D$5:$D$28252,"&lt;&gt;饿了么",Sheet1!$D$5:$D$28252,"&lt;&gt;内部转款",Sheet1!$D$5:$D$28252,"&lt;&gt;内部转账",Sheet1!$E$5:$E$28252,"&lt;&gt;*调拨*")</f>
        <v>0</v>
      </c>
      <c r="J99" s="32">
        <f>SUMIFS(Sheet1!$F$5:$F$28252,Sheet1!$I$5:$I$28252,$B99,Sheet1!$L$5:$L$28252,$A99,Sheet1!$D$5:$D$28252,"健E卡",Sheet1!$E$5:$E$28252,"&lt;&gt;*调拨*")+SUMIFS(Sheet1!$F$5:$F$28252,Sheet1!$I$5:$I$28252,$B99,Sheet1!$L$5:$L$28252,$A99,Sheet1!$E$5:$E$28252,"*健E卡*",Sheet1!$D$5:$D$28252,"&lt;&gt;健E卡",Sheet1!$D$5:$D$28252,"&lt;&gt;内部转款",Sheet1!$D$5:$D$28252,"&lt;&gt;内部转账",Sheet1!$E$5:$E$28252,"&lt;&gt;*调拨*")</f>
        <v>0</v>
      </c>
      <c r="K99" s="32">
        <f>SUMIFS(Sheet1!$F$5:$F$28252,Sheet1!$I$5:$I$28252,$B99,Sheet1!$L$5:$L$28252,$A99,Sheet1!$D$5:$D$28252,"抖音",Sheet1!$E$5:$E$28252,"&lt;&gt;*调拨*")+SUMIFS(Sheet1!$F$5:$F$28252,Sheet1!$I$5:$I$28252,$B99,Sheet1!$L$5:$L$28252,$A99,Sheet1!$E$5:$E$28252,"*抖音*",Sheet1!$D$5:$D$28252,"&lt;&gt;抖音",Sheet1!$D$5:$D$28252,"&lt;&gt;内部转款",Sheet1!$D$5:$D$28252,"&lt;&gt;内部转账",Sheet1!$E$5:$E$28252,"&lt;&gt;*调拨*")</f>
        <v>0</v>
      </c>
      <c r="L99" s="32">
        <f>SUMIFS(Sheet1!$F$5:$F$28252,Sheet1!$I$5:$I$28252,$B99,Sheet1!$L$5:$L$28252,$A99,Sheet1!$D$5:$D$28252,"医卡通",Sheet1!$E$5:$E$28252,"&lt;&gt;*调拨*")+SUMIFS(Sheet1!$F$5:$F$28252,Sheet1!$I$5:$I$28252,$B99,Sheet1!$L$5:$L$28252,$A99,Sheet1!$E$5:$E$28252,"*医卡通*",Sheet1!$D$5:$D$28252,"&lt;&gt;医卡通",Sheet1!$D$5:$D$28252,"&lt;&gt;内部转款",Sheet1!$D$5:$D$28252,"&lt;&gt;内部转账",Sheet1!$E$5:$E$28252,"&lt;&gt;*调拨*")</f>
        <v>0</v>
      </c>
      <c r="M99" s="32">
        <f>SUMIFS(Sheet1!$F$5:$F$28252,Sheet1!$I$5:$I$28252,$B99,Sheet1!$L$5:$L$28252,$A99,Sheet1!$D$5:$D$28252,"企健网",Sheet1!$E$5:$E$28252,"&lt;&gt;*调拨*")+SUMIFS(Sheet1!$F$5:$F$28252,Sheet1!$I$5:$I$28252,$B99,Sheet1!$L$5:$L$28252,$A99,Sheet1!$E$5:$E$28252,"*企健网*",Sheet1!$D$5:$D$28252,"&lt;&gt;企健网",Sheet1!$D$5:$D$28252,"&lt;&gt;内部转款",Sheet1!$D$5:$D$28252,"&lt;&gt;内部转账",Sheet1!$E$5:$E$28252,"&lt;&gt;*调拨*")</f>
        <v>0</v>
      </c>
      <c r="N99" s="32">
        <f>SUMIFS(Sheet1!$F$5:$F$28252,Sheet1!$I$5:$I$28252,$B99,Sheet1!$L$5:$L$28252,$A99,Sheet1!$D$5:$D$28252,"银联",Sheet1!$E$5:$E$28252,"&lt;&gt;*调拨*")+SUMIFS(Sheet1!$F$5:$F$28252,Sheet1!$I$5:$I$28252,$B99,Sheet1!$L$5:$L$28252,$A99,Sheet1!$E$5:$E$28252,"*银联*",Sheet1!$D$5:$D$28252,"&lt;&gt;银联",Sheet1!$D$5:$D$28252,"&lt;&gt;内部转款",Sheet1!$D$5:$D$28252,"&lt;&gt;内部转账",Sheet1!$E$5:$E$28252,"&lt;&gt;*调拨*")</f>
        <v>0</v>
      </c>
      <c r="O99" s="32">
        <f>SUMIFS(Sheet1!$F$5:$F$28252,Sheet1!$I$5:$I$28252,$B99,Sheet1!$L$5:$L$28252,$A99,Sheet1!$D$5:$D$28252,"京东",Sheet1!$E$5:$E$28252,"&lt;&gt;*调拨*")+SUMIFS(Sheet1!$F$5:$F$28252,Sheet1!$I$5:$I$28252,$B99,Sheet1!$L$5:$L$28252,$A99,Sheet1!$E$5:$E$28252,"*京东*",Sheet1!$D$5:$D$28252,"&lt;&gt;京东",Sheet1!$D$5:$D$28252,"&lt;&gt;内部转款",Sheet1!$D$5:$D$28252,"&lt;&gt;内部转账",Sheet1!$E$5:$E$28252,"&lt;&gt;*调拨*")</f>
        <v>0</v>
      </c>
      <c r="P99" s="32">
        <f>SUMIFS(Sheet1!$F$5:$F$28252,Sheet1!$I$5:$I$28252,$B99,Sheet1!$L$5:$L$28252,$A99,Sheet1!$D$5:$D$28252,"药机微信",Sheet1!$E$5:$E$28252,"&lt;&gt;*调拨*")+SUMIFS(Sheet1!$F$5:$F$28252,Sheet1!$I$5:$I$28252,$B99,Sheet1!$L$5:$L$28252,$A99,Sheet1!$E$5:$E$28252,"*药机微信*",Sheet1!$D$5:$D$28252,"&lt;&gt;药机微信",Sheet1!$D$5:$D$28252,"&lt;&gt;内部转款",Sheet1!$D$5:$D$28252,"&lt;&gt;内部转账",Sheet1!$E$5:$E$28252,"&lt;&gt;*调拨*")</f>
        <v>0</v>
      </c>
      <c r="Q99" s="32">
        <f>SUMIFS(Sheet1!$F$5:$F$28252,Sheet1!$I$5:$I$28252,$B99,Sheet1!$L$5:$L$28252,$A99,Sheet1!$D$5:$D$28252,"亲情卡",Sheet1!$E$5:$E$28252,"&lt;&gt;*调拨*")+SUMIFS(Sheet1!$F$5:$F$28252,Sheet1!$I$5:$I$28252,$B99,Sheet1!$L$5:$L$28252,$A99,Sheet1!$E$5:$E$28252,"*亲情卡*",Sheet1!$D$5:$D$28252,"&lt;&gt;亲情卡",Sheet1!$D$5:$D$28252,"&lt;&gt;内部转款",Sheet1!$D$5:$D$28252,"&lt;&gt;内部转账",Sheet1!$E$5:$E$28252,"&lt;&gt;*调拨*")</f>
        <v>0</v>
      </c>
      <c r="R99" s="32">
        <f>SUMIFS(Sheet1!$F$5:$F$28252,Sheet1!$I$5:$I$28252,$B99,Sheet1!$L$5:$L$28252,$A99,Sheet1!$D$5:$D$28252,"优惠券",Sheet1!$E$5:$E$28252,"&lt;&gt;*调拨*")+SUMIFS(Sheet1!$F$5:$F$28252,Sheet1!$I$5:$I$28252,$B99,Sheet1!$L$5:$L$28252,$A99,Sheet1!$E$5:$E$28252,"*优惠券*",Sheet1!$D$5:$D$28252,"&lt;&gt;优惠券",Sheet1!$D$5:$D$28252,"&lt;&gt;内部转款",Sheet1!$D$5:$D$28252,"&lt;&gt;内部转账",Sheet1!$E$5:$E$28252,"&lt;&gt;*调拨*")</f>
        <v>0</v>
      </c>
      <c r="S99" s="32">
        <f>SUMIFS(Sheet1!$F$5:$F$28252,Sheet1!$I$5:$I$28252,$B99,Sheet1!$L$5:$L$28252,$A99,Sheet1!$D$5:$D$28252,"代金券",Sheet1!$E$5:$E$28252,"&lt;&gt;*调拨*")+SUMIFS(Sheet1!$F$5:$F$28252,Sheet1!$I$5:$I$28252,$B99,Sheet1!$L$5:$L$28252,$A99,Sheet1!$E$5:$E$28252,"*代金券*",Sheet1!$D$5:$D$28252,"&lt;&gt;代金券",Sheet1!$D$5:$D$28252,"&lt;&gt;内部转款",Sheet1!$D$5:$D$28252,"&lt;&gt;内部转账",Sheet1!$E$5:$E$28252,"&lt;&gt;*调拨*")</f>
        <v>0</v>
      </c>
      <c r="T99" s="32">
        <f>SUMIFS(Sheet1!$F$5:$F$28252,Sheet1!$I$5:$I$28252,$B99,Sheet1!$L$5:$L$28252,$A99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99,Sheet1!$L$5:$L$28252,$A99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99,Sheet1!$L$5:$L$28252,$A99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99,Sheet1!$L$5:$L$28252,$A99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99" s="32">
        <f>SUMIFS(Sheet1!$F$5:$F$28252,Sheet1!$I$5:$I$28252,$B99,Sheet1!$L$5:$L$28252,$A99,Sheet1!$E$5:$E$28252,"*调拨*")</f>
        <v>0</v>
      </c>
      <c r="V99" s="32">
        <f>SUMIFS(Sheet1!$F$5:$F$28252,Sheet1!$I$5:$I$28252,$B99,Sheet1!$L$5:$L$28252,$A99,Sheet1!$D$5:$D$28252,"储值",Sheet1!$E$5:$E$28252,"&lt;&gt;*调拨*")+SUMIFS(Sheet1!$F$5:$F$28252,Sheet1!$I$5:$I$28252,$B99,Sheet1!$L$5:$L$28252,$A99,Sheet1!$E$5:$E$28252,"*储值*",Sheet1!$D$5:$D$28252,"&lt;&gt;储值",Sheet1!$D$5:$D$28252,"&lt;&gt;内部转款",Sheet1!$D$5:$D$28252,"&lt;&gt;内部转账",Sheet1!$E$5:$E$28252,"&lt;&gt;*调拨*")</f>
        <v>0</v>
      </c>
      <c r="W99" s="32">
        <f>SUMIFS(Sheet1!$F$5:$F$28252,Sheet1!$I$5:$I$28252,$B99,Sheet1!$L$5:$L$28252,$A99,Sheet1!$D$5:$D$28252,"效期",Sheet1!$E$5:$E$28252,"&lt;&gt;*调拨*")+SUMIFS(Sheet1!$F$5:$F$28252,Sheet1!$I$5:$I$28252,$B99,Sheet1!$L$5:$L$28252,$A99,Sheet1!$E$5:$E$28252,"*效期*",Sheet1!$D$5:$D$28252,"&lt;&gt;效期",Sheet1!$D$5:$D$28252,"&lt;&gt;内部转款",Sheet1!$D$5:$D$28252,"&lt;&gt;内部转账",Sheet1!$E$5:$E$28252,"&lt;&gt;*调拨*")</f>
        <v>27.5</v>
      </c>
      <c r="X99" s="32">
        <f>SUMIFS(Sheet1!$F$5:$F$28252,Sheet1!$I$5:$I$28252,$B99,Sheet1!$L$5:$L$28252,$A99,Sheet1!$D$5:$D$28252,"内部转款",Sheet1!$E$5:$E$28252,"&lt;&gt;*调拨*")+SUMIFS(Sheet1!$F$5:$F$28252,Sheet1!$I$5:$I$28252,$B99,Sheet1!$L$5:$L$28252,$A99,Sheet1!$D$5:$D$28252,"内部转账",Sheet1!$E$5:$E$28252,"&lt;&gt;*调拨*")</f>
        <v>0</v>
      </c>
      <c r="Y99" s="32">
        <f t="shared" si="4"/>
        <v>0</v>
      </c>
      <c r="Z99" s="32">
        <f>SUMIFS(Sheet1!$F$5:$F$28252,Sheet1!$I$5:$I$28252,$B99,Sheet1!$L$5:$L$28252,$A99)</f>
        <v>19780.97</v>
      </c>
      <c r="AA99" s="32">
        <f>SUMIFS(Sheet1!$G$5:$G$28252,Sheet1!$I$5:$I$28252,$B99,Sheet1!$L$5:$L$28252,$A99,Sheet1!$D$5:$D$28252,"工资",Sheet1!$E$5:$E$28252,"&lt;&gt;*调拨*")+SUMIFS(Sheet1!$G$5:$G$28252,Sheet1!$I$5:$I$28252,$B99,Sheet1!$L$5:$L$28252,$A99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5193.72</v>
      </c>
      <c r="AB99" s="32">
        <f>SUMIFS(Sheet1!$G$5:$G$28252,Sheet1!$I$5:$I$28252,$B99,Sheet1!$L$5:$L$28252,$A99,Sheet1!$D$5:$D$28252,"水费",Sheet1!$E$5:$E$28252,"&lt;&gt;*调拨*")+SUMIFS(Sheet1!$G$5:$G$28252,Sheet1!$I$5:$I$28252,$B99,Sheet1!$L$5:$L$28252,$A99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99" s="32">
        <f>SUMIFS(Sheet1!$G$5:$G$28252,Sheet1!$I$5:$I$28252,$B99,Sheet1!$L$5:$L$28252,$A99,Sheet1!$D$5:$D$28252,"电费",Sheet1!$E$5:$E$28252,"&lt;&gt;*调拨*")+SUMIFS(Sheet1!$G$5:$G$28252,Sheet1!$I$5:$I$28252,$B99,Sheet1!$L$5:$L$28252,$A99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99" s="32">
        <f>SUMIFS(Sheet1!$G$5:$G$28252,Sheet1!$I$5:$I$28252,$B99,Sheet1!$L$5:$L$28252,$A99,Sheet1!$D$5:$D$28252,"宽带费",Sheet1!$E$5:$E$28252,"&lt;&gt;*调拨*")+SUMIFS(Sheet1!$G$5:$G$28252,Sheet1!$I$5:$I$28252,$B99,Sheet1!$L$5:$L$28252,$A99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99" s="32">
        <f>SUMIFS(Sheet1!$G$5:$G$28252,Sheet1!$I$5:$I$28252,$B99,Sheet1!$L$5:$L$28252,$A99,Sheet1!$D$5:$D$28252,"办公费",Sheet1!$E$5:$E$28252,"&lt;&gt;*调拨*")+SUMIFS(Sheet1!$G$5:$G$28252,Sheet1!$I$5:$I$28252,$B99,Sheet1!$L$5:$L$28252,$A99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7</v>
      </c>
      <c r="AF99" s="32">
        <f>SUMIFS(Sheet1!$G$5:$G$28252,Sheet1!$I$5:$I$28252,$B99,Sheet1!$L$5:$L$28252,$A99,Sheet1!$D$5:$D$28252,"话费",Sheet1!$E$5:$E$28252,"&lt;&gt;*调拨*")+SUMIFS(Sheet1!$G$5:$G$28252,Sheet1!$I$5:$I$28252,$B99,Sheet1!$L$5:$L$28252,$A99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99" s="32">
        <f>SUMIFS(Sheet1!$G$5:$G$28252,Sheet1!$I$5:$I$28252,$B99,Sheet1!$L$5:$L$28252,$A99,Sheet1!$D$5:$D$28252,"房租",Sheet1!$E$5:$E$28252,"&lt;&gt;*调拨*")+SUMIFS(Sheet1!$G$5:$G$28252,Sheet1!$I$5:$I$28252,$B99,Sheet1!$L$5:$L$28252,$A99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99" s="32">
        <f>SUMIFS(Sheet1!$G$5:$G$28252,Sheet1!$I$5:$I$28252,$B99,Sheet1!$L$5:$L$28252,$A99,Sheet1!$E$5:$E$28252,"*调拨*")</f>
        <v>0</v>
      </c>
      <c r="AI99" s="32">
        <f>SUMIFS(Sheet1!$G$5:$G$28252,Sheet1!$I$5:$I$28252,$B99,Sheet1!$L$5:$L$28252,$A99,Sheet1!$D$5:$D$28252,"内部转款",Sheet1!$E$5:$E$28252,"&lt;&gt;*调拨*")+SUMIFS(Sheet1!$G$5:$G$28252,Sheet1!$I$5:$I$28252,$B99,Sheet1!$L$5:$L$28252,$A99,Sheet1!$D$5:$D$28252,"内部转账",Sheet1!$E$5:$E$28252,"&lt;&gt;*调拨*")</f>
        <v>0</v>
      </c>
      <c r="AJ99" s="32">
        <f t="shared" si="5"/>
        <v>0</v>
      </c>
      <c r="AK99" s="32">
        <f>SUMIFS(Sheet1!$G$5:$G$28252,Sheet1!$I$5:$I$28252,$B99,Sheet1!$L$5:$L$28252,$A99)</f>
        <v>5200.72</v>
      </c>
      <c r="AL99" s="32">
        <f t="shared" si="6"/>
        <v>14580.25</v>
      </c>
    </row>
    <row r="100" ht="16.5" spans="1:38">
      <c r="A100" s="30">
        <v>202601</v>
      </c>
      <c r="B100" s="31" t="s">
        <v>162</v>
      </c>
      <c r="C100" s="32">
        <f>SUMIFS(Sheet1!$F$5:$F$28252,Sheet1!$I$5:$I$28252,$B100,Sheet1!$L$5:$L$28252,$A100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717.6</v>
      </c>
      <c r="D100" s="32">
        <f>SUMIFS(Sheet1!$F$5:$F$28252,Sheet1!$I$5:$I$28252,$B100,Sheet1!$L$5:$L$28252,$A100,Sheet1!$D$5:$D$28252,"医保即时拨付",Sheet1!$E$5:$E$28252,"&lt;&gt;*调拨*")+SUMIFS(Sheet1!$F$5:$F$28252,Sheet1!$I$5:$I$28252,$B100,Sheet1!$L$5:$L$28252,$A100,Sheet1!$E$5:$E$28252,"*医保即时拨付*",Sheet1!$D$5:$D$28252,"&lt;&gt;医保即时拨付",Sheet1!$D$5:$D$28252,"&lt;&gt;内部转款",Sheet1!$D$5:$D$28252,"&lt;&gt;内部转账",Sheet1!$E$5:$E$28252,"&lt;&gt;*调拨*")</f>
        <v>0</v>
      </c>
      <c r="E100" s="32">
        <f>SUMIFS(Sheet1!$F$5:$F$28252,Sheet1!$I$5:$I$28252,$B100,Sheet1!$L$5:$L$28252,$A100,Sheet1!$D$5:$D$28252,"医保",Sheet1!$E$5:$E$28252,"&lt;&gt;*调拨*",Sheet1!$E$5:$E$28252,"&lt;&gt;*医保即时拨付*")+SUMIFS(Sheet1!$F$5:$F$28252,Sheet1!$I$5:$I$28252,$B100,Sheet1!$L$5:$L$28252,$A100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00" s="32">
        <f>SUMIFS(Sheet1!$F$5:$F$28252,Sheet1!$I$5:$I$28252,$B100,Sheet1!$L$5:$L$28252,$A100,Sheet1!$D$5:$D$28252,"聚合",Sheet1!$E$5:$E$28252,"&lt;&gt;*调拨*")+SUMIFS(Sheet1!$F$5:$F$28252,Sheet1!$I$5:$I$28252,$B100,Sheet1!$L$5:$L$28252,$A100,Sheet1!$E$5:$E$28252,"*聚合*",Sheet1!$D$5:$D$28252,"&lt;&gt;聚合",Sheet1!$D$5:$D$28252,"&lt;&gt;内部转款",Sheet1!$D$5:$D$28252,"&lt;&gt;内部转账",Sheet1!$E$5:$E$28252,"&lt;&gt;*调拨*")</f>
        <v>99.6</v>
      </c>
      <c r="G100" s="32">
        <f>SUMIFS(Sheet1!$F$5:$F$28252,Sheet1!$I$5:$I$28252,$B100,Sheet1!$L$5:$L$28252,$A100,Sheet1!$D$5:$D$28252,"24小时微信",Sheet1!$E$5:$E$28252,"&lt;&gt;*调拨*")+SUMIFS(Sheet1!$F$5:$F$28252,Sheet1!$I$5:$I$28252,$B100,Sheet1!$L$5:$L$28252,$A100,Sheet1!$E$5:$E$28252,"*24小时微信*",Sheet1!$D$5:$D$28252,"&lt;&gt;24小时微信",Sheet1!$D$5:$D$28252,"&lt;&gt;内部转款",Sheet1!$D$5:$D$28252,"&lt;&gt;内部转账",Sheet1!$E$5:$E$28252,"&lt;&gt;*调拨*")</f>
        <v>0</v>
      </c>
      <c r="H100" s="32">
        <f>SUMIFS(Sheet1!$F$5:$F$28252,Sheet1!$I$5:$I$28252,$B100,Sheet1!$L$5:$L$28252,$A100,Sheet1!$D$5:$D$28252,"美团",Sheet1!$E$5:$E$28252,"&lt;&gt;*调拨*")+SUMIFS(Sheet1!$F$5:$F$28252,Sheet1!$I$5:$I$28252,$B100,Sheet1!$L$5:$L$28252,$A100,Sheet1!$E$5:$E$28252,"*美团*",Sheet1!$D$5:$D$28252,"&lt;&gt;美团",Sheet1!$D$5:$D$28252,"&lt;&gt;内部转款",Sheet1!$D$5:$D$28252,"&lt;&gt;内部转账",Sheet1!$E$5:$E$28252,"&lt;&gt;*调拨*")</f>
        <v>0</v>
      </c>
      <c r="I100" s="32">
        <f>SUMIFS(Sheet1!$F$5:$F$28252,Sheet1!$I$5:$I$28252,$B100,Sheet1!$L$5:$L$28252,$A100,Sheet1!$D$5:$D$28252,"饿了么",Sheet1!$E$5:$E$28252,"&lt;&gt;*调拨*")+SUMIFS(Sheet1!$F$5:$F$28252,Sheet1!$I$5:$I$28252,$B100,Sheet1!$L$5:$L$28252,$A100,Sheet1!$E$5:$E$28252,"*饿了么*",Sheet1!$D$5:$D$28252,"&lt;&gt;饿了么",Sheet1!$D$5:$D$28252,"&lt;&gt;内部转款",Sheet1!$D$5:$D$28252,"&lt;&gt;内部转账",Sheet1!$E$5:$E$28252,"&lt;&gt;*调拨*")</f>
        <v>0</v>
      </c>
      <c r="J100" s="32">
        <f>SUMIFS(Sheet1!$F$5:$F$28252,Sheet1!$I$5:$I$28252,$B100,Sheet1!$L$5:$L$28252,$A100,Sheet1!$D$5:$D$28252,"健E卡",Sheet1!$E$5:$E$28252,"&lt;&gt;*调拨*")+SUMIFS(Sheet1!$F$5:$F$28252,Sheet1!$I$5:$I$28252,$B100,Sheet1!$L$5:$L$28252,$A100,Sheet1!$E$5:$E$28252,"*健E卡*",Sheet1!$D$5:$D$28252,"&lt;&gt;健E卡",Sheet1!$D$5:$D$28252,"&lt;&gt;内部转款",Sheet1!$D$5:$D$28252,"&lt;&gt;内部转账",Sheet1!$E$5:$E$28252,"&lt;&gt;*调拨*")</f>
        <v>0</v>
      </c>
      <c r="K100" s="32">
        <f>SUMIFS(Sheet1!$F$5:$F$28252,Sheet1!$I$5:$I$28252,$B100,Sheet1!$L$5:$L$28252,$A100,Sheet1!$D$5:$D$28252,"抖音",Sheet1!$E$5:$E$28252,"&lt;&gt;*调拨*")+SUMIFS(Sheet1!$F$5:$F$28252,Sheet1!$I$5:$I$28252,$B100,Sheet1!$L$5:$L$28252,$A100,Sheet1!$E$5:$E$28252,"*抖音*",Sheet1!$D$5:$D$28252,"&lt;&gt;抖音",Sheet1!$D$5:$D$28252,"&lt;&gt;内部转款",Sheet1!$D$5:$D$28252,"&lt;&gt;内部转账",Sheet1!$E$5:$E$28252,"&lt;&gt;*调拨*")</f>
        <v>0</v>
      </c>
      <c r="L100" s="32">
        <f>SUMIFS(Sheet1!$F$5:$F$28252,Sheet1!$I$5:$I$28252,$B100,Sheet1!$L$5:$L$28252,$A100,Sheet1!$D$5:$D$28252,"医卡通",Sheet1!$E$5:$E$28252,"&lt;&gt;*调拨*")+SUMIFS(Sheet1!$F$5:$F$28252,Sheet1!$I$5:$I$28252,$B100,Sheet1!$L$5:$L$28252,$A100,Sheet1!$E$5:$E$28252,"*医卡通*",Sheet1!$D$5:$D$28252,"&lt;&gt;医卡通",Sheet1!$D$5:$D$28252,"&lt;&gt;内部转款",Sheet1!$D$5:$D$28252,"&lt;&gt;内部转账",Sheet1!$E$5:$E$28252,"&lt;&gt;*调拨*")</f>
        <v>0</v>
      </c>
      <c r="M100" s="32">
        <f>SUMIFS(Sheet1!$F$5:$F$28252,Sheet1!$I$5:$I$28252,$B100,Sheet1!$L$5:$L$28252,$A100,Sheet1!$D$5:$D$28252,"企健网",Sheet1!$E$5:$E$28252,"&lt;&gt;*调拨*")+SUMIFS(Sheet1!$F$5:$F$28252,Sheet1!$I$5:$I$28252,$B100,Sheet1!$L$5:$L$28252,$A100,Sheet1!$E$5:$E$28252,"*企健网*",Sheet1!$D$5:$D$28252,"&lt;&gt;企健网",Sheet1!$D$5:$D$28252,"&lt;&gt;内部转款",Sheet1!$D$5:$D$28252,"&lt;&gt;内部转账",Sheet1!$E$5:$E$28252,"&lt;&gt;*调拨*")</f>
        <v>0</v>
      </c>
      <c r="N100" s="32">
        <f>SUMIFS(Sheet1!$F$5:$F$28252,Sheet1!$I$5:$I$28252,$B100,Sheet1!$L$5:$L$28252,$A100,Sheet1!$D$5:$D$28252,"银联",Sheet1!$E$5:$E$28252,"&lt;&gt;*调拨*")+SUMIFS(Sheet1!$F$5:$F$28252,Sheet1!$I$5:$I$28252,$B100,Sheet1!$L$5:$L$28252,$A100,Sheet1!$E$5:$E$28252,"*银联*",Sheet1!$D$5:$D$28252,"&lt;&gt;银联",Sheet1!$D$5:$D$28252,"&lt;&gt;内部转款",Sheet1!$D$5:$D$28252,"&lt;&gt;内部转账",Sheet1!$E$5:$E$28252,"&lt;&gt;*调拨*")</f>
        <v>0</v>
      </c>
      <c r="O100" s="32">
        <f>SUMIFS(Sheet1!$F$5:$F$28252,Sheet1!$I$5:$I$28252,$B100,Sheet1!$L$5:$L$28252,$A100,Sheet1!$D$5:$D$28252,"京东",Sheet1!$E$5:$E$28252,"&lt;&gt;*调拨*")+SUMIFS(Sheet1!$F$5:$F$28252,Sheet1!$I$5:$I$28252,$B100,Sheet1!$L$5:$L$28252,$A100,Sheet1!$E$5:$E$28252,"*京东*",Sheet1!$D$5:$D$28252,"&lt;&gt;京东",Sheet1!$D$5:$D$28252,"&lt;&gt;内部转款",Sheet1!$D$5:$D$28252,"&lt;&gt;内部转账",Sheet1!$E$5:$E$28252,"&lt;&gt;*调拨*")</f>
        <v>0</v>
      </c>
      <c r="P100" s="32">
        <f>SUMIFS(Sheet1!$F$5:$F$28252,Sheet1!$I$5:$I$28252,$B100,Sheet1!$L$5:$L$28252,$A100,Sheet1!$D$5:$D$28252,"药机微信",Sheet1!$E$5:$E$28252,"&lt;&gt;*调拨*")+SUMIFS(Sheet1!$F$5:$F$28252,Sheet1!$I$5:$I$28252,$B100,Sheet1!$L$5:$L$28252,$A100,Sheet1!$E$5:$E$28252,"*药机微信*",Sheet1!$D$5:$D$28252,"&lt;&gt;药机微信",Sheet1!$D$5:$D$28252,"&lt;&gt;内部转款",Sheet1!$D$5:$D$28252,"&lt;&gt;内部转账",Sheet1!$E$5:$E$28252,"&lt;&gt;*调拨*")</f>
        <v>0</v>
      </c>
      <c r="Q100" s="32">
        <f>SUMIFS(Sheet1!$F$5:$F$28252,Sheet1!$I$5:$I$28252,$B100,Sheet1!$L$5:$L$28252,$A100,Sheet1!$D$5:$D$28252,"亲情卡",Sheet1!$E$5:$E$28252,"&lt;&gt;*调拨*")+SUMIFS(Sheet1!$F$5:$F$28252,Sheet1!$I$5:$I$28252,$B100,Sheet1!$L$5:$L$28252,$A100,Sheet1!$E$5:$E$28252,"*亲情卡*",Sheet1!$D$5:$D$28252,"&lt;&gt;亲情卡",Sheet1!$D$5:$D$28252,"&lt;&gt;内部转款",Sheet1!$D$5:$D$28252,"&lt;&gt;内部转账",Sheet1!$E$5:$E$28252,"&lt;&gt;*调拨*")</f>
        <v>0</v>
      </c>
      <c r="R100" s="32">
        <f>SUMIFS(Sheet1!$F$5:$F$28252,Sheet1!$I$5:$I$28252,$B100,Sheet1!$L$5:$L$28252,$A100,Sheet1!$D$5:$D$28252,"优惠券",Sheet1!$E$5:$E$28252,"&lt;&gt;*调拨*")+SUMIFS(Sheet1!$F$5:$F$28252,Sheet1!$I$5:$I$28252,$B100,Sheet1!$L$5:$L$28252,$A100,Sheet1!$E$5:$E$28252,"*优惠券*",Sheet1!$D$5:$D$28252,"&lt;&gt;优惠券",Sheet1!$D$5:$D$28252,"&lt;&gt;内部转款",Sheet1!$D$5:$D$28252,"&lt;&gt;内部转账",Sheet1!$E$5:$E$28252,"&lt;&gt;*调拨*")</f>
        <v>0</v>
      </c>
      <c r="S100" s="32">
        <f>SUMIFS(Sheet1!$F$5:$F$28252,Sheet1!$I$5:$I$28252,$B100,Sheet1!$L$5:$L$28252,$A100,Sheet1!$D$5:$D$28252,"代金券",Sheet1!$E$5:$E$28252,"&lt;&gt;*调拨*")+SUMIFS(Sheet1!$F$5:$F$28252,Sheet1!$I$5:$I$28252,$B100,Sheet1!$L$5:$L$28252,$A100,Sheet1!$E$5:$E$28252,"*代金券*",Sheet1!$D$5:$D$28252,"&lt;&gt;代金券",Sheet1!$D$5:$D$28252,"&lt;&gt;内部转款",Sheet1!$D$5:$D$28252,"&lt;&gt;内部转账",Sheet1!$E$5:$E$28252,"&lt;&gt;*调拨*")</f>
        <v>0</v>
      </c>
      <c r="T100" s="32">
        <f>SUMIFS(Sheet1!$F$5:$F$28252,Sheet1!$I$5:$I$28252,$B100,Sheet1!$L$5:$L$28252,$A100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100,Sheet1!$L$5:$L$28252,$A100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100,Sheet1!$L$5:$L$28252,$A100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100,Sheet1!$L$5:$L$28252,$A100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0" s="32">
        <f>SUMIFS(Sheet1!$F$5:$F$28252,Sheet1!$I$5:$I$28252,$B100,Sheet1!$L$5:$L$28252,$A100,Sheet1!$E$5:$E$28252,"*调拨*")</f>
        <v>0</v>
      </c>
      <c r="V100" s="32">
        <f>SUMIFS(Sheet1!$F$5:$F$28252,Sheet1!$I$5:$I$28252,$B100,Sheet1!$L$5:$L$28252,$A100,Sheet1!$D$5:$D$28252,"储值",Sheet1!$E$5:$E$28252,"&lt;&gt;*调拨*")+SUMIFS(Sheet1!$F$5:$F$28252,Sheet1!$I$5:$I$28252,$B100,Sheet1!$L$5:$L$28252,$A100,Sheet1!$E$5:$E$28252,"*储值*",Sheet1!$D$5:$D$28252,"&lt;&gt;储值",Sheet1!$D$5:$D$28252,"&lt;&gt;内部转款",Sheet1!$D$5:$D$28252,"&lt;&gt;内部转账",Sheet1!$E$5:$E$28252,"&lt;&gt;*调拨*")</f>
        <v>0</v>
      </c>
      <c r="W100" s="32">
        <f>SUMIFS(Sheet1!$F$5:$F$28252,Sheet1!$I$5:$I$28252,$B100,Sheet1!$L$5:$L$28252,$A100,Sheet1!$D$5:$D$28252,"效期",Sheet1!$E$5:$E$28252,"&lt;&gt;*调拨*")+SUMIFS(Sheet1!$F$5:$F$28252,Sheet1!$I$5:$I$28252,$B100,Sheet1!$L$5:$L$28252,$A100,Sheet1!$E$5:$E$28252,"*效期*",Sheet1!$D$5:$D$28252,"&lt;&gt;效期",Sheet1!$D$5:$D$28252,"&lt;&gt;内部转款",Sheet1!$D$5:$D$28252,"&lt;&gt;内部转账",Sheet1!$E$5:$E$28252,"&lt;&gt;*调拨*")</f>
        <v>0</v>
      </c>
      <c r="X100" s="32">
        <f>SUMIFS(Sheet1!$F$5:$F$28252,Sheet1!$I$5:$I$28252,$B100,Sheet1!$L$5:$L$28252,$A100,Sheet1!$D$5:$D$28252,"内部转款",Sheet1!$E$5:$E$28252,"&lt;&gt;*调拨*")+SUMIFS(Sheet1!$F$5:$F$28252,Sheet1!$I$5:$I$28252,$B100,Sheet1!$L$5:$L$28252,$A100,Sheet1!$D$5:$D$28252,"内部转账",Sheet1!$E$5:$E$28252,"&lt;&gt;*调拨*")</f>
        <v>0</v>
      </c>
      <c r="Y100" s="32">
        <f t="shared" si="4"/>
        <v>0</v>
      </c>
      <c r="Z100" s="32">
        <f>SUMIFS(Sheet1!$F$5:$F$28252,Sheet1!$I$5:$I$28252,$B100,Sheet1!$L$5:$L$28252,$A100)</f>
        <v>817.2</v>
      </c>
      <c r="AA100" s="32">
        <f>SUMIFS(Sheet1!$G$5:$G$28252,Sheet1!$I$5:$I$28252,$B100,Sheet1!$L$5:$L$28252,$A100,Sheet1!$D$5:$D$28252,"工资",Sheet1!$E$5:$E$28252,"&lt;&gt;*调拨*")+SUMIFS(Sheet1!$G$5:$G$28252,Sheet1!$I$5:$I$28252,$B100,Sheet1!$L$5:$L$28252,$A100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1847.51</v>
      </c>
      <c r="AB100" s="32">
        <f>SUMIFS(Sheet1!$G$5:$G$28252,Sheet1!$I$5:$I$28252,$B100,Sheet1!$L$5:$L$28252,$A100,Sheet1!$D$5:$D$28252,"水费",Sheet1!$E$5:$E$28252,"&lt;&gt;*调拨*")+SUMIFS(Sheet1!$G$5:$G$28252,Sheet1!$I$5:$I$28252,$B100,Sheet1!$L$5:$L$28252,$A100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0" s="32">
        <f>SUMIFS(Sheet1!$G$5:$G$28252,Sheet1!$I$5:$I$28252,$B100,Sheet1!$L$5:$L$28252,$A100,Sheet1!$D$5:$D$28252,"电费",Sheet1!$E$5:$E$28252,"&lt;&gt;*调拨*")+SUMIFS(Sheet1!$G$5:$G$28252,Sheet1!$I$5:$I$28252,$B100,Sheet1!$L$5:$L$28252,$A100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0" s="32">
        <f>SUMIFS(Sheet1!$G$5:$G$28252,Sheet1!$I$5:$I$28252,$B100,Sheet1!$L$5:$L$28252,$A100,Sheet1!$D$5:$D$28252,"宽带费",Sheet1!$E$5:$E$28252,"&lt;&gt;*调拨*")+SUMIFS(Sheet1!$G$5:$G$28252,Sheet1!$I$5:$I$28252,$B100,Sheet1!$L$5:$L$28252,$A100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0" s="32">
        <f>SUMIFS(Sheet1!$G$5:$G$28252,Sheet1!$I$5:$I$28252,$B100,Sheet1!$L$5:$L$28252,$A100,Sheet1!$D$5:$D$28252,"办公费",Sheet1!$E$5:$E$28252,"&lt;&gt;*调拨*")+SUMIFS(Sheet1!$G$5:$G$28252,Sheet1!$I$5:$I$28252,$B100,Sheet1!$L$5:$L$28252,$A100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0" s="32">
        <f>SUMIFS(Sheet1!$G$5:$G$28252,Sheet1!$I$5:$I$28252,$B100,Sheet1!$L$5:$L$28252,$A100,Sheet1!$D$5:$D$28252,"话费",Sheet1!$E$5:$E$28252,"&lt;&gt;*调拨*")+SUMIFS(Sheet1!$G$5:$G$28252,Sheet1!$I$5:$I$28252,$B100,Sheet1!$L$5:$L$28252,$A100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0" s="32">
        <f>SUMIFS(Sheet1!$G$5:$G$28252,Sheet1!$I$5:$I$28252,$B100,Sheet1!$L$5:$L$28252,$A100,Sheet1!$D$5:$D$28252,"房租",Sheet1!$E$5:$E$28252,"&lt;&gt;*调拨*")+SUMIFS(Sheet1!$G$5:$G$28252,Sheet1!$I$5:$I$28252,$B100,Sheet1!$L$5:$L$28252,$A100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00" s="32">
        <f>SUMIFS(Sheet1!$G$5:$G$28252,Sheet1!$I$5:$I$28252,$B100,Sheet1!$L$5:$L$28252,$A100,Sheet1!$E$5:$E$28252,"*调拨*")</f>
        <v>0</v>
      </c>
      <c r="AI100" s="32">
        <f>SUMIFS(Sheet1!$G$5:$G$28252,Sheet1!$I$5:$I$28252,$B100,Sheet1!$L$5:$L$28252,$A100,Sheet1!$D$5:$D$28252,"内部转款",Sheet1!$E$5:$E$28252,"&lt;&gt;*调拨*")+SUMIFS(Sheet1!$G$5:$G$28252,Sheet1!$I$5:$I$28252,$B100,Sheet1!$L$5:$L$28252,$A100,Sheet1!$D$5:$D$28252,"内部转账",Sheet1!$E$5:$E$28252,"&lt;&gt;*调拨*")</f>
        <v>0</v>
      </c>
      <c r="AJ100" s="32">
        <f t="shared" si="5"/>
        <v>1098.89</v>
      </c>
      <c r="AK100" s="32">
        <f>SUMIFS(Sheet1!$G$5:$G$28252,Sheet1!$I$5:$I$28252,$B100,Sheet1!$L$5:$L$28252,$A100)</f>
        <v>2946.4</v>
      </c>
      <c r="AL100" s="32">
        <f t="shared" si="6"/>
        <v>-2129.2</v>
      </c>
    </row>
    <row r="101" ht="16.5" spans="1:38">
      <c r="A101" s="30">
        <v>202601</v>
      </c>
      <c r="B101" s="31" t="s">
        <v>235</v>
      </c>
      <c r="C101" s="32">
        <f>SUMIFS(Sheet1!$F$5:$F$28252,Sheet1!$I$5:$I$28252,$B101,Sheet1!$L$5:$L$28252,$A101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11535.56</v>
      </c>
      <c r="D101" s="32">
        <f>SUMIFS(Sheet1!$F$5:$F$28252,Sheet1!$I$5:$I$28252,$B101,Sheet1!$L$5:$L$28252,$A101,Sheet1!$D$5:$D$28252,"医保即时拨付",Sheet1!$E$5:$E$28252,"&lt;&gt;*调拨*")+SUMIFS(Sheet1!$F$5:$F$28252,Sheet1!$I$5:$I$28252,$B101,Sheet1!$L$5:$L$28252,$A101,Sheet1!$E$5:$E$28252,"*医保即时拨付*",Sheet1!$D$5:$D$28252,"&lt;&gt;医保即时拨付",Sheet1!$D$5:$D$28252,"&lt;&gt;内部转款",Sheet1!$D$5:$D$28252,"&lt;&gt;内部转账",Sheet1!$E$5:$E$28252,"&lt;&gt;*调拨*")</f>
        <v>0</v>
      </c>
      <c r="E101" s="32">
        <f>SUMIFS(Sheet1!$F$5:$F$28252,Sheet1!$I$5:$I$28252,$B101,Sheet1!$L$5:$L$28252,$A101,Sheet1!$D$5:$D$28252,"医保",Sheet1!$E$5:$E$28252,"&lt;&gt;*调拨*",Sheet1!$E$5:$E$28252,"&lt;&gt;*医保即时拨付*")+SUMIFS(Sheet1!$F$5:$F$28252,Sheet1!$I$5:$I$28252,$B101,Sheet1!$L$5:$L$28252,$A101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5261.92</v>
      </c>
      <c r="F101" s="32">
        <f>SUMIFS(Sheet1!$F$5:$F$28252,Sheet1!$I$5:$I$28252,$B101,Sheet1!$L$5:$L$28252,$A101,Sheet1!$D$5:$D$28252,"聚合",Sheet1!$E$5:$E$28252,"&lt;&gt;*调拨*")+SUMIFS(Sheet1!$F$5:$F$28252,Sheet1!$I$5:$I$28252,$B101,Sheet1!$L$5:$L$28252,$A101,Sheet1!$E$5:$E$28252,"*聚合*",Sheet1!$D$5:$D$28252,"&lt;&gt;聚合",Sheet1!$D$5:$D$28252,"&lt;&gt;内部转款",Sheet1!$D$5:$D$28252,"&lt;&gt;内部转账",Sheet1!$E$5:$E$28252,"&lt;&gt;*调拨*")</f>
        <v>0</v>
      </c>
      <c r="G101" s="32">
        <f>SUMIFS(Sheet1!$F$5:$F$28252,Sheet1!$I$5:$I$28252,$B101,Sheet1!$L$5:$L$28252,$A101,Sheet1!$D$5:$D$28252,"24小时微信",Sheet1!$E$5:$E$28252,"&lt;&gt;*调拨*")+SUMIFS(Sheet1!$F$5:$F$28252,Sheet1!$I$5:$I$28252,$B101,Sheet1!$L$5:$L$28252,$A101,Sheet1!$E$5:$E$28252,"*24小时微信*",Sheet1!$D$5:$D$28252,"&lt;&gt;24小时微信",Sheet1!$D$5:$D$28252,"&lt;&gt;内部转款",Sheet1!$D$5:$D$28252,"&lt;&gt;内部转账",Sheet1!$E$5:$E$28252,"&lt;&gt;*调拨*")</f>
        <v>0</v>
      </c>
      <c r="H101" s="32">
        <f>SUMIFS(Sheet1!$F$5:$F$28252,Sheet1!$I$5:$I$28252,$B101,Sheet1!$L$5:$L$28252,$A101,Sheet1!$D$5:$D$28252,"美团",Sheet1!$E$5:$E$28252,"&lt;&gt;*调拨*")+SUMIFS(Sheet1!$F$5:$F$28252,Sheet1!$I$5:$I$28252,$B101,Sheet1!$L$5:$L$28252,$A101,Sheet1!$E$5:$E$28252,"*美团*",Sheet1!$D$5:$D$28252,"&lt;&gt;美团",Sheet1!$D$5:$D$28252,"&lt;&gt;内部转款",Sheet1!$D$5:$D$28252,"&lt;&gt;内部转账",Sheet1!$E$5:$E$28252,"&lt;&gt;*调拨*")</f>
        <v>0</v>
      </c>
      <c r="I101" s="32">
        <f>SUMIFS(Sheet1!$F$5:$F$28252,Sheet1!$I$5:$I$28252,$B101,Sheet1!$L$5:$L$28252,$A101,Sheet1!$D$5:$D$28252,"饿了么",Sheet1!$E$5:$E$28252,"&lt;&gt;*调拨*")+SUMIFS(Sheet1!$F$5:$F$28252,Sheet1!$I$5:$I$28252,$B101,Sheet1!$L$5:$L$28252,$A101,Sheet1!$E$5:$E$28252,"*饿了么*",Sheet1!$D$5:$D$28252,"&lt;&gt;饿了么",Sheet1!$D$5:$D$28252,"&lt;&gt;内部转款",Sheet1!$D$5:$D$28252,"&lt;&gt;内部转账",Sheet1!$E$5:$E$28252,"&lt;&gt;*调拨*")</f>
        <v>0</v>
      </c>
      <c r="J101" s="32">
        <f>SUMIFS(Sheet1!$F$5:$F$28252,Sheet1!$I$5:$I$28252,$B101,Sheet1!$L$5:$L$28252,$A101,Sheet1!$D$5:$D$28252,"健E卡",Sheet1!$E$5:$E$28252,"&lt;&gt;*调拨*")+SUMIFS(Sheet1!$F$5:$F$28252,Sheet1!$I$5:$I$28252,$B101,Sheet1!$L$5:$L$28252,$A101,Sheet1!$E$5:$E$28252,"*健E卡*",Sheet1!$D$5:$D$28252,"&lt;&gt;健E卡",Sheet1!$D$5:$D$28252,"&lt;&gt;内部转款",Sheet1!$D$5:$D$28252,"&lt;&gt;内部转账",Sheet1!$E$5:$E$28252,"&lt;&gt;*调拨*")</f>
        <v>0</v>
      </c>
      <c r="K101" s="32">
        <f>SUMIFS(Sheet1!$F$5:$F$28252,Sheet1!$I$5:$I$28252,$B101,Sheet1!$L$5:$L$28252,$A101,Sheet1!$D$5:$D$28252,"抖音",Sheet1!$E$5:$E$28252,"&lt;&gt;*调拨*")+SUMIFS(Sheet1!$F$5:$F$28252,Sheet1!$I$5:$I$28252,$B101,Sheet1!$L$5:$L$28252,$A101,Sheet1!$E$5:$E$28252,"*抖音*",Sheet1!$D$5:$D$28252,"&lt;&gt;抖音",Sheet1!$D$5:$D$28252,"&lt;&gt;内部转款",Sheet1!$D$5:$D$28252,"&lt;&gt;内部转账",Sheet1!$E$5:$E$28252,"&lt;&gt;*调拨*")</f>
        <v>0</v>
      </c>
      <c r="L101" s="32">
        <f>SUMIFS(Sheet1!$F$5:$F$28252,Sheet1!$I$5:$I$28252,$B101,Sheet1!$L$5:$L$28252,$A101,Sheet1!$D$5:$D$28252,"医卡通",Sheet1!$E$5:$E$28252,"&lt;&gt;*调拨*")+SUMIFS(Sheet1!$F$5:$F$28252,Sheet1!$I$5:$I$28252,$B101,Sheet1!$L$5:$L$28252,$A101,Sheet1!$E$5:$E$28252,"*医卡通*",Sheet1!$D$5:$D$28252,"&lt;&gt;医卡通",Sheet1!$D$5:$D$28252,"&lt;&gt;内部转款",Sheet1!$D$5:$D$28252,"&lt;&gt;内部转账",Sheet1!$E$5:$E$28252,"&lt;&gt;*调拨*")</f>
        <v>0</v>
      </c>
      <c r="M101" s="32">
        <f>SUMIFS(Sheet1!$F$5:$F$28252,Sheet1!$I$5:$I$28252,$B101,Sheet1!$L$5:$L$28252,$A101,Sheet1!$D$5:$D$28252,"企健网",Sheet1!$E$5:$E$28252,"&lt;&gt;*调拨*")+SUMIFS(Sheet1!$F$5:$F$28252,Sheet1!$I$5:$I$28252,$B101,Sheet1!$L$5:$L$28252,$A101,Sheet1!$E$5:$E$28252,"*企健网*",Sheet1!$D$5:$D$28252,"&lt;&gt;企健网",Sheet1!$D$5:$D$28252,"&lt;&gt;内部转款",Sheet1!$D$5:$D$28252,"&lt;&gt;内部转账",Sheet1!$E$5:$E$28252,"&lt;&gt;*调拨*")</f>
        <v>0</v>
      </c>
      <c r="N101" s="32">
        <f>SUMIFS(Sheet1!$F$5:$F$28252,Sheet1!$I$5:$I$28252,$B101,Sheet1!$L$5:$L$28252,$A101,Sheet1!$D$5:$D$28252,"银联",Sheet1!$E$5:$E$28252,"&lt;&gt;*调拨*")+SUMIFS(Sheet1!$F$5:$F$28252,Sheet1!$I$5:$I$28252,$B101,Sheet1!$L$5:$L$28252,$A101,Sheet1!$E$5:$E$28252,"*银联*",Sheet1!$D$5:$D$28252,"&lt;&gt;银联",Sheet1!$D$5:$D$28252,"&lt;&gt;内部转款",Sheet1!$D$5:$D$28252,"&lt;&gt;内部转账",Sheet1!$E$5:$E$28252,"&lt;&gt;*调拨*")</f>
        <v>0</v>
      </c>
      <c r="O101" s="32">
        <f>SUMIFS(Sheet1!$F$5:$F$28252,Sheet1!$I$5:$I$28252,$B101,Sheet1!$L$5:$L$28252,$A101,Sheet1!$D$5:$D$28252,"京东",Sheet1!$E$5:$E$28252,"&lt;&gt;*调拨*")+SUMIFS(Sheet1!$F$5:$F$28252,Sheet1!$I$5:$I$28252,$B101,Sheet1!$L$5:$L$28252,$A101,Sheet1!$E$5:$E$28252,"*京东*",Sheet1!$D$5:$D$28252,"&lt;&gt;京东",Sheet1!$D$5:$D$28252,"&lt;&gt;内部转款",Sheet1!$D$5:$D$28252,"&lt;&gt;内部转账",Sheet1!$E$5:$E$28252,"&lt;&gt;*调拨*")</f>
        <v>0</v>
      </c>
      <c r="P101" s="32">
        <f>SUMIFS(Sheet1!$F$5:$F$28252,Sheet1!$I$5:$I$28252,$B101,Sheet1!$L$5:$L$28252,$A101,Sheet1!$D$5:$D$28252,"药机微信",Sheet1!$E$5:$E$28252,"&lt;&gt;*调拨*")+SUMIFS(Sheet1!$F$5:$F$28252,Sheet1!$I$5:$I$28252,$B101,Sheet1!$L$5:$L$28252,$A101,Sheet1!$E$5:$E$28252,"*药机微信*",Sheet1!$D$5:$D$28252,"&lt;&gt;药机微信",Sheet1!$D$5:$D$28252,"&lt;&gt;内部转款",Sheet1!$D$5:$D$28252,"&lt;&gt;内部转账",Sheet1!$E$5:$E$28252,"&lt;&gt;*调拨*")</f>
        <v>0</v>
      </c>
      <c r="Q101" s="32">
        <f>SUMIFS(Sheet1!$F$5:$F$28252,Sheet1!$I$5:$I$28252,$B101,Sheet1!$L$5:$L$28252,$A101,Sheet1!$D$5:$D$28252,"亲情卡",Sheet1!$E$5:$E$28252,"&lt;&gt;*调拨*")+SUMIFS(Sheet1!$F$5:$F$28252,Sheet1!$I$5:$I$28252,$B101,Sheet1!$L$5:$L$28252,$A101,Sheet1!$E$5:$E$28252,"*亲情卡*",Sheet1!$D$5:$D$28252,"&lt;&gt;亲情卡",Sheet1!$D$5:$D$28252,"&lt;&gt;内部转款",Sheet1!$D$5:$D$28252,"&lt;&gt;内部转账",Sheet1!$E$5:$E$28252,"&lt;&gt;*调拨*")</f>
        <v>0</v>
      </c>
      <c r="R101" s="32">
        <f>SUMIFS(Sheet1!$F$5:$F$28252,Sheet1!$I$5:$I$28252,$B101,Sheet1!$L$5:$L$28252,$A101,Sheet1!$D$5:$D$28252,"优惠券",Sheet1!$E$5:$E$28252,"&lt;&gt;*调拨*")+SUMIFS(Sheet1!$F$5:$F$28252,Sheet1!$I$5:$I$28252,$B101,Sheet1!$L$5:$L$28252,$A101,Sheet1!$E$5:$E$28252,"*优惠券*",Sheet1!$D$5:$D$28252,"&lt;&gt;优惠券",Sheet1!$D$5:$D$28252,"&lt;&gt;内部转款",Sheet1!$D$5:$D$28252,"&lt;&gt;内部转账",Sheet1!$E$5:$E$28252,"&lt;&gt;*调拨*")</f>
        <v>0</v>
      </c>
      <c r="S101" s="32">
        <f>SUMIFS(Sheet1!$F$5:$F$28252,Sheet1!$I$5:$I$28252,$B101,Sheet1!$L$5:$L$28252,$A101,Sheet1!$D$5:$D$28252,"代金券",Sheet1!$E$5:$E$28252,"&lt;&gt;*调拨*")+SUMIFS(Sheet1!$F$5:$F$28252,Sheet1!$I$5:$I$28252,$B101,Sheet1!$L$5:$L$28252,$A101,Sheet1!$E$5:$E$28252,"*代金券*",Sheet1!$D$5:$D$28252,"&lt;&gt;代金券",Sheet1!$D$5:$D$28252,"&lt;&gt;内部转款",Sheet1!$D$5:$D$28252,"&lt;&gt;内部转账",Sheet1!$E$5:$E$28252,"&lt;&gt;*调拨*")</f>
        <v>0</v>
      </c>
      <c r="T101" s="32">
        <f>SUMIFS(Sheet1!$F$5:$F$28252,Sheet1!$I$5:$I$28252,$B101,Sheet1!$L$5:$L$28252,$A101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101,Sheet1!$L$5:$L$28252,$A101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101,Sheet1!$L$5:$L$28252,$A101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101,Sheet1!$L$5:$L$28252,$A101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1" s="32">
        <f>SUMIFS(Sheet1!$F$5:$F$28252,Sheet1!$I$5:$I$28252,$B101,Sheet1!$L$5:$L$28252,$A101,Sheet1!$E$5:$E$28252,"*调拨*")</f>
        <v>0</v>
      </c>
      <c r="V101" s="32">
        <f>SUMIFS(Sheet1!$F$5:$F$28252,Sheet1!$I$5:$I$28252,$B101,Sheet1!$L$5:$L$28252,$A101,Sheet1!$D$5:$D$28252,"储值",Sheet1!$E$5:$E$28252,"&lt;&gt;*调拨*")+SUMIFS(Sheet1!$F$5:$F$28252,Sheet1!$I$5:$I$28252,$B101,Sheet1!$L$5:$L$28252,$A101,Sheet1!$E$5:$E$28252,"*储值*",Sheet1!$D$5:$D$28252,"&lt;&gt;储值",Sheet1!$D$5:$D$28252,"&lt;&gt;内部转款",Sheet1!$D$5:$D$28252,"&lt;&gt;内部转账",Sheet1!$E$5:$E$28252,"&lt;&gt;*调拨*")</f>
        <v>0</v>
      </c>
      <c r="W101" s="32">
        <f>SUMIFS(Sheet1!$F$5:$F$28252,Sheet1!$I$5:$I$28252,$B101,Sheet1!$L$5:$L$28252,$A101,Sheet1!$D$5:$D$28252,"效期",Sheet1!$E$5:$E$28252,"&lt;&gt;*调拨*")+SUMIFS(Sheet1!$F$5:$F$28252,Sheet1!$I$5:$I$28252,$B101,Sheet1!$L$5:$L$28252,$A101,Sheet1!$E$5:$E$28252,"*效期*",Sheet1!$D$5:$D$28252,"&lt;&gt;效期",Sheet1!$D$5:$D$28252,"&lt;&gt;内部转款",Sheet1!$D$5:$D$28252,"&lt;&gt;内部转账",Sheet1!$E$5:$E$28252,"&lt;&gt;*调拨*")</f>
        <v>0</v>
      </c>
      <c r="X101" s="32">
        <f>SUMIFS(Sheet1!$F$5:$F$28252,Sheet1!$I$5:$I$28252,$B101,Sheet1!$L$5:$L$28252,$A101,Sheet1!$D$5:$D$28252,"内部转款",Sheet1!$E$5:$E$28252,"&lt;&gt;*调拨*")+SUMIFS(Sheet1!$F$5:$F$28252,Sheet1!$I$5:$I$28252,$B101,Sheet1!$L$5:$L$28252,$A101,Sheet1!$D$5:$D$28252,"内部转账",Sheet1!$E$5:$E$28252,"&lt;&gt;*调拨*")</f>
        <v>0</v>
      </c>
      <c r="Y101" s="32">
        <f t="shared" si="4"/>
        <v>0</v>
      </c>
      <c r="Z101" s="32">
        <f>SUMIFS(Sheet1!$F$5:$F$28252,Sheet1!$I$5:$I$28252,$B101,Sheet1!$L$5:$L$28252,$A101)</f>
        <v>16797.48</v>
      </c>
      <c r="AA101" s="32">
        <f>SUMIFS(Sheet1!$G$5:$G$28252,Sheet1!$I$5:$I$28252,$B101,Sheet1!$L$5:$L$28252,$A101,Sheet1!$D$5:$D$28252,"工资",Sheet1!$E$5:$E$28252,"&lt;&gt;*调拨*")+SUMIFS(Sheet1!$G$5:$G$28252,Sheet1!$I$5:$I$28252,$B101,Sheet1!$L$5:$L$28252,$A101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6631.62</v>
      </c>
      <c r="AB101" s="32">
        <f>SUMIFS(Sheet1!$G$5:$G$28252,Sheet1!$I$5:$I$28252,$B101,Sheet1!$L$5:$L$28252,$A101,Sheet1!$D$5:$D$28252,"水费",Sheet1!$E$5:$E$28252,"&lt;&gt;*调拨*")+SUMIFS(Sheet1!$G$5:$G$28252,Sheet1!$I$5:$I$28252,$B101,Sheet1!$L$5:$L$28252,$A101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1" s="32">
        <f>SUMIFS(Sheet1!$G$5:$G$28252,Sheet1!$I$5:$I$28252,$B101,Sheet1!$L$5:$L$28252,$A101,Sheet1!$D$5:$D$28252,"电费",Sheet1!$E$5:$E$28252,"&lt;&gt;*调拨*")+SUMIFS(Sheet1!$G$5:$G$28252,Sheet1!$I$5:$I$28252,$B101,Sheet1!$L$5:$L$28252,$A101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1" s="32">
        <f>SUMIFS(Sheet1!$G$5:$G$28252,Sheet1!$I$5:$I$28252,$B101,Sheet1!$L$5:$L$28252,$A101,Sheet1!$D$5:$D$28252,"宽带费",Sheet1!$E$5:$E$28252,"&lt;&gt;*调拨*")+SUMIFS(Sheet1!$G$5:$G$28252,Sheet1!$I$5:$I$28252,$B101,Sheet1!$L$5:$L$28252,$A101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1" s="32">
        <f>SUMIFS(Sheet1!$G$5:$G$28252,Sheet1!$I$5:$I$28252,$B101,Sheet1!$L$5:$L$28252,$A101,Sheet1!$D$5:$D$28252,"办公费",Sheet1!$E$5:$E$28252,"&lt;&gt;*调拨*")+SUMIFS(Sheet1!$G$5:$G$28252,Sheet1!$I$5:$I$28252,$B101,Sheet1!$L$5:$L$28252,$A101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1" s="32">
        <f>SUMIFS(Sheet1!$G$5:$G$28252,Sheet1!$I$5:$I$28252,$B101,Sheet1!$L$5:$L$28252,$A101,Sheet1!$D$5:$D$28252,"话费",Sheet1!$E$5:$E$28252,"&lt;&gt;*调拨*")+SUMIFS(Sheet1!$G$5:$G$28252,Sheet1!$I$5:$I$28252,$B101,Sheet1!$L$5:$L$28252,$A101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1" s="32">
        <f>SUMIFS(Sheet1!$G$5:$G$28252,Sheet1!$I$5:$I$28252,$B101,Sheet1!$L$5:$L$28252,$A101,Sheet1!$D$5:$D$28252,"房租",Sheet1!$E$5:$E$28252,"&lt;&gt;*调拨*")+SUMIFS(Sheet1!$G$5:$G$28252,Sheet1!$I$5:$I$28252,$B101,Sheet1!$L$5:$L$28252,$A101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01" s="32">
        <f>SUMIFS(Sheet1!$G$5:$G$28252,Sheet1!$I$5:$I$28252,$B101,Sheet1!$L$5:$L$28252,$A101,Sheet1!$E$5:$E$28252,"*调拨*")</f>
        <v>0</v>
      </c>
      <c r="AI101" s="32">
        <f>SUMIFS(Sheet1!$G$5:$G$28252,Sheet1!$I$5:$I$28252,$B101,Sheet1!$L$5:$L$28252,$A101,Sheet1!$D$5:$D$28252,"内部转款",Sheet1!$E$5:$E$28252,"&lt;&gt;*调拨*")+SUMIFS(Sheet1!$G$5:$G$28252,Sheet1!$I$5:$I$28252,$B101,Sheet1!$L$5:$L$28252,$A101,Sheet1!$D$5:$D$28252,"内部转账",Sheet1!$E$5:$E$28252,"&lt;&gt;*调拨*")</f>
        <v>0</v>
      </c>
      <c r="AJ101" s="32">
        <f t="shared" si="5"/>
        <v>0</v>
      </c>
      <c r="AK101" s="32">
        <f>SUMIFS(Sheet1!$G$5:$G$28252,Sheet1!$I$5:$I$28252,$B101,Sheet1!$L$5:$L$28252,$A101)</f>
        <v>6631.62</v>
      </c>
      <c r="AL101" s="32">
        <f t="shared" si="6"/>
        <v>10165.86</v>
      </c>
    </row>
    <row r="102" ht="16.5" spans="1:38">
      <c r="A102" s="30">
        <v>202601</v>
      </c>
      <c r="B102" s="31" t="s">
        <v>267</v>
      </c>
      <c r="C102" s="32">
        <f>SUMIFS(Sheet1!$F$5:$F$28252,Sheet1!$I$5:$I$28252,$B102,Sheet1!$L$5:$L$28252,$A102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02" s="32">
        <f>SUMIFS(Sheet1!$F$5:$F$28252,Sheet1!$I$5:$I$28252,$B102,Sheet1!$L$5:$L$28252,$A102,Sheet1!$D$5:$D$28252,"医保即时拨付",Sheet1!$E$5:$E$28252,"&lt;&gt;*调拨*")+SUMIFS(Sheet1!$F$5:$F$28252,Sheet1!$I$5:$I$28252,$B102,Sheet1!$L$5:$L$28252,$A102,Sheet1!$E$5:$E$28252,"*医保即时拨付*",Sheet1!$D$5:$D$28252,"&lt;&gt;医保即时拨付",Sheet1!$D$5:$D$28252,"&lt;&gt;内部转款",Sheet1!$D$5:$D$28252,"&lt;&gt;内部转账",Sheet1!$E$5:$E$28252,"&lt;&gt;*调拨*")</f>
        <v>0</v>
      </c>
      <c r="E102" s="32">
        <f>SUMIFS(Sheet1!$F$5:$F$28252,Sheet1!$I$5:$I$28252,$B102,Sheet1!$L$5:$L$28252,$A102,Sheet1!$D$5:$D$28252,"医保",Sheet1!$E$5:$E$28252,"&lt;&gt;*调拨*",Sheet1!$E$5:$E$28252,"&lt;&gt;*医保即时拨付*")+SUMIFS(Sheet1!$F$5:$F$28252,Sheet1!$I$5:$I$28252,$B102,Sheet1!$L$5:$L$28252,$A102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306694.26</v>
      </c>
      <c r="F102" s="32">
        <f>SUMIFS(Sheet1!$F$5:$F$28252,Sheet1!$I$5:$I$28252,$B102,Sheet1!$L$5:$L$28252,$A102,Sheet1!$D$5:$D$28252,"聚合",Sheet1!$E$5:$E$28252,"&lt;&gt;*调拨*")+SUMIFS(Sheet1!$F$5:$F$28252,Sheet1!$I$5:$I$28252,$B102,Sheet1!$L$5:$L$28252,$A102,Sheet1!$E$5:$E$28252,"*聚合*",Sheet1!$D$5:$D$28252,"&lt;&gt;聚合",Sheet1!$D$5:$D$28252,"&lt;&gt;内部转款",Sheet1!$D$5:$D$28252,"&lt;&gt;内部转账",Sheet1!$E$5:$E$28252,"&lt;&gt;*调拨*")</f>
        <v>0</v>
      </c>
      <c r="G102" s="32">
        <f>SUMIFS(Sheet1!$F$5:$F$28252,Sheet1!$I$5:$I$28252,$B102,Sheet1!$L$5:$L$28252,$A102,Sheet1!$D$5:$D$28252,"24小时微信",Sheet1!$E$5:$E$28252,"&lt;&gt;*调拨*")+SUMIFS(Sheet1!$F$5:$F$28252,Sheet1!$I$5:$I$28252,$B102,Sheet1!$L$5:$L$28252,$A102,Sheet1!$E$5:$E$28252,"*24小时微信*",Sheet1!$D$5:$D$28252,"&lt;&gt;24小时微信",Sheet1!$D$5:$D$28252,"&lt;&gt;内部转款",Sheet1!$D$5:$D$28252,"&lt;&gt;内部转账",Sheet1!$E$5:$E$28252,"&lt;&gt;*调拨*")</f>
        <v>0</v>
      </c>
      <c r="H102" s="32">
        <f>SUMIFS(Sheet1!$F$5:$F$28252,Sheet1!$I$5:$I$28252,$B102,Sheet1!$L$5:$L$28252,$A102,Sheet1!$D$5:$D$28252,"美团",Sheet1!$E$5:$E$28252,"&lt;&gt;*调拨*")+SUMIFS(Sheet1!$F$5:$F$28252,Sheet1!$I$5:$I$28252,$B102,Sheet1!$L$5:$L$28252,$A102,Sheet1!$E$5:$E$28252,"*美团*",Sheet1!$D$5:$D$28252,"&lt;&gt;美团",Sheet1!$D$5:$D$28252,"&lt;&gt;内部转款",Sheet1!$D$5:$D$28252,"&lt;&gt;内部转账",Sheet1!$E$5:$E$28252,"&lt;&gt;*调拨*")</f>
        <v>0</v>
      </c>
      <c r="I102" s="32">
        <f>SUMIFS(Sheet1!$F$5:$F$28252,Sheet1!$I$5:$I$28252,$B102,Sheet1!$L$5:$L$28252,$A102,Sheet1!$D$5:$D$28252,"饿了么",Sheet1!$E$5:$E$28252,"&lt;&gt;*调拨*")+SUMIFS(Sheet1!$F$5:$F$28252,Sheet1!$I$5:$I$28252,$B102,Sheet1!$L$5:$L$28252,$A102,Sheet1!$E$5:$E$28252,"*饿了么*",Sheet1!$D$5:$D$28252,"&lt;&gt;饿了么",Sheet1!$D$5:$D$28252,"&lt;&gt;内部转款",Sheet1!$D$5:$D$28252,"&lt;&gt;内部转账",Sheet1!$E$5:$E$28252,"&lt;&gt;*调拨*")</f>
        <v>0</v>
      </c>
      <c r="J102" s="32">
        <f>SUMIFS(Sheet1!$F$5:$F$28252,Sheet1!$I$5:$I$28252,$B102,Sheet1!$L$5:$L$28252,$A102,Sheet1!$D$5:$D$28252,"健E卡",Sheet1!$E$5:$E$28252,"&lt;&gt;*调拨*")+SUMIFS(Sheet1!$F$5:$F$28252,Sheet1!$I$5:$I$28252,$B102,Sheet1!$L$5:$L$28252,$A102,Sheet1!$E$5:$E$28252,"*健E卡*",Sheet1!$D$5:$D$28252,"&lt;&gt;健E卡",Sheet1!$D$5:$D$28252,"&lt;&gt;内部转款",Sheet1!$D$5:$D$28252,"&lt;&gt;内部转账",Sheet1!$E$5:$E$28252,"&lt;&gt;*调拨*")</f>
        <v>0</v>
      </c>
      <c r="K102" s="32">
        <f>SUMIFS(Sheet1!$F$5:$F$28252,Sheet1!$I$5:$I$28252,$B102,Sheet1!$L$5:$L$28252,$A102,Sheet1!$D$5:$D$28252,"抖音",Sheet1!$E$5:$E$28252,"&lt;&gt;*调拨*")+SUMIFS(Sheet1!$F$5:$F$28252,Sheet1!$I$5:$I$28252,$B102,Sheet1!$L$5:$L$28252,$A102,Sheet1!$E$5:$E$28252,"*抖音*",Sheet1!$D$5:$D$28252,"&lt;&gt;抖音",Sheet1!$D$5:$D$28252,"&lt;&gt;内部转款",Sheet1!$D$5:$D$28252,"&lt;&gt;内部转账",Sheet1!$E$5:$E$28252,"&lt;&gt;*调拨*")</f>
        <v>0</v>
      </c>
      <c r="L102" s="32">
        <f>SUMIFS(Sheet1!$F$5:$F$28252,Sheet1!$I$5:$I$28252,$B102,Sheet1!$L$5:$L$28252,$A102,Sheet1!$D$5:$D$28252,"医卡通",Sheet1!$E$5:$E$28252,"&lt;&gt;*调拨*")+SUMIFS(Sheet1!$F$5:$F$28252,Sheet1!$I$5:$I$28252,$B102,Sheet1!$L$5:$L$28252,$A102,Sheet1!$E$5:$E$28252,"*医卡通*",Sheet1!$D$5:$D$28252,"&lt;&gt;医卡通",Sheet1!$D$5:$D$28252,"&lt;&gt;内部转款",Sheet1!$D$5:$D$28252,"&lt;&gt;内部转账",Sheet1!$E$5:$E$28252,"&lt;&gt;*调拨*")</f>
        <v>0</v>
      </c>
      <c r="M102" s="32">
        <f>SUMIFS(Sheet1!$F$5:$F$28252,Sheet1!$I$5:$I$28252,$B102,Sheet1!$L$5:$L$28252,$A102,Sheet1!$D$5:$D$28252,"企健网",Sheet1!$E$5:$E$28252,"&lt;&gt;*调拨*")+SUMIFS(Sheet1!$F$5:$F$28252,Sheet1!$I$5:$I$28252,$B102,Sheet1!$L$5:$L$28252,$A102,Sheet1!$E$5:$E$28252,"*企健网*",Sheet1!$D$5:$D$28252,"&lt;&gt;企健网",Sheet1!$D$5:$D$28252,"&lt;&gt;内部转款",Sheet1!$D$5:$D$28252,"&lt;&gt;内部转账",Sheet1!$E$5:$E$28252,"&lt;&gt;*调拨*")</f>
        <v>0</v>
      </c>
      <c r="N102" s="32">
        <f>SUMIFS(Sheet1!$F$5:$F$28252,Sheet1!$I$5:$I$28252,$B102,Sheet1!$L$5:$L$28252,$A102,Sheet1!$D$5:$D$28252,"银联",Sheet1!$E$5:$E$28252,"&lt;&gt;*调拨*")+SUMIFS(Sheet1!$F$5:$F$28252,Sheet1!$I$5:$I$28252,$B102,Sheet1!$L$5:$L$28252,$A102,Sheet1!$E$5:$E$28252,"*银联*",Sheet1!$D$5:$D$28252,"&lt;&gt;银联",Sheet1!$D$5:$D$28252,"&lt;&gt;内部转款",Sheet1!$D$5:$D$28252,"&lt;&gt;内部转账",Sheet1!$E$5:$E$28252,"&lt;&gt;*调拨*")</f>
        <v>0</v>
      </c>
      <c r="O102" s="32">
        <f>SUMIFS(Sheet1!$F$5:$F$28252,Sheet1!$I$5:$I$28252,$B102,Sheet1!$L$5:$L$28252,$A102,Sheet1!$D$5:$D$28252,"京东",Sheet1!$E$5:$E$28252,"&lt;&gt;*调拨*")+SUMIFS(Sheet1!$F$5:$F$28252,Sheet1!$I$5:$I$28252,$B102,Sheet1!$L$5:$L$28252,$A102,Sheet1!$E$5:$E$28252,"*京东*",Sheet1!$D$5:$D$28252,"&lt;&gt;京东",Sheet1!$D$5:$D$28252,"&lt;&gt;内部转款",Sheet1!$D$5:$D$28252,"&lt;&gt;内部转账",Sheet1!$E$5:$E$28252,"&lt;&gt;*调拨*")</f>
        <v>0</v>
      </c>
      <c r="P102" s="32">
        <f>SUMIFS(Sheet1!$F$5:$F$28252,Sheet1!$I$5:$I$28252,$B102,Sheet1!$L$5:$L$28252,$A102,Sheet1!$D$5:$D$28252,"药机微信",Sheet1!$E$5:$E$28252,"&lt;&gt;*调拨*")+SUMIFS(Sheet1!$F$5:$F$28252,Sheet1!$I$5:$I$28252,$B102,Sheet1!$L$5:$L$28252,$A102,Sheet1!$E$5:$E$28252,"*药机微信*",Sheet1!$D$5:$D$28252,"&lt;&gt;药机微信",Sheet1!$D$5:$D$28252,"&lt;&gt;内部转款",Sheet1!$D$5:$D$28252,"&lt;&gt;内部转账",Sheet1!$E$5:$E$28252,"&lt;&gt;*调拨*")</f>
        <v>0</v>
      </c>
      <c r="Q102" s="32">
        <f>SUMIFS(Sheet1!$F$5:$F$28252,Sheet1!$I$5:$I$28252,$B102,Sheet1!$L$5:$L$28252,$A102,Sheet1!$D$5:$D$28252,"亲情卡",Sheet1!$E$5:$E$28252,"&lt;&gt;*调拨*")+SUMIFS(Sheet1!$F$5:$F$28252,Sheet1!$I$5:$I$28252,$B102,Sheet1!$L$5:$L$28252,$A102,Sheet1!$E$5:$E$28252,"*亲情卡*",Sheet1!$D$5:$D$28252,"&lt;&gt;亲情卡",Sheet1!$D$5:$D$28252,"&lt;&gt;内部转款",Sheet1!$D$5:$D$28252,"&lt;&gt;内部转账",Sheet1!$E$5:$E$28252,"&lt;&gt;*调拨*")</f>
        <v>0</v>
      </c>
      <c r="R102" s="32">
        <f>SUMIFS(Sheet1!$F$5:$F$28252,Sheet1!$I$5:$I$28252,$B102,Sheet1!$L$5:$L$28252,$A102,Sheet1!$D$5:$D$28252,"优惠券",Sheet1!$E$5:$E$28252,"&lt;&gt;*调拨*")+SUMIFS(Sheet1!$F$5:$F$28252,Sheet1!$I$5:$I$28252,$B102,Sheet1!$L$5:$L$28252,$A102,Sheet1!$E$5:$E$28252,"*优惠券*",Sheet1!$D$5:$D$28252,"&lt;&gt;优惠券",Sheet1!$D$5:$D$28252,"&lt;&gt;内部转款",Sheet1!$D$5:$D$28252,"&lt;&gt;内部转账",Sheet1!$E$5:$E$28252,"&lt;&gt;*调拨*")</f>
        <v>0</v>
      </c>
      <c r="S102" s="32">
        <f>SUMIFS(Sheet1!$F$5:$F$28252,Sheet1!$I$5:$I$28252,$B102,Sheet1!$L$5:$L$28252,$A102,Sheet1!$D$5:$D$28252,"代金券",Sheet1!$E$5:$E$28252,"&lt;&gt;*调拨*")+SUMIFS(Sheet1!$F$5:$F$28252,Sheet1!$I$5:$I$28252,$B102,Sheet1!$L$5:$L$28252,$A102,Sheet1!$E$5:$E$28252,"*代金券*",Sheet1!$D$5:$D$28252,"&lt;&gt;代金券",Sheet1!$D$5:$D$28252,"&lt;&gt;内部转款",Sheet1!$D$5:$D$28252,"&lt;&gt;内部转账",Sheet1!$E$5:$E$28252,"&lt;&gt;*调拨*")</f>
        <v>0</v>
      </c>
      <c r="T102" s="32">
        <f>SUMIFS(Sheet1!$F$5:$F$28252,Sheet1!$I$5:$I$28252,$B102,Sheet1!$L$5:$L$28252,$A102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102,Sheet1!$L$5:$L$28252,$A102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102,Sheet1!$L$5:$L$28252,$A102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102,Sheet1!$L$5:$L$28252,$A102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2" s="32">
        <f>SUMIFS(Sheet1!$F$5:$F$28252,Sheet1!$I$5:$I$28252,$B102,Sheet1!$L$5:$L$28252,$A102,Sheet1!$E$5:$E$28252,"*调拨*")</f>
        <v>0</v>
      </c>
      <c r="V102" s="32">
        <f>SUMIFS(Sheet1!$F$5:$F$28252,Sheet1!$I$5:$I$28252,$B102,Sheet1!$L$5:$L$28252,$A102,Sheet1!$D$5:$D$28252,"储值",Sheet1!$E$5:$E$28252,"&lt;&gt;*调拨*")+SUMIFS(Sheet1!$F$5:$F$28252,Sheet1!$I$5:$I$28252,$B102,Sheet1!$L$5:$L$28252,$A102,Sheet1!$E$5:$E$28252,"*储值*",Sheet1!$D$5:$D$28252,"&lt;&gt;储值",Sheet1!$D$5:$D$28252,"&lt;&gt;内部转款",Sheet1!$D$5:$D$28252,"&lt;&gt;内部转账",Sheet1!$E$5:$E$28252,"&lt;&gt;*调拨*")</f>
        <v>0</v>
      </c>
      <c r="W102" s="32">
        <f>SUMIFS(Sheet1!$F$5:$F$28252,Sheet1!$I$5:$I$28252,$B102,Sheet1!$L$5:$L$28252,$A102,Sheet1!$D$5:$D$28252,"效期",Sheet1!$E$5:$E$28252,"&lt;&gt;*调拨*")+SUMIFS(Sheet1!$F$5:$F$28252,Sheet1!$I$5:$I$28252,$B102,Sheet1!$L$5:$L$28252,$A102,Sheet1!$E$5:$E$28252,"*效期*",Sheet1!$D$5:$D$28252,"&lt;&gt;效期",Sheet1!$D$5:$D$28252,"&lt;&gt;内部转款",Sheet1!$D$5:$D$28252,"&lt;&gt;内部转账",Sheet1!$E$5:$E$28252,"&lt;&gt;*调拨*")</f>
        <v>0</v>
      </c>
      <c r="X102" s="32">
        <f>SUMIFS(Sheet1!$F$5:$F$28252,Sheet1!$I$5:$I$28252,$B102,Sheet1!$L$5:$L$28252,$A102,Sheet1!$D$5:$D$28252,"内部转款",Sheet1!$E$5:$E$28252,"&lt;&gt;*调拨*")+SUMIFS(Sheet1!$F$5:$F$28252,Sheet1!$I$5:$I$28252,$B102,Sheet1!$L$5:$L$28252,$A102,Sheet1!$D$5:$D$28252,"内部转账",Sheet1!$E$5:$E$28252,"&lt;&gt;*调拨*")</f>
        <v>0</v>
      </c>
      <c r="Y102" s="32">
        <f t="shared" si="4"/>
        <v>0</v>
      </c>
      <c r="Z102" s="32">
        <f>SUMIFS(Sheet1!$F$5:$F$28252,Sheet1!$I$5:$I$28252,$B102,Sheet1!$L$5:$L$28252,$A102)</f>
        <v>306694.26</v>
      </c>
      <c r="AA102" s="32">
        <f>SUMIFS(Sheet1!$G$5:$G$28252,Sheet1!$I$5:$I$28252,$B102,Sheet1!$L$5:$L$28252,$A102,Sheet1!$D$5:$D$28252,"工资",Sheet1!$E$5:$E$28252,"&lt;&gt;*调拨*")+SUMIFS(Sheet1!$G$5:$G$28252,Sheet1!$I$5:$I$28252,$B102,Sheet1!$L$5:$L$28252,$A102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4659.44</v>
      </c>
      <c r="AB102" s="32">
        <f>SUMIFS(Sheet1!$G$5:$G$28252,Sheet1!$I$5:$I$28252,$B102,Sheet1!$L$5:$L$28252,$A102,Sheet1!$D$5:$D$28252,"水费",Sheet1!$E$5:$E$28252,"&lt;&gt;*调拨*")+SUMIFS(Sheet1!$G$5:$G$28252,Sheet1!$I$5:$I$28252,$B102,Sheet1!$L$5:$L$28252,$A102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2" s="32">
        <f>SUMIFS(Sheet1!$G$5:$G$28252,Sheet1!$I$5:$I$28252,$B102,Sheet1!$L$5:$L$28252,$A102,Sheet1!$D$5:$D$28252,"电费",Sheet1!$E$5:$E$28252,"&lt;&gt;*调拨*")+SUMIFS(Sheet1!$G$5:$G$28252,Sheet1!$I$5:$I$28252,$B102,Sheet1!$L$5:$L$28252,$A102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2" s="32">
        <f>SUMIFS(Sheet1!$G$5:$G$28252,Sheet1!$I$5:$I$28252,$B102,Sheet1!$L$5:$L$28252,$A102,Sheet1!$D$5:$D$28252,"宽带费",Sheet1!$E$5:$E$28252,"&lt;&gt;*调拨*")+SUMIFS(Sheet1!$G$5:$G$28252,Sheet1!$I$5:$I$28252,$B102,Sheet1!$L$5:$L$28252,$A102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2" s="32">
        <f>SUMIFS(Sheet1!$G$5:$G$28252,Sheet1!$I$5:$I$28252,$B102,Sheet1!$L$5:$L$28252,$A102,Sheet1!$D$5:$D$28252,"办公费",Sheet1!$E$5:$E$28252,"&lt;&gt;*调拨*")+SUMIFS(Sheet1!$G$5:$G$28252,Sheet1!$I$5:$I$28252,$B102,Sheet1!$L$5:$L$28252,$A102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2" s="32">
        <f>SUMIFS(Sheet1!$G$5:$G$28252,Sheet1!$I$5:$I$28252,$B102,Sheet1!$L$5:$L$28252,$A102,Sheet1!$D$5:$D$28252,"话费",Sheet1!$E$5:$E$28252,"&lt;&gt;*调拨*")+SUMIFS(Sheet1!$G$5:$G$28252,Sheet1!$I$5:$I$28252,$B102,Sheet1!$L$5:$L$28252,$A102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2" s="32">
        <f>SUMIFS(Sheet1!$G$5:$G$28252,Sheet1!$I$5:$I$28252,$B102,Sheet1!$L$5:$L$28252,$A102,Sheet1!$D$5:$D$28252,"房租",Sheet1!$E$5:$E$28252,"&lt;&gt;*调拨*")+SUMIFS(Sheet1!$G$5:$G$28252,Sheet1!$I$5:$I$28252,$B102,Sheet1!$L$5:$L$28252,$A102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02" s="32">
        <f>SUMIFS(Sheet1!$G$5:$G$28252,Sheet1!$I$5:$I$28252,$B102,Sheet1!$L$5:$L$28252,$A102,Sheet1!$E$5:$E$28252,"*调拨*")</f>
        <v>0</v>
      </c>
      <c r="AI102" s="32">
        <f>SUMIFS(Sheet1!$G$5:$G$28252,Sheet1!$I$5:$I$28252,$B102,Sheet1!$L$5:$L$28252,$A102,Sheet1!$D$5:$D$28252,"内部转款",Sheet1!$E$5:$E$28252,"&lt;&gt;*调拨*")+SUMIFS(Sheet1!$G$5:$G$28252,Sheet1!$I$5:$I$28252,$B102,Sheet1!$L$5:$L$28252,$A102,Sheet1!$D$5:$D$28252,"内部转账",Sheet1!$E$5:$E$28252,"&lt;&gt;*调拨*")</f>
        <v>0</v>
      </c>
      <c r="AJ102" s="32">
        <f t="shared" si="5"/>
        <v>0</v>
      </c>
      <c r="AK102" s="32">
        <f>SUMIFS(Sheet1!$G$5:$G$28252,Sheet1!$I$5:$I$28252,$B102,Sheet1!$L$5:$L$28252,$A102)</f>
        <v>4659.44</v>
      </c>
      <c r="AL102" s="32">
        <f t="shared" si="6"/>
        <v>302034.82</v>
      </c>
    </row>
    <row r="103" ht="16.5" spans="1:38">
      <c r="A103" s="30">
        <v>202601</v>
      </c>
      <c r="B103" s="31" t="s">
        <v>84</v>
      </c>
      <c r="C103" s="32">
        <f>SUMIFS(Sheet1!$F$5:$F$28252,Sheet1!$I$5:$I$28252,$B103,Sheet1!$L$5:$L$28252,$A103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22659.85</v>
      </c>
      <c r="D103" s="32">
        <f>SUMIFS(Sheet1!$F$5:$F$28252,Sheet1!$I$5:$I$28252,$B103,Sheet1!$L$5:$L$28252,$A103,Sheet1!$D$5:$D$28252,"医保即时拨付",Sheet1!$E$5:$E$28252,"&lt;&gt;*调拨*")+SUMIFS(Sheet1!$F$5:$F$28252,Sheet1!$I$5:$I$28252,$B103,Sheet1!$L$5:$L$28252,$A103,Sheet1!$E$5:$E$28252,"*医保即时拨付*",Sheet1!$D$5:$D$28252,"&lt;&gt;医保即时拨付",Sheet1!$D$5:$D$28252,"&lt;&gt;内部转款",Sheet1!$D$5:$D$28252,"&lt;&gt;内部转账",Sheet1!$E$5:$E$28252,"&lt;&gt;*调拨*")</f>
        <v>0</v>
      </c>
      <c r="E103" s="32">
        <f>SUMIFS(Sheet1!$F$5:$F$28252,Sheet1!$I$5:$I$28252,$B103,Sheet1!$L$5:$L$28252,$A103,Sheet1!$D$5:$D$28252,"医保",Sheet1!$E$5:$E$28252,"&lt;&gt;*调拨*",Sheet1!$E$5:$E$28252,"&lt;&gt;*医保即时拨付*")+SUMIFS(Sheet1!$F$5:$F$28252,Sheet1!$I$5:$I$28252,$B103,Sheet1!$L$5:$L$28252,$A103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9461.07</v>
      </c>
      <c r="F103" s="32">
        <f>SUMIFS(Sheet1!$F$5:$F$28252,Sheet1!$I$5:$I$28252,$B103,Sheet1!$L$5:$L$28252,$A103,Sheet1!$D$5:$D$28252,"聚合",Sheet1!$E$5:$E$28252,"&lt;&gt;*调拨*")+SUMIFS(Sheet1!$F$5:$F$28252,Sheet1!$I$5:$I$28252,$B103,Sheet1!$L$5:$L$28252,$A103,Sheet1!$E$5:$E$28252,"*聚合*",Sheet1!$D$5:$D$28252,"&lt;&gt;聚合",Sheet1!$D$5:$D$28252,"&lt;&gt;内部转款",Sheet1!$D$5:$D$28252,"&lt;&gt;内部转账",Sheet1!$E$5:$E$28252,"&lt;&gt;*调拨*")</f>
        <v>0</v>
      </c>
      <c r="G103" s="32">
        <f>SUMIFS(Sheet1!$F$5:$F$28252,Sheet1!$I$5:$I$28252,$B103,Sheet1!$L$5:$L$28252,$A103,Sheet1!$D$5:$D$28252,"24小时微信",Sheet1!$E$5:$E$28252,"&lt;&gt;*调拨*")+SUMIFS(Sheet1!$F$5:$F$28252,Sheet1!$I$5:$I$28252,$B103,Sheet1!$L$5:$L$28252,$A103,Sheet1!$E$5:$E$28252,"*24小时微信*",Sheet1!$D$5:$D$28252,"&lt;&gt;24小时微信",Sheet1!$D$5:$D$28252,"&lt;&gt;内部转款",Sheet1!$D$5:$D$28252,"&lt;&gt;内部转账",Sheet1!$E$5:$E$28252,"&lt;&gt;*调拨*")</f>
        <v>0</v>
      </c>
      <c r="H103" s="32">
        <f>SUMIFS(Sheet1!$F$5:$F$28252,Sheet1!$I$5:$I$28252,$B103,Sheet1!$L$5:$L$28252,$A103,Sheet1!$D$5:$D$28252,"美团",Sheet1!$E$5:$E$28252,"&lt;&gt;*调拨*")+SUMIFS(Sheet1!$F$5:$F$28252,Sheet1!$I$5:$I$28252,$B103,Sheet1!$L$5:$L$28252,$A103,Sheet1!$E$5:$E$28252,"*美团*",Sheet1!$D$5:$D$28252,"&lt;&gt;美团",Sheet1!$D$5:$D$28252,"&lt;&gt;内部转款",Sheet1!$D$5:$D$28252,"&lt;&gt;内部转账",Sheet1!$E$5:$E$28252,"&lt;&gt;*调拨*")</f>
        <v>0</v>
      </c>
      <c r="I103" s="32">
        <f>SUMIFS(Sheet1!$F$5:$F$28252,Sheet1!$I$5:$I$28252,$B103,Sheet1!$L$5:$L$28252,$A103,Sheet1!$D$5:$D$28252,"饿了么",Sheet1!$E$5:$E$28252,"&lt;&gt;*调拨*")+SUMIFS(Sheet1!$F$5:$F$28252,Sheet1!$I$5:$I$28252,$B103,Sheet1!$L$5:$L$28252,$A103,Sheet1!$E$5:$E$28252,"*饿了么*",Sheet1!$D$5:$D$28252,"&lt;&gt;饿了么",Sheet1!$D$5:$D$28252,"&lt;&gt;内部转款",Sheet1!$D$5:$D$28252,"&lt;&gt;内部转账",Sheet1!$E$5:$E$28252,"&lt;&gt;*调拨*")</f>
        <v>0</v>
      </c>
      <c r="J103" s="32">
        <f>SUMIFS(Sheet1!$F$5:$F$28252,Sheet1!$I$5:$I$28252,$B103,Sheet1!$L$5:$L$28252,$A103,Sheet1!$D$5:$D$28252,"健E卡",Sheet1!$E$5:$E$28252,"&lt;&gt;*调拨*")+SUMIFS(Sheet1!$F$5:$F$28252,Sheet1!$I$5:$I$28252,$B103,Sheet1!$L$5:$L$28252,$A103,Sheet1!$E$5:$E$28252,"*健E卡*",Sheet1!$D$5:$D$28252,"&lt;&gt;健E卡",Sheet1!$D$5:$D$28252,"&lt;&gt;内部转款",Sheet1!$D$5:$D$28252,"&lt;&gt;内部转账",Sheet1!$E$5:$E$28252,"&lt;&gt;*调拨*")</f>
        <v>0</v>
      </c>
      <c r="K103" s="32">
        <f>SUMIFS(Sheet1!$F$5:$F$28252,Sheet1!$I$5:$I$28252,$B103,Sheet1!$L$5:$L$28252,$A103,Sheet1!$D$5:$D$28252,"抖音",Sheet1!$E$5:$E$28252,"&lt;&gt;*调拨*")+SUMIFS(Sheet1!$F$5:$F$28252,Sheet1!$I$5:$I$28252,$B103,Sheet1!$L$5:$L$28252,$A103,Sheet1!$E$5:$E$28252,"*抖音*",Sheet1!$D$5:$D$28252,"&lt;&gt;抖音",Sheet1!$D$5:$D$28252,"&lt;&gt;内部转款",Sheet1!$D$5:$D$28252,"&lt;&gt;内部转账",Sheet1!$E$5:$E$28252,"&lt;&gt;*调拨*")</f>
        <v>0</v>
      </c>
      <c r="L103" s="32">
        <f>SUMIFS(Sheet1!$F$5:$F$28252,Sheet1!$I$5:$I$28252,$B103,Sheet1!$L$5:$L$28252,$A103,Sheet1!$D$5:$D$28252,"医卡通",Sheet1!$E$5:$E$28252,"&lt;&gt;*调拨*")+SUMIFS(Sheet1!$F$5:$F$28252,Sheet1!$I$5:$I$28252,$B103,Sheet1!$L$5:$L$28252,$A103,Sheet1!$E$5:$E$28252,"*医卡通*",Sheet1!$D$5:$D$28252,"&lt;&gt;医卡通",Sheet1!$D$5:$D$28252,"&lt;&gt;内部转款",Sheet1!$D$5:$D$28252,"&lt;&gt;内部转账",Sheet1!$E$5:$E$28252,"&lt;&gt;*调拨*")</f>
        <v>0</v>
      </c>
      <c r="M103" s="32">
        <f>SUMIFS(Sheet1!$F$5:$F$28252,Sheet1!$I$5:$I$28252,$B103,Sheet1!$L$5:$L$28252,$A103,Sheet1!$D$5:$D$28252,"企健网",Sheet1!$E$5:$E$28252,"&lt;&gt;*调拨*")+SUMIFS(Sheet1!$F$5:$F$28252,Sheet1!$I$5:$I$28252,$B103,Sheet1!$L$5:$L$28252,$A103,Sheet1!$E$5:$E$28252,"*企健网*",Sheet1!$D$5:$D$28252,"&lt;&gt;企健网",Sheet1!$D$5:$D$28252,"&lt;&gt;内部转款",Sheet1!$D$5:$D$28252,"&lt;&gt;内部转账",Sheet1!$E$5:$E$28252,"&lt;&gt;*调拨*")</f>
        <v>0</v>
      </c>
      <c r="N103" s="32">
        <f>SUMIFS(Sheet1!$F$5:$F$28252,Sheet1!$I$5:$I$28252,$B103,Sheet1!$L$5:$L$28252,$A103,Sheet1!$D$5:$D$28252,"银联",Sheet1!$E$5:$E$28252,"&lt;&gt;*调拨*")+SUMIFS(Sheet1!$F$5:$F$28252,Sheet1!$I$5:$I$28252,$B103,Sheet1!$L$5:$L$28252,$A103,Sheet1!$E$5:$E$28252,"*银联*",Sheet1!$D$5:$D$28252,"&lt;&gt;银联",Sheet1!$D$5:$D$28252,"&lt;&gt;内部转款",Sheet1!$D$5:$D$28252,"&lt;&gt;内部转账",Sheet1!$E$5:$E$28252,"&lt;&gt;*调拨*")</f>
        <v>0</v>
      </c>
      <c r="O103" s="32">
        <f>SUMIFS(Sheet1!$F$5:$F$28252,Sheet1!$I$5:$I$28252,$B103,Sheet1!$L$5:$L$28252,$A103,Sheet1!$D$5:$D$28252,"京东",Sheet1!$E$5:$E$28252,"&lt;&gt;*调拨*")+SUMIFS(Sheet1!$F$5:$F$28252,Sheet1!$I$5:$I$28252,$B103,Sheet1!$L$5:$L$28252,$A103,Sheet1!$E$5:$E$28252,"*京东*",Sheet1!$D$5:$D$28252,"&lt;&gt;京东",Sheet1!$D$5:$D$28252,"&lt;&gt;内部转款",Sheet1!$D$5:$D$28252,"&lt;&gt;内部转账",Sheet1!$E$5:$E$28252,"&lt;&gt;*调拨*")</f>
        <v>0</v>
      </c>
      <c r="P103" s="32">
        <f>SUMIFS(Sheet1!$F$5:$F$28252,Sheet1!$I$5:$I$28252,$B103,Sheet1!$L$5:$L$28252,$A103,Sheet1!$D$5:$D$28252,"药机微信",Sheet1!$E$5:$E$28252,"&lt;&gt;*调拨*")+SUMIFS(Sheet1!$F$5:$F$28252,Sheet1!$I$5:$I$28252,$B103,Sheet1!$L$5:$L$28252,$A103,Sheet1!$E$5:$E$28252,"*药机微信*",Sheet1!$D$5:$D$28252,"&lt;&gt;药机微信",Sheet1!$D$5:$D$28252,"&lt;&gt;内部转款",Sheet1!$D$5:$D$28252,"&lt;&gt;内部转账",Sheet1!$E$5:$E$28252,"&lt;&gt;*调拨*")</f>
        <v>0</v>
      </c>
      <c r="Q103" s="32">
        <f>SUMIFS(Sheet1!$F$5:$F$28252,Sheet1!$I$5:$I$28252,$B103,Sheet1!$L$5:$L$28252,$A103,Sheet1!$D$5:$D$28252,"亲情卡",Sheet1!$E$5:$E$28252,"&lt;&gt;*调拨*")+SUMIFS(Sheet1!$F$5:$F$28252,Sheet1!$I$5:$I$28252,$B103,Sheet1!$L$5:$L$28252,$A103,Sheet1!$E$5:$E$28252,"*亲情卡*",Sheet1!$D$5:$D$28252,"&lt;&gt;亲情卡",Sheet1!$D$5:$D$28252,"&lt;&gt;内部转款",Sheet1!$D$5:$D$28252,"&lt;&gt;内部转账",Sheet1!$E$5:$E$28252,"&lt;&gt;*调拨*")</f>
        <v>0</v>
      </c>
      <c r="R103" s="32">
        <f>SUMIFS(Sheet1!$F$5:$F$28252,Sheet1!$I$5:$I$28252,$B103,Sheet1!$L$5:$L$28252,$A103,Sheet1!$D$5:$D$28252,"优惠券",Sheet1!$E$5:$E$28252,"&lt;&gt;*调拨*")+SUMIFS(Sheet1!$F$5:$F$28252,Sheet1!$I$5:$I$28252,$B103,Sheet1!$L$5:$L$28252,$A103,Sheet1!$E$5:$E$28252,"*优惠券*",Sheet1!$D$5:$D$28252,"&lt;&gt;优惠券",Sheet1!$D$5:$D$28252,"&lt;&gt;内部转款",Sheet1!$D$5:$D$28252,"&lt;&gt;内部转账",Sheet1!$E$5:$E$28252,"&lt;&gt;*调拨*")</f>
        <v>0</v>
      </c>
      <c r="S103" s="32">
        <f>SUMIFS(Sheet1!$F$5:$F$28252,Sheet1!$I$5:$I$28252,$B103,Sheet1!$L$5:$L$28252,$A103,Sheet1!$D$5:$D$28252,"代金券",Sheet1!$E$5:$E$28252,"&lt;&gt;*调拨*")+SUMIFS(Sheet1!$F$5:$F$28252,Sheet1!$I$5:$I$28252,$B103,Sheet1!$L$5:$L$28252,$A103,Sheet1!$E$5:$E$28252,"*代金券*",Sheet1!$D$5:$D$28252,"&lt;&gt;代金券",Sheet1!$D$5:$D$28252,"&lt;&gt;内部转款",Sheet1!$D$5:$D$28252,"&lt;&gt;内部转账",Sheet1!$E$5:$E$28252,"&lt;&gt;*调拨*")</f>
        <v>0</v>
      </c>
      <c r="T103" s="32">
        <f>SUMIFS(Sheet1!$F$5:$F$28252,Sheet1!$I$5:$I$28252,$B103,Sheet1!$L$5:$L$28252,$A103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103,Sheet1!$L$5:$L$28252,$A103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103,Sheet1!$L$5:$L$28252,$A103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103,Sheet1!$L$5:$L$28252,$A103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3" s="32">
        <f>SUMIFS(Sheet1!$F$5:$F$28252,Sheet1!$I$5:$I$28252,$B103,Sheet1!$L$5:$L$28252,$A103,Sheet1!$E$5:$E$28252,"*调拨*")</f>
        <v>0</v>
      </c>
      <c r="V103" s="32">
        <f>SUMIFS(Sheet1!$F$5:$F$28252,Sheet1!$I$5:$I$28252,$B103,Sheet1!$L$5:$L$28252,$A103,Sheet1!$D$5:$D$28252,"储值",Sheet1!$E$5:$E$28252,"&lt;&gt;*调拨*")+SUMIFS(Sheet1!$F$5:$F$28252,Sheet1!$I$5:$I$28252,$B103,Sheet1!$L$5:$L$28252,$A103,Sheet1!$E$5:$E$28252,"*储值*",Sheet1!$D$5:$D$28252,"&lt;&gt;储值",Sheet1!$D$5:$D$28252,"&lt;&gt;内部转款",Sheet1!$D$5:$D$28252,"&lt;&gt;内部转账",Sheet1!$E$5:$E$28252,"&lt;&gt;*调拨*")</f>
        <v>0</v>
      </c>
      <c r="W103" s="32">
        <f>SUMIFS(Sheet1!$F$5:$F$28252,Sheet1!$I$5:$I$28252,$B103,Sheet1!$L$5:$L$28252,$A103,Sheet1!$D$5:$D$28252,"效期",Sheet1!$E$5:$E$28252,"&lt;&gt;*调拨*")+SUMIFS(Sheet1!$F$5:$F$28252,Sheet1!$I$5:$I$28252,$B103,Sheet1!$L$5:$L$28252,$A103,Sheet1!$E$5:$E$28252,"*效期*",Sheet1!$D$5:$D$28252,"&lt;&gt;效期",Sheet1!$D$5:$D$28252,"&lt;&gt;内部转款",Sheet1!$D$5:$D$28252,"&lt;&gt;内部转账",Sheet1!$E$5:$E$28252,"&lt;&gt;*调拨*")</f>
        <v>0</v>
      </c>
      <c r="X103" s="32">
        <f>SUMIFS(Sheet1!$F$5:$F$28252,Sheet1!$I$5:$I$28252,$B103,Sheet1!$L$5:$L$28252,$A103,Sheet1!$D$5:$D$28252,"内部转款",Sheet1!$E$5:$E$28252,"&lt;&gt;*调拨*")+SUMIFS(Sheet1!$F$5:$F$28252,Sheet1!$I$5:$I$28252,$B103,Sheet1!$L$5:$L$28252,$A103,Sheet1!$D$5:$D$28252,"内部转账",Sheet1!$E$5:$E$28252,"&lt;&gt;*调拨*")</f>
        <v>0</v>
      </c>
      <c r="Y103" s="32">
        <f t="shared" si="4"/>
        <v>0</v>
      </c>
      <c r="Z103" s="32">
        <f>SUMIFS(Sheet1!$F$5:$F$28252,Sheet1!$I$5:$I$28252,$B103,Sheet1!$L$5:$L$28252,$A103)</f>
        <v>32120.92</v>
      </c>
      <c r="AA103" s="32">
        <f>SUMIFS(Sheet1!$G$5:$G$28252,Sheet1!$I$5:$I$28252,$B103,Sheet1!$L$5:$L$28252,$A103,Sheet1!$D$5:$D$28252,"工资",Sheet1!$E$5:$E$28252,"&lt;&gt;*调拨*")+SUMIFS(Sheet1!$G$5:$G$28252,Sheet1!$I$5:$I$28252,$B103,Sheet1!$L$5:$L$28252,$A103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7649.41</v>
      </c>
      <c r="AB103" s="32">
        <f>SUMIFS(Sheet1!$G$5:$G$28252,Sheet1!$I$5:$I$28252,$B103,Sheet1!$L$5:$L$28252,$A103,Sheet1!$D$5:$D$28252,"水费",Sheet1!$E$5:$E$28252,"&lt;&gt;*调拨*")+SUMIFS(Sheet1!$G$5:$G$28252,Sheet1!$I$5:$I$28252,$B103,Sheet1!$L$5:$L$28252,$A103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3" s="32">
        <f>SUMIFS(Sheet1!$G$5:$G$28252,Sheet1!$I$5:$I$28252,$B103,Sheet1!$L$5:$L$28252,$A103,Sheet1!$D$5:$D$28252,"电费",Sheet1!$E$5:$E$28252,"&lt;&gt;*调拨*")+SUMIFS(Sheet1!$G$5:$G$28252,Sheet1!$I$5:$I$28252,$B103,Sheet1!$L$5:$L$28252,$A103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3" s="32">
        <f>SUMIFS(Sheet1!$G$5:$G$28252,Sheet1!$I$5:$I$28252,$B103,Sheet1!$L$5:$L$28252,$A103,Sheet1!$D$5:$D$28252,"宽带费",Sheet1!$E$5:$E$28252,"&lt;&gt;*调拨*")+SUMIFS(Sheet1!$G$5:$G$28252,Sheet1!$I$5:$I$28252,$B103,Sheet1!$L$5:$L$28252,$A103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3" s="32">
        <f>SUMIFS(Sheet1!$G$5:$G$28252,Sheet1!$I$5:$I$28252,$B103,Sheet1!$L$5:$L$28252,$A103,Sheet1!$D$5:$D$28252,"办公费",Sheet1!$E$5:$E$28252,"&lt;&gt;*调拨*")+SUMIFS(Sheet1!$G$5:$G$28252,Sheet1!$I$5:$I$28252,$B103,Sheet1!$L$5:$L$28252,$A103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3" s="32">
        <f>SUMIFS(Sheet1!$G$5:$G$28252,Sheet1!$I$5:$I$28252,$B103,Sheet1!$L$5:$L$28252,$A103,Sheet1!$D$5:$D$28252,"话费",Sheet1!$E$5:$E$28252,"&lt;&gt;*调拨*")+SUMIFS(Sheet1!$G$5:$G$28252,Sheet1!$I$5:$I$28252,$B103,Sheet1!$L$5:$L$28252,$A103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3" s="32">
        <f>SUMIFS(Sheet1!$G$5:$G$28252,Sheet1!$I$5:$I$28252,$B103,Sheet1!$L$5:$L$28252,$A103,Sheet1!$D$5:$D$28252,"房租",Sheet1!$E$5:$E$28252,"&lt;&gt;*调拨*")+SUMIFS(Sheet1!$G$5:$G$28252,Sheet1!$I$5:$I$28252,$B103,Sheet1!$L$5:$L$28252,$A103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03" s="32">
        <f>SUMIFS(Sheet1!$G$5:$G$28252,Sheet1!$I$5:$I$28252,$B103,Sheet1!$L$5:$L$28252,$A103,Sheet1!$E$5:$E$28252,"*调拨*")</f>
        <v>0</v>
      </c>
      <c r="AI103" s="32">
        <f>SUMIFS(Sheet1!$G$5:$G$28252,Sheet1!$I$5:$I$28252,$B103,Sheet1!$L$5:$L$28252,$A103,Sheet1!$D$5:$D$28252,"内部转款",Sheet1!$E$5:$E$28252,"&lt;&gt;*调拨*")+SUMIFS(Sheet1!$G$5:$G$28252,Sheet1!$I$5:$I$28252,$B103,Sheet1!$L$5:$L$28252,$A103,Sheet1!$D$5:$D$28252,"内部转账",Sheet1!$E$5:$E$28252,"&lt;&gt;*调拨*")</f>
        <v>0</v>
      </c>
      <c r="AJ103" s="32">
        <f t="shared" si="5"/>
        <v>0</v>
      </c>
      <c r="AK103" s="32">
        <f>SUMIFS(Sheet1!$G$5:$G$28252,Sheet1!$I$5:$I$28252,$B103,Sheet1!$L$5:$L$28252,$A103)</f>
        <v>7649.41</v>
      </c>
      <c r="AL103" s="32">
        <f t="shared" si="6"/>
        <v>24471.51</v>
      </c>
    </row>
    <row r="104" ht="16.5" spans="1:38">
      <c r="A104" s="30">
        <v>202601</v>
      </c>
      <c r="B104" s="31" t="s">
        <v>274</v>
      </c>
      <c r="C104" s="32">
        <f>SUMIFS(Sheet1!$F$5:$F$28252,Sheet1!$I$5:$I$28252,$B104,Sheet1!$L$5:$L$28252,$A104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04" s="32">
        <f>SUMIFS(Sheet1!$F$5:$F$28252,Sheet1!$I$5:$I$28252,$B104,Sheet1!$L$5:$L$28252,$A104,Sheet1!$D$5:$D$28252,"医保即时拨付",Sheet1!$E$5:$E$28252,"&lt;&gt;*调拨*")+SUMIFS(Sheet1!$F$5:$F$28252,Sheet1!$I$5:$I$28252,$B104,Sheet1!$L$5:$L$28252,$A104,Sheet1!$E$5:$E$28252,"*医保即时拨付*",Sheet1!$D$5:$D$28252,"&lt;&gt;医保即时拨付",Sheet1!$D$5:$D$28252,"&lt;&gt;内部转款",Sheet1!$D$5:$D$28252,"&lt;&gt;内部转账",Sheet1!$E$5:$E$28252,"&lt;&gt;*调拨*")</f>
        <v>0</v>
      </c>
      <c r="E104" s="32">
        <f>SUMIFS(Sheet1!$F$5:$F$28252,Sheet1!$I$5:$I$28252,$B104,Sheet1!$L$5:$L$28252,$A104,Sheet1!$D$5:$D$28252,"医保",Sheet1!$E$5:$E$28252,"&lt;&gt;*调拨*",Sheet1!$E$5:$E$28252,"&lt;&gt;*医保即时拨付*")+SUMIFS(Sheet1!$F$5:$F$28252,Sheet1!$I$5:$I$28252,$B104,Sheet1!$L$5:$L$28252,$A104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04" s="32">
        <f>SUMIFS(Sheet1!$F$5:$F$28252,Sheet1!$I$5:$I$28252,$B104,Sheet1!$L$5:$L$28252,$A104,Sheet1!$D$5:$D$28252,"聚合",Sheet1!$E$5:$E$28252,"&lt;&gt;*调拨*")+SUMIFS(Sheet1!$F$5:$F$28252,Sheet1!$I$5:$I$28252,$B104,Sheet1!$L$5:$L$28252,$A104,Sheet1!$E$5:$E$28252,"*聚合*",Sheet1!$D$5:$D$28252,"&lt;&gt;聚合",Sheet1!$D$5:$D$28252,"&lt;&gt;内部转款",Sheet1!$D$5:$D$28252,"&lt;&gt;内部转账",Sheet1!$E$5:$E$28252,"&lt;&gt;*调拨*")</f>
        <v>0</v>
      </c>
      <c r="G104" s="32">
        <f>SUMIFS(Sheet1!$F$5:$F$28252,Sheet1!$I$5:$I$28252,$B104,Sheet1!$L$5:$L$28252,$A104,Sheet1!$D$5:$D$28252,"24小时微信",Sheet1!$E$5:$E$28252,"&lt;&gt;*调拨*")+SUMIFS(Sheet1!$F$5:$F$28252,Sheet1!$I$5:$I$28252,$B104,Sheet1!$L$5:$L$28252,$A104,Sheet1!$E$5:$E$28252,"*24小时微信*",Sheet1!$D$5:$D$28252,"&lt;&gt;24小时微信",Sheet1!$D$5:$D$28252,"&lt;&gt;内部转款",Sheet1!$D$5:$D$28252,"&lt;&gt;内部转账",Sheet1!$E$5:$E$28252,"&lt;&gt;*调拨*")</f>
        <v>0</v>
      </c>
      <c r="H104" s="32">
        <f>SUMIFS(Sheet1!$F$5:$F$28252,Sheet1!$I$5:$I$28252,$B104,Sheet1!$L$5:$L$28252,$A104,Sheet1!$D$5:$D$28252,"美团",Sheet1!$E$5:$E$28252,"&lt;&gt;*调拨*")+SUMIFS(Sheet1!$F$5:$F$28252,Sheet1!$I$5:$I$28252,$B104,Sheet1!$L$5:$L$28252,$A104,Sheet1!$E$5:$E$28252,"*美团*",Sheet1!$D$5:$D$28252,"&lt;&gt;美团",Sheet1!$D$5:$D$28252,"&lt;&gt;内部转款",Sheet1!$D$5:$D$28252,"&lt;&gt;内部转账",Sheet1!$E$5:$E$28252,"&lt;&gt;*调拨*")</f>
        <v>0</v>
      </c>
      <c r="I104" s="32">
        <f>SUMIFS(Sheet1!$F$5:$F$28252,Sheet1!$I$5:$I$28252,$B104,Sheet1!$L$5:$L$28252,$A104,Sheet1!$D$5:$D$28252,"饿了么",Sheet1!$E$5:$E$28252,"&lt;&gt;*调拨*")+SUMIFS(Sheet1!$F$5:$F$28252,Sheet1!$I$5:$I$28252,$B104,Sheet1!$L$5:$L$28252,$A104,Sheet1!$E$5:$E$28252,"*饿了么*",Sheet1!$D$5:$D$28252,"&lt;&gt;饿了么",Sheet1!$D$5:$D$28252,"&lt;&gt;内部转款",Sheet1!$D$5:$D$28252,"&lt;&gt;内部转账",Sheet1!$E$5:$E$28252,"&lt;&gt;*调拨*")</f>
        <v>0</v>
      </c>
      <c r="J104" s="32">
        <f>SUMIFS(Sheet1!$F$5:$F$28252,Sheet1!$I$5:$I$28252,$B104,Sheet1!$L$5:$L$28252,$A104,Sheet1!$D$5:$D$28252,"健E卡",Sheet1!$E$5:$E$28252,"&lt;&gt;*调拨*")+SUMIFS(Sheet1!$F$5:$F$28252,Sheet1!$I$5:$I$28252,$B104,Sheet1!$L$5:$L$28252,$A104,Sheet1!$E$5:$E$28252,"*健E卡*",Sheet1!$D$5:$D$28252,"&lt;&gt;健E卡",Sheet1!$D$5:$D$28252,"&lt;&gt;内部转款",Sheet1!$D$5:$D$28252,"&lt;&gt;内部转账",Sheet1!$E$5:$E$28252,"&lt;&gt;*调拨*")</f>
        <v>0</v>
      </c>
      <c r="K104" s="32">
        <f>SUMIFS(Sheet1!$F$5:$F$28252,Sheet1!$I$5:$I$28252,$B104,Sheet1!$L$5:$L$28252,$A104,Sheet1!$D$5:$D$28252,"抖音",Sheet1!$E$5:$E$28252,"&lt;&gt;*调拨*")+SUMIFS(Sheet1!$F$5:$F$28252,Sheet1!$I$5:$I$28252,$B104,Sheet1!$L$5:$L$28252,$A104,Sheet1!$E$5:$E$28252,"*抖音*",Sheet1!$D$5:$D$28252,"&lt;&gt;抖音",Sheet1!$D$5:$D$28252,"&lt;&gt;内部转款",Sheet1!$D$5:$D$28252,"&lt;&gt;内部转账",Sheet1!$E$5:$E$28252,"&lt;&gt;*调拨*")</f>
        <v>0</v>
      </c>
      <c r="L104" s="32">
        <f>SUMIFS(Sheet1!$F$5:$F$28252,Sheet1!$I$5:$I$28252,$B104,Sheet1!$L$5:$L$28252,$A104,Sheet1!$D$5:$D$28252,"医卡通",Sheet1!$E$5:$E$28252,"&lt;&gt;*调拨*")+SUMIFS(Sheet1!$F$5:$F$28252,Sheet1!$I$5:$I$28252,$B104,Sheet1!$L$5:$L$28252,$A104,Sheet1!$E$5:$E$28252,"*医卡通*",Sheet1!$D$5:$D$28252,"&lt;&gt;医卡通",Sheet1!$D$5:$D$28252,"&lt;&gt;内部转款",Sheet1!$D$5:$D$28252,"&lt;&gt;内部转账",Sheet1!$E$5:$E$28252,"&lt;&gt;*调拨*")</f>
        <v>0</v>
      </c>
      <c r="M104" s="32">
        <f>SUMIFS(Sheet1!$F$5:$F$28252,Sheet1!$I$5:$I$28252,$B104,Sheet1!$L$5:$L$28252,$A104,Sheet1!$D$5:$D$28252,"企健网",Sheet1!$E$5:$E$28252,"&lt;&gt;*调拨*")+SUMIFS(Sheet1!$F$5:$F$28252,Sheet1!$I$5:$I$28252,$B104,Sheet1!$L$5:$L$28252,$A104,Sheet1!$E$5:$E$28252,"*企健网*",Sheet1!$D$5:$D$28252,"&lt;&gt;企健网",Sheet1!$D$5:$D$28252,"&lt;&gt;内部转款",Sheet1!$D$5:$D$28252,"&lt;&gt;内部转账",Sheet1!$E$5:$E$28252,"&lt;&gt;*调拨*")</f>
        <v>0</v>
      </c>
      <c r="N104" s="32">
        <f>SUMIFS(Sheet1!$F$5:$F$28252,Sheet1!$I$5:$I$28252,$B104,Sheet1!$L$5:$L$28252,$A104,Sheet1!$D$5:$D$28252,"银联",Sheet1!$E$5:$E$28252,"&lt;&gt;*调拨*")+SUMIFS(Sheet1!$F$5:$F$28252,Sheet1!$I$5:$I$28252,$B104,Sheet1!$L$5:$L$28252,$A104,Sheet1!$E$5:$E$28252,"*银联*",Sheet1!$D$5:$D$28252,"&lt;&gt;银联",Sheet1!$D$5:$D$28252,"&lt;&gt;内部转款",Sheet1!$D$5:$D$28252,"&lt;&gt;内部转账",Sheet1!$E$5:$E$28252,"&lt;&gt;*调拨*")</f>
        <v>0</v>
      </c>
      <c r="O104" s="32">
        <f>SUMIFS(Sheet1!$F$5:$F$28252,Sheet1!$I$5:$I$28252,$B104,Sheet1!$L$5:$L$28252,$A104,Sheet1!$D$5:$D$28252,"京东",Sheet1!$E$5:$E$28252,"&lt;&gt;*调拨*")+SUMIFS(Sheet1!$F$5:$F$28252,Sheet1!$I$5:$I$28252,$B104,Sheet1!$L$5:$L$28252,$A104,Sheet1!$E$5:$E$28252,"*京东*",Sheet1!$D$5:$D$28252,"&lt;&gt;京东",Sheet1!$D$5:$D$28252,"&lt;&gt;内部转款",Sheet1!$D$5:$D$28252,"&lt;&gt;内部转账",Sheet1!$E$5:$E$28252,"&lt;&gt;*调拨*")</f>
        <v>0</v>
      </c>
      <c r="P104" s="32">
        <f>SUMIFS(Sheet1!$F$5:$F$28252,Sheet1!$I$5:$I$28252,$B104,Sheet1!$L$5:$L$28252,$A104,Sheet1!$D$5:$D$28252,"药机微信",Sheet1!$E$5:$E$28252,"&lt;&gt;*调拨*")+SUMIFS(Sheet1!$F$5:$F$28252,Sheet1!$I$5:$I$28252,$B104,Sheet1!$L$5:$L$28252,$A104,Sheet1!$E$5:$E$28252,"*药机微信*",Sheet1!$D$5:$D$28252,"&lt;&gt;药机微信",Sheet1!$D$5:$D$28252,"&lt;&gt;内部转款",Sheet1!$D$5:$D$28252,"&lt;&gt;内部转账",Sheet1!$E$5:$E$28252,"&lt;&gt;*调拨*")</f>
        <v>0</v>
      </c>
      <c r="Q104" s="32">
        <f>SUMIFS(Sheet1!$F$5:$F$28252,Sheet1!$I$5:$I$28252,$B104,Sheet1!$L$5:$L$28252,$A104,Sheet1!$D$5:$D$28252,"亲情卡",Sheet1!$E$5:$E$28252,"&lt;&gt;*调拨*")+SUMIFS(Sheet1!$F$5:$F$28252,Sheet1!$I$5:$I$28252,$B104,Sheet1!$L$5:$L$28252,$A104,Sheet1!$E$5:$E$28252,"*亲情卡*",Sheet1!$D$5:$D$28252,"&lt;&gt;亲情卡",Sheet1!$D$5:$D$28252,"&lt;&gt;内部转款",Sheet1!$D$5:$D$28252,"&lt;&gt;内部转账",Sheet1!$E$5:$E$28252,"&lt;&gt;*调拨*")</f>
        <v>0</v>
      </c>
      <c r="R104" s="32">
        <f>SUMIFS(Sheet1!$F$5:$F$28252,Sheet1!$I$5:$I$28252,$B104,Sheet1!$L$5:$L$28252,$A104,Sheet1!$D$5:$D$28252,"优惠券",Sheet1!$E$5:$E$28252,"&lt;&gt;*调拨*")+SUMIFS(Sheet1!$F$5:$F$28252,Sheet1!$I$5:$I$28252,$B104,Sheet1!$L$5:$L$28252,$A104,Sheet1!$E$5:$E$28252,"*优惠券*",Sheet1!$D$5:$D$28252,"&lt;&gt;优惠券",Sheet1!$D$5:$D$28252,"&lt;&gt;内部转款",Sheet1!$D$5:$D$28252,"&lt;&gt;内部转账",Sheet1!$E$5:$E$28252,"&lt;&gt;*调拨*")</f>
        <v>0</v>
      </c>
      <c r="S104" s="32">
        <f>SUMIFS(Sheet1!$F$5:$F$28252,Sheet1!$I$5:$I$28252,$B104,Sheet1!$L$5:$L$28252,$A104,Sheet1!$D$5:$D$28252,"代金券",Sheet1!$E$5:$E$28252,"&lt;&gt;*调拨*")+SUMIFS(Sheet1!$F$5:$F$28252,Sheet1!$I$5:$I$28252,$B104,Sheet1!$L$5:$L$28252,$A104,Sheet1!$E$5:$E$28252,"*代金券*",Sheet1!$D$5:$D$28252,"&lt;&gt;代金券",Sheet1!$D$5:$D$28252,"&lt;&gt;内部转款",Sheet1!$D$5:$D$28252,"&lt;&gt;内部转账",Sheet1!$E$5:$E$28252,"&lt;&gt;*调拨*")</f>
        <v>0</v>
      </c>
      <c r="T104" s="32">
        <f>SUMIFS(Sheet1!$F$5:$F$28252,Sheet1!$I$5:$I$28252,$B104,Sheet1!$L$5:$L$28252,$A104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104,Sheet1!$L$5:$L$28252,$A104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104,Sheet1!$L$5:$L$28252,$A104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104,Sheet1!$L$5:$L$28252,$A104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4" s="32">
        <f>SUMIFS(Sheet1!$F$5:$F$28252,Sheet1!$I$5:$I$28252,$B104,Sheet1!$L$5:$L$28252,$A104,Sheet1!$E$5:$E$28252,"*调拨*")</f>
        <v>0</v>
      </c>
      <c r="V104" s="32">
        <f>SUMIFS(Sheet1!$F$5:$F$28252,Sheet1!$I$5:$I$28252,$B104,Sheet1!$L$5:$L$28252,$A104,Sheet1!$D$5:$D$28252,"储值",Sheet1!$E$5:$E$28252,"&lt;&gt;*调拨*")+SUMIFS(Sheet1!$F$5:$F$28252,Sheet1!$I$5:$I$28252,$B104,Sheet1!$L$5:$L$28252,$A104,Sheet1!$E$5:$E$28252,"*储值*",Sheet1!$D$5:$D$28252,"&lt;&gt;储值",Sheet1!$D$5:$D$28252,"&lt;&gt;内部转款",Sheet1!$D$5:$D$28252,"&lt;&gt;内部转账",Sheet1!$E$5:$E$28252,"&lt;&gt;*调拨*")</f>
        <v>0</v>
      </c>
      <c r="W104" s="32">
        <f>SUMIFS(Sheet1!$F$5:$F$28252,Sheet1!$I$5:$I$28252,$B104,Sheet1!$L$5:$L$28252,$A104,Sheet1!$D$5:$D$28252,"效期",Sheet1!$E$5:$E$28252,"&lt;&gt;*调拨*")+SUMIFS(Sheet1!$F$5:$F$28252,Sheet1!$I$5:$I$28252,$B104,Sheet1!$L$5:$L$28252,$A104,Sheet1!$E$5:$E$28252,"*效期*",Sheet1!$D$5:$D$28252,"&lt;&gt;效期",Sheet1!$D$5:$D$28252,"&lt;&gt;内部转款",Sheet1!$D$5:$D$28252,"&lt;&gt;内部转账",Sheet1!$E$5:$E$28252,"&lt;&gt;*调拨*")</f>
        <v>0</v>
      </c>
      <c r="X104" s="32">
        <f>SUMIFS(Sheet1!$F$5:$F$28252,Sheet1!$I$5:$I$28252,$B104,Sheet1!$L$5:$L$28252,$A104,Sheet1!$D$5:$D$28252,"内部转款",Sheet1!$E$5:$E$28252,"&lt;&gt;*调拨*")+SUMIFS(Sheet1!$F$5:$F$28252,Sheet1!$I$5:$I$28252,$B104,Sheet1!$L$5:$L$28252,$A104,Sheet1!$D$5:$D$28252,"内部转账",Sheet1!$E$5:$E$28252,"&lt;&gt;*调拨*")</f>
        <v>0</v>
      </c>
      <c r="Y104" s="32">
        <f t="shared" si="4"/>
        <v>0</v>
      </c>
      <c r="Z104" s="32">
        <f>SUMIFS(Sheet1!$F$5:$F$28252,Sheet1!$I$5:$I$28252,$B104,Sheet1!$L$5:$L$28252,$A104)</f>
        <v>0</v>
      </c>
      <c r="AA104" s="32">
        <f>SUMIFS(Sheet1!$G$5:$G$28252,Sheet1!$I$5:$I$28252,$B104,Sheet1!$L$5:$L$28252,$A104,Sheet1!$D$5:$D$28252,"工资",Sheet1!$E$5:$E$28252,"&lt;&gt;*调拨*")+SUMIFS(Sheet1!$G$5:$G$28252,Sheet1!$I$5:$I$28252,$B104,Sheet1!$L$5:$L$28252,$A104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04" s="32">
        <f>SUMIFS(Sheet1!$G$5:$G$28252,Sheet1!$I$5:$I$28252,$B104,Sheet1!$L$5:$L$28252,$A104,Sheet1!$D$5:$D$28252,"水费",Sheet1!$E$5:$E$28252,"&lt;&gt;*调拨*")+SUMIFS(Sheet1!$G$5:$G$28252,Sheet1!$I$5:$I$28252,$B104,Sheet1!$L$5:$L$28252,$A104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4" s="32">
        <f>SUMIFS(Sheet1!$G$5:$G$28252,Sheet1!$I$5:$I$28252,$B104,Sheet1!$L$5:$L$28252,$A104,Sheet1!$D$5:$D$28252,"电费",Sheet1!$E$5:$E$28252,"&lt;&gt;*调拨*")+SUMIFS(Sheet1!$G$5:$G$28252,Sheet1!$I$5:$I$28252,$B104,Sheet1!$L$5:$L$28252,$A104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4" s="32">
        <f>SUMIFS(Sheet1!$G$5:$G$28252,Sheet1!$I$5:$I$28252,$B104,Sheet1!$L$5:$L$28252,$A104,Sheet1!$D$5:$D$28252,"宽带费",Sheet1!$E$5:$E$28252,"&lt;&gt;*调拨*")+SUMIFS(Sheet1!$G$5:$G$28252,Sheet1!$I$5:$I$28252,$B104,Sheet1!$L$5:$L$28252,$A104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4" s="32">
        <f>SUMIFS(Sheet1!$G$5:$G$28252,Sheet1!$I$5:$I$28252,$B104,Sheet1!$L$5:$L$28252,$A104,Sheet1!$D$5:$D$28252,"办公费",Sheet1!$E$5:$E$28252,"&lt;&gt;*调拨*")+SUMIFS(Sheet1!$G$5:$G$28252,Sheet1!$I$5:$I$28252,$B104,Sheet1!$L$5:$L$28252,$A104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4" s="32">
        <f>SUMIFS(Sheet1!$G$5:$G$28252,Sheet1!$I$5:$I$28252,$B104,Sheet1!$L$5:$L$28252,$A104,Sheet1!$D$5:$D$28252,"话费",Sheet1!$E$5:$E$28252,"&lt;&gt;*调拨*")+SUMIFS(Sheet1!$G$5:$G$28252,Sheet1!$I$5:$I$28252,$B104,Sheet1!$L$5:$L$28252,$A104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4" s="32">
        <f>SUMIFS(Sheet1!$G$5:$G$28252,Sheet1!$I$5:$I$28252,$B104,Sheet1!$L$5:$L$28252,$A104,Sheet1!$D$5:$D$28252,"房租",Sheet1!$E$5:$E$28252,"&lt;&gt;*调拨*")+SUMIFS(Sheet1!$G$5:$G$28252,Sheet1!$I$5:$I$28252,$B104,Sheet1!$L$5:$L$28252,$A104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40000</v>
      </c>
      <c r="AH104" s="32">
        <f>SUMIFS(Sheet1!$G$5:$G$28252,Sheet1!$I$5:$I$28252,$B104,Sheet1!$L$5:$L$28252,$A104,Sheet1!$E$5:$E$28252,"*调拨*")</f>
        <v>0</v>
      </c>
      <c r="AI104" s="32">
        <f>SUMIFS(Sheet1!$G$5:$G$28252,Sheet1!$I$5:$I$28252,$B104,Sheet1!$L$5:$L$28252,$A104,Sheet1!$D$5:$D$28252,"内部转款",Sheet1!$E$5:$E$28252,"&lt;&gt;*调拨*")+SUMIFS(Sheet1!$G$5:$G$28252,Sheet1!$I$5:$I$28252,$B104,Sheet1!$L$5:$L$28252,$A104,Sheet1!$D$5:$D$28252,"内部转账",Sheet1!$E$5:$E$28252,"&lt;&gt;*调拨*")</f>
        <v>0</v>
      </c>
      <c r="AJ104" s="32">
        <f t="shared" si="5"/>
        <v>115</v>
      </c>
      <c r="AK104" s="32">
        <f>SUMIFS(Sheet1!$G$5:$G$28252,Sheet1!$I$5:$I$28252,$B104,Sheet1!$L$5:$L$28252,$A104)</f>
        <v>40115</v>
      </c>
      <c r="AL104" s="32">
        <f t="shared" si="6"/>
        <v>-40115</v>
      </c>
    </row>
    <row r="105" ht="16.5" spans="1:38">
      <c r="A105" s="30">
        <v>202601</v>
      </c>
      <c r="B105" s="31" t="s">
        <v>41</v>
      </c>
      <c r="C105" s="32">
        <f>SUMIFS(Sheet1!$F$5:$F$28252,Sheet1!$I$5:$I$28252,$B105,Sheet1!$L$5:$L$28252,$A105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8181.46</v>
      </c>
      <c r="D105" s="32">
        <f>SUMIFS(Sheet1!$F$5:$F$28252,Sheet1!$I$5:$I$28252,$B105,Sheet1!$L$5:$L$28252,$A105,Sheet1!$D$5:$D$28252,"医保即时拨付",Sheet1!$E$5:$E$28252,"&lt;&gt;*调拨*")+SUMIFS(Sheet1!$F$5:$F$28252,Sheet1!$I$5:$I$28252,$B105,Sheet1!$L$5:$L$28252,$A105,Sheet1!$E$5:$E$28252,"*医保即时拨付*",Sheet1!$D$5:$D$28252,"&lt;&gt;医保即时拨付",Sheet1!$D$5:$D$28252,"&lt;&gt;内部转款",Sheet1!$D$5:$D$28252,"&lt;&gt;内部转账",Sheet1!$E$5:$E$28252,"&lt;&gt;*调拨*")</f>
        <v>0</v>
      </c>
      <c r="E105" s="32">
        <f>SUMIFS(Sheet1!$F$5:$F$28252,Sheet1!$I$5:$I$28252,$B105,Sheet1!$L$5:$L$28252,$A105,Sheet1!$D$5:$D$28252,"医保",Sheet1!$E$5:$E$28252,"&lt;&gt;*调拨*",Sheet1!$E$5:$E$28252,"&lt;&gt;*医保即时拨付*")+SUMIFS(Sheet1!$F$5:$F$28252,Sheet1!$I$5:$I$28252,$B105,Sheet1!$L$5:$L$28252,$A105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9127.4</v>
      </c>
      <c r="F105" s="32">
        <f>SUMIFS(Sheet1!$F$5:$F$28252,Sheet1!$I$5:$I$28252,$B105,Sheet1!$L$5:$L$28252,$A105,Sheet1!$D$5:$D$28252,"聚合",Sheet1!$E$5:$E$28252,"&lt;&gt;*调拨*")+SUMIFS(Sheet1!$F$5:$F$28252,Sheet1!$I$5:$I$28252,$B105,Sheet1!$L$5:$L$28252,$A105,Sheet1!$E$5:$E$28252,"*聚合*",Sheet1!$D$5:$D$28252,"&lt;&gt;聚合",Sheet1!$D$5:$D$28252,"&lt;&gt;内部转款",Sheet1!$D$5:$D$28252,"&lt;&gt;内部转账",Sheet1!$E$5:$E$28252,"&lt;&gt;*调拨*")</f>
        <v>0</v>
      </c>
      <c r="G105" s="32">
        <f>SUMIFS(Sheet1!$F$5:$F$28252,Sheet1!$I$5:$I$28252,$B105,Sheet1!$L$5:$L$28252,$A105,Sheet1!$D$5:$D$28252,"24小时微信",Sheet1!$E$5:$E$28252,"&lt;&gt;*调拨*")+SUMIFS(Sheet1!$F$5:$F$28252,Sheet1!$I$5:$I$28252,$B105,Sheet1!$L$5:$L$28252,$A105,Sheet1!$E$5:$E$28252,"*24小时微信*",Sheet1!$D$5:$D$28252,"&lt;&gt;24小时微信",Sheet1!$D$5:$D$28252,"&lt;&gt;内部转款",Sheet1!$D$5:$D$28252,"&lt;&gt;内部转账",Sheet1!$E$5:$E$28252,"&lt;&gt;*调拨*")</f>
        <v>0</v>
      </c>
      <c r="H105" s="32">
        <f>SUMIFS(Sheet1!$F$5:$F$28252,Sheet1!$I$5:$I$28252,$B105,Sheet1!$L$5:$L$28252,$A105,Sheet1!$D$5:$D$28252,"美团",Sheet1!$E$5:$E$28252,"&lt;&gt;*调拨*")+SUMIFS(Sheet1!$F$5:$F$28252,Sheet1!$I$5:$I$28252,$B105,Sheet1!$L$5:$L$28252,$A105,Sheet1!$E$5:$E$28252,"*美团*",Sheet1!$D$5:$D$28252,"&lt;&gt;美团",Sheet1!$D$5:$D$28252,"&lt;&gt;内部转款",Sheet1!$D$5:$D$28252,"&lt;&gt;内部转账",Sheet1!$E$5:$E$28252,"&lt;&gt;*调拨*")</f>
        <v>0</v>
      </c>
      <c r="I105" s="32">
        <f>SUMIFS(Sheet1!$F$5:$F$28252,Sheet1!$I$5:$I$28252,$B105,Sheet1!$L$5:$L$28252,$A105,Sheet1!$D$5:$D$28252,"饿了么",Sheet1!$E$5:$E$28252,"&lt;&gt;*调拨*")+SUMIFS(Sheet1!$F$5:$F$28252,Sheet1!$I$5:$I$28252,$B105,Sheet1!$L$5:$L$28252,$A105,Sheet1!$E$5:$E$28252,"*饿了么*",Sheet1!$D$5:$D$28252,"&lt;&gt;饿了么",Sheet1!$D$5:$D$28252,"&lt;&gt;内部转款",Sheet1!$D$5:$D$28252,"&lt;&gt;内部转账",Sheet1!$E$5:$E$28252,"&lt;&gt;*调拨*")</f>
        <v>552.53</v>
      </c>
      <c r="J105" s="32">
        <f>SUMIFS(Sheet1!$F$5:$F$28252,Sheet1!$I$5:$I$28252,$B105,Sheet1!$L$5:$L$28252,$A105,Sheet1!$D$5:$D$28252,"健E卡",Sheet1!$E$5:$E$28252,"&lt;&gt;*调拨*")+SUMIFS(Sheet1!$F$5:$F$28252,Sheet1!$I$5:$I$28252,$B105,Sheet1!$L$5:$L$28252,$A105,Sheet1!$E$5:$E$28252,"*健E卡*",Sheet1!$D$5:$D$28252,"&lt;&gt;健E卡",Sheet1!$D$5:$D$28252,"&lt;&gt;内部转款",Sheet1!$D$5:$D$28252,"&lt;&gt;内部转账",Sheet1!$E$5:$E$28252,"&lt;&gt;*调拨*")</f>
        <v>0</v>
      </c>
      <c r="K105" s="32">
        <f>SUMIFS(Sheet1!$F$5:$F$28252,Sheet1!$I$5:$I$28252,$B105,Sheet1!$L$5:$L$28252,$A105,Sheet1!$D$5:$D$28252,"抖音",Sheet1!$E$5:$E$28252,"&lt;&gt;*调拨*")+SUMIFS(Sheet1!$F$5:$F$28252,Sheet1!$I$5:$I$28252,$B105,Sheet1!$L$5:$L$28252,$A105,Sheet1!$E$5:$E$28252,"*抖音*",Sheet1!$D$5:$D$28252,"&lt;&gt;抖音",Sheet1!$D$5:$D$28252,"&lt;&gt;内部转款",Sheet1!$D$5:$D$28252,"&lt;&gt;内部转账",Sheet1!$E$5:$E$28252,"&lt;&gt;*调拨*")</f>
        <v>0</v>
      </c>
      <c r="L105" s="32">
        <f>SUMIFS(Sheet1!$F$5:$F$28252,Sheet1!$I$5:$I$28252,$B105,Sheet1!$L$5:$L$28252,$A105,Sheet1!$D$5:$D$28252,"医卡通",Sheet1!$E$5:$E$28252,"&lt;&gt;*调拨*")+SUMIFS(Sheet1!$F$5:$F$28252,Sheet1!$I$5:$I$28252,$B105,Sheet1!$L$5:$L$28252,$A105,Sheet1!$E$5:$E$28252,"*医卡通*",Sheet1!$D$5:$D$28252,"&lt;&gt;医卡通",Sheet1!$D$5:$D$28252,"&lt;&gt;内部转款",Sheet1!$D$5:$D$28252,"&lt;&gt;内部转账",Sheet1!$E$5:$E$28252,"&lt;&gt;*调拨*")</f>
        <v>0</v>
      </c>
      <c r="M105" s="32">
        <f>SUMIFS(Sheet1!$F$5:$F$28252,Sheet1!$I$5:$I$28252,$B105,Sheet1!$L$5:$L$28252,$A105,Sheet1!$D$5:$D$28252,"企健网",Sheet1!$E$5:$E$28252,"&lt;&gt;*调拨*")+SUMIFS(Sheet1!$F$5:$F$28252,Sheet1!$I$5:$I$28252,$B105,Sheet1!$L$5:$L$28252,$A105,Sheet1!$E$5:$E$28252,"*企健网*",Sheet1!$D$5:$D$28252,"&lt;&gt;企健网",Sheet1!$D$5:$D$28252,"&lt;&gt;内部转款",Sheet1!$D$5:$D$28252,"&lt;&gt;内部转账",Sheet1!$E$5:$E$28252,"&lt;&gt;*调拨*")</f>
        <v>0</v>
      </c>
      <c r="N105" s="32">
        <f>SUMIFS(Sheet1!$F$5:$F$28252,Sheet1!$I$5:$I$28252,$B105,Sheet1!$L$5:$L$28252,$A105,Sheet1!$D$5:$D$28252,"银联",Sheet1!$E$5:$E$28252,"&lt;&gt;*调拨*")+SUMIFS(Sheet1!$F$5:$F$28252,Sheet1!$I$5:$I$28252,$B105,Sheet1!$L$5:$L$28252,$A105,Sheet1!$E$5:$E$28252,"*银联*",Sheet1!$D$5:$D$28252,"&lt;&gt;银联",Sheet1!$D$5:$D$28252,"&lt;&gt;内部转款",Sheet1!$D$5:$D$28252,"&lt;&gt;内部转账",Sheet1!$E$5:$E$28252,"&lt;&gt;*调拨*")</f>
        <v>0</v>
      </c>
      <c r="O105" s="32">
        <f>SUMIFS(Sheet1!$F$5:$F$28252,Sheet1!$I$5:$I$28252,$B105,Sheet1!$L$5:$L$28252,$A105,Sheet1!$D$5:$D$28252,"京东",Sheet1!$E$5:$E$28252,"&lt;&gt;*调拨*")+SUMIFS(Sheet1!$F$5:$F$28252,Sheet1!$I$5:$I$28252,$B105,Sheet1!$L$5:$L$28252,$A105,Sheet1!$E$5:$E$28252,"*京东*",Sheet1!$D$5:$D$28252,"&lt;&gt;京东",Sheet1!$D$5:$D$28252,"&lt;&gt;内部转款",Sheet1!$D$5:$D$28252,"&lt;&gt;内部转账",Sheet1!$E$5:$E$28252,"&lt;&gt;*调拨*")</f>
        <v>0</v>
      </c>
      <c r="P105" s="32">
        <f>SUMIFS(Sheet1!$F$5:$F$28252,Sheet1!$I$5:$I$28252,$B105,Sheet1!$L$5:$L$28252,$A105,Sheet1!$D$5:$D$28252,"药机微信",Sheet1!$E$5:$E$28252,"&lt;&gt;*调拨*")+SUMIFS(Sheet1!$F$5:$F$28252,Sheet1!$I$5:$I$28252,$B105,Sheet1!$L$5:$L$28252,$A105,Sheet1!$E$5:$E$28252,"*药机微信*",Sheet1!$D$5:$D$28252,"&lt;&gt;药机微信",Sheet1!$D$5:$D$28252,"&lt;&gt;内部转款",Sheet1!$D$5:$D$28252,"&lt;&gt;内部转账",Sheet1!$E$5:$E$28252,"&lt;&gt;*调拨*")</f>
        <v>0</v>
      </c>
      <c r="Q105" s="32">
        <f>SUMIFS(Sheet1!$F$5:$F$28252,Sheet1!$I$5:$I$28252,$B105,Sheet1!$L$5:$L$28252,$A105,Sheet1!$D$5:$D$28252,"亲情卡",Sheet1!$E$5:$E$28252,"&lt;&gt;*调拨*")+SUMIFS(Sheet1!$F$5:$F$28252,Sheet1!$I$5:$I$28252,$B105,Sheet1!$L$5:$L$28252,$A105,Sheet1!$E$5:$E$28252,"*亲情卡*",Sheet1!$D$5:$D$28252,"&lt;&gt;亲情卡",Sheet1!$D$5:$D$28252,"&lt;&gt;内部转款",Sheet1!$D$5:$D$28252,"&lt;&gt;内部转账",Sheet1!$E$5:$E$28252,"&lt;&gt;*调拨*")</f>
        <v>0</v>
      </c>
      <c r="R105" s="32">
        <f>SUMIFS(Sheet1!$F$5:$F$28252,Sheet1!$I$5:$I$28252,$B105,Sheet1!$L$5:$L$28252,$A105,Sheet1!$D$5:$D$28252,"优惠券",Sheet1!$E$5:$E$28252,"&lt;&gt;*调拨*")+SUMIFS(Sheet1!$F$5:$F$28252,Sheet1!$I$5:$I$28252,$B105,Sheet1!$L$5:$L$28252,$A105,Sheet1!$E$5:$E$28252,"*优惠券*",Sheet1!$D$5:$D$28252,"&lt;&gt;优惠券",Sheet1!$D$5:$D$28252,"&lt;&gt;内部转款",Sheet1!$D$5:$D$28252,"&lt;&gt;内部转账",Sheet1!$E$5:$E$28252,"&lt;&gt;*调拨*")</f>
        <v>0</v>
      </c>
      <c r="S105" s="32">
        <f>SUMIFS(Sheet1!$F$5:$F$28252,Sheet1!$I$5:$I$28252,$B105,Sheet1!$L$5:$L$28252,$A105,Sheet1!$D$5:$D$28252,"代金券",Sheet1!$E$5:$E$28252,"&lt;&gt;*调拨*")+SUMIFS(Sheet1!$F$5:$F$28252,Sheet1!$I$5:$I$28252,$B105,Sheet1!$L$5:$L$28252,$A105,Sheet1!$E$5:$E$28252,"*代金券*",Sheet1!$D$5:$D$28252,"&lt;&gt;代金券",Sheet1!$D$5:$D$28252,"&lt;&gt;内部转款",Sheet1!$D$5:$D$28252,"&lt;&gt;内部转账",Sheet1!$E$5:$E$28252,"&lt;&gt;*调拨*")</f>
        <v>0</v>
      </c>
      <c r="T105" s="32">
        <f>SUMIFS(Sheet1!$F$5:$F$28252,Sheet1!$I$5:$I$28252,$B105,Sheet1!$L$5:$L$28252,$A105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105,Sheet1!$L$5:$L$28252,$A105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105,Sheet1!$L$5:$L$28252,$A105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105,Sheet1!$L$5:$L$28252,$A105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5" s="32">
        <f>SUMIFS(Sheet1!$F$5:$F$28252,Sheet1!$I$5:$I$28252,$B105,Sheet1!$L$5:$L$28252,$A105,Sheet1!$E$5:$E$28252,"*调拨*")</f>
        <v>0</v>
      </c>
      <c r="V105" s="32">
        <f>SUMIFS(Sheet1!$F$5:$F$28252,Sheet1!$I$5:$I$28252,$B105,Sheet1!$L$5:$L$28252,$A105,Sheet1!$D$5:$D$28252,"储值",Sheet1!$E$5:$E$28252,"&lt;&gt;*调拨*")+SUMIFS(Sheet1!$F$5:$F$28252,Sheet1!$I$5:$I$28252,$B105,Sheet1!$L$5:$L$28252,$A105,Sheet1!$E$5:$E$28252,"*储值*",Sheet1!$D$5:$D$28252,"&lt;&gt;储值",Sheet1!$D$5:$D$28252,"&lt;&gt;内部转款",Sheet1!$D$5:$D$28252,"&lt;&gt;内部转账",Sheet1!$E$5:$E$28252,"&lt;&gt;*调拨*")</f>
        <v>0</v>
      </c>
      <c r="W105" s="32">
        <f>SUMIFS(Sheet1!$F$5:$F$28252,Sheet1!$I$5:$I$28252,$B105,Sheet1!$L$5:$L$28252,$A105,Sheet1!$D$5:$D$28252,"效期",Sheet1!$E$5:$E$28252,"&lt;&gt;*调拨*")+SUMIFS(Sheet1!$F$5:$F$28252,Sheet1!$I$5:$I$28252,$B105,Sheet1!$L$5:$L$28252,$A105,Sheet1!$E$5:$E$28252,"*效期*",Sheet1!$D$5:$D$28252,"&lt;&gt;效期",Sheet1!$D$5:$D$28252,"&lt;&gt;内部转款",Sheet1!$D$5:$D$28252,"&lt;&gt;内部转账",Sheet1!$E$5:$E$28252,"&lt;&gt;*调拨*")</f>
        <v>0</v>
      </c>
      <c r="X105" s="32">
        <f>SUMIFS(Sheet1!$F$5:$F$28252,Sheet1!$I$5:$I$28252,$B105,Sheet1!$L$5:$L$28252,$A105,Sheet1!$D$5:$D$28252,"内部转款",Sheet1!$E$5:$E$28252,"&lt;&gt;*调拨*")+SUMIFS(Sheet1!$F$5:$F$28252,Sheet1!$I$5:$I$28252,$B105,Sheet1!$L$5:$L$28252,$A105,Sheet1!$D$5:$D$28252,"内部转账",Sheet1!$E$5:$E$28252,"&lt;&gt;*调拨*")</f>
        <v>0</v>
      </c>
      <c r="Y105" s="32">
        <f t="shared" si="4"/>
        <v>0</v>
      </c>
      <c r="Z105" s="32">
        <f>SUMIFS(Sheet1!$F$5:$F$28252,Sheet1!$I$5:$I$28252,$B105,Sheet1!$L$5:$L$28252,$A105)</f>
        <v>17861.39</v>
      </c>
      <c r="AA105" s="32">
        <f>SUMIFS(Sheet1!$G$5:$G$28252,Sheet1!$I$5:$I$28252,$B105,Sheet1!$L$5:$L$28252,$A105,Sheet1!$D$5:$D$28252,"工资",Sheet1!$E$5:$E$28252,"&lt;&gt;*调拨*")+SUMIFS(Sheet1!$G$5:$G$28252,Sheet1!$I$5:$I$28252,$B105,Sheet1!$L$5:$L$28252,$A105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6850.66</v>
      </c>
      <c r="AB105" s="32">
        <f>SUMIFS(Sheet1!$G$5:$G$28252,Sheet1!$I$5:$I$28252,$B105,Sheet1!$L$5:$L$28252,$A105,Sheet1!$D$5:$D$28252,"水费",Sheet1!$E$5:$E$28252,"&lt;&gt;*调拨*")+SUMIFS(Sheet1!$G$5:$G$28252,Sheet1!$I$5:$I$28252,$B105,Sheet1!$L$5:$L$28252,$A105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5" s="32">
        <f>SUMIFS(Sheet1!$G$5:$G$28252,Sheet1!$I$5:$I$28252,$B105,Sheet1!$L$5:$L$28252,$A105,Sheet1!$D$5:$D$28252,"电费",Sheet1!$E$5:$E$28252,"&lt;&gt;*调拨*")+SUMIFS(Sheet1!$G$5:$G$28252,Sheet1!$I$5:$I$28252,$B105,Sheet1!$L$5:$L$28252,$A105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5" s="32">
        <f>SUMIFS(Sheet1!$G$5:$G$28252,Sheet1!$I$5:$I$28252,$B105,Sheet1!$L$5:$L$28252,$A105,Sheet1!$D$5:$D$28252,"宽带费",Sheet1!$E$5:$E$28252,"&lt;&gt;*调拨*")+SUMIFS(Sheet1!$G$5:$G$28252,Sheet1!$I$5:$I$28252,$B105,Sheet1!$L$5:$L$28252,$A105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5" s="32">
        <f>SUMIFS(Sheet1!$G$5:$G$28252,Sheet1!$I$5:$I$28252,$B105,Sheet1!$L$5:$L$28252,$A105,Sheet1!$D$5:$D$28252,"办公费",Sheet1!$E$5:$E$28252,"&lt;&gt;*调拨*")+SUMIFS(Sheet1!$G$5:$G$28252,Sheet1!$I$5:$I$28252,$B105,Sheet1!$L$5:$L$28252,$A105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5" s="32">
        <f>SUMIFS(Sheet1!$G$5:$G$28252,Sheet1!$I$5:$I$28252,$B105,Sheet1!$L$5:$L$28252,$A105,Sheet1!$D$5:$D$28252,"话费",Sheet1!$E$5:$E$28252,"&lt;&gt;*调拨*")+SUMIFS(Sheet1!$G$5:$G$28252,Sheet1!$I$5:$I$28252,$B105,Sheet1!$L$5:$L$28252,$A105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5" s="32">
        <f>SUMIFS(Sheet1!$G$5:$G$28252,Sheet1!$I$5:$I$28252,$B105,Sheet1!$L$5:$L$28252,$A105,Sheet1!$D$5:$D$28252,"房租",Sheet1!$E$5:$E$28252,"&lt;&gt;*调拨*")+SUMIFS(Sheet1!$G$5:$G$28252,Sheet1!$I$5:$I$28252,$B105,Sheet1!$L$5:$L$28252,$A105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05" s="32">
        <f>SUMIFS(Sheet1!$G$5:$G$28252,Sheet1!$I$5:$I$28252,$B105,Sheet1!$L$5:$L$28252,$A105,Sheet1!$E$5:$E$28252,"*调拨*")</f>
        <v>0</v>
      </c>
      <c r="AI105" s="32">
        <f>SUMIFS(Sheet1!$G$5:$G$28252,Sheet1!$I$5:$I$28252,$B105,Sheet1!$L$5:$L$28252,$A105,Sheet1!$D$5:$D$28252,"内部转款",Sheet1!$E$5:$E$28252,"&lt;&gt;*调拨*")+SUMIFS(Sheet1!$G$5:$G$28252,Sheet1!$I$5:$I$28252,$B105,Sheet1!$L$5:$L$28252,$A105,Sheet1!$D$5:$D$28252,"内部转账",Sheet1!$E$5:$E$28252,"&lt;&gt;*调拨*")</f>
        <v>0</v>
      </c>
      <c r="AJ105" s="32">
        <f t="shared" si="5"/>
        <v>0</v>
      </c>
      <c r="AK105" s="32">
        <f>SUMIFS(Sheet1!$G$5:$G$28252,Sheet1!$I$5:$I$28252,$B105,Sheet1!$L$5:$L$28252,$A105)</f>
        <v>6850.66</v>
      </c>
      <c r="AL105" s="32">
        <f t="shared" si="6"/>
        <v>11010.73</v>
      </c>
    </row>
    <row r="106" ht="16.5" spans="1:38">
      <c r="A106" s="30">
        <v>202601</v>
      </c>
      <c r="B106" s="31" t="s">
        <v>52</v>
      </c>
      <c r="C106" s="32">
        <f>SUMIFS(Sheet1!$F$5:$F$28252,Sheet1!$I$5:$I$28252,$B106,Sheet1!$L$5:$L$28252,$A106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81058.45</v>
      </c>
      <c r="D106" s="32">
        <f>SUMIFS(Sheet1!$F$5:$F$28252,Sheet1!$I$5:$I$28252,$B106,Sheet1!$L$5:$L$28252,$A106,Sheet1!$D$5:$D$28252,"医保即时拨付",Sheet1!$E$5:$E$28252,"&lt;&gt;*调拨*")+SUMIFS(Sheet1!$F$5:$F$28252,Sheet1!$I$5:$I$28252,$B106,Sheet1!$L$5:$L$28252,$A106,Sheet1!$E$5:$E$28252,"*医保即时拨付*",Sheet1!$D$5:$D$28252,"&lt;&gt;医保即时拨付",Sheet1!$D$5:$D$28252,"&lt;&gt;内部转款",Sheet1!$D$5:$D$28252,"&lt;&gt;内部转账",Sheet1!$E$5:$E$28252,"&lt;&gt;*调拨*")</f>
        <v>0</v>
      </c>
      <c r="E106" s="32">
        <f>SUMIFS(Sheet1!$F$5:$F$28252,Sheet1!$I$5:$I$28252,$B106,Sheet1!$L$5:$L$28252,$A106,Sheet1!$D$5:$D$28252,"医保",Sheet1!$E$5:$E$28252,"&lt;&gt;*调拨*",Sheet1!$E$5:$E$28252,"&lt;&gt;*医保即时拨付*")+SUMIFS(Sheet1!$F$5:$F$28252,Sheet1!$I$5:$I$28252,$B106,Sheet1!$L$5:$L$28252,$A106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15474.16</v>
      </c>
      <c r="F106" s="32">
        <f>SUMIFS(Sheet1!$F$5:$F$28252,Sheet1!$I$5:$I$28252,$B106,Sheet1!$L$5:$L$28252,$A106,Sheet1!$D$5:$D$28252,"聚合",Sheet1!$E$5:$E$28252,"&lt;&gt;*调拨*")+SUMIFS(Sheet1!$F$5:$F$28252,Sheet1!$I$5:$I$28252,$B106,Sheet1!$L$5:$L$28252,$A106,Sheet1!$E$5:$E$28252,"*聚合*",Sheet1!$D$5:$D$28252,"&lt;&gt;聚合",Sheet1!$D$5:$D$28252,"&lt;&gt;内部转款",Sheet1!$D$5:$D$28252,"&lt;&gt;内部转账",Sheet1!$E$5:$E$28252,"&lt;&gt;*调拨*")</f>
        <v>0</v>
      </c>
      <c r="G106" s="32">
        <f>SUMIFS(Sheet1!$F$5:$F$28252,Sheet1!$I$5:$I$28252,$B106,Sheet1!$L$5:$L$28252,$A106,Sheet1!$D$5:$D$28252,"24小时微信",Sheet1!$E$5:$E$28252,"&lt;&gt;*调拨*")+SUMIFS(Sheet1!$F$5:$F$28252,Sheet1!$I$5:$I$28252,$B106,Sheet1!$L$5:$L$28252,$A106,Sheet1!$E$5:$E$28252,"*24小时微信*",Sheet1!$D$5:$D$28252,"&lt;&gt;24小时微信",Sheet1!$D$5:$D$28252,"&lt;&gt;内部转款",Sheet1!$D$5:$D$28252,"&lt;&gt;内部转账",Sheet1!$E$5:$E$28252,"&lt;&gt;*调拨*")</f>
        <v>0</v>
      </c>
      <c r="H106" s="32">
        <f>SUMIFS(Sheet1!$F$5:$F$28252,Sheet1!$I$5:$I$28252,$B106,Sheet1!$L$5:$L$28252,$A106,Sheet1!$D$5:$D$28252,"美团",Sheet1!$E$5:$E$28252,"&lt;&gt;*调拨*")+SUMIFS(Sheet1!$F$5:$F$28252,Sheet1!$I$5:$I$28252,$B106,Sheet1!$L$5:$L$28252,$A106,Sheet1!$E$5:$E$28252,"*美团*",Sheet1!$D$5:$D$28252,"&lt;&gt;美团",Sheet1!$D$5:$D$28252,"&lt;&gt;内部转款",Sheet1!$D$5:$D$28252,"&lt;&gt;内部转账",Sheet1!$E$5:$E$28252,"&lt;&gt;*调拨*")</f>
        <v>0</v>
      </c>
      <c r="I106" s="32">
        <f>SUMIFS(Sheet1!$F$5:$F$28252,Sheet1!$I$5:$I$28252,$B106,Sheet1!$L$5:$L$28252,$A106,Sheet1!$D$5:$D$28252,"饿了么",Sheet1!$E$5:$E$28252,"&lt;&gt;*调拨*")+SUMIFS(Sheet1!$F$5:$F$28252,Sheet1!$I$5:$I$28252,$B106,Sheet1!$L$5:$L$28252,$A106,Sheet1!$E$5:$E$28252,"*饿了么*",Sheet1!$D$5:$D$28252,"&lt;&gt;饿了么",Sheet1!$D$5:$D$28252,"&lt;&gt;内部转款",Sheet1!$D$5:$D$28252,"&lt;&gt;内部转账",Sheet1!$E$5:$E$28252,"&lt;&gt;*调拨*")</f>
        <v>0</v>
      </c>
      <c r="J106" s="32">
        <f>SUMIFS(Sheet1!$F$5:$F$28252,Sheet1!$I$5:$I$28252,$B106,Sheet1!$L$5:$L$28252,$A106,Sheet1!$D$5:$D$28252,"健E卡",Sheet1!$E$5:$E$28252,"&lt;&gt;*调拨*")+SUMIFS(Sheet1!$F$5:$F$28252,Sheet1!$I$5:$I$28252,$B106,Sheet1!$L$5:$L$28252,$A106,Sheet1!$E$5:$E$28252,"*健E卡*",Sheet1!$D$5:$D$28252,"&lt;&gt;健E卡",Sheet1!$D$5:$D$28252,"&lt;&gt;内部转款",Sheet1!$D$5:$D$28252,"&lt;&gt;内部转账",Sheet1!$E$5:$E$28252,"&lt;&gt;*调拨*")</f>
        <v>0</v>
      </c>
      <c r="K106" s="32">
        <f>SUMIFS(Sheet1!$F$5:$F$28252,Sheet1!$I$5:$I$28252,$B106,Sheet1!$L$5:$L$28252,$A106,Sheet1!$D$5:$D$28252,"抖音",Sheet1!$E$5:$E$28252,"&lt;&gt;*调拨*")+SUMIFS(Sheet1!$F$5:$F$28252,Sheet1!$I$5:$I$28252,$B106,Sheet1!$L$5:$L$28252,$A106,Sheet1!$E$5:$E$28252,"*抖音*",Sheet1!$D$5:$D$28252,"&lt;&gt;抖音",Sheet1!$D$5:$D$28252,"&lt;&gt;内部转款",Sheet1!$D$5:$D$28252,"&lt;&gt;内部转账",Sheet1!$E$5:$E$28252,"&lt;&gt;*调拨*")</f>
        <v>0</v>
      </c>
      <c r="L106" s="32">
        <f>SUMIFS(Sheet1!$F$5:$F$28252,Sheet1!$I$5:$I$28252,$B106,Sheet1!$L$5:$L$28252,$A106,Sheet1!$D$5:$D$28252,"医卡通",Sheet1!$E$5:$E$28252,"&lt;&gt;*调拨*")+SUMIFS(Sheet1!$F$5:$F$28252,Sheet1!$I$5:$I$28252,$B106,Sheet1!$L$5:$L$28252,$A106,Sheet1!$E$5:$E$28252,"*医卡通*",Sheet1!$D$5:$D$28252,"&lt;&gt;医卡通",Sheet1!$D$5:$D$28252,"&lt;&gt;内部转款",Sheet1!$D$5:$D$28252,"&lt;&gt;内部转账",Sheet1!$E$5:$E$28252,"&lt;&gt;*调拨*")</f>
        <v>2401.98</v>
      </c>
      <c r="M106" s="32">
        <f>SUMIFS(Sheet1!$F$5:$F$28252,Sheet1!$I$5:$I$28252,$B106,Sheet1!$L$5:$L$28252,$A106,Sheet1!$D$5:$D$28252,"企健网",Sheet1!$E$5:$E$28252,"&lt;&gt;*调拨*")+SUMIFS(Sheet1!$F$5:$F$28252,Sheet1!$I$5:$I$28252,$B106,Sheet1!$L$5:$L$28252,$A106,Sheet1!$E$5:$E$28252,"*企健网*",Sheet1!$D$5:$D$28252,"&lt;&gt;企健网",Sheet1!$D$5:$D$28252,"&lt;&gt;内部转款",Sheet1!$D$5:$D$28252,"&lt;&gt;内部转账",Sheet1!$E$5:$E$28252,"&lt;&gt;*调拨*")</f>
        <v>0</v>
      </c>
      <c r="N106" s="32">
        <f>SUMIFS(Sheet1!$F$5:$F$28252,Sheet1!$I$5:$I$28252,$B106,Sheet1!$L$5:$L$28252,$A106,Sheet1!$D$5:$D$28252,"银联",Sheet1!$E$5:$E$28252,"&lt;&gt;*调拨*")+SUMIFS(Sheet1!$F$5:$F$28252,Sheet1!$I$5:$I$28252,$B106,Sheet1!$L$5:$L$28252,$A106,Sheet1!$E$5:$E$28252,"*银联*",Sheet1!$D$5:$D$28252,"&lt;&gt;银联",Sheet1!$D$5:$D$28252,"&lt;&gt;内部转款",Sheet1!$D$5:$D$28252,"&lt;&gt;内部转账",Sheet1!$E$5:$E$28252,"&lt;&gt;*调拨*")</f>
        <v>0</v>
      </c>
      <c r="O106" s="32">
        <f>SUMIFS(Sheet1!$F$5:$F$28252,Sheet1!$I$5:$I$28252,$B106,Sheet1!$L$5:$L$28252,$A106,Sheet1!$D$5:$D$28252,"京东",Sheet1!$E$5:$E$28252,"&lt;&gt;*调拨*")+SUMIFS(Sheet1!$F$5:$F$28252,Sheet1!$I$5:$I$28252,$B106,Sheet1!$L$5:$L$28252,$A106,Sheet1!$E$5:$E$28252,"*京东*",Sheet1!$D$5:$D$28252,"&lt;&gt;京东",Sheet1!$D$5:$D$28252,"&lt;&gt;内部转款",Sheet1!$D$5:$D$28252,"&lt;&gt;内部转账",Sheet1!$E$5:$E$28252,"&lt;&gt;*调拨*")</f>
        <v>0</v>
      </c>
      <c r="P106" s="32">
        <f>SUMIFS(Sheet1!$F$5:$F$28252,Sheet1!$I$5:$I$28252,$B106,Sheet1!$L$5:$L$28252,$A106,Sheet1!$D$5:$D$28252,"药机微信",Sheet1!$E$5:$E$28252,"&lt;&gt;*调拨*")+SUMIFS(Sheet1!$F$5:$F$28252,Sheet1!$I$5:$I$28252,$B106,Sheet1!$L$5:$L$28252,$A106,Sheet1!$E$5:$E$28252,"*药机微信*",Sheet1!$D$5:$D$28252,"&lt;&gt;药机微信",Sheet1!$D$5:$D$28252,"&lt;&gt;内部转款",Sheet1!$D$5:$D$28252,"&lt;&gt;内部转账",Sheet1!$E$5:$E$28252,"&lt;&gt;*调拨*")</f>
        <v>0</v>
      </c>
      <c r="Q106" s="32">
        <f>SUMIFS(Sheet1!$F$5:$F$28252,Sheet1!$I$5:$I$28252,$B106,Sheet1!$L$5:$L$28252,$A106,Sheet1!$D$5:$D$28252,"亲情卡",Sheet1!$E$5:$E$28252,"&lt;&gt;*调拨*")+SUMIFS(Sheet1!$F$5:$F$28252,Sheet1!$I$5:$I$28252,$B106,Sheet1!$L$5:$L$28252,$A106,Sheet1!$E$5:$E$28252,"*亲情卡*",Sheet1!$D$5:$D$28252,"&lt;&gt;亲情卡",Sheet1!$D$5:$D$28252,"&lt;&gt;内部转款",Sheet1!$D$5:$D$28252,"&lt;&gt;内部转账",Sheet1!$E$5:$E$28252,"&lt;&gt;*调拨*")</f>
        <v>0</v>
      </c>
      <c r="R106" s="32">
        <f>SUMIFS(Sheet1!$F$5:$F$28252,Sheet1!$I$5:$I$28252,$B106,Sheet1!$L$5:$L$28252,$A106,Sheet1!$D$5:$D$28252,"优惠券",Sheet1!$E$5:$E$28252,"&lt;&gt;*调拨*")+SUMIFS(Sheet1!$F$5:$F$28252,Sheet1!$I$5:$I$28252,$B106,Sheet1!$L$5:$L$28252,$A106,Sheet1!$E$5:$E$28252,"*优惠券*",Sheet1!$D$5:$D$28252,"&lt;&gt;优惠券",Sheet1!$D$5:$D$28252,"&lt;&gt;内部转款",Sheet1!$D$5:$D$28252,"&lt;&gt;内部转账",Sheet1!$E$5:$E$28252,"&lt;&gt;*调拨*")</f>
        <v>0</v>
      </c>
      <c r="S106" s="32">
        <f>SUMIFS(Sheet1!$F$5:$F$28252,Sheet1!$I$5:$I$28252,$B106,Sheet1!$L$5:$L$28252,$A106,Sheet1!$D$5:$D$28252,"代金券",Sheet1!$E$5:$E$28252,"&lt;&gt;*调拨*")+SUMIFS(Sheet1!$F$5:$F$28252,Sheet1!$I$5:$I$28252,$B106,Sheet1!$L$5:$L$28252,$A106,Sheet1!$E$5:$E$28252,"*代金券*",Sheet1!$D$5:$D$28252,"&lt;&gt;代金券",Sheet1!$D$5:$D$28252,"&lt;&gt;内部转款",Sheet1!$D$5:$D$28252,"&lt;&gt;内部转账",Sheet1!$E$5:$E$28252,"&lt;&gt;*调拨*")</f>
        <v>0</v>
      </c>
      <c r="T106" s="32">
        <f>SUMIFS(Sheet1!$F$5:$F$28252,Sheet1!$I$5:$I$28252,$B106,Sheet1!$L$5:$L$28252,$A106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106,Sheet1!$L$5:$L$28252,$A106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106,Sheet1!$L$5:$L$28252,$A106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106,Sheet1!$L$5:$L$28252,$A106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6" s="32">
        <f>SUMIFS(Sheet1!$F$5:$F$28252,Sheet1!$I$5:$I$28252,$B106,Sheet1!$L$5:$L$28252,$A106,Sheet1!$E$5:$E$28252,"*调拨*")</f>
        <v>0</v>
      </c>
      <c r="V106" s="32">
        <f>SUMIFS(Sheet1!$F$5:$F$28252,Sheet1!$I$5:$I$28252,$B106,Sheet1!$L$5:$L$28252,$A106,Sheet1!$D$5:$D$28252,"储值",Sheet1!$E$5:$E$28252,"&lt;&gt;*调拨*")+SUMIFS(Sheet1!$F$5:$F$28252,Sheet1!$I$5:$I$28252,$B106,Sheet1!$L$5:$L$28252,$A106,Sheet1!$E$5:$E$28252,"*储值*",Sheet1!$D$5:$D$28252,"&lt;&gt;储值",Sheet1!$D$5:$D$28252,"&lt;&gt;内部转款",Sheet1!$D$5:$D$28252,"&lt;&gt;内部转账",Sheet1!$E$5:$E$28252,"&lt;&gt;*调拨*")</f>
        <v>0</v>
      </c>
      <c r="W106" s="32">
        <f>SUMIFS(Sheet1!$F$5:$F$28252,Sheet1!$I$5:$I$28252,$B106,Sheet1!$L$5:$L$28252,$A106,Sheet1!$D$5:$D$28252,"效期",Sheet1!$E$5:$E$28252,"&lt;&gt;*调拨*")+SUMIFS(Sheet1!$F$5:$F$28252,Sheet1!$I$5:$I$28252,$B106,Sheet1!$L$5:$L$28252,$A106,Sheet1!$E$5:$E$28252,"*效期*",Sheet1!$D$5:$D$28252,"&lt;&gt;效期",Sheet1!$D$5:$D$28252,"&lt;&gt;内部转款",Sheet1!$D$5:$D$28252,"&lt;&gt;内部转账",Sheet1!$E$5:$E$28252,"&lt;&gt;*调拨*")</f>
        <v>0</v>
      </c>
      <c r="X106" s="32">
        <f>SUMIFS(Sheet1!$F$5:$F$28252,Sheet1!$I$5:$I$28252,$B106,Sheet1!$L$5:$L$28252,$A106,Sheet1!$D$5:$D$28252,"内部转款",Sheet1!$E$5:$E$28252,"&lt;&gt;*调拨*")+SUMIFS(Sheet1!$F$5:$F$28252,Sheet1!$I$5:$I$28252,$B106,Sheet1!$L$5:$L$28252,$A106,Sheet1!$D$5:$D$28252,"内部转账",Sheet1!$E$5:$E$28252,"&lt;&gt;*调拨*")</f>
        <v>0</v>
      </c>
      <c r="Y106" s="32">
        <f t="shared" si="4"/>
        <v>0</v>
      </c>
      <c r="Z106" s="32">
        <f>SUMIFS(Sheet1!$F$5:$F$28252,Sheet1!$I$5:$I$28252,$B106,Sheet1!$L$5:$L$28252,$A106)</f>
        <v>98934.59</v>
      </c>
      <c r="AA106" s="32">
        <f>SUMIFS(Sheet1!$G$5:$G$28252,Sheet1!$I$5:$I$28252,$B106,Sheet1!$L$5:$L$28252,$A106,Sheet1!$D$5:$D$28252,"工资",Sheet1!$E$5:$E$28252,"&lt;&gt;*调拨*")+SUMIFS(Sheet1!$G$5:$G$28252,Sheet1!$I$5:$I$28252,$B106,Sheet1!$L$5:$L$28252,$A106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6625.06</v>
      </c>
      <c r="AB106" s="32">
        <f>SUMIFS(Sheet1!$G$5:$G$28252,Sheet1!$I$5:$I$28252,$B106,Sheet1!$L$5:$L$28252,$A106,Sheet1!$D$5:$D$28252,"水费",Sheet1!$E$5:$E$28252,"&lt;&gt;*调拨*")+SUMIFS(Sheet1!$G$5:$G$28252,Sheet1!$I$5:$I$28252,$B106,Sheet1!$L$5:$L$28252,$A106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6" s="32">
        <f>SUMIFS(Sheet1!$G$5:$G$28252,Sheet1!$I$5:$I$28252,$B106,Sheet1!$L$5:$L$28252,$A106,Sheet1!$D$5:$D$28252,"电费",Sheet1!$E$5:$E$28252,"&lt;&gt;*调拨*")+SUMIFS(Sheet1!$G$5:$G$28252,Sheet1!$I$5:$I$28252,$B106,Sheet1!$L$5:$L$28252,$A106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6" s="32">
        <f>SUMIFS(Sheet1!$G$5:$G$28252,Sheet1!$I$5:$I$28252,$B106,Sheet1!$L$5:$L$28252,$A106,Sheet1!$D$5:$D$28252,"宽带费",Sheet1!$E$5:$E$28252,"&lt;&gt;*调拨*")+SUMIFS(Sheet1!$G$5:$G$28252,Sheet1!$I$5:$I$28252,$B106,Sheet1!$L$5:$L$28252,$A106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6" s="32">
        <f>SUMIFS(Sheet1!$G$5:$G$28252,Sheet1!$I$5:$I$28252,$B106,Sheet1!$L$5:$L$28252,$A106,Sheet1!$D$5:$D$28252,"办公费",Sheet1!$E$5:$E$28252,"&lt;&gt;*调拨*")+SUMIFS(Sheet1!$G$5:$G$28252,Sheet1!$I$5:$I$28252,$B106,Sheet1!$L$5:$L$28252,$A106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6" s="32">
        <f>SUMIFS(Sheet1!$G$5:$G$28252,Sheet1!$I$5:$I$28252,$B106,Sheet1!$L$5:$L$28252,$A106,Sheet1!$D$5:$D$28252,"话费",Sheet1!$E$5:$E$28252,"&lt;&gt;*调拨*")+SUMIFS(Sheet1!$G$5:$G$28252,Sheet1!$I$5:$I$28252,$B106,Sheet1!$L$5:$L$28252,$A106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6" s="32">
        <f>SUMIFS(Sheet1!$G$5:$G$28252,Sheet1!$I$5:$I$28252,$B106,Sheet1!$L$5:$L$28252,$A106,Sheet1!$D$5:$D$28252,"房租",Sheet1!$E$5:$E$28252,"&lt;&gt;*调拨*")+SUMIFS(Sheet1!$G$5:$G$28252,Sheet1!$I$5:$I$28252,$B106,Sheet1!$L$5:$L$28252,$A106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06" s="32">
        <f>SUMIFS(Sheet1!$G$5:$G$28252,Sheet1!$I$5:$I$28252,$B106,Sheet1!$L$5:$L$28252,$A106,Sheet1!$E$5:$E$28252,"*调拨*")</f>
        <v>0</v>
      </c>
      <c r="AI106" s="32">
        <f>SUMIFS(Sheet1!$G$5:$G$28252,Sheet1!$I$5:$I$28252,$B106,Sheet1!$L$5:$L$28252,$A106,Sheet1!$D$5:$D$28252,"内部转款",Sheet1!$E$5:$E$28252,"&lt;&gt;*调拨*")+SUMIFS(Sheet1!$G$5:$G$28252,Sheet1!$I$5:$I$28252,$B106,Sheet1!$L$5:$L$28252,$A106,Sheet1!$D$5:$D$28252,"内部转账",Sheet1!$E$5:$E$28252,"&lt;&gt;*调拨*")</f>
        <v>0</v>
      </c>
      <c r="AJ106" s="32">
        <f t="shared" si="5"/>
        <v>9342.94</v>
      </c>
      <c r="AK106" s="32">
        <f>SUMIFS(Sheet1!$G$5:$G$28252,Sheet1!$I$5:$I$28252,$B106,Sheet1!$L$5:$L$28252,$A106)</f>
        <v>15968</v>
      </c>
      <c r="AL106" s="32">
        <f t="shared" si="6"/>
        <v>82966.59</v>
      </c>
    </row>
    <row r="107" ht="16.5" spans="1:38">
      <c r="A107" s="30">
        <v>202601</v>
      </c>
      <c r="B107" s="31" t="s">
        <v>231</v>
      </c>
      <c r="C107" s="32">
        <f>SUMIFS(Sheet1!$F$5:$F$28252,Sheet1!$I$5:$I$28252,$B107,Sheet1!$L$5:$L$28252,$A107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12484.08</v>
      </c>
      <c r="D107" s="32">
        <f>SUMIFS(Sheet1!$F$5:$F$28252,Sheet1!$I$5:$I$28252,$B107,Sheet1!$L$5:$L$28252,$A107,Sheet1!$D$5:$D$28252,"医保即时拨付",Sheet1!$E$5:$E$28252,"&lt;&gt;*调拨*")+SUMIFS(Sheet1!$F$5:$F$28252,Sheet1!$I$5:$I$28252,$B107,Sheet1!$L$5:$L$28252,$A107,Sheet1!$E$5:$E$28252,"*医保即时拨付*",Sheet1!$D$5:$D$28252,"&lt;&gt;医保即时拨付",Sheet1!$D$5:$D$28252,"&lt;&gt;内部转款",Sheet1!$D$5:$D$28252,"&lt;&gt;内部转账",Sheet1!$E$5:$E$28252,"&lt;&gt;*调拨*")</f>
        <v>0</v>
      </c>
      <c r="E107" s="32">
        <f>SUMIFS(Sheet1!$F$5:$F$28252,Sheet1!$I$5:$I$28252,$B107,Sheet1!$L$5:$L$28252,$A107,Sheet1!$D$5:$D$28252,"医保",Sheet1!$E$5:$E$28252,"&lt;&gt;*调拨*",Sheet1!$E$5:$E$28252,"&lt;&gt;*医保即时拨付*")+SUMIFS(Sheet1!$F$5:$F$28252,Sheet1!$I$5:$I$28252,$B107,Sheet1!$L$5:$L$28252,$A107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07" s="32">
        <f>SUMIFS(Sheet1!$F$5:$F$28252,Sheet1!$I$5:$I$28252,$B107,Sheet1!$L$5:$L$28252,$A107,Sheet1!$D$5:$D$28252,"聚合",Sheet1!$E$5:$E$28252,"&lt;&gt;*调拨*")+SUMIFS(Sheet1!$F$5:$F$28252,Sheet1!$I$5:$I$28252,$B107,Sheet1!$L$5:$L$28252,$A107,Sheet1!$E$5:$E$28252,"*聚合*",Sheet1!$D$5:$D$28252,"&lt;&gt;聚合",Sheet1!$D$5:$D$28252,"&lt;&gt;内部转款",Sheet1!$D$5:$D$28252,"&lt;&gt;内部转账",Sheet1!$E$5:$E$28252,"&lt;&gt;*调拨*")</f>
        <v>0</v>
      </c>
      <c r="G107" s="32">
        <f>SUMIFS(Sheet1!$F$5:$F$28252,Sheet1!$I$5:$I$28252,$B107,Sheet1!$L$5:$L$28252,$A107,Sheet1!$D$5:$D$28252,"24小时微信",Sheet1!$E$5:$E$28252,"&lt;&gt;*调拨*")+SUMIFS(Sheet1!$F$5:$F$28252,Sheet1!$I$5:$I$28252,$B107,Sheet1!$L$5:$L$28252,$A107,Sheet1!$E$5:$E$28252,"*24小时微信*",Sheet1!$D$5:$D$28252,"&lt;&gt;24小时微信",Sheet1!$D$5:$D$28252,"&lt;&gt;内部转款",Sheet1!$D$5:$D$28252,"&lt;&gt;内部转账",Sheet1!$E$5:$E$28252,"&lt;&gt;*调拨*")</f>
        <v>0</v>
      </c>
      <c r="H107" s="32">
        <f>SUMIFS(Sheet1!$F$5:$F$28252,Sheet1!$I$5:$I$28252,$B107,Sheet1!$L$5:$L$28252,$A107,Sheet1!$D$5:$D$28252,"美团",Sheet1!$E$5:$E$28252,"&lt;&gt;*调拨*")+SUMIFS(Sheet1!$F$5:$F$28252,Sheet1!$I$5:$I$28252,$B107,Sheet1!$L$5:$L$28252,$A107,Sheet1!$E$5:$E$28252,"*美团*",Sheet1!$D$5:$D$28252,"&lt;&gt;美团",Sheet1!$D$5:$D$28252,"&lt;&gt;内部转款",Sheet1!$D$5:$D$28252,"&lt;&gt;内部转账",Sheet1!$E$5:$E$28252,"&lt;&gt;*调拨*")</f>
        <v>0</v>
      </c>
      <c r="I107" s="32">
        <f>SUMIFS(Sheet1!$F$5:$F$28252,Sheet1!$I$5:$I$28252,$B107,Sheet1!$L$5:$L$28252,$A107,Sheet1!$D$5:$D$28252,"饿了么",Sheet1!$E$5:$E$28252,"&lt;&gt;*调拨*")+SUMIFS(Sheet1!$F$5:$F$28252,Sheet1!$I$5:$I$28252,$B107,Sheet1!$L$5:$L$28252,$A107,Sheet1!$E$5:$E$28252,"*饿了么*",Sheet1!$D$5:$D$28252,"&lt;&gt;饿了么",Sheet1!$D$5:$D$28252,"&lt;&gt;内部转款",Sheet1!$D$5:$D$28252,"&lt;&gt;内部转账",Sheet1!$E$5:$E$28252,"&lt;&gt;*调拨*")</f>
        <v>0</v>
      </c>
      <c r="J107" s="32">
        <f>SUMIFS(Sheet1!$F$5:$F$28252,Sheet1!$I$5:$I$28252,$B107,Sheet1!$L$5:$L$28252,$A107,Sheet1!$D$5:$D$28252,"健E卡",Sheet1!$E$5:$E$28252,"&lt;&gt;*调拨*")+SUMIFS(Sheet1!$F$5:$F$28252,Sheet1!$I$5:$I$28252,$B107,Sheet1!$L$5:$L$28252,$A107,Sheet1!$E$5:$E$28252,"*健E卡*",Sheet1!$D$5:$D$28252,"&lt;&gt;健E卡",Sheet1!$D$5:$D$28252,"&lt;&gt;内部转款",Sheet1!$D$5:$D$28252,"&lt;&gt;内部转账",Sheet1!$E$5:$E$28252,"&lt;&gt;*调拨*")</f>
        <v>0</v>
      </c>
      <c r="K107" s="32">
        <f>SUMIFS(Sheet1!$F$5:$F$28252,Sheet1!$I$5:$I$28252,$B107,Sheet1!$L$5:$L$28252,$A107,Sheet1!$D$5:$D$28252,"抖音",Sheet1!$E$5:$E$28252,"&lt;&gt;*调拨*")+SUMIFS(Sheet1!$F$5:$F$28252,Sheet1!$I$5:$I$28252,$B107,Sheet1!$L$5:$L$28252,$A107,Sheet1!$E$5:$E$28252,"*抖音*",Sheet1!$D$5:$D$28252,"&lt;&gt;抖音",Sheet1!$D$5:$D$28252,"&lt;&gt;内部转款",Sheet1!$D$5:$D$28252,"&lt;&gt;内部转账",Sheet1!$E$5:$E$28252,"&lt;&gt;*调拨*")</f>
        <v>0</v>
      </c>
      <c r="L107" s="32">
        <f>SUMIFS(Sheet1!$F$5:$F$28252,Sheet1!$I$5:$I$28252,$B107,Sheet1!$L$5:$L$28252,$A107,Sheet1!$D$5:$D$28252,"医卡通",Sheet1!$E$5:$E$28252,"&lt;&gt;*调拨*")+SUMIFS(Sheet1!$F$5:$F$28252,Sheet1!$I$5:$I$28252,$B107,Sheet1!$L$5:$L$28252,$A107,Sheet1!$E$5:$E$28252,"*医卡通*",Sheet1!$D$5:$D$28252,"&lt;&gt;医卡通",Sheet1!$D$5:$D$28252,"&lt;&gt;内部转款",Sheet1!$D$5:$D$28252,"&lt;&gt;内部转账",Sheet1!$E$5:$E$28252,"&lt;&gt;*调拨*")</f>
        <v>0</v>
      </c>
      <c r="M107" s="32">
        <f>SUMIFS(Sheet1!$F$5:$F$28252,Sheet1!$I$5:$I$28252,$B107,Sheet1!$L$5:$L$28252,$A107,Sheet1!$D$5:$D$28252,"企健网",Sheet1!$E$5:$E$28252,"&lt;&gt;*调拨*")+SUMIFS(Sheet1!$F$5:$F$28252,Sheet1!$I$5:$I$28252,$B107,Sheet1!$L$5:$L$28252,$A107,Sheet1!$E$5:$E$28252,"*企健网*",Sheet1!$D$5:$D$28252,"&lt;&gt;企健网",Sheet1!$D$5:$D$28252,"&lt;&gt;内部转款",Sheet1!$D$5:$D$28252,"&lt;&gt;内部转账",Sheet1!$E$5:$E$28252,"&lt;&gt;*调拨*")</f>
        <v>653.1</v>
      </c>
      <c r="N107" s="32">
        <f>SUMIFS(Sheet1!$F$5:$F$28252,Sheet1!$I$5:$I$28252,$B107,Sheet1!$L$5:$L$28252,$A107,Sheet1!$D$5:$D$28252,"银联",Sheet1!$E$5:$E$28252,"&lt;&gt;*调拨*")+SUMIFS(Sheet1!$F$5:$F$28252,Sheet1!$I$5:$I$28252,$B107,Sheet1!$L$5:$L$28252,$A107,Sheet1!$E$5:$E$28252,"*银联*",Sheet1!$D$5:$D$28252,"&lt;&gt;银联",Sheet1!$D$5:$D$28252,"&lt;&gt;内部转款",Sheet1!$D$5:$D$28252,"&lt;&gt;内部转账",Sheet1!$E$5:$E$28252,"&lt;&gt;*调拨*")</f>
        <v>0</v>
      </c>
      <c r="O107" s="32">
        <f>SUMIFS(Sheet1!$F$5:$F$28252,Sheet1!$I$5:$I$28252,$B107,Sheet1!$L$5:$L$28252,$A107,Sheet1!$D$5:$D$28252,"京东",Sheet1!$E$5:$E$28252,"&lt;&gt;*调拨*")+SUMIFS(Sheet1!$F$5:$F$28252,Sheet1!$I$5:$I$28252,$B107,Sheet1!$L$5:$L$28252,$A107,Sheet1!$E$5:$E$28252,"*京东*",Sheet1!$D$5:$D$28252,"&lt;&gt;京东",Sheet1!$D$5:$D$28252,"&lt;&gt;内部转款",Sheet1!$D$5:$D$28252,"&lt;&gt;内部转账",Sheet1!$E$5:$E$28252,"&lt;&gt;*调拨*")</f>
        <v>0</v>
      </c>
      <c r="P107" s="32">
        <f>SUMIFS(Sheet1!$F$5:$F$28252,Sheet1!$I$5:$I$28252,$B107,Sheet1!$L$5:$L$28252,$A107,Sheet1!$D$5:$D$28252,"药机微信",Sheet1!$E$5:$E$28252,"&lt;&gt;*调拨*")+SUMIFS(Sheet1!$F$5:$F$28252,Sheet1!$I$5:$I$28252,$B107,Sheet1!$L$5:$L$28252,$A107,Sheet1!$E$5:$E$28252,"*药机微信*",Sheet1!$D$5:$D$28252,"&lt;&gt;药机微信",Sheet1!$D$5:$D$28252,"&lt;&gt;内部转款",Sheet1!$D$5:$D$28252,"&lt;&gt;内部转账",Sheet1!$E$5:$E$28252,"&lt;&gt;*调拨*")</f>
        <v>0</v>
      </c>
      <c r="Q107" s="32">
        <f>SUMIFS(Sheet1!$F$5:$F$28252,Sheet1!$I$5:$I$28252,$B107,Sheet1!$L$5:$L$28252,$A107,Sheet1!$D$5:$D$28252,"亲情卡",Sheet1!$E$5:$E$28252,"&lt;&gt;*调拨*")+SUMIFS(Sheet1!$F$5:$F$28252,Sheet1!$I$5:$I$28252,$B107,Sheet1!$L$5:$L$28252,$A107,Sheet1!$E$5:$E$28252,"*亲情卡*",Sheet1!$D$5:$D$28252,"&lt;&gt;亲情卡",Sheet1!$D$5:$D$28252,"&lt;&gt;内部转款",Sheet1!$D$5:$D$28252,"&lt;&gt;内部转账",Sheet1!$E$5:$E$28252,"&lt;&gt;*调拨*")</f>
        <v>0</v>
      </c>
      <c r="R107" s="32">
        <f>SUMIFS(Sheet1!$F$5:$F$28252,Sheet1!$I$5:$I$28252,$B107,Sheet1!$L$5:$L$28252,$A107,Sheet1!$D$5:$D$28252,"优惠券",Sheet1!$E$5:$E$28252,"&lt;&gt;*调拨*")+SUMIFS(Sheet1!$F$5:$F$28252,Sheet1!$I$5:$I$28252,$B107,Sheet1!$L$5:$L$28252,$A107,Sheet1!$E$5:$E$28252,"*优惠券*",Sheet1!$D$5:$D$28252,"&lt;&gt;优惠券",Sheet1!$D$5:$D$28252,"&lt;&gt;内部转款",Sheet1!$D$5:$D$28252,"&lt;&gt;内部转账",Sheet1!$E$5:$E$28252,"&lt;&gt;*调拨*")</f>
        <v>0</v>
      </c>
      <c r="S107" s="32">
        <f>SUMIFS(Sheet1!$F$5:$F$28252,Sheet1!$I$5:$I$28252,$B107,Sheet1!$L$5:$L$28252,$A107,Sheet1!$D$5:$D$28252,"代金券",Sheet1!$E$5:$E$28252,"&lt;&gt;*调拨*")+SUMIFS(Sheet1!$F$5:$F$28252,Sheet1!$I$5:$I$28252,$B107,Sheet1!$L$5:$L$28252,$A107,Sheet1!$E$5:$E$28252,"*代金券*",Sheet1!$D$5:$D$28252,"&lt;&gt;代金券",Sheet1!$D$5:$D$28252,"&lt;&gt;内部转款",Sheet1!$D$5:$D$28252,"&lt;&gt;内部转账",Sheet1!$E$5:$E$28252,"&lt;&gt;*调拨*")</f>
        <v>0</v>
      </c>
      <c r="T107" s="32">
        <f>SUMIFS(Sheet1!$F$5:$F$28252,Sheet1!$I$5:$I$28252,$B107,Sheet1!$L$5:$L$28252,$A107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107,Sheet1!$L$5:$L$28252,$A107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107,Sheet1!$L$5:$L$28252,$A107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107,Sheet1!$L$5:$L$28252,$A107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7" s="32">
        <f>SUMIFS(Sheet1!$F$5:$F$28252,Sheet1!$I$5:$I$28252,$B107,Sheet1!$L$5:$L$28252,$A107,Sheet1!$E$5:$E$28252,"*调拨*")</f>
        <v>0</v>
      </c>
      <c r="V107" s="32">
        <f>SUMIFS(Sheet1!$F$5:$F$28252,Sheet1!$I$5:$I$28252,$B107,Sheet1!$L$5:$L$28252,$A107,Sheet1!$D$5:$D$28252,"储值",Sheet1!$E$5:$E$28252,"&lt;&gt;*调拨*")+SUMIFS(Sheet1!$F$5:$F$28252,Sheet1!$I$5:$I$28252,$B107,Sheet1!$L$5:$L$28252,$A107,Sheet1!$E$5:$E$28252,"*储值*",Sheet1!$D$5:$D$28252,"&lt;&gt;储值",Sheet1!$D$5:$D$28252,"&lt;&gt;内部转款",Sheet1!$D$5:$D$28252,"&lt;&gt;内部转账",Sheet1!$E$5:$E$28252,"&lt;&gt;*调拨*")</f>
        <v>0</v>
      </c>
      <c r="W107" s="32">
        <f>SUMIFS(Sheet1!$F$5:$F$28252,Sheet1!$I$5:$I$28252,$B107,Sheet1!$L$5:$L$28252,$A107,Sheet1!$D$5:$D$28252,"效期",Sheet1!$E$5:$E$28252,"&lt;&gt;*调拨*")+SUMIFS(Sheet1!$F$5:$F$28252,Sheet1!$I$5:$I$28252,$B107,Sheet1!$L$5:$L$28252,$A107,Sheet1!$E$5:$E$28252,"*效期*",Sheet1!$D$5:$D$28252,"&lt;&gt;效期",Sheet1!$D$5:$D$28252,"&lt;&gt;内部转款",Sheet1!$D$5:$D$28252,"&lt;&gt;内部转账",Sheet1!$E$5:$E$28252,"&lt;&gt;*调拨*")</f>
        <v>30.9</v>
      </c>
      <c r="X107" s="32">
        <f>SUMIFS(Sheet1!$F$5:$F$28252,Sheet1!$I$5:$I$28252,$B107,Sheet1!$L$5:$L$28252,$A107,Sheet1!$D$5:$D$28252,"内部转款",Sheet1!$E$5:$E$28252,"&lt;&gt;*调拨*")+SUMIFS(Sheet1!$F$5:$F$28252,Sheet1!$I$5:$I$28252,$B107,Sheet1!$L$5:$L$28252,$A107,Sheet1!$D$5:$D$28252,"内部转账",Sheet1!$E$5:$E$28252,"&lt;&gt;*调拨*")</f>
        <v>0</v>
      </c>
      <c r="Y107" s="32">
        <f t="shared" si="4"/>
        <v>0</v>
      </c>
      <c r="Z107" s="32">
        <f>SUMIFS(Sheet1!$F$5:$F$28252,Sheet1!$I$5:$I$28252,$B107,Sheet1!$L$5:$L$28252,$A107)</f>
        <v>13168.08</v>
      </c>
      <c r="AA107" s="32">
        <f>SUMIFS(Sheet1!$G$5:$G$28252,Sheet1!$I$5:$I$28252,$B107,Sheet1!$L$5:$L$28252,$A107,Sheet1!$D$5:$D$28252,"工资",Sheet1!$E$5:$E$28252,"&lt;&gt;*调拨*")+SUMIFS(Sheet1!$G$5:$G$28252,Sheet1!$I$5:$I$28252,$B107,Sheet1!$L$5:$L$28252,$A107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6480.15</v>
      </c>
      <c r="AB107" s="32">
        <f>SUMIFS(Sheet1!$G$5:$G$28252,Sheet1!$I$5:$I$28252,$B107,Sheet1!$L$5:$L$28252,$A107,Sheet1!$D$5:$D$28252,"水费",Sheet1!$E$5:$E$28252,"&lt;&gt;*调拨*")+SUMIFS(Sheet1!$G$5:$G$28252,Sheet1!$I$5:$I$28252,$B107,Sheet1!$L$5:$L$28252,$A107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7" s="32">
        <f>SUMIFS(Sheet1!$G$5:$G$28252,Sheet1!$I$5:$I$28252,$B107,Sheet1!$L$5:$L$28252,$A107,Sheet1!$D$5:$D$28252,"电费",Sheet1!$E$5:$E$28252,"&lt;&gt;*调拨*")+SUMIFS(Sheet1!$G$5:$G$28252,Sheet1!$I$5:$I$28252,$B107,Sheet1!$L$5:$L$28252,$A107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7" s="32">
        <f>SUMIFS(Sheet1!$G$5:$G$28252,Sheet1!$I$5:$I$28252,$B107,Sheet1!$L$5:$L$28252,$A107,Sheet1!$D$5:$D$28252,"宽带费",Sheet1!$E$5:$E$28252,"&lt;&gt;*调拨*")+SUMIFS(Sheet1!$G$5:$G$28252,Sheet1!$I$5:$I$28252,$B107,Sheet1!$L$5:$L$28252,$A107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7" s="32">
        <f>SUMIFS(Sheet1!$G$5:$G$28252,Sheet1!$I$5:$I$28252,$B107,Sheet1!$L$5:$L$28252,$A107,Sheet1!$D$5:$D$28252,"办公费",Sheet1!$E$5:$E$28252,"&lt;&gt;*调拨*")+SUMIFS(Sheet1!$G$5:$G$28252,Sheet1!$I$5:$I$28252,$B107,Sheet1!$L$5:$L$28252,$A107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7" s="32">
        <f>SUMIFS(Sheet1!$G$5:$G$28252,Sheet1!$I$5:$I$28252,$B107,Sheet1!$L$5:$L$28252,$A107,Sheet1!$D$5:$D$28252,"话费",Sheet1!$E$5:$E$28252,"&lt;&gt;*调拨*")+SUMIFS(Sheet1!$G$5:$G$28252,Sheet1!$I$5:$I$28252,$B107,Sheet1!$L$5:$L$28252,$A107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7" s="32">
        <f>SUMIFS(Sheet1!$G$5:$G$28252,Sheet1!$I$5:$I$28252,$B107,Sheet1!$L$5:$L$28252,$A107,Sheet1!$D$5:$D$28252,"房租",Sheet1!$E$5:$E$28252,"&lt;&gt;*调拨*")+SUMIFS(Sheet1!$G$5:$G$28252,Sheet1!$I$5:$I$28252,$B107,Sheet1!$L$5:$L$28252,$A107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07" s="32">
        <f>SUMIFS(Sheet1!$G$5:$G$28252,Sheet1!$I$5:$I$28252,$B107,Sheet1!$L$5:$L$28252,$A107,Sheet1!$E$5:$E$28252,"*调拨*")</f>
        <v>0</v>
      </c>
      <c r="AI107" s="32">
        <f>SUMIFS(Sheet1!$G$5:$G$28252,Sheet1!$I$5:$I$28252,$B107,Sheet1!$L$5:$L$28252,$A107,Sheet1!$D$5:$D$28252,"内部转款",Sheet1!$E$5:$E$28252,"&lt;&gt;*调拨*")+SUMIFS(Sheet1!$G$5:$G$28252,Sheet1!$I$5:$I$28252,$B107,Sheet1!$L$5:$L$28252,$A107,Sheet1!$D$5:$D$28252,"内部转账",Sheet1!$E$5:$E$28252,"&lt;&gt;*调拨*")</f>
        <v>0</v>
      </c>
      <c r="AJ107" s="32">
        <f t="shared" si="5"/>
        <v>0</v>
      </c>
      <c r="AK107" s="32">
        <f>SUMIFS(Sheet1!$G$5:$G$28252,Sheet1!$I$5:$I$28252,$B107,Sheet1!$L$5:$L$28252,$A107)</f>
        <v>6480.15</v>
      </c>
      <c r="AL107" s="32">
        <f t="shared" si="6"/>
        <v>6687.93</v>
      </c>
    </row>
    <row r="108" ht="16.5" spans="1:38">
      <c r="A108" s="30">
        <v>202601</v>
      </c>
      <c r="B108" s="31" t="s">
        <v>58</v>
      </c>
      <c r="C108" s="32">
        <f>SUMIFS(Sheet1!$F$5:$F$28252,Sheet1!$I$5:$I$28252,$B108,Sheet1!$L$5:$L$28252,$A108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47575.22</v>
      </c>
      <c r="D108" s="32">
        <f>SUMIFS(Sheet1!$F$5:$F$28252,Sheet1!$I$5:$I$28252,$B108,Sheet1!$L$5:$L$28252,$A108,Sheet1!$D$5:$D$28252,"医保即时拨付",Sheet1!$E$5:$E$28252,"&lt;&gt;*调拨*")+SUMIFS(Sheet1!$F$5:$F$28252,Sheet1!$I$5:$I$28252,$B108,Sheet1!$L$5:$L$28252,$A108,Sheet1!$E$5:$E$28252,"*医保即时拨付*",Sheet1!$D$5:$D$28252,"&lt;&gt;医保即时拨付",Sheet1!$D$5:$D$28252,"&lt;&gt;内部转款",Sheet1!$D$5:$D$28252,"&lt;&gt;内部转账",Sheet1!$E$5:$E$28252,"&lt;&gt;*调拨*")</f>
        <v>0</v>
      </c>
      <c r="E108" s="32">
        <f>SUMIFS(Sheet1!$F$5:$F$28252,Sheet1!$I$5:$I$28252,$B108,Sheet1!$L$5:$L$28252,$A108,Sheet1!$D$5:$D$28252,"医保",Sheet1!$E$5:$E$28252,"&lt;&gt;*调拨*",Sheet1!$E$5:$E$28252,"&lt;&gt;*医保即时拨付*")+SUMIFS(Sheet1!$F$5:$F$28252,Sheet1!$I$5:$I$28252,$B108,Sheet1!$L$5:$L$28252,$A108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10440.63</v>
      </c>
      <c r="F108" s="32">
        <f>SUMIFS(Sheet1!$F$5:$F$28252,Sheet1!$I$5:$I$28252,$B108,Sheet1!$L$5:$L$28252,$A108,Sheet1!$D$5:$D$28252,"聚合",Sheet1!$E$5:$E$28252,"&lt;&gt;*调拨*")+SUMIFS(Sheet1!$F$5:$F$28252,Sheet1!$I$5:$I$28252,$B108,Sheet1!$L$5:$L$28252,$A108,Sheet1!$E$5:$E$28252,"*聚合*",Sheet1!$D$5:$D$28252,"&lt;&gt;聚合",Sheet1!$D$5:$D$28252,"&lt;&gt;内部转款",Sheet1!$D$5:$D$28252,"&lt;&gt;内部转账",Sheet1!$E$5:$E$28252,"&lt;&gt;*调拨*")</f>
        <v>0</v>
      </c>
      <c r="G108" s="32">
        <f>SUMIFS(Sheet1!$F$5:$F$28252,Sheet1!$I$5:$I$28252,$B108,Sheet1!$L$5:$L$28252,$A108,Sheet1!$D$5:$D$28252,"24小时微信",Sheet1!$E$5:$E$28252,"&lt;&gt;*调拨*")+SUMIFS(Sheet1!$F$5:$F$28252,Sheet1!$I$5:$I$28252,$B108,Sheet1!$L$5:$L$28252,$A108,Sheet1!$E$5:$E$28252,"*24小时微信*",Sheet1!$D$5:$D$28252,"&lt;&gt;24小时微信",Sheet1!$D$5:$D$28252,"&lt;&gt;内部转款",Sheet1!$D$5:$D$28252,"&lt;&gt;内部转账",Sheet1!$E$5:$E$28252,"&lt;&gt;*调拨*")</f>
        <v>0</v>
      </c>
      <c r="H108" s="32">
        <f>SUMIFS(Sheet1!$F$5:$F$28252,Sheet1!$I$5:$I$28252,$B108,Sheet1!$L$5:$L$28252,$A108,Sheet1!$D$5:$D$28252,"美团",Sheet1!$E$5:$E$28252,"&lt;&gt;*调拨*")+SUMIFS(Sheet1!$F$5:$F$28252,Sheet1!$I$5:$I$28252,$B108,Sheet1!$L$5:$L$28252,$A108,Sheet1!$E$5:$E$28252,"*美团*",Sheet1!$D$5:$D$28252,"&lt;&gt;美团",Sheet1!$D$5:$D$28252,"&lt;&gt;内部转款",Sheet1!$D$5:$D$28252,"&lt;&gt;内部转账",Sheet1!$E$5:$E$28252,"&lt;&gt;*调拨*")</f>
        <v>0</v>
      </c>
      <c r="I108" s="32">
        <f>SUMIFS(Sheet1!$F$5:$F$28252,Sheet1!$I$5:$I$28252,$B108,Sheet1!$L$5:$L$28252,$A108,Sheet1!$D$5:$D$28252,"饿了么",Sheet1!$E$5:$E$28252,"&lt;&gt;*调拨*")+SUMIFS(Sheet1!$F$5:$F$28252,Sheet1!$I$5:$I$28252,$B108,Sheet1!$L$5:$L$28252,$A108,Sheet1!$E$5:$E$28252,"*饿了么*",Sheet1!$D$5:$D$28252,"&lt;&gt;饿了么",Sheet1!$D$5:$D$28252,"&lt;&gt;内部转款",Sheet1!$D$5:$D$28252,"&lt;&gt;内部转账",Sheet1!$E$5:$E$28252,"&lt;&gt;*调拨*")</f>
        <v>0</v>
      </c>
      <c r="J108" s="32">
        <f>SUMIFS(Sheet1!$F$5:$F$28252,Sheet1!$I$5:$I$28252,$B108,Sheet1!$L$5:$L$28252,$A108,Sheet1!$D$5:$D$28252,"健E卡",Sheet1!$E$5:$E$28252,"&lt;&gt;*调拨*")+SUMIFS(Sheet1!$F$5:$F$28252,Sheet1!$I$5:$I$28252,$B108,Sheet1!$L$5:$L$28252,$A108,Sheet1!$E$5:$E$28252,"*健E卡*",Sheet1!$D$5:$D$28252,"&lt;&gt;健E卡",Sheet1!$D$5:$D$28252,"&lt;&gt;内部转款",Sheet1!$D$5:$D$28252,"&lt;&gt;内部转账",Sheet1!$E$5:$E$28252,"&lt;&gt;*调拨*")</f>
        <v>0</v>
      </c>
      <c r="K108" s="32">
        <f>SUMIFS(Sheet1!$F$5:$F$28252,Sheet1!$I$5:$I$28252,$B108,Sheet1!$L$5:$L$28252,$A108,Sheet1!$D$5:$D$28252,"抖音",Sheet1!$E$5:$E$28252,"&lt;&gt;*调拨*")+SUMIFS(Sheet1!$F$5:$F$28252,Sheet1!$I$5:$I$28252,$B108,Sheet1!$L$5:$L$28252,$A108,Sheet1!$E$5:$E$28252,"*抖音*",Sheet1!$D$5:$D$28252,"&lt;&gt;抖音",Sheet1!$D$5:$D$28252,"&lt;&gt;内部转款",Sheet1!$D$5:$D$28252,"&lt;&gt;内部转账",Sheet1!$E$5:$E$28252,"&lt;&gt;*调拨*")</f>
        <v>0</v>
      </c>
      <c r="L108" s="32">
        <f>SUMIFS(Sheet1!$F$5:$F$28252,Sheet1!$I$5:$I$28252,$B108,Sheet1!$L$5:$L$28252,$A108,Sheet1!$D$5:$D$28252,"医卡通",Sheet1!$E$5:$E$28252,"&lt;&gt;*调拨*")+SUMIFS(Sheet1!$F$5:$F$28252,Sheet1!$I$5:$I$28252,$B108,Sheet1!$L$5:$L$28252,$A108,Sheet1!$E$5:$E$28252,"*医卡通*",Sheet1!$D$5:$D$28252,"&lt;&gt;医卡通",Sheet1!$D$5:$D$28252,"&lt;&gt;内部转款",Sheet1!$D$5:$D$28252,"&lt;&gt;内部转账",Sheet1!$E$5:$E$28252,"&lt;&gt;*调拨*")</f>
        <v>0</v>
      </c>
      <c r="M108" s="32">
        <f>SUMIFS(Sheet1!$F$5:$F$28252,Sheet1!$I$5:$I$28252,$B108,Sheet1!$L$5:$L$28252,$A108,Sheet1!$D$5:$D$28252,"企健网",Sheet1!$E$5:$E$28252,"&lt;&gt;*调拨*")+SUMIFS(Sheet1!$F$5:$F$28252,Sheet1!$I$5:$I$28252,$B108,Sheet1!$L$5:$L$28252,$A108,Sheet1!$E$5:$E$28252,"*企健网*",Sheet1!$D$5:$D$28252,"&lt;&gt;企健网",Sheet1!$D$5:$D$28252,"&lt;&gt;内部转款",Sheet1!$D$5:$D$28252,"&lt;&gt;内部转账",Sheet1!$E$5:$E$28252,"&lt;&gt;*调拨*")</f>
        <v>0</v>
      </c>
      <c r="N108" s="32">
        <f>SUMIFS(Sheet1!$F$5:$F$28252,Sheet1!$I$5:$I$28252,$B108,Sheet1!$L$5:$L$28252,$A108,Sheet1!$D$5:$D$28252,"银联",Sheet1!$E$5:$E$28252,"&lt;&gt;*调拨*")+SUMIFS(Sheet1!$F$5:$F$28252,Sheet1!$I$5:$I$28252,$B108,Sheet1!$L$5:$L$28252,$A108,Sheet1!$E$5:$E$28252,"*银联*",Sheet1!$D$5:$D$28252,"&lt;&gt;银联",Sheet1!$D$5:$D$28252,"&lt;&gt;内部转款",Sheet1!$D$5:$D$28252,"&lt;&gt;内部转账",Sheet1!$E$5:$E$28252,"&lt;&gt;*调拨*")</f>
        <v>0</v>
      </c>
      <c r="O108" s="32">
        <f>SUMIFS(Sheet1!$F$5:$F$28252,Sheet1!$I$5:$I$28252,$B108,Sheet1!$L$5:$L$28252,$A108,Sheet1!$D$5:$D$28252,"京东",Sheet1!$E$5:$E$28252,"&lt;&gt;*调拨*")+SUMIFS(Sheet1!$F$5:$F$28252,Sheet1!$I$5:$I$28252,$B108,Sheet1!$L$5:$L$28252,$A108,Sheet1!$E$5:$E$28252,"*京东*",Sheet1!$D$5:$D$28252,"&lt;&gt;京东",Sheet1!$D$5:$D$28252,"&lt;&gt;内部转款",Sheet1!$D$5:$D$28252,"&lt;&gt;内部转账",Sheet1!$E$5:$E$28252,"&lt;&gt;*调拨*")</f>
        <v>0</v>
      </c>
      <c r="P108" s="32">
        <f>SUMIFS(Sheet1!$F$5:$F$28252,Sheet1!$I$5:$I$28252,$B108,Sheet1!$L$5:$L$28252,$A108,Sheet1!$D$5:$D$28252,"药机微信",Sheet1!$E$5:$E$28252,"&lt;&gt;*调拨*")+SUMIFS(Sheet1!$F$5:$F$28252,Sheet1!$I$5:$I$28252,$B108,Sheet1!$L$5:$L$28252,$A108,Sheet1!$E$5:$E$28252,"*药机微信*",Sheet1!$D$5:$D$28252,"&lt;&gt;药机微信",Sheet1!$D$5:$D$28252,"&lt;&gt;内部转款",Sheet1!$D$5:$D$28252,"&lt;&gt;内部转账",Sheet1!$E$5:$E$28252,"&lt;&gt;*调拨*")</f>
        <v>0</v>
      </c>
      <c r="Q108" s="32">
        <f>SUMIFS(Sheet1!$F$5:$F$28252,Sheet1!$I$5:$I$28252,$B108,Sheet1!$L$5:$L$28252,$A108,Sheet1!$D$5:$D$28252,"亲情卡",Sheet1!$E$5:$E$28252,"&lt;&gt;*调拨*")+SUMIFS(Sheet1!$F$5:$F$28252,Sheet1!$I$5:$I$28252,$B108,Sheet1!$L$5:$L$28252,$A108,Sheet1!$E$5:$E$28252,"*亲情卡*",Sheet1!$D$5:$D$28252,"&lt;&gt;亲情卡",Sheet1!$D$5:$D$28252,"&lt;&gt;内部转款",Sheet1!$D$5:$D$28252,"&lt;&gt;内部转账",Sheet1!$E$5:$E$28252,"&lt;&gt;*调拨*")</f>
        <v>0</v>
      </c>
      <c r="R108" s="32">
        <f>SUMIFS(Sheet1!$F$5:$F$28252,Sheet1!$I$5:$I$28252,$B108,Sheet1!$L$5:$L$28252,$A108,Sheet1!$D$5:$D$28252,"优惠券",Sheet1!$E$5:$E$28252,"&lt;&gt;*调拨*")+SUMIFS(Sheet1!$F$5:$F$28252,Sheet1!$I$5:$I$28252,$B108,Sheet1!$L$5:$L$28252,$A108,Sheet1!$E$5:$E$28252,"*优惠券*",Sheet1!$D$5:$D$28252,"&lt;&gt;优惠券",Sheet1!$D$5:$D$28252,"&lt;&gt;内部转款",Sheet1!$D$5:$D$28252,"&lt;&gt;内部转账",Sheet1!$E$5:$E$28252,"&lt;&gt;*调拨*")</f>
        <v>0</v>
      </c>
      <c r="S108" s="32">
        <f>SUMIFS(Sheet1!$F$5:$F$28252,Sheet1!$I$5:$I$28252,$B108,Sheet1!$L$5:$L$28252,$A108,Sheet1!$D$5:$D$28252,"代金券",Sheet1!$E$5:$E$28252,"&lt;&gt;*调拨*")+SUMIFS(Sheet1!$F$5:$F$28252,Sheet1!$I$5:$I$28252,$B108,Sheet1!$L$5:$L$28252,$A108,Sheet1!$E$5:$E$28252,"*代金券*",Sheet1!$D$5:$D$28252,"&lt;&gt;代金券",Sheet1!$D$5:$D$28252,"&lt;&gt;内部转款",Sheet1!$D$5:$D$28252,"&lt;&gt;内部转账",Sheet1!$E$5:$E$28252,"&lt;&gt;*调拨*")</f>
        <v>0</v>
      </c>
      <c r="T108" s="32">
        <f>SUMIFS(Sheet1!$F$5:$F$28252,Sheet1!$I$5:$I$28252,$B108,Sheet1!$L$5:$L$28252,$A108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108,Sheet1!$L$5:$L$28252,$A108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108,Sheet1!$L$5:$L$28252,$A108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108,Sheet1!$L$5:$L$28252,$A108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8" s="32">
        <f>SUMIFS(Sheet1!$F$5:$F$28252,Sheet1!$I$5:$I$28252,$B108,Sheet1!$L$5:$L$28252,$A108,Sheet1!$E$5:$E$28252,"*调拨*")</f>
        <v>0</v>
      </c>
      <c r="V108" s="32">
        <f>SUMIFS(Sheet1!$F$5:$F$28252,Sheet1!$I$5:$I$28252,$B108,Sheet1!$L$5:$L$28252,$A108,Sheet1!$D$5:$D$28252,"储值",Sheet1!$E$5:$E$28252,"&lt;&gt;*调拨*")+SUMIFS(Sheet1!$F$5:$F$28252,Sheet1!$I$5:$I$28252,$B108,Sheet1!$L$5:$L$28252,$A108,Sheet1!$E$5:$E$28252,"*储值*",Sheet1!$D$5:$D$28252,"&lt;&gt;储值",Sheet1!$D$5:$D$28252,"&lt;&gt;内部转款",Sheet1!$D$5:$D$28252,"&lt;&gt;内部转账",Sheet1!$E$5:$E$28252,"&lt;&gt;*调拨*")</f>
        <v>0</v>
      </c>
      <c r="W108" s="32">
        <f>SUMIFS(Sheet1!$F$5:$F$28252,Sheet1!$I$5:$I$28252,$B108,Sheet1!$L$5:$L$28252,$A108,Sheet1!$D$5:$D$28252,"效期",Sheet1!$E$5:$E$28252,"&lt;&gt;*调拨*")+SUMIFS(Sheet1!$F$5:$F$28252,Sheet1!$I$5:$I$28252,$B108,Sheet1!$L$5:$L$28252,$A108,Sheet1!$E$5:$E$28252,"*效期*",Sheet1!$D$5:$D$28252,"&lt;&gt;效期",Sheet1!$D$5:$D$28252,"&lt;&gt;内部转款",Sheet1!$D$5:$D$28252,"&lt;&gt;内部转账",Sheet1!$E$5:$E$28252,"&lt;&gt;*调拨*")</f>
        <v>0</v>
      </c>
      <c r="X108" s="32">
        <f>SUMIFS(Sheet1!$F$5:$F$28252,Sheet1!$I$5:$I$28252,$B108,Sheet1!$L$5:$L$28252,$A108,Sheet1!$D$5:$D$28252,"内部转款",Sheet1!$E$5:$E$28252,"&lt;&gt;*调拨*")+SUMIFS(Sheet1!$F$5:$F$28252,Sheet1!$I$5:$I$28252,$B108,Sheet1!$L$5:$L$28252,$A108,Sheet1!$D$5:$D$28252,"内部转账",Sheet1!$E$5:$E$28252,"&lt;&gt;*调拨*")</f>
        <v>0</v>
      </c>
      <c r="Y108" s="32">
        <f t="shared" si="4"/>
        <v>0</v>
      </c>
      <c r="Z108" s="32">
        <f>SUMIFS(Sheet1!$F$5:$F$28252,Sheet1!$I$5:$I$28252,$B108,Sheet1!$L$5:$L$28252,$A108)</f>
        <v>58015.85</v>
      </c>
      <c r="AA108" s="32">
        <f>SUMIFS(Sheet1!$G$5:$G$28252,Sheet1!$I$5:$I$28252,$B108,Sheet1!$L$5:$L$28252,$A108,Sheet1!$D$5:$D$28252,"工资",Sheet1!$E$5:$E$28252,"&lt;&gt;*调拨*")+SUMIFS(Sheet1!$G$5:$G$28252,Sheet1!$I$5:$I$28252,$B108,Sheet1!$L$5:$L$28252,$A108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12431.03</v>
      </c>
      <c r="AB108" s="32">
        <f>SUMIFS(Sheet1!$G$5:$G$28252,Sheet1!$I$5:$I$28252,$B108,Sheet1!$L$5:$L$28252,$A108,Sheet1!$D$5:$D$28252,"水费",Sheet1!$E$5:$E$28252,"&lt;&gt;*调拨*")+SUMIFS(Sheet1!$G$5:$G$28252,Sheet1!$I$5:$I$28252,$B108,Sheet1!$L$5:$L$28252,$A108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8" s="32">
        <f>SUMIFS(Sheet1!$G$5:$G$28252,Sheet1!$I$5:$I$28252,$B108,Sheet1!$L$5:$L$28252,$A108,Sheet1!$D$5:$D$28252,"电费",Sheet1!$E$5:$E$28252,"&lt;&gt;*调拨*")+SUMIFS(Sheet1!$G$5:$G$28252,Sheet1!$I$5:$I$28252,$B108,Sheet1!$L$5:$L$28252,$A108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8" s="32">
        <f>SUMIFS(Sheet1!$G$5:$G$28252,Sheet1!$I$5:$I$28252,$B108,Sheet1!$L$5:$L$28252,$A108,Sheet1!$D$5:$D$28252,"宽带费",Sheet1!$E$5:$E$28252,"&lt;&gt;*调拨*")+SUMIFS(Sheet1!$G$5:$G$28252,Sheet1!$I$5:$I$28252,$B108,Sheet1!$L$5:$L$28252,$A108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8" s="32">
        <f>SUMIFS(Sheet1!$G$5:$G$28252,Sheet1!$I$5:$I$28252,$B108,Sheet1!$L$5:$L$28252,$A108,Sheet1!$D$5:$D$28252,"办公费",Sheet1!$E$5:$E$28252,"&lt;&gt;*调拨*")+SUMIFS(Sheet1!$G$5:$G$28252,Sheet1!$I$5:$I$28252,$B108,Sheet1!$L$5:$L$28252,$A108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8" s="32">
        <f>SUMIFS(Sheet1!$G$5:$G$28252,Sheet1!$I$5:$I$28252,$B108,Sheet1!$L$5:$L$28252,$A108,Sheet1!$D$5:$D$28252,"话费",Sheet1!$E$5:$E$28252,"&lt;&gt;*调拨*")+SUMIFS(Sheet1!$G$5:$G$28252,Sheet1!$I$5:$I$28252,$B108,Sheet1!$L$5:$L$28252,$A108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8" s="32">
        <f>SUMIFS(Sheet1!$G$5:$G$28252,Sheet1!$I$5:$I$28252,$B108,Sheet1!$L$5:$L$28252,$A108,Sheet1!$D$5:$D$28252,"房租",Sheet1!$E$5:$E$28252,"&lt;&gt;*调拨*")+SUMIFS(Sheet1!$G$5:$G$28252,Sheet1!$I$5:$I$28252,$B108,Sheet1!$L$5:$L$28252,$A108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08" s="32">
        <f>SUMIFS(Sheet1!$G$5:$G$28252,Sheet1!$I$5:$I$28252,$B108,Sheet1!$L$5:$L$28252,$A108,Sheet1!$E$5:$E$28252,"*调拨*")</f>
        <v>0</v>
      </c>
      <c r="AI108" s="32">
        <f>SUMIFS(Sheet1!$G$5:$G$28252,Sheet1!$I$5:$I$28252,$B108,Sheet1!$L$5:$L$28252,$A108,Sheet1!$D$5:$D$28252,"内部转款",Sheet1!$E$5:$E$28252,"&lt;&gt;*调拨*")+SUMIFS(Sheet1!$G$5:$G$28252,Sheet1!$I$5:$I$28252,$B108,Sheet1!$L$5:$L$28252,$A108,Sheet1!$D$5:$D$28252,"内部转账",Sheet1!$E$5:$E$28252,"&lt;&gt;*调拨*")</f>
        <v>0</v>
      </c>
      <c r="AJ108" s="32">
        <f t="shared" si="5"/>
        <v>0</v>
      </c>
      <c r="AK108" s="32">
        <f>SUMIFS(Sheet1!$G$5:$G$28252,Sheet1!$I$5:$I$28252,$B108,Sheet1!$L$5:$L$28252,$A108)</f>
        <v>12431.03</v>
      </c>
      <c r="AL108" s="32">
        <f t="shared" si="6"/>
        <v>45584.82</v>
      </c>
    </row>
    <row r="109" ht="16.5" spans="1:38">
      <c r="A109" s="30">
        <v>202601</v>
      </c>
      <c r="B109" s="31" t="s">
        <v>91</v>
      </c>
      <c r="C109" s="32">
        <f>SUMIFS(Sheet1!$F$5:$F$28252,Sheet1!$I$5:$I$28252,$B109,Sheet1!$L$5:$L$28252,$A109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14111.36</v>
      </c>
      <c r="D109" s="32">
        <f>SUMIFS(Sheet1!$F$5:$F$28252,Sheet1!$I$5:$I$28252,$B109,Sheet1!$L$5:$L$28252,$A109,Sheet1!$D$5:$D$28252,"医保即时拨付",Sheet1!$E$5:$E$28252,"&lt;&gt;*调拨*")+SUMIFS(Sheet1!$F$5:$F$28252,Sheet1!$I$5:$I$28252,$B109,Sheet1!$L$5:$L$28252,$A109,Sheet1!$E$5:$E$28252,"*医保即时拨付*",Sheet1!$D$5:$D$28252,"&lt;&gt;医保即时拨付",Sheet1!$D$5:$D$28252,"&lt;&gt;内部转款",Sheet1!$D$5:$D$28252,"&lt;&gt;内部转账",Sheet1!$E$5:$E$28252,"&lt;&gt;*调拨*")</f>
        <v>0</v>
      </c>
      <c r="E109" s="32">
        <f>SUMIFS(Sheet1!$F$5:$F$28252,Sheet1!$I$5:$I$28252,$B109,Sheet1!$L$5:$L$28252,$A109,Sheet1!$D$5:$D$28252,"医保",Sheet1!$E$5:$E$28252,"&lt;&gt;*调拨*",Sheet1!$E$5:$E$28252,"&lt;&gt;*医保即时拨付*")+SUMIFS(Sheet1!$F$5:$F$28252,Sheet1!$I$5:$I$28252,$B109,Sheet1!$L$5:$L$28252,$A109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3741.7</v>
      </c>
      <c r="F109" s="32">
        <f>SUMIFS(Sheet1!$F$5:$F$28252,Sheet1!$I$5:$I$28252,$B109,Sheet1!$L$5:$L$28252,$A109,Sheet1!$D$5:$D$28252,"聚合",Sheet1!$E$5:$E$28252,"&lt;&gt;*调拨*")+SUMIFS(Sheet1!$F$5:$F$28252,Sheet1!$I$5:$I$28252,$B109,Sheet1!$L$5:$L$28252,$A109,Sheet1!$E$5:$E$28252,"*聚合*",Sheet1!$D$5:$D$28252,"&lt;&gt;聚合",Sheet1!$D$5:$D$28252,"&lt;&gt;内部转款",Sheet1!$D$5:$D$28252,"&lt;&gt;内部转账",Sheet1!$E$5:$E$28252,"&lt;&gt;*调拨*")</f>
        <v>0</v>
      </c>
      <c r="G109" s="32">
        <f>SUMIFS(Sheet1!$F$5:$F$28252,Sheet1!$I$5:$I$28252,$B109,Sheet1!$L$5:$L$28252,$A109,Sheet1!$D$5:$D$28252,"24小时微信",Sheet1!$E$5:$E$28252,"&lt;&gt;*调拨*")+SUMIFS(Sheet1!$F$5:$F$28252,Sheet1!$I$5:$I$28252,$B109,Sheet1!$L$5:$L$28252,$A109,Sheet1!$E$5:$E$28252,"*24小时微信*",Sheet1!$D$5:$D$28252,"&lt;&gt;24小时微信",Sheet1!$D$5:$D$28252,"&lt;&gt;内部转款",Sheet1!$D$5:$D$28252,"&lt;&gt;内部转账",Sheet1!$E$5:$E$28252,"&lt;&gt;*调拨*")</f>
        <v>0</v>
      </c>
      <c r="H109" s="32">
        <f>SUMIFS(Sheet1!$F$5:$F$28252,Sheet1!$I$5:$I$28252,$B109,Sheet1!$L$5:$L$28252,$A109,Sheet1!$D$5:$D$28252,"美团",Sheet1!$E$5:$E$28252,"&lt;&gt;*调拨*")+SUMIFS(Sheet1!$F$5:$F$28252,Sheet1!$I$5:$I$28252,$B109,Sheet1!$L$5:$L$28252,$A109,Sheet1!$E$5:$E$28252,"*美团*",Sheet1!$D$5:$D$28252,"&lt;&gt;美团",Sheet1!$D$5:$D$28252,"&lt;&gt;内部转款",Sheet1!$D$5:$D$28252,"&lt;&gt;内部转账",Sheet1!$E$5:$E$28252,"&lt;&gt;*调拨*")</f>
        <v>0</v>
      </c>
      <c r="I109" s="32">
        <f>SUMIFS(Sheet1!$F$5:$F$28252,Sheet1!$I$5:$I$28252,$B109,Sheet1!$L$5:$L$28252,$A109,Sheet1!$D$5:$D$28252,"饿了么",Sheet1!$E$5:$E$28252,"&lt;&gt;*调拨*")+SUMIFS(Sheet1!$F$5:$F$28252,Sheet1!$I$5:$I$28252,$B109,Sheet1!$L$5:$L$28252,$A109,Sheet1!$E$5:$E$28252,"*饿了么*",Sheet1!$D$5:$D$28252,"&lt;&gt;饿了么",Sheet1!$D$5:$D$28252,"&lt;&gt;内部转款",Sheet1!$D$5:$D$28252,"&lt;&gt;内部转账",Sheet1!$E$5:$E$28252,"&lt;&gt;*调拨*")</f>
        <v>0</v>
      </c>
      <c r="J109" s="32">
        <f>SUMIFS(Sheet1!$F$5:$F$28252,Sheet1!$I$5:$I$28252,$B109,Sheet1!$L$5:$L$28252,$A109,Sheet1!$D$5:$D$28252,"健E卡",Sheet1!$E$5:$E$28252,"&lt;&gt;*调拨*")+SUMIFS(Sheet1!$F$5:$F$28252,Sheet1!$I$5:$I$28252,$B109,Sheet1!$L$5:$L$28252,$A109,Sheet1!$E$5:$E$28252,"*健E卡*",Sheet1!$D$5:$D$28252,"&lt;&gt;健E卡",Sheet1!$D$5:$D$28252,"&lt;&gt;内部转款",Sheet1!$D$5:$D$28252,"&lt;&gt;内部转账",Sheet1!$E$5:$E$28252,"&lt;&gt;*调拨*")</f>
        <v>0</v>
      </c>
      <c r="K109" s="32">
        <f>SUMIFS(Sheet1!$F$5:$F$28252,Sheet1!$I$5:$I$28252,$B109,Sheet1!$L$5:$L$28252,$A109,Sheet1!$D$5:$D$28252,"抖音",Sheet1!$E$5:$E$28252,"&lt;&gt;*调拨*")+SUMIFS(Sheet1!$F$5:$F$28252,Sheet1!$I$5:$I$28252,$B109,Sheet1!$L$5:$L$28252,$A109,Sheet1!$E$5:$E$28252,"*抖音*",Sheet1!$D$5:$D$28252,"&lt;&gt;抖音",Sheet1!$D$5:$D$28252,"&lt;&gt;内部转款",Sheet1!$D$5:$D$28252,"&lt;&gt;内部转账",Sheet1!$E$5:$E$28252,"&lt;&gt;*调拨*")</f>
        <v>0</v>
      </c>
      <c r="L109" s="32">
        <f>SUMIFS(Sheet1!$F$5:$F$28252,Sheet1!$I$5:$I$28252,$B109,Sheet1!$L$5:$L$28252,$A109,Sheet1!$D$5:$D$28252,"医卡通",Sheet1!$E$5:$E$28252,"&lt;&gt;*调拨*")+SUMIFS(Sheet1!$F$5:$F$28252,Sheet1!$I$5:$I$28252,$B109,Sheet1!$L$5:$L$28252,$A109,Sheet1!$E$5:$E$28252,"*医卡通*",Sheet1!$D$5:$D$28252,"&lt;&gt;医卡通",Sheet1!$D$5:$D$28252,"&lt;&gt;内部转款",Sheet1!$D$5:$D$28252,"&lt;&gt;内部转账",Sheet1!$E$5:$E$28252,"&lt;&gt;*调拨*")</f>
        <v>0</v>
      </c>
      <c r="M109" s="32">
        <f>SUMIFS(Sheet1!$F$5:$F$28252,Sheet1!$I$5:$I$28252,$B109,Sheet1!$L$5:$L$28252,$A109,Sheet1!$D$5:$D$28252,"企健网",Sheet1!$E$5:$E$28252,"&lt;&gt;*调拨*")+SUMIFS(Sheet1!$F$5:$F$28252,Sheet1!$I$5:$I$28252,$B109,Sheet1!$L$5:$L$28252,$A109,Sheet1!$E$5:$E$28252,"*企健网*",Sheet1!$D$5:$D$28252,"&lt;&gt;企健网",Sheet1!$D$5:$D$28252,"&lt;&gt;内部转款",Sheet1!$D$5:$D$28252,"&lt;&gt;内部转账",Sheet1!$E$5:$E$28252,"&lt;&gt;*调拨*")</f>
        <v>0</v>
      </c>
      <c r="N109" s="32">
        <f>SUMIFS(Sheet1!$F$5:$F$28252,Sheet1!$I$5:$I$28252,$B109,Sheet1!$L$5:$L$28252,$A109,Sheet1!$D$5:$D$28252,"银联",Sheet1!$E$5:$E$28252,"&lt;&gt;*调拨*")+SUMIFS(Sheet1!$F$5:$F$28252,Sheet1!$I$5:$I$28252,$B109,Sheet1!$L$5:$L$28252,$A109,Sheet1!$E$5:$E$28252,"*银联*",Sheet1!$D$5:$D$28252,"&lt;&gt;银联",Sheet1!$D$5:$D$28252,"&lt;&gt;内部转款",Sheet1!$D$5:$D$28252,"&lt;&gt;内部转账",Sheet1!$E$5:$E$28252,"&lt;&gt;*调拨*")</f>
        <v>0</v>
      </c>
      <c r="O109" s="32">
        <f>SUMIFS(Sheet1!$F$5:$F$28252,Sheet1!$I$5:$I$28252,$B109,Sheet1!$L$5:$L$28252,$A109,Sheet1!$D$5:$D$28252,"京东",Sheet1!$E$5:$E$28252,"&lt;&gt;*调拨*")+SUMIFS(Sheet1!$F$5:$F$28252,Sheet1!$I$5:$I$28252,$B109,Sheet1!$L$5:$L$28252,$A109,Sheet1!$E$5:$E$28252,"*京东*",Sheet1!$D$5:$D$28252,"&lt;&gt;京东",Sheet1!$D$5:$D$28252,"&lt;&gt;内部转款",Sheet1!$D$5:$D$28252,"&lt;&gt;内部转账",Sheet1!$E$5:$E$28252,"&lt;&gt;*调拨*")</f>
        <v>0</v>
      </c>
      <c r="P109" s="32">
        <f>SUMIFS(Sheet1!$F$5:$F$28252,Sheet1!$I$5:$I$28252,$B109,Sheet1!$L$5:$L$28252,$A109,Sheet1!$D$5:$D$28252,"药机微信",Sheet1!$E$5:$E$28252,"&lt;&gt;*调拨*")+SUMIFS(Sheet1!$F$5:$F$28252,Sheet1!$I$5:$I$28252,$B109,Sheet1!$L$5:$L$28252,$A109,Sheet1!$E$5:$E$28252,"*药机微信*",Sheet1!$D$5:$D$28252,"&lt;&gt;药机微信",Sheet1!$D$5:$D$28252,"&lt;&gt;内部转款",Sheet1!$D$5:$D$28252,"&lt;&gt;内部转账",Sheet1!$E$5:$E$28252,"&lt;&gt;*调拨*")</f>
        <v>0</v>
      </c>
      <c r="Q109" s="32">
        <f>SUMIFS(Sheet1!$F$5:$F$28252,Sheet1!$I$5:$I$28252,$B109,Sheet1!$L$5:$L$28252,$A109,Sheet1!$D$5:$D$28252,"亲情卡",Sheet1!$E$5:$E$28252,"&lt;&gt;*调拨*")+SUMIFS(Sheet1!$F$5:$F$28252,Sheet1!$I$5:$I$28252,$B109,Sheet1!$L$5:$L$28252,$A109,Sheet1!$E$5:$E$28252,"*亲情卡*",Sheet1!$D$5:$D$28252,"&lt;&gt;亲情卡",Sheet1!$D$5:$D$28252,"&lt;&gt;内部转款",Sheet1!$D$5:$D$28252,"&lt;&gt;内部转账",Sheet1!$E$5:$E$28252,"&lt;&gt;*调拨*")</f>
        <v>0</v>
      </c>
      <c r="R109" s="32">
        <f>SUMIFS(Sheet1!$F$5:$F$28252,Sheet1!$I$5:$I$28252,$B109,Sheet1!$L$5:$L$28252,$A109,Sheet1!$D$5:$D$28252,"优惠券",Sheet1!$E$5:$E$28252,"&lt;&gt;*调拨*")+SUMIFS(Sheet1!$F$5:$F$28252,Sheet1!$I$5:$I$28252,$B109,Sheet1!$L$5:$L$28252,$A109,Sheet1!$E$5:$E$28252,"*优惠券*",Sheet1!$D$5:$D$28252,"&lt;&gt;优惠券",Sheet1!$D$5:$D$28252,"&lt;&gt;内部转款",Sheet1!$D$5:$D$28252,"&lt;&gt;内部转账",Sheet1!$E$5:$E$28252,"&lt;&gt;*调拨*")</f>
        <v>0</v>
      </c>
      <c r="S109" s="32">
        <f>SUMIFS(Sheet1!$F$5:$F$28252,Sheet1!$I$5:$I$28252,$B109,Sheet1!$L$5:$L$28252,$A109,Sheet1!$D$5:$D$28252,"代金券",Sheet1!$E$5:$E$28252,"&lt;&gt;*调拨*")+SUMIFS(Sheet1!$F$5:$F$28252,Sheet1!$I$5:$I$28252,$B109,Sheet1!$L$5:$L$28252,$A109,Sheet1!$E$5:$E$28252,"*代金券*",Sheet1!$D$5:$D$28252,"&lt;&gt;代金券",Sheet1!$D$5:$D$28252,"&lt;&gt;内部转款",Sheet1!$D$5:$D$28252,"&lt;&gt;内部转账",Sheet1!$E$5:$E$28252,"&lt;&gt;*调拨*")</f>
        <v>0</v>
      </c>
      <c r="T109" s="32">
        <f>SUMIFS(Sheet1!$F$5:$F$28252,Sheet1!$I$5:$I$28252,$B109,Sheet1!$L$5:$L$28252,$A109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109,Sheet1!$L$5:$L$28252,$A109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109,Sheet1!$L$5:$L$28252,$A109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109,Sheet1!$L$5:$L$28252,$A109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09" s="32">
        <f>SUMIFS(Sheet1!$F$5:$F$28252,Sheet1!$I$5:$I$28252,$B109,Sheet1!$L$5:$L$28252,$A109,Sheet1!$E$5:$E$28252,"*调拨*")</f>
        <v>0</v>
      </c>
      <c r="V109" s="32">
        <f>SUMIFS(Sheet1!$F$5:$F$28252,Sheet1!$I$5:$I$28252,$B109,Sheet1!$L$5:$L$28252,$A109,Sheet1!$D$5:$D$28252,"储值",Sheet1!$E$5:$E$28252,"&lt;&gt;*调拨*")+SUMIFS(Sheet1!$F$5:$F$28252,Sheet1!$I$5:$I$28252,$B109,Sheet1!$L$5:$L$28252,$A109,Sheet1!$E$5:$E$28252,"*储值*",Sheet1!$D$5:$D$28252,"&lt;&gt;储值",Sheet1!$D$5:$D$28252,"&lt;&gt;内部转款",Sheet1!$D$5:$D$28252,"&lt;&gt;内部转账",Sheet1!$E$5:$E$28252,"&lt;&gt;*调拨*")</f>
        <v>0</v>
      </c>
      <c r="W109" s="32">
        <f>SUMIFS(Sheet1!$F$5:$F$28252,Sheet1!$I$5:$I$28252,$B109,Sheet1!$L$5:$L$28252,$A109,Sheet1!$D$5:$D$28252,"效期",Sheet1!$E$5:$E$28252,"&lt;&gt;*调拨*")+SUMIFS(Sheet1!$F$5:$F$28252,Sheet1!$I$5:$I$28252,$B109,Sheet1!$L$5:$L$28252,$A109,Sheet1!$E$5:$E$28252,"*效期*",Sheet1!$D$5:$D$28252,"&lt;&gt;效期",Sheet1!$D$5:$D$28252,"&lt;&gt;内部转款",Sheet1!$D$5:$D$28252,"&lt;&gt;内部转账",Sheet1!$E$5:$E$28252,"&lt;&gt;*调拨*")</f>
        <v>16.3</v>
      </c>
      <c r="X109" s="32">
        <f>SUMIFS(Sheet1!$F$5:$F$28252,Sheet1!$I$5:$I$28252,$B109,Sheet1!$L$5:$L$28252,$A109,Sheet1!$D$5:$D$28252,"内部转款",Sheet1!$E$5:$E$28252,"&lt;&gt;*调拨*")+SUMIFS(Sheet1!$F$5:$F$28252,Sheet1!$I$5:$I$28252,$B109,Sheet1!$L$5:$L$28252,$A109,Sheet1!$D$5:$D$28252,"内部转账",Sheet1!$E$5:$E$28252,"&lt;&gt;*调拨*")</f>
        <v>0</v>
      </c>
      <c r="Y109" s="32">
        <f t="shared" si="4"/>
        <v>0</v>
      </c>
      <c r="Z109" s="32">
        <f>SUMIFS(Sheet1!$F$5:$F$28252,Sheet1!$I$5:$I$28252,$B109,Sheet1!$L$5:$L$28252,$A109)</f>
        <v>17869.36</v>
      </c>
      <c r="AA109" s="32">
        <f>SUMIFS(Sheet1!$G$5:$G$28252,Sheet1!$I$5:$I$28252,$B109,Sheet1!$L$5:$L$28252,$A109,Sheet1!$D$5:$D$28252,"工资",Sheet1!$E$5:$E$28252,"&lt;&gt;*调拨*")+SUMIFS(Sheet1!$G$5:$G$28252,Sheet1!$I$5:$I$28252,$B109,Sheet1!$L$5:$L$28252,$A109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6032.83</v>
      </c>
      <c r="AB109" s="32">
        <f>SUMIFS(Sheet1!$G$5:$G$28252,Sheet1!$I$5:$I$28252,$B109,Sheet1!$L$5:$L$28252,$A109,Sheet1!$D$5:$D$28252,"水费",Sheet1!$E$5:$E$28252,"&lt;&gt;*调拨*")+SUMIFS(Sheet1!$G$5:$G$28252,Sheet1!$I$5:$I$28252,$B109,Sheet1!$L$5:$L$28252,$A109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09" s="32">
        <f>SUMIFS(Sheet1!$G$5:$G$28252,Sheet1!$I$5:$I$28252,$B109,Sheet1!$L$5:$L$28252,$A109,Sheet1!$D$5:$D$28252,"电费",Sheet1!$E$5:$E$28252,"&lt;&gt;*调拨*")+SUMIFS(Sheet1!$G$5:$G$28252,Sheet1!$I$5:$I$28252,$B109,Sheet1!$L$5:$L$28252,$A109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09" s="32">
        <f>SUMIFS(Sheet1!$G$5:$G$28252,Sheet1!$I$5:$I$28252,$B109,Sheet1!$L$5:$L$28252,$A109,Sheet1!$D$5:$D$28252,"宽带费",Sheet1!$E$5:$E$28252,"&lt;&gt;*调拨*")+SUMIFS(Sheet1!$G$5:$G$28252,Sheet1!$I$5:$I$28252,$B109,Sheet1!$L$5:$L$28252,$A109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09" s="32">
        <f>SUMIFS(Sheet1!$G$5:$G$28252,Sheet1!$I$5:$I$28252,$B109,Sheet1!$L$5:$L$28252,$A109,Sheet1!$D$5:$D$28252,"办公费",Sheet1!$E$5:$E$28252,"&lt;&gt;*调拨*")+SUMIFS(Sheet1!$G$5:$G$28252,Sheet1!$I$5:$I$28252,$B109,Sheet1!$L$5:$L$28252,$A109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09" s="32">
        <f>SUMIFS(Sheet1!$G$5:$G$28252,Sheet1!$I$5:$I$28252,$B109,Sheet1!$L$5:$L$28252,$A109,Sheet1!$D$5:$D$28252,"话费",Sheet1!$E$5:$E$28252,"&lt;&gt;*调拨*")+SUMIFS(Sheet1!$G$5:$G$28252,Sheet1!$I$5:$I$28252,$B109,Sheet1!$L$5:$L$28252,$A109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09" s="32">
        <f>SUMIFS(Sheet1!$G$5:$G$28252,Sheet1!$I$5:$I$28252,$B109,Sheet1!$L$5:$L$28252,$A109,Sheet1!$D$5:$D$28252,"房租",Sheet1!$E$5:$E$28252,"&lt;&gt;*调拨*")+SUMIFS(Sheet1!$G$5:$G$28252,Sheet1!$I$5:$I$28252,$B109,Sheet1!$L$5:$L$28252,$A109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12000</v>
      </c>
      <c r="AH109" s="32">
        <f>SUMIFS(Sheet1!$G$5:$G$28252,Sheet1!$I$5:$I$28252,$B109,Sheet1!$L$5:$L$28252,$A109,Sheet1!$E$5:$E$28252,"*调拨*")</f>
        <v>0</v>
      </c>
      <c r="AI109" s="32">
        <f>SUMIFS(Sheet1!$G$5:$G$28252,Sheet1!$I$5:$I$28252,$B109,Sheet1!$L$5:$L$28252,$A109,Sheet1!$D$5:$D$28252,"内部转款",Sheet1!$E$5:$E$28252,"&lt;&gt;*调拨*")+SUMIFS(Sheet1!$G$5:$G$28252,Sheet1!$I$5:$I$28252,$B109,Sheet1!$L$5:$L$28252,$A109,Sheet1!$D$5:$D$28252,"内部转账",Sheet1!$E$5:$E$28252,"&lt;&gt;*调拨*")</f>
        <v>0</v>
      </c>
      <c r="AJ109" s="32">
        <f t="shared" si="5"/>
        <v>0</v>
      </c>
      <c r="AK109" s="32">
        <f>SUMIFS(Sheet1!$G$5:$G$28252,Sheet1!$I$5:$I$28252,$B109,Sheet1!$L$5:$L$28252,$A109)</f>
        <v>18032.83</v>
      </c>
      <c r="AL109" s="32">
        <f t="shared" si="6"/>
        <v>-163.470000000001</v>
      </c>
    </row>
    <row r="110" ht="16.5" spans="1:38">
      <c r="A110" s="30">
        <v>202601</v>
      </c>
      <c r="B110" s="31" t="s">
        <v>219</v>
      </c>
      <c r="C110" s="32">
        <f>SUMIFS(Sheet1!$F$5:$F$28252,Sheet1!$I$5:$I$28252,$B110,Sheet1!$L$5:$L$28252,$A110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8862.15</v>
      </c>
      <c r="D110" s="32">
        <f>SUMIFS(Sheet1!$F$5:$F$28252,Sheet1!$I$5:$I$28252,$B110,Sheet1!$L$5:$L$28252,$A110,Sheet1!$D$5:$D$28252,"医保即时拨付",Sheet1!$E$5:$E$28252,"&lt;&gt;*调拨*")+SUMIFS(Sheet1!$F$5:$F$28252,Sheet1!$I$5:$I$28252,$B110,Sheet1!$L$5:$L$28252,$A110,Sheet1!$E$5:$E$28252,"*医保即时拨付*",Sheet1!$D$5:$D$28252,"&lt;&gt;医保即时拨付",Sheet1!$D$5:$D$28252,"&lt;&gt;内部转款",Sheet1!$D$5:$D$28252,"&lt;&gt;内部转账",Sheet1!$E$5:$E$28252,"&lt;&gt;*调拨*")</f>
        <v>0</v>
      </c>
      <c r="E110" s="32">
        <f>SUMIFS(Sheet1!$F$5:$F$28252,Sheet1!$I$5:$I$28252,$B110,Sheet1!$L$5:$L$28252,$A110,Sheet1!$D$5:$D$28252,"医保",Sheet1!$E$5:$E$28252,"&lt;&gt;*调拨*",Sheet1!$E$5:$E$28252,"&lt;&gt;*医保即时拨付*")+SUMIFS(Sheet1!$F$5:$F$28252,Sheet1!$I$5:$I$28252,$B110,Sheet1!$L$5:$L$28252,$A110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10" s="32">
        <f>SUMIFS(Sheet1!$F$5:$F$28252,Sheet1!$I$5:$I$28252,$B110,Sheet1!$L$5:$L$28252,$A110,Sheet1!$D$5:$D$28252,"聚合",Sheet1!$E$5:$E$28252,"&lt;&gt;*调拨*")+SUMIFS(Sheet1!$F$5:$F$28252,Sheet1!$I$5:$I$28252,$B110,Sheet1!$L$5:$L$28252,$A110,Sheet1!$E$5:$E$28252,"*聚合*",Sheet1!$D$5:$D$28252,"&lt;&gt;聚合",Sheet1!$D$5:$D$28252,"&lt;&gt;内部转款",Sheet1!$D$5:$D$28252,"&lt;&gt;内部转账",Sheet1!$E$5:$E$28252,"&lt;&gt;*调拨*")</f>
        <v>0</v>
      </c>
      <c r="G110" s="32">
        <f>SUMIFS(Sheet1!$F$5:$F$28252,Sheet1!$I$5:$I$28252,$B110,Sheet1!$L$5:$L$28252,$A110,Sheet1!$D$5:$D$28252,"24小时微信",Sheet1!$E$5:$E$28252,"&lt;&gt;*调拨*")+SUMIFS(Sheet1!$F$5:$F$28252,Sheet1!$I$5:$I$28252,$B110,Sheet1!$L$5:$L$28252,$A110,Sheet1!$E$5:$E$28252,"*24小时微信*",Sheet1!$D$5:$D$28252,"&lt;&gt;24小时微信",Sheet1!$D$5:$D$28252,"&lt;&gt;内部转款",Sheet1!$D$5:$D$28252,"&lt;&gt;内部转账",Sheet1!$E$5:$E$28252,"&lt;&gt;*调拨*")</f>
        <v>0</v>
      </c>
      <c r="H110" s="32">
        <f>SUMIFS(Sheet1!$F$5:$F$28252,Sheet1!$I$5:$I$28252,$B110,Sheet1!$L$5:$L$28252,$A110,Sheet1!$D$5:$D$28252,"美团",Sheet1!$E$5:$E$28252,"&lt;&gt;*调拨*")+SUMIFS(Sheet1!$F$5:$F$28252,Sheet1!$I$5:$I$28252,$B110,Sheet1!$L$5:$L$28252,$A110,Sheet1!$E$5:$E$28252,"*美团*",Sheet1!$D$5:$D$28252,"&lt;&gt;美团",Sheet1!$D$5:$D$28252,"&lt;&gt;内部转款",Sheet1!$D$5:$D$28252,"&lt;&gt;内部转账",Sheet1!$E$5:$E$28252,"&lt;&gt;*调拨*")</f>
        <v>0</v>
      </c>
      <c r="I110" s="32">
        <f>SUMIFS(Sheet1!$F$5:$F$28252,Sheet1!$I$5:$I$28252,$B110,Sheet1!$L$5:$L$28252,$A110,Sheet1!$D$5:$D$28252,"饿了么",Sheet1!$E$5:$E$28252,"&lt;&gt;*调拨*")+SUMIFS(Sheet1!$F$5:$F$28252,Sheet1!$I$5:$I$28252,$B110,Sheet1!$L$5:$L$28252,$A110,Sheet1!$E$5:$E$28252,"*饿了么*",Sheet1!$D$5:$D$28252,"&lt;&gt;饿了么",Sheet1!$D$5:$D$28252,"&lt;&gt;内部转款",Sheet1!$D$5:$D$28252,"&lt;&gt;内部转账",Sheet1!$E$5:$E$28252,"&lt;&gt;*调拨*")</f>
        <v>0</v>
      </c>
      <c r="J110" s="32">
        <f>SUMIFS(Sheet1!$F$5:$F$28252,Sheet1!$I$5:$I$28252,$B110,Sheet1!$L$5:$L$28252,$A110,Sheet1!$D$5:$D$28252,"健E卡",Sheet1!$E$5:$E$28252,"&lt;&gt;*调拨*")+SUMIFS(Sheet1!$F$5:$F$28252,Sheet1!$I$5:$I$28252,$B110,Sheet1!$L$5:$L$28252,$A110,Sheet1!$E$5:$E$28252,"*健E卡*",Sheet1!$D$5:$D$28252,"&lt;&gt;健E卡",Sheet1!$D$5:$D$28252,"&lt;&gt;内部转款",Sheet1!$D$5:$D$28252,"&lt;&gt;内部转账",Sheet1!$E$5:$E$28252,"&lt;&gt;*调拨*")</f>
        <v>0</v>
      </c>
      <c r="K110" s="32">
        <f>SUMIFS(Sheet1!$F$5:$F$28252,Sheet1!$I$5:$I$28252,$B110,Sheet1!$L$5:$L$28252,$A110,Sheet1!$D$5:$D$28252,"抖音",Sheet1!$E$5:$E$28252,"&lt;&gt;*调拨*")+SUMIFS(Sheet1!$F$5:$F$28252,Sheet1!$I$5:$I$28252,$B110,Sheet1!$L$5:$L$28252,$A110,Sheet1!$E$5:$E$28252,"*抖音*",Sheet1!$D$5:$D$28252,"&lt;&gt;抖音",Sheet1!$D$5:$D$28252,"&lt;&gt;内部转款",Sheet1!$D$5:$D$28252,"&lt;&gt;内部转账",Sheet1!$E$5:$E$28252,"&lt;&gt;*调拨*")</f>
        <v>0</v>
      </c>
      <c r="L110" s="32">
        <f>SUMIFS(Sheet1!$F$5:$F$28252,Sheet1!$I$5:$I$28252,$B110,Sheet1!$L$5:$L$28252,$A110,Sheet1!$D$5:$D$28252,"医卡通",Sheet1!$E$5:$E$28252,"&lt;&gt;*调拨*")+SUMIFS(Sheet1!$F$5:$F$28252,Sheet1!$I$5:$I$28252,$B110,Sheet1!$L$5:$L$28252,$A110,Sheet1!$E$5:$E$28252,"*医卡通*",Sheet1!$D$5:$D$28252,"&lt;&gt;医卡通",Sheet1!$D$5:$D$28252,"&lt;&gt;内部转款",Sheet1!$D$5:$D$28252,"&lt;&gt;内部转账",Sheet1!$E$5:$E$28252,"&lt;&gt;*调拨*")</f>
        <v>0</v>
      </c>
      <c r="M110" s="32">
        <f>SUMIFS(Sheet1!$F$5:$F$28252,Sheet1!$I$5:$I$28252,$B110,Sheet1!$L$5:$L$28252,$A110,Sheet1!$D$5:$D$28252,"企健网",Sheet1!$E$5:$E$28252,"&lt;&gt;*调拨*")+SUMIFS(Sheet1!$F$5:$F$28252,Sheet1!$I$5:$I$28252,$B110,Sheet1!$L$5:$L$28252,$A110,Sheet1!$E$5:$E$28252,"*企健网*",Sheet1!$D$5:$D$28252,"&lt;&gt;企健网",Sheet1!$D$5:$D$28252,"&lt;&gt;内部转款",Sheet1!$D$5:$D$28252,"&lt;&gt;内部转账",Sheet1!$E$5:$E$28252,"&lt;&gt;*调拨*")</f>
        <v>0</v>
      </c>
      <c r="N110" s="32">
        <f>SUMIFS(Sheet1!$F$5:$F$28252,Sheet1!$I$5:$I$28252,$B110,Sheet1!$L$5:$L$28252,$A110,Sheet1!$D$5:$D$28252,"银联",Sheet1!$E$5:$E$28252,"&lt;&gt;*调拨*")+SUMIFS(Sheet1!$F$5:$F$28252,Sheet1!$I$5:$I$28252,$B110,Sheet1!$L$5:$L$28252,$A110,Sheet1!$E$5:$E$28252,"*银联*",Sheet1!$D$5:$D$28252,"&lt;&gt;银联",Sheet1!$D$5:$D$28252,"&lt;&gt;内部转款",Sheet1!$D$5:$D$28252,"&lt;&gt;内部转账",Sheet1!$E$5:$E$28252,"&lt;&gt;*调拨*")</f>
        <v>0</v>
      </c>
      <c r="O110" s="32">
        <f>SUMIFS(Sheet1!$F$5:$F$28252,Sheet1!$I$5:$I$28252,$B110,Sheet1!$L$5:$L$28252,$A110,Sheet1!$D$5:$D$28252,"京东",Sheet1!$E$5:$E$28252,"&lt;&gt;*调拨*")+SUMIFS(Sheet1!$F$5:$F$28252,Sheet1!$I$5:$I$28252,$B110,Sheet1!$L$5:$L$28252,$A110,Sheet1!$E$5:$E$28252,"*京东*",Sheet1!$D$5:$D$28252,"&lt;&gt;京东",Sheet1!$D$5:$D$28252,"&lt;&gt;内部转款",Sheet1!$D$5:$D$28252,"&lt;&gt;内部转账",Sheet1!$E$5:$E$28252,"&lt;&gt;*调拨*")</f>
        <v>0</v>
      </c>
      <c r="P110" s="32">
        <f>SUMIFS(Sheet1!$F$5:$F$28252,Sheet1!$I$5:$I$28252,$B110,Sheet1!$L$5:$L$28252,$A110,Sheet1!$D$5:$D$28252,"药机微信",Sheet1!$E$5:$E$28252,"&lt;&gt;*调拨*")+SUMIFS(Sheet1!$F$5:$F$28252,Sheet1!$I$5:$I$28252,$B110,Sheet1!$L$5:$L$28252,$A110,Sheet1!$E$5:$E$28252,"*药机微信*",Sheet1!$D$5:$D$28252,"&lt;&gt;药机微信",Sheet1!$D$5:$D$28252,"&lt;&gt;内部转款",Sheet1!$D$5:$D$28252,"&lt;&gt;内部转账",Sheet1!$E$5:$E$28252,"&lt;&gt;*调拨*")</f>
        <v>0</v>
      </c>
      <c r="Q110" s="32">
        <f>SUMIFS(Sheet1!$F$5:$F$28252,Sheet1!$I$5:$I$28252,$B110,Sheet1!$L$5:$L$28252,$A110,Sheet1!$D$5:$D$28252,"亲情卡",Sheet1!$E$5:$E$28252,"&lt;&gt;*调拨*")+SUMIFS(Sheet1!$F$5:$F$28252,Sheet1!$I$5:$I$28252,$B110,Sheet1!$L$5:$L$28252,$A110,Sheet1!$E$5:$E$28252,"*亲情卡*",Sheet1!$D$5:$D$28252,"&lt;&gt;亲情卡",Sheet1!$D$5:$D$28252,"&lt;&gt;内部转款",Sheet1!$D$5:$D$28252,"&lt;&gt;内部转账",Sheet1!$E$5:$E$28252,"&lt;&gt;*调拨*")</f>
        <v>0</v>
      </c>
      <c r="R110" s="32">
        <f>SUMIFS(Sheet1!$F$5:$F$28252,Sheet1!$I$5:$I$28252,$B110,Sheet1!$L$5:$L$28252,$A110,Sheet1!$D$5:$D$28252,"优惠券",Sheet1!$E$5:$E$28252,"&lt;&gt;*调拨*")+SUMIFS(Sheet1!$F$5:$F$28252,Sheet1!$I$5:$I$28252,$B110,Sheet1!$L$5:$L$28252,$A110,Sheet1!$E$5:$E$28252,"*优惠券*",Sheet1!$D$5:$D$28252,"&lt;&gt;优惠券",Sheet1!$D$5:$D$28252,"&lt;&gt;内部转款",Sheet1!$D$5:$D$28252,"&lt;&gt;内部转账",Sheet1!$E$5:$E$28252,"&lt;&gt;*调拨*")</f>
        <v>0</v>
      </c>
      <c r="S110" s="32">
        <f>SUMIFS(Sheet1!$F$5:$F$28252,Sheet1!$I$5:$I$28252,$B110,Sheet1!$L$5:$L$28252,$A110,Sheet1!$D$5:$D$28252,"代金券",Sheet1!$E$5:$E$28252,"&lt;&gt;*调拨*")+SUMIFS(Sheet1!$F$5:$F$28252,Sheet1!$I$5:$I$28252,$B110,Sheet1!$L$5:$L$28252,$A110,Sheet1!$E$5:$E$28252,"*代金券*",Sheet1!$D$5:$D$28252,"&lt;&gt;代金券",Sheet1!$D$5:$D$28252,"&lt;&gt;内部转款",Sheet1!$D$5:$D$28252,"&lt;&gt;内部转账",Sheet1!$E$5:$E$28252,"&lt;&gt;*调拨*")</f>
        <v>0</v>
      </c>
      <c r="T110" s="32">
        <f>SUMIFS(Sheet1!$F$5:$F$28252,Sheet1!$I$5:$I$28252,$B110,Sheet1!$L$5:$L$28252,$A110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110,Sheet1!$L$5:$L$28252,$A110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110,Sheet1!$L$5:$L$28252,$A110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110,Sheet1!$L$5:$L$28252,$A110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10" s="32">
        <f>SUMIFS(Sheet1!$F$5:$F$28252,Sheet1!$I$5:$I$28252,$B110,Sheet1!$L$5:$L$28252,$A110,Sheet1!$E$5:$E$28252,"*调拨*")</f>
        <v>0</v>
      </c>
      <c r="V110" s="32">
        <f>SUMIFS(Sheet1!$F$5:$F$28252,Sheet1!$I$5:$I$28252,$B110,Sheet1!$L$5:$L$28252,$A110,Sheet1!$D$5:$D$28252,"储值",Sheet1!$E$5:$E$28252,"&lt;&gt;*调拨*")+SUMIFS(Sheet1!$F$5:$F$28252,Sheet1!$I$5:$I$28252,$B110,Sheet1!$L$5:$L$28252,$A110,Sheet1!$E$5:$E$28252,"*储值*",Sheet1!$D$5:$D$28252,"&lt;&gt;储值",Sheet1!$D$5:$D$28252,"&lt;&gt;内部转款",Sheet1!$D$5:$D$28252,"&lt;&gt;内部转账",Sheet1!$E$5:$E$28252,"&lt;&gt;*调拨*")</f>
        <v>0</v>
      </c>
      <c r="W110" s="32">
        <f>SUMIFS(Sheet1!$F$5:$F$28252,Sheet1!$I$5:$I$28252,$B110,Sheet1!$L$5:$L$28252,$A110,Sheet1!$D$5:$D$28252,"效期",Sheet1!$E$5:$E$28252,"&lt;&gt;*调拨*")+SUMIFS(Sheet1!$F$5:$F$28252,Sheet1!$I$5:$I$28252,$B110,Sheet1!$L$5:$L$28252,$A110,Sheet1!$E$5:$E$28252,"*效期*",Sheet1!$D$5:$D$28252,"&lt;&gt;效期",Sheet1!$D$5:$D$28252,"&lt;&gt;内部转款",Sheet1!$D$5:$D$28252,"&lt;&gt;内部转账",Sheet1!$E$5:$E$28252,"&lt;&gt;*调拨*")</f>
        <v>0</v>
      </c>
      <c r="X110" s="32">
        <f>SUMIFS(Sheet1!$F$5:$F$28252,Sheet1!$I$5:$I$28252,$B110,Sheet1!$L$5:$L$28252,$A110,Sheet1!$D$5:$D$28252,"内部转款",Sheet1!$E$5:$E$28252,"&lt;&gt;*调拨*")+SUMIFS(Sheet1!$F$5:$F$28252,Sheet1!$I$5:$I$28252,$B110,Sheet1!$L$5:$L$28252,$A110,Sheet1!$D$5:$D$28252,"内部转账",Sheet1!$E$5:$E$28252,"&lt;&gt;*调拨*")</f>
        <v>0</v>
      </c>
      <c r="Y110" s="32">
        <f t="shared" si="4"/>
        <v>0</v>
      </c>
      <c r="Z110" s="32">
        <f>SUMIFS(Sheet1!$F$5:$F$28252,Sheet1!$I$5:$I$28252,$B110,Sheet1!$L$5:$L$28252,$A110)</f>
        <v>8862.15</v>
      </c>
      <c r="AA110" s="32">
        <f>SUMIFS(Sheet1!$G$5:$G$28252,Sheet1!$I$5:$I$28252,$B110,Sheet1!$L$5:$L$28252,$A110,Sheet1!$D$5:$D$28252,"工资",Sheet1!$E$5:$E$28252,"&lt;&gt;*调拨*")+SUMIFS(Sheet1!$G$5:$G$28252,Sheet1!$I$5:$I$28252,$B110,Sheet1!$L$5:$L$28252,$A110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6012.75</v>
      </c>
      <c r="AB110" s="32">
        <f>SUMIFS(Sheet1!$G$5:$G$28252,Sheet1!$I$5:$I$28252,$B110,Sheet1!$L$5:$L$28252,$A110,Sheet1!$D$5:$D$28252,"水费",Sheet1!$E$5:$E$28252,"&lt;&gt;*调拨*")+SUMIFS(Sheet1!$G$5:$G$28252,Sheet1!$I$5:$I$28252,$B110,Sheet1!$L$5:$L$28252,$A110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10" s="32">
        <f>SUMIFS(Sheet1!$G$5:$G$28252,Sheet1!$I$5:$I$28252,$B110,Sheet1!$L$5:$L$28252,$A110,Sheet1!$D$5:$D$28252,"电费",Sheet1!$E$5:$E$28252,"&lt;&gt;*调拨*")+SUMIFS(Sheet1!$G$5:$G$28252,Sheet1!$I$5:$I$28252,$B110,Sheet1!$L$5:$L$28252,$A110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10" s="32">
        <f>SUMIFS(Sheet1!$G$5:$G$28252,Sheet1!$I$5:$I$28252,$B110,Sheet1!$L$5:$L$28252,$A110,Sheet1!$D$5:$D$28252,"宽带费",Sheet1!$E$5:$E$28252,"&lt;&gt;*调拨*")+SUMIFS(Sheet1!$G$5:$G$28252,Sheet1!$I$5:$I$28252,$B110,Sheet1!$L$5:$L$28252,$A110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10" s="32">
        <f>SUMIFS(Sheet1!$G$5:$G$28252,Sheet1!$I$5:$I$28252,$B110,Sheet1!$L$5:$L$28252,$A110,Sheet1!$D$5:$D$28252,"办公费",Sheet1!$E$5:$E$28252,"&lt;&gt;*调拨*")+SUMIFS(Sheet1!$G$5:$G$28252,Sheet1!$I$5:$I$28252,$B110,Sheet1!$L$5:$L$28252,$A110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10" s="32">
        <f>SUMIFS(Sheet1!$G$5:$G$28252,Sheet1!$I$5:$I$28252,$B110,Sheet1!$L$5:$L$28252,$A110,Sheet1!$D$5:$D$28252,"话费",Sheet1!$E$5:$E$28252,"&lt;&gt;*调拨*")+SUMIFS(Sheet1!$G$5:$G$28252,Sheet1!$I$5:$I$28252,$B110,Sheet1!$L$5:$L$28252,$A110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10" s="32">
        <f>SUMIFS(Sheet1!$G$5:$G$28252,Sheet1!$I$5:$I$28252,$B110,Sheet1!$L$5:$L$28252,$A110,Sheet1!$D$5:$D$28252,"房租",Sheet1!$E$5:$E$28252,"&lt;&gt;*调拨*")+SUMIFS(Sheet1!$G$5:$G$28252,Sheet1!$I$5:$I$28252,$B110,Sheet1!$L$5:$L$28252,$A110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10" s="32">
        <f>SUMIFS(Sheet1!$G$5:$G$28252,Sheet1!$I$5:$I$28252,$B110,Sheet1!$L$5:$L$28252,$A110,Sheet1!$E$5:$E$28252,"*调拨*")</f>
        <v>0</v>
      </c>
      <c r="AI110" s="32">
        <f>SUMIFS(Sheet1!$G$5:$G$28252,Sheet1!$I$5:$I$28252,$B110,Sheet1!$L$5:$L$28252,$A110,Sheet1!$D$5:$D$28252,"内部转款",Sheet1!$E$5:$E$28252,"&lt;&gt;*调拨*")+SUMIFS(Sheet1!$G$5:$G$28252,Sheet1!$I$5:$I$28252,$B110,Sheet1!$L$5:$L$28252,$A110,Sheet1!$D$5:$D$28252,"内部转账",Sheet1!$E$5:$E$28252,"&lt;&gt;*调拨*")</f>
        <v>0</v>
      </c>
      <c r="AJ110" s="32">
        <f t="shared" si="5"/>
        <v>0</v>
      </c>
      <c r="AK110" s="32">
        <f>SUMIFS(Sheet1!$G$5:$G$28252,Sheet1!$I$5:$I$28252,$B110,Sheet1!$L$5:$L$28252,$A110)</f>
        <v>6012.75</v>
      </c>
      <c r="AL110" s="32">
        <f t="shared" si="6"/>
        <v>2849.4</v>
      </c>
    </row>
    <row r="111" ht="22" customHeight="1" spans="1:38">
      <c r="A111" s="26" t="s">
        <v>1731</v>
      </c>
      <c r="B111" s="26" t="s">
        <v>1730</v>
      </c>
      <c r="C111" s="33">
        <f t="shared" ref="C111:AL111" si="7">SUM(C58:C110)</f>
        <v>1016922.09</v>
      </c>
      <c r="D111" s="33">
        <f t="shared" si="7"/>
        <v>0</v>
      </c>
      <c r="E111" s="33">
        <f t="shared" si="7"/>
        <v>602168.97</v>
      </c>
      <c r="F111" s="33">
        <f t="shared" si="7"/>
        <v>99.6</v>
      </c>
      <c r="G111" s="33">
        <f t="shared" si="7"/>
        <v>0</v>
      </c>
      <c r="H111" s="33">
        <f t="shared" si="7"/>
        <v>0</v>
      </c>
      <c r="I111" s="33">
        <f t="shared" si="7"/>
        <v>8000.48</v>
      </c>
      <c r="J111" s="33">
        <f t="shared" si="7"/>
        <v>207690.03</v>
      </c>
      <c r="K111" s="33">
        <f t="shared" si="7"/>
        <v>0</v>
      </c>
      <c r="L111" s="33">
        <f t="shared" si="7"/>
        <v>3047.53</v>
      </c>
      <c r="M111" s="33">
        <f t="shared" si="7"/>
        <v>1026.3</v>
      </c>
      <c r="N111" s="33">
        <f t="shared" si="7"/>
        <v>0</v>
      </c>
      <c r="O111" s="33">
        <f t="shared" si="7"/>
        <v>0</v>
      </c>
      <c r="P111" s="33">
        <f t="shared" si="7"/>
        <v>0</v>
      </c>
      <c r="Q111" s="33">
        <f t="shared" si="7"/>
        <v>0</v>
      </c>
      <c r="R111" s="33">
        <f t="shared" si="7"/>
        <v>0</v>
      </c>
      <c r="S111" s="33">
        <f t="shared" si="7"/>
        <v>0</v>
      </c>
      <c r="T111" s="33">
        <f t="shared" si="7"/>
        <v>1936</v>
      </c>
      <c r="U111" s="33">
        <f t="shared" si="7"/>
        <v>0</v>
      </c>
      <c r="V111" s="33">
        <f t="shared" si="7"/>
        <v>0</v>
      </c>
      <c r="W111" s="33">
        <f t="shared" si="7"/>
        <v>1419.6</v>
      </c>
      <c r="X111" s="33">
        <f t="shared" si="7"/>
        <v>0</v>
      </c>
      <c r="Y111" s="33">
        <f t="shared" si="7"/>
        <v>0</v>
      </c>
      <c r="Z111" s="33">
        <f t="shared" si="7"/>
        <v>1842310.6</v>
      </c>
      <c r="AA111" s="33">
        <f t="shared" si="7"/>
        <v>257644.34</v>
      </c>
      <c r="AB111" s="33">
        <f t="shared" si="7"/>
        <v>0</v>
      </c>
      <c r="AC111" s="33">
        <f t="shared" si="7"/>
        <v>0</v>
      </c>
      <c r="AD111" s="33">
        <f t="shared" si="7"/>
        <v>0</v>
      </c>
      <c r="AE111" s="33">
        <f t="shared" si="7"/>
        <v>607</v>
      </c>
      <c r="AF111" s="33">
        <f t="shared" si="7"/>
        <v>0</v>
      </c>
      <c r="AG111" s="33">
        <f t="shared" si="7"/>
        <v>129000</v>
      </c>
      <c r="AH111" s="33">
        <f t="shared" si="7"/>
        <v>0</v>
      </c>
      <c r="AI111" s="33">
        <f t="shared" si="7"/>
        <v>0</v>
      </c>
      <c r="AJ111" s="33">
        <f t="shared" si="7"/>
        <v>57277.07</v>
      </c>
      <c r="AK111" s="33">
        <f t="shared" si="7"/>
        <v>444528.41</v>
      </c>
      <c r="AL111" s="33">
        <f t="shared" si="7"/>
        <v>1397782.19</v>
      </c>
    </row>
    <row r="112" ht="16.5" spans="1:38">
      <c r="A112" s="30">
        <v>202602</v>
      </c>
      <c r="B112" s="31" t="s">
        <v>56</v>
      </c>
      <c r="C112" s="32">
        <f>SUMIFS(Sheet1!$F$5:$F$28252,Sheet1!$I$5:$I$28252,$B112,Sheet1!$L$5:$L$28252,$A112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67941.61</v>
      </c>
      <c r="D112" s="32">
        <f>SUMIFS(Sheet1!$F$5:$F$28252,Sheet1!$I$5:$I$28252,$B112,Sheet1!$L$5:$L$28252,$A112,Sheet1!$D$5:$D$28252,"医保即时拨付",Sheet1!$E$5:$E$28252,"&lt;&gt;*调拨*")+SUMIFS(Sheet1!$F$5:$F$28252,Sheet1!$I$5:$I$28252,$B112,Sheet1!$L$5:$L$28252,$A112,Sheet1!$E$5:$E$28252,"*医保即时拨付*",Sheet1!$D$5:$D$28252,"&lt;&gt;医保即时拨付",Sheet1!$D$5:$D$28252,"&lt;&gt;内部转款",Sheet1!$D$5:$D$28252,"&lt;&gt;内部转账",Sheet1!$E$5:$E$28252,"&lt;&gt;*调拨*")</f>
        <v>8694.73</v>
      </c>
      <c r="E112" s="32">
        <f>SUMIFS(Sheet1!$F$5:$F$28252,Sheet1!$I$5:$I$28252,$B112,Sheet1!$L$5:$L$28252,$A112,Sheet1!$D$5:$D$28252,"医保",Sheet1!$E$5:$E$28252,"&lt;&gt;*调拨*",Sheet1!$E$5:$E$28252,"&lt;&gt;*医保即时拨付*")+SUMIFS(Sheet1!$F$5:$F$28252,Sheet1!$I$5:$I$28252,$B112,Sheet1!$L$5:$L$28252,$A112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15287.96</v>
      </c>
      <c r="F112" s="32">
        <f>SUMIFS(Sheet1!$F$5:$F$28252,Sheet1!$I$5:$I$28252,$B112,Sheet1!$L$5:$L$28252,$A112,Sheet1!$D$5:$D$28252,"聚合",Sheet1!$E$5:$E$28252,"&lt;&gt;*调拨*")+SUMIFS(Sheet1!$F$5:$F$28252,Sheet1!$I$5:$I$28252,$B112,Sheet1!$L$5:$L$28252,$A112,Sheet1!$E$5:$E$28252,"*聚合*",Sheet1!$D$5:$D$28252,"&lt;&gt;聚合",Sheet1!$D$5:$D$28252,"&lt;&gt;内部转款",Sheet1!$D$5:$D$28252,"&lt;&gt;内部转账",Sheet1!$E$5:$E$28252,"&lt;&gt;*调拨*")</f>
        <v>4596.42</v>
      </c>
      <c r="G112" s="32">
        <f>SUMIFS(Sheet1!$F$5:$F$28252,Sheet1!$I$5:$I$28252,$B112,Sheet1!$L$5:$L$28252,$A112,Sheet1!$D$5:$D$28252,"24小时微信",Sheet1!$E$5:$E$28252,"&lt;&gt;*调拨*")+SUMIFS(Sheet1!$F$5:$F$28252,Sheet1!$I$5:$I$28252,$B112,Sheet1!$L$5:$L$28252,$A112,Sheet1!$E$5:$E$28252,"*24小时微信*",Sheet1!$D$5:$D$28252,"&lt;&gt;24小时微信",Sheet1!$D$5:$D$28252,"&lt;&gt;内部转款",Sheet1!$D$5:$D$28252,"&lt;&gt;内部转账",Sheet1!$E$5:$E$28252,"&lt;&gt;*调拨*")</f>
        <v>0</v>
      </c>
      <c r="H112" s="32">
        <f>SUMIFS(Sheet1!$F$5:$F$28252,Sheet1!$I$5:$I$28252,$B112,Sheet1!$L$5:$L$28252,$A112,Sheet1!$D$5:$D$28252,"美团",Sheet1!$E$5:$E$28252,"&lt;&gt;*调拨*")+SUMIFS(Sheet1!$F$5:$F$28252,Sheet1!$I$5:$I$28252,$B112,Sheet1!$L$5:$L$28252,$A112,Sheet1!$E$5:$E$28252,"*美团*",Sheet1!$D$5:$D$28252,"&lt;&gt;美团",Sheet1!$D$5:$D$28252,"&lt;&gt;内部转款",Sheet1!$D$5:$D$28252,"&lt;&gt;内部转账",Sheet1!$E$5:$E$28252,"&lt;&gt;*调拨*")</f>
        <v>1375.09</v>
      </c>
      <c r="I112" s="32">
        <f>SUMIFS(Sheet1!$F$5:$F$28252,Sheet1!$I$5:$I$28252,$B112,Sheet1!$L$5:$L$28252,$A112,Sheet1!$D$5:$D$28252,"饿了么",Sheet1!$E$5:$E$28252,"&lt;&gt;*调拨*")+SUMIFS(Sheet1!$F$5:$F$28252,Sheet1!$I$5:$I$28252,$B112,Sheet1!$L$5:$L$28252,$A112,Sheet1!$E$5:$E$28252,"*饿了么*",Sheet1!$D$5:$D$28252,"&lt;&gt;饿了么",Sheet1!$D$5:$D$28252,"&lt;&gt;内部转款",Sheet1!$D$5:$D$28252,"&lt;&gt;内部转账",Sheet1!$E$5:$E$28252,"&lt;&gt;*调拨*")</f>
        <v>691.38</v>
      </c>
      <c r="J112" s="32">
        <f>SUMIFS(Sheet1!$F$5:$F$28252,Sheet1!$I$5:$I$28252,$B112,Sheet1!$L$5:$L$28252,$A112,Sheet1!$D$5:$D$28252,"健E卡",Sheet1!$E$5:$E$28252,"&lt;&gt;*调拨*")+SUMIFS(Sheet1!$F$5:$F$28252,Sheet1!$I$5:$I$28252,$B112,Sheet1!$L$5:$L$28252,$A112,Sheet1!$E$5:$E$28252,"*健E卡*",Sheet1!$D$5:$D$28252,"&lt;&gt;健E卡",Sheet1!$D$5:$D$28252,"&lt;&gt;内部转款",Sheet1!$D$5:$D$28252,"&lt;&gt;内部转账",Sheet1!$E$5:$E$28252,"&lt;&gt;*调拨*")</f>
        <v>0</v>
      </c>
      <c r="K112" s="32">
        <f>SUMIFS(Sheet1!$F$5:$F$28252,Sheet1!$I$5:$I$28252,$B112,Sheet1!$L$5:$L$28252,$A112,Sheet1!$D$5:$D$28252,"抖音",Sheet1!$E$5:$E$28252,"&lt;&gt;*调拨*")+SUMIFS(Sheet1!$F$5:$F$28252,Sheet1!$I$5:$I$28252,$B112,Sheet1!$L$5:$L$28252,$A112,Sheet1!$E$5:$E$28252,"*抖音*",Sheet1!$D$5:$D$28252,"&lt;&gt;抖音",Sheet1!$D$5:$D$28252,"&lt;&gt;内部转款",Sheet1!$D$5:$D$28252,"&lt;&gt;内部转账",Sheet1!$E$5:$E$28252,"&lt;&gt;*调拨*")</f>
        <v>0</v>
      </c>
      <c r="L112" s="32">
        <f>SUMIFS(Sheet1!$F$5:$F$28252,Sheet1!$I$5:$I$28252,$B112,Sheet1!$L$5:$L$28252,$A112,Sheet1!$D$5:$D$28252,"医卡通",Sheet1!$E$5:$E$28252,"&lt;&gt;*调拨*")+SUMIFS(Sheet1!$F$5:$F$28252,Sheet1!$I$5:$I$28252,$B112,Sheet1!$L$5:$L$28252,$A112,Sheet1!$E$5:$E$28252,"*医卡通*",Sheet1!$D$5:$D$28252,"&lt;&gt;医卡通",Sheet1!$D$5:$D$28252,"&lt;&gt;内部转款",Sheet1!$D$5:$D$28252,"&lt;&gt;内部转账",Sheet1!$E$5:$E$28252,"&lt;&gt;*调拨*")</f>
        <v>0</v>
      </c>
      <c r="M112" s="32">
        <f>SUMIFS(Sheet1!$F$5:$F$28252,Sheet1!$I$5:$I$28252,$B112,Sheet1!$L$5:$L$28252,$A112,Sheet1!$D$5:$D$28252,"企健网",Sheet1!$E$5:$E$28252,"&lt;&gt;*调拨*")+SUMIFS(Sheet1!$F$5:$F$28252,Sheet1!$I$5:$I$28252,$B112,Sheet1!$L$5:$L$28252,$A112,Sheet1!$E$5:$E$28252,"*企健网*",Sheet1!$D$5:$D$28252,"&lt;&gt;企健网",Sheet1!$D$5:$D$28252,"&lt;&gt;内部转款",Sheet1!$D$5:$D$28252,"&lt;&gt;内部转账",Sheet1!$E$5:$E$28252,"&lt;&gt;*调拨*")</f>
        <v>0</v>
      </c>
      <c r="N112" s="32">
        <f>SUMIFS(Sheet1!$F$5:$F$28252,Sheet1!$I$5:$I$28252,$B112,Sheet1!$L$5:$L$28252,$A112,Sheet1!$D$5:$D$28252,"银联",Sheet1!$E$5:$E$28252,"&lt;&gt;*调拨*")+SUMIFS(Sheet1!$F$5:$F$28252,Sheet1!$I$5:$I$28252,$B112,Sheet1!$L$5:$L$28252,$A112,Sheet1!$E$5:$E$28252,"*银联*",Sheet1!$D$5:$D$28252,"&lt;&gt;银联",Sheet1!$D$5:$D$28252,"&lt;&gt;内部转款",Sheet1!$D$5:$D$28252,"&lt;&gt;内部转账",Sheet1!$E$5:$E$28252,"&lt;&gt;*调拨*")</f>
        <v>0</v>
      </c>
      <c r="O112" s="32">
        <f>SUMIFS(Sheet1!$F$5:$F$28252,Sheet1!$I$5:$I$28252,$B112,Sheet1!$L$5:$L$28252,$A112,Sheet1!$D$5:$D$28252,"京东",Sheet1!$E$5:$E$28252,"&lt;&gt;*调拨*")+SUMIFS(Sheet1!$F$5:$F$28252,Sheet1!$I$5:$I$28252,$B112,Sheet1!$L$5:$L$28252,$A112,Sheet1!$E$5:$E$28252,"*京东*",Sheet1!$D$5:$D$28252,"&lt;&gt;京东",Sheet1!$D$5:$D$28252,"&lt;&gt;内部转款",Sheet1!$D$5:$D$28252,"&lt;&gt;内部转账",Sheet1!$E$5:$E$28252,"&lt;&gt;*调拨*")</f>
        <v>0</v>
      </c>
      <c r="P112" s="32">
        <f>SUMIFS(Sheet1!$F$5:$F$28252,Sheet1!$I$5:$I$28252,$B112,Sheet1!$L$5:$L$28252,$A112,Sheet1!$D$5:$D$28252,"药机微信",Sheet1!$E$5:$E$28252,"&lt;&gt;*调拨*")+SUMIFS(Sheet1!$F$5:$F$28252,Sheet1!$I$5:$I$28252,$B112,Sheet1!$L$5:$L$28252,$A112,Sheet1!$E$5:$E$28252,"*药机微信*",Sheet1!$D$5:$D$28252,"&lt;&gt;药机微信",Sheet1!$D$5:$D$28252,"&lt;&gt;内部转款",Sheet1!$D$5:$D$28252,"&lt;&gt;内部转账",Sheet1!$E$5:$E$28252,"&lt;&gt;*调拨*")</f>
        <v>0</v>
      </c>
      <c r="Q112" s="32">
        <f>SUMIFS(Sheet1!$F$5:$F$28252,Sheet1!$I$5:$I$28252,$B112,Sheet1!$L$5:$L$28252,$A112,Sheet1!$D$5:$D$28252,"亲情卡",Sheet1!$E$5:$E$28252,"&lt;&gt;*调拨*")+SUMIFS(Sheet1!$F$5:$F$28252,Sheet1!$I$5:$I$28252,$B112,Sheet1!$L$5:$L$28252,$A112,Sheet1!$E$5:$E$28252,"*亲情卡*",Sheet1!$D$5:$D$28252,"&lt;&gt;亲情卡",Sheet1!$D$5:$D$28252,"&lt;&gt;内部转款",Sheet1!$D$5:$D$28252,"&lt;&gt;内部转账",Sheet1!$E$5:$E$28252,"&lt;&gt;*调拨*")</f>
        <v>0</v>
      </c>
      <c r="R112" s="32">
        <f>SUMIFS(Sheet1!$F$5:$F$28252,Sheet1!$I$5:$I$28252,$B112,Sheet1!$L$5:$L$28252,$A112,Sheet1!$D$5:$D$28252,"优惠券",Sheet1!$E$5:$E$28252,"&lt;&gt;*调拨*")+SUMIFS(Sheet1!$F$5:$F$28252,Sheet1!$I$5:$I$28252,$B112,Sheet1!$L$5:$L$28252,$A112,Sheet1!$E$5:$E$28252,"*优惠券*",Sheet1!$D$5:$D$28252,"&lt;&gt;优惠券",Sheet1!$D$5:$D$28252,"&lt;&gt;内部转款",Sheet1!$D$5:$D$28252,"&lt;&gt;内部转账",Sheet1!$E$5:$E$28252,"&lt;&gt;*调拨*")</f>
        <v>0</v>
      </c>
      <c r="S112" s="32">
        <f>SUMIFS(Sheet1!$F$5:$F$28252,Sheet1!$I$5:$I$28252,$B112,Sheet1!$L$5:$L$28252,$A112,Sheet1!$D$5:$D$28252,"代金券",Sheet1!$E$5:$E$28252,"&lt;&gt;*调拨*")+SUMIFS(Sheet1!$F$5:$F$28252,Sheet1!$I$5:$I$28252,$B112,Sheet1!$L$5:$L$28252,$A112,Sheet1!$E$5:$E$28252,"*代金券*",Sheet1!$D$5:$D$28252,"&lt;&gt;代金券",Sheet1!$D$5:$D$28252,"&lt;&gt;内部转款",Sheet1!$D$5:$D$28252,"&lt;&gt;内部转账",Sheet1!$E$5:$E$28252,"&lt;&gt;*调拨*")</f>
        <v>0</v>
      </c>
      <c r="T112" s="32">
        <f>SUMIFS(Sheet1!$F$5:$F$28252,Sheet1!$I$5:$I$28252,$B112,Sheet1!$L$5:$L$28252,$A112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112,Sheet1!$L$5:$L$28252,$A112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112,Sheet1!$L$5:$L$28252,$A112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112,Sheet1!$L$5:$L$28252,$A112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12" s="32">
        <f>SUMIFS(Sheet1!$F$5:$F$28252,Sheet1!$I$5:$I$28252,$B112,Sheet1!$L$5:$L$28252,$A112,Sheet1!$E$5:$E$28252,"*调拨*")</f>
        <v>0</v>
      </c>
      <c r="V112" s="32">
        <f>SUMIFS(Sheet1!$F$5:$F$28252,Sheet1!$I$5:$I$28252,$B112,Sheet1!$L$5:$L$28252,$A112,Sheet1!$D$5:$D$28252,"储值",Sheet1!$E$5:$E$28252,"&lt;&gt;*调拨*")+SUMIFS(Sheet1!$F$5:$F$28252,Sheet1!$I$5:$I$28252,$B112,Sheet1!$L$5:$L$28252,$A112,Sheet1!$E$5:$E$28252,"*储值*",Sheet1!$D$5:$D$28252,"&lt;&gt;储值",Sheet1!$D$5:$D$28252,"&lt;&gt;内部转款",Sheet1!$D$5:$D$28252,"&lt;&gt;内部转账",Sheet1!$E$5:$E$28252,"&lt;&gt;*调拨*")</f>
        <v>0</v>
      </c>
      <c r="W112" s="32">
        <f>SUMIFS(Sheet1!$F$5:$F$28252,Sheet1!$I$5:$I$28252,$B112,Sheet1!$L$5:$L$28252,$A112,Sheet1!$D$5:$D$28252,"效期",Sheet1!$E$5:$E$28252,"&lt;&gt;*调拨*")+SUMIFS(Sheet1!$F$5:$F$28252,Sheet1!$I$5:$I$28252,$B112,Sheet1!$L$5:$L$28252,$A112,Sheet1!$E$5:$E$28252,"*效期*",Sheet1!$D$5:$D$28252,"&lt;&gt;效期",Sheet1!$D$5:$D$28252,"&lt;&gt;内部转款",Sheet1!$D$5:$D$28252,"&lt;&gt;内部转账",Sheet1!$E$5:$E$28252,"&lt;&gt;*调拨*")</f>
        <v>0</v>
      </c>
      <c r="X112" s="32">
        <f>SUMIFS(Sheet1!$F$5:$F$28252,Sheet1!$I$5:$I$28252,$B112,Sheet1!$L$5:$L$28252,$A112,Sheet1!$D$5:$D$28252,"内部转款",Sheet1!$E$5:$E$28252,"&lt;&gt;*调拨*")+SUMIFS(Sheet1!$F$5:$F$28252,Sheet1!$I$5:$I$28252,$B112,Sheet1!$L$5:$L$28252,$A112,Sheet1!$D$5:$D$28252,"内部转账",Sheet1!$E$5:$E$28252,"&lt;&gt;*调拨*")</f>
        <v>0</v>
      </c>
      <c r="Y112" s="32">
        <f t="shared" ref="Y112:Y164" si="8">Z112-SUM(C112:X112)</f>
        <v>0</v>
      </c>
      <c r="Z112" s="32">
        <f>SUMIFS(Sheet1!$F$5:$F$28252,Sheet1!$I$5:$I$28252,$B112,Sheet1!$L$5:$L$28252,$A112)</f>
        <v>98587.19</v>
      </c>
      <c r="AA112" s="32">
        <f>SUMIFS(Sheet1!$G$5:$G$28252,Sheet1!$I$5:$I$28252,$B112,Sheet1!$L$5:$L$28252,$A112,Sheet1!$D$5:$D$28252,"工资",Sheet1!$E$5:$E$28252,"&lt;&gt;*调拨*")+SUMIFS(Sheet1!$G$5:$G$28252,Sheet1!$I$5:$I$28252,$B112,Sheet1!$L$5:$L$28252,$A112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4540.83</v>
      </c>
      <c r="AB112" s="32">
        <f>SUMIFS(Sheet1!$G$5:$G$28252,Sheet1!$I$5:$I$28252,$B112,Sheet1!$L$5:$L$28252,$A112,Sheet1!$D$5:$D$28252,"水费",Sheet1!$E$5:$E$28252,"&lt;&gt;*调拨*")+SUMIFS(Sheet1!$G$5:$G$28252,Sheet1!$I$5:$I$28252,$B112,Sheet1!$L$5:$L$28252,$A112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12" s="32">
        <f>SUMIFS(Sheet1!$G$5:$G$28252,Sheet1!$I$5:$I$28252,$B112,Sheet1!$L$5:$L$28252,$A112,Sheet1!$D$5:$D$28252,"电费",Sheet1!$E$5:$E$28252,"&lt;&gt;*调拨*")+SUMIFS(Sheet1!$G$5:$G$28252,Sheet1!$I$5:$I$28252,$B112,Sheet1!$L$5:$L$28252,$A112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12" s="32">
        <f>SUMIFS(Sheet1!$G$5:$G$28252,Sheet1!$I$5:$I$28252,$B112,Sheet1!$L$5:$L$28252,$A112,Sheet1!$D$5:$D$28252,"宽带费",Sheet1!$E$5:$E$28252,"&lt;&gt;*调拨*")+SUMIFS(Sheet1!$G$5:$G$28252,Sheet1!$I$5:$I$28252,$B112,Sheet1!$L$5:$L$28252,$A112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12" s="32">
        <f>SUMIFS(Sheet1!$G$5:$G$28252,Sheet1!$I$5:$I$28252,$B112,Sheet1!$L$5:$L$28252,$A112,Sheet1!$D$5:$D$28252,"办公费",Sheet1!$E$5:$E$28252,"&lt;&gt;*调拨*")+SUMIFS(Sheet1!$G$5:$G$28252,Sheet1!$I$5:$I$28252,$B112,Sheet1!$L$5:$L$28252,$A112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12" s="32">
        <f>SUMIFS(Sheet1!$G$5:$G$28252,Sheet1!$I$5:$I$28252,$B112,Sheet1!$L$5:$L$28252,$A112,Sheet1!$D$5:$D$28252,"话费",Sheet1!$E$5:$E$28252,"&lt;&gt;*调拨*")+SUMIFS(Sheet1!$G$5:$G$28252,Sheet1!$I$5:$I$28252,$B112,Sheet1!$L$5:$L$28252,$A112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12" s="32">
        <f>SUMIFS(Sheet1!$G$5:$G$28252,Sheet1!$I$5:$I$28252,$B112,Sheet1!$L$5:$L$28252,$A112,Sheet1!$D$5:$D$28252,"房租",Sheet1!$E$5:$E$28252,"&lt;&gt;*调拨*")+SUMIFS(Sheet1!$G$5:$G$28252,Sheet1!$I$5:$I$28252,$B112,Sheet1!$L$5:$L$28252,$A112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12" s="32">
        <f>SUMIFS(Sheet1!$G$5:$G$28252,Sheet1!$I$5:$I$28252,$B112,Sheet1!$L$5:$L$28252,$A112,Sheet1!$E$5:$E$28252,"*调拨*")</f>
        <v>0</v>
      </c>
      <c r="AI112" s="32">
        <f>SUMIFS(Sheet1!$G$5:$G$28252,Sheet1!$I$5:$I$28252,$B112,Sheet1!$L$5:$L$28252,$A112,Sheet1!$D$5:$D$28252,"内部转款",Sheet1!$E$5:$E$28252,"&lt;&gt;*调拨*")+SUMIFS(Sheet1!$G$5:$G$28252,Sheet1!$I$5:$I$28252,$B112,Sheet1!$L$5:$L$28252,$A112,Sheet1!$D$5:$D$28252,"内部转账",Sheet1!$E$5:$E$28252,"&lt;&gt;*调拨*")</f>
        <v>0</v>
      </c>
      <c r="AJ112" s="32">
        <f t="shared" ref="AJ112:AJ164" si="9">AK112-SUM(AA112:AI112)</f>
        <v>6313.5</v>
      </c>
      <c r="AK112" s="32">
        <f>SUMIFS(Sheet1!$G$5:$G$28252,Sheet1!$I$5:$I$28252,$B112,Sheet1!$L$5:$L$28252,$A112)</f>
        <v>10854.33</v>
      </c>
      <c r="AL112" s="32">
        <f t="shared" ref="AL112:AL164" si="10">Z112-AK112</f>
        <v>87732.86</v>
      </c>
    </row>
    <row r="113" ht="16.5" spans="1:38">
      <c r="A113" s="30">
        <v>202602</v>
      </c>
      <c r="B113" s="31" t="s">
        <v>62</v>
      </c>
      <c r="C113" s="32">
        <f>SUMIFS(Sheet1!$F$5:$F$28252,Sheet1!$I$5:$I$28252,$B113,Sheet1!$L$5:$L$28252,$A113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17415.25</v>
      </c>
      <c r="D113" s="32">
        <f>SUMIFS(Sheet1!$F$5:$F$28252,Sheet1!$I$5:$I$28252,$B113,Sheet1!$L$5:$L$28252,$A113,Sheet1!$D$5:$D$28252,"医保即时拨付",Sheet1!$E$5:$E$28252,"&lt;&gt;*调拨*")+SUMIFS(Sheet1!$F$5:$F$28252,Sheet1!$I$5:$I$28252,$B113,Sheet1!$L$5:$L$28252,$A113,Sheet1!$E$5:$E$28252,"*医保即时拨付*",Sheet1!$D$5:$D$28252,"&lt;&gt;医保即时拨付",Sheet1!$D$5:$D$28252,"&lt;&gt;内部转款",Sheet1!$D$5:$D$28252,"&lt;&gt;内部转账",Sheet1!$E$5:$E$28252,"&lt;&gt;*调拨*")</f>
        <v>0</v>
      </c>
      <c r="E113" s="32">
        <f>SUMIFS(Sheet1!$F$5:$F$28252,Sheet1!$I$5:$I$28252,$B113,Sheet1!$L$5:$L$28252,$A113,Sheet1!$D$5:$D$28252,"医保",Sheet1!$E$5:$E$28252,"&lt;&gt;*调拨*",Sheet1!$E$5:$E$28252,"&lt;&gt;*医保即时拨付*")+SUMIFS(Sheet1!$F$5:$F$28252,Sheet1!$I$5:$I$28252,$B113,Sheet1!$L$5:$L$28252,$A113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13" s="32">
        <f>SUMIFS(Sheet1!$F$5:$F$28252,Sheet1!$I$5:$I$28252,$B113,Sheet1!$L$5:$L$28252,$A113,Sheet1!$D$5:$D$28252,"聚合",Sheet1!$E$5:$E$28252,"&lt;&gt;*调拨*")+SUMIFS(Sheet1!$F$5:$F$28252,Sheet1!$I$5:$I$28252,$B113,Sheet1!$L$5:$L$28252,$A113,Sheet1!$E$5:$E$28252,"*聚合*",Sheet1!$D$5:$D$28252,"&lt;&gt;聚合",Sheet1!$D$5:$D$28252,"&lt;&gt;内部转款",Sheet1!$D$5:$D$28252,"&lt;&gt;内部转账",Sheet1!$E$5:$E$28252,"&lt;&gt;*调拨*")</f>
        <v>9859.69</v>
      </c>
      <c r="G113" s="32">
        <f>SUMIFS(Sheet1!$F$5:$F$28252,Sheet1!$I$5:$I$28252,$B113,Sheet1!$L$5:$L$28252,$A113,Sheet1!$D$5:$D$28252,"24小时微信",Sheet1!$E$5:$E$28252,"&lt;&gt;*调拨*")+SUMIFS(Sheet1!$F$5:$F$28252,Sheet1!$I$5:$I$28252,$B113,Sheet1!$L$5:$L$28252,$A113,Sheet1!$E$5:$E$28252,"*24小时微信*",Sheet1!$D$5:$D$28252,"&lt;&gt;24小时微信",Sheet1!$D$5:$D$28252,"&lt;&gt;内部转款",Sheet1!$D$5:$D$28252,"&lt;&gt;内部转账",Sheet1!$E$5:$E$28252,"&lt;&gt;*调拨*")</f>
        <v>0</v>
      </c>
      <c r="H113" s="32">
        <f>SUMIFS(Sheet1!$F$5:$F$28252,Sheet1!$I$5:$I$28252,$B113,Sheet1!$L$5:$L$28252,$A113,Sheet1!$D$5:$D$28252,"美团",Sheet1!$E$5:$E$28252,"&lt;&gt;*调拨*")+SUMIFS(Sheet1!$F$5:$F$28252,Sheet1!$I$5:$I$28252,$B113,Sheet1!$L$5:$L$28252,$A113,Sheet1!$E$5:$E$28252,"*美团*",Sheet1!$D$5:$D$28252,"&lt;&gt;美团",Sheet1!$D$5:$D$28252,"&lt;&gt;内部转款",Sheet1!$D$5:$D$28252,"&lt;&gt;内部转账",Sheet1!$E$5:$E$28252,"&lt;&gt;*调拨*")</f>
        <v>0</v>
      </c>
      <c r="I113" s="32">
        <f>SUMIFS(Sheet1!$F$5:$F$28252,Sheet1!$I$5:$I$28252,$B113,Sheet1!$L$5:$L$28252,$A113,Sheet1!$D$5:$D$28252,"饿了么",Sheet1!$E$5:$E$28252,"&lt;&gt;*调拨*")+SUMIFS(Sheet1!$F$5:$F$28252,Sheet1!$I$5:$I$28252,$B113,Sheet1!$L$5:$L$28252,$A113,Sheet1!$E$5:$E$28252,"*饿了么*",Sheet1!$D$5:$D$28252,"&lt;&gt;饿了么",Sheet1!$D$5:$D$28252,"&lt;&gt;内部转款",Sheet1!$D$5:$D$28252,"&lt;&gt;内部转账",Sheet1!$E$5:$E$28252,"&lt;&gt;*调拨*")</f>
        <v>0</v>
      </c>
      <c r="J113" s="32">
        <f>SUMIFS(Sheet1!$F$5:$F$28252,Sheet1!$I$5:$I$28252,$B113,Sheet1!$L$5:$L$28252,$A113,Sheet1!$D$5:$D$28252,"健E卡",Sheet1!$E$5:$E$28252,"&lt;&gt;*调拨*")+SUMIFS(Sheet1!$F$5:$F$28252,Sheet1!$I$5:$I$28252,$B113,Sheet1!$L$5:$L$28252,$A113,Sheet1!$E$5:$E$28252,"*健E卡*",Sheet1!$D$5:$D$28252,"&lt;&gt;健E卡",Sheet1!$D$5:$D$28252,"&lt;&gt;内部转款",Sheet1!$D$5:$D$28252,"&lt;&gt;内部转账",Sheet1!$E$5:$E$28252,"&lt;&gt;*调拨*")</f>
        <v>0</v>
      </c>
      <c r="K113" s="32">
        <f>SUMIFS(Sheet1!$F$5:$F$28252,Sheet1!$I$5:$I$28252,$B113,Sheet1!$L$5:$L$28252,$A113,Sheet1!$D$5:$D$28252,"抖音",Sheet1!$E$5:$E$28252,"&lt;&gt;*调拨*")+SUMIFS(Sheet1!$F$5:$F$28252,Sheet1!$I$5:$I$28252,$B113,Sheet1!$L$5:$L$28252,$A113,Sheet1!$E$5:$E$28252,"*抖音*",Sheet1!$D$5:$D$28252,"&lt;&gt;抖音",Sheet1!$D$5:$D$28252,"&lt;&gt;内部转款",Sheet1!$D$5:$D$28252,"&lt;&gt;内部转账",Sheet1!$E$5:$E$28252,"&lt;&gt;*调拨*")</f>
        <v>0</v>
      </c>
      <c r="L113" s="32">
        <f>SUMIFS(Sheet1!$F$5:$F$28252,Sheet1!$I$5:$I$28252,$B113,Sheet1!$L$5:$L$28252,$A113,Sheet1!$D$5:$D$28252,"医卡通",Sheet1!$E$5:$E$28252,"&lt;&gt;*调拨*")+SUMIFS(Sheet1!$F$5:$F$28252,Sheet1!$I$5:$I$28252,$B113,Sheet1!$L$5:$L$28252,$A113,Sheet1!$E$5:$E$28252,"*医卡通*",Sheet1!$D$5:$D$28252,"&lt;&gt;医卡通",Sheet1!$D$5:$D$28252,"&lt;&gt;内部转款",Sheet1!$D$5:$D$28252,"&lt;&gt;内部转账",Sheet1!$E$5:$E$28252,"&lt;&gt;*调拨*")</f>
        <v>0</v>
      </c>
      <c r="M113" s="32">
        <f>SUMIFS(Sheet1!$F$5:$F$28252,Sheet1!$I$5:$I$28252,$B113,Sheet1!$L$5:$L$28252,$A113,Sheet1!$D$5:$D$28252,"企健网",Sheet1!$E$5:$E$28252,"&lt;&gt;*调拨*")+SUMIFS(Sheet1!$F$5:$F$28252,Sheet1!$I$5:$I$28252,$B113,Sheet1!$L$5:$L$28252,$A113,Sheet1!$E$5:$E$28252,"*企健网*",Sheet1!$D$5:$D$28252,"&lt;&gt;企健网",Sheet1!$D$5:$D$28252,"&lt;&gt;内部转款",Sheet1!$D$5:$D$28252,"&lt;&gt;内部转账",Sheet1!$E$5:$E$28252,"&lt;&gt;*调拨*")</f>
        <v>0</v>
      </c>
      <c r="N113" s="32">
        <f>SUMIFS(Sheet1!$F$5:$F$28252,Sheet1!$I$5:$I$28252,$B113,Sheet1!$L$5:$L$28252,$A113,Sheet1!$D$5:$D$28252,"银联",Sheet1!$E$5:$E$28252,"&lt;&gt;*调拨*")+SUMIFS(Sheet1!$F$5:$F$28252,Sheet1!$I$5:$I$28252,$B113,Sheet1!$L$5:$L$28252,$A113,Sheet1!$E$5:$E$28252,"*银联*",Sheet1!$D$5:$D$28252,"&lt;&gt;银联",Sheet1!$D$5:$D$28252,"&lt;&gt;内部转款",Sheet1!$D$5:$D$28252,"&lt;&gt;内部转账",Sheet1!$E$5:$E$28252,"&lt;&gt;*调拨*")</f>
        <v>0</v>
      </c>
      <c r="O113" s="32">
        <f>SUMIFS(Sheet1!$F$5:$F$28252,Sheet1!$I$5:$I$28252,$B113,Sheet1!$L$5:$L$28252,$A113,Sheet1!$D$5:$D$28252,"京东",Sheet1!$E$5:$E$28252,"&lt;&gt;*调拨*")+SUMIFS(Sheet1!$F$5:$F$28252,Sheet1!$I$5:$I$28252,$B113,Sheet1!$L$5:$L$28252,$A113,Sheet1!$E$5:$E$28252,"*京东*",Sheet1!$D$5:$D$28252,"&lt;&gt;京东",Sheet1!$D$5:$D$28252,"&lt;&gt;内部转款",Sheet1!$D$5:$D$28252,"&lt;&gt;内部转账",Sheet1!$E$5:$E$28252,"&lt;&gt;*调拨*")</f>
        <v>0</v>
      </c>
      <c r="P113" s="32">
        <f>SUMIFS(Sheet1!$F$5:$F$28252,Sheet1!$I$5:$I$28252,$B113,Sheet1!$L$5:$L$28252,$A113,Sheet1!$D$5:$D$28252,"药机微信",Sheet1!$E$5:$E$28252,"&lt;&gt;*调拨*")+SUMIFS(Sheet1!$F$5:$F$28252,Sheet1!$I$5:$I$28252,$B113,Sheet1!$L$5:$L$28252,$A113,Sheet1!$E$5:$E$28252,"*药机微信*",Sheet1!$D$5:$D$28252,"&lt;&gt;药机微信",Sheet1!$D$5:$D$28252,"&lt;&gt;内部转款",Sheet1!$D$5:$D$28252,"&lt;&gt;内部转账",Sheet1!$E$5:$E$28252,"&lt;&gt;*调拨*")</f>
        <v>0</v>
      </c>
      <c r="Q113" s="32">
        <f>SUMIFS(Sheet1!$F$5:$F$28252,Sheet1!$I$5:$I$28252,$B113,Sheet1!$L$5:$L$28252,$A113,Sheet1!$D$5:$D$28252,"亲情卡",Sheet1!$E$5:$E$28252,"&lt;&gt;*调拨*")+SUMIFS(Sheet1!$F$5:$F$28252,Sheet1!$I$5:$I$28252,$B113,Sheet1!$L$5:$L$28252,$A113,Sheet1!$E$5:$E$28252,"*亲情卡*",Sheet1!$D$5:$D$28252,"&lt;&gt;亲情卡",Sheet1!$D$5:$D$28252,"&lt;&gt;内部转款",Sheet1!$D$5:$D$28252,"&lt;&gt;内部转账",Sheet1!$E$5:$E$28252,"&lt;&gt;*调拨*")</f>
        <v>0</v>
      </c>
      <c r="R113" s="32">
        <f>SUMIFS(Sheet1!$F$5:$F$28252,Sheet1!$I$5:$I$28252,$B113,Sheet1!$L$5:$L$28252,$A113,Sheet1!$D$5:$D$28252,"优惠券",Sheet1!$E$5:$E$28252,"&lt;&gt;*调拨*")+SUMIFS(Sheet1!$F$5:$F$28252,Sheet1!$I$5:$I$28252,$B113,Sheet1!$L$5:$L$28252,$A113,Sheet1!$E$5:$E$28252,"*优惠券*",Sheet1!$D$5:$D$28252,"&lt;&gt;优惠券",Sheet1!$D$5:$D$28252,"&lt;&gt;内部转款",Sheet1!$D$5:$D$28252,"&lt;&gt;内部转账",Sheet1!$E$5:$E$28252,"&lt;&gt;*调拨*")</f>
        <v>0</v>
      </c>
      <c r="S113" s="32">
        <f>SUMIFS(Sheet1!$F$5:$F$28252,Sheet1!$I$5:$I$28252,$B113,Sheet1!$L$5:$L$28252,$A113,Sheet1!$D$5:$D$28252,"代金券",Sheet1!$E$5:$E$28252,"&lt;&gt;*调拨*")+SUMIFS(Sheet1!$F$5:$F$28252,Sheet1!$I$5:$I$28252,$B113,Sheet1!$L$5:$L$28252,$A113,Sheet1!$E$5:$E$28252,"*代金券*",Sheet1!$D$5:$D$28252,"&lt;&gt;代金券",Sheet1!$D$5:$D$28252,"&lt;&gt;内部转款",Sheet1!$D$5:$D$28252,"&lt;&gt;内部转账",Sheet1!$E$5:$E$28252,"&lt;&gt;*调拨*")</f>
        <v>0</v>
      </c>
      <c r="T113" s="32">
        <f>SUMIFS(Sheet1!$F$5:$F$28252,Sheet1!$I$5:$I$28252,$B113,Sheet1!$L$5:$L$28252,$A113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113,Sheet1!$L$5:$L$28252,$A113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113,Sheet1!$L$5:$L$28252,$A113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113,Sheet1!$L$5:$L$28252,$A113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13" s="32">
        <f>SUMIFS(Sheet1!$F$5:$F$28252,Sheet1!$I$5:$I$28252,$B113,Sheet1!$L$5:$L$28252,$A113,Sheet1!$E$5:$E$28252,"*调拨*")</f>
        <v>0</v>
      </c>
      <c r="V113" s="32">
        <f>SUMIFS(Sheet1!$F$5:$F$28252,Sheet1!$I$5:$I$28252,$B113,Sheet1!$L$5:$L$28252,$A113,Sheet1!$D$5:$D$28252,"储值",Sheet1!$E$5:$E$28252,"&lt;&gt;*调拨*")+SUMIFS(Sheet1!$F$5:$F$28252,Sheet1!$I$5:$I$28252,$B113,Sheet1!$L$5:$L$28252,$A113,Sheet1!$E$5:$E$28252,"*储值*",Sheet1!$D$5:$D$28252,"&lt;&gt;储值",Sheet1!$D$5:$D$28252,"&lt;&gt;内部转款",Sheet1!$D$5:$D$28252,"&lt;&gt;内部转账",Sheet1!$E$5:$E$28252,"&lt;&gt;*调拨*")</f>
        <v>0</v>
      </c>
      <c r="W113" s="32">
        <f>SUMIFS(Sheet1!$F$5:$F$28252,Sheet1!$I$5:$I$28252,$B113,Sheet1!$L$5:$L$28252,$A113,Sheet1!$D$5:$D$28252,"效期",Sheet1!$E$5:$E$28252,"&lt;&gt;*调拨*")+SUMIFS(Sheet1!$F$5:$F$28252,Sheet1!$I$5:$I$28252,$B113,Sheet1!$L$5:$L$28252,$A113,Sheet1!$E$5:$E$28252,"*效期*",Sheet1!$D$5:$D$28252,"&lt;&gt;效期",Sheet1!$D$5:$D$28252,"&lt;&gt;内部转款",Sheet1!$D$5:$D$28252,"&lt;&gt;内部转账",Sheet1!$E$5:$E$28252,"&lt;&gt;*调拨*")</f>
        <v>17.2</v>
      </c>
      <c r="X113" s="32">
        <f>SUMIFS(Sheet1!$F$5:$F$28252,Sheet1!$I$5:$I$28252,$B113,Sheet1!$L$5:$L$28252,$A113,Sheet1!$D$5:$D$28252,"内部转款",Sheet1!$E$5:$E$28252,"&lt;&gt;*调拨*")+SUMIFS(Sheet1!$F$5:$F$28252,Sheet1!$I$5:$I$28252,$B113,Sheet1!$L$5:$L$28252,$A113,Sheet1!$D$5:$D$28252,"内部转账",Sheet1!$E$5:$E$28252,"&lt;&gt;*调拨*")</f>
        <v>0</v>
      </c>
      <c r="Y113" s="32">
        <f t="shared" si="8"/>
        <v>0</v>
      </c>
      <c r="Z113" s="32">
        <f>SUMIFS(Sheet1!$F$5:$F$28252,Sheet1!$I$5:$I$28252,$B113,Sheet1!$L$5:$L$28252,$A113)</f>
        <v>27292.14</v>
      </c>
      <c r="AA113" s="32">
        <f>SUMIFS(Sheet1!$G$5:$G$28252,Sheet1!$I$5:$I$28252,$B113,Sheet1!$L$5:$L$28252,$A113,Sheet1!$D$5:$D$28252,"工资",Sheet1!$E$5:$E$28252,"&lt;&gt;*调拨*")+SUMIFS(Sheet1!$G$5:$G$28252,Sheet1!$I$5:$I$28252,$B113,Sheet1!$L$5:$L$28252,$A113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4415.94</v>
      </c>
      <c r="AB113" s="32">
        <f>SUMIFS(Sheet1!$G$5:$G$28252,Sheet1!$I$5:$I$28252,$B113,Sheet1!$L$5:$L$28252,$A113,Sheet1!$D$5:$D$28252,"水费",Sheet1!$E$5:$E$28252,"&lt;&gt;*调拨*")+SUMIFS(Sheet1!$G$5:$G$28252,Sheet1!$I$5:$I$28252,$B113,Sheet1!$L$5:$L$28252,$A113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13" s="32">
        <f>SUMIFS(Sheet1!$G$5:$G$28252,Sheet1!$I$5:$I$28252,$B113,Sheet1!$L$5:$L$28252,$A113,Sheet1!$D$5:$D$28252,"电费",Sheet1!$E$5:$E$28252,"&lt;&gt;*调拨*")+SUMIFS(Sheet1!$G$5:$G$28252,Sheet1!$I$5:$I$28252,$B113,Sheet1!$L$5:$L$28252,$A113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13" s="32">
        <f>SUMIFS(Sheet1!$G$5:$G$28252,Sheet1!$I$5:$I$28252,$B113,Sheet1!$L$5:$L$28252,$A113,Sheet1!$D$5:$D$28252,"宽带费",Sheet1!$E$5:$E$28252,"&lt;&gt;*调拨*")+SUMIFS(Sheet1!$G$5:$G$28252,Sheet1!$I$5:$I$28252,$B113,Sheet1!$L$5:$L$28252,$A113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13" s="32">
        <f>SUMIFS(Sheet1!$G$5:$G$28252,Sheet1!$I$5:$I$28252,$B113,Sheet1!$L$5:$L$28252,$A113,Sheet1!$D$5:$D$28252,"办公费",Sheet1!$E$5:$E$28252,"&lt;&gt;*调拨*")+SUMIFS(Sheet1!$G$5:$G$28252,Sheet1!$I$5:$I$28252,$B113,Sheet1!$L$5:$L$28252,$A113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13" s="32">
        <f>SUMIFS(Sheet1!$G$5:$G$28252,Sheet1!$I$5:$I$28252,$B113,Sheet1!$L$5:$L$28252,$A113,Sheet1!$D$5:$D$28252,"话费",Sheet1!$E$5:$E$28252,"&lt;&gt;*调拨*")+SUMIFS(Sheet1!$G$5:$G$28252,Sheet1!$I$5:$I$28252,$B113,Sheet1!$L$5:$L$28252,$A113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13" s="32">
        <f>SUMIFS(Sheet1!$G$5:$G$28252,Sheet1!$I$5:$I$28252,$B113,Sheet1!$L$5:$L$28252,$A113,Sheet1!$D$5:$D$28252,"房租",Sheet1!$E$5:$E$28252,"&lt;&gt;*调拨*")+SUMIFS(Sheet1!$G$5:$G$28252,Sheet1!$I$5:$I$28252,$B113,Sheet1!$L$5:$L$28252,$A113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13" s="32">
        <f>SUMIFS(Sheet1!$G$5:$G$28252,Sheet1!$I$5:$I$28252,$B113,Sheet1!$L$5:$L$28252,$A113,Sheet1!$E$5:$E$28252,"*调拨*")</f>
        <v>0</v>
      </c>
      <c r="AI113" s="32">
        <f>SUMIFS(Sheet1!$G$5:$G$28252,Sheet1!$I$5:$I$28252,$B113,Sheet1!$L$5:$L$28252,$A113,Sheet1!$D$5:$D$28252,"内部转款",Sheet1!$E$5:$E$28252,"&lt;&gt;*调拨*")+SUMIFS(Sheet1!$G$5:$G$28252,Sheet1!$I$5:$I$28252,$B113,Sheet1!$L$5:$L$28252,$A113,Sheet1!$D$5:$D$28252,"内部转账",Sheet1!$E$5:$E$28252,"&lt;&gt;*调拨*")</f>
        <v>0</v>
      </c>
      <c r="AJ113" s="32">
        <f t="shared" si="9"/>
        <v>0</v>
      </c>
      <c r="AK113" s="32">
        <f>SUMIFS(Sheet1!$G$5:$G$28252,Sheet1!$I$5:$I$28252,$B113,Sheet1!$L$5:$L$28252,$A113)</f>
        <v>4415.94</v>
      </c>
      <c r="AL113" s="32">
        <f t="shared" si="10"/>
        <v>22876.2</v>
      </c>
    </row>
    <row r="114" ht="16.5" spans="1:38">
      <c r="A114" s="30">
        <v>202602</v>
      </c>
      <c r="B114" s="31" t="s">
        <v>233</v>
      </c>
      <c r="C114" s="32">
        <f>SUMIFS(Sheet1!$F$5:$F$28252,Sheet1!$I$5:$I$28252,$B114,Sheet1!$L$5:$L$28252,$A114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4882.5</v>
      </c>
      <c r="D114" s="32">
        <f>SUMIFS(Sheet1!$F$5:$F$28252,Sheet1!$I$5:$I$28252,$B114,Sheet1!$L$5:$L$28252,$A114,Sheet1!$D$5:$D$28252,"医保即时拨付",Sheet1!$E$5:$E$28252,"&lt;&gt;*调拨*")+SUMIFS(Sheet1!$F$5:$F$28252,Sheet1!$I$5:$I$28252,$B114,Sheet1!$L$5:$L$28252,$A114,Sheet1!$E$5:$E$28252,"*医保即时拨付*",Sheet1!$D$5:$D$28252,"&lt;&gt;医保即时拨付",Sheet1!$D$5:$D$28252,"&lt;&gt;内部转款",Sheet1!$D$5:$D$28252,"&lt;&gt;内部转账",Sheet1!$E$5:$E$28252,"&lt;&gt;*调拨*")</f>
        <v>0</v>
      </c>
      <c r="E114" s="32">
        <f>SUMIFS(Sheet1!$F$5:$F$28252,Sheet1!$I$5:$I$28252,$B114,Sheet1!$L$5:$L$28252,$A114,Sheet1!$D$5:$D$28252,"医保",Sheet1!$E$5:$E$28252,"&lt;&gt;*调拨*",Sheet1!$E$5:$E$28252,"&lt;&gt;*医保即时拨付*")+SUMIFS(Sheet1!$F$5:$F$28252,Sheet1!$I$5:$I$28252,$B114,Sheet1!$L$5:$L$28252,$A114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14" s="32">
        <f>SUMIFS(Sheet1!$F$5:$F$28252,Sheet1!$I$5:$I$28252,$B114,Sheet1!$L$5:$L$28252,$A114,Sheet1!$D$5:$D$28252,"聚合",Sheet1!$E$5:$E$28252,"&lt;&gt;*调拨*")+SUMIFS(Sheet1!$F$5:$F$28252,Sheet1!$I$5:$I$28252,$B114,Sheet1!$L$5:$L$28252,$A114,Sheet1!$E$5:$E$28252,"*聚合*",Sheet1!$D$5:$D$28252,"&lt;&gt;聚合",Sheet1!$D$5:$D$28252,"&lt;&gt;内部转款",Sheet1!$D$5:$D$28252,"&lt;&gt;内部转账",Sheet1!$E$5:$E$28252,"&lt;&gt;*调拨*")</f>
        <v>27477.97</v>
      </c>
      <c r="G114" s="32">
        <f>SUMIFS(Sheet1!$F$5:$F$28252,Sheet1!$I$5:$I$28252,$B114,Sheet1!$L$5:$L$28252,$A114,Sheet1!$D$5:$D$28252,"24小时微信",Sheet1!$E$5:$E$28252,"&lt;&gt;*调拨*")+SUMIFS(Sheet1!$F$5:$F$28252,Sheet1!$I$5:$I$28252,$B114,Sheet1!$L$5:$L$28252,$A114,Sheet1!$E$5:$E$28252,"*24小时微信*",Sheet1!$D$5:$D$28252,"&lt;&gt;24小时微信",Sheet1!$D$5:$D$28252,"&lt;&gt;内部转款",Sheet1!$D$5:$D$28252,"&lt;&gt;内部转账",Sheet1!$E$5:$E$28252,"&lt;&gt;*调拨*")</f>
        <v>0</v>
      </c>
      <c r="H114" s="32">
        <f>SUMIFS(Sheet1!$F$5:$F$28252,Sheet1!$I$5:$I$28252,$B114,Sheet1!$L$5:$L$28252,$A114,Sheet1!$D$5:$D$28252,"美团",Sheet1!$E$5:$E$28252,"&lt;&gt;*调拨*")+SUMIFS(Sheet1!$F$5:$F$28252,Sheet1!$I$5:$I$28252,$B114,Sheet1!$L$5:$L$28252,$A114,Sheet1!$E$5:$E$28252,"*美团*",Sheet1!$D$5:$D$28252,"&lt;&gt;美团",Sheet1!$D$5:$D$28252,"&lt;&gt;内部转款",Sheet1!$D$5:$D$28252,"&lt;&gt;内部转账",Sheet1!$E$5:$E$28252,"&lt;&gt;*调拨*")</f>
        <v>178.23</v>
      </c>
      <c r="I114" s="32">
        <f>SUMIFS(Sheet1!$F$5:$F$28252,Sheet1!$I$5:$I$28252,$B114,Sheet1!$L$5:$L$28252,$A114,Sheet1!$D$5:$D$28252,"饿了么",Sheet1!$E$5:$E$28252,"&lt;&gt;*调拨*")+SUMIFS(Sheet1!$F$5:$F$28252,Sheet1!$I$5:$I$28252,$B114,Sheet1!$L$5:$L$28252,$A114,Sheet1!$E$5:$E$28252,"*饿了么*",Sheet1!$D$5:$D$28252,"&lt;&gt;饿了么",Sheet1!$D$5:$D$28252,"&lt;&gt;内部转款",Sheet1!$D$5:$D$28252,"&lt;&gt;内部转账",Sheet1!$E$5:$E$28252,"&lt;&gt;*调拨*")</f>
        <v>0</v>
      </c>
      <c r="J114" s="32">
        <f>SUMIFS(Sheet1!$F$5:$F$28252,Sheet1!$I$5:$I$28252,$B114,Sheet1!$L$5:$L$28252,$A114,Sheet1!$D$5:$D$28252,"健E卡",Sheet1!$E$5:$E$28252,"&lt;&gt;*调拨*")+SUMIFS(Sheet1!$F$5:$F$28252,Sheet1!$I$5:$I$28252,$B114,Sheet1!$L$5:$L$28252,$A114,Sheet1!$E$5:$E$28252,"*健E卡*",Sheet1!$D$5:$D$28252,"&lt;&gt;健E卡",Sheet1!$D$5:$D$28252,"&lt;&gt;内部转款",Sheet1!$D$5:$D$28252,"&lt;&gt;内部转账",Sheet1!$E$5:$E$28252,"&lt;&gt;*调拨*")</f>
        <v>0</v>
      </c>
      <c r="K114" s="32">
        <f>SUMIFS(Sheet1!$F$5:$F$28252,Sheet1!$I$5:$I$28252,$B114,Sheet1!$L$5:$L$28252,$A114,Sheet1!$D$5:$D$28252,"抖音",Sheet1!$E$5:$E$28252,"&lt;&gt;*调拨*")+SUMIFS(Sheet1!$F$5:$F$28252,Sheet1!$I$5:$I$28252,$B114,Sheet1!$L$5:$L$28252,$A114,Sheet1!$E$5:$E$28252,"*抖音*",Sheet1!$D$5:$D$28252,"&lt;&gt;抖音",Sheet1!$D$5:$D$28252,"&lt;&gt;内部转款",Sheet1!$D$5:$D$28252,"&lt;&gt;内部转账",Sheet1!$E$5:$E$28252,"&lt;&gt;*调拨*")</f>
        <v>0</v>
      </c>
      <c r="L114" s="32">
        <f>SUMIFS(Sheet1!$F$5:$F$28252,Sheet1!$I$5:$I$28252,$B114,Sheet1!$L$5:$L$28252,$A114,Sheet1!$D$5:$D$28252,"医卡通",Sheet1!$E$5:$E$28252,"&lt;&gt;*调拨*")+SUMIFS(Sheet1!$F$5:$F$28252,Sheet1!$I$5:$I$28252,$B114,Sheet1!$L$5:$L$28252,$A114,Sheet1!$E$5:$E$28252,"*医卡通*",Sheet1!$D$5:$D$28252,"&lt;&gt;医卡通",Sheet1!$D$5:$D$28252,"&lt;&gt;内部转款",Sheet1!$D$5:$D$28252,"&lt;&gt;内部转账",Sheet1!$E$5:$E$28252,"&lt;&gt;*调拨*")</f>
        <v>0</v>
      </c>
      <c r="M114" s="32">
        <f>SUMIFS(Sheet1!$F$5:$F$28252,Sheet1!$I$5:$I$28252,$B114,Sheet1!$L$5:$L$28252,$A114,Sheet1!$D$5:$D$28252,"企健网",Sheet1!$E$5:$E$28252,"&lt;&gt;*调拨*")+SUMIFS(Sheet1!$F$5:$F$28252,Sheet1!$I$5:$I$28252,$B114,Sheet1!$L$5:$L$28252,$A114,Sheet1!$E$5:$E$28252,"*企健网*",Sheet1!$D$5:$D$28252,"&lt;&gt;企健网",Sheet1!$D$5:$D$28252,"&lt;&gt;内部转款",Sheet1!$D$5:$D$28252,"&lt;&gt;内部转账",Sheet1!$E$5:$E$28252,"&lt;&gt;*调拨*")</f>
        <v>0</v>
      </c>
      <c r="N114" s="32">
        <f>SUMIFS(Sheet1!$F$5:$F$28252,Sheet1!$I$5:$I$28252,$B114,Sheet1!$L$5:$L$28252,$A114,Sheet1!$D$5:$D$28252,"银联",Sheet1!$E$5:$E$28252,"&lt;&gt;*调拨*")+SUMIFS(Sheet1!$F$5:$F$28252,Sheet1!$I$5:$I$28252,$B114,Sheet1!$L$5:$L$28252,$A114,Sheet1!$E$5:$E$28252,"*银联*",Sheet1!$D$5:$D$28252,"&lt;&gt;银联",Sheet1!$D$5:$D$28252,"&lt;&gt;内部转款",Sheet1!$D$5:$D$28252,"&lt;&gt;内部转账",Sheet1!$E$5:$E$28252,"&lt;&gt;*调拨*")</f>
        <v>0</v>
      </c>
      <c r="O114" s="32">
        <f>SUMIFS(Sheet1!$F$5:$F$28252,Sheet1!$I$5:$I$28252,$B114,Sheet1!$L$5:$L$28252,$A114,Sheet1!$D$5:$D$28252,"京东",Sheet1!$E$5:$E$28252,"&lt;&gt;*调拨*")+SUMIFS(Sheet1!$F$5:$F$28252,Sheet1!$I$5:$I$28252,$B114,Sheet1!$L$5:$L$28252,$A114,Sheet1!$E$5:$E$28252,"*京东*",Sheet1!$D$5:$D$28252,"&lt;&gt;京东",Sheet1!$D$5:$D$28252,"&lt;&gt;内部转款",Sheet1!$D$5:$D$28252,"&lt;&gt;内部转账",Sheet1!$E$5:$E$28252,"&lt;&gt;*调拨*")</f>
        <v>0</v>
      </c>
      <c r="P114" s="32">
        <f>SUMIFS(Sheet1!$F$5:$F$28252,Sheet1!$I$5:$I$28252,$B114,Sheet1!$L$5:$L$28252,$A114,Sheet1!$D$5:$D$28252,"药机微信",Sheet1!$E$5:$E$28252,"&lt;&gt;*调拨*")+SUMIFS(Sheet1!$F$5:$F$28252,Sheet1!$I$5:$I$28252,$B114,Sheet1!$L$5:$L$28252,$A114,Sheet1!$E$5:$E$28252,"*药机微信*",Sheet1!$D$5:$D$28252,"&lt;&gt;药机微信",Sheet1!$D$5:$D$28252,"&lt;&gt;内部转款",Sheet1!$D$5:$D$28252,"&lt;&gt;内部转账",Sheet1!$E$5:$E$28252,"&lt;&gt;*调拨*")</f>
        <v>0</v>
      </c>
      <c r="Q114" s="32">
        <f>SUMIFS(Sheet1!$F$5:$F$28252,Sheet1!$I$5:$I$28252,$B114,Sheet1!$L$5:$L$28252,$A114,Sheet1!$D$5:$D$28252,"亲情卡",Sheet1!$E$5:$E$28252,"&lt;&gt;*调拨*")+SUMIFS(Sheet1!$F$5:$F$28252,Sheet1!$I$5:$I$28252,$B114,Sheet1!$L$5:$L$28252,$A114,Sheet1!$E$5:$E$28252,"*亲情卡*",Sheet1!$D$5:$D$28252,"&lt;&gt;亲情卡",Sheet1!$D$5:$D$28252,"&lt;&gt;内部转款",Sheet1!$D$5:$D$28252,"&lt;&gt;内部转账",Sheet1!$E$5:$E$28252,"&lt;&gt;*调拨*")</f>
        <v>0</v>
      </c>
      <c r="R114" s="32">
        <f>SUMIFS(Sheet1!$F$5:$F$28252,Sheet1!$I$5:$I$28252,$B114,Sheet1!$L$5:$L$28252,$A114,Sheet1!$D$5:$D$28252,"优惠券",Sheet1!$E$5:$E$28252,"&lt;&gt;*调拨*")+SUMIFS(Sheet1!$F$5:$F$28252,Sheet1!$I$5:$I$28252,$B114,Sheet1!$L$5:$L$28252,$A114,Sheet1!$E$5:$E$28252,"*优惠券*",Sheet1!$D$5:$D$28252,"&lt;&gt;优惠券",Sheet1!$D$5:$D$28252,"&lt;&gt;内部转款",Sheet1!$D$5:$D$28252,"&lt;&gt;内部转账",Sheet1!$E$5:$E$28252,"&lt;&gt;*调拨*")</f>
        <v>0</v>
      </c>
      <c r="S114" s="32">
        <f>SUMIFS(Sheet1!$F$5:$F$28252,Sheet1!$I$5:$I$28252,$B114,Sheet1!$L$5:$L$28252,$A114,Sheet1!$D$5:$D$28252,"代金券",Sheet1!$E$5:$E$28252,"&lt;&gt;*调拨*")+SUMIFS(Sheet1!$F$5:$F$28252,Sheet1!$I$5:$I$28252,$B114,Sheet1!$L$5:$L$28252,$A114,Sheet1!$E$5:$E$28252,"*代金券*",Sheet1!$D$5:$D$28252,"&lt;&gt;代金券",Sheet1!$D$5:$D$28252,"&lt;&gt;内部转款",Sheet1!$D$5:$D$28252,"&lt;&gt;内部转账",Sheet1!$E$5:$E$28252,"&lt;&gt;*调拨*")</f>
        <v>0</v>
      </c>
      <c r="T114" s="32">
        <f>SUMIFS(Sheet1!$F$5:$F$28252,Sheet1!$I$5:$I$28252,$B114,Sheet1!$L$5:$L$28252,$A114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114,Sheet1!$L$5:$L$28252,$A114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114,Sheet1!$L$5:$L$28252,$A114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114,Sheet1!$L$5:$L$28252,$A114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14" s="32">
        <f>SUMIFS(Sheet1!$F$5:$F$28252,Sheet1!$I$5:$I$28252,$B114,Sheet1!$L$5:$L$28252,$A114,Sheet1!$E$5:$E$28252,"*调拨*")</f>
        <v>0</v>
      </c>
      <c r="V114" s="32">
        <f>SUMIFS(Sheet1!$F$5:$F$28252,Sheet1!$I$5:$I$28252,$B114,Sheet1!$L$5:$L$28252,$A114,Sheet1!$D$5:$D$28252,"储值",Sheet1!$E$5:$E$28252,"&lt;&gt;*调拨*")+SUMIFS(Sheet1!$F$5:$F$28252,Sheet1!$I$5:$I$28252,$B114,Sheet1!$L$5:$L$28252,$A114,Sheet1!$E$5:$E$28252,"*储值*",Sheet1!$D$5:$D$28252,"&lt;&gt;储值",Sheet1!$D$5:$D$28252,"&lt;&gt;内部转款",Sheet1!$D$5:$D$28252,"&lt;&gt;内部转账",Sheet1!$E$5:$E$28252,"&lt;&gt;*调拨*")</f>
        <v>0</v>
      </c>
      <c r="W114" s="32">
        <f>SUMIFS(Sheet1!$F$5:$F$28252,Sheet1!$I$5:$I$28252,$B114,Sheet1!$L$5:$L$28252,$A114,Sheet1!$D$5:$D$28252,"效期",Sheet1!$E$5:$E$28252,"&lt;&gt;*调拨*")+SUMIFS(Sheet1!$F$5:$F$28252,Sheet1!$I$5:$I$28252,$B114,Sheet1!$L$5:$L$28252,$A114,Sheet1!$E$5:$E$28252,"*效期*",Sheet1!$D$5:$D$28252,"&lt;&gt;效期",Sheet1!$D$5:$D$28252,"&lt;&gt;内部转款",Sheet1!$D$5:$D$28252,"&lt;&gt;内部转账",Sheet1!$E$5:$E$28252,"&lt;&gt;*调拨*")</f>
        <v>0</v>
      </c>
      <c r="X114" s="32">
        <f>SUMIFS(Sheet1!$F$5:$F$28252,Sheet1!$I$5:$I$28252,$B114,Sheet1!$L$5:$L$28252,$A114,Sheet1!$D$5:$D$28252,"内部转款",Sheet1!$E$5:$E$28252,"&lt;&gt;*调拨*")+SUMIFS(Sheet1!$F$5:$F$28252,Sheet1!$I$5:$I$28252,$B114,Sheet1!$L$5:$L$28252,$A114,Sheet1!$D$5:$D$28252,"内部转账",Sheet1!$E$5:$E$28252,"&lt;&gt;*调拨*")</f>
        <v>0</v>
      </c>
      <c r="Y114" s="32">
        <f t="shared" si="8"/>
        <v>0</v>
      </c>
      <c r="Z114" s="32">
        <f>SUMIFS(Sheet1!$F$5:$F$28252,Sheet1!$I$5:$I$28252,$B114,Sheet1!$L$5:$L$28252,$A114)</f>
        <v>32538.7</v>
      </c>
      <c r="AA114" s="32">
        <f>SUMIFS(Sheet1!$G$5:$G$28252,Sheet1!$I$5:$I$28252,$B114,Sheet1!$L$5:$L$28252,$A114,Sheet1!$D$5:$D$28252,"工资",Sheet1!$E$5:$E$28252,"&lt;&gt;*调拨*")+SUMIFS(Sheet1!$G$5:$G$28252,Sheet1!$I$5:$I$28252,$B114,Sheet1!$L$5:$L$28252,$A114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6922.77</v>
      </c>
      <c r="AB114" s="32">
        <f>SUMIFS(Sheet1!$G$5:$G$28252,Sheet1!$I$5:$I$28252,$B114,Sheet1!$L$5:$L$28252,$A114,Sheet1!$D$5:$D$28252,"水费",Sheet1!$E$5:$E$28252,"&lt;&gt;*调拨*")+SUMIFS(Sheet1!$G$5:$G$28252,Sheet1!$I$5:$I$28252,$B114,Sheet1!$L$5:$L$28252,$A114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14" s="32">
        <f>SUMIFS(Sheet1!$G$5:$G$28252,Sheet1!$I$5:$I$28252,$B114,Sheet1!$L$5:$L$28252,$A114,Sheet1!$D$5:$D$28252,"电费",Sheet1!$E$5:$E$28252,"&lt;&gt;*调拨*")+SUMIFS(Sheet1!$G$5:$G$28252,Sheet1!$I$5:$I$28252,$B114,Sheet1!$L$5:$L$28252,$A114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14" s="32">
        <f>SUMIFS(Sheet1!$G$5:$G$28252,Sheet1!$I$5:$I$28252,$B114,Sheet1!$L$5:$L$28252,$A114,Sheet1!$D$5:$D$28252,"宽带费",Sheet1!$E$5:$E$28252,"&lt;&gt;*调拨*")+SUMIFS(Sheet1!$G$5:$G$28252,Sheet1!$I$5:$I$28252,$B114,Sheet1!$L$5:$L$28252,$A114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14" s="32">
        <f>SUMIFS(Sheet1!$G$5:$G$28252,Sheet1!$I$5:$I$28252,$B114,Sheet1!$L$5:$L$28252,$A114,Sheet1!$D$5:$D$28252,"办公费",Sheet1!$E$5:$E$28252,"&lt;&gt;*调拨*")+SUMIFS(Sheet1!$G$5:$G$28252,Sheet1!$I$5:$I$28252,$B114,Sheet1!$L$5:$L$28252,$A114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14" s="32">
        <f>SUMIFS(Sheet1!$G$5:$G$28252,Sheet1!$I$5:$I$28252,$B114,Sheet1!$L$5:$L$28252,$A114,Sheet1!$D$5:$D$28252,"话费",Sheet1!$E$5:$E$28252,"&lt;&gt;*调拨*")+SUMIFS(Sheet1!$G$5:$G$28252,Sheet1!$I$5:$I$28252,$B114,Sheet1!$L$5:$L$28252,$A114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14" s="32">
        <f>SUMIFS(Sheet1!$G$5:$G$28252,Sheet1!$I$5:$I$28252,$B114,Sheet1!$L$5:$L$28252,$A114,Sheet1!$D$5:$D$28252,"房租",Sheet1!$E$5:$E$28252,"&lt;&gt;*调拨*")+SUMIFS(Sheet1!$G$5:$G$28252,Sheet1!$I$5:$I$28252,$B114,Sheet1!$L$5:$L$28252,$A114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14" s="32">
        <f>SUMIFS(Sheet1!$G$5:$G$28252,Sheet1!$I$5:$I$28252,$B114,Sheet1!$L$5:$L$28252,$A114,Sheet1!$E$5:$E$28252,"*调拨*")</f>
        <v>0</v>
      </c>
      <c r="AI114" s="32">
        <f>SUMIFS(Sheet1!$G$5:$G$28252,Sheet1!$I$5:$I$28252,$B114,Sheet1!$L$5:$L$28252,$A114,Sheet1!$D$5:$D$28252,"内部转款",Sheet1!$E$5:$E$28252,"&lt;&gt;*调拨*")+SUMIFS(Sheet1!$G$5:$G$28252,Sheet1!$I$5:$I$28252,$B114,Sheet1!$L$5:$L$28252,$A114,Sheet1!$D$5:$D$28252,"内部转账",Sheet1!$E$5:$E$28252,"&lt;&gt;*调拨*")</f>
        <v>0</v>
      </c>
      <c r="AJ114" s="32">
        <f t="shared" si="9"/>
        <v>0</v>
      </c>
      <c r="AK114" s="32">
        <f>SUMIFS(Sheet1!$G$5:$G$28252,Sheet1!$I$5:$I$28252,$B114,Sheet1!$L$5:$L$28252,$A114)</f>
        <v>6922.77</v>
      </c>
      <c r="AL114" s="32">
        <f t="shared" si="10"/>
        <v>25615.93</v>
      </c>
    </row>
    <row r="115" ht="16.5" spans="1:38">
      <c r="A115" s="30">
        <v>202602</v>
      </c>
      <c r="B115" s="31" t="s">
        <v>114</v>
      </c>
      <c r="C115" s="32">
        <f>SUMIFS(Sheet1!$F$5:$F$28252,Sheet1!$I$5:$I$28252,$B115,Sheet1!$L$5:$L$28252,$A115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5977.42</v>
      </c>
      <c r="D115" s="32">
        <f>SUMIFS(Sheet1!$F$5:$F$28252,Sheet1!$I$5:$I$28252,$B115,Sheet1!$L$5:$L$28252,$A115,Sheet1!$D$5:$D$28252,"医保即时拨付",Sheet1!$E$5:$E$28252,"&lt;&gt;*调拨*")+SUMIFS(Sheet1!$F$5:$F$28252,Sheet1!$I$5:$I$28252,$B115,Sheet1!$L$5:$L$28252,$A115,Sheet1!$E$5:$E$28252,"*医保即时拨付*",Sheet1!$D$5:$D$28252,"&lt;&gt;医保即时拨付",Sheet1!$D$5:$D$28252,"&lt;&gt;内部转款",Sheet1!$D$5:$D$28252,"&lt;&gt;内部转账",Sheet1!$E$5:$E$28252,"&lt;&gt;*调拨*")</f>
        <v>3946.68</v>
      </c>
      <c r="E115" s="32">
        <f>SUMIFS(Sheet1!$F$5:$F$28252,Sheet1!$I$5:$I$28252,$B115,Sheet1!$L$5:$L$28252,$A115,Sheet1!$D$5:$D$28252,"医保",Sheet1!$E$5:$E$28252,"&lt;&gt;*调拨*",Sheet1!$E$5:$E$28252,"&lt;&gt;*医保即时拨付*")+SUMIFS(Sheet1!$F$5:$F$28252,Sheet1!$I$5:$I$28252,$B115,Sheet1!$L$5:$L$28252,$A115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15" s="32">
        <f>SUMIFS(Sheet1!$F$5:$F$28252,Sheet1!$I$5:$I$28252,$B115,Sheet1!$L$5:$L$28252,$A115,Sheet1!$D$5:$D$28252,"聚合",Sheet1!$E$5:$E$28252,"&lt;&gt;*调拨*")+SUMIFS(Sheet1!$F$5:$F$28252,Sheet1!$I$5:$I$28252,$B115,Sheet1!$L$5:$L$28252,$A115,Sheet1!$E$5:$E$28252,"*聚合*",Sheet1!$D$5:$D$28252,"&lt;&gt;聚合",Sheet1!$D$5:$D$28252,"&lt;&gt;内部转款",Sheet1!$D$5:$D$28252,"&lt;&gt;内部转账",Sheet1!$E$5:$E$28252,"&lt;&gt;*调拨*")</f>
        <v>28248.01</v>
      </c>
      <c r="G115" s="32">
        <f>SUMIFS(Sheet1!$F$5:$F$28252,Sheet1!$I$5:$I$28252,$B115,Sheet1!$L$5:$L$28252,$A115,Sheet1!$D$5:$D$28252,"24小时微信",Sheet1!$E$5:$E$28252,"&lt;&gt;*调拨*")+SUMIFS(Sheet1!$F$5:$F$28252,Sheet1!$I$5:$I$28252,$B115,Sheet1!$L$5:$L$28252,$A115,Sheet1!$E$5:$E$28252,"*24小时微信*",Sheet1!$D$5:$D$28252,"&lt;&gt;24小时微信",Sheet1!$D$5:$D$28252,"&lt;&gt;内部转款",Sheet1!$D$5:$D$28252,"&lt;&gt;内部转账",Sheet1!$E$5:$E$28252,"&lt;&gt;*调拨*")</f>
        <v>241.44</v>
      </c>
      <c r="H115" s="32">
        <f>SUMIFS(Sheet1!$F$5:$F$28252,Sheet1!$I$5:$I$28252,$B115,Sheet1!$L$5:$L$28252,$A115,Sheet1!$D$5:$D$28252,"美团",Sheet1!$E$5:$E$28252,"&lt;&gt;*调拨*")+SUMIFS(Sheet1!$F$5:$F$28252,Sheet1!$I$5:$I$28252,$B115,Sheet1!$L$5:$L$28252,$A115,Sheet1!$E$5:$E$28252,"*美团*",Sheet1!$D$5:$D$28252,"&lt;&gt;美团",Sheet1!$D$5:$D$28252,"&lt;&gt;内部转款",Sheet1!$D$5:$D$28252,"&lt;&gt;内部转账",Sheet1!$E$5:$E$28252,"&lt;&gt;*调拨*")</f>
        <v>545.3</v>
      </c>
      <c r="I115" s="32">
        <f>SUMIFS(Sheet1!$F$5:$F$28252,Sheet1!$I$5:$I$28252,$B115,Sheet1!$L$5:$L$28252,$A115,Sheet1!$D$5:$D$28252,"饿了么",Sheet1!$E$5:$E$28252,"&lt;&gt;*调拨*")+SUMIFS(Sheet1!$F$5:$F$28252,Sheet1!$I$5:$I$28252,$B115,Sheet1!$L$5:$L$28252,$A115,Sheet1!$E$5:$E$28252,"*饿了么*",Sheet1!$D$5:$D$28252,"&lt;&gt;饿了么",Sheet1!$D$5:$D$28252,"&lt;&gt;内部转款",Sheet1!$D$5:$D$28252,"&lt;&gt;内部转账",Sheet1!$E$5:$E$28252,"&lt;&gt;*调拨*")</f>
        <v>0</v>
      </c>
      <c r="J115" s="32">
        <f>SUMIFS(Sheet1!$F$5:$F$28252,Sheet1!$I$5:$I$28252,$B115,Sheet1!$L$5:$L$28252,$A115,Sheet1!$D$5:$D$28252,"健E卡",Sheet1!$E$5:$E$28252,"&lt;&gt;*调拨*")+SUMIFS(Sheet1!$F$5:$F$28252,Sheet1!$I$5:$I$28252,$B115,Sheet1!$L$5:$L$28252,$A115,Sheet1!$E$5:$E$28252,"*健E卡*",Sheet1!$D$5:$D$28252,"&lt;&gt;健E卡",Sheet1!$D$5:$D$28252,"&lt;&gt;内部转款",Sheet1!$D$5:$D$28252,"&lt;&gt;内部转账",Sheet1!$E$5:$E$28252,"&lt;&gt;*调拨*")</f>
        <v>21215.39</v>
      </c>
      <c r="K115" s="32">
        <f>SUMIFS(Sheet1!$F$5:$F$28252,Sheet1!$I$5:$I$28252,$B115,Sheet1!$L$5:$L$28252,$A115,Sheet1!$D$5:$D$28252,"抖音",Sheet1!$E$5:$E$28252,"&lt;&gt;*调拨*")+SUMIFS(Sheet1!$F$5:$F$28252,Sheet1!$I$5:$I$28252,$B115,Sheet1!$L$5:$L$28252,$A115,Sheet1!$E$5:$E$28252,"*抖音*",Sheet1!$D$5:$D$28252,"&lt;&gt;抖音",Sheet1!$D$5:$D$28252,"&lt;&gt;内部转款",Sheet1!$D$5:$D$28252,"&lt;&gt;内部转账",Sheet1!$E$5:$E$28252,"&lt;&gt;*调拨*")</f>
        <v>0</v>
      </c>
      <c r="L115" s="32">
        <f>SUMIFS(Sheet1!$F$5:$F$28252,Sheet1!$I$5:$I$28252,$B115,Sheet1!$L$5:$L$28252,$A115,Sheet1!$D$5:$D$28252,"医卡通",Sheet1!$E$5:$E$28252,"&lt;&gt;*调拨*")+SUMIFS(Sheet1!$F$5:$F$28252,Sheet1!$I$5:$I$28252,$B115,Sheet1!$L$5:$L$28252,$A115,Sheet1!$E$5:$E$28252,"*医卡通*",Sheet1!$D$5:$D$28252,"&lt;&gt;医卡通",Sheet1!$D$5:$D$28252,"&lt;&gt;内部转款",Sheet1!$D$5:$D$28252,"&lt;&gt;内部转账",Sheet1!$E$5:$E$28252,"&lt;&gt;*调拨*")</f>
        <v>0</v>
      </c>
      <c r="M115" s="32">
        <f>SUMIFS(Sheet1!$F$5:$F$28252,Sheet1!$I$5:$I$28252,$B115,Sheet1!$L$5:$L$28252,$A115,Sheet1!$D$5:$D$28252,"企健网",Sheet1!$E$5:$E$28252,"&lt;&gt;*调拨*")+SUMIFS(Sheet1!$F$5:$F$28252,Sheet1!$I$5:$I$28252,$B115,Sheet1!$L$5:$L$28252,$A115,Sheet1!$E$5:$E$28252,"*企健网*",Sheet1!$D$5:$D$28252,"&lt;&gt;企健网",Sheet1!$D$5:$D$28252,"&lt;&gt;内部转款",Sheet1!$D$5:$D$28252,"&lt;&gt;内部转账",Sheet1!$E$5:$E$28252,"&lt;&gt;*调拨*")</f>
        <v>0</v>
      </c>
      <c r="N115" s="32">
        <f>SUMIFS(Sheet1!$F$5:$F$28252,Sheet1!$I$5:$I$28252,$B115,Sheet1!$L$5:$L$28252,$A115,Sheet1!$D$5:$D$28252,"银联",Sheet1!$E$5:$E$28252,"&lt;&gt;*调拨*")+SUMIFS(Sheet1!$F$5:$F$28252,Sheet1!$I$5:$I$28252,$B115,Sheet1!$L$5:$L$28252,$A115,Sheet1!$E$5:$E$28252,"*银联*",Sheet1!$D$5:$D$28252,"&lt;&gt;银联",Sheet1!$D$5:$D$28252,"&lt;&gt;内部转款",Sheet1!$D$5:$D$28252,"&lt;&gt;内部转账",Sheet1!$E$5:$E$28252,"&lt;&gt;*调拨*")</f>
        <v>0</v>
      </c>
      <c r="O115" s="32">
        <f>SUMIFS(Sheet1!$F$5:$F$28252,Sheet1!$I$5:$I$28252,$B115,Sheet1!$L$5:$L$28252,$A115,Sheet1!$D$5:$D$28252,"京东",Sheet1!$E$5:$E$28252,"&lt;&gt;*调拨*")+SUMIFS(Sheet1!$F$5:$F$28252,Sheet1!$I$5:$I$28252,$B115,Sheet1!$L$5:$L$28252,$A115,Sheet1!$E$5:$E$28252,"*京东*",Sheet1!$D$5:$D$28252,"&lt;&gt;京东",Sheet1!$D$5:$D$28252,"&lt;&gt;内部转款",Sheet1!$D$5:$D$28252,"&lt;&gt;内部转账",Sheet1!$E$5:$E$28252,"&lt;&gt;*调拨*")</f>
        <v>0</v>
      </c>
      <c r="P115" s="32">
        <f>SUMIFS(Sheet1!$F$5:$F$28252,Sheet1!$I$5:$I$28252,$B115,Sheet1!$L$5:$L$28252,$A115,Sheet1!$D$5:$D$28252,"药机微信",Sheet1!$E$5:$E$28252,"&lt;&gt;*调拨*")+SUMIFS(Sheet1!$F$5:$F$28252,Sheet1!$I$5:$I$28252,$B115,Sheet1!$L$5:$L$28252,$A115,Sheet1!$E$5:$E$28252,"*药机微信*",Sheet1!$D$5:$D$28252,"&lt;&gt;药机微信",Sheet1!$D$5:$D$28252,"&lt;&gt;内部转款",Sheet1!$D$5:$D$28252,"&lt;&gt;内部转账",Sheet1!$E$5:$E$28252,"&lt;&gt;*调拨*")</f>
        <v>0</v>
      </c>
      <c r="Q115" s="32">
        <f>SUMIFS(Sheet1!$F$5:$F$28252,Sheet1!$I$5:$I$28252,$B115,Sheet1!$L$5:$L$28252,$A115,Sheet1!$D$5:$D$28252,"亲情卡",Sheet1!$E$5:$E$28252,"&lt;&gt;*调拨*")+SUMIFS(Sheet1!$F$5:$F$28252,Sheet1!$I$5:$I$28252,$B115,Sheet1!$L$5:$L$28252,$A115,Sheet1!$E$5:$E$28252,"*亲情卡*",Sheet1!$D$5:$D$28252,"&lt;&gt;亲情卡",Sheet1!$D$5:$D$28252,"&lt;&gt;内部转款",Sheet1!$D$5:$D$28252,"&lt;&gt;内部转账",Sheet1!$E$5:$E$28252,"&lt;&gt;*调拨*")</f>
        <v>0</v>
      </c>
      <c r="R115" s="32">
        <f>SUMIFS(Sheet1!$F$5:$F$28252,Sheet1!$I$5:$I$28252,$B115,Sheet1!$L$5:$L$28252,$A115,Sheet1!$D$5:$D$28252,"优惠券",Sheet1!$E$5:$E$28252,"&lt;&gt;*调拨*")+SUMIFS(Sheet1!$F$5:$F$28252,Sheet1!$I$5:$I$28252,$B115,Sheet1!$L$5:$L$28252,$A115,Sheet1!$E$5:$E$28252,"*优惠券*",Sheet1!$D$5:$D$28252,"&lt;&gt;优惠券",Sheet1!$D$5:$D$28252,"&lt;&gt;内部转款",Sheet1!$D$5:$D$28252,"&lt;&gt;内部转账",Sheet1!$E$5:$E$28252,"&lt;&gt;*调拨*")</f>
        <v>0</v>
      </c>
      <c r="S115" s="32">
        <f>SUMIFS(Sheet1!$F$5:$F$28252,Sheet1!$I$5:$I$28252,$B115,Sheet1!$L$5:$L$28252,$A115,Sheet1!$D$5:$D$28252,"代金券",Sheet1!$E$5:$E$28252,"&lt;&gt;*调拨*")+SUMIFS(Sheet1!$F$5:$F$28252,Sheet1!$I$5:$I$28252,$B115,Sheet1!$L$5:$L$28252,$A115,Sheet1!$E$5:$E$28252,"*代金券*",Sheet1!$D$5:$D$28252,"&lt;&gt;代金券",Sheet1!$D$5:$D$28252,"&lt;&gt;内部转款",Sheet1!$D$5:$D$28252,"&lt;&gt;内部转账",Sheet1!$E$5:$E$28252,"&lt;&gt;*调拨*")</f>
        <v>0</v>
      </c>
      <c r="T115" s="32">
        <f>SUMIFS(Sheet1!$F$5:$F$28252,Sheet1!$I$5:$I$28252,$B115,Sheet1!$L$5:$L$28252,$A115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115,Sheet1!$L$5:$L$28252,$A115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115,Sheet1!$L$5:$L$28252,$A115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115,Sheet1!$L$5:$L$28252,$A115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15" s="32">
        <f>SUMIFS(Sheet1!$F$5:$F$28252,Sheet1!$I$5:$I$28252,$B115,Sheet1!$L$5:$L$28252,$A115,Sheet1!$E$5:$E$28252,"*调拨*")</f>
        <v>0</v>
      </c>
      <c r="V115" s="32">
        <f>SUMIFS(Sheet1!$F$5:$F$28252,Sheet1!$I$5:$I$28252,$B115,Sheet1!$L$5:$L$28252,$A115,Sheet1!$D$5:$D$28252,"储值",Sheet1!$E$5:$E$28252,"&lt;&gt;*调拨*")+SUMIFS(Sheet1!$F$5:$F$28252,Sheet1!$I$5:$I$28252,$B115,Sheet1!$L$5:$L$28252,$A115,Sheet1!$E$5:$E$28252,"*储值*",Sheet1!$D$5:$D$28252,"&lt;&gt;储值",Sheet1!$D$5:$D$28252,"&lt;&gt;内部转款",Sheet1!$D$5:$D$28252,"&lt;&gt;内部转账",Sheet1!$E$5:$E$28252,"&lt;&gt;*调拨*")</f>
        <v>0</v>
      </c>
      <c r="W115" s="32">
        <f>SUMIFS(Sheet1!$F$5:$F$28252,Sheet1!$I$5:$I$28252,$B115,Sheet1!$L$5:$L$28252,$A115,Sheet1!$D$5:$D$28252,"效期",Sheet1!$E$5:$E$28252,"&lt;&gt;*调拨*")+SUMIFS(Sheet1!$F$5:$F$28252,Sheet1!$I$5:$I$28252,$B115,Sheet1!$L$5:$L$28252,$A115,Sheet1!$E$5:$E$28252,"*效期*",Sheet1!$D$5:$D$28252,"&lt;&gt;效期",Sheet1!$D$5:$D$28252,"&lt;&gt;内部转款",Sheet1!$D$5:$D$28252,"&lt;&gt;内部转账",Sheet1!$E$5:$E$28252,"&lt;&gt;*调拨*")</f>
        <v>0</v>
      </c>
      <c r="X115" s="32">
        <f>SUMIFS(Sheet1!$F$5:$F$28252,Sheet1!$I$5:$I$28252,$B115,Sheet1!$L$5:$L$28252,$A115,Sheet1!$D$5:$D$28252,"内部转款",Sheet1!$E$5:$E$28252,"&lt;&gt;*调拨*")+SUMIFS(Sheet1!$F$5:$F$28252,Sheet1!$I$5:$I$28252,$B115,Sheet1!$L$5:$L$28252,$A115,Sheet1!$D$5:$D$28252,"内部转账",Sheet1!$E$5:$E$28252,"&lt;&gt;*调拨*")</f>
        <v>0</v>
      </c>
      <c r="Y115" s="32">
        <f t="shared" si="8"/>
        <v>0</v>
      </c>
      <c r="Z115" s="32">
        <f>SUMIFS(Sheet1!$F$5:$F$28252,Sheet1!$I$5:$I$28252,$B115,Sheet1!$L$5:$L$28252,$A115)</f>
        <v>60174.24</v>
      </c>
      <c r="AA115" s="32">
        <f>SUMIFS(Sheet1!$G$5:$G$28252,Sheet1!$I$5:$I$28252,$B115,Sheet1!$L$5:$L$28252,$A115,Sheet1!$D$5:$D$28252,"工资",Sheet1!$E$5:$E$28252,"&lt;&gt;*调拨*")+SUMIFS(Sheet1!$G$5:$G$28252,Sheet1!$I$5:$I$28252,$B115,Sheet1!$L$5:$L$28252,$A115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6079.02</v>
      </c>
      <c r="AB115" s="32">
        <f>SUMIFS(Sheet1!$G$5:$G$28252,Sheet1!$I$5:$I$28252,$B115,Sheet1!$L$5:$L$28252,$A115,Sheet1!$D$5:$D$28252,"水费",Sheet1!$E$5:$E$28252,"&lt;&gt;*调拨*")+SUMIFS(Sheet1!$G$5:$G$28252,Sheet1!$I$5:$I$28252,$B115,Sheet1!$L$5:$L$28252,$A115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15" s="32">
        <f>SUMIFS(Sheet1!$G$5:$G$28252,Sheet1!$I$5:$I$28252,$B115,Sheet1!$L$5:$L$28252,$A115,Sheet1!$D$5:$D$28252,"电费",Sheet1!$E$5:$E$28252,"&lt;&gt;*调拨*")+SUMIFS(Sheet1!$G$5:$G$28252,Sheet1!$I$5:$I$28252,$B115,Sheet1!$L$5:$L$28252,$A115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15" s="32">
        <f>SUMIFS(Sheet1!$G$5:$G$28252,Sheet1!$I$5:$I$28252,$B115,Sheet1!$L$5:$L$28252,$A115,Sheet1!$D$5:$D$28252,"宽带费",Sheet1!$E$5:$E$28252,"&lt;&gt;*调拨*")+SUMIFS(Sheet1!$G$5:$G$28252,Sheet1!$I$5:$I$28252,$B115,Sheet1!$L$5:$L$28252,$A115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15" s="32">
        <f>SUMIFS(Sheet1!$G$5:$G$28252,Sheet1!$I$5:$I$28252,$B115,Sheet1!$L$5:$L$28252,$A115,Sheet1!$D$5:$D$28252,"办公费",Sheet1!$E$5:$E$28252,"&lt;&gt;*调拨*")+SUMIFS(Sheet1!$G$5:$G$28252,Sheet1!$I$5:$I$28252,$B115,Sheet1!$L$5:$L$28252,$A115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15" s="32">
        <f>SUMIFS(Sheet1!$G$5:$G$28252,Sheet1!$I$5:$I$28252,$B115,Sheet1!$L$5:$L$28252,$A115,Sheet1!$D$5:$D$28252,"话费",Sheet1!$E$5:$E$28252,"&lt;&gt;*调拨*")+SUMIFS(Sheet1!$G$5:$G$28252,Sheet1!$I$5:$I$28252,$B115,Sheet1!$L$5:$L$28252,$A115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15" s="32">
        <f>SUMIFS(Sheet1!$G$5:$G$28252,Sheet1!$I$5:$I$28252,$B115,Sheet1!$L$5:$L$28252,$A115,Sheet1!$D$5:$D$28252,"房租",Sheet1!$E$5:$E$28252,"&lt;&gt;*调拨*")+SUMIFS(Sheet1!$G$5:$G$28252,Sheet1!$I$5:$I$28252,$B115,Sheet1!$L$5:$L$28252,$A115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15" s="32">
        <f>SUMIFS(Sheet1!$G$5:$G$28252,Sheet1!$I$5:$I$28252,$B115,Sheet1!$L$5:$L$28252,$A115,Sheet1!$E$5:$E$28252,"*调拨*")</f>
        <v>0</v>
      </c>
      <c r="AI115" s="32">
        <f>SUMIFS(Sheet1!$G$5:$G$28252,Sheet1!$I$5:$I$28252,$B115,Sheet1!$L$5:$L$28252,$A115,Sheet1!$D$5:$D$28252,"内部转款",Sheet1!$E$5:$E$28252,"&lt;&gt;*调拨*")+SUMIFS(Sheet1!$G$5:$G$28252,Sheet1!$I$5:$I$28252,$B115,Sheet1!$L$5:$L$28252,$A115,Sheet1!$D$5:$D$28252,"内部转账",Sheet1!$E$5:$E$28252,"&lt;&gt;*调拨*")</f>
        <v>0</v>
      </c>
      <c r="AJ115" s="32">
        <f t="shared" si="9"/>
        <v>26.4399999999996</v>
      </c>
      <c r="AK115" s="32">
        <f>SUMIFS(Sheet1!$G$5:$G$28252,Sheet1!$I$5:$I$28252,$B115,Sheet1!$L$5:$L$28252,$A115)</f>
        <v>6105.46</v>
      </c>
      <c r="AL115" s="32">
        <f t="shared" si="10"/>
        <v>54068.78</v>
      </c>
    </row>
    <row r="116" ht="16.5" spans="1:38">
      <c r="A116" s="30">
        <v>202602</v>
      </c>
      <c r="B116" s="31" t="s">
        <v>103</v>
      </c>
      <c r="C116" s="32">
        <f>SUMIFS(Sheet1!$F$5:$F$28252,Sheet1!$I$5:$I$28252,$B116,Sheet1!$L$5:$L$28252,$A116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10238.21</v>
      </c>
      <c r="D116" s="32">
        <f>SUMIFS(Sheet1!$F$5:$F$28252,Sheet1!$I$5:$I$28252,$B116,Sheet1!$L$5:$L$28252,$A116,Sheet1!$D$5:$D$28252,"医保即时拨付",Sheet1!$E$5:$E$28252,"&lt;&gt;*调拨*")+SUMIFS(Sheet1!$F$5:$F$28252,Sheet1!$I$5:$I$28252,$B116,Sheet1!$L$5:$L$28252,$A116,Sheet1!$E$5:$E$28252,"*医保即时拨付*",Sheet1!$D$5:$D$28252,"&lt;&gt;医保即时拨付",Sheet1!$D$5:$D$28252,"&lt;&gt;内部转款",Sheet1!$D$5:$D$28252,"&lt;&gt;内部转账",Sheet1!$E$5:$E$28252,"&lt;&gt;*调拨*")</f>
        <v>0</v>
      </c>
      <c r="E116" s="32">
        <f>SUMIFS(Sheet1!$F$5:$F$28252,Sheet1!$I$5:$I$28252,$B116,Sheet1!$L$5:$L$28252,$A116,Sheet1!$D$5:$D$28252,"医保",Sheet1!$E$5:$E$28252,"&lt;&gt;*调拨*",Sheet1!$E$5:$E$28252,"&lt;&gt;*医保即时拨付*")+SUMIFS(Sheet1!$F$5:$F$28252,Sheet1!$I$5:$I$28252,$B116,Sheet1!$L$5:$L$28252,$A116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16" s="32">
        <f>SUMIFS(Sheet1!$F$5:$F$28252,Sheet1!$I$5:$I$28252,$B116,Sheet1!$L$5:$L$28252,$A116,Sheet1!$D$5:$D$28252,"聚合",Sheet1!$E$5:$E$28252,"&lt;&gt;*调拨*")+SUMIFS(Sheet1!$F$5:$F$28252,Sheet1!$I$5:$I$28252,$B116,Sheet1!$L$5:$L$28252,$A116,Sheet1!$E$5:$E$28252,"*聚合*",Sheet1!$D$5:$D$28252,"&lt;&gt;聚合",Sheet1!$D$5:$D$28252,"&lt;&gt;内部转款",Sheet1!$D$5:$D$28252,"&lt;&gt;内部转账",Sheet1!$E$5:$E$28252,"&lt;&gt;*调拨*")</f>
        <v>22797.21</v>
      </c>
      <c r="G116" s="32">
        <f>SUMIFS(Sheet1!$F$5:$F$28252,Sheet1!$I$5:$I$28252,$B116,Sheet1!$L$5:$L$28252,$A116,Sheet1!$D$5:$D$28252,"24小时微信",Sheet1!$E$5:$E$28252,"&lt;&gt;*调拨*")+SUMIFS(Sheet1!$F$5:$F$28252,Sheet1!$I$5:$I$28252,$B116,Sheet1!$L$5:$L$28252,$A116,Sheet1!$E$5:$E$28252,"*24小时微信*",Sheet1!$D$5:$D$28252,"&lt;&gt;24小时微信",Sheet1!$D$5:$D$28252,"&lt;&gt;内部转款",Sheet1!$D$5:$D$28252,"&lt;&gt;内部转账",Sheet1!$E$5:$E$28252,"&lt;&gt;*调拨*")</f>
        <v>0</v>
      </c>
      <c r="H116" s="32">
        <f>SUMIFS(Sheet1!$F$5:$F$28252,Sheet1!$I$5:$I$28252,$B116,Sheet1!$L$5:$L$28252,$A116,Sheet1!$D$5:$D$28252,"美团",Sheet1!$E$5:$E$28252,"&lt;&gt;*调拨*")+SUMIFS(Sheet1!$F$5:$F$28252,Sheet1!$I$5:$I$28252,$B116,Sheet1!$L$5:$L$28252,$A116,Sheet1!$E$5:$E$28252,"*美团*",Sheet1!$D$5:$D$28252,"&lt;&gt;美团",Sheet1!$D$5:$D$28252,"&lt;&gt;内部转款",Sheet1!$D$5:$D$28252,"&lt;&gt;内部转账",Sheet1!$E$5:$E$28252,"&lt;&gt;*调拨*")</f>
        <v>0</v>
      </c>
      <c r="I116" s="32">
        <f>SUMIFS(Sheet1!$F$5:$F$28252,Sheet1!$I$5:$I$28252,$B116,Sheet1!$L$5:$L$28252,$A116,Sheet1!$D$5:$D$28252,"饿了么",Sheet1!$E$5:$E$28252,"&lt;&gt;*调拨*")+SUMIFS(Sheet1!$F$5:$F$28252,Sheet1!$I$5:$I$28252,$B116,Sheet1!$L$5:$L$28252,$A116,Sheet1!$E$5:$E$28252,"*饿了么*",Sheet1!$D$5:$D$28252,"&lt;&gt;饿了么",Sheet1!$D$5:$D$28252,"&lt;&gt;内部转款",Sheet1!$D$5:$D$28252,"&lt;&gt;内部转账",Sheet1!$E$5:$E$28252,"&lt;&gt;*调拨*")</f>
        <v>0</v>
      </c>
      <c r="J116" s="32">
        <f>SUMIFS(Sheet1!$F$5:$F$28252,Sheet1!$I$5:$I$28252,$B116,Sheet1!$L$5:$L$28252,$A116,Sheet1!$D$5:$D$28252,"健E卡",Sheet1!$E$5:$E$28252,"&lt;&gt;*调拨*")+SUMIFS(Sheet1!$F$5:$F$28252,Sheet1!$I$5:$I$28252,$B116,Sheet1!$L$5:$L$28252,$A116,Sheet1!$E$5:$E$28252,"*健E卡*",Sheet1!$D$5:$D$28252,"&lt;&gt;健E卡",Sheet1!$D$5:$D$28252,"&lt;&gt;内部转款",Sheet1!$D$5:$D$28252,"&lt;&gt;内部转账",Sheet1!$E$5:$E$28252,"&lt;&gt;*调拨*")</f>
        <v>0</v>
      </c>
      <c r="K116" s="32">
        <f>SUMIFS(Sheet1!$F$5:$F$28252,Sheet1!$I$5:$I$28252,$B116,Sheet1!$L$5:$L$28252,$A116,Sheet1!$D$5:$D$28252,"抖音",Sheet1!$E$5:$E$28252,"&lt;&gt;*调拨*")+SUMIFS(Sheet1!$F$5:$F$28252,Sheet1!$I$5:$I$28252,$B116,Sheet1!$L$5:$L$28252,$A116,Sheet1!$E$5:$E$28252,"*抖音*",Sheet1!$D$5:$D$28252,"&lt;&gt;抖音",Sheet1!$D$5:$D$28252,"&lt;&gt;内部转款",Sheet1!$D$5:$D$28252,"&lt;&gt;内部转账",Sheet1!$E$5:$E$28252,"&lt;&gt;*调拨*")</f>
        <v>0</v>
      </c>
      <c r="L116" s="32">
        <f>SUMIFS(Sheet1!$F$5:$F$28252,Sheet1!$I$5:$I$28252,$B116,Sheet1!$L$5:$L$28252,$A116,Sheet1!$D$5:$D$28252,"医卡通",Sheet1!$E$5:$E$28252,"&lt;&gt;*调拨*")+SUMIFS(Sheet1!$F$5:$F$28252,Sheet1!$I$5:$I$28252,$B116,Sheet1!$L$5:$L$28252,$A116,Sheet1!$E$5:$E$28252,"*医卡通*",Sheet1!$D$5:$D$28252,"&lt;&gt;医卡通",Sheet1!$D$5:$D$28252,"&lt;&gt;内部转款",Sheet1!$D$5:$D$28252,"&lt;&gt;内部转账",Sheet1!$E$5:$E$28252,"&lt;&gt;*调拨*")</f>
        <v>0</v>
      </c>
      <c r="M116" s="32">
        <f>SUMIFS(Sheet1!$F$5:$F$28252,Sheet1!$I$5:$I$28252,$B116,Sheet1!$L$5:$L$28252,$A116,Sheet1!$D$5:$D$28252,"企健网",Sheet1!$E$5:$E$28252,"&lt;&gt;*调拨*")+SUMIFS(Sheet1!$F$5:$F$28252,Sheet1!$I$5:$I$28252,$B116,Sheet1!$L$5:$L$28252,$A116,Sheet1!$E$5:$E$28252,"*企健网*",Sheet1!$D$5:$D$28252,"&lt;&gt;企健网",Sheet1!$D$5:$D$28252,"&lt;&gt;内部转款",Sheet1!$D$5:$D$28252,"&lt;&gt;内部转账",Sheet1!$E$5:$E$28252,"&lt;&gt;*调拨*")</f>
        <v>0</v>
      </c>
      <c r="N116" s="32">
        <f>SUMIFS(Sheet1!$F$5:$F$28252,Sheet1!$I$5:$I$28252,$B116,Sheet1!$L$5:$L$28252,$A116,Sheet1!$D$5:$D$28252,"银联",Sheet1!$E$5:$E$28252,"&lt;&gt;*调拨*")+SUMIFS(Sheet1!$F$5:$F$28252,Sheet1!$I$5:$I$28252,$B116,Sheet1!$L$5:$L$28252,$A116,Sheet1!$E$5:$E$28252,"*银联*",Sheet1!$D$5:$D$28252,"&lt;&gt;银联",Sheet1!$D$5:$D$28252,"&lt;&gt;内部转款",Sheet1!$D$5:$D$28252,"&lt;&gt;内部转账",Sheet1!$E$5:$E$28252,"&lt;&gt;*调拨*")</f>
        <v>0</v>
      </c>
      <c r="O116" s="32">
        <f>SUMIFS(Sheet1!$F$5:$F$28252,Sheet1!$I$5:$I$28252,$B116,Sheet1!$L$5:$L$28252,$A116,Sheet1!$D$5:$D$28252,"京东",Sheet1!$E$5:$E$28252,"&lt;&gt;*调拨*")+SUMIFS(Sheet1!$F$5:$F$28252,Sheet1!$I$5:$I$28252,$B116,Sheet1!$L$5:$L$28252,$A116,Sheet1!$E$5:$E$28252,"*京东*",Sheet1!$D$5:$D$28252,"&lt;&gt;京东",Sheet1!$D$5:$D$28252,"&lt;&gt;内部转款",Sheet1!$D$5:$D$28252,"&lt;&gt;内部转账",Sheet1!$E$5:$E$28252,"&lt;&gt;*调拨*")</f>
        <v>0</v>
      </c>
      <c r="P116" s="32">
        <f>SUMIFS(Sheet1!$F$5:$F$28252,Sheet1!$I$5:$I$28252,$B116,Sheet1!$L$5:$L$28252,$A116,Sheet1!$D$5:$D$28252,"药机微信",Sheet1!$E$5:$E$28252,"&lt;&gt;*调拨*")+SUMIFS(Sheet1!$F$5:$F$28252,Sheet1!$I$5:$I$28252,$B116,Sheet1!$L$5:$L$28252,$A116,Sheet1!$E$5:$E$28252,"*药机微信*",Sheet1!$D$5:$D$28252,"&lt;&gt;药机微信",Sheet1!$D$5:$D$28252,"&lt;&gt;内部转款",Sheet1!$D$5:$D$28252,"&lt;&gt;内部转账",Sheet1!$E$5:$E$28252,"&lt;&gt;*调拨*")</f>
        <v>0</v>
      </c>
      <c r="Q116" s="32">
        <f>SUMIFS(Sheet1!$F$5:$F$28252,Sheet1!$I$5:$I$28252,$B116,Sheet1!$L$5:$L$28252,$A116,Sheet1!$D$5:$D$28252,"亲情卡",Sheet1!$E$5:$E$28252,"&lt;&gt;*调拨*")+SUMIFS(Sheet1!$F$5:$F$28252,Sheet1!$I$5:$I$28252,$B116,Sheet1!$L$5:$L$28252,$A116,Sheet1!$E$5:$E$28252,"*亲情卡*",Sheet1!$D$5:$D$28252,"&lt;&gt;亲情卡",Sheet1!$D$5:$D$28252,"&lt;&gt;内部转款",Sheet1!$D$5:$D$28252,"&lt;&gt;内部转账",Sheet1!$E$5:$E$28252,"&lt;&gt;*调拨*")</f>
        <v>0</v>
      </c>
      <c r="R116" s="32">
        <f>SUMIFS(Sheet1!$F$5:$F$28252,Sheet1!$I$5:$I$28252,$B116,Sheet1!$L$5:$L$28252,$A116,Sheet1!$D$5:$D$28252,"优惠券",Sheet1!$E$5:$E$28252,"&lt;&gt;*调拨*")+SUMIFS(Sheet1!$F$5:$F$28252,Sheet1!$I$5:$I$28252,$B116,Sheet1!$L$5:$L$28252,$A116,Sheet1!$E$5:$E$28252,"*优惠券*",Sheet1!$D$5:$D$28252,"&lt;&gt;优惠券",Sheet1!$D$5:$D$28252,"&lt;&gt;内部转款",Sheet1!$D$5:$D$28252,"&lt;&gt;内部转账",Sheet1!$E$5:$E$28252,"&lt;&gt;*调拨*")</f>
        <v>0</v>
      </c>
      <c r="S116" s="32">
        <f>SUMIFS(Sheet1!$F$5:$F$28252,Sheet1!$I$5:$I$28252,$B116,Sheet1!$L$5:$L$28252,$A116,Sheet1!$D$5:$D$28252,"代金券",Sheet1!$E$5:$E$28252,"&lt;&gt;*调拨*")+SUMIFS(Sheet1!$F$5:$F$28252,Sheet1!$I$5:$I$28252,$B116,Sheet1!$L$5:$L$28252,$A116,Sheet1!$E$5:$E$28252,"*代金券*",Sheet1!$D$5:$D$28252,"&lt;&gt;代金券",Sheet1!$D$5:$D$28252,"&lt;&gt;内部转款",Sheet1!$D$5:$D$28252,"&lt;&gt;内部转账",Sheet1!$E$5:$E$28252,"&lt;&gt;*调拨*")</f>
        <v>0</v>
      </c>
      <c r="T116" s="32">
        <f>SUMIFS(Sheet1!$F$5:$F$28252,Sheet1!$I$5:$I$28252,$B116,Sheet1!$L$5:$L$28252,$A116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116,Sheet1!$L$5:$L$28252,$A116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116,Sheet1!$L$5:$L$28252,$A116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116,Sheet1!$L$5:$L$28252,$A116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16" s="32">
        <f>SUMIFS(Sheet1!$F$5:$F$28252,Sheet1!$I$5:$I$28252,$B116,Sheet1!$L$5:$L$28252,$A116,Sheet1!$E$5:$E$28252,"*调拨*")</f>
        <v>0</v>
      </c>
      <c r="V116" s="32">
        <f>SUMIFS(Sheet1!$F$5:$F$28252,Sheet1!$I$5:$I$28252,$B116,Sheet1!$L$5:$L$28252,$A116,Sheet1!$D$5:$D$28252,"储值",Sheet1!$E$5:$E$28252,"&lt;&gt;*调拨*")+SUMIFS(Sheet1!$F$5:$F$28252,Sheet1!$I$5:$I$28252,$B116,Sheet1!$L$5:$L$28252,$A116,Sheet1!$E$5:$E$28252,"*储值*",Sheet1!$D$5:$D$28252,"&lt;&gt;储值",Sheet1!$D$5:$D$28252,"&lt;&gt;内部转款",Sheet1!$D$5:$D$28252,"&lt;&gt;内部转账",Sheet1!$E$5:$E$28252,"&lt;&gt;*调拨*")</f>
        <v>0</v>
      </c>
      <c r="W116" s="32">
        <f>SUMIFS(Sheet1!$F$5:$F$28252,Sheet1!$I$5:$I$28252,$B116,Sheet1!$L$5:$L$28252,$A116,Sheet1!$D$5:$D$28252,"效期",Sheet1!$E$5:$E$28252,"&lt;&gt;*调拨*")+SUMIFS(Sheet1!$F$5:$F$28252,Sheet1!$I$5:$I$28252,$B116,Sheet1!$L$5:$L$28252,$A116,Sheet1!$E$5:$E$28252,"*效期*",Sheet1!$D$5:$D$28252,"&lt;&gt;效期",Sheet1!$D$5:$D$28252,"&lt;&gt;内部转款",Sheet1!$D$5:$D$28252,"&lt;&gt;内部转账",Sheet1!$E$5:$E$28252,"&lt;&gt;*调拨*")</f>
        <v>0</v>
      </c>
      <c r="X116" s="32">
        <f>SUMIFS(Sheet1!$F$5:$F$28252,Sheet1!$I$5:$I$28252,$B116,Sheet1!$L$5:$L$28252,$A116,Sheet1!$D$5:$D$28252,"内部转款",Sheet1!$E$5:$E$28252,"&lt;&gt;*调拨*")+SUMIFS(Sheet1!$F$5:$F$28252,Sheet1!$I$5:$I$28252,$B116,Sheet1!$L$5:$L$28252,$A116,Sheet1!$D$5:$D$28252,"内部转账",Sheet1!$E$5:$E$28252,"&lt;&gt;*调拨*")</f>
        <v>0</v>
      </c>
      <c r="Y116" s="32">
        <f t="shared" si="8"/>
        <v>0</v>
      </c>
      <c r="Z116" s="32">
        <f>SUMIFS(Sheet1!$F$5:$F$28252,Sheet1!$I$5:$I$28252,$B116,Sheet1!$L$5:$L$28252,$A116)</f>
        <v>33035.42</v>
      </c>
      <c r="AA116" s="32">
        <f>SUMIFS(Sheet1!$G$5:$G$28252,Sheet1!$I$5:$I$28252,$B116,Sheet1!$L$5:$L$28252,$A116,Sheet1!$D$5:$D$28252,"工资",Sheet1!$E$5:$E$28252,"&lt;&gt;*调拨*")+SUMIFS(Sheet1!$G$5:$G$28252,Sheet1!$I$5:$I$28252,$B116,Sheet1!$L$5:$L$28252,$A116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4759.14</v>
      </c>
      <c r="AB116" s="32">
        <f>SUMIFS(Sheet1!$G$5:$G$28252,Sheet1!$I$5:$I$28252,$B116,Sheet1!$L$5:$L$28252,$A116,Sheet1!$D$5:$D$28252,"水费",Sheet1!$E$5:$E$28252,"&lt;&gt;*调拨*")+SUMIFS(Sheet1!$G$5:$G$28252,Sheet1!$I$5:$I$28252,$B116,Sheet1!$L$5:$L$28252,$A116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16" s="32">
        <f>SUMIFS(Sheet1!$G$5:$G$28252,Sheet1!$I$5:$I$28252,$B116,Sheet1!$L$5:$L$28252,$A116,Sheet1!$D$5:$D$28252,"电费",Sheet1!$E$5:$E$28252,"&lt;&gt;*调拨*")+SUMIFS(Sheet1!$G$5:$G$28252,Sheet1!$I$5:$I$28252,$B116,Sheet1!$L$5:$L$28252,$A116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16" s="32">
        <f>SUMIFS(Sheet1!$G$5:$G$28252,Sheet1!$I$5:$I$28252,$B116,Sheet1!$L$5:$L$28252,$A116,Sheet1!$D$5:$D$28252,"宽带费",Sheet1!$E$5:$E$28252,"&lt;&gt;*调拨*")+SUMIFS(Sheet1!$G$5:$G$28252,Sheet1!$I$5:$I$28252,$B116,Sheet1!$L$5:$L$28252,$A116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16" s="32">
        <f>SUMIFS(Sheet1!$G$5:$G$28252,Sheet1!$I$5:$I$28252,$B116,Sheet1!$L$5:$L$28252,$A116,Sheet1!$D$5:$D$28252,"办公费",Sheet1!$E$5:$E$28252,"&lt;&gt;*调拨*")+SUMIFS(Sheet1!$G$5:$G$28252,Sheet1!$I$5:$I$28252,$B116,Sheet1!$L$5:$L$28252,$A116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16" s="32">
        <f>SUMIFS(Sheet1!$G$5:$G$28252,Sheet1!$I$5:$I$28252,$B116,Sheet1!$L$5:$L$28252,$A116,Sheet1!$D$5:$D$28252,"话费",Sheet1!$E$5:$E$28252,"&lt;&gt;*调拨*")+SUMIFS(Sheet1!$G$5:$G$28252,Sheet1!$I$5:$I$28252,$B116,Sheet1!$L$5:$L$28252,$A116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16" s="32">
        <f>SUMIFS(Sheet1!$G$5:$G$28252,Sheet1!$I$5:$I$28252,$B116,Sheet1!$L$5:$L$28252,$A116,Sheet1!$D$5:$D$28252,"房租",Sheet1!$E$5:$E$28252,"&lt;&gt;*调拨*")+SUMIFS(Sheet1!$G$5:$G$28252,Sheet1!$I$5:$I$28252,$B116,Sheet1!$L$5:$L$28252,$A116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16" s="32">
        <f>SUMIFS(Sheet1!$G$5:$G$28252,Sheet1!$I$5:$I$28252,$B116,Sheet1!$L$5:$L$28252,$A116,Sheet1!$E$5:$E$28252,"*调拨*")</f>
        <v>0</v>
      </c>
      <c r="AI116" s="32">
        <f>SUMIFS(Sheet1!$G$5:$G$28252,Sheet1!$I$5:$I$28252,$B116,Sheet1!$L$5:$L$28252,$A116,Sheet1!$D$5:$D$28252,"内部转款",Sheet1!$E$5:$E$28252,"&lt;&gt;*调拨*")+SUMIFS(Sheet1!$G$5:$G$28252,Sheet1!$I$5:$I$28252,$B116,Sheet1!$L$5:$L$28252,$A116,Sheet1!$D$5:$D$28252,"内部转账",Sheet1!$E$5:$E$28252,"&lt;&gt;*调拨*")</f>
        <v>0</v>
      </c>
      <c r="AJ116" s="32">
        <f t="shared" si="9"/>
        <v>70</v>
      </c>
      <c r="AK116" s="32">
        <f>SUMIFS(Sheet1!$G$5:$G$28252,Sheet1!$I$5:$I$28252,$B116,Sheet1!$L$5:$L$28252,$A116)</f>
        <v>4829.14</v>
      </c>
      <c r="AL116" s="32">
        <f t="shared" si="10"/>
        <v>28206.28</v>
      </c>
    </row>
    <row r="117" ht="16.5" spans="1:38">
      <c r="A117" s="30">
        <v>202602</v>
      </c>
      <c r="B117" s="31" t="s">
        <v>205</v>
      </c>
      <c r="C117" s="32">
        <f>SUMIFS(Sheet1!$F$5:$F$28252,Sheet1!$I$5:$I$28252,$B117,Sheet1!$L$5:$L$28252,$A117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20890.19</v>
      </c>
      <c r="D117" s="32">
        <f>SUMIFS(Sheet1!$F$5:$F$28252,Sheet1!$I$5:$I$28252,$B117,Sheet1!$L$5:$L$28252,$A117,Sheet1!$D$5:$D$28252,"医保即时拨付",Sheet1!$E$5:$E$28252,"&lt;&gt;*调拨*")+SUMIFS(Sheet1!$F$5:$F$28252,Sheet1!$I$5:$I$28252,$B117,Sheet1!$L$5:$L$28252,$A117,Sheet1!$E$5:$E$28252,"*医保即时拨付*",Sheet1!$D$5:$D$28252,"&lt;&gt;医保即时拨付",Sheet1!$D$5:$D$28252,"&lt;&gt;内部转款",Sheet1!$D$5:$D$28252,"&lt;&gt;内部转账",Sheet1!$E$5:$E$28252,"&lt;&gt;*调拨*")</f>
        <v>2372.32</v>
      </c>
      <c r="E117" s="32">
        <f>SUMIFS(Sheet1!$F$5:$F$28252,Sheet1!$I$5:$I$28252,$B117,Sheet1!$L$5:$L$28252,$A117,Sheet1!$D$5:$D$28252,"医保",Sheet1!$E$5:$E$28252,"&lt;&gt;*调拨*",Sheet1!$E$5:$E$28252,"&lt;&gt;*医保即时拨付*")+SUMIFS(Sheet1!$F$5:$F$28252,Sheet1!$I$5:$I$28252,$B117,Sheet1!$L$5:$L$28252,$A117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5031.49</v>
      </c>
      <c r="F117" s="32">
        <f>SUMIFS(Sheet1!$F$5:$F$28252,Sheet1!$I$5:$I$28252,$B117,Sheet1!$L$5:$L$28252,$A117,Sheet1!$D$5:$D$28252,"聚合",Sheet1!$E$5:$E$28252,"&lt;&gt;*调拨*")+SUMIFS(Sheet1!$F$5:$F$28252,Sheet1!$I$5:$I$28252,$B117,Sheet1!$L$5:$L$28252,$A117,Sheet1!$E$5:$E$28252,"*聚合*",Sheet1!$D$5:$D$28252,"&lt;&gt;聚合",Sheet1!$D$5:$D$28252,"&lt;&gt;内部转款",Sheet1!$D$5:$D$28252,"&lt;&gt;内部转账",Sheet1!$E$5:$E$28252,"&lt;&gt;*调拨*")</f>
        <v>46276.3</v>
      </c>
      <c r="G117" s="32">
        <f>SUMIFS(Sheet1!$F$5:$F$28252,Sheet1!$I$5:$I$28252,$B117,Sheet1!$L$5:$L$28252,$A117,Sheet1!$D$5:$D$28252,"24小时微信",Sheet1!$E$5:$E$28252,"&lt;&gt;*调拨*")+SUMIFS(Sheet1!$F$5:$F$28252,Sheet1!$I$5:$I$28252,$B117,Sheet1!$L$5:$L$28252,$A117,Sheet1!$E$5:$E$28252,"*24小时微信*",Sheet1!$D$5:$D$28252,"&lt;&gt;24小时微信",Sheet1!$D$5:$D$28252,"&lt;&gt;内部转款",Sheet1!$D$5:$D$28252,"&lt;&gt;内部转账",Sheet1!$E$5:$E$28252,"&lt;&gt;*调拨*")</f>
        <v>0</v>
      </c>
      <c r="H117" s="32">
        <f>SUMIFS(Sheet1!$F$5:$F$28252,Sheet1!$I$5:$I$28252,$B117,Sheet1!$L$5:$L$28252,$A117,Sheet1!$D$5:$D$28252,"美团",Sheet1!$E$5:$E$28252,"&lt;&gt;*调拨*")+SUMIFS(Sheet1!$F$5:$F$28252,Sheet1!$I$5:$I$28252,$B117,Sheet1!$L$5:$L$28252,$A117,Sheet1!$E$5:$E$28252,"*美团*",Sheet1!$D$5:$D$28252,"&lt;&gt;美团",Sheet1!$D$5:$D$28252,"&lt;&gt;内部转款",Sheet1!$D$5:$D$28252,"&lt;&gt;内部转账",Sheet1!$E$5:$E$28252,"&lt;&gt;*调拨*")</f>
        <v>0</v>
      </c>
      <c r="I117" s="32">
        <f>SUMIFS(Sheet1!$F$5:$F$28252,Sheet1!$I$5:$I$28252,$B117,Sheet1!$L$5:$L$28252,$A117,Sheet1!$D$5:$D$28252,"饿了么",Sheet1!$E$5:$E$28252,"&lt;&gt;*调拨*")+SUMIFS(Sheet1!$F$5:$F$28252,Sheet1!$I$5:$I$28252,$B117,Sheet1!$L$5:$L$28252,$A117,Sheet1!$E$5:$E$28252,"*饿了么*",Sheet1!$D$5:$D$28252,"&lt;&gt;饿了么",Sheet1!$D$5:$D$28252,"&lt;&gt;内部转款",Sheet1!$D$5:$D$28252,"&lt;&gt;内部转账",Sheet1!$E$5:$E$28252,"&lt;&gt;*调拨*")</f>
        <v>0</v>
      </c>
      <c r="J117" s="32">
        <f>SUMIFS(Sheet1!$F$5:$F$28252,Sheet1!$I$5:$I$28252,$B117,Sheet1!$L$5:$L$28252,$A117,Sheet1!$D$5:$D$28252,"健E卡",Sheet1!$E$5:$E$28252,"&lt;&gt;*调拨*")+SUMIFS(Sheet1!$F$5:$F$28252,Sheet1!$I$5:$I$28252,$B117,Sheet1!$L$5:$L$28252,$A117,Sheet1!$E$5:$E$28252,"*健E卡*",Sheet1!$D$5:$D$28252,"&lt;&gt;健E卡",Sheet1!$D$5:$D$28252,"&lt;&gt;内部转款",Sheet1!$D$5:$D$28252,"&lt;&gt;内部转账",Sheet1!$E$5:$E$28252,"&lt;&gt;*调拨*")</f>
        <v>0</v>
      </c>
      <c r="K117" s="32">
        <f>SUMIFS(Sheet1!$F$5:$F$28252,Sheet1!$I$5:$I$28252,$B117,Sheet1!$L$5:$L$28252,$A117,Sheet1!$D$5:$D$28252,"抖音",Sheet1!$E$5:$E$28252,"&lt;&gt;*调拨*")+SUMIFS(Sheet1!$F$5:$F$28252,Sheet1!$I$5:$I$28252,$B117,Sheet1!$L$5:$L$28252,$A117,Sheet1!$E$5:$E$28252,"*抖音*",Sheet1!$D$5:$D$28252,"&lt;&gt;抖音",Sheet1!$D$5:$D$28252,"&lt;&gt;内部转款",Sheet1!$D$5:$D$28252,"&lt;&gt;内部转账",Sheet1!$E$5:$E$28252,"&lt;&gt;*调拨*")</f>
        <v>0</v>
      </c>
      <c r="L117" s="32">
        <f>SUMIFS(Sheet1!$F$5:$F$28252,Sheet1!$I$5:$I$28252,$B117,Sheet1!$L$5:$L$28252,$A117,Sheet1!$D$5:$D$28252,"医卡通",Sheet1!$E$5:$E$28252,"&lt;&gt;*调拨*")+SUMIFS(Sheet1!$F$5:$F$28252,Sheet1!$I$5:$I$28252,$B117,Sheet1!$L$5:$L$28252,$A117,Sheet1!$E$5:$E$28252,"*医卡通*",Sheet1!$D$5:$D$28252,"&lt;&gt;医卡通",Sheet1!$D$5:$D$28252,"&lt;&gt;内部转款",Sheet1!$D$5:$D$28252,"&lt;&gt;内部转账",Sheet1!$E$5:$E$28252,"&lt;&gt;*调拨*")</f>
        <v>0</v>
      </c>
      <c r="M117" s="32">
        <f>SUMIFS(Sheet1!$F$5:$F$28252,Sheet1!$I$5:$I$28252,$B117,Sheet1!$L$5:$L$28252,$A117,Sheet1!$D$5:$D$28252,"企健网",Sheet1!$E$5:$E$28252,"&lt;&gt;*调拨*")+SUMIFS(Sheet1!$F$5:$F$28252,Sheet1!$I$5:$I$28252,$B117,Sheet1!$L$5:$L$28252,$A117,Sheet1!$E$5:$E$28252,"*企健网*",Sheet1!$D$5:$D$28252,"&lt;&gt;企健网",Sheet1!$D$5:$D$28252,"&lt;&gt;内部转款",Sheet1!$D$5:$D$28252,"&lt;&gt;内部转账",Sheet1!$E$5:$E$28252,"&lt;&gt;*调拨*")</f>
        <v>0</v>
      </c>
      <c r="N117" s="32">
        <f>SUMIFS(Sheet1!$F$5:$F$28252,Sheet1!$I$5:$I$28252,$B117,Sheet1!$L$5:$L$28252,$A117,Sheet1!$D$5:$D$28252,"银联",Sheet1!$E$5:$E$28252,"&lt;&gt;*调拨*")+SUMIFS(Sheet1!$F$5:$F$28252,Sheet1!$I$5:$I$28252,$B117,Sheet1!$L$5:$L$28252,$A117,Sheet1!$E$5:$E$28252,"*银联*",Sheet1!$D$5:$D$28252,"&lt;&gt;银联",Sheet1!$D$5:$D$28252,"&lt;&gt;内部转款",Sheet1!$D$5:$D$28252,"&lt;&gt;内部转账",Sheet1!$E$5:$E$28252,"&lt;&gt;*调拨*")</f>
        <v>0</v>
      </c>
      <c r="O117" s="32">
        <f>SUMIFS(Sheet1!$F$5:$F$28252,Sheet1!$I$5:$I$28252,$B117,Sheet1!$L$5:$L$28252,$A117,Sheet1!$D$5:$D$28252,"京东",Sheet1!$E$5:$E$28252,"&lt;&gt;*调拨*")+SUMIFS(Sheet1!$F$5:$F$28252,Sheet1!$I$5:$I$28252,$B117,Sheet1!$L$5:$L$28252,$A117,Sheet1!$E$5:$E$28252,"*京东*",Sheet1!$D$5:$D$28252,"&lt;&gt;京东",Sheet1!$D$5:$D$28252,"&lt;&gt;内部转款",Sheet1!$D$5:$D$28252,"&lt;&gt;内部转账",Sheet1!$E$5:$E$28252,"&lt;&gt;*调拨*")</f>
        <v>0</v>
      </c>
      <c r="P117" s="32">
        <f>SUMIFS(Sheet1!$F$5:$F$28252,Sheet1!$I$5:$I$28252,$B117,Sheet1!$L$5:$L$28252,$A117,Sheet1!$D$5:$D$28252,"药机微信",Sheet1!$E$5:$E$28252,"&lt;&gt;*调拨*")+SUMIFS(Sheet1!$F$5:$F$28252,Sheet1!$I$5:$I$28252,$B117,Sheet1!$L$5:$L$28252,$A117,Sheet1!$E$5:$E$28252,"*药机微信*",Sheet1!$D$5:$D$28252,"&lt;&gt;药机微信",Sheet1!$D$5:$D$28252,"&lt;&gt;内部转款",Sheet1!$D$5:$D$28252,"&lt;&gt;内部转账",Sheet1!$E$5:$E$28252,"&lt;&gt;*调拨*")</f>
        <v>0</v>
      </c>
      <c r="Q117" s="32">
        <f>SUMIFS(Sheet1!$F$5:$F$28252,Sheet1!$I$5:$I$28252,$B117,Sheet1!$L$5:$L$28252,$A117,Sheet1!$D$5:$D$28252,"亲情卡",Sheet1!$E$5:$E$28252,"&lt;&gt;*调拨*")+SUMIFS(Sheet1!$F$5:$F$28252,Sheet1!$I$5:$I$28252,$B117,Sheet1!$L$5:$L$28252,$A117,Sheet1!$E$5:$E$28252,"*亲情卡*",Sheet1!$D$5:$D$28252,"&lt;&gt;亲情卡",Sheet1!$D$5:$D$28252,"&lt;&gt;内部转款",Sheet1!$D$5:$D$28252,"&lt;&gt;内部转账",Sheet1!$E$5:$E$28252,"&lt;&gt;*调拨*")</f>
        <v>0</v>
      </c>
      <c r="R117" s="32">
        <f>SUMIFS(Sheet1!$F$5:$F$28252,Sheet1!$I$5:$I$28252,$B117,Sheet1!$L$5:$L$28252,$A117,Sheet1!$D$5:$D$28252,"优惠券",Sheet1!$E$5:$E$28252,"&lt;&gt;*调拨*")+SUMIFS(Sheet1!$F$5:$F$28252,Sheet1!$I$5:$I$28252,$B117,Sheet1!$L$5:$L$28252,$A117,Sheet1!$E$5:$E$28252,"*优惠券*",Sheet1!$D$5:$D$28252,"&lt;&gt;优惠券",Sheet1!$D$5:$D$28252,"&lt;&gt;内部转款",Sheet1!$D$5:$D$28252,"&lt;&gt;内部转账",Sheet1!$E$5:$E$28252,"&lt;&gt;*调拨*")</f>
        <v>0</v>
      </c>
      <c r="S117" s="32">
        <f>SUMIFS(Sheet1!$F$5:$F$28252,Sheet1!$I$5:$I$28252,$B117,Sheet1!$L$5:$L$28252,$A117,Sheet1!$D$5:$D$28252,"代金券",Sheet1!$E$5:$E$28252,"&lt;&gt;*调拨*")+SUMIFS(Sheet1!$F$5:$F$28252,Sheet1!$I$5:$I$28252,$B117,Sheet1!$L$5:$L$28252,$A117,Sheet1!$E$5:$E$28252,"*代金券*",Sheet1!$D$5:$D$28252,"&lt;&gt;代金券",Sheet1!$D$5:$D$28252,"&lt;&gt;内部转款",Sheet1!$D$5:$D$28252,"&lt;&gt;内部转账",Sheet1!$E$5:$E$28252,"&lt;&gt;*调拨*")</f>
        <v>0</v>
      </c>
      <c r="T117" s="32">
        <f>SUMIFS(Sheet1!$F$5:$F$28252,Sheet1!$I$5:$I$28252,$B117,Sheet1!$L$5:$L$28252,$A117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117,Sheet1!$L$5:$L$28252,$A117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117,Sheet1!$L$5:$L$28252,$A117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117,Sheet1!$L$5:$L$28252,$A117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17" s="32">
        <f>SUMIFS(Sheet1!$F$5:$F$28252,Sheet1!$I$5:$I$28252,$B117,Sheet1!$L$5:$L$28252,$A117,Sheet1!$E$5:$E$28252,"*调拨*")</f>
        <v>0</v>
      </c>
      <c r="V117" s="32">
        <f>SUMIFS(Sheet1!$F$5:$F$28252,Sheet1!$I$5:$I$28252,$B117,Sheet1!$L$5:$L$28252,$A117,Sheet1!$D$5:$D$28252,"储值",Sheet1!$E$5:$E$28252,"&lt;&gt;*调拨*")+SUMIFS(Sheet1!$F$5:$F$28252,Sheet1!$I$5:$I$28252,$B117,Sheet1!$L$5:$L$28252,$A117,Sheet1!$E$5:$E$28252,"*储值*",Sheet1!$D$5:$D$28252,"&lt;&gt;储值",Sheet1!$D$5:$D$28252,"&lt;&gt;内部转款",Sheet1!$D$5:$D$28252,"&lt;&gt;内部转账",Sheet1!$E$5:$E$28252,"&lt;&gt;*调拨*")</f>
        <v>0</v>
      </c>
      <c r="W117" s="32">
        <f>SUMIFS(Sheet1!$F$5:$F$28252,Sheet1!$I$5:$I$28252,$B117,Sheet1!$L$5:$L$28252,$A117,Sheet1!$D$5:$D$28252,"效期",Sheet1!$E$5:$E$28252,"&lt;&gt;*调拨*")+SUMIFS(Sheet1!$F$5:$F$28252,Sheet1!$I$5:$I$28252,$B117,Sheet1!$L$5:$L$28252,$A117,Sheet1!$E$5:$E$28252,"*效期*",Sheet1!$D$5:$D$28252,"&lt;&gt;效期",Sheet1!$D$5:$D$28252,"&lt;&gt;内部转款",Sheet1!$D$5:$D$28252,"&lt;&gt;内部转账",Sheet1!$E$5:$E$28252,"&lt;&gt;*调拨*")</f>
        <v>12</v>
      </c>
      <c r="X117" s="32">
        <f>SUMIFS(Sheet1!$F$5:$F$28252,Sheet1!$I$5:$I$28252,$B117,Sheet1!$L$5:$L$28252,$A117,Sheet1!$D$5:$D$28252,"内部转款",Sheet1!$E$5:$E$28252,"&lt;&gt;*调拨*")+SUMIFS(Sheet1!$F$5:$F$28252,Sheet1!$I$5:$I$28252,$B117,Sheet1!$L$5:$L$28252,$A117,Sheet1!$D$5:$D$28252,"内部转账",Sheet1!$E$5:$E$28252,"&lt;&gt;*调拨*")</f>
        <v>0</v>
      </c>
      <c r="Y117" s="32">
        <f t="shared" si="8"/>
        <v>0</v>
      </c>
      <c r="Z117" s="32">
        <f>SUMIFS(Sheet1!$F$5:$F$28252,Sheet1!$I$5:$I$28252,$B117,Sheet1!$L$5:$L$28252,$A117)</f>
        <v>74582.3</v>
      </c>
      <c r="AA117" s="32">
        <f>SUMIFS(Sheet1!$G$5:$G$28252,Sheet1!$I$5:$I$28252,$B117,Sheet1!$L$5:$L$28252,$A117,Sheet1!$D$5:$D$28252,"工资",Sheet1!$E$5:$E$28252,"&lt;&gt;*调拨*")+SUMIFS(Sheet1!$G$5:$G$28252,Sheet1!$I$5:$I$28252,$B117,Sheet1!$L$5:$L$28252,$A117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6853.88</v>
      </c>
      <c r="AB117" s="32">
        <f>SUMIFS(Sheet1!$G$5:$G$28252,Sheet1!$I$5:$I$28252,$B117,Sheet1!$L$5:$L$28252,$A117,Sheet1!$D$5:$D$28252,"水费",Sheet1!$E$5:$E$28252,"&lt;&gt;*调拨*")+SUMIFS(Sheet1!$G$5:$G$28252,Sheet1!$I$5:$I$28252,$B117,Sheet1!$L$5:$L$28252,$A117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17" s="32">
        <f>SUMIFS(Sheet1!$G$5:$G$28252,Sheet1!$I$5:$I$28252,$B117,Sheet1!$L$5:$L$28252,$A117,Sheet1!$D$5:$D$28252,"电费",Sheet1!$E$5:$E$28252,"&lt;&gt;*调拨*")+SUMIFS(Sheet1!$G$5:$G$28252,Sheet1!$I$5:$I$28252,$B117,Sheet1!$L$5:$L$28252,$A117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17" s="32">
        <f>SUMIFS(Sheet1!$G$5:$G$28252,Sheet1!$I$5:$I$28252,$B117,Sheet1!$L$5:$L$28252,$A117,Sheet1!$D$5:$D$28252,"宽带费",Sheet1!$E$5:$E$28252,"&lt;&gt;*调拨*")+SUMIFS(Sheet1!$G$5:$G$28252,Sheet1!$I$5:$I$28252,$B117,Sheet1!$L$5:$L$28252,$A117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17" s="32">
        <f>SUMIFS(Sheet1!$G$5:$G$28252,Sheet1!$I$5:$I$28252,$B117,Sheet1!$L$5:$L$28252,$A117,Sheet1!$D$5:$D$28252,"办公费",Sheet1!$E$5:$E$28252,"&lt;&gt;*调拨*")+SUMIFS(Sheet1!$G$5:$G$28252,Sheet1!$I$5:$I$28252,$B117,Sheet1!$L$5:$L$28252,$A117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17" s="32">
        <f>SUMIFS(Sheet1!$G$5:$G$28252,Sheet1!$I$5:$I$28252,$B117,Sheet1!$L$5:$L$28252,$A117,Sheet1!$D$5:$D$28252,"话费",Sheet1!$E$5:$E$28252,"&lt;&gt;*调拨*")+SUMIFS(Sheet1!$G$5:$G$28252,Sheet1!$I$5:$I$28252,$B117,Sheet1!$L$5:$L$28252,$A117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17" s="32">
        <f>SUMIFS(Sheet1!$G$5:$G$28252,Sheet1!$I$5:$I$28252,$B117,Sheet1!$L$5:$L$28252,$A117,Sheet1!$D$5:$D$28252,"房租",Sheet1!$E$5:$E$28252,"&lt;&gt;*调拨*")+SUMIFS(Sheet1!$G$5:$G$28252,Sheet1!$I$5:$I$28252,$B117,Sheet1!$L$5:$L$28252,$A117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17" s="32">
        <f>SUMIFS(Sheet1!$G$5:$G$28252,Sheet1!$I$5:$I$28252,$B117,Sheet1!$L$5:$L$28252,$A117,Sheet1!$E$5:$E$28252,"*调拨*")</f>
        <v>0</v>
      </c>
      <c r="AI117" s="32">
        <f>SUMIFS(Sheet1!$G$5:$G$28252,Sheet1!$I$5:$I$28252,$B117,Sheet1!$L$5:$L$28252,$A117,Sheet1!$D$5:$D$28252,"内部转款",Sheet1!$E$5:$E$28252,"&lt;&gt;*调拨*")+SUMIFS(Sheet1!$G$5:$G$28252,Sheet1!$I$5:$I$28252,$B117,Sheet1!$L$5:$L$28252,$A117,Sheet1!$D$5:$D$28252,"内部转账",Sheet1!$E$5:$E$28252,"&lt;&gt;*调拨*")</f>
        <v>0</v>
      </c>
      <c r="AJ117" s="32">
        <f t="shared" si="9"/>
        <v>0</v>
      </c>
      <c r="AK117" s="32">
        <f>SUMIFS(Sheet1!$G$5:$G$28252,Sheet1!$I$5:$I$28252,$B117,Sheet1!$L$5:$L$28252,$A117)</f>
        <v>6853.88</v>
      </c>
      <c r="AL117" s="32">
        <f t="shared" si="10"/>
        <v>67728.42</v>
      </c>
    </row>
    <row r="118" ht="16.5" spans="1:38">
      <c r="A118" s="30">
        <v>202602</v>
      </c>
      <c r="B118" s="31" t="s">
        <v>117</v>
      </c>
      <c r="C118" s="32">
        <f>SUMIFS(Sheet1!$F$5:$F$28252,Sheet1!$I$5:$I$28252,$B118,Sheet1!$L$5:$L$28252,$A118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42744.22</v>
      </c>
      <c r="D118" s="32">
        <f>SUMIFS(Sheet1!$F$5:$F$28252,Sheet1!$I$5:$I$28252,$B118,Sheet1!$L$5:$L$28252,$A118,Sheet1!$D$5:$D$28252,"医保即时拨付",Sheet1!$E$5:$E$28252,"&lt;&gt;*调拨*")+SUMIFS(Sheet1!$F$5:$F$28252,Sheet1!$I$5:$I$28252,$B118,Sheet1!$L$5:$L$28252,$A118,Sheet1!$E$5:$E$28252,"*医保即时拨付*",Sheet1!$D$5:$D$28252,"&lt;&gt;医保即时拨付",Sheet1!$D$5:$D$28252,"&lt;&gt;内部转款",Sheet1!$D$5:$D$28252,"&lt;&gt;内部转账",Sheet1!$E$5:$E$28252,"&lt;&gt;*调拨*")</f>
        <v>1963.48</v>
      </c>
      <c r="E118" s="32">
        <f>SUMIFS(Sheet1!$F$5:$F$28252,Sheet1!$I$5:$I$28252,$B118,Sheet1!$L$5:$L$28252,$A118,Sheet1!$D$5:$D$28252,"医保",Sheet1!$E$5:$E$28252,"&lt;&gt;*调拨*",Sheet1!$E$5:$E$28252,"&lt;&gt;*医保即时拨付*")+SUMIFS(Sheet1!$F$5:$F$28252,Sheet1!$I$5:$I$28252,$B118,Sheet1!$L$5:$L$28252,$A118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5399.31</v>
      </c>
      <c r="F118" s="32">
        <f>SUMIFS(Sheet1!$F$5:$F$28252,Sheet1!$I$5:$I$28252,$B118,Sheet1!$L$5:$L$28252,$A118,Sheet1!$D$5:$D$28252,"聚合",Sheet1!$E$5:$E$28252,"&lt;&gt;*调拨*")+SUMIFS(Sheet1!$F$5:$F$28252,Sheet1!$I$5:$I$28252,$B118,Sheet1!$L$5:$L$28252,$A118,Sheet1!$E$5:$E$28252,"*聚合*",Sheet1!$D$5:$D$28252,"&lt;&gt;聚合",Sheet1!$D$5:$D$28252,"&lt;&gt;内部转款",Sheet1!$D$5:$D$28252,"&lt;&gt;内部转账",Sheet1!$E$5:$E$28252,"&lt;&gt;*调拨*")</f>
        <v>34626.01</v>
      </c>
      <c r="G118" s="32">
        <f>SUMIFS(Sheet1!$F$5:$F$28252,Sheet1!$I$5:$I$28252,$B118,Sheet1!$L$5:$L$28252,$A118,Sheet1!$D$5:$D$28252,"24小时微信",Sheet1!$E$5:$E$28252,"&lt;&gt;*调拨*")+SUMIFS(Sheet1!$F$5:$F$28252,Sheet1!$I$5:$I$28252,$B118,Sheet1!$L$5:$L$28252,$A118,Sheet1!$E$5:$E$28252,"*24小时微信*",Sheet1!$D$5:$D$28252,"&lt;&gt;24小时微信",Sheet1!$D$5:$D$28252,"&lt;&gt;内部转款",Sheet1!$D$5:$D$28252,"&lt;&gt;内部转账",Sheet1!$E$5:$E$28252,"&lt;&gt;*调拨*")</f>
        <v>0</v>
      </c>
      <c r="H118" s="32">
        <f>SUMIFS(Sheet1!$F$5:$F$28252,Sheet1!$I$5:$I$28252,$B118,Sheet1!$L$5:$L$28252,$A118,Sheet1!$D$5:$D$28252,"美团",Sheet1!$E$5:$E$28252,"&lt;&gt;*调拨*")+SUMIFS(Sheet1!$F$5:$F$28252,Sheet1!$I$5:$I$28252,$B118,Sheet1!$L$5:$L$28252,$A118,Sheet1!$E$5:$E$28252,"*美团*",Sheet1!$D$5:$D$28252,"&lt;&gt;美团",Sheet1!$D$5:$D$28252,"&lt;&gt;内部转款",Sheet1!$D$5:$D$28252,"&lt;&gt;内部转账",Sheet1!$E$5:$E$28252,"&lt;&gt;*调拨*")</f>
        <v>0</v>
      </c>
      <c r="I118" s="32">
        <f>SUMIFS(Sheet1!$F$5:$F$28252,Sheet1!$I$5:$I$28252,$B118,Sheet1!$L$5:$L$28252,$A118,Sheet1!$D$5:$D$28252,"饿了么",Sheet1!$E$5:$E$28252,"&lt;&gt;*调拨*")+SUMIFS(Sheet1!$F$5:$F$28252,Sheet1!$I$5:$I$28252,$B118,Sheet1!$L$5:$L$28252,$A118,Sheet1!$E$5:$E$28252,"*饿了么*",Sheet1!$D$5:$D$28252,"&lt;&gt;饿了么",Sheet1!$D$5:$D$28252,"&lt;&gt;内部转款",Sheet1!$D$5:$D$28252,"&lt;&gt;内部转账",Sheet1!$E$5:$E$28252,"&lt;&gt;*调拨*")</f>
        <v>0</v>
      </c>
      <c r="J118" s="32">
        <f>SUMIFS(Sheet1!$F$5:$F$28252,Sheet1!$I$5:$I$28252,$B118,Sheet1!$L$5:$L$28252,$A118,Sheet1!$D$5:$D$28252,"健E卡",Sheet1!$E$5:$E$28252,"&lt;&gt;*调拨*")+SUMIFS(Sheet1!$F$5:$F$28252,Sheet1!$I$5:$I$28252,$B118,Sheet1!$L$5:$L$28252,$A118,Sheet1!$E$5:$E$28252,"*健E卡*",Sheet1!$D$5:$D$28252,"&lt;&gt;健E卡",Sheet1!$D$5:$D$28252,"&lt;&gt;内部转款",Sheet1!$D$5:$D$28252,"&lt;&gt;内部转账",Sheet1!$E$5:$E$28252,"&lt;&gt;*调拨*")</f>
        <v>0</v>
      </c>
      <c r="K118" s="32">
        <f>SUMIFS(Sheet1!$F$5:$F$28252,Sheet1!$I$5:$I$28252,$B118,Sheet1!$L$5:$L$28252,$A118,Sheet1!$D$5:$D$28252,"抖音",Sheet1!$E$5:$E$28252,"&lt;&gt;*调拨*")+SUMIFS(Sheet1!$F$5:$F$28252,Sheet1!$I$5:$I$28252,$B118,Sheet1!$L$5:$L$28252,$A118,Sheet1!$E$5:$E$28252,"*抖音*",Sheet1!$D$5:$D$28252,"&lt;&gt;抖音",Sheet1!$D$5:$D$28252,"&lt;&gt;内部转款",Sheet1!$D$5:$D$28252,"&lt;&gt;内部转账",Sheet1!$E$5:$E$28252,"&lt;&gt;*调拨*")</f>
        <v>0</v>
      </c>
      <c r="L118" s="32">
        <f>SUMIFS(Sheet1!$F$5:$F$28252,Sheet1!$I$5:$I$28252,$B118,Sheet1!$L$5:$L$28252,$A118,Sheet1!$D$5:$D$28252,"医卡通",Sheet1!$E$5:$E$28252,"&lt;&gt;*调拨*")+SUMIFS(Sheet1!$F$5:$F$28252,Sheet1!$I$5:$I$28252,$B118,Sheet1!$L$5:$L$28252,$A118,Sheet1!$E$5:$E$28252,"*医卡通*",Sheet1!$D$5:$D$28252,"&lt;&gt;医卡通",Sheet1!$D$5:$D$28252,"&lt;&gt;内部转款",Sheet1!$D$5:$D$28252,"&lt;&gt;内部转账",Sheet1!$E$5:$E$28252,"&lt;&gt;*调拨*")</f>
        <v>0</v>
      </c>
      <c r="M118" s="32">
        <f>SUMIFS(Sheet1!$F$5:$F$28252,Sheet1!$I$5:$I$28252,$B118,Sheet1!$L$5:$L$28252,$A118,Sheet1!$D$5:$D$28252,"企健网",Sheet1!$E$5:$E$28252,"&lt;&gt;*调拨*")+SUMIFS(Sheet1!$F$5:$F$28252,Sheet1!$I$5:$I$28252,$B118,Sheet1!$L$5:$L$28252,$A118,Sheet1!$E$5:$E$28252,"*企健网*",Sheet1!$D$5:$D$28252,"&lt;&gt;企健网",Sheet1!$D$5:$D$28252,"&lt;&gt;内部转款",Sheet1!$D$5:$D$28252,"&lt;&gt;内部转账",Sheet1!$E$5:$E$28252,"&lt;&gt;*调拨*")</f>
        <v>0</v>
      </c>
      <c r="N118" s="32">
        <f>SUMIFS(Sheet1!$F$5:$F$28252,Sheet1!$I$5:$I$28252,$B118,Sheet1!$L$5:$L$28252,$A118,Sheet1!$D$5:$D$28252,"银联",Sheet1!$E$5:$E$28252,"&lt;&gt;*调拨*")+SUMIFS(Sheet1!$F$5:$F$28252,Sheet1!$I$5:$I$28252,$B118,Sheet1!$L$5:$L$28252,$A118,Sheet1!$E$5:$E$28252,"*银联*",Sheet1!$D$5:$D$28252,"&lt;&gt;银联",Sheet1!$D$5:$D$28252,"&lt;&gt;内部转款",Sheet1!$D$5:$D$28252,"&lt;&gt;内部转账",Sheet1!$E$5:$E$28252,"&lt;&gt;*调拨*")</f>
        <v>0</v>
      </c>
      <c r="O118" s="32">
        <f>SUMIFS(Sheet1!$F$5:$F$28252,Sheet1!$I$5:$I$28252,$B118,Sheet1!$L$5:$L$28252,$A118,Sheet1!$D$5:$D$28252,"京东",Sheet1!$E$5:$E$28252,"&lt;&gt;*调拨*")+SUMIFS(Sheet1!$F$5:$F$28252,Sheet1!$I$5:$I$28252,$B118,Sheet1!$L$5:$L$28252,$A118,Sheet1!$E$5:$E$28252,"*京东*",Sheet1!$D$5:$D$28252,"&lt;&gt;京东",Sheet1!$D$5:$D$28252,"&lt;&gt;内部转款",Sheet1!$D$5:$D$28252,"&lt;&gt;内部转账",Sheet1!$E$5:$E$28252,"&lt;&gt;*调拨*")</f>
        <v>0</v>
      </c>
      <c r="P118" s="32">
        <f>SUMIFS(Sheet1!$F$5:$F$28252,Sheet1!$I$5:$I$28252,$B118,Sheet1!$L$5:$L$28252,$A118,Sheet1!$D$5:$D$28252,"药机微信",Sheet1!$E$5:$E$28252,"&lt;&gt;*调拨*")+SUMIFS(Sheet1!$F$5:$F$28252,Sheet1!$I$5:$I$28252,$B118,Sheet1!$L$5:$L$28252,$A118,Sheet1!$E$5:$E$28252,"*药机微信*",Sheet1!$D$5:$D$28252,"&lt;&gt;药机微信",Sheet1!$D$5:$D$28252,"&lt;&gt;内部转款",Sheet1!$D$5:$D$28252,"&lt;&gt;内部转账",Sheet1!$E$5:$E$28252,"&lt;&gt;*调拨*")</f>
        <v>0</v>
      </c>
      <c r="Q118" s="32">
        <f>SUMIFS(Sheet1!$F$5:$F$28252,Sheet1!$I$5:$I$28252,$B118,Sheet1!$L$5:$L$28252,$A118,Sheet1!$D$5:$D$28252,"亲情卡",Sheet1!$E$5:$E$28252,"&lt;&gt;*调拨*")+SUMIFS(Sheet1!$F$5:$F$28252,Sheet1!$I$5:$I$28252,$B118,Sheet1!$L$5:$L$28252,$A118,Sheet1!$E$5:$E$28252,"*亲情卡*",Sheet1!$D$5:$D$28252,"&lt;&gt;亲情卡",Sheet1!$D$5:$D$28252,"&lt;&gt;内部转款",Sheet1!$D$5:$D$28252,"&lt;&gt;内部转账",Sheet1!$E$5:$E$28252,"&lt;&gt;*调拨*")</f>
        <v>0</v>
      </c>
      <c r="R118" s="32">
        <f>SUMIFS(Sheet1!$F$5:$F$28252,Sheet1!$I$5:$I$28252,$B118,Sheet1!$L$5:$L$28252,$A118,Sheet1!$D$5:$D$28252,"优惠券",Sheet1!$E$5:$E$28252,"&lt;&gt;*调拨*")+SUMIFS(Sheet1!$F$5:$F$28252,Sheet1!$I$5:$I$28252,$B118,Sheet1!$L$5:$L$28252,$A118,Sheet1!$E$5:$E$28252,"*优惠券*",Sheet1!$D$5:$D$28252,"&lt;&gt;优惠券",Sheet1!$D$5:$D$28252,"&lt;&gt;内部转款",Sheet1!$D$5:$D$28252,"&lt;&gt;内部转账",Sheet1!$E$5:$E$28252,"&lt;&gt;*调拨*")</f>
        <v>0</v>
      </c>
      <c r="S118" s="32">
        <f>SUMIFS(Sheet1!$F$5:$F$28252,Sheet1!$I$5:$I$28252,$B118,Sheet1!$L$5:$L$28252,$A118,Sheet1!$D$5:$D$28252,"代金券",Sheet1!$E$5:$E$28252,"&lt;&gt;*调拨*")+SUMIFS(Sheet1!$F$5:$F$28252,Sheet1!$I$5:$I$28252,$B118,Sheet1!$L$5:$L$28252,$A118,Sheet1!$E$5:$E$28252,"*代金券*",Sheet1!$D$5:$D$28252,"&lt;&gt;代金券",Sheet1!$D$5:$D$28252,"&lt;&gt;内部转款",Sheet1!$D$5:$D$28252,"&lt;&gt;内部转账",Sheet1!$E$5:$E$28252,"&lt;&gt;*调拨*")</f>
        <v>0</v>
      </c>
      <c r="T118" s="32">
        <f>SUMIFS(Sheet1!$F$5:$F$28252,Sheet1!$I$5:$I$28252,$B118,Sheet1!$L$5:$L$28252,$A118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118,Sheet1!$L$5:$L$28252,$A118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118,Sheet1!$L$5:$L$28252,$A118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118,Sheet1!$L$5:$L$28252,$A118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18" s="32">
        <f>SUMIFS(Sheet1!$F$5:$F$28252,Sheet1!$I$5:$I$28252,$B118,Sheet1!$L$5:$L$28252,$A118,Sheet1!$E$5:$E$28252,"*调拨*")</f>
        <v>0</v>
      </c>
      <c r="V118" s="32">
        <f>SUMIFS(Sheet1!$F$5:$F$28252,Sheet1!$I$5:$I$28252,$B118,Sheet1!$L$5:$L$28252,$A118,Sheet1!$D$5:$D$28252,"储值",Sheet1!$E$5:$E$28252,"&lt;&gt;*调拨*")+SUMIFS(Sheet1!$F$5:$F$28252,Sheet1!$I$5:$I$28252,$B118,Sheet1!$L$5:$L$28252,$A118,Sheet1!$E$5:$E$28252,"*储值*",Sheet1!$D$5:$D$28252,"&lt;&gt;储值",Sheet1!$D$5:$D$28252,"&lt;&gt;内部转款",Sheet1!$D$5:$D$28252,"&lt;&gt;内部转账",Sheet1!$E$5:$E$28252,"&lt;&gt;*调拨*")</f>
        <v>0</v>
      </c>
      <c r="W118" s="32">
        <f>SUMIFS(Sheet1!$F$5:$F$28252,Sheet1!$I$5:$I$28252,$B118,Sheet1!$L$5:$L$28252,$A118,Sheet1!$D$5:$D$28252,"效期",Sheet1!$E$5:$E$28252,"&lt;&gt;*调拨*")+SUMIFS(Sheet1!$F$5:$F$28252,Sheet1!$I$5:$I$28252,$B118,Sheet1!$L$5:$L$28252,$A118,Sheet1!$E$5:$E$28252,"*效期*",Sheet1!$D$5:$D$28252,"&lt;&gt;效期",Sheet1!$D$5:$D$28252,"&lt;&gt;内部转款",Sheet1!$D$5:$D$28252,"&lt;&gt;内部转账",Sheet1!$E$5:$E$28252,"&lt;&gt;*调拨*")</f>
        <v>54.9</v>
      </c>
      <c r="X118" s="32">
        <f>SUMIFS(Sheet1!$F$5:$F$28252,Sheet1!$I$5:$I$28252,$B118,Sheet1!$L$5:$L$28252,$A118,Sheet1!$D$5:$D$28252,"内部转款",Sheet1!$E$5:$E$28252,"&lt;&gt;*调拨*")+SUMIFS(Sheet1!$F$5:$F$28252,Sheet1!$I$5:$I$28252,$B118,Sheet1!$L$5:$L$28252,$A118,Sheet1!$D$5:$D$28252,"内部转账",Sheet1!$E$5:$E$28252,"&lt;&gt;*调拨*")</f>
        <v>0</v>
      </c>
      <c r="Y118" s="32">
        <f t="shared" si="8"/>
        <v>0</v>
      </c>
      <c r="Z118" s="32">
        <f>SUMIFS(Sheet1!$F$5:$F$28252,Sheet1!$I$5:$I$28252,$B118,Sheet1!$L$5:$L$28252,$A118)</f>
        <v>84787.92</v>
      </c>
      <c r="AA118" s="32">
        <f>SUMIFS(Sheet1!$G$5:$G$28252,Sheet1!$I$5:$I$28252,$B118,Sheet1!$L$5:$L$28252,$A118,Sheet1!$D$5:$D$28252,"工资",Sheet1!$E$5:$E$28252,"&lt;&gt;*调拨*")+SUMIFS(Sheet1!$G$5:$G$28252,Sheet1!$I$5:$I$28252,$B118,Sheet1!$L$5:$L$28252,$A118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6264.55</v>
      </c>
      <c r="AB118" s="32">
        <f>SUMIFS(Sheet1!$G$5:$G$28252,Sheet1!$I$5:$I$28252,$B118,Sheet1!$L$5:$L$28252,$A118,Sheet1!$D$5:$D$28252,"水费",Sheet1!$E$5:$E$28252,"&lt;&gt;*调拨*")+SUMIFS(Sheet1!$G$5:$G$28252,Sheet1!$I$5:$I$28252,$B118,Sheet1!$L$5:$L$28252,$A118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18" s="32">
        <f>SUMIFS(Sheet1!$G$5:$G$28252,Sheet1!$I$5:$I$28252,$B118,Sheet1!$L$5:$L$28252,$A118,Sheet1!$D$5:$D$28252,"电费",Sheet1!$E$5:$E$28252,"&lt;&gt;*调拨*")+SUMIFS(Sheet1!$G$5:$G$28252,Sheet1!$I$5:$I$28252,$B118,Sheet1!$L$5:$L$28252,$A118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18" s="32">
        <f>SUMIFS(Sheet1!$G$5:$G$28252,Sheet1!$I$5:$I$28252,$B118,Sheet1!$L$5:$L$28252,$A118,Sheet1!$D$5:$D$28252,"宽带费",Sheet1!$E$5:$E$28252,"&lt;&gt;*调拨*")+SUMIFS(Sheet1!$G$5:$G$28252,Sheet1!$I$5:$I$28252,$B118,Sheet1!$L$5:$L$28252,$A118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18" s="32">
        <f>SUMIFS(Sheet1!$G$5:$G$28252,Sheet1!$I$5:$I$28252,$B118,Sheet1!$L$5:$L$28252,$A118,Sheet1!$D$5:$D$28252,"办公费",Sheet1!$E$5:$E$28252,"&lt;&gt;*调拨*")+SUMIFS(Sheet1!$G$5:$G$28252,Sheet1!$I$5:$I$28252,$B118,Sheet1!$L$5:$L$28252,$A118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18" s="32">
        <f>SUMIFS(Sheet1!$G$5:$G$28252,Sheet1!$I$5:$I$28252,$B118,Sheet1!$L$5:$L$28252,$A118,Sheet1!$D$5:$D$28252,"话费",Sheet1!$E$5:$E$28252,"&lt;&gt;*调拨*")+SUMIFS(Sheet1!$G$5:$G$28252,Sheet1!$I$5:$I$28252,$B118,Sheet1!$L$5:$L$28252,$A118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18" s="32">
        <f>SUMIFS(Sheet1!$G$5:$G$28252,Sheet1!$I$5:$I$28252,$B118,Sheet1!$L$5:$L$28252,$A118,Sheet1!$D$5:$D$28252,"房租",Sheet1!$E$5:$E$28252,"&lt;&gt;*调拨*")+SUMIFS(Sheet1!$G$5:$G$28252,Sheet1!$I$5:$I$28252,$B118,Sheet1!$L$5:$L$28252,$A118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18" s="32">
        <f>SUMIFS(Sheet1!$G$5:$G$28252,Sheet1!$I$5:$I$28252,$B118,Sheet1!$L$5:$L$28252,$A118,Sheet1!$E$5:$E$28252,"*调拨*")</f>
        <v>0</v>
      </c>
      <c r="AI118" s="32">
        <f>SUMIFS(Sheet1!$G$5:$G$28252,Sheet1!$I$5:$I$28252,$B118,Sheet1!$L$5:$L$28252,$A118,Sheet1!$D$5:$D$28252,"内部转款",Sheet1!$E$5:$E$28252,"&lt;&gt;*调拨*")+SUMIFS(Sheet1!$G$5:$G$28252,Sheet1!$I$5:$I$28252,$B118,Sheet1!$L$5:$L$28252,$A118,Sheet1!$D$5:$D$28252,"内部转账",Sheet1!$E$5:$E$28252,"&lt;&gt;*调拨*")</f>
        <v>0</v>
      </c>
      <c r="AJ118" s="32">
        <f t="shared" si="9"/>
        <v>0</v>
      </c>
      <c r="AK118" s="32">
        <f>SUMIFS(Sheet1!$G$5:$G$28252,Sheet1!$I$5:$I$28252,$B118,Sheet1!$L$5:$L$28252,$A118)</f>
        <v>6264.55</v>
      </c>
      <c r="AL118" s="32">
        <f t="shared" si="10"/>
        <v>78523.37</v>
      </c>
    </row>
    <row r="119" ht="16.5" spans="1:38">
      <c r="A119" s="30">
        <v>202602</v>
      </c>
      <c r="B119" s="31" t="s">
        <v>677</v>
      </c>
      <c r="C119" s="32">
        <f>SUMIFS(Sheet1!$F$5:$F$28252,Sheet1!$I$5:$I$28252,$B119,Sheet1!$L$5:$L$28252,$A119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19" s="32">
        <f>SUMIFS(Sheet1!$F$5:$F$28252,Sheet1!$I$5:$I$28252,$B119,Sheet1!$L$5:$L$28252,$A119,Sheet1!$D$5:$D$28252,"医保即时拨付",Sheet1!$E$5:$E$28252,"&lt;&gt;*调拨*")+SUMIFS(Sheet1!$F$5:$F$28252,Sheet1!$I$5:$I$28252,$B119,Sheet1!$L$5:$L$28252,$A119,Sheet1!$E$5:$E$28252,"*医保即时拨付*",Sheet1!$D$5:$D$28252,"&lt;&gt;医保即时拨付",Sheet1!$D$5:$D$28252,"&lt;&gt;内部转款",Sheet1!$D$5:$D$28252,"&lt;&gt;内部转账",Sheet1!$E$5:$E$28252,"&lt;&gt;*调拨*")</f>
        <v>0</v>
      </c>
      <c r="E119" s="32">
        <f>SUMIFS(Sheet1!$F$5:$F$28252,Sheet1!$I$5:$I$28252,$B119,Sheet1!$L$5:$L$28252,$A119,Sheet1!$D$5:$D$28252,"医保",Sheet1!$E$5:$E$28252,"&lt;&gt;*调拨*",Sheet1!$E$5:$E$28252,"&lt;&gt;*医保即时拨付*")+SUMIFS(Sheet1!$F$5:$F$28252,Sheet1!$I$5:$I$28252,$B119,Sheet1!$L$5:$L$28252,$A119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19" s="32">
        <f>SUMIFS(Sheet1!$F$5:$F$28252,Sheet1!$I$5:$I$28252,$B119,Sheet1!$L$5:$L$28252,$A119,Sheet1!$D$5:$D$28252,"聚合",Sheet1!$E$5:$E$28252,"&lt;&gt;*调拨*")+SUMIFS(Sheet1!$F$5:$F$28252,Sheet1!$I$5:$I$28252,$B119,Sheet1!$L$5:$L$28252,$A119,Sheet1!$E$5:$E$28252,"*聚合*",Sheet1!$D$5:$D$28252,"&lt;&gt;聚合",Sheet1!$D$5:$D$28252,"&lt;&gt;内部转款",Sheet1!$D$5:$D$28252,"&lt;&gt;内部转账",Sheet1!$E$5:$E$28252,"&lt;&gt;*调拨*")</f>
        <v>0</v>
      </c>
      <c r="G119" s="32">
        <f>SUMIFS(Sheet1!$F$5:$F$28252,Sheet1!$I$5:$I$28252,$B119,Sheet1!$L$5:$L$28252,$A119,Sheet1!$D$5:$D$28252,"24小时微信",Sheet1!$E$5:$E$28252,"&lt;&gt;*调拨*")+SUMIFS(Sheet1!$F$5:$F$28252,Sheet1!$I$5:$I$28252,$B119,Sheet1!$L$5:$L$28252,$A119,Sheet1!$E$5:$E$28252,"*24小时微信*",Sheet1!$D$5:$D$28252,"&lt;&gt;24小时微信",Sheet1!$D$5:$D$28252,"&lt;&gt;内部转款",Sheet1!$D$5:$D$28252,"&lt;&gt;内部转账",Sheet1!$E$5:$E$28252,"&lt;&gt;*调拨*")</f>
        <v>0</v>
      </c>
      <c r="H119" s="32">
        <f>SUMIFS(Sheet1!$F$5:$F$28252,Sheet1!$I$5:$I$28252,$B119,Sheet1!$L$5:$L$28252,$A119,Sheet1!$D$5:$D$28252,"美团",Sheet1!$E$5:$E$28252,"&lt;&gt;*调拨*")+SUMIFS(Sheet1!$F$5:$F$28252,Sheet1!$I$5:$I$28252,$B119,Sheet1!$L$5:$L$28252,$A119,Sheet1!$E$5:$E$28252,"*美团*",Sheet1!$D$5:$D$28252,"&lt;&gt;美团",Sheet1!$D$5:$D$28252,"&lt;&gt;内部转款",Sheet1!$D$5:$D$28252,"&lt;&gt;内部转账",Sheet1!$E$5:$E$28252,"&lt;&gt;*调拨*")</f>
        <v>0</v>
      </c>
      <c r="I119" s="32">
        <f>SUMIFS(Sheet1!$F$5:$F$28252,Sheet1!$I$5:$I$28252,$B119,Sheet1!$L$5:$L$28252,$A119,Sheet1!$D$5:$D$28252,"饿了么",Sheet1!$E$5:$E$28252,"&lt;&gt;*调拨*")+SUMIFS(Sheet1!$F$5:$F$28252,Sheet1!$I$5:$I$28252,$B119,Sheet1!$L$5:$L$28252,$A119,Sheet1!$E$5:$E$28252,"*饿了么*",Sheet1!$D$5:$D$28252,"&lt;&gt;饿了么",Sheet1!$D$5:$D$28252,"&lt;&gt;内部转款",Sheet1!$D$5:$D$28252,"&lt;&gt;内部转账",Sheet1!$E$5:$E$28252,"&lt;&gt;*调拨*")</f>
        <v>0</v>
      </c>
      <c r="J119" s="32">
        <f>SUMIFS(Sheet1!$F$5:$F$28252,Sheet1!$I$5:$I$28252,$B119,Sheet1!$L$5:$L$28252,$A119,Sheet1!$D$5:$D$28252,"健E卡",Sheet1!$E$5:$E$28252,"&lt;&gt;*调拨*")+SUMIFS(Sheet1!$F$5:$F$28252,Sheet1!$I$5:$I$28252,$B119,Sheet1!$L$5:$L$28252,$A119,Sheet1!$E$5:$E$28252,"*健E卡*",Sheet1!$D$5:$D$28252,"&lt;&gt;健E卡",Sheet1!$D$5:$D$28252,"&lt;&gt;内部转款",Sheet1!$D$5:$D$28252,"&lt;&gt;内部转账",Sheet1!$E$5:$E$28252,"&lt;&gt;*调拨*")</f>
        <v>0</v>
      </c>
      <c r="K119" s="32">
        <f>SUMIFS(Sheet1!$F$5:$F$28252,Sheet1!$I$5:$I$28252,$B119,Sheet1!$L$5:$L$28252,$A119,Sheet1!$D$5:$D$28252,"抖音",Sheet1!$E$5:$E$28252,"&lt;&gt;*调拨*")+SUMIFS(Sheet1!$F$5:$F$28252,Sheet1!$I$5:$I$28252,$B119,Sheet1!$L$5:$L$28252,$A119,Sheet1!$E$5:$E$28252,"*抖音*",Sheet1!$D$5:$D$28252,"&lt;&gt;抖音",Sheet1!$D$5:$D$28252,"&lt;&gt;内部转款",Sheet1!$D$5:$D$28252,"&lt;&gt;内部转账",Sheet1!$E$5:$E$28252,"&lt;&gt;*调拨*")</f>
        <v>0</v>
      </c>
      <c r="L119" s="32">
        <f>SUMIFS(Sheet1!$F$5:$F$28252,Sheet1!$I$5:$I$28252,$B119,Sheet1!$L$5:$L$28252,$A119,Sheet1!$D$5:$D$28252,"医卡通",Sheet1!$E$5:$E$28252,"&lt;&gt;*调拨*")+SUMIFS(Sheet1!$F$5:$F$28252,Sheet1!$I$5:$I$28252,$B119,Sheet1!$L$5:$L$28252,$A119,Sheet1!$E$5:$E$28252,"*医卡通*",Sheet1!$D$5:$D$28252,"&lt;&gt;医卡通",Sheet1!$D$5:$D$28252,"&lt;&gt;内部转款",Sheet1!$D$5:$D$28252,"&lt;&gt;内部转账",Sheet1!$E$5:$E$28252,"&lt;&gt;*调拨*")</f>
        <v>0</v>
      </c>
      <c r="M119" s="32">
        <f>SUMIFS(Sheet1!$F$5:$F$28252,Sheet1!$I$5:$I$28252,$B119,Sheet1!$L$5:$L$28252,$A119,Sheet1!$D$5:$D$28252,"企健网",Sheet1!$E$5:$E$28252,"&lt;&gt;*调拨*")+SUMIFS(Sheet1!$F$5:$F$28252,Sheet1!$I$5:$I$28252,$B119,Sheet1!$L$5:$L$28252,$A119,Sheet1!$E$5:$E$28252,"*企健网*",Sheet1!$D$5:$D$28252,"&lt;&gt;企健网",Sheet1!$D$5:$D$28252,"&lt;&gt;内部转款",Sheet1!$D$5:$D$28252,"&lt;&gt;内部转账",Sheet1!$E$5:$E$28252,"&lt;&gt;*调拨*")</f>
        <v>0</v>
      </c>
      <c r="N119" s="32">
        <f>SUMIFS(Sheet1!$F$5:$F$28252,Sheet1!$I$5:$I$28252,$B119,Sheet1!$L$5:$L$28252,$A119,Sheet1!$D$5:$D$28252,"银联",Sheet1!$E$5:$E$28252,"&lt;&gt;*调拨*")+SUMIFS(Sheet1!$F$5:$F$28252,Sheet1!$I$5:$I$28252,$B119,Sheet1!$L$5:$L$28252,$A119,Sheet1!$E$5:$E$28252,"*银联*",Sheet1!$D$5:$D$28252,"&lt;&gt;银联",Sheet1!$D$5:$D$28252,"&lt;&gt;内部转款",Sheet1!$D$5:$D$28252,"&lt;&gt;内部转账",Sheet1!$E$5:$E$28252,"&lt;&gt;*调拨*")</f>
        <v>0</v>
      </c>
      <c r="O119" s="32">
        <f>SUMIFS(Sheet1!$F$5:$F$28252,Sheet1!$I$5:$I$28252,$B119,Sheet1!$L$5:$L$28252,$A119,Sheet1!$D$5:$D$28252,"京东",Sheet1!$E$5:$E$28252,"&lt;&gt;*调拨*")+SUMIFS(Sheet1!$F$5:$F$28252,Sheet1!$I$5:$I$28252,$B119,Sheet1!$L$5:$L$28252,$A119,Sheet1!$E$5:$E$28252,"*京东*",Sheet1!$D$5:$D$28252,"&lt;&gt;京东",Sheet1!$D$5:$D$28252,"&lt;&gt;内部转款",Sheet1!$D$5:$D$28252,"&lt;&gt;内部转账",Sheet1!$E$5:$E$28252,"&lt;&gt;*调拨*")</f>
        <v>0</v>
      </c>
      <c r="P119" s="32">
        <f>SUMIFS(Sheet1!$F$5:$F$28252,Sheet1!$I$5:$I$28252,$B119,Sheet1!$L$5:$L$28252,$A119,Sheet1!$D$5:$D$28252,"药机微信",Sheet1!$E$5:$E$28252,"&lt;&gt;*调拨*")+SUMIFS(Sheet1!$F$5:$F$28252,Sheet1!$I$5:$I$28252,$B119,Sheet1!$L$5:$L$28252,$A119,Sheet1!$E$5:$E$28252,"*药机微信*",Sheet1!$D$5:$D$28252,"&lt;&gt;药机微信",Sheet1!$D$5:$D$28252,"&lt;&gt;内部转款",Sheet1!$D$5:$D$28252,"&lt;&gt;内部转账",Sheet1!$E$5:$E$28252,"&lt;&gt;*调拨*")</f>
        <v>0</v>
      </c>
      <c r="Q119" s="32">
        <f>SUMIFS(Sheet1!$F$5:$F$28252,Sheet1!$I$5:$I$28252,$B119,Sheet1!$L$5:$L$28252,$A119,Sheet1!$D$5:$D$28252,"亲情卡",Sheet1!$E$5:$E$28252,"&lt;&gt;*调拨*")+SUMIFS(Sheet1!$F$5:$F$28252,Sheet1!$I$5:$I$28252,$B119,Sheet1!$L$5:$L$28252,$A119,Sheet1!$E$5:$E$28252,"*亲情卡*",Sheet1!$D$5:$D$28252,"&lt;&gt;亲情卡",Sheet1!$D$5:$D$28252,"&lt;&gt;内部转款",Sheet1!$D$5:$D$28252,"&lt;&gt;内部转账",Sheet1!$E$5:$E$28252,"&lt;&gt;*调拨*")</f>
        <v>0</v>
      </c>
      <c r="R119" s="32">
        <f>SUMIFS(Sheet1!$F$5:$F$28252,Sheet1!$I$5:$I$28252,$B119,Sheet1!$L$5:$L$28252,$A119,Sheet1!$D$5:$D$28252,"优惠券",Sheet1!$E$5:$E$28252,"&lt;&gt;*调拨*")+SUMIFS(Sheet1!$F$5:$F$28252,Sheet1!$I$5:$I$28252,$B119,Sheet1!$L$5:$L$28252,$A119,Sheet1!$E$5:$E$28252,"*优惠券*",Sheet1!$D$5:$D$28252,"&lt;&gt;优惠券",Sheet1!$D$5:$D$28252,"&lt;&gt;内部转款",Sheet1!$D$5:$D$28252,"&lt;&gt;内部转账",Sheet1!$E$5:$E$28252,"&lt;&gt;*调拨*")</f>
        <v>0</v>
      </c>
      <c r="S119" s="32">
        <f>SUMIFS(Sheet1!$F$5:$F$28252,Sheet1!$I$5:$I$28252,$B119,Sheet1!$L$5:$L$28252,$A119,Sheet1!$D$5:$D$28252,"代金券",Sheet1!$E$5:$E$28252,"&lt;&gt;*调拨*")+SUMIFS(Sheet1!$F$5:$F$28252,Sheet1!$I$5:$I$28252,$B119,Sheet1!$L$5:$L$28252,$A119,Sheet1!$E$5:$E$28252,"*代金券*",Sheet1!$D$5:$D$28252,"&lt;&gt;代金券",Sheet1!$D$5:$D$28252,"&lt;&gt;内部转款",Sheet1!$D$5:$D$28252,"&lt;&gt;内部转账",Sheet1!$E$5:$E$28252,"&lt;&gt;*调拨*")</f>
        <v>0</v>
      </c>
      <c r="T119" s="32">
        <f>SUMIFS(Sheet1!$F$5:$F$28252,Sheet1!$I$5:$I$28252,$B119,Sheet1!$L$5:$L$28252,$A119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119,Sheet1!$L$5:$L$28252,$A119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119,Sheet1!$L$5:$L$28252,$A119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119,Sheet1!$L$5:$L$28252,$A119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19" s="32">
        <f>SUMIFS(Sheet1!$F$5:$F$28252,Sheet1!$I$5:$I$28252,$B119,Sheet1!$L$5:$L$28252,$A119,Sheet1!$E$5:$E$28252,"*调拨*")</f>
        <v>0</v>
      </c>
      <c r="V119" s="32">
        <f>SUMIFS(Sheet1!$F$5:$F$28252,Sheet1!$I$5:$I$28252,$B119,Sheet1!$L$5:$L$28252,$A119,Sheet1!$D$5:$D$28252,"储值",Sheet1!$E$5:$E$28252,"&lt;&gt;*调拨*")+SUMIFS(Sheet1!$F$5:$F$28252,Sheet1!$I$5:$I$28252,$B119,Sheet1!$L$5:$L$28252,$A119,Sheet1!$E$5:$E$28252,"*储值*",Sheet1!$D$5:$D$28252,"&lt;&gt;储值",Sheet1!$D$5:$D$28252,"&lt;&gt;内部转款",Sheet1!$D$5:$D$28252,"&lt;&gt;内部转账",Sheet1!$E$5:$E$28252,"&lt;&gt;*调拨*")</f>
        <v>0</v>
      </c>
      <c r="W119" s="32">
        <f>SUMIFS(Sheet1!$F$5:$F$28252,Sheet1!$I$5:$I$28252,$B119,Sheet1!$L$5:$L$28252,$A119,Sheet1!$D$5:$D$28252,"效期",Sheet1!$E$5:$E$28252,"&lt;&gt;*调拨*")+SUMIFS(Sheet1!$F$5:$F$28252,Sheet1!$I$5:$I$28252,$B119,Sheet1!$L$5:$L$28252,$A119,Sheet1!$E$5:$E$28252,"*效期*",Sheet1!$D$5:$D$28252,"&lt;&gt;效期",Sheet1!$D$5:$D$28252,"&lt;&gt;内部转款",Sheet1!$D$5:$D$28252,"&lt;&gt;内部转账",Sheet1!$E$5:$E$28252,"&lt;&gt;*调拨*")</f>
        <v>0</v>
      </c>
      <c r="X119" s="32">
        <f>SUMIFS(Sheet1!$F$5:$F$28252,Sheet1!$I$5:$I$28252,$B119,Sheet1!$L$5:$L$28252,$A119,Sheet1!$D$5:$D$28252,"内部转款",Sheet1!$E$5:$E$28252,"&lt;&gt;*调拨*")+SUMIFS(Sheet1!$F$5:$F$28252,Sheet1!$I$5:$I$28252,$B119,Sheet1!$L$5:$L$28252,$A119,Sheet1!$D$5:$D$28252,"内部转账",Sheet1!$E$5:$E$28252,"&lt;&gt;*调拨*")</f>
        <v>0</v>
      </c>
      <c r="Y119" s="32">
        <f t="shared" si="8"/>
        <v>0</v>
      </c>
      <c r="Z119" s="32">
        <f>SUMIFS(Sheet1!$F$5:$F$28252,Sheet1!$I$5:$I$28252,$B119,Sheet1!$L$5:$L$28252,$A119)</f>
        <v>0</v>
      </c>
      <c r="AA119" s="32">
        <f>SUMIFS(Sheet1!$G$5:$G$28252,Sheet1!$I$5:$I$28252,$B119,Sheet1!$L$5:$L$28252,$A119,Sheet1!$D$5:$D$28252,"工资",Sheet1!$E$5:$E$28252,"&lt;&gt;*调拨*")+SUMIFS(Sheet1!$G$5:$G$28252,Sheet1!$I$5:$I$28252,$B119,Sheet1!$L$5:$L$28252,$A119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19" s="32">
        <f>SUMIFS(Sheet1!$G$5:$G$28252,Sheet1!$I$5:$I$28252,$B119,Sheet1!$L$5:$L$28252,$A119,Sheet1!$D$5:$D$28252,"水费",Sheet1!$E$5:$E$28252,"&lt;&gt;*调拨*")+SUMIFS(Sheet1!$G$5:$G$28252,Sheet1!$I$5:$I$28252,$B119,Sheet1!$L$5:$L$28252,$A119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19" s="32">
        <f>SUMIFS(Sheet1!$G$5:$G$28252,Sheet1!$I$5:$I$28252,$B119,Sheet1!$L$5:$L$28252,$A119,Sheet1!$D$5:$D$28252,"电费",Sheet1!$E$5:$E$28252,"&lt;&gt;*调拨*")+SUMIFS(Sheet1!$G$5:$G$28252,Sheet1!$I$5:$I$28252,$B119,Sheet1!$L$5:$L$28252,$A119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19" s="32">
        <f>SUMIFS(Sheet1!$G$5:$G$28252,Sheet1!$I$5:$I$28252,$B119,Sheet1!$L$5:$L$28252,$A119,Sheet1!$D$5:$D$28252,"宽带费",Sheet1!$E$5:$E$28252,"&lt;&gt;*调拨*")+SUMIFS(Sheet1!$G$5:$G$28252,Sheet1!$I$5:$I$28252,$B119,Sheet1!$L$5:$L$28252,$A119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19" s="32">
        <f>SUMIFS(Sheet1!$G$5:$G$28252,Sheet1!$I$5:$I$28252,$B119,Sheet1!$L$5:$L$28252,$A119,Sheet1!$D$5:$D$28252,"办公费",Sheet1!$E$5:$E$28252,"&lt;&gt;*调拨*")+SUMIFS(Sheet1!$G$5:$G$28252,Sheet1!$I$5:$I$28252,$B119,Sheet1!$L$5:$L$28252,$A119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19" s="32">
        <f>SUMIFS(Sheet1!$G$5:$G$28252,Sheet1!$I$5:$I$28252,$B119,Sheet1!$L$5:$L$28252,$A119,Sheet1!$D$5:$D$28252,"话费",Sheet1!$E$5:$E$28252,"&lt;&gt;*调拨*")+SUMIFS(Sheet1!$G$5:$G$28252,Sheet1!$I$5:$I$28252,$B119,Sheet1!$L$5:$L$28252,$A119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19" s="32">
        <f>SUMIFS(Sheet1!$G$5:$G$28252,Sheet1!$I$5:$I$28252,$B119,Sheet1!$L$5:$L$28252,$A119,Sheet1!$D$5:$D$28252,"房租",Sheet1!$E$5:$E$28252,"&lt;&gt;*调拨*")+SUMIFS(Sheet1!$G$5:$G$28252,Sheet1!$I$5:$I$28252,$B119,Sheet1!$L$5:$L$28252,$A119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19" s="32">
        <f>SUMIFS(Sheet1!$G$5:$G$28252,Sheet1!$I$5:$I$28252,$B119,Sheet1!$L$5:$L$28252,$A119,Sheet1!$E$5:$E$28252,"*调拨*")</f>
        <v>0</v>
      </c>
      <c r="AI119" s="32">
        <f>SUMIFS(Sheet1!$G$5:$G$28252,Sheet1!$I$5:$I$28252,$B119,Sheet1!$L$5:$L$28252,$A119,Sheet1!$D$5:$D$28252,"内部转款",Sheet1!$E$5:$E$28252,"&lt;&gt;*调拨*")+SUMIFS(Sheet1!$G$5:$G$28252,Sheet1!$I$5:$I$28252,$B119,Sheet1!$L$5:$L$28252,$A119,Sheet1!$D$5:$D$28252,"内部转账",Sheet1!$E$5:$E$28252,"&lt;&gt;*调拨*")</f>
        <v>0</v>
      </c>
      <c r="AJ119" s="32">
        <f t="shared" si="9"/>
        <v>0</v>
      </c>
      <c r="AK119" s="32">
        <f>SUMIFS(Sheet1!$G$5:$G$28252,Sheet1!$I$5:$I$28252,$B119,Sheet1!$L$5:$L$28252,$A119)</f>
        <v>0</v>
      </c>
      <c r="AL119" s="32">
        <f t="shared" si="10"/>
        <v>0</v>
      </c>
    </row>
    <row r="120" ht="16.5" spans="1:38">
      <c r="A120" s="30">
        <v>202602</v>
      </c>
      <c r="B120" s="31" t="s">
        <v>676</v>
      </c>
      <c r="C120" s="32">
        <f>SUMIFS(Sheet1!$F$5:$F$28252,Sheet1!$I$5:$I$28252,$B120,Sheet1!$L$5:$L$28252,$A120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20" s="32">
        <f>SUMIFS(Sheet1!$F$5:$F$28252,Sheet1!$I$5:$I$28252,$B120,Sheet1!$L$5:$L$28252,$A120,Sheet1!$D$5:$D$28252,"医保即时拨付",Sheet1!$E$5:$E$28252,"&lt;&gt;*调拨*")+SUMIFS(Sheet1!$F$5:$F$28252,Sheet1!$I$5:$I$28252,$B120,Sheet1!$L$5:$L$28252,$A120,Sheet1!$E$5:$E$28252,"*医保即时拨付*",Sheet1!$D$5:$D$28252,"&lt;&gt;医保即时拨付",Sheet1!$D$5:$D$28252,"&lt;&gt;内部转款",Sheet1!$D$5:$D$28252,"&lt;&gt;内部转账",Sheet1!$E$5:$E$28252,"&lt;&gt;*调拨*")</f>
        <v>0</v>
      </c>
      <c r="E120" s="32">
        <f>SUMIFS(Sheet1!$F$5:$F$28252,Sheet1!$I$5:$I$28252,$B120,Sheet1!$L$5:$L$28252,$A120,Sheet1!$D$5:$D$28252,"医保",Sheet1!$E$5:$E$28252,"&lt;&gt;*调拨*",Sheet1!$E$5:$E$28252,"&lt;&gt;*医保即时拨付*")+SUMIFS(Sheet1!$F$5:$F$28252,Sheet1!$I$5:$I$28252,$B120,Sheet1!$L$5:$L$28252,$A120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20" s="32">
        <f>SUMIFS(Sheet1!$F$5:$F$28252,Sheet1!$I$5:$I$28252,$B120,Sheet1!$L$5:$L$28252,$A120,Sheet1!$D$5:$D$28252,"聚合",Sheet1!$E$5:$E$28252,"&lt;&gt;*调拨*")+SUMIFS(Sheet1!$F$5:$F$28252,Sheet1!$I$5:$I$28252,$B120,Sheet1!$L$5:$L$28252,$A120,Sheet1!$E$5:$E$28252,"*聚合*",Sheet1!$D$5:$D$28252,"&lt;&gt;聚合",Sheet1!$D$5:$D$28252,"&lt;&gt;内部转款",Sheet1!$D$5:$D$28252,"&lt;&gt;内部转账",Sheet1!$E$5:$E$28252,"&lt;&gt;*调拨*")</f>
        <v>0</v>
      </c>
      <c r="G120" s="32">
        <f>SUMIFS(Sheet1!$F$5:$F$28252,Sheet1!$I$5:$I$28252,$B120,Sheet1!$L$5:$L$28252,$A120,Sheet1!$D$5:$D$28252,"24小时微信",Sheet1!$E$5:$E$28252,"&lt;&gt;*调拨*")+SUMIFS(Sheet1!$F$5:$F$28252,Sheet1!$I$5:$I$28252,$B120,Sheet1!$L$5:$L$28252,$A120,Sheet1!$E$5:$E$28252,"*24小时微信*",Sheet1!$D$5:$D$28252,"&lt;&gt;24小时微信",Sheet1!$D$5:$D$28252,"&lt;&gt;内部转款",Sheet1!$D$5:$D$28252,"&lt;&gt;内部转账",Sheet1!$E$5:$E$28252,"&lt;&gt;*调拨*")</f>
        <v>0</v>
      </c>
      <c r="H120" s="32">
        <f>SUMIFS(Sheet1!$F$5:$F$28252,Sheet1!$I$5:$I$28252,$B120,Sheet1!$L$5:$L$28252,$A120,Sheet1!$D$5:$D$28252,"美团",Sheet1!$E$5:$E$28252,"&lt;&gt;*调拨*")+SUMIFS(Sheet1!$F$5:$F$28252,Sheet1!$I$5:$I$28252,$B120,Sheet1!$L$5:$L$28252,$A120,Sheet1!$E$5:$E$28252,"*美团*",Sheet1!$D$5:$D$28252,"&lt;&gt;美团",Sheet1!$D$5:$D$28252,"&lt;&gt;内部转款",Sheet1!$D$5:$D$28252,"&lt;&gt;内部转账",Sheet1!$E$5:$E$28252,"&lt;&gt;*调拨*")</f>
        <v>0</v>
      </c>
      <c r="I120" s="32">
        <f>SUMIFS(Sheet1!$F$5:$F$28252,Sheet1!$I$5:$I$28252,$B120,Sheet1!$L$5:$L$28252,$A120,Sheet1!$D$5:$D$28252,"饿了么",Sheet1!$E$5:$E$28252,"&lt;&gt;*调拨*")+SUMIFS(Sheet1!$F$5:$F$28252,Sheet1!$I$5:$I$28252,$B120,Sheet1!$L$5:$L$28252,$A120,Sheet1!$E$5:$E$28252,"*饿了么*",Sheet1!$D$5:$D$28252,"&lt;&gt;饿了么",Sheet1!$D$5:$D$28252,"&lt;&gt;内部转款",Sheet1!$D$5:$D$28252,"&lt;&gt;内部转账",Sheet1!$E$5:$E$28252,"&lt;&gt;*调拨*")</f>
        <v>0</v>
      </c>
      <c r="J120" s="32">
        <f>SUMIFS(Sheet1!$F$5:$F$28252,Sheet1!$I$5:$I$28252,$B120,Sheet1!$L$5:$L$28252,$A120,Sheet1!$D$5:$D$28252,"健E卡",Sheet1!$E$5:$E$28252,"&lt;&gt;*调拨*")+SUMIFS(Sheet1!$F$5:$F$28252,Sheet1!$I$5:$I$28252,$B120,Sheet1!$L$5:$L$28252,$A120,Sheet1!$E$5:$E$28252,"*健E卡*",Sheet1!$D$5:$D$28252,"&lt;&gt;健E卡",Sheet1!$D$5:$D$28252,"&lt;&gt;内部转款",Sheet1!$D$5:$D$28252,"&lt;&gt;内部转账",Sheet1!$E$5:$E$28252,"&lt;&gt;*调拨*")</f>
        <v>0</v>
      </c>
      <c r="K120" s="32">
        <f>SUMIFS(Sheet1!$F$5:$F$28252,Sheet1!$I$5:$I$28252,$B120,Sheet1!$L$5:$L$28252,$A120,Sheet1!$D$5:$D$28252,"抖音",Sheet1!$E$5:$E$28252,"&lt;&gt;*调拨*")+SUMIFS(Sheet1!$F$5:$F$28252,Sheet1!$I$5:$I$28252,$B120,Sheet1!$L$5:$L$28252,$A120,Sheet1!$E$5:$E$28252,"*抖音*",Sheet1!$D$5:$D$28252,"&lt;&gt;抖音",Sheet1!$D$5:$D$28252,"&lt;&gt;内部转款",Sheet1!$D$5:$D$28252,"&lt;&gt;内部转账",Sheet1!$E$5:$E$28252,"&lt;&gt;*调拨*")</f>
        <v>0</v>
      </c>
      <c r="L120" s="32">
        <f>SUMIFS(Sheet1!$F$5:$F$28252,Sheet1!$I$5:$I$28252,$B120,Sheet1!$L$5:$L$28252,$A120,Sheet1!$D$5:$D$28252,"医卡通",Sheet1!$E$5:$E$28252,"&lt;&gt;*调拨*")+SUMIFS(Sheet1!$F$5:$F$28252,Sheet1!$I$5:$I$28252,$B120,Sheet1!$L$5:$L$28252,$A120,Sheet1!$E$5:$E$28252,"*医卡通*",Sheet1!$D$5:$D$28252,"&lt;&gt;医卡通",Sheet1!$D$5:$D$28252,"&lt;&gt;内部转款",Sheet1!$D$5:$D$28252,"&lt;&gt;内部转账",Sheet1!$E$5:$E$28252,"&lt;&gt;*调拨*")</f>
        <v>0</v>
      </c>
      <c r="M120" s="32">
        <f>SUMIFS(Sheet1!$F$5:$F$28252,Sheet1!$I$5:$I$28252,$B120,Sheet1!$L$5:$L$28252,$A120,Sheet1!$D$5:$D$28252,"企健网",Sheet1!$E$5:$E$28252,"&lt;&gt;*调拨*")+SUMIFS(Sheet1!$F$5:$F$28252,Sheet1!$I$5:$I$28252,$B120,Sheet1!$L$5:$L$28252,$A120,Sheet1!$E$5:$E$28252,"*企健网*",Sheet1!$D$5:$D$28252,"&lt;&gt;企健网",Sheet1!$D$5:$D$28252,"&lt;&gt;内部转款",Sheet1!$D$5:$D$28252,"&lt;&gt;内部转账",Sheet1!$E$5:$E$28252,"&lt;&gt;*调拨*")</f>
        <v>0</v>
      </c>
      <c r="N120" s="32">
        <f>SUMIFS(Sheet1!$F$5:$F$28252,Sheet1!$I$5:$I$28252,$B120,Sheet1!$L$5:$L$28252,$A120,Sheet1!$D$5:$D$28252,"银联",Sheet1!$E$5:$E$28252,"&lt;&gt;*调拨*")+SUMIFS(Sheet1!$F$5:$F$28252,Sheet1!$I$5:$I$28252,$B120,Sheet1!$L$5:$L$28252,$A120,Sheet1!$E$5:$E$28252,"*银联*",Sheet1!$D$5:$D$28252,"&lt;&gt;银联",Sheet1!$D$5:$D$28252,"&lt;&gt;内部转款",Sheet1!$D$5:$D$28252,"&lt;&gt;内部转账",Sheet1!$E$5:$E$28252,"&lt;&gt;*调拨*")</f>
        <v>0</v>
      </c>
      <c r="O120" s="32">
        <f>SUMIFS(Sheet1!$F$5:$F$28252,Sheet1!$I$5:$I$28252,$B120,Sheet1!$L$5:$L$28252,$A120,Sheet1!$D$5:$D$28252,"京东",Sheet1!$E$5:$E$28252,"&lt;&gt;*调拨*")+SUMIFS(Sheet1!$F$5:$F$28252,Sheet1!$I$5:$I$28252,$B120,Sheet1!$L$5:$L$28252,$A120,Sheet1!$E$5:$E$28252,"*京东*",Sheet1!$D$5:$D$28252,"&lt;&gt;京东",Sheet1!$D$5:$D$28252,"&lt;&gt;内部转款",Sheet1!$D$5:$D$28252,"&lt;&gt;内部转账",Sheet1!$E$5:$E$28252,"&lt;&gt;*调拨*")</f>
        <v>0</v>
      </c>
      <c r="P120" s="32">
        <f>SUMIFS(Sheet1!$F$5:$F$28252,Sheet1!$I$5:$I$28252,$B120,Sheet1!$L$5:$L$28252,$A120,Sheet1!$D$5:$D$28252,"药机微信",Sheet1!$E$5:$E$28252,"&lt;&gt;*调拨*")+SUMIFS(Sheet1!$F$5:$F$28252,Sheet1!$I$5:$I$28252,$B120,Sheet1!$L$5:$L$28252,$A120,Sheet1!$E$5:$E$28252,"*药机微信*",Sheet1!$D$5:$D$28252,"&lt;&gt;药机微信",Sheet1!$D$5:$D$28252,"&lt;&gt;内部转款",Sheet1!$D$5:$D$28252,"&lt;&gt;内部转账",Sheet1!$E$5:$E$28252,"&lt;&gt;*调拨*")</f>
        <v>0</v>
      </c>
      <c r="Q120" s="32">
        <f>SUMIFS(Sheet1!$F$5:$F$28252,Sheet1!$I$5:$I$28252,$B120,Sheet1!$L$5:$L$28252,$A120,Sheet1!$D$5:$D$28252,"亲情卡",Sheet1!$E$5:$E$28252,"&lt;&gt;*调拨*")+SUMIFS(Sheet1!$F$5:$F$28252,Sheet1!$I$5:$I$28252,$B120,Sheet1!$L$5:$L$28252,$A120,Sheet1!$E$5:$E$28252,"*亲情卡*",Sheet1!$D$5:$D$28252,"&lt;&gt;亲情卡",Sheet1!$D$5:$D$28252,"&lt;&gt;内部转款",Sheet1!$D$5:$D$28252,"&lt;&gt;内部转账",Sheet1!$E$5:$E$28252,"&lt;&gt;*调拨*")</f>
        <v>0</v>
      </c>
      <c r="R120" s="32">
        <f>SUMIFS(Sheet1!$F$5:$F$28252,Sheet1!$I$5:$I$28252,$B120,Sheet1!$L$5:$L$28252,$A120,Sheet1!$D$5:$D$28252,"优惠券",Sheet1!$E$5:$E$28252,"&lt;&gt;*调拨*")+SUMIFS(Sheet1!$F$5:$F$28252,Sheet1!$I$5:$I$28252,$B120,Sheet1!$L$5:$L$28252,$A120,Sheet1!$E$5:$E$28252,"*优惠券*",Sheet1!$D$5:$D$28252,"&lt;&gt;优惠券",Sheet1!$D$5:$D$28252,"&lt;&gt;内部转款",Sheet1!$D$5:$D$28252,"&lt;&gt;内部转账",Sheet1!$E$5:$E$28252,"&lt;&gt;*调拨*")</f>
        <v>0</v>
      </c>
      <c r="S120" s="32">
        <f>SUMIFS(Sheet1!$F$5:$F$28252,Sheet1!$I$5:$I$28252,$B120,Sheet1!$L$5:$L$28252,$A120,Sheet1!$D$5:$D$28252,"代金券",Sheet1!$E$5:$E$28252,"&lt;&gt;*调拨*")+SUMIFS(Sheet1!$F$5:$F$28252,Sheet1!$I$5:$I$28252,$B120,Sheet1!$L$5:$L$28252,$A120,Sheet1!$E$5:$E$28252,"*代金券*",Sheet1!$D$5:$D$28252,"&lt;&gt;代金券",Sheet1!$D$5:$D$28252,"&lt;&gt;内部转款",Sheet1!$D$5:$D$28252,"&lt;&gt;内部转账",Sheet1!$E$5:$E$28252,"&lt;&gt;*调拨*")</f>
        <v>0</v>
      </c>
      <c r="T120" s="32">
        <f>SUMIFS(Sheet1!$F$5:$F$28252,Sheet1!$I$5:$I$28252,$B120,Sheet1!$L$5:$L$28252,$A120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120,Sheet1!$L$5:$L$28252,$A120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120,Sheet1!$L$5:$L$28252,$A120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120,Sheet1!$L$5:$L$28252,$A120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20" s="32">
        <f>SUMIFS(Sheet1!$F$5:$F$28252,Sheet1!$I$5:$I$28252,$B120,Sheet1!$L$5:$L$28252,$A120,Sheet1!$E$5:$E$28252,"*调拨*")</f>
        <v>0</v>
      </c>
      <c r="V120" s="32">
        <f>SUMIFS(Sheet1!$F$5:$F$28252,Sheet1!$I$5:$I$28252,$B120,Sheet1!$L$5:$L$28252,$A120,Sheet1!$D$5:$D$28252,"储值",Sheet1!$E$5:$E$28252,"&lt;&gt;*调拨*")+SUMIFS(Sheet1!$F$5:$F$28252,Sheet1!$I$5:$I$28252,$B120,Sheet1!$L$5:$L$28252,$A120,Sheet1!$E$5:$E$28252,"*储值*",Sheet1!$D$5:$D$28252,"&lt;&gt;储值",Sheet1!$D$5:$D$28252,"&lt;&gt;内部转款",Sheet1!$D$5:$D$28252,"&lt;&gt;内部转账",Sheet1!$E$5:$E$28252,"&lt;&gt;*调拨*")</f>
        <v>0</v>
      </c>
      <c r="W120" s="32">
        <f>SUMIFS(Sheet1!$F$5:$F$28252,Sheet1!$I$5:$I$28252,$B120,Sheet1!$L$5:$L$28252,$A120,Sheet1!$D$5:$D$28252,"效期",Sheet1!$E$5:$E$28252,"&lt;&gt;*调拨*")+SUMIFS(Sheet1!$F$5:$F$28252,Sheet1!$I$5:$I$28252,$B120,Sheet1!$L$5:$L$28252,$A120,Sheet1!$E$5:$E$28252,"*效期*",Sheet1!$D$5:$D$28252,"&lt;&gt;效期",Sheet1!$D$5:$D$28252,"&lt;&gt;内部转款",Sheet1!$D$5:$D$28252,"&lt;&gt;内部转账",Sheet1!$E$5:$E$28252,"&lt;&gt;*调拨*")</f>
        <v>0</v>
      </c>
      <c r="X120" s="32">
        <f>SUMIFS(Sheet1!$F$5:$F$28252,Sheet1!$I$5:$I$28252,$B120,Sheet1!$L$5:$L$28252,$A120,Sheet1!$D$5:$D$28252,"内部转款",Sheet1!$E$5:$E$28252,"&lt;&gt;*调拨*")+SUMIFS(Sheet1!$F$5:$F$28252,Sheet1!$I$5:$I$28252,$B120,Sheet1!$L$5:$L$28252,$A120,Sheet1!$D$5:$D$28252,"内部转账",Sheet1!$E$5:$E$28252,"&lt;&gt;*调拨*")</f>
        <v>0</v>
      </c>
      <c r="Y120" s="32">
        <f t="shared" si="8"/>
        <v>0</v>
      </c>
      <c r="Z120" s="32">
        <f>SUMIFS(Sheet1!$F$5:$F$28252,Sheet1!$I$5:$I$28252,$B120,Sheet1!$L$5:$L$28252,$A120)</f>
        <v>0</v>
      </c>
      <c r="AA120" s="32">
        <f>SUMIFS(Sheet1!$G$5:$G$28252,Sheet1!$I$5:$I$28252,$B120,Sheet1!$L$5:$L$28252,$A120,Sheet1!$D$5:$D$28252,"工资",Sheet1!$E$5:$E$28252,"&lt;&gt;*调拨*")+SUMIFS(Sheet1!$G$5:$G$28252,Sheet1!$I$5:$I$28252,$B120,Sheet1!$L$5:$L$28252,$A120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20" s="32">
        <f>SUMIFS(Sheet1!$G$5:$G$28252,Sheet1!$I$5:$I$28252,$B120,Sheet1!$L$5:$L$28252,$A120,Sheet1!$D$5:$D$28252,"水费",Sheet1!$E$5:$E$28252,"&lt;&gt;*调拨*")+SUMIFS(Sheet1!$G$5:$G$28252,Sheet1!$I$5:$I$28252,$B120,Sheet1!$L$5:$L$28252,$A120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0" s="32">
        <f>SUMIFS(Sheet1!$G$5:$G$28252,Sheet1!$I$5:$I$28252,$B120,Sheet1!$L$5:$L$28252,$A120,Sheet1!$D$5:$D$28252,"电费",Sheet1!$E$5:$E$28252,"&lt;&gt;*调拨*")+SUMIFS(Sheet1!$G$5:$G$28252,Sheet1!$I$5:$I$28252,$B120,Sheet1!$L$5:$L$28252,$A120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0" s="32">
        <f>SUMIFS(Sheet1!$G$5:$G$28252,Sheet1!$I$5:$I$28252,$B120,Sheet1!$L$5:$L$28252,$A120,Sheet1!$D$5:$D$28252,"宽带费",Sheet1!$E$5:$E$28252,"&lt;&gt;*调拨*")+SUMIFS(Sheet1!$G$5:$G$28252,Sheet1!$I$5:$I$28252,$B120,Sheet1!$L$5:$L$28252,$A120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0" s="32">
        <f>SUMIFS(Sheet1!$G$5:$G$28252,Sheet1!$I$5:$I$28252,$B120,Sheet1!$L$5:$L$28252,$A120,Sheet1!$D$5:$D$28252,"办公费",Sheet1!$E$5:$E$28252,"&lt;&gt;*调拨*")+SUMIFS(Sheet1!$G$5:$G$28252,Sheet1!$I$5:$I$28252,$B120,Sheet1!$L$5:$L$28252,$A120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20" s="32">
        <f>SUMIFS(Sheet1!$G$5:$G$28252,Sheet1!$I$5:$I$28252,$B120,Sheet1!$L$5:$L$28252,$A120,Sheet1!$D$5:$D$28252,"话费",Sheet1!$E$5:$E$28252,"&lt;&gt;*调拨*")+SUMIFS(Sheet1!$G$5:$G$28252,Sheet1!$I$5:$I$28252,$B120,Sheet1!$L$5:$L$28252,$A120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0" s="32">
        <f>SUMIFS(Sheet1!$G$5:$G$28252,Sheet1!$I$5:$I$28252,$B120,Sheet1!$L$5:$L$28252,$A120,Sheet1!$D$5:$D$28252,"房租",Sheet1!$E$5:$E$28252,"&lt;&gt;*调拨*")+SUMIFS(Sheet1!$G$5:$G$28252,Sheet1!$I$5:$I$28252,$B120,Sheet1!$L$5:$L$28252,$A120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0" s="32">
        <f>SUMIFS(Sheet1!$G$5:$G$28252,Sheet1!$I$5:$I$28252,$B120,Sheet1!$L$5:$L$28252,$A120,Sheet1!$E$5:$E$28252,"*调拨*")</f>
        <v>0</v>
      </c>
      <c r="AI120" s="32">
        <f>SUMIFS(Sheet1!$G$5:$G$28252,Sheet1!$I$5:$I$28252,$B120,Sheet1!$L$5:$L$28252,$A120,Sheet1!$D$5:$D$28252,"内部转款",Sheet1!$E$5:$E$28252,"&lt;&gt;*调拨*")+SUMIFS(Sheet1!$G$5:$G$28252,Sheet1!$I$5:$I$28252,$B120,Sheet1!$L$5:$L$28252,$A120,Sheet1!$D$5:$D$28252,"内部转账",Sheet1!$E$5:$E$28252,"&lt;&gt;*调拨*")</f>
        <v>0</v>
      </c>
      <c r="AJ120" s="32">
        <f t="shared" si="9"/>
        <v>0</v>
      </c>
      <c r="AK120" s="32">
        <f>SUMIFS(Sheet1!$G$5:$G$28252,Sheet1!$I$5:$I$28252,$B120,Sheet1!$L$5:$L$28252,$A120)</f>
        <v>0</v>
      </c>
      <c r="AL120" s="32">
        <f t="shared" si="10"/>
        <v>0</v>
      </c>
    </row>
    <row r="121" ht="16.5" spans="1:38">
      <c r="A121" s="30">
        <v>202602</v>
      </c>
      <c r="B121" s="31" t="s">
        <v>678</v>
      </c>
      <c r="C121" s="32">
        <f>SUMIFS(Sheet1!$F$5:$F$28252,Sheet1!$I$5:$I$28252,$B121,Sheet1!$L$5:$L$28252,$A121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21" s="32">
        <f>SUMIFS(Sheet1!$F$5:$F$28252,Sheet1!$I$5:$I$28252,$B121,Sheet1!$L$5:$L$28252,$A121,Sheet1!$D$5:$D$28252,"医保即时拨付",Sheet1!$E$5:$E$28252,"&lt;&gt;*调拨*")+SUMIFS(Sheet1!$F$5:$F$28252,Sheet1!$I$5:$I$28252,$B121,Sheet1!$L$5:$L$28252,$A121,Sheet1!$E$5:$E$28252,"*医保即时拨付*",Sheet1!$D$5:$D$28252,"&lt;&gt;医保即时拨付",Sheet1!$D$5:$D$28252,"&lt;&gt;内部转款",Sheet1!$D$5:$D$28252,"&lt;&gt;内部转账",Sheet1!$E$5:$E$28252,"&lt;&gt;*调拨*")</f>
        <v>0</v>
      </c>
      <c r="E121" s="32">
        <f>SUMIFS(Sheet1!$F$5:$F$28252,Sheet1!$I$5:$I$28252,$B121,Sheet1!$L$5:$L$28252,$A121,Sheet1!$D$5:$D$28252,"医保",Sheet1!$E$5:$E$28252,"&lt;&gt;*调拨*",Sheet1!$E$5:$E$28252,"&lt;&gt;*医保即时拨付*")+SUMIFS(Sheet1!$F$5:$F$28252,Sheet1!$I$5:$I$28252,$B121,Sheet1!$L$5:$L$28252,$A121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21" s="32">
        <f>SUMIFS(Sheet1!$F$5:$F$28252,Sheet1!$I$5:$I$28252,$B121,Sheet1!$L$5:$L$28252,$A121,Sheet1!$D$5:$D$28252,"聚合",Sheet1!$E$5:$E$28252,"&lt;&gt;*调拨*")+SUMIFS(Sheet1!$F$5:$F$28252,Sheet1!$I$5:$I$28252,$B121,Sheet1!$L$5:$L$28252,$A121,Sheet1!$E$5:$E$28252,"*聚合*",Sheet1!$D$5:$D$28252,"&lt;&gt;聚合",Sheet1!$D$5:$D$28252,"&lt;&gt;内部转款",Sheet1!$D$5:$D$28252,"&lt;&gt;内部转账",Sheet1!$E$5:$E$28252,"&lt;&gt;*调拨*")</f>
        <v>0</v>
      </c>
      <c r="G121" s="32">
        <f>SUMIFS(Sheet1!$F$5:$F$28252,Sheet1!$I$5:$I$28252,$B121,Sheet1!$L$5:$L$28252,$A121,Sheet1!$D$5:$D$28252,"24小时微信",Sheet1!$E$5:$E$28252,"&lt;&gt;*调拨*")+SUMIFS(Sheet1!$F$5:$F$28252,Sheet1!$I$5:$I$28252,$B121,Sheet1!$L$5:$L$28252,$A121,Sheet1!$E$5:$E$28252,"*24小时微信*",Sheet1!$D$5:$D$28252,"&lt;&gt;24小时微信",Sheet1!$D$5:$D$28252,"&lt;&gt;内部转款",Sheet1!$D$5:$D$28252,"&lt;&gt;内部转账",Sheet1!$E$5:$E$28252,"&lt;&gt;*调拨*")</f>
        <v>0</v>
      </c>
      <c r="H121" s="32">
        <f>SUMIFS(Sheet1!$F$5:$F$28252,Sheet1!$I$5:$I$28252,$B121,Sheet1!$L$5:$L$28252,$A121,Sheet1!$D$5:$D$28252,"美团",Sheet1!$E$5:$E$28252,"&lt;&gt;*调拨*")+SUMIFS(Sheet1!$F$5:$F$28252,Sheet1!$I$5:$I$28252,$B121,Sheet1!$L$5:$L$28252,$A121,Sheet1!$E$5:$E$28252,"*美团*",Sheet1!$D$5:$D$28252,"&lt;&gt;美团",Sheet1!$D$5:$D$28252,"&lt;&gt;内部转款",Sheet1!$D$5:$D$28252,"&lt;&gt;内部转账",Sheet1!$E$5:$E$28252,"&lt;&gt;*调拨*")</f>
        <v>0</v>
      </c>
      <c r="I121" s="32">
        <f>SUMIFS(Sheet1!$F$5:$F$28252,Sheet1!$I$5:$I$28252,$B121,Sheet1!$L$5:$L$28252,$A121,Sheet1!$D$5:$D$28252,"饿了么",Sheet1!$E$5:$E$28252,"&lt;&gt;*调拨*")+SUMIFS(Sheet1!$F$5:$F$28252,Sheet1!$I$5:$I$28252,$B121,Sheet1!$L$5:$L$28252,$A121,Sheet1!$E$5:$E$28252,"*饿了么*",Sheet1!$D$5:$D$28252,"&lt;&gt;饿了么",Sheet1!$D$5:$D$28252,"&lt;&gt;内部转款",Sheet1!$D$5:$D$28252,"&lt;&gt;内部转账",Sheet1!$E$5:$E$28252,"&lt;&gt;*调拨*")</f>
        <v>0</v>
      </c>
      <c r="J121" s="32">
        <f>SUMIFS(Sheet1!$F$5:$F$28252,Sheet1!$I$5:$I$28252,$B121,Sheet1!$L$5:$L$28252,$A121,Sheet1!$D$5:$D$28252,"健E卡",Sheet1!$E$5:$E$28252,"&lt;&gt;*调拨*")+SUMIFS(Sheet1!$F$5:$F$28252,Sheet1!$I$5:$I$28252,$B121,Sheet1!$L$5:$L$28252,$A121,Sheet1!$E$5:$E$28252,"*健E卡*",Sheet1!$D$5:$D$28252,"&lt;&gt;健E卡",Sheet1!$D$5:$D$28252,"&lt;&gt;内部转款",Sheet1!$D$5:$D$28252,"&lt;&gt;内部转账",Sheet1!$E$5:$E$28252,"&lt;&gt;*调拨*")</f>
        <v>0</v>
      </c>
      <c r="K121" s="32">
        <f>SUMIFS(Sheet1!$F$5:$F$28252,Sheet1!$I$5:$I$28252,$B121,Sheet1!$L$5:$L$28252,$A121,Sheet1!$D$5:$D$28252,"抖音",Sheet1!$E$5:$E$28252,"&lt;&gt;*调拨*")+SUMIFS(Sheet1!$F$5:$F$28252,Sheet1!$I$5:$I$28252,$B121,Sheet1!$L$5:$L$28252,$A121,Sheet1!$E$5:$E$28252,"*抖音*",Sheet1!$D$5:$D$28252,"&lt;&gt;抖音",Sheet1!$D$5:$D$28252,"&lt;&gt;内部转款",Sheet1!$D$5:$D$28252,"&lt;&gt;内部转账",Sheet1!$E$5:$E$28252,"&lt;&gt;*调拨*")</f>
        <v>0</v>
      </c>
      <c r="L121" s="32">
        <f>SUMIFS(Sheet1!$F$5:$F$28252,Sheet1!$I$5:$I$28252,$B121,Sheet1!$L$5:$L$28252,$A121,Sheet1!$D$5:$D$28252,"医卡通",Sheet1!$E$5:$E$28252,"&lt;&gt;*调拨*")+SUMIFS(Sheet1!$F$5:$F$28252,Sheet1!$I$5:$I$28252,$B121,Sheet1!$L$5:$L$28252,$A121,Sheet1!$E$5:$E$28252,"*医卡通*",Sheet1!$D$5:$D$28252,"&lt;&gt;医卡通",Sheet1!$D$5:$D$28252,"&lt;&gt;内部转款",Sheet1!$D$5:$D$28252,"&lt;&gt;内部转账",Sheet1!$E$5:$E$28252,"&lt;&gt;*调拨*")</f>
        <v>0</v>
      </c>
      <c r="M121" s="32">
        <f>SUMIFS(Sheet1!$F$5:$F$28252,Sheet1!$I$5:$I$28252,$B121,Sheet1!$L$5:$L$28252,$A121,Sheet1!$D$5:$D$28252,"企健网",Sheet1!$E$5:$E$28252,"&lt;&gt;*调拨*")+SUMIFS(Sheet1!$F$5:$F$28252,Sheet1!$I$5:$I$28252,$B121,Sheet1!$L$5:$L$28252,$A121,Sheet1!$E$5:$E$28252,"*企健网*",Sheet1!$D$5:$D$28252,"&lt;&gt;企健网",Sheet1!$D$5:$D$28252,"&lt;&gt;内部转款",Sheet1!$D$5:$D$28252,"&lt;&gt;内部转账",Sheet1!$E$5:$E$28252,"&lt;&gt;*调拨*")</f>
        <v>0</v>
      </c>
      <c r="N121" s="32">
        <f>SUMIFS(Sheet1!$F$5:$F$28252,Sheet1!$I$5:$I$28252,$B121,Sheet1!$L$5:$L$28252,$A121,Sheet1!$D$5:$D$28252,"银联",Sheet1!$E$5:$E$28252,"&lt;&gt;*调拨*")+SUMIFS(Sheet1!$F$5:$F$28252,Sheet1!$I$5:$I$28252,$B121,Sheet1!$L$5:$L$28252,$A121,Sheet1!$E$5:$E$28252,"*银联*",Sheet1!$D$5:$D$28252,"&lt;&gt;银联",Sheet1!$D$5:$D$28252,"&lt;&gt;内部转款",Sheet1!$D$5:$D$28252,"&lt;&gt;内部转账",Sheet1!$E$5:$E$28252,"&lt;&gt;*调拨*")</f>
        <v>0</v>
      </c>
      <c r="O121" s="32">
        <f>SUMIFS(Sheet1!$F$5:$F$28252,Sheet1!$I$5:$I$28252,$B121,Sheet1!$L$5:$L$28252,$A121,Sheet1!$D$5:$D$28252,"京东",Sheet1!$E$5:$E$28252,"&lt;&gt;*调拨*")+SUMIFS(Sheet1!$F$5:$F$28252,Sheet1!$I$5:$I$28252,$B121,Sheet1!$L$5:$L$28252,$A121,Sheet1!$E$5:$E$28252,"*京东*",Sheet1!$D$5:$D$28252,"&lt;&gt;京东",Sheet1!$D$5:$D$28252,"&lt;&gt;内部转款",Sheet1!$D$5:$D$28252,"&lt;&gt;内部转账",Sheet1!$E$5:$E$28252,"&lt;&gt;*调拨*")</f>
        <v>0</v>
      </c>
      <c r="P121" s="32">
        <f>SUMIFS(Sheet1!$F$5:$F$28252,Sheet1!$I$5:$I$28252,$B121,Sheet1!$L$5:$L$28252,$A121,Sheet1!$D$5:$D$28252,"药机微信",Sheet1!$E$5:$E$28252,"&lt;&gt;*调拨*")+SUMIFS(Sheet1!$F$5:$F$28252,Sheet1!$I$5:$I$28252,$B121,Sheet1!$L$5:$L$28252,$A121,Sheet1!$E$5:$E$28252,"*药机微信*",Sheet1!$D$5:$D$28252,"&lt;&gt;药机微信",Sheet1!$D$5:$D$28252,"&lt;&gt;内部转款",Sheet1!$D$5:$D$28252,"&lt;&gt;内部转账",Sheet1!$E$5:$E$28252,"&lt;&gt;*调拨*")</f>
        <v>0</v>
      </c>
      <c r="Q121" s="32">
        <f>SUMIFS(Sheet1!$F$5:$F$28252,Sheet1!$I$5:$I$28252,$B121,Sheet1!$L$5:$L$28252,$A121,Sheet1!$D$5:$D$28252,"亲情卡",Sheet1!$E$5:$E$28252,"&lt;&gt;*调拨*")+SUMIFS(Sheet1!$F$5:$F$28252,Sheet1!$I$5:$I$28252,$B121,Sheet1!$L$5:$L$28252,$A121,Sheet1!$E$5:$E$28252,"*亲情卡*",Sheet1!$D$5:$D$28252,"&lt;&gt;亲情卡",Sheet1!$D$5:$D$28252,"&lt;&gt;内部转款",Sheet1!$D$5:$D$28252,"&lt;&gt;内部转账",Sheet1!$E$5:$E$28252,"&lt;&gt;*调拨*")</f>
        <v>0</v>
      </c>
      <c r="R121" s="32">
        <f>SUMIFS(Sheet1!$F$5:$F$28252,Sheet1!$I$5:$I$28252,$B121,Sheet1!$L$5:$L$28252,$A121,Sheet1!$D$5:$D$28252,"优惠券",Sheet1!$E$5:$E$28252,"&lt;&gt;*调拨*")+SUMIFS(Sheet1!$F$5:$F$28252,Sheet1!$I$5:$I$28252,$B121,Sheet1!$L$5:$L$28252,$A121,Sheet1!$E$5:$E$28252,"*优惠券*",Sheet1!$D$5:$D$28252,"&lt;&gt;优惠券",Sheet1!$D$5:$D$28252,"&lt;&gt;内部转款",Sheet1!$D$5:$D$28252,"&lt;&gt;内部转账",Sheet1!$E$5:$E$28252,"&lt;&gt;*调拨*")</f>
        <v>0</v>
      </c>
      <c r="S121" s="32">
        <f>SUMIFS(Sheet1!$F$5:$F$28252,Sheet1!$I$5:$I$28252,$B121,Sheet1!$L$5:$L$28252,$A121,Sheet1!$D$5:$D$28252,"代金券",Sheet1!$E$5:$E$28252,"&lt;&gt;*调拨*")+SUMIFS(Sheet1!$F$5:$F$28252,Sheet1!$I$5:$I$28252,$B121,Sheet1!$L$5:$L$28252,$A121,Sheet1!$E$5:$E$28252,"*代金券*",Sheet1!$D$5:$D$28252,"&lt;&gt;代金券",Sheet1!$D$5:$D$28252,"&lt;&gt;内部转款",Sheet1!$D$5:$D$28252,"&lt;&gt;内部转账",Sheet1!$E$5:$E$28252,"&lt;&gt;*调拨*")</f>
        <v>0</v>
      </c>
      <c r="T121" s="32">
        <f>SUMIFS(Sheet1!$F$5:$F$28252,Sheet1!$I$5:$I$28252,$B121,Sheet1!$L$5:$L$28252,$A121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121,Sheet1!$L$5:$L$28252,$A121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121,Sheet1!$L$5:$L$28252,$A121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121,Sheet1!$L$5:$L$28252,$A121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21" s="32">
        <f>SUMIFS(Sheet1!$F$5:$F$28252,Sheet1!$I$5:$I$28252,$B121,Sheet1!$L$5:$L$28252,$A121,Sheet1!$E$5:$E$28252,"*调拨*")</f>
        <v>0</v>
      </c>
      <c r="V121" s="32">
        <f>SUMIFS(Sheet1!$F$5:$F$28252,Sheet1!$I$5:$I$28252,$B121,Sheet1!$L$5:$L$28252,$A121,Sheet1!$D$5:$D$28252,"储值",Sheet1!$E$5:$E$28252,"&lt;&gt;*调拨*")+SUMIFS(Sheet1!$F$5:$F$28252,Sheet1!$I$5:$I$28252,$B121,Sheet1!$L$5:$L$28252,$A121,Sheet1!$E$5:$E$28252,"*储值*",Sheet1!$D$5:$D$28252,"&lt;&gt;储值",Sheet1!$D$5:$D$28252,"&lt;&gt;内部转款",Sheet1!$D$5:$D$28252,"&lt;&gt;内部转账",Sheet1!$E$5:$E$28252,"&lt;&gt;*调拨*")</f>
        <v>0</v>
      </c>
      <c r="W121" s="32">
        <f>SUMIFS(Sheet1!$F$5:$F$28252,Sheet1!$I$5:$I$28252,$B121,Sheet1!$L$5:$L$28252,$A121,Sheet1!$D$5:$D$28252,"效期",Sheet1!$E$5:$E$28252,"&lt;&gt;*调拨*")+SUMIFS(Sheet1!$F$5:$F$28252,Sheet1!$I$5:$I$28252,$B121,Sheet1!$L$5:$L$28252,$A121,Sheet1!$E$5:$E$28252,"*效期*",Sheet1!$D$5:$D$28252,"&lt;&gt;效期",Sheet1!$D$5:$D$28252,"&lt;&gt;内部转款",Sheet1!$D$5:$D$28252,"&lt;&gt;内部转账",Sheet1!$E$5:$E$28252,"&lt;&gt;*调拨*")</f>
        <v>0</v>
      </c>
      <c r="X121" s="32">
        <f>SUMIFS(Sheet1!$F$5:$F$28252,Sheet1!$I$5:$I$28252,$B121,Sheet1!$L$5:$L$28252,$A121,Sheet1!$D$5:$D$28252,"内部转款",Sheet1!$E$5:$E$28252,"&lt;&gt;*调拨*")+SUMIFS(Sheet1!$F$5:$F$28252,Sheet1!$I$5:$I$28252,$B121,Sheet1!$L$5:$L$28252,$A121,Sheet1!$D$5:$D$28252,"内部转账",Sheet1!$E$5:$E$28252,"&lt;&gt;*调拨*")</f>
        <v>0</v>
      </c>
      <c r="Y121" s="32">
        <f t="shared" si="8"/>
        <v>0</v>
      </c>
      <c r="Z121" s="32">
        <f>SUMIFS(Sheet1!$F$5:$F$28252,Sheet1!$I$5:$I$28252,$B121,Sheet1!$L$5:$L$28252,$A121)</f>
        <v>0</v>
      </c>
      <c r="AA121" s="32">
        <f>SUMIFS(Sheet1!$G$5:$G$28252,Sheet1!$I$5:$I$28252,$B121,Sheet1!$L$5:$L$28252,$A121,Sheet1!$D$5:$D$28252,"工资",Sheet1!$E$5:$E$28252,"&lt;&gt;*调拨*")+SUMIFS(Sheet1!$G$5:$G$28252,Sheet1!$I$5:$I$28252,$B121,Sheet1!$L$5:$L$28252,$A121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21" s="32">
        <f>SUMIFS(Sheet1!$G$5:$G$28252,Sheet1!$I$5:$I$28252,$B121,Sheet1!$L$5:$L$28252,$A121,Sheet1!$D$5:$D$28252,"水费",Sheet1!$E$5:$E$28252,"&lt;&gt;*调拨*")+SUMIFS(Sheet1!$G$5:$G$28252,Sheet1!$I$5:$I$28252,$B121,Sheet1!$L$5:$L$28252,$A121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1" s="32">
        <f>SUMIFS(Sheet1!$G$5:$G$28252,Sheet1!$I$5:$I$28252,$B121,Sheet1!$L$5:$L$28252,$A121,Sheet1!$D$5:$D$28252,"电费",Sheet1!$E$5:$E$28252,"&lt;&gt;*调拨*")+SUMIFS(Sheet1!$G$5:$G$28252,Sheet1!$I$5:$I$28252,$B121,Sheet1!$L$5:$L$28252,$A121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1" s="32">
        <f>SUMIFS(Sheet1!$G$5:$G$28252,Sheet1!$I$5:$I$28252,$B121,Sheet1!$L$5:$L$28252,$A121,Sheet1!$D$5:$D$28252,"宽带费",Sheet1!$E$5:$E$28252,"&lt;&gt;*调拨*")+SUMIFS(Sheet1!$G$5:$G$28252,Sheet1!$I$5:$I$28252,$B121,Sheet1!$L$5:$L$28252,$A121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1" s="32">
        <f>SUMIFS(Sheet1!$G$5:$G$28252,Sheet1!$I$5:$I$28252,$B121,Sheet1!$L$5:$L$28252,$A121,Sheet1!$D$5:$D$28252,"办公费",Sheet1!$E$5:$E$28252,"&lt;&gt;*调拨*")+SUMIFS(Sheet1!$G$5:$G$28252,Sheet1!$I$5:$I$28252,$B121,Sheet1!$L$5:$L$28252,$A121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21" s="32">
        <f>SUMIFS(Sheet1!$G$5:$G$28252,Sheet1!$I$5:$I$28252,$B121,Sheet1!$L$5:$L$28252,$A121,Sheet1!$D$5:$D$28252,"话费",Sheet1!$E$5:$E$28252,"&lt;&gt;*调拨*")+SUMIFS(Sheet1!$G$5:$G$28252,Sheet1!$I$5:$I$28252,$B121,Sheet1!$L$5:$L$28252,$A121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1" s="32">
        <f>SUMIFS(Sheet1!$G$5:$G$28252,Sheet1!$I$5:$I$28252,$B121,Sheet1!$L$5:$L$28252,$A121,Sheet1!$D$5:$D$28252,"房租",Sheet1!$E$5:$E$28252,"&lt;&gt;*调拨*")+SUMIFS(Sheet1!$G$5:$G$28252,Sheet1!$I$5:$I$28252,$B121,Sheet1!$L$5:$L$28252,$A121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1" s="32">
        <f>SUMIFS(Sheet1!$G$5:$G$28252,Sheet1!$I$5:$I$28252,$B121,Sheet1!$L$5:$L$28252,$A121,Sheet1!$E$5:$E$28252,"*调拨*")</f>
        <v>0</v>
      </c>
      <c r="AI121" s="32">
        <f>SUMIFS(Sheet1!$G$5:$G$28252,Sheet1!$I$5:$I$28252,$B121,Sheet1!$L$5:$L$28252,$A121,Sheet1!$D$5:$D$28252,"内部转款",Sheet1!$E$5:$E$28252,"&lt;&gt;*调拨*")+SUMIFS(Sheet1!$G$5:$G$28252,Sheet1!$I$5:$I$28252,$B121,Sheet1!$L$5:$L$28252,$A121,Sheet1!$D$5:$D$28252,"内部转账",Sheet1!$E$5:$E$28252,"&lt;&gt;*调拨*")</f>
        <v>0</v>
      </c>
      <c r="AJ121" s="32">
        <f t="shared" si="9"/>
        <v>0</v>
      </c>
      <c r="AK121" s="32">
        <f>SUMIFS(Sheet1!$G$5:$G$28252,Sheet1!$I$5:$I$28252,$B121,Sheet1!$L$5:$L$28252,$A121)</f>
        <v>0</v>
      </c>
      <c r="AL121" s="32">
        <f t="shared" si="10"/>
        <v>0</v>
      </c>
    </row>
    <row r="122" ht="16.5" spans="1:38">
      <c r="A122" s="30">
        <v>202602</v>
      </c>
      <c r="B122" s="31" t="s">
        <v>74</v>
      </c>
      <c r="C122" s="32">
        <f>SUMIFS(Sheet1!$F$5:$F$28252,Sheet1!$I$5:$I$28252,$B122,Sheet1!$L$5:$L$28252,$A122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26421.96</v>
      </c>
      <c r="D122" s="32">
        <f>SUMIFS(Sheet1!$F$5:$F$28252,Sheet1!$I$5:$I$28252,$B122,Sheet1!$L$5:$L$28252,$A122,Sheet1!$D$5:$D$28252,"医保即时拨付",Sheet1!$E$5:$E$28252,"&lt;&gt;*调拨*")+SUMIFS(Sheet1!$F$5:$F$28252,Sheet1!$I$5:$I$28252,$B122,Sheet1!$L$5:$L$28252,$A122,Sheet1!$E$5:$E$28252,"*医保即时拨付*",Sheet1!$D$5:$D$28252,"&lt;&gt;医保即时拨付",Sheet1!$D$5:$D$28252,"&lt;&gt;内部转款",Sheet1!$D$5:$D$28252,"&lt;&gt;内部转账",Sheet1!$E$5:$E$28252,"&lt;&gt;*调拨*")</f>
        <v>4566.09</v>
      </c>
      <c r="E122" s="32">
        <f>SUMIFS(Sheet1!$F$5:$F$28252,Sheet1!$I$5:$I$28252,$B122,Sheet1!$L$5:$L$28252,$A122,Sheet1!$D$5:$D$28252,"医保",Sheet1!$E$5:$E$28252,"&lt;&gt;*调拨*",Sheet1!$E$5:$E$28252,"&lt;&gt;*医保即时拨付*")+SUMIFS(Sheet1!$F$5:$F$28252,Sheet1!$I$5:$I$28252,$B122,Sheet1!$L$5:$L$28252,$A122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9287.68</v>
      </c>
      <c r="F122" s="32">
        <f>SUMIFS(Sheet1!$F$5:$F$28252,Sheet1!$I$5:$I$28252,$B122,Sheet1!$L$5:$L$28252,$A122,Sheet1!$D$5:$D$28252,"聚合",Sheet1!$E$5:$E$28252,"&lt;&gt;*调拨*")+SUMIFS(Sheet1!$F$5:$F$28252,Sheet1!$I$5:$I$28252,$B122,Sheet1!$L$5:$L$28252,$A122,Sheet1!$E$5:$E$28252,"*聚合*",Sheet1!$D$5:$D$28252,"&lt;&gt;聚合",Sheet1!$D$5:$D$28252,"&lt;&gt;内部转款",Sheet1!$D$5:$D$28252,"&lt;&gt;内部转账",Sheet1!$E$5:$E$28252,"&lt;&gt;*调拨*")</f>
        <v>28142.26</v>
      </c>
      <c r="G122" s="32">
        <f>SUMIFS(Sheet1!$F$5:$F$28252,Sheet1!$I$5:$I$28252,$B122,Sheet1!$L$5:$L$28252,$A122,Sheet1!$D$5:$D$28252,"24小时微信",Sheet1!$E$5:$E$28252,"&lt;&gt;*调拨*")+SUMIFS(Sheet1!$F$5:$F$28252,Sheet1!$I$5:$I$28252,$B122,Sheet1!$L$5:$L$28252,$A122,Sheet1!$E$5:$E$28252,"*24小时微信*",Sheet1!$D$5:$D$28252,"&lt;&gt;24小时微信",Sheet1!$D$5:$D$28252,"&lt;&gt;内部转款",Sheet1!$D$5:$D$28252,"&lt;&gt;内部转账",Sheet1!$E$5:$E$28252,"&lt;&gt;*调拨*")</f>
        <v>0</v>
      </c>
      <c r="H122" s="32">
        <f>SUMIFS(Sheet1!$F$5:$F$28252,Sheet1!$I$5:$I$28252,$B122,Sheet1!$L$5:$L$28252,$A122,Sheet1!$D$5:$D$28252,"美团",Sheet1!$E$5:$E$28252,"&lt;&gt;*调拨*")+SUMIFS(Sheet1!$F$5:$F$28252,Sheet1!$I$5:$I$28252,$B122,Sheet1!$L$5:$L$28252,$A122,Sheet1!$E$5:$E$28252,"*美团*",Sheet1!$D$5:$D$28252,"&lt;&gt;美团",Sheet1!$D$5:$D$28252,"&lt;&gt;内部转款",Sheet1!$D$5:$D$28252,"&lt;&gt;内部转账",Sheet1!$E$5:$E$28252,"&lt;&gt;*调拨*")</f>
        <v>339.78</v>
      </c>
      <c r="I122" s="32">
        <f>SUMIFS(Sheet1!$F$5:$F$28252,Sheet1!$I$5:$I$28252,$B122,Sheet1!$L$5:$L$28252,$A122,Sheet1!$D$5:$D$28252,"饿了么",Sheet1!$E$5:$E$28252,"&lt;&gt;*调拨*")+SUMIFS(Sheet1!$F$5:$F$28252,Sheet1!$I$5:$I$28252,$B122,Sheet1!$L$5:$L$28252,$A122,Sheet1!$E$5:$E$28252,"*饿了么*",Sheet1!$D$5:$D$28252,"&lt;&gt;饿了么",Sheet1!$D$5:$D$28252,"&lt;&gt;内部转款",Sheet1!$D$5:$D$28252,"&lt;&gt;内部转账",Sheet1!$E$5:$E$28252,"&lt;&gt;*调拨*")</f>
        <v>177.85</v>
      </c>
      <c r="J122" s="32">
        <f>SUMIFS(Sheet1!$F$5:$F$28252,Sheet1!$I$5:$I$28252,$B122,Sheet1!$L$5:$L$28252,$A122,Sheet1!$D$5:$D$28252,"健E卡",Sheet1!$E$5:$E$28252,"&lt;&gt;*调拨*")+SUMIFS(Sheet1!$F$5:$F$28252,Sheet1!$I$5:$I$28252,$B122,Sheet1!$L$5:$L$28252,$A122,Sheet1!$E$5:$E$28252,"*健E卡*",Sheet1!$D$5:$D$28252,"&lt;&gt;健E卡",Sheet1!$D$5:$D$28252,"&lt;&gt;内部转款",Sheet1!$D$5:$D$28252,"&lt;&gt;内部转账",Sheet1!$E$5:$E$28252,"&lt;&gt;*调拨*")</f>
        <v>0</v>
      </c>
      <c r="K122" s="32">
        <f>SUMIFS(Sheet1!$F$5:$F$28252,Sheet1!$I$5:$I$28252,$B122,Sheet1!$L$5:$L$28252,$A122,Sheet1!$D$5:$D$28252,"抖音",Sheet1!$E$5:$E$28252,"&lt;&gt;*调拨*")+SUMIFS(Sheet1!$F$5:$F$28252,Sheet1!$I$5:$I$28252,$B122,Sheet1!$L$5:$L$28252,$A122,Sheet1!$E$5:$E$28252,"*抖音*",Sheet1!$D$5:$D$28252,"&lt;&gt;抖音",Sheet1!$D$5:$D$28252,"&lt;&gt;内部转款",Sheet1!$D$5:$D$28252,"&lt;&gt;内部转账",Sheet1!$E$5:$E$28252,"&lt;&gt;*调拨*")</f>
        <v>0</v>
      </c>
      <c r="L122" s="32">
        <f>SUMIFS(Sheet1!$F$5:$F$28252,Sheet1!$I$5:$I$28252,$B122,Sheet1!$L$5:$L$28252,$A122,Sheet1!$D$5:$D$28252,"医卡通",Sheet1!$E$5:$E$28252,"&lt;&gt;*调拨*")+SUMIFS(Sheet1!$F$5:$F$28252,Sheet1!$I$5:$I$28252,$B122,Sheet1!$L$5:$L$28252,$A122,Sheet1!$E$5:$E$28252,"*医卡通*",Sheet1!$D$5:$D$28252,"&lt;&gt;医卡通",Sheet1!$D$5:$D$28252,"&lt;&gt;内部转款",Sheet1!$D$5:$D$28252,"&lt;&gt;内部转账",Sheet1!$E$5:$E$28252,"&lt;&gt;*调拨*")</f>
        <v>0</v>
      </c>
      <c r="M122" s="32">
        <f>SUMIFS(Sheet1!$F$5:$F$28252,Sheet1!$I$5:$I$28252,$B122,Sheet1!$L$5:$L$28252,$A122,Sheet1!$D$5:$D$28252,"企健网",Sheet1!$E$5:$E$28252,"&lt;&gt;*调拨*")+SUMIFS(Sheet1!$F$5:$F$28252,Sheet1!$I$5:$I$28252,$B122,Sheet1!$L$5:$L$28252,$A122,Sheet1!$E$5:$E$28252,"*企健网*",Sheet1!$D$5:$D$28252,"&lt;&gt;企健网",Sheet1!$D$5:$D$28252,"&lt;&gt;内部转款",Sheet1!$D$5:$D$28252,"&lt;&gt;内部转账",Sheet1!$E$5:$E$28252,"&lt;&gt;*调拨*")</f>
        <v>0</v>
      </c>
      <c r="N122" s="32">
        <f>SUMIFS(Sheet1!$F$5:$F$28252,Sheet1!$I$5:$I$28252,$B122,Sheet1!$L$5:$L$28252,$A122,Sheet1!$D$5:$D$28252,"银联",Sheet1!$E$5:$E$28252,"&lt;&gt;*调拨*")+SUMIFS(Sheet1!$F$5:$F$28252,Sheet1!$I$5:$I$28252,$B122,Sheet1!$L$5:$L$28252,$A122,Sheet1!$E$5:$E$28252,"*银联*",Sheet1!$D$5:$D$28252,"&lt;&gt;银联",Sheet1!$D$5:$D$28252,"&lt;&gt;内部转款",Sheet1!$D$5:$D$28252,"&lt;&gt;内部转账",Sheet1!$E$5:$E$28252,"&lt;&gt;*调拨*")</f>
        <v>0</v>
      </c>
      <c r="O122" s="32">
        <f>SUMIFS(Sheet1!$F$5:$F$28252,Sheet1!$I$5:$I$28252,$B122,Sheet1!$L$5:$L$28252,$A122,Sheet1!$D$5:$D$28252,"京东",Sheet1!$E$5:$E$28252,"&lt;&gt;*调拨*")+SUMIFS(Sheet1!$F$5:$F$28252,Sheet1!$I$5:$I$28252,$B122,Sheet1!$L$5:$L$28252,$A122,Sheet1!$E$5:$E$28252,"*京东*",Sheet1!$D$5:$D$28252,"&lt;&gt;京东",Sheet1!$D$5:$D$28252,"&lt;&gt;内部转款",Sheet1!$D$5:$D$28252,"&lt;&gt;内部转账",Sheet1!$E$5:$E$28252,"&lt;&gt;*调拨*")</f>
        <v>0</v>
      </c>
      <c r="P122" s="32">
        <f>SUMIFS(Sheet1!$F$5:$F$28252,Sheet1!$I$5:$I$28252,$B122,Sheet1!$L$5:$L$28252,$A122,Sheet1!$D$5:$D$28252,"药机微信",Sheet1!$E$5:$E$28252,"&lt;&gt;*调拨*")+SUMIFS(Sheet1!$F$5:$F$28252,Sheet1!$I$5:$I$28252,$B122,Sheet1!$L$5:$L$28252,$A122,Sheet1!$E$5:$E$28252,"*药机微信*",Sheet1!$D$5:$D$28252,"&lt;&gt;药机微信",Sheet1!$D$5:$D$28252,"&lt;&gt;内部转款",Sheet1!$D$5:$D$28252,"&lt;&gt;内部转账",Sheet1!$E$5:$E$28252,"&lt;&gt;*调拨*")</f>
        <v>0</v>
      </c>
      <c r="Q122" s="32">
        <f>SUMIFS(Sheet1!$F$5:$F$28252,Sheet1!$I$5:$I$28252,$B122,Sheet1!$L$5:$L$28252,$A122,Sheet1!$D$5:$D$28252,"亲情卡",Sheet1!$E$5:$E$28252,"&lt;&gt;*调拨*")+SUMIFS(Sheet1!$F$5:$F$28252,Sheet1!$I$5:$I$28252,$B122,Sheet1!$L$5:$L$28252,$A122,Sheet1!$E$5:$E$28252,"*亲情卡*",Sheet1!$D$5:$D$28252,"&lt;&gt;亲情卡",Sheet1!$D$5:$D$28252,"&lt;&gt;内部转款",Sheet1!$D$5:$D$28252,"&lt;&gt;内部转账",Sheet1!$E$5:$E$28252,"&lt;&gt;*调拨*")</f>
        <v>0</v>
      </c>
      <c r="R122" s="32">
        <f>SUMIFS(Sheet1!$F$5:$F$28252,Sheet1!$I$5:$I$28252,$B122,Sheet1!$L$5:$L$28252,$A122,Sheet1!$D$5:$D$28252,"优惠券",Sheet1!$E$5:$E$28252,"&lt;&gt;*调拨*")+SUMIFS(Sheet1!$F$5:$F$28252,Sheet1!$I$5:$I$28252,$B122,Sheet1!$L$5:$L$28252,$A122,Sheet1!$E$5:$E$28252,"*优惠券*",Sheet1!$D$5:$D$28252,"&lt;&gt;优惠券",Sheet1!$D$5:$D$28252,"&lt;&gt;内部转款",Sheet1!$D$5:$D$28252,"&lt;&gt;内部转账",Sheet1!$E$5:$E$28252,"&lt;&gt;*调拨*")</f>
        <v>0</v>
      </c>
      <c r="S122" s="32">
        <f>SUMIFS(Sheet1!$F$5:$F$28252,Sheet1!$I$5:$I$28252,$B122,Sheet1!$L$5:$L$28252,$A122,Sheet1!$D$5:$D$28252,"代金券",Sheet1!$E$5:$E$28252,"&lt;&gt;*调拨*")+SUMIFS(Sheet1!$F$5:$F$28252,Sheet1!$I$5:$I$28252,$B122,Sheet1!$L$5:$L$28252,$A122,Sheet1!$E$5:$E$28252,"*代金券*",Sheet1!$D$5:$D$28252,"&lt;&gt;代金券",Sheet1!$D$5:$D$28252,"&lt;&gt;内部转款",Sheet1!$D$5:$D$28252,"&lt;&gt;内部转账",Sheet1!$E$5:$E$28252,"&lt;&gt;*调拨*")</f>
        <v>0</v>
      </c>
      <c r="T122" s="32">
        <f>SUMIFS(Sheet1!$F$5:$F$28252,Sheet1!$I$5:$I$28252,$B122,Sheet1!$L$5:$L$28252,$A122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122,Sheet1!$L$5:$L$28252,$A122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122,Sheet1!$L$5:$L$28252,$A122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122,Sheet1!$L$5:$L$28252,$A122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22" s="32">
        <f>SUMIFS(Sheet1!$F$5:$F$28252,Sheet1!$I$5:$I$28252,$B122,Sheet1!$L$5:$L$28252,$A122,Sheet1!$E$5:$E$28252,"*调拨*")</f>
        <v>0</v>
      </c>
      <c r="V122" s="32">
        <f>SUMIFS(Sheet1!$F$5:$F$28252,Sheet1!$I$5:$I$28252,$B122,Sheet1!$L$5:$L$28252,$A122,Sheet1!$D$5:$D$28252,"储值",Sheet1!$E$5:$E$28252,"&lt;&gt;*调拨*")+SUMIFS(Sheet1!$F$5:$F$28252,Sheet1!$I$5:$I$28252,$B122,Sheet1!$L$5:$L$28252,$A122,Sheet1!$E$5:$E$28252,"*储值*",Sheet1!$D$5:$D$28252,"&lt;&gt;储值",Sheet1!$D$5:$D$28252,"&lt;&gt;内部转款",Sheet1!$D$5:$D$28252,"&lt;&gt;内部转账",Sheet1!$E$5:$E$28252,"&lt;&gt;*调拨*")</f>
        <v>0</v>
      </c>
      <c r="W122" s="32">
        <f>SUMIFS(Sheet1!$F$5:$F$28252,Sheet1!$I$5:$I$28252,$B122,Sheet1!$L$5:$L$28252,$A122,Sheet1!$D$5:$D$28252,"效期",Sheet1!$E$5:$E$28252,"&lt;&gt;*调拨*")+SUMIFS(Sheet1!$F$5:$F$28252,Sheet1!$I$5:$I$28252,$B122,Sheet1!$L$5:$L$28252,$A122,Sheet1!$E$5:$E$28252,"*效期*",Sheet1!$D$5:$D$28252,"&lt;&gt;效期",Sheet1!$D$5:$D$28252,"&lt;&gt;内部转款",Sheet1!$D$5:$D$28252,"&lt;&gt;内部转账",Sheet1!$E$5:$E$28252,"&lt;&gt;*调拨*")</f>
        <v>50.8</v>
      </c>
      <c r="X122" s="32">
        <f>SUMIFS(Sheet1!$F$5:$F$28252,Sheet1!$I$5:$I$28252,$B122,Sheet1!$L$5:$L$28252,$A122,Sheet1!$D$5:$D$28252,"内部转款",Sheet1!$E$5:$E$28252,"&lt;&gt;*调拨*")+SUMIFS(Sheet1!$F$5:$F$28252,Sheet1!$I$5:$I$28252,$B122,Sheet1!$L$5:$L$28252,$A122,Sheet1!$D$5:$D$28252,"内部转账",Sheet1!$E$5:$E$28252,"&lt;&gt;*调拨*")</f>
        <v>0</v>
      </c>
      <c r="Y122" s="32">
        <f t="shared" si="8"/>
        <v>0</v>
      </c>
      <c r="Z122" s="32">
        <f>SUMIFS(Sheet1!$F$5:$F$28252,Sheet1!$I$5:$I$28252,$B122,Sheet1!$L$5:$L$28252,$A122)</f>
        <v>68986.42</v>
      </c>
      <c r="AA122" s="32">
        <f>SUMIFS(Sheet1!$G$5:$G$28252,Sheet1!$I$5:$I$28252,$B122,Sheet1!$L$5:$L$28252,$A122,Sheet1!$D$5:$D$28252,"工资",Sheet1!$E$5:$E$28252,"&lt;&gt;*调拨*")+SUMIFS(Sheet1!$G$5:$G$28252,Sheet1!$I$5:$I$28252,$B122,Sheet1!$L$5:$L$28252,$A122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22" s="32">
        <f>SUMIFS(Sheet1!$G$5:$G$28252,Sheet1!$I$5:$I$28252,$B122,Sheet1!$L$5:$L$28252,$A122,Sheet1!$D$5:$D$28252,"水费",Sheet1!$E$5:$E$28252,"&lt;&gt;*调拨*")+SUMIFS(Sheet1!$G$5:$G$28252,Sheet1!$I$5:$I$28252,$B122,Sheet1!$L$5:$L$28252,$A122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2" s="32">
        <f>SUMIFS(Sheet1!$G$5:$G$28252,Sheet1!$I$5:$I$28252,$B122,Sheet1!$L$5:$L$28252,$A122,Sheet1!$D$5:$D$28252,"电费",Sheet1!$E$5:$E$28252,"&lt;&gt;*调拨*")+SUMIFS(Sheet1!$G$5:$G$28252,Sheet1!$I$5:$I$28252,$B122,Sheet1!$L$5:$L$28252,$A122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2" s="32">
        <f>SUMIFS(Sheet1!$G$5:$G$28252,Sheet1!$I$5:$I$28252,$B122,Sheet1!$L$5:$L$28252,$A122,Sheet1!$D$5:$D$28252,"宽带费",Sheet1!$E$5:$E$28252,"&lt;&gt;*调拨*")+SUMIFS(Sheet1!$G$5:$G$28252,Sheet1!$I$5:$I$28252,$B122,Sheet1!$L$5:$L$28252,$A122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2" s="32">
        <f>SUMIFS(Sheet1!$G$5:$G$28252,Sheet1!$I$5:$I$28252,$B122,Sheet1!$L$5:$L$28252,$A122,Sheet1!$D$5:$D$28252,"办公费",Sheet1!$E$5:$E$28252,"&lt;&gt;*调拨*")+SUMIFS(Sheet1!$G$5:$G$28252,Sheet1!$I$5:$I$28252,$B122,Sheet1!$L$5:$L$28252,$A122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22" s="32">
        <f>SUMIFS(Sheet1!$G$5:$G$28252,Sheet1!$I$5:$I$28252,$B122,Sheet1!$L$5:$L$28252,$A122,Sheet1!$D$5:$D$28252,"话费",Sheet1!$E$5:$E$28252,"&lt;&gt;*调拨*")+SUMIFS(Sheet1!$G$5:$G$28252,Sheet1!$I$5:$I$28252,$B122,Sheet1!$L$5:$L$28252,$A122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2" s="32">
        <f>SUMIFS(Sheet1!$G$5:$G$28252,Sheet1!$I$5:$I$28252,$B122,Sheet1!$L$5:$L$28252,$A122,Sheet1!$D$5:$D$28252,"房租",Sheet1!$E$5:$E$28252,"&lt;&gt;*调拨*")+SUMIFS(Sheet1!$G$5:$G$28252,Sheet1!$I$5:$I$28252,$B122,Sheet1!$L$5:$L$28252,$A122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2" s="32">
        <f>SUMIFS(Sheet1!$G$5:$G$28252,Sheet1!$I$5:$I$28252,$B122,Sheet1!$L$5:$L$28252,$A122,Sheet1!$E$5:$E$28252,"*调拨*")</f>
        <v>0</v>
      </c>
      <c r="AI122" s="32">
        <f>SUMIFS(Sheet1!$G$5:$G$28252,Sheet1!$I$5:$I$28252,$B122,Sheet1!$L$5:$L$28252,$A122,Sheet1!$D$5:$D$28252,"内部转款",Sheet1!$E$5:$E$28252,"&lt;&gt;*调拨*")+SUMIFS(Sheet1!$G$5:$G$28252,Sheet1!$I$5:$I$28252,$B122,Sheet1!$L$5:$L$28252,$A122,Sheet1!$D$5:$D$28252,"内部转账",Sheet1!$E$5:$E$28252,"&lt;&gt;*调拨*")</f>
        <v>0</v>
      </c>
      <c r="AJ122" s="32">
        <f t="shared" si="9"/>
        <v>7208.9</v>
      </c>
      <c r="AK122" s="32">
        <f>SUMIFS(Sheet1!$G$5:$G$28252,Sheet1!$I$5:$I$28252,$B122,Sheet1!$L$5:$L$28252,$A122)</f>
        <v>7208.9</v>
      </c>
      <c r="AL122" s="32">
        <f t="shared" si="10"/>
        <v>61777.52</v>
      </c>
    </row>
    <row r="123" ht="16.5" spans="1:38">
      <c r="A123" s="30">
        <v>202602</v>
      </c>
      <c r="B123" s="31" t="s">
        <v>216</v>
      </c>
      <c r="C123" s="32">
        <f>SUMIFS(Sheet1!$F$5:$F$28252,Sheet1!$I$5:$I$28252,$B123,Sheet1!$L$5:$L$28252,$A123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15375.93</v>
      </c>
      <c r="D123" s="32">
        <f>SUMIFS(Sheet1!$F$5:$F$28252,Sheet1!$I$5:$I$28252,$B123,Sheet1!$L$5:$L$28252,$A123,Sheet1!$D$5:$D$28252,"医保即时拨付",Sheet1!$E$5:$E$28252,"&lt;&gt;*调拨*")+SUMIFS(Sheet1!$F$5:$F$28252,Sheet1!$I$5:$I$28252,$B123,Sheet1!$L$5:$L$28252,$A123,Sheet1!$E$5:$E$28252,"*医保即时拨付*",Sheet1!$D$5:$D$28252,"&lt;&gt;医保即时拨付",Sheet1!$D$5:$D$28252,"&lt;&gt;内部转款",Sheet1!$D$5:$D$28252,"&lt;&gt;内部转账",Sheet1!$E$5:$E$28252,"&lt;&gt;*调拨*")</f>
        <v>593.59</v>
      </c>
      <c r="E123" s="32">
        <f>SUMIFS(Sheet1!$F$5:$F$28252,Sheet1!$I$5:$I$28252,$B123,Sheet1!$L$5:$L$28252,$A123,Sheet1!$D$5:$D$28252,"医保",Sheet1!$E$5:$E$28252,"&lt;&gt;*调拨*",Sheet1!$E$5:$E$28252,"&lt;&gt;*医保即时拨付*")+SUMIFS(Sheet1!$F$5:$F$28252,Sheet1!$I$5:$I$28252,$B123,Sheet1!$L$5:$L$28252,$A123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2383.15</v>
      </c>
      <c r="F123" s="32">
        <f>SUMIFS(Sheet1!$F$5:$F$28252,Sheet1!$I$5:$I$28252,$B123,Sheet1!$L$5:$L$28252,$A123,Sheet1!$D$5:$D$28252,"聚合",Sheet1!$E$5:$E$28252,"&lt;&gt;*调拨*")+SUMIFS(Sheet1!$F$5:$F$28252,Sheet1!$I$5:$I$28252,$B123,Sheet1!$L$5:$L$28252,$A123,Sheet1!$E$5:$E$28252,"*聚合*",Sheet1!$D$5:$D$28252,"&lt;&gt;聚合",Sheet1!$D$5:$D$28252,"&lt;&gt;内部转款",Sheet1!$D$5:$D$28252,"&lt;&gt;内部转账",Sheet1!$E$5:$E$28252,"&lt;&gt;*调拨*")</f>
        <v>17768.58</v>
      </c>
      <c r="G123" s="32">
        <f>SUMIFS(Sheet1!$F$5:$F$28252,Sheet1!$I$5:$I$28252,$B123,Sheet1!$L$5:$L$28252,$A123,Sheet1!$D$5:$D$28252,"24小时微信",Sheet1!$E$5:$E$28252,"&lt;&gt;*调拨*")+SUMIFS(Sheet1!$F$5:$F$28252,Sheet1!$I$5:$I$28252,$B123,Sheet1!$L$5:$L$28252,$A123,Sheet1!$E$5:$E$28252,"*24小时微信*",Sheet1!$D$5:$D$28252,"&lt;&gt;24小时微信",Sheet1!$D$5:$D$28252,"&lt;&gt;内部转款",Sheet1!$D$5:$D$28252,"&lt;&gt;内部转账",Sheet1!$E$5:$E$28252,"&lt;&gt;*调拨*")</f>
        <v>0</v>
      </c>
      <c r="H123" s="32">
        <f>SUMIFS(Sheet1!$F$5:$F$28252,Sheet1!$I$5:$I$28252,$B123,Sheet1!$L$5:$L$28252,$A123,Sheet1!$D$5:$D$28252,"美团",Sheet1!$E$5:$E$28252,"&lt;&gt;*调拨*")+SUMIFS(Sheet1!$F$5:$F$28252,Sheet1!$I$5:$I$28252,$B123,Sheet1!$L$5:$L$28252,$A123,Sheet1!$E$5:$E$28252,"*美团*",Sheet1!$D$5:$D$28252,"&lt;&gt;美团",Sheet1!$D$5:$D$28252,"&lt;&gt;内部转款",Sheet1!$D$5:$D$28252,"&lt;&gt;内部转账",Sheet1!$E$5:$E$28252,"&lt;&gt;*调拨*")</f>
        <v>0</v>
      </c>
      <c r="I123" s="32">
        <f>SUMIFS(Sheet1!$F$5:$F$28252,Sheet1!$I$5:$I$28252,$B123,Sheet1!$L$5:$L$28252,$A123,Sheet1!$D$5:$D$28252,"饿了么",Sheet1!$E$5:$E$28252,"&lt;&gt;*调拨*")+SUMIFS(Sheet1!$F$5:$F$28252,Sheet1!$I$5:$I$28252,$B123,Sheet1!$L$5:$L$28252,$A123,Sheet1!$E$5:$E$28252,"*饿了么*",Sheet1!$D$5:$D$28252,"&lt;&gt;饿了么",Sheet1!$D$5:$D$28252,"&lt;&gt;内部转款",Sheet1!$D$5:$D$28252,"&lt;&gt;内部转账",Sheet1!$E$5:$E$28252,"&lt;&gt;*调拨*")</f>
        <v>0</v>
      </c>
      <c r="J123" s="32">
        <f>SUMIFS(Sheet1!$F$5:$F$28252,Sheet1!$I$5:$I$28252,$B123,Sheet1!$L$5:$L$28252,$A123,Sheet1!$D$5:$D$28252,"健E卡",Sheet1!$E$5:$E$28252,"&lt;&gt;*调拨*")+SUMIFS(Sheet1!$F$5:$F$28252,Sheet1!$I$5:$I$28252,$B123,Sheet1!$L$5:$L$28252,$A123,Sheet1!$E$5:$E$28252,"*健E卡*",Sheet1!$D$5:$D$28252,"&lt;&gt;健E卡",Sheet1!$D$5:$D$28252,"&lt;&gt;内部转款",Sheet1!$D$5:$D$28252,"&lt;&gt;内部转账",Sheet1!$E$5:$E$28252,"&lt;&gt;*调拨*")</f>
        <v>0</v>
      </c>
      <c r="K123" s="32">
        <f>SUMIFS(Sheet1!$F$5:$F$28252,Sheet1!$I$5:$I$28252,$B123,Sheet1!$L$5:$L$28252,$A123,Sheet1!$D$5:$D$28252,"抖音",Sheet1!$E$5:$E$28252,"&lt;&gt;*调拨*")+SUMIFS(Sheet1!$F$5:$F$28252,Sheet1!$I$5:$I$28252,$B123,Sheet1!$L$5:$L$28252,$A123,Sheet1!$E$5:$E$28252,"*抖音*",Sheet1!$D$5:$D$28252,"&lt;&gt;抖音",Sheet1!$D$5:$D$28252,"&lt;&gt;内部转款",Sheet1!$D$5:$D$28252,"&lt;&gt;内部转账",Sheet1!$E$5:$E$28252,"&lt;&gt;*调拨*")</f>
        <v>0</v>
      </c>
      <c r="L123" s="32">
        <f>SUMIFS(Sheet1!$F$5:$F$28252,Sheet1!$I$5:$I$28252,$B123,Sheet1!$L$5:$L$28252,$A123,Sheet1!$D$5:$D$28252,"医卡通",Sheet1!$E$5:$E$28252,"&lt;&gt;*调拨*")+SUMIFS(Sheet1!$F$5:$F$28252,Sheet1!$I$5:$I$28252,$B123,Sheet1!$L$5:$L$28252,$A123,Sheet1!$E$5:$E$28252,"*医卡通*",Sheet1!$D$5:$D$28252,"&lt;&gt;医卡通",Sheet1!$D$5:$D$28252,"&lt;&gt;内部转款",Sheet1!$D$5:$D$28252,"&lt;&gt;内部转账",Sheet1!$E$5:$E$28252,"&lt;&gt;*调拨*")</f>
        <v>0</v>
      </c>
      <c r="M123" s="32">
        <f>SUMIFS(Sheet1!$F$5:$F$28252,Sheet1!$I$5:$I$28252,$B123,Sheet1!$L$5:$L$28252,$A123,Sheet1!$D$5:$D$28252,"企健网",Sheet1!$E$5:$E$28252,"&lt;&gt;*调拨*")+SUMIFS(Sheet1!$F$5:$F$28252,Sheet1!$I$5:$I$28252,$B123,Sheet1!$L$5:$L$28252,$A123,Sheet1!$E$5:$E$28252,"*企健网*",Sheet1!$D$5:$D$28252,"&lt;&gt;企健网",Sheet1!$D$5:$D$28252,"&lt;&gt;内部转款",Sheet1!$D$5:$D$28252,"&lt;&gt;内部转账",Sheet1!$E$5:$E$28252,"&lt;&gt;*调拨*")</f>
        <v>0</v>
      </c>
      <c r="N123" s="32">
        <f>SUMIFS(Sheet1!$F$5:$F$28252,Sheet1!$I$5:$I$28252,$B123,Sheet1!$L$5:$L$28252,$A123,Sheet1!$D$5:$D$28252,"银联",Sheet1!$E$5:$E$28252,"&lt;&gt;*调拨*")+SUMIFS(Sheet1!$F$5:$F$28252,Sheet1!$I$5:$I$28252,$B123,Sheet1!$L$5:$L$28252,$A123,Sheet1!$E$5:$E$28252,"*银联*",Sheet1!$D$5:$D$28252,"&lt;&gt;银联",Sheet1!$D$5:$D$28252,"&lt;&gt;内部转款",Sheet1!$D$5:$D$28252,"&lt;&gt;内部转账",Sheet1!$E$5:$E$28252,"&lt;&gt;*调拨*")</f>
        <v>0</v>
      </c>
      <c r="O123" s="32">
        <f>SUMIFS(Sheet1!$F$5:$F$28252,Sheet1!$I$5:$I$28252,$B123,Sheet1!$L$5:$L$28252,$A123,Sheet1!$D$5:$D$28252,"京东",Sheet1!$E$5:$E$28252,"&lt;&gt;*调拨*")+SUMIFS(Sheet1!$F$5:$F$28252,Sheet1!$I$5:$I$28252,$B123,Sheet1!$L$5:$L$28252,$A123,Sheet1!$E$5:$E$28252,"*京东*",Sheet1!$D$5:$D$28252,"&lt;&gt;京东",Sheet1!$D$5:$D$28252,"&lt;&gt;内部转款",Sheet1!$D$5:$D$28252,"&lt;&gt;内部转账",Sheet1!$E$5:$E$28252,"&lt;&gt;*调拨*")</f>
        <v>0</v>
      </c>
      <c r="P123" s="32">
        <f>SUMIFS(Sheet1!$F$5:$F$28252,Sheet1!$I$5:$I$28252,$B123,Sheet1!$L$5:$L$28252,$A123,Sheet1!$D$5:$D$28252,"药机微信",Sheet1!$E$5:$E$28252,"&lt;&gt;*调拨*")+SUMIFS(Sheet1!$F$5:$F$28252,Sheet1!$I$5:$I$28252,$B123,Sheet1!$L$5:$L$28252,$A123,Sheet1!$E$5:$E$28252,"*药机微信*",Sheet1!$D$5:$D$28252,"&lt;&gt;药机微信",Sheet1!$D$5:$D$28252,"&lt;&gt;内部转款",Sheet1!$D$5:$D$28252,"&lt;&gt;内部转账",Sheet1!$E$5:$E$28252,"&lt;&gt;*调拨*")</f>
        <v>0</v>
      </c>
      <c r="Q123" s="32">
        <f>SUMIFS(Sheet1!$F$5:$F$28252,Sheet1!$I$5:$I$28252,$B123,Sheet1!$L$5:$L$28252,$A123,Sheet1!$D$5:$D$28252,"亲情卡",Sheet1!$E$5:$E$28252,"&lt;&gt;*调拨*")+SUMIFS(Sheet1!$F$5:$F$28252,Sheet1!$I$5:$I$28252,$B123,Sheet1!$L$5:$L$28252,$A123,Sheet1!$E$5:$E$28252,"*亲情卡*",Sheet1!$D$5:$D$28252,"&lt;&gt;亲情卡",Sheet1!$D$5:$D$28252,"&lt;&gt;内部转款",Sheet1!$D$5:$D$28252,"&lt;&gt;内部转账",Sheet1!$E$5:$E$28252,"&lt;&gt;*调拨*")</f>
        <v>0</v>
      </c>
      <c r="R123" s="32">
        <f>SUMIFS(Sheet1!$F$5:$F$28252,Sheet1!$I$5:$I$28252,$B123,Sheet1!$L$5:$L$28252,$A123,Sheet1!$D$5:$D$28252,"优惠券",Sheet1!$E$5:$E$28252,"&lt;&gt;*调拨*")+SUMIFS(Sheet1!$F$5:$F$28252,Sheet1!$I$5:$I$28252,$B123,Sheet1!$L$5:$L$28252,$A123,Sheet1!$E$5:$E$28252,"*优惠券*",Sheet1!$D$5:$D$28252,"&lt;&gt;优惠券",Sheet1!$D$5:$D$28252,"&lt;&gt;内部转款",Sheet1!$D$5:$D$28252,"&lt;&gt;内部转账",Sheet1!$E$5:$E$28252,"&lt;&gt;*调拨*")</f>
        <v>0</v>
      </c>
      <c r="S123" s="32">
        <f>SUMIFS(Sheet1!$F$5:$F$28252,Sheet1!$I$5:$I$28252,$B123,Sheet1!$L$5:$L$28252,$A123,Sheet1!$D$5:$D$28252,"代金券",Sheet1!$E$5:$E$28252,"&lt;&gt;*调拨*")+SUMIFS(Sheet1!$F$5:$F$28252,Sheet1!$I$5:$I$28252,$B123,Sheet1!$L$5:$L$28252,$A123,Sheet1!$E$5:$E$28252,"*代金券*",Sheet1!$D$5:$D$28252,"&lt;&gt;代金券",Sheet1!$D$5:$D$28252,"&lt;&gt;内部转款",Sheet1!$D$5:$D$28252,"&lt;&gt;内部转账",Sheet1!$E$5:$E$28252,"&lt;&gt;*调拨*")</f>
        <v>0</v>
      </c>
      <c r="T123" s="32">
        <f>SUMIFS(Sheet1!$F$5:$F$28252,Sheet1!$I$5:$I$28252,$B123,Sheet1!$L$5:$L$28252,$A123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123,Sheet1!$L$5:$L$28252,$A123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123,Sheet1!$L$5:$L$28252,$A123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123,Sheet1!$L$5:$L$28252,$A123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23" s="32">
        <f>SUMIFS(Sheet1!$F$5:$F$28252,Sheet1!$I$5:$I$28252,$B123,Sheet1!$L$5:$L$28252,$A123,Sheet1!$E$5:$E$28252,"*调拨*")</f>
        <v>0</v>
      </c>
      <c r="V123" s="32">
        <f>SUMIFS(Sheet1!$F$5:$F$28252,Sheet1!$I$5:$I$28252,$B123,Sheet1!$L$5:$L$28252,$A123,Sheet1!$D$5:$D$28252,"储值",Sheet1!$E$5:$E$28252,"&lt;&gt;*调拨*")+SUMIFS(Sheet1!$F$5:$F$28252,Sheet1!$I$5:$I$28252,$B123,Sheet1!$L$5:$L$28252,$A123,Sheet1!$E$5:$E$28252,"*储值*",Sheet1!$D$5:$D$28252,"&lt;&gt;储值",Sheet1!$D$5:$D$28252,"&lt;&gt;内部转款",Sheet1!$D$5:$D$28252,"&lt;&gt;内部转账",Sheet1!$E$5:$E$28252,"&lt;&gt;*调拨*")</f>
        <v>0</v>
      </c>
      <c r="W123" s="32">
        <f>SUMIFS(Sheet1!$F$5:$F$28252,Sheet1!$I$5:$I$28252,$B123,Sheet1!$L$5:$L$28252,$A123,Sheet1!$D$5:$D$28252,"效期",Sheet1!$E$5:$E$28252,"&lt;&gt;*调拨*")+SUMIFS(Sheet1!$F$5:$F$28252,Sheet1!$I$5:$I$28252,$B123,Sheet1!$L$5:$L$28252,$A123,Sheet1!$E$5:$E$28252,"*效期*",Sheet1!$D$5:$D$28252,"&lt;&gt;效期",Sheet1!$D$5:$D$28252,"&lt;&gt;内部转款",Sheet1!$D$5:$D$28252,"&lt;&gt;内部转账",Sheet1!$E$5:$E$28252,"&lt;&gt;*调拨*")</f>
        <v>0</v>
      </c>
      <c r="X123" s="32">
        <f>SUMIFS(Sheet1!$F$5:$F$28252,Sheet1!$I$5:$I$28252,$B123,Sheet1!$L$5:$L$28252,$A123,Sheet1!$D$5:$D$28252,"内部转款",Sheet1!$E$5:$E$28252,"&lt;&gt;*调拨*")+SUMIFS(Sheet1!$F$5:$F$28252,Sheet1!$I$5:$I$28252,$B123,Sheet1!$L$5:$L$28252,$A123,Sheet1!$D$5:$D$28252,"内部转账",Sheet1!$E$5:$E$28252,"&lt;&gt;*调拨*")</f>
        <v>0</v>
      </c>
      <c r="Y123" s="32">
        <f t="shared" si="8"/>
        <v>0</v>
      </c>
      <c r="Z123" s="32">
        <f>SUMIFS(Sheet1!$F$5:$F$28252,Sheet1!$I$5:$I$28252,$B123,Sheet1!$L$5:$L$28252,$A123)</f>
        <v>36121.25</v>
      </c>
      <c r="AA123" s="32">
        <f>SUMIFS(Sheet1!$G$5:$G$28252,Sheet1!$I$5:$I$28252,$B123,Sheet1!$L$5:$L$28252,$A123,Sheet1!$D$5:$D$28252,"工资",Sheet1!$E$5:$E$28252,"&lt;&gt;*调拨*")+SUMIFS(Sheet1!$G$5:$G$28252,Sheet1!$I$5:$I$28252,$B123,Sheet1!$L$5:$L$28252,$A123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4684.26</v>
      </c>
      <c r="AB123" s="32">
        <f>SUMIFS(Sheet1!$G$5:$G$28252,Sheet1!$I$5:$I$28252,$B123,Sheet1!$L$5:$L$28252,$A123,Sheet1!$D$5:$D$28252,"水费",Sheet1!$E$5:$E$28252,"&lt;&gt;*调拨*")+SUMIFS(Sheet1!$G$5:$G$28252,Sheet1!$I$5:$I$28252,$B123,Sheet1!$L$5:$L$28252,$A123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3" s="32">
        <f>SUMIFS(Sheet1!$G$5:$G$28252,Sheet1!$I$5:$I$28252,$B123,Sheet1!$L$5:$L$28252,$A123,Sheet1!$D$5:$D$28252,"电费",Sheet1!$E$5:$E$28252,"&lt;&gt;*调拨*")+SUMIFS(Sheet1!$G$5:$G$28252,Sheet1!$I$5:$I$28252,$B123,Sheet1!$L$5:$L$28252,$A123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3" s="32">
        <f>SUMIFS(Sheet1!$G$5:$G$28252,Sheet1!$I$5:$I$28252,$B123,Sheet1!$L$5:$L$28252,$A123,Sheet1!$D$5:$D$28252,"宽带费",Sheet1!$E$5:$E$28252,"&lt;&gt;*调拨*")+SUMIFS(Sheet1!$G$5:$G$28252,Sheet1!$I$5:$I$28252,$B123,Sheet1!$L$5:$L$28252,$A123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3" s="32">
        <f>SUMIFS(Sheet1!$G$5:$G$28252,Sheet1!$I$5:$I$28252,$B123,Sheet1!$L$5:$L$28252,$A123,Sheet1!$D$5:$D$28252,"办公费",Sheet1!$E$5:$E$28252,"&lt;&gt;*调拨*")+SUMIFS(Sheet1!$G$5:$G$28252,Sheet1!$I$5:$I$28252,$B123,Sheet1!$L$5:$L$28252,$A123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23" s="32">
        <f>SUMIFS(Sheet1!$G$5:$G$28252,Sheet1!$I$5:$I$28252,$B123,Sheet1!$L$5:$L$28252,$A123,Sheet1!$D$5:$D$28252,"话费",Sheet1!$E$5:$E$28252,"&lt;&gt;*调拨*")+SUMIFS(Sheet1!$G$5:$G$28252,Sheet1!$I$5:$I$28252,$B123,Sheet1!$L$5:$L$28252,$A123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3" s="32">
        <f>SUMIFS(Sheet1!$G$5:$G$28252,Sheet1!$I$5:$I$28252,$B123,Sheet1!$L$5:$L$28252,$A123,Sheet1!$D$5:$D$28252,"房租",Sheet1!$E$5:$E$28252,"&lt;&gt;*调拨*")+SUMIFS(Sheet1!$G$5:$G$28252,Sheet1!$I$5:$I$28252,$B123,Sheet1!$L$5:$L$28252,$A123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3" s="32">
        <f>SUMIFS(Sheet1!$G$5:$G$28252,Sheet1!$I$5:$I$28252,$B123,Sheet1!$L$5:$L$28252,$A123,Sheet1!$E$5:$E$28252,"*调拨*")</f>
        <v>0</v>
      </c>
      <c r="AI123" s="32">
        <f>SUMIFS(Sheet1!$G$5:$G$28252,Sheet1!$I$5:$I$28252,$B123,Sheet1!$L$5:$L$28252,$A123,Sheet1!$D$5:$D$28252,"内部转款",Sheet1!$E$5:$E$28252,"&lt;&gt;*调拨*")+SUMIFS(Sheet1!$G$5:$G$28252,Sheet1!$I$5:$I$28252,$B123,Sheet1!$L$5:$L$28252,$A123,Sheet1!$D$5:$D$28252,"内部转账",Sheet1!$E$5:$E$28252,"&lt;&gt;*调拨*")</f>
        <v>0</v>
      </c>
      <c r="AJ123" s="32">
        <f t="shared" si="9"/>
        <v>0</v>
      </c>
      <c r="AK123" s="32">
        <f>SUMIFS(Sheet1!$G$5:$G$28252,Sheet1!$I$5:$I$28252,$B123,Sheet1!$L$5:$L$28252,$A123)</f>
        <v>4684.26</v>
      </c>
      <c r="AL123" s="32">
        <f t="shared" si="10"/>
        <v>31436.99</v>
      </c>
    </row>
    <row r="124" ht="16.5" spans="1:38">
      <c r="A124" s="30">
        <v>202602</v>
      </c>
      <c r="B124" s="31" t="s">
        <v>264</v>
      </c>
      <c r="C124" s="32">
        <f>SUMIFS(Sheet1!$F$5:$F$28252,Sheet1!$I$5:$I$28252,$B124,Sheet1!$L$5:$L$28252,$A124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8082.62</v>
      </c>
      <c r="D124" s="32">
        <f>SUMIFS(Sheet1!$F$5:$F$28252,Sheet1!$I$5:$I$28252,$B124,Sheet1!$L$5:$L$28252,$A124,Sheet1!$D$5:$D$28252,"医保即时拨付",Sheet1!$E$5:$E$28252,"&lt;&gt;*调拨*")+SUMIFS(Sheet1!$F$5:$F$28252,Sheet1!$I$5:$I$28252,$B124,Sheet1!$L$5:$L$28252,$A124,Sheet1!$E$5:$E$28252,"*医保即时拨付*",Sheet1!$D$5:$D$28252,"&lt;&gt;医保即时拨付",Sheet1!$D$5:$D$28252,"&lt;&gt;内部转款",Sheet1!$D$5:$D$28252,"&lt;&gt;内部转账",Sheet1!$E$5:$E$28252,"&lt;&gt;*调拨*")</f>
        <v>0</v>
      </c>
      <c r="E124" s="32">
        <f>SUMIFS(Sheet1!$F$5:$F$28252,Sheet1!$I$5:$I$28252,$B124,Sheet1!$L$5:$L$28252,$A124,Sheet1!$D$5:$D$28252,"医保",Sheet1!$E$5:$E$28252,"&lt;&gt;*调拨*",Sheet1!$E$5:$E$28252,"&lt;&gt;*医保即时拨付*")+SUMIFS(Sheet1!$F$5:$F$28252,Sheet1!$I$5:$I$28252,$B124,Sheet1!$L$5:$L$28252,$A124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24" s="32">
        <f>SUMIFS(Sheet1!$F$5:$F$28252,Sheet1!$I$5:$I$28252,$B124,Sheet1!$L$5:$L$28252,$A124,Sheet1!$D$5:$D$28252,"聚合",Sheet1!$E$5:$E$28252,"&lt;&gt;*调拨*")+SUMIFS(Sheet1!$F$5:$F$28252,Sheet1!$I$5:$I$28252,$B124,Sheet1!$L$5:$L$28252,$A124,Sheet1!$E$5:$E$28252,"*聚合*",Sheet1!$D$5:$D$28252,"&lt;&gt;聚合",Sheet1!$D$5:$D$28252,"&lt;&gt;内部转款",Sheet1!$D$5:$D$28252,"&lt;&gt;内部转账",Sheet1!$E$5:$E$28252,"&lt;&gt;*调拨*")</f>
        <v>14118.28</v>
      </c>
      <c r="G124" s="32">
        <f>SUMIFS(Sheet1!$F$5:$F$28252,Sheet1!$I$5:$I$28252,$B124,Sheet1!$L$5:$L$28252,$A124,Sheet1!$D$5:$D$28252,"24小时微信",Sheet1!$E$5:$E$28252,"&lt;&gt;*调拨*")+SUMIFS(Sheet1!$F$5:$F$28252,Sheet1!$I$5:$I$28252,$B124,Sheet1!$L$5:$L$28252,$A124,Sheet1!$E$5:$E$28252,"*24小时微信*",Sheet1!$D$5:$D$28252,"&lt;&gt;24小时微信",Sheet1!$D$5:$D$28252,"&lt;&gt;内部转款",Sheet1!$D$5:$D$28252,"&lt;&gt;内部转账",Sheet1!$E$5:$E$28252,"&lt;&gt;*调拨*")</f>
        <v>0</v>
      </c>
      <c r="H124" s="32">
        <f>SUMIFS(Sheet1!$F$5:$F$28252,Sheet1!$I$5:$I$28252,$B124,Sheet1!$L$5:$L$28252,$A124,Sheet1!$D$5:$D$28252,"美团",Sheet1!$E$5:$E$28252,"&lt;&gt;*调拨*")+SUMIFS(Sheet1!$F$5:$F$28252,Sheet1!$I$5:$I$28252,$B124,Sheet1!$L$5:$L$28252,$A124,Sheet1!$E$5:$E$28252,"*美团*",Sheet1!$D$5:$D$28252,"&lt;&gt;美团",Sheet1!$D$5:$D$28252,"&lt;&gt;内部转款",Sheet1!$D$5:$D$28252,"&lt;&gt;内部转账",Sheet1!$E$5:$E$28252,"&lt;&gt;*调拨*")</f>
        <v>0</v>
      </c>
      <c r="I124" s="32">
        <f>SUMIFS(Sheet1!$F$5:$F$28252,Sheet1!$I$5:$I$28252,$B124,Sheet1!$L$5:$L$28252,$A124,Sheet1!$D$5:$D$28252,"饿了么",Sheet1!$E$5:$E$28252,"&lt;&gt;*调拨*")+SUMIFS(Sheet1!$F$5:$F$28252,Sheet1!$I$5:$I$28252,$B124,Sheet1!$L$5:$L$28252,$A124,Sheet1!$E$5:$E$28252,"*饿了么*",Sheet1!$D$5:$D$28252,"&lt;&gt;饿了么",Sheet1!$D$5:$D$28252,"&lt;&gt;内部转款",Sheet1!$D$5:$D$28252,"&lt;&gt;内部转账",Sheet1!$E$5:$E$28252,"&lt;&gt;*调拨*")</f>
        <v>0</v>
      </c>
      <c r="J124" s="32">
        <f>SUMIFS(Sheet1!$F$5:$F$28252,Sheet1!$I$5:$I$28252,$B124,Sheet1!$L$5:$L$28252,$A124,Sheet1!$D$5:$D$28252,"健E卡",Sheet1!$E$5:$E$28252,"&lt;&gt;*调拨*")+SUMIFS(Sheet1!$F$5:$F$28252,Sheet1!$I$5:$I$28252,$B124,Sheet1!$L$5:$L$28252,$A124,Sheet1!$E$5:$E$28252,"*健E卡*",Sheet1!$D$5:$D$28252,"&lt;&gt;健E卡",Sheet1!$D$5:$D$28252,"&lt;&gt;内部转款",Sheet1!$D$5:$D$28252,"&lt;&gt;内部转账",Sheet1!$E$5:$E$28252,"&lt;&gt;*调拨*")</f>
        <v>0</v>
      </c>
      <c r="K124" s="32">
        <f>SUMIFS(Sheet1!$F$5:$F$28252,Sheet1!$I$5:$I$28252,$B124,Sheet1!$L$5:$L$28252,$A124,Sheet1!$D$5:$D$28252,"抖音",Sheet1!$E$5:$E$28252,"&lt;&gt;*调拨*")+SUMIFS(Sheet1!$F$5:$F$28252,Sheet1!$I$5:$I$28252,$B124,Sheet1!$L$5:$L$28252,$A124,Sheet1!$E$5:$E$28252,"*抖音*",Sheet1!$D$5:$D$28252,"&lt;&gt;抖音",Sheet1!$D$5:$D$28252,"&lt;&gt;内部转款",Sheet1!$D$5:$D$28252,"&lt;&gt;内部转账",Sheet1!$E$5:$E$28252,"&lt;&gt;*调拨*")</f>
        <v>0</v>
      </c>
      <c r="L124" s="32">
        <f>SUMIFS(Sheet1!$F$5:$F$28252,Sheet1!$I$5:$I$28252,$B124,Sheet1!$L$5:$L$28252,$A124,Sheet1!$D$5:$D$28252,"医卡通",Sheet1!$E$5:$E$28252,"&lt;&gt;*调拨*")+SUMIFS(Sheet1!$F$5:$F$28252,Sheet1!$I$5:$I$28252,$B124,Sheet1!$L$5:$L$28252,$A124,Sheet1!$E$5:$E$28252,"*医卡通*",Sheet1!$D$5:$D$28252,"&lt;&gt;医卡通",Sheet1!$D$5:$D$28252,"&lt;&gt;内部转款",Sheet1!$D$5:$D$28252,"&lt;&gt;内部转账",Sheet1!$E$5:$E$28252,"&lt;&gt;*调拨*")</f>
        <v>0</v>
      </c>
      <c r="M124" s="32">
        <f>SUMIFS(Sheet1!$F$5:$F$28252,Sheet1!$I$5:$I$28252,$B124,Sheet1!$L$5:$L$28252,$A124,Sheet1!$D$5:$D$28252,"企健网",Sheet1!$E$5:$E$28252,"&lt;&gt;*调拨*")+SUMIFS(Sheet1!$F$5:$F$28252,Sheet1!$I$5:$I$28252,$B124,Sheet1!$L$5:$L$28252,$A124,Sheet1!$E$5:$E$28252,"*企健网*",Sheet1!$D$5:$D$28252,"&lt;&gt;企健网",Sheet1!$D$5:$D$28252,"&lt;&gt;内部转款",Sheet1!$D$5:$D$28252,"&lt;&gt;内部转账",Sheet1!$E$5:$E$28252,"&lt;&gt;*调拨*")</f>
        <v>0</v>
      </c>
      <c r="N124" s="32">
        <f>SUMIFS(Sheet1!$F$5:$F$28252,Sheet1!$I$5:$I$28252,$B124,Sheet1!$L$5:$L$28252,$A124,Sheet1!$D$5:$D$28252,"银联",Sheet1!$E$5:$E$28252,"&lt;&gt;*调拨*")+SUMIFS(Sheet1!$F$5:$F$28252,Sheet1!$I$5:$I$28252,$B124,Sheet1!$L$5:$L$28252,$A124,Sheet1!$E$5:$E$28252,"*银联*",Sheet1!$D$5:$D$28252,"&lt;&gt;银联",Sheet1!$D$5:$D$28252,"&lt;&gt;内部转款",Sheet1!$D$5:$D$28252,"&lt;&gt;内部转账",Sheet1!$E$5:$E$28252,"&lt;&gt;*调拨*")</f>
        <v>0</v>
      </c>
      <c r="O124" s="32">
        <f>SUMIFS(Sheet1!$F$5:$F$28252,Sheet1!$I$5:$I$28252,$B124,Sheet1!$L$5:$L$28252,$A124,Sheet1!$D$5:$D$28252,"京东",Sheet1!$E$5:$E$28252,"&lt;&gt;*调拨*")+SUMIFS(Sheet1!$F$5:$F$28252,Sheet1!$I$5:$I$28252,$B124,Sheet1!$L$5:$L$28252,$A124,Sheet1!$E$5:$E$28252,"*京东*",Sheet1!$D$5:$D$28252,"&lt;&gt;京东",Sheet1!$D$5:$D$28252,"&lt;&gt;内部转款",Sheet1!$D$5:$D$28252,"&lt;&gt;内部转账",Sheet1!$E$5:$E$28252,"&lt;&gt;*调拨*")</f>
        <v>0</v>
      </c>
      <c r="P124" s="32">
        <f>SUMIFS(Sheet1!$F$5:$F$28252,Sheet1!$I$5:$I$28252,$B124,Sheet1!$L$5:$L$28252,$A124,Sheet1!$D$5:$D$28252,"药机微信",Sheet1!$E$5:$E$28252,"&lt;&gt;*调拨*")+SUMIFS(Sheet1!$F$5:$F$28252,Sheet1!$I$5:$I$28252,$B124,Sheet1!$L$5:$L$28252,$A124,Sheet1!$E$5:$E$28252,"*药机微信*",Sheet1!$D$5:$D$28252,"&lt;&gt;药机微信",Sheet1!$D$5:$D$28252,"&lt;&gt;内部转款",Sheet1!$D$5:$D$28252,"&lt;&gt;内部转账",Sheet1!$E$5:$E$28252,"&lt;&gt;*调拨*")</f>
        <v>0</v>
      </c>
      <c r="Q124" s="32">
        <f>SUMIFS(Sheet1!$F$5:$F$28252,Sheet1!$I$5:$I$28252,$B124,Sheet1!$L$5:$L$28252,$A124,Sheet1!$D$5:$D$28252,"亲情卡",Sheet1!$E$5:$E$28252,"&lt;&gt;*调拨*")+SUMIFS(Sheet1!$F$5:$F$28252,Sheet1!$I$5:$I$28252,$B124,Sheet1!$L$5:$L$28252,$A124,Sheet1!$E$5:$E$28252,"*亲情卡*",Sheet1!$D$5:$D$28252,"&lt;&gt;亲情卡",Sheet1!$D$5:$D$28252,"&lt;&gt;内部转款",Sheet1!$D$5:$D$28252,"&lt;&gt;内部转账",Sheet1!$E$5:$E$28252,"&lt;&gt;*调拨*")</f>
        <v>0</v>
      </c>
      <c r="R124" s="32">
        <f>SUMIFS(Sheet1!$F$5:$F$28252,Sheet1!$I$5:$I$28252,$B124,Sheet1!$L$5:$L$28252,$A124,Sheet1!$D$5:$D$28252,"优惠券",Sheet1!$E$5:$E$28252,"&lt;&gt;*调拨*")+SUMIFS(Sheet1!$F$5:$F$28252,Sheet1!$I$5:$I$28252,$B124,Sheet1!$L$5:$L$28252,$A124,Sheet1!$E$5:$E$28252,"*优惠券*",Sheet1!$D$5:$D$28252,"&lt;&gt;优惠券",Sheet1!$D$5:$D$28252,"&lt;&gt;内部转款",Sheet1!$D$5:$D$28252,"&lt;&gt;内部转账",Sheet1!$E$5:$E$28252,"&lt;&gt;*调拨*")</f>
        <v>0</v>
      </c>
      <c r="S124" s="32">
        <f>SUMIFS(Sheet1!$F$5:$F$28252,Sheet1!$I$5:$I$28252,$B124,Sheet1!$L$5:$L$28252,$A124,Sheet1!$D$5:$D$28252,"代金券",Sheet1!$E$5:$E$28252,"&lt;&gt;*调拨*")+SUMIFS(Sheet1!$F$5:$F$28252,Sheet1!$I$5:$I$28252,$B124,Sheet1!$L$5:$L$28252,$A124,Sheet1!$E$5:$E$28252,"*代金券*",Sheet1!$D$5:$D$28252,"&lt;&gt;代金券",Sheet1!$D$5:$D$28252,"&lt;&gt;内部转款",Sheet1!$D$5:$D$28252,"&lt;&gt;内部转账",Sheet1!$E$5:$E$28252,"&lt;&gt;*调拨*")</f>
        <v>0</v>
      </c>
      <c r="T124" s="32">
        <f>SUMIFS(Sheet1!$F$5:$F$28252,Sheet1!$I$5:$I$28252,$B124,Sheet1!$L$5:$L$28252,$A124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124,Sheet1!$L$5:$L$28252,$A124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124,Sheet1!$L$5:$L$28252,$A124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124,Sheet1!$L$5:$L$28252,$A124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24" s="32">
        <f>SUMIFS(Sheet1!$F$5:$F$28252,Sheet1!$I$5:$I$28252,$B124,Sheet1!$L$5:$L$28252,$A124,Sheet1!$E$5:$E$28252,"*调拨*")</f>
        <v>0</v>
      </c>
      <c r="V124" s="32">
        <f>SUMIFS(Sheet1!$F$5:$F$28252,Sheet1!$I$5:$I$28252,$B124,Sheet1!$L$5:$L$28252,$A124,Sheet1!$D$5:$D$28252,"储值",Sheet1!$E$5:$E$28252,"&lt;&gt;*调拨*")+SUMIFS(Sheet1!$F$5:$F$28252,Sheet1!$I$5:$I$28252,$B124,Sheet1!$L$5:$L$28252,$A124,Sheet1!$E$5:$E$28252,"*储值*",Sheet1!$D$5:$D$28252,"&lt;&gt;储值",Sheet1!$D$5:$D$28252,"&lt;&gt;内部转款",Sheet1!$D$5:$D$28252,"&lt;&gt;内部转账",Sheet1!$E$5:$E$28252,"&lt;&gt;*调拨*")</f>
        <v>0</v>
      </c>
      <c r="W124" s="32">
        <f>SUMIFS(Sheet1!$F$5:$F$28252,Sheet1!$I$5:$I$28252,$B124,Sheet1!$L$5:$L$28252,$A124,Sheet1!$D$5:$D$28252,"效期",Sheet1!$E$5:$E$28252,"&lt;&gt;*调拨*")+SUMIFS(Sheet1!$F$5:$F$28252,Sheet1!$I$5:$I$28252,$B124,Sheet1!$L$5:$L$28252,$A124,Sheet1!$E$5:$E$28252,"*效期*",Sheet1!$D$5:$D$28252,"&lt;&gt;效期",Sheet1!$D$5:$D$28252,"&lt;&gt;内部转款",Sheet1!$D$5:$D$28252,"&lt;&gt;内部转账",Sheet1!$E$5:$E$28252,"&lt;&gt;*调拨*")</f>
        <v>0</v>
      </c>
      <c r="X124" s="32">
        <f>SUMIFS(Sheet1!$F$5:$F$28252,Sheet1!$I$5:$I$28252,$B124,Sheet1!$L$5:$L$28252,$A124,Sheet1!$D$5:$D$28252,"内部转款",Sheet1!$E$5:$E$28252,"&lt;&gt;*调拨*")+SUMIFS(Sheet1!$F$5:$F$28252,Sheet1!$I$5:$I$28252,$B124,Sheet1!$L$5:$L$28252,$A124,Sheet1!$D$5:$D$28252,"内部转账",Sheet1!$E$5:$E$28252,"&lt;&gt;*调拨*")</f>
        <v>0</v>
      </c>
      <c r="Y124" s="32">
        <f t="shared" si="8"/>
        <v>0</v>
      </c>
      <c r="Z124" s="32">
        <f>SUMIFS(Sheet1!$F$5:$F$28252,Sheet1!$I$5:$I$28252,$B124,Sheet1!$L$5:$L$28252,$A124)</f>
        <v>22200.9</v>
      </c>
      <c r="AA124" s="32">
        <f>SUMIFS(Sheet1!$G$5:$G$28252,Sheet1!$I$5:$I$28252,$B124,Sheet1!$L$5:$L$28252,$A124,Sheet1!$D$5:$D$28252,"工资",Sheet1!$E$5:$E$28252,"&lt;&gt;*调拨*")+SUMIFS(Sheet1!$G$5:$G$28252,Sheet1!$I$5:$I$28252,$B124,Sheet1!$L$5:$L$28252,$A124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4993.47</v>
      </c>
      <c r="AB124" s="32">
        <f>SUMIFS(Sheet1!$G$5:$G$28252,Sheet1!$I$5:$I$28252,$B124,Sheet1!$L$5:$L$28252,$A124,Sheet1!$D$5:$D$28252,"水费",Sheet1!$E$5:$E$28252,"&lt;&gt;*调拨*")+SUMIFS(Sheet1!$G$5:$G$28252,Sheet1!$I$5:$I$28252,$B124,Sheet1!$L$5:$L$28252,$A124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4" s="32">
        <f>SUMIFS(Sheet1!$G$5:$G$28252,Sheet1!$I$5:$I$28252,$B124,Sheet1!$L$5:$L$28252,$A124,Sheet1!$D$5:$D$28252,"电费",Sheet1!$E$5:$E$28252,"&lt;&gt;*调拨*")+SUMIFS(Sheet1!$G$5:$G$28252,Sheet1!$I$5:$I$28252,$B124,Sheet1!$L$5:$L$28252,$A124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4" s="32">
        <f>SUMIFS(Sheet1!$G$5:$G$28252,Sheet1!$I$5:$I$28252,$B124,Sheet1!$L$5:$L$28252,$A124,Sheet1!$D$5:$D$28252,"宽带费",Sheet1!$E$5:$E$28252,"&lt;&gt;*调拨*")+SUMIFS(Sheet1!$G$5:$G$28252,Sheet1!$I$5:$I$28252,$B124,Sheet1!$L$5:$L$28252,$A124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4" s="32">
        <f>SUMIFS(Sheet1!$G$5:$G$28252,Sheet1!$I$5:$I$28252,$B124,Sheet1!$L$5:$L$28252,$A124,Sheet1!$D$5:$D$28252,"办公费",Sheet1!$E$5:$E$28252,"&lt;&gt;*调拨*")+SUMIFS(Sheet1!$G$5:$G$28252,Sheet1!$I$5:$I$28252,$B124,Sheet1!$L$5:$L$28252,$A124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24" s="32">
        <f>SUMIFS(Sheet1!$G$5:$G$28252,Sheet1!$I$5:$I$28252,$B124,Sheet1!$L$5:$L$28252,$A124,Sheet1!$D$5:$D$28252,"话费",Sheet1!$E$5:$E$28252,"&lt;&gt;*调拨*")+SUMIFS(Sheet1!$G$5:$G$28252,Sheet1!$I$5:$I$28252,$B124,Sheet1!$L$5:$L$28252,$A124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4" s="32">
        <f>SUMIFS(Sheet1!$G$5:$G$28252,Sheet1!$I$5:$I$28252,$B124,Sheet1!$L$5:$L$28252,$A124,Sheet1!$D$5:$D$28252,"房租",Sheet1!$E$5:$E$28252,"&lt;&gt;*调拨*")+SUMIFS(Sheet1!$G$5:$G$28252,Sheet1!$I$5:$I$28252,$B124,Sheet1!$L$5:$L$28252,$A124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4" s="32">
        <f>SUMIFS(Sheet1!$G$5:$G$28252,Sheet1!$I$5:$I$28252,$B124,Sheet1!$L$5:$L$28252,$A124,Sheet1!$E$5:$E$28252,"*调拨*")</f>
        <v>0</v>
      </c>
      <c r="AI124" s="32">
        <f>SUMIFS(Sheet1!$G$5:$G$28252,Sheet1!$I$5:$I$28252,$B124,Sheet1!$L$5:$L$28252,$A124,Sheet1!$D$5:$D$28252,"内部转款",Sheet1!$E$5:$E$28252,"&lt;&gt;*调拨*")+SUMIFS(Sheet1!$G$5:$G$28252,Sheet1!$I$5:$I$28252,$B124,Sheet1!$L$5:$L$28252,$A124,Sheet1!$D$5:$D$28252,"内部转账",Sheet1!$E$5:$E$28252,"&lt;&gt;*调拨*")</f>
        <v>0</v>
      </c>
      <c r="AJ124" s="32">
        <f t="shared" si="9"/>
        <v>0</v>
      </c>
      <c r="AK124" s="32">
        <f>SUMIFS(Sheet1!$G$5:$G$28252,Sheet1!$I$5:$I$28252,$B124,Sheet1!$L$5:$L$28252,$A124)</f>
        <v>4993.47</v>
      </c>
      <c r="AL124" s="32">
        <f t="shared" si="10"/>
        <v>17207.43</v>
      </c>
    </row>
    <row r="125" ht="16.5" spans="1:38">
      <c r="A125" s="30">
        <v>202602</v>
      </c>
      <c r="B125" s="31" t="s">
        <v>37</v>
      </c>
      <c r="C125" s="32">
        <f>SUMIFS(Sheet1!$F$5:$F$28252,Sheet1!$I$5:$I$28252,$B125,Sheet1!$L$5:$L$28252,$A125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961</v>
      </c>
      <c r="D125" s="32">
        <f>SUMIFS(Sheet1!$F$5:$F$28252,Sheet1!$I$5:$I$28252,$B125,Sheet1!$L$5:$L$28252,$A125,Sheet1!$D$5:$D$28252,"医保即时拨付",Sheet1!$E$5:$E$28252,"&lt;&gt;*调拨*")+SUMIFS(Sheet1!$F$5:$F$28252,Sheet1!$I$5:$I$28252,$B125,Sheet1!$L$5:$L$28252,$A125,Sheet1!$E$5:$E$28252,"*医保即时拨付*",Sheet1!$D$5:$D$28252,"&lt;&gt;医保即时拨付",Sheet1!$D$5:$D$28252,"&lt;&gt;内部转款",Sheet1!$D$5:$D$28252,"&lt;&gt;内部转账",Sheet1!$E$5:$E$28252,"&lt;&gt;*调拨*")</f>
        <v>0</v>
      </c>
      <c r="E125" s="32">
        <f>SUMIFS(Sheet1!$F$5:$F$28252,Sheet1!$I$5:$I$28252,$B125,Sheet1!$L$5:$L$28252,$A125,Sheet1!$D$5:$D$28252,"医保",Sheet1!$E$5:$E$28252,"&lt;&gt;*调拨*",Sheet1!$E$5:$E$28252,"&lt;&gt;*医保即时拨付*")+SUMIFS(Sheet1!$F$5:$F$28252,Sheet1!$I$5:$I$28252,$B125,Sheet1!$L$5:$L$28252,$A125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25" s="32">
        <f>SUMIFS(Sheet1!$F$5:$F$28252,Sheet1!$I$5:$I$28252,$B125,Sheet1!$L$5:$L$28252,$A125,Sheet1!$D$5:$D$28252,"聚合",Sheet1!$E$5:$E$28252,"&lt;&gt;*调拨*")+SUMIFS(Sheet1!$F$5:$F$28252,Sheet1!$I$5:$I$28252,$B125,Sheet1!$L$5:$L$28252,$A125,Sheet1!$E$5:$E$28252,"*聚合*",Sheet1!$D$5:$D$28252,"&lt;&gt;聚合",Sheet1!$D$5:$D$28252,"&lt;&gt;内部转款",Sheet1!$D$5:$D$28252,"&lt;&gt;内部转账",Sheet1!$E$5:$E$28252,"&lt;&gt;*调拨*")</f>
        <v>33581.95</v>
      </c>
      <c r="G125" s="32">
        <f>SUMIFS(Sheet1!$F$5:$F$28252,Sheet1!$I$5:$I$28252,$B125,Sheet1!$L$5:$L$28252,$A125,Sheet1!$D$5:$D$28252,"24小时微信",Sheet1!$E$5:$E$28252,"&lt;&gt;*调拨*")+SUMIFS(Sheet1!$F$5:$F$28252,Sheet1!$I$5:$I$28252,$B125,Sheet1!$L$5:$L$28252,$A125,Sheet1!$E$5:$E$28252,"*24小时微信*",Sheet1!$D$5:$D$28252,"&lt;&gt;24小时微信",Sheet1!$D$5:$D$28252,"&lt;&gt;内部转款",Sheet1!$D$5:$D$28252,"&lt;&gt;内部转账",Sheet1!$E$5:$E$28252,"&lt;&gt;*调拨*")</f>
        <v>0</v>
      </c>
      <c r="H125" s="32">
        <f>SUMIFS(Sheet1!$F$5:$F$28252,Sheet1!$I$5:$I$28252,$B125,Sheet1!$L$5:$L$28252,$A125,Sheet1!$D$5:$D$28252,"美团",Sheet1!$E$5:$E$28252,"&lt;&gt;*调拨*")+SUMIFS(Sheet1!$F$5:$F$28252,Sheet1!$I$5:$I$28252,$B125,Sheet1!$L$5:$L$28252,$A125,Sheet1!$E$5:$E$28252,"*美团*",Sheet1!$D$5:$D$28252,"&lt;&gt;美团",Sheet1!$D$5:$D$28252,"&lt;&gt;内部转款",Sheet1!$D$5:$D$28252,"&lt;&gt;内部转账",Sheet1!$E$5:$E$28252,"&lt;&gt;*调拨*")</f>
        <v>906.51</v>
      </c>
      <c r="I125" s="32">
        <f>SUMIFS(Sheet1!$F$5:$F$28252,Sheet1!$I$5:$I$28252,$B125,Sheet1!$L$5:$L$28252,$A125,Sheet1!$D$5:$D$28252,"饿了么",Sheet1!$E$5:$E$28252,"&lt;&gt;*调拨*")+SUMIFS(Sheet1!$F$5:$F$28252,Sheet1!$I$5:$I$28252,$B125,Sheet1!$L$5:$L$28252,$A125,Sheet1!$E$5:$E$28252,"*饿了么*",Sheet1!$D$5:$D$28252,"&lt;&gt;饿了么",Sheet1!$D$5:$D$28252,"&lt;&gt;内部转款",Sheet1!$D$5:$D$28252,"&lt;&gt;内部转账",Sheet1!$E$5:$E$28252,"&lt;&gt;*调拨*")</f>
        <v>0</v>
      </c>
      <c r="J125" s="32">
        <f>SUMIFS(Sheet1!$F$5:$F$28252,Sheet1!$I$5:$I$28252,$B125,Sheet1!$L$5:$L$28252,$A125,Sheet1!$D$5:$D$28252,"健E卡",Sheet1!$E$5:$E$28252,"&lt;&gt;*调拨*")+SUMIFS(Sheet1!$F$5:$F$28252,Sheet1!$I$5:$I$28252,$B125,Sheet1!$L$5:$L$28252,$A125,Sheet1!$E$5:$E$28252,"*健E卡*",Sheet1!$D$5:$D$28252,"&lt;&gt;健E卡",Sheet1!$D$5:$D$28252,"&lt;&gt;内部转款",Sheet1!$D$5:$D$28252,"&lt;&gt;内部转账",Sheet1!$E$5:$E$28252,"&lt;&gt;*调拨*")</f>
        <v>0</v>
      </c>
      <c r="K125" s="32">
        <f>SUMIFS(Sheet1!$F$5:$F$28252,Sheet1!$I$5:$I$28252,$B125,Sheet1!$L$5:$L$28252,$A125,Sheet1!$D$5:$D$28252,"抖音",Sheet1!$E$5:$E$28252,"&lt;&gt;*调拨*")+SUMIFS(Sheet1!$F$5:$F$28252,Sheet1!$I$5:$I$28252,$B125,Sheet1!$L$5:$L$28252,$A125,Sheet1!$E$5:$E$28252,"*抖音*",Sheet1!$D$5:$D$28252,"&lt;&gt;抖音",Sheet1!$D$5:$D$28252,"&lt;&gt;内部转款",Sheet1!$D$5:$D$28252,"&lt;&gt;内部转账",Sheet1!$E$5:$E$28252,"&lt;&gt;*调拨*")</f>
        <v>0</v>
      </c>
      <c r="L125" s="32">
        <f>SUMIFS(Sheet1!$F$5:$F$28252,Sheet1!$I$5:$I$28252,$B125,Sheet1!$L$5:$L$28252,$A125,Sheet1!$D$5:$D$28252,"医卡通",Sheet1!$E$5:$E$28252,"&lt;&gt;*调拨*")+SUMIFS(Sheet1!$F$5:$F$28252,Sheet1!$I$5:$I$28252,$B125,Sheet1!$L$5:$L$28252,$A125,Sheet1!$E$5:$E$28252,"*医卡通*",Sheet1!$D$5:$D$28252,"&lt;&gt;医卡通",Sheet1!$D$5:$D$28252,"&lt;&gt;内部转款",Sheet1!$D$5:$D$28252,"&lt;&gt;内部转账",Sheet1!$E$5:$E$28252,"&lt;&gt;*调拨*")</f>
        <v>0</v>
      </c>
      <c r="M125" s="32">
        <f>SUMIFS(Sheet1!$F$5:$F$28252,Sheet1!$I$5:$I$28252,$B125,Sheet1!$L$5:$L$28252,$A125,Sheet1!$D$5:$D$28252,"企健网",Sheet1!$E$5:$E$28252,"&lt;&gt;*调拨*")+SUMIFS(Sheet1!$F$5:$F$28252,Sheet1!$I$5:$I$28252,$B125,Sheet1!$L$5:$L$28252,$A125,Sheet1!$E$5:$E$28252,"*企健网*",Sheet1!$D$5:$D$28252,"&lt;&gt;企健网",Sheet1!$D$5:$D$28252,"&lt;&gt;内部转款",Sheet1!$D$5:$D$28252,"&lt;&gt;内部转账",Sheet1!$E$5:$E$28252,"&lt;&gt;*调拨*")</f>
        <v>0</v>
      </c>
      <c r="N125" s="32">
        <f>SUMIFS(Sheet1!$F$5:$F$28252,Sheet1!$I$5:$I$28252,$B125,Sheet1!$L$5:$L$28252,$A125,Sheet1!$D$5:$D$28252,"银联",Sheet1!$E$5:$E$28252,"&lt;&gt;*调拨*")+SUMIFS(Sheet1!$F$5:$F$28252,Sheet1!$I$5:$I$28252,$B125,Sheet1!$L$5:$L$28252,$A125,Sheet1!$E$5:$E$28252,"*银联*",Sheet1!$D$5:$D$28252,"&lt;&gt;银联",Sheet1!$D$5:$D$28252,"&lt;&gt;内部转款",Sheet1!$D$5:$D$28252,"&lt;&gt;内部转账",Sheet1!$E$5:$E$28252,"&lt;&gt;*调拨*")</f>
        <v>0</v>
      </c>
      <c r="O125" s="32">
        <f>SUMIFS(Sheet1!$F$5:$F$28252,Sheet1!$I$5:$I$28252,$B125,Sheet1!$L$5:$L$28252,$A125,Sheet1!$D$5:$D$28252,"京东",Sheet1!$E$5:$E$28252,"&lt;&gt;*调拨*")+SUMIFS(Sheet1!$F$5:$F$28252,Sheet1!$I$5:$I$28252,$B125,Sheet1!$L$5:$L$28252,$A125,Sheet1!$E$5:$E$28252,"*京东*",Sheet1!$D$5:$D$28252,"&lt;&gt;京东",Sheet1!$D$5:$D$28252,"&lt;&gt;内部转款",Sheet1!$D$5:$D$28252,"&lt;&gt;内部转账",Sheet1!$E$5:$E$28252,"&lt;&gt;*调拨*")</f>
        <v>0</v>
      </c>
      <c r="P125" s="32">
        <f>SUMIFS(Sheet1!$F$5:$F$28252,Sheet1!$I$5:$I$28252,$B125,Sheet1!$L$5:$L$28252,$A125,Sheet1!$D$5:$D$28252,"药机微信",Sheet1!$E$5:$E$28252,"&lt;&gt;*调拨*")+SUMIFS(Sheet1!$F$5:$F$28252,Sheet1!$I$5:$I$28252,$B125,Sheet1!$L$5:$L$28252,$A125,Sheet1!$E$5:$E$28252,"*药机微信*",Sheet1!$D$5:$D$28252,"&lt;&gt;药机微信",Sheet1!$D$5:$D$28252,"&lt;&gt;内部转款",Sheet1!$D$5:$D$28252,"&lt;&gt;内部转账",Sheet1!$E$5:$E$28252,"&lt;&gt;*调拨*")</f>
        <v>0</v>
      </c>
      <c r="Q125" s="32">
        <f>SUMIFS(Sheet1!$F$5:$F$28252,Sheet1!$I$5:$I$28252,$B125,Sheet1!$L$5:$L$28252,$A125,Sheet1!$D$5:$D$28252,"亲情卡",Sheet1!$E$5:$E$28252,"&lt;&gt;*调拨*")+SUMIFS(Sheet1!$F$5:$F$28252,Sheet1!$I$5:$I$28252,$B125,Sheet1!$L$5:$L$28252,$A125,Sheet1!$E$5:$E$28252,"*亲情卡*",Sheet1!$D$5:$D$28252,"&lt;&gt;亲情卡",Sheet1!$D$5:$D$28252,"&lt;&gt;内部转款",Sheet1!$D$5:$D$28252,"&lt;&gt;内部转账",Sheet1!$E$5:$E$28252,"&lt;&gt;*调拨*")</f>
        <v>0</v>
      </c>
      <c r="R125" s="32">
        <f>SUMIFS(Sheet1!$F$5:$F$28252,Sheet1!$I$5:$I$28252,$B125,Sheet1!$L$5:$L$28252,$A125,Sheet1!$D$5:$D$28252,"优惠券",Sheet1!$E$5:$E$28252,"&lt;&gt;*调拨*")+SUMIFS(Sheet1!$F$5:$F$28252,Sheet1!$I$5:$I$28252,$B125,Sheet1!$L$5:$L$28252,$A125,Sheet1!$E$5:$E$28252,"*优惠券*",Sheet1!$D$5:$D$28252,"&lt;&gt;优惠券",Sheet1!$D$5:$D$28252,"&lt;&gt;内部转款",Sheet1!$D$5:$D$28252,"&lt;&gt;内部转账",Sheet1!$E$5:$E$28252,"&lt;&gt;*调拨*")</f>
        <v>0</v>
      </c>
      <c r="S125" s="32">
        <f>SUMIFS(Sheet1!$F$5:$F$28252,Sheet1!$I$5:$I$28252,$B125,Sheet1!$L$5:$L$28252,$A125,Sheet1!$D$5:$D$28252,"代金券",Sheet1!$E$5:$E$28252,"&lt;&gt;*调拨*")+SUMIFS(Sheet1!$F$5:$F$28252,Sheet1!$I$5:$I$28252,$B125,Sheet1!$L$5:$L$28252,$A125,Sheet1!$E$5:$E$28252,"*代金券*",Sheet1!$D$5:$D$28252,"&lt;&gt;代金券",Sheet1!$D$5:$D$28252,"&lt;&gt;内部转款",Sheet1!$D$5:$D$28252,"&lt;&gt;内部转账",Sheet1!$E$5:$E$28252,"&lt;&gt;*调拨*")</f>
        <v>0</v>
      </c>
      <c r="T125" s="32">
        <f>SUMIFS(Sheet1!$F$5:$F$28252,Sheet1!$I$5:$I$28252,$B125,Sheet1!$L$5:$L$28252,$A125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125,Sheet1!$L$5:$L$28252,$A125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125,Sheet1!$L$5:$L$28252,$A125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125,Sheet1!$L$5:$L$28252,$A125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4583.26</v>
      </c>
      <c r="U125" s="32">
        <f>SUMIFS(Sheet1!$F$5:$F$28252,Sheet1!$I$5:$I$28252,$B125,Sheet1!$L$5:$L$28252,$A125,Sheet1!$E$5:$E$28252,"*调拨*")</f>
        <v>0</v>
      </c>
      <c r="V125" s="32">
        <f>SUMIFS(Sheet1!$F$5:$F$28252,Sheet1!$I$5:$I$28252,$B125,Sheet1!$L$5:$L$28252,$A125,Sheet1!$D$5:$D$28252,"储值",Sheet1!$E$5:$E$28252,"&lt;&gt;*调拨*")+SUMIFS(Sheet1!$F$5:$F$28252,Sheet1!$I$5:$I$28252,$B125,Sheet1!$L$5:$L$28252,$A125,Sheet1!$E$5:$E$28252,"*储值*",Sheet1!$D$5:$D$28252,"&lt;&gt;储值",Sheet1!$D$5:$D$28252,"&lt;&gt;内部转款",Sheet1!$D$5:$D$28252,"&lt;&gt;内部转账",Sheet1!$E$5:$E$28252,"&lt;&gt;*调拨*")</f>
        <v>0</v>
      </c>
      <c r="W125" s="32">
        <f>SUMIFS(Sheet1!$F$5:$F$28252,Sheet1!$I$5:$I$28252,$B125,Sheet1!$L$5:$L$28252,$A125,Sheet1!$D$5:$D$28252,"效期",Sheet1!$E$5:$E$28252,"&lt;&gt;*调拨*")+SUMIFS(Sheet1!$F$5:$F$28252,Sheet1!$I$5:$I$28252,$B125,Sheet1!$L$5:$L$28252,$A125,Sheet1!$E$5:$E$28252,"*效期*",Sheet1!$D$5:$D$28252,"&lt;&gt;效期",Sheet1!$D$5:$D$28252,"&lt;&gt;内部转款",Sheet1!$D$5:$D$28252,"&lt;&gt;内部转账",Sheet1!$E$5:$E$28252,"&lt;&gt;*调拨*")</f>
        <v>14</v>
      </c>
      <c r="X125" s="32">
        <f>SUMIFS(Sheet1!$F$5:$F$28252,Sheet1!$I$5:$I$28252,$B125,Sheet1!$L$5:$L$28252,$A125,Sheet1!$D$5:$D$28252,"内部转款",Sheet1!$E$5:$E$28252,"&lt;&gt;*调拨*")+SUMIFS(Sheet1!$F$5:$F$28252,Sheet1!$I$5:$I$28252,$B125,Sheet1!$L$5:$L$28252,$A125,Sheet1!$D$5:$D$28252,"内部转账",Sheet1!$E$5:$E$28252,"&lt;&gt;*调拨*")</f>
        <v>0</v>
      </c>
      <c r="Y125" s="32">
        <f t="shared" si="8"/>
        <v>0</v>
      </c>
      <c r="Z125" s="32">
        <f>SUMIFS(Sheet1!$F$5:$F$28252,Sheet1!$I$5:$I$28252,$B125,Sheet1!$L$5:$L$28252,$A125)</f>
        <v>40046.72</v>
      </c>
      <c r="AA125" s="32">
        <f>SUMIFS(Sheet1!$G$5:$G$28252,Sheet1!$I$5:$I$28252,$B125,Sheet1!$L$5:$L$28252,$A125,Sheet1!$D$5:$D$28252,"工资",Sheet1!$E$5:$E$28252,"&lt;&gt;*调拨*")+SUMIFS(Sheet1!$G$5:$G$28252,Sheet1!$I$5:$I$28252,$B125,Sheet1!$L$5:$L$28252,$A125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6304.9</v>
      </c>
      <c r="AB125" s="32">
        <f>SUMIFS(Sheet1!$G$5:$G$28252,Sheet1!$I$5:$I$28252,$B125,Sheet1!$L$5:$L$28252,$A125,Sheet1!$D$5:$D$28252,"水费",Sheet1!$E$5:$E$28252,"&lt;&gt;*调拨*")+SUMIFS(Sheet1!$G$5:$G$28252,Sheet1!$I$5:$I$28252,$B125,Sheet1!$L$5:$L$28252,$A125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5" s="32">
        <f>SUMIFS(Sheet1!$G$5:$G$28252,Sheet1!$I$5:$I$28252,$B125,Sheet1!$L$5:$L$28252,$A125,Sheet1!$D$5:$D$28252,"电费",Sheet1!$E$5:$E$28252,"&lt;&gt;*调拨*")+SUMIFS(Sheet1!$G$5:$G$28252,Sheet1!$I$5:$I$28252,$B125,Sheet1!$L$5:$L$28252,$A125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5" s="32">
        <f>SUMIFS(Sheet1!$G$5:$G$28252,Sheet1!$I$5:$I$28252,$B125,Sheet1!$L$5:$L$28252,$A125,Sheet1!$D$5:$D$28252,"宽带费",Sheet1!$E$5:$E$28252,"&lt;&gt;*调拨*")+SUMIFS(Sheet1!$G$5:$G$28252,Sheet1!$I$5:$I$28252,$B125,Sheet1!$L$5:$L$28252,$A125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5" s="32">
        <f>SUMIFS(Sheet1!$G$5:$G$28252,Sheet1!$I$5:$I$28252,$B125,Sheet1!$L$5:$L$28252,$A125,Sheet1!$D$5:$D$28252,"办公费",Sheet1!$E$5:$E$28252,"&lt;&gt;*调拨*")+SUMIFS(Sheet1!$G$5:$G$28252,Sheet1!$I$5:$I$28252,$B125,Sheet1!$L$5:$L$28252,$A125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60</v>
      </c>
      <c r="AF125" s="32">
        <f>SUMIFS(Sheet1!$G$5:$G$28252,Sheet1!$I$5:$I$28252,$B125,Sheet1!$L$5:$L$28252,$A125,Sheet1!$D$5:$D$28252,"话费",Sheet1!$E$5:$E$28252,"&lt;&gt;*调拨*")+SUMIFS(Sheet1!$G$5:$G$28252,Sheet1!$I$5:$I$28252,$B125,Sheet1!$L$5:$L$28252,$A125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5" s="32">
        <f>SUMIFS(Sheet1!$G$5:$G$28252,Sheet1!$I$5:$I$28252,$B125,Sheet1!$L$5:$L$28252,$A125,Sheet1!$D$5:$D$28252,"房租",Sheet1!$E$5:$E$28252,"&lt;&gt;*调拨*")+SUMIFS(Sheet1!$G$5:$G$28252,Sheet1!$I$5:$I$28252,$B125,Sheet1!$L$5:$L$28252,$A125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5" s="32">
        <f>SUMIFS(Sheet1!$G$5:$G$28252,Sheet1!$I$5:$I$28252,$B125,Sheet1!$L$5:$L$28252,$A125,Sheet1!$E$5:$E$28252,"*调拨*")</f>
        <v>0</v>
      </c>
      <c r="AI125" s="32">
        <f>SUMIFS(Sheet1!$G$5:$G$28252,Sheet1!$I$5:$I$28252,$B125,Sheet1!$L$5:$L$28252,$A125,Sheet1!$D$5:$D$28252,"内部转款",Sheet1!$E$5:$E$28252,"&lt;&gt;*调拨*")+SUMIFS(Sheet1!$G$5:$G$28252,Sheet1!$I$5:$I$28252,$B125,Sheet1!$L$5:$L$28252,$A125,Sheet1!$D$5:$D$28252,"内部转账",Sheet1!$E$5:$E$28252,"&lt;&gt;*调拨*")</f>
        <v>0</v>
      </c>
      <c r="AJ125" s="32">
        <f t="shared" si="9"/>
        <v>150</v>
      </c>
      <c r="AK125" s="32">
        <f>SUMIFS(Sheet1!$G$5:$G$28252,Sheet1!$I$5:$I$28252,$B125,Sheet1!$L$5:$L$28252,$A125)</f>
        <v>6514.9</v>
      </c>
      <c r="AL125" s="32">
        <f t="shared" si="10"/>
        <v>33531.82</v>
      </c>
    </row>
    <row r="126" ht="16.5" spans="1:38">
      <c r="A126" s="30">
        <v>202602</v>
      </c>
      <c r="B126" s="31" t="s">
        <v>54</v>
      </c>
      <c r="C126" s="32">
        <f>SUMIFS(Sheet1!$F$5:$F$28252,Sheet1!$I$5:$I$28252,$B126,Sheet1!$L$5:$L$28252,$A126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28083.56</v>
      </c>
      <c r="D126" s="32">
        <f>SUMIFS(Sheet1!$F$5:$F$28252,Sheet1!$I$5:$I$28252,$B126,Sheet1!$L$5:$L$28252,$A126,Sheet1!$D$5:$D$28252,"医保即时拨付",Sheet1!$E$5:$E$28252,"&lt;&gt;*调拨*")+SUMIFS(Sheet1!$F$5:$F$28252,Sheet1!$I$5:$I$28252,$B126,Sheet1!$L$5:$L$28252,$A126,Sheet1!$E$5:$E$28252,"*医保即时拨付*",Sheet1!$D$5:$D$28252,"&lt;&gt;医保即时拨付",Sheet1!$D$5:$D$28252,"&lt;&gt;内部转款",Sheet1!$D$5:$D$28252,"&lt;&gt;内部转账",Sheet1!$E$5:$E$28252,"&lt;&gt;*调拨*")</f>
        <v>14818.69</v>
      </c>
      <c r="E126" s="32">
        <f>SUMIFS(Sheet1!$F$5:$F$28252,Sheet1!$I$5:$I$28252,$B126,Sheet1!$L$5:$L$28252,$A126,Sheet1!$D$5:$D$28252,"医保",Sheet1!$E$5:$E$28252,"&lt;&gt;*调拨*",Sheet1!$E$5:$E$28252,"&lt;&gt;*医保即时拨付*")+SUMIFS(Sheet1!$F$5:$F$28252,Sheet1!$I$5:$I$28252,$B126,Sheet1!$L$5:$L$28252,$A126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22932.8</v>
      </c>
      <c r="F126" s="32">
        <f>SUMIFS(Sheet1!$F$5:$F$28252,Sheet1!$I$5:$I$28252,$B126,Sheet1!$L$5:$L$28252,$A126,Sheet1!$D$5:$D$28252,"聚合",Sheet1!$E$5:$E$28252,"&lt;&gt;*调拨*")+SUMIFS(Sheet1!$F$5:$F$28252,Sheet1!$I$5:$I$28252,$B126,Sheet1!$L$5:$L$28252,$A126,Sheet1!$E$5:$E$28252,"*聚合*",Sheet1!$D$5:$D$28252,"&lt;&gt;聚合",Sheet1!$D$5:$D$28252,"&lt;&gt;内部转款",Sheet1!$D$5:$D$28252,"&lt;&gt;内部转账",Sheet1!$E$5:$E$28252,"&lt;&gt;*调拨*")</f>
        <v>12531.39</v>
      </c>
      <c r="G126" s="32">
        <f>SUMIFS(Sheet1!$F$5:$F$28252,Sheet1!$I$5:$I$28252,$B126,Sheet1!$L$5:$L$28252,$A126,Sheet1!$D$5:$D$28252,"24小时微信",Sheet1!$E$5:$E$28252,"&lt;&gt;*调拨*")+SUMIFS(Sheet1!$F$5:$F$28252,Sheet1!$I$5:$I$28252,$B126,Sheet1!$L$5:$L$28252,$A126,Sheet1!$E$5:$E$28252,"*24小时微信*",Sheet1!$D$5:$D$28252,"&lt;&gt;24小时微信",Sheet1!$D$5:$D$28252,"&lt;&gt;内部转款",Sheet1!$D$5:$D$28252,"&lt;&gt;内部转账",Sheet1!$E$5:$E$28252,"&lt;&gt;*调拨*")</f>
        <v>2905.51</v>
      </c>
      <c r="H126" s="32">
        <f>SUMIFS(Sheet1!$F$5:$F$28252,Sheet1!$I$5:$I$28252,$B126,Sheet1!$L$5:$L$28252,$A126,Sheet1!$D$5:$D$28252,"美团",Sheet1!$E$5:$E$28252,"&lt;&gt;*调拨*")+SUMIFS(Sheet1!$F$5:$F$28252,Sheet1!$I$5:$I$28252,$B126,Sheet1!$L$5:$L$28252,$A126,Sheet1!$E$5:$E$28252,"*美团*",Sheet1!$D$5:$D$28252,"&lt;&gt;美团",Sheet1!$D$5:$D$28252,"&lt;&gt;内部转款",Sheet1!$D$5:$D$28252,"&lt;&gt;内部转账",Sheet1!$E$5:$E$28252,"&lt;&gt;*调拨*")</f>
        <v>24.21</v>
      </c>
      <c r="I126" s="32">
        <f>SUMIFS(Sheet1!$F$5:$F$28252,Sheet1!$I$5:$I$28252,$B126,Sheet1!$L$5:$L$28252,$A126,Sheet1!$D$5:$D$28252,"饿了么",Sheet1!$E$5:$E$28252,"&lt;&gt;*调拨*")+SUMIFS(Sheet1!$F$5:$F$28252,Sheet1!$I$5:$I$28252,$B126,Sheet1!$L$5:$L$28252,$A126,Sheet1!$E$5:$E$28252,"*饿了么*",Sheet1!$D$5:$D$28252,"&lt;&gt;饿了么",Sheet1!$D$5:$D$28252,"&lt;&gt;内部转款",Sheet1!$D$5:$D$28252,"&lt;&gt;内部转账",Sheet1!$E$5:$E$28252,"&lt;&gt;*调拨*")</f>
        <v>0</v>
      </c>
      <c r="J126" s="32">
        <f>SUMIFS(Sheet1!$F$5:$F$28252,Sheet1!$I$5:$I$28252,$B126,Sheet1!$L$5:$L$28252,$A126,Sheet1!$D$5:$D$28252,"健E卡",Sheet1!$E$5:$E$28252,"&lt;&gt;*调拨*")+SUMIFS(Sheet1!$F$5:$F$28252,Sheet1!$I$5:$I$28252,$B126,Sheet1!$L$5:$L$28252,$A126,Sheet1!$E$5:$E$28252,"*健E卡*",Sheet1!$D$5:$D$28252,"&lt;&gt;健E卡",Sheet1!$D$5:$D$28252,"&lt;&gt;内部转款",Sheet1!$D$5:$D$28252,"&lt;&gt;内部转账",Sheet1!$E$5:$E$28252,"&lt;&gt;*调拨*")</f>
        <v>67385.83</v>
      </c>
      <c r="K126" s="32">
        <f>SUMIFS(Sheet1!$F$5:$F$28252,Sheet1!$I$5:$I$28252,$B126,Sheet1!$L$5:$L$28252,$A126,Sheet1!$D$5:$D$28252,"抖音",Sheet1!$E$5:$E$28252,"&lt;&gt;*调拨*")+SUMIFS(Sheet1!$F$5:$F$28252,Sheet1!$I$5:$I$28252,$B126,Sheet1!$L$5:$L$28252,$A126,Sheet1!$E$5:$E$28252,"*抖音*",Sheet1!$D$5:$D$28252,"&lt;&gt;抖音",Sheet1!$D$5:$D$28252,"&lt;&gt;内部转款",Sheet1!$D$5:$D$28252,"&lt;&gt;内部转账",Sheet1!$E$5:$E$28252,"&lt;&gt;*调拨*")</f>
        <v>0</v>
      </c>
      <c r="L126" s="32">
        <f>SUMIFS(Sheet1!$F$5:$F$28252,Sheet1!$I$5:$I$28252,$B126,Sheet1!$L$5:$L$28252,$A126,Sheet1!$D$5:$D$28252,"医卡通",Sheet1!$E$5:$E$28252,"&lt;&gt;*调拨*")+SUMIFS(Sheet1!$F$5:$F$28252,Sheet1!$I$5:$I$28252,$B126,Sheet1!$L$5:$L$28252,$A126,Sheet1!$E$5:$E$28252,"*医卡通*",Sheet1!$D$5:$D$28252,"&lt;&gt;医卡通",Sheet1!$D$5:$D$28252,"&lt;&gt;内部转款",Sheet1!$D$5:$D$28252,"&lt;&gt;内部转账",Sheet1!$E$5:$E$28252,"&lt;&gt;*调拨*")</f>
        <v>0</v>
      </c>
      <c r="M126" s="32">
        <f>SUMIFS(Sheet1!$F$5:$F$28252,Sheet1!$I$5:$I$28252,$B126,Sheet1!$L$5:$L$28252,$A126,Sheet1!$D$5:$D$28252,"企健网",Sheet1!$E$5:$E$28252,"&lt;&gt;*调拨*")+SUMIFS(Sheet1!$F$5:$F$28252,Sheet1!$I$5:$I$28252,$B126,Sheet1!$L$5:$L$28252,$A126,Sheet1!$E$5:$E$28252,"*企健网*",Sheet1!$D$5:$D$28252,"&lt;&gt;企健网",Sheet1!$D$5:$D$28252,"&lt;&gt;内部转款",Sheet1!$D$5:$D$28252,"&lt;&gt;内部转账",Sheet1!$E$5:$E$28252,"&lt;&gt;*调拨*")</f>
        <v>0</v>
      </c>
      <c r="N126" s="32">
        <f>SUMIFS(Sheet1!$F$5:$F$28252,Sheet1!$I$5:$I$28252,$B126,Sheet1!$L$5:$L$28252,$A126,Sheet1!$D$5:$D$28252,"银联",Sheet1!$E$5:$E$28252,"&lt;&gt;*调拨*")+SUMIFS(Sheet1!$F$5:$F$28252,Sheet1!$I$5:$I$28252,$B126,Sheet1!$L$5:$L$28252,$A126,Sheet1!$E$5:$E$28252,"*银联*",Sheet1!$D$5:$D$28252,"&lt;&gt;银联",Sheet1!$D$5:$D$28252,"&lt;&gt;内部转款",Sheet1!$D$5:$D$28252,"&lt;&gt;内部转账",Sheet1!$E$5:$E$28252,"&lt;&gt;*调拨*")</f>
        <v>0</v>
      </c>
      <c r="O126" s="32">
        <f>SUMIFS(Sheet1!$F$5:$F$28252,Sheet1!$I$5:$I$28252,$B126,Sheet1!$L$5:$L$28252,$A126,Sheet1!$D$5:$D$28252,"京东",Sheet1!$E$5:$E$28252,"&lt;&gt;*调拨*")+SUMIFS(Sheet1!$F$5:$F$28252,Sheet1!$I$5:$I$28252,$B126,Sheet1!$L$5:$L$28252,$A126,Sheet1!$E$5:$E$28252,"*京东*",Sheet1!$D$5:$D$28252,"&lt;&gt;京东",Sheet1!$D$5:$D$28252,"&lt;&gt;内部转款",Sheet1!$D$5:$D$28252,"&lt;&gt;内部转账",Sheet1!$E$5:$E$28252,"&lt;&gt;*调拨*")</f>
        <v>0</v>
      </c>
      <c r="P126" s="32">
        <f>SUMIFS(Sheet1!$F$5:$F$28252,Sheet1!$I$5:$I$28252,$B126,Sheet1!$L$5:$L$28252,$A126,Sheet1!$D$5:$D$28252,"药机微信",Sheet1!$E$5:$E$28252,"&lt;&gt;*调拨*")+SUMIFS(Sheet1!$F$5:$F$28252,Sheet1!$I$5:$I$28252,$B126,Sheet1!$L$5:$L$28252,$A126,Sheet1!$E$5:$E$28252,"*药机微信*",Sheet1!$D$5:$D$28252,"&lt;&gt;药机微信",Sheet1!$D$5:$D$28252,"&lt;&gt;内部转款",Sheet1!$D$5:$D$28252,"&lt;&gt;内部转账",Sheet1!$E$5:$E$28252,"&lt;&gt;*调拨*")</f>
        <v>0</v>
      </c>
      <c r="Q126" s="32">
        <f>SUMIFS(Sheet1!$F$5:$F$28252,Sheet1!$I$5:$I$28252,$B126,Sheet1!$L$5:$L$28252,$A126,Sheet1!$D$5:$D$28252,"亲情卡",Sheet1!$E$5:$E$28252,"&lt;&gt;*调拨*")+SUMIFS(Sheet1!$F$5:$F$28252,Sheet1!$I$5:$I$28252,$B126,Sheet1!$L$5:$L$28252,$A126,Sheet1!$E$5:$E$28252,"*亲情卡*",Sheet1!$D$5:$D$28252,"&lt;&gt;亲情卡",Sheet1!$D$5:$D$28252,"&lt;&gt;内部转款",Sheet1!$D$5:$D$28252,"&lt;&gt;内部转账",Sheet1!$E$5:$E$28252,"&lt;&gt;*调拨*")</f>
        <v>0</v>
      </c>
      <c r="R126" s="32">
        <f>SUMIFS(Sheet1!$F$5:$F$28252,Sheet1!$I$5:$I$28252,$B126,Sheet1!$L$5:$L$28252,$A126,Sheet1!$D$5:$D$28252,"优惠券",Sheet1!$E$5:$E$28252,"&lt;&gt;*调拨*")+SUMIFS(Sheet1!$F$5:$F$28252,Sheet1!$I$5:$I$28252,$B126,Sheet1!$L$5:$L$28252,$A126,Sheet1!$E$5:$E$28252,"*优惠券*",Sheet1!$D$5:$D$28252,"&lt;&gt;优惠券",Sheet1!$D$5:$D$28252,"&lt;&gt;内部转款",Sheet1!$D$5:$D$28252,"&lt;&gt;内部转账",Sheet1!$E$5:$E$28252,"&lt;&gt;*调拨*")</f>
        <v>0</v>
      </c>
      <c r="S126" s="32">
        <f>SUMIFS(Sheet1!$F$5:$F$28252,Sheet1!$I$5:$I$28252,$B126,Sheet1!$L$5:$L$28252,$A126,Sheet1!$D$5:$D$28252,"代金券",Sheet1!$E$5:$E$28252,"&lt;&gt;*调拨*")+SUMIFS(Sheet1!$F$5:$F$28252,Sheet1!$I$5:$I$28252,$B126,Sheet1!$L$5:$L$28252,$A126,Sheet1!$E$5:$E$28252,"*代金券*",Sheet1!$D$5:$D$28252,"&lt;&gt;代金券",Sheet1!$D$5:$D$28252,"&lt;&gt;内部转款",Sheet1!$D$5:$D$28252,"&lt;&gt;内部转账",Sheet1!$E$5:$E$28252,"&lt;&gt;*调拨*")</f>
        <v>0</v>
      </c>
      <c r="T126" s="32">
        <f>SUMIFS(Sheet1!$F$5:$F$28252,Sheet1!$I$5:$I$28252,$B126,Sheet1!$L$5:$L$28252,$A126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126,Sheet1!$L$5:$L$28252,$A126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126,Sheet1!$L$5:$L$28252,$A126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126,Sheet1!$L$5:$L$28252,$A126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22583.37</v>
      </c>
      <c r="U126" s="32">
        <f>SUMIFS(Sheet1!$F$5:$F$28252,Sheet1!$I$5:$I$28252,$B126,Sheet1!$L$5:$L$28252,$A126,Sheet1!$E$5:$E$28252,"*调拨*")</f>
        <v>0</v>
      </c>
      <c r="V126" s="32">
        <f>SUMIFS(Sheet1!$F$5:$F$28252,Sheet1!$I$5:$I$28252,$B126,Sheet1!$L$5:$L$28252,$A126,Sheet1!$D$5:$D$28252,"储值",Sheet1!$E$5:$E$28252,"&lt;&gt;*调拨*")+SUMIFS(Sheet1!$F$5:$F$28252,Sheet1!$I$5:$I$28252,$B126,Sheet1!$L$5:$L$28252,$A126,Sheet1!$E$5:$E$28252,"*储值*",Sheet1!$D$5:$D$28252,"&lt;&gt;储值",Sheet1!$D$5:$D$28252,"&lt;&gt;内部转款",Sheet1!$D$5:$D$28252,"&lt;&gt;内部转账",Sheet1!$E$5:$E$28252,"&lt;&gt;*调拨*")</f>
        <v>0</v>
      </c>
      <c r="W126" s="32">
        <f>SUMIFS(Sheet1!$F$5:$F$28252,Sheet1!$I$5:$I$28252,$B126,Sheet1!$L$5:$L$28252,$A126,Sheet1!$D$5:$D$28252,"效期",Sheet1!$E$5:$E$28252,"&lt;&gt;*调拨*")+SUMIFS(Sheet1!$F$5:$F$28252,Sheet1!$I$5:$I$28252,$B126,Sheet1!$L$5:$L$28252,$A126,Sheet1!$E$5:$E$28252,"*效期*",Sheet1!$D$5:$D$28252,"&lt;&gt;效期",Sheet1!$D$5:$D$28252,"&lt;&gt;内部转款",Sheet1!$D$5:$D$28252,"&lt;&gt;内部转账",Sheet1!$E$5:$E$28252,"&lt;&gt;*调拨*")</f>
        <v>0</v>
      </c>
      <c r="X126" s="32">
        <f>SUMIFS(Sheet1!$F$5:$F$28252,Sheet1!$I$5:$I$28252,$B126,Sheet1!$L$5:$L$28252,$A126,Sheet1!$D$5:$D$28252,"内部转款",Sheet1!$E$5:$E$28252,"&lt;&gt;*调拨*")+SUMIFS(Sheet1!$F$5:$F$28252,Sheet1!$I$5:$I$28252,$B126,Sheet1!$L$5:$L$28252,$A126,Sheet1!$D$5:$D$28252,"内部转账",Sheet1!$E$5:$E$28252,"&lt;&gt;*调拨*")</f>
        <v>0</v>
      </c>
      <c r="Y126" s="32">
        <f t="shared" si="8"/>
        <v>0</v>
      </c>
      <c r="Z126" s="32">
        <f>SUMIFS(Sheet1!$F$5:$F$28252,Sheet1!$I$5:$I$28252,$B126,Sheet1!$L$5:$L$28252,$A126)</f>
        <v>171265.36</v>
      </c>
      <c r="AA126" s="32">
        <f>SUMIFS(Sheet1!$G$5:$G$28252,Sheet1!$I$5:$I$28252,$B126,Sheet1!$L$5:$L$28252,$A126,Sheet1!$D$5:$D$28252,"工资",Sheet1!$E$5:$E$28252,"&lt;&gt;*调拨*")+SUMIFS(Sheet1!$G$5:$G$28252,Sheet1!$I$5:$I$28252,$B126,Sheet1!$L$5:$L$28252,$A126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9092.03</v>
      </c>
      <c r="AB126" s="32">
        <f>SUMIFS(Sheet1!$G$5:$G$28252,Sheet1!$I$5:$I$28252,$B126,Sheet1!$L$5:$L$28252,$A126,Sheet1!$D$5:$D$28252,"水费",Sheet1!$E$5:$E$28252,"&lt;&gt;*调拨*")+SUMIFS(Sheet1!$G$5:$G$28252,Sheet1!$I$5:$I$28252,$B126,Sheet1!$L$5:$L$28252,$A126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6" s="32">
        <f>SUMIFS(Sheet1!$G$5:$G$28252,Sheet1!$I$5:$I$28252,$B126,Sheet1!$L$5:$L$28252,$A126,Sheet1!$D$5:$D$28252,"电费",Sheet1!$E$5:$E$28252,"&lt;&gt;*调拨*")+SUMIFS(Sheet1!$G$5:$G$28252,Sheet1!$I$5:$I$28252,$B126,Sheet1!$L$5:$L$28252,$A126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6" s="32">
        <f>SUMIFS(Sheet1!$G$5:$G$28252,Sheet1!$I$5:$I$28252,$B126,Sheet1!$L$5:$L$28252,$A126,Sheet1!$D$5:$D$28252,"宽带费",Sheet1!$E$5:$E$28252,"&lt;&gt;*调拨*")+SUMIFS(Sheet1!$G$5:$G$28252,Sheet1!$I$5:$I$28252,$B126,Sheet1!$L$5:$L$28252,$A126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6" s="32">
        <f>SUMIFS(Sheet1!$G$5:$G$28252,Sheet1!$I$5:$I$28252,$B126,Sheet1!$L$5:$L$28252,$A126,Sheet1!$D$5:$D$28252,"办公费",Sheet1!$E$5:$E$28252,"&lt;&gt;*调拨*")+SUMIFS(Sheet1!$G$5:$G$28252,Sheet1!$I$5:$I$28252,$B126,Sheet1!$L$5:$L$28252,$A126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26" s="32">
        <f>SUMIFS(Sheet1!$G$5:$G$28252,Sheet1!$I$5:$I$28252,$B126,Sheet1!$L$5:$L$28252,$A126,Sheet1!$D$5:$D$28252,"话费",Sheet1!$E$5:$E$28252,"&lt;&gt;*调拨*")+SUMIFS(Sheet1!$G$5:$G$28252,Sheet1!$I$5:$I$28252,$B126,Sheet1!$L$5:$L$28252,$A126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6" s="32">
        <f>SUMIFS(Sheet1!$G$5:$G$28252,Sheet1!$I$5:$I$28252,$B126,Sheet1!$L$5:$L$28252,$A126,Sheet1!$D$5:$D$28252,"房租",Sheet1!$E$5:$E$28252,"&lt;&gt;*调拨*")+SUMIFS(Sheet1!$G$5:$G$28252,Sheet1!$I$5:$I$28252,$B126,Sheet1!$L$5:$L$28252,$A126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6" s="32">
        <f>SUMIFS(Sheet1!$G$5:$G$28252,Sheet1!$I$5:$I$28252,$B126,Sheet1!$L$5:$L$28252,$A126,Sheet1!$E$5:$E$28252,"*调拨*")</f>
        <v>0</v>
      </c>
      <c r="AI126" s="32">
        <f>SUMIFS(Sheet1!$G$5:$G$28252,Sheet1!$I$5:$I$28252,$B126,Sheet1!$L$5:$L$28252,$A126,Sheet1!$D$5:$D$28252,"内部转款",Sheet1!$E$5:$E$28252,"&lt;&gt;*调拨*")+SUMIFS(Sheet1!$G$5:$G$28252,Sheet1!$I$5:$I$28252,$B126,Sheet1!$L$5:$L$28252,$A126,Sheet1!$D$5:$D$28252,"内部转账",Sheet1!$E$5:$E$28252,"&lt;&gt;*调拨*")</f>
        <v>0</v>
      </c>
      <c r="AJ126" s="32">
        <f t="shared" si="9"/>
        <v>4385.36</v>
      </c>
      <c r="AK126" s="32">
        <f>SUMIFS(Sheet1!$G$5:$G$28252,Sheet1!$I$5:$I$28252,$B126,Sheet1!$L$5:$L$28252,$A126)</f>
        <v>13477.39</v>
      </c>
      <c r="AL126" s="32">
        <f t="shared" si="10"/>
        <v>157787.97</v>
      </c>
    </row>
    <row r="127" ht="16.5" spans="1:38">
      <c r="A127" s="30">
        <v>202602</v>
      </c>
      <c r="B127" s="31" t="s">
        <v>107</v>
      </c>
      <c r="C127" s="32">
        <f>SUMIFS(Sheet1!$F$5:$F$28252,Sheet1!$I$5:$I$28252,$B127,Sheet1!$L$5:$L$28252,$A127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17709.57</v>
      </c>
      <c r="D127" s="32">
        <f>SUMIFS(Sheet1!$F$5:$F$28252,Sheet1!$I$5:$I$28252,$B127,Sheet1!$L$5:$L$28252,$A127,Sheet1!$D$5:$D$28252,"医保即时拨付",Sheet1!$E$5:$E$28252,"&lt;&gt;*调拨*")+SUMIFS(Sheet1!$F$5:$F$28252,Sheet1!$I$5:$I$28252,$B127,Sheet1!$L$5:$L$28252,$A127,Sheet1!$E$5:$E$28252,"*医保即时拨付*",Sheet1!$D$5:$D$28252,"&lt;&gt;医保即时拨付",Sheet1!$D$5:$D$28252,"&lt;&gt;内部转款",Sheet1!$D$5:$D$28252,"&lt;&gt;内部转账",Sheet1!$E$5:$E$28252,"&lt;&gt;*调拨*")</f>
        <v>2933.74</v>
      </c>
      <c r="E127" s="32">
        <f>SUMIFS(Sheet1!$F$5:$F$28252,Sheet1!$I$5:$I$28252,$B127,Sheet1!$L$5:$L$28252,$A127,Sheet1!$D$5:$D$28252,"医保",Sheet1!$E$5:$E$28252,"&lt;&gt;*调拨*",Sheet1!$E$5:$E$28252,"&lt;&gt;*医保即时拨付*")+SUMIFS(Sheet1!$F$5:$F$28252,Sheet1!$I$5:$I$28252,$B127,Sheet1!$L$5:$L$28252,$A127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8551.67</v>
      </c>
      <c r="F127" s="32">
        <f>SUMIFS(Sheet1!$F$5:$F$28252,Sheet1!$I$5:$I$28252,$B127,Sheet1!$L$5:$L$28252,$A127,Sheet1!$D$5:$D$28252,"聚合",Sheet1!$E$5:$E$28252,"&lt;&gt;*调拨*")+SUMIFS(Sheet1!$F$5:$F$28252,Sheet1!$I$5:$I$28252,$B127,Sheet1!$L$5:$L$28252,$A127,Sheet1!$E$5:$E$28252,"*聚合*",Sheet1!$D$5:$D$28252,"&lt;&gt;聚合",Sheet1!$D$5:$D$28252,"&lt;&gt;内部转款",Sheet1!$D$5:$D$28252,"&lt;&gt;内部转账",Sheet1!$E$5:$E$28252,"&lt;&gt;*调拨*")</f>
        <v>18371.23</v>
      </c>
      <c r="G127" s="32">
        <f>SUMIFS(Sheet1!$F$5:$F$28252,Sheet1!$I$5:$I$28252,$B127,Sheet1!$L$5:$L$28252,$A127,Sheet1!$D$5:$D$28252,"24小时微信",Sheet1!$E$5:$E$28252,"&lt;&gt;*调拨*")+SUMIFS(Sheet1!$F$5:$F$28252,Sheet1!$I$5:$I$28252,$B127,Sheet1!$L$5:$L$28252,$A127,Sheet1!$E$5:$E$28252,"*24小时微信*",Sheet1!$D$5:$D$28252,"&lt;&gt;24小时微信",Sheet1!$D$5:$D$28252,"&lt;&gt;内部转款",Sheet1!$D$5:$D$28252,"&lt;&gt;内部转账",Sheet1!$E$5:$E$28252,"&lt;&gt;*调拨*")</f>
        <v>0</v>
      </c>
      <c r="H127" s="32">
        <f>SUMIFS(Sheet1!$F$5:$F$28252,Sheet1!$I$5:$I$28252,$B127,Sheet1!$L$5:$L$28252,$A127,Sheet1!$D$5:$D$28252,"美团",Sheet1!$E$5:$E$28252,"&lt;&gt;*调拨*")+SUMIFS(Sheet1!$F$5:$F$28252,Sheet1!$I$5:$I$28252,$B127,Sheet1!$L$5:$L$28252,$A127,Sheet1!$E$5:$E$28252,"*美团*",Sheet1!$D$5:$D$28252,"&lt;&gt;美团",Sheet1!$D$5:$D$28252,"&lt;&gt;内部转款",Sheet1!$D$5:$D$28252,"&lt;&gt;内部转账",Sheet1!$E$5:$E$28252,"&lt;&gt;*调拨*")</f>
        <v>0</v>
      </c>
      <c r="I127" s="32">
        <f>SUMIFS(Sheet1!$F$5:$F$28252,Sheet1!$I$5:$I$28252,$B127,Sheet1!$L$5:$L$28252,$A127,Sheet1!$D$5:$D$28252,"饿了么",Sheet1!$E$5:$E$28252,"&lt;&gt;*调拨*")+SUMIFS(Sheet1!$F$5:$F$28252,Sheet1!$I$5:$I$28252,$B127,Sheet1!$L$5:$L$28252,$A127,Sheet1!$E$5:$E$28252,"*饿了么*",Sheet1!$D$5:$D$28252,"&lt;&gt;饿了么",Sheet1!$D$5:$D$28252,"&lt;&gt;内部转款",Sheet1!$D$5:$D$28252,"&lt;&gt;内部转账",Sheet1!$E$5:$E$28252,"&lt;&gt;*调拨*")</f>
        <v>0</v>
      </c>
      <c r="J127" s="32">
        <f>SUMIFS(Sheet1!$F$5:$F$28252,Sheet1!$I$5:$I$28252,$B127,Sheet1!$L$5:$L$28252,$A127,Sheet1!$D$5:$D$28252,"健E卡",Sheet1!$E$5:$E$28252,"&lt;&gt;*调拨*")+SUMIFS(Sheet1!$F$5:$F$28252,Sheet1!$I$5:$I$28252,$B127,Sheet1!$L$5:$L$28252,$A127,Sheet1!$E$5:$E$28252,"*健E卡*",Sheet1!$D$5:$D$28252,"&lt;&gt;健E卡",Sheet1!$D$5:$D$28252,"&lt;&gt;内部转款",Sheet1!$D$5:$D$28252,"&lt;&gt;内部转账",Sheet1!$E$5:$E$28252,"&lt;&gt;*调拨*")</f>
        <v>0</v>
      </c>
      <c r="K127" s="32">
        <f>SUMIFS(Sheet1!$F$5:$F$28252,Sheet1!$I$5:$I$28252,$B127,Sheet1!$L$5:$L$28252,$A127,Sheet1!$D$5:$D$28252,"抖音",Sheet1!$E$5:$E$28252,"&lt;&gt;*调拨*")+SUMIFS(Sheet1!$F$5:$F$28252,Sheet1!$I$5:$I$28252,$B127,Sheet1!$L$5:$L$28252,$A127,Sheet1!$E$5:$E$28252,"*抖音*",Sheet1!$D$5:$D$28252,"&lt;&gt;抖音",Sheet1!$D$5:$D$28252,"&lt;&gt;内部转款",Sheet1!$D$5:$D$28252,"&lt;&gt;内部转账",Sheet1!$E$5:$E$28252,"&lt;&gt;*调拨*")</f>
        <v>0</v>
      </c>
      <c r="L127" s="32">
        <f>SUMIFS(Sheet1!$F$5:$F$28252,Sheet1!$I$5:$I$28252,$B127,Sheet1!$L$5:$L$28252,$A127,Sheet1!$D$5:$D$28252,"医卡通",Sheet1!$E$5:$E$28252,"&lt;&gt;*调拨*")+SUMIFS(Sheet1!$F$5:$F$28252,Sheet1!$I$5:$I$28252,$B127,Sheet1!$L$5:$L$28252,$A127,Sheet1!$E$5:$E$28252,"*医卡通*",Sheet1!$D$5:$D$28252,"&lt;&gt;医卡通",Sheet1!$D$5:$D$28252,"&lt;&gt;内部转款",Sheet1!$D$5:$D$28252,"&lt;&gt;内部转账",Sheet1!$E$5:$E$28252,"&lt;&gt;*调拨*")</f>
        <v>0</v>
      </c>
      <c r="M127" s="32">
        <f>SUMIFS(Sheet1!$F$5:$F$28252,Sheet1!$I$5:$I$28252,$B127,Sheet1!$L$5:$L$28252,$A127,Sheet1!$D$5:$D$28252,"企健网",Sheet1!$E$5:$E$28252,"&lt;&gt;*调拨*")+SUMIFS(Sheet1!$F$5:$F$28252,Sheet1!$I$5:$I$28252,$B127,Sheet1!$L$5:$L$28252,$A127,Sheet1!$E$5:$E$28252,"*企健网*",Sheet1!$D$5:$D$28252,"&lt;&gt;企健网",Sheet1!$D$5:$D$28252,"&lt;&gt;内部转款",Sheet1!$D$5:$D$28252,"&lt;&gt;内部转账",Sheet1!$E$5:$E$28252,"&lt;&gt;*调拨*")</f>
        <v>0</v>
      </c>
      <c r="N127" s="32">
        <f>SUMIFS(Sheet1!$F$5:$F$28252,Sheet1!$I$5:$I$28252,$B127,Sheet1!$L$5:$L$28252,$A127,Sheet1!$D$5:$D$28252,"银联",Sheet1!$E$5:$E$28252,"&lt;&gt;*调拨*")+SUMIFS(Sheet1!$F$5:$F$28252,Sheet1!$I$5:$I$28252,$B127,Sheet1!$L$5:$L$28252,$A127,Sheet1!$E$5:$E$28252,"*银联*",Sheet1!$D$5:$D$28252,"&lt;&gt;银联",Sheet1!$D$5:$D$28252,"&lt;&gt;内部转款",Sheet1!$D$5:$D$28252,"&lt;&gt;内部转账",Sheet1!$E$5:$E$28252,"&lt;&gt;*调拨*")</f>
        <v>0</v>
      </c>
      <c r="O127" s="32">
        <f>SUMIFS(Sheet1!$F$5:$F$28252,Sheet1!$I$5:$I$28252,$B127,Sheet1!$L$5:$L$28252,$A127,Sheet1!$D$5:$D$28252,"京东",Sheet1!$E$5:$E$28252,"&lt;&gt;*调拨*")+SUMIFS(Sheet1!$F$5:$F$28252,Sheet1!$I$5:$I$28252,$B127,Sheet1!$L$5:$L$28252,$A127,Sheet1!$E$5:$E$28252,"*京东*",Sheet1!$D$5:$D$28252,"&lt;&gt;京东",Sheet1!$D$5:$D$28252,"&lt;&gt;内部转款",Sheet1!$D$5:$D$28252,"&lt;&gt;内部转账",Sheet1!$E$5:$E$28252,"&lt;&gt;*调拨*")</f>
        <v>0</v>
      </c>
      <c r="P127" s="32">
        <f>SUMIFS(Sheet1!$F$5:$F$28252,Sheet1!$I$5:$I$28252,$B127,Sheet1!$L$5:$L$28252,$A127,Sheet1!$D$5:$D$28252,"药机微信",Sheet1!$E$5:$E$28252,"&lt;&gt;*调拨*")+SUMIFS(Sheet1!$F$5:$F$28252,Sheet1!$I$5:$I$28252,$B127,Sheet1!$L$5:$L$28252,$A127,Sheet1!$E$5:$E$28252,"*药机微信*",Sheet1!$D$5:$D$28252,"&lt;&gt;药机微信",Sheet1!$D$5:$D$28252,"&lt;&gt;内部转款",Sheet1!$D$5:$D$28252,"&lt;&gt;内部转账",Sheet1!$E$5:$E$28252,"&lt;&gt;*调拨*")</f>
        <v>0</v>
      </c>
      <c r="Q127" s="32">
        <f>SUMIFS(Sheet1!$F$5:$F$28252,Sheet1!$I$5:$I$28252,$B127,Sheet1!$L$5:$L$28252,$A127,Sheet1!$D$5:$D$28252,"亲情卡",Sheet1!$E$5:$E$28252,"&lt;&gt;*调拨*")+SUMIFS(Sheet1!$F$5:$F$28252,Sheet1!$I$5:$I$28252,$B127,Sheet1!$L$5:$L$28252,$A127,Sheet1!$E$5:$E$28252,"*亲情卡*",Sheet1!$D$5:$D$28252,"&lt;&gt;亲情卡",Sheet1!$D$5:$D$28252,"&lt;&gt;内部转款",Sheet1!$D$5:$D$28252,"&lt;&gt;内部转账",Sheet1!$E$5:$E$28252,"&lt;&gt;*调拨*")</f>
        <v>0</v>
      </c>
      <c r="R127" s="32">
        <f>SUMIFS(Sheet1!$F$5:$F$28252,Sheet1!$I$5:$I$28252,$B127,Sheet1!$L$5:$L$28252,$A127,Sheet1!$D$5:$D$28252,"优惠券",Sheet1!$E$5:$E$28252,"&lt;&gt;*调拨*")+SUMIFS(Sheet1!$F$5:$F$28252,Sheet1!$I$5:$I$28252,$B127,Sheet1!$L$5:$L$28252,$A127,Sheet1!$E$5:$E$28252,"*优惠券*",Sheet1!$D$5:$D$28252,"&lt;&gt;优惠券",Sheet1!$D$5:$D$28252,"&lt;&gt;内部转款",Sheet1!$D$5:$D$28252,"&lt;&gt;内部转账",Sheet1!$E$5:$E$28252,"&lt;&gt;*调拨*")</f>
        <v>0</v>
      </c>
      <c r="S127" s="32">
        <f>SUMIFS(Sheet1!$F$5:$F$28252,Sheet1!$I$5:$I$28252,$B127,Sheet1!$L$5:$L$28252,$A127,Sheet1!$D$5:$D$28252,"代金券",Sheet1!$E$5:$E$28252,"&lt;&gt;*调拨*")+SUMIFS(Sheet1!$F$5:$F$28252,Sheet1!$I$5:$I$28252,$B127,Sheet1!$L$5:$L$28252,$A127,Sheet1!$E$5:$E$28252,"*代金券*",Sheet1!$D$5:$D$28252,"&lt;&gt;代金券",Sheet1!$D$5:$D$28252,"&lt;&gt;内部转款",Sheet1!$D$5:$D$28252,"&lt;&gt;内部转账",Sheet1!$E$5:$E$28252,"&lt;&gt;*调拨*")</f>
        <v>0</v>
      </c>
      <c r="T127" s="32">
        <f>SUMIFS(Sheet1!$F$5:$F$28252,Sheet1!$I$5:$I$28252,$B127,Sheet1!$L$5:$L$28252,$A127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127,Sheet1!$L$5:$L$28252,$A127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127,Sheet1!$L$5:$L$28252,$A127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127,Sheet1!$L$5:$L$28252,$A127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27" s="32">
        <f>SUMIFS(Sheet1!$F$5:$F$28252,Sheet1!$I$5:$I$28252,$B127,Sheet1!$L$5:$L$28252,$A127,Sheet1!$E$5:$E$28252,"*调拨*")</f>
        <v>0</v>
      </c>
      <c r="V127" s="32">
        <f>SUMIFS(Sheet1!$F$5:$F$28252,Sheet1!$I$5:$I$28252,$B127,Sheet1!$L$5:$L$28252,$A127,Sheet1!$D$5:$D$28252,"储值",Sheet1!$E$5:$E$28252,"&lt;&gt;*调拨*")+SUMIFS(Sheet1!$F$5:$F$28252,Sheet1!$I$5:$I$28252,$B127,Sheet1!$L$5:$L$28252,$A127,Sheet1!$E$5:$E$28252,"*储值*",Sheet1!$D$5:$D$28252,"&lt;&gt;储值",Sheet1!$D$5:$D$28252,"&lt;&gt;内部转款",Sheet1!$D$5:$D$28252,"&lt;&gt;内部转账",Sheet1!$E$5:$E$28252,"&lt;&gt;*调拨*")</f>
        <v>0</v>
      </c>
      <c r="W127" s="32">
        <f>SUMIFS(Sheet1!$F$5:$F$28252,Sheet1!$I$5:$I$28252,$B127,Sheet1!$L$5:$L$28252,$A127,Sheet1!$D$5:$D$28252,"效期",Sheet1!$E$5:$E$28252,"&lt;&gt;*调拨*")+SUMIFS(Sheet1!$F$5:$F$28252,Sheet1!$I$5:$I$28252,$B127,Sheet1!$L$5:$L$28252,$A127,Sheet1!$E$5:$E$28252,"*效期*",Sheet1!$D$5:$D$28252,"&lt;&gt;效期",Sheet1!$D$5:$D$28252,"&lt;&gt;内部转款",Sheet1!$D$5:$D$28252,"&lt;&gt;内部转账",Sheet1!$E$5:$E$28252,"&lt;&gt;*调拨*")</f>
        <v>0</v>
      </c>
      <c r="X127" s="32">
        <f>SUMIFS(Sheet1!$F$5:$F$28252,Sheet1!$I$5:$I$28252,$B127,Sheet1!$L$5:$L$28252,$A127,Sheet1!$D$5:$D$28252,"内部转款",Sheet1!$E$5:$E$28252,"&lt;&gt;*调拨*")+SUMIFS(Sheet1!$F$5:$F$28252,Sheet1!$I$5:$I$28252,$B127,Sheet1!$L$5:$L$28252,$A127,Sheet1!$D$5:$D$28252,"内部转账",Sheet1!$E$5:$E$28252,"&lt;&gt;*调拨*")</f>
        <v>0</v>
      </c>
      <c r="Y127" s="32">
        <f t="shared" si="8"/>
        <v>0</v>
      </c>
      <c r="Z127" s="32">
        <f>SUMIFS(Sheet1!$F$5:$F$28252,Sheet1!$I$5:$I$28252,$B127,Sheet1!$L$5:$L$28252,$A127)</f>
        <v>47566.21</v>
      </c>
      <c r="AA127" s="32">
        <f>SUMIFS(Sheet1!$G$5:$G$28252,Sheet1!$I$5:$I$28252,$B127,Sheet1!$L$5:$L$28252,$A127,Sheet1!$D$5:$D$28252,"工资",Sheet1!$E$5:$E$28252,"&lt;&gt;*调拨*")+SUMIFS(Sheet1!$G$5:$G$28252,Sheet1!$I$5:$I$28252,$B127,Sheet1!$L$5:$L$28252,$A127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2334.32</v>
      </c>
      <c r="AB127" s="32">
        <f>SUMIFS(Sheet1!$G$5:$G$28252,Sheet1!$I$5:$I$28252,$B127,Sheet1!$L$5:$L$28252,$A127,Sheet1!$D$5:$D$28252,"水费",Sheet1!$E$5:$E$28252,"&lt;&gt;*调拨*")+SUMIFS(Sheet1!$G$5:$G$28252,Sheet1!$I$5:$I$28252,$B127,Sheet1!$L$5:$L$28252,$A127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7" s="32">
        <f>SUMIFS(Sheet1!$G$5:$G$28252,Sheet1!$I$5:$I$28252,$B127,Sheet1!$L$5:$L$28252,$A127,Sheet1!$D$5:$D$28252,"电费",Sheet1!$E$5:$E$28252,"&lt;&gt;*调拨*")+SUMIFS(Sheet1!$G$5:$G$28252,Sheet1!$I$5:$I$28252,$B127,Sheet1!$L$5:$L$28252,$A127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7" s="32">
        <f>SUMIFS(Sheet1!$G$5:$G$28252,Sheet1!$I$5:$I$28252,$B127,Sheet1!$L$5:$L$28252,$A127,Sheet1!$D$5:$D$28252,"宽带费",Sheet1!$E$5:$E$28252,"&lt;&gt;*调拨*")+SUMIFS(Sheet1!$G$5:$G$28252,Sheet1!$I$5:$I$28252,$B127,Sheet1!$L$5:$L$28252,$A127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7" s="32">
        <f>SUMIFS(Sheet1!$G$5:$G$28252,Sheet1!$I$5:$I$28252,$B127,Sheet1!$L$5:$L$28252,$A127,Sheet1!$D$5:$D$28252,"办公费",Sheet1!$E$5:$E$28252,"&lt;&gt;*调拨*")+SUMIFS(Sheet1!$G$5:$G$28252,Sheet1!$I$5:$I$28252,$B127,Sheet1!$L$5:$L$28252,$A127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27" s="32">
        <f>SUMIFS(Sheet1!$G$5:$G$28252,Sheet1!$I$5:$I$28252,$B127,Sheet1!$L$5:$L$28252,$A127,Sheet1!$D$5:$D$28252,"话费",Sheet1!$E$5:$E$28252,"&lt;&gt;*调拨*")+SUMIFS(Sheet1!$G$5:$G$28252,Sheet1!$I$5:$I$28252,$B127,Sheet1!$L$5:$L$28252,$A127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7" s="32">
        <f>SUMIFS(Sheet1!$G$5:$G$28252,Sheet1!$I$5:$I$28252,$B127,Sheet1!$L$5:$L$28252,$A127,Sheet1!$D$5:$D$28252,"房租",Sheet1!$E$5:$E$28252,"&lt;&gt;*调拨*")+SUMIFS(Sheet1!$G$5:$G$28252,Sheet1!$I$5:$I$28252,$B127,Sheet1!$L$5:$L$28252,$A127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7" s="32">
        <f>SUMIFS(Sheet1!$G$5:$G$28252,Sheet1!$I$5:$I$28252,$B127,Sheet1!$L$5:$L$28252,$A127,Sheet1!$E$5:$E$28252,"*调拨*")</f>
        <v>0</v>
      </c>
      <c r="AI127" s="32">
        <f>SUMIFS(Sheet1!$G$5:$G$28252,Sheet1!$I$5:$I$28252,$B127,Sheet1!$L$5:$L$28252,$A127,Sheet1!$D$5:$D$28252,"内部转款",Sheet1!$E$5:$E$28252,"&lt;&gt;*调拨*")+SUMIFS(Sheet1!$G$5:$G$28252,Sheet1!$I$5:$I$28252,$B127,Sheet1!$L$5:$L$28252,$A127,Sheet1!$D$5:$D$28252,"内部转账",Sheet1!$E$5:$E$28252,"&lt;&gt;*调拨*")</f>
        <v>0</v>
      </c>
      <c r="AJ127" s="32">
        <f t="shared" si="9"/>
        <v>5137.96</v>
      </c>
      <c r="AK127" s="32">
        <f>SUMIFS(Sheet1!$G$5:$G$28252,Sheet1!$I$5:$I$28252,$B127,Sheet1!$L$5:$L$28252,$A127)</f>
        <v>7472.28</v>
      </c>
      <c r="AL127" s="32">
        <f t="shared" si="10"/>
        <v>40093.93</v>
      </c>
    </row>
    <row r="128" ht="16.5" spans="1:38">
      <c r="A128" s="30">
        <v>202602</v>
      </c>
      <c r="B128" s="31" t="s">
        <v>97</v>
      </c>
      <c r="C128" s="32">
        <f>SUMIFS(Sheet1!$F$5:$F$28252,Sheet1!$I$5:$I$28252,$B128,Sheet1!$L$5:$L$28252,$A128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9161.86</v>
      </c>
      <c r="D128" s="32">
        <f>SUMIFS(Sheet1!$F$5:$F$28252,Sheet1!$I$5:$I$28252,$B128,Sheet1!$L$5:$L$28252,$A128,Sheet1!$D$5:$D$28252,"医保即时拨付",Sheet1!$E$5:$E$28252,"&lt;&gt;*调拨*")+SUMIFS(Sheet1!$F$5:$F$28252,Sheet1!$I$5:$I$28252,$B128,Sheet1!$L$5:$L$28252,$A128,Sheet1!$E$5:$E$28252,"*医保即时拨付*",Sheet1!$D$5:$D$28252,"&lt;&gt;医保即时拨付",Sheet1!$D$5:$D$28252,"&lt;&gt;内部转款",Sheet1!$D$5:$D$28252,"&lt;&gt;内部转账",Sheet1!$E$5:$E$28252,"&lt;&gt;*调拨*")</f>
        <v>2822.84</v>
      </c>
      <c r="E128" s="32">
        <f>SUMIFS(Sheet1!$F$5:$F$28252,Sheet1!$I$5:$I$28252,$B128,Sheet1!$L$5:$L$28252,$A128,Sheet1!$D$5:$D$28252,"医保",Sheet1!$E$5:$E$28252,"&lt;&gt;*调拨*",Sheet1!$E$5:$E$28252,"&lt;&gt;*医保即时拨付*")+SUMIFS(Sheet1!$F$5:$F$28252,Sheet1!$I$5:$I$28252,$B128,Sheet1!$L$5:$L$28252,$A128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5965.87</v>
      </c>
      <c r="F128" s="32">
        <f>SUMIFS(Sheet1!$F$5:$F$28252,Sheet1!$I$5:$I$28252,$B128,Sheet1!$L$5:$L$28252,$A128,Sheet1!$D$5:$D$28252,"聚合",Sheet1!$E$5:$E$28252,"&lt;&gt;*调拨*")+SUMIFS(Sheet1!$F$5:$F$28252,Sheet1!$I$5:$I$28252,$B128,Sheet1!$L$5:$L$28252,$A128,Sheet1!$E$5:$E$28252,"*聚合*",Sheet1!$D$5:$D$28252,"&lt;&gt;聚合",Sheet1!$D$5:$D$28252,"&lt;&gt;内部转款",Sheet1!$D$5:$D$28252,"&lt;&gt;内部转账",Sheet1!$E$5:$E$28252,"&lt;&gt;*调拨*")</f>
        <v>18793.32</v>
      </c>
      <c r="G128" s="32">
        <f>SUMIFS(Sheet1!$F$5:$F$28252,Sheet1!$I$5:$I$28252,$B128,Sheet1!$L$5:$L$28252,$A128,Sheet1!$D$5:$D$28252,"24小时微信",Sheet1!$E$5:$E$28252,"&lt;&gt;*调拨*")+SUMIFS(Sheet1!$F$5:$F$28252,Sheet1!$I$5:$I$28252,$B128,Sheet1!$L$5:$L$28252,$A128,Sheet1!$E$5:$E$28252,"*24小时微信*",Sheet1!$D$5:$D$28252,"&lt;&gt;24小时微信",Sheet1!$D$5:$D$28252,"&lt;&gt;内部转款",Sheet1!$D$5:$D$28252,"&lt;&gt;内部转账",Sheet1!$E$5:$E$28252,"&lt;&gt;*调拨*")</f>
        <v>0</v>
      </c>
      <c r="H128" s="32">
        <f>SUMIFS(Sheet1!$F$5:$F$28252,Sheet1!$I$5:$I$28252,$B128,Sheet1!$L$5:$L$28252,$A128,Sheet1!$D$5:$D$28252,"美团",Sheet1!$E$5:$E$28252,"&lt;&gt;*调拨*")+SUMIFS(Sheet1!$F$5:$F$28252,Sheet1!$I$5:$I$28252,$B128,Sheet1!$L$5:$L$28252,$A128,Sheet1!$E$5:$E$28252,"*美团*",Sheet1!$D$5:$D$28252,"&lt;&gt;美团",Sheet1!$D$5:$D$28252,"&lt;&gt;内部转款",Sheet1!$D$5:$D$28252,"&lt;&gt;内部转账",Sheet1!$E$5:$E$28252,"&lt;&gt;*调拨*")</f>
        <v>0</v>
      </c>
      <c r="I128" s="32">
        <f>SUMIFS(Sheet1!$F$5:$F$28252,Sheet1!$I$5:$I$28252,$B128,Sheet1!$L$5:$L$28252,$A128,Sheet1!$D$5:$D$28252,"饿了么",Sheet1!$E$5:$E$28252,"&lt;&gt;*调拨*")+SUMIFS(Sheet1!$F$5:$F$28252,Sheet1!$I$5:$I$28252,$B128,Sheet1!$L$5:$L$28252,$A128,Sheet1!$E$5:$E$28252,"*饿了么*",Sheet1!$D$5:$D$28252,"&lt;&gt;饿了么",Sheet1!$D$5:$D$28252,"&lt;&gt;内部转款",Sheet1!$D$5:$D$28252,"&lt;&gt;内部转账",Sheet1!$E$5:$E$28252,"&lt;&gt;*调拨*")</f>
        <v>290.7</v>
      </c>
      <c r="J128" s="32">
        <f>SUMIFS(Sheet1!$F$5:$F$28252,Sheet1!$I$5:$I$28252,$B128,Sheet1!$L$5:$L$28252,$A128,Sheet1!$D$5:$D$28252,"健E卡",Sheet1!$E$5:$E$28252,"&lt;&gt;*调拨*")+SUMIFS(Sheet1!$F$5:$F$28252,Sheet1!$I$5:$I$28252,$B128,Sheet1!$L$5:$L$28252,$A128,Sheet1!$E$5:$E$28252,"*健E卡*",Sheet1!$D$5:$D$28252,"&lt;&gt;健E卡",Sheet1!$D$5:$D$28252,"&lt;&gt;内部转款",Sheet1!$D$5:$D$28252,"&lt;&gt;内部转账",Sheet1!$E$5:$E$28252,"&lt;&gt;*调拨*")</f>
        <v>0</v>
      </c>
      <c r="K128" s="32">
        <f>SUMIFS(Sheet1!$F$5:$F$28252,Sheet1!$I$5:$I$28252,$B128,Sheet1!$L$5:$L$28252,$A128,Sheet1!$D$5:$D$28252,"抖音",Sheet1!$E$5:$E$28252,"&lt;&gt;*调拨*")+SUMIFS(Sheet1!$F$5:$F$28252,Sheet1!$I$5:$I$28252,$B128,Sheet1!$L$5:$L$28252,$A128,Sheet1!$E$5:$E$28252,"*抖音*",Sheet1!$D$5:$D$28252,"&lt;&gt;抖音",Sheet1!$D$5:$D$28252,"&lt;&gt;内部转款",Sheet1!$D$5:$D$28252,"&lt;&gt;内部转账",Sheet1!$E$5:$E$28252,"&lt;&gt;*调拨*")</f>
        <v>0</v>
      </c>
      <c r="L128" s="32">
        <f>SUMIFS(Sheet1!$F$5:$F$28252,Sheet1!$I$5:$I$28252,$B128,Sheet1!$L$5:$L$28252,$A128,Sheet1!$D$5:$D$28252,"医卡通",Sheet1!$E$5:$E$28252,"&lt;&gt;*调拨*")+SUMIFS(Sheet1!$F$5:$F$28252,Sheet1!$I$5:$I$28252,$B128,Sheet1!$L$5:$L$28252,$A128,Sheet1!$E$5:$E$28252,"*医卡通*",Sheet1!$D$5:$D$28252,"&lt;&gt;医卡通",Sheet1!$D$5:$D$28252,"&lt;&gt;内部转款",Sheet1!$D$5:$D$28252,"&lt;&gt;内部转账",Sheet1!$E$5:$E$28252,"&lt;&gt;*调拨*")</f>
        <v>0</v>
      </c>
      <c r="M128" s="32">
        <f>SUMIFS(Sheet1!$F$5:$F$28252,Sheet1!$I$5:$I$28252,$B128,Sheet1!$L$5:$L$28252,$A128,Sheet1!$D$5:$D$28252,"企健网",Sheet1!$E$5:$E$28252,"&lt;&gt;*调拨*")+SUMIFS(Sheet1!$F$5:$F$28252,Sheet1!$I$5:$I$28252,$B128,Sheet1!$L$5:$L$28252,$A128,Sheet1!$E$5:$E$28252,"*企健网*",Sheet1!$D$5:$D$28252,"&lt;&gt;企健网",Sheet1!$D$5:$D$28252,"&lt;&gt;内部转款",Sheet1!$D$5:$D$28252,"&lt;&gt;内部转账",Sheet1!$E$5:$E$28252,"&lt;&gt;*调拨*")</f>
        <v>0</v>
      </c>
      <c r="N128" s="32">
        <f>SUMIFS(Sheet1!$F$5:$F$28252,Sheet1!$I$5:$I$28252,$B128,Sheet1!$L$5:$L$28252,$A128,Sheet1!$D$5:$D$28252,"银联",Sheet1!$E$5:$E$28252,"&lt;&gt;*调拨*")+SUMIFS(Sheet1!$F$5:$F$28252,Sheet1!$I$5:$I$28252,$B128,Sheet1!$L$5:$L$28252,$A128,Sheet1!$E$5:$E$28252,"*银联*",Sheet1!$D$5:$D$28252,"&lt;&gt;银联",Sheet1!$D$5:$D$28252,"&lt;&gt;内部转款",Sheet1!$D$5:$D$28252,"&lt;&gt;内部转账",Sheet1!$E$5:$E$28252,"&lt;&gt;*调拨*")</f>
        <v>0</v>
      </c>
      <c r="O128" s="32">
        <f>SUMIFS(Sheet1!$F$5:$F$28252,Sheet1!$I$5:$I$28252,$B128,Sheet1!$L$5:$L$28252,$A128,Sheet1!$D$5:$D$28252,"京东",Sheet1!$E$5:$E$28252,"&lt;&gt;*调拨*")+SUMIFS(Sheet1!$F$5:$F$28252,Sheet1!$I$5:$I$28252,$B128,Sheet1!$L$5:$L$28252,$A128,Sheet1!$E$5:$E$28252,"*京东*",Sheet1!$D$5:$D$28252,"&lt;&gt;京东",Sheet1!$D$5:$D$28252,"&lt;&gt;内部转款",Sheet1!$D$5:$D$28252,"&lt;&gt;内部转账",Sheet1!$E$5:$E$28252,"&lt;&gt;*调拨*")</f>
        <v>0</v>
      </c>
      <c r="P128" s="32">
        <f>SUMIFS(Sheet1!$F$5:$F$28252,Sheet1!$I$5:$I$28252,$B128,Sheet1!$L$5:$L$28252,$A128,Sheet1!$D$5:$D$28252,"药机微信",Sheet1!$E$5:$E$28252,"&lt;&gt;*调拨*")+SUMIFS(Sheet1!$F$5:$F$28252,Sheet1!$I$5:$I$28252,$B128,Sheet1!$L$5:$L$28252,$A128,Sheet1!$E$5:$E$28252,"*药机微信*",Sheet1!$D$5:$D$28252,"&lt;&gt;药机微信",Sheet1!$D$5:$D$28252,"&lt;&gt;内部转款",Sheet1!$D$5:$D$28252,"&lt;&gt;内部转账",Sheet1!$E$5:$E$28252,"&lt;&gt;*调拨*")</f>
        <v>0</v>
      </c>
      <c r="Q128" s="32">
        <f>SUMIFS(Sheet1!$F$5:$F$28252,Sheet1!$I$5:$I$28252,$B128,Sheet1!$L$5:$L$28252,$A128,Sheet1!$D$5:$D$28252,"亲情卡",Sheet1!$E$5:$E$28252,"&lt;&gt;*调拨*")+SUMIFS(Sheet1!$F$5:$F$28252,Sheet1!$I$5:$I$28252,$B128,Sheet1!$L$5:$L$28252,$A128,Sheet1!$E$5:$E$28252,"*亲情卡*",Sheet1!$D$5:$D$28252,"&lt;&gt;亲情卡",Sheet1!$D$5:$D$28252,"&lt;&gt;内部转款",Sheet1!$D$5:$D$28252,"&lt;&gt;内部转账",Sheet1!$E$5:$E$28252,"&lt;&gt;*调拨*")</f>
        <v>0</v>
      </c>
      <c r="R128" s="32">
        <f>SUMIFS(Sheet1!$F$5:$F$28252,Sheet1!$I$5:$I$28252,$B128,Sheet1!$L$5:$L$28252,$A128,Sheet1!$D$5:$D$28252,"优惠券",Sheet1!$E$5:$E$28252,"&lt;&gt;*调拨*")+SUMIFS(Sheet1!$F$5:$F$28252,Sheet1!$I$5:$I$28252,$B128,Sheet1!$L$5:$L$28252,$A128,Sheet1!$E$5:$E$28252,"*优惠券*",Sheet1!$D$5:$D$28252,"&lt;&gt;优惠券",Sheet1!$D$5:$D$28252,"&lt;&gt;内部转款",Sheet1!$D$5:$D$28252,"&lt;&gt;内部转账",Sheet1!$E$5:$E$28252,"&lt;&gt;*调拨*")</f>
        <v>0</v>
      </c>
      <c r="S128" s="32">
        <f>SUMIFS(Sheet1!$F$5:$F$28252,Sheet1!$I$5:$I$28252,$B128,Sheet1!$L$5:$L$28252,$A128,Sheet1!$D$5:$D$28252,"代金券",Sheet1!$E$5:$E$28252,"&lt;&gt;*调拨*")+SUMIFS(Sheet1!$F$5:$F$28252,Sheet1!$I$5:$I$28252,$B128,Sheet1!$L$5:$L$28252,$A128,Sheet1!$E$5:$E$28252,"*代金券*",Sheet1!$D$5:$D$28252,"&lt;&gt;代金券",Sheet1!$D$5:$D$28252,"&lt;&gt;内部转款",Sheet1!$D$5:$D$28252,"&lt;&gt;内部转账",Sheet1!$E$5:$E$28252,"&lt;&gt;*调拨*")</f>
        <v>0</v>
      </c>
      <c r="T128" s="32">
        <f>SUMIFS(Sheet1!$F$5:$F$28252,Sheet1!$I$5:$I$28252,$B128,Sheet1!$L$5:$L$28252,$A128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128,Sheet1!$L$5:$L$28252,$A128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128,Sheet1!$L$5:$L$28252,$A128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128,Sheet1!$L$5:$L$28252,$A128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28" s="32">
        <f>SUMIFS(Sheet1!$F$5:$F$28252,Sheet1!$I$5:$I$28252,$B128,Sheet1!$L$5:$L$28252,$A128,Sheet1!$E$5:$E$28252,"*调拨*")</f>
        <v>0</v>
      </c>
      <c r="V128" s="32">
        <f>SUMIFS(Sheet1!$F$5:$F$28252,Sheet1!$I$5:$I$28252,$B128,Sheet1!$L$5:$L$28252,$A128,Sheet1!$D$5:$D$28252,"储值",Sheet1!$E$5:$E$28252,"&lt;&gt;*调拨*")+SUMIFS(Sheet1!$F$5:$F$28252,Sheet1!$I$5:$I$28252,$B128,Sheet1!$L$5:$L$28252,$A128,Sheet1!$E$5:$E$28252,"*储值*",Sheet1!$D$5:$D$28252,"&lt;&gt;储值",Sheet1!$D$5:$D$28252,"&lt;&gt;内部转款",Sheet1!$D$5:$D$28252,"&lt;&gt;内部转账",Sheet1!$E$5:$E$28252,"&lt;&gt;*调拨*")</f>
        <v>0</v>
      </c>
      <c r="W128" s="32">
        <f>SUMIFS(Sheet1!$F$5:$F$28252,Sheet1!$I$5:$I$28252,$B128,Sheet1!$L$5:$L$28252,$A128,Sheet1!$D$5:$D$28252,"效期",Sheet1!$E$5:$E$28252,"&lt;&gt;*调拨*")+SUMIFS(Sheet1!$F$5:$F$28252,Sheet1!$I$5:$I$28252,$B128,Sheet1!$L$5:$L$28252,$A128,Sheet1!$E$5:$E$28252,"*效期*",Sheet1!$D$5:$D$28252,"&lt;&gt;效期",Sheet1!$D$5:$D$28252,"&lt;&gt;内部转款",Sheet1!$D$5:$D$28252,"&lt;&gt;内部转账",Sheet1!$E$5:$E$28252,"&lt;&gt;*调拨*")</f>
        <v>71.95</v>
      </c>
      <c r="X128" s="32">
        <f>SUMIFS(Sheet1!$F$5:$F$28252,Sheet1!$I$5:$I$28252,$B128,Sheet1!$L$5:$L$28252,$A128,Sheet1!$D$5:$D$28252,"内部转款",Sheet1!$E$5:$E$28252,"&lt;&gt;*调拨*")+SUMIFS(Sheet1!$F$5:$F$28252,Sheet1!$I$5:$I$28252,$B128,Sheet1!$L$5:$L$28252,$A128,Sheet1!$D$5:$D$28252,"内部转账",Sheet1!$E$5:$E$28252,"&lt;&gt;*调拨*")</f>
        <v>0</v>
      </c>
      <c r="Y128" s="32">
        <f t="shared" si="8"/>
        <v>0</v>
      </c>
      <c r="Z128" s="32">
        <f>SUMIFS(Sheet1!$F$5:$F$28252,Sheet1!$I$5:$I$28252,$B128,Sheet1!$L$5:$L$28252,$A128)</f>
        <v>37106.54</v>
      </c>
      <c r="AA128" s="32">
        <f>SUMIFS(Sheet1!$G$5:$G$28252,Sheet1!$I$5:$I$28252,$B128,Sheet1!$L$5:$L$28252,$A128,Sheet1!$D$5:$D$28252,"工资",Sheet1!$E$5:$E$28252,"&lt;&gt;*调拨*")+SUMIFS(Sheet1!$G$5:$G$28252,Sheet1!$I$5:$I$28252,$B128,Sheet1!$L$5:$L$28252,$A128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5099.18</v>
      </c>
      <c r="AB128" s="32">
        <f>SUMIFS(Sheet1!$G$5:$G$28252,Sheet1!$I$5:$I$28252,$B128,Sheet1!$L$5:$L$28252,$A128,Sheet1!$D$5:$D$28252,"水费",Sheet1!$E$5:$E$28252,"&lt;&gt;*调拨*")+SUMIFS(Sheet1!$G$5:$G$28252,Sheet1!$I$5:$I$28252,$B128,Sheet1!$L$5:$L$28252,$A128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8" s="32">
        <f>SUMIFS(Sheet1!$G$5:$G$28252,Sheet1!$I$5:$I$28252,$B128,Sheet1!$L$5:$L$28252,$A128,Sheet1!$D$5:$D$28252,"电费",Sheet1!$E$5:$E$28252,"&lt;&gt;*调拨*")+SUMIFS(Sheet1!$G$5:$G$28252,Sheet1!$I$5:$I$28252,$B128,Sheet1!$L$5:$L$28252,$A128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8" s="32">
        <f>SUMIFS(Sheet1!$G$5:$G$28252,Sheet1!$I$5:$I$28252,$B128,Sheet1!$L$5:$L$28252,$A128,Sheet1!$D$5:$D$28252,"宽带费",Sheet1!$E$5:$E$28252,"&lt;&gt;*调拨*")+SUMIFS(Sheet1!$G$5:$G$28252,Sheet1!$I$5:$I$28252,$B128,Sheet1!$L$5:$L$28252,$A128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8" s="32">
        <f>SUMIFS(Sheet1!$G$5:$G$28252,Sheet1!$I$5:$I$28252,$B128,Sheet1!$L$5:$L$28252,$A128,Sheet1!$D$5:$D$28252,"办公费",Sheet1!$E$5:$E$28252,"&lt;&gt;*调拨*")+SUMIFS(Sheet1!$G$5:$G$28252,Sheet1!$I$5:$I$28252,$B128,Sheet1!$L$5:$L$28252,$A128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28" s="32">
        <f>SUMIFS(Sheet1!$G$5:$G$28252,Sheet1!$I$5:$I$28252,$B128,Sheet1!$L$5:$L$28252,$A128,Sheet1!$D$5:$D$28252,"话费",Sheet1!$E$5:$E$28252,"&lt;&gt;*调拨*")+SUMIFS(Sheet1!$G$5:$G$28252,Sheet1!$I$5:$I$28252,$B128,Sheet1!$L$5:$L$28252,$A128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8" s="32">
        <f>SUMIFS(Sheet1!$G$5:$G$28252,Sheet1!$I$5:$I$28252,$B128,Sheet1!$L$5:$L$28252,$A128,Sheet1!$D$5:$D$28252,"房租",Sheet1!$E$5:$E$28252,"&lt;&gt;*调拨*")+SUMIFS(Sheet1!$G$5:$G$28252,Sheet1!$I$5:$I$28252,$B128,Sheet1!$L$5:$L$28252,$A128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8" s="32">
        <f>SUMIFS(Sheet1!$G$5:$G$28252,Sheet1!$I$5:$I$28252,$B128,Sheet1!$L$5:$L$28252,$A128,Sheet1!$E$5:$E$28252,"*调拨*")</f>
        <v>0</v>
      </c>
      <c r="AI128" s="32">
        <f>SUMIFS(Sheet1!$G$5:$G$28252,Sheet1!$I$5:$I$28252,$B128,Sheet1!$L$5:$L$28252,$A128,Sheet1!$D$5:$D$28252,"内部转款",Sheet1!$E$5:$E$28252,"&lt;&gt;*调拨*")+SUMIFS(Sheet1!$G$5:$G$28252,Sheet1!$I$5:$I$28252,$B128,Sheet1!$L$5:$L$28252,$A128,Sheet1!$D$5:$D$28252,"内部转账",Sheet1!$E$5:$E$28252,"&lt;&gt;*调拨*")</f>
        <v>0</v>
      </c>
      <c r="AJ128" s="32">
        <f t="shared" si="9"/>
        <v>0</v>
      </c>
      <c r="AK128" s="32">
        <f>SUMIFS(Sheet1!$G$5:$G$28252,Sheet1!$I$5:$I$28252,$B128,Sheet1!$L$5:$L$28252,$A128)</f>
        <v>5099.18</v>
      </c>
      <c r="AL128" s="32">
        <f t="shared" si="10"/>
        <v>32007.36</v>
      </c>
    </row>
    <row r="129" ht="16.5" spans="1:38">
      <c r="A129" s="30">
        <v>202602</v>
      </c>
      <c r="B129" s="31" t="s">
        <v>60</v>
      </c>
      <c r="C129" s="32">
        <f>SUMIFS(Sheet1!$F$5:$F$28252,Sheet1!$I$5:$I$28252,$B129,Sheet1!$L$5:$L$28252,$A129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22537.64</v>
      </c>
      <c r="D129" s="32">
        <f>SUMIFS(Sheet1!$F$5:$F$28252,Sheet1!$I$5:$I$28252,$B129,Sheet1!$L$5:$L$28252,$A129,Sheet1!$D$5:$D$28252,"医保即时拨付",Sheet1!$E$5:$E$28252,"&lt;&gt;*调拨*")+SUMIFS(Sheet1!$F$5:$F$28252,Sheet1!$I$5:$I$28252,$B129,Sheet1!$L$5:$L$28252,$A129,Sheet1!$E$5:$E$28252,"*医保即时拨付*",Sheet1!$D$5:$D$28252,"&lt;&gt;医保即时拨付",Sheet1!$D$5:$D$28252,"&lt;&gt;内部转款",Sheet1!$D$5:$D$28252,"&lt;&gt;内部转账",Sheet1!$E$5:$E$28252,"&lt;&gt;*调拨*")</f>
        <v>3656.37</v>
      </c>
      <c r="E129" s="32">
        <f>SUMIFS(Sheet1!$F$5:$F$28252,Sheet1!$I$5:$I$28252,$B129,Sheet1!$L$5:$L$28252,$A129,Sheet1!$D$5:$D$28252,"医保",Sheet1!$E$5:$E$28252,"&lt;&gt;*调拨*",Sheet1!$E$5:$E$28252,"&lt;&gt;*医保即时拨付*")+SUMIFS(Sheet1!$F$5:$F$28252,Sheet1!$I$5:$I$28252,$B129,Sheet1!$L$5:$L$28252,$A129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9069.03</v>
      </c>
      <c r="F129" s="32">
        <f>SUMIFS(Sheet1!$F$5:$F$28252,Sheet1!$I$5:$I$28252,$B129,Sheet1!$L$5:$L$28252,$A129,Sheet1!$D$5:$D$28252,"聚合",Sheet1!$E$5:$E$28252,"&lt;&gt;*调拨*")+SUMIFS(Sheet1!$F$5:$F$28252,Sheet1!$I$5:$I$28252,$B129,Sheet1!$L$5:$L$28252,$A129,Sheet1!$E$5:$E$28252,"*聚合*",Sheet1!$D$5:$D$28252,"&lt;&gt;聚合",Sheet1!$D$5:$D$28252,"&lt;&gt;内部转款",Sheet1!$D$5:$D$28252,"&lt;&gt;内部转账",Sheet1!$E$5:$E$28252,"&lt;&gt;*调拨*")</f>
        <v>32621.5</v>
      </c>
      <c r="G129" s="32">
        <f>SUMIFS(Sheet1!$F$5:$F$28252,Sheet1!$I$5:$I$28252,$B129,Sheet1!$L$5:$L$28252,$A129,Sheet1!$D$5:$D$28252,"24小时微信",Sheet1!$E$5:$E$28252,"&lt;&gt;*调拨*")+SUMIFS(Sheet1!$F$5:$F$28252,Sheet1!$I$5:$I$28252,$B129,Sheet1!$L$5:$L$28252,$A129,Sheet1!$E$5:$E$28252,"*24小时微信*",Sheet1!$D$5:$D$28252,"&lt;&gt;24小时微信",Sheet1!$D$5:$D$28252,"&lt;&gt;内部转款",Sheet1!$D$5:$D$28252,"&lt;&gt;内部转账",Sheet1!$E$5:$E$28252,"&lt;&gt;*调拨*")</f>
        <v>0</v>
      </c>
      <c r="H129" s="32">
        <f>SUMIFS(Sheet1!$F$5:$F$28252,Sheet1!$I$5:$I$28252,$B129,Sheet1!$L$5:$L$28252,$A129,Sheet1!$D$5:$D$28252,"美团",Sheet1!$E$5:$E$28252,"&lt;&gt;*调拨*")+SUMIFS(Sheet1!$F$5:$F$28252,Sheet1!$I$5:$I$28252,$B129,Sheet1!$L$5:$L$28252,$A129,Sheet1!$E$5:$E$28252,"*美团*",Sheet1!$D$5:$D$28252,"&lt;&gt;美团",Sheet1!$D$5:$D$28252,"&lt;&gt;内部转款",Sheet1!$D$5:$D$28252,"&lt;&gt;内部转账",Sheet1!$E$5:$E$28252,"&lt;&gt;*调拨*")</f>
        <v>41.12</v>
      </c>
      <c r="I129" s="32">
        <f>SUMIFS(Sheet1!$F$5:$F$28252,Sheet1!$I$5:$I$28252,$B129,Sheet1!$L$5:$L$28252,$A129,Sheet1!$D$5:$D$28252,"饿了么",Sheet1!$E$5:$E$28252,"&lt;&gt;*调拨*")+SUMIFS(Sheet1!$F$5:$F$28252,Sheet1!$I$5:$I$28252,$B129,Sheet1!$L$5:$L$28252,$A129,Sheet1!$E$5:$E$28252,"*饿了么*",Sheet1!$D$5:$D$28252,"&lt;&gt;饿了么",Sheet1!$D$5:$D$28252,"&lt;&gt;内部转款",Sheet1!$D$5:$D$28252,"&lt;&gt;内部转账",Sheet1!$E$5:$E$28252,"&lt;&gt;*调拨*")</f>
        <v>466.2</v>
      </c>
      <c r="J129" s="32">
        <f>SUMIFS(Sheet1!$F$5:$F$28252,Sheet1!$I$5:$I$28252,$B129,Sheet1!$L$5:$L$28252,$A129,Sheet1!$D$5:$D$28252,"健E卡",Sheet1!$E$5:$E$28252,"&lt;&gt;*调拨*")+SUMIFS(Sheet1!$F$5:$F$28252,Sheet1!$I$5:$I$28252,$B129,Sheet1!$L$5:$L$28252,$A129,Sheet1!$E$5:$E$28252,"*健E卡*",Sheet1!$D$5:$D$28252,"&lt;&gt;健E卡",Sheet1!$D$5:$D$28252,"&lt;&gt;内部转款",Sheet1!$D$5:$D$28252,"&lt;&gt;内部转账",Sheet1!$E$5:$E$28252,"&lt;&gt;*调拨*")</f>
        <v>0</v>
      </c>
      <c r="K129" s="32">
        <f>SUMIFS(Sheet1!$F$5:$F$28252,Sheet1!$I$5:$I$28252,$B129,Sheet1!$L$5:$L$28252,$A129,Sheet1!$D$5:$D$28252,"抖音",Sheet1!$E$5:$E$28252,"&lt;&gt;*调拨*")+SUMIFS(Sheet1!$F$5:$F$28252,Sheet1!$I$5:$I$28252,$B129,Sheet1!$L$5:$L$28252,$A129,Sheet1!$E$5:$E$28252,"*抖音*",Sheet1!$D$5:$D$28252,"&lt;&gt;抖音",Sheet1!$D$5:$D$28252,"&lt;&gt;内部转款",Sheet1!$D$5:$D$28252,"&lt;&gt;内部转账",Sheet1!$E$5:$E$28252,"&lt;&gt;*调拨*")</f>
        <v>0</v>
      </c>
      <c r="L129" s="32">
        <f>SUMIFS(Sheet1!$F$5:$F$28252,Sheet1!$I$5:$I$28252,$B129,Sheet1!$L$5:$L$28252,$A129,Sheet1!$D$5:$D$28252,"医卡通",Sheet1!$E$5:$E$28252,"&lt;&gt;*调拨*")+SUMIFS(Sheet1!$F$5:$F$28252,Sheet1!$I$5:$I$28252,$B129,Sheet1!$L$5:$L$28252,$A129,Sheet1!$E$5:$E$28252,"*医卡通*",Sheet1!$D$5:$D$28252,"&lt;&gt;医卡通",Sheet1!$D$5:$D$28252,"&lt;&gt;内部转款",Sheet1!$D$5:$D$28252,"&lt;&gt;内部转账",Sheet1!$E$5:$E$28252,"&lt;&gt;*调拨*")</f>
        <v>0</v>
      </c>
      <c r="M129" s="32">
        <f>SUMIFS(Sheet1!$F$5:$F$28252,Sheet1!$I$5:$I$28252,$B129,Sheet1!$L$5:$L$28252,$A129,Sheet1!$D$5:$D$28252,"企健网",Sheet1!$E$5:$E$28252,"&lt;&gt;*调拨*")+SUMIFS(Sheet1!$F$5:$F$28252,Sheet1!$I$5:$I$28252,$B129,Sheet1!$L$5:$L$28252,$A129,Sheet1!$E$5:$E$28252,"*企健网*",Sheet1!$D$5:$D$28252,"&lt;&gt;企健网",Sheet1!$D$5:$D$28252,"&lt;&gt;内部转款",Sheet1!$D$5:$D$28252,"&lt;&gt;内部转账",Sheet1!$E$5:$E$28252,"&lt;&gt;*调拨*")</f>
        <v>0</v>
      </c>
      <c r="N129" s="32">
        <f>SUMIFS(Sheet1!$F$5:$F$28252,Sheet1!$I$5:$I$28252,$B129,Sheet1!$L$5:$L$28252,$A129,Sheet1!$D$5:$D$28252,"银联",Sheet1!$E$5:$E$28252,"&lt;&gt;*调拨*")+SUMIFS(Sheet1!$F$5:$F$28252,Sheet1!$I$5:$I$28252,$B129,Sheet1!$L$5:$L$28252,$A129,Sheet1!$E$5:$E$28252,"*银联*",Sheet1!$D$5:$D$28252,"&lt;&gt;银联",Sheet1!$D$5:$D$28252,"&lt;&gt;内部转款",Sheet1!$D$5:$D$28252,"&lt;&gt;内部转账",Sheet1!$E$5:$E$28252,"&lt;&gt;*调拨*")</f>
        <v>0</v>
      </c>
      <c r="O129" s="32">
        <f>SUMIFS(Sheet1!$F$5:$F$28252,Sheet1!$I$5:$I$28252,$B129,Sheet1!$L$5:$L$28252,$A129,Sheet1!$D$5:$D$28252,"京东",Sheet1!$E$5:$E$28252,"&lt;&gt;*调拨*")+SUMIFS(Sheet1!$F$5:$F$28252,Sheet1!$I$5:$I$28252,$B129,Sheet1!$L$5:$L$28252,$A129,Sheet1!$E$5:$E$28252,"*京东*",Sheet1!$D$5:$D$28252,"&lt;&gt;京东",Sheet1!$D$5:$D$28252,"&lt;&gt;内部转款",Sheet1!$D$5:$D$28252,"&lt;&gt;内部转账",Sheet1!$E$5:$E$28252,"&lt;&gt;*调拨*")</f>
        <v>0</v>
      </c>
      <c r="P129" s="32">
        <f>SUMIFS(Sheet1!$F$5:$F$28252,Sheet1!$I$5:$I$28252,$B129,Sheet1!$L$5:$L$28252,$A129,Sheet1!$D$5:$D$28252,"药机微信",Sheet1!$E$5:$E$28252,"&lt;&gt;*调拨*")+SUMIFS(Sheet1!$F$5:$F$28252,Sheet1!$I$5:$I$28252,$B129,Sheet1!$L$5:$L$28252,$A129,Sheet1!$E$5:$E$28252,"*药机微信*",Sheet1!$D$5:$D$28252,"&lt;&gt;药机微信",Sheet1!$D$5:$D$28252,"&lt;&gt;内部转款",Sheet1!$D$5:$D$28252,"&lt;&gt;内部转账",Sheet1!$E$5:$E$28252,"&lt;&gt;*调拨*")</f>
        <v>0</v>
      </c>
      <c r="Q129" s="32">
        <f>SUMIFS(Sheet1!$F$5:$F$28252,Sheet1!$I$5:$I$28252,$B129,Sheet1!$L$5:$L$28252,$A129,Sheet1!$D$5:$D$28252,"亲情卡",Sheet1!$E$5:$E$28252,"&lt;&gt;*调拨*")+SUMIFS(Sheet1!$F$5:$F$28252,Sheet1!$I$5:$I$28252,$B129,Sheet1!$L$5:$L$28252,$A129,Sheet1!$E$5:$E$28252,"*亲情卡*",Sheet1!$D$5:$D$28252,"&lt;&gt;亲情卡",Sheet1!$D$5:$D$28252,"&lt;&gt;内部转款",Sheet1!$D$5:$D$28252,"&lt;&gt;内部转账",Sheet1!$E$5:$E$28252,"&lt;&gt;*调拨*")</f>
        <v>0</v>
      </c>
      <c r="R129" s="32">
        <f>SUMIFS(Sheet1!$F$5:$F$28252,Sheet1!$I$5:$I$28252,$B129,Sheet1!$L$5:$L$28252,$A129,Sheet1!$D$5:$D$28252,"优惠券",Sheet1!$E$5:$E$28252,"&lt;&gt;*调拨*")+SUMIFS(Sheet1!$F$5:$F$28252,Sheet1!$I$5:$I$28252,$B129,Sheet1!$L$5:$L$28252,$A129,Sheet1!$E$5:$E$28252,"*优惠券*",Sheet1!$D$5:$D$28252,"&lt;&gt;优惠券",Sheet1!$D$5:$D$28252,"&lt;&gt;内部转款",Sheet1!$D$5:$D$28252,"&lt;&gt;内部转账",Sheet1!$E$5:$E$28252,"&lt;&gt;*调拨*")</f>
        <v>0</v>
      </c>
      <c r="S129" s="32">
        <f>SUMIFS(Sheet1!$F$5:$F$28252,Sheet1!$I$5:$I$28252,$B129,Sheet1!$L$5:$L$28252,$A129,Sheet1!$D$5:$D$28252,"代金券",Sheet1!$E$5:$E$28252,"&lt;&gt;*调拨*")+SUMIFS(Sheet1!$F$5:$F$28252,Sheet1!$I$5:$I$28252,$B129,Sheet1!$L$5:$L$28252,$A129,Sheet1!$E$5:$E$28252,"*代金券*",Sheet1!$D$5:$D$28252,"&lt;&gt;代金券",Sheet1!$D$5:$D$28252,"&lt;&gt;内部转款",Sheet1!$D$5:$D$28252,"&lt;&gt;内部转账",Sheet1!$E$5:$E$28252,"&lt;&gt;*调拨*")</f>
        <v>0</v>
      </c>
      <c r="T129" s="32">
        <f>SUMIFS(Sheet1!$F$5:$F$28252,Sheet1!$I$5:$I$28252,$B129,Sheet1!$L$5:$L$28252,$A129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129,Sheet1!$L$5:$L$28252,$A129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129,Sheet1!$L$5:$L$28252,$A129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129,Sheet1!$L$5:$L$28252,$A129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29" s="32">
        <f>SUMIFS(Sheet1!$F$5:$F$28252,Sheet1!$I$5:$I$28252,$B129,Sheet1!$L$5:$L$28252,$A129,Sheet1!$E$5:$E$28252,"*调拨*")</f>
        <v>0</v>
      </c>
      <c r="V129" s="32">
        <f>SUMIFS(Sheet1!$F$5:$F$28252,Sheet1!$I$5:$I$28252,$B129,Sheet1!$L$5:$L$28252,$A129,Sheet1!$D$5:$D$28252,"储值",Sheet1!$E$5:$E$28252,"&lt;&gt;*调拨*")+SUMIFS(Sheet1!$F$5:$F$28252,Sheet1!$I$5:$I$28252,$B129,Sheet1!$L$5:$L$28252,$A129,Sheet1!$E$5:$E$28252,"*储值*",Sheet1!$D$5:$D$28252,"&lt;&gt;储值",Sheet1!$D$5:$D$28252,"&lt;&gt;内部转款",Sheet1!$D$5:$D$28252,"&lt;&gt;内部转账",Sheet1!$E$5:$E$28252,"&lt;&gt;*调拨*")</f>
        <v>0</v>
      </c>
      <c r="W129" s="32">
        <f>SUMIFS(Sheet1!$F$5:$F$28252,Sheet1!$I$5:$I$28252,$B129,Sheet1!$L$5:$L$28252,$A129,Sheet1!$D$5:$D$28252,"效期",Sheet1!$E$5:$E$28252,"&lt;&gt;*调拨*")+SUMIFS(Sheet1!$F$5:$F$28252,Sheet1!$I$5:$I$28252,$B129,Sheet1!$L$5:$L$28252,$A129,Sheet1!$E$5:$E$28252,"*效期*",Sheet1!$D$5:$D$28252,"&lt;&gt;效期",Sheet1!$D$5:$D$28252,"&lt;&gt;内部转款",Sheet1!$D$5:$D$28252,"&lt;&gt;内部转账",Sheet1!$E$5:$E$28252,"&lt;&gt;*调拨*")</f>
        <v>0</v>
      </c>
      <c r="X129" s="32">
        <f>SUMIFS(Sheet1!$F$5:$F$28252,Sheet1!$I$5:$I$28252,$B129,Sheet1!$L$5:$L$28252,$A129,Sheet1!$D$5:$D$28252,"内部转款",Sheet1!$E$5:$E$28252,"&lt;&gt;*调拨*")+SUMIFS(Sheet1!$F$5:$F$28252,Sheet1!$I$5:$I$28252,$B129,Sheet1!$L$5:$L$28252,$A129,Sheet1!$D$5:$D$28252,"内部转账",Sheet1!$E$5:$E$28252,"&lt;&gt;*调拨*")</f>
        <v>0</v>
      </c>
      <c r="Y129" s="32">
        <f t="shared" si="8"/>
        <v>0</v>
      </c>
      <c r="Z129" s="32">
        <f>SUMIFS(Sheet1!$F$5:$F$28252,Sheet1!$I$5:$I$28252,$B129,Sheet1!$L$5:$L$28252,$A129)</f>
        <v>68391.86</v>
      </c>
      <c r="AA129" s="32">
        <f>SUMIFS(Sheet1!$G$5:$G$28252,Sheet1!$I$5:$I$28252,$B129,Sheet1!$L$5:$L$28252,$A129,Sheet1!$D$5:$D$28252,"工资",Sheet1!$E$5:$E$28252,"&lt;&gt;*调拨*")+SUMIFS(Sheet1!$G$5:$G$28252,Sheet1!$I$5:$I$28252,$B129,Sheet1!$L$5:$L$28252,$A129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2270.68</v>
      </c>
      <c r="AB129" s="32">
        <f>SUMIFS(Sheet1!$G$5:$G$28252,Sheet1!$I$5:$I$28252,$B129,Sheet1!$L$5:$L$28252,$A129,Sheet1!$D$5:$D$28252,"水费",Sheet1!$E$5:$E$28252,"&lt;&gt;*调拨*")+SUMIFS(Sheet1!$G$5:$G$28252,Sheet1!$I$5:$I$28252,$B129,Sheet1!$L$5:$L$28252,$A129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29" s="32">
        <f>SUMIFS(Sheet1!$G$5:$G$28252,Sheet1!$I$5:$I$28252,$B129,Sheet1!$L$5:$L$28252,$A129,Sheet1!$D$5:$D$28252,"电费",Sheet1!$E$5:$E$28252,"&lt;&gt;*调拨*")+SUMIFS(Sheet1!$G$5:$G$28252,Sheet1!$I$5:$I$28252,$B129,Sheet1!$L$5:$L$28252,$A129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29" s="32">
        <f>SUMIFS(Sheet1!$G$5:$G$28252,Sheet1!$I$5:$I$28252,$B129,Sheet1!$L$5:$L$28252,$A129,Sheet1!$D$5:$D$28252,"宽带费",Sheet1!$E$5:$E$28252,"&lt;&gt;*调拨*")+SUMIFS(Sheet1!$G$5:$G$28252,Sheet1!$I$5:$I$28252,$B129,Sheet1!$L$5:$L$28252,$A129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29" s="32">
        <f>SUMIFS(Sheet1!$G$5:$G$28252,Sheet1!$I$5:$I$28252,$B129,Sheet1!$L$5:$L$28252,$A129,Sheet1!$D$5:$D$28252,"办公费",Sheet1!$E$5:$E$28252,"&lt;&gt;*调拨*")+SUMIFS(Sheet1!$G$5:$G$28252,Sheet1!$I$5:$I$28252,$B129,Sheet1!$L$5:$L$28252,$A129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29" s="32">
        <f>SUMIFS(Sheet1!$G$5:$G$28252,Sheet1!$I$5:$I$28252,$B129,Sheet1!$L$5:$L$28252,$A129,Sheet1!$D$5:$D$28252,"话费",Sheet1!$E$5:$E$28252,"&lt;&gt;*调拨*")+SUMIFS(Sheet1!$G$5:$G$28252,Sheet1!$I$5:$I$28252,$B129,Sheet1!$L$5:$L$28252,$A129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29" s="32">
        <f>SUMIFS(Sheet1!$G$5:$G$28252,Sheet1!$I$5:$I$28252,$B129,Sheet1!$L$5:$L$28252,$A129,Sheet1!$D$5:$D$28252,"房租",Sheet1!$E$5:$E$28252,"&lt;&gt;*调拨*")+SUMIFS(Sheet1!$G$5:$G$28252,Sheet1!$I$5:$I$28252,$B129,Sheet1!$L$5:$L$28252,$A129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29" s="32">
        <f>SUMIFS(Sheet1!$G$5:$G$28252,Sheet1!$I$5:$I$28252,$B129,Sheet1!$L$5:$L$28252,$A129,Sheet1!$E$5:$E$28252,"*调拨*")</f>
        <v>0</v>
      </c>
      <c r="AI129" s="32">
        <f>SUMIFS(Sheet1!$G$5:$G$28252,Sheet1!$I$5:$I$28252,$B129,Sheet1!$L$5:$L$28252,$A129,Sheet1!$D$5:$D$28252,"内部转款",Sheet1!$E$5:$E$28252,"&lt;&gt;*调拨*")+SUMIFS(Sheet1!$G$5:$G$28252,Sheet1!$I$5:$I$28252,$B129,Sheet1!$L$5:$L$28252,$A129,Sheet1!$D$5:$D$28252,"内部转账",Sheet1!$E$5:$E$28252,"&lt;&gt;*调拨*")</f>
        <v>0</v>
      </c>
      <c r="AJ129" s="32">
        <f t="shared" si="9"/>
        <v>4295.3</v>
      </c>
      <c r="AK129" s="32">
        <f>SUMIFS(Sheet1!$G$5:$G$28252,Sheet1!$I$5:$I$28252,$B129,Sheet1!$L$5:$L$28252,$A129)</f>
        <v>6565.98</v>
      </c>
      <c r="AL129" s="32">
        <f t="shared" si="10"/>
        <v>61825.88</v>
      </c>
    </row>
    <row r="130" ht="16.5" spans="1:38">
      <c r="A130" s="30">
        <v>202602</v>
      </c>
      <c r="B130" s="31" t="s">
        <v>39</v>
      </c>
      <c r="C130" s="32">
        <f>SUMIFS(Sheet1!$F$5:$F$28252,Sheet1!$I$5:$I$28252,$B130,Sheet1!$L$5:$L$28252,$A130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17141.17</v>
      </c>
      <c r="D130" s="32">
        <f>SUMIFS(Sheet1!$F$5:$F$28252,Sheet1!$I$5:$I$28252,$B130,Sheet1!$L$5:$L$28252,$A130,Sheet1!$D$5:$D$28252,"医保即时拨付",Sheet1!$E$5:$E$28252,"&lt;&gt;*调拨*")+SUMIFS(Sheet1!$F$5:$F$28252,Sheet1!$I$5:$I$28252,$B130,Sheet1!$L$5:$L$28252,$A130,Sheet1!$E$5:$E$28252,"*医保即时拨付*",Sheet1!$D$5:$D$28252,"&lt;&gt;医保即时拨付",Sheet1!$D$5:$D$28252,"&lt;&gt;内部转款",Sheet1!$D$5:$D$28252,"&lt;&gt;内部转账",Sheet1!$E$5:$E$28252,"&lt;&gt;*调拨*")</f>
        <v>3115.34</v>
      </c>
      <c r="E130" s="32">
        <f>SUMIFS(Sheet1!$F$5:$F$28252,Sheet1!$I$5:$I$28252,$B130,Sheet1!$L$5:$L$28252,$A130,Sheet1!$D$5:$D$28252,"医保",Sheet1!$E$5:$E$28252,"&lt;&gt;*调拨*",Sheet1!$E$5:$E$28252,"&lt;&gt;*医保即时拨付*")+SUMIFS(Sheet1!$F$5:$F$28252,Sheet1!$I$5:$I$28252,$B130,Sheet1!$L$5:$L$28252,$A130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7691.57</v>
      </c>
      <c r="F130" s="32">
        <f>SUMIFS(Sheet1!$F$5:$F$28252,Sheet1!$I$5:$I$28252,$B130,Sheet1!$L$5:$L$28252,$A130,Sheet1!$D$5:$D$28252,"聚合",Sheet1!$E$5:$E$28252,"&lt;&gt;*调拨*")+SUMIFS(Sheet1!$F$5:$F$28252,Sheet1!$I$5:$I$28252,$B130,Sheet1!$L$5:$L$28252,$A130,Sheet1!$E$5:$E$28252,"*聚合*",Sheet1!$D$5:$D$28252,"&lt;&gt;聚合",Sheet1!$D$5:$D$28252,"&lt;&gt;内部转款",Sheet1!$D$5:$D$28252,"&lt;&gt;内部转账",Sheet1!$E$5:$E$28252,"&lt;&gt;*调拨*")</f>
        <v>41970.47</v>
      </c>
      <c r="G130" s="32">
        <f>SUMIFS(Sheet1!$F$5:$F$28252,Sheet1!$I$5:$I$28252,$B130,Sheet1!$L$5:$L$28252,$A130,Sheet1!$D$5:$D$28252,"24小时微信",Sheet1!$E$5:$E$28252,"&lt;&gt;*调拨*")+SUMIFS(Sheet1!$F$5:$F$28252,Sheet1!$I$5:$I$28252,$B130,Sheet1!$L$5:$L$28252,$A130,Sheet1!$E$5:$E$28252,"*24小时微信*",Sheet1!$D$5:$D$28252,"&lt;&gt;24小时微信",Sheet1!$D$5:$D$28252,"&lt;&gt;内部转款",Sheet1!$D$5:$D$28252,"&lt;&gt;内部转账",Sheet1!$E$5:$E$28252,"&lt;&gt;*调拨*")</f>
        <v>0</v>
      </c>
      <c r="H130" s="32">
        <f>SUMIFS(Sheet1!$F$5:$F$28252,Sheet1!$I$5:$I$28252,$B130,Sheet1!$L$5:$L$28252,$A130,Sheet1!$D$5:$D$28252,"美团",Sheet1!$E$5:$E$28252,"&lt;&gt;*调拨*")+SUMIFS(Sheet1!$F$5:$F$28252,Sheet1!$I$5:$I$28252,$B130,Sheet1!$L$5:$L$28252,$A130,Sheet1!$E$5:$E$28252,"*美团*",Sheet1!$D$5:$D$28252,"&lt;&gt;美团",Sheet1!$D$5:$D$28252,"&lt;&gt;内部转款",Sheet1!$D$5:$D$28252,"&lt;&gt;内部转账",Sheet1!$E$5:$E$28252,"&lt;&gt;*调拨*")</f>
        <v>62.9</v>
      </c>
      <c r="I130" s="32">
        <f>SUMIFS(Sheet1!$F$5:$F$28252,Sheet1!$I$5:$I$28252,$B130,Sheet1!$L$5:$L$28252,$A130,Sheet1!$D$5:$D$28252,"饿了么",Sheet1!$E$5:$E$28252,"&lt;&gt;*调拨*")+SUMIFS(Sheet1!$F$5:$F$28252,Sheet1!$I$5:$I$28252,$B130,Sheet1!$L$5:$L$28252,$A130,Sheet1!$E$5:$E$28252,"*饿了么*",Sheet1!$D$5:$D$28252,"&lt;&gt;饿了么",Sheet1!$D$5:$D$28252,"&lt;&gt;内部转款",Sheet1!$D$5:$D$28252,"&lt;&gt;内部转账",Sheet1!$E$5:$E$28252,"&lt;&gt;*调拨*")</f>
        <v>0</v>
      </c>
      <c r="J130" s="32">
        <f>SUMIFS(Sheet1!$F$5:$F$28252,Sheet1!$I$5:$I$28252,$B130,Sheet1!$L$5:$L$28252,$A130,Sheet1!$D$5:$D$28252,"健E卡",Sheet1!$E$5:$E$28252,"&lt;&gt;*调拨*")+SUMIFS(Sheet1!$F$5:$F$28252,Sheet1!$I$5:$I$28252,$B130,Sheet1!$L$5:$L$28252,$A130,Sheet1!$E$5:$E$28252,"*健E卡*",Sheet1!$D$5:$D$28252,"&lt;&gt;健E卡",Sheet1!$D$5:$D$28252,"&lt;&gt;内部转款",Sheet1!$D$5:$D$28252,"&lt;&gt;内部转账",Sheet1!$E$5:$E$28252,"&lt;&gt;*调拨*")</f>
        <v>0</v>
      </c>
      <c r="K130" s="32">
        <f>SUMIFS(Sheet1!$F$5:$F$28252,Sheet1!$I$5:$I$28252,$B130,Sheet1!$L$5:$L$28252,$A130,Sheet1!$D$5:$D$28252,"抖音",Sheet1!$E$5:$E$28252,"&lt;&gt;*调拨*")+SUMIFS(Sheet1!$F$5:$F$28252,Sheet1!$I$5:$I$28252,$B130,Sheet1!$L$5:$L$28252,$A130,Sheet1!$E$5:$E$28252,"*抖音*",Sheet1!$D$5:$D$28252,"&lt;&gt;抖音",Sheet1!$D$5:$D$28252,"&lt;&gt;内部转款",Sheet1!$D$5:$D$28252,"&lt;&gt;内部转账",Sheet1!$E$5:$E$28252,"&lt;&gt;*调拨*")</f>
        <v>0</v>
      </c>
      <c r="L130" s="32">
        <f>SUMIFS(Sheet1!$F$5:$F$28252,Sheet1!$I$5:$I$28252,$B130,Sheet1!$L$5:$L$28252,$A130,Sheet1!$D$5:$D$28252,"医卡通",Sheet1!$E$5:$E$28252,"&lt;&gt;*调拨*")+SUMIFS(Sheet1!$F$5:$F$28252,Sheet1!$I$5:$I$28252,$B130,Sheet1!$L$5:$L$28252,$A130,Sheet1!$E$5:$E$28252,"*医卡通*",Sheet1!$D$5:$D$28252,"&lt;&gt;医卡通",Sheet1!$D$5:$D$28252,"&lt;&gt;内部转款",Sheet1!$D$5:$D$28252,"&lt;&gt;内部转账",Sheet1!$E$5:$E$28252,"&lt;&gt;*调拨*")</f>
        <v>0</v>
      </c>
      <c r="M130" s="32">
        <f>SUMIFS(Sheet1!$F$5:$F$28252,Sheet1!$I$5:$I$28252,$B130,Sheet1!$L$5:$L$28252,$A130,Sheet1!$D$5:$D$28252,"企健网",Sheet1!$E$5:$E$28252,"&lt;&gt;*调拨*")+SUMIFS(Sheet1!$F$5:$F$28252,Sheet1!$I$5:$I$28252,$B130,Sheet1!$L$5:$L$28252,$A130,Sheet1!$E$5:$E$28252,"*企健网*",Sheet1!$D$5:$D$28252,"&lt;&gt;企健网",Sheet1!$D$5:$D$28252,"&lt;&gt;内部转款",Sheet1!$D$5:$D$28252,"&lt;&gt;内部转账",Sheet1!$E$5:$E$28252,"&lt;&gt;*调拨*")</f>
        <v>0</v>
      </c>
      <c r="N130" s="32">
        <f>SUMIFS(Sheet1!$F$5:$F$28252,Sheet1!$I$5:$I$28252,$B130,Sheet1!$L$5:$L$28252,$A130,Sheet1!$D$5:$D$28252,"银联",Sheet1!$E$5:$E$28252,"&lt;&gt;*调拨*")+SUMIFS(Sheet1!$F$5:$F$28252,Sheet1!$I$5:$I$28252,$B130,Sheet1!$L$5:$L$28252,$A130,Sheet1!$E$5:$E$28252,"*银联*",Sheet1!$D$5:$D$28252,"&lt;&gt;银联",Sheet1!$D$5:$D$28252,"&lt;&gt;内部转款",Sheet1!$D$5:$D$28252,"&lt;&gt;内部转账",Sheet1!$E$5:$E$28252,"&lt;&gt;*调拨*")</f>
        <v>0</v>
      </c>
      <c r="O130" s="32">
        <f>SUMIFS(Sheet1!$F$5:$F$28252,Sheet1!$I$5:$I$28252,$B130,Sheet1!$L$5:$L$28252,$A130,Sheet1!$D$5:$D$28252,"京东",Sheet1!$E$5:$E$28252,"&lt;&gt;*调拨*")+SUMIFS(Sheet1!$F$5:$F$28252,Sheet1!$I$5:$I$28252,$B130,Sheet1!$L$5:$L$28252,$A130,Sheet1!$E$5:$E$28252,"*京东*",Sheet1!$D$5:$D$28252,"&lt;&gt;京东",Sheet1!$D$5:$D$28252,"&lt;&gt;内部转款",Sheet1!$D$5:$D$28252,"&lt;&gt;内部转账",Sheet1!$E$5:$E$28252,"&lt;&gt;*调拨*")</f>
        <v>0</v>
      </c>
      <c r="P130" s="32">
        <f>SUMIFS(Sheet1!$F$5:$F$28252,Sheet1!$I$5:$I$28252,$B130,Sheet1!$L$5:$L$28252,$A130,Sheet1!$D$5:$D$28252,"药机微信",Sheet1!$E$5:$E$28252,"&lt;&gt;*调拨*")+SUMIFS(Sheet1!$F$5:$F$28252,Sheet1!$I$5:$I$28252,$B130,Sheet1!$L$5:$L$28252,$A130,Sheet1!$E$5:$E$28252,"*药机微信*",Sheet1!$D$5:$D$28252,"&lt;&gt;药机微信",Sheet1!$D$5:$D$28252,"&lt;&gt;内部转款",Sheet1!$D$5:$D$28252,"&lt;&gt;内部转账",Sheet1!$E$5:$E$28252,"&lt;&gt;*调拨*")</f>
        <v>0</v>
      </c>
      <c r="Q130" s="32">
        <f>SUMIFS(Sheet1!$F$5:$F$28252,Sheet1!$I$5:$I$28252,$B130,Sheet1!$L$5:$L$28252,$A130,Sheet1!$D$5:$D$28252,"亲情卡",Sheet1!$E$5:$E$28252,"&lt;&gt;*调拨*")+SUMIFS(Sheet1!$F$5:$F$28252,Sheet1!$I$5:$I$28252,$B130,Sheet1!$L$5:$L$28252,$A130,Sheet1!$E$5:$E$28252,"*亲情卡*",Sheet1!$D$5:$D$28252,"&lt;&gt;亲情卡",Sheet1!$D$5:$D$28252,"&lt;&gt;内部转款",Sheet1!$D$5:$D$28252,"&lt;&gt;内部转账",Sheet1!$E$5:$E$28252,"&lt;&gt;*调拨*")</f>
        <v>0</v>
      </c>
      <c r="R130" s="32">
        <f>SUMIFS(Sheet1!$F$5:$F$28252,Sheet1!$I$5:$I$28252,$B130,Sheet1!$L$5:$L$28252,$A130,Sheet1!$D$5:$D$28252,"优惠券",Sheet1!$E$5:$E$28252,"&lt;&gt;*调拨*")+SUMIFS(Sheet1!$F$5:$F$28252,Sheet1!$I$5:$I$28252,$B130,Sheet1!$L$5:$L$28252,$A130,Sheet1!$E$5:$E$28252,"*优惠券*",Sheet1!$D$5:$D$28252,"&lt;&gt;优惠券",Sheet1!$D$5:$D$28252,"&lt;&gt;内部转款",Sheet1!$D$5:$D$28252,"&lt;&gt;内部转账",Sheet1!$E$5:$E$28252,"&lt;&gt;*调拨*")</f>
        <v>0</v>
      </c>
      <c r="S130" s="32">
        <f>SUMIFS(Sheet1!$F$5:$F$28252,Sheet1!$I$5:$I$28252,$B130,Sheet1!$L$5:$L$28252,$A130,Sheet1!$D$5:$D$28252,"代金券",Sheet1!$E$5:$E$28252,"&lt;&gt;*调拨*")+SUMIFS(Sheet1!$F$5:$F$28252,Sheet1!$I$5:$I$28252,$B130,Sheet1!$L$5:$L$28252,$A130,Sheet1!$E$5:$E$28252,"*代金券*",Sheet1!$D$5:$D$28252,"&lt;&gt;代金券",Sheet1!$D$5:$D$28252,"&lt;&gt;内部转款",Sheet1!$D$5:$D$28252,"&lt;&gt;内部转账",Sheet1!$E$5:$E$28252,"&lt;&gt;*调拨*")</f>
        <v>0</v>
      </c>
      <c r="T130" s="32">
        <f>SUMIFS(Sheet1!$F$5:$F$28252,Sheet1!$I$5:$I$28252,$B130,Sheet1!$L$5:$L$28252,$A130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130,Sheet1!$L$5:$L$28252,$A130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130,Sheet1!$L$5:$L$28252,$A130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130,Sheet1!$L$5:$L$28252,$A130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0" s="32">
        <f>SUMIFS(Sheet1!$F$5:$F$28252,Sheet1!$I$5:$I$28252,$B130,Sheet1!$L$5:$L$28252,$A130,Sheet1!$E$5:$E$28252,"*调拨*")</f>
        <v>0</v>
      </c>
      <c r="V130" s="32">
        <f>SUMIFS(Sheet1!$F$5:$F$28252,Sheet1!$I$5:$I$28252,$B130,Sheet1!$L$5:$L$28252,$A130,Sheet1!$D$5:$D$28252,"储值",Sheet1!$E$5:$E$28252,"&lt;&gt;*调拨*")+SUMIFS(Sheet1!$F$5:$F$28252,Sheet1!$I$5:$I$28252,$B130,Sheet1!$L$5:$L$28252,$A130,Sheet1!$E$5:$E$28252,"*储值*",Sheet1!$D$5:$D$28252,"&lt;&gt;储值",Sheet1!$D$5:$D$28252,"&lt;&gt;内部转款",Sheet1!$D$5:$D$28252,"&lt;&gt;内部转账",Sheet1!$E$5:$E$28252,"&lt;&gt;*调拨*")</f>
        <v>0</v>
      </c>
      <c r="W130" s="32">
        <f>SUMIFS(Sheet1!$F$5:$F$28252,Sheet1!$I$5:$I$28252,$B130,Sheet1!$L$5:$L$28252,$A130,Sheet1!$D$5:$D$28252,"效期",Sheet1!$E$5:$E$28252,"&lt;&gt;*调拨*")+SUMIFS(Sheet1!$F$5:$F$28252,Sheet1!$I$5:$I$28252,$B130,Sheet1!$L$5:$L$28252,$A130,Sheet1!$E$5:$E$28252,"*效期*",Sheet1!$D$5:$D$28252,"&lt;&gt;效期",Sheet1!$D$5:$D$28252,"&lt;&gt;内部转款",Sheet1!$D$5:$D$28252,"&lt;&gt;内部转账",Sheet1!$E$5:$E$28252,"&lt;&gt;*调拨*")</f>
        <v>0</v>
      </c>
      <c r="X130" s="32">
        <f>SUMIFS(Sheet1!$F$5:$F$28252,Sheet1!$I$5:$I$28252,$B130,Sheet1!$L$5:$L$28252,$A130,Sheet1!$D$5:$D$28252,"内部转款",Sheet1!$E$5:$E$28252,"&lt;&gt;*调拨*")+SUMIFS(Sheet1!$F$5:$F$28252,Sheet1!$I$5:$I$28252,$B130,Sheet1!$L$5:$L$28252,$A130,Sheet1!$D$5:$D$28252,"内部转账",Sheet1!$E$5:$E$28252,"&lt;&gt;*调拨*")</f>
        <v>0</v>
      </c>
      <c r="Y130" s="32">
        <f t="shared" si="8"/>
        <v>0</v>
      </c>
      <c r="Z130" s="32">
        <f>SUMIFS(Sheet1!$F$5:$F$28252,Sheet1!$I$5:$I$28252,$B130,Sheet1!$L$5:$L$28252,$A130)</f>
        <v>69981.45</v>
      </c>
      <c r="AA130" s="32">
        <f>SUMIFS(Sheet1!$G$5:$G$28252,Sheet1!$I$5:$I$28252,$B130,Sheet1!$L$5:$L$28252,$A130,Sheet1!$D$5:$D$28252,"工资",Sheet1!$E$5:$E$28252,"&lt;&gt;*调拨*")+SUMIFS(Sheet1!$G$5:$G$28252,Sheet1!$I$5:$I$28252,$B130,Sheet1!$L$5:$L$28252,$A130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10552.13</v>
      </c>
      <c r="AB130" s="32">
        <f>SUMIFS(Sheet1!$G$5:$G$28252,Sheet1!$I$5:$I$28252,$B130,Sheet1!$L$5:$L$28252,$A130,Sheet1!$D$5:$D$28252,"水费",Sheet1!$E$5:$E$28252,"&lt;&gt;*调拨*")+SUMIFS(Sheet1!$G$5:$G$28252,Sheet1!$I$5:$I$28252,$B130,Sheet1!$L$5:$L$28252,$A130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0" s="32">
        <f>SUMIFS(Sheet1!$G$5:$G$28252,Sheet1!$I$5:$I$28252,$B130,Sheet1!$L$5:$L$28252,$A130,Sheet1!$D$5:$D$28252,"电费",Sheet1!$E$5:$E$28252,"&lt;&gt;*调拨*")+SUMIFS(Sheet1!$G$5:$G$28252,Sheet1!$I$5:$I$28252,$B130,Sheet1!$L$5:$L$28252,$A130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0" s="32">
        <f>SUMIFS(Sheet1!$G$5:$G$28252,Sheet1!$I$5:$I$28252,$B130,Sheet1!$L$5:$L$28252,$A130,Sheet1!$D$5:$D$28252,"宽带费",Sheet1!$E$5:$E$28252,"&lt;&gt;*调拨*")+SUMIFS(Sheet1!$G$5:$G$28252,Sheet1!$I$5:$I$28252,$B130,Sheet1!$L$5:$L$28252,$A130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30" s="32">
        <f>SUMIFS(Sheet1!$G$5:$G$28252,Sheet1!$I$5:$I$28252,$B130,Sheet1!$L$5:$L$28252,$A130,Sheet1!$D$5:$D$28252,"办公费",Sheet1!$E$5:$E$28252,"&lt;&gt;*调拨*")+SUMIFS(Sheet1!$G$5:$G$28252,Sheet1!$I$5:$I$28252,$B130,Sheet1!$L$5:$L$28252,$A130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0" s="32">
        <f>SUMIFS(Sheet1!$G$5:$G$28252,Sheet1!$I$5:$I$28252,$B130,Sheet1!$L$5:$L$28252,$A130,Sheet1!$D$5:$D$28252,"话费",Sheet1!$E$5:$E$28252,"&lt;&gt;*调拨*")+SUMIFS(Sheet1!$G$5:$G$28252,Sheet1!$I$5:$I$28252,$B130,Sheet1!$L$5:$L$28252,$A130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0" s="32">
        <f>SUMIFS(Sheet1!$G$5:$G$28252,Sheet1!$I$5:$I$28252,$B130,Sheet1!$L$5:$L$28252,$A130,Sheet1!$D$5:$D$28252,"房租",Sheet1!$E$5:$E$28252,"&lt;&gt;*调拨*")+SUMIFS(Sheet1!$G$5:$G$28252,Sheet1!$I$5:$I$28252,$B130,Sheet1!$L$5:$L$28252,$A130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30" s="32">
        <f>SUMIFS(Sheet1!$G$5:$G$28252,Sheet1!$I$5:$I$28252,$B130,Sheet1!$L$5:$L$28252,$A130,Sheet1!$E$5:$E$28252,"*调拨*")</f>
        <v>0</v>
      </c>
      <c r="AI130" s="32">
        <f>SUMIFS(Sheet1!$G$5:$G$28252,Sheet1!$I$5:$I$28252,$B130,Sheet1!$L$5:$L$28252,$A130,Sheet1!$D$5:$D$28252,"内部转款",Sheet1!$E$5:$E$28252,"&lt;&gt;*调拨*")+SUMIFS(Sheet1!$G$5:$G$28252,Sheet1!$I$5:$I$28252,$B130,Sheet1!$L$5:$L$28252,$A130,Sheet1!$D$5:$D$28252,"内部转账",Sheet1!$E$5:$E$28252,"&lt;&gt;*调拨*")</f>
        <v>0</v>
      </c>
      <c r="AJ130" s="32">
        <f t="shared" si="9"/>
        <v>0</v>
      </c>
      <c r="AK130" s="32">
        <f>SUMIFS(Sheet1!$G$5:$G$28252,Sheet1!$I$5:$I$28252,$B130,Sheet1!$L$5:$L$28252,$A130)</f>
        <v>10552.13</v>
      </c>
      <c r="AL130" s="32">
        <f t="shared" si="10"/>
        <v>59429.32</v>
      </c>
    </row>
    <row r="131" ht="16.5" spans="1:38">
      <c r="A131" s="30">
        <v>202602</v>
      </c>
      <c r="B131" s="31" t="s">
        <v>78</v>
      </c>
      <c r="C131" s="32">
        <f>SUMIFS(Sheet1!$F$5:$F$28252,Sheet1!$I$5:$I$28252,$B131,Sheet1!$L$5:$L$28252,$A131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25851.76</v>
      </c>
      <c r="D131" s="32">
        <f>SUMIFS(Sheet1!$F$5:$F$28252,Sheet1!$I$5:$I$28252,$B131,Sheet1!$L$5:$L$28252,$A131,Sheet1!$D$5:$D$28252,"医保即时拨付",Sheet1!$E$5:$E$28252,"&lt;&gt;*调拨*")+SUMIFS(Sheet1!$F$5:$F$28252,Sheet1!$I$5:$I$28252,$B131,Sheet1!$L$5:$L$28252,$A131,Sheet1!$E$5:$E$28252,"*医保即时拨付*",Sheet1!$D$5:$D$28252,"&lt;&gt;医保即时拨付",Sheet1!$D$5:$D$28252,"&lt;&gt;内部转款",Sheet1!$D$5:$D$28252,"&lt;&gt;内部转账",Sheet1!$E$5:$E$28252,"&lt;&gt;*调拨*")</f>
        <v>3736.72</v>
      </c>
      <c r="E131" s="32">
        <f>SUMIFS(Sheet1!$F$5:$F$28252,Sheet1!$I$5:$I$28252,$B131,Sheet1!$L$5:$L$28252,$A131,Sheet1!$D$5:$D$28252,"医保",Sheet1!$E$5:$E$28252,"&lt;&gt;*调拨*",Sheet1!$E$5:$E$28252,"&lt;&gt;*医保即时拨付*")+SUMIFS(Sheet1!$F$5:$F$28252,Sheet1!$I$5:$I$28252,$B131,Sheet1!$L$5:$L$28252,$A131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9221.37</v>
      </c>
      <c r="F131" s="32">
        <f>SUMIFS(Sheet1!$F$5:$F$28252,Sheet1!$I$5:$I$28252,$B131,Sheet1!$L$5:$L$28252,$A131,Sheet1!$D$5:$D$28252,"聚合",Sheet1!$E$5:$E$28252,"&lt;&gt;*调拨*")+SUMIFS(Sheet1!$F$5:$F$28252,Sheet1!$I$5:$I$28252,$B131,Sheet1!$L$5:$L$28252,$A131,Sheet1!$E$5:$E$28252,"*聚合*",Sheet1!$D$5:$D$28252,"&lt;&gt;聚合",Sheet1!$D$5:$D$28252,"&lt;&gt;内部转款",Sheet1!$D$5:$D$28252,"&lt;&gt;内部转账",Sheet1!$E$5:$E$28252,"&lt;&gt;*调拨*")</f>
        <v>44215.05</v>
      </c>
      <c r="G131" s="32">
        <f>SUMIFS(Sheet1!$F$5:$F$28252,Sheet1!$I$5:$I$28252,$B131,Sheet1!$L$5:$L$28252,$A131,Sheet1!$D$5:$D$28252,"24小时微信",Sheet1!$E$5:$E$28252,"&lt;&gt;*调拨*")+SUMIFS(Sheet1!$F$5:$F$28252,Sheet1!$I$5:$I$28252,$B131,Sheet1!$L$5:$L$28252,$A131,Sheet1!$E$5:$E$28252,"*24小时微信*",Sheet1!$D$5:$D$28252,"&lt;&gt;24小时微信",Sheet1!$D$5:$D$28252,"&lt;&gt;内部转款",Sheet1!$D$5:$D$28252,"&lt;&gt;内部转账",Sheet1!$E$5:$E$28252,"&lt;&gt;*调拨*")</f>
        <v>0</v>
      </c>
      <c r="H131" s="32">
        <f>SUMIFS(Sheet1!$F$5:$F$28252,Sheet1!$I$5:$I$28252,$B131,Sheet1!$L$5:$L$28252,$A131,Sheet1!$D$5:$D$28252,"美团",Sheet1!$E$5:$E$28252,"&lt;&gt;*调拨*")+SUMIFS(Sheet1!$F$5:$F$28252,Sheet1!$I$5:$I$28252,$B131,Sheet1!$L$5:$L$28252,$A131,Sheet1!$E$5:$E$28252,"*美团*",Sheet1!$D$5:$D$28252,"&lt;&gt;美团",Sheet1!$D$5:$D$28252,"&lt;&gt;内部转款",Sheet1!$D$5:$D$28252,"&lt;&gt;内部转账",Sheet1!$E$5:$E$28252,"&lt;&gt;*调拨*")</f>
        <v>0</v>
      </c>
      <c r="I131" s="32">
        <f>SUMIFS(Sheet1!$F$5:$F$28252,Sheet1!$I$5:$I$28252,$B131,Sheet1!$L$5:$L$28252,$A131,Sheet1!$D$5:$D$28252,"饿了么",Sheet1!$E$5:$E$28252,"&lt;&gt;*调拨*")+SUMIFS(Sheet1!$F$5:$F$28252,Sheet1!$I$5:$I$28252,$B131,Sheet1!$L$5:$L$28252,$A131,Sheet1!$E$5:$E$28252,"*饿了么*",Sheet1!$D$5:$D$28252,"&lt;&gt;饿了么",Sheet1!$D$5:$D$28252,"&lt;&gt;内部转款",Sheet1!$D$5:$D$28252,"&lt;&gt;内部转账",Sheet1!$E$5:$E$28252,"&lt;&gt;*调拨*")</f>
        <v>0</v>
      </c>
      <c r="J131" s="32">
        <f>SUMIFS(Sheet1!$F$5:$F$28252,Sheet1!$I$5:$I$28252,$B131,Sheet1!$L$5:$L$28252,$A131,Sheet1!$D$5:$D$28252,"健E卡",Sheet1!$E$5:$E$28252,"&lt;&gt;*调拨*")+SUMIFS(Sheet1!$F$5:$F$28252,Sheet1!$I$5:$I$28252,$B131,Sheet1!$L$5:$L$28252,$A131,Sheet1!$E$5:$E$28252,"*健E卡*",Sheet1!$D$5:$D$28252,"&lt;&gt;健E卡",Sheet1!$D$5:$D$28252,"&lt;&gt;内部转款",Sheet1!$D$5:$D$28252,"&lt;&gt;内部转账",Sheet1!$E$5:$E$28252,"&lt;&gt;*调拨*")</f>
        <v>0</v>
      </c>
      <c r="K131" s="32">
        <f>SUMIFS(Sheet1!$F$5:$F$28252,Sheet1!$I$5:$I$28252,$B131,Sheet1!$L$5:$L$28252,$A131,Sheet1!$D$5:$D$28252,"抖音",Sheet1!$E$5:$E$28252,"&lt;&gt;*调拨*")+SUMIFS(Sheet1!$F$5:$F$28252,Sheet1!$I$5:$I$28252,$B131,Sheet1!$L$5:$L$28252,$A131,Sheet1!$E$5:$E$28252,"*抖音*",Sheet1!$D$5:$D$28252,"&lt;&gt;抖音",Sheet1!$D$5:$D$28252,"&lt;&gt;内部转款",Sheet1!$D$5:$D$28252,"&lt;&gt;内部转账",Sheet1!$E$5:$E$28252,"&lt;&gt;*调拨*")</f>
        <v>0</v>
      </c>
      <c r="L131" s="32">
        <f>SUMIFS(Sheet1!$F$5:$F$28252,Sheet1!$I$5:$I$28252,$B131,Sheet1!$L$5:$L$28252,$A131,Sheet1!$D$5:$D$28252,"医卡通",Sheet1!$E$5:$E$28252,"&lt;&gt;*调拨*")+SUMIFS(Sheet1!$F$5:$F$28252,Sheet1!$I$5:$I$28252,$B131,Sheet1!$L$5:$L$28252,$A131,Sheet1!$E$5:$E$28252,"*医卡通*",Sheet1!$D$5:$D$28252,"&lt;&gt;医卡通",Sheet1!$D$5:$D$28252,"&lt;&gt;内部转款",Sheet1!$D$5:$D$28252,"&lt;&gt;内部转账",Sheet1!$E$5:$E$28252,"&lt;&gt;*调拨*")</f>
        <v>0</v>
      </c>
      <c r="M131" s="32">
        <f>SUMIFS(Sheet1!$F$5:$F$28252,Sheet1!$I$5:$I$28252,$B131,Sheet1!$L$5:$L$28252,$A131,Sheet1!$D$5:$D$28252,"企健网",Sheet1!$E$5:$E$28252,"&lt;&gt;*调拨*")+SUMIFS(Sheet1!$F$5:$F$28252,Sheet1!$I$5:$I$28252,$B131,Sheet1!$L$5:$L$28252,$A131,Sheet1!$E$5:$E$28252,"*企健网*",Sheet1!$D$5:$D$28252,"&lt;&gt;企健网",Sheet1!$D$5:$D$28252,"&lt;&gt;内部转款",Sheet1!$D$5:$D$28252,"&lt;&gt;内部转账",Sheet1!$E$5:$E$28252,"&lt;&gt;*调拨*")</f>
        <v>0</v>
      </c>
      <c r="N131" s="32">
        <f>SUMIFS(Sheet1!$F$5:$F$28252,Sheet1!$I$5:$I$28252,$B131,Sheet1!$L$5:$L$28252,$A131,Sheet1!$D$5:$D$28252,"银联",Sheet1!$E$5:$E$28252,"&lt;&gt;*调拨*")+SUMIFS(Sheet1!$F$5:$F$28252,Sheet1!$I$5:$I$28252,$B131,Sheet1!$L$5:$L$28252,$A131,Sheet1!$E$5:$E$28252,"*银联*",Sheet1!$D$5:$D$28252,"&lt;&gt;银联",Sheet1!$D$5:$D$28252,"&lt;&gt;内部转款",Sheet1!$D$5:$D$28252,"&lt;&gt;内部转账",Sheet1!$E$5:$E$28252,"&lt;&gt;*调拨*")</f>
        <v>0</v>
      </c>
      <c r="O131" s="32">
        <f>SUMIFS(Sheet1!$F$5:$F$28252,Sheet1!$I$5:$I$28252,$B131,Sheet1!$L$5:$L$28252,$A131,Sheet1!$D$5:$D$28252,"京东",Sheet1!$E$5:$E$28252,"&lt;&gt;*调拨*")+SUMIFS(Sheet1!$F$5:$F$28252,Sheet1!$I$5:$I$28252,$B131,Sheet1!$L$5:$L$28252,$A131,Sheet1!$E$5:$E$28252,"*京东*",Sheet1!$D$5:$D$28252,"&lt;&gt;京东",Sheet1!$D$5:$D$28252,"&lt;&gt;内部转款",Sheet1!$D$5:$D$28252,"&lt;&gt;内部转账",Sheet1!$E$5:$E$28252,"&lt;&gt;*调拨*")</f>
        <v>0</v>
      </c>
      <c r="P131" s="32">
        <f>SUMIFS(Sheet1!$F$5:$F$28252,Sheet1!$I$5:$I$28252,$B131,Sheet1!$L$5:$L$28252,$A131,Sheet1!$D$5:$D$28252,"药机微信",Sheet1!$E$5:$E$28252,"&lt;&gt;*调拨*")+SUMIFS(Sheet1!$F$5:$F$28252,Sheet1!$I$5:$I$28252,$B131,Sheet1!$L$5:$L$28252,$A131,Sheet1!$E$5:$E$28252,"*药机微信*",Sheet1!$D$5:$D$28252,"&lt;&gt;药机微信",Sheet1!$D$5:$D$28252,"&lt;&gt;内部转款",Sheet1!$D$5:$D$28252,"&lt;&gt;内部转账",Sheet1!$E$5:$E$28252,"&lt;&gt;*调拨*")</f>
        <v>0</v>
      </c>
      <c r="Q131" s="32">
        <f>SUMIFS(Sheet1!$F$5:$F$28252,Sheet1!$I$5:$I$28252,$B131,Sheet1!$L$5:$L$28252,$A131,Sheet1!$D$5:$D$28252,"亲情卡",Sheet1!$E$5:$E$28252,"&lt;&gt;*调拨*")+SUMIFS(Sheet1!$F$5:$F$28252,Sheet1!$I$5:$I$28252,$B131,Sheet1!$L$5:$L$28252,$A131,Sheet1!$E$5:$E$28252,"*亲情卡*",Sheet1!$D$5:$D$28252,"&lt;&gt;亲情卡",Sheet1!$D$5:$D$28252,"&lt;&gt;内部转款",Sheet1!$D$5:$D$28252,"&lt;&gt;内部转账",Sheet1!$E$5:$E$28252,"&lt;&gt;*调拨*")</f>
        <v>0</v>
      </c>
      <c r="R131" s="32">
        <f>SUMIFS(Sheet1!$F$5:$F$28252,Sheet1!$I$5:$I$28252,$B131,Sheet1!$L$5:$L$28252,$A131,Sheet1!$D$5:$D$28252,"优惠券",Sheet1!$E$5:$E$28252,"&lt;&gt;*调拨*")+SUMIFS(Sheet1!$F$5:$F$28252,Sheet1!$I$5:$I$28252,$B131,Sheet1!$L$5:$L$28252,$A131,Sheet1!$E$5:$E$28252,"*优惠券*",Sheet1!$D$5:$D$28252,"&lt;&gt;优惠券",Sheet1!$D$5:$D$28252,"&lt;&gt;内部转款",Sheet1!$D$5:$D$28252,"&lt;&gt;内部转账",Sheet1!$E$5:$E$28252,"&lt;&gt;*调拨*")</f>
        <v>0</v>
      </c>
      <c r="S131" s="32">
        <f>SUMIFS(Sheet1!$F$5:$F$28252,Sheet1!$I$5:$I$28252,$B131,Sheet1!$L$5:$L$28252,$A131,Sheet1!$D$5:$D$28252,"代金券",Sheet1!$E$5:$E$28252,"&lt;&gt;*调拨*")+SUMIFS(Sheet1!$F$5:$F$28252,Sheet1!$I$5:$I$28252,$B131,Sheet1!$L$5:$L$28252,$A131,Sheet1!$E$5:$E$28252,"*代金券*",Sheet1!$D$5:$D$28252,"&lt;&gt;代金券",Sheet1!$D$5:$D$28252,"&lt;&gt;内部转款",Sheet1!$D$5:$D$28252,"&lt;&gt;内部转账",Sheet1!$E$5:$E$28252,"&lt;&gt;*调拨*")</f>
        <v>0</v>
      </c>
      <c r="T131" s="32">
        <f>SUMIFS(Sheet1!$F$5:$F$28252,Sheet1!$I$5:$I$28252,$B131,Sheet1!$L$5:$L$28252,$A131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131,Sheet1!$L$5:$L$28252,$A131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131,Sheet1!$L$5:$L$28252,$A131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131,Sheet1!$L$5:$L$28252,$A131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1" s="32">
        <f>SUMIFS(Sheet1!$F$5:$F$28252,Sheet1!$I$5:$I$28252,$B131,Sheet1!$L$5:$L$28252,$A131,Sheet1!$E$5:$E$28252,"*调拨*")</f>
        <v>0</v>
      </c>
      <c r="V131" s="32">
        <f>SUMIFS(Sheet1!$F$5:$F$28252,Sheet1!$I$5:$I$28252,$B131,Sheet1!$L$5:$L$28252,$A131,Sheet1!$D$5:$D$28252,"储值",Sheet1!$E$5:$E$28252,"&lt;&gt;*调拨*")+SUMIFS(Sheet1!$F$5:$F$28252,Sheet1!$I$5:$I$28252,$B131,Sheet1!$L$5:$L$28252,$A131,Sheet1!$E$5:$E$28252,"*储值*",Sheet1!$D$5:$D$28252,"&lt;&gt;储值",Sheet1!$D$5:$D$28252,"&lt;&gt;内部转款",Sheet1!$D$5:$D$28252,"&lt;&gt;内部转账",Sheet1!$E$5:$E$28252,"&lt;&gt;*调拨*")</f>
        <v>0</v>
      </c>
      <c r="W131" s="32">
        <f>SUMIFS(Sheet1!$F$5:$F$28252,Sheet1!$I$5:$I$28252,$B131,Sheet1!$L$5:$L$28252,$A131,Sheet1!$D$5:$D$28252,"效期",Sheet1!$E$5:$E$28252,"&lt;&gt;*调拨*")+SUMIFS(Sheet1!$F$5:$F$28252,Sheet1!$I$5:$I$28252,$B131,Sheet1!$L$5:$L$28252,$A131,Sheet1!$E$5:$E$28252,"*效期*",Sheet1!$D$5:$D$28252,"&lt;&gt;效期",Sheet1!$D$5:$D$28252,"&lt;&gt;内部转款",Sheet1!$D$5:$D$28252,"&lt;&gt;内部转账",Sheet1!$E$5:$E$28252,"&lt;&gt;*调拨*")</f>
        <v>5.5</v>
      </c>
      <c r="X131" s="32">
        <f>SUMIFS(Sheet1!$F$5:$F$28252,Sheet1!$I$5:$I$28252,$B131,Sheet1!$L$5:$L$28252,$A131,Sheet1!$D$5:$D$28252,"内部转款",Sheet1!$E$5:$E$28252,"&lt;&gt;*调拨*")+SUMIFS(Sheet1!$F$5:$F$28252,Sheet1!$I$5:$I$28252,$B131,Sheet1!$L$5:$L$28252,$A131,Sheet1!$D$5:$D$28252,"内部转账",Sheet1!$E$5:$E$28252,"&lt;&gt;*调拨*")</f>
        <v>0</v>
      </c>
      <c r="Y131" s="32">
        <f t="shared" si="8"/>
        <v>0</v>
      </c>
      <c r="Z131" s="32">
        <f>SUMIFS(Sheet1!$F$5:$F$28252,Sheet1!$I$5:$I$28252,$B131,Sheet1!$L$5:$L$28252,$A131)</f>
        <v>83030.4</v>
      </c>
      <c r="AA131" s="32">
        <f>SUMIFS(Sheet1!$G$5:$G$28252,Sheet1!$I$5:$I$28252,$B131,Sheet1!$L$5:$L$28252,$A131,Sheet1!$D$5:$D$28252,"工资",Sheet1!$E$5:$E$28252,"&lt;&gt;*调拨*")+SUMIFS(Sheet1!$G$5:$G$28252,Sheet1!$I$5:$I$28252,$B131,Sheet1!$L$5:$L$28252,$A131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5905.5</v>
      </c>
      <c r="AB131" s="32">
        <f>SUMIFS(Sheet1!$G$5:$G$28252,Sheet1!$I$5:$I$28252,$B131,Sheet1!$L$5:$L$28252,$A131,Sheet1!$D$5:$D$28252,"水费",Sheet1!$E$5:$E$28252,"&lt;&gt;*调拨*")+SUMIFS(Sheet1!$G$5:$G$28252,Sheet1!$I$5:$I$28252,$B131,Sheet1!$L$5:$L$28252,$A131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1" s="32">
        <f>SUMIFS(Sheet1!$G$5:$G$28252,Sheet1!$I$5:$I$28252,$B131,Sheet1!$L$5:$L$28252,$A131,Sheet1!$D$5:$D$28252,"电费",Sheet1!$E$5:$E$28252,"&lt;&gt;*调拨*")+SUMIFS(Sheet1!$G$5:$G$28252,Sheet1!$I$5:$I$28252,$B131,Sheet1!$L$5:$L$28252,$A131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1" s="32">
        <f>SUMIFS(Sheet1!$G$5:$G$28252,Sheet1!$I$5:$I$28252,$B131,Sheet1!$L$5:$L$28252,$A131,Sheet1!$D$5:$D$28252,"宽带费",Sheet1!$E$5:$E$28252,"&lt;&gt;*调拨*")+SUMIFS(Sheet1!$G$5:$G$28252,Sheet1!$I$5:$I$28252,$B131,Sheet1!$L$5:$L$28252,$A131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31" s="32">
        <f>SUMIFS(Sheet1!$G$5:$G$28252,Sheet1!$I$5:$I$28252,$B131,Sheet1!$L$5:$L$28252,$A131,Sheet1!$D$5:$D$28252,"办公费",Sheet1!$E$5:$E$28252,"&lt;&gt;*调拨*")+SUMIFS(Sheet1!$G$5:$G$28252,Sheet1!$I$5:$I$28252,$B131,Sheet1!$L$5:$L$28252,$A131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1" s="32">
        <f>SUMIFS(Sheet1!$G$5:$G$28252,Sheet1!$I$5:$I$28252,$B131,Sheet1!$L$5:$L$28252,$A131,Sheet1!$D$5:$D$28252,"话费",Sheet1!$E$5:$E$28252,"&lt;&gt;*调拨*")+SUMIFS(Sheet1!$G$5:$G$28252,Sheet1!$I$5:$I$28252,$B131,Sheet1!$L$5:$L$28252,$A131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1" s="32">
        <f>SUMIFS(Sheet1!$G$5:$G$28252,Sheet1!$I$5:$I$28252,$B131,Sheet1!$L$5:$L$28252,$A131,Sheet1!$D$5:$D$28252,"房租",Sheet1!$E$5:$E$28252,"&lt;&gt;*调拨*")+SUMIFS(Sheet1!$G$5:$G$28252,Sheet1!$I$5:$I$28252,$B131,Sheet1!$L$5:$L$28252,$A131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31" s="32">
        <f>SUMIFS(Sheet1!$G$5:$G$28252,Sheet1!$I$5:$I$28252,$B131,Sheet1!$L$5:$L$28252,$A131,Sheet1!$E$5:$E$28252,"*调拨*")</f>
        <v>0</v>
      </c>
      <c r="AI131" s="32">
        <f>SUMIFS(Sheet1!$G$5:$G$28252,Sheet1!$I$5:$I$28252,$B131,Sheet1!$L$5:$L$28252,$A131,Sheet1!$D$5:$D$28252,"内部转款",Sheet1!$E$5:$E$28252,"&lt;&gt;*调拨*")+SUMIFS(Sheet1!$G$5:$G$28252,Sheet1!$I$5:$I$28252,$B131,Sheet1!$L$5:$L$28252,$A131,Sheet1!$D$5:$D$28252,"内部转账",Sheet1!$E$5:$E$28252,"&lt;&gt;*调拨*")</f>
        <v>0</v>
      </c>
      <c r="AJ131" s="32">
        <f t="shared" si="9"/>
        <v>0</v>
      </c>
      <c r="AK131" s="32">
        <f>SUMIFS(Sheet1!$G$5:$G$28252,Sheet1!$I$5:$I$28252,$B131,Sheet1!$L$5:$L$28252,$A131)</f>
        <v>5905.5</v>
      </c>
      <c r="AL131" s="32">
        <f t="shared" si="10"/>
        <v>77124.9</v>
      </c>
    </row>
    <row r="132" ht="16.5" spans="1:38">
      <c r="A132" s="30">
        <v>202602</v>
      </c>
      <c r="B132" s="31" t="s">
        <v>35</v>
      </c>
      <c r="C132" s="32">
        <f>SUMIFS(Sheet1!$F$5:$F$28252,Sheet1!$I$5:$I$28252,$B132,Sheet1!$L$5:$L$28252,$A132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6924.41</v>
      </c>
      <c r="D132" s="32">
        <f>SUMIFS(Sheet1!$F$5:$F$28252,Sheet1!$I$5:$I$28252,$B132,Sheet1!$L$5:$L$28252,$A132,Sheet1!$D$5:$D$28252,"医保即时拨付",Sheet1!$E$5:$E$28252,"&lt;&gt;*调拨*")+SUMIFS(Sheet1!$F$5:$F$28252,Sheet1!$I$5:$I$28252,$B132,Sheet1!$L$5:$L$28252,$A132,Sheet1!$E$5:$E$28252,"*医保即时拨付*",Sheet1!$D$5:$D$28252,"&lt;&gt;医保即时拨付",Sheet1!$D$5:$D$28252,"&lt;&gt;内部转款",Sheet1!$D$5:$D$28252,"&lt;&gt;内部转账",Sheet1!$E$5:$E$28252,"&lt;&gt;*调拨*")</f>
        <v>2628.65</v>
      </c>
      <c r="E132" s="32">
        <f>SUMIFS(Sheet1!$F$5:$F$28252,Sheet1!$I$5:$I$28252,$B132,Sheet1!$L$5:$L$28252,$A132,Sheet1!$D$5:$D$28252,"医保",Sheet1!$E$5:$E$28252,"&lt;&gt;*调拨*",Sheet1!$E$5:$E$28252,"&lt;&gt;*医保即时拨付*")+SUMIFS(Sheet1!$F$5:$F$28252,Sheet1!$I$5:$I$28252,$B132,Sheet1!$L$5:$L$28252,$A132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6401.22</v>
      </c>
      <c r="F132" s="32">
        <f>SUMIFS(Sheet1!$F$5:$F$28252,Sheet1!$I$5:$I$28252,$B132,Sheet1!$L$5:$L$28252,$A132,Sheet1!$D$5:$D$28252,"聚合",Sheet1!$E$5:$E$28252,"&lt;&gt;*调拨*")+SUMIFS(Sheet1!$F$5:$F$28252,Sheet1!$I$5:$I$28252,$B132,Sheet1!$L$5:$L$28252,$A132,Sheet1!$E$5:$E$28252,"*聚合*",Sheet1!$D$5:$D$28252,"&lt;&gt;聚合",Sheet1!$D$5:$D$28252,"&lt;&gt;内部转款",Sheet1!$D$5:$D$28252,"&lt;&gt;内部转账",Sheet1!$E$5:$E$28252,"&lt;&gt;*调拨*")</f>
        <v>23172.12</v>
      </c>
      <c r="G132" s="32">
        <f>SUMIFS(Sheet1!$F$5:$F$28252,Sheet1!$I$5:$I$28252,$B132,Sheet1!$L$5:$L$28252,$A132,Sheet1!$D$5:$D$28252,"24小时微信",Sheet1!$E$5:$E$28252,"&lt;&gt;*调拨*")+SUMIFS(Sheet1!$F$5:$F$28252,Sheet1!$I$5:$I$28252,$B132,Sheet1!$L$5:$L$28252,$A132,Sheet1!$E$5:$E$28252,"*24小时微信*",Sheet1!$D$5:$D$28252,"&lt;&gt;24小时微信",Sheet1!$D$5:$D$28252,"&lt;&gt;内部转款",Sheet1!$D$5:$D$28252,"&lt;&gt;内部转账",Sheet1!$E$5:$E$28252,"&lt;&gt;*调拨*")</f>
        <v>0</v>
      </c>
      <c r="H132" s="32">
        <f>SUMIFS(Sheet1!$F$5:$F$28252,Sheet1!$I$5:$I$28252,$B132,Sheet1!$L$5:$L$28252,$A132,Sheet1!$D$5:$D$28252,"美团",Sheet1!$E$5:$E$28252,"&lt;&gt;*调拨*")+SUMIFS(Sheet1!$F$5:$F$28252,Sheet1!$I$5:$I$28252,$B132,Sheet1!$L$5:$L$28252,$A132,Sheet1!$E$5:$E$28252,"*美团*",Sheet1!$D$5:$D$28252,"&lt;&gt;美团",Sheet1!$D$5:$D$28252,"&lt;&gt;内部转款",Sheet1!$D$5:$D$28252,"&lt;&gt;内部转账",Sheet1!$E$5:$E$28252,"&lt;&gt;*调拨*")</f>
        <v>253.01</v>
      </c>
      <c r="I132" s="32">
        <f>SUMIFS(Sheet1!$F$5:$F$28252,Sheet1!$I$5:$I$28252,$B132,Sheet1!$L$5:$L$28252,$A132,Sheet1!$D$5:$D$28252,"饿了么",Sheet1!$E$5:$E$28252,"&lt;&gt;*调拨*")+SUMIFS(Sheet1!$F$5:$F$28252,Sheet1!$I$5:$I$28252,$B132,Sheet1!$L$5:$L$28252,$A132,Sheet1!$E$5:$E$28252,"*饿了么*",Sheet1!$D$5:$D$28252,"&lt;&gt;饿了么",Sheet1!$D$5:$D$28252,"&lt;&gt;内部转款",Sheet1!$D$5:$D$28252,"&lt;&gt;内部转账",Sheet1!$E$5:$E$28252,"&lt;&gt;*调拨*")</f>
        <v>214.27</v>
      </c>
      <c r="J132" s="32">
        <f>SUMIFS(Sheet1!$F$5:$F$28252,Sheet1!$I$5:$I$28252,$B132,Sheet1!$L$5:$L$28252,$A132,Sheet1!$D$5:$D$28252,"健E卡",Sheet1!$E$5:$E$28252,"&lt;&gt;*调拨*")+SUMIFS(Sheet1!$F$5:$F$28252,Sheet1!$I$5:$I$28252,$B132,Sheet1!$L$5:$L$28252,$A132,Sheet1!$E$5:$E$28252,"*健E卡*",Sheet1!$D$5:$D$28252,"&lt;&gt;健E卡",Sheet1!$D$5:$D$28252,"&lt;&gt;内部转款",Sheet1!$D$5:$D$28252,"&lt;&gt;内部转账",Sheet1!$E$5:$E$28252,"&lt;&gt;*调拨*")</f>
        <v>0</v>
      </c>
      <c r="K132" s="32">
        <f>SUMIFS(Sheet1!$F$5:$F$28252,Sheet1!$I$5:$I$28252,$B132,Sheet1!$L$5:$L$28252,$A132,Sheet1!$D$5:$D$28252,"抖音",Sheet1!$E$5:$E$28252,"&lt;&gt;*调拨*")+SUMIFS(Sheet1!$F$5:$F$28252,Sheet1!$I$5:$I$28252,$B132,Sheet1!$L$5:$L$28252,$A132,Sheet1!$E$5:$E$28252,"*抖音*",Sheet1!$D$5:$D$28252,"&lt;&gt;抖音",Sheet1!$D$5:$D$28252,"&lt;&gt;内部转款",Sheet1!$D$5:$D$28252,"&lt;&gt;内部转账",Sheet1!$E$5:$E$28252,"&lt;&gt;*调拨*")</f>
        <v>0</v>
      </c>
      <c r="L132" s="32">
        <f>SUMIFS(Sheet1!$F$5:$F$28252,Sheet1!$I$5:$I$28252,$B132,Sheet1!$L$5:$L$28252,$A132,Sheet1!$D$5:$D$28252,"医卡通",Sheet1!$E$5:$E$28252,"&lt;&gt;*调拨*")+SUMIFS(Sheet1!$F$5:$F$28252,Sheet1!$I$5:$I$28252,$B132,Sheet1!$L$5:$L$28252,$A132,Sheet1!$E$5:$E$28252,"*医卡通*",Sheet1!$D$5:$D$28252,"&lt;&gt;医卡通",Sheet1!$D$5:$D$28252,"&lt;&gt;内部转款",Sheet1!$D$5:$D$28252,"&lt;&gt;内部转账",Sheet1!$E$5:$E$28252,"&lt;&gt;*调拨*")</f>
        <v>0</v>
      </c>
      <c r="M132" s="32">
        <f>SUMIFS(Sheet1!$F$5:$F$28252,Sheet1!$I$5:$I$28252,$B132,Sheet1!$L$5:$L$28252,$A132,Sheet1!$D$5:$D$28252,"企健网",Sheet1!$E$5:$E$28252,"&lt;&gt;*调拨*")+SUMIFS(Sheet1!$F$5:$F$28252,Sheet1!$I$5:$I$28252,$B132,Sheet1!$L$5:$L$28252,$A132,Sheet1!$E$5:$E$28252,"*企健网*",Sheet1!$D$5:$D$28252,"&lt;&gt;企健网",Sheet1!$D$5:$D$28252,"&lt;&gt;内部转款",Sheet1!$D$5:$D$28252,"&lt;&gt;内部转账",Sheet1!$E$5:$E$28252,"&lt;&gt;*调拨*")</f>
        <v>0</v>
      </c>
      <c r="N132" s="32">
        <f>SUMIFS(Sheet1!$F$5:$F$28252,Sheet1!$I$5:$I$28252,$B132,Sheet1!$L$5:$L$28252,$A132,Sheet1!$D$5:$D$28252,"银联",Sheet1!$E$5:$E$28252,"&lt;&gt;*调拨*")+SUMIFS(Sheet1!$F$5:$F$28252,Sheet1!$I$5:$I$28252,$B132,Sheet1!$L$5:$L$28252,$A132,Sheet1!$E$5:$E$28252,"*银联*",Sheet1!$D$5:$D$28252,"&lt;&gt;银联",Sheet1!$D$5:$D$28252,"&lt;&gt;内部转款",Sheet1!$D$5:$D$28252,"&lt;&gt;内部转账",Sheet1!$E$5:$E$28252,"&lt;&gt;*调拨*")</f>
        <v>0</v>
      </c>
      <c r="O132" s="32">
        <f>SUMIFS(Sheet1!$F$5:$F$28252,Sheet1!$I$5:$I$28252,$B132,Sheet1!$L$5:$L$28252,$A132,Sheet1!$D$5:$D$28252,"京东",Sheet1!$E$5:$E$28252,"&lt;&gt;*调拨*")+SUMIFS(Sheet1!$F$5:$F$28252,Sheet1!$I$5:$I$28252,$B132,Sheet1!$L$5:$L$28252,$A132,Sheet1!$E$5:$E$28252,"*京东*",Sheet1!$D$5:$D$28252,"&lt;&gt;京东",Sheet1!$D$5:$D$28252,"&lt;&gt;内部转款",Sheet1!$D$5:$D$28252,"&lt;&gt;内部转账",Sheet1!$E$5:$E$28252,"&lt;&gt;*调拨*")</f>
        <v>0</v>
      </c>
      <c r="P132" s="32">
        <f>SUMIFS(Sheet1!$F$5:$F$28252,Sheet1!$I$5:$I$28252,$B132,Sheet1!$L$5:$L$28252,$A132,Sheet1!$D$5:$D$28252,"药机微信",Sheet1!$E$5:$E$28252,"&lt;&gt;*调拨*")+SUMIFS(Sheet1!$F$5:$F$28252,Sheet1!$I$5:$I$28252,$B132,Sheet1!$L$5:$L$28252,$A132,Sheet1!$E$5:$E$28252,"*药机微信*",Sheet1!$D$5:$D$28252,"&lt;&gt;药机微信",Sheet1!$D$5:$D$28252,"&lt;&gt;内部转款",Sheet1!$D$5:$D$28252,"&lt;&gt;内部转账",Sheet1!$E$5:$E$28252,"&lt;&gt;*调拨*")</f>
        <v>0</v>
      </c>
      <c r="Q132" s="32">
        <f>SUMIFS(Sheet1!$F$5:$F$28252,Sheet1!$I$5:$I$28252,$B132,Sheet1!$L$5:$L$28252,$A132,Sheet1!$D$5:$D$28252,"亲情卡",Sheet1!$E$5:$E$28252,"&lt;&gt;*调拨*")+SUMIFS(Sheet1!$F$5:$F$28252,Sheet1!$I$5:$I$28252,$B132,Sheet1!$L$5:$L$28252,$A132,Sheet1!$E$5:$E$28252,"*亲情卡*",Sheet1!$D$5:$D$28252,"&lt;&gt;亲情卡",Sheet1!$D$5:$D$28252,"&lt;&gt;内部转款",Sheet1!$D$5:$D$28252,"&lt;&gt;内部转账",Sheet1!$E$5:$E$28252,"&lt;&gt;*调拨*")</f>
        <v>0</v>
      </c>
      <c r="R132" s="32">
        <f>SUMIFS(Sheet1!$F$5:$F$28252,Sheet1!$I$5:$I$28252,$B132,Sheet1!$L$5:$L$28252,$A132,Sheet1!$D$5:$D$28252,"优惠券",Sheet1!$E$5:$E$28252,"&lt;&gt;*调拨*")+SUMIFS(Sheet1!$F$5:$F$28252,Sheet1!$I$5:$I$28252,$B132,Sheet1!$L$5:$L$28252,$A132,Sheet1!$E$5:$E$28252,"*优惠券*",Sheet1!$D$5:$D$28252,"&lt;&gt;优惠券",Sheet1!$D$5:$D$28252,"&lt;&gt;内部转款",Sheet1!$D$5:$D$28252,"&lt;&gt;内部转账",Sheet1!$E$5:$E$28252,"&lt;&gt;*调拨*")</f>
        <v>0</v>
      </c>
      <c r="S132" s="32">
        <f>SUMIFS(Sheet1!$F$5:$F$28252,Sheet1!$I$5:$I$28252,$B132,Sheet1!$L$5:$L$28252,$A132,Sheet1!$D$5:$D$28252,"代金券",Sheet1!$E$5:$E$28252,"&lt;&gt;*调拨*")+SUMIFS(Sheet1!$F$5:$F$28252,Sheet1!$I$5:$I$28252,$B132,Sheet1!$L$5:$L$28252,$A132,Sheet1!$E$5:$E$28252,"*代金券*",Sheet1!$D$5:$D$28252,"&lt;&gt;代金券",Sheet1!$D$5:$D$28252,"&lt;&gt;内部转款",Sheet1!$D$5:$D$28252,"&lt;&gt;内部转账",Sheet1!$E$5:$E$28252,"&lt;&gt;*调拨*")</f>
        <v>0</v>
      </c>
      <c r="T132" s="32">
        <f>SUMIFS(Sheet1!$F$5:$F$28252,Sheet1!$I$5:$I$28252,$B132,Sheet1!$L$5:$L$28252,$A132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132,Sheet1!$L$5:$L$28252,$A132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132,Sheet1!$L$5:$L$28252,$A132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132,Sheet1!$L$5:$L$28252,$A132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2" s="32">
        <f>SUMIFS(Sheet1!$F$5:$F$28252,Sheet1!$I$5:$I$28252,$B132,Sheet1!$L$5:$L$28252,$A132,Sheet1!$E$5:$E$28252,"*调拨*")</f>
        <v>0</v>
      </c>
      <c r="V132" s="32">
        <f>SUMIFS(Sheet1!$F$5:$F$28252,Sheet1!$I$5:$I$28252,$B132,Sheet1!$L$5:$L$28252,$A132,Sheet1!$D$5:$D$28252,"储值",Sheet1!$E$5:$E$28252,"&lt;&gt;*调拨*")+SUMIFS(Sheet1!$F$5:$F$28252,Sheet1!$I$5:$I$28252,$B132,Sheet1!$L$5:$L$28252,$A132,Sheet1!$E$5:$E$28252,"*储值*",Sheet1!$D$5:$D$28252,"&lt;&gt;储值",Sheet1!$D$5:$D$28252,"&lt;&gt;内部转款",Sheet1!$D$5:$D$28252,"&lt;&gt;内部转账",Sheet1!$E$5:$E$28252,"&lt;&gt;*调拨*")</f>
        <v>0</v>
      </c>
      <c r="W132" s="32">
        <f>SUMIFS(Sheet1!$F$5:$F$28252,Sheet1!$I$5:$I$28252,$B132,Sheet1!$L$5:$L$28252,$A132,Sheet1!$D$5:$D$28252,"效期",Sheet1!$E$5:$E$28252,"&lt;&gt;*调拨*")+SUMIFS(Sheet1!$F$5:$F$28252,Sheet1!$I$5:$I$28252,$B132,Sheet1!$L$5:$L$28252,$A132,Sheet1!$E$5:$E$28252,"*效期*",Sheet1!$D$5:$D$28252,"&lt;&gt;效期",Sheet1!$D$5:$D$28252,"&lt;&gt;内部转款",Sheet1!$D$5:$D$28252,"&lt;&gt;内部转账",Sheet1!$E$5:$E$28252,"&lt;&gt;*调拨*")</f>
        <v>3.3</v>
      </c>
      <c r="X132" s="32">
        <f>SUMIFS(Sheet1!$F$5:$F$28252,Sheet1!$I$5:$I$28252,$B132,Sheet1!$L$5:$L$28252,$A132,Sheet1!$D$5:$D$28252,"内部转款",Sheet1!$E$5:$E$28252,"&lt;&gt;*调拨*")+SUMIFS(Sheet1!$F$5:$F$28252,Sheet1!$I$5:$I$28252,$B132,Sheet1!$L$5:$L$28252,$A132,Sheet1!$D$5:$D$28252,"内部转账",Sheet1!$E$5:$E$28252,"&lt;&gt;*调拨*")</f>
        <v>0</v>
      </c>
      <c r="Y132" s="32">
        <f t="shared" si="8"/>
        <v>0</v>
      </c>
      <c r="Z132" s="32">
        <f>SUMIFS(Sheet1!$F$5:$F$28252,Sheet1!$I$5:$I$28252,$B132,Sheet1!$L$5:$L$28252,$A132)</f>
        <v>39596.98</v>
      </c>
      <c r="AA132" s="32">
        <f>SUMIFS(Sheet1!$G$5:$G$28252,Sheet1!$I$5:$I$28252,$B132,Sheet1!$L$5:$L$28252,$A132,Sheet1!$D$5:$D$28252,"工资",Sheet1!$E$5:$E$28252,"&lt;&gt;*调拨*")+SUMIFS(Sheet1!$G$5:$G$28252,Sheet1!$I$5:$I$28252,$B132,Sheet1!$L$5:$L$28252,$A132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6356.21</v>
      </c>
      <c r="AB132" s="32">
        <f>SUMIFS(Sheet1!$G$5:$G$28252,Sheet1!$I$5:$I$28252,$B132,Sheet1!$L$5:$L$28252,$A132,Sheet1!$D$5:$D$28252,"水费",Sheet1!$E$5:$E$28252,"&lt;&gt;*调拨*")+SUMIFS(Sheet1!$G$5:$G$28252,Sheet1!$I$5:$I$28252,$B132,Sheet1!$L$5:$L$28252,$A132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2" s="32">
        <f>SUMIFS(Sheet1!$G$5:$G$28252,Sheet1!$I$5:$I$28252,$B132,Sheet1!$L$5:$L$28252,$A132,Sheet1!$D$5:$D$28252,"电费",Sheet1!$E$5:$E$28252,"&lt;&gt;*调拨*")+SUMIFS(Sheet1!$G$5:$G$28252,Sheet1!$I$5:$I$28252,$B132,Sheet1!$L$5:$L$28252,$A132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2" s="32">
        <f>SUMIFS(Sheet1!$G$5:$G$28252,Sheet1!$I$5:$I$28252,$B132,Sheet1!$L$5:$L$28252,$A132,Sheet1!$D$5:$D$28252,"宽带费",Sheet1!$E$5:$E$28252,"&lt;&gt;*调拨*")+SUMIFS(Sheet1!$G$5:$G$28252,Sheet1!$I$5:$I$28252,$B132,Sheet1!$L$5:$L$28252,$A132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32" s="32">
        <f>SUMIFS(Sheet1!$G$5:$G$28252,Sheet1!$I$5:$I$28252,$B132,Sheet1!$L$5:$L$28252,$A132,Sheet1!$D$5:$D$28252,"办公费",Sheet1!$E$5:$E$28252,"&lt;&gt;*调拨*")+SUMIFS(Sheet1!$G$5:$G$28252,Sheet1!$I$5:$I$28252,$B132,Sheet1!$L$5:$L$28252,$A132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2" s="32">
        <f>SUMIFS(Sheet1!$G$5:$G$28252,Sheet1!$I$5:$I$28252,$B132,Sheet1!$L$5:$L$28252,$A132,Sheet1!$D$5:$D$28252,"话费",Sheet1!$E$5:$E$28252,"&lt;&gt;*调拨*")+SUMIFS(Sheet1!$G$5:$G$28252,Sheet1!$I$5:$I$28252,$B132,Sheet1!$L$5:$L$28252,$A132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2" s="32">
        <f>SUMIFS(Sheet1!$G$5:$G$28252,Sheet1!$I$5:$I$28252,$B132,Sheet1!$L$5:$L$28252,$A132,Sheet1!$D$5:$D$28252,"房租",Sheet1!$E$5:$E$28252,"&lt;&gt;*调拨*")+SUMIFS(Sheet1!$G$5:$G$28252,Sheet1!$I$5:$I$28252,$B132,Sheet1!$L$5:$L$28252,$A132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32" s="32">
        <f>SUMIFS(Sheet1!$G$5:$G$28252,Sheet1!$I$5:$I$28252,$B132,Sheet1!$L$5:$L$28252,$A132,Sheet1!$E$5:$E$28252,"*调拨*")</f>
        <v>0</v>
      </c>
      <c r="AI132" s="32">
        <f>SUMIFS(Sheet1!$G$5:$G$28252,Sheet1!$I$5:$I$28252,$B132,Sheet1!$L$5:$L$28252,$A132,Sheet1!$D$5:$D$28252,"内部转款",Sheet1!$E$5:$E$28252,"&lt;&gt;*调拨*")+SUMIFS(Sheet1!$G$5:$G$28252,Sheet1!$I$5:$I$28252,$B132,Sheet1!$L$5:$L$28252,$A132,Sheet1!$D$5:$D$28252,"内部转账",Sheet1!$E$5:$E$28252,"&lt;&gt;*调拨*")</f>
        <v>0</v>
      </c>
      <c r="AJ132" s="32">
        <f t="shared" si="9"/>
        <v>300</v>
      </c>
      <c r="AK132" s="32">
        <f>SUMIFS(Sheet1!$G$5:$G$28252,Sheet1!$I$5:$I$28252,$B132,Sheet1!$L$5:$L$28252,$A132)</f>
        <v>6656.21</v>
      </c>
      <c r="AL132" s="32">
        <f t="shared" si="10"/>
        <v>32940.77</v>
      </c>
    </row>
    <row r="133" ht="16.5" spans="1:38">
      <c r="A133" s="30">
        <v>202602</v>
      </c>
      <c r="B133" s="31" t="s">
        <v>101</v>
      </c>
      <c r="C133" s="32">
        <f>SUMIFS(Sheet1!$F$5:$F$28252,Sheet1!$I$5:$I$28252,$B133,Sheet1!$L$5:$L$28252,$A133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25030.02</v>
      </c>
      <c r="D133" s="32">
        <f>SUMIFS(Sheet1!$F$5:$F$28252,Sheet1!$I$5:$I$28252,$B133,Sheet1!$L$5:$L$28252,$A133,Sheet1!$D$5:$D$28252,"医保即时拨付",Sheet1!$E$5:$E$28252,"&lt;&gt;*调拨*")+SUMIFS(Sheet1!$F$5:$F$28252,Sheet1!$I$5:$I$28252,$B133,Sheet1!$L$5:$L$28252,$A133,Sheet1!$E$5:$E$28252,"*医保即时拨付*",Sheet1!$D$5:$D$28252,"&lt;&gt;医保即时拨付",Sheet1!$D$5:$D$28252,"&lt;&gt;内部转款",Sheet1!$D$5:$D$28252,"&lt;&gt;内部转账",Sheet1!$E$5:$E$28252,"&lt;&gt;*调拨*")</f>
        <v>1216.26</v>
      </c>
      <c r="E133" s="32">
        <f>SUMIFS(Sheet1!$F$5:$F$28252,Sheet1!$I$5:$I$28252,$B133,Sheet1!$L$5:$L$28252,$A133,Sheet1!$D$5:$D$28252,"医保",Sheet1!$E$5:$E$28252,"&lt;&gt;*调拨*",Sheet1!$E$5:$E$28252,"&lt;&gt;*医保即时拨付*")+SUMIFS(Sheet1!$F$5:$F$28252,Sheet1!$I$5:$I$28252,$B133,Sheet1!$L$5:$L$28252,$A133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5008.43</v>
      </c>
      <c r="F133" s="32">
        <f>SUMIFS(Sheet1!$F$5:$F$28252,Sheet1!$I$5:$I$28252,$B133,Sheet1!$L$5:$L$28252,$A133,Sheet1!$D$5:$D$28252,"聚合",Sheet1!$E$5:$E$28252,"&lt;&gt;*调拨*")+SUMIFS(Sheet1!$F$5:$F$28252,Sheet1!$I$5:$I$28252,$B133,Sheet1!$L$5:$L$28252,$A133,Sheet1!$E$5:$E$28252,"*聚合*",Sheet1!$D$5:$D$28252,"&lt;&gt;聚合",Sheet1!$D$5:$D$28252,"&lt;&gt;内部转款",Sheet1!$D$5:$D$28252,"&lt;&gt;内部转账",Sheet1!$E$5:$E$28252,"&lt;&gt;*调拨*")</f>
        <v>38662.5</v>
      </c>
      <c r="G133" s="32">
        <f>SUMIFS(Sheet1!$F$5:$F$28252,Sheet1!$I$5:$I$28252,$B133,Sheet1!$L$5:$L$28252,$A133,Sheet1!$D$5:$D$28252,"24小时微信",Sheet1!$E$5:$E$28252,"&lt;&gt;*调拨*")+SUMIFS(Sheet1!$F$5:$F$28252,Sheet1!$I$5:$I$28252,$B133,Sheet1!$L$5:$L$28252,$A133,Sheet1!$E$5:$E$28252,"*24小时微信*",Sheet1!$D$5:$D$28252,"&lt;&gt;24小时微信",Sheet1!$D$5:$D$28252,"&lt;&gt;内部转款",Sheet1!$D$5:$D$28252,"&lt;&gt;内部转账",Sheet1!$E$5:$E$28252,"&lt;&gt;*调拨*")</f>
        <v>0</v>
      </c>
      <c r="H133" s="32">
        <f>SUMIFS(Sheet1!$F$5:$F$28252,Sheet1!$I$5:$I$28252,$B133,Sheet1!$L$5:$L$28252,$A133,Sheet1!$D$5:$D$28252,"美团",Sheet1!$E$5:$E$28252,"&lt;&gt;*调拨*")+SUMIFS(Sheet1!$F$5:$F$28252,Sheet1!$I$5:$I$28252,$B133,Sheet1!$L$5:$L$28252,$A133,Sheet1!$E$5:$E$28252,"*美团*",Sheet1!$D$5:$D$28252,"&lt;&gt;美团",Sheet1!$D$5:$D$28252,"&lt;&gt;内部转款",Sheet1!$D$5:$D$28252,"&lt;&gt;内部转账",Sheet1!$E$5:$E$28252,"&lt;&gt;*调拨*")</f>
        <v>0</v>
      </c>
      <c r="I133" s="32">
        <f>SUMIFS(Sheet1!$F$5:$F$28252,Sheet1!$I$5:$I$28252,$B133,Sheet1!$L$5:$L$28252,$A133,Sheet1!$D$5:$D$28252,"饿了么",Sheet1!$E$5:$E$28252,"&lt;&gt;*调拨*")+SUMIFS(Sheet1!$F$5:$F$28252,Sheet1!$I$5:$I$28252,$B133,Sheet1!$L$5:$L$28252,$A133,Sheet1!$E$5:$E$28252,"*饿了么*",Sheet1!$D$5:$D$28252,"&lt;&gt;饿了么",Sheet1!$D$5:$D$28252,"&lt;&gt;内部转款",Sheet1!$D$5:$D$28252,"&lt;&gt;内部转账",Sheet1!$E$5:$E$28252,"&lt;&gt;*调拨*")</f>
        <v>0</v>
      </c>
      <c r="J133" s="32">
        <f>SUMIFS(Sheet1!$F$5:$F$28252,Sheet1!$I$5:$I$28252,$B133,Sheet1!$L$5:$L$28252,$A133,Sheet1!$D$5:$D$28252,"健E卡",Sheet1!$E$5:$E$28252,"&lt;&gt;*调拨*")+SUMIFS(Sheet1!$F$5:$F$28252,Sheet1!$I$5:$I$28252,$B133,Sheet1!$L$5:$L$28252,$A133,Sheet1!$E$5:$E$28252,"*健E卡*",Sheet1!$D$5:$D$28252,"&lt;&gt;健E卡",Sheet1!$D$5:$D$28252,"&lt;&gt;内部转款",Sheet1!$D$5:$D$28252,"&lt;&gt;内部转账",Sheet1!$E$5:$E$28252,"&lt;&gt;*调拨*")</f>
        <v>0</v>
      </c>
      <c r="K133" s="32">
        <f>SUMIFS(Sheet1!$F$5:$F$28252,Sheet1!$I$5:$I$28252,$B133,Sheet1!$L$5:$L$28252,$A133,Sheet1!$D$5:$D$28252,"抖音",Sheet1!$E$5:$E$28252,"&lt;&gt;*调拨*")+SUMIFS(Sheet1!$F$5:$F$28252,Sheet1!$I$5:$I$28252,$B133,Sheet1!$L$5:$L$28252,$A133,Sheet1!$E$5:$E$28252,"*抖音*",Sheet1!$D$5:$D$28252,"&lt;&gt;抖音",Sheet1!$D$5:$D$28252,"&lt;&gt;内部转款",Sheet1!$D$5:$D$28252,"&lt;&gt;内部转账",Sheet1!$E$5:$E$28252,"&lt;&gt;*调拨*")</f>
        <v>0</v>
      </c>
      <c r="L133" s="32">
        <f>SUMIFS(Sheet1!$F$5:$F$28252,Sheet1!$I$5:$I$28252,$B133,Sheet1!$L$5:$L$28252,$A133,Sheet1!$D$5:$D$28252,"医卡通",Sheet1!$E$5:$E$28252,"&lt;&gt;*调拨*")+SUMIFS(Sheet1!$F$5:$F$28252,Sheet1!$I$5:$I$28252,$B133,Sheet1!$L$5:$L$28252,$A133,Sheet1!$E$5:$E$28252,"*医卡通*",Sheet1!$D$5:$D$28252,"&lt;&gt;医卡通",Sheet1!$D$5:$D$28252,"&lt;&gt;内部转款",Sheet1!$D$5:$D$28252,"&lt;&gt;内部转账",Sheet1!$E$5:$E$28252,"&lt;&gt;*调拨*")</f>
        <v>0</v>
      </c>
      <c r="M133" s="32">
        <f>SUMIFS(Sheet1!$F$5:$F$28252,Sheet1!$I$5:$I$28252,$B133,Sheet1!$L$5:$L$28252,$A133,Sheet1!$D$5:$D$28252,"企健网",Sheet1!$E$5:$E$28252,"&lt;&gt;*调拨*")+SUMIFS(Sheet1!$F$5:$F$28252,Sheet1!$I$5:$I$28252,$B133,Sheet1!$L$5:$L$28252,$A133,Sheet1!$E$5:$E$28252,"*企健网*",Sheet1!$D$5:$D$28252,"&lt;&gt;企健网",Sheet1!$D$5:$D$28252,"&lt;&gt;内部转款",Sheet1!$D$5:$D$28252,"&lt;&gt;内部转账",Sheet1!$E$5:$E$28252,"&lt;&gt;*调拨*")</f>
        <v>0</v>
      </c>
      <c r="N133" s="32">
        <f>SUMIFS(Sheet1!$F$5:$F$28252,Sheet1!$I$5:$I$28252,$B133,Sheet1!$L$5:$L$28252,$A133,Sheet1!$D$5:$D$28252,"银联",Sheet1!$E$5:$E$28252,"&lt;&gt;*调拨*")+SUMIFS(Sheet1!$F$5:$F$28252,Sheet1!$I$5:$I$28252,$B133,Sheet1!$L$5:$L$28252,$A133,Sheet1!$E$5:$E$28252,"*银联*",Sheet1!$D$5:$D$28252,"&lt;&gt;银联",Sheet1!$D$5:$D$28252,"&lt;&gt;内部转款",Sheet1!$D$5:$D$28252,"&lt;&gt;内部转账",Sheet1!$E$5:$E$28252,"&lt;&gt;*调拨*")</f>
        <v>0</v>
      </c>
      <c r="O133" s="32">
        <f>SUMIFS(Sheet1!$F$5:$F$28252,Sheet1!$I$5:$I$28252,$B133,Sheet1!$L$5:$L$28252,$A133,Sheet1!$D$5:$D$28252,"京东",Sheet1!$E$5:$E$28252,"&lt;&gt;*调拨*")+SUMIFS(Sheet1!$F$5:$F$28252,Sheet1!$I$5:$I$28252,$B133,Sheet1!$L$5:$L$28252,$A133,Sheet1!$E$5:$E$28252,"*京东*",Sheet1!$D$5:$D$28252,"&lt;&gt;京东",Sheet1!$D$5:$D$28252,"&lt;&gt;内部转款",Sheet1!$D$5:$D$28252,"&lt;&gt;内部转账",Sheet1!$E$5:$E$28252,"&lt;&gt;*调拨*")</f>
        <v>0</v>
      </c>
      <c r="P133" s="32">
        <f>SUMIFS(Sheet1!$F$5:$F$28252,Sheet1!$I$5:$I$28252,$B133,Sheet1!$L$5:$L$28252,$A133,Sheet1!$D$5:$D$28252,"药机微信",Sheet1!$E$5:$E$28252,"&lt;&gt;*调拨*")+SUMIFS(Sheet1!$F$5:$F$28252,Sheet1!$I$5:$I$28252,$B133,Sheet1!$L$5:$L$28252,$A133,Sheet1!$E$5:$E$28252,"*药机微信*",Sheet1!$D$5:$D$28252,"&lt;&gt;药机微信",Sheet1!$D$5:$D$28252,"&lt;&gt;内部转款",Sheet1!$D$5:$D$28252,"&lt;&gt;内部转账",Sheet1!$E$5:$E$28252,"&lt;&gt;*调拨*")</f>
        <v>0</v>
      </c>
      <c r="Q133" s="32">
        <f>SUMIFS(Sheet1!$F$5:$F$28252,Sheet1!$I$5:$I$28252,$B133,Sheet1!$L$5:$L$28252,$A133,Sheet1!$D$5:$D$28252,"亲情卡",Sheet1!$E$5:$E$28252,"&lt;&gt;*调拨*")+SUMIFS(Sheet1!$F$5:$F$28252,Sheet1!$I$5:$I$28252,$B133,Sheet1!$L$5:$L$28252,$A133,Sheet1!$E$5:$E$28252,"*亲情卡*",Sheet1!$D$5:$D$28252,"&lt;&gt;亲情卡",Sheet1!$D$5:$D$28252,"&lt;&gt;内部转款",Sheet1!$D$5:$D$28252,"&lt;&gt;内部转账",Sheet1!$E$5:$E$28252,"&lt;&gt;*调拨*")</f>
        <v>0</v>
      </c>
      <c r="R133" s="32">
        <f>SUMIFS(Sheet1!$F$5:$F$28252,Sheet1!$I$5:$I$28252,$B133,Sheet1!$L$5:$L$28252,$A133,Sheet1!$D$5:$D$28252,"优惠券",Sheet1!$E$5:$E$28252,"&lt;&gt;*调拨*")+SUMIFS(Sheet1!$F$5:$F$28252,Sheet1!$I$5:$I$28252,$B133,Sheet1!$L$5:$L$28252,$A133,Sheet1!$E$5:$E$28252,"*优惠券*",Sheet1!$D$5:$D$28252,"&lt;&gt;优惠券",Sheet1!$D$5:$D$28252,"&lt;&gt;内部转款",Sheet1!$D$5:$D$28252,"&lt;&gt;内部转账",Sheet1!$E$5:$E$28252,"&lt;&gt;*调拨*")</f>
        <v>0</v>
      </c>
      <c r="S133" s="32">
        <f>SUMIFS(Sheet1!$F$5:$F$28252,Sheet1!$I$5:$I$28252,$B133,Sheet1!$L$5:$L$28252,$A133,Sheet1!$D$5:$D$28252,"代金券",Sheet1!$E$5:$E$28252,"&lt;&gt;*调拨*")+SUMIFS(Sheet1!$F$5:$F$28252,Sheet1!$I$5:$I$28252,$B133,Sheet1!$L$5:$L$28252,$A133,Sheet1!$E$5:$E$28252,"*代金券*",Sheet1!$D$5:$D$28252,"&lt;&gt;代金券",Sheet1!$D$5:$D$28252,"&lt;&gt;内部转款",Sheet1!$D$5:$D$28252,"&lt;&gt;内部转账",Sheet1!$E$5:$E$28252,"&lt;&gt;*调拨*")</f>
        <v>0</v>
      </c>
      <c r="T133" s="32">
        <f>SUMIFS(Sheet1!$F$5:$F$28252,Sheet1!$I$5:$I$28252,$B133,Sheet1!$L$5:$L$28252,$A133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133,Sheet1!$L$5:$L$28252,$A133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133,Sheet1!$L$5:$L$28252,$A133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133,Sheet1!$L$5:$L$28252,$A133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3" s="32">
        <f>SUMIFS(Sheet1!$F$5:$F$28252,Sheet1!$I$5:$I$28252,$B133,Sheet1!$L$5:$L$28252,$A133,Sheet1!$E$5:$E$28252,"*调拨*")</f>
        <v>0</v>
      </c>
      <c r="V133" s="32">
        <f>SUMIFS(Sheet1!$F$5:$F$28252,Sheet1!$I$5:$I$28252,$B133,Sheet1!$L$5:$L$28252,$A133,Sheet1!$D$5:$D$28252,"储值",Sheet1!$E$5:$E$28252,"&lt;&gt;*调拨*")+SUMIFS(Sheet1!$F$5:$F$28252,Sheet1!$I$5:$I$28252,$B133,Sheet1!$L$5:$L$28252,$A133,Sheet1!$E$5:$E$28252,"*储值*",Sheet1!$D$5:$D$28252,"&lt;&gt;储值",Sheet1!$D$5:$D$28252,"&lt;&gt;内部转款",Sheet1!$D$5:$D$28252,"&lt;&gt;内部转账",Sheet1!$E$5:$E$28252,"&lt;&gt;*调拨*")</f>
        <v>0</v>
      </c>
      <c r="W133" s="32">
        <f>SUMIFS(Sheet1!$F$5:$F$28252,Sheet1!$I$5:$I$28252,$B133,Sheet1!$L$5:$L$28252,$A133,Sheet1!$D$5:$D$28252,"效期",Sheet1!$E$5:$E$28252,"&lt;&gt;*调拨*")+SUMIFS(Sheet1!$F$5:$F$28252,Sheet1!$I$5:$I$28252,$B133,Sheet1!$L$5:$L$28252,$A133,Sheet1!$E$5:$E$28252,"*效期*",Sheet1!$D$5:$D$28252,"&lt;&gt;效期",Sheet1!$D$5:$D$28252,"&lt;&gt;内部转款",Sheet1!$D$5:$D$28252,"&lt;&gt;内部转账",Sheet1!$E$5:$E$28252,"&lt;&gt;*调拨*")</f>
        <v>0</v>
      </c>
      <c r="X133" s="32">
        <f>SUMIFS(Sheet1!$F$5:$F$28252,Sheet1!$I$5:$I$28252,$B133,Sheet1!$L$5:$L$28252,$A133,Sheet1!$D$5:$D$28252,"内部转款",Sheet1!$E$5:$E$28252,"&lt;&gt;*调拨*")+SUMIFS(Sheet1!$F$5:$F$28252,Sheet1!$I$5:$I$28252,$B133,Sheet1!$L$5:$L$28252,$A133,Sheet1!$D$5:$D$28252,"内部转账",Sheet1!$E$5:$E$28252,"&lt;&gt;*调拨*")</f>
        <v>0</v>
      </c>
      <c r="Y133" s="32">
        <f t="shared" si="8"/>
        <v>0</v>
      </c>
      <c r="Z133" s="32">
        <f>SUMIFS(Sheet1!$F$5:$F$28252,Sheet1!$I$5:$I$28252,$B133,Sheet1!$L$5:$L$28252,$A133)</f>
        <v>69917.21</v>
      </c>
      <c r="AA133" s="32">
        <f>SUMIFS(Sheet1!$G$5:$G$28252,Sheet1!$I$5:$I$28252,$B133,Sheet1!$L$5:$L$28252,$A133,Sheet1!$D$5:$D$28252,"工资",Sheet1!$E$5:$E$28252,"&lt;&gt;*调拨*")+SUMIFS(Sheet1!$G$5:$G$28252,Sheet1!$I$5:$I$28252,$B133,Sheet1!$L$5:$L$28252,$A133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6328.5</v>
      </c>
      <c r="AB133" s="32">
        <f>SUMIFS(Sheet1!$G$5:$G$28252,Sheet1!$I$5:$I$28252,$B133,Sheet1!$L$5:$L$28252,$A133,Sheet1!$D$5:$D$28252,"水费",Sheet1!$E$5:$E$28252,"&lt;&gt;*调拨*")+SUMIFS(Sheet1!$G$5:$G$28252,Sheet1!$I$5:$I$28252,$B133,Sheet1!$L$5:$L$28252,$A133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3" s="32">
        <f>SUMIFS(Sheet1!$G$5:$G$28252,Sheet1!$I$5:$I$28252,$B133,Sheet1!$L$5:$L$28252,$A133,Sheet1!$D$5:$D$28252,"电费",Sheet1!$E$5:$E$28252,"&lt;&gt;*调拨*")+SUMIFS(Sheet1!$G$5:$G$28252,Sheet1!$I$5:$I$28252,$B133,Sheet1!$L$5:$L$28252,$A133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3" s="32">
        <f>SUMIFS(Sheet1!$G$5:$G$28252,Sheet1!$I$5:$I$28252,$B133,Sheet1!$L$5:$L$28252,$A133,Sheet1!$D$5:$D$28252,"宽带费",Sheet1!$E$5:$E$28252,"&lt;&gt;*调拨*")+SUMIFS(Sheet1!$G$5:$G$28252,Sheet1!$I$5:$I$28252,$B133,Sheet1!$L$5:$L$28252,$A133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33" s="32">
        <f>SUMIFS(Sheet1!$G$5:$G$28252,Sheet1!$I$5:$I$28252,$B133,Sheet1!$L$5:$L$28252,$A133,Sheet1!$D$5:$D$28252,"办公费",Sheet1!$E$5:$E$28252,"&lt;&gt;*调拨*")+SUMIFS(Sheet1!$G$5:$G$28252,Sheet1!$I$5:$I$28252,$B133,Sheet1!$L$5:$L$28252,$A133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3" s="32">
        <f>SUMIFS(Sheet1!$G$5:$G$28252,Sheet1!$I$5:$I$28252,$B133,Sheet1!$L$5:$L$28252,$A133,Sheet1!$D$5:$D$28252,"话费",Sheet1!$E$5:$E$28252,"&lt;&gt;*调拨*")+SUMIFS(Sheet1!$G$5:$G$28252,Sheet1!$I$5:$I$28252,$B133,Sheet1!$L$5:$L$28252,$A133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3" s="32">
        <f>SUMIFS(Sheet1!$G$5:$G$28252,Sheet1!$I$5:$I$28252,$B133,Sheet1!$L$5:$L$28252,$A133,Sheet1!$D$5:$D$28252,"房租",Sheet1!$E$5:$E$28252,"&lt;&gt;*调拨*")+SUMIFS(Sheet1!$G$5:$G$28252,Sheet1!$I$5:$I$28252,$B133,Sheet1!$L$5:$L$28252,$A133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15000</v>
      </c>
      <c r="AH133" s="32">
        <f>SUMIFS(Sheet1!$G$5:$G$28252,Sheet1!$I$5:$I$28252,$B133,Sheet1!$L$5:$L$28252,$A133,Sheet1!$E$5:$E$28252,"*调拨*")</f>
        <v>0</v>
      </c>
      <c r="AI133" s="32">
        <f>SUMIFS(Sheet1!$G$5:$G$28252,Sheet1!$I$5:$I$28252,$B133,Sheet1!$L$5:$L$28252,$A133,Sheet1!$D$5:$D$28252,"内部转款",Sheet1!$E$5:$E$28252,"&lt;&gt;*调拨*")+SUMIFS(Sheet1!$G$5:$G$28252,Sheet1!$I$5:$I$28252,$B133,Sheet1!$L$5:$L$28252,$A133,Sheet1!$D$5:$D$28252,"内部转账",Sheet1!$E$5:$E$28252,"&lt;&gt;*调拨*")</f>
        <v>0</v>
      </c>
      <c r="AJ133" s="32">
        <f t="shared" si="9"/>
        <v>0</v>
      </c>
      <c r="AK133" s="32">
        <f>SUMIFS(Sheet1!$G$5:$G$28252,Sheet1!$I$5:$I$28252,$B133,Sheet1!$L$5:$L$28252,$A133)</f>
        <v>21328.5</v>
      </c>
      <c r="AL133" s="32">
        <f t="shared" si="10"/>
        <v>48588.71</v>
      </c>
    </row>
    <row r="134" ht="16.5" spans="1:38">
      <c r="A134" s="30">
        <v>202602</v>
      </c>
      <c r="B134" s="31" t="s">
        <v>1130</v>
      </c>
      <c r="C134" s="32">
        <f>SUMIFS(Sheet1!$F$5:$F$28252,Sheet1!$I$5:$I$28252,$B134,Sheet1!$L$5:$L$28252,$A134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104.88</v>
      </c>
      <c r="D134" s="32">
        <f>SUMIFS(Sheet1!$F$5:$F$28252,Sheet1!$I$5:$I$28252,$B134,Sheet1!$L$5:$L$28252,$A134,Sheet1!$D$5:$D$28252,"医保即时拨付",Sheet1!$E$5:$E$28252,"&lt;&gt;*调拨*")+SUMIFS(Sheet1!$F$5:$F$28252,Sheet1!$I$5:$I$28252,$B134,Sheet1!$L$5:$L$28252,$A134,Sheet1!$E$5:$E$28252,"*医保即时拨付*",Sheet1!$D$5:$D$28252,"&lt;&gt;医保即时拨付",Sheet1!$D$5:$D$28252,"&lt;&gt;内部转款",Sheet1!$D$5:$D$28252,"&lt;&gt;内部转账",Sheet1!$E$5:$E$28252,"&lt;&gt;*调拨*")</f>
        <v>0</v>
      </c>
      <c r="E134" s="32">
        <f>SUMIFS(Sheet1!$F$5:$F$28252,Sheet1!$I$5:$I$28252,$B134,Sheet1!$L$5:$L$28252,$A134,Sheet1!$D$5:$D$28252,"医保",Sheet1!$E$5:$E$28252,"&lt;&gt;*调拨*",Sheet1!$E$5:$E$28252,"&lt;&gt;*医保即时拨付*")+SUMIFS(Sheet1!$F$5:$F$28252,Sheet1!$I$5:$I$28252,$B134,Sheet1!$L$5:$L$28252,$A134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34" s="32">
        <f>SUMIFS(Sheet1!$F$5:$F$28252,Sheet1!$I$5:$I$28252,$B134,Sheet1!$L$5:$L$28252,$A134,Sheet1!$D$5:$D$28252,"聚合",Sheet1!$E$5:$E$28252,"&lt;&gt;*调拨*")+SUMIFS(Sheet1!$F$5:$F$28252,Sheet1!$I$5:$I$28252,$B134,Sheet1!$L$5:$L$28252,$A134,Sheet1!$E$5:$E$28252,"*聚合*",Sheet1!$D$5:$D$28252,"&lt;&gt;聚合",Sheet1!$D$5:$D$28252,"&lt;&gt;内部转款",Sheet1!$D$5:$D$28252,"&lt;&gt;内部转账",Sheet1!$E$5:$E$28252,"&lt;&gt;*调拨*")</f>
        <v>0</v>
      </c>
      <c r="G134" s="32">
        <f>SUMIFS(Sheet1!$F$5:$F$28252,Sheet1!$I$5:$I$28252,$B134,Sheet1!$L$5:$L$28252,$A134,Sheet1!$D$5:$D$28252,"24小时微信",Sheet1!$E$5:$E$28252,"&lt;&gt;*调拨*")+SUMIFS(Sheet1!$F$5:$F$28252,Sheet1!$I$5:$I$28252,$B134,Sheet1!$L$5:$L$28252,$A134,Sheet1!$E$5:$E$28252,"*24小时微信*",Sheet1!$D$5:$D$28252,"&lt;&gt;24小时微信",Sheet1!$D$5:$D$28252,"&lt;&gt;内部转款",Sheet1!$D$5:$D$28252,"&lt;&gt;内部转账",Sheet1!$E$5:$E$28252,"&lt;&gt;*调拨*")</f>
        <v>0</v>
      </c>
      <c r="H134" s="32">
        <f>SUMIFS(Sheet1!$F$5:$F$28252,Sheet1!$I$5:$I$28252,$B134,Sheet1!$L$5:$L$28252,$A134,Sheet1!$D$5:$D$28252,"美团",Sheet1!$E$5:$E$28252,"&lt;&gt;*调拨*")+SUMIFS(Sheet1!$F$5:$F$28252,Sheet1!$I$5:$I$28252,$B134,Sheet1!$L$5:$L$28252,$A134,Sheet1!$E$5:$E$28252,"*美团*",Sheet1!$D$5:$D$28252,"&lt;&gt;美团",Sheet1!$D$5:$D$28252,"&lt;&gt;内部转款",Sheet1!$D$5:$D$28252,"&lt;&gt;内部转账",Sheet1!$E$5:$E$28252,"&lt;&gt;*调拨*")</f>
        <v>0</v>
      </c>
      <c r="I134" s="32">
        <f>SUMIFS(Sheet1!$F$5:$F$28252,Sheet1!$I$5:$I$28252,$B134,Sheet1!$L$5:$L$28252,$A134,Sheet1!$D$5:$D$28252,"饿了么",Sheet1!$E$5:$E$28252,"&lt;&gt;*调拨*")+SUMIFS(Sheet1!$F$5:$F$28252,Sheet1!$I$5:$I$28252,$B134,Sheet1!$L$5:$L$28252,$A134,Sheet1!$E$5:$E$28252,"*饿了么*",Sheet1!$D$5:$D$28252,"&lt;&gt;饿了么",Sheet1!$D$5:$D$28252,"&lt;&gt;内部转款",Sheet1!$D$5:$D$28252,"&lt;&gt;内部转账",Sheet1!$E$5:$E$28252,"&lt;&gt;*调拨*")</f>
        <v>0</v>
      </c>
      <c r="J134" s="32">
        <f>SUMIFS(Sheet1!$F$5:$F$28252,Sheet1!$I$5:$I$28252,$B134,Sheet1!$L$5:$L$28252,$A134,Sheet1!$D$5:$D$28252,"健E卡",Sheet1!$E$5:$E$28252,"&lt;&gt;*调拨*")+SUMIFS(Sheet1!$F$5:$F$28252,Sheet1!$I$5:$I$28252,$B134,Sheet1!$L$5:$L$28252,$A134,Sheet1!$E$5:$E$28252,"*健E卡*",Sheet1!$D$5:$D$28252,"&lt;&gt;健E卡",Sheet1!$D$5:$D$28252,"&lt;&gt;内部转款",Sheet1!$D$5:$D$28252,"&lt;&gt;内部转账",Sheet1!$E$5:$E$28252,"&lt;&gt;*调拨*")</f>
        <v>0</v>
      </c>
      <c r="K134" s="32">
        <f>SUMIFS(Sheet1!$F$5:$F$28252,Sheet1!$I$5:$I$28252,$B134,Sheet1!$L$5:$L$28252,$A134,Sheet1!$D$5:$D$28252,"抖音",Sheet1!$E$5:$E$28252,"&lt;&gt;*调拨*")+SUMIFS(Sheet1!$F$5:$F$28252,Sheet1!$I$5:$I$28252,$B134,Sheet1!$L$5:$L$28252,$A134,Sheet1!$E$5:$E$28252,"*抖音*",Sheet1!$D$5:$D$28252,"&lt;&gt;抖音",Sheet1!$D$5:$D$28252,"&lt;&gt;内部转款",Sheet1!$D$5:$D$28252,"&lt;&gt;内部转账",Sheet1!$E$5:$E$28252,"&lt;&gt;*调拨*")</f>
        <v>0</v>
      </c>
      <c r="L134" s="32">
        <f>SUMIFS(Sheet1!$F$5:$F$28252,Sheet1!$I$5:$I$28252,$B134,Sheet1!$L$5:$L$28252,$A134,Sheet1!$D$5:$D$28252,"医卡通",Sheet1!$E$5:$E$28252,"&lt;&gt;*调拨*")+SUMIFS(Sheet1!$F$5:$F$28252,Sheet1!$I$5:$I$28252,$B134,Sheet1!$L$5:$L$28252,$A134,Sheet1!$E$5:$E$28252,"*医卡通*",Sheet1!$D$5:$D$28252,"&lt;&gt;医卡通",Sheet1!$D$5:$D$28252,"&lt;&gt;内部转款",Sheet1!$D$5:$D$28252,"&lt;&gt;内部转账",Sheet1!$E$5:$E$28252,"&lt;&gt;*调拨*")</f>
        <v>0</v>
      </c>
      <c r="M134" s="32">
        <f>SUMIFS(Sheet1!$F$5:$F$28252,Sheet1!$I$5:$I$28252,$B134,Sheet1!$L$5:$L$28252,$A134,Sheet1!$D$5:$D$28252,"企健网",Sheet1!$E$5:$E$28252,"&lt;&gt;*调拨*")+SUMIFS(Sheet1!$F$5:$F$28252,Sheet1!$I$5:$I$28252,$B134,Sheet1!$L$5:$L$28252,$A134,Sheet1!$E$5:$E$28252,"*企健网*",Sheet1!$D$5:$D$28252,"&lt;&gt;企健网",Sheet1!$D$5:$D$28252,"&lt;&gt;内部转款",Sheet1!$D$5:$D$28252,"&lt;&gt;内部转账",Sheet1!$E$5:$E$28252,"&lt;&gt;*调拨*")</f>
        <v>0</v>
      </c>
      <c r="N134" s="32">
        <f>SUMIFS(Sheet1!$F$5:$F$28252,Sheet1!$I$5:$I$28252,$B134,Sheet1!$L$5:$L$28252,$A134,Sheet1!$D$5:$D$28252,"银联",Sheet1!$E$5:$E$28252,"&lt;&gt;*调拨*")+SUMIFS(Sheet1!$F$5:$F$28252,Sheet1!$I$5:$I$28252,$B134,Sheet1!$L$5:$L$28252,$A134,Sheet1!$E$5:$E$28252,"*银联*",Sheet1!$D$5:$D$28252,"&lt;&gt;银联",Sheet1!$D$5:$D$28252,"&lt;&gt;内部转款",Sheet1!$D$5:$D$28252,"&lt;&gt;内部转账",Sheet1!$E$5:$E$28252,"&lt;&gt;*调拨*")</f>
        <v>0</v>
      </c>
      <c r="O134" s="32">
        <f>SUMIFS(Sheet1!$F$5:$F$28252,Sheet1!$I$5:$I$28252,$B134,Sheet1!$L$5:$L$28252,$A134,Sheet1!$D$5:$D$28252,"京东",Sheet1!$E$5:$E$28252,"&lt;&gt;*调拨*")+SUMIFS(Sheet1!$F$5:$F$28252,Sheet1!$I$5:$I$28252,$B134,Sheet1!$L$5:$L$28252,$A134,Sheet1!$E$5:$E$28252,"*京东*",Sheet1!$D$5:$D$28252,"&lt;&gt;京东",Sheet1!$D$5:$D$28252,"&lt;&gt;内部转款",Sheet1!$D$5:$D$28252,"&lt;&gt;内部转账",Sheet1!$E$5:$E$28252,"&lt;&gt;*调拨*")</f>
        <v>0</v>
      </c>
      <c r="P134" s="32">
        <f>SUMIFS(Sheet1!$F$5:$F$28252,Sheet1!$I$5:$I$28252,$B134,Sheet1!$L$5:$L$28252,$A134,Sheet1!$D$5:$D$28252,"药机微信",Sheet1!$E$5:$E$28252,"&lt;&gt;*调拨*")+SUMIFS(Sheet1!$F$5:$F$28252,Sheet1!$I$5:$I$28252,$B134,Sheet1!$L$5:$L$28252,$A134,Sheet1!$E$5:$E$28252,"*药机微信*",Sheet1!$D$5:$D$28252,"&lt;&gt;药机微信",Sheet1!$D$5:$D$28252,"&lt;&gt;内部转款",Sheet1!$D$5:$D$28252,"&lt;&gt;内部转账",Sheet1!$E$5:$E$28252,"&lt;&gt;*调拨*")</f>
        <v>0</v>
      </c>
      <c r="Q134" s="32">
        <f>SUMIFS(Sheet1!$F$5:$F$28252,Sheet1!$I$5:$I$28252,$B134,Sheet1!$L$5:$L$28252,$A134,Sheet1!$D$5:$D$28252,"亲情卡",Sheet1!$E$5:$E$28252,"&lt;&gt;*调拨*")+SUMIFS(Sheet1!$F$5:$F$28252,Sheet1!$I$5:$I$28252,$B134,Sheet1!$L$5:$L$28252,$A134,Sheet1!$E$5:$E$28252,"*亲情卡*",Sheet1!$D$5:$D$28252,"&lt;&gt;亲情卡",Sheet1!$D$5:$D$28252,"&lt;&gt;内部转款",Sheet1!$D$5:$D$28252,"&lt;&gt;内部转账",Sheet1!$E$5:$E$28252,"&lt;&gt;*调拨*")</f>
        <v>0</v>
      </c>
      <c r="R134" s="32">
        <f>SUMIFS(Sheet1!$F$5:$F$28252,Sheet1!$I$5:$I$28252,$B134,Sheet1!$L$5:$L$28252,$A134,Sheet1!$D$5:$D$28252,"优惠券",Sheet1!$E$5:$E$28252,"&lt;&gt;*调拨*")+SUMIFS(Sheet1!$F$5:$F$28252,Sheet1!$I$5:$I$28252,$B134,Sheet1!$L$5:$L$28252,$A134,Sheet1!$E$5:$E$28252,"*优惠券*",Sheet1!$D$5:$D$28252,"&lt;&gt;优惠券",Sheet1!$D$5:$D$28252,"&lt;&gt;内部转款",Sheet1!$D$5:$D$28252,"&lt;&gt;内部转账",Sheet1!$E$5:$E$28252,"&lt;&gt;*调拨*")</f>
        <v>0</v>
      </c>
      <c r="S134" s="32">
        <f>SUMIFS(Sheet1!$F$5:$F$28252,Sheet1!$I$5:$I$28252,$B134,Sheet1!$L$5:$L$28252,$A134,Sheet1!$D$5:$D$28252,"代金券",Sheet1!$E$5:$E$28252,"&lt;&gt;*调拨*")+SUMIFS(Sheet1!$F$5:$F$28252,Sheet1!$I$5:$I$28252,$B134,Sheet1!$L$5:$L$28252,$A134,Sheet1!$E$5:$E$28252,"*代金券*",Sheet1!$D$5:$D$28252,"&lt;&gt;代金券",Sheet1!$D$5:$D$28252,"&lt;&gt;内部转款",Sheet1!$D$5:$D$28252,"&lt;&gt;内部转账",Sheet1!$E$5:$E$28252,"&lt;&gt;*调拨*")</f>
        <v>0</v>
      </c>
      <c r="T134" s="32">
        <f>SUMIFS(Sheet1!$F$5:$F$28252,Sheet1!$I$5:$I$28252,$B134,Sheet1!$L$5:$L$28252,$A134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134,Sheet1!$L$5:$L$28252,$A134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134,Sheet1!$L$5:$L$28252,$A134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134,Sheet1!$L$5:$L$28252,$A134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4" s="32">
        <f>SUMIFS(Sheet1!$F$5:$F$28252,Sheet1!$I$5:$I$28252,$B134,Sheet1!$L$5:$L$28252,$A134,Sheet1!$E$5:$E$28252,"*调拨*")</f>
        <v>0</v>
      </c>
      <c r="V134" s="32">
        <f>SUMIFS(Sheet1!$F$5:$F$28252,Sheet1!$I$5:$I$28252,$B134,Sheet1!$L$5:$L$28252,$A134,Sheet1!$D$5:$D$28252,"储值",Sheet1!$E$5:$E$28252,"&lt;&gt;*调拨*")+SUMIFS(Sheet1!$F$5:$F$28252,Sheet1!$I$5:$I$28252,$B134,Sheet1!$L$5:$L$28252,$A134,Sheet1!$E$5:$E$28252,"*储值*",Sheet1!$D$5:$D$28252,"&lt;&gt;储值",Sheet1!$D$5:$D$28252,"&lt;&gt;内部转款",Sheet1!$D$5:$D$28252,"&lt;&gt;内部转账",Sheet1!$E$5:$E$28252,"&lt;&gt;*调拨*")</f>
        <v>0</v>
      </c>
      <c r="W134" s="32">
        <f>SUMIFS(Sheet1!$F$5:$F$28252,Sheet1!$I$5:$I$28252,$B134,Sheet1!$L$5:$L$28252,$A134,Sheet1!$D$5:$D$28252,"效期",Sheet1!$E$5:$E$28252,"&lt;&gt;*调拨*")+SUMIFS(Sheet1!$F$5:$F$28252,Sheet1!$I$5:$I$28252,$B134,Sheet1!$L$5:$L$28252,$A134,Sheet1!$E$5:$E$28252,"*效期*",Sheet1!$D$5:$D$28252,"&lt;&gt;效期",Sheet1!$D$5:$D$28252,"&lt;&gt;内部转款",Sheet1!$D$5:$D$28252,"&lt;&gt;内部转账",Sheet1!$E$5:$E$28252,"&lt;&gt;*调拨*")</f>
        <v>0</v>
      </c>
      <c r="X134" s="32">
        <f>SUMIFS(Sheet1!$F$5:$F$28252,Sheet1!$I$5:$I$28252,$B134,Sheet1!$L$5:$L$28252,$A134,Sheet1!$D$5:$D$28252,"内部转款",Sheet1!$E$5:$E$28252,"&lt;&gt;*调拨*")+SUMIFS(Sheet1!$F$5:$F$28252,Sheet1!$I$5:$I$28252,$B134,Sheet1!$L$5:$L$28252,$A134,Sheet1!$D$5:$D$28252,"内部转账",Sheet1!$E$5:$E$28252,"&lt;&gt;*调拨*")</f>
        <v>0</v>
      </c>
      <c r="Y134" s="32">
        <f t="shared" si="8"/>
        <v>0</v>
      </c>
      <c r="Z134" s="32">
        <f>SUMIFS(Sheet1!$F$5:$F$28252,Sheet1!$I$5:$I$28252,$B134,Sheet1!$L$5:$L$28252,$A134)</f>
        <v>104.88</v>
      </c>
      <c r="AA134" s="32">
        <f>SUMIFS(Sheet1!$G$5:$G$28252,Sheet1!$I$5:$I$28252,$B134,Sheet1!$L$5:$L$28252,$A134,Sheet1!$D$5:$D$28252,"工资",Sheet1!$E$5:$E$28252,"&lt;&gt;*调拨*")+SUMIFS(Sheet1!$G$5:$G$28252,Sheet1!$I$5:$I$28252,$B134,Sheet1!$L$5:$L$28252,$A134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34" s="32">
        <f>SUMIFS(Sheet1!$G$5:$G$28252,Sheet1!$I$5:$I$28252,$B134,Sheet1!$L$5:$L$28252,$A134,Sheet1!$D$5:$D$28252,"水费",Sheet1!$E$5:$E$28252,"&lt;&gt;*调拨*")+SUMIFS(Sheet1!$G$5:$G$28252,Sheet1!$I$5:$I$28252,$B134,Sheet1!$L$5:$L$28252,$A134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4" s="32">
        <f>SUMIFS(Sheet1!$G$5:$G$28252,Sheet1!$I$5:$I$28252,$B134,Sheet1!$L$5:$L$28252,$A134,Sheet1!$D$5:$D$28252,"电费",Sheet1!$E$5:$E$28252,"&lt;&gt;*调拨*")+SUMIFS(Sheet1!$G$5:$G$28252,Sheet1!$I$5:$I$28252,$B134,Sheet1!$L$5:$L$28252,$A134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4" s="32">
        <f>SUMIFS(Sheet1!$G$5:$G$28252,Sheet1!$I$5:$I$28252,$B134,Sheet1!$L$5:$L$28252,$A134,Sheet1!$D$5:$D$28252,"宽带费",Sheet1!$E$5:$E$28252,"&lt;&gt;*调拨*")+SUMIFS(Sheet1!$G$5:$G$28252,Sheet1!$I$5:$I$28252,$B134,Sheet1!$L$5:$L$28252,$A134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34" s="32">
        <f>SUMIFS(Sheet1!$G$5:$G$28252,Sheet1!$I$5:$I$28252,$B134,Sheet1!$L$5:$L$28252,$A134,Sheet1!$D$5:$D$28252,"办公费",Sheet1!$E$5:$E$28252,"&lt;&gt;*调拨*")+SUMIFS(Sheet1!$G$5:$G$28252,Sheet1!$I$5:$I$28252,$B134,Sheet1!$L$5:$L$28252,$A134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4" s="32">
        <f>SUMIFS(Sheet1!$G$5:$G$28252,Sheet1!$I$5:$I$28252,$B134,Sheet1!$L$5:$L$28252,$A134,Sheet1!$D$5:$D$28252,"话费",Sheet1!$E$5:$E$28252,"&lt;&gt;*调拨*")+SUMIFS(Sheet1!$G$5:$G$28252,Sheet1!$I$5:$I$28252,$B134,Sheet1!$L$5:$L$28252,$A134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4" s="32">
        <f>SUMIFS(Sheet1!$G$5:$G$28252,Sheet1!$I$5:$I$28252,$B134,Sheet1!$L$5:$L$28252,$A134,Sheet1!$D$5:$D$28252,"房租",Sheet1!$E$5:$E$28252,"&lt;&gt;*调拨*")+SUMIFS(Sheet1!$G$5:$G$28252,Sheet1!$I$5:$I$28252,$B134,Sheet1!$L$5:$L$28252,$A134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34" s="32">
        <f>SUMIFS(Sheet1!$G$5:$G$28252,Sheet1!$I$5:$I$28252,$B134,Sheet1!$L$5:$L$28252,$A134,Sheet1!$E$5:$E$28252,"*调拨*")</f>
        <v>0</v>
      </c>
      <c r="AI134" s="32">
        <f>SUMIFS(Sheet1!$G$5:$G$28252,Sheet1!$I$5:$I$28252,$B134,Sheet1!$L$5:$L$28252,$A134,Sheet1!$D$5:$D$28252,"内部转款",Sheet1!$E$5:$E$28252,"&lt;&gt;*调拨*")+SUMIFS(Sheet1!$G$5:$G$28252,Sheet1!$I$5:$I$28252,$B134,Sheet1!$L$5:$L$28252,$A134,Sheet1!$D$5:$D$28252,"内部转账",Sheet1!$E$5:$E$28252,"&lt;&gt;*调拨*")</f>
        <v>0</v>
      </c>
      <c r="AJ134" s="32">
        <f t="shared" si="9"/>
        <v>0</v>
      </c>
      <c r="AK134" s="32">
        <f>SUMIFS(Sheet1!$G$5:$G$28252,Sheet1!$I$5:$I$28252,$B134,Sheet1!$L$5:$L$28252,$A134)</f>
        <v>0</v>
      </c>
      <c r="AL134" s="32">
        <f t="shared" si="10"/>
        <v>104.88</v>
      </c>
    </row>
    <row r="135" ht="16.5" spans="1:38">
      <c r="A135" s="30">
        <v>202602</v>
      </c>
      <c r="B135" s="31" t="s">
        <v>1131</v>
      </c>
      <c r="C135" s="32">
        <f>SUMIFS(Sheet1!$F$5:$F$28252,Sheet1!$I$5:$I$28252,$B135,Sheet1!$L$5:$L$28252,$A135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588.89</v>
      </c>
      <c r="D135" s="32">
        <f>SUMIFS(Sheet1!$F$5:$F$28252,Sheet1!$I$5:$I$28252,$B135,Sheet1!$L$5:$L$28252,$A135,Sheet1!$D$5:$D$28252,"医保即时拨付",Sheet1!$E$5:$E$28252,"&lt;&gt;*调拨*")+SUMIFS(Sheet1!$F$5:$F$28252,Sheet1!$I$5:$I$28252,$B135,Sheet1!$L$5:$L$28252,$A135,Sheet1!$E$5:$E$28252,"*医保即时拨付*",Sheet1!$D$5:$D$28252,"&lt;&gt;医保即时拨付",Sheet1!$D$5:$D$28252,"&lt;&gt;内部转款",Sheet1!$D$5:$D$28252,"&lt;&gt;内部转账",Sheet1!$E$5:$E$28252,"&lt;&gt;*调拨*")</f>
        <v>0</v>
      </c>
      <c r="E135" s="32">
        <f>SUMIFS(Sheet1!$F$5:$F$28252,Sheet1!$I$5:$I$28252,$B135,Sheet1!$L$5:$L$28252,$A135,Sheet1!$D$5:$D$28252,"医保",Sheet1!$E$5:$E$28252,"&lt;&gt;*调拨*",Sheet1!$E$5:$E$28252,"&lt;&gt;*医保即时拨付*")+SUMIFS(Sheet1!$F$5:$F$28252,Sheet1!$I$5:$I$28252,$B135,Sheet1!$L$5:$L$28252,$A135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35" s="32">
        <f>SUMIFS(Sheet1!$F$5:$F$28252,Sheet1!$I$5:$I$28252,$B135,Sheet1!$L$5:$L$28252,$A135,Sheet1!$D$5:$D$28252,"聚合",Sheet1!$E$5:$E$28252,"&lt;&gt;*调拨*")+SUMIFS(Sheet1!$F$5:$F$28252,Sheet1!$I$5:$I$28252,$B135,Sheet1!$L$5:$L$28252,$A135,Sheet1!$E$5:$E$28252,"*聚合*",Sheet1!$D$5:$D$28252,"&lt;&gt;聚合",Sheet1!$D$5:$D$28252,"&lt;&gt;内部转款",Sheet1!$D$5:$D$28252,"&lt;&gt;内部转账",Sheet1!$E$5:$E$28252,"&lt;&gt;*调拨*")</f>
        <v>0</v>
      </c>
      <c r="G135" s="32">
        <f>SUMIFS(Sheet1!$F$5:$F$28252,Sheet1!$I$5:$I$28252,$B135,Sheet1!$L$5:$L$28252,$A135,Sheet1!$D$5:$D$28252,"24小时微信",Sheet1!$E$5:$E$28252,"&lt;&gt;*调拨*")+SUMIFS(Sheet1!$F$5:$F$28252,Sheet1!$I$5:$I$28252,$B135,Sheet1!$L$5:$L$28252,$A135,Sheet1!$E$5:$E$28252,"*24小时微信*",Sheet1!$D$5:$D$28252,"&lt;&gt;24小时微信",Sheet1!$D$5:$D$28252,"&lt;&gt;内部转款",Sheet1!$D$5:$D$28252,"&lt;&gt;内部转账",Sheet1!$E$5:$E$28252,"&lt;&gt;*调拨*")</f>
        <v>0</v>
      </c>
      <c r="H135" s="32">
        <f>SUMIFS(Sheet1!$F$5:$F$28252,Sheet1!$I$5:$I$28252,$B135,Sheet1!$L$5:$L$28252,$A135,Sheet1!$D$5:$D$28252,"美团",Sheet1!$E$5:$E$28252,"&lt;&gt;*调拨*")+SUMIFS(Sheet1!$F$5:$F$28252,Sheet1!$I$5:$I$28252,$B135,Sheet1!$L$5:$L$28252,$A135,Sheet1!$E$5:$E$28252,"*美团*",Sheet1!$D$5:$D$28252,"&lt;&gt;美团",Sheet1!$D$5:$D$28252,"&lt;&gt;内部转款",Sheet1!$D$5:$D$28252,"&lt;&gt;内部转账",Sheet1!$E$5:$E$28252,"&lt;&gt;*调拨*")</f>
        <v>0</v>
      </c>
      <c r="I135" s="32">
        <f>SUMIFS(Sheet1!$F$5:$F$28252,Sheet1!$I$5:$I$28252,$B135,Sheet1!$L$5:$L$28252,$A135,Sheet1!$D$5:$D$28252,"饿了么",Sheet1!$E$5:$E$28252,"&lt;&gt;*调拨*")+SUMIFS(Sheet1!$F$5:$F$28252,Sheet1!$I$5:$I$28252,$B135,Sheet1!$L$5:$L$28252,$A135,Sheet1!$E$5:$E$28252,"*饿了么*",Sheet1!$D$5:$D$28252,"&lt;&gt;饿了么",Sheet1!$D$5:$D$28252,"&lt;&gt;内部转款",Sheet1!$D$5:$D$28252,"&lt;&gt;内部转账",Sheet1!$E$5:$E$28252,"&lt;&gt;*调拨*")</f>
        <v>0</v>
      </c>
      <c r="J135" s="32">
        <f>SUMIFS(Sheet1!$F$5:$F$28252,Sheet1!$I$5:$I$28252,$B135,Sheet1!$L$5:$L$28252,$A135,Sheet1!$D$5:$D$28252,"健E卡",Sheet1!$E$5:$E$28252,"&lt;&gt;*调拨*")+SUMIFS(Sheet1!$F$5:$F$28252,Sheet1!$I$5:$I$28252,$B135,Sheet1!$L$5:$L$28252,$A135,Sheet1!$E$5:$E$28252,"*健E卡*",Sheet1!$D$5:$D$28252,"&lt;&gt;健E卡",Sheet1!$D$5:$D$28252,"&lt;&gt;内部转款",Sheet1!$D$5:$D$28252,"&lt;&gt;内部转账",Sheet1!$E$5:$E$28252,"&lt;&gt;*调拨*")</f>
        <v>0</v>
      </c>
      <c r="K135" s="32">
        <f>SUMIFS(Sheet1!$F$5:$F$28252,Sheet1!$I$5:$I$28252,$B135,Sheet1!$L$5:$L$28252,$A135,Sheet1!$D$5:$D$28252,"抖音",Sheet1!$E$5:$E$28252,"&lt;&gt;*调拨*")+SUMIFS(Sheet1!$F$5:$F$28252,Sheet1!$I$5:$I$28252,$B135,Sheet1!$L$5:$L$28252,$A135,Sheet1!$E$5:$E$28252,"*抖音*",Sheet1!$D$5:$D$28252,"&lt;&gt;抖音",Sheet1!$D$5:$D$28252,"&lt;&gt;内部转款",Sheet1!$D$5:$D$28252,"&lt;&gt;内部转账",Sheet1!$E$5:$E$28252,"&lt;&gt;*调拨*")</f>
        <v>0</v>
      </c>
      <c r="L135" s="32">
        <f>SUMIFS(Sheet1!$F$5:$F$28252,Sheet1!$I$5:$I$28252,$B135,Sheet1!$L$5:$L$28252,$A135,Sheet1!$D$5:$D$28252,"医卡通",Sheet1!$E$5:$E$28252,"&lt;&gt;*调拨*")+SUMIFS(Sheet1!$F$5:$F$28252,Sheet1!$I$5:$I$28252,$B135,Sheet1!$L$5:$L$28252,$A135,Sheet1!$E$5:$E$28252,"*医卡通*",Sheet1!$D$5:$D$28252,"&lt;&gt;医卡通",Sheet1!$D$5:$D$28252,"&lt;&gt;内部转款",Sheet1!$D$5:$D$28252,"&lt;&gt;内部转账",Sheet1!$E$5:$E$28252,"&lt;&gt;*调拨*")</f>
        <v>0</v>
      </c>
      <c r="M135" s="32">
        <f>SUMIFS(Sheet1!$F$5:$F$28252,Sheet1!$I$5:$I$28252,$B135,Sheet1!$L$5:$L$28252,$A135,Sheet1!$D$5:$D$28252,"企健网",Sheet1!$E$5:$E$28252,"&lt;&gt;*调拨*")+SUMIFS(Sheet1!$F$5:$F$28252,Sheet1!$I$5:$I$28252,$B135,Sheet1!$L$5:$L$28252,$A135,Sheet1!$E$5:$E$28252,"*企健网*",Sheet1!$D$5:$D$28252,"&lt;&gt;企健网",Sheet1!$D$5:$D$28252,"&lt;&gt;内部转款",Sheet1!$D$5:$D$28252,"&lt;&gt;内部转账",Sheet1!$E$5:$E$28252,"&lt;&gt;*调拨*")</f>
        <v>0</v>
      </c>
      <c r="N135" s="32">
        <f>SUMIFS(Sheet1!$F$5:$F$28252,Sheet1!$I$5:$I$28252,$B135,Sheet1!$L$5:$L$28252,$A135,Sheet1!$D$5:$D$28252,"银联",Sheet1!$E$5:$E$28252,"&lt;&gt;*调拨*")+SUMIFS(Sheet1!$F$5:$F$28252,Sheet1!$I$5:$I$28252,$B135,Sheet1!$L$5:$L$28252,$A135,Sheet1!$E$5:$E$28252,"*银联*",Sheet1!$D$5:$D$28252,"&lt;&gt;银联",Sheet1!$D$5:$D$28252,"&lt;&gt;内部转款",Sheet1!$D$5:$D$28252,"&lt;&gt;内部转账",Sheet1!$E$5:$E$28252,"&lt;&gt;*调拨*")</f>
        <v>0</v>
      </c>
      <c r="O135" s="32">
        <f>SUMIFS(Sheet1!$F$5:$F$28252,Sheet1!$I$5:$I$28252,$B135,Sheet1!$L$5:$L$28252,$A135,Sheet1!$D$5:$D$28252,"京东",Sheet1!$E$5:$E$28252,"&lt;&gt;*调拨*")+SUMIFS(Sheet1!$F$5:$F$28252,Sheet1!$I$5:$I$28252,$B135,Sheet1!$L$5:$L$28252,$A135,Sheet1!$E$5:$E$28252,"*京东*",Sheet1!$D$5:$D$28252,"&lt;&gt;京东",Sheet1!$D$5:$D$28252,"&lt;&gt;内部转款",Sheet1!$D$5:$D$28252,"&lt;&gt;内部转账",Sheet1!$E$5:$E$28252,"&lt;&gt;*调拨*")</f>
        <v>0</v>
      </c>
      <c r="P135" s="32">
        <f>SUMIFS(Sheet1!$F$5:$F$28252,Sheet1!$I$5:$I$28252,$B135,Sheet1!$L$5:$L$28252,$A135,Sheet1!$D$5:$D$28252,"药机微信",Sheet1!$E$5:$E$28252,"&lt;&gt;*调拨*")+SUMIFS(Sheet1!$F$5:$F$28252,Sheet1!$I$5:$I$28252,$B135,Sheet1!$L$5:$L$28252,$A135,Sheet1!$E$5:$E$28252,"*药机微信*",Sheet1!$D$5:$D$28252,"&lt;&gt;药机微信",Sheet1!$D$5:$D$28252,"&lt;&gt;内部转款",Sheet1!$D$5:$D$28252,"&lt;&gt;内部转账",Sheet1!$E$5:$E$28252,"&lt;&gt;*调拨*")</f>
        <v>0</v>
      </c>
      <c r="Q135" s="32">
        <f>SUMIFS(Sheet1!$F$5:$F$28252,Sheet1!$I$5:$I$28252,$B135,Sheet1!$L$5:$L$28252,$A135,Sheet1!$D$5:$D$28252,"亲情卡",Sheet1!$E$5:$E$28252,"&lt;&gt;*调拨*")+SUMIFS(Sheet1!$F$5:$F$28252,Sheet1!$I$5:$I$28252,$B135,Sheet1!$L$5:$L$28252,$A135,Sheet1!$E$5:$E$28252,"*亲情卡*",Sheet1!$D$5:$D$28252,"&lt;&gt;亲情卡",Sheet1!$D$5:$D$28252,"&lt;&gt;内部转款",Sheet1!$D$5:$D$28252,"&lt;&gt;内部转账",Sheet1!$E$5:$E$28252,"&lt;&gt;*调拨*")</f>
        <v>0</v>
      </c>
      <c r="R135" s="32">
        <f>SUMIFS(Sheet1!$F$5:$F$28252,Sheet1!$I$5:$I$28252,$B135,Sheet1!$L$5:$L$28252,$A135,Sheet1!$D$5:$D$28252,"优惠券",Sheet1!$E$5:$E$28252,"&lt;&gt;*调拨*")+SUMIFS(Sheet1!$F$5:$F$28252,Sheet1!$I$5:$I$28252,$B135,Sheet1!$L$5:$L$28252,$A135,Sheet1!$E$5:$E$28252,"*优惠券*",Sheet1!$D$5:$D$28252,"&lt;&gt;优惠券",Sheet1!$D$5:$D$28252,"&lt;&gt;内部转款",Sheet1!$D$5:$D$28252,"&lt;&gt;内部转账",Sheet1!$E$5:$E$28252,"&lt;&gt;*调拨*")</f>
        <v>0</v>
      </c>
      <c r="S135" s="32">
        <f>SUMIFS(Sheet1!$F$5:$F$28252,Sheet1!$I$5:$I$28252,$B135,Sheet1!$L$5:$L$28252,$A135,Sheet1!$D$5:$D$28252,"代金券",Sheet1!$E$5:$E$28252,"&lt;&gt;*调拨*")+SUMIFS(Sheet1!$F$5:$F$28252,Sheet1!$I$5:$I$28252,$B135,Sheet1!$L$5:$L$28252,$A135,Sheet1!$E$5:$E$28252,"*代金券*",Sheet1!$D$5:$D$28252,"&lt;&gt;代金券",Sheet1!$D$5:$D$28252,"&lt;&gt;内部转款",Sheet1!$D$5:$D$28252,"&lt;&gt;内部转账",Sheet1!$E$5:$E$28252,"&lt;&gt;*调拨*")</f>
        <v>0</v>
      </c>
      <c r="T135" s="32">
        <f>SUMIFS(Sheet1!$F$5:$F$28252,Sheet1!$I$5:$I$28252,$B135,Sheet1!$L$5:$L$28252,$A135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135,Sheet1!$L$5:$L$28252,$A135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135,Sheet1!$L$5:$L$28252,$A135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135,Sheet1!$L$5:$L$28252,$A135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5" s="32">
        <f>SUMIFS(Sheet1!$F$5:$F$28252,Sheet1!$I$5:$I$28252,$B135,Sheet1!$L$5:$L$28252,$A135,Sheet1!$E$5:$E$28252,"*调拨*")</f>
        <v>0</v>
      </c>
      <c r="V135" s="32">
        <f>SUMIFS(Sheet1!$F$5:$F$28252,Sheet1!$I$5:$I$28252,$B135,Sheet1!$L$5:$L$28252,$A135,Sheet1!$D$5:$D$28252,"储值",Sheet1!$E$5:$E$28252,"&lt;&gt;*调拨*")+SUMIFS(Sheet1!$F$5:$F$28252,Sheet1!$I$5:$I$28252,$B135,Sheet1!$L$5:$L$28252,$A135,Sheet1!$E$5:$E$28252,"*储值*",Sheet1!$D$5:$D$28252,"&lt;&gt;储值",Sheet1!$D$5:$D$28252,"&lt;&gt;内部转款",Sheet1!$D$5:$D$28252,"&lt;&gt;内部转账",Sheet1!$E$5:$E$28252,"&lt;&gt;*调拨*")</f>
        <v>0</v>
      </c>
      <c r="W135" s="32">
        <f>SUMIFS(Sheet1!$F$5:$F$28252,Sheet1!$I$5:$I$28252,$B135,Sheet1!$L$5:$L$28252,$A135,Sheet1!$D$5:$D$28252,"效期",Sheet1!$E$5:$E$28252,"&lt;&gt;*调拨*")+SUMIFS(Sheet1!$F$5:$F$28252,Sheet1!$I$5:$I$28252,$B135,Sheet1!$L$5:$L$28252,$A135,Sheet1!$E$5:$E$28252,"*效期*",Sheet1!$D$5:$D$28252,"&lt;&gt;效期",Sheet1!$D$5:$D$28252,"&lt;&gt;内部转款",Sheet1!$D$5:$D$28252,"&lt;&gt;内部转账",Sheet1!$E$5:$E$28252,"&lt;&gt;*调拨*")</f>
        <v>0</v>
      </c>
      <c r="X135" s="32">
        <f>SUMIFS(Sheet1!$F$5:$F$28252,Sheet1!$I$5:$I$28252,$B135,Sheet1!$L$5:$L$28252,$A135,Sheet1!$D$5:$D$28252,"内部转款",Sheet1!$E$5:$E$28252,"&lt;&gt;*调拨*")+SUMIFS(Sheet1!$F$5:$F$28252,Sheet1!$I$5:$I$28252,$B135,Sheet1!$L$5:$L$28252,$A135,Sheet1!$D$5:$D$28252,"内部转账",Sheet1!$E$5:$E$28252,"&lt;&gt;*调拨*")</f>
        <v>0</v>
      </c>
      <c r="Y135" s="32">
        <f t="shared" si="8"/>
        <v>0</v>
      </c>
      <c r="Z135" s="32">
        <f>SUMIFS(Sheet1!$F$5:$F$28252,Sheet1!$I$5:$I$28252,$B135,Sheet1!$L$5:$L$28252,$A135)</f>
        <v>588.89</v>
      </c>
      <c r="AA135" s="32">
        <f>SUMIFS(Sheet1!$G$5:$G$28252,Sheet1!$I$5:$I$28252,$B135,Sheet1!$L$5:$L$28252,$A135,Sheet1!$D$5:$D$28252,"工资",Sheet1!$E$5:$E$28252,"&lt;&gt;*调拨*")+SUMIFS(Sheet1!$G$5:$G$28252,Sheet1!$I$5:$I$28252,$B135,Sheet1!$L$5:$L$28252,$A135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35" s="32">
        <f>SUMIFS(Sheet1!$G$5:$G$28252,Sheet1!$I$5:$I$28252,$B135,Sheet1!$L$5:$L$28252,$A135,Sheet1!$D$5:$D$28252,"水费",Sheet1!$E$5:$E$28252,"&lt;&gt;*调拨*")+SUMIFS(Sheet1!$G$5:$G$28252,Sheet1!$I$5:$I$28252,$B135,Sheet1!$L$5:$L$28252,$A135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5" s="32">
        <f>SUMIFS(Sheet1!$G$5:$G$28252,Sheet1!$I$5:$I$28252,$B135,Sheet1!$L$5:$L$28252,$A135,Sheet1!$D$5:$D$28252,"电费",Sheet1!$E$5:$E$28252,"&lt;&gt;*调拨*")+SUMIFS(Sheet1!$G$5:$G$28252,Sheet1!$I$5:$I$28252,$B135,Sheet1!$L$5:$L$28252,$A135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5" s="32">
        <f>SUMIFS(Sheet1!$G$5:$G$28252,Sheet1!$I$5:$I$28252,$B135,Sheet1!$L$5:$L$28252,$A135,Sheet1!$D$5:$D$28252,"宽带费",Sheet1!$E$5:$E$28252,"&lt;&gt;*调拨*")+SUMIFS(Sheet1!$G$5:$G$28252,Sheet1!$I$5:$I$28252,$B135,Sheet1!$L$5:$L$28252,$A135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35" s="32">
        <f>SUMIFS(Sheet1!$G$5:$G$28252,Sheet1!$I$5:$I$28252,$B135,Sheet1!$L$5:$L$28252,$A135,Sheet1!$D$5:$D$28252,"办公费",Sheet1!$E$5:$E$28252,"&lt;&gt;*调拨*")+SUMIFS(Sheet1!$G$5:$G$28252,Sheet1!$I$5:$I$28252,$B135,Sheet1!$L$5:$L$28252,$A135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5" s="32">
        <f>SUMIFS(Sheet1!$G$5:$G$28252,Sheet1!$I$5:$I$28252,$B135,Sheet1!$L$5:$L$28252,$A135,Sheet1!$D$5:$D$28252,"话费",Sheet1!$E$5:$E$28252,"&lt;&gt;*调拨*")+SUMIFS(Sheet1!$G$5:$G$28252,Sheet1!$I$5:$I$28252,$B135,Sheet1!$L$5:$L$28252,$A135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5" s="32">
        <f>SUMIFS(Sheet1!$G$5:$G$28252,Sheet1!$I$5:$I$28252,$B135,Sheet1!$L$5:$L$28252,$A135,Sheet1!$D$5:$D$28252,"房租",Sheet1!$E$5:$E$28252,"&lt;&gt;*调拨*")+SUMIFS(Sheet1!$G$5:$G$28252,Sheet1!$I$5:$I$28252,$B135,Sheet1!$L$5:$L$28252,$A135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35" s="32">
        <f>SUMIFS(Sheet1!$G$5:$G$28252,Sheet1!$I$5:$I$28252,$B135,Sheet1!$L$5:$L$28252,$A135,Sheet1!$E$5:$E$28252,"*调拨*")</f>
        <v>0</v>
      </c>
      <c r="AI135" s="32">
        <f>SUMIFS(Sheet1!$G$5:$G$28252,Sheet1!$I$5:$I$28252,$B135,Sheet1!$L$5:$L$28252,$A135,Sheet1!$D$5:$D$28252,"内部转款",Sheet1!$E$5:$E$28252,"&lt;&gt;*调拨*")+SUMIFS(Sheet1!$G$5:$G$28252,Sheet1!$I$5:$I$28252,$B135,Sheet1!$L$5:$L$28252,$A135,Sheet1!$D$5:$D$28252,"内部转账",Sheet1!$E$5:$E$28252,"&lt;&gt;*调拨*")</f>
        <v>0</v>
      </c>
      <c r="AJ135" s="32">
        <f t="shared" si="9"/>
        <v>0</v>
      </c>
      <c r="AK135" s="32">
        <f>SUMIFS(Sheet1!$G$5:$G$28252,Sheet1!$I$5:$I$28252,$B135,Sheet1!$L$5:$L$28252,$A135)</f>
        <v>0</v>
      </c>
      <c r="AL135" s="32">
        <f t="shared" si="10"/>
        <v>588.89</v>
      </c>
    </row>
    <row r="136" ht="16.5" spans="1:38">
      <c r="A136" s="30">
        <v>202602</v>
      </c>
      <c r="B136" s="31" t="s">
        <v>89</v>
      </c>
      <c r="C136" s="32">
        <f>SUMIFS(Sheet1!$F$5:$F$28252,Sheet1!$I$5:$I$28252,$B136,Sheet1!$L$5:$L$28252,$A136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1905.37</v>
      </c>
      <c r="D136" s="32">
        <f>SUMIFS(Sheet1!$F$5:$F$28252,Sheet1!$I$5:$I$28252,$B136,Sheet1!$L$5:$L$28252,$A136,Sheet1!$D$5:$D$28252,"医保即时拨付",Sheet1!$E$5:$E$28252,"&lt;&gt;*调拨*")+SUMIFS(Sheet1!$F$5:$F$28252,Sheet1!$I$5:$I$28252,$B136,Sheet1!$L$5:$L$28252,$A136,Sheet1!$E$5:$E$28252,"*医保即时拨付*",Sheet1!$D$5:$D$28252,"&lt;&gt;医保即时拨付",Sheet1!$D$5:$D$28252,"&lt;&gt;内部转款",Sheet1!$D$5:$D$28252,"&lt;&gt;内部转账",Sheet1!$E$5:$E$28252,"&lt;&gt;*调拨*")</f>
        <v>0</v>
      </c>
      <c r="E136" s="32">
        <f>SUMIFS(Sheet1!$F$5:$F$28252,Sheet1!$I$5:$I$28252,$B136,Sheet1!$L$5:$L$28252,$A136,Sheet1!$D$5:$D$28252,"医保",Sheet1!$E$5:$E$28252,"&lt;&gt;*调拨*",Sheet1!$E$5:$E$28252,"&lt;&gt;*医保即时拨付*")+SUMIFS(Sheet1!$F$5:$F$28252,Sheet1!$I$5:$I$28252,$B136,Sheet1!$L$5:$L$28252,$A136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36" s="32">
        <f>SUMIFS(Sheet1!$F$5:$F$28252,Sheet1!$I$5:$I$28252,$B136,Sheet1!$L$5:$L$28252,$A136,Sheet1!$D$5:$D$28252,"聚合",Sheet1!$E$5:$E$28252,"&lt;&gt;*调拨*")+SUMIFS(Sheet1!$F$5:$F$28252,Sheet1!$I$5:$I$28252,$B136,Sheet1!$L$5:$L$28252,$A136,Sheet1!$E$5:$E$28252,"*聚合*",Sheet1!$D$5:$D$28252,"&lt;&gt;聚合",Sheet1!$D$5:$D$28252,"&lt;&gt;内部转款",Sheet1!$D$5:$D$28252,"&lt;&gt;内部转账",Sheet1!$E$5:$E$28252,"&lt;&gt;*调拨*")</f>
        <v>0</v>
      </c>
      <c r="G136" s="32">
        <f>SUMIFS(Sheet1!$F$5:$F$28252,Sheet1!$I$5:$I$28252,$B136,Sheet1!$L$5:$L$28252,$A136,Sheet1!$D$5:$D$28252,"24小时微信",Sheet1!$E$5:$E$28252,"&lt;&gt;*调拨*")+SUMIFS(Sheet1!$F$5:$F$28252,Sheet1!$I$5:$I$28252,$B136,Sheet1!$L$5:$L$28252,$A136,Sheet1!$E$5:$E$28252,"*24小时微信*",Sheet1!$D$5:$D$28252,"&lt;&gt;24小时微信",Sheet1!$D$5:$D$28252,"&lt;&gt;内部转款",Sheet1!$D$5:$D$28252,"&lt;&gt;内部转账",Sheet1!$E$5:$E$28252,"&lt;&gt;*调拨*")</f>
        <v>0</v>
      </c>
      <c r="H136" s="32">
        <f>SUMIFS(Sheet1!$F$5:$F$28252,Sheet1!$I$5:$I$28252,$B136,Sheet1!$L$5:$L$28252,$A136,Sheet1!$D$5:$D$28252,"美团",Sheet1!$E$5:$E$28252,"&lt;&gt;*调拨*")+SUMIFS(Sheet1!$F$5:$F$28252,Sheet1!$I$5:$I$28252,$B136,Sheet1!$L$5:$L$28252,$A136,Sheet1!$E$5:$E$28252,"*美团*",Sheet1!$D$5:$D$28252,"&lt;&gt;美团",Sheet1!$D$5:$D$28252,"&lt;&gt;内部转款",Sheet1!$D$5:$D$28252,"&lt;&gt;内部转账",Sheet1!$E$5:$E$28252,"&lt;&gt;*调拨*")</f>
        <v>0</v>
      </c>
      <c r="I136" s="32">
        <f>SUMIFS(Sheet1!$F$5:$F$28252,Sheet1!$I$5:$I$28252,$B136,Sheet1!$L$5:$L$28252,$A136,Sheet1!$D$5:$D$28252,"饿了么",Sheet1!$E$5:$E$28252,"&lt;&gt;*调拨*")+SUMIFS(Sheet1!$F$5:$F$28252,Sheet1!$I$5:$I$28252,$B136,Sheet1!$L$5:$L$28252,$A136,Sheet1!$E$5:$E$28252,"*饿了么*",Sheet1!$D$5:$D$28252,"&lt;&gt;饿了么",Sheet1!$D$5:$D$28252,"&lt;&gt;内部转款",Sheet1!$D$5:$D$28252,"&lt;&gt;内部转账",Sheet1!$E$5:$E$28252,"&lt;&gt;*调拨*")</f>
        <v>0</v>
      </c>
      <c r="J136" s="32">
        <f>SUMIFS(Sheet1!$F$5:$F$28252,Sheet1!$I$5:$I$28252,$B136,Sheet1!$L$5:$L$28252,$A136,Sheet1!$D$5:$D$28252,"健E卡",Sheet1!$E$5:$E$28252,"&lt;&gt;*调拨*")+SUMIFS(Sheet1!$F$5:$F$28252,Sheet1!$I$5:$I$28252,$B136,Sheet1!$L$5:$L$28252,$A136,Sheet1!$E$5:$E$28252,"*健E卡*",Sheet1!$D$5:$D$28252,"&lt;&gt;健E卡",Sheet1!$D$5:$D$28252,"&lt;&gt;内部转款",Sheet1!$D$5:$D$28252,"&lt;&gt;内部转账",Sheet1!$E$5:$E$28252,"&lt;&gt;*调拨*")</f>
        <v>0</v>
      </c>
      <c r="K136" s="32">
        <f>SUMIFS(Sheet1!$F$5:$F$28252,Sheet1!$I$5:$I$28252,$B136,Sheet1!$L$5:$L$28252,$A136,Sheet1!$D$5:$D$28252,"抖音",Sheet1!$E$5:$E$28252,"&lt;&gt;*调拨*")+SUMIFS(Sheet1!$F$5:$F$28252,Sheet1!$I$5:$I$28252,$B136,Sheet1!$L$5:$L$28252,$A136,Sheet1!$E$5:$E$28252,"*抖音*",Sheet1!$D$5:$D$28252,"&lt;&gt;抖音",Sheet1!$D$5:$D$28252,"&lt;&gt;内部转款",Sheet1!$D$5:$D$28252,"&lt;&gt;内部转账",Sheet1!$E$5:$E$28252,"&lt;&gt;*调拨*")</f>
        <v>0</v>
      </c>
      <c r="L136" s="32">
        <f>SUMIFS(Sheet1!$F$5:$F$28252,Sheet1!$I$5:$I$28252,$B136,Sheet1!$L$5:$L$28252,$A136,Sheet1!$D$5:$D$28252,"医卡通",Sheet1!$E$5:$E$28252,"&lt;&gt;*调拨*")+SUMIFS(Sheet1!$F$5:$F$28252,Sheet1!$I$5:$I$28252,$B136,Sheet1!$L$5:$L$28252,$A136,Sheet1!$E$5:$E$28252,"*医卡通*",Sheet1!$D$5:$D$28252,"&lt;&gt;医卡通",Sheet1!$D$5:$D$28252,"&lt;&gt;内部转款",Sheet1!$D$5:$D$28252,"&lt;&gt;内部转账",Sheet1!$E$5:$E$28252,"&lt;&gt;*调拨*")</f>
        <v>0</v>
      </c>
      <c r="M136" s="32">
        <f>SUMIFS(Sheet1!$F$5:$F$28252,Sheet1!$I$5:$I$28252,$B136,Sheet1!$L$5:$L$28252,$A136,Sheet1!$D$5:$D$28252,"企健网",Sheet1!$E$5:$E$28252,"&lt;&gt;*调拨*")+SUMIFS(Sheet1!$F$5:$F$28252,Sheet1!$I$5:$I$28252,$B136,Sheet1!$L$5:$L$28252,$A136,Sheet1!$E$5:$E$28252,"*企健网*",Sheet1!$D$5:$D$28252,"&lt;&gt;企健网",Sheet1!$D$5:$D$28252,"&lt;&gt;内部转款",Sheet1!$D$5:$D$28252,"&lt;&gt;内部转账",Sheet1!$E$5:$E$28252,"&lt;&gt;*调拨*")</f>
        <v>0</v>
      </c>
      <c r="N136" s="32">
        <f>SUMIFS(Sheet1!$F$5:$F$28252,Sheet1!$I$5:$I$28252,$B136,Sheet1!$L$5:$L$28252,$A136,Sheet1!$D$5:$D$28252,"银联",Sheet1!$E$5:$E$28252,"&lt;&gt;*调拨*")+SUMIFS(Sheet1!$F$5:$F$28252,Sheet1!$I$5:$I$28252,$B136,Sheet1!$L$5:$L$28252,$A136,Sheet1!$E$5:$E$28252,"*银联*",Sheet1!$D$5:$D$28252,"&lt;&gt;银联",Sheet1!$D$5:$D$28252,"&lt;&gt;内部转款",Sheet1!$D$5:$D$28252,"&lt;&gt;内部转账",Sheet1!$E$5:$E$28252,"&lt;&gt;*调拨*")</f>
        <v>0</v>
      </c>
      <c r="O136" s="32">
        <f>SUMIFS(Sheet1!$F$5:$F$28252,Sheet1!$I$5:$I$28252,$B136,Sheet1!$L$5:$L$28252,$A136,Sheet1!$D$5:$D$28252,"京东",Sheet1!$E$5:$E$28252,"&lt;&gt;*调拨*")+SUMIFS(Sheet1!$F$5:$F$28252,Sheet1!$I$5:$I$28252,$B136,Sheet1!$L$5:$L$28252,$A136,Sheet1!$E$5:$E$28252,"*京东*",Sheet1!$D$5:$D$28252,"&lt;&gt;京东",Sheet1!$D$5:$D$28252,"&lt;&gt;内部转款",Sheet1!$D$5:$D$28252,"&lt;&gt;内部转账",Sheet1!$E$5:$E$28252,"&lt;&gt;*调拨*")</f>
        <v>0</v>
      </c>
      <c r="P136" s="32">
        <f>SUMIFS(Sheet1!$F$5:$F$28252,Sheet1!$I$5:$I$28252,$B136,Sheet1!$L$5:$L$28252,$A136,Sheet1!$D$5:$D$28252,"药机微信",Sheet1!$E$5:$E$28252,"&lt;&gt;*调拨*")+SUMIFS(Sheet1!$F$5:$F$28252,Sheet1!$I$5:$I$28252,$B136,Sheet1!$L$5:$L$28252,$A136,Sheet1!$E$5:$E$28252,"*药机微信*",Sheet1!$D$5:$D$28252,"&lt;&gt;药机微信",Sheet1!$D$5:$D$28252,"&lt;&gt;内部转款",Sheet1!$D$5:$D$28252,"&lt;&gt;内部转账",Sheet1!$E$5:$E$28252,"&lt;&gt;*调拨*")</f>
        <v>0</v>
      </c>
      <c r="Q136" s="32">
        <f>SUMIFS(Sheet1!$F$5:$F$28252,Sheet1!$I$5:$I$28252,$B136,Sheet1!$L$5:$L$28252,$A136,Sheet1!$D$5:$D$28252,"亲情卡",Sheet1!$E$5:$E$28252,"&lt;&gt;*调拨*")+SUMIFS(Sheet1!$F$5:$F$28252,Sheet1!$I$5:$I$28252,$B136,Sheet1!$L$5:$L$28252,$A136,Sheet1!$E$5:$E$28252,"*亲情卡*",Sheet1!$D$5:$D$28252,"&lt;&gt;亲情卡",Sheet1!$D$5:$D$28252,"&lt;&gt;内部转款",Sheet1!$D$5:$D$28252,"&lt;&gt;内部转账",Sheet1!$E$5:$E$28252,"&lt;&gt;*调拨*")</f>
        <v>0</v>
      </c>
      <c r="R136" s="32">
        <f>SUMIFS(Sheet1!$F$5:$F$28252,Sheet1!$I$5:$I$28252,$B136,Sheet1!$L$5:$L$28252,$A136,Sheet1!$D$5:$D$28252,"优惠券",Sheet1!$E$5:$E$28252,"&lt;&gt;*调拨*")+SUMIFS(Sheet1!$F$5:$F$28252,Sheet1!$I$5:$I$28252,$B136,Sheet1!$L$5:$L$28252,$A136,Sheet1!$E$5:$E$28252,"*优惠券*",Sheet1!$D$5:$D$28252,"&lt;&gt;优惠券",Sheet1!$D$5:$D$28252,"&lt;&gt;内部转款",Sheet1!$D$5:$D$28252,"&lt;&gt;内部转账",Sheet1!$E$5:$E$28252,"&lt;&gt;*调拨*")</f>
        <v>0</v>
      </c>
      <c r="S136" s="32">
        <f>SUMIFS(Sheet1!$F$5:$F$28252,Sheet1!$I$5:$I$28252,$B136,Sheet1!$L$5:$L$28252,$A136,Sheet1!$D$5:$D$28252,"代金券",Sheet1!$E$5:$E$28252,"&lt;&gt;*调拨*")+SUMIFS(Sheet1!$F$5:$F$28252,Sheet1!$I$5:$I$28252,$B136,Sheet1!$L$5:$L$28252,$A136,Sheet1!$E$5:$E$28252,"*代金券*",Sheet1!$D$5:$D$28252,"&lt;&gt;代金券",Sheet1!$D$5:$D$28252,"&lt;&gt;内部转款",Sheet1!$D$5:$D$28252,"&lt;&gt;内部转账",Sheet1!$E$5:$E$28252,"&lt;&gt;*调拨*")</f>
        <v>0</v>
      </c>
      <c r="T136" s="32">
        <f>SUMIFS(Sheet1!$F$5:$F$28252,Sheet1!$I$5:$I$28252,$B136,Sheet1!$L$5:$L$28252,$A136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136,Sheet1!$L$5:$L$28252,$A136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136,Sheet1!$L$5:$L$28252,$A136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136,Sheet1!$L$5:$L$28252,$A136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6" s="32">
        <f>SUMIFS(Sheet1!$F$5:$F$28252,Sheet1!$I$5:$I$28252,$B136,Sheet1!$L$5:$L$28252,$A136,Sheet1!$E$5:$E$28252,"*调拨*")</f>
        <v>0</v>
      </c>
      <c r="V136" s="32">
        <f>SUMIFS(Sheet1!$F$5:$F$28252,Sheet1!$I$5:$I$28252,$B136,Sheet1!$L$5:$L$28252,$A136,Sheet1!$D$5:$D$28252,"储值",Sheet1!$E$5:$E$28252,"&lt;&gt;*调拨*")+SUMIFS(Sheet1!$F$5:$F$28252,Sheet1!$I$5:$I$28252,$B136,Sheet1!$L$5:$L$28252,$A136,Sheet1!$E$5:$E$28252,"*储值*",Sheet1!$D$5:$D$28252,"&lt;&gt;储值",Sheet1!$D$5:$D$28252,"&lt;&gt;内部转款",Sheet1!$D$5:$D$28252,"&lt;&gt;内部转账",Sheet1!$E$5:$E$28252,"&lt;&gt;*调拨*")</f>
        <v>0</v>
      </c>
      <c r="W136" s="32">
        <f>SUMIFS(Sheet1!$F$5:$F$28252,Sheet1!$I$5:$I$28252,$B136,Sheet1!$L$5:$L$28252,$A136,Sheet1!$D$5:$D$28252,"效期",Sheet1!$E$5:$E$28252,"&lt;&gt;*调拨*")+SUMIFS(Sheet1!$F$5:$F$28252,Sheet1!$I$5:$I$28252,$B136,Sheet1!$L$5:$L$28252,$A136,Sheet1!$E$5:$E$28252,"*效期*",Sheet1!$D$5:$D$28252,"&lt;&gt;效期",Sheet1!$D$5:$D$28252,"&lt;&gt;内部转款",Sheet1!$D$5:$D$28252,"&lt;&gt;内部转账",Sheet1!$E$5:$E$28252,"&lt;&gt;*调拨*")</f>
        <v>0</v>
      </c>
      <c r="X136" s="32">
        <f>SUMIFS(Sheet1!$F$5:$F$28252,Sheet1!$I$5:$I$28252,$B136,Sheet1!$L$5:$L$28252,$A136,Sheet1!$D$5:$D$28252,"内部转款",Sheet1!$E$5:$E$28252,"&lt;&gt;*调拨*")+SUMIFS(Sheet1!$F$5:$F$28252,Sheet1!$I$5:$I$28252,$B136,Sheet1!$L$5:$L$28252,$A136,Sheet1!$D$5:$D$28252,"内部转账",Sheet1!$E$5:$E$28252,"&lt;&gt;*调拨*")</f>
        <v>0</v>
      </c>
      <c r="Y136" s="32">
        <f t="shared" si="8"/>
        <v>0</v>
      </c>
      <c r="Z136" s="32">
        <f>SUMIFS(Sheet1!$F$5:$F$28252,Sheet1!$I$5:$I$28252,$B136,Sheet1!$L$5:$L$28252,$A136)</f>
        <v>1905.37</v>
      </c>
      <c r="AA136" s="32">
        <f>SUMIFS(Sheet1!$G$5:$G$28252,Sheet1!$I$5:$I$28252,$B136,Sheet1!$L$5:$L$28252,$A136,Sheet1!$D$5:$D$28252,"工资",Sheet1!$E$5:$E$28252,"&lt;&gt;*调拨*")+SUMIFS(Sheet1!$G$5:$G$28252,Sheet1!$I$5:$I$28252,$B136,Sheet1!$L$5:$L$28252,$A136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36" s="32">
        <f>SUMIFS(Sheet1!$G$5:$G$28252,Sheet1!$I$5:$I$28252,$B136,Sheet1!$L$5:$L$28252,$A136,Sheet1!$D$5:$D$28252,"水费",Sheet1!$E$5:$E$28252,"&lt;&gt;*调拨*")+SUMIFS(Sheet1!$G$5:$G$28252,Sheet1!$I$5:$I$28252,$B136,Sheet1!$L$5:$L$28252,$A136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6" s="32">
        <f>SUMIFS(Sheet1!$G$5:$G$28252,Sheet1!$I$5:$I$28252,$B136,Sheet1!$L$5:$L$28252,$A136,Sheet1!$D$5:$D$28252,"电费",Sheet1!$E$5:$E$28252,"&lt;&gt;*调拨*")+SUMIFS(Sheet1!$G$5:$G$28252,Sheet1!$I$5:$I$28252,$B136,Sheet1!$L$5:$L$28252,$A136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6" s="32">
        <f>SUMIFS(Sheet1!$G$5:$G$28252,Sheet1!$I$5:$I$28252,$B136,Sheet1!$L$5:$L$28252,$A136,Sheet1!$D$5:$D$28252,"宽带费",Sheet1!$E$5:$E$28252,"&lt;&gt;*调拨*")+SUMIFS(Sheet1!$G$5:$G$28252,Sheet1!$I$5:$I$28252,$B136,Sheet1!$L$5:$L$28252,$A136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36" s="32">
        <f>SUMIFS(Sheet1!$G$5:$G$28252,Sheet1!$I$5:$I$28252,$B136,Sheet1!$L$5:$L$28252,$A136,Sheet1!$D$5:$D$28252,"办公费",Sheet1!$E$5:$E$28252,"&lt;&gt;*调拨*")+SUMIFS(Sheet1!$G$5:$G$28252,Sheet1!$I$5:$I$28252,$B136,Sheet1!$L$5:$L$28252,$A136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6" s="32">
        <f>SUMIFS(Sheet1!$G$5:$G$28252,Sheet1!$I$5:$I$28252,$B136,Sheet1!$L$5:$L$28252,$A136,Sheet1!$D$5:$D$28252,"话费",Sheet1!$E$5:$E$28252,"&lt;&gt;*调拨*")+SUMIFS(Sheet1!$G$5:$G$28252,Sheet1!$I$5:$I$28252,$B136,Sheet1!$L$5:$L$28252,$A136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6" s="32">
        <f>SUMIFS(Sheet1!$G$5:$G$28252,Sheet1!$I$5:$I$28252,$B136,Sheet1!$L$5:$L$28252,$A136,Sheet1!$D$5:$D$28252,"房租",Sheet1!$E$5:$E$28252,"&lt;&gt;*调拨*")+SUMIFS(Sheet1!$G$5:$G$28252,Sheet1!$I$5:$I$28252,$B136,Sheet1!$L$5:$L$28252,$A136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36" s="32">
        <f>SUMIFS(Sheet1!$G$5:$G$28252,Sheet1!$I$5:$I$28252,$B136,Sheet1!$L$5:$L$28252,$A136,Sheet1!$E$5:$E$28252,"*调拨*")</f>
        <v>0</v>
      </c>
      <c r="AI136" s="32">
        <f>SUMIFS(Sheet1!$G$5:$G$28252,Sheet1!$I$5:$I$28252,$B136,Sheet1!$L$5:$L$28252,$A136,Sheet1!$D$5:$D$28252,"内部转款",Sheet1!$E$5:$E$28252,"&lt;&gt;*调拨*")+SUMIFS(Sheet1!$G$5:$G$28252,Sheet1!$I$5:$I$28252,$B136,Sheet1!$L$5:$L$28252,$A136,Sheet1!$D$5:$D$28252,"内部转账",Sheet1!$E$5:$E$28252,"&lt;&gt;*调拨*")</f>
        <v>0</v>
      </c>
      <c r="AJ136" s="32">
        <f t="shared" si="9"/>
        <v>0</v>
      </c>
      <c r="AK136" s="32">
        <f>SUMIFS(Sheet1!$G$5:$G$28252,Sheet1!$I$5:$I$28252,$B136,Sheet1!$L$5:$L$28252,$A136)</f>
        <v>0</v>
      </c>
      <c r="AL136" s="32">
        <f t="shared" si="10"/>
        <v>1905.37</v>
      </c>
    </row>
    <row r="137" ht="16.5" spans="1:38">
      <c r="A137" s="30">
        <v>202602</v>
      </c>
      <c r="B137" s="31" t="s">
        <v>99</v>
      </c>
      <c r="C137" s="32">
        <f>SUMIFS(Sheet1!$F$5:$F$28252,Sheet1!$I$5:$I$28252,$B137,Sheet1!$L$5:$L$28252,$A137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20560.73</v>
      </c>
      <c r="D137" s="32">
        <f>SUMIFS(Sheet1!$F$5:$F$28252,Sheet1!$I$5:$I$28252,$B137,Sheet1!$L$5:$L$28252,$A137,Sheet1!$D$5:$D$28252,"医保即时拨付",Sheet1!$E$5:$E$28252,"&lt;&gt;*调拨*")+SUMIFS(Sheet1!$F$5:$F$28252,Sheet1!$I$5:$I$28252,$B137,Sheet1!$L$5:$L$28252,$A137,Sheet1!$E$5:$E$28252,"*医保即时拨付*",Sheet1!$D$5:$D$28252,"&lt;&gt;医保即时拨付",Sheet1!$D$5:$D$28252,"&lt;&gt;内部转款",Sheet1!$D$5:$D$28252,"&lt;&gt;内部转账",Sheet1!$E$5:$E$28252,"&lt;&gt;*调拨*")</f>
        <v>7120.54</v>
      </c>
      <c r="E137" s="32">
        <f>SUMIFS(Sheet1!$F$5:$F$28252,Sheet1!$I$5:$I$28252,$B137,Sheet1!$L$5:$L$28252,$A137,Sheet1!$D$5:$D$28252,"医保",Sheet1!$E$5:$E$28252,"&lt;&gt;*调拨*",Sheet1!$E$5:$E$28252,"&lt;&gt;*医保即时拨付*")+SUMIFS(Sheet1!$F$5:$F$28252,Sheet1!$I$5:$I$28252,$B137,Sheet1!$L$5:$L$28252,$A137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13246.17</v>
      </c>
      <c r="F137" s="32">
        <f>SUMIFS(Sheet1!$F$5:$F$28252,Sheet1!$I$5:$I$28252,$B137,Sheet1!$L$5:$L$28252,$A137,Sheet1!$D$5:$D$28252,"聚合",Sheet1!$E$5:$E$28252,"&lt;&gt;*调拨*")+SUMIFS(Sheet1!$F$5:$F$28252,Sheet1!$I$5:$I$28252,$B137,Sheet1!$L$5:$L$28252,$A137,Sheet1!$E$5:$E$28252,"*聚合*",Sheet1!$D$5:$D$28252,"&lt;&gt;聚合",Sheet1!$D$5:$D$28252,"&lt;&gt;内部转款",Sheet1!$D$5:$D$28252,"&lt;&gt;内部转账",Sheet1!$E$5:$E$28252,"&lt;&gt;*调拨*")</f>
        <v>38055.92</v>
      </c>
      <c r="G137" s="32">
        <f>SUMIFS(Sheet1!$F$5:$F$28252,Sheet1!$I$5:$I$28252,$B137,Sheet1!$L$5:$L$28252,$A137,Sheet1!$D$5:$D$28252,"24小时微信",Sheet1!$E$5:$E$28252,"&lt;&gt;*调拨*")+SUMIFS(Sheet1!$F$5:$F$28252,Sheet1!$I$5:$I$28252,$B137,Sheet1!$L$5:$L$28252,$A137,Sheet1!$E$5:$E$28252,"*24小时微信*",Sheet1!$D$5:$D$28252,"&lt;&gt;24小时微信",Sheet1!$D$5:$D$28252,"&lt;&gt;内部转款",Sheet1!$D$5:$D$28252,"&lt;&gt;内部转账",Sheet1!$E$5:$E$28252,"&lt;&gt;*调拨*")</f>
        <v>0</v>
      </c>
      <c r="H137" s="32">
        <f>SUMIFS(Sheet1!$F$5:$F$28252,Sheet1!$I$5:$I$28252,$B137,Sheet1!$L$5:$L$28252,$A137,Sheet1!$D$5:$D$28252,"美团",Sheet1!$E$5:$E$28252,"&lt;&gt;*调拨*")+SUMIFS(Sheet1!$F$5:$F$28252,Sheet1!$I$5:$I$28252,$B137,Sheet1!$L$5:$L$28252,$A137,Sheet1!$E$5:$E$28252,"*美团*",Sheet1!$D$5:$D$28252,"&lt;&gt;美团",Sheet1!$D$5:$D$28252,"&lt;&gt;内部转款",Sheet1!$D$5:$D$28252,"&lt;&gt;内部转账",Sheet1!$E$5:$E$28252,"&lt;&gt;*调拨*")</f>
        <v>429.01</v>
      </c>
      <c r="I137" s="32">
        <f>SUMIFS(Sheet1!$F$5:$F$28252,Sheet1!$I$5:$I$28252,$B137,Sheet1!$L$5:$L$28252,$A137,Sheet1!$D$5:$D$28252,"饿了么",Sheet1!$E$5:$E$28252,"&lt;&gt;*调拨*")+SUMIFS(Sheet1!$F$5:$F$28252,Sheet1!$I$5:$I$28252,$B137,Sheet1!$L$5:$L$28252,$A137,Sheet1!$E$5:$E$28252,"*饿了么*",Sheet1!$D$5:$D$28252,"&lt;&gt;饿了么",Sheet1!$D$5:$D$28252,"&lt;&gt;内部转款",Sheet1!$D$5:$D$28252,"&lt;&gt;内部转账",Sheet1!$E$5:$E$28252,"&lt;&gt;*调拨*")</f>
        <v>0</v>
      </c>
      <c r="J137" s="32">
        <f>SUMIFS(Sheet1!$F$5:$F$28252,Sheet1!$I$5:$I$28252,$B137,Sheet1!$L$5:$L$28252,$A137,Sheet1!$D$5:$D$28252,"健E卡",Sheet1!$E$5:$E$28252,"&lt;&gt;*调拨*")+SUMIFS(Sheet1!$F$5:$F$28252,Sheet1!$I$5:$I$28252,$B137,Sheet1!$L$5:$L$28252,$A137,Sheet1!$E$5:$E$28252,"*健E卡*",Sheet1!$D$5:$D$28252,"&lt;&gt;健E卡",Sheet1!$D$5:$D$28252,"&lt;&gt;内部转款",Sheet1!$D$5:$D$28252,"&lt;&gt;内部转账",Sheet1!$E$5:$E$28252,"&lt;&gt;*调拨*")</f>
        <v>8519.65</v>
      </c>
      <c r="K137" s="32">
        <f>SUMIFS(Sheet1!$F$5:$F$28252,Sheet1!$I$5:$I$28252,$B137,Sheet1!$L$5:$L$28252,$A137,Sheet1!$D$5:$D$28252,"抖音",Sheet1!$E$5:$E$28252,"&lt;&gt;*调拨*")+SUMIFS(Sheet1!$F$5:$F$28252,Sheet1!$I$5:$I$28252,$B137,Sheet1!$L$5:$L$28252,$A137,Sheet1!$E$5:$E$28252,"*抖音*",Sheet1!$D$5:$D$28252,"&lt;&gt;抖音",Sheet1!$D$5:$D$28252,"&lt;&gt;内部转款",Sheet1!$D$5:$D$28252,"&lt;&gt;内部转账",Sheet1!$E$5:$E$28252,"&lt;&gt;*调拨*")</f>
        <v>0</v>
      </c>
      <c r="L137" s="32">
        <f>SUMIFS(Sheet1!$F$5:$F$28252,Sheet1!$I$5:$I$28252,$B137,Sheet1!$L$5:$L$28252,$A137,Sheet1!$D$5:$D$28252,"医卡通",Sheet1!$E$5:$E$28252,"&lt;&gt;*调拨*")+SUMIFS(Sheet1!$F$5:$F$28252,Sheet1!$I$5:$I$28252,$B137,Sheet1!$L$5:$L$28252,$A137,Sheet1!$E$5:$E$28252,"*医卡通*",Sheet1!$D$5:$D$28252,"&lt;&gt;医卡通",Sheet1!$D$5:$D$28252,"&lt;&gt;内部转款",Sheet1!$D$5:$D$28252,"&lt;&gt;内部转账",Sheet1!$E$5:$E$28252,"&lt;&gt;*调拨*")</f>
        <v>0</v>
      </c>
      <c r="M137" s="32">
        <f>SUMIFS(Sheet1!$F$5:$F$28252,Sheet1!$I$5:$I$28252,$B137,Sheet1!$L$5:$L$28252,$A137,Sheet1!$D$5:$D$28252,"企健网",Sheet1!$E$5:$E$28252,"&lt;&gt;*调拨*")+SUMIFS(Sheet1!$F$5:$F$28252,Sheet1!$I$5:$I$28252,$B137,Sheet1!$L$5:$L$28252,$A137,Sheet1!$E$5:$E$28252,"*企健网*",Sheet1!$D$5:$D$28252,"&lt;&gt;企健网",Sheet1!$D$5:$D$28252,"&lt;&gt;内部转款",Sheet1!$D$5:$D$28252,"&lt;&gt;内部转账",Sheet1!$E$5:$E$28252,"&lt;&gt;*调拨*")</f>
        <v>0</v>
      </c>
      <c r="N137" s="32">
        <f>SUMIFS(Sheet1!$F$5:$F$28252,Sheet1!$I$5:$I$28252,$B137,Sheet1!$L$5:$L$28252,$A137,Sheet1!$D$5:$D$28252,"银联",Sheet1!$E$5:$E$28252,"&lt;&gt;*调拨*")+SUMIFS(Sheet1!$F$5:$F$28252,Sheet1!$I$5:$I$28252,$B137,Sheet1!$L$5:$L$28252,$A137,Sheet1!$E$5:$E$28252,"*银联*",Sheet1!$D$5:$D$28252,"&lt;&gt;银联",Sheet1!$D$5:$D$28252,"&lt;&gt;内部转款",Sheet1!$D$5:$D$28252,"&lt;&gt;内部转账",Sheet1!$E$5:$E$28252,"&lt;&gt;*调拨*")</f>
        <v>0</v>
      </c>
      <c r="O137" s="32">
        <f>SUMIFS(Sheet1!$F$5:$F$28252,Sheet1!$I$5:$I$28252,$B137,Sheet1!$L$5:$L$28252,$A137,Sheet1!$D$5:$D$28252,"京东",Sheet1!$E$5:$E$28252,"&lt;&gt;*调拨*")+SUMIFS(Sheet1!$F$5:$F$28252,Sheet1!$I$5:$I$28252,$B137,Sheet1!$L$5:$L$28252,$A137,Sheet1!$E$5:$E$28252,"*京东*",Sheet1!$D$5:$D$28252,"&lt;&gt;京东",Sheet1!$D$5:$D$28252,"&lt;&gt;内部转款",Sheet1!$D$5:$D$28252,"&lt;&gt;内部转账",Sheet1!$E$5:$E$28252,"&lt;&gt;*调拨*")</f>
        <v>0</v>
      </c>
      <c r="P137" s="32">
        <f>SUMIFS(Sheet1!$F$5:$F$28252,Sheet1!$I$5:$I$28252,$B137,Sheet1!$L$5:$L$28252,$A137,Sheet1!$D$5:$D$28252,"药机微信",Sheet1!$E$5:$E$28252,"&lt;&gt;*调拨*")+SUMIFS(Sheet1!$F$5:$F$28252,Sheet1!$I$5:$I$28252,$B137,Sheet1!$L$5:$L$28252,$A137,Sheet1!$E$5:$E$28252,"*药机微信*",Sheet1!$D$5:$D$28252,"&lt;&gt;药机微信",Sheet1!$D$5:$D$28252,"&lt;&gt;内部转款",Sheet1!$D$5:$D$28252,"&lt;&gt;内部转账",Sheet1!$E$5:$E$28252,"&lt;&gt;*调拨*")</f>
        <v>0</v>
      </c>
      <c r="Q137" s="32">
        <f>SUMIFS(Sheet1!$F$5:$F$28252,Sheet1!$I$5:$I$28252,$B137,Sheet1!$L$5:$L$28252,$A137,Sheet1!$D$5:$D$28252,"亲情卡",Sheet1!$E$5:$E$28252,"&lt;&gt;*调拨*")+SUMIFS(Sheet1!$F$5:$F$28252,Sheet1!$I$5:$I$28252,$B137,Sheet1!$L$5:$L$28252,$A137,Sheet1!$E$5:$E$28252,"*亲情卡*",Sheet1!$D$5:$D$28252,"&lt;&gt;亲情卡",Sheet1!$D$5:$D$28252,"&lt;&gt;内部转款",Sheet1!$D$5:$D$28252,"&lt;&gt;内部转账",Sheet1!$E$5:$E$28252,"&lt;&gt;*调拨*")</f>
        <v>0</v>
      </c>
      <c r="R137" s="32">
        <f>SUMIFS(Sheet1!$F$5:$F$28252,Sheet1!$I$5:$I$28252,$B137,Sheet1!$L$5:$L$28252,$A137,Sheet1!$D$5:$D$28252,"优惠券",Sheet1!$E$5:$E$28252,"&lt;&gt;*调拨*")+SUMIFS(Sheet1!$F$5:$F$28252,Sheet1!$I$5:$I$28252,$B137,Sheet1!$L$5:$L$28252,$A137,Sheet1!$E$5:$E$28252,"*优惠券*",Sheet1!$D$5:$D$28252,"&lt;&gt;优惠券",Sheet1!$D$5:$D$28252,"&lt;&gt;内部转款",Sheet1!$D$5:$D$28252,"&lt;&gt;内部转账",Sheet1!$E$5:$E$28252,"&lt;&gt;*调拨*")</f>
        <v>0</v>
      </c>
      <c r="S137" s="32">
        <f>SUMIFS(Sheet1!$F$5:$F$28252,Sheet1!$I$5:$I$28252,$B137,Sheet1!$L$5:$L$28252,$A137,Sheet1!$D$5:$D$28252,"代金券",Sheet1!$E$5:$E$28252,"&lt;&gt;*调拨*")+SUMIFS(Sheet1!$F$5:$F$28252,Sheet1!$I$5:$I$28252,$B137,Sheet1!$L$5:$L$28252,$A137,Sheet1!$E$5:$E$28252,"*代金券*",Sheet1!$D$5:$D$28252,"&lt;&gt;代金券",Sheet1!$D$5:$D$28252,"&lt;&gt;内部转款",Sheet1!$D$5:$D$28252,"&lt;&gt;内部转账",Sheet1!$E$5:$E$28252,"&lt;&gt;*调拨*")</f>
        <v>0</v>
      </c>
      <c r="T137" s="32">
        <f>SUMIFS(Sheet1!$F$5:$F$28252,Sheet1!$I$5:$I$28252,$B137,Sheet1!$L$5:$L$28252,$A137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137,Sheet1!$L$5:$L$28252,$A137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137,Sheet1!$L$5:$L$28252,$A137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137,Sheet1!$L$5:$L$28252,$A137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7" s="32">
        <f>SUMIFS(Sheet1!$F$5:$F$28252,Sheet1!$I$5:$I$28252,$B137,Sheet1!$L$5:$L$28252,$A137,Sheet1!$E$5:$E$28252,"*调拨*")</f>
        <v>0</v>
      </c>
      <c r="V137" s="32">
        <f>SUMIFS(Sheet1!$F$5:$F$28252,Sheet1!$I$5:$I$28252,$B137,Sheet1!$L$5:$L$28252,$A137,Sheet1!$D$5:$D$28252,"储值",Sheet1!$E$5:$E$28252,"&lt;&gt;*调拨*")+SUMIFS(Sheet1!$F$5:$F$28252,Sheet1!$I$5:$I$28252,$B137,Sheet1!$L$5:$L$28252,$A137,Sheet1!$E$5:$E$28252,"*储值*",Sheet1!$D$5:$D$28252,"&lt;&gt;储值",Sheet1!$D$5:$D$28252,"&lt;&gt;内部转款",Sheet1!$D$5:$D$28252,"&lt;&gt;内部转账",Sheet1!$E$5:$E$28252,"&lt;&gt;*调拨*")</f>
        <v>0</v>
      </c>
      <c r="W137" s="32">
        <f>SUMIFS(Sheet1!$F$5:$F$28252,Sheet1!$I$5:$I$28252,$B137,Sheet1!$L$5:$L$28252,$A137,Sheet1!$D$5:$D$28252,"效期",Sheet1!$E$5:$E$28252,"&lt;&gt;*调拨*")+SUMIFS(Sheet1!$F$5:$F$28252,Sheet1!$I$5:$I$28252,$B137,Sheet1!$L$5:$L$28252,$A137,Sheet1!$E$5:$E$28252,"*效期*",Sheet1!$D$5:$D$28252,"&lt;&gt;效期",Sheet1!$D$5:$D$28252,"&lt;&gt;内部转款",Sheet1!$D$5:$D$28252,"&lt;&gt;内部转账",Sheet1!$E$5:$E$28252,"&lt;&gt;*调拨*")</f>
        <v>0</v>
      </c>
      <c r="X137" s="32">
        <f>SUMIFS(Sheet1!$F$5:$F$28252,Sheet1!$I$5:$I$28252,$B137,Sheet1!$L$5:$L$28252,$A137,Sheet1!$D$5:$D$28252,"内部转款",Sheet1!$E$5:$E$28252,"&lt;&gt;*调拨*")+SUMIFS(Sheet1!$F$5:$F$28252,Sheet1!$I$5:$I$28252,$B137,Sheet1!$L$5:$L$28252,$A137,Sheet1!$D$5:$D$28252,"内部转账",Sheet1!$E$5:$E$28252,"&lt;&gt;*调拨*")</f>
        <v>0</v>
      </c>
      <c r="Y137" s="32">
        <f t="shared" si="8"/>
        <v>0</v>
      </c>
      <c r="Z137" s="32">
        <f>SUMIFS(Sheet1!$F$5:$F$28252,Sheet1!$I$5:$I$28252,$B137,Sheet1!$L$5:$L$28252,$A137)</f>
        <v>87932.02</v>
      </c>
      <c r="AA137" s="32">
        <f>SUMIFS(Sheet1!$G$5:$G$28252,Sheet1!$I$5:$I$28252,$B137,Sheet1!$L$5:$L$28252,$A137,Sheet1!$D$5:$D$28252,"工资",Sheet1!$E$5:$E$28252,"&lt;&gt;*调拨*")+SUMIFS(Sheet1!$G$5:$G$28252,Sheet1!$I$5:$I$28252,$B137,Sheet1!$L$5:$L$28252,$A137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2244.72</v>
      </c>
      <c r="AB137" s="32">
        <f>SUMIFS(Sheet1!$G$5:$G$28252,Sheet1!$I$5:$I$28252,$B137,Sheet1!$L$5:$L$28252,$A137,Sheet1!$D$5:$D$28252,"水费",Sheet1!$E$5:$E$28252,"&lt;&gt;*调拨*")+SUMIFS(Sheet1!$G$5:$G$28252,Sheet1!$I$5:$I$28252,$B137,Sheet1!$L$5:$L$28252,$A137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7" s="32">
        <f>SUMIFS(Sheet1!$G$5:$G$28252,Sheet1!$I$5:$I$28252,$B137,Sheet1!$L$5:$L$28252,$A137,Sheet1!$D$5:$D$28252,"电费",Sheet1!$E$5:$E$28252,"&lt;&gt;*调拨*")+SUMIFS(Sheet1!$G$5:$G$28252,Sheet1!$I$5:$I$28252,$B137,Sheet1!$L$5:$L$28252,$A137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7" s="32">
        <f>SUMIFS(Sheet1!$G$5:$G$28252,Sheet1!$I$5:$I$28252,$B137,Sheet1!$L$5:$L$28252,$A137,Sheet1!$D$5:$D$28252,"宽带费",Sheet1!$E$5:$E$28252,"&lt;&gt;*调拨*")+SUMIFS(Sheet1!$G$5:$G$28252,Sheet1!$I$5:$I$28252,$B137,Sheet1!$L$5:$L$28252,$A137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37" s="32">
        <f>SUMIFS(Sheet1!$G$5:$G$28252,Sheet1!$I$5:$I$28252,$B137,Sheet1!$L$5:$L$28252,$A137,Sheet1!$D$5:$D$28252,"办公费",Sheet1!$E$5:$E$28252,"&lt;&gt;*调拨*")+SUMIFS(Sheet1!$G$5:$G$28252,Sheet1!$I$5:$I$28252,$B137,Sheet1!$L$5:$L$28252,$A137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7" s="32">
        <f>SUMIFS(Sheet1!$G$5:$G$28252,Sheet1!$I$5:$I$28252,$B137,Sheet1!$L$5:$L$28252,$A137,Sheet1!$D$5:$D$28252,"话费",Sheet1!$E$5:$E$28252,"&lt;&gt;*调拨*")+SUMIFS(Sheet1!$G$5:$G$28252,Sheet1!$I$5:$I$28252,$B137,Sheet1!$L$5:$L$28252,$A137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7" s="32">
        <f>SUMIFS(Sheet1!$G$5:$G$28252,Sheet1!$I$5:$I$28252,$B137,Sheet1!$L$5:$L$28252,$A137,Sheet1!$D$5:$D$28252,"房租",Sheet1!$E$5:$E$28252,"&lt;&gt;*调拨*")+SUMIFS(Sheet1!$G$5:$G$28252,Sheet1!$I$5:$I$28252,$B137,Sheet1!$L$5:$L$28252,$A137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37" s="32">
        <f>SUMIFS(Sheet1!$G$5:$G$28252,Sheet1!$I$5:$I$28252,$B137,Sheet1!$L$5:$L$28252,$A137,Sheet1!$E$5:$E$28252,"*调拨*")</f>
        <v>0</v>
      </c>
      <c r="AI137" s="32">
        <f>SUMIFS(Sheet1!$G$5:$G$28252,Sheet1!$I$5:$I$28252,$B137,Sheet1!$L$5:$L$28252,$A137,Sheet1!$D$5:$D$28252,"内部转款",Sheet1!$E$5:$E$28252,"&lt;&gt;*调拨*")+SUMIFS(Sheet1!$G$5:$G$28252,Sheet1!$I$5:$I$28252,$B137,Sheet1!$L$5:$L$28252,$A137,Sheet1!$D$5:$D$28252,"内部转账",Sheet1!$E$5:$E$28252,"&lt;&gt;*调拨*")</f>
        <v>0</v>
      </c>
      <c r="AJ137" s="32">
        <f t="shared" si="9"/>
        <v>3510.45</v>
      </c>
      <c r="AK137" s="32">
        <f>SUMIFS(Sheet1!$G$5:$G$28252,Sheet1!$I$5:$I$28252,$B137,Sheet1!$L$5:$L$28252,$A137)</f>
        <v>5755.17</v>
      </c>
      <c r="AL137" s="32">
        <f t="shared" si="10"/>
        <v>82176.85</v>
      </c>
    </row>
    <row r="138" ht="16.5" spans="1:38">
      <c r="A138" s="30">
        <v>202602</v>
      </c>
      <c r="B138" s="31" t="s">
        <v>82</v>
      </c>
      <c r="C138" s="32">
        <f>SUMIFS(Sheet1!$F$5:$F$28252,Sheet1!$I$5:$I$28252,$B138,Sheet1!$L$5:$L$28252,$A138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7540.52</v>
      </c>
      <c r="D138" s="32">
        <f>SUMIFS(Sheet1!$F$5:$F$28252,Sheet1!$I$5:$I$28252,$B138,Sheet1!$L$5:$L$28252,$A138,Sheet1!$D$5:$D$28252,"医保即时拨付",Sheet1!$E$5:$E$28252,"&lt;&gt;*调拨*")+SUMIFS(Sheet1!$F$5:$F$28252,Sheet1!$I$5:$I$28252,$B138,Sheet1!$L$5:$L$28252,$A138,Sheet1!$E$5:$E$28252,"*医保即时拨付*",Sheet1!$D$5:$D$28252,"&lt;&gt;医保即时拨付",Sheet1!$D$5:$D$28252,"&lt;&gt;内部转款",Sheet1!$D$5:$D$28252,"&lt;&gt;内部转账",Sheet1!$E$5:$E$28252,"&lt;&gt;*调拨*")</f>
        <v>3427.2</v>
      </c>
      <c r="E138" s="32">
        <f>SUMIFS(Sheet1!$F$5:$F$28252,Sheet1!$I$5:$I$28252,$B138,Sheet1!$L$5:$L$28252,$A138,Sheet1!$D$5:$D$28252,"医保",Sheet1!$E$5:$E$28252,"&lt;&gt;*调拨*",Sheet1!$E$5:$E$28252,"&lt;&gt;*医保即时拨付*")+SUMIFS(Sheet1!$F$5:$F$28252,Sheet1!$I$5:$I$28252,$B138,Sheet1!$L$5:$L$28252,$A138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38" s="32">
        <f>SUMIFS(Sheet1!$F$5:$F$28252,Sheet1!$I$5:$I$28252,$B138,Sheet1!$L$5:$L$28252,$A138,Sheet1!$D$5:$D$28252,"聚合",Sheet1!$E$5:$E$28252,"&lt;&gt;*调拨*")+SUMIFS(Sheet1!$F$5:$F$28252,Sheet1!$I$5:$I$28252,$B138,Sheet1!$L$5:$L$28252,$A138,Sheet1!$E$5:$E$28252,"*聚合*",Sheet1!$D$5:$D$28252,"&lt;&gt;聚合",Sheet1!$D$5:$D$28252,"&lt;&gt;内部转款",Sheet1!$D$5:$D$28252,"&lt;&gt;内部转账",Sheet1!$E$5:$E$28252,"&lt;&gt;*调拨*")</f>
        <v>22097.05</v>
      </c>
      <c r="G138" s="32">
        <f>SUMIFS(Sheet1!$F$5:$F$28252,Sheet1!$I$5:$I$28252,$B138,Sheet1!$L$5:$L$28252,$A138,Sheet1!$D$5:$D$28252,"24小时微信",Sheet1!$E$5:$E$28252,"&lt;&gt;*调拨*")+SUMIFS(Sheet1!$F$5:$F$28252,Sheet1!$I$5:$I$28252,$B138,Sheet1!$L$5:$L$28252,$A138,Sheet1!$E$5:$E$28252,"*24小时微信*",Sheet1!$D$5:$D$28252,"&lt;&gt;24小时微信",Sheet1!$D$5:$D$28252,"&lt;&gt;内部转款",Sheet1!$D$5:$D$28252,"&lt;&gt;内部转账",Sheet1!$E$5:$E$28252,"&lt;&gt;*调拨*")</f>
        <v>0</v>
      </c>
      <c r="H138" s="32">
        <f>SUMIFS(Sheet1!$F$5:$F$28252,Sheet1!$I$5:$I$28252,$B138,Sheet1!$L$5:$L$28252,$A138,Sheet1!$D$5:$D$28252,"美团",Sheet1!$E$5:$E$28252,"&lt;&gt;*调拨*")+SUMIFS(Sheet1!$F$5:$F$28252,Sheet1!$I$5:$I$28252,$B138,Sheet1!$L$5:$L$28252,$A138,Sheet1!$E$5:$E$28252,"*美团*",Sheet1!$D$5:$D$28252,"&lt;&gt;美团",Sheet1!$D$5:$D$28252,"&lt;&gt;内部转款",Sheet1!$D$5:$D$28252,"&lt;&gt;内部转账",Sheet1!$E$5:$E$28252,"&lt;&gt;*调拨*")</f>
        <v>954.29</v>
      </c>
      <c r="I138" s="32">
        <f>SUMIFS(Sheet1!$F$5:$F$28252,Sheet1!$I$5:$I$28252,$B138,Sheet1!$L$5:$L$28252,$A138,Sheet1!$D$5:$D$28252,"饿了么",Sheet1!$E$5:$E$28252,"&lt;&gt;*调拨*")+SUMIFS(Sheet1!$F$5:$F$28252,Sheet1!$I$5:$I$28252,$B138,Sheet1!$L$5:$L$28252,$A138,Sheet1!$E$5:$E$28252,"*饿了么*",Sheet1!$D$5:$D$28252,"&lt;&gt;饿了么",Sheet1!$D$5:$D$28252,"&lt;&gt;内部转款",Sheet1!$D$5:$D$28252,"&lt;&gt;内部转账",Sheet1!$E$5:$E$28252,"&lt;&gt;*调拨*")</f>
        <v>0</v>
      </c>
      <c r="J138" s="32">
        <f>SUMIFS(Sheet1!$F$5:$F$28252,Sheet1!$I$5:$I$28252,$B138,Sheet1!$L$5:$L$28252,$A138,Sheet1!$D$5:$D$28252,"健E卡",Sheet1!$E$5:$E$28252,"&lt;&gt;*调拨*")+SUMIFS(Sheet1!$F$5:$F$28252,Sheet1!$I$5:$I$28252,$B138,Sheet1!$L$5:$L$28252,$A138,Sheet1!$E$5:$E$28252,"*健E卡*",Sheet1!$D$5:$D$28252,"&lt;&gt;健E卡",Sheet1!$D$5:$D$28252,"&lt;&gt;内部转款",Sheet1!$D$5:$D$28252,"&lt;&gt;内部转账",Sheet1!$E$5:$E$28252,"&lt;&gt;*调拨*")</f>
        <v>0</v>
      </c>
      <c r="K138" s="32">
        <f>SUMIFS(Sheet1!$F$5:$F$28252,Sheet1!$I$5:$I$28252,$B138,Sheet1!$L$5:$L$28252,$A138,Sheet1!$D$5:$D$28252,"抖音",Sheet1!$E$5:$E$28252,"&lt;&gt;*调拨*")+SUMIFS(Sheet1!$F$5:$F$28252,Sheet1!$I$5:$I$28252,$B138,Sheet1!$L$5:$L$28252,$A138,Sheet1!$E$5:$E$28252,"*抖音*",Sheet1!$D$5:$D$28252,"&lt;&gt;抖音",Sheet1!$D$5:$D$28252,"&lt;&gt;内部转款",Sheet1!$D$5:$D$28252,"&lt;&gt;内部转账",Sheet1!$E$5:$E$28252,"&lt;&gt;*调拨*")</f>
        <v>0</v>
      </c>
      <c r="L138" s="32">
        <f>SUMIFS(Sheet1!$F$5:$F$28252,Sheet1!$I$5:$I$28252,$B138,Sheet1!$L$5:$L$28252,$A138,Sheet1!$D$5:$D$28252,"医卡通",Sheet1!$E$5:$E$28252,"&lt;&gt;*调拨*")+SUMIFS(Sheet1!$F$5:$F$28252,Sheet1!$I$5:$I$28252,$B138,Sheet1!$L$5:$L$28252,$A138,Sheet1!$E$5:$E$28252,"*医卡通*",Sheet1!$D$5:$D$28252,"&lt;&gt;医卡通",Sheet1!$D$5:$D$28252,"&lt;&gt;内部转款",Sheet1!$D$5:$D$28252,"&lt;&gt;内部转账",Sheet1!$E$5:$E$28252,"&lt;&gt;*调拨*")</f>
        <v>0</v>
      </c>
      <c r="M138" s="32">
        <f>SUMIFS(Sheet1!$F$5:$F$28252,Sheet1!$I$5:$I$28252,$B138,Sheet1!$L$5:$L$28252,$A138,Sheet1!$D$5:$D$28252,"企健网",Sheet1!$E$5:$E$28252,"&lt;&gt;*调拨*")+SUMIFS(Sheet1!$F$5:$F$28252,Sheet1!$I$5:$I$28252,$B138,Sheet1!$L$5:$L$28252,$A138,Sheet1!$E$5:$E$28252,"*企健网*",Sheet1!$D$5:$D$28252,"&lt;&gt;企健网",Sheet1!$D$5:$D$28252,"&lt;&gt;内部转款",Sheet1!$D$5:$D$28252,"&lt;&gt;内部转账",Sheet1!$E$5:$E$28252,"&lt;&gt;*调拨*")</f>
        <v>0</v>
      </c>
      <c r="N138" s="32">
        <f>SUMIFS(Sheet1!$F$5:$F$28252,Sheet1!$I$5:$I$28252,$B138,Sheet1!$L$5:$L$28252,$A138,Sheet1!$D$5:$D$28252,"银联",Sheet1!$E$5:$E$28252,"&lt;&gt;*调拨*")+SUMIFS(Sheet1!$F$5:$F$28252,Sheet1!$I$5:$I$28252,$B138,Sheet1!$L$5:$L$28252,$A138,Sheet1!$E$5:$E$28252,"*银联*",Sheet1!$D$5:$D$28252,"&lt;&gt;银联",Sheet1!$D$5:$D$28252,"&lt;&gt;内部转款",Sheet1!$D$5:$D$28252,"&lt;&gt;内部转账",Sheet1!$E$5:$E$28252,"&lt;&gt;*调拨*")</f>
        <v>0</v>
      </c>
      <c r="O138" s="32">
        <f>SUMIFS(Sheet1!$F$5:$F$28252,Sheet1!$I$5:$I$28252,$B138,Sheet1!$L$5:$L$28252,$A138,Sheet1!$D$5:$D$28252,"京东",Sheet1!$E$5:$E$28252,"&lt;&gt;*调拨*")+SUMIFS(Sheet1!$F$5:$F$28252,Sheet1!$I$5:$I$28252,$B138,Sheet1!$L$5:$L$28252,$A138,Sheet1!$E$5:$E$28252,"*京东*",Sheet1!$D$5:$D$28252,"&lt;&gt;京东",Sheet1!$D$5:$D$28252,"&lt;&gt;内部转款",Sheet1!$D$5:$D$28252,"&lt;&gt;内部转账",Sheet1!$E$5:$E$28252,"&lt;&gt;*调拨*")</f>
        <v>0</v>
      </c>
      <c r="P138" s="32">
        <f>SUMIFS(Sheet1!$F$5:$F$28252,Sheet1!$I$5:$I$28252,$B138,Sheet1!$L$5:$L$28252,$A138,Sheet1!$D$5:$D$28252,"药机微信",Sheet1!$E$5:$E$28252,"&lt;&gt;*调拨*")+SUMIFS(Sheet1!$F$5:$F$28252,Sheet1!$I$5:$I$28252,$B138,Sheet1!$L$5:$L$28252,$A138,Sheet1!$E$5:$E$28252,"*药机微信*",Sheet1!$D$5:$D$28252,"&lt;&gt;药机微信",Sheet1!$D$5:$D$28252,"&lt;&gt;内部转款",Sheet1!$D$5:$D$28252,"&lt;&gt;内部转账",Sheet1!$E$5:$E$28252,"&lt;&gt;*调拨*")</f>
        <v>0</v>
      </c>
      <c r="Q138" s="32">
        <f>SUMIFS(Sheet1!$F$5:$F$28252,Sheet1!$I$5:$I$28252,$B138,Sheet1!$L$5:$L$28252,$A138,Sheet1!$D$5:$D$28252,"亲情卡",Sheet1!$E$5:$E$28252,"&lt;&gt;*调拨*")+SUMIFS(Sheet1!$F$5:$F$28252,Sheet1!$I$5:$I$28252,$B138,Sheet1!$L$5:$L$28252,$A138,Sheet1!$E$5:$E$28252,"*亲情卡*",Sheet1!$D$5:$D$28252,"&lt;&gt;亲情卡",Sheet1!$D$5:$D$28252,"&lt;&gt;内部转款",Sheet1!$D$5:$D$28252,"&lt;&gt;内部转账",Sheet1!$E$5:$E$28252,"&lt;&gt;*调拨*")</f>
        <v>0</v>
      </c>
      <c r="R138" s="32">
        <f>SUMIFS(Sheet1!$F$5:$F$28252,Sheet1!$I$5:$I$28252,$B138,Sheet1!$L$5:$L$28252,$A138,Sheet1!$D$5:$D$28252,"优惠券",Sheet1!$E$5:$E$28252,"&lt;&gt;*调拨*")+SUMIFS(Sheet1!$F$5:$F$28252,Sheet1!$I$5:$I$28252,$B138,Sheet1!$L$5:$L$28252,$A138,Sheet1!$E$5:$E$28252,"*优惠券*",Sheet1!$D$5:$D$28252,"&lt;&gt;优惠券",Sheet1!$D$5:$D$28252,"&lt;&gt;内部转款",Sheet1!$D$5:$D$28252,"&lt;&gt;内部转账",Sheet1!$E$5:$E$28252,"&lt;&gt;*调拨*")</f>
        <v>0</v>
      </c>
      <c r="S138" s="32">
        <f>SUMIFS(Sheet1!$F$5:$F$28252,Sheet1!$I$5:$I$28252,$B138,Sheet1!$L$5:$L$28252,$A138,Sheet1!$D$5:$D$28252,"代金券",Sheet1!$E$5:$E$28252,"&lt;&gt;*调拨*")+SUMIFS(Sheet1!$F$5:$F$28252,Sheet1!$I$5:$I$28252,$B138,Sheet1!$L$5:$L$28252,$A138,Sheet1!$E$5:$E$28252,"*代金券*",Sheet1!$D$5:$D$28252,"&lt;&gt;代金券",Sheet1!$D$5:$D$28252,"&lt;&gt;内部转款",Sheet1!$D$5:$D$28252,"&lt;&gt;内部转账",Sheet1!$E$5:$E$28252,"&lt;&gt;*调拨*")</f>
        <v>0</v>
      </c>
      <c r="T138" s="32">
        <f>SUMIFS(Sheet1!$F$5:$F$28252,Sheet1!$I$5:$I$28252,$B138,Sheet1!$L$5:$L$28252,$A138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138,Sheet1!$L$5:$L$28252,$A138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138,Sheet1!$L$5:$L$28252,$A138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138,Sheet1!$L$5:$L$28252,$A138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8" s="32">
        <f>SUMIFS(Sheet1!$F$5:$F$28252,Sheet1!$I$5:$I$28252,$B138,Sheet1!$L$5:$L$28252,$A138,Sheet1!$E$5:$E$28252,"*调拨*")</f>
        <v>0</v>
      </c>
      <c r="V138" s="32">
        <f>SUMIFS(Sheet1!$F$5:$F$28252,Sheet1!$I$5:$I$28252,$B138,Sheet1!$L$5:$L$28252,$A138,Sheet1!$D$5:$D$28252,"储值",Sheet1!$E$5:$E$28252,"&lt;&gt;*调拨*")+SUMIFS(Sheet1!$F$5:$F$28252,Sheet1!$I$5:$I$28252,$B138,Sheet1!$L$5:$L$28252,$A138,Sheet1!$E$5:$E$28252,"*储值*",Sheet1!$D$5:$D$28252,"&lt;&gt;储值",Sheet1!$D$5:$D$28252,"&lt;&gt;内部转款",Sheet1!$D$5:$D$28252,"&lt;&gt;内部转账",Sheet1!$E$5:$E$28252,"&lt;&gt;*调拨*")</f>
        <v>0</v>
      </c>
      <c r="W138" s="32">
        <f>SUMIFS(Sheet1!$F$5:$F$28252,Sheet1!$I$5:$I$28252,$B138,Sheet1!$L$5:$L$28252,$A138,Sheet1!$D$5:$D$28252,"效期",Sheet1!$E$5:$E$28252,"&lt;&gt;*调拨*")+SUMIFS(Sheet1!$F$5:$F$28252,Sheet1!$I$5:$I$28252,$B138,Sheet1!$L$5:$L$28252,$A138,Sheet1!$E$5:$E$28252,"*效期*",Sheet1!$D$5:$D$28252,"&lt;&gt;效期",Sheet1!$D$5:$D$28252,"&lt;&gt;内部转款",Sheet1!$D$5:$D$28252,"&lt;&gt;内部转账",Sheet1!$E$5:$E$28252,"&lt;&gt;*调拨*")</f>
        <v>0</v>
      </c>
      <c r="X138" s="32">
        <f>SUMIFS(Sheet1!$F$5:$F$28252,Sheet1!$I$5:$I$28252,$B138,Sheet1!$L$5:$L$28252,$A138,Sheet1!$D$5:$D$28252,"内部转款",Sheet1!$E$5:$E$28252,"&lt;&gt;*调拨*")+SUMIFS(Sheet1!$F$5:$F$28252,Sheet1!$I$5:$I$28252,$B138,Sheet1!$L$5:$L$28252,$A138,Sheet1!$D$5:$D$28252,"内部转账",Sheet1!$E$5:$E$28252,"&lt;&gt;*调拨*")</f>
        <v>0</v>
      </c>
      <c r="Y138" s="32">
        <f t="shared" si="8"/>
        <v>0</v>
      </c>
      <c r="Z138" s="32">
        <f>SUMIFS(Sheet1!$F$5:$F$28252,Sheet1!$I$5:$I$28252,$B138,Sheet1!$L$5:$L$28252,$A138)</f>
        <v>34019.06</v>
      </c>
      <c r="AA138" s="32">
        <f>SUMIFS(Sheet1!$G$5:$G$28252,Sheet1!$I$5:$I$28252,$B138,Sheet1!$L$5:$L$28252,$A138,Sheet1!$D$5:$D$28252,"工资",Sheet1!$E$5:$E$28252,"&lt;&gt;*调拨*")+SUMIFS(Sheet1!$G$5:$G$28252,Sheet1!$I$5:$I$28252,$B138,Sheet1!$L$5:$L$28252,$A138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4967.08</v>
      </c>
      <c r="AB138" s="32">
        <f>SUMIFS(Sheet1!$G$5:$G$28252,Sheet1!$I$5:$I$28252,$B138,Sheet1!$L$5:$L$28252,$A138,Sheet1!$D$5:$D$28252,"水费",Sheet1!$E$5:$E$28252,"&lt;&gt;*调拨*")+SUMIFS(Sheet1!$G$5:$G$28252,Sheet1!$I$5:$I$28252,$B138,Sheet1!$L$5:$L$28252,$A138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8" s="32">
        <f>SUMIFS(Sheet1!$G$5:$G$28252,Sheet1!$I$5:$I$28252,$B138,Sheet1!$L$5:$L$28252,$A138,Sheet1!$D$5:$D$28252,"电费",Sheet1!$E$5:$E$28252,"&lt;&gt;*调拨*")+SUMIFS(Sheet1!$G$5:$G$28252,Sheet1!$I$5:$I$28252,$B138,Sheet1!$L$5:$L$28252,$A138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8" s="32">
        <f>SUMIFS(Sheet1!$G$5:$G$28252,Sheet1!$I$5:$I$28252,$B138,Sheet1!$L$5:$L$28252,$A138,Sheet1!$D$5:$D$28252,"宽带费",Sheet1!$E$5:$E$28252,"&lt;&gt;*调拨*")+SUMIFS(Sheet1!$G$5:$G$28252,Sheet1!$I$5:$I$28252,$B138,Sheet1!$L$5:$L$28252,$A138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38" s="32">
        <f>SUMIFS(Sheet1!$G$5:$G$28252,Sheet1!$I$5:$I$28252,$B138,Sheet1!$L$5:$L$28252,$A138,Sheet1!$D$5:$D$28252,"办公费",Sheet1!$E$5:$E$28252,"&lt;&gt;*调拨*")+SUMIFS(Sheet1!$G$5:$G$28252,Sheet1!$I$5:$I$28252,$B138,Sheet1!$L$5:$L$28252,$A138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8" s="32">
        <f>SUMIFS(Sheet1!$G$5:$G$28252,Sheet1!$I$5:$I$28252,$B138,Sheet1!$L$5:$L$28252,$A138,Sheet1!$D$5:$D$28252,"话费",Sheet1!$E$5:$E$28252,"&lt;&gt;*调拨*")+SUMIFS(Sheet1!$G$5:$G$28252,Sheet1!$I$5:$I$28252,$B138,Sheet1!$L$5:$L$28252,$A138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8" s="32">
        <f>SUMIFS(Sheet1!$G$5:$G$28252,Sheet1!$I$5:$I$28252,$B138,Sheet1!$L$5:$L$28252,$A138,Sheet1!$D$5:$D$28252,"房租",Sheet1!$E$5:$E$28252,"&lt;&gt;*调拨*")+SUMIFS(Sheet1!$G$5:$G$28252,Sheet1!$I$5:$I$28252,$B138,Sheet1!$L$5:$L$28252,$A138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38" s="32">
        <f>SUMIFS(Sheet1!$G$5:$G$28252,Sheet1!$I$5:$I$28252,$B138,Sheet1!$L$5:$L$28252,$A138,Sheet1!$E$5:$E$28252,"*调拨*")</f>
        <v>0</v>
      </c>
      <c r="AI138" s="32">
        <f>SUMIFS(Sheet1!$G$5:$G$28252,Sheet1!$I$5:$I$28252,$B138,Sheet1!$L$5:$L$28252,$A138,Sheet1!$D$5:$D$28252,"内部转款",Sheet1!$E$5:$E$28252,"&lt;&gt;*调拨*")+SUMIFS(Sheet1!$G$5:$G$28252,Sheet1!$I$5:$I$28252,$B138,Sheet1!$L$5:$L$28252,$A138,Sheet1!$D$5:$D$28252,"内部转账",Sheet1!$E$5:$E$28252,"&lt;&gt;*调拨*")</f>
        <v>0</v>
      </c>
      <c r="AJ138" s="32">
        <f t="shared" si="9"/>
        <v>1017.29</v>
      </c>
      <c r="AK138" s="32">
        <f>SUMIFS(Sheet1!$G$5:$G$28252,Sheet1!$I$5:$I$28252,$B138,Sheet1!$L$5:$L$28252,$A138)</f>
        <v>5984.37</v>
      </c>
      <c r="AL138" s="32">
        <f t="shared" si="10"/>
        <v>28034.69</v>
      </c>
    </row>
    <row r="139" ht="16.5" spans="1:38">
      <c r="A139" s="30">
        <v>202602</v>
      </c>
      <c r="B139" s="31" t="s">
        <v>87</v>
      </c>
      <c r="C139" s="32">
        <f>SUMIFS(Sheet1!$F$5:$F$28252,Sheet1!$I$5:$I$28252,$B139,Sheet1!$L$5:$L$28252,$A139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8533.09</v>
      </c>
      <c r="D139" s="32">
        <f>SUMIFS(Sheet1!$F$5:$F$28252,Sheet1!$I$5:$I$28252,$B139,Sheet1!$L$5:$L$28252,$A139,Sheet1!$D$5:$D$28252,"医保即时拨付",Sheet1!$E$5:$E$28252,"&lt;&gt;*调拨*")+SUMIFS(Sheet1!$F$5:$F$28252,Sheet1!$I$5:$I$28252,$B139,Sheet1!$L$5:$L$28252,$A139,Sheet1!$E$5:$E$28252,"*医保即时拨付*",Sheet1!$D$5:$D$28252,"&lt;&gt;医保即时拨付",Sheet1!$D$5:$D$28252,"&lt;&gt;内部转款",Sheet1!$D$5:$D$28252,"&lt;&gt;内部转账",Sheet1!$E$5:$E$28252,"&lt;&gt;*调拨*")</f>
        <v>1957.31</v>
      </c>
      <c r="E139" s="32">
        <f>SUMIFS(Sheet1!$F$5:$F$28252,Sheet1!$I$5:$I$28252,$B139,Sheet1!$L$5:$L$28252,$A139,Sheet1!$D$5:$D$28252,"医保",Sheet1!$E$5:$E$28252,"&lt;&gt;*调拨*",Sheet1!$E$5:$E$28252,"&lt;&gt;*医保即时拨付*")+SUMIFS(Sheet1!$F$5:$F$28252,Sheet1!$I$5:$I$28252,$B139,Sheet1!$L$5:$L$28252,$A139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6765.33</v>
      </c>
      <c r="F139" s="32">
        <f>SUMIFS(Sheet1!$F$5:$F$28252,Sheet1!$I$5:$I$28252,$B139,Sheet1!$L$5:$L$28252,$A139,Sheet1!$D$5:$D$28252,"聚合",Sheet1!$E$5:$E$28252,"&lt;&gt;*调拨*")+SUMIFS(Sheet1!$F$5:$F$28252,Sheet1!$I$5:$I$28252,$B139,Sheet1!$L$5:$L$28252,$A139,Sheet1!$E$5:$E$28252,"*聚合*",Sheet1!$D$5:$D$28252,"&lt;&gt;聚合",Sheet1!$D$5:$D$28252,"&lt;&gt;内部转款",Sheet1!$D$5:$D$28252,"&lt;&gt;内部转账",Sheet1!$E$5:$E$28252,"&lt;&gt;*调拨*")</f>
        <v>21058.43</v>
      </c>
      <c r="G139" s="32">
        <f>SUMIFS(Sheet1!$F$5:$F$28252,Sheet1!$I$5:$I$28252,$B139,Sheet1!$L$5:$L$28252,$A139,Sheet1!$D$5:$D$28252,"24小时微信",Sheet1!$E$5:$E$28252,"&lt;&gt;*调拨*")+SUMIFS(Sheet1!$F$5:$F$28252,Sheet1!$I$5:$I$28252,$B139,Sheet1!$L$5:$L$28252,$A139,Sheet1!$E$5:$E$28252,"*24小时微信*",Sheet1!$D$5:$D$28252,"&lt;&gt;24小时微信",Sheet1!$D$5:$D$28252,"&lt;&gt;内部转款",Sheet1!$D$5:$D$28252,"&lt;&gt;内部转账",Sheet1!$E$5:$E$28252,"&lt;&gt;*调拨*")</f>
        <v>0</v>
      </c>
      <c r="H139" s="32">
        <f>SUMIFS(Sheet1!$F$5:$F$28252,Sheet1!$I$5:$I$28252,$B139,Sheet1!$L$5:$L$28252,$A139,Sheet1!$D$5:$D$28252,"美团",Sheet1!$E$5:$E$28252,"&lt;&gt;*调拨*")+SUMIFS(Sheet1!$F$5:$F$28252,Sheet1!$I$5:$I$28252,$B139,Sheet1!$L$5:$L$28252,$A139,Sheet1!$E$5:$E$28252,"*美团*",Sheet1!$D$5:$D$28252,"&lt;&gt;美团",Sheet1!$D$5:$D$28252,"&lt;&gt;内部转款",Sheet1!$D$5:$D$28252,"&lt;&gt;内部转账",Sheet1!$E$5:$E$28252,"&lt;&gt;*调拨*")</f>
        <v>532.24</v>
      </c>
      <c r="I139" s="32">
        <f>SUMIFS(Sheet1!$F$5:$F$28252,Sheet1!$I$5:$I$28252,$B139,Sheet1!$L$5:$L$28252,$A139,Sheet1!$D$5:$D$28252,"饿了么",Sheet1!$E$5:$E$28252,"&lt;&gt;*调拨*")+SUMIFS(Sheet1!$F$5:$F$28252,Sheet1!$I$5:$I$28252,$B139,Sheet1!$L$5:$L$28252,$A139,Sheet1!$E$5:$E$28252,"*饿了么*",Sheet1!$D$5:$D$28252,"&lt;&gt;饿了么",Sheet1!$D$5:$D$28252,"&lt;&gt;内部转款",Sheet1!$D$5:$D$28252,"&lt;&gt;内部转账",Sheet1!$E$5:$E$28252,"&lt;&gt;*调拨*")</f>
        <v>0</v>
      </c>
      <c r="J139" s="32">
        <f>SUMIFS(Sheet1!$F$5:$F$28252,Sheet1!$I$5:$I$28252,$B139,Sheet1!$L$5:$L$28252,$A139,Sheet1!$D$5:$D$28252,"健E卡",Sheet1!$E$5:$E$28252,"&lt;&gt;*调拨*")+SUMIFS(Sheet1!$F$5:$F$28252,Sheet1!$I$5:$I$28252,$B139,Sheet1!$L$5:$L$28252,$A139,Sheet1!$E$5:$E$28252,"*健E卡*",Sheet1!$D$5:$D$28252,"&lt;&gt;健E卡",Sheet1!$D$5:$D$28252,"&lt;&gt;内部转款",Sheet1!$D$5:$D$28252,"&lt;&gt;内部转账",Sheet1!$E$5:$E$28252,"&lt;&gt;*调拨*")</f>
        <v>0</v>
      </c>
      <c r="K139" s="32">
        <f>SUMIFS(Sheet1!$F$5:$F$28252,Sheet1!$I$5:$I$28252,$B139,Sheet1!$L$5:$L$28252,$A139,Sheet1!$D$5:$D$28252,"抖音",Sheet1!$E$5:$E$28252,"&lt;&gt;*调拨*")+SUMIFS(Sheet1!$F$5:$F$28252,Sheet1!$I$5:$I$28252,$B139,Sheet1!$L$5:$L$28252,$A139,Sheet1!$E$5:$E$28252,"*抖音*",Sheet1!$D$5:$D$28252,"&lt;&gt;抖音",Sheet1!$D$5:$D$28252,"&lt;&gt;内部转款",Sheet1!$D$5:$D$28252,"&lt;&gt;内部转账",Sheet1!$E$5:$E$28252,"&lt;&gt;*调拨*")</f>
        <v>0</v>
      </c>
      <c r="L139" s="32">
        <f>SUMIFS(Sheet1!$F$5:$F$28252,Sheet1!$I$5:$I$28252,$B139,Sheet1!$L$5:$L$28252,$A139,Sheet1!$D$5:$D$28252,"医卡通",Sheet1!$E$5:$E$28252,"&lt;&gt;*调拨*")+SUMIFS(Sheet1!$F$5:$F$28252,Sheet1!$I$5:$I$28252,$B139,Sheet1!$L$5:$L$28252,$A139,Sheet1!$E$5:$E$28252,"*医卡通*",Sheet1!$D$5:$D$28252,"&lt;&gt;医卡通",Sheet1!$D$5:$D$28252,"&lt;&gt;内部转款",Sheet1!$D$5:$D$28252,"&lt;&gt;内部转账",Sheet1!$E$5:$E$28252,"&lt;&gt;*调拨*")</f>
        <v>0</v>
      </c>
      <c r="M139" s="32">
        <f>SUMIFS(Sheet1!$F$5:$F$28252,Sheet1!$I$5:$I$28252,$B139,Sheet1!$L$5:$L$28252,$A139,Sheet1!$D$5:$D$28252,"企健网",Sheet1!$E$5:$E$28252,"&lt;&gt;*调拨*")+SUMIFS(Sheet1!$F$5:$F$28252,Sheet1!$I$5:$I$28252,$B139,Sheet1!$L$5:$L$28252,$A139,Sheet1!$E$5:$E$28252,"*企健网*",Sheet1!$D$5:$D$28252,"&lt;&gt;企健网",Sheet1!$D$5:$D$28252,"&lt;&gt;内部转款",Sheet1!$D$5:$D$28252,"&lt;&gt;内部转账",Sheet1!$E$5:$E$28252,"&lt;&gt;*调拨*")</f>
        <v>0</v>
      </c>
      <c r="N139" s="32">
        <f>SUMIFS(Sheet1!$F$5:$F$28252,Sheet1!$I$5:$I$28252,$B139,Sheet1!$L$5:$L$28252,$A139,Sheet1!$D$5:$D$28252,"银联",Sheet1!$E$5:$E$28252,"&lt;&gt;*调拨*")+SUMIFS(Sheet1!$F$5:$F$28252,Sheet1!$I$5:$I$28252,$B139,Sheet1!$L$5:$L$28252,$A139,Sheet1!$E$5:$E$28252,"*银联*",Sheet1!$D$5:$D$28252,"&lt;&gt;银联",Sheet1!$D$5:$D$28252,"&lt;&gt;内部转款",Sheet1!$D$5:$D$28252,"&lt;&gt;内部转账",Sheet1!$E$5:$E$28252,"&lt;&gt;*调拨*")</f>
        <v>0</v>
      </c>
      <c r="O139" s="32">
        <f>SUMIFS(Sheet1!$F$5:$F$28252,Sheet1!$I$5:$I$28252,$B139,Sheet1!$L$5:$L$28252,$A139,Sheet1!$D$5:$D$28252,"京东",Sheet1!$E$5:$E$28252,"&lt;&gt;*调拨*")+SUMIFS(Sheet1!$F$5:$F$28252,Sheet1!$I$5:$I$28252,$B139,Sheet1!$L$5:$L$28252,$A139,Sheet1!$E$5:$E$28252,"*京东*",Sheet1!$D$5:$D$28252,"&lt;&gt;京东",Sheet1!$D$5:$D$28252,"&lt;&gt;内部转款",Sheet1!$D$5:$D$28252,"&lt;&gt;内部转账",Sheet1!$E$5:$E$28252,"&lt;&gt;*调拨*")</f>
        <v>0</v>
      </c>
      <c r="P139" s="32">
        <f>SUMIFS(Sheet1!$F$5:$F$28252,Sheet1!$I$5:$I$28252,$B139,Sheet1!$L$5:$L$28252,$A139,Sheet1!$D$5:$D$28252,"药机微信",Sheet1!$E$5:$E$28252,"&lt;&gt;*调拨*")+SUMIFS(Sheet1!$F$5:$F$28252,Sheet1!$I$5:$I$28252,$B139,Sheet1!$L$5:$L$28252,$A139,Sheet1!$E$5:$E$28252,"*药机微信*",Sheet1!$D$5:$D$28252,"&lt;&gt;药机微信",Sheet1!$D$5:$D$28252,"&lt;&gt;内部转款",Sheet1!$D$5:$D$28252,"&lt;&gt;内部转账",Sheet1!$E$5:$E$28252,"&lt;&gt;*调拨*")</f>
        <v>0</v>
      </c>
      <c r="Q139" s="32">
        <f>SUMIFS(Sheet1!$F$5:$F$28252,Sheet1!$I$5:$I$28252,$B139,Sheet1!$L$5:$L$28252,$A139,Sheet1!$D$5:$D$28252,"亲情卡",Sheet1!$E$5:$E$28252,"&lt;&gt;*调拨*")+SUMIFS(Sheet1!$F$5:$F$28252,Sheet1!$I$5:$I$28252,$B139,Sheet1!$L$5:$L$28252,$A139,Sheet1!$E$5:$E$28252,"*亲情卡*",Sheet1!$D$5:$D$28252,"&lt;&gt;亲情卡",Sheet1!$D$5:$D$28252,"&lt;&gt;内部转款",Sheet1!$D$5:$D$28252,"&lt;&gt;内部转账",Sheet1!$E$5:$E$28252,"&lt;&gt;*调拨*")</f>
        <v>0</v>
      </c>
      <c r="R139" s="32">
        <f>SUMIFS(Sheet1!$F$5:$F$28252,Sheet1!$I$5:$I$28252,$B139,Sheet1!$L$5:$L$28252,$A139,Sheet1!$D$5:$D$28252,"优惠券",Sheet1!$E$5:$E$28252,"&lt;&gt;*调拨*")+SUMIFS(Sheet1!$F$5:$F$28252,Sheet1!$I$5:$I$28252,$B139,Sheet1!$L$5:$L$28252,$A139,Sheet1!$E$5:$E$28252,"*优惠券*",Sheet1!$D$5:$D$28252,"&lt;&gt;优惠券",Sheet1!$D$5:$D$28252,"&lt;&gt;内部转款",Sheet1!$D$5:$D$28252,"&lt;&gt;内部转账",Sheet1!$E$5:$E$28252,"&lt;&gt;*调拨*")</f>
        <v>0</v>
      </c>
      <c r="S139" s="32">
        <f>SUMIFS(Sheet1!$F$5:$F$28252,Sheet1!$I$5:$I$28252,$B139,Sheet1!$L$5:$L$28252,$A139,Sheet1!$D$5:$D$28252,"代金券",Sheet1!$E$5:$E$28252,"&lt;&gt;*调拨*")+SUMIFS(Sheet1!$F$5:$F$28252,Sheet1!$I$5:$I$28252,$B139,Sheet1!$L$5:$L$28252,$A139,Sheet1!$E$5:$E$28252,"*代金券*",Sheet1!$D$5:$D$28252,"&lt;&gt;代金券",Sheet1!$D$5:$D$28252,"&lt;&gt;内部转款",Sheet1!$D$5:$D$28252,"&lt;&gt;内部转账",Sheet1!$E$5:$E$28252,"&lt;&gt;*调拨*")</f>
        <v>0</v>
      </c>
      <c r="T139" s="32">
        <f>SUMIFS(Sheet1!$F$5:$F$28252,Sheet1!$I$5:$I$28252,$B139,Sheet1!$L$5:$L$28252,$A139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139,Sheet1!$L$5:$L$28252,$A139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139,Sheet1!$L$5:$L$28252,$A139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139,Sheet1!$L$5:$L$28252,$A139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39" s="32">
        <f>SUMIFS(Sheet1!$F$5:$F$28252,Sheet1!$I$5:$I$28252,$B139,Sheet1!$L$5:$L$28252,$A139,Sheet1!$E$5:$E$28252,"*调拨*")</f>
        <v>0</v>
      </c>
      <c r="V139" s="32">
        <f>SUMIFS(Sheet1!$F$5:$F$28252,Sheet1!$I$5:$I$28252,$B139,Sheet1!$L$5:$L$28252,$A139,Sheet1!$D$5:$D$28252,"储值",Sheet1!$E$5:$E$28252,"&lt;&gt;*调拨*")+SUMIFS(Sheet1!$F$5:$F$28252,Sheet1!$I$5:$I$28252,$B139,Sheet1!$L$5:$L$28252,$A139,Sheet1!$E$5:$E$28252,"*储值*",Sheet1!$D$5:$D$28252,"&lt;&gt;储值",Sheet1!$D$5:$D$28252,"&lt;&gt;内部转款",Sheet1!$D$5:$D$28252,"&lt;&gt;内部转账",Sheet1!$E$5:$E$28252,"&lt;&gt;*调拨*")</f>
        <v>0</v>
      </c>
      <c r="W139" s="32">
        <f>SUMIFS(Sheet1!$F$5:$F$28252,Sheet1!$I$5:$I$28252,$B139,Sheet1!$L$5:$L$28252,$A139,Sheet1!$D$5:$D$28252,"效期",Sheet1!$E$5:$E$28252,"&lt;&gt;*调拨*")+SUMIFS(Sheet1!$F$5:$F$28252,Sheet1!$I$5:$I$28252,$B139,Sheet1!$L$5:$L$28252,$A139,Sheet1!$E$5:$E$28252,"*效期*",Sheet1!$D$5:$D$28252,"&lt;&gt;效期",Sheet1!$D$5:$D$28252,"&lt;&gt;内部转款",Sheet1!$D$5:$D$28252,"&lt;&gt;内部转账",Sheet1!$E$5:$E$28252,"&lt;&gt;*调拨*")</f>
        <v>6.5</v>
      </c>
      <c r="X139" s="32">
        <f>SUMIFS(Sheet1!$F$5:$F$28252,Sheet1!$I$5:$I$28252,$B139,Sheet1!$L$5:$L$28252,$A139,Sheet1!$D$5:$D$28252,"内部转款",Sheet1!$E$5:$E$28252,"&lt;&gt;*调拨*")+SUMIFS(Sheet1!$F$5:$F$28252,Sheet1!$I$5:$I$28252,$B139,Sheet1!$L$5:$L$28252,$A139,Sheet1!$D$5:$D$28252,"内部转账",Sheet1!$E$5:$E$28252,"&lt;&gt;*调拨*")</f>
        <v>0</v>
      </c>
      <c r="Y139" s="32">
        <f t="shared" si="8"/>
        <v>0</v>
      </c>
      <c r="Z139" s="32">
        <f>SUMIFS(Sheet1!$F$5:$F$28252,Sheet1!$I$5:$I$28252,$B139,Sheet1!$L$5:$L$28252,$A139)</f>
        <v>38852.9</v>
      </c>
      <c r="AA139" s="32">
        <f>SUMIFS(Sheet1!$G$5:$G$28252,Sheet1!$I$5:$I$28252,$B139,Sheet1!$L$5:$L$28252,$A139,Sheet1!$D$5:$D$28252,"工资",Sheet1!$E$5:$E$28252,"&lt;&gt;*调拨*")+SUMIFS(Sheet1!$G$5:$G$28252,Sheet1!$I$5:$I$28252,$B139,Sheet1!$L$5:$L$28252,$A139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5913.97</v>
      </c>
      <c r="AB139" s="32">
        <f>SUMIFS(Sheet1!$G$5:$G$28252,Sheet1!$I$5:$I$28252,$B139,Sheet1!$L$5:$L$28252,$A139,Sheet1!$D$5:$D$28252,"水费",Sheet1!$E$5:$E$28252,"&lt;&gt;*调拨*")+SUMIFS(Sheet1!$G$5:$G$28252,Sheet1!$I$5:$I$28252,$B139,Sheet1!$L$5:$L$28252,$A139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39" s="32">
        <f>SUMIFS(Sheet1!$G$5:$G$28252,Sheet1!$I$5:$I$28252,$B139,Sheet1!$L$5:$L$28252,$A139,Sheet1!$D$5:$D$28252,"电费",Sheet1!$E$5:$E$28252,"&lt;&gt;*调拨*")+SUMIFS(Sheet1!$G$5:$G$28252,Sheet1!$I$5:$I$28252,$B139,Sheet1!$L$5:$L$28252,$A139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39" s="32">
        <f>SUMIFS(Sheet1!$G$5:$G$28252,Sheet1!$I$5:$I$28252,$B139,Sheet1!$L$5:$L$28252,$A139,Sheet1!$D$5:$D$28252,"宽带费",Sheet1!$E$5:$E$28252,"&lt;&gt;*调拨*")+SUMIFS(Sheet1!$G$5:$G$28252,Sheet1!$I$5:$I$28252,$B139,Sheet1!$L$5:$L$28252,$A139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340</v>
      </c>
      <c r="AE139" s="32">
        <f>SUMIFS(Sheet1!$G$5:$G$28252,Sheet1!$I$5:$I$28252,$B139,Sheet1!$L$5:$L$28252,$A139,Sheet1!$D$5:$D$28252,"办公费",Sheet1!$E$5:$E$28252,"&lt;&gt;*调拨*")+SUMIFS(Sheet1!$G$5:$G$28252,Sheet1!$I$5:$I$28252,$B139,Sheet1!$L$5:$L$28252,$A139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39" s="32">
        <f>SUMIFS(Sheet1!$G$5:$G$28252,Sheet1!$I$5:$I$28252,$B139,Sheet1!$L$5:$L$28252,$A139,Sheet1!$D$5:$D$28252,"话费",Sheet1!$E$5:$E$28252,"&lt;&gt;*调拨*")+SUMIFS(Sheet1!$G$5:$G$28252,Sheet1!$I$5:$I$28252,$B139,Sheet1!$L$5:$L$28252,$A139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39" s="32">
        <f>SUMIFS(Sheet1!$G$5:$G$28252,Sheet1!$I$5:$I$28252,$B139,Sheet1!$L$5:$L$28252,$A139,Sheet1!$D$5:$D$28252,"房租",Sheet1!$E$5:$E$28252,"&lt;&gt;*调拨*")+SUMIFS(Sheet1!$G$5:$G$28252,Sheet1!$I$5:$I$28252,$B139,Sheet1!$L$5:$L$28252,$A139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39" s="32">
        <f>SUMIFS(Sheet1!$G$5:$G$28252,Sheet1!$I$5:$I$28252,$B139,Sheet1!$L$5:$L$28252,$A139,Sheet1!$E$5:$E$28252,"*调拨*")</f>
        <v>0</v>
      </c>
      <c r="AI139" s="32">
        <f>SUMIFS(Sheet1!$G$5:$G$28252,Sheet1!$I$5:$I$28252,$B139,Sheet1!$L$5:$L$28252,$A139,Sheet1!$D$5:$D$28252,"内部转款",Sheet1!$E$5:$E$28252,"&lt;&gt;*调拨*")+SUMIFS(Sheet1!$G$5:$G$28252,Sheet1!$I$5:$I$28252,$B139,Sheet1!$L$5:$L$28252,$A139,Sheet1!$D$5:$D$28252,"内部转账",Sheet1!$E$5:$E$28252,"&lt;&gt;*调拨*")</f>
        <v>0</v>
      </c>
      <c r="AJ139" s="32">
        <f t="shared" si="9"/>
        <v>0</v>
      </c>
      <c r="AK139" s="32">
        <f>SUMIFS(Sheet1!$G$5:$G$28252,Sheet1!$I$5:$I$28252,$B139,Sheet1!$L$5:$L$28252,$A139)</f>
        <v>6253.97</v>
      </c>
      <c r="AL139" s="32">
        <f t="shared" si="10"/>
        <v>32598.93</v>
      </c>
    </row>
    <row r="140" ht="16.5" spans="1:38">
      <c r="A140" s="30">
        <v>202602</v>
      </c>
      <c r="B140" s="31" t="s">
        <v>105</v>
      </c>
      <c r="C140" s="32">
        <f>SUMIFS(Sheet1!$F$5:$F$28252,Sheet1!$I$5:$I$28252,$B140,Sheet1!$L$5:$L$28252,$A140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82.2</v>
      </c>
      <c r="D140" s="32">
        <f>SUMIFS(Sheet1!$F$5:$F$28252,Sheet1!$I$5:$I$28252,$B140,Sheet1!$L$5:$L$28252,$A140,Sheet1!$D$5:$D$28252,"医保即时拨付",Sheet1!$E$5:$E$28252,"&lt;&gt;*调拨*")+SUMIFS(Sheet1!$F$5:$F$28252,Sheet1!$I$5:$I$28252,$B140,Sheet1!$L$5:$L$28252,$A140,Sheet1!$E$5:$E$28252,"*医保即时拨付*",Sheet1!$D$5:$D$28252,"&lt;&gt;医保即时拨付",Sheet1!$D$5:$D$28252,"&lt;&gt;内部转款",Sheet1!$D$5:$D$28252,"&lt;&gt;内部转账",Sheet1!$E$5:$E$28252,"&lt;&gt;*调拨*")</f>
        <v>0</v>
      </c>
      <c r="E140" s="32">
        <f>SUMIFS(Sheet1!$F$5:$F$28252,Sheet1!$I$5:$I$28252,$B140,Sheet1!$L$5:$L$28252,$A140,Sheet1!$D$5:$D$28252,"医保",Sheet1!$E$5:$E$28252,"&lt;&gt;*调拨*",Sheet1!$E$5:$E$28252,"&lt;&gt;*医保即时拨付*")+SUMIFS(Sheet1!$F$5:$F$28252,Sheet1!$I$5:$I$28252,$B140,Sheet1!$L$5:$L$28252,$A140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40" s="32">
        <f>SUMIFS(Sheet1!$F$5:$F$28252,Sheet1!$I$5:$I$28252,$B140,Sheet1!$L$5:$L$28252,$A140,Sheet1!$D$5:$D$28252,"聚合",Sheet1!$E$5:$E$28252,"&lt;&gt;*调拨*")+SUMIFS(Sheet1!$F$5:$F$28252,Sheet1!$I$5:$I$28252,$B140,Sheet1!$L$5:$L$28252,$A140,Sheet1!$E$5:$E$28252,"*聚合*",Sheet1!$D$5:$D$28252,"&lt;&gt;聚合",Sheet1!$D$5:$D$28252,"&lt;&gt;内部转款",Sheet1!$D$5:$D$28252,"&lt;&gt;内部转账",Sheet1!$E$5:$E$28252,"&lt;&gt;*调拨*")</f>
        <v>0</v>
      </c>
      <c r="G140" s="32">
        <f>SUMIFS(Sheet1!$F$5:$F$28252,Sheet1!$I$5:$I$28252,$B140,Sheet1!$L$5:$L$28252,$A140,Sheet1!$D$5:$D$28252,"24小时微信",Sheet1!$E$5:$E$28252,"&lt;&gt;*调拨*")+SUMIFS(Sheet1!$F$5:$F$28252,Sheet1!$I$5:$I$28252,$B140,Sheet1!$L$5:$L$28252,$A140,Sheet1!$E$5:$E$28252,"*24小时微信*",Sheet1!$D$5:$D$28252,"&lt;&gt;24小时微信",Sheet1!$D$5:$D$28252,"&lt;&gt;内部转款",Sheet1!$D$5:$D$28252,"&lt;&gt;内部转账",Sheet1!$E$5:$E$28252,"&lt;&gt;*调拨*")</f>
        <v>0</v>
      </c>
      <c r="H140" s="32">
        <f>SUMIFS(Sheet1!$F$5:$F$28252,Sheet1!$I$5:$I$28252,$B140,Sheet1!$L$5:$L$28252,$A140,Sheet1!$D$5:$D$28252,"美团",Sheet1!$E$5:$E$28252,"&lt;&gt;*调拨*")+SUMIFS(Sheet1!$F$5:$F$28252,Sheet1!$I$5:$I$28252,$B140,Sheet1!$L$5:$L$28252,$A140,Sheet1!$E$5:$E$28252,"*美团*",Sheet1!$D$5:$D$28252,"&lt;&gt;美团",Sheet1!$D$5:$D$28252,"&lt;&gt;内部转款",Sheet1!$D$5:$D$28252,"&lt;&gt;内部转账",Sheet1!$E$5:$E$28252,"&lt;&gt;*调拨*")</f>
        <v>0</v>
      </c>
      <c r="I140" s="32">
        <f>SUMIFS(Sheet1!$F$5:$F$28252,Sheet1!$I$5:$I$28252,$B140,Sheet1!$L$5:$L$28252,$A140,Sheet1!$D$5:$D$28252,"饿了么",Sheet1!$E$5:$E$28252,"&lt;&gt;*调拨*")+SUMIFS(Sheet1!$F$5:$F$28252,Sheet1!$I$5:$I$28252,$B140,Sheet1!$L$5:$L$28252,$A140,Sheet1!$E$5:$E$28252,"*饿了么*",Sheet1!$D$5:$D$28252,"&lt;&gt;饿了么",Sheet1!$D$5:$D$28252,"&lt;&gt;内部转款",Sheet1!$D$5:$D$28252,"&lt;&gt;内部转账",Sheet1!$E$5:$E$28252,"&lt;&gt;*调拨*")</f>
        <v>0</v>
      </c>
      <c r="J140" s="32">
        <f>SUMIFS(Sheet1!$F$5:$F$28252,Sheet1!$I$5:$I$28252,$B140,Sheet1!$L$5:$L$28252,$A140,Sheet1!$D$5:$D$28252,"健E卡",Sheet1!$E$5:$E$28252,"&lt;&gt;*调拨*")+SUMIFS(Sheet1!$F$5:$F$28252,Sheet1!$I$5:$I$28252,$B140,Sheet1!$L$5:$L$28252,$A140,Sheet1!$E$5:$E$28252,"*健E卡*",Sheet1!$D$5:$D$28252,"&lt;&gt;健E卡",Sheet1!$D$5:$D$28252,"&lt;&gt;内部转款",Sheet1!$D$5:$D$28252,"&lt;&gt;内部转账",Sheet1!$E$5:$E$28252,"&lt;&gt;*调拨*")</f>
        <v>0</v>
      </c>
      <c r="K140" s="32">
        <f>SUMIFS(Sheet1!$F$5:$F$28252,Sheet1!$I$5:$I$28252,$B140,Sheet1!$L$5:$L$28252,$A140,Sheet1!$D$5:$D$28252,"抖音",Sheet1!$E$5:$E$28252,"&lt;&gt;*调拨*")+SUMIFS(Sheet1!$F$5:$F$28252,Sheet1!$I$5:$I$28252,$B140,Sheet1!$L$5:$L$28252,$A140,Sheet1!$E$5:$E$28252,"*抖音*",Sheet1!$D$5:$D$28252,"&lt;&gt;抖音",Sheet1!$D$5:$D$28252,"&lt;&gt;内部转款",Sheet1!$D$5:$D$28252,"&lt;&gt;内部转账",Sheet1!$E$5:$E$28252,"&lt;&gt;*调拨*")</f>
        <v>0</v>
      </c>
      <c r="L140" s="32">
        <f>SUMIFS(Sheet1!$F$5:$F$28252,Sheet1!$I$5:$I$28252,$B140,Sheet1!$L$5:$L$28252,$A140,Sheet1!$D$5:$D$28252,"医卡通",Sheet1!$E$5:$E$28252,"&lt;&gt;*调拨*")+SUMIFS(Sheet1!$F$5:$F$28252,Sheet1!$I$5:$I$28252,$B140,Sheet1!$L$5:$L$28252,$A140,Sheet1!$E$5:$E$28252,"*医卡通*",Sheet1!$D$5:$D$28252,"&lt;&gt;医卡通",Sheet1!$D$5:$D$28252,"&lt;&gt;内部转款",Sheet1!$D$5:$D$28252,"&lt;&gt;内部转账",Sheet1!$E$5:$E$28252,"&lt;&gt;*调拨*")</f>
        <v>0</v>
      </c>
      <c r="M140" s="32">
        <f>SUMIFS(Sheet1!$F$5:$F$28252,Sheet1!$I$5:$I$28252,$B140,Sheet1!$L$5:$L$28252,$A140,Sheet1!$D$5:$D$28252,"企健网",Sheet1!$E$5:$E$28252,"&lt;&gt;*调拨*")+SUMIFS(Sheet1!$F$5:$F$28252,Sheet1!$I$5:$I$28252,$B140,Sheet1!$L$5:$L$28252,$A140,Sheet1!$E$5:$E$28252,"*企健网*",Sheet1!$D$5:$D$28252,"&lt;&gt;企健网",Sheet1!$D$5:$D$28252,"&lt;&gt;内部转款",Sheet1!$D$5:$D$28252,"&lt;&gt;内部转账",Sheet1!$E$5:$E$28252,"&lt;&gt;*调拨*")</f>
        <v>0</v>
      </c>
      <c r="N140" s="32">
        <f>SUMIFS(Sheet1!$F$5:$F$28252,Sheet1!$I$5:$I$28252,$B140,Sheet1!$L$5:$L$28252,$A140,Sheet1!$D$5:$D$28252,"银联",Sheet1!$E$5:$E$28252,"&lt;&gt;*调拨*")+SUMIFS(Sheet1!$F$5:$F$28252,Sheet1!$I$5:$I$28252,$B140,Sheet1!$L$5:$L$28252,$A140,Sheet1!$E$5:$E$28252,"*银联*",Sheet1!$D$5:$D$28252,"&lt;&gt;银联",Sheet1!$D$5:$D$28252,"&lt;&gt;内部转款",Sheet1!$D$5:$D$28252,"&lt;&gt;内部转账",Sheet1!$E$5:$E$28252,"&lt;&gt;*调拨*")</f>
        <v>0</v>
      </c>
      <c r="O140" s="32">
        <f>SUMIFS(Sheet1!$F$5:$F$28252,Sheet1!$I$5:$I$28252,$B140,Sheet1!$L$5:$L$28252,$A140,Sheet1!$D$5:$D$28252,"京东",Sheet1!$E$5:$E$28252,"&lt;&gt;*调拨*")+SUMIFS(Sheet1!$F$5:$F$28252,Sheet1!$I$5:$I$28252,$B140,Sheet1!$L$5:$L$28252,$A140,Sheet1!$E$5:$E$28252,"*京东*",Sheet1!$D$5:$D$28252,"&lt;&gt;京东",Sheet1!$D$5:$D$28252,"&lt;&gt;内部转款",Sheet1!$D$5:$D$28252,"&lt;&gt;内部转账",Sheet1!$E$5:$E$28252,"&lt;&gt;*调拨*")</f>
        <v>0</v>
      </c>
      <c r="P140" s="32">
        <f>SUMIFS(Sheet1!$F$5:$F$28252,Sheet1!$I$5:$I$28252,$B140,Sheet1!$L$5:$L$28252,$A140,Sheet1!$D$5:$D$28252,"药机微信",Sheet1!$E$5:$E$28252,"&lt;&gt;*调拨*")+SUMIFS(Sheet1!$F$5:$F$28252,Sheet1!$I$5:$I$28252,$B140,Sheet1!$L$5:$L$28252,$A140,Sheet1!$E$5:$E$28252,"*药机微信*",Sheet1!$D$5:$D$28252,"&lt;&gt;药机微信",Sheet1!$D$5:$D$28252,"&lt;&gt;内部转款",Sheet1!$D$5:$D$28252,"&lt;&gt;内部转账",Sheet1!$E$5:$E$28252,"&lt;&gt;*调拨*")</f>
        <v>0</v>
      </c>
      <c r="Q140" s="32">
        <f>SUMIFS(Sheet1!$F$5:$F$28252,Sheet1!$I$5:$I$28252,$B140,Sheet1!$L$5:$L$28252,$A140,Sheet1!$D$5:$D$28252,"亲情卡",Sheet1!$E$5:$E$28252,"&lt;&gt;*调拨*")+SUMIFS(Sheet1!$F$5:$F$28252,Sheet1!$I$5:$I$28252,$B140,Sheet1!$L$5:$L$28252,$A140,Sheet1!$E$5:$E$28252,"*亲情卡*",Sheet1!$D$5:$D$28252,"&lt;&gt;亲情卡",Sheet1!$D$5:$D$28252,"&lt;&gt;内部转款",Sheet1!$D$5:$D$28252,"&lt;&gt;内部转账",Sheet1!$E$5:$E$28252,"&lt;&gt;*调拨*")</f>
        <v>0</v>
      </c>
      <c r="R140" s="32">
        <f>SUMIFS(Sheet1!$F$5:$F$28252,Sheet1!$I$5:$I$28252,$B140,Sheet1!$L$5:$L$28252,$A140,Sheet1!$D$5:$D$28252,"优惠券",Sheet1!$E$5:$E$28252,"&lt;&gt;*调拨*")+SUMIFS(Sheet1!$F$5:$F$28252,Sheet1!$I$5:$I$28252,$B140,Sheet1!$L$5:$L$28252,$A140,Sheet1!$E$5:$E$28252,"*优惠券*",Sheet1!$D$5:$D$28252,"&lt;&gt;优惠券",Sheet1!$D$5:$D$28252,"&lt;&gt;内部转款",Sheet1!$D$5:$D$28252,"&lt;&gt;内部转账",Sheet1!$E$5:$E$28252,"&lt;&gt;*调拨*")</f>
        <v>0</v>
      </c>
      <c r="S140" s="32">
        <f>SUMIFS(Sheet1!$F$5:$F$28252,Sheet1!$I$5:$I$28252,$B140,Sheet1!$L$5:$L$28252,$A140,Sheet1!$D$5:$D$28252,"代金券",Sheet1!$E$5:$E$28252,"&lt;&gt;*调拨*")+SUMIFS(Sheet1!$F$5:$F$28252,Sheet1!$I$5:$I$28252,$B140,Sheet1!$L$5:$L$28252,$A140,Sheet1!$E$5:$E$28252,"*代金券*",Sheet1!$D$5:$D$28252,"&lt;&gt;代金券",Sheet1!$D$5:$D$28252,"&lt;&gt;内部转款",Sheet1!$D$5:$D$28252,"&lt;&gt;内部转账",Sheet1!$E$5:$E$28252,"&lt;&gt;*调拨*")</f>
        <v>0</v>
      </c>
      <c r="T140" s="32">
        <f>SUMIFS(Sheet1!$F$5:$F$28252,Sheet1!$I$5:$I$28252,$B140,Sheet1!$L$5:$L$28252,$A140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140,Sheet1!$L$5:$L$28252,$A140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140,Sheet1!$L$5:$L$28252,$A140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140,Sheet1!$L$5:$L$28252,$A140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0" s="32">
        <f>SUMIFS(Sheet1!$F$5:$F$28252,Sheet1!$I$5:$I$28252,$B140,Sheet1!$L$5:$L$28252,$A140,Sheet1!$E$5:$E$28252,"*调拨*")</f>
        <v>0</v>
      </c>
      <c r="V140" s="32">
        <f>SUMIFS(Sheet1!$F$5:$F$28252,Sheet1!$I$5:$I$28252,$B140,Sheet1!$L$5:$L$28252,$A140,Sheet1!$D$5:$D$28252,"储值",Sheet1!$E$5:$E$28252,"&lt;&gt;*调拨*")+SUMIFS(Sheet1!$F$5:$F$28252,Sheet1!$I$5:$I$28252,$B140,Sheet1!$L$5:$L$28252,$A140,Sheet1!$E$5:$E$28252,"*储值*",Sheet1!$D$5:$D$28252,"&lt;&gt;储值",Sheet1!$D$5:$D$28252,"&lt;&gt;内部转款",Sheet1!$D$5:$D$28252,"&lt;&gt;内部转账",Sheet1!$E$5:$E$28252,"&lt;&gt;*调拨*")</f>
        <v>0</v>
      </c>
      <c r="W140" s="32">
        <f>SUMIFS(Sheet1!$F$5:$F$28252,Sheet1!$I$5:$I$28252,$B140,Sheet1!$L$5:$L$28252,$A140,Sheet1!$D$5:$D$28252,"效期",Sheet1!$E$5:$E$28252,"&lt;&gt;*调拨*")+SUMIFS(Sheet1!$F$5:$F$28252,Sheet1!$I$5:$I$28252,$B140,Sheet1!$L$5:$L$28252,$A140,Sheet1!$E$5:$E$28252,"*效期*",Sheet1!$D$5:$D$28252,"&lt;&gt;效期",Sheet1!$D$5:$D$28252,"&lt;&gt;内部转款",Sheet1!$D$5:$D$28252,"&lt;&gt;内部转账",Sheet1!$E$5:$E$28252,"&lt;&gt;*调拨*")</f>
        <v>0</v>
      </c>
      <c r="X140" s="32">
        <f>SUMIFS(Sheet1!$F$5:$F$28252,Sheet1!$I$5:$I$28252,$B140,Sheet1!$L$5:$L$28252,$A140,Sheet1!$D$5:$D$28252,"内部转款",Sheet1!$E$5:$E$28252,"&lt;&gt;*调拨*")+SUMIFS(Sheet1!$F$5:$F$28252,Sheet1!$I$5:$I$28252,$B140,Sheet1!$L$5:$L$28252,$A140,Sheet1!$D$5:$D$28252,"内部转账",Sheet1!$E$5:$E$28252,"&lt;&gt;*调拨*")</f>
        <v>0</v>
      </c>
      <c r="Y140" s="32">
        <f t="shared" si="8"/>
        <v>0</v>
      </c>
      <c r="Z140" s="32">
        <f>SUMIFS(Sheet1!$F$5:$F$28252,Sheet1!$I$5:$I$28252,$B140,Sheet1!$L$5:$L$28252,$A140)</f>
        <v>82.2</v>
      </c>
      <c r="AA140" s="32">
        <f>SUMIFS(Sheet1!$G$5:$G$28252,Sheet1!$I$5:$I$28252,$B140,Sheet1!$L$5:$L$28252,$A140,Sheet1!$D$5:$D$28252,"工资",Sheet1!$E$5:$E$28252,"&lt;&gt;*调拨*")+SUMIFS(Sheet1!$G$5:$G$28252,Sheet1!$I$5:$I$28252,$B140,Sheet1!$L$5:$L$28252,$A140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3474.9</v>
      </c>
      <c r="AB140" s="32">
        <f>SUMIFS(Sheet1!$G$5:$G$28252,Sheet1!$I$5:$I$28252,$B140,Sheet1!$L$5:$L$28252,$A140,Sheet1!$D$5:$D$28252,"水费",Sheet1!$E$5:$E$28252,"&lt;&gt;*调拨*")+SUMIFS(Sheet1!$G$5:$G$28252,Sheet1!$I$5:$I$28252,$B140,Sheet1!$L$5:$L$28252,$A140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0" s="32">
        <f>SUMIFS(Sheet1!$G$5:$G$28252,Sheet1!$I$5:$I$28252,$B140,Sheet1!$L$5:$L$28252,$A140,Sheet1!$D$5:$D$28252,"电费",Sheet1!$E$5:$E$28252,"&lt;&gt;*调拨*")+SUMIFS(Sheet1!$G$5:$G$28252,Sheet1!$I$5:$I$28252,$B140,Sheet1!$L$5:$L$28252,$A140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0" s="32">
        <f>SUMIFS(Sheet1!$G$5:$G$28252,Sheet1!$I$5:$I$28252,$B140,Sheet1!$L$5:$L$28252,$A140,Sheet1!$D$5:$D$28252,"宽带费",Sheet1!$E$5:$E$28252,"&lt;&gt;*调拨*")+SUMIFS(Sheet1!$G$5:$G$28252,Sheet1!$I$5:$I$28252,$B140,Sheet1!$L$5:$L$28252,$A140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0" s="32">
        <f>SUMIFS(Sheet1!$G$5:$G$28252,Sheet1!$I$5:$I$28252,$B140,Sheet1!$L$5:$L$28252,$A140,Sheet1!$D$5:$D$28252,"办公费",Sheet1!$E$5:$E$28252,"&lt;&gt;*调拨*")+SUMIFS(Sheet1!$G$5:$G$28252,Sheet1!$I$5:$I$28252,$B140,Sheet1!$L$5:$L$28252,$A140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0" s="32">
        <f>SUMIFS(Sheet1!$G$5:$G$28252,Sheet1!$I$5:$I$28252,$B140,Sheet1!$L$5:$L$28252,$A140,Sheet1!$D$5:$D$28252,"话费",Sheet1!$E$5:$E$28252,"&lt;&gt;*调拨*")+SUMIFS(Sheet1!$G$5:$G$28252,Sheet1!$I$5:$I$28252,$B140,Sheet1!$L$5:$L$28252,$A140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0" s="32">
        <f>SUMIFS(Sheet1!$G$5:$G$28252,Sheet1!$I$5:$I$28252,$B140,Sheet1!$L$5:$L$28252,$A140,Sheet1!$D$5:$D$28252,"房租",Sheet1!$E$5:$E$28252,"&lt;&gt;*调拨*")+SUMIFS(Sheet1!$G$5:$G$28252,Sheet1!$I$5:$I$28252,$B140,Sheet1!$L$5:$L$28252,$A140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40" s="32">
        <f>SUMIFS(Sheet1!$G$5:$G$28252,Sheet1!$I$5:$I$28252,$B140,Sheet1!$L$5:$L$28252,$A140,Sheet1!$E$5:$E$28252,"*调拨*")</f>
        <v>0</v>
      </c>
      <c r="AI140" s="32">
        <f>SUMIFS(Sheet1!$G$5:$G$28252,Sheet1!$I$5:$I$28252,$B140,Sheet1!$L$5:$L$28252,$A140,Sheet1!$D$5:$D$28252,"内部转款",Sheet1!$E$5:$E$28252,"&lt;&gt;*调拨*")+SUMIFS(Sheet1!$G$5:$G$28252,Sheet1!$I$5:$I$28252,$B140,Sheet1!$L$5:$L$28252,$A140,Sheet1!$D$5:$D$28252,"内部转账",Sheet1!$E$5:$E$28252,"&lt;&gt;*调拨*")</f>
        <v>0</v>
      </c>
      <c r="AJ140" s="32">
        <f t="shared" si="9"/>
        <v>0</v>
      </c>
      <c r="AK140" s="32">
        <f>SUMIFS(Sheet1!$G$5:$G$28252,Sheet1!$I$5:$I$28252,$B140,Sheet1!$L$5:$L$28252,$A140)</f>
        <v>3474.9</v>
      </c>
      <c r="AL140" s="32">
        <f t="shared" si="10"/>
        <v>-3392.7</v>
      </c>
    </row>
    <row r="141" ht="16.5" spans="1:38">
      <c r="A141" s="30">
        <v>202602</v>
      </c>
      <c r="B141" s="31" t="s">
        <v>45</v>
      </c>
      <c r="C141" s="32">
        <f>SUMIFS(Sheet1!$F$5:$F$28252,Sheet1!$I$5:$I$28252,$B141,Sheet1!$L$5:$L$28252,$A141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5235.07</v>
      </c>
      <c r="D141" s="32">
        <f>SUMIFS(Sheet1!$F$5:$F$28252,Sheet1!$I$5:$I$28252,$B141,Sheet1!$L$5:$L$28252,$A141,Sheet1!$D$5:$D$28252,"医保即时拨付",Sheet1!$E$5:$E$28252,"&lt;&gt;*调拨*")+SUMIFS(Sheet1!$F$5:$F$28252,Sheet1!$I$5:$I$28252,$B141,Sheet1!$L$5:$L$28252,$A141,Sheet1!$E$5:$E$28252,"*医保即时拨付*",Sheet1!$D$5:$D$28252,"&lt;&gt;医保即时拨付",Sheet1!$D$5:$D$28252,"&lt;&gt;内部转款",Sheet1!$D$5:$D$28252,"&lt;&gt;内部转账",Sheet1!$E$5:$E$28252,"&lt;&gt;*调拨*")</f>
        <v>0</v>
      </c>
      <c r="E141" s="32">
        <f>SUMIFS(Sheet1!$F$5:$F$28252,Sheet1!$I$5:$I$28252,$B141,Sheet1!$L$5:$L$28252,$A141,Sheet1!$D$5:$D$28252,"医保",Sheet1!$E$5:$E$28252,"&lt;&gt;*调拨*",Sheet1!$E$5:$E$28252,"&lt;&gt;*医保即时拨付*")+SUMIFS(Sheet1!$F$5:$F$28252,Sheet1!$I$5:$I$28252,$B141,Sheet1!$L$5:$L$28252,$A141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41" s="32">
        <f>SUMIFS(Sheet1!$F$5:$F$28252,Sheet1!$I$5:$I$28252,$B141,Sheet1!$L$5:$L$28252,$A141,Sheet1!$D$5:$D$28252,"聚合",Sheet1!$E$5:$E$28252,"&lt;&gt;*调拨*")+SUMIFS(Sheet1!$F$5:$F$28252,Sheet1!$I$5:$I$28252,$B141,Sheet1!$L$5:$L$28252,$A141,Sheet1!$E$5:$E$28252,"*聚合*",Sheet1!$D$5:$D$28252,"&lt;&gt;聚合",Sheet1!$D$5:$D$28252,"&lt;&gt;内部转款",Sheet1!$D$5:$D$28252,"&lt;&gt;内部转账",Sheet1!$E$5:$E$28252,"&lt;&gt;*调拨*")</f>
        <v>27108.78</v>
      </c>
      <c r="G141" s="32">
        <f>SUMIFS(Sheet1!$F$5:$F$28252,Sheet1!$I$5:$I$28252,$B141,Sheet1!$L$5:$L$28252,$A141,Sheet1!$D$5:$D$28252,"24小时微信",Sheet1!$E$5:$E$28252,"&lt;&gt;*调拨*")+SUMIFS(Sheet1!$F$5:$F$28252,Sheet1!$I$5:$I$28252,$B141,Sheet1!$L$5:$L$28252,$A141,Sheet1!$E$5:$E$28252,"*24小时微信*",Sheet1!$D$5:$D$28252,"&lt;&gt;24小时微信",Sheet1!$D$5:$D$28252,"&lt;&gt;内部转款",Sheet1!$D$5:$D$28252,"&lt;&gt;内部转账",Sheet1!$E$5:$E$28252,"&lt;&gt;*调拨*")</f>
        <v>0</v>
      </c>
      <c r="H141" s="32">
        <f>SUMIFS(Sheet1!$F$5:$F$28252,Sheet1!$I$5:$I$28252,$B141,Sheet1!$L$5:$L$28252,$A141,Sheet1!$D$5:$D$28252,"美团",Sheet1!$E$5:$E$28252,"&lt;&gt;*调拨*")+SUMIFS(Sheet1!$F$5:$F$28252,Sheet1!$I$5:$I$28252,$B141,Sheet1!$L$5:$L$28252,$A141,Sheet1!$E$5:$E$28252,"*美团*",Sheet1!$D$5:$D$28252,"&lt;&gt;美团",Sheet1!$D$5:$D$28252,"&lt;&gt;内部转款",Sheet1!$D$5:$D$28252,"&lt;&gt;内部转账",Sheet1!$E$5:$E$28252,"&lt;&gt;*调拨*")</f>
        <v>0</v>
      </c>
      <c r="I141" s="32">
        <f>SUMIFS(Sheet1!$F$5:$F$28252,Sheet1!$I$5:$I$28252,$B141,Sheet1!$L$5:$L$28252,$A141,Sheet1!$D$5:$D$28252,"饿了么",Sheet1!$E$5:$E$28252,"&lt;&gt;*调拨*")+SUMIFS(Sheet1!$F$5:$F$28252,Sheet1!$I$5:$I$28252,$B141,Sheet1!$L$5:$L$28252,$A141,Sheet1!$E$5:$E$28252,"*饿了么*",Sheet1!$D$5:$D$28252,"&lt;&gt;饿了么",Sheet1!$D$5:$D$28252,"&lt;&gt;内部转款",Sheet1!$D$5:$D$28252,"&lt;&gt;内部转账",Sheet1!$E$5:$E$28252,"&lt;&gt;*调拨*")</f>
        <v>0</v>
      </c>
      <c r="J141" s="32">
        <f>SUMIFS(Sheet1!$F$5:$F$28252,Sheet1!$I$5:$I$28252,$B141,Sheet1!$L$5:$L$28252,$A141,Sheet1!$D$5:$D$28252,"健E卡",Sheet1!$E$5:$E$28252,"&lt;&gt;*调拨*")+SUMIFS(Sheet1!$F$5:$F$28252,Sheet1!$I$5:$I$28252,$B141,Sheet1!$L$5:$L$28252,$A141,Sheet1!$E$5:$E$28252,"*健E卡*",Sheet1!$D$5:$D$28252,"&lt;&gt;健E卡",Sheet1!$D$5:$D$28252,"&lt;&gt;内部转款",Sheet1!$D$5:$D$28252,"&lt;&gt;内部转账",Sheet1!$E$5:$E$28252,"&lt;&gt;*调拨*")</f>
        <v>0</v>
      </c>
      <c r="K141" s="32">
        <f>SUMIFS(Sheet1!$F$5:$F$28252,Sheet1!$I$5:$I$28252,$B141,Sheet1!$L$5:$L$28252,$A141,Sheet1!$D$5:$D$28252,"抖音",Sheet1!$E$5:$E$28252,"&lt;&gt;*调拨*")+SUMIFS(Sheet1!$F$5:$F$28252,Sheet1!$I$5:$I$28252,$B141,Sheet1!$L$5:$L$28252,$A141,Sheet1!$E$5:$E$28252,"*抖音*",Sheet1!$D$5:$D$28252,"&lt;&gt;抖音",Sheet1!$D$5:$D$28252,"&lt;&gt;内部转款",Sheet1!$D$5:$D$28252,"&lt;&gt;内部转账",Sheet1!$E$5:$E$28252,"&lt;&gt;*调拨*")</f>
        <v>0</v>
      </c>
      <c r="L141" s="32">
        <f>SUMIFS(Sheet1!$F$5:$F$28252,Sheet1!$I$5:$I$28252,$B141,Sheet1!$L$5:$L$28252,$A141,Sheet1!$D$5:$D$28252,"医卡通",Sheet1!$E$5:$E$28252,"&lt;&gt;*调拨*")+SUMIFS(Sheet1!$F$5:$F$28252,Sheet1!$I$5:$I$28252,$B141,Sheet1!$L$5:$L$28252,$A141,Sheet1!$E$5:$E$28252,"*医卡通*",Sheet1!$D$5:$D$28252,"&lt;&gt;医卡通",Sheet1!$D$5:$D$28252,"&lt;&gt;内部转款",Sheet1!$D$5:$D$28252,"&lt;&gt;内部转账",Sheet1!$E$5:$E$28252,"&lt;&gt;*调拨*")</f>
        <v>0</v>
      </c>
      <c r="M141" s="32">
        <f>SUMIFS(Sheet1!$F$5:$F$28252,Sheet1!$I$5:$I$28252,$B141,Sheet1!$L$5:$L$28252,$A141,Sheet1!$D$5:$D$28252,"企健网",Sheet1!$E$5:$E$28252,"&lt;&gt;*调拨*")+SUMIFS(Sheet1!$F$5:$F$28252,Sheet1!$I$5:$I$28252,$B141,Sheet1!$L$5:$L$28252,$A141,Sheet1!$E$5:$E$28252,"*企健网*",Sheet1!$D$5:$D$28252,"&lt;&gt;企健网",Sheet1!$D$5:$D$28252,"&lt;&gt;内部转款",Sheet1!$D$5:$D$28252,"&lt;&gt;内部转账",Sheet1!$E$5:$E$28252,"&lt;&gt;*调拨*")</f>
        <v>0</v>
      </c>
      <c r="N141" s="32">
        <f>SUMIFS(Sheet1!$F$5:$F$28252,Sheet1!$I$5:$I$28252,$B141,Sheet1!$L$5:$L$28252,$A141,Sheet1!$D$5:$D$28252,"银联",Sheet1!$E$5:$E$28252,"&lt;&gt;*调拨*")+SUMIFS(Sheet1!$F$5:$F$28252,Sheet1!$I$5:$I$28252,$B141,Sheet1!$L$5:$L$28252,$A141,Sheet1!$E$5:$E$28252,"*银联*",Sheet1!$D$5:$D$28252,"&lt;&gt;银联",Sheet1!$D$5:$D$28252,"&lt;&gt;内部转款",Sheet1!$D$5:$D$28252,"&lt;&gt;内部转账",Sheet1!$E$5:$E$28252,"&lt;&gt;*调拨*")</f>
        <v>0</v>
      </c>
      <c r="O141" s="32">
        <f>SUMIFS(Sheet1!$F$5:$F$28252,Sheet1!$I$5:$I$28252,$B141,Sheet1!$L$5:$L$28252,$A141,Sheet1!$D$5:$D$28252,"京东",Sheet1!$E$5:$E$28252,"&lt;&gt;*调拨*")+SUMIFS(Sheet1!$F$5:$F$28252,Sheet1!$I$5:$I$28252,$B141,Sheet1!$L$5:$L$28252,$A141,Sheet1!$E$5:$E$28252,"*京东*",Sheet1!$D$5:$D$28252,"&lt;&gt;京东",Sheet1!$D$5:$D$28252,"&lt;&gt;内部转款",Sheet1!$D$5:$D$28252,"&lt;&gt;内部转账",Sheet1!$E$5:$E$28252,"&lt;&gt;*调拨*")</f>
        <v>0</v>
      </c>
      <c r="P141" s="32">
        <f>SUMIFS(Sheet1!$F$5:$F$28252,Sheet1!$I$5:$I$28252,$B141,Sheet1!$L$5:$L$28252,$A141,Sheet1!$D$5:$D$28252,"药机微信",Sheet1!$E$5:$E$28252,"&lt;&gt;*调拨*")+SUMIFS(Sheet1!$F$5:$F$28252,Sheet1!$I$5:$I$28252,$B141,Sheet1!$L$5:$L$28252,$A141,Sheet1!$E$5:$E$28252,"*药机微信*",Sheet1!$D$5:$D$28252,"&lt;&gt;药机微信",Sheet1!$D$5:$D$28252,"&lt;&gt;内部转款",Sheet1!$D$5:$D$28252,"&lt;&gt;内部转账",Sheet1!$E$5:$E$28252,"&lt;&gt;*调拨*")</f>
        <v>0</v>
      </c>
      <c r="Q141" s="32">
        <f>SUMIFS(Sheet1!$F$5:$F$28252,Sheet1!$I$5:$I$28252,$B141,Sheet1!$L$5:$L$28252,$A141,Sheet1!$D$5:$D$28252,"亲情卡",Sheet1!$E$5:$E$28252,"&lt;&gt;*调拨*")+SUMIFS(Sheet1!$F$5:$F$28252,Sheet1!$I$5:$I$28252,$B141,Sheet1!$L$5:$L$28252,$A141,Sheet1!$E$5:$E$28252,"*亲情卡*",Sheet1!$D$5:$D$28252,"&lt;&gt;亲情卡",Sheet1!$D$5:$D$28252,"&lt;&gt;内部转款",Sheet1!$D$5:$D$28252,"&lt;&gt;内部转账",Sheet1!$E$5:$E$28252,"&lt;&gt;*调拨*")</f>
        <v>0</v>
      </c>
      <c r="R141" s="32">
        <f>SUMIFS(Sheet1!$F$5:$F$28252,Sheet1!$I$5:$I$28252,$B141,Sheet1!$L$5:$L$28252,$A141,Sheet1!$D$5:$D$28252,"优惠券",Sheet1!$E$5:$E$28252,"&lt;&gt;*调拨*")+SUMIFS(Sheet1!$F$5:$F$28252,Sheet1!$I$5:$I$28252,$B141,Sheet1!$L$5:$L$28252,$A141,Sheet1!$E$5:$E$28252,"*优惠券*",Sheet1!$D$5:$D$28252,"&lt;&gt;优惠券",Sheet1!$D$5:$D$28252,"&lt;&gt;内部转款",Sheet1!$D$5:$D$28252,"&lt;&gt;内部转账",Sheet1!$E$5:$E$28252,"&lt;&gt;*调拨*")</f>
        <v>0</v>
      </c>
      <c r="S141" s="32">
        <f>SUMIFS(Sheet1!$F$5:$F$28252,Sheet1!$I$5:$I$28252,$B141,Sheet1!$L$5:$L$28252,$A141,Sheet1!$D$5:$D$28252,"代金券",Sheet1!$E$5:$E$28252,"&lt;&gt;*调拨*")+SUMIFS(Sheet1!$F$5:$F$28252,Sheet1!$I$5:$I$28252,$B141,Sheet1!$L$5:$L$28252,$A141,Sheet1!$E$5:$E$28252,"*代金券*",Sheet1!$D$5:$D$28252,"&lt;&gt;代金券",Sheet1!$D$5:$D$28252,"&lt;&gt;内部转款",Sheet1!$D$5:$D$28252,"&lt;&gt;内部转账",Sheet1!$E$5:$E$28252,"&lt;&gt;*调拨*")</f>
        <v>0</v>
      </c>
      <c r="T141" s="32">
        <f>SUMIFS(Sheet1!$F$5:$F$28252,Sheet1!$I$5:$I$28252,$B141,Sheet1!$L$5:$L$28252,$A141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141,Sheet1!$L$5:$L$28252,$A141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141,Sheet1!$L$5:$L$28252,$A141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141,Sheet1!$L$5:$L$28252,$A141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1" s="32">
        <f>SUMIFS(Sheet1!$F$5:$F$28252,Sheet1!$I$5:$I$28252,$B141,Sheet1!$L$5:$L$28252,$A141,Sheet1!$E$5:$E$28252,"*调拨*")</f>
        <v>0</v>
      </c>
      <c r="V141" s="32">
        <f>SUMIFS(Sheet1!$F$5:$F$28252,Sheet1!$I$5:$I$28252,$B141,Sheet1!$L$5:$L$28252,$A141,Sheet1!$D$5:$D$28252,"储值",Sheet1!$E$5:$E$28252,"&lt;&gt;*调拨*")+SUMIFS(Sheet1!$F$5:$F$28252,Sheet1!$I$5:$I$28252,$B141,Sheet1!$L$5:$L$28252,$A141,Sheet1!$E$5:$E$28252,"*储值*",Sheet1!$D$5:$D$28252,"&lt;&gt;储值",Sheet1!$D$5:$D$28252,"&lt;&gt;内部转款",Sheet1!$D$5:$D$28252,"&lt;&gt;内部转账",Sheet1!$E$5:$E$28252,"&lt;&gt;*调拨*")</f>
        <v>0</v>
      </c>
      <c r="W141" s="32">
        <f>SUMIFS(Sheet1!$F$5:$F$28252,Sheet1!$I$5:$I$28252,$B141,Sheet1!$L$5:$L$28252,$A141,Sheet1!$D$5:$D$28252,"效期",Sheet1!$E$5:$E$28252,"&lt;&gt;*调拨*")+SUMIFS(Sheet1!$F$5:$F$28252,Sheet1!$I$5:$I$28252,$B141,Sheet1!$L$5:$L$28252,$A141,Sheet1!$E$5:$E$28252,"*效期*",Sheet1!$D$5:$D$28252,"&lt;&gt;效期",Sheet1!$D$5:$D$28252,"&lt;&gt;内部转款",Sheet1!$D$5:$D$28252,"&lt;&gt;内部转账",Sheet1!$E$5:$E$28252,"&lt;&gt;*调拨*")</f>
        <v>7</v>
      </c>
      <c r="X141" s="32">
        <f>SUMIFS(Sheet1!$F$5:$F$28252,Sheet1!$I$5:$I$28252,$B141,Sheet1!$L$5:$L$28252,$A141,Sheet1!$D$5:$D$28252,"内部转款",Sheet1!$E$5:$E$28252,"&lt;&gt;*调拨*")+SUMIFS(Sheet1!$F$5:$F$28252,Sheet1!$I$5:$I$28252,$B141,Sheet1!$L$5:$L$28252,$A141,Sheet1!$D$5:$D$28252,"内部转账",Sheet1!$E$5:$E$28252,"&lt;&gt;*调拨*")</f>
        <v>0</v>
      </c>
      <c r="Y141" s="32">
        <f t="shared" si="8"/>
        <v>0</v>
      </c>
      <c r="Z141" s="32">
        <f>SUMIFS(Sheet1!$F$5:$F$28252,Sheet1!$I$5:$I$28252,$B141,Sheet1!$L$5:$L$28252,$A141)</f>
        <v>32350.85</v>
      </c>
      <c r="AA141" s="32">
        <f>SUMIFS(Sheet1!$G$5:$G$28252,Sheet1!$I$5:$I$28252,$B141,Sheet1!$L$5:$L$28252,$A141,Sheet1!$D$5:$D$28252,"工资",Sheet1!$E$5:$E$28252,"&lt;&gt;*调拨*")+SUMIFS(Sheet1!$G$5:$G$28252,Sheet1!$I$5:$I$28252,$B141,Sheet1!$L$5:$L$28252,$A141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5410.87</v>
      </c>
      <c r="AB141" s="32">
        <f>SUMIFS(Sheet1!$G$5:$G$28252,Sheet1!$I$5:$I$28252,$B141,Sheet1!$L$5:$L$28252,$A141,Sheet1!$D$5:$D$28252,"水费",Sheet1!$E$5:$E$28252,"&lt;&gt;*调拨*")+SUMIFS(Sheet1!$G$5:$G$28252,Sheet1!$I$5:$I$28252,$B141,Sheet1!$L$5:$L$28252,$A141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1" s="32">
        <f>SUMIFS(Sheet1!$G$5:$G$28252,Sheet1!$I$5:$I$28252,$B141,Sheet1!$L$5:$L$28252,$A141,Sheet1!$D$5:$D$28252,"电费",Sheet1!$E$5:$E$28252,"&lt;&gt;*调拨*")+SUMIFS(Sheet1!$G$5:$G$28252,Sheet1!$I$5:$I$28252,$B141,Sheet1!$L$5:$L$28252,$A141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1" s="32">
        <f>SUMIFS(Sheet1!$G$5:$G$28252,Sheet1!$I$5:$I$28252,$B141,Sheet1!$L$5:$L$28252,$A141,Sheet1!$D$5:$D$28252,"宽带费",Sheet1!$E$5:$E$28252,"&lt;&gt;*调拨*")+SUMIFS(Sheet1!$G$5:$G$28252,Sheet1!$I$5:$I$28252,$B141,Sheet1!$L$5:$L$28252,$A141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1" s="32">
        <f>SUMIFS(Sheet1!$G$5:$G$28252,Sheet1!$I$5:$I$28252,$B141,Sheet1!$L$5:$L$28252,$A141,Sheet1!$D$5:$D$28252,"办公费",Sheet1!$E$5:$E$28252,"&lt;&gt;*调拨*")+SUMIFS(Sheet1!$G$5:$G$28252,Sheet1!$I$5:$I$28252,$B141,Sheet1!$L$5:$L$28252,$A141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1" s="32">
        <f>SUMIFS(Sheet1!$G$5:$G$28252,Sheet1!$I$5:$I$28252,$B141,Sheet1!$L$5:$L$28252,$A141,Sheet1!$D$5:$D$28252,"话费",Sheet1!$E$5:$E$28252,"&lt;&gt;*调拨*")+SUMIFS(Sheet1!$G$5:$G$28252,Sheet1!$I$5:$I$28252,$B141,Sheet1!$L$5:$L$28252,$A141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1" s="32">
        <f>SUMIFS(Sheet1!$G$5:$G$28252,Sheet1!$I$5:$I$28252,$B141,Sheet1!$L$5:$L$28252,$A141,Sheet1!$D$5:$D$28252,"房租",Sheet1!$E$5:$E$28252,"&lt;&gt;*调拨*")+SUMIFS(Sheet1!$G$5:$G$28252,Sheet1!$I$5:$I$28252,$B141,Sheet1!$L$5:$L$28252,$A141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41" s="32">
        <f>SUMIFS(Sheet1!$G$5:$G$28252,Sheet1!$I$5:$I$28252,$B141,Sheet1!$L$5:$L$28252,$A141,Sheet1!$E$5:$E$28252,"*调拨*")</f>
        <v>0</v>
      </c>
      <c r="AI141" s="32">
        <f>SUMIFS(Sheet1!$G$5:$G$28252,Sheet1!$I$5:$I$28252,$B141,Sheet1!$L$5:$L$28252,$A141,Sheet1!$D$5:$D$28252,"内部转款",Sheet1!$E$5:$E$28252,"&lt;&gt;*调拨*")+SUMIFS(Sheet1!$G$5:$G$28252,Sheet1!$I$5:$I$28252,$B141,Sheet1!$L$5:$L$28252,$A141,Sheet1!$D$5:$D$28252,"内部转账",Sheet1!$E$5:$E$28252,"&lt;&gt;*调拨*")</f>
        <v>0</v>
      </c>
      <c r="AJ141" s="32">
        <f t="shared" si="9"/>
        <v>0</v>
      </c>
      <c r="AK141" s="32">
        <f>SUMIFS(Sheet1!$G$5:$G$28252,Sheet1!$I$5:$I$28252,$B141,Sheet1!$L$5:$L$28252,$A141)</f>
        <v>5410.87</v>
      </c>
      <c r="AL141" s="32">
        <f t="shared" si="10"/>
        <v>26939.98</v>
      </c>
    </row>
    <row r="142" ht="16.5" spans="1:38">
      <c r="A142" s="30">
        <v>202602</v>
      </c>
      <c r="B142" s="31" t="s">
        <v>534</v>
      </c>
      <c r="C142" s="32">
        <f>SUMIFS(Sheet1!$F$5:$F$28252,Sheet1!$I$5:$I$28252,$B142,Sheet1!$L$5:$L$28252,$A142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42" s="32">
        <f>SUMIFS(Sheet1!$F$5:$F$28252,Sheet1!$I$5:$I$28252,$B142,Sheet1!$L$5:$L$28252,$A142,Sheet1!$D$5:$D$28252,"医保即时拨付",Sheet1!$E$5:$E$28252,"&lt;&gt;*调拨*")+SUMIFS(Sheet1!$F$5:$F$28252,Sheet1!$I$5:$I$28252,$B142,Sheet1!$L$5:$L$28252,$A142,Sheet1!$E$5:$E$28252,"*医保即时拨付*",Sheet1!$D$5:$D$28252,"&lt;&gt;医保即时拨付",Sheet1!$D$5:$D$28252,"&lt;&gt;内部转款",Sheet1!$D$5:$D$28252,"&lt;&gt;内部转账",Sheet1!$E$5:$E$28252,"&lt;&gt;*调拨*")</f>
        <v>0</v>
      </c>
      <c r="E142" s="32">
        <f>SUMIFS(Sheet1!$F$5:$F$28252,Sheet1!$I$5:$I$28252,$B142,Sheet1!$L$5:$L$28252,$A142,Sheet1!$D$5:$D$28252,"医保",Sheet1!$E$5:$E$28252,"&lt;&gt;*调拨*",Sheet1!$E$5:$E$28252,"&lt;&gt;*医保即时拨付*")+SUMIFS(Sheet1!$F$5:$F$28252,Sheet1!$I$5:$I$28252,$B142,Sheet1!$L$5:$L$28252,$A142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42" s="32">
        <f>SUMIFS(Sheet1!$F$5:$F$28252,Sheet1!$I$5:$I$28252,$B142,Sheet1!$L$5:$L$28252,$A142,Sheet1!$D$5:$D$28252,"聚合",Sheet1!$E$5:$E$28252,"&lt;&gt;*调拨*")+SUMIFS(Sheet1!$F$5:$F$28252,Sheet1!$I$5:$I$28252,$B142,Sheet1!$L$5:$L$28252,$A142,Sheet1!$E$5:$E$28252,"*聚合*",Sheet1!$D$5:$D$28252,"&lt;&gt;聚合",Sheet1!$D$5:$D$28252,"&lt;&gt;内部转款",Sheet1!$D$5:$D$28252,"&lt;&gt;内部转账",Sheet1!$E$5:$E$28252,"&lt;&gt;*调拨*")</f>
        <v>0</v>
      </c>
      <c r="G142" s="32">
        <f>SUMIFS(Sheet1!$F$5:$F$28252,Sheet1!$I$5:$I$28252,$B142,Sheet1!$L$5:$L$28252,$A142,Sheet1!$D$5:$D$28252,"24小时微信",Sheet1!$E$5:$E$28252,"&lt;&gt;*调拨*")+SUMIFS(Sheet1!$F$5:$F$28252,Sheet1!$I$5:$I$28252,$B142,Sheet1!$L$5:$L$28252,$A142,Sheet1!$E$5:$E$28252,"*24小时微信*",Sheet1!$D$5:$D$28252,"&lt;&gt;24小时微信",Sheet1!$D$5:$D$28252,"&lt;&gt;内部转款",Sheet1!$D$5:$D$28252,"&lt;&gt;内部转账",Sheet1!$E$5:$E$28252,"&lt;&gt;*调拨*")</f>
        <v>0</v>
      </c>
      <c r="H142" s="32">
        <f>SUMIFS(Sheet1!$F$5:$F$28252,Sheet1!$I$5:$I$28252,$B142,Sheet1!$L$5:$L$28252,$A142,Sheet1!$D$5:$D$28252,"美团",Sheet1!$E$5:$E$28252,"&lt;&gt;*调拨*")+SUMIFS(Sheet1!$F$5:$F$28252,Sheet1!$I$5:$I$28252,$B142,Sheet1!$L$5:$L$28252,$A142,Sheet1!$E$5:$E$28252,"*美团*",Sheet1!$D$5:$D$28252,"&lt;&gt;美团",Sheet1!$D$5:$D$28252,"&lt;&gt;内部转款",Sheet1!$D$5:$D$28252,"&lt;&gt;内部转账",Sheet1!$E$5:$E$28252,"&lt;&gt;*调拨*")</f>
        <v>0</v>
      </c>
      <c r="I142" s="32">
        <f>SUMIFS(Sheet1!$F$5:$F$28252,Sheet1!$I$5:$I$28252,$B142,Sheet1!$L$5:$L$28252,$A142,Sheet1!$D$5:$D$28252,"饿了么",Sheet1!$E$5:$E$28252,"&lt;&gt;*调拨*")+SUMIFS(Sheet1!$F$5:$F$28252,Sheet1!$I$5:$I$28252,$B142,Sheet1!$L$5:$L$28252,$A142,Sheet1!$E$5:$E$28252,"*饿了么*",Sheet1!$D$5:$D$28252,"&lt;&gt;饿了么",Sheet1!$D$5:$D$28252,"&lt;&gt;内部转款",Sheet1!$D$5:$D$28252,"&lt;&gt;内部转账",Sheet1!$E$5:$E$28252,"&lt;&gt;*调拨*")</f>
        <v>0</v>
      </c>
      <c r="J142" s="32">
        <f>SUMIFS(Sheet1!$F$5:$F$28252,Sheet1!$I$5:$I$28252,$B142,Sheet1!$L$5:$L$28252,$A142,Sheet1!$D$5:$D$28252,"健E卡",Sheet1!$E$5:$E$28252,"&lt;&gt;*调拨*")+SUMIFS(Sheet1!$F$5:$F$28252,Sheet1!$I$5:$I$28252,$B142,Sheet1!$L$5:$L$28252,$A142,Sheet1!$E$5:$E$28252,"*健E卡*",Sheet1!$D$5:$D$28252,"&lt;&gt;健E卡",Sheet1!$D$5:$D$28252,"&lt;&gt;内部转款",Sheet1!$D$5:$D$28252,"&lt;&gt;内部转账",Sheet1!$E$5:$E$28252,"&lt;&gt;*调拨*")</f>
        <v>0</v>
      </c>
      <c r="K142" s="32">
        <f>SUMIFS(Sheet1!$F$5:$F$28252,Sheet1!$I$5:$I$28252,$B142,Sheet1!$L$5:$L$28252,$A142,Sheet1!$D$5:$D$28252,"抖音",Sheet1!$E$5:$E$28252,"&lt;&gt;*调拨*")+SUMIFS(Sheet1!$F$5:$F$28252,Sheet1!$I$5:$I$28252,$B142,Sheet1!$L$5:$L$28252,$A142,Sheet1!$E$5:$E$28252,"*抖音*",Sheet1!$D$5:$D$28252,"&lt;&gt;抖音",Sheet1!$D$5:$D$28252,"&lt;&gt;内部转款",Sheet1!$D$5:$D$28252,"&lt;&gt;内部转账",Sheet1!$E$5:$E$28252,"&lt;&gt;*调拨*")</f>
        <v>0</v>
      </c>
      <c r="L142" s="32">
        <f>SUMIFS(Sheet1!$F$5:$F$28252,Sheet1!$I$5:$I$28252,$B142,Sheet1!$L$5:$L$28252,$A142,Sheet1!$D$5:$D$28252,"医卡通",Sheet1!$E$5:$E$28252,"&lt;&gt;*调拨*")+SUMIFS(Sheet1!$F$5:$F$28252,Sheet1!$I$5:$I$28252,$B142,Sheet1!$L$5:$L$28252,$A142,Sheet1!$E$5:$E$28252,"*医卡通*",Sheet1!$D$5:$D$28252,"&lt;&gt;医卡通",Sheet1!$D$5:$D$28252,"&lt;&gt;内部转款",Sheet1!$D$5:$D$28252,"&lt;&gt;内部转账",Sheet1!$E$5:$E$28252,"&lt;&gt;*调拨*")</f>
        <v>0</v>
      </c>
      <c r="M142" s="32">
        <f>SUMIFS(Sheet1!$F$5:$F$28252,Sheet1!$I$5:$I$28252,$B142,Sheet1!$L$5:$L$28252,$A142,Sheet1!$D$5:$D$28252,"企健网",Sheet1!$E$5:$E$28252,"&lt;&gt;*调拨*")+SUMIFS(Sheet1!$F$5:$F$28252,Sheet1!$I$5:$I$28252,$B142,Sheet1!$L$5:$L$28252,$A142,Sheet1!$E$5:$E$28252,"*企健网*",Sheet1!$D$5:$D$28252,"&lt;&gt;企健网",Sheet1!$D$5:$D$28252,"&lt;&gt;内部转款",Sheet1!$D$5:$D$28252,"&lt;&gt;内部转账",Sheet1!$E$5:$E$28252,"&lt;&gt;*调拨*")</f>
        <v>0</v>
      </c>
      <c r="N142" s="32">
        <f>SUMIFS(Sheet1!$F$5:$F$28252,Sheet1!$I$5:$I$28252,$B142,Sheet1!$L$5:$L$28252,$A142,Sheet1!$D$5:$D$28252,"银联",Sheet1!$E$5:$E$28252,"&lt;&gt;*调拨*")+SUMIFS(Sheet1!$F$5:$F$28252,Sheet1!$I$5:$I$28252,$B142,Sheet1!$L$5:$L$28252,$A142,Sheet1!$E$5:$E$28252,"*银联*",Sheet1!$D$5:$D$28252,"&lt;&gt;银联",Sheet1!$D$5:$D$28252,"&lt;&gt;内部转款",Sheet1!$D$5:$D$28252,"&lt;&gt;内部转账",Sheet1!$E$5:$E$28252,"&lt;&gt;*调拨*")</f>
        <v>0</v>
      </c>
      <c r="O142" s="32">
        <f>SUMIFS(Sheet1!$F$5:$F$28252,Sheet1!$I$5:$I$28252,$B142,Sheet1!$L$5:$L$28252,$A142,Sheet1!$D$5:$D$28252,"京东",Sheet1!$E$5:$E$28252,"&lt;&gt;*调拨*")+SUMIFS(Sheet1!$F$5:$F$28252,Sheet1!$I$5:$I$28252,$B142,Sheet1!$L$5:$L$28252,$A142,Sheet1!$E$5:$E$28252,"*京东*",Sheet1!$D$5:$D$28252,"&lt;&gt;京东",Sheet1!$D$5:$D$28252,"&lt;&gt;内部转款",Sheet1!$D$5:$D$28252,"&lt;&gt;内部转账",Sheet1!$E$5:$E$28252,"&lt;&gt;*调拨*")</f>
        <v>0</v>
      </c>
      <c r="P142" s="32">
        <f>SUMIFS(Sheet1!$F$5:$F$28252,Sheet1!$I$5:$I$28252,$B142,Sheet1!$L$5:$L$28252,$A142,Sheet1!$D$5:$D$28252,"药机微信",Sheet1!$E$5:$E$28252,"&lt;&gt;*调拨*")+SUMIFS(Sheet1!$F$5:$F$28252,Sheet1!$I$5:$I$28252,$B142,Sheet1!$L$5:$L$28252,$A142,Sheet1!$E$5:$E$28252,"*药机微信*",Sheet1!$D$5:$D$28252,"&lt;&gt;药机微信",Sheet1!$D$5:$D$28252,"&lt;&gt;内部转款",Sheet1!$D$5:$D$28252,"&lt;&gt;内部转账",Sheet1!$E$5:$E$28252,"&lt;&gt;*调拨*")</f>
        <v>0</v>
      </c>
      <c r="Q142" s="32">
        <f>SUMIFS(Sheet1!$F$5:$F$28252,Sheet1!$I$5:$I$28252,$B142,Sheet1!$L$5:$L$28252,$A142,Sheet1!$D$5:$D$28252,"亲情卡",Sheet1!$E$5:$E$28252,"&lt;&gt;*调拨*")+SUMIFS(Sheet1!$F$5:$F$28252,Sheet1!$I$5:$I$28252,$B142,Sheet1!$L$5:$L$28252,$A142,Sheet1!$E$5:$E$28252,"*亲情卡*",Sheet1!$D$5:$D$28252,"&lt;&gt;亲情卡",Sheet1!$D$5:$D$28252,"&lt;&gt;内部转款",Sheet1!$D$5:$D$28252,"&lt;&gt;内部转账",Sheet1!$E$5:$E$28252,"&lt;&gt;*调拨*")</f>
        <v>0</v>
      </c>
      <c r="R142" s="32">
        <f>SUMIFS(Sheet1!$F$5:$F$28252,Sheet1!$I$5:$I$28252,$B142,Sheet1!$L$5:$L$28252,$A142,Sheet1!$D$5:$D$28252,"优惠券",Sheet1!$E$5:$E$28252,"&lt;&gt;*调拨*")+SUMIFS(Sheet1!$F$5:$F$28252,Sheet1!$I$5:$I$28252,$B142,Sheet1!$L$5:$L$28252,$A142,Sheet1!$E$5:$E$28252,"*优惠券*",Sheet1!$D$5:$D$28252,"&lt;&gt;优惠券",Sheet1!$D$5:$D$28252,"&lt;&gt;内部转款",Sheet1!$D$5:$D$28252,"&lt;&gt;内部转账",Sheet1!$E$5:$E$28252,"&lt;&gt;*调拨*")</f>
        <v>0</v>
      </c>
      <c r="S142" s="32">
        <f>SUMIFS(Sheet1!$F$5:$F$28252,Sheet1!$I$5:$I$28252,$B142,Sheet1!$L$5:$L$28252,$A142,Sheet1!$D$5:$D$28252,"代金券",Sheet1!$E$5:$E$28252,"&lt;&gt;*调拨*")+SUMIFS(Sheet1!$F$5:$F$28252,Sheet1!$I$5:$I$28252,$B142,Sheet1!$L$5:$L$28252,$A142,Sheet1!$E$5:$E$28252,"*代金券*",Sheet1!$D$5:$D$28252,"&lt;&gt;代金券",Sheet1!$D$5:$D$28252,"&lt;&gt;内部转款",Sheet1!$D$5:$D$28252,"&lt;&gt;内部转账",Sheet1!$E$5:$E$28252,"&lt;&gt;*调拨*")</f>
        <v>0</v>
      </c>
      <c r="T142" s="32">
        <f>SUMIFS(Sheet1!$F$5:$F$28252,Sheet1!$I$5:$I$28252,$B142,Sheet1!$L$5:$L$28252,$A142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142,Sheet1!$L$5:$L$28252,$A142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142,Sheet1!$L$5:$L$28252,$A142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142,Sheet1!$L$5:$L$28252,$A142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2" s="32">
        <f>SUMIFS(Sheet1!$F$5:$F$28252,Sheet1!$I$5:$I$28252,$B142,Sheet1!$L$5:$L$28252,$A142,Sheet1!$E$5:$E$28252,"*调拨*")</f>
        <v>0</v>
      </c>
      <c r="V142" s="32">
        <f>SUMIFS(Sheet1!$F$5:$F$28252,Sheet1!$I$5:$I$28252,$B142,Sheet1!$L$5:$L$28252,$A142,Sheet1!$D$5:$D$28252,"储值",Sheet1!$E$5:$E$28252,"&lt;&gt;*调拨*")+SUMIFS(Sheet1!$F$5:$F$28252,Sheet1!$I$5:$I$28252,$B142,Sheet1!$L$5:$L$28252,$A142,Sheet1!$E$5:$E$28252,"*储值*",Sheet1!$D$5:$D$28252,"&lt;&gt;储值",Sheet1!$D$5:$D$28252,"&lt;&gt;内部转款",Sheet1!$D$5:$D$28252,"&lt;&gt;内部转账",Sheet1!$E$5:$E$28252,"&lt;&gt;*调拨*")</f>
        <v>0</v>
      </c>
      <c r="W142" s="32">
        <f>SUMIFS(Sheet1!$F$5:$F$28252,Sheet1!$I$5:$I$28252,$B142,Sheet1!$L$5:$L$28252,$A142,Sheet1!$D$5:$D$28252,"效期",Sheet1!$E$5:$E$28252,"&lt;&gt;*调拨*")+SUMIFS(Sheet1!$F$5:$F$28252,Sheet1!$I$5:$I$28252,$B142,Sheet1!$L$5:$L$28252,$A142,Sheet1!$E$5:$E$28252,"*效期*",Sheet1!$D$5:$D$28252,"&lt;&gt;效期",Sheet1!$D$5:$D$28252,"&lt;&gt;内部转款",Sheet1!$D$5:$D$28252,"&lt;&gt;内部转账",Sheet1!$E$5:$E$28252,"&lt;&gt;*调拨*")</f>
        <v>0</v>
      </c>
      <c r="X142" s="32">
        <f>SUMIFS(Sheet1!$F$5:$F$28252,Sheet1!$I$5:$I$28252,$B142,Sheet1!$L$5:$L$28252,$A142,Sheet1!$D$5:$D$28252,"内部转款",Sheet1!$E$5:$E$28252,"&lt;&gt;*调拨*")+SUMIFS(Sheet1!$F$5:$F$28252,Sheet1!$I$5:$I$28252,$B142,Sheet1!$L$5:$L$28252,$A142,Sheet1!$D$5:$D$28252,"内部转账",Sheet1!$E$5:$E$28252,"&lt;&gt;*调拨*")</f>
        <v>0</v>
      </c>
      <c r="Y142" s="32">
        <f t="shared" si="8"/>
        <v>0</v>
      </c>
      <c r="Z142" s="32">
        <f>SUMIFS(Sheet1!$F$5:$F$28252,Sheet1!$I$5:$I$28252,$B142,Sheet1!$L$5:$L$28252,$A142)</f>
        <v>0</v>
      </c>
      <c r="AA142" s="32">
        <f>SUMIFS(Sheet1!$G$5:$G$28252,Sheet1!$I$5:$I$28252,$B142,Sheet1!$L$5:$L$28252,$A142,Sheet1!$D$5:$D$28252,"工资",Sheet1!$E$5:$E$28252,"&lt;&gt;*调拨*")+SUMIFS(Sheet1!$G$5:$G$28252,Sheet1!$I$5:$I$28252,$B142,Sheet1!$L$5:$L$28252,$A142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42" s="32">
        <f>SUMIFS(Sheet1!$G$5:$G$28252,Sheet1!$I$5:$I$28252,$B142,Sheet1!$L$5:$L$28252,$A142,Sheet1!$D$5:$D$28252,"水费",Sheet1!$E$5:$E$28252,"&lt;&gt;*调拨*")+SUMIFS(Sheet1!$G$5:$G$28252,Sheet1!$I$5:$I$28252,$B142,Sheet1!$L$5:$L$28252,$A142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2" s="32">
        <f>SUMIFS(Sheet1!$G$5:$G$28252,Sheet1!$I$5:$I$28252,$B142,Sheet1!$L$5:$L$28252,$A142,Sheet1!$D$5:$D$28252,"电费",Sheet1!$E$5:$E$28252,"&lt;&gt;*调拨*")+SUMIFS(Sheet1!$G$5:$G$28252,Sheet1!$I$5:$I$28252,$B142,Sheet1!$L$5:$L$28252,$A142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2" s="32">
        <f>SUMIFS(Sheet1!$G$5:$G$28252,Sheet1!$I$5:$I$28252,$B142,Sheet1!$L$5:$L$28252,$A142,Sheet1!$D$5:$D$28252,"宽带费",Sheet1!$E$5:$E$28252,"&lt;&gt;*调拨*")+SUMIFS(Sheet1!$G$5:$G$28252,Sheet1!$I$5:$I$28252,$B142,Sheet1!$L$5:$L$28252,$A142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2" s="32">
        <f>SUMIFS(Sheet1!$G$5:$G$28252,Sheet1!$I$5:$I$28252,$B142,Sheet1!$L$5:$L$28252,$A142,Sheet1!$D$5:$D$28252,"办公费",Sheet1!$E$5:$E$28252,"&lt;&gt;*调拨*")+SUMIFS(Sheet1!$G$5:$G$28252,Sheet1!$I$5:$I$28252,$B142,Sheet1!$L$5:$L$28252,$A142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2" s="32">
        <f>SUMIFS(Sheet1!$G$5:$G$28252,Sheet1!$I$5:$I$28252,$B142,Sheet1!$L$5:$L$28252,$A142,Sheet1!$D$5:$D$28252,"话费",Sheet1!$E$5:$E$28252,"&lt;&gt;*调拨*")+SUMIFS(Sheet1!$G$5:$G$28252,Sheet1!$I$5:$I$28252,$B142,Sheet1!$L$5:$L$28252,$A142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2" s="32">
        <f>SUMIFS(Sheet1!$G$5:$G$28252,Sheet1!$I$5:$I$28252,$B142,Sheet1!$L$5:$L$28252,$A142,Sheet1!$D$5:$D$28252,"房租",Sheet1!$E$5:$E$28252,"&lt;&gt;*调拨*")+SUMIFS(Sheet1!$G$5:$G$28252,Sheet1!$I$5:$I$28252,$B142,Sheet1!$L$5:$L$28252,$A142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42" s="32">
        <f>SUMIFS(Sheet1!$G$5:$G$28252,Sheet1!$I$5:$I$28252,$B142,Sheet1!$L$5:$L$28252,$A142,Sheet1!$E$5:$E$28252,"*调拨*")</f>
        <v>0</v>
      </c>
      <c r="AI142" s="32">
        <f>SUMIFS(Sheet1!$G$5:$G$28252,Sheet1!$I$5:$I$28252,$B142,Sheet1!$L$5:$L$28252,$A142,Sheet1!$D$5:$D$28252,"内部转款",Sheet1!$E$5:$E$28252,"&lt;&gt;*调拨*")+SUMIFS(Sheet1!$G$5:$G$28252,Sheet1!$I$5:$I$28252,$B142,Sheet1!$L$5:$L$28252,$A142,Sheet1!$D$5:$D$28252,"内部转账",Sheet1!$E$5:$E$28252,"&lt;&gt;*调拨*")</f>
        <v>0</v>
      </c>
      <c r="AJ142" s="32">
        <f t="shared" si="9"/>
        <v>3220</v>
      </c>
      <c r="AK142" s="32">
        <f>SUMIFS(Sheet1!$G$5:$G$28252,Sheet1!$I$5:$I$28252,$B142,Sheet1!$L$5:$L$28252,$A142)</f>
        <v>3220</v>
      </c>
      <c r="AL142" s="32">
        <f t="shared" si="10"/>
        <v>-3220</v>
      </c>
    </row>
    <row r="143" ht="16.5" spans="1:38">
      <c r="A143" s="30">
        <v>202602</v>
      </c>
      <c r="B143" s="31" t="s">
        <v>227</v>
      </c>
      <c r="C143" s="32">
        <f>SUMIFS(Sheet1!$F$5:$F$28252,Sheet1!$I$5:$I$28252,$B143,Sheet1!$L$5:$L$28252,$A143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37598.31</v>
      </c>
      <c r="D143" s="32">
        <f>SUMIFS(Sheet1!$F$5:$F$28252,Sheet1!$I$5:$I$28252,$B143,Sheet1!$L$5:$L$28252,$A143,Sheet1!$D$5:$D$28252,"医保即时拨付",Sheet1!$E$5:$E$28252,"&lt;&gt;*调拨*")+SUMIFS(Sheet1!$F$5:$F$28252,Sheet1!$I$5:$I$28252,$B143,Sheet1!$L$5:$L$28252,$A143,Sheet1!$E$5:$E$28252,"*医保即时拨付*",Sheet1!$D$5:$D$28252,"&lt;&gt;医保即时拨付",Sheet1!$D$5:$D$28252,"&lt;&gt;内部转款",Sheet1!$D$5:$D$28252,"&lt;&gt;内部转账",Sheet1!$E$5:$E$28252,"&lt;&gt;*调拨*")</f>
        <v>2044.17</v>
      </c>
      <c r="E143" s="32">
        <f>SUMIFS(Sheet1!$F$5:$F$28252,Sheet1!$I$5:$I$28252,$B143,Sheet1!$L$5:$L$28252,$A143,Sheet1!$D$5:$D$28252,"医保",Sheet1!$E$5:$E$28252,"&lt;&gt;*调拨*",Sheet1!$E$5:$E$28252,"&lt;&gt;*医保即时拨付*")+SUMIFS(Sheet1!$F$5:$F$28252,Sheet1!$I$5:$I$28252,$B143,Sheet1!$L$5:$L$28252,$A143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6019.27</v>
      </c>
      <c r="F143" s="32">
        <f>SUMIFS(Sheet1!$F$5:$F$28252,Sheet1!$I$5:$I$28252,$B143,Sheet1!$L$5:$L$28252,$A143,Sheet1!$D$5:$D$28252,"聚合",Sheet1!$E$5:$E$28252,"&lt;&gt;*调拨*")+SUMIFS(Sheet1!$F$5:$F$28252,Sheet1!$I$5:$I$28252,$B143,Sheet1!$L$5:$L$28252,$A143,Sheet1!$E$5:$E$28252,"*聚合*",Sheet1!$D$5:$D$28252,"&lt;&gt;聚合",Sheet1!$D$5:$D$28252,"&lt;&gt;内部转款",Sheet1!$D$5:$D$28252,"&lt;&gt;内部转账",Sheet1!$E$5:$E$28252,"&lt;&gt;*调拨*")</f>
        <v>48178.78</v>
      </c>
      <c r="G143" s="32">
        <f>SUMIFS(Sheet1!$F$5:$F$28252,Sheet1!$I$5:$I$28252,$B143,Sheet1!$L$5:$L$28252,$A143,Sheet1!$D$5:$D$28252,"24小时微信",Sheet1!$E$5:$E$28252,"&lt;&gt;*调拨*")+SUMIFS(Sheet1!$F$5:$F$28252,Sheet1!$I$5:$I$28252,$B143,Sheet1!$L$5:$L$28252,$A143,Sheet1!$E$5:$E$28252,"*24小时微信*",Sheet1!$D$5:$D$28252,"&lt;&gt;24小时微信",Sheet1!$D$5:$D$28252,"&lt;&gt;内部转款",Sheet1!$D$5:$D$28252,"&lt;&gt;内部转账",Sheet1!$E$5:$E$28252,"&lt;&gt;*调拨*")</f>
        <v>0</v>
      </c>
      <c r="H143" s="32">
        <f>SUMIFS(Sheet1!$F$5:$F$28252,Sheet1!$I$5:$I$28252,$B143,Sheet1!$L$5:$L$28252,$A143,Sheet1!$D$5:$D$28252,"美团",Sheet1!$E$5:$E$28252,"&lt;&gt;*调拨*")+SUMIFS(Sheet1!$F$5:$F$28252,Sheet1!$I$5:$I$28252,$B143,Sheet1!$L$5:$L$28252,$A143,Sheet1!$E$5:$E$28252,"*美团*",Sheet1!$D$5:$D$28252,"&lt;&gt;美团",Sheet1!$D$5:$D$28252,"&lt;&gt;内部转款",Sheet1!$D$5:$D$28252,"&lt;&gt;内部转账",Sheet1!$E$5:$E$28252,"&lt;&gt;*调拨*")</f>
        <v>0</v>
      </c>
      <c r="I143" s="32">
        <f>SUMIFS(Sheet1!$F$5:$F$28252,Sheet1!$I$5:$I$28252,$B143,Sheet1!$L$5:$L$28252,$A143,Sheet1!$D$5:$D$28252,"饿了么",Sheet1!$E$5:$E$28252,"&lt;&gt;*调拨*")+SUMIFS(Sheet1!$F$5:$F$28252,Sheet1!$I$5:$I$28252,$B143,Sheet1!$L$5:$L$28252,$A143,Sheet1!$E$5:$E$28252,"*饿了么*",Sheet1!$D$5:$D$28252,"&lt;&gt;饿了么",Sheet1!$D$5:$D$28252,"&lt;&gt;内部转款",Sheet1!$D$5:$D$28252,"&lt;&gt;内部转账",Sheet1!$E$5:$E$28252,"&lt;&gt;*调拨*")</f>
        <v>0</v>
      </c>
      <c r="J143" s="32">
        <f>SUMIFS(Sheet1!$F$5:$F$28252,Sheet1!$I$5:$I$28252,$B143,Sheet1!$L$5:$L$28252,$A143,Sheet1!$D$5:$D$28252,"健E卡",Sheet1!$E$5:$E$28252,"&lt;&gt;*调拨*")+SUMIFS(Sheet1!$F$5:$F$28252,Sheet1!$I$5:$I$28252,$B143,Sheet1!$L$5:$L$28252,$A143,Sheet1!$E$5:$E$28252,"*健E卡*",Sheet1!$D$5:$D$28252,"&lt;&gt;健E卡",Sheet1!$D$5:$D$28252,"&lt;&gt;内部转款",Sheet1!$D$5:$D$28252,"&lt;&gt;内部转账",Sheet1!$E$5:$E$28252,"&lt;&gt;*调拨*")</f>
        <v>0</v>
      </c>
      <c r="K143" s="32">
        <f>SUMIFS(Sheet1!$F$5:$F$28252,Sheet1!$I$5:$I$28252,$B143,Sheet1!$L$5:$L$28252,$A143,Sheet1!$D$5:$D$28252,"抖音",Sheet1!$E$5:$E$28252,"&lt;&gt;*调拨*")+SUMIFS(Sheet1!$F$5:$F$28252,Sheet1!$I$5:$I$28252,$B143,Sheet1!$L$5:$L$28252,$A143,Sheet1!$E$5:$E$28252,"*抖音*",Sheet1!$D$5:$D$28252,"&lt;&gt;抖音",Sheet1!$D$5:$D$28252,"&lt;&gt;内部转款",Sheet1!$D$5:$D$28252,"&lt;&gt;内部转账",Sheet1!$E$5:$E$28252,"&lt;&gt;*调拨*")</f>
        <v>0</v>
      </c>
      <c r="L143" s="32">
        <f>SUMIFS(Sheet1!$F$5:$F$28252,Sheet1!$I$5:$I$28252,$B143,Sheet1!$L$5:$L$28252,$A143,Sheet1!$D$5:$D$28252,"医卡通",Sheet1!$E$5:$E$28252,"&lt;&gt;*调拨*")+SUMIFS(Sheet1!$F$5:$F$28252,Sheet1!$I$5:$I$28252,$B143,Sheet1!$L$5:$L$28252,$A143,Sheet1!$E$5:$E$28252,"*医卡通*",Sheet1!$D$5:$D$28252,"&lt;&gt;医卡通",Sheet1!$D$5:$D$28252,"&lt;&gt;内部转款",Sheet1!$D$5:$D$28252,"&lt;&gt;内部转账",Sheet1!$E$5:$E$28252,"&lt;&gt;*调拨*")</f>
        <v>0</v>
      </c>
      <c r="M143" s="32">
        <f>SUMIFS(Sheet1!$F$5:$F$28252,Sheet1!$I$5:$I$28252,$B143,Sheet1!$L$5:$L$28252,$A143,Sheet1!$D$5:$D$28252,"企健网",Sheet1!$E$5:$E$28252,"&lt;&gt;*调拨*")+SUMIFS(Sheet1!$F$5:$F$28252,Sheet1!$I$5:$I$28252,$B143,Sheet1!$L$5:$L$28252,$A143,Sheet1!$E$5:$E$28252,"*企健网*",Sheet1!$D$5:$D$28252,"&lt;&gt;企健网",Sheet1!$D$5:$D$28252,"&lt;&gt;内部转款",Sheet1!$D$5:$D$28252,"&lt;&gt;内部转账",Sheet1!$E$5:$E$28252,"&lt;&gt;*调拨*")</f>
        <v>0</v>
      </c>
      <c r="N143" s="32">
        <f>SUMIFS(Sheet1!$F$5:$F$28252,Sheet1!$I$5:$I$28252,$B143,Sheet1!$L$5:$L$28252,$A143,Sheet1!$D$5:$D$28252,"银联",Sheet1!$E$5:$E$28252,"&lt;&gt;*调拨*")+SUMIFS(Sheet1!$F$5:$F$28252,Sheet1!$I$5:$I$28252,$B143,Sheet1!$L$5:$L$28252,$A143,Sheet1!$E$5:$E$28252,"*银联*",Sheet1!$D$5:$D$28252,"&lt;&gt;银联",Sheet1!$D$5:$D$28252,"&lt;&gt;内部转款",Sheet1!$D$5:$D$28252,"&lt;&gt;内部转账",Sheet1!$E$5:$E$28252,"&lt;&gt;*调拨*")</f>
        <v>0</v>
      </c>
      <c r="O143" s="32">
        <f>SUMIFS(Sheet1!$F$5:$F$28252,Sheet1!$I$5:$I$28252,$B143,Sheet1!$L$5:$L$28252,$A143,Sheet1!$D$5:$D$28252,"京东",Sheet1!$E$5:$E$28252,"&lt;&gt;*调拨*")+SUMIFS(Sheet1!$F$5:$F$28252,Sheet1!$I$5:$I$28252,$B143,Sheet1!$L$5:$L$28252,$A143,Sheet1!$E$5:$E$28252,"*京东*",Sheet1!$D$5:$D$28252,"&lt;&gt;京东",Sheet1!$D$5:$D$28252,"&lt;&gt;内部转款",Sheet1!$D$5:$D$28252,"&lt;&gt;内部转账",Sheet1!$E$5:$E$28252,"&lt;&gt;*调拨*")</f>
        <v>0</v>
      </c>
      <c r="P143" s="32">
        <f>SUMIFS(Sheet1!$F$5:$F$28252,Sheet1!$I$5:$I$28252,$B143,Sheet1!$L$5:$L$28252,$A143,Sheet1!$D$5:$D$28252,"药机微信",Sheet1!$E$5:$E$28252,"&lt;&gt;*调拨*")+SUMIFS(Sheet1!$F$5:$F$28252,Sheet1!$I$5:$I$28252,$B143,Sheet1!$L$5:$L$28252,$A143,Sheet1!$E$5:$E$28252,"*药机微信*",Sheet1!$D$5:$D$28252,"&lt;&gt;药机微信",Sheet1!$D$5:$D$28252,"&lt;&gt;内部转款",Sheet1!$D$5:$D$28252,"&lt;&gt;内部转账",Sheet1!$E$5:$E$28252,"&lt;&gt;*调拨*")</f>
        <v>0</v>
      </c>
      <c r="Q143" s="32">
        <f>SUMIFS(Sheet1!$F$5:$F$28252,Sheet1!$I$5:$I$28252,$B143,Sheet1!$L$5:$L$28252,$A143,Sheet1!$D$5:$D$28252,"亲情卡",Sheet1!$E$5:$E$28252,"&lt;&gt;*调拨*")+SUMIFS(Sheet1!$F$5:$F$28252,Sheet1!$I$5:$I$28252,$B143,Sheet1!$L$5:$L$28252,$A143,Sheet1!$E$5:$E$28252,"*亲情卡*",Sheet1!$D$5:$D$28252,"&lt;&gt;亲情卡",Sheet1!$D$5:$D$28252,"&lt;&gt;内部转款",Sheet1!$D$5:$D$28252,"&lt;&gt;内部转账",Sheet1!$E$5:$E$28252,"&lt;&gt;*调拨*")</f>
        <v>0</v>
      </c>
      <c r="R143" s="32">
        <f>SUMIFS(Sheet1!$F$5:$F$28252,Sheet1!$I$5:$I$28252,$B143,Sheet1!$L$5:$L$28252,$A143,Sheet1!$D$5:$D$28252,"优惠券",Sheet1!$E$5:$E$28252,"&lt;&gt;*调拨*")+SUMIFS(Sheet1!$F$5:$F$28252,Sheet1!$I$5:$I$28252,$B143,Sheet1!$L$5:$L$28252,$A143,Sheet1!$E$5:$E$28252,"*优惠券*",Sheet1!$D$5:$D$28252,"&lt;&gt;优惠券",Sheet1!$D$5:$D$28252,"&lt;&gt;内部转款",Sheet1!$D$5:$D$28252,"&lt;&gt;内部转账",Sheet1!$E$5:$E$28252,"&lt;&gt;*调拨*")</f>
        <v>0</v>
      </c>
      <c r="S143" s="32">
        <f>SUMIFS(Sheet1!$F$5:$F$28252,Sheet1!$I$5:$I$28252,$B143,Sheet1!$L$5:$L$28252,$A143,Sheet1!$D$5:$D$28252,"代金券",Sheet1!$E$5:$E$28252,"&lt;&gt;*调拨*")+SUMIFS(Sheet1!$F$5:$F$28252,Sheet1!$I$5:$I$28252,$B143,Sheet1!$L$5:$L$28252,$A143,Sheet1!$E$5:$E$28252,"*代金券*",Sheet1!$D$5:$D$28252,"&lt;&gt;代金券",Sheet1!$D$5:$D$28252,"&lt;&gt;内部转款",Sheet1!$D$5:$D$28252,"&lt;&gt;内部转账",Sheet1!$E$5:$E$28252,"&lt;&gt;*调拨*")</f>
        <v>0</v>
      </c>
      <c r="T143" s="32">
        <f>SUMIFS(Sheet1!$F$5:$F$28252,Sheet1!$I$5:$I$28252,$B143,Sheet1!$L$5:$L$28252,$A143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143,Sheet1!$L$5:$L$28252,$A143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143,Sheet1!$L$5:$L$28252,$A143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143,Sheet1!$L$5:$L$28252,$A143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3" s="32">
        <f>SUMIFS(Sheet1!$F$5:$F$28252,Sheet1!$I$5:$I$28252,$B143,Sheet1!$L$5:$L$28252,$A143,Sheet1!$E$5:$E$28252,"*调拨*")</f>
        <v>0</v>
      </c>
      <c r="V143" s="32">
        <f>SUMIFS(Sheet1!$F$5:$F$28252,Sheet1!$I$5:$I$28252,$B143,Sheet1!$L$5:$L$28252,$A143,Sheet1!$D$5:$D$28252,"储值",Sheet1!$E$5:$E$28252,"&lt;&gt;*调拨*")+SUMIFS(Sheet1!$F$5:$F$28252,Sheet1!$I$5:$I$28252,$B143,Sheet1!$L$5:$L$28252,$A143,Sheet1!$E$5:$E$28252,"*储值*",Sheet1!$D$5:$D$28252,"&lt;&gt;储值",Sheet1!$D$5:$D$28252,"&lt;&gt;内部转款",Sheet1!$D$5:$D$28252,"&lt;&gt;内部转账",Sheet1!$E$5:$E$28252,"&lt;&gt;*调拨*")</f>
        <v>0</v>
      </c>
      <c r="W143" s="32">
        <f>SUMIFS(Sheet1!$F$5:$F$28252,Sheet1!$I$5:$I$28252,$B143,Sheet1!$L$5:$L$28252,$A143,Sheet1!$D$5:$D$28252,"效期",Sheet1!$E$5:$E$28252,"&lt;&gt;*调拨*")+SUMIFS(Sheet1!$F$5:$F$28252,Sheet1!$I$5:$I$28252,$B143,Sheet1!$L$5:$L$28252,$A143,Sheet1!$E$5:$E$28252,"*效期*",Sheet1!$D$5:$D$28252,"&lt;&gt;效期",Sheet1!$D$5:$D$28252,"&lt;&gt;内部转款",Sheet1!$D$5:$D$28252,"&lt;&gt;内部转账",Sheet1!$E$5:$E$28252,"&lt;&gt;*调拨*")</f>
        <v>0</v>
      </c>
      <c r="X143" s="32">
        <f>SUMIFS(Sheet1!$F$5:$F$28252,Sheet1!$I$5:$I$28252,$B143,Sheet1!$L$5:$L$28252,$A143,Sheet1!$D$5:$D$28252,"内部转款",Sheet1!$E$5:$E$28252,"&lt;&gt;*调拨*")+SUMIFS(Sheet1!$F$5:$F$28252,Sheet1!$I$5:$I$28252,$B143,Sheet1!$L$5:$L$28252,$A143,Sheet1!$D$5:$D$28252,"内部转账",Sheet1!$E$5:$E$28252,"&lt;&gt;*调拨*")</f>
        <v>0</v>
      </c>
      <c r="Y143" s="32">
        <f t="shared" si="8"/>
        <v>0</v>
      </c>
      <c r="Z143" s="32">
        <f>SUMIFS(Sheet1!$F$5:$F$28252,Sheet1!$I$5:$I$28252,$B143,Sheet1!$L$5:$L$28252,$A143)</f>
        <v>93840.53</v>
      </c>
      <c r="AA143" s="32">
        <f>SUMIFS(Sheet1!$G$5:$G$28252,Sheet1!$I$5:$I$28252,$B143,Sheet1!$L$5:$L$28252,$A143,Sheet1!$D$5:$D$28252,"工资",Sheet1!$E$5:$E$28252,"&lt;&gt;*调拨*")+SUMIFS(Sheet1!$G$5:$G$28252,Sheet1!$I$5:$I$28252,$B143,Sheet1!$L$5:$L$28252,$A143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7833.42</v>
      </c>
      <c r="AB143" s="32">
        <f>SUMIFS(Sheet1!$G$5:$G$28252,Sheet1!$I$5:$I$28252,$B143,Sheet1!$L$5:$L$28252,$A143,Sheet1!$D$5:$D$28252,"水费",Sheet1!$E$5:$E$28252,"&lt;&gt;*调拨*")+SUMIFS(Sheet1!$G$5:$G$28252,Sheet1!$I$5:$I$28252,$B143,Sheet1!$L$5:$L$28252,$A143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3" s="32">
        <f>SUMIFS(Sheet1!$G$5:$G$28252,Sheet1!$I$5:$I$28252,$B143,Sheet1!$L$5:$L$28252,$A143,Sheet1!$D$5:$D$28252,"电费",Sheet1!$E$5:$E$28252,"&lt;&gt;*调拨*")+SUMIFS(Sheet1!$G$5:$G$28252,Sheet1!$I$5:$I$28252,$B143,Sheet1!$L$5:$L$28252,$A143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3" s="32">
        <f>SUMIFS(Sheet1!$G$5:$G$28252,Sheet1!$I$5:$I$28252,$B143,Sheet1!$L$5:$L$28252,$A143,Sheet1!$D$5:$D$28252,"宽带费",Sheet1!$E$5:$E$28252,"&lt;&gt;*调拨*")+SUMIFS(Sheet1!$G$5:$G$28252,Sheet1!$I$5:$I$28252,$B143,Sheet1!$L$5:$L$28252,$A143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3" s="32">
        <f>SUMIFS(Sheet1!$G$5:$G$28252,Sheet1!$I$5:$I$28252,$B143,Sheet1!$L$5:$L$28252,$A143,Sheet1!$D$5:$D$28252,"办公费",Sheet1!$E$5:$E$28252,"&lt;&gt;*调拨*")+SUMIFS(Sheet1!$G$5:$G$28252,Sheet1!$I$5:$I$28252,$B143,Sheet1!$L$5:$L$28252,$A143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3" s="32">
        <f>SUMIFS(Sheet1!$G$5:$G$28252,Sheet1!$I$5:$I$28252,$B143,Sheet1!$L$5:$L$28252,$A143,Sheet1!$D$5:$D$28252,"话费",Sheet1!$E$5:$E$28252,"&lt;&gt;*调拨*")+SUMIFS(Sheet1!$G$5:$G$28252,Sheet1!$I$5:$I$28252,$B143,Sheet1!$L$5:$L$28252,$A143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3" s="32">
        <f>SUMIFS(Sheet1!$G$5:$G$28252,Sheet1!$I$5:$I$28252,$B143,Sheet1!$L$5:$L$28252,$A143,Sheet1!$D$5:$D$28252,"房租",Sheet1!$E$5:$E$28252,"&lt;&gt;*调拨*")+SUMIFS(Sheet1!$G$5:$G$28252,Sheet1!$I$5:$I$28252,$B143,Sheet1!$L$5:$L$28252,$A143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43" s="32">
        <f>SUMIFS(Sheet1!$G$5:$G$28252,Sheet1!$I$5:$I$28252,$B143,Sheet1!$L$5:$L$28252,$A143,Sheet1!$E$5:$E$28252,"*调拨*")</f>
        <v>0</v>
      </c>
      <c r="AI143" s="32">
        <f>SUMIFS(Sheet1!$G$5:$G$28252,Sheet1!$I$5:$I$28252,$B143,Sheet1!$L$5:$L$28252,$A143,Sheet1!$D$5:$D$28252,"内部转款",Sheet1!$E$5:$E$28252,"&lt;&gt;*调拨*")+SUMIFS(Sheet1!$G$5:$G$28252,Sheet1!$I$5:$I$28252,$B143,Sheet1!$L$5:$L$28252,$A143,Sheet1!$D$5:$D$28252,"内部转账",Sheet1!$E$5:$E$28252,"&lt;&gt;*调拨*")</f>
        <v>0</v>
      </c>
      <c r="AJ143" s="32">
        <f t="shared" si="9"/>
        <v>0</v>
      </c>
      <c r="AK143" s="32">
        <f>SUMIFS(Sheet1!$G$5:$G$28252,Sheet1!$I$5:$I$28252,$B143,Sheet1!$L$5:$L$28252,$A143)</f>
        <v>7833.42</v>
      </c>
      <c r="AL143" s="32">
        <f t="shared" si="10"/>
        <v>86007.11</v>
      </c>
    </row>
    <row r="144" ht="16.5" spans="1:38">
      <c r="A144" s="30">
        <v>202602</v>
      </c>
      <c r="B144" s="31" t="s">
        <v>191</v>
      </c>
      <c r="C144" s="32">
        <f>SUMIFS(Sheet1!$F$5:$F$28252,Sheet1!$I$5:$I$28252,$B144,Sheet1!$L$5:$L$28252,$A144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11017.25</v>
      </c>
      <c r="D144" s="32">
        <f>SUMIFS(Sheet1!$F$5:$F$28252,Sheet1!$I$5:$I$28252,$B144,Sheet1!$L$5:$L$28252,$A144,Sheet1!$D$5:$D$28252,"医保即时拨付",Sheet1!$E$5:$E$28252,"&lt;&gt;*调拨*")+SUMIFS(Sheet1!$F$5:$F$28252,Sheet1!$I$5:$I$28252,$B144,Sheet1!$L$5:$L$28252,$A144,Sheet1!$E$5:$E$28252,"*医保即时拨付*",Sheet1!$D$5:$D$28252,"&lt;&gt;医保即时拨付",Sheet1!$D$5:$D$28252,"&lt;&gt;内部转款",Sheet1!$D$5:$D$28252,"&lt;&gt;内部转账",Sheet1!$E$5:$E$28252,"&lt;&gt;*调拨*")</f>
        <v>403.32</v>
      </c>
      <c r="E144" s="32">
        <f>SUMIFS(Sheet1!$F$5:$F$28252,Sheet1!$I$5:$I$28252,$B144,Sheet1!$L$5:$L$28252,$A144,Sheet1!$D$5:$D$28252,"医保",Sheet1!$E$5:$E$28252,"&lt;&gt;*调拨*",Sheet1!$E$5:$E$28252,"&lt;&gt;*医保即时拨付*")+SUMIFS(Sheet1!$F$5:$F$28252,Sheet1!$I$5:$I$28252,$B144,Sheet1!$L$5:$L$28252,$A144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2509.06</v>
      </c>
      <c r="F144" s="32">
        <f>SUMIFS(Sheet1!$F$5:$F$28252,Sheet1!$I$5:$I$28252,$B144,Sheet1!$L$5:$L$28252,$A144,Sheet1!$D$5:$D$28252,"聚合",Sheet1!$E$5:$E$28252,"&lt;&gt;*调拨*")+SUMIFS(Sheet1!$F$5:$F$28252,Sheet1!$I$5:$I$28252,$B144,Sheet1!$L$5:$L$28252,$A144,Sheet1!$E$5:$E$28252,"*聚合*",Sheet1!$D$5:$D$28252,"&lt;&gt;聚合",Sheet1!$D$5:$D$28252,"&lt;&gt;内部转款",Sheet1!$D$5:$D$28252,"&lt;&gt;内部转账",Sheet1!$E$5:$E$28252,"&lt;&gt;*调拨*")</f>
        <v>22081.31</v>
      </c>
      <c r="G144" s="32">
        <f>SUMIFS(Sheet1!$F$5:$F$28252,Sheet1!$I$5:$I$28252,$B144,Sheet1!$L$5:$L$28252,$A144,Sheet1!$D$5:$D$28252,"24小时微信",Sheet1!$E$5:$E$28252,"&lt;&gt;*调拨*")+SUMIFS(Sheet1!$F$5:$F$28252,Sheet1!$I$5:$I$28252,$B144,Sheet1!$L$5:$L$28252,$A144,Sheet1!$E$5:$E$28252,"*24小时微信*",Sheet1!$D$5:$D$28252,"&lt;&gt;24小时微信",Sheet1!$D$5:$D$28252,"&lt;&gt;内部转款",Sheet1!$D$5:$D$28252,"&lt;&gt;内部转账",Sheet1!$E$5:$E$28252,"&lt;&gt;*调拨*")</f>
        <v>0</v>
      </c>
      <c r="H144" s="32">
        <f>SUMIFS(Sheet1!$F$5:$F$28252,Sheet1!$I$5:$I$28252,$B144,Sheet1!$L$5:$L$28252,$A144,Sheet1!$D$5:$D$28252,"美团",Sheet1!$E$5:$E$28252,"&lt;&gt;*调拨*")+SUMIFS(Sheet1!$F$5:$F$28252,Sheet1!$I$5:$I$28252,$B144,Sheet1!$L$5:$L$28252,$A144,Sheet1!$E$5:$E$28252,"*美团*",Sheet1!$D$5:$D$28252,"&lt;&gt;美团",Sheet1!$D$5:$D$28252,"&lt;&gt;内部转款",Sheet1!$D$5:$D$28252,"&lt;&gt;内部转账",Sheet1!$E$5:$E$28252,"&lt;&gt;*调拨*")</f>
        <v>0</v>
      </c>
      <c r="I144" s="32">
        <f>SUMIFS(Sheet1!$F$5:$F$28252,Sheet1!$I$5:$I$28252,$B144,Sheet1!$L$5:$L$28252,$A144,Sheet1!$D$5:$D$28252,"饿了么",Sheet1!$E$5:$E$28252,"&lt;&gt;*调拨*")+SUMIFS(Sheet1!$F$5:$F$28252,Sheet1!$I$5:$I$28252,$B144,Sheet1!$L$5:$L$28252,$A144,Sheet1!$E$5:$E$28252,"*饿了么*",Sheet1!$D$5:$D$28252,"&lt;&gt;饿了么",Sheet1!$D$5:$D$28252,"&lt;&gt;内部转款",Sheet1!$D$5:$D$28252,"&lt;&gt;内部转账",Sheet1!$E$5:$E$28252,"&lt;&gt;*调拨*")</f>
        <v>0</v>
      </c>
      <c r="J144" s="32">
        <f>SUMIFS(Sheet1!$F$5:$F$28252,Sheet1!$I$5:$I$28252,$B144,Sheet1!$L$5:$L$28252,$A144,Sheet1!$D$5:$D$28252,"健E卡",Sheet1!$E$5:$E$28252,"&lt;&gt;*调拨*")+SUMIFS(Sheet1!$F$5:$F$28252,Sheet1!$I$5:$I$28252,$B144,Sheet1!$L$5:$L$28252,$A144,Sheet1!$E$5:$E$28252,"*健E卡*",Sheet1!$D$5:$D$28252,"&lt;&gt;健E卡",Sheet1!$D$5:$D$28252,"&lt;&gt;内部转款",Sheet1!$D$5:$D$28252,"&lt;&gt;内部转账",Sheet1!$E$5:$E$28252,"&lt;&gt;*调拨*")</f>
        <v>0</v>
      </c>
      <c r="K144" s="32">
        <f>SUMIFS(Sheet1!$F$5:$F$28252,Sheet1!$I$5:$I$28252,$B144,Sheet1!$L$5:$L$28252,$A144,Sheet1!$D$5:$D$28252,"抖音",Sheet1!$E$5:$E$28252,"&lt;&gt;*调拨*")+SUMIFS(Sheet1!$F$5:$F$28252,Sheet1!$I$5:$I$28252,$B144,Sheet1!$L$5:$L$28252,$A144,Sheet1!$E$5:$E$28252,"*抖音*",Sheet1!$D$5:$D$28252,"&lt;&gt;抖音",Sheet1!$D$5:$D$28252,"&lt;&gt;内部转款",Sheet1!$D$5:$D$28252,"&lt;&gt;内部转账",Sheet1!$E$5:$E$28252,"&lt;&gt;*调拨*")</f>
        <v>0</v>
      </c>
      <c r="L144" s="32">
        <f>SUMIFS(Sheet1!$F$5:$F$28252,Sheet1!$I$5:$I$28252,$B144,Sheet1!$L$5:$L$28252,$A144,Sheet1!$D$5:$D$28252,"医卡通",Sheet1!$E$5:$E$28252,"&lt;&gt;*调拨*")+SUMIFS(Sheet1!$F$5:$F$28252,Sheet1!$I$5:$I$28252,$B144,Sheet1!$L$5:$L$28252,$A144,Sheet1!$E$5:$E$28252,"*医卡通*",Sheet1!$D$5:$D$28252,"&lt;&gt;医卡通",Sheet1!$D$5:$D$28252,"&lt;&gt;内部转款",Sheet1!$D$5:$D$28252,"&lt;&gt;内部转账",Sheet1!$E$5:$E$28252,"&lt;&gt;*调拨*")</f>
        <v>0</v>
      </c>
      <c r="M144" s="32">
        <f>SUMIFS(Sheet1!$F$5:$F$28252,Sheet1!$I$5:$I$28252,$B144,Sheet1!$L$5:$L$28252,$A144,Sheet1!$D$5:$D$28252,"企健网",Sheet1!$E$5:$E$28252,"&lt;&gt;*调拨*")+SUMIFS(Sheet1!$F$5:$F$28252,Sheet1!$I$5:$I$28252,$B144,Sheet1!$L$5:$L$28252,$A144,Sheet1!$E$5:$E$28252,"*企健网*",Sheet1!$D$5:$D$28252,"&lt;&gt;企健网",Sheet1!$D$5:$D$28252,"&lt;&gt;内部转款",Sheet1!$D$5:$D$28252,"&lt;&gt;内部转账",Sheet1!$E$5:$E$28252,"&lt;&gt;*调拨*")</f>
        <v>0</v>
      </c>
      <c r="N144" s="32">
        <f>SUMIFS(Sheet1!$F$5:$F$28252,Sheet1!$I$5:$I$28252,$B144,Sheet1!$L$5:$L$28252,$A144,Sheet1!$D$5:$D$28252,"银联",Sheet1!$E$5:$E$28252,"&lt;&gt;*调拨*")+SUMIFS(Sheet1!$F$5:$F$28252,Sheet1!$I$5:$I$28252,$B144,Sheet1!$L$5:$L$28252,$A144,Sheet1!$E$5:$E$28252,"*银联*",Sheet1!$D$5:$D$28252,"&lt;&gt;银联",Sheet1!$D$5:$D$28252,"&lt;&gt;内部转款",Sheet1!$D$5:$D$28252,"&lt;&gt;内部转账",Sheet1!$E$5:$E$28252,"&lt;&gt;*调拨*")</f>
        <v>0</v>
      </c>
      <c r="O144" s="32">
        <f>SUMIFS(Sheet1!$F$5:$F$28252,Sheet1!$I$5:$I$28252,$B144,Sheet1!$L$5:$L$28252,$A144,Sheet1!$D$5:$D$28252,"京东",Sheet1!$E$5:$E$28252,"&lt;&gt;*调拨*")+SUMIFS(Sheet1!$F$5:$F$28252,Sheet1!$I$5:$I$28252,$B144,Sheet1!$L$5:$L$28252,$A144,Sheet1!$E$5:$E$28252,"*京东*",Sheet1!$D$5:$D$28252,"&lt;&gt;京东",Sheet1!$D$5:$D$28252,"&lt;&gt;内部转款",Sheet1!$D$5:$D$28252,"&lt;&gt;内部转账",Sheet1!$E$5:$E$28252,"&lt;&gt;*调拨*")</f>
        <v>0</v>
      </c>
      <c r="P144" s="32">
        <f>SUMIFS(Sheet1!$F$5:$F$28252,Sheet1!$I$5:$I$28252,$B144,Sheet1!$L$5:$L$28252,$A144,Sheet1!$D$5:$D$28252,"药机微信",Sheet1!$E$5:$E$28252,"&lt;&gt;*调拨*")+SUMIFS(Sheet1!$F$5:$F$28252,Sheet1!$I$5:$I$28252,$B144,Sheet1!$L$5:$L$28252,$A144,Sheet1!$E$5:$E$28252,"*药机微信*",Sheet1!$D$5:$D$28252,"&lt;&gt;药机微信",Sheet1!$D$5:$D$28252,"&lt;&gt;内部转款",Sheet1!$D$5:$D$28252,"&lt;&gt;内部转账",Sheet1!$E$5:$E$28252,"&lt;&gt;*调拨*")</f>
        <v>0</v>
      </c>
      <c r="Q144" s="32">
        <f>SUMIFS(Sheet1!$F$5:$F$28252,Sheet1!$I$5:$I$28252,$B144,Sheet1!$L$5:$L$28252,$A144,Sheet1!$D$5:$D$28252,"亲情卡",Sheet1!$E$5:$E$28252,"&lt;&gt;*调拨*")+SUMIFS(Sheet1!$F$5:$F$28252,Sheet1!$I$5:$I$28252,$B144,Sheet1!$L$5:$L$28252,$A144,Sheet1!$E$5:$E$28252,"*亲情卡*",Sheet1!$D$5:$D$28252,"&lt;&gt;亲情卡",Sheet1!$D$5:$D$28252,"&lt;&gt;内部转款",Sheet1!$D$5:$D$28252,"&lt;&gt;内部转账",Sheet1!$E$5:$E$28252,"&lt;&gt;*调拨*")</f>
        <v>0</v>
      </c>
      <c r="R144" s="32">
        <f>SUMIFS(Sheet1!$F$5:$F$28252,Sheet1!$I$5:$I$28252,$B144,Sheet1!$L$5:$L$28252,$A144,Sheet1!$D$5:$D$28252,"优惠券",Sheet1!$E$5:$E$28252,"&lt;&gt;*调拨*")+SUMIFS(Sheet1!$F$5:$F$28252,Sheet1!$I$5:$I$28252,$B144,Sheet1!$L$5:$L$28252,$A144,Sheet1!$E$5:$E$28252,"*优惠券*",Sheet1!$D$5:$D$28252,"&lt;&gt;优惠券",Sheet1!$D$5:$D$28252,"&lt;&gt;内部转款",Sheet1!$D$5:$D$28252,"&lt;&gt;内部转账",Sheet1!$E$5:$E$28252,"&lt;&gt;*调拨*")</f>
        <v>0</v>
      </c>
      <c r="S144" s="32">
        <f>SUMIFS(Sheet1!$F$5:$F$28252,Sheet1!$I$5:$I$28252,$B144,Sheet1!$L$5:$L$28252,$A144,Sheet1!$D$5:$D$28252,"代金券",Sheet1!$E$5:$E$28252,"&lt;&gt;*调拨*")+SUMIFS(Sheet1!$F$5:$F$28252,Sheet1!$I$5:$I$28252,$B144,Sheet1!$L$5:$L$28252,$A144,Sheet1!$E$5:$E$28252,"*代金券*",Sheet1!$D$5:$D$28252,"&lt;&gt;代金券",Sheet1!$D$5:$D$28252,"&lt;&gt;内部转款",Sheet1!$D$5:$D$28252,"&lt;&gt;内部转账",Sheet1!$E$5:$E$28252,"&lt;&gt;*调拨*")</f>
        <v>0</v>
      </c>
      <c r="T144" s="32">
        <f>SUMIFS(Sheet1!$F$5:$F$28252,Sheet1!$I$5:$I$28252,$B144,Sheet1!$L$5:$L$28252,$A144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144,Sheet1!$L$5:$L$28252,$A144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144,Sheet1!$L$5:$L$28252,$A144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144,Sheet1!$L$5:$L$28252,$A144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4" s="32">
        <f>SUMIFS(Sheet1!$F$5:$F$28252,Sheet1!$I$5:$I$28252,$B144,Sheet1!$L$5:$L$28252,$A144,Sheet1!$E$5:$E$28252,"*调拨*")</f>
        <v>0</v>
      </c>
      <c r="V144" s="32">
        <f>SUMIFS(Sheet1!$F$5:$F$28252,Sheet1!$I$5:$I$28252,$B144,Sheet1!$L$5:$L$28252,$A144,Sheet1!$D$5:$D$28252,"储值",Sheet1!$E$5:$E$28252,"&lt;&gt;*调拨*")+SUMIFS(Sheet1!$F$5:$F$28252,Sheet1!$I$5:$I$28252,$B144,Sheet1!$L$5:$L$28252,$A144,Sheet1!$E$5:$E$28252,"*储值*",Sheet1!$D$5:$D$28252,"&lt;&gt;储值",Sheet1!$D$5:$D$28252,"&lt;&gt;内部转款",Sheet1!$D$5:$D$28252,"&lt;&gt;内部转账",Sheet1!$E$5:$E$28252,"&lt;&gt;*调拨*")</f>
        <v>0</v>
      </c>
      <c r="W144" s="32">
        <f>SUMIFS(Sheet1!$F$5:$F$28252,Sheet1!$I$5:$I$28252,$B144,Sheet1!$L$5:$L$28252,$A144,Sheet1!$D$5:$D$28252,"效期",Sheet1!$E$5:$E$28252,"&lt;&gt;*调拨*")+SUMIFS(Sheet1!$F$5:$F$28252,Sheet1!$I$5:$I$28252,$B144,Sheet1!$L$5:$L$28252,$A144,Sheet1!$E$5:$E$28252,"*效期*",Sheet1!$D$5:$D$28252,"&lt;&gt;效期",Sheet1!$D$5:$D$28252,"&lt;&gt;内部转款",Sheet1!$D$5:$D$28252,"&lt;&gt;内部转账",Sheet1!$E$5:$E$28252,"&lt;&gt;*调拨*")</f>
        <v>84.84</v>
      </c>
      <c r="X144" s="32">
        <f>SUMIFS(Sheet1!$F$5:$F$28252,Sheet1!$I$5:$I$28252,$B144,Sheet1!$L$5:$L$28252,$A144,Sheet1!$D$5:$D$28252,"内部转款",Sheet1!$E$5:$E$28252,"&lt;&gt;*调拨*")+SUMIFS(Sheet1!$F$5:$F$28252,Sheet1!$I$5:$I$28252,$B144,Sheet1!$L$5:$L$28252,$A144,Sheet1!$D$5:$D$28252,"内部转账",Sheet1!$E$5:$E$28252,"&lt;&gt;*调拨*")</f>
        <v>0</v>
      </c>
      <c r="Y144" s="32">
        <f t="shared" si="8"/>
        <v>0</v>
      </c>
      <c r="Z144" s="32">
        <f>SUMIFS(Sheet1!$F$5:$F$28252,Sheet1!$I$5:$I$28252,$B144,Sheet1!$L$5:$L$28252,$A144)</f>
        <v>36095.78</v>
      </c>
      <c r="AA144" s="32">
        <f>SUMIFS(Sheet1!$G$5:$G$28252,Sheet1!$I$5:$I$28252,$B144,Sheet1!$L$5:$L$28252,$A144,Sheet1!$D$5:$D$28252,"工资",Sheet1!$E$5:$E$28252,"&lt;&gt;*调拨*")+SUMIFS(Sheet1!$G$5:$G$28252,Sheet1!$I$5:$I$28252,$B144,Sheet1!$L$5:$L$28252,$A144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6126.2</v>
      </c>
      <c r="AB144" s="32">
        <f>SUMIFS(Sheet1!$G$5:$G$28252,Sheet1!$I$5:$I$28252,$B144,Sheet1!$L$5:$L$28252,$A144,Sheet1!$D$5:$D$28252,"水费",Sheet1!$E$5:$E$28252,"&lt;&gt;*调拨*")+SUMIFS(Sheet1!$G$5:$G$28252,Sheet1!$I$5:$I$28252,$B144,Sheet1!$L$5:$L$28252,$A144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4" s="32">
        <f>SUMIFS(Sheet1!$G$5:$G$28252,Sheet1!$I$5:$I$28252,$B144,Sheet1!$L$5:$L$28252,$A144,Sheet1!$D$5:$D$28252,"电费",Sheet1!$E$5:$E$28252,"&lt;&gt;*调拨*")+SUMIFS(Sheet1!$G$5:$G$28252,Sheet1!$I$5:$I$28252,$B144,Sheet1!$L$5:$L$28252,$A144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4" s="32">
        <f>SUMIFS(Sheet1!$G$5:$G$28252,Sheet1!$I$5:$I$28252,$B144,Sheet1!$L$5:$L$28252,$A144,Sheet1!$D$5:$D$28252,"宽带费",Sheet1!$E$5:$E$28252,"&lt;&gt;*调拨*")+SUMIFS(Sheet1!$G$5:$G$28252,Sheet1!$I$5:$I$28252,$B144,Sheet1!$L$5:$L$28252,$A144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4" s="32">
        <f>SUMIFS(Sheet1!$G$5:$G$28252,Sheet1!$I$5:$I$28252,$B144,Sheet1!$L$5:$L$28252,$A144,Sheet1!$D$5:$D$28252,"办公费",Sheet1!$E$5:$E$28252,"&lt;&gt;*调拨*")+SUMIFS(Sheet1!$G$5:$G$28252,Sheet1!$I$5:$I$28252,$B144,Sheet1!$L$5:$L$28252,$A144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4" s="32">
        <f>SUMIFS(Sheet1!$G$5:$G$28252,Sheet1!$I$5:$I$28252,$B144,Sheet1!$L$5:$L$28252,$A144,Sheet1!$D$5:$D$28252,"话费",Sheet1!$E$5:$E$28252,"&lt;&gt;*调拨*")+SUMIFS(Sheet1!$G$5:$G$28252,Sheet1!$I$5:$I$28252,$B144,Sheet1!$L$5:$L$28252,$A144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4" s="32">
        <f>SUMIFS(Sheet1!$G$5:$G$28252,Sheet1!$I$5:$I$28252,$B144,Sheet1!$L$5:$L$28252,$A144,Sheet1!$D$5:$D$28252,"房租",Sheet1!$E$5:$E$28252,"&lt;&gt;*调拨*")+SUMIFS(Sheet1!$G$5:$G$28252,Sheet1!$I$5:$I$28252,$B144,Sheet1!$L$5:$L$28252,$A144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44" s="32">
        <f>SUMIFS(Sheet1!$G$5:$G$28252,Sheet1!$I$5:$I$28252,$B144,Sheet1!$L$5:$L$28252,$A144,Sheet1!$E$5:$E$28252,"*调拨*")</f>
        <v>0</v>
      </c>
      <c r="AI144" s="32">
        <f>SUMIFS(Sheet1!$G$5:$G$28252,Sheet1!$I$5:$I$28252,$B144,Sheet1!$L$5:$L$28252,$A144,Sheet1!$D$5:$D$28252,"内部转款",Sheet1!$E$5:$E$28252,"&lt;&gt;*调拨*")+SUMIFS(Sheet1!$G$5:$G$28252,Sheet1!$I$5:$I$28252,$B144,Sheet1!$L$5:$L$28252,$A144,Sheet1!$D$5:$D$28252,"内部转账",Sheet1!$E$5:$E$28252,"&lt;&gt;*调拨*")</f>
        <v>0</v>
      </c>
      <c r="AJ144" s="32">
        <f t="shared" si="9"/>
        <v>0</v>
      </c>
      <c r="AK144" s="32">
        <f>SUMIFS(Sheet1!$G$5:$G$28252,Sheet1!$I$5:$I$28252,$B144,Sheet1!$L$5:$L$28252,$A144)</f>
        <v>6126.2</v>
      </c>
      <c r="AL144" s="32">
        <f t="shared" si="10"/>
        <v>29969.58</v>
      </c>
    </row>
    <row r="145" ht="16.5" spans="1:38">
      <c r="A145" s="30">
        <v>202602</v>
      </c>
      <c r="B145" s="31" t="s">
        <v>64</v>
      </c>
      <c r="C145" s="32">
        <f>SUMIFS(Sheet1!$F$5:$F$28252,Sheet1!$I$5:$I$28252,$B145,Sheet1!$L$5:$L$28252,$A145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13486.62</v>
      </c>
      <c r="D145" s="32">
        <f>SUMIFS(Sheet1!$F$5:$F$28252,Sheet1!$I$5:$I$28252,$B145,Sheet1!$L$5:$L$28252,$A145,Sheet1!$D$5:$D$28252,"医保即时拨付",Sheet1!$E$5:$E$28252,"&lt;&gt;*调拨*")+SUMIFS(Sheet1!$F$5:$F$28252,Sheet1!$I$5:$I$28252,$B145,Sheet1!$L$5:$L$28252,$A145,Sheet1!$E$5:$E$28252,"*医保即时拨付*",Sheet1!$D$5:$D$28252,"&lt;&gt;医保即时拨付",Sheet1!$D$5:$D$28252,"&lt;&gt;内部转款",Sheet1!$D$5:$D$28252,"&lt;&gt;内部转账",Sheet1!$E$5:$E$28252,"&lt;&gt;*调拨*")</f>
        <v>2932.92</v>
      </c>
      <c r="E145" s="32">
        <f>SUMIFS(Sheet1!$F$5:$F$28252,Sheet1!$I$5:$I$28252,$B145,Sheet1!$L$5:$L$28252,$A145,Sheet1!$D$5:$D$28252,"医保",Sheet1!$E$5:$E$28252,"&lt;&gt;*调拨*",Sheet1!$E$5:$E$28252,"&lt;&gt;*医保即时拨付*")+SUMIFS(Sheet1!$F$5:$F$28252,Sheet1!$I$5:$I$28252,$B145,Sheet1!$L$5:$L$28252,$A145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7425.17</v>
      </c>
      <c r="F145" s="32">
        <f>SUMIFS(Sheet1!$F$5:$F$28252,Sheet1!$I$5:$I$28252,$B145,Sheet1!$L$5:$L$28252,$A145,Sheet1!$D$5:$D$28252,"聚合",Sheet1!$E$5:$E$28252,"&lt;&gt;*调拨*")+SUMIFS(Sheet1!$F$5:$F$28252,Sheet1!$I$5:$I$28252,$B145,Sheet1!$L$5:$L$28252,$A145,Sheet1!$E$5:$E$28252,"*聚合*",Sheet1!$D$5:$D$28252,"&lt;&gt;聚合",Sheet1!$D$5:$D$28252,"&lt;&gt;内部转款",Sheet1!$D$5:$D$28252,"&lt;&gt;内部转账",Sheet1!$E$5:$E$28252,"&lt;&gt;*调拨*")</f>
        <v>34669.86</v>
      </c>
      <c r="G145" s="32">
        <f>SUMIFS(Sheet1!$F$5:$F$28252,Sheet1!$I$5:$I$28252,$B145,Sheet1!$L$5:$L$28252,$A145,Sheet1!$D$5:$D$28252,"24小时微信",Sheet1!$E$5:$E$28252,"&lt;&gt;*调拨*")+SUMIFS(Sheet1!$F$5:$F$28252,Sheet1!$I$5:$I$28252,$B145,Sheet1!$L$5:$L$28252,$A145,Sheet1!$E$5:$E$28252,"*24小时微信*",Sheet1!$D$5:$D$28252,"&lt;&gt;24小时微信",Sheet1!$D$5:$D$28252,"&lt;&gt;内部转款",Sheet1!$D$5:$D$28252,"&lt;&gt;内部转账",Sheet1!$E$5:$E$28252,"&lt;&gt;*调拨*")</f>
        <v>0</v>
      </c>
      <c r="H145" s="32">
        <f>SUMIFS(Sheet1!$F$5:$F$28252,Sheet1!$I$5:$I$28252,$B145,Sheet1!$L$5:$L$28252,$A145,Sheet1!$D$5:$D$28252,"美团",Sheet1!$E$5:$E$28252,"&lt;&gt;*调拨*")+SUMIFS(Sheet1!$F$5:$F$28252,Sheet1!$I$5:$I$28252,$B145,Sheet1!$L$5:$L$28252,$A145,Sheet1!$E$5:$E$28252,"*美团*",Sheet1!$D$5:$D$28252,"&lt;&gt;美团",Sheet1!$D$5:$D$28252,"&lt;&gt;内部转款",Sheet1!$D$5:$D$28252,"&lt;&gt;内部转账",Sheet1!$E$5:$E$28252,"&lt;&gt;*调拨*")</f>
        <v>0</v>
      </c>
      <c r="I145" s="32">
        <f>SUMIFS(Sheet1!$F$5:$F$28252,Sheet1!$I$5:$I$28252,$B145,Sheet1!$L$5:$L$28252,$A145,Sheet1!$D$5:$D$28252,"饿了么",Sheet1!$E$5:$E$28252,"&lt;&gt;*调拨*")+SUMIFS(Sheet1!$F$5:$F$28252,Sheet1!$I$5:$I$28252,$B145,Sheet1!$L$5:$L$28252,$A145,Sheet1!$E$5:$E$28252,"*饿了么*",Sheet1!$D$5:$D$28252,"&lt;&gt;饿了么",Sheet1!$D$5:$D$28252,"&lt;&gt;内部转款",Sheet1!$D$5:$D$28252,"&lt;&gt;内部转账",Sheet1!$E$5:$E$28252,"&lt;&gt;*调拨*")</f>
        <v>0</v>
      </c>
      <c r="J145" s="32">
        <f>SUMIFS(Sheet1!$F$5:$F$28252,Sheet1!$I$5:$I$28252,$B145,Sheet1!$L$5:$L$28252,$A145,Sheet1!$D$5:$D$28252,"健E卡",Sheet1!$E$5:$E$28252,"&lt;&gt;*调拨*")+SUMIFS(Sheet1!$F$5:$F$28252,Sheet1!$I$5:$I$28252,$B145,Sheet1!$L$5:$L$28252,$A145,Sheet1!$E$5:$E$28252,"*健E卡*",Sheet1!$D$5:$D$28252,"&lt;&gt;健E卡",Sheet1!$D$5:$D$28252,"&lt;&gt;内部转款",Sheet1!$D$5:$D$28252,"&lt;&gt;内部转账",Sheet1!$E$5:$E$28252,"&lt;&gt;*调拨*")</f>
        <v>0</v>
      </c>
      <c r="K145" s="32">
        <f>SUMIFS(Sheet1!$F$5:$F$28252,Sheet1!$I$5:$I$28252,$B145,Sheet1!$L$5:$L$28252,$A145,Sheet1!$D$5:$D$28252,"抖音",Sheet1!$E$5:$E$28252,"&lt;&gt;*调拨*")+SUMIFS(Sheet1!$F$5:$F$28252,Sheet1!$I$5:$I$28252,$B145,Sheet1!$L$5:$L$28252,$A145,Sheet1!$E$5:$E$28252,"*抖音*",Sheet1!$D$5:$D$28252,"&lt;&gt;抖音",Sheet1!$D$5:$D$28252,"&lt;&gt;内部转款",Sheet1!$D$5:$D$28252,"&lt;&gt;内部转账",Sheet1!$E$5:$E$28252,"&lt;&gt;*调拨*")</f>
        <v>0</v>
      </c>
      <c r="L145" s="32">
        <f>SUMIFS(Sheet1!$F$5:$F$28252,Sheet1!$I$5:$I$28252,$B145,Sheet1!$L$5:$L$28252,$A145,Sheet1!$D$5:$D$28252,"医卡通",Sheet1!$E$5:$E$28252,"&lt;&gt;*调拨*")+SUMIFS(Sheet1!$F$5:$F$28252,Sheet1!$I$5:$I$28252,$B145,Sheet1!$L$5:$L$28252,$A145,Sheet1!$E$5:$E$28252,"*医卡通*",Sheet1!$D$5:$D$28252,"&lt;&gt;医卡通",Sheet1!$D$5:$D$28252,"&lt;&gt;内部转款",Sheet1!$D$5:$D$28252,"&lt;&gt;内部转账",Sheet1!$E$5:$E$28252,"&lt;&gt;*调拨*")</f>
        <v>0</v>
      </c>
      <c r="M145" s="32">
        <f>SUMIFS(Sheet1!$F$5:$F$28252,Sheet1!$I$5:$I$28252,$B145,Sheet1!$L$5:$L$28252,$A145,Sheet1!$D$5:$D$28252,"企健网",Sheet1!$E$5:$E$28252,"&lt;&gt;*调拨*")+SUMIFS(Sheet1!$F$5:$F$28252,Sheet1!$I$5:$I$28252,$B145,Sheet1!$L$5:$L$28252,$A145,Sheet1!$E$5:$E$28252,"*企健网*",Sheet1!$D$5:$D$28252,"&lt;&gt;企健网",Sheet1!$D$5:$D$28252,"&lt;&gt;内部转款",Sheet1!$D$5:$D$28252,"&lt;&gt;内部转账",Sheet1!$E$5:$E$28252,"&lt;&gt;*调拨*")</f>
        <v>0</v>
      </c>
      <c r="N145" s="32">
        <f>SUMIFS(Sheet1!$F$5:$F$28252,Sheet1!$I$5:$I$28252,$B145,Sheet1!$L$5:$L$28252,$A145,Sheet1!$D$5:$D$28252,"银联",Sheet1!$E$5:$E$28252,"&lt;&gt;*调拨*")+SUMIFS(Sheet1!$F$5:$F$28252,Sheet1!$I$5:$I$28252,$B145,Sheet1!$L$5:$L$28252,$A145,Sheet1!$E$5:$E$28252,"*银联*",Sheet1!$D$5:$D$28252,"&lt;&gt;银联",Sheet1!$D$5:$D$28252,"&lt;&gt;内部转款",Sheet1!$D$5:$D$28252,"&lt;&gt;内部转账",Sheet1!$E$5:$E$28252,"&lt;&gt;*调拨*")</f>
        <v>0</v>
      </c>
      <c r="O145" s="32">
        <f>SUMIFS(Sheet1!$F$5:$F$28252,Sheet1!$I$5:$I$28252,$B145,Sheet1!$L$5:$L$28252,$A145,Sheet1!$D$5:$D$28252,"京东",Sheet1!$E$5:$E$28252,"&lt;&gt;*调拨*")+SUMIFS(Sheet1!$F$5:$F$28252,Sheet1!$I$5:$I$28252,$B145,Sheet1!$L$5:$L$28252,$A145,Sheet1!$E$5:$E$28252,"*京东*",Sheet1!$D$5:$D$28252,"&lt;&gt;京东",Sheet1!$D$5:$D$28252,"&lt;&gt;内部转款",Sheet1!$D$5:$D$28252,"&lt;&gt;内部转账",Sheet1!$E$5:$E$28252,"&lt;&gt;*调拨*")</f>
        <v>0</v>
      </c>
      <c r="P145" s="32">
        <f>SUMIFS(Sheet1!$F$5:$F$28252,Sheet1!$I$5:$I$28252,$B145,Sheet1!$L$5:$L$28252,$A145,Sheet1!$D$5:$D$28252,"药机微信",Sheet1!$E$5:$E$28252,"&lt;&gt;*调拨*")+SUMIFS(Sheet1!$F$5:$F$28252,Sheet1!$I$5:$I$28252,$B145,Sheet1!$L$5:$L$28252,$A145,Sheet1!$E$5:$E$28252,"*药机微信*",Sheet1!$D$5:$D$28252,"&lt;&gt;药机微信",Sheet1!$D$5:$D$28252,"&lt;&gt;内部转款",Sheet1!$D$5:$D$28252,"&lt;&gt;内部转账",Sheet1!$E$5:$E$28252,"&lt;&gt;*调拨*")</f>
        <v>0</v>
      </c>
      <c r="Q145" s="32">
        <f>SUMIFS(Sheet1!$F$5:$F$28252,Sheet1!$I$5:$I$28252,$B145,Sheet1!$L$5:$L$28252,$A145,Sheet1!$D$5:$D$28252,"亲情卡",Sheet1!$E$5:$E$28252,"&lt;&gt;*调拨*")+SUMIFS(Sheet1!$F$5:$F$28252,Sheet1!$I$5:$I$28252,$B145,Sheet1!$L$5:$L$28252,$A145,Sheet1!$E$5:$E$28252,"*亲情卡*",Sheet1!$D$5:$D$28252,"&lt;&gt;亲情卡",Sheet1!$D$5:$D$28252,"&lt;&gt;内部转款",Sheet1!$D$5:$D$28252,"&lt;&gt;内部转账",Sheet1!$E$5:$E$28252,"&lt;&gt;*调拨*")</f>
        <v>0</v>
      </c>
      <c r="R145" s="32">
        <f>SUMIFS(Sheet1!$F$5:$F$28252,Sheet1!$I$5:$I$28252,$B145,Sheet1!$L$5:$L$28252,$A145,Sheet1!$D$5:$D$28252,"优惠券",Sheet1!$E$5:$E$28252,"&lt;&gt;*调拨*")+SUMIFS(Sheet1!$F$5:$F$28252,Sheet1!$I$5:$I$28252,$B145,Sheet1!$L$5:$L$28252,$A145,Sheet1!$E$5:$E$28252,"*优惠券*",Sheet1!$D$5:$D$28252,"&lt;&gt;优惠券",Sheet1!$D$5:$D$28252,"&lt;&gt;内部转款",Sheet1!$D$5:$D$28252,"&lt;&gt;内部转账",Sheet1!$E$5:$E$28252,"&lt;&gt;*调拨*")</f>
        <v>0</v>
      </c>
      <c r="S145" s="32">
        <f>SUMIFS(Sheet1!$F$5:$F$28252,Sheet1!$I$5:$I$28252,$B145,Sheet1!$L$5:$L$28252,$A145,Sheet1!$D$5:$D$28252,"代金券",Sheet1!$E$5:$E$28252,"&lt;&gt;*调拨*")+SUMIFS(Sheet1!$F$5:$F$28252,Sheet1!$I$5:$I$28252,$B145,Sheet1!$L$5:$L$28252,$A145,Sheet1!$E$5:$E$28252,"*代金券*",Sheet1!$D$5:$D$28252,"&lt;&gt;代金券",Sheet1!$D$5:$D$28252,"&lt;&gt;内部转款",Sheet1!$D$5:$D$28252,"&lt;&gt;内部转账",Sheet1!$E$5:$E$28252,"&lt;&gt;*调拨*")</f>
        <v>0</v>
      </c>
      <c r="T145" s="32">
        <f>SUMIFS(Sheet1!$F$5:$F$28252,Sheet1!$I$5:$I$28252,$B145,Sheet1!$L$5:$L$28252,$A145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145,Sheet1!$L$5:$L$28252,$A145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145,Sheet1!$L$5:$L$28252,$A145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145,Sheet1!$L$5:$L$28252,$A145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5" s="32">
        <f>SUMIFS(Sheet1!$F$5:$F$28252,Sheet1!$I$5:$I$28252,$B145,Sheet1!$L$5:$L$28252,$A145,Sheet1!$E$5:$E$28252,"*调拨*")</f>
        <v>0</v>
      </c>
      <c r="V145" s="32">
        <f>SUMIFS(Sheet1!$F$5:$F$28252,Sheet1!$I$5:$I$28252,$B145,Sheet1!$L$5:$L$28252,$A145,Sheet1!$D$5:$D$28252,"储值",Sheet1!$E$5:$E$28252,"&lt;&gt;*调拨*")+SUMIFS(Sheet1!$F$5:$F$28252,Sheet1!$I$5:$I$28252,$B145,Sheet1!$L$5:$L$28252,$A145,Sheet1!$E$5:$E$28252,"*储值*",Sheet1!$D$5:$D$28252,"&lt;&gt;储值",Sheet1!$D$5:$D$28252,"&lt;&gt;内部转款",Sheet1!$D$5:$D$28252,"&lt;&gt;内部转账",Sheet1!$E$5:$E$28252,"&lt;&gt;*调拨*")</f>
        <v>0</v>
      </c>
      <c r="W145" s="32">
        <f>SUMIFS(Sheet1!$F$5:$F$28252,Sheet1!$I$5:$I$28252,$B145,Sheet1!$L$5:$L$28252,$A145,Sheet1!$D$5:$D$28252,"效期",Sheet1!$E$5:$E$28252,"&lt;&gt;*调拨*")+SUMIFS(Sheet1!$F$5:$F$28252,Sheet1!$I$5:$I$28252,$B145,Sheet1!$L$5:$L$28252,$A145,Sheet1!$E$5:$E$28252,"*效期*",Sheet1!$D$5:$D$28252,"&lt;&gt;效期",Sheet1!$D$5:$D$28252,"&lt;&gt;内部转款",Sheet1!$D$5:$D$28252,"&lt;&gt;内部转账",Sheet1!$E$5:$E$28252,"&lt;&gt;*调拨*")</f>
        <v>84.1</v>
      </c>
      <c r="X145" s="32">
        <f>SUMIFS(Sheet1!$F$5:$F$28252,Sheet1!$I$5:$I$28252,$B145,Sheet1!$L$5:$L$28252,$A145,Sheet1!$D$5:$D$28252,"内部转款",Sheet1!$E$5:$E$28252,"&lt;&gt;*调拨*")+SUMIFS(Sheet1!$F$5:$F$28252,Sheet1!$I$5:$I$28252,$B145,Sheet1!$L$5:$L$28252,$A145,Sheet1!$D$5:$D$28252,"内部转账",Sheet1!$E$5:$E$28252,"&lt;&gt;*调拨*")</f>
        <v>0</v>
      </c>
      <c r="Y145" s="32">
        <f t="shared" si="8"/>
        <v>0</v>
      </c>
      <c r="Z145" s="32">
        <f>SUMIFS(Sheet1!$F$5:$F$28252,Sheet1!$I$5:$I$28252,$B145,Sheet1!$L$5:$L$28252,$A145)</f>
        <v>58598.67</v>
      </c>
      <c r="AA145" s="32">
        <f>SUMIFS(Sheet1!$G$5:$G$28252,Sheet1!$I$5:$I$28252,$B145,Sheet1!$L$5:$L$28252,$A145,Sheet1!$D$5:$D$28252,"工资",Sheet1!$E$5:$E$28252,"&lt;&gt;*调拨*")+SUMIFS(Sheet1!$G$5:$G$28252,Sheet1!$I$5:$I$28252,$B145,Sheet1!$L$5:$L$28252,$A145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45" s="32">
        <f>SUMIFS(Sheet1!$G$5:$G$28252,Sheet1!$I$5:$I$28252,$B145,Sheet1!$L$5:$L$28252,$A145,Sheet1!$D$5:$D$28252,"水费",Sheet1!$E$5:$E$28252,"&lt;&gt;*调拨*")+SUMIFS(Sheet1!$G$5:$G$28252,Sheet1!$I$5:$I$28252,$B145,Sheet1!$L$5:$L$28252,$A145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5" s="32">
        <f>SUMIFS(Sheet1!$G$5:$G$28252,Sheet1!$I$5:$I$28252,$B145,Sheet1!$L$5:$L$28252,$A145,Sheet1!$D$5:$D$28252,"电费",Sheet1!$E$5:$E$28252,"&lt;&gt;*调拨*")+SUMIFS(Sheet1!$G$5:$G$28252,Sheet1!$I$5:$I$28252,$B145,Sheet1!$L$5:$L$28252,$A145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5" s="32">
        <f>SUMIFS(Sheet1!$G$5:$G$28252,Sheet1!$I$5:$I$28252,$B145,Sheet1!$L$5:$L$28252,$A145,Sheet1!$D$5:$D$28252,"宽带费",Sheet1!$E$5:$E$28252,"&lt;&gt;*调拨*")+SUMIFS(Sheet1!$G$5:$G$28252,Sheet1!$I$5:$I$28252,$B145,Sheet1!$L$5:$L$28252,$A145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5" s="32">
        <f>SUMIFS(Sheet1!$G$5:$G$28252,Sheet1!$I$5:$I$28252,$B145,Sheet1!$L$5:$L$28252,$A145,Sheet1!$D$5:$D$28252,"办公费",Sheet1!$E$5:$E$28252,"&lt;&gt;*调拨*")+SUMIFS(Sheet1!$G$5:$G$28252,Sheet1!$I$5:$I$28252,$B145,Sheet1!$L$5:$L$28252,$A145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5" s="32">
        <f>SUMIFS(Sheet1!$G$5:$G$28252,Sheet1!$I$5:$I$28252,$B145,Sheet1!$L$5:$L$28252,$A145,Sheet1!$D$5:$D$28252,"话费",Sheet1!$E$5:$E$28252,"&lt;&gt;*调拨*")+SUMIFS(Sheet1!$G$5:$G$28252,Sheet1!$I$5:$I$28252,$B145,Sheet1!$L$5:$L$28252,$A145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5" s="32">
        <f>SUMIFS(Sheet1!$G$5:$G$28252,Sheet1!$I$5:$I$28252,$B145,Sheet1!$L$5:$L$28252,$A145,Sheet1!$D$5:$D$28252,"房租",Sheet1!$E$5:$E$28252,"&lt;&gt;*调拨*")+SUMIFS(Sheet1!$G$5:$G$28252,Sheet1!$I$5:$I$28252,$B145,Sheet1!$L$5:$L$28252,$A145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45" s="32">
        <f>SUMIFS(Sheet1!$G$5:$G$28252,Sheet1!$I$5:$I$28252,$B145,Sheet1!$L$5:$L$28252,$A145,Sheet1!$E$5:$E$28252,"*调拨*")</f>
        <v>0</v>
      </c>
      <c r="AI145" s="32">
        <f>SUMIFS(Sheet1!$G$5:$G$28252,Sheet1!$I$5:$I$28252,$B145,Sheet1!$L$5:$L$28252,$A145,Sheet1!$D$5:$D$28252,"内部转款",Sheet1!$E$5:$E$28252,"&lt;&gt;*调拨*")+SUMIFS(Sheet1!$G$5:$G$28252,Sheet1!$I$5:$I$28252,$B145,Sheet1!$L$5:$L$28252,$A145,Sheet1!$D$5:$D$28252,"内部转账",Sheet1!$E$5:$E$28252,"&lt;&gt;*调拨*")</f>
        <v>0</v>
      </c>
      <c r="AJ145" s="32">
        <f t="shared" si="9"/>
        <v>2730.83</v>
      </c>
      <c r="AK145" s="32">
        <f>SUMIFS(Sheet1!$G$5:$G$28252,Sheet1!$I$5:$I$28252,$B145,Sheet1!$L$5:$L$28252,$A145)</f>
        <v>2730.83</v>
      </c>
      <c r="AL145" s="32">
        <f t="shared" si="10"/>
        <v>55867.84</v>
      </c>
    </row>
    <row r="146" ht="16.5" spans="1:38">
      <c r="A146" s="30">
        <v>202602</v>
      </c>
      <c r="B146" s="31" t="s">
        <v>66</v>
      </c>
      <c r="C146" s="32">
        <f>SUMIFS(Sheet1!$F$5:$F$28252,Sheet1!$I$5:$I$28252,$B146,Sheet1!$L$5:$L$28252,$A146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74424.56</v>
      </c>
      <c r="D146" s="32">
        <f>SUMIFS(Sheet1!$F$5:$F$28252,Sheet1!$I$5:$I$28252,$B146,Sheet1!$L$5:$L$28252,$A146,Sheet1!$D$5:$D$28252,"医保即时拨付",Sheet1!$E$5:$E$28252,"&lt;&gt;*调拨*")+SUMIFS(Sheet1!$F$5:$F$28252,Sheet1!$I$5:$I$28252,$B146,Sheet1!$L$5:$L$28252,$A146,Sheet1!$E$5:$E$28252,"*医保即时拨付*",Sheet1!$D$5:$D$28252,"&lt;&gt;医保即时拨付",Sheet1!$D$5:$D$28252,"&lt;&gt;内部转款",Sheet1!$D$5:$D$28252,"&lt;&gt;内部转账",Sheet1!$E$5:$E$28252,"&lt;&gt;*调拨*")</f>
        <v>10121.41</v>
      </c>
      <c r="E146" s="32">
        <f>SUMIFS(Sheet1!$F$5:$F$28252,Sheet1!$I$5:$I$28252,$B146,Sheet1!$L$5:$L$28252,$A146,Sheet1!$D$5:$D$28252,"医保",Sheet1!$E$5:$E$28252,"&lt;&gt;*调拨*",Sheet1!$E$5:$E$28252,"&lt;&gt;*医保即时拨付*")+SUMIFS(Sheet1!$F$5:$F$28252,Sheet1!$I$5:$I$28252,$B146,Sheet1!$L$5:$L$28252,$A146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21847.66</v>
      </c>
      <c r="F146" s="32">
        <f>SUMIFS(Sheet1!$F$5:$F$28252,Sheet1!$I$5:$I$28252,$B146,Sheet1!$L$5:$L$28252,$A146,Sheet1!$D$5:$D$28252,"聚合",Sheet1!$E$5:$E$28252,"&lt;&gt;*调拨*")+SUMIFS(Sheet1!$F$5:$F$28252,Sheet1!$I$5:$I$28252,$B146,Sheet1!$L$5:$L$28252,$A146,Sheet1!$E$5:$E$28252,"*聚合*",Sheet1!$D$5:$D$28252,"&lt;&gt;聚合",Sheet1!$D$5:$D$28252,"&lt;&gt;内部转款",Sheet1!$D$5:$D$28252,"&lt;&gt;内部转账",Sheet1!$E$5:$E$28252,"&lt;&gt;*调拨*")</f>
        <v>6351.82</v>
      </c>
      <c r="G146" s="32">
        <f>SUMIFS(Sheet1!$F$5:$F$28252,Sheet1!$I$5:$I$28252,$B146,Sheet1!$L$5:$L$28252,$A146,Sheet1!$D$5:$D$28252,"24小时微信",Sheet1!$E$5:$E$28252,"&lt;&gt;*调拨*")+SUMIFS(Sheet1!$F$5:$F$28252,Sheet1!$I$5:$I$28252,$B146,Sheet1!$L$5:$L$28252,$A146,Sheet1!$E$5:$E$28252,"*24小时微信*",Sheet1!$D$5:$D$28252,"&lt;&gt;24小时微信",Sheet1!$D$5:$D$28252,"&lt;&gt;内部转款",Sheet1!$D$5:$D$28252,"&lt;&gt;内部转账",Sheet1!$E$5:$E$28252,"&lt;&gt;*调拨*")</f>
        <v>0</v>
      </c>
      <c r="H146" s="32">
        <f>SUMIFS(Sheet1!$F$5:$F$28252,Sheet1!$I$5:$I$28252,$B146,Sheet1!$L$5:$L$28252,$A146,Sheet1!$D$5:$D$28252,"美团",Sheet1!$E$5:$E$28252,"&lt;&gt;*调拨*")+SUMIFS(Sheet1!$F$5:$F$28252,Sheet1!$I$5:$I$28252,$B146,Sheet1!$L$5:$L$28252,$A146,Sheet1!$E$5:$E$28252,"*美团*",Sheet1!$D$5:$D$28252,"&lt;&gt;美团",Sheet1!$D$5:$D$28252,"&lt;&gt;内部转款",Sheet1!$D$5:$D$28252,"&lt;&gt;内部转账",Sheet1!$E$5:$E$28252,"&lt;&gt;*调拨*")</f>
        <v>222.4</v>
      </c>
      <c r="I146" s="32">
        <f>SUMIFS(Sheet1!$F$5:$F$28252,Sheet1!$I$5:$I$28252,$B146,Sheet1!$L$5:$L$28252,$A146,Sheet1!$D$5:$D$28252,"饿了么",Sheet1!$E$5:$E$28252,"&lt;&gt;*调拨*")+SUMIFS(Sheet1!$F$5:$F$28252,Sheet1!$I$5:$I$28252,$B146,Sheet1!$L$5:$L$28252,$A146,Sheet1!$E$5:$E$28252,"*饿了么*",Sheet1!$D$5:$D$28252,"&lt;&gt;饿了么",Sheet1!$D$5:$D$28252,"&lt;&gt;内部转款",Sheet1!$D$5:$D$28252,"&lt;&gt;内部转账",Sheet1!$E$5:$E$28252,"&lt;&gt;*调拨*")</f>
        <v>0</v>
      </c>
      <c r="J146" s="32">
        <f>SUMIFS(Sheet1!$F$5:$F$28252,Sheet1!$I$5:$I$28252,$B146,Sheet1!$L$5:$L$28252,$A146,Sheet1!$D$5:$D$28252,"健E卡",Sheet1!$E$5:$E$28252,"&lt;&gt;*调拨*")+SUMIFS(Sheet1!$F$5:$F$28252,Sheet1!$I$5:$I$28252,$B146,Sheet1!$L$5:$L$28252,$A146,Sheet1!$E$5:$E$28252,"*健E卡*",Sheet1!$D$5:$D$28252,"&lt;&gt;健E卡",Sheet1!$D$5:$D$28252,"&lt;&gt;内部转款",Sheet1!$D$5:$D$28252,"&lt;&gt;内部转账",Sheet1!$E$5:$E$28252,"&lt;&gt;*调拨*")</f>
        <v>62329.16</v>
      </c>
      <c r="K146" s="32">
        <f>SUMIFS(Sheet1!$F$5:$F$28252,Sheet1!$I$5:$I$28252,$B146,Sheet1!$L$5:$L$28252,$A146,Sheet1!$D$5:$D$28252,"抖音",Sheet1!$E$5:$E$28252,"&lt;&gt;*调拨*")+SUMIFS(Sheet1!$F$5:$F$28252,Sheet1!$I$5:$I$28252,$B146,Sheet1!$L$5:$L$28252,$A146,Sheet1!$E$5:$E$28252,"*抖音*",Sheet1!$D$5:$D$28252,"&lt;&gt;抖音",Sheet1!$D$5:$D$28252,"&lt;&gt;内部转款",Sheet1!$D$5:$D$28252,"&lt;&gt;内部转账",Sheet1!$E$5:$E$28252,"&lt;&gt;*调拨*")</f>
        <v>0</v>
      </c>
      <c r="L146" s="32">
        <f>SUMIFS(Sheet1!$F$5:$F$28252,Sheet1!$I$5:$I$28252,$B146,Sheet1!$L$5:$L$28252,$A146,Sheet1!$D$5:$D$28252,"医卡通",Sheet1!$E$5:$E$28252,"&lt;&gt;*调拨*")+SUMIFS(Sheet1!$F$5:$F$28252,Sheet1!$I$5:$I$28252,$B146,Sheet1!$L$5:$L$28252,$A146,Sheet1!$E$5:$E$28252,"*医卡通*",Sheet1!$D$5:$D$28252,"&lt;&gt;医卡通",Sheet1!$D$5:$D$28252,"&lt;&gt;内部转款",Sheet1!$D$5:$D$28252,"&lt;&gt;内部转账",Sheet1!$E$5:$E$28252,"&lt;&gt;*调拨*")</f>
        <v>515.08</v>
      </c>
      <c r="M146" s="32">
        <f>SUMIFS(Sheet1!$F$5:$F$28252,Sheet1!$I$5:$I$28252,$B146,Sheet1!$L$5:$L$28252,$A146,Sheet1!$D$5:$D$28252,"企健网",Sheet1!$E$5:$E$28252,"&lt;&gt;*调拨*")+SUMIFS(Sheet1!$F$5:$F$28252,Sheet1!$I$5:$I$28252,$B146,Sheet1!$L$5:$L$28252,$A146,Sheet1!$E$5:$E$28252,"*企健网*",Sheet1!$D$5:$D$28252,"&lt;&gt;企健网",Sheet1!$D$5:$D$28252,"&lt;&gt;内部转款",Sheet1!$D$5:$D$28252,"&lt;&gt;内部转账",Sheet1!$E$5:$E$28252,"&lt;&gt;*调拨*")</f>
        <v>0</v>
      </c>
      <c r="N146" s="32">
        <f>SUMIFS(Sheet1!$F$5:$F$28252,Sheet1!$I$5:$I$28252,$B146,Sheet1!$L$5:$L$28252,$A146,Sheet1!$D$5:$D$28252,"银联",Sheet1!$E$5:$E$28252,"&lt;&gt;*调拨*")+SUMIFS(Sheet1!$F$5:$F$28252,Sheet1!$I$5:$I$28252,$B146,Sheet1!$L$5:$L$28252,$A146,Sheet1!$E$5:$E$28252,"*银联*",Sheet1!$D$5:$D$28252,"&lt;&gt;银联",Sheet1!$D$5:$D$28252,"&lt;&gt;内部转款",Sheet1!$D$5:$D$28252,"&lt;&gt;内部转账",Sheet1!$E$5:$E$28252,"&lt;&gt;*调拨*")</f>
        <v>0</v>
      </c>
      <c r="O146" s="32">
        <f>SUMIFS(Sheet1!$F$5:$F$28252,Sheet1!$I$5:$I$28252,$B146,Sheet1!$L$5:$L$28252,$A146,Sheet1!$D$5:$D$28252,"京东",Sheet1!$E$5:$E$28252,"&lt;&gt;*调拨*")+SUMIFS(Sheet1!$F$5:$F$28252,Sheet1!$I$5:$I$28252,$B146,Sheet1!$L$5:$L$28252,$A146,Sheet1!$E$5:$E$28252,"*京东*",Sheet1!$D$5:$D$28252,"&lt;&gt;京东",Sheet1!$D$5:$D$28252,"&lt;&gt;内部转款",Sheet1!$D$5:$D$28252,"&lt;&gt;内部转账",Sheet1!$E$5:$E$28252,"&lt;&gt;*调拨*")</f>
        <v>0</v>
      </c>
      <c r="P146" s="32">
        <f>SUMIFS(Sheet1!$F$5:$F$28252,Sheet1!$I$5:$I$28252,$B146,Sheet1!$L$5:$L$28252,$A146,Sheet1!$D$5:$D$28252,"药机微信",Sheet1!$E$5:$E$28252,"&lt;&gt;*调拨*")+SUMIFS(Sheet1!$F$5:$F$28252,Sheet1!$I$5:$I$28252,$B146,Sheet1!$L$5:$L$28252,$A146,Sheet1!$E$5:$E$28252,"*药机微信*",Sheet1!$D$5:$D$28252,"&lt;&gt;药机微信",Sheet1!$D$5:$D$28252,"&lt;&gt;内部转款",Sheet1!$D$5:$D$28252,"&lt;&gt;内部转账",Sheet1!$E$5:$E$28252,"&lt;&gt;*调拨*")</f>
        <v>0</v>
      </c>
      <c r="Q146" s="32">
        <f>SUMIFS(Sheet1!$F$5:$F$28252,Sheet1!$I$5:$I$28252,$B146,Sheet1!$L$5:$L$28252,$A146,Sheet1!$D$5:$D$28252,"亲情卡",Sheet1!$E$5:$E$28252,"&lt;&gt;*调拨*")+SUMIFS(Sheet1!$F$5:$F$28252,Sheet1!$I$5:$I$28252,$B146,Sheet1!$L$5:$L$28252,$A146,Sheet1!$E$5:$E$28252,"*亲情卡*",Sheet1!$D$5:$D$28252,"&lt;&gt;亲情卡",Sheet1!$D$5:$D$28252,"&lt;&gt;内部转款",Sheet1!$D$5:$D$28252,"&lt;&gt;内部转账",Sheet1!$E$5:$E$28252,"&lt;&gt;*调拨*")</f>
        <v>0</v>
      </c>
      <c r="R146" s="32">
        <f>SUMIFS(Sheet1!$F$5:$F$28252,Sheet1!$I$5:$I$28252,$B146,Sheet1!$L$5:$L$28252,$A146,Sheet1!$D$5:$D$28252,"优惠券",Sheet1!$E$5:$E$28252,"&lt;&gt;*调拨*")+SUMIFS(Sheet1!$F$5:$F$28252,Sheet1!$I$5:$I$28252,$B146,Sheet1!$L$5:$L$28252,$A146,Sheet1!$E$5:$E$28252,"*优惠券*",Sheet1!$D$5:$D$28252,"&lt;&gt;优惠券",Sheet1!$D$5:$D$28252,"&lt;&gt;内部转款",Sheet1!$D$5:$D$28252,"&lt;&gt;内部转账",Sheet1!$E$5:$E$28252,"&lt;&gt;*调拨*")</f>
        <v>0</v>
      </c>
      <c r="S146" s="32">
        <f>SUMIFS(Sheet1!$F$5:$F$28252,Sheet1!$I$5:$I$28252,$B146,Sheet1!$L$5:$L$28252,$A146,Sheet1!$D$5:$D$28252,"代金券",Sheet1!$E$5:$E$28252,"&lt;&gt;*调拨*")+SUMIFS(Sheet1!$F$5:$F$28252,Sheet1!$I$5:$I$28252,$B146,Sheet1!$L$5:$L$28252,$A146,Sheet1!$E$5:$E$28252,"*代金券*",Sheet1!$D$5:$D$28252,"&lt;&gt;代金券",Sheet1!$D$5:$D$28252,"&lt;&gt;内部转款",Sheet1!$D$5:$D$28252,"&lt;&gt;内部转账",Sheet1!$E$5:$E$28252,"&lt;&gt;*调拨*")</f>
        <v>0</v>
      </c>
      <c r="T146" s="32">
        <f>SUMIFS(Sheet1!$F$5:$F$28252,Sheet1!$I$5:$I$28252,$B146,Sheet1!$L$5:$L$28252,$A146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146,Sheet1!$L$5:$L$28252,$A146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146,Sheet1!$L$5:$L$28252,$A146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146,Sheet1!$L$5:$L$28252,$A146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6" s="32">
        <f>SUMIFS(Sheet1!$F$5:$F$28252,Sheet1!$I$5:$I$28252,$B146,Sheet1!$L$5:$L$28252,$A146,Sheet1!$E$5:$E$28252,"*调拨*")</f>
        <v>0</v>
      </c>
      <c r="V146" s="32">
        <f>SUMIFS(Sheet1!$F$5:$F$28252,Sheet1!$I$5:$I$28252,$B146,Sheet1!$L$5:$L$28252,$A146,Sheet1!$D$5:$D$28252,"储值",Sheet1!$E$5:$E$28252,"&lt;&gt;*调拨*")+SUMIFS(Sheet1!$F$5:$F$28252,Sheet1!$I$5:$I$28252,$B146,Sheet1!$L$5:$L$28252,$A146,Sheet1!$E$5:$E$28252,"*储值*",Sheet1!$D$5:$D$28252,"&lt;&gt;储值",Sheet1!$D$5:$D$28252,"&lt;&gt;内部转款",Sheet1!$D$5:$D$28252,"&lt;&gt;内部转账",Sheet1!$E$5:$E$28252,"&lt;&gt;*调拨*")</f>
        <v>0</v>
      </c>
      <c r="W146" s="32">
        <f>SUMIFS(Sheet1!$F$5:$F$28252,Sheet1!$I$5:$I$28252,$B146,Sheet1!$L$5:$L$28252,$A146,Sheet1!$D$5:$D$28252,"效期",Sheet1!$E$5:$E$28252,"&lt;&gt;*调拨*")+SUMIFS(Sheet1!$F$5:$F$28252,Sheet1!$I$5:$I$28252,$B146,Sheet1!$L$5:$L$28252,$A146,Sheet1!$E$5:$E$28252,"*效期*",Sheet1!$D$5:$D$28252,"&lt;&gt;效期",Sheet1!$D$5:$D$28252,"&lt;&gt;内部转款",Sheet1!$D$5:$D$28252,"&lt;&gt;内部转账",Sheet1!$E$5:$E$28252,"&lt;&gt;*调拨*")</f>
        <v>131.41</v>
      </c>
      <c r="X146" s="32">
        <f>SUMIFS(Sheet1!$F$5:$F$28252,Sheet1!$I$5:$I$28252,$B146,Sheet1!$L$5:$L$28252,$A146,Sheet1!$D$5:$D$28252,"内部转款",Sheet1!$E$5:$E$28252,"&lt;&gt;*调拨*")+SUMIFS(Sheet1!$F$5:$F$28252,Sheet1!$I$5:$I$28252,$B146,Sheet1!$L$5:$L$28252,$A146,Sheet1!$D$5:$D$28252,"内部转账",Sheet1!$E$5:$E$28252,"&lt;&gt;*调拨*")</f>
        <v>0</v>
      </c>
      <c r="Y146" s="32">
        <f t="shared" si="8"/>
        <v>0</v>
      </c>
      <c r="Z146" s="32">
        <f>SUMIFS(Sheet1!$F$5:$F$28252,Sheet1!$I$5:$I$28252,$B146,Sheet1!$L$5:$L$28252,$A146)</f>
        <v>175943.5</v>
      </c>
      <c r="AA146" s="32">
        <f>SUMIFS(Sheet1!$G$5:$G$28252,Sheet1!$I$5:$I$28252,$B146,Sheet1!$L$5:$L$28252,$A146,Sheet1!$D$5:$D$28252,"工资",Sheet1!$E$5:$E$28252,"&lt;&gt;*调拨*")+SUMIFS(Sheet1!$G$5:$G$28252,Sheet1!$I$5:$I$28252,$B146,Sheet1!$L$5:$L$28252,$A146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6980.12</v>
      </c>
      <c r="AB146" s="32">
        <f>SUMIFS(Sheet1!$G$5:$G$28252,Sheet1!$I$5:$I$28252,$B146,Sheet1!$L$5:$L$28252,$A146,Sheet1!$D$5:$D$28252,"水费",Sheet1!$E$5:$E$28252,"&lt;&gt;*调拨*")+SUMIFS(Sheet1!$G$5:$G$28252,Sheet1!$I$5:$I$28252,$B146,Sheet1!$L$5:$L$28252,$A146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6" s="32">
        <f>SUMIFS(Sheet1!$G$5:$G$28252,Sheet1!$I$5:$I$28252,$B146,Sheet1!$L$5:$L$28252,$A146,Sheet1!$D$5:$D$28252,"电费",Sheet1!$E$5:$E$28252,"&lt;&gt;*调拨*")+SUMIFS(Sheet1!$G$5:$G$28252,Sheet1!$I$5:$I$28252,$B146,Sheet1!$L$5:$L$28252,$A146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6" s="32">
        <f>SUMIFS(Sheet1!$G$5:$G$28252,Sheet1!$I$5:$I$28252,$B146,Sheet1!$L$5:$L$28252,$A146,Sheet1!$D$5:$D$28252,"宽带费",Sheet1!$E$5:$E$28252,"&lt;&gt;*调拨*")+SUMIFS(Sheet1!$G$5:$G$28252,Sheet1!$I$5:$I$28252,$B146,Sheet1!$L$5:$L$28252,$A146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6" s="32">
        <f>SUMIFS(Sheet1!$G$5:$G$28252,Sheet1!$I$5:$I$28252,$B146,Sheet1!$L$5:$L$28252,$A146,Sheet1!$D$5:$D$28252,"办公费",Sheet1!$E$5:$E$28252,"&lt;&gt;*调拨*")+SUMIFS(Sheet1!$G$5:$G$28252,Sheet1!$I$5:$I$28252,$B146,Sheet1!$L$5:$L$28252,$A146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6" s="32">
        <f>SUMIFS(Sheet1!$G$5:$G$28252,Sheet1!$I$5:$I$28252,$B146,Sheet1!$L$5:$L$28252,$A146,Sheet1!$D$5:$D$28252,"话费",Sheet1!$E$5:$E$28252,"&lt;&gt;*调拨*")+SUMIFS(Sheet1!$G$5:$G$28252,Sheet1!$I$5:$I$28252,$B146,Sheet1!$L$5:$L$28252,$A146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6" s="32">
        <f>SUMIFS(Sheet1!$G$5:$G$28252,Sheet1!$I$5:$I$28252,$B146,Sheet1!$L$5:$L$28252,$A146,Sheet1!$D$5:$D$28252,"房租",Sheet1!$E$5:$E$28252,"&lt;&gt;*调拨*")+SUMIFS(Sheet1!$G$5:$G$28252,Sheet1!$I$5:$I$28252,$B146,Sheet1!$L$5:$L$28252,$A146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24000</v>
      </c>
      <c r="AH146" s="32">
        <f>SUMIFS(Sheet1!$G$5:$G$28252,Sheet1!$I$5:$I$28252,$B146,Sheet1!$L$5:$L$28252,$A146,Sheet1!$E$5:$E$28252,"*调拨*")</f>
        <v>0</v>
      </c>
      <c r="AI146" s="32">
        <f>SUMIFS(Sheet1!$G$5:$G$28252,Sheet1!$I$5:$I$28252,$B146,Sheet1!$L$5:$L$28252,$A146,Sheet1!$D$5:$D$28252,"内部转款",Sheet1!$E$5:$E$28252,"&lt;&gt;*调拨*")+SUMIFS(Sheet1!$G$5:$G$28252,Sheet1!$I$5:$I$28252,$B146,Sheet1!$L$5:$L$28252,$A146,Sheet1!$D$5:$D$28252,"内部转账",Sheet1!$E$5:$E$28252,"&lt;&gt;*调拨*")</f>
        <v>0</v>
      </c>
      <c r="AJ146" s="32">
        <f t="shared" si="9"/>
        <v>4970.48</v>
      </c>
      <c r="AK146" s="32">
        <f>SUMIFS(Sheet1!$G$5:$G$28252,Sheet1!$I$5:$I$28252,$B146,Sheet1!$L$5:$L$28252,$A146)</f>
        <v>35950.6</v>
      </c>
      <c r="AL146" s="32">
        <f t="shared" si="10"/>
        <v>139992.9</v>
      </c>
    </row>
    <row r="147" ht="16.5" spans="1:38">
      <c r="A147" s="30">
        <v>202602</v>
      </c>
      <c r="B147" s="31" t="s">
        <v>213</v>
      </c>
      <c r="C147" s="32">
        <f>SUMIFS(Sheet1!$F$5:$F$28252,Sheet1!$I$5:$I$28252,$B147,Sheet1!$L$5:$L$28252,$A147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12638.82</v>
      </c>
      <c r="D147" s="32">
        <f>SUMIFS(Sheet1!$F$5:$F$28252,Sheet1!$I$5:$I$28252,$B147,Sheet1!$L$5:$L$28252,$A147,Sheet1!$D$5:$D$28252,"医保即时拨付",Sheet1!$E$5:$E$28252,"&lt;&gt;*调拨*")+SUMIFS(Sheet1!$F$5:$F$28252,Sheet1!$I$5:$I$28252,$B147,Sheet1!$L$5:$L$28252,$A147,Sheet1!$E$5:$E$28252,"*医保即时拨付*",Sheet1!$D$5:$D$28252,"&lt;&gt;医保即时拨付",Sheet1!$D$5:$D$28252,"&lt;&gt;内部转款",Sheet1!$D$5:$D$28252,"&lt;&gt;内部转账",Sheet1!$E$5:$E$28252,"&lt;&gt;*调拨*")</f>
        <v>203.52</v>
      </c>
      <c r="E147" s="32">
        <f>SUMIFS(Sheet1!$F$5:$F$28252,Sheet1!$I$5:$I$28252,$B147,Sheet1!$L$5:$L$28252,$A147,Sheet1!$D$5:$D$28252,"医保",Sheet1!$E$5:$E$28252,"&lt;&gt;*调拨*",Sheet1!$E$5:$E$28252,"&lt;&gt;*医保即时拨付*")+SUMIFS(Sheet1!$F$5:$F$28252,Sheet1!$I$5:$I$28252,$B147,Sheet1!$L$5:$L$28252,$A147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781.22</v>
      </c>
      <c r="F147" s="32">
        <f>SUMIFS(Sheet1!$F$5:$F$28252,Sheet1!$I$5:$I$28252,$B147,Sheet1!$L$5:$L$28252,$A147,Sheet1!$D$5:$D$28252,"聚合",Sheet1!$E$5:$E$28252,"&lt;&gt;*调拨*")+SUMIFS(Sheet1!$F$5:$F$28252,Sheet1!$I$5:$I$28252,$B147,Sheet1!$L$5:$L$28252,$A147,Sheet1!$E$5:$E$28252,"*聚合*",Sheet1!$D$5:$D$28252,"&lt;&gt;聚合",Sheet1!$D$5:$D$28252,"&lt;&gt;内部转款",Sheet1!$D$5:$D$28252,"&lt;&gt;内部转账",Sheet1!$E$5:$E$28252,"&lt;&gt;*调拨*")</f>
        <v>23400.84</v>
      </c>
      <c r="G147" s="32">
        <f>SUMIFS(Sheet1!$F$5:$F$28252,Sheet1!$I$5:$I$28252,$B147,Sheet1!$L$5:$L$28252,$A147,Sheet1!$D$5:$D$28252,"24小时微信",Sheet1!$E$5:$E$28252,"&lt;&gt;*调拨*")+SUMIFS(Sheet1!$F$5:$F$28252,Sheet1!$I$5:$I$28252,$B147,Sheet1!$L$5:$L$28252,$A147,Sheet1!$E$5:$E$28252,"*24小时微信*",Sheet1!$D$5:$D$28252,"&lt;&gt;24小时微信",Sheet1!$D$5:$D$28252,"&lt;&gt;内部转款",Sheet1!$D$5:$D$28252,"&lt;&gt;内部转账",Sheet1!$E$5:$E$28252,"&lt;&gt;*调拨*")</f>
        <v>0</v>
      </c>
      <c r="H147" s="32">
        <f>SUMIFS(Sheet1!$F$5:$F$28252,Sheet1!$I$5:$I$28252,$B147,Sheet1!$L$5:$L$28252,$A147,Sheet1!$D$5:$D$28252,"美团",Sheet1!$E$5:$E$28252,"&lt;&gt;*调拨*")+SUMIFS(Sheet1!$F$5:$F$28252,Sheet1!$I$5:$I$28252,$B147,Sheet1!$L$5:$L$28252,$A147,Sheet1!$E$5:$E$28252,"*美团*",Sheet1!$D$5:$D$28252,"&lt;&gt;美团",Sheet1!$D$5:$D$28252,"&lt;&gt;内部转款",Sheet1!$D$5:$D$28252,"&lt;&gt;内部转账",Sheet1!$E$5:$E$28252,"&lt;&gt;*调拨*")</f>
        <v>0</v>
      </c>
      <c r="I147" s="32">
        <f>SUMIFS(Sheet1!$F$5:$F$28252,Sheet1!$I$5:$I$28252,$B147,Sheet1!$L$5:$L$28252,$A147,Sheet1!$D$5:$D$28252,"饿了么",Sheet1!$E$5:$E$28252,"&lt;&gt;*调拨*")+SUMIFS(Sheet1!$F$5:$F$28252,Sheet1!$I$5:$I$28252,$B147,Sheet1!$L$5:$L$28252,$A147,Sheet1!$E$5:$E$28252,"*饿了么*",Sheet1!$D$5:$D$28252,"&lt;&gt;饿了么",Sheet1!$D$5:$D$28252,"&lt;&gt;内部转款",Sheet1!$D$5:$D$28252,"&lt;&gt;内部转账",Sheet1!$E$5:$E$28252,"&lt;&gt;*调拨*")</f>
        <v>0</v>
      </c>
      <c r="J147" s="32">
        <f>SUMIFS(Sheet1!$F$5:$F$28252,Sheet1!$I$5:$I$28252,$B147,Sheet1!$L$5:$L$28252,$A147,Sheet1!$D$5:$D$28252,"健E卡",Sheet1!$E$5:$E$28252,"&lt;&gt;*调拨*")+SUMIFS(Sheet1!$F$5:$F$28252,Sheet1!$I$5:$I$28252,$B147,Sheet1!$L$5:$L$28252,$A147,Sheet1!$E$5:$E$28252,"*健E卡*",Sheet1!$D$5:$D$28252,"&lt;&gt;健E卡",Sheet1!$D$5:$D$28252,"&lt;&gt;内部转款",Sheet1!$D$5:$D$28252,"&lt;&gt;内部转账",Sheet1!$E$5:$E$28252,"&lt;&gt;*调拨*")</f>
        <v>0</v>
      </c>
      <c r="K147" s="32">
        <f>SUMIFS(Sheet1!$F$5:$F$28252,Sheet1!$I$5:$I$28252,$B147,Sheet1!$L$5:$L$28252,$A147,Sheet1!$D$5:$D$28252,"抖音",Sheet1!$E$5:$E$28252,"&lt;&gt;*调拨*")+SUMIFS(Sheet1!$F$5:$F$28252,Sheet1!$I$5:$I$28252,$B147,Sheet1!$L$5:$L$28252,$A147,Sheet1!$E$5:$E$28252,"*抖音*",Sheet1!$D$5:$D$28252,"&lt;&gt;抖音",Sheet1!$D$5:$D$28252,"&lt;&gt;内部转款",Sheet1!$D$5:$D$28252,"&lt;&gt;内部转账",Sheet1!$E$5:$E$28252,"&lt;&gt;*调拨*")</f>
        <v>0</v>
      </c>
      <c r="L147" s="32">
        <f>SUMIFS(Sheet1!$F$5:$F$28252,Sheet1!$I$5:$I$28252,$B147,Sheet1!$L$5:$L$28252,$A147,Sheet1!$D$5:$D$28252,"医卡通",Sheet1!$E$5:$E$28252,"&lt;&gt;*调拨*")+SUMIFS(Sheet1!$F$5:$F$28252,Sheet1!$I$5:$I$28252,$B147,Sheet1!$L$5:$L$28252,$A147,Sheet1!$E$5:$E$28252,"*医卡通*",Sheet1!$D$5:$D$28252,"&lt;&gt;医卡通",Sheet1!$D$5:$D$28252,"&lt;&gt;内部转款",Sheet1!$D$5:$D$28252,"&lt;&gt;内部转账",Sheet1!$E$5:$E$28252,"&lt;&gt;*调拨*")</f>
        <v>0</v>
      </c>
      <c r="M147" s="32">
        <f>SUMIFS(Sheet1!$F$5:$F$28252,Sheet1!$I$5:$I$28252,$B147,Sheet1!$L$5:$L$28252,$A147,Sheet1!$D$5:$D$28252,"企健网",Sheet1!$E$5:$E$28252,"&lt;&gt;*调拨*")+SUMIFS(Sheet1!$F$5:$F$28252,Sheet1!$I$5:$I$28252,$B147,Sheet1!$L$5:$L$28252,$A147,Sheet1!$E$5:$E$28252,"*企健网*",Sheet1!$D$5:$D$28252,"&lt;&gt;企健网",Sheet1!$D$5:$D$28252,"&lt;&gt;内部转款",Sheet1!$D$5:$D$28252,"&lt;&gt;内部转账",Sheet1!$E$5:$E$28252,"&lt;&gt;*调拨*")</f>
        <v>0</v>
      </c>
      <c r="N147" s="32">
        <f>SUMIFS(Sheet1!$F$5:$F$28252,Sheet1!$I$5:$I$28252,$B147,Sheet1!$L$5:$L$28252,$A147,Sheet1!$D$5:$D$28252,"银联",Sheet1!$E$5:$E$28252,"&lt;&gt;*调拨*")+SUMIFS(Sheet1!$F$5:$F$28252,Sheet1!$I$5:$I$28252,$B147,Sheet1!$L$5:$L$28252,$A147,Sheet1!$E$5:$E$28252,"*银联*",Sheet1!$D$5:$D$28252,"&lt;&gt;银联",Sheet1!$D$5:$D$28252,"&lt;&gt;内部转款",Sheet1!$D$5:$D$28252,"&lt;&gt;内部转账",Sheet1!$E$5:$E$28252,"&lt;&gt;*调拨*")</f>
        <v>0</v>
      </c>
      <c r="O147" s="32">
        <f>SUMIFS(Sheet1!$F$5:$F$28252,Sheet1!$I$5:$I$28252,$B147,Sheet1!$L$5:$L$28252,$A147,Sheet1!$D$5:$D$28252,"京东",Sheet1!$E$5:$E$28252,"&lt;&gt;*调拨*")+SUMIFS(Sheet1!$F$5:$F$28252,Sheet1!$I$5:$I$28252,$B147,Sheet1!$L$5:$L$28252,$A147,Sheet1!$E$5:$E$28252,"*京东*",Sheet1!$D$5:$D$28252,"&lt;&gt;京东",Sheet1!$D$5:$D$28252,"&lt;&gt;内部转款",Sheet1!$D$5:$D$28252,"&lt;&gt;内部转账",Sheet1!$E$5:$E$28252,"&lt;&gt;*调拨*")</f>
        <v>0</v>
      </c>
      <c r="P147" s="32">
        <f>SUMIFS(Sheet1!$F$5:$F$28252,Sheet1!$I$5:$I$28252,$B147,Sheet1!$L$5:$L$28252,$A147,Sheet1!$D$5:$D$28252,"药机微信",Sheet1!$E$5:$E$28252,"&lt;&gt;*调拨*")+SUMIFS(Sheet1!$F$5:$F$28252,Sheet1!$I$5:$I$28252,$B147,Sheet1!$L$5:$L$28252,$A147,Sheet1!$E$5:$E$28252,"*药机微信*",Sheet1!$D$5:$D$28252,"&lt;&gt;药机微信",Sheet1!$D$5:$D$28252,"&lt;&gt;内部转款",Sheet1!$D$5:$D$28252,"&lt;&gt;内部转账",Sheet1!$E$5:$E$28252,"&lt;&gt;*调拨*")</f>
        <v>0</v>
      </c>
      <c r="Q147" s="32">
        <f>SUMIFS(Sheet1!$F$5:$F$28252,Sheet1!$I$5:$I$28252,$B147,Sheet1!$L$5:$L$28252,$A147,Sheet1!$D$5:$D$28252,"亲情卡",Sheet1!$E$5:$E$28252,"&lt;&gt;*调拨*")+SUMIFS(Sheet1!$F$5:$F$28252,Sheet1!$I$5:$I$28252,$B147,Sheet1!$L$5:$L$28252,$A147,Sheet1!$E$5:$E$28252,"*亲情卡*",Sheet1!$D$5:$D$28252,"&lt;&gt;亲情卡",Sheet1!$D$5:$D$28252,"&lt;&gt;内部转款",Sheet1!$D$5:$D$28252,"&lt;&gt;内部转账",Sheet1!$E$5:$E$28252,"&lt;&gt;*调拨*")</f>
        <v>0</v>
      </c>
      <c r="R147" s="32">
        <f>SUMIFS(Sheet1!$F$5:$F$28252,Sheet1!$I$5:$I$28252,$B147,Sheet1!$L$5:$L$28252,$A147,Sheet1!$D$5:$D$28252,"优惠券",Sheet1!$E$5:$E$28252,"&lt;&gt;*调拨*")+SUMIFS(Sheet1!$F$5:$F$28252,Sheet1!$I$5:$I$28252,$B147,Sheet1!$L$5:$L$28252,$A147,Sheet1!$E$5:$E$28252,"*优惠券*",Sheet1!$D$5:$D$28252,"&lt;&gt;优惠券",Sheet1!$D$5:$D$28252,"&lt;&gt;内部转款",Sheet1!$D$5:$D$28252,"&lt;&gt;内部转账",Sheet1!$E$5:$E$28252,"&lt;&gt;*调拨*")</f>
        <v>0</v>
      </c>
      <c r="S147" s="32">
        <f>SUMIFS(Sheet1!$F$5:$F$28252,Sheet1!$I$5:$I$28252,$B147,Sheet1!$L$5:$L$28252,$A147,Sheet1!$D$5:$D$28252,"代金券",Sheet1!$E$5:$E$28252,"&lt;&gt;*调拨*")+SUMIFS(Sheet1!$F$5:$F$28252,Sheet1!$I$5:$I$28252,$B147,Sheet1!$L$5:$L$28252,$A147,Sheet1!$E$5:$E$28252,"*代金券*",Sheet1!$D$5:$D$28252,"&lt;&gt;代金券",Sheet1!$D$5:$D$28252,"&lt;&gt;内部转款",Sheet1!$D$5:$D$28252,"&lt;&gt;内部转账",Sheet1!$E$5:$E$28252,"&lt;&gt;*调拨*")</f>
        <v>0</v>
      </c>
      <c r="T147" s="32">
        <f>SUMIFS(Sheet1!$F$5:$F$28252,Sheet1!$I$5:$I$28252,$B147,Sheet1!$L$5:$L$28252,$A147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147,Sheet1!$L$5:$L$28252,$A147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147,Sheet1!$L$5:$L$28252,$A147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147,Sheet1!$L$5:$L$28252,$A147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7" s="32">
        <f>SUMIFS(Sheet1!$F$5:$F$28252,Sheet1!$I$5:$I$28252,$B147,Sheet1!$L$5:$L$28252,$A147,Sheet1!$E$5:$E$28252,"*调拨*")</f>
        <v>0</v>
      </c>
      <c r="V147" s="32">
        <f>SUMIFS(Sheet1!$F$5:$F$28252,Sheet1!$I$5:$I$28252,$B147,Sheet1!$L$5:$L$28252,$A147,Sheet1!$D$5:$D$28252,"储值",Sheet1!$E$5:$E$28252,"&lt;&gt;*调拨*")+SUMIFS(Sheet1!$F$5:$F$28252,Sheet1!$I$5:$I$28252,$B147,Sheet1!$L$5:$L$28252,$A147,Sheet1!$E$5:$E$28252,"*储值*",Sheet1!$D$5:$D$28252,"&lt;&gt;储值",Sheet1!$D$5:$D$28252,"&lt;&gt;内部转款",Sheet1!$D$5:$D$28252,"&lt;&gt;内部转账",Sheet1!$E$5:$E$28252,"&lt;&gt;*调拨*")</f>
        <v>0</v>
      </c>
      <c r="W147" s="32">
        <f>SUMIFS(Sheet1!$F$5:$F$28252,Sheet1!$I$5:$I$28252,$B147,Sheet1!$L$5:$L$28252,$A147,Sheet1!$D$5:$D$28252,"效期",Sheet1!$E$5:$E$28252,"&lt;&gt;*调拨*")+SUMIFS(Sheet1!$F$5:$F$28252,Sheet1!$I$5:$I$28252,$B147,Sheet1!$L$5:$L$28252,$A147,Sheet1!$E$5:$E$28252,"*效期*",Sheet1!$D$5:$D$28252,"&lt;&gt;效期",Sheet1!$D$5:$D$28252,"&lt;&gt;内部转款",Sheet1!$D$5:$D$28252,"&lt;&gt;内部转账",Sheet1!$E$5:$E$28252,"&lt;&gt;*调拨*")</f>
        <v>0</v>
      </c>
      <c r="X147" s="32">
        <f>SUMIFS(Sheet1!$F$5:$F$28252,Sheet1!$I$5:$I$28252,$B147,Sheet1!$L$5:$L$28252,$A147,Sheet1!$D$5:$D$28252,"内部转款",Sheet1!$E$5:$E$28252,"&lt;&gt;*调拨*")+SUMIFS(Sheet1!$F$5:$F$28252,Sheet1!$I$5:$I$28252,$B147,Sheet1!$L$5:$L$28252,$A147,Sheet1!$D$5:$D$28252,"内部转账",Sheet1!$E$5:$E$28252,"&lt;&gt;*调拨*")</f>
        <v>0</v>
      </c>
      <c r="Y147" s="32">
        <f t="shared" si="8"/>
        <v>0</v>
      </c>
      <c r="Z147" s="32">
        <f>SUMIFS(Sheet1!$F$5:$F$28252,Sheet1!$I$5:$I$28252,$B147,Sheet1!$L$5:$L$28252,$A147)</f>
        <v>37024.4</v>
      </c>
      <c r="AA147" s="32">
        <f>SUMIFS(Sheet1!$G$5:$G$28252,Sheet1!$I$5:$I$28252,$B147,Sheet1!$L$5:$L$28252,$A147,Sheet1!$D$5:$D$28252,"工资",Sheet1!$E$5:$E$28252,"&lt;&gt;*调拨*")+SUMIFS(Sheet1!$G$5:$G$28252,Sheet1!$I$5:$I$28252,$B147,Sheet1!$L$5:$L$28252,$A147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2210.16</v>
      </c>
      <c r="AB147" s="32">
        <f>SUMIFS(Sheet1!$G$5:$G$28252,Sheet1!$I$5:$I$28252,$B147,Sheet1!$L$5:$L$28252,$A147,Sheet1!$D$5:$D$28252,"水费",Sheet1!$E$5:$E$28252,"&lt;&gt;*调拨*")+SUMIFS(Sheet1!$G$5:$G$28252,Sheet1!$I$5:$I$28252,$B147,Sheet1!$L$5:$L$28252,$A147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7" s="32">
        <f>SUMIFS(Sheet1!$G$5:$G$28252,Sheet1!$I$5:$I$28252,$B147,Sheet1!$L$5:$L$28252,$A147,Sheet1!$D$5:$D$28252,"电费",Sheet1!$E$5:$E$28252,"&lt;&gt;*调拨*")+SUMIFS(Sheet1!$G$5:$G$28252,Sheet1!$I$5:$I$28252,$B147,Sheet1!$L$5:$L$28252,$A147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7" s="32">
        <f>SUMIFS(Sheet1!$G$5:$G$28252,Sheet1!$I$5:$I$28252,$B147,Sheet1!$L$5:$L$28252,$A147,Sheet1!$D$5:$D$28252,"宽带费",Sheet1!$E$5:$E$28252,"&lt;&gt;*调拨*")+SUMIFS(Sheet1!$G$5:$G$28252,Sheet1!$I$5:$I$28252,$B147,Sheet1!$L$5:$L$28252,$A147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7" s="32">
        <f>SUMIFS(Sheet1!$G$5:$G$28252,Sheet1!$I$5:$I$28252,$B147,Sheet1!$L$5:$L$28252,$A147,Sheet1!$D$5:$D$28252,"办公费",Sheet1!$E$5:$E$28252,"&lt;&gt;*调拨*")+SUMIFS(Sheet1!$G$5:$G$28252,Sheet1!$I$5:$I$28252,$B147,Sheet1!$L$5:$L$28252,$A147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7" s="32">
        <f>SUMIFS(Sheet1!$G$5:$G$28252,Sheet1!$I$5:$I$28252,$B147,Sheet1!$L$5:$L$28252,$A147,Sheet1!$D$5:$D$28252,"话费",Sheet1!$E$5:$E$28252,"&lt;&gt;*调拨*")+SUMIFS(Sheet1!$G$5:$G$28252,Sheet1!$I$5:$I$28252,$B147,Sheet1!$L$5:$L$28252,$A147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7" s="32">
        <f>SUMIFS(Sheet1!$G$5:$G$28252,Sheet1!$I$5:$I$28252,$B147,Sheet1!$L$5:$L$28252,$A147,Sheet1!$D$5:$D$28252,"房租",Sheet1!$E$5:$E$28252,"&lt;&gt;*调拨*")+SUMIFS(Sheet1!$G$5:$G$28252,Sheet1!$I$5:$I$28252,$B147,Sheet1!$L$5:$L$28252,$A147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47" s="32">
        <f>SUMIFS(Sheet1!$G$5:$G$28252,Sheet1!$I$5:$I$28252,$B147,Sheet1!$L$5:$L$28252,$A147,Sheet1!$E$5:$E$28252,"*调拨*")</f>
        <v>0</v>
      </c>
      <c r="AI147" s="32">
        <f>SUMIFS(Sheet1!$G$5:$G$28252,Sheet1!$I$5:$I$28252,$B147,Sheet1!$L$5:$L$28252,$A147,Sheet1!$D$5:$D$28252,"内部转款",Sheet1!$E$5:$E$28252,"&lt;&gt;*调拨*")+SUMIFS(Sheet1!$G$5:$G$28252,Sheet1!$I$5:$I$28252,$B147,Sheet1!$L$5:$L$28252,$A147,Sheet1!$D$5:$D$28252,"内部转账",Sheet1!$E$5:$E$28252,"&lt;&gt;*调拨*")</f>
        <v>0</v>
      </c>
      <c r="AJ147" s="32">
        <f t="shared" si="9"/>
        <v>0</v>
      </c>
      <c r="AK147" s="32">
        <f>SUMIFS(Sheet1!$G$5:$G$28252,Sheet1!$I$5:$I$28252,$B147,Sheet1!$L$5:$L$28252,$A147)</f>
        <v>2210.16</v>
      </c>
      <c r="AL147" s="32">
        <f t="shared" si="10"/>
        <v>34814.24</v>
      </c>
    </row>
    <row r="148" ht="16.5" spans="1:38">
      <c r="A148" s="30">
        <v>202602</v>
      </c>
      <c r="B148" s="31" t="s">
        <v>76</v>
      </c>
      <c r="C148" s="32">
        <f>SUMIFS(Sheet1!$F$5:$F$28252,Sheet1!$I$5:$I$28252,$B148,Sheet1!$L$5:$L$28252,$A148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14915.75</v>
      </c>
      <c r="D148" s="32">
        <f>SUMIFS(Sheet1!$F$5:$F$28252,Sheet1!$I$5:$I$28252,$B148,Sheet1!$L$5:$L$28252,$A148,Sheet1!$D$5:$D$28252,"医保即时拨付",Sheet1!$E$5:$E$28252,"&lt;&gt;*调拨*")+SUMIFS(Sheet1!$F$5:$F$28252,Sheet1!$I$5:$I$28252,$B148,Sheet1!$L$5:$L$28252,$A148,Sheet1!$E$5:$E$28252,"*医保即时拨付*",Sheet1!$D$5:$D$28252,"&lt;&gt;医保即时拨付",Sheet1!$D$5:$D$28252,"&lt;&gt;内部转款",Sheet1!$D$5:$D$28252,"&lt;&gt;内部转账",Sheet1!$E$5:$E$28252,"&lt;&gt;*调拨*")</f>
        <v>3419.3</v>
      </c>
      <c r="E148" s="32">
        <f>SUMIFS(Sheet1!$F$5:$F$28252,Sheet1!$I$5:$I$28252,$B148,Sheet1!$L$5:$L$28252,$A148,Sheet1!$D$5:$D$28252,"医保",Sheet1!$E$5:$E$28252,"&lt;&gt;*调拨*",Sheet1!$E$5:$E$28252,"&lt;&gt;*医保即时拨付*")+SUMIFS(Sheet1!$F$5:$F$28252,Sheet1!$I$5:$I$28252,$B148,Sheet1!$L$5:$L$28252,$A148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6455.14</v>
      </c>
      <c r="F148" s="32">
        <f>SUMIFS(Sheet1!$F$5:$F$28252,Sheet1!$I$5:$I$28252,$B148,Sheet1!$L$5:$L$28252,$A148,Sheet1!$D$5:$D$28252,"聚合",Sheet1!$E$5:$E$28252,"&lt;&gt;*调拨*")+SUMIFS(Sheet1!$F$5:$F$28252,Sheet1!$I$5:$I$28252,$B148,Sheet1!$L$5:$L$28252,$A148,Sheet1!$E$5:$E$28252,"*聚合*",Sheet1!$D$5:$D$28252,"&lt;&gt;聚合",Sheet1!$D$5:$D$28252,"&lt;&gt;内部转款",Sheet1!$D$5:$D$28252,"&lt;&gt;内部转账",Sheet1!$E$5:$E$28252,"&lt;&gt;*调拨*")</f>
        <v>15083.81</v>
      </c>
      <c r="G148" s="32">
        <f>SUMIFS(Sheet1!$F$5:$F$28252,Sheet1!$I$5:$I$28252,$B148,Sheet1!$L$5:$L$28252,$A148,Sheet1!$D$5:$D$28252,"24小时微信",Sheet1!$E$5:$E$28252,"&lt;&gt;*调拨*")+SUMIFS(Sheet1!$F$5:$F$28252,Sheet1!$I$5:$I$28252,$B148,Sheet1!$L$5:$L$28252,$A148,Sheet1!$E$5:$E$28252,"*24小时微信*",Sheet1!$D$5:$D$28252,"&lt;&gt;24小时微信",Sheet1!$D$5:$D$28252,"&lt;&gt;内部转款",Sheet1!$D$5:$D$28252,"&lt;&gt;内部转账",Sheet1!$E$5:$E$28252,"&lt;&gt;*调拨*")</f>
        <v>0</v>
      </c>
      <c r="H148" s="32">
        <f>SUMIFS(Sheet1!$F$5:$F$28252,Sheet1!$I$5:$I$28252,$B148,Sheet1!$L$5:$L$28252,$A148,Sheet1!$D$5:$D$28252,"美团",Sheet1!$E$5:$E$28252,"&lt;&gt;*调拨*")+SUMIFS(Sheet1!$F$5:$F$28252,Sheet1!$I$5:$I$28252,$B148,Sheet1!$L$5:$L$28252,$A148,Sheet1!$E$5:$E$28252,"*美团*",Sheet1!$D$5:$D$28252,"&lt;&gt;美团",Sheet1!$D$5:$D$28252,"&lt;&gt;内部转款",Sheet1!$D$5:$D$28252,"&lt;&gt;内部转账",Sheet1!$E$5:$E$28252,"&lt;&gt;*调拨*")</f>
        <v>7636.25000000001</v>
      </c>
      <c r="I148" s="32">
        <f>SUMIFS(Sheet1!$F$5:$F$28252,Sheet1!$I$5:$I$28252,$B148,Sheet1!$L$5:$L$28252,$A148,Sheet1!$D$5:$D$28252,"饿了么",Sheet1!$E$5:$E$28252,"&lt;&gt;*调拨*")+SUMIFS(Sheet1!$F$5:$F$28252,Sheet1!$I$5:$I$28252,$B148,Sheet1!$L$5:$L$28252,$A148,Sheet1!$E$5:$E$28252,"*饿了么*",Sheet1!$D$5:$D$28252,"&lt;&gt;饿了么",Sheet1!$D$5:$D$28252,"&lt;&gt;内部转款",Sheet1!$D$5:$D$28252,"&lt;&gt;内部转账",Sheet1!$E$5:$E$28252,"&lt;&gt;*调拨*")</f>
        <v>5897.9</v>
      </c>
      <c r="J148" s="32">
        <f>SUMIFS(Sheet1!$F$5:$F$28252,Sheet1!$I$5:$I$28252,$B148,Sheet1!$L$5:$L$28252,$A148,Sheet1!$D$5:$D$28252,"健E卡",Sheet1!$E$5:$E$28252,"&lt;&gt;*调拨*")+SUMIFS(Sheet1!$F$5:$F$28252,Sheet1!$I$5:$I$28252,$B148,Sheet1!$L$5:$L$28252,$A148,Sheet1!$E$5:$E$28252,"*健E卡*",Sheet1!$D$5:$D$28252,"&lt;&gt;健E卡",Sheet1!$D$5:$D$28252,"&lt;&gt;内部转款",Sheet1!$D$5:$D$28252,"&lt;&gt;内部转账",Sheet1!$E$5:$E$28252,"&lt;&gt;*调拨*")</f>
        <v>0</v>
      </c>
      <c r="K148" s="32">
        <f>SUMIFS(Sheet1!$F$5:$F$28252,Sheet1!$I$5:$I$28252,$B148,Sheet1!$L$5:$L$28252,$A148,Sheet1!$D$5:$D$28252,"抖音",Sheet1!$E$5:$E$28252,"&lt;&gt;*调拨*")+SUMIFS(Sheet1!$F$5:$F$28252,Sheet1!$I$5:$I$28252,$B148,Sheet1!$L$5:$L$28252,$A148,Sheet1!$E$5:$E$28252,"*抖音*",Sheet1!$D$5:$D$28252,"&lt;&gt;抖音",Sheet1!$D$5:$D$28252,"&lt;&gt;内部转款",Sheet1!$D$5:$D$28252,"&lt;&gt;内部转账",Sheet1!$E$5:$E$28252,"&lt;&gt;*调拨*")</f>
        <v>0</v>
      </c>
      <c r="L148" s="32">
        <f>SUMIFS(Sheet1!$F$5:$F$28252,Sheet1!$I$5:$I$28252,$B148,Sheet1!$L$5:$L$28252,$A148,Sheet1!$D$5:$D$28252,"医卡通",Sheet1!$E$5:$E$28252,"&lt;&gt;*调拨*")+SUMIFS(Sheet1!$F$5:$F$28252,Sheet1!$I$5:$I$28252,$B148,Sheet1!$L$5:$L$28252,$A148,Sheet1!$E$5:$E$28252,"*医卡通*",Sheet1!$D$5:$D$28252,"&lt;&gt;医卡通",Sheet1!$D$5:$D$28252,"&lt;&gt;内部转款",Sheet1!$D$5:$D$28252,"&lt;&gt;内部转账",Sheet1!$E$5:$E$28252,"&lt;&gt;*调拨*")</f>
        <v>0</v>
      </c>
      <c r="M148" s="32">
        <f>SUMIFS(Sheet1!$F$5:$F$28252,Sheet1!$I$5:$I$28252,$B148,Sheet1!$L$5:$L$28252,$A148,Sheet1!$D$5:$D$28252,"企健网",Sheet1!$E$5:$E$28252,"&lt;&gt;*调拨*")+SUMIFS(Sheet1!$F$5:$F$28252,Sheet1!$I$5:$I$28252,$B148,Sheet1!$L$5:$L$28252,$A148,Sheet1!$E$5:$E$28252,"*企健网*",Sheet1!$D$5:$D$28252,"&lt;&gt;企健网",Sheet1!$D$5:$D$28252,"&lt;&gt;内部转款",Sheet1!$D$5:$D$28252,"&lt;&gt;内部转账",Sheet1!$E$5:$E$28252,"&lt;&gt;*调拨*")</f>
        <v>0</v>
      </c>
      <c r="N148" s="32">
        <f>SUMIFS(Sheet1!$F$5:$F$28252,Sheet1!$I$5:$I$28252,$B148,Sheet1!$L$5:$L$28252,$A148,Sheet1!$D$5:$D$28252,"银联",Sheet1!$E$5:$E$28252,"&lt;&gt;*调拨*")+SUMIFS(Sheet1!$F$5:$F$28252,Sheet1!$I$5:$I$28252,$B148,Sheet1!$L$5:$L$28252,$A148,Sheet1!$E$5:$E$28252,"*银联*",Sheet1!$D$5:$D$28252,"&lt;&gt;银联",Sheet1!$D$5:$D$28252,"&lt;&gt;内部转款",Sheet1!$D$5:$D$28252,"&lt;&gt;内部转账",Sheet1!$E$5:$E$28252,"&lt;&gt;*调拨*")</f>
        <v>0</v>
      </c>
      <c r="O148" s="32">
        <f>SUMIFS(Sheet1!$F$5:$F$28252,Sheet1!$I$5:$I$28252,$B148,Sheet1!$L$5:$L$28252,$A148,Sheet1!$D$5:$D$28252,"京东",Sheet1!$E$5:$E$28252,"&lt;&gt;*调拨*")+SUMIFS(Sheet1!$F$5:$F$28252,Sheet1!$I$5:$I$28252,$B148,Sheet1!$L$5:$L$28252,$A148,Sheet1!$E$5:$E$28252,"*京东*",Sheet1!$D$5:$D$28252,"&lt;&gt;京东",Sheet1!$D$5:$D$28252,"&lt;&gt;内部转款",Sheet1!$D$5:$D$28252,"&lt;&gt;内部转账",Sheet1!$E$5:$E$28252,"&lt;&gt;*调拨*")</f>
        <v>0</v>
      </c>
      <c r="P148" s="32">
        <f>SUMIFS(Sheet1!$F$5:$F$28252,Sheet1!$I$5:$I$28252,$B148,Sheet1!$L$5:$L$28252,$A148,Sheet1!$D$5:$D$28252,"药机微信",Sheet1!$E$5:$E$28252,"&lt;&gt;*调拨*")+SUMIFS(Sheet1!$F$5:$F$28252,Sheet1!$I$5:$I$28252,$B148,Sheet1!$L$5:$L$28252,$A148,Sheet1!$E$5:$E$28252,"*药机微信*",Sheet1!$D$5:$D$28252,"&lt;&gt;药机微信",Sheet1!$D$5:$D$28252,"&lt;&gt;内部转款",Sheet1!$D$5:$D$28252,"&lt;&gt;内部转账",Sheet1!$E$5:$E$28252,"&lt;&gt;*调拨*")</f>
        <v>0</v>
      </c>
      <c r="Q148" s="32">
        <f>SUMIFS(Sheet1!$F$5:$F$28252,Sheet1!$I$5:$I$28252,$B148,Sheet1!$L$5:$L$28252,$A148,Sheet1!$D$5:$D$28252,"亲情卡",Sheet1!$E$5:$E$28252,"&lt;&gt;*调拨*")+SUMIFS(Sheet1!$F$5:$F$28252,Sheet1!$I$5:$I$28252,$B148,Sheet1!$L$5:$L$28252,$A148,Sheet1!$E$5:$E$28252,"*亲情卡*",Sheet1!$D$5:$D$28252,"&lt;&gt;亲情卡",Sheet1!$D$5:$D$28252,"&lt;&gt;内部转款",Sheet1!$D$5:$D$28252,"&lt;&gt;内部转账",Sheet1!$E$5:$E$28252,"&lt;&gt;*调拨*")</f>
        <v>0</v>
      </c>
      <c r="R148" s="32">
        <f>SUMIFS(Sheet1!$F$5:$F$28252,Sheet1!$I$5:$I$28252,$B148,Sheet1!$L$5:$L$28252,$A148,Sheet1!$D$5:$D$28252,"优惠券",Sheet1!$E$5:$E$28252,"&lt;&gt;*调拨*")+SUMIFS(Sheet1!$F$5:$F$28252,Sheet1!$I$5:$I$28252,$B148,Sheet1!$L$5:$L$28252,$A148,Sheet1!$E$5:$E$28252,"*优惠券*",Sheet1!$D$5:$D$28252,"&lt;&gt;优惠券",Sheet1!$D$5:$D$28252,"&lt;&gt;内部转款",Sheet1!$D$5:$D$28252,"&lt;&gt;内部转账",Sheet1!$E$5:$E$28252,"&lt;&gt;*调拨*")</f>
        <v>0</v>
      </c>
      <c r="S148" s="32">
        <f>SUMIFS(Sheet1!$F$5:$F$28252,Sheet1!$I$5:$I$28252,$B148,Sheet1!$L$5:$L$28252,$A148,Sheet1!$D$5:$D$28252,"代金券",Sheet1!$E$5:$E$28252,"&lt;&gt;*调拨*")+SUMIFS(Sheet1!$F$5:$F$28252,Sheet1!$I$5:$I$28252,$B148,Sheet1!$L$5:$L$28252,$A148,Sheet1!$E$5:$E$28252,"*代金券*",Sheet1!$D$5:$D$28252,"&lt;&gt;代金券",Sheet1!$D$5:$D$28252,"&lt;&gt;内部转款",Sheet1!$D$5:$D$28252,"&lt;&gt;内部转账",Sheet1!$E$5:$E$28252,"&lt;&gt;*调拨*")</f>
        <v>0</v>
      </c>
      <c r="T148" s="32">
        <f>SUMIFS(Sheet1!$F$5:$F$28252,Sheet1!$I$5:$I$28252,$B148,Sheet1!$L$5:$L$28252,$A148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148,Sheet1!$L$5:$L$28252,$A148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148,Sheet1!$L$5:$L$28252,$A148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148,Sheet1!$L$5:$L$28252,$A148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8" s="32">
        <f>SUMIFS(Sheet1!$F$5:$F$28252,Sheet1!$I$5:$I$28252,$B148,Sheet1!$L$5:$L$28252,$A148,Sheet1!$E$5:$E$28252,"*调拨*")</f>
        <v>0</v>
      </c>
      <c r="V148" s="32">
        <f>SUMIFS(Sheet1!$F$5:$F$28252,Sheet1!$I$5:$I$28252,$B148,Sheet1!$L$5:$L$28252,$A148,Sheet1!$D$5:$D$28252,"储值",Sheet1!$E$5:$E$28252,"&lt;&gt;*调拨*")+SUMIFS(Sheet1!$F$5:$F$28252,Sheet1!$I$5:$I$28252,$B148,Sheet1!$L$5:$L$28252,$A148,Sheet1!$E$5:$E$28252,"*储值*",Sheet1!$D$5:$D$28252,"&lt;&gt;储值",Sheet1!$D$5:$D$28252,"&lt;&gt;内部转款",Sheet1!$D$5:$D$28252,"&lt;&gt;内部转账",Sheet1!$E$5:$E$28252,"&lt;&gt;*调拨*")</f>
        <v>0</v>
      </c>
      <c r="W148" s="32">
        <f>SUMIFS(Sheet1!$F$5:$F$28252,Sheet1!$I$5:$I$28252,$B148,Sheet1!$L$5:$L$28252,$A148,Sheet1!$D$5:$D$28252,"效期",Sheet1!$E$5:$E$28252,"&lt;&gt;*调拨*")+SUMIFS(Sheet1!$F$5:$F$28252,Sheet1!$I$5:$I$28252,$B148,Sheet1!$L$5:$L$28252,$A148,Sheet1!$E$5:$E$28252,"*效期*",Sheet1!$D$5:$D$28252,"&lt;&gt;效期",Sheet1!$D$5:$D$28252,"&lt;&gt;内部转款",Sheet1!$D$5:$D$28252,"&lt;&gt;内部转账",Sheet1!$E$5:$E$28252,"&lt;&gt;*调拨*")</f>
        <v>13.5</v>
      </c>
      <c r="X148" s="32">
        <f>SUMIFS(Sheet1!$F$5:$F$28252,Sheet1!$I$5:$I$28252,$B148,Sheet1!$L$5:$L$28252,$A148,Sheet1!$D$5:$D$28252,"内部转款",Sheet1!$E$5:$E$28252,"&lt;&gt;*调拨*")+SUMIFS(Sheet1!$F$5:$F$28252,Sheet1!$I$5:$I$28252,$B148,Sheet1!$L$5:$L$28252,$A148,Sheet1!$D$5:$D$28252,"内部转账",Sheet1!$E$5:$E$28252,"&lt;&gt;*调拨*")</f>
        <v>0</v>
      </c>
      <c r="Y148" s="32">
        <f t="shared" si="8"/>
        <v>0</v>
      </c>
      <c r="Z148" s="32">
        <f>SUMIFS(Sheet1!$F$5:$F$28252,Sheet1!$I$5:$I$28252,$B148,Sheet1!$L$5:$L$28252,$A148)</f>
        <v>53421.65</v>
      </c>
      <c r="AA148" s="32">
        <f>SUMIFS(Sheet1!$G$5:$G$28252,Sheet1!$I$5:$I$28252,$B148,Sheet1!$L$5:$L$28252,$A148,Sheet1!$D$5:$D$28252,"工资",Sheet1!$E$5:$E$28252,"&lt;&gt;*调拨*")+SUMIFS(Sheet1!$G$5:$G$28252,Sheet1!$I$5:$I$28252,$B148,Sheet1!$L$5:$L$28252,$A148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2093.46</v>
      </c>
      <c r="AB148" s="32">
        <f>SUMIFS(Sheet1!$G$5:$G$28252,Sheet1!$I$5:$I$28252,$B148,Sheet1!$L$5:$L$28252,$A148,Sheet1!$D$5:$D$28252,"水费",Sheet1!$E$5:$E$28252,"&lt;&gt;*调拨*")+SUMIFS(Sheet1!$G$5:$G$28252,Sheet1!$I$5:$I$28252,$B148,Sheet1!$L$5:$L$28252,$A148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8" s="32">
        <f>SUMIFS(Sheet1!$G$5:$G$28252,Sheet1!$I$5:$I$28252,$B148,Sheet1!$L$5:$L$28252,$A148,Sheet1!$D$5:$D$28252,"电费",Sheet1!$E$5:$E$28252,"&lt;&gt;*调拨*")+SUMIFS(Sheet1!$G$5:$G$28252,Sheet1!$I$5:$I$28252,$B148,Sheet1!$L$5:$L$28252,$A148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8" s="32">
        <f>SUMIFS(Sheet1!$G$5:$G$28252,Sheet1!$I$5:$I$28252,$B148,Sheet1!$L$5:$L$28252,$A148,Sheet1!$D$5:$D$28252,"宽带费",Sheet1!$E$5:$E$28252,"&lt;&gt;*调拨*")+SUMIFS(Sheet1!$G$5:$G$28252,Sheet1!$I$5:$I$28252,$B148,Sheet1!$L$5:$L$28252,$A148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8" s="32">
        <f>SUMIFS(Sheet1!$G$5:$G$28252,Sheet1!$I$5:$I$28252,$B148,Sheet1!$L$5:$L$28252,$A148,Sheet1!$D$5:$D$28252,"办公费",Sheet1!$E$5:$E$28252,"&lt;&gt;*调拨*")+SUMIFS(Sheet1!$G$5:$G$28252,Sheet1!$I$5:$I$28252,$B148,Sheet1!$L$5:$L$28252,$A148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8" s="32">
        <f>SUMIFS(Sheet1!$G$5:$G$28252,Sheet1!$I$5:$I$28252,$B148,Sheet1!$L$5:$L$28252,$A148,Sheet1!$D$5:$D$28252,"话费",Sheet1!$E$5:$E$28252,"&lt;&gt;*调拨*")+SUMIFS(Sheet1!$G$5:$G$28252,Sheet1!$I$5:$I$28252,$B148,Sheet1!$L$5:$L$28252,$A148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8" s="32">
        <f>SUMIFS(Sheet1!$G$5:$G$28252,Sheet1!$I$5:$I$28252,$B148,Sheet1!$L$5:$L$28252,$A148,Sheet1!$D$5:$D$28252,"房租",Sheet1!$E$5:$E$28252,"&lt;&gt;*调拨*")+SUMIFS(Sheet1!$G$5:$G$28252,Sheet1!$I$5:$I$28252,$B148,Sheet1!$L$5:$L$28252,$A148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48" s="32">
        <f>SUMIFS(Sheet1!$G$5:$G$28252,Sheet1!$I$5:$I$28252,$B148,Sheet1!$L$5:$L$28252,$A148,Sheet1!$E$5:$E$28252,"*调拨*")</f>
        <v>0</v>
      </c>
      <c r="AI148" s="32">
        <f>SUMIFS(Sheet1!$G$5:$G$28252,Sheet1!$I$5:$I$28252,$B148,Sheet1!$L$5:$L$28252,$A148,Sheet1!$D$5:$D$28252,"内部转款",Sheet1!$E$5:$E$28252,"&lt;&gt;*调拨*")+SUMIFS(Sheet1!$G$5:$G$28252,Sheet1!$I$5:$I$28252,$B148,Sheet1!$L$5:$L$28252,$A148,Sheet1!$D$5:$D$28252,"内部转账",Sheet1!$E$5:$E$28252,"&lt;&gt;*调拨*")</f>
        <v>0</v>
      </c>
      <c r="AJ148" s="32">
        <f t="shared" si="9"/>
        <v>4203.23</v>
      </c>
      <c r="AK148" s="32">
        <f>SUMIFS(Sheet1!$G$5:$G$28252,Sheet1!$I$5:$I$28252,$B148,Sheet1!$L$5:$L$28252,$A148)</f>
        <v>6296.69</v>
      </c>
      <c r="AL148" s="32">
        <f t="shared" si="10"/>
        <v>47124.96</v>
      </c>
    </row>
    <row r="149" ht="16.5" spans="1:38">
      <c r="A149" s="30">
        <v>202602</v>
      </c>
      <c r="B149" s="31" t="s">
        <v>43</v>
      </c>
      <c r="C149" s="32">
        <f>SUMIFS(Sheet1!$F$5:$F$28252,Sheet1!$I$5:$I$28252,$B149,Sheet1!$L$5:$L$28252,$A149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295385.08</v>
      </c>
      <c r="D149" s="32">
        <f>SUMIFS(Sheet1!$F$5:$F$28252,Sheet1!$I$5:$I$28252,$B149,Sheet1!$L$5:$L$28252,$A149,Sheet1!$D$5:$D$28252,"医保即时拨付",Sheet1!$E$5:$E$28252,"&lt;&gt;*调拨*")+SUMIFS(Sheet1!$F$5:$F$28252,Sheet1!$I$5:$I$28252,$B149,Sheet1!$L$5:$L$28252,$A149,Sheet1!$E$5:$E$28252,"*医保即时拨付*",Sheet1!$D$5:$D$28252,"&lt;&gt;医保即时拨付",Sheet1!$D$5:$D$28252,"&lt;&gt;内部转款",Sheet1!$D$5:$D$28252,"&lt;&gt;内部转账",Sheet1!$E$5:$E$28252,"&lt;&gt;*调拨*")</f>
        <v>11403.57</v>
      </c>
      <c r="E149" s="32">
        <f>SUMIFS(Sheet1!$F$5:$F$28252,Sheet1!$I$5:$I$28252,$B149,Sheet1!$L$5:$L$28252,$A149,Sheet1!$D$5:$D$28252,"医保",Sheet1!$E$5:$E$28252,"&lt;&gt;*调拨*",Sheet1!$E$5:$E$28252,"&lt;&gt;*医保即时拨付*")+SUMIFS(Sheet1!$F$5:$F$28252,Sheet1!$I$5:$I$28252,$B149,Sheet1!$L$5:$L$28252,$A149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26945.71</v>
      </c>
      <c r="F149" s="32">
        <f>SUMIFS(Sheet1!$F$5:$F$28252,Sheet1!$I$5:$I$28252,$B149,Sheet1!$L$5:$L$28252,$A149,Sheet1!$D$5:$D$28252,"聚合",Sheet1!$E$5:$E$28252,"&lt;&gt;*调拨*")+SUMIFS(Sheet1!$F$5:$F$28252,Sheet1!$I$5:$I$28252,$B149,Sheet1!$L$5:$L$28252,$A149,Sheet1!$E$5:$E$28252,"*聚合*",Sheet1!$D$5:$D$28252,"&lt;&gt;聚合",Sheet1!$D$5:$D$28252,"&lt;&gt;内部转款",Sheet1!$D$5:$D$28252,"&lt;&gt;内部转账",Sheet1!$E$5:$E$28252,"&lt;&gt;*调拨*")</f>
        <v>83248.97</v>
      </c>
      <c r="G149" s="32">
        <f>SUMIFS(Sheet1!$F$5:$F$28252,Sheet1!$I$5:$I$28252,$B149,Sheet1!$L$5:$L$28252,$A149,Sheet1!$D$5:$D$28252,"24小时微信",Sheet1!$E$5:$E$28252,"&lt;&gt;*调拨*")+SUMIFS(Sheet1!$F$5:$F$28252,Sheet1!$I$5:$I$28252,$B149,Sheet1!$L$5:$L$28252,$A149,Sheet1!$E$5:$E$28252,"*24小时微信*",Sheet1!$D$5:$D$28252,"&lt;&gt;24小时微信",Sheet1!$D$5:$D$28252,"&lt;&gt;内部转款",Sheet1!$D$5:$D$28252,"&lt;&gt;内部转账",Sheet1!$E$5:$E$28252,"&lt;&gt;*调拨*")</f>
        <v>0</v>
      </c>
      <c r="H149" s="32">
        <f>SUMIFS(Sheet1!$F$5:$F$28252,Sheet1!$I$5:$I$28252,$B149,Sheet1!$L$5:$L$28252,$A149,Sheet1!$D$5:$D$28252,"美团",Sheet1!$E$5:$E$28252,"&lt;&gt;*调拨*")+SUMIFS(Sheet1!$F$5:$F$28252,Sheet1!$I$5:$I$28252,$B149,Sheet1!$L$5:$L$28252,$A149,Sheet1!$E$5:$E$28252,"*美团*",Sheet1!$D$5:$D$28252,"&lt;&gt;美团",Sheet1!$D$5:$D$28252,"&lt;&gt;内部转款",Sheet1!$D$5:$D$28252,"&lt;&gt;内部转账",Sheet1!$E$5:$E$28252,"&lt;&gt;*调拨*")</f>
        <v>0</v>
      </c>
      <c r="I149" s="32">
        <f>SUMIFS(Sheet1!$F$5:$F$28252,Sheet1!$I$5:$I$28252,$B149,Sheet1!$L$5:$L$28252,$A149,Sheet1!$D$5:$D$28252,"饿了么",Sheet1!$E$5:$E$28252,"&lt;&gt;*调拨*")+SUMIFS(Sheet1!$F$5:$F$28252,Sheet1!$I$5:$I$28252,$B149,Sheet1!$L$5:$L$28252,$A149,Sheet1!$E$5:$E$28252,"*饿了么*",Sheet1!$D$5:$D$28252,"&lt;&gt;饿了么",Sheet1!$D$5:$D$28252,"&lt;&gt;内部转款",Sheet1!$D$5:$D$28252,"&lt;&gt;内部转账",Sheet1!$E$5:$E$28252,"&lt;&gt;*调拨*")</f>
        <v>0</v>
      </c>
      <c r="J149" s="32">
        <f>SUMIFS(Sheet1!$F$5:$F$28252,Sheet1!$I$5:$I$28252,$B149,Sheet1!$L$5:$L$28252,$A149,Sheet1!$D$5:$D$28252,"健E卡",Sheet1!$E$5:$E$28252,"&lt;&gt;*调拨*")+SUMIFS(Sheet1!$F$5:$F$28252,Sheet1!$I$5:$I$28252,$B149,Sheet1!$L$5:$L$28252,$A149,Sheet1!$E$5:$E$28252,"*健E卡*",Sheet1!$D$5:$D$28252,"&lt;&gt;健E卡",Sheet1!$D$5:$D$28252,"&lt;&gt;内部转款",Sheet1!$D$5:$D$28252,"&lt;&gt;内部转账",Sheet1!$E$5:$E$28252,"&lt;&gt;*调拨*")</f>
        <v>0</v>
      </c>
      <c r="K149" s="32">
        <f>SUMIFS(Sheet1!$F$5:$F$28252,Sheet1!$I$5:$I$28252,$B149,Sheet1!$L$5:$L$28252,$A149,Sheet1!$D$5:$D$28252,"抖音",Sheet1!$E$5:$E$28252,"&lt;&gt;*调拨*")+SUMIFS(Sheet1!$F$5:$F$28252,Sheet1!$I$5:$I$28252,$B149,Sheet1!$L$5:$L$28252,$A149,Sheet1!$E$5:$E$28252,"*抖音*",Sheet1!$D$5:$D$28252,"&lt;&gt;抖音",Sheet1!$D$5:$D$28252,"&lt;&gt;内部转款",Sheet1!$D$5:$D$28252,"&lt;&gt;内部转账",Sheet1!$E$5:$E$28252,"&lt;&gt;*调拨*")</f>
        <v>0</v>
      </c>
      <c r="L149" s="32">
        <f>SUMIFS(Sheet1!$F$5:$F$28252,Sheet1!$I$5:$I$28252,$B149,Sheet1!$L$5:$L$28252,$A149,Sheet1!$D$5:$D$28252,"医卡通",Sheet1!$E$5:$E$28252,"&lt;&gt;*调拨*")+SUMIFS(Sheet1!$F$5:$F$28252,Sheet1!$I$5:$I$28252,$B149,Sheet1!$L$5:$L$28252,$A149,Sheet1!$E$5:$E$28252,"*医卡通*",Sheet1!$D$5:$D$28252,"&lt;&gt;医卡通",Sheet1!$D$5:$D$28252,"&lt;&gt;内部转款",Sheet1!$D$5:$D$28252,"&lt;&gt;内部转账",Sheet1!$E$5:$E$28252,"&lt;&gt;*调拨*")</f>
        <v>0</v>
      </c>
      <c r="M149" s="32">
        <f>SUMIFS(Sheet1!$F$5:$F$28252,Sheet1!$I$5:$I$28252,$B149,Sheet1!$L$5:$L$28252,$A149,Sheet1!$D$5:$D$28252,"企健网",Sheet1!$E$5:$E$28252,"&lt;&gt;*调拨*")+SUMIFS(Sheet1!$F$5:$F$28252,Sheet1!$I$5:$I$28252,$B149,Sheet1!$L$5:$L$28252,$A149,Sheet1!$E$5:$E$28252,"*企健网*",Sheet1!$D$5:$D$28252,"&lt;&gt;企健网",Sheet1!$D$5:$D$28252,"&lt;&gt;内部转款",Sheet1!$D$5:$D$28252,"&lt;&gt;内部转账",Sheet1!$E$5:$E$28252,"&lt;&gt;*调拨*")</f>
        <v>0</v>
      </c>
      <c r="N149" s="32">
        <f>SUMIFS(Sheet1!$F$5:$F$28252,Sheet1!$I$5:$I$28252,$B149,Sheet1!$L$5:$L$28252,$A149,Sheet1!$D$5:$D$28252,"银联",Sheet1!$E$5:$E$28252,"&lt;&gt;*调拨*")+SUMIFS(Sheet1!$F$5:$F$28252,Sheet1!$I$5:$I$28252,$B149,Sheet1!$L$5:$L$28252,$A149,Sheet1!$E$5:$E$28252,"*银联*",Sheet1!$D$5:$D$28252,"&lt;&gt;银联",Sheet1!$D$5:$D$28252,"&lt;&gt;内部转款",Sheet1!$D$5:$D$28252,"&lt;&gt;内部转账",Sheet1!$E$5:$E$28252,"&lt;&gt;*调拨*")</f>
        <v>0</v>
      </c>
      <c r="O149" s="32">
        <f>SUMIFS(Sheet1!$F$5:$F$28252,Sheet1!$I$5:$I$28252,$B149,Sheet1!$L$5:$L$28252,$A149,Sheet1!$D$5:$D$28252,"京东",Sheet1!$E$5:$E$28252,"&lt;&gt;*调拨*")+SUMIFS(Sheet1!$F$5:$F$28252,Sheet1!$I$5:$I$28252,$B149,Sheet1!$L$5:$L$28252,$A149,Sheet1!$E$5:$E$28252,"*京东*",Sheet1!$D$5:$D$28252,"&lt;&gt;京东",Sheet1!$D$5:$D$28252,"&lt;&gt;内部转款",Sheet1!$D$5:$D$28252,"&lt;&gt;内部转账",Sheet1!$E$5:$E$28252,"&lt;&gt;*调拨*")</f>
        <v>0</v>
      </c>
      <c r="P149" s="32">
        <f>SUMIFS(Sheet1!$F$5:$F$28252,Sheet1!$I$5:$I$28252,$B149,Sheet1!$L$5:$L$28252,$A149,Sheet1!$D$5:$D$28252,"药机微信",Sheet1!$E$5:$E$28252,"&lt;&gt;*调拨*")+SUMIFS(Sheet1!$F$5:$F$28252,Sheet1!$I$5:$I$28252,$B149,Sheet1!$L$5:$L$28252,$A149,Sheet1!$E$5:$E$28252,"*药机微信*",Sheet1!$D$5:$D$28252,"&lt;&gt;药机微信",Sheet1!$D$5:$D$28252,"&lt;&gt;内部转款",Sheet1!$D$5:$D$28252,"&lt;&gt;内部转账",Sheet1!$E$5:$E$28252,"&lt;&gt;*调拨*")</f>
        <v>0</v>
      </c>
      <c r="Q149" s="32">
        <f>SUMIFS(Sheet1!$F$5:$F$28252,Sheet1!$I$5:$I$28252,$B149,Sheet1!$L$5:$L$28252,$A149,Sheet1!$D$5:$D$28252,"亲情卡",Sheet1!$E$5:$E$28252,"&lt;&gt;*调拨*")+SUMIFS(Sheet1!$F$5:$F$28252,Sheet1!$I$5:$I$28252,$B149,Sheet1!$L$5:$L$28252,$A149,Sheet1!$E$5:$E$28252,"*亲情卡*",Sheet1!$D$5:$D$28252,"&lt;&gt;亲情卡",Sheet1!$D$5:$D$28252,"&lt;&gt;内部转款",Sheet1!$D$5:$D$28252,"&lt;&gt;内部转账",Sheet1!$E$5:$E$28252,"&lt;&gt;*调拨*")</f>
        <v>0</v>
      </c>
      <c r="R149" s="32">
        <f>SUMIFS(Sheet1!$F$5:$F$28252,Sheet1!$I$5:$I$28252,$B149,Sheet1!$L$5:$L$28252,$A149,Sheet1!$D$5:$D$28252,"优惠券",Sheet1!$E$5:$E$28252,"&lt;&gt;*调拨*")+SUMIFS(Sheet1!$F$5:$F$28252,Sheet1!$I$5:$I$28252,$B149,Sheet1!$L$5:$L$28252,$A149,Sheet1!$E$5:$E$28252,"*优惠券*",Sheet1!$D$5:$D$28252,"&lt;&gt;优惠券",Sheet1!$D$5:$D$28252,"&lt;&gt;内部转款",Sheet1!$D$5:$D$28252,"&lt;&gt;内部转账",Sheet1!$E$5:$E$28252,"&lt;&gt;*调拨*")</f>
        <v>0</v>
      </c>
      <c r="S149" s="32">
        <f>SUMIFS(Sheet1!$F$5:$F$28252,Sheet1!$I$5:$I$28252,$B149,Sheet1!$L$5:$L$28252,$A149,Sheet1!$D$5:$D$28252,"代金券",Sheet1!$E$5:$E$28252,"&lt;&gt;*调拨*")+SUMIFS(Sheet1!$F$5:$F$28252,Sheet1!$I$5:$I$28252,$B149,Sheet1!$L$5:$L$28252,$A149,Sheet1!$E$5:$E$28252,"*代金券*",Sheet1!$D$5:$D$28252,"&lt;&gt;代金券",Sheet1!$D$5:$D$28252,"&lt;&gt;内部转款",Sheet1!$D$5:$D$28252,"&lt;&gt;内部转账",Sheet1!$E$5:$E$28252,"&lt;&gt;*调拨*")</f>
        <v>0</v>
      </c>
      <c r="T149" s="32">
        <f>SUMIFS(Sheet1!$F$5:$F$28252,Sheet1!$I$5:$I$28252,$B149,Sheet1!$L$5:$L$28252,$A149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149,Sheet1!$L$5:$L$28252,$A149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149,Sheet1!$L$5:$L$28252,$A149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149,Sheet1!$L$5:$L$28252,$A149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49" s="32">
        <f>SUMIFS(Sheet1!$F$5:$F$28252,Sheet1!$I$5:$I$28252,$B149,Sheet1!$L$5:$L$28252,$A149,Sheet1!$E$5:$E$28252,"*调拨*")</f>
        <v>0</v>
      </c>
      <c r="V149" s="32">
        <f>SUMIFS(Sheet1!$F$5:$F$28252,Sheet1!$I$5:$I$28252,$B149,Sheet1!$L$5:$L$28252,$A149,Sheet1!$D$5:$D$28252,"储值",Sheet1!$E$5:$E$28252,"&lt;&gt;*调拨*")+SUMIFS(Sheet1!$F$5:$F$28252,Sheet1!$I$5:$I$28252,$B149,Sheet1!$L$5:$L$28252,$A149,Sheet1!$E$5:$E$28252,"*储值*",Sheet1!$D$5:$D$28252,"&lt;&gt;储值",Sheet1!$D$5:$D$28252,"&lt;&gt;内部转款",Sheet1!$D$5:$D$28252,"&lt;&gt;内部转账",Sheet1!$E$5:$E$28252,"&lt;&gt;*调拨*")</f>
        <v>0</v>
      </c>
      <c r="W149" s="32">
        <f>SUMIFS(Sheet1!$F$5:$F$28252,Sheet1!$I$5:$I$28252,$B149,Sheet1!$L$5:$L$28252,$A149,Sheet1!$D$5:$D$28252,"效期",Sheet1!$E$5:$E$28252,"&lt;&gt;*调拨*")+SUMIFS(Sheet1!$F$5:$F$28252,Sheet1!$I$5:$I$28252,$B149,Sheet1!$L$5:$L$28252,$A149,Sheet1!$E$5:$E$28252,"*效期*",Sheet1!$D$5:$D$28252,"&lt;&gt;效期",Sheet1!$D$5:$D$28252,"&lt;&gt;内部转款",Sheet1!$D$5:$D$28252,"&lt;&gt;内部转账",Sheet1!$E$5:$E$28252,"&lt;&gt;*调拨*")</f>
        <v>0</v>
      </c>
      <c r="X149" s="32">
        <f>SUMIFS(Sheet1!$F$5:$F$28252,Sheet1!$I$5:$I$28252,$B149,Sheet1!$L$5:$L$28252,$A149,Sheet1!$D$5:$D$28252,"内部转款",Sheet1!$E$5:$E$28252,"&lt;&gt;*调拨*")+SUMIFS(Sheet1!$F$5:$F$28252,Sheet1!$I$5:$I$28252,$B149,Sheet1!$L$5:$L$28252,$A149,Sheet1!$D$5:$D$28252,"内部转账",Sheet1!$E$5:$E$28252,"&lt;&gt;*调拨*")</f>
        <v>0</v>
      </c>
      <c r="Y149" s="32">
        <f t="shared" si="8"/>
        <v>0</v>
      </c>
      <c r="Z149" s="32">
        <f>SUMIFS(Sheet1!$F$5:$F$28252,Sheet1!$I$5:$I$28252,$B149,Sheet1!$L$5:$L$28252,$A149)</f>
        <v>416983.33</v>
      </c>
      <c r="AA149" s="32">
        <f>SUMIFS(Sheet1!$G$5:$G$28252,Sheet1!$I$5:$I$28252,$B149,Sheet1!$L$5:$L$28252,$A149,Sheet1!$D$5:$D$28252,"工资",Sheet1!$E$5:$E$28252,"&lt;&gt;*调拨*")+SUMIFS(Sheet1!$G$5:$G$28252,Sheet1!$I$5:$I$28252,$B149,Sheet1!$L$5:$L$28252,$A149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15106.03</v>
      </c>
      <c r="AB149" s="32">
        <f>SUMIFS(Sheet1!$G$5:$G$28252,Sheet1!$I$5:$I$28252,$B149,Sheet1!$L$5:$L$28252,$A149,Sheet1!$D$5:$D$28252,"水费",Sheet1!$E$5:$E$28252,"&lt;&gt;*调拨*")+SUMIFS(Sheet1!$G$5:$G$28252,Sheet1!$I$5:$I$28252,$B149,Sheet1!$L$5:$L$28252,$A149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49" s="32">
        <f>SUMIFS(Sheet1!$G$5:$G$28252,Sheet1!$I$5:$I$28252,$B149,Sheet1!$L$5:$L$28252,$A149,Sheet1!$D$5:$D$28252,"电费",Sheet1!$E$5:$E$28252,"&lt;&gt;*调拨*")+SUMIFS(Sheet1!$G$5:$G$28252,Sheet1!$I$5:$I$28252,$B149,Sheet1!$L$5:$L$28252,$A149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49" s="32">
        <f>SUMIFS(Sheet1!$G$5:$G$28252,Sheet1!$I$5:$I$28252,$B149,Sheet1!$L$5:$L$28252,$A149,Sheet1!$D$5:$D$28252,"宽带费",Sheet1!$E$5:$E$28252,"&lt;&gt;*调拨*")+SUMIFS(Sheet1!$G$5:$G$28252,Sheet1!$I$5:$I$28252,$B149,Sheet1!$L$5:$L$28252,$A149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49" s="32">
        <f>SUMIFS(Sheet1!$G$5:$G$28252,Sheet1!$I$5:$I$28252,$B149,Sheet1!$L$5:$L$28252,$A149,Sheet1!$D$5:$D$28252,"办公费",Sheet1!$E$5:$E$28252,"&lt;&gt;*调拨*")+SUMIFS(Sheet1!$G$5:$G$28252,Sheet1!$I$5:$I$28252,$B149,Sheet1!$L$5:$L$28252,$A149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49" s="32">
        <f>SUMIFS(Sheet1!$G$5:$G$28252,Sheet1!$I$5:$I$28252,$B149,Sheet1!$L$5:$L$28252,$A149,Sheet1!$D$5:$D$28252,"话费",Sheet1!$E$5:$E$28252,"&lt;&gt;*调拨*")+SUMIFS(Sheet1!$G$5:$G$28252,Sheet1!$I$5:$I$28252,$B149,Sheet1!$L$5:$L$28252,$A149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49" s="32">
        <f>SUMIFS(Sheet1!$G$5:$G$28252,Sheet1!$I$5:$I$28252,$B149,Sheet1!$L$5:$L$28252,$A149,Sheet1!$D$5:$D$28252,"房租",Sheet1!$E$5:$E$28252,"&lt;&gt;*调拨*")+SUMIFS(Sheet1!$G$5:$G$28252,Sheet1!$I$5:$I$28252,$B149,Sheet1!$L$5:$L$28252,$A149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49" s="32">
        <f>SUMIFS(Sheet1!$G$5:$G$28252,Sheet1!$I$5:$I$28252,$B149,Sheet1!$L$5:$L$28252,$A149,Sheet1!$E$5:$E$28252,"*调拨*")</f>
        <v>0</v>
      </c>
      <c r="AI149" s="32">
        <f>SUMIFS(Sheet1!$G$5:$G$28252,Sheet1!$I$5:$I$28252,$B149,Sheet1!$L$5:$L$28252,$A149,Sheet1!$D$5:$D$28252,"内部转款",Sheet1!$E$5:$E$28252,"&lt;&gt;*调拨*")+SUMIFS(Sheet1!$G$5:$G$28252,Sheet1!$I$5:$I$28252,$B149,Sheet1!$L$5:$L$28252,$A149,Sheet1!$D$5:$D$28252,"内部转账",Sheet1!$E$5:$E$28252,"&lt;&gt;*调拨*")</f>
        <v>0</v>
      </c>
      <c r="AJ149" s="32">
        <f t="shared" si="9"/>
        <v>7191.85</v>
      </c>
      <c r="AK149" s="32">
        <f>SUMIFS(Sheet1!$G$5:$G$28252,Sheet1!$I$5:$I$28252,$B149,Sheet1!$L$5:$L$28252,$A149)</f>
        <v>22297.88</v>
      </c>
      <c r="AL149" s="32">
        <f t="shared" si="10"/>
        <v>394685.45</v>
      </c>
    </row>
    <row r="150" ht="16.5" spans="1:38">
      <c r="A150" s="30">
        <v>202602</v>
      </c>
      <c r="B150" s="31" t="s">
        <v>221</v>
      </c>
      <c r="C150" s="32">
        <f>SUMIFS(Sheet1!$F$5:$F$28252,Sheet1!$I$5:$I$28252,$B150,Sheet1!$L$5:$L$28252,$A150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13654.39</v>
      </c>
      <c r="D150" s="32">
        <f>SUMIFS(Sheet1!$F$5:$F$28252,Sheet1!$I$5:$I$28252,$B150,Sheet1!$L$5:$L$28252,$A150,Sheet1!$D$5:$D$28252,"医保即时拨付",Sheet1!$E$5:$E$28252,"&lt;&gt;*调拨*")+SUMIFS(Sheet1!$F$5:$F$28252,Sheet1!$I$5:$I$28252,$B150,Sheet1!$L$5:$L$28252,$A150,Sheet1!$E$5:$E$28252,"*医保即时拨付*",Sheet1!$D$5:$D$28252,"&lt;&gt;医保即时拨付",Sheet1!$D$5:$D$28252,"&lt;&gt;内部转款",Sheet1!$D$5:$D$28252,"&lt;&gt;内部转账",Sheet1!$E$5:$E$28252,"&lt;&gt;*调拨*")</f>
        <v>518.89</v>
      </c>
      <c r="E150" s="32">
        <f>SUMIFS(Sheet1!$F$5:$F$28252,Sheet1!$I$5:$I$28252,$B150,Sheet1!$L$5:$L$28252,$A150,Sheet1!$D$5:$D$28252,"医保",Sheet1!$E$5:$E$28252,"&lt;&gt;*调拨*",Sheet1!$E$5:$E$28252,"&lt;&gt;*医保即时拨付*")+SUMIFS(Sheet1!$F$5:$F$28252,Sheet1!$I$5:$I$28252,$B150,Sheet1!$L$5:$L$28252,$A150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3936.49</v>
      </c>
      <c r="F150" s="32">
        <f>SUMIFS(Sheet1!$F$5:$F$28252,Sheet1!$I$5:$I$28252,$B150,Sheet1!$L$5:$L$28252,$A150,Sheet1!$D$5:$D$28252,"聚合",Sheet1!$E$5:$E$28252,"&lt;&gt;*调拨*")+SUMIFS(Sheet1!$F$5:$F$28252,Sheet1!$I$5:$I$28252,$B150,Sheet1!$L$5:$L$28252,$A150,Sheet1!$E$5:$E$28252,"*聚合*",Sheet1!$D$5:$D$28252,"&lt;&gt;聚合",Sheet1!$D$5:$D$28252,"&lt;&gt;内部转款",Sheet1!$D$5:$D$28252,"&lt;&gt;内部转账",Sheet1!$E$5:$E$28252,"&lt;&gt;*调拨*")</f>
        <v>21110.84</v>
      </c>
      <c r="G150" s="32">
        <f>SUMIFS(Sheet1!$F$5:$F$28252,Sheet1!$I$5:$I$28252,$B150,Sheet1!$L$5:$L$28252,$A150,Sheet1!$D$5:$D$28252,"24小时微信",Sheet1!$E$5:$E$28252,"&lt;&gt;*调拨*")+SUMIFS(Sheet1!$F$5:$F$28252,Sheet1!$I$5:$I$28252,$B150,Sheet1!$L$5:$L$28252,$A150,Sheet1!$E$5:$E$28252,"*24小时微信*",Sheet1!$D$5:$D$28252,"&lt;&gt;24小时微信",Sheet1!$D$5:$D$28252,"&lt;&gt;内部转款",Sheet1!$D$5:$D$28252,"&lt;&gt;内部转账",Sheet1!$E$5:$E$28252,"&lt;&gt;*调拨*")</f>
        <v>0</v>
      </c>
      <c r="H150" s="32">
        <f>SUMIFS(Sheet1!$F$5:$F$28252,Sheet1!$I$5:$I$28252,$B150,Sheet1!$L$5:$L$28252,$A150,Sheet1!$D$5:$D$28252,"美团",Sheet1!$E$5:$E$28252,"&lt;&gt;*调拨*")+SUMIFS(Sheet1!$F$5:$F$28252,Sheet1!$I$5:$I$28252,$B150,Sheet1!$L$5:$L$28252,$A150,Sheet1!$E$5:$E$28252,"*美团*",Sheet1!$D$5:$D$28252,"&lt;&gt;美团",Sheet1!$D$5:$D$28252,"&lt;&gt;内部转款",Sheet1!$D$5:$D$28252,"&lt;&gt;内部转账",Sheet1!$E$5:$E$28252,"&lt;&gt;*调拨*")</f>
        <v>0</v>
      </c>
      <c r="I150" s="32">
        <f>SUMIFS(Sheet1!$F$5:$F$28252,Sheet1!$I$5:$I$28252,$B150,Sheet1!$L$5:$L$28252,$A150,Sheet1!$D$5:$D$28252,"饿了么",Sheet1!$E$5:$E$28252,"&lt;&gt;*调拨*")+SUMIFS(Sheet1!$F$5:$F$28252,Sheet1!$I$5:$I$28252,$B150,Sheet1!$L$5:$L$28252,$A150,Sheet1!$E$5:$E$28252,"*饿了么*",Sheet1!$D$5:$D$28252,"&lt;&gt;饿了么",Sheet1!$D$5:$D$28252,"&lt;&gt;内部转款",Sheet1!$D$5:$D$28252,"&lt;&gt;内部转账",Sheet1!$E$5:$E$28252,"&lt;&gt;*调拨*")</f>
        <v>0</v>
      </c>
      <c r="J150" s="32">
        <f>SUMIFS(Sheet1!$F$5:$F$28252,Sheet1!$I$5:$I$28252,$B150,Sheet1!$L$5:$L$28252,$A150,Sheet1!$D$5:$D$28252,"健E卡",Sheet1!$E$5:$E$28252,"&lt;&gt;*调拨*")+SUMIFS(Sheet1!$F$5:$F$28252,Sheet1!$I$5:$I$28252,$B150,Sheet1!$L$5:$L$28252,$A150,Sheet1!$E$5:$E$28252,"*健E卡*",Sheet1!$D$5:$D$28252,"&lt;&gt;健E卡",Sheet1!$D$5:$D$28252,"&lt;&gt;内部转款",Sheet1!$D$5:$D$28252,"&lt;&gt;内部转账",Sheet1!$E$5:$E$28252,"&lt;&gt;*调拨*")</f>
        <v>0</v>
      </c>
      <c r="K150" s="32">
        <f>SUMIFS(Sheet1!$F$5:$F$28252,Sheet1!$I$5:$I$28252,$B150,Sheet1!$L$5:$L$28252,$A150,Sheet1!$D$5:$D$28252,"抖音",Sheet1!$E$5:$E$28252,"&lt;&gt;*调拨*")+SUMIFS(Sheet1!$F$5:$F$28252,Sheet1!$I$5:$I$28252,$B150,Sheet1!$L$5:$L$28252,$A150,Sheet1!$E$5:$E$28252,"*抖音*",Sheet1!$D$5:$D$28252,"&lt;&gt;抖音",Sheet1!$D$5:$D$28252,"&lt;&gt;内部转款",Sheet1!$D$5:$D$28252,"&lt;&gt;内部转账",Sheet1!$E$5:$E$28252,"&lt;&gt;*调拨*")</f>
        <v>0</v>
      </c>
      <c r="L150" s="32">
        <f>SUMIFS(Sheet1!$F$5:$F$28252,Sheet1!$I$5:$I$28252,$B150,Sheet1!$L$5:$L$28252,$A150,Sheet1!$D$5:$D$28252,"医卡通",Sheet1!$E$5:$E$28252,"&lt;&gt;*调拨*")+SUMIFS(Sheet1!$F$5:$F$28252,Sheet1!$I$5:$I$28252,$B150,Sheet1!$L$5:$L$28252,$A150,Sheet1!$E$5:$E$28252,"*医卡通*",Sheet1!$D$5:$D$28252,"&lt;&gt;医卡通",Sheet1!$D$5:$D$28252,"&lt;&gt;内部转款",Sheet1!$D$5:$D$28252,"&lt;&gt;内部转账",Sheet1!$E$5:$E$28252,"&lt;&gt;*调拨*")</f>
        <v>0</v>
      </c>
      <c r="M150" s="32">
        <f>SUMIFS(Sheet1!$F$5:$F$28252,Sheet1!$I$5:$I$28252,$B150,Sheet1!$L$5:$L$28252,$A150,Sheet1!$D$5:$D$28252,"企健网",Sheet1!$E$5:$E$28252,"&lt;&gt;*调拨*")+SUMIFS(Sheet1!$F$5:$F$28252,Sheet1!$I$5:$I$28252,$B150,Sheet1!$L$5:$L$28252,$A150,Sheet1!$E$5:$E$28252,"*企健网*",Sheet1!$D$5:$D$28252,"&lt;&gt;企健网",Sheet1!$D$5:$D$28252,"&lt;&gt;内部转款",Sheet1!$D$5:$D$28252,"&lt;&gt;内部转账",Sheet1!$E$5:$E$28252,"&lt;&gt;*调拨*")</f>
        <v>0</v>
      </c>
      <c r="N150" s="32">
        <f>SUMIFS(Sheet1!$F$5:$F$28252,Sheet1!$I$5:$I$28252,$B150,Sheet1!$L$5:$L$28252,$A150,Sheet1!$D$5:$D$28252,"银联",Sheet1!$E$5:$E$28252,"&lt;&gt;*调拨*")+SUMIFS(Sheet1!$F$5:$F$28252,Sheet1!$I$5:$I$28252,$B150,Sheet1!$L$5:$L$28252,$A150,Sheet1!$E$5:$E$28252,"*银联*",Sheet1!$D$5:$D$28252,"&lt;&gt;银联",Sheet1!$D$5:$D$28252,"&lt;&gt;内部转款",Sheet1!$D$5:$D$28252,"&lt;&gt;内部转账",Sheet1!$E$5:$E$28252,"&lt;&gt;*调拨*")</f>
        <v>0</v>
      </c>
      <c r="O150" s="32">
        <f>SUMIFS(Sheet1!$F$5:$F$28252,Sheet1!$I$5:$I$28252,$B150,Sheet1!$L$5:$L$28252,$A150,Sheet1!$D$5:$D$28252,"京东",Sheet1!$E$5:$E$28252,"&lt;&gt;*调拨*")+SUMIFS(Sheet1!$F$5:$F$28252,Sheet1!$I$5:$I$28252,$B150,Sheet1!$L$5:$L$28252,$A150,Sheet1!$E$5:$E$28252,"*京东*",Sheet1!$D$5:$D$28252,"&lt;&gt;京东",Sheet1!$D$5:$D$28252,"&lt;&gt;内部转款",Sheet1!$D$5:$D$28252,"&lt;&gt;内部转账",Sheet1!$E$5:$E$28252,"&lt;&gt;*调拨*")</f>
        <v>0</v>
      </c>
      <c r="P150" s="32">
        <f>SUMIFS(Sheet1!$F$5:$F$28252,Sheet1!$I$5:$I$28252,$B150,Sheet1!$L$5:$L$28252,$A150,Sheet1!$D$5:$D$28252,"药机微信",Sheet1!$E$5:$E$28252,"&lt;&gt;*调拨*")+SUMIFS(Sheet1!$F$5:$F$28252,Sheet1!$I$5:$I$28252,$B150,Sheet1!$L$5:$L$28252,$A150,Sheet1!$E$5:$E$28252,"*药机微信*",Sheet1!$D$5:$D$28252,"&lt;&gt;药机微信",Sheet1!$D$5:$D$28252,"&lt;&gt;内部转款",Sheet1!$D$5:$D$28252,"&lt;&gt;内部转账",Sheet1!$E$5:$E$28252,"&lt;&gt;*调拨*")</f>
        <v>0</v>
      </c>
      <c r="Q150" s="32">
        <f>SUMIFS(Sheet1!$F$5:$F$28252,Sheet1!$I$5:$I$28252,$B150,Sheet1!$L$5:$L$28252,$A150,Sheet1!$D$5:$D$28252,"亲情卡",Sheet1!$E$5:$E$28252,"&lt;&gt;*调拨*")+SUMIFS(Sheet1!$F$5:$F$28252,Sheet1!$I$5:$I$28252,$B150,Sheet1!$L$5:$L$28252,$A150,Sheet1!$E$5:$E$28252,"*亲情卡*",Sheet1!$D$5:$D$28252,"&lt;&gt;亲情卡",Sheet1!$D$5:$D$28252,"&lt;&gt;内部转款",Sheet1!$D$5:$D$28252,"&lt;&gt;内部转账",Sheet1!$E$5:$E$28252,"&lt;&gt;*调拨*")</f>
        <v>0</v>
      </c>
      <c r="R150" s="32">
        <f>SUMIFS(Sheet1!$F$5:$F$28252,Sheet1!$I$5:$I$28252,$B150,Sheet1!$L$5:$L$28252,$A150,Sheet1!$D$5:$D$28252,"优惠券",Sheet1!$E$5:$E$28252,"&lt;&gt;*调拨*")+SUMIFS(Sheet1!$F$5:$F$28252,Sheet1!$I$5:$I$28252,$B150,Sheet1!$L$5:$L$28252,$A150,Sheet1!$E$5:$E$28252,"*优惠券*",Sheet1!$D$5:$D$28252,"&lt;&gt;优惠券",Sheet1!$D$5:$D$28252,"&lt;&gt;内部转款",Sheet1!$D$5:$D$28252,"&lt;&gt;内部转账",Sheet1!$E$5:$E$28252,"&lt;&gt;*调拨*")</f>
        <v>0</v>
      </c>
      <c r="S150" s="32">
        <f>SUMIFS(Sheet1!$F$5:$F$28252,Sheet1!$I$5:$I$28252,$B150,Sheet1!$L$5:$L$28252,$A150,Sheet1!$D$5:$D$28252,"代金券",Sheet1!$E$5:$E$28252,"&lt;&gt;*调拨*")+SUMIFS(Sheet1!$F$5:$F$28252,Sheet1!$I$5:$I$28252,$B150,Sheet1!$L$5:$L$28252,$A150,Sheet1!$E$5:$E$28252,"*代金券*",Sheet1!$D$5:$D$28252,"&lt;&gt;代金券",Sheet1!$D$5:$D$28252,"&lt;&gt;内部转款",Sheet1!$D$5:$D$28252,"&lt;&gt;内部转账",Sheet1!$E$5:$E$28252,"&lt;&gt;*调拨*")</f>
        <v>0</v>
      </c>
      <c r="T150" s="32">
        <f>SUMIFS(Sheet1!$F$5:$F$28252,Sheet1!$I$5:$I$28252,$B150,Sheet1!$L$5:$L$28252,$A150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150,Sheet1!$L$5:$L$28252,$A150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150,Sheet1!$L$5:$L$28252,$A150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150,Sheet1!$L$5:$L$28252,$A150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0" s="32">
        <f>SUMIFS(Sheet1!$F$5:$F$28252,Sheet1!$I$5:$I$28252,$B150,Sheet1!$L$5:$L$28252,$A150,Sheet1!$E$5:$E$28252,"*调拨*")</f>
        <v>0</v>
      </c>
      <c r="V150" s="32">
        <f>SUMIFS(Sheet1!$F$5:$F$28252,Sheet1!$I$5:$I$28252,$B150,Sheet1!$L$5:$L$28252,$A150,Sheet1!$D$5:$D$28252,"储值",Sheet1!$E$5:$E$28252,"&lt;&gt;*调拨*")+SUMIFS(Sheet1!$F$5:$F$28252,Sheet1!$I$5:$I$28252,$B150,Sheet1!$L$5:$L$28252,$A150,Sheet1!$E$5:$E$28252,"*储值*",Sheet1!$D$5:$D$28252,"&lt;&gt;储值",Sheet1!$D$5:$D$28252,"&lt;&gt;内部转款",Sheet1!$D$5:$D$28252,"&lt;&gt;内部转账",Sheet1!$E$5:$E$28252,"&lt;&gt;*调拨*")</f>
        <v>0</v>
      </c>
      <c r="W150" s="32">
        <f>SUMIFS(Sheet1!$F$5:$F$28252,Sheet1!$I$5:$I$28252,$B150,Sheet1!$L$5:$L$28252,$A150,Sheet1!$D$5:$D$28252,"效期",Sheet1!$E$5:$E$28252,"&lt;&gt;*调拨*")+SUMIFS(Sheet1!$F$5:$F$28252,Sheet1!$I$5:$I$28252,$B150,Sheet1!$L$5:$L$28252,$A150,Sheet1!$E$5:$E$28252,"*效期*",Sheet1!$D$5:$D$28252,"&lt;&gt;效期",Sheet1!$D$5:$D$28252,"&lt;&gt;内部转款",Sheet1!$D$5:$D$28252,"&lt;&gt;内部转账",Sheet1!$E$5:$E$28252,"&lt;&gt;*调拨*")</f>
        <v>0</v>
      </c>
      <c r="X150" s="32">
        <f>SUMIFS(Sheet1!$F$5:$F$28252,Sheet1!$I$5:$I$28252,$B150,Sheet1!$L$5:$L$28252,$A150,Sheet1!$D$5:$D$28252,"内部转款",Sheet1!$E$5:$E$28252,"&lt;&gt;*调拨*")+SUMIFS(Sheet1!$F$5:$F$28252,Sheet1!$I$5:$I$28252,$B150,Sheet1!$L$5:$L$28252,$A150,Sheet1!$D$5:$D$28252,"内部转账",Sheet1!$E$5:$E$28252,"&lt;&gt;*调拨*")</f>
        <v>0</v>
      </c>
      <c r="Y150" s="32">
        <f t="shared" si="8"/>
        <v>0</v>
      </c>
      <c r="Z150" s="32">
        <f>SUMIFS(Sheet1!$F$5:$F$28252,Sheet1!$I$5:$I$28252,$B150,Sheet1!$L$5:$L$28252,$A150)</f>
        <v>39220.61</v>
      </c>
      <c r="AA150" s="32">
        <f>SUMIFS(Sheet1!$G$5:$G$28252,Sheet1!$I$5:$I$28252,$B150,Sheet1!$L$5:$L$28252,$A150,Sheet1!$D$5:$D$28252,"工资",Sheet1!$E$5:$E$28252,"&lt;&gt;*调拨*")+SUMIFS(Sheet1!$G$5:$G$28252,Sheet1!$I$5:$I$28252,$B150,Sheet1!$L$5:$L$28252,$A150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2108.72</v>
      </c>
      <c r="AB150" s="32">
        <f>SUMIFS(Sheet1!$G$5:$G$28252,Sheet1!$I$5:$I$28252,$B150,Sheet1!$L$5:$L$28252,$A150,Sheet1!$D$5:$D$28252,"水费",Sheet1!$E$5:$E$28252,"&lt;&gt;*调拨*")+SUMIFS(Sheet1!$G$5:$G$28252,Sheet1!$I$5:$I$28252,$B150,Sheet1!$L$5:$L$28252,$A150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0" s="32">
        <f>SUMIFS(Sheet1!$G$5:$G$28252,Sheet1!$I$5:$I$28252,$B150,Sheet1!$L$5:$L$28252,$A150,Sheet1!$D$5:$D$28252,"电费",Sheet1!$E$5:$E$28252,"&lt;&gt;*调拨*")+SUMIFS(Sheet1!$G$5:$G$28252,Sheet1!$I$5:$I$28252,$B150,Sheet1!$L$5:$L$28252,$A150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0" s="32">
        <f>SUMIFS(Sheet1!$G$5:$G$28252,Sheet1!$I$5:$I$28252,$B150,Sheet1!$L$5:$L$28252,$A150,Sheet1!$D$5:$D$28252,"宽带费",Sheet1!$E$5:$E$28252,"&lt;&gt;*调拨*")+SUMIFS(Sheet1!$G$5:$G$28252,Sheet1!$I$5:$I$28252,$B150,Sheet1!$L$5:$L$28252,$A150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50" s="32">
        <f>SUMIFS(Sheet1!$G$5:$G$28252,Sheet1!$I$5:$I$28252,$B150,Sheet1!$L$5:$L$28252,$A150,Sheet1!$D$5:$D$28252,"办公费",Sheet1!$E$5:$E$28252,"&lt;&gt;*调拨*")+SUMIFS(Sheet1!$G$5:$G$28252,Sheet1!$I$5:$I$28252,$B150,Sheet1!$L$5:$L$28252,$A150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0" s="32">
        <f>SUMIFS(Sheet1!$G$5:$G$28252,Sheet1!$I$5:$I$28252,$B150,Sheet1!$L$5:$L$28252,$A150,Sheet1!$D$5:$D$28252,"话费",Sheet1!$E$5:$E$28252,"&lt;&gt;*调拨*")+SUMIFS(Sheet1!$G$5:$G$28252,Sheet1!$I$5:$I$28252,$B150,Sheet1!$L$5:$L$28252,$A150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0" s="32">
        <f>SUMIFS(Sheet1!$G$5:$G$28252,Sheet1!$I$5:$I$28252,$B150,Sheet1!$L$5:$L$28252,$A150,Sheet1!$D$5:$D$28252,"房租",Sheet1!$E$5:$E$28252,"&lt;&gt;*调拨*")+SUMIFS(Sheet1!$G$5:$G$28252,Sheet1!$I$5:$I$28252,$B150,Sheet1!$L$5:$L$28252,$A150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0" s="32">
        <f>SUMIFS(Sheet1!$G$5:$G$28252,Sheet1!$I$5:$I$28252,$B150,Sheet1!$L$5:$L$28252,$A150,Sheet1!$E$5:$E$28252,"*调拨*")</f>
        <v>0</v>
      </c>
      <c r="AI150" s="32">
        <f>SUMIFS(Sheet1!$G$5:$G$28252,Sheet1!$I$5:$I$28252,$B150,Sheet1!$L$5:$L$28252,$A150,Sheet1!$D$5:$D$28252,"内部转款",Sheet1!$E$5:$E$28252,"&lt;&gt;*调拨*")+SUMIFS(Sheet1!$G$5:$G$28252,Sheet1!$I$5:$I$28252,$B150,Sheet1!$L$5:$L$28252,$A150,Sheet1!$D$5:$D$28252,"内部转账",Sheet1!$E$5:$E$28252,"&lt;&gt;*调拨*")</f>
        <v>0</v>
      </c>
      <c r="AJ150" s="32">
        <f t="shared" si="9"/>
        <v>0</v>
      </c>
      <c r="AK150" s="32">
        <f>SUMIFS(Sheet1!$G$5:$G$28252,Sheet1!$I$5:$I$28252,$B150,Sheet1!$L$5:$L$28252,$A150)</f>
        <v>2108.72</v>
      </c>
      <c r="AL150" s="32">
        <f t="shared" si="10"/>
        <v>37111.89</v>
      </c>
    </row>
    <row r="151" ht="16.5" spans="1:38">
      <c r="A151" s="30">
        <v>202602</v>
      </c>
      <c r="B151" s="31" t="s">
        <v>80</v>
      </c>
      <c r="C151" s="32">
        <f>SUMIFS(Sheet1!$F$5:$F$28252,Sheet1!$I$5:$I$28252,$B151,Sheet1!$L$5:$L$28252,$A151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4883.53</v>
      </c>
      <c r="D151" s="32">
        <f>SUMIFS(Sheet1!$F$5:$F$28252,Sheet1!$I$5:$I$28252,$B151,Sheet1!$L$5:$L$28252,$A151,Sheet1!$D$5:$D$28252,"医保即时拨付",Sheet1!$E$5:$E$28252,"&lt;&gt;*调拨*")+SUMIFS(Sheet1!$F$5:$F$28252,Sheet1!$I$5:$I$28252,$B151,Sheet1!$L$5:$L$28252,$A151,Sheet1!$E$5:$E$28252,"*医保即时拨付*",Sheet1!$D$5:$D$28252,"&lt;&gt;医保即时拨付",Sheet1!$D$5:$D$28252,"&lt;&gt;内部转款",Sheet1!$D$5:$D$28252,"&lt;&gt;内部转账",Sheet1!$E$5:$E$28252,"&lt;&gt;*调拨*")</f>
        <v>2243.9</v>
      </c>
      <c r="E151" s="32">
        <f>SUMIFS(Sheet1!$F$5:$F$28252,Sheet1!$I$5:$I$28252,$B151,Sheet1!$L$5:$L$28252,$A151,Sheet1!$D$5:$D$28252,"医保",Sheet1!$E$5:$E$28252,"&lt;&gt;*调拨*",Sheet1!$E$5:$E$28252,"&lt;&gt;*医保即时拨付*")+SUMIFS(Sheet1!$F$5:$F$28252,Sheet1!$I$5:$I$28252,$B151,Sheet1!$L$5:$L$28252,$A151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9237.72</v>
      </c>
      <c r="F151" s="32">
        <f>SUMIFS(Sheet1!$F$5:$F$28252,Sheet1!$I$5:$I$28252,$B151,Sheet1!$L$5:$L$28252,$A151,Sheet1!$D$5:$D$28252,"聚合",Sheet1!$E$5:$E$28252,"&lt;&gt;*调拨*")+SUMIFS(Sheet1!$F$5:$F$28252,Sheet1!$I$5:$I$28252,$B151,Sheet1!$L$5:$L$28252,$A151,Sheet1!$E$5:$E$28252,"*聚合*",Sheet1!$D$5:$D$28252,"&lt;&gt;聚合",Sheet1!$D$5:$D$28252,"&lt;&gt;内部转款",Sheet1!$D$5:$D$28252,"&lt;&gt;内部转账",Sheet1!$E$5:$E$28252,"&lt;&gt;*调拨*")</f>
        <v>23431.23</v>
      </c>
      <c r="G151" s="32">
        <f>SUMIFS(Sheet1!$F$5:$F$28252,Sheet1!$I$5:$I$28252,$B151,Sheet1!$L$5:$L$28252,$A151,Sheet1!$D$5:$D$28252,"24小时微信",Sheet1!$E$5:$E$28252,"&lt;&gt;*调拨*")+SUMIFS(Sheet1!$F$5:$F$28252,Sheet1!$I$5:$I$28252,$B151,Sheet1!$L$5:$L$28252,$A151,Sheet1!$E$5:$E$28252,"*24小时微信*",Sheet1!$D$5:$D$28252,"&lt;&gt;24小时微信",Sheet1!$D$5:$D$28252,"&lt;&gt;内部转款",Sheet1!$D$5:$D$28252,"&lt;&gt;内部转账",Sheet1!$E$5:$E$28252,"&lt;&gt;*调拨*")</f>
        <v>0</v>
      </c>
      <c r="H151" s="32">
        <f>SUMIFS(Sheet1!$F$5:$F$28252,Sheet1!$I$5:$I$28252,$B151,Sheet1!$L$5:$L$28252,$A151,Sheet1!$D$5:$D$28252,"美团",Sheet1!$E$5:$E$28252,"&lt;&gt;*调拨*")+SUMIFS(Sheet1!$F$5:$F$28252,Sheet1!$I$5:$I$28252,$B151,Sheet1!$L$5:$L$28252,$A151,Sheet1!$E$5:$E$28252,"*美团*",Sheet1!$D$5:$D$28252,"&lt;&gt;美团",Sheet1!$D$5:$D$28252,"&lt;&gt;内部转款",Sheet1!$D$5:$D$28252,"&lt;&gt;内部转账",Sheet1!$E$5:$E$28252,"&lt;&gt;*调拨*")</f>
        <v>181.65</v>
      </c>
      <c r="I151" s="32">
        <f>SUMIFS(Sheet1!$F$5:$F$28252,Sheet1!$I$5:$I$28252,$B151,Sheet1!$L$5:$L$28252,$A151,Sheet1!$D$5:$D$28252,"饿了么",Sheet1!$E$5:$E$28252,"&lt;&gt;*调拨*")+SUMIFS(Sheet1!$F$5:$F$28252,Sheet1!$I$5:$I$28252,$B151,Sheet1!$L$5:$L$28252,$A151,Sheet1!$E$5:$E$28252,"*饿了么*",Sheet1!$D$5:$D$28252,"&lt;&gt;饿了么",Sheet1!$D$5:$D$28252,"&lt;&gt;内部转款",Sheet1!$D$5:$D$28252,"&lt;&gt;内部转账",Sheet1!$E$5:$E$28252,"&lt;&gt;*调拨*")</f>
        <v>0</v>
      </c>
      <c r="J151" s="32">
        <f>SUMIFS(Sheet1!$F$5:$F$28252,Sheet1!$I$5:$I$28252,$B151,Sheet1!$L$5:$L$28252,$A151,Sheet1!$D$5:$D$28252,"健E卡",Sheet1!$E$5:$E$28252,"&lt;&gt;*调拨*")+SUMIFS(Sheet1!$F$5:$F$28252,Sheet1!$I$5:$I$28252,$B151,Sheet1!$L$5:$L$28252,$A151,Sheet1!$E$5:$E$28252,"*健E卡*",Sheet1!$D$5:$D$28252,"&lt;&gt;健E卡",Sheet1!$D$5:$D$28252,"&lt;&gt;内部转款",Sheet1!$D$5:$D$28252,"&lt;&gt;内部转账",Sheet1!$E$5:$E$28252,"&lt;&gt;*调拨*")</f>
        <v>0</v>
      </c>
      <c r="K151" s="32">
        <f>SUMIFS(Sheet1!$F$5:$F$28252,Sheet1!$I$5:$I$28252,$B151,Sheet1!$L$5:$L$28252,$A151,Sheet1!$D$5:$D$28252,"抖音",Sheet1!$E$5:$E$28252,"&lt;&gt;*调拨*")+SUMIFS(Sheet1!$F$5:$F$28252,Sheet1!$I$5:$I$28252,$B151,Sheet1!$L$5:$L$28252,$A151,Sheet1!$E$5:$E$28252,"*抖音*",Sheet1!$D$5:$D$28252,"&lt;&gt;抖音",Sheet1!$D$5:$D$28252,"&lt;&gt;内部转款",Sheet1!$D$5:$D$28252,"&lt;&gt;内部转账",Sheet1!$E$5:$E$28252,"&lt;&gt;*调拨*")</f>
        <v>0</v>
      </c>
      <c r="L151" s="32">
        <f>SUMIFS(Sheet1!$F$5:$F$28252,Sheet1!$I$5:$I$28252,$B151,Sheet1!$L$5:$L$28252,$A151,Sheet1!$D$5:$D$28252,"医卡通",Sheet1!$E$5:$E$28252,"&lt;&gt;*调拨*")+SUMIFS(Sheet1!$F$5:$F$28252,Sheet1!$I$5:$I$28252,$B151,Sheet1!$L$5:$L$28252,$A151,Sheet1!$E$5:$E$28252,"*医卡通*",Sheet1!$D$5:$D$28252,"&lt;&gt;医卡通",Sheet1!$D$5:$D$28252,"&lt;&gt;内部转款",Sheet1!$D$5:$D$28252,"&lt;&gt;内部转账",Sheet1!$E$5:$E$28252,"&lt;&gt;*调拨*")</f>
        <v>0</v>
      </c>
      <c r="M151" s="32">
        <f>SUMIFS(Sheet1!$F$5:$F$28252,Sheet1!$I$5:$I$28252,$B151,Sheet1!$L$5:$L$28252,$A151,Sheet1!$D$5:$D$28252,"企健网",Sheet1!$E$5:$E$28252,"&lt;&gt;*调拨*")+SUMIFS(Sheet1!$F$5:$F$28252,Sheet1!$I$5:$I$28252,$B151,Sheet1!$L$5:$L$28252,$A151,Sheet1!$E$5:$E$28252,"*企健网*",Sheet1!$D$5:$D$28252,"&lt;&gt;企健网",Sheet1!$D$5:$D$28252,"&lt;&gt;内部转款",Sheet1!$D$5:$D$28252,"&lt;&gt;内部转账",Sheet1!$E$5:$E$28252,"&lt;&gt;*调拨*")</f>
        <v>0</v>
      </c>
      <c r="N151" s="32">
        <f>SUMIFS(Sheet1!$F$5:$F$28252,Sheet1!$I$5:$I$28252,$B151,Sheet1!$L$5:$L$28252,$A151,Sheet1!$D$5:$D$28252,"银联",Sheet1!$E$5:$E$28252,"&lt;&gt;*调拨*")+SUMIFS(Sheet1!$F$5:$F$28252,Sheet1!$I$5:$I$28252,$B151,Sheet1!$L$5:$L$28252,$A151,Sheet1!$E$5:$E$28252,"*银联*",Sheet1!$D$5:$D$28252,"&lt;&gt;银联",Sheet1!$D$5:$D$28252,"&lt;&gt;内部转款",Sheet1!$D$5:$D$28252,"&lt;&gt;内部转账",Sheet1!$E$5:$E$28252,"&lt;&gt;*调拨*")</f>
        <v>0</v>
      </c>
      <c r="O151" s="32">
        <f>SUMIFS(Sheet1!$F$5:$F$28252,Sheet1!$I$5:$I$28252,$B151,Sheet1!$L$5:$L$28252,$A151,Sheet1!$D$5:$D$28252,"京东",Sheet1!$E$5:$E$28252,"&lt;&gt;*调拨*")+SUMIFS(Sheet1!$F$5:$F$28252,Sheet1!$I$5:$I$28252,$B151,Sheet1!$L$5:$L$28252,$A151,Sheet1!$E$5:$E$28252,"*京东*",Sheet1!$D$5:$D$28252,"&lt;&gt;京东",Sheet1!$D$5:$D$28252,"&lt;&gt;内部转款",Sheet1!$D$5:$D$28252,"&lt;&gt;内部转账",Sheet1!$E$5:$E$28252,"&lt;&gt;*调拨*")</f>
        <v>0</v>
      </c>
      <c r="P151" s="32">
        <f>SUMIFS(Sheet1!$F$5:$F$28252,Sheet1!$I$5:$I$28252,$B151,Sheet1!$L$5:$L$28252,$A151,Sheet1!$D$5:$D$28252,"药机微信",Sheet1!$E$5:$E$28252,"&lt;&gt;*调拨*")+SUMIFS(Sheet1!$F$5:$F$28252,Sheet1!$I$5:$I$28252,$B151,Sheet1!$L$5:$L$28252,$A151,Sheet1!$E$5:$E$28252,"*药机微信*",Sheet1!$D$5:$D$28252,"&lt;&gt;药机微信",Sheet1!$D$5:$D$28252,"&lt;&gt;内部转款",Sheet1!$D$5:$D$28252,"&lt;&gt;内部转账",Sheet1!$E$5:$E$28252,"&lt;&gt;*调拨*")</f>
        <v>0</v>
      </c>
      <c r="Q151" s="32">
        <f>SUMIFS(Sheet1!$F$5:$F$28252,Sheet1!$I$5:$I$28252,$B151,Sheet1!$L$5:$L$28252,$A151,Sheet1!$D$5:$D$28252,"亲情卡",Sheet1!$E$5:$E$28252,"&lt;&gt;*调拨*")+SUMIFS(Sheet1!$F$5:$F$28252,Sheet1!$I$5:$I$28252,$B151,Sheet1!$L$5:$L$28252,$A151,Sheet1!$E$5:$E$28252,"*亲情卡*",Sheet1!$D$5:$D$28252,"&lt;&gt;亲情卡",Sheet1!$D$5:$D$28252,"&lt;&gt;内部转款",Sheet1!$D$5:$D$28252,"&lt;&gt;内部转账",Sheet1!$E$5:$E$28252,"&lt;&gt;*调拨*")</f>
        <v>0</v>
      </c>
      <c r="R151" s="32">
        <f>SUMIFS(Sheet1!$F$5:$F$28252,Sheet1!$I$5:$I$28252,$B151,Sheet1!$L$5:$L$28252,$A151,Sheet1!$D$5:$D$28252,"优惠券",Sheet1!$E$5:$E$28252,"&lt;&gt;*调拨*")+SUMIFS(Sheet1!$F$5:$F$28252,Sheet1!$I$5:$I$28252,$B151,Sheet1!$L$5:$L$28252,$A151,Sheet1!$E$5:$E$28252,"*优惠券*",Sheet1!$D$5:$D$28252,"&lt;&gt;优惠券",Sheet1!$D$5:$D$28252,"&lt;&gt;内部转款",Sheet1!$D$5:$D$28252,"&lt;&gt;内部转账",Sheet1!$E$5:$E$28252,"&lt;&gt;*调拨*")</f>
        <v>0</v>
      </c>
      <c r="S151" s="32">
        <f>SUMIFS(Sheet1!$F$5:$F$28252,Sheet1!$I$5:$I$28252,$B151,Sheet1!$L$5:$L$28252,$A151,Sheet1!$D$5:$D$28252,"代金券",Sheet1!$E$5:$E$28252,"&lt;&gt;*调拨*")+SUMIFS(Sheet1!$F$5:$F$28252,Sheet1!$I$5:$I$28252,$B151,Sheet1!$L$5:$L$28252,$A151,Sheet1!$E$5:$E$28252,"*代金券*",Sheet1!$D$5:$D$28252,"&lt;&gt;代金券",Sheet1!$D$5:$D$28252,"&lt;&gt;内部转款",Sheet1!$D$5:$D$28252,"&lt;&gt;内部转账",Sheet1!$E$5:$E$28252,"&lt;&gt;*调拨*")</f>
        <v>0</v>
      </c>
      <c r="T151" s="32">
        <f>SUMIFS(Sheet1!$F$5:$F$28252,Sheet1!$I$5:$I$28252,$B151,Sheet1!$L$5:$L$28252,$A151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151,Sheet1!$L$5:$L$28252,$A151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151,Sheet1!$L$5:$L$28252,$A151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151,Sheet1!$L$5:$L$28252,$A151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1" s="32">
        <f>SUMIFS(Sheet1!$F$5:$F$28252,Sheet1!$I$5:$I$28252,$B151,Sheet1!$L$5:$L$28252,$A151,Sheet1!$E$5:$E$28252,"*调拨*")</f>
        <v>0</v>
      </c>
      <c r="V151" s="32">
        <f>SUMIFS(Sheet1!$F$5:$F$28252,Sheet1!$I$5:$I$28252,$B151,Sheet1!$L$5:$L$28252,$A151,Sheet1!$D$5:$D$28252,"储值",Sheet1!$E$5:$E$28252,"&lt;&gt;*调拨*")+SUMIFS(Sheet1!$F$5:$F$28252,Sheet1!$I$5:$I$28252,$B151,Sheet1!$L$5:$L$28252,$A151,Sheet1!$E$5:$E$28252,"*储值*",Sheet1!$D$5:$D$28252,"&lt;&gt;储值",Sheet1!$D$5:$D$28252,"&lt;&gt;内部转款",Sheet1!$D$5:$D$28252,"&lt;&gt;内部转账",Sheet1!$E$5:$E$28252,"&lt;&gt;*调拨*")</f>
        <v>0</v>
      </c>
      <c r="W151" s="32">
        <f>SUMIFS(Sheet1!$F$5:$F$28252,Sheet1!$I$5:$I$28252,$B151,Sheet1!$L$5:$L$28252,$A151,Sheet1!$D$5:$D$28252,"效期",Sheet1!$E$5:$E$28252,"&lt;&gt;*调拨*")+SUMIFS(Sheet1!$F$5:$F$28252,Sheet1!$I$5:$I$28252,$B151,Sheet1!$L$5:$L$28252,$A151,Sheet1!$E$5:$E$28252,"*效期*",Sheet1!$D$5:$D$28252,"&lt;&gt;效期",Sheet1!$D$5:$D$28252,"&lt;&gt;内部转款",Sheet1!$D$5:$D$28252,"&lt;&gt;内部转账",Sheet1!$E$5:$E$28252,"&lt;&gt;*调拨*")</f>
        <v>16.1</v>
      </c>
      <c r="X151" s="32">
        <f>SUMIFS(Sheet1!$F$5:$F$28252,Sheet1!$I$5:$I$28252,$B151,Sheet1!$L$5:$L$28252,$A151,Sheet1!$D$5:$D$28252,"内部转款",Sheet1!$E$5:$E$28252,"&lt;&gt;*调拨*")+SUMIFS(Sheet1!$F$5:$F$28252,Sheet1!$I$5:$I$28252,$B151,Sheet1!$L$5:$L$28252,$A151,Sheet1!$D$5:$D$28252,"内部转账",Sheet1!$E$5:$E$28252,"&lt;&gt;*调拨*")</f>
        <v>0</v>
      </c>
      <c r="Y151" s="32">
        <f t="shared" si="8"/>
        <v>3842.45</v>
      </c>
      <c r="Z151" s="32">
        <f>SUMIFS(Sheet1!$F$5:$F$28252,Sheet1!$I$5:$I$28252,$B151,Sheet1!$L$5:$L$28252,$A151)</f>
        <v>43836.58</v>
      </c>
      <c r="AA151" s="32">
        <f>SUMIFS(Sheet1!$G$5:$G$28252,Sheet1!$I$5:$I$28252,$B151,Sheet1!$L$5:$L$28252,$A151,Sheet1!$D$5:$D$28252,"工资",Sheet1!$E$5:$E$28252,"&lt;&gt;*调拨*")+SUMIFS(Sheet1!$G$5:$G$28252,Sheet1!$I$5:$I$28252,$B151,Sheet1!$L$5:$L$28252,$A151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4347.75</v>
      </c>
      <c r="AB151" s="32">
        <f>SUMIFS(Sheet1!$G$5:$G$28252,Sheet1!$I$5:$I$28252,$B151,Sheet1!$L$5:$L$28252,$A151,Sheet1!$D$5:$D$28252,"水费",Sheet1!$E$5:$E$28252,"&lt;&gt;*调拨*")+SUMIFS(Sheet1!$G$5:$G$28252,Sheet1!$I$5:$I$28252,$B151,Sheet1!$L$5:$L$28252,$A151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1" s="32">
        <f>SUMIFS(Sheet1!$G$5:$G$28252,Sheet1!$I$5:$I$28252,$B151,Sheet1!$L$5:$L$28252,$A151,Sheet1!$D$5:$D$28252,"电费",Sheet1!$E$5:$E$28252,"&lt;&gt;*调拨*")+SUMIFS(Sheet1!$G$5:$G$28252,Sheet1!$I$5:$I$28252,$B151,Sheet1!$L$5:$L$28252,$A151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1" s="32">
        <f>SUMIFS(Sheet1!$G$5:$G$28252,Sheet1!$I$5:$I$28252,$B151,Sheet1!$L$5:$L$28252,$A151,Sheet1!$D$5:$D$28252,"宽带费",Sheet1!$E$5:$E$28252,"&lt;&gt;*调拨*")+SUMIFS(Sheet1!$G$5:$G$28252,Sheet1!$I$5:$I$28252,$B151,Sheet1!$L$5:$L$28252,$A151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51" s="32">
        <f>SUMIFS(Sheet1!$G$5:$G$28252,Sheet1!$I$5:$I$28252,$B151,Sheet1!$L$5:$L$28252,$A151,Sheet1!$D$5:$D$28252,"办公费",Sheet1!$E$5:$E$28252,"&lt;&gt;*调拨*")+SUMIFS(Sheet1!$G$5:$G$28252,Sheet1!$I$5:$I$28252,$B151,Sheet1!$L$5:$L$28252,$A151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1" s="32">
        <f>SUMIFS(Sheet1!$G$5:$G$28252,Sheet1!$I$5:$I$28252,$B151,Sheet1!$L$5:$L$28252,$A151,Sheet1!$D$5:$D$28252,"话费",Sheet1!$E$5:$E$28252,"&lt;&gt;*调拨*")+SUMIFS(Sheet1!$G$5:$G$28252,Sheet1!$I$5:$I$28252,$B151,Sheet1!$L$5:$L$28252,$A151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1" s="32">
        <f>SUMIFS(Sheet1!$G$5:$G$28252,Sheet1!$I$5:$I$28252,$B151,Sheet1!$L$5:$L$28252,$A151,Sheet1!$D$5:$D$28252,"房租",Sheet1!$E$5:$E$28252,"&lt;&gt;*调拨*")+SUMIFS(Sheet1!$G$5:$G$28252,Sheet1!$I$5:$I$28252,$B151,Sheet1!$L$5:$L$28252,$A151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1" s="32">
        <f>SUMIFS(Sheet1!$G$5:$G$28252,Sheet1!$I$5:$I$28252,$B151,Sheet1!$L$5:$L$28252,$A151,Sheet1!$E$5:$E$28252,"*调拨*")</f>
        <v>0</v>
      </c>
      <c r="AI151" s="32">
        <f>SUMIFS(Sheet1!$G$5:$G$28252,Sheet1!$I$5:$I$28252,$B151,Sheet1!$L$5:$L$28252,$A151,Sheet1!$D$5:$D$28252,"内部转款",Sheet1!$E$5:$E$28252,"&lt;&gt;*调拨*")+SUMIFS(Sheet1!$G$5:$G$28252,Sheet1!$I$5:$I$28252,$B151,Sheet1!$L$5:$L$28252,$A151,Sheet1!$D$5:$D$28252,"内部转账",Sheet1!$E$5:$E$28252,"&lt;&gt;*调拨*")</f>
        <v>0</v>
      </c>
      <c r="AJ151" s="32">
        <f t="shared" si="9"/>
        <v>0</v>
      </c>
      <c r="AK151" s="32">
        <f>SUMIFS(Sheet1!$G$5:$G$28252,Sheet1!$I$5:$I$28252,$B151,Sheet1!$L$5:$L$28252,$A151)</f>
        <v>4347.75</v>
      </c>
      <c r="AL151" s="32">
        <f t="shared" si="10"/>
        <v>39488.83</v>
      </c>
    </row>
    <row r="152" ht="16.5" spans="1:38">
      <c r="A152" s="30">
        <v>202602</v>
      </c>
      <c r="B152" s="31" t="s">
        <v>196</v>
      </c>
      <c r="C152" s="32">
        <f>SUMIFS(Sheet1!$F$5:$F$28252,Sheet1!$I$5:$I$28252,$B152,Sheet1!$L$5:$L$28252,$A152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26116.04</v>
      </c>
      <c r="D152" s="32">
        <f>SUMIFS(Sheet1!$F$5:$F$28252,Sheet1!$I$5:$I$28252,$B152,Sheet1!$L$5:$L$28252,$A152,Sheet1!$D$5:$D$28252,"医保即时拨付",Sheet1!$E$5:$E$28252,"&lt;&gt;*调拨*")+SUMIFS(Sheet1!$F$5:$F$28252,Sheet1!$I$5:$I$28252,$B152,Sheet1!$L$5:$L$28252,$A152,Sheet1!$E$5:$E$28252,"*医保即时拨付*",Sheet1!$D$5:$D$28252,"&lt;&gt;医保即时拨付",Sheet1!$D$5:$D$28252,"&lt;&gt;内部转款",Sheet1!$D$5:$D$28252,"&lt;&gt;内部转账",Sheet1!$E$5:$E$28252,"&lt;&gt;*调拨*")</f>
        <v>571.1</v>
      </c>
      <c r="E152" s="32">
        <f>SUMIFS(Sheet1!$F$5:$F$28252,Sheet1!$I$5:$I$28252,$B152,Sheet1!$L$5:$L$28252,$A152,Sheet1!$D$5:$D$28252,"医保",Sheet1!$E$5:$E$28252,"&lt;&gt;*调拨*",Sheet1!$E$5:$E$28252,"&lt;&gt;*医保即时拨付*")+SUMIFS(Sheet1!$F$5:$F$28252,Sheet1!$I$5:$I$28252,$B152,Sheet1!$L$5:$L$28252,$A152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1835.79</v>
      </c>
      <c r="F152" s="32">
        <f>SUMIFS(Sheet1!$F$5:$F$28252,Sheet1!$I$5:$I$28252,$B152,Sheet1!$L$5:$L$28252,$A152,Sheet1!$D$5:$D$28252,"聚合",Sheet1!$E$5:$E$28252,"&lt;&gt;*调拨*")+SUMIFS(Sheet1!$F$5:$F$28252,Sheet1!$I$5:$I$28252,$B152,Sheet1!$L$5:$L$28252,$A152,Sheet1!$E$5:$E$28252,"*聚合*",Sheet1!$D$5:$D$28252,"&lt;&gt;聚合",Sheet1!$D$5:$D$28252,"&lt;&gt;内部转款",Sheet1!$D$5:$D$28252,"&lt;&gt;内部转账",Sheet1!$E$5:$E$28252,"&lt;&gt;*调拨*")</f>
        <v>10134.21</v>
      </c>
      <c r="G152" s="32">
        <f>SUMIFS(Sheet1!$F$5:$F$28252,Sheet1!$I$5:$I$28252,$B152,Sheet1!$L$5:$L$28252,$A152,Sheet1!$D$5:$D$28252,"24小时微信",Sheet1!$E$5:$E$28252,"&lt;&gt;*调拨*")+SUMIFS(Sheet1!$F$5:$F$28252,Sheet1!$I$5:$I$28252,$B152,Sheet1!$L$5:$L$28252,$A152,Sheet1!$E$5:$E$28252,"*24小时微信*",Sheet1!$D$5:$D$28252,"&lt;&gt;24小时微信",Sheet1!$D$5:$D$28252,"&lt;&gt;内部转款",Sheet1!$D$5:$D$28252,"&lt;&gt;内部转账",Sheet1!$E$5:$E$28252,"&lt;&gt;*调拨*")</f>
        <v>0</v>
      </c>
      <c r="H152" s="32">
        <f>SUMIFS(Sheet1!$F$5:$F$28252,Sheet1!$I$5:$I$28252,$B152,Sheet1!$L$5:$L$28252,$A152,Sheet1!$D$5:$D$28252,"美团",Sheet1!$E$5:$E$28252,"&lt;&gt;*调拨*")+SUMIFS(Sheet1!$F$5:$F$28252,Sheet1!$I$5:$I$28252,$B152,Sheet1!$L$5:$L$28252,$A152,Sheet1!$E$5:$E$28252,"*美团*",Sheet1!$D$5:$D$28252,"&lt;&gt;美团",Sheet1!$D$5:$D$28252,"&lt;&gt;内部转款",Sheet1!$D$5:$D$28252,"&lt;&gt;内部转账",Sheet1!$E$5:$E$28252,"&lt;&gt;*调拨*")</f>
        <v>0</v>
      </c>
      <c r="I152" s="32">
        <f>SUMIFS(Sheet1!$F$5:$F$28252,Sheet1!$I$5:$I$28252,$B152,Sheet1!$L$5:$L$28252,$A152,Sheet1!$D$5:$D$28252,"饿了么",Sheet1!$E$5:$E$28252,"&lt;&gt;*调拨*")+SUMIFS(Sheet1!$F$5:$F$28252,Sheet1!$I$5:$I$28252,$B152,Sheet1!$L$5:$L$28252,$A152,Sheet1!$E$5:$E$28252,"*饿了么*",Sheet1!$D$5:$D$28252,"&lt;&gt;饿了么",Sheet1!$D$5:$D$28252,"&lt;&gt;内部转款",Sheet1!$D$5:$D$28252,"&lt;&gt;内部转账",Sheet1!$E$5:$E$28252,"&lt;&gt;*调拨*")</f>
        <v>0</v>
      </c>
      <c r="J152" s="32">
        <f>SUMIFS(Sheet1!$F$5:$F$28252,Sheet1!$I$5:$I$28252,$B152,Sheet1!$L$5:$L$28252,$A152,Sheet1!$D$5:$D$28252,"健E卡",Sheet1!$E$5:$E$28252,"&lt;&gt;*调拨*")+SUMIFS(Sheet1!$F$5:$F$28252,Sheet1!$I$5:$I$28252,$B152,Sheet1!$L$5:$L$28252,$A152,Sheet1!$E$5:$E$28252,"*健E卡*",Sheet1!$D$5:$D$28252,"&lt;&gt;健E卡",Sheet1!$D$5:$D$28252,"&lt;&gt;内部转款",Sheet1!$D$5:$D$28252,"&lt;&gt;内部转账",Sheet1!$E$5:$E$28252,"&lt;&gt;*调拨*")</f>
        <v>0</v>
      </c>
      <c r="K152" s="32">
        <f>SUMIFS(Sheet1!$F$5:$F$28252,Sheet1!$I$5:$I$28252,$B152,Sheet1!$L$5:$L$28252,$A152,Sheet1!$D$5:$D$28252,"抖音",Sheet1!$E$5:$E$28252,"&lt;&gt;*调拨*")+SUMIFS(Sheet1!$F$5:$F$28252,Sheet1!$I$5:$I$28252,$B152,Sheet1!$L$5:$L$28252,$A152,Sheet1!$E$5:$E$28252,"*抖音*",Sheet1!$D$5:$D$28252,"&lt;&gt;抖音",Sheet1!$D$5:$D$28252,"&lt;&gt;内部转款",Sheet1!$D$5:$D$28252,"&lt;&gt;内部转账",Sheet1!$E$5:$E$28252,"&lt;&gt;*调拨*")</f>
        <v>0</v>
      </c>
      <c r="L152" s="32">
        <f>SUMIFS(Sheet1!$F$5:$F$28252,Sheet1!$I$5:$I$28252,$B152,Sheet1!$L$5:$L$28252,$A152,Sheet1!$D$5:$D$28252,"医卡通",Sheet1!$E$5:$E$28252,"&lt;&gt;*调拨*")+SUMIFS(Sheet1!$F$5:$F$28252,Sheet1!$I$5:$I$28252,$B152,Sheet1!$L$5:$L$28252,$A152,Sheet1!$E$5:$E$28252,"*医卡通*",Sheet1!$D$5:$D$28252,"&lt;&gt;医卡通",Sheet1!$D$5:$D$28252,"&lt;&gt;内部转款",Sheet1!$D$5:$D$28252,"&lt;&gt;内部转账",Sheet1!$E$5:$E$28252,"&lt;&gt;*调拨*")</f>
        <v>0</v>
      </c>
      <c r="M152" s="32">
        <f>SUMIFS(Sheet1!$F$5:$F$28252,Sheet1!$I$5:$I$28252,$B152,Sheet1!$L$5:$L$28252,$A152,Sheet1!$D$5:$D$28252,"企健网",Sheet1!$E$5:$E$28252,"&lt;&gt;*调拨*")+SUMIFS(Sheet1!$F$5:$F$28252,Sheet1!$I$5:$I$28252,$B152,Sheet1!$L$5:$L$28252,$A152,Sheet1!$E$5:$E$28252,"*企健网*",Sheet1!$D$5:$D$28252,"&lt;&gt;企健网",Sheet1!$D$5:$D$28252,"&lt;&gt;内部转款",Sheet1!$D$5:$D$28252,"&lt;&gt;内部转账",Sheet1!$E$5:$E$28252,"&lt;&gt;*调拨*")</f>
        <v>0</v>
      </c>
      <c r="N152" s="32">
        <f>SUMIFS(Sheet1!$F$5:$F$28252,Sheet1!$I$5:$I$28252,$B152,Sheet1!$L$5:$L$28252,$A152,Sheet1!$D$5:$D$28252,"银联",Sheet1!$E$5:$E$28252,"&lt;&gt;*调拨*")+SUMIFS(Sheet1!$F$5:$F$28252,Sheet1!$I$5:$I$28252,$B152,Sheet1!$L$5:$L$28252,$A152,Sheet1!$E$5:$E$28252,"*银联*",Sheet1!$D$5:$D$28252,"&lt;&gt;银联",Sheet1!$D$5:$D$28252,"&lt;&gt;内部转款",Sheet1!$D$5:$D$28252,"&lt;&gt;内部转账",Sheet1!$E$5:$E$28252,"&lt;&gt;*调拨*")</f>
        <v>0</v>
      </c>
      <c r="O152" s="32">
        <f>SUMIFS(Sheet1!$F$5:$F$28252,Sheet1!$I$5:$I$28252,$B152,Sheet1!$L$5:$L$28252,$A152,Sheet1!$D$5:$D$28252,"京东",Sheet1!$E$5:$E$28252,"&lt;&gt;*调拨*")+SUMIFS(Sheet1!$F$5:$F$28252,Sheet1!$I$5:$I$28252,$B152,Sheet1!$L$5:$L$28252,$A152,Sheet1!$E$5:$E$28252,"*京东*",Sheet1!$D$5:$D$28252,"&lt;&gt;京东",Sheet1!$D$5:$D$28252,"&lt;&gt;内部转款",Sheet1!$D$5:$D$28252,"&lt;&gt;内部转账",Sheet1!$E$5:$E$28252,"&lt;&gt;*调拨*")</f>
        <v>0</v>
      </c>
      <c r="P152" s="32">
        <f>SUMIFS(Sheet1!$F$5:$F$28252,Sheet1!$I$5:$I$28252,$B152,Sheet1!$L$5:$L$28252,$A152,Sheet1!$D$5:$D$28252,"药机微信",Sheet1!$E$5:$E$28252,"&lt;&gt;*调拨*")+SUMIFS(Sheet1!$F$5:$F$28252,Sheet1!$I$5:$I$28252,$B152,Sheet1!$L$5:$L$28252,$A152,Sheet1!$E$5:$E$28252,"*药机微信*",Sheet1!$D$5:$D$28252,"&lt;&gt;药机微信",Sheet1!$D$5:$D$28252,"&lt;&gt;内部转款",Sheet1!$D$5:$D$28252,"&lt;&gt;内部转账",Sheet1!$E$5:$E$28252,"&lt;&gt;*调拨*")</f>
        <v>0</v>
      </c>
      <c r="Q152" s="32">
        <f>SUMIFS(Sheet1!$F$5:$F$28252,Sheet1!$I$5:$I$28252,$B152,Sheet1!$L$5:$L$28252,$A152,Sheet1!$D$5:$D$28252,"亲情卡",Sheet1!$E$5:$E$28252,"&lt;&gt;*调拨*")+SUMIFS(Sheet1!$F$5:$F$28252,Sheet1!$I$5:$I$28252,$B152,Sheet1!$L$5:$L$28252,$A152,Sheet1!$E$5:$E$28252,"*亲情卡*",Sheet1!$D$5:$D$28252,"&lt;&gt;亲情卡",Sheet1!$D$5:$D$28252,"&lt;&gt;内部转款",Sheet1!$D$5:$D$28252,"&lt;&gt;内部转账",Sheet1!$E$5:$E$28252,"&lt;&gt;*调拨*")</f>
        <v>0</v>
      </c>
      <c r="R152" s="32">
        <f>SUMIFS(Sheet1!$F$5:$F$28252,Sheet1!$I$5:$I$28252,$B152,Sheet1!$L$5:$L$28252,$A152,Sheet1!$D$5:$D$28252,"优惠券",Sheet1!$E$5:$E$28252,"&lt;&gt;*调拨*")+SUMIFS(Sheet1!$F$5:$F$28252,Sheet1!$I$5:$I$28252,$B152,Sheet1!$L$5:$L$28252,$A152,Sheet1!$E$5:$E$28252,"*优惠券*",Sheet1!$D$5:$D$28252,"&lt;&gt;优惠券",Sheet1!$D$5:$D$28252,"&lt;&gt;内部转款",Sheet1!$D$5:$D$28252,"&lt;&gt;内部转账",Sheet1!$E$5:$E$28252,"&lt;&gt;*调拨*")</f>
        <v>0</v>
      </c>
      <c r="S152" s="32">
        <f>SUMIFS(Sheet1!$F$5:$F$28252,Sheet1!$I$5:$I$28252,$B152,Sheet1!$L$5:$L$28252,$A152,Sheet1!$D$5:$D$28252,"代金券",Sheet1!$E$5:$E$28252,"&lt;&gt;*调拨*")+SUMIFS(Sheet1!$F$5:$F$28252,Sheet1!$I$5:$I$28252,$B152,Sheet1!$L$5:$L$28252,$A152,Sheet1!$E$5:$E$28252,"*代金券*",Sheet1!$D$5:$D$28252,"&lt;&gt;代金券",Sheet1!$D$5:$D$28252,"&lt;&gt;内部转款",Sheet1!$D$5:$D$28252,"&lt;&gt;内部转账",Sheet1!$E$5:$E$28252,"&lt;&gt;*调拨*")</f>
        <v>0</v>
      </c>
      <c r="T152" s="32">
        <f>SUMIFS(Sheet1!$F$5:$F$28252,Sheet1!$I$5:$I$28252,$B152,Sheet1!$L$5:$L$28252,$A152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152,Sheet1!$L$5:$L$28252,$A152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152,Sheet1!$L$5:$L$28252,$A152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152,Sheet1!$L$5:$L$28252,$A152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2" s="32">
        <f>SUMIFS(Sheet1!$F$5:$F$28252,Sheet1!$I$5:$I$28252,$B152,Sheet1!$L$5:$L$28252,$A152,Sheet1!$E$5:$E$28252,"*调拨*")</f>
        <v>0</v>
      </c>
      <c r="V152" s="32">
        <f>SUMIFS(Sheet1!$F$5:$F$28252,Sheet1!$I$5:$I$28252,$B152,Sheet1!$L$5:$L$28252,$A152,Sheet1!$D$5:$D$28252,"储值",Sheet1!$E$5:$E$28252,"&lt;&gt;*调拨*")+SUMIFS(Sheet1!$F$5:$F$28252,Sheet1!$I$5:$I$28252,$B152,Sheet1!$L$5:$L$28252,$A152,Sheet1!$E$5:$E$28252,"*储值*",Sheet1!$D$5:$D$28252,"&lt;&gt;储值",Sheet1!$D$5:$D$28252,"&lt;&gt;内部转款",Sheet1!$D$5:$D$28252,"&lt;&gt;内部转账",Sheet1!$E$5:$E$28252,"&lt;&gt;*调拨*")</f>
        <v>0</v>
      </c>
      <c r="W152" s="32">
        <f>SUMIFS(Sheet1!$F$5:$F$28252,Sheet1!$I$5:$I$28252,$B152,Sheet1!$L$5:$L$28252,$A152,Sheet1!$D$5:$D$28252,"效期",Sheet1!$E$5:$E$28252,"&lt;&gt;*调拨*")+SUMIFS(Sheet1!$F$5:$F$28252,Sheet1!$I$5:$I$28252,$B152,Sheet1!$L$5:$L$28252,$A152,Sheet1!$E$5:$E$28252,"*效期*",Sheet1!$D$5:$D$28252,"&lt;&gt;效期",Sheet1!$D$5:$D$28252,"&lt;&gt;内部转款",Sheet1!$D$5:$D$28252,"&lt;&gt;内部转账",Sheet1!$E$5:$E$28252,"&lt;&gt;*调拨*")</f>
        <v>125.72</v>
      </c>
      <c r="X152" s="32">
        <f>SUMIFS(Sheet1!$F$5:$F$28252,Sheet1!$I$5:$I$28252,$B152,Sheet1!$L$5:$L$28252,$A152,Sheet1!$D$5:$D$28252,"内部转款",Sheet1!$E$5:$E$28252,"&lt;&gt;*调拨*")+SUMIFS(Sheet1!$F$5:$F$28252,Sheet1!$I$5:$I$28252,$B152,Sheet1!$L$5:$L$28252,$A152,Sheet1!$D$5:$D$28252,"内部转账",Sheet1!$E$5:$E$28252,"&lt;&gt;*调拨*")</f>
        <v>0</v>
      </c>
      <c r="Y152" s="32">
        <f t="shared" si="8"/>
        <v>0</v>
      </c>
      <c r="Z152" s="32">
        <f>SUMIFS(Sheet1!$F$5:$F$28252,Sheet1!$I$5:$I$28252,$B152,Sheet1!$L$5:$L$28252,$A152)</f>
        <v>38782.86</v>
      </c>
      <c r="AA152" s="32">
        <f>SUMIFS(Sheet1!$G$5:$G$28252,Sheet1!$I$5:$I$28252,$B152,Sheet1!$L$5:$L$28252,$A152,Sheet1!$D$5:$D$28252,"工资",Sheet1!$E$5:$E$28252,"&lt;&gt;*调拨*")+SUMIFS(Sheet1!$G$5:$G$28252,Sheet1!$I$5:$I$28252,$B152,Sheet1!$L$5:$L$28252,$A152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3947.13</v>
      </c>
      <c r="AB152" s="32">
        <f>SUMIFS(Sheet1!$G$5:$G$28252,Sheet1!$I$5:$I$28252,$B152,Sheet1!$L$5:$L$28252,$A152,Sheet1!$D$5:$D$28252,"水费",Sheet1!$E$5:$E$28252,"&lt;&gt;*调拨*")+SUMIFS(Sheet1!$G$5:$G$28252,Sheet1!$I$5:$I$28252,$B152,Sheet1!$L$5:$L$28252,$A152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2" s="32">
        <f>SUMIFS(Sheet1!$G$5:$G$28252,Sheet1!$I$5:$I$28252,$B152,Sheet1!$L$5:$L$28252,$A152,Sheet1!$D$5:$D$28252,"电费",Sheet1!$E$5:$E$28252,"&lt;&gt;*调拨*")+SUMIFS(Sheet1!$G$5:$G$28252,Sheet1!$I$5:$I$28252,$B152,Sheet1!$L$5:$L$28252,$A152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2" s="32">
        <f>SUMIFS(Sheet1!$G$5:$G$28252,Sheet1!$I$5:$I$28252,$B152,Sheet1!$L$5:$L$28252,$A152,Sheet1!$D$5:$D$28252,"宽带费",Sheet1!$E$5:$E$28252,"&lt;&gt;*调拨*")+SUMIFS(Sheet1!$G$5:$G$28252,Sheet1!$I$5:$I$28252,$B152,Sheet1!$L$5:$L$28252,$A152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52" s="32">
        <f>SUMIFS(Sheet1!$G$5:$G$28252,Sheet1!$I$5:$I$28252,$B152,Sheet1!$L$5:$L$28252,$A152,Sheet1!$D$5:$D$28252,"办公费",Sheet1!$E$5:$E$28252,"&lt;&gt;*调拨*")+SUMIFS(Sheet1!$G$5:$G$28252,Sheet1!$I$5:$I$28252,$B152,Sheet1!$L$5:$L$28252,$A152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2" s="32">
        <f>SUMIFS(Sheet1!$G$5:$G$28252,Sheet1!$I$5:$I$28252,$B152,Sheet1!$L$5:$L$28252,$A152,Sheet1!$D$5:$D$28252,"话费",Sheet1!$E$5:$E$28252,"&lt;&gt;*调拨*")+SUMIFS(Sheet1!$G$5:$G$28252,Sheet1!$I$5:$I$28252,$B152,Sheet1!$L$5:$L$28252,$A152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2" s="32">
        <f>SUMIFS(Sheet1!$G$5:$G$28252,Sheet1!$I$5:$I$28252,$B152,Sheet1!$L$5:$L$28252,$A152,Sheet1!$D$5:$D$28252,"房租",Sheet1!$E$5:$E$28252,"&lt;&gt;*调拨*")+SUMIFS(Sheet1!$G$5:$G$28252,Sheet1!$I$5:$I$28252,$B152,Sheet1!$L$5:$L$28252,$A152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2" s="32">
        <f>SUMIFS(Sheet1!$G$5:$G$28252,Sheet1!$I$5:$I$28252,$B152,Sheet1!$L$5:$L$28252,$A152,Sheet1!$E$5:$E$28252,"*调拨*")</f>
        <v>0</v>
      </c>
      <c r="AI152" s="32">
        <f>SUMIFS(Sheet1!$G$5:$G$28252,Sheet1!$I$5:$I$28252,$B152,Sheet1!$L$5:$L$28252,$A152,Sheet1!$D$5:$D$28252,"内部转款",Sheet1!$E$5:$E$28252,"&lt;&gt;*调拨*")+SUMIFS(Sheet1!$G$5:$G$28252,Sheet1!$I$5:$I$28252,$B152,Sheet1!$L$5:$L$28252,$A152,Sheet1!$D$5:$D$28252,"内部转账",Sheet1!$E$5:$E$28252,"&lt;&gt;*调拨*")</f>
        <v>0</v>
      </c>
      <c r="AJ152" s="32">
        <f t="shared" si="9"/>
        <v>0</v>
      </c>
      <c r="AK152" s="32">
        <f>SUMIFS(Sheet1!$G$5:$G$28252,Sheet1!$I$5:$I$28252,$B152,Sheet1!$L$5:$L$28252,$A152)</f>
        <v>3947.13</v>
      </c>
      <c r="AL152" s="32">
        <f t="shared" si="10"/>
        <v>34835.73</v>
      </c>
    </row>
    <row r="153" ht="16.5" spans="1:38">
      <c r="A153" s="30">
        <v>202602</v>
      </c>
      <c r="B153" s="31" t="s">
        <v>109</v>
      </c>
      <c r="C153" s="32">
        <f>SUMIFS(Sheet1!$F$5:$F$28252,Sheet1!$I$5:$I$28252,$B153,Sheet1!$L$5:$L$28252,$A153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20405.04</v>
      </c>
      <c r="D153" s="32">
        <f>SUMIFS(Sheet1!$F$5:$F$28252,Sheet1!$I$5:$I$28252,$B153,Sheet1!$L$5:$L$28252,$A153,Sheet1!$D$5:$D$28252,"医保即时拨付",Sheet1!$E$5:$E$28252,"&lt;&gt;*调拨*")+SUMIFS(Sheet1!$F$5:$F$28252,Sheet1!$I$5:$I$28252,$B153,Sheet1!$L$5:$L$28252,$A153,Sheet1!$E$5:$E$28252,"*医保即时拨付*",Sheet1!$D$5:$D$28252,"&lt;&gt;医保即时拨付",Sheet1!$D$5:$D$28252,"&lt;&gt;内部转款",Sheet1!$D$5:$D$28252,"&lt;&gt;内部转账",Sheet1!$E$5:$E$28252,"&lt;&gt;*调拨*")</f>
        <v>1143.74</v>
      </c>
      <c r="E153" s="32">
        <f>SUMIFS(Sheet1!$F$5:$F$28252,Sheet1!$I$5:$I$28252,$B153,Sheet1!$L$5:$L$28252,$A153,Sheet1!$D$5:$D$28252,"医保",Sheet1!$E$5:$E$28252,"&lt;&gt;*调拨*",Sheet1!$E$5:$E$28252,"&lt;&gt;*医保即时拨付*")+SUMIFS(Sheet1!$F$5:$F$28252,Sheet1!$I$5:$I$28252,$B153,Sheet1!$L$5:$L$28252,$A153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2400.81</v>
      </c>
      <c r="F153" s="32">
        <f>SUMIFS(Sheet1!$F$5:$F$28252,Sheet1!$I$5:$I$28252,$B153,Sheet1!$L$5:$L$28252,$A153,Sheet1!$D$5:$D$28252,"聚合",Sheet1!$E$5:$E$28252,"&lt;&gt;*调拨*")+SUMIFS(Sheet1!$F$5:$F$28252,Sheet1!$I$5:$I$28252,$B153,Sheet1!$L$5:$L$28252,$A153,Sheet1!$E$5:$E$28252,"*聚合*",Sheet1!$D$5:$D$28252,"&lt;&gt;聚合",Sheet1!$D$5:$D$28252,"&lt;&gt;内部转款",Sheet1!$D$5:$D$28252,"&lt;&gt;内部转账",Sheet1!$E$5:$E$28252,"&lt;&gt;*调拨*")</f>
        <v>33405.2</v>
      </c>
      <c r="G153" s="32">
        <f>SUMIFS(Sheet1!$F$5:$F$28252,Sheet1!$I$5:$I$28252,$B153,Sheet1!$L$5:$L$28252,$A153,Sheet1!$D$5:$D$28252,"24小时微信",Sheet1!$E$5:$E$28252,"&lt;&gt;*调拨*")+SUMIFS(Sheet1!$F$5:$F$28252,Sheet1!$I$5:$I$28252,$B153,Sheet1!$L$5:$L$28252,$A153,Sheet1!$E$5:$E$28252,"*24小时微信*",Sheet1!$D$5:$D$28252,"&lt;&gt;24小时微信",Sheet1!$D$5:$D$28252,"&lt;&gt;内部转款",Sheet1!$D$5:$D$28252,"&lt;&gt;内部转账",Sheet1!$E$5:$E$28252,"&lt;&gt;*调拨*")</f>
        <v>0</v>
      </c>
      <c r="H153" s="32">
        <f>SUMIFS(Sheet1!$F$5:$F$28252,Sheet1!$I$5:$I$28252,$B153,Sheet1!$L$5:$L$28252,$A153,Sheet1!$D$5:$D$28252,"美团",Sheet1!$E$5:$E$28252,"&lt;&gt;*调拨*")+SUMIFS(Sheet1!$F$5:$F$28252,Sheet1!$I$5:$I$28252,$B153,Sheet1!$L$5:$L$28252,$A153,Sheet1!$E$5:$E$28252,"*美团*",Sheet1!$D$5:$D$28252,"&lt;&gt;美团",Sheet1!$D$5:$D$28252,"&lt;&gt;内部转款",Sheet1!$D$5:$D$28252,"&lt;&gt;内部转账",Sheet1!$E$5:$E$28252,"&lt;&gt;*调拨*")</f>
        <v>0</v>
      </c>
      <c r="I153" s="32">
        <f>SUMIFS(Sheet1!$F$5:$F$28252,Sheet1!$I$5:$I$28252,$B153,Sheet1!$L$5:$L$28252,$A153,Sheet1!$D$5:$D$28252,"饿了么",Sheet1!$E$5:$E$28252,"&lt;&gt;*调拨*")+SUMIFS(Sheet1!$F$5:$F$28252,Sheet1!$I$5:$I$28252,$B153,Sheet1!$L$5:$L$28252,$A153,Sheet1!$E$5:$E$28252,"*饿了么*",Sheet1!$D$5:$D$28252,"&lt;&gt;饿了么",Sheet1!$D$5:$D$28252,"&lt;&gt;内部转款",Sheet1!$D$5:$D$28252,"&lt;&gt;内部转账",Sheet1!$E$5:$E$28252,"&lt;&gt;*调拨*")</f>
        <v>0</v>
      </c>
      <c r="J153" s="32">
        <f>SUMIFS(Sheet1!$F$5:$F$28252,Sheet1!$I$5:$I$28252,$B153,Sheet1!$L$5:$L$28252,$A153,Sheet1!$D$5:$D$28252,"健E卡",Sheet1!$E$5:$E$28252,"&lt;&gt;*调拨*")+SUMIFS(Sheet1!$F$5:$F$28252,Sheet1!$I$5:$I$28252,$B153,Sheet1!$L$5:$L$28252,$A153,Sheet1!$E$5:$E$28252,"*健E卡*",Sheet1!$D$5:$D$28252,"&lt;&gt;健E卡",Sheet1!$D$5:$D$28252,"&lt;&gt;内部转款",Sheet1!$D$5:$D$28252,"&lt;&gt;内部转账",Sheet1!$E$5:$E$28252,"&lt;&gt;*调拨*")</f>
        <v>0</v>
      </c>
      <c r="K153" s="32">
        <f>SUMIFS(Sheet1!$F$5:$F$28252,Sheet1!$I$5:$I$28252,$B153,Sheet1!$L$5:$L$28252,$A153,Sheet1!$D$5:$D$28252,"抖音",Sheet1!$E$5:$E$28252,"&lt;&gt;*调拨*")+SUMIFS(Sheet1!$F$5:$F$28252,Sheet1!$I$5:$I$28252,$B153,Sheet1!$L$5:$L$28252,$A153,Sheet1!$E$5:$E$28252,"*抖音*",Sheet1!$D$5:$D$28252,"&lt;&gt;抖音",Sheet1!$D$5:$D$28252,"&lt;&gt;内部转款",Sheet1!$D$5:$D$28252,"&lt;&gt;内部转账",Sheet1!$E$5:$E$28252,"&lt;&gt;*调拨*")</f>
        <v>0</v>
      </c>
      <c r="L153" s="32">
        <f>SUMIFS(Sheet1!$F$5:$F$28252,Sheet1!$I$5:$I$28252,$B153,Sheet1!$L$5:$L$28252,$A153,Sheet1!$D$5:$D$28252,"医卡通",Sheet1!$E$5:$E$28252,"&lt;&gt;*调拨*")+SUMIFS(Sheet1!$F$5:$F$28252,Sheet1!$I$5:$I$28252,$B153,Sheet1!$L$5:$L$28252,$A153,Sheet1!$E$5:$E$28252,"*医卡通*",Sheet1!$D$5:$D$28252,"&lt;&gt;医卡通",Sheet1!$D$5:$D$28252,"&lt;&gt;内部转款",Sheet1!$D$5:$D$28252,"&lt;&gt;内部转账",Sheet1!$E$5:$E$28252,"&lt;&gt;*调拨*")</f>
        <v>0</v>
      </c>
      <c r="M153" s="32">
        <f>SUMIFS(Sheet1!$F$5:$F$28252,Sheet1!$I$5:$I$28252,$B153,Sheet1!$L$5:$L$28252,$A153,Sheet1!$D$5:$D$28252,"企健网",Sheet1!$E$5:$E$28252,"&lt;&gt;*调拨*")+SUMIFS(Sheet1!$F$5:$F$28252,Sheet1!$I$5:$I$28252,$B153,Sheet1!$L$5:$L$28252,$A153,Sheet1!$E$5:$E$28252,"*企健网*",Sheet1!$D$5:$D$28252,"&lt;&gt;企健网",Sheet1!$D$5:$D$28252,"&lt;&gt;内部转款",Sheet1!$D$5:$D$28252,"&lt;&gt;内部转账",Sheet1!$E$5:$E$28252,"&lt;&gt;*调拨*")</f>
        <v>0</v>
      </c>
      <c r="N153" s="32">
        <f>SUMIFS(Sheet1!$F$5:$F$28252,Sheet1!$I$5:$I$28252,$B153,Sheet1!$L$5:$L$28252,$A153,Sheet1!$D$5:$D$28252,"银联",Sheet1!$E$5:$E$28252,"&lt;&gt;*调拨*")+SUMIFS(Sheet1!$F$5:$F$28252,Sheet1!$I$5:$I$28252,$B153,Sheet1!$L$5:$L$28252,$A153,Sheet1!$E$5:$E$28252,"*银联*",Sheet1!$D$5:$D$28252,"&lt;&gt;银联",Sheet1!$D$5:$D$28252,"&lt;&gt;内部转款",Sheet1!$D$5:$D$28252,"&lt;&gt;内部转账",Sheet1!$E$5:$E$28252,"&lt;&gt;*调拨*")</f>
        <v>0</v>
      </c>
      <c r="O153" s="32">
        <f>SUMIFS(Sheet1!$F$5:$F$28252,Sheet1!$I$5:$I$28252,$B153,Sheet1!$L$5:$L$28252,$A153,Sheet1!$D$5:$D$28252,"京东",Sheet1!$E$5:$E$28252,"&lt;&gt;*调拨*")+SUMIFS(Sheet1!$F$5:$F$28252,Sheet1!$I$5:$I$28252,$B153,Sheet1!$L$5:$L$28252,$A153,Sheet1!$E$5:$E$28252,"*京东*",Sheet1!$D$5:$D$28252,"&lt;&gt;京东",Sheet1!$D$5:$D$28252,"&lt;&gt;内部转款",Sheet1!$D$5:$D$28252,"&lt;&gt;内部转账",Sheet1!$E$5:$E$28252,"&lt;&gt;*调拨*")</f>
        <v>0</v>
      </c>
      <c r="P153" s="32">
        <f>SUMIFS(Sheet1!$F$5:$F$28252,Sheet1!$I$5:$I$28252,$B153,Sheet1!$L$5:$L$28252,$A153,Sheet1!$D$5:$D$28252,"药机微信",Sheet1!$E$5:$E$28252,"&lt;&gt;*调拨*")+SUMIFS(Sheet1!$F$5:$F$28252,Sheet1!$I$5:$I$28252,$B153,Sheet1!$L$5:$L$28252,$A153,Sheet1!$E$5:$E$28252,"*药机微信*",Sheet1!$D$5:$D$28252,"&lt;&gt;药机微信",Sheet1!$D$5:$D$28252,"&lt;&gt;内部转款",Sheet1!$D$5:$D$28252,"&lt;&gt;内部转账",Sheet1!$E$5:$E$28252,"&lt;&gt;*调拨*")</f>
        <v>0</v>
      </c>
      <c r="Q153" s="32">
        <f>SUMIFS(Sheet1!$F$5:$F$28252,Sheet1!$I$5:$I$28252,$B153,Sheet1!$L$5:$L$28252,$A153,Sheet1!$D$5:$D$28252,"亲情卡",Sheet1!$E$5:$E$28252,"&lt;&gt;*调拨*")+SUMIFS(Sheet1!$F$5:$F$28252,Sheet1!$I$5:$I$28252,$B153,Sheet1!$L$5:$L$28252,$A153,Sheet1!$E$5:$E$28252,"*亲情卡*",Sheet1!$D$5:$D$28252,"&lt;&gt;亲情卡",Sheet1!$D$5:$D$28252,"&lt;&gt;内部转款",Sheet1!$D$5:$D$28252,"&lt;&gt;内部转账",Sheet1!$E$5:$E$28252,"&lt;&gt;*调拨*")</f>
        <v>0</v>
      </c>
      <c r="R153" s="32">
        <f>SUMIFS(Sheet1!$F$5:$F$28252,Sheet1!$I$5:$I$28252,$B153,Sheet1!$L$5:$L$28252,$A153,Sheet1!$D$5:$D$28252,"优惠券",Sheet1!$E$5:$E$28252,"&lt;&gt;*调拨*")+SUMIFS(Sheet1!$F$5:$F$28252,Sheet1!$I$5:$I$28252,$B153,Sheet1!$L$5:$L$28252,$A153,Sheet1!$E$5:$E$28252,"*优惠券*",Sheet1!$D$5:$D$28252,"&lt;&gt;优惠券",Sheet1!$D$5:$D$28252,"&lt;&gt;内部转款",Sheet1!$D$5:$D$28252,"&lt;&gt;内部转账",Sheet1!$E$5:$E$28252,"&lt;&gt;*调拨*")</f>
        <v>0</v>
      </c>
      <c r="S153" s="32">
        <f>SUMIFS(Sheet1!$F$5:$F$28252,Sheet1!$I$5:$I$28252,$B153,Sheet1!$L$5:$L$28252,$A153,Sheet1!$D$5:$D$28252,"代金券",Sheet1!$E$5:$E$28252,"&lt;&gt;*调拨*")+SUMIFS(Sheet1!$F$5:$F$28252,Sheet1!$I$5:$I$28252,$B153,Sheet1!$L$5:$L$28252,$A153,Sheet1!$E$5:$E$28252,"*代金券*",Sheet1!$D$5:$D$28252,"&lt;&gt;代金券",Sheet1!$D$5:$D$28252,"&lt;&gt;内部转款",Sheet1!$D$5:$D$28252,"&lt;&gt;内部转账",Sheet1!$E$5:$E$28252,"&lt;&gt;*调拨*")</f>
        <v>0</v>
      </c>
      <c r="T153" s="32">
        <f>SUMIFS(Sheet1!$F$5:$F$28252,Sheet1!$I$5:$I$28252,$B153,Sheet1!$L$5:$L$28252,$A153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153,Sheet1!$L$5:$L$28252,$A153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153,Sheet1!$L$5:$L$28252,$A153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153,Sheet1!$L$5:$L$28252,$A153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3" s="32">
        <f>SUMIFS(Sheet1!$F$5:$F$28252,Sheet1!$I$5:$I$28252,$B153,Sheet1!$L$5:$L$28252,$A153,Sheet1!$E$5:$E$28252,"*调拨*")</f>
        <v>0</v>
      </c>
      <c r="V153" s="32">
        <f>SUMIFS(Sheet1!$F$5:$F$28252,Sheet1!$I$5:$I$28252,$B153,Sheet1!$L$5:$L$28252,$A153,Sheet1!$D$5:$D$28252,"储值",Sheet1!$E$5:$E$28252,"&lt;&gt;*调拨*")+SUMIFS(Sheet1!$F$5:$F$28252,Sheet1!$I$5:$I$28252,$B153,Sheet1!$L$5:$L$28252,$A153,Sheet1!$E$5:$E$28252,"*储值*",Sheet1!$D$5:$D$28252,"&lt;&gt;储值",Sheet1!$D$5:$D$28252,"&lt;&gt;内部转款",Sheet1!$D$5:$D$28252,"&lt;&gt;内部转账",Sheet1!$E$5:$E$28252,"&lt;&gt;*调拨*")</f>
        <v>0</v>
      </c>
      <c r="W153" s="32">
        <f>SUMIFS(Sheet1!$F$5:$F$28252,Sheet1!$I$5:$I$28252,$B153,Sheet1!$L$5:$L$28252,$A153,Sheet1!$D$5:$D$28252,"效期",Sheet1!$E$5:$E$28252,"&lt;&gt;*调拨*")+SUMIFS(Sheet1!$F$5:$F$28252,Sheet1!$I$5:$I$28252,$B153,Sheet1!$L$5:$L$28252,$A153,Sheet1!$E$5:$E$28252,"*效期*",Sheet1!$D$5:$D$28252,"&lt;&gt;效期",Sheet1!$D$5:$D$28252,"&lt;&gt;内部转款",Sheet1!$D$5:$D$28252,"&lt;&gt;内部转账",Sheet1!$E$5:$E$28252,"&lt;&gt;*调拨*")</f>
        <v>39.2</v>
      </c>
      <c r="X153" s="32">
        <f>SUMIFS(Sheet1!$F$5:$F$28252,Sheet1!$I$5:$I$28252,$B153,Sheet1!$L$5:$L$28252,$A153,Sheet1!$D$5:$D$28252,"内部转款",Sheet1!$E$5:$E$28252,"&lt;&gt;*调拨*")+SUMIFS(Sheet1!$F$5:$F$28252,Sheet1!$I$5:$I$28252,$B153,Sheet1!$L$5:$L$28252,$A153,Sheet1!$D$5:$D$28252,"内部转账",Sheet1!$E$5:$E$28252,"&lt;&gt;*调拨*")</f>
        <v>0</v>
      </c>
      <c r="Y153" s="32">
        <f t="shared" si="8"/>
        <v>0</v>
      </c>
      <c r="Z153" s="32">
        <f>SUMIFS(Sheet1!$F$5:$F$28252,Sheet1!$I$5:$I$28252,$B153,Sheet1!$L$5:$L$28252,$A153)</f>
        <v>57393.99</v>
      </c>
      <c r="AA153" s="32">
        <f>SUMIFS(Sheet1!$G$5:$G$28252,Sheet1!$I$5:$I$28252,$B153,Sheet1!$L$5:$L$28252,$A153,Sheet1!$D$5:$D$28252,"工资",Sheet1!$E$5:$E$28252,"&lt;&gt;*调拨*")+SUMIFS(Sheet1!$G$5:$G$28252,Sheet1!$I$5:$I$28252,$B153,Sheet1!$L$5:$L$28252,$A153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6012.93</v>
      </c>
      <c r="AB153" s="32">
        <f>SUMIFS(Sheet1!$G$5:$G$28252,Sheet1!$I$5:$I$28252,$B153,Sheet1!$L$5:$L$28252,$A153,Sheet1!$D$5:$D$28252,"水费",Sheet1!$E$5:$E$28252,"&lt;&gt;*调拨*")+SUMIFS(Sheet1!$G$5:$G$28252,Sheet1!$I$5:$I$28252,$B153,Sheet1!$L$5:$L$28252,$A153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3" s="32">
        <f>SUMIFS(Sheet1!$G$5:$G$28252,Sheet1!$I$5:$I$28252,$B153,Sheet1!$L$5:$L$28252,$A153,Sheet1!$D$5:$D$28252,"电费",Sheet1!$E$5:$E$28252,"&lt;&gt;*调拨*")+SUMIFS(Sheet1!$G$5:$G$28252,Sheet1!$I$5:$I$28252,$B153,Sheet1!$L$5:$L$28252,$A153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3" s="32">
        <f>SUMIFS(Sheet1!$G$5:$G$28252,Sheet1!$I$5:$I$28252,$B153,Sheet1!$L$5:$L$28252,$A153,Sheet1!$D$5:$D$28252,"宽带费",Sheet1!$E$5:$E$28252,"&lt;&gt;*调拨*")+SUMIFS(Sheet1!$G$5:$G$28252,Sheet1!$I$5:$I$28252,$B153,Sheet1!$L$5:$L$28252,$A153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53" s="32">
        <f>SUMIFS(Sheet1!$G$5:$G$28252,Sheet1!$I$5:$I$28252,$B153,Sheet1!$L$5:$L$28252,$A153,Sheet1!$D$5:$D$28252,"办公费",Sheet1!$E$5:$E$28252,"&lt;&gt;*调拨*")+SUMIFS(Sheet1!$G$5:$G$28252,Sheet1!$I$5:$I$28252,$B153,Sheet1!$L$5:$L$28252,$A153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3" s="32">
        <f>SUMIFS(Sheet1!$G$5:$G$28252,Sheet1!$I$5:$I$28252,$B153,Sheet1!$L$5:$L$28252,$A153,Sheet1!$D$5:$D$28252,"话费",Sheet1!$E$5:$E$28252,"&lt;&gt;*调拨*")+SUMIFS(Sheet1!$G$5:$G$28252,Sheet1!$I$5:$I$28252,$B153,Sheet1!$L$5:$L$28252,$A153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3" s="32">
        <f>SUMIFS(Sheet1!$G$5:$G$28252,Sheet1!$I$5:$I$28252,$B153,Sheet1!$L$5:$L$28252,$A153,Sheet1!$D$5:$D$28252,"房租",Sheet1!$E$5:$E$28252,"&lt;&gt;*调拨*")+SUMIFS(Sheet1!$G$5:$G$28252,Sheet1!$I$5:$I$28252,$B153,Sheet1!$L$5:$L$28252,$A153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3" s="32">
        <f>SUMIFS(Sheet1!$G$5:$G$28252,Sheet1!$I$5:$I$28252,$B153,Sheet1!$L$5:$L$28252,$A153,Sheet1!$E$5:$E$28252,"*调拨*")</f>
        <v>0</v>
      </c>
      <c r="AI153" s="32">
        <f>SUMIFS(Sheet1!$G$5:$G$28252,Sheet1!$I$5:$I$28252,$B153,Sheet1!$L$5:$L$28252,$A153,Sheet1!$D$5:$D$28252,"内部转款",Sheet1!$E$5:$E$28252,"&lt;&gt;*调拨*")+SUMIFS(Sheet1!$G$5:$G$28252,Sheet1!$I$5:$I$28252,$B153,Sheet1!$L$5:$L$28252,$A153,Sheet1!$D$5:$D$28252,"内部转账",Sheet1!$E$5:$E$28252,"&lt;&gt;*调拨*")</f>
        <v>0</v>
      </c>
      <c r="AJ153" s="32">
        <f t="shared" si="9"/>
        <v>0</v>
      </c>
      <c r="AK153" s="32">
        <f>SUMIFS(Sheet1!$G$5:$G$28252,Sheet1!$I$5:$I$28252,$B153,Sheet1!$L$5:$L$28252,$A153)</f>
        <v>6012.93</v>
      </c>
      <c r="AL153" s="32">
        <f t="shared" si="10"/>
        <v>51381.06</v>
      </c>
    </row>
    <row r="154" ht="16.5" spans="1:38">
      <c r="A154" s="30">
        <v>202602</v>
      </c>
      <c r="B154" s="31" t="s">
        <v>162</v>
      </c>
      <c r="C154" s="32">
        <f>SUMIFS(Sheet1!$F$5:$F$28252,Sheet1!$I$5:$I$28252,$B154,Sheet1!$L$5:$L$28252,$A154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54" s="32">
        <f>SUMIFS(Sheet1!$F$5:$F$28252,Sheet1!$I$5:$I$28252,$B154,Sheet1!$L$5:$L$28252,$A154,Sheet1!$D$5:$D$28252,"医保即时拨付",Sheet1!$E$5:$E$28252,"&lt;&gt;*调拨*")+SUMIFS(Sheet1!$F$5:$F$28252,Sheet1!$I$5:$I$28252,$B154,Sheet1!$L$5:$L$28252,$A154,Sheet1!$E$5:$E$28252,"*医保即时拨付*",Sheet1!$D$5:$D$28252,"&lt;&gt;医保即时拨付",Sheet1!$D$5:$D$28252,"&lt;&gt;内部转款",Sheet1!$D$5:$D$28252,"&lt;&gt;内部转账",Sheet1!$E$5:$E$28252,"&lt;&gt;*调拨*")</f>
        <v>0</v>
      </c>
      <c r="E154" s="32">
        <f>SUMIFS(Sheet1!$F$5:$F$28252,Sheet1!$I$5:$I$28252,$B154,Sheet1!$L$5:$L$28252,$A154,Sheet1!$D$5:$D$28252,"医保",Sheet1!$E$5:$E$28252,"&lt;&gt;*调拨*",Sheet1!$E$5:$E$28252,"&lt;&gt;*医保即时拨付*")+SUMIFS(Sheet1!$F$5:$F$28252,Sheet1!$I$5:$I$28252,$B154,Sheet1!$L$5:$L$28252,$A154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54" s="32">
        <f>SUMIFS(Sheet1!$F$5:$F$28252,Sheet1!$I$5:$I$28252,$B154,Sheet1!$L$5:$L$28252,$A154,Sheet1!$D$5:$D$28252,"聚合",Sheet1!$E$5:$E$28252,"&lt;&gt;*调拨*")+SUMIFS(Sheet1!$F$5:$F$28252,Sheet1!$I$5:$I$28252,$B154,Sheet1!$L$5:$L$28252,$A154,Sheet1!$E$5:$E$28252,"*聚合*",Sheet1!$D$5:$D$28252,"&lt;&gt;聚合",Sheet1!$D$5:$D$28252,"&lt;&gt;内部转款",Sheet1!$D$5:$D$28252,"&lt;&gt;内部转账",Sheet1!$E$5:$E$28252,"&lt;&gt;*调拨*")</f>
        <v>399.6</v>
      </c>
      <c r="G154" s="32">
        <f>SUMIFS(Sheet1!$F$5:$F$28252,Sheet1!$I$5:$I$28252,$B154,Sheet1!$L$5:$L$28252,$A154,Sheet1!$D$5:$D$28252,"24小时微信",Sheet1!$E$5:$E$28252,"&lt;&gt;*调拨*")+SUMIFS(Sheet1!$F$5:$F$28252,Sheet1!$I$5:$I$28252,$B154,Sheet1!$L$5:$L$28252,$A154,Sheet1!$E$5:$E$28252,"*24小时微信*",Sheet1!$D$5:$D$28252,"&lt;&gt;24小时微信",Sheet1!$D$5:$D$28252,"&lt;&gt;内部转款",Sheet1!$D$5:$D$28252,"&lt;&gt;内部转账",Sheet1!$E$5:$E$28252,"&lt;&gt;*调拨*")</f>
        <v>0</v>
      </c>
      <c r="H154" s="32">
        <f>SUMIFS(Sheet1!$F$5:$F$28252,Sheet1!$I$5:$I$28252,$B154,Sheet1!$L$5:$L$28252,$A154,Sheet1!$D$5:$D$28252,"美团",Sheet1!$E$5:$E$28252,"&lt;&gt;*调拨*")+SUMIFS(Sheet1!$F$5:$F$28252,Sheet1!$I$5:$I$28252,$B154,Sheet1!$L$5:$L$28252,$A154,Sheet1!$E$5:$E$28252,"*美团*",Sheet1!$D$5:$D$28252,"&lt;&gt;美团",Sheet1!$D$5:$D$28252,"&lt;&gt;内部转款",Sheet1!$D$5:$D$28252,"&lt;&gt;内部转账",Sheet1!$E$5:$E$28252,"&lt;&gt;*调拨*")</f>
        <v>0</v>
      </c>
      <c r="I154" s="32">
        <f>SUMIFS(Sheet1!$F$5:$F$28252,Sheet1!$I$5:$I$28252,$B154,Sheet1!$L$5:$L$28252,$A154,Sheet1!$D$5:$D$28252,"饿了么",Sheet1!$E$5:$E$28252,"&lt;&gt;*调拨*")+SUMIFS(Sheet1!$F$5:$F$28252,Sheet1!$I$5:$I$28252,$B154,Sheet1!$L$5:$L$28252,$A154,Sheet1!$E$5:$E$28252,"*饿了么*",Sheet1!$D$5:$D$28252,"&lt;&gt;饿了么",Sheet1!$D$5:$D$28252,"&lt;&gt;内部转款",Sheet1!$D$5:$D$28252,"&lt;&gt;内部转账",Sheet1!$E$5:$E$28252,"&lt;&gt;*调拨*")</f>
        <v>0</v>
      </c>
      <c r="J154" s="32">
        <f>SUMIFS(Sheet1!$F$5:$F$28252,Sheet1!$I$5:$I$28252,$B154,Sheet1!$L$5:$L$28252,$A154,Sheet1!$D$5:$D$28252,"健E卡",Sheet1!$E$5:$E$28252,"&lt;&gt;*调拨*")+SUMIFS(Sheet1!$F$5:$F$28252,Sheet1!$I$5:$I$28252,$B154,Sheet1!$L$5:$L$28252,$A154,Sheet1!$E$5:$E$28252,"*健E卡*",Sheet1!$D$5:$D$28252,"&lt;&gt;健E卡",Sheet1!$D$5:$D$28252,"&lt;&gt;内部转款",Sheet1!$D$5:$D$28252,"&lt;&gt;内部转账",Sheet1!$E$5:$E$28252,"&lt;&gt;*调拨*")</f>
        <v>0</v>
      </c>
      <c r="K154" s="32">
        <f>SUMIFS(Sheet1!$F$5:$F$28252,Sheet1!$I$5:$I$28252,$B154,Sheet1!$L$5:$L$28252,$A154,Sheet1!$D$5:$D$28252,"抖音",Sheet1!$E$5:$E$28252,"&lt;&gt;*调拨*")+SUMIFS(Sheet1!$F$5:$F$28252,Sheet1!$I$5:$I$28252,$B154,Sheet1!$L$5:$L$28252,$A154,Sheet1!$E$5:$E$28252,"*抖音*",Sheet1!$D$5:$D$28252,"&lt;&gt;抖音",Sheet1!$D$5:$D$28252,"&lt;&gt;内部转款",Sheet1!$D$5:$D$28252,"&lt;&gt;内部转账",Sheet1!$E$5:$E$28252,"&lt;&gt;*调拨*")</f>
        <v>9.31</v>
      </c>
      <c r="L154" s="32">
        <f>SUMIFS(Sheet1!$F$5:$F$28252,Sheet1!$I$5:$I$28252,$B154,Sheet1!$L$5:$L$28252,$A154,Sheet1!$D$5:$D$28252,"医卡通",Sheet1!$E$5:$E$28252,"&lt;&gt;*调拨*")+SUMIFS(Sheet1!$F$5:$F$28252,Sheet1!$I$5:$I$28252,$B154,Sheet1!$L$5:$L$28252,$A154,Sheet1!$E$5:$E$28252,"*医卡通*",Sheet1!$D$5:$D$28252,"&lt;&gt;医卡通",Sheet1!$D$5:$D$28252,"&lt;&gt;内部转款",Sheet1!$D$5:$D$28252,"&lt;&gt;内部转账",Sheet1!$E$5:$E$28252,"&lt;&gt;*调拨*")</f>
        <v>0</v>
      </c>
      <c r="M154" s="32">
        <f>SUMIFS(Sheet1!$F$5:$F$28252,Sheet1!$I$5:$I$28252,$B154,Sheet1!$L$5:$L$28252,$A154,Sheet1!$D$5:$D$28252,"企健网",Sheet1!$E$5:$E$28252,"&lt;&gt;*调拨*")+SUMIFS(Sheet1!$F$5:$F$28252,Sheet1!$I$5:$I$28252,$B154,Sheet1!$L$5:$L$28252,$A154,Sheet1!$E$5:$E$28252,"*企健网*",Sheet1!$D$5:$D$28252,"&lt;&gt;企健网",Sheet1!$D$5:$D$28252,"&lt;&gt;内部转款",Sheet1!$D$5:$D$28252,"&lt;&gt;内部转账",Sheet1!$E$5:$E$28252,"&lt;&gt;*调拨*")</f>
        <v>0</v>
      </c>
      <c r="N154" s="32">
        <f>SUMIFS(Sheet1!$F$5:$F$28252,Sheet1!$I$5:$I$28252,$B154,Sheet1!$L$5:$L$28252,$A154,Sheet1!$D$5:$D$28252,"银联",Sheet1!$E$5:$E$28252,"&lt;&gt;*调拨*")+SUMIFS(Sheet1!$F$5:$F$28252,Sheet1!$I$5:$I$28252,$B154,Sheet1!$L$5:$L$28252,$A154,Sheet1!$E$5:$E$28252,"*银联*",Sheet1!$D$5:$D$28252,"&lt;&gt;银联",Sheet1!$D$5:$D$28252,"&lt;&gt;内部转款",Sheet1!$D$5:$D$28252,"&lt;&gt;内部转账",Sheet1!$E$5:$E$28252,"&lt;&gt;*调拨*")</f>
        <v>0</v>
      </c>
      <c r="O154" s="32">
        <f>SUMIFS(Sheet1!$F$5:$F$28252,Sheet1!$I$5:$I$28252,$B154,Sheet1!$L$5:$L$28252,$A154,Sheet1!$D$5:$D$28252,"京东",Sheet1!$E$5:$E$28252,"&lt;&gt;*调拨*")+SUMIFS(Sheet1!$F$5:$F$28252,Sheet1!$I$5:$I$28252,$B154,Sheet1!$L$5:$L$28252,$A154,Sheet1!$E$5:$E$28252,"*京东*",Sheet1!$D$5:$D$28252,"&lt;&gt;京东",Sheet1!$D$5:$D$28252,"&lt;&gt;内部转款",Sheet1!$D$5:$D$28252,"&lt;&gt;内部转账",Sheet1!$E$5:$E$28252,"&lt;&gt;*调拨*")</f>
        <v>0</v>
      </c>
      <c r="P154" s="32">
        <f>SUMIFS(Sheet1!$F$5:$F$28252,Sheet1!$I$5:$I$28252,$B154,Sheet1!$L$5:$L$28252,$A154,Sheet1!$D$5:$D$28252,"药机微信",Sheet1!$E$5:$E$28252,"&lt;&gt;*调拨*")+SUMIFS(Sheet1!$F$5:$F$28252,Sheet1!$I$5:$I$28252,$B154,Sheet1!$L$5:$L$28252,$A154,Sheet1!$E$5:$E$28252,"*药机微信*",Sheet1!$D$5:$D$28252,"&lt;&gt;药机微信",Sheet1!$D$5:$D$28252,"&lt;&gt;内部转款",Sheet1!$D$5:$D$28252,"&lt;&gt;内部转账",Sheet1!$E$5:$E$28252,"&lt;&gt;*调拨*")</f>
        <v>0</v>
      </c>
      <c r="Q154" s="32">
        <f>SUMIFS(Sheet1!$F$5:$F$28252,Sheet1!$I$5:$I$28252,$B154,Sheet1!$L$5:$L$28252,$A154,Sheet1!$D$5:$D$28252,"亲情卡",Sheet1!$E$5:$E$28252,"&lt;&gt;*调拨*")+SUMIFS(Sheet1!$F$5:$F$28252,Sheet1!$I$5:$I$28252,$B154,Sheet1!$L$5:$L$28252,$A154,Sheet1!$E$5:$E$28252,"*亲情卡*",Sheet1!$D$5:$D$28252,"&lt;&gt;亲情卡",Sheet1!$D$5:$D$28252,"&lt;&gt;内部转款",Sheet1!$D$5:$D$28252,"&lt;&gt;内部转账",Sheet1!$E$5:$E$28252,"&lt;&gt;*调拨*")</f>
        <v>0</v>
      </c>
      <c r="R154" s="32">
        <f>SUMIFS(Sheet1!$F$5:$F$28252,Sheet1!$I$5:$I$28252,$B154,Sheet1!$L$5:$L$28252,$A154,Sheet1!$D$5:$D$28252,"优惠券",Sheet1!$E$5:$E$28252,"&lt;&gt;*调拨*")+SUMIFS(Sheet1!$F$5:$F$28252,Sheet1!$I$5:$I$28252,$B154,Sheet1!$L$5:$L$28252,$A154,Sheet1!$E$5:$E$28252,"*优惠券*",Sheet1!$D$5:$D$28252,"&lt;&gt;优惠券",Sheet1!$D$5:$D$28252,"&lt;&gt;内部转款",Sheet1!$D$5:$D$28252,"&lt;&gt;内部转账",Sheet1!$E$5:$E$28252,"&lt;&gt;*调拨*")</f>
        <v>0</v>
      </c>
      <c r="S154" s="32">
        <f>SUMIFS(Sheet1!$F$5:$F$28252,Sheet1!$I$5:$I$28252,$B154,Sheet1!$L$5:$L$28252,$A154,Sheet1!$D$5:$D$28252,"代金券",Sheet1!$E$5:$E$28252,"&lt;&gt;*调拨*")+SUMIFS(Sheet1!$F$5:$F$28252,Sheet1!$I$5:$I$28252,$B154,Sheet1!$L$5:$L$28252,$A154,Sheet1!$E$5:$E$28252,"*代金券*",Sheet1!$D$5:$D$28252,"&lt;&gt;代金券",Sheet1!$D$5:$D$28252,"&lt;&gt;内部转款",Sheet1!$D$5:$D$28252,"&lt;&gt;内部转账",Sheet1!$E$5:$E$28252,"&lt;&gt;*调拨*")</f>
        <v>0</v>
      </c>
      <c r="T154" s="32">
        <f>SUMIFS(Sheet1!$F$5:$F$28252,Sheet1!$I$5:$I$28252,$B154,Sheet1!$L$5:$L$28252,$A154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154,Sheet1!$L$5:$L$28252,$A154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154,Sheet1!$L$5:$L$28252,$A154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154,Sheet1!$L$5:$L$28252,$A154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4" s="32">
        <f>SUMIFS(Sheet1!$F$5:$F$28252,Sheet1!$I$5:$I$28252,$B154,Sheet1!$L$5:$L$28252,$A154,Sheet1!$E$5:$E$28252,"*调拨*")</f>
        <v>0</v>
      </c>
      <c r="V154" s="32">
        <f>SUMIFS(Sheet1!$F$5:$F$28252,Sheet1!$I$5:$I$28252,$B154,Sheet1!$L$5:$L$28252,$A154,Sheet1!$D$5:$D$28252,"储值",Sheet1!$E$5:$E$28252,"&lt;&gt;*调拨*")+SUMIFS(Sheet1!$F$5:$F$28252,Sheet1!$I$5:$I$28252,$B154,Sheet1!$L$5:$L$28252,$A154,Sheet1!$E$5:$E$28252,"*储值*",Sheet1!$D$5:$D$28252,"&lt;&gt;储值",Sheet1!$D$5:$D$28252,"&lt;&gt;内部转款",Sheet1!$D$5:$D$28252,"&lt;&gt;内部转账",Sheet1!$E$5:$E$28252,"&lt;&gt;*调拨*")</f>
        <v>0</v>
      </c>
      <c r="W154" s="32">
        <f>SUMIFS(Sheet1!$F$5:$F$28252,Sheet1!$I$5:$I$28252,$B154,Sheet1!$L$5:$L$28252,$A154,Sheet1!$D$5:$D$28252,"效期",Sheet1!$E$5:$E$28252,"&lt;&gt;*调拨*")+SUMIFS(Sheet1!$F$5:$F$28252,Sheet1!$I$5:$I$28252,$B154,Sheet1!$L$5:$L$28252,$A154,Sheet1!$E$5:$E$28252,"*效期*",Sheet1!$D$5:$D$28252,"&lt;&gt;效期",Sheet1!$D$5:$D$28252,"&lt;&gt;内部转款",Sheet1!$D$5:$D$28252,"&lt;&gt;内部转账",Sheet1!$E$5:$E$28252,"&lt;&gt;*调拨*")</f>
        <v>0</v>
      </c>
      <c r="X154" s="32">
        <f>SUMIFS(Sheet1!$F$5:$F$28252,Sheet1!$I$5:$I$28252,$B154,Sheet1!$L$5:$L$28252,$A154,Sheet1!$D$5:$D$28252,"内部转款",Sheet1!$E$5:$E$28252,"&lt;&gt;*调拨*")+SUMIFS(Sheet1!$F$5:$F$28252,Sheet1!$I$5:$I$28252,$B154,Sheet1!$L$5:$L$28252,$A154,Sheet1!$D$5:$D$28252,"内部转账",Sheet1!$E$5:$E$28252,"&lt;&gt;*调拨*")</f>
        <v>0</v>
      </c>
      <c r="Y154" s="32">
        <f t="shared" si="8"/>
        <v>0</v>
      </c>
      <c r="Z154" s="32">
        <f>SUMIFS(Sheet1!$F$5:$F$28252,Sheet1!$I$5:$I$28252,$B154,Sheet1!$L$5:$L$28252,$A154)</f>
        <v>408.91</v>
      </c>
      <c r="AA154" s="32">
        <f>SUMIFS(Sheet1!$G$5:$G$28252,Sheet1!$I$5:$I$28252,$B154,Sheet1!$L$5:$L$28252,$A154,Sheet1!$D$5:$D$28252,"工资",Sheet1!$E$5:$E$28252,"&lt;&gt;*调拨*")+SUMIFS(Sheet1!$G$5:$G$28252,Sheet1!$I$5:$I$28252,$B154,Sheet1!$L$5:$L$28252,$A154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1937.83</v>
      </c>
      <c r="AB154" s="32">
        <f>SUMIFS(Sheet1!$G$5:$G$28252,Sheet1!$I$5:$I$28252,$B154,Sheet1!$L$5:$L$28252,$A154,Sheet1!$D$5:$D$28252,"水费",Sheet1!$E$5:$E$28252,"&lt;&gt;*调拨*")+SUMIFS(Sheet1!$G$5:$G$28252,Sheet1!$I$5:$I$28252,$B154,Sheet1!$L$5:$L$28252,$A154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4" s="32">
        <f>SUMIFS(Sheet1!$G$5:$G$28252,Sheet1!$I$5:$I$28252,$B154,Sheet1!$L$5:$L$28252,$A154,Sheet1!$D$5:$D$28252,"电费",Sheet1!$E$5:$E$28252,"&lt;&gt;*调拨*")+SUMIFS(Sheet1!$G$5:$G$28252,Sheet1!$I$5:$I$28252,$B154,Sheet1!$L$5:$L$28252,$A154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4" s="32">
        <f>SUMIFS(Sheet1!$G$5:$G$28252,Sheet1!$I$5:$I$28252,$B154,Sheet1!$L$5:$L$28252,$A154,Sheet1!$D$5:$D$28252,"宽带费",Sheet1!$E$5:$E$28252,"&lt;&gt;*调拨*")+SUMIFS(Sheet1!$G$5:$G$28252,Sheet1!$I$5:$I$28252,$B154,Sheet1!$L$5:$L$28252,$A154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54" s="32">
        <f>SUMIFS(Sheet1!$G$5:$G$28252,Sheet1!$I$5:$I$28252,$B154,Sheet1!$L$5:$L$28252,$A154,Sheet1!$D$5:$D$28252,"办公费",Sheet1!$E$5:$E$28252,"&lt;&gt;*调拨*")+SUMIFS(Sheet1!$G$5:$G$28252,Sheet1!$I$5:$I$28252,$B154,Sheet1!$L$5:$L$28252,$A154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4" s="32">
        <f>SUMIFS(Sheet1!$G$5:$G$28252,Sheet1!$I$5:$I$28252,$B154,Sheet1!$L$5:$L$28252,$A154,Sheet1!$D$5:$D$28252,"话费",Sheet1!$E$5:$E$28252,"&lt;&gt;*调拨*")+SUMIFS(Sheet1!$G$5:$G$28252,Sheet1!$I$5:$I$28252,$B154,Sheet1!$L$5:$L$28252,$A154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4" s="32">
        <f>SUMIFS(Sheet1!$G$5:$G$28252,Sheet1!$I$5:$I$28252,$B154,Sheet1!$L$5:$L$28252,$A154,Sheet1!$D$5:$D$28252,"房租",Sheet1!$E$5:$E$28252,"&lt;&gt;*调拨*")+SUMIFS(Sheet1!$G$5:$G$28252,Sheet1!$I$5:$I$28252,$B154,Sheet1!$L$5:$L$28252,$A154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4" s="32">
        <f>SUMIFS(Sheet1!$G$5:$G$28252,Sheet1!$I$5:$I$28252,$B154,Sheet1!$L$5:$L$28252,$A154,Sheet1!$E$5:$E$28252,"*调拨*")</f>
        <v>0</v>
      </c>
      <c r="AI154" s="32">
        <f>SUMIFS(Sheet1!$G$5:$G$28252,Sheet1!$I$5:$I$28252,$B154,Sheet1!$L$5:$L$28252,$A154,Sheet1!$D$5:$D$28252,"内部转款",Sheet1!$E$5:$E$28252,"&lt;&gt;*调拨*")+SUMIFS(Sheet1!$G$5:$G$28252,Sheet1!$I$5:$I$28252,$B154,Sheet1!$L$5:$L$28252,$A154,Sheet1!$D$5:$D$28252,"内部转账",Sheet1!$E$5:$E$28252,"&lt;&gt;*调拨*")</f>
        <v>0</v>
      </c>
      <c r="AJ154" s="32">
        <f t="shared" si="9"/>
        <v>2693.65</v>
      </c>
      <c r="AK154" s="32">
        <f>SUMIFS(Sheet1!$G$5:$G$28252,Sheet1!$I$5:$I$28252,$B154,Sheet1!$L$5:$L$28252,$A154)</f>
        <v>4631.48</v>
      </c>
      <c r="AL154" s="32">
        <f t="shared" si="10"/>
        <v>-4222.57</v>
      </c>
    </row>
    <row r="155" ht="16.5" spans="1:38">
      <c r="A155" s="30">
        <v>202602</v>
      </c>
      <c r="B155" s="31" t="s">
        <v>235</v>
      </c>
      <c r="C155" s="32">
        <f>SUMIFS(Sheet1!$F$5:$F$28252,Sheet1!$I$5:$I$28252,$B155,Sheet1!$L$5:$L$28252,$A155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19686</v>
      </c>
      <c r="D155" s="32">
        <f>SUMIFS(Sheet1!$F$5:$F$28252,Sheet1!$I$5:$I$28252,$B155,Sheet1!$L$5:$L$28252,$A155,Sheet1!$D$5:$D$28252,"医保即时拨付",Sheet1!$E$5:$E$28252,"&lt;&gt;*调拨*")+SUMIFS(Sheet1!$F$5:$F$28252,Sheet1!$I$5:$I$28252,$B155,Sheet1!$L$5:$L$28252,$A155,Sheet1!$E$5:$E$28252,"*医保即时拨付*",Sheet1!$D$5:$D$28252,"&lt;&gt;医保即时拨付",Sheet1!$D$5:$D$28252,"&lt;&gt;内部转款",Sheet1!$D$5:$D$28252,"&lt;&gt;内部转账",Sheet1!$E$5:$E$28252,"&lt;&gt;*调拨*")</f>
        <v>1733.77</v>
      </c>
      <c r="E155" s="32">
        <f>SUMIFS(Sheet1!$F$5:$F$28252,Sheet1!$I$5:$I$28252,$B155,Sheet1!$L$5:$L$28252,$A155,Sheet1!$D$5:$D$28252,"医保",Sheet1!$E$5:$E$28252,"&lt;&gt;*调拨*",Sheet1!$E$5:$E$28252,"&lt;&gt;*医保即时拨付*")+SUMIFS(Sheet1!$F$5:$F$28252,Sheet1!$I$5:$I$28252,$B155,Sheet1!$L$5:$L$28252,$A155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3780.78</v>
      </c>
      <c r="F155" s="32">
        <f>SUMIFS(Sheet1!$F$5:$F$28252,Sheet1!$I$5:$I$28252,$B155,Sheet1!$L$5:$L$28252,$A155,Sheet1!$D$5:$D$28252,"聚合",Sheet1!$E$5:$E$28252,"&lt;&gt;*调拨*")+SUMIFS(Sheet1!$F$5:$F$28252,Sheet1!$I$5:$I$28252,$B155,Sheet1!$L$5:$L$28252,$A155,Sheet1!$E$5:$E$28252,"*聚合*",Sheet1!$D$5:$D$28252,"&lt;&gt;聚合",Sheet1!$D$5:$D$28252,"&lt;&gt;内部转款",Sheet1!$D$5:$D$28252,"&lt;&gt;内部转账",Sheet1!$E$5:$E$28252,"&lt;&gt;*调拨*")</f>
        <v>22057.33</v>
      </c>
      <c r="G155" s="32">
        <f>SUMIFS(Sheet1!$F$5:$F$28252,Sheet1!$I$5:$I$28252,$B155,Sheet1!$L$5:$L$28252,$A155,Sheet1!$D$5:$D$28252,"24小时微信",Sheet1!$E$5:$E$28252,"&lt;&gt;*调拨*")+SUMIFS(Sheet1!$F$5:$F$28252,Sheet1!$I$5:$I$28252,$B155,Sheet1!$L$5:$L$28252,$A155,Sheet1!$E$5:$E$28252,"*24小时微信*",Sheet1!$D$5:$D$28252,"&lt;&gt;24小时微信",Sheet1!$D$5:$D$28252,"&lt;&gt;内部转款",Sheet1!$D$5:$D$28252,"&lt;&gt;内部转账",Sheet1!$E$5:$E$28252,"&lt;&gt;*调拨*")</f>
        <v>0</v>
      </c>
      <c r="H155" s="32">
        <f>SUMIFS(Sheet1!$F$5:$F$28252,Sheet1!$I$5:$I$28252,$B155,Sheet1!$L$5:$L$28252,$A155,Sheet1!$D$5:$D$28252,"美团",Sheet1!$E$5:$E$28252,"&lt;&gt;*调拨*")+SUMIFS(Sheet1!$F$5:$F$28252,Sheet1!$I$5:$I$28252,$B155,Sheet1!$L$5:$L$28252,$A155,Sheet1!$E$5:$E$28252,"*美团*",Sheet1!$D$5:$D$28252,"&lt;&gt;美团",Sheet1!$D$5:$D$28252,"&lt;&gt;内部转款",Sheet1!$D$5:$D$28252,"&lt;&gt;内部转账",Sheet1!$E$5:$E$28252,"&lt;&gt;*调拨*")</f>
        <v>0</v>
      </c>
      <c r="I155" s="32">
        <f>SUMIFS(Sheet1!$F$5:$F$28252,Sheet1!$I$5:$I$28252,$B155,Sheet1!$L$5:$L$28252,$A155,Sheet1!$D$5:$D$28252,"饿了么",Sheet1!$E$5:$E$28252,"&lt;&gt;*调拨*")+SUMIFS(Sheet1!$F$5:$F$28252,Sheet1!$I$5:$I$28252,$B155,Sheet1!$L$5:$L$28252,$A155,Sheet1!$E$5:$E$28252,"*饿了么*",Sheet1!$D$5:$D$28252,"&lt;&gt;饿了么",Sheet1!$D$5:$D$28252,"&lt;&gt;内部转款",Sheet1!$D$5:$D$28252,"&lt;&gt;内部转账",Sheet1!$E$5:$E$28252,"&lt;&gt;*调拨*")</f>
        <v>0</v>
      </c>
      <c r="J155" s="32">
        <f>SUMIFS(Sheet1!$F$5:$F$28252,Sheet1!$I$5:$I$28252,$B155,Sheet1!$L$5:$L$28252,$A155,Sheet1!$D$5:$D$28252,"健E卡",Sheet1!$E$5:$E$28252,"&lt;&gt;*调拨*")+SUMIFS(Sheet1!$F$5:$F$28252,Sheet1!$I$5:$I$28252,$B155,Sheet1!$L$5:$L$28252,$A155,Sheet1!$E$5:$E$28252,"*健E卡*",Sheet1!$D$5:$D$28252,"&lt;&gt;健E卡",Sheet1!$D$5:$D$28252,"&lt;&gt;内部转款",Sheet1!$D$5:$D$28252,"&lt;&gt;内部转账",Sheet1!$E$5:$E$28252,"&lt;&gt;*调拨*")</f>
        <v>0</v>
      </c>
      <c r="K155" s="32">
        <f>SUMIFS(Sheet1!$F$5:$F$28252,Sheet1!$I$5:$I$28252,$B155,Sheet1!$L$5:$L$28252,$A155,Sheet1!$D$5:$D$28252,"抖音",Sheet1!$E$5:$E$28252,"&lt;&gt;*调拨*")+SUMIFS(Sheet1!$F$5:$F$28252,Sheet1!$I$5:$I$28252,$B155,Sheet1!$L$5:$L$28252,$A155,Sheet1!$E$5:$E$28252,"*抖音*",Sheet1!$D$5:$D$28252,"&lt;&gt;抖音",Sheet1!$D$5:$D$28252,"&lt;&gt;内部转款",Sheet1!$D$5:$D$28252,"&lt;&gt;内部转账",Sheet1!$E$5:$E$28252,"&lt;&gt;*调拨*")</f>
        <v>0</v>
      </c>
      <c r="L155" s="32">
        <f>SUMIFS(Sheet1!$F$5:$F$28252,Sheet1!$I$5:$I$28252,$B155,Sheet1!$L$5:$L$28252,$A155,Sheet1!$D$5:$D$28252,"医卡通",Sheet1!$E$5:$E$28252,"&lt;&gt;*调拨*")+SUMIFS(Sheet1!$F$5:$F$28252,Sheet1!$I$5:$I$28252,$B155,Sheet1!$L$5:$L$28252,$A155,Sheet1!$E$5:$E$28252,"*医卡通*",Sheet1!$D$5:$D$28252,"&lt;&gt;医卡通",Sheet1!$D$5:$D$28252,"&lt;&gt;内部转款",Sheet1!$D$5:$D$28252,"&lt;&gt;内部转账",Sheet1!$E$5:$E$28252,"&lt;&gt;*调拨*")</f>
        <v>0</v>
      </c>
      <c r="M155" s="32">
        <f>SUMIFS(Sheet1!$F$5:$F$28252,Sheet1!$I$5:$I$28252,$B155,Sheet1!$L$5:$L$28252,$A155,Sheet1!$D$5:$D$28252,"企健网",Sheet1!$E$5:$E$28252,"&lt;&gt;*调拨*")+SUMIFS(Sheet1!$F$5:$F$28252,Sheet1!$I$5:$I$28252,$B155,Sheet1!$L$5:$L$28252,$A155,Sheet1!$E$5:$E$28252,"*企健网*",Sheet1!$D$5:$D$28252,"&lt;&gt;企健网",Sheet1!$D$5:$D$28252,"&lt;&gt;内部转款",Sheet1!$D$5:$D$28252,"&lt;&gt;内部转账",Sheet1!$E$5:$E$28252,"&lt;&gt;*调拨*")</f>
        <v>0</v>
      </c>
      <c r="N155" s="32">
        <f>SUMIFS(Sheet1!$F$5:$F$28252,Sheet1!$I$5:$I$28252,$B155,Sheet1!$L$5:$L$28252,$A155,Sheet1!$D$5:$D$28252,"银联",Sheet1!$E$5:$E$28252,"&lt;&gt;*调拨*")+SUMIFS(Sheet1!$F$5:$F$28252,Sheet1!$I$5:$I$28252,$B155,Sheet1!$L$5:$L$28252,$A155,Sheet1!$E$5:$E$28252,"*银联*",Sheet1!$D$5:$D$28252,"&lt;&gt;银联",Sheet1!$D$5:$D$28252,"&lt;&gt;内部转款",Sheet1!$D$5:$D$28252,"&lt;&gt;内部转账",Sheet1!$E$5:$E$28252,"&lt;&gt;*调拨*")</f>
        <v>0</v>
      </c>
      <c r="O155" s="32">
        <f>SUMIFS(Sheet1!$F$5:$F$28252,Sheet1!$I$5:$I$28252,$B155,Sheet1!$L$5:$L$28252,$A155,Sheet1!$D$5:$D$28252,"京东",Sheet1!$E$5:$E$28252,"&lt;&gt;*调拨*")+SUMIFS(Sheet1!$F$5:$F$28252,Sheet1!$I$5:$I$28252,$B155,Sheet1!$L$5:$L$28252,$A155,Sheet1!$E$5:$E$28252,"*京东*",Sheet1!$D$5:$D$28252,"&lt;&gt;京东",Sheet1!$D$5:$D$28252,"&lt;&gt;内部转款",Sheet1!$D$5:$D$28252,"&lt;&gt;内部转账",Sheet1!$E$5:$E$28252,"&lt;&gt;*调拨*")</f>
        <v>0</v>
      </c>
      <c r="P155" s="32">
        <f>SUMIFS(Sheet1!$F$5:$F$28252,Sheet1!$I$5:$I$28252,$B155,Sheet1!$L$5:$L$28252,$A155,Sheet1!$D$5:$D$28252,"药机微信",Sheet1!$E$5:$E$28252,"&lt;&gt;*调拨*")+SUMIFS(Sheet1!$F$5:$F$28252,Sheet1!$I$5:$I$28252,$B155,Sheet1!$L$5:$L$28252,$A155,Sheet1!$E$5:$E$28252,"*药机微信*",Sheet1!$D$5:$D$28252,"&lt;&gt;药机微信",Sheet1!$D$5:$D$28252,"&lt;&gt;内部转款",Sheet1!$D$5:$D$28252,"&lt;&gt;内部转账",Sheet1!$E$5:$E$28252,"&lt;&gt;*调拨*")</f>
        <v>0</v>
      </c>
      <c r="Q155" s="32">
        <f>SUMIFS(Sheet1!$F$5:$F$28252,Sheet1!$I$5:$I$28252,$B155,Sheet1!$L$5:$L$28252,$A155,Sheet1!$D$5:$D$28252,"亲情卡",Sheet1!$E$5:$E$28252,"&lt;&gt;*调拨*")+SUMIFS(Sheet1!$F$5:$F$28252,Sheet1!$I$5:$I$28252,$B155,Sheet1!$L$5:$L$28252,$A155,Sheet1!$E$5:$E$28252,"*亲情卡*",Sheet1!$D$5:$D$28252,"&lt;&gt;亲情卡",Sheet1!$D$5:$D$28252,"&lt;&gt;内部转款",Sheet1!$D$5:$D$28252,"&lt;&gt;内部转账",Sheet1!$E$5:$E$28252,"&lt;&gt;*调拨*")</f>
        <v>0</v>
      </c>
      <c r="R155" s="32">
        <f>SUMIFS(Sheet1!$F$5:$F$28252,Sheet1!$I$5:$I$28252,$B155,Sheet1!$L$5:$L$28252,$A155,Sheet1!$D$5:$D$28252,"优惠券",Sheet1!$E$5:$E$28252,"&lt;&gt;*调拨*")+SUMIFS(Sheet1!$F$5:$F$28252,Sheet1!$I$5:$I$28252,$B155,Sheet1!$L$5:$L$28252,$A155,Sheet1!$E$5:$E$28252,"*优惠券*",Sheet1!$D$5:$D$28252,"&lt;&gt;优惠券",Sheet1!$D$5:$D$28252,"&lt;&gt;内部转款",Sheet1!$D$5:$D$28252,"&lt;&gt;内部转账",Sheet1!$E$5:$E$28252,"&lt;&gt;*调拨*")</f>
        <v>0</v>
      </c>
      <c r="S155" s="32">
        <f>SUMIFS(Sheet1!$F$5:$F$28252,Sheet1!$I$5:$I$28252,$B155,Sheet1!$L$5:$L$28252,$A155,Sheet1!$D$5:$D$28252,"代金券",Sheet1!$E$5:$E$28252,"&lt;&gt;*调拨*")+SUMIFS(Sheet1!$F$5:$F$28252,Sheet1!$I$5:$I$28252,$B155,Sheet1!$L$5:$L$28252,$A155,Sheet1!$E$5:$E$28252,"*代金券*",Sheet1!$D$5:$D$28252,"&lt;&gt;代金券",Sheet1!$D$5:$D$28252,"&lt;&gt;内部转款",Sheet1!$D$5:$D$28252,"&lt;&gt;内部转账",Sheet1!$E$5:$E$28252,"&lt;&gt;*调拨*")</f>
        <v>0</v>
      </c>
      <c r="T155" s="32">
        <f>SUMIFS(Sheet1!$F$5:$F$28252,Sheet1!$I$5:$I$28252,$B155,Sheet1!$L$5:$L$28252,$A155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155,Sheet1!$L$5:$L$28252,$A155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155,Sheet1!$L$5:$L$28252,$A155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155,Sheet1!$L$5:$L$28252,$A155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5" s="32">
        <f>SUMIFS(Sheet1!$F$5:$F$28252,Sheet1!$I$5:$I$28252,$B155,Sheet1!$L$5:$L$28252,$A155,Sheet1!$E$5:$E$28252,"*调拨*")</f>
        <v>0</v>
      </c>
      <c r="V155" s="32">
        <f>SUMIFS(Sheet1!$F$5:$F$28252,Sheet1!$I$5:$I$28252,$B155,Sheet1!$L$5:$L$28252,$A155,Sheet1!$D$5:$D$28252,"储值",Sheet1!$E$5:$E$28252,"&lt;&gt;*调拨*")+SUMIFS(Sheet1!$F$5:$F$28252,Sheet1!$I$5:$I$28252,$B155,Sheet1!$L$5:$L$28252,$A155,Sheet1!$E$5:$E$28252,"*储值*",Sheet1!$D$5:$D$28252,"&lt;&gt;储值",Sheet1!$D$5:$D$28252,"&lt;&gt;内部转款",Sheet1!$D$5:$D$28252,"&lt;&gt;内部转账",Sheet1!$E$5:$E$28252,"&lt;&gt;*调拨*")</f>
        <v>0</v>
      </c>
      <c r="W155" s="32">
        <f>SUMIFS(Sheet1!$F$5:$F$28252,Sheet1!$I$5:$I$28252,$B155,Sheet1!$L$5:$L$28252,$A155,Sheet1!$D$5:$D$28252,"效期",Sheet1!$E$5:$E$28252,"&lt;&gt;*调拨*")+SUMIFS(Sheet1!$F$5:$F$28252,Sheet1!$I$5:$I$28252,$B155,Sheet1!$L$5:$L$28252,$A155,Sheet1!$E$5:$E$28252,"*效期*",Sheet1!$D$5:$D$28252,"&lt;&gt;效期",Sheet1!$D$5:$D$28252,"&lt;&gt;内部转款",Sheet1!$D$5:$D$28252,"&lt;&gt;内部转账",Sheet1!$E$5:$E$28252,"&lt;&gt;*调拨*")</f>
        <v>0</v>
      </c>
      <c r="X155" s="32">
        <f>SUMIFS(Sheet1!$F$5:$F$28252,Sheet1!$I$5:$I$28252,$B155,Sheet1!$L$5:$L$28252,$A155,Sheet1!$D$5:$D$28252,"内部转款",Sheet1!$E$5:$E$28252,"&lt;&gt;*调拨*")+SUMIFS(Sheet1!$F$5:$F$28252,Sheet1!$I$5:$I$28252,$B155,Sheet1!$L$5:$L$28252,$A155,Sheet1!$D$5:$D$28252,"内部转账",Sheet1!$E$5:$E$28252,"&lt;&gt;*调拨*")</f>
        <v>0</v>
      </c>
      <c r="Y155" s="32">
        <f t="shared" si="8"/>
        <v>0</v>
      </c>
      <c r="Z155" s="32">
        <f>SUMIFS(Sheet1!$F$5:$F$28252,Sheet1!$I$5:$I$28252,$B155,Sheet1!$L$5:$L$28252,$A155)</f>
        <v>47257.88</v>
      </c>
      <c r="AA155" s="32">
        <f>SUMIFS(Sheet1!$G$5:$G$28252,Sheet1!$I$5:$I$28252,$B155,Sheet1!$L$5:$L$28252,$A155,Sheet1!$D$5:$D$28252,"工资",Sheet1!$E$5:$E$28252,"&lt;&gt;*调拨*")+SUMIFS(Sheet1!$G$5:$G$28252,Sheet1!$I$5:$I$28252,$B155,Sheet1!$L$5:$L$28252,$A155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5989.54</v>
      </c>
      <c r="AB155" s="32">
        <f>SUMIFS(Sheet1!$G$5:$G$28252,Sheet1!$I$5:$I$28252,$B155,Sheet1!$L$5:$L$28252,$A155,Sheet1!$D$5:$D$28252,"水费",Sheet1!$E$5:$E$28252,"&lt;&gt;*调拨*")+SUMIFS(Sheet1!$G$5:$G$28252,Sheet1!$I$5:$I$28252,$B155,Sheet1!$L$5:$L$28252,$A155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5" s="32">
        <f>SUMIFS(Sheet1!$G$5:$G$28252,Sheet1!$I$5:$I$28252,$B155,Sheet1!$L$5:$L$28252,$A155,Sheet1!$D$5:$D$28252,"电费",Sheet1!$E$5:$E$28252,"&lt;&gt;*调拨*")+SUMIFS(Sheet1!$G$5:$G$28252,Sheet1!$I$5:$I$28252,$B155,Sheet1!$L$5:$L$28252,$A155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5" s="32">
        <f>SUMIFS(Sheet1!$G$5:$G$28252,Sheet1!$I$5:$I$28252,$B155,Sheet1!$L$5:$L$28252,$A155,Sheet1!$D$5:$D$28252,"宽带费",Sheet1!$E$5:$E$28252,"&lt;&gt;*调拨*")+SUMIFS(Sheet1!$G$5:$G$28252,Sheet1!$I$5:$I$28252,$B155,Sheet1!$L$5:$L$28252,$A155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55" s="32">
        <f>SUMIFS(Sheet1!$G$5:$G$28252,Sheet1!$I$5:$I$28252,$B155,Sheet1!$L$5:$L$28252,$A155,Sheet1!$D$5:$D$28252,"办公费",Sheet1!$E$5:$E$28252,"&lt;&gt;*调拨*")+SUMIFS(Sheet1!$G$5:$G$28252,Sheet1!$I$5:$I$28252,$B155,Sheet1!$L$5:$L$28252,$A155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5" s="32">
        <f>SUMIFS(Sheet1!$G$5:$G$28252,Sheet1!$I$5:$I$28252,$B155,Sheet1!$L$5:$L$28252,$A155,Sheet1!$D$5:$D$28252,"话费",Sheet1!$E$5:$E$28252,"&lt;&gt;*调拨*")+SUMIFS(Sheet1!$G$5:$G$28252,Sheet1!$I$5:$I$28252,$B155,Sheet1!$L$5:$L$28252,$A155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5" s="32">
        <f>SUMIFS(Sheet1!$G$5:$G$28252,Sheet1!$I$5:$I$28252,$B155,Sheet1!$L$5:$L$28252,$A155,Sheet1!$D$5:$D$28252,"房租",Sheet1!$E$5:$E$28252,"&lt;&gt;*调拨*")+SUMIFS(Sheet1!$G$5:$G$28252,Sheet1!$I$5:$I$28252,$B155,Sheet1!$L$5:$L$28252,$A155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5" s="32">
        <f>SUMIFS(Sheet1!$G$5:$G$28252,Sheet1!$I$5:$I$28252,$B155,Sheet1!$L$5:$L$28252,$A155,Sheet1!$E$5:$E$28252,"*调拨*")</f>
        <v>0</v>
      </c>
      <c r="AI155" s="32">
        <f>SUMIFS(Sheet1!$G$5:$G$28252,Sheet1!$I$5:$I$28252,$B155,Sheet1!$L$5:$L$28252,$A155,Sheet1!$D$5:$D$28252,"内部转款",Sheet1!$E$5:$E$28252,"&lt;&gt;*调拨*")+SUMIFS(Sheet1!$G$5:$G$28252,Sheet1!$I$5:$I$28252,$B155,Sheet1!$L$5:$L$28252,$A155,Sheet1!$D$5:$D$28252,"内部转账",Sheet1!$E$5:$E$28252,"&lt;&gt;*调拨*")</f>
        <v>0</v>
      </c>
      <c r="AJ155" s="32">
        <f t="shared" si="9"/>
        <v>0</v>
      </c>
      <c r="AK155" s="32">
        <f>SUMIFS(Sheet1!$G$5:$G$28252,Sheet1!$I$5:$I$28252,$B155,Sheet1!$L$5:$L$28252,$A155)</f>
        <v>5989.54</v>
      </c>
      <c r="AL155" s="32">
        <f t="shared" si="10"/>
        <v>41268.34</v>
      </c>
    </row>
    <row r="156" ht="16.5" spans="1:38">
      <c r="A156" s="30">
        <v>202602</v>
      </c>
      <c r="B156" s="31" t="s">
        <v>267</v>
      </c>
      <c r="C156" s="32">
        <f>SUMIFS(Sheet1!$F$5:$F$28252,Sheet1!$I$5:$I$28252,$B156,Sheet1!$L$5:$L$28252,$A156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152910.9</v>
      </c>
      <c r="D156" s="32">
        <f>SUMIFS(Sheet1!$F$5:$F$28252,Sheet1!$I$5:$I$28252,$B156,Sheet1!$L$5:$L$28252,$A156,Sheet1!$D$5:$D$28252,"医保即时拨付",Sheet1!$E$5:$E$28252,"&lt;&gt;*调拨*")+SUMIFS(Sheet1!$F$5:$F$28252,Sheet1!$I$5:$I$28252,$B156,Sheet1!$L$5:$L$28252,$A156,Sheet1!$E$5:$E$28252,"*医保即时拨付*",Sheet1!$D$5:$D$28252,"&lt;&gt;医保即时拨付",Sheet1!$D$5:$D$28252,"&lt;&gt;内部转款",Sheet1!$D$5:$D$28252,"&lt;&gt;内部转账",Sheet1!$E$5:$E$28252,"&lt;&gt;*调拨*")</f>
        <v>0</v>
      </c>
      <c r="E156" s="32">
        <f>SUMIFS(Sheet1!$F$5:$F$28252,Sheet1!$I$5:$I$28252,$B156,Sheet1!$L$5:$L$28252,$A156,Sheet1!$D$5:$D$28252,"医保",Sheet1!$E$5:$E$28252,"&lt;&gt;*调拨*",Sheet1!$E$5:$E$28252,"&lt;&gt;*医保即时拨付*")+SUMIFS(Sheet1!$F$5:$F$28252,Sheet1!$I$5:$I$28252,$B156,Sheet1!$L$5:$L$28252,$A156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287016.02</v>
      </c>
      <c r="F156" s="32">
        <f>SUMIFS(Sheet1!$F$5:$F$28252,Sheet1!$I$5:$I$28252,$B156,Sheet1!$L$5:$L$28252,$A156,Sheet1!$D$5:$D$28252,"聚合",Sheet1!$E$5:$E$28252,"&lt;&gt;*调拨*")+SUMIFS(Sheet1!$F$5:$F$28252,Sheet1!$I$5:$I$28252,$B156,Sheet1!$L$5:$L$28252,$A156,Sheet1!$E$5:$E$28252,"*聚合*",Sheet1!$D$5:$D$28252,"&lt;&gt;聚合",Sheet1!$D$5:$D$28252,"&lt;&gt;内部转款",Sheet1!$D$5:$D$28252,"&lt;&gt;内部转账",Sheet1!$E$5:$E$28252,"&lt;&gt;*调拨*")</f>
        <v>0</v>
      </c>
      <c r="G156" s="32">
        <f>SUMIFS(Sheet1!$F$5:$F$28252,Sheet1!$I$5:$I$28252,$B156,Sheet1!$L$5:$L$28252,$A156,Sheet1!$D$5:$D$28252,"24小时微信",Sheet1!$E$5:$E$28252,"&lt;&gt;*调拨*")+SUMIFS(Sheet1!$F$5:$F$28252,Sheet1!$I$5:$I$28252,$B156,Sheet1!$L$5:$L$28252,$A156,Sheet1!$E$5:$E$28252,"*24小时微信*",Sheet1!$D$5:$D$28252,"&lt;&gt;24小时微信",Sheet1!$D$5:$D$28252,"&lt;&gt;内部转款",Sheet1!$D$5:$D$28252,"&lt;&gt;内部转账",Sheet1!$E$5:$E$28252,"&lt;&gt;*调拨*")</f>
        <v>0</v>
      </c>
      <c r="H156" s="32">
        <f>SUMIFS(Sheet1!$F$5:$F$28252,Sheet1!$I$5:$I$28252,$B156,Sheet1!$L$5:$L$28252,$A156,Sheet1!$D$5:$D$28252,"美团",Sheet1!$E$5:$E$28252,"&lt;&gt;*调拨*")+SUMIFS(Sheet1!$F$5:$F$28252,Sheet1!$I$5:$I$28252,$B156,Sheet1!$L$5:$L$28252,$A156,Sheet1!$E$5:$E$28252,"*美团*",Sheet1!$D$5:$D$28252,"&lt;&gt;美团",Sheet1!$D$5:$D$28252,"&lt;&gt;内部转款",Sheet1!$D$5:$D$28252,"&lt;&gt;内部转账",Sheet1!$E$5:$E$28252,"&lt;&gt;*调拨*")</f>
        <v>0</v>
      </c>
      <c r="I156" s="32">
        <f>SUMIFS(Sheet1!$F$5:$F$28252,Sheet1!$I$5:$I$28252,$B156,Sheet1!$L$5:$L$28252,$A156,Sheet1!$D$5:$D$28252,"饿了么",Sheet1!$E$5:$E$28252,"&lt;&gt;*调拨*")+SUMIFS(Sheet1!$F$5:$F$28252,Sheet1!$I$5:$I$28252,$B156,Sheet1!$L$5:$L$28252,$A156,Sheet1!$E$5:$E$28252,"*饿了么*",Sheet1!$D$5:$D$28252,"&lt;&gt;饿了么",Sheet1!$D$5:$D$28252,"&lt;&gt;内部转款",Sheet1!$D$5:$D$28252,"&lt;&gt;内部转账",Sheet1!$E$5:$E$28252,"&lt;&gt;*调拨*")</f>
        <v>0</v>
      </c>
      <c r="J156" s="32">
        <f>SUMIFS(Sheet1!$F$5:$F$28252,Sheet1!$I$5:$I$28252,$B156,Sheet1!$L$5:$L$28252,$A156,Sheet1!$D$5:$D$28252,"健E卡",Sheet1!$E$5:$E$28252,"&lt;&gt;*调拨*")+SUMIFS(Sheet1!$F$5:$F$28252,Sheet1!$I$5:$I$28252,$B156,Sheet1!$L$5:$L$28252,$A156,Sheet1!$E$5:$E$28252,"*健E卡*",Sheet1!$D$5:$D$28252,"&lt;&gt;健E卡",Sheet1!$D$5:$D$28252,"&lt;&gt;内部转款",Sheet1!$D$5:$D$28252,"&lt;&gt;内部转账",Sheet1!$E$5:$E$28252,"&lt;&gt;*调拨*")</f>
        <v>0</v>
      </c>
      <c r="K156" s="32">
        <f>SUMIFS(Sheet1!$F$5:$F$28252,Sheet1!$I$5:$I$28252,$B156,Sheet1!$L$5:$L$28252,$A156,Sheet1!$D$5:$D$28252,"抖音",Sheet1!$E$5:$E$28252,"&lt;&gt;*调拨*")+SUMIFS(Sheet1!$F$5:$F$28252,Sheet1!$I$5:$I$28252,$B156,Sheet1!$L$5:$L$28252,$A156,Sheet1!$E$5:$E$28252,"*抖音*",Sheet1!$D$5:$D$28252,"&lt;&gt;抖音",Sheet1!$D$5:$D$28252,"&lt;&gt;内部转款",Sheet1!$D$5:$D$28252,"&lt;&gt;内部转账",Sheet1!$E$5:$E$28252,"&lt;&gt;*调拨*")</f>
        <v>0</v>
      </c>
      <c r="L156" s="32">
        <f>SUMIFS(Sheet1!$F$5:$F$28252,Sheet1!$I$5:$I$28252,$B156,Sheet1!$L$5:$L$28252,$A156,Sheet1!$D$5:$D$28252,"医卡通",Sheet1!$E$5:$E$28252,"&lt;&gt;*调拨*")+SUMIFS(Sheet1!$F$5:$F$28252,Sheet1!$I$5:$I$28252,$B156,Sheet1!$L$5:$L$28252,$A156,Sheet1!$E$5:$E$28252,"*医卡通*",Sheet1!$D$5:$D$28252,"&lt;&gt;医卡通",Sheet1!$D$5:$D$28252,"&lt;&gt;内部转款",Sheet1!$D$5:$D$28252,"&lt;&gt;内部转账",Sheet1!$E$5:$E$28252,"&lt;&gt;*调拨*")</f>
        <v>0</v>
      </c>
      <c r="M156" s="32">
        <f>SUMIFS(Sheet1!$F$5:$F$28252,Sheet1!$I$5:$I$28252,$B156,Sheet1!$L$5:$L$28252,$A156,Sheet1!$D$5:$D$28252,"企健网",Sheet1!$E$5:$E$28252,"&lt;&gt;*调拨*")+SUMIFS(Sheet1!$F$5:$F$28252,Sheet1!$I$5:$I$28252,$B156,Sheet1!$L$5:$L$28252,$A156,Sheet1!$E$5:$E$28252,"*企健网*",Sheet1!$D$5:$D$28252,"&lt;&gt;企健网",Sheet1!$D$5:$D$28252,"&lt;&gt;内部转款",Sheet1!$D$5:$D$28252,"&lt;&gt;内部转账",Sheet1!$E$5:$E$28252,"&lt;&gt;*调拨*")</f>
        <v>0</v>
      </c>
      <c r="N156" s="32">
        <f>SUMIFS(Sheet1!$F$5:$F$28252,Sheet1!$I$5:$I$28252,$B156,Sheet1!$L$5:$L$28252,$A156,Sheet1!$D$5:$D$28252,"银联",Sheet1!$E$5:$E$28252,"&lt;&gt;*调拨*")+SUMIFS(Sheet1!$F$5:$F$28252,Sheet1!$I$5:$I$28252,$B156,Sheet1!$L$5:$L$28252,$A156,Sheet1!$E$5:$E$28252,"*银联*",Sheet1!$D$5:$D$28252,"&lt;&gt;银联",Sheet1!$D$5:$D$28252,"&lt;&gt;内部转款",Sheet1!$D$5:$D$28252,"&lt;&gt;内部转账",Sheet1!$E$5:$E$28252,"&lt;&gt;*调拨*")</f>
        <v>0</v>
      </c>
      <c r="O156" s="32">
        <f>SUMIFS(Sheet1!$F$5:$F$28252,Sheet1!$I$5:$I$28252,$B156,Sheet1!$L$5:$L$28252,$A156,Sheet1!$D$5:$D$28252,"京东",Sheet1!$E$5:$E$28252,"&lt;&gt;*调拨*")+SUMIFS(Sheet1!$F$5:$F$28252,Sheet1!$I$5:$I$28252,$B156,Sheet1!$L$5:$L$28252,$A156,Sheet1!$E$5:$E$28252,"*京东*",Sheet1!$D$5:$D$28252,"&lt;&gt;京东",Sheet1!$D$5:$D$28252,"&lt;&gt;内部转款",Sheet1!$D$5:$D$28252,"&lt;&gt;内部转账",Sheet1!$E$5:$E$28252,"&lt;&gt;*调拨*")</f>
        <v>0</v>
      </c>
      <c r="P156" s="32">
        <f>SUMIFS(Sheet1!$F$5:$F$28252,Sheet1!$I$5:$I$28252,$B156,Sheet1!$L$5:$L$28252,$A156,Sheet1!$D$5:$D$28252,"药机微信",Sheet1!$E$5:$E$28252,"&lt;&gt;*调拨*")+SUMIFS(Sheet1!$F$5:$F$28252,Sheet1!$I$5:$I$28252,$B156,Sheet1!$L$5:$L$28252,$A156,Sheet1!$E$5:$E$28252,"*药机微信*",Sheet1!$D$5:$D$28252,"&lt;&gt;药机微信",Sheet1!$D$5:$D$28252,"&lt;&gt;内部转款",Sheet1!$D$5:$D$28252,"&lt;&gt;内部转账",Sheet1!$E$5:$E$28252,"&lt;&gt;*调拨*")</f>
        <v>0</v>
      </c>
      <c r="Q156" s="32">
        <f>SUMIFS(Sheet1!$F$5:$F$28252,Sheet1!$I$5:$I$28252,$B156,Sheet1!$L$5:$L$28252,$A156,Sheet1!$D$5:$D$28252,"亲情卡",Sheet1!$E$5:$E$28252,"&lt;&gt;*调拨*")+SUMIFS(Sheet1!$F$5:$F$28252,Sheet1!$I$5:$I$28252,$B156,Sheet1!$L$5:$L$28252,$A156,Sheet1!$E$5:$E$28252,"*亲情卡*",Sheet1!$D$5:$D$28252,"&lt;&gt;亲情卡",Sheet1!$D$5:$D$28252,"&lt;&gt;内部转款",Sheet1!$D$5:$D$28252,"&lt;&gt;内部转账",Sheet1!$E$5:$E$28252,"&lt;&gt;*调拨*")</f>
        <v>0</v>
      </c>
      <c r="R156" s="32">
        <f>SUMIFS(Sheet1!$F$5:$F$28252,Sheet1!$I$5:$I$28252,$B156,Sheet1!$L$5:$L$28252,$A156,Sheet1!$D$5:$D$28252,"优惠券",Sheet1!$E$5:$E$28252,"&lt;&gt;*调拨*")+SUMIFS(Sheet1!$F$5:$F$28252,Sheet1!$I$5:$I$28252,$B156,Sheet1!$L$5:$L$28252,$A156,Sheet1!$E$5:$E$28252,"*优惠券*",Sheet1!$D$5:$D$28252,"&lt;&gt;优惠券",Sheet1!$D$5:$D$28252,"&lt;&gt;内部转款",Sheet1!$D$5:$D$28252,"&lt;&gt;内部转账",Sheet1!$E$5:$E$28252,"&lt;&gt;*调拨*")</f>
        <v>0</v>
      </c>
      <c r="S156" s="32">
        <f>SUMIFS(Sheet1!$F$5:$F$28252,Sheet1!$I$5:$I$28252,$B156,Sheet1!$L$5:$L$28252,$A156,Sheet1!$D$5:$D$28252,"代金券",Sheet1!$E$5:$E$28252,"&lt;&gt;*调拨*")+SUMIFS(Sheet1!$F$5:$F$28252,Sheet1!$I$5:$I$28252,$B156,Sheet1!$L$5:$L$28252,$A156,Sheet1!$E$5:$E$28252,"*代金券*",Sheet1!$D$5:$D$28252,"&lt;&gt;代金券",Sheet1!$D$5:$D$28252,"&lt;&gt;内部转款",Sheet1!$D$5:$D$28252,"&lt;&gt;内部转账",Sheet1!$E$5:$E$28252,"&lt;&gt;*调拨*")</f>
        <v>0</v>
      </c>
      <c r="T156" s="32">
        <f>SUMIFS(Sheet1!$F$5:$F$28252,Sheet1!$I$5:$I$28252,$B156,Sheet1!$L$5:$L$28252,$A156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156,Sheet1!$L$5:$L$28252,$A156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156,Sheet1!$L$5:$L$28252,$A156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156,Sheet1!$L$5:$L$28252,$A156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6" s="32">
        <f>SUMIFS(Sheet1!$F$5:$F$28252,Sheet1!$I$5:$I$28252,$B156,Sheet1!$L$5:$L$28252,$A156,Sheet1!$E$5:$E$28252,"*调拨*")</f>
        <v>0</v>
      </c>
      <c r="V156" s="32">
        <f>SUMIFS(Sheet1!$F$5:$F$28252,Sheet1!$I$5:$I$28252,$B156,Sheet1!$L$5:$L$28252,$A156,Sheet1!$D$5:$D$28252,"储值",Sheet1!$E$5:$E$28252,"&lt;&gt;*调拨*")+SUMIFS(Sheet1!$F$5:$F$28252,Sheet1!$I$5:$I$28252,$B156,Sheet1!$L$5:$L$28252,$A156,Sheet1!$E$5:$E$28252,"*储值*",Sheet1!$D$5:$D$28252,"&lt;&gt;储值",Sheet1!$D$5:$D$28252,"&lt;&gt;内部转款",Sheet1!$D$5:$D$28252,"&lt;&gt;内部转账",Sheet1!$E$5:$E$28252,"&lt;&gt;*调拨*")</f>
        <v>0</v>
      </c>
      <c r="W156" s="32">
        <f>SUMIFS(Sheet1!$F$5:$F$28252,Sheet1!$I$5:$I$28252,$B156,Sheet1!$L$5:$L$28252,$A156,Sheet1!$D$5:$D$28252,"效期",Sheet1!$E$5:$E$28252,"&lt;&gt;*调拨*")+SUMIFS(Sheet1!$F$5:$F$28252,Sheet1!$I$5:$I$28252,$B156,Sheet1!$L$5:$L$28252,$A156,Sheet1!$E$5:$E$28252,"*效期*",Sheet1!$D$5:$D$28252,"&lt;&gt;效期",Sheet1!$D$5:$D$28252,"&lt;&gt;内部转款",Sheet1!$D$5:$D$28252,"&lt;&gt;内部转账",Sheet1!$E$5:$E$28252,"&lt;&gt;*调拨*")</f>
        <v>0</v>
      </c>
      <c r="X156" s="32">
        <f>SUMIFS(Sheet1!$F$5:$F$28252,Sheet1!$I$5:$I$28252,$B156,Sheet1!$L$5:$L$28252,$A156,Sheet1!$D$5:$D$28252,"内部转款",Sheet1!$E$5:$E$28252,"&lt;&gt;*调拨*")+SUMIFS(Sheet1!$F$5:$F$28252,Sheet1!$I$5:$I$28252,$B156,Sheet1!$L$5:$L$28252,$A156,Sheet1!$D$5:$D$28252,"内部转账",Sheet1!$E$5:$E$28252,"&lt;&gt;*调拨*")</f>
        <v>0</v>
      </c>
      <c r="Y156" s="32">
        <f t="shared" si="8"/>
        <v>0</v>
      </c>
      <c r="Z156" s="32">
        <f>SUMIFS(Sheet1!$F$5:$F$28252,Sheet1!$I$5:$I$28252,$B156,Sheet1!$L$5:$L$28252,$A156)</f>
        <v>439926.92</v>
      </c>
      <c r="AA156" s="32">
        <f>SUMIFS(Sheet1!$G$5:$G$28252,Sheet1!$I$5:$I$28252,$B156,Sheet1!$L$5:$L$28252,$A156,Sheet1!$D$5:$D$28252,"工资",Sheet1!$E$5:$E$28252,"&lt;&gt;*调拨*")+SUMIFS(Sheet1!$G$5:$G$28252,Sheet1!$I$5:$I$28252,$B156,Sheet1!$L$5:$L$28252,$A156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4807.44</v>
      </c>
      <c r="AB156" s="32">
        <f>SUMIFS(Sheet1!$G$5:$G$28252,Sheet1!$I$5:$I$28252,$B156,Sheet1!$L$5:$L$28252,$A156,Sheet1!$D$5:$D$28252,"水费",Sheet1!$E$5:$E$28252,"&lt;&gt;*调拨*")+SUMIFS(Sheet1!$G$5:$G$28252,Sheet1!$I$5:$I$28252,$B156,Sheet1!$L$5:$L$28252,$A156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6" s="32">
        <f>SUMIFS(Sheet1!$G$5:$G$28252,Sheet1!$I$5:$I$28252,$B156,Sheet1!$L$5:$L$28252,$A156,Sheet1!$D$5:$D$28252,"电费",Sheet1!$E$5:$E$28252,"&lt;&gt;*调拨*")+SUMIFS(Sheet1!$G$5:$G$28252,Sheet1!$I$5:$I$28252,$B156,Sheet1!$L$5:$L$28252,$A156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6" s="32">
        <f>SUMIFS(Sheet1!$G$5:$G$28252,Sheet1!$I$5:$I$28252,$B156,Sheet1!$L$5:$L$28252,$A156,Sheet1!$D$5:$D$28252,"宽带费",Sheet1!$E$5:$E$28252,"&lt;&gt;*调拨*")+SUMIFS(Sheet1!$G$5:$G$28252,Sheet1!$I$5:$I$28252,$B156,Sheet1!$L$5:$L$28252,$A156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56" s="32">
        <f>SUMIFS(Sheet1!$G$5:$G$28252,Sheet1!$I$5:$I$28252,$B156,Sheet1!$L$5:$L$28252,$A156,Sheet1!$D$5:$D$28252,"办公费",Sheet1!$E$5:$E$28252,"&lt;&gt;*调拨*")+SUMIFS(Sheet1!$G$5:$G$28252,Sheet1!$I$5:$I$28252,$B156,Sheet1!$L$5:$L$28252,$A156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6" s="32">
        <f>SUMIFS(Sheet1!$G$5:$G$28252,Sheet1!$I$5:$I$28252,$B156,Sheet1!$L$5:$L$28252,$A156,Sheet1!$D$5:$D$28252,"话费",Sheet1!$E$5:$E$28252,"&lt;&gt;*调拨*")+SUMIFS(Sheet1!$G$5:$G$28252,Sheet1!$I$5:$I$28252,$B156,Sheet1!$L$5:$L$28252,$A156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6" s="32">
        <f>SUMIFS(Sheet1!$G$5:$G$28252,Sheet1!$I$5:$I$28252,$B156,Sheet1!$L$5:$L$28252,$A156,Sheet1!$D$5:$D$28252,"房租",Sheet1!$E$5:$E$28252,"&lt;&gt;*调拨*")+SUMIFS(Sheet1!$G$5:$G$28252,Sheet1!$I$5:$I$28252,$B156,Sheet1!$L$5:$L$28252,$A156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6" s="32">
        <f>SUMIFS(Sheet1!$G$5:$G$28252,Sheet1!$I$5:$I$28252,$B156,Sheet1!$L$5:$L$28252,$A156,Sheet1!$E$5:$E$28252,"*调拨*")</f>
        <v>0</v>
      </c>
      <c r="AI156" s="32">
        <f>SUMIFS(Sheet1!$G$5:$G$28252,Sheet1!$I$5:$I$28252,$B156,Sheet1!$L$5:$L$28252,$A156,Sheet1!$D$5:$D$28252,"内部转款",Sheet1!$E$5:$E$28252,"&lt;&gt;*调拨*")+SUMIFS(Sheet1!$G$5:$G$28252,Sheet1!$I$5:$I$28252,$B156,Sheet1!$L$5:$L$28252,$A156,Sheet1!$D$5:$D$28252,"内部转账",Sheet1!$E$5:$E$28252,"&lt;&gt;*调拨*")</f>
        <v>0</v>
      </c>
      <c r="AJ156" s="32">
        <f t="shared" si="9"/>
        <v>4942</v>
      </c>
      <c r="AK156" s="32">
        <f>SUMIFS(Sheet1!$G$5:$G$28252,Sheet1!$I$5:$I$28252,$B156,Sheet1!$L$5:$L$28252,$A156)</f>
        <v>9749.44</v>
      </c>
      <c r="AL156" s="32">
        <f t="shared" si="10"/>
        <v>430177.48</v>
      </c>
    </row>
    <row r="157" ht="16.5" spans="1:38">
      <c r="A157" s="30">
        <v>202602</v>
      </c>
      <c r="B157" s="31" t="s">
        <v>84</v>
      </c>
      <c r="C157" s="32">
        <f>SUMIFS(Sheet1!$F$5:$F$28252,Sheet1!$I$5:$I$28252,$B157,Sheet1!$L$5:$L$28252,$A157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31990.02</v>
      </c>
      <c r="D157" s="32">
        <f>SUMIFS(Sheet1!$F$5:$F$28252,Sheet1!$I$5:$I$28252,$B157,Sheet1!$L$5:$L$28252,$A157,Sheet1!$D$5:$D$28252,"医保即时拨付",Sheet1!$E$5:$E$28252,"&lt;&gt;*调拨*")+SUMIFS(Sheet1!$F$5:$F$28252,Sheet1!$I$5:$I$28252,$B157,Sheet1!$L$5:$L$28252,$A157,Sheet1!$E$5:$E$28252,"*医保即时拨付*",Sheet1!$D$5:$D$28252,"&lt;&gt;医保即时拨付",Sheet1!$D$5:$D$28252,"&lt;&gt;内部转款",Sheet1!$D$5:$D$28252,"&lt;&gt;内部转账",Sheet1!$E$5:$E$28252,"&lt;&gt;*调拨*")</f>
        <v>5842.5</v>
      </c>
      <c r="E157" s="32">
        <f>SUMIFS(Sheet1!$F$5:$F$28252,Sheet1!$I$5:$I$28252,$B157,Sheet1!$L$5:$L$28252,$A157,Sheet1!$D$5:$D$28252,"医保",Sheet1!$E$5:$E$28252,"&lt;&gt;*调拨*",Sheet1!$E$5:$E$28252,"&lt;&gt;*医保即时拨付*")+SUMIFS(Sheet1!$F$5:$F$28252,Sheet1!$I$5:$I$28252,$B157,Sheet1!$L$5:$L$28252,$A157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10611.03</v>
      </c>
      <c r="F157" s="32">
        <f>SUMIFS(Sheet1!$F$5:$F$28252,Sheet1!$I$5:$I$28252,$B157,Sheet1!$L$5:$L$28252,$A157,Sheet1!$D$5:$D$28252,"聚合",Sheet1!$E$5:$E$28252,"&lt;&gt;*调拨*")+SUMIFS(Sheet1!$F$5:$F$28252,Sheet1!$I$5:$I$28252,$B157,Sheet1!$L$5:$L$28252,$A157,Sheet1!$E$5:$E$28252,"*聚合*",Sheet1!$D$5:$D$28252,"&lt;&gt;聚合",Sheet1!$D$5:$D$28252,"&lt;&gt;内部转款",Sheet1!$D$5:$D$28252,"&lt;&gt;内部转账",Sheet1!$E$5:$E$28252,"&lt;&gt;*调拨*")</f>
        <v>66330.16</v>
      </c>
      <c r="G157" s="32">
        <f>SUMIFS(Sheet1!$F$5:$F$28252,Sheet1!$I$5:$I$28252,$B157,Sheet1!$L$5:$L$28252,$A157,Sheet1!$D$5:$D$28252,"24小时微信",Sheet1!$E$5:$E$28252,"&lt;&gt;*调拨*")+SUMIFS(Sheet1!$F$5:$F$28252,Sheet1!$I$5:$I$28252,$B157,Sheet1!$L$5:$L$28252,$A157,Sheet1!$E$5:$E$28252,"*24小时微信*",Sheet1!$D$5:$D$28252,"&lt;&gt;24小时微信",Sheet1!$D$5:$D$28252,"&lt;&gt;内部转款",Sheet1!$D$5:$D$28252,"&lt;&gt;内部转账",Sheet1!$E$5:$E$28252,"&lt;&gt;*调拨*")</f>
        <v>0</v>
      </c>
      <c r="H157" s="32">
        <f>SUMIFS(Sheet1!$F$5:$F$28252,Sheet1!$I$5:$I$28252,$B157,Sheet1!$L$5:$L$28252,$A157,Sheet1!$D$5:$D$28252,"美团",Sheet1!$E$5:$E$28252,"&lt;&gt;*调拨*")+SUMIFS(Sheet1!$F$5:$F$28252,Sheet1!$I$5:$I$28252,$B157,Sheet1!$L$5:$L$28252,$A157,Sheet1!$E$5:$E$28252,"*美团*",Sheet1!$D$5:$D$28252,"&lt;&gt;美团",Sheet1!$D$5:$D$28252,"&lt;&gt;内部转款",Sheet1!$D$5:$D$28252,"&lt;&gt;内部转账",Sheet1!$E$5:$E$28252,"&lt;&gt;*调拨*")</f>
        <v>0</v>
      </c>
      <c r="I157" s="32">
        <f>SUMIFS(Sheet1!$F$5:$F$28252,Sheet1!$I$5:$I$28252,$B157,Sheet1!$L$5:$L$28252,$A157,Sheet1!$D$5:$D$28252,"饿了么",Sheet1!$E$5:$E$28252,"&lt;&gt;*调拨*")+SUMIFS(Sheet1!$F$5:$F$28252,Sheet1!$I$5:$I$28252,$B157,Sheet1!$L$5:$L$28252,$A157,Sheet1!$E$5:$E$28252,"*饿了么*",Sheet1!$D$5:$D$28252,"&lt;&gt;饿了么",Sheet1!$D$5:$D$28252,"&lt;&gt;内部转款",Sheet1!$D$5:$D$28252,"&lt;&gt;内部转账",Sheet1!$E$5:$E$28252,"&lt;&gt;*调拨*")</f>
        <v>0</v>
      </c>
      <c r="J157" s="32">
        <f>SUMIFS(Sheet1!$F$5:$F$28252,Sheet1!$I$5:$I$28252,$B157,Sheet1!$L$5:$L$28252,$A157,Sheet1!$D$5:$D$28252,"健E卡",Sheet1!$E$5:$E$28252,"&lt;&gt;*调拨*")+SUMIFS(Sheet1!$F$5:$F$28252,Sheet1!$I$5:$I$28252,$B157,Sheet1!$L$5:$L$28252,$A157,Sheet1!$E$5:$E$28252,"*健E卡*",Sheet1!$D$5:$D$28252,"&lt;&gt;健E卡",Sheet1!$D$5:$D$28252,"&lt;&gt;内部转款",Sheet1!$D$5:$D$28252,"&lt;&gt;内部转账",Sheet1!$E$5:$E$28252,"&lt;&gt;*调拨*")</f>
        <v>0</v>
      </c>
      <c r="K157" s="32">
        <f>SUMIFS(Sheet1!$F$5:$F$28252,Sheet1!$I$5:$I$28252,$B157,Sheet1!$L$5:$L$28252,$A157,Sheet1!$D$5:$D$28252,"抖音",Sheet1!$E$5:$E$28252,"&lt;&gt;*调拨*")+SUMIFS(Sheet1!$F$5:$F$28252,Sheet1!$I$5:$I$28252,$B157,Sheet1!$L$5:$L$28252,$A157,Sheet1!$E$5:$E$28252,"*抖音*",Sheet1!$D$5:$D$28252,"&lt;&gt;抖音",Sheet1!$D$5:$D$28252,"&lt;&gt;内部转款",Sheet1!$D$5:$D$28252,"&lt;&gt;内部转账",Sheet1!$E$5:$E$28252,"&lt;&gt;*调拨*")</f>
        <v>0</v>
      </c>
      <c r="L157" s="32">
        <f>SUMIFS(Sheet1!$F$5:$F$28252,Sheet1!$I$5:$I$28252,$B157,Sheet1!$L$5:$L$28252,$A157,Sheet1!$D$5:$D$28252,"医卡通",Sheet1!$E$5:$E$28252,"&lt;&gt;*调拨*")+SUMIFS(Sheet1!$F$5:$F$28252,Sheet1!$I$5:$I$28252,$B157,Sheet1!$L$5:$L$28252,$A157,Sheet1!$E$5:$E$28252,"*医卡通*",Sheet1!$D$5:$D$28252,"&lt;&gt;医卡通",Sheet1!$D$5:$D$28252,"&lt;&gt;内部转款",Sheet1!$D$5:$D$28252,"&lt;&gt;内部转账",Sheet1!$E$5:$E$28252,"&lt;&gt;*调拨*")</f>
        <v>0</v>
      </c>
      <c r="M157" s="32">
        <f>SUMIFS(Sheet1!$F$5:$F$28252,Sheet1!$I$5:$I$28252,$B157,Sheet1!$L$5:$L$28252,$A157,Sheet1!$D$5:$D$28252,"企健网",Sheet1!$E$5:$E$28252,"&lt;&gt;*调拨*")+SUMIFS(Sheet1!$F$5:$F$28252,Sheet1!$I$5:$I$28252,$B157,Sheet1!$L$5:$L$28252,$A157,Sheet1!$E$5:$E$28252,"*企健网*",Sheet1!$D$5:$D$28252,"&lt;&gt;企健网",Sheet1!$D$5:$D$28252,"&lt;&gt;内部转款",Sheet1!$D$5:$D$28252,"&lt;&gt;内部转账",Sheet1!$E$5:$E$28252,"&lt;&gt;*调拨*")</f>
        <v>0</v>
      </c>
      <c r="N157" s="32">
        <f>SUMIFS(Sheet1!$F$5:$F$28252,Sheet1!$I$5:$I$28252,$B157,Sheet1!$L$5:$L$28252,$A157,Sheet1!$D$5:$D$28252,"银联",Sheet1!$E$5:$E$28252,"&lt;&gt;*调拨*")+SUMIFS(Sheet1!$F$5:$F$28252,Sheet1!$I$5:$I$28252,$B157,Sheet1!$L$5:$L$28252,$A157,Sheet1!$E$5:$E$28252,"*银联*",Sheet1!$D$5:$D$28252,"&lt;&gt;银联",Sheet1!$D$5:$D$28252,"&lt;&gt;内部转款",Sheet1!$D$5:$D$28252,"&lt;&gt;内部转账",Sheet1!$E$5:$E$28252,"&lt;&gt;*调拨*")</f>
        <v>0</v>
      </c>
      <c r="O157" s="32">
        <f>SUMIFS(Sheet1!$F$5:$F$28252,Sheet1!$I$5:$I$28252,$B157,Sheet1!$L$5:$L$28252,$A157,Sheet1!$D$5:$D$28252,"京东",Sheet1!$E$5:$E$28252,"&lt;&gt;*调拨*")+SUMIFS(Sheet1!$F$5:$F$28252,Sheet1!$I$5:$I$28252,$B157,Sheet1!$L$5:$L$28252,$A157,Sheet1!$E$5:$E$28252,"*京东*",Sheet1!$D$5:$D$28252,"&lt;&gt;京东",Sheet1!$D$5:$D$28252,"&lt;&gt;内部转款",Sheet1!$D$5:$D$28252,"&lt;&gt;内部转账",Sheet1!$E$5:$E$28252,"&lt;&gt;*调拨*")</f>
        <v>0</v>
      </c>
      <c r="P157" s="32">
        <f>SUMIFS(Sheet1!$F$5:$F$28252,Sheet1!$I$5:$I$28252,$B157,Sheet1!$L$5:$L$28252,$A157,Sheet1!$D$5:$D$28252,"药机微信",Sheet1!$E$5:$E$28252,"&lt;&gt;*调拨*")+SUMIFS(Sheet1!$F$5:$F$28252,Sheet1!$I$5:$I$28252,$B157,Sheet1!$L$5:$L$28252,$A157,Sheet1!$E$5:$E$28252,"*药机微信*",Sheet1!$D$5:$D$28252,"&lt;&gt;药机微信",Sheet1!$D$5:$D$28252,"&lt;&gt;内部转款",Sheet1!$D$5:$D$28252,"&lt;&gt;内部转账",Sheet1!$E$5:$E$28252,"&lt;&gt;*调拨*")</f>
        <v>0</v>
      </c>
      <c r="Q157" s="32">
        <f>SUMIFS(Sheet1!$F$5:$F$28252,Sheet1!$I$5:$I$28252,$B157,Sheet1!$L$5:$L$28252,$A157,Sheet1!$D$5:$D$28252,"亲情卡",Sheet1!$E$5:$E$28252,"&lt;&gt;*调拨*")+SUMIFS(Sheet1!$F$5:$F$28252,Sheet1!$I$5:$I$28252,$B157,Sheet1!$L$5:$L$28252,$A157,Sheet1!$E$5:$E$28252,"*亲情卡*",Sheet1!$D$5:$D$28252,"&lt;&gt;亲情卡",Sheet1!$D$5:$D$28252,"&lt;&gt;内部转款",Sheet1!$D$5:$D$28252,"&lt;&gt;内部转账",Sheet1!$E$5:$E$28252,"&lt;&gt;*调拨*")</f>
        <v>0</v>
      </c>
      <c r="R157" s="32">
        <f>SUMIFS(Sheet1!$F$5:$F$28252,Sheet1!$I$5:$I$28252,$B157,Sheet1!$L$5:$L$28252,$A157,Sheet1!$D$5:$D$28252,"优惠券",Sheet1!$E$5:$E$28252,"&lt;&gt;*调拨*")+SUMIFS(Sheet1!$F$5:$F$28252,Sheet1!$I$5:$I$28252,$B157,Sheet1!$L$5:$L$28252,$A157,Sheet1!$E$5:$E$28252,"*优惠券*",Sheet1!$D$5:$D$28252,"&lt;&gt;优惠券",Sheet1!$D$5:$D$28252,"&lt;&gt;内部转款",Sheet1!$D$5:$D$28252,"&lt;&gt;内部转账",Sheet1!$E$5:$E$28252,"&lt;&gt;*调拨*")</f>
        <v>0</v>
      </c>
      <c r="S157" s="32">
        <f>SUMIFS(Sheet1!$F$5:$F$28252,Sheet1!$I$5:$I$28252,$B157,Sheet1!$L$5:$L$28252,$A157,Sheet1!$D$5:$D$28252,"代金券",Sheet1!$E$5:$E$28252,"&lt;&gt;*调拨*")+SUMIFS(Sheet1!$F$5:$F$28252,Sheet1!$I$5:$I$28252,$B157,Sheet1!$L$5:$L$28252,$A157,Sheet1!$E$5:$E$28252,"*代金券*",Sheet1!$D$5:$D$28252,"&lt;&gt;代金券",Sheet1!$D$5:$D$28252,"&lt;&gt;内部转款",Sheet1!$D$5:$D$28252,"&lt;&gt;内部转账",Sheet1!$E$5:$E$28252,"&lt;&gt;*调拨*")</f>
        <v>0</v>
      </c>
      <c r="T157" s="32">
        <f>SUMIFS(Sheet1!$F$5:$F$28252,Sheet1!$I$5:$I$28252,$B157,Sheet1!$L$5:$L$28252,$A157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157,Sheet1!$L$5:$L$28252,$A157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157,Sheet1!$L$5:$L$28252,$A157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157,Sheet1!$L$5:$L$28252,$A157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7" s="32">
        <f>SUMIFS(Sheet1!$F$5:$F$28252,Sheet1!$I$5:$I$28252,$B157,Sheet1!$L$5:$L$28252,$A157,Sheet1!$E$5:$E$28252,"*调拨*")</f>
        <v>0</v>
      </c>
      <c r="V157" s="32">
        <f>SUMIFS(Sheet1!$F$5:$F$28252,Sheet1!$I$5:$I$28252,$B157,Sheet1!$L$5:$L$28252,$A157,Sheet1!$D$5:$D$28252,"储值",Sheet1!$E$5:$E$28252,"&lt;&gt;*调拨*")+SUMIFS(Sheet1!$F$5:$F$28252,Sheet1!$I$5:$I$28252,$B157,Sheet1!$L$5:$L$28252,$A157,Sheet1!$E$5:$E$28252,"*储值*",Sheet1!$D$5:$D$28252,"&lt;&gt;储值",Sheet1!$D$5:$D$28252,"&lt;&gt;内部转款",Sheet1!$D$5:$D$28252,"&lt;&gt;内部转账",Sheet1!$E$5:$E$28252,"&lt;&gt;*调拨*")</f>
        <v>0</v>
      </c>
      <c r="W157" s="32">
        <f>SUMIFS(Sheet1!$F$5:$F$28252,Sheet1!$I$5:$I$28252,$B157,Sheet1!$L$5:$L$28252,$A157,Sheet1!$D$5:$D$28252,"效期",Sheet1!$E$5:$E$28252,"&lt;&gt;*调拨*")+SUMIFS(Sheet1!$F$5:$F$28252,Sheet1!$I$5:$I$28252,$B157,Sheet1!$L$5:$L$28252,$A157,Sheet1!$E$5:$E$28252,"*效期*",Sheet1!$D$5:$D$28252,"&lt;&gt;效期",Sheet1!$D$5:$D$28252,"&lt;&gt;内部转款",Sheet1!$D$5:$D$28252,"&lt;&gt;内部转账",Sheet1!$E$5:$E$28252,"&lt;&gt;*调拨*")</f>
        <v>0</v>
      </c>
      <c r="X157" s="32">
        <f>SUMIFS(Sheet1!$F$5:$F$28252,Sheet1!$I$5:$I$28252,$B157,Sheet1!$L$5:$L$28252,$A157,Sheet1!$D$5:$D$28252,"内部转款",Sheet1!$E$5:$E$28252,"&lt;&gt;*调拨*")+SUMIFS(Sheet1!$F$5:$F$28252,Sheet1!$I$5:$I$28252,$B157,Sheet1!$L$5:$L$28252,$A157,Sheet1!$D$5:$D$28252,"内部转账",Sheet1!$E$5:$E$28252,"&lt;&gt;*调拨*")</f>
        <v>0</v>
      </c>
      <c r="Y157" s="32">
        <f t="shared" si="8"/>
        <v>0</v>
      </c>
      <c r="Z157" s="32">
        <f>SUMIFS(Sheet1!$F$5:$F$28252,Sheet1!$I$5:$I$28252,$B157,Sheet1!$L$5:$L$28252,$A157)</f>
        <v>114773.71</v>
      </c>
      <c r="AA157" s="32">
        <f>SUMIFS(Sheet1!$G$5:$G$28252,Sheet1!$I$5:$I$28252,$B157,Sheet1!$L$5:$L$28252,$A157,Sheet1!$D$5:$D$28252,"工资",Sheet1!$E$5:$E$28252,"&lt;&gt;*调拨*")+SUMIFS(Sheet1!$G$5:$G$28252,Sheet1!$I$5:$I$28252,$B157,Sheet1!$L$5:$L$28252,$A157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7771.95</v>
      </c>
      <c r="AB157" s="32">
        <f>SUMIFS(Sheet1!$G$5:$G$28252,Sheet1!$I$5:$I$28252,$B157,Sheet1!$L$5:$L$28252,$A157,Sheet1!$D$5:$D$28252,"水费",Sheet1!$E$5:$E$28252,"&lt;&gt;*调拨*")+SUMIFS(Sheet1!$G$5:$G$28252,Sheet1!$I$5:$I$28252,$B157,Sheet1!$L$5:$L$28252,$A157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7" s="32">
        <f>SUMIFS(Sheet1!$G$5:$G$28252,Sheet1!$I$5:$I$28252,$B157,Sheet1!$L$5:$L$28252,$A157,Sheet1!$D$5:$D$28252,"电费",Sheet1!$E$5:$E$28252,"&lt;&gt;*调拨*")+SUMIFS(Sheet1!$G$5:$G$28252,Sheet1!$I$5:$I$28252,$B157,Sheet1!$L$5:$L$28252,$A157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7" s="32">
        <f>SUMIFS(Sheet1!$G$5:$G$28252,Sheet1!$I$5:$I$28252,$B157,Sheet1!$L$5:$L$28252,$A157,Sheet1!$D$5:$D$28252,"宽带费",Sheet1!$E$5:$E$28252,"&lt;&gt;*调拨*")+SUMIFS(Sheet1!$G$5:$G$28252,Sheet1!$I$5:$I$28252,$B157,Sheet1!$L$5:$L$28252,$A157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57" s="32">
        <f>SUMIFS(Sheet1!$G$5:$G$28252,Sheet1!$I$5:$I$28252,$B157,Sheet1!$L$5:$L$28252,$A157,Sheet1!$D$5:$D$28252,"办公费",Sheet1!$E$5:$E$28252,"&lt;&gt;*调拨*")+SUMIFS(Sheet1!$G$5:$G$28252,Sheet1!$I$5:$I$28252,$B157,Sheet1!$L$5:$L$28252,$A157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7" s="32">
        <f>SUMIFS(Sheet1!$G$5:$G$28252,Sheet1!$I$5:$I$28252,$B157,Sheet1!$L$5:$L$28252,$A157,Sheet1!$D$5:$D$28252,"话费",Sheet1!$E$5:$E$28252,"&lt;&gt;*调拨*")+SUMIFS(Sheet1!$G$5:$G$28252,Sheet1!$I$5:$I$28252,$B157,Sheet1!$L$5:$L$28252,$A157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7" s="32">
        <f>SUMIFS(Sheet1!$G$5:$G$28252,Sheet1!$I$5:$I$28252,$B157,Sheet1!$L$5:$L$28252,$A157,Sheet1!$D$5:$D$28252,"房租",Sheet1!$E$5:$E$28252,"&lt;&gt;*调拨*")+SUMIFS(Sheet1!$G$5:$G$28252,Sheet1!$I$5:$I$28252,$B157,Sheet1!$L$5:$L$28252,$A157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7" s="32">
        <f>SUMIFS(Sheet1!$G$5:$G$28252,Sheet1!$I$5:$I$28252,$B157,Sheet1!$L$5:$L$28252,$A157,Sheet1!$E$5:$E$28252,"*调拨*")</f>
        <v>0</v>
      </c>
      <c r="AI157" s="32">
        <f>SUMIFS(Sheet1!$G$5:$G$28252,Sheet1!$I$5:$I$28252,$B157,Sheet1!$L$5:$L$28252,$A157,Sheet1!$D$5:$D$28252,"内部转款",Sheet1!$E$5:$E$28252,"&lt;&gt;*调拨*")+SUMIFS(Sheet1!$G$5:$G$28252,Sheet1!$I$5:$I$28252,$B157,Sheet1!$L$5:$L$28252,$A157,Sheet1!$D$5:$D$28252,"内部转账",Sheet1!$E$5:$E$28252,"&lt;&gt;*调拨*")</f>
        <v>0</v>
      </c>
      <c r="AJ157" s="32">
        <f t="shared" si="9"/>
        <v>0</v>
      </c>
      <c r="AK157" s="32">
        <f>SUMIFS(Sheet1!$G$5:$G$28252,Sheet1!$I$5:$I$28252,$B157,Sheet1!$L$5:$L$28252,$A157)</f>
        <v>7771.95</v>
      </c>
      <c r="AL157" s="32">
        <f t="shared" si="10"/>
        <v>107001.76</v>
      </c>
    </row>
    <row r="158" ht="16.5" spans="1:38">
      <c r="A158" s="30">
        <v>202602</v>
      </c>
      <c r="B158" s="31" t="s">
        <v>274</v>
      </c>
      <c r="C158" s="32">
        <f>SUMIFS(Sheet1!$F$5:$F$28252,Sheet1!$I$5:$I$28252,$B158,Sheet1!$L$5:$L$28252,$A158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58" s="32">
        <f>SUMIFS(Sheet1!$F$5:$F$28252,Sheet1!$I$5:$I$28252,$B158,Sheet1!$L$5:$L$28252,$A158,Sheet1!$D$5:$D$28252,"医保即时拨付",Sheet1!$E$5:$E$28252,"&lt;&gt;*调拨*")+SUMIFS(Sheet1!$F$5:$F$28252,Sheet1!$I$5:$I$28252,$B158,Sheet1!$L$5:$L$28252,$A158,Sheet1!$E$5:$E$28252,"*医保即时拨付*",Sheet1!$D$5:$D$28252,"&lt;&gt;医保即时拨付",Sheet1!$D$5:$D$28252,"&lt;&gt;内部转款",Sheet1!$D$5:$D$28252,"&lt;&gt;内部转账",Sheet1!$E$5:$E$28252,"&lt;&gt;*调拨*")</f>
        <v>0</v>
      </c>
      <c r="E158" s="32">
        <f>SUMIFS(Sheet1!$F$5:$F$28252,Sheet1!$I$5:$I$28252,$B158,Sheet1!$L$5:$L$28252,$A158,Sheet1!$D$5:$D$28252,"医保",Sheet1!$E$5:$E$28252,"&lt;&gt;*调拨*",Sheet1!$E$5:$E$28252,"&lt;&gt;*医保即时拨付*")+SUMIFS(Sheet1!$F$5:$F$28252,Sheet1!$I$5:$I$28252,$B158,Sheet1!$L$5:$L$28252,$A158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58" s="32">
        <f>SUMIFS(Sheet1!$F$5:$F$28252,Sheet1!$I$5:$I$28252,$B158,Sheet1!$L$5:$L$28252,$A158,Sheet1!$D$5:$D$28252,"聚合",Sheet1!$E$5:$E$28252,"&lt;&gt;*调拨*")+SUMIFS(Sheet1!$F$5:$F$28252,Sheet1!$I$5:$I$28252,$B158,Sheet1!$L$5:$L$28252,$A158,Sheet1!$E$5:$E$28252,"*聚合*",Sheet1!$D$5:$D$28252,"&lt;&gt;聚合",Sheet1!$D$5:$D$28252,"&lt;&gt;内部转款",Sheet1!$D$5:$D$28252,"&lt;&gt;内部转账",Sheet1!$E$5:$E$28252,"&lt;&gt;*调拨*")</f>
        <v>0</v>
      </c>
      <c r="G158" s="32">
        <f>SUMIFS(Sheet1!$F$5:$F$28252,Sheet1!$I$5:$I$28252,$B158,Sheet1!$L$5:$L$28252,$A158,Sheet1!$D$5:$D$28252,"24小时微信",Sheet1!$E$5:$E$28252,"&lt;&gt;*调拨*")+SUMIFS(Sheet1!$F$5:$F$28252,Sheet1!$I$5:$I$28252,$B158,Sheet1!$L$5:$L$28252,$A158,Sheet1!$E$5:$E$28252,"*24小时微信*",Sheet1!$D$5:$D$28252,"&lt;&gt;24小时微信",Sheet1!$D$5:$D$28252,"&lt;&gt;内部转款",Sheet1!$D$5:$D$28252,"&lt;&gt;内部转账",Sheet1!$E$5:$E$28252,"&lt;&gt;*调拨*")</f>
        <v>0</v>
      </c>
      <c r="H158" s="32">
        <f>SUMIFS(Sheet1!$F$5:$F$28252,Sheet1!$I$5:$I$28252,$B158,Sheet1!$L$5:$L$28252,$A158,Sheet1!$D$5:$D$28252,"美团",Sheet1!$E$5:$E$28252,"&lt;&gt;*调拨*")+SUMIFS(Sheet1!$F$5:$F$28252,Sheet1!$I$5:$I$28252,$B158,Sheet1!$L$5:$L$28252,$A158,Sheet1!$E$5:$E$28252,"*美团*",Sheet1!$D$5:$D$28252,"&lt;&gt;美团",Sheet1!$D$5:$D$28252,"&lt;&gt;内部转款",Sheet1!$D$5:$D$28252,"&lt;&gt;内部转账",Sheet1!$E$5:$E$28252,"&lt;&gt;*调拨*")</f>
        <v>0</v>
      </c>
      <c r="I158" s="32">
        <f>SUMIFS(Sheet1!$F$5:$F$28252,Sheet1!$I$5:$I$28252,$B158,Sheet1!$L$5:$L$28252,$A158,Sheet1!$D$5:$D$28252,"饿了么",Sheet1!$E$5:$E$28252,"&lt;&gt;*调拨*")+SUMIFS(Sheet1!$F$5:$F$28252,Sheet1!$I$5:$I$28252,$B158,Sheet1!$L$5:$L$28252,$A158,Sheet1!$E$5:$E$28252,"*饿了么*",Sheet1!$D$5:$D$28252,"&lt;&gt;饿了么",Sheet1!$D$5:$D$28252,"&lt;&gt;内部转款",Sheet1!$D$5:$D$28252,"&lt;&gt;内部转账",Sheet1!$E$5:$E$28252,"&lt;&gt;*调拨*")</f>
        <v>0</v>
      </c>
      <c r="J158" s="32">
        <f>SUMIFS(Sheet1!$F$5:$F$28252,Sheet1!$I$5:$I$28252,$B158,Sheet1!$L$5:$L$28252,$A158,Sheet1!$D$5:$D$28252,"健E卡",Sheet1!$E$5:$E$28252,"&lt;&gt;*调拨*")+SUMIFS(Sheet1!$F$5:$F$28252,Sheet1!$I$5:$I$28252,$B158,Sheet1!$L$5:$L$28252,$A158,Sheet1!$E$5:$E$28252,"*健E卡*",Sheet1!$D$5:$D$28252,"&lt;&gt;健E卡",Sheet1!$D$5:$D$28252,"&lt;&gt;内部转款",Sheet1!$D$5:$D$28252,"&lt;&gt;内部转账",Sheet1!$E$5:$E$28252,"&lt;&gt;*调拨*")</f>
        <v>0</v>
      </c>
      <c r="K158" s="32">
        <f>SUMIFS(Sheet1!$F$5:$F$28252,Sheet1!$I$5:$I$28252,$B158,Sheet1!$L$5:$L$28252,$A158,Sheet1!$D$5:$D$28252,"抖音",Sheet1!$E$5:$E$28252,"&lt;&gt;*调拨*")+SUMIFS(Sheet1!$F$5:$F$28252,Sheet1!$I$5:$I$28252,$B158,Sheet1!$L$5:$L$28252,$A158,Sheet1!$E$5:$E$28252,"*抖音*",Sheet1!$D$5:$D$28252,"&lt;&gt;抖音",Sheet1!$D$5:$D$28252,"&lt;&gt;内部转款",Sheet1!$D$5:$D$28252,"&lt;&gt;内部转账",Sheet1!$E$5:$E$28252,"&lt;&gt;*调拨*")</f>
        <v>0</v>
      </c>
      <c r="L158" s="32">
        <f>SUMIFS(Sheet1!$F$5:$F$28252,Sheet1!$I$5:$I$28252,$B158,Sheet1!$L$5:$L$28252,$A158,Sheet1!$D$5:$D$28252,"医卡通",Sheet1!$E$5:$E$28252,"&lt;&gt;*调拨*")+SUMIFS(Sheet1!$F$5:$F$28252,Sheet1!$I$5:$I$28252,$B158,Sheet1!$L$5:$L$28252,$A158,Sheet1!$E$5:$E$28252,"*医卡通*",Sheet1!$D$5:$D$28252,"&lt;&gt;医卡通",Sheet1!$D$5:$D$28252,"&lt;&gt;内部转款",Sheet1!$D$5:$D$28252,"&lt;&gt;内部转账",Sheet1!$E$5:$E$28252,"&lt;&gt;*调拨*")</f>
        <v>0</v>
      </c>
      <c r="M158" s="32">
        <f>SUMIFS(Sheet1!$F$5:$F$28252,Sheet1!$I$5:$I$28252,$B158,Sheet1!$L$5:$L$28252,$A158,Sheet1!$D$5:$D$28252,"企健网",Sheet1!$E$5:$E$28252,"&lt;&gt;*调拨*")+SUMIFS(Sheet1!$F$5:$F$28252,Sheet1!$I$5:$I$28252,$B158,Sheet1!$L$5:$L$28252,$A158,Sheet1!$E$5:$E$28252,"*企健网*",Sheet1!$D$5:$D$28252,"&lt;&gt;企健网",Sheet1!$D$5:$D$28252,"&lt;&gt;内部转款",Sheet1!$D$5:$D$28252,"&lt;&gt;内部转账",Sheet1!$E$5:$E$28252,"&lt;&gt;*调拨*")</f>
        <v>0</v>
      </c>
      <c r="N158" s="32">
        <f>SUMIFS(Sheet1!$F$5:$F$28252,Sheet1!$I$5:$I$28252,$B158,Sheet1!$L$5:$L$28252,$A158,Sheet1!$D$5:$D$28252,"银联",Sheet1!$E$5:$E$28252,"&lt;&gt;*调拨*")+SUMIFS(Sheet1!$F$5:$F$28252,Sheet1!$I$5:$I$28252,$B158,Sheet1!$L$5:$L$28252,$A158,Sheet1!$E$5:$E$28252,"*银联*",Sheet1!$D$5:$D$28252,"&lt;&gt;银联",Sheet1!$D$5:$D$28252,"&lt;&gt;内部转款",Sheet1!$D$5:$D$28252,"&lt;&gt;内部转账",Sheet1!$E$5:$E$28252,"&lt;&gt;*调拨*")</f>
        <v>0</v>
      </c>
      <c r="O158" s="32">
        <f>SUMIFS(Sheet1!$F$5:$F$28252,Sheet1!$I$5:$I$28252,$B158,Sheet1!$L$5:$L$28252,$A158,Sheet1!$D$5:$D$28252,"京东",Sheet1!$E$5:$E$28252,"&lt;&gt;*调拨*")+SUMIFS(Sheet1!$F$5:$F$28252,Sheet1!$I$5:$I$28252,$B158,Sheet1!$L$5:$L$28252,$A158,Sheet1!$E$5:$E$28252,"*京东*",Sheet1!$D$5:$D$28252,"&lt;&gt;京东",Sheet1!$D$5:$D$28252,"&lt;&gt;内部转款",Sheet1!$D$5:$D$28252,"&lt;&gt;内部转账",Sheet1!$E$5:$E$28252,"&lt;&gt;*调拨*")</f>
        <v>0</v>
      </c>
      <c r="P158" s="32">
        <f>SUMIFS(Sheet1!$F$5:$F$28252,Sheet1!$I$5:$I$28252,$B158,Sheet1!$L$5:$L$28252,$A158,Sheet1!$D$5:$D$28252,"药机微信",Sheet1!$E$5:$E$28252,"&lt;&gt;*调拨*")+SUMIFS(Sheet1!$F$5:$F$28252,Sheet1!$I$5:$I$28252,$B158,Sheet1!$L$5:$L$28252,$A158,Sheet1!$E$5:$E$28252,"*药机微信*",Sheet1!$D$5:$D$28252,"&lt;&gt;药机微信",Sheet1!$D$5:$D$28252,"&lt;&gt;内部转款",Sheet1!$D$5:$D$28252,"&lt;&gt;内部转账",Sheet1!$E$5:$E$28252,"&lt;&gt;*调拨*")</f>
        <v>0</v>
      </c>
      <c r="Q158" s="32">
        <f>SUMIFS(Sheet1!$F$5:$F$28252,Sheet1!$I$5:$I$28252,$B158,Sheet1!$L$5:$L$28252,$A158,Sheet1!$D$5:$D$28252,"亲情卡",Sheet1!$E$5:$E$28252,"&lt;&gt;*调拨*")+SUMIFS(Sheet1!$F$5:$F$28252,Sheet1!$I$5:$I$28252,$B158,Sheet1!$L$5:$L$28252,$A158,Sheet1!$E$5:$E$28252,"*亲情卡*",Sheet1!$D$5:$D$28252,"&lt;&gt;亲情卡",Sheet1!$D$5:$D$28252,"&lt;&gt;内部转款",Sheet1!$D$5:$D$28252,"&lt;&gt;内部转账",Sheet1!$E$5:$E$28252,"&lt;&gt;*调拨*")</f>
        <v>0</v>
      </c>
      <c r="R158" s="32">
        <f>SUMIFS(Sheet1!$F$5:$F$28252,Sheet1!$I$5:$I$28252,$B158,Sheet1!$L$5:$L$28252,$A158,Sheet1!$D$5:$D$28252,"优惠券",Sheet1!$E$5:$E$28252,"&lt;&gt;*调拨*")+SUMIFS(Sheet1!$F$5:$F$28252,Sheet1!$I$5:$I$28252,$B158,Sheet1!$L$5:$L$28252,$A158,Sheet1!$E$5:$E$28252,"*优惠券*",Sheet1!$D$5:$D$28252,"&lt;&gt;优惠券",Sheet1!$D$5:$D$28252,"&lt;&gt;内部转款",Sheet1!$D$5:$D$28252,"&lt;&gt;内部转账",Sheet1!$E$5:$E$28252,"&lt;&gt;*调拨*")</f>
        <v>0</v>
      </c>
      <c r="S158" s="32">
        <f>SUMIFS(Sheet1!$F$5:$F$28252,Sheet1!$I$5:$I$28252,$B158,Sheet1!$L$5:$L$28252,$A158,Sheet1!$D$5:$D$28252,"代金券",Sheet1!$E$5:$E$28252,"&lt;&gt;*调拨*")+SUMIFS(Sheet1!$F$5:$F$28252,Sheet1!$I$5:$I$28252,$B158,Sheet1!$L$5:$L$28252,$A158,Sheet1!$E$5:$E$28252,"*代金券*",Sheet1!$D$5:$D$28252,"&lt;&gt;代金券",Sheet1!$D$5:$D$28252,"&lt;&gt;内部转款",Sheet1!$D$5:$D$28252,"&lt;&gt;内部转账",Sheet1!$E$5:$E$28252,"&lt;&gt;*调拨*")</f>
        <v>0</v>
      </c>
      <c r="T158" s="32">
        <f>SUMIFS(Sheet1!$F$5:$F$28252,Sheet1!$I$5:$I$28252,$B158,Sheet1!$L$5:$L$28252,$A158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158,Sheet1!$L$5:$L$28252,$A158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158,Sheet1!$L$5:$L$28252,$A158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158,Sheet1!$L$5:$L$28252,$A158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8" s="32">
        <f>SUMIFS(Sheet1!$F$5:$F$28252,Sheet1!$I$5:$I$28252,$B158,Sheet1!$L$5:$L$28252,$A158,Sheet1!$E$5:$E$28252,"*调拨*")</f>
        <v>0</v>
      </c>
      <c r="V158" s="32">
        <f>SUMIFS(Sheet1!$F$5:$F$28252,Sheet1!$I$5:$I$28252,$B158,Sheet1!$L$5:$L$28252,$A158,Sheet1!$D$5:$D$28252,"储值",Sheet1!$E$5:$E$28252,"&lt;&gt;*调拨*")+SUMIFS(Sheet1!$F$5:$F$28252,Sheet1!$I$5:$I$28252,$B158,Sheet1!$L$5:$L$28252,$A158,Sheet1!$E$5:$E$28252,"*储值*",Sheet1!$D$5:$D$28252,"&lt;&gt;储值",Sheet1!$D$5:$D$28252,"&lt;&gt;内部转款",Sheet1!$D$5:$D$28252,"&lt;&gt;内部转账",Sheet1!$E$5:$E$28252,"&lt;&gt;*调拨*")</f>
        <v>0</v>
      </c>
      <c r="W158" s="32">
        <f>SUMIFS(Sheet1!$F$5:$F$28252,Sheet1!$I$5:$I$28252,$B158,Sheet1!$L$5:$L$28252,$A158,Sheet1!$D$5:$D$28252,"效期",Sheet1!$E$5:$E$28252,"&lt;&gt;*调拨*")+SUMIFS(Sheet1!$F$5:$F$28252,Sheet1!$I$5:$I$28252,$B158,Sheet1!$L$5:$L$28252,$A158,Sheet1!$E$5:$E$28252,"*效期*",Sheet1!$D$5:$D$28252,"&lt;&gt;效期",Sheet1!$D$5:$D$28252,"&lt;&gt;内部转款",Sheet1!$D$5:$D$28252,"&lt;&gt;内部转账",Sheet1!$E$5:$E$28252,"&lt;&gt;*调拨*")</f>
        <v>0</v>
      </c>
      <c r="X158" s="32">
        <f>SUMIFS(Sheet1!$F$5:$F$28252,Sheet1!$I$5:$I$28252,$B158,Sheet1!$L$5:$L$28252,$A158,Sheet1!$D$5:$D$28252,"内部转款",Sheet1!$E$5:$E$28252,"&lt;&gt;*调拨*")+SUMIFS(Sheet1!$F$5:$F$28252,Sheet1!$I$5:$I$28252,$B158,Sheet1!$L$5:$L$28252,$A158,Sheet1!$D$5:$D$28252,"内部转账",Sheet1!$E$5:$E$28252,"&lt;&gt;*调拨*")</f>
        <v>0</v>
      </c>
      <c r="Y158" s="32">
        <f t="shared" si="8"/>
        <v>0</v>
      </c>
      <c r="Z158" s="32">
        <f>SUMIFS(Sheet1!$F$5:$F$28252,Sheet1!$I$5:$I$28252,$B158,Sheet1!$L$5:$L$28252,$A158)</f>
        <v>0</v>
      </c>
      <c r="AA158" s="32">
        <f>SUMIFS(Sheet1!$G$5:$G$28252,Sheet1!$I$5:$I$28252,$B158,Sheet1!$L$5:$L$28252,$A158,Sheet1!$D$5:$D$28252,"工资",Sheet1!$E$5:$E$28252,"&lt;&gt;*调拨*")+SUMIFS(Sheet1!$G$5:$G$28252,Sheet1!$I$5:$I$28252,$B158,Sheet1!$L$5:$L$28252,$A158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58" s="32">
        <f>SUMIFS(Sheet1!$G$5:$G$28252,Sheet1!$I$5:$I$28252,$B158,Sheet1!$L$5:$L$28252,$A158,Sheet1!$D$5:$D$28252,"水费",Sheet1!$E$5:$E$28252,"&lt;&gt;*调拨*")+SUMIFS(Sheet1!$G$5:$G$28252,Sheet1!$I$5:$I$28252,$B158,Sheet1!$L$5:$L$28252,$A158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8" s="32">
        <f>SUMIFS(Sheet1!$G$5:$G$28252,Sheet1!$I$5:$I$28252,$B158,Sheet1!$L$5:$L$28252,$A158,Sheet1!$D$5:$D$28252,"电费",Sheet1!$E$5:$E$28252,"&lt;&gt;*调拨*")+SUMIFS(Sheet1!$G$5:$G$28252,Sheet1!$I$5:$I$28252,$B158,Sheet1!$L$5:$L$28252,$A158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8" s="32">
        <f>SUMIFS(Sheet1!$G$5:$G$28252,Sheet1!$I$5:$I$28252,$B158,Sheet1!$L$5:$L$28252,$A158,Sheet1!$D$5:$D$28252,"宽带费",Sheet1!$E$5:$E$28252,"&lt;&gt;*调拨*")+SUMIFS(Sheet1!$G$5:$G$28252,Sheet1!$I$5:$I$28252,$B158,Sheet1!$L$5:$L$28252,$A158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670</v>
      </c>
      <c r="AE158" s="32">
        <f>SUMIFS(Sheet1!$G$5:$G$28252,Sheet1!$I$5:$I$28252,$B158,Sheet1!$L$5:$L$28252,$A158,Sheet1!$D$5:$D$28252,"办公费",Sheet1!$E$5:$E$28252,"&lt;&gt;*调拨*")+SUMIFS(Sheet1!$G$5:$G$28252,Sheet1!$I$5:$I$28252,$B158,Sheet1!$L$5:$L$28252,$A158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8" s="32">
        <f>SUMIFS(Sheet1!$G$5:$G$28252,Sheet1!$I$5:$I$28252,$B158,Sheet1!$L$5:$L$28252,$A158,Sheet1!$D$5:$D$28252,"话费",Sheet1!$E$5:$E$28252,"&lt;&gt;*调拨*")+SUMIFS(Sheet1!$G$5:$G$28252,Sheet1!$I$5:$I$28252,$B158,Sheet1!$L$5:$L$28252,$A158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8" s="32">
        <f>SUMIFS(Sheet1!$G$5:$G$28252,Sheet1!$I$5:$I$28252,$B158,Sheet1!$L$5:$L$28252,$A158,Sheet1!$D$5:$D$28252,"房租",Sheet1!$E$5:$E$28252,"&lt;&gt;*调拨*")+SUMIFS(Sheet1!$G$5:$G$28252,Sheet1!$I$5:$I$28252,$B158,Sheet1!$L$5:$L$28252,$A158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8" s="32">
        <f>SUMIFS(Sheet1!$G$5:$G$28252,Sheet1!$I$5:$I$28252,$B158,Sheet1!$L$5:$L$28252,$A158,Sheet1!$E$5:$E$28252,"*调拨*")</f>
        <v>0</v>
      </c>
      <c r="AI158" s="32">
        <f>SUMIFS(Sheet1!$G$5:$G$28252,Sheet1!$I$5:$I$28252,$B158,Sheet1!$L$5:$L$28252,$A158,Sheet1!$D$5:$D$28252,"内部转款",Sheet1!$E$5:$E$28252,"&lt;&gt;*调拨*")+SUMIFS(Sheet1!$G$5:$G$28252,Sheet1!$I$5:$I$28252,$B158,Sheet1!$L$5:$L$28252,$A158,Sheet1!$D$5:$D$28252,"内部转账",Sheet1!$E$5:$E$28252,"&lt;&gt;*调拨*")</f>
        <v>0</v>
      </c>
      <c r="AJ158" s="32">
        <f t="shared" si="9"/>
        <v>3290</v>
      </c>
      <c r="AK158" s="32">
        <f>SUMIFS(Sheet1!$G$5:$G$28252,Sheet1!$I$5:$I$28252,$B158,Sheet1!$L$5:$L$28252,$A158)</f>
        <v>3960</v>
      </c>
      <c r="AL158" s="32">
        <f t="shared" si="10"/>
        <v>-3960</v>
      </c>
    </row>
    <row r="159" ht="16.5" spans="1:38">
      <c r="A159" s="30">
        <v>202602</v>
      </c>
      <c r="B159" s="31" t="s">
        <v>41</v>
      </c>
      <c r="C159" s="32">
        <f>SUMIFS(Sheet1!$F$5:$F$28252,Sheet1!$I$5:$I$28252,$B159,Sheet1!$L$5:$L$28252,$A159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13775.62</v>
      </c>
      <c r="D159" s="32">
        <f>SUMIFS(Sheet1!$F$5:$F$28252,Sheet1!$I$5:$I$28252,$B159,Sheet1!$L$5:$L$28252,$A159,Sheet1!$D$5:$D$28252,"医保即时拨付",Sheet1!$E$5:$E$28252,"&lt;&gt;*调拨*")+SUMIFS(Sheet1!$F$5:$F$28252,Sheet1!$I$5:$I$28252,$B159,Sheet1!$L$5:$L$28252,$A159,Sheet1!$E$5:$E$28252,"*医保即时拨付*",Sheet1!$D$5:$D$28252,"&lt;&gt;医保即时拨付",Sheet1!$D$5:$D$28252,"&lt;&gt;内部转款",Sheet1!$D$5:$D$28252,"&lt;&gt;内部转账",Sheet1!$E$5:$E$28252,"&lt;&gt;*调拨*")</f>
        <v>5798.58</v>
      </c>
      <c r="E159" s="32">
        <f>SUMIFS(Sheet1!$F$5:$F$28252,Sheet1!$I$5:$I$28252,$B159,Sheet1!$L$5:$L$28252,$A159,Sheet1!$D$5:$D$28252,"医保",Sheet1!$E$5:$E$28252,"&lt;&gt;*调拨*",Sheet1!$E$5:$E$28252,"&lt;&gt;*医保即时拨付*")+SUMIFS(Sheet1!$F$5:$F$28252,Sheet1!$I$5:$I$28252,$B159,Sheet1!$L$5:$L$28252,$A159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9828.17</v>
      </c>
      <c r="F159" s="32">
        <f>SUMIFS(Sheet1!$F$5:$F$28252,Sheet1!$I$5:$I$28252,$B159,Sheet1!$L$5:$L$28252,$A159,Sheet1!$D$5:$D$28252,"聚合",Sheet1!$E$5:$E$28252,"&lt;&gt;*调拨*")+SUMIFS(Sheet1!$F$5:$F$28252,Sheet1!$I$5:$I$28252,$B159,Sheet1!$L$5:$L$28252,$A159,Sheet1!$E$5:$E$28252,"*聚合*",Sheet1!$D$5:$D$28252,"&lt;&gt;聚合",Sheet1!$D$5:$D$28252,"&lt;&gt;内部转款",Sheet1!$D$5:$D$28252,"&lt;&gt;内部转账",Sheet1!$E$5:$E$28252,"&lt;&gt;*调拨*")</f>
        <v>53151.3800000002</v>
      </c>
      <c r="G159" s="32">
        <f>SUMIFS(Sheet1!$F$5:$F$28252,Sheet1!$I$5:$I$28252,$B159,Sheet1!$L$5:$L$28252,$A159,Sheet1!$D$5:$D$28252,"24小时微信",Sheet1!$E$5:$E$28252,"&lt;&gt;*调拨*")+SUMIFS(Sheet1!$F$5:$F$28252,Sheet1!$I$5:$I$28252,$B159,Sheet1!$L$5:$L$28252,$A159,Sheet1!$E$5:$E$28252,"*24小时微信*",Sheet1!$D$5:$D$28252,"&lt;&gt;24小时微信",Sheet1!$D$5:$D$28252,"&lt;&gt;内部转款",Sheet1!$D$5:$D$28252,"&lt;&gt;内部转账",Sheet1!$E$5:$E$28252,"&lt;&gt;*调拨*")</f>
        <v>0</v>
      </c>
      <c r="H159" s="32">
        <f>SUMIFS(Sheet1!$F$5:$F$28252,Sheet1!$I$5:$I$28252,$B159,Sheet1!$L$5:$L$28252,$A159,Sheet1!$D$5:$D$28252,"美团",Sheet1!$E$5:$E$28252,"&lt;&gt;*调拨*")+SUMIFS(Sheet1!$F$5:$F$28252,Sheet1!$I$5:$I$28252,$B159,Sheet1!$L$5:$L$28252,$A159,Sheet1!$E$5:$E$28252,"*美团*",Sheet1!$D$5:$D$28252,"&lt;&gt;美团",Sheet1!$D$5:$D$28252,"&lt;&gt;内部转款",Sheet1!$D$5:$D$28252,"&lt;&gt;内部转账",Sheet1!$E$5:$E$28252,"&lt;&gt;*调拨*")</f>
        <v>0</v>
      </c>
      <c r="I159" s="32">
        <f>SUMIFS(Sheet1!$F$5:$F$28252,Sheet1!$I$5:$I$28252,$B159,Sheet1!$L$5:$L$28252,$A159,Sheet1!$D$5:$D$28252,"饿了么",Sheet1!$E$5:$E$28252,"&lt;&gt;*调拨*")+SUMIFS(Sheet1!$F$5:$F$28252,Sheet1!$I$5:$I$28252,$B159,Sheet1!$L$5:$L$28252,$A159,Sheet1!$E$5:$E$28252,"*饿了么*",Sheet1!$D$5:$D$28252,"&lt;&gt;饿了么",Sheet1!$D$5:$D$28252,"&lt;&gt;内部转款",Sheet1!$D$5:$D$28252,"&lt;&gt;内部转账",Sheet1!$E$5:$E$28252,"&lt;&gt;*调拨*")</f>
        <v>718.12</v>
      </c>
      <c r="J159" s="32">
        <f>SUMIFS(Sheet1!$F$5:$F$28252,Sheet1!$I$5:$I$28252,$B159,Sheet1!$L$5:$L$28252,$A159,Sheet1!$D$5:$D$28252,"健E卡",Sheet1!$E$5:$E$28252,"&lt;&gt;*调拨*")+SUMIFS(Sheet1!$F$5:$F$28252,Sheet1!$I$5:$I$28252,$B159,Sheet1!$L$5:$L$28252,$A159,Sheet1!$E$5:$E$28252,"*健E卡*",Sheet1!$D$5:$D$28252,"&lt;&gt;健E卡",Sheet1!$D$5:$D$28252,"&lt;&gt;内部转款",Sheet1!$D$5:$D$28252,"&lt;&gt;内部转账",Sheet1!$E$5:$E$28252,"&lt;&gt;*调拨*")</f>
        <v>0</v>
      </c>
      <c r="K159" s="32">
        <f>SUMIFS(Sheet1!$F$5:$F$28252,Sheet1!$I$5:$I$28252,$B159,Sheet1!$L$5:$L$28252,$A159,Sheet1!$D$5:$D$28252,"抖音",Sheet1!$E$5:$E$28252,"&lt;&gt;*调拨*")+SUMIFS(Sheet1!$F$5:$F$28252,Sheet1!$I$5:$I$28252,$B159,Sheet1!$L$5:$L$28252,$A159,Sheet1!$E$5:$E$28252,"*抖音*",Sheet1!$D$5:$D$28252,"&lt;&gt;抖音",Sheet1!$D$5:$D$28252,"&lt;&gt;内部转款",Sheet1!$D$5:$D$28252,"&lt;&gt;内部转账",Sheet1!$E$5:$E$28252,"&lt;&gt;*调拨*")</f>
        <v>0</v>
      </c>
      <c r="L159" s="32">
        <f>SUMIFS(Sheet1!$F$5:$F$28252,Sheet1!$I$5:$I$28252,$B159,Sheet1!$L$5:$L$28252,$A159,Sheet1!$D$5:$D$28252,"医卡通",Sheet1!$E$5:$E$28252,"&lt;&gt;*调拨*")+SUMIFS(Sheet1!$F$5:$F$28252,Sheet1!$I$5:$I$28252,$B159,Sheet1!$L$5:$L$28252,$A159,Sheet1!$E$5:$E$28252,"*医卡通*",Sheet1!$D$5:$D$28252,"&lt;&gt;医卡通",Sheet1!$D$5:$D$28252,"&lt;&gt;内部转款",Sheet1!$D$5:$D$28252,"&lt;&gt;内部转账",Sheet1!$E$5:$E$28252,"&lt;&gt;*调拨*")</f>
        <v>0</v>
      </c>
      <c r="M159" s="32">
        <f>SUMIFS(Sheet1!$F$5:$F$28252,Sheet1!$I$5:$I$28252,$B159,Sheet1!$L$5:$L$28252,$A159,Sheet1!$D$5:$D$28252,"企健网",Sheet1!$E$5:$E$28252,"&lt;&gt;*调拨*")+SUMIFS(Sheet1!$F$5:$F$28252,Sheet1!$I$5:$I$28252,$B159,Sheet1!$L$5:$L$28252,$A159,Sheet1!$E$5:$E$28252,"*企健网*",Sheet1!$D$5:$D$28252,"&lt;&gt;企健网",Sheet1!$D$5:$D$28252,"&lt;&gt;内部转款",Sheet1!$D$5:$D$28252,"&lt;&gt;内部转账",Sheet1!$E$5:$E$28252,"&lt;&gt;*调拨*")</f>
        <v>0</v>
      </c>
      <c r="N159" s="32">
        <f>SUMIFS(Sheet1!$F$5:$F$28252,Sheet1!$I$5:$I$28252,$B159,Sheet1!$L$5:$L$28252,$A159,Sheet1!$D$5:$D$28252,"银联",Sheet1!$E$5:$E$28252,"&lt;&gt;*调拨*")+SUMIFS(Sheet1!$F$5:$F$28252,Sheet1!$I$5:$I$28252,$B159,Sheet1!$L$5:$L$28252,$A159,Sheet1!$E$5:$E$28252,"*银联*",Sheet1!$D$5:$D$28252,"&lt;&gt;银联",Sheet1!$D$5:$D$28252,"&lt;&gt;内部转款",Sheet1!$D$5:$D$28252,"&lt;&gt;内部转账",Sheet1!$E$5:$E$28252,"&lt;&gt;*调拨*")</f>
        <v>0</v>
      </c>
      <c r="O159" s="32">
        <f>SUMIFS(Sheet1!$F$5:$F$28252,Sheet1!$I$5:$I$28252,$B159,Sheet1!$L$5:$L$28252,$A159,Sheet1!$D$5:$D$28252,"京东",Sheet1!$E$5:$E$28252,"&lt;&gt;*调拨*")+SUMIFS(Sheet1!$F$5:$F$28252,Sheet1!$I$5:$I$28252,$B159,Sheet1!$L$5:$L$28252,$A159,Sheet1!$E$5:$E$28252,"*京东*",Sheet1!$D$5:$D$28252,"&lt;&gt;京东",Sheet1!$D$5:$D$28252,"&lt;&gt;内部转款",Sheet1!$D$5:$D$28252,"&lt;&gt;内部转账",Sheet1!$E$5:$E$28252,"&lt;&gt;*调拨*")</f>
        <v>0</v>
      </c>
      <c r="P159" s="32">
        <f>SUMIFS(Sheet1!$F$5:$F$28252,Sheet1!$I$5:$I$28252,$B159,Sheet1!$L$5:$L$28252,$A159,Sheet1!$D$5:$D$28252,"药机微信",Sheet1!$E$5:$E$28252,"&lt;&gt;*调拨*")+SUMIFS(Sheet1!$F$5:$F$28252,Sheet1!$I$5:$I$28252,$B159,Sheet1!$L$5:$L$28252,$A159,Sheet1!$E$5:$E$28252,"*药机微信*",Sheet1!$D$5:$D$28252,"&lt;&gt;药机微信",Sheet1!$D$5:$D$28252,"&lt;&gt;内部转款",Sheet1!$D$5:$D$28252,"&lt;&gt;内部转账",Sheet1!$E$5:$E$28252,"&lt;&gt;*调拨*")</f>
        <v>0</v>
      </c>
      <c r="Q159" s="32">
        <f>SUMIFS(Sheet1!$F$5:$F$28252,Sheet1!$I$5:$I$28252,$B159,Sheet1!$L$5:$L$28252,$A159,Sheet1!$D$5:$D$28252,"亲情卡",Sheet1!$E$5:$E$28252,"&lt;&gt;*调拨*")+SUMIFS(Sheet1!$F$5:$F$28252,Sheet1!$I$5:$I$28252,$B159,Sheet1!$L$5:$L$28252,$A159,Sheet1!$E$5:$E$28252,"*亲情卡*",Sheet1!$D$5:$D$28252,"&lt;&gt;亲情卡",Sheet1!$D$5:$D$28252,"&lt;&gt;内部转款",Sheet1!$D$5:$D$28252,"&lt;&gt;内部转账",Sheet1!$E$5:$E$28252,"&lt;&gt;*调拨*")</f>
        <v>0</v>
      </c>
      <c r="R159" s="32">
        <f>SUMIFS(Sheet1!$F$5:$F$28252,Sheet1!$I$5:$I$28252,$B159,Sheet1!$L$5:$L$28252,$A159,Sheet1!$D$5:$D$28252,"优惠券",Sheet1!$E$5:$E$28252,"&lt;&gt;*调拨*")+SUMIFS(Sheet1!$F$5:$F$28252,Sheet1!$I$5:$I$28252,$B159,Sheet1!$L$5:$L$28252,$A159,Sheet1!$E$5:$E$28252,"*优惠券*",Sheet1!$D$5:$D$28252,"&lt;&gt;优惠券",Sheet1!$D$5:$D$28252,"&lt;&gt;内部转款",Sheet1!$D$5:$D$28252,"&lt;&gt;内部转账",Sheet1!$E$5:$E$28252,"&lt;&gt;*调拨*")</f>
        <v>0</v>
      </c>
      <c r="S159" s="32">
        <f>SUMIFS(Sheet1!$F$5:$F$28252,Sheet1!$I$5:$I$28252,$B159,Sheet1!$L$5:$L$28252,$A159,Sheet1!$D$5:$D$28252,"代金券",Sheet1!$E$5:$E$28252,"&lt;&gt;*调拨*")+SUMIFS(Sheet1!$F$5:$F$28252,Sheet1!$I$5:$I$28252,$B159,Sheet1!$L$5:$L$28252,$A159,Sheet1!$E$5:$E$28252,"*代金券*",Sheet1!$D$5:$D$28252,"&lt;&gt;代金券",Sheet1!$D$5:$D$28252,"&lt;&gt;内部转款",Sheet1!$D$5:$D$28252,"&lt;&gt;内部转账",Sheet1!$E$5:$E$28252,"&lt;&gt;*调拨*")</f>
        <v>0</v>
      </c>
      <c r="T159" s="32">
        <f>SUMIFS(Sheet1!$F$5:$F$28252,Sheet1!$I$5:$I$28252,$B159,Sheet1!$L$5:$L$28252,$A159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159,Sheet1!$L$5:$L$28252,$A159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159,Sheet1!$L$5:$L$28252,$A159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159,Sheet1!$L$5:$L$28252,$A159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59" s="32">
        <f>SUMIFS(Sheet1!$F$5:$F$28252,Sheet1!$I$5:$I$28252,$B159,Sheet1!$L$5:$L$28252,$A159,Sheet1!$E$5:$E$28252,"*调拨*")</f>
        <v>0</v>
      </c>
      <c r="V159" s="32">
        <f>SUMIFS(Sheet1!$F$5:$F$28252,Sheet1!$I$5:$I$28252,$B159,Sheet1!$L$5:$L$28252,$A159,Sheet1!$D$5:$D$28252,"储值",Sheet1!$E$5:$E$28252,"&lt;&gt;*调拨*")+SUMIFS(Sheet1!$F$5:$F$28252,Sheet1!$I$5:$I$28252,$B159,Sheet1!$L$5:$L$28252,$A159,Sheet1!$E$5:$E$28252,"*储值*",Sheet1!$D$5:$D$28252,"&lt;&gt;储值",Sheet1!$D$5:$D$28252,"&lt;&gt;内部转款",Sheet1!$D$5:$D$28252,"&lt;&gt;内部转账",Sheet1!$E$5:$E$28252,"&lt;&gt;*调拨*")</f>
        <v>0</v>
      </c>
      <c r="W159" s="32">
        <f>SUMIFS(Sheet1!$F$5:$F$28252,Sheet1!$I$5:$I$28252,$B159,Sheet1!$L$5:$L$28252,$A159,Sheet1!$D$5:$D$28252,"效期",Sheet1!$E$5:$E$28252,"&lt;&gt;*调拨*")+SUMIFS(Sheet1!$F$5:$F$28252,Sheet1!$I$5:$I$28252,$B159,Sheet1!$L$5:$L$28252,$A159,Sheet1!$E$5:$E$28252,"*效期*",Sheet1!$D$5:$D$28252,"&lt;&gt;效期",Sheet1!$D$5:$D$28252,"&lt;&gt;内部转款",Sheet1!$D$5:$D$28252,"&lt;&gt;内部转账",Sheet1!$E$5:$E$28252,"&lt;&gt;*调拨*")</f>
        <v>85.2</v>
      </c>
      <c r="X159" s="32">
        <f>SUMIFS(Sheet1!$F$5:$F$28252,Sheet1!$I$5:$I$28252,$B159,Sheet1!$L$5:$L$28252,$A159,Sheet1!$D$5:$D$28252,"内部转款",Sheet1!$E$5:$E$28252,"&lt;&gt;*调拨*")+SUMIFS(Sheet1!$F$5:$F$28252,Sheet1!$I$5:$I$28252,$B159,Sheet1!$L$5:$L$28252,$A159,Sheet1!$D$5:$D$28252,"内部转账",Sheet1!$E$5:$E$28252,"&lt;&gt;*调拨*")</f>
        <v>0</v>
      </c>
      <c r="Y159" s="32">
        <f t="shared" si="8"/>
        <v>0</v>
      </c>
      <c r="Z159" s="32">
        <f>SUMIFS(Sheet1!$F$5:$F$28252,Sheet1!$I$5:$I$28252,$B159,Sheet1!$L$5:$L$28252,$A159)</f>
        <v>83357.0700000002</v>
      </c>
      <c r="AA159" s="32">
        <f>SUMIFS(Sheet1!$G$5:$G$28252,Sheet1!$I$5:$I$28252,$B159,Sheet1!$L$5:$L$28252,$A159,Sheet1!$D$5:$D$28252,"工资",Sheet1!$E$5:$E$28252,"&lt;&gt;*调拨*")+SUMIFS(Sheet1!$G$5:$G$28252,Sheet1!$I$5:$I$28252,$B159,Sheet1!$L$5:$L$28252,$A159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7410.85</v>
      </c>
      <c r="AB159" s="32">
        <f>SUMIFS(Sheet1!$G$5:$G$28252,Sheet1!$I$5:$I$28252,$B159,Sheet1!$L$5:$L$28252,$A159,Sheet1!$D$5:$D$28252,"水费",Sheet1!$E$5:$E$28252,"&lt;&gt;*调拨*")+SUMIFS(Sheet1!$G$5:$G$28252,Sheet1!$I$5:$I$28252,$B159,Sheet1!$L$5:$L$28252,$A159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59" s="32">
        <f>SUMIFS(Sheet1!$G$5:$G$28252,Sheet1!$I$5:$I$28252,$B159,Sheet1!$L$5:$L$28252,$A159,Sheet1!$D$5:$D$28252,"电费",Sheet1!$E$5:$E$28252,"&lt;&gt;*调拨*")+SUMIFS(Sheet1!$G$5:$G$28252,Sheet1!$I$5:$I$28252,$B159,Sheet1!$L$5:$L$28252,$A159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59" s="32">
        <f>SUMIFS(Sheet1!$G$5:$G$28252,Sheet1!$I$5:$I$28252,$B159,Sheet1!$L$5:$L$28252,$A159,Sheet1!$D$5:$D$28252,"宽带费",Sheet1!$E$5:$E$28252,"&lt;&gt;*调拨*")+SUMIFS(Sheet1!$G$5:$G$28252,Sheet1!$I$5:$I$28252,$B159,Sheet1!$L$5:$L$28252,$A159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59" s="32">
        <f>SUMIFS(Sheet1!$G$5:$G$28252,Sheet1!$I$5:$I$28252,$B159,Sheet1!$L$5:$L$28252,$A159,Sheet1!$D$5:$D$28252,"办公费",Sheet1!$E$5:$E$28252,"&lt;&gt;*调拨*")+SUMIFS(Sheet1!$G$5:$G$28252,Sheet1!$I$5:$I$28252,$B159,Sheet1!$L$5:$L$28252,$A159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59" s="32">
        <f>SUMIFS(Sheet1!$G$5:$G$28252,Sheet1!$I$5:$I$28252,$B159,Sheet1!$L$5:$L$28252,$A159,Sheet1!$D$5:$D$28252,"话费",Sheet1!$E$5:$E$28252,"&lt;&gt;*调拨*")+SUMIFS(Sheet1!$G$5:$G$28252,Sheet1!$I$5:$I$28252,$B159,Sheet1!$L$5:$L$28252,$A159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59" s="32">
        <f>SUMIFS(Sheet1!$G$5:$G$28252,Sheet1!$I$5:$I$28252,$B159,Sheet1!$L$5:$L$28252,$A159,Sheet1!$D$5:$D$28252,"房租",Sheet1!$E$5:$E$28252,"&lt;&gt;*调拨*")+SUMIFS(Sheet1!$G$5:$G$28252,Sheet1!$I$5:$I$28252,$B159,Sheet1!$L$5:$L$28252,$A159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59" s="32">
        <f>SUMIFS(Sheet1!$G$5:$G$28252,Sheet1!$I$5:$I$28252,$B159,Sheet1!$L$5:$L$28252,$A159,Sheet1!$E$5:$E$28252,"*调拨*")</f>
        <v>0</v>
      </c>
      <c r="AI159" s="32">
        <f>SUMIFS(Sheet1!$G$5:$G$28252,Sheet1!$I$5:$I$28252,$B159,Sheet1!$L$5:$L$28252,$A159,Sheet1!$D$5:$D$28252,"内部转款",Sheet1!$E$5:$E$28252,"&lt;&gt;*调拨*")+SUMIFS(Sheet1!$G$5:$G$28252,Sheet1!$I$5:$I$28252,$B159,Sheet1!$L$5:$L$28252,$A159,Sheet1!$D$5:$D$28252,"内部转账",Sheet1!$E$5:$E$28252,"&lt;&gt;*调拨*")</f>
        <v>0</v>
      </c>
      <c r="AJ159" s="32">
        <f t="shared" si="9"/>
        <v>0</v>
      </c>
      <c r="AK159" s="32">
        <f>SUMIFS(Sheet1!$G$5:$G$28252,Sheet1!$I$5:$I$28252,$B159,Sheet1!$L$5:$L$28252,$A159)</f>
        <v>7410.85</v>
      </c>
      <c r="AL159" s="32">
        <f t="shared" si="10"/>
        <v>75946.2200000002</v>
      </c>
    </row>
    <row r="160" ht="16.5" spans="1:38">
      <c r="A160" s="30">
        <v>202602</v>
      </c>
      <c r="B160" s="31" t="s">
        <v>52</v>
      </c>
      <c r="C160" s="32">
        <f>SUMIFS(Sheet1!$F$5:$F$28252,Sheet1!$I$5:$I$28252,$B160,Sheet1!$L$5:$L$28252,$A160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61674.13</v>
      </c>
      <c r="D160" s="32">
        <f>SUMIFS(Sheet1!$F$5:$F$28252,Sheet1!$I$5:$I$28252,$B160,Sheet1!$L$5:$L$28252,$A160,Sheet1!$D$5:$D$28252,"医保即时拨付",Sheet1!$E$5:$E$28252,"&lt;&gt;*调拨*")+SUMIFS(Sheet1!$F$5:$F$28252,Sheet1!$I$5:$I$28252,$B160,Sheet1!$L$5:$L$28252,$A160,Sheet1!$E$5:$E$28252,"*医保即时拨付*",Sheet1!$D$5:$D$28252,"&lt;&gt;医保即时拨付",Sheet1!$D$5:$D$28252,"&lt;&gt;内部转款",Sheet1!$D$5:$D$28252,"&lt;&gt;内部转账",Sheet1!$E$5:$E$28252,"&lt;&gt;*调拨*")</f>
        <v>5674</v>
      </c>
      <c r="E160" s="32">
        <f>SUMIFS(Sheet1!$F$5:$F$28252,Sheet1!$I$5:$I$28252,$B160,Sheet1!$L$5:$L$28252,$A160,Sheet1!$D$5:$D$28252,"医保",Sheet1!$E$5:$E$28252,"&lt;&gt;*调拨*",Sheet1!$E$5:$E$28252,"&lt;&gt;*医保即时拨付*")+SUMIFS(Sheet1!$F$5:$F$28252,Sheet1!$I$5:$I$28252,$B160,Sheet1!$L$5:$L$28252,$A160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17676.56</v>
      </c>
      <c r="F160" s="32">
        <f>SUMIFS(Sheet1!$F$5:$F$28252,Sheet1!$I$5:$I$28252,$B160,Sheet1!$L$5:$L$28252,$A160,Sheet1!$D$5:$D$28252,"聚合",Sheet1!$E$5:$E$28252,"&lt;&gt;*调拨*")+SUMIFS(Sheet1!$F$5:$F$28252,Sheet1!$I$5:$I$28252,$B160,Sheet1!$L$5:$L$28252,$A160,Sheet1!$E$5:$E$28252,"*聚合*",Sheet1!$D$5:$D$28252,"&lt;&gt;聚合",Sheet1!$D$5:$D$28252,"&lt;&gt;内部转款",Sheet1!$D$5:$D$28252,"&lt;&gt;内部转账",Sheet1!$E$5:$E$28252,"&lt;&gt;*调拨*")</f>
        <v>15143.75</v>
      </c>
      <c r="G160" s="32">
        <f>SUMIFS(Sheet1!$F$5:$F$28252,Sheet1!$I$5:$I$28252,$B160,Sheet1!$L$5:$L$28252,$A160,Sheet1!$D$5:$D$28252,"24小时微信",Sheet1!$E$5:$E$28252,"&lt;&gt;*调拨*")+SUMIFS(Sheet1!$F$5:$F$28252,Sheet1!$I$5:$I$28252,$B160,Sheet1!$L$5:$L$28252,$A160,Sheet1!$E$5:$E$28252,"*24小时微信*",Sheet1!$D$5:$D$28252,"&lt;&gt;24小时微信",Sheet1!$D$5:$D$28252,"&lt;&gt;内部转款",Sheet1!$D$5:$D$28252,"&lt;&gt;内部转账",Sheet1!$E$5:$E$28252,"&lt;&gt;*调拨*")</f>
        <v>0</v>
      </c>
      <c r="H160" s="32">
        <f>SUMIFS(Sheet1!$F$5:$F$28252,Sheet1!$I$5:$I$28252,$B160,Sheet1!$L$5:$L$28252,$A160,Sheet1!$D$5:$D$28252,"美团",Sheet1!$E$5:$E$28252,"&lt;&gt;*调拨*")+SUMIFS(Sheet1!$F$5:$F$28252,Sheet1!$I$5:$I$28252,$B160,Sheet1!$L$5:$L$28252,$A160,Sheet1!$E$5:$E$28252,"*美团*",Sheet1!$D$5:$D$28252,"&lt;&gt;美团",Sheet1!$D$5:$D$28252,"&lt;&gt;内部转款",Sheet1!$D$5:$D$28252,"&lt;&gt;内部转账",Sheet1!$E$5:$E$28252,"&lt;&gt;*调拨*")</f>
        <v>679.39</v>
      </c>
      <c r="I160" s="32">
        <f>SUMIFS(Sheet1!$F$5:$F$28252,Sheet1!$I$5:$I$28252,$B160,Sheet1!$L$5:$L$28252,$A160,Sheet1!$D$5:$D$28252,"饿了么",Sheet1!$E$5:$E$28252,"&lt;&gt;*调拨*")+SUMIFS(Sheet1!$F$5:$F$28252,Sheet1!$I$5:$I$28252,$B160,Sheet1!$L$5:$L$28252,$A160,Sheet1!$E$5:$E$28252,"*饿了么*",Sheet1!$D$5:$D$28252,"&lt;&gt;饿了么",Sheet1!$D$5:$D$28252,"&lt;&gt;内部转款",Sheet1!$D$5:$D$28252,"&lt;&gt;内部转账",Sheet1!$E$5:$E$28252,"&lt;&gt;*调拨*")</f>
        <v>0</v>
      </c>
      <c r="J160" s="32">
        <f>SUMIFS(Sheet1!$F$5:$F$28252,Sheet1!$I$5:$I$28252,$B160,Sheet1!$L$5:$L$28252,$A160,Sheet1!$D$5:$D$28252,"健E卡",Sheet1!$E$5:$E$28252,"&lt;&gt;*调拨*")+SUMIFS(Sheet1!$F$5:$F$28252,Sheet1!$I$5:$I$28252,$B160,Sheet1!$L$5:$L$28252,$A160,Sheet1!$E$5:$E$28252,"*健E卡*",Sheet1!$D$5:$D$28252,"&lt;&gt;健E卡",Sheet1!$D$5:$D$28252,"&lt;&gt;内部转款",Sheet1!$D$5:$D$28252,"&lt;&gt;内部转账",Sheet1!$E$5:$E$28252,"&lt;&gt;*调拨*")</f>
        <v>0</v>
      </c>
      <c r="K160" s="32">
        <f>SUMIFS(Sheet1!$F$5:$F$28252,Sheet1!$I$5:$I$28252,$B160,Sheet1!$L$5:$L$28252,$A160,Sheet1!$D$5:$D$28252,"抖音",Sheet1!$E$5:$E$28252,"&lt;&gt;*调拨*")+SUMIFS(Sheet1!$F$5:$F$28252,Sheet1!$I$5:$I$28252,$B160,Sheet1!$L$5:$L$28252,$A160,Sheet1!$E$5:$E$28252,"*抖音*",Sheet1!$D$5:$D$28252,"&lt;&gt;抖音",Sheet1!$D$5:$D$28252,"&lt;&gt;内部转款",Sheet1!$D$5:$D$28252,"&lt;&gt;内部转账",Sheet1!$E$5:$E$28252,"&lt;&gt;*调拨*")</f>
        <v>0</v>
      </c>
      <c r="L160" s="32">
        <f>SUMIFS(Sheet1!$F$5:$F$28252,Sheet1!$I$5:$I$28252,$B160,Sheet1!$L$5:$L$28252,$A160,Sheet1!$D$5:$D$28252,"医卡通",Sheet1!$E$5:$E$28252,"&lt;&gt;*调拨*")+SUMIFS(Sheet1!$F$5:$F$28252,Sheet1!$I$5:$I$28252,$B160,Sheet1!$L$5:$L$28252,$A160,Sheet1!$E$5:$E$28252,"*医卡通*",Sheet1!$D$5:$D$28252,"&lt;&gt;医卡通",Sheet1!$D$5:$D$28252,"&lt;&gt;内部转款",Sheet1!$D$5:$D$28252,"&lt;&gt;内部转账",Sheet1!$E$5:$E$28252,"&lt;&gt;*调拨*")</f>
        <v>347.42</v>
      </c>
      <c r="M160" s="32">
        <f>SUMIFS(Sheet1!$F$5:$F$28252,Sheet1!$I$5:$I$28252,$B160,Sheet1!$L$5:$L$28252,$A160,Sheet1!$D$5:$D$28252,"企健网",Sheet1!$E$5:$E$28252,"&lt;&gt;*调拨*")+SUMIFS(Sheet1!$F$5:$F$28252,Sheet1!$I$5:$I$28252,$B160,Sheet1!$L$5:$L$28252,$A160,Sheet1!$E$5:$E$28252,"*企健网*",Sheet1!$D$5:$D$28252,"&lt;&gt;企健网",Sheet1!$D$5:$D$28252,"&lt;&gt;内部转款",Sheet1!$D$5:$D$28252,"&lt;&gt;内部转账",Sheet1!$E$5:$E$28252,"&lt;&gt;*调拨*")</f>
        <v>0</v>
      </c>
      <c r="N160" s="32">
        <f>SUMIFS(Sheet1!$F$5:$F$28252,Sheet1!$I$5:$I$28252,$B160,Sheet1!$L$5:$L$28252,$A160,Sheet1!$D$5:$D$28252,"银联",Sheet1!$E$5:$E$28252,"&lt;&gt;*调拨*")+SUMIFS(Sheet1!$F$5:$F$28252,Sheet1!$I$5:$I$28252,$B160,Sheet1!$L$5:$L$28252,$A160,Sheet1!$E$5:$E$28252,"*银联*",Sheet1!$D$5:$D$28252,"&lt;&gt;银联",Sheet1!$D$5:$D$28252,"&lt;&gt;内部转款",Sheet1!$D$5:$D$28252,"&lt;&gt;内部转账",Sheet1!$E$5:$E$28252,"&lt;&gt;*调拨*")</f>
        <v>0</v>
      </c>
      <c r="O160" s="32">
        <f>SUMIFS(Sheet1!$F$5:$F$28252,Sheet1!$I$5:$I$28252,$B160,Sheet1!$L$5:$L$28252,$A160,Sheet1!$D$5:$D$28252,"京东",Sheet1!$E$5:$E$28252,"&lt;&gt;*调拨*")+SUMIFS(Sheet1!$F$5:$F$28252,Sheet1!$I$5:$I$28252,$B160,Sheet1!$L$5:$L$28252,$A160,Sheet1!$E$5:$E$28252,"*京东*",Sheet1!$D$5:$D$28252,"&lt;&gt;京东",Sheet1!$D$5:$D$28252,"&lt;&gt;内部转款",Sheet1!$D$5:$D$28252,"&lt;&gt;内部转账",Sheet1!$E$5:$E$28252,"&lt;&gt;*调拨*")</f>
        <v>0</v>
      </c>
      <c r="P160" s="32">
        <f>SUMIFS(Sheet1!$F$5:$F$28252,Sheet1!$I$5:$I$28252,$B160,Sheet1!$L$5:$L$28252,$A160,Sheet1!$D$5:$D$28252,"药机微信",Sheet1!$E$5:$E$28252,"&lt;&gt;*调拨*")+SUMIFS(Sheet1!$F$5:$F$28252,Sheet1!$I$5:$I$28252,$B160,Sheet1!$L$5:$L$28252,$A160,Sheet1!$E$5:$E$28252,"*药机微信*",Sheet1!$D$5:$D$28252,"&lt;&gt;药机微信",Sheet1!$D$5:$D$28252,"&lt;&gt;内部转款",Sheet1!$D$5:$D$28252,"&lt;&gt;内部转账",Sheet1!$E$5:$E$28252,"&lt;&gt;*调拨*")</f>
        <v>0</v>
      </c>
      <c r="Q160" s="32">
        <f>SUMIFS(Sheet1!$F$5:$F$28252,Sheet1!$I$5:$I$28252,$B160,Sheet1!$L$5:$L$28252,$A160,Sheet1!$D$5:$D$28252,"亲情卡",Sheet1!$E$5:$E$28252,"&lt;&gt;*调拨*")+SUMIFS(Sheet1!$F$5:$F$28252,Sheet1!$I$5:$I$28252,$B160,Sheet1!$L$5:$L$28252,$A160,Sheet1!$E$5:$E$28252,"*亲情卡*",Sheet1!$D$5:$D$28252,"&lt;&gt;亲情卡",Sheet1!$D$5:$D$28252,"&lt;&gt;内部转款",Sheet1!$D$5:$D$28252,"&lt;&gt;内部转账",Sheet1!$E$5:$E$28252,"&lt;&gt;*调拨*")</f>
        <v>0</v>
      </c>
      <c r="R160" s="32">
        <f>SUMIFS(Sheet1!$F$5:$F$28252,Sheet1!$I$5:$I$28252,$B160,Sheet1!$L$5:$L$28252,$A160,Sheet1!$D$5:$D$28252,"优惠券",Sheet1!$E$5:$E$28252,"&lt;&gt;*调拨*")+SUMIFS(Sheet1!$F$5:$F$28252,Sheet1!$I$5:$I$28252,$B160,Sheet1!$L$5:$L$28252,$A160,Sheet1!$E$5:$E$28252,"*优惠券*",Sheet1!$D$5:$D$28252,"&lt;&gt;优惠券",Sheet1!$D$5:$D$28252,"&lt;&gt;内部转款",Sheet1!$D$5:$D$28252,"&lt;&gt;内部转账",Sheet1!$E$5:$E$28252,"&lt;&gt;*调拨*")</f>
        <v>0</v>
      </c>
      <c r="S160" s="32">
        <f>SUMIFS(Sheet1!$F$5:$F$28252,Sheet1!$I$5:$I$28252,$B160,Sheet1!$L$5:$L$28252,$A160,Sheet1!$D$5:$D$28252,"代金券",Sheet1!$E$5:$E$28252,"&lt;&gt;*调拨*")+SUMIFS(Sheet1!$F$5:$F$28252,Sheet1!$I$5:$I$28252,$B160,Sheet1!$L$5:$L$28252,$A160,Sheet1!$E$5:$E$28252,"*代金券*",Sheet1!$D$5:$D$28252,"&lt;&gt;代金券",Sheet1!$D$5:$D$28252,"&lt;&gt;内部转款",Sheet1!$D$5:$D$28252,"&lt;&gt;内部转账",Sheet1!$E$5:$E$28252,"&lt;&gt;*调拨*")</f>
        <v>0</v>
      </c>
      <c r="T160" s="32">
        <f>SUMIFS(Sheet1!$F$5:$F$28252,Sheet1!$I$5:$I$28252,$B160,Sheet1!$L$5:$L$28252,$A160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160,Sheet1!$L$5:$L$28252,$A160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160,Sheet1!$L$5:$L$28252,$A160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160,Sheet1!$L$5:$L$28252,$A160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60" s="32">
        <f>SUMIFS(Sheet1!$F$5:$F$28252,Sheet1!$I$5:$I$28252,$B160,Sheet1!$L$5:$L$28252,$A160,Sheet1!$E$5:$E$28252,"*调拨*")</f>
        <v>0</v>
      </c>
      <c r="V160" s="32">
        <f>SUMIFS(Sheet1!$F$5:$F$28252,Sheet1!$I$5:$I$28252,$B160,Sheet1!$L$5:$L$28252,$A160,Sheet1!$D$5:$D$28252,"储值",Sheet1!$E$5:$E$28252,"&lt;&gt;*调拨*")+SUMIFS(Sheet1!$F$5:$F$28252,Sheet1!$I$5:$I$28252,$B160,Sheet1!$L$5:$L$28252,$A160,Sheet1!$E$5:$E$28252,"*储值*",Sheet1!$D$5:$D$28252,"&lt;&gt;储值",Sheet1!$D$5:$D$28252,"&lt;&gt;内部转款",Sheet1!$D$5:$D$28252,"&lt;&gt;内部转账",Sheet1!$E$5:$E$28252,"&lt;&gt;*调拨*")</f>
        <v>0</v>
      </c>
      <c r="W160" s="32">
        <f>SUMIFS(Sheet1!$F$5:$F$28252,Sheet1!$I$5:$I$28252,$B160,Sheet1!$L$5:$L$28252,$A160,Sheet1!$D$5:$D$28252,"效期",Sheet1!$E$5:$E$28252,"&lt;&gt;*调拨*")+SUMIFS(Sheet1!$F$5:$F$28252,Sheet1!$I$5:$I$28252,$B160,Sheet1!$L$5:$L$28252,$A160,Sheet1!$E$5:$E$28252,"*效期*",Sheet1!$D$5:$D$28252,"&lt;&gt;效期",Sheet1!$D$5:$D$28252,"&lt;&gt;内部转款",Sheet1!$D$5:$D$28252,"&lt;&gt;内部转账",Sheet1!$E$5:$E$28252,"&lt;&gt;*调拨*")</f>
        <v>0</v>
      </c>
      <c r="X160" s="32">
        <f>SUMIFS(Sheet1!$F$5:$F$28252,Sheet1!$I$5:$I$28252,$B160,Sheet1!$L$5:$L$28252,$A160,Sheet1!$D$5:$D$28252,"内部转款",Sheet1!$E$5:$E$28252,"&lt;&gt;*调拨*")+SUMIFS(Sheet1!$F$5:$F$28252,Sheet1!$I$5:$I$28252,$B160,Sheet1!$L$5:$L$28252,$A160,Sheet1!$D$5:$D$28252,"内部转账",Sheet1!$E$5:$E$28252,"&lt;&gt;*调拨*")</f>
        <v>0</v>
      </c>
      <c r="Y160" s="32">
        <f t="shared" si="8"/>
        <v>0</v>
      </c>
      <c r="Z160" s="32">
        <f>SUMIFS(Sheet1!$F$5:$F$28252,Sheet1!$I$5:$I$28252,$B160,Sheet1!$L$5:$L$28252,$A160)</f>
        <v>101195.25</v>
      </c>
      <c r="AA160" s="32">
        <f>SUMIFS(Sheet1!$G$5:$G$28252,Sheet1!$I$5:$I$28252,$B160,Sheet1!$L$5:$L$28252,$A160,Sheet1!$D$5:$D$28252,"工资",Sheet1!$E$5:$E$28252,"&lt;&gt;*调拨*")+SUMIFS(Sheet1!$G$5:$G$28252,Sheet1!$I$5:$I$28252,$B160,Sheet1!$L$5:$L$28252,$A160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7156.56</v>
      </c>
      <c r="AB160" s="32">
        <f>SUMIFS(Sheet1!$G$5:$G$28252,Sheet1!$I$5:$I$28252,$B160,Sheet1!$L$5:$L$28252,$A160,Sheet1!$D$5:$D$28252,"水费",Sheet1!$E$5:$E$28252,"&lt;&gt;*调拨*")+SUMIFS(Sheet1!$G$5:$G$28252,Sheet1!$I$5:$I$28252,$B160,Sheet1!$L$5:$L$28252,$A160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60" s="32">
        <f>SUMIFS(Sheet1!$G$5:$G$28252,Sheet1!$I$5:$I$28252,$B160,Sheet1!$L$5:$L$28252,$A160,Sheet1!$D$5:$D$28252,"电费",Sheet1!$E$5:$E$28252,"&lt;&gt;*调拨*")+SUMIFS(Sheet1!$G$5:$G$28252,Sheet1!$I$5:$I$28252,$B160,Sheet1!$L$5:$L$28252,$A160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60" s="32">
        <f>SUMIFS(Sheet1!$G$5:$G$28252,Sheet1!$I$5:$I$28252,$B160,Sheet1!$L$5:$L$28252,$A160,Sheet1!$D$5:$D$28252,"宽带费",Sheet1!$E$5:$E$28252,"&lt;&gt;*调拨*")+SUMIFS(Sheet1!$G$5:$G$28252,Sheet1!$I$5:$I$28252,$B160,Sheet1!$L$5:$L$28252,$A160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60" s="32">
        <f>SUMIFS(Sheet1!$G$5:$G$28252,Sheet1!$I$5:$I$28252,$B160,Sheet1!$L$5:$L$28252,$A160,Sheet1!$D$5:$D$28252,"办公费",Sheet1!$E$5:$E$28252,"&lt;&gt;*调拨*")+SUMIFS(Sheet1!$G$5:$G$28252,Sheet1!$I$5:$I$28252,$B160,Sheet1!$L$5:$L$28252,$A160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60" s="32">
        <f>SUMIFS(Sheet1!$G$5:$G$28252,Sheet1!$I$5:$I$28252,$B160,Sheet1!$L$5:$L$28252,$A160,Sheet1!$D$5:$D$28252,"话费",Sheet1!$E$5:$E$28252,"&lt;&gt;*调拨*")+SUMIFS(Sheet1!$G$5:$G$28252,Sheet1!$I$5:$I$28252,$B160,Sheet1!$L$5:$L$28252,$A160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60" s="32">
        <f>SUMIFS(Sheet1!$G$5:$G$28252,Sheet1!$I$5:$I$28252,$B160,Sheet1!$L$5:$L$28252,$A160,Sheet1!$D$5:$D$28252,"房租",Sheet1!$E$5:$E$28252,"&lt;&gt;*调拨*")+SUMIFS(Sheet1!$G$5:$G$28252,Sheet1!$I$5:$I$28252,$B160,Sheet1!$L$5:$L$28252,$A160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60" s="32">
        <f>SUMIFS(Sheet1!$G$5:$G$28252,Sheet1!$I$5:$I$28252,$B160,Sheet1!$L$5:$L$28252,$A160,Sheet1!$E$5:$E$28252,"*调拨*")</f>
        <v>0</v>
      </c>
      <c r="AI160" s="32">
        <f>SUMIFS(Sheet1!$G$5:$G$28252,Sheet1!$I$5:$I$28252,$B160,Sheet1!$L$5:$L$28252,$A160,Sheet1!$D$5:$D$28252,"内部转款",Sheet1!$E$5:$E$28252,"&lt;&gt;*调拨*")+SUMIFS(Sheet1!$G$5:$G$28252,Sheet1!$I$5:$I$28252,$B160,Sheet1!$L$5:$L$28252,$A160,Sheet1!$D$5:$D$28252,"内部转账",Sheet1!$E$5:$E$28252,"&lt;&gt;*调拨*")</f>
        <v>0</v>
      </c>
      <c r="AJ160" s="32">
        <f t="shared" si="9"/>
        <v>4064.89</v>
      </c>
      <c r="AK160" s="32">
        <f>SUMIFS(Sheet1!$G$5:$G$28252,Sheet1!$I$5:$I$28252,$B160,Sheet1!$L$5:$L$28252,$A160)</f>
        <v>11221.45</v>
      </c>
      <c r="AL160" s="32">
        <f t="shared" si="10"/>
        <v>89973.8</v>
      </c>
    </row>
    <row r="161" ht="16.5" spans="1:38">
      <c r="A161" s="30">
        <v>202602</v>
      </c>
      <c r="B161" s="31" t="s">
        <v>231</v>
      </c>
      <c r="C161" s="32">
        <f>SUMIFS(Sheet1!$F$5:$F$28252,Sheet1!$I$5:$I$28252,$B161,Sheet1!$L$5:$L$28252,$A161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23596.86</v>
      </c>
      <c r="D161" s="32">
        <f>SUMIFS(Sheet1!$F$5:$F$28252,Sheet1!$I$5:$I$28252,$B161,Sheet1!$L$5:$L$28252,$A161,Sheet1!$D$5:$D$28252,"医保即时拨付",Sheet1!$E$5:$E$28252,"&lt;&gt;*调拨*")+SUMIFS(Sheet1!$F$5:$F$28252,Sheet1!$I$5:$I$28252,$B161,Sheet1!$L$5:$L$28252,$A161,Sheet1!$E$5:$E$28252,"*医保即时拨付*",Sheet1!$D$5:$D$28252,"&lt;&gt;医保即时拨付",Sheet1!$D$5:$D$28252,"&lt;&gt;内部转款",Sheet1!$D$5:$D$28252,"&lt;&gt;内部转账",Sheet1!$E$5:$E$28252,"&lt;&gt;*调拨*")</f>
        <v>0</v>
      </c>
      <c r="E161" s="32">
        <f>SUMIFS(Sheet1!$F$5:$F$28252,Sheet1!$I$5:$I$28252,$B161,Sheet1!$L$5:$L$28252,$A161,Sheet1!$D$5:$D$28252,"医保",Sheet1!$E$5:$E$28252,"&lt;&gt;*调拨*",Sheet1!$E$5:$E$28252,"&lt;&gt;*医保即时拨付*")+SUMIFS(Sheet1!$F$5:$F$28252,Sheet1!$I$5:$I$28252,$B161,Sheet1!$L$5:$L$28252,$A161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61" s="32">
        <f>SUMIFS(Sheet1!$F$5:$F$28252,Sheet1!$I$5:$I$28252,$B161,Sheet1!$L$5:$L$28252,$A161,Sheet1!$D$5:$D$28252,"聚合",Sheet1!$E$5:$E$28252,"&lt;&gt;*调拨*")+SUMIFS(Sheet1!$F$5:$F$28252,Sheet1!$I$5:$I$28252,$B161,Sheet1!$L$5:$L$28252,$A161,Sheet1!$E$5:$E$28252,"*聚合*",Sheet1!$D$5:$D$28252,"&lt;&gt;聚合",Sheet1!$D$5:$D$28252,"&lt;&gt;内部转款",Sheet1!$D$5:$D$28252,"&lt;&gt;内部转账",Sheet1!$E$5:$E$28252,"&lt;&gt;*调拨*")</f>
        <v>39647.11</v>
      </c>
      <c r="G161" s="32">
        <f>SUMIFS(Sheet1!$F$5:$F$28252,Sheet1!$I$5:$I$28252,$B161,Sheet1!$L$5:$L$28252,$A161,Sheet1!$D$5:$D$28252,"24小时微信",Sheet1!$E$5:$E$28252,"&lt;&gt;*调拨*")+SUMIFS(Sheet1!$F$5:$F$28252,Sheet1!$I$5:$I$28252,$B161,Sheet1!$L$5:$L$28252,$A161,Sheet1!$E$5:$E$28252,"*24小时微信*",Sheet1!$D$5:$D$28252,"&lt;&gt;24小时微信",Sheet1!$D$5:$D$28252,"&lt;&gt;内部转款",Sheet1!$D$5:$D$28252,"&lt;&gt;内部转账",Sheet1!$E$5:$E$28252,"&lt;&gt;*调拨*")</f>
        <v>0</v>
      </c>
      <c r="H161" s="32">
        <f>SUMIFS(Sheet1!$F$5:$F$28252,Sheet1!$I$5:$I$28252,$B161,Sheet1!$L$5:$L$28252,$A161,Sheet1!$D$5:$D$28252,"美团",Sheet1!$E$5:$E$28252,"&lt;&gt;*调拨*")+SUMIFS(Sheet1!$F$5:$F$28252,Sheet1!$I$5:$I$28252,$B161,Sheet1!$L$5:$L$28252,$A161,Sheet1!$E$5:$E$28252,"*美团*",Sheet1!$D$5:$D$28252,"&lt;&gt;美团",Sheet1!$D$5:$D$28252,"&lt;&gt;内部转款",Sheet1!$D$5:$D$28252,"&lt;&gt;内部转账",Sheet1!$E$5:$E$28252,"&lt;&gt;*调拨*")</f>
        <v>0</v>
      </c>
      <c r="I161" s="32">
        <f>SUMIFS(Sheet1!$F$5:$F$28252,Sheet1!$I$5:$I$28252,$B161,Sheet1!$L$5:$L$28252,$A161,Sheet1!$D$5:$D$28252,"饿了么",Sheet1!$E$5:$E$28252,"&lt;&gt;*调拨*")+SUMIFS(Sheet1!$F$5:$F$28252,Sheet1!$I$5:$I$28252,$B161,Sheet1!$L$5:$L$28252,$A161,Sheet1!$E$5:$E$28252,"*饿了么*",Sheet1!$D$5:$D$28252,"&lt;&gt;饿了么",Sheet1!$D$5:$D$28252,"&lt;&gt;内部转款",Sheet1!$D$5:$D$28252,"&lt;&gt;内部转账",Sheet1!$E$5:$E$28252,"&lt;&gt;*调拨*")</f>
        <v>0</v>
      </c>
      <c r="J161" s="32">
        <f>SUMIFS(Sheet1!$F$5:$F$28252,Sheet1!$I$5:$I$28252,$B161,Sheet1!$L$5:$L$28252,$A161,Sheet1!$D$5:$D$28252,"健E卡",Sheet1!$E$5:$E$28252,"&lt;&gt;*调拨*")+SUMIFS(Sheet1!$F$5:$F$28252,Sheet1!$I$5:$I$28252,$B161,Sheet1!$L$5:$L$28252,$A161,Sheet1!$E$5:$E$28252,"*健E卡*",Sheet1!$D$5:$D$28252,"&lt;&gt;健E卡",Sheet1!$D$5:$D$28252,"&lt;&gt;内部转款",Sheet1!$D$5:$D$28252,"&lt;&gt;内部转账",Sheet1!$E$5:$E$28252,"&lt;&gt;*调拨*")</f>
        <v>0</v>
      </c>
      <c r="K161" s="32">
        <f>SUMIFS(Sheet1!$F$5:$F$28252,Sheet1!$I$5:$I$28252,$B161,Sheet1!$L$5:$L$28252,$A161,Sheet1!$D$5:$D$28252,"抖音",Sheet1!$E$5:$E$28252,"&lt;&gt;*调拨*")+SUMIFS(Sheet1!$F$5:$F$28252,Sheet1!$I$5:$I$28252,$B161,Sheet1!$L$5:$L$28252,$A161,Sheet1!$E$5:$E$28252,"*抖音*",Sheet1!$D$5:$D$28252,"&lt;&gt;抖音",Sheet1!$D$5:$D$28252,"&lt;&gt;内部转款",Sheet1!$D$5:$D$28252,"&lt;&gt;内部转账",Sheet1!$E$5:$E$28252,"&lt;&gt;*调拨*")</f>
        <v>0</v>
      </c>
      <c r="L161" s="32">
        <f>SUMIFS(Sheet1!$F$5:$F$28252,Sheet1!$I$5:$I$28252,$B161,Sheet1!$L$5:$L$28252,$A161,Sheet1!$D$5:$D$28252,"医卡通",Sheet1!$E$5:$E$28252,"&lt;&gt;*调拨*")+SUMIFS(Sheet1!$F$5:$F$28252,Sheet1!$I$5:$I$28252,$B161,Sheet1!$L$5:$L$28252,$A161,Sheet1!$E$5:$E$28252,"*医卡通*",Sheet1!$D$5:$D$28252,"&lt;&gt;医卡通",Sheet1!$D$5:$D$28252,"&lt;&gt;内部转款",Sheet1!$D$5:$D$28252,"&lt;&gt;内部转账",Sheet1!$E$5:$E$28252,"&lt;&gt;*调拨*")</f>
        <v>0</v>
      </c>
      <c r="M161" s="32">
        <f>SUMIFS(Sheet1!$F$5:$F$28252,Sheet1!$I$5:$I$28252,$B161,Sheet1!$L$5:$L$28252,$A161,Sheet1!$D$5:$D$28252,"企健网",Sheet1!$E$5:$E$28252,"&lt;&gt;*调拨*")+SUMIFS(Sheet1!$F$5:$F$28252,Sheet1!$I$5:$I$28252,$B161,Sheet1!$L$5:$L$28252,$A161,Sheet1!$E$5:$E$28252,"*企健网*",Sheet1!$D$5:$D$28252,"&lt;&gt;企健网",Sheet1!$D$5:$D$28252,"&lt;&gt;内部转款",Sheet1!$D$5:$D$28252,"&lt;&gt;内部转账",Sheet1!$E$5:$E$28252,"&lt;&gt;*调拨*")</f>
        <v>660.2</v>
      </c>
      <c r="N161" s="32">
        <f>SUMIFS(Sheet1!$F$5:$F$28252,Sheet1!$I$5:$I$28252,$B161,Sheet1!$L$5:$L$28252,$A161,Sheet1!$D$5:$D$28252,"银联",Sheet1!$E$5:$E$28252,"&lt;&gt;*调拨*")+SUMIFS(Sheet1!$F$5:$F$28252,Sheet1!$I$5:$I$28252,$B161,Sheet1!$L$5:$L$28252,$A161,Sheet1!$E$5:$E$28252,"*银联*",Sheet1!$D$5:$D$28252,"&lt;&gt;银联",Sheet1!$D$5:$D$28252,"&lt;&gt;内部转款",Sheet1!$D$5:$D$28252,"&lt;&gt;内部转账",Sheet1!$E$5:$E$28252,"&lt;&gt;*调拨*")</f>
        <v>0</v>
      </c>
      <c r="O161" s="32">
        <f>SUMIFS(Sheet1!$F$5:$F$28252,Sheet1!$I$5:$I$28252,$B161,Sheet1!$L$5:$L$28252,$A161,Sheet1!$D$5:$D$28252,"京东",Sheet1!$E$5:$E$28252,"&lt;&gt;*调拨*")+SUMIFS(Sheet1!$F$5:$F$28252,Sheet1!$I$5:$I$28252,$B161,Sheet1!$L$5:$L$28252,$A161,Sheet1!$E$5:$E$28252,"*京东*",Sheet1!$D$5:$D$28252,"&lt;&gt;京东",Sheet1!$D$5:$D$28252,"&lt;&gt;内部转款",Sheet1!$D$5:$D$28252,"&lt;&gt;内部转账",Sheet1!$E$5:$E$28252,"&lt;&gt;*调拨*")</f>
        <v>0</v>
      </c>
      <c r="P161" s="32">
        <f>SUMIFS(Sheet1!$F$5:$F$28252,Sheet1!$I$5:$I$28252,$B161,Sheet1!$L$5:$L$28252,$A161,Sheet1!$D$5:$D$28252,"药机微信",Sheet1!$E$5:$E$28252,"&lt;&gt;*调拨*")+SUMIFS(Sheet1!$F$5:$F$28252,Sheet1!$I$5:$I$28252,$B161,Sheet1!$L$5:$L$28252,$A161,Sheet1!$E$5:$E$28252,"*药机微信*",Sheet1!$D$5:$D$28252,"&lt;&gt;药机微信",Sheet1!$D$5:$D$28252,"&lt;&gt;内部转款",Sheet1!$D$5:$D$28252,"&lt;&gt;内部转账",Sheet1!$E$5:$E$28252,"&lt;&gt;*调拨*")</f>
        <v>0</v>
      </c>
      <c r="Q161" s="32">
        <f>SUMIFS(Sheet1!$F$5:$F$28252,Sheet1!$I$5:$I$28252,$B161,Sheet1!$L$5:$L$28252,$A161,Sheet1!$D$5:$D$28252,"亲情卡",Sheet1!$E$5:$E$28252,"&lt;&gt;*调拨*")+SUMIFS(Sheet1!$F$5:$F$28252,Sheet1!$I$5:$I$28252,$B161,Sheet1!$L$5:$L$28252,$A161,Sheet1!$E$5:$E$28252,"*亲情卡*",Sheet1!$D$5:$D$28252,"&lt;&gt;亲情卡",Sheet1!$D$5:$D$28252,"&lt;&gt;内部转款",Sheet1!$D$5:$D$28252,"&lt;&gt;内部转账",Sheet1!$E$5:$E$28252,"&lt;&gt;*调拨*")</f>
        <v>0</v>
      </c>
      <c r="R161" s="32">
        <f>SUMIFS(Sheet1!$F$5:$F$28252,Sheet1!$I$5:$I$28252,$B161,Sheet1!$L$5:$L$28252,$A161,Sheet1!$D$5:$D$28252,"优惠券",Sheet1!$E$5:$E$28252,"&lt;&gt;*调拨*")+SUMIFS(Sheet1!$F$5:$F$28252,Sheet1!$I$5:$I$28252,$B161,Sheet1!$L$5:$L$28252,$A161,Sheet1!$E$5:$E$28252,"*优惠券*",Sheet1!$D$5:$D$28252,"&lt;&gt;优惠券",Sheet1!$D$5:$D$28252,"&lt;&gt;内部转款",Sheet1!$D$5:$D$28252,"&lt;&gt;内部转账",Sheet1!$E$5:$E$28252,"&lt;&gt;*调拨*")</f>
        <v>0</v>
      </c>
      <c r="S161" s="32">
        <f>SUMIFS(Sheet1!$F$5:$F$28252,Sheet1!$I$5:$I$28252,$B161,Sheet1!$L$5:$L$28252,$A161,Sheet1!$D$5:$D$28252,"代金券",Sheet1!$E$5:$E$28252,"&lt;&gt;*调拨*")+SUMIFS(Sheet1!$F$5:$F$28252,Sheet1!$I$5:$I$28252,$B161,Sheet1!$L$5:$L$28252,$A161,Sheet1!$E$5:$E$28252,"*代金券*",Sheet1!$D$5:$D$28252,"&lt;&gt;代金券",Sheet1!$D$5:$D$28252,"&lt;&gt;内部转款",Sheet1!$D$5:$D$28252,"&lt;&gt;内部转账",Sheet1!$E$5:$E$28252,"&lt;&gt;*调拨*")</f>
        <v>0</v>
      </c>
      <c r="T161" s="32">
        <f>SUMIFS(Sheet1!$F$5:$F$28252,Sheet1!$I$5:$I$28252,$B161,Sheet1!$L$5:$L$28252,$A161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161,Sheet1!$L$5:$L$28252,$A161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161,Sheet1!$L$5:$L$28252,$A161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161,Sheet1!$L$5:$L$28252,$A161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61" s="32">
        <f>SUMIFS(Sheet1!$F$5:$F$28252,Sheet1!$I$5:$I$28252,$B161,Sheet1!$L$5:$L$28252,$A161,Sheet1!$E$5:$E$28252,"*调拨*")</f>
        <v>0</v>
      </c>
      <c r="V161" s="32">
        <f>SUMIFS(Sheet1!$F$5:$F$28252,Sheet1!$I$5:$I$28252,$B161,Sheet1!$L$5:$L$28252,$A161,Sheet1!$D$5:$D$28252,"储值",Sheet1!$E$5:$E$28252,"&lt;&gt;*调拨*")+SUMIFS(Sheet1!$F$5:$F$28252,Sheet1!$I$5:$I$28252,$B161,Sheet1!$L$5:$L$28252,$A161,Sheet1!$E$5:$E$28252,"*储值*",Sheet1!$D$5:$D$28252,"&lt;&gt;储值",Sheet1!$D$5:$D$28252,"&lt;&gt;内部转款",Sheet1!$D$5:$D$28252,"&lt;&gt;内部转账",Sheet1!$E$5:$E$28252,"&lt;&gt;*调拨*")</f>
        <v>0</v>
      </c>
      <c r="W161" s="32">
        <f>SUMIFS(Sheet1!$F$5:$F$28252,Sheet1!$I$5:$I$28252,$B161,Sheet1!$L$5:$L$28252,$A161,Sheet1!$D$5:$D$28252,"效期",Sheet1!$E$5:$E$28252,"&lt;&gt;*调拨*")+SUMIFS(Sheet1!$F$5:$F$28252,Sheet1!$I$5:$I$28252,$B161,Sheet1!$L$5:$L$28252,$A161,Sheet1!$E$5:$E$28252,"*效期*",Sheet1!$D$5:$D$28252,"&lt;&gt;效期",Sheet1!$D$5:$D$28252,"&lt;&gt;内部转款",Sheet1!$D$5:$D$28252,"&lt;&gt;内部转账",Sheet1!$E$5:$E$28252,"&lt;&gt;*调拨*")</f>
        <v>36.6</v>
      </c>
      <c r="X161" s="32">
        <f>SUMIFS(Sheet1!$F$5:$F$28252,Sheet1!$I$5:$I$28252,$B161,Sheet1!$L$5:$L$28252,$A161,Sheet1!$D$5:$D$28252,"内部转款",Sheet1!$E$5:$E$28252,"&lt;&gt;*调拨*")+SUMIFS(Sheet1!$F$5:$F$28252,Sheet1!$I$5:$I$28252,$B161,Sheet1!$L$5:$L$28252,$A161,Sheet1!$D$5:$D$28252,"内部转账",Sheet1!$E$5:$E$28252,"&lt;&gt;*调拨*")</f>
        <v>0</v>
      </c>
      <c r="Y161" s="32">
        <f t="shared" si="8"/>
        <v>0</v>
      </c>
      <c r="Z161" s="32">
        <f>SUMIFS(Sheet1!$F$5:$F$28252,Sheet1!$I$5:$I$28252,$B161,Sheet1!$L$5:$L$28252,$A161)</f>
        <v>63940.77</v>
      </c>
      <c r="AA161" s="32">
        <f>SUMIFS(Sheet1!$G$5:$G$28252,Sheet1!$I$5:$I$28252,$B161,Sheet1!$L$5:$L$28252,$A161,Sheet1!$D$5:$D$28252,"工资",Sheet1!$E$5:$E$28252,"&lt;&gt;*调拨*")+SUMIFS(Sheet1!$G$5:$G$28252,Sheet1!$I$5:$I$28252,$B161,Sheet1!$L$5:$L$28252,$A161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6517.94</v>
      </c>
      <c r="AB161" s="32">
        <f>SUMIFS(Sheet1!$G$5:$G$28252,Sheet1!$I$5:$I$28252,$B161,Sheet1!$L$5:$L$28252,$A161,Sheet1!$D$5:$D$28252,"水费",Sheet1!$E$5:$E$28252,"&lt;&gt;*调拨*")+SUMIFS(Sheet1!$G$5:$G$28252,Sheet1!$I$5:$I$28252,$B161,Sheet1!$L$5:$L$28252,$A161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61" s="32">
        <f>SUMIFS(Sheet1!$G$5:$G$28252,Sheet1!$I$5:$I$28252,$B161,Sheet1!$L$5:$L$28252,$A161,Sheet1!$D$5:$D$28252,"电费",Sheet1!$E$5:$E$28252,"&lt;&gt;*调拨*")+SUMIFS(Sheet1!$G$5:$G$28252,Sheet1!$I$5:$I$28252,$B161,Sheet1!$L$5:$L$28252,$A161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61" s="32">
        <f>SUMIFS(Sheet1!$G$5:$G$28252,Sheet1!$I$5:$I$28252,$B161,Sheet1!$L$5:$L$28252,$A161,Sheet1!$D$5:$D$28252,"宽带费",Sheet1!$E$5:$E$28252,"&lt;&gt;*调拨*")+SUMIFS(Sheet1!$G$5:$G$28252,Sheet1!$I$5:$I$28252,$B161,Sheet1!$L$5:$L$28252,$A161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61" s="32">
        <f>SUMIFS(Sheet1!$G$5:$G$28252,Sheet1!$I$5:$I$28252,$B161,Sheet1!$L$5:$L$28252,$A161,Sheet1!$D$5:$D$28252,"办公费",Sheet1!$E$5:$E$28252,"&lt;&gt;*调拨*")+SUMIFS(Sheet1!$G$5:$G$28252,Sheet1!$I$5:$I$28252,$B161,Sheet1!$L$5:$L$28252,$A161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61" s="32">
        <f>SUMIFS(Sheet1!$G$5:$G$28252,Sheet1!$I$5:$I$28252,$B161,Sheet1!$L$5:$L$28252,$A161,Sheet1!$D$5:$D$28252,"话费",Sheet1!$E$5:$E$28252,"&lt;&gt;*调拨*")+SUMIFS(Sheet1!$G$5:$G$28252,Sheet1!$I$5:$I$28252,$B161,Sheet1!$L$5:$L$28252,$A161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61" s="32">
        <f>SUMIFS(Sheet1!$G$5:$G$28252,Sheet1!$I$5:$I$28252,$B161,Sheet1!$L$5:$L$28252,$A161,Sheet1!$D$5:$D$28252,"房租",Sheet1!$E$5:$E$28252,"&lt;&gt;*调拨*")+SUMIFS(Sheet1!$G$5:$G$28252,Sheet1!$I$5:$I$28252,$B161,Sheet1!$L$5:$L$28252,$A161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13000</v>
      </c>
      <c r="AH161" s="32">
        <f>SUMIFS(Sheet1!$G$5:$G$28252,Sheet1!$I$5:$I$28252,$B161,Sheet1!$L$5:$L$28252,$A161,Sheet1!$E$5:$E$28252,"*调拨*")</f>
        <v>0</v>
      </c>
      <c r="AI161" s="32">
        <f>SUMIFS(Sheet1!$G$5:$G$28252,Sheet1!$I$5:$I$28252,$B161,Sheet1!$L$5:$L$28252,$A161,Sheet1!$D$5:$D$28252,"内部转款",Sheet1!$E$5:$E$28252,"&lt;&gt;*调拨*")+SUMIFS(Sheet1!$G$5:$G$28252,Sheet1!$I$5:$I$28252,$B161,Sheet1!$L$5:$L$28252,$A161,Sheet1!$D$5:$D$28252,"内部转账",Sheet1!$E$5:$E$28252,"&lt;&gt;*调拨*")</f>
        <v>0</v>
      </c>
      <c r="AJ161" s="32">
        <f t="shared" si="9"/>
        <v>0</v>
      </c>
      <c r="AK161" s="32">
        <f>SUMIFS(Sheet1!$G$5:$G$28252,Sheet1!$I$5:$I$28252,$B161,Sheet1!$L$5:$L$28252,$A161)</f>
        <v>19517.94</v>
      </c>
      <c r="AL161" s="32">
        <f t="shared" si="10"/>
        <v>44422.83</v>
      </c>
    </row>
    <row r="162" ht="16.5" spans="1:38">
      <c r="A162" s="30">
        <v>202602</v>
      </c>
      <c r="B162" s="31" t="s">
        <v>58</v>
      </c>
      <c r="C162" s="32">
        <f>SUMIFS(Sheet1!$F$5:$F$28252,Sheet1!$I$5:$I$28252,$B162,Sheet1!$L$5:$L$28252,$A162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32651.37</v>
      </c>
      <c r="D162" s="32">
        <f>SUMIFS(Sheet1!$F$5:$F$28252,Sheet1!$I$5:$I$28252,$B162,Sheet1!$L$5:$L$28252,$A162,Sheet1!$D$5:$D$28252,"医保即时拨付",Sheet1!$E$5:$E$28252,"&lt;&gt;*调拨*")+SUMIFS(Sheet1!$F$5:$F$28252,Sheet1!$I$5:$I$28252,$B162,Sheet1!$L$5:$L$28252,$A162,Sheet1!$E$5:$E$28252,"*医保即时拨付*",Sheet1!$D$5:$D$28252,"&lt;&gt;医保即时拨付",Sheet1!$D$5:$D$28252,"&lt;&gt;内部转款",Sheet1!$D$5:$D$28252,"&lt;&gt;内部转账",Sheet1!$E$5:$E$28252,"&lt;&gt;*调拨*")</f>
        <v>3059.09</v>
      </c>
      <c r="E162" s="32">
        <f>SUMIFS(Sheet1!$F$5:$F$28252,Sheet1!$I$5:$I$28252,$B162,Sheet1!$L$5:$L$28252,$A162,Sheet1!$D$5:$D$28252,"医保",Sheet1!$E$5:$E$28252,"&lt;&gt;*调拨*",Sheet1!$E$5:$E$28252,"&lt;&gt;*医保即时拨付*")+SUMIFS(Sheet1!$F$5:$F$28252,Sheet1!$I$5:$I$28252,$B162,Sheet1!$L$5:$L$28252,$A162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12605.62</v>
      </c>
      <c r="F162" s="32">
        <f>SUMIFS(Sheet1!$F$5:$F$28252,Sheet1!$I$5:$I$28252,$B162,Sheet1!$L$5:$L$28252,$A162,Sheet1!$D$5:$D$28252,"聚合",Sheet1!$E$5:$E$28252,"&lt;&gt;*调拨*")+SUMIFS(Sheet1!$F$5:$F$28252,Sheet1!$I$5:$I$28252,$B162,Sheet1!$L$5:$L$28252,$A162,Sheet1!$E$5:$E$28252,"*聚合*",Sheet1!$D$5:$D$28252,"&lt;&gt;聚合",Sheet1!$D$5:$D$28252,"&lt;&gt;内部转款",Sheet1!$D$5:$D$28252,"&lt;&gt;内部转账",Sheet1!$E$5:$E$28252,"&lt;&gt;*调拨*")</f>
        <v>48241.93</v>
      </c>
      <c r="G162" s="32">
        <f>SUMIFS(Sheet1!$F$5:$F$28252,Sheet1!$I$5:$I$28252,$B162,Sheet1!$L$5:$L$28252,$A162,Sheet1!$D$5:$D$28252,"24小时微信",Sheet1!$E$5:$E$28252,"&lt;&gt;*调拨*")+SUMIFS(Sheet1!$F$5:$F$28252,Sheet1!$I$5:$I$28252,$B162,Sheet1!$L$5:$L$28252,$A162,Sheet1!$E$5:$E$28252,"*24小时微信*",Sheet1!$D$5:$D$28252,"&lt;&gt;24小时微信",Sheet1!$D$5:$D$28252,"&lt;&gt;内部转款",Sheet1!$D$5:$D$28252,"&lt;&gt;内部转账",Sheet1!$E$5:$E$28252,"&lt;&gt;*调拨*")</f>
        <v>0</v>
      </c>
      <c r="H162" s="32">
        <f>SUMIFS(Sheet1!$F$5:$F$28252,Sheet1!$I$5:$I$28252,$B162,Sheet1!$L$5:$L$28252,$A162,Sheet1!$D$5:$D$28252,"美团",Sheet1!$E$5:$E$28252,"&lt;&gt;*调拨*")+SUMIFS(Sheet1!$F$5:$F$28252,Sheet1!$I$5:$I$28252,$B162,Sheet1!$L$5:$L$28252,$A162,Sheet1!$E$5:$E$28252,"*美团*",Sheet1!$D$5:$D$28252,"&lt;&gt;美团",Sheet1!$D$5:$D$28252,"&lt;&gt;内部转款",Sheet1!$D$5:$D$28252,"&lt;&gt;内部转账",Sheet1!$E$5:$E$28252,"&lt;&gt;*调拨*")</f>
        <v>0</v>
      </c>
      <c r="I162" s="32">
        <f>SUMIFS(Sheet1!$F$5:$F$28252,Sheet1!$I$5:$I$28252,$B162,Sheet1!$L$5:$L$28252,$A162,Sheet1!$D$5:$D$28252,"饿了么",Sheet1!$E$5:$E$28252,"&lt;&gt;*调拨*")+SUMIFS(Sheet1!$F$5:$F$28252,Sheet1!$I$5:$I$28252,$B162,Sheet1!$L$5:$L$28252,$A162,Sheet1!$E$5:$E$28252,"*饿了么*",Sheet1!$D$5:$D$28252,"&lt;&gt;饿了么",Sheet1!$D$5:$D$28252,"&lt;&gt;内部转款",Sheet1!$D$5:$D$28252,"&lt;&gt;内部转账",Sheet1!$E$5:$E$28252,"&lt;&gt;*调拨*")</f>
        <v>0</v>
      </c>
      <c r="J162" s="32">
        <f>SUMIFS(Sheet1!$F$5:$F$28252,Sheet1!$I$5:$I$28252,$B162,Sheet1!$L$5:$L$28252,$A162,Sheet1!$D$5:$D$28252,"健E卡",Sheet1!$E$5:$E$28252,"&lt;&gt;*调拨*")+SUMIFS(Sheet1!$F$5:$F$28252,Sheet1!$I$5:$I$28252,$B162,Sheet1!$L$5:$L$28252,$A162,Sheet1!$E$5:$E$28252,"*健E卡*",Sheet1!$D$5:$D$28252,"&lt;&gt;健E卡",Sheet1!$D$5:$D$28252,"&lt;&gt;内部转款",Sheet1!$D$5:$D$28252,"&lt;&gt;内部转账",Sheet1!$E$5:$E$28252,"&lt;&gt;*调拨*")</f>
        <v>0</v>
      </c>
      <c r="K162" s="32">
        <f>SUMIFS(Sheet1!$F$5:$F$28252,Sheet1!$I$5:$I$28252,$B162,Sheet1!$L$5:$L$28252,$A162,Sheet1!$D$5:$D$28252,"抖音",Sheet1!$E$5:$E$28252,"&lt;&gt;*调拨*")+SUMIFS(Sheet1!$F$5:$F$28252,Sheet1!$I$5:$I$28252,$B162,Sheet1!$L$5:$L$28252,$A162,Sheet1!$E$5:$E$28252,"*抖音*",Sheet1!$D$5:$D$28252,"&lt;&gt;抖音",Sheet1!$D$5:$D$28252,"&lt;&gt;内部转款",Sheet1!$D$5:$D$28252,"&lt;&gt;内部转账",Sheet1!$E$5:$E$28252,"&lt;&gt;*调拨*")</f>
        <v>0</v>
      </c>
      <c r="L162" s="32">
        <f>SUMIFS(Sheet1!$F$5:$F$28252,Sheet1!$I$5:$I$28252,$B162,Sheet1!$L$5:$L$28252,$A162,Sheet1!$D$5:$D$28252,"医卡通",Sheet1!$E$5:$E$28252,"&lt;&gt;*调拨*")+SUMIFS(Sheet1!$F$5:$F$28252,Sheet1!$I$5:$I$28252,$B162,Sheet1!$L$5:$L$28252,$A162,Sheet1!$E$5:$E$28252,"*医卡通*",Sheet1!$D$5:$D$28252,"&lt;&gt;医卡通",Sheet1!$D$5:$D$28252,"&lt;&gt;内部转款",Sheet1!$D$5:$D$28252,"&lt;&gt;内部转账",Sheet1!$E$5:$E$28252,"&lt;&gt;*调拨*")</f>
        <v>0</v>
      </c>
      <c r="M162" s="32">
        <f>SUMIFS(Sheet1!$F$5:$F$28252,Sheet1!$I$5:$I$28252,$B162,Sheet1!$L$5:$L$28252,$A162,Sheet1!$D$5:$D$28252,"企健网",Sheet1!$E$5:$E$28252,"&lt;&gt;*调拨*")+SUMIFS(Sheet1!$F$5:$F$28252,Sheet1!$I$5:$I$28252,$B162,Sheet1!$L$5:$L$28252,$A162,Sheet1!$E$5:$E$28252,"*企健网*",Sheet1!$D$5:$D$28252,"&lt;&gt;企健网",Sheet1!$D$5:$D$28252,"&lt;&gt;内部转款",Sheet1!$D$5:$D$28252,"&lt;&gt;内部转账",Sheet1!$E$5:$E$28252,"&lt;&gt;*调拨*")</f>
        <v>0</v>
      </c>
      <c r="N162" s="32">
        <f>SUMIFS(Sheet1!$F$5:$F$28252,Sheet1!$I$5:$I$28252,$B162,Sheet1!$L$5:$L$28252,$A162,Sheet1!$D$5:$D$28252,"银联",Sheet1!$E$5:$E$28252,"&lt;&gt;*调拨*")+SUMIFS(Sheet1!$F$5:$F$28252,Sheet1!$I$5:$I$28252,$B162,Sheet1!$L$5:$L$28252,$A162,Sheet1!$E$5:$E$28252,"*银联*",Sheet1!$D$5:$D$28252,"&lt;&gt;银联",Sheet1!$D$5:$D$28252,"&lt;&gt;内部转款",Sheet1!$D$5:$D$28252,"&lt;&gt;内部转账",Sheet1!$E$5:$E$28252,"&lt;&gt;*调拨*")</f>
        <v>0</v>
      </c>
      <c r="O162" s="32">
        <f>SUMIFS(Sheet1!$F$5:$F$28252,Sheet1!$I$5:$I$28252,$B162,Sheet1!$L$5:$L$28252,$A162,Sheet1!$D$5:$D$28252,"京东",Sheet1!$E$5:$E$28252,"&lt;&gt;*调拨*")+SUMIFS(Sheet1!$F$5:$F$28252,Sheet1!$I$5:$I$28252,$B162,Sheet1!$L$5:$L$28252,$A162,Sheet1!$E$5:$E$28252,"*京东*",Sheet1!$D$5:$D$28252,"&lt;&gt;京东",Sheet1!$D$5:$D$28252,"&lt;&gt;内部转款",Sheet1!$D$5:$D$28252,"&lt;&gt;内部转账",Sheet1!$E$5:$E$28252,"&lt;&gt;*调拨*")</f>
        <v>0</v>
      </c>
      <c r="P162" s="32">
        <f>SUMIFS(Sheet1!$F$5:$F$28252,Sheet1!$I$5:$I$28252,$B162,Sheet1!$L$5:$L$28252,$A162,Sheet1!$D$5:$D$28252,"药机微信",Sheet1!$E$5:$E$28252,"&lt;&gt;*调拨*")+SUMIFS(Sheet1!$F$5:$F$28252,Sheet1!$I$5:$I$28252,$B162,Sheet1!$L$5:$L$28252,$A162,Sheet1!$E$5:$E$28252,"*药机微信*",Sheet1!$D$5:$D$28252,"&lt;&gt;药机微信",Sheet1!$D$5:$D$28252,"&lt;&gt;内部转款",Sheet1!$D$5:$D$28252,"&lt;&gt;内部转账",Sheet1!$E$5:$E$28252,"&lt;&gt;*调拨*")</f>
        <v>0</v>
      </c>
      <c r="Q162" s="32">
        <f>SUMIFS(Sheet1!$F$5:$F$28252,Sheet1!$I$5:$I$28252,$B162,Sheet1!$L$5:$L$28252,$A162,Sheet1!$D$5:$D$28252,"亲情卡",Sheet1!$E$5:$E$28252,"&lt;&gt;*调拨*")+SUMIFS(Sheet1!$F$5:$F$28252,Sheet1!$I$5:$I$28252,$B162,Sheet1!$L$5:$L$28252,$A162,Sheet1!$E$5:$E$28252,"*亲情卡*",Sheet1!$D$5:$D$28252,"&lt;&gt;亲情卡",Sheet1!$D$5:$D$28252,"&lt;&gt;内部转款",Sheet1!$D$5:$D$28252,"&lt;&gt;内部转账",Sheet1!$E$5:$E$28252,"&lt;&gt;*调拨*")</f>
        <v>0</v>
      </c>
      <c r="R162" s="32">
        <f>SUMIFS(Sheet1!$F$5:$F$28252,Sheet1!$I$5:$I$28252,$B162,Sheet1!$L$5:$L$28252,$A162,Sheet1!$D$5:$D$28252,"优惠券",Sheet1!$E$5:$E$28252,"&lt;&gt;*调拨*")+SUMIFS(Sheet1!$F$5:$F$28252,Sheet1!$I$5:$I$28252,$B162,Sheet1!$L$5:$L$28252,$A162,Sheet1!$E$5:$E$28252,"*优惠券*",Sheet1!$D$5:$D$28252,"&lt;&gt;优惠券",Sheet1!$D$5:$D$28252,"&lt;&gt;内部转款",Sheet1!$D$5:$D$28252,"&lt;&gt;内部转账",Sheet1!$E$5:$E$28252,"&lt;&gt;*调拨*")</f>
        <v>0</v>
      </c>
      <c r="S162" s="32">
        <f>SUMIFS(Sheet1!$F$5:$F$28252,Sheet1!$I$5:$I$28252,$B162,Sheet1!$L$5:$L$28252,$A162,Sheet1!$D$5:$D$28252,"代金券",Sheet1!$E$5:$E$28252,"&lt;&gt;*调拨*")+SUMIFS(Sheet1!$F$5:$F$28252,Sheet1!$I$5:$I$28252,$B162,Sheet1!$L$5:$L$28252,$A162,Sheet1!$E$5:$E$28252,"*代金券*",Sheet1!$D$5:$D$28252,"&lt;&gt;代金券",Sheet1!$D$5:$D$28252,"&lt;&gt;内部转款",Sheet1!$D$5:$D$28252,"&lt;&gt;内部转账",Sheet1!$E$5:$E$28252,"&lt;&gt;*调拨*")</f>
        <v>0</v>
      </c>
      <c r="T162" s="32">
        <f>SUMIFS(Sheet1!$F$5:$F$28252,Sheet1!$I$5:$I$28252,$B162,Sheet1!$L$5:$L$28252,$A162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162,Sheet1!$L$5:$L$28252,$A162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162,Sheet1!$L$5:$L$28252,$A162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162,Sheet1!$L$5:$L$28252,$A162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62" s="32">
        <f>SUMIFS(Sheet1!$F$5:$F$28252,Sheet1!$I$5:$I$28252,$B162,Sheet1!$L$5:$L$28252,$A162,Sheet1!$E$5:$E$28252,"*调拨*")</f>
        <v>0</v>
      </c>
      <c r="V162" s="32">
        <f>SUMIFS(Sheet1!$F$5:$F$28252,Sheet1!$I$5:$I$28252,$B162,Sheet1!$L$5:$L$28252,$A162,Sheet1!$D$5:$D$28252,"储值",Sheet1!$E$5:$E$28252,"&lt;&gt;*调拨*")+SUMIFS(Sheet1!$F$5:$F$28252,Sheet1!$I$5:$I$28252,$B162,Sheet1!$L$5:$L$28252,$A162,Sheet1!$E$5:$E$28252,"*储值*",Sheet1!$D$5:$D$28252,"&lt;&gt;储值",Sheet1!$D$5:$D$28252,"&lt;&gt;内部转款",Sheet1!$D$5:$D$28252,"&lt;&gt;内部转账",Sheet1!$E$5:$E$28252,"&lt;&gt;*调拨*")</f>
        <v>0</v>
      </c>
      <c r="W162" s="32">
        <f>SUMIFS(Sheet1!$F$5:$F$28252,Sheet1!$I$5:$I$28252,$B162,Sheet1!$L$5:$L$28252,$A162,Sheet1!$D$5:$D$28252,"效期",Sheet1!$E$5:$E$28252,"&lt;&gt;*调拨*")+SUMIFS(Sheet1!$F$5:$F$28252,Sheet1!$I$5:$I$28252,$B162,Sheet1!$L$5:$L$28252,$A162,Sheet1!$E$5:$E$28252,"*效期*",Sheet1!$D$5:$D$28252,"&lt;&gt;效期",Sheet1!$D$5:$D$28252,"&lt;&gt;内部转款",Sheet1!$D$5:$D$28252,"&lt;&gt;内部转账",Sheet1!$E$5:$E$28252,"&lt;&gt;*调拨*")</f>
        <v>84.32</v>
      </c>
      <c r="X162" s="32">
        <f>SUMIFS(Sheet1!$F$5:$F$28252,Sheet1!$I$5:$I$28252,$B162,Sheet1!$L$5:$L$28252,$A162,Sheet1!$D$5:$D$28252,"内部转款",Sheet1!$E$5:$E$28252,"&lt;&gt;*调拨*")+SUMIFS(Sheet1!$F$5:$F$28252,Sheet1!$I$5:$I$28252,$B162,Sheet1!$L$5:$L$28252,$A162,Sheet1!$D$5:$D$28252,"内部转账",Sheet1!$E$5:$E$28252,"&lt;&gt;*调拨*")</f>
        <v>0</v>
      </c>
      <c r="Y162" s="32">
        <f t="shared" si="8"/>
        <v>0</v>
      </c>
      <c r="Z162" s="32">
        <f>SUMIFS(Sheet1!$F$5:$F$28252,Sheet1!$I$5:$I$28252,$B162,Sheet1!$L$5:$L$28252,$A162)</f>
        <v>96642.33</v>
      </c>
      <c r="AA162" s="32">
        <f>SUMIFS(Sheet1!$G$5:$G$28252,Sheet1!$I$5:$I$28252,$B162,Sheet1!$L$5:$L$28252,$A162,Sheet1!$D$5:$D$28252,"工资",Sheet1!$E$5:$E$28252,"&lt;&gt;*调拨*")+SUMIFS(Sheet1!$G$5:$G$28252,Sheet1!$I$5:$I$28252,$B162,Sheet1!$L$5:$L$28252,$A162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7785.73</v>
      </c>
      <c r="AB162" s="32">
        <f>SUMIFS(Sheet1!$G$5:$G$28252,Sheet1!$I$5:$I$28252,$B162,Sheet1!$L$5:$L$28252,$A162,Sheet1!$D$5:$D$28252,"水费",Sheet1!$E$5:$E$28252,"&lt;&gt;*调拨*")+SUMIFS(Sheet1!$G$5:$G$28252,Sheet1!$I$5:$I$28252,$B162,Sheet1!$L$5:$L$28252,$A162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62" s="32">
        <f>SUMIFS(Sheet1!$G$5:$G$28252,Sheet1!$I$5:$I$28252,$B162,Sheet1!$L$5:$L$28252,$A162,Sheet1!$D$5:$D$28252,"电费",Sheet1!$E$5:$E$28252,"&lt;&gt;*调拨*")+SUMIFS(Sheet1!$G$5:$G$28252,Sheet1!$I$5:$I$28252,$B162,Sheet1!$L$5:$L$28252,$A162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62" s="32">
        <f>SUMIFS(Sheet1!$G$5:$G$28252,Sheet1!$I$5:$I$28252,$B162,Sheet1!$L$5:$L$28252,$A162,Sheet1!$D$5:$D$28252,"宽带费",Sheet1!$E$5:$E$28252,"&lt;&gt;*调拨*")+SUMIFS(Sheet1!$G$5:$G$28252,Sheet1!$I$5:$I$28252,$B162,Sheet1!$L$5:$L$28252,$A162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62" s="32">
        <f>SUMIFS(Sheet1!$G$5:$G$28252,Sheet1!$I$5:$I$28252,$B162,Sheet1!$L$5:$L$28252,$A162,Sheet1!$D$5:$D$28252,"办公费",Sheet1!$E$5:$E$28252,"&lt;&gt;*调拨*")+SUMIFS(Sheet1!$G$5:$G$28252,Sheet1!$I$5:$I$28252,$B162,Sheet1!$L$5:$L$28252,$A162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62" s="32">
        <f>SUMIFS(Sheet1!$G$5:$G$28252,Sheet1!$I$5:$I$28252,$B162,Sheet1!$L$5:$L$28252,$A162,Sheet1!$D$5:$D$28252,"话费",Sheet1!$E$5:$E$28252,"&lt;&gt;*调拨*")+SUMIFS(Sheet1!$G$5:$G$28252,Sheet1!$I$5:$I$28252,$B162,Sheet1!$L$5:$L$28252,$A162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62" s="32">
        <f>SUMIFS(Sheet1!$G$5:$G$28252,Sheet1!$I$5:$I$28252,$B162,Sheet1!$L$5:$L$28252,$A162,Sheet1!$D$5:$D$28252,"房租",Sheet1!$E$5:$E$28252,"&lt;&gt;*调拨*")+SUMIFS(Sheet1!$G$5:$G$28252,Sheet1!$I$5:$I$28252,$B162,Sheet1!$L$5:$L$28252,$A162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62" s="32">
        <f>SUMIFS(Sheet1!$G$5:$G$28252,Sheet1!$I$5:$I$28252,$B162,Sheet1!$L$5:$L$28252,$A162,Sheet1!$E$5:$E$28252,"*调拨*")</f>
        <v>0</v>
      </c>
      <c r="AI162" s="32">
        <f>SUMIFS(Sheet1!$G$5:$G$28252,Sheet1!$I$5:$I$28252,$B162,Sheet1!$L$5:$L$28252,$A162,Sheet1!$D$5:$D$28252,"内部转款",Sheet1!$E$5:$E$28252,"&lt;&gt;*调拨*")+SUMIFS(Sheet1!$G$5:$G$28252,Sheet1!$I$5:$I$28252,$B162,Sheet1!$L$5:$L$28252,$A162,Sheet1!$D$5:$D$28252,"内部转账",Sheet1!$E$5:$E$28252,"&lt;&gt;*调拨*")</f>
        <v>0</v>
      </c>
      <c r="AJ162" s="32">
        <f t="shared" si="9"/>
        <v>72</v>
      </c>
      <c r="AK162" s="32">
        <f>SUMIFS(Sheet1!$G$5:$G$28252,Sheet1!$I$5:$I$28252,$B162,Sheet1!$L$5:$L$28252,$A162)</f>
        <v>7857.73</v>
      </c>
      <c r="AL162" s="32">
        <f t="shared" si="10"/>
        <v>88784.6</v>
      </c>
    </row>
    <row r="163" ht="16.5" spans="1:38">
      <c r="A163" s="30">
        <v>202602</v>
      </c>
      <c r="B163" s="31" t="s">
        <v>91</v>
      </c>
      <c r="C163" s="32">
        <f>SUMIFS(Sheet1!$F$5:$F$28252,Sheet1!$I$5:$I$28252,$B163,Sheet1!$L$5:$L$28252,$A163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12318.72</v>
      </c>
      <c r="D163" s="32">
        <f>SUMIFS(Sheet1!$F$5:$F$28252,Sheet1!$I$5:$I$28252,$B163,Sheet1!$L$5:$L$28252,$A163,Sheet1!$D$5:$D$28252,"医保即时拨付",Sheet1!$E$5:$E$28252,"&lt;&gt;*调拨*")+SUMIFS(Sheet1!$F$5:$F$28252,Sheet1!$I$5:$I$28252,$B163,Sheet1!$L$5:$L$28252,$A163,Sheet1!$E$5:$E$28252,"*医保即时拨付*",Sheet1!$D$5:$D$28252,"&lt;&gt;医保即时拨付",Sheet1!$D$5:$D$28252,"&lt;&gt;内部转款",Sheet1!$D$5:$D$28252,"&lt;&gt;内部转账",Sheet1!$E$5:$E$28252,"&lt;&gt;*调拨*")</f>
        <v>790.63</v>
      </c>
      <c r="E163" s="32">
        <f>SUMIFS(Sheet1!$F$5:$F$28252,Sheet1!$I$5:$I$28252,$B163,Sheet1!$L$5:$L$28252,$A163,Sheet1!$D$5:$D$28252,"医保",Sheet1!$E$5:$E$28252,"&lt;&gt;*调拨*",Sheet1!$E$5:$E$28252,"&lt;&gt;*医保即时拨付*")+SUMIFS(Sheet1!$F$5:$F$28252,Sheet1!$I$5:$I$28252,$B163,Sheet1!$L$5:$L$28252,$A163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1111.94</v>
      </c>
      <c r="F163" s="32">
        <f>SUMIFS(Sheet1!$F$5:$F$28252,Sheet1!$I$5:$I$28252,$B163,Sheet1!$L$5:$L$28252,$A163,Sheet1!$D$5:$D$28252,"聚合",Sheet1!$E$5:$E$28252,"&lt;&gt;*调拨*")+SUMIFS(Sheet1!$F$5:$F$28252,Sheet1!$I$5:$I$28252,$B163,Sheet1!$L$5:$L$28252,$A163,Sheet1!$E$5:$E$28252,"*聚合*",Sheet1!$D$5:$D$28252,"&lt;&gt;聚合",Sheet1!$D$5:$D$28252,"&lt;&gt;内部转款",Sheet1!$D$5:$D$28252,"&lt;&gt;内部转账",Sheet1!$E$5:$E$28252,"&lt;&gt;*调拨*")</f>
        <v>24052.76</v>
      </c>
      <c r="G163" s="32">
        <f>SUMIFS(Sheet1!$F$5:$F$28252,Sheet1!$I$5:$I$28252,$B163,Sheet1!$L$5:$L$28252,$A163,Sheet1!$D$5:$D$28252,"24小时微信",Sheet1!$E$5:$E$28252,"&lt;&gt;*调拨*")+SUMIFS(Sheet1!$F$5:$F$28252,Sheet1!$I$5:$I$28252,$B163,Sheet1!$L$5:$L$28252,$A163,Sheet1!$E$5:$E$28252,"*24小时微信*",Sheet1!$D$5:$D$28252,"&lt;&gt;24小时微信",Sheet1!$D$5:$D$28252,"&lt;&gt;内部转款",Sheet1!$D$5:$D$28252,"&lt;&gt;内部转账",Sheet1!$E$5:$E$28252,"&lt;&gt;*调拨*")</f>
        <v>0</v>
      </c>
      <c r="H163" s="32">
        <f>SUMIFS(Sheet1!$F$5:$F$28252,Sheet1!$I$5:$I$28252,$B163,Sheet1!$L$5:$L$28252,$A163,Sheet1!$D$5:$D$28252,"美团",Sheet1!$E$5:$E$28252,"&lt;&gt;*调拨*")+SUMIFS(Sheet1!$F$5:$F$28252,Sheet1!$I$5:$I$28252,$B163,Sheet1!$L$5:$L$28252,$A163,Sheet1!$E$5:$E$28252,"*美团*",Sheet1!$D$5:$D$28252,"&lt;&gt;美团",Sheet1!$D$5:$D$28252,"&lt;&gt;内部转款",Sheet1!$D$5:$D$28252,"&lt;&gt;内部转账",Sheet1!$E$5:$E$28252,"&lt;&gt;*调拨*")</f>
        <v>0</v>
      </c>
      <c r="I163" s="32">
        <f>SUMIFS(Sheet1!$F$5:$F$28252,Sheet1!$I$5:$I$28252,$B163,Sheet1!$L$5:$L$28252,$A163,Sheet1!$D$5:$D$28252,"饿了么",Sheet1!$E$5:$E$28252,"&lt;&gt;*调拨*")+SUMIFS(Sheet1!$F$5:$F$28252,Sheet1!$I$5:$I$28252,$B163,Sheet1!$L$5:$L$28252,$A163,Sheet1!$E$5:$E$28252,"*饿了么*",Sheet1!$D$5:$D$28252,"&lt;&gt;饿了么",Sheet1!$D$5:$D$28252,"&lt;&gt;内部转款",Sheet1!$D$5:$D$28252,"&lt;&gt;内部转账",Sheet1!$E$5:$E$28252,"&lt;&gt;*调拨*")</f>
        <v>0</v>
      </c>
      <c r="J163" s="32">
        <f>SUMIFS(Sheet1!$F$5:$F$28252,Sheet1!$I$5:$I$28252,$B163,Sheet1!$L$5:$L$28252,$A163,Sheet1!$D$5:$D$28252,"健E卡",Sheet1!$E$5:$E$28252,"&lt;&gt;*调拨*")+SUMIFS(Sheet1!$F$5:$F$28252,Sheet1!$I$5:$I$28252,$B163,Sheet1!$L$5:$L$28252,$A163,Sheet1!$E$5:$E$28252,"*健E卡*",Sheet1!$D$5:$D$28252,"&lt;&gt;健E卡",Sheet1!$D$5:$D$28252,"&lt;&gt;内部转款",Sheet1!$D$5:$D$28252,"&lt;&gt;内部转账",Sheet1!$E$5:$E$28252,"&lt;&gt;*调拨*")</f>
        <v>0</v>
      </c>
      <c r="K163" s="32">
        <f>SUMIFS(Sheet1!$F$5:$F$28252,Sheet1!$I$5:$I$28252,$B163,Sheet1!$L$5:$L$28252,$A163,Sheet1!$D$5:$D$28252,"抖音",Sheet1!$E$5:$E$28252,"&lt;&gt;*调拨*")+SUMIFS(Sheet1!$F$5:$F$28252,Sheet1!$I$5:$I$28252,$B163,Sheet1!$L$5:$L$28252,$A163,Sheet1!$E$5:$E$28252,"*抖音*",Sheet1!$D$5:$D$28252,"&lt;&gt;抖音",Sheet1!$D$5:$D$28252,"&lt;&gt;内部转款",Sheet1!$D$5:$D$28252,"&lt;&gt;内部转账",Sheet1!$E$5:$E$28252,"&lt;&gt;*调拨*")</f>
        <v>0</v>
      </c>
      <c r="L163" s="32">
        <f>SUMIFS(Sheet1!$F$5:$F$28252,Sheet1!$I$5:$I$28252,$B163,Sheet1!$L$5:$L$28252,$A163,Sheet1!$D$5:$D$28252,"医卡通",Sheet1!$E$5:$E$28252,"&lt;&gt;*调拨*")+SUMIFS(Sheet1!$F$5:$F$28252,Sheet1!$I$5:$I$28252,$B163,Sheet1!$L$5:$L$28252,$A163,Sheet1!$E$5:$E$28252,"*医卡通*",Sheet1!$D$5:$D$28252,"&lt;&gt;医卡通",Sheet1!$D$5:$D$28252,"&lt;&gt;内部转款",Sheet1!$D$5:$D$28252,"&lt;&gt;内部转账",Sheet1!$E$5:$E$28252,"&lt;&gt;*调拨*")</f>
        <v>0</v>
      </c>
      <c r="M163" s="32">
        <f>SUMIFS(Sheet1!$F$5:$F$28252,Sheet1!$I$5:$I$28252,$B163,Sheet1!$L$5:$L$28252,$A163,Sheet1!$D$5:$D$28252,"企健网",Sheet1!$E$5:$E$28252,"&lt;&gt;*调拨*")+SUMIFS(Sheet1!$F$5:$F$28252,Sheet1!$I$5:$I$28252,$B163,Sheet1!$L$5:$L$28252,$A163,Sheet1!$E$5:$E$28252,"*企健网*",Sheet1!$D$5:$D$28252,"&lt;&gt;企健网",Sheet1!$D$5:$D$28252,"&lt;&gt;内部转款",Sheet1!$D$5:$D$28252,"&lt;&gt;内部转账",Sheet1!$E$5:$E$28252,"&lt;&gt;*调拨*")</f>
        <v>0</v>
      </c>
      <c r="N163" s="32">
        <f>SUMIFS(Sheet1!$F$5:$F$28252,Sheet1!$I$5:$I$28252,$B163,Sheet1!$L$5:$L$28252,$A163,Sheet1!$D$5:$D$28252,"银联",Sheet1!$E$5:$E$28252,"&lt;&gt;*调拨*")+SUMIFS(Sheet1!$F$5:$F$28252,Sheet1!$I$5:$I$28252,$B163,Sheet1!$L$5:$L$28252,$A163,Sheet1!$E$5:$E$28252,"*银联*",Sheet1!$D$5:$D$28252,"&lt;&gt;银联",Sheet1!$D$5:$D$28252,"&lt;&gt;内部转款",Sheet1!$D$5:$D$28252,"&lt;&gt;内部转账",Sheet1!$E$5:$E$28252,"&lt;&gt;*调拨*")</f>
        <v>0</v>
      </c>
      <c r="O163" s="32">
        <f>SUMIFS(Sheet1!$F$5:$F$28252,Sheet1!$I$5:$I$28252,$B163,Sheet1!$L$5:$L$28252,$A163,Sheet1!$D$5:$D$28252,"京东",Sheet1!$E$5:$E$28252,"&lt;&gt;*调拨*")+SUMIFS(Sheet1!$F$5:$F$28252,Sheet1!$I$5:$I$28252,$B163,Sheet1!$L$5:$L$28252,$A163,Sheet1!$E$5:$E$28252,"*京东*",Sheet1!$D$5:$D$28252,"&lt;&gt;京东",Sheet1!$D$5:$D$28252,"&lt;&gt;内部转款",Sheet1!$D$5:$D$28252,"&lt;&gt;内部转账",Sheet1!$E$5:$E$28252,"&lt;&gt;*调拨*")</f>
        <v>0</v>
      </c>
      <c r="P163" s="32">
        <f>SUMIFS(Sheet1!$F$5:$F$28252,Sheet1!$I$5:$I$28252,$B163,Sheet1!$L$5:$L$28252,$A163,Sheet1!$D$5:$D$28252,"药机微信",Sheet1!$E$5:$E$28252,"&lt;&gt;*调拨*")+SUMIFS(Sheet1!$F$5:$F$28252,Sheet1!$I$5:$I$28252,$B163,Sheet1!$L$5:$L$28252,$A163,Sheet1!$E$5:$E$28252,"*药机微信*",Sheet1!$D$5:$D$28252,"&lt;&gt;药机微信",Sheet1!$D$5:$D$28252,"&lt;&gt;内部转款",Sheet1!$D$5:$D$28252,"&lt;&gt;内部转账",Sheet1!$E$5:$E$28252,"&lt;&gt;*调拨*")</f>
        <v>0</v>
      </c>
      <c r="Q163" s="32">
        <f>SUMIFS(Sheet1!$F$5:$F$28252,Sheet1!$I$5:$I$28252,$B163,Sheet1!$L$5:$L$28252,$A163,Sheet1!$D$5:$D$28252,"亲情卡",Sheet1!$E$5:$E$28252,"&lt;&gt;*调拨*")+SUMIFS(Sheet1!$F$5:$F$28252,Sheet1!$I$5:$I$28252,$B163,Sheet1!$L$5:$L$28252,$A163,Sheet1!$E$5:$E$28252,"*亲情卡*",Sheet1!$D$5:$D$28252,"&lt;&gt;亲情卡",Sheet1!$D$5:$D$28252,"&lt;&gt;内部转款",Sheet1!$D$5:$D$28252,"&lt;&gt;内部转账",Sheet1!$E$5:$E$28252,"&lt;&gt;*调拨*")</f>
        <v>0</v>
      </c>
      <c r="R163" s="32">
        <f>SUMIFS(Sheet1!$F$5:$F$28252,Sheet1!$I$5:$I$28252,$B163,Sheet1!$L$5:$L$28252,$A163,Sheet1!$D$5:$D$28252,"优惠券",Sheet1!$E$5:$E$28252,"&lt;&gt;*调拨*")+SUMIFS(Sheet1!$F$5:$F$28252,Sheet1!$I$5:$I$28252,$B163,Sheet1!$L$5:$L$28252,$A163,Sheet1!$E$5:$E$28252,"*优惠券*",Sheet1!$D$5:$D$28252,"&lt;&gt;优惠券",Sheet1!$D$5:$D$28252,"&lt;&gt;内部转款",Sheet1!$D$5:$D$28252,"&lt;&gt;内部转账",Sheet1!$E$5:$E$28252,"&lt;&gt;*调拨*")</f>
        <v>0</v>
      </c>
      <c r="S163" s="32">
        <f>SUMIFS(Sheet1!$F$5:$F$28252,Sheet1!$I$5:$I$28252,$B163,Sheet1!$L$5:$L$28252,$A163,Sheet1!$D$5:$D$28252,"代金券",Sheet1!$E$5:$E$28252,"&lt;&gt;*调拨*")+SUMIFS(Sheet1!$F$5:$F$28252,Sheet1!$I$5:$I$28252,$B163,Sheet1!$L$5:$L$28252,$A163,Sheet1!$E$5:$E$28252,"*代金券*",Sheet1!$D$5:$D$28252,"&lt;&gt;代金券",Sheet1!$D$5:$D$28252,"&lt;&gt;内部转款",Sheet1!$D$5:$D$28252,"&lt;&gt;内部转账",Sheet1!$E$5:$E$28252,"&lt;&gt;*调拨*")</f>
        <v>0</v>
      </c>
      <c r="T163" s="32">
        <f>SUMIFS(Sheet1!$F$5:$F$28252,Sheet1!$I$5:$I$28252,$B163,Sheet1!$L$5:$L$28252,$A163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163,Sheet1!$L$5:$L$28252,$A163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163,Sheet1!$L$5:$L$28252,$A163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163,Sheet1!$L$5:$L$28252,$A163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63" s="32">
        <f>SUMIFS(Sheet1!$F$5:$F$28252,Sheet1!$I$5:$I$28252,$B163,Sheet1!$L$5:$L$28252,$A163,Sheet1!$E$5:$E$28252,"*调拨*")</f>
        <v>0</v>
      </c>
      <c r="V163" s="32">
        <f>SUMIFS(Sheet1!$F$5:$F$28252,Sheet1!$I$5:$I$28252,$B163,Sheet1!$L$5:$L$28252,$A163,Sheet1!$D$5:$D$28252,"储值",Sheet1!$E$5:$E$28252,"&lt;&gt;*调拨*")+SUMIFS(Sheet1!$F$5:$F$28252,Sheet1!$I$5:$I$28252,$B163,Sheet1!$L$5:$L$28252,$A163,Sheet1!$E$5:$E$28252,"*储值*",Sheet1!$D$5:$D$28252,"&lt;&gt;储值",Sheet1!$D$5:$D$28252,"&lt;&gt;内部转款",Sheet1!$D$5:$D$28252,"&lt;&gt;内部转账",Sheet1!$E$5:$E$28252,"&lt;&gt;*调拨*")</f>
        <v>0</v>
      </c>
      <c r="W163" s="32">
        <f>SUMIFS(Sheet1!$F$5:$F$28252,Sheet1!$I$5:$I$28252,$B163,Sheet1!$L$5:$L$28252,$A163,Sheet1!$D$5:$D$28252,"效期",Sheet1!$E$5:$E$28252,"&lt;&gt;*调拨*")+SUMIFS(Sheet1!$F$5:$F$28252,Sheet1!$I$5:$I$28252,$B163,Sheet1!$L$5:$L$28252,$A163,Sheet1!$E$5:$E$28252,"*效期*",Sheet1!$D$5:$D$28252,"&lt;&gt;效期",Sheet1!$D$5:$D$28252,"&lt;&gt;内部转款",Sheet1!$D$5:$D$28252,"&lt;&gt;内部转账",Sheet1!$E$5:$E$28252,"&lt;&gt;*调拨*")</f>
        <v>17.5</v>
      </c>
      <c r="X163" s="32">
        <f>SUMIFS(Sheet1!$F$5:$F$28252,Sheet1!$I$5:$I$28252,$B163,Sheet1!$L$5:$L$28252,$A163,Sheet1!$D$5:$D$28252,"内部转款",Sheet1!$E$5:$E$28252,"&lt;&gt;*调拨*")+SUMIFS(Sheet1!$F$5:$F$28252,Sheet1!$I$5:$I$28252,$B163,Sheet1!$L$5:$L$28252,$A163,Sheet1!$D$5:$D$28252,"内部转账",Sheet1!$E$5:$E$28252,"&lt;&gt;*调拨*")</f>
        <v>0</v>
      </c>
      <c r="Y163" s="32">
        <f t="shared" si="8"/>
        <v>0</v>
      </c>
      <c r="Z163" s="32">
        <f>SUMIFS(Sheet1!$F$5:$F$28252,Sheet1!$I$5:$I$28252,$B163,Sheet1!$L$5:$L$28252,$A163)</f>
        <v>38291.55</v>
      </c>
      <c r="AA163" s="32">
        <f>SUMIFS(Sheet1!$G$5:$G$28252,Sheet1!$I$5:$I$28252,$B163,Sheet1!$L$5:$L$28252,$A163,Sheet1!$D$5:$D$28252,"工资",Sheet1!$E$5:$E$28252,"&lt;&gt;*调拨*")+SUMIFS(Sheet1!$G$5:$G$28252,Sheet1!$I$5:$I$28252,$B163,Sheet1!$L$5:$L$28252,$A163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5743.56</v>
      </c>
      <c r="AB163" s="32">
        <f>SUMIFS(Sheet1!$G$5:$G$28252,Sheet1!$I$5:$I$28252,$B163,Sheet1!$L$5:$L$28252,$A163,Sheet1!$D$5:$D$28252,"水费",Sheet1!$E$5:$E$28252,"&lt;&gt;*调拨*")+SUMIFS(Sheet1!$G$5:$G$28252,Sheet1!$I$5:$I$28252,$B163,Sheet1!$L$5:$L$28252,$A163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63" s="32">
        <f>SUMIFS(Sheet1!$G$5:$G$28252,Sheet1!$I$5:$I$28252,$B163,Sheet1!$L$5:$L$28252,$A163,Sheet1!$D$5:$D$28252,"电费",Sheet1!$E$5:$E$28252,"&lt;&gt;*调拨*")+SUMIFS(Sheet1!$G$5:$G$28252,Sheet1!$I$5:$I$28252,$B163,Sheet1!$L$5:$L$28252,$A163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63" s="32">
        <f>SUMIFS(Sheet1!$G$5:$G$28252,Sheet1!$I$5:$I$28252,$B163,Sheet1!$L$5:$L$28252,$A163,Sheet1!$D$5:$D$28252,"宽带费",Sheet1!$E$5:$E$28252,"&lt;&gt;*调拨*")+SUMIFS(Sheet1!$G$5:$G$28252,Sheet1!$I$5:$I$28252,$B163,Sheet1!$L$5:$L$28252,$A163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63" s="32">
        <f>SUMIFS(Sheet1!$G$5:$G$28252,Sheet1!$I$5:$I$28252,$B163,Sheet1!$L$5:$L$28252,$A163,Sheet1!$D$5:$D$28252,"办公费",Sheet1!$E$5:$E$28252,"&lt;&gt;*调拨*")+SUMIFS(Sheet1!$G$5:$G$28252,Sheet1!$I$5:$I$28252,$B163,Sheet1!$L$5:$L$28252,$A163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63" s="32">
        <f>SUMIFS(Sheet1!$G$5:$G$28252,Sheet1!$I$5:$I$28252,$B163,Sheet1!$L$5:$L$28252,$A163,Sheet1!$D$5:$D$28252,"话费",Sheet1!$E$5:$E$28252,"&lt;&gt;*调拨*")+SUMIFS(Sheet1!$G$5:$G$28252,Sheet1!$I$5:$I$28252,$B163,Sheet1!$L$5:$L$28252,$A163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63" s="32">
        <f>SUMIFS(Sheet1!$G$5:$G$28252,Sheet1!$I$5:$I$28252,$B163,Sheet1!$L$5:$L$28252,$A163,Sheet1!$D$5:$D$28252,"房租",Sheet1!$E$5:$E$28252,"&lt;&gt;*调拨*")+SUMIFS(Sheet1!$G$5:$G$28252,Sheet1!$I$5:$I$28252,$B163,Sheet1!$L$5:$L$28252,$A163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63" s="32">
        <f>SUMIFS(Sheet1!$G$5:$G$28252,Sheet1!$I$5:$I$28252,$B163,Sheet1!$L$5:$L$28252,$A163,Sheet1!$E$5:$E$28252,"*调拨*")</f>
        <v>0</v>
      </c>
      <c r="AI163" s="32">
        <f>SUMIFS(Sheet1!$G$5:$G$28252,Sheet1!$I$5:$I$28252,$B163,Sheet1!$L$5:$L$28252,$A163,Sheet1!$D$5:$D$28252,"内部转款",Sheet1!$E$5:$E$28252,"&lt;&gt;*调拨*")+SUMIFS(Sheet1!$G$5:$G$28252,Sheet1!$I$5:$I$28252,$B163,Sheet1!$L$5:$L$28252,$A163,Sheet1!$D$5:$D$28252,"内部转账",Sheet1!$E$5:$E$28252,"&lt;&gt;*调拨*")</f>
        <v>0</v>
      </c>
      <c r="AJ163" s="32">
        <f t="shared" si="9"/>
        <v>0</v>
      </c>
      <c r="AK163" s="32">
        <f>SUMIFS(Sheet1!$G$5:$G$28252,Sheet1!$I$5:$I$28252,$B163,Sheet1!$L$5:$L$28252,$A163)</f>
        <v>5743.56</v>
      </c>
      <c r="AL163" s="32">
        <f t="shared" si="10"/>
        <v>32547.99</v>
      </c>
    </row>
    <row r="164" ht="16.5" spans="1:38">
      <c r="A164" s="30">
        <v>202602</v>
      </c>
      <c r="B164" s="31" t="s">
        <v>219</v>
      </c>
      <c r="C164" s="32">
        <f>SUMIFS(Sheet1!$F$5:$F$28252,Sheet1!$I$5:$I$28252,$B164,Sheet1!$L$5:$L$28252,$A164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8167.9</v>
      </c>
      <c r="D164" s="32">
        <f>SUMIFS(Sheet1!$F$5:$F$28252,Sheet1!$I$5:$I$28252,$B164,Sheet1!$L$5:$L$28252,$A164,Sheet1!$D$5:$D$28252,"医保即时拨付",Sheet1!$E$5:$E$28252,"&lt;&gt;*调拨*")+SUMIFS(Sheet1!$F$5:$F$28252,Sheet1!$I$5:$I$28252,$B164,Sheet1!$L$5:$L$28252,$A164,Sheet1!$E$5:$E$28252,"*医保即时拨付*",Sheet1!$D$5:$D$28252,"&lt;&gt;医保即时拨付",Sheet1!$D$5:$D$28252,"&lt;&gt;内部转款",Sheet1!$D$5:$D$28252,"&lt;&gt;内部转账",Sheet1!$E$5:$E$28252,"&lt;&gt;*调拨*")</f>
        <v>0</v>
      </c>
      <c r="E164" s="32">
        <f>SUMIFS(Sheet1!$F$5:$F$28252,Sheet1!$I$5:$I$28252,$B164,Sheet1!$L$5:$L$28252,$A164,Sheet1!$D$5:$D$28252,"医保",Sheet1!$E$5:$E$28252,"&lt;&gt;*调拨*",Sheet1!$E$5:$E$28252,"&lt;&gt;*医保即时拨付*")+SUMIFS(Sheet1!$F$5:$F$28252,Sheet1!$I$5:$I$28252,$B164,Sheet1!$L$5:$L$28252,$A164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64" s="32">
        <f>SUMIFS(Sheet1!$F$5:$F$28252,Sheet1!$I$5:$I$28252,$B164,Sheet1!$L$5:$L$28252,$A164,Sheet1!$D$5:$D$28252,"聚合",Sheet1!$E$5:$E$28252,"&lt;&gt;*调拨*")+SUMIFS(Sheet1!$F$5:$F$28252,Sheet1!$I$5:$I$28252,$B164,Sheet1!$L$5:$L$28252,$A164,Sheet1!$E$5:$E$28252,"*聚合*",Sheet1!$D$5:$D$28252,"&lt;&gt;聚合",Sheet1!$D$5:$D$28252,"&lt;&gt;内部转款",Sheet1!$D$5:$D$28252,"&lt;&gt;内部转账",Sheet1!$E$5:$E$28252,"&lt;&gt;*调拨*")</f>
        <v>19067.42</v>
      </c>
      <c r="G164" s="32">
        <f>SUMIFS(Sheet1!$F$5:$F$28252,Sheet1!$I$5:$I$28252,$B164,Sheet1!$L$5:$L$28252,$A164,Sheet1!$D$5:$D$28252,"24小时微信",Sheet1!$E$5:$E$28252,"&lt;&gt;*调拨*")+SUMIFS(Sheet1!$F$5:$F$28252,Sheet1!$I$5:$I$28252,$B164,Sheet1!$L$5:$L$28252,$A164,Sheet1!$E$5:$E$28252,"*24小时微信*",Sheet1!$D$5:$D$28252,"&lt;&gt;24小时微信",Sheet1!$D$5:$D$28252,"&lt;&gt;内部转款",Sheet1!$D$5:$D$28252,"&lt;&gt;内部转账",Sheet1!$E$5:$E$28252,"&lt;&gt;*调拨*")</f>
        <v>0</v>
      </c>
      <c r="H164" s="32">
        <f>SUMIFS(Sheet1!$F$5:$F$28252,Sheet1!$I$5:$I$28252,$B164,Sheet1!$L$5:$L$28252,$A164,Sheet1!$D$5:$D$28252,"美团",Sheet1!$E$5:$E$28252,"&lt;&gt;*调拨*")+SUMIFS(Sheet1!$F$5:$F$28252,Sheet1!$I$5:$I$28252,$B164,Sheet1!$L$5:$L$28252,$A164,Sheet1!$E$5:$E$28252,"*美团*",Sheet1!$D$5:$D$28252,"&lt;&gt;美团",Sheet1!$D$5:$D$28252,"&lt;&gt;内部转款",Sheet1!$D$5:$D$28252,"&lt;&gt;内部转账",Sheet1!$E$5:$E$28252,"&lt;&gt;*调拨*")</f>
        <v>0</v>
      </c>
      <c r="I164" s="32">
        <f>SUMIFS(Sheet1!$F$5:$F$28252,Sheet1!$I$5:$I$28252,$B164,Sheet1!$L$5:$L$28252,$A164,Sheet1!$D$5:$D$28252,"饿了么",Sheet1!$E$5:$E$28252,"&lt;&gt;*调拨*")+SUMIFS(Sheet1!$F$5:$F$28252,Sheet1!$I$5:$I$28252,$B164,Sheet1!$L$5:$L$28252,$A164,Sheet1!$E$5:$E$28252,"*饿了么*",Sheet1!$D$5:$D$28252,"&lt;&gt;饿了么",Sheet1!$D$5:$D$28252,"&lt;&gt;内部转款",Sheet1!$D$5:$D$28252,"&lt;&gt;内部转账",Sheet1!$E$5:$E$28252,"&lt;&gt;*调拨*")</f>
        <v>0</v>
      </c>
      <c r="J164" s="32">
        <f>SUMIFS(Sheet1!$F$5:$F$28252,Sheet1!$I$5:$I$28252,$B164,Sheet1!$L$5:$L$28252,$A164,Sheet1!$D$5:$D$28252,"健E卡",Sheet1!$E$5:$E$28252,"&lt;&gt;*调拨*")+SUMIFS(Sheet1!$F$5:$F$28252,Sheet1!$I$5:$I$28252,$B164,Sheet1!$L$5:$L$28252,$A164,Sheet1!$E$5:$E$28252,"*健E卡*",Sheet1!$D$5:$D$28252,"&lt;&gt;健E卡",Sheet1!$D$5:$D$28252,"&lt;&gt;内部转款",Sheet1!$D$5:$D$28252,"&lt;&gt;内部转账",Sheet1!$E$5:$E$28252,"&lt;&gt;*调拨*")</f>
        <v>0</v>
      </c>
      <c r="K164" s="32">
        <f>SUMIFS(Sheet1!$F$5:$F$28252,Sheet1!$I$5:$I$28252,$B164,Sheet1!$L$5:$L$28252,$A164,Sheet1!$D$5:$D$28252,"抖音",Sheet1!$E$5:$E$28252,"&lt;&gt;*调拨*")+SUMIFS(Sheet1!$F$5:$F$28252,Sheet1!$I$5:$I$28252,$B164,Sheet1!$L$5:$L$28252,$A164,Sheet1!$E$5:$E$28252,"*抖音*",Sheet1!$D$5:$D$28252,"&lt;&gt;抖音",Sheet1!$D$5:$D$28252,"&lt;&gt;内部转款",Sheet1!$D$5:$D$28252,"&lt;&gt;内部转账",Sheet1!$E$5:$E$28252,"&lt;&gt;*调拨*")</f>
        <v>0</v>
      </c>
      <c r="L164" s="32">
        <f>SUMIFS(Sheet1!$F$5:$F$28252,Sheet1!$I$5:$I$28252,$B164,Sheet1!$L$5:$L$28252,$A164,Sheet1!$D$5:$D$28252,"医卡通",Sheet1!$E$5:$E$28252,"&lt;&gt;*调拨*")+SUMIFS(Sheet1!$F$5:$F$28252,Sheet1!$I$5:$I$28252,$B164,Sheet1!$L$5:$L$28252,$A164,Sheet1!$E$5:$E$28252,"*医卡通*",Sheet1!$D$5:$D$28252,"&lt;&gt;医卡通",Sheet1!$D$5:$D$28252,"&lt;&gt;内部转款",Sheet1!$D$5:$D$28252,"&lt;&gt;内部转账",Sheet1!$E$5:$E$28252,"&lt;&gt;*调拨*")</f>
        <v>0</v>
      </c>
      <c r="M164" s="32">
        <f>SUMIFS(Sheet1!$F$5:$F$28252,Sheet1!$I$5:$I$28252,$B164,Sheet1!$L$5:$L$28252,$A164,Sheet1!$D$5:$D$28252,"企健网",Sheet1!$E$5:$E$28252,"&lt;&gt;*调拨*")+SUMIFS(Sheet1!$F$5:$F$28252,Sheet1!$I$5:$I$28252,$B164,Sheet1!$L$5:$L$28252,$A164,Sheet1!$E$5:$E$28252,"*企健网*",Sheet1!$D$5:$D$28252,"&lt;&gt;企健网",Sheet1!$D$5:$D$28252,"&lt;&gt;内部转款",Sheet1!$D$5:$D$28252,"&lt;&gt;内部转账",Sheet1!$E$5:$E$28252,"&lt;&gt;*调拨*")</f>
        <v>0</v>
      </c>
      <c r="N164" s="32">
        <f>SUMIFS(Sheet1!$F$5:$F$28252,Sheet1!$I$5:$I$28252,$B164,Sheet1!$L$5:$L$28252,$A164,Sheet1!$D$5:$D$28252,"银联",Sheet1!$E$5:$E$28252,"&lt;&gt;*调拨*")+SUMIFS(Sheet1!$F$5:$F$28252,Sheet1!$I$5:$I$28252,$B164,Sheet1!$L$5:$L$28252,$A164,Sheet1!$E$5:$E$28252,"*银联*",Sheet1!$D$5:$D$28252,"&lt;&gt;银联",Sheet1!$D$5:$D$28252,"&lt;&gt;内部转款",Sheet1!$D$5:$D$28252,"&lt;&gt;内部转账",Sheet1!$E$5:$E$28252,"&lt;&gt;*调拨*")</f>
        <v>0</v>
      </c>
      <c r="O164" s="32">
        <f>SUMIFS(Sheet1!$F$5:$F$28252,Sheet1!$I$5:$I$28252,$B164,Sheet1!$L$5:$L$28252,$A164,Sheet1!$D$5:$D$28252,"京东",Sheet1!$E$5:$E$28252,"&lt;&gt;*调拨*")+SUMIFS(Sheet1!$F$5:$F$28252,Sheet1!$I$5:$I$28252,$B164,Sheet1!$L$5:$L$28252,$A164,Sheet1!$E$5:$E$28252,"*京东*",Sheet1!$D$5:$D$28252,"&lt;&gt;京东",Sheet1!$D$5:$D$28252,"&lt;&gt;内部转款",Sheet1!$D$5:$D$28252,"&lt;&gt;内部转账",Sheet1!$E$5:$E$28252,"&lt;&gt;*调拨*")</f>
        <v>0</v>
      </c>
      <c r="P164" s="32">
        <f>SUMIFS(Sheet1!$F$5:$F$28252,Sheet1!$I$5:$I$28252,$B164,Sheet1!$L$5:$L$28252,$A164,Sheet1!$D$5:$D$28252,"药机微信",Sheet1!$E$5:$E$28252,"&lt;&gt;*调拨*")+SUMIFS(Sheet1!$F$5:$F$28252,Sheet1!$I$5:$I$28252,$B164,Sheet1!$L$5:$L$28252,$A164,Sheet1!$E$5:$E$28252,"*药机微信*",Sheet1!$D$5:$D$28252,"&lt;&gt;药机微信",Sheet1!$D$5:$D$28252,"&lt;&gt;内部转款",Sheet1!$D$5:$D$28252,"&lt;&gt;内部转账",Sheet1!$E$5:$E$28252,"&lt;&gt;*调拨*")</f>
        <v>0</v>
      </c>
      <c r="Q164" s="32">
        <f>SUMIFS(Sheet1!$F$5:$F$28252,Sheet1!$I$5:$I$28252,$B164,Sheet1!$L$5:$L$28252,$A164,Sheet1!$D$5:$D$28252,"亲情卡",Sheet1!$E$5:$E$28252,"&lt;&gt;*调拨*")+SUMIFS(Sheet1!$F$5:$F$28252,Sheet1!$I$5:$I$28252,$B164,Sheet1!$L$5:$L$28252,$A164,Sheet1!$E$5:$E$28252,"*亲情卡*",Sheet1!$D$5:$D$28252,"&lt;&gt;亲情卡",Sheet1!$D$5:$D$28252,"&lt;&gt;内部转款",Sheet1!$D$5:$D$28252,"&lt;&gt;内部转账",Sheet1!$E$5:$E$28252,"&lt;&gt;*调拨*")</f>
        <v>0</v>
      </c>
      <c r="R164" s="32">
        <f>SUMIFS(Sheet1!$F$5:$F$28252,Sheet1!$I$5:$I$28252,$B164,Sheet1!$L$5:$L$28252,$A164,Sheet1!$D$5:$D$28252,"优惠券",Sheet1!$E$5:$E$28252,"&lt;&gt;*调拨*")+SUMIFS(Sheet1!$F$5:$F$28252,Sheet1!$I$5:$I$28252,$B164,Sheet1!$L$5:$L$28252,$A164,Sheet1!$E$5:$E$28252,"*优惠券*",Sheet1!$D$5:$D$28252,"&lt;&gt;优惠券",Sheet1!$D$5:$D$28252,"&lt;&gt;内部转款",Sheet1!$D$5:$D$28252,"&lt;&gt;内部转账",Sheet1!$E$5:$E$28252,"&lt;&gt;*调拨*")</f>
        <v>0</v>
      </c>
      <c r="S164" s="32">
        <f>SUMIFS(Sheet1!$F$5:$F$28252,Sheet1!$I$5:$I$28252,$B164,Sheet1!$L$5:$L$28252,$A164,Sheet1!$D$5:$D$28252,"代金券",Sheet1!$E$5:$E$28252,"&lt;&gt;*调拨*")+SUMIFS(Sheet1!$F$5:$F$28252,Sheet1!$I$5:$I$28252,$B164,Sheet1!$L$5:$L$28252,$A164,Sheet1!$E$5:$E$28252,"*代金券*",Sheet1!$D$5:$D$28252,"&lt;&gt;代金券",Sheet1!$D$5:$D$28252,"&lt;&gt;内部转款",Sheet1!$D$5:$D$28252,"&lt;&gt;内部转账",Sheet1!$E$5:$E$28252,"&lt;&gt;*调拨*")</f>
        <v>0</v>
      </c>
      <c r="T164" s="32">
        <f>SUMIFS(Sheet1!$F$5:$F$28252,Sheet1!$I$5:$I$28252,$B164,Sheet1!$L$5:$L$28252,$A164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164,Sheet1!$L$5:$L$28252,$A164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164,Sheet1!$L$5:$L$28252,$A164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164,Sheet1!$L$5:$L$28252,$A164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64" s="32">
        <f>SUMIFS(Sheet1!$F$5:$F$28252,Sheet1!$I$5:$I$28252,$B164,Sheet1!$L$5:$L$28252,$A164,Sheet1!$E$5:$E$28252,"*调拨*")</f>
        <v>0</v>
      </c>
      <c r="V164" s="32">
        <f>SUMIFS(Sheet1!$F$5:$F$28252,Sheet1!$I$5:$I$28252,$B164,Sheet1!$L$5:$L$28252,$A164,Sheet1!$D$5:$D$28252,"储值",Sheet1!$E$5:$E$28252,"&lt;&gt;*调拨*")+SUMIFS(Sheet1!$F$5:$F$28252,Sheet1!$I$5:$I$28252,$B164,Sheet1!$L$5:$L$28252,$A164,Sheet1!$E$5:$E$28252,"*储值*",Sheet1!$D$5:$D$28252,"&lt;&gt;储值",Sheet1!$D$5:$D$28252,"&lt;&gt;内部转款",Sheet1!$D$5:$D$28252,"&lt;&gt;内部转账",Sheet1!$E$5:$E$28252,"&lt;&gt;*调拨*")</f>
        <v>0</v>
      </c>
      <c r="W164" s="32">
        <f>SUMIFS(Sheet1!$F$5:$F$28252,Sheet1!$I$5:$I$28252,$B164,Sheet1!$L$5:$L$28252,$A164,Sheet1!$D$5:$D$28252,"效期",Sheet1!$E$5:$E$28252,"&lt;&gt;*调拨*")+SUMIFS(Sheet1!$F$5:$F$28252,Sheet1!$I$5:$I$28252,$B164,Sheet1!$L$5:$L$28252,$A164,Sheet1!$E$5:$E$28252,"*效期*",Sheet1!$D$5:$D$28252,"&lt;&gt;效期",Sheet1!$D$5:$D$28252,"&lt;&gt;内部转款",Sheet1!$D$5:$D$28252,"&lt;&gt;内部转账",Sheet1!$E$5:$E$28252,"&lt;&gt;*调拨*")</f>
        <v>0</v>
      </c>
      <c r="X164" s="32">
        <f>SUMIFS(Sheet1!$F$5:$F$28252,Sheet1!$I$5:$I$28252,$B164,Sheet1!$L$5:$L$28252,$A164,Sheet1!$D$5:$D$28252,"内部转款",Sheet1!$E$5:$E$28252,"&lt;&gt;*调拨*")+SUMIFS(Sheet1!$F$5:$F$28252,Sheet1!$I$5:$I$28252,$B164,Sheet1!$L$5:$L$28252,$A164,Sheet1!$D$5:$D$28252,"内部转账",Sheet1!$E$5:$E$28252,"&lt;&gt;*调拨*")</f>
        <v>0</v>
      </c>
      <c r="Y164" s="32">
        <f t="shared" si="8"/>
        <v>0</v>
      </c>
      <c r="Z164" s="32">
        <f>SUMIFS(Sheet1!$F$5:$F$28252,Sheet1!$I$5:$I$28252,$B164,Sheet1!$L$5:$L$28252,$A164)</f>
        <v>27235.32</v>
      </c>
      <c r="AA164" s="32">
        <f>SUMIFS(Sheet1!$G$5:$G$28252,Sheet1!$I$5:$I$28252,$B164,Sheet1!$L$5:$L$28252,$A164,Sheet1!$D$5:$D$28252,"工资",Sheet1!$E$5:$E$28252,"&lt;&gt;*调拨*")+SUMIFS(Sheet1!$G$5:$G$28252,Sheet1!$I$5:$I$28252,$B164,Sheet1!$L$5:$L$28252,$A164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5977.5</v>
      </c>
      <c r="AB164" s="32">
        <f>SUMIFS(Sheet1!$G$5:$G$28252,Sheet1!$I$5:$I$28252,$B164,Sheet1!$L$5:$L$28252,$A164,Sheet1!$D$5:$D$28252,"水费",Sheet1!$E$5:$E$28252,"&lt;&gt;*调拨*")+SUMIFS(Sheet1!$G$5:$G$28252,Sheet1!$I$5:$I$28252,$B164,Sheet1!$L$5:$L$28252,$A164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64" s="32">
        <f>SUMIFS(Sheet1!$G$5:$G$28252,Sheet1!$I$5:$I$28252,$B164,Sheet1!$L$5:$L$28252,$A164,Sheet1!$D$5:$D$28252,"电费",Sheet1!$E$5:$E$28252,"&lt;&gt;*调拨*")+SUMIFS(Sheet1!$G$5:$G$28252,Sheet1!$I$5:$I$28252,$B164,Sheet1!$L$5:$L$28252,$A164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64" s="32">
        <f>SUMIFS(Sheet1!$G$5:$G$28252,Sheet1!$I$5:$I$28252,$B164,Sheet1!$L$5:$L$28252,$A164,Sheet1!$D$5:$D$28252,"宽带费",Sheet1!$E$5:$E$28252,"&lt;&gt;*调拨*")+SUMIFS(Sheet1!$G$5:$G$28252,Sheet1!$I$5:$I$28252,$B164,Sheet1!$L$5:$L$28252,$A164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64" s="32">
        <f>SUMIFS(Sheet1!$G$5:$G$28252,Sheet1!$I$5:$I$28252,$B164,Sheet1!$L$5:$L$28252,$A164,Sheet1!$D$5:$D$28252,"办公费",Sheet1!$E$5:$E$28252,"&lt;&gt;*调拨*")+SUMIFS(Sheet1!$G$5:$G$28252,Sheet1!$I$5:$I$28252,$B164,Sheet1!$L$5:$L$28252,$A164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64" s="32">
        <f>SUMIFS(Sheet1!$G$5:$G$28252,Sheet1!$I$5:$I$28252,$B164,Sheet1!$L$5:$L$28252,$A164,Sheet1!$D$5:$D$28252,"话费",Sheet1!$E$5:$E$28252,"&lt;&gt;*调拨*")+SUMIFS(Sheet1!$G$5:$G$28252,Sheet1!$I$5:$I$28252,$B164,Sheet1!$L$5:$L$28252,$A164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64" s="32">
        <f>SUMIFS(Sheet1!$G$5:$G$28252,Sheet1!$I$5:$I$28252,$B164,Sheet1!$L$5:$L$28252,$A164,Sheet1!$D$5:$D$28252,"房租",Sheet1!$E$5:$E$28252,"&lt;&gt;*调拨*")+SUMIFS(Sheet1!$G$5:$G$28252,Sheet1!$I$5:$I$28252,$B164,Sheet1!$L$5:$L$28252,$A164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64" s="32">
        <f>SUMIFS(Sheet1!$G$5:$G$28252,Sheet1!$I$5:$I$28252,$B164,Sheet1!$L$5:$L$28252,$A164,Sheet1!$E$5:$E$28252,"*调拨*")</f>
        <v>0</v>
      </c>
      <c r="AI164" s="32">
        <f>SUMIFS(Sheet1!$G$5:$G$28252,Sheet1!$I$5:$I$28252,$B164,Sheet1!$L$5:$L$28252,$A164,Sheet1!$D$5:$D$28252,"内部转款",Sheet1!$E$5:$E$28252,"&lt;&gt;*调拨*")+SUMIFS(Sheet1!$G$5:$G$28252,Sheet1!$I$5:$I$28252,$B164,Sheet1!$L$5:$L$28252,$A164,Sheet1!$D$5:$D$28252,"内部转账",Sheet1!$E$5:$E$28252,"&lt;&gt;*调拨*")</f>
        <v>0</v>
      </c>
      <c r="AJ164" s="32">
        <f t="shared" si="9"/>
        <v>0</v>
      </c>
      <c r="AK164" s="32">
        <f>SUMIFS(Sheet1!$G$5:$G$28252,Sheet1!$I$5:$I$28252,$B164,Sheet1!$L$5:$L$28252,$A164)</f>
        <v>5977.5</v>
      </c>
      <c r="AL164" s="32">
        <f t="shared" si="10"/>
        <v>21257.82</v>
      </c>
    </row>
    <row r="165" ht="22" customHeight="1" spans="1:38">
      <c r="A165" s="26" t="s">
        <v>1732</v>
      </c>
      <c r="B165" s="26" t="s">
        <v>1730</v>
      </c>
      <c r="C165" s="33">
        <f t="shared" ref="C165:AL165" si="11">SUM(C112:C164)</f>
        <v>1299218.56</v>
      </c>
      <c r="D165" s="33">
        <f t="shared" si="11"/>
        <v>127474.96</v>
      </c>
      <c r="E165" s="33">
        <f t="shared" si="11"/>
        <v>564267.21</v>
      </c>
      <c r="F165" s="33">
        <f t="shared" si="11"/>
        <v>1215338.75</v>
      </c>
      <c r="G165" s="33">
        <f t="shared" si="11"/>
        <v>3146.95</v>
      </c>
      <c r="H165" s="33">
        <f t="shared" si="11"/>
        <v>14361.38</v>
      </c>
      <c r="I165" s="33">
        <f t="shared" si="11"/>
        <v>8456.42</v>
      </c>
      <c r="J165" s="33">
        <f t="shared" si="11"/>
        <v>159450.03</v>
      </c>
      <c r="K165" s="33">
        <f t="shared" si="11"/>
        <v>9.31</v>
      </c>
      <c r="L165" s="33">
        <f t="shared" si="11"/>
        <v>862.5</v>
      </c>
      <c r="M165" s="33">
        <f t="shared" si="11"/>
        <v>660.2</v>
      </c>
      <c r="N165" s="33">
        <f t="shared" si="11"/>
        <v>0</v>
      </c>
      <c r="O165" s="33">
        <f t="shared" si="11"/>
        <v>0</v>
      </c>
      <c r="P165" s="33">
        <f t="shared" si="11"/>
        <v>0</v>
      </c>
      <c r="Q165" s="33">
        <f t="shared" si="11"/>
        <v>0</v>
      </c>
      <c r="R165" s="33">
        <f t="shared" si="11"/>
        <v>0</v>
      </c>
      <c r="S165" s="33">
        <f t="shared" si="11"/>
        <v>0</v>
      </c>
      <c r="T165" s="33">
        <f t="shared" si="11"/>
        <v>27166.63</v>
      </c>
      <c r="U165" s="33">
        <f t="shared" si="11"/>
        <v>0</v>
      </c>
      <c r="V165" s="33">
        <f t="shared" si="11"/>
        <v>0</v>
      </c>
      <c r="W165" s="33">
        <f t="shared" si="11"/>
        <v>961.64</v>
      </c>
      <c r="X165" s="33">
        <f t="shared" si="11"/>
        <v>0</v>
      </c>
      <c r="Y165" s="33">
        <f t="shared" si="11"/>
        <v>3842.45</v>
      </c>
      <c r="Z165" s="33">
        <f t="shared" si="11"/>
        <v>3425216.99</v>
      </c>
      <c r="AA165" s="33">
        <f t="shared" si="11"/>
        <v>243633.67</v>
      </c>
      <c r="AB165" s="33">
        <f t="shared" si="11"/>
        <v>0</v>
      </c>
      <c r="AC165" s="33">
        <f t="shared" si="11"/>
        <v>0</v>
      </c>
      <c r="AD165" s="33">
        <f t="shared" si="11"/>
        <v>1010</v>
      </c>
      <c r="AE165" s="33">
        <f t="shared" si="11"/>
        <v>60</v>
      </c>
      <c r="AF165" s="33">
        <f t="shared" si="11"/>
        <v>0</v>
      </c>
      <c r="AG165" s="33">
        <f t="shared" si="11"/>
        <v>52000</v>
      </c>
      <c r="AH165" s="33">
        <f t="shared" si="11"/>
        <v>0</v>
      </c>
      <c r="AI165" s="33">
        <f t="shared" si="11"/>
        <v>0</v>
      </c>
      <c r="AJ165" s="33">
        <f t="shared" si="11"/>
        <v>69794.13</v>
      </c>
      <c r="AK165" s="33">
        <f t="shared" si="11"/>
        <v>366497.8</v>
      </c>
      <c r="AL165" s="33">
        <f t="shared" si="11"/>
        <v>3058719.19</v>
      </c>
    </row>
    <row r="166" ht="16.5" spans="1:38">
      <c r="A166" s="30">
        <v>202603</v>
      </c>
      <c r="B166" s="31" t="s">
        <v>56</v>
      </c>
      <c r="C166" s="32">
        <f>SUMIFS(Sheet1!$F$5:$F$28252,Sheet1!$I$5:$I$28252,$B166,Sheet1!$L$5:$L$28252,$A166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68377.3</v>
      </c>
      <c r="D166" s="32">
        <f>SUMIFS(Sheet1!$F$5:$F$28252,Sheet1!$I$5:$I$28252,$B166,Sheet1!$L$5:$L$28252,$A166,Sheet1!$D$5:$D$28252,"医保即时拨付",Sheet1!$E$5:$E$28252,"&lt;&gt;*调拨*")+SUMIFS(Sheet1!$F$5:$F$28252,Sheet1!$I$5:$I$28252,$B166,Sheet1!$L$5:$L$28252,$A166,Sheet1!$E$5:$E$28252,"*医保即时拨付*",Sheet1!$D$5:$D$28252,"&lt;&gt;医保即时拨付",Sheet1!$D$5:$D$28252,"&lt;&gt;内部转款",Sheet1!$D$5:$D$28252,"&lt;&gt;内部转账",Sheet1!$E$5:$E$28252,"&lt;&gt;*调拨*")</f>
        <v>11483.2</v>
      </c>
      <c r="E166" s="32">
        <f>SUMIFS(Sheet1!$F$5:$F$28252,Sheet1!$I$5:$I$28252,$B166,Sheet1!$L$5:$L$28252,$A166,Sheet1!$D$5:$D$28252,"医保",Sheet1!$E$5:$E$28252,"&lt;&gt;*调拨*",Sheet1!$E$5:$E$28252,"&lt;&gt;*医保即时拨付*")+SUMIFS(Sheet1!$F$5:$F$28252,Sheet1!$I$5:$I$28252,$B166,Sheet1!$L$5:$L$28252,$A166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11714.4</v>
      </c>
      <c r="F166" s="32">
        <f>SUMIFS(Sheet1!$F$5:$F$28252,Sheet1!$I$5:$I$28252,$B166,Sheet1!$L$5:$L$28252,$A166,Sheet1!$D$5:$D$28252,"聚合",Sheet1!$E$5:$E$28252,"&lt;&gt;*调拨*")+SUMIFS(Sheet1!$F$5:$F$28252,Sheet1!$I$5:$I$28252,$B166,Sheet1!$L$5:$L$28252,$A166,Sheet1!$E$5:$E$28252,"*聚合*",Sheet1!$D$5:$D$28252,"&lt;&gt;聚合",Sheet1!$D$5:$D$28252,"&lt;&gt;内部转款",Sheet1!$D$5:$D$28252,"&lt;&gt;内部转账",Sheet1!$E$5:$E$28252,"&lt;&gt;*调拨*")</f>
        <v>2738.06</v>
      </c>
      <c r="G166" s="32">
        <f>SUMIFS(Sheet1!$F$5:$F$28252,Sheet1!$I$5:$I$28252,$B166,Sheet1!$L$5:$L$28252,$A166,Sheet1!$D$5:$D$28252,"24小时微信",Sheet1!$E$5:$E$28252,"&lt;&gt;*调拨*")+SUMIFS(Sheet1!$F$5:$F$28252,Sheet1!$I$5:$I$28252,$B166,Sheet1!$L$5:$L$28252,$A166,Sheet1!$E$5:$E$28252,"*24小时微信*",Sheet1!$D$5:$D$28252,"&lt;&gt;24小时微信",Sheet1!$D$5:$D$28252,"&lt;&gt;内部转款",Sheet1!$D$5:$D$28252,"&lt;&gt;内部转账",Sheet1!$E$5:$E$28252,"&lt;&gt;*调拨*")</f>
        <v>0</v>
      </c>
      <c r="H166" s="32">
        <f>SUMIFS(Sheet1!$F$5:$F$28252,Sheet1!$I$5:$I$28252,$B166,Sheet1!$L$5:$L$28252,$A166,Sheet1!$D$5:$D$28252,"美团",Sheet1!$E$5:$E$28252,"&lt;&gt;*调拨*")+SUMIFS(Sheet1!$F$5:$F$28252,Sheet1!$I$5:$I$28252,$B166,Sheet1!$L$5:$L$28252,$A166,Sheet1!$E$5:$E$28252,"*美团*",Sheet1!$D$5:$D$28252,"&lt;&gt;美团",Sheet1!$D$5:$D$28252,"&lt;&gt;内部转款",Sheet1!$D$5:$D$28252,"&lt;&gt;内部转账",Sheet1!$E$5:$E$28252,"&lt;&gt;*调拨*")</f>
        <v>791.26</v>
      </c>
      <c r="I166" s="32">
        <f>SUMIFS(Sheet1!$F$5:$F$28252,Sheet1!$I$5:$I$28252,$B166,Sheet1!$L$5:$L$28252,$A166,Sheet1!$D$5:$D$28252,"饿了么",Sheet1!$E$5:$E$28252,"&lt;&gt;*调拨*")+SUMIFS(Sheet1!$F$5:$F$28252,Sheet1!$I$5:$I$28252,$B166,Sheet1!$L$5:$L$28252,$A166,Sheet1!$E$5:$E$28252,"*饿了么*",Sheet1!$D$5:$D$28252,"&lt;&gt;饿了么",Sheet1!$D$5:$D$28252,"&lt;&gt;内部转款",Sheet1!$D$5:$D$28252,"&lt;&gt;内部转账",Sheet1!$E$5:$E$28252,"&lt;&gt;*调拨*")</f>
        <v>454.3</v>
      </c>
      <c r="J166" s="32">
        <f>SUMIFS(Sheet1!$F$5:$F$28252,Sheet1!$I$5:$I$28252,$B166,Sheet1!$L$5:$L$28252,$A166,Sheet1!$D$5:$D$28252,"健E卡",Sheet1!$E$5:$E$28252,"&lt;&gt;*调拨*")+SUMIFS(Sheet1!$F$5:$F$28252,Sheet1!$I$5:$I$28252,$B166,Sheet1!$L$5:$L$28252,$A166,Sheet1!$E$5:$E$28252,"*健E卡*",Sheet1!$D$5:$D$28252,"&lt;&gt;健E卡",Sheet1!$D$5:$D$28252,"&lt;&gt;内部转款",Sheet1!$D$5:$D$28252,"&lt;&gt;内部转账",Sheet1!$E$5:$E$28252,"&lt;&gt;*调拨*")</f>
        <v>0</v>
      </c>
      <c r="K166" s="32">
        <f>SUMIFS(Sheet1!$F$5:$F$28252,Sheet1!$I$5:$I$28252,$B166,Sheet1!$L$5:$L$28252,$A166,Sheet1!$D$5:$D$28252,"抖音",Sheet1!$E$5:$E$28252,"&lt;&gt;*调拨*")+SUMIFS(Sheet1!$F$5:$F$28252,Sheet1!$I$5:$I$28252,$B166,Sheet1!$L$5:$L$28252,$A166,Sheet1!$E$5:$E$28252,"*抖音*",Sheet1!$D$5:$D$28252,"&lt;&gt;抖音",Sheet1!$D$5:$D$28252,"&lt;&gt;内部转款",Sheet1!$D$5:$D$28252,"&lt;&gt;内部转账",Sheet1!$E$5:$E$28252,"&lt;&gt;*调拨*")</f>
        <v>0</v>
      </c>
      <c r="L166" s="32">
        <f>SUMIFS(Sheet1!$F$5:$F$28252,Sheet1!$I$5:$I$28252,$B166,Sheet1!$L$5:$L$28252,$A166,Sheet1!$D$5:$D$28252,"医卡通",Sheet1!$E$5:$E$28252,"&lt;&gt;*调拨*")+SUMIFS(Sheet1!$F$5:$F$28252,Sheet1!$I$5:$I$28252,$B166,Sheet1!$L$5:$L$28252,$A166,Sheet1!$E$5:$E$28252,"*医卡通*",Sheet1!$D$5:$D$28252,"&lt;&gt;医卡通",Sheet1!$D$5:$D$28252,"&lt;&gt;内部转款",Sheet1!$D$5:$D$28252,"&lt;&gt;内部转账",Sheet1!$E$5:$E$28252,"&lt;&gt;*调拨*")</f>
        <v>0</v>
      </c>
      <c r="M166" s="32">
        <f>SUMIFS(Sheet1!$F$5:$F$28252,Sheet1!$I$5:$I$28252,$B166,Sheet1!$L$5:$L$28252,$A166,Sheet1!$D$5:$D$28252,"企健网",Sheet1!$E$5:$E$28252,"&lt;&gt;*调拨*")+SUMIFS(Sheet1!$F$5:$F$28252,Sheet1!$I$5:$I$28252,$B166,Sheet1!$L$5:$L$28252,$A166,Sheet1!$E$5:$E$28252,"*企健网*",Sheet1!$D$5:$D$28252,"&lt;&gt;企健网",Sheet1!$D$5:$D$28252,"&lt;&gt;内部转款",Sheet1!$D$5:$D$28252,"&lt;&gt;内部转账",Sheet1!$E$5:$E$28252,"&lt;&gt;*调拨*")</f>
        <v>0</v>
      </c>
      <c r="N166" s="32">
        <f>SUMIFS(Sheet1!$F$5:$F$28252,Sheet1!$I$5:$I$28252,$B166,Sheet1!$L$5:$L$28252,$A166,Sheet1!$D$5:$D$28252,"银联",Sheet1!$E$5:$E$28252,"&lt;&gt;*调拨*")+SUMIFS(Sheet1!$F$5:$F$28252,Sheet1!$I$5:$I$28252,$B166,Sheet1!$L$5:$L$28252,$A166,Sheet1!$E$5:$E$28252,"*银联*",Sheet1!$D$5:$D$28252,"&lt;&gt;银联",Sheet1!$D$5:$D$28252,"&lt;&gt;内部转款",Sheet1!$D$5:$D$28252,"&lt;&gt;内部转账",Sheet1!$E$5:$E$28252,"&lt;&gt;*调拨*")</f>
        <v>0</v>
      </c>
      <c r="O166" s="32">
        <f>SUMIFS(Sheet1!$F$5:$F$28252,Sheet1!$I$5:$I$28252,$B166,Sheet1!$L$5:$L$28252,$A166,Sheet1!$D$5:$D$28252,"京东",Sheet1!$E$5:$E$28252,"&lt;&gt;*调拨*")+SUMIFS(Sheet1!$F$5:$F$28252,Sheet1!$I$5:$I$28252,$B166,Sheet1!$L$5:$L$28252,$A166,Sheet1!$E$5:$E$28252,"*京东*",Sheet1!$D$5:$D$28252,"&lt;&gt;京东",Sheet1!$D$5:$D$28252,"&lt;&gt;内部转款",Sheet1!$D$5:$D$28252,"&lt;&gt;内部转账",Sheet1!$E$5:$E$28252,"&lt;&gt;*调拨*")</f>
        <v>0</v>
      </c>
      <c r="P166" s="32">
        <f>SUMIFS(Sheet1!$F$5:$F$28252,Sheet1!$I$5:$I$28252,$B166,Sheet1!$L$5:$L$28252,$A166,Sheet1!$D$5:$D$28252,"药机微信",Sheet1!$E$5:$E$28252,"&lt;&gt;*调拨*")+SUMIFS(Sheet1!$F$5:$F$28252,Sheet1!$I$5:$I$28252,$B166,Sheet1!$L$5:$L$28252,$A166,Sheet1!$E$5:$E$28252,"*药机微信*",Sheet1!$D$5:$D$28252,"&lt;&gt;药机微信",Sheet1!$D$5:$D$28252,"&lt;&gt;内部转款",Sheet1!$D$5:$D$28252,"&lt;&gt;内部转账",Sheet1!$E$5:$E$28252,"&lt;&gt;*调拨*")</f>
        <v>0</v>
      </c>
      <c r="Q166" s="32">
        <f>SUMIFS(Sheet1!$F$5:$F$28252,Sheet1!$I$5:$I$28252,$B166,Sheet1!$L$5:$L$28252,$A166,Sheet1!$D$5:$D$28252,"亲情卡",Sheet1!$E$5:$E$28252,"&lt;&gt;*调拨*")+SUMIFS(Sheet1!$F$5:$F$28252,Sheet1!$I$5:$I$28252,$B166,Sheet1!$L$5:$L$28252,$A166,Sheet1!$E$5:$E$28252,"*亲情卡*",Sheet1!$D$5:$D$28252,"&lt;&gt;亲情卡",Sheet1!$D$5:$D$28252,"&lt;&gt;内部转款",Sheet1!$D$5:$D$28252,"&lt;&gt;内部转账",Sheet1!$E$5:$E$28252,"&lt;&gt;*调拨*")</f>
        <v>0</v>
      </c>
      <c r="R166" s="32">
        <f>SUMIFS(Sheet1!$F$5:$F$28252,Sheet1!$I$5:$I$28252,$B166,Sheet1!$L$5:$L$28252,$A166,Sheet1!$D$5:$D$28252,"优惠券",Sheet1!$E$5:$E$28252,"&lt;&gt;*调拨*")+SUMIFS(Sheet1!$F$5:$F$28252,Sheet1!$I$5:$I$28252,$B166,Sheet1!$L$5:$L$28252,$A166,Sheet1!$E$5:$E$28252,"*优惠券*",Sheet1!$D$5:$D$28252,"&lt;&gt;优惠券",Sheet1!$D$5:$D$28252,"&lt;&gt;内部转款",Sheet1!$D$5:$D$28252,"&lt;&gt;内部转账",Sheet1!$E$5:$E$28252,"&lt;&gt;*调拨*")</f>
        <v>0</v>
      </c>
      <c r="S166" s="32">
        <f>SUMIFS(Sheet1!$F$5:$F$28252,Sheet1!$I$5:$I$28252,$B166,Sheet1!$L$5:$L$28252,$A166,Sheet1!$D$5:$D$28252,"代金券",Sheet1!$E$5:$E$28252,"&lt;&gt;*调拨*")+SUMIFS(Sheet1!$F$5:$F$28252,Sheet1!$I$5:$I$28252,$B166,Sheet1!$L$5:$L$28252,$A166,Sheet1!$E$5:$E$28252,"*代金券*",Sheet1!$D$5:$D$28252,"&lt;&gt;代金券",Sheet1!$D$5:$D$28252,"&lt;&gt;内部转款",Sheet1!$D$5:$D$28252,"&lt;&gt;内部转账",Sheet1!$E$5:$E$28252,"&lt;&gt;*调拨*")</f>
        <v>0</v>
      </c>
      <c r="T166" s="32">
        <f>SUMIFS(Sheet1!$F$5:$F$28252,Sheet1!$I$5:$I$28252,$B166,Sheet1!$L$5:$L$28252,$A166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166,Sheet1!$L$5:$L$28252,$A166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166,Sheet1!$L$5:$L$28252,$A166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166,Sheet1!$L$5:$L$28252,$A166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66" s="32">
        <f>SUMIFS(Sheet1!$F$5:$F$28252,Sheet1!$I$5:$I$28252,$B166,Sheet1!$L$5:$L$28252,$A166,Sheet1!$E$5:$E$28252,"*调拨*")</f>
        <v>0</v>
      </c>
      <c r="V166" s="32">
        <f>SUMIFS(Sheet1!$F$5:$F$28252,Sheet1!$I$5:$I$28252,$B166,Sheet1!$L$5:$L$28252,$A166,Sheet1!$D$5:$D$28252,"储值",Sheet1!$E$5:$E$28252,"&lt;&gt;*调拨*")+SUMIFS(Sheet1!$F$5:$F$28252,Sheet1!$I$5:$I$28252,$B166,Sheet1!$L$5:$L$28252,$A166,Sheet1!$E$5:$E$28252,"*储值*",Sheet1!$D$5:$D$28252,"&lt;&gt;储值",Sheet1!$D$5:$D$28252,"&lt;&gt;内部转款",Sheet1!$D$5:$D$28252,"&lt;&gt;内部转账",Sheet1!$E$5:$E$28252,"&lt;&gt;*调拨*")</f>
        <v>0</v>
      </c>
      <c r="W166" s="32">
        <f>SUMIFS(Sheet1!$F$5:$F$28252,Sheet1!$I$5:$I$28252,$B166,Sheet1!$L$5:$L$28252,$A166,Sheet1!$D$5:$D$28252,"效期",Sheet1!$E$5:$E$28252,"&lt;&gt;*调拨*")+SUMIFS(Sheet1!$F$5:$F$28252,Sheet1!$I$5:$I$28252,$B166,Sheet1!$L$5:$L$28252,$A166,Sheet1!$E$5:$E$28252,"*效期*",Sheet1!$D$5:$D$28252,"&lt;&gt;效期",Sheet1!$D$5:$D$28252,"&lt;&gt;内部转款",Sheet1!$D$5:$D$28252,"&lt;&gt;内部转账",Sheet1!$E$5:$E$28252,"&lt;&gt;*调拨*")</f>
        <v>0</v>
      </c>
      <c r="X166" s="32">
        <f>SUMIFS(Sheet1!$F$5:$F$28252,Sheet1!$I$5:$I$28252,$B166,Sheet1!$L$5:$L$28252,$A166,Sheet1!$D$5:$D$28252,"内部转款",Sheet1!$E$5:$E$28252,"&lt;&gt;*调拨*")+SUMIFS(Sheet1!$F$5:$F$28252,Sheet1!$I$5:$I$28252,$B166,Sheet1!$L$5:$L$28252,$A166,Sheet1!$D$5:$D$28252,"内部转账",Sheet1!$E$5:$E$28252,"&lt;&gt;*调拨*")</f>
        <v>0</v>
      </c>
      <c r="Y166" s="32">
        <f t="shared" ref="Y166:Y218" si="12">Z166-SUM(C166:X166)</f>
        <v>0</v>
      </c>
      <c r="Z166" s="32">
        <f>SUMIFS(Sheet1!$F$5:$F$28252,Sheet1!$I$5:$I$28252,$B166,Sheet1!$L$5:$L$28252,$A166)</f>
        <v>95558.52</v>
      </c>
      <c r="AA166" s="32">
        <f>SUMIFS(Sheet1!$G$5:$G$28252,Sheet1!$I$5:$I$28252,$B166,Sheet1!$L$5:$L$28252,$A166,Sheet1!$D$5:$D$28252,"工资",Sheet1!$E$5:$E$28252,"&lt;&gt;*调拨*")+SUMIFS(Sheet1!$G$5:$G$28252,Sheet1!$I$5:$I$28252,$B166,Sheet1!$L$5:$L$28252,$A166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66" s="32">
        <f>SUMIFS(Sheet1!$G$5:$G$28252,Sheet1!$I$5:$I$28252,$B166,Sheet1!$L$5:$L$28252,$A166,Sheet1!$D$5:$D$28252,"水费",Sheet1!$E$5:$E$28252,"&lt;&gt;*调拨*")+SUMIFS(Sheet1!$G$5:$G$28252,Sheet1!$I$5:$I$28252,$B166,Sheet1!$L$5:$L$28252,$A166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66" s="32">
        <f>SUMIFS(Sheet1!$G$5:$G$28252,Sheet1!$I$5:$I$28252,$B166,Sheet1!$L$5:$L$28252,$A166,Sheet1!$D$5:$D$28252,"电费",Sheet1!$E$5:$E$28252,"&lt;&gt;*调拨*")+SUMIFS(Sheet1!$G$5:$G$28252,Sheet1!$I$5:$I$28252,$B166,Sheet1!$L$5:$L$28252,$A166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66" s="32">
        <f>SUMIFS(Sheet1!$G$5:$G$28252,Sheet1!$I$5:$I$28252,$B166,Sheet1!$L$5:$L$28252,$A166,Sheet1!$D$5:$D$28252,"宽带费",Sheet1!$E$5:$E$28252,"&lt;&gt;*调拨*")+SUMIFS(Sheet1!$G$5:$G$28252,Sheet1!$I$5:$I$28252,$B166,Sheet1!$L$5:$L$28252,$A166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66" s="32">
        <f>SUMIFS(Sheet1!$G$5:$G$28252,Sheet1!$I$5:$I$28252,$B166,Sheet1!$L$5:$L$28252,$A166,Sheet1!$D$5:$D$28252,"办公费",Sheet1!$E$5:$E$28252,"&lt;&gt;*调拨*")+SUMIFS(Sheet1!$G$5:$G$28252,Sheet1!$I$5:$I$28252,$B166,Sheet1!$L$5:$L$28252,$A166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66" s="32">
        <f>SUMIFS(Sheet1!$G$5:$G$28252,Sheet1!$I$5:$I$28252,$B166,Sheet1!$L$5:$L$28252,$A166,Sheet1!$D$5:$D$28252,"话费",Sheet1!$E$5:$E$28252,"&lt;&gt;*调拨*")+SUMIFS(Sheet1!$G$5:$G$28252,Sheet1!$I$5:$I$28252,$B166,Sheet1!$L$5:$L$28252,$A166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66" s="32">
        <f>SUMIFS(Sheet1!$G$5:$G$28252,Sheet1!$I$5:$I$28252,$B166,Sheet1!$L$5:$L$28252,$A166,Sheet1!$D$5:$D$28252,"房租",Sheet1!$E$5:$E$28252,"&lt;&gt;*调拨*")+SUMIFS(Sheet1!$G$5:$G$28252,Sheet1!$I$5:$I$28252,$B166,Sheet1!$L$5:$L$28252,$A166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66" s="32">
        <f>SUMIFS(Sheet1!$G$5:$G$28252,Sheet1!$I$5:$I$28252,$B166,Sheet1!$L$5:$L$28252,$A166,Sheet1!$E$5:$E$28252,"*调拨*")</f>
        <v>0</v>
      </c>
      <c r="AI166" s="32">
        <f>SUMIFS(Sheet1!$G$5:$G$28252,Sheet1!$I$5:$I$28252,$B166,Sheet1!$L$5:$L$28252,$A166,Sheet1!$D$5:$D$28252,"内部转款",Sheet1!$E$5:$E$28252,"&lt;&gt;*调拨*")+SUMIFS(Sheet1!$G$5:$G$28252,Sheet1!$I$5:$I$28252,$B166,Sheet1!$L$5:$L$28252,$A166,Sheet1!$D$5:$D$28252,"内部转账",Sheet1!$E$5:$E$28252,"&lt;&gt;*调拨*")</f>
        <v>0</v>
      </c>
      <c r="AJ166" s="32">
        <f t="shared" ref="AJ166:AJ218" si="13">AK166-SUM(AA166:AI166)</f>
        <v>9134.34</v>
      </c>
      <c r="AK166" s="32">
        <f>SUMIFS(Sheet1!$G$5:$G$28252,Sheet1!$I$5:$I$28252,$B166,Sheet1!$L$5:$L$28252,$A166)</f>
        <v>9134.34</v>
      </c>
      <c r="AL166" s="32">
        <f t="shared" ref="AL166:AL218" si="14">Z166-AK166</f>
        <v>86424.18</v>
      </c>
    </row>
    <row r="167" ht="16.5" spans="1:38">
      <c r="A167" s="30">
        <v>202603</v>
      </c>
      <c r="B167" s="31" t="s">
        <v>62</v>
      </c>
      <c r="C167" s="32">
        <f>SUMIFS(Sheet1!$F$5:$F$28252,Sheet1!$I$5:$I$28252,$B167,Sheet1!$L$5:$L$28252,$A167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32910.56</v>
      </c>
      <c r="D167" s="32">
        <f>SUMIFS(Sheet1!$F$5:$F$28252,Sheet1!$I$5:$I$28252,$B167,Sheet1!$L$5:$L$28252,$A167,Sheet1!$D$5:$D$28252,"医保即时拨付",Sheet1!$E$5:$E$28252,"&lt;&gt;*调拨*")+SUMIFS(Sheet1!$F$5:$F$28252,Sheet1!$I$5:$I$28252,$B167,Sheet1!$L$5:$L$28252,$A167,Sheet1!$E$5:$E$28252,"*医保即时拨付*",Sheet1!$D$5:$D$28252,"&lt;&gt;医保即时拨付",Sheet1!$D$5:$D$28252,"&lt;&gt;内部转款",Sheet1!$D$5:$D$28252,"&lt;&gt;内部转账",Sheet1!$E$5:$E$28252,"&lt;&gt;*调拨*")</f>
        <v>0</v>
      </c>
      <c r="E167" s="32">
        <f>SUMIFS(Sheet1!$F$5:$F$28252,Sheet1!$I$5:$I$28252,$B167,Sheet1!$L$5:$L$28252,$A167,Sheet1!$D$5:$D$28252,"医保",Sheet1!$E$5:$E$28252,"&lt;&gt;*调拨*",Sheet1!$E$5:$E$28252,"&lt;&gt;*医保即时拨付*")+SUMIFS(Sheet1!$F$5:$F$28252,Sheet1!$I$5:$I$28252,$B167,Sheet1!$L$5:$L$28252,$A167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67" s="32">
        <f>SUMIFS(Sheet1!$F$5:$F$28252,Sheet1!$I$5:$I$28252,$B167,Sheet1!$L$5:$L$28252,$A167,Sheet1!$D$5:$D$28252,"聚合",Sheet1!$E$5:$E$28252,"&lt;&gt;*调拨*")+SUMIFS(Sheet1!$F$5:$F$28252,Sheet1!$I$5:$I$28252,$B167,Sheet1!$L$5:$L$28252,$A167,Sheet1!$E$5:$E$28252,"*聚合*",Sheet1!$D$5:$D$28252,"&lt;&gt;聚合",Sheet1!$D$5:$D$28252,"&lt;&gt;内部转款",Sheet1!$D$5:$D$28252,"&lt;&gt;内部转账",Sheet1!$E$5:$E$28252,"&lt;&gt;*调拨*")</f>
        <v>14108.56</v>
      </c>
      <c r="G167" s="32">
        <f>SUMIFS(Sheet1!$F$5:$F$28252,Sheet1!$I$5:$I$28252,$B167,Sheet1!$L$5:$L$28252,$A167,Sheet1!$D$5:$D$28252,"24小时微信",Sheet1!$E$5:$E$28252,"&lt;&gt;*调拨*")+SUMIFS(Sheet1!$F$5:$F$28252,Sheet1!$I$5:$I$28252,$B167,Sheet1!$L$5:$L$28252,$A167,Sheet1!$E$5:$E$28252,"*24小时微信*",Sheet1!$D$5:$D$28252,"&lt;&gt;24小时微信",Sheet1!$D$5:$D$28252,"&lt;&gt;内部转款",Sheet1!$D$5:$D$28252,"&lt;&gt;内部转账",Sheet1!$E$5:$E$28252,"&lt;&gt;*调拨*")</f>
        <v>0</v>
      </c>
      <c r="H167" s="32">
        <f>SUMIFS(Sheet1!$F$5:$F$28252,Sheet1!$I$5:$I$28252,$B167,Sheet1!$L$5:$L$28252,$A167,Sheet1!$D$5:$D$28252,"美团",Sheet1!$E$5:$E$28252,"&lt;&gt;*调拨*")+SUMIFS(Sheet1!$F$5:$F$28252,Sheet1!$I$5:$I$28252,$B167,Sheet1!$L$5:$L$28252,$A167,Sheet1!$E$5:$E$28252,"*美团*",Sheet1!$D$5:$D$28252,"&lt;&gt;美团",Sheet1!$D$5:$D$28252,"&lt;&gt;内部转款",Sheet1!$D$5:$D$28252,"&lt;&gt;内部转账",Sheet1!$E$5:$E$28252,"&lt;&gt;*调拨*")</f>
        <v>0</v>
      </c>
      <c r="I167" s="32">
        <f>SUMIFS(Sheet1!$F$5:$F$28252,Sheet1!$I$5:$I$28252,$B167,Sheet1!$L$5:$L$28252,$A167,Sheet1!$D$5:$D$28252,"饿了么",Sheet1!$E$5:$E$28252,"&lt;&gt;*调拨*")+SUMIFS(Sheet1!$F$5:$F$28252,Sheet1!$I$5:$I$28252,$B167,Sheet1!$L$5:$L$28252,$A167,Sheet1!$E$5:$E$28252,"*饿了么*",Sheet1!$D$5:$D$28252,"&lt;&gt;饿了么",Sheet1!$D$5:$D$28252,"&lt;&gt;内部转款",Sheet1!$D$5:$D$28252,"&lt;&gt;内部转账",Sheet1!$E$5:$E$28252,"&lt;&gt;*调拨*")</f>
        <v>0</v>
      </c>
      <c r="J167" s="32">
        <f>SUMIFS(Sheet1!$F$5:$F$28252,Sheet1!$I$5:$I$28252,$B167,Sheet1!$L$5:$L$28252,$A167,Sheet1!$D$5:$D$28252,"健E卡",Sheet1!$E$5:$E$28252,"&lt;&gt;*调拨*")+SUMIFS(Sheet1!$F$5:$F$28252,Sheet1!$I$5:$I$28252,$B167,Sheet1!$L$5:$L$28252,$A167,Sheet1!$E$5:$E$28252,"*健E卡*",Sheet1!$D$5:$D$28252,"&lt;&gt;健E卡",Sheet1!$D$5:$D$28252,"&lt;&gt;内部转款",Sheet1!$D$5:$D$28252,"&lt;&gt;内部转账",Sheet1!$E$5:$E$28252,"&lt;&gt;*调拨*")</f>
        <v>0</v>
      </c>
      <c r="K167" s="32">
        <f>SUMIFS(Sheet1!$F$5:$F$28252,Sheet1!$I$5:$I$28252,$B167,Sheet1!$L$5:$L$28252,$A167,Sheet1!$D$5:$D$28252,"抖音",Sheet1!$E$5:$E$28252,"&lt;&gt;*调拨*")+SUMIFS(Sheet1!$F$5:$F$28252,Sheet1!$I$5:$I$28252,$B167,Sheet1!$L$5:$L$28252,$A167,Sheet1!$E$5:$E$28252,"*抖音*",Sheet1!$D$5:$D$28252,"&lt;&gt;抖音",Sheet1!$D$5:$D$28252,"&lt;&gt;内部转款",Sheet1!$D$5:$D$28252,"&lt;&gt;内部转账",Sheet1!$E$5:$E$28252,"&lt;&gt;*调拨*")</f>
        <v>0</v>
      </c>
      <c r="L167" s="32">
        <f>SUMIFS(Sheet1!$F$5:$F$28252,Sheet1!$I$5:$I$28252,$B167,Sheet1!$L$5:$L$28252,$A167,Sheet1!$D$5:$D$28252,"医卡通",Sheet1!$E$5:$E$28252,"&lt;&gt;*调拨*")+SUMIFS(Sheet1!$F$5:$F$28252,Sheet1!$I$5:$I$28252,$B167,Sheet1!$L$5:$L$28252,$A167,Sheet1!$E$5:$E$28252,"*医卡通*",Sheet1!$D$5:$D$28252,"&lt;&gt;医卡通",Sheet1!$D$5:$D$28252,"&lt;&gt;内部转款",Sheet1!$D$5:$D$28252,"&lt;&gt;内部转账",Sheet1!$E$5:$E$28252,"&lt;&gt;*调拨*")</f>
        <v>0</v>
      </c>
      <c r="M167" s="32">
        <f>SUMIFS(Sheet1!$F$5:$F$28252,Sheet1!$I$5:$I$28252,$B167,Sheet1!$L$5:$L$28252,$A167,Sheet1!$D$5:$D$28252,"企健网",Sheet1!$E$5:$E$28252,"&lt;&gt;*调拨*")+SUMIFS(Sheet1!$F$5:$F$28252,Sheet1!$I$5:$I$28252,$B167,Sheet1!$L$5:$L$28252,$A167,Sheet1!$E$5:$E$28252,"*企健网*",Sheet1!$D$5:$D$28252,"&lt;&gt;企健网",Sheet1!$D$5:$D$28252,"&lt;&gt;内部转款",Sheet1!$D$5:$D$28252,"&lt;&gt;内部转账",Sheet1!$E$5:$E$28252,"&lt;&gt;*调拨*")</f>
        <v>0</v>
      </c>
      <c r="N167" s="32">
        <f>SUMIFS(Sheet1!$F$5:$F$28252,Sheet1!$I$5:$I$28252,$B167,Sheet1!$L$5:$L$28252,$A167,Sheet1!$D$5:$D$28252,"银联",Sheet1!$E$5:$E$28252,"&lt;&gt;*调拨*")+SUMIFS(Sheet1!$F$5:$F$28252,Sheet1!$I$5:$I$28252,$B167,Sheet1!$L$5:$L$28252,$A167,Sheet1!$E$5:$E$28252,"*银联*",Sheet1!$D$5:$D$28252,"&lt;&gt;银联",Sheet1!$D$5:$D$28252,"&lt;&gt;内部转款",Sheet1!$D$5:$D$28252,"&lt;&gt;内部转账",Sheet1!$E$5:$E$28252,"&lt;&gt;*调拨*")</f>
        <v>0</v>
      </c>
      <c r="O167" s="32">
        <f>SUMIFS(Sheet1!$F$5:$F$28252,Sheet1!$I$5:$I$28252,$B167,Sheet1!$L$5:$L$28252,$A167,Sheet1!$D$5:$D$28252,"京东",Sheet1!$E$5:$E$28252,"&lt;&gt;*调拨*")+SUMIFS(Sheet1!$F$5:$F$28252,Sheet1!$I$5:$I$28252,$B167,Sheet1!$L$5:$L$28252,$A167,Sheet1!$E$5:$E$28252,"*京东*",Sheet1!$D$5:$D$28252,"&lt;&gt;京东",Sheet1!$D$5:$D$28252,"&lt;&gt;内部转款",Sheet1!$D$5:$D$28252,"&lt;&gt;内部转账",Sheet1!$E$5:$E$28252,"&lt;&gt;*调拨*")</f>
        <v>0</v>
      </c>
      <c r="P167" s="32">
        <f>SUMIFS(Sheet1!$F$5:$F$28252,Sheet1!$I$5:$I$28252,$B167,Sheet1!$L$5:$L$28252,$A167,Sheet1!$D$5:$D$28252,"药机微信",Sheet1!$E$5:$E$28252,"&lt;&gt;*调拨*")+SUMIFS(Sheet1!$F$5:$F$28252,Sheet1!$I$5:$I$28252,$B167,Sheet1!$L$5:$L$28252,$A167,Sheet1!$E$5:$E$28252,"*药机微信*",Sheet1!$D$5:$D$28252,"&lt;&gt;药机微信",Sheet1!$D$5:$D$28252,"&lt;&gt;内部转款",Sheet1!$D$5:$D$28252,"&lt;&gt;内部转账",Sheet1!$E$5:$E$28252,"&lt;&gt;*调拨*")</f>
        <v>0</v>
      </c>
      <c r="Q167" s="32">
        <f>SUMIFS(Sheet1!$F$5:$F$28252,Sheet1!$I$5:$I$28252,$B167,Sheet1!$L$5:$L$28252,$A167,Sheet1!$D$5:$D$28252,"亲情卡",Sheet1!$E$5:$E$28252,"&lt;&gt;*调拨*")+SUMIFS(Sheet1!$F$5:$F$28252,Sheet1!$I$5:$I$28252,$B167,Sheet1!$L$5:$L$28252,$A167,Sheet1!$E$5:$E$28252,"*亲情卡*",Sheet1!$D$5:$D$28252,"&lt;&gt;亲情卡",Sheet1!$D$5:$D$28252,"&lt;&gt;内部转款",Sheet1!$D$5:$D$28252,"&lt;&gt;内部转账",Sheet1!$E$5:$E$28252,"&lt;&gt;*调拨*")</f>
        <v>0</v>
      </c>
      <c r="R167" s="32">
        <f>SUMIFS(Sheet1!$F$5:$F$28252,Sheet1!$I$5:$I$28252,$B167,Sheet1!$L$5:$L$28252,$A167,Sheet1!$D$5:$D$28252,"优惠券",Sheet1!$E$5:$E$28252,"&lt;&gt;*调拨*")+SUMIFS(Sheet1!$F$5:$F$28252,Sheet1!$I$5:$I$28252,$B167,Sheet1!$L$5:$L$28252,$A167,Sheet1!$E$5:$E$28252,"*优惠券*",Sheet1!$D$5:$D$28252,"&lt;&gt;优惠券",Sheet1!$D$5:$D$28252,"&lt;&gt;内部转款",Sheet1!$D$5:$D$28252,"&lt;&gt;内部转账",Sheet1!$E$5:$E$28252,"&lt;&gt;*调拨*")</f>
        <v>0</v>
      </c>
      <c r="S167" s="32">
        <f>SUMIFS(Sheet1!$F$5:$F$28252,Sheet1!$I$5:$I$28252,$B167,Sheet1!$L$5:$L$28252,$A167,Sheet1!$D$5:$D$28252,"代金券",Sheet1!$E$5:$E$28252,"&lt;&gt;*调拨*")+SUMIFS(Sheet1!$F$5:$F$28252,Sheet1!$I$5:$I$28252,$B167,Sheet1!$L$5:$L$28252,$A167,Sheet1!$E$5:$E$28252,"*代金券*",Sheet1!$D$5:$D$28252,"&lt;&gt;代金券",Sheet1!$D$5:$D$28252,"&lt;&gt;内部转款",Sheet1!$D$5:$D$28252,"&lt;&gt;内部转账",Sheet1!$E$5:$E$28252,"&lt;&gt;*调拨*")</f>
        <v>0</v>
      </c>
      <c r="T167" s="32">
        <f>SUMIFS(Sheet1!$F$5:$F$28252,Sheet1!$I$5:$I$28252,$B167,Sheet1!$L$5:$L$28252,$A167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167,Sheet1!$L$5:$L$28252,$A167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167,Sheet1!$L$5:$L$28252,$A167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167,Sheet1!$L$5:$L$28252,$A167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67" s="32">
        <f>SUMIFS(Sheet1!$F$5:$F$28252,Sheet1!$I$5:$I$28252,$B167,Sheet1!$L$5:$L$28252,$A167,Sheet1!$E$5:$E$28252,"*调拨*")</f>
        <v>0</v>
      </c>
      <c r="V167" s="32">
        <f>SUMIFS(Sheet1!$F$5:$F$28252,Sheet1!$I$5:$I$28252,$B167,Sheet1!$L$5:$L$28252,$A167,Sheet1!$D$5:$D$28252,"储值",Sheet1!$E$5:$E$28252,"&lt;&gt;*调拨*")+SUMIFS(Sheet1!$F$5:$F$28252,Sheet1!$I$5:$I$28252,$B167,Sheet1!$L$5:$L$28252,$A167,Sheet1!$E$5:$E$28252,"*储值*",Sheet1!$D$5:$D$28252,"&lt;&gt;储值",Sheet1!$D$5:$D$28252,"&lt;&gt;内部转款",Sheet1!$D$5:$D$28252,"&lt;&gt;内部转账",Sheet1!$E$5:$E$28252,"&lt;&gt;*调拨*")</f>
        <v>0</v>
      </c>
      <c r="W167" s="32">
        <f>SUMIFS(Sheet1!$F$5:$F$28252,Sheet1!$I$5:$I$28252,$B167,Sheet1!$L$5:$L$28252,$A167,Sheet1!$D$5:$D$28252,"效期",Sheet1!$E$5:$E$28252,"&lt;&gt;*调拨*")+SUMIFS(Sheet1!$F$5:$F$28252,Sheet1!$I$5:$I$28252,$B167,Sheet1!$L$5:$L$28252,$A167,Sheet1!$E$5:$E$28252,"*效期*",Sheet1!$D$5:$D$28252,"&lt;&gt;效期",Sheet1!$D$5:$D$28252,"&lt;&gt;内部转款",Sheet1!$D$5:$D$28252,"&lt;&gt;内部转账",Sheet1!$E$5:$E$28252,"&lt;&gt;*调拨*")</f>
        <v>31.1</v>
      </c>
      <c r="X167" s="32">
        <f>SUMIFS(Sheet1!$F$5:$F$28252,Sheet1!$I$5:$I$28252,$B167,Sheet1!$L$5:$L$28252,$A167,Sheet1!$D$5:$D$28252,"内部转款",Sheet1!$E$5:$E$28252,"&lt;&gt;*调拨*")+SUMIFS(Sheet1!$F$5:$F$28252,Sheet1!$I$5:$I$28252,$B167,Sheet1!$L$5:$L$28252,$A167,Sheet1!$D$5:$D$28252,"内部转账",Sheet1!$E$5:$E$28252,"&lt;&gt;*调拨*")</f>
        <v>0</v>
      </c>
      <c r="Y167" s="32">
        <f t="shared" si="12"/>
        <v>0</v>
      </c>
      <c r="Z167" s="32">
        <f>SUMIFS(Sheet1!$F$5:$F$28252,Sheet1!$I$5:$I$28252,$B167,Sheet1!$L$5:$L$28252,$A167)</f>
        <v>47050.22</v>
      </c>
      <c r="AA167" s="32">
        <f>SUMIFS(Sheet1!$G$5:$G$28252,Sheet1!$I$5:$I$28252,$B167,Sheet1!$L$5:$L$28252,$A167,Sheet1!$D$5:$D$28252,"工资",Sheet1!$E$5:$E$28252,"&lt;&gt;*调拨*")+SUMIFS(Sheet1!$G$5:$G$28252,Sheet1!$I$5:$I$28252,$B167,Sheet1!$L$5:$L$28252,$A167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67" s="32">
        <f>SUMIFS(Sheet1!$G$5:$G$28252,Sheet1!$I$5:$I$28252,$B167,Sheet1!$L$5:$L$28252,$A167,Sheet1!$D$5:$D$28252,"水费",Sheet1!$E$5:$E$28252,"&lt;&gt;*调拨*")+SUMIFS(Sheet1!$G$5:$G$28252,Sheet1!$I$5:$I$28252,$B167,Sheet1!$L$5:$L$28252,$A167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41</v>
      </c>
      <c r="AC167" s="32">
        <f>SUMIFS(Sheet1!$G$5:$G$28252,Sheet1!$I$5:$I$28252,$B167,Sheet1!$L$5:$L$28252,$A167,Sheet1!$D$5:$D$28252,"电费",Sheet1!$E$5:$E$28252,"&lt;&gt;*调拨*")+SUMIFS(Sheet1!$G$5:$G$28252,Sheet1!$I$5:$I$28252,$B167,Sheet1!$L$5:$L$28252,$A167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67" s="32">
        <f>SUMIFS(Sheet1!$G$5:$G$28252,Sheet1!$I$5:$I$28252,$B167,Sheet1!$L$5:$L$28252,$A167,Sheet1!$D$5:$D$28252,"宽带费",Sheet1!$E$5:$E$28252,"&lt;&gt;*调拨*")+SUMIFS(Sheet1!$G$5:$G$28252,Sheet1!$I$5:$I$28252,$B167,Sheet1!$L$5:$L$28252,$A167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67" s="32">
        <f>SUMIFS(Sheet1!$G$5:$G$28252,Sheet1!$I$5:$I$28252,$B167,Sheet1!$L$5:$L$28252,$A167,Sheet1!$D$5:$D$28252,"办公费",Sheet1!$E$5:$E$28252,"&lt;&gt;*调拨*")+SUMIFS(Sheet1!$G$5:$G$28252,Sheet1!$I$5:$I$28252,$B167,Sheet1!$L$5:$L$28252,$A167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67" s="32">
        <f>SUMIFS(Sheet1!$G$5:$G$28252,Sheet1!$I$5:$I$28252,$B167,Sheet1!$L$5:$L$28252,$A167,Sheet1!$D$5:$D$28252,"话费",Sheet1!$E$5:$E$28252,"&lt;&gt;*调拨*")+SUMIFS(Sheet1!$G$5:$G$28252,Sheet1!$I$5:$I$28252,$B167,Sheet1!$L$5:$L$28252,$A167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67" s="32">
        <f>SUMIFS(Sheet1!$G$5:$G$28252,Sheet1!$I$5:$I$28252,$B167,Sheet1!$L$5:$L$28252,$A167,Sheet1!$D$5:$D$28252,"房租",Sheet1!$E$5:$E$28252,"&lt;&gt;*调拨*")+SUMIFS(Sheet1!$G$5:$G$28252,Sheet1!$I$5:$I$28252,$B167,Sheet1!$L$5:$L$28252,$A167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67" s="32">
        <f>SUMIFS(Sheet1!$G$5:$G$28252,Sheet1!$I$5:$I$28252,$B167,Sheet1!$L$5:$L$28252,$A167,Sheet1!$E$5:$E$28252,"*调拨*")</f>
        <v>0</v>
      </c>
      <c r="AI167" s="32">
        <f>SUMIFS(Sheet1!$G$5:$G$28252,Sheet1!$I$5:$I$28252,$B167,Sheet1!$L$5:$L$28252,$A167,Sheet1!$D$5:$D$28252,"内部转款",Sheet1!$E$5:$E$28252,"&lt;&gt;*调拨*")+SUMIFS(Sheet1!$G$5:$G$28252,Sheet1!$I$5:$I$28252,$B167,Sheet1!$L$5:$L$28252,$A167,Sheet1!$D$5:$D$28252,"内部转账",Sheet1!$E$5:$E$28252,"&lt;&gt;*调拨*")</f>
        <v>0</v>
      </c>
      <c r="AJ167" s="32">
        <f t="shared" si="13"/>
        <v>4363.7</v>
      </c>
      <c r="AK167" s="32">
        <f>SUMIFS(Sheet1!$G$5:$G$28252,Sheet1!$I$5:$I$28252,$B167,Sheet1!$L$5:$L$28252,$A167)</f>
        <v>4404.7</v>
      </c>
      <c r="AL167" s="32">
        <f t="shared" si="14"/>
        <v>42645.52</v>
      </c>
    </row>
    <row r="168" ht="16.5" spans="1:38">
      <c r="A168" s="30">
        <v>202603</v>
      </c>
      <c r="B168" s="31" t="s">
        <v>233</v>
      </c>
      <c r="C168" s="32">
        <f>SUMIFS(Sheet1!$F$5:$F$28252,Sheet1!$I$5:$I$28252,$B168,Sheet1!$L$5:$L$28252,$A168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6781.92</v>
      </c>
      <c r="D168" s="32">
        <f>SUMIFS(Sheet1!$F$5:$F$28252,Sheet1!$I$5:$I$28252,$B168,Sheet1!$L$5:$L$28252,$A168,Sheet1!$D$5:$D$28252,"医保即时拨付",Sheet1!$E$5:$E$28252,"&lt;&gt;*调拨*")+SUMIFS(Sheet1!$F$5:$F$28252,Sheet1!$I$5:$I$28252,$B168,Sheet1!$L$5:$L$28252,$A168,Sheet1!$E$5:$E$28252,"*医保即时拨付*",Sheet1!$D$5:$D$28252,"&lt;&gt;医保即时拨付",Sheet1!$D$5:$D$28252,"&lt;&gt;内部转款",Sheet1!$D$5:$D$28252,"&lt;&gt;内部转账",Sheet1!$E$5:$E$28252,"&lt;&gt;*调拨*")</f>
        <v>0</v>
      </c>
      <c r="E168" s="32">
        <f>SUMIFS(Sheet1!$F$5:$F$28252,Sheet1!$I$5:$I$28252,$B168,Sheet1!$L$5:$L$28252,$A168,Sheet1!$D$5:$D$28252,"医保",Sheet1!$E$5:$E$28252,"&lt;&gt;*调拨*",Sheet1!$E$5:$E$28252,"&lt;&gt;*医保即时拨付*")+SUMIFS(Sheet1!$F$5:$F$28252,Sheet1!$I$5:$I$28252,$B168,Sheet1!$L$5:$L$28252,$A168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68" s="32">
        <f>SUMIFS(Sheet1!$F$5:$F$28252,Sheet1!$I$5:$I$28252,$B168,Sheet1!$L$5:$L$28252,$A168,Sheet1!$D$5:$D$28252,"聚合",Sheet1!$E$5:$E$28252,"&lt;&gt;*调拨*")+SUMIFS(Sheet1!$F$5:$F$28252,Sheet1!$I$5:$I$28252,$B168,Sheet1!$L$5:$L$28252,$A168,Sheet1!$E$5:$E$28252,"*聚合*",Sheet1!$D$5:$D$28252,"&lt;&gt;聚合",Sheet1!$D$5:$D$28252,"&lt;&gt;内部转款",Sheet1!$D$5:$D$28252,"&lt;&gt;内部转账",Sheet1!$E$5:$E$28252,"&lt;&gt;*调拨*")</f>
        <v>21710.27</v>
      </c>
      <c r="G168" s="32">
        <f>SUMIFS(Sheet1!$F$5:$F$28252,Sheet1!$I$5:$I$28252,$B168,Sheet1!$L$5:$L$28252,$A168,Sheet1!$D$5:$D$28252,"24小时微信",Sheet1!$E$5:$E$28252,"&lt;&gt;*调拨*")+SUMIFS(Sheet1!$F$5:$F$28252,Sheet1!$I$5:$I$28252,$B168,Sheet1!$L$5:$L$28252,$A168,Sheet1!$E$5:$E$28252,"*24小时微信*",Sheet1!$D$5:$D$28252,"&lt;&gt;24小时微信",Sheet1!$D$5:$D$28252,"&lt;&gt;内部转款",Sheet1!$D$5:$D$28252,"&lt;&gt;内部转账",Sheet1!$E$5:$E$28252,"&lt;&gt;*调拨*")</f>
        <v>0</v>
      </c>
      <c r="H168" s="32">
        <f>SUMIFS(Sheet1!$F$5:$F$28252,Sheet1!$I$5:$I$28252,$B168,Sheet1!$L$5:$L$28252,$A168,Sheet1!$D$5:$D$28252,"美团",Sheet1!$E$5:$E$28252,"&lt;&gt;*调拨*")+SUMIFS(Sheet1!$F$5:$F$28252,Sheet1!$I$5:$I$28252,$B168,Sheet1!$L$5:$L$28252,$A168,Sheet1!$E$5:$E$28252,"*美团*",Sheet1!$D$5:$D$28252,"&lt;&gt;美团",Sheet1!$D$5:$D$28252,"&lt;&gt;内部转款",Sheet1!$D$5:$D$28252,"&lt;&gt;内部转账",Sheet1!$E$5:$E$28252,"&lt;&gt;*调拨*")</f>
        <v>159.69</v>
      </c>
      <c r="I168" s="32">
        <f>SUMIFS(Sheet1!$F$5:$F$28252,Sheet1!$I$5:$I$28252,$B168,Sheet1!$L$5:$L$28252,$A168,Sheet1!$D$5:$D$28252,"饿了么",Sheet1!$E$5:$E$28252,"&lt;&gt;*调拨*")+SUMIFS(Sheet1!$F$5:$F$28252,Sheet1!$I$5:$I$28252,$B168,Sheet1!$L$5:$L$28252,$A168,Sheet1!$E$5:$E$28252,"*饿了么*",Sheet1!$D$5:$D$28252,"&lt;&gt;饿了么",Sheet1!$D$5:$D$28252,"&lt;&gt;内部转款",Sheet1!$D$5:$D$28252,"&lt;&gt;内部转账",Sheet1!$E$5:$E$28252,"&lt;&gt;*调拨*")</f>
        <v>0</v>
      </c>
      <c r="J168" s="32">
        <f>SUMIFS(Sheet1!$F$5:$F$28252,Sheet1!$I$5:$I$28252,$B168,Sheet1!$L$5:$L$28252,$A168,Sheet1!$D$5:$D$28252,"健E卡",Sheet1!$E$5:$E$28252,"&lt;&gt;*调拨*")+SUMIFS(Sheet1!$F$5:$F$28252,Sheet1!$I$5:$I$28252,$B168,Sheet1!$L$5:$L$28252,$A168,Sheet1!$E$5:$E$28252,"*健E卡*",Sheet1!$D$5:$D$28252,"&lt;&gt;健E卡",Sheet1!$D$5:$D$28252,"&lt;&gt;内部转款",Sheet1!$D$5:$D$28252,"&lt;&gt;内部转账",Sheet1!$E$5:$E$28252,"&lt;&gt;*调拨*")</f>
        <v>0</v>
      </c>
      <c r="K168" s="32">
        <f>SUMIFS(Sheet1!$F$5:$F$28252,Sheet1!$I$5:$I$28252,$B168,Sheet1!$L$5:$L$28252,$A168,Sheet1!$D$5:$D$28252,"抖音",Sheet1!$E$5:$E$28252,"&lt;&gt;*调拨*")+SUMIFS(Sheet1!$F$5:$F$28252,Sheet1!$I$5:$I$28252,$B168,Sheet1!$L$5:$L$28252,$A168,Sheet1!$E$5:$E$28252,"*抖音*",Sheet1!$D$5:$D$28252,"&lt;&gt;抖音",Sheet1!$D$5:$D$28252,"&lt;&gt;内部转款",Sheet1!$D$5:$D$28252,"&lt;&gt;内部转账",Sheet1!$E$5:$E$28252,"&lt;&gt;*调拨*")</f>
        <v>0</v>
      </c>
      <c r="L168" s="32">
        <f>SUMIFS(Sheet1!$F$5:$F$28252,Sheet1!$I$5:$I$28252,$B168,Sheet1!$L$5:$L$28252,$A168,Sheet1!$D$5:$D$28252,"医卡通",Sheet1!$E$5:$E$28252,"&lt;&gt;*调拨*")+SUMIFS(Sheet1!$F$5:$F$28252,Sheet1!$I$5:$I$28252,$B168,Sheet1!$L$5:$L$28252,$A168,Sheet1!$E$5:$E$28252,"*医卡通*",Sheet1!$D$5:$D$28252,"&lt;&gt;医卡通",Sheet1!$D$5:$D$28252,"&lt;&gt;内部转款",Sheet1!$D$5:$D$28252,"&lt;&gt;内部转账",Sheet1!$E$5:$E$28252,"&lt;&gt;*调拨*")</f>
        <v>0</v>
      </c>
      <c r="M168" s="32">
        <f>SUMIFS(Sheet1!$F$5:$F$28252,Sheet1!$I$5:$I$28252,$B168,Sheet1!$L$5:$L$28252,$A168,Sheet1!$D$5:$D$28252,"企健网",Sheet1!$E$5:$E$28252,"&lt;&gt;*调拨*")+SUMIFS(Sheet1!$F$5:$F$28252,Sheet1!$I$5:$I$28252,$B168,Sheet1!$L$5:$L$28252,$A168,Sheet1!$E$5:$E$28252,"*企健网*",Sheet1!$D$5:$D$28252,"&lt;&gt;企健网",Sheet1!$D$5:$D$28252,"&lt;&gt;内部转款",Sheet1!$D$5:$D$28252,"&lt;&gt;内部转账",Sheet1!$E$5:$E$28252,"&lt;&gt;*调拨*")</f>
        <v>0</v>
      </c>
      <c r="N168" s="32">
        <f>SUMIFS(Sheet1!$F$5:$F$28252,Sheet1!$I$5:$I$28252,$B168,Sheet1!$L$5:$L$28252,$A168,Sheet1!$D$5:$D$28252,"银联",Sheet1!$E$5:$E$28252,"&lt;&gt;*调拨*")+SUMIFS(Sheet1!$F$5:$F$28252,Sheet1!$I$5:$I$28252,$B168,Sheet1!$L$5:$L$28252,$A168,Sheet1!$E$5:$E$28252,"*银联*",Sheet1!$D$5:$D$28252,"&lt;&gt;银联",Sheet1!$D$5:$D$28252,"&lt;&gt;内部转款",Sheet1!$D$5:$D$28252,"&lt;&gt;内部转账",Sheet1!$E$5:$E$28252,"&lt;&gt;*调拨*")</f>
        <v>0</v>
      </c>
      <c r="O168" s="32">
        <f>SUMIFS(Sheet1!$F$5:$F$28252,Sheet1!$I$5:$I$28252,$B168,Sheet1!$L$5:$L$28252,$A168,Sheet1!$D$5:$D$28252,"京东",Sheet1!$E$5:$E$28252,"&lt;&gt;*调拨*")+SUMIFS(Sheet1!$F$5:$F$28252,Sheet1!$I$5:$I$28252,$B168,Sheet1!$L$5:$L$28252,$A168,Sheet1!$E$5:$E$28252,"*京东*",Sheet1!$D$5:$D$28252,"&lt;&gt;京东",Sheet1!$D$5:$D$28252,"&lt;&gt;内部转款",Sheet1!$D$5:$D$28252,"&lt;&gt;内部转账",Sheet1!$E$5:$E$28252,"&lt;&gt;*调拨*")</f>
        <v>0</v>
      </c>
      <c r="P168" s="32">
        <f>SUMIFS(Sheet1!$F$5:$F$28252,Sheet1!$I$5:$I$28252,$B168,Sheet1!$L$5:$L$28252,$A168,Sheet1!$D$5:$D$28252,"药机微信",Sheet1!$E$5:$E$28252,"&lt;&gt;*调拨*")+SUMIFS(Sheet1!$F$5:$F$28252,Sheet1!$I$5:$I$28252,$B168,Sheet1!$L$5:$L$28252,$A168,Sheet1!$E$5:$E$28252,"*药机微信*",Sheet1!$D$5:$D$28252,"&lt;&gt;药机微信",Sheet1!$D$5:$D$28252,"&lt;&gt;内部转款",Sheet1!$D$5:$D$28252,"&lt;&gt;内部转账",Sheet1!$E$5:$E$28252,"&lt;&gt;*调拨*")</f>
        <v>0</v>
      </c>
      <c r="Q168" s="32">
        <f>SUMIFS(Sheet1!$F$5:$F$28252,Sheet1!$I$5:$I$28252,$B168,Sheet1!$L$5:$L$28252,$A168,Sheet1!$D$5:$D$28252,"亲情卡",Sheet1!$E$5:$E$28252,"&lt;&gt;*调拨*")+SUMIFS(Sheet1!$F$5:$F$28252,Sheet1!$I$5:$I$28252,$B168,Sheet1!$L$5:$L$28252,$A168,Sheet1!$E$5:$E$28252,"*亲情卡*",Sheet1!$D$5:$D$28252,"&lt;&gt;亲情卡",Sheet1!$D$5:$D$28252,"&lt;&gt;内部转款",Sheet1!$D$5:$D$28252,"&lt;&gt;内部转账",Sheet1!$E$5:$E$28252,"&lt;&gt;*调拨*")</f>
        <v>0</v>
      </c>
      <c r="R168" s="32">
        <f>SUMIFS(Sheet1!$F$5:$F$28252,Sheet1!$I$5:$I$28252,$B168,Sheet1!$L$5:$L$28252,$A168,Sheet1!$D$5:$D$28252,"优惠券",Sheet1!$E$5:$E$28252,"&lt;&gt;*调拨*")+SUMIFS(Sheet1!$F$5:$F$28252,Sheet1!$I$5:$I$28252,$B168,Sheet1!$L$5:$L$28252,$A168,Sheet1!$E$5:$E$28252,"*优惠券*",Sheet1!$D$5:$D$28252,"&lt;&gt;优惠券",Sheet1!$D$5:$D$28252,"&lt;&gt;内部转款",Sheet1!$D$5:$D$28252,"&lt;&gt;内部转账",Sheet1!$E$5:$E$28252,"&lt;&gt;*调拨*")</f>
        <v>0</v>
      </c>
      <c r="S168" s="32">
        <f>SUMIFS(Sheet1!$F$5:$F$28252,Sheet1!$I$5:$I$28252,$B168,Sheet1!$L$5:$L$28252,$A168,Sheet1!$D$5:$D$28252,"代金券",Sheet1!$E$5:$E$28252,"&lt;&gt;*调拨*")+SUMIFS(Sheet1!$F$5:$F$28252,Sheet1!$I$5:$I$28252,$B168,Sheet1!$L$5:$L$28252,$A168,Sheet1!$E$5:$E$28252,"*代金券*",Sheet1!$D$5:$D$28252,"&lt;&gt;代金券",Sheet1!$D$5:$D$28252,"&lt;&gt;内部转款",Sheet1!$D$5:$D$28252,"&lt;&gt;内部转账",Sheet1!$E$5:$E$28252,"&lt;&gt;*调拨*")</f>
        <v>0</v>
      </c>
      <c r="T168" s="32">
        <f>SUMIFS(Sheet1!$F$5:$F$28252,Sheet1!$I$5:$I$28252,$B168,Sheet1!$L$5:$L$28252,$A168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168,Sheet1!$L$5:$L$28252,$A168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168,Sheet1!$L$5:$L$28252,$A168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168,Sheet1!$L$5:$L$28252,$A168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68" s="32">
        <f>SUMIFS(Sheet1!$F$5:$F$28252,Sheet1!$I$5:$I$28252,$B168,Sheet1!$L$5:$L$28252,$A168,Sheet1!$E$5:$E$28252,"*调拨*")</f>
        <v>0</v>
      </c>
      <c r="V168" s="32">
        <f>SUMIFS(Sheet1!$F$5:$F$28252,Sheet1!$I$5:$I$28252,$B168,Sheet1!$L$5:$L$28252,$A168,Sheet1!$D$5:$D$28252,"储值",Sheet1!$E$5:$E$28252,"&lt;&gt;*调拨*")+SUMIFS(Sheet1!$F$5:$F$28252,Sheet1!$I$5:$I$28252,$B168,Sheet1!$L$5:$L$28252,$A168,Sheet1!$E$5:$E$28252,"*储值*",Sheet1!$D$5:$D$28252,"&lt;&gt;储值",Sheet1!$D$5:$D$28252,"&lt;&gt;内部转款",Sheet1!$D$5:$D$28252,"&lt;&gt;内部转账",Sheet1!$E$5:$E$28252,"&lt;&gt;*调拨*")</f>
        <v>0</v>
      </c>
      <c r="W168" s="32">
        <f>SUMIFS(Sheet1!$F$5:$F$28252,Sheet1!$I$5:$I$28252,$B168,Sheet1!$L$5:$L$28252,$A168,Sheet1!$D$5:$D$28252,"效期",Sheet1!$E$5:$E$28252,"&lt;&gt;*调拨*")+SUMIFS(Sheet1!$F$5:$F$28252,Sheet1!$I$5:$I$28252,$B168,Sheet1!$L$5:$L$28252,$A168,Sheet1!$E$5:$E$28252,"*效期*",Sheet1!$D$5:$D$28252,"&lt;&gt;效期",Sheet1!$D$5:$D$28252,"&lt;&gt;内部转款",Sheet1!$D$5:$D$28252,"&lt;&gt;内部转账",Sheet1!$E$5:$E$28252,"&lt;&gt;*调拨*")</f>
        <v>9</v>
      </c>
      <c r="X168" s="32">
        <f>SUMIFS(Sheet1!$F$5:$F$28252,Sheet1!$I$5:$I$28252,$B168,Sheet1!$L$5:$L$28252,$A168,Sheet1!$D$5:$D$28252,"内部转款",Sheet1!$E$5:$E$28252,"&lt;&gt;*调拨*")+SUMIFS(Sheet1!$F$5:$F$28252,Sheet1!$I$5:$I$28252,$B168,Sheet1!$L$5:$L$28252,$A168,Sheet1!$D$5:$D$28252,"内部转账",Sheet1!$E$5:$E$28252,"&lt;&gt;*调拨*")</f>
        <v>0</v>
      </c>
      <c r="Y168" s="32">
        <f t="shared" si="12"/>
        <v>0</v>
      </c>
      <c r="Z168" s="32">
        <f>SUMIFS(Sheet1!$F$5:$F$28252,Sheet1!$I$5:$I$28252,$B168,Sheet1!$L$5:$L$28252,$A168)</f>
        <v>28660.88</v>
      </c>
      <c r="AA168" s="32">
        <f>SUMIFS(Sheet1!$G$5:$G$28252,Sheet1!$I$5:$I$28252,$B168,Sheet1!$L$5:$L$28252,$A168,Sheet1!$D$5:$D$28252,"工资",Sheet1!$E$5:$E$28252,"&lt;&gt;*调拨*")+SUMIFS(Sheet1!$G$5:$G$28252,Sheet1!$I$5:$I$28252,$B168,Sheet1!$L$5:$L$28252,$A168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68" s="32">
        <f>SUMIFS(Sheet1!$G$5:$G$28252,Sheet1!$I$5:$I$28252,$B168,Sheet1!$L$5:$L$28252,$A168,Sheet1!$D$5:$D$28252,"水费",Sheet1!$E$5:$E$28252,"&lt;&gt;*调拨*")+SUMIFS(Sheet1!$G$5:$G$28252,Sheet1!$I$5:$I$28252,$B168,Sheet1!$L$5:$L$28252,$A168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68" s="32">
        <f>SUMIFS(Sheet1!$G$5:$G$28252,Sheet1!$I$5:$I$28252,$B168,Sheet1!$L$5:$L$28252,$A168,Sheet1!$D$5:$D$28252,"电费",Sheet1!$E$5:$E$28252,"&lt;&gt;*调拨*")+SUMIFS(Sheet1!$G$5:$G$28252,Sheet1!$I$5:$I$28252,$B168,Sheet1!$L$5:$L$28252,$A168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68" s="32">
        <f>SUMIFS(Sheet1!$G$5:$G$28252,Sheet1!$I$5:$I$28252,$B168,Sheet1!$L$5:$L$28252,$A168,Sheet1!$D$5:$D$28252,"宽带费",Sheet1!$E$5:$E$28252,"&lt;&gt;*调拨*")+SUMIFS(Sheet1!$G$5:$G$28252,Sheet1!$I$5:$I$28252,$B168,Sheet1!$L$5:$L$28252,$A168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68" s="32">
        <f>SUMIFS(Sheet1!$G$5:$G$28252,Sheet1!$I$5:$I$28252,$B168,Sheet1!$L$5:$L$28252,$A168,Sheet1!$D$5:$D$28252,"办公费",Sheet1!$E$5:$E$28252,"&lt;&gt;*调拨*")+SUMIFS(Sheet1!$G$5:$G$28252,Sheet1!$I$5:$I$28252,$B168,Sheet1!$L$5:$L$28252,$A168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68" s="32">
        <f>SUMIFS(Sheet1!$G$5:$G$28252,Sheet1!$I$5:$I$28252,$B168,Sheet1!$L$5:$L$28252,$A168,Sheet1!$D$5:$D$28252,"话费",Sheet1!$E$5:$E$28252,"&lt;&gt;*调拨*")+SUMIFS(Sheet1!$G$5:$G$28252,Sheet1!$I$5:$I$28252,$B168,Sheet1!$L$5:$L$28252,$A168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68" s="32">
        <f>SUMIFS(Sheet1!$G$5:$G$28252,Sheet1!$I$5:$I$28252,$B168,Sheet1!$L$5:$L$28252,$A168,Sheet1!$D$5:$D$28252,"房租",Sheet1!$E$5:$E$28252,"&lt;&gt;*调拨*")+SUMIFS(Sheet1!$G$5:$G$28252,Sheet1!$I$5:$I$28252,$B168,Sheet1!$L$5:$L$28252,$A168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68" s="32">
        <f>SUMIFS(Sheet1!$G$5:$G$28252,Sheet1!$I$5:$I$28252,$B168,Sheet1!$L$5:$L$28252,$A168,Sheet1!$E$5:$E$28252,"*调拨*")</f>
        <v>0</v>
      </c>
      <c r="AI168" s="32">
        <f>SUMIFS(Sheet1!$G$5:$G$28252,Sheet1!$I$5:$I$28252,$B168,Sheet1!$L$5:$L$28252,$A168,Sheet1!$D$5:$D$28252,"内部转款",Sheet1!$E$5:$E$28252,"&lt;&gt;*调拨*")+SUMIFS(Sheet1!$G$5:$G$28252,Sheet1!$I$5:$I$28252,$B168,Sheet1!$L$5:$L$28252,$A168,Sheet1!$D$5:$D$28252,"内部转账",Sheet1!$E$5:$E$28252,"&lt;&gt;*调拨*")</f>
        <v>0</v>
      </c>
      <c r="AJ168" s="32">
        <f t="shared" si="13"/>
        <v>6530.06</v>
      </c>
      <c r="AK168" s="32">
        <f>SUMIFS(Sheet1!$G$5:$G$28252,Sheet1!$I$5:$I$28252,$B168,Sheet1!$L$5:$L$28252,$A168)</f>
        <v>6530.06</v>
      </c>
      <c r="AL168" s="32">
        <f t="shared" si="14"/>
        <v>22130.82</v>
      </c>
    </row>
    <row r="169" ht="16.5" spans="1:38">
      <c r="A169" s="30">
        <v>202603</v>
      </c>
      <c r="B169" s="31" t="s">
        <v>114</v>
      </c>
      <c r="C169" s="32">
        <f>SUMIFS(Sheet1!$F$5:$F$28252,Sheet1!$I$5:$I$28252,$B169,Sheet1!$L$5:$L$28252,$A169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9338.61</v>
      </c>
      <c r="D169" s="32">
        <f>SUMIFS(Sheet1!$F$5:$F$28252,Sheet1!$I$5:$I$28252,$B169,Sheet1!$L$5:$L$28252,$A169,Sheet1!$D$5:$D$28252,"医保即时拨付",Sheet1!$E$5:$E$28252,"&lt;&gt;*调拨*")+SUMIFS(Sheet1!$F$5:$F$28252,Sheet1!$I$5:$I$28252,$B169,Sheet1!$L$5:$L$28252,$A169,Sheet1!$E$5:$E$28252,"*医保即时拨付*",Sheet1!$D$5:$D$28252,"&lt;&gt;医保即时拨付",Sheet1!$D$5:$D$28252,"&lt;&gt;内部转款",Sheet1!$D$5:$D$28252,"&lt;&gt;内部转账",Sheet1!$E$5:$E$28252,"&lt;&gt;*调拨*")</f>
        <v>0</v>
      </c>
      <c r="E169" s="32">
        <f>SUMIFS(Sheet1!$F$5:$F$28252,Sheet1!$I$5:$I$28252,$B169,Sheet1!$L$5:$L$28252,$A169,Sheet1!$D$5:$D$28252,"医保",Sheet1!$E$5:$E$28252,"&lt;&gt;*调拨*",Sheet1!$E$5:$E$28252,"&lt;&gt;*医保即时拨付*")+SUMIFS(Sheet1!$F$5:$F$28252,Sheet1!$I$5:$I$28252,$B169,Sheet1!$L$5:$L$28252,$A169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69" s="32">
        <f>SUMIFS(Sheet1!$F$5:$F$28252,Sheet1!$I$5:$I$28252,$B169,Sheet1!$L$5:$L$28252,$A169,Sheet1!$D$5:$D$28252,"聚合",Sheet1!$E$5:$E$28252,"&lt;&gt;*调拨*")+SUMIFS(Sheet1!$F$5:$F$28252,Sheet1!$I$5:$I$28252,$B169,Sheet1!$L$5:$L$28252,$A169,Sheet1!$E$5:$E$28252,"*聚合*",Sheet1!$D$5:$D$28252,"&lt;&gt;聚合",Sheet1!$D$5:$D$28252,"&lt;&gt;内部转款",Sheet1!$D$5:$D$28252,"&lt;&gt;内部转账",Sheet1!$E$5:$E$28252,"&lt;&gt;*调拨*")</f>
        <v>25393.75</v>
      </c>
      <c r="G169" s="32">
        <f>SUMIFS(Sheet1!$F$5:$F$28252,Sheet1!$I$5:$I$28252,$B169,Sheet1!$L$5:$L$28252,$A169,Sheet1!$D$5:$D$28252,"24小时微信",Sheet1!$E$5:$E$28252,"&lt;&gt;*调拨*")+SUMIFS(Sheet1!$F$5:$F$28252,Sheet1!$I$5:$I$28252,$B169,Sheet1!$L$5:$L$28252,$A169,Sheet1!$E$5:$E$28252,"*24小时微信*",Sheet1!$D$5:$D$28252,"&lt;&gt;24小时微信",Sheet1!$D$5:$D$28252,"&lt;&gt;内部转款",Sheet1!$D$5:$D$28252,"&lt;&gt;内部转账",Sheet1!$E$5:$E$28252,"&lt;&gt;*调拨*")</f>
        <v>1000.81</v>
      </c>
      <c r="H169" s="32">
        <f>SUMIFS(Sheet1!$F$5:$F$28252,Sheet1!$I$5:$I$28252,$B169,Sheet1!$L$5:$L$28252,$A169,Sheet1!$D$5:$D$28252,"美团",Sheet1!$E$5:$E$28252,"&lt;&gt;*调拨*")+SUMIFS(Sheet1!$F$5:$F$28252,Sheet1!$I$5:$I$28252,$B169,Sheet1!$L$5:$L$28252,$A169,Sheet1!$E$5:$E$28252,"*美团*",Sheet1!$D$5:$D$28252,"&lt;&gt;美团",Sheet1!$D$5:$D$28252,"&lt;&gt;内部转款",Sheet1!$D$5:$D$28252,"&lt;&gt;内部转账",Sheet1!$E$5:$E$28252,"&lt;&gt;*调拨*")</f>
        <v>546.25</v>
      </c>
      <c r="I169" s="32">
        <f>SUMIFS(Sheet1!$F$5:$F$28252,Sheet1!$I$5:$I$28252,$B169,Sheet1!$L$5:$L$28252,$A169,Sheet1!$D$5:$D$28252,"饿了么",Sheet1!$E$5:$E$28252,"&lt;&gt;*调拨*")+SUMIFS(Sheet1!$F$5:$F$28252,Sheet1!$I$5:$I$28252,$B169,Sheet1!$L$5:$L$28252,$A169,Sheet1!$E$5:$E$28252,"*饿了么*",Sheet1!$D$5:$D$28252,"&lt;&gt;饿了么",Sheet1!$D$5:$D$28252,"&lt;&gt;内部转款",Sheet1!$D$5:$D$28252,"&lt;&gt;内部转账",Sheet1!$E$5:$E$28252,"&lt;&gt;*调拨*")</f>
        <v>0</v>
      </c>
      <c r="J169" s="32">
        <f>SUMIFS(Sheet1!$F$5:$F$28252,Sheet1!$I$5:$I$28252,$B169,Sheet1!$L$5:$L$28252,$A169,Sheet1!$D$5:$D$28252,"健E卡",Sheet1!$E$5:$E$28252,"&lt;&gt;*调拨*")+SUMIFS(Sheet1!$F$5:$F$28252,Sheet1!$I$5:$I$28252,$B169,Sheet1!$L$5:$L$28252,$A169,Sheet1!$E$5:$E$28252,"*健E卡*",Sheet1!$D$5:$D$28252,"&lt;&gt;健E卡",Sheet1!$D$5:$D$28252,"&lt;&gt;内部转款",Sheet1!$D$5:$D$28252,"&lt;&gt;内部转账",Sheet1!$E$5:$E$28252,"&lt;&gt;*调拨*")</f>
        <v>22612.16</v>
      </c>
      <c r="K169" s="32">
        <f>SUMIFS(Sheet1!$F$5:$F$28252,Sheet1!$I$5:$I$28252,$B169,Sheet1!$L$5:$L$28252,$A169,Sheet1!$D$5:$D$28252,"抖音",Sheet1!$E$5:$E$28252,"&lt;&gt;*调拨*")+SUMIFS(Sheet1!$F$5:$F$28252,Sheet1!$I$5:$I$28252,$B169,Sheet1!$L$5:$L$28252,$A169,Sheet1!$E$5:$E$28252,"*抖音*",Sheet1!$D$5:$D$28252,"&lt;&gt;抖音",Sheet1!$D$5:$D$28252,"&lt;&gt;内部转款",Sheet1!$D$5:$D$28252,"&lt;&gt;内部转账",Sheet1!$E$5:$E$28252,"&lt;&gt;*调拨*")</f>
        <v>0</v>
      </c>
      <c r="L169" s="32">
        <f>SUMIFS(Sheet1!$F$5:$F$28252,Sheet1!$I$5:$I$28252,$B169,Sheet1!$L$5:$L$28252,$A169,Sheet1!$D$5:$D$28252,"医卡通",Sheet1!$E$5:$E$28252,"&lt;&gt;*调拨*")+SUMIFS(Sheet1!$F$5:$F$28252,Sheet1!$I$5:$I$28252,$B169,Sheet1!$L$5:$L$28252,$A169,Sheet1!$E$5:$E$28252,"*医卡通*",Sheet1!$D$5:$D$28252,"&lt;&gt;医卡通",Sheet1!$D$5:$D$28252,"&lt;&gt;内部转款",Sheet1!$D$5:$D$28252,"&lt;&gt;内部转账",Sheet1!$E$5:$E$28252,"&lt;&gt;*调拨*")</f>
        <v>0</v>
      </c>
      <c r="M169" s="32">
        <f>SUMIFS(Sheet1!$F$5:$F$28252,Sheet1!$I$5:$I$28252,$B169,Sheet1!$L$5:$L$28252,$A169,Sheet1!$D$5:$D$28252,"企健网",Sheet1!$E$5:$E$28252,"&lt;&gt;*调拨*")+SUMIFS(Sheet1!$F$5:$F$28252,Sheet1!$I$5:$I$28252,$B169,Sheet1!$L$5:$L$28252,$A169,Sheet1!$E$5:$E$28252,"*企健网*",Sheet1!$D$5:$D$28252,"&lt;&gt;企健网",Sheet1!$D$5:$D$28252,"&lt;&gt;内部转款",Sheet1!$D$5:$D$28252,"&lt;&gt;内部转账",Sheet1!$E$5:$E$28252,"&lt;&gt;*调拨*")</f>
        <v>0</v>
      </c>
      <c r="N169" s="32">
        <f>SUMIFS(Sheet1!$F$5:$F$28252,Sheet1!$I$5:$I$28252,$B169,Sheet1!$L$5:$L$28252,$A169,Sheet1!$D$5:$D$28252,"银联",Sheet1!$E$5:$E$28252,"&lt;&gt;*调拨*")+SUMIFS(Sheet1!$F$5:$F$28252,Sheet1!$I$5:$I$28252,$B169,Sheet1!$L$5:$L$28252,$A169,Sheet1!$E$5:$E$28252,"*银联*",Sheet1!$D$5:$D$28252,"&lt;&gt;银联",Sheet1!$D$5:$D$28252,"&lt;&gt;内部转款",Sheet1!$D$5:$D$28252,"&lt;&gt;内部转账",Sheet1!$E$5:$E$28252,"&lt;&gt;*调拨*")</f>
        <v>0</v>
      </c>
      <c r="O169" s="32">
        <f>SUMIFS(Sheet1!$F$5:$F$28252,Sheet1!$I$5:$I$28252,$B169,Sheet1!$L$5:$L$28252,$A169,Sheet1!$D$5:$D$28252,"京东",Sheet1!$E$5:$E$28252,"&lt;&gt;*调拨*")+SUMIFS(Sheet1!$F$5:$F$28252,Sheet1!$I$5:$I$28252,$B169,Sheet1!$L$5:$L$28252,$A169,Sheet1!$E$5:$E$28252,"*京东*",Sheet1!$D$5:$D$28252,"&lt;&gt;京东",Sheet1!$D$5:$D$28252,"&lt;&gt;内部转款",Sheet1!$D$5:$D$28252,"&lt;&gt;内部转账",Sheet1!$E$5:$E$28252,"&lt;&gt;*调拨*")</f>
        <v>0</v>
      </c>
      <c r="P169" s="32">
        <f>SUMIFS(Sheet1!$F$5:$F$28252,Sheet1!$I$5:$I$28252,$B169,Sheet1!$L$5:$L$28252,$A169,Sheet1!$D$5:$D$28252,"药机微信",Sheet1!$E$5:$E$28252,"&lt;&gt;*调拨*")+SUMIFS(Sheet1!$F$5:$F$28252,Sheet1!$I$5:$I$28252,$B169,Sheet1!$L$5:$L$28252,$A169,Sheet1!$E$5:$E$28252,"*药机微信*",Sheet1!$D$5:$D$28252,"&lt;&gt;药机微信",Sheet1!$D$5:$D$28252,"&lt;&gt;内部转款",Sheet1!$D$5:$D$28252,"&lt;&gt;内部转账",Sheet1!$E$5:$E$28252,"&lt;&gt;*调拨*")</f>
        <v>0</v>
      </c>
      <c r="Q169" s="32">
        <f>SUMIFS(Sheet1!$F$5:$F$28252,Sheet1!$I$5:$I$28252,$B169,Sheet1!$L$5:$L$28252,$A169,Sheet1!$D$5:$D$28252,"亲情卡",Sheet1!$E$5:$E$28252,"&lt;&gt;*调拨*")+SUMIFS(Sheet1!$F$5:$F$28252,Sheet1!$I$5:$I$28252,$B169,Sheet1!$L$5:$L$28252,$A169,Sheet1!$E$5:$E$28252,"*亲情卡*",Sheet1!$D$5:$D$28252,"&lt;&gt;亲情卡",Sheet1!$D$5:$D$28252,"&lt;&gt;内部转款",Sheet1!$D$5:$D$28252,"&lt;&gt;内部转账",Sheet1!$E$5:$E$28252,"&lt;&gt;*调拨*")</f>
        <v>0</v>
      </c>
      <c r="R169" s="32">
        <f>SUMIFS(Sheet1!$F$5:$F$28252,Sheet1!$I$5:$I$28252,$B169,Sheet1!$L$5:$L$28252,$A169,Sheet1!$D$5:$D$28252,"优惠券",Sheet1!$E$5:$E$28252,"&lt;&gt;*调拨*")+SUMIFS(Sheet1!$F$5:$F$28252,Sheet1!$I$5:$I$28252,$B169,Sheet1!$L$5:$L$28252,$A169,Sheet1!$E$5:$E$28252,"*优惠券*",Sheet1!$D$5:$D$28252,"&lt;&gt;优惠券",Sheet1!$D$5:$D$28252,"&lt;&gt;内部转款",Sheet1!$D$5:$D$28252,"&lt;&gt;内部转账",Sheet1!$E$5:$E$28252,"&lt;&gt;*调拨*")</f>
        <v>0</v>
      </c>
      <c r="S169" s="32">
        <f>SUMIFS(Sheet1!$F$5:$F$28252,Sheet1!$I$5:$I$28252,$B169,Sheet1!$L$5:$L$28252,$A169,Sheet1!$D$5:$D$28252,"代金券",Sheet1!$E$5:$E$28252,"&lt;&gt;*调拨*")+SUMIFS(Sheet1!$F$5:$F$28252,Sheet1!$I$5:$I$28252,$B169,Sheet1!$L$5:$L$28252,$A169,Sheet1!$E$5:$E$28252,"*代金券*",Sheet1!$D$5:$D$28252,"&lt;&gt;代金券",Sheet1!$D$5:$D$28252,"&lt;&gt;内部转款",Sheet1!$D$5:$D$28252,"&lt;&gt;内部转账",Sheet1!$E$5:$E$28252,"&lt;&gt;*调拨*")</f>
        <v>0</v>
      </c>
      <c r="T169" s="32">
        <f>SUMIFS(Sheet1!$F$5:$F$28252,Sheet1!$I$5:$I$28252,$B169,Sheet1!$L$5:$L$28252,$A169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169,Sheet1!$L$5:$L$28252,$A169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169,Sheet1!$L$5:$L$28252,$A169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169,Sheet1!$L$5:$L$28252,$A169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69" s="32">
        <f>SUMIFS(Sheet1!$F$5:$F$28252,Sheet1!$I$5:$I$28252,$B169,Sheet1!$L$5:$L$28252,$A169,Sheet1!$E$5:$E$28252,"*调拨*")</f>
        <v>0</v>
      </c>
      <c r="V169" s="32">
        <f>SUMIFS(Sheet1!$F$5:$F$28252,Sheet1!$I$5:$I$28252,$B169,Sheet1!$L$5:$L$28252,$A169,Sheet1!$D$5:$D$28252,"储值",Sheet1!$E$5:$E$28252,"&lt;&gt;*调拨*")+SUMIFS(Sheet1!$F$5:$F$28252,Sheet1!$I$5:$I$28252,$B169,Sheet1!$L$5:$L$28252,$A169,Sheet1!$E$5:$E$28252,"*储值*",Sheet1!$D$5:$D$28252,"&lt;&gt;储值",Sheet1!$D$5:$D$28252,"&lt;&gt;内部转款",Sheet1!$D$5:$D$28252,"&lt;&gt;内部转账",Sheet1!$E$5:$E$28252,"&lt;&gt;*调拨*")</f>
        <v>0</v>
      </c>
      <c r="W169" s="32">
        <f>SUMIFS(Sheet1!$F$5:$F$28252,Sheet1!$I$5:$I$28252,$B169,Sheet1!$L$5:$L$28252,$A169,Sheet1!$D$5:$D$28252,"效期",Sheet1!$E$5:$E$28252,"&lt;&gt;*调拨*")+SUMIFS(Sheet1!$F$5:$F$28252,Sheet1!$I$5:$I$28252,$B169,Sheet1!$L$5:$L$28252,$A169,Sheet1!$E$5:$E$28252,"*效期*",Sheet1!$D$5:$D$28252,"&lt;&gt;效期",Sheet1!$D$5:$D$28252,"&lt;&gt;内部转款",Sheet1!$D$5:$D$28252,"&lt;&gt;内部转账",Sheet1!$E$5:$E$28252,"&lt;&gt;*调拨*")</f>
        <v>48.9</v>
      </c>
      <c r="X169" s="32">
        <f>SUMIFS(Sheet1!$F$5:$F$28252,Sheet1!$I$5:$I$28252,$B169,Sheet1!$L$5:$L$28252,$A169,Sheet1!$D$5:$D$28252,"内部转款",Sheet1!$E$5:$E$28252,"&lt;&gt;*调拨*")+SUMIFS(Sheet1!$F$5:$F$28252,Sheet1!$I$5:$I$28252,$B169,Sheet1!$L$5:$L$28252,$A169,Sheet1!$D$5:$D$28252,"内部转账",Sheet1!$E$5:$E$28252,"&lt;&gt;*调拨*")</f>
        <v>0</v>
      </c>
      <c r="Y169" s="32">
        <f t="shared" si="12"/>
        <v>0</v>
      </c>
      <c r="Z169" s="32">
        <f>SUMIFS(Sheet1!$F$5:$F$28252,Sheet1!$I$5:$I$28252,$B169,Sheet1!$L$5:$L$28252,$A169)</f>
        <v>58940.48</v>
      </c>
      <c r="AA169" s="32">
        <f>SUMIFS(Sheet1!$G$5:$G$28252,Sheet1!$I$5:$I$28252,$B169,Sheet1!$L$5:$L$28252,$A169,Sheet1!$D$5:$D$28252,"工资",Sheet1!$E$5:$E$28252,"&lt;&gt;*调拨*")+SUMIFS(Sheet1!$G$5:$G$28252,Sheet1!$I$5:$I$28252,$B169,Sheet1!$L$5:$L$28252,$A169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69" s="32">
        <f>SUMIFS(Sheet1!$G$5:$G$28252,Sheet1!$I$5:$I$28252,$B169,Sheet1!$L$5:$L$28252,$A169,Sheet1!$D$5:$D$28252,"水费",Sheet1!$E$5:$E$28252,"&lt;&gt;*调拨*")+SUMIFS(Sheet1!$G$5:$G$28252,Sheet1!$I$5:$I$28252,$B169,Sheet1!$L$5:$L$28252,$A169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69" s="32">
        <f>SUMIFS(Sheet1!$G$5:$G$28252,Sheet1!$I$5:$I$28252,$B169,Sheet1!$L$5:$L$28252,$A169,Sheet1!$D$5:$D$28252,"电费",Sheet1!$E$5:$E$28252,"&lt;&gt;*调拨*")+SUMIFS(Sheet1!$G$5:$G$28252,Sheet1!$I$5:$I$28252,$B169,Sheet1!$L$5:$L$28252,$A169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69" s="32">
        <f>SUMIFS(Sheet1!$G$5:$G$28252,Sheet1!$I$5:$I$28252,$B169,Sheet1!$L$5:$L$28252,$A169,Sheet1!$D$5:$D$28252,"宽带费",Sheet1!$E$5:$E$28252,"&lt;&gt;*调拨*")+SUMIFS(Sheet1!$G$5:$G$28252,Sheet1!$I$5:$I$28252,$B169,Sheet1!$L$5:$L$28252,$A169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69" s="32">
        <f>SUMIFS(Sheet1!$G$5:$G$28252,Sheet1!$I$5:$I$28252,$B169,Sheet1!$L$5:$L$28252,$A169,Sheet1!$D$5:$D$28252,"办公费",Sheet1!$E$5:$E$28252,"&lt;&gt;*调拨*")+SUMIFS(Sheet1!$G$5:$G$28252,Sheet1!$I$5:$I$28252,$B169,Sheet1!$L$5:$L$28252,$A169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69" s="32">
        <f>SUMIFS(Sheet1!$G$5:$G$28252,Sheet1!$I$5:$I$28252,$B169,Sheet1!$L$5:$L$28252,$A169,Sheet1!$D$5:$D$28252,"话费",Sheet1!$E$5:$E$28252,"&lt;&gt;*调拨*")+SUMIFS(Sheet1!$G$5:$G$28252,Sheet1!$I$5:$I$28252,$B169,Sheet1!$L$5:$L$28252,$A169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69" s="32">
        <f>SUMIFS(Sheet1!$G$5:$G$28252,Sheet1!$I$5:$I$28252,$B169,Sheet1!$L$5:$L$28252,$A169,Sheet1!$D$5:$D$28252,"房租",Sheet1!$E$5:$E$28252,"&lt;&gt;*调拨*")+SUMIFS(Sheet1!$G$5:$G$28252,Sheet1!$I$5:$I$28252,$B169,Sheet1!$L$5:$L$28252,$A169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69" s="32">
        <f>SUMIFS(Sheet1!$G$5:$G$28252,Sheet1!$I$5:$I$28252,$B169,Sheet1!$L$5:$L$28252,$A169,Sheet1!$E$5:$E$28252,"*调拨*")</f>
        <v>0</v>
      </c>
      <c r="AI169" s="32">
        <f>SUMIFS(Sheet1!$G$5:$G$28252,Sheet1!$I$5:$I$28252,$B169,Sheet1!$L$5:$L$28252,$A169,Sheet1!$D$5:$D$28252,"内部转款",Sheet1!$E$5:$E$28252,"&lt;&gt;*调拨*")+SUMIFS(Sheet1!$G$5:$G$28252,Sheet1!$I$5:$I$28252,$B169,Sheet1!$L$5:$L$28252,$A169,Sheet1!$D$5:$D$28252,"内部转账",Sheet1!$E$5:$E$28252,"&lt;&gt;*调拨*")</f>
        <v>0</v>
      </c>
      <c r="AJ169" s="32">
        <f t="shared" si="13"/>
        <v>6281.88</v>
      </c>
      <c r="AK169" s="32">
        <f>SUMIFS(Sheet1!$G$5:$G$28252,Sheet1!$I$5:$I$28252,$B169,Sheet1!$L$5:$L$28252,$A169)</f>
        <v>6281.88</v>
      </c>
      <c r="AL169" s="32">
        <f t="shared" si="14"/>
        <v>52658.6</v>
      </c>
    </row>
    <row r="170" ht="16.5" spans="1:38">
      <c r="A170" s="30">
        <v>202603</v>
      </c>
      <c r="B170" s="31" t="s">
        <v>103</v>
      </c>
      <c r="C170" s="32">
        <f>SUMIFS(Sheet1!$F$5:$F$28252,Sheet1!$I$5:$I$28252,$B170,Sheet1!$L$5:$L$28252,$A170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14436.03</v>
      </c>
      <c r="D170" s="32">
        <f>SUMIFS(Sheet1!$F$5:$F$28252,Sheet1!$I$5:$I$28252,$B170,Sheet1!$L$5:$L$28252,$A170,Sheet1!$D$5:$D$28252,"医保即时拨付",Sheet1!$E$5:$E$28252,"&lt;&gt;*调拨*")+SUMIFS(Sheet1!$F$5:$F$28252,Sheet1!$I$5:$I$28252,$B170,Sheet1!$L$5:$L$28252,$A170,Sheet1!$E$5:$E$28252,"*医保即时拨付*",Sheet1!$D$5:$D$28252,"&lt;&gt;医保即时拨付",Sheet1!$D$5:$D$28252,"&lt;&gt;内部转款",Sheet1!$D$5:$D$28252,"&lt;&gt;内部转账",Sheet1!$E$5:$E$28252,"&lt;&gt;*调拨*")</f>
        <v>0</v>
      </c>
      <c r="E170" s="32">
        <f>SUMIFS(Sheet1!$F$5:$F$28252,Sheet1!$I$5:$I$28252,$B170,Sheet1!$L$5:$L$28252,$A170,Sheet1!$D$5:$D$28252,"医保",Sheet1!$E$5:$E$28252,"&lt;&gt;*调拨*",Sheet1!$E$5:$E$28252,"&lt;&gt;*医保即时拨付*")+SUMIFS(Sheet1!$F$5:$F$28252,Sheet1!$I$5:$I$28252,$B170,Sheet1!$L$5:$L$28252,$A170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70" s="32">
        <f>SUMIFS(Sheet1!$F$5:$F$28252,Sheet1!$I$5:$I$28252,$B170,Sheet1!$L$5:$L$28252,$A170,Sheet1!$D$5:$D$28252,"聚合",Sheet1!$E$5:$E$28252,"&lt;&gt;*调拨*")+SUMIFS(Sheet1!$F$5:$F$28252,Sheet1!$I$5:$I$28252,$B170,Sheet1!$L$5:$L$28252,$A170,Sheet1!$E$5:$E$28252,"*聚合*",Sheet1!$D$5:$D$28252,"&lt;&gt;聚合",Sheet1!$D$5:$D$28252,"&lt;&gt;内部转款",Sheet1!$D$5:$D$28252,"&lt;&gt;内部转账",Sheet1!$E$5:$E$28252,"&lt;&gt;*调拨*")</f>
        <v>21385.65</v>
      </c>
      <c r="G170" s="32">
        <f>SUMIFS(Sheet1!$F$5:$F$28252,Sheet1!$I$5:$I$28252,$B170,Sheet1!$L$5:$L$28252,$A170,Sheet1!$D$5:$D$28252,"24小时微信",Sheet1!$E$5:$E$28252,"&lt;&gt;*调拨*")+SUMIFS(Sheet1!$F$5:$F$28252,Sheet1!$I$5:$I$28252,$B170,Sheet1!$L$5:$L$28252,$A170,Sheet1!$E$5:$E$28252,"*24小时微信*",Sheet1!$D$5:$D$28252,"&lt;&gt;24小时微信",Sheet1!$D$5:$D$28252,"&lt;&gt;内部转款",Sheet1!$D$5:$D$28252,"&lt;&gt;内部转账",Sheet1!$E$5:$E$28252,"&lt;&gt;*调拨*")</f>
        <v>0</v>
      </c>
      <c r="H170" s="32">
        <f>SUMIFS(Sheet1!$F$5:$F$28252,Sheet1!$I$5:$I$28252,$B170,Sheet1!$L$5:$L$28252,$A170,Sheet1!$D$5:$D$28252,"美团",Sheet1!$E$5:$E$28252,"&lt;&gt;*调拨*")+SUMIFS(Sheet1!$F$5:$F$28252,Sheet1!$I$5:$I$28252,$B170,Sheet1!$L$5:$L$28252,$A170,Sheet1!$E$5:$E$28252,"*美团*",Sheet1!$D$5:$D$28252,"&lt;&gt;美团",Sheet1!$D$5:$D$28252,"&lt;&gt;内部转款",Sheet1!$D$5:$D$28252,"&lt;&gt;内部转账",Sheet1!$E$5:$E$28252,"&lt;&gt;*调拨*")</f>
        <v>0</v>
      </c>
      <c r="I170" s="32">
        <f>SUMIFS(Sheet1!$F$5:$F$28252,Sheet1!$I$5:$I$28252,$B170,Sheet1!$L$5:$L$28252,$A170,Sheet1!$D$5:$D$28252,"饿了么",Sheet1!$E$5:$E$28252,"&lt;&gt;*调拨*")+SUMIFS(Sheet1!$F$5:$F$28252,Sheet1!$I$5:$I$28252,$B170,Sheet1!$L$5:$L$28252,$A170,Sheet1!$E$5:$E$28252,"*饿了么*",Sheet1!$D$5:$D$28252,"&lt;&gt;饿了么",Sheet1!$D$5:$D$28252,"&lt;&gt;内部转款",Sheet1!$D$5:$D$28252,"&lt;&gt;内部转账",Sheet1!$E$5:$E$28252,"&lt;&gt;*调拨*")</f>
        <v>0</v>
      </c>
      <c r="J170" s="32">
        <f>SUMIFS(Sheet1!$F$5:$F$28252,Sheet1!$I$5:$I$28252,$B170,Sheet1!$L$5:$L$28252,$A170,Sheet1!$D$5:$D$28252,"健E卡",Sheet1!$E$5:$E$28252,"&lt;&gt;*调拨*")+SUMIFS(Sheet1!$F$5:$F$28252,Sheet1!$I$5:$I$28252,$B170,Sheet1!$L$5:$L$28252,$A170,Sheet1!$E$5:$E$28252,"*健E卡*",Sheet1!$D$5:$D$28252,"&lt;&gt;健E卡",Sheet1!$D$5:$D$28252,"&lt;&gt;内部转款",Sheet1!$D$5:$D$28252,"&lt;&gt;内部转账",Sheet1!$E$5:$E$28252,"&lt;&gt;*调拨*")</f>
        <v>0</v>
      </c>
      <c r="K170" s="32">
        <f>SUMIFS(Sheet1!$F$5:$F$28252,Sheet1!$I$5:$I$28252,$B170,Sheet1!$L$5:$L$28252,$A170,Sheet1!$D$5:$D$28252,"抖音",Sheet1!$E$5:$E$28252,"&lt;&gt;*调拨*")+SUMIFS(Sheet1!$F$5:$F$28252,Sheet1!$I$5:$I$28252,$B170,Sheet1!$L$5:$L$28252,$A170,Sheet1!$E$5:$E$28252,"*抖音*",Sheet1!$D$5:$D$28252,"&lt;&gt;抖音",Sheet1!$D$5:$D$28252,"&lt;&gt;内部转款",Sheet1!$D$5:$D$28252,"&lt;&gt;内部转账",Sheet1!$E$5:$E$28252,"&lt;&gt;*调拨*")</f>
        <v>0</v>
      </c>
      <c r="L170" s="32">
        <f>SUMIFS(Sheet1!$F$5:$F$28252,Sheet1!$I$5:$I$28252,$B170,Sheet1!$L$5:$L$28252,$A170,Sheet1!$D$5:$D$28252,"医卡通",Sheet1!$E$5:$E$28252,"&lt;&gt;*调拨*")+SUMIFS(Sheet1!$F$5:$F$28252,Sheet1!$I$5:$I$28252,$B170,Sheet1!$L$5:$L$28252,$A170,Sheet1!$E$5:$E$28252,"*医卡通*",Sheet1!$D$5:$D$28252,"&lt;&gt;医卡通",Sheet1!$D$5:$D$28252,"&lt;&gt;内部转款",Sheet1!$D$5:$D$28252,"&lt;&gt;内部转账",Sheet1!$E$5:$E$28252,"&lt;&gt;*调拨*")</f>
        <v>0</v>
      </c>
      <c r="M170" s="32">
        <f>SUMIFS(Sheet1!$F$5:$F$28252,Sheet1!$I$5:$I$28252,$B170,Sheet1!$L$5:$L$28252,$A170,Sheet1!$D$5:$D$28252,"企健网",Sheet1!$E$5:$E$28252,"&lt;&gt;*调拨*")+SUMIFS(Sheet1!$F$5:$F$28252,Sheet1!$I$5:$I$28252,$B170,Sheet1!$L$5:$L$28252,$A170,Sheet1!$E$5:$E$28252,"*企健网*",Sheet1!$D$5:$D$28252,"&lt;&gt;企健网",Sheet1!$D$5:$D$28252,"&lt;&gt;内部转款",Sheet1!$D$5:$D$28252,"&lt;&gt;内部转账",Sheet1!$E$5:$E$28252,"&lt;&gt;*调拨*")</f>
        <v>0</v>
      </c>
      <c r="N170" s="32">
        <f>SUMIFS(Sheet1!$F$5:$F$28252,Sheet1!$I$5:$I$28252,$B170,Sheet1!$L$5:$L$28252,$A170,Sheet1!$D$5:$D$28252,"银联",Sheet1!$E$5:$E$28252,"&lt;&gt;*调拨*")+SUMIFS(Sheet1!$F$5:$F$28252,Sheet1!$I$5:$I$28252,$B170,Sheet1!$L$5:$L$28252,$A170,Sheet1!$E$5:$E$28252,"*银联*",Sheet1!$D$5:$D$28252,"&lt;&gt;银联",Sheet1!$D$5:$D$28252,"&lt;&gt;内部转款",Sheet1!$D$5:$D$28252,"&lt;&gt;内部转账",Sheet1!$E$5:$E$28252,"&lt;&gt;*调拨*")</f>
        <v>0</v>
      </c>
      <c r="O170" s="32">
        <f>SUMIFS(Sheet1!$F$5:$F$28252,Sheet1!$I$5:$I$28252,$B170,Sheet1!$L$5:$L$28252,$A170,Sheet1!$D$5:$D$28252,"京东",Sheet1!$E$5:$E$28252,"&lt;&gt;*调拨*")+SUMIFS(Sheet1!$F$5:$F$28252,Sheet1!$I$5:$I$28252,$B170,Sheet1!$L$5:$L$28252,$A170,Sheet1!$E$5:$E$28252,"*京东*",Sheet1!$D$5:$D$28252,"&lt;&gt;京东",Sheet1!$D$5:$D$28252,"&lt;&gt;内部转款",Sheet1!$D$5:$D$28252,"&lt;&gt;内部转账",Sheet1!$E$5:$E$28252,"&lt;&gt;*调拨*")</f>
        <v>0</v>
      </c>
      <c r="P170" s="32">
        <f>SUMIFS(Sheet1!$F$5:$F$28252,Sheet1!$I$5:$I$28252,$B170,Sheet1!$L$5:$L$28252,$A170,Sheet1!$D$5:$D$28252,"药机微信",Sheet1!$E$5:$E$28252,"&lt;&gt;*调拨*")+SUMIFS(Sheet1!$F$5:$F$28252,Sheet1!$I$5:$I$28252,$B170,Sheet1!$L$5:$L$28252,$A170,Sheet1!$E$5:$E$28252,"*药机微信*",Sheet1!$D$5:$D$28252,"&lt;&gt;药机微信",Sheet1!$D$5:$D$28252,"&lt;&gt;内部转款",Sheet1!$D$5:$D$28252,"&lt;&gt;内部转账",Sheet1!$E$5:$E$28252,"&lt;&gt;*调拨*")</f>
        <v>0</v>
      </c>
      <c r="Q170" s="32">
        <f>SUMIFS(Sheet1!$F$5:$F$28252,Sheet1!$I$5:$I$28252,$B170,Sheet1!$L$5:$L$28252,$A170,Sheet1!$D$5:$D$28252,"亲情卡",Sheet1!$E$5:$E$28252,"&lt;&gt;*调拨*")+SUMIFS(Sheet1!$F$5:$F$28252,Sheet1!$I$5:$I$28252,$B170,Sheet1!$L$5:$L$28252,$A170,Sheet1!$E$5:$E$28252,"*亲情卡*",Sheet1!$D$5:$D$28252,"&lt;&gt;亲情卡",Sheet1!$D$5:$D$28252,"&lt;&gt;内部转款",Sheet1!$D$5:$D$28252,"&lt;&gt;内部转账",Sheet1!$E$5:$E$28252,"&lt;&gt;*调拨*")</f>
        <v>0</v>
      </c>
      <c r="R170" s="32">
        <f>SUMIFS(Sheet1!$F$5:$F$28252,Sheet1!$I$5:$I$28252,$B170,Sheet1!$L$5:$L$28252,$A170,Sheet1!$D$5:$D$28252,"优惠券",Sheet1!$E$5:$E$28252,"&lt;&gt;*调拨*")+SUMIFS(Sheet1!$F$5:$F$28252,Sheet1!$I$5:$I$28252,$B170,Sheet1!$L$5:$L$28252,$A170,Sheet1!$E$5:$E$28252,"*优惠券*",Sheet1!$D$5:$D$28252,"&lt;&gt;优惠券",Sheet1!$D$5:$D$28252,"&lt;&gt;内部转款",Sheet1!$D$5:$D$28252,"&lt;&gt;内部转账",Sheet1!$E$5:$E$28252,"&lt;&gt;*调拨*")</f>
        <v>0</v>
      </c>
      <c r="S170" s="32">
        <f>SUMIFS(Sheet1!$F$5:$F$28252,Sheet1!$I$5:$I$28252,$B170,Sheet1!$L$5:$L$28252,$A170,Sheet1!$D$5:$D$28252,"代金券",Sheet1!$E$5:$E$28252,"&lt;&gt;*调拨*")+SUMIFS(Sheet1!$F$5:$F$28252,Sheet1!$I$5:$I$28252,$B170,Sheet1!$L$5:$L$28252,$A170,Sheet1!$E$5:$E$28252,"*代金券*",Sheet1!$D$5:$D$28252,"&lt;&gt;代金券",Sheet1!$D$5:$D$28252,"&lt;&gt;内部转款",Sheet1!$D$5:$D$28252,"&lt;&gt;内部转账",Sheet1!$E$5:$E$28252,"&lt;&gt;*调拨*")</f>
        <v>0</v>
      </c>
      <c r="T170" s="32">
        <f>SUMIFS(Sheet1!$F$5:$F$28252,Sheet1!$I$5:$I$28252,$B170,Sheet1!$L$5:$L$28252,$A170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170,Sheet1!$L$5:$L$28252,$A170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170,Sheet1!$L$5:$L$28252,$A170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170,Sheet1!$L$5:$L$28252,$A170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70" s="32">
        <f>SUMIFS(Sheet1!$F$5:$F$28252,Sheet1!$I$5:$I$28252,$B170,Sheet1!$L$5:$L$28252,$A170,Sheet1!$E$5:$E$28252,"*调拨*")</f>
        <v>0</v>
      </c>
      <c r="V170" s="32">
        <f>SUMIFS(Sheet1!$F$5:$F$28252,Sheet1!$I$5:$I$28252,$B170,Sheet1!$L$5:$L$28252,$A170,Sheet1!$D$5:$D$28252,"储值",Sheet1!$E$5:$E$28252,"&lt;&gt;*调拨*")+SUMIFS(Sheet1!$F$5:$F$28252,Sheet1!$I$5:$I$28252,$B170,Sheet1!$L$5:$L$28252,$A170,Sheet1!$E$5:$E$28252,"*储值*",Sheet1!$D$5:$D$28252,"&lt;&gt;储值",Sheet1!$D$5:$D$28252,"&lt;&gt;内部转款",Sheet1!$D$5:$D$28252,"&lt;&gt;内部转账",Sheet1!$E$5:$E$28252,"&lt;&gt;*调拨*")</f>
        <v>0</v>
      </c>
      <c r="W170" s="32">
        <f>SUMIFS(Sheet1!$F$5:$F$28252,Sheet1!$I$5:$I$28252,$B170,Sheet1!$L$5:$L$28252,$A170,Sheet1!$D$5:$D$28252,"效期",Sheet1!$E$5:$E$28252,"&lt;&gt;*调拨*")+SUMIFS(Sheet1!$F$5:$F$28252,Sheet1!$I$5:$I$28252,$B170,Sheet1!$L$5:$L$28252,$A170,Sheet1!$E$5:$E$28252,"*效期*",Sheet1!$D$5:$D$28252,"&lt;&gt;效期",Sheet1!$D$5:$D$28252,"&lt;&gt;内部转款",Sheet1!$D$5:$D$28252,"&lt;&gt;内部转账",Sheet1!$E$5:$E$28252,"&lt;&gt;*调拨*")</f>
        <v>46.7</v>
      </c>
      <c r="X170" s="32">
        <f>SUMIFS(Sheet1!$F$5:$F$28252,Sheet1!$I$5:$I$28252,$B170,Sheet1!$L$5:$L$28252,$A170,Sheet1!$D$5:$D$28252,"内部转款",Sheet1!$E$5:$E$28252,"&lt;&gt;*调拨*")+SUMIFS(Sheet1!$F$5:$F$28252,Sheet1!$I$5:$I$28252,$B170,Sheet1!$L$5:$L$28252,$A170,Sheet1!$D$5:$D$28252,"内部转账",Sheet1!$E$5:$E$28252,"&lt;&gt;*调拨*")</f>
        <v>0</v>
      </c>
      <c r="Y170" s="32">
        <f t="shared" si="12"/>
        <v>0</v>
      </c>
      <c r="Z170" s="32">
        <f>SUMIFS(Sheet1!$F$5:$F$28252,Sheet1!$I$5:$I$28252,$B170,Sheet1!$L$5:$L$28252,$A170)</f>
        <v>35868.38</v>
      </c>
      <c r="AA170" s="32">
        <f>SUMIFS(Sheet1!$G$5:$G$28252,Sheet1!$I$5:$I$28252,$B170,Sheet1!$L$5:$L$28252,$A170,Sheet1!$D$5:$D$28252,"工资",Sheet1!$E$5:$E$28252,"&lt;&gt;*调拨*")+SUMIFS(Sheet1!$G$5:$G$28252,Sheet1!$I$5:$I$28252,$B170,Sheet1!$L$5:$L$28252,$A170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0" s="32">
        <f>SUMIFS(Sheet1!$G$5:$G$28252,Sheet1!$I$5:$I$28252,$B170,Sheet1!$L$5:$L$28252,$A170,Sheet1!$D$5:$D$28252,"水费",Sheet1!$E$5:$E$28252,"&lt;&gt;*调拨*")+SUMIFS(Sheet1!$G$5:$G$28252,Sheet1!$I$5:$I$28252,$B170,Sheet1!$L$5:$L$28252,$A170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0" s="32">
        <f>SUMIFS(Sheet1!$G$5:$G$28252,Sheet1!$I$5:$I$28252,$B170,Sheet1!$L$5:$L$28252,$A170,Sheet1!$D$5:$D$28252,"电费",Sheet1!$E$5:$E$28252,"&lt;&gt;*调拨*")+SUMIFS(Sheet1!$G$5:$G$28252,Sheet1!$I$5:$I$28252,$B170,Sheet1!$L$5:$L$28252,$A170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0" s="32">
        <f>SUMIFS(Sheet1!$G$5:$G$28252,Sheet1!$I$5:$I$28252,$B170,Sheet1!$L$5:$L$28252,$A170,Sheet1!$D$5:$D$28252,"宽带费",Sheet1!$E$5:$E$28252,"&lt;&gt;*调拨*")+SUMIFS(Sheet1!$G$5:$G$28252,Sheet1!$I$5:$I$28252,$B170,Sheet1!$L$5:$L$28252,$A170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70" s="32">
        <f>SUMIFS(Sheet1!$G$5:$G$28252,Sheet1!$I$5:$I$28252,$B170,Sheet1!$L$5:$L$28252,$A170,Sheet1!$D$5:$D$28252,"办公费",Sheet1!$E$5:$E$28252,"&lt;&gt;*调拨*")+SUMIFS(Sheet1!$G$5:$G$28252,Sheet1!$I$5:$I$28252,$B170,Sheet1!$L$5:$L$28252,$A170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0" s="32">
        <f>SUMIFS(Sheet1!$G$5:$G$28252,Sheet1!$I$5:$I$28252,$B170,Sheet1!$L$5:$L$28252,$A170,Sheet1!$D$5:$D$28252,"话费",Sheet1!$E$5:$E$28252,"&lt;&gt;*调拨*")+SUMIFS(Sheet1!$G$5:$G$28252,Sheet1!$I$5:$I$28252,$B170,Sheet1!$L$5:$L$28252,$A170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0" s="32">
        <f>SUMIFS(Sheet1!$G$5:$G$28252,Sheet1!$I$5:$I$28252,$B170,Sheet1!$L$5:$L$28252,$A170,Sheet1!$D$5:$D$28252,"房租",Sheet1!$E$5:$E$28252,"&lt;&gt;*调拨*")+SUMIFS(Sheet1!$G$5:$G$28252,Sheet1!$I$5:$I$28252,$B170,Sheet1!$L$5:$L$28252,$A170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70" s="32">
        <f>SUMIFS(Sheet1!$G$5:$G$28252,Sheet1!$I$5:$I$28252,$B170,Sheet1!$L$5:$L$28252,$A170,Sheet1!$E$5:$E$28252,"*调拨*")</f>
        <v>0</v>
      </c>
      <c r="AI170" s="32">
        <f>SUMIFS(Sheet1!$G$5:$G$28252,Sheet1!$I$5:$I$28252,$B170,Sheet1!$L$5:$L$28252,$A170,Sheet1!$D$5:$D$28252,"内部转款",Sheet1!$E$5:$E$28252,"&lt;&gt;*调拨*")+SUMIFS(Sheet1!$G$5:$G$28252,Sheet1!$I$5:$I$28252,$B170,Sheet1!$L$5:$L$28252,$A170,Sheet1!$D$5:$D$28252,"内部转账",Sheet1!$E$5:$E$28252,"&lt;&gt;*调拨*")</f>
        <v>0</v>
      </c>
      <c r="AJ170" s="32">
        <f t="shared" si="13"/>
        <v>4011.74</v>
      </c>
      <c r="AK170" s="32">
        <f>SUMIFS(Sheet1!$G$5:$G$28252,Sheet1!$I$5:$I$28252,$B170,Sheet1!$L$5:$L$28252,$A170)</f>
        <v>4011.74</v>
      </c>
      <c r="AL170" s="32">
        <f t="shared" si="14"/>
        <v>31856.64</v>
      </c>
    </row>
    <row r="171" ht="16.5" spans="1:38">
      <c r="A171" s="30">
        <v>202603</v>
      </c>
      <c r="B171" s="31" t="s">
        <v>205</v>
      </c>
      <c r="C171" s="32">
        <f>SUMIFS(Sheet1!$F$5:$F$28252,Sheet1!$I$5:$I$28252,$B171,Sheet1!$L$5:$L$28252,$A171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15791.3</v>
      </c>
      <c r="D171" s="32">
        <f>SUMIFS(Sheet1!$F$5:$F$28252,Sheet1!$I$5:$I$28252,$B171,Sheet1!$L$5:$L$28252,$A171,Sheet1!$D$5:$D$28252,"医保即时拨付",Sheet1!$E$5:$E$28252,"&lt;&gt;*调拨*")+SUMIFS(Sheet1!$F$5:$F$28252,Sheet1!$I$5:$I$28252,$B171,Sheet1!$L$5:$L$28252,$A171,Sheet1!$E$5:$E$28252,"*医保即时拨付*",Sheet1!$D$5:$D$28252,"&lt;&gt;医保即时拨付",Sheet1!$D$5:$D$28252,"&lt;&gt;内部转款",Sheet1!$D$5:$D$28252,"&lt;&gt;内部转账",Sheet1!$E$5:$E$28252,"&lt;&gt;*调拨*")</f>
        <v>2733.59</v>
      </c>
      <c r="E171" s="32">
        <f>SUMIFS(Sheet1!$F$5:$F$28252,Sheet1!$I$5:$I$28252,$B171,Sheet1!$L$5:$L$28252,$A171,Sheet1!$D$5:$D$28252,"医保",Sheet1!$E$5:$E$28252,"&lt;&gt;*调拨*",Sheet1!$E$5:$E$28252,"&lt;&gt;*医保即时拨付*")+SUMIFS(Sheet1!$F$5:$F$28252,Sheet1!$I$5:$I$28252,$B171,Sheet1!$L$5:$L$28252,$A171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5005.83</v>
      </c>
      <c r="F171" s="32">
        <f>SUMIFS(Sheet1!$F$5:$F$28252,Sheet1!$I$5:$I$28252,$B171,Sheet1!$L$5:$L$28252,$A171,Sheet1!$D$5:$D$28252,"聚合",Sheet1!$E$5:$E$28252,"&lt;&gt;*调拨*")+SUMIFS(Sheet1!$F$5:$F$28252,Sheet1!$I$5:$I$28252,$B171,Sheet1!$L$5:$L$28252,$A171,Sheet1!$E$5:$E$28252,"*聚合*",Sheet1!$D$5:$D$28252,"&lt;&gt;聚合",Sheet1!$D$5:$D$28252,"&lt;&gt;内部转款",Sheet1!$D$5:$D$28252,"&lt;&gt;内部转账",Sheet1!$E$5:$E$28252,"&lt;&gt;*调拨*")</f>
        <v>38772.63</v>
      </c>
      <c r="G171" s="32">
        <f>SUMIFS(Sheet1!$F$5:$F$28252,Sheet1!$I$5:$I$28252,$B171,Sheet1!$L$5:$L$28252,$A171,Sheet1!$D$5:$D$28252,"24小时微信",Sheet1!$E$5:$E$28252,"&lt;&gt;*调拨*")+SUMIFS(Sheet1!$F$5:$F$28252,Sheet1!$I$5:$I$28252,$B171,Sheet1!$L$5:$L$28252,$A171,Sheet1!$E$5:$E$28252,"*24小时微信*",Sheet1!$D$5:$D$28252,"&lt;&gt;24小时微信",Sheet1!$D$5:$D$28252,"&lt;&gt;内部转款",Sheet1!$D$5:$D$28252,"&lt;&gt;内部转账",Sheet1!$E$5:$E$28252,"&lt;&gt;*调拨*")</f>
        <v>0</v>
      </c>
      <c r="H171" s="32">
        <f>SUMIFS(Sheet1!$F$5:$F$28252,Sheet1!$I$5:$I$28252,$B171,Sheet1!$L$5:$L$28252,$A171,Sheet1!$D$5:$D$28252,"美团",Sheet1!$E$5:$E$28252,"&lt;&gt;*调拨*")+SUMIFS(Sheet1!$F$5:$F$28252,Sheet1!$I$5:$I$28252,$B171,Sheet1!$L$5:$L$28252,$A171,Sheet1!$E$5:$E$28252,"*美团*",Sheet1!$D$5:$D$28252,"&lt;&gt;美团",Sheet1!$D$5:$D$28252,"&lt;&gt;内部转款",Sheet1!$D$5:$D$28252,"&lt;&gt;内部转账",Sheet1!$E$5:$E$28252,"&lt;&gt;*调拨*")</f>
        <v>0</v>
      </c>
      <c r="I171" s="32">
        <f>SUMIFS(Sheet1!$F$5:$F$28252,Sheet1!$I$5:$I$28252,$B171,Sheet1!$L$5:$L$28252,$A171,Sheet1!$D$5:$D$28252,"饿了么",Sheet1!$E$5:$E$28252,"&lt;&gt;*调拨*")+SUMIFS(Sheet1!$F$5:$F$28252,Sheet1!$I$5:$I$28252,$B171,Sheet1!$L$5:$L$28252,$A171,Sheet1!$E$5:$E$28252,"*饿了么*",Sheet1!$D$5:$D$28252,"&lt;&gt;饿了么",Sheet1!$D$5:$D$28252,"&lt;&gt;内部转款",Sheet1!$D$5:$D$28252,"&lt;&gt;内部转账",Sheet1!$E$5:$E$28252,"&lt;&gt;*调拨*")</f>
        <v>0</v>
      </c>
      <c r="J171" s="32">
        <f>SUMIFS(Sheet1!$F$5:$F$28252,Sheet1!$I$5:$I$28252,$B171,Sheet1!$L$5:$L$28252,$A171,Sheet1!$D$5:$D$28252,"健E卡",Sheet1!$E$5:$E$28252,"&lt;&gt;*调拨*")+SUMIFS(Sheet1!$F$5:$F$28252,Sheet1!$I$5:$I$28252,$B171,Sheet1!$L$5:$L$28252,$A171,Sheet1!$E$5:$E$28252,"*健E卡*",Sheet1!$D$5:$D$28252,"&lt;&gt;健E卡",Sheet1!$D$5:$D$28252,"&lt;&gt;内部转款",Sheet1!$D$5:$D$28252,"&lt;&gt;内部转账",Sheet1!$E$5:$E$28252,"&lt;&gt;*调拨*")</f>
        <v>0</v>
      </c>
      <c r="K171" s="32">
        <f>SUMIFS(Sheet1!$F$5:$F$28252,Sheet1!$I$5:$I$28252,$B171,Sheet1!$L$5:$L$28252,$A171,Sheet1!$D$5:$D$28252,"抖音",Sheet1!$E$5:$E$28252,"&lt;&gt;*调拨*")+SUMIFS(Sheet1!$F$5:$F$28252,Sheet1!$I$5:$I$28252,$B171,Sheet1!$L$5:$L$28252,$A171,Sheet1!$E$5:$E$28252,"*抖音*",Sheet1!$D$5:$D$28252,"&lt;&gt;抖音",Sheet1!$D$5:$D$28252,"&lt;&gt;内部转款",Sheet1!$D$5:$D$28252,"&lt;&gt;内部转账",Sheet1!$E$5:$E$28252,"&lt;&gt;*调拨*")</f>
        <v>0</v>
      </c>
      <c r="L171" s="32">
        <f>SUMIFS(Sheet1!$F$5:$F$28252,Sheet1!$I$5:$I$28252,$B171,Sheet1!$L$5:$L$28252,$A171,Sheet1!$D$5:$D$28252,"医卡通",Sheet1!$E$5:$E$28252,"&lt;&gt;*调拨*")+SUMIFS(Sheet1!$F$5:$F$28252,Sheet1!$I$5:$I$28252,$B171,Sheet1!$L$5:$L$28252,$A171,Sheet1!$E$5:$E$28252,"*医卡通*",Sheet1!$D$5:$D$28252,"&lt;&gt;医卡通",Sheet1!$D$5:$D$28252,"&lt;&gt;内部转款",Sheet1!$D$5:$D$28252,"&lt;&gt;内部转账",Sheet1!$E$5:$E$28252,"&lt;&gt;*调拨*")</f>
        <v>0</v>
      </c>
      <c r="M171" s="32">
        <f>SUMIFS(Sheet1!$F$5:$F$28252,Sheet1!$I$5:$I$28252,$B171,Sheet1!$L$5:$L$28252,$A171,Sheet1!$D$5:$D$28252,"企健网",Sheet1!$E$5:$E$28252,"&lt;&gt;*调拨*")+SUMIFS(Sheet1!$F$5:$F$28252,Sheet1!$I$5:$I$28252,$B171,Sheet1!$L$5:$L$28252,$A171,Sheet1!$E$5:$E$28252,"*企健网*",Sheet1!$D$5:$D$28252,"&lt;&gt;企健网",Sheet1!$D$5:$D$28252,"&lt;&gt;内部转款",Sheet1!$D$5:$D$28252,"&lt;&gt;内部转账",Sheet1!$E$5:$E$28252,"&lt;&gt;*调拨*")</f>
        <v>0</v>
      </c>
      <c r="N171" s="32">
        <f>SUMIFS(Sheet1!$F$5:$F$28252,Sheet1!$I$5:$I$28252,$B171,Sheet1!$L$5:$L$28252,$A171,Sheet1!$D$5:$D$28252,"银联",Sheet1!$E$5:$E$28252,"&lt;&gt;*调拨*")+SUMIFS(Sheet1!$F$5:$F$28252,Sheet1!$I$5:$I$28252,$B171,Sheet1!$L$5:$L$28252,$A171,Sheet1!$E$5:$E$28252,"*银联*",Sheet1!$D$5:$D$28252,"&lt;&gt;银联",Sheet1!$D$5:$D$28252,"&lt;&gt;内部转款",Sheet1!$D$5:$D$28252,"&lt;&gt;内部转账",Sheet1!$E$5:$E$28252,"&lt;&gt;*调拨*")</f>
        <v>0</v>
      </c>
      <c r="O171" s="32">
        <f>SUMIFS(Sheet1!$F$5:$F$28252,Sheet1!$I$5:$I$28252,$B171,Sheet1!$L$5:$L$28252,$A171,Sheet1!$D$5:$D$28252,"京东",Sheet1!$E$5:$E$28252,"&lt;&gt;*调拨*")+SUMIFS(Sheet1!$F$5:$F$28252,Sheet1!$I$5:$I$28252,$B171,Sheet1!$L$5:$L$28252,$A171,Sheet1!$E$5:$E$28252,"*京东*",Sheet1!$D$5:$D$28252,"&lt;&gt;京东",Sheet1!$D$5:$D$28252,"&lt;&gt;内部转款",Sheet1!$D$5:$D$28252,"&lt;&gt;内部转账",Sheet1!$E$5:$E$28252,"&lt;&gt;*调拨*")</f>
        <v>0</v>
      </c>
      <c r="P171" s="32">
        <f>SUMIFS(Sheet1!$F$5:$F$28252,Sheet1!$I$5:$I$28252,$B171,Sheet1!$L$5:$L$28252,$A171,Sheet1!$D$5:$D$28252,"药机微信",Sheet1!$E$5:$E$28252,"&lt;&gt;*调拨*")+SUMIFS(Sheet1!$F$5:$F$28252,Sheet1!$I$5:$I$28252,$B171,Sheet1!$L$5:$L$28252,$A171,Sheet1!$E$5:$E$28252,"*药机微信*",Sheet1!$D$5:$D$28252,"&lt;&gt;药机微信",Sheet1!$D$5:$D$28252,"&lt;&gt;内部转款",Sheet1!$D$5:$D$28252,"&lt;&gt;内部转账",Sheet1!$E$5:$E$28252,"&lt;&gt;*调拨*")</f>
        <v>0</v>
      </c>
      <c r="Q171" s="32">
        <f>SUMIFS(Sheet1!$F$5:$F$28252,Sheet1!$I$5:$I$28252,$B171,Sheet1!$L$5:$L$28252,$A171,Sheet1!$D$5:$D$28252,"亲情卡",Sheet1!$E$5:$E$28252,"&lt;&gt;*调拨*")+SUMIFS(Sheet1!$F$5:$F$28252,Sheet1!$I$5:$I$28252,$B171,Sheet1!$L$5:$L$28252,$A171,Sheet1!$E$5:$E$28252,"*亲情卡*",Sheet1!$D$5:$D$28252,"&lt;&gt;亲情卡",Sheet1!$D$5:$D$28252,"&lt;&gt;内部转款",Sheet1!$D$5:$D$28252,"&lt;&gt;内部转账",Sheet1!$E$5:$E$28252,"&lt;&gt;*调拨*")</f>
        <v>0</v>
      </c>
      <c r="R171" s="32">
        <f>SUMIFS(Sheet1!$F$5:$F$28252,Sheet1!$I$5:$I$28252,$B171,Sheet1!$L$5:$L$28252,$A171,Sheet1!$D$5:$D$28252,"优惠券",Sheet1!$E$5:$E$28252,"&lt;&gt;*调拨*")+SUMIFS(Sheet1!$F$5:$F$28252,Sheet1!$I$5:$I$28252,$B171,Sheet1!$L$5:$L$28252,$A171,Sheet1!$E$5:$E$28252,"*优惠券*",Sheet1!$D$5:$D$28252,"&lt;&gt;优惠券",Sheet1!$D$5:$D$28252,"&lt;&gt;内部转款",Sheet1!$D$5:$D$28252,"&lt;&gt;内部转账",Sheet1!$E$5:$E$28252,"&lt;&gt;*调拨*")</f>
        <v>0</v>
      </c>
      <c r="S171" s="32">
        <f>SUMIFS(Sheet1!$F$5:$F$28252,Sheet1!$I$5:$I$28252,$B171,Sheet1!$L$5:$L$28252,$A171,Sheet1!$D$5:$D$28252,"代金券",Sheet1!$E$5:$E$28252,"&lt;&gt;*调拨*")+SUMIFS(Sheet1!$F$5:$F$28252,Sheet1!$I$5:$I$28252,$B171,Sheet1!$L$5:$L$28252,$A171,Sheet1!$E$5:$E$28252,"*代金券*",Sheet1!$D$5:$D$28252,"&lt;&gt;代金券",Sheet1!$D$5:$D$28252,"&lt;&gt;内部转款",Sheet1!$D$5:$D$28252,"&lt;&gt;内部转账",Sheet1!$E$5:$E$28252,"&lt;&gt;*调拨*")</f>
        <v>0</v>
      </c>
      <c r="T171" s="32">
        <f>SUMIFS(Sheet1!$F$5:$F$28252,Sheet1!$I$5:$I$28252,$B171,Sheet1!$L$5:$L$28252,$A171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171,Sheet1!$L$5:$L$28252,$A171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171,Sheet1!$L$5:$L$28252,$A171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171,Sheet1!$L$5:$L$28252,$A171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71" s="32">
        <f>SUMIFS(Sheet1!$F$5:$F$28252,Sheet1!$I$5:$I$28252,$B171,Sheet1!$L$5:$L$28252,$A171,Sheet1!$E$5:$E$28252,"*调拨*")</f>
        <v>0</v>
      </c>
      <c r="V171" s="32">
        <f>SUMIFS(Sheet1!$F$5:$F$28252,Sheet1!$I$5:$I$28252,$B171,Sheet1!$L$5:$L$28252,$A171,Sheet1!$D$5:$D$28252,"储值",Sheet1!$E$5:$E$28252,"&lt;&gt;*调拨*")+SUMIFS(Sheet1!$F$5:$F$28252,Sheet1!$I$5:$I$28252,$B171,Sheet1!$L$5:$L$28252,$A171,Sheet1!$E$5:$E$28252,"*储值*",Sheet1!$D$5:$D$28252,"&lt;&gt;储值",Sheet1!$D$5:$D$28252,"&lt;&gt;内部转款",Sheet1!$D$5:$D$28252,"&lt;&gt;内部转账",Sheet1!$E$5:$E$28252,"&lt;&gt;*调拨*")</f>
        <v>0</v>
      </c>
      <c r="W171" s="32">
        <f>SUMIFS(Sheet1!$F$5:$F$28252,Sheet1!$I$5:$I$28252,$B171,Sheet1!$L$5:$L$28252,$A171,Sheet1!$D$5:$D$28252,"效期",Sheet1!$E$5:$E$28252,"&lt;&gt;*调拨*")+SUMIFS(Sheet1!$F$5:$F$28252,Sheet1!$I$5:$I$28252,$B171,Sheet1!$L$5:$L$28252,$A171,Sheet1!$E$5:$E$28252,"*效期*",Sheet1!$D$5:$D$28252,"&lt;&gt;效期",Sheet1!$D$5:$D$28252,"&lt;&gt;内部转款",Sheet1!$D$5:$D$28252,"&lt;&gt;内部转账",Sheet1!$E$5:$E$28252,"&lt;&gt;*调拨*")</f>
        <v>1.6</v>
      </c>
      <c r="X171" s="32">
        <f>SUMIFS(Sheet1!$F$5:$F$28252,Sheet1!$I$5:$I$28252,$B171,Sheet1!$L$5:$L$28252,$A171,Sheet1!$D$5:$D$28252,"内部转款",Sheet1!$E$5:$E$28252,"&lt;&gt;*调拨*")+SUMIFS(Sheet1!$F$5:$F$28252,Sheet1!$I$5:$I$28252,$B171,Sheet1!$L$5:$L$28252,$A171,Sheet1!$D$5:$D$28252,"内部转账",Sheet1!$E$5:$E$28252,"&lt;&gt;*调拨*")</f>
        <v>0</v>
      </c>
      <c r="Y171" s="32">
        <f t="shared" si="12"/>
        <v>0</v>
      </c>
      <c r="Z171" s="32">
        <f>SUMIFS(Sheet1!$F$5:$F$28252,Sheet1!$I$5:$I$28252,$B171,Sheet1!$L$5:$L$28252,$A171)</f>
        <v>62304.95</v>
      </c>
      <c r="AA171" s="32">
        <f>SUMIFS(Sheet1!$G$5:$G$28252,Sheet1!$I$5:$I$28252,$B171,Sheet1!$L$5:$L$28252,$A171,Sheet1!$D$5:$D$28252,"工资",Sheet1!$E$5:$E$28252,"&lt;&gt;*调拨*")+SUMIFS(Sheet1!$G$5:$G$28252,Sheet1!$I$5:$I$28252,$B171,Sheet1!$L$5:$L$28252,$A171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1" s="32">
        <f>SUMIFS(Sheet1!$G$5:$G$28252,Sheet1!$I$5:$I$28252,$B171,Sheet1!$L$5:$L$28252,$A171,Sheet1!$D$5:$D$28252,"水费",Sheet1!$E$5:$E$28252,"&lt;&gt;*调拨*")+SUMIFS(Sheet1!$G$5:$G$28252,Sheet1!$I$5:$I$28252,$B171,Sheet1!$L$5:$L$28252,$A171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1" s="32">
        <f>SUMIFS(Sheet1!$G$5:$G$28252,Sheet1!$I$5:$I$28252,$B171,Sheet1!$L$5:$L$28252,$A171,Sheet1!$D$5:$D$28252,"电费",Sheet1!$E$5:$E$28252,"&lt;&gt;*调拨*")+SUMIFS(Sheet1!$G$5:$G$28252,Sheet1!$I$5:$I$28252,$B171,Sheet1!$L$5:$L$28252,$A171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1" s="32">
        <f>SUMIFS(Sheet1!$G$5:$G$28252,Sheet1!$I$5:$I$28252,$B171,Sheet1!$L$5:$L$28252,$A171,Sheet1!$D$5:$D$28252,"宽带费",Sheet1!$E$5:$E$28252,"&lt;&gt;*调拨*")+SUMIFS(Sheet1!$G$5:$G$28252,Sheet1!$I$5:$I$28252,$B171,Sheet1!$L$5:$L$28252,$A171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71" s="32">
        <f>SUMIFS(Sheet1!$G$5:$G$28252,Sheet1!$I$5:$I$28252,$B171,Sheet1!$L$5:$L$28252,$A171,Sheet1!$D$5:$D$28252,"办公费",Sheet1!$E$5:$E$28252,"&lt;&gt;*调拨*")+SUMIFS(Sheet1!$G$5:$G$28252,Sheet1!$I$5:$I$28252,$B171,Sheet1!$L$5:$L$28252,$A171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1" s="32">
        <f>SUMIFS(Sheet1!$G$5:$G$28252,Sheet1!$I$5:$I$28252,$B171,Sheet1!$L$5:$L$28252,$A171,Sheet1!$D$5:$D$28252,"话费",Sheet1!$E$5:$E$28252,"&lt;&gt;*调拨*")+SUMIFS(Sheet1!$G$5:$G$28252,Sheet1!$I$5:$I$28252,$B171,Sheet1!$L$5:$L$28252,$A171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1" s="32">
        <f>SUMIFS(Sheet1!$G$5:$G$28252,Sheet1!$I$5:$I$28252,$B171,Sheet1!$L$5:$L$28252,$A171,Sheet1!$D$5:$D$28252,"房租",Sheet1!$E$5:$E$28252,"&lt;&gt;*调拨*")+SUMIFS(Sheet1!$G$5:$G$28252,Sheet1!$I$5:$I$28252,$B171,Sheet1!$L$5:$L$28252,$A171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12000</v>
      </c>
      <c r="AH171" s="32">
        <f>SUMIFS(Sheet1!$G$5:$G$28252,Sheet1!$I$5:$I$28252,$B171,Sheet1!$L$5:$L$28252,$A171,Sheet1!$E$5:$E$28252,"*调拨*")</f>
        <v>0</v>
      </c>
      <c r="AI171" s="32">
        <f>SUMIFS(Sheet1!$G$5:$G$28252,Sheet1!$I$5:$I$28252,$B171,Sheet1!$L$5:$L$28252,$A171,Sheet1!$D$5:$D$28252,"内部转款",Sheet1!$E$5:$E$28252,"&lt;&gt;*调拨*")+SUMIFS(Sheet1!$G$5:$G$28252,Sheet1!$I$5:$I$28252,$B171,Sheet1!$L$5:$L$28252,$A171,Sheet1!$D$5:$D$28252,"内部转账",Sheet1!$E$5:$E$28252,"&lt;&gt;*调拨*")</f>
        <v>0</v>
      </c>
      <c r="AJ171" s="32">
        <f t="shared" si="13"/>
        <v>5405.8</v>
      </c>
      <c r="AK171" s="32">
        <f>SUMIFS(Sheet1!$G$5:$G$28252,Sheet1!$I$5:$I$28252,$B171,Sheet1!$L$5:$L$28252,$A171)</f>
        <v>17405.8</v>
      </c>
      <c r="AL171" s="32">
        <f t="shared" si="14"/>
        <v>44899.15</v>
      </c>
    </row>
    <row r="172" ht="16.5" spans="1:38">
      <c r="A172" s="30">
        <v>202603</v>
      </c>
      <c r="B172" s="31" t="s">
        <v>117</v>
      </c>
      <c r="C172" s="32">
        <f>SUMIFS(Sheet1!$F$5:$F$28252,Sheet1!$I$5:$I$28252,$B172,Sheet1!$L$5:$L$28252,$A172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30165.3</v>
      </c>
      <c r="D172" s="32">
        <f>SUMIFS(Sheet1!$F$5:$F$28252,Sheet1!$I$5:$I$28252,$B172,Sheet1!$L$5:$L$28252,$A172,Sheet1!$D$5:$D$28252,"医保即时拨付",Sheet1!$E$5:$E$28252,"&lt;&gt;*调拨*")+SUMIFS(Sheet1!$F$5:$F$28252,Sheet1!$I$5:$I$28252,$B172,Sheet1!$L$5:$L$28252,$A172,Sheet1!$E$5:$E$28252,"*医保即时拨付*",Sheet1!$D$5:$D$28252,"&lt;&gt;医保即时拨付",Sheet1!$D$5:$D$28252,"&lt;&gt;内部转款",Sheet1!$D$5:$D$28252,"&lt;&gt;内部转账",Sheet1!$E$5:$E$28252,"&lt;&gt;*调拨*")</f>
        <v>2625.6</v>
      </c>
      <c r="E172" s="32">
        <f>SUMIFS(Sheet1!$F$5:$F$28252,Sheet1!$I$5:$I$28252,$B172,Sheet1!$L$5:$L$28252,$A172,Sheet1!$D$5:$D$28252,"医保",Sheet1!$E$5:$E$28252,"&lt;&gt;*调拨*",Sheet1!$E$5:$E$28252,"&lt;&gt;*医保即时拨付*")+SUMIFS(Sheet1!$F$5:$F$28252,Sheet1!$I$5:$I$28252,$B172,Sheet1!$L$5:$L$28252,$A172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4275.83</v>
      </c>
      <c r="F172" s="32">
        <f>SUMIFS(Sheet1!$F$5:$F$28252,Sheet1!$I$5:$I$28252,$B172,Sheet1!$L$5:$L$28252,$A172,Sheet1!$D$5:$D$28252,"聚合",Sheet1!$E$5:$E$28252,"&lt;&gt;*调拨*")+SUMIFS(Sheet1!$F$5:$F$28252,Sheet1!$I$5:$I$28252,$B172,Sheet1!$L$5:$L$28252,$A172,Sheet1!$E$5:$E$28252,"*聚合*",Sheet1!$D$5:$D$28252,"&lt;&gt;聚合",Sheet1!$D$5:$D$28252,"&lt;&gt;内部转款",Sheet1!$D$5:$D$28252,"&lt;&gt;内部转账",Sheet1!$E$5:$E$28252,"&lt;&gt;*调拨*")</f>
        <v>30173.71</v>
      </c>
      <c r="G172" s="32">
        <f>SUMIFS(Sheet1!$F$5:$F$28252,Sheet1!$I$5:$I$28252,$B172,Sheet1!$L$5:$L$28252,$A172,Sheet1!$D$5:$D$28252,"24小时微信",Sheet1!$E$5:$E$28252,"&lt;&gt;*调拨*")+SUMIFS(Sheet1!$F$5:$F$28252,Sheet1!$I$5:$I$28252,$B172,Sheet1!$L$5:$L$28252,$A172,Sheet1!$E$5:$E$28252,"*24小时微信*",Sheet1!$D$5:$D$28252,"&lt;&gt;24小时微信",Sheet1!$D$5:$D$28252,"&lt;&gt;内部转款",Sheet1!$D$5:$D$28252,"&lt;&gt;内部转账",Sheet1!$E$5:$E$28252,"&lt;&gt;*调拨*")</f>
        <v>0</v>
      </c>
      <c r="H172" s="32">
        <f>SUMIFS(Sheet1!$F$5:$F$28252,Sheet1!$I$5:$I$28252,$B172,Sheet1!$L$5:$L$28252,$A172,Sheet1!$D$5:$D$28252,"美团",Sheet1!$E$5:$E$28252,"&lt;&gt;*调拨*")+SUMIFS(Sheet1!$F$5:$F$28252,Sheet1!$I$5:$I$28252,$B172,Sheet1!$L$5:$L$28252,$A172,Sheet1!$E$5:$E$28252,"*美团*",Sheet1!$D$5:$D$28252,"&lt;&gt;美团",Sheet1!$D$5:$D$28252,"&lt;&gt;内部转款",Sheet1!$D$5:$D$28252,"&lt;&gt;内部转账",Sheet1!$E$5:$E$28252,"&lt;&gt;*调拨*")</f>
        <v>0</v>
      </c>
      <c r="I172" s="32">
        <f>SUMIFS(Sheet1!$F$5:$F$28252,Sheet1!$I$5:$I$28252,$B172,Sheet1!$L$5:$L$28252,$A172,Sheet1!$D$5:$D$28252,"饿了么",Sheet1!$E$5:$E$28252,"&lt;&gt;*调拨*")+SUMIFS(Sheet1!$F$5:$F$28252,Sheet1!$I$5:$I$28252,$B172,Sheet1!$L$5:$L$28252,$A172,Sheet1!$E$5:$E$28252,"*饿了么*",Sheet1!$D$5:$D$28252,"&lt;&gt;饿了么",Sheet1!$D$5:$D$28252,"&lt;&gt;内部转款",Sheet1!$D$5:$D$28252,"&lt;&gt;内部转账",Sheet1!$E$5:$E$28252,"&lt;&gt;*调拨*")</f>
        <v>0</v>
      </c>
      <c r="J172" s="32">
        <f>SUMIFS(Sheet1!$F$5:$F$28252,Sheet1!$I$5:$I$28252,$B172,Sheet1!$L$5:$L$28252,$A172,Sheet1!$D$5:$D$28252,"健E卡",Sheet1!$E$5:$E$28252,"&lt;&gt;*调拨*")+SUMIFS(Sheet1!$F$5:$F$28252,Sheet1!$I$5:$I$28252,$B172,Sheet1!$L$5:$L$28252,$A172,Sheet1!$E$5:$E$28252,"*健E卡*",Sheet1!$D$5:$D$28252,"&lt;&gt;健E卡",Sheet1!$D$5:$D$28252,"&lt;&gt;内部转款",Sheet1!$D$5:$D$28252,"&lt;&gt;内部转账",Sheet1!$E$5:$E$28252,"&lt;&gt;*调拨*")</f>
        <v>0</v>
      </c>
      <c r="K172" s="32">
        <f>SUMIFS(Sheet1!$F$5:$F$28252,Sheet1!$I$5:$I$28252,$B172,Sheet1!$L$5:$L$28252,$A172,Sheet1!$D$5:$D$28252,"抖音",Sheet1!$E$5:$E$28252,"&lt;&gt;*调拨*")+SUMIFS(Sheet1!$F$5:$F$28252,Sheet1!$I$5:$I$28252,$B172,Sheet1!$L$5:$L$28252,$A172,Sheet1!$E$5:$E$28252,"*抖音*",Sheet1!$D$5:$D$28252,"&lt;&gt;抖音",Sheet1!$D$5:$D$28252,"&lt;&gt;内部转款",Sheet1!$D$5:$D$28252,"&lt;&gt;内部转账",Sheet1!$E$5:$E$28252,"&lt;&gt;*调拨*")</f>
        <v>0</v>
      </c>
      <c r="L172" s="32">
        <f>SUMIFS(Sheet1!$F$5:$F$28252,Sheet1!$I$5:$I$28252,$B172,Sheet1!$L$5:$L$28252,$A172,Sheet1!$D$5:$D$28252,"医卡通",Sheet1!$E$5:$E$28252,"&lt;&gt;*调拨*")+SUMIFS(Sheet1!$F$5:$F$28252,Sheet1!$I$5:$I$28252,$B172,Sheet1!$L$5:$L$28252,$A172,Sheet1!$E$5:$E$28252,"*医卡通*",Sheet1!$D$5:$D$28252,"&lt;&gt;医卡通",Sheet1!$D$5:$D$28252,"&lt;&gt;内部转款",Sheet1!$D$5:$D$28252,"&lt;&gt;内部转账",Sheet1!$E$5:$E$28252,"&lt;&gt;*调拨*")</f>
        <v>0</v>
      </c>
      <c r="M172" s="32">
        <f>SUMIFS(Sheet1!$F$5:$F$28252,Sheet1!$I$5:$I$28252,$B172,Sheet1!$L$5:$L$28252,$A172,Sheet1!$D$5:$D$28252,"企健网",Sheet1!$E$5:$E$28252,"&lt;&gt;*调拨*")+SUMIFS(Sheet1!$F$5:$F$28252,Sheet1!$I$5:$I$28252,$B172,Sheet1!$L$5:$L$28252,$A172,Sheet1!$E$5:$E$28252,"*企健网*",Sheet1!$D$5:$D$28252,"&lt;&gt;企健网",Sheet1!$D$5:$D$28252,"&lt;&gt;内部转款",Sheet1!$D$5:$D$28252,"&lt;&gt;内部转账",Sheet1!$E$5:$E$28252,"&lt;&gt;*调拨*")</f>
        <v>0</v>
      </c>
      <c r="N172" s="32">
        <f>SUMIFS(Sheet1!$F$5:$F$28252,Sheet1!$I$5:$I$28252,$B172,Sheet1!$L$5:$L$28252,$A172,Sheet1!$D$5:$D$28252,"银联",Sheet1!$E$5:$E$28252,"&lt;&gt;*调拨*")+SUMIFS(Sheet1!$F$5:$F$28252,Sheet1!$I$5:$I$28252,$B172,Sheet1!$L$5:$L$28252,$A172,Sheet1!$E$5:$E$28252,"*银联*",Sheet1!$D$5:$D$28252,"&lt;&gt;银联",Sheet1!$D$5:$D$28252,"&lt;&gt;内部转款",Sheet1!$D$5:$D$28252,"&lt;&gt;内部转账",Sheet1!$E$5:$E$28252,"&lt;&gt;*调拨*")</f>
        <v>0</v>
      </c>
      <c r="O172" s="32">
        <f>SUMIFS(Sheet1!$F$5:$F$28252,Sheet1!$I$5:$I$28252,$B172,Sheet1!$L$5:$L$28252,$A172,Sheet1!$D$5:$D$28252,"京东",Sheet1!$E$5:$E$28252,"&lt;&gt;*调拨*")+SUMIFS(Sheet1!$F$5:$F$28252,Sheet1!$I$5:$I$28252,$B172,Sheet1!$L$5:$L$28252,$A172,Sheet1!$E$5:$E$28252,"*京东*",Sheet1!$D$5:$D$28252,"&lt;&gt;京东",Sheet1!$D$5:$D$28252,"&lt;&gt;内部转款",Sheet1!$D$5:$D$28252,"&lt;&gt;内部转账",Sheet1!$E$5:$E$28252,"&lt;&gt;*调拨*")</f>
        <v>0</v>
      </c>
      <c r="P172" s="32">
        <f>SUMIFS(Sheet1!$F$5:$F$28252,Sheet1!$I$5:$I$28252,$B172,Sheet1!$L$5:$L$28252,$A172,Sheet1!$D$5:$D$28252,"药机微信",Sheet1!$E$5:$E$28252,"&lt;&gt;*调拨*")+SUMIFS(Sheet1!$F$5:$F$28252,Sheet1!$I$5:$I$28252,$B172,Sheet1!$L$5:$L$28252,$A172,Sheet1!$E$5:$E$28252,"*药机微信*",Sheet1!$D$5:$D$28252,"&lt;&gt;药机微信",Sheet1!$D$5:$D$28252,"&lt;&gt;内部转款",Sheet1!$D$5:$D$28252,"&lt;&gt;内部转账",Sheet1!$E$5:$E$28252,"&lt;&gt;*调拨*")</f>
        <v>0</v>
      </c>
      <c r="Q172" s="32">
        <f>SUMIFS(Sheet1!$F$5:$F$28252,Sheet1!$I$5:$I$28252,$B172,Sheet1!$L$5:$L$28252,$A172,Sheet1!$D$5:$D$28252,"亲情卡",Sheet1!$E$5:$E$28252,"&lt;&gt;*调拨*")+SUMIFS(Sheet1!$F$5:$F$28252,Sheet1!$I$5:$I$28252,$B172,Sheet1!$L$5:$L$28252,$A172,Sheet1!$E$5:$E$28252,"*亲情卡*",Sheet1!$D$5:$D$28252,"&lt;&gt;亲情卡",Sheet1!$D$5:$D$28252,"&lt;&gt;内部转款",Sheet1!$D$5:$D$28252,"&lt;&gt;内部转账",Sheet1!$E$5:$E$28252,"&lt;&gt;*调拨*")</f>
        <v>0</v>
      </c>
      <c r="R172" s="32">
        <f>SUMIFS(Sheet1!$F$5:$F$28252,Sheet1!$I$5:$I$28252,$B172,Sheet1!$L$5:$L$28252,$A172,Sheet1!$D$5:$D$28252,"优惠券",Sheet1!$E$5:$E$28252,"&lt;&gt;*调拨*")+SUMIFS(Sheet1!$F$5:$F$28252,Sheet1!$I$5:$I$28252,$B172,Sheet1!$L$5:$L$28252,$A172,Sheet1!$E$5:$E$28252,"*优惠券*",Sheet1!$D$5:$D$28252,"&lt;&gt;优惠券",Sheet1!$D$5:$D$28252,"&lt;&gt;内部转款",Sheet1!$D$5:$D$28252,"&lt;&gt;内部转账",Sheet1!$E$5:$E$28252,"&lt;&gt;*调拨*")</f>
        <v>0</v>
      </c>
      <c r="S172" s="32">
        <f>SUMIFS(Sheet1!$F$5:$F$28252,Sheet1!$I$5:$I$28252,$B172,Sheet1!$L$5:$L$28252,$A172,Sheet1!$D$5:$D$28252,"代金券",Sheet1!$E$5:$E$28252,"&lt;&gt;*调拨*")+SUMIFS(Sheet1!$F$5:$F$28252,Sheet1!$I$5:$I$28252,$B172,Sheet1!$L$5:$L$28252,$A172,Sheet1!$E$5:$E$28252,"*代金券*",Sheet1!$D$5:$D$28252,"&lt;&gt;代金券",Sheet1!$D$5:$D$28252,"&lt;&gt;内部转款",Sheet1!$D$5:$D$28252,"&lt;&gt;内部转账",Sheet1!$E$5:$E$28252,"&lt;&gt;*调拨*")</f>
        <v>0</v>
      </c>
      <c r="T172" s="32">
        <f>SUMIFS(Sheet1!$F$5:$F$28252,Sheet1!$I$5:$I$28252,$B172,Sheet1!$L$5:$L$28252,$A172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172,Sheet1!$L$5:$L$28252,$A172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172,Sheet1!$L$5:$L$28252,$A172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172,Sheet1!$L$5:$L$28252,$A172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72" s="32">
        <f>SUMIFS(Sheet1!$F$5:$F$28252,Sheet1!$I$5:$I$28252,$B172,Sheet1!$L$5:$L$28252,$A172,Sheet1!$E$5:$E$28252,"*调拨*")</f>
        <v>0</v>
      </c>
      <c r="V172" s="32">
        <f>SUMIFS(Sheet1!$F$5:$F$28252,Sheet1!$I$5:$I$28252,$B172,Sheet1!$L$5:$L$28252,$A172,Sheet1!$D$5:$D$28252,"储值",Sheet1!$E$5:$E$28252,"&lt;&gt;*调拨*")+SUMIFS(Sheet1!$F$5:$F$28252,Sheet1!$I$5:$I$28252,$B172,Sheet1!$L$5:$L$28252,$A172,Sheet1!$E$5:$E$28252,"*储值*",Sheet1!$D$5:$D$28252,"&lt;&gt;储值",Sheet1!$D$5:$D$28252,"&lt;&gt;内部转款",Sheet1!$D$5:$D$28252,"&lt;&gt;内部转账",Sheet1!$E$5:$E$28252,"&lt;&gt;*调拨*")</f>
        <v>0</v>
      </c>
      <c r="W172" s="32">
        <f>SUMIFS(Sheet1!$F$5:$F$28252,Sheet1!$I$5:$I$28252,$B172,Sheet1!$L$5:$L$28252,$A172,Sheet1!$D$5:$D$28252,"效期",Sheet1!$E$5:$E$28252,"&lt;&gt;*调拨*")+SUMIFS(Sheet1!$F$5:$F$28252,Sheet1!$I$5:$I$28252,$B172,Sheet1!$L$5:$L$28252,$A172,Sheet1!$E$5:$E$28252,"*效期*",Sheet1!$D$5:$D$28252,"&lt;&gt;效期",Sheet1!$D$5:$D$28252,"&lt;&gt;内部转款",Sheet1!$D$5:$D$28252,"&lt;&gt;内部转账",Sheet1!$E$5:$E$28252,"&lt;&gt;*调拨*")</f>
        <v>44.3</v>
      </c>
      <c r="X172" s="32">
        <f>SUMIFS(Sheet1!$F$5:$F$28252,Sheet1!$I$5:$I$28252,$B172,Sheet1!$L$5:$L$28252,$A172,Sheet1!$D$5:$D$28252,"内部转款",Sheet1!$E$5:$E$28252,"&lt;&gt;*调拨*")+SUMIFS(Sheet1!$F$5:$F$28252,Sheet1!$I$5:$I$28252,$B172,Sheet1!$L$5:$L$28252,$A172,Sheet1!$D$5:$D$28252,"内部转账",Sheet1!$E$5:$E$28252,"&lt;&gt;*调拨*")</f>
        <v>0</v>
      </c>
      <c r="Y172" s="32">
        <f t="shared" si="12"/>
        <v>0</v>
      </c>
      <c r="Z172" s="32">
        <f>SUMIFS(Sheet1!$F$5:$F$28252,Sheet1!$I$5:$I$28252,$B172,Sheet1!$L$5:$L$28252,$A172)</f>
        <v>67284.74</v>
      </c>
      <c r="AA172" s="32">
        <f>SUMIFS(Sheet1!$G$5:$G$28252,Sheet1!$I$5:$I$28252,$B172,Sheet1!$L$5:$L$28252,$A172,Sheet1!$D$5:$D$28252,"工资",Sheet1!$E$5:$E$28252,"&lt;&gt;*调拨*")+SUMIFS(Sheet1!$G$5:$G$28252,Sheet1!$I$5:$I$28252,$B172,Sheet1!$L$5:$L$28252,$A172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2" s="32">
        <f>SUMIFS(Sheet1!$G$5:$G$28252,Sheet1!$I$5:$I$28252,$B172,Sheet1!$L$5:$L$28252,$A172,Sheet1!$D$5:$D$28252,"水费",Sheet1!$E$5:$E$28252,"&lt;&gt;*调拨*")+SUMIFS(Sheet1!$G$5:$G$28252,Sheet1!$I$5:$I$28252,$B172,Sheet1!$L$5:$L$28252,$A172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2" s="32">
        <f>SUMIFS(Sheet1!$G$5:$G$28252,Sheet1!$I$5:$I$28252,$B172,Sheet1!$L$5:$L$28252,$A172,Sheet1!$D$5:$D$28252,"电费",Sheet1!$E$5:$E$28252,"&lt;&gt;*调拨*")+SUMIFS(Sheet1!$G$5:$G$28252,Sheet1!$I$5:$I$28252,$B172,Sheet1!$L$5:$L$28252,$A172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2" s="32">
        <f>SUMIFS(Sheet1!$G$5:$G$28252,Sheet1!$I$5:$I$28252,$B172,Sheet1!$L$5:$L$28252,$A172,Sheet1!$D$5:$D$28252,"宽带费",Sheet1!$E$5:$E$28252,"&lt;&gt;*调拨*")+SUMIFS(Sheet1!$G$5:$G$28252,Sheet1!$I$5:$I$28252,$B172,Sheet1!$L$5:$L$28252,$A172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340</v>
      </c>
      <c r="AE172" s="32">
        <f>SUMIFS(Sheet1!$G$5:$G$28252,Sheet1!$I$5:$I$28252,$B172,Sheet1!$L$5:$L$28252,$A172,Sheet1!$D$5:$D$28252,"办公费",Sheet1!$E$5:$E$28252,"&lt;&gt;*调拨*")+SUMIFS(Sheet1!$G$5:$G$28252,Sheet1!$I$5:$I$28252,$B172,Sheet1!$L$5:$L$28252,$A172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2" s="32">
        <f>SUMIFS(Sheet1!$G$5:$G$28252,Sheet1!$I$5:$I$28252,$B172,Sheet1!$L$5:$L$28252,$A172,Sheet1!$D$5:$D$28252,"话费",Sheet1!$E$5:$E$28252,"&lt;&gt;*调拨*")+SUMIFS(Sheet1!$G$5:$G$28252,Sheet1!$I$5:$I$28252,$B172,Sheet1!$L$5:$L$28252,$A172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2" s="32">
        <f>SUMIFS(Sheet1!$G$5:$G$28252,Sheet1!$I$5:$I$28252,$B172,Sheet1!$L$5:$L$28252,$A172,Sheet1!$D$5:$D$28252,"房租",Sheet1!$E$5:$E$28252,"&lt;&gt;*调拨*")+SUMIFS(Sheet1!$G$5:$G$28252,Sheet1!$I$5:$I$28252,$B172,Sheet1!$L$5:$L$28252,$A172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72" s="32">
        <f>SUMIFS(Sheet1!$G$5:$G$28252,Sheet1!$I$5:$I$28252,$B172,Sheet1!$L$5:$L$28252,$A172,Sheet1!$E$5:$E$28252,"*调拨*")</f>
        <v>0</v>
      </c>
      <c r="AI172" s="32">
        <f>SUMIFS(Sheet1!$G$5:$G$28252,Sheet1!$I$5:$I$28252,$B172,Sheet1!$L$5:$L$28252,$A172,Sheet1!$D$5:$D$28252,"内部转款",Sheet1!$E$5:$E$28252,"&lt;&gt;*调拨*")+SUMIFS(Sheet1!$G$5:$G$28252,Sheet1!$I$5:$I$28252,$B172,Sheet1!$L$5:$L$28252,$A172,Sheet1!$D$5:$D$28252,"内部转账",Sheet1!$E$5:$E$28252,"&lt;&gt;*调拨*")</f>
        <v>0</v>
      </c>
      <c r="AJ172" s="32">
        <f t="shared" si="13"/>
        <v>6048.26</v>
      </c>
      <c r="AK172" s="32">
        <f>SUMIFS(Sheet1!$G$5:$G$28252,Sheet1!$I$5:$I$28252,$B172,Sheet1!$L$5:$L$28252,$A172)</f>
        <v>6388.26</v>
      </c>
      <c r="AL172" s="32">
        <f t="shared" si="14"/>
        <v>60896.48</v>
      </c>
    </row>
    <row r="173" ht="16.5" spans="1:38">
      <c r="A173" s="30">
        <v>202603</v>
      </c>
      <c r="B173" s="31" t="s">
        <v>677</v>
      </c>
      <c r="C173" s="32">
        <f>SUMIFS(Sheet1!$F$5:$F$28252,Sheet1!$I$5:$I$28252,$B173,Sheet1!$L$5:$L$28252,$A173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73" s="32">
        <f>SUMIFS(Sheet1!$F$5:$F$28252,Sheet1!$I$5:$I$28252,$B173,Sheet1!$L$5:$L$28252,$A173,Sheet1!$D$5:$D$28252,"医保即时拨付",Sheet1!$E$5:$E$28252,"&lt;&gt;*调拨*")+SUMIFS(Sheet1!$F$5:$F$28252,Sheet1!$I$5:$I$28252,$B173,Sheet1!$L$5:$L$28252,$A173,Sheet1!$E$5:$E$28252,"*医保即时拨付*",Sheet1!$D$5:$D$28252,"&lt;&gt;医保即时拨付",Sheet1!$D$5:$D$28252,"&lt;&gt;内部转款",Sheet1!$D$5:$D$28252,"&lt;&gt;内部转账",Sheet1!$E$5:$E$28252,"&lt;&gt;*调拨*")</f>
        <v>0</v>
      </c>
      <c r="E173" s="32">
        <f>SUMIFS(Sheet1!$F$5:$F$28252,Sheet1!$I$5:$I$28252,$B173,Sheet1!$L$5:$L$28252,$A173,Sheet1!$D$5:$D$28252,"医保",Sheet1!$E$5:$E$28252,"&lt;&gt;*调拨*",Sheet1!$E$5:$E$28252,"&lt;&gt;*医保即时拨付*")+SUMIFS(Sheet1!$F$5:$F$28252,Sheet1!$I$5:$I$28252,$B173,Sheet1!$L$5:$L$28252,$A173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73" s="32">
        <f>SUMIFS(Sheet1!$F$5:$F$28252,Sheet1!$I$5:$I$28252,$B173,Sheet1!$L$5:$L$28252,$A173,Sheet1!$D$5:$D$28252,"聚合",Sheet1!$E$5:$E$28252,"&lt;&gt;*调拨*")+SUMIFS(Sheet1!$F$5:$F$28252,Sheet1!$I$5:$I$28252,$B173,Sheet1!$L$5:$L$28252,$A173,Sheet1!$E$5:$E$28252,"*聚合*",Sheet1!$D$5:$D$28252,"&lt;&gt;聚合",Sheet1!$D$5:$D$28252,"&lt;&gt;内部转款",Sheet1!$D$5:$D$28252,"&lt;&gt;内部转账",Sheet1!$E$5:$E$28252,"&lt;&gt;*调拨*")</f>
        <v>0</v>
      </c>
      <c r="G173" s="32">
        <f>SUMIFS(Sheet1!$F$5:$F$28252,Sheet1!$I$5:$I$28252,$B173,Sheet1!$L$5:$L$28252,$A173,Sheet1!$D$5:$D$28252,"24小时微信",Sheet1!$E$5:$E$28252,"&lt;&gt;*调拨*")+SUMIFS(Sheet1!$F$5:$F$28252,Sheet1!$I$5:$I$28252,$B173,Sheet1!$L$5:$L$28252,$A173,Sheet1!$E$5:$E$28252,"*24小时微信*",Sheet1!$D$5:$D$28252,"&lt;&gt;24小时微信",Sheet1!$D$5:$D$28252,"&lt;&gt;内部转款",Sheet1!$D$5:$D$28252,"&lt;&gt;内部转账",Sheet1!$E$5:$E$28252,"&lt;&gt;*调拨*")</f>
        <v>0</v>
      </c>
      <c r="H173" s="32">
        <f>SUMIFS(Sheet1!$F$5:$F$28252,Sheet1!$I$5:$I$28252,$B173,Sheet1!$L$5:$L$28252,$A173,Sheet1!$D$5:$D$28252,"美团",Sheet1!$E$5:$E$28252,"&lt;&gt;*调拨*")+SUMIFS(Sheet1!$F$5:$F$28252,Sheet1!$I$5:$I$28252,$B173,Sheet1!$L$5:$L$28252,$A173,Sheet1!$E$5:$E$28252,"*美团*",Sheet1!$D$5:$D$28252,"&lt;&gt;美团",Sheet1!$D$5:$D$28252,"&lt;&gt;内部转款",Sheet1!$D$5:$D$28252,"&lt;&gt;内部转账",Sheet1!$E$5:$E$28252,"&lt;&gt;*调拨*")</f>
        <v>0</v>
      </c>
      <c r="I173" s="32">
        <f>SUMIFS(Sheet1!$F$5:$F$28252,Sheet1!$I$5:$I$28252,$B173,Sheet1!$L$5:$L$28252,$A173,Sheet1!$D$5:$D$28252,"饿了么",Sheet1!$E$5:$E$28252,"&lt;&gt;*调拨*")+SUMIFS(Sheet1!$F$5:$F$28252,Sheet1!$I$5:$I$28252,$B173,Sheet1!$L$5:$L$28252,$A173,Sheet1!$E$5:$E$28252,"*饿了么*",Sheet1!$D$5:$D$28252,"&lt;&gt;饿了么",Sheet1!$D$5:$D$28252,"&lt;&gt;内部转款",Sheet1!$D$5:$D$28252,"&lt;&gt;内部转账",Sheet1!$E$5:$E$28252,"&lt;&gt;*调拨*")</f>
        <v>0</v>
      </c>
      <c r="J173" s="32">
        <f>SUMIFS(Sheet1!$F$5:$F$28252,Sheet1!$I$5:$I$28252,$B173,Sheet1!$L$5:$L$28252,$A173,Sheet1!$D$5:$D$28252,"健E卡",Sheet1!$E$5:$E$28252,"&lt;&gt;*调拨*")+SUMIFS(Sheet1!$F$5:$F$28252,Sheet1!$I$5:$I$28252,$B173,Sheet1!$L$5:$L$28252,$A173,Sheet1!$E$5:$E$28252,"*健E卡*",Sheet1!$D$5:$D$28252,"&lt;&gt;健E卡",Sheet1!$D$5:$D$28252,"&lt;&gt;内部转款",Sheet1!$D$5:$D$28252,"&lt;&gt;内部转账",Sheet1!$E$5:$E$28252,"&lt;&gt;*调拨*")</f>
        <v>0</v>
      </c>
      <c r="K173" s="32">
        <f>SUMIFS(Sheet1!$F$5:$F$28252,Sheet1!$I$5:$I$28252,$B173,Sheet1!$L$5:$L$28252,$A173,Sheet1!$D$5:$D$28252,"抖音",Sheet1!$E$5:$E$28252,"&lt;&gt;*调拨*")+SUMIFS(Sheet1!$F$5:$F$28252,Sheet1!$I$5:$I$28252,$B173,Sheet1!$L$5:$L$28252,$A173,Sheet1!$E$5:$E$28252,"*抖音*",Sheet1!$D$5:$D$28252,"&lt;&gt;抖音",Sheet1!$D$5:$D$28252,"&lt;&gt;内部转款",Sheet1!$D$5:$D$28252,"&lt;&gt;内部转账",Sheet1!$E$5:$E$28252,"&lt;&gt;*调拨*")</f>
        <v>0</v>
      </c>
      <c r="L173" s="32">
        <f>SUMIFS(Sheet1!$F$5:$F$28252,Sheet1!$I$5:$I$28252,$B173,Sheet1!$L$5:$L$28252,$A173,Sheet1!$D$5:$D$28252,"医卡通",Sheet1!$E$5:$E$28252,"&lt;&gt;*调拨*")+SUMIFS(Sheet1!$F$5:$F$28252,Sheet1!$I$5:$I$28252,$B173,Sheet1!$L$5:$L$28252,$A173,Sheet1!$E$5:$E$28252,"*医卡通*",Sheet1!$D$5:$D$28252,"&lt;&gt;医卡通",Sheet1!$D$5:$D$28252,"&lt;&gt;内部转款",Sheet1!$D$5:$D$28252,"&lt;&gt;内部转账",Sheet1!$E$5:$E$28252,"&lt;&gt;*调拨*")</f>
        <v>0</v>
      </c>
      <c r="M173" s="32">
        <f>SUMIFS(Sheet1!$F$5:$F$28252,Sheet1!$I$5:$I$28252,$B173,Sheet1!$L$5:$L$28252,$A173,Sheet1!$D$5:$D$28252,"企健网",Sheet1!$E$5:$E$28252,"&lt;&gt;*调拨*")+SUMIFS(Sheet1!$F$5:$F$28252,Sheet1!$I$5:$I$28252,$B173,Sheet1!$L$5:$L$28252,$A173,Sheet1!$E$5:$E$28252,"*企健网*",Sheet1!$D$5:$D$28252,"&lt;&gt;企健网",Sheet1!$D$5:$D$28252,"&lt;&gt;内部转款",Sheet1!$D$5:$D$28252,"&lt;&gt;内部转账",Sheet1!$E$5:$E$28252,"&lt;&gt;*调拨*")</f>
        <v>0</v>
      </c>
      <c r="N173" s="32">
        <f>SUMIFS(Sheet1!$F$5:$F$28252,Sheet1!$I$5:$I$28252,$B173,Sheet1!$L$5:$L$28252,$A173,Sheet1!$D$5:$D$28252,"银联",Sheet1!$E$5:$E$28252,"&lt;&gt;*调拨*")+SUMIFS(Sheet1!$F$5:$F$28252,Sheet1!$I$5:$I$28252,$B173,Sheet1!$L$5:$L$28252,$A173,Sheet1!$E$5:$E$28252,"*银联*",Sheet1!$D$5:$D$28252,"&lt;&gt;银联",Sheet1!$D$5:$D$28252,"&lt;&gt;内部转款",Sheet1!$D$5:$D$28252,"&lt;&gt;内部转账",Sheet1!$E$5:$E$28252,"&lt;&gt;*调拨*")</f>
        <v>0</v>
      </c>
      <c r="O173" s="32">
        <f>SUMIFS(Sheet1!$F$5:$F$28252,Sheet1!$I$5:$I$28252,$B173,Sheet1!$L$5:$L$28252,$A173,Sheet1!$D$5:$D$28252,"京东",Sheet1!$E$5:$E$28252,"&lt;&gt;*调拨*")+SUMIFS(Sheet1!$F$5:$F$28252,Sheet1!$I$5:$I$28252,$B173,Sheet1!$L$5:$L$28252,$A173,Sheet1!$E$5:$E$28252,"*京东*",Sheet1!$D$5:$D$28252,"&lt;&gt;京东",Sheet1!$D$5:$D$28252,"&lt;&gt;内部转款",Sheet1!$D$5:$D$28252,"&lt;&gt;内部转账",Sheet1!$E$5:$E$28252,"&lt;&gt;*调拨*")</f>
        <v>0</v>
      </c>
      <c r="P173" s="32">
        <f>SUMIFS(Sheet1!$F$5:$F$28252,Sheet1!$I$5:$I$28252,$B173,Sheet1!$L$5:$L$28252,$A173,Sheet1!$D$5:$D$28252,"药机微信",Sheet1!$E$5:$E$28252,"&lt;&gt;*调拨*")+SUMIFS(Sheet1!$F$5:$F$28252,Sheet1!$I$5:$I$28252,$B173,Sheet1!$L$5:$L$28252,$A173,Sheet1!$E$5:$E$28252,"*药机微信*",Sheet1!$D$5:$D$28252,"&lt;&gt;药机微信",Sheet1!$D$5:$D$28252,"&lt;&gt;内部转款",Sheet1!$D$5:$D$28252,"&lt;&gt;内部转账",Sheet1!$E$5:$E$28252,"&lt;&gt;*调拨*")</f>
        <v>0</v>
      </c>
      <c r="Q173" s="32">
        <f>SUMIFS(Sheet1!$F$5:$F$28252,Sheet1!$I$5:$I$28252,$B173,Sheet1!$L$5:$L$28252,$A173,Sheet1!$D$5:$D$28252,"亲情卡",Sheet1!$E$5:$E$28252,"&lt;&gt;*调拨*")+SUMIFS(Sheet1!$F$5:$F$28252,Sheet1!$I$5:$I$28252,$B173,Sheet1!$L$5:$L$28252,$A173,Sheet1!$E$5:$E$28252,"*亲情卡*",Sheet1!$D$5:$D$28252,"&lt;&gt;亲情卡",Sheet1!$D$5:$D$28252,"&lt;&gt;内部转款",Sheet1!$D$5:$D$28252,"&lt;&gt;内部转账",Sheet1!$E$5:$E$28252,"&lt;&gt;*调拨*")</f>
        <v>0</v>
      </c>
      <c r="R173" s="32">
        <f>SUMIFS(Sheet1!$F$5:$F$28252,Sheet1!$I$5:$I$28252,$B173,Sheet1!$L$5:$L$28252,$A173,Sheet1!$D$5:$D$28252,"优惠券",Sheet1!$E$5:$E$28252,"&lt;&gt;*调拨*")+SUMIFS(Sheet1!$F$5:$F$28252,Sheet1!$I$5:$I$28252,$B173,Sheet1!$L$5:$L$28252,$A173,Sheet1!$E$5:$E$28252,"*优惠券*",Sheet1!$D$5:$D$28252,"&lt;&gt;优惠券",Sheet1!$D$5:$D$28252,"&lt;&gt;内部转款",Sheet1!$D$5:$D$28252,"&lt;&gt;内部转账",Sheet1!$E$5:$E$28252,"&lt;&gt;*调拨*")</f>
        <v>0</v>
      </c>
      <c r="S173" s="32">
        <f>SUMIFS(Sheet1!$F$5:$F$28252,Sheet1!$I$5:$I$28252,$B173,Sheet1!$L$5:$L$28252,$A173,Sheet1!$D$5:$D$28252,"代金券",Sheet1!$E$5:$E$28252,"&lt;&gt;*调拨*")+SUMIFS(Sheet1!$F$5:$F$28252,Sheet1!$I$5:$I$28252,$B173,Sheet1!$L$5:$L$28252,$A173,Sheet1!$E$5:$E$28252,"*代金券*",Sheet1!$D$5:$D$28252,"&lt;&gt;代金券",Sheet1!$D$5:$D$28252,"&lt;&gt;内部转款",Sheet1!$D$5:$D$28252,"&lt;&gt;内部转账",Sheet1!$E$5:$E$28252,"&lt;&gt;*调拨*")</f>
        <v>0</v>
      </c>
      <c r="T173" s="32">
        <f>SUMIFS(Sheet1!$F$5:$F$28252,Sheet1!$I$5:$I$28252,$B173,Sheet1!$L$5:$L$28252,$A173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173,Sheet1!$L$5:$L$28252,$A173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173,Sheet1!$L$5:$L$28252,$A173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173,Sheet1!$L$5:$L$28252,$A173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73" s="32">
        <f>SUMIFS(Sheet1!$F$5:$F$28252,Sheet1!$I$5:$I$28252,$B173,Sheet1!$L$5:$L$28252,$A173,Sheet1!$E$5:$E$28252,"*调拨*")</f>
        <v>0</v>
      </c>
      <c r="V173" s="32">
        <f>SUMIFS(Sheet1!$F$5:$F$28252,Sheet1!$I$5:$I$28252,$B173,Sheet1!$L$5:$L$28252,$A173,Sheet1!$D$5:$D$28252,"储值",Sheet1!$E$5:$E$28252,"&lt;&gt;*调拨*")+SUMIFS(Sheet1!$F$5:$F$28252,Sheet1!$I$5:$I$28252,$B173,Sheet1!$L$5:$L$28252,$A173,Sheet1!$E$5:$E$28252,"*储值*",Sheet1!$D$5:$D$28252,"&lt;&gt;储值",Sheet1!$D$5:$D$28252,"&lt;&gt;内部转款",Sheet1!$D$5:$D$28252,"&lt;&gt;内部转账",Sheet1!$E$5:$E$28252,"&lt;&gt;*调拨*")</f>
        <v>0</v>
      </c>
      <c r="W173" s="32">
        <f>SUMIFS(Sheet1!$F$5:$F$28252,Sheet1!$I$5:$I$28252,$B173,Sheet1!$L$5:$L$28252,$A173,Sheet1!$D$5:$D$28252,"效期",Sheet1!$E$5:$E$28252,"&lt;&gt;*调拨*")+SUMIFS(Sheet1!$F$5:$F$28252,Sheet1!$I$5:$I$28252,$B173,Sheet1!$L$5:$L$28252,$A173,Sheet1!$E$5:$E$28252,"*效期*",Sheet1!$D$5:$D$28252,"&lt;&gt;效期",Sheet1!$D$5:$D$28252,"&lt;&gt;内部转款",Sheet1!$D$5:$D$28252,"&lt;&gt;内部转账",Sheet1!$E$5:$E$28252,"&lt;&gt;*调拨*")</f>
        <v>0</v>
      </c>
      <c r="X173" s="32">
        <f>SUMIFS(Sheet1!$F$5:$F$28252,Sheet1!$I$5:$I$28252,$B173,Sheet1!$L$5:$L$28252,$A173,Sheet1!$D$5:$D$28252,"内部转款",Sheet1!$E$5:$E$28252,"&lt;&gt;*调拨*")+SUMIFS(Sheet1!$F$5:$F$28252,Sheet1!$I$5:$I$28252,$B173,Sheet1!$L$5:$L$28252,$A173,Sheet1!$D$5:$D$28252,"内部转账",Sheet1!$E$5:$E$28252,"&lt;&gt;*调拨*")</f>
        <v>0</v>
      </c>
      <c r="Y173" s="32">
        <f t="shared" si="12"/>
        <v>0</v>
      </c>
      <c r="Z173" s="32">
        <f>SUMIFS(Sheet1!$F$5:$F$28252,Sheet1!$I$5:$I$28252,$B173,Sheet1!$L$5:$L$28252,$A173)</f>
        <v>0</v>
      </c>
      <c r="AA173" s="32">
        <f>SUMIFS(Sheet1!$G$5:$G$28252,Sheet1!$I$5:$I$28252,$B173,Sheet1!$L$5:$L$28252,$A173,Sheet1!$D$5:$D$28252,"工资",Sheet1!$E$5:$E$28252,"&lt;&gt;*调拨*")+SUMIFS(Sheet1!$G$5:$G$28252,Sheet1!$I$5:$I$28252,$B173,Sheet1!$L$5:$L$28252,$A173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3" s="32">
        <f>SUMIFS(Sheet1!$G$5:$G$28252,Sheet1!$I$5:$I$28252,$B173,Sheet1!$L$5:$L$28252,$A173,Sheet1!$D$5:$D$28252,"水费",Sheet1!$E$5:$E$28252,"&lt;&gt;*调拨*")+SUMIFS(Sheet1!$G$5:$G$28252,Sheet1!$I$5:$I$28252,$B173,Sheet1!$L$5:$L$28252,$A173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3" s="32">
        <f>SUMIFS(Sheet1!$G$5:$G$28252,Sheet1!$I$5:$I$28252,$B173,Sheet1!$L$5:$L$28252,$A173,Sheet1!$D$5:$D$28252,"电费",Sheet1!$E$5:$E$28252,"&lt;&gt;*调拨*")+SUMIFS(Sheet1!$G$5:$G$28252,Sheet1!$I$5:$I$28252,$B173,Sheet1!$L$5:$L$28252,$A173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3" s="32">
        <f>SUMIFS(Sheet1!$G$5:$G$28252,Sheet1!$I$5:$I$28252,$B173,Sheet1!$L$5:$L$28252,$A173,Sheet1!$D$5:$D$28252,"宽带费",Sheet1!$E$5:$E$28252,"&lt;&gt;*调拨*")+SUMIFS(Sheet1!$G$5:$G$28252,Sheet1!$I$5:$I$28252,$B173,Sheet1!$L$5:$L$28252,$A173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73" s="32">
        <f>SUMIFS(Sheet1!$G$5:$G$28252,Sheet1!$I$5:$I$28252,$B173,Sheet1!$L$5:$L$28252,$A173,Sheet1!$D$5:$D$28252,"办公费",Sheet1!$E$5:$E$28252,"&lt;&gt;*调拨*")+SUMIFS(Sheet1!$G$5:$G$28252,Sheet1!$I$5:$I$28252,$B173,Sheet1!$L$5:$L$28252,$A173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3" s="32">
        <f>SUMIFS(Sheet1!$G$5:$G$28252,Sheet1!$I$5:$I$28252,$B173,Sheet1!$L$5:$L$28252,$A173,Sheet1!$D$5:$D$28252,"话费",Sheet1!$E$5:$E$28252,"&lt;&gt;*调拨*")+SUMIFS(Sheet1!$G$5:$G$28252,Sheet1!$I$5:$I$28252,$B173,Sheet1!$L$5:$L$28252,$A173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3" s="32">
        <f>SUMIFS(Sheet1!$G$5:$G$28252,Sheet1!$I$5:$I$28252,$B173,Sheet1!$L$5:$L$28252,$A173,Sheet1!$D$5:$D$28252,"房租",Sheet1!$E$5:$E$28252,"&lt;&gt;*调拨*")+SUMIFS(Sheet1!$G$5:$G$28252,Sheet1!$I$5:$I$28252,$B173,Sheet1!$L$5:$L$28252,$A173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73" s="32">
        <f>SUMIFS(Sheet1!$G$5:$G$28252,Sheet1!$I$5:$I$28252,$B173,Sheet1!$L$5:$L$28252,$A173,Sheet1!$E$5:$E$28252,"*调拨*")</f>
        <v>0</v>
      </c>
      <c r="AI173" s="32">
        <f>SUMIFS(Sheet1!$G$5:$G$28252,Sheet1!$I$5:$I$28252,$B173,Sheet1!$L$5:$L$28252,$A173,Sheet1!$D$5:$D$28252,"内部转款",Sheet1!$E$5:$E$28252,"&lt;&gt;*调拨*")+SUMIFS(Sheet1!$G$5:$G$28252,Sheet1!$I$5:$I$28252,$B173,Sheet1!$L$5:$L$28252,$A173,Sheet1!$D$5:$D$28252,"内部转账",Sheet1!$E$5:$E$28252,"&lt;&gt;*调拨*")</f>
        <v>0</v>
      </c>
      <c r="AJ173" s="32">
        <f t="shared" si="13"/>
        <v>0</v>
      </c>
      <c r="AK173" s="32">
        <f>SUMIFS(Sheet1!$G$5:$G$28252,Sheet1!$I$5:$I$28252,$B173,Sheet1!$L$5:$L$28252,$A173)</f>
        <v>0</v>
      </c>
      <c r="AL173" s="32">
        <f t="shared" si="14"/>
        <v>0</v>
      </c>
    </row>
    <row r="174" ht="16.5" spans="1:38">
      <c r="A174" s="30">
        <v>202603</v>
      </c>
      <c r="B174" s="31" t="s">
        <v>676</v>
      </c>
      <c r="C174" s="32">
        <f>SUMIFS(Sheet1!$F$5:$F$28252,Sheet1!$I$5:$I$28252,$B174,Sheet1!$L$5:$L$28252,$A174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74" s="32">
        <f>SUMIFS(Sheet1!$F$5:$F$28252,Sheet1!$I$5:$I$28252,$B174,Sheet1!$L$5:$L$28252,$A174,Sheet1!$D$5:$D$28252,"医保即时拨付",Sheet1!$E$5:$E$28252,"&lt;&gt;*调拨*")+SUMIFS(Sheet1!$F$5:$F$28252,Sheet1!$I$5:$I$28252,$B174,Sheet1!$L$5:$L$28252,$A174,Sheet1!$E$5:$E$28252,"*医保即时拨付*",Sheet1!$D$5:$D$28252,"&lt;&gt;医保即时拨付",Sheet1!$D$5:$D$28252,"&lt;&gt;内部转款",Sheet1!$D$5:$D$28252,"&lt;&gt;内部转账",Sheet1!$E$5:$E$28252,"&lt;&gt;*调拨*")</f>
        <v>0</v>
      </c>
      <c r="E174" s="32">
        <f>SUMIFS(Sheet1!$F$5:$F$28252,Sheet1!$I$5:$I$28252,$B174,Sheet1!$L$5:$L$28252,$A174,Sheet1!$D$5:$D$28252,"医保",Sheet1!$E$5:$E$28252,"&lt;&gt;*调拨*",Sheet1!$E$5:$E$28252,"&lt;&gt;*医保即时拨付*")+SUMIFS(Sheet1!$F$5:$F$28252,Sheet1!$I$5:$I$28252,$B174,Sheet1!$L$5:$L$28252,$A174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74" s="32">
        <f>SUMIFS(Sheet1!$F$5:$F$28252,Sheet1!$I$5:$I$28252,$B174,Sheet1!$L$5:$L$28252,$A174,Sheet1!$D$5:$D$28252,"聚合",Sheet1!$E$5:$E$28252,"&lt;&gt;*调拨*")+SUMIFS(Sheet1!$F$5:$F$28252,Sheet1!$I$5:$I$28252,$B174,Sheet1!$L$5:$L$28252,$A174,Sheet1!$E$5:$E$28252,"*聚合*",Sheet1!$D$5:$D$28252,"&lt;&gt;聚合",Sheet1!$D$5:$D$28252,"&lt;&gt;内部转款",Sheet1!$D$5:$D$28252,"&lt;&gt;内部转账",Sheet1!$E$5:$E$28252,"&lt;&gt;*调拨*")</f>
        <v>0</v>
      </c>
      <c r="G174" s="32">
        <f>SUMIFS(Sheet1!$F$5:$F$28252,Sheet1!$I$5:$I$28252,$B174,Sheet1!$L$5:$L$28252,$A174,Sheet1!$D$5:$D$28252,"24小时微信",Sheet1!$E$5:$E$28252,"&lt;&gt;*调拨*")+SUMIFS(Sheet1!$F$5:$F$28252,Sheet1!$I$5:$I$28252,$B174,Sheet1!$L$5:$L$28252,$A174,Sheet1!$E$5:$E$28252,"*24小时微信*",Sheet1!$D$5:$D$28252,"&lt;&gt;24小时微信",Sheet1!$D$5:$D$28252,"&lt;&gt;内部转款",Sheet1!$D$5:$D$28252,"&lt;&gt;内部转账",Sheet1!$E$5:$E$28252,"&lt;&gt;*调拨*")</f>
        <v>0</v>
      </c>
      <c r="H174" s="32">
        <f>SUMIFS(Sheet1!$F$5:$F$28252,Sheet1!$I$5:$I$28252,$B174,Sheet1!$L$5:$L$28252,$A174,Sheet1!$D$5:$D$28252,"美团",Sheet1!$E$5:$E$28252,"&lt;&gt;*调拨*")+SUMIFS(Sheet1!$F$5:$F$28252,Sheet1!$I$5:$I$28252,$B174,Sheet1!$L$5:$L$28252,$A174,Sheet1!$E$5:$E$28252,"*美团*",Sheet1!$D$5:$D$28252,"&lt;&gt;美团",Sheet1!$D$5:$D$28252,"&lt;&gt;内部转款",Sheet1!$D$5:$D$28252,"&lt;&gt;内部转账",Sheet1!$E$5:$E$28252,"&lt;&gt;*调拨*")</f>
        <v>0</v>
      </c>
      <c r="I174" s="32">
        <f>SUMIFS(Sheet1!$F$5:$F$28252,Sheet1!$I$5:$I$28252,$B174,Sheet1!$L$5:$L$28252,$A174,Sheet1!$D$5:$D$28252,"饿了么",Sheet1!$E$5:$E$28252,"&lt;&gt;*调拨*")+SUMIFS(Sheet1!$F$5:$F$28252,Sheet1!$I$5:$I$28252,$B174,Sheet1!$L$5:$L$28252,$A174,Sheet1!$E$5:$E$28252,"*饿了么*",Sheet1!$D$5:$D$28252,"&lt;&gt;饿了么",Sheet1!$D$5:$D$28252,"&lt;&gt;内部转款",Sheet1!$D$5:$D$28252,"&lt;&gt;内部转账",Sheet1!$E$5:$E$28252,"&lt;&gt;*调拨*")</f>
        <v>0</v>
      </c>
      <c r="J174" s="32">
        <f>SUMIFS(Sheet1!$F$5:$F$28252,Sheet1!$I$5:$I$28252,$B174,Sheet1!$L$5:$L$28252,$A174,Sheet1!$D$5:$D$28252,"健E卡",Sheet1!$E$5:$E$28252,"&lt;&gt;*调拨*")+SUMIFS(Sheet1!$F$5:$F$28252,Sheet1!$I$5:$I$28252,$B174,Sheet1!$L$5:$L$28252,$A174,Sheet1!$E$5:$E$28252,"*健E卡*",Sheet1!$D$5:$D$28252,"&lt;&gt;健E卡",Sheet1!$D$5:$D$28252,"&lt;&gt;内部转款",Sheet1!$D$5:$D$28252,"&lt;&gt;内部转账",Sheet1!$E$5:$E$28252,"&lt;&gt;*调拨*")</f>
        <v>0</v>
      </c>
      <c r="K174" s="32">
        <f>SUMIFS(Sheet1!$F$5:$F$28252,Sheet1!$I$5:$I$28252,$B174,Sheet1!$L$5:$L$28252,$A174,Sheet1!$D$5:$D$28252,"抖音",Sheet1!$E$5:$E$28252,"&lt;&gt;*调拨*")+SUMIFS(Sheet1!$F$5:$F$28252,Sheet1!$I$5:$I$28252,$B174,Sheet1!$L$5:$L$28252,$A174,Sheet1!$E$5:$E$28252,"*抖音*",Sheet1!$D$5:$D$28252,"&lt;&gt;抖音",Sheet1!$D$5:$D$28252,"&lt;&gt;内部转款",Sheet1!$D$5:$D$28252,"&lt;&gt;内部转账",Sheet1!$E$5:$E$28252,"&lt;&gt;*调拨*")</f>
        <v>0</v>
      </c>
      <c r="L174" s="32">
        <f>SUMIFS(Sheet1!$F$5:$F$28252,Sheet1!$I$5:$I$28252,$B174,Sheet1!$L$5:$L$28252,$A174,Sheet1!$D$5:$D$28252,"医卡通",Sheet1!$E$5:$E$28252,"&lt;&gt;*调拨*")+SUMIFS(Sheet1!$F$5:$F$28252,Sheet1!$I$5:$I$28252,$B174,Sheet1!$L$5:$L$28252,$A174,Sheet1!$E$5:$E$28252,"*医卡通*",Sheet1!$D$5:$D$28252,"&lt;&gt;医卡通",Sheet1!$D$5:$D$28252,"&lt;&gt;内部转款",Sheet1!$D$5:$D$28252,"&lt;&gt;内部转账",Sheet1!$E$5:$E$28252,"&lt;&gt;*调拨*")</f>
        <v>0</v>
      </c>
      <c r="M174" s="32">
        <f>SUMIFS(Sheet1!$F$5:$F$28252,Sheet1!$I$5:$I$28252,$B174,Sheet1!$L$5:$L$28252,$A174,Sheet1!$D$5:$D$28252,"企健网",Sheet1!$E$5:$E$28252,"&lt;&gt;*调拨*")+SUMIFS(Sheet1!$F$5:$F$28252,Sheet1!$I$5:$I$28252,$B174,Sheet1!$L$5:$L$28252,$A174,Sheet1!$E$5:$E$28252,"*企健网*",Sheet1!$D$5:$D$28252,"&lt;&gt;企健网",Sheet1!$D$5:$D$28252,"&lt;&gt;内部转款",Sheet1!$D$5:$D$28252,"&lt;&gt;内部转账",Sheet1!$E$5:$E$28252,"&lt;&gt;*调拨*")</f>
        <v>0</v>
      </c>
      <c r="N174" s="32">
        <f>SUMIFS(Sheet1!$F$5:$F$28252,Sheet1!$I$5:$I$28252,$B174,Sheet1!$L$5:$L$28252,$A174,Sheet1!$D$5:$D$28252,"银联",Sheet1!$E$5:$E$28252,"&lt;&gt;*调拨*")+SUMIFS(Sheet1!$F$5:$F$28252,Sheet1!$I$5:$I$28252,$B174,Sheet1!$L$5:$L$28252,$A174,Sheet1!$E$5:$E$28252,"*银联*",Sheet1!$D$5:$D$28252,"&lt;&gt;银联",Sheet1!$D$5:$D$28252,"&lt;&gt;内部转款",Sheet1!$D$5:$D$28252,"&lt;&gt;内部转账",Sheet1!$E$5:$E$28252,"&lt;&gt;*调拨*")</f>
        <v>0</v>
      </c>
      <c r="O174" s="32">
        <f>SUMIFS(Sheet1!$F$5:$F$28252,Sheet1!$I$5:$I$28252,$B174,Sheet1!$L$5:$L$28252,$A174,Sheet1!$D$5:$D$28252,"京东",Sheet1!$E$5:$E$28252,"&lt;&gt;*调拨*")+SUMIFS(Sheet1!$F$5:$F$28252,Sheet1!$I$5:$I$28252,$B174,Sheet1!$L$5:$L$28252,$A174,Sheet1!$E$5:$E$28252,"*京东*",Sheet1!$D$5:$D$28252,"&lt;&gt;京东",Sheet1!$D$5:$D$28252,"&lt;&gt;内部转款",Sheet1!$D$5:$D$28252,"&lt;&gt;内部转账",Sheet1!$E$5:$E$28252,"&lt;&gt;*调拨*")</f>
        <v>0</v>
      </c>
      <c r="P174" s="32">
        <f>SUMIFS(Sheet1!$F$5:$F$28252,Sheet1!$I$5:$I$28252,$B174,Sheet1!$L$5:$L$28252,$A174,Sheet1!$D$5:$D$28252,"药机微信",Sheet1!$E$5:$E$28252,"&lt;&gt;*调拨*")+SUMIFS(Sheet1!$F$5:$F$28252,Sheet1!$I$5:$I$28252,$B174,Sheet1!$L$5:$L$28252,$A174,Sheet1!$E$5:$E$28252,"*药机微信*",Sheet1!$D$5:$D$28252,"&lt;&gt;药机微信",Sheet1!$D$5:$D$28252,"&lt;&gt;内部转款",Sheet1!$D$5:$D$28252,"&lt;&gt;内部转账",Sheet1!$E$5:$E$28252,"&lt;&gt;*调拨*")</f>
        <v>0</v>
      </c>
      <c r="Q174" s="32">
        <f>SUMIFS(Sheet1!$F$5:$F$28252,Sheet1!$I$5:$I$28252,$B174,Sheet1!$L$5:$L$28252,$A174,Sheet1!$D$5:$D$28252,"亲情卡",Sheet1!$E$5:$E$28252,"&lt;&gt;*调拨*")+SUMIFS(Sheet1!$F$5:$F$28252,Sheet1!$I$5:$I$28252,$B174,Sheet1!$L$5:$L$28252,$A174,Sheet1!$E$5:$E$28252,"*亲情卡*",Sheet1!$D$5:$D$28252,"&lt;&gt;亲情卡",Sheet1!$D$5:$D$28252,"&lt;&gt;内部转款",Sheet1!$D$5:$D$28252,"&lt;&gt;内部转账",Sheet1!$E$5:$E$28252,"&lt;&gt;*调拨*")</f>
        <v>0</v>
      </c>
      <c r="R174" s="32">
        <f>SUMIFS(Sheet1!$F$5:$F$28252,Sheet1!$I$5:$I$28252,$B174,Sheet1!$L$5:$L$28252,$A174,Sheet1!$D$5:$D$28252,"优惠券",Sheet1!$E$5:$E$28252,"&lt;&gt;*调拨*")+SUMIFS(Sheet1!$F$5:$F$28252,Sheet1!$I$5:$I$28252,$B174,Sheet1!$L$5:$L$28252,$A174,Sheet1!$E$5:$E$28252,"*优惠券*",Sheet1!$D$5:$D$28252,"&lt;&gt;优惠券",Sheet1!$D$5:$D$28252,"&lt;&gt;内部转款",Sheet1!$D$5:$D$28252,"&lt;&gt;内部转账",Sheet1!$E$5:$E$28252,"&lt;&gt;*调拨*")</f>
        <v>0</v>
      </c>
      <c r="S174" s="32">
        <f>SUMIFS(Sheet1!$F$5:$F$28252,Sheet1!$I$5:$I$28252,$B174,Sheet1!$L$5:$L$28252,$A174,Sheet1!$D$5:$D$28252,"代金券",Sheet1!$E$5:$E$28252,"&lt;&gt;*调拨*")+SUMIFS(Sheet1!$F$5:$F$28252,Sheet1!$I$5:$I$28252,$B174,Sheet1!$L$5:$L$28252,$A174,Sheet1!$E$5:$E$28252,"*代金券*",Sheet1!$D$5:$D$28252,"&lt;&gt;代金券",Sheet1!$D$5:$D$28252,"&lt;&gt;内部转款",Sheet1!$D$5:$D$28252,"&lt;&gt;内部转账",Sheet1!$E$5:$E$28252,"&lt;&gt;*调拨*")</f>
        <v>0</v>
      </c>
      <c r="T174" s="32">
        <f>SUMIFS(Sheet1!$F$5:$F$28252,Sheet1!$I$5:$I$28252,$B174,Sheet1!$L$5:$L$28252,$A174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174,Sheet1!$L$5:$L$28252,$A174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174,Sheet1!$L$5:$L$28252,$A174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174,Sheet1!$L$5:$L$28252,$A174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74" s="32">
        <f>SUMIFS(Sheet1!$F$5:$F$28252,Sheet1!$I$5:$I$28252,$B174,Sheet1!$L$5:$L$28252,$A174,Sheet1!$E$5:$E$28252,"*调拨*")</f>
        <v>0</v>
      </c>
      <c r="V174" s="32">
        <f>SUMIFS(Sheet1!$F$5:$F$28252,Sheet1!$I$5:$I$28252,$B174,Sheet1!$L$5:$L$28252,$A174,Sheet1!$D$5:$D$28252,"储值",Sheet1!$E$5:$E$28252,"&lt;&gt;*调拨*")+SUMIFS(Sheet1!$F$5:$F$28252,Sheet1!$I$5:$I$28252,$B174,Sheet1!$L$5:$L$28252,$A174,Sheet1!$E$5:$E$28252,"*储值*",Sheet1!$D$5:$D$28252,"&lt;&gt;储值",Sheet1!$D$5:$D$28252,"&lt;&gt;内部转款",Sheet1!$D$5:$D$28252,"&lt;&gt;内部转账",Sheet1!$E$5:$E$28252,"&lt;&gt;*调拨*")</f>
        <v>0</v>
      </c>
      <c r="W174" s="32">
        <f>SUMIFS(Sheet1!$F$5:$F$28252,Sheet1!$I$5:$I$28252,$B174,Sheet1!$L$5:$L$28252,$A174,Sheet1!$D$5:$D$28252,"效期",Sheet1!$E$5:$E$28252,"&lt;&gt;*调拨*")+SUMIFS(Sheet1!$F$5:$F$28252,Sheet1!$I$5:$I$28252,$B174,Sheet1!$L$5:$L$28252,$A174,Sheet1!$E$5:$E$28252,"*效期*",Sheet1!$D$5:$D$28252,"&lt;&gt;效期",Sheet1!$D$5:$D$28252,"&lt;&gt;内部转款",Sheet1!$D$5:$D$28252,"&lt;&gt;内部转账",Sheet1!$E$5:$E$28252,"&lt;&gt;*调拨*")</f>
        <v>0</v>
      </c>
      <c r="X174" s="32">
        <f>SUMIFS(Sheet1!$F$5:$F$28252,Sheet1!$I$5:$I$28252,$B174,Sheet1!$L$5:$L$28252,$A174,Sheet1!$D$5:$D$28252,"内部转款",Sheet1!$E$5:$E$28252,"&lt;&gt;*调拨*")+SUMIFS(Sheet1!$F$5:$F$28252,Sheet1!$I$5:$I$28252,$B174,Sheet1!$L$5:$L$28252,$A174,Sheet1!$D$5:$D$28252,"内部转账",Sheet1!$E$5:$E$28252,"&lt;&gt;*调拨*")</f>
        <v>0</v>
      </c>
      <c r="Y174" s="32">
        <f t="shared" si="12"/>
        <v>0</v>
      </c>
      <c r="Z174" s="32">
        <f>SUMIFS(Sheet1!$F$5:$F$28252,Sheet1!$I$5:$I$28252,$B174,Sheet1!$L$5:$L$28252,$A174)</f>
        <v>0</v>
      </c>
      <c r="AA174" s="32">
        <f>SUMIFS(Sheet1!$G$5:$G$28252,Sheet1!$I$5:$I$28252,$B174,Sheet1!$L$5:$L$28252,$A174,Sheet1!$D$5:$D$28252,"工资",Sheet1!$E$5:$E$28252,"&lt;&gt;*调拨*")+SUMIFS(Sheet1!$G$5:$G$28252,Sheet1!$I$5:$I$28252,$B174,Sheet1!$L$5:$L$28252,$A174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4" s="32">
        <f>SUMIFS(Sheet1!$G$5:$G$28252,Sheet1!$I$5:$I$28252,$B174,Sheet1!$L$5:$L$28252,$A174,Sheet1!$D$5:$D$28252,"水费",Sheet1!$E$5:$E$28252,"&lt;&gt;*调拨*")+SUMIFS(Sheet1!$G$5:$G$28252,Sheet1!$I$5:$I$28252,$B174,Sheet1!$L$5:$L$28252,$A174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4" s="32">
        <f>SUMIFS(Sheet1!$G$5:$G$28252,Sheet1!$I$5:$I$28252,$B174,Sheet1!$L$5:$L$28252,$A174,Sheet1!$D$5:$D$28252,"电费",Sheet1!$E$5:$E$28252,"&lt;&gt;*调拨*")+SUMIFS(Sheet1!$G$5:$G$28252,Sheet1!$I$5:$I$28252,$B174,Sheet1!$L$5:$L$28252,$A174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4" s="32">
        <f>SUMIFS(Sheet1!$G$5:$G$28252,Sheet1!$I$5:$I$28252,$B174,Sheet1!$L$5:$L$28252,$A174,Sheet1!$D$5:$D$28252,"宽带费",Sheet1!$E$5:$E$28252,"&lt;&gt;*调拨*")+SUMIFS(Sheet1!$G$5:$G$28252,Sheet1!$I$5:$I$28252,$B174,Sheet1!$L$5:$L$28252,$A174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74" s="32">
        <f>SUMIFS(Sheet1!$G$5:$G$28252,Sheet1!$I$5:$I$28252,$B174,Sheet1!$L$5:$L$28252,$A174,Sheet1!$D$5:$D$28252,"办公费",Sheet1!$E$5:$E$28252,"&lt;&gt;*调拨*")+SUMIFS(Sheet1!$G$5:$G$28252,Sheet1!$I$5:$I$28252,$B174,Sheet1!$L$5:$L$28252,$A174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4" s="32">
        <f>SUMIFS(Sheet1!$G$5:$G$28252,Sheet1!$I$5:$I$28252,$B174,Sheet1!$L$5:$L$28252,$A174,Sheet1!$D$5:$D$28252,"话费",Sheet1!$E$5:$E$28252,"&lt;&gt;*调拨*")+SUMIFS(Sheet1!$G$5:$G$28252,Sheet1!$I$5:$I$28252,$B174,Sheet1!$L$5:$L$28252,$A174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4" s="32">
        <f>SUMIFS(Sheet1!$G$5:$G$28252,Sheet1!$I$5:$I$28252,$B174,Sheet1!$L$5:$L$28252,$A174,Sheet1!$D$5:$D$28252,"房租",Sheet1!$E$5:$E$28252,"&lt;&gt;*调拨*")+SUMIFS(Sheet1!$G$5:$G$28252,Sheet1!$I$5:$I$28252,$B174,Sheet1!$L$5:$L$28252,$A174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74" s="32">
        <f>SUMIFS(Sheet1!$G$5:$G$28252,Sheet1!$I$5:$I$28252,$B174,Sheet1!$L$5:$L$28252,$A174,Sheet1!$E$5:$E$28252,"*调拨*")</f>
        <v>0</v>
      </c>
      <c r="AI174" s="32">
        <f>SUMIFS(Sheet1!$G$5:$G$28252,Sheet1!$I$5:$I$28252,$B174,Sheet1!$L$5:$L$28252,$A174,Sheet1!$D$5:$D$28252,"内部转款",Sheet1!$E$5:$E$28252,"&lt;&gt;*调拨*")+SUMIFS(Sheet1!$G$5:$G$28252,Sheet1!$I$5:$I$28252,$B174,Sheet1!$L$5:$L$28252,$A174,Sheet1!$D$5:$D$28252,"内部转账",Sheet1!$E$5:$E$28252,"&lt;&gt;*调拨*")</f>
        <v>0</v>
      </c>
      <c r="AJ174" s="32">
        <f t="shared" si="13"/>
        <v>0</v>
      </c>
      <c r="AK174" s="32">
        <f>SUMIFS(Sheet1!$G$5:$G$28252,Sheet1!$I$5:$I$28252,$B174,Sheet1!$L$5:$L$28252,$A174)</f>
        <v>0</v>
      </c>
      <c r="AL174" s="32">
        <f t="shared" si="14"/>
        <v>0</v>
      </c>
    </row>
    <row r="175" ht="16.5" spans="1:38">
      <c r="A175" s="30">
        <v>202603</v>
      </c>
      <c r="B175" s="31" t="s">
        <v>678</v>
      </c>
      <c r="C175" s="32">
        <f>SUMIFS(Sheet1!$F$5:$F$28252,Sheet1!$I$5:$I$28252,$B175,Sheet1!$L$5:$L$28252,$A175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75" s="32">
        <f>SUMIFS(Sheet1!$F$5:$F$28252,Sheet1!$I$5:$I$28252,$B175,Sheet1!$L$5:$L$28252,$A175,Sheet1!$D$5:$D$28252,"医保即时拨付",Sheet1!$E$5:$E$28252,"&lt;&gt;*调拨*")+SUMIFS(Sheet1!$F$5:$F$28252,Sheet1!$I$5:$I$28252,$B175,Sheet1!$L$5:$L$28252,$A175,Sheet1!$E$5:$E$28252,"*医保即时拨付*",Sheet1!$D$5:$D$28252,"&lt;&gt;医保即时拨付",Sheet1!$D$5:$D$28252,"&lt;&gt;内部转款",Sheet1!$D$5:$D$28252,"&lt;&gt;内部转账",Sheet1!$E$5:$E$28252,"&lt;&gt;*调拨*")</f>
        <v>0</v>
      </c>
      <c r="E175" s="32">
        <f>SUMIFS(Sheet1!$F$5:$F$28252,Sheet1!$I$5:$I$28252,$B175,Sheet1!$L$5:$L$28252,$A175,Sheet1!$D$5:$D$28252,"医保",Sheet1!$E$5:$E$28252,"&lt;&gt;*调拨*",Sheet1!$E$5:$E$28252,"&lt;&gt;*医保即时拨付*")+SUMIFS(Sheet1!$F$5:$F$28252,Sheet1!$I$5:$I$28252,$B175,Sheet1!$L$5:$L$28252,$A175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75" s="32">
        <f>SUMIFS(Sheet1!$F$5:$F$28252,Sheet1!$I$5:$I$28252,$B175,Sheet1!$L$5:$L$28252,$A175,Sheet1!$D$5:$D$28252,"聚合",Sheet1!$E$5:$E$28252,"&lt;&gt;*调拨*")+SUMIFS(Sheet1!$F$5:$F$28252,Sheet1!$I$5:$I$28252,$B175,Sheet1!$L$5:$L$28252,$A175,Sheet1!$E$5:$E$28252,"*聚合*",Sheet1!$D$5:$D$28252,"&lt;&gt;聚合",Sheet1!$D$5:$D$28252,"&lt;&gt;内部转款",Sheet1!$D$5:$D$28252,"&lt;&gt;内部转账",Sheet1!$E$5:$E$28252,"&lt;&gt;*调拨*")</f>
        <v>0</v>
      </c>
      <c r="G175" s="32">
        <f>SUMIFS(Sheet1!$F$5:$F$28252,Sheet1!$I$5:$I$28252,$B175,Sheet1!$L$5:$L$28252,$A175,Sheet1!$D$5:$D$28252,"24小时微信",Sheet1!$E$5:$E$28252,"&lt;&gt;*调拨*")+SUMIFS(Sheet1!$F$5:$F$28252,Sheet1!$I$5:$I$28252,$B175,Sheet1!$L$5:$L$28252,$A175,Sheet1!$E$5:$E$28252,"*24小时微信*",Sheet1!$D$5:$D$28252,"&lt;&gt;24小时微信",Sheet1!$D$5:$D$28252,"&lt;&gt;内部转款",Sheet1!$D$5:$D$28252,"&lt;&gt;内部转账",Sheet1!$E$5:$E$28252,"&lt;&gt;*调拨*")</f>
        <v>0</v>
      </c>
      <c r="H175" s="32">
        <f>SUMIFS(Sheet1!$F$5:$F$28252,Sheet1!$I$5:$I$28252,$B175,Sheet1!$L$5:$L$28252,$A175,Sheet1!$D$5:$D$28252,"美团",Sheet1!$E$5:$E$28252,"&lt;&gt;*调拨*")+SUMIFS(Sheet1!$F$5:$F$28252,Sheet1!$I$5:$I$28252,$B175,Sheet1!$L$5:$L$28252,$A175,Sheet1!$E$5:$E$28252,"*美团*",Sheet1!$D$5:$D$28252,"&lt;&gt;美团",Sheet1!$D$5:$D$28252,"&lt;&gt;内部转款",Sheet1!$D$5:$D$28252,"&lt;&gt;内部转账",Sheet1!$E$5:$E$28252,"&lt;&gt;*调拨*")</f>
        <v>0</v>
      </c>
      <c r="I175" s="32">
        <f>SUMIFS(Sheet1!$F$5:$F$28252,Sheet1!$I$5:$I$28252,$B175,Sheet1!$L$5:$L$28252,$A175,Sheet1!$D$5:$D$28252,"饿了么",Sheet1!$E$5:$E$28252,"&lt;&gt;*调拨*")+SUMIFS(Sheet1!$F$5:$F$28252,Sheet1!$I$5:$I$28252,$B175,Sheet1!$L$5:$L$28252,$A175,Sheet1!$E$5:$E$28252,"*饿了么*",Sheet1!$D$5:$D$28252,"&lt;&gt;饿了么",Sheet1!$D$5:$D$28252,"&lt;&gt;内部转款",Sheet1!$D$5:$D$28252,"&lt;&gt;内部转账",Sheet1!$E$5:$E$28252,"&lt;&gt;*调拨*")</f>
        <v>0</v>
      </c>
      <c r="J175" s="32">
        <f>SUMIFS(Sheet1!$F$5:$F$28252,Sheet1!$I$5:$I$28252,$B175,Sheet1!$L$5:$L$28252,$A175,Sheet1!$D$5:$D$28252,"健E卡",Sheet1!$E$5:$E$28252,"&lt;&gt;*调拨*")+SUMIFS(Sheet1!$F$5:$F$28252,Sheet1!$I$5:$I$28252,$B175,Sheet1!$L$5:$L$28252,$A175,Sheet1!$E$5:$E$28252,"*健E卡*",Sheet1!$D$5:$D$28252,"&lt;&gt;健E卡",Sheet1!$D$5:$D$28252,"&lt;&gt;内部转款",Sheet1!$D$5:$D$28252,"&lt;&gt;内部转账",Sheet1!$E$5:$E$28252,"&lt;&gt;*调拨*")</f>
        <v>0</v>
      </c>
      <c r="K175" s="32">
        <f>SUMIFS(Sheet1!$F$5:$F$28252,Sheet1!$I$5:$I$28252,$B175,Sheet1!$L$5:$L$28252,$A175,Sheet1!$D$5:$D$28252,"抖音",Sheet1!$E$5:$E$28252,"&lt;&gt;*调拨*")+SUMIFS(Sheet1!$F$5:$F$28252,Sheet1!$I$5:$I$28252,$B175,Sheet1!$L$5:$L$28252,$A175,Sheet1!$E$5:$E$28252,"*抖音*",Sheet1!$D$5:$D$28252,"&lt;&gt;抖音",Sheet1!$D$5:$D$28252,"&lt;&gt;内部转款",Sheet1!$D$5:$D$28252,"&lt;&gt;内部转账",Sheet1!$E$5:$E$28252,"&lt;&gt;*调拨*")</f>
        <v>0</v>
      </c>
      <c r="L175" s="32">
        <f>SUMIFS(Sheet1!$F$5:$F$28252,Sheet1!$I$5:$I$28252,$B175,Sheet1!$L$5:$L$28252,$A175,Sheet1!$D$5:$D$28252,"医卡通",Sheet1!$E$5:$E$28252,"&lt;&gt;*调拨*")+SUMIFS(Sheet1!$F$5:$F$28252,Sheet1!$I$5:$I$28252,$B175,Sheet1!$L$5:$L$28252,$A175,Sheet1!$E$5:$E$28252,"*医卡通*",Sheet1!$D$5:$D$28252,"&lt;&gt;医卡通",Sheet1!$D$5:$D$28252,"&lt;&gt;内部转款",Sheet1!$D$5:$D$28252,"&lt;&gt;内部转账",Sheet1!$E$5:$E$28252,"&lt;&gt;*调拨*")</f>
        <v>0</v>
      </c>
      <c r="M175" s="32">
        <f>SUMIFS(Sheet1!$F$5:$F$28252,Sheet1!$I$5:$I$28252,$B175,Sheet1!$L$5:$L$28252,$A175,Sheet1!$D$5:$D$28252,"企健网",Sheet1!$E$5:$E$28252,"&lt;&gt;*调拨*")+SUMIFS(Sheet1!$F$5:$F$28252,Sheet1!$I$5:$I$28252,$B175,Sheet1!$L$5:$L$28252,$A175,Sheet1!$E$5:$E$28252,"*企健网*",Sheet1!$D$5:$D$28252,"&lt;&gt;企健网",Sheet1!$D$5:$D$28252,"&lt;&gt;内部转款",Sheet1!$D$5:$D$28252,"&lt;&gt;内部转账",Sheet1!$E$5:$E$28252,"&lt;&gt;*调拨*")</f>
        <v>0</v>
      </c>
      <c r="N175" s="32">
        <f>SUMIFS(Sheet1!$F$5:$F$28252,Sheet1!$I$5:$I$28252,$B175,Sheet1!$L$5:$L$28252,$A175,Sheet1!$D$5:$D$28252,"银联",Sheet1!$E$5:$E$28252,"&lt;&gt;*调拨*")+SUMIFS(Sheet1!$F$5:$F$28252,Sheet1!$I$5:$I$28252,$B175,Sheet1!$L$5:$L$28252,$A175,Sheet1!$E$5:$E$28252,"*银联*",Sheet1!$D$5:$D$28252,"&lt;&gt;银联",Sheet1!$D$5:$D$28252,"&lt;&gt;内部转款",Sheet1!$D$5:$D$28252,"&lt;&gt;内部转账",Sheet1!$E$5:$E$28252,"&lt;&gt;*调拨*")</f>
        <v>0</v>
      </c>
      <c r="O175" s="32">
        <f>SUMIFS(Sheet1!$F$5:$F$28252,Sheet1!$I$5:$I$28252,$B175,Sheet1!$L$5:$L$28252,$A175,Sheet1!$D$5:$D$28252,"京东",Sheet1!$E$5:$E$28252,"&lt;&gt;*调拨*")+SUMIFS(Sheet1!$F$5:$F$28252,Sheet1!$I$5:$I$28252,$B175,Sheet1!$L$5:$L$28252,$A175,Sheet1!$E$5:$E$28252,"*京东*",Sheet1!$D$5:$D$28252,"&lt;&gt;京东",Sheet1!$D$5:$D$28252,"&lt;&gt;内部转款",Sheet1!$D$5:$D$28252,"&lt;&gt;内部转账",Sheet1!$E$5:$E$28252,"&lt;&gt;*调拨*")</f>
        <v>0</v>
      </c>
      <c r="P175" s="32">
        <f>SUMIFS(Sheet1!$F$5:$F$28252,Sheet1!$I$5:$I$28252,$B175,Sheet1!$L$5:$L$28252,$A175,Sheet1!$D$5:$D$28252,"药机微信",Sheet1!$E$5:$E$28252,"&lt;&gt;*调拨*")+SUMIFS(Sheet1!$F$5:$F$28252,Sheet1!$I$5:$I$28252,$B175,Sheet1!$L$5:$L$28252,$A175,Sheet1!$E$5:$E$28252,"*药机微信*",Sheet1!$D$5:$D$28252,"&lt;&gt;药机微信",Sheet1!$D$5:$D$28252,"&lt;&gt;内部转款",Sheet1!$D$5:$D$28252,"&lt;&gt;内部转账",Sheet1!$E$5:$E$28252,"&lt;&gt;*调拨*")</f>
        <v>0</v>
      </c>
      <c r="Q175" s="32">
        <f>SUMIFS(Sheet1!$F$5:$F$28252,Sheet1!$I$5:$I$28252,$B175,Sheet1!$L$5:$L$28252,$A175,Sheet1!$D$5:$D$28252,"亲情卡",Sheet1!$E$5:$E$28252,"&lt;&gt;*调拨*")+SUMIFS(Sheet1!$F$5:$F$28252,Sheet1!$I$5:$I$28252,$B175,Sheet1!$L$5:$L$28252,$A175,Sheet1!$E$5:$E$28252,"*亲情卡*",Sheet1!$D$5:$D$28252,"&lt;&gt;亲情卡",Sheet1!$D$5:$D$28252,"&lt;&gt;内部转款",Sheet1!$D$5:$D$28252,"&lt;&gt;内部转账",Sheet1!$E$5:$E$28252,"&lt;&gt;*调拨*")</f>
        <v>0</v>
      </c>
      <c r="R175" s="32">
        <f>SUMIFS(Sheet1!$F$5:$F$28252,Sheet1!$I$5:$I$28252,$B175,Sheet1!$L$5:$L$28252,$A175,Sheet1!$D$5:$D$28252,"优惠券",Sheet1!$E$5:$E$28252,"&lt;&gt;*调拨*")+SUMIFS(Sheet1!$F$5:$F$28252,Sheet1!$I$5:$I$28252,$B175,Sheet1!$L$5:$L$28252,$A175,Sheet1!$E$5:$E$28252,"*优惠券*",Sheet1!$D$5:$D$28252,"&lt;&gt;优惠券",Sheet1!$D$5:$D$28252,"&lt;&gt;内部转款",Sheet1!$D$5:$D$28252,"&lt;&gt;内部转账",Sheet1!$E$5:$E$28252,"&lt;&gt;*调拨*")</f>
        <v>0</v>
      </c>
      <c r="S175" s="32">
        <f>SUMIFS(Sheet1!$F$5:$F$28252,Sheet1!$I$5:$I$28252,$B175,Sheet1!$L$5:$L$28252,$A175,Sheet1!$D$5:$D$28252,"代金券",Sheet1!$E$5:$E$28252,"&lt;&gt;*调拨*")+SUMIFS(Sheet1!$F$5:$F$28252,Sheet1!$I$5:$I$28252,$B175,Sheet1!$L$5:$L$28252,$A175,Sheet1!$E$5:$E$28252,"*代金券*",Sheet1!$D$5:$D$28252,"&lt;&gt;代金券",Sheet1!$D$5:$D$28252,"&lt;&gt;内部转款",Sheet1!$D$5:$D$28252,"&lt;&gt;内部转账",Sheet1!$E$5:$E$28252,"&lt;&gt;*调拨*")</f>
        <v>0</v>
      </c>
      <c r="T175" s="32">
        <f>SUMIFS(Sheet1!$F$5:$F$28252,Sheet1!$I$5:$I$28252,$B175,Sheet1!$L$5:$L$28252,$A175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175,Sheet1!$L$5:$L$28252,$A175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175,Sheet1!$L$5:$L$28252,$A175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175,Sheet1!$L$5:$L$28252,$A175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75" s="32">
        <f>SUMIFS(Sheet1!$F$5:$F$28252,Sheet1!$I$5:$I$28252,$B175,Sheet1!$L$5:$L$28252,$A175,Sheet1!$E$5:$E$28252,"*调拨*")</f>
        <v>0</v>
      </c>
      <c r="V175" s="32">
        <f>SUMIFS(Sheet1!$F$5:$F$28252,Sheet1!$I$5:$I$28252,$B175,Sheet1!$L$5:$L$28252,$A175,Sheet1!$D$5:$D$28252,"储值",Sheet1!$E$5:$E$28252,"&lt;&gt;*调拨*")+SUMIFS(Sheet1!$F$5:$F$28252,Sheet1!$I$5:$I$28252,$B175,Sheet1!$L$5:$L$28252,$A175,Sheet1!$E$5:$E$28252,"*储值*",Sheet1!$D$5:$D$28252,"&lt;&gt;储值",Sheet1!$D$5:$D$28252,"&lt;&gt;内部转款",Sheet1!$D$5:$D$28252,"&lt;&gt;内部转账",Sheet1!$E$5:$E$28252,"&lt;&gt;*调拨*")</f>
        <v>0</v>
      </c>
      <c r="W175" s="32">
        <f>SUMIFS(Sheet1!$F$5:$F$28252,Sheet1!$I$5:$I$28252,$B175,Sheet1!$L$5:$L$28252,$A175,Sheet1!$D$5:$D$28252,"效期",Sheet1!$E$5:$E$28252,"&lt;&gt;*调拨*")+SUMIFS(Sheet1!$F$5:$F$28252,Sheet1!$I$5:$I$28252,$B175,Sheet1!$L$5:$L$28252,$A175,Sheet1!$E$5:$E$28252,"*效期*",Sheet1!$D$5:$D$28252,"&lt;&gt;效期",Sheet1!$D$5:$D$28252,"&lt;&gt;内部转款",Sheet1!$D$5:$D$28252,"&lt;&gt;内部转账",Sheet1!$E$5:$E$28252,"&lt;&gt;*调拨*")</f>
        <v>0</v>
      </c>
      <c r="X175" s="32">
        <f>SUMIFS(Sheet1!$F$5:$F$28252,Sheet1!$I$5:$I$28252,$B175,Sheet1!$L$5:$L$28252,$A175,Sheet1!$D$5:$D$28252,"内部转款",Sheet1!$E$5:$E$28252,"&lt;&gt;*调拨*")+SUMIFS(Sheet1!$F$5:$F$28252,Sheet1!$I$5:$I$28252,$B175,Sheet1!$L$5:$L$28252,$A175,Sheet1!$D$5:$D$28252,"内部转账",Sheet1!$E$5:$E$28252,"&lt;&gt;*调拨*")</f>
        <v>0</v>
      </c>
      <c r="Y175" s="32">
        <f t="shared" si="12"/>
        <v>0</v>
      </c>
      <c r="Z175" s="32">
        <f>SUMIFS(Sheet1!$F$5:$F$28252,Sheet1!$I$5:$I$28252,$B175,Sheet1!$L$5:$L$28252,$A175)</f>
        <v>0</v>
      </c>
      <c r="AA175" s="32">
        <f>SUMIFS(Sheet1!$G$5:$G$28252,Sheet1!$I$5:$I$28252,$B175,Sheet1!$L$5:$L$28252,$A175,Sheet1!$D$5:$D$28252,"工资",Sheet1!$E$5:$E$28252,"&lt;&gt;*调拨*")+SUMIFS(Sheet1!$G$5:$G$28252,Sheet1!$I$5:$I$28252,$B175,Sheet1!$L$5:$L$28252,$A175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5" s="32">
        <f>SUMIFS(Sheet1!$G$5:$G$28252,Sheet1!$I$5:$I$28252,$B175,Sheet1!$L$5:$L$28252,$A175,Sheet1!$D$5:$D$28252,"水费",Sheet1!$E$5:$E$28252,"&lt;&gt;*调拨*")+SUMIFS(Sheet1!$G$5:$G$28252,Sheet1!$I$5:$I$28252,$B175,Sheet1!$L$5:$L$28252,$A175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5" s="32">
        <f>SUMIFS(Sheet1!$G$5:$G$28252,Sheet1!$I$5:$I$28252,$B175,Sheet1!$L$5:$L$28252,$A175,Sheet1!$D$5:$D$28252,"电费",Sheet1!$E$5:$E$28252,"&lt;&gt;*调拨*")+SUMIFS(Sheet1!$G$5:$G$28252,Sheet1!$I$5:$I$28252,$B175,Sheet1!$L$5:$L$28252,$A175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5" s="32">
        <f>SUMIFS(Sheet1!$G$5:$G$28252,Sheet1!$I$5:$I$28252,$B175,Sheet1!$L$5:$L$28252,$A175,Sheet1!$D$5:$D$28252,"宽带费",Sheet1!$E$5:$E$28252,"&lt;&gt;*调拨*")+SUMIFS(Sheet1!$G$5:$G$28252,Sheet1!$I$5:$I$28252,$B175,Sheet1!$L$5:$L$28252,$A175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75" s="32">
        <f>SUMIFS(Sheet1!$G$5:$G$28252,Sheet1!$I$5:$I$28252,$B175,Sheet1!$L$5:$L$28252,$A175,Sheet1!$D$5:$D$28252,"办公费",Sheet1!$E$5:$E$28252,"&lt;&gt;*调拨*")+SUMIFS(Sheet1!$G$5:$G$28252,Sheet1!$I$5:$I$28252,$B175,Sheet1!$L$5:$L$28252,$A175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5" s="32">
        <f>SUMIFS(Sheet1!$G$5:$G$28252,Sheet1!$I$5:$I$28252,$B175,Sheet1!$L$5:$L$28252,$A175,Sheet1!$D$5:$D$28252,"话费",Sheet1!$E$5:$E$28252,"&lt;&gt;*调拨*")+SUMIFS(Sheet1!$G$5:$G$28252,Sheet1!$I$5:$I$28252,$B175,Sheet1!$L$5:$L$28252,$A175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5" s="32">
        <f>SUMIFS(Sheet1!$G$5:$G$28252,Sheet1!$I$5:$I$28252,$B175,Sheet1!$L$5:$L$28252,$A175,Sheet1!$D$5:$D$28252,"房租",Sheet1!$E$5:$E$28252,"&lt;&gt;*调拨*")+SUMIFS(Sheet1!$G$5:$G$28252,Sheet1!$I$5:$I$28252,$B175,Sheet1!$L$5:$L$28252,$A175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75" s="32">
        <f>SUMIFS(Sheet1!$G$5:$G$28252,Sheet1!$I$5:$I$28252,$B175,Sheet1!$L$5:$L$28252,$A175,Sheet1!$E$5:$E$28252,"*调拨*")</f>
        <v>0</v>
      </c>
      <c r="AI175" s="32">
        <f>SUMIFS(Sheet1!$G$5:$G$28252,Sheet1!$I$5:$I$28252,$B175,Sheet1!$L$5:$L$28252,$A175,Sheet1!$D$5:$D$28252,"内部转款",Sheet1!$E$5:$E$28252,"&lt;&gt;*调拨*")+SUMIFS(Sheet1!$G$5:$G$28252,Sheet1!$I$5:$I$28252,$B175,Sheet1!$L$5:$L$28252,$A175,Sheet1!$D$5:$D$28252,"内部转账",Sheet1!$E$5:$E$28252,"&lt;&gt;*调拨*")</f>
        <v>0</v>
      </c>
      <c r="AJ175" s="32">
        <f t="shared" si="13"/>
        <v>0</v>
      </c>
      <c r="AK175" s="32">
        <f>SUMIFS(Sheet1!$G$5:$G$28252,Sheet1!$I$5:$I$28252,$B175,Sheet1!$L$5:$L$28252,$A175)</f>
        <v>0</v>
      </c>
      <c r="AL175" s="32">
        <f t="shared" si="14"/>
        <v>0</v>
      </c>
    </row>
    <row r="176" ht="16.5" spans="1:38">
      <c r="A176" s="30">
        <v>202603</v>
      </c>
      <c r="B176" s="31" t="s">
        <v>74</v>
      </c>
      <c r="C176" s="32">
        <f>SUMIFS(Sheet1!$F$5:$F$28252,Sheet1!$I$5:$I$28252,$B176,Sheet1!$L$5:$L$28252,$A176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13764.71</v>
      </c>
      <c r="D176" s="32">
        <f>SUMIFS(Sheet1!$F$5:$F$28252,Sheet1!$I$5:$I$28252,$B176,Sheet1!$L$5:$L$28252,$A176,Sheet1!$D$5:$D$28252,"医保即时拨付",Sheet1!$E$5:$E$28252,"&lt;&gt;*调拨*")+SUMIFS(Sheet1!$F$5:$F$28252,Sheet1!$I$5:$I$28252,$B176,Sheet1!$L$5:$L$28252,$A176,Sheet1!$E$5:$E$28252,"*医保即时拨付*",Sheet1!$D$5:$D$28252,"&lt;&gt;医保即时拨付",Sheet1!$D$5:$D$28252,"&lt;&gt;内部转款",Sheet1!$D$5:$D$28252,"&lt;&gt;内部转账",Sheet1!$E$5:$E$28252,"&lt;&gt;*调拨*")</f>
        <v>15170.16</v>
      </c>
      <c r="E176" s="32">
        <f>SUMIFS(Sheet1!$F$5:$F$28252,Sheet1!$I$5:$I$28252,$B176,Sheet1!$L$5:$L$28252,$A176,Sheet1!$D$5:$D$28252,"医保",Sheet1!$E$5:$E$28252,"&lt;&gt;*调拨*",Sheet1!$E$5:$E$28252,"&lt;&gt;*医保即时拨付*")+SUMIFS(Sheet1!$F$5:$F$28252,Sheet1!$I$5:$I$28252,$B176,Sheet1!$L$5:$L$28252,$A176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6465.37</v>
      </c>
      <c r="F176" s="32">
        <f>SUMIFS(Sheet1!$F$5:$F$28252,Sheet1!$I$5:$I$28252,$B176,Sheet1!$L$5:$L$28252,$A176,Sheet1!$D$5:$D$28252,"聚合",Sheet1!$E$5:$E$28252,"&lt;&gt;*调拨*")+SUMIFS(Sheet1!$F$5:$F$28252,Sheet1!$I$5:$I$28252,$B176,Sheet1!$L$5:$L$28252,$A176,Sheet1!$E$5:$E$28252,"*聚合*",Sheet1!$D$5:$D$28252,"&lt;&gt;聚合",Sheet1!$D$5:$D$28252,"&lt;&gt;内部转款",Sheet1!$D$5:$D$28252,"&lt;&gt;内部转账",Sheet1!$E$5:$E$28252,"&lt;&gt;*调拨*")</f>
        <v>18981.12</v>
      </c>
      <c r="G176" s="32">
        <f>SUMIFS(Sheet1!$F$5:$F$28252,Sheet1!$I$5:$I$28252,$B176,Sheet1!$L$5:$L$28252,$A176,Sheet1!$D$5:$D$28252,"24小时微信",Sheet1!$E$5:$E$28252,"&lt;&gt;*调拨*")+SUMIFS(Sheet1!$F$5:$F$28252,Sheet1!$I$5:$I$28252,$B176,Sheet1!$L$5:$L$28252,$A176,Sheet1!$E$5:$E$28252,"*24小时微信*",Sheet1!$D$5:$D$28252,"&lt;&gt;24小时微信",Sheet1!$D$5:$D$28252,"&lt;&gt;内部转款",Sheet1!$D$5:$D$28252,"&lt;&gt;内部转账",Sheet1!$E$5:$E$28252,"&lt;&gt;*调拨*")</f>
        <v>0</v>
      </c>
      <c r="H176" s="32">
        <f>SUMIFS(Sheet1!$F$5:$F$28252,Sheet1!$I$5:$I$28252,$B176,Sheet1!$L$5:$L$28252,$A176,Sheet1!$D$5:$D$28252,"美团",Sheet1!$E$5:$E$28252,"&lt;&gt;*调拨*")+SUMIFS(Sheet1!$F$5:$F$28252,Sheet1!$I$5:$I$28252,$B176,Sheet1!$L$5:$L$28252,$A176,Sheet1!$E$5:$E$28252,"*美团*",Sheet1!$D$5:$D$28252,"&lt;&gt;美团",Sheet1!$D$5:$D$28252,"&lt;&gt;内部转款",Sheet1!$D$5:$D$28252,"&lt;&gt;内部转账",Sheet1!$E$5:$E$28252,"&lt;&gt;*调拨*")</f>
        <v>115.75</v>
      </c>
      <c r="I176" s="32">
        <f>SUMIFS(Sheet1!$F$5:$F$28252,Sheet1!$I$5:$I$28252,$B176,Sheet1!$L$5:$L$28252,$A176,Sheet1!$D$5:$D$28252,"饿了么",Sheet1!$E$5:$E$28252,"&lt;&gt;*调拨*")+SUMIFS(Sheet1!$F$5:$F$28252,Sheet1!$I$5:$I$28252,$B176,Sheet1!$L$5:$L$28252,$A176,Sheet1!$E$5:$E$28252,"*饿了么*",Sheet1!$D$5:$D$28252,"&lt;&gt;饿了么",Sheet1!$D$5:$D$28252,"&lt;&gt;内部转款",Sheet1!$D$5:$D$28252,"&lt;&gt;内部转账",Sheet1!$E$5:$E$28252,"&lt;&gt;*调拨*")</f>
        <v>207.19</v>
      </c>
      <c r="J176" s="32">
        <f>SUMIFS(Sheet1!$F$5:$F$28252,Sheet1!$I$5:$I$28252,$B176,Sheet1!$L$5:$L$28252,$A176,Sheet1!$D$5:$D$28252,"健E卡",Sheet1!$E$5:$E$28252,"&lt;&gt;*调拨*")+SUMIFS(Sheet1!$F$5:$F$28252,Sheet1!$I$5:$I$28252,$B176,Sheet1!$L$5:$L$28252,$A176,Sheet1!$E$5:$E$28252,"*健E卡*",Sheet1!$D$5:$D$28252,"&lt;&gt;健E卡",Sheet1!$D$5:$D$28252,"&lt;&gt;内部转款",Sheet1!$D$5:$D$28252,"&lt;&gt;内部转账",Sheet1!$E$5:$E$28252,"&lt;&gt;*调拨*")</f>
        <v>0</v>
      </c>
      <c r="K176" s="32">
        <f>SUMIFS(Sheet1!$F$5:$F$28252,Sheet1!$I$5:$I$28252,$B176,Sheet1!$L$5:$L$28252,$A176,Sheet1!$D$5:$D$28252,"抖音",Sheet1!$E$5:$E$28252,"&lt;&gt;*调拨*")+SUMIFS(Sheet1!$F$5:$F$28252,Sheet1!$I$5:$I$28252,$B176,Sheet1!$L$5:$L$28252,$A176,Sheet1!$E$5:$E$28252,"*抖音*",Sheet1!$D$5:$D$28252,"&lt;&gt;抖音",Sheet1!$D$5:$D$28252,"&lt;&gt;内部转款",Sheet1!$D$5:$D$28252,"&lt;&gt;内部转账",Sheet1!$E$5:$E$28252,"&lt;&gt;*调拨*")</f>
        <v>0</v>
      </c>
      <c r="L176" s="32">
        <f>SUMIFS(Sheet1!$F$5:$F$28252,Sheet1!$I$5:$I$28252,$B176,Sheet1!$L$5:$L$28252,$A176,Sheet1!$D$5:$D$28252,"医卡通",Sheet1!$E$5:$E$28252,"&lt;&gt;*调拨*")+SUMIFS(Sheet1!$F$5:$F$28252,Sheet1!$I$5:$I$28252,$B176,Sheet1!$L$5:$L$28252,$A176,Sheet1!$E$5:$E$28252,"*医卡通*",Sheet1!$D$5:$D$28252,"&lt;&gt;医卡通",Sheet1!$D$5:$D$28252,"&lt;&gt;内部转款",Sheet1!$D$5:$D$28252,"&lt;&gt;内部转账",Sheet1!$E$5:$E$28252,"&lt;&gt;*调拨*")</f>
        <v>0</v>
      </c>
      <c r="M176" s="32">
        <f>SUMIFS(Sheet1!$F$5:$F$28252,Sheet1!$I$5:$I$28252,$B176,Sheet1!$L$5:$L$28252,$A176,Sheet1!$D$5:$D$28252,"企健网",Sheet1!$E$5:$E$28252,"&lt;&gt;*调拨*")+SUMIFS(Sheet1!$F$5:$F$28252,Sheet1!$I$5:$I$28252,$B176,Sheet1!$L$5:$L$28252,$A176,Sheet1!$E$5:$E$28252,"*企健网*",Sheet1!$D$5:$D$28252,"&lt;&gt;企健网",Sheet1!$D$5:$D$28252,"&lt;&gt;内部转款",Sheet1!$D$5:$D$28252,"&lt;&gt;内部转账",Sheet1!$E$5:$E$28252,"&lt;&gt;*调拨*")</f>
        <v>352.5</v>
      </c>
      <c r="N176" s="32">
        <f>SUMIFS(Sheet1!$F$5:$F$28252,Sheet1!$I$5:$I$28252,$B176,Sheet1!$L$5:$L$28252,$A176,Sheet1!$D$5:$D$28252,"银联",Sheet1!$E$5:$E$28252,"&lt;&gt;*调拨*")+SUMIFS(Sheet1!$F$5:$F$28252,Sheet1!$I$5:$I$28252,$B176,Sheet1!$L$5:$L$28252,$A176,Sheet1!$E$5:$E$28252,"*银联*",Sheet1!$D$5:$D$28252,"&lt;&gt;银联",Sheet1!$D$5:$D$28252,"&lt;&gt;内部转款",Sheet1!$D$5:$D$28252,"&lt;&gt;内部转账",Sheet1!$E$5:$E$28252,"&lt;&gt;*调拨*")</f>
        <v>0</v>
      </c>
      <c r="O176" s="32">
        <f>SUMIFS(Sheet1!$F$5:$F$28252,Sheet1!$I$5:$I$28252,$B176,Sheet1!$L$5:$L$28252,$A176,Sheet1!$D$5:$D$28252,"京东",Sheet1!$E$5:$E$28252,"&lt;&gt;*调拨*")+SUMIFS(Sheet1!$F$5:$F$28252,Sheet1!$I$5:$I$28252,$B176,Sheet1!$L$5:$L$28252,$A176,Sheet1!$E$5:$E$28252,"*京东*",Sheet1!$D$5:$D$28252,"&lt;&gt;京东",Sheet1!$D$5:$D$28252,"&lt;&gt;内部转款",Sheet1!$D$5:$D$28252,"&lt;&gt;内部转账",Sheet1!$E$5:$E$28252,"&lt;&gt;*调拨*")</f>
        <v>0</v>
      </c>
      <c r="P176" s="32">
        <f>SUMIFS(Sheet1!$F$5:$F$28252,Sheet1!$I$5:$I$28252,$B176,Sheet1!$L$5:$L$28252,$A176,Sheet1!$D$5:$D$28252,"药机微信",Sheet1!$E$5:$E$28252,"&lt;&gt;*调拨*")+SUMIFS(Sheet1!$F$5:$F$28252,Sheet1!$I$5:$I$28252,$B176,Sheet1!$L$5:$L$28252,$A176,Sheet1!$E$5:$E$28252,"*药机微信*",Sheet1!$D$5:$D$28252,"&lt;&gt;药机微信",Sheet1!$D$5:$D$28252,"&lt;&gt;内部转款",Sheet1!$D$5:$D$28252,"&lt;&gt;内部转账",Sheet1!$E$5:$E$28252,"&lt;&gt;*调拨*")</f>
        <v>0</v>
      </c>
      <c r="Q176" s="32">
        <f>SUMIFS(Sheet1!$F$5:$F$28252,Sheet1!$I$5:$I$28252,$B176,Sheet1!$L$5:$L$28252,$A176,Sheet1!$D$5:$D$28252,"亲情卡",Sheet1!$E$5:$E$28252,"&lt;&gt;*调拨*")+SUMIFS(Sheet1!$F$5:$F$28252,Sheet1!$I$5:$I$28252,$B176,Sheet1!$L$5:$L$28252,$A176,Sheet1!$E$5:$E$28252,"*亲情卡*",Sheet1!$D$5:$D$28252,"&lt;&gt;亲情卡",Sheet1!$D$5:$D$28252,"&lt;&gt;内部转款",Sheet1!$D$5:$D$28252,"&lt;&gt;内部转账",Sheet1!$E$5:$E$28252,"&lt;&gt;*调拨*")</f>
        <v>0</v>
      </c>
      <c r="R176" s="32">
        <f>SUMIFS(Sheet1!$F$5:$F$28252,Sheet1!$I$5:$I$28252,$B176,Sheet1!$L$5:$L$28252,$A176,Sheet1!$D$5:$D$28252,"优惠券",Sheet1!$E$5:$E$28252,"&lt;&gt;*调拨*")+SUMIFS(Sheet1!$F$5:$F$28252,Sheet1!$I$5:$I$28252,$B176,Sheet1!$L$5:$L$28252,$A176,Sheet1!$E$5:$E$28252,"*优惠券*",Sheet1!$D$5:$D$28252,"&lt;&gt;优惠券",Sheet1!$D$5:$D$28252,"&lt;&gt;内部转款",Sheet1!$D$5:$D$28252,"&lt;&gt;内部转账",Sheet1!$E$5:$E$28252,"&lt;&gt;*调拨*")</f>
        <v>0</v>
      </c>
      <c r="S176" s="32">
        <f>SUMIFS(Sheet1!$F$5:$F$28252,Sheet1!$I$5:$I$28252,$B176,Sheet1!$L$5:$L$28252,$A176,Sheet1!$D$5:$D$28252,"代金券",Sheet1!$E$5:$E$28252,"&lt;&gt;*调拨*")+SUMIFS(Sheet1!$F$5:$F$28252,Sheet1!$I$5:$I$28252,$B176,Sheet1!$L$5:$L$28252,$A176,Sheet1!$E$5:$E$28252,"*代金券*",Sheet1!$D$5:$D$28252,"&lt;&gt;代金券",Sheet1!$D$5:$D$28252,"&lt;&gt;内部转款",Sheet1!$D$5:$D$28252,"&lt;&gt;内部转账",Sheet1!$E$5:$E$28252,"&lt;&gt;*调拨*")</f>
        <v>0</v>
      </c>
      <c r="T176" s="32">
        <f>SUMIFS(Sheet1!$F$5:$F$28252,Sheet1!$I$5:$I$28252,$B176,Sheet1!$L$5:$L$28252,$A176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176,Sheet1!$L$5:$L$28252,$A176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176,Sheet1!$L$5:$L$28252,$A176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176,Sheet1!$L$5:$L$28252,$A176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76" s="32">
        <f>SUMIFS(Sheet1!$F$5:$F$28252,Sheet1!$I$5:$I$28252,$B176,Sheet1!$L$5:$L$28252,$A176,Sheet1!$E$5:$E$28252,"*调拨*")</f>
        <v>0</v>
      </c>
      <c r="V176" s="32">
        <f>SUMIFS(Sheet1!$F$5:$F$28252,Sheet1!$I$5:$I$28252,$B176,Sheet1!$L$5:$L$28252,$A176,Sheet1!$D$5:$D$28252,"储值",Sheet1!$E$5:$E$28252,"&lt;&gt;*调拨*")+SUMIFS(Sheet1!$F$5:$F$28252,Sheet1!$I$5:$I$28252,$B176,Sheet1!$L$5:$L$28252,$A176,Sheet1!$E$5:$E$28252,"*储值*",Sheet1!$D$5:$D$28252,"&lt;&gt;储值",Sheet1!$D$5:$D$28252,"&lt;&gt;内部转款",Sheet1!$D$5:$D$28252,"&lt;&gt;内部转账",Sheet1!$E$5:$E$28252,"&lt;&gt;*调拨*")</f>
        <v>0</v>
      </c>
      <c r="W176" s="32">
        <f>SUMIFS(Sheet1!$F$5:$F$28252,Sheet1!$I$5:$I$28252,$B176,Sheet1!$L$5:$L$28252,$A176,Sheet1!$D$5:$D$28252,"效期",Sheet1!$E$5:$E$28252,"&lt;&gt;*调拨*")+SUMIFS(Sheet1!$F$5:$F$28252,Sheet1!$I$5:$I$28252,$B176,Sheet1!$L$5:$L$28252,$A176,Sheet1!$E$5:$E$28252,"*效期*",Sheet1!$D$5:$D$28252,"&lt;&gt;效期",Sheet1!$D$5:$D$28252,"&lt;&gt;内部转款",Sheet1!$D$5:$D$28252,"&lt;&gt;内部转账",Sheet1!$E$5:$E$28252,"&lt;&gt;*调拨*")</f>
        <v>6</v>
      </c>
      <c r="X176" s="32">
        <f>SUMIFS(Sheet1!$F$5:$F$28252,Sheet1!$I$5:$I$28252,$B176,Sheet1!$L$5:$L$28252,$A176,Sheet1!$D$5:$D$28252,"内部转款",Sheet1!$E$5:$E$28252,"&lt;&gt;*调拨*")+SUMIFS(Sheet1!$F$5:$F$28252,Sheet1!$I$5:$I$28252,$B176,Sheet1!$L$5:$L$28252,$A176,Sheet1!$D$5:$D$28252,"内部转账",Sheet1!$E$5:$E$28252,"&lt;&gt;*调拨*")</f>
        <v>0</v>
      </c>
      <c r="Y176" s="32">
        <f t="shared" si="12"/>
        <v>0</v>
      </c>
      <c r="Z176" s="32">
        <f>SUMIFS(Sheet1!$F$5:$F$28252,Sheet1!$I$5:$I$28252,$B176,Sheet1!$L$5:$L$28252,$A176)</f>
        <v>55062.8</v>
      </c>
      <c r="AA176" s="32">
        <f>SUMIFS(Sheet1!$G$5:$G$28252,Sheet1!$I$5:$I$28252,$B176,Sheet1!$L$5:$L$28252,$A176,Sheet1!$D$5:$D$28252,"工资",Sheet1!$E$5:$E$28252,"&lt;&gt;*调拨*")+SUMIFS(Sheet1!$G$5:$G$28252,Sheet1!$I$5:$I$28252,$B176,Sheet1!$L$5:$L$28252,$A176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6" s="32">
        <f>SUMIFS(Sheet1!$G$5:$G$28252,Sheet1!$I$5:$I$28252,$B176,Sheet1!$L$5:$L$28252,$A176,Sheet1!$D$5:$D$28252,"水费",Sheet1!$E$5:$E$28252,"&lt;&gt;*调拨*")+SUMIFS(Sheet1!$G$5:$G$28252,Sheet1!$I$5:$I$28252,$B176,Sheet1!$L$5:$L$28252,$A176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6" s="32">
        <f>SUMIFS(Sheet1!$G$5:$G$28252,Sheet1!$I$5:$I$28252,$B176,Sheet1!$L$5:$L$28252,$A176,Sheet1!$D$5:$D$28252,"电费",Sheet1!$E$5:$E$28252,"&lt;&gt;*调拨*")+SUMIFS(Sheet1!$G$5:$G$28252,Sheet1!$I$5:$I$28252,$B176,Sheet1!$L$5:$L$28252,$A176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6" s="32">
        <f>SUMIFS(Sheet1!$G$5:$G$28252,Sheet1!$I$5:$I$28252,$B176,Sheet1!$L$5:$L$28252,$A176,Sheet1!$D$5:$D$28252,"宽带费",Sheet1!$E$5:$E$28252,"&lt;&gt;*调拨*")+SUMIFS(Sheet1!$G$5:$G$28252,Sheet1!$I$5:$I$28252,$B176,Sheet1!$L$5:$L$28252,$A176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76" s="32">
        <f>SUMIFS(Sheet1!$G$5:$G$28252,Sheet1!$I$5:$I$28252,$B176,Sheet1!$L$5:$L$28252,$A176,Sheet1!$D$5:$D$28252,"办公费",Sheet1!$E$5:$E$28252,"&lt;&gt;*调拨*")+SUMIFS(Sheet1!$G$5:$G$28252,Sheet1!$I$5:$I$28252,$B176,Sheet1!$L$5:$L$28252,$A176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6" s="32">
        <f>SUMIFS(Sheet1!$G$5:$G$28252,Sheet1!$I$5:$I$28252,$B176,Sheet1!$L$5:$L$28252,$A176,Sheet1!$D$5:$D$28252,"话费",Sheet1!$E$5:$E$28252,"&lt;&gt;*调拨*")+SUMIFS(Sheet1!$G$5:$G$28252,Sheet1!$I$5:$I$28252,$B176,Sheet1!$L$5:$L$28252,$A176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6" s="32">
        <f>SUMIFS(Sheet1!$G$5:$G$28252,Sheet1!$I$5:$I$28252,$B176,Sheet1!$L$5:$L$28252,$A176,Sheet1!$D$5:$D$28252,"房租",Sheet1!$E$5:$E$28252,"&lt;&gt;*调拨*")+SUMIFS(Sheet1!$G$5:$G$28252,Sheet1!$I$5:$I$28252,$B176,Sheet1!$L$5:$L$28252,$A176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76" s="32">
        <f>SUMIFS(Sheet1!$G$5:$G$28252,Sheet1!$I$5:$I$28252,$B176,Sheet1!$L$5:$L$28252,$A176,Sheet1!$E$5:$E$28252,"*调拨*")</f>
        <v>0</v>
      </c>
      <c r="AI176" s="32">
        <f>SUMIFS(Sheet1!$G$5:$G$28252,Sheet1!$I$5:$I$28252,$B176,Sheet1!$L$5:$L$28252,$A176,Sheet1!$D$5:$D$28252,"内部转款",Sheet1!$E$5:$E$28252,"&lt;&gt;*调拨*")+SUMIFS(Sheet1!$G$5:$G$28252,Sheet1!$I$5:$I$28252,$B176,Sheet1!$L$5:$L$28252,$A176,Sheet1!$D$5:$D$28252,"内部转账",Sheet1!$E$5:$E$28252,"&lt;&gt;*调拨*")</f>
        <v>0</v>
      </c>
      <c r="AJ176" s="32">
        <f t="shared" si="13"/>
        <v>6870.64</v>
      </c>
      <c r="AK176" s="32">
        <f>SUMIFS(Sheet1!$G$5:$G$28252,Sheet1!$I$5:$I$28252,$B176,Sheet1!$L$5:$L$28252,$A176)</f>
        <v>6870.64</v>
      </c>
      <c r="AL176" s="32">
        <f t="shared" si="14"/>
        <v>48192.16</v>
      </c>
    </row>
    <row r="177" ht="16.5" spans="1:38">
      <c r="A177" s="30">
        <v>202603</v>
      </c>
      <c r="B177" s="31" t="s">
        <v>216</v>
      </c>
      <c r="C177" s="32">
        <f>SUMIFS(Sheet1!$F$5:$F$28252,Sheet1!$I$5:$I$28252,$B177,Sheet1!$L$5:$L$28252,$A177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15999.2</v>
      </c>
      <c r="D177" s="32">
        <f>SUMIFS(Sheet1!$F$5:$F$28252,Sheet1!$I$5:$I$28252,$B177,Sheet1!$L$5:$L$28252,$A177,Sheet1!$D$5:$D$28252,"医保即时拨付",Sheet1!$E$5:$E$28252,"&lt;&gt;*调拨*")+SUMIFS(Sheet1!$F$5:$F$28252,Sheet1!$I$5:$I$28252,$B177,Sheet1!$L$5:$L$28252,$A177,Sheet1!$E$5:$E$28252,"*医保即时拨付*",Sheet1!$D$5:$D$28252,"&lt;&gt;医保即时拨付",Sheet1!$D$5:$D$28252,"&lt;&gt;内部转款",Sheet1!$D$5:$D$28252,"&lt;&gt;内部转账",Sheet1!$E$5:$E$28252,"&lt;&gt;*调拨*")</f>
        <v>1205.08</v>
      </c>
      <c r="E177" s="32">
        <f>SUMIFS(Sheet1!$F$5:$F$28252,Sheet1!$I$5:$I$28252,$B177,Sheet1!$L$5:$L$28252,$A177,Sheet1!$D$5:$D$28252,"医保",Sheet1!$E$5:$E$28252,"&lt;&gt;*调拨*",Sheet1!$E$5:$E$28252,"&lt;&gt;*医保即时拨付*")+SUMIFS(Sheet1!$F$5:$F$28252,Sheet1!$I$5:$I$28252,$B177,Sheet1!$L$5:$L$28252,$A177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2967.29</v>
      </c>
      <c r="F177" s="32">
        <f>SUMIFS(Sheet1!$F$5:$F$28252,Sheet1!$I$5:$I$28252,$B177,Sheet1!$L$5:$L$28252,$A177,Sheet1!$D$5:$D$28252,"聚合",Sheet1!$E$5:$E$28252,"&lt;&gt;*调拨*")+SUMIFS(Sheet1!$F$5:$F$28252,Sheet1!$I$5:$I$28252,$B177,Sheet1!$L$5:$L$28252,$A177,Sheet1!$E$5:$E$28252,"*聚合*",Sheet1!$D$5:$D$28252,"&lt;&gt;聚合",Sheet1!$D$5:$D$28252,"&lt;&gt;内部转款",Sheet1!$D$5:$D$28252,"&lt;&gt;内部转账",Sheet1!$E$5:$E$28252,"&lt;&gt;*调拨*")</f>
        <v>15400.72</v>
      </c>
      <c r="G177" s="32">
        <f>SUMIFS(Sheet1!$F$5:$F$28252,Sheet1!$I$5:$I$28252,$B177,Sheet1!$L$5:$L$28252,$A177,Sheet1!$D$5:$D$28252,"24小时微信",Sheet1!$E$5:$E$28252,"&lt;&gt;*调拨*")+SUMIFS(Sheet1!$F$5:$F$28252,Sheet1!$I$5:$I$28252,$B177,Sheet1!$L$5:$L$28252,$A177,Sheet1!$E$5:$E$28252,"*24小时微信*",Sheet1!$D$5:$D$28252,"&lt;&gt;24小时微信",Sheet1!$D$5:$D$28252,"&lt;&gt;内部转款",Sheet1!$D$5:$D$28252,"&lt;&gt;内部转账",Sheet1!$E$5:$E$28252,"&lt;&gt;*调拨*")</f>
        <v>0</v>
      </c>
      <c r="H177" s="32">
        <f>SUMIFS(Sheet1!$F$5:$F$28252,Sheet1!$I$5:$I$28252,$B177,Sheet1!$L$5:$L$28252,$A177,Sheet1!$D$5:$D$28252,"美团",Sheet1!$E$5:$E$28252,"&lt;&gt;*调拨*")+SUMIFS(Sheet1!$F$5:$F$28252,Sheet1!$I$5:$I$28252,$B177,Sheet1!$L$5:$L$28252,$A177,Sheet1!$E$5:$E$28252,"*美团*",Sheet1!$D$5:$D$28252,"&lt;&gt;美团",Sheet1!$D$5:$D$28252,"&lt;&gt;内部转款",Sheet1!$D$5:$D$28252,"&lt;&gt;内部转账",Sheet1!$E$5:$E$28252,"&lt;&gt;*调拨*")</f>
        <v>0</v>
      </c>
      <c r="I177" s="32">
        <f>SUMIFS(Sheet1!$F$5:$F$28252,Sheet1!$I$5:$I$28252,$B177,Sheet1!$L$5:$L$28252,$A177,Sheet1!$D$5:$D$28252,"饿了么",Sheet1!$E$5:$E$28252,"&lt;&gt;*调拨*")+SUMIFS(Sheet1!$F$5:$F$28252,Sheet1!$I$5:$I$28252,$B177,Sheet1!$L$5:$L$28252,$A177,Sheet1!$E$5:$E$28252,"*饿了么*",Sheet1!$D$5:$D$28252,"&lt;&gt;饿了么",Sheet1!$D$5:$D$28252,"&lt;&gt;内部转款",Sheet1!$D$5:$D$28252,"&lt;&gt;内部转账",Sheet1!$E$5:$E$28252,"&lt;&gt;*调拨*")</f>
        <v>0</v>
      </c>
      <c r="J177" s="32">
        <f>SUMIFS(Sheet1!$F$5:$F$28252,Sheet1!$I$5:$I$28252,$B177,Sheet1!$L$5:$L$28252,$A177,Sheet1!$D$5:$D$28252,"健E卡",Sheet1!$E$5:$E$28252,"&lt;&gt;*调拨*")+SUMIFS(Sheet1!$F$5:$F$28252,Sheet1!$I$5:$I$28252,$B177,Sheet1!$L$5:$L$28252,$A177,Sheet1!$E$5:$E$28252,"*健E卡*",Sheet1!$D$5:$D$28252,"&lt;&gt;健E卡",Sheet1!$D$5:$D$28252,"&lt;&gt;内部转款",Sheet1!$D$5:$D$28252,"&lt;&gt;内部转账",Sheet1!$E$5:$E$28252,"&lt;&gt;*调拨*")</f>
        <v>0</v>
      </c>
      <c r="K177" s="32">
        <f>SUMIFS(Sheet1!$F$5:$F$28252,Sheet1!$I$5:$I$28252,$B177,Sheet1!$L$5:$L$28252,$A177,Sheet1!$D$5:$D$28252,"抖音",Sheet1!$E$5:$E$28252,"&lt;&gt;*调拨*")+SUMIFS(Sheet1!$F$5:$F$28252,Sheet1!$I$5:$I$28252,$B177,Sheet1!$L$5:$L$28252,$A177,Sheet1!$E$5:$E$28252,"*抖音*",Sheet1!$D$5:$D$28252,"&lt;&gt;抖音",Sheet1!$D$5:$D$28252,"&lt;&gt;内部转款",Sheet1!$D$5:$D$28252,"&lt;&gt;内部转账",Sheet1!$E$5:$E$28252,"&lt;&gt;*调拨*")</f>
        <v>0</v>
      </c>
      <c r="L177" s="32">
        <f>SUMIFS(Sheet1!$F$5:$F$28252,Sheet1!$I$5:$I$28252,$B177,Sheet1!$L$5:$L$28252,$A177,Sheet1!$D$5:$D$28252,"医卡通",Sheet1!$E$5:$E$28252,"&lt;&gt;*调拨*")+SUMIFS(Sheet1!$F$5:$F$28252,Sheet1!$I$5:$I$28252,$B177,Sheet1!$L$5:$L$28252,$A177,Sheet1!$E$5:$E$28252,"*医卡通*",Sheet1!$D$5:$D$28252,"&lt;&gt;医卡通",Sheet1!$D$5:$D$28252,"&lt;&gt;内部转款",Sheet1!$D$5:$D$28252,"&lt;&gt;内部转账",Sheet1!$E$5:$E$28252,"&lt;&gt;*调拨*")</f>
        <v>0</v>
      </c>
      <c r="M177" s="32">
        <f>SUMIFS(Sheet1!$F$5:$F$28252,Sheet1!$I$5:$I$28252,$B177,Sheet1!$L$5:$L$28252,$A177,Sheet1!$D$5:$D$28252,"企健网",Sheet1!$E$5:$E$28252,"&lt;&gt;*调拨*")+SUMIFS(Sheet1!$F$5:$F$28252,Sheet1!$I$5:$I$28252,$B177,Sheet1!$L$5:$L$28252,$A177,Sheet1!$E$5:$E$28252,"*企健网*",Sheet1!$D$5:$D$28252,"&lt;&gt;企健网",Sheet1!$D$5:$D$28252,"&lt;&gt;内部转款",Sheet1!$D$5:$D$28252,"&lt;&gt;内部转账",Sheet1!$E$5:$E$28252,"&lt;&gt;*调拨*")</f>
        <v>0</v>
      </c>
      <c r="N177" s="32">
        <f>SUMIFS(Sheet1!$F$5:$F$28252,Sheet1!$I$5:$I$28252,$B177,Sheet1!$L$5:$L$28252,$A177,Sheet1!$D$5:$D$28252,"银联",Sheet1!$E$5:$E$28252,"&lt;&gt;*调拨*")+SUMIFS(Sheet1!$F$5:$F$28252,Sheet1!$I$5:$I$28252,$B177,Sheet1!$L$5:$L$28252,$A177,Sheet1!$E$5:$E$28252,"*银联*",Sheet1!$D$5:$D$28252,"&lt;&gt;银联",Sheet1!$D$5:$D$28252,"&lt;&gt;内部转款",Sheet1!$D$5:$D$28252,"&lt;&gt;内部转账",Sheet1!$E$5:$E$28252,"&lt;&gt;*调拨*")</f>
        <v>0</v>
      </c>
      <c r="O177" s="32">
        <f>SUMIFS(Sheet1!$F$5:$F$28252,Sheet1!$I$5:$I$28252,$B177,Sheet1!$L$5:$L$28252,$A177,Sheet1!$D$5:$D$28252,"京东",Sheet1!$E$5:$E$28252,"&lt;&gt;*调拨*")+SUMIFS(Sheet1!$F$5:$F$28252,Sheet1!$I$5:$I$28252,$B177,Sheet1!$L$5:$L$28252,$A177,Sheet1!$E$5:$E$28252,"*京东*",Sheet1!$D$5:$D$28252,"&lt;&gt;京东",Sheet1!$D$5:$D$28252,"&lt;&gt;内部转款",Sheet1!$D$5:$D$28252,"&lt;&gt;内部转账",Sheet1!$E$5:$E$28252,"&lt;&gt;*调拨*")</f>
        <v>0</v>
      </c>
      <c r="P177" s="32">
        <f>SUMIFS(Sheet1!$F$5:$F$28252,Sheet1!$I$5:$I$28252,$B177,Sheet1!$L$5:$L$28252,$A177,Sheet1!$D$5:$D$28252,"药机微信",Sheet1!$E$5:$E$28252,"&lt;&gt;*调拨*")+SUMIFS(Sheet1!$F$5:$F$28252,Sheet1!$I$5:$I$28252,$B177,Sheet1!$L$5:$L$28252,$A177,Sheet1!$E$5:$E$28252,"*药机微信*",Sheet1!$D$5:$D$28252,"&lt;&gt;药机微信",Sheet1!$D$5:$D$28252,"&lt;&gt;内部转款",Sheet1!$D$5:$D$28252,"&lt;&gt;内部转账",Sheet1!$E$5:$E$28252,"&lt;&gt;*调拨*")</f>
        <v>0</v>
      </c>
      <c r="Q177" s="32">
        <f>SUMIFS(Sheet1!$F$5:$F$28252,Sheet1!$I$5:$I$28252,$B177,Sheet1!$L$5:$L$28252,$A177,Sheet1!$D$5:$D$28252,"亲情卡",Sheet1!$E$5:$E$28252,"&lt;&gt;*调拨*")+SUMIFS(Sheet1!$F$5:$F$28252,Sheet1!$I$5:$I$28252,$B177,Sheet1!$L$5:$L$28252,$A177,Sheet1!$E$5:$E$28252,"*亲情卡*",Sheet1!$D$5:$D$28252,"&lt;&gt;亲情卡",Sheet1!$D$5:$D$28252,"&lt;&gt;内部转款",Sheet1!$D$5:$D$28252,"&lt;&gt;内部转账",Sheet1!$E$5:$E$28252,"&lt;&gt;*调拨*")</f>
        <v>0</v>
      </c>
      <c r="R177" s="32">
        <f>SUMIFS(Sheet1!$F$5:$F$28252,Sheet1!$I$5:$I$28252,$B177,Sheet1!$L$5:$L$28252,$A177,Sheet1!$D$5:$D$28252,"优惠券",Sheet1!$E$5:$E$28252,"&lt;&gt;*调拨*")+SUMIFS(Sheet1!$F$5:$F$28252,Sheet1!$I$5:$I$28252,$B177,Sheet1!$L$5:$L$28252,$A177,Sheet1!$E$5:$E$28252,"*优惠券*",Sheet1!$D$5:$D$28252,"&lt;&gt;优惠券",Sheet1!$D$5:$D$28252,"&lt;&gt;内部转款",Sheet1!$D$5:$D$28252,"&lt;&gt;内部转账",Sheet1!$E$5:$E$28252,"&lt;&gt;*调拨*")</f>
        <v>0</v>
      </c>
      <c r="S177" s="32">
        <f>SUMIFS(Sheet1!$F$5:$F$28252,Sheet1!$I$5:$I$28252,$B177,Sheet1!$L$5:$L$28252,$A177,Sheet1!$D$5:$D$28252,"代金券",Sheet1!$E$5:$E$28252,"&lt;&gt;*调拨*")+SUMIFS(Sheet1!$F$5:$F$28252,Sheet1!$I$5:$I$28252,$B177,Sheet1!$L$5:$L$28252,$A177,Sheet1!$E$5:$E$28252,"*代金券*",Sheet1!$D$5:$D$28252,"&lt;&gt;代金券",Sheet1!$D$5:$D$28252,"&lt;&gt;内部转款",Sheet1!$D$5:$D$28252,"&lt;&gt;内部转账",Sheet1!$E$5:$E$28252,"&lt;&gt;*调拨*")</f>
        <v>0</v>
      </c>
      <c r="T177" s="32">
        <f>SUMIFS(Sheet1!$F$5:$F$28252,Sheet1!$I$5:$I$28252,$B177,Sheet1!$L$5:$L$28252,$A177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177,Sheet1!$L$5:$L$28252,$A177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177,Sheet1!$L$5:$L$28252,$A177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177,Sheet1!$L$5:$L$28252,$A177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77" s="32">
        <f>SUMIFS(Sheet1!$F$5:$F$28252,Sheet1!$I$5:$I$28252,$B177,Sheet1!$L$5:$L$28252,$A177,Sheet1!$E$5:$E$28252,"*调拨*")</f>
        <v>0</v>
      </c>
      <c r="V177" s="32">
        <f>SUMIFS(Sheet1!$F$5:$F$28252,Sheet1!$I$5:$I$28252,$B177,Sheet1!$L$5:$L$28252,$A177,Sheet1!$D$5:$D$28252,"储值",Sheet1!$E$5:$E$28252,"&lt;&gt;*调拨*")+SUMIFS(Sheet1!$F$5:$F$28252,Sheet1!$I$5:$I$28252,$B177,Sheet1!$L$5:$L$28252,$A177,Sheet1!$E$5:$E$28252,"*储值*",Sheet1!$D$5:$D$28252,"&lt;&gt;储值",Sheet1!$D$5:$D$28252,"&lt;&gt;内部转款",Sheet1!$D$5:$D$28252,"&lt;&gt;内部转账",Sheet1!$E$5:$E$28252,"&lt;&gt;*调拨*")</f>
        <v>0</v>
      </c>
      <c r="W177" s="32">
        <f>SUMIFS(Sheet1!$F$5:$F$28252,Sheet1!$I$5:$I$28252,$B177,Sheet1!$L$5:$L$28252,$A177,Sheet1!$D$5:$D$28252,"效期",Sheet1!$E$5:$E$28252,"&lt;&gt;*调拨*")+SUMIFS(Sheet1!$F$5:$F$28252,Sheet1!$I$5:$I$28252,$B177,Sheet1!$L$5:$L$28252,$A177,Sheet1!$E$5:$E$28252,"*效期*",Sheet1!$D$5:$D$28252,"&lt;&gt;效期",Sheet1!$D$5:$D$28252,"&lt;&gt;内部转款",Sheet1!$D$5:$D$28252,"&lt;&gt;内部转账",Sheet1!$E$5:$E$28252,"&lt;&gt;*调拨*")</f>
        <v>0</v>
      </c>
      <c r="X177" s="32">
        <f>SUMIFS(Sheet1!$F$5:$F$28252,Sheet1!$I$5:$I$28252,$B177,Sheet1!$L$5:$L$28252,$A177,Sheet1!$D$5:$D$28252,"内部转款",Sheet1!$E$5:$E$28252,"&lt;&gt;*调拨*")+SUMIFS(Sheet1!$F$5:$F$28252,Sheet1!$I$5:$I$28252,$B177,Sheet1!$L$5:$L$28252,$A177,Sheet1!$D$5:$D$28252,"内部转账",Sheet1!$E$5:$E$28252,"&lt;&gt;*调拨*")</f>
        <v>0</v>
      </c>
      <c r="Y177" s="32">
        <f t="shared" si="12"/>
        <v>0</v>
      </c>
      <c r="Z177" s="32">
        <f>SUMIFS(Sheet1!$F$5:$F$28252,Sheet1!$I$5:$I$28252,$B177,Sheet1!$L$5:$L$28252,$A177)</f>
        <v>35572.29</v>
      </c>
      <c r="AA177" s="32">
        <f>SUMIFS(Sheet1!$G$5:$G$28252,Sheet1!$I$5:$I$28252,$B177,Sheet1!$L$5:$L$28252,$A177,Sheet1!$D$5:$D$28252,"工资",Sheet1!$E$5:$E$28252,"&lt;&gt;*调拨*")+SUMIFS(Sheet1!$G$5:$G$28252,Sheet1!$I$5:$I$28252,$B177,Sheet1!$L$5:$L$28252,$A177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7" s="32">
        <f>SUMIFS(Sheet1!$G$5:$G$28252,Sheet1!$I$5:$I$28252,$B177,Sheet1!$L$5:$L$28252,$A177,Sheet1!$D$5:$D$28252,"水费",Sheet1!$E$5:$E$28252,"&lt;&gt;*调拨*")+SUMIFS(Sheet1!$G$5:$G$28252,Sheet1!$I$5:$I$28252,$B177,Sheet1!$L$5:$L$28252,$A177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7" s="32">
        <f>SUMIFS(Sheet1!$G$5:$G$28252,Sheet1!$I$5:$I$28252,$B177,Sheet1!$L$5:$L$28252,$A177,Sheet1!$D$5:$D$28252,"电费",Sheet1!$E$5:$E$28252,"&lt;&gt;*调拨*")+SUMIFS(Sheet1!$G$5:$G$28252,Sheet1!$I$5:$I$28252,$B177,Sheet1!$L$5:$L$28252,$A177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7" s="32">
        <f>SUMIFS(Sheet1!$G$5:$G$28252,Sheet1!$I$5:$I$28252,$B177,Sheet1!$L$5:$L$28252,$A177,Sheet1!$D$5:$D$28252,"宽带费",Sheet1!$E$5:$E$28252,"&lt;&gt;*调拨*")+SUMIFS(Sheet1!$G$5:$G$28252,Sheet1!$I$5:$I$28252,$B177,Sheet1!$L$5:$L$28252,$A177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77" s="32">
        <f>SUMIFS(Sheet1!$G$5:$G$28252,Sheet1!$I$5:$I$28252,$B177,Sheet1!$L$5:$L$28252,$A177,Sheet1!$D$5:$D$28252,"办公费",Sheet1!$E$5:$E$28252,"&lt;&gt;*调拨*")+SUMIFS(Sheet1!$G$5:$G$28252,Sheet1!$I$5:$I$28252,$B177,Sheet1!$L$5:$L$28252,$A177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7" s="32">
        <f>SUMIFS(Sheet1!$G$5:$G$28252,Sheet1!$I$5:$I$28252,$B177,Sheet1!$L$5:$L$28252,$A177,Sheet1!$D$5:$D$28252,"话费",Sheet1!$E$5:$E$28252,"&lt;&gt;*调拨*")+SUMIFS(Sheet1!$G$5:$G$28252,Sheet1!$I$5:$I$28252,$B177,Sheet1!$L$5:$L$28252,$A177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7" s="32">
        <f>SUMIFS(Sheet1!$G$5:$G$28252,Sheet1!$I$5:$I$28252,$B177,Sheet1!$L$5:$L$28252,$A177,Sheet1!$D$5:$D$28252,"房租",Sheet1!$E$5:$E$28252,"&lt;&gt;*调拨*")+SUMIFS(Sheet1!$G$5:$G$28252,Sheet1!$I$5:$I$28252,$B177,Sheet1!$L$5:$L$28252,$A177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77" s="32">
        <f>SUMIFS(Sheet1!$G$5:$G$28252,Sheet1!$I$5:$I$28252,$B177,Sheet1!$L$5:$L$28252,$A177,Sheet1!$E$5:$E$28252,"*调拨*")</f>
        <v>0</v>
      </c>
      <c r="AI177" s="32">
        <f>SUMIFS(Sheet1!$G$5:$G$28252,Sheet1!$I$5:$I$28252,$B177,Sheet1!$L$5:$L$28252,$A177,Sheet1!$D$5:$D$28252,"内部转款",Sheet1!$E$5:$E$28252,"&lt;&gt;*调拨*")+SUMIFS(Sheet1!$G$5:$G$28252,Sheet1!$I$5:$I$28252,$B177,Sheet1!$L$5:$L$28252,$A177,Sheet1!$D$5:$D$28252,"内部转账",Sheet1!$E$5:$E$28252,"&lt;&gt;*调拨*")</f>
        <v>0</v>
      </c>
      <c r="AJ177" s="32">
        <f t="shared" si="13"/>
        <v>3990.24</v>
      </c>
      <c r="AK177" s="32">
        <f>SUMIFS(Sheet1!$G$5:$G$28252,Sheet1!$I$5:$I$28252,$B177,Sheet1!$L$5:$L$28252,$A177)</f>
        <v>3990.24</v>
      </c>
      <c r="AL177" s="32">
        <f t="shared" si="14"/>
        <v>31582.05</v>
      </c>
    </row>
    <row r="178" ht="16.5" spans="1:38">
      <c r="A178" s="30">
        <v>202603</v>
      </c>
      <c r="B178" s="31" t="s">
        <v>264</v>
      </c>
      <c r="C178" s="32">
        <f>SUMIFS(Sheet1!$F$5:$F$28252,Sheet1!$I$5:$I$28252,$B178,Sheet1!$L$5:$L$28252,$A178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5773.94</v>
      </c>
      <c r="D178" s="32">
        <f>SUMIFS(Sheet1!$F$5:$F$28252,Sheet1!$I$5:$I$28252,$B178,Sheet1!$L$5:$L$28252,$A178,Sheet1!$D$5:$D$28252,"医保即时拨付",Sheet1!$E$5:$E$28252,"&lt;&gt;*调拨*")+SUMIFS(Sheet1!$F$5:$F$28252,Sheet1!$I$5:$I$28252,$B178,Sheet1!$L$5:$L$28252,$A178,Sheet1!$E$5:$E$28252,"*医保即时拨付*",Sheet1!$D$5:$D$28252,"&lt;&gt;医保即时拨付",Sheet1!$D$5:$D$28252,"&lt;&gt;内部转款",Sheet1!$D$5:$D$28252,"&lt;&gt;内部转账",Sheet1!$E$5:$E$28252,"&lt;&gt;*调拨*")</f>
        <v>0</v>
      </c>
      <c r="E178" s="32">
        <f>SUMIFS(Sheet1!$F$5:$F$28252,Sheet1!$I$5:$I$28252,$B178,Sheet1!$L$5:$L$28252,$A178,Sheet1!$D$5:$D$28252,"医保",Sheet1!$E$5:$E$28252,"&lt;&gt;*调拨*",Sheet1!$E$5:$E$28252,"&lt;&gt;*医保即时拨付*")+SUMIFS(Sheet1!$F$5:$F$28252,Sheet1!$I$5:$I$28252,$B178,Sheet1!$L$5:$L$28252,$A178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78" s="32">
        <f>SUMIFS(Sheet1!$F$5:$F$28252,Sheet1!$I$5:$I$28252,$B178,Sheet1!$L$5:$L$28252,$A178,Sheet1!$D$5:$D$28252,"聚合",Sheet1!$E$5:$E$28252,"&lt;&gt;*调拨*")+SUMIFS(Sheet1!$F$5:$F$28252,Sheet1!$I$5:$I$28252,$B178,Sheet1!$L$5:$L$28252,$A178,Sheet1!$E$5:$E$28252,"*聚合*",Sheet1!$D$5:$D$28252,"&lt;&gt;聚合",Sheet1!$D$5:$D$28252,"&lt;&gt;内部转款",Sheet1!$D$5:$D$28252,"&lt;&gt;内部转账",Sheet1!$E$5:$E$28252,"&lt;&gt;*调拨*")</f>
        <v>12934.01</v>
      </c>
      <c r="G178" s="32">
        <f>SUMIFS(Sheet1!$F$5:$F$28252,Sheet1!$I$5:$I$28252,$B178,Sheet1!$L$5:$L$28252,$A178,Sheet1!$D$5:$D$28252,"24小时微信",Sheet1!$E$5:$E$28252,"&lt;&gt;*调拨*")+SUMIFS(Sheet1!$F$5:$F$28252,Sheet1!$I$5:$I$28252,$B178,Sheet1!$L$5:$L$28252,$A178,Sheet1!$E$5:$E$28252,"*24小时微信*",Sheet1!$D$5:$D$28252,"&lt;&gt;24小时微信",Sheet1!$D$5:$D$28252,"&lt;&gt;内部转款",Sheet1!$D$5:$D$28252,"&lt;&gt;内部转账",Sheet1!$E$5:$E$28252,"&lt;&gt;*调拨*")</f>
        <v>0</v>
      </c>
      <c r="H178" s="32">
        <f>SUMIFS(Sheet1!$F$5:$F$28252,Sheet1!$I$5:$I$28252,$B178,Sheet1!$L$5:$L$28252,$A178,Sheet1!$D$5:$D$28252,"美团",Sheet1!$E$5:$E$28252,"&lt;&gt;*调拨*")+SUMIFS(Sheet1!$F$5:$F$28252,Sheet1!$I$5:$I$28252,$B178,Sheet1!$L$5:$L$28252,$A178,Sheet1!$E$5:$E$28252,"*美团*",Sheet1!$D$5:$D$28252,"&lt;&gt;美团",Sheet1!$D$5:$D$28252,"&lt;&gt;内部转款",Sheet1!$D$5:$D$28252,"&lt;&gt;内部转账",Sheet1!$E$5:$E$28252,"&lt;&gt;*调拨*")</f>
        <v>0</v>
      </c>
      <c r="I178" s="32">
        <f>SUMIFS(Sheet1!$F$5:$F$28252,Sheet1!$I$5:$I$28252,$B178,Sheet1!$L$5:$L$28252,$A178,Sheet1!$D$5:$D$28252,"饿了么",Sheet1!$E$5:$E$28252,"&lt;&gt;*调拨*")+SUMIFS(Sheet1!$F$5:$F$28252,Sheet1!$I$5:$I$28252,$B178,Sheet1!$L$5:$L$28252,$A178,Sheet1!$E$5:$E$28252,"*饿了么*",Sheet1!$D$5:$D$28252,"&lt;&gt;饿了么",Sheet1!$D$5:$D$28252,"&lt;&gt;内部转款",Sheet1!$D$5:$D$28252,"&lt;&gt;内部转账",Sheet1!$E$5:$E$28252,"&lt;&gt;*调拨*")</f>
        <v>0</v>
      </c>
      <c r="J178" s="32">
        <f>SUMIFS(Sheet1!$F$5:$F$28252,Sheet1!$I$5:$I$28252,$B178,Sheet1!$L$5:$L$28252,$A178,Sheet1!$D$5:$D$28252,"健E卡",Sheet1!$E$5:$E$28252,"&lt;&gt;*调拨*")+SUMIFS(Sheet1!$F$5:$F$28252,Sheet1!$I$5:$I$28252,$B178,Sheet1!$L$5:$L$28252,$A178,Sheet1!$E$5:$E$28252,"*健E卡*",Sheet1!$D$5:$D$28252,"&lt;&gt;健E卡",Sheet1!$D$5:$D$28252,"&lt;&gt;内部转款",Sheet1!$D$5:$D$28252,"&lt;&gt;内部转账",Sheet1!$E$5:$E$28252,"&lt;&gt;*调拨*")</f>
        <v>0</v>
      </c>
      <c r="K178" s="32">
        <f>SUMIFS(Sheet1!$F$5:$F$28252,Sheet1!$I$5:$I$28252,$B178,Sheet1!$L$5:$L$28252,$A178,Sheet1!$D$5:$D$28252,"抖音",Sheet1!$E$5:$E$28252,"&lt;&gt;*调拨*")+SUMIFS(Sheet1!$F$5:$F$28252,Sheet1!$I$5:$I$28252,$B178,Sheet1!$L$5:$L$28252,$A178,Sheet1!$E$5:$E$28252,"*抖音*",Sheet1!$D$5:$D$28252,"&lt;&gt;抖音",Sheet1!$D$5:$D$28252,"&lt;&gt;内部转款",Sheet1!$D$5:$D$28252,"&lt;&gt;内部转账",Sheet1!$E$5:$E$28252,"&lt;&gt;*调拨*")</f>
        <v>0</v>
      </c>
      <c r="L178" s="32">
        <f>SUMIFS(Sheet1!$F$5:$F$28252,Sheet1!$I$5:$I$28252,$B178,Sheet1!$L$5:$L$28252,$A178,Sheet1!$D$5:$D$28252,"医卡通",Sheet1!$E$5:$E$28252,"&lt;&gt;*调拨*")+SUMIFS(Sheet1!$F$5:$F$28252,Sheet1!$I$5:$I$28252,$B178,Sheet1!$L$5:$L$28252,$A178,Sheet1!$E$5:$E$28252,"*医卡通*",Sheet1!$D$5:$D$28252,"&lt;&gt;医卡通",Sheet1!$D$5:$D$28252,"&lt;&gt;内部转款",Sheet1!$D$5:$D$28252,"&lt;&gt;内部转账",Sheet1!$E$5:$E$28252,"&lt;&gt;*调拨*")</f>
        <v>0</v>
      </c>
      <c r="M178" s="32">
        <f>SUMIFS(Sheet1!$F$5:$F$28252,Sheet1!$I$5:$I$28252,$B178,Sheet1!$L$5:$L$28252,$A178,Sheet1!$D$5:$D$28252,"企健网",Sheet1!$E$5:$E$28252,"&lt;&gt;*调拨*")+SUMIFS(Sheet1!$F$5:$F$28252,Sheet1!$I$5:$I$28252,$B178,Sheet1!$L$5:$L$28252,$A178,Sheet1!$E$5:$E$28252,"*企健网*",Sheet1!$D$5:$D$28252,"&lt;&gt;企健网",Sheet1!$D$5:$D$28252,"&lt;&gt;内部转款",Sheet1!$D$5:$D$28252,"&lt;&gt;内部转账",Sheet1!$E$5:$E$28252,"&lt;&gt;*调拨*")</f>
        <v>0</v>
      </c>
      <c r="N178" s="32">
        <f>SUMIFS(Sheet1!$F$5:$F$28252,Sheet1!$I$5:$I$28252,$B178,Sheet1!$L$5:$L$28252,$A178,Sheet1!$D$5:$D$28252,"银联",Sheet1!$E$5:$E$28252,"&lt;&gt;*调拨*")+SUMIFS(Sheet1!$F$5:$F$28252,Sheet1!$I$5:$I$28252,$B178,Sheet1!$L$5:$L$28252,$A178,Sheet1!$E$5:$E$28252,"*银联*",Sheet1!$D$5:$D$28252,"&lt;&gt;银联",Sheet1!$D$5:$D$28252,"&lt;&gt;内部转款",Sheet1!$D$5:$D$28252,"&lt;&gt;内部转账",Sheet1!$E$5:$E$28252,"&lt;&gt;*调拨*")</f>
        <v>0</v>
      </c>
      <c r="O178" s="32">
        <f>SUMIFS(Sheet1!$F$5:$F$28252,Sheet1!$I$5:$I$28252,$B178,Sheet1!$L$5:$L$28252,$A178,Sheet1!$D$5:$D$28252,"京东",Sheet1!$E$5:$E$28252,"&lt;&gt;*调拨*")+SUMIFS(Sheet1!$F$5:$F$28252,Sheet1!$I$5:$I$28252,$B178,Sheet1!$L$5:$L$28252,$A178,Sheet1!$E$5:$E$28252,"*京东*",Sheet1!$D$5:$D$28252,"&lt;&gt;京东",Sheet1!$D$5:$D$28252,"&lt;&gt;内部转款",Sheet1!$D$5:$D$28252,"&lt;&gt;内部转账",Sheet1!$E$5:$E$28252,"&lt;&gt;*调拨*")</f>
        <v>0</v>
      </c>
      <c r="P178" s="32">
        <f>SUMIFS(Sheet1!$F$5:$F$28252,Sheet1!$I$5:$I$28252,$B178,Sheet1!$L$5:$L$28252,$A178,Sheet1!$D$5:$D$28252,"药机微信",Sheet1!$E$5:$E$28252,"&lt;&gt;*调拨*")+SUMIFS(Sheet1!$F$5:$F$28252,Sheet1!$I$5:$I$28252,$B178,Sheet1!$L$5:$L$28252,$A178,Sheet1!$E$5:$E$28252,"*药机微信*",Sheet1!$D$5:$D$28252,"&lt;&gt;药机微信",Sheet1!$D$5:$D$28252,"&lt;&gt;内部转款",Sheet1!$D$5:$D$28252,"&lt;&gt;内部转账",Sheet1!$E$5:$E$28252,"&lt;&gt;*调拨*")</f>
        <v>0</v>
      </c>
      <c r="Q178" s="32">
        <f>SUMIFS(Sheet1!$F$5:$F$28252,Sheet1!$I$5:$I$28252,$B178,Sheet1!$L$5:$L$28252,$A178,Sheet1!$D$5:$D$28252,"亲情卡",Sheet1!$E$5:$E$28252,"&lt;&gt;*调拨*")+SUMIFS(Sheet1!$F$5:$F$28252,Sheet1!$I$5:$I$28252,$B178,Sheet1!$L$5:$L$28252,$A178,Sheet1!$E$5:$E$28252,"*亲情卡*",Sheet1!$D$5:$D$28252,"&lt;&gt;亲情卡",Sheet1!$D$5:$D$28252,"&lt;&gt;内部转款",Sheet1!$D$5:$D$28252,"&lt;&gt;内部转账",Sheet1!$E$5:$E$28252,"&lt;&gt;*调拨*")</f>
        <v>0</v>
      </c>
      <c r="R178" s="32">
        <f>SUMIFS(Sheet1!$F$5:$F$28252,Sheet1!$I$5:$I$28252,$B178,Sheet1!$L$5:$L$28252,$A178,Sheet1!$D$5:$D$28252,"优惠券",Sheet1!$E$5:$E$28252,"&lt;&gt;*调拨*")+SUMIFS(Sheet1!$F$5:$F$28252,Sheet1!$I$5:$I$28252,$B178,Sheet1!$L$5:$L$28252,$A178,Sheet1!$E$5:$E$28252,"*优惠券*",Sheet1!$D$5:$D$28252,"&lt;&gt;优惠券",Sheet1!$D$5:$D$28252,"&lt;&gt;内部转款",Sheet1!$D$5:$D$28252,"&lt;&gt;内部转账",Sheet1!$E$5:$E$28252,"&lt;&gt;*调拨*")</f>
        <v>0</v>
      </c>
      <c r="S178" s="32">
        <f>SUMIFS(Sheet1!$F$5:$F$28252,Sheet1!$I$5:$I$28252,$B178,Sheet1!$L$5:$L$28252,$A178,Sheet1!$D$5:$D$28252,"代金券",Sheet1!$E$5:$E$28252,"&lt;&gt;*调拨*")+SUMIFS(Sheet1!$F$5:$F$28252,Sheet1!$I$5:$I$28252,$B178,Sheet1!$L$5:$L$28252,$A178,Sheet1!$E$5:$E$28252,"*代金券*",Sheet1!$D$5:$D$28252,"&lt;&gt;代金券",Sheet1!$D$5:$D$28252,"&lt;&gt;内部转款",Sheet1!$D$5:$D$28252,"&lt;&gt;内部转账",Sheet1!$E$5:$E$28252,"&lt;&gt;*调拨*")</f>
        <v>0</v>
      </c>
      <c r="T178" s="32">
        <f>SUMIFS(Sheet1!$F$5:$F$28252,Sheet1!$I$5:$I$28252,$B178,Sheet1!$L$5:$L$28252,$A178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178,Sheet1!$L$5:$L$28252,$A178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178,Sheet1!$L$5:$L$28252,$A178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178,Sheet1!$L$5:$L$28252,$A178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78" s="32">
        <f>SUMIFS(Sheet1!$F$5:$F$28252,Sheet1!$I$5:$I$28252,$B178,Sheet1!$L$5:$L$28252,$A178,Sheet1!$E$5:$E$28252,"*调拨*")</f>
        <v>0</v>
      </c>
      <c r="V178" s="32">
        <f>SUMIFS(Sheet1!$F$5:$F$28252,Sheet1!$I$5:$I$28252,$B178,Sheet1!$L$5:$L$28252,$A178,Sheet1!$D$5:$D$28252,"储值",Sheet1!$E$5:$E$28252,"&lt;&gt;*调拨*")+SUMIFS(Sheet1!$F$5:$F$28252,Sheet1!$I$5:$I$28252,$B178,Sheet1!$L$5:$L$28252,$A178,Sheet1!$E$5:$E$28252,"*储值*",Sheet1!$D$5:$D$28252,"&lt;&gt;储值",Sheet1!$D$5:$D$28252,"&lt;&gt;内部转款",Sheet1!$D$5:$D$28252,"&lt;&gt;内部转账",Sheet1!$E$5:$E$28252,"&lt;&gt;*调拨*")</f>
        <v>0</v>
      </c>
      <c r="W178" s="32">
        <f>SUMIFS(Sheet1!$F$5:$F$28252,Sheet1!$I$5:$I$28252,$B178,Sheet1!$L$5:$L$28252,$A178,Sheet1!$D$5:$D$28252,"效期",Sheet1!$E$5:$E$28252,"&lt;&gt;*调拨*")+SUMIFS(Sheet1!$F$5:$F$28252,Sheet1!$I$5:$I$28252,$B178,Sheet1!$L$5:$L$28252,$A178,Sheet1!$E$5:$E$28252,"*效期*",Sheet1!$D$5:$D$28252,"&lt;&gt;效期",Sheet1!$D$5:$D$28252,"&lt;&gt;内部转款",Sheet1!$D$5:$D$28252,"&lt;&gt;内部转账",Sheet1!$E$5:$E$28252,"&lt;&gt;*调拨*")</f>
        <v>109.37</v>
      </c>
      <c r="X178" s="32">
        <f>SUMIFS(Sheet1!$F$5:$F$28252,Sheet1!$I$5:$I$28252,$B178,Sheet1!$L$5:$L$28252,$A178,Sheet1!$D$5:$D$28252,"内部转款",Sheet1!$E$5:$E$28252,"&lt;&gt;*调拨*")+SUMIFS(Sheet1!$F$5:$F$28252,Sheet1!$I$5:$I$28252,$B178,Sheet1!$L$5:$L$28252,$A178,Sheet1!$D$5:$D$28252,"内部转账",Sheet1!$E$5:$E$28252,"&lt;&gt;*调拨*")</f>
        <v>0</v>
      </c>
      <c r="Y178" s="32">
        <f t="shared" si="12"/>
        <v>0</v>
      </c>
      <c r="Z178" s="32">
        <f>SUMIFS(Sheet1!$F$5:$F$28252,Sheet1!$I$5:$I$28252,$B178,Sheet1!$L$5:$L$28252,$A178)</f>
        <v>18817.32</v>
      </c>
      <c r="AA178" s="32">
        <f>SUMIFS(Sheet1!$G$5:$G$28252,Sheet1!$I$5:$I$28252,$B178,Sheet1!$L$5:$L$28252,$A178,Sheet1!$D$5:$D$28252,"工资",Sheet1!$E$5:$E$28252,"&lt;&gt;*调拨*")+SUMIFS(Sheet1!$G$5:$G$28252,Sheet1!$I$5:$I$28252,$B178,Sheet1!$L$5:$L$28252,$A178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8" s="32">
        <f>SUMIFS(Sheet1!$G$5:$G$28252,Sheet1!$I$5:$I$28252,$B178,Sheet1!$L$5:$L$28252,$A178,Sheet1!$D$5:$D$28252,"水费",Sheet1!$E$5:$E$28252,"&lt;&gt;*调拨*")+SUMIFS(Sheet1!$G$5:$G$28252,Sheet1!$I$5:$I$28252,$B178,Sheet1!$L$5:$L$28252,$A178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8" s="32">
        <f>SUMIFS(Sheet1!$G$5:$G$28252,Sheet1!$I$5:$I$28252,$B178,Sheet1!$L$5:$L$28252,$A178,Sheet1!$D$5:$D$28252,"电费",Sheet1!$E$5:$E$28252,"&lt;&gt;*调拨*")+SUMIFS(Sheet1!$G$5:$G$28252,Sheet1!$I$5:$I$28252,$B178,Sheet1!$L$5:$L$28252,$A178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8" s="32">
        <f>SUMIFS(Sheet1!$G$5:$G$28252,Sheet1!$I$5:$I$28252,$B178,Sheet1!$L$5:$L$28252,$A178,Sheet1!$D$5:$D$28252,"宽带费",Sheet1!$E$5:$E$28252,"&lt;&gt;*调拨*")+SUMIFS(Sheet1!$G$5:$G$28252,Sheet1!$I$5:$I$28252,$B178,Sheet1!$L$5:$L$28252,$A178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78" s="32">
        <f>SUMIFS(Sheet1!$G$5:$G$28252,Sheet1!$I$5:$I$28252,$B178,Sheet1!$L$5:$L$28252,$A178,Sheet1!$D$5:$D$28252,"办公费",Sheet1!$E$5:$E$28252,"&lt;&gt;*调拨*")+SUMIFS(Sheet1!$G$5:$G$28252,Sheet1!$I$5:$I$28252,$B178,Sheet1!$L$5:$L$28252,$A178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8" s="32">
        <f>SUMIFS(Sheet1!$G$5:$G$28252,Sheet1!$I$5:$I$28252,$B178,Sheet1!$L$5:$L$28252,$A178,Sheet1!$D$5:$D$28252,"话费",Sheet1!$E$5:$E$28252,"&lt;&gt;*调拨*")+SUMIFS(Sheet1!$G$5:$G$28252,Sheet1!$I$5:$I$28252,$B178,Sheet1!$L$5:$L$28252,$A178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8" s="32">
        <f>SUMIFS(Sheet1!$G$5:$G$28252,Sheet1!$I$5:$I$28252,$B178,Sheet1!$L$5:$L$28252,$A178,Sheet1!$D$5:$D$28252,"房租",Sheet1!$E$5:$E$28252,"&lt;&gt;*调拨*")+SUMIFS(Sheet1!$G$5:$G$28252,Sheet1!$I$5:$I$28252,$B178,Sheet1!$L$5:$L$28252,$A178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78" s="32">
        <f>SUMIFS(Sheet1!$G$5:$G$28252,Sheet1!$I$5:$I$28252,$B178,Sheet1!$L$5:$L$28252,$A178,Sheet1!$E$5:$E$28252,"*调拨*")</f>
        <v>0</v>
      </c>
      <c r="AI178" s="32">
        <f>SUMIFS(Sheet1!$G$5:$G$28252,Sheet1!$I$5:$I$28252,$B178,Sheet1!$L$5:$L$28252,$A178,Sheet1!$D$5:$D$28252,"内部转款",Sheet1!$E$5:$E$28252,"&lt;&gt;*调拨*")+SUMIFS(Sheet1!$G$5:$G$28252,Sheet1!$I$5:$I$28252,$B178,Sheet1!$L$5:$L$28252,$A178,Sheet1!$D$5:$D$28252,"内部转账",Sheet1!$E$5:$E$28252,"&lt;&gt;*调拨*")</f>
        <v>0</v>
      </c>
      <c r="AJ178" s="32">
        <f t="shared" si="13"/>
        <v>4228.57</v>
      </c>
      <c r="AK178" s="32">
        <f>SUMIFS(Sheet1!$G$5:$G$28252,Sheet1!$I$5:$I$28252,$B178,Sheet1!$L$5:$L$28252,$A178)</f>
        <v>4228.57</v>
      </c>
      <c r="AL178" s="32">
        <f t="shared" si="14"/>
        <v>14588.75</v>
      </c>
    </row>
    <row r="179" ht="16.5" spans="1:38">
      <c r="A179" s="30">
        <v>202603</v>
      </c>
      <c r="B179" s="31" t="s">
        <v>37</v>
      </c>
      <c r="C179" s="32">
        <f>SUMIFS(Sheet1!$F$5:$F$28252,Sheet1!$I$5:$I$28252,$B179,Sheet1!$L$5:$L$28252,$A179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574.8</v>
      </c>
      <c r="D179" s="32">
        <f>SUMIFS(Sheet1!$F$5:$F$28252,Sheet1!$I$5:$I$28252,$B179,Sheet1!$L$5:$L$28252,$A179,Sheet1!$D$5:$D$28252,"医保即时拨付",Sheet1!$E$5:$E$28252,"&lt;&gt;*调拨*")+SUMIFS(Sheet1!$F$5:$F$28252,Sheet1!$I$5:$I$28252,$B179,Sheet1!$L$5:$L$28252,$A179,Sheet1!$E$5:$E$28252,"*医保即时拨付*",Sheet1!$D$5:$D$28252,"&lt;&gt;医保即时拨付",Sheet1!$D$5:$D$28252,"&lt;&gt;内部转款",Sheet1!$D$5:$D$28252,"&lt;&gt;内部转账",Sheet1!$E$5:$E$28252,"&lt;&gt;*调拨*")</f>
        <v>0</v>
      </c>
      <c r="E179" s="32">
        <f>SUMIFS(Sheet1!$F$5:$F$28252,Sheet1!$I$5:$I$28252,$B179,Sheet1!$L$5:$L$28252,$A179,Sheet1!$D$5:$D$28252,"医保",Sheet1!$E$5:$E$28252,"&lt;&gt;*调拨*",Sheet1!$E$5:$E$28252,"&lt;&gt;*医保即时拨付*")+SUMIFS(Sheet1!$F$5:$F$28252,Sheet1!$I$5:$I$28252,$B179,Sheet1!$L$5:$L$28252,$A179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79" s="32">
        <f>SUMIFS(Sheet1!$F$5:$F$28252,Sheet1!$I$5:$I$28252,$B179,Sheet1!$L$5:$L$28252,$A179,Sheet1!$D$5:$D$28252,"聚合",Sheet1!$E$5:$E$28252,"&lt;&gt;*调拨*")+SUMIFS(Sheet1!$F$5:$F$28252,Sheet1!$I$5:$I$28252,$B179,Sheet1!$L$5:$L$28252,$A179,Sheet1!$E$5:$E$28252,"*聚合*",Sheet1!$D$5:$D$28252,"&lt;&gt;聚合",Sheet1!$D$5:$D$28252,"&lt;&gt;内部转款",Sheet1!$D$5:$D$28252,"&lt;&gt;内部转账",Sheet1!$E$5:$E$28252,"&lt;&gt;*调拨*")</f>
        <v>35624.8</v>
      </c>
      <c r="G179" s="32">
        <f>SUMIFS(Sheet1!$F$5:$F$28252,Sheet1!$I$5:$I$28252,$B179,Sheet1!$L$5:$L$28252,$A179,Sheet1!$D$5:$D$28252,"24小时微信",Sheet1!$E$5:$E$28252,"&lt;&gt;*调拨*")+SUMIFS(Sheet1!$F$5:$F$28252,Sheet1!$I$5:$I$28252,$B179,Sheet1!$L$5:$L$28252,$A179,Sheet1!$E$5:$E$28252,"*24小时微信*",Sheet1!$D$5:$D$28252,"&lt;&gt;24小时微信",Sheet1!$D$5:$D$28252,"&lt;&gt;内部转款",Sheet1!$D$5:$D$28252,"&lt;&gt;内部转账",Sheet1!$E$5:$E$28252,"&lt;&gt;*调拨*")</f>
        <v>0</v>
      </c>
      <c r="H179" s="32">
        <f>SUMIFS(Sheet1!$F$5:$F$28252,Sheet1!$I$5:$I$28252,$B179,Sheet1!$L$5:$L$28252,$A179,Sheet1!$D$5:$D$28252,"美团",Sheet1!$E$5:$E$28252,"&lt;&gt;*调拨*")+SUMIFS(Sheet1!$F$5:$F$28252,Sheet1!$I$5:$I$28252,$B179,Sheet1!$L$5:$L$28252,$A179,Sheet1!$E$5:$E$28252,"*美团*",Sheet1!$D$5:$D$28252,"&lt;&gt;美团",Sheet1!$D$5:$D$28252,"&lt;&gt;内部转款",Sheet1!$D$5:$D$28252,"&lt;&gt;内部转账",Sheet1!$E$5:$E$28252,"&lt;&gt;*调拨*")</f>
        <v>1263.59</v>
      </c>
      <c r="I179" s="32">
        <f>SUMIFS(Sheet1!$F$5:$F$28252,Sheet1!$I$5:$I$28252,$B179,Sheet1!$L$5:$L$28252,$A179,Sheet1!$D$5:$D$28252,"饿了么",Sheet1!$E$5:$E$28252,"&lt;&gt;*调拨*")+SUMIFS(Sheet1!$F$5:$F$28252,Sheet1!$I$5:$I$28252,$B179,Sheet1!$L$5:$L$28252,$A179,Sheet1!$E$5:$E$28252,"*饿了么*",Sheet1!$D$5:$D$28252,"&lt;&gt;饿了么",Sheet1!$D$5:$D$28252,"&lt;&gt;内部转款",Sheet1!$D$5:$D$28252,"&lt;&gt;内部转账",Sheet1!$E$5:$E$28252,"&lt;&gt;*调拨*")</f>
        <v>0</v>
      </c>
      <c r="J179" s="32">
        <f>SUMIFS(Sheet1!$F$5:$F$28252,Sheet1!$I$5:$I$28252,$B179,Sheet1!$L$5:$L$28252,$A179,Sheet1!$D$5:$D$28252,"健E卡",Sheet1!$E$5:$E$28252,"&lt;&gt;*调拨*")+SUMIFS(Sheet1!$F$5:$F$28252,Sheet1!$I$5:$I$28252,$B179,Sheet1!$L$5:$L$28252,$A179,Sheet1!$E$5:$E$28252,"*健E卡*",Sheet1!$D$5:$D$28252,"&lt;&gt;健E卡",Sheet1!$D$5:$D$28252,"&lt;&gt;内部转款",Sheet1!$D$5:$D$28252,"&lt;&gt;内部转账",Sheet1!$E$5:$E$28252,"&lt;&gt;*调拨*")</f>
        <v>0</v>
      </c>
      <c r="K179" s="32">
        <f>SUMIFS(Sheet1!$F$5:$F$28252,Sheet1!$I$5:$I$28252,$B179,Sheet1!$L$5:$L$28252,$A179,Sheet1!$D$5:$D$28252,"抖音",Sheet1!$E$5:$E$28252,"&lt;&gt;*调拨*")+SUMIFS(Sheet1!$F$5:$F$28252,Sheet1!$I$5:$I$28252,$B179,Sheet1!$L$5:$L$28252,$A179,Sheet1!$E$5:$E$28252,"*抖音*",Sheet1!$D$5:$D$28252,"&lt;&gt;抖音",Sheet1!$D$5:$D$28252,"&lt;&gt;内部转款",Sheet1!$D$5:$D$28252,"&lt;&gt;内部转账",Sheet1!$E$5:$E$28252,"&lt;&gt;*调拨*")</f>
        <v>0</v>
      </c>
      <c r="L179" s="32">
        <f>SUMIFS(Sheet1!$F$5:$F$28252,Sheet1!$I$5:$I$28252,$B179,Sheet1!$L$5:$L$28252,$A179,Sheet1!$D$5:$D$28252,"医卡通",Sheet1!$E$5:$E$28252,"&lt;&gt;*调拨*")+SUMIFS(Sheet1!$F$5:$F$28252,Sheet1!$I$5:$I$28252,$B179,Sheet1!$L$5:$L$28252,$A179,Sheet1!$E$5:$E$28252,"*医卡通*",Sheet1!$D$5:$D$28252,"&lt;&gt;医卡通",Sheet1!$D$5:$D$28252,"&lt;&gt;内部转款",Sheet1!$D$5:$D$28252,"&lt;&gt;内部转账",Sheet1!$E$5:$E$28252,"&lt;&gt;*调拨*")</f>
        <v>0</v>
      </c>
      <c r="M179" s="32">
        <f>SUMIFS(Sheet1!$F$5:$F$28252,Sheet1!$I$5:$I$28252,$B179,Sheet1!$L$5:$L$28252,$A179,Sheet1!$D$5:$D$28252,"企健网",Sheet1!$E$5:$E$28252,"&lt;&gt;*调拨*")+SUMIFS(Sheet1!$F$5:$F$28252,Sheet1!$I$5:$I$28252,$B179,Sheet1!$L$5:$L$28252,$A179,Sheet1!$E$5:$E$28252,"*企健网*",Sheet1!$D$5:$D$28252,"&lt;&gt;企健网",Sheet1!$D$5:$D$28252,"&lt;&gt;内部转款",Sheet1!$D$5:$D$28252,"&lt;&gt;内部转账",Sheet1!$E$5:$E$28252,"&lt;&gt;*调拨*")</f>
        <v>0</v>
      </c>
      <c r="N179" s="32">
        <f>SUMIFS(Sheet1!$F$5:$F$28252,Sheet1!$I$5:$I$28252,$B179,Sheet1!$L$5:$L$28252,$A179,Sheet1!$D$5:$D$28252,"银联",Sheet1!$E$5:$E$28252,"&lt;&gt;*调拨*")+SUMIFS(Sheet1!$F$5:$F$28252,Sheet1!$I$5:$I$28252,$B179,Sheet1!$L$5:$L$28252,$A179,Sheet1!$E$5:$E$28252,"*银联*",Sheet1!$D$5:$D$28252,"&lt;&gt;银联",Sheet1!$D$5:$D$28252,"&lt;&gt;内部转款",Sheet1!$D$5:$D$28252,"&lt;&gt;内部转账",Sheet1!$E$5:$E$28252,"&lt;&gt;*调拨*")</f>
        <v>0</v>
      </c>
      <c r="O179" s="32">
        <f>SUMIFS(Sheet1!$F$5:$F$28252,Sheet1!$I$5:$I$28252,$B179,Sheet1!$L$5:$L$28252,$A179,Sheet1!$D$5:$D$28252,"京东",Sheet1!$E$5:$E$28252,"&lt;&gt;*调拨*")+SUMIFS(Sheet1!$F$5:$F$28252,Sheet1!$I$5:$I$28252,$B179,Sheet1!$L$5:$L$28252,$A179,Sheet1!$E$5:$E$28252,"*京东*",Sheet1!$D$5:$D$28252,"&lt;&gt;京东",Sheet1!$D$5:$D$28252,"&lt;&gt;内部转款",Sheet1!$D$5:$D$28252,"&lt;&gt;内部转账",Sheet1!$E$5:$E$28252,"&lt;&gt;*调拨*")</f>
        <v>0</v>
      </c>
      <c r="P179" s="32">
        <f>SUMIFS(Sheet1!$F$5:$F$28252,Sheet1!$I$5:$I$28252,$B179,Sheet1!$L$5:$L$28252,$A179,Sheet1!$D$5:$D$28252,"药机微信",Sheet1!$E$5:$E$28252,"&lt;&gt;*调拨*")+SUMIFS(Sheet1!$F$5:$F$28252,Sheet1!$I$5:$I$28252,$B179,Sheet1!$L$5:$L$28252,$A179,Sheet1!$E$5:$E$28252,"*药机微信*",Sheet1!$D$5:$D$28252,"&lt;&gt;药机微信",Sheet1!$D$5:$D$28252,"&lt;&gt;内部转款",Sheet1!$D$5:$D$28252,"&lt;&gt;内部转账",Sheet1!$E$5:$E$28252,"&lt;&gt;*调拨*")</f>
        <v>0</v>
      </c>
      <c r="Q179" s="32">
        <f>SUMIFS(Sheet1!$F$5:$F$28252,Sheet1!$I$5:$I$28252,$B179,Sheet1!$L$5:$L$28252,$A179,Sheet1!$D$5:$D$28252,"亲情卡",Sheet1!$E$5:$E$28252,"&lt;&gt;*调拨*")+SUMIFS(Sheet1!$F$5:$F$28252,Sheet1!$I$5:$I$28252,$B179,Sheet1!$L$5:$L$28252,$A179,Sheet1!$E$5:$E$28252,"*亲情卡*",Sheet1!$D$5:$D$28252,"&lt;&gt;亲情卡",Sheet1!$D$5:$D$28252,"&lt;&gt;内部转款",Sheet1!$D$5:$D$28252,"&lt;&gt;内部转账",Sheet1!$E$5:$E$28252,"&lt;&gt;*调拨*")</f>
        <v>0</v>
      </c>
      <c r="R179" s="32">
        <f>SUMIFS(Sheet1!$F$5:$F$28252,Sheet1!$I$5:$I$28252,$B179,Sheet1!$L$5:$L$28252,$A179,Sheet1!$D$5:$D$28252,"优惠券",Sheet1!$E$5:$E$28252,"&lt;&gt;*调拨*")+SUMIFS(Sheet1!$F$5:$F$28252,Sheet1!$I$5:$I$28252,$B179,Sheet1!$L$5:$L$28252,$A179,Sheet1!$E$5:$E$28252,"*优惠券*",Sheet1!$D$5:$D$28252,"&lt;&gt;优惠券",Sheet1!$D$5:$D$28252,"&lt;&gt;内部转款",Sheet1!$D$5:$D$28252,"&lt;&gt;内部转账",Sheet1!$E$5:$E$28252,"&lt;&gt;*调拨*")</f>
        <v>0</v>
      </c>
      <c r="S179" s="32">
        <f>SUMIFS(Sheet1!$F$5:$F$28252,Sheet1!$I$5:$I$28252,$B179,Sheet1!$L$5:$L$28252,$A179,Sheet1!$D$5:$D$28252,"代金券",Sheet1!$E$5:$E$28252,"&lt;&gt;*调拨*")+SUMIFS(Sheet1!$F$5:$F$28252,Sheet1!$I$5:$I$28252,$B179,Sheet1!$L$5:$L$28252,$A179,Sheet1!$E$5:$E$28252,"*代金券*",Sheet1!$D$5:$D$28252,"&lt;&gt;代金券",Sheet1!$D$5:$D$28252,"&lt;&gt;内部转款",Sheet1!$D$5:$D$28252,"&lt;&gt;内部转账",Sheet1!$E$5:$E$28252,"&lt;&gt;*调拨*")</f>
        <v>0</v>
      </c>
      <c r="T179" s="32">
        <f>SUMIFS(Sheet1!$F$5:$F$28252,Sheet1!$I$5:$I$28252,$B179,Sheet1!$L$5:$L$28252,$A179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179,Sheet1!$L$5:$L$28252,$A179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179,Sheet1!$L$5:$L$28252,$A179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179,Sheet1!$L$5:$L$28252,$A179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5194.57</v>
      </c>
      <c r="U179" s="32">
        <f>SUMIFS(Sheet1!$F$5:$F$28252,Sheet1!$I$5:$I$28252,$B179,Sheet1!$L$5:$L$28252,$A179,Sheet1!$E$5:$E$28252,"*调拨*")</f>
        <v>0</v>
      </c>
      <c r="V179" s="32">
        <f>SUMIFS(Sheet1!$F$5:$F$28252,Sheet1!$I$5:$I$28252,$B179,Sheet1!$L$5:$L$28252,$A179,Sheet1!$D$5:$D$28252,"储值",Sheet1!$E$5:$E$28252,"&lt;&gt;*调拨*")+SUMIFS(Sheet1!$F$5:$F$28252,Sheet1!$I$5:$I$28252,$B179,Sheet1!$L$5:$L$28252,$A179,Sheet1!$E$5:$E$28252,"*储值*",Sheet1!$D$5:$D$28252,"&lt;&gt;储值",Sheet1!$D$5:$D$28252,"&lt;&gt;内部转款",Sheet1!$D$5:$D$28252,"&lt;&gt;内部转账",Sheet1!$E$5:$E$28252,"&lt;&gt;*调拨*")</f>
        <v>0</v>
      </c>
      <c r="W179" s="32">
        <f>SUMIFS(Sheet1!$F$5:$F$28252,Sheet1!$I$5:$I$28252,$B179,Sheet1!$L$5:$L$28252,$A179,Sheet1!$D$5:$D$28252,"效期",Sheet1!$E$5:$E$28252,"&lt;&gt;*调拨*")+SUMIFS(Sheet1!$F$5:$F$28252,Sheet1!$I$5:$I$28252,$B179,Sheet1!$L$5:$L$28252,$A179,Sheet1!$E$5:$E$28252,"*效期*",Sheet1!$D$5:$D$28252,"&lt;&gt;效期",Sheet1!$D$5:$D$28252,"&lt;&gt;内部转款",Sheet1!$D$5:$D$28252,"&lt;&gt;内部转账",Sheet1!$E$5:$E$28252,"&lt;&gt;*调拨*")</f>
        <v>0</v>
      </c>
      <c r="X179" s="32">
        <f>SUMIFS(Sheet1!$F$5:$F$28252,Sheet1!$I$5:$I$28252,$B179,Sheet1!$L$5:$L$28252,$A179,Sheet1!$D$5:$D$28252,"内部转款",Sheet1!$E$5:$E$28252,"&lt;&gt;*调拨*")+SUMIFS(Sheet1!$F$5:$F$28252,Sheet1!$I$5:$I$28252,$B179,Sheet1!$L$5:$L$28252,$A179,Sheet1!$D$5:$D$28252,"内部转账",Sheet1!$E$5:$E$28252,"&lt;&gt;*调拨*")</f>
        <v>0</v>
      </c>
      <c r="Y179" s="32">
        <f t="shared" si="12"/>
        <v>0</v>
      </c>
      <c r="Z179" s="32">
        <f>SUMIFS(Sheet1!$F$5:$F$28252,Sheet1!$I$5:$I$28252,$B179,Sheet1!$L$5:$L$28252,$A179)</f>
        <v>42657.76</v>
      </c>
      <c r="AA179" s="32">
        <f>SUMIFS(Sheet1!$G$5:$G$28252,Sheet1!$I$5:$I$28252,$B179,Sheet1!$L$5:$L$28252,$A179,Sheet1!$D$5:$D$28252,"工资",Sheet1!$E$5:$E$28252,"&lt;&gt;*调拨*")+SUMIFS(Sheet1!$G$5:$G$28252,Sheet1!$I$5:$I$28252,$B179,Sheet1!$L$5:$L$28252,$A179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79" s="32">
        <f>SUMIFS(Sheet1!$G$5:$G$28252,Sheet1!$I$5:$I$28252,$B179,Sheet1!$L$5:$L$28252,$A179,Sheet1!$D$5:$D$28252,"水费",Sheet1!$E$5:$E$28252,"&lt;&gt;*调拨*")+SUMIFS(Sheet1!$G$5:$G$28252,Sheet1!$I$5:$I$28252,$B179,Sheet1!$L$5:$L$28252,$A179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79" s="32">
        <f>SUMIFS(Sheet1!$G$5:$G$28252,Sheet1!$I$5:$I$28252,$B179,Sheet1!$L$5:$L$28252,$A179,Sheet1!$D$5:$D$28252,"电费",Sheet1!$E$5:$E$28252,"&lt;&gt;*调拨*")+SUMIFS(Sheet1!$G$5:$G$28252,Sheet1!$I$5:$I$28252,$B179,Sheet1!$L$5:$L$28252,$A179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79" s="32">
        <f>SUMIFS(Sheet1!$G$5:$G$28252,Sheet1!$I$5:$I$28252,$B179,Sheet1!$L$5:$L$28252,$A179,Sheet1!$D$5:$D$28252,"宽带费",Sheet1!$E$5:$E$28252,"&lt;&gt;*调拨*")+SUMIFS(Sheet1!$G$5:$G$28252,Sheet1!$I$5:$I$28252,$B179,Sheet1!$L$5:$L$28252,$A179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79" s="32">
        <f>SUMIFS(Sheet1!$G$5:$G$28252,Sheet1!$I$5:$I$28252,$B179,Sheet1!$L$5:$L$28252,$A179,Sheet1!$D$5:$D$28252,"办公费",Sheet1!$E$5:$E$28252,"&lt;&gt;*调拨*")+SUMIFS(Sheet1!$G$5:$G$28252,Sheet1!$I$5:$I$28252,$B179,Sheet1!$L$5:$L$28252,$A179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79" s="32">
        <f>SUMIFS(Sheet1!$G$5:$G$28252,Sheet1!$I$5:$I$28252,$B179,Sheet1!$L$5:$L$28252,$A179,Sheet1!$D$5:$D$28252,"话费",Sheet1!$E$5:$E$28252,"&lt;&gt;*调拨*")+SUMIFS(Sheet1!$G$5:$G$28252,Sheet1!$I$5:$I$28252,$B179,Sheet1!$L$5:$L$28252,$A179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79" s="32">
        <f>SUMIFS(Sheet1!$G$5:$G$28252,Sheet1!$I$5:$I$28252,$B179,Sheet1!$L$5:$L$28252,$A179,Sheet1!$D$5:$D$28252,"房租",Sheet1!$E$5:$E$28252,"&lt;&gt;*调拨*")+SUMIFS(Sheet1!$G$5:$G$28252,Sheet1!$I$5:$I$28252,$B179,Sheet1!$L$5:$L$28252,$A179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79" s="32">
        <f>SUMIFS(Sheet1!$G$5:$G$28252,Sheet1!$I$5:$I$28252,$B179,Sheet1!$L$5:$L$28252,$A179,Sheet1!$E$5:$E$28252,"*调拨*")</f>
        <v>0</v>
      </c>
      <c r="AI179" s="32">
        <f>SUMIFS(Sheet1!$G$5:$G$28252,Sheet1!$I$5:$I$28252,$B179,Sheet1!$L$5:$L$28252,$A179,Sheet1!$D$5:$D$28252,"内部转款",Sheet1!$E$5:$E$28252,"&lt;&gt;*调拨*")+SUMIFS(Sheet1!$G$5:$G$28252,Sheet1!$I$5:$I$28252,$B179,Sheet1!$L$5:$L$28252,$A179,Sheet1!$D$5:$D$28252,"内部转账",Sheet1!$E$5:$E$28252,"&lt;&gt;*调拨*")</f>
        <v>0</v>
      </c>
      <c r="AJ179" s="32">
        <f t="shared" si="13"/>
        <v>6316.67</v>
      </c>
      <c r="AK179" s="32">
        <f>SUMIFS(Sheet1!$G$5:$G$28252,Sheet1!$I$5:$I$28252,$B179,Sheet1!$L$5:$L$28252,$A179)</f>
        <v>6316.67</v>
      </c>
      <c r="AL179" s="32">
        <f t="shared" si="14"/>
        <v>36341.09</v>
      </c>
    </row>
    <row r="180" ht="16.5" spans="1:38">
      <c r="A180" s="30">
        <v>202603</v>
      </c>
      <c r="B180" s="31" t="s">
        <v>54</v>
      </c>
      <c r="C180" s="32">
        <f>SUMIFS(Sheet1!$F$5:$F$28252,Sheet1!$I$5:$I$28252,$B180,Sheet1!$L$5:$L$28252,$A180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1021</v>
      </c>
      <c r="D180" s="32">
        <f>SUMIFS(Sheet1!$F$5:$F$28252,Sheet1!$I$5:$I$28252,$B180,Sheet1!$L$5:$L$28252,$A180,Sheet1!$D$5:$D$28252,"医保即时拨付",Sheet1!$E$5:$E$28252,"&lt;&gt;*调拨*")+SUMIFS(Sheet1!$F$5:$F$28252,Sheet1!$I$5:$I$28252,$B180,Sheet1!$L$5:$L$28252,$A180,Sheet1!$E$5:$E$28252,"*医保即时拨付*",Sheet1!$D$5:$D$28252,"&lt;&gt;医保即时拨付",Sheet1!$D$5:$D$28252,"&lt;&gt;内部转款",Sheet1!$D$5:$D$28252,"&lt;&gt;内部转账",Sheet1!$E$5:$E$28252,"&lt;&gt;*调拨*")</f>
        <v>28818.46</v>
      </c>
      <c r="E180" s="32">
        <f>SUMIFS(Sheet1!$F$5:$F$28252,Sheet1!$I$5:$I$28252,$B180,Sheet1!$L$5:$L$28252,$A180,Sheet1!$D$5:$D$28252,"医保",Sheet1!$E$5:$E$28252,"&lt;&gt;*调拨*",Sheet1!$E$5:$E$28252,"&lt;&gt;*医保即时拨付*")+SUMIFS(Sheet1!$F$5:$F$28252,Sheet1!$I$5:$I$28252,$B180,Sheet1!$L$5:$L$28252,$A180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11863.5</v>
      </c>
      <c r="F180" s="32">
        <f>SUMIFS(Sheet1!$F$5:$F$28252,Sheet1!$I$5:$I$28252,$B180,Sheet1!$L$5:$L$28252,$A180,Sheet1!$D$5:$D$28252,"聚合",Sheet1!$E$5:$E$28252,"&lt;&gt;*调拨*")+SUMIFS(Sheet1!$F$5:$F$28252,Sheet1!$I$5:$I$28252,$B180,Sheet1!$L$5:$L$28252,$A180,Sheet1!$E$5:$E$28252,"*聚合*",Sheet1!$D$5:$D$28252,"&lt;&gt;聚合",Sheet1!$D$5:$D$28252,"&lt;&gt;内部转款",Sheet1!$D$5:$D$28252,"&lt;&gt;内部转账",Sheet1!$E$5:$E$28252,"&lt;&gt;*调拨*")</f>
        <v>12175.45</v>
      </c>
      <c r="G180" s="32">
        <f>SUMIFS(Sheet1!$F$5:$F$28252,Sheet1!$I$5:$I$28252,$B180,Sheet1!$L$5:$L$28252,$A180,Sheet1!$D$5:$D$28252,"24小时微信",Sheet1!$E$5:$E$28252,"&lt;&gt;*调拨*")+SUMIFS(Sheet1!$F$5:$F$28252,Sheet1!$I$5:$I$28252,$B180,Sheet1!$L$5:$L$28252,$A180,Sheet1!$E$5:$E$28252,"*24小时微信*",Sheet1!$D$5:$D$28252,"&lt;&gt;24小时微信",Sheet1!$D$5:$D$28252,"&lt;&gt;内部转款",Sheet1!$D$5:$D$28252,"&lt;&gt;内部转账",Sheet1!$E$5:$E$28252,"&lt;&gt;*调拨*")</f>
        <v>2235.56</v>
      </c>
      <c r="H180" s="32">
        <f>SUMIFS(Sheet1!$F$5:$F$28252,Sheet1!$I$5:$I$28252,$B180,Sheet1!$L$5:$L$28252,$A180,Sheet1!$D$5:$D$28252,"美团",Sheet1!$E$5:$E$28252,"&lt;&gt;*调拨*")+SUMIFS(Sheet1!$F$5:$F$28252,Sheet1!$I$5:$I$28252,$B180,Sheet1!$L$5:$L$28252,$A180,Sheet1!$E$5:$E$28252,"*美团*",Sheet1!$D$5:$D$28252,"&lt;&gt;美团",Sheet1!$D$5:$D$28252,"&lt;&gt;内部转款",Sheet1!$D$5:$D$28252,"&lt;&gt;内部转账",Sheet1!$E$5:$E$28252,"&lt;&gt;*调拨*")</f>
        <v>16.28</v>
      </c>
      <c r="I180" s="32">
        <f>SUMIFS(Sheet1!$F$5:$F$28252,Sheet1!$I$5:$I$28252,$B180,Sheet1!$L$5:$L$28252,$A180,Sheet1!$D$5:$D$28252,"饿了么",Sheet1!$E$5:$E$28252,"&lt;&gt;*调拨*")+SUMIFS(Sheet1!$F$5:$F$28252,Sheet1!$I$5:$I$28252,$B180,Sheet1!$L$5:$L$28252,$A180,Sheet1!$E$5:$E$28252,"*饿了么*",Sheet1!$D$5:$D$28252,"&lt;&gt;饿了么",Sheet1!$D$5:$D$28252,"&lt;&gt;内部转款",Sheet1!$D$5:$D$28252,"&lt;&gt;内部转账",Sheet1!$E$5:$E$28252,"&lt;&gt;*调拨*")</f>
        <v>0</v>
      </c>
      <c r="J180" s="32">
        <f>SUMIFS(Sheet1!$F$5:$F$28252,Sheet1!$I$5:$I$28252,$B180,Sheet1!$L$5:$L$28252,$A180,Sheet1!$D$5:$D$28252,"健E卡",Sheet1!$E$5:$E$28252,"&lt;&gt;*调拨*")+SUMIFS(Sheet1!$F$5:$F$28252,Sheet1!$I$5:$I$28252,$B180,Sheet1!$L$5:$L$28252,$A180,Sheet1!$E$5:$E$28252,"*健E卡*",Sheet1!$D$5:$D$28252,"&lt;&gt;健E卡",Sheet1!$D$5:$D$28252,"&lt;&gt;内部转款",Sheet1!$D$5:$D$28252,"&lt;&gt;内部转账",Sheet1!$E$5:$E$28252,"&lt;&gt;*调拨*")</f>
        <v>69607.08</v>
      </c>
      <c r="K180" s="32">
        <f>SUMIFS(Sheet1!$F$5:$F$28252,Sheet1!$I$5:$I$28252,$B180,Sheet1!$L$5:$L$28252,$A180,Sheet1!$D$5:$D$28252,"抖音",Sheet1!$E$5:$E$28252,"&lt;&gt;*调拨*")+SUMIFS(Sheet1!$F$5:$F$28252,Sheet1!$I$5:$I$28252,$B180,Sheet1!$L$5:$L$28252,$A180,Sheet1!$E$5:$E$28252,"*抖音*",Sheet1!$D$5:$D$28252,"&lt;&gt;抖音",Sheet1!$D$5:$D$28252,"&lt;&gt;内部转款",Sheet1!$D$5:$D$28252,"&lt;&gt;内部转账",Sheet1!$E$5:$E$28252,"&lt;&gt;*调拨*")</f>
        <v>0</v>
      </c>
      <c r="L180" s="32">
        <f>SUMIFS(Sheet1!$F$5:$F$28252,Sheet1!$I$5:$I$28252,$B180,Sheet1!$L$5:$L$28252,$A180,Sheet1!$D$5:$D$28252,"医卡通",Sheet1!$E$5:$E$28252,"&lt;&gt;*调拨*")+SUMIFS(Sheet1!$F$5:$F$28252,Sheet1!$I$5:$I$28252,$B180,Sheet1!$L$5:$L$28252,$A180,Sheet1!$E$5:$E$28252,"*医卡通*",Sheet1!$D$5:$D$28252,"&lt;&gt;医卡通",Sheet1!$D$5:$D$28252,"&lt;&gt;内部转款",Sheet1!$D$5:$D$28252,"&lt;&gt;内部转账",Sheet1!$E$5:$E$28252,"&lt;&gt;*调拨*")</f>
        <v>0</v>
      </c>
      <c r="M180" s="32">
        <f>SUMIFS(Sheet1!$F$5:$F$28252,Sheet1!$I$5:$I$28252,$B180,Sheet1!$L$5:$L$28252,$A180,Sheet1!$D$5:$D$28252,"企健网",Sheet1!$E$5:$E$28252,"&lt;&gt;*调拨*")+SUMIFS(Sheet1!$F$5:$F$28252,Sheet1!$I$5:$I$28252,$B180,Sheet1!$L$5:$L$28252,$A180,Sheet1!$E$5:$E$28252,"*企健网*",Sheet1!$D$5:$D$28252,"&lt;&gt;企健网",Sheet1!$D$5:$D$28252,"&lt;&gt;内部转款",Sheet1!$D$5:$D$28252,"&lt;&gt;内部转账",Sheet1!$E$5:$E$28252,"&lt;&gt;*调拨*")</f>
        <v>0</v>
      </c>
      <c r="N180" s="32">
        <f>SUMIFS(Sheet1!$F$5:$F$28252,Sheet1!$I$5:$I$28252,$B180,Sheet1!$L$5:$L$28252,$A180,Sheet1!$D$5:$D$28252,"银联",Sheet1!$E$5:$E$28252,"&lt;&gt;*调拨*")+SUMIFS(Sheet1!$F$5:$F$28252,Sheet1!$I$5:$I$28252,$B180,Sheet1!$L$5:$L$28252,$A180,Sheet1!$E$5:$E$28252,"*银联*",Sheet1!$D$5:$D$28252,"&lt;&gt;银联",Sheet1!$D$5:$D$28252,"&lt;&gt;内部转款",Sheet1!$D$5:$D$28252,"&lt;&gt;内部转账",Sheet1!$E$5:$E$28252,"&lt;&gt;*调拨*")</f>
        <v>0</v>
      </c>
      <c r="O180" s="32">
        <f>SUMIFS(Sheet1!$F$5:$F$28252,Sheet1!$I$5:$I$28252,$B180,Sheet1!$L$5:$L$28252,$A180,Sheet1!$D$5:$D$28252,"京东",Sheet1!$E$5:$E$28252,"&lt;&gt;*调拨*")+SUMIFS(Sheet1!$F$5:$F$28252,Sheet1!$I$5:$I$28252,$B180,Sheet1!$L$5:$L$28252,$A180,Sheet1!$E$5:$E$28252,"*京东*",Sheet1!$D$5:$D$28252,"&lt;&gt;京东",Sheet1!$D$5:$D$28252,"&lt;&gt;内部转款",Sheet1!$D$5:$D$28252,"&lt;&gt;内部转账",Sheet1!$E$5:$E$28252,"&lt;&gt;*调拨*")</f>
        <v>0</v>
      </c>
      <c r="P180" s="32">
        <f>SUMIFS(Sheet1!$F$5:$F$28252,Sheet1!$I$5:$I$28252,$B180,Sheet1!$L$5:$L$28252,$A180,Sheet1!$D$5:$D$28252,"药机微信",Sheet1!$E$5:$E$28252,"&lt;&gt;*调拨*")+SUMIFS(Sheet1!$F$5:$F$28252,Sheet1!$I$5:$I$28252,$B180,Sheet1!$L$5:$L$28252,$A180,Sheet1!$E$5:$E$28252,"*药机微信*",Sheet1!$D$5:$D$28252,"&lt;&gt;药机微信",Sheet1!$D$5:$D$28252,"&lt;&gt;内部转款",Sheet1!$D$5:$D$28252,"&lt;&gt;内部转账",Sheet1!$E$5:$E$28252,"&lt;&gt;*调拨*")</f>
        <v>0</v>
      </c>
      <c r="Q180" s="32">
        <f>SUMIFS(Sheet1!$F$5:$F$28252,Sheet1!$I$5:$I$28252,$B180,Sheet1!$L$5:$L$28252,$A180,Sheet1!$D$5:$D$28252,"亲情卡",Sheet1!$E$5:$E$28252,"&lt;&gt;*调拨*")+SUMIFS(Sheet1!$F$5:$F$28252,Sheet1!$I$5:$I$28252,$B180,Sheet1!$L$5:$L$28252,$A180,Sheet1!$E$5:$E$28252,"*亲情卡*",Sheet1!$D$5:$D$28252,"&lt;&gt;亲情卡",Sheet1!$D$5:$D$28252,"&lt;&gt;内部转款",Sheet1!$D$5:$D$28252,"&lt;&gt;内部转账",Sheet1!$E$5:$E$28252,"&lt;&gt;*调拨*")</f>
        <v>0</v>
      </c>
      <c r="R180" s="32">
        <f>SUMIFS(Sheet1!$F$5:$F$28252,Sheet1!$I$5:$I$28252,$B180,Sheet1!$L$5:$L$28252,$A180,Sheet1!$D$5:$D$28252,"优惠券",Sheet1!$E$5:$E$28252,"&lt;&gt;*调拨*")+SUMIFS(Sheet1!$F$5:$F$28252,Sheet1!$I$5:$I$28252,$B180,Sheet1!$L$5:$L$28252,$A180,Sheet1!$E$5:$E$28252,"*优惠券*",Sheet1!$D$5:$D$28252,"&lt;&gt;优惠券",Sheet1!$D$5:$D$28252,"&lt;&gt;内部转款",Sheet1!$D$5:$D$28252,"&lt;&gt;内部转账",Sheet1!$E$5:$E$28252,"&lt;&gt;*调拨*")</f>
        <v>0</v>
      </c>
      <c r="S180" s="32">
        <f>SUMIFS(Sheet1!$F$5:$F$28252,Sheet1!$I$5:$I$28252,$B180,Sheet1!$L$5:$L$28252,$A180,Sheet1!$D$5:$D$28252,"代金券",Sheet1!$E$5:$E$28252,"&lt;&gt;*调拨*")+SUMIFS(Sheet1!$F$5:$F$28252,Sheet1!$I$5:$I$28252,$B180,Sheet1!$L$5:$L$28252,$A180,Sheet1!$E$5:$E$28252,"*代金券*",Sheet1!$D$5:$D$28252,"&lt;&gt;代金券",Sheet1!$D$5:$D$28252,"&lt;&gt;内部转款",Sheet1!$D$5:$D$28252,"&lt;&gt;内部转账",Sheet1!$E$5:$E$28252,"&lt;&gt;*调拨*")</f>
        <v>0</v>
      </c>
      <c r="T180" s="32">
        <f>SUMIFS(Sheet1!$F$5:$F$28252,Sheet1!$I$5:$I$28252,$B180,Sheet1!$L$5:$L$28252,$A180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180,Sheet1!$L$5:$L$28252,$A180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180,Sheet1!$L$5:$L$28252,$A180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180,Sheet1!$L$5:$L$28252,$A180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48296.08</v>
      </c>
      <c r="U180" s="32">
        <f>SUMIFS(Sheet1!$F$5:$F$28252,Sheet1!$I$5:$I$28252,$B180,Sheet1!$L$5:$L$28252,$A180,Sheet1!$E$5:$E$28252,"*调拨*")</f>
        <v>0</v>
      </c>
      <c r="V180" s="32">
        <f>SUMIFS(Sheet1!$F$5:$F$28252,Sheet1!$I$5:$I$28252,$B180,Sheet1!$L$5:$L$28252,$A180,Sheet1!$D$5:$D$28252,"储值",Sheet1!$E$5:$E$28252,"&lt;&gt;*调拨*")+SUMIFS(Sheet1!$F$5:$F$28252,Sheet1!$I$5:$I$28252,$B180,Sheet1!$L$5:$L$28252,$A180,Sheet1!$E$5:$E$28252,"*储值*",Sheet1!$D$5:$D$28252,"&lt;&gt;储值",Sheet1!$D$5:$D$28252,"&lt;&gt;内部转款",Sheet1!$D$5:$D$28252,"&lt;&gt;内部转账",Sheet1!$E$5:$E$28252,"&lt;&gt;*调拨*")</f>
        <v>0</v>
      </c>
      <c r="W180" s="32">
        <f>SUMIFS(Sheet1!$F$5:$F$28252,Sheet1!$I$5:$I$28252,$B180,Sheet1!$L$5:$L$28252,$A180,Sheet1!$D$5:$D$28252,"效期",Sheet1!$E$5:$E$28252,"&lt;&gt;*调拨*")+SUMIFS(Sheet1!$F$5:$F$28252,Sheet1!$I$5:$I$28252,$B180,Sheet1!$L$5:$L$28252,$A180,Sheet1!$E$5:$E$28252,"*效期*",Sheet1!$D$5:$D$28252,"&lt;&gt;效期",Sheet1!$D$5:$D$28252,"&lt;&gt;内部转款",Sheet1!$D$5:$D$28252,"&lt;&gt;内部转账",Sheet1!$E$5:$E$28252,"&lt;&gt;*调拨*")</f>
        <v>151.2</v>
      </c>
      <c r="X180" s="32">
        <f>SUMIFS(Sheet1!$F$5:$F$28252,Sheet1!$I$5:$I$28252,$B180,Sheet1!$L$5:$L$28252,$A180,Sheet1!$D$5:$D$28252,"内部转款",Sheet1!$E$5:$E$28252,"&lt;&gt;*调拨*")+SUMIFS(Sheet1!$F$5:$F$28252,Sheet1!$I$5:$I$28252,$B180,Sheet1!$L$5:$L$28252,$A180,Sheet1!$D$5:$D$28252,"内部转账",Sheet1!$E$5:$E$28252,"&lt;&gt;*调拨*")</f>
        <v>0</v>
      </c>
      <c r="Y180" s="32">
        <f t="shared" si="12"/>
        <v>0</v>
      </c>
      <c r="Z180" s="32">
        <f>SUMIFS(Sheet1!$F$5:$F$28252,Sheet1!$I$5:$I$28252,$B180,Sheet1!$L$5:$L$28252,$A180)</f>
        <v>174184.61</v>
      </c>
      <c r="AA180" s="32">
        <f>SUMIFS(Sheet1!$G$5:$G$28252,Sheet1!$I$5:$I$28252,$B180,Sheet1!$L$5:$L$28252,$A180,Sheet1!$D$5:$D$28252,"工资",Sheet1!$E$5:$E$28252,"&lt;&gt;*调拨*")+SUMIFS(Sheet1!$G$5:$G$28252,Sheet1!$I$5:$I$28252,$B180,Sheet1!$L$5:$L$28252,$A180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0" s="32">
        <f>SUMIFS(Sheet1!$G$5:$G$28252,Sheet1!$I$5:$I$28252,$B180,Sheet1!$L$5:$L$28252,$A180,Sheet1!$D$5:$D$28252,"水费",Sheet1!$E$5:$E$28252,"&lt;&gt;*调拨*")+SUMIFS(Sheet1!$G$5:$G$28252,Sheet1!$I$5:$I$28252,$B180,Sheet1!$L$5:$L$28252,$A180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0" s="32">
        <f>SUMIFS(Sheet1!$G$5:$G$28252,Sheet1!$I$5:$I$28252,$B180,Sheet1!$L$5:$L$28252,$A180,Sheet1!$D$5:$D$28252,"电费",Sheet1!$E$5:$E$28252,"&lt;&gt;*调拨*")+SUMIFS(Sheet1!$G$5:$G$28252,Sheet1!$I$5:$I$28252,$B180,Sheet1!$L$5:$L$28252,$A180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0" s="32">
        <f>SUMIFS(Sheet1!$G$5:$G$28252,Sheet1!$I$5:$I$28252,$B180,Sheet1!$L$5:$L$28252,$A180,Sheet1!$D$5:$D$28252,"宽带费",Sheet1!$E$5:$E$28252,"&lt;&gt;*调拨*")+SUMIFS(Sheet1!$G$5:$G$28252,Sheet1!$I$5:$I$28252,$B180,Sheet1!$L$5:$L$28252,$A180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0" s="32">
        <f>SUMIFS(Sheet1!$G$5:$G$28252,Sheet1!$I$5:$I$28252,$B180,Sheet1!$L$5:$L$28252,$A180,Sheet1!$D$5:$D$28252,"办公费",Sheet1!$E$5:$E$28252,"&lt;&gt;*调拨*")+SUMIFS(Sheet1!$G$5:$G$28252,Sheet1!$I$5:$I$28252,$B180,Sheet1!$L$5:$L$28252,$A180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0" s="32">
        <f>SUMIFS(Sheet1!$G$5:$G$28252,Sheet1!$I$5:$I$28252,$B180,Sheet1!$L$5:$L$28252,$A180,Sheet1!$D$5:$D$28252,"话费",Sheet1!$E$5:$E$28252,"&lt;&gt;*调拨*")+SUMIFS(Sheet1!$G$5:$G$28252,Sheet1!$I$5:$I$28252,$B180,Sheet1!$L$5:$L$28252,$A180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0" s="32">
        <f>SUMIFS(Sheet1!$G$5:$G$28252,Sheet1!$I$5:$I$28252,$B180,Sheet1!$L$5:$L$28252,$A180,Sheet1!$D$5:$D$28252,"房租",Sheet1!$E$5:$E$28252,"&lt;&gt;*调拨*")+SUMIFS(Sheet1!$G$5:$G$28252,Sheet1!$I$5:$I$28252,$B180,Sheet1!$L$5:$L$28252,$A180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0" s="32">
        <f>SUMIFS(Sheet1!$G$5:$G$28252,Sheet1!$I$5:$I$28252,$B180,Sheet1!$L$5:$L$28252,$A180,Sheet1!$E$5:$E$28252,"*调拨*")</f>
        <v>0</v>
      </c>
      <c r="AI180" s="32">
        <f>SUMIFS(Sheet1!$G$5:$G$28252,Sheet1!$I$5:$I$28252,$B180,Sheet1!$L$5:$L$28252,$A180,Sheet1!$D$5:$D$28252,"内部转款",Sheet1!$E$5:$E$28252,"&lt;&gt;*调拨*")+SUMIFS(Sheet1!$G$5:$G$28252,Sheet1!$I$5:$I$28252,$B180,Sheet1!$L$5:$L$28252,$A180,Sheet1!$D$5:$D$28252,"内部转账",Sheet1!$E$5:$E$28252,"&lt;&gt;*调拨*")</f>
        <v>0</v>
      </c>
      <c r="AJ180" s="32">
        <f t="shared" si="13"/>
        <v>12303.06</v>
      </c>
      <c r="AK180" s="32">
        <f>SUMIFS(Sheet1!$G$5:$G$28252,Sheet1!$I$5:$I$28252,$B180,Sheet1!$L$5:$L$28252,$A180)</f>
        <v>12303.06</v>
      </c>
      <c r="AL180" s="32">
        <f t="shared" si="14"/>
        <v>161881.55</v>
      </c>
    </row>
    <row r="181" ht="16.5" spans="1:38">
      <c r="A181" s="30">
        <v>202603</v>
      </c>
      <c r="B181" s="31" t="s">
        <v>107</v>
      </c>
      <c r="C181" s="32">
        <f>SUMIFS(Sheet1!$F$5:$F$28252,Sheet1!$I$5:$I$28252,$B181,Sheet1!$L$5:$L$28252,$A181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9641.48</v>
      </c>
      <c r="D181" s="32">
        <f>SUMIFS(Sheet1!$F$5:$F$28252,Sheet1!$I$5:$I$28252,$B181,Sheet1!$L$5:$L$28252,$A181,Sheet1!$D$5:$D$28252,"医保即时拨付",Sheet1!$E$5:$E$28252,"&lt;&gt;*调拨*")+SUMIFS(Sheet1!$F$5:$F$28252,Sheet1!$I$5:$I$28252,$B181,Sheet1!$L$5:$L$28252,$A181,Sheet1!$E$5:$E$28252,"*医保即时拨付*",Sheet1!$D$5:$D$28252,"&lt;&gt;医保即时拨付",Sheet1!$D$5:$D$28252,"&lt;&gt;内部转款",Sheet1!$D$5:$D$28252,"&lt;&gt;内部转账",Sheet1!$E$5:$E$28252,"&lt;&gt;*调拨*")</f>
        <v>3638.01</v>
      </c>
      <c r="E181" s="32">
        <f>SUMIFS(Sheet1!$F$5:$F$28252,Sheet1!$I$5:$I$28252,$B181,Sheet1!$L$5:$L$28252,$A181,Sheet1!$D$5:$D$28252,"医保",Sheet1!$E$5:$E$28252,"&lt;&gt;*调拨*",Sheet1!$E$5:$E$28252,"&lt;&gt;*医保即时拨付*")+SUMIFS(Sheet1!$F$5:$F$28252,Sheet1!$I$5:$I$28252,$B181,Sheet1!$L$5:$L$28252,$A181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3878.42</v>
      </c>
      <c r="F181" s="32">
        <f>SUMIFS(Sheet1!$F$5:$F$28252,Sheet1!$I$5:$I$28252,$B181,Sheet1!$L$5:$L$28252,$A181,Sheet1!$D$5:$D$28252,"聚合",Sheet1!$E$5:$E$28252,"&lt;&gt;*调拨*")+SUMIFS(Sheet1!$F$5:$F$28252,Sheet1!$I$5:$I$28252,$B181,Sheet1!$L$5:$L$28252,$A181,Sheet1!$E$5:$E$28252,"*聚合*",Sheet1!$D$5:$D$28252,"&lt;&gt;聚合",Sheet1!$D$5:$D$28252,"&lt;&gt;内部转款",Sheet1!$D$5:$D$28252,"&lt;&gt;内部转账",Sheet1!$E$5:$E$28252,"&lt;&gt;*调拨*")</f>
        <v>11567.11</v>
      </c>
      <c r="G181" s="32">
        <f>SUMIFS(Sheet1!$F$5:$F$28252,Sheet1!$I$5:$I$28252,$B181,Sheet1!$L$5:$L$28252,$A181,Sheet1!$D$5:$D$28252,"24小时微信",Sheet1!$E$5:$E$28252,"&lt;&gt;*调拨*")+SUMIFS(Sheet1!$F$5:$F$28252,Sheet1!$I$5:$I$28252,$B181,Sheet1!$L$5:$L$28252,$A181,Sheet1!$E$5:$E$28252,"*24小时微信*",Sheet1!$D$5:$D$28252,"&lt;&gt;24小时微信",Sheet1!$D$5:$D$28252,"&lt;&gt;内部转款",Sheet1!$D$5:$D$28252,"&lt;&gt;内部转账",Sheet1!$E$5:$E$28252,"&lt;&gt;*调拨*")</f>
        <v>0</v>
      </c>
      <c r="H181" s="32">
        <f>SUMIFS(Sheet1!$F$5:$F$28252,Sheet1!$I$5:$I$28252,$B181,Sheet1!$L$5:$L$28252,$A181,Sheet1!$D$5:$D$28252,"美团",Sheet1!$E$5:$E$28252,"&lt;&gt;*调拨*")+SUMIFS(Sheet1!$F$5:$F$28252,Sheet1!$I$5:$I$28252,$B181,Sheet1!$L$5:$L$28252,$A181,Sheet1!$E$5:$E$28252,"*美团*",Sheet1!$D$5:$D$28252,"&lt;&gt;美团",Sheet1!$D$5:$D$28252,"&lt;&gt;内部转款",Sheet1!$D$5:$D$28252,"&lt;&gt;内部转账",Sheet1!$E$5:$E$28252,"&lt;&gt;*调拨*")</f>
        <v>0</v>
      </c>
      <c r="I181" s="32">
        <f>SUMIFS(Sheet1!$F$5:$F$28252,Sheet1!$I$5:$I$28252,$B181,Sheet1!$L$5:$L$28252,$A181,Sheet1!$D$5:$D$28252,"饿了么",Sheet1!$E$5:$E$28252,"&lt;&gt;*调拨*")+SUMIFS(Sheet1!$F$5:$F$28252,Sheet1!$I$5:$I$28252,$B181,Sheet1!$L$5:$L$28252,$A181,Sheet1!$E$5:$E$28252,"*饿了么*",Sheet1!$D$5:$D$28252,"&lt;&gt;饿了么",Sheet1!$D$5:$D$28252,"&lt;&gt;内部转款",Sheet1!$D$5:$D$28252,"&lt;&gt;内部转账",Sheet1!$E$5:$E$28252,"&lt;&gt;*调拨*")</f>
        <v>0</v>
      </c>
      <c r="J181" s="32">
        <f>SUMIFS(Sheet1!$F$5:$F$28252,Sheet1!$I$5:$I$28252,$B181,Sheet1!$L$5:$L$28252,$A181,Sheet1!$D$5:$D$28252,"健E卡",Sheet1!$E$5:$E$28252,"&lt;&gt;*调拨*")+SUMIFS(Sheet1!$F$5:$F$28252,Sheet1!$I$5:$I$28252,$B181,Sheet1!$L$5:$L$28252,$A181,Sheet1!$E$5:$E$28252,"*健E卡*",Sheet1!$D$5:$D$28252,"&lt;&gt;健E卡",Sheet1!$D$5:$D$28252,"&lt;&gt;内部转款",Sheet1!$D$5:$D$28252,"&lt;&gt;内部转账",Sheet1!$E$5:$E$28252,"&lt;&gt;*调拨*")</f>
        <v>0</v>
      </c>
      <c r="K181" s="32">
        <f>SUMIFS(Sheet1!$F$5:$F$28252,Sheet1!$I$5:$I$28252,$B181,Sheet1!$L$5:$L$28252,$A181,Sheet1!$D$5:$D$28252,"抖音",Sheet1!$E$5:$E$28252,"&lt;&gt;*调拨*")+SUMIFS(Sheet1!$F$5:$F$28252,Sheet1!$I$5:$I$28252,$B181,Sheet1!$L$5:$L$28252,$A181,Sheet1!$E$5:$E$28252,"*抖音*",Sheet1!$D$5:$D$28252,"&lt;&gt;抖音",Sheet1!$D$5:$D$28252,"&lt;&gt;内部转款",Sheet1!$D$5:$D$28252,"&lt;&gt;内部转账",Sheet1!$E$5:$E$28252,"&lt;&gt;*调拨*")</f>
        <v>0</v>
      </c>
      <c r="L181" s="32">
        <f>SUMIFS(Sheet1!$F$5:$F$28252,Sheet1!$I$5:$I$28252,$B181,Sheet1!$L$5:$L$28252,$A181,Sheet1!$D$5:$D$28252,"医卡通",Sheet1!$E$5:$E$28252,"&lt;&gt;*调拨*")+SUMIFS(Sheet1!$F$5:$F$28252,Sheet1!$I$5:$I$28252,$B181,Sheet1!$L$5:$L$28252,$A181,Sheet1!$E$5:$E$28252,"*医卡通*",Sheet1!$D$5:$D$28252,"&lt;&gt;医卡通",Sheet1!$D$5:$D$28252,"&lt;&gt;内部转款",Sheet1!$D$5:$D$28252,"&lt;&gt;内部转账",Sheet1!$E$5:$E$28252,"&lt;&gt;*调拨*")</f>
        <v>0</v>
      </c>
      <c r="M181" s="32">
        <f>SUMIFS(Sheet1!$F$5:$F$28252,Sheet1!$I$5:$I$28252,$B181,Sheet1!$L$5:$L$28252,$A181,Sheet1!$D$5:$D$28252,"企健网",Sheet1!$E$5:$E$28252,"&lt;&gt;*调拨*")+SUMIFS(Sheet1!$F$5:$F$28252,Sheet1!$I$5:$I$28252,$B181,Sheet1!$L$5:$L$28252,$A181,Sheet1!$E$5:$E$28252,"*企健网*",Sheet1!$D$5:$D$28252,"&lt;&gt;企健网",Sheet1!$D$5:$D$28252,"&lt;&gt;内部转款",Sheet1!$D$5:$D$28252,"&lt;&gt;内部转账",Sheet1!$E$5:$E$28252,"&lt;&gt;*调拨*")</f>
        <v>0</v>
      </c>
      <c r="N181" s="32">
        <f>SUMIFS(Sheet1!$F$5:$F$28252,Sheet1!$I$5:$I$28252,$B181,Sheet1!$L$5:$L$28252,$A181,Sheet1!$D$5:$D$28252,"银联",Sheet1!$E$5:$E$28252,"&lt;&gt;*调拨*")+SUMIFS(Sheet1!$F$5:$F$28252,Sheet1!$I$5:$I$28252,$B181,Sheet1!$L$5:$L$28252,$A181,Sheet1!$E$5:$E$28252,"*银联*",Sheet1!$D$5:$D$28252,"&lt;&gt;银联",Sheet1!$D$5:$D$28252,"&lt;&gt;内部转款",Sheet1!$D$5:$D$28252,"&lt;&gt;内部转账",Sheet1!$E$5:$E$28252,"&lt;&gt;*调拨*")</f>
        <v>0</v>
      </c>
      <c r="O181" s="32">
        <f>SUMIFS(Sheet1!$F$5:$F$28252,Sheet1!$I$5:$I$28252,$B181,Sheet1!$L$5:$L$28252,$A181,Sheet1!$D$5:$D$28252,"京东",Sheet1!$E$5:$E$28252,"&lt;&gt;*调拨*")+SUMIFS(Sheet1!$F$5:$F$28252,Sheet1!$I$5:$I$28252,$B181,Sheet1!$L$5:$L$28252,$A181,Sheet1!$E$5:$E$28252,"*京东*",Sheet1!$D$5:$D$28252,"&lt;&gt;京东",Sheet1!$D$5:$D$28252,"&lt;&gt;内部转款",Sheet1!$D$5:$D$28252,"&lt;&gt;内部转账",Sheet1!$E$5:$E$28252,"&lt;&gt;*调拨*")</f>
        <v>0</v>
      </c>
      <c r="P181" s="32">
        <f>SUMIFS(Sheet1!$F$5:$F$28252,Sheet1!$I$5:$I$28252,$B181,Sheet1!$L$5:$L$28252,$A181,Sheet1!$D$5:$D$28252,"药机微信",Sheet1!$E$5:$E$28252,"&lt;&gt;*调拨*")+SUMIFS(Sheet1!$F$5:$F$28252,Sheet1!$I$5:$I$28252,$B181,Sheet1!$L$5:$L$28252,$A181,Sheet1!$E$5:$E$28252,"*药机微信*",Sheet1!$D$5:$D$28252,"&lt;&gt;药机微信",Sheet1!$D$5:$D$28252,"&lt;&gt;内部转款",Sheet1!$D$5:$D$28252,"&lt;&gt;内部转账",Sheet1!$E$5:$E$28252,"&lt;&gt;*调拨*")</f>
        <v>0</v>
      </c>
      <c r="Q181" s="32">
        <f>SUMIFS(Sheet1!$F$5:$F$28252,Sheet1!$I$5:$I$28252,$B181,Sheet1!$L$5:$L$28252,$A181,Sheet1!$D$5:$D$28252,"亲情卡",Sheet1!$E$5:$E$28252,"&lt;&gt;*调拨*")+SUMIFS(Sheet1!$F$5:$F$28252,Sheet1!$I$5:$I$28252,$B181,Sheet1!$L$5:$L$28252,$A181,Sheet1!$E$5:$E$28252,"*亲情卡*",Sheet1!$D$5:$D$28252,"&lt;&gt;亲情卡",Sheet1!$D$5:$D$28252,"&lt;&gt;内部转款",Sheet1!$D$5:$D$28252,"&lt;&gt;内部转账",Sheet1!$E$5:$E$28252,"&lt;&gt;*调拨*")</f>
        <v>0</v>
      </c>
      <c r="R181" s="32">
        <f>SUMIFS(Sheet1!$F$5:$F$28252,Sheet1!$I$5:$I$28252,$B181,Sheet1!$L$5:$L$28252,$A181,Sheet1!$D$5:$D$28252,"优惠券",Sheet1!$E$5:$E$28252,"&lt;&gt;*调拨*")+SUMIFS(Sheet1!$F$5:$F$28252,Sheet1!$I$5:$I$28252,$B181,Sheet1!$L$5:$L$28252,$A181,Sheet1!$E$5:$E$28252,"*优惠券*",Sheet1!$D$5:$D$28252,"&lt;&gt;优惠券",Sheet1!$D$5:$D$28252,"&lt;&gt;内部转款",Sheet1!$D$5:$D$28252,"&lt;&gt;内部转账",Sheet1!$E$5:$E$28252,"&lt;&gt;*调拨*")</f>
        <v>0</v>
      </c>
      <c r="S181" s="32">
        <f>SUMIFS(Sheet1!$F$5:$F$28252,Sheet1!$I$5:$I$28252,$B181,Sheet1!$L$5:$L$28252,$A181,Sheet1!$D$5:$D$28252,"代金券",Sheet1!$E$5:$E$28252,"&lt;&gt;*调拨*")+SUMIFS(Sheet1!$F$5:$F$28252,Sheet1!$I$5:$I$28252,$B181,Sheet1!$L$5:$L$28252,$A181,Sheet1!$E$5:$E$28252,"*代金券*",Sheet1!$D$5:$D$28252,"&lt;&gt;代金券",Sheet1!$D$5:$D$28252,"&lt;&gt;内部转款",Sheet1!$D$5:$D$28252,"&lt;&gt;内部转账",Sheet1!$E$5:$E$28252,"&lt;&gt;*调拨*")</f>
        <v>0</v>
      </c>
      <c r="T181" s="32">
        <f>SUMIFS(Sheet1!$F$5:$F$28252,Sheet1!$I$5:$I$28252,$B181,Sheet1!$L$5:$L$28252,$A181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181,Sheet1!$L$5:$L$28252,$A181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181,Sheet1!$L$5:$L$28252,$A181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181,Sheet1!$L$5:$L$28252,$A181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81" s="32">
        <f>SUMIFS(Sheet1!$F$5:$F$28252,Sheet1!$I$5:$I$28252,$B181,Sheet1!$L$5:$L$28252,$A181,Sheet1!$E$5:$E$28252,"*调拨*")</f>
        <v>0</v>
      </c>
      <c r="V181" s="32">
        <f>SUMIFS(Sheet1!$F$5:$F$28252,Sheet1!$I$5:$I$28252,$B181,Sheet1!$L$5:$L$28252,$A181,Sheet1!$D$5:$D$28252,"储值",Sheet1!$E$5:$E$28252,"&lt;&gt;*调拨*")+SUMIFS(Sheet1!$F$5:$F$28252,Sheet1!$I$5:$I$28252,$B181,Sheet1!$L$5:$L$28252,$A181,Sheet1!$E$5:$E$28252,"*储值*",Sheet1!$D$5:$D$28252,"&lt;&gt;储值",Sheet1!$D$5:$D$28252,"&lt;&gt;内部转款",Sheet1!$D$5:$D$28252,"&lt;&gt;内部转账",Sheet1!$E$5:$E$28252,"&lt;&gt;*调拨*")</f>
        <v>0</v>
      </c>
      <c r="W181" s="32">
        <f>SUMIFS(Sheet1!$F$5:$F$28252,Sheet1!$I$5:$I$28252,$B181,Sheet1!$L$5:$L$28252,$A181,Sheet1!$D$5:$D$28252,"效期",Sheet1!$E$5:$E$28252,"&lt;&gt;*调拨*")+SUMIFS(Sheet1!$F$5:$F$28252,Sheet1!$I$5:$I$28252,$B181,Sheet1!$L$5:$L$28252,$A181,Sheet1!$E$5:$E$28252,"*效期*",Sheet1!$D$5:$D$28252,"&lt;&gt;效期",Sheet1!$D$5:$D$28252,"&lt;&gt;内部转款",Sheet1!$D$5:$D$28252,"&lt;&gt;内部转账",Sheet1!$E$5:$E$28252,"&lt;&gt;*调拨*")</f>
        <v>16.3</v>
      </c>
      <c r="X181" s="32">
        <f>SUMIFS(Sheet1!$F$5:$F$28252,Sheet1!$I$5:$I$28252,$B181,Sheet1!$L$5:$L$28252,$A181,Sheet1!$D$5:$D$28252,"内部转款",Sheet1!$E$5:$E$28252,"&lt;&gt;*调拨*")+SUMIFS(Sheet1!$F$5:$F$28252,Sheet1!$I$5:$I$28252,$B181,Sheet1!$L$5:$L$28252,$A181,Sheet1!$D$5:$D$28252,"内部转账",Sheet1!$E$5:$E$28252,"&lt;&gt;*调拨*")</f>
        <v>0</v>
      </c>
      <c r="Y181" s="32">
        <f t="shared" si="12"/>
        <v>0</v>
      </c>
      <c r="Z181" s="32">
        <f>SUMIFS(Sheet1!$F$5:$F$28252,Sheet1!$I$5:$I$28252,$B181,Sheet1!$L$5:$L$28252,$A181)</f>
        <v>28741.32</v>
      </c>
      <c r="AA181" s="32">
        <f>SUMIFS(Sheet1!$G$5:$G$28252,Sheet1!$I$5:$I$28252,$B181,Sheet1!$L$5:$L$28252,$A181,Sheet1!$D$5:$D$28252,"工资",Sheet1!$E$5:$E$28252,"&lt;&gt;*调拨*")+SUMIFS(Sheet1!$G$5:$G$28252,Sheet1!$I$5:$I$28252,$B181,Sheet1!$L$5:$L$28252,$A181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1" s="32">
        <f>SUMIFS(Sheet1!$G$5:$G$28252,Sheet1!$I$5:$I$28252,$B181,Sheet1!$L$5:$L$28252,$A181,Sheet1!$D$5:$D$28252,"水费",Sheet1!$E$5:$E$28252,"&lt;&gt;*调拨*")+SUMIFS(Sheet1!$G$5:$G$28252,Sheet1!$I$5:$I$28252,$B181,Sheet1!$L$5:$L$28252,$A181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1" s="32">
        <f>SUMIFS(Sheet1!$G$5:$G$28252,Sheet1!$I$5:$I$28252,$B181,Sheet1!$L$5:$L$28252,$A181,Sheet1!$D$5:$D$28252,"电费",Sheet1!$E$5:$E$28252,"&lt;&gt;*调拨*")+SUMIFS(Sheet1!$G$5:$G$28252,Sheet1!$I$5:$I$28252,$B181,Sheet1!$L$5:$L$28252,$A181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1" s="32">
        <f>SUMIFS(Sheet1!$G$5:$G$28252,Sheet1!$I$5:$I$28252,$B181,Sheet1!$L$5:$L$28252,$A181,Sheet1!$D$5:$D$28252,"宽带费",Sheet1!$E$5:$E$28252,"&lt;&gt;*调拨*")+SUMIFS(Sheet1!$G$5:$G$28252,Sheet1!$I$5:$I$28252,$B181,Sheet1!$L$5:$L$28252,$A181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1" s="32">
        <f>SUMIFS(Sheet1!$G$5:$G$28252,Sheet1!$I$5:$I$28252,$B181,Sheet1!$L$5:$L$28252,$A181,Sheet1!$D$5:$D$28252,"办公费",Sheet1!$E$5:$E$28252,"&lt;&gt;*调拨*")+SUMIFS(Sheet1!$G$5:$G$28252,Sheet1!$I$5:$I$28252,$B181,Sheet1!$L$5:$L$28252,$A181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1" s="32">
        <f>SUMIFS(Sheet1!$G$5:$G$28252,Sheet1!$I$5:$I$28252,$B181,Sheet1!$L$5:$L$28252,$A181,Sheet1!$D$5:$D$28252,"话费",Sheet1!$E$5:$E$28252,"&lt;&gt;*调拨*")+SUMIFS(Sheet1!$G$5:$G$28252,Sheet1!$I$5:$I$28252,$B181,Sheet1!$L$5:$L$28252,$A181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1" s="32">
        <f>SUMIFS(Sheet1!$G$5:$G$28252,Sheet1!$I$5:$I$28252,$B181,Sheet1!$L$5:$L$28252,$A181,Sheet1!$D$5:$D$28252,"房租",Sheet1!$E$5:$E$28252,"&lt;&gt;*调拨*")+SUMIFS(Sheet1!$G$5:$G$28252,Sheet1!$I$5:$I$28252,$B181,Sheet1!$L$5:$L$28252,$A181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1" s="32">
        <f>SUMIFS(Sheet1!$G$5:$G$28252,Sheet1!$I$5:$I$28252,$B181,Sheet1!$L$5:$L$28252,$A181,Sheet1!$E$5:$E$28252,"*调拨*")</f>
        <v>0</v>
      </c>
      <c r="AI181" s="32">
        <f>SUMIFS(Sheet1!$G$5:$G$28252,Sheet1!$I$5:$I$28252,$B181,Sheet1!$L$5:$L$28252,$A181,Sheet1!$D$5:$D$28252,"内部转款",Sheet1!$E$5:$E$28252,"&lt;&gt;*调拨*")+SUMIFS(Sheet1!$G$5:$G$28252,Sheet1!$I$5:$I$28252,$B181,Sheet1!$L$5:$L$28252,$A181,Sheet1!$D$5:$D$28252,"内部转账",Sheet1!$E$5:$E$28252,"&lt;&gt;*调拨*")</f>
        <v>0</v>
      </c>
      <c r="AJ181" s="32">
        <f t="shared" si="13"/>
        <v>6003.24</v>
      </c>
      <c r="AK181" s="32">
        <f>SUMIFS(Sheet1!$G$5:$G$28252,Sheet1!$I$5:$I$28252,$B181,Sheet1!$L$5:$L$28252,$A181)</f>
        <v>6003.24</v>
      </c>
      <c r="AL181" s="32">
        <f t="shared" si="14"/>
        <v>22738.08</v>
      </c>
    </row>
    <row r="182" ht="16.5" spans="1:38">
      <c r="A182" s="30">
        <v>202603</v>
      </c>
      <c r="B182" s="31" t="s">
        <v>97</v>
      </c>
      <c r="C182" s="32">
        <f>SUMIFS(Sheet1!$F$5:$F$28252,Sheet1!$I$5:$I$28252,$B182,Sheet1!$L$5:$L$28252,$A182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4698.82</v>
      </c>
      <c r="D182" s="32">
        <f>SUMIFS(Sheet1!$F$5:$F$28252,Sheet1!$I$5:$I$28252,$B182,Sheet1!$L$5:$L$28252,$A182,Sheet1!$D$5:$D$28252,"医保即时拨付",Sheet1!$E$5:$E$28252,"&lt;&gt;*调拨*")+SUMIFS(Sheet1!$F$5:$F$28252,Sheet1!$I$5:$I$28252,$B182,Sheet1!$L$5:$L$28252,$A182,Sheet1!$E$5:$E$28252,"*医保即时拨付*",Sheet1!$D$5:$D$28252,"&lt;&gt;医保即时拨付",Sheet1!$D$5:$D$28252,"&lt;&gt;内部转款",Sheet1!$D$5:$D$28252,"&lt;&gt;内部转账",Sheet1!$E$5:$E$28252,"&lt;&gt;*调拨*")</f>
        <v>8753.64</v>
      </c>
      <c r="E182" s="32">
        <f>SUMIFS(Sheet1!$F$5:$F$28252,Sheet1!$I$5:$I$28252,$B182,Sheet1!$L$5:$L$28252,$A182,Sheet1!$D$5:$D$28252,"医保",Sheet1!$E$5:$E$28252,"&lt;&gt;*调拨*",Sheet1!$E$5:$E$28252,"&lt;&gt;*医保即时拨付*")+SUMIFS(Sheet1!$F$5:$F$28252,Sheet1!$I$5:$I$28252,$B182,Sheet1!$L$5:$L$28252,$A182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4670.65</v>
      </c>
      <c r="F182" s="32">
        <f>SUMIFS(Sheet1!$F$5:$F$28252,Sheet1!$I$5:$I$28252,$B182,Sheet1!$L$5:$L$28252,$A182,Sheet1!$D$5:$D$28252,"聚合",Sheet1!$E$5:$E$28252,"&lt;&gt;*调拨*")+SUMIFS(Sheet1!$F$5:$F$28252,Sheet1!$I$5:$I$28252,$B182,Sheet1!$L$5:$L$28252,$A182,Sheet1!$E$5:$E$28252,"*聚合*",Sheet1!$D$5:$D$28252,"&lt;&gt;聚合",Sheet1!$D$5:$D$28252,"&lt;&gt;内部转款",Sheet1!$D$5:$D$28252,"&lt;&gt;内部转账",Sheet1!$E$5:$E$28252,"&lt;&gt;*调拨*")</f>
        <v>20529.48</v>
      </c>
      <c r="G182" s="32">
        <f>SUMIFS(Sheet1!$F$5:$F$28252,Sheet1!$I$5:$I$28252,$B182,Sheet1!$L$5:$L$28252,$A182,Sheet1!$D$5:$D$28252,"24小时微信",Sheet1!$E$5:$E$28252,"&lt;&gt;*调拨*")+SUMIFS(Sheet1!$F$5:$F$28252,Sheet1!$I$5:$I$28252,$B182,Sheet1!$L$5:$L$28252,$A182,Sheet1!$E$5:$E$28252,"*24小时微信*",Sheet1!$D$5:$D$28252,"&lt;&gt;24小时微信",Sheet1!$D$5:$D$28252,"&lt;&gt;内部转款",Sheet1!$D$5:$D$28252,"&lt;&gt;内部转账",Sheet1!$E$5:$E$28252,"&lt;&gt;*调拨*")</f>
        <v>0</v>
      </c>
      <c r="H182" s="32">
        <f>SUMIFS(Sheet1!$F$5:$F$28252,Sheet1!$I$5:$I$28252,$B182,Sheet1!$L$5:$L$28252,$A182,Sheet1!$D$5:$D$28252,"美团",Sheet1!$E$5:$E$28252,"&lt;&gt;*调拨*")+SUMIFS(Sheet1!$F$5:$F$28252,Sheet1!$I$5:$I$28252,$B182,Sheet1!$L$5:$L$28252,$A182,Sheet1!$E$5:$E$28252,"*美团*",Sheet1!$D$5:$D$28252,"&lt;&gt;美团",Sheet1!$D$5:$D$28252,"&lt;&gt;内部转款",Sheet1!$D$5:$D$28252,"&lt;&gt;内部转账",Sheet1!$E$5:$E$28252,"&lt;&gt;*调拨*")</f>
        <v>65.08</v>
      </c>
      <c r="I182" s="32">
        <f>SUMIFS(Sheet1!$F$5:$F$28252,Sheet1!$I$5:$I$28252,$B182,Sheet1!$L$5:$L$28252,$A182,Sheet1!$D$5:$D$28252,"饿了么",Sheet1!$E$5:$E$28252,"&lt;&gt;*调拨*")+SUMIFS(Sheet1!$F$5:$F$28252,Sheet1!$I$5:$I$28252,$B182,Sheet1!$L$5:$L$28252,$A182,Sheet1!$E$5:$E$28252,"*饿了么*",Sheet1!$D$5:$D$28252,"&lt;&gt;饿了么",Sheet1!$D$5:$D$28252,"&lt;&gt;内部转款",Sheet1!$D$5:$D$28252,"&lt;&gt;内部转账",Sheet1!$E$5:$E$28252,"&lt;&gt;*调拨*")</f>
        <v>67.2</v>
      </c>
      <c r="J182" s="32">
        <f>SUMIFS(Sheet1!$F$5:$F$28252,Sheet1!$I$5:$I$28252,$B182,Sheet1!$L$5:$L$28252,$A182,Sheet1!$D$5:$D$28252,"健E卡",Sheet1!$E$5:$E$28252,"&lt;&gt;*调拨*")+SUMIFS(Sheet1!$F$5:$F$28252,Sheet1!$I$5:$I$28252,$B182,Sheet1!$L$5:$L$28252,$A182,Sheet1!$E$5:$E$28252,"*健E卡*",Sheet1!$D$5:$D$28252,"&lt;&gt;健E卡",Sheet1!$D$5:$D$28252,"&lt;&gt;内部转款",Sheet1!$D$5:$D$28252,"&lt;&gt;内部转账",Sheet1!$E$5:$E$28252,"&lt;&gt;*调拨*")</f>
        <v>0</v>
      </c>
      <c r="K182" s="32">
        <f>SUMIFS(Sheet1!$F$5:$F$28252,Sheet1!$I$5:$I$28252,$B182,Sheet1!$L$5:$L$28252,$A182,Sheet1!$D$5:$D$28252,"抖音",Sheet1!$E$5:$E$28252,"&lt;&gt;*调拨*")+SUMIFS(Sheet1!$F$5:$F$28252,Sheet1!$I$5:$I$28252,$B182,Sheet1!$L$5:$L$28252,$A182,Sheet1!$E$5:$E$28252,"*抖音*",Sheet1!$D$5:$D$28252,"&lt;&gt;抖音",Sheet1!$D$5:$D$28252,"&lt;&gt;内部转款",Sheet1!$D$5:$D$28252,"&lt;&gt;内部转账",Sheet1!$E$5:$E$28252,"&lt;&gt;*调拨*")</f>
        <v>0</v>
      </c>
      <c r="L182" s="32">
        <f>SUMIFS(Sheet1!$F$5:$F$28252,Sheet1!$I$5:$I$28252,$B182,Sheet1!$L$5:$L$28252,$A182,Sheet1!$D$5:$D$28252,"医卡通",Sheet1!$E$5:$E$28252,"&lt;&gt;*调拨*")+SUMIFS(Sheet1!$F$5:$F$28252,Sheet1!$I$5:$I$28252,$B182,Sheet1!$L$5:$L$28252,$A182,Sheet1!$E$5:$E$28252,"*医卡通*",Sheet1!$D$5:$D$28252,"&lt;&gt;医卡通",Sheet1!$D$5:$D$28252,"&lt;&gt;内部转款",Sheet1!$D$5:$D$28252,"&lt;&gt;内部转账",Sheet1!$E$5:$E$28252,"&lt;&gt;*调拨*")</f>
        <v>0</v>
      </c>
      <c r="M182" s="32">
        <f>SUMIFS(Sheet1!$F$5:$F$28252,Sheet1!$I$5:$I$28252,$B182,Sheet1!$L$5:$L$28252,$A182,Sheet1!$D$5:$D$28252,"企健网",Sheet1!$E$5:$E$28252,"&lt;&gt;*调拨*")+SUMIFS(Sheet1!$F$5:$F$28252,Sheet1!$I$5:$I$28252,$B182,Sheet1!$L$5:$L$28252,$A182,Sheet1!$E$5:$E$28252,"*企健网*",Sheet1!$D$5:$D$28252,"&lt;&gt;企健网",Sheet1!$D$5:$D$28252,"&lt;&gt;内部转款",Sheet1!$D$5:$D$28252,"&lt;&gt;内部转账",Sheet1!$E$5:$E$28252,"&lt;&gt;*调拨*")</f>
        <v>0</v>
      </c>
      <c r="N182" s="32">
        <f>SUMIFS(Sheet1!$F$5:$F$28252,Sheet1!$I$5:$I$28252,$B182,Sheet1!$L$5:$L$28252,$A182,Sheet1!$D$5:$D$28252,"银联",Sheet1!$E$5:$E$28252,"&lt;&gt;*调拨*")+SUMIFS(Sheet1!$F$5:$F$28252,Sheet1!$I$5:$I$28252,$B182,Sheet1!$L$5:$L$28252,$A182,Sheet1!$E$5:$E$28252,"*银联*",Sheet1!$D$5:$D$28252,"&lt;&gt;银联",Sheet1!$D$5:$D$28252,"&lt;&gt;内部转款",Sheet1!$D$5:$D$28252,"&lt;&gt;内部转账",Sheet1!$E$5:$E$28252,"&lt;&gt;*调拨*")</f>
        <v>0</v>
      </c>
      <c r="O182" s="32">
        <f>SUMIFS(Sheet1!$F$5:$F$28252,Sheet1!$I$5:$I$28252,$B182,Sheet1!$L$5:$L$28252,$A182,Sheet1!$D$5:$D$28252,"京东",Sheet1!$E$5:$E$28252,"&lt;&gt;*调拨*")+SUMIFS(Sheet1!$F$5:$F$28252,Sheet1!$I$5:$I$28252,$B182,Sheet1!$L$5:$L$28252,$A182,Sheet1!$E$5:$E$28252,"*京东*",Sheet1!$D$5:$D$28252,"&lt;&gt;京东",Sheet1!$D$5:$D$28252,"&lt;&gt;内部转款",Sheet1!$D$5:$D$28252,"&lt;&gt;内部转账",Sheet1!$E$5:$E$28252,"&lt;&gt;*调拨*")</f>
        <v>0</v>
      </c>
      <c r="P182" s="32">
        <f>SUMIFS(Sheet1!$F$5:$F$28252,Sheet1!$I$5:$I$28252,$B182,Sheet1!$L$5:$L$28252,$A182,Sheet1!$D$5:$D$28252,"药机微信",Sheet1!$E$5:$E$28252,"&lt;&gt;*调拨*")+SUMIFS(Sheet1!$F$5:$F$28252,Sheet1!$I$5:$I$28252,$B182,Sheet1!$L$5:$L$28252,$A182,Sheet1!$E$5:$E$28252,"*药机微信*",Sheet1!$D$5:$D$28252,"&lt;&gt;药机微信",Sheet1!$D$5:$D$28252,"&lt;&gt;内部转款",Sheet1!$D$5:$D$28252,"&lt;&gt;内部转账",Sheet1!$E$5:$E$28252,"&lt;&gt;*调拨*")</f>
        <v>0</v>
      </c>
      <c r="Q182" s="32">
        <f>SUMIFS(Sheet1!$F$5:$F$28252,Sheet1!$I$5:$I$28252,$B182,Sheet1!$L$5:$L$28252,$A182,Sheet1!$D$5:$D$28252,"亲情卡",Sheet1!$E$5:$E$28252,"&lt;&gt;*调拨*")+SUMIFS(Sheet1!$F$5:$F$28252,Sheet1!$I$5:$I$28252,$B182,Sheet1!$L$5:$L$28252,$A182,Sheet1!$E$5:$E$28252,"*亲情卡*",Sheet1!$D$5:$D$28252,"&lt;&gt;亲情卡",Sheet1!$D$5:$D$28252,"&lt;&gt;内部转款",Sheet1!$D$5:$D$28252,"&lt;&gt;内部转账",Sheet1!$E$5:$E$28252,"&lt;&gt;*调拨*")</f>
        <v>0</v>
      </c>
      <c r="R182" s="32">
        <f>SUMIFS(Sheet1!$F$5:$F$28252,Sheet1!$I$5:$I$28252,$B182,Sheet1!$L$5:$L$28252,$A182,Sheet1!$D$5:$D$28252,"优惠券",Sheet1!$E$5:$E$28252,"&lt;&gt;*调拨*")+SUMIFS(Sheet1!$F$5:$F$28252,Sheet1!$I$5:$I$28252,$B182,Sheet1!$L$5:$L$28252,$A182,Sheet1!$E$5:$E$28252,"*优惠券*",Sheet1!$D$5:$D$28252,"&lt;&gt;优惠券",Sheet1!$D$5:$D$28252,"&lt;&gt;内部转款",Sheet1!$D$5:$D$28252,"&lt;&gt;内部转账",Sheet1!$E$5:$E$28252,"&lt;&gt;*调拨*")</f>
        <v>0</v>
      </c>
      <c r="S182" s="32">
        <f>SUMIFS(Sheet1!$F$5:$F$28252,Sheet1!$I$5:$I$28252,$B182,Sheet1!$L$5:$L$28252,$A182,Sheet1!$D$5:$D$28252,"代金券",Sheet1!$E$5:$E$28252,"&lt;&gt;*调拨*")+SUMIFS(Sheet1!$F$5:$F$28252,Sheet1!$I$5:$I$28252,$B182,Sheet1!$L$5:$L$28252,$A182,Sheet1!$E$5:$E$28252,"*代金券*",Sheet1!$D$5:$D$28252,"&lt;&gt;代金券",Sheet1!$D$5:$D$28252,"&lt;&gt;内部转款",Sheet1!$D$5:$D$28252,"&lt;&gt;内部转账",Sheet1!$E$5:$E$28252,"&lt;&gt;*调拨*")</f>
        <v>0</v>
      </c>
      <c r="T182" s="32">
        <f>SUMIFS(Sheet1!$F$5:$F$28252,Sheet1!$I$5:$I$28252,$B182,Sheet1!$L$5:$L$28252,$A182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182,Sheet1!$L$5:$L$28252,$A182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182,Sheet1!$L$5:$L$28252,$A182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182,Sheet1!$L$5:$L$28252,$A182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82" s="32">
        <f>SUMIFS(Sheet1!$F$5:$F$28252,Sheet1!$I$5:$I$28252,$B182,Sheet1!$L$5:$L$28252,$A182,Sheet1!$E$5:$E$28252,"*调拨*")</f>
        <v>0</v>
      </c>
      <c r="V182" s="32">
        <f>SUMIFS(Sheet1!$F$5:$F$28252,Sheet1!$I$5:$I$28252,$B182,Sheet1!$L$5:$L$28252,$A182,Sheet1!$D$5:$D$28252,"储值",Sheet1!$E$5:$E$28252,"&lt;&gt;*调拨*")+SUMIFS(Sheet1!$F$5:$F$28252,Sheet1!$I$5:$I$28252,$B182,Sheet1!$L$5:$L$28252,$A182,Sheet1!$E$5:$E$28252,"*储值*",Sheet1!$D$5:$D$28252,"&lt;&gt;储值",Sheet1!$D$5:$D$28252,"&lt;&gt;内部转款",Sheet1!$D$5:$D$28252,"&lt;&gt;内部转账",Sheet1!$E$5:$E$28252,"&lt;&gt;*调拨*")</f>
        <v>0</v>
      </c>
      <c r="W182" s="32">
        <f>SUMIFS(Sheet1!$F$5:$F$28252,Sheet1!$I$5:$I$28252,$B182,Sheet1!$L$5:$L$28252,$A182,Sheet1!$D$5:$D$28252,"效期",Sheet1!$E$5:$E$28252,"&lt;&gt;*调拨*")+SUMIFS(Sheet1!$F$5:$F$28252,Sheet1!$I$5:$I$28252,$B182,Sheet1!$L$5:$L$28252,$A182,Sheet1!$E$5:$E$28252,"*效期*",Sheet1!$D$5:$D$28252,"&lt;&gt;效期",Sheet1!$D$5:$D$28252,"&lt;&gt;内部转款",Sheet1!$D$5:$D$28252,"&lt;&gt;内部转账",Sheet1!$E$5:$E$28252,"&lt;&gt;*调拨*")</f>
        <v>220</v>
      </c>
      <c r="X182" s="32">
        <f>SUMIFS(Sheet1!$F$5:$F$28252,Sheet1!$I$5:$I$28252,$B182,Sheet1!$L$5:$L$28252,$A182,Sheet1!$D$5:$D$28252,"内部转款",Sheet1!$E$5:$E$28252,"&lt;&gt;*调拨*")+SUMIFS(Sheet1!$F$5:$F$28252,Sheet1!$I$5:$I$28252,$B182,Sheet1!$L$5:$L$28252,$A182,Sheet1!$D$5:$D$28252,"内部转账",Sheet1!$E$5:$E$28252,"&lt;&gt;*调拨*")</f>
        <v>0</v>
      </c>
      <c r="Y182" s="32">
        <f t="shared" si="12"/>
        <v>0</v>
      </c>
      <c r="Z182" s="32">
        <f>SUMIFS(Sheet1!$F$5:$F$28252,Sheet1!$I$5:$I$28252,$B182,Sheet1!$L$5:$L$28252,$A182)</f>
        <v>39004.87</v>
      </c>
      <c r="AA182" s="32">
        <f>SUMIFS(Sheet1!$G$5:$G$28252,Sheet1!$I$5:$I$28252,$B182,Sheet1!$L$5:$L$28252,$A182,Sheet1!$D$5:$D$28252,"工资",Sheet1!$E$5:$E$28252,"&lt;&gt;*调拨*")+SUMIFS(Sheet1!$G$5:$G$28252,Sheet1!$I$5:$I$28252,$B182,Sheet1!$L$5:$L$28252,$A182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2" s="32">
        <f>SUMIFS(Sheet1!$G$5:$G$28252,Sheet1!$I$5:$I$28252,$B182,Sheet1!$L$5:$L$28252,$A182,Sheet1!$D$5:$D$28252,"水费",Sheet1!$E$5:$E$28252,"&lt;&gt;*调拨*")+SUMIFS(Sheet1!$G$5:$G$28252,Sheet1!$I$5:$I$28252,$B182,Sheet1!$L$5:$L$28252,$A182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2" s="32">
        <f>SUMIFS(Sheet1!$G$5:$G$28252,Sheet1!$I$5:$I$28252,$B182,Sheet1!$L$5:$L$28252,$A182,Sheet1!$D$5:$D$28252,"电费",Sheet1!$E$5:$E$28252,"&lt;&gt;*调拨*")+SUMIFS(Sheet1!$G$5:$G$28252,Sheet1!$I$5:$I$28252,$B182,Sheet1!$L$5:$L$28252,$A182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2" s="32">
        <f>SUMIFS(Sheet1!$G$5:$G$28252,Sheet1!$I$5:$I$28252,$B182,Sheet1!$L$5:$L$28252,$A182,Sheet1!$D$5:$D$28252,"宽带费",Sheet1!$E$5:$E$28252,"&lt;&gt;*调拨*")+SUMIFS(Sheet1!$G$5:$G$28252,Sheet1!$I$5:$I$28252,$B182,Sheet1!$L$5:$L$28252,$A182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2" s="32">
        <f>SUMIFS(Sheet1!$G$5:$G$28252,Sheet1!$I$5:$I$28252,$B182,Sheet1!$L$5:$L$28252,$A182,Sheet1!$D$5:$D$28252,"办公费",Sheet1!$E$5:$E$28252,"&lt;&gt;*调拨*")+SUMIFS(Sheet1!$G$5:$G$28252,Sheet1!$I$5:$I$28252,$B182,Sheet1!$L$5:$L$28252,$A182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2" s="32">
        <f>SUMIFS(Sheet1!$G$5:$G$28252,Sheet1!$I$5:$I$28252,$B182,Sheet1!$L$5:$L$28252,$A182,Sheet1!$D$5:$D$28252,"话费",Sheet1!$E$5:$E$28252,"&lt;&gt;*调拨*")+SUMIFS(Sheet1!$G$5:$G$28252,Sheet1!$I$5:$I$28252,$B182,Sheet1!$L$5:$L$28252,$A182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2" s="32">
        <f>SUMIFS(Sheet1!$G$5:$G$28252,Sheet1!$I$5:$I$28252,$B182,Sheet1!$L$5:$L$28252,$A182,Sheet1!$D$5:$D$28252,"房租",Sheet1!$E$5:$E$28252,"&lt;&gt;*调拨*")+SUMIFS(Sheet1!$G$5:$G$28252,Sheet1!$I$5:$I$28252,$B182,Sheet1!$L$5:$L$28252,$A182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2" s="32">
        <f>SUMIFS(Sheet1!$G$5:$G$28252,Sheet1!$I$5:$I$28252,$B182,Sheet1!$L$5:$L$28252,$A182,Sheet1!$E$5:$E$28252,"*调拨*")</f>
        <v>0</v>
      </c>
      <c r="AI182" s="32">
        <f>SUMIFS(Sheet1!$G$5:$G$28252,Sheet1!$I$5:$I$28252,$B182,Sheet1!$L$5:$L$28252,$A182,Sheet1!$D$5:$D$28252,"内部转款",Sheet1!$E$5:$E$28252,"&lt;&gt;*调拨*")+SUMIFS(Sheet1!$G$5:$G$28252,Sheet1!$I$5:$I$28252,$B182,Sheet1!$L$5:$L$28252,$A182,Sheet1!$D$5:$D$28252,"内部转账",Sheet1!$E$5:$E$28252,"&lt;&gt;*调拨*")</f>
        <v>0</v>
      </c>
      <c r="AJ182" s="32">
        <f t="shared" si="13"/>
        <v>4508.35</v>
      </c>
      <c r="AK182" s="32">
        <f>SUMIFS(Sheet1!$G$5:$G$28252,Sheet1!$I$5:$I$28252,$B182,Sheet1!$L$5:$L$28252,$A182)</f>
        <v>4508.35</v>
      </c>
      <c r="AL182" s="32">
        <f t="shared" si="14"/>
        <v>34496.52</v>
      </c>
    </row>
    <row r="183" ht="16.5" spans="1:38">
      <c r="A183" s="30">
        <v>202603</v>
      </c>
      <c r="B183" s="31" t="s">
        <v>60</v>
      </c>
      <c r="C183" s="32">
        <f>SUMIFS(Sheet1!$F$5:$F$28252,Sheet1!$I$5:$I$28252,$B183,Sheet1!$L$5:$L$28252,$A183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17426.28</v>
      </c>
      <c r="D183" s="32">
        <f>SUMIFS(Sheet1!$F$5:$F$28252,Sheet1!$I$5:$I$28252,$B183,Sheet1!$L$5:$L$28252,$A183,Sheet1!$D$5:$D$28252,"医保即时拨付",Sheet1!$E$5:$E$28252,"&lt;&gt;*调拨*")+SUMIFS(Sheet1!$F$5:$F$28252,Sheet1!$I$5:$I$28252,$B183,Sheet1!$L$5:$L$28252,$A183,Sheet1!$E$5:$E$28252,"*医保即时拨付*",Sheet1!$D$5:$D$28252,"&lt;&gt;医保即时拨付",Sheet1!$D$5:$D$28252,"&lt;&gt;内部转款",Sheet1!$D$5:$D$28252,"&lt;&gt;内部转账",Sheet1!$E$5:$E$28252,"&lt;&gt;*调拨*")</f>
        <v>6054.85</v>
      </c>
      <c r="E183" s="32">
        <f>SUMIFS(Sheet1!$F$5:$F$28252,Sheet1!$I$5:$I$28252,$B183,Sheet1!$L$5:$L$28252,$A183,Sheet1!$D$5:$D$28252,"医保",Sheet1!$E$5:$E$28252,"&lt;&gt;*调拨*",Sheet1!$E$5:$E$28252,"&lt;&gt;*医保即时拨付*")+SUMIFS(Sheet1!$F$5:$F$28252,Sheet1!$I$5:$I$28252,$B183,Sheet1!$L$5:$L$28252,$A183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5682.76</v>
      </c>
      <c r="F183" s="32">
        <f>SUMIFS(Sheet1!$F$5:$F$28252,Sheet1!$I$5:$I$28252,$B183,Sheet1!$L$5:$L$28252,$A183,Sheet1!$D$5:$D$28252,"聚合",Sheet1!$E$5:$E$28252,"&lt;&gt;*调拨*")+SUMIFS(Sheet1!$F$5:$F$28252,Sheet1!$I$5:$I$28252,$B183,Sheet1!$L$5:$L$28252,$A183,Sheet1!$E$5:$E$28252,"*聚合*",Sheet1!$D$5:$D$28252,"&lt;&gt;聚合",Sheet1!$D$5:$D$28252,"&lt;&gt;内部转款",Sheet1!$D$5:$D$28252,"&lt;&gt;内部转账",Sheet1!$E$5:$E$28252,"&lt;&gt;*调拨*")</f>
        <v>23034.35</v>
      </c>
      <c r="G183" s="32">
        <f>SUMIFS(Sheet1!$F$5:$F$28252,Sheet1!$I$5:$I$28252,$B183,Sheet1!$L$5:$L$28252,$A183,Sheet1!$D$5:$D$28252,"24小时微信",Sheet1!$E$5:$E$28252,"&lt;&gt;*调拨*")+SUMIFS(Sheet1!$F$5:$F$28252,Sheet1!$I$5:$I$28252,$B183,Sheet1!$L$5:$L$28252,$A183,Sheet1!$E$5:$E$28252,"*24小时微信*",Sheet1!$D$5:$D$28252,"&lt;&gt;24小时微信",Sheet1!$D$5:$D$28252,"&lt;&gt;内部转款",Sheet1!$D$5:$D$28252,"&lt;&gt;内部转账",Sheet1!$E$5:$E$28252,"&lt;&gt;*调拨*")</f>
        <v>0</v>
      </c>
      <c r="H183" s="32">
        <f>SUMIFS(Sheet1!$F$5:$F$28252,Sheet1!$I$5:$I$28252,$B183,Sheet1!$L$5:$L$28252,$A183,Sheet1!$D$5:$D$28252,"美团",Sheet1!$E$5:$E$28252,"&lt;&gt;*调拨*")+SUMIFS(Sheet1!$F$5:$F$28252,Sheet1!$I$5:$I$28252,$B183,Sheet1!$L$5:$L$28252,$A183,Sheet1!$E$5:$E$28252,"*美团*",Sheet1!$D$5:$D$28252,"&lt;&gt;美团",Sheet1!$D$5:$D$28252,"&lt;&gt;内部转款",Sheet1!$D$5:$D$28252,"&lt;&gt;内部转账",Sheet1!$E$5:$E$28252,"&lt;&gt;*调拨*")</f>
        <v>605.51</v>
      </c>
      <c r="I183" s="32">
        <f>SUMIFS(Sheet1!$F$5:$F$28252,Sheet1!$I$5:$I$28252,$B183,Sheet1!$L$5:$L$28252,$A183,Sheet1!$D$5:$D$28252,"饿了么",Sheet1!$E$5:$E$28252,"&lt;&gt;*调拨*")+SUMIFS(Sheet1!$F$5:$F$28252,Sheet1!$I$5:$I$28252,$B183,Sheet1!$L$5:$L$28252,$A183,Sheet1!$E$5:$E$28252,"*饿了么*",Sheet1!$D$5:$D$28252,"&lt;&gt;饿了么",Sheet1!$D$5:$D$28252,"&lt;&gt;内部转款",Sheet1!$D$5:$D$28252,"&lt;&gt;内部转账",Sheet1!$E$5:$E$28252,"&lt;&gt;*调拨*")</f>
        <v>492.53</v>
      </c>
      <c r="J183" s="32">
        <f>SUMIFS(Sheet1!$F$5:$F$28252,Sheet1!$I$5:$I$28252,$B183,Sheet1!$L$5:$L$28252,$A183,Sheet1!$D$5:$D$28252,"健E卡",Sheet1!$E$5:$E$28252,"&lt;&gt;*调拨*")+SUMIFS(Sheet1!$F$5:$F$28252,Sheet1!$I$5:$I$28252,$B183,Sheet1!$L$5:$L$28252,$A183,Sheet1!$E$5:$E$28252,"*健E卡*",Sheet1!$D$5:$D$28252,"&lt;&gt;健E卡",Sheet1!$D$5:$D$28252,"&lt;&gt;内部转款",Sheet1!$D$5:$D$28252,"&lt;&gt;内部转账",Sheet1!$E$5:$E$28252,"&lt;&gt;*调拨*")</f>
        <v>0</v>
      </c>
      <c r="K183" s="32">
        <f>SUMIFS(Sheet1!$F$5:$F$28252,Sheet1!$I$5:$I$28252,$B183,Sheet1!$L$5:$L$28252,$A183,Sheet1!$D$5:$D$28252,"抖音",Sheet1!$E$5:$E$28252,"&lt;&gt;*调拨*")+SUMIFS(Sheet1!$F$5:$F$28252,Sheet1!$I$5:$I$28252,$B183,Sheet1!$L$5:$L$28252,$A183,Sheet1!$E$5:$E$28252,"*抖音*",Sheet1!$D$5:$D$28252,"&lt;&gt;抖音",Sheet1!$D$5:$D$28252,"&lt;&gt;内部转款",Sheet1!$D$5:$D$28252,"&lt;&gt;内部转账",Sheet1!$E$5:$E$28252,"&lt;&gt;*调拨*")</f>
        <v>0</v>
      </c>
      <c r="L183" s="32">
        <f>SUMIFS(Sheet1!$F$5:$F$28252,Sheet1!$I$5:$I$28252,$B183,Sheet1!$L$5:$L$28252,$A183,Sheet1!$D$5:$D$28252,"医卡通",Sheet1!$E$5:$E$28252,"&lt;&gt;*调拨*")+SUMIFS(Sheet1!$F$5:$F$28252,Sheet1!$I$5:$I$28252,$B183,Sheet1!$L$5:$L$28252,$A183,Sheet1!$E$5:$E$28252,"*医卡通*",Sheet1!$D$5:$D$28252,"&lt;&gt;医卡通",Sheet1!$D$5:$D$28252,"&lt;&gt;内部转款",Sheet1!$D$5:$D$28252,"&lt;&gt;内部转账",Sheet1!$E$5:$E$28252,"&lt;&gt;*调拨*")</f>
        <v>0</v>
      </c>
      <c r="M183" s="32">
        <f>SUMIFS(Sheet1!$F$5:$F$28252,Sheet1!$I$5:$I$28252,$B183,Sheet1!$L$5:$L$28252,$A183,Sheet1!$D$5:$D$28252,"企健网",Sheet1!$E$5:$E$28252,"&lt;&gt;*调拨*")+SUMIFS(Sheet1!$F$5:$F$28252,Sheet1!$I$5:$I$28252,$B183,Sheet1!$L$5:$L$28252,$A183,Sheet1!$E$5:$E$28252,"*企健网*",Sheet1!$D$5:$D$28252,"&lt;&gt;企健网",Sheet1!$D$5:$D$28252,"&lt;&gt;内部转款",Sheet1!$D$5:$D$28252,"&lt;&gt;内部转账",Sheet1!$E$5:$E$28252,"&lt;&gt;*调拨*")</f>
        <v>0</v>
      </c>
      <c r="N183" s="32">
        <f>SUMIFS(Sheet1!$F$5:$F$28252,Sheet1!$I$5:$I$28252,$B183,Sheet1!$L$5:$L$28252,$A183,Sheet1!$D$5:$D$28252,"银联",Sheet1!$E$5:$E$28252,"&lt;&gt;*调拨*")+SUMIFS(Sheet1!$F$5:$F$28252,Sheet1!$I$5:$I$28252,$B183,Sheet1!$L$5:$L$28252,$A183,Sheet1!$E$5:$E$28252,"*银联*",Sheet1!$D$5:$D$28252,"&lt;&gt;银联",Sheet1!$D$5:$D$28252,"&lt;&gt;内部转款",Sheet1!$D$5:$D$28252,"&lt;&gt;内部转账",Sheet1!$E$5:$E$28252,"&lt;&gt;*调拨*")</f>
        <v>0</v>
      </c>
      <c r="O183" s="32">
        <f>SUMIFS(Sheet1!$F$5:$F$28252,Sheet1!$I$5:$I$28252,$B183,Sheet1!$L$5:$L$28252,$A183,Sheet1!$D$5:$D$28252,"京东",Sheet1!$E$5:$E$28252,"&lt;&gt;*调拨*")+SUMIFS(Sheet1!$F$5:$F$28252,Sheet1!$I$5:$I$28252,$B183,Sheet1!$L$5:$L$28252,$A183,Sheet1!$E$5:$E$28252,"*京东*",Sheet1!$D$5:$D$28252,"&lt;&gt;京东",Sheet1!$D$5:$D$28252,"&lt;&gt;内部转款",Sheet1!$D$5:$D$28252,"&lt;&gt;内部转账",Sheet1!$E$5:$E$28252,"&lt;&gt;*调拨*")</f>
        <v>0</v>
      </c>
      <c r="P183" s="32">
        <f>SUMIFS(Sheet1!$F$5:$F$28252,Sheet1!$I$5:$I$28252,$B183,Sheet1!$L$5:$L$28252,$A183,Sheet1!$D$5:$D$28252,"药机微信",Sheet1!$E$5:$E$28252,"&lt;&gt;*调拨*")+SUMIFS(Sheet1!$F$5:$F$28252,Sheet1!$I$5:$I$28252,$B183,Sheet1!$L$5:$L$28252,$A183,Sheet1!$E$5:$E$28252,"*药机微信*",Sheet1!$D$5:$D$28252,"&lt;&gt;药机微信",Sheet1!$D$5:$D$28252,"&lt;&gt;内部转款",Sheet1!$D$5:$D$28252,"&lt;&gt;内部转账",Sheet1!$E$5:$E$28252,"&lt;&gt;*调拨*")</f>
        <v>0</v>
      </c>
      <c r="Q183" s="32">
        <f>SUMIFS(Sheet1!$F$5:$F$28252,Sheet1!$I$5:$I$28252,$B183,Sheet1!$L$5:$L$28252,$A183,Sheet1!$D$5:$D$28252,"亲情卡",Sheet1!$E$5:$E$28252,"&lt;&gt;*调拨*")+SUMIFS(Sheet1!$F$5:$F$28252,Sheet1!$I$5:$I$28252,$B183,Sheet1!$L$5:$L$28252,$A183,Sheet1!$E$5:$E$28252,"*亲情卡*",Sheet1!$D$5:$D$28252,"&lt;&gt;亲情卡",Sheet1!$D$5:$D$28252,"&lt;&gt;内部转款",Sheet1!$D$5:$D$28252,"&lt;&gt;内部转账",Sheet1!$E$5:$E$28252,"&lt;&gt;*调拨*")</f>
        <v>0</v>
      </c>
      <c r="R183" s="32">
        <f>SUMIFS(Sheet1!$F$5:$F$28252,Sheet1!$I$5:$I$28252,$B183,Sheet1!$L$5:$L$28252,$A183,Sheet1!$D$5:$D$28252,"优惠券",Sheet1!$E$5:$E$28252,"&lt;&gt;*调拨*")+SUMIFS(Sheet1!$F$5:$F$28252,Sheet1!$I$5:$I$28252,$B183,Sheet1!$L$5:$L$28252,$A183,Sheet1!$E$5:$E$28252,"*优惠券*",Sheet1!$D$5:$D$28252,"&lt;&gt;优惠券",Sheet1!$D$5:$D$28252,"&lt;&gt;内部转款",Sheet1!$D$5:$D$28252,"&lt;&gt;内部转账",Sheet1!$E$5:$E$28252,"&lt;&gt;*调拨*")</f>
        <v>0</v>
      </c>
      <c r="S183" s="32">
        <f>SUMIFS(Sheet1!$F$5:$F$28252,Sheet1!$I$5:$I$28252,$B183,Sheet1!$L$5:$L$28252,$A183,Sheet1!$D$5:$D$28252,"代金券",Sheet1!$E$5:$E$28252,"&lt;&gt;*调拨*")+SUMIFS(Sheet1!$F$5:$F$28252,Sheet1!$I$5:$I$28252,$B183,Sheet1!$L$5:$L$28252,$A183,Sheet1!$E$5:$E$28252,"*代金券*",Sheet1!$D$5:$D$28252,"&lt;&gt;代金券",Sheet1!$D$5:$D$28252,"&lt;&gt;内部转款",Sheet1!$D$5:$D$28252,"&lt;&gt;内部转账",Sheet1!$E$5:$E$28252,"&lt;&gt;*调拨*")</f>
        <v>0</v>
      </c>
      <c r="T183" s="32">
        <f>SUMIFS(Sheet1!$F$5:$F$28252,Sheet1!$I$5:$I$28252,$B183,Sheet1!$L$5:$L$28252,$A183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183,Sheet1!$L$5:$L$28252,$A183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183,Sheet1!$L$5:$L$28252,$A183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183,Sheet1!$L$5:$L$28252,$A183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83" s="32">
        <f>SUMIFS(Sheet1!$F$5:$F$28252,Sheet1!$I$5:$I$28252,$B183,Sheet1!$L$5:$L$28252,$A183,Sheet1!$E$5:$E$28252,"*调拨*")</f>
        <v>0</v>
      </c>
      <c r="V183" s="32">
        <f>SUMIFS(Sheet1!$F$5:$F$28252,Sheet1!$I$5:$I$28252,$B183,Sheet1!$L$5:$L$28252,$A183,Sheet1!$D$5:$D$28252,"储值",Sheet1!$E$5:$E$28252,"&lt;&gt;*调拨*")+SUMIFS(Sheet1!$F$5:$F$28252,Sheet1!$I$5:$I$28252,$B183,Sheet1!$L$5:$L$28252,$A183,Sheet1!$E$5:$E$28252,"*储值*",Sheet1!$D$5:$D$28252,"&lt;&gt;储值",Sheet1!$D$5:$D$28252,"&lt;&gt;内部转款",Sheet1!$D$5:$D$28252,"&lt;&gt;内部转账",Sheet1!$E$5:$E$28252,"&lt;&gt;*调拨*")</f>
        <v>0</v>
      </c>
      <c r="W183" s="32">
        <f>SUMIFS(Sheet1!$F$5:$F$28252,Sheet1!$I$5:$I$28252,$B183,Sheet1!$L$5:$L$28252,$A183,Sheet1!$D$5:$D$28252,"效期",Sheet1!$E$5:$E$28252,"&lt;&gt;*调拨*")+SUMIFS(Sheet1!$F$5:$F$28252,Sheet1!$I$5:$I$28252,$B183,Sheet1!$L$5:$L$28252,$A183,Sheet1!$E$5:$E$28252,"*效期*",Sheet1!$D$5:$D$28252,"&lt;&gt;效期",Sheet1!$D$5:$D$28252,"&lt;&gt;内部转款",Sheet1!$D$5:$D$28252,"&lt;&gt;内部转账",Sheet1!$E$5:$E$28252,"&lt;&gt;*调拨*")</f>
        <v>0</v>
      </c>
      <c r="X183" s="32">
        <f>SUMIFS(Sheet1!$F$5:$F$28252,Sheet1!$I$5:$I$28252,$B183,Sheet1!$L$5:$L$28252,$A183,Sheet1!$D$5:$D$28252,"内部转款",Sheet1!$E$5:$E$28252,"&lt;&gt;*调拨*")+SUMIFS(Sheet1!$F$5:$F$28252,Sheet1!$I$5:$I$28252,$B183,Sheet1!$L$5:$L$28252,$A183,Sheet1!$D$5:$D$28252,"内部转账",Sheet1!$E$5:$E$28252,"&lt;&gt;*调拨*")</f>
        <v>0</v>
      </c>
      <c r="Y183" s="32">
        <f t="shared" si="12"/>
        <v>0</v>
      </c>
      <c r="Z183" s="32">
        <f>SUMIFS(Sheet1!$F$5:$F$28252,Sheet1!$I$5:$I$28252,$B183,Sheet1!$L$5:$L$28252,$A183)</f>
        <v>53296.28</v>
      </c>
      <c r="AA183" s="32">
        <f>SUMIFS(Sheet1!$G$5:$G$28252,Sheet1!$I$5:$I$28252,$B183,Sheet1!$L$5:$L$28252,$A183,Sheet1!$D$5:$D$28252,"工资",Sheet1!$E$5:$E$28252,"&lt;&gt;*调拨*")+SUMIFS(Sheet1!$G$5:$G$28252,Sheet1!$I$5:$I$28252,$B183,Sheet1!$L$5:$L$28252,$A183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3" s="32">
        <f>SUMIFS(Sheet1!$G$5:$G$28252,Sheet1!$I$5:$I$28252,$B183,Sheet1!$L$5:$L$28252,$A183,Sheet1!$D$5:$D$28252,"水费",Sheet1!$E$5:$E$28252,"&lt;&gt;*调拨*")+SUMIFS(Sheet1!$G$5:$G$28252,Sheet1!$I$5:$I$28252,$B183,Sheet1!$L$5:$L$28252,$A183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3" s="32">
        <f>SUMIFS(Sheet1!$G$5:$G$28252,Sheet1!$I$5:$I$28252,$B183,Sheet1!$L$5:$L$28252,$A183,Sheet1!$D$5:$D$28252,"电费",Sheet1!$E$5:$E$28252,"&lt;&gt;*调拨*")+SUMIFS(Sheet1!$G$5:$G$28252,Sheet1!$I$5:$I$28252,$B183,Sheet1!$L$5:$L$28252,$A183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3" s="32">
        <f>SUMIFS(Sheet1!$G$5:$G$28252,Sheet1!$I$5:$I$28252,$B183,Sheet1!$L$5:$L$28252,$A183,Sheet1!$D$5:$D$28252,"宽带费",Sheet1!$E$5:$E$28252,"&lt;&gt;*调拨*")+SUMIFS(Sheet1!$G$5:$G$28252,Sheet1!$I$5:$I$28252,$B183,Sheet1!$L$5:$L$28252,$A183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3" s="32">
        <f>SUMIFS(Sheet1!$G$5:$G$28252,Sheet1!$I$5:$I$28252,$B183,Sheet1!$L$5:$L$28252,$A183,Sheet1!$D$5:$D$28252,"办公费",Sheet1!$E$5:$E$28252,"&lt;&gt;*调拨*")+SUMIFS(Sheet1!$G$5:$G$28252,Sheet1!$I$5:$I$28252,$B183,Sheet1!$L$5:$L$28252,$A183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3" s="32">
        <f>SUMIFS(Sheet1!$G$5:$G$28252,Sheet1!$I$5:$I$28252,$B183,Sheet1!$L$5:$L$28252,$A183,Sheet1!$D$5:$D$28252,"话费",Sheet1!$E$5:$E$28252,"&lt;&gt;*调拨*")+SUMIFS(Sheet1!$G$5:$G$28252,Sheet1!$I$5:$I$28252,$B183,Sheet1!$L$5:$L$28252,$A183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3" s="32">
        <f>SUMIFS(Sheet1!$G$5:$G$28252,Sheet1!$I$5:$I$28252,$B183,Sheet1!$L$5:$L$28252,$A183,Sheet1!$D$5:$D$28252,"房租",Sheet1!$E$5:$E$28252,"&lt;&gt;*调拨*")+SUMIFS(Sheet1!$G$5:$G$28252,Sheet1!$I$5:$I$28252,$B183,Sheet1!$L$5:$L$28252,$A183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3" s="32">
        <f>SUMIFS(Sheet1!$G$5:$G$28252,Sheet1!$I$5:$I$28252,$B183,Sheet1!$L$5:$L$28252,$A183,Sheet1!$E$5:$E$28252,"*调拨*")</f>
        <v>0</v>
      </c>
      <c r="AI183" s="32">
        <f>SUMIFS(Sheet1!$G$5:$G$28252,Sheet1!$I$5:$I$28252,$B183,Sheet1!$L$5:$L$28252,$A183,Sheet1!$D$5:$D$28252,"内部转款",Sheet1!$E$5:$E$28252,"&lt;&gt;*调拨*")+SUMIFS(Sheet1!$G$5:$G$28252,Sheet1!$I$5:$I$28252,$B183,Sheet1!$L$5:$L$28252,$A183,Sheet1!$D$5:$D$28252,"内部转账",Sheet1!$E$5:$E$28252,"&lt;&gt;*调拨*")</f>
        <v>0</v>
      </c>
      <c r="AJ183" s="32">
        <f t="shared" si="13"/>
        <v>5581.94</v>
      </c>
      <c r="AK183" s="32">
        <f>SUMIFS(Sheet1!$G$5:$G$28252,Sheet1!$I$5:$I$28252,$B183,Sheet1!$L$5:$L$28252,$A183)</f>
        <v>5581.94</v>
      </c>
      <c r="AL183" s="32">
        <f t="shared" si="14"/>
        <v>47714.34</v>
      </c>
    </row>
    <row r="184" ht="16.5" spans="1:38">
      <c r="A184" s="30">
        <v>202603</v>
      </c>
      <c r="B184" s="31" t="s">
        <v>39</v>
      </c>
      <c r="C184" s="32">
        <f>SUMIFS(Sheet1!$F$5:$F$28252,Sheet1!$I$5:$I$28252,$B184,Sheet1!$L$5:$L$28252,$A184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8538.81</v>
      </c>
      <c r="D184" s="32">
        <f>SUMIFS(Sheet1!$F$5:$F$28252,Sheet1!$I$5:$I$28252,$B184,Sheet1!$L$5:$L$28252,$A184,Sheet1!$D$5:$D$28252,"医保即时拨付",Sheet1!$E$5:$E$28252,"&lt;&gt;*调拨*")+SUMIFS(Sheet1!$F$5:$F$28252,Sheet1!$I$5:$I$28252,$B184,Sheet1!$L$5:$L$28252,$A184,Sheet1!$E$5:$E$28252,"*医保即时拨付*",Sheet1!$D$5:$D$28252,"&lt;&gt;医保即时拨付",Sheet1!$D$5:$D$28252,"&lt;&gt;内部转款",Sheet1!$D$5:$D$28252,"&lt;&gt;内部转账",Sheet1!$E$5:$E$28252,"&lt;&gt;*调拨*")</f>
        <v>4279.77</v>
      </c>
      <c r="E184" s="32">
        <f>SUMIFS(Sheet1!$F$5:$F$28252,Sheet1!$I$5:$I$28252,$B184,Sheet1!$L$5:$L$28252,$A184,Sheet1!$D$5:$D$28252,"医保",Sheet1!$E$5:$E$28252,"&lt;&gt;*调拨*",Sheet1!$E$5:$E$28252,"&lt;&gt;*医保即时拨付*")+SUMIFS(Sheet1!$F$5:$F$28252,Sheet1!$I$5:$I$28252,$B184,Sheet1!$L$5:$L$28252,$A184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6793.81</v>
      </c>
      <c r="F184" s="32">
        <f>SUMIFS(Sheet1!$F$5:$F$28252,Sheet1!$I$5:$I$28252,$B184,Sheet1!$L$5:$L$28252,$A184,Sheet1!$D$5:$D$28252,"聚合",Sheet1!$E$5:$E$28252,"&lt;&gt;*调拨*")+SUMIFS(Sheet1!$F$5:$F$28252,Sheet1!$I$5:$I$28252,$B184,Sheet1!$L$5:$L$28252,$A184,Sheet1!$E$5:$E$28252,"*聚合*",Sheet1!$D$5:$D$28252,"&lt;&gt;聚合",Sheet1!$D$5:$D$28252,"&lt;&gt;内部转款",Sheet1!$D$5:$D$28252,"&lt;&gt;内部转账",Sheet1!$E$5:$E$28252,"&lt;&gt;*调拨*")</f>
        <v>35110.14</v>
      </c>
      <c r="G184" s="32">
        <f>SUMIFS(Sheet1!$F$5:$F$28252,Sheet1!$I$5:$I$28252,$B184,Sheet1!$L$5:$L$28252,$A184,Sheet1!$D$5:$D$28252,"24小时微信",Sheet1!$E$5:$E$28252,"&lt;&gt;*调拨*")+SUMIFS(Sheet1!$F$5:$F$28252,Sheet1!$I$5:$I$28252,$B184,Sheet1!$L$5:$L$28252,$A184,Sheet1!$E$5:$E$28252,"*24小时微信*",Sheet1!$D$5:$D$28252,"&lt;&gt;24小时微信",Sheet1!$D$5:$D$28252,"&lt;&gt;内部转款",Sheet1!$D$5:$D$28252,"&lt;&gt;内部转账",Sheet1!$E$5:$E$28252,"&lt;&gt;*调拨*")</f>
        <v>0</v>
      </c>
      <c r="H184" s="32">
        <f>SUMIFS(Sheet1!$F$5:$F$28252,Sheet1!$I$5:$I$28252,$B184,Sheet1!$L$5:$L$28252,$A184,Sheet1!$D$5:$D$28252,"美团",Sheet1!$E$5:$E$28252,"&lt;&gt;*调拨*")+SUMIFS(Sheet1!$F$5:$F$28252,Sheet1!$I$5:$I$28252,$B184,Sheet1!$L$5:$L$28252,$A184,Sheet1!$E$5:$E$28252,"*美团*",Sheet1!$D$5:$D$28252,"&lt;&gt;美团",Sheet1!$D$5:$D$28252,"&lt;&gt;内部转款",Sheet1!$D$5:$D$28252,"&lt;&gt;内部转账",Sheet1!$E$5:$E$28252,"&lt;&gt;*调拨*")</f>
        <v>0</v>
      </c>
      <c r="I184" s="32">
        <f>SUMIFS(Sheet1!$F$5:$F$28252,Sheet1!$I$5:$I$28252,$B184,Sheet1!$L$5:$L$28252,$A184,Sheet1!$D$5:$D$28252,"饿了么",Sheet1!$E$5:$E$28252,"&lt;&gt;*调拨*")+SUMIFS(Sheet1!$F$5:$F$28252,Sheet1!$I$5:$I$28252,$B184,Sheet1!$L$5:$L$28252,$A184,Sheet1!$E$5:$E$28252,"*饿了么*",Sheet1!$D$5:$D$28252,"&lt;&gt;饿了么",Sheet1!$D$5:$D$28252,"&lt;&gt;内部转款",Sheet1!$D$5:$D$28252,"&lt;&gt;内部转账",Sheet1!$E$5:$E$28252,"&lt;&gt;*调拨*")</f>
        <v>0</v>
      </c>
      <c r="J184" s="32">
        <f>SUMIFS(Sheet1!$F$5:$F$28252,Sheet1!$I$5:$I$28252,$B184,Sheet1!$L$5:$L$28252,$A184,Sheet1!$D$5:$D$28252,"健E卡",Sheet1!$E$5:$E$28252,"&lt;&gt;*调拨*")+SUMIFS(Sheet1!$F$5:$F$28252,Sheet1!$I$5:$I$28252,$B184,Sheet1!$L$5:$L$28252,$A184,Sheet1!$E$5:$E$28252,"*健E卡*",Sheet1!$D$5:$D$28252,"&lt;&gt;健E卡",Sheet1!$D$5:$D$28252,"&lt;&gt;内部转款",Sheet1!$D$5:$D$28252,"&lt;&gt;内部转账",Sheet1!$E$5:$E$28252,"&lt;&gt;*调拨*")</f>
        <v>0</v>
      </c>
      <c r="K184" s="32">
        <f>SUMIFS(Sheet1!$F$5:$F$28252,Sheet1!$I$5:$I$28252,$B184,Sheet1!$L$5:$L$28252,$A184,Sheet1!$D$5:$D$28252,"抖音",Sheet1!$E$5:$E$28252,"&lt;&gt;*调拨*")+SUMIFS(Sheet1!$F$5:$F$28252,Sheet1!$I$5:$I$28252,$B184,Sheet1!$L$5:$L$28252,$A184,Sheet1!$E$5:$E$28252,"*抖音*",Sheet1!$D$5:$D$28252,"&lt;&gt;抖音",Sheet1!$D$5:$D$28252,"&lt;&gt;内部转款",Sheet1!$D$5:$D$28252,"&lt;&gt;内部转账",Sheet1!$E$5:$E$28252,"&lt;&gt;*调拨*")</f>
        <v>0</v>
      </c>
      <c r="L184" s="32">
        <f>SUMIFS(Sheet1!$F$5:$F$28252,Sheet1!$I$5:$I$28252,$B184,Sheet1!$L$5:$L$28252,$A184,Sheet1!$D$5:$D$28252,"医卡通",Sheet1!$E$5:$E$28252,"&lt;&gt;*调拨*")+SUMIFS(Sheet1!$F$5:$F$28252,Sheet1!$I$5:$I$28252,$B184,Sheet1!$L$5:$L$28252,$A184,Sheet1!$E$5:$E$28252,"*医卡通*",Sheet1!$D$5:$D$28252,"&lt;&gt;医卡通",Sheet1!$D$5:$D$28252,"&lt;&gt;内部转款",Sheet1!$D$5:$D$28252,"&lt;&gt;内部转账",Sheet1!$E$5:$E$28252,"&lt;&gt;*调拨*")</f>
        <v>0</v>
      </c>
      <c r="M184" s="32">
        <f>SUMIFS(Sheet1!$F$5:$F$28252,Sheet1!$I$5:$I$28252,$B184,Sheet1!$L$5:$L$28252,$A184,Sheet1!$D$5:$D$28252,"企健网",Sheet1!$E$5:$E$28252,"&lt;&gt;*调拨*")+SUMIFS(Sheet1!$F$5:$F$28252,Sheet1!$I$5:$I$28252,$B184,Sheet1!$L$5:$L$28252,$A184,Sheet1!$E$5:$E$28252,"*企健网*",Sheet1!$D$5:$D$28252,"&lt;&gt;企健网",Sheet1!$D$5:$D$28252,"&lt;&gt;内部转款",Sheet1!$D$5:$D$28252,"&lt;&gt;内部转账",Sheet1!$E$5:$E$28252,"&lt;&gt;*调拨*")</f>
        <v>0</v>
      </c>
      <c r="N184" s="32">
        <f>SUMIFS(Sheet1!$F$5:$F$28252,Sheet1!$I$5:$I$28252,$B184,Sheet1!$L$5:$L$28252,$A184,Sheet1!$D$5:$D$28252,"银联",Sheet1!$E$5:$E$28252,"&lt;&gt;*调拨*")+SUMIFS(Sheet1!$F$5:$F$28252,Sheet1!$I$5:$I$28252,$B184,Sheet1!$L$5:$L$28252,$A184,Sheet1!$E$5:$E$28252,"*银联*",Sheet1!$D$5:$D$28252,"&lt;&gt;银联",Sheet1!$D$5:$D$28252,"&lt;&gt;内部转款",Sheet1!$D$5:$D$28252,"&lt;&gt;内部转账",Sheet1!$E$5:$E$28252,"&lt;&gt;*调拨*")</f>
        <v>0</v>
      </c>
      <c r="O184" s="32">
        <f>SUMIFS(Sheet1!$F$5:$F$28252,Sheet1!$I$5:$I$28252,$B184,Sheet1!$L$5:$L$28252,$A184,Sheet1!$D$5:$D$28252,"京东",Sheet1!$E$5:$E$28252,"&lt;&gt;*调拨*")+SUMIFS(Sheet1!$F$5:$F$28252,Sheet1!$I$5:$I$28252,$B184,Sheet1!$L$5:$L$28252,$A184,Sheet1!$E$5:$E$28252,"*京东*",Sheet1!$D$5:$D$28252,"&lt;&gt;京东",Sheet1!$D$5:$D$28252,"&lt;&gt;内部转款",Sheet1!$D$5:$D$28252,"&lt;&gt;内部转账",Sheet1!$E$5:$E$28252,"&lt;&gt;*调拨*")</f>
        <v>0</v>
      </c>
      <c r="P184" s="32">
        <f>SUMIFS(Sheet1!$F$5:$F$28252,Sheet1!$I$5:$I$28252,$B184,Sheet1!$L$5:$L$28252,$A184,Sheet1!$D$5:$D$28252,"药机微信",Sheet1!$E$5:$E$28252,"&lt;&gt;*调拨*")+SUMIFS(Sheet1!$F$5:$F$28252,Sheet1!$I$5:$I$28252,$B184,Sheet1!$L$5:$L$28252,$A184,Sheet1!$E$5:$E$28252,"*药机微信*",Sheet1!$D$5:$D$28252,"&lt;&gt;药机微信",Sheet1!$D$5:$D$28252,"&lt;&gt;内部转款",Sheet1!$D$5:$D$28252,"&lt;&gt;内部转账",Sheet1!$E$5:$E$28252,"&lt;&gt;*调拨*")</f>
        <v>0</v>
      </c>
      <c r="Q184" s="32">
        <f>SUMIFS(Sheet1!$F$5:$F$28252,Sheet1!$I$5:$I$28252,$B184,Sheet1!$L$5:$L$28252,$A184,Sheet1!$D$5:$D$28252,"亲情卡",Sheet1!$E$5:$E$28252,"&lt;&gt;*调拨*")+SUMIFS(Sheet1!$F$5:$F$28252,Sheet1!$I$5:$I$28252,$B184,Sheet1!$L$5:$L$28252,$A184,Sheet1!$E$5:$E$28252,"*亲情卡*",Sheet1!$D$5:$D$28252,"&lt;&gt;亲情卡",Sheet1!$D$5:$D$28252,"&lt;&gt;内部转款",Sheet1!$D$5:$D$28252,"&lt;&gt;内部转账",Sheet1!$E$5:$E$28252,"&lt;&gt;*调拨*")</f>
        <v>0</v>
      </c>
      <c r="R184" s="32">
        <f>SUMIFS(Sheet1!$F$5:$F$28252,Sheet1!$I$5:$I$28252,$B184,Sheet1!$L$5:$L$28252,$A184,Sheet1!$D$5:$D$28252,"优惠券",Sheet1!$E$5:$E$28252,"&lt;&gt;*调拨*")+SUMIFS(Sheet1!$F$5:$F$28252,Sheet1!$I$5:$I$28252,$B184,Sheet1!$L$5:$L$28252,$A184,Sheet1!$E$5:$E$28252,"*优惠券*",Sheet1!$D$5:$D$28252,"&lt;&gt;优惠券",Sheet1!$D$5:$D$28252,"&lt;&gt;内部转款",Sheet1!$D$5:$D$28252,"&lt;&gt;内部转账",Sheet1!$E$5:$E$28252,"&lt;&gt;*调拨*")</f>
        <v>0</v>
      </c>
      <c r="S184" s="32">
        <f>SUMIFS(Sheet1!$F$5:$F$28252,Sheet1!$I$5:$I$28252,$B184,Sheet1!$L$5:$L$28252,$A184,Sheet1!$D$5:$D$28252,"代金券",Sheet1!$E$5:$E$28252,"&lt;&gt;*调拨*")+SUMIFS(Sheet1!$F$5:$F$28252,Sheet1!$I$5:$I$28252,$B184,Sheet1!$L$5:$L$28252,$A184,Sheet1!$E$5:$E$28252,"*代金券*",Sheet1!$D$5:$D$28252,"&lt;&gt;代金券",Sheet1!$D$5:$D$28252,"&lt;&gt;内部转款",Sheet1!$D$5:$D$28252,"&lt;&gt;内部转账",Sheet1!$E$5:$E$28252,"&lt;&gt;*调拨*")</f>
        <v>0</v>
      </c>
      <c r="T184" s="32">
        <f>SUMIFS(Sheet1!$F$5:$F$28252,Sheet1!$I$5:$I$28252,$B184,Sheet1!$L$5:$L$28252,$A184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184,Sheet1!$L$5:$L$28252,$A184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184,Sheet1!$L$5:$L$28252,$A184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184,Sheet1!$L$5:$L$28252,$A184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84" s="32">
        <f>SUMIFS(Sheet1!$F$5:$F$28252,Sheet1!$I$5:$I$28252,$B184,Sheet1!$L$5:$L$28252,$A184,Sheet1!$E$5:$E$28252,"*调拨*")</f>
        <v>0</v>
      </c>
      <c r="V184" s="32">
        <f>SUMIFS(Sheet1!$F$5:$F$28252,Sheet1!$I$5:$I$28252,$B184,Sheet1!$L$5:$L$28252,$A184,Sheet1!$D$5:$D$28252,"储值",Sheet1!$E$5:$E$28252,"&lt;&gt;*调拨*")+SUMIFS(Sheet1!$F$5:$F$28252,Sheet1!$I$5:$I$28252,$B184,Sheet1!$L$5:$L$28252,$A184,Sheet1!$E$5:$E$28252,"*储值*",Sheet1!$D$5:$D$28252,"&lt;&gt;储值",Sheet1!$D$5:$D$28252,"&lt;&gt;内部转款",Sheet1!$D$5:$D$28252,"&lt;&gt;内部转账",Sheet1!$E$5:$E$28252,"&lt;&gt;*调拨*")</f>
        <v>0</v>
      </c>
      <c r="W184" s="32">
        <f>SUMIFS(Sheet1!$F$5:$F$28252,Sheet1!$I$5:$I$28252,$B184,Sheet1!$L$5:$L$28252,$A184,Sheet1!$D$5:$D$28252,"效期",Sheet1!$E$5:$E$28252,"&lt;&gt;*调拨*")+SUMIFS(Sheet1!$F$5:$F$28252,Sheet1!$I$5:$I$28252,$B184,Sheet1!$L$5:$L$28252,$A184,Sheet1!$E$5:$E$28252,"*效期*",Sheet1!$D$5:$D$28252,"&lt;&gt;效期",Sheet1!$D$5:$D$28252,"&lt;&gt;内部转款",Sheet1!$D$5:$D$28252,"&lt;&gt;内部转账",Sheet1!$E$5:$E$28252,"&lt;&gt;*调拨*")</f>
        <v>0</v>
      </c>
      <c r="X184" s="32">
        <f>SUMIFS(Sheet1!$F$5:$F$28252,Sheet1!$I$5:$I$28252,$B184,Sheet1!$L$5:$L$28252,$A184,Sheet1!$D$5:$D$28252,"内部转款",Sheet1!$E$5:$E$28252,"&lt;&gt;*调拨*")+SUMIFS(Sheet1!$F$5:$F$28252,Sheet1!$I$5:$I$28252,$B184,Sheet1!$L$5:$L$28252,$A184,Sheet1!$D$5:$D$28252,"内部转账",Sheet1!$E$5:$E$28252,"&lt;&gt;*调拨*")</f>
        <v>0</v>
      </c>
      <c r="Y184" s="32">
        <f t="shared" si="12"/>
        <v>0</v>
      </c>
      <c r="Z184" s="32">
        <f>SUMIFS(Sheet1!$F$5:$F$28252,Sheet1!$I$5:$I$28252,$B184,Sheet1!$L$5:$L$28252,$A184)</f>
        <v>54722.53</v>
      </c>
      <c r="AA184" s="32">
        <f>SUMIFS(Sheet1!$G$5:$G$28252,Sheet1!$I$5:$I$28252,$B184,Sheet1!$L$5:$L$28252,$A184,Sheet1!$D$5:$D$28252,"工资",Sheet1!$E$5:$E$28252,"&lt;&gt;*调拨*")+SUMIFS(Sheet1!$G$5:$G$28252,Sheet1!$I$5:$I$28252,$B184,Sheet1!$L$5:$L$28252,$A184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4" s="32">
        <f>SUMIFS(Sheet1!$G$5:$G$28252,Sheet1!$I$5:$I$28252,$B184,Sheet1!$L$5:$L$28252,$A184,Sheet1!$D$5:$D$28252,"水费",Sheet1!$E$5:$E$28252,"&lt;&gt;*调拨*")+SUMIFS(Sheet1!$G$5:$G$28252,Sheet1!$I$5:$I$28252,$B184,Sheet1!$L$5:$L$28252,$A184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4" s="32">
        <f>SUMIFS(Sheet1!$G$5:$G$28252,Sheet1!$I$5:$I$28252,$B184,Sheet1!$L$5:$L$28252,$A184,Sheet1!$D$5:$D$28252,"电费",Sheet1!$E$5:$E$28252,"&lt;&gt;*调拨*")+SUMIFS(Sheet1!$G$5:$G$28252,Sheet1!$I$5:$I$28252,$B184,Sheet1!$L$5:$L$28252,$A184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4" s="32">
        <f>SUMIFS(Sheet1!$G$5:$G$28252,Sheet1!$I$5:$I$28252,$B184,Sheet1!$L$5:$L$28252,$A184,Sheet1!$D$5:$D$28252,"宽带费",Sheet1!$E$5:$E$28252,"&lt;&gt;*调拨*")+SUMIFS(Sheet1!$G$5:$G$28252,Sheet1!$I$5:$I$28252,$B184,Sheet1!$L$5:$L$28252,$A184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4" s="32">
        <f>SUMIFS(Sheet1!$G$5:$G$28252,Sheet1!$I$5:$I$28252,$B184,Sheet1!$L$5:$L$28252,$A184,Sheet1!$D$5:$D$28252,"办公费",Sheet1!$E$5:$E$28252,"&lt;&gt;*调拨*")+SUMIFS(Sheet1!$G$5:$G$28252,Sheet1!$I$5:$I$28252,$B184,Sheet1!$L$5:$L$28252,$A184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4" s="32">
        <f>SUMIFS(Sheet1!$G$5:$G$28252,Sheet1!$I$5:$I$28252,$B184,Sheet1!$L$5:$L$28252,$A184,Sheet1!$D$5:$D$28252,"话费",Sheet1!$E$5:$E$28252,"&lt;&gt;*调拨*")+SUMIFS(Sheet1!$G$5:$G$28252,Sheet1!$I$5:$I$28252,$B184,Sheet1!$L$5:$L$28252,$A184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4" s="32">
        <f>SUMIFS(Sheet1!$G$5:$G$28252,Sheet1!$I$5:$I$28252,$B184,Sheet1!$L$5:$L$28252,$A184,Sheet1!$D$5:$D$28252,"房租",Sheet1!$E$5:$E$28252,"&lt;&gt;*调拨*")+SUMIFS(Sheet1!$G$5:$G$28252,Sheet1!$I$5:$I$28252,$B184,Sheet1!$L$5:$L$28252,$A184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4" s="32">
        <f>SUMIFS(Sheet1!$G$5:$G$28252,Sheet1!$I$5:$I$28252,$B184,Sheet1!$L$5:$L$28252,$A184,Sheet1!$E$5:$E$28252,"*调拨*")</f>
        <v>0</v>
      </c>
      <c r="AI184" s="32">
        <f>SUMIFS(Sheet1!$G$5:$G$28252,Sheet1!$I$5:$I$28252,$B184,Sheet1!$L$5:$L$28252,$A184,Sheet1!$D$5:$D$28252,"内部转款",Sheet1!$E$5:$E$28252,"&lt;&gt;*调拨*")+SUMIFS(Sheet1!$G$5:$G$28252,Sheet1!$I$5:$I$28252,$B184,Sheet1!$L$5:$L$28252,$A184,Sheet1!$D$5:$D$28252,"内部转账",Sheet1!$E$5:$E$28252,"&lt;&gt;*调拨*")</f>
        <v>0</v>
      </c>
      <c r="AJ184" s="32">
        <f t="shared" si="13"/>
        <v>7056.29</v>
      </c>
      <c r="AK184" s="32">
        <f>SUMIFS(Sheet1!$G$5:$G$28252,Sheet1!$I$5:$I$28252,$B184,Sheet1!$L$5:$L$28252,$A184)</f>
        <v>7056.29</v>
      </c>
      <c r="AL184" s="32">
        <f t="shared" si="14"/>
        <v>47666.24</v>
      </c>
    </row>
    <row r="185" ht="16.5" spans="1:38">
      <c r="A185" s="30">
        <v>202603</v>
      </c>
      <c r="B185" s="31" t="s">
        <v>78</v>
      </c>
      <c r="C185" s="32">
        <f>SUMIFS(Sheet1!$F$5:$F$28252,Sheet1!$I$5:$I$28252,$B185,Sheet1!$L$5:$L$28252,$A185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12750.48</v>
      </c>
      <c r="D185" s="32">
        <f>SUMIFS(Sheet1!$F$5:$F$28252,Sheet1!$I$5:$I$28252,$B185,Sheet1!$L$5:$L$28252,$A185,Sheet1!$D$5:$D$28252,"医保即时拨付",Sheet1!$E$5:$E$28252,"&lt;&gt;*调拨*")+SUMIFS(Sheet1!$F$5:$F$28252,Sheet1!$I$5:$I$28252,$B185,Sheet1!$L$5:$L$28252,$A185,Sheet1!$E$5:$E$28252,"*医保即时拨付*",Sheet1!$D$5:$D$28252,"&lt;&gt;医保即时拨付",Sheet1!$D$5:$D$28252,"&lt;&gt;内部转款",Sheet1!$D$5:$D$28252,"&lt;&gt;内部转账",Sheet1!$E$5:$E$28252,"&lt;&gt;*调拨*")</f>
        <v>6950.97</v>
      </c>
      <c r="E185" s="32">
        <f>SUMIFS(Sheet1!$F$5:$F$28252,Sheet1!$I$5:$I$28252,$B185,Sheet1!$L$5:$L$28252,$A185,Sheet1!$D$5:$D$28252,"医保",Sheet1!$E$5:$E$28252,"&lt;&gt;*调拨*",Sheet1!$E$5:$E$28252,"&lt;&gt;*医保即时拨付*")+SUMIFS(Sheet1!$F$5:$F$28252,Sheet1!$I$5:$I$28252,$B185,Sheet1!$L$5:$L$28252,$A185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6965.61</v>
      </c>
      <c r="F185" s="32">
        <f>SUMIFS(Sheet1!$F$5:$F$28252,Sheet1!$I$5:$I$28252,$B185,Sheet1!$L$5:$L$28252,$A185,Sheet1!$D$5:$D$28252,"聚合",Sheet1!$E$5:$E$28252,"&lt;&gt;*调拨*")+SUMIFS(Sheet1!$F$5:$F$28252,Sheet1!$I$5:$I$28252,$B185,Sheet1!$L$5:$L$28252,$A185,Sheet1!$E$5:$E$28252,"*聚合*",Sheet1!$D$5:$D$28252,"&lt;&gt;聚合",Sheet1!$D$5:$D$28252,"&lt;&gt;内部转款",Sheet1!$D$5:$D$28252,"&lt;&gt;内部转账",Sheet1!$E$5:$E$28252,"&lt;&gt;*调拨*")</f>
        <v>36732.65</v>
      </c>
      <c r="G185" s="32">
        <f>SUMIFS(Sheet1!$F$5:$F$28252,Sheet1!$I$5:$I$28252,$B185,Sheet1!$L$5:$L$28252,$A185,Sheet1!$D$5:$D$28252,"24小时微信",Sheet1!$E$5:$E$28252,"&lt;&gt;*调拨*")+SUMIFS(Sheet1!$F$5:$F$28252,Sheet1!$I$5:$I$28252,$B185,Sheet1!$L$5:$L$28252,$A185,Sheet1!$E$5:$E$28252,"*24小时微信*",Sheet1!$D$5:$D$28252,"&lt;&gt;24小时微信",Sheet1!$D$5:$D$28252,"&lt;&gt;内部转款",Sheet1!$D$5:$D$28252,"&lt;&gt;内部转账",Sheet1!$E$5:$E$28252,"&lt;&gt;*调拨*")</f>
        <v>0</v>
      </c>
      <c r="H185" s="32">
        <f>SUMIFS(Sheet1!$F$5:$F$28252,Sheet1!$I$5:$I$28252,$B185,Sheet1!$L$5:$L$28252,$A185,Sheet1!$D$5:$D$28252,"美团",Sheet1!$E$5:$E$28252,"&lt;&gt;*调拨*")+SUMIFS(Sheet1!$F$5:$F$28252,Sheet1!$I$5:$I$28252,$B185,Sheet1!$L$5:$L$28252,$A185,Sheet1!$E$5:$E$28252,"*美团*",Sheet1!$D$5:$D$28252,"&lt;&gt;美团",Sheet1!$D$5:$D$28252,"&lt;&gt;内部转款",Sheet1!$D$5:$D$28252,"&lt;&gt;内部转账",Sheet1!$E$5:$E$28252,"&lt;&gt;*调拨*")</f>
        <v>0</v>
      </c>
      <c r="I185" s="32">
        <f>SUMIFS(Sheet1!$F$5:$F$28252,Sheet1!$I$5:$I$28252,$B185,Sheet1!$L$5:$L$28252,$A185,Sheet1!$D$5:$D$28252,"饿了么",Sheet1!$E$5:$E$28252,"&lt;&gt;*调拨*")+SUMIFS(Sheet1!$F$5:$F$28252,Sheet1!$I$5:$I$28252,$B185,Sheet1!$L$5:$L$28252,$A185,Sheet1!$E$5:$E$28252,"*饿了么*",Sheet1!$D$5:$D$28252,"&lt;&gt;饿了么",Sheet1!$D$5:$D$28252,"&lt;&gt;内部转款",Sheet1!$D$5:$D$28252,"&lt;&gt;内部转账",Sheet1!$E$5:$E$28252,"&lt;&gt;*调拨*")</f>
        <v>0</v>
      </c>
      <c r="J185" s="32">
        <f>SUMIFS(Sheet1!$F$5:$F$28252,Sheet1!$I$5:$I$28252,$B185,Sheet1!$L$5:$L$28252,$A185,Sheet1!$D$5:$D$28252,"健E卡",Sheet1!$E$5:$E$28252,"&lt;&gt;*调拨*")+SUMIFS(Sheet1!$F$5:$F$28252,Sheet1!$I$5:$I$28252,$B185,Sheet1!$L$5:$L$28252,$A185,Sheet1!$E$5:$E$28252,"*健E卡*",Sheet1!$D$5:$D$28252,"&lt;&gt;健E卡",Sheet1!$D$5:$D$28252,"&lt;&gt;内部转款",Sheet1!$D$5:$D$28252,"&lt;&gt;内部转账",Sheet1!$E$5:$E$28252,"&lt;&gt;*调拨*")</f>
        <v>0</v>
      </c>
      <c r="K185" s="32">
        <f>SUMIFS(Sheet1!$F$5:$F$28252,Sheet1!$I$5:$I$28252,$B185,Sheet1!$L$5:$L$28252,$A185,Sheet1!$D$5:$D$28252,"抖音",Sheet1!$E$5:$E$28252,"&lt;&gt;*调拨*")+SUMIFS(Sheet1!$F$5:$F$28252,Sheet1!$I$5:$I$28252,$B185,Sheet1!$L$5:$L$28252,$A185,Sheet1!$E$5:$E$28252,"*抖音*",Sheet1!$D$5:$D$28252,"&lt;&gt;抖音",Sheet1!$D$5:$D$28252,"&lt;&gt;内部转款",Sheet1!$D$5:$D$28252,"&lt;&gt;内部转账",Sheet1!$E$5:$E$28252,"&lt;&gt;*调拨*")</f>
        <v>0</v>
      </c>
      <c r="L185" s="32">
        <f>SUMIFS(Sheet1!$F$5:$F$28252,Sheet1!$I$5:$I$28252,$B185,Sheet1!$L$5:$L$28252,$A185,Sheet1!$D$5:$D$28252,"医卡通",Sheet1!$E$5:$E$28252,"&lt;&gt;*调拨*")+SUMIFS(Sheet1!$F$5:$F$28252,Sheet1!$I$5:$I$28252,$B185,Sheet1!$L$5:$L$28252,$A185,Sheet1!$E$5:$E$28252,"*医卡通*",Sheet1!$D$5:$D$28252,"&lt;&gt;医卡通",Sheet1!$D$5:$D$28252,"&lt;&gt;内部转款",Sheet1!$D$5:$D$28252,"&lt;&gt;内部转账",Sheet1!$E$5:$E$28252,"&lt;&gt;*调拨*")</f>
        <v>0</v>
      </c>
      <c r="M185" s="32">
        <f>SUMIFS(Sheet1!$F$5:$F$28252,Sheet1!$I$5:$I$28252,$B185,Sheet1!$L$5:$L$28252,$A185,Sheet1!$D$5:$D$28252,"企健网",Sheet1!$E$5:$E$28252,"&lt;&gt;*调拨*")+SUMIFS(Sheet1!$F$5:$F$28252,Sheet1!$I$5:$I$28252,$B185,Sheet1!$L$5:$L$28252,$A185,Sheet1!$E$5:$E$28252,"*企健网*",Sheet1!$D$5:$D$28252,"&lt;&gt;企健网",Sheet1!$D$5:$D$28252,"&lt;&gt;内部转款",Sheet1!$D$5:$D$28252,"&lt;&gt;内部转账",Sheet1!$E$5:$E$28252,"&lt;&gt;*调拨*")</f>
        <v>0</v>
      </c>
      <c r="N185" s="32">
        <f>SUMIFS(Sheet1!$F$5:$F$28252,Sheet1!$I$5:$I$28252,$B185,Sheet1!$L$5:$L$28252,$A185,Sheet1!$D$5:$D$28252,"银联",Sheet1!$E$5:$E$28252,"&lt;&gt;*调拨*")+SUMIFS(Sheet1!$F$5:$F$28252,Sheet1!$I$5:$I$28252,$B185,Sheet1!$L$5:$L$28252,$A185,Sheet1!$E$5:$E$28252,"*银联*",Sheet1!$D$5:$D$28252,"&lt;&gt;银联",Sheet1!$D$5:$D$28252,"&lt;&gt;内部转款",Sheet1!$D$5:$D$28252,"&lt;&gt;内部转账",Sheet1!$E$5:$E$28252,"&lt;&gt;*调拨*")</f>
        <v>0</v>
      </c>
      <c r="O185" s="32">
        <f>SUMIFS(Sheet1!$F$5:$F$28252,Sheet1!$I$5:$I$28252,$B185,Sheet1!$L$5:$L$28252,$A185,Sheet1!$D$5:$D$28252,"京东",Sheet1!$E$5:$E$28252,"&lt;&gt;*调拨*")+SUMIFS(Sheet1!$F$5:$F$28252,Sheet1!$I$5:$I$28252,$B185,Sheet1!$L$5:$L$28252,$A185,Sheet1!$E$5:$E$28252,"*京东*",Sheet1!$D$5:$D$28252,"&lt;&gt;京东",Sheet1!$D$5:$D$28252,"&lt;&gt;内部转款",Sheet1!$D$5:$D$28252,"&lt;&gt;内部转账",Sheet1!$E$5:$E$28252,"&lt;&gt;*调拨*")</f>
        <v>0</v>
      </c>
      <c r="P185" s="32">
        <f>SUMIFS(Sheet1!$F$5:$F$28252,Sheet1!$I$5:$I$28252,$B185,Sheet1!$L$5:$L$28252,$A185,Sheet1!$D$5:$D$28252,"药机微信",Sheet1!$E$5:$E$28252,"&lt;&gt;*调拨*")+SUMIFS(Sheet1!$F$5:$F$28252,Sheet1!$I$5:$I$28252,$B185,Sheet1!$L$5:$L$28252,$A185,Sheet1!$E$5:$E$28252,"*药机微信*",Sheet1!$D$5:$D$28252,"&lt;&gt;药机微信",Sheet1!$D$5:$D$28252,"&lt;&gt;内部转款",Sheet1!$D$5:$D$28252,"&lt;&gt;内部转账",Sheet1!$E$5:$E$28252,"&lt;&gt;*调拨*")</f>
        <v>0</v>
      </c>
      <c r="Q185" s="32">
        <f>SUMIFS(Sheet1!$F$5:$F$28252,Sheet1!$I$5:$I$28252,$B185,Sheet1!$L$5:$L$28252,$A185,Sheet1!$D$5:$D$28252,"亲情卡",Sheet1!$E$5:$E$28252,"&lt;&gt;*调拨*")+SUMIFS(Sheet1!$F$5:$F$28252,Sheet1!$I$5:$I$28252,$B185,Sheet1!$L$5:$L$28252,$A185,Sheet1!$E$5:$E$28252,"*亲情卡*",Sheet1!$D$5:$D$28252,"&lt;&gt;亲情卡",Sheet1!$D$5:$D$28252,"&lt;&gt;内部转款",Sheet1!$D$5:$D$28252,"&lt;&gt;内部转账",Sheet1!$E$5:$E$28252,"&lt;&gt;*调拨*")</f>
        <v>0</v>
      </c>
      <c r="R185" s="32">
        <f>SUMIFS(Sheet1!$F$5:$F$28252,Sheet1!$I$5:$I$28252,$B185,Sheet1!$L$5:$L$28252,$A185,Sheet1!$D$5:$D$28252,"优惠券",Sheet1!$E$5:$E$28252,"&lt;&gt;*调拨*")+SUMIFS(Sheet1!$F$5:$F$28252,Sheet1!$I$5:$I$28252,$B185,Sheet1!$L$5:$L$28252,$A185,Sheet1!$E$5:$E$28252,"*优惠券*",Sheet1!$D$5:$D$28252,"&lt;&gt;优惠券",Sheet1!$D$5:$D$28252,"&lt;&gt;内部转款",Sheet1!$D$5:$D$28252,"&lt;&gt;内部转账",Sheet1!$E$5:$E$28252,"&lt;&gt;*调拨*")</f>
        <v>0</v>
      </c>
      <c r="S185" s="32">
        <f>SUMIFS(Sheet1!$F$5:$F$28252,Sheet1!$I$5:$I$28252,$B185,Sheet1!$L$5:$L$28252,$A185,Sheet1!$D$5:$D$28252,"代金券",Sheet1!$E$5:$E$28252,"&lt;&gt;*调拨*")+SUMIFS(Sheet1!$F$5:$F$28252,Sheet1!$I$5:$I$28252,$B185,Sheet1!$L$5:$L$28252,$A185,Sheet1!$E$5:$E$28252,"*代金券*",Sheet1!$D$5:$D$28252,"&lt;&gt;代金券",Sheet1!$D$5:$D$28252,"&lt;&gt;内部转款",Sheet1!$D$5:$D$28252,"&lt;&gt;内部转账",Sheet1!$E$5:$E$28252,"&lt;&gt;*调拨*")</f>
        <v>0</v>
      </c>
      <c r="T185" s="32">
        <f>SUMIFS(Sheet1!$F$5:$F$28252,Sheet1!$I$5:$I$28252,$B185,Sheet1!$L$5:$L$28252,$A185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185,Sheet1!$L$5:$L$28252,$A185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185,Sheet1!$L$5:$L$28252,$A185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185,Sheet1!$L$5:$L$28252,$A185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85" s="32">
        <f>SUMIFS(Sheet1!$F$5:$F$28252,Sheet1!$I$5:$I$28252,$B185,Sheet1!$L$5:$L$28252,$A185,Sheet1!$E$5:$E$28252,"*调拨*")</f>
        <v>0</v>
      </c>
      <c r="V185" s="32">
        <f>SUMIFS(Sheet1!$F$5:$F$28252,Sheet1!$I$5:$I$28252,$B185,Sheet1!$L$5:$L$28252,$A185,Sheet1!$D$5:$D$28252,"储值",Sheet1!$E$5:$E$28252,"&lt;&gt;*调拨*")+SUMIFS(Sheet1!$F$5:$F$28252,Sheet1!$I$5:$I$28252,$B185,Sheet1!$L$5:$L$28252,$A185,Sheet1!$E$5:$E$28252,"*储值*",Sheet1!$D$5:$D$28252,"&lt;&gt;储值",Sheet1!$D$5:$D$28252,"&lt;&gt;内部转款",Sheet1!$D$5:$D$28252,"&lt;&gt;内部转账",Sheet1!$E$5:$E$28252,"&lt;&gt;*调拨*")</f>
        <v>0</v>
      </c>
      <c r="W185" s="32">
        <f>SUMIFS(Sheet1!$F$5:$F$28252,Sheet1!$I$5:$I$28252,$B185,Sheet1!$L$5:$L$28252,$A185,Sheet1!$D$5:$D$28252,"效期",Sheet1!$E$5:$E$28252,"&lt;&gt;*调拨*")+SUMIFS(Sheet1!$F$5:$F$28252,Sheet1!$I$5:$I$28252,$B185,Sheet1!$L$5:$L$28252,$A185,Sheet1!$E$5:$E$28252,"*效期*",Sheet1!$D$5:$D$28252,"&lt;&gt;效期",Sheet1!$D$5:$D$28252,"&lt;&gt;内部转款",Sheet1!$D$5:$D$28252,"&lt;&gt;内部转账",Sheet1!$E$5:$E$28252,"&lt;&gt;*调拨*")</f>
        <v>15.7</v>
      </c>
      <c r="X185" s="32">
        <f>SUMIFS(Sheet1!$F$5:$F$28252,Sheet1!$I$5:$I$28252,$B185,Sheet1!$L$5:$L$28252,$A185,Sheet1!$D$5:$D$28252,"内部转款",Sheet1!$E$5:$E$28252,"&lt;&gt;*调拨*")+SUMIFS(Sheet1!$F$5:$F$28252,Sheet1!$I$5:$I$28252,$B185,Sheet1!$L$5:$L$28252,$A185,Sheet1!$D$5:$D$28252,"内部转账",Sheet1!$E$5:$E$28252,"&lt;&gt;*调拨*")</f>
        <v>0</v>
      </c>
      <c r="Y185" s="32">
        <f t="shared" si="12"/>
        <v>0</v>
      </c>
      <c r="Z185" s="32">
        <f>SUMIFS(Sheet1!$F$5:$F$28252,Sheet1!$I$5:$I$28252,$B185,Sheet1!$L$5:$L$28252,$A185)</f>
        <v>63415.41</v>
      </c>
      <c r="AA185" s="32">
        <f>SUMIFS(Sheet1!$G$5:$G$28252,Sheet1!$I$5:$I$28252,$B185,Sheet1!$L$5:$L$28252,$A185,Sheet1!$D$5:$D$28252,"工资",Sheet1!$E$5:$E$28252,"&lt;&gt;*调拨*")+SUMIFS(Sheet1!$G$5:$G$28252,Sheet1!$I$5:$I$28252,$B185,Sheet1!$L$5:$L$28252,$A185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5" s="32">
        <f>SUMIFS(Sheet1!$G$5:$G$28252,Sheet1!$I$5:$I$28252,$B185,Sheet1!$L$5:$L$28252,$A185,Sheet1!$D$5:$D$28252,"水费",Sheet1!$E$5:$E$28252,"&lt;&gt;*调拨*")+SUMIFS(Sheet1!$G$5:$G$28252,Sheet1!$I$5:$I$28252,$B185,Sheet1!$L$5:$L$28252,$A185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5" s="32">
        <f>SUMIFS(Sheet1!$G$5:$G$28252,Sheet1!$I$5:$I$28252,$B185,Sheet1!$L$5:$L$28252,$A185,Sheet1!$D$5:$D$28252,"电费",Sheet1!$E$5:$E$28252,"&lt;&gt;*调拨*")+SUMIFS(Sheet1!$G$5:$G$28252,Sheet1!$I$5:$I$28252,$B185,Sheet1!$L$5:$L$28252,$A185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5" s="32">
        <f>SUMIFS(Sheet1!$G$5:$G$28252,Sheet1!$I$5:$I$28252,$B185,Sheet1!$L$5:$L$28252,$A185,Sheet1!$D$5:$D$28252,"宽带费",Sheet1!$E$5:$E$28252,"&lt;&gt;*调拨*")+SUMIFS(Sheet1!$G$5:$G$28252,Sheet1!$I$5:$I$28252,$B185,Sheet1!$L$5:$L$28252,$A185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5" s="32">
        <f>SUMIFS(Sheet1!$G$5:$G$28252,Sheet1!$I$5:$I$28252,$B185,Sheet1!$L$5:$L$28252,$A185,Sheet1!$D$5:$D$28252,"办公费",Sheet1!$E$5:$E$28252,"&lt;&gt;*调拨*")+SUMIFS(Sheet1!$G$5:$G$28252,Sheet1!$I$5:$I$28252,$B185,Sheet1!$L$5:$L$28252,$A185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5" s="32">
        <f>SUMIFS(Sheet1!$G$5:$G$28252,Sheet1!$I$5:$I$28252,$B185,Sheet1!$L$5:$L$28252,$A185,Sheet1!$D$5:$D$28252,"话费",Sheet1!$E$5:$E$28252,"&lt;&gt;*调拨*")+SUMIFS(Sheet1!$G$5:$G$28252,Sheet1!$I$5:$I$28252,$B185,Sheet1!$L$5:$L$28252,$A185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5" s="32">
        <f>SUMIFS(Sheet1!$G$5:$G$28252,Sheet1!$I$5:$I$28252,$B185,Sheet1!$L$5:$L$28252,$A185,Sheet1!$D$5:$D$28252,"房租",Sheet1!$E$5:$E$28252,"&lt;&gt;*调拨*")+SUMIFS(Sheet1!$G$5:$G$28252,Sheet1!$I$5:$I$28252,$B185,Sheet1!$L$5:$L$28252,$A185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5" s="32">
        <f>SUMIFS(Sheet1!$G$5:$G$28252,Sheet1!$I$5:$I$28252,$B185,Sheet1!$L$5:$L$28252,$A185,Sheet1!$E$5:$E$28252,"*调拨*")</f>
        <v>0</v>
      </c>
      <c r="AI185" s="32">
        <f>SUMIFS(Sheet1!$G$5:$G$28252,Sheet1!$I$5:$I$28252,$B185,Sheet1!$L$5:$L$28252,$A185,Sheet1!$D$5:$D$28252,"内部转款",Sheet1!$E$5:$E$28252,"&lt;&gt;*调拨*")+SUMIFS(Sheet1!$G$5:$G$28252,Sheet1!$I$5:$I$28252,$B185,Sheet1!$L$5:$L$28252,$A185,Sheet1!$D$5:$D$28252,"内部转账",Sheet1!$E$5:$E$28252,"&lt;&gt;*调拨*")</f>
        <v>0</v>
      </c>
      <c r="AJ185" s="32">
        <f t="shared" si="13"/>
        <v>6144.06</v>
      </c>
      <c r="AK185" s="32">
        <f>SUMIFS(Sheet1!$G$5:$G$28252,Sheet1!$I$5:$I$28252,$B185,Sheet1!$L$5:$L$28252,$A185)</f>
        <v>6144.06</v>
      </c>
      <c r="AL185" s="32">
        <f t="shared" si="14"/>
        <v>57271.35</v>
      </c>
    </row>
    <row r="186" ht="16.5" spans="1:38">
      <c r="A186" s="30">
        <v>202603</v>
      </c>
      <c r="B186" s="31" t="s">
        <v>35</v>
      </c>
      <c r="C186" s="32">
        <f>SUMIFS(Sheet1!$F$5:$F$28252,Sheet1!$I$5:$I$28252,$B186,Sheet1!$L$5:$L$28252,$A186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5678.99</v>
      </c>
      <c r="D186" s="32">
        <f>SUMIFS(Sheet1!$F$5:$F$28252,Sheet1!$I$5:$I$28252,$B186,Sheet1!$L$5:$L$28252,$A186,Sheet1!$D$5:$D$28252,"医保即时拨付",Sheet1!$E$5:$E$28252,"&lt;&gt;*调拨*")+SUMIFS(Sheet1!$F$5:$F$28252,Sheet1!$I$5:$I$28252,$B186,Sheet1!$L$5:$L$28252,$A186,Sheet1!$E$5:$E$28252,"*医保即时拨付*",Sheet1!$D$5:$D$28252,"&lt;&gt;医保即时拨付",Sheet1!$D$5:$D$28252,"&lt;&gt;内部转款",Sheet1!$D$5:$D$28252,"&lt;&gt;内部转账",Sheet1!$E$5:$E$28252,"&lt;&gt;*调拨*")</f>
        <v>3427.98</v>
      </c>
      <c r="E186" s="32">
        <f>SUMIFS(Sheet1!$F$5:$F$28252,Sheet1!$I$5:$I$28252,$B186,Sheet1!$L$5:$L$28252,$A186,Sheet1!$D$5:$D$28252,"医保",Sheet1!$E$5:$E$28252,"&lt;&gt;*调拨*",Sheet1!$E$5:$E$28252,"&lt;&gt;*医保即时拨付*")+SUMIFS(Sheet1!$F$5:$F$28252,Sheet1!$I$5:$I$28252,$B186,Sheet1!$L$5:$L$28252,$A186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4097.51</v>
      </c>
      <c r="F186" s="32">
        <f>SUMIFS(Sheet1!$F$5:$F$28252,Sheet1!$I$5:$I$28252,$B186,Sheet1!$L$5:$L$28252,$A186,Sheet1!$D$5:$D$28252,"聚合",Sheet1!$E$5:$E$28252,"&lt;&gt;*调拨*")+SUMIFS(Sheet1!$F$5:$F$28252,Sheet1!$I$5:$I$28252,$B186,Sheet1!$L$5:$L$28252,$A186,Sheet1!$E$5:$E$28252,"*聚合*",Sheet1!$D$5:$D$28252,"&lt;&gt;聚合",Sheet1!$D$5:$D$28252,"&lt;&gt;内部转款",Sheet1!$D$5:$D$28252,"&lt;&gt;内部转账",Sheet1!$E$5:$E$28252,"&lt;&gt;*调拨*")</f>
        <v>15405.25</v>
      </c>
      <c r="G186" s="32">
        <f>SUMIFS(Sheet1!$F$5:$F$28252,Sheet1!$I$5:$I$28252,$B186,Sheet1!$L$5:$L$28252,$A186,Sheet1!$D$5:$D$28252,"24小时微信",Sheet1!$E$5:$E$28252,"&lt;&gt;*调拨*")+SUMIFS(Sheet1!$F$5:$F$28252,Sheet1!$I$5:$I$28252,$B186,Sheet1!$L$5:$L$28252,$A186,Sheet1!$E$5:$E$28252,"*24小时微信*",Sheet1!$D$5:$D$28252,"&lt;&gt;24小时微信",Sheet1!$D$5:$D$28252,"&lt;&gt;内部转款",Sheet1!$D$5:$D$28252,"&lt;&gt;内部转账",Sheet1!$E$5:$E$28252,"&lt;&gt;*调拨*")</f>
        <v>0</v>
      </c>
      <c r="H186" s="32">
        <f>SUMIFS(Sheet1!$F$5:$F$28252,Sheet1!$I$5:$I$28252,$B186,Sheet1!$L$5:$L$28252,$A186,Sheet1!$D$5:$D$28252,"美团",Sheet1!$E$5:$E$28252,"&lt;&gt;*调拨*")+SUMIFS(Sheet1!$F$5:$F$28252,Sheet1!$I$5:$I$28252,$B186,Sheet1!$L$5:$L$28252,$A186,Sheet1!$E$5:$E$28252,"*美团*",Sheet1!$D$5:$D$28252,"&lt;&gt;美团",Sheet1!$D$5:$D$28252,"&lt;&gt;内部转款",Sheet1!$D$5:$D$28252,"&lt;&gt;内部转账",Sheet1!$E$5:$E$28252,"&lt;&gt;*调拨*")</f>
        <v>96.63</v>
      </c>
      <c r="I186" s="32">
        <f>SUMIFS(Sheet1!$F$5:$F$28252,Sheet1!$I$5:$I$28252,$B186,Sheet1!$L$5:$L$28252,$A186,Sheet1!$D$5:$D$28252,"饿了么",Sheet1!$E$5:$E$28252,"&lt;&gt;*调拨*")+SUMIFS(Sheet1!$F$5:$F$28252,Sheet1!$I$5:$I$28252,$B186,Sheet1!$L$5:$L$28252,$A186,Sheet1!$E$5:$E$28252,"*饿了么*",Sheet1!$D$5:$D$28252,"&lt;&gt;饿了么",Sheet1!$D$5:$D$28252,"&lt;&gt;内部转款",Sheet1!$D$5:$D$28252,"&lt;&gt;内部转账",Sheet1!$E$5:$E$28252,"&lt;&gt;*调拨*")</f>
        <v>93.66</v>
      </c>
      <c r="J186" s="32">
        <f>SUMIFS(Sheet1!$F$5:$F$28252,Sheet1!$I$5:$I$28252,$B186,Sheet1!$L$5:$L$28252,$A186,Sheet1!$D$5:$D$28252,"健E卡",Sheet1!$E$5:$E$28252,"&lt;&gt;*调拨*")+SUMIFS(Sheet1!$F$5:$F$28252,Sheet1!$I$5:$I$28252,$B186,Sheet1!$L$5:$L$28252,$A186,Sheet1!$E$5:$E$28252,"*健E卡*",Sheet1!$D$5:$D$28252,"&lt;&gt;健E卡",Sheet1!$D$5:$D$28252,"&lt;&gt;内部转款",Sheet1!$D$5:$D$28252,"&lt;&gt;内部转账",Sheet1!$E$5:$E$28252,"&lt;&gt;*调拨*")</f>
        <v>0</v>
      </c>
      <c r="K186" s="32">
        <f>SUMIFS(Sheet1!$F$5:$F$28252,Sheet1!$I$5:$I$28252,$B186,Sheet1!$L$5:$L$28252,$A186,Sheet1!$D$5:$D$28252,"抖音",Sheet1!$E$5:$E$28252,"&lt;&gt;*调拨*")+SUMIFS(Sheet1!$F$5:$F$28252,Sheet1!$I$5:$I$28252,$B186,Sheet1!$L$5:$L$28252,$A186,Sheet1!$E$5:$E$28252,"*抖音*",Sheet1!$D$5:$D$28252,"&lt;&gt;抖音",Sheet1!$D$5:$D$28252,"&lt;&gt;内部转款",Sheet1!$D$5:$D$28252,"&lt;&gt;内部转账",Sheet1!$E$5:$E$28252,"&lt;&gt;*调拨*")</f>
        <v>0</v>
      </c>
      <c r="L186" s="32">
        <f>SUMIFS(Sheet1!$F$5:$F$28252,Sheet1!$I$5:$I$28252,$B186,Sheet1!$L$5:$L$28252,$A186,Sheet1!$D$5:$D$28252,"医卡通",Sheet1!$E$5:$E$28252,"&lt;&gt;*调拨*")+SUMIFS(Sheet1!$F$5:$F$28252,Sheet1!$I$5:$I$28252,$B186,Sheet1!$L$5:$L$28252,$A186,Sheet1!$E$5:$E$28252,"*医卡通*",Sheet1!$D$5:$D$28252,"&lt;&gt;医卡通",Sheet1!$D$5:$D$28252,"&lt;&gt;内部转款",Sheet1!$D$5:$D$28252,"&lt;&gt;内部转账",Sheet1!$E$5:$E$28252,"&lt;&gt;*调拨*")</f>
        <v>0</v>
      </c>
      <c r="M186" s="32">
        <f>SUMIFS(Sheet1!$F$5:$F$28252,Sheet1!$I$5:$I$28252,$B186,Sheet1!$L$5:$L$28252,$A186,Sheet1!$D$5:$D$28252,"企健网",Sheet1!$E$5:$E$28252,"&lt;&gt;*调拨*")+SUMIFS(Sheet1!$F$5:$F$28252,Sheet1!$I$5:$I$28252,$B186,Sheet1!$L$5:$L$28252,$A186,Sheet1!$E$5:$E$28252,"*企健网*",Sheet1!$D$5:$D$28252,"&lt;&gt;企健网",Sheet1!$D$5:$D$28252,"&lt;&gt;内部转款",Sheet1!$D$5:$D$28252,"&lt;&gt;内部转账",Sheet1!$E$5:$E$28252,"&lt;&gt;*调拨*")</f>
        <v>0</v>
      </c>
      <c r="N186" s="32">
        <f>SUMIFS(Sheet1!$F$5:$F$28252,Sheet1!$I$5:$I$28252,$B186,Sheet1!$L$5:$L$28252,$A186,Sheet1!$D$5:$D$28252,"银联",Sheet1!$E$5:$E$28252,"&lt;&gt;*调拨*")+SUMIFS(Sheet1!$F$5:$F$28252,Sheet1!$I$5:$I$28252,$B186,Sheet1!$L$5:$L$28252,$A186,Sheet1!$E$5:$E$28252,"*银联*",Sheet1!$D$5:$D$28252,"&lt;&gt;银联",Sheet1!$D$5:$D$28252,"&lt;&gt;内部转款",Sheet1!$D$5:$D$28252,"&lt;&gt;内部转账",Sheet1!$E$5:$E$28252,"&lt;&gt;*调拨*")</f>
        <v>0</v>
      </c>
      <c r="O186" s="32">
        <f>SUMIFS(Sheet1!$F$5:$F$28252,Sheet1!$I$5:$I$28252,$B186,Sheet1!$L$5:$L$28252,$A186,Sheet1!$D$5:$D$28252,"京东",Sheet1!$E$5:$E$28252,"&lt;&gt;*调拨*")+SUMIFS(Sheet1!$F$5:$F$28252,Sheet1!$I$5:$I$28252,$B186,Sheet1!$L$5:$L$28252,$A186,Sheet1!$E$5:$E$28252,"*京东*",Sheet1!$D$5:$D$28252,"&lt;&gt;京东",Sheet1!$D$5:$D$28252,"&lt;&gt;内部转款",Sheet1!$D$5:$D$28252,"&lt;&gt;内部转账",Sheet1!$E$5:$E$28252,"&lt;&gt;*调拨*")</f>
        <v>0</v>
      </c>
      <c r="P186" s="32">
        <f>SUMIFS(Sheet1!$F$5:$F$28252,Sheet1!$I$5:$I$28252,$B186,Sheet1!$L$5:$L$28252,$A186,Sheet1!$D$5:$D$28252,"药机微信",Sheet1!$E$5:$E$28252,"&lt;&gt;*调拨*")+SUMIFS(Sheet1!$F$5:$F$28252,Sheet1!$I$5:$I$28252,$B186,Sheet1!$L$5:$L$28252,$A186,Sheet1!$E$5:$E$28252,"*药机微信*",Sheet1!$D$5:$D$28252,"&lt;&gt;药机微信",Sheet1!$D$5:$D$28252,"&lt;&gt;内部转款",Sheet1!$D$5:$D$28252,"&lt;&gt;内部转账",Sheet1!$E$5:$E$28252,"&lt;&gt;*调拨*")</f>
        <v>0</v>
      </c>
      <c r="Q186" s="32">
        <f>SUMIFS(Sheet1!$F$5:$F$28252,Sheet1!$I$5:$I$28252,$B186,Sheet1!$L$5:$L$28252,$A186,Sheet1!$D$5:$D$28252,"亲情卡",Sheet1!$E$5:$E$28252,"&lt;&gt;*调拨*")+SUMIFS(Sheet1!$F$5:$F$28252,Sheet1!$I$5:$I$28252,$B186,Sheet1!$L$5:$L$28252,$A186,Sheet1!$E$5:$E$28252,"*亲情卡*",Sheet1!$D$5:$D$28252,"&lt;&gt;亲情卡",Sheet1!$D$5:$D$28252,"&lt;&gt;内部转款",Sheet1!$D$5:$D$28252,"&lt;&gt;内部转账",Sheet1!$E$5:$E$28252,"&lt;&gt;*调拨*")</f>
        <v>0</v>
      </c>
      <c r="R186" s="32">
        <f>SUMIFS(Sheet1!$F$5:$F$28252,Sheet1!$I$5:$I$28252,$B186,Sheet1!$L$5:$L$28252,$A186,Sheet1!$D$5:$D$28252,"优惠券",Sheet1!$E$5:$E$28252,"&lt;&gt;*调拨*")+SUMIFS(Sheet1!$F$5:$F$28252,Sheet1!$I$5:$I$28252,$B186,Sheet1!$L$5:$L$28252,$A186,Sheet1!$E$5:$E$28252,"*优惠券*",Sheet1!$D$5:$D$28252,"&lt;&gt;优惠券",Sheet1!$D$5:$D$28252,"&lt;&gt;内部转款",Sheet1!$D$5:$D$28252,"&lt;&gt;内部转账",Sheet1!$E$5:$E$28252,"&lt;&gt;*调拨*")</f>
        <v>0</v>
      </c>
      <c r="S186" s="32">
        <f>SUMIFS(Sheet1!$F$5:$F$28252,Sheet1!$I$5:$I$28252,$B186,Sheet1!$L$5:$L$28252,$A186,Sheet1!$D$5:$D$28252,"代金券",Sheet1!$E$5:$E$28252,"&lt;&gt;*调拨*")+SUMIFS(Sheet1!$F$5:$F$28252,Sheet1!$I$5:$I$28252,$B186,Sheet1!$L$5:$L$28252,$A186,Sheet1!$E$5:$E$28252,"*代金券*",Sheet1!$D$5:$D$28252,"&lt;&gt;代金券",Sheet1!$D$5:$D$28252,"&lt;&gt;内部转款",Sheet1!$D$5:$D$28252,"&lt;&gt;内部转账",Sheet1!$E$5:$E$28252,"&lt;&gt;*调拨*")</f>
        <v>0</v>
      </c>
      <c r="T186" s="32">
        <f>SUMIFS(Sheet1!$F$5:$F$28252,Sheet1!$I$5:$I$28252,$B186,Sheet1!$L$5:$L$28252,$A186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186,Sheet1!$L$5:$L$28252,$A186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186,Sheet1!$L$5:$L$28252,$A186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186,Sheet1!$L$5:$L$28252,$A186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86" s="32">
        <f>SUMIFS(Sheet1!$F$5:$F$28252,Sheet1!$I$5:$I$28252,$B186,Sheet1!$L$5:$L$28252,$A186,Sheet1!$E$5:$E$28252,"*调拨*")</f>
        <v>0</v>
      </c>
      <c r="V186" s="32">
        <f>SUMIFS(Sheet1!$F$5:$F$28252,Sheet1!$I$5:$I$28252,$B186,Sheet1!$L$5:$L$28252,$A186,Sheet1!$D$5:$D$28252,"储值",Sheet1!$E$5:$E$28252,"&lt;&gt;*调拨*")+SUMIFS(Sheet1!$F$5:$F$28252,Sheet1!$I$5:$I$28252,$B186,Sheet1!$L$5:$L$28252,$A186,Sheet1!$E$5:$E$28252,"*储值*",Sheet1!$D$5:$D$28252,"&lt;&gt;储值",Sheet1!$D$5:$D$28252,"&lt;&gt;内部转款",Sheet1!$D$5:$D$28252,"&lt;&gt;内部转账",Sheet1!$E$5:$E$28252,"&lt;&gt;*调拨*")</f>
        <v>0</v>
      </c>
      <c r="W186" s="32">
        <f>SUMIFS(Sheet1!$F$5:$F$28252,Sheet1!$I$5:$I$28252,$B186,Sheet1!$L$5:$L$28252,$A186,Sheet1!$D$5:$D$28252,"效期",Sheet1!$E$5:$E$28252,"&lt;&gt;*调拨*")+SUMIFS(Sheet1!$F$5:$F$28252,Sheet1!$I$5:$I$28252,$B186,Sheet1!$L$5:$L$28252,$A186,Sheet1!$E$5:$E$28252,"*效期*",Sheet1!$D$5:$D$28252,"&lt;&gt;效期",Sheet1!$D$5:$D$28252,"&lt;&gt;内部转款",Sheet1!$D$5:$D$28252,"&lt;&gt;内部转账",Sheet1!$E$5:$E$28252,"&lt;&gt;*调拨*")</f>
        <v>40.6</v>
      </c>
      <c r="X186" s="32">
        <f>SUMIFS(Sheet1!$F$5:$F$28252,Sheet1!$I$5:$I$28252,$B186,Sheet1!$L$5:$L$28252,$A186,Sheet1!$D$5:$D$28252,"内部转款",Sheet1!$E$5:$E$28252,"&lt;&gt;*调拨*")+SUMIFS(Sheet1!$F$5:$F$28252,Sheet1!$I$5:$I$28252,$B186,Sheet1!$L$5:$L$28252,$A186,Sheet1!$D$5:$D$28252,"内部转账",Sheet1!$E$5:$E$28252,"&lt;&gt;*调拨*")</f>
        <v>0</v>
      </c>
      <c r="Y186" s="32">
        <f t="shared" si="12"/>
        <v>0</v>
      </c>
      <c r="Z186" s="32">
        <f>SUMIFS(Sheet1!$F$5:$F$28252,Sheet1!$I$5:$I$28252,$B186,Sheet1!$L$5:$L$28252,$A186)</f>
        <v>28840.62</v>
      </c>
      <c r="AA186" s="32">
        <f>SUMIFS(Sheet1!$G$5:$G$28252,Sheet1!$I$5:$I$28252,$B186,Sheet1!$L$5:$L$28252,$A186,Sheet1!$D$5:$D$28252,"工资",Sheet1!$E$5:$E$28252,"&lt;&gt;*调拨*")+SUMIFS(Sheet1!$G$5:$G$28252,Sheet1!$I$5:$I$28252,$B186,Sheet1!$L$5:$L$28252,$A186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6" s="32">
        <f>SUMIFS(Sheet1!$G$5:$G$28252,Sheet1!$I$5:$I$28252,$B186,Sheet1!$L$5:$L$28252,$A186,Sheet1!$D$5:$D$28252,"水费",Sheet1!$E$5:$E$28252,"&lt;&gt;*调拨*")+SUMIFS(Sheet1!$G$5:$G$28252,Sheet1!$I$5:$I$28252,$B186,Sheet1!$L$5:$L$28252,$A186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6" s="32">
        <f>SUMIFS(Sheet1!$G$5:$G$28252,Sheet1!$I$5:$I$28252,$B186,Sheet1!$L$5:$L$28252,$A186,Sheet1!$D$5:$D$28252,"电费",Sheet1!$E$5:$E$28252,"&lt;&gt;*调拨*")+SUMIFS(Sheet1!$G$5:$G$28252,Sheet1!$I$5:$I$28252,$B186,Sheet1!$L$5:$L$28252,$A186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6" s="32">
        <f>SUMIFS(Sheet1!$G$5:$G$28252,Sheet1!$I$5:$I$28252,$B186,Sheet1!$L$5:$L$28252,$A186,Sheet1!$D$5:$D$28252,"宽带费",Sheet1!$E$5:$E$28252,"&lt;&gt;*调拨*")+SUMIFS(Sheet1!$G$5:$G$28252,Sheet1!$I$5:$I$28252,$B186,Sheet1!$L$5:$L$28252,$A186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6" s="32">
        <f>SUMIFS(Sheet1!$G$5:$G$28252,Sheet1!$I$5:$I$28252,$B186,Sheet1!$L$5:$L$28252,$A186,Sheet1!$D$5:$D$28252,"办公费",Sheet1!$E$5:$E$28252,"&lt;&gt;*调拨*")+SUMIFS(Sheet1!$G$5:$G$28252,Sheet1!$I$5:$I$28252,$B186,Sheet1!$L$5:$L$28252,$A186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6" s="32">
        <f>SUMIFS(Sheet1!$G$5:$G$28252,Sheet1!$I$5:$I$28252,$B186,Sheet1!$L$5:$L$28252,$A186,Sheet1!$D$5:$D$28252,"话费",Sheet1!$E$5:$E$28252,"&lt;&gt;*调拨*")+SUMIFS(Sheet1!$G$5:$G$28252,Sheet1!$I$5:$I$28252,$B186,Sheet1!$L$5:$L$28252,$A186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6" s="32">
        <f>SUMIFS(Sheet1!$G$5:$G$28252,Sheet1!$I$5:$I$28252,$B186,Sheet1!$L$5:$L$28252,$A186,Sheet1!$D$5:$D$28252,"房租",Sheet1!$E$5:$E$28252,"&lt;&gt;*调拨*")+SUMIFS(Sheet1!$G$5:$G$28252,Sheet1!$I$5:$I$28252,$B186,Sheet1!$L$5:$L$28252,$A186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6" s="32">
        <f>SUMIFS(Sheet1!$G$5:$G$28252,Sheet1!$I$5:$I$28252,$B186,Sheet1!$L$5:$L$28252,$A186,Sheet1!$E$5:$E$28252,"*调拨*")</f>
        <v>0</v>
      </c>
      <c r="AI186" s="32">
        <f>SUMIFS(Sheet1!$G$5:$G$28252,Sheet1!$I$5:$I$28252,$B186,Sheet1!$L$5:$L$28252,$A186,Sheet1!$D$5:$D$28252,"内部转款",Sheet1!$E$5:$E$28252,"&lt;&gt;*调拨*")+SUMIFS(Sheet1!$G$5:$G$28252,Sheet1!$I$5:$I$28252,$B186,Sheet1!$L$5:$L$28252,$A186,Sheet1!$D$5:$D$28252,"内部转账",Sheet1!$E$5:$E$28252,"&lt;&gt;*调拨*")</f>
        <v>0</v>
      </c>
      <c r="AJ186" s="32">
        <f t="shared" si="13"/>
        <v>4444.18</v>
      </c>
      <c r="AK186" s="32">
        <f>SUMIFS(Sheet1!$G$5:$G$28252,Sheet1!$I$5:$I$28252,$B186,Sheet1!$L$5:$L$28252,$A186)</f>
        <v>4444.18</v>
      </c>
      <c r="AL186" s="32">
        <f t="shared" si="14"/>
        <v>24396.44</v>
      </c>
    </row>
    <row r="187" ht="16.5" spans="1:38">
      <c r="A187" s="30">
        <v>202603</v>
      </c>
      <c r="B187" s="31" t="s">
        <v>101</v>
      </c>
      <c r="C187" s="32">
        <f>SUMIFS(Sheet1!$F$5:$F$28252,Sheet1!$I$5:$I$28252,$B187,Sheet1!$L$5:$L$28252,$A187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33645.22</v>
      </c>
      <c r="D187" s="32">
        <f>SUMIFS(Sheet1!$F$5:$F$28252,Sheet1!$I$5:$I$28252,$B187,Sheet1!$L$5:$L$28252,$A187,Sheet1!$D$5:$D$28252,"医保即时拨付",Sheet1!$E$5:$E$28252,"&lt;&gt;*调拨*")+SUMIFS(Sheet1!$F$5:$F$28252,Sheet1!$I$5:$I$28252,$B187,Sheet1!$L$5:$L$28252,$A187,Sheet1!$E$5:$E$28252,"*医保即时拨付*",Sheet1!$D$5:$D$28252,"&lt;&gt;医保即时拨付",Sheet1!$D$5:$D$28252,"&lt;&gt;内部转款",Sheet1!$D$5:$D$28252,"&lt;&gt;内部转账",Sheet1!$E$5:$E$28252,"&lt;&gt;*调拨*")</f>
        <v>3617.24</v>
      </c>
      <c r="E187" s="32">
        <f>SUMIFS(Sheet1!$F$5:$F$28252,Sheet1!$I$5:$I$28252,$B187,Sheet1!$L$5:$L$28252,$A187,Sheet1!$D$5:$D$28252,"医保",Sheet1!$E$5:$E$28252,"&lt;&gt;*调拨*",Sheet1!$E$5:$E$28252,"&lt;&gt;*医保即时拨付*")+SUMIFS(Sheet1!$F$5:$F$28252,Sheet1!$I$5:$I$28252,$B187,Sheet1!$L$5:$L$28252,$A187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7677.66</v>
      </c>
      <c r="F187" s="32">
        <f>SUMIFS(Sheet1!$F$5:$F$28252,Sheet1!$I$5:$I$28252,$B187,Sheet1!$L$5:$L$28252,$A187,Sheet1!$D$5:$D$28252,"聚合",Sheet1!$E$5:$E$28252,"&lt;&gt;*调拨*")+SUMIFS(Sheet1!$F$5:$F$28252,Sheet1!$I$5:$I$28252,$B187,Sheet1!$L$5:$L$28252,$A187,Sheet1!$E$5:$E$28252,"*聚合*",Sheet1!$D$5:$D$28252,"&lt;&gt;聚合",Sheet1!$D$5:$D$28252,"&lt;&gt;内部转款",Sheet1!$D$5:$D$28252,"&lt;&gt;内部转账",Sheet1!$E$5:$E$28252,"&lt;&gt;*调拨*")</f>
        <v>30707.69</v>
      </c>
      <c r="G187" s="32">
        <f>SUMIFS(Sheet1!$F$5:$F$28252,Sheet1!$I$5:$I$28252,$B187,Sheet1!$L$5:$L$28252,$A187,Sheet1!$D$5:$D$28252,"24小时微信",Sheet1!$E$5:$E$28252,"&lt;&gt;*调拨*")+SUMIFS(Sheet1!$F$5:$F$28252,Sheet1!$I$5:$I$28252,$B187,Sheet1!$L$5:$L$28252,$A187,Sheet1!$E$5:$E$28252,"*24小时微信*",Sheet1!$D$5:$D$28252,"&lt;&gt;24小时微信",Sheet1!$D$5:$D$28252,"&lt;&gt;内部转款",Sheet1!$D$5:$D$28252,"&lt;&gt;内部转账",Sheet1!$E$5:$E$28252,"&lt;&gt;*调拨*")</f>
        <v>0</v>
      </c>
      <c r="H187" s="32">
        <f>SUMIFS(Sheet1!$F$5:$F$28252,Sheet1!$I$5:$I$28252,$B187,Sheet1!$L$5:$L$28252,$A187,Sheet1!$D$5:$D$28252,"美团",Sheet1!$E$5:$E$28252,"&lt;&gt;*调拨*")+SUMIFS(Sheet1!$F$5:$F$28252,Sheet1!$I$5:$I$28252,$B187,Sheet1!$L$5:$L$28252,$A187,Sheet1!$E$5:$E$28252,"*美团*",Sheet1!$D$5:$D$28252,"&lt;&gt;美团",Sheet1!$D$5:$D$28252,"&lt;&gt;内部转款",Sheet1!$D$5:$D$28252,"&lt;&gt;内部转账",Sheet1!$E$5:$E$28252,"&lt;&gt;*调拨*")</f>
        <v>0</v>
      </c>
      <c r="I187" s="32">
        <f>SUMIFS(Sheet1!$F$5:$F$28252,Sheet1!$I$5:$I$28252,$B187,Sheet1!$L$5:$L$28252,$A187,Sheet1!$D$5:$D$28252,"饿了么",Sheet1!$E$5:$E$28252,"&lt;&gt;*调拨*")+SUMIFS(Sheet1!$F$5:$F$28252,Sheet1!$I$5:$I$28252,$B187,Sheet1!$L$5:$L$28252,$A187,Sheet1!$E$5:$E$28252,"*饿了么*",Sheet1!$D$5:$D$28252,"&lt;&gt;饿了么",Sheet1!$D$5:$D$28252,"&lt;&gt;内部转款",Sheet1!$D$5:$D$28252,"&lt;&gt;内部转账",Sheet1!$E$5:$E$28252,"&lt;&gt;*调拨*")</f>
        <v>0</v>
      </c>
      <c r="J187" s="32">
        <f>SUMIFS(Sheet1!$F$5:$F$28252,Sheet1!$I$5:$I$28252,$B187,Sheet1!$L$5:$L$28252,$A187,Sheet1!$D$5:$D$28252,"健E卡",Sheet1!$E$5:$E$28252,"&lt;&gt;*调拨*")+SUMIFS(Sheet1!$F$5:$F$28252,Sheet1!$I$5:$I$28252,$B187,Sheet1!$L$5:$L$28252,$A187,Sheet1!$E$5:$E$28252,"*健E卡*",Sheet1!$D$5:$D$28252,"&lt;&gt;健E卡",Sheet1!$D$5:$D$28252,"&lt;&gt;内部转款",Sheet1!$D$5:$D$28252,"&lt;&gt;内部转账",Sheet1!$E$5:$E$28252,"&lt;&gt;*调拨*")</f>
        <v>0</v>
      </c>
      <c r="K187" s="32">
        <f>SUMIFS(Sheet1!$F$5:$F$28252,Sheet1!$I$5:$I$28252,$B187,Sheet1!$L$5:$L$28252,$A187,Sheet1!$D$5:$D$28252,"抖音",Sheet1!$E$5:$E$28252,"&lt;&gt;*调拨*")+SUMIFS(Sheet1!$F$5:$F$28252,Sheet1!$I$5:$I$28252,$B187,Sheet1!$L$5:$L$28252,$A187,Sheet1!$E$5:$E$28252,"*抖音*",Sheet1!$D$5:$D$28252,"&lt;&gt;抖音",Sheet1!$D$5:$D$28252,"&lt;&gt;内部转款",Sheet1!$D$5:$D$28252,"&lt;&gt;内部转账",Sheet1!$E$5:$E$28252,"&lt;&gt;*调拨*")</f>
        <v>0</v>
      </c>
      <c r="L187" s="32">
        <f>SUMIFS(Sheet1!$F$5:$F$28252,Sheet1!$I$5:$I$28252,$B187,Sheet1!$L$5:$L$28252,$A187,Sheet1!$D$5:$D$28252,"医卡通",Sheet1!$E$5:$E$28252,"&lt;&gt;*调拨*")+SUMIFS(Sheet1!$F$5:$F$28252,Sheet1!$I$5:$I$28252,$B187,Sheet1!$L$5:$L$28252,$A187,Sheet1!$E$5:$E$28252,"*医卡通*",Sheet1!$D$5:$D$28252,"&lt;&gt;医卡通",Sheet1!$D$5:$D$28252,"&lt;&gt;内部转款",Sheet1!$D$5:$D$28252,"&lt;&gt;内部转账",Sheet1!$E$5:$E$28252,"&lt;&gt;*调拨*")</f>
        <v>0</v>
      </c>
      <c r="M187" s="32">
        <f>SUMIFS(Sheet1!$F$5:$F$28252,Sheet1!$I$5:$I$28252,$B187,Sheet1!$L$5:$L$28252,$A187,Sheet1!$D$5:$D$28252,"企健网",Sheet1!$E$5:$E$28252,"&lt;&gt;*调拨*")+SUMIFS(Sheet1!$F$5:$F$28252,Sheet1!$I$5:$I$28252,$B187,Sheet1!$L$5:$L$28252,$A187,Sheet1!$E$5:$E$28252,"*企健网*",Sheet1!$D$5:$D$28252,"&lt;&gt;企健网",Sheet1!$D$5:$D$28252,"&lt;&gt;内部转款",Sheet1!$D$5:$D$28252,"&lt;&gt;内部转账",Sheet1!$E$5:$E$28252,"&lt;&gt;*调拨*")</f>
        <v>0</v>
      </c>
      <c r="N187" s="32">
        <f>SUMIFS(Sheet1!$F$5:$F$28252,Sheet1!$I$5:$I$28252,$B187,Sheet1!$L$5:$L$28252,$A187,Sheet1!$D$5:$D$28252,"银联",Sheet1!$E$5:$E$28252,"&lt;&gt;*调拨*")+SUMIFS(Sheet1!$F$5:$F$28252,Sheet1!$I$5:$I$28252,$B187,Sheet1!$L$5:$L$28252,$A187,Sheet1!$E$5:$E$28252,"*银联*",Sheet1!$D$5:$D$28252,"&lt;&gt;银联",Sheet1!$D$5:$D$28252,"&lt;&gt;内部转款",Sheet1!$D$5:$D$28252,"&lt;&gt;内部转账",Sheet1!$E$5:$E$28252,"&lt;&gt;*调拨*")</f>
        <v>0</v>
      </c>
      <c r="O187" s="32">
        <f>SUMIFS(Sheet1!$F$5:$F$28252,Sheet1!$I$5:$I$28252,$B187,Sheet1!$L$5:$L$28252,$A187,Sheet1!$D$5:$D$28252,"京东",Sheet1!$E$5:$E$28252,"&lt;&gt;*调拨*")+SUMIFS(Sheet1!$F$5:$F$28252,Sheet1!$I$5:$I$28252,$B187,Sheet1!$L$5:$L$28252,$A187,Sheet1!$E$5:$E$28252,"*京东*",Sheet1!$D$5:$D$28252,"&lt;&gt;京东",Sheet1!$D$5:$D$28252,"&lt;&gt;内部转款",Sheet1!$D$5:$D$28252,"&lt;&gt;内部转账",Sheet1!$E$5:$E$28252,"&lt;&gt;*调拨*")</f>
        <v>0</v>
      </c>
      <c r="P187" s="32">
        <f>SUMIFS(Sheet1!$F$5:$F$28252,Sheet1!$I$5:$I$28252,$B187,Sheet1!$L$5:$L$28252,$A187,Sheet1!$D$5:$D$28252,"药机微信",Sheet1!$E$5:$E$28252,"&lt;&gt;*调拨*")+SUMIFS(Sheet1!$F$5:$F$28252,Sheet1!$I$5:$I$28252,$B187,Sheet1!$L$5:$L$28252,$A187,Sheet1!$E$5:$E$28252,"*药机微信*",Sheet1!$D$5:$D$28252,"&lt;&gt;药机微信",Sheet1!$D$5:$D$28252,"&lt;&gt;内部转款",Sheet1!$D$5:$D$28252,"&lt;&gt;内部转账",Sheet1!$E$5:$E$28252,"&lt;&gt;*调拨*")</f>
        <v>0</v>
      </c>
      <c r="Q187" s="32">
        <f>SUMIFS(Sheet1!$F$5:$F$28252,Sheet1!$I$5:$I$28252,$B187,Sheet1!$L$5:$L$28252,$A187,Sheet1!$D$5:$D$28252,"亲情卡",Sheet1!$E$5:$E$28252,"&lt;&gt;*调拨*")+SUMIFS(Sheet1!$F$5:$F$28252,Sheet1!$I$5:$I$28252,$B187,Sheet1!$L$5:$L$28252,$A187,Sheet1!$E$5:$E$28252,"*亲情卡*",Sheet1!$D$5:$D$28252,"&lt;&gt;亲情卡",Sheet1!$D$5:$D$28252,"&lt;&gt;内部转款",Sheet1!$D$5:$D$28252,"&lt;&gt;内部转账",Sheet1!$E$5:$E$28252,"&lt;&gt;*调拨*")</f>
        <v>0</v>
      </c>
      <c r="R187" s="32">
        <f>SUMIFS(Sheet1!$F$5:$F$28252,Sheet1!$I$5:$I$28252,$B187,Sheet1!$L$5:$L$28252,$A187,Sheet1!$D$5:$D$28252,"优惠券",Sheet1!$E$5:$E$28252,"&lt;&gt;*调拨*")+SUMIFS(Sheet1!$F$5:$F$28252,Sheet1!$I$5:$I$28252,$B187,Sheet1!$L$5:$L$28252,$A187,Sheet1!$E$5:$E$28252,"*优惠券*",Sheet1!$D$5:$D$28252,"&lt;&gt;优惠券",Sheet1!$D$5:$D$28252,"&lt;&gt;内部转款",Sheet1!$D$5:$D$28252,"&lt;&gt;内部转账",Sheet1!$E$5:$E$28252,"&lt;&gt;*调拨*")</f>
        <v>0</v>
      </c>
      <c r="S187" s="32">
        <f>SUMIFS(Sheet1!$F$5:$F$28252,Sheet1!$I$5:$I$28252,$B187,Sheet1!$L$5:$L$28252,$A187,Sheet1!$D$5:$D$28252,"代金券",Sheet1!$E$5:$E$28252,"&lt;&gt;*调拨*")+SUMIFS(Sheet1!$F$5:$F$28252,Sheet1!$I$5:$I$28252,$B187,Sheet1!$L$5:$L$28252,$A187,Sheet1!$E$5:$E$28252,"*代金券*",Sheet1!$D$5:$D$28252,"&lt;&gt;代金券",Sheet1!$D$5:$D$28252,"&lt;&gt;内部转款",Sheet1!$D$5:$D$28252,"&lt;&gt;内部转账",Sheet1!$E$5:$E$28252,"&lt;&gt;*调拨*")</f>
        <v>0</v>
      </c>
      <c r="T187" s="32">
        <f>SUMIFS(Sheet1!$F$5:$F$28252,Sheet1!$I$5:$I$28252,$B187,Sheet1!$L$5:$L$28252,$A187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187,Sheet1!$L$5:$L$28252,$A187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187,Sheet1!$L$5:$L$28252,$A187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187,Sheet1!$L$5:$L$28252,$A187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87" s="32">
        <f>SUMIFS(Sheet1!$F$5:$F$28252,Sheet1!$I$5:$I$28252,$B187,Sheet1!$L$5:$L$28252,$A187,Sheet1!$E$5:$E$28252,"*调拨*")</f>
        <v>0</v>
      </c>
      <c r="V187" s="32">
        <f>SUMIFS(Sheet1!$F$5:$F$28252,Sheet1!$I$5:$I$28252,$B187,Sheet1!$L$5:$L$28252,$A187,Sheet1!$D$5:$D$28252,"储值",Sheet1!$E$5:$E$28252,"&lt;&gt;*调拨*")+SUMIFS(Sheet1!$F$5:$F$28252,Sheet1!$I$5:$I$28252,$B187,Sheet1!$L$5:$L$28252,$A187,Sheet1!$E$5:$E$28252,"*储值*",Sheet1!$D$5:$D$28252,"&lt;&gt;储值",Sheet1!$D$5:$D$28252,"&lt;&gt;内部转款",Sheet1!$D$5:$D$28252,"&lt;&gt;内部转账",Sheet1!$E$5:$E$28252,"&lt;&gt;*调拨*")</f>
        <v>0</v>
      </c>
      <c r="W187" s="32">
        <f>SUMIFS(Sheet1!$F$5:$F$28252,Sheet1!$I$5:$I$28252,$B187,Sheet1!$L$5:$L$28252,$A187,Sheet1!$D$5:$D$28252,"效期",Sheet1!$E$5:$E$28252,"&lt;&gt;*调拨*")+SUMIFS(Sheet1!$F$5:$F$28252,Sheet1!$I$5:$I$28252,$B187,Sheet1!$L$5:$L$28252,$A187,Sheet1!$E$5:$E$28252,"*效期*",Sheet1!$D$5:$D$28252,"&lt;&gt;效期",Sheet1!$D$5:$D$28252,"&lt;&gt;内部转款",Sheet1!$D$5:$D$28252,"&lt;&gt;内部转账",Sheet1!$E$5:$E$28252,"&lt;&gt;*调拨*")</f>
        <v>0</v>
      </c>
      <c r="X187" s="32">
        <f>SUMIFS(Sheet1!$F$5:$F$28252,Sheet1!$I$5:$I$28252,$B187,Sheet1!$L$5:$L$28252,$A187,Sheet1!$D$5:$D$28252,"内部转款",Sheet1!$E$5:$E$28252,"&lt;&gt;*调拨*")+SUMIFS(Sheet1!$F$5:$F$28252,Sheet1!$I$5:$I$28252,$B187,Sheet1!$L$5:$L$28252,$A187,Sheet1!$D$5:$D$28252,"内部转账",Sheet1!$E$5:$E$28252,"&lt;&gt;*调拨*")</f>
        <v>0</v>
      </c>
      <c r="Y187" s="32">
        <f t="shared" si="12"/>
        <v>0</v>
      </c>
      <c r="Z187" s="32">
        <f>SUMIFS(Sheet1!$F$5:$F$28252,Sheet1!$I$5:$I$28252,$B187,Sheet1!$L$5:$L$28252,$A187)</f>
        <v>75647.81</v>
      </c>
      <c r="AA187" s="32">
        <f>SUMIFS(Sheet1!$G$5:$G$28252,Sheet1!$I$5:$I$28252,$B187,Sheet1!$L$5:$L$28252,$A187,Sheet1!$D$5:$D$28252,"工资",Sheet1!$E$5:$E$28252,"&lt;&gt;*调拨*")+SUMIFS(Sheet1!$G$5:$G$28252,Sheet1!$I$5:$I$28252,$B187,Sheet1!$L$5:$L$28252,$A187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7" s="32">
        <f>SUMIFS(Sheet1!$G$5:$G$28252,Sheet1!$I$5:$I$28252,$B187,Sheet1!$L$5:$L$28252,$A187,Sheet1!$D$5:$D$28252,"水费",Sheet1!$E$5:$E$28252,"&lt;&gt;*调拨*")+SUMIFS(Sheet1!$G$5:$G$28252,Sheet1!$I$5:$I$28252,$B187,Sheet1!$L$5:$L$28252,$A187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7" s="32">
        <f>SUMIFS(Sheet1!$G$5:$G$28252,Sheet1!$I$5:$I$28252,$B187,Sheet1!$L$5:$L$28252,$A187,Sheet1!$D$5:$D$28252,"电费",Sheet1!$E$5:$E$28252,"&lt;&gt;*调拨*")+SUMIFS(Sheet1!$G$5:$G$28252,Sheet1!$I$5:$I$28252,$B187,Sheet1!$L$5:$L$28252,$A187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7" s="32">
        <f>SUMIFS(Sheet1!$G$5:$G$28252,Sheet1!$I$5:$I$28252,$B187,Sheet1!$L$5:$L$28252,$A187,Sheet1!$D$5:$D$28252,"宽带费",Sheet1!$E$5:$E$28252,"&lt;&gt;*调拨*")+SUMIFS(Sheet1!$G$5:$G$28252,Sheet1!$I$5:$I$28252,$B187,Sheet1!$L$5:$L$28252,$A187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7" s="32">
        <f>SUMIFS(Sheet1!$G$5:$G$28252,Sheet1!$I$5:$I$28252,$B187,Sheet1!$L$5:$L$28252,$A187,Sheet1!$D$5:$D$28252,"办公费",Sheet1!$E$5:$E$28252,"&lt;&gt;*调拨*")+SUMIFS(Sheet1!$G$5:$G$28252,Sheet1!$I$5:$I$28252,$B187,Sheet1!$L$5:$L$28252,$A187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7" s="32">
        <f>SUMIFS(Sheet1!$G$5:$G$28252,Sheet1!$I$5:$I$28252,$B187,Sheet1!$L$5:$L$28252,$A187,Sheet1!$D$5:$D$28252,"话费",Sheet1!$E$5:$E$28252,"&lt;&gt;*调拨*")+SUMIFS(Sheet1!$G$5:$G$28252,Sheet1!$I$5:$I$28252,$B187,Sheet1!$L$5:$L$28252,$A187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7" s="32">
        <f>SUMIFS(Sheet1!$G$5:$G$28252,Sheet1!$I$5:$I$28252,$B187,Sheet1!$L$5:$L$28252,$A187,Sheet1!$D$5:$D$28252,"房租",Sheet1!$E$5:$E$28252,"&lt;&gt;*调拨*")+SUMIFS(Sheet1!$G$5:$G$28252,Sheet1!$I$5:$I$28252,$B187,Sheet1!$L$5:$L$28252,$A187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7" s="32">
        <f>SUMIFS(Sheet1!$G$5:$G$28252,Sheet1!$I$5:$I$28252,$B187,Sheet1!$L$5:$L$28252,$A187,Sheet1!$E$5:$E$28252,"*调拨*")</f>
        <v>0</v>
      </c>
      <c r="AI187" s="32">
        <f>SUMIFS(Sheet1!$G$5:$G$28252,Sheet1!$I$5:$I$28252,$B187,Sheet1!$L$5:$L$28252,$A187,Sheet1!$D$5:$D$28252,"内部转款",Sheet1!$E$5:$E$28252,"&lt;&gt;*调拨*")+SUMIFS(Sheet1!$G$5:$G$28252,Sheet1!$I$5:$I$28252,$B187,Sheet1!$L$5:$L$28252,$A187,Sheet1!$D$5:$D$28252,"内部转账",Sheet1!$E$5:$E$28252,"&lt;&gt;*调拨*")</f>
        <v>0</v>
      </c>
      <c r="AJ187" s="32">
        <f t="shared" si="13"/>
        <v>5794.09</v>
      </c>
      <c r="AK187" s="32">
        <f>SUMIFS(Sheet1!$G$5:$G$28252,Sheet1!$I$5:$I$28252,$B187,Sheet1!$L$5:$L$28252,$A187)</f>
        <v>5794.09</v>
      </c>
      <c r="AL187" s="32">
        <f t="shared" si="14"/>
        <v>69853.72</v>
      </c>
    </row>
    <row r="188" ht="16.5" spans="1:38">
      <c r="A188" s="30">
        <v>202603</v>
      </c>
      <c r="B188" s="31" t="s">
        <v>1130</v>
      </c>
      <c r="C188" s="32">
        <f>SUMIFS(Sheet1!$F$5:$F$28252,Sheet1!$I$5:$I$28252,$B188,Sheet1!$L$5:$L$28252,$A188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88" s="32">
        <f>SUMIFS(Sheet1!$F$5:$F$28252,Sheet1!$I$5:$I$28252,$B188,Sheet1!$L$5:$L$28252,$A188,Sheet1!$D$5:$D$28252,"医保即时拨付",Sheet1!$E$5:$E$28252,"&lt;&gt;*调拨*")+SUMIFS(Sheet1!$F$5:$F$28252,Sheet1!$I$5:$I$28252,$B188,Sheet1!$L$5:$L$28252,$A188,Sheet1!$E$5:$E$28252,"*医保即时拨付*",Sheet1!$D$5:$D$28252,"&lt;&gt;医保即时拨付",Sheet1!$D$5:$D$28252,"&lt;&gt;内部转款",Sheet1!$D$5:$D$28252,"&lt;&gt;内部转账",Sheet1!$E$5:$E$28252,"&lt;&gt;*调拨*")</f>
        <v>0</v>
      </c>
      <c r="E188" s="32">
        <f>SUMIFS(Sheet1!$F$5:$F$28252,Sheet1!$I$5:$I$28252,$B188,Sheet1!$L$5:$L$28252,$A188,Sheet1!$D$5:$D$28252,"医保",Sheet1!$E$5:$E$28252,"&lt;&gt;*调拨*",Sheet1!$E$5:$E$28252,"&lt;&gt;*医保即时拨付*")+SUMIFS(Sheet1!$F$5:$F$28252,Sheet1!$I$5:$I$28252,$B188,Sheet1!$L$5:$L$28252,$A188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88" s="32">
        <f>SUMIFS(Sheet1!$F$5:$F$28252,Sheet1!$I$5:$I$28252,$B188,Sheet1!$L$5:$L$28252,$A188,Sheet1!$D$5:$D$28252,"聚合",Sheet1!$E$5:$E$28252,"&lt;&gt;*调拨*")+SUMIFS(Sheet1!$F$5:$F$28252,Sheet1!$I$5:$I$28252,$B188,Sheet1!$L$5:$L$28252,$A188,Sheet1!$E$5:$E$28252,"*聚合*",Sheet1!$D$5:$D$28252,"&lt;&gt;聚合",Sheet1!$D$5:$D$28252,"&lt;&gt;内部转款",Sheet1!$D$5:$D$28252,"&lt;&gt;内部转账",Sheet1!$E$5:$E$28252,"&lt;&gt;*调拨*")</f>
        <v>0</v>
      </c>
      <c r="G188" s="32">
        <f>SUMIFS(Sheet1!$F$5:$F$28252,Sheet1!$I$5:$I$28252,$B188,Sheet1!$L$5:$L$28252,$A188,Sheet1!$D$5:$D$28252,"24小时微信",Sheet1!$E$5:$E$28252,"&lt;&gt;*调拨*")+SUMIFS(Sheet1!$F$5:$F$28252,Sheet1!$I$5:$I$28252,$B188,Sheet1!$L$5:$L$28252,$A188,Sheet1!$E$5:$E$28252,"*24小时微信*",Sheet1!$D$5:$D$28252,"&lt;&gt;24小时微信",Sheet1!$D$5:$D$28252,"&lt;&gt;内部转款",Sheet1!$D$5:$D$28252,"&lt;&gt;内部转账",Sheet1!$E$5:$E$28252,"&lt;&gt;*调拨*")</f>
        <v>0</v>
      </c>
      <c r="H188" s="32">
        <f>SUMIFS(Sheet1!$F$5:$F$28252,Sheet1!$I$5:$I$28252,$B188,Sheet1!$L$5:$L$28252,$A188,Sheet1!$D$5:$D$28252,"美团",Sheet1!$E$5:$E$28252,"&lt;&gt;*调拨*")+SUMIFS(Sheet1!$F$5:$F$28252,Sheet1!$I$5:$I$28252,$B188,Sheet1!$L$5:$L$28252,$A188,Sheet1!$E$5:$E$28252,"*美团*",Sheet1!$D$5:$D$28252,"&lt;&gt;美团",Sheet1!$D$5:$D$28252,"&lt;&gt;内部转款",Sheet1!$D$5:$D$28252,"&lt;&gt;内部转账",Sheet1!$E$5:$E$28252,"&lt;&gt;*调拨*")</f>
        <v>0</v>
      </c>
      <c r="I188" s="32">
        <f>SUMIFS(Sheet1!$F$5:$F$28252,Sheet1!$I$5:$I$28252,$B188,Sheet1!$L$5:$L$28252,$A188,Sheet1!$D$5:$D$28252,"饿了么",Sheet1!$E$5:$E$28252,"&lt;&gt;*调拨*")+SUMIFS(Sheet1!$F$5:$F$28252,Sheet1!$I$5:$I$28252,$B188,Sheet1!$L$5:$L$28252,$A188,Sheet1!$E$5:$E$28252,"*饿了么*",Sheet1!$D$5:$D$28252,"&lt;&gt;饿了么",Sheet1!$D$5:$D$28252,"&lt;&gt;内部转款",Sheet1!$D$5:$D$28252,"&lt;&gt;内部转账",Sheet1!$E$5:$E$28252,"&lt;&gt;*调拨*")</f>
        <v>0</v>
      </c>
      <c r="J188" s="32">
        <f>SUMIFS(Sheet1!$F$5:$F$28252,Sheet1!$I$5:$I$28252,$B188,Sheet1!$L$5:$L$28252,$A188,Sheet1!$D$5:$D$28252,"健E卡",Sheet1!$E$5:$E$28252,"&lt;&gt;*调拨*")+SUMIFS(Sheet1!$F$5:$F$28252,Sheet1!$I$5:$I$28252,$B188,Sheet1!$L$5:$L$28252,$A188,Sheet1!$E$5:$E$28252,"*健E卡*",Sheet1!$D$5:$D$28252,"&lt;&gt;健E卡",Sheet1!$D$5:$D$28252,"&lt;&gt;内部转款",Sheet1!$D$5:$D$28252,"&lt;&gt;内部转账",Sheet1!$E$5:$E$28252,"&lt;&gt;*调拨*")</f>
        <v>0</v>
      </c>
      <c r="K188" s="32">
        <f>SUMIFS(Sheet1!$F$5:$F$28252,Sheet1!$I$5:$I$28252,$B188,Sheet1!$L$5:$L$28252,$A188,Sheet1!$D$5:$D$28252,"抖音",Sheet1!$E$5:$E$28252,"&lt;&gt;*调拨*")+SUMIFS(Sheet1!$F$5:$F$28252,Sheet1!$I$5:$I$28252,$B188,Sheet1!$L$5:$L$28252,$A188,Sheet1!$E$5:$E$28252,"*抖音*",Sheet1!$D$5:$D$28252,"&lt;&gt;抖音",Sheet1!$D$5:$D$28252,"&lt;&gt;内部转款",Sheet1!$D$5:$D$28252,"&lt;&gt;内部转账",Sheet1!$E$5:$E$28252,"&lt;&gt;*调拨*")</f>
        <v>0</v>
      </c>
      <c r="L188" s="32">
        <f>SUMIFS(Sheet1!$F$5:$F$28252,Sheet1!$I$5:$I$28252,$B188,Sheet1!$L$5:$L$28252,$A188,Sheet1!$D$5:$D$28252,"医卡通",Sheet1!$E$5:$E$28252,"&lt;&gt;*调拨*")+SUMIFS(Sheet1!$F$5:$F$28252,Sheet1!$I$5:$I$28252,$B188,Sheet1!$L$5:$L$28252,$A188,Sheet1!$E$5:$E$28252,"*医卡通*",Sheet1!$D$5:$D$28252,"&lt;&gt;医卡通",Sheet1!$D$5:$D$28252,"&lt;&gt;内部转款",Sheet1!$D$5:$D$28252,"&lt;&gt;内部转账",Sheet1!$E$5:$E$28252,"&lt;&gt;*调拨*")</f>
        <v>0</v>
      </c>
      <c r="M188" s="32">
        <f>SUMIFS(Sheet1!$F$5:$F$28252,Sheet1!$I$5:$I$28252,$B188,Sheet1!$L$5:$L$28252,$A188,Sheet1!$D$5:$D$28252,"企健网",Sheet1!$E$5:$E$28252,"&lt;&gt;*调拨*")+SUMIFS(Sheet1!$F$5:$F$28252,Sheet1!$I$5:$I$28252,$B188,Sheet1!$L$5:$L$28252,$A188,Sheet1!$E$5:$E$28252,"*企健网*",Sheet1!$D$5:$D$28252,"&lt;&gt;企健网",Sheet1!$D$5:$D$28252,"&lt;&gt;内部转款",Sheet1!$D$5:$D$28252,"&lt;&gt;内部转账",Sheet1!$E$5:$E$28252,"&lt;&gt;*调拨*")</f>
        <v>0</v>
      </c>
      <c r="N188" s="32">
        <f>SUMIFS(Sheet1!$F$5:$F$28252,Sheet1!$I$5:$I$28252,$B188,Sheet1!$L$5:$L$28252,$A188,Sheet1!$D$5:$D$28252,"银联",Sheet1!$E$5:$E$28252,"&lt;&gt;*调拨*")+SUMIFS(Sheet1!$F$5:$F$28252,Sheet1!$I$5:$I$28252,$B188,Sheet1!$L$5:$L$28252,$A188,Sheet1!$E$5:$E$28252,"*银联*",Sheet1!$D$5:$D$28252,"&lt;&gt;银联",Sheet1!$D$5:$D$28252,"&lt;&gt;内部转款",Sheet1!$D$5:$D$28252,"&lt;&gt;内部转账",Sheet1!$E$5:$E$28252,"&lt;&gt;*调拨*")</f>
        <v>0</v>
      </c>
      <c r="O188" s="32">
        <f>SUMIFS(Sheet1!$F$5:$F$28252,Sheet1!$I$5:$I$28252,$B188,Sheet1!$L$5:$L$28252,$A188,Sheet1!$D$5:$D$28252,"京东",Sheet1!$E$5:$E$28252,"&lt;&gt;*调拨*")+SUMIFS(Sheet1!$F$5:$F$28252,Sheet1!$I$5:$I$28252,$B188,Sheet1!$L$5:$L$28252,$A188,Sheet1!$E$5:$E$28252,"*京东*",Sheet1!$D$5:$D$28252,"&lt;&gt;京东",Sheet1!$D$5:$D$28252,"&lt;&gt;内部转款",Sheet1!$D$5:$D$28252,"&lt;&gt;内部转账",Sheet1!$E$5:$E$28252,"&lt;&gt;*调拨*")</f>
        <v>0</v>
      </c>
      <c r="P188" s="32">
        <f>SUMIFS(Sheet1!$F$5:$F$28252,Sheet1!$I$5:$I$28252,$B188,Sheet1!$L$5:$L$28252,$A188,Sheet1!$D$5:$D$28252,"药机微信",Sheet1!$E$5:$E$28252,"&lt;&gt;*调拨*")+SUMIFS(Sheet1!$F$5:$F$28252,Sheet1!$I$5:$I$28252,$B188,Sheet1!$L$5:$L$28252,$A188,Sheet1!$E$5:$E$28252,"*药机微信*",Sheet1!$D$5:$D$28252,"&lt;&gt;药机微信",Sheet1!$D$5:$D$28252,"&lt;&gt;内部转款",Sheet1!$D$5:$D$28252,"&lt;&gt;内部转账",Sheet1!$E$5:$E$28252,"&lt;&gt;*调拨*")</f>
        <v>0</v>
      </c>
      <c r="Q188" s="32">
        <f>SUMIFS(Sheet1!$F$5:$F$28252,Sheet1!$I$5:$I$28252,$B188,Sheet1!$L$5:$L$28252,$A188,Sheet1!$D$5:$D$28252,"亲情卡",Sheet1!$E$5:$E$28252,"&lt;&gt;*调拨*")+SUMIFS(Sheet1!$F$5:$F$28252,Sheet1!$I$5:$I$28252,$B188,Sheet1!$L$5:$L$28252,$A188,Sheet1!$E$5:$E$28252,"*亲情卡*",Sheet1!$D$5:$D$28252,"&lt;&gt;亲情卡",Sheet1!$D$5:$D$28252,"&lt;&gt;内部转款",Sheet1!$D$5:$D$28252,"&lt;&gt;内部转账",Sheet1!$E$5:$E$28252,"&lt;&gt;*调拨*")</f>
        <v>0</v>
      </c>
      <c r="R188" s="32">
        <f>SUMIFS(Sheet1!$F$5:$F$28252,Sheet1!$I$5:$I$28252,$B188,Sheet1!$L$5:$L$28252,$A188,Sheet1!$D$5:$D$28252,"优惠券",Sheet1!$E$5:$E$28252,"&lt;&gt;*调拨*")+SUMIFS(Sheet1!$F$5:$F$28252,Sheet1!$I$5:$I$28252,$B188,Sheet1!$L$5:$L$28252,$A188,Sheet1!$E$5:$E$28252,"*优惠券*",Sheet1!$D$5:$D$28252,"&lt;&gt;优惠券",Sheet1!$D$5:$D$28252,"&lt;&gt;内部转款",Sheet1!$D$5:$D$28252,"&lt;&gt;内部转账",Sheet1!$E$5:$E$28252,"&lt;&gt;*调拨*")</f>
        <v>0</v>
      </c>
      <c r="S188" s="32">
        <f>SUMIFS(Sheet1!$F$5:$F$28252,Sheet1!$I$5:$I$28252,$B188,Sheet1!$L$5:$L$28252,$A188,Sheet1!$D$5:$D$28252,"代金券",Sheet1!$E$5:$E$28252,"&lt;&gt;*调拨*")+SUMIFS(Sheet1!$F$5:$F$28252,Sheet1!$I$5:$I$28252,$B188,Sheet1!$L$5:$L$28252,$A188,Sheet1!$E$5:$E$28252,"*代金券*",Sheet1!$D$5:$D$28252,"&lt;&gt;代金券",Sheet1!$D$5:$D$28252,"&lt;&gt;内部转款",Sheet1!$D$5:$D$28252,"&lt;&gt;内部转账",Sheet1!$E$5:$E$28252,"&lt;&gt;*调拨*")</f>
        <v>0</v>
      </c>
      <c r="T188" s="32">
        <f>SUMIFS(Sheet1!$F$5:$F$28252,Sheet1!$I$5:$I$28252,$B188,Sheet1!$L$5:$L$28252,$A188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188,Sheet1!$L$5:$L$28252,$A188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188,Sheet1!$L$5:$L$28252,$A188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188,Sheet1!$L$5:$L$28252,$A188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88" s="32">
        <f>SUMIFS(Sheet1!$F$5:$F$28252,Sheet1!$I$5:$I$28252,$B188,Sheet1!$L$5:$L$28252,$A188,Sheet1!$E$5:$E$28252,"*调拨*")</f>
        <v>0</v>
      </c>
      <c r="V188" s="32">
        <f>SUMIFS(Sheet1!$F$5:$F$28252,Sheet1!$I$5:$I$28252,$B188,Sheet1!$L$5:$L$28252,$A188,Sheet1!$D$5:$D$28252,"储值",Sheet1!$E$5:$E$28252,"&lt;&gt;*调拨*")+SUMIFS(Sheet1!$F$5:$F$28252,Sheet1!$I$5:$I$28252,$B188,Sheet1!$L$5:$L$28252,$A188,Sheet1!$E$5:$E$28252,"*储值*",Sheet1!$D$5:$D$28252,"&lt;&gt;储值",Sheet1!$D$5:$D$28252,"&lt;&gt;内部转款",Sheet1!$D$5:$D$28252,"&lt;&gt;内部转账",Sheet1!$E$5:$E$28252,"&lt;&gt;*调拨*")</f>
        <v>0</v>
      </c>
      <c r="W188" s="32">
        <f>SUMIFS(Sheet1!$F$5:$F$28252,Sheet1!$I$5:$I$28252,$B188,Sheet1!$L$5:$L$28252,$A188,Sheet1!$D$5:$D$28252,"效期",Sheet1!$E$5:$E$28252,"&lt;&gt;*调拨*")+SUMIFS(Sheet1!$F$5:$F$28252,Sheet1!$I$5:$I$28252,$B188,Sheet1!$L$5:$L$28252,$A188,Sheet1!$E$5:$E$28252,"*效期*",Sheet1!$D$5:$D$28252,"&lt;&gt;效期",Sheet1!$D$5:$D$28252,"&lt;&gt;内部转款",Sheet1!$D$5:$D$28252,"&lt;&gt;内部转账",Sheet1!$E$5:$E$28252,"&lt;&gt;*调拨*")</f>
        <v>0</v>
      </c>
      <c r="X188" s="32">
        <f>SUMIFS(Sheet1!$F$5:$F$28252,Sheet1!$I$5:$I$28252,$B188,Sheet1!$L$5:$L$28252,$A188,Sheet1!$D$5:$D$28252,"内部转款",Sheet1!$E$5:$E$28252,"&lt;&gt;*调拨*")+SUMIFS(Sheet1!$F$5:$F$28252,Sheet1!$I$5:$I$28252,$B188,Sheet1!$L$5:$L$28252,$A188,Sheet1!$D$5:$D$28252,"内部转账",Sheet1!$E$5:$E$28252,"&lt;&gt;*调拨*")</f>
        <v>0</v>
      </c>
      <c r="Y188" s="32">
        <f t="shared" si="12"/>
        <v>0</v>
      </c>
      <c r="Z188" s="32">
        <f>SUMIFS(Sheet1!$F$5:$F$28252,Sheet1!$I$5:$I$28252,$B188,Sheet1!$L$5:$L$28252,$A188)</f>
        <v>0</v>
      </c>
      <c r="AA188" s="32">
        <f>SUMIFS(Sheet1!$G$5:$G$28252,Sheet1!$I$5:$I$28252,$B188,Sheet1!$L$5:$L$28252,$A188,Sheet1!$D$5:$D$28252,"工资",Sheet1!$E$5:$E$28252,"&lt;&gt;*调拨*")+SUMIFS(Sheet1!$G$5:$G$28252,Sheet1!$I$5:$I$28252,$B188,Sheet1!$L$5:$L$28252,$A188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8" s="32">
        <f>SUMIFS(Sheet1!$G$5:$G$28252,Sheet1!$I$5:$I$28252,$B188,Sheet1!$L$5:$L$28252,$A188,Sheet1!$D$5:$D$28252,"水费",Sheet1!$E$5:$E$28252,"&lt;&gt;*调拨*")+SUMIFS(Sheet1!$G$5:$G$28252,Sheet1!$I$5:$I$28252,$B188,Sheet1!$L$5:$L$28252,$A188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8" s="32">
        <f>SUMIFS(Sheet1!$G$5:$G$28252,Sheet1!$I$5:$I$28252,$B188,Sheet1!$L$5:$L$28252,$A188,Sheet1!$D$5:$D$28252,"电费",Sheet1!$E$5:$E$28252,"&lt;&gt;*调拨*")+SUMIFS(Sheet1!$G$5:$G$28252,Sheet1!$I$5:$I$28252,$B188,Sheet1!$L$5:$L$28252,$A188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8" s="32">
        <f>SUMIFS(Sheet1!$G$5:$G$28252,Sheet1!$I$5:$I$28252,$B188,Sheet1!$L$5:$L$28252,$A188,Sheet1!$D$5:$D$28252,"宽带费",Sheet1!$E$5:$E$28252,"&lt;&gt;*调拨*")+SUMIFS(Sheet1!$G$5:$G$28252,Sheet1!$I$5:$I$28252,$B188,Sheet1!$L$5:$L$28252,$A188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8" s="32">
        <f>SUMIFS(Sheet1!$G$5:$G$28252,Sheet1!$I$5:$I$28252,$B188,Sheet1!$L$5:$L$28252,$A188,Sheet1!$D$5:$D$28252,"办公费",Sheet1!$E$5:$E$28252,"&lt;&gt;*调拨*")+SUMIFS(Sheet1!$G$5:$G$28252,Sheet1!$I$5:$I$28252,$B188,Sheet1!$L$5:$L$28252,$A188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8" s="32">
        <f>SUMIFS(Sheet1!$G$5:$G$28252,Sheet1!$I$5:$I$28252,$B188,Sheet1!$L$5:$L$28252,$A188,Sheet1!$D$5:$D$28252,"话费",Sheet1!$E$5:$E$28252,"&lt;&gt;*调拨*")+SUMIFS(Sheet1!$G$5:$G$28252,Sheet1!$I$5:$I$28252,$B188,Sheet1!$L$5:$L$28252,$A188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8" s="32">
        <f>SUMIFS(Sheet1!$G$5:$G$28252,Sheet1!$I$5:$I$28252,$B188,Sheet1!$L$5:$L$28252,$A188,Sheet1!$D$5:$D$28252,"房租",Sheet1!$E$5:$E$28252,"&lt;&gt;*调拨*")+SUMIFS(Sheet1!$G$5:$G$28252,Sheet1!$I$5:$I$28252,$B188,Sheet1!$L$5:$L$28252,$A188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8" s="32">
        <f>SUMIFS(Sheet1!$G$5:$G$28252,Sheet1!$I$5:$I$28252,$B188,Sheet1!$L$5:$L$28252,$A188,Sheet1!$E$5:$E$28252,"*调拨*")</f>
        <v>0</v>
      </c>
      <c r="AI188" s="32">
        <f>SUMIFS(Sheet1!$G$5:$G$28252,Sheet1!$I$5:$I$28252,$B188,Sheet1!$L$5:$L$28252,$A188,Sheet1!$D$5:$D$28252,"内部转款",Sheet1!$E$5:$E$28252,"&lt;&gt;*调拨*")+SUMIFS(Sheet1!$G$5:$G$28252,Sheet1!$I$5:$I$28252,$B188,Sheet1!$L$5:$L$28252,$A188,Sheet1!$D$5:$D$28252,"内部转账",Sheet1!$E$5:$E$28252,"&lt;&gt;*调拨*")</f>
        <v>0</v>
      </c>
      <c r="AJ188" s="32">
        <f t="shared" si="13"/>
        <v>0</v>
      </c>
      <c r="AK188" s="32">
        <f>SUMIFS(Sheet1!$G$5:$G$28252,Sheet1!$I$5:$I$28252,$B188,Sheet1!$L$5:$L$28252,$A188)</f>
        <v>0</v>
      </c>
      <c r="AL188" s="32">
        <f t="shared" si="14"/>
        <v>0</v>
      </c>
    </row>
    <row r="189" ht="16.5" spans="1:38">
      <c r="A189" s="30">
        <v>202603</v>
      </c>
      <c r="B189" s="31" t="s">
        <v>1131</v>
      </c>
      <c r="C189" s="32">
        <f>SUMIFS(Sheet1!$F$5:$F$28252,Sheet1!$I$5:$I$28252,$B189,Sheet1!$L$5:$L$28252,$A189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89" s="32">
        <f>SUMIFS(Sheet1!$F$5:$F$28252,Sheet1!$I$5:$I$28252,$B189,Sheet1!$L$5:$L$28252,$A189,Sheet1!$D$5:$D$28252,"医保即时拨付",Sheet1!$E$5:$E$28252,"&lt;&gt;*调拨*")+SUMIFS(Sheet1!$F$5:$F$28252,Sheet1!$I$5:$I$28252,$B189,Sheet1!$L$5:$L$28252,$A189,Sheet1!$E$5:$E$28252,"*医保即时拨付*",Sheet1!$D$5:$D$28252,"&lt;&gt;医保即时拨付",Sheet1!$D$5:$D$28252,"&lt;&gt;内部转款",Sheet1!$D$5:$D$28252,"&lt;&gt;内部转账",Sheet1!$E$5:$E$28252,"&lt;&gt;*调拨*")</f>
        <v>0</v>
      </c>
      <c r="E189" s="32">
        <f>SUMIFS(Sheet1!$F$5:$F$28252,Sheet1!$I$5:$I$28252,$B189,Sheet1!$L$5:$L$28252,$A189,Sheet1!$D$5:$D$28252,"医保",Sheet1!$E$5:$E$28252,"&lt;&gt;*调拨*",Sheet1!$E$5:$E$28252,"&lt;&gt;*医保即时拨付*")+SUMIFS(Sheet1!$F$5:$F$28252,Sheet1!$I$5:$I$28252,$B189,Sheet1!$L$5:$L$28252,$A189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89" s="32">
        <f>SUMIFS(Sheet1!$F$5:$F$28252,Sheet1!$I$5:$I$28252,$B189,Sheet1!$L$5:$L$28252,$A189,Sheet1!$D$5:$D$28252,"聚合",Sheet1!$E$5:$E$28252,"&lt;&gt;*调拨*")+SUMIFS(Sheet1!$F$5:$F$28252,Sheet1!$I$5:$I$28252,$B189,Sheet1!$L$5:$L$28252,$A189,Sheet1!$E$5:$E$28252,"*聚合*",Sheet1!$D$5:$D$28252,"&lt;&gt;聚合",Sheet1!$D$5:$D$28252,"&lt;&gt;内部转款",Sheet1!$D$5:$D$28252,"&lt;&gt;内部转账",Sheet1!$E$5:$E$28252,"&lt;&gt;*调拨*")</f>
        <v>0</v>
      </c>
      <c r="G189" s="32">
        <f>SUMIFS(Sheet1!$F$5:$F$28252,Sheet1!$I$5:$I$28252,$B189,Sheet1!$L$5:$L$28252,$A189,Sheet1!$D$5:$D$28252,"24小时微信",Sheet1!$E$5:$E$28252,"&lt;&gt;*调拨*")+SUMIFS(Sheet1!$F$5:$F$28252,Sheet1!$I$5:$I$28252,$B189,Sheet1!$L$5:$L$28252,$A189,Sheet1!$E$5:$E$28252,"*24小时微信*",Sheet1!$D$5:$D$28252,"&lt;&gt;24小时微信",Sheet1!$D$5:$D$28252,"&lt;&gt;内部转款",Sheet1!$D$5:$D$28252,"&lt;&gt;内部转账",Sheet1!$E$5:$E$28252,"&lt;&gt;*调拨*")</f>
        <v>0</v>
      </c>
      <c r="H189" s="32">
        <f>SUMIFS(Sheet1!$F$5:$F$28252,Sheet1!$I$5:$I$28252,$B189,Sheet1!$L$5:$L$28252,$A189,Sheet1!$D$5:$D$28252,"美团",Sheet1!$E$5:$E$28252,"&lt;&gt;*调拨*")+SUMIFS(Sheet1!$F$5:$F$28252,Sheet1!$I$5:$I$28252,$B189,Sheet1!$L$5:$L$28252,$A189,Sheet1!$E$5:$E$28252,"*美团*",Sheet1!$D$5:$D$28252,"&lt;&gt;美团",Sheet1!$D$5:$D$28252,"&lt;&gt;内部转款",Sheet1!$D$5:$D$28252,"&lt;&gt;内部转账",Sheet1!$E$5:$E$28252,"&lt;&gt;*调拨*")</f>
        <v>0</v>
      </c>
      <c r="I189" s="32">
        <f>SUMIFS(Sheet1!$F$5:$F$28252,Sheet1!$I$5:$I$28252,$B189,Sheet1!$L$5:$L$28252,$A189,Sheet1!$D$5:$D$28252,"饿了么",Sheet1!$E$5:$E$28252,"&lt;&gt;*调拨*")+SUMIFS(Sheet1!$F$5:$F$28252,Sheet1!$I$5:$I$28252,$B189,Sheet1!$L$5:$L$28252,$A189,Sheet1!$E$5:$E$28252,"*饿了么*",Sheet1!$D$5:$D$28252,"&lt;&gt;饿了么",Sheet1!$D$5:$D$28252,"&lt;&gt;内部转款",Sheet1!$D$5:$D$28252,"&lt;&gt;内部转账",Sheet1!$E$5:$E$28252,"&lt;&gt;*调拨*")</f>
        <v>0</v>
      </c>
      <c r="J189" s="32">
        <f>SUMIFS(Sheet1!$F$5:$F$28252,Sheet1!$I$5:$I$28252,$B189,Sheet1!$L$5:$L$28252,$A189,Sheet1!$D$5:$D$28252,"健E卡",Sheet1!$E$5:$E$28252,"&lt;&gt;*调拨*")+SUMIFS(Sheet1!$F$5:$F$28252,Sheet1!$I$5:$I$28252,$B189,Sheet1!$L$5:$L$28252,$A189,Sheet1!$E$5:$E$28252,"*健E卡*",Sheet1!$D$5:$D$28252,"&lt;&gt;健E卡",Sheet1!$D$5:$D$28252,"&lt;&gt;内部转款",Sheet1!$D$5:$D$28252,"&lt;&gt;内部转账",Sheet1!$E$5:$E$28252,"&lt;&gt;*调拨*")</f>
        <v>0</v>
      </c>
      <c r="K189" s="32">
        <f>SUMIFS(Sheet1!$F$5:$F$28252,Sheet1!$I$5:$I$28252,$B189,Sheet1!$L$5:$L$28252,$A189,Sheet1!$D$5:$D$28252,"抖音",Sheet1!$E$5:$E$28252,"&lt;&gt;*调拨*")+SUMIFS(Sheet1!$F$5:$F$28252,Sheet1!$I$5:$I$28252,$B189,Sheet1!$L$5:$L$28252,$A189,Sheet1!$E$5:$E$28252,"*抖音*",Sheet1!$D$5:$D$28252,"&lt;&gt;抖音",Sheet1!$D$5:$D$28252,"&lt;&gt;内部转款",Sheet1!$D$5:$D$28252,"&lt;&gt;内部转账",Sheet1!$E$5:$E$28252,"&lt;&gt;*调拨*")</f>
        <v>0</v>
      </c>
      <c r="L189" s="32">
        <f>SUMIFS(Sheet1!$F$5:$F$28252,Sheet1!$I$5:$I$28252,$B189,Sheet1!$L$5:$L$28252,$A189,Sheet1!$D$5:$D$28252,"医卡通",Sheet1!$E$5:$E$28252,"&lt;&gt;*调拨*")+SUMIFS(Sheet1!$F$5:$F$28252,Sheet1!$I$5:$I$28252,$B189,Sheet1!$L$5:$L$28252,$A189,Sheet1!$E$5:$E$28252,"*医卡通*",Sheet1!$D$5:$D$28252,"&lt;&gt;医卡通",Sheet1!$D$5:$D$28252,"&lt;&gt;内部转款",Sheet1!$D$5:$D$28252,"&lt;&gt;内部转账",Sheet1!$E$5:$E$28252,"&lt;&gt;*调拨*")</f>
        <v>0</v>
      </c>
      <c r="M189" s="32">
        <f>SUMIFS(Sheet1!$F$5:$F$28252,Sheet1!$I$5:$I$28252,$B189,Sheet1!$L$5:$L$28252,$A189,Sheet1!$D$5:$D$28252,"企健网",Sheet1!$E$5:$E$28252,"&lt;&gt;*调拨*")+SUMIFS(Sheet1!$F$5:$F$28252,Sheet1!$I$5:$I$28252,$B189,Sheet1!$L$5:$L$28252,$A189,Sheet1!$E$5:$E$28252,"*企健网*",Sheet1!$D$5:$D$28252,"&lt;&gt;企健网",Sheet1!$D$5:$D$28252,"&lt;&gt;内部转款",Sheet1!$D$5:$D$28252,"&lt;&gt;内部转账",Sheet1!$E$5:$E$28252,"&lt;&gt;*调拨*")</f>
        <v>0</v>
      </c>
      <c r="N189" s="32">
        <f>SUMIFS(Sheet1!$F$5:$F$28252,Sheet1!$I$5:$I$28252,$B189,Sheet1!$L$5:$L$28252,$A189,Sheet1!$D$5:$D$28252,"银联",Sheet1!$E$5:$E$28252,"&lt;&gt;*调拨*")+SUMIFS(Sheet1!$F$5:$F$28252,Sheet1!$I$5:$I$28252,$B189,Sheet1!$L$5:$L$28252,$A189,Sheet1!$E$5:$E$28252,"*银联*",Sheet1!$D$5:$D$28252,"&lt;&gt;银联",Sheet1!$D$5:$D$28252,"&lt;&gt;内部转款",Sheet1!$D$5:$D$28252,"&lt;&gt;内部转账",Sheet1!$E$5:$E$28252,"&lt;&gt;*调拨*")</f>
        <v>0</v>
      </c>
      <c r="O189" s="32">
        <f>SUMIFS(Sheet1!$F$5:$F$28252,Sheet1!$I$5:$I$28252,$B189,Sheet1!$L$5:$L$28252,$A189,Sheet1!$D$5:$D$28252,"京东",Sheet1!$E$5:$E$28252,"&lt;&gt;*调拨*")+SUMIFS(Sheet1!$F$5:$F$28252,Sheet1!$I$5:$I$28252,$B189,Sheet1!$L$5:$L$28252,$A189,Sheet1!$E$5:$E$28252,"*京东*",Sheet1!$D$5:$D$28252,"&lt;&gt;京东",Sheet1!$D$5:$D$28252,"&lt;&gt;内部转款",Sheet1!$D$5:$D$28252,"&lt;&gt;内部转账",Sheet1!$E$5:$E$28252,"&lt;&gt;*调拨*")</f>
        <v>0</v>
      </c>
      <c r="P189" s="32">
        <f>SUMIFS(Sheet1!$F$5:$F$28252,Sheet1!$I$5:$I$28252,$B189,Sheet1!$L$5:$L$28252,$A189,Sheet1!$D$5:$D$28252,"药机微信",Sheet1!$E$5:$E$28252,"&lt;&gt;*调拨*")+SUMIFS(Sheet1!$F$5:$F$28252,Sheet1!$I$5:$I$28252,$B189,Sheet1!$L$5:$L$28252,$A189,Sheet1!$E$5:$E$28252,"*药机微信*",Sheet1!$D$5:$D$28252,"&lt;&gt;药机微信",Sheet1!$D$5:$D$28252,"&lt;&gt;内部转款",Sheet1!$D$5:$D$28252,"&lt;&gt;内部转账",Sheet1!$E$5:$E$28252,"&lt;&gt;*调拨*")</f>
        <v>0</v>
      </c>
      <c r="Q189" s="32">
        <f>SUMIFS(Sheet1!$F$5:$F$28252,Sheet1!$I$5:$I$28252,$B189,Sheet1!$L$5:$L$28252,$A189,Sheet1!$D$5:$D$28252,"亲情卡",Sheet1!$E$5:$E$28252,"&lt;&gt;*调拨*")+SUMIFS(Sheet1!$F$5:$F$28252,Sheet1!$I$5:$I$28252,$B189,Sheet1!$L$5:$L$28252,$A189,Sheet1!$E$5:$E$28252,"*亲情卡*",Sheet1!$D$5:$D$28252,"&lt;&gt;亲情卡",Sheet1!$D$5:$D$28252,"&lt;&gt;内部转款",Sheet1!$D$5:$D$28252,"&lt;&gt;内部转账",Sheet1!$E$5:$E$28252,"&lt;&gt;*调拨*")</f>
        <v>0</v>
      </c>
      <c r="R189" s="32">
        <f>SUMIFS(Sheet1!$F$5:$F$28252,Sheet1!$I$5:$I$28252,$B189,Sheet1!$L$5:$L$28252,$A189,Sheet1!$D$5:$D$28252,"优惠券",Sheet1!$E$5:$E$28252,"&lt;&gt;*调拨*")+SUMIFS(Sheet1!$F$5:$F$28252,Sheet1!$I$5:$I$28252,$B189,Sheet1!$L$5:$L$28252,$A189,Sheet1!$E$5:$E$28252,"*优惠券*",Sheet1!$D$5:$D$28252,"&lt;&gt;优惠券",Sheet1!$D$5:$D$28252,"&lt;&gt;内部转款",Sheet1!$D$5:$D$28252,"&lt;&gt;内部转账",Sheet1!$E$5:$E$28252,"&lt;&gt;*调拨*")</f>
        <v>0</v>
      </c>
      <c r="S189" s="32">
        <f>SUMIFS(Sheet1!$F$5:$F$28252,Sheet1!$I$5:$I$28252,$B189,Sheet1!$L$5:$L$28252,$A189,Sheet1!$D$5:$D$28252,"代金券",Sheet1!$E$5:$E$28252,"&lt;&gt;*调拨*")+SUMIFS(Sheet1!$F$5:$F$28252,Sheet1!$I$5:$I$28252,$B189,Sheet1!$L$5:$L$28252,$A189,Sheet1!$E$5:$E$28252,"*代金券*",Sheet1!$D$5:$D$28252,"&lt;&gt;代金券",Sheet1!$D$5:$D$28252,"&lt;&gt;内部转款",Sheet1!$D$5:$D$28252,"&lt;&gt;内部转账",Sheet1!$E$5:$E$28252,"&lt;&gt;*调拨*")</f>
        <v>0</v>
      </c>
      <c r="T189" s="32">
        <f>SUMIFS(Sheet1!$F$5:$F$28252,Sheet1!$I$5:$I$28252,$B189,Sheet1!$L$5:$L$28252,$A189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189,Sheet1!$L$5:$L$28252,$A189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189,Sheet1!$L$5:$L$28252,$A189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189,Sheet1!$L$5:$L$28252,$A189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89" s="32">
        <f>SUMIFS(Sheet1!$F$5:$F$28252,Sheet1!$I$5:$I$28252,$B189,Sheet1!$L$5:$L$28252,$A189,Sheet1!$E$5:$E$28252,"*调拨*")</f>
        <v>0</v>
      </c>
      <c r="V189" s="32">
        <f>SUMIFS(Sheet1!$F$5:$F$28252,Sheet1!$I$5:$I$28252,$B189,Sheet1!$L$5:$L$28252,$A189,Sheet1!$D$5:$D$28252,"储值",Sheet1!$E$5:$E$28252,"&lt;&gt;*调拨*")+SUMIFS(Sheet1!$F$5:$F$28252,Sheet1!$I$5:$I$28252,$B189,Sheet1!$L$5:$L$28252,$A189,Sheet1!$E$5:$E$28252,"*储值*",Sheet1!$D$5:$D$28252,"&lt;&gt;储值",Sheet1!$D$5:$D$28252,"&lt;&gt;内部转款",Sheet1!$D$5:$D$28252,"&lt;&gt;内部转账",Sheet1!$E$5:$E$28252,"&lt;&gt;*调拨*")</f>
        <v>0</v>
      </c>
      <c r="W189" s="32">
        <f>SUMIFS(Sheet1!$F$5:$F$28252,Sheet1!$I$5:$I$28252,$B189,Sheet1!$L$5:$L$28252,$A189,Sheet1!$D$5:$D$28252,"效期",Sheet1!$E$5:$E$28252,"&lt;&gt;*调拨*")+SUMIFS(Sheet1!$F$5:$F$28252,Sheet1!$I$5:$I$28252,$B189,Sheet1!$L$5:$L$28252,$A189,Sheet1!$E$5:$E$28252,"*效期*",Sheet1!$D$5:$D$28252,"&lt;&gt;效期",Sheet1!$D$5:$D$28252,"&lt;&gt;内部转款",Sheet1!$D$5:$D$28252,"&lt;&gt;内部转账",Sheet1!$E$5:$E$28252,"&lt;&gt;*调拨*")</f>
        <v>0</v>
      </c>
      <c r="X189" s="32">
        <f>SUMIFS(Sheet1!$F$5:$F$28252,Sheet1!$I$5:$I$28252,$B189,Sheet1!$L$5:$L$28252,$A189,Sheet1!$D$5:$D$28252,"内部转款",Sheet1!$E$5:$E$28252,"&lt;&gt;*调拨*")+SUMIFS(Sheet1!$F$5:$F$28252,Sheet1!$I$5:$I$28252,$B189,Sheet1!$L$5:$L$28252,$A189,Sheet1!$D$5:$D$28252,"内部转账",Sheet1!$E$5:$E$28252,"&lt;&gt;*调拨*")</f>
        <v>0</v>
      </c>
      <c r="Y189" s="32">
        <f t="shared" si="12"/>
        <v>0</v>
      </c>
      <c r="Z189" s="32">
        <f>SUMIFS(Sheet1!$F$5:$F$28252,Sheet1!$I$5:$I$28252,$B189,Sheet1!$L$5:$L$28252,$A189)</f>
        <v>0</v>
      </c>
      <c r="AA189" s="32">
        <f>SUMIFS(Sheet1!$G$5:$G$28252,Sheet1!$I$5:$I$28252,$B189,Sheet1!$L$5:$L$28252,$A189,Sheet1!$D$5:$D$28252,"工资",Sheet1!$E$5:$E$28252,"&lt;&gt;*调拨*")+SUMIFS(Sheet1!$G$5:$G$28252,Sheet1!$I$5:$I$28252,$B189,Sheet1!$L$5:$L$28252,$A189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89" s="32">
        <f>SUMIFS(Sheet1!$G$5:$G$28252,Sheet1!$I$5:$I$28252,$B189,Sheet1!$L$5:$L$28252,$A189,Sheet1!$D$5:$D$28252,"水费",Sheet1!$E$5:$E$28252,"&lt;&gt;*调拨*")+SUMIFS(Sheet1!$G$5:$G$28252,Sheet1!$I$5:$I$28252,$B189,Sheet1!$L$5:$L$28252,$A189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89" s="32">
        <f>SUMIFS(Sheet1!$G$5:$G$28252,Sheet1!$I$5:$I$28252,$B189,Sheet1!$L$5:$L$28252,$A189,Sheet1!$D$5:$D$28252,"电费",Sheet1!$E$5:$E$28252,"&lt;&gt;*调拨*")+SUMIFS(Sheet1!$G$5:$G$28252,Sheet1!$I$5:$I$28252,$B189,Sheet1!$L$5:$L$28252,$A189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89" s="32">
        <f>SUMIFS(Sheet1!$G$5:$G$28252,Sheet1!$I$5:$I$28252,$B189,Sheet1!$L$5:$L$28252,$A189,Sheet1!$D$5:$D$28252,"宽带费",Sheet1!$E$5:$E$28252,"&lt;&gt;*调拨*")+SUMIFS(Sheet1!$G$5:$G$28252,Sheet1!$I$5:$I$28252,$B189,Sheet1!$L$5:$L$28252,$A189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89" s="32">
        <f>SUMIFS(Sheet1!$G$5:$G$28252,Sheet1!$I$5:$I$28252,$B189,Sheet1!$L$5:$L$28252,$A189,Sheet1!$D$5:$D$28252,"办公费",Sheet1!$E$5:$E$28252,"&lt;&gt;*调拨*")+SUMIFS(Sheet1!$G$5:$G$28252,Sheet1!$I$5:$I$28252,$B189,Sheet1!$L$5:$L$28252,$A189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89" s="32">
        <f>SUMIFS(Sheet1!$G$5:$G$28252,Sheet1!$I$5:$I$28252,$B189,Sheet1!$L$5:$L$28252,$A189,Sheet1!$D$5:$D$28252,"话费",Sheet1!$E$5:$E$28252,"&lt;&gt;*调拨*")+SUMIFS(Sheet1!$G$5:$G$28252,Sheet1!$I$5:$I$28252,$B189,Sheet1!$L$5:$L$28252,$A189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89" s="32">
        <f>SUMIFS(Sheet1!$G$5:$G$28252,Sheet1!$I$5:$I$28252,$B189,Sheet1!$L$5:$L$28252,$A189,Sheet1!$D$5:$D$28252,"房租",Sheet1!$E$5:$E$28252,"&lt;&gt;*调拨*")+SUMIFS(Sheet1!$G$5:$G$28252,Sheet1!$I$5:$I$28252,$B189,Sheet1!$L$5:$L$28252,$A189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89" s="32">
        <f>SUMIFS(Sheet1!$G$5:$G$28252,Sheet1!$I$5:$I$28252,$B189,Sheet1!$L$5:$L$28252,$A189,Sheet1!$E$5:$E$28252,"*调拨*")</f>
        <v>0</v>
      </c>
      <c r="AI189" s="32">
        <f>SUMIFS(Sheet1!$G$5:$G$28252,Sheet1!$I$5:$I$28252,$B189,Sheet1!$L$5:$L$28252,$A189,Sheet1!$D$5:$D$28252,"内部转款",Sheet1!$E$5:$E$28252,"&lt;&gt;*调拨*")+SUMIFS(Sheet1!$G$5:$G$28252,Sheet1!$I$5:$I$28252,$B189,Sheet1!$L$5:$L$28252,$A189,Sheet1!$D$5:$D$28252,"内部转账",Sheet1!$E$5:$E$28252,"&lt;&gt;*调拨*")</f>
        <v>0</v>
      </c>
      <c r="AJ189" s="32">
        <f t="shared" si="13"/>
        <v>0</v>
      </c>
      <c r="AK189" s="32">
        <f>SUMIFS(Sheet1!$G$5:$G$28252,Sheet1!$I$5:$I$28252,$B189,Sheet1!$L$5:$L$28252,$A189)</f>
        <v>0</v>
      </c>
      <c r="AL189" s="32">
        <f t="shared" si="14"/>
        <v>0</v>
      </c>
    </row>
    <row r="190" ht="16.5" spans="1:38">
      <c r="A190" s="30">
        <v>202603</v>
      </c>
      <c r="B190" s="31" t="s">
        <v>89</v>
      </c>
      <c r="C190" s="32">
        <f>SUMIFS(Sheet1!$F$5:$F$28252,Sheet1!$I$5:$I$28252,$B190,Sheet1!$L$5:$L$28252,$A190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90" s="32">
        <f>SUMIFS(Sheet1!$F$5:$F$28252,Sheet1!$I$5:$I$28252,$B190,Sheet1!$L$5:$L$28252,$A190,Sheet1!$D$5:$D$28252,"医保即时拨付",Sheet1!$E$5:$E$28252,"&lt;&gt;*调拨*")+SUMIFS(Sheet1!$F$5:$F$28252,Sheet1!$I$5:$I$28252,$B190,Sheet1!$L$5:$L$28252,$A190,Sheet1!$E$5:$E$28252,"*医保即时拨付*",Sheet1!$D$5:$D$28252,"&lt;&gt;医保即时拨付",Sheet1!$D$5:$D$28252,"&lt;&gt;内部转款",Sheet1!$D$5:$D$28252,"&lt;&gt;内部转账",Sheet1!$E$5:$E$28252,"&lt;&gt;*调拨*")</f>
        <v>0</v>
      </c>
      <c r="E190" s="32">
        <f>SUMIFS(Sheet1!$F$5:$F$28252,Sheet1!$I$5:$I$28252,$B190,Sheet1!$L$5:$L$28252,$A190,Sheet1!$D$5:$D$28252,"医保",Sheet1!$E$5:$E$28252,"&lt;&gt;*调拨*",Sheet1!$E$5:$E$28252,"&lt;&gt;*医保即时拨付*")+SUMIFS(Sheet1!$F$5:$F$28252,Sheet1!$I$5:$I$28252,$B190,Sheet1!$L$5:$L$28252,$A190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90" s="32">
        <f>SUMIFS(Sheet1!$F$5:$F$28252,Sheet1!$I$5:$I$28252,$B190,Sheet1!$L$5:$L$28252,$A190,Sheet1!$D$5:$D$28252,"聚合",Sheet1!$E$5:$E$28252,"&lt;&gt;*调拨*")+SUMIFS(Sheet1!$F$5:$F$28252,Sheet1!$I$5:$I$28252,$B190,Sheet1!$L$5:$L$28252,$A190,Sheet1!$E$5:$E$28252,"*聚合*",Sheet1!$D$5:$D$28252,"&lt;&gt;聚合",Sheet1!$D$5:$D$28252,"&lt;&gt;内部转款",Sheet1!$D$5:$D$28252,"&lt;&gt;内部转账",Sheet1!$E$5:$E$28252,"&lt;&gt;*调拨*")</f>
        <v>0</v>
      </c>
      <c r="G190" s="32">
        <f>SUMIFS(Sheet1!$F$5:$F$28252,Sheet1!$I$5:$I$28252,$B190,Sheet1!$L$5:$L$28252,$A190,Sheet1!$D$5:$D$28252,"24小时微信",Sheet1!$E$5:$E$28252,"&lt;&gt;*调拨*")+SUMIFS(Sheet1!$F$5:$F$28252,Sheet1!$I$5:$I$28252,$B190,Sheet1!$L$5:$L$28252,$A190,Sheet1!$E$5:$E$28252,"*24小时微信*",Sheet1!$D$5:$D$28252,"&lt;&gt;24小时微信",Sheet1!$D$5:$D$28252,"&lt;&gt;内部转款",Sheet1!$D$5:$D$28252,"&lt;&gt;内部转账",Sheet1!$E$5:$E$28252,"&lt;&gt;*调拨*")</f>
        <v>0</v>
      </c>
      <c r="H190" s="32">
        <f>SUMIFS(Sheet1!$F$5:$F$28252,Sheet1!$I$5:$I$28252,$B190,Sheet1!$L$5:$L$28252,$A190,Sheet1!$D$5:$D$28252,"美团",Sheet1!$E$5:$E$28252,"&lt;&gt;*调拨*")+SUMIFS(Sheet1!$F$5:$F$28252,Sheet1!$I$5:$I$28252,$B190,Sheet1!$L$5:$L$28252,$A190,Sheet1!$E$5:$E$28252,"*美团*",Sheet1!$D$5:$D$28252,"&lt;&gt;美团",Sheet1!$D$5:$D$28252,"&lt;&gt;内部转款",Sheet1!$D$5:$D$28252,"&lt;&gt;内部转账",Sheet1!$E$5:$E$28252,"&lt;&gt;*调拨*")</f>
        <v>0</v>
      </c>
      <c r="I190" s="32">
        <f>SUMIFS(Sheet1!$F$5:$F$28252,Sheet1!$I$5:$I$28252,$B190,Sheet1!$L$5:$L$28252,$A190,Sheet1!$D$5:$D$28252,"饿了么",Sheet1!$E$5:$E$28252,"&lt;&gt;*调拨*")+SUMIFS(Sheet1!$F$5:$F$28252,Sheet1!$I$5:$I$28252,$B190,Sheet1!$L$5:$L$28252,$A190,Sheet1!$E$5:$E$28252,"*饿了么*",Sheet1!$D$5:$D$28252,"&lt;&gt;饿了么",Sheet1!$D$5:$D$28252,"&lt;&gt;内部转款",Sheet1!$D$5:$D$28252,"&lt;&gt;内部转账",Sheet1!$E$5:$E$28252,"&lt;&gt;*调拨*")</f>
        <v>0</v>
      </c>
      <c r="J190" s="32">
        <f>SUMIFS(Sheet1!$F$5:$F$28252,Sheet1!$I$5:$I$28252,$B190,Sheet1!$L$5:$L$28252,$A190,Sheet1!$D$5:$D$28252,"健E卡",Sheet1!$E$5:$E$28252,"&lt;&gt;*调拨*")+SUMIFS(Sheet1!$F$5:$F$28252,Sheet1!$I$5:$I$28252,$B190,Sheet1!$L$5:$L$28252,$A190,Sheet1!$E$5:$E$28252,"*健E卡*",Sheet1!$D$5:$D$28252,"&lt;&gt;健E卡",Sheet1!$D$5:$D$28252,"&lt;&gt;内部转款",Sheet1!$D$5:$D$28252,"&lt;&gt;内部转账",Sheet1!$E$5:$E$28252,"&lt;&gt;*调拨*")</f>
        <v>0</v>
      </c>
      <c r="K190" s="32">
        <f>SUMIFS(Sheet1!$F$5:$F$28252,Sheet1!$I$5:$I$28252,$B190,Sheet1!$L$5:$L$28252,$A190,Sheet1!$D$5:$D$28252,"抖音",Sheet1!$E$5:$E$28252,"&lt;&gt;*调拨*")+SUMIFS(Sheet1!$F$5:$F$28252,Sheet1!$I$5:$I$28252,$B190,Sheet1!$L$5:$L$28252,$A190,Sheet1!$E$5:$E$28252,"*抖音*",Sheet1!$D$5:$D$28252,"&lt;&gt;抖音",Sheet1!$D$5:$D$28252,"&lt;&gt;内部转款",Sheet1!$D$5:$D$28252,"&lt;&gt;内部转账",Sheet1!$E$5:$E$28252,"&lt;&gt;*调拨*")</f>
        <v>0</v>
      </c>
      <c r="L190" s="32">
        <f>SUMIFS(Sheet1!$F$5:$F$28252,Sheet1!$I$5:$I$28252,$B190,Sheet1!$L$5:$L$28252,$A190,Sheet1!$D$5:$D$28252,"医卡通",Sheet1!$E$5:$E$28252,"&lt;&gt;*调拨*")+SUMIFS(Sheet1!$F$5:$F$28252,Sheet1!$I$5:$I$28252,$B190,Sheet1!$L$5:$L$28252,$A190,Sheet1!$E$5:$E$28252,"*医卡通*",Sheet1!$D$5:$D$28252,"&lt;&gt;医卡通",Sheet1!$D$5:$D$28252,"&lt;&gt;内部转款",Sheet1!$D$5:$D$28252,"&lt;&gt;内部转账",Sheet1!$E$5:$E$28252,"&lt;&gt;*调拨*")</f>
        <v>0</v>
      </c>
      <c r="M190" s="32">
        <f>SUMIFS(Sheet1!$F$5:$F$28252,Sheet1!$I$5:$I$28252,$B190,Sheet1!$L$5:$L$28252,$A190,Sheet1!$D$5:$D$28252,"企健网",Sheet1!$E$5:$E$28252,"&lt;&gt;*调拨*")+SUMIFS(Sheet1!$F$5:$F$28252,Sheet1!$I$5:$I$28252,$B190,Sheet1!$L$5:$L$28252,$A190,Sheet1!$E$5:$E$28252,"*企健网*",Sheet1!$D$5:$D$28252,"&lt;&gt;企健网",Sheet1!$D$5:$D$28252,"&lt;&gt;内部转款",Sheet1!$D$5:$D$28252,"&lt;&gt;内部转账",Sheet1!$E$5:$E$28252,"&lt;&gt;*调拨*")</f>
        <v>0</v>
      </c>
      <c r="N190" s="32">
        <f>SUMIFS(Sheet1!$F$5:$F$28252,Sheet1!$I$5:$I$28252,$B190,Sheet1!$L$5:$L$28252,$A190,Sheet1!$D$5:$D$28252,"银联",Sheet1!$E$5:$E$28252,"&lt;&gt;*调拨*")+SUMIFS(Sheet1!$F$5:$F$28252,Sheet1!$I$5:$I$28252,$B190,Sheet1!$L$5:$L$28252,$A190,Sheet1!$E$5:$E$28252,"*银联*",Sheet1!$D$5:$D$28252,"&lt;&gt;银联",Sheet1!$D$5:$D$28252,"&lt;&gt;内部转款",Sheet1!$D$5:$D$28252,"&lt;&gt;内部转账",Sheet1!$E$5:$E$28252,"&lt;&gt;*调拨*")</f>
        <v>0</v>
      </c>
      <c r="O190" s="32">
        <f>SUMIFS(Sheet1!$F$5:$F$28252,Sheet1!$I$5:$I$28252,$B190,Sheet1!$L$5:$L$28252,$A190,Sheet1!$D$5:$D$28252,"京东",Sheet1!$E$5:$E$28252,"&lt;&gt;*调拨*")+SUMIFS(Sheet1!$F$5:$F$28252,Sheet1!$I$5:$I$28252,$B190,Sheet1!$L$5:$L$28252,$A190,Sheet1!$E$5:$E$28252,"*京东*",Sheet1!$D$5:$D$28252,"&lt;&gt;京东",Sheet1!$D$5:$D$28252,"&lt;&gt;内部转款",Sheet1!$D$5:$D$28252,"&lt;&gt;内部转账",Sheet1!$E$5:$E$28252,"&lt;&gt;*调拨*")</f>
        <v>0</v>
      </c>
      <c r="P190" s="32">
        <f>SUMIFS(Sheet1!$F$5:$F$28252,Sheet1!$I$5:$I$28252,$B190,Sheet1!$L$5:$L$28252,$A190,Sheet1!$D$5:$D$28252,"药机微信",Sheet1!$E$5:$E$28252,"&lt;&gt;*调拨*")+SUMIFS(Sheet1!$F$5:$F$28252,Sheet1!$I$5:$I$28252,$B190,Sheet1!$L$5:$L$28252,$A190,Sheet1!$E$5:$E$28252,"*药机微信*",Sheet1!$D$5:$D$28252,"&lt;&gt;药机微信",Sheet1!$D$5:$D$28252,"&lt;&gt;内部转款",Sheet1!$D$5:$D$28252,"&lt;&gt;内部转账",Sheet1!$E$5:$E$28252,"&lt;&gt;*调拨*")</f>
        <v>0</v>
      </c>
      <c r="Q190" s="32">
        <f>SUMIFS(Sheet1!$F$5:$F$28252,Sheet1!$I$5:$I$28252,$B190,Sheet1!$L$5:$L$28252,$A190,Sheet1!$D$5:$D$28252,"亲情卡",Sheet1!$E$5:$E$28252,"&lt;&gt;*调拨*")+SUMIFS(Sheet1!$F$5:$F$28252,Sheet1!$I$5:$I$28252,$B190,Sheet1!$L$5:$L$28252,$A190,Sheet1!$E$5:$E$28252,"*亲情卡*",Sheet1!$D$5:$D$28252,"&lt;&gt;亲情卡",Sheet1!$D$5:$D$28252,"&lt;&gt;内部转款",Sheet1!$D$5:$D$28252,"&lt;&gt;内部转账",Sheet1!$E$5:$E$28252,"&lt;&gt;*调拨*")</f>
        <v>0</v>
      </c>
      <c r="R190" s="32">
        <f>SUMIFS(Sheet1!$F$5:$F$28252,Sheet1!$I$5:$I$28252,$B190,Sheet1!$L$5:$L$28252,$A190,Sheet1!$D$5:$D$28252,"优惠券",Sheet1!$E$5:$E$28252,"&lt;&gt;*调拨*")+SUMIFS(Sheet1!$F$5:$F$28252,Sheet1!$I$5:$I$28252,$B190,Sheet1!$L$5:$L$28252,$A190,Sheet1!$E$5:$E$28252,"*优惠券*",Sheet1!$D$5:$D$28252,"&lt;&gt;优惠券",Sheet1!$D$5:$D$28252,"&lt;&gt;内部转款",Sheet1!$D$5:$D$28252,"&lt;&gt;内部转账",Sheet1!$E$5:$E$28252,"&lt;&gt;*调拨*")</f>
        <v>0</v>
      </c>
      <c r="S190" s="32">
        <f>SUMIFS(Sheet1!$F$5:$F$28252,Sheet1!$I$5:$I$28252,$B190,Sheet1!$L$5:$L$28252,$A190,Sheet1!$D$5:$D$28252,"代金券",Sheet1!$E$5:$E$28252,"&lt;&gt;*调拨*")+SUMIFS(Sheet1!$F$5:$F$28252,Sheet1!$I$5:$I$28252,$B190,Sheet1!$L$5:$L$28252,$A190,Sheet1!$E$5:$E$28252,"*代金券*",Sheet1!$D$5:$D$28252,"&lt;&gt;代金券",Sheet1!$D$5:$D$28252,"&lt;&gt;内部转款",Sheet1!$D$5:$D$28252,"&lt;&gt;内部转账",Sheet1!$E$5:$E$28252,"&lt;&gt;*调拨*")</f>
        <v>0</v>
      </c>
      <c r="T190" s="32">
        <f>SUMIFS(Sheet1!$F$5:$F$28252,Sheet1!$I$5:$I$28252,$B190,Sheet1!$L$5:$L$28252,$A190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190,Sheet1!$L$5:$L$28252,$A190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190,Sheet1!$L$5:$L$28252,$A190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190,Sheet1!$L$5:$L$28252,$A190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0" s="32">
        <f>SUMIFS(Sheet1!$F$5:$F$28252,Sheet1!$I$5:$I$28252,$B190,Sheet1!$L$5:$L$28252,$A190,Sheet1!$E$5:$E$28252,"*调拨*")</f>
        <v>0</v>
      </c>
      <c r="V190" s="32">
        <f>SUMIFS(Sheet1!$F$5:$F$28252,Sheet1!$I$5:$I$28252,$B190,Sheet1!$L$5:$L$28252,$A190,Sheet1!$D$5:$D$28252,"储值",Sheet1!$E$5:$E$28252,"&lt;&gt;*调拨*")+SUMIFS(Sheet1!$F$5:$F$28252,Sheet1!$I$5:$I$28252,$B190,Sheet1!$L$5:$L$28252,$A190,Sheet1!$E$5:$E$28252,"*储值*",Sheet1!$D$5:$D$28252,"&lt;&gt;储值",Sheet1!$D$5:$D$28252,"&lt;&gt;内部转款",Sheet1!$D$5:$D$28252,"&lt;&gt;内部转账",Sheet1!$E$5:$E$28252,"&lt;&gt;*调拨*")</f>
        <v>0</v>
      </c>
      <c r="W190" s="32">
        <f>SUMIFS(Sheet1!$F$5:$F$28252,Sheet1!$I$5:$I$28252,$B190,Sheet1!$L$5:$L$28252,$A190,Sheet1!$D$5:$D$28252,"效期",Sheet1!$E$5:$E$28252,"&lt;&gt;*调拨*")+SUMIFS(Sheet1!$F$5:$F$28252,Sheet1!$I$5:$I$28252,$B190,Sheet1!$L$5:$L$28252,$A190,Sheet1!$E$5:$E$28252,"*效期*",Sheet1!$D$5:$D$28252,"&lt;&gt;效期",Sheet1!$D$5:$D$28252,"&lt;&gt;内部转款",Sheet1!$D$5:$D$28252,"&lt;&gt;内部转账",Sheet1!$E$5:$E$28252,"&lt;&gt;*调拨*")</f>
        <v>0</v>
      </c>
      <c r="X190" s="32">
        <f>SUMIFS(Sheet1!$F$5:$F$28252,Sheet1!$I$5:$I$28252,$B190,Sheet1!$L$5:$L$28252,$A190,Sheet1!$D$5:$D$28252,"内部转款",Sheet1!$E$5:$E$28252,"&lt;&gt;*调拨*")+SUMIFS(Sheet1!$F$5:$F$28252,Sheet1!$I$5:$I$28252,$B190,Sheet1!$L$5:$L$28252,$A190,Sheet1!$D$5:$D$28252,"内部转账",Sheet1!$E$5:$E$28252,"&lt;&gt;*调拨*")</f>
        <v>0</v>
      </c>
      <c r="Y190" s="32">
        <f t="shared" si="12"/>
        <v>0</v>
      </c>
      <c r="Z190" s="32">
        <f>SUMIFS(Sheet1!$F$5:$F$28252,Sheet1!$I$5:$I$28252,$B190,Sheet1!$L$5:$L$28252,$A190)</f>
        <v>0</v>
      </c>
      <c r="AA190" s="32">
        <f>SUMIFS(Sheet1!$G$5:$G$28252,Sheet1!$I$5:$I$28252,$B190,Sheet1!$L$5:$L$28252,$A190,Sheet1!$D$5:$D$28252,"工资",Sheet1!$E$5:$E$28252,"&lt;&gt;*调拨*")+SUMIFS(Sheet1!$G$5:$G$28252,Sheet1!$I$5:$I$28252,$B190,Sheet1!$L$5:$L$28252,$A190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0" s="32">
        <f>SUMIFS(Sheet1!$G$5:$G$28252,Sheet1!$I$5:$I$28252,$B190,Sheet1!$L$5:$L$28252,$A190,Sheet1!$D$5:$D$28252,"水费",Sheet1!$E$5:$E$28252,"&lt;&gt;*调拨*")+SUMIFS(Sheet1!$G$5:$G$28252,Sheet1!$I$5:$I$28252,$B190,Sheet1!$L$5:$L$28252,$A190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90" s="32">
        <f>SUMIFS(Sheet1!$G$5:$G$28252,Sheet1!$I$5:$I$28252,$B190,Sheet1!$L$5:$L$28252,$A190,Sheet1!$D$5:$D$28252,"电费",Sheet1!$E$5:$E$28252,"&lt;&gt;*调拨*")+SUMIFS(Sheet1!$G$5:$G$28252,Sheet1!$I$5:$I$28252,$B190,Sheet1!$L$5:$L$28252,$A190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0" s="32">
        <f>SUMIFS(Sheet1!$G$5:$G$28252,Sheet1!$I$5:$I$28252,$B190,Sheet1!$L$5:$L$28252,$A190,Sheet1!$D$5:$D$28252,"宽带费",Sheet1!$E$5:$E$28252,"&lt;&gt;*调拨*")+SUMIFS(Sheet1!$G$5:$G$28252,Sheet1!$I$5:$I$28252,$B190,Sheet1!$L$5:$L$28252,$A190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0" s="32">
        <f>SUMIFS(Sheet1!$G$5:$G$28252,Sheet1!$I$5:$I$28252,$B190,Sheet1!$L$5:$L$28252,$A190,Sheet1!$D$5:$D$28252,"办公费",Sheet1!$E$5:$E$28252,"&lt;&gt;*调拨*")+SUMIFS(Sheet1!$G$5:$G$28252,Sheet1!$I$5:$I$28252,$B190,Sheet1!$L$5:$L$28252,$A190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0" s="32">
        <f>SUMIFS(Sheet1!$G$5:$G$28252,Sheet1!$I$5:$I$28252,$B190,Sheet1!$L$5:$L$28252,$A190,Sheet1!$D$5:$D$28252,"话费",Sheet1!$E$5:$E$28252,"&lt;&gt;*调拨*")+SUMIFS(Sheet1!$G$5:$G$28252,Sheet1!$I$5:$I$28252,$B190,Sheet1!$L$5:$L$28252,$A190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0" s="32">
        <f>SUMIFS(Sheet1!$G$5:$G$28252,Sheet1!$I$5:$I$28252,$B190,Sheet1!$L$5:$L$28252,$A190,Sheet1!$D$5:$D$28252,"房租",Sheet1!$E$5:$E$28252,"&lt;&gt;*调拨*")+SUMIFS(Sheet1!$G$5:$G$28252,Sheet1!$I$5:$I$28252,$B190,Sheet1!$L$5:$L$28252,$A190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90" s="32">
        <f>SUMIFS(Sheet1!$G$5:$G$28252,Sheet1!$I$5:$I$28252,$B190,Sheet1!$L$5:$L$28252,$A190,Sheet1!$E$5:$E$28252,"*调拨*")</f>
        <v>0</v>
      </c>
      <c r="AI190" s="32">
        <f>SUMIFS(Sheet1!$G$5:$G$28252,Sheet1!$I$5:$I$28252,$B190,Sheet1!$L$5:$L$28252,$A190,Sheet1!$D$5:$D$28252,"内部转款",Sheet1!$E$5:$E$28252,"&lt;&gt;*调拨*")+SUMIFS(Sheet1!$G$5:$G$28252,Sheet1!$I$5:$I$28252,$B190,Sheet1!$L$5:$L$28252,$A190,Sheet1!$D$5:$D$28252,"内部转账",Sheet1!$E$5:$E$28252,"&lt;&gt;*调拨*")</f>
        <v>0</v>
      </c>
      <c r="AJ190" s="32">
        <f t="shared" si="13"/>
        <v>0</v>
      </c>
      <c r="AK190" s="32">
        <f>SUMIFS(Sheet1!$G$5:$G$28252,Sheet1!$I$5:$I$28252,$B190,Sheet1!$L$5:$L$28252,$A190)</f>
        <v>0</v>
      </c>
      <c r="AL190" s="32">
        <f t="shared" si="14"/>
        <v>0</v>
      </c>
    </row>
    <row r="191" ht="16.5" spans="1:38">
      <c r="A191" s="30">
        <v>202603</v>
      </c>
      <c r="B191" s="31" t="s">
        <v>99</v>
      </c>
      <c r="C191" s="32">
        <f>SUMIFS(Sheet1!$F$5:$F$28252,Sheet1!$I$5:$I$28252,$B191,Sheet1!$L$5:$L$28252,$A191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7815.73</v>
      </c>
      <c r="D191" s="32">
        <f>SUMIFS(Sheet1!$F$5:$F$28252,Sheet1!$I$5:$I$28252,$B191,Sheet1!$L$5:$L$28252,$A191,Sheet1!$D$5:$D$28252,"医保即时拨付",Sheet1!$E$5:$E$28252,"&lt;&gt;*调拨*")+SUMIFS(Sheet1!$F$5:$F$28252,Sheet1!$I$5:$I$28252,$B191,Sheet1!$L$5:$L$28252,$A191,Sheet1!$E$5:$E$28252,"*医保即时拨付*",Sheet1!$D$5:$D$28252,"&lt;&gt;医保即时拨付",Sheet1!$D$5:$D$28252,"&lt;&gt;内部转款",Sheet1!$D$5:$D$28252,"&lt;&gt;内部转账",Sheet1!$E$5:$E$28252,"&lt;&gt;*调拨*")</f>
        <v>10811.65</v>
      </c>
      <c r="E191" s="32">
        <f>SUMIFS(Sheet1!$F$5:$F$28252,Sheet1!$I$5:$I$28252,$B191,Sheet1!$L$5:$L$28252,$A191,Sheet1!$D$5:$D$28252,"医保",Sheet1!$E$5:$E$28252,"&lt;&gt;*调拨*",Sheet1!$E$5:$E$28252,"&lt;&gt;*医保即时拨付*")+SUMIFS(Sheet1!$F$5:$F$28252,Sheet1!$I$5:$I$28252,$B191,Sheet1!$L$5:$L$28252,$A191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8058.75</v>
      </c>
      <c r="F191" s="32">
        <f>SUMIFS(Sheet1!$F$5:$F$28252,Sheet1!$I$5:$I$28252,$B191,Sheet1!$L$5:$L$28252,$A191,Sheet1!$D$5:$D$28252,"聚合",Sheet1!$E$5:$E$28252,"&lt;&gt;*调拨*")+SUMIFS(Sheet1!$F$5:$F$28252,Sheet1!$I$5:$I$28252,$B191,Sheet1!$L$5:$L$28252,$A191,Sheet1!$E$5:$E$28252,"*聚合*",Sheet1!$D$5:$D$28252,"&lt;&gt;聚合",Sheet1!$D$5:$D$28252,"&lt;&gt;内部转款",Sheet1!$D$5:$D$28252,"&lt;&gt;内部转账",Sheet1!$E$5:$E$28252,"&lt;&gt;*调拨*")</f>
        <v>28625.13</v>
      </c>
      <c r="G191" s="32">
        <f>SUMIFS(Sheet1!$F$5:$F$28252,Sheet1!$I$5:$I$28252,$B191,Sheet1!$L$5:$L$28252,$A191,Sheet1!$D$5:$D$28252,"24小时微信",Sheet1!$E$5:$E$28252,"&lt;&gt;*调拨*")+SUMIFS(Sheet1!$F$5:$F$28252,Sheet1!$I$5:$I$28252,$B191,Sheet1!$L$5:$L$28252,$A191,Sheet1!$E$5:$E$28252,"*24小时微信*",Sheet1!$D$5:$D$28252,"&lt;&gt;24小时微信",Sheet1!$D$5:$D$28252,"&lt;&gt;内部转款",Sheet1!$D$5:$D$28252,"&lt;&gt;内部转账",Sheet1!$E$5:$E$28252,"&lt;&gt;*调拨*")</f>
        <v>0</v>
      </c>
      <c r="H191" s="32">
        <f>SUMIFS(Sheet1!$F$5:$F$28252,Sheet1!$I$5:$I$28252,$B191,Sheet1!$L$5:$L$28252,$A191,Sheet1!$D$5:$D$28252,"美团",Sheet1!$E$5:$E$28252,"&lt;&gt;*调拨*")+SUMIFS(Sheet1!$F$5:$F$28252,Sheet1!$I$5:$I$28252,$B191,Sheet1!$L$5:$L$28252,$A191,Sheet1!$E$5:$E$28252,"*美团*",Sheet1!$D$5:$D$28252,"&lt;&gt;美团",Sheet1!$D$5:$D$28252,"&lt;&gt;内部转款",Sheet1!$D$5:$D$28252,"&lt;&gt;内部转账",Sheet1!$E$5:$E$28252,"&lt;&gt;*调拨*")</f>
        <v>272.79</v>
      </c>
      <c r="I191" s="32">
        <f>SUMIFS(Sheet1!$F$5:$F$28252,Sheet1!$I$5:$I$28252,$B191,Sheet1!$L$5:$L$28252,$A191,Sheet1!$D$5:$D$28252,"饿了么",Sheet1!$E$5:$E$28252,"&lt;&gt;*调拨*")+SUMIFS(Sheet1!$F$5:$F$28252,Sheet1!$I$5:$I$28252,$B191,Sheet1!$L$5:$L$28252,$A191,Sheet1!$E$5:$E$28252,"*饿了么*",Sheet1!$D$5:$D$28252,"&lt;&gt;饿了么",Sheet1!$D$5:$D$28252,"&lt;&gt;内部转款",Sheet1!$D$5:$D$28252,"&lt;&gt;内部转账",Sheet1!$E$5:$E$28252,"&lt;&gt;*调拨*")</f>
        <v>0</v>
      </c>
      <c r="J191" s="32">
        <f>SUMIFS(Sheet1!$F$5:$F$28252,Sheet1!$I$5:$I$28252,$B191,Sheet1!$L$5:$L$28252,$A191,Sheet1!$D$5:$D$28252,"健E卡",Sheet1!$E$5:$E$28252,"&lt;&gt;*调拨*")+SUMIFS(Sheet1!$F$5:$F$28252,Sheet1!$I$5:$I$28252,$B191,Sheet1!$L$5:$L$28252,$A191,Sheet1!$E$5:$E$28252,"*健E卡*",Sheet1!$D$5:$D$28252,"&lt;&gt;健E卡",Sheet1!$D$5:$D$28252,"&lt;&gt;内部转款",Sheet1!$D$5:$D$28252,"&lt;&gt;内部转账",Sheet1!$E$5:$E$28252,"&lt;&gt;*调拨*")</f>
        <v>4480.71</v>
      </c>
      <c r="K191" s="32">
        <f>SUMIFS(Sheet1!$F$5:$F$28252,Sheet1!$I$5:$I$28252,$B191,Sheet1!$L$5:$L$28252,$A191,Sheet1!$D$5:$D$28252,"抖音",Sheet1!$E$5:$E$28252,"&lt;&gt;*调拨*")+SUMIFS(Sheet1!$F$5:$F$28252,Sheet1!$I$5:$I$28252,$B191,Sheet1!$L$5:$L$28252,$A191,Sheet1!$E$5:$E$28252,"*抖音*",Sheet1!$D$5:$D$28252,"&lt;&gt;抖音",Sheet1!$D$5:$D$28252,"&lt;&gt;内部转款",Sheet1!$D$5:$D$28252,"&lt;&gt;内部转账",Sheet1!$E$5:$E$28252,"&lt;&gt;*调拨*")</f>
        <v>0</v>
      </c>
      <c r="L191" s="32">
        <f>SUMIFS(Sheet1!$F$5:$F$28252,Sheet1!$I$5:$I$28252,$B191,Sheet1!$L$5:$L$28252,$A191,Sheet1!$D$5:$D$28252,"医卡通",Sheet1!$E$5:$E$28252,"&lt;&gt;*调拨*")+SUMIFS(Sheet1!$F$5:$F$28252,Sheet1!$I$5:$I$28252,$B191,Sheet1!$L$5:$L$28252,$A191,Sheet1!$E$5:$E$28252,"*医卡通*",Sheet1!$D$5:$D$28252,"&lt;&gt;医卡通",Sheet1!$D$5:$D$28252,"&lt;&gt;内部转款",Sheet1!$D$5:$D$28252,"&lt;&gt;内部转账",Sheet1!$E$5:$E$28252,"&lt;&gt;*调拨*")</f>
        <v>0</v>
      </c>
      <c r="M191" s="32">
        <f>SUMIFS(Sheet1!$F$5:$F$28252,Sheet1!$I$5:$I$28252,$B191,Sheet1!$L$5:$L$28252,$A191,Sheet1!$D$5:$D$28252,"企健网",Sheet1!$E$5:$E$28252,"&lt;&gt;*调拨*")+SUMIFS(Sheet1!$F$5:$F$28252,Sheet1!$I$5:$I$28252,$B191,Sheet1!$L$5:$L$28252,$A191,Sheet1!$E$5:$E$28252,"*企健网*",Sheet1!$D$5:$D$28252,"&lt;&gt;企健网",Sheet1!$D$5:$D$28252,"&lt;&gt;内部转款",Sheet1!$D$5:$D$28252,"&lt;&gt;内部转账",Sheet1!$E$5:$E$28252,"&lt;&gt;*调拨*")</f>
        <v>0</v>
      </c>
      <c r="N191" s="32">
        <f>SUMIFS(Sheet1!$F$5:$F$28252,Sheet1!$I$5:$I$28252,$B191,Sheet1!$L$5:$L$28252,$A191,Sheet1!$D$5:$D$28252,"银联",Sheet1!$E$5:$E$28252,"&lt;&gt;*调拨*")+SUMIFS(Sheet1!$F$5:$F$28252,Sheet1!$I$5:$I$28252,$B191,Sheet1!$L$5:$L$28252,$A191,Sheet1!$E$5:$E$28252,"*银联*",Sheet1!$D$5:$D$28252,"&lt;&gt;银联",Sheet1!$D$5:$D$28252,"&lt;&gt;内部转款",Sheet1!$D$5:$D$28252,"&lt;&gt;内部转账",Sheet1!$E$5:$E$28252,"&lt;&gt;*调拨*")</f>
        <v>0</v>
      </c>
      <c r="O191" s="32">
        <f>SUMIFS(Sheet1!$F$5:$F$28252,Sheet1!$I$5:$I$28252,$B191,Sheet1!$L$5:$L$28252,$A191,Sheet1!$D$5:$D$28252,"京东",Sheet1!$E$5:$E$28252,"&lt;&gt;*调拨*")+SUMIFS(Sheet1!$F$5:$F$28252,Sheet1!$I$5:$I$28252,$B191,Sheet1!$L$5:$L$28252,$A191,Sheet1!$E$5:$E$28252,"*京东*",Sheet1!$D$5:$D$28252,"&lt;&gt;京东",Sheet1!$D$5:$D$28252,"&lt;&gt;内部转款",Sheet1!$D$5:$D$28252,"&lt;&gt;内部转账",Sheet1!$E$5:$E$28252,"&lt;&gt;*调拨*")</f>
        <v>0</v>
      </c>
      <c r="P191" s="32">
        <f>SUMIFS(Sheet1!$F$5:$F$28252,Sheet1!$I$5:$I$28252,$B191,Sheet1!$L$5:$L$28252,$A191,Sheet1!$D$5:$D$28252,"药机微信",Sheet1!$E$5:$E$28252,"&lt;&gt;*调拨*")+SUMIFS(Sheet1!$F$5:$F$28252,Sheet1!$I$5:$I$28252,$B191,Sheet1!$L$5:$L$28252,$A191,Sheet1!$E$5:$E$28252,"*药机微信*",Sheet1!$D$5:$D$28252,"&lt;&gt;药机微信",Sheet1!$D$5:$D$28252,"&lt;&gt;内部转款",Sheet1!$D$5:$D$28252,"&lt;&gt;内部转账",Sheet1!$E$5:$E$28252,"&lt;&gt;*调拨*")</f>
        <v>0</v>
      </c>
      <c r="Q191" s="32">
        <f>SUMIFS(Sheet1!$F$5:$F$28252,Sheet1!$I$5:$I$28252,$B191,Sheet1!$L$5:$L$28252,$A191,Sheet1!$D$5:$D$28252,"亲情卡",Sheet1!$E$5:$E$28252,"&lt;&gt;*调拨*")+SUMIFS(Sheet1!$F$5:$F$28252,Sheet1!$I$5:$I$28252,$B191,Sheet1!$L$5:$L$28252,$A191,Sheet1!$E$5:$E$28252,"*亲情卡*",Sheet1!$D$5:$D$28252,"&lt;&gt;亲情卡",Sheet1!$D$5:$D$28252,"&lt;&gt;内部转款",Sheet1!$D$5:$D$28252,"&lt;&gt;内部转账",Sheet1!$E$5:$E$28252,"&lt;&gt;*调拨*")</f>
        <v>0</v>
      </c>
      <c r="R191" s="32">
        <f>SUMIFS(Sheet1!$F$5:$F$28252,Sheet1!$I$5:$I$28252,$B191,Sheet1!$L$5:$L$28252,$A191,Sheet1!$D$5:$D$28252,"优惠券",Sheet1!$E$5:$E$28252,"&lt;&gt;*调拨*")+SUMIFS(Sheet1!$F$5:$F$28252,Sheet1!$I$5:$I$28252,$B191,Sheet1!$L$5:$L$28252,$A191,Sheet1!$E$5:$E$28252,"*优惠券*",Sheet1!$D$5:$D$28252,"&lt;&gt;优惠券",Sheet1!$D$5:$D$28252,"&lt;&gt;内部转款",Sheet1!$D$5:$D$28252,"&lt;&gt;内部转账",Sheet1!$E$5:$E$28252,"&lt;&gt;*调拨*")</f>
        <v>0</v>
      </c>
      <c r="S191" s="32">
        <f>SUMIFS(Sheet1!$F$5:$F$28252,Sheet1!$I$5:$I$28252,$B191,Sheet1!$L$5:$L$28252,$A191,Sheet1!$D$5:$D$28252,"代金券",Sheet1!$E$5:$E$28252,"&lt;&gt;*调拨*")+SUMIFS(Sheet1!$F$5:$F$28252,Sheet1!$I$5:$I$28252,$B191,Sheet1!$L$5:$L$28252,$A191,Sheet1!$E$5:$E$28252,"*代金券*",Sheet1!$D$5:$D$28252,"&lt;&gt;代金券",Sheet1!$D$5:$D$28252,"&lt;&gt;内部转款",Sheet1!$D$5:$D$28252,"&lt;&gt;内部转账",Sheet1!$E$5:$E$28252,"&lt;&gt;*调拨*")</f>
        <v>0</v>
      </c>
      <c r="T191" s="32">
        <f>SUMIFS(Sheet1!$F$5:$F$28252,Sheet1!$I$5:$I$28252,$B191,Sheet1!$L$5:$L$28252,$A191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191,Sheet1!$L$5:$L$28252,$A191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191,Sheet1!$L$5:$L$28252,$A191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191,Sheet1!$L$5:$L$28252,$A191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1" s="32">
        <f>SUMIFS(Sheet1!$F$5:$F$28252,Sheet1!$I$5:$I$28252,$B191,Sheet1!$L$5:$L$28252,$A191,Sheet1!$E$5:$E$28252,"*调拨*")</f>
        <v>0</v>
      </c>
      <c r="V191" s="32">
        <f>SUMIFS(Sheet1!$F$5:$F$28252,Sheet1!$I$5:$I$28252,$B191,Sheet1!$L$5:$L$28252,$A191,Sheet1!$D$5:$D$28252,"储值",Sheet1!$E$5:$E$28252,"&lt;&gt;*调拨*")+SUMIFS(Sheet1!$F$5:$F$28252,Sheet1!$I$5:$I$28252,$B191,Sheet1!$L$5:$L$28252,$A191,Sheet1!$E$5:$E$28252,"*储值*",Sheet1!$D$5:$D$28252,"&lt;&gt;储值",Sheet1!$D$5:$D$28252,"&lt;&gt;内部转款",Sheet1!$D$5:$D$28252,"&lt;&gt;内部转账",Sheet1!$E$5:$E$28252,"&lt;&gt;*调拨*")</f>
        <v>0</v>
      </c>
      <c r="W191" s="32">
        <f>SUMIFS(Sheet1!$F$5:$F$28252,Sheet1!$I$5:$I$28252,$B191,Sheet1!$L$5:$L$28252,$A191,Sheet1!$D$5:$D$28252,"效期",Sheet1!$E$5:$E$28252,"&lt;&gt;*调拨*")+SUMIFS(Sheet1!$F$5:$F$28252,Sheet1!$I$5:$I$28252,$B191,Sheet1!$L$5:$L$28252,$A191,Sheet1!$E$5:$E$28252,"*效期*",Sheet1!$D$5:$D$28252,"&lt;&gt;效期",Sheet1!$D$5:$D$28252,"&lt;&gt;内部转款",Sheet1!$D$5:$D$28252,"&lt;&gt;内部转账",Sheet1!$E$5:$E$28252,"&lt;&gt;*调拨*")</f>
        <v>0</v>
      </c>
      <c r="X191" s="32">
        <f>SUMIFS(Sheet1!$F$5:$F$28252,Sheet1!$I$5:$I$28252,$B191,Sheet1!$L$5:$L$28252,$A191,Sheet1!$D$5:$D$28252,"内部转款",Sheet1!$E$5:$E$28252,"&lt;&gt;*调拨*")+SUMIFS(Sheet1!$F$5:$F$28252,Sheet1!$I$5:$I$28252,$B191,Sheet1!$L$5:$L$28252,$A191,Sheet1!$D$5:$D$28252,"内部转账",Sheet1!$E$5:$E$28252,"&lt;&gt;*调拨*")</f>
        <v>0</v>
      </c>
      <c r="Y191" s="32">
        <f t="shared" si="12"/>
        <v>0</v>
      </c>
      <c r="Z191" s="32">
        <f>SUMIFS(Sheet1!$F$5:$F$28252,Sheet1!$I$5:$I$28252,$B191,Sheet1!$L$5:$L$28252,$A191)</f>
        <v>60064.76</v>
      </c>
      <c r="AA191" s="32">
        <f>SUMIFS(Sheet1!$G$5:$G$28252,Sheet1!$I$5:$I$28252,$B191,Sheet1!$L$5:$L$28252,$A191,Sheet1!$D$5:$D$28252,"工资",Sheet1!$E$5:$E$28252,"&lt;&gt;*调拨*")+SUMIFS(Sheet1!$G$5:$G$28252,Sheet1!$I$5:$I$28252,$B191,Sheet1!$L$5:$L$28252,$A191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1" s="32">
        <f>SUMIFS(Sheet1!$G$5:$G$28252,Sheet1!$I$5:$I$28252,$B191,Sheet1!$L$5:$L$28252,$A191,Sheet1!$D$5:$D$28252,"水费",Sheet1!$E$5:$E$28252,"&lt;&gt;*调拨*")+SUMIFS(Sheet1!$G$5:$G$28252,Sheet1!$I$5:$I$28252,$B191,Sheet1!$L$5:$L$28252,$A191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91" s="32">
        <f>SUMIFS(Sheet1!$G$5:$G$28252,Sheet1!$I$5:$I$28252,$B191,Sheet1!$L$5:$L$28252,$A191,Sheet1!$D$5:$D$28252,"电费",Sheet1!$E$5:$E$28252,"&lt;&gt;*调拨*")+SUMIFS(Sheet1!$G$5:$G$28252,Sheet1!$I$5:$I$28252,$B191,Sheet1!$L$5:$L$28252,$A191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1" s="32">
        <f>SUMIFS(Sheet1!$G$5:$G$28252,Sheet1!$I$5:$I$28252,$B191,Sheet1!$L$5:$L$28252,$A191,Sheet1!$D$5:$D$28252,"宽带费",Sheet1!$E$5:$E$28252,"&lt;&gt;*调拨*")+SUMIFS(Sheet1!$G$5:$G$28252,Sheet1!$I$5:$I$28252,$B191,Sheet1!$L$5:$L$28252,$A191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1" s="32">
        <f>SUMIFS(Sheet1!$G$5:$G$28252,Sheet1!$I$5:$I$28252,$B191,Sheet1!$L$5:$L$28252,$A191,Sheet1!$D$5:$D$28252,"办公费",Sheet1!$E$5:$E$28252,"&lt;&gt;*调拨*")+SUMIFS(Sheet1!$G$5:$G$28252,Sheet1!$I$5:$I$28252,$B191,Sheet1!$L$5:$L$28252,$A191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1" s="32">
        <f>SUMIFS(Sheet1!$G$5:$G$28252,Sheet1!$I$5:$I$28252,$B191,Sheet1!$L$5:$L$28252,$A191,Sheet1!$D$5:$D$28252,"话费",Sheet1!$E$5:$E$28252,"&lt;&gt;*调拨*")+SUMIFS(Sheet1!$G$5:$G$28252,Sheet1!$I$5:$I$28252,$B191,Sheet1!$L$5:$L$28252,$A191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1" s="32">
        <f>SUMIFS(Sheet1!$G$5:$G$28252,Sheet1!$I$5:$I$28252,$B191,Sheet1!$L$5:$L$28252,$A191,Sheet1!$D$5:$D$28252,"房租",Sheet1!$E$5:$E$28252,"&lt;&gt;*调拨*")+SUMIFS(Sheet1!$G$5:$G$28252,Sheet1!$I$5:$I$28252,$B191,Sheet1!$L$5:$L$28252,$A191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60000</v>
      </c>
      <c r="AH191" s="32">
        <f>SUMIFS(Sheet1!$G$5:$G$28252,Sheet1!$I$5:$I$28252,$B191,Sheet1!$L$5:$L$28252,$A191,Sheet1!$E$5:$E$28252,"*调拨*")</f>
        <v>0</v>
      </c>
      <c r="AI191" s="32">
        <f>SUMIFS(Sheet1!$G$5:$G$28252,Sheet1!$I$5:$I$28252,$B191,Sheet1!$L$5:$L$28252,$A191,Sheet1!$D$5:$D$28252,"内部转款",Sheet1!$E$5:$E$28252,"&lt;&gt;*调拨*")+SUMIFS(Sheet1!$G$5:$G$28252,Sheet1!$I$5:$I$28252,$B191,Sheet1!$L$5:$L$28252,$A191,Sheet1!$D$5:$D$28252,"内部转账",Sheet1!$E$5:$E$28252,"&lt;&gt;*调拨*")</f>
        <v>0</v>
      </c>
      <c r="AJ191" s="32">
        <f t="shared" si="13"/>
        <v>5179.12</v>
      </c>
      <c r="AK191" s="32">
        <f>SUMIFS(Sheet1!$G$5:$G$28252,Sheet1!$I$5:$I$28252,$B191,Sheet1!$L$5:$L$28252,$A191)</f>
        <v>65179.12</v>
      </c>
      <c r="AL191" s="32">
        <f t="shared" si="14"/>
        <v>-5114.36</v>
      </c>
    </row>
    <row r="192" ht="16.5" spans="1:38">
      <c r="A192" s="30">
        <v>202603</v>
      </c>
      <c r="B192" s="31" t="s">
        <v>82</v>
      </c>
      <c r="C192" s="32">
        <f>SUMIFS(Sheet1!$F$5:$F$28252,Sheet1!$I$5:$I$28252,$B192,Sheet1!$L$5:$L$28252,$A192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5711.16</v>
      </c>
      <c r="D192" s="32">
        <f>SUMIFS(Sheet1!$F$5:$F$28252,Sheet1!$I$5:$I$28252,$B192,Sheet1!$L$5:$L$28252,$A192,Sheet1!$D$5:$D$28252,"医保即时拨付",Sheet1!$E$5:$E$28252,"&lt;&gt;*调拨*")+SUMIFS(Sheet1!$F$5:$F$28252,Sheet1!$I$5:$I$28252,$B192,Sheet1!$L$5:$L$28252,$A192,Sheet1!$E$5:$E$28252,"*医保即时拨付*",Sheet1!$D$5:$D$28252,"&lt;&gt;医保即时拨付",Sheet1!$D$5:$D$28252,"&lt;&gt;内部转款",Sheet1!$D$5:$D$28252,"&lt;&gt;内部转账",Sheet1!$E$5:$E$28252,"&lt;&gt;*调拨*")</f>
        <v>0</v>
      </c>
      <c r="E192" s="32">
        <f>SUMIFS(Sheet1!$F$5:$F$28252,Sheet1!$I$5:$I$28252,$B192,Sheet1!$L$5:$L$28252,$A192,Sheet1!$D$5:$D$28252,"医保",Sheet1!$E$5:$E$28252,"&lt;&gt;*调拨*",Sheet1!$E$5:$E$28252,"&lt;&gt;*医保即时拨付*")+SUMIFS(Sheet1!$F$5:$F$28252,Sheet1!$I$5:$I$28252,$B192,Sheet1!$L$5:$L$28252,$A192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92" s="32">
        <f>SUMIFS(Sheet1!$F$5:$F$28252,Sheet1!$I$5:$I$28252,$B192,Sheet1!$L$5:$L$28252,$A192,Sheet1!$D$5:$D$28252,"聚合",Sheet1!$E$5:$E$28252,"&lt;&gt;*调拨*")+SUMIFS(Sheet1!$F$5:$F$28252,Sheet1!$I$5:$I$28252,$B192,Sheet1!$L$5:$L$28252,$A192,Sheet1!$E$5:$E$28252,"*聚合*",Sheet1!$D$5:$D$28252,"&lt;&gt;聚合",Sheet1!$D$5:$D$28252,"&lt;&gt;内部转款",Sheet1!$D$5:$D$28252,"&lt;&gt;内部转账",Sheet1!$E$5:$E$28252,"&lt;&gt;*调拨*")</f>
        <v>17077.45</v>
      </c>
      <c r="G192" s="32">
        <f>SUMIFS(Sheet1!$F$5:$F$28252,Sheet1!$I$5:$I$28252,$B192,Sheet1!$L$5:$L$28252,$A192,Sheet1!$D$5:$D$28252,"24小时微信",Sheet1!$E$5:$E$28252,"&lt;&gt;*调拨*")+SUMIFS(Sheet1!$F$5:$F$28252,Sheet1!$I$5:$I$28252,$B192,Sheet1!$L$5:$L$28252,$A192,Sheet1!$E$5:$E$28252,"*24小时微信*",Sheet1!$D$5:$D$28252,"&lt;&gt;24小时微信",Sheet1!$D$5:$D$28252,"&lt;&gt;内部转款",Sheet1!$D$5:$D$28252,"&lt;&gt;内部转账",Sheet1!$E$5:$E$28252,"&lt;&gt;*调拨*")</f>
        <v>0</v>
      </c>
      <c r="H192" s="32">
        <f>SUMIFS(Sheet1!$F$5:$F$28252,Sheet1!$I$5:$I$28252,$B192,Sheet1!$L$5:$L$28252,$A192,Sheet1!$D$5:$D$28252,"美团",Sheet1!$E$5:$E$28252,"&lt;&gt;*调拨*")+SUMIFS(Sheet1!$F$5:$F$28252,Sheet1!$I$5:$I$28252,$B192,Sheet1!$L$5:$L$28252,$A192,Sheet1!$E$5:$E$28252,"*美团*",Sheet1!$D$5:$D$28252,"&lt;&gt;美团",Sheet1!$D$5:$D$28252,"&lt;&gt;内部转款",Sheet1!$D$5:$D$28252,"&lt;&gt;内部转账",Sheet1!$E$5:$E$28252,"&lt;&gt;*调拨*")</f>
        <v>801.06</v>
      </c>
      <c r="I192" s="32">
        <f>SUMIFS(Sheet1!$F$5:$F$28252,Sheet1!$I$5:$I$28252,$B192,Sheet1!$L$5:$L$28252,$A192,Sheet1!$D$5:$D$28252,"饿了么",Sheet1!$E$5:$E$28252,"&lt;&gt;*调拨*")+SUMIFS(Sheet1!$F$5:$F$28252,Sheet1!$I$5:$I$28252,$B192,Sheet1!$L$5:$L$28252,$A192,Sheet1!$E$5:$E$28252,"*饿了么*",Sheet1!$D$5:$D$28252,"&lt;&gt;饿了么",Sheet1!$D$5:$D$28252,"&lt;&gt;内部转款",Sheet1!$D$5:$D$28252,"&lt;&gt;内部转账",Sheet1!$E$5:$E$28252,"&lt;&gt;*调拨*")</f>
        <v>0</v>
      </c>
      <c r="J192" s="32">
        <f>SUMIFS(Sheet1!$F$5:$F$28252,Sheet1!$I$5:$I$28252,$B192,Sheet1!$L$5:$L$28252,$A192,Sheet1!$D$5:$D$28252,"健E卡",Sheet1!$E$5:$E$28252,"&lt;&gt;*调拨*")+SUMIFS(Sheet1!$F$5:$F$28252,Sheet1!$I$5:$I$28252,$B192,Sheet1!$L$5:$L$28252,$A192,Sheet1!$E$5:$E$28252,"*健E卡*",Sheet1!$D$5:$D$28252,"&lt;&gt;健E卡",Sheet1!$D$5:$D$28252,"&lt;&gt;内部转款",Sheet1!$D$5:$D$28252,"&lt;&gt;内部转账",Sheet1!$E$5:$E$28252,"&lt;&gt;*调拨*")</f>
        <v>0</v>
      </c>
      <c r="K192" s="32">
        <f>SUMIFS(Sheet1!$F$5:$F$28252,Sheet1!$I$5:$I$28252,$B192,Sheet1!$L$5:$L$28252,$A192,Sheet1!$D$5:$D$28252,"抖音",Sheet1!$E$5:$E$28252,"&lt;&gt;*调拨*")+SUMIFS(Sheet1!$F$5:$F$28252,Sheet1!$I$5:$I$28252,$B192,Sheet1!$L$5:$L$28252,$A192,Sheet1!$E$5:$E$28252,"*抖音*",Sheet1!$D$5:$D$28252,"&lt;&gt;抖音",Sheet1!$D$5:$D$28252,"&lt;&gt;内部转款",Sheet1!$D$5:$D$28252,"&lt;&gt;内部转账",Sheet1!$E$5:$E$28252,"&lt;&gt;*调拨*")</f>
        <v>0</v>
      </c>
      <c r="L192" s="32">
        <f>SUMIFS(Sheet1!$F$5:$F$28252,Sheet1!$I$5:$I$28252,$B192,Sheet1!$L$5:$L$28252,$A192,Sheet1!$D$5:$D$28252,"医卡通",Sheet1!$E$5:$E$28252,"&lt;&gt;*调拨*")+SUMIFS(Sheet1!$F$5:$F$28252,Sheet1!$I$5:$I$28252,$B192,Sheet1!$L$5:$L$28252,$A192,Sheet1!$E$5:$E$28252,"*医卡通*",Sheet1!$D$5:$D$28252,"&lt;&gt;医卡通",Sheet1!$D$5:$D$28252,"&lt;&gt;内部转款",Sheet1!$D$5:$D$28252,"&lt;&gt;内部转账",Sheet1!$E$5:$E$28252,"&lt;&gt;*调拨*")</f>
        <v>0</v>
      </c>
      <c r="M192" s="32">
        <f>SUMIFS(Sheet1!$F$5:$F$28252,Sheet1!$I$5:$I$28252,$B192,Sheet1!$L$5:$L$28252,$A192,Sheet1!$D$5:$D$28252,"企健网",Sheet1!$E$5:$E$28252,"&lt;&gt;*调拨*")+SUMIFS(Sheet1!$F$5:$F$28252,Sheet1!$I$5:$I$28252,$B192,Sheet1!$L$5:$L$28252,$A192,Sheet1!$E$5:$E$28252,"*企健网*",Sheet1!$D$5:$D$28252,"&lt;&gt;企健网",Sheet1!$D$5:$D$28252,"&lt;&gt;内部转款",Sheet1!$D$5:$D$28252,"&lt;&gt;内部转账",Sheet1!$E$5:$E$28252,"&lt;&gt;*调拨*")</f>
        <v>0</v>
      </c>
      <c r="N192" s="32">
        <f>SUMIFS(Sheet1!$F$5:$F$28252,Sheet1!$I$5:$I$28252,$B192,Sheet1!$L$5:$L$28252,$A192,Sheet1!$D$5:$D$28252,"银联",Sheet1!$E$5:$E$28252,"&lt;&gt;*调拨*")+SUMIFS(Sheet1!$F$5:$F$28252,Sheet1!$I$5:$I$28252,$B192,Sheet1!$L$5:$L$28252,$A192,Sheet1!$E$5:$E$28252,"*银联*",Sheet1!$D$5:$D$28252,"&lt;&gt;银联",Sheet1!$D$5:$D$28252,"&lt;&gt;内部转款",Sheet1!$D$5:$D$28252,"&lt;&gt;内部转账",Sheet1!$E$5:$E$28252,"&lt;&gt;*调拨*")</f>
        <v>0</v>
      </c>
      <c r="O192" s="32">
        <f>SUMIFS(Sheet1!$F$5:$F$28252,Sheet1!$I$5:$I$28252,$B192,Sheet1!$L$5:$L$28252,$A192,Sheet1!$D$5:$D$28252,"京东",Sheet1!$E$5:$E$28252,"&lt;&gt;*调拨*")+SUMIFS(Sheet1!$F$5:$F$28252,Sheet1!$I$5:$I$28252,$B192,Sheet1!$L$5:$L$28252,$A192,Sheet1!$E$5:$E$28252,"*京东*",Sheet1!$D$5:$D$28252,"&lt;&gt;京东",Sheet1!$D$5:$D$28252,"&lt;&gt;内部转款",Sheet1!$D$5:$D$28252,"&lt;&gt;内部转账",Sheet1!$E$5:$E$28252,"&lt;&gt;*调拨*")</f>
        <v>0</v>
      </c>
      <c r="P192" s="32">
        <f>SUMIFS(Sheet1!$F$5:$F$28252,Sheet1!$I$5:$I$28252,$B192,Sheet1!$L$5:$L$28252,$A192,Sheet1!$D$5:$D$28252,"药机微信",Sheet1!$E$5:$E$28252,"&lt;&gt;*调拨*")+SUMIFS(Sheet1!$F$5:$F$28252,Sheet1!$I$5:$I$28252,$B192,Sheet1!$L$5:$L$28252,$A192,Sheet1!$E$5:$E$28252,"*药机微信*",Sheet1!$D$5:$D$28252,"&lt;&gt;药机微信",Sheet1!$D$5:$D$28252,"&lt;&gt;内部转款",Sheet1!$D$5:$D$28252,"&lt;&gt;内部转账",Sheet1!$E$5:$E$28252,"&lt;&gt;*调拨*")</f>
        <v>0</v>
      </c>
      <c r="Q192" s="32">
        <f>SUMIFS(Sheet1!$F$5:$F$28252,Sheet1!$I$5:$I$28252,$B192,Sheet1!$L$5:$L$28252,$A192,Sheet1!$D$5:$D$28252,"亲情卡",Sheet1!$E$5:$E$28252,"&lt;&gt;*调拨*")+SUMIFS(Sheet1!$F$5:$F$28252,Sheet1!$I$5:$I$28252,$B192,Sheet1!$L$5:$L$28252,$A192,Sheet1!$E$5:$E$28252,"*亲情卡*",Sheet1!$D$5:$D$28252,"&lt;&gt;亲情卡",Sheet1!$D$5:$D$28252,"&lt;&gt;内部转款",Sheet1!$D$5:$D$28252,"&lt;&gt;内部转账",Sheet1!$E$5:$E$28252,"&lt;&gt;*调拨*")</f>
        <v>0</v>
      </c>
      <c r="R192" s="32">
        <f>SUMIFS(Sheet1!$F$5:$F$28252,Sheet1!$I$5:$I$28252,$B192,Sheet1!$L$5:$L$28252,$A192,Sheet1!$D$5:$D$28252,"优惠券",Sheet1!$E$5:$E$28252,"&lt;&gt;*调拨*")+SUMIFS(Sheet1!$F$5:$F$28252,Sheet1!$I$5:$I$28252,$B192,Sheet1!$L$5:$L$28252,$A192,Sheet1!$E$5:$E$28252,"*优惠券*",Sheet1!$D$5:$D$28252,"&lt;&gt;优惠券",Sheet1!$D$5:$D$28252,"&lt;&gt;内部转款",Sheet1!$D$5:$D$28252,"&lt;&gt;内部转账",Sheet1!$E$5:$E$28252,"&lt;&gt;*调拨*")</f>
        <v>0</v>
      </c>
      <c r="S192" s="32">
        <f>SUMIFS(Sheet1!$F$5:$F$28252,Sheet1!$I$5:$I$28252,$B192,Sheet1!$L$5:$L$28252,$A192,Sheet1!$D$5:$D$28252,"代金券",Sheet1!$E$5:$E$28252,"&lt;&gt;*调拨*")+SUMIFS(Sheet1!$F$5:$F$28252,Sheet1!$I$5:$I$28252,$B192,Sheet1!$L$5:$L$28252,$A192,Sheet1!$E$5:$E$28252,"*代金券*",Sheet1!$D$5:$D$28252,"&lt;&gt;代金券",Sheet1!$D$5:$D$28252,"&lt;&gt;内部转款",Sheet1!$D$5:$D$28252,"&lt;&gt;内部转账",Sheet1!$E$5:$E$28252,"&lt;&gt;*调拨*")</f>
        <v>0</v>
      </c>
      <c r="T192" s="32">
        <f>SUMIFS(Sheet1!$F$5:$F$28252,Sheet1!$I$5:$I$28252,$B192,Sheet1!$L$5:$L$28252,$A192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192,Sheet1!$L$5:$L$28252,$A192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192,Sheet1!$L$5:$L$28252,$A192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192,Sheet1!$L$5:$L$28252,$A192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2" s="32">
        <f>SUMIFS(Sheet1!$F$5:$F$28252,Sheet1!$I$5:$I$28252,$B192,Sheet1!$L$5:$L$28252,$A192,Sheet1!$E$5:$E$28252,"*调拨*")</f>
        <v>0</v>
      </c>
      <c r="V192" s="32">
        <f>SUMIFS(Sheet1!$F$5:$F$28252,Sheet1!$I$5:$I$28252,$B192,Sheet1!$L$5:$L$28252,$A192,Sheet1!$D$5:$D$28252,"储值",Sheet1!$E$5:$E$28252,"&lt;&gt;*调拨*")+SUMIFS(Sheet1!$F$5:$F$28252,Sheet1!$I$5:$I$28252,$B192,Sheet1!$L$5:$L$28252,$A192,Sheet1!$E$5:$E$28252,"*储值*",Sheet1!$D$5:$D$28252,"&lt;&gt;储值",Sheet1!$D$5:$D$28252,"&lt;&gt;内部转款",Sheet1!$D$5:$D$28252,"&lt;&gt;内部转账",Sheet1!$E$5:$E$28252,"&lt;&gt;*调拨*")</f>
        <v>0</v>
      </c>
      <c r="W192" s="32">
        <f>SUMIFS(Sheet1!$F$5:$F$28252,Sheet1!$I$5:$I$28252,$B192,Sheet1!$L$5:$L$28252,$A192,Sheet1!$D$5:$D$28252,"效期",Sheet1!$E$5:$E$28252,"&lt;&gt;*调拨*")+SUMIFS(Sheet1!$F$5:$F$28252,Sheet1!$I$5:$I$28252,$B192,Sheet1!$L$5:$L$28252,$A192,Sheet1!$E$5:$E$28252,"*效期*",Sheet1!$D$5:$D$28252,"&lt;&gt;效期",Sheet1!$D$5:$D$28252,"&lt;&gt;内部转款",Sheet1!$D$5:$D$28252,"&lt;&gt;内部转账",Sheet1!$E$5:$E$28252,"&lt;&gt;*调拨*")</f>
        <v>0</v>
      </c>
      <c r="X192" s="32">
        <f>SUMIFS(Sheet1!$F$5:$F$28252,Sheet1!$I$5:$I$28252,$B192,Sheet1!$L$5:$L$28252,$A192,Sheet1!$D$5:$D$28252,"内部转款",Sheet1!$E$5:$E$28252,"&lt;&gt;*调拨*")+SUMIFS(Sheet1!$F$5:$F$28252,Sheet1!$I$5:$I$28252,$B192,Sheet1!$L$5:$L$28252,$A192,Sheet1!$D$5:$D$28252,"内部转账",Sheet1!$E$5:$E$28252,"&lt;&gt;*调拨*")</f>
        <v>0</v>
      </c>
      <c r="Y192" s="32">
        <f t="shared" si="12"/>
        <v>0</v>
      </c>
      <c r="Z192" s="32">
        <f>SUMIFS(Sheet1!$F$5:$F$28252,Sheet1!$I$5:$I$28252,$B192,Sheet1!$L$5:$L$28252,$A192)</f>
        <v>23589.67</v>
      </c>
      <c r="AA192" s="32">
        <f>SUMIFS(Sheet1!$G$5:$G$28252,Sheet1!$I$5:$I$28252,$B192,Sheet1!$L$5:$L$28252,$A192,Sheet1!$D$5:$D$28252,"工资",Sheet1!$E$5:$E$28252,"&lt;&gt;*调拨*")+SUMIFS(Sheet1!$G$5:$G$28252,Sheet1!$I$5:$I$28252,$B192,Sheet1!$L$5:$L$28252,$A192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2" s="32">
        <f>SUMIFS(Sheet1!$G$5:$G$28252,Sheet1!$I$5:$I$28252,$B192,Sheet1!$L$5:$L$28252,$A192,Sheet1!$D$5:$D$28252,"水费",Sheet1!$E$5:$E$28252,"&lt;&gt;*调拨*")+SUMIFS(Sheet1!$G$5:$G$28252,Sheet1!$I$5:$I$28252,$B192,Sheet1!$L$5:$L$28252,$A192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92" s="32">
        <f>SUMIFS(Sheet1!$G$5:$G$28252,Sheet1!$I$5:$I$28252,$B192,Sheet1!$L$5:$L$28252,$A192,Sheet1!$D$5:$D$28252,"电费",Sheet1!$E$5:$E$28252,"&lt;&gt;*调拨*")+SUMIFS(Sheet1!$G$5:$G$28252,Sheet1!$I$5:$I$28252,$B192,Sheet1!$L$5:$L$28252,$A192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2" s="32">
        <f>SUMIFS(Sheet1!$G$5:$G$28252,Sheet1!$I$5:$I$28252,$B192,Sheet1!$L$5:$L$28252,$A192,Sheet1!$D$5:$D$28252,"宽带费",Sheet1!$E$5:$E$28252,"&lt;&gt;*调拨*")+SUMIFS(Sheet1!$G$5:$G$28252,Sheet1!$I$5:$I$28252,$B192,Sheet1!$L$5:$L$28252,$A192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2" s="32">
        <f>SUMIFS(Sheet1!$G$5:$G$28252,Sheet1!$I$5:$I$28252,$B192,Sheet1!$L$5:$L$28252,$A192,Sheet1!$D$5:$D$28252,"办公费",Sheet1!$E$5:$E$28252,"&lt;&gt;*调拨*")+SUMIFS(Sheet1!$G$5:$G$28252,Sheet1!$I$5:$I$28252,$B192,Sheet1!$L$5:$L$28252,$A192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2" s="32">
        <f>SUMIFS(Sheet1!$G$5:$G$28252,Sheet1!$I$5:$I$28252,$B192,Sheet1!$L$5:$L$28252,$A192,Sheet1!$D$5:$D$28252,"话费",Sheet1!$E$5:$E$28252,"&lt;&gt;*调拨*")+SUMIFS(Sheet1!$G$5:$G$28252,Sheet1!$I$5:$I$28252,$B192,Sheet1!$L$5:$L$28252,$A192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2" s="32">
        <f>SUMIFS(Sheet1!$G$5:$G$28252,Sheet1!$I$5:$I$28252,$B192,Sheet1!$L$5:$L$28252,$A192,Sheet1!$D$5:$D$28252,"房租",Sheet1!$E$5:$E$28252,"&lt;&gt;*调拨*")+SUMIFS(Sheet1!$G$5:$G$28252,Sheet1!$I$5:$I$28252,$B192,Sheet1!$L$5:$L$28252,$A192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92" s="32">
        <f>SUMIFS(Sheet1!$G$5:$G$28252,Sheet1!$I$5:$I$28252,$B192,Sheet1!$L$5:$L$28252,$A192,Sheet1!$E$5:$E$28252,"*调拨*")</f>
        <v>0</v>
      </c>
      <c r="AI192" s="32">
        <f>SUMIFS(Sheet1!$G$5:$G$28252,Sheet1!$I$5:$I$28252,$B192,Sheet1!$L$5:$L$28252,$A192,Sheet1!$D$5:$D$28252,"内部转款",Sheet1!$E$5:$E$28252,"&lt;&gt;*调拨*")+SUMIFS(Sheet1!$G$5:$G$28252,Sheet1!$I$5:$I$28252,$B192,Sheet1!$L$5:$L$28252,$A192,Sheet1!$D$5:$D$28252,"内部转账",Sheet1!$E$5:$E$28252,"&lt;&gt;*调拨*")</f>
        <v>0</v>
      </c>
      <c r="AJ192" s="32">
        <f t="shared" si="13"/>
        <v>4233.67</v>
      </c>
      <c r="AK192" s="32">
        <f>SUMIFS(Sheet1!$G$5:$G$28252,Sheet1!$I$5:$I$28252,$B192,Sheet1!$L$5:$L$28252,$A192)</f>
        <v>4233.67</v>
      </c>
      <c r="AL192" s="32">
        <f t="shared" si="14"/>
        <v>19356</v>
      </c>
    </row>
    <row r="193" ht="16.5" spans="1:38">
      <c r="A193" s="30">
        <v>202603</v>
      </c>
      <c r="B193" s="31" t="s">
        <v>87</v>
      </c>
      <c r="C193" s="32">
        <f>SUMIFS(Sheet1!$F$5:$F$28252,Sheet1!$I$5:$I$28252,$B193,Sheet1!$L$5:$L$28252,$A193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6779.37</v>
      </c>
      <c r="D193" s="32">
        <f>SUMIFS(Sheet1!$F$5:$F$28252,Sheet1!$I$5:$I$28252,$B193,Sheet1!$L$5:$L$28252,$A193,Sheet1!$D$5:$D$28252,"医保即时拨付",Sheet1!$E$5:$E$28252,"&lt;&gt;*调拨*")+SUMIFS(Sheet1!$F$5:$F$28252,Sheet1!$I$5:$I$28252,$B193,Sheet1!$L$5:$L$28252,$A193,Sheet1!$E$5:$E$28252,"*医保即时拨付*",Sheet1!$D$5:$D$28252,"&lt;&gt;医保即时拨付",Sheet1!$D$5:$D$28252,"&lt;&gt;内部转款",Sheet1!$D$5:$D$28252,"&lt;&gt;内部转账",Sheet1!$E$5:$E$28252,"&lt;&gt;*调拨*")</f>
        <v>4003.69</v>
      </c>
      <c r="E193" s="32">
        <f>SUMIFS(Sheet1!$F$5:$F$28252,Sheet1!$I$5:$I$28252,$B193,Sheet1!$L$5:$L$28252,$A193,Sheet1!$D$5:$D$28252,"医保",Sheet1!$E$5:$E$28252,"&lt;&gt;*调拨*",Sheet1!$E$5:$E$28252,"&lt;&gt;*医保即时拨付*")+SUMIFS(Sheet1!$F$5:$F$28252,Sheet1!$I$5:$I$28252,$B193,Sheet1!$L$5:$L$28252,$A193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3792.09</v>
      </c>
      <c r="F193" s="32">
        <f>SUMIFS(Sheet1!$F$5:$F$28252,Sheet1!$I$5:$I$28252,$B193,Sheet1!$L$5:$L$28252,$A193,Sheet1!$D$5:$D$28252,"聚合",Sheet1!$E$5:$E$28252,"&lt;&gt;*调拨*")+SUMIFS(Sheet1!$F$5:$F$28252,Sheet1!$I$5:$I$28252,$B193,Sheet1!$L$5:$L$28252,$A193,Sheet1!$E$5:$E$28252,"*聚合*",Sheet1!$D$5:$D$28252,"&lt;&gt;聚合",Sheet1!$D$5:$D$28252,"&lt;&gt;内部转款",Sheet1!$D$5:$D$28252,"&lt;&gt;内部转账",Sheet1!$E$5:$E$28252,"&lt;&gt;*调拨*")</f>
        <v>19559.44</v>
      </c>
      <c r="G193" s="32">
        <f>SUMIFS(Sheet1!$F$5:$F$28252,Sheet1!$I$5:$I$28252,$B193,Sheet1!$L$5:$L$28252,$A193,Sheet1!$D$5:$D$28252,"24小时微信",Sheet1!$E$5:$E$28252,"&lt;&gt;*调拨*")+SUMIFS(Sheet1!$F$5:$F$28252,Sheet1!$I$5:$I$28252,$B193,Sheet1!$L$5:$L$28252,$A193,Sheet1!$E$5:$E$28252,"*24小时微信*",Sheet1!$D$5:$D$28252,"&lt;&gt;24小时微信",Sheet1!$D$5:$D$28252,"&lt;&gt;内部转款",Sheet1!$D$5:$D$28252,"&lt;&gt;内部转账",Sheet1!$E$5:$E$28252,"&lt;&gt;*调拨*")</f>
        <v>0</v>
      </c>
      <c r="H193" s="32">
        <f>SUMIFS(Sheet1!$F$5:$F$28252,Sheet1!$I$5:$I$28252,$B193,Sheet1!$L$5:$L$28252,$A193,Sheet1!$D$5:$D$28252,"美团",Sheet1!$E$5:$E$28252,"&lt;&gt;*调拨*")+SUMIFS(Sheet1!$F$5:$F$28252,Sheet1!$I$5:$I$28252,$B193,Sheet1!$L$5:$L$28252,$A193,Sheet1!$E$5:$E$28252,"*美团*",Sheet1!$D$5:$D$28252,"&lt;&gt;美团",Sheet1!$D$5:$D$28252,"&lt;&gt;内部转款",Sheet1!$D$5:$D$28252,"&lt;&gt;内部转账",Sheet1!$E$5:$E$28252,"&lt;&gt;*调拨*")</f>
        <v>301.42</v>
      </c>
      <c r="I193" s="32">
        <f>SUMIFS(Sheet1!$F$5:$F$28252,Sheet1!$I$5:$I$28252,$B193,Sheet1!$L$5:$L$28252,$A193,Sheet1!$D$5:$D$28252,"饿了么",Sheet1!$E$5:$E$28252,"&lt;&gt;*调拨*")+SUMIFS(Sheet1!$F$5:$F$28252,Sheet1!$I$5:$I$28252,$B193,Sheet1!$L$5:$L$28252,$A193,Sheet1!$E$5:$E$28252,"*饿了么*",Sheet1!$D$5:$D$28252,"&lt;&gt;饿了么",Sheet1!$D$5:$D$28252,"&lt;&gt;内部转款",Sheet1!$D$5:$D$28252,"&lt;&gt;内部转账",Sheet1!$E$5:$E$28252,"&lt;&gt;*调拨*")</f>
        <v>0</v>
      </c>
      <c r="J193" s="32">
        <f>SUMIFS(Sheet1!$F$5:$F$28252,Sheet1!$I$5:$I$28252,$B193,Sheet1!$L$5:$L$28252,$A193,Sheet1!$D$5:$D$28252,"健E卡",Sheet1!$E$5:$E$28252,"&lt;&gt;*调拨*")+SUMIFS(Sheet1!$F$5:$F$28252,Sheet1!$I$5:$I$28252,$B193,Sheet1!$L$5:$L$28252,$A193,Sheet1!$E$5:$E$28252,"*健E卡*",Sheet1!$D$5:$D$28252,"&lt;&gt;健E卡",Sheet1!$D$5:$D$28252,"&lt;&gt;内部转款",Sheet1!$D$5:$D$28252,"&lt;&gt;内部转账",Sheet1!$E$5:$E$28252,"&lt;&gt;*调拨*")</f>
        <v>0</v>
      </c>
      <c r="K193" s="32">
        <f>SUMIFS(Sheet1!$F$5:$F$28252,Sheet1!$I$5:$I$28252,$B193,Sheet1!$L$5:$L$28252,$A193,Sheet1!$D$5:$D$28252,"抖音",Sheet1!$E$5:$E$28252,"&lt;&gt;*调拨*")+SUMIFS(Sheet1!$F$5:$F$28252,Sheet1!$I$5:$I$28252,$B193,Sheet1!$L$5:$L$28252,$A193,Sheet1!$E$5:$E$28252,"*抖音*",Sheet1!$D$5:$D$28252,"&lt;&gt;抖音",Sheet1!$D$5:$D$28252,"&lt;&gt;内部转款",Sheet1!$D$5:$D$28252,"&lt;&gt;内部转账",Sheet1!$E$5:$E$28252,"&lt;&gt;*调拨*")</f>
        <v>0</v>
      </c>
      <c r="L193" s="32">
        <f>SUMIFS(Sheet1!$F$5:$F$28252,Sheet1!$I$5:$I$28252,$B193,Sheet1!$L$5:$L$28252,$A193,Sheet1!$D$5:$D$28252,"医卡通",Sheet1!$E$5:$E$28252,"&lt;&gt;*调拨*")+SUMIFS(Sheet1!$F$5:$F$28252,Sheet1!$I$5:$I$28252,$B193,Sheet1!$L$5:$L$28252,$A193,Sheet1!$E$5:$E$28252,"*医卡通*",Sheet1!$D$5:$D$28252,"&lt;&gt;医卡通",Sheet1!$D$5:$D$28252,"&lt;&gt;内部转款",Sheet1!$D$5:$D$28252,"&lt;&gt;内部转账",Sheet1!$E$5:$E$28252,"&lt;&gt;*调拨*")</f>
        <v>0</v>
      </c>
      <c r="M193" s="32">
        <f>SUMIFS(Sheet1!$F$5:$F$28252,Sheet1!$I$5:$I$28252,$B193,Sheet1!$L$5:$L$28252,$A193,Sheet1!$D$5:$D$28252,"企健网",Sheet1!$E$5:$E$28252,"&lt;&gt;*调拨*")+SUMIFS(Sheet1!$F$5:$F$28252,Sheet1!$I$5:$I$28252,$B193,Sheet1!$L$5:$L$28252,$A193,Sheet1!$E$5:$E$28252,"*企健网*",Sheet1!$D$5:$D$28252,"&lt;&gt;企健网",Sheet1!$D$5:$D$28252,"&lt;&gt;内部转款",Sheet1!$D$5:$D$28252,"&lt;&gt;内部转账",Sheet1!$E$5:$E$28252,"&lt;&gt;*调拨*")</f>
        <v>0</v>
      </c>
      <c r="N193" s="32">
        <f>SUMIFS(Sheet1!$F$5:$F$28252,Sheet1!$I$5:$I$28252,$B193,Sheet1!$L$5:$L$28252,$A193,Sheet1!$D$5:$D$28252,"银联",Sheet1!$E$5:$E$28252,"&lt;&gt;*调拨*")+SUMIFS(Sheet1!$F$5:$F$28252,Sheet1!$I$5:$I$28252,$B193,Sheet1!$L$5:$L$28252,$A193,Sheet1!$E$5:$E$28252,"*银联*",Sheet1!$D$5:$D$28252,"&lt;&gt;银联",Sheet1!$D$5:$D$28252,"&lt;&gt;内部转款",Sheet1!$D$5:$D$28252,"&lt;&gt;内部转账",Sheet1!$E$5:$E$28252,"&lt;&gt;*调拨*")</f>
        <v>0</v>
      </c>
      <c r="O193" s="32">
        <f>SUMIFS(Sheet1!$F$5:$F$28252,Sheet1!$I$5:$I$28252,$B193,Sheet1!$L$5:$L$28252,$A193,Sheet1!$D$5:$D$28252,"京东",Sheet1!$E$5:$E$28252,"&lt;&gt;*调拨*")+SUMIFS(Sheet1!$F$5:$F$28252,Sheet1!$I$5:$I$28252,$B193,Sheet1!$L$5:$L$28252,$A193,Sheet1!$E$5:$E$28252,"*京东*",Sheet1!$D$5:$D$28252,"&lt;&gt;京东",Sheet1!$D$5:$D$28252,"&lt;&gt;内部转款",Sheet1!$D$5:$D$28252,"&lt;&gt;内部转账",Sheet1!$E$5:$E$28252,"&lt;&gt;*调拨*")</f>
        <v>0</v>
      </c>
      <c r="P193" s="32">
        <f>SUMIFS(Sheet1!$F$5:$F$28252,Sheet1!$I$5:$I$28252,$B193,Sheet1!$L$5:$L$28252,$A193,Sheet1!$D$5:$D$28252,"药机微信",Sheet1!$E$5:$E$28252,"&lt;&gt;*调拨*")+SUMIFS(Sheet1!$F$5:$F$28252,Sheet1!$I$5:$I$28252,$B193,Sheet1!$L$5:$L$28252,$A193,Sheet1!$E$5:$E$28252,"*药机微信*",Sheet1!$D$5:$D$28252,"&lt;&gt;药机微信",Sheet1!$D$5:$D$28252,"&lt;&gt;内部转款",Sheet1!$D$5:$D$28252,"&lt;&gt;内部转账",Sheet1!$E$5:$E$28252,"&lt;&gt;*调拨*")</f>
        <v>0</v>
      </c>
      <c r="Q193" s="32">
        <f>SUMIFS(Sheet1!$F$5:$F$28252,Sheet1!$I$5:$I$28252,$B193,Sheet1!$L$5:$L$28252,$A193,Sheet1!$D$5:$D$28252,"亲情卡",Sheet1!$E$5:$E$28252,"&lt;&gt;*调拨*")+SUMIFS(Sheet1!$F$5:$F$28252,Sheet1!$I$5:$I$28252,$B193,Sheet1!$L$5:$L$28252,$A193,Sheet1!$E$5:$E$28252,"*亲情卡*",Sheet1!$D$5:$D$28252,"&lt;&gt;亲情卡",Sheet1!$D$5:$D$28252,"&lt;&gt;内部转款",Sheet1!$D$5:$D$28252,"&lt;&gt;内部转账",Sheet1!$E$5:$E$28252,"&lt;&gt;*调拨*")</f>
        <v>0</v>
      </c>
      <c r="R193" s="32">
        <f>SUMIFS(Sheet1!$F$5:$F$28252,Sheet1!$I$5:$I$28252,$B193,Sheet1!$L$5:$L$28252,$A193,Sheet1!$D$5:$D$28252,"优惠券",Sheet1!$E$5:$E$28252,"&lt;&gt;*调拨*")+SUMIFS(Sheet1!$F$5:$F$28252,Sheet1!$I$5:$I$28252,$B193,Sheet1!$L$5:$L$28252,$A193,Sheet1!$E$5:$E$28252,"*优惠券*",Sheet1!$D$5:$D$28252,"&lt;&gt;优惠券",Sheet1!$D$5:$D$28252,"&lt;&gt;内部转款",Sheet1!$D$5:$D$28252,"&lt;&gt;内部转账",Sheet1!$E$5:$E$28252,"&lt;&gt;*调拨*")</f>
        <v>0</v>
      </c>
      <c r="S193" s="32">
        <f>SUMIFS(Sheet1!$F$5:$F$28252,Sheet1!$I$5:$I$28252,$B193,Sheet1!$L$5:$L$28252,$A193,Sheet1!$D$5:$D$28252,"代金券",Sheet1!$E$5:$E$28252,"&lt;&gt;*调拨*")+SUMIFS(Sheet1!$F$5:$F$28252,Sheet1!$I$5:$I$28252,$B193,Sheet1!$L$5:$L$28252,$A193,Sheet1!$E$5:$E$28252,"*代金券*",Sheet1!$D$5:$D$28252,"&lt;&gt;代金券",Sheet1!$D$5:$D$28252,"&lt;&gt;内部转款",Sheet1!$D$5:$D$28252,"&lt;&gt;内部转账",Sheet1!$E$5:$E$28252,"&lt;&gt;*调拨*")</f>
        <v>0</v>
      </c>
      <c r="T193" s="32">
        <f>SUMIFS(Sheet1!$F$5:$F$28252,Sheet1!$I$5:$I$28252,$B193,Sheet1!$L$5:$L$28252,$A193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193,Sheet1!$L$5:$L$28252,$A193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193,Sheet1!$L$5:$L$28252,$A193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193,Sheet1!$L$5:$L$28252,$A193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3" s="32">
        <f>SUMIFS(Sheet1!$F$5:$F$28252,Sheet1!$I$5:$I$28252,$B193,Sheet1!$L$5:$L$28252,$A193,Sheet1!$E$5:$E$28252,"*调拨*")</f>
        <v>0</v>
      </c>
      <c r="V193" s="32">
        <f>SUMIFS(Sheet1!$F$5:$F$28252,Sheet1!$I$5:$I$28252,$B193,Sheet1!$L$5:$L$28252,$A193,Sheet1!$D$5:$D$28252,"储值",Sheet1!$E$5:$E$28252,"&lt;&gt;*调拨*")+SUMIFS(Sheet1!$F$5:$F$28252,Sheet1!$I$5:$I$28252,$B193,Sheet1!$L$5:$L$28252,$A193,Sheet1!$E$5:$E$28252,"*储值*",Sheet1!$D$5:$D$28252,"&lt;&gt;储值",Sheet1!$D$5:$D$28252,"&lt;&gt;内部转款",Sheet1!$D$5:$D$28252,"&lt;&gt;内部转账",Sheet1!$E$5:$E$28252,"&lt;&gt;*调拨*")</f>
        <v>0</v>
      </c>
      <c r="W193" s="32">
        <f>SUMIFS(Sheet1!$F$5:$F$28252,Sheet1!$I$5:$I$28252,$B193,Sheet1!$L$5:$L$28252,$A193,Sheet1!$D$5:$D$28252,"效期",Sheet1!$E$5:$E$28252,"&lt;&gt;*调拨*")+SUMIFS(Sheet1!$F$5:$F$28252,Sheet1!$I$5:$I$28252,$B193,Sheet1!$L$5:$L$28252,$A193,Sheet1!$E$5:$E$28252,"*效期*",Sheet1!$D$5:$D$28252,"&lt;&gt;效期",Sheet1!$D$5:$D$28252,"&lt;&gt;内部转款",Sheet1!$D$5:$D$28252,"&lt;&gt;内部转账",Sheet1!$E$5:$E$28252,"&lt;&gt;*调拨*")</f>
        <v>12.8</v>
      </c>
      <c r="X193" s="32">
        <f>SUMIFS(Sheet1!$F$5:$F$28252,Sheet1!$I$5:$I$28252,$B193,Sheet1!$L$5:$L$28252,$A193,Sheet1!$D$5:$D$28252,"内部转款",Sheet1!$E$5:$E$28252,"&lt;&gt;*调拨*")+SUMIFS(Sheet1!$F$5:$F$28252,Sheet1!$I$5:$I$28252,$B193,Sheet1!$L$5:$L$28252,$A193,Sheet1!$D$5:$D$28252,"内部转账",Sheet1!$E$5:$E$28252,"&lt;&gt;*调拨*")</f>
        <v>0</v>
      </c>
      <c r="Y193" s="32">
        <f t="shared" si="12"/>
        <v>0</v>
      </c>
      <c r="Z193" s="32">
        <f>SUMIFS(Sheet1!$F$5:$F$28252,Sheet1!$I$5:$I$28252,$B193,Sheet1!$L$5:$L$28252,$A193)</f>
        <v>34448.81</v>
      </c>
      <c r="AA193" s="32">
        <f>SUMIFS(Sheet1!$G$5:$G$28252,Sheet1!$I$5:$I$28252,$B193,Sheet1!$L$5:$L$28252,$A193,Sheet1!$D$5:$D$28252,"工资",Sheet1!$E$5:$E$28252,"&lt;&gt;*调拨*")+SUMIFS(Sheet1!$G$5:$G$28252,Sheet1!$I$5:$I$28252,$B193,Sheet1!$L$5:$L$28252,$A193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3" s="32">
        <f>SUMIFS(Sheet1!$G$5:$G$28252,Sheet1!$I$5:$I$28252,$B193,Sheet1!$L$5:$L$28252,$A193,Sheet1!$D$5:$D$28252,"水费",Sheet1!$E$5:$E$28252,"&lt;&gt;*调拨*")+SUMIFS(Sheet1!$G$5:$G$28252,Sheet1!$I$5:$I$28252,$B193,Sheet1!$L$5:$L$28252,$A193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93" s="32">
        <f>SUMIFS(Sheet1!$G$5:$G$28252,Sheet1!$I$5:$I$28252,$B193,Sheet1!$L$5:$L$28252,$A193,Sheet1!$D$5:$D$28252,"电费",Sheet1!$E$5:$E$28252,"&lt;&gt;*调拨*")+SUMIFS(Sheet1!$G$5:$G$28252,Sheet1!$I$5:$I$28252,$B193,Sheet1!$L$5:$L$28252,$A193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3" s="32">
        <f>SUMIFS(Sheet1!$G$5:$G$28252,Sheet1!$I$5:$I$28252,$B193,Sheet1!$L$5:$L$28252,$A193,Sheet1!$D$5:$D$28252,"宽带费",Sheet1!$E$5:$E$28252,"&lt;&gt;*调拨*")+SUMIFS(Sheet1!$G$5:$G$28252,Sheet1!$I$5:$I$28252,$B193,Sheet1!$L$5:$L$28252,$A193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3" s="32">
        <f>SUMIFS(Sheet1!$G$5:$G$28252,Sheet1!$I$5:$I$28252,$B193,Sheet1!$L$5:$L$28252,$A193,Sheet1!$D$5:$D$28252,"办公费",Sheet1!$E$5:$E$28252,"&lt;&gt;*调拨*")+SUMIFS(Sheet1!$G$5:$G$28252,Sheet1!$I$5:$I$28252,$B193,Sheet1!$L$5:$L$28252,$A193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3" s="32">
        <f>SUMIFS(Sheet1!$G$5:$G$28252,Sheet1!$I$5:$I$28252,$B193,Sheet1!$L$5:$L$28252,$A193,Sheet1!$D$5:$D$28252,"话费",Sheet1!$E$5:$E$28252,"&lt;&gt;*调拨*")+SUMIFS(Sheet1!$G$5:$G$28252,Sheet1!$I$5:$I$28252,$B193,Sheet1!$L$5:$L$28252,$A193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3" s="32">
        <f>SUMIFS(Sheet1!$G$5:$G$28252,Sheet1!$I$5:$I$28252,$B193,Sheet1!$L$5:$L$28252,$A193,Sheet1!$D$5:$D$28252,"房租",Sheet1!$E$5:$E$28252,"&lt;&gt;*调拨*")+SUMIFS(Sheet1!$G$5:$G$28252,Sheet1!$I$5:$I$28252,$B193,Sheet1!$L$5:$L$28252,$A193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93" s="32">
        <f>SUMIFS(Sheet1!$G$5:$G$28252,Sheet1!$I$5:$I$28252,$B193,Sheet1!$L$5:$L$28252,$A193,Sheet1!$E$5:$E$28252,"*调拨*")</f>
        <v>0</v>
      </c>
      <c r="AI193" s="32">
        <f>SUMIFS(Sheet1!$G$5:$G$28252,Sheet1!$I$5:$I$28252,$B193,Sheet1!$L$5:$L$28252,$A193,Sheet1!$D$5:$D$28252,"内部转款",Sheet1!$E$5:$E$28252,"&lt;&gt;*调拨*")+SUMIFS(Sheet1!$G$5:$G$28252,Sheet1!$I$5:$I$28252,$B193,Sheet1!$L$5:$L$28252,$A193,Sheet1!$D$5:$D$28252,"内部转账",Sheet1!$E$5:$E$28252,"&lt;&gt;*调拨*")</f>
        <v>0</v>
      </c>
      <c r="AJ193" s="32">
        <f t="shared" si="13"/>
        <v>5319</v>
      </c>
      <c r="AK193" s="32">
        <f>SUMIFS(Sheet1!$G$5:$G$28252,Sheet1!$I$5:$I$28252,$B193,Sheet1!$L$5:$L$28252,$A193)</f>
        <v>5319</v>
      </c>
      <c r="AL193" s="32">
        <f t="shared" si="14"/>
        <v>29129.81</v>
      </c>
    </row>
    <row r="194" ht="16.5" spans="1:38">
      <c r="A194" s="30">
        <v>202603</v>
      </c>
      <c r="B194" s="31" t="s">
        <v>105</v>
      </c>
      <c r="C194" s="32">
        <f>SUMIFS(Sheet1!$F$5:$F$28252,Sheet1!$I$5:$I$28252,$B194,Sheet1!$L$5:$L$28252,$A194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192.36</v>
      </c>
      <c r="D194" s="32">
        <f>SUMIFS(Sheet1!$F$5:$F$28252,Sheet1!$I$5:$I$28252,$B194,Sheet1!$L$5:$L$28252,$A194,Sheet1!$D$5:$D$28252,"医保即时拨付",Sheet1!$E$5:$E$28252,"&lt;&gt;*调拨*")+SUMIFS(Sheet1!$F$5:$F$28252,Sheet1!$I$5:$I$28252,$B194,Sheet1!$L$5:$L$28252,$A194,Sheet1!$E$5:$E$28252,"*医保即时拨付*",Sheet1!$D$5:$D$28252,"&lt;&gt;医保即时拨付",Sheet1!$D$5:$D$28252,"&lt;&gt;内部转款",Sheet1!$D$5:$D$28252,"&lt;&gt;内部转账",Sheet1!$E$5:$E$28252,"&lt;&gt;*调拨*")</f>
        <v>0</v>
      </c>
      <c r="E194" s="32">
        <f>SUMIFS(Sheet1!$F$5:$F$28252,Sheet1!$I$5:$I$28252,$B194,Sheet1!$L$5:$L$28252,$A194,Sheet1!$D$5:$D$28252,"医保",Sheet1!$E$5:$E$28252,"&lt;&gt;*调拨*",Sheet1!$E$5:$E$28252,"&lt;&gt;*医保即时拨付*")+SUMIFS(Sheet1!$F$5:$F$28252,Sheet1!$I$5:$I$28252,$B194,Sheet1!$L$5:$L$28252,$A194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94" s="32">
        <f>SUMIFS(Sheet1!$F$5:$F$28252,Sheet1!$I$5:$I$28252,$B194,Sheet1!$L$5:$L$28252,$A194,Sheet1!$D$5:$D$28252,"聚合",Sheet1!$E$5:$E$28252,"&lt;&gt;*调拨*")+SUMIFS(Sheet1!$F$5:$F$28252,Sheet1!$I$5:$I$28252,$B194,Sheet1!$L$5:$L$28252,$A194,Sheet1!$E$5:$E$28252,"*聚合*",Sheet1!$D$5:$D$28252,"&lt;&gt;聚合",Sheet1!$D$5:$D$28252,"&lt;&gt;内部转款",Sheet1!$D$5:$D$28252,"&lt;&gt;内部转账",Sheet1!$E$5:$E$28252,"&lt;&gt;*调拨*")</f>
        <v>0</v>
      </c>
      <c r="G194" s="32">
        <f>SUMIFS(Sheet1!$F$5:$F$28252,Sheet1!$I$5:$I$28252,$B194,Sheet1!$L$5:$L$28252,$A194,Sheet1!$D$5:$D$28252,"24小时微信",Sheet1!$E$5:$E$28252,"&lt;&gt;*调拨*")+SUMIFS(Sheet1!$F$5:$F$28252,Sheet1!$I$5:$I$28252,$B194,Sheet1!$L$5:$L$28252,$A194,Sheet1!$E$5:$E$28252,"*24小时微信*",Sheet1!$D$5:$D$28252,"&lt;&gt;24小时微信",Sheet1!$D$5:$D$28252,"&lt;&gt;内部转款",Sheet1!$D$5:$D$28252,"&lt;&gt;内部转账",Sheet1!$E$5:$E$28252,"&lt;&gt;*调拨*")</f>
        <v>0</v>
      </c>
      <c r="H194" s="32">
        <f>SUMIFS(Sheet1!$F$5:$F$28252,Sheet1!$I$5:$I$28252,$B194,Sheet1!$L$5:$L$28252,$A194,Sheet1!$D$5:$D$28252,"美团",Sheet1!$E$5:$E$28252,"&lt;&gt;*调拨*")+SUMIFS(Sheet1!$F$5:$F$28252,Sheet1!$I$5:$I$28252,$B194,Sheet1!$L$5:$L$28252,$A194,Sheet1!$E$5:$E$28252,"*美团*",Sheet1!$D$5:$D$28252,"&lt;&gt;美团",Sheet1!$D$5:$D$28252,"&lt;&gt;内部转款",Sheet1!$D$5:$D$28252,"&lt;&gt;内部转账",Sheet1!$E$5:$E$28252,"&lt;&gt;*调拨*")</f>
        <v>0</v>
      </c>
      <c r="I194" s="32">
        <f>SUMIFS(Sheet1!$F$5:$F$28252,Sheet1!$I$5:$I$28252,$B194,Sheet1!$L$5:$L$28252,$A194,Sheet1!$D$5:$D$28252,"饿了么",Sheet1!$E$5:$E$28252,"&lt;&gt;*调拨*")+SUMIFS(Sheet1!$F$5:$F$28252,Sheet1!$I$5:$I$28252,$B194,Sheet1!$L$5:$L$28252,$A194,Sheet1!$E$5:$E$28252,"*饿了么*",Sheet1!$D$5:$D$28252,"&lt;&gt;饿了么",Sheet1!$D$5:$D$28252,"&lt;&gt;内部转款",Sheet1!$D$5:$D$28252,"&lt;&gt;内部转账",Sheet1!$E$5:$E$28252,"&lt;&gt;*调拨*")</f>
        <v>0</v>
      </c>
      <c r="J194" s="32">
        <f>SUMIFS(Sheet1!$F$5:$F$28252,Sheet1!$I$5:$I$28252,$B194,Sheet1!$L$5:$L$28252,$A194,Sheet1!$D$5:$D$28252,"健E卡",Sheet1!$E$5:$E$28252,"&lt;&gt;*调拨*")+SUMIFS(Sheet1!$F$5:$F$28252,Sheet1!$I$5:$I$28252,$B194,Sheet1!$L$5:$L$28252,$A194,Sheet1!$E$5:$E$28252,"*健E卡*",Sheet1!$D$5:$D$28252,"&lt;&gt;健E卡",Sheet1!$D$5:$D$28252,"&lt;&gt;内部转款",Sheet1!$D$5:$D$28252,"&lt;&gt;内部转账",Sheet1!$E$5:$E$28252,"&lt;&gt;*调拨*")</f>
        <v>0</v>
      </c>
      <c r="K194" s="32">
        <f>SUMIFS(Sheet1!$F$5:$F$28252,Sheet1!$I$5:$I$28252,$B194,Sheet1!$L$5:$L$28252,$A194,Sheet1!$D$5:$D$28252,"抖音",Sheet1!$E$5:$E$28252,"&lt;&gt;*调拨*")+SUMIFS(Sheet1!$F$5:$F$28252,Sheet1!$I$5:$I$28252,$B194,Sheet1!$L$5:$L$28252,$A194,Sheet1!$E$5:$E$28252,"*抖音*",Sheet1!$D$5:$D$28252,"&lt;&gt;抖音",Sheet1!$D$5:$D$28252,"&lt;&gt;内部转款",Sheet1!$D$5:$D$28252,"&lt;&gt;内部转账",Sheet1!$E$5:$E$28252,"&lt;&gt;*调拨*")</f>
        <v>0</v>
      </c>
      <c r="L194" s="32">
        <f>SUMIFS(Sheet1!$F$5:$F$28252,Sheet1!$I$5:$I$28252,$B194,Sheet1!$L$5:$L$28252,$A194,Sheet1!$D$5:$D$28252,"医卡通",Sheet1!$E$5:$E$28252,"&lt;&gt;*调拨*")+SUMIFS(Sheet1!$F$5:$F$28252,Sheet1!$I$5:$I$28252,$B194,Sheet1!$L$5:$L$28252,$A194,Sheet1!$E$5:$E$28252,"*医卡通*",Sheet1!$D$5:$D$28252,"&lt;&gt;医卡通",Sheet1!$D$5:$D$28252,"&lt;&gt;内部转款",Sheet1!$D$5:$D$28252,"&lt;&gt;内部转账",Sheet1!$E$5:$E$28252,"&lt;&gt;*调拨*")</f>
        <v>0</v>
      </c>
      <c r="M194" s="32">
        <f>SUMIFS(Sheet1!$F$5:$F$28252,Sheet1!$I$5:$I$28252,$B194,Sheet1!$L$5:$L$28252,$A194,Sheet1!$D$5:$D$28252,"企健网",Sheet1!$E$5:$E$28252,"&lt;&gt;*调拨*")+SUMIFS(Sheet1!$F$5:$F$28252,Sheet1!$I$5:$I$28252,$B194,Sheet1!$L$5:$L$28252,$A194,Sheet1!$E$5:$E$28252,"*企健网*",Sheet1!$D$5:$D$28252,"&lt;&gt;企健网",Sheet1!$D$5:$D$28252,"&lt;&gt;内部转款",Sheet1!$D$5:$D$28252,"&lt;&gt;内部转账",Sheet1!$E$5:$E$28252,"&lt;&gt;*调拨*")</f>
        <v>0</v>
      </c>
      <c r="N194" s="32">
        <f>SUMIFS(Sheet1!$F$5:$F$28252,Sheet1!$I$5:$I$28252,$B194,Sheet1!$L$5:$L$28252,$A194,Sheet1!$D$5:$D$28252,"银联",Sheet1!$E$5:$E$28252,"&lt;&gt;*调拨*")+SUMIFS(Sheet1!$F$5:$F$28252,Sheet1!$I$5:$I$28252,$B194,Sheet1!$L$5:$L$28252,$A194,Sheet1!$E$5:$E$28252,"*银联*",Sheet1!$D$5:$D$28252,"&lt;&gt;银联",Sheet1!$D$5:$D$28252,"&lt;&gt;内部转款",Sheet1!$D$5:$D$28252,"&lt;&gt;内部转账",Sheet1!$E$5:$E$28252,"&lt;&gt;*调拨*")</f>
        <v>0</v>
      </c>
      <c r="O194" s="32">
        <f>SUMIFS(Sheet1!$F$5:$F$28252,Sheet1!$I$5:$I$28252,$B194,Sheet1!$L$5:$L$28252,$A194,Sheet1!$D$5:$D$28252,"京东",Sheet1!$E$5:$E$28252,"&lt;&gt;*调拨*")+SUMIFS(Sheet1!$F$5:$F$28252,Sheet1!$I$5:$I$28252,$B194,Sheet1!$L$5:$L$28252,$A194,Sheet1!$E$5:$E$28252,"*京东*",Sheet1!$D$5:$D$28252,"&lt;&gt;京东",Sheet1!$D$5:$D$28252,"&lt;&gt;内部转款",Sheet1!$D$5:$D$28252,"&lt;&gt;内部转账",Sheet1!$E$5:$E$28252,"&lt;&gt;*调拨*")</f>
        <v>0</v>
      </c>
      <c r="P194" s="32">
        <f>SUMIFS(Sheet1!$F$5:$F$28252,Sheet1!$I$5:$I$28252,$B194,Sheet1!$L$5:$L$28252,$A194,Sheet1!$D$5:$D$28252,"药机微信",Sheet1!$E$5:$E$28252,"&lt;&gt;*调拨*")+SUMIFS(Sheet1!$F$5:$F$28252,Sheet1!$I$5:$I$28252,$B194,Sheet1!$L$5:$L$28252,$A194,Sheet1!$E$5:$E$28252,"*药机微信*",Sheet1!$D$5:$D$28252,"&lt;&gt;药机微信",Sheet1!$D$5:$D$28252,"&lt;&gt;内部转款",Sheet1!$D$5:$D$28252,"&lt;&gt;内部转账",Sheet1!$E$5:$E$28252,"&lt;&gt;*调拨*")</f>
        <v>0</v>
      </c>
      <c r="Q194" s="32">
        <f>SUMIFS(Sheet1!$F$5:$F$28252,Sheet1!$I$5:$I$28252,$B194,Sheet1!$L$5:$L$28252,$A194,Sheet1!$D$5:$D$28252,"亲情卡",Sheet1!$E$5:$E$28252,"&lt;&gt;*调拨*")+SUMIFS(Sheet1!$F$5:$F$28252,Sheet1!$I$5:$I$28252,$B194,Sheet1!$L$5:$L$28252,$A194,Sheet1!$E$5:$E$28252,"*亲情卡*",Sheet1!$D$5:$D$28252,"&lt;&gt;亲情卡",Sheet1!$D$5:$D$28252,"&lt;&gt;内部转款",Sheet1!$D$5:$D$28252,"&lt;&gt;内部转账",Sheet1!$E$5:$E$28252,"&lt;&gt;*调拨*")</f>
        <v>0</v>
      </c>
      <c r="R194" s="32">
        <f>SUMIFS(Sheet1!$F$5:$F$28252,Sheet1!$I$5:$I$28252,$B194,Sheet1!$L$5:$L$28252,$A194,Sheet1!$D$5:$D$28252,"优惠券",Sheet1!$E$5:$E$28252,"&lt;&gt;*调拨*")+SUMIFS(Sheet1!$F$5:$F$28252,Sheet1!$I$5:$I$28252,$B194,Sheet1!$L$5:$L$28252,$A194,Sheet1!$E$5:$E$28252,"*优惠券*",Sheet1!$D$5:$D$28252,"&lt;&gt;优惠券",Sheet1!$D$5:$D$28252,"&lt;&gt;内部转款",Sheet1!$D$5:$D$28252,"&lt;&gt;内部转账",Sheet1!$E$5:$E$28252,"&lt;&gt;*调拨*")</f>
        <v>0</v>
      </c>
      <c r="S194" s="32">
        <f>SUMIFS(Sheet1!$F$5:$F$28252,Sheet1!$I$5:$I$28252,$B194,Sheet1!$L$5:$L$28252,$A194,Sheet1!$D$5:$D$28252,"代金券",Sheet1!$E$5:$E$28252,"&lt;&gt;*调拨*")+SUMIFS(Sheet1!$F$5:$F$28252,Sheet1!$I$5:$I$28252,$B194,Sheet1!$L$5:$L$28252,$A194,Sheet1!$E$5:$E$28252,"*代金券*",Sheet1!$D$5:$D$28252,"&lt;&gt;代金券",Sheet1!$D$5:$D$28252,"&lt;&gt;内部转款",Sheet1!$D$5:$D$28252,"&lt;&gt;内部转账",Sheet1!$E$5:$E$28252,"&lt;&gt;*调拨*")</f>
        <v>0</v>
      </c>
      <c r="T194" s="32">
        <f>SUMIFS(Sheet1!$F$5:$F$28252,Sheet1!$I$5:$I$28252,$B194,Sheet1!$L$5:$L$28252,$A194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194,Sheet1!$L$5:$L$28252,$A194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194,Sheet1!$L$5:$L$28252,$A194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194,Sheet1!$L$5:$L$28252,$A194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4" s="32">
        <f>SUMIFS(Sheet1!$F$5:$F$28252,Sheet1!$I$5:$I$28252,$B194,Sheet1!$L$5:$L$28252,$A194,Sheet1!$E$5:$E$28252,"*调拨*")</f>
        <v>0</v>
      </c>
      <c r="V194" s="32">
        <f>SUMIFS(Sheet1!$F$5:$F$28252,Sheet1!$I$5:$I$28252,$B194,Sheet1!$L$5:$L$28252,$A194,Sheet1!$D$5:$D$28252,"储值",Sheet1!$E$5:$E$28252,"&lt;&gt;*调拨*")+SUMIFS(Sheet1!$F$5:$F$28252,Sheet1!$I$5:$I$28252,$B194,Sheet1!$L$5:$L$28252,$A194,Sheet1!$E$5:$E$28252,"*储值*",Sheet1!$D$5:$D$28252,"&lt;&gt;储值",Sheet1!$D$5:$D$28252,"&lt;&gt;内部转款",Sheet1!$D$5:$D$28252,"&lt;&gt;内部转账",Sheet1!$E$5:$E$28252,"&lt;&gt;*调拨*")</f>
        <v>0</v>
      </c>
      <c r="W194" s="32">
        <f>SUMIFS(Sheet1!$F$5:$F$28252,Sheet1!$I$5:$I$28252,$B194,Sheet1!$L$5:$L$28252,$A194,Sheet1!$D$5:$D$28252,"效期",Sheet1!$E$5:$E$28252,"&lt;&gt;*调拨*")+SUMIFS(Sheet1!$F$5:$F$28252,Sheet1!$I$5:$I$28252,$B194,Sheet1!$L$5:$L$28252,$A194,Sheet1!$E$5:$E$28252,"*效期*",Sheet1!$D$5:$D$28252,"&lt;&gt;效期",Sheet1!$D$5:$D$28252,"&lt;&gt;内部转款",Sheet1!$D$5:$D$28252,"&lt;&gt;内部转账",Sheet1!$E$5:$E$28252,"&lt;&gt;*调拨*")</f>
        <v>0</v>
      </c>
      <c r="X194" s="32">
        <f>SUMIFS(Sheet1!$F$5:$F$28252,Sheet1!$I$5:$I$28252,$B194,Sheet1!$L$5:$L$28252,$A194,Sheet1!$D$5:$D$28252,"内部转款",Sheet1!$E$5:$E$28252,"&lt;&gt;*调拨*")+SUMIFS(Sheet1!$F$5:$F$28252,Sheet1!$I$5:$I$28252,$B194,Sheet1!$L$5:$L$28252,$A194,Sheet1!$D$5:$D$28252,"内部转账",Sheet1!$E$5:$E$28252,"&lt;&gt;*调拨*")</f>
        <v>0</v>
      </c>
      <c r="Y194" s="32">
        <f t="shared" si="12"/>
        <v>0</v>
      </c>
      <c r="Z194" s="32">
        <f>SUMIFS(Sheet1!$F$5:$F$28252,Sheet1!$I$5:$I$28252,$B194,Sheet1!$L$5:$L$28252,$A194)</f>
        <v>192.36</v>
      </c>
      <c r="AA194" s="32">
        <f>SUMIFS(Sheet1!$G$5:$G$28252,Sheet1!$I$5:$I$28252,$B194,Sheet1!$L$5:$L$28252,$A194,Sheet1!$D$5:$D$28252,"工资",Sheet1!$E$5:$E$28252,"&lt;&gt;*调拨*")+SUMIFS(Sheet1!$G$5:$G$28252,Sheet1!$I$5:$I$28252,$B194,Sheet1!$L$5:$L$28252,$A194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4" s="32">
        <f>SUMIFS(Sheet1!$G$5:$G$28252,Sheet1!$I$5:$I$28252,$B194,Sheet1!$L$5:$L$28252,$A194,Sheet1!$D$5:$D$28252,"水费",Sheet1!$E$5:$E$28252,"&lt;&gt;*调拨*")+SUMIFS(Sheet1!$G$5:$G$28252,Sheet1!$I$5:$I$28252,$B194,Sheet1!$L$5:$L$28252,$A194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94" s="32">
        <f>SUMIFS(Sheet1!$G$5:$G$28252,Sheet1!$I$5:$I$28252,$B194,Sheet1!$L$5:$L$28252,$A194,Sheet1!$D$5:$D$28252,"电费",Sheet1!$E$5:$E$28252,"&lt;&gt;*调拨*")+SUMIFS(Sheet1!$G$5:$G$28252,Sheet1!$I$5:$I$28252,$B194,Sheet1!$L$5:$L$28252,$A194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4" s="32">
        <f>SUMIFS(Sheet1!$G$5:$G$28252,Sheet1!$I$5:$I$28252,$B194,Sheet1!$L$5:$L$28252,$A194,Sheet1!$D$5:$D$28252,"宽带费",Sheet1!$E$5:$E$28252,"&lt;&gt;*调拨*")+SUMIFS(Sheet1!$G$5:$G$28252,Sheet1!$I$5:$I$28252,$B194,Sheet1!$L$5:$L$28252,$A194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4" s="32">
        <f>SUMIFS(Sheet1!$G$5:$G$28252,Sheet1!$I$5:$I$28252,$B194,Sheet1!$L$5:$L$28252,$A194,Sheet1!$D$5:$D$28252,"办公费",Sheet1!$E$5:$E$28252,"&lt;&gt;*调拨*")+SUMIFS(Sheet1!$G$5:$G$28252,Sheet1!$I$5:$I$28252,$B194,Sheet1!$L$5:$L$28252,$A194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4" s="32">
        <f>SUMIFS(Sheet1!$G$5:$G$28252,Sheet1!$I$5:$I$28252,$B194,Sheet1!$L$5:$L$28252,$A194,Sheet1!$D$5:$D$28252,"话费",Sheet1!$E$5:$E$28252,"&lt;&gt;*调拨*")+SUMIFS(Sheet1!$G$5:$G$28252,Sheet1!$I$5:$I$28252,$B194,Sheet1!$L$5:$L$28252,$A194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4" s="32">
        <f>SUMIFS(Sheet1!$G$5:$G$28252,Sheet1!$I$5:$I$28252,$B194,Sheet1!$L$5:$L$28252,$A194,Sheet1!$D$5:$D$28252,"房租",Sheet1!$E$5:$E$28252,"&lt;&gt;*调拨*")+SUMIFS(Sheet1!$G$5:$G$28252,Sheet1!$I$5:$I$28252,$B194,Sheet1!$L$5:$L$28252,$A194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94" s="32">
        <f>SUMIFS(Sheet1!$G$5:$G$28252,Sheet1!$I$5:$I$28252,$B194,Sheet1!$L$5:$L$28252,$A194,Sheet1!$E$5:$E$28252,"*调拨*")</f>
        <v>0</v>
      </c>
      <c r="AI194" s="32">
        <f>SUMIFS(Sheet1!$G$5:$G$28252,Sheet1!$I$5:$I$28252,$B194,Sheet1!$L$5:$L$28252,$A194,Sheet1!$D$5:$D$28252,"内部转款",Sheet1!$E$5:$E$28252,"&lt;&gt;*调拨*")+SUMIFS(Sheet1!$G$5:$G$28252,Sheet1!$I$5:$I$28252,$B194,Sheet1!$L$5:$L$28252,$A194,Sheet1!$D$5:$D$28252,"内部转账",Sheet1!$E$5:$E$28252,"&lt;&gt;*调拨*")</f>
        <v>0</v>
      </c>
      <c r="AJ194" s="32">
        <f t="shared" si="13"/>
        <v>4099.67</v>
      </c>
      <c r="AK194" s="32">
        <f>SUMIFS(Sheet1!$G$5:$G$28252,Sheet1!$I$5:$I$28252,$B194,Sheet1!$L$5:$L$28252,$A194)</f>
        <v>4099.67</v>
      </c>
      <c r="AL194" s="32">
        <f t="shared" si="14"/>
        <v>-3907.31</v>
      </c>
    </row>
    <row r="195" ht="16.5" spans="1:38">
      <c r="A195" s="30">
        <v>202603</v>
      </c>
      <c r="B195" s="31" t="s">
        <v>45</v>
      </c>
      <c r="C195" s="32">
        <f>SUMIFS(Sheet1!$F$5:$F$28252,Sheet1!$I$5:$I$28252,$B195,Sheet1!$L$5:$L$28252,$A195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7927.26</v>
      </c>
      <c r="D195" s="32">
        <f>SUMIFS(Sheet1!$F$5:$F$28252,Sheet1!$I$5:$I$28252,$B195,Sheet1!$L$5:$L$28252,$A195,Sheet1!$D$5:$D$28252,"医保即时拨付",Sheet1!$E$5:$E$28252,"&lt;&gt;*调拨*")+SUMIFS(Sheet1!$F$5:$F$28252,Sheet1!$I$5:$I$28252,$B195,Sheet1!$L$5:$L$28252,$A195,Sheet1!$E$5:$E$28252,"*医保即时拨付*",Sheet1!$D$5:$D$28252,"&lt;&gt;医保即时拨付",Sheet1!$D$5:$D$28252,"&lt;&gt;内部转款",Sheet1!$D$5:$D$28252,"&lt;&gt;内部转账",Sheet1!$E$5:$E$28252,"&lt;&gt;*调拨*")</f>
        <v>0</v>
      </c>
      <c r="E195" s="32">
        <f>SUMIFS(Sheet1!$F$5:$F$28252,Sheet1!$I$5:$I$28252,$B195,Sheet1!$L$5:$L$28252,$A195,Sheet1!$D$5:$D$28252,"医保",Sheet1!$E$5:$E$28252,"&lt;&gt;*调拨*",Sheet1!$E$5:$E$28252,"&lt;&gt;*医保即时拨付*")+SUMIFS(Sheet1!$F$5:$F$28252,Sheet1!$I$5:$I$28252,$B195,Sheet1!$L$5:$L$28252,$A195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95" s="32">
        <f>SUMIFS(Sheet1!$F$5:$F$28252,Sheet1!$I$5:$I$28252,$B195,Sheet1!$L$5:$L$28252,$A195,Sheet1!$D$5:$D$28252,"聚合",Sheet1!$E$5:$E$28252,"&lt;&gt;*调拨*")+SUMIFS(Sheet1!$F$5:$F$28252,Sheet1!$I$5:$I$28252,$B195,Sheet1!$L$5:$L$28252,$A195,Sheet1!$E$5:$E$28252,"*聚合*",Sheet1!$D$5:$D$28252,"&lt;&gt;聚合",Sheet1!$D$5:$D$28252,"&lt;&gt;内部转款",Sheet1!$D$5:$D$28252,"&lt;&gt;内部转账",Sheet1!$E$5:$E$28252,"&lt;&gt;*调拨*")</f>
        <v>19584.23</v>
      </c>
      <c r="G195" s="32">
        <f>SUMIFS(Sheet1!$F$5:$F$28252,Sheet1!$I$5:$I$28252,$B195,Sheet1!$L$5:$L$28252,$A195,Sheet1!$D$5:$D$28252,"24小时微信",Sheet1!$E$5:$E$28252,"&lt;&gt;*调拨*")+SUMIFS(Sheet1!$F$5:$F$28252,Sheet1!$I$5:$I$28252,$B195,Sheet1!$L$5:$L$28252,$A195,Sheet1!$E$5:$E$28252,"*24小时微信*",Sheet1!$D$5:$D$28252,"&lt;&gt;24小时微信",Sheet1!$D$5:$D$28252,"&lt;&gt;内部转款",Sheet1!$D$5:$D$28252,"&lt;&gt;内部转账",Sheet1!$E$5:$E$28252,"&lt;&gt;*调拨*")</f>
        <v>0</v>
      </c>
      <c r="H195" s="32">
        <f>SUMIFS(Sheet1!$F$5:$F$28252,Sheet1!$I$5:$I$28252,$B195,Sheet1!$L$5:$L$28252,$A195,Sheet1!$D$5:$D$28252,"美团",Sheet1!$E$5:$E$28252,"&lt;&gt;*调拨*")+SUMIFS(Sheet1!$F$5:$F$28252,Sheet1!$I$5:$I$28252,$B195,Sheet1!$L$5:$L$28252,$A195,Sheet1!$E$5:$E$28252,"*美团*",Sheet1!$D$5:$D$28252,"&lt;&gt;美团",Sheet1!$D$5:$D$28252,"&lt;&gt;内部转款",Sheet1!$D$5:$D$28252,"&lt;&gt;内部转账",Sheet1!$E$5:$E$28252,"&lt;&gt;*调拨*")</f>
        <v>0</v>
      </c>
      <c r="I195" s="32">
        <f>SUMIFS(Sheet1!$F$5:$F$28252,Sheet1!$I$5:$I$28252,$B195,Sheet1!$L$5:$L$28252,$A195,Sheet1!$D$5:$D$28252,"饿了么",Sheet1!$E$5:$E$28252,"&lt;&gt;*调拨*")+SUMIFS(Sheet1!$F$5:$F$28252,Sheet1!$I$5:$I$28252,$B195,Sheet1!$L$5:$L$28252,$A195,Sheet1!$E$5:$E$28252,"*饿了么*",Sheet1!$D$5:$D$28252,"&lt;&gt;饿了么",Sheet1!$D$5:$D$28252,"&lt;&gt;内部转款",Sheet1!$D$5:$D$28252,"&lt;&gt;内部转账",Sheet1!$E$5:$E$28252,"&lt;&gt;*调拨*")</f>
        <v>0</v>
      </c>
      <c r="J195" s="32">
        <f>SUMIFS(Sheet1!$F$5:$F$28252,Sheet1!$I$5:$I$28252,$B195,Sheet1!$L$5:$L$28252,$A195,Sheet1!$D$5:$D$28252,"健E卡",Sheet1!$E$5:$E$28252,"&lt;&gt;*调拨*")+SUMIFS(Sheet1!$F$5:$F$28252,Sheet1!$I$5:$I$28252,$B195,Sheet1!$L$5:$L$28252,$A195,Sheet1!$E$5:$E$28252,"*健E卡*",Sheet1!$D$5:$D$28252,"&lt;&gt;健E卡",Sheet1!$D$5:$D$28252,"&lt;&gt;内部转款",Sheet1!$D$5:$D$28252,"&lt;&gt;内部转账",Sheet1!$E$5:$E$28252,"&lt;&gt;*调拨*")</f>
        <v>0</v>
      </c>
      <c r="K195" s="32">
        <f>SUMIFS(Sheet1!$F$5:$F$28252,Sheet1!$I$5:$I$28252,$B195,Sheet1!$L$5:$L$28252,$A195,Sheet1!$D$5:$D$28252,"抖音",Sheet1!$E$5:$E$28252,"&lt;&gt;*调拨*")+SUMIFS(Sheet1!$F$5:$F$28252,Sheet1!$I$5:$I$28252,$B195,Sheet1!$L$5:$L$28252,$A195,Sheet1!$E$5:$E$28252,"*抖音*",Sheet1!$D$5:$D$28252,"&lt;&gt;抖音",Sheet1!$D$5:$D$28252,"&lt;&gt;内部转款",Sheet1!$D$5:$D$28252,"&lt;&gt;内部转账",Sheet1!$E$5:$E$28252,"&lt;&gt;*调拨*")</f>
        <v>0</v>
      </c>
      <c r="L195" s="32">
        <f>SUMIFS(Sheet1!$F$5:$F$28252,Sheet1!$I$5:$I$28252,$B195,Sheet1!$L$5:$L$28252,$A195,Sheet1!$D$5:$D$28252,"医卡通",Sheet1!$E$5:$E$28252,"&lt;&gt;*调拨*")+SUMIFS(Sheet1!$F$5:$F$28252,Sheet1!$I$5:$I$28252,$B195,Sheet1!$L$5:$L$28252,$A195,Sheet1!$E$5:$E$28252,"*医卡通*",Sheet1!$D$5:$D$28252,"&lt;&gt;医卡通",Sheet1!$D$5:$D$28252,"&lt;&gt;内部转款",Sheet1!$D$5:$D$28252,"&lt;&gt;内部转账",Sheet1!$E$5:$E$28252,"&lt;&gt;*调拨*")</f>
        <v>0</v>
      </c>
      <c r="M195" s="32">
        <f>SUMIFS(Sheet1!$F$5:$F$28252,Sheet1!$I$5:$I$28252,$B195,Sheet1!$L$5:$L$28252,$A195,Sheet1!$D$5:$D$28252,"企健网",Sheet1!$E$5:$E$28252,"&lt;&gt;*调拨*")+SUMIFS(Sheet1!$F$5:$F$28252,Sheet1!$I$5:$I$28252,$B195,Sheet1!$L$5:$L$28252,$A195,Sheet1!$E$5:$E$28252,"*企健网*",Sheet1!$D$5:$D$28252,"&lt;&gt;企健网",Sheet1!$D$5:$D$28252,"&lt;&gt;内部转款",Sheet1!$D$5:$D$28252,"&lt;&gt;内部转账",Sheet1!$E$5:$E$28252,"&lt;&gt;*调拨*")</f>
        <v>0</v>
      </c>
      <c r="N195" s="32">
        <f>SUMIFS(Sheet1!$F$5:$F$28252,Sheet1!$I$5:$I$28252,$B195,Sheet1!$L$5:$L$28252,$A195,Sheet1!$D$5:$D$28252,"银联",Sheet1!$E$5:$E$28252,"&lt;&gt;*调拨*")+SUMIFS(Sheet1!$F$5:$F$28252,Sheet1!$I$5:$I$28252,$B195,Sheet1!$L$5:$L$28252,$A195,Sheet1!$E$5:$E$28252,"*银联*",Sheet1!$D$5:$D$28252,"&lt;&gt;银联",Sheet1!$D$5:$D$28252,"&lt;&gt;内部转款",Sheet1!$D$5:$D$28252,"&lt;&gt;内部转账",Sheet1!$E$5:$E$28252,"&lt;&gt;*调拨*")</f>
        <v>0</v>
      </c>
      <c r="O195" s="32">
        <f>SUMIFS(Sheet1!$F$5:$F$28252,Sheet1!$I$5:$I$28252,$B195,Sheet1!$L$5:$L$28252,$A195,Sheet1!$D$5:$D$28252,"京东",Sheet1!$E$5:$E$28252,"&lt;&gt;*调拨*")+SUMIFS(Sheet1!$F$5:$F$28252,Sheet1!$I$5:$I$28252,$B195,Sheet1!$L$5:$L$28252,$A195,Sheet1!$E$5:$E$28252,"*京东*",Sheet1!$D$5:$D$28252,"&lt;&gt;京东",Sheet1!$D$5:$D$28252,"&lt;&gt;内部转款",Sheet1!$D$5:$D$28252,"&lt;&gt;内部转账",Sheet1!$E$5:$E$28252,"&lt;&gt;*调拨*")</f>
        <v>0</v>
      </c>
      <c r="P195" s="32">
        <f>SUMIFS(Sheet1!$F$5:$F$28252,Sheet1!$I$5:$I$28252,$B195,Sheet1!$L$5:$L$28252,$A195,Sheet1!$D$5:$D$28252,"药机微信",Sheet1!$E$5:$E$28252,"&lt;&gt;*调拨*")+SUMIFS(Sheet1!$F$5:$F$28252,Sheet1!$I$5:$I$28252,$B195,Sheet1!$L$5:$L$28252,$A195,Sheet1!$E$5:$E$28252,"*药机微信*",Sheet1!$D$5:$D$28252,"&lt;&gt;药机微信",Sheet1!$D$5:$D$28252,"&lt;&gt;内部转款",Sheet1!$D$5:$D$28252,"&lt;&gt;内部转账",Sheet1!$E$5:$E$28252,"&lt;&gt;*调拨*")</f>
        <v>0</v>
      </c>
      <c r="Q195" s="32">
        <f>SUMIFS(Sheet1!$F$5:$F$28252,Sheet1!$I$5:$I$28252,$B195,Sheet1!$L$5:$L$28252,$A195,Sheet1!$D$5:$D$28252,"亲情卡",Sheet1!$E$5:$E$28252,"&lt;&gt;*调拨*")+SUMIFS(Sheet1!$F$5:$F$28252,Sheet1!$I$5:$I$28252,$B195,Sheet1!$L$5:$L$28252,$A195,Sheet1!$E$5:$E$28252,"*亲情卡*",Sheet1!$D$5:$D$28252,"&lt;&gt;亲情卡",Sheet1!$D$5:$D$28252,"&lt;&gt;内部转款",Sheet1!$D$5:$D$28252,"&lt;&gt;内部转账",Sheet1!$E$5:$E$28252,"&lt;&gt;*调拨*")</f>
        <v>0</v>
      </c>
      <c r="R195" s="32">
        <f>SUMIFS(Sheet1!$F$5:$F$28252,Sheet1!$I$5:$I$28252,$B195,Sheet1!$L$5:$L$28252,$A195,Sheet1!$D$5:$D$28252,"优惠券",Sheet1!$E$5:$E$28252,"&lt;&gt;*调拨*")+SUMIFS(Sheet1!$F$5:$F$28252,Sheet1!$I$5:$I$28252,$B195,Sheet1!$L$5:$L$28252,$A195,Sheet1!$E$5:$E$28252,"*优惠券*",Sheet1!$D$5:$D$28252,"&lt;&gt;优惠券",Sheet1!$D$5:$D$28252,"&lt;&gt;内部转款",Sheet1!$D$5:$D$28252,"&lt;&gt;内部转账",Sheet1!$E$5:$E$28252,"&lt;&gt;*调拨*")</f>
        <v>0</v>
      </c>
      <c r="S195" s="32">
        <f>SUMIFS(Sheet1!$F$5:$F$28252,Sheet1!$I$5:$I$28252,$B195,Sheet1!$L$5:$L$28252,$A195,Sheet1!$D$5:$D$28252,"代金券",Sheet1!$E$5:$E$28252,"&lt;&gt;*调拨*")+SUMIFS(Sheet1!$F$5:$F$28252,Sheet1!$I$5:$I$28252,$B195,Sheet1!$L$5:$L$28252,$A195,Sheet1!$E$5:$E$28252,"*代金券*",Sheet1!$D$5:$D$28252,"&lt;&gt;代金券",Sheet1!$D$5:$D$28252,"&lt;&gt;内部转款",Sheet1!$D$5:$D$28252,"&lt;&gt;内部转账",Sheet1!$E$5:$E$28252,"&lt;&gt;*调拨*")</f>
        <v>0</v>
      </c>
      <c r="T195" s="32">
        <f>SUMIFS(Sheet1!$F$5:$F$28252,Sheet1!$I$5:$I$28252,$B195,Sheet1!$L$5:$L$28252,$A195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195,Sheet1!$L$5:$L$28252,$A195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195,Sheet1!$L$5:$L$28252,$A195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195,Sheet1!$L$5:$L$28252,$A195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5" s="32">
        <f>SUMIFS(Sheet1!$F$5:$F$28252,Sheet1!$I$5:$I$28252,$B195,Sheet1!$L$5:$L$28252,$A195,Sheet1!$E$5:$E$28252,"*调拨*")</f>
        <v>0</v>
      </c>
      <c r="V195" s="32">
        <f>SUMIFS(Sheet1!$F$5:$F$28252,Sheet1!$I$5:$I$28252,$B195,Sheet1!$L$5:$L$28252,$A195,Sheet1!$D$5:$D$28252,"储值",Sheet1!$E$5:$E$28252,"&lt;&gt;*调拨*")+SUMIFS(Sheet1!$F$5:$F$28252,Sheet1!$I$5:$I$28252,$B195,Sheet1!$L$5:$L$28252,$A195,Sheet1!$E$5:$E$28252,"*储值*",Sheet1!$D$5:$D$28252,"&lt;&gt;储值",Sheet1!$D$5:$D$28252,"&lt;&gt;内部转款",Sheet1!$D$5:$D$28252,"&lt;&gt;内部转账",Sheet1!$E$5:$E$28252,"&lt;&gt;*调拨*")</f>
        <v>0</v>
      </c>
      <c r="W195" s="32">
        <f>SUMIFS(Sheet1!$F$5:$F$28252,Sheet1!$I$5:$I$28252,$B195,Sheet1!$L$5:$L$28252,$A195,Sheet1!$D$5:$D$28252,"效期",Sheet1!$E$5:$E$28252,"&lt;&gt;*调拨*")+SUMIFS(Sheet1!$F$5:$F$28252,Sheet1!$I$5:$I$28252,$B195,Sheet1!$L$5:$L$28252,$A195,Sheet1!$E$5:$E$28252,"*效期*",Sheet1!$D$5:$D$28252,"&lt;&gt;效期",Sheet1!$D$5:$D$28252,"&lt;&gt;内部转款",Sheet1!$D$5:$D$28252,"&lt;&gt;内部转账",Sheet1!$E$5:$E$28252,"&lt;&gt;*调拨*")</f>
        <v>0</v>
      </c>
      <c r="X195" s="32">
        <f>SUMIFS(Sheet1!$F$5:$F$28252,Sheet1!$I$5:$I$28252,$B195,Sheet1!$L$5:$L$28252,$A195,Sheet1!$D$5:$D$28252,"内部转款",Sheet1!$E$5:$E$28252,"&lt;&gt;*调拨*")+SUMIFS(Sheet1!$F$5:$F$28252,Sheet1!$I$5:$I$28252,$B195,Sheet1!$L$5:$L$28252,$A195,Sheet1!$D$5:$D$28252,"内部转账",Sheet1!$E$5:$E$28252,"&lt;&gt;*调拨*")</f>
        <v>0</v>
      </c>
      <c r="Y195" s="32">
        <f t="shared" si="12"/>
        <v>0</v>
      </c>
      <c r="Z195" s="32">
        <f>SUMIFS(Sheet1!$F$5:$F$28252,Sheet1!$I$5:$I$28252,$B195,Sheet1!$L$5:$L$28252,$A195)</f>
        <v>27511.49</v>
      </c>
      <c r="AA195" s="32">
        <f>SUMIFS(Sheet1!$G$5:$G$28252,Sheet1!$I$5:$I$28252,$B195,Sheet1!$L$5:$L$28252,$A195,Sheet1!$D$5:$D$28252,"工资",Sheet1!$E$5:$E$28252,"&lt;&gt;*调拨*")+SUMIFS(Sheet1!$G$5:$G$28252,Sheet1!$I$5:$I$28252,$B195,Sheet1!$L$5:$L$28252,$A195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5" s="32">
        <f>SUMIFS(Sheet1!$G$5:$G$28252,Sheet1!$I$5:$I$28252,$B195,Sheet1!$L$5:$L$28252,$A195,Sheet1!$D$5:$D$28252,"水费",Sheet1!$E$5:$E$28252,"&lt;&gt;*调拨*")+SUMIFS(Sheet1!$G$5:$G$28252,Sheet1!$I$5:$I$28252,$B195,Sheet1!$L$5:$L$28252,$A195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95" s="32">
        <f>SUMIFS(Sheet1!$G$5:$G$28252,Sheet1!$I$5:$I$28252,$B195,Sheet1!$L$5:$L$28252,$A195,Sheet1!$D$5:$D$28252,"电费",Sheet1!$E$5:$E$28252,"&lt;&gt;*调拨*")+SUMIFS(Sheet1!$G$5:$G$28252,Sheet1!$I$5:$I$28252,$B195,Sheet1!$L$5:$L$28252,$A195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5" s="32">
        <f>SUMIFS(Sheet1!$G$5:$G$28252,Sheet1!$I$5:$I$28252,$B195,Sheet1!$L$5:$L$28252,$A195,Sheet1!$D$5:$D$28252,"宽带费",Sheet1!$E$5:$E$28252,"&lt;&gt;*调拨*")+SUMIFS(Sheet1!$G$5:$G$28252,Sheet1!$I$5:$I$28252,$B195,Sheet1!$L$5:$L$28252,$A195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5" s="32">
        <f>SUMIFS(Sheet1!$G$5:$G$28252,Sheet1!$I$5:$I$28252,$B195,Sheet1!$L$5:$L$28252,$A195,Sheet1!$D$5:$D$28252,"办公费",Sheet1!$E$5:$E$28252,"&lt;&gt;*调拨*")+SUMIFS(Sheet1!$G$5:$G$28252,Sheet1!$I$5:$I$28252,$B195,Sheet1!$L$5:$L$28252,$A195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5" s="32">
        <f>SUMIFS(Sheet1!$G$5:$G$28252,Sheet1!$I$5:$I$28252,$B195,Sheet1!$L$5:$L$28252,$A195,Sheet1!$D$5:$D$28252,"话费",Sheet1!$E$5:$E$28252,"&lt;&gt;*调拨*")+SUMIFS(Sheet1!$G$5:$G$28252,Sheet1!$I$5:$I$28252,$B195,Sheet1!$L$5:$L$28252,$A195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5" s="32">
        <f>SUMIFS(Sheet1!$G$5:$G$28252,Sheet1!$I$5:$I$28252,$B195,Sheet1!$L$5:$L$28252,$A195,Sheet1!$D$5:$D$28252,"房租",Sheet1!$E$5:$E$28252,"&lt;&gt;*调拨*")+SUMIFS(Sheet1!$G$5:$G$28252,Sheet1!$I$5:$I$28252,$B195,Sheet1!$L$5:$L$28252,$A195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95" s="32">
        <f>SUMIFS(Sheet1!$G$5:$G$28252,Sheet1!$I$5:$I$28252,$B195,Sheet1!$L$5:$L$28252,$A195,Sheet1!$E$5:$E$28252,"*调拨*")</f>
        <v>0</v>
      </c>
      <c r="AI195" s="32">
        <f>SUMIFS(Sheet1!$G$5:$G$28252,Sheet1!$I$5:$I$28252,$B195,Sheet1!$L$5:$L$28252,$A195,Sheet1!$D$5:$D$28252,"内部转款",Sheet1!$E$5:$E$28252,"&lt;&gt;*调拨*")+SUMIFS(Sheet1!$G$5:$G$28252,Sheet1!$I$5:$I$28252,$B195,Sheet1!$L$5:$L$28252,$A195,Sheet1!$D$5:$D$28252,"内部转账",Sheet1!$E$5:$E$28252,"&lt;&gt;*调拨*")</f>
        <v>0</v>
      </c>
      <c r="AJ195" s="32">
        <f t="shared" si="13"/>
        <v>4495.41</v>
      </c>
      <c r="AK195" s="32">
        <f>SUMIFS(Sheet1!$G$5:$G$28252,Sheet1!$I$5:$I$28252,$B195,Sheet1!$L$5:$L$28252,$A195)</f>
        <v>4495.41</v>
      </c>
      <c r="AL195" s="32">
        <f t="shared" si="14"/>
        <v>23016.08</v>
      </c>
    </row>
    <row r="196" ht="16.5" spans="1:38">
      <c r="A196" s="30">
        <v>202603</v>
      </c>
      <c r="B196" s="31" t="s">
        <v>534</v>
      </c>
      <c r="C196" s="32">
        <f>SUMIFS(Sheet1!$F$5:$F$28252,Sheet1!$I$5:$I$28252,$B196,Sheet1!$L$5:$L$28252,$A196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196" s="32">
        <f>SUMIFS(Sheet1!$F$5:$F$28252,Sheet1!$I$5:$I$28252,$B196,Sheet1!$L$5:$L$28252,$A196,Sheet1!$D$5:$D$28252,"医保即时拨付",Sheet1!$E$5:$E$28252,"&lt;&gt;*调拨*")+SUMIFS(Sheet1!$F$5:$F$28252,Sheet1!$I$5:$I$28252,$B196,Sheet1!$L$5:$L$28252,$A196,Sheet1!$E$5:$E$28252,"*医保即时拨付*",Sheet1!$D$5:$D$28252,"&lt;&gt;医保即时拨付",Sheet1!$D$5:$D$28252,"&lt;&gt;内部转款",Sheet1!$D$5:$D$28252,"&lt;&gt;内部转账",Sheet1!$E$5:$E$28252,"&lt;&gt;*调拨*")</f>
        <v>0</v>
      </c>
      <c r="E196" s="32">
        <f>SUMIFS(Sheet1!$F$5:$F$28252,Sheet1!$I$5:$I$28252,$B196,Sheet1!$L$5:$L$28252,$A196,Sheet1!$D$5:$D$28252,"医保",Sheet1!$E$5:$E$28252,"&lt;&gt;*调拨*",Sheet1!$E$5:$E$28252,"&lt;&gt;*医保即时拨付*")+SUMIFS(Sheet1!$F$5:$F$28252,Sheet1!$I$5:$I$28252,$B196,Sheet1!$L$5:$L$28252,$A196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196" s="32">
        <f>SUMIFS(Sheet1!$F$5:$F$28252,Sheet1!$I$5:$I$28252,$B196,Sheet1!$L$5:$L$28252,$A196,Sheet1!$D$5:$D$28252,"聚合",Sheet1!$E$5:$E$28252,"&lt;&gt;*调拨*")+SUMIFS(Sheet1!$F$5:$F$28252,Sheet1!$I$5:$I$28252,$B196,Sheet1!$L$5:$L$28252,$A196,Sheet1!$E$5:$E$28252,"*聚合*",Sheet1!$D$5:$D$28252,"&lt;&gt;聚合",Sheet1!$D$5:$D$28252,"&lt;&gt;内部转款",Sheet1!$D$5:$D$28252,"&lt;&gt;内部转账",Sheet1!$E$5:$E$28252,"&lt;&gt;*调拨*")</f>
        <v>0</v>
      </c>
      <c r="G196" s="32">
        <f>SUMIFS(Sheet1!$F$5:$F$28252,Sheet1!$I$5:$I$28252,$B196,Sheet1!$L$5:$L$28252,$A196,Sheet1!$D$5:$D$28252,"24小时微信",Sheet1!$E$5:$E$28252,"&lt;&gt;*调拨*")+SUMIFS(Sheet1!$F$5:$F$28252,Sheet1!$I$5:$I$28252,$B196,Sheet1!$L$5:$L$28252,$A196,Sheet1!$E$5:$E$28252,"*24小时微信*",Sheet1!$D$5:$D$28252,"&lt;&gt;24小时微信",Sheet1!$D$5:$D$28252,"&lt;&gt;内部转款",Sheet1!$D$5:$D$28252,"&lt;&gt;内部转账",Sheet1!$E$5:$E$28252,"&lt;&gt;*调拨*")</f>
        <v>0</v>
      </c>
      <c r="H196" s="32">
        <f>SUMIFS(Sheet1!$F$5:$F$28252,Sheet1!$I$5:$I$28252,$B196,Sheet1!$L$5:$L$28252,$A196,Sheet1!$D$5:$D$28252,"美团",Sheet1!$E$5:$E$28252,"&lt;&gt;*调拨*")+SUMIFS(Sheet1!$F$5:$F$28252,Sheet1!$I$5:$I$28252,$B196,Sheet1!$L$5:$L$28252,$A196,Sheet1!$E$5:$E$28252,"*美团*",Sheet1!$D$5:$D$28252,"&lt;&gt;美团",Sheet1!$D$5:$D$28252,"&lt;&gt;内部转款",Sheet1!$D$5:$D$28252,"&lt;&gt;内部转账",Sheet1!$E$5:$E$28252,"&lt;&gt;*调拨*")</f>
        <v>0</v>
      </c>
      <c r="I196" s="32">
        <f>SUMIFS(Sheet1!$F$5:$F$28252,Sheet1!$I$5:$I$28252,$B196,Sheet1!$L$5:$L$28252,$A196,Sheet1!$D$5:$D$28252,"饿了么",Sheet1!$E$5:$E$28252,"&lt;&gt;*调拨*")+SUMIFS(Sheet1!$F$5:$F$28252,Sheet1!$I$5:$I$28252,$B196,Sheet1!$L$5:$L$28252,$A196,Sheet1!$E$5:$E$28252,"*饿了么*",Sheet1!$D$5:$D$28252,"&lt;&gt;饿了么",Sheet1!$D$5:$D$28252,"&lt;&gt;内部转款",Sheet1!$D$5:$D$28252,"&lt;&gt;内部转账",Sheet1!$E$5:$E$28252,"&lt;&gt;*调拨*")</f>
        <v>0</v>
      </c>
      <c r="J196" s="32">
        <f>SUMIFS(Sheet1!$F$5:$F$28252,Sheet1!$I$5:$I$28252,$B196,Sheet1!$L$5:$L$28252,$A196,Sheet1!$D$5:$D$28252,"健E卡",Sheet1!$E$5:$E$28252,"&lt;&gt;*调拨*")+SUMIFS(Sheet1!$F$5:$F$28252,Sheet1!$I$5:$I$28252,$B196,Sheet1!$L$5:$L$28252,$A196,Sheet1!$E$5:$E$28252,"*健E卡*",Sheet1!$D$5:$D$28252,"&lt;&gt;健E卡",Sheet1!$D$5:$D$28252,"&lt;&gt;内部转款",Sheet1!$D$5:$D$28252,"&lt;&gt;内部转账",Sheet1!$E$5:$E$28252,"&lt;&gt;*调拨*")</f>
        <v>0</v>
      </c>
      <c r="K196" s="32">
        <f>SUMIFS(Sheet1!$F$5:$F$28252,Sheet1!$I$5:$I$28252,$B196,Sheet1!$L$5:$L$28252,$A196,Sheet1!$D$5:$D$28252,"抖音",Sheet1!$E$5:$E$28252,"&lt;&gt;*调拨*")+SUMIFS(Sheet1!$F$5:$F$28252,Sheet1!$I$5:$I$28252,$B196,Sheet1!$L$5:$L$28252,$A196,Sheet1!$E$5:$E$28252,"*抖音*",Sheet1!$D$5:$D$28252,"&lt;&gt;抖音",Sheet1!$D$5:$D$28252,"&lt;&gt;内部转款",Sheet1!$D$5:$D$28252,"&lt;&gt;内部转账",Sheet1!$E$5:$E$28252,"&lt;&gt;*调拨*")</f>
        <v>0</v>
      </c>
      <c r="L196" s="32">
        <f>SUMIFS(Sheet1!$F$5:$F$28252,Sheet1!$I$5:$I$28252,$B196,Sheet1!$L$5:$L$28252,$A196,Sheet1!$D$5:$D$28252,"医卡通",Sheet1!$E$5:$E$28252,"&lt;&gt;*调拨*")+SUMIFS(Sheet1!$F$5:$F$28252,Sheet1!$I$5:$I$28252,$B196,Sheet1!$L$5:$L$28252,$A196,Sheet1!$E$5:$E$28252,"*医卡通*",Sheet1!$D$5:$D$28252,"&lt;&gt;医卡通",Sheet1!$D$5:$D$28252,"&lt;&gt;内部转款",Sheet1!$D$5:$D$28252,"&lt;&gt;内部转账",Sheet1!$E$5:$E$28252,"&lt;&gt;*调拨*")</f>
        <v>0</v>
      </c>
      <c r="M196" s="32">
        <f>SUMIFS(Sheet1!$F$5:$F$28252,Sheet1!$I$5:$I$28252,$B196,Sheet1!$L$5:$L$28252,$A196,Sheet1!$D$5:$D$28252,"企健网",Sheet1!$E$5:$E$28252,"&lt;&gt;*调拨*")+SUMIFS(Sheet1!$F$5:$F$28252,Sheet1!$I$5:$I$28252,$B196,Sheet1!$L$5:$L$28252,$A196,Sheet1!$E$5:$E$28252,"*企健网*",Sheet1!$D$5:$D$28252,"&lt;&gt;企健网",Sheet1!$D$5:$D$28252,"&lt;&gt;内部转款",Sheet1!$D$5:$D$28252,"&lt;&gt;内部转账",Sheet1!$E$5:$E$28252,"&lt;&gt;*调拨*")</f>
        <v>0</v>
      </c>
      <c r="N196" s="32">
        <f>SUMIFS(Sheet1!$F$5:$F$28252,Sheet1!$I$5:$I$28252,$B196,Sheet1!$L$5:$L$28252,$A196,Sheet1!$D$5:$D$28252,"银联",Sheet1!$E$5:$E$28252,"&lt;&gt;*调拨*")+SUMIFS(Sheet1!$F$5:$F$28252,Sheet1!$I$5:$I$28252,$B196,Sheet1!$L$5:$L$28252,$A196,Sheet1!$E$5:$E$28252,"*银联*",Sheet1!$D$5:$D$28252,"&lt;&gt;银联",Sheet1!$D$5:$D$28252,"&lt;&gt;内部转款",Sheet1!$D$5:$D$28252,"&lt;&gt;内部转账",Sheet1!$E$5:$E$28252,"&lt;&gt;*调拨*")</f>
        <v>0</v>
      </c>
      <c r="O196" s="32">
        <f>SUMIFS(Sheet1!$F$5:$F$28252,Sheet1!$I$5:$I$28252,$B196,Sheet1!$L$5:$L$28252,$A196,Sheet1!$D$5:$D$28252,"京东",Sheet1!$E$5:$E$28252,"&lt;&gt;*调拨*")+SUMIFS(Sheet1!$F$5:$F$28252,Sheet1!$I$5:$I$28252,$B196,Sheet1!$L$5:$L$28252,$A196,Sheet1!$E$5:$E$28252,"*京东*",Sheet1!$D$5:$D$28252,"&lt;&gt;京东",Sheet1!$D$5:$D$28252,"&lt;&gt;内部转款",Sheet1!$D$5:$D$28252,"&lt;&gt;内部转账",Sheet1!$E$5:$E$28252,"&lt;&gt;*调拨*")</f>
        <v>0</v>
      </c>
      <c r="P196" s="32">
        <f>SUMIFS(Sheet1!$F$5:$F$28252,Sheet1!$I$5:$I$28252,$B196,Sheet1!$L$5:$L$28252,$A196,Sheet1!$D$5:$D$28252,"药机微信",Sheet1!$E$5:$E$28252,"&lt;&gt;*调拨*")+SUMIFS(Sheet1!$F$5:$F$28252,Sheet1!$I$5:$I$28252,$B196,Sheet1!$L$5:$L$28252,$A196,Sheet1!$E$5:$E$28252,"*药机微信*",Sheet1!$D$5:$D$28252,"&lt;&gt;药机微信",Sheet1!$D$5:$D$28252,"&lt;&gt;内部转款",Sheet1!$D$5:$D$28252,"&lt;&gt;内部转账",Sheet1!$E$5:$E$28252,"&lt;&gt;*调拨*")</f>
        <v>0</v>
      </c>
      <c r="Q196" s="32">
        <f>SUMIFS(Sheet1!$F$5:$F$28252,Sheet1!$I$5:$I$28252,$B196,Sheet1!$L$5:$L$28252,$A196,Sheet1!$D$5:$D$28252,"亲情卡",Sheet1!$E$5:$E$28252,"&lt;&gt;*调拨*")+SUMIFS(Sheet1!$F$5:$F$28252,Sheet1!$I$5:$I$28252,$B196,Sheet1!$L$5:$L$28252,$A196,Sheet1!$E$5:$E$28252,"*亲情卡*",Sheet1!$D$5:$D$28252,"&lt;&gt;亲情卡",Sheet1!$D$5:$D$28252,"&lt;&gt;内部转款",Sheet1!$D$5:$D$28252,"&lt;&gt;内部转账",Sheet1!$E$5:$E$28252,"&lt;&gt;*调拨*")</f>
        <v>0</v>
      </c>
      <c r="R196" s="32">
        <f>SUMIFS(Sheet1!$F$5:$F$28252,Sheet1!$I$5:$I$28252,$B196,Sheet1!$L$5:$L$28252,$A196,Sheet1!$D$5:$D$28252,"优惠券",Sheet1!$E$5:$E$28252,"&lt;&gt;*调拨*")+SUMIFS(Sheet1!$F$5:$F$28252,Sheet1!$I$5:$I$28252,$B196,Sheet1!$L$5:$L$28252,$A196,Sheet1!$E$5:$E$28252,"*优惠券*",Sheet1!$D$5:$D$28252,"&lt;&gt;优惠券",Sheet1!$D$5:$D$28252,"&lt;&gt;内部转款",Sheet1!$D$5:$D$28252,"&lt;&gt;内部转账",Sheet1!$E$5:$E$28252,"&lt;&gt;*调拨*")</f>
        <v>0</v>
      </c>
      <c r="S196" s="32">
        <f>SUMIFS(Sheet1!$F$5:$F$28252,Sheet1!$I$5:$I$28252,$B196,Sheet1!$L$5:$L$28252,$A196,Sheet1!$D$5:$D$28252,"代金券",Sheet1!$E$5:$E$28252,"&lt;&gt;*调拨*")+SUMIFS(Sheet1!$F$5:$F$28252,Sheet1!$I$5:$I$28252,$B196,Sheet1!$L$5:$L$28252,$A196,Sheet1!$E$5:$E$28252,"*代金券*",Sheet1!$D$5:$D$28252,"&lt;&gt;代金券",Sheet1!$D$5:$D$28252,"&lt;&gt;内部转款",Sheet1!$D$5:$D$28252,"&lt;&gt;内部转账",Sheet1!$E$5:$E$28252,"&lt;&gt;*调拨*")</f>
        <v>0</v>
      </c>
      <c r="T196" s="32">
        <f>SUMIFS(Sheet1!$F$5:$F$28252,Sheet1!$I$5:$I$28252,$B196,Sheet1!$L$5:$L$28252,$A196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196,Sheet1!$L$5:$L$28252,$A196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196,Sheet1!$L$5:$L$28252,$A196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196,Sheet1!$L$5:$L$28252,$A196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6" s="32">
        <f>SUMIFS(Sheet1!$F$5:$F$28252,Sheet1!$I$5:$I$28252,$B196,Sheet1!$L$5:$L$28252,$A196,Sheet1!$E$5:$E$28252,"*调拨*")</f>
        <v>0</v>
      </c>
      <c r="V196" s="32">
        <f>SUMIFS(Sheet1!$F$5:$F$28252,Sheet1!$I$5:$I$28252,$B196,Sheet1!$L$5:$L$28252,$A196,Sheet1!$D$5:$D$28252,"储值",Sheet1!$E$5:$E$28252,"&lt;&gt;*调拨*")+SUMIFS(Sheet1!$F$5:$F$28252,Sheet1!$I$5:$I$28252,$B196,Sheet1!$L$5:$L$28252,$A196,Sheet1!$E$5:$E$28252,"*储值*",Sheet1!$D$5:$D$28252,"&lt;&gt;储值",Sheet1!$D$5:$D$28252,"&lt;&gt;内部转款",Sheet1!$D$5:$D$28252,"&lt;&gt;内部转账",Sheet1!$E$5:$E$28252,"&lt;&gt;*调拨*")</f>
        <v>0</v>
      </c>
      <c r="W196" s="32">
        <f>SUMIFS(Sheet1!$F$5:$F$28252,Sheet1!$I$5:$I$28252,$B196,Sheet1!$L$5:$L$28252,$A196,Sheet1!$D$5:$D$28252,"效期",Sheet1!$E$5:$E$28252,"&lt;&gt;*调拨*")+SUMIFS(Sheet1!$F$5:$F$28252,Sheet1!$I$5:$I$28252,$B196,Sheet1!$L$5:$L$28252,$A196,Sheet1!$E$5:$E$28252,"*效期*",Sheet1!$D$5:$D$28252,"&lt;&gt;效期",Sheet1!$D$5:$D$28252,"&lt;&gt;内部转款",Sheet1!$D$5:$D$28252,"&lt;&gt;内部转账",Sheet1!$E$5:$E$28252,"&lt;&gt;*调拨*")</f>
        <v>0</v>
      </c>
      <c r="X196" s="32">
        <f>SUMIFS(Sheet1!$F$5:$F$28252,Sheet1!$I$5:$I$28252,$B196,Sheet1!$L$5:$L$28252,$A196,Sheet1!$D$5:$D$28252,"内部转款",Sheet1!$E$5:$E$28252,"&lt;&gt;*调拨*")+SUMIFS(Sheet1!$F$5:$F$28252,Sheet1!$I$5:$I$28252,$B196,Sheet1!$L$5:$L$28252,$A196,Sheet1!$D$5:$D$28252,"内部转账",Sheet1!$E$5:$E$28252,"&lt;&gt;*调拨*")</f>
        <v>0</v>
      </c>
      <c r="Y196" s="32">
        <f t="shared" si="12"/>
        <v>0</v>
      </c>
      <c r="Z196" s="32">
        <f>SUMIFS(Sheet1!$F$5:$F$28252,Sheet1!$I$5:$I$28252,$B196,Sheet1!$L$5:$L$28252,$A196)</f>
        <v>0</v>
      </c>
      <c r="AA196" s="32">
        <f>SUMIFS(Sheet1!$G$5:$G$28252,Sheet1!$I$5:$I$28252,$B196,Sheet1!$L$5:$L$28252,$A196,Sheet1!$D$5:$D$28252,"工资",Sheet1!$E$5:$E$28252,"&lt;&gt;*调拨*")+SUMIFS(Sheet1!$G$5:$G$28252,Sheet1!$I$5:$I$28252,$B196,Sheet1!$L$5:$L$28252,$A196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6" s="32">
        <f>SUMIFS(Sheet1!$G$5:$G$28252,Sheet1!$I$5:$I$28252,$B196,Sheet1!$L$5:$L$28252,$A196,Sheet1!$D$5:$D$28252,"水费",Sheet1!$E$5:$E$28252,"&lt;&gt;*调拨*")+SUMIFS(Sheet1!$G$5:$G$28252,Sheet1!$I$5:$I$28252,$B196,Sheet1!$L$5:$L$28252,$A196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155</v>
      </c>
      <c r="AC196" s="32">
        <f>SUMIFS(Sheet1!$G$5:$G$28252,Sheet1!$I$5:$I$28252,$B196,Sheet1!$L$5:$L$28252,$A196,Sheet1!$D$5:$D$28252,"电费",Sheet1!$E$5:$E$28252,"&lt;&gt;*调拨*")+SUMIFS(Sheet1!$G$5:$G$28252,Sheet1!$I$5:$I$28252,$B196,Sheet1!$L$5:$L$28252,$A196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6" s="32">
        <f>SUMIFS(Sheet1!$G$5:$G$28252,Sheet1!$I$5:$I$28252,$B196,Sheet1!$L$5:$L$28252,$A196,Sheet1!$D$5:$D$28252,"宽带费",Sheet1!$E$5:$E$28252,"&lt;&gt;*调拨*")+SUMIFS(Sheet1!$G$5:$G$28252,Sheet1!$I$5:$I$28252,$B196,Sheet1!$L$5:$L$28252,$A196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6" s="32">
        <f>SUMIFS(Sheet1!$G$5:$G$28252,Sheet1!$I$5:$I$28252,$B196,Sheet1!$L$5:$L$28252,$A196,Sheet1!$D$5:$D$28252,"办公费",Sheet1!$E$5:$E$28252,"&lt;&gt;*调拨*")+SUMIFS(Sheet1!$G$5:$G$28252,Sheet1!$I$5:$I$28252,$B196,Sheet1!$L$5:$L$28252,$A196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6" s="32">
        <f>SUMIFS(Sheet1!$G$5:$G$28252,Sheet1!$I$5:$I$28252,$B196,Sheet1!$L$5:$L$28252,$A196,Sheet1!$D$5:$D$28252,"话费",Sheet1!$E$5:$E$28252,"&lt;&gt;*调拨*")+SUMIFS(Sheet1!$G$5:$G$28252,Sheet1!$I$5:$I$28252,$B196,Sheet1!$L$5:$L$28252,$A196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6" s="32">
        <f>SUMIFS(Sheet1!$G$5:$G$28252,Sheet1!$I$5:$I$28252,$B196,Sheet1!$L$5:$L$28252,$A196,Sheet1!$D$5:$D$28252,"房租",Sheet1!$E$5:$E$28252,"&lt;&gt;*调拨*")+SUMIFS(Sheet1!$G$5:$G$28252,Sheet1!$I$5:$I$28252,$B196,Sheet1!$L$5:$L$28252,$A196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10000</v>
      </c>
      <c r="AH196" s="32">
        <f>SUMIFS(Sheet1!$G$5:$G$28252,Sheet1!$I$5:$I$28252,$B196,Sheet1!$L$5:$L$28252,$A196,Sheet1!$E$5:$E$28252,"*调拨*")</f>
        <v>0</v>
      </c>
      <c r="AI196" s="32">
        <f>SUMIFS(Sheet1!$G$5:$G$28252,Sheet1!$I$5:$I$28252,$B196,Sheet1!$L$5:$L$28252,$A196,Sheet1!$D$5:$D$28252,"内部转款",Sheet1!$E$5:$E$28252,"&lt;&gt;*调拨*")+SUMIFS(Sheet1!$G$5:$G$28252,Sheet1!$I$5:$I$28252,$B196,Sheet1!$L$5:$L$28252,$A196,Sheet1!$D$5:$D$28252,"内部转账",Sheet1!$E$5:$E$28252,"&lt;&gt;*调拨*")</f>
        <v>0</v>
      </c>
      <c r="AJ196" s="32">
        <f t="shared" si="13"/>
        <v>0</v>
      </c>
      <c r="AK196" s="32">
        <f>SUMIFS(Sheet1!$G$5:$G$28252,Sheet1!$I$5:$I$28252,$B196,Sheet1!$L$5:$L$28252,$A196)</f>
        <v>10155</v>
      </c>
      <c r="AL196" s="32">
        <f t="shared" si="14"/>
        <v>-10155</v>
      </c>
    </row>
    <row r="197" ht="16.5" spans="1:38">
      <c r="A197" s="30">
        <v>202603</v>
      </c>
      <c r="B197" s="31" t="s">
        <v>227</v>
      </c>
      <c r="C197" s="32">
        <f>SUMIFS(Sheet1!$F$5:$F$28252,Sheet1!$I$5:$I$28252,$B197,Sheet1!$L$5:$L$28252,$A197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24366.27</v>
      </c>
      <c r="D197" s="32">
        <f>SUMIFS(Sheet1!$F$5:$F$28252,Sheet1!$I$5:$I$28252,$B197,Sheet1!$L$5:$L$28252,$A197,Sheet1!$D$5:$D$28252,"医保即时拨付",Sheet1!$E$5:$E$28252,"&lt;&gt;*调拨*")+SUMIFS(Sheet1!$F$5:$F$28252,Sheet1!$I$5:$I$28252,$B197,Sheet1!$L$5:$L$28252,$A197,Sheet1!$E$5:$E$28252,"*医保即时拨付*",Sheet1!$D$5:$D$28252,"&lt;&gt;医保即时拨付",Sheet1!$D$5:$D$28252,"&lt;&gt;内部转款",Sheet1!$D$5:$D$28252,"&lt;&gt;内部转账",Sheet1!$E$5:$E$28252,"&lt;&gt;*调拨*")</f>
        <v>3400.6</v>
      </c>
      <c r="E197" s="32">
        <f>SUMIFS(Sheet1!$F$5:$F$28252,Sheet1!$I$5:$I$28252,$B197,Sheet1!$L$5:$L$28252,$A197,Sheet1!$D$5:$D$28252,"医保",Sheet1!$E$5:$E$28252,"&lt;&gt;*调拨*",Sheet1!$E$5:$E$28252,"&lt;&gt;*医保即时拨付*")+SUMIFS(Sheet1!$F$5:$F$28252,Sheet1!$I$5:$I$28252,$B197,Sheet1!$L$5:$L$28252,$A197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5440.57</v>
      </c>
      <c r="F197" s="32">
        <f>SUMIFS(Sheet1!$F$5:$F$28252,Sheet1!$I$5:$I$28252,$B197,Sheet1!$L$5:$L$28252,$A197,Sheet1!$D$5:$D$28252,"聚合",Sheet1!$E$5:$E$28252,"&lt;&gt;*调拨*")+SUMIFS(Sheet1!$F$5:$F$28252,Sheet1!$I$5:$I$28252,$B197,Sheet1!$L$5:$L$28252,$A197,Sheet1!$E$5:$E$28252,"*聚合*",Sheet1!$D$5:$D$28252,"&lt;&gt;聚合",Sheet1!$D$5:$D$28252,"&lt;&gt;内部转款",Sheet1!$D$5:$D$28252,"&lt;&gt;内部转账",Sheet1!$E$5:$E$28252,"&lt;&gt;*调拨*")</f>
        <v>50167.67</v>
      </c>
      <c r="G197" s="32">
        <f>SUMIFS(Sheet1!$F$5:$F$28252,Sheet1!$I$5:$I$28252,$B197,Sheet1!$L$5:$L$28252,$A197,Sheet1!$D$5:$D$28252,"24小时微信",Sheet1!$E$5:$E$28252,"&lt;&gt;*调拨*")+SUMIFS(Sheet1!$F$5:$F$28252,Sheet1!$I$5:$I$28252,$B197,Sheet1!$L$5:$L$28252,$A197,Sheet1!$E$5:$E$28252,"*24小时微信*",Sheet1!$D$5:$D$28252,"&lt;&gt;24小时微信",Sheet1!$D$5:$D$28252,"&lt;&gt;内部转款",Sheet1!$D$5:$D$28252,"&lt;&gt;内部转账",Sheet1!$E$5:$E$28252,"&lt;&gt;*调拨*")</f>
        <v>0</v>
      </c>
      <c r="H197" s="32">
        <f>SUMIFS(Sheet1!$F$5:$F$28252,Sheet1!$I$5:$I$28252,$B197,Sheet1!$L$5:$L$28252,$A197,Sheet1!$D$5:$D$28252,"美团",Sheet1!$E$5:$E$28252,"&lt;&gt;*调拨*")+SUMIFS(Sheet1!$F$5:$F$28252,Sheet1!$I$5:$I$28252,$B197,Sheet1!$L$5:$L$28252,$A197,Sheet1!$E$5:$E$28252,"*美团*",Sheet1!$D$5:$D$28252,"&lt;&gt;美团",Sheet1!$D$5:$D$28252,"&lt;&gt;内部转款",Sheet1!$D$5:$D$28252,"&lt;&gt;内部转账",Sheet1!$E$5:$E$28252,"&lt;&gt;*调拨*")</f>
        <v>0</v>
      </c>
      <c r="I197" s="32">
        <f>SUMIFS(Sheet1!$F$5:$F$28252,Sheet1!$I$5:$I$28252,$B197,Sheet1!$L$5:$L$28252,$A197,Sheet1!$D$5:$D$28252,"饿了么",Sheet1!$E$5:$E$28252,"&lt;&gt;*调拨*")+SUMIFS(Sheet1!$F$5:$F$28252,Sheet1!$I$5:$I$28252,$B197,Sheet1!$L$5:$L$28252,$A197,Sheet1!$E$5:$E$28252,"*饿了么*",Sheet1!$D$5:$D$28252,"&lt;&gt;饿了么",Sheet1!$D$5:$D$28252,"&lt;&gt;内部转款",Sheet1!$D$5:$D$28252,"&lt;&gt;内部转账",Sheet1!$E$5:$E$28252,"&lt;&gt;*调拨*")</f>
        <v>0</v>
      </c>
      <c r="J197" s="32">
        <f>SUMIFS(Sheet1!$F$5:$F$28252,Sheet1!$I$5:$I$28252,$B197,Sheet1!$L$5:$L$28252,$A197,Sheet1!$D$5:$D$28252,"健E卡",Sheet1!$E$5:$E$28252,"&lt;&gt;*调拨*")+SUMIFS(Sheet1!$F$5:$F$28252,Sheet1!$I$5:$I$28252,$B197,Sheet1!$L$5:$L$28252,$A197,Sheet1!$E$5:$E$28252,"*健E卡*",Sheet1!$D$5:$D$28252,"&lt;&gt;健E卡",Sheet1!$D$5:$D$28252,"&lt;&gt;内部转款",Sheet1!$D$5:$D$28252,"&lt;&gt;内部转账",Sheet1!$E$5:$E$28252,"&lt;&gt;*调拨*")</f>
        <v>0</v>
      </c>
      <c r="K197" s="32">
        <f>SUMIFS(Sheet1!$F$5:$F$28252,Sheet1!$I$5:$I$28252,$B197,Sheet1!$L$5:$L$28252,$A197,Sheet1!$D$5:$D$28252,"抖音",Sheet1!$E$5:$E$28252,"&lt;&gt;*调拨*")+SUMIFS(Sheet1!$F$5:$F$28252,Sheet1!$I$5:$I$28252,$B197,Sheet1!$L$5:$L$28252,$A197,Sheet1!$E$5:$E$28252,"*抖音*",Sheet1!$D$5:$D$28252,"&lt;&gt;抖音",Sheet1!$D$5:$D$28252,"&lt;&gt;内部转款",Sheet1!$D$5:$D$28252,"&lt;&gt;内部转账",Sheet1!$E$5:$E$28252,"&lt;&gt;*调拨*")</f>
        <v>0</v>
      </c>
      <c r="L197" s="32">
        <f>SUMIFS(Sheet1!$F$5:$F$28252,Sheet1!$I$5:$I$28252,$B197,Sheet1!$L$5:$L$28252,$A197,Sheet1!$D$5:$D$28252,"医卡通",Sheet1!$E$5:$E$28252,"&lt;&gt;*调拨*")+SUMIFS(Sheet1!$F$5:$F$28252,Sheet1!$I$5:$I$28252,$B197,Sheet1!$L$5:$L$28252,$A197,Sheet1!$E$5:$E$28252,"*医卡通*",Sheet1!$D$5:$D$28252,"&lt;&gt;医卡通",Sheet1!$D$5:$D$28252,"&lt;&gt;内部转款",Sheet1!$D$5:$D$28252,"&lt;&gt;内部转账",Sheet1!$E$5:$E$28252,"&lt;&gt;*调拨*")</f>
        <v>0</v>
      </c>
      <c r="M197" s="32">
        <f>SUMIFS(Sheet1!$F$5:$F$28252,Sheet1!$I$5:$I$28252,$B197,Sheet1!$L$5:$L$28252,$A197,Sheet1!$D$5:$D$28252,"企健网",Sheet1!$E$5:$E$28252,"&lt;&gt;*调拨*")+SUMIFS(Sheet1!$F$5:$F$28252,Sheet1!$I$5:$I$28252,$B197,Sheet1!$L$5:$L$28252,$A197,Sheet1!$E$5:$E$28252,"*企健网*",Sheet1!$D$5:$D$28252,"&lt;&gt;企健网",Sheet1!$D$5:$D$28252,"&lt;&gt;内部转款",Sheet1!$D$5:$D$28252,"&lt;&gt;内部转账",Sheet1!$E$5:$E$28252,"&lt;&gt;*调拨*")</f>
        <v>0</v>
      </c>
      <c r="N197" s="32">
        <f>SUMIFS(Sheet1!$F$5:$F$28252,Sheet1!$I$5:$I$28252,$B197,Sheet1!$L$5:$L$28252,$A197,Sheet1!$D$5:$D$28252,"银联",Sheet1!$E$5:$E$28252,"&lt;&gt;*调拨*")+SUMIFS(Sheet1!$F$5:$F$28252,Sheet1!$I$5:$I$28252,$B197,Sheet1!$L$5:$L$28252,$A197,Sheet1!$E$5:$E$28252,"*银联*",Sheet1!$D$5:$D$28252,"&lt;&gt;银联",Sheet1!$D$5:$D$28252,"&lt;&gt;内部转款",Sheet1!$D$5:$D$28252,"&lt;&gt;内部转账",Sheet1!$E$5:$E$28252,"&lt;&gt;*调拨*")</f>
        <v>0</v>
      </c>
      <c r="O197" s="32">
        <f>SUMIFS(Sheet1!$F$5:$F$28252,Sheet1!$I$5:$I$28252,$B197,Sheet1!$L$5:$L$28252,$A197,Sheet1!$D$5:$D$28252,"京东",Sheet1!$E$5:$E$28252,"&lt;&gt;*调拨*")+SUMIFS(Sheet1!$F$5:$F$28252,Sheet1!$I$5:$I$28252,$B197,Sheet1!$L$5:$L$28252,$A197,Sheet1!$E$5:$E$28252,"*京东*",Sheet1!$D$5:$D$28252,"&lt;&gt;京东",Sheet1!$D$5:$D$28252,"&lt;&gt;内部转款",Sheet1!$D$5:$D$28252,"&lt;&gt;内部转账",Sheet1!$E$5:$E$28252,"&lt;&gt;*调拨*")</f>
        <v>0</v>
      </c>
      <c r="P197" s="32">
        <f>SUMIFS(Sheet1!$F$5:$F$28252,Sheet1!$I$5:$I$28252,$B197,Sheet1!$L$5:$L$28252,$A197,Sheet1!$D$5:$D$28252,"药机微信",Sheet1!$E$5:$E$28252,"&lt;&gt;*调拨*")+SUMIFS(Sheet1!$F$5:$F$28252,Sheet1!$I$5:$I$28252,$B197,Sheet1!$L$5:$L$28252,$A197,Sheet1!$E$5:$E$28252,"*药机微信*",Sheet1!$D$5:$D$28252,"&lt;&gt;药机微信",Sheet1!$D$5:$D$28252,"&lt;&gt;内部转款",Sheet1!$D$5:$D$28252,"&lt;&gt;内部转账",Sheet1!$E$5:$E$28252,"&lt;&gt;*调拨*")</f>
        <v>0</v>
      </c>
      <c r="Q197" s="32">
        <f>SUMIFS(Sheet1!$F$5:$F$28252,Sheet1!$I$5:$I$28252,$B197,Sheet1!$L$5:$L$28252,$A197,Sheet1!$D$5:$D$28252,"亲情卡",Sheet1!$E$5:$E$28252,"&lt;&gt;*调拨*")+SUMIFS(Sheet1!$F$5:$F$28252,Sheet1!$I$5:$I$28252,$B197,Sheet1!$L$5:$L$28252,$A197,Sheet1!$E$5:$E$28252,"*亲情卡*",Sheet1!$D$5:$D$28252,"&lt;&gt;亲情卡",Sheet1!$D$5:$D$28252,"&lt;&gt;内部转款",Sheet1!$D$5:$D$28252,"&lt;&gt;内部转账",Sheet1!$E$5:$E$28252,"&lt;&gt;*调拨*")</f>
        <v>0</v>
      </c>
      <c r="R197" s="32">
        <f>SUMIFS(Sheet1!$F$5:$F$28252,Sheet1!$I$5:$I$28252,$B197,Sheet1!$L$5:$L$28252,$A197,Sheet1!$D$5:$D$28252,"优惠券",Sheet1!$E$5:$E$28252,"&lt;&gt;*调拨*")+SUMIFS(Sheet1!$F$5:$F$28252,Sheet1!$I$5:$I$28252,$B197,Sheet1!$L$5:$L$28252,$A197,Sheet1!$E$5:$E$28252,"*优惠券*",Sheet1!$D$5:$D$28252,"&lt;&gt;优惠券",Sheet1!$D$5:$D$28252,"&lt;&gt;内部转款",Sheet1!$D$5:$D$28252,"&lt;&gt;内部转账",Sheet1!$E$5:$E$28252,"&lt;&gt;*调拨*")</f>
        <v>0</v>
      </c>
      <c r="S197" s="32">
        <f>SUMIFS(Sheet1!$F$5:$F$28252,Sheet1!$I$5:$I$28252,$B197,Sheet1!$L$5:$L$28252,$A197,Sheet1!$D$5:$D$28252,"代金券",Sheet1!$E$5:$E$28252,"&lt;&gt;*调拨*")+SUMIFS(Sheet1!$F$5:$F$28252,Sheet1!$I$5:$I$28252,$B197,Sheet1!$L$5:$L$28252,$A197,Sheet1!$E$5:$E$28252,"*代金券*",Sheet1!$D$5:$D$28252,"&lt;&gt;代金券",Sheet1!$D$5:$D$28252,"&lt;&gt;内部转款",Sheet1!$D$5:$D$28252,"&lt;&gt;内部转账",Sheet1!$E$5:$E$28252,"&lt;&gt;*调拨*")</f>
        <v>0</v>
      </c>
      <c r="T197" s="32">
        <f>SUMIFS(Sheet1!$F$5:$F$28252,Sheet1!$I$5:$I$28252,$B197,Sheet1!$L$5:$L$28252,$A197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197,Sheet1!$L$5:$L$28252,$A197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197,Sheet1!$L$5:$L$28252,$A197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197,Sheet1!$L$5:$L$28252,$A197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7" s="32">
        <f>SUMIFS(Sheet1!$F$5:$F$28252,Sheet1!$I$5:$I$28252,$B197,Sheet1!$L$5:$L$28252,$A197,Sheet1!$E$5:$E$28252,"*调拨*")</f>
        <v>0</v>
      </c>
      <c r="V197" s="32">
        <f>SUMIFS(Sheet1!$F$5:$F$28252,Sheet1!$I$5:$I$28252,$B197,Sheet1!$L$5:$L$28252,$A197,Sheet1!$D$5:$D$28252,"储值",Sheet1!$E$5:$E$28252,"&lt;&gt;*调拨*")+SUMIFS(Sheet1!$F$5:$F$28252,Sheet1!$I$5:$I$28252,$B197,Sheet1!$L$5:$L$28252,$A197,Sheet1!$E$5:$E$28252,"*储值*",Sheet1!$D$5:$D$28252,"&lt;&gt;储值",Sheet1!$D$5:$D$28252,"&lt;&gt;内部转款",Sheet1!$D$5:$D$28252,"&lt;&gt;内部转账",Sheet1!$E$5:$E$28252,"&lt;&gt;*调拨*")</f>
        <v>0</v>
      </c>
      <c r="W197" s="32">
        <f>SUMIFS(Sheet1!$F$5:$F$28252,Sheet1!$I$5:$I$28252,$B197,Sheet1!$L$5:$L$28252,$A197,Sheet1!$D$5:$D$28252,"效期",Sheet1!$E$5:$E$28252,"&lt;&gt;*调拨*")+SUMIFS(Sheet1!$F$5:$F$28252,Sheet1!$I$5:$I$28252,$B197,Sheet1!$L$5:$L$28252,$A197,Sheet1!$E$5:$E$28252,"*效期*",Sheet1!$D$5:$D$28252,"&lt;&gt;效期",Sheet1!$D$5:$D$28252,"&lt;&gt;内部转款",Sheet1!$D$5:$D$28252,"&lt;&gt;内部转账",Sheet1!$E$5:$E$28252,"&lt;&gt;*调拨*")</f>
        <v>0</v>
      </c>
      <c r="X197" s="32">
        <f>SUMIFS(Sheet1!$F$5:$F$28252,Sheet1!$I$5:$I$28252,$B197,Sheet1!$L$5:$L$28252,$A197,Sheet1!$D$5:$D$28252,"内部转款",Sheet1!$E$5:$E$28252,"&lt;&gt;*调拨*")+SUMIFS(Sheet1!$F$5:$F$28252,Sheet1!$I$5:$I$28252,$B197,Sheet1!$L$5:$L$28252,$A197,Sheet1!$D$5:$D$28252,"内部转账",Sheet1!$E$5:$E$28252,"&lt;&gt;*调拨*")</f>
        <v>0</v>
      </c>
      <c r="Y197" s="32">
        <f t="shared" si="12"/>
        <v>0</v>
      </c>
      <c r="Z197" s="32">
        <f>SUMIFS(Sheet1!$F$5:$F$28252,Sheet1!$I$5:$I$28252,$B197,Sheet1!$L$5:$L$28252,$A197)</f>
        <v>83375.11</v>
      </c>
      <c r="AA197" s="32">
        <f>SUMIFS(Sheet1!$G$5:$G$28252,Sheet1!$I$5:$I$28252,$B197,Sheet1!$L$5:$L$28252,$A197,Sheet1!$D$5:$D$28252,"工资",Sheet1!$E$5:$E$28252,"&lt;&gt;*调拨*")+SUMIFS(Sheet1!$G$5:$G$28252,Sheet1!$I$5:$I$28252,$B197,Sheet1!$L$5:$L$28252,$A197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7" s="32">
        <f>SUMIFS(Sheet1!$G$5:$G$28252,Sheet1!$I$5:$I$28252,$B197,Sheet1!$L$5:$L$28252,$A197,Sheet1!$D$5:$D$28252,"水费",Sheet1!$E$5:$E$28252,"&lt;&gt;*调拨*")+SUMIFS(Sheet1!$G$5:$G$28252,Sheet1!$I$5:$I$28252,$B197,Sheet1!$L$5:$L$28252,$A197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97" s="32">
        <f>SUMIFS(Sheet1!$G$5:$G$28252,Sheet1!$I$5:$I$28252,$B197,Sheet1!$L$5:$L$28252,$A197,Sheet1!$D$5:$D$28252,"电费",Sheet1!$E$5:$E$28252,"&lt;&gt;*调拨*")+SUMIFS(Sheet1!$G$5:$G$28252,Sheet1!$I$5:$I$28252,$B197,Sheet1!$L$5:$L$28252,$A197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7" s="32">
        <f>SUMIFS(Sheet1!$G$5:$G$28252,Sheet1!$I$5:$I$28252,$B197,Sheet1!$L$5:$L$28252,$A197,Sheet1!$D$5:$D$28252,"宽带费",Sheet1!$E$5:$E$28252,"&lt;&gt;*调拨*")+SUMIFS(Sheet1!$G$5:$G$28252,Sheet1!$I$5:$I$28252,$B197,Sheet1!$L$5:$L$28252,$A197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7" s="32">
        <f>SUMIFS(Sheet1!$G$5:$G$28252,Sheet1!$I$5:$I$28252,$B197,Sheet1!$L$5:$L$28252,$A197,Sheet1!$D$5:$D$28252,"办公费",Sheet1!$E$5:$E$28252,"&lt;&gt;*调拨*")+SUMIFS(Sheet1!$G$5:$G$28252,Sheet1!$I$5:$I$28252,$B197,Sheet1!$L$5:$L$28252,$A197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7" s="32">
        <f>SUMIFS(Sheet1!$G$5:$G$28252,Sheet1!$I$5:$I$28252,$B197,Sheet1!$L$5:$L$28252,$A197,Sheet1!$D$5:$D$28252,"话费",Sheet1!$E$5:$E$28252,"&lt;&gt;*调拨*")+SUMIFS(Sheet1!$G$5:$G$28252,Sheet1!$I$5:$I$28252,$B197,Sheet1!$L$5:$L$28252,$A197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7" s="32">
        <f>SUMIFS(Sheet1!$G$5:$G$28252,Sheet1!$I$5:$I$28252,$B197,Sheet1!$L$5:$L$28252,$A197,Sheet1!$D$5:$D$28252,"房租",Sheet1!$E$5:$E$28252,"&lt;&gt;*调拨*")+SUMIFS(Sheet1!$G$5:$G$28252,Sheet1!$I$5:$I$28252,$B197,Sheet1!$L$5:$L$28252,$A197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97" s="32">
        <f>SUMIFS(Sheet1!$G$5:$G$28252,Sheet1!$I$5:$I$28252,$B197,Sheet1!$L$5:$L$28252,$A197,Sheet1!$E$5:$E$28252,"*调拨*")</f>
        <v>0</v>
      </c>
      <c r="AI197" s="32">
        <f>SUMIFS(Sheet1!$G$5:$G$28252,Sheet1!$I$5:$I$28252,$B197,Sheet1!$L$5:$L$28252,$A197,Sheet1!$D$5:$D$28252,"内部转款",Sheet1!$E$5:$E$28252,"&lt;&gt;*调拨*")+SUMIFS(Sheet1!$G$5:$G$28252,Sheet1!$I$5:$I$28252,$B197,Sheet1!$L$5:$L$28252,$A197,Sheet1!$D$5:$D$28252,"内部转账",Sheet1!$E$5:$E$28252,"&lt;&gt;*调拨*")</f>
        <v>0</v>
      </c>
      <c r="AJ197" s="32">
        <f t="shared" si="13"/>
        <v>8432.79</v>
      </c>
      <c r="AK197" s="32">
        <f>SUMIFS(Sheet1!$G$5:$G$28252,Sheet1!$I$5:$I$28252,$B197,Sheet1!$L$5:$L$28252,$A197)</f>
        <v>8432.79</v>
      </c>
      <c r="AL197" s="32">
        <f t="shared" si="14"/>
        <v>74942.32</v>
      </c>
    </row>
    <row r="198" ht="16.5" spans="1:38">
      <c r="A198" s="30">
        <v>202603</v>
      </c>
      <c r="B198" s="31" t="s">
        <v>191</v>
      </c>
      <c r="C198" s="32">
        <f>SUMIFS(Sheet1!$F$5:$F$28252,Sheet1!$I$5:$I$28252,$B198,Sheet1!$L$5:$L$28252,$A198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9250.8</v>
      </c>
      <c r="D198" s="32">
        <f>SUMIFS(Sheet1!$F$5:$F$28252,Sheet1!$I$5:$I$28252,$B198,Sheet1!$L$5:$L$28252,$A198,Sheet1!$D$5:$D$28252,"医保即时拨付",Sheet1!$E$5:$E$28252,"&lt;&gt;*调拨*")+SUMIFS(Sheet1!$F$5:$F$28252,Sheet1!$I$5:$I$28252,$B198,Sheet1!$L$5:$L$28252,$A198,Sheet1!$E$5:$E$28252,"*医保即时拨付*",Sheet1!$D$5:$D$28252,"&lt;&gt;医保即时拨付",Sheet1!$D$5:$D$28252,"&lt;&gt;内部转款",Sheet1!$D$5:$D$28252,"&lt;&gt;内部转账",Sheet1!$E$5:$E$28252,"&lt;&gt;*调拨*")</f>
        <v>541.93</v>
      </c>
      <c r="E198" s="32">
        <f>SUMIFS(Sheet1!$F$5:$F$28252,Sheet1!$I$5:$I$28252,$B198,Sheet1!$L$5:$L$28252,$A198,Sheet1!$D$5:$D$28252,"医保",Sheet1!$E$5:$E$28252,"&lt;&gt;*调拨*",Sheet1!$E$5:$E$28252,"&lt;&gt;*医保即时拨付*")+SUMIFS(Sheet1!$F$5:$F$28252,Sheet1!$I$5:$I$28252,$B198,Sheet1!$L$5:$L$28252,$A198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2906.51</v>
      </c>
      <c r="F198" s="32">
        <f>SUMIFS(Sheet1!$F$5:$F$28252,Sheet1!$I$5:$I$28252,$B198,Sheet1!$L$5:$L$28252,$A198,Sheet1!$D$5:$D$28252,"聚合",Sheet1!$E$5:$E$28252,"&lt;&gt;*调拨*")+SUMIFS(Sheet1!$F$5:$F$28252,Sheet1!$I$5:$I$28252,$B198,Sheet1!$L$5:$L$28252,$A198,Sheet1!$E$5:$E$28252,"*聚合*",Sheet1!$D$5:$D$28252,"&lt;&gt;聚合",Sheet1!$D$5:$D$28252,"&lt;&gt;内部转款",Sheet1!$D$5:$D$28252,"&lt;&gt;内部转账",Sheet1!$E$5:$E$28252,"&lt;&gt;*调拨*")</f>
        <v>19964.53</v>
      </c>
      <c r="G198" s="32">
        <f>SUMIFS(Sheet1!$F$5:$F$28252,Sheet1!$I$5:$I$28252,$B198,Sheet1!$L$5:$L$28252,$A198,Sheet1!$D$5:$D$28252,"24小时微信",Sheet1!$E$5:$E$28252,"&lt;&gt;*调拨*")+SUMIFS(Sheet1!$F$5:$F$28252,Sheet1!$I$5:$I$28252,$B198,Sheet1!$L$5:$L$28252,$A198,Sheet1!$E$5:$E$28252,"*24小时微信*",Sheet1!$D$5:$D$28252,"&lt;&gt;24小时微信",Sheet1!$D$5:$D$28252,"&lt;&gt;内部转款",Sheet1!$D$5:$D$28252,"&lt;&gt;内部转账",Sheet1!$E$5:$E$28252,"&lt;&gt;*调拨*")</f>
        <v>0</v>
      </c>
      <c r="H198" s="32">
        <f>SUMIFS(Sheet1!$F$5:$F$28252,Sheet1!$I$5:$I$28252,$B198,Sheet1!$L$5:$L$28252,$A198,Sheet1!$D$5:$D$28252,"美团",Sheet1!$E$5:$E$28252,"&lt;&gt;*调拨*")+SUMIFS(Sheet1!$F$5:$F$28252,Sheet1!$I$5:$I$28252,$B198,Sheet1!$L$5:$L$28252,$A198,Sheet1!$E$5:$E$28252,"*美团*",Sheet1!$D$5:$D$28252,"&lt;&gt;美团",Sheet1!$D$5:$D$28252,"&lt;&gt;内部转款",Sheet1!$D$5:$D$28252,"&lt;&gt;内部转账",Sheet1!$E$5:$E$28252,"&lt;&gt;*调拨*")</f>
        <v>0</v>
      </c>
      <c r="I198" s="32">
        <f>SUMIFS(Sheet1!$F$5:$F$28252,Sheet1!$I$5:$I$28252,$B198,Sheet1!$L$5:$L$28252,$A198,Sheet1!$D$5:$D$28252,"饿了么",Sheet1!$E$5:$E$28252,"&lt;&gt;*调拨*")+SUMIFS(Sheet1!$F$5:$F$28252,Sheet1!$I$5:$I$28252,$B198,Sheet1!$L$5:$L$28252,$A198,Sheet1!$E$5:$E$28252,"*饿了么*",Sheet1!$D$5:$D$28252,"&lt;&gt;饿了么",Sheet1!$D$5:$D$28252,"&lt;&gt;内部转款",Sheet1!$D$5:$D$28252,"&lt;&gt;内部转账",Sheet1!$E$5:$E$28252,"&lt;&gt;*调拨*")</f>
        <v>0</v>
      </c>
      <c r="J198" s="32">
        <f>SUMIFS(Sheet1!$F$5:$F$28252,Sheet1!$I$5:$I$28252,$B198,Sheet1!$L$5:$L$28252,$A198,Sheet1!$D$5:$D$28252,"健E卡",Sheet1!$E$5:$E$28252,"&lt;&gt;*调拨*")+SUMIFS(Sheet1!$F$5:$F$28252,Sheet1!$I$5:$I$28252,$B198,Sheet1!$L$5:$L$28252,$A198,Sheet1!$E$5:$E$28252,"*健E卡*",Sheet1!$D$5:$D$28252,"&lt;&gt;健E卡",Sheet1!$D$5:$D$28252,"&lt;&gt;内部转款",Sheet1!$D$5:$D$28252,"&lt;&gt;内部转账",Sheet1!$E$5:$E$28252,"&lt;&gt;*调拨*")</f>
        <v>0</v>
      </c>
      <c r="K198" s="32">
        <f>SUMIFS(Sheet1!$F$5:$F$28252,Sheet1!$I$5:$I$28252,$B198,Sheet1!$L$5:$L$28252,$A198,Sheet1!$D$5:$D$28252,"抖音",Sheet1!$E$5:$E$28252,"&lt;&gt;*调拨*")+SUMIFS(Sheet1!$F$5:$F$28252,Sheet1!$I$5:$I$28252,$B198,Sheet1!$L$5:$L$28252,$A198,Sheet1!$E$5:$E$28252,"*抖音*",Sheet1!$D$5:$D$28252,"&lt;&gt;抖音",Sheet1!$D$5:$D$28252,"&lt;&gt;内部转款",Sheet1!$D$5:$D$28252,"&lt;&gt;内部转账",Sheet1!$E$5:$E$28252,"&lt;&gt;*调拨*")</f>
        <v>0</v>
      </c>
      <c r="L198" s="32">
        <f>SUMIFS(Sheet1!$F$5:$F$28252,Sheet1!$I$5:$I$28252,$B198,Sheet1!$L$5:$L$28252,$A198,Sheet1!$D$5:$D$28252,"医卡通",Sheet1!$E$5:$E$28252,"&lt;&gt;*调拨*")+SUMIFS(Sheet1!$F$5:$F$28252,Sheet1!$I$5:$I$28252,$B198,Sheet1!$L$5:$L$28252,$A198,Sheet1!$E$5:$E$28252,"*医卡通*",Sheet1!$D$5:$D$28252,"&lt;&gt;医卡通",Sheet1!$D$5:$D$28252,"&lt;&gt;内部转款",Sheet1!$D$5:$D$28252,"&lt;&gt;内部转账",Sheet1!$E$5:$E$28252,"&lt;&gt;*调拨*")</f>
        <v>0</v>
      </c>
      <c r="M198" s="32">
        <f>SUMIFS(Sheet1!$F$5:$F$28252,Sheet1!$I$5:$I$28252,$B198,Sheet1!$L$5:$L$28252,$A198,Sheet1!$D$5:$D$28252,"企健网",Sheet1!$E$5:$E$28252,"&lt;&gt;*调拨*")+SUMIFS(Sheet1!$F$5:$F$28252,Sheet1!$I$5:$I$28252,$B198,Sheet1!$L$5:$L$28252,$A198,Sheet1!$E$5:$E$28252,"*企健网*",Sheet1!$D$5:$D$28252,"&lt;&gt;企健网",Sheet1!$D$5:$D$28252,"&lt;&gt;内部转款",Sheet1!$D$5:$D$28252,"&lt;&gt;内部转账",Sheet1!$E$5:$E$28252,"&lt;&gt;*调拨*")</f>
        <v>0</v>
      </c>
      <c r="N198" s="32">
        <f>SUMIFS(Sheet1!$F$5:$F$28252,Sheet1!$I$5:$I$28252,$B198,Sheet1!$L$5:$L$28252,$A198,Sheet1!$D$5:$D$28252,"银联",Sheet1!$E$5:$E$28252,"&lt;&gt;*调拨*")+SUMIFS(Sheet1!$F$5:$F$28252,Sheet1!$I$5:$I$28252,$B198,Sheet1!$L$5:$L$28252,$A198,Sheet1!$E$5:$E$28252,"*银联*",Sheet1!$D$5:$D$28252,"&lt;&gt;银联",Sheet1!$D$5:$D$28252,"&lt;&gt;内部转款",Sheet1!$D$5:$D$28252,"&lt;&gt;内部转账",Sheet1!$E$5:$E$28252,"&lt;&gt;*调拨*")</f>
        <v>0</v>
      </c>
      <c r="O198" s="32">
        <f>SUMIFS(Sheet1!$F$5:$F$28252,Sheet1!$I$5:$I$28252,$B198,Sheet1!$L$5:$L$28252,$A198,Sheet1!$D$5:$D$28252,"京东",Sheet1!$E$5:$E$28252,"&lt;&gt;*调拨*")+SUMIFS(Sheet1!$F$5:$F$28252,Sheet1!$I$5:$I$28252,$B198,Sheet1!$L$5:$L$28252,$A198,Sheet1!$E$5:$E$28252,"*京东*",Sheet1!$D$5:$D$28252,"&lt;&gt;京东",Sheet1!$D$5:$D$28252,"&lt;&gt;内部转款",Sheet1!$D$5:$D$28252,"&lt;&gt;内部转账",Sheet1!$E$5:$E$28252,"&lt;&gt;*调拨*")</f>
        <v>0</v>
      </c>
      <c r="P198" s="32">
        <f>SUMIFS(Sheet1!$F$5:$F$28252,Sheet1!$I$5:$I$28252,$B198,Sheet1!$L$5:$L$28252,$A198,Sheet1!$D$5:$D$28252,"药机微信",Sheet1!$E$5:$E$28252,"&lt;&gt;*调拨*")+SUMIFS(Sheet1!$F$5:$F$28252,Sheet1!$I$5:$I$28252,$B198,Sheet1!$L$5:$L$28252,$A198,Sheet1!$E$5:$E$28252,"*药机微信*",Sheet1!$D$5:$D$28252,"&lt;&gt;药机微信",Sheet1!$D$5:$D$28252,"&lt;&gt;内部转款",Sheet1!$D$5:$D$28252,"&lt;&gt;内部转账",Sheet1!$E$5:$E$28252,"&lt;&gt;*调拨*")</f>
        <v>0</v>
      </c>
      <c r="Q198" s="32">
        <f>SUMIFS(Sheet1!$F$5:$F$28252,Sheet1!$I$5:$I$28252,$B198,Sheet1!$L$5:$L$28252,$A198,Sheet1!$D$5:$D$28252,"亲情卡",Sheet1!$E$5:$E$28252,"&lt;&gt;*调拨*")+SUMIFS(Sheet1!$F$5:$F$28252,Sheet1!$I$5:$I$28252,$B198,Sheet1!$L$5:$L$28252,$A198,Sheet1!$E$5:$E$28252,"*亲情卡*",Sheet1!$D$5:$D$28252,"&lt;&gt;亲情卡",Sheet1!$D$5:$D$28252,"&lt;&gt;内部转款",Sheet1!$D$5:$D$28252,"&lt;&gt;内部转账",Sheet1!$E$5:$E$28252,"&lt;&gt;*调拨*")</f>
        <v>0</v>
      </c>
      <c r="R198" s="32">
        <f>SUMIFS(Sheet1!$F$5:$F$28252,Sheet1!$I$5:$I$28252,$B198,Sheet1!$L$5:$L$28252,$A198,Sheet1!$D$5:$D$28252,"优惠券",Sheet1!$E$5:$E$28252,"&lt;&gt;*调拨*")+SUMIFS(Sheet1!$F$5:$F$28252,Sheet1!$I$5:$I$28252,$B198,Sheet1!$L$5:$L$28252,$A198,Sheet1!$E$5:$E$28252,"*优惠券*",Sheet1!$D$5:$D$28252,"&lt;&gt;优惠券",Sheet1!$D$5:$D$28252,"&lt;&gt;内部转款",Sheet1!$D$5:$D$28252,"&lt;&gt;内部转账",Sheet1!$E$5:$E$28252,"&lt;&gt;*调拨*")</f>
        <v>0</v>
      </c>
      <c r="S198" s="32">
        <f>SUMIFS(Sheet1!$F$5:$F$28252,Sheet1!$I$5:$I$28252,$B198,Sheet1!$L$5:$L$28252,$A198,Sheet1!$D$5:$D$28252,"代金券",Sheet1!$E$5:$E$28252,"&lt;&gt;*调拨*")+SUMIFS(Sheet1!$F$5:$F$28252,Sheet1!$I$5:$I$28252,$B198,Sheet1!$L$5:$L$28252,$A198,Sheet1!$E$5:$E$28252,"*代金券*",Sheet1!$D$5:$D$28252,"&lt;&gt;代金券",Sheet1!$D$5:$D$28252,"&lt;&gt;内部转款",Sheet1!$D$5:$D$28252,"&lt;&gt;内部转账",Sheet1!$E$5:$E$28252,"&lt;&gt;*调拨*")</f>
        <v>0</v>
      </c>
      <c r="T198" s="32">
        <f>SUMIFS(Sheet1!$F$5:$F$28252,Sheet1!$I$5:$I$28252,$B198,Sheet1!$L$5:$L$28252,$A198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198,Sheet1!$L$5:$L$28252,$A198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198,Sheet1!$L$5:$L$28252,$A198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198,Sheet1!$L$5:$L$28252,$A198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8" s="32">
        <f>SUMIFS(Sheet1!$F$5:$F$28252,Sheet1!$I$5:$I$28252,$B198,Sheet1!$L$5:$L$28252,$A198,Sheet1!$E$5:$E$28252,"*调拨*")</f>
        <v>0</v>
      </c>
      <c r="V198" s="32">
        <f>SUMIFS(Sheet1!$F$5:$F$28252,Sheet1!$I$5:$I$28252,$B198,Sheet1!$L$5:$L$28252,$A198,Sheet1!$D$5:$D$28252,"储值",Sheet1!$E$5:$E$28252,"&lt;&gt;*调拨*")+SUMIFS(Sheet1!$F$5:$F$28252,Sheet1!$I$5:$I$28252,$B198,Sheet1!$L$5:$L$28252,$A198,Sheet1!$E$5:$E$28252,"*储值*",Sheet1!$D$5:$D$28252,"&lt;&gt;储值",Sheet1!$D$5:$D$28252,"&lt;&gt;内部转款",Sheet1!$D$5:$D$28252,"&lt;&gt;内部转账",Sheet1!$E$5:$E$28252,"&lt;&gt;*调拨*")</f>
        <v>0</v>
      </c>
      <c r="W198" s="32">
        <f>SUMIFS(Sheet1!$F$5:$F$28252,Sheet1!$I$5:$I$28252,$B198,Sheet1!$L$5:$L$28252,$A198,Sheet1!$D$5:$D$28252,"效期",Sheet1!$E$5:$E$28252,"&lt;&gt;*调拨*")+SUMIFS(Sheet1!$F$5:$F$28252,Sheet1!$I$5:$I$28252,$B198,Sheet1!$L$5:$L$28252,$A198,Sheet1!$E$5:$E$28252,"*效期*",Sheet1!$D$5:$D$28252,"&lt;&gt;效期",Sheet1!$D$5:$D$28252,"&lt;&gt;内部转款",Sheet1!$D$5:$D$28252,"&lt;&gt;内部转账",Sheet1!$E$5:$E$28252,"&lt;&gt;*调拨*")</f>
        <v>77.97</v>
      </c>
      <c r="X198" s="32">
        <f>SUMIFS(Sheet1!$F$5:$F$28252,Sheet1!$I$5:$I$28252,$B198,Sheet1!$L$5:$L$28252,$A198,Sheet1!$D$5:$D$28252,"内部转款",Sheet1!$E$5:$E$28252,"&lt;&gt;*调拨*")+SUMIFS(Sheet1!$F$5:$F$28252,Sheet1!$I$5:$I$28252,$B198,Sheet1!$L$5:$L$28252,$A198,Sheet1!$D$5:$D$28252,"内部转账",Sheet1!$E$5:$E$28252,"&lt;&gt;*调拨*")</f>
        <v>0</v>
      </c>
      <c r="Y198" s="32">
        <f t="shared" si="12"/>
        <v>0</v>
      </c>
      <c r="Z198" s="32">
        <f>SUMIFS(Sheet1!$F$5:$F$28252,Sheet1!$I$5:$I$28252,$B198,Sheet1!$L$5:$L$28252,$A198)</f>
        <v>32741.74</v>
      </c>
      <c r="AA198" s="32">
        <f>SUMIFS(Sheet1!$G$5:$G$28252,Sheet1!$I$5:$I$28252,$B198,Sheet1!$L$5:$L$28252,$A198,Sheet1!$D$5:$D$28252,"工资",Sheet1!$E$5:$E$28252,"&lt;&gt;*调拨*")+SUMIFS(Sheet1!$G$5:$G$28252,Sheet1!$I$5:$I$28252,$B198,Sheet1!$L$5:$L$28252,$A198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8" s="32">
        <f>SUMIFS(Sheet1!$G$5:$G$28252,Sheet1!$I$5:$I$28252,$B198,Sheet1!$L$5:$L$28252,$A198,Sheet1!$D$5:$D$28252,"水费",Sheet1!$E$5:$E$28252,"&lt;&gt;*调拨*")+SUMIFS(Sheet1!$G$5:$G$28252,Sheet1!$I$5:$I$28252,$B198,Sheet1!$L$5:$L$28252,$A198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98" s="32">
        <f>SUMIFS(Sheet1!$G$5:$G$28252,Sheet1!$I$5:$I$28252,$B198,Sheet1!$L$5:$L$28252,$A198,Sheet1!$D$5:$D$28252,"电费",Sheet1!$E$5:$E$28252,"&lt;&gt;*调拨*")+SUMIFS(Sheet1!$G$5:$G$28252,Sheet1!$I$5:$I$28252,$B198,Sheet1!$L$5:$L$28252,$A198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8" s="32">
        <f>SUMIFS(Sheet1!$G$5:$G$28252,Sheet1!$I$5:$I$28252,$B198,Sheet1!$L$5:$L$28252,$A198,Sheet1!$D$5:$D$28252,"宽带费",Sheet1!$E$5:$E$28252,"&lt;&gt;*调拨*")+SUMIFS(Sheet1!$G$5:$G$28252,Sheet1!$I$5:$I$28252,$B198,Sheet1!$L$5:$L$28252,$A198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8" s="32">
        <f>SUMIFS(Sheet1!$G$5:$G$28252,Sheet1!$I$5:$I$28252,$B198,Sheet1!$L$5:$L$28252,$A198,Sheet1!$D$5:$D$28252,"办公费",Sheet1!$E$5:$E$28252,"&lt;&gt;*调拨*")+SUMIFS(Sheet1!$G$5:$G$28252,Sheet1!$I$5:$I$28252,$B198,Sheet1!$L$5:$L$28252,$A198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8" s="32">
        <f>SUMIFS(Sheet1!$G$5:$G$28252,Sheet1!$I$5:$I$28252,$B198,Sheet1!$L$5:$L$28252,$A198,Sheet1!$D$5:$D$28252,"话费",Sheet1!$E$5:$E$28252,"&lt;&gt;*调拨*")+SUMIFS(Sheet1!$G$5:$G$28252,Sheet1!$I$5:$I$28252,$B198,Sheet1!$L$5:$L$28252,$A198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8" s="32">
        <f>SUMIFS(Sheet1!$G$5:$G$28252,Sheet1!$I$5:$I$28252,$B198,Sheet1!$L$5:$L$28252,$A198,Sheet1!$D$5:$D$28252,"房租",Sheet1!$E$5:$E$28252,"&lt;&gt;*调拨*")+SUMIFS(Sheet1!$G$5:$G$28252,Sheet1!$I$5:$I$28252,$B198,Sheet1!$L$5:$L$28252,$A198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98" s="32">
        <f>SUMIFS(Sheet1!$G$5:$G$28252,Sheet1!$I$5:$I$28252,$B198,Sheet1!$L$5:$L$28252,$A198,Sheet1!$E$5:$E$28252,"*调拨*")</f>
        <v>0</v>
      </c>
      <c r="AI198" s="32">
        <f>SUMIFS(Sheet1!$G$5:$G$28252,Sheet1!$I$5:$I$28252,$B198,Sheet1!$L$5:$L$28252,$A198,Sheet1!$D$5:$D$28252,"内部转款",Sheet1!$E$5:$E$28252,"&lt;&gt;*调拨*")+SUMIFS(Sheet1!$G$5:$G$28252,Sheet1!$I$5:$I$28252,$B198,Sheet1!$L$5:$L$28252,$A198,Sheet1!$D$5:$D$28252,"内部转账",Sheet1!$E$5:$E$28252,"&lt;&gt;*调拨*")</f>
        <v>0</v>
      </c>
      <c r="AJ198" s="32">
        <f t="shared" si="13"/>
        <v>5210.56</v>
      </c>
      <c r="AK198" s="32">
        <f>SUMIFS(Sheet1!$G$5:$G$28252,Sheet1!$I$5:$I$28252,$B198,Sheet1!$L$5:$L$28252,$A198)</f>
        <v>5210.56</v>
      </c>
      <c r="AL198" s="32">
        <f t="shared" si="14"/>
        <v>27531.18</v>
      </c>
    </row>
    <row r="199" ht="16.5" spans="1:38">
      <c r="A199" s="30">
        <v>202603</v>
      </c>
      <c r="B199" s="31" t="s">
        <v>64</v>
      </c>
      <c r="C199" s="32">
        <f>SUMIFS(Sheet1!$F$5:$F$28252,Sheet1!$I$5:$I$28252,$B199,Sheet1!$L$5:$L$28252,$A199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9276.72</v>
      </c>
      <c r="D199" s="32">
        <f>SUMIFS(Sheet1!$F$5:$F$28252,Sheet1!$I$5:$I$28252,$B199,Sheet1!$L$5:$L$28252,$A199,Sheet1!$D$5:$D$28252,"医保即时拨付",Sheet1!$E$5:$E$28252,"&lt;&gt;*调拨*")+SUMIFS(Sheet1!$F$5:$F$28252,Sheet1!$I$5:$I$28252,$B199,Sheet1!$L$5:$L$28252,$A199,Sheet1!$E$5:$E$28252,"*医保即时拨付*",Sheet1!$D$5:$D$28252,"&lt;&gt;医保即时拨付",Sheet1!$D$5:$D$28252,"&lt;&gt;内部转款",Sheet1!$D$5:$D$28252,"&lt;&gt;内部转账",Sheet1!$E$5:$E$28252,"&lt;&gt;*调拨*")</f>
        <v>3513.8</v>
      </c>
      <c r="E199" s="32">
        <f>SUMIFS(Sheet1!$F$5:$F$28252,Sheet1!$I$5:$I$28252,$B199,Sheet1!$L$5:$L$28252,$A199,Sheet1!$D$5:$D$28252,"医保",Sheet1!$E$5:$E$28252,"&lt;&gt;*调拨*",Sheet1!$E$5:$E$28252,"&lt;&gt;*医保即时拨付*")+SUMIFS(Sheet1!$F$5:$F$28252,Sheet1!$I$5:$I$28252,$B199,Sheet1!$L$5:$L$28252,$A199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4146.44</v>
      </c>
      <c r="F199" s="32">
        <f>SUMIFS(Sheet1!$F$5:$F$28252,Sheet1!$I$5:$I$28252,$B199,Sheet1!$L$5:$L$28252,$A199,Sheet1!$D$5:$D$28252,"聚合",Sheet1!$E$5:$E$28252,"&lt;&gt;*调拨*")+SUMIFS(Sheet1!$F$5:$F$28252,Sheet1!$I$5:$I$28252,$B199,Sheet1!$L$5:$L$28252,$A199,Sheet1!$E$5:$E$28252,"*聚合*",Sheet1!$D$5:$D$28252,"&lt;&gt;聚合",Sheet1!$D$5:$D$28252,"&lt;&gt;内部转款",Sheet1!$D$5:$D$28252,"&lt;&gt;内部转账",Sheet1!$E$5:$E$28252,"&lt;&gt;*调拨*")</f>
        <v>22243.75</v>
      </c>
      <c r="G199" s="32">
        <f>SUMIFS(Sheet1!$F$5:$F$28252,Sheet1!$I$5:$I$28252,$B199,Sheet1!$L$5:$L$28252,$A199,Sheet1!$D$5:$D$28252,"24小时微信",Sheet1!$E$5:$E$28252,"&lt;&gt;*调拨*")+SUMIFS(Sheet1!$F$5:$F$28252,Sheet1!$I$5:$I$28252,$B199,Sheet1!$L$5:$L$28252,$A199,Sheet1!$E$5:$E$28252,"*24小时微信*",Sheet1!$D$5:$D$28252,"&lt;&gt;24小时微信",Sheet1!$D$5:$D$28252,"&lt;&gt;内部转款",Sheet1!$D$5:$D$28252,"&lt;&gt;内部转账",Sheet1!$E$5:$E$28252,"&lt;&gt;*调拨*")</f>
        <v>0</v>
      </c>
      <c r="H199" s="32">
        <f>SUMIFS(Sheet1!$F$5:$F$28252,Sheet1!$I$5:$I$28252,$B199,Sheet1!$L$5:$L$28252,$A199,Sheet1!$D$5:$D$28252,"美团",Sheet1!$E$5:$E$28252,"&lt;&gt;*调拨*")+SUMIFS(Sheet1!$F$5:$F$28252,Sheet1!$I$5:$I$28252,$B199,Sheet1!$L$5:$L$28252,$A199,Sheet1!$E$5:$E$28252,"*美团*",Sheet1!$D$5:$D$28252,"&lt;&gt;美团",Sheet1!$D$5:$D$28252,"&lt;&gt;内部转款",Sheet1!$D$5:$D$28252,"&lt;&gt;内部转账",Sheet1!$E$5:$E$28252,"&lt;&gt;*调拨*")</f>
        <v>0</v>
      </c>
      <c r="I199" s="32">
        <f>SUMIFS(Sheet1!$F$5:$F$28252,Sheet1!$I$5:$I$28252,$B199,Sheet1!$L$5:$L$28252,$A199,Sheet1!$D$5:$D$28252,"饿了么",Sheet1!$E$5:$E$28252,"&lt;&gt;*调拨*")+SUMIFS(Sheet1!$F$5:$F$28252,Sheet1!$I$5:$I$28252,$B199,Sheet1!$L$5:$L$28252,$A199,Sheet1!$E$5:$E$28252,"*饿了么*",Sheet1!$D$5:$D$28252,"&lt;&gt;饿了么",Sheet1!$D$5:$D$28252,"&lt;&gt;内部转款",Sheet1!$D$5:$D$28252,"&lt;&gt;内部转账",Sheet1!$E$5:$E$28252,"&lt;&gt;*调拨*")</f>
        <v>0</v>
      </c>
      <c r="J199" s="32">
        <f>SUMIFS(Sheet1!$F$5:$F$28252,Sheet1!$I$5:$I$28252,$B199,Sheet1!$L$5:$L$28252,$A199,Sheet1!$D$5:$D$28252,"健E卡",Sheet1!$E$5:$E$28252,"&lt;&gt;*调拨*")+SUMIFS(Sheet1!$F$5:$F$28252,Sheet1!$I$5:$I$28252,$B199,Sheet1!$L$5:$L$28252,$A199,Sheet1!$E$5:$E$28252,"*健E卡*",Sheet1!$D$5:$D$28252,"&lt;&gt;健E卡",Sheet1!$D$5:$D$28252,"&lt;&gt;内部转款",Sheet1!$D$5:$D$28252,"&lt;&gt;内部转账",Sheet1!$E$5:$E$28252,"&lt;&gt;*调拨*")</f>
        <v>0</v>
      </c>
      <c r="K199" s="32">
        <f>SUMIFS(Sheet1!$F$5:$F$28252,Sheet1!$I$5:$I$28252,$B199,Sheet1!$L$5:$L$28252,$A199,Sheet1!$D$5:$D$28252,"抖音",Sheet1!$E$5:$E$28252,"&lt;&gt;*调拨*")+SUMIFS(Sheet1!$F$5:$F$28252,Sheet1!$I$5:$I$28252,$B199,Sheet1!$L$5:$L$28252,$A199,Sheet1!$E$5:$E$28252,"*抖音*",Sheet1!$D$5:$D$28252,"&lt;&gt;抖音",Sheet1!$D$5:$D$28252,"&lt;&gt;内部转款",Sheet1!$D$5:$D$28252,"&lt;&gt;内部转账",Sheet1!$E$5:$E$28252,"&lt;&gt;*调拨*")</f>
        <v>0</v>
      </c>
      <c r="L199" s="32">
        <f>SUMIFS(Sheet1!$F$5:$F$28252,Sheet1!$I$5:$I$28252,$B199,Sheet1!$L$5:$L$28252,$A199,Sheet1!$D$5:$D$28252,"医卡通",Sheet1!$E$5:$E$28252,"&lt;&gt;*调拨*")+SUMIFS(Sheet1!$F$5:$F$28252,Sheet1!$I$5:$I$28252,$B199,Sheet1!$L$5:$L$28252,$A199,Sheet1!$E$5:$E$28252,"*医卡通*",Sheet1!$D$5:$D$28252,"&lt;&gt;医卡通",Sheet1!$D$5:$D$28252,"&lt;&gt;内部转款",Sheet1!$D$5:$D$28252,"&lt;&gt;内部转账",Sheet1!$E$5:$E$28252,"&lt;&gt;*调拨*")</f>
        <v>0</v>
      </c>
      <c r="M199" s="32">
        <f>SUMIFS(Sheet1!$F$5:$F$28252,Sheet1!$I$5:$I$28252,$B199,Sheet1!$L$5:$L$28252,$A199,Sheet1!$D$5:$D$28252,"企健网",Sheet1!$E$5:$E$28252,"&lt;&gt;*调拨*")+SUMIFS(Sheet1!$F$5:$F$28252,Sheet1!$I$5:$I$28252,$B199,Sheet1!$L$5:$L$28252,$A199,Sheet1!$E$5:$E$28252,"*企健网*",Sheet1!$D$5:$D$28252,"&lt;&gt;企健网",Sheet1!$D$5:$D$28252,"&lt;&gt;内部转款",Sheet1!$D$5:$D$28252,"&lt;&gt;内部转账",Sheet1!$E$5:$E$28252,"&lt;&gt;*调拨*")</f>
        <v>0</v>
      </c>
      <c r="N199" s="32">
        <f>SUMIFS(Sheet1!$F$5:$F$28252,Sheet1!$I$5:$I$28252,$B199,Sheet1!$L$5:$L$28252,$A199,Sheet1!$D$5:$D$28252,"银联",Sheet1!$E$5:$E$28252,"&lt;&gt;*调拨*")+SUMIFS(Sheet1!$F$5:$F$28252,Sheet1!$I$5:$I$28252,$B199,Sheet1!$L$5:$L$28252,$A199,Sheet1!$E$5:$E$28252,"*银联*",Sheet1!$D$5:$D$28252,"&lt;&gt;银联",Sheet1!$D$5:$D$28252,"&lt;&gt;内部转款",Sheet1!$D$5:$D$28252,"&lt;&gt;内部转账",Sheet1!$E$5:$E$28252,"&lt;&gt;*调拨*")</f>
        <v>0</v>
      </c>
      <c r="O199" s="32">
        <f>SUMIFS(Sheet1!$F$5:$F$28252,Sheet1!$I$5:$I$28252,$B199,Sheet1!$L$5:$L$28252,$A199,Sheet1!$D$5:$D$28252,"京东",Sheet1!$E$5:$E$28252,"&lt;&gt;*调拨*")+SUMIFS(Sheet1!$F$5:$F$28252,Sheet1!$I$5:$I$28252,$B199,Sheet1!$L$5:$L$28252,$A199,Sheet1!$E$5:$E$28252,"*京东*",Sheet1!$D$5:$D$28252,"&lt;&gt;京东",Sheet1!$D$5:$D$28252,"&lt;&gt;内部转款",Sheet1!$D$5:$D$28252,"&lt;&gt;内部转账",Sheet1!$E$5:$E$28252,"&lt;&gt;*调拨*")</f>
        <v>0</v>
      </c>
      <c r="P199" s="32">
        <f>SUMIFS(Sheet1!$F$5:$F$28252,Sheet1!$I$5:$I$28252,$B199,Sheet1!$L$5:$L$28252,$A199,Sheet1!$D$5:$D$28252,"药机微信",Sheet1!$E$5:$E$28252,"&lt;&gt;*调拨*")+SUMIFS(Sheet1!$F$5:$F$28252,Sheet1!$I$5:$I$28252,$B199,Sheet1!$L$5:$L$28252,$A199,Sheet1!$E$5:$E$28252,"*药机微信*",Sheet1!$D$5:$D$28252,"&lt;&gt;药机微信",Sheet1!$D$5:$D$28252,"&lt;&gt;内部转款",Sheet1!$D$5:$D$28252,"&lt;&gt;内部转账",Sheet1!$E$5:$E$28252,"&lt;&gt;*调拨*")</f>
        <v>0</v>
      </c>
      <c r="Q199" s="32">
        <f>SUMIFS(Sheet1!$F$5:$F$28252,Sheet1!$I$5:$I$28252,$B199,Sheet1!$L$5:$L$28252,$A199,Sheet1!$D$5:$D$28252,"亲情卡",Sheet1!$E$5:$E$28252,"&lt;&gt;*调拨*")+SUMIFS(Sheet1!$F$5:$F$28252,Sheet1!$I$5:$I$28252,$B199,Sheet1!$L$5:$L$28252,$A199,Sheet1!$E$5:$E$28252,"*亲情卡*",Sheet1!$D$5:$D$28252,"&lt;&gt;亲情卡",Sheet1!$D$5:$D$28252,"&lt;&gt;内部转款",Sheet1!$D$5:$D$28252,"&lt;&gt;内部转账",Sheet1!$E$5:$E$28252,"&lt;&gt;*调拨*")</f>
        <v>0</v>
      </c>
      <c r="R199" s="32">
        <f>SUMIFS(Sheet1!$F$5:$F$28252,Sheet1!$I$5:$I$28252,$B199,Sheet1!$L$5:$L$28252,$A199,Sheet1!$D$5:$D$28252,"优惠券",Sheet1!$E$5:$E$28252,"&lt;&gt;*调拨*")+SUMIFS(Sheet1!$F$5:$F$28252,Sheet1!$I$5:$I$28252,$B199,Sheet1!$L$5:$L$28252,$A199,Sheet1!$E$5:$E$28252,"*优惠券*",Sheet1!$D$5:$D$28252,"&lt;&gt;优惠券",Sheet1!$D$5:$D$28252,"&lt;&gt;内部转款",Sheet1!$D$5:$D$28252,"&lt;&gt;内部转账",Sheet1!$E$5:$E$28252,"&lt;&gt;*调拨*")</f>
        <v>0</v>
      </c>
      <c r="S199" s="32">
        <f>SUMIFS(Sheet1!$F$5:$F$28252,Sheet1!$I$5:$I$28252,$B199,Sheet1!$L$5:$L$28252,$A199,Sheet1!$D$5:$D$28252,"代金券",Sheet1!$E$5:$E$28252,"&lt;&gt;*调拨*")+SUMIFS(Sheet1!$F$5:$F$28252,Sheet1!$I$5:$I$28252,$B199,Sheet1!$L$5:$L$28252,$A199,Sheet1!$E$5:$E$28252,"*代金券*",Sheet1!$D$5:$D$28252,"&lt;&gt;代金券",Sheet1!$D$5:$D$28252,"&lt;&gt;内部转款",Sheet1!$D$5:$D$28252,"&lt;&gt;内部转账",Sheet1!$E$5:$E$28252,"&lt;&gt;*调拨*")</f>
        <v>0</v>
      </c>
      <c r="T199" s="32">
        <f>SUMIFS(Sheet1!$F$5:$F$28252,Sheet1!$I$5:$I$28252,$B199,Sheet1!$L$5:$L$28252,$A199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199,Sheet1!$L$5:$L$28252,$A199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199,Sheet1!$L$5:$L$28252,$A199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199,Sheet1!$L$5:$L$28252,$A199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199" s="32">
        <f>SUMIFS(Sheet1!$F$5:$F$28252,Sheet1!$I$5:$I$28252,$B199,Sheet1!$L$5:$L$28252,$A199,Sheet1!$E$5:$E$28252,"*调拨*")</f>
        <v>0</v>
      </c>
      <c r="V199" s="32">
        <f>SUMIFS(Sheet1!$F$5:$F$28252,Sheet1!$I$5:$I$28252,$B199,Sheet1!$L$5:$L$28252,$A199,Sheet1!$D$5:$D$28252,"储值",Sheet1!$E$5:$E$28252,"&lt;&gt;*调拨*")+SUMIFS(Sheet1!$F$5:$F$28252,Sheet1!$I$5:$I$28252,$B199,Sheet1!$L$5:$L$28252,$A199,Sheet1!$E$5:$E$28252,"*储值*",Sheet1!$D$5:$D$28252,"&lt;&gt;储值",Sheet1!$D$5:$D$28252,"&lt;&gt;内部转款",Sheet1!$D$5:$D$28252,"&lt;&gt;内部转账",Sheet1!$E$5:$E$28252,"&lt;&gt;*调拨*")</f>
        <v>0</v>
      </c>
      <c r="W199" s="32">
        <f>SUMIFS(Sheet1!$F$5:$F$28252,Sheet1!$I$5:$I$28252,$B199,Sheet1!$L$5:$L$28252,$A199,Sheet1!$D$5:$D$28252,"效期",Sheet1!$E$5:$E$28252,"&lt;&gt;*调拨*")+SUMIFS(Sheet1!$F$5:$F$28252,Sheet1!$I$5:$I$28252,$B199,Sheet1!$L$5:$L$28252,$A199,Sheet1!$E$5:$E$28252,"*效期*",Sheet1!$D$5:$D$28252,"&lt;&gt;效期",Sheet1!$D$5:$D$28252,"&lt;&gt;内部转款",Sheet1!$D$5:$D$28252,"&lt;&gt;内部转账",Sheet1!$E$5:$E$28252,"&lt;&gt;*调拨*")</f>
        <v>0</v>
      </c>
      <c r="X199" s="32">
        <f>SUMIFS(Sheet1!$F$5:$F$28252,Sheet1!$I$5:$I$28252,$B199,Sheet1!$L$5:$L$28252,$A199,Sheet1!$D$5:$D$28252,"内部转款",Sheet1!$E$5:$E$28252,"&lt;&gt;*调拨*")+SUMIFS(Sheet1!$F$5:$F$28252,Sheet1!$I$5:$I$28252,$B199,Sheet1!$L$5:$L$28252,$A199,Sheet1!$D$5:$D$28252,"内部转账",Sheet1!$E$5:$E$28252,"&lt;&gt;*调拨*")</f>
        <v>0</v>
      </c>
      <c r="Y199" s="32">
        <f t="shared" si="12"/>
        <v>0</v>
      </c>
      <c r="Z199" s="32">
        <f>SUMIFS(Sheet1!$F$5:$F$28252,Sheet1!$I$5:$I$28252,$B199,Sheet1!$L$5:$L$28252,$A199)</f>
        <v>39180.71</v>
      </c>
      <c r="AA199" s="32">
        <f>SUMIFS(Sheet1!$G$5:$G$28252,Sheet1!$I$5:$I$28252,$B199,Sheet1!$L$5:$L$28252,$A199,Sheet1!$D$5:$D$28252,"工资",Sheet1!$E$5:$E$28252,"&lt;&gt;*调拨*")+SUMIFS(Sheet1!$G$5:$G$28252,Sheet1!$I$5:$I$28252,$B199,Sheet1!$L$5:$L$28252,$A199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199" s="32">
        <f>SUMIFS(Sheet1!$G$5:$G$28252,Sheet1!$I$5:$I$28252,$B199,Sheet1!$L$5:$L$28252,$A199,Sheet1!$D$5:$D$28252,"水费",Sheet1!$E$5:$E$28252,"&lt;&gt;*调拨*")+SUMIFS(Sheet1!$G$5:$G$28252,Sheet1!$I$5:$I$28252,$B199,Sheet1!$L$5:$L$28252,$A199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199" s="32">
        <f>SUMIFS(Sheet1!$G$5:$G$28252,Sheet1!$I$5:$I$28252,$B199,Sheet1!$L$5:$L$28252,$A199,Sheet1!$D$5:$D$28252,"电费",Sheet1!$E$5:$E$28252,"&lt;&gt;*调拨*")+SUMIFS(Sheet1!$G$5:$G$28252,Sheet1!$I$5:$I$28252,$B199,Sheet1!$L$5:$L$28252,$A199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199" s="32">
        <f>SUMIFS(Sheet1!$G$5:$G$28252,Sheet1!$I$5:$I$28252,$B199,Sheet1!$L$5:$L$28252,$A199,Sheet1!$D$5:$D$28252,"宽带费",Sheet1!$E$5:$E$28252,"&lt;&gt;*调拨*")+SUMIFS(Sheet1!$G$5:$G$28252,Sheet1!$I$5:$I$28252,$B199,Sheet1!$L$5:$L$28252,$A199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199" s="32">
        <f>SUMIFS(Sheet1!$G$5:$G$28252,Sheet1!$I$5:$I$28252,$B199,Sheet1!$L$5:$L$28252,$A199,Sheet1!$D$5:$D$28252,"办公费",Sheet1!$E$5:$E$28252,"&lt;&gt;*调拨*")+SUMIFS(Sheet1!$G$5:$G$28252,Sheet1!$I$5:$I$28252,$B199,Sheet1!$L$5:$L$28252,$A199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199" s="32">
        <f>SUMIFS(Sheet1!$G$5:$G$28252,Sheet1!$I$5:$I$28252,$B199,Sheet1!$L$5:$L$28252,$A199,Sheet1!$D$5:$D$28252,"话费",Sheet1!$E$5:$E$28252,"&lt;&gt;*调拨*")+SUMIFS(Sheet1!$G$5:$G$28252,Sheet1!$I$5:$I$28252,$B199,Sheet1!$L$5:$L$28252,$A199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199" s="32">
        <f>SUMIFS(Sheet1!$G$5:$G$28252,Sheet1!$I$5:$I$28252,$B199,Sheet1!$L$5:$L$28252,$A199,Sheet1!$D$5:$D$28252,"房租",Sheet1!$E$5:$E$28252,"&lt;&gt;*调拨*")+SUMIFS(Sheet1!$G$5:$G$28252,Sheet1!$I$5:$I$28252,$B199,Sheet1!$L$5:$L$28252,$A199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199" s="32">
        <f>SUMIFS(Sheet1!$G$5:$G$28252,Sheet1!$I$5:$I$28252,$B199,Sheet1!$L$5:$L$28252,$A199,Sheet1!$E$5:$E$28252,"*调拨*")</f>
        <v>0</v>
      </c>
      <c r="AI199" s="32">
        <f>SUMIFS(Sheet1!$G$5:$G$28252,Sheet1!$I$5:$I$28252,$B199,Sheet1!$L$5:$L$28252,$A199,Sheet1!$D$5:$D$28252,"内部转款",Sheet1!$E$5:$E$28252,"&lt;&gt;*调拨*")+SUMIFS(Sheet1!$G$5:$G$28252,Sheet1!$I$5:$I$28252,$B199,Sheet1!$L$5:$L$28252,$A199,Sheet1!$D$5:$D$28252,"内部转账",Sheet1!$E$5:$E$28252,"&lt;&gt;*调拨*")</f>
        <v>0</v>
      </c>
      <c r="AJ199" s="32">
        <f t="shared" si="13"/>
        <v>4259.63</v>
      </c>
      <c r="AK199" s="32">
        <f>SUMIFS(Sheet1!$G$5:$G$28252,Sheet1!$I$5:$I$28252,$B199,Sheet1!$L$5:$L$28252,$A199)</f>
        <v>4259.63</v>
      </c>
      <c r="AL199" s="32">
        <f t="shared" si="14"/>
        <v>34921.08</v>
      </c>
    </row>
    <row r="200" ht="16.5" spans="1:38">
      <c r="A200" s="30">
        <v>202603</v>
      </c>
      <c r="B200" s="31" t="s">
        <v>66</v>
      </c>
      <c r="C200" s="32">
        <f>SUMIFS(Sheet1!$F$5:$F$28252,Sheet1!$I$5:$I$28252,$B200,Sheet1!$L$5:$L$28252,$A200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56728.73</v>
      </c>
      <c r="D200" s="32">
        <f>SUMIFS(Sheet1!$F$5:$F$28252,Sheet1!$I$5:$I$28252,$B200,Sheet1!$L$5:$L$28252,$A200,Sheet1!$D$5:$D$28252,"医保即时拨付",Sheet1!$E$5:$E$28252,"&lt;&gt;*调拨*")+SUMIFS(Sheet1!$F$5:$F$28252,Sheet1!$I$5:$I$28252,$B200,Sheet1!$L$5:$L$28252,$A200,Sheet1!$E$5:$E$28252,"*医保即时拨付*",Sheet1!$D$5:$D$28252,"&lt;&gt;医保即时拨付",Sheet1!$D$5:$D$28252,"&lt;&gt;内部转款",Sheet1!$D$5:$D$28252,"&lt;&gt;内部转账",Sheet1!$E$5:$E$28252,"&lt;&gt;*调拨*")</f>
        <v>14500.06</v>
      </c>
      <c r="E200" s="32">
        <f>SUMIFS(Sheet1!$F$5:$F$28252,Sheet1!$I$5:$I$28252,$B200,Sheet1!$L$5:$L$28252,$A200,Sheet1!$D$5:$D$28252,"医保",Sheet1!$E$5:$E$28252,"&lt;&gt;*调拨*",Sheet1!$E$5:$E$28252,"&lt;&gt;*医保即时拨付*")+SUMIFS(Sheet1!$F$5:$F$28252,Sheet1!$I$5:$I$28252,$B200,Sheet1!$L$5:$L$28252,$A200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13133.89</v>
      </c>
      <c r="F200" s="32">
        <f>SUMIFS(Sheet1!$F$5:$F$28252,Sheet1!$I$5:$I$28252,$B200,Sheet1!$L$5:$L$28252,$A200,Sheet1!$D$5:$D$28252,"聚合",Sheet1!$E$5:$E$28252,"&lt;&gt;*调拨*")+SUMIFS(Sheet1!$F$5:$F$28252,Sheet1!$I$5:$I$28252,$B200,Sheet1!$L$5:$L$28252,$A200,Sheet1!$E$5:$E$28252,"*聚合*",Sheet1!$D$5:$D$28252,"&lt;&gt;聚合",Sheet1!$D$5:$D$28252,"&lt;&gt;内部转款",Sheet1!$D$5:$D$28252,"&lt;&gt;内部转账",Sheet1!$E$5:$E$28252,"&lt;&gt;*调拨*")</f>
        <v>6724.43</v>
      </c>
      <c r="G200" s="32">
        <f>SUMIFS(Sheet1!$F$5:$F$28252,Sheet1!$I$5:$I$28252,$B200,Sheet1!$L$5:$L$28252,$A200,Sheet1!$D$5:$D$28252,"24小时微信",Sheet1!$E$5:$E$28252,"&lt;&gt;*调拨*")+SUMIFS(Sheet1!$F$5:$F$28252,Sheet1!$I$5:$I$28252,$B200,Sheet1!$L$5:$L$28252,$A200,Sheet1!$E$5:$E$28252,"*24小时微信*",Sheet1!$D$5:$D$28252,"&lt;&gt;24小时微信",Sheet1!$D$5:$D$28252,"&lt;&gt;内部转款",Sheet1!$D$5:$D$28252,"&lt;&gt;内部转账",Sheet1!$E$5:$E$28252,"&lt;&gt;*调拨*")</f>
        <v>0</v>
      </c>
      <c r="H200" s="32">
        <f>SUMIFS(Sheet1!$F$5:$F$28252,Sheet1!$I$5:$I$28252,$B200,Sheet1!$L$5:$L$28252,$A200,Sheet1!$D$5:$D$28252,"美团",Sheet1!$E$5:$E$28252,"&lt;&gt;*调拨*")+SUMIFS(Sheet1!$F$5:$F$28252,Sheet1!$I$5:$I$28252,$B200,Sheet1!$L$5:$L$28252,$A200,Sheet1!$E$5:$E$28252,"*美团*",Sheet1!$D$5:$D$28252,"&lt;&gt;美团",Sheet1!$D$5:$D$28252,"&lt;&gt;内部转款",Sheet1!$D$5:$D$28252,"&lt;&gt;内部转账",Sheet1!$E$5:$E$28252,"&lt;&gt;*调拨*")</f>
        <v>91.9</v>
      </c>
      <c r="I200" s="32">
        <f>SUMIFS(Sheet1!$F$5:$F$28252,Sheet1!$I$5:$I$28252,$B200,Sheet1!$L$5:$L$28252,$A200,Sheet1!$D$5:$D$28252,"饿了么",Sheet1!$E$5:$E$28252,"&lt;&gt;*调拨*")+SUMIFS(Sheet1!$F$5:$F$28252,Sheet1!$I$5:$I$28252,$B200,Sheet1!$L$5:$L$28252,$A200,Sheet1!$E$5:$E$28252,"*饿了么*",Sheet1!$D$5:$D$28252,"&lt;&gt;饿了么",Sheet1!$D$5:$D$28252,"&lt;&gt;内部转款",Sheet1!$D$5:$D$28252,"&lt;&gt;内部转账",Sheet1!$E$5:$E$28252,"&lt;&gt;*调拨*")</f>
        <v>0</v>
      </c>
      <c r="J200" s="32">
        <f>SUMIFS(Sheet1!$F$5:$F$28252,Sheet1!$I$5:$I$28252,$B200,Sheet1!$L$5:$L$28252,$A200,Sheet1!$D$5:$D$28252,"健E卡",Sheet1!$E$5:$E$28252,"&lt;&gt;*调拨*")+SUMIFS(Sheet1!$F$5:$F$28252,Sheet1!$I$5:$I$28252,$B200,Sheet1!$L$5:$L$28252,$A200,Sheet1!$E$5:$E$28252,"*健E卡*",Sheet1!$D$5:$D$28252,"&lt;&gt;健E卡",Sheet1!$D$5:$D$28252,"&lt;&gt;内部转款",Sheet1!$D$5:$D$28252,"&lt;&gt;内部转账",Sheet1!$E$5:$E$28252,"&lt;&gt;*调拨*")</f>
        <v>42783.81</v>
      </c>
      <c r="K200" s="32">
        <f>SUMIFS(Sheet1!$F$5:$F$28252,Sheet1!$I$5:$I$28252,$B200,Sheet1!$L$5:$L$28252,$A200,Sheet1!$D$5:$D$28252,"抖音",Sheet1!$E$5:$E$28252,"&lt;&gt;*调拨*")+SUMIFS(Sheet1!$F$5:$F$28252,Sheet1!$I$5:$I$28252,$B200,Sheet1!$L$5:$L$28252,$A200,Sheet1!$E$5:$E$28252,"*抖音*",Sheet1!$D$5:$D$28252,"&lt;&gt;抖音",Sheet1!$D$5:$D$28252,"&lt;&gt;内部转款",Sheet1!$D$5:$D$28252,"&lt;&gt;内部转账",Sheet1!$E$5:$E$28252,"&lt;&gt;*调拨*")</f>
        <v>0</v>
      </c>
      <c r="L200" s="32">
        <f>SUMIFS(Sheet1!$F$5:$F$28252,Sheet1!$I$5:$I$28252,$B200,Sheet1!$L$5:$L$28252,$A200,Sheet1!$D$5:$D$28252,"医卡通",Sheet1!$E$5:$E$28252,"&lt;&gt;*调拨*")+SUMIFS(Sheet1!$F$5:$F$28252,Sheet1!$I$5:$I$28252,$B200,Sheet1!$L$5:$L$28252,$A200,Sheet1!$E$5:$E$28252,"*医卡通*",Sheet1!$D$5:$D$28252,"&lt;&gt;医卡通",Sheet1!$D$5:$D$28252,"&lt;&gt;内部转款",Sheet1!$D$5:$D$28252,"&lt;&gt;内部转账",Sheet1!$E$5:$E$28252,"&lt;&gt;*调拨*")</f>
        <v>1348.78</v>
      </c>
      <c r="M200" s="32">
        <f>SUMIFS(Sheet1!$F$5:$F$28252,Sheet1!$I$5:$I$28252,$B200,Sheet1!$L$5:$L$28252,$A200,Sheet1!$D$5:$D$28252,"企健网",Sheet1!$E$5:$E$28252,"&lt;&gt;*调拨*")+SUMIFS(Sheet1!$F$5:$F$28252,Sheet1!$I$5:$I$28252,$B200,Sheet1!$L$5:$L$28252,$A200,Sheet1!$E$5:$E$28252,"*企健网*",Sheet1!$D$5:$D$28252,"&lt;&gt;企健网",Sheet1!$D$5:$D$28252,"&lt;&gt;内部转款",Sheet1!$D$5:$D$28252,"&lt;&gt;内部转账",Sheet1!$E$5:$E$28252,"&lt;&gt;*调拨*")</f>
        <v>0</v>
      </c>
      <c r="N200" s="32">
        <f>SUMIFS(Sheet1!$F$5:$F$28252,Sheet1!$I$5:$I$28252,$B200,Sheet1!$L$5:$L$28252,$A200,Sheet1!$D$5:$D$28252,"银联",Sheet1!$E$5:$E$28252,"&lt;&gt;*调拨*")+SUMIFS(Sheet1!$F$5:$F$28252,Sheet1!$I$5:$I$28252,$B200,Sheet1!$L$5:$L$28252,$A200,Sheet1!$E$5:$E$28252,"*银联*",Sheet1!$D$5:$D$28252,"&lt;&gt;银联",Sheet1!$D$5:$D$28252,"&lt;&gt;内部转款",Sheet1!$D$5:$D$28252,"&lt;&gt;内部转账",Sheet1!$E$5:$E$28252,"&lt;&gt;*调拨*")</f>
        <v>0</v>
      </c>
      <c r="O200" s="32">
        <f>SUMIFS(Sheet1!$F$5:$F$28252,Sheet1!$I$5:$I$28252,$B200,Sheet1!$L$5:$L$28252,$A200,Sheet1!$D$5:$D$28252,"京东",Sheet1!$E$5:$E$28252,"&lt;&gt;*调拨*")+SUMIFS(Sheet1!$F$5:$F$28252,Sheet1!$I$5:$I$28252,$B200,Sheet1!$L$5:$L$28252,$A200,Sheet1!$E$5:$E$28252,"*京东*",Sheet1!$D$5:$D$28252,"&lt;&gt;京东",Sheet1!$D$5:$D$28252,"&lt;&gt;内部转款",Sheet1!$D$5:$D$28252,"&lt;&gt;内部转账",Sheet1!$E$5:$E$28252,"&lt;&gt;*调拨*")</f>
        <v>0</v>
      </c>
      <c r="P200" s="32">
        <f>SUMIFS(Sheet1!$F$5:$F$28252,Sheet1!$I$5:$I$28252,$B200,Sheet1!$L$5:$L$28252,$A200,Sheet1!$D$5:$D$28252,"药机微信",Sheet1!$E$5:$E$28252,"&lt;&gt;*调拨*")+SUMIFS(Sheet1!$F$5:$F$28252,Sheet1!$I$5:$I$28252,$B200,Sheet1!$L$5:$L$28252,$A200,Sheet1!$E$5:$E$28252,"*药机微信*",Sheet1!$D$5:$D$28252,"&lt;&gt;药机微信",Sheet1!$D$5:$D$28252,"&lt;&gt;内部转款",Sheet1!$D$5:$D$28252,"&lt;&gt;内部转账",Sheet1!$E$5:$E$28252,"&lt;&gt;*调拨*")</f>
        <v>0</v>
      </c>
      <c r="Q200" s="32">
        <f>SUMIFS(Sheet1!$F$5:$F$28252,Sheet1!$I$5:$I$28252,$B200,Sheet1!$L$5:$L$28252,$A200,Sheet1!$D$5:$D$28252,"亲情卡",Sheet1!$E$5:$E$28252,"&lt;&gt;*调拨*")+SUMIFS(Sheet1!$F$5:$F$28252,Sheet1!$I$5:$I$28252,$B200,Sheet1!$L$5:$L$28252,$A200,Sheet1!$E$5:$E$28252,"*亲情卡*",Sheet1!$D$5:$D$28252,"&lt;&gt;亲情卡",Sheet1!$D$5:$D$28252,"&lt;&gt;内部转款",Sheet1!$D$5:$D$28252,"&lt;&gt;内部转账",Sheet1!$E$5:$E$28252,"&lt;&gt;*调拨*")</f>
        <v>0</v>
      </c>
      <c r="R200" s="32">
        <f>SUMIFS(Sheet1!$F$5:$F$28252,Sheet1!$I$5:$I$28252,$B200,Sheet1!$L$5:$L$28252,$A200,Sheet1!$D$5:$D$28252,"优惠券",Sheet1!$E$5:$E$28252,"&lt;&gt;*调拨*")+SUMIFS(Sheet1!$F$5:$F$28252,Sheet1!$I$5:$I$28252,$B200,Sheet1!$L$5:$L$28252,$A200,Sheet1!$E$5:$E$28252,"*优惠券*",Sheet1!$D$5:$D$28252,"&lt;&gt;优惠券",Sheet1!$D$5:$D$28252,"&lt;&gt;内部转款",Sheet1!$D$5:$D$28252,"&lt;&gt;内部转账",Sheet1!$E$5:$E$28252,"&lt;&gt;*调拨*")</f>
        <v>0</v>
      </c>
      <c r="S200" s="32">
        <f>SUMIFS(Sheet1!$F$5:$F$28252,Sheet1!$I$5:$I$28252,$B200,Sheet1!$L$5:$L$28252,$A200,Sheet1!$D$5:$D$28252,"代金券",Sheet1!$E$5:$E$28252,"&lt;&gt;*调拨*")+SUMIFS(Sheet1!$F$5:$F$28252,Sheet1!$I$5:$I$28252,$B200,Sheet1!$L$5:$L$28252,$A200,Sheet1!$E$5:$E$28252,"*代金券*",Sheet1!$D$5:$D$28252,"&lt;&gt;代金券",Sheet1!$D$5:$D$28252,"&lt;&gt;内部转款",Sheet1!$D$5:$D$28252,"&lt;&gt;内部转账",Sheet1!$E$5:$E$28252,"&lt;&gt;*调拨*")</f>
        <v>0</v>
      </c>
      <c r="T200" s="32">
        <f>SUMIFS(Sheet1!$F$5:$F$28252,Sheet1!$I$5:$I$28252,$B200,Sheet1!$L$5:$L$28252,$A200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200,Sheet1!$L$5:$L$28252,$A200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200,Sheet1!$L$5:$L$28252,$A200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200,Sheet1!$L$5:$L$28252,$A200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0" s="32">
        <f>SUMIFS(Sheet1!$F$5:$F$28252,Sheet1!$I$5:$I$28252,$B200,Sheet1!$L$5:$L$28252,$A200,Sheet1!$E$5:$E$28252,"*调拨*")</f>
        <v>0</v>
      </c>
      <c r="V200" s="32">
        <f>SUMIFS(Sheet1!$F$5:$F$28252,Sheet1!$I$5:$I$28252,$B200,Sheet1!$L$5:$L$28252,$A200,Sheet1!$D$5:$D$28252,"储值",Sheet1!$E$5:$E$28252,"&lt;&gt;*调拨*")+SUMIFS(Sheet1!$F$5:$F$28252,Sheet1!$I$5:$I$28252,$B200,Sheet1!$L$5:$L$28252,$A200,Sheet1!$E$5:$E$28252,"*储值*",Sheet1!$D$5:$D$28252,"&lt;&gt;储值",Sheet1!$D$5:$D$28252,"&lt;&gt;内部转款",Sheet1!$D$5:$D$28252,"&lt;&gt;内部转账",Sheet1!$E$5:$E$28252,"&lt;&gt;*调拨*")</f>
        <v>0</v>
      </c>
      <c r="W200" s="32">
        <f>SUMIFS(Sheet1!$F$5:$F$28252,Sheet1!$I$5:$I$28252,$B200,Sheet1!$L$5:$L$28252,$A200,Sheet1!$D$5:$D$28252,"效期",Sheet1!$E$5:$E$28252,"&lt;&gt;*调拨*")+SUMIFS(Sheet1!$F$5:$F$28252,Sheet1!$I$5:$I$28252,$B200,Sheet1!$L$5:$L$28252,$A200,Sheet1!$E$5:$E$28252,"*效期*",Sheet1!$D$5:$D$28252,"&lt;&gt;效期",Sheet1!$D$5:$D$28252,"&lt;&gt;内部转款",Sheet1!$D$5:$D$28252,"&lt;&gt;内部转账",Sheet1!$E$5:$E$28252,"&lt;&gt;*调拨*")</f>
        <v>69</v>
      </c>
      <c r="X200" s="32">
        <f>SUMIFS(Sheet1!$F$5:$F$28252,Sheet1!$I$5:$I$28252,$B200,Sheet1!$L$5:$L$28252,$A200,Sheet1!$D$5:$D$28252,"内部转款",Sheet1!$E$5:$E$28252,"&lt;&gt;*调拨*")+SUMIFS(Sheet1!$F$5:$F$28252,Sheet1!$I$5:$I$28252,$B200,Sheet1!$L$5:$L$28252,$A200,Sheet1!$D$5:$D$28252,"内部转账",Sheet1!$E$5:$E$28252,"&lt;&gt;*调拨*")</f>
        <v>0</v>
      </c>
      <c r="Y200" s="32">
        <f t="shared" si="12"/>
        <v>0</v>
      </c>
      <c r="Z200" s="32">
        <f>SUMIFS(Sheet1!$F$5:$F$28252,Sheet1!$I$5:$I$28252,$B200,Sheet1!$L$5:$L$28252,$A200)</f>
        <v>135380.6</v>
      </c>
      <c r="AA200" s="32">
        <f>SUMIFS(Sheet1!$G$5:$G$28252,Sheet1!$I$5:$I$28252,$B200,Sheet1!$L$5:$L$28252,$A200,Sheet1!$D$5:$D$28252,"工资",Sheet1!$E$5:$E$28252,"&lt;&gt;*调拨*")+SUMIFS(Sheet1!$G$5:$G$28252,Sheet1!$I$5:$I$28252,$B200,Sheet1!$L$5:$L$28252,$A200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00" s="32">
        <f>SUMIFS(Sheet1!$G$5:$G$28252,Sheet1!$I$5:$I$28252,$B200,Sheet1!$L$5:$L$28252,$A200,Sheet1!$D$5:$D$28252,"水费",Sheet1!$E$5:$E$28252,"&lt;&gt;*调拨*")+SUMIFS(Sheet1!$G$5:$G$28252,Sheet1!$I$5:$I$28252,$B200,Sheet1!$L$5:$L$28252,$A200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0" s="32">
        <f>SUMIFS(Sheet1!$G$5:$G$28252,Sheet1!$I$5:$I$28252,$B200,Sheet1!$L$5:$L$28252,$A200,Sheet1!$D$5:$D$28252,"电费",Sheet1!$E$5:$E$28252,"&lt;&gt;*调拨*")+SUMIFS(Sheet1!$G$5:$G$28252,Sheet1!$I$5:$I$28252,$B200,Sheet1!$L$5:$L$28252,$A200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0" s="32">
        <f>SUMIFS(Sheet1!$G$5:$G$28252,Sheet1!$I$5:$I$28252,$B200,Sheet1!$L$5:$L$28252,$A200,Sheet1!$D$5:$D$28252,"宽带费",Sheet1!$E$5:$E$28252,"&lt;&gt;*调拨*")+SUMIFS(Sheet1!$G$5:$G$28252,Sheet1!$I$5:$I$28252,$B200,Sheet1!$L$5:$L$28252,$A200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0" s="32">
        <f>SUMIFS(Sheet1!$G$5:$G$28252,Sheet1!$I$5:$I$28252,$B200,Sheet1!$L$5:$L$28252,$A200,Sheet1!$D$5:$D$28252,"办公费",Sheet1!$E$5:$E$28252,"&lt;&gt;*调拨*")+SUMIFS(Sheet1!$G$5:$G$28252,Sheet1!$I$5:$I$28252,$B200,Sheet1!$L$5:$L$28252,$A200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0" s="32">
        <f>SUMIFS(Sheet1!$G$5:$G$28252,Sheet1!$I$5:$I$28252,$B200,Sheet1!$L$5:$L$28252,$A200,Sheet1!$D$5:$D$28252,"话费",Sheet1!$E$5:$E$28252,"&lt;&gt;*调拨*")+SUMIFS(Sheet1!$G$5:$G$28252,Sheet1!$I$5:$I$28252,$B200,Sheet1!$L$5:$L$28252,$A200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0" s="32">
        <f>SUMIFS(Sheet1!$G$5:$G$28252,Sheet1!$I$5:$I$28252,$B200,Sheet1!$L$5:$L$28252,$A200,Sheet1!$D$5:$D$28252,"房租",Sheet1!$E$5:$E$28252,"&lt;&gt;*调拨*")+SUMIFS(Sheet1!$G$5:$G$28252,Sheet1!$I$5:$I$28252,$B200,Sheet1!$L$5:$L$28252,$A200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00" s="32">
        <f>SUMIFS(Sheet1!$G$5:$G$28252,Sheet1!$I$5:$I$28252,$B200,Sheet1!$L$5:$L$28252,$A200,Sheet1!$E$5:$E$28252,"*调拨*")</f>
        <v>0</v>
      </c>
      <c r="AI200" s="32">
        <f>SUMIFS(Sheet1!$G$5:$G$28252,Sheet1!$I$5:$I$28252,$B200,Sheet1!$L$5:$L$28252,$A200,Sheet1!$D$5:$D$28252,"内部转款",Sheet1!$E$5:$E$28252,"&lt;&gt;*调拨*")+SUMIFS(Sheet1!$G$5:$G$28252,Sheet1!$I$5:$I$28252,$B200,Sheet1!$L$5:$L$28252,$A200,Sheet1!$D$5:$D$28252,"内部转账",Sheet1!$E$5:$E$28252,"&lt;&gt;*调拨*")</f>
        <v>0</v>
      </c>
      <c r="AJ200" s="32">
        <f t="shared" si="13"/>
        <v>13349.83</v>
      </c>
      <c r="AK200" s="32">
        <f>SUMIFS(Sheet1!$G$5:$G$28252,Sheet1!$I$5:$I$28252,$B200,Sheet1!$L$5:$L$28252,$A200)</f>
        <v>13349.83</v>
      </c>
      <c r="AL200" s="32">
        <f t="shared" si="14"/>
        <v>122030.77</v>
      </c>
    </row>
    <row r="201" ht="16.5" spans="1:38">
      <c r="A201" s="30">
        <v>202603</v>
      </c>
      <c r="B201" s="31" t="s">
        <v>213</v>
      </c>
      <c r="C201" s="32">
        <f>SUMIFS(Sheet1!$F$5:$F$28252,Sheet1!$I$5:$I$28252,$B201,Sheet1!$L$5:$L$28252,$A201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13474.84</v>
      </c>
      <c r="D201" s="32">
        <f>SUMIFS(Sheet1!$F$5:$F$28252,Sheet1!$I$5:$I$28252,$B201,Sheet1!$L$5:$L$28252,$A201,Sheet1!$D$5:$D$28252,"医保即时拨付",Sheet1!$E$5:$E$28252,"&lt;&gt;*调拨*")+SUMIFS(Sheet1!$F$5:$F$28252,Sheet1!$I$5:$I$28252,$B201,Sheet1!$L$5:$L$28252,$A201,Sheet1!$E$5:$E$28252,"*医保即时拨付*",Sheet1!$D$5:$D$28252,"&lt;&gt;医保即时拨付",Sheet1!$D$5:$D$28252,"&lt;&gt;内部转款",Sheet1!$D$5:$D$28252,"&lt;&gt;内部转账",Sheet1!$E$5:$E$28252,"&lt;&gt;*调拨*")</f>
        <v>801.15</v>
      </c>
      <c r="E201" s="32">
        <f>SUMIFS(Sheet1!$F$5:$F$28252,Sheet1!$I$5:$I$28252,$B201,Sheet1!$L$5:$L$28252,$A201,Sheet1!$D$5:$D$28252,"医保",Sheet1!$E$5:$E$28252,"&lt;&gt;*调拨*",Sheet1!$E$5:$E$28252,"&lt;&gt;*医保即时拨付*")+SUMIFS(Sheet1!$F$5:$F$28252,Sheet1!$I$5:$I$28252,$B201,Sheet1!$L$5:$L$28252,$A201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1708.6</v>
      </c>
      <c r="F201" s="32">
        <f>SUMIFS(Sheet1!$F$5:$F$28252,Sheet1!$I$5:$I$28252,$B201,Sheet1!$L$5:$L$28252,$A201,Sheet1!$D$5:$D$28252,"聚合",Sheet1!$E$5:$E$28252,"&lt;&gt;*调拨*")+SUMIFS(Sheet1!$F$5:$F$28252,Sheet1!$I$5:$I$28252,$B201,Sheet1!$L$5:$L$28252,$A201,Sheet1!$E$5:$E$28252,"*聚合*",Sheet1!$D$5:$D$28252,"&lt;&gt;聚合",Sheet1!$D$5:$D$28252,"&lt;&gt;内部转款",Sheet1!$D$5:$D$28252,"&lt;&gt;内部转账",Sheet1!$E$5:$E$28252,"&lt;&gt;*调拨*")</f>
        <v>21869.71</v>
      </c>
      <c r="G201" s="32">
        <f>SUMIFS(Sheet1!$F$5:$F$28252,Sheet1!$I$5:$I$28252,$B201,Sheet1!$L$5:$L$28252,$A201,Sheet1!$D$5:$D$28252,"24小时微信",Sheet1!$E$5:$E$28252,"&lt;&gt;*调拨*")+SUMIFS(Sheet1!$F$5:$F$28252,Sheet1!$I$5:$I$28252,$B201,Sheet1!$L$5:$L$28252,$A201,Sheet1!$E$5:$E$28252,"*24小时微信*",Sheet1!$D$5:$D$28252,"&lt;&gt;24小时微信",Sheet1!$D$5:$D$28252,"&lt;&gt;内部转款",Sheet1!$D$5:$D$28252,"&lt;&gt;内部转账",Sheet1!$E$5:$E$28252,"&lt;&gt;*调拨*")</f>
        <v>0</v>
      </c>
      <c r="H201" s="32">
        <f>SUMIFS(Sheet1!$F$5:$F$28252,Sheet1!$I$5:$I$28252,$B201,Sheet1!$L$5:$L$28252,$A201,Sheet1!$D$5:$D$28252,"美团",Sheet1!$E$5:$E$28252,"&lt;&gt;*调拨*")+SUMIFS(Sheet1!$F$5:$F$28252,Sheet1!$I$5:$I$28252,$B201,Sheet1!$L$5:$L$28252,$A201,Sheet1!$E$5:$E$28252,"*美团*",Sheet1!$D$5:$D$28252,"&lt;&gt;美团",Sheet1!$D$5:$D$28252,"&lt;&gt;内部转款",Sheet1!$D$5:$D$28252,"&lt;&gt;内部转账",Sheet1!$E$5:$E$28252,"&lt;&gt;*调拨*")</f>
        <v>0</v>
      </c>
      <c r="I201" s="32">
        <f>SUMIFS(Sheet1!$F$5:$F$28252,Sheet1!$I$5:$I$28252,$B201,Sheet1!$L$5:$L$28252,$A201,Sheet1!$D$5:$D$28252,"饿了么",Sheet1!$E$5:$E$28252,"&lt;&gt;*调拨*")+SUMIFS(Sheet1!$F$5:$F$28252,Sheet1!$I$5:$I$28252,$B201,Sheet1!$L$5:$L$28252,$A201,Sheet1!$E$5:$E$28252,"*饿了么*",Sheet1!$D$5:$D$28252,"&lt;&gt;饿了么",Sheet1!$D$5:$D$28252,"&lt;&gt;内部转款",Sheet1!$D$5:$D$28252,"&lt;&gt;内部转账",Sheet1!$E$5:$E$28252,"&lt;&gt;*调拨*")</f>
        <v>0</v>
      </c>
      <c r="J201" s="32">
        <f>SUMIFS(Sheet1!$F$5:$F$28252,Sheet1!$I$5:$I$28252,$B201,Sheet1!$L$5:$L$28252,$A201,Sheet1!$D$5:$D$28252,"健E卡",Sheet1!$E$5:$E$28252,"&lt;&gt;*调拨*")+SUMIFS(Sheet1!$F$5:$F$28252,Sheet1!$I$5:$I$28252,$B201,Sheet1!$L$5:$L$28252,$A201,Sheet1!$E$5:$E$28252,"*健E卡*",Sheet1!$D$5:$D$28252,"&lt;&gt;健E卡",Sheet1!$D$5:$D$28252,"&lt;&gt;内部转款",Sheet1!$D$5:$D$28252,"&lt;&gt;内部转账",Sheet1!$E$5:$E$28252,"&lt;&gt;*调拨*")</f>
        <v>0</v>
      </c>
      <c r="K201" s="32">
        <f>SUMIFS(Sheet1!$F$5:$F$28252,Sheet1!$I$5:$I$28252,$B201,Sheet1!$L$5:$L$28252,$A201,Sheet1!$D$5:$D$28252,"抖音",Sheet1!$E$5:$E$28252,"&lt;&gt;*调拨*")+SUMIFS(Sheet1!$F$5:$F$28252,Sheet1!$I$5:$I$28252,$B201,Sheet1!$L$5:$L$28252,$A201,Sheet1!$E$5:$E$28252,"*抖音*",Sheet1!$D$5:$D$28252,"&lt;&gt;抖音",Sheet1!$D$5:$D$28252,"&lt;&gt;内部转款",Sheet1!$D$5:$D$28252,"&lt;&gt;内部转账",Sheet1!$E$5:$E$28252,"&lt;&gt;*调拨*")</f>
        <v>0</v>
      </c>
      <c r="L201" s="32">
        <f>SUMIFS(Sheet1!$F$5:$F$28252,Sheet1!$I$5:$I$28252,$B201,Sheet1!$L$5:$L$28252,$A201,Sheet1!$D$5:$D$28252,"医卡通",Sheet1!$E$5:$E$28252,"&lt;&gt;*调拨*")+SUMIFS(Sheet1!$F$5:$F$28252,Sheet1!$I$5:$I$28252,$B201,Sheet1!$L$5:$L$28252,$A201,Sheet1!$E$5:$E$28252,"*医卡通*",Sheet1!$D$5:$D$28252,"&lt;&gt;医卡通",Sheet1!$D$5:$D$28252,"&lt;&gt;内部转款",Sheet1!$D$5:$D$28252,"&lt;&gt;内部转账",Sheet1!$E$5:$E$28252,"&lt;&gt;*调拨*")</f>
        <v>0</v>
      </c>
      <c r="M201" s="32">
        <f>SUMIFS(Sheet1!$F$5:$F$28252,Sheet1!$I$5:$I$28252,$B201,Sheet1!$L$5:$L$28252,$A201,Sheet1!$D$5:$D$28252,"企健网",Sheet1!$E$5:$E$28252,"&lt;&gt;*调拨*")+SUMIFS(Sheet1!$F$5:$F$28252,Sheet1!$I$5:$I$28252,$B201,Sheet1!$L$5:$L$28252,$A201,Sheet1!$E$5:$E$28252,"*企健网*",Sheet1!$D$5:$D$28252,"&lt;&gt;企健网",Sheet1!$D$5:$D$28252,"&lt;&gt;内部转款",Sheet1!$D$5:$D$28252,"&lt;&gt;内部转账",Sheet1!$E$5:$E$28252,"&lt;&gt;*调拨*")</f>
        <v>0</v>
      </c>
      <c r="N201" s="32">
        <f>SUMIFS(Sheet1!$F$5:$F$28252,Sheet1!$I$5:$I$28252,$B201,Sheet1!$L$5:$L$28252,$A201,Sheet1!$D$5:$D$28252,"银联",Sheet1!$E$5:$E$28252,"&lt;&gt;*调拨*")+SUMIFS(Sheet1!$F$5:$F$28252,Sheet1!$I$5:$I$28252,$B201,Sheet1!$L$5:$L$28252,$A201,Sheet1!$E$5:$E$28252,"*银联*",Sheet1!$D$5:$D$28252,"&lt;&gt;银联",Sheet1!$D$5:$D$28252,"&lt;&gt;内部转款",Sheet1!$D$5:$D$28252,"&lt;&gt;内部转账",Sheet1!$E$5:$E$28252,"&lt;&gt;*调拨*")</f>
        <v>0</v>
      </c>
      <c r="O201" s="32">
        <f>SUMIFS(Sheet1!$F$5:$F$28252,Sheet1!$I$5:$I$28252,$B201,Sheet1!$L$5:$L$28252,$A201,Sheet1!$D$5:$D$28252,"京东",Sheet1!$E$5:$E$28252,"&lt;&gt;*调拨*")+SUMIFS(Sheet1!$F$5:$F$28252,Sheet1!$I$5:$I$28252,$B201,Sheet1!$L$5:$L$28252,$A201,Sheet1!$E$5:$E$28252,"*京东*",Sheet1!$D$5:$D$28252,"&lt;&gt;京东",Sheet1!$D$5:$D$28252,"&lt;&gt;内部转款",Sheet1!$D$5:$D$28252,"&lt;&gt;内部转账",Sheet1!$E$5:$E$28252,"&lt;&gt;*调拨*")</f>
        <v>0</v>
      </c>
      <c r="P201" s="32">
        <f>SUMIFS(Sheet1!$F$5:$F$28252,Sheet1!$I$5:$I$28252,$B201,Sheet1!$L$5:$L$28252,$A201,Sheet1!$D$5:$D$28252,"药机微信",Sheet1!$E$5:$E$28252,"&lt;&gt;*调拨*")+SUMIFS(Sheet1!$F$5:$F$28252,Sheet1!$I$5:$I$28252,$B201,Sheet1!$L$5:$L$28252,$A201,Sheet1!$E$5:$E$28252,"*药机微信*",Sheet1!$D$5:$D$28252,"&lt;&gt;药机微信",Sheet1!$D$5:$D$28252,"&lt;&gt;内部转款",Sheet1!$D$5:$D$28252,"&lt;&gt;内部转账",Sheet1!$E$5:$E$28252,"&lt;&gt;*调拨*")</f>
        <v>0</v>
      </c>
      <c r="Q201" s="32">
        <f>SUMIFS(Sheet1!$F$5:$F$28252,Sheet1!$I$5:$I$28252,$B201,Sheet1!$L$5:$L$28252,$A201,Sheet1!$D$5:$D$28252,"亲情卡",Sheet1!$E$5:$E$28252,"&lt;&gt;*调拨*")+SUMIFS(Sheet1!$F$5:$F$28252,Sheet1!$I$5:$I$28252,$B201,Sheet1!$L$5:$L$28252,$A201,Sheet1!$E$5:$E$28252,"*亲情卡*",Sheet1!$D$5:$D$28252,"&lt;&gt;亲情卡",Sheet1!$D$5:$D$28252,"&lt;&gt;内部转款",Sheet1!$D$5:$D$28252,"&lt;&gt;内部转账",Sheet1!$E$5:$E$28252,"&lt;&gt;*调拨*")</f>
        <v>0</v>
      </c>
      <c r="R201" s="32">
        <f>SUMIFS(Sheet1!$F$5:$F$28252,Sheet1!$I$5:$I$28252,$B201,Sheet1!$L$5:$L$28252,$A201,Sheet1!$D$5:$D$28252,"优惠券",Sheet1!$E$5:$E$28252,"&lt;&gt;*调拨*")+SUMIFS(Sheet1!$F$5:$F$28252,Sheet1!$I$5:$I$28252,$B201,Sheet1!$L$5:$L$28252,$A201,Sheet1!$E$5:$E$28252,"*优惠券*",Sheet1!$D$5:$D$28252,"&lt;&gt;优惠券",Sheet1!$D$5:$D$28252,"&lt;&gt;内部转款",Sheet1!$D$5:$D$28252,"&lt;&gt;内部转账",Sheet1!$E$5:$E$28252,"&lt;&gt;*调拨*")</f>
        <v>0</v>
      </c>
      <c r="S201" s="32">
        <f>SUMIFS(Sheet1!$F$5:$F$28252,Sheet1!$I$5:$I$28252,$B201,Sheet1!$L$5:$L$28252,$A201,Sheet1!$D$5:$D$28252,"代金券",Sheet1!$E$5:$E$28252,"&lt;&gt;*调拨*")+SUMIFS(Sheet1!$F$5:$F$28252,Sheet1!$I$5:$I$28252,$B201,Sheet1!$L$5:$L$28252,$A201,Sheet1!$E$5:$E$28252,"*代金券*",Sheet1!$D$5:$D$28252,"&lt;&gt;代金券",Sheet1!$D$5:$D$28252,"&lt;&gt;内部转款",Sheet1!$D$5:$D$28252,"&lt;&gt;内部转账",Sheet1!$E$5:$E$28252,"&lt;&gt;*调拨*")</f>
        <v>0</v>
      </c>
      <c r="T201" s="32">
        <f>SUMIFS(Sheet1!$F$5:$F$28252,Sheet1!$I$5:$I$28252,$B201,Sheet1!$L$5:$L$28252,$A201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201,Sheet1!$L$5:$L$28252,$A201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201,Sheet1!$L$5:$L$28252,$A201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201,Sheet1!$L$5:$L$28252,$A201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1" s="32">
        <f>SUMIFS(Sheet1!$F$5:$F$28252,Sheet1!$I$5:$I$28252,$B201,Sheet1!$L$5:$L$28252,$A201,Sheet1!$E$5:$E$28252,"*调拨*")</f>
        <v>0</v>
      </c>
      <c r="V201" s="32">
        <f>SUMIFS(Sheet1!$F$5:$F$28252,Sheet1!$I$5:$I$28252,$B201,Sheet1!$L$5:$L$28252,$A201,Sheet1!$D$5:$D$28252,"储值",Sheet1!$E$5:$E$28252,"&lt;&gt;*调拨*")+SUMIFS(Sheet1!$F$5:$F$28252,Sheet1!$I$5:$I$28252,$B201,Sheet1!$L$5:$L$28252,$A201,Sheet1!$E$5:$E$28252,"*储值*",Sheet1!$D$5:$D$28252,"&lt;&gt;储值",Sheet1!$D$5:$D$28252,"&lt;&gt;内部转款",Sheet1!$D$5:$D$28252,"&lt;&gt;内部转账",Sheet1!$E$5:$E$28252,"&lt;&gt;*调拨*")</f>
        <v>0</v>
      </c>
      <c r="W201" s="32">
        <f>SUMIFS(Sheet1!$F$5:$F$28252,Sheet1!$I$5:$I$28252,$B201,Sheet1!$L$5:$L$28252,$A201,Sheet1!$D$5:$D$28252,"效期",Sheet1!$E$5:$E$28252,"&lt;&gt;*调拨*")+SUMIFS(Sheet1!$F$5:$F$28252,Sheet1!$I$5:$I$28252,$B201,Sheet1!$L$5:$L$28252,$A201,Sheet1!$E$5:$E$28252,"*效期*",Sheet1!$D$5:$D$28252,"&lt;&gt;效期",Sheet1!$D$5:$D$28252,"&lt;&gt;内部转款",Sheet1!$D$5:$D$28252,"&lt;&gt;内部转账",Sheet1!$E$5:$E$28252,"&lt;&gt;*调拨*")</f>
        <v>0</v>
      </c>
      <c r="X201" s="32">
        <f>SUMIFS(Sheet1!$F$5:$F$28252,Sheet1!$I$5:$I$28252,$B201,Sheet1!$L$5:$L$28252,$A201,Sheet1!$D$5:$D$28252,"内部转款",Sheet1!$E$5:$E$28252,"&lt;&gt;*调拨*")+SUMIFS(Sheet1!$F$5:$F$28252,Sheet1!$I$5:$I$28252,$B201,Sheet1!$L$5:$L$28252,$A201,Sheet1!$D$5:$D$28252,"内部转账",Sheet1!$E$5:$E$28252,"&lt;&gt;*调拨*")</f>
        <v>0</v>
      </c>
      <c r="Y201" s="32">
        <f t="shared" si="12"/>
        <v>0</v>
      </c>
      <c r="Z201" s="32">
        <f>SUMIFS(Sheet1!$F$5:$F$28252,Sheet1!$I$5:$I$28252,$B201,Sheet1!$L$5:$L$28252,$A201)</f>
        <v>37854.3</v>
      </c>
      <c r="AA201" s="32">
        <f>SUMIFS(Sheet1!$G$5:$G$28252,Sheet1!$I$5:$I$28252,$B201,Sheet1!$L$5:$L$28252,$A201,Sheet1!$D$5:$D$28252,"工资",Sheet1!$E$5:$E$28252,"&lt;&gt;*调拨*")+SUMIFS(Sheet1!$G$5:$G$28252,Sheet1!$I$5:$I$28252,$B201,Sheet1!$L$5:$L$28252,$A201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01" s="32">
        <f>SUMIFS(Sheet1!$G$5:$G$28252,Sheet1!$I$5:$I$28252,$B201,Sheet1!$L$5:$L$28252,$A201,Sheet1!$D$5:$D$28252,"水费",Sheet1!$E$5:$E$28252,"&lt;&gt;*调拨*")+SUMIFS(Sheet1!$G$5:$G$28252,Sheet1!$I$5:$I$28252,$B201,Sheet1!$L$5:$L$28252,$A201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1" s="32">
        <f>SUMIFS(Sheet1!$G$5:$G$28252,Sheet1!$I$5:$I$28252,$B201,Sheet1!$L$5:$L$28252,$A201,Sheet1!$D$5:$D$28252,"电费",Sheet1!$E$5:$E$28252,"&lt;&gt;*调拨*")+SUMIFS(Sheet1!$G$5:$G$28252,Sheet1!$I$5:$I$28252,$B201,Sheet1!$L$5:$L$28252,$A201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1" s="32">
        <f>SUMIFS(Sheet1!$G$5:$G$28252,Sheet1!$I$5:$I$28252,$B201,Sheet1!$L$5:$L$28252,$A201,Sheet1!$D$5:$D$28252,"宽带费",Sheet1!$E$5:$E$28252,"&lt;&gt;*调拨*")+SUMIFS(Sheet1!$G$5:$G$28252,Sheet1!$I$5:$I$28252,$B201,Sheet1!$L$5:$L$28252,$A201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1" s="32">
        <f>SUMIFS(Sheet1!$G$5:$G$28252,Sheet1!$I$5:$I$28252,$B201,Sheet1!$L$5:$L$28252,$A201,Sheet1!$D$5:$D$28252,"办公费",Sheet1!$E$5:$E$28252,"&lt;&gt;*调拨*")+SUMIFS(Sheet1!$G$5:$G$28252,Sheet1!$I$5:$I$28252,$B201,Sheet1!$L$5:$L$28252,$A201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1" s="32">
        <f>SUMIFS(Sheet1!$G$5:$G$28252,Sheet1!$I$5:$I$28252,$B201,Sheet1!$L$5:$L$28252,$A201,Sheet1!$D$5:$D$28252,"话费",Sheet1!$E$5:$E$28252,"&lt;&gt;*调拨*")+SUMIFS(Sheet1!$G$5:$G$28252,Sheet1!$I$5:$I$28252,$B201,Sheet1!$L$5:$L$28252,$A201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1" s="32">
        <f>SUMIFS(Sheet1!$G$5:$G$28252,Sheet1!$I$5:$I$28252,$B201,Sheet1!$L$5:$L$28252,$A201,Sheet1!$D$5:$D$28252,"房租",Sheet1!$E$5:$E$28252,"&lt;&gt;*调拨*")+SUMIFS(Sheet1!$G$5:$G$28252,Sheet1!$I$5:$I$28252,$B201,Sheet1!$L$5:$L$28252,$A201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7500</v>
      </c>
      <c r="AH201" s="32">
        <f>SUMIFS(Sheet1!$G$5:$G$28252,Sheet1!$I$5:$I$28252,$B201,Sheet1!$L$5:$L$28252,$A201,Sheet1!$E$5:$E$28252,"*调拨*")</f>
        <v>0</v>
      </c>
      <c r="AI201" s="32">
        <f>SUMIFS(Sheet1!$G$5:$G$28252,Sheet1!$I$5:$I$28252,$B201,Sheet1!$L$5:$L$28252,$A201,Sheet1!$D$5:$D$28252,"内部转款",Sheet1!$E$5:$E$28252,"&lt;&gt;*调拨*")+SUMIFS(Sheet1!$G$5:$G$28252,Sheet1!$I$5:$I$28252,$B201,Sheet1!$L$5:$L$28252,$A201,Sheet1!$D$5:$D$28252,"内部转账",Sheet1!$E$5:$E$28252,"&lt;&gt;*调拨*")</f>
        <v>0</v>
      </c>
      <c r="AJ201" s="32">
        <f t="shared" si="13"/>
        <v>4215.01</v>
      </c>
      <c r="AK201" s="32">
        <f>SUMIFS(Sheet1!$G$5:$G$28252,Sheet1!$I$5:$I$28252,$B201,Sheet1!$L$5:$L$28252,$A201)</f>
        <v>11715.01</v>
      </c>
      <c r="AL201" s="32">
        <f t="shared" si="14"/>
        <v>26139.29</v>
      </c>
    </row>
    <row r="202" ht="16.5" spans="1:38">
      <c r="A202" s="30">
        <v>202603</v>
      </c>
      <c r="B202" s="31" t="s">
        <v>76</v>
      </c>
      <c r="C202" s="32">
        <f>SUMIFS(Sheet1!$F$5:$F$28252,Sheet1!$I$5:$I$28252,$B202,Sheet1!$L$5:$L$28252,$A202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8494.12</v>
      </c>
      <c r="D202" s="32">
        <f>SUMIFS(Sheet1!$F$5:$F$28252,Sheet1!$I$5:$I$28252,$B202,Sheet1!$L$5:$L$28252,$A202,Sheet1!$D$5:$D$28252,"医保即时拨付",Sheet1!$E$5:$E$28252,"&lt;&gt;*调拨*")+SUMIFS(Sheet1!$F$5:$F$28252,Sheet1!$I$5:$I$28252,$B202,Sheet1!$L$5:$L$28252,$A202,Sheet1!$E$5:$E$28252,"*医保即时拨付*",Sheet1!$D$5:$D$28252,"&lt;&gt;医保即时拨付",Sheet1!$D$5:$D$28252,"&lt;&gt;内部转款",Sheet1!$D$5:$D$28252,"&lt;&gt;内部转账",Sheet1!$E$5:$E$28252,"&lt;&gt;*调拨*")</f>
        <v>3887.65</v>
      </c>
      <c r="E202" s="32">
        <f>SUMIFS(Sheet1!$F$5:$F$28252,Sheet1!$I$5:$I$28252,$B202,Sheet1!$L$5:$L$28252,$A202,Sheet1!$D$5:$D$28252,"医保",Sheet1!$E$5:$E$28252,"&lt;&gt;*调拨*",Sheet1!$E$5:$E$28252,"&lt;&gt;*医保即时拨付*")+SUMIFS(Sheet1!$F$5:$F$28252,Sheet1!$I$5:$I$28252,$B202,Sheet1!$L$5:$L$28252,$A202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3739.72</v>
      </c>
      <c r="F202" s="32">
        <f>SUMIFS(Sheet1!$F$5:$F$28252,Sheet1!$I$5:$I$28252,$B202,Sheet1!$L$5:$L$28252,$A202,Sheet1!$D$5:$D$28252,"聚合",Sheet1!$E$5:$E$28252,"&lt;&gt;*调拨*")+SUMIFS(Sheet1!$F$5:$F$28252,Sheet1!$I$5:$I$28252,$B202,Sheet1!$L$5:$L$28252,$A202,Sheet1!$E$5:$E$28252,"*聚合*",Sheet1!$D$5:$D$28252,"&lt;&gt;聚合",Sheet1!$D$5:$D$28252,"&lt;&gt;内部转款",Sheet1!$D$5:$D$28252,"&lt;&gt;内部转账",Sheet1!$E$5:$E$28252,"&lt;&gt;*调拨*")</f>
        <v>11970.02</v>
      </c>
      <c r="G202" s="32">
        <f>SUMIFS(Sheet1!$F$5:$F$28252,Sheet1!$I$5:$I$28252,$B202,Sheet1!$L$5:$L$28252,$A202,Sheet1!$D$5:$D$28252,"24小时微信",Sheet1!$E$5:$E$28252,"&lt;&gt;*调拨*")+SUMIFS(Sheet1!$F$5:$F$28252,Sheet1!$I$5:$I$28252,$B202,Sheet1!$L$5:$L$28252,$A202,Sheet1!$E$5:$E$28252,"*24小时微信*",Sheet1!$D$5:$D$28252,"&lt;&gt;24小时微信",Sheet1!$D$5:$D$28252,"&lt;&gt;内部转款",Sheet1!$D$5:$D$28252,"&lt;&gt;内部转账",Sheet1!$E$5:$E$28252,"&lt;&gt;*调拨*")</f>
        <v>0</v>
      </c>
      <c r="H202" s="32">
        <f>SUMIFS(Sheet1!$F$5:$F$28252,Sheet1!$I$5:$I$28252,$B202,Sheet1!$L$5:$L$28252,$A202,Sheet1!$D$5:$D$28252,"美团",Sheet1!$E$5:$E$28252,"&lt;&gt;*调拨*")+SUMIFS(Sheet1!$F$5:$F$28252,Sheet1!$I$5:$I$28252,$B202,Sheet1!$L$5:$L$28252,$A202,Sheet1!$E$5:$E$28252,"*美团*",Sheet1!$D$5:$D$28252,"&lt;&gt;美团",Sheet1!$D$5:$D$28252,"&lt;&gt;内部转款",Sheet1!$D$5:$D$28252,"&lt;&gt;内部转账",Sheet1!$E$5:$E$28252,"&lt;&gt;*调拨*")</f>
        <v>6028.43</v>
      </c>
      <c r="I202" s="32">
        <f>SUMIFS(Sheet1!$F$5:$F$28252,Sheet1!$I$5:$I$28252,$B202,Sheet1!$L$5:$L$28252,$A202,Sheet1!$D$5:$D$28252,"饿了么",Sheet1!$E$5:$E$28252,"&lt;&gt;*调拨*")+SUMIFS(Sheet1!$F$5:$F$28252,Sheet1!$I$5:$I$28252,$B202,Sheet1!$L$5:$L$28252,$A202,Sheet1!$E$5:$E$28252,"*饿了么*",Sheet1!$D$5:$D$28252,"&lt;&gt;饿了么",Sheet1!$D$5:$D$28252,"&lt;&gt;内部转款",Sheet1!$D$5:$D$28252,"&lt;&gt;内部转账",Sheet1!$E$5:$E$28252,"&lt;&gt;*调拨*")</f>
        <v>4360.93</v>
      </c>
      <c r="J202" s="32">
        <f>SUMIFS(Sheet1!$F$5:$F$28252,Sheet1!$I$5:$I$28252,$B202,Sheet1!$L$5:$L$28252,$A202,Sheet1!$D$5:$D$28252,"健E卡",Sheet1!$E$5:$E$28252,"&lt;&gt;*调拨*")+SUMIFS(Sheet1!$F$5:$F$28252,Sheet1!$I$5:$I$28252,$B202,Sheet1!$L$5:$L$28252,$A202,Sheet1!$E$5:$E$28252,"*健E卡*",Sheet1!$D$5:$D$28252,"&lt;&gt;健E卡",Sheet1!$D$5:$D$28252,"&lt;&gt;内部转款",Sheet1!$D$5:$D$28252,"&lt;&gt;内部转账",Sheet1!$E$5:$E$28252,"&lt;&gt;*调拨*")</f>
        <v>0</v>
      </c>
      <c r="K202" s="32">
        <f>SUMIFS(Sheet1!$F$5:$F$28252,Sheet1!$I$5:$I$28252,$B202,Sheet1!$L$5:$L$28252,$A202,Sheet1!$D$5:$D$28252,"抖音",Sheet1!$E$5:$E$28252,"&lt;&gt;*调拨*")+SUMIFS(Sheet1!$F$5:$F$28252,Sheet1!$I$5:$I$28252,$B202,Sheet1!$L$5:$L$28252,$A202,Sheet1!$E$5:$E$28252,"*抖音*",Sheet1!$D$5:$D$28252,"&lt;&gt;抖音",Sheet1!$D$5:$D$28252,"&lt;&gt;内部转款",Sheet1!$D$5:$D$28252,"&lt;&gt;内部转账",Sheet1!$E$5:$E$28252,"&lt;&gt;*调拨*")</f>
        <v>0</v>
      </c>
      <c r="L202" s="32">
        <f>SUMIFS(Sheet1!$F$5:$F$28252,Sheet1!$I$5:$I$28252,$B202,Sheet1!$L$5:$L$28252,$A202,Sheet1!$D$5:$D$28252,"医卡通",Sheet1!$E$5:$E$28252,"&lt;&gt;*调拨*")+SUMIFS(Sheet1!$F$5:$F$28252,Sheet1!$I$5:$I$28252,$B202,Sheet1!$L$5:$L$28252,$A202,Sheet1!$E$5:$E$28252,"*医卡通*",Sheet1!$D$5:$D$28252,"&lt;&gt;医卡通",Sheet1!$D$5:$D$28252,"&lt;&gt;内部转款",Sheet1!$D$5:$D$28252,"&lt;&gt;内部转账",Sheet1!$E$5:$E$28252,"&lt;&gt;*调拨*")</f>
        <v>0</v>
      </c>
      <c r="M202" s="32">
        <f>SUMIFS(Sheet1!$F$5:$F$28252,Sheet1!$I$5:$I$28252,$B202,Sheet1!$L$5:$L$28252,$A202,Sheet1!$D$5:$D$28252,"企健网",Sheet1!$E$5:$E$28252,"&lt;&gt;*调拨*")+SUMIFS(Sheet1!$F$5:$F$28252,Sheet1!$I$5:$I$28252,$B202,Sheet1!$L$5:$L$28252,$A202,Sheet1!$E$5:$E$28252,"*企健网*",Sheet1!$D$5:$D$28252,"&lt;&gt;企健网",Sheet1!$D$5:$D$28252,"&lt;&gt;内部转款",Sheet1!$D$5:$D$28252,"&lt;&gt;内部转账",Sheet1!$E$5:$E$28252,"&lt;&gt;*调拨*")</f>
        <v>0</v>
      </c>
      <c r="N202" s="32">
        <f>SUMIFS(Sheet1!$F$5:$F$28252,Sheet1!$I$5:$I$28252,$B202,Sheet1!$L$5:$L$28252,$A202,Sheet1!$D$5:$D$28252,"银联",Sheet1!$E$5:$E$28252,"&lt;&gt;*调拨*")+SUMIFS(Sheet1!$F$5:$F$28252,Sheet1!$I$5:$I$28252,$B202,Sheet1!$L$5:$L$28252,$A202,Sheet1!$E$5:$E$28252,"*银联*",Sheet1!$D$5:$D$28252,"&lt;&gt;银联",Sheet1!$D$5:$D$28252,"&lt;&gt;内部转款",Sheet1!$D$5:$D$28252,"&lt;&gt;内部转账",Sheet1!$E$5:$E$28252,"&lt;&gt;*调拨*")</f>
        <v>0</v>
      </c>
      <c r="O202" s="32">
        <f>SUMIFS(Sheet1!$F$5:$F$28252,Sheet1!$I$5:$I$28252,$B202,Sheet1!$L$5:$L$28252,$A202,Sheet1!$D$5:$D$28252,"京东",Sheet1!$E$5:$E$28252,"&lt;&gt;*调拨*")+SUMIFS(Sheet1!$F$5:$F$28252,Sheet1!$I$5:$I$28252,$B202,Sheet1!$L$5:$L$28252,$A202,Sheet1!$E$5:$E$28252,"*京东*",Sheet1!$D$5:$D$28252,"&lt;&gt;京东",Sheet1!$D$5:$D$28252,"&lt;&gt;内部转款",Sheet1!$D$5:$D$28252,"&lt;&gt;内部转账",Sheet1!$E$5:$E$28252,"&lt;&gt;*调拨*")</f>
        <v>0</v>
      </c>
      <c r="P202" s="32">
        <f>SUMIFS(Sheet1!$F$5:$F$28252,Sheet1!$I$5:$I$28252,$B202,Sheet1!$L$5:$L$28252,$A202,Sheet1!$D$5:$D$28252,"药机微信",Sheet1!$E$5:$E$28252,"&lt;&gt;*调拨*")+SUMIFS(Sheet1!$F$5:$F$28252,Sheet1!$I$5:$I$28252,$B202,Sheet1!$L$5:$L$28252,$A202,Sheet1!$E$5:$E$28252,"*药机微信*",Sheet1!$D$5:$D$28252,"&lt;&gt;药机微信",Sheet1!$D$5:$D$28252,"&lt;&gt;内部转款",Sheet1!$D$5:$D$28252,"&lt;&gt;内部转账",Sheet1!$E$5:$E$28252,"&lt;&gt;*调拨*")</f>
        <v>0</v>
      </c>
      <c r="Q202" s="32">
        <f>SUMIFS(Sheet1!$F$5:$F$28252,Sheet1!$I$5:$I$28252,$B202,Sheet1!$L$5:$L$28252,$A202,Sheet1!$D$5:$D$28252,"亲情卡",Sheet1!$E$5:$E$28252,"&lt;&gt;*调拨*")+SUMIFS(Sheet1!$F$5:$F$28252,Sheet1!$I$5:$I$28252,$B202,Sheet1!$L$5:$L$28252,$A202,Sheet1!$E$5:$E$28252,"*亲情卡*",Sheet1!$D$5:$D$28252,"&lt;&gt;亲情卡",Sheet1!$D$5:$D$28252,"&lt;&gt;内部转款",Sheet1!$D$5:$D$28252,"&lt;&gt;内部转账",Sheet1!$E$5:$E$28252,"&lt;&gt;*调拨*")</f>
        <v>0</v>
      </c>
      <c r="R202" s="32">
        <f>SUMIFS(Sheet1!$F$5:$F$28252,Sheet1!$I$5:$I$28252,$B202,Sheet1!$L$5:$L$28252,$A202,Sheet1!$D$5:$D$28252,"优惠券",Sheet1!$E$5:$E$28252,"&lt;&gt;*调拨*")+SUMIFS(Sheet1!$F$5:$F$28252,Sheet1!$I$5:$I$28252,$B202,Sheet1!$L$5:$L$28252,$A202,Sheet1!$E$5:$E$28252,"*优惠券*",Sheet1!$D$5:$D$28252,"&lt;&gt;优惠券",Sheet1!$D$5:$D$28252,"&lt;&gt;内部转款",Sheet1!$D$5:$D$28252,"&lt;&gt;内部转账",Sheet1!$E$5:$E$28252,"&lt;&gt;*调拨*")</f>
        <v>0</v>
      </c>
      <c r="S202" s="32">
        <f>SUMIFS(Sheet1!$F$5:$F$28252,Sheet1!$I$5:$I$28252,$B202,Sheet1!$L$5:$L$28252,$A202,Sheet1!$D$5:$D$28252,"代金券",Sheet1!$E$5:$E$28252,"&lt;&gt;*调拨*")+SUMIFS(Sheet1!$F$5:$F$28252,Sheet1!$I$5:$I$28252,$B202,Sheet1!$L$5:$L$28252,$A202,Sheet1!$E$5:$E$28252,"*代金券*",Sheet1!$D$5:$D$28252,"&lt;&gt;代金券",Sheet1!$D$5:$D$28252,"&lt;&gt;内部转款",Sheet1!$D$5:$D$28252,"&lt;&gt;内部转账",Sheet1!$E$5:$E$28252,"&lt;&gt;*调拨*")</f>
        <v>0</v>
      </c>
      <c r="T202" s="32">
        <f>SUMIFS(Sheet1!$F$5:$F$28252,Sheet1!$I$5:$I$28252,$B202,Sheet1!$L$5:$L$28252,$A202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202,Sheet1!$L$5:$L$28252,$A202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202,Sheet1!$L$5:$L$28252,$A202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202,Sheet1!$L$5:$L$28252,$A202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2" s="32">
        <f>SUMIFS(Sheet1!$F$5:$F$28252,Sheet1!$I$5:$I$28252,$B202,Sheet1!$L$5:$L$28252,$A202,Sheet1!$E$5:$E$28252,"*调拨*")</f>
        <v>0</v>
      </c>
      <c r="V202" s="32">
        <f>SUMIFS(Sheet1!$F$5:$F$28252,Sheet1!$I$5:$I$28252,$B202,Sheet1!$L$5:$L$28252,$A202,Sheet1!$D$5:$D$28252,"储值",Sheet1!$E$5:$E$28252,"&lt;&gt;*调拨*")+SUMIFS(Sheet1!$F$5:$F$28252,Sheet1!$I$5:$I$28252,$B202,Sheet1!$L$5:$L$28252,$A202,Sheet1!$E$5:$E$28252,"*储值*",Sheet1!$D$5:$D$28252,"&lt;&gt;储值",Sheet1!$D$5:$D$28252,"&lt;&gt;内部转款",Sheet1!$D$5:$D$28252,"&lt;&gt;内部转账",Sheet1!$E$5:$E$28252,"&lt;&gt;*调拨*")</f>
        <v>0</v>
      </c>
      <c r="W202" s="32">
        <f>SUMIFS(Sheet1!$F$5:$F$28252,Sheet1!$I$5:$I$28252,$B202,Sheet1!$L$5:$L$28252,$A202,Sheet1!$D$5:$D$28252,"效期",Sheet1!$E$5:$E$28252,"&lt;&gt;*调拨*")+SUMIFS(Sheet1!$F$5:$F$28252,Sheet1!$I$5:$I$28252,$B202,Sheet1!$L$5:$L$28252,$A202,Sheet1!$E$5:$E$28252,"*效期*",Sheet1!$D$5:$D$28252,"&lt;&gt;效期",Sheet1!$D$5:$D$28252,"&lt;&gt;内部转款",Sheet1!$D$5:$D$28252,"&lt;&gt;内部转账",Sheet1!$E$5:$E$28252,"&lt;&gt;*调拨*")</f>
        <v>9</v>
      </c>
      <c r="X202" s="32">
        <f>SUMIFS(Sheet1!$F$5:$F$28252,Sheet1!$I$5:$I$28252,$B202,Sheet1!$L$5:$L$28252,$A202,Sheet1!$D$5:$D$28252,"内部转款",Sheet1!$E$5:$E$28252,"&lt;&gt;*调拨*")+SUMIFS(Sheet1!$F$5:$F$28252,Sheet1!$I$5:$I$28252,$B202,Sheet1!$L$5:$L$28252,$A202,Sheet1!$D$5:$D$28252,"内部转账",Sheet1!$E$5:$E$28252,"&lt;&gt;*调拨*")</f>
        <v>0</v>
      </c>
      <c r="Y202" s="32">
        <f t="shared" si="12"/>
        <v>0</v>
      </c>
      <c r="Z202" s="32">
        <f>SUMIFS(Sheet1!$F$5:$F$28252,Sheet1!$I$5:$I$28252,$B202,Sheet1!$L$5:$L$28252,$A202)</f>
        <v>38489.87</v>
      </c>
      <c r="AA202" s="32">
        <f>SUMIFS(Sheet1!$G$5:$G$28252,Sheet1!$I$5:$I$28252,$B202,Sheet1!$L$5:$L$28252,$A202,Sheet1!$D$5:$D$28252,"工资",Sheet1!$E$5:$E$28252,"&lt;&gt;*调拨*")+SUMIFS(Sheet1!$G$5:$G$28252,Sheet1!$I$5:$I$28252,$B202,Sheet1!$L$5:$L$28252,$A202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02" s="32">
        <f>SUMIFS(Sheet1!$G$5:$G$28252,Sheet1!$I$5:$I$28252,$B202,Sheet1!$L$5:$L$28252,$A202,Sheet1!$D$5:$D$28252,"水费",Sheet1!$E$5:$E$28252,"&lt;&gt;*调拨*")+SUMIFS(Sheet1!$G$5:$G$28252,Sheet1!$I$5:$I$28252,$B202,Sheet1!$L$5:$L$28252,$A202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2" s="32">
        <f>SUMIFS(Sheet1!$G$5:$G$28252,Sheet1!$I$5:$I$28252,$B202,Sheet1!$L$5:$L$28252,$A202,Sheet1!$D$5:$D$28252,"电费",Sheet1!$E$5:$E$28252,"&lt;&gt;*调拨*")+SUMIFS(Sheet1!$G$5:$G$28252,Sheet1!$I$5:$I$28252,$B202,Sheet1!$L$5:$L$28252,$A202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2" s="32">
        <f>SUMIFS(Sheet1!$G$5:$G$28252,Sheet1!$I$5:$I$28252,$B202,Sheet1!$L$5:$L$28252,$A202,Sheet1!$D$5:$D$28252,"宽带费",Sheet1!$E$5:$E$28252,"&lt;&gt;*调拨*")+SUMIFS(Sheet1!$G$5:$G$28252,Sheet1!$I$5:$I$28252,$B202,Sheet1!$L$5:$L$28252,$A202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2" s="32">
        <f>SUMIFS(Sheet1!$G$5:$G$28252,Sheet1!$I$5:$I$28252,$B202,Sheet1!$L$5:$L$28252,$A202,Sheet1!$D$5:$D$28252,"办公费",Sheet1!$E$5:$E$28252,"&lt;&gt;*调拨*")+SUMIFS(Sheet1!$G$5:$G$28252,Sheet1!$I$5:$I$28252,$B202,Sheet1!$L$5:$L$28252,$A202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2" s="32">
        <f>SUMIFS(Sheet1!$G$5:$G$28252,Sheet1!$I$5:$I$28252,$B202,Sheet1!$L$5:$L$28252,$A202,Sheet1!$D$5:$D$28252,"话费",Sheet1!$E$5:$E$28252,"&lt;&gt;*调拨*")+SUMIFS(Sheet1!$G$5:$G$28252,Sheet1!$I$5:$I$28252,$B202,Sheet1!$L$5:$L$28252,$A202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2" s="32">
        <f>SUMIFS(Sheet1!$G$5:$G$28252,Sheet1!$I$5:$I$28252,$B202,Sheet1!$L$5:$L$28252,$A202,Sheet1!$D$5:$D$28252,"房租",Sheet1!$E$5:$E$28252,"&lt;&gt;*调拨*")+SUMIFS(Sheet1!$G$5:$G$28252,Sheet1!$I$5:$I$28252,$B202,Sheet1!$L$5:$L$28252,$A202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02" s="32">
        <f>SUMIFS(Sheet1!$G$5:$G$28252,Sheet1!$I$5:$I$28252,$B202,Sheet1!$L$5:$L$28252,$A202,Sheet1!$E$5:$E$28252,"*调拨*")</f>
        <v>0</v>
      </c>
      <c r="AI202" s="32">
        <f>SUMIFS(Sheet1!$G$5:$G$28252,Sheet1!$I$5:$I$28252,$B202,Sheet1!$L$5:$L$28252,$A202,Sheet1!$D$5:$D$28252,"内部转款",Sheet1!$E$5:$E$28252,"&lt;&gt;*调拨*")+SUMIFS(Sheet1!$G$5:$G$28252,Sheet1!$I$5:$I$28252,$B202,Sheet1!$L$5:$L$28252,$A202,Sheet1!$D$5:$D$28252,"内部转账",Sheet1!$E$5:$E$28252,"&lt;&gt;*调拨*")</f>
        <v>0</v>
      </c>
      <c r="AJ202" s="32">
        <f t="shared" si="13"/>
        <v>5370.74</v>
      </c>
      <c r="AK202" s="32">
        <f>SUMIFS(Sheet1!$G$5:$G$28252,Sheet1!$I$5:$I$28252,$B202,Sheet1!$L$5:$L$28252,$A202)</f>
        <v>5370.74</v>
      </c>
      <c r="AL202" s="32">
        <f t="shared" si="14"/>
        <v>33119.13</v>
      </c>
    </row>
    <row r="203" ht="16.5" spans="1:38">
      <c r="A203" s="30">
        <v>202603</v>
      </c>
      <c r="B203" s="31" t="s">
        <v>43</v>
      </c>
      <c r="C203" s="32">
        <f>SUMIFS(Sheet1!$F$5:$F$28252,Sheet1!$I$5:$I$28252,$B203,Sheet1!$L$5:$L$28252,$A203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326840.28</v>
      </c>
      <c r="D203" s="32">
        <f>SUMIFS(Sheet1!$F$5:$F$28252,Sheet1!$I$5:$I$28252,$B203,Sheet1!$L$5:$L$28252,$A203,Sheet1!$D$5:$D$28252,"医保即时拨付",Sheet1!$E$5:$E$28252,"&lt;&gt;*调拨*")+SUMIFS(Sheet1!$F$5:$F$28252,Sheet1!$I$5:$I$28252,$B203,Sheet1!$L$5:$L$28252,$A203,Sheet1!$E$5:$E$28252,"*医保即时拨付*",Sheet1!$D$5:$D$28252,"&lt;&gt;医保即时拨付",Sheet1!$D$5:$D$28252,"&lt;&gt;内部转款",Sheet1!$D$5:$D$28252,"&lt;&gt;内部转账",Sheet1!$E$5:$E$28252,"&lt;&gt;*调拨*")</f>
        <v>17704.93</v>
      </c>
      <c r="E203" s="32">
        <f>SUMIFS(Sheet1!$F$5:$F$28252,Sheet1!$I$5:$I$28252,$B203,Sheet1!$L$5:$L$28252,$A203,Sheet1!$D$5:$D$28252,"医保",Sheet1!$E$5:$E$28252,"&lt;&gt;*调拨*",Sheet1!$E$5:$E$28252,"&lt;&gt;*医保即时拨付*")+SUMIFS(Sheet1!$F$5:$F$28252,Sheet1!$I$5:$I$28252,$B203,Sheet1!$L$5:$L$28252,$A203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29206.84</v>
      </c>
      <c r="F203" s="32">
        <f>SUMIFS(Sheet1!$F$5:$F$28252,Sheet1!$I$5:$I$28252,$B203,Sheet1!$L$5:$L$28252,$A203,Sheet1!$D$5:$D$28252,"聚合",Sheet1!$E$5:$E$28252,"&lt;&gt;*调拨*")+SUMIFS(Sheet1!$F$5:$F$28252,Sheet1!$I$5:$I$28252,$B203,Sheet1!$L$5:$L$28252,$A203,Sheet1!$E$5:$E$28252,"*聚合*",Sheet1!$D$5:$D$28252,"&lt;&gt;聚合",Sheet1!$D$5:$D$28252,"&lt;&gt;内部转款",Sheet1!$D$5:$D$28252,"&lt;&gt;内部转账",Sheet1!$E$5:$E$28252,"&lt;&gt;*调拨*")</f>
        <v>59327.53</v>
      </c>
      <c r="G203" s="32">
        <f>SUMIFS(Sheet1!$F$5:$F$28252,Sheet1!$I$5:$I$28252,$B203,Sheet1!$L$5:$L$28252,$A203,Sheet1!$D$5:$D$28252,"24小时微信",Sheet1!$E$5:$E$28252,"&lt;&gt;*调拨*")+SUMIFS(Sheet1!$F$5:$F$28252,Sheet1!$I$5:$I$28252,$B203,Sheet1!$L$5:$L$28252,$A203,Sheet1!$E$5:$E$28252,"*24小时微信*",Sheet1!$D$5:$D$28252,"&lt;&gt;24小时微信",Sheet1!$D$5:$D$28252,"&lt;&gt;内部转款",Sheet1!$D$5:$D$28252,"&lt;&gt;内部转账",Sheet1!$E$5:$E$28252,"&lt;&gt;*调拨*")</f>
        <v>0</v>
      </c>
      <c r="H203" s="32">
        <f>SUMIFS(Sheet1!$F$5:$F$28252,Sheet1!$I$5:$I$28252,$B203,Sheet1!$L$5:$L$28252,$A203,Sheet1!$D$5:$D$28252,"美团",Sheet1!$E$5:$E$28252,"&lt;&gt;*调拨*")+SUMIFS(Sheet1!$F$5:$F$28252,Sheet1!$I$5:$I$28252,$B203,Sheet1!$L$5:$L$28252,$A203,Sheet1!$E$5:$E$28252,"*美团*",Sheet1!$D$5:$D$28252,"&lt;&gt;美团",Sheet1!$D$5:$D$28252,"&lt;&gt;内部转款",Sheet1!$D$5:$D$28252,"&lt;&gt;内部转账",Sheet1!$E$5:$E$28252,"&lt;&gt;*调拨*")</f>
        <v>0</v>
      </c>
      <c r="I203" s="32">
        <f>SUMIFS(Sheet1!$F$5:$F$28252,Sheet1!$I$5:$I$28252,$B203,Sheet1!$L$5:$L$28252,$A203,Sheet1!$D$5:$D$28252,"饿了么",Sheet1!$E$5:$E$28252,"&lt;&gt;*调拨*")+SUMIFS(Sheet1!$F$5:$F$28252,Sheet1!$I$5:$I$28252,$B203,Sheet1!$L$5:$L$28252,$A203,Sheet1!$E$5:$E$28252,"*饿了么*",Sheet1!$D$5:$D$28252,"&lt;&gt;饿了么",Sheet1!$D$5:$D$28252,"&lt;&gt;内部转款",Sheet1!$D$5:$D$28252,"&lt;&gt;内部转账",Sheet1!$E$5:$E$28252,"&lt;&gt;*调拨*")</f>
        <v>0</v>
      </c>
      <c r="J203" s="32">
        <f>SUMIFS(Sheet1!$F$5:$F$28252,Sheet1!$I$5:$I$28252,$B203,Sheet1!$L$5:$L$28252,$A203,Sheet1!$D$5:$D$28252,"健E卡",Sheet1!$E$5:$E$28252,"&lt;&gt;*调拨*")+SUMIFS(Sheet1!$F$5:$F$28252,Sheet1!$I$5:$I$28252,$B203,Sheet1!$L$5:$L$28252,$A203,Sheet1!$E$5:$E$28252,"*健E卡*",Sheet1!$D$5:$D$28252,"&lt;&gt;健E卡",Sheet1!$D$5:$D$28252,"&lt;&gt;内部转款",Sheet1!$D$5:$D$28252,"&lt;&gt;内部转账",Sheet1!$E$5:$E$28252,"&lt;&gt;*调拨*")</f>
        <v>0</v>
      </c>
      <c r="K203" s="32">
        <f>SUMIFS(Sheet1!$F$5:$F$28252,Sheet1!$I$5:$I$28252,$B203,Sheet1!$L$5:$L$28252,$A203,Sheet1!$D$5:$D$28252,"抖音",Sheet1!$E$5:$E$28252,"&lt;&gt;*调拨*")+SUMIFS(Sheet1!$F$5:$F$28252,Sheet1!$I$5:$I$28252,$B203,Sheet1!$L$5:$L$28252,$A203,Sheet1!$E$5:$E$28252,"*抖音*",Sheet1!$D$5:$D$28252,"&lt;&gt;抖音",Sheet1!$D$5:$D$28252,"&lt;&gt;内部转款",Sheet1!$D$5:$D$28252,"&lt;&gt;内部转账",Sheet1!$E$5:$E$28252,"&lt;&gt;*调拨*")</f>
        <v>0</v>
      </c>
      <c r="L203" s="32">
        <f>SUMIFS(Sheet1!$F$5:$F$28252,Sheet1!$I$5:$I$28252,$B203,Sheet1!$L$5:$L$28252,$A203,Sheet1!$D$5:$D$28252,"医卡通",Sheet1!$E$5:$E$28252,"&lt;&gt;*调拨*")+SUMIFS(Sheet1!$F$5:$F$28252,Sheet1!$I$5:$I$28252,$B203,Sheet1!$L$5:$L$28252,$A203,Sheet1!$E$5:$E$28252,"*医卡通*",Sheet1!$D$5:$D$28252,"&lt;&gt;医卡通",Sheet1!$D$5:$D$28252,"&lt;&gt;内部转款",Sheet1!$D$5:$D$28252,"&lt;&gt;内部转账",Sheet1!$E$5:$E$28252,"&lt;&gt;*调拨*")</f>
        <v>0</v>
      </c>
      <c r="M203" s="32">
        <f>SUMIFS(Sheet1!$F$5:$F$28252,Sheet1!$I$5:$I$28252,$B203,Sheet1!$L$5:$L$28252,$A203,Sheet1!$D$5:$D$28252,"企健网",Sheet1!$E$5:$E$28252,"&lt;&gt;*调拨*")+SUMIFS(Sheet1!$F$5:$F$28252,Sheet1!$I$5:$I$28252,$B203,Sheet1!$L$5:$L$28252,$A203,Sheet1!$E$5:$E$28252,"*企健网*",Sheet1!$D$5:$D$28252,"&lt;&gt;企健网",Sheet1!$D$5:$D$28252,"&lt;&gt;内部转款",Sheet1!$D$5:$D$28252,"&lt;&gt;内部转账",Sheet1!$E$5:$E$28252,"&lt;&gt;*调拨*")</f>
        <v>0</v>
      </c>
      <c r="N203" s="32">
        <f>SUMIFS(Sheet1!$F$5:$F$28252,Sheet1!$I$5:$I$28252,$B203,Sheet1!$L$5:$L$28252,$A203,Sheet1!$D$5:$D$28252,"银联",Sheet1!$E$5:$E$28252,"&lt;&gt;*调拨*")+SUMIFS(Sheet1!$F$5:$F$28252,Sheet1!$I$5:$I$28252,$B203,Sheet1!$L$5:$L$28252,$A203,Sheet1!$E$5:$E$28252,"*银联*",Sheet1!$D$5:$D$28252,"&lt;&gt;银联",Sheet1!$D$5:$D$28252,"&lt;&gt;内部转款",Sheet1!$D$5:$D$28252,"&lt;&gt;内部转账",Sheet1!$E$5:$E$28252,"&lt;&gt;*调拨*")</f>
        <v>0</v>
      </c>
      <c r="O203" s="32">
        <f>SUMIFS(Sheet1!$F$5:$F$28252,Sheet1!$I$5:$I$28252,$B203,Sheet1!$L$5:$L$28252,$A203,Sheet1!$D$5:$D$28252,"京东",Sheet1!$E$5:$E$28252,"&lt;&gt;*调拨*")+SUMIFS(Sheet1!$F$5:$F$28252,Sheet1!$I$5:$I$28252,$B203,Sheet1!$L$5:$L$28252,$A203,Sheet1!$E$5:$E$28252,"*京东*",Sheet1!$D$5:$D$28252,"&lt;&gt;京东",Sheet1!$D$5:$D$28252,"&lt;&gt;内部转款",Sheet1!$D$5:$D$28252,"&lt;&gt;内部转账",Sheet1!$E$5:$E$28252,"&lt;&gt;*调拨*")</f>
        <v>0</v>
      </c>
      <c r="P203" s="32">
        <f>SUMIFS(Sheet1!$F$5:$F$28252,Sheet1!$I$5:$I$28252,$B203,Sheet1!$L$5:$L$28252,$A203,Sheet1!$D$5:$D$28252,"药机微信",Sheet1!$E$5:$E$28252,"&lt;&gt;*调拨*")+SUMIFS(Sheet1!$F$5:$F$28252,Sheet1!$I$5:$I$28252,$B203,Sheet1!$L$5:$L$28252,$A203,Sheet1!$E$5:$E$28252,"*药机微信*",Sheet1!$D$5:$D$28252,"&lt;&gt;药机微信",Sheet1!$D$5:$D$28252,"&lt;&gt;内部转款",Sheet1!$D$5:$D$28252,"&lt;&gt;内部转账",Sheet1!$E$5:$E$28252,"&lt;&gt;*调拨*")</f>
        <v>0</v>
      </c>
      <c r="Q203" s="32">
        <f>SUMIFS(Sheet1!$F$5:$F$28252,Sheet1!$I$5:$I$28252,$B203,Sheet1!$L$5:$L$28252,$A203,Sheet1!$D$5:$D$28252,"亲情卡",Sheet1!$E$5:$E$28252,"&lt;&gt;*调拨*")+SUMIFS(Sheet1!$F$5:$F$28252,Sheet1!$I$5:$I$28252,$B203,Sheet1!$L$5:$L$28252,$A203,Sheet1!$E$5:$E$28252,"*亲情卡*",Sheet1!$D$5:$D$28252,"&lt;&gt;亲情卡",Sheet1!$D$5:$D$28252,"&lt;&gt;内部转款",Sheet1!$D$5:$D$28252,"&lt;&gt;内部转账",Sheet1!$E$5:$E$28252,"&lt;&gt;*调拨*")</f>
        <v>0</v>
      </c>
      <c r="R203" s="32">
        <f>SUMIFS(Sheet1!$F$5:$F$28252,Sheet1!$I$5:$I$28252,$B203,Sheet1!$L$5:$L$28252,$A203,Sheet1!$D$5:$D$28252,"优惠券",Sheet1!$E$5:$E$28252,"&lt;&gt;*调拨*")+SUMIFS(Sheet1!$F$5:$F$28252,Sheet1!$I$5:$I$28252,$B203,Sheet1!$L$5:$L$28252,$A203,Sheet1!$E$5:$E$28252,"*优惠券*",Sheet1!$D$5:$D$28252,"&lt;&gt;优惠券",Sheet1!$D$5:$D$28252,"&lt;&gt;内部转款",Sheet1!$D$5:$D$28252,"&lt;&gt;内部转账",Sheet1!$E$5:$E$28252,"&lt;&gt;*调拨*")</f>
        <v>0</v>
      </c>
      <c r="S203" s="32">
        <f>SUMIFS(Sheet1!$F$5:$F$28252,Sheet1!$I$5:$I$28252,$B203,Sheet1!$L$5:$L$28252,$A203,Sheet1!$D$5:$D$28252,"代金券",Sheet1!$E$5:$E$28252,"&lt;&gt;*调拨*")+SUMIFS(Sheet1!$F$5:$F$28252,Sheet1!$I$5:$I$28252,$B203,Sheet1!$L$5:$L$28252,$A203,Sheet1!$E$5:$E$28252,"*代金券*",Sheet1!$D$5:$D$28252,"&lt;&gt;代金券",Sheet1!$D$5:$D$28252,"&lt;&gt;内部转款",Sheet1!$D$5:$D$28252,"&lt;&gt;内部转账",Sheet1!$E$5:$E$28252,"&lt;&gt;*调拨*")</f>
        <v>0</v>
      </c>
      <c r="T203" s="32">
        <f>SUMIFS(Sheet1!$F$5:$F$28252,Sheet1!$I$5:$I$28252,$B203,Sheet1!$L$5:$L$28252,$A203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203,Sheet1!$L$5:$L$28252,$A203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203,Sheet1!$L$5:$L$28252,$A203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203,Sheet1!$L$5:$L$28252,$A203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3" s="32">
        <f>SUMIFS(Sheet1!$F$5:$F$28252,Sheet1!$I$5:$I$28252,$B203,Sheet1!$L$5:$L$28252,$A203,Sheet1!$E$5:$E$28252,"*调拨*")</f>
        <v>0</v>
      </c>
      <c r="V203" s="32">
        <f>SUMIFS(Sheet1!$F$5:$F$28252,Sheet1!$I$5:$I$28252,$B203,Sheet1!$L$5:$L$28252,$A203,Sheet1!$D$5:$D$28252,"储值",Sheet1!$E$5:$E$28252,"&lt;&gt;*调拨*")+SUMIFS(Sheet1!$F$5:$F$28252,Sheet1!$I$5:$I$28252,$B203,Sheet1!$L$5:$L$28252,$A203,Sheet1!$E$5:$E$28252,"*储值*",Sheet1!$D$5:$D$28252,"&lt;&gt;储值",Sheet1!$D$5:$D$28252,"&lt;&gt;内部转款",Sheet1!$D$5:$D$28252,"&lt;&gt;内部转账",Sheet1!$E$5:$E$28252,"&lt;&gt;*调拨*")</f>
        <v>0</v>
      </c>
      <c r="W203" s="32">
        <f>SUMIFS(Sheet1!$F$5:$F$28252,Sheet1!$I$5:$I$28252,$B203,Sheet1!$L$5:$L$28252,$A203,Sheet1!$D$5:$D$28252,"效期",Sheet1!$E$5:$E$28252,"&lt;&gt;*调拨*")+SUMIFS(Sheet1!$F$5:$F$28252,Sheet1!$I$5:$I$28252,$B203,Sheet1!$L$5:$L$28252,$A203,Sheet1!$E$5:$E$28252,"*效期*",Sheet1!$D$5:$D$28252,"&lt;&gt;效期",Sheet1!$D$5:$D$28252,"&lt;&gt;内部转款",Sheet1!$D$5:$D$28252,"&lt;&gt;内部转账",Sheet1!$E$5:$E$28252,"&lt;&gt;*调拨*")</f>
        <v>0</v>
      </c>
      <c r="X203" s="32">
        <f>SUMIFS(Sheet1!$F$5:$F$28252,Sheet1!$I$5:$I$28252,$B203,Sheet1!$L$5:$L$28252,$A203,Sheet1!$D$5:$D$28252,"内部转款",Sheet1!$E$5:$E$28252,"&lt;&gt;*调拨*")+SUMIFS(Sheet1!$F$5:$F$28252,Sheet1!$I$5:$I$28252,$B203,Sheet1!$L$5:$L$28252,$A203,Sheet1!$D$5:$D$28252,"内部转账",Sheet1!$E$5:$E$28252,"&lt;&gt;*调拨*")</f>
        <v>0</v>
      </c>
      <c r="Y203" s="32">
        <f t="shared" si="12"/>
        <v>0</v>
      </c>
      <c r="Z203" s="32">
        <f>SUMIFS(Sheet1!$F$5:$F$28252,Sheet1!$I$5:$I$28252,$B203,Sheet1!$L$5:$L$28252,$A203)</f>
        <v>433079.58</v>
      </c>
      <c r="AA203" s="32">
        <f>SUMIFS(Sheet1!$G$5:$G$28252,Sheet1!$I$5:$I$28252,$B203,Sheet1!$L$5:$L$28252,$A203,Sheet1!$D$5:$D$28252,"工资",Sheet1!$E$5:$E$28252,"&lt;&gt;*调拨*")+SUMIFS(Sheet1!$G$5:$G$28252,Sheet1!$I$5:$I$28252,$B203,Sheet1!$L$5:$L$28252,$A203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03" s="32">
        <f>SUMIFS(Sheet1!$G$5:$G$28252,Sheet1!$I$5:$I$28252,$B203,Sheet1!$L$5:$L$28252,$A203,Sheet1!$D$5:$D$28252,"水费",Sheet1!$E$5:$E$28252,"&lt;&gt;*调拨*")+SUMIFS(Sheet1!$G$5:$G$28252,Sheet1!$I$5:$I$28252,$B203,Sheet1!$L$5:$L$28252,$A203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3" s="32">
        <f>SUMIFS(Sheet1!$G$5:$G$28252,Sheet1!$I$5:$I$28252,$B203,Sheet1!$L$5:$L$28252,$A203,Sheet1!$D$5:$D$28252,"电费",Sheet1!$E$5:$E$28252,"&lt;&gt;*调拨*")+SUMIFS(Sheet1!$G$5:$G$28252,Sheet1!$I$5:$I$28252,$B203,Sheet1!$L$5:$L$28252,$A203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3" s="32">
        <f>SUMIFS(Sheet1!$G$5:$G$28252,Sheet1!$I$5:$I$28252,$B203,Sheet1!$L$5:$L$28252,$A203,Sheet1!$D$5:$D$28252,"宽带费",Sheet1!$E$5:$E$28252,"&lt;&gt;*调拨*")+SUMIFS(Sheet1!$G$5:$G$28252,Sheet1!$I$5:$I$28252,$B203,Sheet1!$L$5:$L$28252,$A203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3" s="32">
        <f>SUMIFS(Sheet1!$G$5:$G$28252,Sheet1!$I$5:$I$28252,$B203,Sheet1!$L$5:$L$28252,$A203,Sheet1!$D$5:$D$28252,"办公费",Sheet1!$E$5:$E$28252,"&lt;&gt;*调拨*")+SUMIFS(Sheet1!$G$5:$G$28252,Sheet1!$I$5:$I$28252,$B203,Sheet1!$L$5:$L$28252,$A203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3" s="32">
        <f>SUMIFS(Sheet1!$G$5:$G$28252,Sheet1!$I$5:$I$28252,$B203,Sheet1!$L$5:$L$28252,$A203,Sheet1!$D$5:$D$28252,"话费",Sheet1!$E$5:$E$28252,"&lt;&gt;*调拨*")+SUMIFS(Sheet1!$G$5:$G$28252,Sheet1!$I$5:$I$28252,$B203,Sheet1!$L$5:$L$28252,$A203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3" s="32">
        <f>SUMIFS(Sheet1!$G$5:$G$28252,Sheet1!$I$5:$I$28252,$B203,Sheet1!$L$5:$L$28252,$A203,Sheet1!$D$5:$D$28252,"房租",Sheet1!$E$5:$E$28252,"&lt;&gt;*调拨*")+SUMIFS(Sheet1!$G$5:$G$28252,Sheet1!$I$5:$I$28252,$B203,Sheet1!$L$5:$L$28252,$A203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03" s="32">
        <f>SUMIFS(Sheet1!$G$5:$G$28252,Sheet1!$I$5:$I$28252,$B203,Sheet1!$L$5:$L$28252,$A203,Sheet1!$E$5:$E$28252,"*调拨*")</f>
        <v>0</v>
      </c>
      <c r="AI203" s="32">
        <f>SUMIFS(Sheet1!$G$5:$G$28252,Sheet1!$I$5:$I$28252,$B203,Sheet1!$L$5:$L$28252,$A203,Sheet1!$D$5:$D$28252,"内部转款",Sheet1!$E$5:$E$28252,"&lt;&gt;*调拨*")+SUMIFS(Sheet1!$G$5:$G$28252,Sheet1!$I$5:$I$28252,$B203,Sheet1!$L$5:$L$28252,$A203,Sheet1!$D$5:$D$28252,"内部转账",Sheet1!$E$5:$E$28252,"&lt;&gt;*调拨*")</f>
        <v>0</v>
      </c>
      <c r="AJ203" s="32">
        <f t="shared" si="13"/>
        <v>21991.29</v>
      </c>
      <c r="AK203" s="32">
        <f>SUMIFS(Sheet1!$G$5:$G$28252,Sheet1!$I$5:$I$28252,$B203,Sheet1!$L$5:$L$28252,$A203)</f>
        <v>21991.29</v>
      </c>
      <c r="AL203" s="32">
        <f t="shared" si="14"/>
        <v>411088.29</v>
      </c>
    </row>
    <row r="204" ht="16.5" spans="1:38">
      <c r="A204" s="30">
        <v>202603</v>
      </c>
      <c r="B204" s="31" t="s">
        <v>221</v>
      </c>
      <c r="C204" s="32">
        <f>SUMIFS(Sheet1!$F$5:$F$28252,Sheet1!$I$5:$I$28252,$B204,Sheet1!$L$5:$L$28252,$A204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13612.7</v>
      </c>
      <c r="D204" s="32">
        <f>SUMIFS(Sheet1!$F$5:$F$28252,Sheet1!$I$5:$I$28252,$B204,Sheet1!$L$5:$L$28252,$A204,Sheet1!$D$5:$D$28252,"医保即时拨付",Sheet1!$E$5:$E$28252,"&lt;&gt;*调拨*")+SUMIFS(Sheet1!$F$5:$F$28252,Sheet1!$I$5:$I$28252,$B204,Sheet1!$L$5:$L$28252,$A204,Sheet1!$E$5:$E$28252,"*医保即时拨付*",Sheet1!$D$5:$D$28252,"&lt;&gt;医保即时拨付",Sheet1!$D$5:$D$28252,"&lt;&gt;内部转款",Sheet1!$D$5:$D$28252,"&lt;&gt;内部转账",Sheet1!$E$5:$E$28252,"&lt;&gt;*调拨*")</f>
        <v>1534.92</v>
      </c>
      <c r="E204" s="32">
        <f>SUMIFS(Sheet1!$F$5:$F$28252,Sheet1!$I$5:$I$28252,$B204,Sheet1!$L$5:$L$28252,$A204,Sheet1!$D$5:$D$28252,"医保",Sheet1!$E$5:$E$28252,"&lt;&gt;*调拨*",Sheet1!$E$5:$E$28252,"&lt;&gt;*医保即时拨付*")+SUMIFS(Sheet1!$F$5:$F$28252,Sheet1!$I$5:$I$28252,$B204,Sheet1!$L$5:$L$28252,$A204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3017.87</v>
      </c>
      <c r="F204" s="32">
        <f>SUMIFS(Sheet1!$F$5:$F$28252,Sheet1!$I$5:$I$28252,$B204,Sheet1!$L$5:$L$28252,$A204,Sheet1!$D$5:$D$28252,"聚合",Sheet1!$E$5:$E$28252,"&lt;&gt;*调拨*")+SUMIFS(Sheet1!$F$5:$F$28252,Sheet1!$I$5:$I$28252,$B204,Sheet1!$L$5:$L$28252,$A204,Sheet1!$E$5:$E$28252,"*聚合*",Sheet1!$D$5:$D$28252,"&lt;&gt;聚合",Sheet1!$D$5:$D$28252,"&lt;&gt;内部转款",Sheet1!$D$5:$D$28252,"&lt;&gt;内部转账",Sheet1!$E$5:$E$28252,"&lt;&gt;*调拨*")</f>
        <v>20814.99</v>
      </c>
      <c r="G204" s="32">
        <f>SUMIFS(Sheet1!$F$5:$F$28252,Sheet1!$I$5:$I$28252,$B204,Sheet1!$L$5:$L$28252,$A204,Sheet1!$D$5:$D$28252,"24小时微信",Sheet1!$E$5:$E$28252,"&lt;&gt;*调拨*")+SUMIFS(Sheet1!$F$5:$F$28252,Sheet1!$I$5:$I$28252,$B204,Sheet1!$L$5:$L$28252,$A204,Sheet1!$E$5:$E$28252,"*24小时微信*",Sheet1!$D$5:$D$28252,"&lt;&gt;24小时微信",Sheet1!$D$5:$D$28252,"&lt;&gt;内部转款",Sheet1!$D$5:$D$28252,"&lt;&gt;内部转账",Sheet1!$E$5:$E$28252,"&lt;&gt;*调拨*")</f>
        <v>0</v>
      </c>
      <c r="H204" s="32">
        <f>SUMIFS(Sheet1!$F$5:$F$28252,Sheet1!$I$5:$I$28252,$B204,Sheet1!$L$5:$L$28252,$A204,Sheet1!$D$5:$D$28252,"美团",Sheet1!$E$5:$E$28252,"&lt;&gt;*调拨*")+SUMIFS(Sheet1!$F$5:$F$28252,Sheet1!$I$5:$I$28252,$B204,Sheet1!$L$5:$L$28252,$A204,Sheet1!$E$5:$E$28252,"*美团*",Sheet1!$D$5:$D$28252,"&lt;&gt;美团",Sheet1!$D$5:$D$28252,"&lt;&gt;内部转款",Sheet1!$D$5:$D$28252,"&lt;&gt;内部转账",Sheet1!$E$5:$E$28252,"&lt;&gt;*调拨*")</f>
        <v>0</v>
      </c>
      <c r="I204" s="32">
        <f>SUMIFS(Sheet1!$F$5:$F$28252,Sheet1!$I$5:$I$28252,$B204,Sheet1!$L$5:$L$28252,$A204,Sheet1!$D$5:$D$28252,"饿了么",Sheet1!$E$5:$E$28252,"&lt;&gt;*调拨*")+SUMIFS(Sheet1!$F$5:$F$28252,Sheet1!$I$5:$I$28252,$B204,Sheet1!$L$5:$L$28252,$A204,Sheet1!$E$5:$E$28252,"*饿了么*",Sheet1!$D$5:$D$28252,"&lt;&gt;饿了么",Sheet1!$D$5:$D$28252,"&lt;&gt;内部转款",Sheet1!$D$5:$D$28252,"&lt;&gt;内部转账",Sheet1!$E$5:$E$28252,"&lt;&gt;*调拨*")</f>
        <v>0</v>
      </c>
      <c r="J204" s="32">
        <f>SUMIFS(Sheet1!$F$5:$F$28252,Sheet1!$I$5:$I$28252,$B204,Sheet1!$L$5:$L$28252,$A204,Sheet1!$D$5:$D$28252,"健E卡",Sheet1!$E$5:$E$28252,"&lt;&gt;*调拨*")+SUMIFS(Sheet1!$F$5:$F$28252,Sheet1!$I$5:$I$28252,$B204,Sheet1!$L$5:$L$28252,$A204,Sheet1!$E$5:$E$28252,"*健E卡*",Sheet1!$D$5:$D$28252,"&lt;&gt;健E卡",Sheet1!$D$5:$D$28252,"&lt;&gt;内部转款",Sheet1!$D$5:$D$28252,"&lt;&gt;内部转账",Sheet1!$E$5:$E$28252,"&lt;&gt;*调拨*")</f>
        <v>0</v>
      </c>
      <c r="K204" s="32">
        <f>SUMIFS(Sheet1!$F$5:$F$28252,Sheet1!$I$5:$I$28252,$B204,Sheet1!$L$5:$L$28252,$A204,Sheet1!$D$5:$D$28252,"抖音",Sheet1!$E$5:$E$28252,"&lt;&gt;*调拨*")+SUMIFS(Sheet1!$F$5:$F$28252,Sheet1!$I$5:$I$28252,$B204,Sheet1!$L$5:$L$28252,$A204,Sheet1!$E$5:$E$28252,"*抖音*",Sheet1!$D$5:$D$28252,"&lt;&gt;抖音",Sheet1!$D$5:$D$28252,"&lt;&gt;内部转款",Sheet1!$D$5:$D$28252,"&lt;&gt;内部转账",Sheet1!$E$5:$E$28252,"&lt;&gt;*调拨*")</f>
        <v>0</v>
      </c>
      <c r="L204" s="32">
        <f>SUMIFS(Sheet1!$F$5:$F$28252,Sheet1!$I$5:$I$28252,$B204,Sheet1!$L$5:$L$28252,$A204,Sheet1!$D$5:$D$28252,"医卡通",Sheet1!$E$5:$E$28252,"&lt;&gt;*调拨*")+SUMIFS(Sheet1!$F$5:$F$28252,Sheet1!$I$5:$I$28252,$B204,Sheet1!$L$5:$L$28252,$A204,Sheet1!$E$5:$E$28252,"*医卡通*",Sheet1!$D$5:$D$28252,"&lt;&gt;医卡通",Sheet1!$D$5:$D$28252,"&lt;&gt;内部转款",Sheet1!$D$5:$D$28252,"&lt;&gt;内部转账",Sheet1!$E$5:$E$28252,"&lt;&gt;*调拨*")</f>
        <v>0</v>
      </c>
      <c r="M204" s="32">
        <f>SUMIFS(Sheet1!$F$5:$F$28252,Sheet1!$I$5:$I$28252,$B204,Sheet1!$L$5:$L$28252,$A204,Sheet1!$D$5:$D$28252,"企健网",Sheet1!$E$5:$E$28252,"&lt;&gt;*调拨*")+SUMIFS(Sheet1!$F$5:$F$28252,Sheet1!$I$5:$I$28252,$B204,Sheet1!$L$5:$L$28252,$A204,Sheet1!$E$5:$E$28252,"*企健网*",Sheet1!$D$5:$D$28252,"&lt;&gt;企健网",Sheet1!$D$5:$D$28252,"&lt;&gt;内部转款",Sheet1!$D$5:$D$28252,"&lt;&gt;内部转账",Sheet1!$E$5:$E$28252,"&lt;&gt;*调拨*")</f>
        <v>0</v>
      </c>
      <c r="N204" s="32">
        <f>SUMIFS(Sheet1!$F$5:$F$28252,Sheet1!$I$5:$I$28252,$B204,Sheet1!$L$5:$L$28252,$A204,Sheet1!$D$5:$D$28252,"银联",Sheet1!$E$5:$E$28252,"&lt;&gt;*调拨*")+SUMIFS(Sheet1!$F$5:$F$28252,Sheet1!$I$5:$I$28252,$B204,Sheet1!$L$5:$L$28252,$A204,Sheet1!$E$5:$E$28252,"*银联*",Sheet1!$D$5:$D$28252,"&lt;&gt;银联",Sheet1!$D$5:$D$28252,"&lt;&gt;内部转款",Sheet1!$D$5:$D$28252,"&lt;&gt;内部转账",Sheet1!$E$5:$E$28252,"&lt;&gt;*调拨*")</f>
        <v>0</v>
      </c>
      <c r="O204" s="32">
        <f>SUMIFS(Sheet1!$F$5:$F$28252,Sheet1!$I$5:$I$28252,$B204,Sheet1!$L$5:$L$28252,$A204,Sheet1!$D$5:$D$28252,"京东",Sheet1!$E$5:$E$28252,"&lt;&gt;*调拨*")+SUMIFS(Sheet1!$F$5:$F$28252,Sheet1!$I$5:$I$28252,$B204,Sheet1!$L$5:$L$28252,$A204,Sheet1!$E$5:$E$28252,"*京东*",Sheet1!$D$5:$D$28252,"&lt;&gt;京东",Sheet1!$D$5:$D$28252,"&lt;&gt;内部转款",Sheet1!$D$5:$D$28252,"&lt;&gt;内部转账",Sheet1!$E$5:$E$28252,"&lt;&gt;*调拨*")</f>
        <v>0</v>
      </c>
      <c r="P204" s="32">
        <f>SUMIFS(Sheet1!$F$5:$F$28252,Sheet1!$I$5:$I$28252,$B204,Sheet1!$L$5:$L$28252,$A204,Sheet1!$D$5:$D$28252,"药机微信",Sheet1!$E$5:$E$28252,"&lt;&gt;*调拨*")+SUMIFS(Sheet1!$F$5:$F$28252,Sheet1!$I$5:$I$28252,$B204,Sheet1!$L$5:$L$28252,$A204,Sheet1!$E$5:$E$28252,"*药机微信*",Sheet1!$D$5:$D$28252,"&lt;&gt;药机微信",Sheet1!$D$5:$D$28252,"&lt;&gt;内部转款",Sheet1!$D$5:$D$28252,"&lt;&gt;内部转账",Sheet1!$E$5:$E$28252,"&lt;&gt;*调拨*")</f>
        <v>0</v>
      </c>
      <c r="Q204" s="32">
        <f>SUMIFS(Sheet1!$F$5:$F$28252,Sheet1!$I$5:$I$28252,$B204,Sheet1!$L$5:$L$28252,$A204,Sheet1!$D$5:$D$28252,"亲情卡",Sheet1!$E$5:$E$28252,"&lt;&gt;*调拨*")+SUMIFS(Sheet1!$F$5:$F$28252,Sheet1!$I$5:$I$28252,$B204,Sheet1!$L$5:$L$28252,$A204,Sheet1!$E$5:$E$28252,"*亲情卡*",Sheet1!$D$5:$D$28252,"&lt;&gt;亲情卡",Sheet1!$D$5:$D$28252,"&lt;&gt;内部转款",Sheet1!$D$5:$D$28252,"&lt;&gt;内部转账",Sheet1!$E$5:$E$28252,"&lt;&gt;*调拨*")</f>
        <v>0</v>
      </c>
      <c r="R204" s="32">
        <f>SUMIFS(Sheet1!$F$5:$F$28252,Sheet1!$I$5:$I$28252,$B204,Sheet1!$L$5:$L$28252,$A204,Sheet1!$D$5:$D$28252,"优惠券",Sheet1!$E$5:$E$28252,"&lt;&gt;*调拨*")+SUMIFS(Sheet1!$F$5:$F$28252,Sheet1!$I$5:$I$28252,$B204,Sheet1!$L$5:$L$28252,$A204,Sheet1!$E$5:$E$28252,"*优惠券*",Sheet1!$D$5:$D$28252,"&lt;&gt;优惠券",Sheet1!$D$5:$D$28252,"&lt;&gt;内部转款",Sheet1!$D$5:$D$28252,"&lt;&gt;内部转账",Sheet1!$E$5:$E$28252,"&lt;&gt;*调拨*")</f>
        <v>0</v>
      </c>
      <c r="S204" s="32">
        <f>SUMIFS(Sheet1!$F$5:$F$28252,Sheet1!$I$5:$I$28252,$B204,Sheet1!$L$5:$L$28252,$A204,Sheet1!$D$5:$D$28252,"代金券",Sheet1!$E$5:$E$28252,"&lt;&gt;*调拨*")+SUMIFS(Sheet1!$F$5:$F$28252,Sheet1!$I$5:$I$28252,$B204,Sheet1!$L$5:$L$28252,$A204,Sheet1!$E$5:$E$28252,"*代金券*",Sheet1!$D$5:$D$28252,"&lt;&gt;代金券",Sheet1!$D$5:$D$28252,"&lt;&gt;内部转款",Sheet1!$D$5:$D$28252,"&lt;&gt;内部转账",Sheet1!$E$5:$E$28252,"&lt;&gt;*调拨*")</f>
        <v>0</v>
      </c>
      <c r="T204" s="32">
        <f>SUMIFS(Sheet1!$F$5:$F$28252,Sheet1!$I$5:$I$28252,$B204,Sheet1!$L$5:$L$28252,$A204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204,Sheet1!$L$5:$L$28252,$A204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204,Sheet1!$L$5:$L$28252,$A204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204,Sheet1!$L$5:$L$28252,$A204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4" s="32">
        <f>SUMIFS(Sheet1!$F$5:$F$28252,Sheet1!$I$5:$I$28252,$B204,Sheet1!$L$5:$L$28252,$A204,Sheet1!$E$5:$E$28252,"*调拨*")</f>
        <v>0</v>
      </c>
      <c r="V204" s="32">
        <f>SUMIFS(Sheet1!$F$5:$F$28252,Sheet1!$I$5:$I$28252,$B204,Sheet1!$L$5:$L$28252,$A204,Sheet1!$D$5:$D$28252,"储值",Sheet1!$E$5:$E$28252,"&lt;&gt;*调拨*")+SUMIFS(Sheet1!$F$5:$F$28252,Sheet1!$I$5:$I$28252,$B204,Sheet1!$L$5:$L$28252,$A204,Sheet1!$E$5:$E$28252,"*储值*",Sheet1!$D$5:$D$28252,"&lt;&gt;储值",Sheet1!$D$5:$D$28252,"&lt;&gt;内部转款",Sheet1!$D$5:$D$28252,"&lt;&gt;内部转账",Sheet1!$E$5:$E$28252,"&lt;&gt;*调拨*")</f>
        <v>0</v>
      </c>
      <c r="W204" s="32">
        <f>SUMIFS(Sheet1!$F$5:$F$28252,Sheet1!$I$5:$I$28252,$B204,Sheet1!$L$5:$L$28252,$A204,Sheet1!$D$5:$D$28252,"效期",Sheet1!$E$5:$E$28252,"&lt;&gt;*调拨*")+SUMIFS(Sheet1!$F$5:$F$28252,Sheet1!$I$5:$I$28252,$B204,Sheet1!$L$5:$L$28252,$A204,Sheet1!$E$5:$E$28252,"*效期*",Sheet1!$D$5:$D$28252,"&lt;&gt;效期",Sheet1!$D$5:$D$28252,"&lt;&gt;内部转款",Sheet1!$D$5:$D$28252,"&lt;&gt;内部转账",Sheet1!$E$5:$E$28252,"&lt;&gt;*调拨*")</f>
        <v>201.66</v>
      </c>
      <c r="X204" s="32">
        <f>SUMIFS(Sheet1!$F$5:$F$28252,Sheet1!$I$5:$I$28252,$B204,Sheet1!$L$5:$L$28252,$A204,Sheet1!$D$5:$D$28252,"内部转款",Sheet1!$E$5:$E$28252,"&lt;&gt;*调拨*")+SUMIFS(Sheet1!$F$5:$F$28252,Sheet1!$I$5:$I$28252,$B204,Sheet1!$L$5:$L$28252,$A204,Sheet1!$D$5:$D$28252,"内部转账",Sheet1!$E$5:$E$28252,"&lt;&gt;*调拨*")</f>
        <v>0</v>
      </c>
      <c r="Y204" s="32">
        <f t="shared" si="12"/>
        <v>0</v>
      </c>
      <c r="Z204" s="32">
        <f>SUMIFS(Sheet1!$F$5:$F$28252,Sheet1!$I$5:$I$28252,$B204,Sheet1!$L$5:$L$28252,$A204)</f>
        <v>39182.14</v>
      </c>
      <c r="AA204" s="32">
        <f>SUMIFS(Sheet1!$G$5:$G$28252,Sheet1!$I$5:$I$28252,$B204,Sheet1!$L$5:$L$28252,$A204,Sheet1!$D$5:$D$28252,"工资",Sheet1!$E$5:$E$28252,"&lt;&gt;*调拨*")+SUMIFS(Sheet1!$G$5:$G$28252,Sheet1!$I$5:$I$28252,$B204,Sheet1!$L$5:$L$28252,$A204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04" s="32">
        <f>SUMIFS(Sheet1!$G$5:$G$28252,Sheet1!$I$5:$I$28252,$B204,Sheet1!$L$5:$L$28252,$A204,Sheet1!$D$5:$D$28252,"水费",Sheet1!$E$5:$E$28252,"&lt;&gt;*调拨*")+SUMIFS(Sheet1!$G$5:$G$28252,Sheet1!$I$5:$I$28252,$B204,Sheet1!$L$5:$L$28252,$A204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4" s="32">
        <f>SUMIFS(Sheet1!$G$5:$G$28252,Sheet1!$I$5:$I$28252,$B204,Sheet1!$L$5:$L$28252,$A204,Sheet1!$D$5:$D$28252,"电费",Sheet1!$E$5:$E$28252,"&lt;&gt;*调拨*")+SUMIFS(Sheet1!$G$5:$G$28252,Sheet1!$I$5:$I$28252,$B204,Sheet1!$L$5:$L$28252,$A204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4" s="32">
        <f>SUMIFS(Sheet1!$G$5:$G$28252,Sheet1!$I$5:$I$28252,$B204,Sheet1!$L$5:$L$28252,$A204,Sheet1!$D$5:$D$28252,"宽带费",Sheet1!$E$5:$E$28252,"&lt;&gt;*调拨*")+SUMIFS(Sheet1!$G$5:$G$28252,Sheet1!$I$5:$I$28252,$B204,Sheet1!$L$5:$L$28252,$A204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4" s="32">
        <f>SUMIFS(Sheet1!$G$5:$G$28252,Sheet1!$I$5:$I$28252,$B204,Sheet1!$L$5:$L$28252,$A204,Sheet1!$D$5:$D$28252,"办公费",Sheet1!$E$5:$E$28252,"&lt;&gt;*调拨*")+SUMIFS(Sheet1!$G$5:$G$28252,Sheet1!$I$5:$I$28252,$B204,Sheet1!$L$5:$L$28252,$A204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4" s="32">
        <f>SUMIFS(Sheet1!$G$5:$G$28252,Sheet1!$I$5:$I$28252,$B204,Sheet1!$L$5:$L$28252,$A204,Sheet1!$D$5:$D$28252,"话费",Sheet1!$E$5:$E$28252,"&lt;&gt;*调拨*")+SUMIFS(Sheet1!$G$5:$G$28252,Sheet1!$I$5:$I$28252,$B204,Sheet1!$L$5:$L$28252,$A204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4" s="32">
        <f>SUMIFS(Sheet1!$G$5:$G$28252,Sheet1!$I$5:$I$28252,$B204,Sheet1!$L$5:$L$28252,$A204,Sheet1!$D$5:$D$28252,"房租",Sheet1!$E$5:$E$28252,"&lt;&gt;*调拨*")+SUMIFS(Sheet1!$G$5:$G$28252,Sheet1!$I$5:$I$28252,$B204,Sheet1!$L$5:$L$28252,$A204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04" s="32">
        <f>SUMIFS(Sheet1!$G$5:$G$28252,Sheet1!$I$5:$I$28252,$B204,Sheet1!$L$5:$L$28252,$A204,Sheet1!$E$5:$E$28252,"*调拨*")</f>
        <v>0</v>
      </c>
      <c r="AI204" s="32">
        <f>SUMIFS(Sheet1!$G$5:$G$28252,Sheet1!$I$5:$I$28252,$B204,Sheet1!$L$5:$L$28252,$A204,Sheet1!$D$5:$D$28252,"内部转款",Sheet1!$E$5:$E$28252,"&lt;&gt;*调拨*")+SUMIFS(Sheet1!$G$5:$G$28252,Sheet1!$I$5:$I$28252,$B204,Sheet1!$L$5:$L$28252,$A204,Sheet1!$D$5:$D$28252,"内部转账",Sheet1!$E$5:$E$28252,"&lt;&gt;*调拨*")</f>
        <v>0</v>
      </c>
      <c r="AJ204" s="32">
        <f t="shared" si="13"/>
        <v>3879.64</v>
      </c>
      <c r="AK204" s="32">
        <f>SUMIFS(Sheet1!$G$5:$G$28252,Sheet1!$I$5:$I$28252,$B204,Sheet1!$L$5:$L$28252,$A204)</f>
        <v>3879.64</v>
      </c>
      <c r="AL204" s="32">
        <f t="shared" si="14"/>
        <v>35302.5</v>
      </c>
    </row>
    <row r="205" ht="16.5" spans="1:38">
      <c r="A205" s="30">
        <v>202603</v>
      </c>
      <c r="B205" s="31" t="s">
        <v>80</v>
      </c>
      <c r="C205" s="32">
        <f>SUMIFS(Sheet1!$F$5:$F$28252,Sheet1!$I$5:$I$28252,$B205,Sheet1!$L$5:$L$28252,$A205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7378.47</v>
      </c>
      <c r="D205" s="32">
        <f>SUMIFS(Sheet1!$F$5:$F$28252,Sheet1!$I$5:$I$28252,$B205,Sheet1!$L$5:$L$28252,$A205,Sheet1!$D$5:$D$28252,"医保即时拨付",Sheet1!$E$5:$E$28252,"&lt;&gt;*调拨*")+SUMIFS(Sheet1!$F$5:$F$28252,Sheet1!$I$5:$I$28252,$B205,Sheet1!$L$5:$L$28252,$A205,Sheet1!$E$5:$E$28252,"*医保即时拨付*",Sheet1!$D$5:$D$28252,"&lt;&gt;医保即时拨付",Sheet1!$D$5:$D$28252,"&lt;&gt;内部转款",Sheet1!$D$5:$D$28252,"&lt;&gt;内部转账",Sheet1!$E$5:$E$28252,"&lt;&gt;*调拨*")</f>
        <v>3562.29</v>
      </c>
      <c r="E205" s="32">
        <f>SUMIFS(Sheet1!$F$5:$F$28252,Sheet1!$I$5:$I$28252,$B205,Sheet1!$L$5:$L$28252,$A205,Sheet1!$D$5:$D$28252,"医保",Sheet1!$E$5:$E$28252,"&lt;&gt;*调拨*",Sheet1!$E$5:$E$28252,"&lt;&gt;*医保即时拨付*")+SUMIFS(Sheet1!$F$5:$F$28252,Sheet1!$I$5:$I$28252,$B205,Sheet1!$L$5:$L$28252,$A205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3664.82</v>
      </c>
      <c r="F205" s="32">
        <f>SUMIFS(Sheet1!$F$5:$F$28252,Sheet1!$I$5:$I$28252,$B205,Sheet1!$L$5:$L$28252,$A205,Sheet1!$D$5:$D$28252,"聚合",Sheet1!$E$5:$E$28252,"&lt;&gt;*调拨*")+SUMIFS(Sheet1!$F$5:$F$28252,Sheet1!$I$5:$I$28252,$B205,Sheet1!$L$5:$L$28252,$A205,Sheet1!$E$5:$E$28252,"*聚合*",Sheet1!$D$5:$D$28252,"&lt;&gt;聚合",Sheet1!$D$5:$D$28252,"&lt;&gt;内部转款",Sheet1!$D$5:$D$28252,"&lt;&gt;内部转账",Sheet1!$E$5:$E$28252,"&lt;&gt;*调拨*")</f>
        <v>18126.21</v>
      </c>
      <c r="G205" s="32">
        <f>SUMIFS(Sheet1!$F$5:$F$28252,Sheet1!$I$5:$I$28252,$B205,Sheet1!$L$5:$L$28252,$A205,Sheet1!$D$5:$D$28252,"24小时微信",Sheet1!$E$5:$E$28252,"&lt;&gt;*调拨*")+SUMIFS(Sheet1!$F$5:$F$28252,Sheet1!$I$5:$I$28252,$B205,Sheet1!$L$5:$L$28252,$A205,Sheet1!$E$5:$E$28252,"*24小时微信*",Sheet1!$D$5:$D$28252,"&lt;&gt;24小时微信",Sheet1!$D$5:$D$28252,"&lt;&gt;内部转款",Sheet1!$D$5:$D$28252,"&lt;&gt;内部转账",Sheet1!$E$5:$E$28252,"&lt;&gt;*调拨*")</f>
        <v>0</v>
      </c>
      <c r="H205" s="32">
        <f>SUMIFS(Sheet1!$F$5:$F$28252,Sheet1!$I$5:$I$28252,$B205,Sheet1!$L$5:$L$28252,$A205,Sheet1!$D$5:$D$28252,"美团",Sheet1!$E$5:$E$28252,"&lt;&gt;*调拨*")+SUMIFS(Sheet1!$F$5:$F$28252,Sheet1!$I$5:$I$28252,$B205,Sheet1!$L$5:$L$28252,$A205,Sheet1!$E$5:$E$28252,"*美团*",Sheet1!$D$5:$D$28252,"&lt;&gt;美团",Sheet1!$D$5:$D$28252,"&lt;&gt;内部转款",Sheet1!$D$5:$D$28252,"&lt;&gt;内部转账",Sheet1!$E$5:$E$28252,"&lt;&gt;*调拨*")</f>
        <v>159.14</v>
      </c>
      <c r="I205" s="32">
        <f>SUMIFS(Sheet1!$F$5:$F$28252,Sheet1!$I$5:$I$28252,$B205,Sheet1!$L$5:$L$28252,$A205,Sheet1!$D$5:$D$28252,"饿了么",Sheet1!$E$5:$E$28252,"&lt;&gt;*调拨*")+SUMIFS(Sheet1!$F$5:$F$28252,Sheet1!$I$5:$I$28252,$B205,Sheet1!$L$5:$L$28252,$A205,Sheet1!$E$5:$E$28252,"*饿了么*",Sheet1!$D$5:$D$28252,"&lt;&gt;饿了么",Sheet1!$D$5:$D$28252,"&lt;&gt;内部转款",Sheet1!$D$5:$D$28252,"&lt;&gt;内部转账",Sheet1!$E$5:$E$28252,"&lt;&gt;*调拨*")</f>
        <v>0</v>
      </c>
      <c r="J205" s="32">
        <f>SUMIFS(Sheet1!$F$5:$F$28252,Sheet1!$I$5:$I$28252,$B205,Sheet1!$L$5:$L$28252,$A205,Sheet1!$D$5:$D$28252,"健E卡",Sheet1!$E$5:$E$28252,"&lt;&gt;*调拨*")+SUMIFS(Sheet1!$F$5:$F$28252,Sheet1!$I$5:$I$28252,$B205,Sheet1!$L$5:$L$28252,$A205,Sheet1!$E$5:$E$28252,"*健E卡*",Sheet1!$D$5:$D$28252,"&lt;&gt;健E卡",Sheet1!$D$5:$D$28252,"&lt;&gt;内部转款",Sheet1!$D$5:$D$28252,"&lt;&gt;内部转账",Sheet1!$E$5:$E$28252,"&lt;&gt;*调拨*")</f>
        <v>0</v>
      </c>
      <c r="K205" s="32">
        <f>SUMIFS(Sheet1!$F$5:$F$28252,Sheet1!$I$5:$I$28252,$B205,Sheet1!$L$5:$L$28252,$A205,Sheet1!$D$5:$D$28252,"抖音",Sheet1!$E$5:$E$28252,"&lt;&gt;*调拨*")+SUMIFS(Sheet1!$F$5:$F$28252,Sheet1!$I$5:$I$28252,$B205,Sheet1!$L$5:$L$28252,$A205,Sheet1!$E$5:$E$28252,"*抖音*",Sheet1!$D$5:$D$28252,"&lt;&gt;抖音",Sheet1!$D$5:$D$28252,"&lt;&gt;内部转款",Sheet1!$D$5:$D$28252,"&lt;&gt;内部转账",Sheet1!$E$5:$E$28252,"&lt;&gt;*调拨*")</f>
        <v>0</v>
      </c>
      <c r="L205" s="32">
        <f>SUMIFS(Sheet1!$F$5:$F$28252,Sheet1!$I$5:$I$28252,$B205,Sheet1!$L$5:$L$28252,$A205,Sheet1!$D$5:$D$28252,"医卡通",Sheet1!$E$5:$E$28252,"&lt;&gt;*调拨*")+SUMIFS(Sheet1!$F$5:$F$28252,Sheet1!$I$5:$I$28252,$B205,Sheet1!$L$5:$L$28252,$A205,Sheet1!$E$5:$E$28252,"*医卡通*",Sheet1!$D$5:$D$28252,"&lt;&gt;医卡通",Sheet1!$D$5:$D$28252,"&lt;&gt;内部转款",Sheet1!$D$5:$D$28252,"&lt;&gt;内部转账",Sheet1!$E$5:$E$28252,"&lt;&gt;*调拨*")</f>
        <v>0</v>
      </c>
      <c r="M205" s="32">
        <f>SUMIFS(Sheet1!$F$5:$F$28252,Sheet1!$I$5:$I$28252,$B205,Sheet1!$L$5:$L$28252,$A205,Sheet1!$D$5:$D$28252,"企健网",Sheet1!$E$5:$E$28252,"&lt;&gt;*调拨*")+SUMIFS(Sheet1!$F$5:$F$28252,Sheet1!$I$5:$I$28252,$B205,Sheet1!$L$5:$L$28252,$A205,Sheet1!$E$5:$E$28252,"*企健网*",Sheet1!$D$5:$D$28252,"&lt;&gt;企健网",Sheet1!$D$5:$D$28252,"&lt;&gt;内部转款",Sheet1!$D$5:$D$28252,"&lt;&gt;内部转账",Sheet1!$E$5:$E$28252,"&lt;&gt;*调拨*")</f>
        <v>0</v>
      </c>
      <c r="N205" s="32">
        <f>SUMIFS(Sheet1!$F$5:$F$28252,Sheet1!$I$5:$I$28252,$B205,Sheet1!$L$5:$L$28252,$A205,Sheet1!$D$5:$D$28252,"银联",Sheet1!$E$5:$E$28252,"&lt;&gt;*调拨*")+SUMIFS(Sheet1!$F$5:$F$28252,Sheet1!$I$5:$I$28252,$B205,Sheet1!$L$5:$L$28252,$A205,Sheet1!$E$5:$E$28252,"*银联*",Sheet1!$D$5:$D$28252,"&lt;&gt;银联",Sheet1!$D$5:$D$28252,"&lt;&gt;内部转款",Sheet1!$D$5:$D$28252,"&lt;&gt;内部转账",Sheet1!$E$5:$E$28252,"&lt;&gt;*调拨*")</f>
        <v>0</v>
      </c>
      <c r="O205" s="32">
        <f>SUMIFS(Sheet1!$F$5:$F$28252,Sheet1!$I$5:$I$28252,$B205,Sheet1!$L$5:$L$28252,$A205,Sheet1!$D$5:$D$28252,"京东",Sheet1!$E$5:$E$28252,"&lt;&gt;*调拨*")+SUMIFS(Sheet1!$F$5:$F$28252,Sheet1!$I$5:$I$28252,$B205,Sheet1!$L$5:$L$28252,$A205,Sheet1!$E$5:$E$28252,"*京东*",Sheet1!$D$5:$D$28252,"&lt;&gt;京东",Sheet1!$D$5:$D$28252,"&lt;&gt;内部转款",Sheet1!$D$5:$D$28252,"&lt;&gt;内部转账",Sheet1!$E$5:$E$28252,"&lt;&gt;*调拨*")</f>
        <v>0</v>
      </c>
      <c r="P205" s="32">
        <f>SUMIFS(Sheet1!$F$5:$F$28252,Sheet1!$I$5:$I$28252,$B205,Sheet1!$L$5:$L$28252,$A205,Sheet1!$D$5:$D$28252,"药机微信",Sheet1!$E$5:$E$28252,"&lt;&gt;*调拨*")+SUMIFS(Sheet1!$F$5:$F$28252,Sheet1!$I$5:$I$28252,$B205,Sheet1!$L$5:$L$28252,$A205,Sheet1!$E$5:$E$28252,"*药机微信*",Sheet1!$D$5:$D$28252,"&lt;&gt;药机微信",Sheet1!$D$5:$D$28252,"&lt;&gt;内部转款",Sheet1!$D$5:$D$28252,"&lt;&gt;内部转账",Sheet1!$E$5:$E$28252,"&lt;&gt;*调拨*")</f>
        <v>0</v>
      </c>
      <c r="Q205" s="32">
        <f>SUMIFS(Sheet1!$F$5:$F$28252,Sheet1!$I$5:$I$28252,$B205,Sheet1!$L$5:$L$28252,$A205,Sheet1!$D$5:$D$28252,"亲情卡",Sheet1!$E$5:$E$28252,"&lt;&gt;*调拨*")+SUMIFS(Sheet1!$F$5:$F$28252,Sheet1!$I$5:$I$28252,$B205,Sheet1!$L$5:$L$28252,$A205,Sheet1!$E$5:$E$28252,"*亲情卡*",Sheet1!$D$5:$D$28252,"&lt;&gt;亲情卡",Sheet1!$D$5:$D$28252,"&lt;&gt;内部转款",Sheet1!$D$5:$D$28252,"&lt;&gt;内部转账",Sheet1!$E$5:$E$28252,"&lt;&gt;*调拨*")</f>
        <v>0</v>
      </c>
      <c r="R205" s="32">
        <f>SUMIFS(Sheet1!$F$5:$F$28252,Sheet1!$I$5:$I$28252,$B205,Sheet1!$L$5:$L$28252,$A205,Sheet1!$D$5:$D$28252,"优惠券",Sheet1!$E$5:$E$28252,"&lt;&gt;*调拨*")+SUMIFS(Sheet1!$F$5:$F$28252,Sheet1!$I$5:$I$28252,$B205,Sheet1!$L$5:$L$28252,$A205,Sheet1!$E$5:$E$28252,"*优惠券*",Sheet1!$D$5:$D$28252,"&lt;&gt;优惠券",Sheet1!$D$5:$D$28252,"&lt;&gt;内部转款",Sheet1!$D$5:$D$28252,"&lt;&gt;内部转账",Sheet1!$E$5:$E$28252,"&lt;&gt;*调拨*")</f>
        <v>0</v>
      </c>
      <c r="S205" s="32">
        <f>SUMIFS(Sheet1!$F$5:$F$28252,Sheet1!$I$5:$I$28252,$B205,Sheet1!$L$5:$L$28252,$A205,Sheet1!$D$5:$D$28252,"代金券",Sheet1!$E$5:$E$28252,"&lt;&gt;*调拨*")+SUMIFS(Sheet1!$F$5:$F$28252,Sheet1!$I$5:$I$28252,$B205,Sheet1!$L$5:$L$28252,$A205,Sheet1!$E$5:$E$28252,"*代金券*",Sheet1!$D$5:$D$28252,"&lt;&gt;代金券",Sheet1!$D$5:$D$28252,"&lt;&gt;内部转款",Sheet1!$D$5:$D$28252,"&lt;&gt;内部转账",Sheet1!$E$5:$E$28252,"&lt;&gt;*调拨*")</f>
        <v>0</v>
      </c>
      <c r="T205" s="32">
        <f>SUMIFS(Sheet1!$F$5:$F$28252,Sheet1!$I$5:$I$28252,$B205,Sheet1!$L$5:$L$28252,$A205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205,Sheet1!$L$5:$L$28252,$A205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205,Sheet1!$L$5:$L$28252,$A205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205,Sheet1!$L$5:$L$28252,$A205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5" s="32">
        <f>SUMIFS(Sheet1!$F$5:$F$28252,Sheet1!$I$5:$I$28252,$B205,Sheet1!$L$5:$L$28252,$A205,Sheet1!$E$5:$E$28252,"*调拨*")</f>
        <v>0</v>
      </c>
      <c r="V205" s="32">
        <f>SUMIFS(Sheet1!$F$5:$F$28252,Sheet1!$I$5:$I$28252,$B205,Sheet1!$L$5:$L$28252,$A205,Sheet1!$D$5:$D$28252,"储值",Sheet1!$E$5:$E$28252,"&lt;&gt;*调拨*")+SUMIFS(Sheet1!$F$5:$F$28252,Sheet1!$I$5:$I$28252,$B205,Sheet1!$L$5:$L$28252,$A205,Sheet1!$E$5:$E$28252,"*储值*",Sheet1!$D$5:$D$28252,"&lt;&gt;储值",Sheet1!$D$5:$D$28252,"&lt;&gt;内部转款",Sheet1!$D$5:$D$28252,"&lt;&gt;内部转账",Sheet1!$E$5:$E$28252,"&lt;&gt;*调拨*")</f>
        <v>0</v>
      </c>
      <c r="W205" s="32">
        <f>SUMIFS(Sheet1!$F$5:$F$28252,Sheet1!$I$5:$I$28252,$B205,Sheet1!$L$5:$L$28252,$A205,Sheet1!$D$5:$D$28252,"效期",Sheet1!$E$5:$E$28252,"&lt;&gt;*调拨*")+SUMIFS(Sheet1!$F$5:$F$28252,Sheet1!$I$5:$I$28252,$B205,Sheet1!$L$5:$L$28252,$A205,Sheet1!$E$5:$E$28252,"*效期*",Sheet1!$D$5:$D$28252,"&lt;&gt;效期",Sheet1!$D$5:$D$28252,"&lt;&gt;内部转款",Sheet1!$D$5:$D$28252,"&lt;&gt;内部转账",Sheet1!$E$5:$E$28252,"&lt;&gt;*调拨*")</f>
        <v>14.7</v>
      </c>
      <c r="X205" s="32">
        <f>SUMIFS(Sheet1!$F$5:$F$28252,Sheet1!$I$5:$I$28252,$B205,Sheet1!$L$5:$L$28252,$A205,Sheet1!$D$5:$D$28252,"内部转款",Sheet1!$E$5:$E$28252,"&lt;&gt;*调拨*")+SUMIFS(Sheet1!$F$5:$F$28252,Sheet1!$I$5:$I$28252,$B205,Sheet1!$L$5:$L$28252,$A205,Sheet1!$D$5:$D$28252,"内部转账",Sheet1!$E$5:$E$28252,"&lt;&gt;*调拨*")</f>
        <v>0</v>
      </c>
      <c r="Y205" s="32">
        <f t="shared" si="12"/>
        <v>0</v>
      </c>
      <c r="Z205" s="32">
        <f>SUMIFS(Sheet1!$F$5:$F$28252,Sheet1!$I$5:$I$28252,$B205,Sheet1!$L$5:$L$28252,$A205)</f>
        <v>32905.63</v>
      </c>
      <c r="AA205" s="32">
        <f>SUMIFS(Sheet1!$G$5:$G$28252,Sheet1!$I$5:$I$28252,$B205,Sheet1!$L$5:$L$28252,$A205,Sheet1!$D$5:$D$28252,"工资",Sheet1!$E$5:$E$28252,"&lt;&gt;*调拨*")+SUMIFS(Sheet1!$G$5:$G$28252,Sheet1!$I$5:$I$28252,$B205,Sheet1!$L$5:$L$28252,$A205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3312.17</v>
      </c>
      <c r="AB205" s="32">
        <f>SUMIFS(Sheet1!$G$5:$G$28252,Sheet1!$I$5:$I$28252,$B205,Sheet1!$L$5:$L$28252,$A205,Sheet1!$D$5:$D$28252,"水费",Sheet1!$E$5:$E$28252,"&lt;&gt;*调拨*")+SUMIFS(Sheet1!$G$5:$G$28252,Sheet1!$I$5:$I$28252,$B205,Sheet1!$L$5:$L$28252,$A205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5" s="32">
        <f>SUMIFS(Sheet1!$G$5:$G$28252,Sheet1!$I$5:$I$28252,$B205,Sheet1!$L$5:$L$28252,$A205,Sheet1!$D$5:$D$28252,"电费",Sheet1!$E$5:$E$28252,"&lt;&gt;*调拨*")+SUMIFS(Sheet1!$G$5:$G$28252,Sheet1!$I$5:$I$28252,$B205,Sheet1!$L$5:$L$28252,$A205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5" s="32">
        <f>SUMIFS(Sheet1!$G$5:$G$28252,Sheet1!$I$5:$I$28252,$B205,Sheet1!$L$5:$L$28252,$A205,Sheet1!$D$5:$D$28252,"宽带费",Sheet1!$E$5:$E$28252,"&lt;&gt;*调拨*")+SUMIFS(Sheet1!$G$5:$G$28252,Sheet1!$I$5:$I$28252,$B205,Sheet1!$L$5:$L$28252,$A205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5" s="32">
        <f>SUMIFS(Sheet1!$G$5:$G$28252,Sheet1!$I$5:$I$28252,$B205,Sheet1!$L$5:$L$28252,$A205,Sheet1!$D$5:$D$28252,"办公费",Sheet1!$E$5:$E$28252,"&lt;&gt;*调拨*")+SUMIFS(Sheet1!$G$5:$G$28252,Sheet1!$I$5:$I$28252,$B205,Sheet1!$L$5:$L$28252,$A205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5" s="32">
        <f>SUMIFS(Sheet1!$G$5:$G$28252,Sheet1!$I$5:$I$28252,$B205,Sheet1!$L$5:$L$28252,$A205,Sheet1!$D$5:$D$28252,"话费",Sheet1!$E$5:$E$28252,"&lt;&gt;*调拨*")+SUMIFS(Sheet1!$G$5:$G$28252,Sheet1!$I$5:$I$28252,$B205,Sheet1!$L$5:$L$28252,$A205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5" s="32">
        <f>SUMIFS(Sheet1!$G$5:$G$28252,Sheet1!$I$5:$I$28252,$B205,Sheet1!$L$5:$L$28252,$A205,Sheet1!$D$5:$D$28252,"房租",Sheet1!$E$5:$E$28252,"&lt;&gt;*调拨*")+SUMIFS(Sheet1!$G$5:$G$28252,Sheet1!$I$5:$I$28252,$B205,Sheet1!$L$5:$L$28252,$A205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05" s="32">
        <f>SUMIFS(Sheet1!$G$5:$G$28252,Sheet1!$I$5:$I$28252,$B205,Sheet1!$L$5:$L$28252,$A205,Sheet1!$E$5:$E$28252,"*调拨*")</f>
        <v>0</v>
      </c>
      <c r="AI205" s="32">
        <f>SUMIFS(Sheet1!$G$5:$G$28252,Sheet1!$I$5:$I$28252,$B205,Sheet1!$L$5:$L$28252,$A205,Sheet1!$D$5:$D$28252,"内部转款",Sheet1!$E$5:$E$28252,"&lt;&gt;*调拨*")+SUMIFS(Sheet1!$G$5:$G$28252,Sheet1!$I$5:$I$28252,$B205,Sheet1!$L$5:$L$28252,$A205,Sheet1!$D$5:$D$28252,"内部转账",Sheet1!$E$5:$E$28252,"&lt;&gt;*调拨*")</f>
        <v>0</v>
      </c>
      <c r="AJ205" s="32">
        <f t="shared" si="13"/>
        <v>0</v>
      </c>
      <c r="AK205" s="32">
        <f>SUMIFS(Sheet1!$G$5:$G$28252,Sheet1!$I$5:$I$28252,$B205,Sheet1!$L$5:$L$28252,$A205)</f>
        <v>3312.17</v>
      </c>
      <c r="AL205" s="32">
        <f t="shared" si="14"/>
        <v>29593.46</v>
      </c>
    </row>
    <row r="206" ht="16.5" spans="1:38">
      <c r="A206" s="30">
        <v>202603</v>
      </c>
      <c r="B206" s="31" t="s">
        <v>196</v>
      </c>
      <c r="C206" s="32">
        <f>SUMIFS(Sheet1!$F$5:$F$28252,Sheet1!$I$5:$I$28252,$B206,Sheet1!$L$5:$L$28252,$A206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22932.2</v>
      </c>
      <c r="D206" s="32">
        <f>SUMIFS(Sheet1!$F$5:$F$28252,Sheet1!$I$5:$I$28252,$B206,Sheet1!$L$5:$L$28252,$A206,Sheet1!$D$5:$D$28252,"医保即时拨付",Sheet1!$E$5:$E$28252,"&lt;&gt;*调拨*")+SUMIFS(Sheet1!$F$5:$F$28252,Sheet1!$I$5:$I$28252,$B206,Sheet1!$L$5:$L$28252,$A206,Sheet1!$E$5:$E$28252,"*医保即时拨付*",Sheet1!$D$5:$D$28252,"&lt;&gt;医保即时拨付",Sheet1!$D$5:$D$28252,"&lt;&gt;内部转款",Sheet1!$D$5:$D$28252,"&lt;&gt;内部转账",Sheet1!$E$5:$E$28252,"&lt;&gt;*调拨*")</f>
        <v>899.68</v>
      </c>
      <c r="E206" s="32">
        <f>SUMIFS(Sheet1!$F$5:$F$28252,Sheet1!$I$5:$I$28252,$B206,Sheet1!$L$5:$L$28252,$A206,Sheet1!$D$5:$D$28252,"医保",Sheet1!$E$5:$E$28252,"&lt;&gt;*调拨*",Sheet1!$E$5:$E$28252,"&lt;&gt;*医保即时拨付*")+SUMIFS(Sheet1!$F$5:$F$28252,Sheet1!$I$5:$I$28252,$B206,Sheet1!$L$5:$L$28252,$A206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1905.23</v>
      </c>
      <c r="F206" s="32">
        <f>SUMIFS(Sheet1!$F$5:$F$28252,Sheet1!$I$5:$I$28252,$B206,Sheet1!$L$5:$L$28252,$A206,Sheet1!$D$5:$D$28252,"聚合",Sheet1!$E$5:$E$28252,"&lt;&gt;*调拨*")+SUMIFS(Sheet1!$F$5:$F$28252,Sheet1!$I$5:$I$28252,$B206,Sheet1!$L$5:$L$28252,$A206,Sheet1!$E$5:$E$28252,"*聚合*",Sheet1!$D$5:$D$28252,"&lt;&gt;聚合",Sheet1!$D$5:$D$28252,"&lt;&gt;内部转款",Sheet1!$D$5:$D$28252,"&lt;&gt;内部转账",Sheet1!$E$5:$E$28252,"&lt;&gt;*调拨*")</f>
        <v>10115.37</v>
      </c>
      <c r="G206" s="32">
        <f>SUMIFS(Sheet1!$F$5:$F$28252,Sheet1!$I$5:$I$28252,$B206,Sheet1!$L$5:$L$28252,$A206,Sheet1!$D$5:$D$28252,"24小时微信",Sheet1!$E$5:$E$28252,"&lt;&gt;*调拨*")+SUMIFS(Sheet1!$F$5:$F$28252,Sheet1!$I$5:$I$28252,$B206,Sheet1!$L$5:$L$28252,$A206,Sheet1!$E$5:$E$28252,"*24小时微信*",Sheet1!$D$5:$D$28252,"&lt;&gt;24小时微信",Sheet1!$D$5:$D$28252,"&lt;&gt;内部转款",Sheet1!$D$5:$D$28252,"&lt;&gt;内部转账",Sheet1!$E$5:$E$28252,"&lt;&gt;*调拨*")</f>
        <v>0</v>
      </c>
      <c r="H206" s="32">
        <f>SUMIFS(Sheet1!$F$5:$F$28252,Sheet1!$I$5:$I$28252,$B206,Sheet1!$L$5:$L$28252,$A206,Sheet1!$D$5:$D$28252,"美团",Sheet1!$E$5:$E$28252,"&lt;&gt;*调拨*")+SUMIFS(Sheet1!$F$5:$F$28252,Sheet1!$I$5:$I$28252,$B206,Sheet1!$L$5:$L$28252,$A206,Sheet1!$E$5:$E$28252,"*美团*",Sheet1!$D$5:$D$28252,"&lt;&gt;美团",Sheet1!$D$5:$D$28252,"&lt;&gt;内部转款",Sheet1!$D$5:$D$28252,"&lt;&gt;内部转账",Sheet1!$E$5:$E$28252,"&lt;&gt;*调拨*")</f>
        <v>0</v>
      </c>
      <c r="I206" s="32">
        <f>SUMIFS(Sheet1!$F$5:$F$28252,Sheet1!$I$5:$I$28252,$B206,Sheet1!$L$5:$L$28252,$A206,Sheet1!$D$5:$D$28252,"饿了么",Sheet1!$E$5:$E$28252,"&lt;&gt;*调拨*")+SUMIFS(Sheet1!$F$5:$F$28252,Sheet1!$I$5:$I$28252,$B206,Sheet1!$L$5:$L$28252,$A206,Sheet1!$E$5:$E$28252,"*饿了么*",Sheet1!$D$5:$D$28252,"&lt;&gt;饿了么",Sheet1!$D$5:$D$28252,"&lt;&gt;内部转款",Sheet1!$D$5:$D$28252,"&lt;&gt;内部转账",Sheet1!$E$5:$E$28252,"&lt;&gt;*调拨*")</f>
        <v>0</v>
      </c>
      <c r="J206" s="32">
        <f>SUMIFS(Sheet1!$F$5:$F$28252,Sheet1!$I$5:$I$28252,$B206,Sheet1!$L$5:$L$28252,$A206,Sheet1!$D$5:$D$28252,"健E卡",Sheet1!$E$5:$E$28252,"&lt;&gt;*调拨*")+SUMIFS(Sheet1!$F$5:$F$28252,Sheet1!$I$5:$I$28252,$B206,Sheet1!$L$5:$L$28252,$A206,Sheet1!$E$5:$E$28252,"*健E卡*",Sheet1!$D$5:$D$28252,"&lt;&gt;健E卡",Sheet1!$D$5:$D$28252,"&lt;&gt;内部转款",Sheet1!$D$5:$D$28252,"&lt;&gt;内部转账",Sheet1!$E$5:$E$28252,"&lt;&gt;*调拨*")</f>
        <v>0</v>
      </c>
      <c r="K206" s="32">
        <f>SUMIFS(Sheet1!$F$5:$F$28252,Sheet1!$I$5:$I$28252,$B206,Sheet1!$L$5:$L$28252,$A206,Sheet1!$D$5:$D$28252,"抖音",Sheet1!$E$5:$E$28252,"&lt;&gt;*调拨*")+SUMIFS(Sheet1!$F$5:$F$28252,Sheet1!$I$5:$I$28252,$B206,Sheet1!$L$5:$L$28252,$A206,Sheet1!$E$5:$E$28252,"*抖音*",Sheet1!$D$5:$D$28252,"&lt;&gt;抖音",Sheet1!$D$5:$D$28252,"&lt;&gt;内部转款",Sheet1!$D$5:$D$28252,"&lt;&gt;内部转账",Sheet1!$E$5:$E$28252,"&lt;&gt;*调拨*")</f>
        <v>0</v>
      </c>
      <c r="L206" s="32">
        <f>SUMIFS(Sheet1!$F$5:$F$28252,Sheet1!$I$5:$I$28252,$B206,Sheet1!$L$5:$L$28252,$A206,Sheet1!$D$5:$D$28252,"医卡通",Sheet1!$E$5:$E$28252,"&lt;&gt;*调拨*")+SUMIFS(Sheet1!$F$5:$F$28252,Sheet1!$I$5:$I$28252,$B206,Sheet1!$L$5:$L$28252,$A206,Sheet1!$E$5:$E$28252,"*医卡通*",Sheet1!$D$5:$D$28252,"&lt;&gt;医卡通",Sheet1!$D$5:$D$28252,"&lt;&gt;内部转款",Sheet1!$D$5:$D$28252,"&lt;&gt;内部转账",Sheet1!$E$5:$E$28252,"&lt;&gt;*调拨*")</f>
        <v>0</v>
      </c>
      <c r="M206" s="32">
        <f>SUMIFS(Sheet1!$F$5:$F$28252,Sheet1!$I$5:$I$28252,$B206,Sheet1!$L$5:$L$28252,$A206,Sheet1!$D$5:$D$28252,"企健网",Sheet1!$E$5:$E$28252,"&lt;&gt;*调拨*")+SUMIFS(Sheet1!$F$5:$F$28252,Sheet1!$I$5:$I$28252,$B206,Sheet1!$L$5:$L$28252,$A206,Sheet1!$E$5:$E$28252,"*企健网*",Sheet1!$D$5:$D$28252,"&lt;&gt;企健网",Sheet1!$D$5:$D$28252,"&lt;&gt;内部转款",Sheet1!$D$5:$D$28252,"&lt;&gt;内部转账",Sheet1!$E$5:$E$28252,"&lt;&gt;*调拨*")</f>
        <v>0</v>
      </c>
      <c r="N206" s="32">
        <f>SUMIFS(Sheet1!$F$5:$F$28252,Sheet1!$I$5:$I$28252,$B206,Sheet1!$L$5:$L$28252,$A206,Sheet1!$D$5:$D$28252,"银联",Sheet1!$E$5:$E$28252,"&lt;&gt;*调拨*")+SUMIFS(Sheet1!$F$5:$F$28252,Sheet1!$I$5:$I$28252,$B206,Sheet1!$L$5:$L$28252,$A206,Sheet1!$E$5:$E$28252,"*银联*",Sheet1!$D$5:$D$28252,"&lt;&gt;银联",Sheet1!$D$5:$D$28252,"&lt;&gt;内部转款",Sheet1!$D$5:$D$28252,"&lt;&gt;内部转账",Sheet1!$E$5:$E$28252,"&lt;&gt;*调拨*")</f>
        <v>0</v>
      </c>
      <c r="O206" s="32">
        <f>SUMIFS(Sheet1!$F$5:$F$28252,Sheet1!$I$5:$I$28252,$B206,Sheet1!$L$5:$L$28252,$A206,Sheet1!$D$5:$D$28252,"京东",Sheet1!$E$5:$E$28252,"&lt;&gt;*调拨*")+SUMIFS(Sheet1!$F$5:$F$28252,Sheet1!$I$5:$I$28252,$B206,Sheet1!$L$5:$L$28252,$A206,Sheet1!$E$5:$E$28252,"*京东*",Sheet1!$D$5:$D$28252,"&lt;&gt;京东",Sheet1!$D$5:$D$28252,"&lt;&gt;内部转款",Sheet1!$D$5:$D$28252,"&lt;&gt;内部转账",Sheet1!$E$5:$E$28252,"&lt;&gt;*调拨*")</f>
        <v>0</v>
      </c>
      <c r="P206" s="32">
        <f>SUMIFS(Sheet1!$F$5:$F$28252,Sheet1!$I$5:$I$28252,$B206,Sheet1!$L$5:$L$28252,$A206,Sheet1!$D$5:$D$28252,"药机微信",Sheet1!$E$5:$E$28252,"&lt;&gt;*调拨*")+SUMIFS(Sheet1!$F$5:$F$28252,Sheet1!$I$5:$I$28252,$B206,Sheet1!$L$5:$L$28252,$A206,Sheet1!$E$5:$E$28252,"*药机微信*",Sheet1!$D$5:$D$28252,"&lt;&gt;药机微信",Sheet1!$D$5:$D$28252,"&lt;&gt;内部转款",Sheet1!$D$5:$D$28252,"&lt;&gt;内部转账",Sheet1!$E$5:$E$28252,"&lt;&gt;*调拨*")</f>
        <v>0</v>
      </c>
      <c r="Q206" s="32">
        <f>SUMIFS(Sheet1!$F$5:$F$28252,Sheet1!$I$5:$I$28252,$B206,Sheet1!$L$5:$L$28252,$A206,Sheet1!$D$5:$D$28252,"亲情卡",Sheet1!$E$5:$E$28252,"&lt;&gt;*调拨*")+SUMIFS(Sheet1!$F$5:$F$28252,Sheet1!$I$5:$I$28252,$B206,Sheet1!$L$5:$L$28252,$A206,Sheet1!$E$5:$E$28252,"*亲情卡*",Sheet1!$D$5:$D$28252,"&lt;&gt;亲情卡",Sheet1!$D$5:$D$28252,"&lt;&gt;内部转款",Sheet1!$D$5:$D$28252,"&lt;&gt;内部转账",Sheet1!$E$5:$E$28252,"&lt;&gt;*调拨*")</f>
        <v>0</v>
      </c>
      <c r="R206" s="32">
        <f>SUMIFS(Sheet1!$F$5:$F$28252,Sheet1!$I$5:$I$28252,$B206,Sheet1!$L$5:$L$28252,$A206,Sheet1!$D$5:$D$28252,"优惠券",Sheet1!$E$5:$E$28252,"&lt;&gt;*调拨*")+SUMIFS(Sheet1!$F$5:$F$28252,Sheet1!$I$5:$I$28252,$B206,Sheet1!$L$5:$L$28252,$A206,Sheet1!$E$5:$E$28252,"*优惠券*",Sheet1!$D$5:$D$28252,"&lt;&gt;优惠券",Sheet1!$D$5:$D$28252,"&lt;&gt;内部转款",Sheet1!$D$5:$D$28252,"&lt;&gt;内部转账",Sheet1!$E$5:$E$28252,"&lt;&gt;*调拨*")</f>
        <v>0</v>
      </c>
      <c r="S206" s="32">
        <f>SUMIFS(Sheet1!$F$5:$F$28252,Sheet1!$I$5:$I$28252,$B206,Sheet1!$L$5:$L$28252,$A206,Sheet1!$D$5:$D$28252,"代金券",Sheet1!$E$5:$E$28252,"&lt;&gt;*调拨*")+SUMIFS(Sheet1!$F$5:$F$28252,Sheet1!$I$5:$I$28252,$B206,Sheet1!$L$5:$L$28252,$A206,Sheet1!$E$5:$E$28252,"*代金券*",Sheet1!$D$5:$D$28252,"&lt;&gt;代金券",Sheet1!$D$5:$D$28252,"&lt;&gt;内部转款",Sheet1!$D$5:$D$28252,"&lt;&gt;内部转账",Sheet1!$E$5:$E$28252,"&lt;&gt;*调拨*")</f>
        <v>0</v>
      </c>
      <c r="T206" s="32">
        <f>SUMIFS(Sheet1!$F$5:$F$28252,Sheet1!$I$5:$I$28252,$B206,Sheet1!$L$5:$L$28252,$A206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206,Sheet1!$L$5:$L$28252,$A206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206,Sheet1!$L$5:$L$28252,$A206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206,Sheet1!$L$5:$L$28252,$A206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6" s="32">
        <f>SUMIFS(Sheet1!$F$5:$F$28252,Sheet1!$I$5:$I$28252,$B206,Sheet1!$L$5:$L$28252,$A206,Sheet1!$E$5:$E$28252,"*调拨*")</f>
        <v>0</v>
      </c>
      <c r="V206" s="32">
        <f>SUMIFS(Sheet1!$F$5:$F$28252,Sheet1!$I$5:$I$28252,$B206,Sheet1!$L$5:$L$28252,$A206,Sheet1!$D$5:$D$28252,"储值",Sheet1!$E$5:$E$28252,"&lt;&gt;*调拨*")+SUMIFS(Sheet1!$F$5:$F$28252,Sheet1!$I$5:$I$28252,$B206,Sheet1!$L$5:$L$28252,$A206,Sheet1!$E$5:$E$28252,"*储值*",Sheet1!$D$5:$D$28252,"&lt;&gt;储值",Sheet1!$D$5:$D$28252,"&lt;&gt;内部转款",Sheet1!$D$5:$D$28252,"&lt;&gt;内部转账",Sheet1!$E$5:$E$28252,"&lt;&gt;*调拨*")</f>
        <v>0</v>
      </c>
      <c r="W206" s="32">
        <f>SUMIFS(Sheet1!$F$5:$F$28252,Sheet1!$I$5:$I$28252,$B206,Sheet1!$L$5:$L$28252,$A206,Sheet1!$D$5:$D$28252,"效期",Sheet1!$E$5:$E$28252,"&lt;&gt;*调拨*")+SUMIFS(Sheet1!$F$5:$F$28252,Sheet1!$I$5:$I$28252,$B206,Sheet1!$L$5:$L$28252,$A206,Sheet1!$E$5:$E$28252,"*效期*",Sheet1!$D$5:$D$28252,"&lt;&gt;效期",Sheet1!$D$5:$D$28252,"&lt;&gt;内部转款",Sheet1!$D$5:$D$28252,"&lt;&gt;内部转账",Sheet1!$E$5:$E$28252,"&lt;&gt;*调拨*")</f>
        <v>113.59</v>
      </c>
      <c r="X206" s="32">
        <f>SUMIFS(Sheet1!$F$5:$F$28252,Sheet1!$I$5:$I$28252,$B206,Sheet1!$L$5:$L$28252,$A206,Sheet1!$D$5:$D$28252,"内部转款",Sheet1!$E$5:$E$28252,"&lt;&gt;*调拨*")+SUMIFS(Sheet1!$F$5:$F$28252,Sheet1!$I$5:$I$28252,$B206,Sheet1!$L$5:$L$28252,$A206,Sheet1!$D$5:$D$28252,"内部转账",Sheet1!$E$5:$E$28252,"&lt;&gt;*调拨*")</f>
        <v>0</v>
      </c>
      <c r="Y206" s="32">
        <f t="shared" si="12"/>
        <v>0</v>
      </c>
      <c r="Z206" s="32">
        <f>SUMIFS(Sheet1!$F$5:$F$28252,Sheet1!$I$5:$I$28252,$B206,Sheet1!$L$5:$L$28252,$A206)</f>
        <v>35966.07</v>
      </c>
      <c r="AA206" s="32">
        <f>SUMIFS(Sheet1!$G$5:$G$28252,Sheet1!$I$5:$I$28252,$B206,Sheet1!$L$5:$L$28252,$A206,Sheet1!$D$5:$D$28252,"工资",Sheet1!$E$5:$E$28252,"&lt;&gt;*调拨*")+SUMIFS(Sheet1!$G$5:$G$28252,Sheet1!$I$5:$I$28252,$B206,Sheet1!$L$5:$L$28252,$A206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06" s="32">
        <f>SUMIFS(Sheet1!$G$5:$G$28252,Sheet1!$I$5:$I$28252,$B206,Sheet1!$L$5:$L$28252,$A206,Sheet1!$D$5:$D$28252,"水费",Sheet1!$E$5:$E$28252,"&lt;&gt;*调拨*")+SUMIFS(Sheet1!$G$5:$G$28252,Sheet1!$I$5:$I$28252,$B206,Sheet1!$L$5:$L$28252,$A206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6" s="32">
        <f>SUMIFS(Sheet1!$G$5:$G$28252,Sheet1!$I$5:$I$28252,$B206,Sheet1!$L$5:$L$28252,$A206,Sheet1!$D$5:$D$28252,"电费",Sheet1!$E$5:$E$28252,"&lt;&gt;*调拨*")+SUMIFS(Sheet1!$G$5:$G$28252,Sheet1!$I$5:$I$28252,$B206,Sheet1!$L$5:$L$28252,$A206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6" s="32">
        <f>SUMIFS(Sheet1!$G$5:$G$28252,Sheet1!$I$5:$I$28252,$B206,Sheet1!$L$5:$L$28252,$A206,Sheet1!$D$5:$D$28252,"宽带费",Sheet1!$E$5:$E$28252,"&lt;&gt;*调拨*")+SUMIFS(Sheet1!$G$5:$G$28252,Sheet1!$I$5:$I$28252,$B206,Sheet1!$L$5:$L$28252,$A206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6" s="32">
        <f>SUMIFS(Sheet1!$G$5:$G$28252,Sheet1!$I$5:$I$28252,$B206,Sheet1!$L$5:$L$28252,$A206,Sheet1!$D$5:$D$28252,"办公费",Sheet1!$E$5:$E$28252,"&lt;&gt;*调拨*")+SUMIFS(Sheet1!$G$5:$G$28252,Sheet1!$I$5:$I$28252,$B206,Sheet1!$L$5:$L$28252,$A206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6" s="32">
        <f>SUMIFS(Sheet1!$G$5:$G$28252,Sheet1!$I$5:$I$28252,$B206,Sheet1!$L$5:$L$28252,$A206,Sheet1!$D$5:$D$28252,"话费",Sheet1!$E$5:$E$28252,"&lt;&gt;*调拨*")+SUMIFS(Sheet1!$G$5:$G$28252,Sheet1!$I$5:$I$28252,$B206,Sheet1!$L$5:$L$28252,$A206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6" s="32">
        <f>SUMIFS(Sheet1!$G$5:$G$28252,Sheet1!$I$5:$I$28252,$B206,Sheet1!$L$5:$L$28252,$A206,Sheet1!$D$5:$D$28252,"房租",Sheet1!$E$5:$E$28252,"&lt;&gt;*调拨*")+SUMIFS(Sheet1!$G$5:$G$28252,Sheet1!$I$5:$I$28252,$B206,Sheet1!$L$5:$L$28252,$A206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06" s="32">
        <f>SUMIFS(Sheet1!$G$5:$G$28252,Sheet1!$I$5:$I$28252,$B206,Sheet1!$L$5:$L$28252,$A206,Sheet1!$E$5:$E$28252,"*调拨*")</f>
        <v>0</v>
      </c>
      <c r="AI206" s="32">
        <f>SUMIFS(Sheet1!$G$5:$G$28252,Sheet1!$I$5:$I$28252,$B206,Sheet1!$L$5:$L$28252,$A206,Sheet1!$D$5:$D$28252,"内部转款",Sheet1!$E$5:$E$28252,"&lt;&gt;*调拨*")+SUMIFS(Sheet1!$G$5:$G$28252,Sheet1!$I$5:$I$28252,$B206,Sheet1!$L$5:$L$28252,$A206,Sheet1!$D$5:$D$28252,"内部转账",Sheet1!$E$5:$E$28252,"&lt;&gt;*调拨*")</f>
        <v>0</v>
      </c>
      <c r="AJ206" s="32">
        <f t="shared" si="13"/>
        <v>3110.09</v>
      </c>
      <c r="AK206" s="32">
        <f>SUMIFS(Sheet1!$G$5:$G$28252,Sheet1!$I$5:$I$28252,$B206,Sheet1!$L$5:$L$28252,$A206)</f>
        <v>3110.09</v>
      </c>
      <c r="AL206" s="32">
        <f t="shared" si="14"/>
        <v>32855.98</v>
      </c>
    </row>
    <row r="207" ht="16.5" spans="1:38">
      <c r="A207" s="30">
        <v>202603</v>
      </c>
      <c r="B207" s="31" t="s">
        <v>109</v>
      </c>
      <c r="C207" s="32">
        <f>SUMIFS(Sheet1!$F$5:$F$28252,Sheet1!$I$5:$I$28252,$B207,Sheet1!$L$5:$L$28252,$A207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21329.63</v>
      </c>
      <c r="D207" s="32">
        <f>SUMIFS(Sheet1!$F$5:$F$28252,Sheet1!$I$5:$I$28252,$B207,Sheet1!$L$5:$L$28252,$A207,Sheet1!$D$5:$D$28252,"医保即时拨付",Sheet1!$E$5:$E$28252,"&lt;&gt;*调拨*")+SUMIFS(Sheet1!$F$5:$F$28252,Sheet1!$I$5:$I$28252,$B207,Sheet1!$L$5:$L$28252,$A207,Sheet1!$E$5:$E$28252,"*医保即时拨付*",Sheet1!$D$5:$D$28252,"&lt;&gt;医保即时拨付",Sheet1!$D$5:$D$28252,"&lt;&gt;内部转款",Sheet1!$D$5:$D$28252,"&lt;&gt;内部转账",Sheet1!$E$5:$E$28252,"&lt;&gt;*调拨*")</f>
        <v>2419.55</v>
      </c>
      <c r="E207" s="32">
        <f>SUMIFS(Sheet1!$F$5:$F$28252,Sheet1!$I$5:$I$28252,$B207,Sheet1!$L$5:$L$28252,$A207,Sheet1!$D$5:$D$28252,"医保",Sheet1!$E$5:$E$28252,"&lt;&gt;*调拨*",Sheet1!$E$5:$E$28252,"&lt;&gt;*医保即时拨付*")+SUMIFS(Sheet1!$F$5:$F$28252,Sheet1!$I$5:$I$28252,$B207,Sheet1!$L$5:$L$28252,$A207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6635.4</v>
      </c>
      <c r="F207" s="32">
        <f>SUMIFS(Sheet1!$F$5:$F$28252,Sheet1!$I$5:$I$28252,$B207,Sheet1!$L$5:$L$28252,$A207,Sheet1!$D$5:$D$28252,"聚合",Sheet1!$E$5:$E$28252,"&lt;&gt;*调拨*")+SUMIFS(Sheet1!$F$5:$F$28252,Sheet1!$I$5:$I$28252,$B207,Sheet1!$L$5:$L$28252,$A207,Sheet1!$E$5:$E$28252,"*聚合*",Sheet1!$D$5:$D$28252,"&lt;&gt;聚合",Sheet1!$D$5:$D$28252,"&lt;&gt;内部转款",Sheet1!$D$5:$D$28252,"&lt;&gt;内部转账",Sheet1!$E$5:$E$28252,"&lt;&gt;*调拨*")</f>
        <v>25052.24</v>
      </c>
      <c r="G207" s="32">
        <f>SUMIFS(Sheet1!$F$5:$F$28252,Sheet1!$I$5:$I$28252,$B207,Sheet1!$L$5:$L$28252,$A207,Sheet1!$D$5:$D$28252,"24小时微信",Sheet1!$E$5:$E$28252,"&lt;&gt;*调拨*")+SUMIFS(Sheet1!$F$5:$F$28252,Sheet1!$I$5:$I$28252,$B207,Sheet1!$L$5:$L$28252,$A207,Sheet1!$E$5:$E$28252,"*24小时微信*",Sheet1!$D$5:$D$28252,"&lt;&gt;24小时微信",Sheet1!$D$5:$D$28252,"&lt;&gt;内部转款",Sheet1!$D$5:$D$28252,"&lt;&gt;内部转账",Sheet1!$E$5:$E$28252,"&lt;&gt;*调拨*")</f>
        <v>0</v>
      </c>
      <c r="H207" s="32">
        <f>SUMIFS(Sheet1!$F$5:$F$28252,Sheet1!$I$5:$I$28252,$B207,Sheet1!$L$5:$L$28252,$A207,Sheet1!$D$5:$D$28252,"美团",Sheet1!$E$5:$E$28252,"&lt;&gt;*调拨*")+SUMIFS(Sheet1!$F$5:$F$28252,Sheet1!$I$5:$I$28252,$B207,Sheet1!$L$5:$L$28252,$A207,Sheet1!$E$5:$E$28252,"*美团*",Sheet1!$D$5:$D$28252,"&lt;&gt;美团",Sheet1!$D$5:$D$28252,"&lt;&gt;内部转款",Sheet1!$D$5:$D$28252,"&lt;&gt;内部转账",Sheet1!$E$5:$E$28252,"&lt;&gt;*调拨*")</f>
        <v>0</v>
      </c>
      <c r="I207" s="32">
        <f>SUMIFS(Sheet1!$F$5:$F$28252,Sheet1!$I$5:$I$28252,$B207,Sheet1!$L$5:$L$28252,$A207,Sheet1!$D$5:$D$28252,"饿了么",Sheet1!$E$5:$E$28252,"&lt;&gt;*调拨*")+SUMIFS(Sheet1!$F$5:$F$28252,Sheet1!$I$5:$I$28252,$B207,Sheet1!$L$5:$L$28252,$A207,Sheet1!$E$5:$E$28252,"*饿了么*",Sheet1!$D$5:$D$28252,"&lt;&gt;饿了么",Sheet1!$D$5:$D$28252,"&lt;&gt;内部转款",Sheet1!$D$5:$D$28252,"&lt;&gt;内部转账",Sheet1!$E$5:$E$28252,"&lt;&gt;*调拨*")</f>
        <v>0</v>
      </c>
      <c r="J207" s="32">
        <f>SUMIFS(Sheet1!$F$5:$F$28252,Sheet1!$I$5:$I$28252,$B207,Sheet1!$L$5:$L$28252,$A207,Sheet1!$D$5:$D$28252,"健E卡",Sheet1!$E$5:$E$28252,"&lt;&gt;*调拨*")+SUMIFS(Sheet1!$F$5:$F$28252,Sheet1!$I$5:$I$28252,$B207,Sheet1!$L$5:$L$28252,$A207,Sheet1!$E$5:$E$28252,"*健E卡*",Sheet1!$D$5:$D$28252,"&lt;&gt;健E卡",Sheet1!$D$5:$D$28252,"&lt;&gt;内部转款",Sheet1!$D$5:$D$28252,"&lt;&gt;内部转账",Sheet1!$E$5:$E$28252,"&lt;&gt;*调拨*")</f>
        <v>0</v>
      </c>
      <c r="K207" s="32">
        <f>SUMIFS(Sheet1!$F$5:$F$28252,Sheet1!$I$5:$I$28252,$B207,Sheet1!$L$5:$L$28252,$A207,Sheet1!$D$5:$D$28252,"抖音",Sheet1!$E$5:$E$28252,"&lt;&gt;*调拨*")+SUMIFS(Sheet1!$F$5:$F$28252,Sheet1!$I$5:$I$28252,$B207,Sheet1!$L$5:$L$28252,$A207,Sheet1!$E$5:$E$28252,"*抖音*",Sheet1!$D$5:$D$28252,"&lt;&gt;抖音",Sheet1!$D$5:$D$28252,"&lt;&gt;内部转款",Sheet1!$D$5:$D$28252,"&lt;&gt;内部转账",Sheet1!$E$5:$E$28252,"&lt;&gt;*调拨*")</f>
        <v>0</v>
      </c>
      <c r="L207" s="32">
        <f>SUMIFS(Sheet1!$F$5:$F$28252,Sheet1!$I$5:$I$28252,$B207,Sheet1!$L$5:$L$28252,$A207,Sheet1!$D$5:$D$28252,"医卡通",Sheet1!$E$5:$E$28252,"&lt;&gt;*调拨*")+SUMIFS(Sheet1!$F$5:$F$28252,Sheet1!$I$5:$I$28252,$B207,Sheet1!$L$5:$L$28252,$A207,Sheet1!$E$5:$E$28252,"*医卡通*",Sheet1!$D$5:$D$28252,"&lt;&gt;医卡通",Sheet1!$D$5:$D$28252,"&lt;&gt;内部转款",Sheet1!$D$5:$D$28252,"&lt;&gt;内部转账",Sheet1!$E$5:$E$28252,"&lt;&gt;*调拨*")</f>
        <v>0</v>
      </c>
      <c r="M207" s="32">
        <f>SUMIFS(Sheet1!$F$5:$F$28252,Sheet1!$I$5:$I$28252,$B207,Sheet1!$L$5:$L$28252,$A207,Sheet1!$D$5:$D$28252,"企健网",Sheet1!$E$5:$E$28252,"&lt;&gt;*调拨*")+SUMIFS(Sheet1!$F$5:$F$28252,Sheet1!$I$5:$I$28252,$B207,Sheet1!$L$5:$L$28252,$A207,Sheet1!$E$5:$E$28252,"*企健网*",Sheet1!$D$5:$D$28252,"&lt;&gt;企健网",Sheet1!$D$5:$D$28252,"&lt;&gt;内部转款",Sheet1!$D$5:$D$28252,"&lt;&gt;内部转账",Sheet1!$E$5:$E$28252,"&lt;&gt;*调拨*")</f>
        <v>0</v>
      </c>
      <c r="N207" s="32">
        <f>SUMIFS(Sheet1!$F$5:$F$28252,Sheet1!$I$5:$I$28252,$B207,Sheet1!$L$5:$L$28252,$A207,Sheet1!$D$5:$D$28252,"银联",Sheet1!$E$5:$E$28252,"&lt;&gt;*调拨*")+SUMIFS(Sheet1!$F$5:$F$28252,Sheet1!$I$5:$I$28252,$B207,Sheet1!$L$5:$L$28252,$A207,Sheet1!$E$5:$E$28252,"*银联*",Sheet1!$D$5:$D$28252,"&lt;&gt;银联",Sheet1!$D$5:$D$28252,"&lt;&gt;内部转款",Sheet1!$D$5:$D$28252,"&lt;&gt;内部转账",Sheet1!$E$5:$E$28252,"&lt;&gt;*调拨*")</f>
        <v>0</v>
      </c>
      <c r="O207" s="32">
        <f>SUMIFS(Sheet1!$F$5:$F$28252,Sheet1!$I$5:$I$28252,$B207,Sheet1!$L$5:$L$28252,$A207,Sheet1!$D$5:$D$28252,"京东",Sheet1!$E$5:$E$28252,"&lt;&gt;*调拨*")+SUMIFS(Sheet1!$F$5:$F$28252,Sheet1!$I$5:$I$28252,$B207,Sheet1!$L$5:$L$28252,$A207,Sheet1!$E$5:$E$28252,"*京东*",Sheet1!$D$5:$D$28252,"&lt;&gt;京东",Sheet1!$D$5:$D$28252,"&lt;&gt;内部转款",Sheet1!$D$5:$D$28252,"&lt;&gt;内部转账",Sheet1!$E$5:$E$28252,"&lt;&gt;*调拨*")</f>
        <v>0</v>
      </c>
      <c r="P207" s="32">
        <f>SUMIFS(Sheet1!$F$5:$F$28252,Sheet1!$I$5:$I$28252,$B207,Sheet1!$L$5:$L$28252,$A207,Sheet1!$D$5:$D$28252,"药机微信",Sheet1!$E$5:$E$28252,"&lt;&gt;*调拨*")+SUMIFS(Sheet1!$F$5:$F$28252,Sheet1!$I$5:$I$28252,$B207,Sheet1!$L$5:$L$28252,$A207,Sheet1!$E$5:$E$28252,"*药机微信*",Sheet1!$D$5:$D$28252,"&lt;&gt;药机微信",Sheet1!$D$5:$D$28252,"&lt;&gt;内部转款",Sheet1!$D$5:$D$28252,"&lt;&gt;内部转账",Sheet1!$E$5:$E$28252,"&lt;&gt;*调拨*")</f>
        <v>0</v>
      </c>
      <c r="Q207" s="32">
        <f>SUMIFS(Sheet1!$F$5:$F$28252,Sheet1!$I$5:$I$28252,$B207,Sheet1!$L$5:$L$28252,$A207,Sheet1!$D$5:$D$28252,"亲情卡",Sheet1!$E$5:$E$28252,"&lt;&gt;*调拨*")+SUMIFS(Sheet1!$F$5:$F$28252,Sheet1!$I$5:$I$28252,$B207,Sheet1!$L$5:$L$28252,$A207,Sheet1!$E$5:$E$28252,"*亲情卡*",Sheet1!$D$5:$D$28252,"&lt;&gt;亲情卡",Sheet1!$D$5:$D$28252,"&lt;&gt;内部转款",Sheet1!$D$5:$D$28252,"&lt;&gt;内部转账",Sheet1!$E$5:$E$28252,"&lt;&gt;*调拨*")</f>
        <v>0</v>
      </c>
      <c r="R207" s="32">
        <f>SUMIFS(Sheet1!$F$5:$F$28252,Sheet1!$I$5:$I$28252,$B207,Sheet1!$L$5:$L$28252,$A207,Sheet1!$D$5:$D$28252,"优惠券",Sheet1!$E$5:$E$28252,"&lt;&gt;*调拨*")+SUMIFS(Sheet1!$F$5:$F$28252,Sheet1!$I$5:$I$28252,$B207,Sheet1!$L$5:$L$28252,$A207,Sheet1!$E$5:$E$28252,"*优惠券*",Sheet1!$D$5:$D$28252,"&lt;&gt;优惠券",Sheet1!$D$5:$D$28252,"&lt;&gt;内部转款",Sheet1!$D$5:$D$28252,"&lt;&gt;内部转账",Sheet1!$E$5:$E$28252,"&lt;&gt;*调拨*")</f>
        <v>0</v>
      </c>
      <c r="S207" s="32">
        <f>SUMIFS(Sheet1!$F$5:$F$28252,Sheet1!$I$5:$I$28252,$B207,Sheet1!$L$5:$L$28252,$A207,Sheet1!$D$5:$D$28252,"代金券",Sheet1!$E$5:$E$28252,"&lt;&gt;*调拨*")+SUMIFS(Sheet1!$F$5:$F$28252,Sheet1!$I$5:$I$28252,$B207,Sheet1!$L$5:$L$28252,$A207,Sheet1!$E$5:$E$28252,"*代金券*",Sheet1!$D$5:$D$28252,"&lt;&gt;代金券",Sheet1!$D$5:$D$28252,"&lt;&gt;内部转款",Sheet1!$D$5:$D$28252,"&lt;&gt;内部转账",Sheet1!$E$5:$E$28252,"&lt;&gt;*调拨*")</f>
        <v>0</v>
      </c>
      <c r="T207" s="32">
        <f>SUMIFS(Sheet1!$F$5:$F$28252,Sheet1!$I$5:$I$28252,$B207,Sheet1!$L$5:$L$28252,$A207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207,Sheet1!$L$5:$L$28252,$A207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207,Sheet1!$L$5:$L$28252,$A207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207,Sheet1!$L$5:$L$28252,$A207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7" s="32">
        <f>SUMIFS(Sheet1!$F$5:$F$28252,Sheet1!$I$5:$I$28252,$B207,Sheet1!$L$5:$L$28252,$A207,Sheet1!$E$5:$E$28252,"*调拨*")</f>
        <v>0</v>
      </c>
      <c r="V207" s="32">
        <f>SUMIFS(Sheet1!$F$5:$F$28252,Sheet1!$I$5:$I$28252,$B207,Sheet1!$L$5:$L$28252,$A207,Sheet1!$D$5:$D$28252,"储值",Sheet1!$E$5:$E$28252,"&lt;&gt;*调拨*")+SUMIFS(Sheet1!$F$5:$F$28252,Sheet1!$I$5:$I$28252,$B207,Sheet1!$L$5:$L$28252,$A207,Sheet1!$E$5:$E$28252,"*储值*",Sheet1!$D$5:$D$28252,"&lt;&gt;储值",Sheet1!$D$5:$D$28252,"&lt;&gt;内部转款",Sheet1!$D$5:$D$28252,"&lt;&gt;内部转账",Sheet1!$E$5:$E$28252,"&lt;&gt;*调拨*")</f>
        <v>0</v>
      </c>
      <c r="W207" s="32">
        <f>SUMIFS(Sheet1!$F$5:$F$28252,Sheet1!$I$5:$I$28252,$B207,Sheet1!$L$5:$L$28252,$A207,Sheet1!$D$5:$D$28252,"效期",Sheet1!$E$5:$E$28252,"&lt;&gt;*调拨*")+SUMIFS(Sheet1!$F$5:$F$28252,Sheet1!$I$5:$I$28252,$B207,Sheet1!$L$5:$L$28252,$A207,Sheet1!$E$5:$E$28252,"*效期*",Sheet1!$D$5:$D$28252,"&lt;&gt;效期",Sheet1!$D$5:$D$28252,"&lt;&gt;内部转款",Sheet1!$D$5:$D$28252,"&lt;&gt;内部转账",Sheet1!$E$5:$E$28252,"&lt;&gt;*调拨*")</f>
        <v>56</v>
      </c>
      <c r="X207" s="32">
        <f>SUMIFS(Sheet1!$F$5:$F$28252,Sheet1!$I$5:$I$28252,$B207,Sheet1!$L$5:$L$28252,$A207,Sheet1!$D$5:$D$28252,"内部转款",Sheet1!$E$5:$E$28252,"&lt;&gt;*调拨*")+SUMIFS(Sheet1!$F$5:$F$28252,Sheet1!$I$5:$I$28252,$B207,Sheet1!$L$5:$L$28252,$A207,Sheet1!$D$5:$D$28252,"内部转账",Sheet1!$E$5:$E$28252,"&lt;&gt;*调拨*")</f>
        <v>0</v>
      </c>
      <c r="Y207" s="32">
        <f t="shared" si="12"/>
        <v>0</v>
      </c>
      <c r="Z207" s="32">
        <f>SUMIFS(Sheet1!$F$5:$F$28252,Sheet1!$I$5:$I$28252,$B207,Sheet1!$L$5:$L$28252,$A207)</f>
        <v>55492.82</v>
      </c>
      <c r="AA207" s="32">
        <f>SUMIFS(Sheet1!$G$5:$G$28252,Sheet1!$I$5:$I$28252,$B207,Sheet1!$L$5:$L$28252,$A207,Sheet1!$D$5:$D$28252,"工资",Sheet1!$E$5:$E$28252,"&lt;&gt;*调拨*")+SUMIFS(Sheet1!$G$5:$G$28252,Sheet1!$I$5:$I$28252,$B207,Sheet1!$L$5:$L$28252,$A207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07" s="32">
        <f>SUMIFS(Sheet1!$G$5:$G$28252,Sheet1!$I$5:$I$28252,$B207,Sheet1!$L$5:$L$28252,$A207,Sheet1!$D$5:$D$28252,"水费",Sheet1!$E$5:$E$28252,"&lt;&gt;*调拨*")+SUMIFS(Sheet1!$G$5:$G$28252,Sheet1!$I$5:$I$28252,$B207,Sheet1!$L$5:$L$28252,$A207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7" s="32">
        <f>SUMIFS(Sheet1!$G$5:$G$28252,Sheet1!$I$5:$I$28252,$B207,Sheet1!$L$5:$L$28252,$A207,Sheet1!$D$5:$D$28252,"电费",Sheet1!$E$5:$E$28252,"&lt;&gt;*调拨*")+SUMIFS(Sheet1!$G$5:$G$28252,Sheet1!$I$5:$I$28252,$B207,Sheet1!$L$5:$L$28252,$A207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7" s="32">
        <f>SUMIFS(Sheet1!$G$5:$G$28252,Sheet1!$I$5:$I$28252,$B207,Sheet1!$L$5:$L$28252,$A207,Sheet1!$D$5:$D$28252,"宽带费",Sheet1!$E$5:$E$28252,"&lt;&gt;*调拨*")+SUMIFS(Sheet1!$G$5:$G$28252,Sheet1!$I$5:$I$28252,$B207,Sheet1!$L$5:$L$28252,$A207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7" s="32">
        <f>SUMIFS(Sheet1!$G$5:$G$28252,Sheet1!$I$5:$I$28252,$B207,Sheet1!$L$5:$L$28252,$A207,Sheet1!$D$5:$D$28252,"办公费",Sheet1!$E$5:$E$28252,"&lt;&gt;*调拨*")+SUMIFS(Sheet1!$G$5:$G$28252,Sheet1!$I$5:$I$28252,$B207,Sheet1!$L$5:$L$28252,$A207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7" s="32">
        <f>SUMIFS(Sheet1!$G$5:$G$28252,Sheet1!$I$5:$I$28252,$B207,Sheet1!$L$5:$L$28252,$A207,Sheet1!$D$5:$D$28252,"话费",Sheet1!$E$5:$E$28252,"&lt;&gt;*调拨*")+SUMIFS(Sheet1!$G$5:$G$28252,Sheet1!$I$5:$I$28252,$B207,Sheet1!$L$5:$L$28252,$A207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7" s="32">
        <f>SUMIFS(Sheet1!$G$5:$G$28252,Sheet1!$I$5:$I$28252,$B207,Sheet1!$L$5:$L$28252,$A207,Sheet1!$D$5:$D$28252,"房租",Sheet1!$E$5:$E$28252,"&lt;&gt;*调拨*")+SUMIFS(Sheet1!$G$5:$G$28252,Sheet1!$I$5:$I$28252,$B207,Sheet1!$L$5:$L$28252,$A207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07" s="32">
        <f>SUMIFS(Sheet1!$G$5:$G$28252,Sheet1!$I$5:$I$28252,$B207,Sheet1!$L$5:$L$28252,$A207,Sheet1!$E$5:$E$28252,"*调拨*")</f>
        <v>0</v>
      </c>
      <c r="AI207" s="32">
        <f>SUMIFS(Sheet1!$G$5:$G$28252,Sheet1!$I$5:$I$28252,$B207,Sheet1!$L$5:$L$28252,$A207,Sheet1!$D$5:$D$28252,"内部转款",Sheet1!$E$5:$E$28252,"&lt;&gt;*调拨*")+SUMIFS(Sheet1!$G$5:$G$28252,Sheet1!$I$5:$I$28252,$B207,Sheet1!$L$5:$L$28252,$A207,Sheet1!$D$5:$D$28252,"内部转账",Sheet1!$E$5:$E$28252,"&lt;&gt;*调拨*")</f>
        <v>0</v>
      </c>
      <c r="AJ207" s="32">
        <f t="shared" si="13"/>
        <v>5458.02</v>
      </c>
      <c r="AK207" s="32">
        <f>SUMIFS(Sheet1!$G$5:$G$28252,Sheet1!$I$5:$I$28252,$B207,Sheet1!$L$5:$L$28252,$A207)</f>
        <v>5458.02</v>
      </c>
      <c r="AL207" s="32">
        <f t="shared" si="14"/>
        <v>50034.8</v>
      </c>
    </row>
    <row r="208" ht="16.5" spans="1:38">
      <c r="A208" s="30">
        <v>202603</v>
      </c>
      <c r="B208" s="31" t="s">
        <v>162</v>
      </c>
      <c r="C208" s="32">
        <f>SUMIFS(Sheet1!$F$5:$F$28252,Sheet1!$I$5:$I$28252,$B208,Sheet1!$L$5:$L$28252,$A208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94.64</v>
      </c>
      <c r="D208" s="32">
        <f>SUMIFS(Sheet1!$F$5:$F$28252,Sheet1!$I$5:$I$28252,$B208,Sheet1!$L$5:$L$28252,$A208,Sheet1!$D$5:$D$28252,"医保即时拨付",Sheet1!$E$5:$E$28252,"&lt;&gt;*调拨*")+SUMIFS(Sheet1!$F$5:$F$28252,Sheet1!$I$5:$I$28252,$B208,Sheet1!$L$5:$L$28252,$A208,Sheet1!$E$5:$E$28252,"*医保即时拨付*",Sheet1!$D$5:$D$28252,"&lt;&gt;医保即时拨付",Sheet1!$D$5:$D$28252,"&lt;&gt;内部转款",Sheet1!$D$5:$D$28252,"&lt;&gt;内部转账",Sheet1!$E$5:$E$28252,"&lt;&gt;*调拨*")</f>
        <v>0</v>
      </c>
      <c r="E208" s="32">
        <f>SUMIFS(Sheet1!$F$5:$F$28252,Sheet1!$I$5:$I$28252,$B208,Sheet1!$L$5:$L$28252,$A208,Sheet1!$D$5:$D$28252,"医保",Sheet1!$E$5:$E$28252,"&lt;&gt;*调拨*",Sheet1!$E$5:$E$28252,"&lt;&gt;*医保即时拨付*")+SUMIFS(Sheet1!$F$5:$F$28252,Sheet1!$I$5:$I$28252,$B208,Sheet1!$L$5:$L$28252,$A208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08" s="32">
        <f>SUMIFS(Sheet1!$F$5:$F$28252,Sheet1!$I$5:$I$28252,$B208,Sheet1!$L$5:$L$28252,$A208,Sheet1!$D$5:$D$28252,"聚合",Sheet1!$E$5:$E$28252,"&lt;&gt;*调拨*")+SUMIFS(Sheet1!$F$5:$F$28252,Sheet1!$I$5:$I$28252,$B208,Sheet1!$L$5:$L$28252,$A208,Sheet1!$E$5:$E$28252,"*聚合*",Sheet1!$D$5:$D$28252,"&lt;&gt;聚合",Sheet1!$D$5:$D$28252,"&lt;&gt;内部转款",Sheet1!$D$5:$D$28252,"&lt;&gt;内部转账",Sheet1!$E$5:$E$28252,"&lt;&gt;*调拨*")</f>
        <v>777.4</v>
      </c>
      <c r="G208" s="32">
        <f>SUMIFS(Sheet1!$F$5:$F$28252,Sheet1!$I$5:$I$28252,$B208,Sheet1!$L$5:$L$28252,$A208,Sheet1!$D$5:$D$28252,"24小时微信",Sheet1!$E$5:$E$28252,"&lt;&gt;*调拨*")+SUMIFS(Sheet1!$F$5:$F$28252,Sheet1!$I$5:$I$28252,$B208,Sheet1!$L$5:$L$28252,$A208,Sheet1!$E$5:$E$28252,"*24小时微信*",Sheet1!$D$5:$D$28252,"&lt;&gt;24小时微信",Sheet1!$D$5:$D$28252,"&lt;&gt;内部转款",Sheet1!$D$5:$D$28252,"&lt;&gt;内部转账",Sheet1!$E$5:$E$28252,"&lt;&gt;*调拨*")</f>
        <v>0</v>
      </c>
      <c r="H208" s="32">
        <f>SUMIFS(Sheet1!$F$5:$F$28252,Sheet1!$I$5:$I$28252,$B208,Sheet1!$L$5:$L$28252,$A208,Sheet1!$D$5:$D$28252,"美团",Sheet1!$E$5:$E$28252,"&lt;&gt;*调拨*")+SUMIFS(Sheet1!$F$5:$F$28252,Sheet1!$I$5:$I$28252,$B208,Sheet1!$L$5:$L$28252,$A208,Sheet1!$E$5:$E$28252,"*美团*",Sheet1!$D$5:$D$28252,"&lt;&gt;美团",Sheet1!$D$5:$D$28252,"&lt;&gt;内部转款",Sheet1!$D$5:$D$28252,"&lt;&gt;内部转账",Sheet1!$E$5:$E$28252,"&lt;&gt;*调拨*")</f>
        <v>0</v>
      </c>
      <c r="I208" s="32">
        <f>SUMIFS(Sheet1!$F$5:$F$28252,Sheet1!$I$5:$I$28252,$B208,Sheet1!$L$5:$L$28252,$A208,Sheet1!$D$5:$D$28252,"饿了么",Sheet1!$E$5:$E$28252,"&lt;&gt;*调拨*")+SUMIFS(Sheet1!$F$5:$F$28252,Sheet1!$I$5:$I$28252,$B208,Sheet1!$L$5:$L$28252,$A208,Sheet1!$E$5:$E$28252,"*饿了么*",Sheet1!$D$5:$D$28252,"&lt;&gt;饿了么",Sheet1!$D$5:$D$28252,"&lt;&gt;内部转款",Sheet1!$D$5:$D$28252,"&lt;&gt;内部转账",Sheet1!$E$5:$E$28252,"&lt;&gt;*调拨*")</f>
        <v>0</v>
      </c>
      <c r="J208" s="32">
        <f>SUMIFS(Sheet1!$F$5:$F$28252,Sheet1!$I$5:$I$28252,$B208,Sheet1!$L$5:$L$28252,$A208,Sheet1!$D$5:$D$28252,"健E卡",Sheet1!$E$5:$E$28252,"&lt;&gt;*调拨*")+SUMIFS(Sheet1!$F$5:$F$28252,Sheet1!$I$5:$I$28252,$B208,Sheet1!$L$5:$L$28252,$A208,Sheet1!$E$5:$E$28252,"*健E卡*",Sheet1!$D$5:$D$28252,"&lt;&gt;健E卡",Sheet1!$D$5:$D$28252,"&lt;&gt;内部转款",Sheet1!$D$5:$D$28252,"&lt;&gt;内部转账",Sheet1!$E$5:$E$28252,"&lt;&gt;*调拨*")</f>
        <v>0</v>
      </c>
      <c r="K208" s="32">
        <f>SUMIFS(Sheet1!$F$5:$F$28252,Sheet1!$I$5:$I$28252,$B208,Sheet1!$L$5:$L$28252,$A208,Sheet1!$D$5:$D$28252,"抖音",Sheet1!$E$5:$E$28252,"&lt;&gt;*调拨*")+SUMIFS(Sheet1!$F$5:$F$28252,Sheet1!$I$5:$I$28252,$B208,Sheet1!$L$5:$L$28252,$A208,Sheet1!$E$5:$E$28252,"*抖音*",Sheet1!$D$5:$D$28252,"&lt;&gt;抖音",Sheet1!$D$5:$D$28252,"&lt;&gt;内部转款",Sheet1!$D$5:$D$28252,"&lt;&gt;内部转账",Sheet1!$E$5:$E$28252,"&lt;&gt;*调拨*")</f>
        <v>9.31</v>
      </c>
      <c r="L208" s="32">
        <f>SUMIFS(Sheet1!$F$5:$F$28252,Sheet1!$I$5:$I$28252,$B208,Sheet1!$L$5:$L$28252,$A208,Sheet1!$D$5:$D$28252,"医卡通",Sheet1!$E$5:$E$28252,"&lt;&gt;*调拨*")+SUMIFS(Sheet1!$F$5:$F$28252,Sheet1!$I$5:$I$28252,$B208,Sheet1!$L$5:$L$28252,$A208,Sheet1!$E$5:$E$28252,"*医卡通*",Sheet1!$D$5:$D$28252,"&lt;&gt;医卡通",Sheet1!$D$5:$D$28252,"&lt;&gt;内部转款",Sheet1!$D$5:$D$28252,"&lt;&gt;内部转账",Sheet1!$E$5:$E$28252,"&lt;&gt;*调拨*")</f>
        <v>0</v>
      </c>
      <c r="M208" s="32">
        <f>SUMIFS(Sheet1!$F$5:$F$28252,Sheet1!$I$5:$I$28252,$B208,Sheet1!$L$5:$L$28252,$A208,Sheet1!$D$5:$D$28252,"企健网",Sheet1!$E$5:$E$28252,"&lt;&gt;*调拨*")+SUMIFS(Sheet1!$F$5:$F$28252,Sheet1!$I$5:$I$28252,$B208,Sheet1!$L$5:$L$28252,$A208,Sheet1!$E$5:$E$28252,"*企健网*",Sheet1!$D$5:$D$28252,"&lt;&gt;企健网",Sheet1!$D$5:$D$28252,"&lt;&gt;内部转款",Sheet1!$D$5:$D$28252,"&lt;&gt;内部转账",Sheet1!$E$5:$E$28252,"&lt;&gt;*调拨*")</f>
        <v>0</v>
      </c>
      <c r="N208" s="32">
        <f>SUMIFS(Sheet1!$F$5:$F$28252,Sheet1!$I$5:$I$28252,$B208,Sheet1!$L$5:$L$28252,$A208,Sheet1!$D$5:$D$28252,"银联",Sheet1!$E$5:$E$28252,"&lt;&gt;*调拨*")+SUMIFS(Sheet1!$F$5:$F$28252,Sheet1!$I$5:$I$28252,$B208,Sheet1!$L$5:$L$28252,$A208,Sheet1!$E$5:$E$28252,"*银联*",Sheet1!$D$5:$D$28252,"&lt;&gt;银联",Sheet1!$D$5:$D$28252,"&lt;&gt;内部转款",Sheet1!$D$5:$D$28252,"&lt;&gt;内部转账",Sheet1!$E$5:$E$28252,"&lt;&gt;*调拨*")</f>
        <v>0</v>
      </c>
      <c r="O208" s="32">
        <f>SUMIFS(Sheet1!$F$5:$F$28252,Sheet1!$I$5:$I$28252,$B208,Sheet1!$L$5:$L$28252,$A208,Sheet1!$D$5:$D$28252,"京东",Sheet1!$E$5:$E$28252,"&lt;&gt;*调拨*")+SUMIFS(Sheet1!$F$5:$F$28252,Sheet1!$I$5:$I$28252,$B208,Sheet1!$L$5:$L$28252,$A208,Sheet1!$E$5:$E$28252,"*京东*",Sheet1!$D$5:$D$28252,"&lt;&gt;京东",Sheet1!$D$5:$D$28252,"&lt;&gt;内部转款",Sheet1!$D$5:$D$28252,"&lt;&gt;内部转账",Sheet1!$E$5:$E$28252,"&lt;&gt;*调拨*")</f>
        <v>0</v>
      </c>
      <c r="P208" s="32">
        <f>SUMIFS(Sheet1!$F$5:$F$28252,Sheet1!$I$5:$I$28252,$B208,Sheet1!$L$5:$L$28252,$A208,Sheet1!$D$5:$D$28252,"药机微信",Sheet1!$E$5:$E$28252,"&lt;&gt;*调拨*")+SUMIFS(Sheet1!$F$5:$F$28252,Sheet1!$I$5:$I$28252,$B208,Sheet1!$L$5:$L$28252,$A208,Sheet1!$E$5:$E$28252,"*药机微信*",Sheet1!$D$5:$D$28252,"&lt;&gt;药机微信",Sheet1!$D$5:$D$28252,"&lt;&gt;内部转款",Sheet1!$D$5:$D$28252,"&lt;&gt;内部转账",Sheet1!$E$5:$E$28252,"&lt;&gt;*调拨*")</f>
        <v>0</v>
      </c>
      <c r="Q208" s="32">
        <f>SUMIFS(Sheet1!$F$5:$F$28252,Sheet1!$I$5:$I$28252,$B208,Sheet1!$L$5:$L$28252,$A208,Sheet1!$D$5:$D$28252,"亲情卡",Sheet1!$E$5:$E$28252,"&lt;&gt;*调拨*")+SUMIFS(Sheet1!$F$5:$F$28252,Sheet1!$I$5:$I$28252,$B208,Sheet1!$L$5:$L$28252,$A208,Sheet1!$E$5:$E$28252,"*亲情卡*",Sheet1!$D$5:$D$28252,"&lt;&gt;亲情卡",Sheet1!$D$5:$D$28252,"&lt;&gt;内部转款",Sheet1!$D$5:$D$28252,"&lt;&gt;内部转账",Sheet1!$E$5:$E$28252,"&lt;&gt;*调拨*")</f>
        <v>0</v>
      </c>
      <c r="R208" s="32">
        <f>SUMIFS(Sheet1!$F$5:$F$28252,Sheet1!$I$5:$I$28252,$B208,Sheet1!$L$5:$L$28252,$A208,Sheet1!$D$5:$D$28252,"优惠券",Sheet1!$E$5:$E$28252,"&lt;&gt;*调拨*")+SUMIFS(Sheet1!$F$5:$F$28252,Sheet1!$I$5:$I$28252,$B208,Sheet1!$L$5:$L$28252,$A208,Sheet1!$E$5:$E$28252,"*优惠券*",Sheet1!$D$5:$D$28252,"&lt;&gt;优惠券",Sheet1!$D$5:$D$28252,"&lt;&gt;内部转款",Sheet1!$D$5:$D$28252,"&lt;&gt;内部转账",Sheet1!$E$5:$E$28252,"&lt;&gt;*调拨*")</f>
        <v>0</v>
      </c>
      <c r="S208" s="32">
        <f>SUMIFS(Sheet1!$F$5:$F$28252,Sheet1!$I$5:$I$28252,$B208,Sheet1!$L$5:$L$28252,$A208,Sheet1!$D$5:$D$28252,"代金券",Sheet1!$E$5:$E$28252,"&lt;&gt;*调拨*")+SUMIFS(Sheet1!$F$5:$F$28252,Sheet1!$I$5:$I$28252,$B208,Sheet1!$L$5:$L$28252,$A208,Sheet1!$E$5:$E$28252,"*代金券*",Sheet1!$D$5:$D$28252,"&lt;&gt;代金券",Sheet1!$D$5:$D$28252,"&lt;&gt;内部转款",Sheet1!$D$5:$D$28252,"&lt;&gt;内部转账",Sheet1!$E$5:$E$28252,"&lt;&gt;*调拨*")</f>
        <v>0</v>
      </c>
      <c r="T208" s="32">
        <f>SUMIFS(Sheet1!$F$5:$F$28252,Sheet1!$I$5:$I$28252,$B208,Sheet1!$L$5:$L$28252,$A208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208,Sheet1!$L$5:$L$28252,$A208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208,Sheet1!$L$5:$L$28252,$A208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208,Sheet1!$L$5:$L$28252,$A208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8" s="32">
        <f>SUMIFS(Sheet1!$F$5:$F$28252,Sheet1!$I$5:$I$28252,$B208,Sheet1!$L$5:$L$28252,$A208,Sheet1!$E$5:$E$28252,"*调拨*")</f>
        <v>0</v>
      </c>
      <c r="V208" s="32">
        <f>SUMIFS(Sheet1!$F$5:$F$28252,Sheet1!$I$5:$I$28252,$B208,Sheet1!$L$5:$L$28252,$A208,Sheet1!$D$5:$D$28252,"储值",Sheet1!$E$5:$E$28252,"&lt;&gt;*调拨*")+SUMIFS(Sheet1!$F$5:$F$28252,Sheet1!$I$5:$I$28252,$B208,Sheet1!$L$5:$L$28252,$A208,Sheet1!$E$5:$E$28252,"*储值*",Sheet1!$D$5:$D$28252,"&lt;&gt;储值",Sheet1!$D$5:$D$28252,"&lt;&gt;内部转款",Sheet1!$D$5:$D$28252,"&lt;&gt;内部转账",Sheet1!$E$5:$E$28252,"&lt;&gt;*调拨*")</f>
        <v>0</v>
      </c>
      <c r="W208" s="32">
        <f>SUMIFS(Sheet1!$F$5:$F$28252,Sheet1!$I$5:$I$28252,$B208,Sheet1!$L$5:$L$28252,$A208,Sheet1!$D$5:$D$28252,"效期",Sheet1!$E$5:$E$28252,"&lt;&gt;*调拨*")+SUMIFS(Sheet1!$F$5:$F$28252,Sheet1!$I$5:$I$28252,$B208,Sheet1!$L$5:$L$28252,$A208,Sheet1!$E$5:$E$28252,"*效期*",Sheet1!$D$5:$D$28252,"&lt;&gt;效期",Sheet1!$D$5:$D$28252,"&lt;&gt;内部转款",Sheet1!$D$5:$D$28252,"&lt;&gt;内部转账",Sheet1!$E$5:$E$28252,"&lt;&gt;*调拨*")</f>
        <v>0</v>
      </c>
      <c r="X208" s="32">
        <f>SUMIFS(Sheet1!$F$5:$F$28252,Sheet1!$I$5:$I$28252,$B208,Sheet1!$L$5:$L$28252,$A208,Sheet1!$D$5:$D$28252,"内部转款",Sheet1!$E$5:$E$28252,"&lt;&gt;*调拨*")+SUMIFS(Sheet1!$F$5:$F$28252,Sheet1!$I$5:$I$28252,$B208,Sheet1!$L$5:$L$28252,$A208,Sheet1!$D$5:$D$28252,"内部转账",Sheet1!$E$5:$E$28252,"&lt;&gt;*调拨*")</f>
        <v>0</v>
      </c>
      <c r="Y208" s="32">
        <f t="shared" si="12"/>
        <v>0</v>
      </c>
      <c r="Z208" s="32">
        <f>SUMIFS(Sheet1!$F$5:$F$28252,Sheet1!$I$5:$I$28252,$B208,Sheet1!$L$5:$L$28252,$A208)</f>
        <v>881.35</v>
      </c>
      <c r="AA208" s="32">
        <f>SUMIFS(Sheet1!$G$5:$G$28252,Sheet1!$I$5:$I$28252,$B208,Sheet1!$L$5:$L$28252,$A208,Sheet1!$D$5:$D$28252,"工资",Sheet1!$E$5:$E$28252,"&lt;&gt;*调拨*")+SUMIFS(Sheet1!$G$5:$G$28252,Sheet1!$I$5:$I$28252,$B208,Sheet1!$L$5:$L$28252,$A208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08" s="32">
        <f>SUMIFS(Sheet1!$G$5:$G$28252,Sheet1!$I$5:$I$28252,$B208,Sheet1!$L$5:$L$28252,$A208,Sheet1!$D$5:$D$28252,"水费",Sheet1!$E$5:$E$28252,"&lt;&gt;*调拨*")+SUMIFS(Sheet1!$G$5:$G$28252,Sheet1!$I$5:$I$28252,$B208,Sheet1!$L$5:$L$28252,$A208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8" s="32">
        <f>SUMIFS(Sheet1!$G$5:$G$28252,Sheet1!$I$5:$I$28252,$B208,Sheet1!$L$5:$L$28252,$A208,Sheet1!$D$5:$D$28252,"电费",Sheet1!$E$5:$E$28252,"&lt;&gt;*调拨*")+SUMIFS(Sheet1!$G$5:$G$28252,Sheet1!$I$5:$I$28252,$B208,Sheet1!$L$5:$L$28252,$A208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8" s="32">
        <f>SUMIFS(Sheet1!$G$5:$G$28252,Sheet1!$I$5:$I$28252,$B208,Sheet1!$L$5:$L$28252,$A208,Sheet1!$D$5:$D$28252,"宽带费",Sheet1!$E$5:$E$28252,"&lt;&gt;*调拨*")+SUMIFS(Sheet1!$G$5:$G$28252,Sheet1!$I$5:$I$28252,$B208,Sheet1!$L$5:$L$28252,$A208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8" s="32">
        <f>SUMIFS(Sheet1!$G$5:$G$28252,Sheet1!$I$5:$I$28252,$B208,Sheet1!$L$5:$L$28252,$A208,Sheet1!$D$5:$D$28252,"办公费",Sheet1!$E$5:$E$28252,"&lt;&gt;*调拨*")+SUMIFS(Sheet1!$G$5:$G$28252,Sheet1!$I$5:$I$28252,$B208,Sheet1!$L$5:$L$28252,$A208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8" s="32">
        <f>SUMIFS(Sheet1!$G$5:$G$28252,Sheet1!$I$5:$I$28252,$B208,Sheet1!$L$5:$L$28252,$A208,Sheet1!$D$5:$D$28252,"话费",Sheet1!$E$5:$E$28252,"&lt;&gt;*调拨*")+SUMIFS(Sheet1!$G$5:$G$28252,Sheet1!$I$5:$I$28252,$B208,Sheet1!$L$5:$L$28252,$A208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8" s="32">
        <f>SUMIFS(Sheet1!$G$5:$G$28252,Sheet1!$I$5:$I$28252,$B208,Sheet1!$L$5:$L$28252,$A208,Sheet1!$D$5:$D$28252,"房租",Sheet1!$E$5:$E$28252,"&lt;&gt;*调拨*")+SUMIFS(Sheet1!$G$5:$G$28252,Sheet1!$I$5:$I$28252,$B208,Sheet1!$L$5:$L$28252,$A208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08" s="32">
        <f>SUMIFS(Sheet1!$G$5:$G$28252,Sheet1!$I$5:$I$28252,$B208,Sheet1!$L$5:$L$28252,$A208,Sheet1!$E$5:$E$28252,"*调拨*")</f>
        <v>0</v>
      </c>
      <c r="AI208" s="32">
        <f>SUMIFS(Sheet1!$G$5:$G$28252,Sheet1!$I$5:$I$28252,$B208,Sheet1!$L$5:$L$28252,$A208,Sheet1!$D$5:$D$28252,"内部转款",Sheet1!$E$5:$E$28252,"&lt;&gt;*调拨*")+SUMIFS(Sheet1!$G$5:$G$28252,Sheet1!$I$5:$I$28252,$B208,Sheet1!$L$5:$L$28252,$A208,Sheet1!$D$5:$D$28252,"内部转账",Sheet1!$E$5:$E$28252,"&lt;&gt;*调拨*")</f>
        <v>0</v>
      </c>
      <c r="AJ208" s="32">
        <f t="shared" si="13"/>
        <v>3592.32</v>
      </c>
      <c r="AK208" s="32">
        <f>SUMIFS(Sheet1!$G$5:$G$28252,Sheet1!$I$5:$I$28252,$B208,Sheet1!$L$5:$L$28252,$A208)</f>
        <v>3592.32</v>
      </c>
      <c r="AL208" s="32">
        <f t="shared" si="14"/>
        <v>-2710.97</v>
      </c>
    </row>
    <row r="209" ht="16.5" spans="1:38">
      <c r="A209" s="30">
        <v>202603</v>
      </c>
      <c r="B209" s="31" t="s">
        <v>235</v>
      </c>
      <c r="C209" s="32">
        <f>SUMIFS(Sheet1!$F$5:$F$28252,Sheet1!$I$5:$I$28252,$B209,Sheet1!$L$5:$L$28252,$A209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15845.8</v>
      </c>
      <c r="D209" s="32">
        <f>SUMIFS(Sheet1!$F$5:$F$28252,Sheet1!$I$5:$I$28252,$B209,Sheet1!$L$5:$L$28252,$A209,Sheet1!$D$5:$D$28252,"医保即时拨付",Sheet1!$E$5:$E$28252,"&lt;&gt;*调拨*")+SUMIFS(Sheet1!$F$5:$F$28252,Sheet1!$I$5:$I$28252,$B209,Sheet1!$L$5:$L$28252,$A209,Sheet1!$E$5:$E$28252,"*医保即时拨付*",Sheet1!$D$5:$D$28252,"&lt;&gt;医保即时拨付",Sheet1!$D$5:$D$28252,"&lt;&gt;内部转款",Sheet1!$D$5:$D$28252,"&lt;&gt;内部转账",Sheet1!$E$5:$E$28252,"&lt;&gt;*调拨*")</f>
        <v>3169.7</v>
      </c>
      <c r="E209" s="32">
        <f>SUMIFS(Sheet1!$F$5:$F$28252,Sheet1!$I$5:$I$28252,$B209,Sheet1!$L$5:$L$28252,$A209,Sheet1!$D$5:$D$28252,"医保",Sheet1!$E$5:$E$28252,"&lt;&gt;*调拨*",Sheet1!$E$5:$E$28252,"&lt;&gt;*医保即时拨付*")+SUMIFS(Sheet1!$F$5:$F$28252,Sheet1!$I$5:$I$28252,$B209,Sheet1!$L$5:$L$28252,$A209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3867.54</v>
      </c>
      <c r="F209" s="32">
        <f>SUMIFS(Sheet1!$F$5:$F$28252,Sheet1!$I$5:$I$28252,$B209,Sheet1!$L$5:$L$28252,$A209,Sheet1!$D$5:$D$28252,"聚合",Sheet1!$E$5:$E$28252,"&lt;&gt;*调拨*")+SUMIFS(Sheet1!$F$5:$F$28252,Sheet1!$I$5:$I$28252,$B209,Sheet1!$L$5:$L$28252,$A209,Sheet1!$E$5:$E$28252,"*聚合*",Sheet1!$D$5:$D$28252,"&lt;&gt;聚合",Sheet1!$D$5:$D$28252,"&lt;&gt;内部转款",Sheet1!$D$5:$D$28252,"&lt;&gt;内部转账",Sheet1!$E$5:$E$28252,"&lt;&gt;*调拨*")</f>
        <v>20698.97</v>
      </c>
      <c r="G209" s="32">
        <f>SUMIFS(Sheet1!$F$5:$F$28252,Sheet1!$I$5:$I$28252,$B209,Sheet1!$L$5:$L$28252,$A209,Sheet1!$D$5:$D$28252,"24小时微信",Sheet1!$E$5:$E$28252,"&lt;&gt;*调拨*")+SUMIFS(Sheet1!$F$5:$F$28252,Sheet1!$I$5:$I$28252,$B209,Sheet1!$L$5:$L$28252,$A209,Sheet1!$E$5:$E$28252,"*24小时微信*",Sheet1!$D$5:$D$28252,"&lt;&gt;24小时微信",Sheet1!$D$5:$D$28252,"&lt;&gt;内部转款",Sheet1!$D$5:$D$28252,"&lt;&gt;内部转账",Sheet1!$E$5:$E$28252,"&lt;&gt;*调拨*")</f>
        <v>0</v>
      </c>
      <c r="H209" s="32">
        <f>SUMIFS(Sheet1!$F$5:$F$28252,Sheet1!$I$5:$I$28252,$B209,Sheet1!$L$5:$L$28252,$A209,Sheet1!$D$5:$D$28252,"美团",Sheet1!$E$5:$E$28252,"&lt;&gt;*调拨*")+SUMIFS(Sheet1!$F$5:$F$28252,Sheet1!$I$5:$I$28252,$B209,Sheet1!$L$5:$L$28252,$A209,Sheet1!$E$5:$E$28252,"*美团*",Sheet1!$D$5:$D$28252,"&lt;&gt;美团",Sheet1!$D$5:$D$28252,"&lt;&gt;内部转款",Sheet1!$D$5:$D$28252,"&lt;&gt;内部转账",Sheet1!$E$5:$E$28252,"&lt;&gt;*调拨*")</f>
        <v>0</v>
      </c>
      <c r="I209" s="32">
        <f>SUMIFS(Sheet1!$F$5:$F$28252,Sheet1!$I$5:$I$28252,$B209,Sheet1!$L$5:$L$28252,$A209,Sheet1!$D$5:$D$28252,"饿了么",Sheet1!$E$5:$E$28252,"&lt;&gt;*调拨*")+SUMIFS(Sheet1!$F$5:$F$28252,Sheet1!$I$5:$I$28252,$B209,Sheet1!$L$5:$L$28252,$A209,Sheet1!$E$5:$E$28252,"*饿了么*",Sheet1!$D$5:$D$28252,"&lt;&gt;饿了么",Sheet1!$D$5:$D$28252,"&lt;&gt;内部转款",Sheet1!$D$5:$D$28252,"&lt;&gt;内部转账",Sheet1!$E$5:$E$28252,"&lt;&gt;*调拨*")</f>
        <v>0</v>
      </c>
      <c r="J209" s="32">
        <f>SUMIFS(Sheet1!$F$5:$F$28252,Sheet1!$I$5:$I$28252,$B209,Sheet1!$L$5:$L$28252,$A209,Sheet1!$D$5:$D$28252,"健E卡",Sheet1!$E$5:$E$28252,"&lt;&gt;*调拨*")+SUMIFS(Sheet1!$F$5:$F$28252,Sheet1!$I$5:$I$28252,$B209,Sheet1!$L$5:$L$28252,$A209,Sheet1!$E$5:$E$28252,"*健E卡*",Sheet1!$D$5:$D$28252,"&lt;&gt;健E卡",Sheet1!$D$5:$D$28252,"&lt;&gt;内部转款",Sheet1!$D$5:$D$28252,"&lt;&gt;内部转账",Sheet1!$E$5:$E$28252,"&lt;&gt;*调拨*")</f>
        <v>0</v>
      </c>
      <c r="K209" s="32">
        <f>SUMIFS(Sheet1!$F$5:$F$28252,Sheet1!$I$5:$I$28252,$B209,Sheet1!$L$5:$L$28252,$A209,Sheet1!$D$5:$D$28252,"抖音",Sheet1!$E$5:$E$28252,"&lt;&gt;*调拨*")+SUMIFS(Sheet1!$F$5:$F$28252,Sheet1!$I$5:$I$28252,$B209,Sheet1!$L$5:$L$28252,$A209,Sheet1!$E$5:$E$28252,"*抖音*",Sheet1!$D$5:$D$28252,"&lt;&gt;抖音",Sheet1!$D$5:$D$28252,"&lt;&gt;内部转款",Sheet1!$D$5:$D$28252,"&lt;&gt;内部转账",Sheet1!$E$5:$E$28252,"&lt;&gt;*调拨*")</f>
        <v>0</v>
      </c>
      <c r="L209" s="32">
        <f>SUMIFS(Sheet1!$F$5:$F$28252,Sheet1!$I$5:$I$28252,$B209,Sheet1!$L$5:$L$28252,$A209,Sheet1!$D$5:$D$28252,"医卡通",Sheet1!$E$5:$E$28252,"&lt;&gt;*调拨*")+SUMIFS(Sheet1!$F$5:$F$28252,Sheet1!$I$5:$I$28252,$B209,Sheet1!$L$5:$L$28252,$A209,Sheet1!$E$5:$E$28252,"*医卡通*",Sheet1!$D$5:$D$28252,"&lt;&gt;医卡通",Sheet1!$D$5:$D$28252,"&lt;&gt;内部转款",Sheet1!$D$5:$D$28252,"&lt;&gt;内部转账",Sheet1!$E$5:$E$28252,"&lt;&gt;*调拨*")</f>
        <v>0</v>
      </c>
      <c r="M209" s="32">
        <f>SUMIFS(Sheet1!$F$5:$F$28252,Sheet1!$I$5:$I$28252,$B209,Sheet1!$L$5:$L$28252,$A209,Sheet1!$D$5:$D$28252,"企健网",Sheet1!$E$5:$E$28252,"&lt;&gt;*调拨*")+SUMIFS(Sheet1!$F$5:$F$28252,Sheet1!$I$5:$I$28252,$B209,Sheet1!$L$5:$L$28252,$A209,Sheet1!$E$5:$E$28252,"*企健网*",Sheet1!$D$5:$D$28252,"&lt;&gt;企健网",Sheet1!$D$5:$D$28252,"&lt;&gt;内部转款",Sheet1!$D$5:$D$28252,"&lt;&gt;内部转账",Sheet1!$E$5:$E$28252,"&lt;&gt;*调拨*")</f>
        <v>0</v>
      </c>
      <c r="N209" s="32">
        <f>SUMIFS(Sheet1!$F$5:$F$28252,Sheet1!$I$5:$I$28252,$B209,Sheet1!$L$5:$L$28252,$A209,Sheet1!$D$5:$D$28252,"银联",Sheet1!$E$5:$E$28252,"&lt;&gt;*调拨*")+SUMIFS(Sheet1!$F$5:$F$28252,Sheet1!$I$5:$I$28252,$B209,Sheet1!$L$5:$L$28252,$A209,Sheet1!$E$5:$E$28252,"*银联*",Sheet1!$D$5:$D$28252,"&lt;&gt;银联",Sheet1!$D$5:$D$28252,"&lt;&gt;内部转款",Sheet1!$D$5:$D$28252,"&lt;&gt;内部转账",Sheet1!$E$5:$E$28252,"&lt;&gt;*调拨*")</f>
        <v>0</v>
      </c>
      <c r="O209" s="32">
        <f>SUMIFS(Sheet1!$F$5:$F$28252,Sheet1!$I$5:$I$28252,$B209,Sheet1!$L$5:$L$28252,$A209,Sheet1!$D$5:$D$28252,"京东",Sheet1!$E$5:$E$28252,"&lt;&gt;*调拨*")+SUMIFS(Sheet1!$F$5:$F$28252,Sheet1!$I$5:$I$28252,$B209,Sheet1!$L$5:$L$28252,$A209,Sheet1!$E$5:$E$28252,"*京东*",Sheet1!$D$5:$D$28252,"&lt;&gt;京东",Sheet1!$D$5:$D$28252,"&lt;&gt;内部转款",Sheet1!$D$5:$D$28252,"&lt;&gt;内部转账",Sheet1!$E$5:$E$28252,"&lt;&gt;*调拨*")</f>
        <v>0</v>
      </c>
      <c r="P209" s="32">
        <f>SUMIFS(Sheet1!$F$5:$F$28252,Sheet1!$I$5:$I$28252,$B209,Sheet1!$L$5:$L$28252,$A209,Sheet1!$D$5:$D$28252,"药机微信",Sheet1!$E$5:$E$28252,"&lt;&gt;*调拨*")+SUMIFS(Sheet1!$F$5:$F$28252,Sheet1!$I$5:$I$28252,$B209,Sheet1!$L$5:$L$28252,$A209,Sheet1!$E$5:$E$28252,"*药机微信*",Sheet1!$D$5:$D$28252,"&lt;&gt;药机微信",Sheet1!$D$5:$D$28252,"&lt;&gt;内部转款",Sheet1!$D$5:$D$28252,"&lt;&gt;内部转账",Sheet1!$E$5:$E$28252,"&lt;&gt;*调拨*")</f>
        <v>0</v>
      </c>
      <c r="Q209" s="32">
        <f>SUMIFS(Sheet1!$F$5:$F$28252,Sheet1!$I$5:$I$28252,$B209,Sheet1!$L$5:$L$28252,$A209,Sheet1!$D$5:$D$28252,"亲情卡",Sheet1!$E$5:$E$28252,"&lt;&gt;*调拨*")+SUMIFS(Sheet1!$F$5:$F$28252,Sheet1!$I$5:$I$28252,$B209,Sheet1!$L$5:$L$28252,$A209,Sheet1!$E$5:$E$28252,"*亲情卡*",Sheet1!$D$5:$D$28252,"&lt;&gt;亲情卡",Sheet1!$D$5:$D$28252,"&lt;&gt;内部转款",Sheet1!$D$5:$D$28252,"&lt;&gt;内部转账",Sheet1!$E$5:$E$28252,"&lt;&gt;*调拨*")</f>
        <v>0</v>
      </c>
      <c r="R209" s="32">
        <f>SUMIFS(Sheet1!$F$5:$F$28252,Sheet1!$I$5:$I$28252,$B209,Sheet1!$L$5:$L$28252,$A209,Sheet1!$D$5:$D$28252,"优惠券",Sheet1!$E$5:$E$28252,"&lt;&gt;*调拨*")+SUMIFS(Sheet1!$F$5:$F$28252,Sheet1!$I$5:$I$28252,$B209,Sheet1!$L$5:$L$28252,$A209,Sheet1!$E$5:$E$28252,"*优惠券*",Sheet1!$D$5:$D$28252,"&lt;&gt;优惠券",Sheet1!$D$5:$D$28252,"&lt;&gt;内部转款",Sheet1!$D$5:$D$28252,"&lt;&gt;内部转账",Sheet1!$E$5:$E$28252,"&lt;&gt;*调拨*")</f>
        <v>0</v>
      </c>
      <c r="S209" s="32">
        <f>SUMIFS(Sheet1!$F$5:$F$28252,Sheet1!$I$5:$I$28252,$B209,Sheet1!$L$5:$L$28252,$A209,Sheet1!$D$5:$D$28252,"代金券",Sheet1!$E$5:$E$28252,"&lt;&gt;*调拨*")+SUMIFS(Sheet1!$F$5:$F$28252,Sheet1!$I$5:$I$28252,$B209,Sheet1!$L$5:$L$28252,$A209,Sheet1!$E$5:$E$28252,"*代金券*",Sheet1!$D$5:$D$28252,"&lt;&gt;代金券",Sheet1!$D$5:$D$28252,"&lt;&gt;内部转款",Sheet1!$D$5:$D$28252,"&lt;&gt;内部转账",Sheet1!$E$5:$E$28252,"&lt;&gt;*调拨*")</f>
        <v>0</v>
      </c>
      <c r="T209" s="32">
        <f>SUMIFS(Sheet1!$F$5:$F$28252,Sheet1!$I$5:$I$28252,$B209,Sheet1!$L$5:$L$28252,$A209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209,Sheet1!$L$5:$L$28252,$A209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209,Sheet1!$L$5:$L$28252,$A209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209,Sheet1!$L$5:$L$28252,$A209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09" s="32">
        <f>SUMIFS(Sheet1!$F$5:$F$28252,Sheet1!$I$5:$I$28252,$B209,Sheet1!$L$5:$L$28252,$A209,Sheet1!$E$5:$E$28252,"*调拨*")</f>
        <v>0</v>
      </c>
      <c r="V209" s="32">
        <f>SUMIFS(Sheet1!$F$5:$F$28252,Sheet1!$I$5:$I$28252,$B209,Sheet1!$L$5:$L$28252,$A209,Sheet1!$D$5:$D$28252,"储值",Sheet1!$E$5:$E$28252,"&lt;&gt;*调拨*")+SUMIFS(Sheet1!$F$5:$F$28252,Sheet1!$I$5:$I$28252,$B209,Sheet1!$L$5:$L$28252,$A209,Sheet1!$E$5:$E$28252,"*储值*",Sheet1!$D$5:$D$28252,"&lt;&gt;储值",Sheet1!$D$5:$D$28252,"&lt;&gt;内部转款",Sheet1!$D$5:$D$28252,"&lt;&gt;内部转账",Sheet1!$E$5:$E$28252,"&lt;&gt;*调拨*")</f>
        <v>0</v>
      </c>
      <c r="W209" s="32">
        <f>SUMIFS(Sheet1!$F$5:$F$28252,Sheet1!$I$5:$I$28252,$B209,Sheet1!$L$5:$L$28252,$A209,Sheet1!$D$5:$D$28252,"效期",Sheet1!$E$5:$E$28252,"&lt;&gt;*调拨*")+SUMIFS(Sheet1!$F$5:$F$28252,Sheet1!$I$5:$I$28252,$B209,Sheet1!$L$5:$L$28252,$A209,Sheet1!$E$5:$E$28252,"*效期*",Sheet1!$D$5:$D$28252,"&lt;&gt;效期",Sheet1!$D$5:$D$28252,"&lt;&gt;内部转款",Sheet1!$D$5:$D$28252,"&lt;&gt;内部转账",Sheet1!$E$5:$E$28252,"&lt;&gt;*调拨*")</f>
        <v>20</v>
      </c>
      <c r="X209" s="32">
        <f>SUMIFS(Sheet1!$F$5:$F$28252,Sheet1!$I$5:$I$28252,$B209,Sheet1!$L$5:$L$28252,$A209,Sheet1!$D$5:$D$28252,"内部转款",Sheet1!$E$5:$E$28252,"&lt;&gt;*调拨*")+SUMIFS(Sheet1!$F$5:$F$28252,Sheet1!$I$5:$I$28252,$B209,Sheet1!$L$5:$L$28252,$A209,Sheet1!$D$5:$D$28252,"内部转账",Sheet1!$E$5:$E$28252,"&lt;&gt;*调拨*")</f>
        <v>0</v>
      </c>
      <c r="Y209" s="32">
        <f t="shared" si="12"/>
        <v>0</v>
      </c>
      <c r="Z209" s="32">
        <f>SUMIFS(Sheet1!$F$5:$F$28252,Sheet1!$I$5:$I$28252,$B209,Sheet1!$L$5:$L$28252,$A209)</f>
        <v>43602.01</v>
      </c>
      <c r="AA209" s="32">
        <f>SUMIFS(Sheet1!$G$5:$G$28252,Sheet1!$I$5:$I$28252,$B209,Sheet1!$L$5:$L$28252,$A209,Sheet1!$D$5:$D$28252,"工资",Sheet1!$E$5:$E$28252,"&lt;&gt;*调拨*")+SUMIFS(Sheet1!$G$5:$G$28252,Sheet1!$I$5:$I$28252,$B209,Sheet1!$L$5:$L$28252,$A209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09" s="32">
        <f>SUMIFS(Sheet1!$G$5:$G$28252,Sheet1!$I$5:$I$28252,$B209,Sheet1!$L$5:$L$28252,$A209,Sheet1!$D$5:$D$28252,"水费",Sheet1!$E$5:$E$28252,"&lt;&gt;*调拨*")+SUMIFS(Sheet1!$G$5:$G$28252,Sheet1!$I$5:$I$28252,$B209,Sheet1!$L$5:$L$28252,$A209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09" s="32">
        <f>SUMIFS(Sheet1!$G$5:$G$28252,Sheet1!$I$5:$I$28252,$B209,Sheet1!$L$5:$L$28252,$A209,Sheet1!$D$5:$D$28252,"电费",Sheet1!$E$5:$E$28252,"&lt;&gt;*调拨*")+SUMIFS(Sheet1!$G$5:$G$28252,Sheet1!$I$5:$I$28252,$B209,Sheet1!$L$5:$L$28252,$A209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09" s="32">
        <f>SUMIFS(Sheet1!$G$5:$G$28252,Sheet1!$I$5:$I$28252,$B209,Sheet1!$L$5:$L$28252,$A209,Sheet1!$D$5:$D$28252,"宽带费",Sheet1!$E$5:$E$28252,"&lt;&gt;*调拨*")+SUMIFS(Sheet1!$G$5:$G$28252,Sheet1!$I$5:$I$28252,$B209,Sheet1!$L$5:$L$28252,$A209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09" s="32">
        <f>SUMIFS(Sheet1!$G$5:$G$28252,Sheet1!$I$5:$I$28252,$B209,Sheet1!$L$5:$L$28252,$A209,Sheet1!$D$5:$D$28252,"办公费",Sheet1!$E$5:$E$28252,"&lt;&gt;*调拨*")+SUMIFS(Sheet1!$G$5:$G$28252,Sheet1!$I$5:$I$28252,$B209,Sheet1!$L$5:$L$28252,$A209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09" s="32">
        <f>SUMIFS(Sheet1!$G$5:$G$28252,Sheet1!$I$5:$I$28252,$B209,Sheet1!$L$5:$L$28252,$A209,Sheet1!$D$5:$D$28252,"话费",Sheet1!$E$5:$E$28252,"&lt;&gt;*调拨*")+SUMIFS(Sheet1!$G$5:$G$28252,Sheet1!$I$5:$I$28252,$B209,Sheet1!$L$5:$L$28252,$A209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09" s="32">
        <f>SUMIFS(Sheet1!$G$5:$G$28252,Sheet1!$I$5:$I$28252,$B209,Sheet1!$L$5:$L$28252,$A209,Sheet1!$D$5:$D$28252,"房租",Sheet1!$E$5:$E$28252,"&lt;&gt;*调拨*")+SUMIFS(Sheet1!$G$5:$G$28252,Sheet1!$I$5:$I$28252,$B209,Sheet1!$L$5:$L$28252,$A209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09" s="32">
        <f>SUMIFS(Sheet1!$G$5:$G$28252,Sheet1!$I$5:$I$28252,$B209,Sheet1!$L$5:$L$28252,$A209,Sheet1!$E$5:$E$28252,"*调拨*")</f>
        <v>0</v>
      </c>
      <c r="AI209" s="32">
        <f>SUMIFS(Sheet1!$G$5:$G$28252,Sheet1!$I$5:$I$28252,$B209,Sheet1!$L$5:$L$28252,$A209,Sheet1!$D$5:$D$28252,"内部转款",Sheet1!$E$5:$E$28252,"&lt;&gt;*调拨*")+SUMIFS(Sheet1!$G$5:$G$28252,Sheet1!$I$5:$I$28252,$B209,Sheet1!$L$5:$L$28252,$A209,Sheet1!$D$5:$D$28252,"内部转账",Sheet1!$E$5:$E$28252,"&lt;&gt;*调拨*")</f>
        <v>0</v>
      </c>
      <c r="AJ209" s="32">
        <f t="shared" si="13"/>
        <v>5219.97</v>
      </c>
      <c r="AK209" s="32">
        <f>SUMIFS(Sheet1!$G$5:$G$28252,Sheet1!$I$5:$I$28252,$B209,Sheet1!$L$5:$L$28252,$A209)</f>
        <v>5219.97</v>
      </c>
      <c r="AL209" s="32">
        <f t="shared" si="14"/>
        <v>38382.04</v>
      </c>
    </row>
    <row r="210" ht="16.5" spans="1:38">
      <c r="A210" s="30">
        <v>202603</v>
      </c>
      <c r="B210" s="31" t="s">
        <v>267</v>
      </c>
      <c r="C210" s="32">
        <f>SUMIFS(Sheet1!$F$5:$F$28252,Sheet1!$I$5:$I$28252,$B210,Sheet1!$L$5:$L$28252,$A210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158633.14</v>
      </c>
      <c r="D210" s="32">
        <f>SUMIFS(Sheet1!$F$5:$F$28252,Sheet1!$I$5:$I$28252,$B210,Sheet1!$L$5:$L$28252,$A210,Sheet1!$D$5:$D$28252,"医保即时拨付",Sheet1!$E$5:$E$28252,"&lt;&gt;*调拨*")+SUMIFS(Sheet1!$F$5:$F$28252,Sheet1!$I$5:$I$28252,$B210,Sheet1!$L$5:$L$28252,$A210,Sheet1!$E$5:$E$28252,"*医保即时拨付*",Sheet1!$D$5:$D$28252,"&lt;&gt;医保即时拨付",Sheet1!$D$5:$D$28252,"&lt;&gt;内部转款",Sheet1!$D$5:$D$28252,"&lt;&gt;内部转账",Sheet1!$E$5:$E$28252,"&lt;&gt;*调拨*")</f>
        <v>0</v>
      </c>
      <c r="E210" s="32">
        <f>SUMIFS(Sheet1!$F$5:$F$28252,Sheet1!$I$5:$I$28252,$B210,Sheet1!$L$5:$L$28252,$A210,Sheet1!$D$5:$D$28252,"医保",Sheet1!$E$5:$E$28252,"&lt;&gt;*调拨*",Sheet1!$E$5:$E$28252,"&lt;&gt;*医保即时拨付*")+SUMIFS(Sheet1!$F$5:$F$28252,Sheet1!$I$5:$I$28252,$B210,Sheet1!$L$5:$L$28252,$A210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395610.54</v>
      </c>
      <c r="F210" s="32">
        <f>SUMIFS(Sheet1!$F$5:$F$28252,Sheet1!$I$5:$I$28252,$B210,Sheet1!$L$5:$L$28252,$A210,Sheet1!$D$5:$D$28252,"聚合",Sheet1!$E$5:$E$28252,"&lt;&gt;*调拨*")+SUMIFS(Sheet1!$F$5:$F$28252,Sheet1!$I$5:$I$28252,$B210,Sheet1!$L$5:$L$28252,$A210,Sheet1!$E$5:$E$28252,"*聚合*",Sheet1!$D$5:$D$28252,"&lt;&gt;聚合",Sheet1!$D$5:$D$28252,"&lt;&gt;内部转款",Sheet1!$D$5:$D$28252,"&lt;&gt;内部转账",Sheet1!$E$5:$E$28252,"&lt;&gt;*调拨*")</f>
        <v>0</v>
      </c>
      <c r="G210" s="32">
        <f>SUMIFS(Sheet1!$F$5:$F$28252,Sheet1!$I$5:$I$28252,$B210,Sheet1!$L$5:$L$28252,$A210,Sheet1!$D$5:$D$28252,"24小时微信",Sheet1!$E$5:$E$28252,"&lt;&gt;*调拨*")+SUMIFS(Sheet1!$F$5:$F$28252,Sheet1!$I$5:$I$28252,$B210,Sheet1!$L$5:$L$28252,$A210,Sheet1!$E$5:$E$28252,"*24小时微信*",Sheet1!$D$5:$D$28252,"&lt;&gt;24小时微信",Sheet1!$D$5:$D$28252,"&lt;&gt;内部转款",Sheet1!$D$5:$D$28252,"&lt;&gt;内部转账",Sheet1!$E$5:$E$28252,"&lt;&gt;*调拨*")</f>
        <v>0</v>
      </c>
      <c r="H210" s="32">
        <f>SUMIFS(Sheet1!$F$5:$F$28252,Sheet1!$I$5:$I$28252,$B210,Sheet1!$L$5:$L$28252,$A210,Sheet1!$D$5:$D$28252,"美团",Sheet1!$E$5:$E$28252,"&lt;&gt;*调拨*")+SUMIFS(Sheet1!$F$5:$F$28252,Sheet1!$I$5:$I$28252,$B210,Sheet1!$L$5:$L$28252,$A210,Sheet1!$E$5:$E$28252,"*美团*",Sheet1!$D$5:$D$28252,"&lt;&gt;美团",Sheet1!$D$5:$D$28252,"&lt;&gt;内部转款",Sheet1!$D$5:$D$28252,"&lt;&gt;内部转账",Sheet1!$E$5:$E$28252,"&lt;&gt;*调拨*")</f>
        <v>0</v>
      </c>
      <c r="I210" s="32">
        <f>SUMIFS(Sheet1!$F$5:$F$28252,Sheet1!$I$5:$I$28252,$B210,Sheet1!$L$5:$L$28252,$A210,Sheet1!$D$5:$D$28252,"饿了么",Sheet1!$E$5:$E$28252,"&lt;&gt;*调拨*")+SUMIFS(Sheet1!$F$5:$F$28252,Sheet1!$I$5:$I$28252,$B210,Sheet1!$L$5:$L$28252,$A210,Sheet1!$E$5:$E$28252,"*饿了么*",Sheet1!$D$5:$D$28252,"&lt;&gt;饿了么",Sheet1!$D$5:$D$28252,"&lt;&gt;内部转款",Sheet1!$D$5:$D$28252,"&lt;&gt;内部转账",Sheet1!$E$5:$E$28252,"&lt;&gt;*调拨*")</f>
        <v>0</v>
      </c>
      <c r="J210" s="32">
        <f>SUMIFS(Sheet1!$F$5:$F$28252,Sheet1!$I$5:$I$28252,$B210,Sheet1!$L$5:$L$28252,$A210,Sheet1!$D$5:$D$28252,"健E卡",Sheet1!$E$5:$E$28252,"&lt;&gt;*调拨*")+SUMIFS(Sheet1!$F$5:$F$28252,Sheet1!$I$5:$I$28252,$B210,Sheet1!$L$5:$L$28252,$A210,Sheet1!$E$5:$E$28252,"*健E卡*",Sheet1!$D$5:$D$28252,"&lt;&gt;健E卡",Sheet1!$D$5:$D$28252,"&lt;&gt;内部转款",Sheet1!$D$5:$D$28252,"&lt;&gt;内部转账",Sheet1!$E$5:$E$28252,"&lt;&gt;*调拨*")</f>
        <v>0</v>
      </c>
      <c r="K210" s="32">
        <f>SUMIFS(Sheet1!$F$5:$F$28252,Sheet1!$I$5:$I$28252,$B210,Sheet1!$L$5:$L$28252,$A210,Sheet1!$D$5:$D$28252,"抖音",Sheet1!$E$5:$E$28252,"&lt;&gt;*调拨*")+SUMIFS(Sheet1!$F$5:$F$28252,Sheet1!$I$5:$I$28252,$B210,Sheet1!$L$5:$L$28252,$A210,Sheet1!$E$5:$E$28252,"*抖音*",Sheet1!$D$5:$D$28252,"&lt;&gt;抖音",Sheet1!$D$5:$D$28252,"&lt;&gt;内部转款",Sheet1!$D$5:$D$28252,"&lt;&gt;内部转账",Sheet1!$E$5:$E$28252,"&lt;&gt;*调拨*")</f>
        <v>0</v>
      </c>
      <c r="L210" s="32">
        <f>SUMIFS(Sheet1!$F$5:$F$28252,Sheet1!$I$5:$I$28252,$B210,Sheet1!$L$5:$L$28252,$A210,Sheet1!$D$5:$D$28252,"医卡通",Sheet1!$E$5:$E$28252,"&lt;&gt;*调拨*")+SUMIFS(Sheet1!$F$5:$F$28252,Sheet1!$I$5:$I$28252,$B210,Sheet1!$L$5:$L$28252,$A210,Sheet1!$E$5:$E$28252,"*医卡通*",Sheet1!$D$5:$D$28252,"&lt;&gt;医卡通",Sheet1!$D$5:$D$28252,"&lt;&gt;内部转款",Sheet1!$D$5:$D$28252,"&lt;&gt;内部转账",Sheet1!$E$5:$E$28252,"&lt;&gt;*调拨*")</f>
        <v>0</v>
      </c>
      <c r="M210" s="32">
        <f>SUMIFS(Sheet1!$F$5:$F$28252,Sheet1!$I$5:$I$28252,$B210,Sheet1!$L$5:$L$28252,$A210,Sheet1!$D$5:$D$28252,"企健网",Sheet1!$E$5:$E$28252,"&lt;&gt;*调拨*")+SUMIFS(Sheet1!$F$5:$F$28252,Sheet1!$I$5:$I$28252,$B210,Sheet1!$L$5:$L$28252,$A210,Sheet1!$E$5:$E$28252,"*企健网*",Sheet1!$D$5:$D$28252,"&lt;&gt;企健网",Sheet1!$D$5:$D$28252,"&lt;&gt;内部转款",Sheet1!$D$5:$D$28252,"&lt;&gt;内部转账",Sheet1!$E$5:$E$28252,"&lt;&gt;*调拨*")</f>
        <v>0</v>
      </c>
      <c r="N210" s="32">
        <f>SUMIFS(Sheet1!$F$5:$F$28252,Sheet1!$I$5:$I$28252,$B210,Sheet1!$L$5:$L$28252,$A210,Sheet1!$D$5:$D$28252,"银联",Sheet1!$E$5:$E$28252,"&lt;&gt;*调拨*")+SUMIFS(Sheet1!$F$5:$F$28252,Sheet1!$I$5:$I$28252,$B210,Sheet1!$L$5:$L$28252,$A210,Sheet1!$E$5:$E$28252,"*银联*",Sheet1!$D$5:$D$28252,"&lt;&gt;银联",Sheet1!$D$5:$D$28252,"&lt;&gt;内部转款",Sheet1!$D$5:$D$28252,"&lt;&gt;内部转账",Sheet1!$E$5:$E$28252,"&lt;&gt;*调拨*")</f>
        <v>0</v>
      </c>
      <c r="O210" s="32">
        <f>SUMIFS(Sheet1!$F$5:$F$28252,Sheet1!$I$5:$I$28252,$B210,Sheet1!$L$5:$L$28252,$A210,Sheet1!$D$5:$D$28252,"京东",Sheet1!$E$5:$E$28252,"&lt;&gt;*调拨*")+SUMIFS(Sheet1!$F$5:$F$28252,Sheet1!$I$5:$I$28252,$B210,Sheet1!$L$5:$L$28252,$A210,Sheet1!$E$5:$E$28252,"*京东*",Sheet1!$D$5:$D$28252,"&lt;&gt;京东",Sheet1!$D$5:$D$28252,"&lt;&gt;内部转款",Sheet1!$D$5:$D$28252,"&lt;&gt;内部转账",Sheet1!$E$5:$E$28252,"&lt;&gt;*调拨*")</f>
        <v>0</v>
      </c>
      <c r="P210" s="32">
        <f>SUMIFS(Sheet1!$F$5:$F$28252,Sheet1!$I$5:$I$28252,$B210,Sheet1!$L$5:$L$28252,$A210,Sheet1!$D$5:$D$28252,"药机微信",Sheet1!$E$5:$E$28252,"&lt;&gt;*调拨*")+SUMIFS(Sheet1!$F$5:$F$28252,Sheet1!$I$5:$I$28252,$B210,Sheet1!$L$5:$L$28252,$A210,Sheet1!$E$5:$E$28252,"*药机微信*",Sheet1!$D$5:$D$28252,"&lt;&gt;药机微信",Sheet1!$D$5:$D$28252,"&lt;&gt;内部转款",Sheet1!$D$5:$D$28252,"&lt;&gt;内部转账",Sheet1!$E$5:$E$28252,"&lt;&gt;*调拨*")</f>
        <v>0</v>
      </c>
      <c r="Q210" s="32">
        <f>SUMIFS(Sheet1!$F$5:$F$28252,Sheet1!$I$5:$I$28252,$B210,Sheet1!$L$5:$L$28252,$A210,Sheet1!$D$5:$D$28252,"亲情卡",Sheet1!$E$5:$E$28252,"&lt;&gt;*调拨*")+SUMIFS(Sheet1!$F$5:$F$28252,Sheet1!$I$5:$I$28252,$B210,Sheet1!$L$5:$L$28252,$A210,Sheet1!$E$5:$E$28252,"*亲情卡*",Sheet1!$D$5:$D$28252,"&lt;&gt;亲情卡",Sheet1!$D$5:$D$28252,"&lt;&gt;内部转款",Sheet1!$D$5:$D$28252,"&lt;&gt;内部转账",Sheet1!$E$5:$E$28252,"&lt;&gt;*调拨*")</f>
        <v>0</v>
      </c>
      <c r="R210" s="32">
        <f>SUMIFS(Sheet1!$F$5:$F$28252,Sheet1!$I$5:$I$28252,$B210,Sheet1!$L$5:$L$28252,$A210,Sheet1!$D$5:$D$28252,"优惠券",Sheet1!$E$5:$E$28252,"&lt;&gt;*调拨*")+SUMIFS(Sheet1!$F$5:$F$28252,Sheet1!$I$5:$I$28252,$B210,Sheet1!$L$5:$L$28252,$A210,Sheet1!$E$5:$E$28252,"*优惠券*",Sheet1!$D$5:$D$28252,"&lt;&gt;优惠券",Sheet1!$D$5:$D$28252,"&lt;&gt;内部转款",Sheet1!$D$5:$D$28252,"&lt;&gt;内部转账",Sheet1!$E$5:$E$28252,"&lt;&gt;*调拨*")</f>
        <v>0</v>
      </c>
      <c r="S210" s="32">
        <f>SUMIFS(Sheet1!$F$5:$F$28252,Sheet1!$I$5:$I$28252,$B210,Sheet1!$L$5:$L$28252,$A210,Sheet1!$D$5:$D$28252,"代金券",Sheet1!$E$5:$E$28252,"&lt;&gt;*调拨*")+SUMIFS(Sheet1!$F$5:$F$28252,Sheet1!$I$5:$I$28252,$B210,Sheet1!$L$5:$L$28252,$A210,Sheet1!$E$5:$E$28252,"*代金券*",Sheet1!$D$5:$D$28252,"&lt;&gt;代金券",Sheet1!$D$5:$D$28252,"&lt;&gt;内部转款",Sheet1!$D$5:$D$28252,"&lt;&gt;内部转账",Sheet1!$E$5:$E$28252,"&lt;&gt;*调拨*")</f>
        <v>0</v>
      </c>
      <c r="T210" s="32">
        <f>SUMIFS(Sheet1!$F$5:$F$28252,Sheet1!$I$5:$I$28252,$B210,Sheet1!$L$5:$L$28252,$A210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210,Sheet1!$L$5:$L$28252,$A210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210,Sheet1!$L$5:$L$28252,$A210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210,Sheet1!$L$5:$L$28252,$A210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10" s="32">
        <f>SUMIFS(Sheet1!$F$5:$F$28252,Sheet1!$I$5:$I$28252,$B210,Sheet1!$L$5:$L$28252,$A210,Sheet1!$E$5:$E$28252,"*调拨*")</f>
        <v>0</v>
      </c>
      <c r="V210" s="32">
        <f>SUMIFS(Sheet1!$F$5:$F$28252,Sheet1!$I$5:$I$28252,$B210,Sheet1!$L$5:$L$28252,$A210,Sheet1!$D$5:$D$28252,"储值",Sheet1!$E$5:$E$28252,"&lt;&gt;*调拨*")+SUMIFS(Sheet1!$F$5:$F$28252,Sheet1!$I$5:$I$28252,$B210,Sheet1!$L$5:$L$28252,$A210,Sheet1!$E$5:$E$28252,"*储值*",Sheet1!$D$5:$D$28252,"&lt;&gt;储值",Sheet1!$D$5:$D$28252,"&lt;&gt;内部转款",Sheet1!$D$5:$D$28252,"&lt;&gt;内部转账",Sheet1!$E$5:$E$28252,"&lt;&gt;*调拨*")</f>
        <v>0</v>
      </c>
      <c r="W210" s="32">
        <f>SUMIFS(Sheet1!$F$5:$F$28252,Sheet1!$I$5:$I$28252,$B210,Sheet1!$L$5:$L$28252,$A210,Sheet1!$D$5:$D$28252,"效期",Sheet1!$E$5:$E$28252,"&lt;&gt;*调拨*")+SUMIFS(Sheet1!$F$5:$F$28252,Sheet1!$I$5:$I$28252,$B210,Sheet1!$L$5:$L$28252,$A210,Sheet1!$E$5:$E$28252,"*效期*",Sheet1!$D$5:$D$28252,"&lt;&gt;效期",Sheet1!$D$5:$D$28252,"&lt;&gt;内部转款",Sheet1!$D$5:$D$28252,"&lt;&gt;内部转账",Sheet1!$E$5:$E$28252,"&lt;&gt;*调拨*")</f>
        <v>0</v>
      </c>
      <c r="X210" s="32">
        <f>SUMIFS(Sheet1!$F$5:$F$28252,Sheet1!$I$5:$I$28252,$B210,Sheet1!$L$5:$L$28252,$A210,Sheet1!$D$5:$D$28252,"内部转款",Sheet1!$E$5:$E$28252,"&lt;&gt;*调拨*")+SUMIFS(Sheet1!$F$5:$F$28252,Sheet1!$I$5:$I$28252,$B210,Sheet1!$L$5:$L$28252,$A210,Sheet1!$D$5:$D$28252,"内部转账",Sheet1!$E$5:$E$28252,"&lt;&gt;*调拨*")</f>
        <v>0</v>
      </c>
      <c r="Y210" s="32">
        <f t="shared" si="12"/>
        <v>0</v>
      </c>
      <c r="Z210" s="32">
        <f>SUMIFS(Sheet1!$F$5:$F$28252,Sheet1!$I$5:$I$28252,$B210,Sheet1!$L$5:$L$28252,$A210)</f>
        <v>554243.68</v>
      </c>
      <c r="AA210" s="32">
        <f>SUMIFS(Sheet1!$G$5:$G$28252,Sheet1!$I$5:$I$28252,$B210,Sheet1!$L$5:$L$28252,$A210,Sheet1!$D$5:$D$28252,"工资",Sheet1!$E$5:$E$28252,"&lt;&gt;*调拨*")+SUMIFS(Sheet1!$G$5:$G$28252,Sheet1!$I$5:$I$28252,$B210,Sheet1!$L$5:$L$28252,$A210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10" s="32">
        <f>SUMIFS(Sheet1!$G$5:$G$28252,Sheet1!$I$5:$I$28252,$B210,Sheet1!$L$5:$L$28252,$A210,Sheet1!$D$5:$D$28252,"水费",Sheet1!$E$5:$E$28252,"&lt;&gt;*调拨*")+SUMIFS(Sheet1!$G$5:$G$28252,Sheet1!$I$5:$I$28252,$B210,Sheet1!$L$5:$L$28252,$A210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10" s="32">
        <f>SUMIFS(Sheet1!$G$5:$G$28252,Sheet1!$I$5:$I$28252,$B210,Sheet1!$L$5:$L$28252,$A210,Sheet1!$D$5:$D$28252,"电费",Sheet1!$E$5:$E$28252,"&lt;&gt;*调拨*")+SUMIFS(Sheet1!$G$5:$G$28252,Sheet1!$I$5:$I$28252,$B210,Sheet1!$L$5:$L$28252,$A210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10" s="32">
        <f>SUMIFS(Sheet1!$G$5:$G$28252,Sheet1!$I$5:$I$28252,$B210,Sheet1!$L$5:$L$28252,$A210,Sheet1!$D$5:$D$28252,"宽带费",Sheet1!$E$5:$E$28252,"&lt;&gt;*调拨*")+SUMIFS(Sheet1!$G$5:$G$28252,Sheet1!$I$5:$I$28252,$B210,Sheet1!$L$5:$L$28252,$A210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10" s="32">
        <f>SUMIFS(Sheet1!$G$5:$G$28252,Sheet1!$I$5:$I$28252,$B210,Sheet1!$L$5:$L$28252,$A210,Sheet1!$D$5:$D$28252,"办公费",Sheet1!$E$5:$E$28252,"&lt;&gt;*调拨*")+SUMIFS(Sheet1!$G$5:$G$28252,Sheet1!$I$5:$I$28252,$B210,Sheet1!$L$5:$L$28252,$A210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10" s="32">
        <f>SUMIFS(Sheet1!$G$5:$G$28252,Sheet1!$I$5:$I$28252,$B210,Sheet1!$L$5:$L$28252,$A210,Sheet1!$D$5:$D$28252,"话费",Sheet1!$E$5:$E$28252,"&lt;&gt;*调拨*")+SUMIFS(Sheet1!$G$5:$G$28252,Sheet1!$I$5:$I$28252,$B210,Sheet1!$L$5:$L$28252,$A210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10" s="32">
        <f>SUMIFS(Sheet1!$G$5:$G$28252,Sheet1!$I$5:$I$28252,$B210,Sheet1!$L$5:$L$28252,$A210,Sheet1!$D$5:$D$28252,"房租",Sheet1!$E$5:$E$28252,"&lt;&gt;*调拨*")+SUMIFS(Sheet1!$G$5:$G$28252,Sheet1!$I$5:$I$28252,$B210,Sheet1!$L$5:$L$28252,$A210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10" s="32">
        <f>SUMIFS(Sheet1!$G$5:$G$28252,Sheet1!$I$5:$I$28252,$B210,Sheet1!$L$5:$L$28252,$A210,Sheet1!$E$5:$E$28252,"*调拨*")</f>
        <v>0</v>
      </c>
      <c r="AI210" s="32">
        <f>SUMIFS(Sheet1!$G$5:$G$28252,Sheet1!$I$5:$I$28252,$B210,Sheet1!$L$5:$L$28252,$A210,Sheet1!$D$5:$D$28252,"内部转款",Sheet1!$E$5:$E$28252,"&lt;&gt;*调拨*")+SUMIFS(Sheet1!$G$5:$G$28252,Sheet1!$I$5:$I$28252,$B210,Sheet1!$L$5:$L$28252,$A210,Sheet1!$D$5:$D$28252,"内部转账",Sheet1!$E$5:$E$28252,"&lt;&gt;*调拨*")</f>
        <v>0</v>
      </c>
      <c r="AJ210" s="32">
        <f t="shared" si="13"/>
        <v>22719.97</v>
      </c>
      <c r="AK210" s="32">
        <f>SUMIFS(Sheet1!$G$5:$G$28252,Sheet1!$I$5:$I$28252,$B210,Sheet1!$L$5:$L$28252,$A210)</f>
        <v>22719.97</v>
      </c>
      <c r="AL210" s="32">
        <f t="shared" si="14"/>
        <v>531523.71</v>
      </c>
    </row>
    <row r="211" ht="16.5" spans="1:38">
      <c r="A211" s="30">
        <v>202603</v>
      </c>
      <c r="B211" s="31" t="s">
        <v>84</v>
      </c>
      <c r="C211" s="32">
        <f>SUMIFS(Sheet1!$F$5:$F$28252,Sheet1!$I$5:$I$28252,$B211,Sheet1!$L$5:$L$28252,$A211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23127.53</v>
      </c>
      <c r="D211" s="32">
        <f>SUMIFS(Sheet1!$F$5:$F$28252,Sheet1!$I$5:$I$28252,$B211,Sheet1!$L$5:$L$28252,$A211,Sheet1!$D$5:$D$28252,"医保即时拨付",Sheet1!$E$5:$E$28252,"&lt;&gt;*调拨*")+SUMIFS(Sheet1!$F$5:$F$28252,Sheet1!$I$5:$I$28252,$B211,Sheet1!$L$5:$L$28252,$A211,Sheet1!$E$5:$E$28252,"*医保即时拨付*",Sheet1!$D$5:$D$28252,"&lt;&gt;医保即时拨付",Sheet1!$D$5:$D$28252,"&lt;&gt;内部转款",Sheet1!$D$5:$D$28252,"&lt;&gt;内部转账",Sheet1!$E$5:$E$28252,"&lt;&gt;*调拨*")</f>
        <v>6688.37</v>
      </c>
      <c r="E211" s="32">
        <f>SUMIFS(Sheet1!$F$5:$F$28252,Sheet1!$I$5:$I$28252,$B211,Sheet1!$L$5:$L$28252,$A211,Sheet1!$D$5:$D$28252,"医保",Sheet1!$E$5:$E$28252,"&lt;&gt;*调拨*",Sheet1!$E$5:$E$28252,"&lt;&gt;*医保即时拨付*")+SUMIFS(Sheet1!$F$5:$F$28252,Sheet1!$I$5:$I$28252,$B211,Sheet1!$L$5:$L$28252,$A211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7588.78</v>
      </c>
      <c r="F211" s="32">
        <f>SUMIFS(Sheet1!$F$5:$F$28252,Sheet1!$I$5:$I$28252,$B211,Sheet1!$L$5:$L$28252,$A211,Sheet1!$D$5:$D$28252,"聚合",Sheet1!$E$5:$E$28252,"&lt;&gt;*调拨*")+SUMIFS(Sheet1!$F$5:$F$28252,Sheet1!$I$5:$I$28252,$B211,Sheet1!$L$5:$L$28252,$A211,Sheet1!$E$5:$E$28252,"*聚合*",Sheet1!$D$5:$D$28252,"&lt;&gt;聚合",Sheet1!$D$5:$D$28252,"&lt;&gt;内部转款",Sheet1!$D$5:$D$28252,"&lt;&gt;内部转账",Sheet1!$E$5:$E$28252,"&lt;&gt;*调拨*")</f>
        <v>56537.8700000001</v>
      </c>
      <c r="G211" s="32">
        <f>SUMIFS(Sheet1!$F$5:$F$28252,Sheet1!$I$5:$I$28252,$B211,Sheet1!$L$5:$L$28252,$A211,Sheet1!$D$5:$D$28252,"24小时微信",Sheet1!$E$5:$E$28252,"&lt;&gt;*调拨*")+SUMIFS(Sheet1!$F$5:$F$28252,Sheet1!$I$5:$I$28252,$B211,Sheet1!$L$5:$L$28252,$A211,Sheet1!$E$5:$E$28252,"*24小时微信*",Sheet1!$D$5:$D$28252,"&lt;&gt;24小时微信",Sheet1!$D$5:$D$28252,"&lt;&gt;内部转款",Sheet1!$D$5:$D$28252,"&lt;&gt;内部转账",Sheet1!$E$5:$E$28252,"&lt;&gt;*调拨*")</f>
        <v>0</v>
      </c>
      <c r="H211" s="32">
        <f>SUMIFS(Sheet1!$F$5:$F$28252,Sheet1!$I$5:$I$28252,$B211,Sheet1!$L$5:$L$28252,$A211,Sheet1!$D$5:$D$28252,"美团",Sheet1!$E$5:$E$28252,"&lt;&gt;*调拨*")+SUMIFS(Sheet1!$F$5:$F$28252,Sheet1!$I$5:$I$28252,$B211,Sheet1!$L$5:$L$28252,$A211,Sheet1!$E$5:$E$28252,"*美团*",Sheet1!$D$5:$D$28252,"&lt;&gt;美团",Sheet1!$D$5:$D$28252,"&lt;&gt;内部转款",Sheet1!$D$5:$D$28252,"&lt;&gt;内部转账",Sheet1!$E$5:$E$28252,"&lt;&gt;*调拨*")</f>
        <v>0</v>
      </c>
      <c r="I211" s="32">
        <f>SUMIFS(Sheet1!$F$5:$F$28252,Sheet1!$I$5:$I$28252,$B211,Sheet1!$L$5:$L$28252,$A211,Sheet1!$D$5:$D$28252,"饿了么",Sheet1!$E$5:$E$28252,"&lt;&gt;*调拨*")+SUMIFS(Sheet1!$F$5:$F$28252,Sheet1!$I$5:$I$28252,$B211,Sheet1!$L$5:$L$28252,$A211,Sheet1!$E$5:$E$28252,"*饿了么*",Sheet1!$D$5:$D$28252,"&lt;&gt;饿了么",Sheet1!$D$5:$D$28252,"&lt;&gt;内部转款",Sheet1!$D$5:$D$28252,"&lt;&gt;内部转账",Sheet1!$E$5:$E$28252,"&lt;&gt;*调拨*")</f>
        <v>0</v>
      </c>
      <c r="J211" s="32">
        <f>SUMIFS(Sheet1!$F$5:$F$28252,Sheet1!$I$5:$I$28252,$B211,Sheet1!$L$5:$L$28252,$A211,Sheet1!$D$5:$D$28252,"健E卡",Sheet1!$E$5:$E$28252,"&lt;&gt;*调拨*")+SUMIFS(Sheet1!$F$5:$F$28252,Sheet1!$I$5:$I$28252,$B211,Sheet1!$L$5:$L$28252,$A211,Sheet1!$E$5:$E$28252,"*健E卡*",Sheet1!$D$5:$D$28252,"&lt;&gt;健E卡",Sheet1!$D$5:$D$28252,"&lt;&gt;内部转款",Sheet1!$D$5:$D$28252,"&lt;&gt;内部转账",Sheet1!$E$5:$E$28252,"&lt;&gt;*调拨*")</f>
        <v>0</v>
      </c>
      <c r="K211" s="32">
        <f>SUMIFS(Sheet1!$F$5:$F$28252,Sheet1!$I$5:$I$28252,$B211,Sheet1!$L$5:$L$28252,$A211,Sheet1!$D$5:$D$28252,"抖音",Sheet1!$E$5:$E$28252,"&lt;&gt;*调拨*")+SUMIFS(Sheet1!$F$5:$F$28252,Sheet1!$I$5:$I$28252,$B211,Sheet1!$L$5:$L$28252,$A211,Sheet1!$E$5:$E$28252,"*抖音*",Sheet1!$D$5:$D$28252,"&lt;&gt;抖音",Sheet1!$D$5:$D$28252,"&lt;&gt;内部转款",Sheet1!$D$5:$D$28252,"&lt;&gt;内部转账",Sheet1!$E$5:$E$28252,"&lt;&gt;*调拨*")</f>
        <v>0</v>
      </c>
      <c r="L211" s="32">
        <f>SUMIFS(Sheet1!$F$5:$F$28252,Sheet1!$I$5:$I$28252,$B211,Sheet1!$L$5:$L$28252,$A211,Sheet1!$D$5:$D$28252,"医卡通",Sheet1!$E$5:$E$28252,"&lt;&gt;*调拨*")+SUMIFS(Sheet1!$F$5:$F$28252,Sheet1!$I$5:$I$28252,$B211,Sheet1!$L$5:$L$28252,$A211,Sheet1!$E$5:$E$28252,"*医卡通*",Sheet1!$D$5:$D$28252,"&lt;&gt;医卡通",Sheet1!$D$5:$D$28252,"&lt;&gt;内部转款",Sheet1!$D$5:$D$28252,"&lt;&gt;内部转账",Sheet1!$E$5:$E$28252,"&lt;&gt;*调拨*")</f>
        <v>0</v>
      </c>
      <c r="M211" s="32">
        <f>SUMIFS(Sheet1!$F$5:$F$28252,Sheet1!$I$5:$I$28252,$B211,Sheet1!$L$5:$L$28252,$A211,Sheet1!$D$5:$D$28252,"企健网",Sheet1!$E$5:$E$28252,"&lt;&gt;*调拨*")+SUMIFS(Sheet1!$F$5:$F$28252,Sheet1!$I$5:$I$28252,$B211,Sheet1!$L$5:$L$28252,$A211,Sheet1!$E$5:$E$28252,"*企健网*",Sheet1!$D$5:$D$28252,"&lt;&gt;企健网",Sheet1!$D$5:$D$28252,"&lt;&gt;内部转款",Sheet1!$D$5:$D$28252,"&lt;&gt;内部转账",Sheet1!$E$5:$E$28252,"&lt;&gt;*调拨*")</f>
        <v>0</v>
      </c>
      <c r="N211" s="32">
        <f>SUMIFS(Sheet1!$F$5:$F$28252,Sheet1!$I$5:$I$28252,$B211,Sheet1!$L$5:$L$28252,$A211,Sheet1!$D$5:$D$28252,"银联",Sheet1!$E$5:$E$28252,"&lt;&gt;*调拨*")+SUMIFS(Sheet1!$F$5:$F$28252,Sheet1!$I$5:$I$28252,$B211,Sheet1!$L$5:$L$28252,$A211,Sheet1!$E$5:$E$28252,"*银联*",Sheet1!$D$5:$D$28252,"&lt;&gt;银联",Sheet1!$D$5:$D$28252,"&lt;&gt;内部转款",Sheet1!$D$5:$D$28252,"&lt;&gt;内部转账",Sheet1!$E$5:$E$28252,"&lt;&gt;*调拨*")</f>
        <v>0</v>
      </c>
      <c r="O211" s="32">
        <f>SUMIFS(Sheet1!$F$5:$F$28252,Sheet1!$I$5:$I$28252,$B211,Sheet1!$L$5:$L$28252,$A211,Sheet1!$D$5:$D$28252,"京东",Sheet1!$E$5:$E$28252,"&lt;&gt;*调拨*")+SUMIFS(Sheet1!$F$5:$F$28252,Sheet1!$I$5:$I$28252,$B211,Sheet1!$L$5:$L$28252,$A211,Sheet1!$E$5:$E$28252,"*京东*",Sheet1!$D$5:$D$28252,"&lt;&gt;京东",Sheet1!$D$5:$D$28252,"&lt;&gt;内部转款",Sheet1!$D$5:$D$28252,"&lt;&gt;内部转账",Sheet1!$E$5:$E$28252,"&lt;&gt;*调拨*")</f>
        <v>0</v>
      </c>
      <c r="P211" s="32">
        <f>SUMIFS(Sheet1!$F$5:$F$28252,Sheet1!$I$5:$I$28252,$B211,Sheet1!$L$5:$L$28252,$A211,Sheet1!$D$5:$D$28252,"药机微信",Sheet1!$E$5:$E$28252,"&lt;&gt;*调拨*")+SUMIFS(Sheet1!$F$5:$F$28252,Sheet1!$I$5:$I$28252,$B211,Sheet1!$L$5:$L$28252,$A211,Sheet1!$E$5:$E$28252,"*药机微信*",Sheet1!$D$5:$D$28252,"&lt;&gt;药机微信",Sheet1!$D$5:$D$28252,"&lt;&gt;内部转款",Sheet1!$D$5:$D$28252,"&lt;&gt;内部转账",Sheet1!$E$5:$E$28252,"&lt;&gt;*调拨*")</f>
        <v>0</v>
      </c>
      <c r="Q211" s="32">
        <f>SUMIFS(Sheet1!$F$5:$F$28252,Sheet1!$I$5:$I$28252,$B211,Sheet1!$L$5:$L$28252,$A211,Sheet1!$D$5:$D$28252,"亲情卡",Sheet1!$E$5:$E$28252,"&lt;&gt;*调拨*")+SUMIFS(Sheet1!$F$5:$F$28252,Sheet1!$I$5:$I$28252,$B211,Sheet1!$L$5:$L$28252,$A211,Sheet1!$E$5:$E$28252,"*亲情卡*",Sheet1!$D$5:$D$28252,"&lt;&gt;亲情卡",Sheet1!$D$5:$D$28252,"&lt;&gt;内部转款",Sheet1!$D$5:$D$28252,"&lt;&gt;内部转账",Sheet1!$E$5:$E$28252,"&lt;&gt;*调拨*")</f>
        <v>0</v>
      </c>
      <c r="R211" s="32">
        <f>SUMIFS(Sheet1!$F$5:$F$28252,Sheet1!$I$5:$I$28252,$B211,Sheet1!$L$5:$L$28252,$A211,Sheet1!$D$5:$D$28252,"优惠券",Sheet1!$E$5:$E$28252,"&lt;&gt;*调拨*")+SUMIFS(Sheet1!$F$5:$F$28252,Sheet1!$I$5:$I$28252,$B211,Sheet1!$L$5:$L$28252,$A211,Sheet1!$E$5:$E$28252,"*优惠券*",Sheet1!$D$5:$D$28252,"&lt;&gt;优惠券",Sheet1!$D$5:$D$28252,"&lt;&gt;内部转款",Sheet1!$D$5:$D$28252,"&lt;&gt;内部转账",Sheet1!$E$5:$E$28252,"&lt;&gt;*调拨*")</f>
        <v>0</v>
      </c>
      <c r="S211" s="32">
        <f>SUMIFS(Sheet1!$F$5:$F$28252,Sheet1!$I$5:$I$28252,$B211,Sheet1!$L$5:$L$28252,$A211,Sheet1!$D$5:$D$28252,"代金券",Sheet1!$E$5:$E$28252,"&lt;&gt;*调拨*")+SUMIFS(Sheet1!$F$5:$F$28252,Sheet1!$I$5:$I$28252,$B211,Sheet1!$L$5:$L$28252,$A211,Sheet1!$E$5:$E$28252,"*代金券*",Sheet1!$D$5:$D$28252,"&lt;&gt;代金券",Sheet1!$D$5:$D$28252,"&lt;&gt;内部转款",Sheet1!$D$5:$D$28252,"&lt;&gt;内部转账",Sheet1!$E$5:$E$28252,"&lt;&gt;*调拨*")</f>
        <v>0</v>
      </c>
      <c r="T211" s="32">
        <f>SUMIFS(Sheet1!$F$5:$F$28252,Sheet1!$I$5:$I$28252,$B211,Sheet1!$L$5:$L$28252,$A211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211,Sheet1!$L$5:$L$28252,$A211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211,Sheet1!$L$5:$L$28252,$A211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211,Sheet1!$L$5:$L$28252,$A211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11" s="32">
        <f>SUMIFS(Sheet1!$F$5:$F$28252,Sheet1!$I$5:$I$28252,$B211,Sheet1!$L$5:$L$28252,$A211,Sheet1!$E$5:$E$28252,"*调拨*")</f>
        <v>0</v>
      </c>
      <c r="V211" s="32">
        <f>SUMIFS(Sheet1!$F$5:$F$28252,Sheet1!$I$5:$I$28252,$B211,Sheet1!$L$5:$L$28252,$A211,Sheet1!$D$5:$D$28252,"储值",Sheet1!$E$5:$E$28252,"&lt;&gt;*调拨*")+SUMIFS(Sheet1!$F$5:$F$28252,Sheet1!$I$5:$I$28252,$B211,Sheet1!$L$5:$L$28252,$A211,Sheet1!$E$5:$E$28252,"*储值*",Sheet1!$D$5:$D$28252,"&lt;&gt;储值",Sheet1!$D$5:$D$28252,"&lt;&gt;内部转款",Sheet1!$D$5:$D$28252,"&lt;&gt;内部转账",Sheet1!$E$5:$E$28252,"&lt;&gt;*调拨*")</f>
        <v>0</v>
      </c>
      <c r="W211" s="32">
        <f>SUMIFS(Sheet1!$F$5:$F$28252,Sheet1!$I$5:$I$28252,$B211,Sheet1!$L$5:$L$28252,$A211,Sheet1!$D$5:$D$28252,"效期",Sheet1!$E$5:$E$28252,"&lt;&gt;*调拨*")+SUMIFS(Sheet1!$F$5:$F$28252,Sheet1!$I$5:$I$28252,$B211,Sheet1!$L$5:$L$28252,$A211,Sheet1!$E$5:$E$28252,"*效期*",Sheet1!$D$5:$D$28252,"&lt;&gt;效期",Sheet1!$D$5:$D$28252,"&lt;&gt;内部转款",Sheet1!$D$5:$D$28252,"&lt;&gt;内部转账",Sheet1!$E$5:$E$28252,"&lt;&gt;*调拨*")</f>
        <v>70</v>
      </c>
      <c r="X211" s="32">
        <f>SUMIFS(Sheet1!$F$5:$F$28252,Sheet1!$I$5:$I$28252,$B211,Sheet1!$L$5:$L$28252,$A211,Sheet1!$D$5:$D$28252,"内部转款",Sheet1!$E$5:$E$28252,"&lt;&gt;*调拨*")+SUMIFS(Sheet1!$F$5:$F$28252,Sheet1!$I$5:$I$28252,$B211,Sheet1!$L$5:$L$28252,$A211,Sheet1!$D$5:$D$28252,"内部转账",Sheet1!$E$5:$E$28252,"&lt;&gt;*调拨*")</f>
        <v>0</v>
      </c>
      <c r="Y211" s="32">
        <f t="shared" si="12"/>
        <v>0</v>
      </c>
      <c r="Z211" s="32">
        <f>SUMIFS(Sheet1!$F$5:$F$28252,Sheet1!$I$5:$I$28252,$B211,Sheet1!$L$5:$L$28252,$A211)</f>
        <v>94012.5500000001</v>
      </c>
      <c r="AA211" s="32">
        <f>SUMIFS(Sheet1!$G$5:$G$28252,Sheet1!$I$5:$I$28252,$B211,Sheet1!$L$5:$L$28252,$A211,Sheet1!$D$5:$D$28252,"工资",Sheet1!$E$5:$E$28252,"&lt;&gt;*调拨*")+SUMIFS(Sheet1!$G$5:$G$28252,Sheet1!$I$5:$I$28252,$B211,Sheet1!$L$5:$L$28252,$A211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11" s="32">
        <f>SUMIFS(Sheet1!$G$5:$G$28252,Sheet1!$I$5:$I$28252,$B211,Sheet1!$L$5:$L$28252,$A211,Sheet1!$D$5:$D$28252,"水费",Sheet1!$E$5:$E$28252,"&lt;&gt;*调拨*")+SUMIFS(Sheet1!$G$5:$G$28252,Sheet1!$I$5:$I$28252,$B211,Sheet1!$L$5:$L$28252,$A211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11" s="32">
        <f>SUMIFS(Sheet1!$G$5:$G$28252,Sheet1!$I$5:$I$28252,$B211,Sheet1!$L$5:$L$28252,$A211,Sheet1!$D$5:$D$28252,"电费",Sheet1!$E$5:$E$28252,"&lt;&gt;*调拨*")+SUMIFS(Sheet1!$G$5:$G$28252,Sheet1!$I$5:$I$28252,$B211,Sheet1!$L$5:$L$28252,$A211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11" s="32">
        <f>SUMIFS(Sheet1!$G$5:$G$28252,Sheet1!$I$5:$I$28252,$B211,Sheet1!$L$5:$L$28252,$A211,Sheet1!$D$5:$D$28252,"宽带费",Sheet1!$E$5:$E$28252,"&lt;&gt;*调拨*")+SUMIFS(Sheet1!$G$5:$G$28252,Sheet1!$I$5:$I$28252,$B211,Sheet1!$L$5:$L$28252,$A211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11" s="32">
        <f>SUMIFS(Sheet1!$G$5:$G$28252,Sheet1!$I$5:$I$28252,$B211,Sheet1!$L$5:$L$28252,$A211,Sheet1!$D$5:$D$28252,"办公费",Sheet1!$E$5:$E$28252,"&lt;&gt;*调拨*")+SUMIFS(Sheet1!$G$5:$G$28252,Sheet1!$I$5:$I$28252,$B211,Sheet1!$L$5:$L$28252,$A211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11" s="32">
        <f>SUMIFS(Sheet1!$G$5:$G$28252,Sheet1!$I$5:$I$28252,$B211,Sheet1!$L$5:$L$28252,$A211,Sheet1!$D$5:$D$28252,"话费",Sheet1!$E$5:$E$28252,"&lt;&gt;*调拨*")+SUMIFS(Sheet1!$G$5:$G$28252,Sheet1!$I$5:$I$28252,$B211,Sheet1!$L$5:$L$28252,$A211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11" s="32">
        <f>SUMIFS(Sheet1!$G$5:$G$28252,Sheet1!$I$5:$I$28252,$B211,Sheet1!$L$5:$L$28252,$A211,Sheet1!$D$5:$D$28252,"房租",Sheet1!$E$5:$E$28252,"&lt;&gt;*调拨*")+SUMIFS(Sheet1!$G$5:$G$28252,Sheet1!$I$5:$I$28252,$B211,Sheet1!$L$5:$L$28252,$A211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11" s="32">
        <f>SUMIFS(Sheet1!$G$5:$G$28252,Sheet1!$I$5:$I$28252,$B211,Sheet1!$L$5:$L$28252,$A211,Sheet1!$E$5:$E$28252,"*调拨*")</f>
        <v>0</v>
      </c>
      <c r="AI211" s="32">
        <f>SUMIFS(Sheet1!$G$5:$G$28252,Sheet1!$I$5:$I$28252,$B211,Sheet1!$L$5:$L$28252,$A211,Sheet1!$D$5:$D$28252,"内部转款",Sheet1!$E$5:$E$28252,"&lt;&gt;*调拨*")+SUMIFS(Sheet1!$G$5:$G$28252,Sheet1!$I$5:$I$28252,$B211,Sheet1!$L$5:$L$28252,$A211,Sheet1!$D$5:$D$28252,"内部转账",Sheet1!$E$5:$E$28252,"&lt;&gt;*调拨*")</f>
        <v>0</v>
      </c>
      <c r="AJ211" s="32">
        <f t="shared" si="13"/>
        <v>7171.05</v>
      </c>
      <c r="AK211" s="32">
        <f>SUMIFS(Sheet1!$G$5:$G$28252,Sheet1!$I$5:$I$28252,$B211,Sheet1!$L$5:$L$28252,$A211)</f>
        <v>7171.05</v>
      </c>
      <c r="AL211" s="32">
        <f t="shared" si="14"/>
        <v>86841.5000000001</v>
      </c>
    </row>
    <row r="212" ht="16.5" spans="1:38">
      <c r="A212" s="30">
        <v>202603</v>
      </c>
      <c r="B212" s="31" t="s">
        <v>274</v>
      </c>
      <c r="C212" s="32">
        <f>SUMIFS(Sheet1!$F$5:$F$28252,Sheet1!$I$5:$I$28252,$B212,Sheet1!$L$5:$L$28252,$A212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284.6</v>
      </c>
      <c r="D212" s="32">
        <f>SUMIFS(Sheet1!$F$5:$F$28252,Sheet1!$I$5:$I$28252,$B212,Sheet1!$L$5:$L$28252,$A212,Sheet1!$D$5:$D$28252,"医保即时拨付",Sheet1!$E$5:$E$28252,"&lt;&gt;*调拨*")+SUMIFS(Sheet1!$F$5:$F$28252,Sheet1!$I$5:$I$28252,$B212,Sheet1!$L$5:$L$28252,$A212,Sheet1!$E$5:$E$28252,"*医保即时拨付*",Sheet1!$D$5:$D$28252,"&lt;&gt;医保即时拨付",Sheet1!$D$5:$D$28252,"&lt;&gt;内部转款",Sheet1!$D$5:$D$28252,"&lt;&gt;内部转账",Sheet1!$E$5:$E$28252,"&lt;&gt;*调拨*")</f>
        <v>0</v>
      </c>
      <c r="E212" s="32">
        <f>SUMIFS(Sheet1!$F$5:$F$28252,Sheet1!$I$5:$I$28252,$B212,Sheet1!$L$5:$L$28252,$A212,Sheet1!$D$5:$D$28252,"医保",Sheet1!$E$5:$E$28252,"&lt;&gt;*调拨*",Sheet1!$E$5:$E$28252,"&lt;&gt;*医保即时拨付*")+SUMIFS(Sheet1!$F$5:$F$28252,Sheet1!$I$5:$I$28252,$B212,Sheet1!$L$5:$L$28252,$A212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12" s="32">
        <f>SUMIFS(Sheet1!$F$5:$F$28252,Sheet1!$I$5:$I$28252,$B212,Sheet1!$L$5:$L$28252,$A212,Sheet1!$D$5:$D$28252,"聚合",Sheet1!$E$5:$E$28252,"&lt;&gt;*调拨*")+SUMIFS(Sheet1!$F$5:$F$28252,Sheet1!$I$5:$I$28252,$B212,Sheet1!$L$5:$L$28252,$A212,Sheet1!$E$5:$E$28252,"*聚合*",Sheet1!$D$5:$D$28252,"&lt;&gt;聚合",Sheet1!$D$5:$D$28252,"&lt;&gt;内部转款",Sheet1!$D$5:$D$28252,"&lt;&gt;内部转账",Sheet1!$E$5:$E$28252,"&lt;&gt;*调拨*")</f>
        <v>0</v>
      </c>
      <c r="G212" s="32">
        <f>SUMIFS(Sheet1!$F$5:$F$28252,Sheet1!$I$5:$I$28252,$B212,Sheet1!$L$5:$L$28252,$A212,Sheet1!$D$5:$D$28252,"24小时微信",Sheet1!$E$5:$E$28252,"&lt;&gt;*调拨*")+SUMIFS(Sheet1!$F$5:$F$28252,Sheet1!$I$5:$I$28252,$B212,Sheet1!$L$5:$L$28252,$A212,Sheet1!$E$5:$E$28252,"*24小时微信*",Sheet1!$D$5:$D$28252,"&lt;&gt;24小时微信",Sheet1!$D$5:$D$28252,"&lt;&gt;内部转款",Sheet1!$D$5:$D$28252,"&lt;&gt;内部转账",Sheet1!$E$5:$E$28252,"&lt;&gt;*调拨*")</f>
        <v>0</v>
      </c>
      <c r="H212" s="32">
        <f>SUMIFS(Sheet1!$F$5:$F$28252,Sheet1!$I$5:$I$28252,$B212,Sheet1!$L$5:$L$28252,$A212,Sheet1!$D$5:$D$28252,"美团",Sheet1!$E$5:$E$28252,"&lt;&gt;*调拨*")+SUMIFS(Sheet1!$F$5:$F$28252,Sheet1!$I$5:$I$28252,$B212,Sheet1!$L$5:$L$28252,$A212,Sheet1!$E$5:$E$28252,"*美团*",Sheet1!$D$5:$D$28252,"&lt;&gt;美团",Sheet1!$D$5:$D$28252,"&lt;&gt;内部转款",Sheet1!$D$5:$D$28252,"&lt;&gt;内部转账",Sheet1!$E$5:$E$28252,"&lt;&gt;*调拨*")</f>
        <v>0</v>
      </c>
      <c r="I212" s="32">
        <f>SUMIFS(Sheet1!$F$5:$F$28252,Sheet1!$I$5:$I$28252,$B212,Sheet1!$L$5:$L$28252,$A212,Sheet1!$D$5:$D$28252,"饿了么",Sheet1!$E$5:$E$28252,"&lt;&gt;*调拨*")+SUMIFS(Sheet1!$F$5:$F$28252,Sheet1!$I$5:$I$28252,$B212,Sheet1!$L$5:$L$28252,$A212,Sheet1!$E$5:$E$28252,"*饿了么*",Sheet1!$D$5:$D$28252,"&lt;&gt;饿了么",Sheet1!$D$5:$D$28252,"&lt;&gt;内部转款",Sheet1!$D$5:$D$28252,"&lt;&gt;内部转账",Sheet1!$E$5:$E$28252,"&lt;&gt;*调拨*")</f>
        <v>0</v>
      </c>
      <c r="J212" s="32">
        <f>SUMIFS(Sheet1!$F$5:$F$28252,Sheet1!$I$5:$I$28252,$B212,Sheet1!$L$5:$L$28252,$A212,Sheet1!$D$5:$D$28252,"健E卡",Sheet1!$E$5:$E$28252,"&lt;&gt;*调拨*")+SUMIFS(Sheet1!$F$5:$F$28252,Sheet1!$I$5:$I$28252,$B212,Sheet1!$L$5:$L$28252,$A212,Sheet1!$E$5:$E$28252,"*健E卡*",Sheet1!$D$5:$D$28252,"&lt;&gt;健E卡",Sheet1!$D$5:$D$28252,"&lt;&gt;内部转款",Sheet1!$D$5:$D$28252,"&lt;&gt;内部转账",Sheet1!$E$5:$E$28252,"&lt;&gt;*调拨*")</f>
        <v>0</v>
      </c>
      <c r="K212" s="32">
        <f>SUMIFS(Sheet1!$F$5:$F$28252,Sheet1!$I$5:$I$28252,$B212,Sheet1!$L$5:$L$28252,$A212,Sheet1!$D$5:$D$28252,"抖音",Sheet1!$E$5:$E$28252,"&lt;&gt;*调拨*")+SUMIFS(Sheet1!$F$5:$F$28252,Sheet1!$I$5:$I$28252,$B212,Sheet1!$L$5:$L$28252,$A212,Sheet1!$E$5:$E$28252,"*抖音*",Sheet1!$D$5:$D$28252,"&lt;&gt;抖音",Sheet1!$D$5:$D$28252,"&lt;&gt;内部转款",Sheet1!$D$5:$D$28252,"&lt;&gt;内部转账",Sheet1!$E$5:$E$28252,"&lt;&gt;*调拨*")</f>
        <v>0</v>
      </c>
      <c r="L212" s="32">
        <f>SUMIFS(Sheet1!$F$5:$F$28252,Sheet1!$I$5:$I$28252,$B212,Sheet1!$L$5:$L$28252,$A212,Sheet1!$D$5:$D$28252,"医卡通",Sheet1!$E$5:$E$28252,"&lt;&gt;*调拨*")+SUMIFS(Sheet1!$F$5:$F$28252,Sheet1!$I$5:$I$28252,$B212,Sheet1!$L$5:$L$28252,$A212,Sheet1!$E$5:$E$28252,"*医卡通*",Sheet1!$D$5:$D$28252,"&lt;&gt;医卡通",Sheet1!$D$5:$D$28252,"&lt;&gt;内部转款",Sheet1!$D$5:$D$28252,"&lt;&gt;内部转账",Sheet1!$E$5:$E$28252,"&lt;&gt;*调拨*")</f>
        <v>0</v>
      </c>
      <c r="M212" s="32">
        <f>SUMIFS(Sheet1!$F$5:$F$28252,Sheet1!$I$5:$I$28252,$B212,Sheet1!$L$5:$L$28252,$A212,Sheet1!$D$5:$D$28252,"企健网",Sheet1!$E$5:$E$28252,"&lt;&gt;*调拨*")+SUMIFS(Sheet1!$F$5:$F$28252,Sheet1!$I$5:$I$28252,$B212,Sheet1!$L$5:$L$28252,$A212,Sheet1!$E$5:$E$28252,"*企健网*",Sheet1!$D$5:$D$28252,"&lt;&gt;企健网",Sheet1!$D$5:$D$28252,"&lt;&gt;内部转款",Sheet1!$D$5:$D$28252,"&lt;&gt;内部转账",Sheet1!$E$5:$E$28252,"&lt;&gt;*调拨*")</f>
        <v>0</v>
      </c>
      <c r="N212" s="32">
        <f>SUMIFS(Sheet1!$F$5:$F$28252,Sheet1!$I$5:$I$28252,$B212,Sheet1!$L$5:$L$28252,$A212,Sheet1!$D$5:$D$28252,"银联",Sheet1!$E$5:$E$28252,"&lt;&gt;*调拨*")+SUMIFS(Sheet1!$F$5:$F$28252,Sheet1!$I$5:$I$28252,$B212,Sheet1!$L$5:$L$28252,$A212,Sheet1!$E$5:$E$28252,"*银联*",Sheet1!$D$5:$D$28252,"&lt;&gt;银联",Sheet1!$D$5:$D$28252,"&lt;&gt;内部转款",Sheet1!$D$5:$D$28252,"&lt;&gt;内部转账",Sheet1!$E$5:$E$28252,"&lt;&gt;*调拨*")</f>
        <v>0</v>
      </c>
      <c r="O212" s="32">
        <f>SUMIFS(Sheet1!$F$5:$F$28252,Sheet1!$I$5:$I$28252,$B212,Sheet1!$L$5:$L$28252,$A212,Sheet1!$D$5:$D$28252,"京东",Sheet1!$E$5:$E$28252,"&lt;&gt;*调拨*")+SUMIFS(Sheet1!$F$5:$F$28252,Sheet1!$I$5:$I$28252,$B212,Sheet1!$L$5:$L$28252,$A212,Sheet1!$E$5:$E$28252,"*京东*",Sheet1!$D$5:$D$28252,"&lt;&gt;京东",Sheet1!$D$5:$D$28252,"&lt;&gt;内部转款",Sheet1!$D$5:$D$28252,"&lt;&gt;内部转账",Sheet1!$E$5:$E$28252,"&lt;&gt;*调拨*")</f>
        <v>0</v>
      </c>
      <c r="P212" s="32">
        <f>SUMIFS(Sheet1!$F$5:$F$28252,Sheet1!$I$5:$I$28252,$B212,Sheet1!$L$5:$L$28252,$A212,Sheet1!$D$5:$D$28252,"药机微信",Sheet1!$E$5:$E$28252,"&lt;&gt;*调拨*")+SUMIFS(Sheet1!$F$5:$F$28252,Sheet1!$I$5:$I$28252,$B212,Sheet1!$L$5:$L$28252,$A212,Sheet1!$E$5:$E$28252,"*药机微信*",Sheet1!$D$5:$D$28252,"&lt;&gt;药机微信",Sheet1!$D$5:$D$28252,"&lt;&gt;内部转款",Sheet1!$D$5:$D$28252,"&lt;&gt;内部转账",Sheet1!$E$5:$E$28252,"&lt;&gt;*调拨*")</f>
        <v>0</v>
      </c>
      <c r="Q212" s="32">
        <f>SUMIFS(Sheet1!$F$5:$F$28252,Sheet1!$I$5:$I$28252,$B212,Sheet1!$L$5:$L$28252,$A212,Sheet1!$D$5:$D$28252,"亲情卡",Sheet1!$E$5:$E$28252,"&lt;&gt;*调拨*")+SUMIFS(Sheet1!$F$5:$F$28252,Sheet1!$I$5:$I$28252,$B212,Sheet1!$L$5:$L$28252,$A212,Sheet1!$E$5:$E$28252,"*亲情卡*",Sheet1!$D$5:$D$28252,"&lt;&gt;亲情卡",Sheet1!$D$5:$D$28252,"&lt;&gt;内部转款",Sheet1!$D$5:$D$28252,"&lt;&gt;内部转账",Sheet1!$E$5:$E$28252,"&lt;&gt;*调拨*")</f>
        <v>0</v>
      </c>
      <c r="R212" s="32">
        <f>SUMIFS(Sheet1!$F$5:$F$28252,Sheet1!$I$5:$I$28252,$B212,Sheet1!$L$5:$L$28252,$A212,Sheet1!$D$5:$D$28252,"优惠券",Sheet1!$E$5:$E$28252,"&lt;&gt;*调拨*")+SUMIFS(Sheet1!$F$5:$F$28252,Sheet1!$I$5:$I$28252,$B212,Sheet1!$L$5:$L$28252,$A212,Sheet1!$E$5:$E$28252,"*优惠券*",Sheet1!$D$5:$D$28252,"&lt;&gt;优惠券",Sheet1!$D$5:$D$28252,"&lt;&gt;内部转款",Sheet1!$D$5:$D$28252,"&lt;&gt;内部转账",Sheet1!$E$5:$E$28252,"&lt;&gt;*调拨*")</f>
        <v>0</v>
      </c>
      <c r="S212" s="32">
        <f>SUMIFS(Sheet1!$F$5:$F$28252,Sheet1!$I$5:$I$28252,$B212,Sheet1!$L$5:$L$28252,$A212,Sheet1!$D$5:$D$28252,"代金券",Sheet1!$E$5:$E$28252,"&lt;&gt;*调拨*")+SUMIFS(Sheet1!$F$5:$F$28252,Sheet1!$I$5:$I$28252,$B212,Sheet1!$L$5:$L$28252,$A212,Sheet1!$E$5:$E$28252,"*代金券*",Sheet1!$D$5:$D$28252,"&lt;&gt;代金券",Sheet1!$D$5:$D$28252,"&lt;&gt;内部转款",Sheet1!$D$5:$D$28252,"&lt;&gt;内部转账",Sheet1!$E$5:$E$28252,"&lt;&gt;*调拨*")</f>
        <v>0</v>
      </c>
      <c r="T212" s="32">
        <f>SUMIFS(Sheet1!$F$5:$F$28252,Sheet1!$I$5:$I$28252,$B212,Sheet1!$L$5:$L$28252,$A212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212,Sheet1!$L$5:$L$28252,$A212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212,Sheet1!$L$5:$L$28252,$A212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212,Sheet1!$L$5:$L$28252,$A212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12" s="32">
        <f>SUMIFS(Sheet1!$F$5:$F$28252,Sheet1!$I$5:$I$28252,$B212,Sheet1!$L$5:$L$28252,$A212,Sheet1!$E$5:$E$28252,"*调拨*")</f>
        <v>0</v>
      </c>
      <c r="V212" s="32">
        <f>SUMIFS(Sheet1!$F$5:$F$28252,Sheet1!$I$5:$I$28252,$B212,Sheet1!$L$5:$L$28252,$A212,Sheet1!$D$5:$D$28252,"储值",Sheet1!$E$5:$E$28252,"&lt;&gt;*调拨*")+SUMIFS(Sheet1!$F$5:$F$28252,Sheet1!$I$5:$I$28252,$B212,Sheet1!$L$5:$L$28252,$A212,Sheet1!$E$5:$E$28252,"*储值*",Sheet1!$D$5:$D$28252,"&lt;&gt;储值",Sheet1!$D$5:$D$28252,"&lt;&gt;内部转款",Sheet1!$D$5:$D$28252,"&lt;&gt;内部转账",Sheet1!$E$5:$E$28252,"&lt;&gt;*调拨*")</f>
        <v>0</v>
      </c>
      <c r="W212" s="32">
        <f>SUMIFS(Sheet1!$F$5:$F$28252,Sheet1!$I$5:$I$28252,$B212,Sheet1!$L$5:$L$28252,$A212,Sheet1!$D$5:$D$28252,"效期",Sheet1!$E$5:$E$28252,"&lt;&gt;*调拨*")+SUMIFS(Sheet1!$F$5:$F$28252,Sheet1!$I$5:$I$28252,$B212,Sheet1!$L$5:$L$28252,$A212,Sheet1!$E$5:$E$28252,"*效期*",Sheet1!$D$5:$D$28252,"&lt;&gt;效期",Sheet1!$D$5:$D$28252,"&lt;&gt;内部转款",Sheet1!$D$5:$D$28252,"&lt;&gt;内部转账",Sheet1!$E$5:$E$28252,"&lt;&gt;*调拨*")</f>
        <v>0</v>
      </c>
      <c r="X212" s="32">
        <f>SUMIFS(Sheet1!$F$5:$F$28252,Sheet1!$I$5:$I$28252,$B212,Sheet1!$L$5:$L$28252,$A212,Sheet1!$D$5:$D$28252,"内部转款",Sheet1!$E$5:$E$28252,"&lt;&gt;*调拨*")+SUMIFS(Sheet1!$F$5:$F$28252,Sheet1!$I$5:$I$28252,$B212,Sheet1!$L$5:$L$28252,$A212,Sheet1!$D$5:$D$28252,"内部转账",Sheet1!$E$5:$E$28252,"&lt;&gt;*调拨*")</f>
        <v>0</v>
      </c>
      <c r="Y212" s="32">
        <f t="shared" si="12"/>
        <v>0</v>
      </c>
      <c r="Z212" s="32">
        <f>SUMIFS(Sheet1!$F$5:$F$28252,Sheet1!$I$5:$I$28252,$B212,Sheet1!$L$5:$L$28252,$A212)</f>
        <v>284.6</v>
      </c>
      <c r="AA212" s="32">
        <f>SUMIFS(Sheet1!$G$5:$G$28252,Sheet1!$I$5:$I$28252,$B212,Sheet1!$L$5:$L$28252,$A212,Sheet1!$D$5:$D$28252,"工资",Sheet1!$E$5:$E$28252,"&lt;&gt;*调拨*")+SUMIFS(Sheet1!$G$5:$G$28252,Sheet1!$I$5:$I$28252,$B212,Sheet1!$L$5:$L$28252,$A212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12" s="32">
        <f>SUMIFS(Sheet1!$G$5:$G$28252,Sheet1!$I$5:$I$28252,$B212,Sheet1!$L$5:$L$28252,$A212,Sheet1!$D$5:$D$28252,"水费",Sheet1!$E$5:$E$28252,"&lt;&gt;*调拨*")+SUMIFS(Sheet1!$G$5:$G$28252,Sheet1!$I$5:$I$28252,$B212,Sheet1!$L$5:$L$28252,$A212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12" s="32">
        <f>SUMIFS(Sheet1!$G$5:$G$28252,Sheet1!$I$5:$I$28252,$B212,Sheet1!$L$5:$L$28252,$A212,Sheet1!$D$5:$D$28252,"电费",Sheet1!$E$5:$E$28252,"&lt;&gt;*调拨*")+SUMIFS(Sheet1!$G$5:$G$28252,Sheet1!$I$5:$I$28252,$B212,Sheet1!$L$5:$L$28252,$A212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12" s="32">
        <f>SUMIFS(Sheet1!$G$5:$G$28252,Sheet1!$I$5:$I$28252,$B212,Sheet1!$L$5:$L$28252,$A212,Sheet1!$D$5:$D$28252,"宽带费",Sheet1!$E$5:$E$28252,"&lt;&gt;*调拨*")+SUMIFS(Sheet1!$G$5:$G$28252,Sheet1!$I$5:$I$28252,$B212,Sheet1!$L$5:$L$28252,$A212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12" s="32">
        <f>SUMIFS(Sheet1!$G$5:$G$28252,Sheet1!$I$5:$I$28252,$B212,Sheet1!$L$5:$L$28252,$A212,Sheet1!$D$5:$D$28252,"办公费",Sheet1!$E$5:$E$28252,"&lt;&gt;*调拨*")+SUMIFS(Sheet1!$G$5:$G$28252,Sheet1!$I$5:$I$28252,$B212,Sheet1!$L$5:$L$28252,$A212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12" s="32">
        <f>SUMIFS(Sheet1!$G$5:$G$28252,Sheet1!$I$5:$I$28252,$B212,Sheet1!$L$5:$L$28252,$A212,Sheet1!$D$5:$D$28252,"话费",Sheet1!$E$5:$E$28252,"&lt;&gt;*调拨*")+SUMIFS(Sheet1!$G$5:$G$28252,Sheet1!$I$5:$I$28252,$B212,Sheet1!$L$5:$L$28252,$A212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12" s="32">
        <f>SUMIFS(Sheet1!$G$5:$G$28252,Sheet1!$I$5:$I$28252,$B212,Sheet1!$L$5:$L$28252,$A212,Sheet1!$D$5:$D$28252,"房租",Sheet1!$E$5:$E$28252,"&lt;&gt;*调拨*")+SUMIFS(Sheet1!$G$5:$G$28252,Sheet1!$I$5:$I$28252,$B212,Sheet1!$L$5:$L$28252,$A212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12" s="32">
        <f>SUMIFS(Sheet1!$G$5:$G$28252,Sheet1!$I$5:$I$28252,$B212,Sheet1!$L$5:$L$28252,$A212,Sheet1!$E$5:$E$28252,"*调拨*")</f>
        <v>0</v>
      </c>
      <c r="AI212" s="32">
        <f>SUMIFS(Sheet1!$G$5:$G$28252,Sheet1!$I$5:$I$28252,$B212,Sheet1!$L$5:$L$28252,$A212,Sheet1!$D$5:$D$28252,"内部转款",Sheet1!$E$5:$E$28252,"&lt;&gt;*调拨*")+SUMIFS(Sheet1!$G$5:$G$28252,Sheet1!$I$5:$I$28252,$B212,Sheet1!$L$5:$L$28252,$A212,Sheet1!$D$5:$D$28252,"内部转账",Sheet1!$E$5:$E$28252,"&lt;&gt;*调拨*")</f>
        <v>0</v>
      </c>
      <c r="AJ212" s="32">
        <f t="shared" si="13"/>
        <v>2324.24</v>
      </c>
      <c r="AK212" s="32">
        <f>SUMIFS(Sheet1!$G$5:$G$28252,Sheet1!$I$5:$I$28252,$B212,Sheet1!$L$5:$L$28252,$A212)</f>
        <v>2324.24</v>
      </c>
      <c r="AL212" s="32">
        <f t="shared" si="14"/>
        <v>-2039.64</v>
      </c>
    </row>
    <row r="213" ht="16.5" spans="1:38">
      <c r="A213" s="30">
        <v>202603</v>
      </c>
      <c r="B213" s="31" t="s">
        <v>41</v>
      </c>
      <c r="C213" s="32">
        <f>SUMIFS(Sheet1!$F$5:$F$28252,Sheet1!$I$5:$I$28252,$B213,Sheet1!$L$5:$L$28252,$A213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6036.7</v>
      </c>
      <c r="D213" s="32">
        <f>SUMIFS(Sheet1!$F$5:$F$28252,Sheet1!$I$5:$I$28252,$B213,Sheet1!$L$5:$L$28252,$A213,Sheet1!$D$5:$D$28252,"医保即时拨付",Sheet1!$E$5:$E$28252,"&lt;&gt;*调拨*")+SUMIFS(Sheet1!$F$5:$F$28252,Sheet1!$I$5:$I$28252,$B213,Sheet1!$L$5:$L$28252,$A213,Sheet1!$E$5:$E$28252,"*医保即时拨付*",Sheet1!$D$5:$D$28252,"&lt;&gt;医保即时拨付",Sheet1!$D$5:$D$28252,"&lt;&gt;内部转款",Sheet1!$D$5:$D$28252,"&lt;&gt;内部转账",Sheet1!$E$5:$E$28252,"&lt;&gt;*调拨*")</f>
        <v>7292.25</v>
      </c>
      <c r="E213" s="32">
        <f>SUMIFS(Sheet1!$F$5:$F$28252,Sheet1!$I$5:$I$28252,$B213,Sheet1!$L$5:$L$28252,$A213,Sheet1!$D$5:$D$28252,"医保",Sheet1!$E$5:$E$28252,"&lt;&gt;*调拨*",Sheet1!$E$5:$E$28252,"&lt;&gt;*医保即时拨付*")+SUMIFS(Sheet1!$F$5:$F$28252,Sheet1!$I$5:$I$28252,$B213,Sheet1!$L$5:$L$28252,$A213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6053.52</v>
      </c>
      <c r="F213" s="32">
        <f>SUMIFS(Sheet1!$F$5:$F$28252,Sheet1!$I$5:$I$28252,$B213,Sheet1!$L$5:$L$28252,$A213,Sheet1!$D$5:$D$28252,"聚合",Sheet1!$E$5:$E$28252,"&lt;&gt;*调拨*")+SUMIFS(Sheet1!$F$5:$F$28252,Sheet1!$I$5:$I$28252,$B213,Sheet1!$L$5:$L$28252,$A213,Sheet1!$E$5:$E$28252,"*聚合*",Sheet1!$D$5:$D$28252,"&lt;&gt;聚合",Sheet1!$D$5:$D$28252,"&lt;&gt;内部转款",Sheet1!$D$5:$D$28252,"&lt;&gt;内部转账",Sheet1!$E$5:$E$28252,"&lt;&gt;*调拨*")</f>
        <v>36693.81</v>
      </c>
      <c r="G213" s="32">
        <f>SUMIFS(Sheet1!$F$5:$F$28252,Sheet1!$I$5:$I$28252,$B213,Sheet1!$L$5:$L$28252,$A213,Sheet1!$D$5:$D$28252,"24小时微信",Sheet1!$E$5:$E$28252,"&lt;&gt;*调拨*")+SUMIFS(Sheet1!$F$5:$F$28252,Sheet1!$I$5:$I$28252,$B213,Sheet1!$L$5:$L$28252,$A213,Sheet1!$E$5:$E$28252,"*24小时微信*",Sheet1!$D$5:$D$28252,"&lt;&gt;24小时微信",Sheet1!$D$5:$D$28252,"&lt;&gt;内部转款",Sheet1!$D$5:$D$28252,"&lt;&gt;内部转账",Sheet1!$E$5:$E$28252,"&lt;&gt;*调拨*")</f>
        <v>0</v>
      </c>
      <c r="H213" s="32">
        <f>SUMIFS(Sheet1!$F$5:$F$28252,Sheet1!$I$5:$I$28252,$B213,Sheet1!$L$5:$L$28252,$A213,Sheet1!$D$5:$D$28252,"美团",Sheet1!$E$5:$E$28252,"&lt;&gt;*调拨*")+SUMIFS(Sheet1!$F$5:$F$28252,Sheet1!$I$5:$I$28252,$B213,Sheet1!$L$5:$L$28252,$A213,Sheet1!$E$5:$E$28252,"*美团*",Sheet1!$D$5:$D$28252,"&lt;&gt;美团",Sheet1!$D$5:$D$28252,"&lt;&gt;内部转款",Sheet1!$D$5:$D$28252,"&lt;&gt;内部转账",Sheet1!$E$5:$E$28252,"&lt;&gt;*调拨*")</f>
        <v>0</v>
      </c>
      <c r="I213" s="32">
        <f>SUMIFS(Sheet1!$F$5:$F$28252,Sheet1!$I$5:$I$28252,$B213,Sheet1!$L$5:$L$28252,$A213,Sheet1!$D$5:$D$28252,"饿了么",Sheet1!$E$5:$E$28252,"&lt;&gt;*调拨*")+SUMIFS(Sheet1!$F$5:$F$28252,Sheet1!$I$5:$I$28252,$B213,Sheet1!$L$5:$L$28252,$A213,Sheet1!$E$5:$E$28252,"*饿了么*",Sheet1!$D$5:$D$28252,"&lt;&gt;饿了么",Sheet1!$D$5:$D$28252,"&lt;&gt;内部转款",Sheet1!$D$5:$D$28252,"&lt;&gt;内部转账",Sheet1!$E$5:$E$28252,"&lt;&gt;*调拨*")</f>
        <v>409.75</v>
      </c>
      <c r="J213" s="32">
        <f>SUMIFS(Sheet1!$F$5:$F$28252,Sheet1!$I$5:$I$28252,$B213,Sheet1!$L$5:$L$28252,$A213,Sheet1!$D$5:$D$28252,"健E卡",Sheet1!$E$5:$E$28252,"&lt;&gt;*调拨*")+SUMIFS(Sheet1!$F$5:$F$28252,Sheet1!$I$5:$I$28252,$B213,Sheet1!$L$5:$L$28252,$A213,Sheet1!$E$5:$E$28252,"*健E卡*",Sheet1!$D$5:$D$28252,"&lt;&gt;健E卡",Sheet1!$D$5:$D$28252,"&lt;&gt;内部转款",Sheet1!$D$5:$D$28252,"&lt;&gt;内部转账",Sheet1!$E$5:$E$28252,"&lt;&gt;*调拨*")</f>
        <v>0</v>
      </c>
      <c r="K213" s="32">
        <f>SUMIFS(Sheet1!$F$5:$F$28252,Sheet1!$I$5:$I$28252,$B213,Sheet1!$L$5:$L$28252,$A213,Sheet1!$D$5:$D$28252,"抖音",Sheet1!$E$5:$E$28252,"&lt;&gt;*调拨*")+SUMIFS(Sheet1!$F$5:$F$28252,Sheet1!$I$5:$I$28252,$B213,Sheet1!$L$5:$L$28252,$A213,Sheet1!$E$5:$E$28252,"*抖音*",Sheet1!$D$5:$D$28252,"&lt;&gt;抖音",Sheet1!$D$5:$D$28252,"&lt;&gt;内部转款",Sheet1!$D$5:$D$28252,"&lt;&gt;内部转账",Sheet1!$E$5:$E$28252,"&lt;&gt;*调拨*")</f>
        <v>0</v>
      </c>
      <c r="L213" s="32">
        <f>SUMIFS(Sheet1!$F$5:$F$28252,Sheet1!$I$5:$I$28252,$B213,Sheet1!$L$5:$L$28252,$A213,Sheet1!$D$5:$D$28252,"医卡通",Sheet1!$E$5:$E$28252,"&lt;&gt;*调拨*")+SUMIFS(Sheet1!$F$5:$F$28252,Sheet1!$I$5:$I$28252,$B213,Sheet1!$L$5:$L$28252,$A213,Sheet1!$E$5:$E$28252,"*医卡通*",Sheet1!$D$5:$D$28252,"&lt;&gt;医卡通",Sheet1!$D$5:$D$28252,"&lt;&gt;内部转款",Sheet1!$D$5:$D$28252,"&lt;&gt;内部转账",Sheet1!$E$5:$E$28252,"&lt;&gt;*调拨*")</f>
        <v>0</v>
      </c>
      <c r="M213" s="32">
        <f>SUMIFS(Sheet1!$F$5:$F$28252,Sheet1!$I$5:$I$28252,$B213,Sheet1!$L$5:$L$28252,$A213,Sheet1!$D$5:$D$28252,"企健网",Sheet1!$E$5:$E$28252,"&lt;&gt;*调拨*")+SUMIFS(Sheet1!$F$5:$F$28252,Sheet1!$I$5:$I$28252,$B213,Sheet1!$L$5:$L$28252,$A213,Sheet1!$E$5:$E$28252,"*企健网*",Sheet1!$D$5:$D$28252,"&lt;&gt;企健网",Sheet1!$D$5:$D$28252,"&lt;&gt;内部转款",Sheet1!$D$5:$D$28252,"&lt;&gt;内部转账",Sheet1!$E$5:$E$28252,"&lt;&gt;*调拨*")</f>
        <v>0</v>
      </c>
      <c r="N213" s="32">
        <f>SUMIFS(Sheet1!$F$5:$F$28252,Sheet1!$I$5:$I$28252,$B213,Sheet1!$L$5:$L$28252,$A213,Sheet1!$D$5:$D$28252,"银联",Sheet1!$E$5:$E$28252,"&lt;&gt;*调拨*")+SUMIFS(Sheet1!$F$5:$F$28252,Sheet1!$I$5:$I$28252,$B213,Sheet1!$L$5:$L$28252,$A213,Sheet1!$E$5:$E$28252,"*银联*",Sheet1!$D$5:$D$28252,"&lt;&gt;银联",Sheet1!$D$5:$D$28252,"&lt;&gt;内部转款",Sheet1!$D$5:$D$28252,"&lt;&gt;内部转账",Sheet1!$E$5:$E$28252,"&lt;&gt;*调拨*")</f>
        <v>0</v>
      </c>
      <c r="O213" s="32">
        <f>SUMIFS(Sheet1!$F$5:$F$28252,Sheet1!$I$5:$I$28252,$B213,Sheet1!$L$5:$L$28252,$A213,Sheet1!$D$5:$D$28252,"京东",Sheet1!$E$5:$E$28252,"&lt;&gt;*调拨*")+SUMIFS(Sheet1!$F$5:$F$28252,Sheet1!$I$5:$I$28252,$B213,Sheet1!$L$5:$L$28252,$A213,Sheet1!$E$5:$E$28252,"*京东*",Sheet1!$D$5:$D$28252,"&lt;&gt;京东",Sheet1!$D$5:$D$28252,"&lt;&gt;内部转款",Sheet1!$D$5:$D$28252,"&lt;&gt;内部转账",Sheet1!$E$5:$E$28252,"&lt;&gt;*调拨*")</f>
        <v>0</v>
      </c>
      <c r="P213" s="32">
        <f>SUMIFS(Sheet1!$F$5:$F$28252,Sheet1!$I$5:$I$28252,$B213,Sheet1!$L$5:$L$28252,$A213,Sheet1!$D$5:$D$28252,"药机微信",Sheet1!$E$5:$E$28252,"&lt;&gt;*调拨*")+SUMIFS(Sheet1!$F$5:$F$28252,Sheet1!$I$5:$I$28252,$B213,Sheet1!$L$5:$L$28252,$A213,Sheet1!$E$5:$E$28252,"*药机微信*",Sheet1!$D$5:$D$28252,"&lt;&gt;药机微信",Sheet1!$D$5:$D$28252,"&lt;&gt;内部转款",Sheet1!$D$5:$D$28252,"&lt;&gt;内部转账",Sheet1!$E$5:$E$28252,"&lt;&gt;*调拨*")</f>
        <v>0</v>
      </c>
      <c r="Q213" s="32">
        <f>SUMIFS(Sheet1!$F$5:$F$28252,Sheet1!$I$5:$I$28252,$B213,Sheet1!$L$5:$L$28252,$A213,Sheet1!$D$5:$D$28252,"亲情卡",Sheet1!$E$5:$E$28252,"&lt;&gt;*调拨*")+SUMIFS(Sheet1!$F$5:$F$28252,Sheet1!$I$5:$I$28252,$B213,Sheet1!$L$5:$L$28252,$A213,Sheet1!$E$5:$E$28252,"*亲情卡*",Sheet1!$D$5:$D$28252,"&lt;&gt;亲情卡",Sheet1!$D$5:$D$28252,"&lt;&gt;内部转款",Sheet1!$D$5:$D$28252,"&lt;&gt;内部转账",Sheet1!$E$5:$E$28252,"&lt;&gt;*调拨*")</f>
        <v>0</v>
      </c>
      <c r="R213" s="32">
        <f>SUMIFS(Sheet1!$F$5:$F$28252,Sheet1!$I$5:$I$28252,$B213,Sheet1!$L$5:$L$28252,$A213,Sheet1!$D$5:$D$28252,"优惠券",Sheet1!$E$5:$E$28252,"&lt;&gt;*调拨*")+SUMIFS(Sheet1!$F$5:$F$28252,Sheet1!$I$5:$I$28252,$B213,Sheet1!$L$5:$L$28252,$A213,Sheet1!$E$5:$E$28252,"*优惠券*",Sheet1!$D$5:$D$28252,"&lt;&gt;优惠券",Sheet1!$D$5:$D$28252,"&lt;&gt;内部转款",Sheet1!$D$5:$D$28252,"&lt;&gt;内部转账",Sheet1!$E$5:$E$28252,"&lt;&gt;*调拨*")</f>
        <v>0</v>
      </c>
      <c r="S213" s="32">
        <f>SUMIFS(Sheet1!$F$5:$F$28252,Sheet1!$I$5:$I$28252,$B213,Sheet1!$L$5:$L$28252,$A213,Sheet1!$D$5:$D$28252,"代金券",Sheet1!$E$5:$E$28252,"&lt;&gt;*调拨*")+SUMIFS(Sheet1!$F$5:$F$28252,Sheet1!$I$5:$I$28252,$B213,Sheet1!$L$5:$L$28252,$A213,Sheet1!$E$5:$E$28252,"*代金券*",Sheet1!$D$5:$D$28252,"&lt;&gt;代金券",Sheet1!$D$5:$D$28252,"&lt;&gt;内部转款",Sheet1!$D$5:$D$28252,"&lt;&gt;内部转账",Sheet1!$E$5:$E$28252,"&lt;&gt;*调拨*")</f>
        <v>0</v>
      </c>
      <c r="T213" s="32">
        <f>SUMIFS(Sheet1!$F$5:$F$28252,Sheet1!$I$5:$I$28252,$B213,Sheet1!$L$5:$L$28252,$A213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213,Sheet1!$L$5:$L$28252,$A213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213,Sheet1!$L$5:$L$28252,$A213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213,Sheet1!$L$5:$L$28252,$A213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13" s="32">
        <f>SUMIFS(Sheet1!$F$5:$F$28252,Sheet1!$I$5:$I$28252,$B213,Sheet1!$L$5:$L$28252,$A213,Sheet1!$E$5:$E$28252,"*调拨*")</f>
        <v>0</v>
      </c>
      <c r="V213" s="32">
        <f>SUMIFS(Sheet1!$F$5:$F$28252,Sheet1!$I$5:$I$28252,$B213,Sheet1!$L$5:$L$28252,$A213,Sheet1!$D$5:$D$28252,"储值",Sheet1!$E$5:$E$28252,"&lt;&gt;*调拨*")+SUMIFS(Sheet1!$F$5:$F$28252,Sheet1!$I$5:$I$28252,$B213,Sheet1!$L$5:$L$28252,$A213,Sheet1!$E$5:$E$28252,"*储值*",Sheet1!$D$5:$D$28252,"&lt;&gt;储值",Sheet1!$D$5:$D$28252,"&lt;&gt;内部转款",Sheet1!$D$5:$D$28252,"&lt;&gt;内部转账",Sheet1!$E$5:$E$28252,"&lt;&gt;*调拨*")</f>
        <v>0</v>
      </c>
      <c r="W213" s="32">
        <f>SUMIFS(Sheet1!$F$5:$F$28252,Sheet1!$I$5:$I$28252,$B213,Sheet1!$L$5:$L$28252,$A213,Sheet1!$D$5:$D$28252,"效期",Sheet1!$E$5:$E$28252,"&lt;&gt;*调拨*")+SUMIFS(Sheet1!$F$5:$F$28252,Sheet1!$I$5:$I$28252,$B213,Sheet1!$L$5:$L$28252,$A213,Sheet1!$E$5:$E$28252,"*效期*",Sheet1!$D$5:$D$28252,"&lt;&gt;效期",Sheet1!$D$5:$D$28252,"&lt;&gt;内部转款",Sheet1!$D$5:$D$28252,"&lt;&gt;内部转账",Sheet1!$E$5:$E$28252,"&lt;&gt;*调拨*")</f>
        <v>52.9</v>
      </c>
      <c r="X213" s="32">
        <f>SUMIFS(Sheet1!$F$5:$F$28252,Sheet1!$I$5:$I$28252,$B213,Sheet1!$L$5:$L$28252,$A213,Sheet1!$D$5:$D$28252,"内部转款",Sheet1!$E$5:$E$28252,"&lt;&gt;*调拨*")+SUMIFS(Sheet1!$F$5:$F$28252,Sheet1!$I$5:$I$28252,$B213,Sheet1!$L$5:$L$28252,$A213,Sheet1!$D$5:$D$28252,"内部转账",Sheet1!$E$5:$E$28252,"&lt;&gt;*调拨*")</f>
        <v>0</v>
      </c>
      <c r="Y213" s="32">
        <f t="shared" si="12"/>
        <v>0</v>
      </c>
      <c r="Z213" s="32">
        <f>SUMIFS(Sheet1!$F$5:$F$28252,Sheet1!$I$5:$I$28252,$B213,Sheet1!$L$5:$L$28252,$A213)</f>
        <v>56538.93</v>
      </c>
      <c r="AA213" s="32">
        <f>SUMIFS(Sheet1!$G$5:$G$28252,Sheet1!$I$5:$I$28252,$B213,Sheet1!$L$5:$L$28252,$A213,Sheet1!$D$5:$D$28252,"工资",Sheet1!$E$5:$E$28252,"&lt;&gt;*调拨*")+SUMIFS(Sheet1!$G$5:$G$28252,Sheet1!$I$5:$I$28252,$B213,Sheet1!$L$5:$L$28252,$A213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13" s="32">
        <f>SUMIFS(Sheet1!$G$5:$G$28252,Sheet1!$I$5:$I$28252,$B213,Sheet1!$L$5:$L$28252,$A213,Sheet1!$D$5:$D$28252,"水费",Sheet1!$E$5:$E$28252,"&lt;&gt;*调拨*")+SUMIFS(Sheet1!$G$5:$G$28252,Sheet1!$I$5:$I$28252,$B213,Sheet1!$L$5:$L$28252,$A213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13" s="32">
        <f>SUMIFS(Sheet1!$G$5:$G$28252,Sheet1!$I$5:$I$28252,$B213,Sheet1!$L$5:$L$28252,$A213,Sheet1!$D$5:$D$28252,"电费",Sheet1!$E$5:$E$28252,"&lt;&gt;*调拨*")+SUMIFS(Sheet1!$G$5:$G$28252,Sheet1!$I$5:$I$28252,$B213,Sheet1!$L$5:$L$28252,$A213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13" s="32">
        <f>SUMIFS(Sheet1!$G$5:$G$28252,Sheet1!$I$5:$I$28252,$B213,Sheet1!$L$5:$L$28252,$A213,Sheet1!$D$5:$D$28252,"宽带费",Sheet1!$E$5:$E$28252,"&lt;&gt;*调拨*")+SUMIFS(Sheet1!$G$5:$G$28252,Sheet1!$I$5:$I$28252,$B213,Sheet1!$L$5:$L$28252,$A213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13" s="32">
        <f>SUMIFS(Sheet1!$G$5:$G$28252,Sheet1!$I$5:$I$28252,$B213,Sheet1!$L$5:$L$28252,$A213,Sheet1!$D$5:$D$28252,"办公费",Sheet1!$E$5:$E$28252,"&lt;&gt;*调拨*")+SUMIFS(Sheet1!$G$5:$G$28252,Sheet1!$I$5:$I$28252,$B213,Sheet1!$L$5:$L$28252,$A213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13" s="32">
        <f>SUMIFS(Sheet1!$G$5:$G$28252,Sheet1!$I$5:$I$28252,$B213,Sheet1!$L$5:$L$28252,$A213,Sheet1!$D$5:$D$28252,"话费",Sheet1!$E$5:$E$28252,"&lt;&gt;*调拨*")+SUMIFS(Sheet1!$G$5:$G$28252,Sheet1!$I$5:$I$28252,$B213,Sheet1!$L$5:$L$28252,$A213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13" s="32">
        <f>SUMIFS(Sheet1!$G$5:$G$28252,Sheet1!$I$5:$I$28252,$B213,Sheet1!$L$5:$L$28252,$A213,Sheet1!$D$5:$D$28252,"房租",Sheet1!$E$5:$E$28252,"&lt;&gt;*调拨*")+SUMIFS(Sheet1!$G$5:$G$28252,Sheet1!$I$5:$I$28252,$B213,Sheet1!$L$5:$L$28252,$A213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13" s="32">
        <f>SUMIFS(Sheet1!$G$5:$G$28252,Sheet1!$I$5:$I$28252,$B213,Sheet1!$L$5:$L$28252,$A213,Sheet1!$E$5:$E$28252,"*调拨*")</f>
        <v>0</v>
      </c>
      <c r="AI213" s="32">
        <f>SUMIFS(Sheet1!$G$5:$G$28252,Sheet1!$I$5:$I$28252,$B213,Sheet1!$L$5:$L$28252,$A213,Sheet1!$D$5:$D$28252,"内部转款",Sheet1!$E$5:$E$28252,"&lt;&gt;*调拨*")+SUMIFS(Sheet1!$G$5:$G$28252,Sheet1!$I$5:$I$28252,$B213,Sheet1!$L$5:$L$28252,$A213,Sheet1!$D$5:$D$28252,"内部转账",Sheet1!$E$5:$E$28252,"&lt;&gt;*调拨*")</f>
        <v>0</v>
      </c>
      <c r="AJ213" s="32">
        <f t="shared" si="13"/>
        <v>5680.01</v>
      </c>
      <c r="AK213" s="32">
        <f>SUMIFS(Sheet1!$G$5:$G$28252,Sheet1!$I$5:$I$28252,$B213,Sheet1!$L$5:$L$28252,$A213)</f>
        <v>5680.01</v>
      </c>
      <c r="AL213" s="32">
        <f t="shared" si="14"/>
        <v>50858.92</v>
      </c>
    </row>
    <row r="214" ht="16.5" spans="1:38">
      <c r="A214" s="30">
        <v>202603</v>
      </c>
      <c r="B214" s="31" t="s">
        <v>52</v>
      </c>
      <c r="C214" s="32">
        <f>SUMIFS(Sheet1!$F$5:$F$28252,Sheet1!$I$5:$I$28252,$B214,Sheet1!$L$5:$L$28252,$A214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62292.72</v>
      </c>
      <c r="D214" s="32">
        <f>SUMIFS(Sheet1!$F$5:$F$28252,Sheet1!$I$5:$I$28252,$B214,Sheet1!$L$5:$L$28252,$A214,Sheet1!$D$5:$D$28252,"医保即时拨付",Sheet1!$E$5:$E$28252,"&lt;&gt;*调拨*")+SUMIFS(Sheet1!$F$5:$F$28252,Sheet1!$I$5:$I$28252,$B214,Sheet1!$L$5:$L$28252,$A214,Sheet1!$E$5:$E$28252,"*医保即时拨付*",Sheet1!$D$5:$D$28252,"&lt;&gt;医保即时拨付",Sheet1!$D$5:$D$28252,"&lt;&gt;内部转款",Sheet1!$D$5:$D$28252,"&lt;&gt;内部转账",Sheet1!$E$5:$E$28252,"&lt;&gt;*调拨*")</f>
        <v>11815.4</v>
      </c>
      <c r="E214" s="32">
        <f>SUMIFS(Sheet1!$F$5:$F$28252,Sheet1!$I$5:$I$28252,$B214,Sheet1!$L$5:$L$28252,$A214,Sheet1!$D$5:$D$28252,"医保",Sheet1!$E$5:$E$28252,"&lt;&gt;*调拨*",Sheet1!$E$5:$E$28252,"&lt;&gt;*医保即时拨付*")+SUMIFS(Sheet1!$F$5:$F$28252,Sheet1!$I$5:$I$28252,$B214,Sheet1!$L$5:$L$28252,$A214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13674.47</v>
      </c>
      <c r="F214" s="32">
        <f>SUMIFS(Sheet1!$F$5:$F$28252,Sheet1!$I$5:$I$28252,$B214,Sheet1!$L$5:$L$28252,$A214,Sheet1!$D$5:$D$28252,"聚合",Sheet1!$E$5:$E$28252,"&lt;&gt;*调拨*")+SUMIFS(Sheet1!$F$5:$F$28252,Sheet1!$I$5:$I$28252,$B214,Sheet1!$L$5:$L$28252,$A214,Sheet1!$E$5:$E$28252,"*聚合*",Sheet1!$D$5:$D$28252,"&lt;&gt;聚合",Sheet1!$D$5:$D$28252,"&lt;&gt;内部转款",Sheet1!$D$5:$D$28252,"&lt;&gt;内部转账",Sheet1!$E$5:$E$28252,"&lt;&gt;*调拨*")</f>
        <v>15641.87</v>
      </c>
      <c r="G214" s="32">
        <f>SUMIFS(Sheet1!$F$5:$F$28252,Sheet1!$I$5:$I$28252,$B214,Sheet1!$L$5:$L$28252,$A214,Sheet1!$D$5:$D$28252,"24小时微信",Sheet1!$E$5:$E$28252,"&lt;&gt;*调拨*")+SUMIFS(Sheet1!$F$5:$F$28252,Sheet1!$I$5:$I$28252,$B214,Sheet1!$L$5:$L$28252,$A214,Sheet1!$E$5:$E$28252,"*24小时微信*",Sheet1!$D$5:$D$28252,"&lt;&gt;24小时微信",Sheet1!$D$5:$D$28252,"&lt;&gt;内部转款",Sheet1!$D$5:$D$28252,"&lt;&gt;内部转账",Sheet1!$E$5:$E$28252,"&lt;&gt;*调拨*")</f>
        <v>0</v>
      </c>
      <c r="H214" s="32">
        <f>SUMIFS(Sheet1!$F$5:$F$28252,Sheet1!$I$5:$I$28252,$B214,Sheet1!$L$5:$L$28252,$A214,Sheet1!$D$5:$D$28252,"美团",Sheet1!$E$5:$E$28252,"&lt;&gt;*调拨*")+SUMIFS(Sheet1!$F$5:$F$28252,Sheet1!$I$5:$I$28252,$B214,Sheet1!$L$5:$L$28252,$A214,Sheet1!$E$5:$E$28252,"*美团*",Sheet1!$D$5:$D$28252,"&lt;&gt;美团",Sheet1!$D$5:$D$28252,"&lt;&gt;内部转款",Sheet1!$D$5:$D$28252,"&lt;&gt;内部转账",Sheet1!$E$5:$E$28252,"&lt;&gt;*调拨*")</f>
        <v>1092.94</v>
      </c>
      <c r="I214" s="32">
        <f>SUMIFS(Sheet1!$F$5:$F$28252,Sheet1!$I$5:$I$28252,$B214,Sheet1!$L$5:$L$28252,$A214,Sheet1!$D$5:$D$28252,"饿了么",Sheet1!$E$5:$E$28252,"&lt;&gt;*调拨*")+SUMIFS(Sheet1!$F$5:$F$28252,Sheet1!$I$5:$I$28252,$B214,Sheet1!$L$5:$L$28252,$A214,Sheet1!$E$5:$E$28252,"*饿了么*",Sheet1!$D$5:$D$28252,"&lt;&gt;饿了么",Sheet1!$D$5:$D$28252,"&lt;&gt;内部转款",Sheet1!$D$5:$D$28252,"&lt;&gt;内部转账",Sheet1!$E$5:$E$28252,"&lt;&gt;*调拨*")</f>
        <v>0</v>
      </c>
      <c r="J214" s="32">
        <f>SUMIFS(Sheet1!$F$5:$F$28252,Sheet1!$I$5:$I$28252,$B214,Sheet1!$L$5:$L$28252,$A214,Sheet1!$D$5:$D$28252,"健E卡",Sheet1!$E$5:$E$28252,"&lt;&gt;*调拨*")+SUMIFS(Sheet1!$F$5:$F$28252,Sheet1!$I$5:$I$28252,$B214,Sheet1!$L$5:$L$28252,$A214,Sheet1!$E$5:$E$28252,"*健E卡*",Sheet1!$D$5:$D$28252,"&lt;&gt;健E卡",Sheet1!$D$5:$D$28252,"&lt;&gt;内部转款",Sheet1!$D$5:$D$28252,"&lt;&gt;内部转账",Sheet1!$E$5:$E$28252,"&lt;&gt;*调拨*")</f>
        <v>0</v>
      </c>
      <c r="K214" s="32">
        <f>SUMIFS(Sheet1!$F$5:$F$28252,Sheet1!$I$5:$I$28252,$B214,Sheet1!$L$5:$L$28252,$A214,Sheet1!$D$5:$D$28252,"抖音",Sheet1!$E$5:$E$28252,"&lt;&gt;*调拨*")+SUMIFS(Sheet1!$F$5:$F$28252,Sheet1!$I$5:$I$28252,$B214,Sheet1!$L$5:$L$28252,$A214,Sheet1!$E$5:$E$28252,"*抖音*",Sheet1!$D$5:$D$28252,"&lt;&gt;抖音",Sheet1!$D$5:$D$28252,"&lt;&gt;内部转款",Sheet1!$D$5:$D$28252,"&lt;&gt;内部转账",Sheet1!$E$5:$E$28252,"&lt;&gt;*调拨*")</f>
        <v>0</v>
      </c>
      <c r="L214" s="32">
        <f>SUMIFS(Sheet1!$F$5:$F$28252,Sheet1!$I$5:$I$28252,$B214,Sheet1!$L$5:$L$28252,$A214,Sheet1!$D$5:$D$28252,"医卡通",Sheet1!$E$5:$E$28252,"&lt;&gt;*调拨*")+SUMIFS(Sheet1!$F$5:$F$28252,Sheet1!$I$5:$I$28252,$B214,Sheet1!$L$5:$L$28252,$A214,Sheet1!$E$5:$E$28252,"*医卡通*",Sheet1!$D$5:$D$28252,"&lt;&gt;医卡通",Sheet1!$D$5:$D$28252,"&lt;&gt;内部转款",Sheet1!$D$5:$D$28252,"&lt;&gt;内部转账",Sheet1!$E$5:$E$28252,"&lt;&gt;*调拨*")</f>
        <v>315.48</v>
      </c>
      <c r="M214" s="32">
        <f>SUMIFS(Sheet1!$F$5:$F$28252,Sheet1!$I$5:$I$28252,$B214,Sheet1!$L$5:$L$28252,$A214,Sheet1!$D$5:$D$28252,"企健网",Sheet1!$E$5:$E$28252,"&lt;&gt;*调拨*")+SUMIFS(Sheet1!$F$5:$F$28252,Sheet1!$I$5:$I$28252,$B214,Sheet1!$L$5:$L$28252,$A214,Sheet1!$E$5:$E$28252,"*企健网*",Sheet1!$D$5:$D$28252,"&lt;&gt;企健网",Sheet1!$D$5:$D$28252,"&lt;&gt;内部转款",Sheet1!$D$5:$D$28252,"&lt;&gt;内部转账",Sheet1!$E$5:$E$28252,"&lt;&gt;*调拨*")</f>
        <v>0</v>
      </c>
      <c r="N214" s="32">
        <f>SUMIFS(Sheet1!$F$5:$F$28252,Sheet1!$I$5:$I$28252,$B214,Sheet1!$L$5:$L$28252,$A214,Sheet1!$D$5:$D$28252,"银联",Sheet1!$E$5:$E$28252,"&lt;&gt;*调拨*")+SUMIFS(Sheet1!$F$5:$F$28252,Sheet1!$I$5:$I$28252,$B214,Sheet1!$L$5:$L$28252,$A214,Sheet1!$E$5:$E$28252,"*银联*",Sheet1!$D$5:$D$28252,"&lt;&gt;银联",Sheet1!$D$5:$D$28252,"&lt;&gt;内部转款",Sheet1!$D$5:$D$28252,"&lt;&gt;内部转账",Sheet1!$E$5:$E$28252,"&lt;&gt;*调拨*")</f>
        <v>0</v>
      </c>
      <c r="O214" s="32">
        <f>SUMIFS(Sheet1!$F$5:$F$28252,Sheet1!$I$5:$I$28252,$B214,Sheet1!$L$5:$L$28252,$A214,Sheet1!$D$5:$D$28252,"京东",Sheet1!$E$5:$E$28252,"&lt;&gt;*调拨*")+SUMIFS(Sheet1!$F$5:$F$28252,Sheet1!$I$5:$I$28252,$B214,Sheet1!$L$5:$L$28252,$A214,Sheet1!$E$5:$E$28252,"*京东*",Sheet1!$D$5:$D$28252,"&lt;&gt;京东",Sheet1!$D$5:$D$28252,"&lt;&gt;内部转款",Sheet1!$D$5:$D$28252,"&lt;&gt;内部转账",Sheet1!$E$5:$E$28252,"&lt;&gt;*调拨*")</f>
        <v>0</v>
      </c>
      <c r="P214" s="32">
        <f>SUMIFS(Sheet1!$F$5:$F$28252,Sheet1!$I$5:$I$28252,$B214,Sheet1!$L$5:$L$28252,$A214,Sheet1!$D$5:$D$28252,"药机微信",Sheet1!$E$5:$E$28252,"&lt;&gt;*调拨*")+SUMIFS(Sheet1!$F$5:$F$28252,Sheet1!$I$5:$I$28252,$B214,Sheet1!$L$5:$L$28252,$A214,Sheet1!$E$5:$E$28252,"*药机微信*",Sheet1!$D$5:$D$28252,"&lt;&gt;药机微信",Sheet1!$D$5:$D$28252,"&lt;&gt;内部转款",Sheet1!$D$5:$D$28252,"&lt;&gt;内部转账",Sheet1!$E$5:$E$28252,"&lt;&gt;*调拨*")</f>
        <v>0</v>
      </c>
      <c r="Q214" s="32">
        <f>SUMIFS(Sheet1!$F$5:$F$28252,Sheet1!$I$5:$I$28252,$B214,Sheet1!$L$5:$L$28252,$A214,Sheet1!$D$5:$D$28252,"亲情卡",Sheet1!$E$5:$E$28252,"&lt;&gt;*调拨*")+SUMIFS(Sheet1!$F$5:$F$28252,Sheet1!$I$5:$I$28252,$B214,Sheet1!$L$5:$L$28252,$A214,Sheet1!$E$5:$E$28252,"*亲情卡*",Sheet1!$D$5:$D$28252,"&lt;&gt;亲情卡",Sheet1!$D$5:$D$28252,"&lt;&gt;内部转款",Sheet1!$D$5:$D$28252,"&lt;&gt;内部转账",Sheet1!$E$5:$E$28252,"&lt;&gt;*调拨*")</f>
        <v>0</v>
      </c>
      <c r="R214" s="32">
        <f>SUMIFS(Sheet1!$F$5:$F$28252,Sheet1!$I$5:$I$28252,$B214,Sheet1!$L$5:$L$28252,$A214,Sheet1!$D$5:$D$28252,"优惠券",Sheet1!$E$5:$E$28252,"&lt;&gt;*调拨*")+SUMIFS(Sheet1!$F$5:$F$28252,Sheet1!$I$5:$I$28252,$B214,Sheet1!$L$5:$L$28252,$A214,Sheet1!$E$5:$E$28252,"*优惠券*",Sheet1!$D$5:$D$28252,"&lt;&gt;优惠券",Sheet1!$D$5:$D$28252,"&lt;&gt;内部转款",Sheet1!$D$5:$D$28252,"&lt;&gt;内部转账",Sheet1!$E$5:$E$28252,"&lt;&gt;*调拨*")</f>
        <v>0</v>
      </c>
      <c r="S214" s="32">
        <f>SUMIFS(Sheet1!$F$5:$F$28252,Sheet1!$I$5:$I$28252,$B214,Sheet1!$L$5:$L$28252,$A214,Sheet1!$D$5:$D$28252,"代金券",Sheet1!$E$5:$E$28252,"&lt;&gt;*调拨*")+SUMIFS(Sheet1!$F$5:$F$28252,Sheet1!$I$5:$I$28252,$B214,Sheet1!$L$5:$L$28252,$A214,Sheet1!$E$5:$E$28252,"*代金券*",Sheet1!$D$5:$D$28252,"&lt;&gt;代金券",Sheet1!$D$5:$D$28252,"&lt;&gt;内部转款",Sheet1!$D$5:$D$28252,"&lt;&gt;内部转账",Sheet1!$E$5:$E$28252,"&lt;&gt;*调拨*")</f>
        <v>0</v>
      </c>
      <c r="T214" s="32">
        <f>SUMIFS(Sheet1!$F$5:$F$28252,Sheet1!$I$5:$I$28252,$B214,Sheet1!$L$5:$L$28252,$A214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214,Sheet1!$L$5:$L$28252,$A214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214,Sheet1!$L$5:$L$28252,$A214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214,Sheet1!$L$5:$L$28252,$A214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14" s="32">
        <f>SUMIFS(Sheet1!$F$5:$F$28252,Sheet1!$I$5:$I$28252,$B214,Sheet1!$L$5:$L$28252,$A214,Sheet1!$E$5:$E$28252,"*调拨*")</f>
        <v>0</v>
      </c>
      <c r="V214" s="32">
        <f>SUMIFS(Sheet1!$F$5:$F$28252,Sheet1!$I$5:$I$28252,$B214,Sheet1!$L$5:$L$28252,$A214,Sheet1!$D$5:$D$28252,"储值",Sheet1!$E$5:$E$28252,"&lt;&gt;*调拨*")+SUMIFS(Sheet1!$F$5:$F$28252,Sheet1!$I$5:$I$28252,$B214,Sheet1!$L$5:$L$28252,$A214,Sheet1!$E$5:$E$28252,"*储值*",Sheet1!$D$5:$D$28252,"&lt;&gt;储值",Sheet1!$D$5:$D$28252,"&lt;&gt;内部转款",Sheet1!$D$5:$D$28252,"&lt;&gt;内部转账",Sheet1!$E$5:$E$28252,"&lt;&gt;*调拨*")</f>
        <v>0</v>
      </c>
      <c r="W214" s="32">
        <f>SUMIFS(Sheet1!$F$5:$F$28252,Sheet1!$I$5:$I$28252,$B214,Sheet1!$L$5:$L$28252,$A214,Sheet1!$D$5:$D$28252,"效期",Sheet1!$E$5:$E$28252,"&lt;&gt;*调拨*")+SUMIFS(Sheet1!$F$5:$F$28252,Sheet1!$I$5:$I$28252,$B214,Sheet1!$L$5:$L$28252,$A214,Sheet1!$E$5:$E$28252,"*效期*",Sheet1!$D$5:$D$28252,"&lt;&gt;效期",Sheet1!$D$5:$D$28252,"&lt;&gt;内部转款",Sheet1!$D$5:$D$28252,"&lt;&gt;内部转账",Sheet1!$E$5:$E$28252,"&lt;&gt;*调拨*")</f>
        <v>0</v>
      </c>
      <c r="X214" s="32">
        <f>SUMIFS(Sheet1!$F$5:$F$28252,Sheet1!$I$5:$I$28252,$B214,Sheet1!$L$5:$L$28252,$A214,Sheet1!$D$5:$D$28252,"内部转款",Sheet1!$E$5:$E$28252,"&lt;&gt;*调拨*")+SUMIFS(Sheet1!$F$5:$F$28252,Sheet1!$I$5:$I$28252,$B214,Sheet1!$L$5:$L$28252,$A214,Sheet1!$D$5:$D$28252,"内部转账",Sheet1!$E$5:$E$28252,"&lt;&gt;*调拨*")</f>
        <v>0</v>
      </c>
      <c r="Y214" s="32">
        <f t="shared" si="12"/>
        <v>0</v>
      </c>
      <c r="Z214" s="32">
        <f>SUMIFS(Sheet1!$F$5:$F$28252,Sheet1!$I$5:$I$28252,$B214,Sheet1!$L$5:$L$28252,$A214)</f>
        <v>104832.88</v>
      </c>
      <c r="AA214" s="32">
        <f>SUMIFS(Sheet1!$G$5:$G$28252,Sheet1!$I$5:$I$28252,$B214,Sheet1!$L$5:$L$28252,$A214,Sheet1!$D$5:$D$28252,"工资",Sheet1!$E$5:$E$28252,"&lt;&gt;*调拨*")+SUMIFS(Sheet1!$G$5:$G$28252,Sheet1!$I$5:$I$28252,$B214,Sheet1!$L$5:$L$28252,$A214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14" s="32">
        <f>SUMIFS(Sheet1!$G$5:$G$28252,Sheet1!$I$5:$I$28252,$B214,Sheet1!$L$5:$L$28252,$A214,Sheet1!$D$5:$D$28252,"水费",Sheet1!$E$5:$E$28252,"&lt;&gt;*调拨*")+SUMIFS(Sheet1!$G$5:$G$28252,Sheet1!$I$5:$I$28252,$B214,Sheet1!$L$5:$L$28252,$A214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14" s="32">
        <f>SUMIFS(Sheet1!$G$5:$G$28252,Sheet1!$I$5:$I$28252,$B214,Sheet1!$L$5:$L$28252,$A214,Sheet1!$D$5:$D$28252,"电费",Sheet1!$E$5:$E$28252,"&lt;&gt;*调拨*")+SUMIFS(Sheet1!$G$5:$G$28252,Sheet1!$I$5:$I$28252,$B214,Sheet1!$L$5:$L$28252,$A214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14" s="32">
        <f>SUMIFS(Sheet1!$G$5:$G$28252,Sheet1!$I$5:$I$28252,$B214,Sheet1!$L$5:$L$28252,$A214,Sheet1!$D$5:$D$28252,"宽带费",Sheet1!$E$5:$E$28252,"&lt;&gt;*调拨*")+SUMIFS(Sheet1!$G$5:$G$28252,Sheet1!$I$5:$I$28252,$B214,Sheet1!$L$5:$L$28252,$A214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14" s="32">
        <f>SUMIFS(Sheet1!$G$5:$G$28252,Sheet1!$I$5:$I$28252,$B214,Sheet1!$L$5:$L$28252,$A214,Sheet1!$D$5:$D$28252,"办公费",Sheet1!$E$5:$E$28252,"&lt;&gt;*调拨*")+SUMIFS(Sheet1!$G$5:$G$28252,Sheet1!$I$5:$I$28252,$B214,Sheet1!$L$5:$L$28252,$A214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14" s="32">
        <f>SUMIFS(Sheet1!$G$5:$G$28252,Sheet1!$I$5:$I$28252,$B214,Sheet1!$L$5:$L$28252,$A214,Sheet1!$D$5:$D$28252,"话费",Sheet1!$E$5:$E$28252,"&lt;&gt;*调拨*")+SUMIFS(Sheet1!$G$5:$G$28252,Sheet1!$I$5:$I$28252,$B214,Sheet1!$L$5:$L$28252,$A214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14" s="32">
        <f>SUMIFS(Sheet1!$G$5:$G$28252,Sheet1!$I$5:$I$28252,$B214,Sheet1!$L$5:$L$28252,$A214,Sheet1!$D$5:$D$28252,"房租",Sheet1!$E$5:$E$28252,"&lt;&gt;*调拨*")+SUMIFS(Sheet1!$G$5:$G$28252,Sheet1!$I$5:$I$28252,$B214,Sheet1!$L$5:$L$28252,$A214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14" s="32">
        <f>SUMIFS(Sheet1!$G$5:$G$28252,Sheet1!$I$5:$I$28252,$B214,Sheet1!$L$5:$L$28252,$A214,Sheet1!$E$5:$E$28252,"*调拨*")</f>
        <v>0</v>
      </c>
      <c r="AI214" s="32">
        <f>SUMIFS(Sheet1!$G$5:$G$28252,Sheet1!$I$5:$I$28252,$B214,Sheet1!$L$5:$L$28252,$A214,Sheet1!$D$5:$D$28252,"内部转款",Sheet1!$E$5:$E$28252,"&lt;&gt;*调拨*")+SUMIFS(Sheet1!$G$5:$G$28252,Sheet1!$I$5:$I$28252,$B214,Sheet1!$L$5:$L$28252,$A214,Sheet1!$D$5:$D$28252,"内部转账",Sheet1!$E$5:$E$28252,"&lt;&gt;*调拨*")</f>
        <v>0</v>
      </c>
      <c r="AJ214" s="32">
        <f t="shared" si="13"/>
        <v>7162.22</v>
      </c>
      <c r="AK214" s="32">
        <f>SUMIFS(Sheet1!$G$5:$G$28252,Sheet1!$I$5:$I$28252,$B214,Sheet1!$L$5:$L$28252,$A214)</f>
        <v>7162.22</v>
      </c>
      <c r="AL214" s="32">
        <f t="shared" si="14"/>
        <v>97670.66</v>
      </c>
    </row>
    <row r="215" ht="16.5" spans="1:38">
      <c r="A215" s="30">
        <v>202603</v>
      </c>
      <c r="B215" s="31" t="s">
        <v>231</v>
      </c>
      <c r="C215" s="32">
        <f>SUMIFS(Sheet1!$F$5:$F$28252,Sheet1!$I$5:$I$28252,$B215,Sheet1!$L$5:$L$28252,$A215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16956.17</v>
      </c>
      <c r="D215" s="32">
        <f>SUMIFS(Sheet1!$F$5:$F$28252,Sheet1!$I$5:$I$28252,$B215,Sheet1!$L$5:$L$28252,$A215,Sheet1!$D$5:$D$28252,"医保即时拨付",Sheet1!$E$5:$E$28252,"&lt;&gt;*调拨*")+SUMIFS(Sheet1!$F$5:$F$28252,Sheet1!$I$5:$I$28252,$B215,Sheet1!$L$5:$L$28252,$A215,Sheet1!$E$5:$E$28252,"*医保即时拨付*",Sheet1!$D$5:$D$28252,"&lt;&gt;医保即时拨付",Sheet1!$D$5:$D$28252,"&lt;&gt;内部转款",Sheet1!$D$5:$D$28252,"&lt;&gt;内部转账",Sheet1!$E$5:$E$28252,"&lt;&gt;*调拨*")</f>
        <v>0</v>
      </c>
      <c r="E215" s="32">
        <f>SUMIFS(Sheet1!$F$5:$F$28252,Sheet1!$I$5:$I$28252,$B215,Sheet1!$L$5:$L$28252,$A215,Sheet1!$D$5:$D$28252,"医保",Sheet1!$E$5:$E$28252,"&lt;&gt;*调拨*",Sheet1!$E$5:$E$28252,"&lt;&gt;*医保即时拨付*")+SUMIFS(Sheet1!$F$5:$F$28252,Sheet1!$I$5:$I$28252,$B215,Sheet1!$L$5:$L$28252,$A215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15" s="32">
        <f>SUMIFS(Sheet1!$F$5:$F$28252,Sheet1!$I$5:$I$28252,$B215,Sheet1!$L$5:$L$28252,$A215,Sheet1!$D$5:$D$28252,"聚合",Sheet1!$E$5:$E$28252,"&lt;&gt;*调拨*")+SUMIFS(Sheet1!$F$5:$F$28252,Sheet1!$I$5:$I$28252,$B215,Sheet1!$L$5:$L$28252,$A215,Sheet1!$E$5:$E$28252,"*聚合*",Sheet1!$D$5:$D$28252,"&lt;&gt;聚合",Sheet1!$D$5:$D$28252,"&lt;&gt;内部转款",Sheet1!$D$5:$D$28252,"&lt;&gt;内部转账",Sheet1!$E$5:$E$28252,"&lt;&gt;*调拨*")</f>
        <v>39201.84</v>
      </c>
      <c r="G215" s="32">
        <f>SUMIFS(Sheet1!$F$5:$F$28252,Sheet1!$I$5:$I$28252,$B215,Sheet1!$L$5:$L$28252,$A215,Sheet1!$D$5:$D$28252,"24小时微信",Sheet1!$E$5:$E$28252,"&lt;&gt;*调拨*")+SUMIFS(Sheet1!$F$5:$F$28252,Sheet1!$I$5:$I$28252,$B215,Sheet1!$L$5:$L$28252,$A215,Sheet1!$E$5:$E$28252,"*24小时微信*",Sheet1!$D$5:$D$28252,"&lt;&gt;24小时微信",Sheet1!$D$5:$D$28252,"&lt;&gt;内部转款",Sheet1!$D$5:$D$28252,"&lt;&gt;内部转账",Sheet1!$E$5:$E$28252,"&lt;&gt;*调拨*")</f>
        <v>0</v>
      </c>
      <c r="H215" s="32">
        <f>SUMIFS(Sheet1!$F$5:$F$28252,Sheet1!$I$5:$I$28252,$B215,Sheet1!$L$5:$L$28252,$A215,Sheet1!$D$5:$D$28252,"美团",Sheet1!$E$5:$E$28252,"&lt;&gt;*调拨*")+SUMIFS(Sheet1!$F$5:$F$28252,Sheet1!$I$5:$I$28252,$B215,Sheet1!$L$5:$L$28252,$A215,Sheet1!$E$5:$E$28252,"*美团*",Sheet1!$D$5:$D$28252,"&lt;&gt;美团",Sheet1!$D$5:$D$28252,"&lt;&gt;内部转款",Sheet1!$D$5:$D$28252,"&lt;&gt;内部转账",Sheet1!$E$5:$E$28252,"&lt;&gt;*调拨*")</f>
        <v>0</v>
      </c>
      <c r="I215" s="32">
        <f>SUMIFS(Sheet1!$F$5:$F$28252,Sheet1!$I$5:$I$28252,$B215,Sheet1!$L$5:$L$28252,$A215,Sheet1!$D$5:$D$28252,"饿了么",Sheet1!$E$5:$E$28252,"&lt;&gt;*调拨*")+SUMIFS(Sheet1!$F$5:$F$28252,Sheet1!$I$5:$I$28252,$B215,Sheet1!$L$5:$L$28252,$A215,Sheet1!$E$5:$E$28252,"*饿了么*",Sheet1!$D$5:$D$28252,"&lt;&gt;饿了么",Sheet1!$D$5:$D$28252,"&lt;&gt;内部转款",Sheet1!$D$5:$D$28252,"&lt;&gt;内部转账",Sheet1!$E$5:$E$28252,"&lt;&gt;*调拨*")</f>
        <v>0</v>
      </c>
      <c r="J215" s="32">
        <f>SUMIFS(Sheet1!$F$5:$F$28252,Sheet1!$I$5:$I$28252,$B215,Sheet1!$L$5:$L$28252,$A215,Sheet1!$D$5:$D$28252,"健E卡",Sheet1!$E$5:$E$28252,"&lt;&gt;*调拨*")+SUMIFS(Sheet1!$F$5:$F$28252,Sheet1!$I$5:$I$28252,$B215,Sheet1!$L$5:$L$28252,$A215,Sheet1!$E$5:$E$28252,"*健E卡*",Sheet1!$D$5:$D$28252,"&lt;&gt;健E卡",Sheet1!$D$5:$D$28252,"&lt;&gt;内部转款",Sheet1!$D$5:$D$28252,"&lt;&gt;内部转账",Sheet1!$E$5:$E$28252,"&lt;&gt;*调拨*")</f>
        <v>0</v>
      </c>
      <c r="K215" s="32">
        <f>SUMIFS(Sheet1!$F$5:$F$28252,Sheet1!$I$5:$I$28252,$B215,Sheet1!$L$5:$L$28252,$A215,Sheet1!$D$5:$D$28252,"抖音",Sheet1!$E$5:$E$28252,"&lt;&gt;*调拨*")+SUMIFS(Sheet1!$F$5:$F$28252,Sheet1!$I$5:$I$28252,$B215,Sheet1!$L$5:$L$28252,$A215,Sheet1!$E$5:$E$28252,"*抖音*",Sheet1!$D$5:$D$28252,"&lt;&gt;抖音",Sheet1!$D$5:$D$28252,"&lt;&gt;内部转款",Sheet1!$D$5:$D$28252,"&lt;&gt;内部转账",Sheet1!$E$5:$E$28252,"&lt;&gt;*调拨*")</f>
        <v>0</v>
      </c>
      <c r="L215" s="32">
        <f>SUMIFS(Sheet1!$F$5:$F$28252,Sheet1!$I$5:$I$28252,$B215,Sheet1!$L$5:$L$28252,$A215,Sheet1!$D$5:$D$28252,"医卡通",Sheet1!$E$5:$E$28252,"&lt;&gt;*调拨*")+SUMIFS(Sheet1!$F$5:$F$28252,Sheet1!$I$5:$I$28252,$B215,Sheet1!$L$5:$L$28252,$A215,Sheet1!$E$5:$E$28252,"*医卡通*",Sheet1!$D$5:$D$28252,"&lt;&gt;医卡通",Sheet1!$D$5:$D$28252,"&lt;&gt;内部转款",Sheet1!$D$5:$D$28252,"&lt;&gt;内部转账",Sheet1!$E$5:$E$28252,"&lt;&gt;*调拨*")</f>
        <v>0</v>
      </c>
      <c r="M215" s="32">
        <f>SUMIFS(Sheet1!$F$5:$F$28252,Sheet1!$I$5:$I$28252,$B215,Sheet1!$L$5:$L$28252,$A215,Sheet1!$D$5:$D$28252,"企健网",Sheet1!$E$5:$E$28252,"&lt;&gt;*调拨*")+SUMIFS(Sheet1!$F$5:$F$28252,Sheet1!$I$5:$I$28252,$B215,Sheet1!$L$5:$L$28252,$A215,Sheet1!$E$5:$E$28252,"*企健网*",Sheet1!$D$5:$D$28252,"&lt;&gt;企健网",Sheet1!$D$5:$D$28252,"&lt;&gt;内部转款",Sheet1!$D$5:$D$28252,"&lt;&gt;内部转账",Sheet1!$E$5:$E$28252,"&lt;&gt;*调拨*")</f>
        <v>1929.72</v>
      </c>
      <c r="N215" s="32">
        <f>SUMIFS(Sheet1!$F$5:$F$28252,Sheet1!$I$5:$I$28252,$B215,Sheet1!$L$5:$L$28252,$A215,Sheet1!$D$5:$D$28252,"银联",Sheet1!$E$5:$E$28252,"&lt;&gt;*调拨*")+SUMIFS(Sheet1!$F$5:$F$28252,Sheet1!$I$5:$I$28252,$B215,Sheet1!$L$5:$L$28252,$A215,Sheet1!$E$5:$E$28252,"*银联*",Sheet1!$D$5:$D$28252,"&lt;&gt;银联",Sheet1!$D$5:$D$28252,"&lt;&gt;内部转款",Sheet1!$D$5:$D$28252,"&lt;&gt;内部转账",Sheet1!$E$5:$E$28252,"&lt;&gt;*调拨*")</f>
        <v>0</v>
      </c>
      <c r="O215" s="32">
        <f>SUMIFS(Sheet1!$F$5:$F$28252,Sheet1!$I$5:$I$28252,$B215,Sheet1!$L$5:$L$28252,$A215,Sheet1!$D$5:$D$28252,"京东",Sheet1!$E$5:$E$28252,"&lt;&gt;*调拨*")+SUMIFS(Sheet1!$F$5:$F$28252,Sheet1!$I$5:$I$28252,$B215,Sheet1!$L$5:$L$28252,$A215,Sheet1!$E$5:$E$28252,"*京东*",Sheet1!$D$5:$D$28252,"&lt;&gt;京东",Sheet1!$D$5:$D$28252,"&lt;&gt;内部转款",Sheet1!$D$5:$D$28252,"&lt;&gt;内部转账",Sheet1!$E$5:$E$28252,"&lt;&gt;*调拨*")</f>
        <v>0</v>
      </c>
      <c r="P215" s="32">
        <f>SUMIFS(Sheet1!$F$5:$F$28252,Sheet1!$I$5:$I$28252,$B215,Sheet1!$L$5:$L$28252,$A215,Sheet1!$D$5:$D$28252,"药机微信",Sheet1!$E$5:$E$28252,"&lt;&gt;*调拨*")+SUMIFS(Sheet1!$F$5:$F$28252,Sheet1!$I$5:$I$28252,$B215,Sheet1!$L$5:$L$28252,$A215,Sheet1!$E$5:$E$28252,"*药机微信*",Sheet1!$D$5:$D$28252,"&lt;&gt;药机微信",Sheet1!$D$5:$D$28252,"&lt;&gt;内部转款",Sheet1!$D$5:$D$28252,"&lt;&gt;内部转账",Sheet1!$E$5:$E$28252,"&lt;&gt;*调拨*")</f>
        <v>0</v>
      </c>
      <c r="Q215" s="32">
        <f>SUMIFS(Sheet1!$F$5:$F$28252,Sheet1!$I$5:$I$28252,$B215,Sheet1!$L$5:$L$28252,$A215,Sheet1!$D$5:$D$28252,"亲情卡",Sheet1!$E$5:$E$28252,"&lt;&gt;*调拨*")+SUMIFS(Sheet1!$F$5:$F$28252,Sheet1!$I$5:$I$28252,$B215,Sheet1!$L$5:$L$28252,$A215,Sheet1!$E$5:$E$28252,"*亲情卡*",Sheet1!$D$5:$D$28252,"&lt;&gt;亲情卡",Sheet1!$D$5:$D$28252,"&lt;&gt;内部转款",Sheet1!$D$5:$D$28252,"&lt;&gt;内部转账",Sheet1!$E$5:$E$28252,"&lt;&gt;*调拨*")</f>
        <v>0</v>
      </c>
      <c r="R215" s="32">
        <f>SUMIFS(Sheet1!$F$5:$F$28252,Sheet1!$I$5:$I$28252,$B215,Sheet1!$L$5:$L$28252,$A215,Sheet1!$D$5:$D$28252,"优惠券",Sheet1!$E$5:$E$28252,"&lt;&gt;*调拨*")+SUMIFS(Sheet1!$F$5:$F$28252,Sheet1!$I$5:$I$28252,$B215,Sheet1!$L$5:$L$28252,$A215,Sheet1!$E$5:$E$28252,"*优惠券*",Sheet1!$D$5:$D$28252,"&lt;&gt;优惠券",Sheet1!$D$5:$D$28252,"&lt;&gt;内部转款",Sheet1!$D$5:$D$28252,"&lt;&gt;内部转账",Sheet1!$E$5:$E$28252,"&lt;&gt;*调拨*")</f>
        <v>0</v>
      </c>
      <c r="S215" s="32">
        <f>SUMIFS(Sheet1!$F$5:$F$28252,Sheet1!$I$5:$I$28252,$B215,Sheet1!$L$5:$L$28252,$A215,Sheet1!$D$5:$D$28252,"代金券",Sheet1!$E$5:$E$28252,"&lt;&gt;*调拨*")+SUMIFS(Sheet1!$F$5:$F$28252,Sheet1!$I$5:$I$28252,$B215,Sheet1!$L$5:$L$28252,$A215,Sheet1!$E$5:$E$28252,"*代金券*",Sheet1!$D$5:$D$28252,"&lt;&gt;代金券",Sheet1!$D$5:$D$28252,"&lt;&gt;内部转款",Sheet1!$D$5:$D$28252,"&lt;&gt;内部转账",Sheet1!$E$5:$E$28252,"&lt;&gt;*调拨*")</f>
        <v>0</v>
      </c>
      <c r="T215" s="32">
        <f>SUMIFS(Sheet1!$F$5:$F$28252,Sheet1!$I$5:$I$28252,$B215,Sheet1!$L$5:$L$28252,$A215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215,Sheet1!$L$5:$L$28252,$A215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215,Sheet1!$L$5:$L$28252,$A215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215,Sheet1!$L$5:$L$28252,$A215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15" s="32">
        <f>SUMIFS(Sheet1!$F$5:$F$28252,Sheet1!$I$5:$I$28252,$B215,Sheet1!$L$5:$L$28252,$A215,Sheet1!$E$5:$E$28252,"*调拨*")</f>
        <v>0</v>
      </c>
      <c r="V215" s="32">
        <f>SUMIFS(Sheet1!$F$5:$F$28252,Sheet1!$I$5:$I$28252,$B215,Sheet1!$L$5:$L$28252,$A215,Sheet1!$D$5:$D$28252,"储值",Sheet1!$E$5:$E$28252,"&lt;&gt;*调拨*")+SUMIFS(Sheet1!$F$5:$F$28252,Sheet1!$I$5:$I$28252,$B215,Sheet1!$L$5:$L$28252,$A215,Sheet1!$E$5:$E$28252,"*储值*",Sheet1!$D$5:$D$28252,"&lt;&gt;储值",Sheet1!$D$5:$D$28252,"&lt;&gt;内部转款",Sheet1!$D$5:$D$28252,"&lt;&gt;内部转账",Sheet1!$E$5:$E$28252,"&lt;&gt;*调拨*")</f>
        <v>0</v>
      </c>
      <c r="W215" s="32">
        <f>SUMIFS(Sheet1!$F$5:$F$28252,Sheet1!$I$5:$I$28252,$B215,Sheet1!$L$5:$L$28252,$A215,Sheet1!$D$5:$D$28252,"效期",Sheet1!$E$5:$E$28252,"&lt;&gt;*调拨*")+SUMIFS(Sheet1!$F$5:$F$28252,Sheet1!$I$5:$I$28252,$B215,Sheet1!$L$5:$L$28252,$A215,Sheet1!$E$5:$E$28252,"*效期*",Sheet1!$D$5:$D$28252,"&lt;&gt;效期",Sheet1!$D$5:$D$28252,"&lt;&gt;内部转款",Sheet1!$D$5:$D$28252,"&lt;&gt;内部转账",Sheet1!$E$5:$E$28252,"&lt;&gt;*调拨*")</f>
        <v>82.76</v>
      </c>
      <c r="X215" s="32">
        <f>SUMIFS(Sheet1!$F$5:$F$28252,Sheet1!$I$5:$I$28252,$B215,Sheet1!$L$5:$L$28252,$A215,Sheet1!$D$5:$D$28252,"内部转款",Sheet1!$E$5:$E$28252,"&lt;&gt;*调拨*")+SUMIFS(Sheet1!$F$5:$F$28252,Sheet1!$I$5:$I$28252,$B215,Sheet1!$L$5:$L$28252,$A215,Sheet1!$D$5:$D$28252,"内部转账",Sheet1!$E$5:$E$28252,"&lt;&gt;*调拨*")</f>
        <v>0</v>
      </c>
      <c r="Y215" s="32">
        <f t="shared" si="12"/>
        <v>0</v>
      </c>
      <c r="Z215" s="32">
        <f>SUMIFS(Sheet1!$F$5:$F$28252,Sheet1!$I$5:$I$28252,$B215,Sheet1!$L$5:$L$28252,$A215)</f>
        <v>58170.49</v>
      </c>
      <c r="AA215" s="32">
        <f>SUMIFS(Sheet1!$G$5:$G$28252,Sheet1!$I$5:$I$28252,$B215,Sheet1!$L$5:$L$28252,$A215,Sheet1!$D$5:$D$28252,"工资",Sheet1!$E$5:$E$28252,"&lt;&gt;*调拨*")+SUMIFS(Sheet1!$G$5:$G$28252,Sheet1!$I$5:$I$28252,$B215,Sheet1!$L$5:$L$28252,$A215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15" s="32">
        <f>SUMIFS(Sheet1!$G$5:$G$28252,Sheet1!$I$5:$I$28252,$B215,Sheet1!$L$5:$L$28252,$A215,Sheet1!$D$5:$D$28252,"水费",Sheet1!$E$5:$E$28252,"&lt;&gt;*调拨*")+SUMIFS(Sheet1!$G$5:$G$28252,Sheet1!$I$5:$I$28252,$B215,Sheet1!$L$5:$L$28252,$A215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15" s="32">
        <f>SUMIFS(Sheet1!$G$5:$G$28252,Sheet1!$I$5:$I$28252,$B215,Sheet1!$L$5:$L$28252,$A215,Sheet1!$D$5:$D$28252,"电费",Sheet1!$E$5:$E$28252,"&lt;&gt;*调拨*")+SUMIFS(Sheet1!$G$5:$G$28252,Sheet1!$I$5:$I$28252,$B215,Sheet1!$L$5:$L$28252,$A215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15" s="32">
        <f>SUMIFS(Sheet1!$G$5:$G$28252,Sheet1!$I$5:$I$28252,$B215,Sheet1!$L$5:$L$28252,$A215,Sheet1!$D$5:$D$28252,"宽带费",Sheet1!$E$5:$E$28252,"&lt;&gt;*调拨*")+SUMIFS(Sheet1!$G$5:$G$28252,Sheet1!$I$5:$I$28252,$B215,Sheet1!$L$5:$L$28252,$A215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15" s="32">
        <f>SUMIFS(Sheet1!$G$5:$G$28252,Sheet1!$I$5:$I$28252,$B215,Sheet1!$L$5:$L$28252,$A215,Sheet1!$D$5:$D$28252,"办公费",Sheet1!$E$5:$E$28252,"&lt;&gt;*调拨*")+SUMIFS(Sheet1!$G$5:$G$28252,Sheet1!$I$5:$I$28252,$B215,Sheet1!$L$5:$L$28252,$A215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15" s="32">
        <f>SUMIFS(Sheet1!$G$5:$G$28252,Sheet1!$I$5:$I$28252,$B215,Sheet1!$L$5:$L$28252,$A215,Sheet1!$D$5:$D$28252,"话费",Sheet1!$E$5:$E$28252,"&lt;&gt;*调拨*")+SUMIFS(Sheet1!$G$5:$G$28252,Sheet1!$I$5:$I$28252,$B215,Sheet1!$L$5:$L$28252,$A215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15" s="32">
        <f>SUMIFS(Sheet1!$G$5:$G$28252,Sheet1!$I$5:$I$28252,$B215,Sheet1!$L$5:$L$28252,$A215,Sheet1!$D$5:$D$28252,"房租",Sheet1!$E$5:$E$28252,"&lt;&gt;*调拨*")+SUMIFS(Sheet1!$G$5:$G$28252,Sheet1!$I$5:$I$28252,$B215,Sheet1!$L$5:$L$28252,$A215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15" s="32">
        <f>SUMIFS(Sheet1!$G$5:$G$28252,Sheet1!$I$5:$I$28252,$B215,Sheet1!$L$5:$L$28252,$A215,Sheet1!$E$5:$E$28252,"*调拨*")</f>
        <v>0</v>
      </c>
      <c r="AI215" s="32">
        <f>SUMIFS(Sheet1!$G$5:$G$28252,Sheet1!$I$5:$I$28252,$B215,Sheet1!$L$5:$L$28252,$A215,Sheet1!$D$5:$D$28252,"内部转款",Sheet1!$E$5:$E$28252,"&lt;&gt;*调拨*")+SUMIFS(Sheet1!$G$5:$G$28252,Sheet1!$I$5:$I$28252,$B215,Sheet1!$L$5:$L$28252,$A215,Sheet1!$D$5:$D$28252,"内部转账",Sheet1!$E$5:$E$28252,"&lt;&gt;*调拨*")</f>
        <v>0</v>
      </c>
      <c r="AJ215" s="32">
        <f t="shared" si="13"/>
        <v>6189.1</v>
      </c>
      <c r="AK215" s="32">
        <f>SUMIFS(Sheet1!$G$5:$G$28252,Sheet1!$I$5:$I$28252,$B215,Sheet1!$L$5:$L$28252,$A215)</f>
        <v>6189.1</v>
      </c>
      <c r="AL215" s="32">
        <f t="shared" si="14"/>
        <v>51981.39</v>
      </c>
    </row>
    <row r="216" ht="16.5" spans="1:38">
      <c r="A216" s="30">
        <v>202603</v>
      </c>
      <c r="B216" s="31" t="s">
        <v>58</v>
      </c>
      <c r="C216" s="32">
        <f>SUMIFS(Sheet1!$F$5:$F$28252,Sheet1!$I$5:$I$28252,$B216,Sheet1!$L$5:$L$28252,$A216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50184.96</v>
      </c>
      <c r="D216" s="32">
        <f>SUMIFS(Sheet1!$F$5:$F$28252,Sheet1!$I$5:$I$28252,$B216,Sheet1!$L$5:$L$28252,$A216,Sheet1!$D$5:$D$28252,"医保即时拨付",Sheet1!$E$5:$E$28252,"&lt;&gt;*调拨*")+SUMIFS(Sheet1!$F$5:$F$28252,Sheet1!$I$5:$I$28252,$B216,Sheet1!$L$5:$L$28252,$A216,Sheet1!$E$5:$E$28252,"*医保即时拨付*",Sheet1!$D$5:$D$28252,"&lt;&gt;医保即时拨付",Sheet1!$D$5:$D$28252,"&lt;&gt;内部转款",Sheet1!$D$5:$D$28252,"&lt;&gt;内部转账",Sheet1!$E$5:$E$28252,"&lt;&gt;*调拨*")</f>
        <v>3697.92</v>
      </c>
      <c r="E216" s="32">
        <f>SUMIFS(Sheet1!$F$5:$F$28252,Sheet1!$I$5:$I$28252,$B216,Sheet1!$L$5:$L$28252,$A216,Sheet1!$D$5:$D$28252,"医保",Sheet1!$E$5:$E$28252,"&lt;&gt;*调拨*",Sheet1!$E$5:$E$28252,"&lt;&gt;*医保即时拨付*")+SUMIFS(Sheet1!$F$5:$F$28252,Sheet1!$I$5:$I$28252,$B216,Sheet1!$L$5:$L$28252,$A216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10034.63</v>
      </c>
      <c r="F216" s="32">
        <f>SUMIFS(Sheet1!$F$5:$F$28252,Sheet1!$I$5:$I$28252,$B216,Sheet1!$L$5:$L$28252,$A216,Sheet1!$D$5:$D$28252,"聚合",Sheet1!$E$5:$E$28252,"&lt;&gt;*调拨*")+SUMIFS(Sheet1!$F$5:$F$28252,Sheet1!$I$5:$I$28252,$B216,Sheet1!$L$5:$L$28252,$A216,Sheet1!$E$5:$E$28252,"*聚合*",Sheet1!$D$5:$D$28252,"&lt;&gt;聚合",Sheet1!$D$5:$D$28252,"&lt;&gt;内部转款",Sheet1!$D$5:$D$28252,"&lt;&gt;内部转账",Sheet1!$E$5:$E$28252,"&lt;&gt;*调拨*")</f>
        <v>42757.22</v>
      </c>
      <c r="G216" s="32">
        <f>SUMIFS(Sheet1!$F$5:$F$28252,Sheet1!$I$5:$I$28252,$B216,Sheet1!$L$5:$L$28252,$A216,Sheet1!$D$5:$D$28252,"24小时微信",Sheet1!$E$5:$E$28252,"&lt;&gt;*调拨*")+SUMIFS(Sheet1!$F$5:$F$28252,Sheet1!$I$5:$I$28252,$B216,Sheet1!$L$5:$L$28252,$A216,Sheet1!$E$5:$E$28252,"*24小时微信*",Sheet1!$D$5:$D$28252,"&lt;&gt;24小时微信",Sheet1!$D$5:$D$28252,"&lt;&gt;内部转款",Sheet1!$D$5:$D$28252,"&lt;&gt;内部转账",Sheet1!$E$5:$E$28252,"&lt;&gt;*调拨*")</f>
        <v>0</v>
      </c>
      <c r="H216" s="32">
        <f>SUMIFS(Sheet1!$F$5:$F$28252,Sheet1!$I$5:$I$28252,$B216,Sheet1!$L$5:$L$28252,$A216,Sheet1!$D$5:$D$28252,"美团",Sheet1!$E$5:$E$28252,"&lt;&gt;*调拨*")+SUMIFS(Sheet1!$F$5:$F$28252,Sheet1!$I$5:$I$28252,$B216,Sheet1!$L$5:$L$28252,$A216,Sheet1!$E$5:$E$28252,"*美团*",Sheet1!$D$5:$D$28252,"&lt;&gt;美团",Sheet1!$D$5:$D$28252,"&lt;&gt;内部转款",Sheet1!$D$5:$D$28252,"&lt;&gt;内部转账",Sheet1!$E$5:$E$28252,"&lt;&gt;*调拨*")</f>
        <v>0</v>
      </c>
      <c r="I216" s="32">
        <f>SUMIFS(Sheet1!$F$5:$F$28252,Sheet1!$I$5:$I$28252,$B216,Sheet1!$L$5:$L$28252,$A216,Sheet1!$D$5:$D$28252,"饿了么",Sheet1!$E$5:$E$28252,"&lt;&gt;*调拨*")+SUMIFS(Sheet1!$F$5:$F$28252,Sheet1!$I$5:$I$28252,$B216,Sheet1!$L$5:$L$28252,$A216,Sheet1!$E$5:$E$28252,"*饿了么*",Sheet1!$D$5:$D$28252,"&lt;&gt;饿了么",Sheet1!$D$5:$D$28252,"&lt;&gt;内部转款",Sheet1!$D$5:$D$28252,"&lt;&gt;内部转账",Sheet1!$E$5:$E$28252,"&lt;&gt;*调拨*")</f>
        <v>0</v>
      </c>
      <c r="J216" s="32">
        <f>SUMIFS(Sheet1!$F$5:$F$28252,Sheet1!$I$5:$I$28252,$B216,Sheet1!$L$5:$L$28252,$A216,Sheet1!$D$5:$D$28252,"健E卡",Sheet1!$E$5:$E$28252,"&lt;&gt;*调拨*")+SUMIFS(Sheet1!$F$5:$F$28252,Sheet1!$I$5:$I$28252,$B216,Sheet1!$L$5:$L$28252,$A216,Sheet1!$E$5:$E$28252,"*健E卡*",Sheet1!$D$5:$D$28252,"&lt;&gt;健E卡",Sheet1!$D$5:$D$28252,"&lt;&gt;内部转款",Sheet1!$D$5:$D$28252,"&lt;&gt;内部转账",Sheet1!$E$5:$E$28252,"&lt;&gt;*调拨*")</f>
        <v>0</v>
      </c>
      <c r="K216" s="32">
        <f>SUMIFS(Sheet1!$F$5:$F$28252,Sheet1!$I$5:$I$28252,$B216,Sheet1!$L$5:$L$28252,$A216,Sheet1!$D$5:$D$28252,"抖音",Sheet1!$E$5:$E$28252,"&lt;&gt;*调拨*")+SUMIFS(Sheet1!$F$5:$F$28252,Sheet1!$I$5:$I$28252,$B216,Sheet1!$L$5:$L$28252,$A216,Sheet1!$E$5:$E$28252,"*抖音*",Sheet1!$D$5:$D$28252,"&lt;&gt;抖音",Sheet1!$D$5:$D$28252,"&lt;&gt;内部转款",Sheet1!$D$5:$D$28252,"&lt;&gt;内部转账",Sheet1!$E$5:$E$28252,"&lt;&gt;*调拨*")</f>
        <v>0</v>
      </c>
      <c r="L216" s="32">
        <f>SUMIFS(Sheet1!$F$5:$F$28252,Sheet1!$I$5:$I$28252,$B216,Sheet1!$L$5:$L$28252,$A216,Sheet1!$D$5:$D$28252,"医卡通",Sheet1!$E$5:$E$28252,"&lt;&gt;*调拨*")+SUMIFS(Sheet1!$F$5:$F$28252,Sheet1!$I$5:$I$28252,$B216,Sheet1!$L$5:$L$28252,$A216,Sheet1!$E$5:$E$28252,"*医卡通*",Sheet1!$D$5:$D$28252,"&lt;&gt;医卡通",Sheet1!$D$5:$D$28252,"&lt;&gt;内部转款",Sheet1!$D$5:$D$28252,"&lt;&gt;内部转账",Sheet1!$E$5:$E$28252,"&lt;&gt;*调拨*")</f>
        <v>0</v>
      </c>
      <c r="M216" s="32">
        <f>SUMIFS(Sheet1!$F$5:$F$28252,Sheet1!$I$5:$I$28252,$B216,Sheet1!$L$5:$L$28252,$A216,Sheet1!$D$5:$D$28252,"企健网",Sheet1!$E$5:$E$28252,"&lt;&gt;*调拨*")+SUMIFS(Sheet1!$F$5:$F$28252,Sheet1!$I$5:$I$28252,$B216,Sheet1!$L$5:$L$28252,$A216,Sheet1!$E$5:$E$28252,"*企健网*",Sheet1!$D$5:$D$28252,"&lt;&gt;企健网",Sheet1!$D$5:$D$28252,"&lt;&gt;内部转款",Sheet1!$D$5:$D$28252,"&lt;&gt;内部转账",Sheet1!$E$5:$E$28252,"&lt;&gt;*调拨*")</f>
        <v>0</v>
      </c>
      <c r="N216" s="32">
        <f>SUMIFS(Sheet1!$F$5:$F$28252,Sheet1!$I$5:$I$28252,$B216,Sheet1!$L$5:$L$28252,$A216,Sheet1!$D$5:$D$28252,"银联",Sheet1!$E$5:$E$28252,"&lt;&gt;*调拨*")+SUMIFS(Sheet1!$F$5:$F$28252,Sheet1!$I$5:$I$28252,$B216,Sheet1!$L$5:$L$28252,$A216,Sheet1!$E$5:$E$28252,"*银联*",Sheet1!$D$5:$D$28252,"&lt;&gt;银联",Sheet1!$D$5:$D$28252,"&lt;&gt;内部转款",Sheet1!$D$5:$D$28252,"&lt;&gt;内部转账",Sheet1!$E$5:$E$28252,"&lt;&gt;*调拨*")</f>
        <v>0</v>
      </c>
      <c r="O216" s="32">
        <f>SUMIFS(Sheet1!$F$5:$F$28252,Sheet1!$I$5:$I$28252,$B216,Sheet1!$L$5:$L$28252,$A216,Sheet1!$D$5:$D$28252,"京东",Sheet1!$E$5:$E$28252,"&lt;&gt;*调拨*")+SUMIFS(Sheet1!$F$5:$F$28252,Sheet1!$I$5:$I$28252,$B216,Sheet1!$L$5:$L$28252,$A216,Sheet1!$E$5:$E$28252,"*京东*",Sheet1!$D$5:$D$28252,"&lt;&gt;京东",Sheet1!$D$5:$D$28252,"&lt;&gt;内部转款",Sheet1!$D$5:$D$28252,"&lt;&gt;内部转账",Sheet1!$E$5:$E$28252,"&lt;&gt;*调拨*")</f>
        <v>0</v>
      </c>
      <c r="P216" s="32">
        <f>SUMIFS(Sheet1!$F$5:$F$28252,Sheet1!$I$5:$I$28252,$B216,Sheet1!$L$5:$L$28252,$A216,Sheet1!$D$5:$D$28252,"药机微信",Sheet1!$E$5:$E$28252,"&lt;&gt;*调拨*")+SUMIFS(Sheet1!$F$5:$F$28252,Sheet1!$I$5:$I$28252,$B216,Sheet1!$L$5:$L$28252,$A216,Sheet1!$E$5:$E$28252,"*药机微信*",Sheet1!$D$5:$D$28252,"&lt;&gt;药机微信",Sheet1!$D$5:$D$28252,"&lt;&gt;内部转款",Sheet1!$D$5:$D$28252,"&lt;&gt;内部转账",Sheet1!$E$5:$E$28252,"&lt;&gt;*调拨*")</f>
        <v>0</v>
      </c>
      <c r="Q216" s="32">
        <f>SUMIFS(Sheet1!$F$5:$F$28252,Sheet1!$I$5:$I$28252,$B216,Sheet1!$L$5:$L$28252,$A216,Sheet1!$D$5:$D$28252,"亲情卡",Sheet1!$E$5:$E$28252,"&lt;&gt;*调拨*")+SUMIFS(Sheet1!$F$5:$F$28252,Sheet1!$I$5:$I$28252,$B216,Sheet1!$L$5:$L$28252,$A216,Sheet1!$E$5:$E$28252,"*亲情卡*",Sheet1!$D$5:$D$28252,"&lt;&gt;亲情卡",Sheet1!$D$5:$D$28252,"&lt;&gt;内部转款",Sheet1!$D$5:$D$28252,"&lt;&gt;内部转账",Sheet1!$E$5:$E$28252,"&lt;&gt;*调拨*")</f>
        <v>0</v>
      </c>
      <c r="R216" s="32">
        <f>SUMIFS(Sheet1!$F$5:$F$28252,Sheet1!$I$5:$I$28252,$B216,Sheet1!$L$5:$L$28252,$A216,Sheet1!$D$5:$D$28252,"优惠券",Sheet1!$E$5:$E$28252,"&lt;&gt;*调拨*")+SUMIFS(Sheet1!$F$5:$F$28252,Sheet1!$I$5:$I$28252,$B216,Sheet1!$L$5:$L$28252,$A216,Sheet1!$E$5:$E$28252,"*优惠券*",Sheet1!$D$5:$D$28252,"&lt;&gt;优惠券",Sheet1!$D$5:$D$28252,"&lt;&gt;内部转款",Sheet1!$D$5:$D$28252,"&lt;&gt;内部转账",Sheet1!$E$5:$E$28252,"&lt;&gt;*调拨*")</f>
        <v>0</v>
      </c>
      <c r="S216" s="32">
        <f>SUMIFS(Sheet1!$F$5:$F$28252,Sheet1!$I$5:$I$28252,$B216,Sheet1!$L$5:$L$28252,$A216,Sheet1!$D$5:$D$28252,"代金券",Sheet1!$E$5:$E$28252,"&lt;&gt;*调拨*")+SUMIFS(Sheet1!$F$5:$F$28252,Sheet1!$I$5:$I$28252,$B216,Sheet1!$L$5:$L$28252,$A216,Sheet1!$E$5:$E$28252,"*代金券*",Sheet1!$D$5:$D$28252,"&lt;&gt;代金券",Sheet1!$D$5:$D$28252,"&lt;&gt;内部转款",Sheet1!$D$5:$D$28252,"&lt;&gt;内部转账",Sheet1!$E$5:$E$28252,"&lt;&gt;*调拨*")</f>
        <v>0</v>
      </c>
      <c r="T216" s="32">
        <f>SUMIFS(Sheet1!$F$5:$F$28252,Sheet1!$I$5:$I$28252,$B216,Sheet1!$L$5:$L$28252,$A216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216,Sheet1!$L$5:$L$28252,$A216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216,Sheet1!$L$5:$L$28252,$A216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216,Sheet1!$L$5:$L$28252,$A216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16" s="32">
        <f>SUMIFS(Sheet1!$F$5:$F$28252,Sheet1!$I$5:$I$28252,$B216,Sheet1!$L$5:$L$28252,$A216,Sheet1!$E$5:$E$28252,"*调拨*")</f>
        <v>0</v>
      </c>
      <c r="V216" s="32">
        <f>SUMIFS(Sheet1!$F$5:$F$28252,Sheet1!$I$5:$I$28252,$B216,Sheet1!$L$5:$L$28252,$A216,Sheet1!$D$5:$D$28252,"储值",Sheet1!$E$5:$E$28252,"&lt;&gt;*调拨*")+SUMIFS(Sheet1!$F$5:$F$28252,Sheet1!$I$5:$I$28252,$B216,Sheet1!$L$5:$L$28252,$A216,Sheet1!$E$5:$E$28252,"*储值*",Sheet1!$D$5:$D$28252,"&lt;&gt;储值",Sheet1!$D$5:$D$28252,"&lt;&gt;内部转款",Sheet1!$D$5:$D$28252,"&lt;&gt;内部转账",Sheet1!$E$5:$E$28252,"&lt;&gt;*调拨*")</f>
        <v>0</v>
      </c>
      <c r="W216" s="32">
        <f>SUMIFS(Sheet1!$F$5:$F$28252,Sheet1!$I$5:$I$28252,$B216,Sheet1!$L$5:$L$28252,$A216,Sheet1!$D$5:$D$28252,"效期",Sheet1!$E$5:$E$28252,"&lt;&gt;*调拨*")+SUMIFS(Sheet1!$F$5:$F$28252,Sheet1!$I$5:$I$28252,$B216,Sheet1!$L$5:$L$28252,$A216,Sheet1!$E$5:$E$28252,"*效期*",Sheet1!$D$5:$D$28252,"&lt;&gt;效期",Sheet1!$D$5:$D$28252,"&lt;&gt;内部转款",Sheet1!$D$5:$D$28252,"&lt;&gt;内部转账",Sheet1!$E$5:$E$28252,"&lt;&gt;*调拨*")</f>
        <v>0</v>
      </c>
      <c r="X216" s="32">
        <f>SUMIFS(Sheet1!$F$5:$F$28252,Sheet1!$I$5:$I$28252,$B216,Sheet1!$L$5:$L$28252,$A216,Sheet1!$D$5:$D$28252,"内部转款",Sheet1!$E$5:$E$28252,"&lt;&gt;*调拨*")+SUMIFS(Sheet1!$F$5:$F$28252,Sheet1!$I$5:$I$28252,$B216,Sheet1!$L$5:$L$28252,$A216,Sheet1!$D$5:$D$28252,"内部转账",Sheet1!$E$5:$E$28252,"&lt;&gt;*调拨*")</f>
        <v>0</v>
      </c>
      <c r="Y216" s="32">
        <f t="shared" si="12"/>
        <v>0</v>
      </c>
      <c r="Z216" s="32">
        <f>SUMIFS(Sheet1!$F$5:$F$28252,Sheet1!$I$5:$I$28252,$B216,Sheet1!$L$5:$L$28252,$A216)</f>
        <v>106674.73</v>
      </c>
      <c r="AA216" s="32">
        <f>SUMIFS(Sheet1!$G$5:$G$28252,Sheet1!$I$5:$I$28252,$B216,Sheet1!$L$5:$L$28252,$A216,Sheet1!$D$5:$D$28252,"工资",Sheet1!$E$5:$E$28252,"&lt;&gt;*调拨*")+SUMIFS(Sheet1!$G$5:$G$28252,Sheet1!$I$5:$I$28252,$B216,Sheet1!$L$5:$L$28252,$A216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16" s="32">
        <f>SUMIFS(Sheet1!$G$5:$G$28252,Sheet1!$I$5:$I$28252,$B216,Sheet1!$L$5:$L$28252,$A216,Sheet1!$D$5:$D$28252,"水费",Sheet1!$E$5:$E$28252,"&lt;&gt;*调拨*")+SUMIFS(Sheet1!$G$5:$G$28252,Sheet1!$I$5:$I$28252,$B216,Sheet1!$L$5:$L$28252,$A216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16" s="32">
        <f>SUMIFS(Sheet1!$G$5:$G$28252,Sheet1!$I$5:$I$28252,$B216,Sheet1!$L$5:$L$28252,$A216,Sheet1!$D$5:$D$28252,"电费",Sheet1!$E$5:$E$28252,"&lt;&gt;*调拨*")+SUMIFS(Sheet1!$G$5:$G$28252,Sheet1!$I$5:$I$28252,$B216,Sheet1!$L$5:$L$28252,$A216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16" s="32">
        <f>SUMIFS(Sheet1!$G$5:$G$28252,Sheet1!$I$5:$I$28252,$B216,Sheet1!$L$5:$L$28252,$A216,Sheet1!$D$5:$D$28252,"宽带费",Sheet1!$E$5:$E$28252,"&lt;&gt;*调拨*")+SUMIFS(Sheet1!$G$5:$G$28252,Sheet1!$I$5:$I$28252,$B216,Sheet1!$L$5:$L$28252,$A216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16" s="32">
        <f>SUMIFS(Sheet1!$G$5:$G$28252,Sheet1!$I$5:$I$28252,$B216,Sheet1!$L$5:$L$28252,$A216,Sheet1!$D$5:$D$28252,"办公费",Sheet1!$E$5:$E$28252,"&lt;&gt;*调拨*")+SUMIFS(Sheet1!$G$5:$G$28252,Sheet1!$I$5:$I$28252,$B216,Sheet1!$L$5:$L$28252,$A216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16" s="32">
        <f>SUMIFS(Sheet1!$G$5:$G$28252,Sheet1!$I$5:$I$28252,$B216,Sheet1!$L$5:$L$28252,$A216,Sheet1!$D$5:$D$28252,"话费",Sheet1!$E$5:$E$28252,"&lt;&gt;*调拨*")+SUMIFS(Sheet1!$G$5:$G$28252,Sheet1!$I$5:$I$28252,$B216,Sheet1!$L$5:$L$28252,$A216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16" s="32">
        <f>SUMIFS(Sheet1!$G$5:$G$28252,Sheet1!$I$5:$I$28252,$B216,Sheet1!$L$5:$L$28252,$A216,Sheet1!$D$5:$D$28252,"房租",Sheet1!$E$5:$E$28252,"&lt;&gt;*调拨*")+SUMIFS(Sheet1!$G$5:$G$28252,Sheet1!$I$5:$I$28252,$B216,Sheet1!$L$5:$L$28252,$A216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16" s="32">
        <f>SUMIFS(Sheet1!$G$5:$G$28252,Sheet1!$I$5:$I$28252,$B216,Sheet1!$L$5:$L$28252,$A216,Sheet1!$E$5:$E$28252,"*调拨*")</f>
        <v>0</v>
      </c>
      <c r="AI216" s="32">
        <f>SUMIFS(Sheet1!$G$5:$G$28252,Sheet1!$I$5:$I$28252,$B216,Sheet1!$L$5:$L$28252,$A216,Sheet1!$D$5:$D$28252,"内部转款",Sheet1!$E$5:$E$28252,"&lt;&gt;*调拨*")+SUMIFS(Sheet1!$G$5:$G$28252,Sheet1!$I$5:$I$28252,$B216,Sheet1!$L$5:$L$28252,$A216,Sheet1!$D$5:$D$28252,"内部转账",Sheet1!$E$5:$E$28252,"&lt;&gt;*调拨*")</f>
        <v>0</v>
      </c>
      <c r="AJ216" s="32">
        <f t="shared" si="13"/>
        <v>8515.2</v>
      </c>
      <c r="AK216" s="32">
        <f>SUMIFS(Sheet1!$G$5:$G$28252,Sheet1!$I$5:$I$28252,$B216,Sheet1!$L$5:$L$28252,$A216)</f>
        <v>8515.2</v>
      </c>
      <c r="AL216" s="32">
        <f t="shared" si="14"/>
        <v>98159.53</v>
      </c>
    </row>
    <row r="217" ht="16.5" spans="1:38">
      <c r="A217" s="30">
        <v>202603</v>
      </c>
      <c r="B217" s="31" t="s">
        <v>91</v>
      </c>
      <c r="C217" s="32">
        <f>SUMIFS(Sheet1!$F$5:$F$28252,Sheet1!$I$5:$I$28252,$B217,Sheet1!$L$5:$L$28252,$A217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12031.62</v>
      </c>
      <c r="D217" s="32">
        <f>SUMIFS(Sheet1!$F$5:$F$28252,Sheet1!$I$5:$I$28252,$B217,Sheet1!$L$5:$L$28252,$A217,Sheet1!$D$5:$D$28252,"医保即时拨付",Sheet1!$E$5:$E$28252,"&lt;&gt;*调拨*")+SUMIFS(Sheet1!$F$5:$F$28252,Sheet1!$I$5:$I$28252,$B217,Sheet1!$L$5:$L$28252,$A217,Sheet1!$E$5:$E$28252,"*医保即时拨付*",Sheet1!$D$5:$D$28252,"&lt;&gt;医保即时拨付",Sheet1!$D$5:$D$28252,"&lt;&gt;内部转款",Sheet1!$D$5:$D$28252,"&lt;&gt;内部转账",Sheet1!$E$5:$E$28252,"&lt;&gt;*调拨*")</f>
        <v>1257.27</v>
      </c>
      <c r="E217" s="32">
        <f>SUMIFS(Sheet1!$F$5:$F$28252,Sheet1!$I$5:$I$28252,$B217,Sheet1!$L$5:$L$28252,$A217,Sheet1!$D$5:$D$28252,"医保",Sheet1!$E$5:$E$28252,"&lt;&gt;*调拨*",Sheet1!$E$5:$E$28252,"&lt;&gt;*医保即时拨付*")+SUMIFS(Sheet1!$F$5:$F$28252,Sheet1!$I$5:$I$28252,$B217,Sheet1!$L$5:$L$28252,$A217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1225.26</v>
      </c>
      <c r="F217" s="32">
        <f>SUMIFS(Sheet1!$F$5:$F$28252,Sheet1!$I$5:$I$28252,$B217,Sheet1!$L$5:$L$28252,$A217,Sheet1!$D$5:$D$28252,"聚合",Sheet1!$E$5:$E$28252,"&lt;&gt;*调拨*")+SUMIFS(Sheet1!$F$5:$F$28252,Sheet1!$I$5:$I$28252,$B217,Sheet1!$L$5:$L$28252,$A217,Sheet1!$E$5:$E$28252,"*聚合*",Sheet1!$D$5:$D$28252,"&lt;&gt;聚合",Sheet1!$D$5:$D$28252,"&lt;&gt;内部转款",Sheet1!$D$5:$D$28252,"&lt;&gt;内部转账",Sheet1!$E$5:$E$28252,"&lt;&gt;*调拨*")</f>
        <v>21301.41</v>
      </c>
      <c r="G217" s="32">
        <f>SUMIFS(Sheet1!$F$5:$F$28252,Sheet1!$I$5:$I$28252,$B217,Sheet1!$L$5:$L$28252,$A217,Sheet1!$D$5:$D$28252,"24小时微信",Sheet1!$E$5:$E$28252,"&lt;&gt;*调拨*")+SUMIFS(Sheet1!$F$5:$F$28252,Sheet1!$I$5:$I$28252,$B217,Sheet1!$L$5:$L$28252,$A217,Sheet1!$E$5:$E$28252,"*24小时微信*",Sheet1!$D$5:$D$28252,"&lt;&gt;24小时微信",Sheet1!$D$5:$D$28252,"&lt;&gt;内部转款",Sheet1!$D$5:$D$28252,"&lt;&gt;内部转账",Sheet1!$E$5:$E$28252,"&lt;&gt;*调拨*")</f>
        <v>0</v>
      </c>
      <c r="H217" s="32">
        <f>SUMIFS(Sheet1!$F$5:$F$28252,Sheet1!$I$5:$I$28252,$B217,Sheet1!$L$5:$L$28252,$A217,Sheet1!$D$5:$D$28252,"美团",Sheet1!$E$5:$E$28252,"&lt;&gt;*调拨*")+SUMIFS(Sheet1!$F$5:$F$28252,Sheet1!$I$5:$I$28252,$B217,Sheet1!$L$5:$L$28252,$A217,Sheet1!$E$5:$E$28252,"*美团*",Sheet1!$D$5:$D$28252,"&lt;&gt;美团",Sheet1!$D$5:$D$28252,"&lt;&gt;内部转款",Sheet1!$D$5:$D$28252,"&lt;&gt;内部转账",Sheet1!$E$5:$E$28252,"&lt;&gt;*调拨*")</f>
        <v>0</v>
      </c>
      <c r="I217" s="32">
        <f>SUMIFS(Sheet1!$F$5:$F$28252,Sheet1!$I$5:$I$28252,$B217,Sheet1!$L$5:$L$28252,$A217,Sheet1!$D$5:$D$28252,"饿了么",Sheet1!$E$5:$E$28252,"&lt;&gt;*调拨*")+SUMIFS(Sheet1!$F$5:$F$28252,Sheet1!$I$5:$I$28252,$B217,Sheet1!$L$5:$L$28252,$A217,Sheet1!$E$5:$E$28252,"*饿了么*",Sheet1!$D$5:$D$28252,"&lt;&gt;饿了么",Sheet1!$D$5:$D$28252,"&lt;&gt;内部转款",Sheet1!$D$5:$D$28252,"&lt;&gt;内部转账",Sheet1!$E$5:$E$28252,"&lt;&gt;*调拨*")</f>
        <v>0</v>
      </c>
      <c r="J217" s="32">
        <f>SUMIFS(Sheet1!$F$5:$F$28252,Sheet1!$I$5:$I$28252,$B217,Sheet1!$L$5:$L$28252,$A217,Sheet1!$D$5:$D$28252,"健E卡",Sheet1!$E$5:$E$28252,"&lt;&gt;*调拨*")+SUMIFS(Sheet1!$F$5:$F$28252,Sheet1!$I$5:$I$28252,$B217,Sheet1!$L$5:$L$28252,$A217,Sheet1!$E$5:$E$28252,"*健E卡*",Sheet1!$D$5:$D$28252,"&lt;&gt;健E卡",Sheet1!$D$5:$D$28252,"&lt;&gt;内部转款",Sheet1!$D$5:$D$28252,"&lt;&gt;内部转账",Sheet1!$E$5:$E$28252,"&lt;&gt;*调拨*")</f>
        <v>0</v>
      </c>
      <c r="K217" s="32">
        <f>SUMIFS(Sheet1!$F$5:$F$28252,Sheet1!$I$5:$I$28252,$B217,Sheet1!$L$5:$L$28252,$A217,Sheet1!$D$5:$D$28252,"抖音",Sheet1!$E$5:$E$28252,"&lt;&gt;*调拨*")+SUMIFS(Sheet1!$F$5:$F$28252,Sheet1!$I$5:$I$28252,$B217,Sheet1!$L$5:$L$28252,$A217,Sheet1!$E$5:$E$28252,"*抖音*",Sheet1!$D$5:$D$28252,"&lt;&gt;抖音",Sheet1!$D$5:$D$28252,"&lt;&gt;内部转款",Sheet1!$D$5:$D$28252,"&lt;&gt;内部转账",Sheet1!$E$5:$E$28252,"&lt;&gt;*调拨*")</f>
        <v>0</v>
      </c>
      <c r="L217" s="32">
        <f>SUMIFS(Sheet1!$F$5:$F$28252,Sheet1!$I$5:$I$28252,$B217,Sheet1!$L$5:$L$28252,$A217,Sheet1!$D$5:$D$28252,"医卡通",Sheet1!$E$5:$E$28252,"&lt;&gt;*调拨*")+SUMIFS(Sheet1!$F$5:$F$28252,Sheet1!$I$5:$I$28252,$B217,Sheet1!$L$5:$L$28252,$A217,Sheet1!$E$5:$E$28252,"*医卡通*",Sheet1!$D$5:$D$28252,"&lt;&gt;医卡通",Sheet1!$D$5:$D$28252,"&lt;&gt;内部转款",Sheet1!$D$5:$D$28252,"&lt;&gt;内部转账",Sheet1!$E$5:$E$28252,"&lt;&gt;*调拨*")</f>
        <v>0</v>
      </c>
      <c r="M217" s="32">
        <f>SUMIFS(Sheet1!$F$5:$F$28252,Sheet1!$I$5:$I$28252,$B217,Sheet1!$L$5:$L$28252,$A217,Sheet1!$D$5:$D$28252,"企健网",Sheet1!$E$5:$E$28252,"&lt;&gt;*调拨*")+SUMIFS(Sheet1!$F$5:$F$28252,Sheet1!$I$5:$I$28252,$B217,Sheet1!$L$5:$L$28252,$A217,Sheet1!$E$5:$E$28252,"*企健网*",Sheet1!$D$5:$D$28252,"&lt;&gt;企健网",Sheet1!$D$5:$D$28252,"&lt;&gt;内部转款",Sheet1!$D$5:$D$28252,"&lt;&gt;内部转账",Sheet1!$E$5:$E$28252,"&lt;&gt;*调拨*")</f>
        <v>0</v>
      </c>
      <c r="N217" s="32">
        <f>SUMIFS(Sheet1!$F$5:$F$28252,Sheet1!$I$5:$I$28252,$B217,Sheet1!$L$5:$L$28252,$A217,Sheet1!$D$5:$D$28252,"银联",Sheet1!$E$5:$E$28252,"&lt;&gt;*调拨*")+SUMIFS(Sheet1!$F$5:$F$28252,Sheet1!$I$5:$I$28252,$B217,Sheet1!$L$5:$L$28252,$A217,Sheet1!$E$5:$E$28252,"*银联*",Sheet1!$D$5:$D$28252,"&lt;&gt;银联",Sheet1!$D$5:$D$28252,"&lt;&gt;内部转款",Sheet1!$D$5:$D$28252,"&lt;&gt;内部转账",Sheet1!$E$5:$E$28252,"&lt;&gt;*调拨*")</f>
        <v>0</v>
      </c>
      <c r="O217" s="32">
        <f>SUMIFS(Sheet1!$F$5:$F$28252,Sheet1!$I$5:$I$28252,$B217,Sheet1!$L$5:$L$28252,$A217,Sheet1!$D$5:$D$28252,"京东",Sheet1!$E$5:$E$28252,"&lt;&gt;*调拨*")+SUMIFS(Sheet1!$F$5:$F$28252,Sheet1!$I$5:$I$28252,$B217,Sheet1!$L$5:$L$28252,$A217,Sheet1!$E$5:$E$28252,"*京东*",Sheet1!$D$5:$D$28252,"&lt;&gt;京东",Sheet1!$D$5:$D$28252,"&lt;&gt;内部转款",Sheet1!$D$5:$D$28252,"&lt;&gt;内部转账",Sheet1!$E$5:$E$28252,"&lt;&gt;*调拨*")</f>
        <v>0</v>
      </c>
      <c r="P217" s="32">
        <f>SUMIFS(Sheet1!$F$5:$F$28252,Sheet1!$I$5:$I$28252,$B217,Sheet1!$L$5:$L$28252,$A217,Sheet1!$D$5:$D$28252,"药机微信",Sheet1!$E$5:$E$28252,"&lt;&gt;*调拨*")+SUMIFS(Sheet1!$F$5:$F$28252,Sheet1!$I$5:$I$28252,$B217,Sheet1!$L$5:$L$28252,$A217,Sheet1!$E$5:$E$28252,"*药机微信*",Sheet1!$D$5:$D$28252,"&lt;&gt;药机微信",Sheet1!$D$5:$D$28252,"&lt;&gt;内部转款",Sheet1!$D$5:$D$28252,"&lt;&gt;内部转账",Sheet1!$E$5:$E$28252,"&lt;&gt;*调拨*")</f>
        <v>0</v>
      </c>
      <c r="Q217" s="32">
        <f>SUMIFS(Sheet1!$F$5:$F$28252,Sheet1!$I$5:$I$28252,$B217,Sheet1!$L$5:$L$28252,$A217,Sheet1!$D$5:$D$28252,"亲情卡",Sheet1!$E$5:$E$28252,"&lt;&gt;*调拨*")+SUMIFS(Sheet1!$F$5:$F$28252,Sheet1!$I$5:$I$28252,$B217,Sheet1!$L$5:$L$28252,$A217,Sheet1!$E$5:$E$28252,"*亲情卡*",Sheet1!$D$5:$D$28252,"&lt;&gt;亲情卡",Sheet1!$D$5:$D$28252,"&lt;&gt;内部转款",Sheet1!$D$5:$D$28252,"&lt;&gt;内部转账",Sheet1!$E$5:$E$28252,"&lt;&gt;*调拨*")</f>
        <v>0</v>
      </c>
      <c r="R217" s="32">
        <f>SUMIFS(Sheet1!$F$5:$F$28252,Sheet1!$I$5:$I$28252,$B217,Sheet1!$L$5:$L$28252,$A217,Sheet1!$D$5:$D$28252,"优惠券",Sheet1!$E$5:$E$28252,"&lt;&gt;*调拨*")+SUMIFS(Sheet1!$F$5:$F$28252,Sheet1!$I$5:$I$28252,$B217,Sheet1!$L$5:$L$28252,$A217,Sheet1!$E$5:$E$28252,"*优惠券*",Sheet1!$D$5:$D$28252,"&lt;&gt;优惠券",Sheet1!$D$5:$D$28252,"&lt;&gt;内部转款",Sheet1!$D$5:$D$28252,"&lt;&gt;内部转账",Sheet1!$E$5:$E$28252,"&lt;&gt;*调拨*")</f>
        <v>0</v>
      </c>
      <c r="S217" s="32">
        <f>SUMIFS(Sheet1!$F$5:$F$28252,Sheet1!$I$5:$I$28252,$B217,Sheet1!$L$5:$L$28252,$A217,Sheet1!$D$5:$D$28252,"代金券",Sheet1!$E$5:$E$28252,"&lt;&gt;*调拨*")+SUMIFS(Sheet1!$F$5:$F$28252,Sheet1!$I$5:$I$28252,$B217,Sheet1!$L$5:$L$28252,$A217,Sheet1!$E$5:$E$28252,"*代金券*",Sheet1!$D$5:$D$28252,"&lt;&gt;代金券",Sheet1!$D$5:$D$28252,"&lt;&gt;内部转款",Sheet1!$D$5:$D$28252,"&lt;&gt;内部转账",Sheet1!$E$5:$E$28252,"&lt;&gt;*调拨*")</f>
        <v>0</v>
      </c>
      <c r="T217" s="32">
        <f>SUMIFS(Sheet1!$F$5:$F$28252,Sheet1!$I$5:$I$28252,$B217,Sheet1!$L$5:$L$28252,$A217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217,Sheet1!$L$5:$L$28252,$A217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217,Sheet1!$L$5:$L$28252,$A217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217,Sheet1!$L$5:$L$28252,$A217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17" s="32">
        <f>SUMIFS(Sheet1!$F$5:$F$28252,Sheet1!$I$5:$I$28252,$B217,Sheet1!$L$5:$L$28252,$A217,Sheet1!$E$5:$E$28252,"*调拨*")</f>
        <v>0</v>
      </c>
      <c r="V217" s="32">
        <f>SUMIFS(Sheet1!$F$5:$F$28252,Sheet1!$I$5:$I$28252,$B217,Sheet1!$L$5:$L$28252,$A217,Sheet1!$D$5:$D$28252,"储值",Sheet1!$E$5:$E$28252,"&lt;&gt;*调拨*")+SUMIFS(Sheet1!$F$5:$F$28252,Sheet1!$I$5:$I$28252,$B217,Sheet1!$L$5:$L$28252,$A217,Sheet1!$E$5:$E$28252,"*储值*",Sheet1!$D$5:$D$28252,"&lt;&gt;储值",Sheet1!$D$5:$D$28252,"&lt;&gt;内部转款",Sheet1!$D$5:$D$28252,"&lt;&gt;内部转账",Sheet1!$E$5:$E$28252,"&lt;&gt;*调拨*")</f>
        <v>0</v>
      </c>
      <c r="W217" s="32">
        <f>SUMIFS(Sheet1!$F$5:$F$28252,Sheet1!$I$5:$I$28252,$B217,Sheet1!$L$5:$L$28252,$A217,Sheet1!$D$5:$D$28252,"效期",Sheet1!$E$5:$E$28252,"&lt;&gt;*调拨*")+SUMIFS(Sheet1!$F$5:$F$28252,Sheet1!$I$5:$I$28252,$B217,Sheet1!$L$5:$L$28252,$A217,Sheet1!$E$5:$E$28252,"*效期*",Sheet1!$D$5:$D$28252,"&lt;&gt;效期",Sheet1!$D$5:$D$28252,"&lt;&gt;内部转款",Sheet1!$D$5:$D$28252,"&lt;&gt;内部转账",Sheet1!$E$5:$E$28252,"&lt;&gt;*调拨*")</f>
        <v>0</v>
      </c>
      <c r="X217" s="32">
        <f>SUMIFS(Sheet1!$F$5:$F$28252,Sheet1!$I$5:$I$28252,$B217,Sheet1!$L$5:$L$28252,$A217,Sheet1!$D$5:$D$28252,"内部转款",Sheet1!$E$5:$E$28252,"&lt;&gt;*调拨*")+SUMIFS(Sheet1!$F$5:$F$28252,Sheet1!$I$5:$I$28252,$B217,Sheet1!$L$5:$L$28252,$A217,Sheet1!$D$5:$D$28252,"内部转账",Sheet1!$E$5:$E$28252,"&lt;&gt;*调拨*")</f>
        <v>0</v>
      </c>
      <c r="Y217" s="32">
        <f t="shared" si="12"/>
        <v>0</v>
      </c>
      <c r="Z217" s="32">
        <f>SUMIFS(Sheet1!$F$5:$F$28252,Sheet1!$I$5:$I$28252,$B217,Sheet1!$L$5:$L$28252,$A217)</f>
        <v>35815.56</v>
      </c>
      <c r="AA217" s="32">
        <f>SUMIFS(Sheet1!$G$5:$G$28252,Sheet1!$I$5:$I$28252,$B217,Sheet1!$L$5:$L$28252,$A217,Sheet1!$D$5:$D$28252,"工资",Sheet1!$E$5:$E$28252,"&lt;&gt;*调拨*")+SUMIFS(Sheet1!$G$5:$G$28252,Sheet1!$I$5:$I$28252,$B217,Sheet1!$L$5:$L$28252,$A217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17" s="32">
        <f>SUMIFS(Sheet1!$G$5:$G$28252,Sheet1!$I$5:$I$28252,$B217,Sheet1!$L$5:$L$28252,$A217,Sheet1!$D$5:$D$28252,"水费",Sheet1!$E$5:$E$28252,"&lt;&gt;*调拨*")+SUMIFS(Sheet1!$G$5:$G$28252,Sheet1!$I$5:$I$28252,$B217,Sheet1!$L$5:$L$28252,$A217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17" s="32">
        <f>SUMIFS(Sheet1!$G$5:$G$28252,Sheet1!$I$5:$I$28252,$B217,Sheet1!$L$5:$L$28252,$A217,Sheet1!$D$5:$D$28252,"电费",Sheet1!$E$5:$E$28252,"&lt;&gt;*调拨*")+SUMIFS(Sheet1!$G$5:$G$28252,Sheet1!$I$5:$I$28252,$B217,Sheet1!$L$5:$L$28252,$A217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17" s="32">
        <f>SUMIFS(Sheet1!$G$5:$G$28252,Sheet1!$I$5:$I$28252,$B217,Sheet1!$L$5:$L$28252,$A217,Sheet1!$D$5:$D$28252,"宽带费",Sheet1!$E$5:$E$28252,"&lt;&gt;*调拨*")+SUMIFS(Sheet1!$G$5:$G$28252,Sheet1!$I$5:$I$28252,$B217,Sheet1!$L$5:$L$28252,$A217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17" s="32">
        <f>SUMIFS(Sheet1!$G$5:$G$28252,Sheet1!$I$5:$I$28252,$B217,Sheet1!$L$5:$L$28252,$A217,Sheet1!$D$5:$D$28252,"办公费",Sheet1!$E$5:$E$28252,"&lt;&gt;*调拨*")+SUMIFS(Sheet1!$G$5:$G$28252,Sheet1!$I$5:$I$28252,$B217,Sheet1!$L$5:$L$28252,$A217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17" s="32">
        <f>SUMIFS(Sheet1!$G$5:$G$28252,Sheet1!$I$5:$I$28252,$B217,Sheet1!$L$5:$L$28252,$A217,Sheet1!$D$5:$D$28252,"话费",Sheet1!$E$5:$E$28252,"&lt;&gt;*调拨*")+SUMIFS(Sheet1!$G$5:$G$28252,Sheet1!$I$5:$I$28252,$B217,Sheet1!$L$5:$L$28252,$A217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17" s="32">
        <f>SUMIFS(Sheet1!$G$5:$G$28252,Sheet1!$I$5:$I$28252,$B217,Sheet1!$L$5:$L$28252,$A217,Sheet1!$D$5:$D$28252,"房租",Sheet1!$E$5:$E$28252,"&lt;&gt;*调拨*")+SUMIFS(Sheet1!$G$5:$G$28252,Sheet1!$I$5:$I$28252,$B217,Sheet1!$L$5:$L$28252,$A217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17" s="32">
        <f>SUMIFS(Sheet1!$G$5:$G$28252,Sheet1!$I$5:$I$28252,$B217,Sheet1!$L$5:$L$28252,$A217,Sheet1!$E$5:$E$28252,"*调拨*")</f>
        <v>0</v>
      </c>
      <c r="AI217" s="32">
        <f>SUMIFS(Sheet1!$G$5:$G$28252,Sheet1!$I$5:$I$28252,$B217,Sheet1!$L$5:$L$28252,$A217,Sheet1!$D$5:$D$28252,"内部转款",Sheet1!$E$5:$E$28252,"&lt;&gt;*调拨*")+SUMIFS(Sheet1!$G$5:$G$28252,Sheet1!$I$5:$I$28252,$B217,Sheet1!$L$5:$L$28252,$A217,Sheet1!$D$5:$D$28252,"内部转账",Sheet1!$E$5:$E$28252,"&lt;&gt;*调拨*")</f>
        <v>0</v>
      </c>
      <c r="AJ217" s="32">
        <f t="shared" si="13"/>
        <v>5108.01</v>
      </c>
      <c r="AK217" s="32">
        <f>SUMIFS(Sheet1!$G$5:$G$28252,Sheet1!$I$5:$I$28252,$B217,Sheet1!$L$5:$L$28252,$A217)</f>
        <v>5108.01</v>
      </c>
      <c r="AL217" s="32">
        <f t="shared" si="14"/>
        <v>30707.55</v>
      </c>
    </row>
    <row r="218" ht="16.5" spans="1:38">
      <c r="A218" s="30">
        <v>202603</v>
      </c>
      <c r="B218" s="31" t="s">
        <v>219</v>
      </c>
      <c r="C218" s="32">
        <f>SUMIFS(Sheet1!$F$5:$F$28252,Sheet1!$I$5:$I$28252,$B218,Sheet1!$L$5:$L$28252,$A218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9603.22</v>
      </c>
      <c r="D218" s="32">
        <f>SUMIFS(Sheet1!$F$5:$F$28252,Sheet1!$I$5:$I$28252,$B218,Sheet1!$L$5:$L$28252,$A218,Sheet1!$D$5:$D$28252,"医保即时拨付",Sheet1!$E$5:$E$28252,"&lt;&gt;*调拨*")+SUMIFS(Sheet1!$F$5:$F$28252,Sheet1!$I$5:$I$28252,$B218,Sheet1!$L$5:$L$28252,$A218,Sheet1!$E$5:$E$28252,"*医保即时拨付*",Sheet1!$D$5:$D$28252,"&lt;&gt;医保即时拨付",Sheet1!$D$5:$D$28252,"&lt;&gt;内部转款",Sheet1!$D$5:$D$28252,"&lt;&gt;内部转账",Sheet1!$E$5:$E$28252,"&lt;&gt;*调拨*")</f>
        <v>0</v>
      </c>
      <c r="E218" s="32">
        <f>SUMIFS(Sheet1!$F$5:$F$28252,Sheet1!$I$5:$I$28252,$B218,Sheet1!$L$5:$L$28252,$A218,Sheet1!$D$5:$D$28252,"医保",Sheet1!$E$5:$E$28252,"&lt;&gt;*调拨*",Sheet1!$E$5:$E$28252,"&lt;&gt;*医保即时拨付*")+SUMIFS(Sheet1!$F$5:$F$28252,Sheet1!$I$5:$I$28252,$B218,Sheet1!$L$5:$L$28252,$A218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18" s="32">
        <f>SUMIFS(Sheet1!$F$5:$F$28252,Sheet1!$I$5:$I$28252,$B218,Sheet1!$L$5:$L$28252,$A218,Sheet1!$D$5:$D$28252,"聚合",Sheet1!$E$5:$E$28252,"&lt;&gt;*调拨*")+SUMIFS(Sheet1!$F$5:$F$28252,Sheet1!$I$5:$I$28252,$B218,Sheet1!$L$5:$L$28252,$A218,Sheet1!$E$5:$E$28252,"*聚合*",Sheet1!$D$5:$D$28252,"&lt;&gt;聚合",Sheet1!$D$5:$D$28252,"&lt;&gt;内部转款",Sheet1!$D$5:$D$28252,"&lt;&gt;内部转账",Sheet1!$E$5:$E$28252,"&lt;&gt;*调拨*")</f>
        <v>17610.69</v>
      </c>
      <c r="G218" s="32">
        <f>SUMIFS(Sheet1!$F$5:$F$28252,Sheet1!$I$5:$I$28252,$B218,Sheet1!$L$5:$L$28252,$A218,Sheet1!$D$5:$D$28252,"24小时微信",Sheet1!$E$5:$E$28252,"&lt;&gt;*调拨*")+SUMIFS(Sheet1!$F$5:$F$28252,Sheet1!$I$5:$I$28252,$B218,Sheet1!$L$5:$L$28252,$A218,Sheet1!$E$5:$E$28252,"*24小时微信*",Sheet1!$D$5:$D$28252,"&lt;&gt;24小时微信",Sheet1!$D$5:$D$28252,"&lt;&gt;内部转款",Sheet1!$D$5:$D$28252,"&lt;&gt;内部转账",Sheet1!$E$5:$E$28252,"&lt;&gt;*调拨*")</f>
        <v>0</v>
      </c>
      <c r="H218" s="32">
        <f>SUMIFS(Sheet1!$F$5:$F$28252,Sheet1!$I$5:$I$28252,$B218,Sheet1!$L$5:$L$28252,$A218,Sheet1!$D$5:$D$28252,"美团",Sheet1!$E$5:$E$28252,"&lt;&gt;*调拨*")+SUMIFS(Sheet1!$F$5:$F$28252,Sheet1!$I$5:$I$28252,$B218,Sheet1!$L$5:$L$28252,$A218,Sheet1!$E$5:$E$28252,"*美团*",Sheet1!$D$5:$D$28252,"&lt;&gt;美团",Sheet1!$D$5:$D$28252,"&lt;&gt;内部转款",Sheet1!$D$5:$D$28252,"&lt;&gt;内部转账",Sheet1!$E$5:$E$28252,"&lt;&gt;*调拨*")</f>
        <v>0</v>
      </c>
      <c r="I218" s="32">
        <f>SUMIFS(Sheet1!$F$5:$F$28252,Sheet1!$I$5:$I$28252,$B218,Sheet1!$L$5:$L$28252,$A218,Sheet1!$D$5:$D$28252,"饿了么",Sheet1!$E$5:$E$28252,"&lt;&gt;*调拨*")+SUMIFS(Sheet1!$F$5:$F$28252,Sheet1!$I$5:$I$28252,$B218,Sheet1!$L$5:$L$28252,$A218,Sheet1!$E$5:$E$28252,"*饿了么*",Sheet1!$D$5:$D$28252,"&lt;&gt;饿了么",Sheet1!$D$5:$D$28252,"&lt;&gt;内部转款",Sheet1!$D$5:$D$28252,"&lt;&gt;内部转账",Sheet1!$E$5:$E$28252,"&lt;&gt;*调拨*")</f>
        <v>0</v>
      </c>
      <c r="J218" s="32">
        <f>SUMIFS(Sheet1!$F$5:$F$28252,Sheet1!$I$5:$I$28252,$B218,Sheet1!$L$5:$L$28252,$A218,Sheet1!$D$5:$D$28252,"健E卡",Sheet1!$E$5:$E$28252,"&lt;&gt;*调拨*")+SUMIFS(Sheet1!$F$5:$F$28252,Sheet1!$I$5:$I$28252,$B218,Sheet1!$L$5:$L$28252,$A218,Sheet1!$E$5:$E$28252,"*健E卡*",Sheet1!$D$5:$D$28252,"&lt;&gt;健E卡",Sheet1!$D$5:$D$28252,"&lt;&gt;内部转款",Sheet1!$D$5:$D$28252,"&lt;&gt;内部转账",Sheet1!$E$5:$E$28252,"&lt;&gt;*调拨*")</f>
        <v>0</v>
      </c>
      <c r="K218" s="32">
        <f>SUMIFS(Sheet1!$F$5:$F$28252,Sheet1!$I$5:$I$28252,$B218,Sheet1!$L$5:$L$28252,$A218,Sheet1!$D$5:$D$28252,"抖音",Sheet1!$E$5:$E$28252,"&lt;&gt;*调拨*")+SUMIFS(Sheet1!$F$5:$F$28252,Sheet1!$I$5:$I$28252,$B218,Sheet1!$L$5:$L$28252,$A218,Sheet1!$E$5:$E$28252,"*抖音*",Sheet1!$D$5:$D$28252,"&lt;&gt;抖音",Sheet1!$D$5:$D$28252,"&lt;&gt;内部转款",Sheet1!$D$5:$D$28252,"&lt;&gt;内部转账",Sheet1!$E$5:$E$28252,"&lt;&gt;*调拨*")</f>
        <v>0</v>
      </c>
      <c r="L218" s="32">
        <f>SUMIFS(Sheet1!$F$5:$F$28252,Sheet1!$I$5:$I$28252,$B218,Sheet1!$L$5:$L$28252,$A218,Sheet1!$D$5:$D$28252,"医卡通",Sheet1!$E$5:$E$28252,"&lt;&gt;*调拨*")+SUMIFS(Sheet1!$F$5:$F$28252,Sheet1!$I$5:$I$28252,$B218,Sheet1!$L$5:$L$28252,$A218,Sheet1!$E$5:$E$28252,"*医卡通*",Sheet1!$D$5:$D$28252,"&lt;&gt;医卡通",Sheet1!$D$5:$D$28252,"&lt;&gt;内部转款",Sheet1!$D$5:$D$28252,"&lt;&gt;内部转账",Sheet1!$E$5:$E$28252,"&lt;&gt;*调拨*")</f>
        <v>0</v>
      </c>
      <c r="M218" s="32">
        <f>SUMIFS(Sheet1!$F$5:$F$28252,Sheet1!$I$5:$I$28252,$B218,Sheet1!$L$5:$L$28252,$A218,Sheet1!$D$5:$D$28252,"企健网",Sheet1!$E$5:$E$28252,"&lt;&gt;*调拨*")+SUMIFS(Sheet1!$F$5:$F$28252,Sheet1!$I$5:$I$28252,$B218,Sheet1!$L$5:$L$28252,$A218,Sheet1!$E$5:$E$28252,"*企健网*",Sheet1!$D$5:$D$28252,"&lt;&gt;企健网",Sheet1!$D$5:$D$28252,"&lt;&gt;内部转款",Sheet1!$D$5:$D$28252,"&lt;&gt;内部转账",Sheet1!$E$5:$E$28252,"&lt;&gt;*调拨*")</f>
        <v>0</v>
      </c>
      <c r="N218" s="32">
        <f>SUMIFS(Sheet1!$F$5:$F$28252,Sheet1!$I$5:$I$28252,$B218,Sheet1!$L$5:$L$28252,$A218,Sheet1!$D$5:$D$28252,"银联",Sheet1!$E$5:$E$28252,"&lt;&gt;*调拨*")+SUMIFS(Sheet1!$F$5:$F$28252,Sheet1!$I$5:$I$28252,$B218,Sheet1!$L$5:$L$28252,$A218,Sheet1!$E$5:$E$28252,"*银联*",Sheet1!$D$5:$D$28252,"&lt;&gt;银联",Sheet1!$D$5:$D$28252,"&lt;&gt;内部转款",Sheet1!$D$5:$D$28252,"&lt;&gt;内部转账",Sheet1!$E$5:$E$28252,"&lt;&gt;*调拨*")</f>
        <v>0</v>
      </c>
      <c r="O218" s="32">
        <f>SUMIFS(Sheet1!$F$5:$F$28252,Sheet1!$I$5:$I$28252,$B218,Sheet1!$L$5:$L$28252,$A218,Sheet1!$D$5:$D$28252,"京东",Sheet1!$E$5:$E$28252,"&lt;&gt;*调拨*")+SUMIFS(Sheet1!$F$5:$F$28252,Sheet1!$I$5:$I$28252,$B218,Sheet1!$L$5:$L$28252,$A218,Sheet1!$E$5:$E$28252,"*京东*",Sheet1!$D$5:$D$28252,"&lt;&gt;京东",Sheet1!$D$5:$D$28252,"&lt;&gt;内部转款",Sheet1!$D$5:$D$28252,"&lt;&gt;内部转账",Sheet1!$E$5:$E$28252,"&lt;&gt;*调拨*")</f>
        <v>0</v>
      </c>
      <c r="P218" s="32">
        <f>SUMIFS(Sheet1!$F$5:$F$28252,Sheet1!$I$5:$I$28252,$B218,Sheet1!$L$5:$L$28252,$A218,Sheet1!$D$5:$D$28252,"药机微信",Sheet1!$E$5:$E$28252,"&lt;&gt;*调拨*")+SUMIFS(Sheet1!$F$5:$F$28252,Sheet1!$I$5:$I$28252,$B218,Sheet1!$L$5:$L$28252,$A218,Sheet1!$E$5:$E$28252,"*药机微信*",Sheet1!$D$5:$D$28252,"&lt;&gt;药机微信",Sheet1!$D$5:$D$28252,"&lt;&gt;内部转款",Sheet1!$D$5:$D$28252,"&lt;&gt;内部转账",Sheet1!$E$5:$E$28252,"&lt;&gt;*调拨*")</f>
        <v>0</v>
      </c>
      <c r="Q218" s="32">
        <f>SUMIFS(Sheet1!$F$5:$F$28252,Sheet1!$I$5:$I$28252,$B218,Sheet1!$L$5:$L$28252,$A218,Sheet1!$D$5:$D$28252,"亲情卡",Sheet1!$E$5:$E$28252,"&lt;&gt;*调拨*")+SUMIFS(Sheet1!$F$5:$F$28252,Sheet1!$I$5:$I$28252,$B218,Sheet1!$L$5:$L$28252,$A218,Sheet1!$E$5:$E$28252,"*亲情卡*",Sheet1!$D$5:$D$28252,"&lt;&gt;亲情卡",Sheet1!$D$5:$D$28252,"&lt;&gt;内部转款",Sheet1!$D$5:$D$28252,"&lt;&gt;内部转账",Sheet1!$E$5:$E$28252,"&lt;&gt;*调拨*")</f>
        <v>0</v>
      </c>
      <c r="R218" s="32">
        <f>SUMIFS(Sheet1!$F$5:$F$28252,Sheet1!$I$5:$I$28252,$B218,Sheet1!$L$5:$L$28252,$A218,Sheet1!$D$5:$D$28252,"优惠券",Sheet1!$E$5:$E$28252,"&lt;&gt;*调拨*")+SUMIFS(Sheet1!$F$5:$F$28252,Sheet1!$I$5:$I$28252,$B218,Sheet1!$L$5:$L$28252,$A218,Sheet1!$E$5:$E$28252,"*优惠券*",Sheet1!$D$5:$D$28252,"&lt;&gt;优惠券",Sheet1!$D$5:$D$28252,"&lt;&gt;内部转款",Sheet1!$D$5:$D$28252,"&lt;&gt;内部转账",Sheet1!$E$5:$E$28252,"&lt;&gt;*调拨*")</f>
        <v>0</v>
      </c>
      <c r="S218" s="32">
        <f>SUMIFS(Sheet1!$F$5:$F$28252,Sheet1!$I$5:$I$28252,$B218,Sheet1!$L$5:$L$28252,$A218,Sheet1!$D$5:$D$28252,"代金券",Sheet1!$E$5:$E$28252,"&lt;&gt;*调拨*")+SUMIFS(Sheet1!$F$5:$F$28252,Sheet1!$I$5:$I$28252,$B218,Sheet1!$L$5:$L$28252,$A218,Sheet1!$E$5:$E$28252,"*代金券*",Sheet1!$D$5:$D$28252,"&lt;&gt;代金券",Sheet1!$D$5:$D$28252,"&lt;&gt;内部转款",Sheet1!$D$5:$D$28252,"&lt;&gt;内部转账",Sheet1!$E$5:$E$28252,"&lt;&gt;*调拨*")</f>
        <v>0</v>
      </c>
      <c r="T218" s="32">
        <f>SUMIFS(Sheet1!$F$5:$F$28252,Sheet1!$I$5:$I$28252,$B218,Sheet1!$L$5:$L$28252,$A218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218,Sheet1!$L$5:$L$28252,$A218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218,Sheet1!$L$5:$L$28252,$A218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218,Sheet1!$L$5:$L$28252,$A218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18" s="32">
        <f>SUMIFS(Sheet1!$F$5:$F$28252,Sheet1!$I$5:$I$28252,$B218,Sheet1!$L$5:$L$28252,$A218,Sheet1!$E$5:$E$28252,"*调拨*")</f>
        <v>0</v>
      </c>
      <c r="V218" s="32">
        <f>SUMIFS(Sheet1!$F$5:$F$28252,Sheet1!$I$5:$I$28252,$B218,Sheet1!$L$5:$L$28252,$A218,Sheet1!$D$5:$D$28252,"储值",Sheet1!$E$5:$E$28252,"&lt;&gt;*调拨*")+SUMIFS(Sheet1!$F$5:$F$28252,Sheet1!$I$5:$I$28252,$B218,Sheet1!$L$5:$L$28252,$A218,Sheet1!$E$5:$E$28252,"*储值*",Sheet1!$D$5:$D$28252,"&lt;&gt;储值",Sheet1!$D$5:$D$28252,"&lt;&gt;内部转款",Sheet1!$D$5:$D$28252,"&lt;&gt;内部转账",Sheet1!$E$5:$E$28252,"&lt;&gt;*调拨*")</f>
        <v>0</v>
      </c>
      <c r="W218" s="32">
        <f>SUMIFS(Sheet1!$F$5:$F$28252,Sheet1!$I$5:$I$28252,$B218,Sheet1!$L$5:$L$28252,$A218,Sheet1!$D$5:$D$28252,"效期",Sheet1!$E$5:$E$28252,"&lt;&gt;*调拨*")+SUMIFS(Sheet1!$F$5:$F$28252,Sheet1!$I$5:$I$28252,$B218,Sheet1!$L$5:$L$28252,$A218,Sheet1!$E$5:$E$28252,"*效期*",Sheet1!$D$5:$D$28252,"&lt;&gt;效期",Sheet1!$D$5:$D$28252,"&lt;&gt;内部转款",Sheet1!$D$5:$D$28252,"&lt;&gt;内部转账",Sheet1!$E$5:$E$28252,"&lt;&gt;*调拨*")</f>
        <v>0</v>
      </c>
      <c r="X218" s="32">
        <f>SUMIFS(Sheet1!$F$5:$F$28252,Sheet1!$I$5:$I$28252,$B218,Sheet1!$L$5:$L$28252,$A218,Sheet1!$D$5:$D$28252,"内部转款",Sheet1!$E$5:$E$28252,"&lt;&gt;*调拨*")+SUMIFS(Sheet1!$F$5:$F$28252,Sheet1!$I$5:$I$28252,$B218,Sheet1!$L$5:$L$28252,$A218,Sheet1!$D$5:$D$28252,"内部转账",Sheet1!$E$5:$E$28252,"&lt;&gt;*调拨*")</f>
        <v>0</v>
      </c>
      <c r="Y218" s="32">
        <f t="shared" si="12"/>
        <v>0</v>
      </c>
      <c r="Z218" s="32">
        <f>SUMIFS(Sheet1!$F$5:$F$28252,Sheet1!$I$5:$I$28252,$B218,Sheet1!$L$5:$L$28252,$A218)</f>
        <v>27213.91</v>
      </c>
      <c r="AA218" s="32">
        <f>SUMIFS(Sheet1!$G$5:$G$28252,Sheet1!$I$5:$I$28252,$B218,Sheet1!$L$5:$L$28252,$A218,Sheet1!$D$5:$D$28252,"工资",Sheet1!$E$5:$E$28252,"&lt;&gt;*调拨*")+SUMIFS(Sheet1!$G$5:$G$28252,Sheet1!$I$5:$I$28252,$B218,Sheet1!$L$5:$L$28252,$A218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18" s="32">
        <f>SUMIFS(Sheet1!$G$5:$G$28252,Sheet1!$I$5:$I$28252,$B218,Sheet1!$L$5:$L$28252,$A218,Sheet1!$D$5:$D$28252,"水费",Sheet1!$E$5:$E$28252,"&lt;&gt;*调拨*")+SUMIFS(Sheet1!$G$5:$G$28252,Sheet1!$I$5:$I$28252,$B218,Sheet1!$L$5:$L$28252,$A218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18" s="32">
        <f>SUMIFS(Sheet1!$G$5:$G$28252,Sheet1!$I$5:$I$28252,$B218,Sheet1!$L$5:$L$28252,$A218,Sheet1!$D$5:$D$28252,"电费",Sheet1!$E$5:$E$28252,"&lt;&gt;*调拨*")+SUMIFS(Sheet1!$G$5:$G$28252,Sheet1!$I$5:$I$28252,$B218,Sheet1!$L$5:$L$28252,$A218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18" s="32">
        <f>SUMIFS(Sheet1!$G$5:$G$28252,Sheet1!$I$5:$I$28252,$B218,Sheet1!$L$5:$L$28252,$A218,Sheet1!$D$5:$D$28252,"宽带费",Sheet1!$E$5:$E$28252,"&lt;&gt;*调拨*")+SUMIFS(Sheet1!$G$5:$G$28252,Sheet1!$I$5:$I$28252,$B218,Sheet1!$L$5:$L$28252,$A218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18" s="32">
        <f>SUMIFS(Sheet1!$G$5:$G$28252,Sheet1!$I$5:$I$28252,$B218,Sheet1!$L$5:$L$28252,$A218,Sheet1!$D$5:$D$28252,"办公费",Sheet1!$E$5:$E$28252,"&lt;&gt;*调拨*")+SUMIFS(Sheet1!$G$5:$G$28252,Sheet1!$I$5:$I$28252,$B218,Sheet1!$L$5:$L$28252,$A218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18" s="32">
        <f>SUMIFS(Sheet1!$G$5:$G$28252,Sheet1!$I$5:$I$28252,$B218,Sheet1!$L$5:$L$28252,$A218,Sheet1!$D$5:$D$28252,"话费",Sheet1!$E$5:$E$28252,"&lt;&gt;*调拨*")+SUMIFS(Sheet1!$G$5:$G$28252,Sheet1!$I$5:$I$28252,$B218,Sheet1!$L$5:$L$28252,$A218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18" s="32">
        <f>SUMIFS(Sheet1!$G$5:$G$28252,Sheet1!$I$5:$I$28252,$B218,Sheet1!$L$5:$L$28252,$A218,Sheet1!$D$5:$D$28252,"房租",Sheet1!$E$5:$E$28252,"&lt;&gt;*调拨*")+SUMIFS(Sheet1!$G$5:$G$28252,Sheet1!$I$5:$I$28252,$B218,Sheet1!$L$5:$L$28252,$A218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11000</v>
      </c>
      <c r="AH218" s="32">
        <f>SUMIFS(Sheet1!$G$5:$G$28252,Sheet1!$I$5:$I$28252,$B218,Sheet1!$L$5:$L$28252,$A218,Sheet1!$E$5:$E$28252,"*调拨*")</f>
        <v>0</v>
      </c>
      <c r="AI218" s="32">
        <f>SUMIFS(Sheet1!$G$5:$G$28252,Sheet1!$I$5:$I$28252,$B218,Sheet1!$L$5:$L$28252,$A218,Sheet1!$D$5:$D$28252,"内部转款",Sheet1!$E$5:$E$28252,"&lt;&gt;*调拨*")+SUMIFS(Sheet1!$G$5:$G$28252,Sheet1!$I$5:$I$28252,$B218,Sheet1!$L$5:$L$28252,$A218,Sheet1!$D$5:$D$28252,"内部转账",Sheet1!$E$5:$E$28252,"&lt;&gt;*调拨*")</f>
        <v>0</v>
      </c>
      <c r="AJ218" s="32">
        <f t="shared" si="13"/>
        <v>4431.45</v>
      </c>
      <c r="AK218" s="32">
        <f>SUMIFS(Sheet1!$G$5:$G$28252,Sheet1!$I$5:$I$28252,$B218,Sheet1!$L$5:$L$28252,$A218)</f>
        <v>15431.45</v>
      </c>
      <c r="AL218" s="32">
        <f t="shared" si="14"/>
        <v>11782.46</v>
      </c>
    </row>
    <row r="219" ht="22" customHeight="1" spans="1:38">
      <c r="A219" s="26" t="s">
        <v>1733</v>
      </c>
      <c r="B219" s="26" t="s">
        <v>1730</v>
      </c>
      <c r="C219" s="33">
        <f t="shared" ref="C219:AL219" si="15">SUM(C166:C218)</f>
        <v>1204516.49</v>
      </c>
      <c r="D219" s="33">
        <f t="shared" si="15"/>
        <v>200261.36</v>
      </c>
      <c r="E219" s="33">
        <f t="shared" si="15"/>
        <v>607470.11</v>
      </c>
      <c r="F219" s="33">
        <f t="shared" si="15"/>
        <v>1024929.18</v>
      </c>
      <c r="G219" s="33">
        <f t="shared" si="15"/>
        <v>3236.37</v>
      </c>
      <c r="H219" s="33">
        <f t="shared" si="15"/>
        <v>12407.72</v>
      </c>
      <c r="I219" s="33">
        <f t="shared" si="15"/>
        <v>6085.56</v>
      </c>
      <c r="J219" s="33">
        <f t="shared" si="15"/>
        <v>139483.76</v>
      </c>
      <c r="K219" s="33">
        <f t="shared" si="15"/>
        <v>9.31</v>
      </c>
      <c r="L219" s="33">
        <f t="shared" si="15"/>
        <v>1664.26</v>
      </c>
      <c r="M219" s="33">
        <f t="shared" si="15"/>
        <v>2282.22</v>
      </c>
      <c r="N219" s="33">
        <f t="shared" si="15"/>
        <v>0</v>
      </c>
      <c r="O219" s="33">
        <f t="shared" si="15"/>
        <v>0</v>
      </c>
      <c r="P219" s="33">
        <f t="shared" si="15"/>
        <v>0</v>
      </c>
      <c r="Q219" s="33">
        <f t="shared" si="15"/>
        <v>0</v>
      </c>
      <c r="R219" s="33">
        <f t="shared" si="15"/>
        <v>0</v>
      </c>
      <c r="S219" s="33">
        <f t="shared" si="15"/>
        <v>0</v>
      </c>
      <c r="T219" s="33">
        <f t="shared" si="15"/>
        <v>53490.65</v>
      </c>
      <c r="U219" s="33">
        <f t="shared" si="15"/>
        <v>0</v>
      </c>
      <c r="V219" s="33">
        <f t="shared" si="15"/>
        <v>0</v>
      </c>
      <c r="W219" s="33">
        <f t="shared" si="15"/>
        <v>1521.15</v>
      </c>
      <c r="X219" s="33">
        <f t="shared" si="15"/>
        <v>0</v>
      </c>
      <c r="Y219" s="33">
        <f t="shared" si="15"/>
        <v>0</v>
      </c>
      <c r="Z219" s="33">
        <f t="shared" si="15"/>
        <v>3257358.14</v>
      </c>
      <c r="AA219" s="33">
        <f t="shared" si="15"/>
        <v>3312.17</v>
      </c>
      <c r="AB219" s="33">
        <f t="shared" si="15"/>
        <v>196</v>
      </c>
      <c r="AC219" s="33">
        <f t="shared" si="15"/>
        <v>0</v>
      </c>
      <c r="AD219" s="33">
        <f t="shared" si="15"/>
        <v>340</v>
      </c>
      <c r="AE219" s="33">
        <f t="shared" si="15"/>
        <v>0</v>
      </c>
      <c r="AF219" s="33">
        <f t="shared" si="15"/>
        <v>0</v>
      </c>
      <c r="AG219" s="33">
        <f t="shared" si="15"/>
        <v>100500</v>
      </c>
      <c r="AH219" s="33">
        <f t="shared" si="15"/>
        <v>0</v>
      </c>
      <c r="AI219" s="33">
        <f t="shared" si="15"/>
        <v>0</v>
      </c>
      <c r="AJ219" s="33">
        <f t="shared" si="15"/>
        <v>291735.12</v>
      </c>
      <c r="AK219" s="33">
        <f t="shared" si="15"/>
        <v>396083.29</v>
      </c>
      <c r="AL219" s="33">
        <f t="shared" si="15"/>
        <v>2861274.85</v>
      </c>
    </row>
    <row r="220" ht="16.5" spans="1:38">
      <c r="A220" s="30">
        <v>202604</v>
      </c>
      <c r="B220" s="31" t="s">
        <v>56</v>
      </c>
      <c r="C220" s="32">
        <f>SUMIFS(Sheet1!$F$5:$F$28252,Sheet1!$I$5:$I$28252,$B220,Sheet1!$L$5:$L$28252,$A220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61126.1</v>
      </c>
      <c r="D220" s="32">
        <f>SUMIFS(Sheet1!$F$5:$F$28252,Sheet1!$I$5:$I$28252,$B220,Sheet1!$L$5:$L$28252,$A220,Sheet1!$D$5:$D$28252,"医保即时拨付",Sheet1!$E$5:$E$28252,"&lt;&gt;*调拨*")+SUMIFS(Sheet1!$F$5:$F$28252,Sheet1!$I$5:$I$28252,$B220,Sheet1!$L$5:$L$28252,$A220,Sheet1!$E$5:$E$28252,"*医保即时拨付*",Sheet1!$D$5:$D$28252,"&lt;&gt;医保即时拨付",Sheet1!$D$5:$D$28252,"&lt;&gt;内部转款",Sheet1!$D$5:$D$28252,"&lt;&gt;内部转账",Sheet1!$E$5:$E$28252,"&lt;&gt;*调拨*")</f>
        <v>16268.12</v>
      </c>
      <c r="E220" s="32">
        <f>SUMIFS(Sheet1!$F$5:$F$28252,Sheet1!$I$5:$I$28252,$B220,Sheet1!$L$5:$L$28252,$A220,Sheet1!$D$5:$D$28252,"医保",Sheet1!$E$5:$E$28252,"&lt;&gt;*调拨*",Sheet1!$E$5:$E$28252,"&lt;&gt;*医保即时拨付*")+SUMIFS(Sheet1!$F$5:$F$28252,Sheet1!$I$5:$I$28252,$B220,Sheet1!$L$5:$L$28252,$A220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11728.14</v>
      </c>
      <c r="F220" s="32">
        <f>SUMIFS(Sheet1!$F$5:$F$28252,Sheet1!$I$5:$I$28252,$B220,Sheet1!$L$5:$L$28252,$A220,Sheet1!$D$5:$D$28252,"聚合",Sheet1!$E$5:$E$28252,"&lt;&gt;*调拨*")+SUMIFS(Sheet1!$F$5:$F$28252,Sheet1!$I$5:$I$28252,$B220,Sheet1!$L$5:$L$28252,$A220,Sheet1!$E$5:$E$28252,"*聚合*",Sheet1!$D$5:$D$28252,"&lt;&gt;聚合",Sheet1!$D$5:$D$28252,"&lt;&gt;内部转款",Sheet1!$D$5:$D$28252,"&lt;&gt;内部转账",Sheet1!$E$5:$E$28252,"&lt;&gt;*调拨*")</f>
        <v>4003.5</v>
      </c>
      <c r="G220" s="32">
        <f>SUMIFS(Sheet1!$F$5:$F$28252,Sheet1!$I$5:$I$28252,$B220,Sheet1!$L$5:$L$28252,$A220,Sheet1!$D$5:$D$28252,"24小时微信",Sheet1!$E$5:$E$28252,"&lt;&gt;*调拨*")+SUMIFS(Sheet1!$F$5:$F$28252,Sheet1!$I$5:$I$28252,$B220,Sheet1!$L$5:$L$28252,$A220,Sheet1!$E$5:$E$28252,"*24小时微信*",Sheet1!$D$5:$D$28252,"&lt;&gt;24小时微信",Sheet1!$D$5:$D$28252,"&lt;&gt;内部转款",Sheet1!$D$5:$D$28252,"&lt;&gt;内部转账",Sheet1!$E$5:$E$28252,"&lt;&gt;*调拨*")</f>
        <v>0</v>
      </c>
      <c r="H220" s="32">
        <f>SUMIFS(Sheet1!$F$5:$F$28252,Sheet1!$I$5:$I$28252,$B220,Sheet1!$L$5:$L$28252,$A220,Sheet1!$D$5:$D$28252,"美团",Sheet1!$E$5:$E$28252,"&lt;&gt;*调拨*")+SUMIFS(Sheet1!$F$5:$F$28252,Sheet1!$I$5:$I$28252,$B220,Sheet1!$L$5:$L$28252,$A220,Sheet1!$E$5:$E$28252,"*美团*",Sheet1!$D$5:$D$28252,"&lt;&gt;美团",Sheet1!$D$5:$D$28252,"&lt;&gt;内部转款",Sheet1!$D$5:$D$28252,"&lt;&gt;内部转账",Sheet1!$E$5:$E$28252,"&lt;&gt;*调拨*")</f>
        <v>702.93</v>
      </c>
      <c r="I220" s="32">
        <f>SUMIFS(Sheet1!$F$5:$F$28252,Sheet1!$I$5:$I$28252,$B220,Sheet1!$L$5:$L$28252,$A220,Sheet1!$D$5:$D$28252,"饿了么",Sheet1!$E$5:$E$28252,"&lt;&gt;*调拨*")+SUMIFS(Sheet1!$F$5:$F$28252,Sheet1!$I$5:$I$28252,$B220,Sheet1!$L$5:$L$28252,$A220,Sheet1!$E$5:$E$28252,"*饿了么*",Sheet1!$D$5:$D$28252,"&lt;&gt;饿了么",Sheet1!$D$5:$D$28252,"&lt;&gt;内部转款",Sheet1!$D$5:$D$28252,"&lt;&gt;内部转账",Sheet1!$E$5:$E$28252,"&lt;&gt;*调拨*")</f>
        <v>616.24</v>
      </c>
      <c r="J220" s="32">
        <f>SUMIFS(Sheet1!$F$5:$F$28252,Sheet1!$I$5:$I$28252,$B220,Sheet1!$L$5:$L$28252,$A220,Sheet1!$D$5:$D$28252,"健E卡",Sheet1!$E$5:$E$28252,"&lt;&gt;*调拨*")+SUMIFS(Sheet1!$F$5:$F$28252,Sheet1!$I$5:$I$28252,$B220,Sheet1!$L$5:$L$28252,$A220,Sheet1!$E$5:$E$28252,"*健E卡*",Sheet1!$D$5:$D$28252,"&lt;&gt;健E卡",Sheet1!$D$5:$D$28252,"&lt;&gt;内部转款",Sheet1!$D$5:$D$28252,"&lt;&gt;内部转账",Sheet1!$E$5:$E$28252,"&lt;&gt;*调拨*")</f>
        <v>0</v>
      </c>
      <c r="K220" s="32">
        <f>SUMIFS(Sheet1!$F$5:$F$28252,Sheet1!$I$5:$I$28252,$B220,Sheet1!$L$5:$L$28252,$A220,Sheet1!$D$5:$D$28252,"抖音",Sheet1!$E$5:$E$28252,"&lt;&gt;*调拨*")+SUMIFS(Sheet1!$F$5:$F$28252,Sheet1!$I$5:$I$28252,$B220,Sheet1!$L$5:$L$28252,$A220,Sheet1!$E$5:$E$28252,"*抖音*",Sheet1!$D$5:$D$28252,"&lt;&gt;抖音",Sheet1!$D$5:$D$28252,"&lt;&gt;内部转款",Sheet1!$D$5:$D$28252,"&lt;&gt;内部转账",Sheet1!$E$5:$E$28252,"&lt;&gt;*调拨*")</f>
        <v>0</v>
      </c>
      <c r="L220" s="32">
        <f>SUMIFS(Sheet1!$F$5:$F$28252,Sheet1!$I$5:$I$28252,$B220,Sheet1!$L$5:$L$28252,$A220,Sheet1!$D$5:$D$28252,"医卡通",Sheet1!$E$5:$E$28252,"&lt;&gt;*调拨*")+SUMIFS(Sheet1!$F$5:$F$28252,Sheet1!$I$5:$I$28252,$B220,Sheet1!$L$5:$L$28252,$A220,Sheet1!$E$5:$E$28252,"*医卡通*",Sheet1!$D$5:$D$28252,"&lt;&gt;医卡通",Sheet1!$D$5:$D$28252,"&lt;&gt;内部转款",Sheet1!$D$5:$D$28252,"&lt;&gt;内部转账",Sheet1!$E$5:$E$28252,"&lt;&gt;*调拨*")</f>
        <v>0</v>
      </c>
      <c r="M220" s="32">
        <f>SUMIFS(Sheet1!$F$5:$F$28252,Sheet1!$I$5:$I$28252,$B220,Sheet1!$L$5:$L$28252,$A220,Sheet1!$D$5:$D$28252,"企健网",Sheet1!$E$5:$E$28252,"&lt;&gt;*调拨*")+SUMIFS(Sheet1!$F$5:$F$28252,Sheet1!$I$5:$I$28252,$B220,Sheet1!$L$5:$L$28252,$A220,Sheet1!$E$5:$E$28252,"*企健网*",Sheet1!$D$5:$D$28252,"&lt;&gt;企健网",Sheet1!$D$5:$D$28252,"&lt;&gt;内部转款",Sheet1!$D$5:$D$28252,"&lt;&gt;内部转账",Sheet1!$E$5:$E$28252,"&lt;&gt;*调拨*")</f>
        <v>0</v>
      </c>
      <c r="N220" s="32">
        <f>SUMIFS(Sheet1!$F$5:$F$28252,Sheet1!$I$5:$I$28252,$B220,Sheet1!$L$5:$L$28252,$A220,Sheet1!$D$5:$D$28252,"银联",Sheet1!$E$5:$E$28252,"&lt;&gt;*调拨*")+SUMIFS(Sheet1!$F$5:$F$28252,Sheet1!$I$5:$I$28252,$B220,Sheet1!$L$5:$L$28252,$A220,Sheet1!$E$5:$E$28252,"*银联*",Sheet1!$D$5:$D$28252,"&lt;&gt;银联",Sheet1!$D$5:$D$28252,"&lt;&gt;内部转款",Sheet1!$D$5:$D$28252,"&lt;&gt;内部转账",Sheet1!$E$5:$E$28252,"&lt;&gt;*调拨*")</f>
        <v>0</v>
      </c>
      <c r="O220" s="32">
        <f>SUMIFS(Sheet1!$F$5:$F$28252,Sheet1!$I$5:$I$28252,$B220,Sheet1!$L$5:$L$28252,$A220,Sheet1!$D$5:$D$28252,"京东",Sheet1!$E$5:$E$28252,"&lt;&gt;*调拨*")+SUMIFS(Sheet1!$F$5:$F$28252,Sheet1!$I$5:$I$28252,$B220,Sheet1!$L$5:$L$28252,$A220,Sheet1!$E$5:$E$28252,"*京东*",Sheet1!$D$5:$D$28252,"&lt;&gt;京东",Sheet1!$D$5:$D$28252,"&lt;&gt;内部转款",Sheet1!$D$5:$D$28252,"&lt;&gt;内部转账",Sheet1!$E$5:$E$28252,"&lt;&gt;*调拨*")</f>
        <v>0</v>
      </c>
      <c r="P220" s="32">
        <f>SUMIFS(Sheet1!$F$5:$F$28252,Sheet1!$I$5:$I$28252,$B220,Sheet1!$L$5:$L$28252,$A220,Sheet1!$D$5:$D$28252,"药机微信",Sheet1!$E$5:$E$28252,"&lt;&gt;*调拨*")+SUMIFS(Sheet1!$F$5:$F$28252,Sheet1!$I$5:$I$28252,$B220,Sheet1!$L$5:$L$28252,$A220,Sheet1!$E$5:$E$28252,"*药机微信*",Sheet1!$D$5:$D$28252,"&lt;&gt;药机微信",Sheet1!$D$5:$D$28252,"&lt;&gt;内部转款",Sheet1!$D$5:$D$28252,"&lt;&gt;内部转账",Sheet1!$E$5:$E$28252,"&lt;&gt;*调拨*")</f>
        <v>0</v>
      </c>
      <c r="Q220" s="32">
        <f>SUMIFS(Sheet1!$F$5:$F$28252,Sheet1!$I$5:$I$28252,$B220,Sheet1!$L$5:$L$28252,$A220,Sheet1!$D$5:$D$28252,"亲情卡",Sheet1!$E$5:$E$28252,"&lt;&gt;*调拨*")+SUMIFS(Sheet1!$F$5:$F$28252,Sheet1!$I$5:$I$28252,$B220,Sheet1!$L$5:$L$28252,$A220,Sheet1!$E$5:$E$28252,"*亲情卡*",Sheet1!$D$5:$D$28252,"&lt;&gt;亲情卡",Sheet1!$D$5:$D$28252,"&lt;&gt;内部转款",Sheet1!$D$5:$D$28252,"&lt;&gt;内部转账",Sheet1!$E$5:$E$28252,"&lt;&gt;*调拨*")</f>
        <v>0</v>
      </c>
      <c r="R220" s="32">
        <f>SUMIFS(Sheet1!$F$5:$F$28252,Sheet1!$I$5:$I$28252,$B220,Sheet1!$L$5:$L$28252,$A220,Sheet1!$D$5:$D$28252,"优惠券",Sheet1!$E$5:$E$28252,"&lt;&gt;*调拨*")+SUMIFS(Sheet1!$F$5:$F$28252,Sheet1!$I$5:$I$28252,$B220,Sheet1!$L$5:$L$28252,$A220,Sheet1!$E$5:$E$28252,"*优惠券*",Sheet1!$D$5:$D$28252,"&lt;&gt;优惠券",Sheet1!$D$5:$D$28252,"&lt;&gt;内部转款",Sheet1!$D$5:$D$28252,"&lt;&gt;内部转账",Sheet1!$E$5:$E$28252,"&lt;&gt;*调拨*")</f>
        <v>0</v>
      </c>
      <c r="S220" s="32">
        <f>SUMIFS(Sheet1!$F$5:$F$28252,Sheet1!$I$5:$I$28252,$B220,Sheet1!$L$5:$L$28252,$A220,Sheet1!$D$5:$D$28252,"代金券",Sheet1!$E$5:$E$28252,"&lt;&gt;*调拨*")+SUMIFS(Sheet1!$F$5:$F$28252,Sheet1!$I$5:$I$28252,$B220,Sheet1!$L$5:$L$28252,$A220,Sheet1!$E$5:$E$28252,"*代金券*",Sheet1!$D$5:$D$28252,"&lt;&gt;代金券",Sheet1!$D$5:$D$28252,"&lt;&gt;内部转款",Sheet1!$D$5:$D$28252,"&lt;&gt;内部转账",Sheet1!$E$5:$E$28252,"&lt;&gt;*调拨*")</f>
        <v>0</v>
      </c>
      <c r="T220" s="32">
        <f>SUMIFS(Sheet1!$F$5:$F$28252,Sheet1!$I$5:$I$28252,$B220,Sheet1!$L$5:$L$28252,$A220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220,Sheet1!$L$5:$L$28252,$A220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220,Sheet1!$L$5:$L$28252,$A220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220,Sheet1!$L$5:$L$28252,$A220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0" s="32">
        <f>SUMIFS(Sheet1!$F$5:$F$28252,Sheet1!$I$5:$I$28252,$B220,Sheet1!$L$5:$L$28252,$A220,Sheet1!$E$5:$E$28252,"*调拨*")</f>
        <v>0</v>
      </c>
      <c r="V220" s="32">
        <f>SUMIFS(Sheet1!$F$5:$F$28252,Sheet1!$I$5:$I$28252,$B220,Sheet1!$L$5:$L$28252,$A220,Sheet1!$D$5:$D$28252,"储值",Sheet1!$E$5:$E$28252,"&lt;&gt;*调拨*")+SUMIFS(Sheet1!$F$5:$F$28252,Sheet1!$I$5:$I$28252,$B220,Sheet1!$L$5:$L$28252,$A220,Sheet1!$E$5:$E$28252,"*储值*",Sheet1!$D$5:$D$28252,"&lt;&gt;储值",Sheet1!$D$5:$D$28252,"&lt;&gt;内部转款",Sheet1!$D$5:$D$28252,"&lt;&gt;内部转账",Sheet1!$E$5:$E$28252,"&lt;&gt;*调拨*")</f>
        <v>0</v>
      </c>
      <c r="W220" s="32">
        <f>SUMIFS(Sheet1!$F$5:$F$28252,Sheet1!$I$5:$I$28252,$B220,Sheet1!$L$5:$L$28252,$A220,Sheet1!$D$5:$D$28252,"效期",Sheet1!$E$5:$E$28252,"&lt;&gt;*调拨*")+SUMIFS(Sheet1!$F$5:$F$28252,Sheet1!$I$5:$I$28252,$B220,Sheet1!$L$5:$L$28252,$A220,Sheet1!$E$5:$E$28252,"*效期*",Sheet1!$D$5:$D$28252,"&lt;&gt;效期",Sheet1!$D$5:$D$28252,"&lt;&gt;内部转款",Sheet1!$D$5:$D$28252,"&lt;&gt;内部转账",Sheet1!$E$5:$E$28252,"&lt;&gt;*调拨*")</f>
        <v>0</v>
      </c>
      <c r="X220" s="32">
        <f>SUMIFS(Sheet1!$F$5:$F$28252,Sheet1!$I$5:$I$28252,$B220,Sheet1!$L$5:$L$28252,$A220,Sheet1!$D$5:$D$28252,"内部转款",Sheet1!$E$5:$E$28252,"&lt;&gt;*调拨*")+SUMIFS(Sheet1!$F$5:$F$28252,Sheet1!$I$5:$I$28252,$B220,Sheet1!$L$5:$L$28252,$A220,Sheet1!$D$5:$D$28252,"内部转账",Sheet1!$E$5:$E$28252,"&lt;&gt;*调拨*")</f>
        <v>0</v>
      </c>
      <c r="Y220" s="32">
        <f t="shared" ref="Y220:Y272" si="16">Z220-SUM(C220:X220)</f>
        <v>0</v>
      </c>
      <c r="Z220" s="32">
        <f>SUMIFS(Sheet1!$F$5:$F$28252,Sheet1!$I$5:$I$28252,$B220,Sheet1!$L$5:$L$28252,$A220)</f>
        <v>94445.03</v>
      </c>
      <c r="AA220" s="32">
        <f>SUMIFS(Sheet1!$G$5:$G$28252,Sheet1!$I$5:$I$28252,$B220,Sheet1!$L$5:$L$28252,$A220,Sheet1!$D$5:$D$28252,"工资",Sheet1!$E$5:$E$28252,"&lt;&gt;*调拨*")+SUMIFS(Sheet1!$G$5:$G$28252,Sheet1!$I$5:$I$28252,$B220,Sheet1!$L$5:$L$28252,$A220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0" s="32">
        <f>SUMIFS(Sheet1!$G$5:$G$28252,Sheet1!$I$5:$I$28252,$B220,Sheet1!$L$5:$L$28252,$A220,Sheet1!$D$5:$D$28252,"水费",Sheet1!$E$5:$E$28252,"&lt;&gt;*调拨*")+SUMIFS(Sheet1!$G$5:$G$28252,Sheet1!$I$5:$I$28252,$B220,Sheet1!$L$5:$L$28252,$A220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0" s="32">
        <f>SUMIFS(Sheet1!$G$5:$G$28252,Sheet1!$I$5:$I$28252,$B220,Sheet1!$L$5:$L$28252,$A220,Sheet1!$D$5:$D$28252,"电费",Sheet1!$E$5:$E$28252,"&lt;&gt;*调拨*")+SUMIFS(Sheet1!$G$5:$G$28252,Sheet1!$I$5:$I$28252,$B220,Sheet1!$L$5:$L$28252,$A220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0" s="32">
        <f>SUMIFS(Sheet1!$G$5:$G$28252,Sheet1!$I$5:$I$28252,$B220,Sheet1!$L$5:$L$28252,$A220,Sheet1!$D$5:$D$28252,"宽带费",Sheet1!$E$5:$E$28252,"&lt;&gt;*调拨*")+SUMIFS(Sheet1!$G$5:$G$28252,Sheet1!$I$5:$I$28252,$B220,Sheet1!$L$5:$L$28252,$A220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0" s="32">
        <f>SUMIFS(Sheet1!$G$5:$G$28252,Sheet1!$I$5:$I$28252,$B220,Sheet1!$L$5:$L$28252,$A220,Sheet1!$D$5:$D$28252,"办公费",Sheet1!$E$5:$E$28252,"&lt;&gt;*调拨*")+SUMIFS(Sheet1!$G$5:$G$28252,Sheet1!$I$5:$I$28252,$B220,Sheet1!$L$5:$L$28252,$A220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0" s="32">
        <f>SUMIFS(Sheet1!$G$5:$G$28252,Sheet1!$I$5:$I$28252,$B220,Sheet1!$L$5:$L$28252,$A220,Sheet1!$D$5:$D$28252,"话费",Sheet1!$E$5:$E$28252,"&lt;&gt;*调拨*")+SUMIFS(Sheet1!$G$5:$G$28252,Sheet1!$I$5:$I$28252,$B220,Sheet1!$L$5:$L$28252,$A220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0" s="32">
        <f>SUMIFS(Sheet1!$G$5:$G$28252,Sheet1!$I$5:$I$28252,$B220,Sheet1!$L$5:$L$28252,$A220,Sheet1!$D$5:$D$28252,"房租",Sheet1!$E$5:$E$28252,"&lt;&gt;*调拨*")+SUMIFS(Sheet1!$G$5:$G$28252,Sheet1!$I$5:$I$28252,$B220,Sheet1!$L$5:$L$28252,$A220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27552</v>
      </c>
      <c r="AH220" s="32">
        <f>SUMIFS(Sheet1!$G$5:$G$28252,Sheet1!$I$5:$I$28252,$B220,Sheet1!$L$5:$L$28252,$A220,Sheet1!$E$5:$E$28252,"*调拨*")</f>
        <v>0</v>
      </c>
      <c r="AI220" s="32">
        <f>SUMIFS(Sheet1!$G$5:$G$28252,Sheet1!$I$5:$I$28252,$B220,Sheet1!$L$5:$L$28252,$A220,Sheet1!$D$5:$D$28252,"内部转款",Sheet1!$E$5:$E$28252,"&lt;&gt;*调拨*")+SUMIFS(Sheet1!$G$5:$G$28252,Sheet1!$I$5:$I$28252,$B220,Sheet1!$L$5:$L$28252,$A220,Sheet1!$D$5:$D$28252,"内部转账",Sheet1!$E$5:$E$28252,"&lt;&gt;*调拨*")</f>
        <v>0</v>
      </c>
      <c r="AJ220" s="32">
        <f t="shared" ref="AJ220:AJ272" si="17">AK220-SUM(AA220:AI220)</f>
        <v>11311.48</v>
      </c>
      <c r="AK220" s="32">
        <f>SUMIFS(Sheet1!$G$5:$G$28252,Sheet1!$I$5:$I$28252,$B220,Sheet1!$L$5:$L$28252,$A220)</f>
        <v>38863.48</v>
      </c>
      <c r="AL220" s="32">
        <f t="shared" ref="AL220:AL272" si="18">Z220-AK220</f>
        <v>55581.55</v>
      </c>
    </row>
    <row r="221" ht="16.5" spans="1:38">
      <c r="A221" s="30">
        <v>202604</v>
      </c>
      <c r="B221" s="31" t="s">
        <v>62</v>
      </c>
      <c r="C221" s="32">
        <f>SUMIFS(Sheet1!$F$5:$F$28252,Sheet1!$I$5:$I$28252,$B221,Sheet1!$L$5:$L$28252,$A221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33519.13</v>
      </c>
      <c r="D221" s="32">
        <f>SUMIFS(Sheet1!$F$5:$F$28252,Sheet1!$I$5:$I$28252,$B221,Sheet1!$L$5:$L$28252,$A221,Sheet1!$D$5:$D$28252,"医保即时拨付",Sheet1!$E$5:$E$28252,"&lt;&gt;*调拨*")+SUMIFS(Sheet1!$F$5:$F$28252,Sheet1!$I$5:$I$28252,$B221,Sheet1!$L$5:$L$28252,$A221,Sheet1!$E$5:$E$28252,"*医保即时拨付*",Sheet1!$D$5:$D$28252,"&lt;&gt;医保即时拨付",Sheet1!$D$5:$D$28252,"&lt;&gt;内部转款",Sheet1!$D$5:$D$28252,"&lt;&gt;内部转账",Sheet1!$E$5:$E$28252,"&lt;&gt;*调拨*")</f>
        <v>0</v>
      </c>
      <c r="E221" s="32">
        <f>SUMIFS(Sheet1!$F$5:$F$28252,Sheet1!$I$5:$I$28252,$B221,Sheet1!$L$5:$L$28252,$A221,Sheet1!$D$5:$D$28252,"医保",Sheet1!$E$5:$E$28252,"&lt;&gt;*调拨*",Sheet1!$E$5:$E$28252,"&lt;&gt;*医保即时拨付*")+SUMIFS(Sheet1!$F$5:$F$28252,Sheet1!$I$5:$I$28252,$B221,Sheet1!$L$5:$L$28252,$A221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21" s="32">
        <f>SUMIFS(Sheet1!$F$5:$F$28252,Sheet1!$I$5:$I$28252,$B221,Sheet1!$L$5:$L$28252,$A221,Sheet1!$D$5:$D$28252,"聚合",Sheet1!$E$5:$E$28252,"&lt;&gt;*调拨*")+SUMIFS(Sheet1!$F$5:$F$28252,Sheet1!$I$5:$I$28252,$B221,Sheet1!$L$5:$L$28252,$A221,Sheet1!$E$5:$E$28252,"*聚合*",Sheet1!$D$5:$D$28252,"&lt;&gt;聚合",Sheet1!$D$5:$D$28252,"&lt;&gt;内部转款",Sheet1!$D$5:$D$28252,"&lt;&gt;内部转账",Sheet1!$E$5:$E$28252,"&lt;&gt;*调拨*")</f>
        <v>13851.26</v>
      </c>
      <c r="G221" s="32">
        <f>SUMIFS(Sheet1!$F$5:$F$28252,Sheet1!$I$5:$I$28252,$B221,Sheet1!$L$5:$L$28252,$A221,Sheet1!$D$5:$D$28252,"24小时微信",Sheet1!$E$5:$E$28252,"&lt;&gt;*调拨*")+SUMIFS(Sheet1!$F$5:$F$28252,Sheet1!$I$5:$I$28252,$B221,Sheet1!$L$5:$L$28252,$A221,Sheet1!$E$5:$E$28252,"*24小时微信*",Sheet1!$D$5:$D$28252,"&lt;&gt;24小时微信",Sheet1!$D$5:$D$28252,"&lt;&gt;内部转款",Sheet1!$D$5:$D$28252,"&lt;&gt;内部转账",Sheet1!$E$5:$E$28252,"&lt;&gt;*调拨*")</f>
        <v>0</v>
      </c>
      <c r="H221" s="32">
        <f>SUMIFS(Sheet1!$F$5:$F$28252,Sheet1!$I$5:$I$28252,$B221,Sheet1!$L$5:$L$28252,$A221,Sheet1!$D$5:$D$28252,"美团",Sheet1!$E$5:$E$28252,"&lt;&gt;*调拨*")+SUMIFS(Sheet1!$F$5:$F$28252,Sheet1!$I$5:$I$28252,$B221,Sheet1!$L$5:$L$28252,$A221,Sheet1!$E$5:$E$28252,"*美团*",Sheet1!$D$5:$D$28252,"&lt;&gt;美团",Sheet1!$D$5:$D$28252,"&lt;&gt;内部转款",Sheet1!$D$5:$D$28252,"&lt;&gt;内部转账",Sheet1!$E$5:$E$28252,"&lt;&gt;*调拨*")</f>
        <v>0</v>
      </c>
      <c r="I221" s="32">
        <f>SUMIFS(Sheet1!$F$5:$F$28252,Sheet1!$I$5:$I$28252,$B221,Sheet1!$L$5:$L$28252,$A221,Sheet1!$D$5:$D$28252,"饿了么",Sheet1!$E$5:$E$28252,"&lt;&gt;*调拨*")+SUMIFS(Sheet1!$F$5:$F$28252,Sheet1!$I$5:$I$28252,$B221,Sheet1!$L$5:$L$28252,$A221,Sheet1!$E$5:$E$28252,"*饿了么*",Sheet1!$D$5:$D$28252,"&lt;&gt;饿了么",Sheet1!$D$5:$D$28252,"&lt;&gt;内部转款",Sheet1!$D$5:$D$28252,"&lt;&gt;内部转账",Sheet1!$E$5:$E$28252,"&lt;&gt;*调拨*")</f>
        <v>0</v>
      </c>
      <c r="J221" s="32">
        <f>SUMIFS(Sheet1!$F$5:$F$28252,Sheet1!$I$5:$I$28252,$B221,Sheet1!$L$5:$L$28252,$A221,Sheet1!$D$5:$D$28252,"健E卡",Sheet1!$E$5:$E$28252,"&lt;&gt;*调拨*")+SUMIFS(Sheet1!$F$5:$F$28252,Sheet1!$I$5:$I$28252,$B221,Sheet1!$L$5:$L$28252,$A221,Sheet1!$E$5:$E$28252,"*健E卡*",Sheet1!$D$5:$D$28252,"&lt;&gt;健E卡",Sheet1!$D$5:$D$28252,"&lt;&gt;内部转款",Sheet1!$D$5:$D$28252,"&lt;&gt;内部转账",Sheet1!$E$5:$E$28252,"&lt;&gt;*调拨*")</f>
        <v>0</v>
      </c>
      <c r="K221" s="32">
        <f>SUMIFS(Sheet1!$F$5:$F$28252,Sheet1!$I$5:$I$28252,$B221,Sheet1!$L$5:$L$28252,$A221,Sheet1!$D$5:$D$28252,"抖音",Sheet1!$E$5:$E$28252,"&lt;&gt;*调拨*")+SUMIFS(Sheet1!$F$5:$F$28252,Sheet1!$I$5:$I$28252,$B221,Sheet1!$L$5:$L$28252,$A221,Sheet1!$E$5:$E$28252,"*抖音*",Sheet1!$D$5:$D$28252,"&lt;&gt;抖音",Sheet1!$D$5:$D$28252,"&lt;&gt;内部转款",Sheet1!$D$5:$D$28252,"&lt;&gt;内部转账",Sheet1!$E$5:$E$28252,"&lt;&gt;*调拨*")</f>
        <v>0</v>
      </c>
      <c r="L221" s="32">
        <f>SUMIFS(Sheet1!$F$5:$F$28252,Sheet1!$I$5:$I$28252,$B221,Sheet1!$L$5:$L$28252,$A221,Sheet1!$D$5:$D$28252,"医卡通",Sheet1!$E$5:$E$28252,"&lt;&gt;*调拨*")+SUMIFS(Sheet1!$F$5:$F$28252,Sheet1!$I$5:$I$28252,$B221,Sheet1!$L$5:$L$28252,$A221,Sheet1!$E$5:$E$28252,"*医卡通*",Sheet1!$D$5:$D$28252,"&lt;&gt;医卡通",Sheet1!$D$5:$D$28252,"&lt;&gt;内部转款",Sheet1!$D$5:$D$28252,"&lt;&gt;内部转账",Sheet1!$E$5:$E$28252,"&lt;&gt;*调拨*")</f>
        <v>0</v>
      </c>
      <c r="M221" s="32">
        <f>SUMIFS(Sheet1!$F$5:$F$28252,Sheet1!$I$5:$I$28252,$B221,Sheet1!$L$5:$L$28252,$A221,Sheet1!$D$5:$D$28252,"企健网",Sheet1!$E$5:$E$28252,"&lt;&gt;*调拨*")+SUMIFS(Sheet1!$F$5:$F$28252,Sheet1!$I$5:$I$28252,$B221,Sheet1!$L$5:$L$28252,$A221,Sheet1!$E$5:$E$28252,"*企健网*",Sheet1!$D$5:$D$28252,"&lt;&gt;企健网",Sheet1!$D$5:$D$28252,"&lt;&gt;内部转款",Sheet1!$D$5:$D$28252,"&lt;&gt;内部转账",Sheet1!$E$5:$E$28252,"&lt;&gt;*调拨*")</f>
        <v>0</v>
      </c>
      <c r="N221" s="32">
        <f>SUMIFS(Sheet1!$F$5:$F$28252,Sheet1!$I$5:$I$28252,$B221,Sheet1!$L$5:$L$28252,$A221,Sheet1!$D$5:$D$28252,"银联",Sheet1!$E$5:$E$28252,"&lt;&gt;*调拨*")+SUMIFS(Sheet1!$F$5:$F$28252,Sheet1!$I$5:$I$28252,$B221,Sheet1!$L$5:$L$28252,$A221,Sheet1!$E$5:$E$28252,"*银联*",Sheet1!$D$5:$D$28252,"&lt;&gt;银联",Sheet1!$D$5:$D$28252,"&lt;&gt;内部转款",Sheet1!$D$5:$D$28252,"&lt;&gt;内部转账",Sheet1!$E$5:$E$28252,"&lt;&gt;*调拨*")</f>
        <v>0</v>
      </c>
      <c r="O221" s="32">
        <f>SUMIFS(Sheet1!$F$5:$F$28252,Sheet1!$I$5:$I$28252,$B221,Sheet1!$L$5:$L$28252,$A221,Sheet1!$D$5:$D$28252,"京东",Sheet1!$E$5:$E$28252,"&lt;&gt;*调拨*")+SUMIFS(Sheet1!$F$5:$F$28252,Sheet1!$I$5:$I$28252,$B221,Sheet1!$L$5:$L$28252,$A221,Sheet1!$E$5:$E$28252,"*京东*",Sheet1!$D$5:$D$28252,"&lt;&gt;京东",Sheet1!$D$5:$D$28252,"&lt;&gt;内部转款",Sheet1!$D$5:$D$28252,"&lt;&gt;内部转账",Sheet1!$E$5:$E$28252,"&lt;&gt;*调拨*")</f>
        <v>0</v>
      </c>
      <c r="P221" s="32">
        <f>SUMIFS(Sheet1!$F$5:$F$28252,Sheet1!$I$5:$I$28252,$B221,Sheet1!$L$5:$L$28252,$A221,Sheet1!$D$5:$D$28252,"药机微信",Sheet1!$E$5:$E$28252,"&lt;&gt;*调拨*")+SUMIFS(Sheet1!$F$5:$F$28252,Sheet1!$I$5:$I$28252,$B221,Sheet1!$L$5:$L$28252,$A221,Sheet1!$E$5:$E$28252,"*药机微信*",Sheet1!$D$5:$D$28252,"&lt;&gt;药机微信",Sheet1!$D$5:$D$28252,"&lt;&gt;内部转款",Sheet1!$D$5:$D$28252,"&lt;&gt;内部转账",Sheet1!$E$5:$E$28252,"&lt;&gt;*调拨*")</f>
        <v>0</v>
      </c>
      <c r="Q221" s="32">
        <f>SUMIFS(Sheet1!$F$5:$F$28252,Sheet1!$I$5:$I$28252,$B221,Sheet1!$L$5:$L$28252,$A221,Sheet1!$D$5:$D$28252,"亲情卡",Sheet1!$E$5:$E$28252,"&lt;&gt;*调拨*")+SUMIFS(Sheet1!$F$5:$F$28252,Sheet1!$I$5:$I$28252,$B221,Sheet1!$L$5:$L$28252,$A221,Sheet1!$E$5:$E$28252,"*亲情卡*",Sheet1!$D$5:$D$28252,"&lt;&gt;亲情卡",Sheet1!$D$5:$D$28252,"&lt;&gt;内部转款",Sheet1!$D$5:$D$28252,"&lt;&gt;内部转账",Sheet1!$E$5:$E$28252,"&lt;&gt;*调拨*")</f>
        <v>0</v>
      </c>
      <c r="R221" s="32">
        <f>SUMIFS(Sheet1!$F$5:$F$28252,Sheet1!$I$5:$I$28252,$B221,Sheet1!$L$5:$L$28252,$A221,Sheet1!$D$5:$D$28252,"优惠券",Sheet1!$E$5:$E$28252,"&lt;&gt;*调拨*")+SUMIFS(Sheet1!$F$5:$F$28252,Sheet1!$I$5:$I$28252,$B221,Sheet1!$L$5:$L$28252,$A221,Sheet1!$E$5:$E$28252,"*优惠券*",Sheet1!$D$5:$D$28252,"&lt;&gt;优惠券",Sheet1!$D$5:$D$28252,"&lt;&gt;内部转款",Sheet1!$D$5:$D$28252,"&lt;&gt;内部转账",Sheet1!$E$5:$E$28252,"&lt;&gt;*调拨*")</f>
        <v>0</v>
      </c>
      <c r="S221" s="32">
        <f>SUMIFS(Sheet1!$F$5:$F$28252,Sheet1!$I$5:$I$28252,$B221,Sheet1!$L$5:$L$28252,$A221,Sheet1!$D$5:$D$28252,"代金券",Sheet1!$E$5:$E$28252,"&lt;&gt;*调拨*")+SUMIFS(Sheet1!$F$5:$F$28252,Sheet1!$I$5:$I$28252,$B221,Sheet1!$L$5:$L$28252,$A221,Sheet1!$E$5:$E$28252,"*代金券*",Sheet1!$D$5:$D$28252,"&lt;&gt;代金券",Sheet1!$D$5:$D$28252,"&lt;&gt;内部转款",Sheet1!$D$5:$D$28252,"&lt;&gt;内部转账",Sheet1!$E$5:$E$28252,"&lt;&gt;*调拨*")</f>
        <v>0</v>
      </c>
      <c r="T221" s="32">
        <f>SUMIFS(Sheet1!$F$5:$F$28252,Sheet1!$I$5:$I$28252,$B221,Sheet1!$L$5:$L$28252,$A221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221,Sheet1!$L$5:$L$28252,$A221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221,Sheet1!$L$5:$L$28252,$A221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221,Sheet1!$L$5:$L$28252,$A221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1" s="32">
        <f>SUMIFS(Sheet1!$F$5:$F$28252,Sheet1!$I$5:$I$28252,$B221,Sheet1!$L$5:$L$28252,$A221,Sheet1!$E$5:$E$28252,"*调拨*")</f>
        <v>0</v>
      </c>
      <c r="V221" s="32">
        <f>SUMIFS(Sheet1!$F$5:$F$28252,Sheet1!$I$5:$I$28252,$B221,Sheet1!$L$5:$L$28252,$A221,Sheet1!$D$5:$D$28252,"储值",Sheet1!$E$5:$E$28252,"&lt;&gt;*调拨*")+SUMIFS(Sheet1!$F$5:$F$28252,Sheet1!$I$5:$I$28252,$B221,Sheet1!$L$5:$L$28252,$A221,Sheet1!$E$5:$E$28252,"*储值*",Sheet1!$D$5:$D$28252,"&lt;&gt;储值",Sheet1!$D$5:$D$28252,"&lt;&gt;内部转款",Sheet1!$D$5:$D$28252,"&lt;&gt;内部转账",Sheet1!$E$5:$E$28252,"&lt;&gt;*调拨*")</f>
        <v>0</v>
      </c>
      <c r="W221" s="32">
        <f>SUMIFS(Sheet1!$F$5:$F$28252,Sheet1!$I$5:$I$28252,$B221,Sheet1!$L$5:$L$28252,$A221,Sheet1!$D$5:$D$28252,"效期",Sheet1!$E$5:$E$28252,"&lt;&gt;*调拨*")+SUMIFS(Sheet1!$F$5:$F$28252,Sheet1!$I$5:$I$28252,$B221,Sheet1!$L$5:$L$28252,$A221,Sheet1!$E$5:$E$28252,"*效期*",Sheet1!$D$5:$D$28252,"&lt;&gt;效期",Sheet1!$D$5:$D$28252,"&lt;&gt;内部转款",Sheet1!$D$5:$D$28252,"&lt;&gt;内部转账",Sheet1!$E$5:$E$28252,"&lt;&gt;*调拨*")</f>
        <v>0</v>
      </c>
      <c r="X221" s="32">
        <f>SUMIFS(Sheet1!$F$5:$F$28252,Sheet1!$I$5:$I$28252,$B221,Sheet1!$L$5:$L$28252,$A221,Sheet1!$D$5:$D$28252,"内部转款",Sheet1!$E$5:$E$28252,"&lt;&gt;*调拨*")+SUMIFS(Sheet1!$F$5:$F$28252,Sheet1!$I$5:$I$28252,$B221,Sheet1!$L$5:$L$28252,$A221,Sheet1!$D$5:$D$28252,"内部转账",Sheet1!$E$5:$E$28252,"&lt;&gt;*调拨*")</f>
        <v>0</v>
      </c>
      <c r="Y221" s="32">
        <f t="shared" si="16"/>
        <v>0</v>
      </c>
      <c r="Z221" s="32">
        <f>SUMIFS(Sheet1!$F$5:$F$28252,Sheet1!$I$5:$I$28252,$B221,Sheet1!$L$5:$L$28252,$A221)</f>
        <v>47370.39</v>
      </c>
      <c r="AA221" s="32">
        <f>SUMIFS(Sheet1!$G$5:$G$28252,Sheet1!$I$5:$I$28252,$B221,Sheet1!$L$5:$L$28252,$A221,Sheet1!$D$5:$D$28252,"工资",Sheet1!$E$5:$E$28252,"&lt;&gt;*调拨*")+SUMIFS(Sheet1!$G$5:$G$28252,Sheet1!$I$5:$I$28252,$B221,Sheet1!$L$5:$L$28252,$A221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1" s="32">
        <f>SUMIFS(Sheet1!$G$5:$G$28252,Sheet1!$I$5:$I$28252,$B221,Sheet1!$L$5:$L$28252,$A221,Sheet1!$D$5:$D$28252,"水费",Sheet1!$E$5:$E$28252,"&lt;&gt;*调拨*")+SUMIFS(Sheet1!$G$5:$G$28252,Sheet1!$I$5:$I$28252,$B221,Sheet1!$L$5:$L$28252,$A221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1" s="32">
        <f>SUMIFS(Sheet1!$G$5:$G$28252,Sheet1!$I$5:$I$28252,$B221,Sheet1!$L$5:$L$28252,$A221,Sheet1!$D$5:$D$28252,"电费",Sheet1!$E$5:$E$28252,"&lt;&gt;*调拨*")+SUMIFS(Sheet1!$G$5:$G$28252,Sheet1!$I$5:$I$28252,$B221,Sheet1!$L$5:$L$28252,$A221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1" s="32">
        <f>SUMIFS(Sheet1!$G$5:$G$28252,Sheet1!$I$5:$I$28252,$B221,Sheet1!$L$5:$L$28252,$A221,Sheet1!$D$5:$D$28252,"宽带费",Sheet1!$E$5:$E$28252,"&lt;&gt;*调拨*")+SUMIFS(Sheet1!$G$5:$G$28252,Sheet1!$I$5:$I$28252,$B221,Sheet1!$L$5:$L$28252,$A221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1" s="32">
        <f>SUMIFS(Sheet1!$G$5:$G$28252,Sheet1!$I$5:$I$28252,$B221,Sheet1!$L$5:$L$28252,$A221,Sheet1!$D$5:$D$28252,"办公费",Sheet1!$E$5:$E$28252,"&lt;&gt;*调拨*")+SUMIFS(Sheet1!$G$5:$G$28252,Sheet1!$I$5:$I$28252,$B221,Sheet1!$L$5:$L$28252,$A221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1" s="32">
        <f>SUMIFS(Sheet1!$G$5:$G$28252,Sheet1!$I$5:$I$28252,$B221,Sheet1!$L$5:$L$28252,$A221,Sheet1!$D$5:$D$28252,"话费",Sheet1!$E$5:$E$28252,"&lt;&gt;*调拨*")+SUMIFS(Sheet1!$G$5:$G$28252,Sheet1!$I$5:$I$28252,$B221,Sheet1!$L$5:$L$28252,$A221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1" s="32">
        <f>SUMIFS(Sheet1!$G$5:$G$28252,Sheet1!$I$5:$I$28252,$B221,Sheet1!$L$5:$L$28252,$A221,Sheet1!$D$5:$D$28252,"房租",Sheet1!$E$5:$E$28252,"&lt;&gt;*调拨*")+SUMIFS(Sheet1!$G$5:$G$28252,Sheet1!$I$5:$I$28252,$B221,Sheet1!$L$5:$L$28252,$A221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21" s="32">
        <f>SUMIFS(Sheet1!$G$5:$G$28252,Sheet1!$I$5:$I$28252,$B221,Sheet1!$L$5:$L$28252,$A221,Sheet1!$E$5:$E$28252,"*调拨*")</f>
        <v>0</v>
      </c>
      <c r="AI221" s="32">
        <f>SUMIFS(Sheet1!$G$5:$G$28252,Sheet1!$I$5:$I$28252,$B221,Sheet1!$L$5:$L$28252,$A221,Sheet1!$D$5:$D$28252,"内部转款",Sheet1!$E$5:$E$28252,"&lt;&gt;*调拨*")+SUMIFS(Sheet1!$G$5:$G$28252,Sheet1!$I$5:$I$28252,$B221,Sheet1!$L$5:$L$28252,$A221,Sheet1!$D$5:$D$28252,"内部转账",Sheet1!$E$5:$E$28252,"&lt;&gt;*调拨*")</f>
        <v>0</v>
      </c>
      <c r="AJ221" s="32">
        <f t="shared" si="17"/>
        <v>4450.13</v>
      </c>
      <c r="AK221" s="32">
        <f>SUMIFS(Sheet1!$G$5:$G$28252,Sheet1!$I$5:$I$28252,$B221,Sheet1!$L$5:$L$28252,$A221)</f>
        <v>4450.13</v>
      </c>
      <c r="AL221" s="32">
        <f t="shared" si="18"/>
        <v>42920.26</v>
      </c>
    </row>
    <row r="222" ht="16.5" spans="1:38">
      <c r="A222" s="30">
        <v>202604</v>
      </c>
      <c r="B222" s="31" t="s">
        <v>233</v>
      </c>
      <c r="C222" s="32">
        <f>SUMIFS(Sheet1!$F$5:$F$28252,Sheet1!$I$5:$I$28252,$B222,Sheet1!$L$5:$L$28252,$A222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6106.41</v>
      </c>
      <c r="D222" s="32">
        <f>SUMIFS(Sheet1!$F$5:$F$28252,Sheet1!$I$5:$I$28252,$B222,Sheet1!$L$5:$L$28252,$A222,Sheet1!$D$5:$D$28252,"医保即时拨付",Sheet1!$E$5:$E$28252,"&lt;&gt;*调拨*")+SUMIFS(Sheet1!$F$5:$F$28252,Sheet1!$I$5:$I$28252,$B222,Sheet1!$L$5:$L$28252,$A222,Sheet1!$E$5:$E$28252,"*医保即时拨付*",Sheet1!$D$5:$D$28252,"&lt;&gt;医保即时拨付",Sheet1!$D$5:$D$28252,"&lt;&gt;内部转款",Sheet1!$D$5:$D$28252,"&lt;&gt;内部转账",Sheet1!$E$5:$E$28252,"&lt;&gt;*调拨*")</f>
        <v>0</v>
      </c>
      <c r="E222" s="32">
        <f>SUMIFS(Sheet1!$F$5:$F$28252,Sheet1!$I$5:$I$28252,$B222,Sheet1!$L$5:$L$28252,$A222,Sheet1!$D$5:$D$28252,"医保",Sheet1!$E$5:$E$28252,"&lt;&gt;*调拨*",Sheet1!$E$5:$E$28252,"&lt;&gt;*医保即时拨付*")+SUMIFS(Sheet1!$F$5:$F$28252,Sheet1!$I$5:$I$28252,$B222,Sheet1!$L$5:$L$28252,$A222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22" s="32">
        <f>SUMIFS(Sheet1!$F$5:$F$28252,Sheet1!$I$5:$I$28252,$B222,Sheet1!$L$5:$L$28252,$A222,Sheet1!$D$5:$D$28252,"聚合",Sheet1!$E$5:$E$28252,"&lt;&gt;*调拨*")+SUMIFS(Sheet1!$F$5:$F$28252,Sheet1!$I$5:$I$28252,$B222,Sheet1!$L$5:$L$28252,$A222,Sheet1!$E$5:$E$28252,"*聚合*",Sheet1!$D$5:$D$28252,"&lt;&gt;聚合",Sheet1!$D$5:$D$28252,"&lt;&gt;内部转款",Sheet1!$D$5:$D$28252,"&lt;&gt;内部转账",Sheet1!$E$5:$E$28252,"&lt;&gt;*调拨*")</f>
        <v>24423.66</v>
      </c>
      <c r="G222" s="32">
        <f>SUMIFS(Sheet1!$F$5:$F$28252,Sheet1!$I$5:$I$28252,$B222,Sheet1!$L$5:$L$28252,$A222,Sheet1!$D$5:$D$28252,"24小时微信",Sheet1!$E$5:$E$28252,"&lt;&gt;*调拨*")+SUMIFS(Sheet1!$F$5:$F$28252,Sheet1!$I$5:$I$28252,$B222,Sheet1!$L$5:$L$28252,$A222,Sheet1!$E$5:$E$28252,"*24小时微信*",Sheet1!$D$5:$D$28252,"&lt;&gt;24小时微信",Sheet1!$D$5:$D$28252,"&lt;&gt;内部转款",Sheet1!$D$5:$D$28252,"&lt;&gt;内部转账",Sheet1!$E$5:$E$28252,"&lt;&gt;*调拨*")</f>
        <v>0</v>
      </c>
      <c r="H222" s="32">
        <f>SUMIFS(Sheet1!$F$5:$F$28252,Sheet1!$I$5:$I$28252,$B222,Sheet1!$L$5:$L$28252,$A222,Sheet1!$D$5:$D$28252,"美团",Sheet1!$E$5:$E$28252,"&lt;&gt;*调拨*")+SUMIFS(Sheet1!$F$5:$F$28252,Sheet1!$I$5:$I$28252,$B222,Sheet1!$L$5:$L$28252,$A222,Sheet1!$E$5:$E$28252,"*美团*",Sheet1!$D$5:$D$28252,"&lt;&gt;美团",Sheet1!$D$5:$D$28252,"&lt;&gt;内部转款",Sheet1!$D$5:$D$28252,"&lt;&gt;内部转账",Sheet1!$E$5:$E$28252,"&lt;&gt;*调拨*")</f>
        <v>134.75</v>
      </c>
      <c r="I222" s="32">
        <f>SUMIFS(Sheet1!$F$5:$F$28252,Sheet1!$I$5:$I$28252,$B222,Sheet1!$L$5:$L$28252,$A222,Sheet1!$D$5:$D$28252,"饿了么",Sheet1!$E$5:$E$28252,"&lt;&gt;*调拨*")+SUMIFS(Sheet1!$F$5:$F$28252,Sheet1!$I$5:$I$28252,$B222,Sheet1!$L$5:$L$28252,$A222,Sheet1!$E$5:$E$28252,"*饿了么*",Sheet1!$D$5:$D$28252,"&lt;&gt;饿了么",Sheet1!$D$5:$D$28252,"&lt;&gt;内部转款",Sheet1!$D$5:$D$28252,"&lt;&gt;内部转账",Sheet1!$E$5:$E$28252,"&lt;&gt;*调拨*")</f>
        <v>0</v>
      </c>
      <c r="J222" s="32">
        <f>SUMIFS(Sheet1!$F$5:$F$28252,Sheet1!$I$5:$I$28252,$B222,Sheet1!$L$5:$L$28252,$A222,Sheet1!$D$5:$D$28252,"健E卡",Sheet1!$E$5:$E$28252,"&lt;&gt;*调拨*")+SUMIFS(Sheet1!$F$5:$F$28252,Sheet1!$I$5:$I$28252,$B222,Sheet1!$L$5:$L$28252,$A222,Sheet1!$E$5:$E$28252,"*健E卡*",Sheet1!$D$5:$D$28252,"&lt;&gt;健E卡",Sheet1!$D$5:$D$28252,"&lt;&gt;内部转款",Sheet1!$D$5:$D$28252,"&lt;&gt;内部转账",Sheet1!$E$5:$E$28252,"&lt;&gt;*调拨*")</f>
        <v>0</v>
      </c>
      <c r="K222" s="32">
        <f>SUMIFS(Sheet1!$F$5:$F$28252,Sheet1!$I$5:$I$28252,$B222,Sheet1!$L$5:$L$28252,$A222,Sheet1!$D$5:$D$28252,"抖音",Sheet1!$E$5:$E$28252,"&lt;&gt;*调拨*")+SUMIFS(Sheet1!$F$5:$F$28252,Sheet1!$I$5:$I$28252,$B222,Sheet1!$L$5:$L$28252,$A222,Sheet1!$E$5:$E$28252,"*抖音*",Sheet1!$D$5:$D$28252,"&lt;&gt;抖音",Sheet1!$D$5:$D$28252,"&lt;&gt;内部转款",Sheet1!$D$5:$D$28252,"&lt;&gt;内部转账",Sheet1!$E$5:$E$28252,"&lt;&gt;*调拨*")</f>
        <v>0</v>
      </c>
      <c r="L222" s="32">
        <f>SUMIFS(Sheet1!$F$5:$F$28252,Sheet1!$I$5:$I$28252,$B222,Sheet1!$L$5:$L$28252,$A222,Sheet1!$D$5:$D$28252,"医卡通",Sheet1!$E$5:$E$28252,"&lt;&gt;*调拨*")+SUMIFS(Sheet1!$F$5:$F$28252,Sheet1!$I$5:$I$28252,$B222,Sheet1!$L$5:$L$28252,$A222,Sheet1!$E$5:$E$28252,"*医卡通*",Sheet1!$D$5:$D$28252,"&lt;&gt;医卡通",Sheet1!$D$5:$D$28252,"&lt;&gt;内部转款",Sheet1!$D$5:$D$28252,"&lt;&gt;内部转账",Sheet1!$E$5:$E$28252,"&lt;&gt;*调拨*")</f>
        <v>0</v>
      </c>
      <c r="M222" s="32">
        <f>SUMIFS(Sheet1!$F$5:$F$28252,Sheet1!$I$5:$I$28252,$B222,Sheet1!$L$5:$L$28252,$A222,Sheet1!$D$5:$D$28252,"企健网",Sheet1!$E$5:$E$28252,"&lt;&gt;*调拨*")+SUMIFS(Sheet1!$F$5:$F$28252,Sheet1!$I$5:$I$28252,$B222,Sheet1!$L$5:$L$28252,$A222,Sheet1!$E$5:$E$28252,"*企健网*",Sheet1!$D$5:$D$28252,"&lt;&gt;企健网",Sheet1!$D$5:$D$28252,"&lt;&gt;内部转款",Sheet1!$D$5:$D$28252,"&lt;&gt;内部转账",Sheet1!$E$5:$E$28252,"&lt;&gt;*调拨*")</f>
        <v>0</v>
      </c>
      <c r="N222" s="32">
        <f>SUMIFS(Sheet1!$F$5:$F$28252,Sheet1!$I$5:$I$28252,$B222,Sheet1!$L$5:$L$28252,$A222,Sheet1!$D$5:$D$28252,"银联",Sheet1!$E$5:$E$28252,"&lt;&gt;*调拨*")+SUMIFS(Sheet1!$F$5:$F$28252,Sheet1!$I$5:$I$28252,$B222,Sheet1!$L$5:$L$28252,$A222,Sheet1!$E$5:$E$28252,"*银联*",Sheet1!$D$5:$D$28252,"&lt;&gt;银联",Sheet1!$D$5:$D$28252,"&lt;&gt;内部转款",Sheet1!$D$5:$D$28252,"&lt;&gt;内部转账",Sheet1!$E$5:$E$28252,"&lt;&gt;*调拨*")</f>
        <v>0</v>
      </c>
      <c r="O222" s="32">
        <f>SUMIFS(Sheet1!$F$5:$F$28252,Sheet1!$I$5:$I$28252,$B222,Sheet1!$L$5:$L$28252,$A222,Sheet1!$D$5:$D$28252,"京东",Sheet1!$E$5:$E$28252,"&lt;&gt;*调拨*")+SUMIFS(Sheet1!$F$5:$F$28252,Sheet1!$I$5:$I$28252,$B222,Sheet1!$L$5:$L$28252,$A222,Sheet1!$E$5:$E$28252,"*京东*",Sheet1!$D$5:$D$28252,"&lt;&gt;京东",Sheet1!$D$5:$D$28252,"&lt;&gt;内部转款",Sheet1!$D$5:$D$28252,"&lt;&gt;内部转账",Sheet1!$E$5:$E$28252,"&lt;&gt;*调拨*")</f>
        <v>0</v>
      </c>
      <c r="P222" s="32">
        <f>SUMIFS(Sheet1!$F$5:$F$28252,Sheet1!$I$5:$I$28252,$B222,Sheet1!$L$5:$L$28252,$A222,Sheet1!$D$5:$D$28252,"药机微信",Sheet1!$E$5:$E$28252,"&lt;&gt;*调拨*")+SUMIFS(Sheet1!$F$5:$F$28252,Sheet1!$I$5:$I$28252,$B222,Sheet1!$L$5:$L$28252,$A222,Sheet1!$E$5:$E$28252,"*药机微信*",Sheet1!$D$5:$D$28252,"&lt;&gt;药机微信",Sheet1!$D$5:$D$28252,"&lt;&gt;内部转款",Sheet1!$D$5:$D$28252,"&lt;&gt;内部转账",Sheet1!$E$5:$E$28252,"&lt;&gt;*调拨*")</f>
        <v>0</v>
      </c>
      <c r="Q222" s="32">
        <f>SUMIFS(Sheet1!$F$5:$F$28252,Sheet1!$I$5:$I$28252,$B222,Sheet1!$L$5:$L$28252,$A222,Sheet1!$D$5:$D$28252,"亲情卡",Sheet1!$E$5:$E$28252,"&lt;&gt;*调拨*")+SUMIFS(Sheet1!$F$5:$F$28252,Sheet1!$I$5:$I$28252,$B222,Sheet1!$L$5:$L$28252,$A222,Sheet1!$E$5:$E$28252,"*亲情卡*",Sheet1!$D$5:$D$28252,"&lt;&gt;亲情卡",Sheet1!$D$5:$D$28252,"&lt;&gt;内部转款",Sheet1!$D$5:$D$28252,"&lt;&gt;内部转账",Sheet1!$E$5:$E$28252,"&lt;&gt;*调拨*")</f>
        <v>0</v>
      </c>
      <c r="R222" s="32">
        <f>SUMIFS(Sheet1!$F$5:$F$28252,Sheet1!$I$5:$I$28252,$B222,Sheet1!$L$5:$L$28252,$A222,Sheet1!$D$5:$D$28252,"优惠券",Sheet1!$E$5:$E$28252,"&lt;&gt;*调拨*")+SUMIFS(Sheet1!$F$5:$F$28252,Sheet1!$I$5:$I$28252,$B222,Sheet1!$L$5:$L$28252,$A222,Sheet1!$E$5:$E$28252,"*优惠券*",Sheet1!$D$5:$D$28252,"&lt;&gt;优惠券",Sheet1!$D$5:$D$28252,"&lt;&gt;内部转款",Sheet1!$D$5:$D$28252,"&lt;&gt;内部转账",Sheet1!$E$5:$E$28252,"&lt;&gt;*调拨*")</f>
        <v>0</v>
      </c>
      <c r="S222" s="32">
        <f>SUMIFS(Sheet1!$F$5:$F$28252,Sheet1!$I$5:$I$28252,$B222,Sheet1!$L$5:$L$28252,$A222,Sheet1!$D$5:$D$28252,"代金券",Sheet1!$E$5:$E$28252,"&lt;&gt;*调拨*")+SUMIFS(Sheet1!$F$5:$F$28252,Sheet1!$I$5:$I$28252,$B222,Sheet1!$L$5:$L$28252,$A222,Sheet1!$E$5:$E$28252,"*代金券*",Sheet1!$D$5:$D$28252,"&lt;&gt;代金券",Sheet1!$D$5:$D$28252,"&lt;&gt;内部转款",Sheet1!$D$5:$D$28252,"&lt;&gt;内部转账",Sheet1!$E$5:$E$28252,"&lt;&gt;*调拨*")</f>
        <v>0</v>
      </c>
      <c r="T222" s="32">
        <f>SUMIFS(Sheet1!$F$5:$F$28252,Sheet1!$I$5:$I$28252,$B222,Sheet1!$L$5:$L$28252,$A222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222,Sheet1!$L$5:$L$28252,$A222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222,Sheet1!$L$5:$L$28252,$A222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222,Sheet1!$L$5:$L$28252,$A222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2" s="32">
        <f>SUMIFS(Sheet1!$F$5:$F$28252,Sheet1!$I$5:$I$28252,$B222,Sheet1!$L$5:$L$28252,$A222,Sheet1!$E$5:$E$28252,"*调拨*")</f>
        <v>0</v>
      </c>
      <c r="V222" s="32">
        <f>SUMIFS(Sheet1!$F$5:$F$28252,Sheet1!$I$5:$I$28252,$B222,Sheet1!$L$5:$L$28252,$A222,Sheet1!$D$5:$D$28252,"储值",Sheet1!$E$5:$E$28252,"&lt;&gt;*调拨*")+SUMIFS(Sheet1!$F$5:$F$28252,Sheet1!$I$5:$I$28252,$B222,Sheet1!$L$5:$L$28252,$A222,Sheet1!$E$5:$E$28252,"*储值*",Sheet1!$D$5:$D$28252,"&lt;&gt;储值",Sheet1!$D$5:$D$28252,"&lt;&gt;内部转款",Sheet1!$D$5:$D$28252,"&lt;&gt;内部转账",Sheet1!$E$5:$E$28252,"&lt;&gt;*调拨*")</f>
        <v>0</v>
      </c>
      <c r="W222" s="32">
        <f>SUMIFS(Sheet1!$F$5:$F$28252,Sheet1!$I$5:$I$28252,$B222,Sheet1!$L$5:$L$28252,$A222,Sheet1!$D$5:$D$28252,"效期",Sheet1!$E$5:$E$28252,"&lt;&gt;*调拨*")+SUMIFS(Sheet1!$F$5:$F$28252,Sheet1!$I$5:$I$28252,$B222,Sheet1!$L$5:$L$28252,$A222,Sheet1!$E$5:$E$28252,"*效期*",Sheet1!$D$5:$D$28252,"&lt;&gt;效期",Sheet1!$D$5:$D$28252,"&lt;&gt;内部转款",Sheet1!$D$5:$D$28252,"&lt;&gt;内部转账",Sheet1!$E$5:$E$28252,"&lt;&gt;*调拨*")</f>
        <v>0</v>
      </c>
      <c r="X222" s="32">
        <f>SUMIFS(Sheet1!$F$5:$F$28252,Sheet1!$I$5:$I$28252,$B222,Sheet1!$L$5:$L$28252,$A222,Sheet1!$D$5:$D$28252,"内部转款",Sheet1!$E$5:$E$28252,"&lt;&gt;*调拨*")+SUMIFS(Sheet1!$F$5:$F$28252,Sheet1!$I$5:$I$28252,$B222,Sheet1!$L$5:$L$28252,$A222,Sheet1!$D$5:$D$28252,"内部转账",Sheet1!$E$5:$E$28252,"&lt;&gt;*调拨*")</f>
        <v>0</v>
      </c>
      <c r="Y222" s="32">
        <f t="shared" si="16"/>
        <v>0</v>
      </c>
      <c r="Z222" s="32">
        <f>SUMIFS(Sheet1!$F$5:$F$28252,Sheet1!$I$5:$I$28252,$B222,Sheet1!$L$5:$L$28252,$A222)</f>
        <v>30664.82</v>
      </c>
      <c r="AA222" s="32">
        <f>SUMIFS(Sheet1!$G$5:$G$28252,Sheet1!$I$5:$I$28252,$B222,Sheet1!$L$5:$L$28252,$A222,Sheet1!$D$5:$D$28252,"工资",Sheet1!$E$5:$E$28252,"&lt;&gt;*调拨*")+SUMIFS(Sheet1!$G$5:$G$28252,Sheet1!$I$5:$I$28252,$B222,Sheet1!$L$5:$L$28252,$A222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2" s="32">
        <f>SUMIFS(Sheet1!$G$5:$G$28252,Sheet1!$I$5:$I$28252,$B222,Sheet1!$L$5:$L$28252,$A222,Sheet1!$D$5:$D$28252,"水费",Sheet1!$E$5:$E$28252,"&lt;&gt;*调拨*")+SUMIFS(Sheet1!$G$5:$G$28252,Sheet1!$I$5:$I$28252,$B222,Sheet1!$L$5:$L$28252,$A222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2" s="32">
        <f>SUMIFS(Sheet1!$G$5:$G$28252,Sheet1!$I$5:$I$28252,$B222,Sheet1!$L$5:$L$28252,$A222,Sheet1!$D$5:$D$28252,"电费",Sheet1!$E$5:$E$28252,"&lt;&gt;*调拨*")+SUMIFS(Sheet1!$G$5:$G$28252,Sheet1!$I$5:$I$28252,$B222,Sheet1!$L$5:$L$28252,$A222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2" s="32">
        <f>SUMIFS(Sheet1!$G$5:$G$28252,Sheet1!$I$5:$I$28252,$B222,Sheet1!$L$5:$L$28252,$A222,Sheet1!$D$5:$D$28252,"宽带费",Sheet1!$E$5:$E$28252,"&lt;&gt;*调拨*")+SUMIFS(Sheet1!$G$5:$G$28252,Sheet1!$I$5:$I$28252,$B222,Sheet1!$L$5:$L$28252,$A222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2" s="32">
        <f>SUMIFS(Sheet1!$G$5:$G$28252,Sheet1!$I$5:$I$28252,$B222,Sheet1!$L$5:$L$28252,$A222,Sheet1!$D$5:$D$28252,"办公费",Sheet1!$E$5:$E$28252,"&lt;&gt;*调拨*")+SUMIFS(Sheet1!$G$5:$G$28252,Sheet1!$I$5:$I$28252,$B222,Sheet1!$L$5:$L$28252,$A222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2" s="32">
        <f>SUMIFS(Sheet1!$G$5:$G$28252,Sheet1!$I$5:$I$28252,$B222,Sheet1!$L$5:$L$28252,$A222,Sheet1!$D$5:$D$28252,"话费",Sheet1!$E$5:$E$28252,"&lt;&gt;*调拨*")+SUMIFS(Sheet1!$G$5:$G$28252,Sheet1!$I$5:$I$28252,$B222,Sheet1!$L$5:$L$28252,$A222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2" s="32">
        <f>SUMIFS(Sheet1!$G$5:$G$28252,Sheet1!$I$5:$I$28252,$B222,Sheet1!$L$5:$L$28252,$A222,Sheet1!$D$5:$D$28252,"房租",Sheet1!$E$5:$E$28252,"&lt;&gt;*调拨*")+SUMIFS(Sheet1!$G$5:$G$28252,Sheet1!$I$5:$I$28252,$B222,Sheet1!$L$5:$L$28252,$A222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22" s="32">
        <f>SUMIFS(Sheet1!$G$5:$G$28252,Sheet1!$I$5:$I$28252,$B222,Sheet1!$L$5:$L$28252,$A222,Sheet1!$E$5:$E$28252,"*调拨*")</f>
        <v>0</v>
      </c>
      <c r="AI222" s="32">
        <f>SUMIFS(Sheet1!$G$5:$G$28252,Sheet1!$I$5:$I$28252,$B222,Sheet1!$L$5:$L$28252,$A222,Sheet1!$D$5:$D$28252,"内部转款",Sheet1!$E$5:$E$28252,"&lt;&gt;*调拨*")+SUMIFS(Sheet1!$G$5:$G$28252,Sheet1!$I$5:$I$28252,$B222,Sheet1!$L$5:$L$28252,$A222,Sheet1!$D$5:$D$28252,"内部转账",Sheet1!$E$5:$E$28252,"&lt;&gt;*调拨*")</f>
        <v>0</v>
      </c>
      <c r="AJ222" s="32">
        <f t="shared" si="17"/>
        <v>6422.04</v>
      </c>
      <c r="AK222" s="32">
        <f>SUMIFS(Sheet1!$G$5:$G$28252,Sheet1!$I$5:$I$28252,$B222,Sheet1!$L$5:$L$28252,$A222)</f>
        <v>6422.04</v>
      </c>
      <c r="AL222" s="32">
        <f t="shared" si="18"/>
        <v>24242.78</v>
      </c>
    </row>
    <row r="223" ht="16.5" spans="1:38">
      <c r="A223" s="30">
        <v>202604</v>
      </c>
      <c r="B223" s="31" t="s">
        <v>114</v>
      </c>
      <c r="C223" s="32">
        <f>SUMIFS(Sheet1!$F$5:$F$28252,Sheet1!$I$5:$I$28252,$B223,Sheet1!$L$5:$L$28252,$A223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49292.11</v>
      </c>
      <c r="D223" s="32">
        <f>SUMIFS(Sheet1!$F$5:$F$28252,Sheet1!$I$5:$I$28252,$B223,Sheet1!$L$5:$L$28252,$A223,Sheet1!$D$5:$D$28252,"医保即时拨付",Sheet1!$E$5:$E$28252,"&lt;&gt;*调拨*")+SUMIFS(Sheet1!$F$5:$F$28252,Sheet1!$I$5:$I$28252,$B223,Sheet1!$L$5:$L$28252,$A223,Sheet1!$E$5:$E$28252,"*医保即时拨付*",Sheet1!$D$5:$D$28252,"&lt;&gt;医保即时拨付",Sheet1!$D$5:$D$28252,"&lt;&gt;内部转款",Sheet1!$D$5:$D$28252,"&lt;&gt;内部转账",Sheet1!$E$5:$E$28252,"&lt;&gt;*调拨*")</f>
        <v>0</v>
      </c>
      <c r="E223" s="32">
        <f>SUMIFS(Sheet1!$F$5:$F$28252,Sheet1!$I$5:$I$28252,$B223,Sheet1!$L$5:$L$28252,$A223,Sheet1!$D$5:$D$28252,"医保",Sheet1!$E$5:$E$28252,"&lt;&gt;*调拨*",Sheet1!$E$5:$E$28252,"&lt;&gt;*医保即时拨付*")+SUMIFS(Sheet1!$F$5:$F$28252,Sheet1!$I$5:$I$28252,$B223,Sheet1!$L$5:$L$28252,$A223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23" s="32">
        <f>SUMIFS(Sheet1!$F$5:$F$28252,Sheet1!$I$5:$I$28252,$B223,Sheet1!$L$5:$L$28252,$A223,Sheet1!$D$5:$D$28252,"聚合",Sheet1!$E$5:$E$28252,"&lt;&gt;*调拨*")+SUMIFS(Sheet1!$F$5:$F$28252,Sheet1!$I$5:$I$28252,$B223,Sheet1!$L$5:$L$28252,$A223,Sheet1!$E$5:$E$28252,"*聚合*",Sheet1!$D$5:$D$28252,"&lt;&gt;聚合",Sheet1!$D$5:$D$28252,"&lt;&gt;内部转款",Sheet1!$D$5:$D$28252,"&lt;&gt;内部转账",Sheet1!$E$5:$E$28252,"&lt;&gt;*调拨*")</f>
        <v>23163.21</v>
      </c>
      <c r="G223" s="32">
        <f>SUMIFS(Sheet1!$F$5:$F$28252,Sheet1!$I$5:$I$28252,$B223,Sheet1!$L$5:$L$28252,$A223,Sheet1!$D$5:$D$28252,"24小时微信",Sheet1!$E$5:$E$28252,"&lt;&gt;*调拨*")+SUMIFS(Sheet1!$F$5:$F$28252,Sheet1!$I$5:$I$28252,$B223,Sheet1!$L$5:$L$28252,$A223,Sheet1!$E$5:$E$28252,"*24小时微信*",Sheet1!$D$5:$D$28252,"&lt;&gt;24小时微信",Sheet1!$D$5:$D$28252,"&lt;&gt;内部转款",Sheet1!$D$5:$D$28252,"&lt;&gt;内部转账",Sheet1!$E$5:$E$28252,"&lt;&gt;*调拨*")</f>
        <v>1715.67</v>
      </c>
      <c r="H223" s="32">
        <f>SUMIFS(Sheet1!$F$5:$F$28252,Sheet1!$I$5:$I$28252,$B223,Sheet1!$L$5:$L$28252,$A223,Sheet1!$D$5:$D$28252,"美团",Sheet1!$E$5:$E$28252,"&lt;&gt;*调拨*")+SUMIFS(Sheet1!$F$5:$F$28252,Sheet1!$I$5:$I$28252,$B223,Sheet1!$L$5:$L$28252,$A223,Sheet1!$E$5:$E$28252,"*美团*",Sheet1!$D$5:$D$28252,"&lt;&gt;美团",Sheet1!$D$5:$D$28252,"&lt;&gt;内部转款",Sheet1!$D$5:$D$28252,"&lt;&gt;内部转账",Sheet1!$E$5:$E$28252,"&lt;&gt;*调拨*")</f>
        <v>585.61</v>
      </c>
      <c r="I223" s="32">
        <f>SUMIFS(Sheet1!$F$5:$F$28252,Sheet1!$I$5:$I$28252,$B223,Sheet1!$L$5:$L$28252,$A223,Sheet1!$D$5:$D$28252,"饿了么",Sheet1!$E$5:$E$28252,"&lt;&gt;*调拨*")+SUMIFS(Sheet1!$F$5:$F$28252,Sheet1!$I$5:$I$28252,$B223,Sheet1!$L$5:$L$28252,$A223,Sheet1!$E$5:$E$28252,"*饿了么*",Sheet1!$D$5:$D$28252,"&lt;&gt;饿了么",Sheet1!$D$5:$D$28252,"&lt;&gt;内部转款",Sheet1!$D$5:$D$28252,"&lt;&gt;内部转账",Sheet1!$E$5:$E$28252,"&lt;&gt;*调拨*")</f>
        <v>0</v>
      </c>
      <c r="J223" s="32">
        <f>SUMIFS(Sheet1!$F$5:$F$28252,Sheet1!$I$5:$I$28252,$B223,Sheet1!$L$5:$L$28252,$A223,Sheet1!$D$5:$D$28252,"健E卡",Sheet1!$E$5:$E$28252,"&lt;&gt;*调拨*")+SUMIFS(Sheet1!$F$5:$F$28252,Sheet1!$I$5:$I$28252,$B223,Sheet1!$L$5:$L$28252,$A223,Sheet1!$E$5:$E$28252,"*健E卡*",Sheet1!$D$5:$D$28252,"&lt;&gt;健E卡",Sheet1!$D$5:$D$28252,"&lt;&gt;内部转款",Sheet1!$D$5:$D$28252,"&lt;&gt;内部转账",Sheet1!$E$5:$E$28252,"&lt;&gt;*调拨*")</f>
        <v>49719.66</v>
      </c>
      <c r="K223" s="32">
        <f>SUMIFS(Sheet1!$F$5:$F$28252,Sheet1!$I$5:$I$28252,$B223,Sheet1!$L$5:$L$28252,$A223,Sheet1!$D$5:$D$28252,"抖音",Sheet1!$E$5:$E$28252,"&lt;&gt;*调拨*")+SUMIFS(Sheet1!$F$5:$F$28252,Sheet1!$I$5:$I$28252,$B223,Sheet1!$L$5:$L$28252,$A223,Sheet1!$E$5:$E$28252,"*抖音*",Sheet1!$D$5:$D$28252,"&lt;&gt;抖音",Sheet1!$D$5:$D$28252,"&lt;&gt;内部转款",Sheet1!$D$5:$D$28252,"&lt;&gt;内部转账",Sheet1!$E$5:$E$28252,"&lt;&gt;*调拨*")</f>
        <v>0</v>
      </c>
      <c r="L223" s="32">
        <f>SUMIFS(Sheet1!$F$5:$F$28252,Sheet1!$I$5:$I$28252,$B223,Sheet1!$L$5:$L$28252,$A223,Sheet1!$D$5:$D$28252,"医卡通",Sheet1!$E$5:$E$28252,"&lt;&gt;*调拨*")+SUMIFS(Sheet1!$F$5:$F$28252,Sheet1!$I$5:$I$28252,$B223,Sheet1!$L$5:$L$28252,$A223,Sheet1!$E$5:$E$28252,"*医卡通*",Sheet1!$D$5:$D$28252,"&lt;&gt;医卡通",Sheet1!$D$5:$D$28252,"&lt;&gt;内部转款",Sheet1!$D$5:$D$28252,"&lt;&gt;内部转账",Sheet1!$E$5:$E$28252,"&lt;&gt;*调拨*")</f>
        <v>0</v>
      </c>
      <c r="M223" s="32">
        <f>SUMIFS(Sheet1!$F$5:$F$28252,Sheet1!$I$5:$I$28252,$B223,Sheet1!$L$5:$L$28252,$A223,Sheet1!$D$5:$D$28252,"企健网",Sheet1!$E$5:$E$28252,"&lt;&gt;*调拨*")+SUMIFS(Sheet1!$F$5:$F$28252,Sheet1!$I$5:$I$28252,$B223,Sheet1!$L$5:$L$28252,$A223,Sheet1!$E$5:$E$28252,"*企健网*",Sheet1!$D$5:$D$28252,"&lt;&gt;企健网",Sheet1!$D$5:$D$28252,"&lt;&gt;内部转款",Sheet1!$D$5:$D$28252,"&lt;&gt;内部转账",Sheet1!$E$5:$E$28252,"&lt;&gt;*调拨*")</f>
        <v>0</v>
      </c>
      <c r="N223" s="32">
        <f>SUMIFS(Sheet1!$F$5:$F$28252,Sheet1!$I$5:$I$28252,$B223,Sheet1!$L$5:$L$28252,$A223,Sheet1!$D$5:$D$28252,"银联",Sheet1!$E$5:$E$28252,"&lt;&gt;*调拨*")+SUMIFS(Sheet1!$F$5:$F$28252,Sheet1!$I$5:$I$28252,$B223,Sheet1!$L$5:$L$28252,$A223,Sheet1!$E$5:$E$28252,"*银联*",Sheet1!$D$5:$D$28252,"&lt;&gt;银联",Sheet1!$D$5:$D$28252,"&lt;&gt;内部转款",Sheet1!$D$5:$D$28252,"&lt;&gt;内部转账",Sheet1!$E$5:$E$28252,"&lt;&gt;*调拨*")</f>
        <v>0</v>
      </c>
      <c r="O223" s="32">
        <f>SUMIFS(Sheet1!$F$5:$F$28252,Sheet1!$I$5:$I$28252,$B223,Sheet1!$L$5:$L$28252,$A223,Sheet1!$D$5:$D$28252,"京东",Sheet1!$E$5:$E$28252,"&lt;&gt;*调拨*")+SUMIFS(Sheet1!$F$5:$F$28252,Sheet1!$I$5:$I$28252,$B223,Sheet1!$L$5:$L$28252,$A223,Sheet1!$E$5:$E$28252,"*京东*",Sheet1!$D$5:$D$28252,"&lt;&gt;京东",Sheet1!$D$5:$D$28252,"&lt;&gt;内部转款",Sheet1!$D$5:$D$28252,"&lt;&gt;内部转账",Sheet1!$E$5:$E$28252,"&lt;&gt;*调拨*")</f>
        <v>0</v>
      </c>
      <c r="P223" s="32">
        <f>SUMIFS(Sheet1!$F$5:$F$28252,Sheet1!$I$5:$I$28252,$B223,Sheet1!$L$5:$L$28252,$A223,Sheet1!$D$5:$D$28252,"药机微信",Sheet1!$E$5:$E$28252,"&lt;&gt;*调拨*")+SUMIFS(Sheet1!$F$5:$F$28252,Sheet1!$I$5:$I$28252,$B223,Sheet1!$L$5:$L$28252,$A223,Sheet1!$E$5:$E$28252,"*药机微信*",Sheet1!$D$5:$D$28252,"&lt;&gt;药机微信",Sheet1!$D$5:$D$28252,"&lt;&gt;内部转款",Sheet1!$D$5:$D$28252,"&lt;&gt;内部转账",Sheet1!$E$5:$E$28252,"&lt;&gt;*调拨*")</f>
        <v>0</v>
      </c>
      <c r="Q223" s="32">
        <f>SUMIFS(Sheet1!$F$5:$F$28252,Sheet1!$I$5:$I$28252,$B223,Sheet1!$L$5:$L$28252,$A223,Sheet1!$D$5:$D$28252,"亲情卡",Sheet1!$E$5:$E$28252,"&lt;&gt;*调拨*")+SUMIFS(Sheet1!$F$5:$F$28252,Sheet1!$I$5:$I$28252,$B223,Sheet1!$L$5:$L$28252,$A223,Sheet1!$E$5:$E$28252,"*亲情卡*",Sheet1!$D$5:$D$28252,"&lt;&gt;亲情卡",Sheet1!$D$5:$D$28252,"&lt;&gt;内部转款",Sheet1!$D$5:$D$28252,"&lt;&gt;内部转账",Sheet1!$E$5:$E$28252,"&lt;&gt;*调拨*")</f>
        <v>0</v>
      </c>
      <c r="R223" s="32">
        <f>SUMIFS(Sheet1!$F$5:$F$28252,Sheet1!$I$5:$I$28252,$B223,Sheet1!$L$5:$L$28252,$A223,Sheet1!$D$5:$D$28252,"优惠券",Sheet1!$E$5:$E$28252,"&lt;&gt;*调拨*")+SUMIFS(Sheet1!$F$5:$F$28252,Sheet1!$I$5:$I$28252,$B223,Sheet1!$L$5:$L$28252,$A223,Sheet1!$E$5:$E$28252,"*优惠券*",Sheet1!$D$5:$D$28252,"&lt;&gt;优惠券",Sheet1!$D$5:$D$28252,"&lt;&gt;内部转款",Sheet1!$D$5:$D$28252,"&lt;&gt;内部转账",Sheet1!$E$5:$E$28252,"&lt;&gt;*调拨*")</f>
        <v>0</v>
      </c>
      <c r="S223" s="32">
        <f>SUMIFS(Sheet1!$F$5:$F$28252,Sheet1!$I$5:$I$28252,$B223,Sheet1!$L$5:$L$28252,$A223,Sheet1!$D$5:$D$28252,"代金券",Sheet1!$E$5:$E$28252,"&lt;&gt;*调拨*")+SUMIFS(Sheet1!$F$5:$F$28252,Sheet1!$I$5:$I$28252,$B223,Sheet1!$L$5:$L$28252,$A223,Sheet1!$E$5:$E$28252,"*代金券*",Sheet1!$D$5:$D$28252,"&lt;&gt;代金券",Sheet1!$D$5:$D$28252,"&lt;&gt;内部转款",Sheet1!$D$5:$D$28252,"&lt;&gt;内部转账",Sheet1!$E$5:$E$28252,"&lt;&gt;*调拨*")</f>
        <v>0</v>
      </c>
      <c r="T223" s="32">
        <f>SUMIFS(Sheet1!$F$5:$F$28252,Sheet1!$I$5:$I$28252,$B223,Sheet1!$L$5:$L$28252,$A223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223,Sheet1!$L$5:$L$28252,$A223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223,Sheet1!$L$5:$L$28252,$A223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223,Sheet1!$L$5:$L$28252,$A223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3" s="32">
        <f>SUMIFS(Sheet1!$F$5:$F$28252,Sheet1!$I$5:$I$28252,$B223,Sheet1!$L$5:$L$28252,$A223,Sheet1!$E$5:$E$28252,"*调拨*")</f>
        <v>0</v>
      </c>
      <c r="V223" s="32">
        <f>SUMIFS(Sheet1!$F$5:$F$28252,Sheet1!$I$5:$I$28252,$B223,Sheet1!$L$5:$L$28252,$A223,Sheet1!$D$5:$D$28252,"储值",Sheet1!$E$5:$E$28252,"&lt;&gt;*调拨*")+SUMIFS(Sheet1!$F$5:$F$28252,Sheet1!$I$5:$I$28252,$B223,Sheet1!$L$5:$L$28252,$A223,Sheet1!$E$5:$E$28252,"*储值*",Sheet1!$D$5:$D$28252,"&lt;&gt;储值",Sheet1!$D$5:$D$28252,"&lt;&gt;内部转款",Sheet1!$D$5:$D$28252,"&lt;&gt;内部转账",Sheet1!$E$5:$E$28252,"&lt;&gt;*调拨*")</f>
        <v>0</v>
      </c>
      <c r="W223" s="32">
        <f>SUMIFS(Sheet1!$F$5:$F$28252,Sheet1!$I$5:$I$28252,$B223,Sheet1!$L$5:$L$28252,$A223,Sheet1!$D$5:$D$28252,"效期",Sheet1!$E$5:$E$28252,"&lt;&gt;*调拨*")+SUMIFS(Sheet1!$F$5:$F$28252,Sheet1!$I$5:$I$28252,$B223,Sheet1!$L$5:$L$28252,$A223,Sheet1!$E$5:$E$28252,"*效期*",Sheet1!$D$5:$D$28252,"&lt;&gt;效期",Sheet1!$D$5:$D$28252,"&lt;&gt;内部转款",Sheet1!$D$5:$D$28252,"&lt;&gt;内部转账",Sheet1!$E$5:$E$28252,"&lt;&gt;*调拨*")</f>
        <v>0</v>
      </c>
      <c r="X223" s="32">
        <f>SUMIFS(Sheet1!$F$5:$F$28252,Sheet1!$I$5:$I$28252,$B223,Sheet1!$L$5:$L$28252,$A223,Sheet1!$D$5:$D$28252,"内部转款",Sheet1!$E$5:$E$28252,"&lt;&gt;*调拨*")+SUMIFS(Sheet1!$F$5:$F$28252,Sheet1!$I$5:$I$28252,$B223,Sheet1!$L$5:$L$28252,$A223,Sheet1!$D$5:$D$28252,"内部转账",Sheet1!$E$5:$E$28252,"&lt;&gt;*调拨*")</f>
        <v>0</v>
      </c>
      <c r="Y223" s="32">
        <f t="shared" si="16"/>
        <v>0</v>
      </c>
      <c r="Z223" s="32">
        <f>SUMIFS(Sheet1!$F$5:$F$28252,Sheet1!$I$5:$I$28252,$B223,Sheet1!$L$5:$L$28252,$A223)</f>
        <v>124476.26</v>
      </c>
      <c r="AA223" s="32">
        <f>SUMIFS(Sheet1!$G$5:$G$28252,Sheet1!$I$5:$I$28252,$B223,Sheet1!$L$5:$L$28252,$A223,Sheet1!$D$5:$D$28252,"工资",Sheet1!$E$5:$E$28252,"&lt;&gt;*调拨*")+SUMIFS(Sheet1!$G$5:$G$28252,Sheet1!$I$5:$I$28252,$B223,Sheet1!$L$5:$L$28252,$A223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3" s="32">
        <f>SUMIFS(Sheet1!$G$5:$G$28252,Sheet1!$I$5:$I$28252,$B223,Sheet1!$L$5:$L$28252,$A223,Sheet1!$D$5:$D$28252,"水费",Sheet1!$E$5:$E$28252,"&lt;&gt;*调拨*")+SUMIFS(Sheet1!$G$5:$G$28252,Sheet1!$I$5:$I$28252,$B223,Sheet1!$L$5:$L$28252,$A223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3" s="32">
        <f>SUMIFS(Sheet1!$G$5:$G$28252,Sheet1!$I$5:$I$28252,$B223,Sheet1!$L$5:$L$28252,$A223,Sheet1!$D$5:$D$28252,"电费",Sheet1!$E$5:$E$28252,"&lt;&gt;*调拨*")+SUMIFS(Sheet1!$G$5:$G$28252,Sheet1!$I$5:$I$28252,$B223,Sheet1!$L$5:$L$28252,$A223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3" s="32">
        <f>SUMIFS(Sheet1!$G$5:$G$28252,Sheet1!$I$5:$I$28252,$B223,Sheet1!$L$5:$L$28252,$A223,Sheet1!$D$5:$D$28252,"宽带费",Sheet1!$E$5:$E$28252,"&lt;&gt;*调拨*")+SUMIFS(Sheet1!$G$5:$G$28252,Sheet1!$I$5:$I$28252,$B223,Sheet1!$L$5:$L$28252,$A223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3" s="32">
        <f>SUMIFS(Sheet1!$G$5:$G$28252,Sheet1!$I$5:$I$28252,$B223,Sheet1!$L$5:$L$28252,$A223,Sheet1!$D$5:$D$28252,"办公费",Sheet1!$E$5:$E$28252,"&lt;&gt;*调拨*")+SUMIFS(Sheet1!$G$5:$G$28252,Sheet1!$I$5:$I$28252,$B223,Sheet1!$L$5:$L$28252,$A223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3" s="32">
        <f>SUMIFS(Sheet1!$G$5:$G$28252,Sheet1!$I$5:$I$28252,$B223,Sheet1!$L$5:$L$28252,$A223,Sheet1!$D$5:$D$28252,"话费",Sheet1!$E$5:$E$28252,"&lt;&gt;*调拨*")+SUMIFS(Sheet1!$G$5:$G$28252,Sheet1!$I$5:$I$28252,$B223,Sheet1!$L$5:$L$28252,$A223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3" s="32">
        <f>SUMIFS(Sheet1!$G$5:$G$28252,Sheet1!$I$5:$I$28252,$B223,Sheet1!$L$5:$L$28252,$A223,Sheet1!$D$5:$D$28252,"房租",Sheet1!$E$5:$E$28252,"&lt;&gt;*调拨*")+SUMIFS(Sheet1!$G$5:$G$28252,Sheet1!$I$5:$I$28252,$B223,Sheet1!$L$5:$L$28252,$A223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23" s="32">
        <f>SUMIFS(Sheet1!$G$5:$G$28252,Sheet1!$I$5:$I$28252,$B223,Sheet1!$L$5:$L$28252,$A223,Sheet1!$E$5:$E$28252,"*调拨*")</f>
        <v>0</v>
      </c>
      <c r="AI223" s="32">
        <f>SUMIFS(Sheet1!$G$5:$G$28252,Sheet1!$I$5:$I$28252,$B223,Sheet1!$L$5:$L$28252,$A223,Sheet1!$D$5:$D$28252,"内部转款",Sheet1!$E$5:$E$28252,"&lt;&gt;*调拨*")+SUMIFS(Sheet1!$G$5:$G$28252,Sheet1!$I$5:$I$28252,$B223,Sheet1!$L$5:$L$28252,$A223,Sheet1!$D$5:$D$28252,"内部转账",Sheet1!$E$5:$E$28252,"&lt;&gt;*调拨*")</f>
        <v>0</v>
      </c>
      <c r="AJ223" s="32">
        <f t="shared" si="17"/>
        <v>7536.81</v>
      </c>
      <c r="AK223" s="32">
        <f>SUMIFS(Sheet1!$G$5:$G$28252,Sheet1!$I$5:$I$28252,$B223,Sheet1!$L$5:$L$28252,$A223)</f>
        <v>7536.81</v>
      </c>
      <c r="AL223" s="32">
        <f t="shared" si="18"/>
        <v>116939.45</v>
      </c>
    </row>
    <row r="224" ht="16.5" spans="1:38">
      <c r="A224" s="30">
        <v>202604</v>
      </c>
      <c r="B224" s="31" t="s">
        <v>103</v>
      </c>
      <c r="C224" s="32">
        <f>SUMIFS(Sheet1!$F$5:$F$28252,Sheet1!$I$5:$I$28252,$B224,Sheet1!$L$5:$L$28252,$A224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15106.21</v>
      </c>
      <c r="D224" s="32">
        <f>SUMIFS(Sheet1!$F$5:$F$28252,Sheet1!$I$5:$I$28252,$B224,Sheet1!$L$5:$L$28252,$A224,Sheet1!$D$5:$D$28252,"医保即时拨付",Sheet1!$E$5:$E$28252,"&lt;&gt;*调拨*")+SUMIFS(Sheet1!$F$5:$F$28252,Sheet1!$I$5:$I$28252,$B224,Sheet1!$L$5:$L$28252,$A224,Sheet1!$E$5:$E$28252,"*医保即时拨付*",Sheet1!$D$5:$D$28252,"&lt;&gt;医保即时拨付",Sheet1!$D$5:$D$28252,"&lt;&gt;内部转款",Sheet1!$D$5:$D$28252,"&lt;&gt;内部转账",Sheet1!$E$5:$E$28252,"&lt;&gt;*调拨*")</f>
        <v>0</v>
      </c>
      <c r="E224" s="32">
        <f>SUMIFS(Sheet1!$F$5:$F$28252,Sheet1!$I$5:$I$28252,$B224,Sheet1!$L$5:$L$28252,$A224,Sheet1!$D$5:$D$28252,"医保",Sheet1!$E$5:$E$28252,"&lt;&gt;*调拨*",Sheet1!$E$5:$E$28252,"&lt;&gt;*医保即时拨付*")+SUMIFS(Sheet1!$F$5:$F$28252,Sheet1!$I$5:$I$28252,$B224,Sheet1!$L$5:$L$28252,$A224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24" s="32">
        <f>SUMIFS(Sheet1!$F$5:$F$28252,Sheet1!$I$5:$I$28252,$B224,Sheet1!$L$5:$L$28252,$A224,Sheet1!$D$5:$D$28252,"聚合",Sheet1!$E$5:$E$28252,"&lt;&gt;*调拨*")+SUMIFS(Sheet1!$F$5:$F$28252,Sheet1!$I$5:$I$28252,$B224,Sheet1!$L$5:$L$28252,$A224,Sheet1!$E$5:$E$28252,"*聚合*",Sheet1!$D$5:$D$28252,"&lt;&gt;聚合",Sheet1!$D$5:$D$28252,"&lt;&gt;内部转款",Sheet1!$D$5:$D$28252,"&lt;&gt;内部转账",Sheet1!$E$5:$E$28252,"&lt;&gt;*调拨*")</f>
        <v>25422.22</v>
      </c>
      <c r="G224" s="32">
        <f>SUMIFS(Sheet1!$F$5:$F$28252,Sheet1!$I$5:$I$28252,$B224,Sheet1!$L$5:$L$28252,$A224,Sheet1!$D$5:$D$28252,"24小时微信",Sheet1!$E$5:$E$28252,"&lt;&gt;*调拨*")+SUMIFS(Sheet1!$F$5:$F$28252,Sheet1!$I$5:$I$28252,$B224,Sheet1!$L$5:$L$28252,$A224,Sheet1!$E$5:$E$28252,"*24小时微信*",Sheet1!$D$5:$D$28252,"&lt;&gt;24小时微信",Sheet1!$D$5:$D$28252,"&lt;&gt;内部转款",Sheet1!$D$5:$D$28252,"&lt;&gt;内部转账",Sheet1!$E$5:$E$28252,"&lt;&gt;*调拨*")</f>
        <v>0</v>
      </c>
      <c r="H224" s="32">
        <f>SUMIFS(Sheet1!$F$5:$F$28252,Sheet1!$I$5:$I$28252,$B224,Sheet1!$L$5:$L$28252,$A224,Sheet1!$D$5:$D$28252,"美团",Sheet1!$E$5:$E$28252,"&lt;&gt;*调拨*")+SUMIFS(Sheet1!$F$5:$F$28252,Sheet1!$I$5:$I$28252,$B224,Sheet1!$L$5:$L$28252,$A224,Sheet1!$E$5:$E$28252,"*美团*",Sheet1!$D$5:$D$28252,"&lt;&gt;美团",Sheet1!$D$5:$D$28252,"&lt;&gt;内部转款",Sheet1!$D$5:$D$28252,"&lt;&gt;内部转账",Sheet1!$E$5:$E$28252,"&lt;&gt;*调拨*")</f>
        <v>0</v>
      </c>
      <c r="I224" s="32">
        <f>SUMIFS(Sheet1!$F$5:$F$28252,Sheet1!$I$5:$I$28252,$B224,Sheet1!$L$5:$L$28252,$A224,Sheet1!$D$5:$D$28252,"饿了么",Sheet1!$E$5:$E$28252,"&lt;&gt;*调拨*")+SUMIFS(Sheet1!$F$5:$F$28252,Sheet1!$I$5:$I$28252,$B224,Sheet1!$L$5:$L$28252,$A224,Sheet1!$E$5:$E$28252,"*饿了么*",Sheet1!$D$5:$D$28252,"&lt;&gt;饿了么",Sheet1!$D$5:$D$28252,"&lt;&gt;内部转款",Sheet1!$D$5:$D$28252,"&lt;&gt;内部转账",Sheet1!$E$5:$E$28252,"&lt;&gt;*调拨*")</f>
        <v>0</v>
      </c>
      <c r="J224" s="32">
        <f>SUMIFS(Sheet1!$F$5:$F$28252,Sheet1!$I$5:$I$28252,$B224,Sheet1!$L$5:$L$28252,$A224,Sheet1!$D$5:$D$28252,"健E卡",Sheet1!$E$5:$E$28252,"&lt;&gt;*调拨*")+SUMIFS(Sheet1!$F$5:$F$28252,Sheet1!$I$5:$I$28252,$B224,Sheet1!$L$5:$L$28252,$A224,Sheet1!$E$5:$E$28252,"*健E卡*",Sheet1!$D$5:$D$28252,"&lt;&gt;健E卡",Sheet1!$D$5:$D$28252,"&lt;&gt;内部转款",Sheet1!$D$5:$D$28252,"&lt;&gt;内部转账",Sheet1!$E$5:$E$28252,"&lt;&gt;*调拨*")</f>
        <v>0</v>
      </c>
      <c r="K224" s="32">
        <f>SUMIFS(Sheet1!$F$5:$F$28252,Sheet1!$I$5:$I$28252,$B224,Sheet1!$L$5:$L$28252,$A224,Sheet1!$D$5:$D$28252,"抖音",Sheet1!$E$5:$E$28252,"&lt;&gt;*调拨*")+SUMIFS(Sheet1!$F$5:$F$28252,Sheet1!$I$5:$I$28252,$B224,Sheet1!$L$5:$L$28252,$A224,Sheet1!$E$5:$E$28252,"*抖音*",Sheet1!$D$5:$D$28252,"&lt;&gt;抖音",Sheet1!$D$5:$D$28252,"&lt;&gt;内部转款",Sheet1!$D$5:$D$28252,"&lt;&gt;内部转账",Sheet1!$E$5:$E$28252,"&lt;&gt;*调拨*")</f>
        <v>0</v>
      </c>
      <c r="L224" s="32">
        <f>SUMIFS(Sheet1!$F$5:$F$28252,Sheet1!$I$5:$I$28252,$B224,Sheet1!$L$5:$L$28252,$A224,Sheet1!$D$5:$D$28252,"医卡通",Sheet1!$E$5:$E$28252,"&lt;&gt;*调拨*")+SUMIFS(Sheet1!$F$5:$F$28252,Sheet1!$I$5:$I$28252,$B224,Sheet1!$L$5:$L$28252,$A224,Sheet1!$E$5:$E$28252,"*医卡通*",Sheet1!$D$5:$D$28252,"&lt;&gt;医卡通",Sheet1!$D$5:$D$28252,"&lt;&gt;内部转款",Sheet1!$D$5:$D$28252,"&lt;&gt;内部转账",Sheet1!$E$5:$E$28252,"&lt;&gt;*调拨*")</f>
        <v>0</v>
      </c>
      <c r="M224" s="32">
        <f>SUMIFS(Sheet1!$F$5:$F$28252,Sheet1!$I$5:$I$28252,$B224,Sheet1!$L$5:$L$28252,$A224,Sheet1!$D$5:$D$28252,"企健网",Sheet1!$E$5:$E$28252,"&lt;&gt;*调拨*")+SUMIFS(Sheet1!$F$5:$F$28252,Sheet1!$I$5:$I$28252,$B224,Sheet1!$L$5:$L$28252,$A224,Sheet1!$E$5:$E$28252,"*企健网*",Sheet1!$D$5:$D$28252,"&lt;&gt;企健网",Sheet1!$D$5:$D$28252,"&lt;&gt;内部转款",Sheet1!$D$5:$D$28252,"&lt;&gt;内部转账",Sheet1!$E$5:$E$28252,"&lt;&gt;*调拨*")</f>
        <v>0</v>
      </c>
      <c r="N224" s="32">
        <f>SUMIFS(Sheet1!$F$5:$F$28252,Sheet1!$I$5:$I$28252,$B224,Sheet1!$L$5:$L$28252,$A224,Sheet1!$D$5:$D$28252,"银联",Sheet1!$E$5:$E$28252,"&lt;&gt;*调拨*")+SUMIFS(Sheet1!$F$5:$F$28252,Sheet1!$I$5:$I$28252,$B224,Sheet1!$L$5:$L$28252,$A224,Sheet1!$E$5:$E$28252,"*银联*",Sheet1!$D$5:$D$28252,"&lt;&gt;银联",Sheet1!$D$5:$D$28252,"&lt;&gt;内部转款",Sheet1!$D$5:$D$28252,"&lt;&gt;内部转账",Sheet1!$E$5:$E$28252,"&lt;&gt;*调拨*")</f>
        <v>0</v>
      </c>
      <c r="O224" s="32">
        <f>SUMIFS(Sheet1!$F$5:$F$28252,Sheet1!$I$5:$I$28252,$B224,Sheet1!$L$5:$L$28252,$A224,Sheet1!$D$5:$D$28252,"京东",Sheet1!$E$5:$E$28252,"&lt;&gt;*调拨*")+SUMIFS(Sheet1!$F$5:$F$28252,Sheet1!$I$5:$I$28252,$B224,Sheet1!$L$5:$L$28252,$A224,Sheet1!$E$5:$E$28252,"*京东*",Sheet1!$D$5:$D$28252,"&lt;&gt;京东",Sheet1!$D$5:$D$28252,"&lt;&gt;内部转款",Sheet1!$D$5:$D$28252,"&lt;&gt;内部转账",Sheet1!$E$5:$E$28252,"&lt;&gt;*调拨*")</f>
        <v>0</v>
      </c>
      <c r="P224" s="32">
        <f>SUMIFS(Sheet1!$F$5:$F$28252,Sheet1!$I$5:$I$28252,$B224,Sheet1!$L$5:$L$28252,$A224,Sheet1!$D$5:$D$28252,"药机微信",Sheet1!$E$5:$E$28252,"&lt;&gt;*调拨*")+SUMIFS(Sheet1!$F$5:$F$28252,Sheet1!$I$5:$I$28252,$B224,Sheet1!$L$5:$L$28252,$A224,Sheet1!$E$5:$E$28252,"*药机微信*",Sheet1!$D$5:$D$28252,"&lt;&gt;药机微信",Sheet1!$D$5:$D$28252,"&lt;&gt;内部转款",Sheet1!$D$5:$D$28252,"&lt;&gt;内部转账",Sheet1!$E$5:$E$28252,"&lt;&gt;*调拨*")</f>
        <v>0</v>
      </c>
      <c r="Q224" s="32">
        <f>SUMIFS(Sheet1!$F$5:$F$28252,Sheet1!$I$5:$I$28252,$B224,Sheet1!$L$5:$L$28252,$A224,Sheet1!$D$5:$D$28252,"亲情卡",Sheet1!$E$5:$E$28252,"&lt;&gt;*调拨*")+SUMIFS(Sheet1!$F$5:$F$28252,Sheet1!$I$5:$I$28252,$B224,Sheet1!$L$5:$L$28252,$A224,Sheet1!$E$5:$E$28252,"*亲情卡*",Sheet1!$D$5:$D$28252,"&lt;&gt;亲情卡",Sheet1!$D$5:$D$28252,"&lt;&gt;内部转款",Sheet1!$D$5:$D$28252,"&lt;&gt;内部转账",Sheet1!$E$5:$E$28252,"&lt;&gt;*调拨*")</f>
        <v>0</v>
      </c>
      <c r="R224" s="32">
        <f>SUMIFS(Sheet1!$F$5:$F$28252,Sheet1!$I$5:$I$28252,$B224,Sheet1!$L$5:$L$28252,$A224,Sheet1!$D$5:$D$28252,"优惠券",Sheet1!$E$5:$E$28252,"&lt;&gt;*调拨*")+SUMIFS(Sheet1!$F$5:$F$28252,Sheet1!$I$5:$I$28252,$B224,Sheet1!$L$5:$L$28252,$A224,Sheet1!$E$5:$E$28252,"*优惠券*",Sheet1!$D$5:$D$28252,"&lt;&gt;优惠券",Sheet1!$D$5:$D$28252,"&lt;&gt;内部转款",Sheet1!$D$5:$D$28252,"&lt;&gt;内部转账",Sheet1!$E$5:$E$28252,"&lt;&gt;*调拨*")</f>
        <v>0</v>
      </c>
      <c r="S224" s="32">
        <f>SUMIFS(Sheet1!$F$5:$F$28252,Sheet1!$I$5:$I$28252,$B224,Sheet1!$L$5:$L$28252,$A224,Sheet1!$D$5:$D$28252,"代金券",Sheet1!$E$5:$E$28252,"&lt;&gt;*调拨*")+SUMIFS(Sheet1!$F$5:$F$28252,Sheet1!$I$5:$I$28252,$B224,Sheet1!$L$5:$L$28252,$A224,Sheet1!$E$5:$E$28252,"*代金券*",Sheet1!$D$5:$D$28252,"&lt;&gt;代金券",Sheet1!$D$5:$D$28252,"&lt;&gt;内部转款",Sheet1!$D$5:$D$28252,"&lt;&gt;内部转账",Sheet1!$E$5:$E$28252,"&lt;&gt;*调拨*")</f>
        <v>0</v>
      </c>
      <c r="T224" s="32">
        <f>SUMIFS(Sheet1!$F$5:$F$28252,Sheet1!$I$5:$I$28252,$B224,Sheet1!$L$5:$L$28252,$A224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224,Sheet1!$L$5:$L$28252,$A224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224,Sheet1!$L$5:$L$28252,$A224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224,Sheet1!$L$5:$L$28252,$A224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4" s="32">
        <f>SUMIFS(Sheet1!$F$5:$F$28252,Sheet1!$I$5:$I$28252,$B224,Sheet1!$L$5:$L$28252,$A224,Sheet1!$E$5:$E$28252,"*调拨*")</f>
        <v>0</v>
      </c>
      <c r="V224" s="32">
        <f>SUMIFS(Sheet1!$F$5:$F$28252,Sheet1!$I$5:$I$28252,$B224,Sheet1!$L$5:$L$28252,$A224,Sheet1!$D$5:$D$28252,"储值",Sheet1!$E$5:$E$28252,"&lt;&gt;*调拨*")+SUMIFS(Sheet1!$F$5:$F$28252,Sheet1!$I$5:$I$28252,$B224,Sheet1!$L$5:$L$28252,$A224,Sheet1!$E$5:$E$28252,"*储值*",Sheet1!$D$5:$D$28252,"&lt;&gt;储值",Sheet1!$D$5:$D$28252,"&lt;&gt;内部转款",Sheet1!$D$5:$D$28252,"&lt;&gt;内部转账",Sheet1!$E$5:$E$28252,"&lt;&gt;*调拨*")</f>
        <v>0</v>
      </c>
      <c r="W224" s="32">
        <f>SUMIFS(Sheet1!$F$5:$F$28252,Sheet1!$I$5:$I$28252,$B224,Sheet1!$L$5:$L$28252,$A224,Sheet1!$D$5:$D$28252,"效期",Sheet1!$E$5:$E$28252,"&lt;&gt;*调拨*")+SUMIFS(Sheet1!$F$5:$F$28252,Sheet1!$I$5:$I$28252,$B224,Sheet1!$L$5:$L$28252,$A224,Sheet1!$E$5:$E$28252,"*效期*",Sheet1!$D$5:$D$28252,"&lt;&gt;效期",Sheet1!$D$5:$D$28252,"&lt;&gt;内部转款",Sheet1!$D$5:$D$28252,"&lt;&gt;内部转账",Sheet1!$E$5:$E$28252,"&lt;&gt;*调拨*")</f>
        <v>0</v>
      </c>
      <c r="X224" s="32">
        <f>SUMIFS(Sheet1!$F$5:$F$28252,Sheet1!$I$5:$I$28252,$B224,Sheet1!$L$5:$L$28252,$A224,Sheet1!$D$5:$D$28252,"内部转款",Sheet1!$E$5:$E$28252,"&lt;&gt;*调拨*")+SUMIFS(Sheet1!$F$5:$F$28252,Sheet1!$I$5:$I$28252,$B224,Sheet1!$L$5:$L$28252,$A224,Sheet1!$D$5:$D$28252,"内部转账",Sheet1!$E$5:$E$28252,"&lt;&gt;*调拨*")</f>
        <v>0</v>
      </c>
      <c r="Y224" s="32">
        <f t="shared" si="16"/>
        <v>0</v>
      </c>
      <c r="Z224" s="32">
        <f>SUMIFS(Sheet1!$F$5:$F$28252,Sheet1!$I$5:$I$28252,$B224,Sheet1!$L$5:$L$28252,$A224)</f>
        <v>40528.43</v>
      </c>
      <c r="AA224" s="32">
        <f>SUMIFS(Sheet1!$G$5:$G$28252,Sheet1!$I$5:$I$28252,$B224,Sheet1!$L$5:$L$28252,$A224,Sheet1!$D$5:$D$28252,"工资",Sheet1!$E$5:$E$28252,"&lt;&gt;*调拨*")+SUMIFS(Sheet1!$G$5:$G$28252,Sheet1!$I$5:$I$28252,$B224,Sheet1!$L$5:$L$28252,$A224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4" s="32">
        <f>SUMIFS(Sheet1!$G$5:$G$28252,Sheet1!$I$5:$I$28252,$B224,Sheet1!$L$5:$L$28252,$A224,Sheet1!$D$5:$D$28252,"水费",Sheet1!$E$5:$E$28252,"&lt;&gt;*调拨*")+SUMIFS(Sheet1!$G$5:$G$28252,Sheet1!$I$5:$I$28252,$B224,Sheet1!$L$5:$L$28252,$A224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4" s="32">
        <f>SUMIFS(Sheet1!$G$5:$G$28252,Sheet1!$I$5:$I$28252,$B224,Sheet1!$L$5:$L$28252,$A224,Sheet1!$D$5:$D$28252,"电费",Sheet1!$E$5:$E$28252,"&lt;&gt;*调拨*")+SUMIFS(Sheet1!$G$5:$G$28252,Sheet1!$I$5:$I$28252,$B224,Sheet1!$L$5:$L$28252,$A224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4" s="32">
        <f>SUMIFS(Sheet1!$G$5:$G$28252,Sheet1!$I$5:$I$28252,$B224,Sheet1!$L$5:$L$28252,$A224,Sheet1!$D$5:$D$28252,"宽带费",Sheet1!$E$5:$E$28252,"&lt;&gt;*调拨*")+SUMIFS(Sheet1!$G$5:$G$28252,Sheet1!$I$5:$I$28252,$B224,Sheet1!$L$5:$L$28252,$A224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4" s="32">
        <f>SUMIFS(Sheet1!$G$5:$G$28252,Sheet1!$I$5:$I$28252,$B224,Sheet1!$L$5:$L$28252,$A224,Sheet1!$D$5:$D$28252,"办公费",Sheet1!$E$5:$E$28252,"&lt;&gt;*调拨*")+SUMIFS(Sheet1!$G$5:$G$28252,Sheet1!$I$5:$I$28252,$B224,Sheet1!$L$5:$L$28252,$A224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4" s="32">
        <f>SUMIFS(Sheet1!$G$5:$G$28252,Sheet1!$I$5:$I$28252,$B224,Sheet1!$L$5:$L$28252,$A224,Sheet1!$D$5:$D$28252,"话费",Sheet1!$E$5:$E$28252,"&lt;&gt;*调拨*")+SUMIFS(Sheet1!$G$5:$G$28252,Sheet1!$I$5:$I$28252,$B224,Sheet1!$L$5:$L$28252,$A224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4" s="32">
        <f>SUMIFS(Sheet1!$G$5:$G$28252,Sheet1!$I$5:$I$28252,$B224,Sheet1!$L$5:$L$28252,$A224,Sheet1!$D$5:$D$28252,"房租",Sheet1!$E$5:$E$28252,"&lt;&gt;*调拨*")+SUMIFS(Sheet1!$G$5:$G$28252,Sheet1!$I$5:$I$28252,$B224,Sheet1!$L$5:$L$28252,$A224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24" s="32">
        <f>SUMIFS(Sheet1!$G$5:$G$28252,Sheet1!$I$5:$I$28252,$B224,Sheet1!$L$5:$L$28252,$A224,Sheet1!$E$5:$E$28252,"*调拨*")</f>
        <v>0</v>
      </c>
      <c r="AI224" s="32">
        <f>SUMIFS(Sheet1!$G$5:$G$28252,Sheet1!$I$5:$I$28252,$B224,Sheet1!$L$5:$L$28252,$A224,Sheet1!$D$5:$D$28252,"内部转款",Sheet1!$E$5:$E$28252,"&lt;&gt;*调拨*")+SUMIFS(Sheet1!$G$5:$G$28252,Sheet1!$I$5:$I$28252,$B224,Sheet1!$L$5:$L$28252,$A224,Sheet1!$D$5:$D$28252,"内部转账",Sheet1!$E$5:$E$28252,"&lt;&gt;*调拨*")</f>
        <v>0</v>
      </c>
      <c r="AJ224" s="32">
        <f t="shared" si="17"/>
        <v>5057.55</v>
      </c>
      <c r="AK224" s="32">
        <f>SUMIFS(Sheet1!$G$5:$G$28252,Sheet1!$I$5:$I$28252,$B224,Sheet1!$L$5:$L$28252,$A224)</f>
        <v>5057.55</v>
      </c>
      <c r="AL224" s="32">
        <f t="shared" si="18"/>
        <v>35470.88</v>
      </c>
    </row>
    <row r="225" ht="16.5" spans="1:38">
      <c r="A225" s="30">
        <v>202604</v>
      </c>
      <c r="B225" s="31" t="s">
        <v>205</v>
      </c>
      <c r="C225" s="32">
        <f>SUMIFS(Sheet1!$F$5:$F$28252,Sheet1!$I$5:$I$28252,$B225,Sheet1!$L$5:$L$28252,$A225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15963.1</v>
      </c>
      <c r="D225" s="32">
        <f>SUMIFS(Sheet1!$F$5:$F$28252,Sheet1!$I$5:$I$28252,$B225,Sheet1!$L$5:$L$28252,$A225,Sheet1!$D$5:$D$28252,"医保即时拨付",Sheet1!$E$5:$E$28252,"&lt;&gt;*调拨*")+SUMIFS(Sheet1!$F$5:$F$28252,Sheet1!$I$5:$I$28252,$B225,Sheet1!$L$5:$L$28252,$A225,Sheet1!$E$5:$E$28252,"*医保即时拨付*",Sheet1!$D$5:$D$28252,"&lt;&gt;医保即时拨付",Sheet1!$D$5:$D$28252,"&lt;&gt;内部转款",Sheet1!$D$5:$D$28252,"&lt;&gt;内部转账",Sheet1!$E$5:$E$28252,"&lt;&gt;*调拨*")</f>
        <v>4852.43</v>
      </c>
      <c r="E225" s="32">
        <f>SUMIFS(Sheet1!$F$5:$F$28252,Sheet1!$I$5:$I$28252,$B225,Sheet1!$L$5:$L$28252,$A225,Sheet1!$D$5:$D$28252,"医保",Sheet1!$E$5:$E$28252,"&lt;&gt;*调拨*",Sheet1!$E$5:$E$28252,"&lt;&gt;*医保即时拨付*")+SUMIFS(Sheet1!$F$5:$F$28252,Sheet1!$I$5:$I$28252,$B225,Sheet1!$L$5:$L$28252,$A225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5243.6</v>
      </c>
      <c r="F225" s="32">
        <f>SUMIFS(Sheet1!$F$5:$F$28252,Sheet1!$I$5:$I$28252,$B225,Sheet1!$L$5:$L$28252,$A225,Sheet1!$D$5:$D$28252,"聚合",Sheet1!$E$5:$E$28252,"&lt;&gt;*调拨*")+SUMIFS(Sheet1!$F$5:$F$28252,Sheet1!$I$5:$I$28252,$B225,Sheet1!$L$5:$L$28252,$A225,Sheet1!$E$5:$E$28252,"*聚合*",Sheet1!$D$5:$D$28252,"&lt;&gt;聚合",Sheet1!$D$5:$D$28252,"&lt;&gt;内部转款",Sheet1!$D$5:$D$28252,"&lt;&gt;内部转账",Sheet1!$E$5:$E$28252,"&lt;&gt;*调拨*")</f>
        <v>50575.26</v>
      </c>
      <c r="G225" s="32">
        <f>SUMIFS(Sheet1!$F$5:$F$28252,Sheet1!$I$5:$I$28252,$B225,Sheet1!$L$5:$L$28252,$A225,Sheet1!$D$5:$D$28252,"24小时微信",Sheet1!$E$5:$E$28252,"&lt;&gt;*调拨*")+SUMIFS(Sheet1!$F$5:$F$28252,Sheet1!$I$5:$I$28252,$B225,Sheet1!$L$5:$L$28252,$A225,Sheet1!$E$5:$E$28252,"*24小时微信*",Sheet1!$D$5:$D$28252,"&lt;&gt;24小时微信",Sheet1!$D$5:$D$28252,"&lt;&gt;内部转款",Sheet1!$D$5:$D$28252,"&lt;&gt;内部转账",Sheet1!$E$5:$E$28252,"&lt;&gt;*调拨*")</f>
        <v>0</v>
      </c>
      <c r="H225" s="32">
        <f>SUMIFS(Sheet1!$F$5:$F$28252,Sheet1!$I$5:$I$28252,$B225,Sheet1!$L$5:$L$28252,$A225,Sheet1!$D$5:$D$28252,"美团",Sheet1!$E$5:$E$28252,"&lt;&gt;*调拨*")+SUMIFS(Sheet1!$F$5:$F$28252,Sheet1!$I$5:$I$28252,$B225,Sheet1!$L$5:$L$28252,$A225,Sheet1!$E$5:$E$28252,"*美团*",Sheet1!$D$5:$D$28252,"&lt;&gt;美团",Sheet1!$D$5:$D$28252,"&lt;&gt;内部转款",Sheet1!$D$5:$D$28252,"&lt;&gt;内部转账",Sheet1!$E$5:$E$28252,"&lt;&gt;*调拨*")</f>
        <v>0</v>
      </c>
      <c r="I225" s="32">
        <f>SUMIFS(Sheet1!$F$5:$F$28252,Sheet1!$I$5:$I$28252,$B225,Sheet1!$L$5:$L$28252,$A225,Sheet1!$D$5:$D$28252,"饿了么",Sheet1!$E$5:$E$28252,"&lt;&gt;*调拨*")+SUMIFS(Sheet1!$F$5:$F$28252,Sheet1!$I$5:$I$28252,$B225,Sheet1!$L$5:$L$28252,$A225,Sheet1!$E$5:$E$28252,"*饿了么*",Sheet1!$D$5:$D$28252,"&lt;&gt;饿了么",Sheet1!$D$5:$D$28252,"&lt;&gt;内部转款",Sheet1!$D$5:$D$28252,"&lt;&gt;内部转账",Sheet1!$E$5:$E$28252,"&lt;&gt;*调拨*")</f>
        <v>0</v>
      </c>
      <c r="J225" s="32">
        <f>SUMIFS(Sheet1!$F$5:$F$28252,Sheet1!$I$5:$I$28252,$B225,Sheet1!$L$5:$L$28252,$A225,Sheet1!$D$5:$D$28252,"健E卡",Sheet1!$E$5:$E$28252,"&lt;&gt;*调拨*")+SUMIFS(Sheet1!$F$5:$F$28252,Sheet1!$I$5:$I$28252,$B225,Sheet1!$L$5:$L$28252,$A225,Sheet1!$E$5:$E$28252,"*健E卡*",Sheet1!$D$5:$D$28252,"&lt;&gt;健E卡",Sheet1!$D$5:$D$28252,"&lt;&gt;内部转款",Sheet1!$D$5:$D$28252,"&lt;&gt;内部转账",Sheet1!$E$5:$E$28252,"&lt;&gt;*调拨*")</f>
        <v>0</v>
      </c>
      <c r="K225" s="32">
        <f>SUMIFS(Sheet1!$F$5:$F$28252,Sheet1!$I$5:$I$28252,$B225,Sheet1!$L$5:$L$28252,$A225,Sheet1!$D$5:$D$28252,"抖音",Sheet1!$E$5:$E$28252,"&lt;&gt;*调拨*")+SUMIFS(Sheet1!$F$5:$F$28252,Sheet1!$I$5:$I$28252,$B225,Sheet1!$L$5:$L$28252,$A225,Sheet1!$E$5:$E$28252,"*抖音*",Sheet1!$D$5:$D$28252,"&lt;&gt;抖音",Sheet1!$D$5:$D$28252,"&lt;&gt;内部转款",Sheet1!$D$5:$D$28252,"&lt;&gt;内部转账",Sheet1!$E$5:$E$28252,"&lt;&gt;*调拨*")</f>
        <v>0</v>
      </c>
      <c r="L225" s="32">
        <f>SUMIFS(Sheet1!$F$5:$F$28252,Sheet1!$I$5:$I$28252,$B225,Sheet1!$L$5:$L$28252,$A225,Sheet1!$D$5:$D$28252,"医卡通",Sheet1!$E$5:$E$28252,"&lt;&gt;*调拨*")+SUMIFS(Sheet1!$F$5:$F$28252,Sheet1!$I$5:$I$28252,$B225,Sheet1!$L$5:$L$28252,$A225,Sheet1!$E$5:$E$28252,"*医卡通*",Sheet1!$D$5:$D$28252,"&lt;&gt;医卡通",Sheet1!$D$5:$D$28252,"&lt;&gt;内部转款",Sheet1!$D$5:$D$28252,"&lt;&gt;内部转账",Sheet1!$E$5:$E$28252,"&lt;&gt;*调拨*")</f>
        <v>0</v>
      </c>
      <c r="M225" s="32">
        <f>SUMIFS(Sheet1!$F$5:$F$28252,Sheet1!$I$5:$I$28252,$B225,Sheet1!$L$5:$L$28252,$A225,Sheet1!$D$5:$D$28252,"企健网",Sheet1!$E$5:$E$28252,"&lt;&gt;*调拨*")+SUMIFS(Sheet1!$F$5:$F$28252,Sheet1!$I$5:$I$28252,$B225,Sheet1!$L$5:$L$28252,$A225,Sheet1!$E$5:$E$28252,"*企健网*",Sheet1!$D$5:$D$28252,"&lt;&gt;企健网",Sheet1!$D$5:$D$28252,"&lt;&gt;内部转款",Sheet1!$D$5:$D$28252,"&lt;&gt;内部转账",Sheet1!$E$5:$E$28252,"&lt;&gt;*调拨*")</f>
        <v>0</v>
      </c>
      <c r="N225" s="32">
        <f>SUMIFS(Sheet1!$F$5:$F$28252,Sheet1!$I$5:$I$28252,$B225,Sheet1!$L$5:$L$28252,$A225,Sheet1!$D$5:$D$28252,"银联",Sheet1!$E$5:$E$28252,"&lt;&gt;*调拨*")+SUMIFS(Sheet1!$F$5:$F$28252,Sheet1!$I$5:$I$28252,$B225,Sheet1!$L$5:$L$28252,$A225,Sheet1!$E$5:$E$28252,"*银联*",Sheet1!$D$5:$D$28252,"&lt;&gt;银联",Sheet1!$D$5:$D$28252,"&lt;&gt;内部转款",Sheet1!$D$5:$D$28252,"&lt;&gt;内部转账",Sheet1!$E$5:$E$28252,"&lt;&gt;*调拨*")</f>
        <v>0</v>
      </c>
      <c r="O225" s="32">
        <f>SUMIFS(Sheet1!$F$5:$F$28252,Sheet1!$I$5:$I$28252,$B225,Sheet1!$L$5:$L$28252,$A225,Sheet1!$D$5:$D$28252,"京东",Sheet1!$E$5:$E$28252,"&lt;&gt;*调拨*")+SUMIFS(Sheet1!$F$5:$F$28252,Sheet1!$I$5:$I$28252,$B225,Sheet1!$L$5:$L$28252,$A225,Sheet1!$E$5:$E$28252,"*京东*",Sheet1!$D$5:$D$28252,"&lt;&gt;京东",Sheet1!$D$5:$D$28252,"&lt;&gt;内部转款",Sheet1!$D$5:$D$28252,"&lt;&gt;内部转账",Sheet1!$E$5:$E$28252,"&lt;&gt;*调拨*")</f>
        <v>0</v>
      </c>
      <c r="P225" s="32">
        <f>SUMIFS(Sheet1!$F$5:$F$28252,Sheet1!$I$5:$I$28252,$B225,Sheet1!$L$5:$L$28252,$A225,Sheet1!$D$5:$D$28252,"药机微信",Sheet1!$E$5:$E$28252,"&lt;&gt;*调拨*")+SUMIFS(Sheet1!$F$5:$F$28252,Sheet1!$I$5:$I$28252,$B225,Sheet1!$L$5:$L$28252,$A225,Sheet1!$E$5:$E$28252,"*药机微信*",Sheet1!$D$5:$D$28252,"&lt;&gt;药机微信",Sheet1!$D$5:$D$28252,"&lt;&gt;内部转款",Sheet1!$D$5:$D$28252,"&lt;&gt;内部转账",Sheet1!$E$5:$E$28252,"&lt;&gt;*调拨*")</f>
        <v>0</v>
      </c>
      <c r="Q225" s="32">
        <f>SUMIFS(Sheet1!$F$5:$F$28252,Sheet1!$I$5:$I$28252,$B225,Sheet1!$L$5:$L$28252,$A225,Sheet1!$D$5:$D$28252,"亲情卡",Sheet1!$E$5:$E$28252,"&lt;&gt;*调拨*")+SUMIFS(Sheet1!$F$5:$F$28252,Sheet1!$I$5:$I$28252,$B225,Sheet1!$L$5:$L$28252,$A225,Sheet1!$E$5:$E$28252,"*亲情卡*",Sheet1!$D$5:$D$28252,"&lt;&gt;亲情卡",Sheet1!$D$5:$D$28252,"&lt;&gt;内部转款",Sheet1!$D$5:$D$28252,"&lt;&gt;内部转账",Sheet1!$E$5:$E$28252,"&lt;&gt;*调拨*")</f>
        <v>0</v>
      </c>
      <c r="R225" s="32">
        <f>SUMIFS(Sheet1!$F$5:$F$28252,Sheet1!$I$5:$I$28252,$B225,Sheet1!$L$5:$L$28252,$A225,Sheet1!$D$5:$D$28252,"优惠券",Sheet1!$E$5:$E$28252,"&lt;&gt;*调拨*")+SUMIFS(Sheet1!$F$5:$F$28252,Sheet1!$I$5:$I$28252,$B225,Sheet1!$L$5:$L$28252,$A225,Sheet1!$E$5:$E$28252,"*优惠券*",Sheet1!$D$5:$D$28252,"&lt;&gt;优惠券",Sheet1!$D$5:$D$28252,"&lt;&gt;内部转款",Sheet1!$D$5:$D$28252,"&lt;&gt;内部转账",Sheet1!$E$5:$E$28252,"&lt;&gt;*调拨*")</f>
        <v>0</v>
      </c>
      <c r="S225" s="32">
        <f>SUMIFS(Sheet1!$F$5:$F$28252,Sheet1!$I$5:$I$28252,$B225,Sheet1!$L$5:$L$28252,$A225,Sheet1!$D$5:$D$28252,"代金券",Sheet1!$E$5:$E$28252,"&lt;&gt;*调拨*")+SUMIFS(Sheet1!$F$5:$F$28252,Sheet1!$I$5:$I$28252,$B225,Sheet1!$L$5:$L$28252,$A225,Sheet1!$E$5:$E$28252,"*代金券*",Sheet1!$D$5:$D$28252,"&lt;&gt;代金券",Sheet1!$D$5:$D$28252,"&lt;&gt;内部转款",Sheet1!$D$5:$D$28252,"&lt;&gt;内部转账",Sheet1!$E$5:$E$28252,"&lt;&gt;*调拨*")</f>
        <v>0</v>
      </c>
      <c r="T225" s="32">
        <f>SUMIFS(Sheet1!$F$5:$F$28252,Sheet1!$I$5:$I$28252,$B225,Sheet1!$L$5:$L$28252,$A225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225,Sheet1!$L$5:$L$28252,$A225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225,Sheet1!$L$5:$L$28252,$A225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225,Sheet1!$L$5:$L$28252,$A225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5" s="32">
        <f>SUMIFS(Sheet1!$F$5:$F$28252,Sheet1!$I$5:$I$28252,$B225,Sheet1!$L$5:$L$28252,$A225,Sheet1!$E$5:$E$28252,"*调拨*")</f>
        <v>0</v>
      </c>
      <c r="V225" s="32">
        <f>SUMIFS(Sheet1!$F$5:$F$28252,Sheet1!$I$5:$I$28252,$B225,Sheet1!$L$5:$L$28252,$A225,Sheet1!$D$5:$D$28252,"储值",Sheet1!$E$5:$E$28252,"&lt;&gt;*调拨*")+SUMIFS(Sheet1!$F$5:$F$28252,Sheet1!$I$5:$I$28252,$B225,Sheet1!$L$5:$L$28252,$A225,Sheet1!$E$5:$E$28252,"*储值*",Sheet1!$D$5:$D$28252,"&lt;&gt;储值",Sheet1!$D$5:$D$28252,"&lt;&gt;内部转款",Sheet1!$D$5:$D$28252,"&lt;&gt;内部转账",Sheet1!$E$5:$E$28252,"&lt;&gt;*调拨*")</f>
        <v>0</v>
      </c>
      <c r="W225" s="32">
        <f>SUMIFS(Sheet1!$F$5:$F$28252,Sheet1!$I$5:$I$28252,$B225,Sheet1!$L$5:$L$28252,$A225,Sheet1!$D$5:$D$28252,"效期",Sheet1!$E$5:$E$28252,"&lt;&gt;*调拨*")+SUMIFS(Sheet1!$F$5:$F$28252,Sheet1!$I$5:$I$28252,$B225,Sheet1!$L$5:$L$28252,$A225,Sheet1!$E$5:$E$28252,"*效期*",Sheet1!$D$5:$D$28252,"&lt;&gt;效期",Sheet1!$D$5:$D$28252,"&lt;&gt;内部转款",Sheet1!$D$5:$D$28252,"&lt;&gt;内部转账",Sheet1!$E$5:$E$28252,"&lt;&gt;*调拨*")</f>
        <v>0</v>
      </c>
      <c r="X225" s="32">
        <f>SUMIFS(Sheet1!$F$5:$F$28252,Sheet1!$I$5:$I$28252,$B225,Sheet1!$L$5:$L$28252,$A225,Sheet1!$D$5:$D$28252,"内部转款",Sheet1!$E$5:$E$28252,"&lt;&gt;*调拨*")+SUMIFS(Sheet1!$F$5:$F$28252,Sheet1!$I$5:$I$28252,$B225,Sheet1!$L$5:$L$28252,$A225,Sheet1!$D$5:$D$28252,"内部转账",Sheet1!$E$5:$E$28252,"&lt;&gt;*调拨*")</f>
        <v>0</v>
      </c>
      <c r="Y225" s="32">
        <f t="shared" si="16"/>
        <v>0</v>
      </c>
      <c r="Z225" s="32">
        <f>SUMIFS(Sheet1!$F$5:$F$28252,Sheet1!$I$5:$I$28252,$B225,Sheet1!$L$5:$L$28252,$A225)</f>
        <v>76634.39</v>
      </c>
      <c r="AA225" s="32">
        <f>SUMIFS(Sheet1!$G$5:$G$28252,Sheet1!$I$5:$I$28252,$B225,Sheet1!$L$5:$L$28252,$A225,Sheet1!$D$5:$D$28252,"工资",Sheet1!$E$5:$E$28252,"&lt;&gt;*调拨*")+SUMIFS(Sheet1!$G$5:$G$28252,Sheet1!$I$5:$I$28252,$B225,Sheet1!$L$5:$L$28252,$A225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5" s="32">
        <f>SUMIFS(Sheet1!$G$5:$G$28252,Sheet1!$I$5:$I$28252,$B225,Sheet1!$L$5:$L$28252,$A225,Sheet1!$D$5:$D$28252,"水费",Sheet1!$E$5:$E$28252,"&lt;&gt;*调拨*")+SUMIFS(Sheet1!$G$5:$G$28252,Sheet1!$I$5:$I$28252,$B225,Sheet1!$L$5:$L$28252,$A225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5" s="32">
        <f>SUMIFS(Sheet1!$G$5:$G$28252,Sheet1!$I$5:$I$28252,$B225,Sheet1!$L$5:$L$28252,$A225,Sheet1!$D$5:$D$28252,"电费",Sheet1!$E$5:$E$28252,"&lt;&gt;*调拨*")+SUMIFS(Sheet1!$G$5:$G$28252,Sheet1!$I$5:$I$28252,$B225,Sheet1!$L$5:$L$28252,$A225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5" s="32">
        <f>SUMIFS(Sheet1!$G$5:$G$28252,Sheet1!$I$5:$I$28252,$B225,Sheet1!$L$5:$L$28252,$A225,Sheet1!$D$5:$D$28252,"宽带费",Sheet1!$E$5:$E$28252,"&lt;&gt;*调拨*")+SUMIFS(Sheet1!$G$5:$G$28252,Sheet1!$I$5:$I$28252,$B225,Sheet1!$L$5:$L$28252,$A225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5" s="32">
        <f>SUMIFS(Sheet1!$G$5:$G$28252,Sheet1!$I$5:$I$28252,$B225,Sheet1!$L$5:$L$28252,$A225,Sheet1!$D$5:$D$28252,"办公费",Sheet1!$E$5:$E$28252,"&lt;&gt;*调拨*")+SUMIFS(Sheet1!$G$5:$G$28252,Sheet1!$I$5:$I$28252,$B225,Sheet1!$L$5:$L$28252,$A225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5" s="32">
        <f>SUMIFS(Sheet1!$G$5:$G$28252,Sheet1!$I$5:$I$28252,$B225,Sheet1!$L$5:$L$28252,$A225,Sheet1!$D$5:$D$28252,"话费",Sheet1!$E$5:$E$28252,"&lt;&gt;*调拨*")+SUMIFS(Sheet1!$G$5:$G$28252,Sheet1!$I$5:$I$28252,$B225,Sheet1!$L$5:$L$28252,$A225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5" s="32">
        <f>SUMIFS(Sheet1!$G$5:$G$28252,Sheet1!$I$5:$I$28252,$B225,Sheet1!$L$5:$L$28252,$A225,Sheet1!$D$5:$D$28252,"房租",Sheet1!$E$5:$E$28252,"&lt;&gt;*调拨*")+SUMIFS(Sheet1!$G$5:$G$28252,Sheet1!$I$5:$I$28252,$B225,Sheet1!$L$5:$L$28252,$A225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25" s="32">
        <f>SUMIFS(Sheet1!$G$5:$G$28252,Sheet1!$I$5:$I$28252,$B225,Sheet1!$L$5:$L$28252,$A225,Sheet1!$E$5:$E$28252,"*调拨*")</f>
        <v>0</v>
      </c>
      <c r="AI225" s="32">
        <f>SUMIFS(Sheet1!$G$5:$G$28252,Sheet1!$I$5:$I$28252,$B225,Sheet1!$L$5:$L$28252,$A225,Sheet1!$D$5:$D$28252,"内部转款",Sheet1!$E$5:$E$28252,"&lt;&gt;*调拨*")+SUMIFS(Sheet1!$G$5:$G$28252,Sheet1!$I$5:$I$28252,$B225,Sheet1!$L$5:$L$28252,$A225,Sheet1!$D$5:$D$28252,"内部转账",Sheet1!$E$5:$E$28252,"&lt;&gt;*调拨*")</f>
        <v>0</v>
      </c>
      <c r="AJ225" s="32">
        <f t="shared" si="17"/>
        <v>7653.66</v>
      </c>
      <c r="AK225" s="32">
        <f>SUMIFS(Sheet1!$G$5:$G$28252,Sheet1!$I$5:$I$28252,$B225,Sheet1!$L$5:$L$28252,$A225)</f>
        <v>7653.66</v>
      </c>
      <c r="AL225" s="32">
        <f t="shared" si="18"/>
        <v>68980.73</v>
      </c>
    </row>
    <row r="226" ht="16.5" spans="1:38">
      <c r="A226" s="30">
        <v>202604</v>
      </c>
      <c r="B226" s="31" t="s">
        <v>117</v>
      </c>
      <c r="C226" s="32">
        <f>SUMIFS(Sheet1!$F$5:$F$28252,Sheet1!$I$5:$I$28252,$B226,Sheet1!$L$5:$L$28252,$A226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32766.3</v>
      </c>
      <c r="D226" s="32">
        <f>SUMIFS(Sheet1!$F$5:$F$28252,Sheet1!$I$5:$I$28252,$B226,Sheet1!$L$5:$L$28252,$A226,Sheet1!$D$5:$D$28252,"医保即时拨付",Sheet1!$E$5:$E$28252,"&lt;&gt;*调拨*")+SUMIFS(Sheet1!$F$5:$F$28252,Sheet1!$I$5:$I$28252,$B226,Sheet1!$L$5:$L$28252,$A226,Sheet1!$E$5:$E$28252,"*医保即时拨付*",Sheet1!$D$5:$D$28252,"&lt;&gt;医保即时拨付",Sheet1!$D$5:$D$28252,"&lt;&gt;内部转款",Sheet1!$D$5:$D$28252,"&lt;&gt;内部转账",Sheet1!$E$5:$E$28252,"&lt;&gt;*调拨*")</f>
        <v>4015.52</v>
      </c>
      <c r="E226" s="32">
        <f>SUMIFS(Sheet1!$F$5:$F$28252,Sheet1!$I$5:$I$28252,$B226,Sheet1!$L$5:$L$28252,$A226,Sheet1!$D$5:$D$28252,"医保",Sheet1!$E$5:$E$28252,"&lt;&gt;*调拨*",Sheet1!$E$5:$E$28252,"&lt;&gt;*医保即时拨付*")+SUMIFS(Sheet1!$F$5:$F$28252,Sheet1!$I$5:$I$28252,$B226,Sheet1!$L$5:$L$28252,$A226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5016.45</v>
      </c>
      <c r="F226" s="32">
        <f>SUMIFS(Sheet1!$F$5:$F$28252,Sheet1!$I$5:$I$28252,$B226,Sheet1!$L$5:$L$28252,$A226,Sheet1!$D$5:$D$28252,"聚合",Sheet1!$E$5:$E$28252,"&lt;&gt;*调拨*")+SUMIFS(Sheet1!$F$5:$F$28252,Sheet1!$I$5:$I$28252,$B226,Sheet1!$L$5:$L$28252,$A226,Sheet1!$E$5:$E$28252,"*聚合*",Sheet1!$D$5:$D$28252,"&lt;&gt;聚合",Sheet1!$D$5:$D$28252,"&lt;&gt;内部转款",Sheet1!$D$5:$D$28252,"&lt;&gt;内部转账",Sheet1!$E$5:$E$28252,"&lt;&gt;*调拨*")</f>
        <v>40426.5</v>
      </c>
      <c r="G226" s="32">
        <f>SUMIFS(Sheet1!$F$5:$F$28252,Sheet1!$I$5:$I$28252,$B226,Sheet1!$L$5:$L$28252,$A226,Sheet1!$D$5:$D$28252,"24小时微信",Sheet1!$E$5:$E$28252,"&lt;&gt;*调拨*")+SUMIFS(Sheet1!$F$5:$F$28252,Sheet1!$I$5:$I$28252,$B226,Sheet1!$L$5:$L$28252,$A226,Sheet1!$E$5:$E$28252,"*24小时微信*",Sheet1!$D$5:$D$28252,"&lt;&gt;24小时微信",Sheet1!$D$5:$D$28252,"&lt;&gt;内部转款",Sheet1!$D$5:$D$28252,"&lt;&gt;内部转账",Sheet1!$E$5:$E$28252,"&lt;&gt;*调拨*")</f>
        <v>0</v>
      </c>
      <c r="H226" s="32">
        <f>SUMIFS(Sheet1!$F$5:$F$28252,Sheet1!$I$5:$I$28252,$B226,Sheet1!$L$5:$L$28252,$A226,Sheet1!$D$5:$D$28252,"美团",Sheet1!$E$5:$E$28252,"&lt;&gt;*调拨*")+SUMIFS(Sheet1!$F$5:$F$28252,Sheet1!$I$5:$I$28252,$B226,Sheet1!$L$5:$L$28252,$A226,Sheet1!$E$5:$E$28252,"*美团*",Sheet1!$D$5:$D$28252,"&lt;&gt;美团",Sheet1!$D$5:$D$28252,"&lt;&gt;内部转款",Sheet1!$D$5:$D$28252,"&lt;&gt;内部转账",Sheet1!$E$5:$E$28252,"&lt;&gt;*调拨*")</f>
        <v>0</v>
      </c>
      <c r="I226" s="32">
        <f>SUMIFS(Sheet1!$F$5:$F$28252,Sheet1!$I$5:$I$28252,$B226,Sheet1!$L$5:$L$28252,$A226,Sheet1!$D$5:$D$28252,"饿了么",Sheet1!$E$5:$E$28252,"&lt;&gt;*调拨*")+SUMIFS(Sheet1!$F$5:$F$28252,Sheet1!$I$5:$I$28252,$B226,Sheet1!$L$5:$L$28252,$A226,Sheet1!$E$5:$E$28252,"*饿了么*",Sheet1!$D$5:$D$28252,"&lt;&gt;饿了么",Sheet1!$D$5:$D$28252,"&lt;&gt;内部转款",Sheet1!$D$5:$D$28252,"&lt;&gt;内部转账",Sheet1!$E$5:$E$28252,"&lt;&gt;*调拨*")</f>
        <v>0</v>
      </c>
      <c r="J226" s="32">
        <f>SUMIFS(Sheet1!$F$5:$F$28252,Sheet1!$I$5:$I$28252,$B226,Sheet1!$L$5:$L$28252,$A226,Sheet1!$D$5:$D$28252,"健E卡",Sheet1!$E$5:$E$28252,"&lt;&gt;*调拨*")+SUMIFS(Sheet1!$F$5:$F$28252,Sheet1!$I$5:$I$28252,$B226,Sheet1!$L$5:$L$28252,$A226,Sheet1!$E$5:$E$28252,"*健E卡*",Sheet1!$D$5:$D$28252,"&lt;&gt;健E卡",Sheet1!$D$5:$D$28252,"&lt;&gt;内部转款",Sheet1!$D$5:$D$28252,"&lt;&gt;内部转账",Sheet1!$E$5:$E$28252,"&lt;&gt;*调拨*")</f>
        <v>0</v>
      </c>
      <c r="K226" s="32">
        <f>SUMIFS(Sheet1!$F$5:$F$28252,Sheet1!$I$5:$I$28252,$B226,Sheet1!$L$5:$L$28252,$A226,Sheet1!$D$5:$D$28252,"抖音",Sheet1!$E$5:$E$28252,"&lt;&gt;*调拨*")+SUMIFS(Sheet1!$F$5:$F$28252,Sheet1!$I$5:$I$28252,$B226,Sheet1!$L$5:$L$28252,$A226,Sheet1!$E$5:$E$28252,"*抖音*",Sheet1!$D$5:$D$28252,"&lt;&gt;抖音",Sheet1!$D$5:$D$28252,"&lt;&gt;内部转款",Sheet1!$D$5:$D$28252,"&lt;&gt;内部转账",Sheet1!$E$5:$E$28252,"&lt;&gt;*调拨*")</f>
        <v>0</v>
      </c>
      <c r="L226" s="32">
        <f>SUMIFS(Sheet1!$F$5:$F$28252,Sheet1!$I$5:$I$28252,$B226,Sheet1!$L$5:$L$28252,$A226,Sheet1!$D$5:$D$28252,"医卡通",Sheet1!$E$5:$E$28252,"&lt;&gt;*调拨*")+SUMIFS(Sheet1!$F$5:$F$28252,Sheet1!$I$5:$I$28252,$B226,Sheet1!$L$5:$L$28252,$A226,Sheet1!$E$5:$E$28252,"*医卡通*",Sheet1!$D$5:$D$28252,"&lt;&gt;医卡通",Sheet1!$D$5:$D$28252,"&lt;&gt;内部转款",Sheet1!$D$5:$D$28252,"&lt;&gt;内部转账",Sheet1!$E$5:$E$28252,"&lt;&gt;*调拨*")</f>
        <v>0</v>
      </c>
      <c r="M226" s="32">
        <f>SUMIFS(Sheet1!$F$5:$F$28252,Sheet1!$I$5:$I$28252,$B226,Sheet1!$L$5:$L$28252,$A226,Sheet1!$D$5:$D$28252,"企健网",Sheet1!$E$5:$E$28252,"&lt;&gt;*调拨*")+SUMIFS(Sheet1!$F$5:$F$28252,Sheet1!$I$5:$I$28252,$B226,Sheet1!$L$5:$L$28252,$A226,Sheet1!$E$5:$E$28252,"*企健网*",Sheet1!$D$5:$D$28252,"&lt;&gt;企健网",Sheet1!$D$5:$D$28252,"&lt;&gt;内部转款",Sheet1!$D$5:$D$28252,"&lt;&gt;内部转账",Sheet1!$E$5:$E$28252,"&lt;&gt;*调拨*")</f>
        <v>0</v>
      </c>
      <c r="N226" s="32">
        <f>SUMIFS(Sheet1!$F$5:$F$28252,Sheet1!$I$5:$I$28252,$B226,Sheet1!$L$5:$L$28252,$A226,Sheet1!$D$5:$D$28252,"银联",Sheet1!$E$5:$E$28252,"&lt;&gt;*调拨*")+SUMIFS(Sheet1!$F$5:$F$28252,Sheet1!$I$5:$I$28252,$B226,Sheet1!$L$5:$L$28252,$A226,Sheet1!$E$5:$E$28252,"*银联*",Sheet1!$D$5:$D$28252,"&lt;&gt;银联",Sheet1!$D$5:$D$28252,"&lt;&gt;内部转款",Sheet1!$D$5:$D$28252,"&lt;&gt;内部转账",Sheet1!$E$5:$E$28252,"&lt;&gt;*调拨*")</f>
        <v>0</v>
      </c>
      <c r="O226" s="32">
        <f>SUMIFS(Sheet1!$F$5:$F$28252,Sheet1!$I$5:$I$28252,$B226,Sheet1!$L$5:$L$28252,$A226,Sheet1!$D$5:$D$28252,"京东",Sheet1!$E$5:$E$28252,"&lt;&gt;*调拨*")+SUMIFS(Sheet1!$F$5:$F$28252,Sheet1!$I$5:$I$28252,$B226,Sheet1!$L$5:$L$28252,$A226,Sheet1!$E$5:$E$28252,"*京东*",Sheet1!$D$5:$D$28252,"&lt;&gt;京东",Sheet1!$D$5:$D$28252,"&lt;&gt;内部转款",Sheet1!$D$5:$D$28252,"&lt;&gt;内部转账",Sheet1!$E$5:$E$28252,"&lt;&gt;*调拨*")</f>
        <v>0</v>
      </c>
      <c r="P226" s="32">
        <f>SUMIFS(Sheet1!$F$5:$F$28252,Sheet1!$I$5:$I$28252,$B226,Sheet1!$L$5:$L$28252,$A226,Sheet1!$D$5:$D$28252,"药机微信",Sheet1!$E$5:$E$28252,"&lt;&gt;*调拨*")+SUMIFS(Sheet1!$F$5:$F$28252,Sheet1!$I$5:$I$28252,$B226,Sheet1!$L$5:$L$28252,$A226,Sheet1!$E$5:$E$28252,"*药机微信*",Sheet1!$D$5:$D$28252,"&lt;&gt;药机微信",Sheet1!$D$5:$D$28252,"&lt;&gt;内部转款",Sheet1!$D$5:$D$28252,"&lt;&gt;内部转账",Sheet1!$E$5:$E$28252,"&lt;&gt;*调拨*")</f>
        <v>0</v>
      </c>
      <c r="Q226" s="32">
        <f>SUMIFS(Sheet1!$F$5:$F$28252,Sheet1!$I$5:$I$28252,$B226,Sheet1!$L$5:$L$28252,$A226,Sheet1!$D$5:$D$28252,"亲情卡",Sheet1!$E$5:$E$28252,"&lt;&gt;*调拨*")+SUMIFS(Sheet1!$F$5:$F$28252,Sheet1!$I$5:$I$28252,$B226,Sheet1!$L$5:$L$28252,$A226,Sheet1!$E$5:$E$28252,"*亲情卡*",Sheet1!$D$5:$D$28252,"&lt;&gt;亲情卡",Sheet1!$D$5:$D$28252,"&lt;&gt;内部转款",Sheet1!$D$5:$D$28252,"&lt;&gt;内部转账",Sheet1!$E$5:$E$28252,"&lt;&gt;*调拨*")</f>
        <v>0</v>
      </c>
      <c r="R226" s="32">
        <f>SUMIFS(Sheet1!$F$5:$F$28252,Sheet1!$I$5:$I$28252,$B226,Sheet1!$L$5:$L$28252,$A226,Sheet1!$D$5:$D$28252,"优惠券",Sheet1!$E$5:$E$28252,"&lt;&gt;*调拨*")+SUMIFS(Sheet1!$F$5:$F$28252,Sheet1!$I$5:$I$28252,$B226,Sheet1!$L$5:$L$28252,$A226,Sheet1!$E$5:$E$28252,"*优惠券*",Sheet1!$D$5:$D$28252,"&lt;&gt;优惠券",Sheet1!$D$5:$D$28252,"&lt;&gt;内部转款",Sheet1!$D$5:$D$28252,"&lt;&gt;内部转账",Sheet1!$E$5:$E$28252,"&lt;&gt;*调拨*")</f>
        <v>0</v>
      </c>
      <c r="S226" s="32">
        <f>SUMIFS(Sheet1!$F$5:$F$28252,Sheet1!$I$5:$I$28252,$B226,Sheet1!$L$5:$L$28252,$A226,Sheet1!$D$5:$D$28252,"代金券",Sheet1!$E$5:$E$28252,"&lt;&gt;*调拨*")+SUMIFS(Sheet1!$F$5:$F$28252,Sheet1!$I$5:$I$28252,$B226,Sheet1!$L$5:$L$28252,$A226,Sheet1!$E$5:$E$28252,"*代金券*",Sheet1!$D$5:$D$28252,"&lt;&gt;代金券",Sheet1!$D$5:$D$28252,"&lt;&gt;内部转款",Sheet1!$D$5:$D$28252,"&lt;&gt;内部转账",Sheet1!$E$5:$E$28252,"&lt;&gt;*调拨*")</f>
        <v>0</v>
      </c>
      <c r="T226" s="32">
        <f>SUMIFS(Sheet1!$F$5:$F$28252,Sheet1!$I$5:$I$28252,$B226,Sheet1!$L$5:$L$28252,$A226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226,Sheet1!$L$5:$L$28252,$A226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226,Sheet1!$L$5:$L$28252,$A226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226,Sheet1!$L$5:$L$28252,$A226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6" s="32">
        <f>SUMIFS(Sheet1!$F$5:$F$28252,Sheet1!$I$5:$I$28252,$B226,Sheet1!$L$5:$L$28252,$A226,Sheet1!$E$5:$E$28252,"*调拨*")</f>
        <v>0</v>
      </c>
      <c r="V226" s="32">
        <f>SUMIFS(Sheet1!$F$5:$F$28252,Sheet1!$I$5:$I$28252,$B226,Sheet1!$L$5:$L$28252,$A226,Sheet1!$D$5:$D$28252,"储值",Sheet1!$E$5:$E$28252,"&lt;&gt;*调拨*")+SUMIFS(Sheet1!$F$5:$F$28252,Sheet1!$I$5:$I$28252,$B226,Sheet1!$L$5:$L$28252,$A226,Sheet1!$E$5:$E$28252,"*储值*",Sheet1!$D$5:$D$28252,"&lt;&gt;储值",Sheet1!$D$5:$D$28252,"&lt;&gt;内部转款",Sheet1!$D$5:$D$28252,"&lt;&gt;内部转账",Sheet1!$E$5:$E$28252,"&lt;&gt;*调拨*")</f>
        <v>0</v>
      </c>
      <c r="W226" s="32">
        <f>SUMIFS(Sheet1!$F$5:$F$28252,Sheet1!$I$5:$I$28252,$B226,Sheet1!$L$5:$L$28252,$A226,Sheet1!$D$5:$D$28252,"效期",Sheet1!$E$5:$E$28252,"&lt;&gt;*调拨*")+SUMIFS(Sheet1!$F$5:$F$28252,Sheet1!$I$5:$I$28252,$B226,Sheet1!$L$5:$L$28252,$A226,Sheet1!$E$5:$E$28252,"*效期*",Sheet1!$D$5:$D$28252,"&lt;&gt;效期",Sheet1!$D$5:$D$28252,"&lt;&gt;内部转款",Sheet1!$D$5:$D$28252,"&lt;&gt;内部转账",Sheet1!$E$5:$E$28252,"&lt;&gt;*调拨*")</f>
        <v>0</v>
      </c>
      <c r="X226" s="32">
        <f>SUMIFS(Sheet1!$F$5:$F$28252,Sheet1!$I$5:$I$28252,$B226,Sheet1!$L$5:$L$28252,$A226,Sheet1!$D$5:$D$28252,"内部转款",Sheet1!$E$5:$E$28252,"&lt;&gt;*调拨*")+SUMIFS(Sheet1!$F$5:$F$28252,Sheet1!$I$5:$I$28252,$B226,Sheet1!$L$5:$L$28252,$A226,Sheet1!$D$5:$D$28252,"内部转账",Sheet1!$E$5:$E$28252,"&lt;&gt;*调拨*")</f>
        <v>0</v>
      </c>
      <c r="Y226" s="32">
        <f t="shared" si="16"/>
        <v>0</v>
      </c>
      <c r="Z226" s="32">
        <f>SUMIFS(Sheet1!$F$5:$F$28252,Sheet1!$I$5:$I$28252,$B226,Sheet1!$L$5:$L$28252,$A226)</f>
        <v>82224.77</v>
      </c>
      <c r="AA226" s="32">
        <f>SUMIFS(Sheet1!$G$5:$G$28252,Sheet1!$I$5:$I$28252,$B226,Sheet1!$L$5:$L$28252,$A226,Sheet1!$D$5:$D$28252,"工资",Sheet1!$E$5:$E$28252,"&lt;&gt;*调拨*")+SUMIFS(Sheet1!$G$5:$G$28252,Sheet1!$I$5:$I$28252,$B226,Sheet1!$L$5:$L$28252,$A226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6" s="32">
        <f>SUMIFS(Sheet1!$G$5:$G$28252,Sheet1!$I$5:$I$28252,$B226,Sheet1!$L$5:$L$28252,$A226,Sheet1!$D$5:$D$28252,"水费",Sheet1!$E$5:$E$28252,"&lt;&gt;*调拨*")+SUMIFS(Sheet1!$G$5:$G$28252,Sheet1!$I$5:$I$28252,$B226,Sheet1!$L$5:$L$28252,$A226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6" s="32">
        <f>SUMIFS(Sheet1!$G$5:$G$28252,Sheet1!$I$5:$I$28252,$B226,Sheet1!$L$5:$L$28252,$A226,Sheet1!$D$5:$D$28252,"电费",Sheet1!$E$5:$E$28252,"&lt;&gt;*调拨*")+SUMIFS(Sheet1!$G$5:$G$28252,Sheet1!$I$5:$I$28252,$B226,Sheet1!$L$5:$L$28252,$A226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6" s="32">
        <f>SUMIFS(Sheet1!$G$5:$G$28252,Sheet1!$I$5:$I$28252,$B226,Sheet1!$L$5:$L$28252,$A226,Sheet1!$D$5:$D$28252,"宽带费",Sheet1!$E$5:$E$28252,"&lt;&gt;*调拨*")+SUMIFS(Sheet1!$G$5:$G$28252,Sheet1!$I$5:$I$28252,$B226,Sheet1!$L$5:$L$28252,$A226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6" s="32">
        <f>SUMIFS(Sheet1!$G$5:$G$28252,Sheet1!$I$5:$I$28252,$B226,Sheet1!$L$5:$L$28252,$A226,Sheet1!$D$5:$D$28252,"办公费",Sheet1!$E$5:$E$28252,"&lt;&gt;*调拨*")+SUMIFS(Sheet1!$G$5:$G$28252,Sheet1!$I$5:$I$28252,$B226,Sheet1!$L$5:$L$28252,$A226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6" s="32">
        <f>SUMIFS(Sheet1!$G$5:$G$28252,Sheet1!$I$5:$I$28252,$B226,Sheet1!$L$5:$L$28252,$A226,Sheet1!$D$5:$D$28252,"话费",Sheet1!$E$5:$E$28252,"&lt;&gt;*调拨*")+SUMIFS(Sheet1!$G$5:$G$28252,Sheet1!$I$5:$I$28252,$B226,Sheet1!$L$5:$L$28252,$A226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6" s="32">
        <f>SUMIFS(Sheet1!$G$5:$G$28252,Sheet1!$I$5:$I$28252,$B226,Sheet1!$L$5:$L$28252,$A226,Sheet1!$D$5:$D$28252,"房租",Sheet1!$E$5:$E$28252,"&lt;&gt;*调拨*")+SUMIFS(Sheet1!$G$5:$G$28252,Sheet1!$I$5:$I$28252,$B226,Sheet1!$L$5:$L$28252,$A226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26" s="32">
        <f>SUMIFS(Sheet1!$G$5:$G$28252,Sheet1!$I$5:$I$28252,$B226,Sheet1!$L$5:$L$28252,$A226,Sheet1!$E$5:$E$28252,"*调拨*")</f>
        <v>0</v>
      </c>
      <c r="AI226" s="32">
        <f>SUMIFS(Sheet1!$G$5:$G$28252,Sheet1!$I$5:$I$28252,$B226,Sheet1!$L$5:$L$28252,$A226,Sheet1!$D$5:$D$28252,"内部转款",Sheet1!$E$5:$E$28252,"&lt;&gt;*调拨*")+SUMIFS(Sheet1!$G$5:$G$28252,Sheet1!$I$5:$I$28252,$B226,Sheet1!$L$5:$L$28252,$A226,Sheet1!$D$5:$D$28252,"内部转账",Sheet1!$E$5:$E$28252,"&lt;&gt;*调拨*")</f>
        <v>0</v>
      </c>
      <c r="AJ226" s="32">
        <f t="shared" si="17"/>
        <v>6898.3</v>
      </c>
      <c r="AK226" s="32">
        <f>SUMIFS(Sheet1!$G$5:$G$28252,Sheet1!$I$5:$I$28252,$B226,Sheet1!$L$5:$L$28252,$A226)</f>
        <v>6898.3</v>
      </c>
      <c r="AL226" s="32">
        <f t="shared" si="18"/>
        <v>75326.47</v>
      </c>
    </row>
    <row r="227" ht="16.5" spans="1:38">
      <c r="A227" s="30">
        <v>202604</v>
      </c>
      <c r="B227" s="31" t="s">
        <v>677</v>
      </c>
      <c r="C227" s="32">
        <f>SUMIFS(Sheet1!$F$5:$F$28252,Sheet1!$I$5:$I$28252,$B227,Sheet1!$L$5:$L$28252,$A227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27" s="32">
        <f>SUMIFS(Sheet1!$F$5:$F$28252,Sheet1!$I$5:$I$28252,$B227,Sheet1!$L$5:$L$28252,$A227,Sheet1!$D$5:$D$28252,"医保即时拨付",Sheet1!$E$5:$E$28252,"&lt;&gt;*调拨*")+SUMIFS(Sheet1!$F$5:$F$28252,Sheet1!$I$5:$I$28252,$B227,Sheet1!$L$5:$L$28252,$A227,Sheet1!$E$5:$E$28252,"*医保即时拨付*",Sheet1!$D$5:$D$28252,"&lt;&gt;医保即时拨付",Sheet1!$D$5:$D$28252,"&lt;&gt;内部转款",Sheet1!$D$5:$D$28252,"&lt;&gt;内部转账",Sheet1!$E$5:$E$28252,"&lt;&gt;*调拨*")</f>
        <v>0</v>
      </c>
      <c r="E227" s="32">
        <f>SUMIFS(Sheet1!$F$5:$F$28252,Sheet1!$I$5:$I$28252,$B227,Sheet1!$L$5:$L$28252,$A227,Sheet1!$D$5:$D$28252,"医保",Sheet1!$E$5:$E$28252,"&lt;&gt;*调拨*",Sheet1!$E$5:$E$28252,"&lt;&gt;*医保即时拨付*")+SUMIFS(Sheet1!$F$5:$F$28252,Sheet1!$I$5:$I$28252,$B227,Sheet1!$L$5:$L$28252,$A227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27" s="32">
        <f>SUMIFS(Sheet1!$F$5:$F$28252,Sheet1!$I$5:$I$28252,$B227,Sheet1!$L$5:$L$28252,$A227,Sheet1!$D$5:$D$28252,"聚合",Sheet1!$E$5:$E$28252,"&lt;&gt;*调拨*")+SUMIFS(Sheet1!$F$5:$F$28252,Sheet1!$I$5:$I$28252,$B227,Sheet1!$L$5:$L$28252,$A227,Sheet1!$E$5:$E$28252,"*聚合*",Sheet1!$D$5:$D$28252,"&lt;&gt;聚合",Sheet1!$D$5:$D$28252,"&lt;&gt;内部转款",Sheet1!$D$5:$D$28252,"&lt;&gt;内部转账",Sheet1!$E$5:$E$28252,"&lt;&gt;*调拨*")</f>
        <v>0</v>
      </c>
      <c r="G227" s="32">
        <f>SUMIFS(Sheet1!$F$5:$F$28252,Sheet1!$I$5:$I$28252,$B227,Sheet1!$L$5:$L$28252,$A227,Sheet1!$D$5:$D$28252,"24小时微信",Sheet1!$E$5:$E$28252,"&lt;&gt;*调拨*")+SUMIFS(Sheet1!$F$5:$F$28252,Sheet1!$I$5:$I$28252,$B227,Sheet1!$L$5:$L$28252,$A227,Sheet1!$E$5:$E$28252,"*24小时微信*",Sheet1!$D$5:$D$28252,"&lt;&gt;24小时微信",Sheet1!$D$5:$D$28252,"&lt;&gt;内部转款",Sheet1!$D$5:$D$28252,"&lt;&gt;内部转账",Sheet1!$E$5:$E$28252,"&lt;&gt;*调拨*")</f>
        <v>0</v>
      </c>
      <c r="H227" s="32">
        <f>SUMIFS(Sheet1!$F$5:$F$28252,Sheet1!$I$5:$I$28252,$B227,Sheet1!$L$5:$L$28252,$A227,Sheet1!$D$5:$D$28252,"美团",Sheet1!$E$5:$E$28252,"&lt;&gt;*调拨*")+SUMIFS(Sheet1!$F$5:$F$28252,Sheet1!$I$5:$I$28252,$B227,Sheet1!$L$5:$L$28252,$A227,Sheet1!$E$5:$E$28252,"*美团*",Sheet1!$D$5:$D$28252,"&lt;&gt;美团",Sheet1!$D$5:$D$28252,"&lt;&gt;内部转款",Sheet1!$D$5:$D$28252,"&lt;&gt;内部转账",Sheet1!$E$5:$E$28252,"&lt;&gt;*调拨*")</f>
        <v>0</v>
      </c>
      <c r="I227" s="32">
        <f>SUMIFS(Sheet1!$F$5:$F$28252,Sheet1!$I$5:$I$28252,$B227,Sheet1!$L$5:$L$28252,$A227,Sheet1!$D$5:$D$28252,"饿了么",Sheet1!$E$5:$E$28252,"&lt;&gt;*调拨*")+SUMIFS(Sheet1!$F$5:$F$28252,Sheet1!$I$5:$I$28252,$B227,Sheet1!$L$5:$L$28252,$A227,Sheet1!$E$5:$E$28252,"*饿了么*",Sheet1!$D$5:$D$28252,"&lt;&gt;饿了么",Sheet1!$D$5:$D$28252,"&lt;&gt;内部转款",Sheet1!$D$5:$D$28252,"&lt;&gt;内部转账",Sheet1!$E$5:$E$28252,"&lt;&gt;*调拨*")</f>
        <v>0</v>
      </c>
      <c r="J227" s="32">
        <f>SUMIFS(Sheet1!$F$5:$F$28252,Sheet1!$I$5:$I$28252,$B227,Sheet1!$L$5:$L$28252,$A227,Sheet1!$D$5:$D$28252,"健E卡",Sheet1!$E$5:$E$28252,"&lt;&gt;*调拨*")+SUMIFS(Sheet1!$F$5:$F$28252,Sheet1!$I$5:$I$28252,$B227,Sheet1!$L$5:$L$28252,$A227,Sheet1!$E$5:$E$28252,"*健E卡*",Sheet1!$D$5:$D$28252,"&lt;&gt;健E卡",Sheet1!$D$5:$D$28252,"&lt;&gt;内部转款",Sheet1!$D$5:$D$28252,"&lt;&gt;内部转账",Sheet1!$E$5:$E$28252,"&lt;&gt;*调拨*")</f>
        <v>0</v>
      </c>
      <c r="K227" s="32">
        <f>SUMIFS(Sheet1!$F$5:$F$28252,Sheet1!$I$5:$I$28252,$B227,Sheet1!$L$5:$L$28252,$A227,Sheet1!$D$5:$D$28252,"抖音",Sheet1!$E$5:$E$28252,"&lt;&gt;*调拨*")+SUMIFS(Sheet1!$F$5:$F$28252,Sheet1!$I$5:$I$28252,$B227,Sheet1!$L$5:$L$28252,$A227,Sheet1!$E$5:$E$28252,"*抖音*",Sheet1!$D$5:$D$28252,"&lt;&gt;抖音",Sheet1!$D$5:$D$28252,"&lt;&gt;内部转款",Sheet1!$D$5:$D$28252,"&lt;&gt;内部转账",Sheet1!$E$5:$E$28252,"&lt;&gt;*调拨*")</f>
        <v>0</v>
      </c>
      <c r="L227" s="32">
        <f>SUMIFS(Sheet1!$F$5:$F$28252,Sheet1!$I$5:$I$28252,$B227,Sheet1!$L$5:$L$28252,$A227,Sheet1!$D$5:$D$28252,"医卡通",Sheet1!$E$5:$E$28252,"&lt;&gt;*调拨*")+SUMIFS(Sheet1!$F$5:$F$28252,Sheet1!$I$5:$I$28252,$B227,Sheet1!$L$5:$L$28252,$A227,Sheet1!$E$5:$E$28252,"*医卡通*",Sheet1!$D$5:$D$28252,"&lt;&gt;医卡通",Sheet1!$D$5:$D$28252,"&lt;&gt;内部转款",Sheet1!$D$5:$D$28252,"&lt;&gt;内部转账",Sheet1!$E$5:$E$28252,"&lt;&gt;*调拨*")</f>
        <v>0</v>
      </c>
      <c r="M227" s="32">
        <f>SUMIFS(Sheet1!$F$5:$F$28252,Sheet1!$I$5:$I$28252,$B227,Sheet1!$L$5:$L$28252,$A227,Sheet1!$D$5:$D$28252,"企健网",Sheet1!$E$5:$E$28252,"&lt;&gt;*调拨*")+SUMIFS(Sheet1!$F$5:$F$28252,Sheet1!$I$5:$I$28252,$B227,Sheet1!$L$5:$L$28252,$A227,Sheet1!$E$5:$E$28252,"*企健网*",Sheet1!$D$5:$D$28252,"&lt;&gt;企健网",Sheet1!$D$5:$D$28252,"&lt;&gt;内部转款",Sheet1!$D$5:$D$28252,"&lt;&gt;内部转账",Sheet1!$E$5:$E$28252,"&lt;&gt;*调拨*")</f>
        <v>0</v>
      </c>
      <c r="N227" s="32">
        <f>SUMIFS(Sheet1!$F$5:$F$28252,Sheet1!$I$5:$I$28252,$B227,Sheet1!$L$5:$L$28252,$A227,Sheet1!$D$5:$D$28252,"银联",Sheet1!$E$5:$E$28252,"&lt;&gt;*调拨*")+SUMIFS(Sheet1!$F$5:$F$28252,Sheet1!$I$5:$I$28252,$B227,Sheet1!$L$5:$L$28252,$A227,Sheet1!$E$5:$E$28252,"*银联*",Sheet1!$D$5:$D$28252,"&lt;&gt;银联",Sheet1!$D$5:$D$28252,"&lt;&gt;内部转款",Sheet1!$D$5:$D$28252,"&lt;&gt;内部转账",Sheet1!$E$5:$E$28252,"&lt;&gt;*调拨*")</f>
        <v>0</v>
      </c>
      <c r="O227" s="32">
        <f>SUMIFS(Sheet1!$F$5:$F$28252,Sheet1!$I$5:$I$28252,$B227,Sheet1!$L$5:$L$28252,$A227,Sheet1!$D$5:$D$28252,"京东",Sheet1!$E$5:$E$28252,"&lt;&gt;*调拨*")+SUMIFS(Sheet1!$F$5:$F$28252,Sheet1!$I$5:$I$28252,$B227,Sheet1!$L$5:$L$28252,$A227,Sheet1!$E$5:$E$28252,"*京东*",Sheet1!$D$5:$D$28252,"&lt;&gt;京东",Sheet1!$D$5:$D$28252,"&lt;&gt;内部转款",Sheet1!$D$5:$D$28252,"&lt;&gt;内部转账",Sheet1!$E$5:$E$28252,"&lt;&gt;*调拨*")</f>
        <v>0</v>
      </c>
      <c r="P227" s="32">
        <f>SUMIFS(Sheet1!$F$5:$F$28252,Sheet1!$I$5:$I$28252,$B227,Sheet1!$L$5:$L$28252,$A227,Sheet1!$D$5:$D$28252,"药机微信",Sheet1!$E$5:$E$28252,"&lt;&gt;*调拨*")+SUMIFS(Sheet1!$F$5:$F$28252,Sheet1!$I$5:$I$28252,$B227,Sheet1!$L$5:$L$28252,$A227,Sheet1!$E$5:$E$28252,"*药机微信*",Sheet1!$D$5:$D$28252,"&lt;&gt;药机微信",Sheet1!$D$5:$D$28252,"&lt;&gt;内部转款",Sheet1!$D$5:$D$28252,"&lt;&gt;内部转账",Sheet1!$E$5:$E$28252,"&lt;&gt;*调拨*")</f>
        <v>0</v>
      </c>
      <c r="Q227" s="32">
        <f>SUMIFS(Sheet1!$F$5:$F$28252,Sheet1!$I$5:$I$28252,$B227,Sheet1!$L$5:$L$28252,$A227,Sheet1!$D$5:$D$28252,"亲情卡",Sheet1!$E$5:$E$28252,"&lt;&gt;*调拨*")+SUMIFS(Sheet1!$F$5:$F$28252,Sheet1!$I$5:$I$28252,$B227,Sheet1!$L$5:$L$28252,$A227,Sheet1!$E$5:$E$28252,"*亲情卡*",Sheet1!$D$5:$D$28252,"&lt;&gt;亲情卡",Sheet1!$D$5:$D$28252,"&lt;&gt;内部转款",Sheet1!$D$5:$D$28252,"&lt;&gt;内部转账",Sheet1!$E$5:$E$28252,"&lt;&gt;*调拨*")</f>
        <v>0</v>
      </c>
      <c r="R227" s="32">
        <f>SUMIFS(Sheet1!$F$5:$F$28252,Sheet1!$I$5:$I$28252,$B227,Sheet1!$L$5:$L$28252,$A227,Sheet1!$D$5:$D$28252,"优惠券",Sheet1!$E$5:$E$28252,"&lt;&gt;*调拨*")+SUMIFS(Sheet1!$F$5:$F$28252,Sheet1!$I$5:$I$28252,$B227,Sheet1!$L$5:$L$28252,$A227,Sheet1!$E$5:$E$28252,"*优惠券*",Sheet1!$D$5:$D$28252,"&lt;&gt;优惠券",Sheet1!$D$5:$D$28252,"&lt;&gt;内部转款",Sheet1!$D$5:$D$28252,"&lt;&gt;内部转账",Sheet1!$E$5:$E$28252,"&lt;&gt;*调拨*")</f>
        <v>0</v>
      </c>
      <c r="S227" s="32">
        <f>SUMIFS(Sheet1!$F$5:$F$28252,Sheet1!$I$5:$I$28252,$B227,Sheet1!$L$5:$L$28252,$A227,Sheet1!$D$5:$D$28252,"代金券",Sheet1!$E$5:$E$28252,"&lt;&gt;*调拨*")+SUMIFS(Sheet1!$F$5:$F$28252,Sheet1!$I$5:$I$28252,$B227,Sheet1!$L$5:$L$28252,$A227,Sheet1!$E$5:$E$28252,"*代金券*",Sheet1!$D$5:$D$28252,"&lt;&gt;代金券",Sheet1!$D$5:$D$28252,"&lt;&gt;内部转款",Sheet1!$D$5:$D$28252,"&lt;&gt;内部转账",Sheet1!$E$5:$E$28252,"&lt;&gt;*调拨*")</f>
        <v>0</v>
      </c>
      <c r="T227" s="32">
        <f>SUMIFS(Sheet1!$F$5:$F$28252,Sheet1!$I$5:$I$28252,$B227,Sheet1!$L$5:$L$28252,$A227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227,Sheet1!$L$5:$L$28252,$A227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227,Sheet1!$L$5:$L$28252,$A227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227,Sheet1!$L$5:$L$28252,$A227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7" s="32">
        <f>SUMIFS(Sheet1!$F$5:$F$28252,Sheet1!$I$5:$I$28252,$B227,Sheet1!$L$5:$L$28252,$A227,Sheet1!$E$5:$E$28252,"*调拨*")</f>
        <v>0</v>
      </c>
      <c r="V227" s="32">
        <f>SUMIFS(Sheet1!$F$5:$F$28252,Sheet1!$I$5:$I$28252,$B227,Sheet1!$L$5:$L$28252,$A227,Sheet1!$D$5:$D$28252,"储值",Sheet1!$E$5:$E$28252,"&lt;&gt;*调拨*")+SUMIFS(Sheet1!$F$5:$F$28252,Sheet1!$I$5:$I$28252,$B227,Sheet1!$L$5:$L$28252,$A227,Sheet1!$E$5:$E$28252,"*储值*",Sheet1!$D$5:$D$28252,"&lt;&gt;储值",Sheet1!$D$5:$D$28252,"&lt;&gt;内部转款",Sheet1!$D$5:$D$28252,"&lt;&gt;内部转账",Sheet1!$E$5:$E$28252,"&lt;&gt;*调拨*")</f>
        <v>0</v>
      </c>
      <c r="W227" s="32">
        <f>SUMIFS(Sheet1!$F$5:$F$28252,Sheet1!$I$5:$I$28252,$B227,Sheet1!$L$5:$L$28252,$A227,Sheet1!$D$5:$D$28252,"效期",Sheet1!$E$5:$E$28252,"&lt;&gt;*调拨*")+SUMIFS(Sheet1!$F$5:$F$28252,Sheet1!$I$5:$I$28252,$B227,Sheet1!$L$5:$L$28252,$A227,Sheet1!$E$5:$E$28252,"*效期*",Sheet1!$D$5:$D$28252,"&lt;&gt;效期",Sheet1!$D$5:$D$28252,"&lt;&gt;内部转款",Sheet1!$D$5:$D$28252,"&lt;&gt;内部转账",Sheet1!$E$5:$E$28252,"&lt;&gt;*调拨*")</f>
        <v>0</v>
      </c>
      <c r="X227" s="32">
        <f>SUMIFS(Sheet1!$F$5:$F$28252,Sheet1!$I$5:$I$28252,$B227,Sheet1!$L$5:$L$28252,$A227,Sheet1!$D$5:$D$28252,"内部转款",Sheet1!$E$5:$E$28252,"&lt;&gt;*调拨*")+SUMIFS(Sheet1!$F$5:$F$28252,Sheet1!$I$5:$I$28252,$B227,Sheet1!$L$5:$L$28252,$A227,Sheet1!$D$5:$D$28252,"内部转账",Sheet1!$E$5:$E$28252,"&lt;&gt;*调拨*")</f>
        <v>0</v>
      </c>
      <c r="Y227" s="32">
        <f t="shared" si="16"/>
        <v>0</v>
      </c>
      <c r="Z227" s="32">
        <f>SUMIFS(Sheet1!$F$5:$F$28252,Sheet1!$I$5:$I$28252,$B227,Sheet1!$L$5:$L$28252,$A227)</f>
        <v>0</v>
      </c>
      <c r="AA227" s="32">
        <f>SUMIFS(Sheet1!$G$5:$G$28252,Sheet1!$I$5:$I$28252,$B227,Sheet1!$L$5:$L$28252,$A227,Sheet1!$D$5:$D$28252,"工资",Sheet1!$E$5:$E$28252,"&lt;&gt;*调拨*")+SUMIFS(Sheet1!$G$5:$G$28252,Sheet1!$I$5:$I$28252,$B227,Sheet1!$L$5:$L$28252,$A227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7" s="32">
        <f>SUMIFS(Sheet1!$G$5:$G$28252,Sheet1!$I$5:$I$28252,$B227,Sheet1!$L$5:$L$28252,$A227,Sheet1!$D$5:$D$28252,"水费",Sheet1!$E$5:$E$28252,"&lt;&gt;*调拨*")+SUMIFS(Sheet1!$G$5:$G$28252,Sheet1!$I$5:$I$28252,$B227,Sheet1!$L$5:$L$28252,$A227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7" s="32">
        <f>SUMIFS(Sheet1!$G$5:$G$28252,Sheet1!$I$5:$I$28252,$B227,Sheet1!$L$5:$L$28252,$A227,Sheet1!$D$5:$D$28252,"电费",Sheet1!$E$5:$E$28252,"&lt;&gt;*调拨*")+SUMIFS(Sheet1!$G$5:$G$28252,Sheet1!$I$5:$I$28252,$B227,Sheet1!$L$5:$L$28252,$A227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7" s="32">
        <f>SUMIFS(Sheet1!$G$5:$G$28252,Sheet1!$I$5:$I$28252,$B227,Sheet1!$L$5:$L$28252,$A227,Sheet1!$D$5:$D$28252,"宽带费",Sheet1!$E$5:$E$28252,"&lt;&gt;*调拨*")+SUMIFS(Sheet1!$G$5:$G$28252,Sheet1!$I$5:$I$28252,$B227,Sheet1!$L$5:$L$28252,$A227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7" s="32">
        <f>SUMIFS(Sheet1!$G$5:$G$28252,Sheet1!$I$5:$I$28252,$B227,Sheet1!$L$5:$L$28252,$A227,Sheet1!$D$5:$D$28252,"办公费",Sheet1!$E$5:$E$28252,"&lt;&gt;*调拨*")+SUMIFS(Sheet1!$G$5:$G$28252,Sheet1!$I$5:$I$28252,$B227,Sheet1!$L$5:$L$28252,$A227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7" s="32">
        <f>SUMIFS(Sheet1!$G$5:$G$28252,Sheet1!$I$5:$I$28252,$B227,Sheet1!$L$5:$L$28252,$A227,Sheet1!$D$5:$D$28252,"话费",Sheet1!$E$5:$E$28252,"&lt;&gt;*调拨*")+SUMIFS(Sheet1!$G$5:$G$28252,Sheet1!$I$5:$I$28252,$B227,Sheet1!$L$5:$L$28252,$A227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7" s="32">
        <f>SUMIFS(Sheet1!$G$5:$G$28252,Sheet1!$I$5:$I$28252,$B227,Sheet1!$L$5:$L$28252,$A227,Sheet1!$D$5:$D$28252,"房租",Sheet1!$E$5:$E$28252,"&lt;&gt;*调拨*")+SUMIFS(Sheet1!$G$5:$G$28252,Sheet1!$I$5:$I$28252,$B227,Sheet1!$L$5:$L$28252,$A227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27" s="32">
        <f>SUMIFS(Sheet1!$G$5:$G$28252,Sheet1!$I$5:$I$28252,$B227,Sheet1!$L$5:$L$28252,$A227,Sheet1!$E$5:$E$28252,"*调拨*")</f>
        <v>0</v>
      </c>
      <c r="AI227" s="32">
        <f>SUMIFS(Sheet1!$G$5:$G$28252,Sheet1!$I$5:$I$28252,$B227,Sheet1!$L$5:$L$28252,$A227,Sheet1!$D$5:$D$28252,"内部转款",Sheet1!$E$5:$E$28252,"&lt;&gt;*调拨*")+SUMIFS(Sheet1!$G$5:$G$28252,Sheet1!$I$5:$I$28252,$B227,Sheet1!$L$5:$L$28252,$A227,Sheet1!$D$5:$D$28252,"内部转账",Sheet1!$E$5:$E$28252,"&lt;&gt;*调拨*")</f>
        <v>0</v>
      </c>
      <c r="AJ227" s="32">
        <f t="shared" si="17"/>
        <v>0</v>
      </c>
      <c r="AK227" s="32">
        <f>SUMIFS(Sheet1!$G$5:$G$28252,Sheet1!$I$5:$I$28252,$B227,Sheet1!$L$5:$L$28252,$A227)</f>
        <v>0</v>
      </c>
      <c r="AL227" s="32">
        <f t="shared" si="18"/>
        <v>0</v>
      </c>
    </row>
    <row r="228" ht="16.5" spans="1:38">
      <c r="A228" s="30">
        <v>202604</v>
      </c>
      <c r="B228" s="31" t="s">
        <v>676</v>
      </c>
      <c r="C228" s="32">
        <f>SUMIFS(Sheet1!$F$5:$F$28252,Sheet1!$I$5:$I$28252,$B228,Sheet1!$L$5:$L$28252,$A228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28" s="32">
        <f>SUMIFS(Sheet1!$F$5:$F$28252,Sheet1!$I$5:$I$28252,$B228,Sheet1!$L$5:$L$28252,$A228,Sheet1!$D$5:$D$28252,"医保即时拨付",Sheet1!$E$5:$E$28252,"&lt;&gt;*调拨*")+SUMIFS(Sheet1!$F$5:$F$28252,Sheet1!$I$5:$I$28252,$B228,Sheet1!$L$5:$L$28252,$A228,Sheet1!$E$5:$E$28252,"*医保即时拨付*",Sheet1!$D$5:$D$28252,"&lt;&gt;医保即时拨付",Sheet1!$D$5:$D$28252,"&lt;&gt;内部转款",Sheet1!$D$5:$D$28252,"&lt;&gt;内部转账",Sheet1!$E$5:$E$28252,"&lt;&gt;*调拨*")</f>
        <v>0</v>
      </c>
      <c r="E228" s="32">
        <f>SUMIFS(Sheet1!$F$5:$F$28252,Sheet1!$I$5:$I$28252,$B228,Sheet1!$L$5:$L$28252,$A228,Sheet1!$D$5:$D$28252,"医保",Sheet1!$E$5:$E$28252,"&lt;&gt;*调拨*",Sheet1!$E$5:$E$28252,"&lt;&gt;*医保即时拨付*")+SUMIFS(Sheet1!$F$5:$F$28252,Sheet1!$I$5:$I$28252,$B228,Sheet1!$L$5:$L$28252,$A228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28" s="32">
        <f>SUMIFS(Sheet1!$F$5:$F$28252,Sheet1!$I$5:$I$28252,$B228,Sheet1!$L$5:$L$28252,$A228,Sheet1!$D$5:$D$28252,"聚合",Sheet1!$E$5:$E$28252,"&lt;&gt;*调拨*")+SUMIFS(Sheet1!$F$5:$F$28252,Sheet1!$I$5:$I$28252,$B228,Sheet1!$L$5:$L$28252,$A228,Sheet1!$E$5:$E$28252,"*聚合*",Sheet1!$D$5:$D$28252,"&lt;&gt;聚合",Sheet1!$D$5:$D$28252,"&lt;&gt;内部转款",Sheet1!$D$5:$D$28252,"&lt;&gt;内部转账",Sheet1!$E$5:$E$28252,"&lt;&gt;*调拨*")</f>
        <v>0</v>
      </c>
      <c r="G228" s="32">
        <f>SUMIFS(Sheet1!$F$5:$F$28252,Sheet1!$I$5:$I$28252,$B228,Sheet1!$L$5:$L$28252,$A228,Sheet1!$D$5:$D$28252,"24小时微信",Sheet1!$E$5:$E$28252,"&lt;&gt;*调拨*")+SUMIFS(Sheet1!$F$5:$F$28252,Sheet1!$I$5:$I$28252,$B228,Sheet1!$L$5:$L$28252,$A228,Sheet1!$E$5:$E$28252,"*24小时微信*",Sheet1!$D$5:$D$28252,"&lt;&gt;24小时微信",Sheet1!$D$5:$D$28252,"&lt;&gt;内部转款",Sheet1!$D$5:$D$28252,"&lt;&gt;内部转账",Sheet1!$E$5:$E$28252,"&lt;&gt;*调拨*")</f>
        <v>0</v>
      </c>
      <c r="H228" s="32">
        <f>SUMIFS(Sheet1!$F$5:$F$28252,Sheet1!$I$5:$I$28252,$B228,Sheet1!$L$5:$L$28252,$A228,Sheet1!$D$5:$D$28252,"美团",Sheet1!$E$5:$E$28252,"&lt;&gt;*调拨*")+SUMIFS(Sheet1!$F$5:$F$28252,Sheet1!$I$5:$I$28252,$B228,Sheet1!$L$5:$L$28252,$A228,Sheet1!$E$5:$E$28252,"*美团*",Sheet1!$D$5:$D$28252,"&lt;&gt;美团",Sheet1!$D$5:$D$28252,"&lt;&gt;内部转款",Sheet1!$D$5:$D$28252,"&lt;&gt;内部转账",Sheet1!$E$5:$E$28252,"&lt;&gt;*调拨*")</f>
        <v>0</v>
      </c>
      <c r="I228" s="32">
        <f>SUMIFS(Sheet1!$F$5:$F$28252,Sheet1!$I$5:$I$28252,$B228,Sheet1!$L$5:$L$28252,$A228,Sheet1!$D$5:$D$28252,"饿了么",Sheet1!$E$5:$E$28252,"&lt;&gt;*调拨*")+SUMIFS(Sheet1!$F$5:$F$28252,Sheet1!$I$5:$I$28252,$B228,Sheet1!$L$5:$L$28252,$A228,Sheet1!$E$5:$E$28252,"*饿了么*",Sheet1!$D$5:$D$28252,"&lt;&gt;饿了么",Sheet1!$D$5:$D$28252,"&lt;&gt;内部转款",Sheet1!$D$5:$D$28252,"&lt;&gt;内部转账",Sheet1!$E$5:$E$28252,"&lt;&gt;*调拨*")</f>
        <v>0</v>
      </c>
      <c r="J228" s="32">
        <f>SUMIFS(Sheet1!$F$5:$F$28252,Sheet1!$I$5:$I$28252,$B228,Sheet1!$L$5:$L$28252,$A228,Sheet1!$D$5:$D$28252,"健E卡",Sheet1!$E$5:$E$28252,"&lt;&gt;*调拨*")+SUMIFS(Sheet1!$F$5:$F$28252,Sheet1!$I$5:$I$28252,$B228,Sheet1!$L$5:$L$28252,$A228,Sheet1!$E$5:$E$28252,"*健E卡*",Sheet1!$D$5:$D$28252,"&lt;&gt;健E卡",Sheet1!$D$5:$D$28252,"&lt;&gt;内部转款",Sheet1!$D$5:$D$28252,"&lt;&gt;内部转账",Sheet1!$E$5:$E$28252,"&lt;&gt;*调拨*")</f>
        <v>0</v>
      </c>
      <c r="K228" s="32">
        <f>SUMIFS(Sheet1!$F$5:$F$28252,Sheet1!$I$5:$I$28252,$B228,Sheet1!$L$5:$L$28252,$A228,Sheet1!$D$5:$D$28252,"抖音",Sheet1!$E$5:$E$28252,"&lt;&gt;*调拨*")+SUMIFS(Sheet1!$F$5:$F$28252,Sheet1!$I$5:$I$28252,$B228,Sheet1!$L$5:$L$28252,$A228,Sheet1!$E$5:$E$28252,"*抖音*",Sheet1!$D$5:$D$28252,"&lt;&gt;抖音",Sheet1!$D$5:$D$28252,"&lt;&gt;内部转款",Sheet1!$D$5:$D$28252,"&lt;&gt;内部转账",Sheet1!$E$5:$E$28252,"&lt;&gt;*调拨*")</f>
        <v>0</v>
      </c>
      <c r="L228" s="32">
        <f>SUMIFS(Sheet1!$F$5:$F$28252,Sheet1!$I$5:$I$28252,$B228,Sheet1!$L$5:$L$28252,$A228,Sheet1!$D$5:$D$28252,"医卡通",Sheet1!$E$5:$E$28252,"&lt;&gt;*调拨*")+SUMIFS(Sheet1!$F$5:$F$28252,Sheet1!$I$5:$I$28252,$B228,Sheet1!$L$5:$L$28252,$A228,Sheet1!$E$5:$E$28252,"*医卡通*",Sheet1!$D$5:$D$28252,"&lt;&gt;医卡通",Sheet1!$D$5:$D$28252,"&lt;&gt;内部转款",Sheet1!$D$5:$D$28252,"&lt;&gt;内部转账",Sheet1!$E$5:$E$28252,"&lt;&gt;*调拨*")</f>
        <v>0</v>
      </c>
      <c r="M228" s="32">
        <f>SUMIFS(Sheet1!$F$5:$F$28252,Sheet1!$I$5:$I$28252,$B228,Sheet1!$L$5:$L$28252,$A228,Sheet1!$D$5:$D$28252,"企健网",Sheet1!$E$5:$E$28252,"&lt;&gt;*调拨*")+SUMIFS(Sheet1!$F$5:$F$28252,Sheet1!$I$5:$I$28252,$B228,Sheet1!$L$5:$L$28252,$A228,Sheet1!$E$5:$E$28252,"*企健网*",Sheet1!$D$5:$D$28252,"&lt;&gt;企健网",Sheet1!$D$5:$D$28252,"&lt;&gt;内部转款",Sheet1!$D$5:$D$28252,"&lt;&gt;内部转账",Sheet1!$E$5:$E$28252,"&lt;&gt;*调拨*")</f>
        <v>0</v>
      </c>
      <c r="N228" s="32">
        <f>SUMIFS(Sheet1!$F$5:$F$28252,Sheet1!$I$5:$I$28252,$B228,Sheet1!$L$5:$L$28252,$A228,Sheet1!$D$5:$D$28252,"银联",Sheet1!$E$5:$E$28252,"&lt;&gt;*调拨*")+SUMIFS(Sheet1!$F$5:$F$28252,Sheet1!$I$5:$I$28252,$B228,Sheet1!$L$5:$L$28252,$A228,Sheet1!$E$5:$E$28252,"*银联*",Sheet1!$D$5:$D$28252,"&lt;&gt;银联",Sheet1!$D$5:$D$28252,"&lt;&gt;内部转款",Sheet1!$D$5:$D$28252,"&lt;&gt;内部转账",Sheet1!$E$5:$E$28252,"&lt;&gt;*调拨*")</f>
        <v>0</v>
      </c>
      <c r="O228" s="32">
        <f>SUMIFS(Sheet1!$F$5:$F$28252,Sheet1!$I$5:$I$28252,$B228,Sheet1!$L$5:$L$28252,$A228,Sheet1!$D$5:$D$28252,"京东",Sheet1!$E$5:$E$28252,"&lt;&gt;*调拨*")+SUMIFS(Sheet1!$F$5:$F$28252,Sheet1!$I$5:$I$28252,$B228,Sheet1!$L$5:$L$28252,$A228,Sheet1!$E$5:$E$28252,"*京东*",Sheet1!$D$5:$D$28252,"&lt;&gt;京东",Sheet1!$D$5:$D$28252,"&lt;&gt;内部转款",Sheet1!$D$5:$D$28252,"&lt;&gt;内部转账",Sheet1!$E$5:$E$28252,"&lt;&gt;*调拨*")</f>
        <v>0</v>
      </c>
      <c r="P228" s="32">
        <f>SUMIFS(Sheet1!$F$5:$F$28252,Sheet1!$I$5:$I$28252,$B228,Sheet1!$L$5:$L$28252,$A228,Sheet1!$D$5:$D$28252,"药机微信",Sheet1!$E$5:$E$28252,"&lt;&gt;*调拨*")+SUMIFS(Sheet1!$F$5:$F$28252,Sheet1!$I$5:$I$28252,$B228,Sheet1!$L$5:$L$28252,$A228,Sheet1!$E$5:$E$28252,"*药机微信*",Sheet1!$D$5:$D$28252,"&lt;&gt;药机微信",Sheet1!$D$5:$D$28252,"&lt;&gt;内部转款",Sheet1!$D$5:$D$28252,"&lt;&gt;内部转账",Sheet1!$E$5:$E$28252,"&lt;&gt;*调拨*")</f>
        <v>0</v>
      </c>
      <c r="Q228" s="32">
        <f>SUMIFS(Sheet1!$F$5:$F$28252,Sheet1!$I$5:$I$28252,$B228,Sheet1!$L$5:$L$28252,$A228,Sheet1!$D$5:$D$28252,"亲情卡",Sheet1!$E$5:$E$28252,"&lt;&gt;*调拨*")+SUMIFS(Sheet1!$F$5:$F$28252,Sheet1!$I$5:$I$28252,$B228,Sheet1!$L$5:$L$28252,$A228,Sheet1!$E$5:$E$28252,"*亲情卡*",Sheet1!$D$5:$D$28252,"&lt;&gt;亲情卡",Sheet1!$D$5:$D$28252,"&lt;&gt;内部转款",Sheet1!$D$5:$D$28252,"&lt;&gt;内部转账",Sheet1!$E$5:$E$28252,"&lt;&gt;*调拨*")</f>
        <v>0</v>
      </c>
      <c r="R228" s="32">
        <f>SUMIFS(Sheet1!$F$5:$F$28252,Sheet1!$I$5:$I$28252,$B228,Sheet1!$L$5:$L$28252,$A228,Sheet1!$D$5:$D$28252,"优惠券",Sheet1!$E$5:$E$28252,"&lt;&gt;*调拨*")+SUMIFS(Sheet1!$F$5:$F$28252,Sheet1!$I$5:$I$28252,$B228,Sheet1!$L$5:$L$28252,$A228,Sheet1!$E$5:$E$28252,"*优惠券*",Sheet1!$D$5:$D$28252,"&lt;&gt;优惠券",Sheet1!$D$5:$D$28252,"&lt;&gt;内部转款",Sheet1!$D$5:$D$28252,"&lt;&gt;内部转账",Sheet1!$E$5:$E$28252,"&lt;&gt;*调拨*")</f>
        <v>0</v>
      </c>
      <c r="S228" s="32">
        <f>SUMIFS(Sheet1!$F$5:$F$28252,Sheet1!$I$5:$I$28252,$B228,Sheet1!$L$5:$L$28252,$A228,Sheet1!$D$5:$D$28252,"代金券",Sheet1!$E$5:$E$28252,"&lt;&gt;*调拨*")+SUMIFS(Sheet1!$F$5:$F$28252,Sheet1!$I$5:$I$28252,$B228,Sheet1!$L$5:$L$28252,$A228,Sheet1!$E$5:$E$28252,"*代金券*",Sheet1!$D$5:$D$28252,"&lt;&gt;代金券",Sheet1!$D$5:$D$28252,"&lt;&gt;内部转款",Sheet1!$D$5:$D$28252,"&lt;&gt;内部转账",Sheet1!$E$5:$E$28252,"&lt;&gt;*调拨*")</f>
        <v>0</v>
      </c>
      <c r="T228" s="32">
        <f>SUMIFS(Sheet1!$F$5:$F$28252,Sheet1!$I$5:$I$28252,$B228,Sheet1!$L$5:$L$28252,$A228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228,Sheet1!$L$5:$L$28252,$A228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228,Sheet1!$L$5:$L$28252,$A228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228,Sheet1!$L$5:$L$28252,$A228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8" s="32">
        <f>SUMIFS(Sheet1!$F$5:$F$28252,Sheet1!$I$5:$I$28252,$B228,Sheet1!$L$5:$L$28252,$A228,Sheet1!$E$5:$E$28252,"*调拨*")</f>
        <v>0</v>
      </c>
      <c r="V228" s="32">
        <f>SUMIFS(Sheet1!$F$5:$F$28252,Sheet1!$I$5:$I$28252,$B228,Sheet1!$L$5:$L$28252,$A228,Sheet1!$D$5:$D$28252,"储值",Sheet1!$E$5:$E$28252,"&lt;&gt;*调拨*")+SUMIFS(Sheet1!$F$5:$F$28252,Sheet1!$I$5:$I$28252,$B228,Sheet1!$L$5:$L$28252,$A228,Sheet1!$E$5:$E$28252,"*储值*",Sheet1!$D$5:$D$28252,"&lt;&gt;储值",Sheet1!$D$5:$D$28252,"&lt;&gt;内部转款",Sheet1!$D$5:$D$28252,"&lt;&gt;内部转账",Sheet1!$E$5:$E$28252,"&lt;&gt;*调拨*")</f>
        <v>0</v>
      </c>
      <c r="W228" s="32">
        <f>SUMIFS(Sheet1!$F$5:$F$28252,Sheet1!$I$5:$I$28252,$B228,Sheet1!$L$5:$L$28252,$A228,Sheet1!$D$5:$D$28252,"效期",Sheet1!$E$5:$E$28252,"&lt;&gt;*调拨*")+SUMIFS(Sheet1!$F$5:$F$28252,Sheet1!$I$5:$I$28252,$B228,Sheet1!$L$5:$L$28252,$A228,Sheet1!$E$5:$E$28252,"*效期*",Sheet1!$D$5:$D$28252,"&lt;&gt;效期",Sheet1!$D$5:$D$28252,"&lt;&gt;内部转款",Sheet1!$D$5:$D$28252,"&lt;&gt;内部转账",Sheet1!$E$5:$E$28252,"&lt;&gt;*调拨*")</f>
        <v>0</v>
      </c>
      <c r="X228" s="32">
        <f>SUMIFS(Sheet1!$F$5:$F$28252,Sheet1!$I$5:$I$28252,$B228,Sheet1!$L$5:$L$28252,$A228,Sheet1!$D$5:$D$28252,"内部转款",Sheet1!$E$5:$E$28252,"&lt;&gt;*调拨*")+SUMIFS(Sheet1!$F$5:$F$28252,Sheet1!$I$5:$I$28252,$B228,Sheet1!$L$5:$L$28252,$A228,Sheet1!$D$5:$D$28252,"内部转账",Sheet1!$E$5:$E$28252,"&lt;&gt;*调拨*")</f>
        <v>0</v>
      </c>
      <c r="Y228" s="32">
        <f t="shared" si="16"/>
        <v>0</v>
      </c>
      <c r="Z228" s="32">
        <f>SUMIFS(Sheet1!$F$5:$F$28252,Sheet1!$I$5:$I$28252,$B228,Sheet1!$L$5:$L$28252,$A228)</f>
        <v>0</v>
      </c>
      <c r="AA228" s="32">
        <f>SUMIFS(Sheet1!$G$5:$G$28252,Sheet1!$I$5:$I$28252,$B228,Sheet1!$L$5:$L$28252,$A228,Sheet1!$D$5:$D$28252,"工资",Sheet1!$E$5:$E$28252,"&lt;&gt;*调拨*")+SUMIFS(Sheet1!$G$5:$G$28252,Sheet1!$I$5:$I$28252,$B228,Sheet1!$L$5:$L$28252,$A228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8" s="32">
        <f>SUMIFS(Sheet1!$G$5:$G$28252,Sheet1!$I$5:$I$28252,$B228,Sheet1!$L$5:$L$28252,$A228,Sheet1!$D$5:$D$28252,"水费",Sheet1!$E$5:$E$28252,"&lt;&gt;*调拨*")+SUMIFS(Sheet1!$G$5:$G$28252,Sheet1!$I$5:$I$28252,$B228,Sheet1!$L$5:$L$28252,$A228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8" s="32">
        <f>SUMIFS(Sheet1!$G$5:$G$28252,Sheet1!$I$5:$I$28252,$B228,Sheet1!$L$5:$L$28252,$A228,Sheet1!$D$5:$D$28252,"电费",Sheet1!$E$5:$E$28252,"&lt;&gt;*调拨*")+SUMIFS(Sheet1!$G$5:$G$28252,Sheet1!$I$5:$I$28252,$B228,Sheet1!$L$5:$L$28252,$A228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8" s="32">
        <f>SUMIFS(Sheet1!$G$5:$G$28252,Sheet1!$I$5:$I$28252,$B228,Sheet1!$L$5:$L$28252,$A228,Sheet1!$D$5:$D$28252,"宽带费",Sheet1!$E$5:$E$28252,"&lt;&gt;*调拨*")+SUMIFS(Sheet1!$G$5:$G$28252,Sheet1!$I$5:$I$28252,$B228,Sheet1!$L$5:$L$28252,$A228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8" s="32">
        <f>SUMIFS(Sheet1!$G$5:$G$28252,Sheet1!$I$5:$I$28252,$B228,Sheet1!$L$5:$L$28252,$A228,Sheet1!$D$5:$D$28252,"办公费",Sheet1!$E$5:$E$28252,"&lt;&gt;*调拨*")+SUMIFS(Sheet1!$G$5:$G$28252,Sheet1!$I$5:$I$28252,$B228,Sheet1!$L$5:$L$28252,$A228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8" s="32">
        <f>SUMIFS(Sheet1!$G$5:$G$28252,Sheet1!$I$5:$I$28252,$B228,Sheet1!$L$5:$L$28252,$A228,Sheet1!$D$5:$D$28252,"话费",Sheet1!$E$5:$E$28252,"&lt;&gt;*调拨*")+SUMIFS(Sheet1!$G$5:$G$28252,Sheet1!$I$5:$I$28252,$B228,Sheet1!$L$5:$L$28252,$A228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8" s="32">
        <f>SUMIFS(Sheet1!$G$5:$G$28252,Sheet1!$I$5:$I$28252,$B228,Sheet1!$L$5:$L$28252,$A228,Sheet1!$D$5:$D$28252,"房租",Sheet1!$E$5:$E$28252,"&lt;&gt;*调拨*")+SUMIFS(Sheet1!$G$5:$G$28252,Sheet1!$I$5:$I$28252,$B228,Sheet1!$L$5:$L$28252,$A228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28" s="32">
        <f>SUMIFS(Sheet1!$G$5:$G$28252,Sheet1!$I$5:$I$28252,$B228,Sheet1!$L$5:$L$28252,$A228,Sheet1!$E$5:$E$28252,"*调拨*")</f>
        <v>0</v>
      </c>
      <c r="AI228" s="32">
        <f>SUMIFS(Sheet1!$G$5:$G$28252,Sheet1!$I$5:$I$28252,$B228,Sheet1!$L$5:$L$28252,$A228,Sheet1!$D$5:$D$28252,"内部转款",Sheet1!$E$5:$E$28252,"&lt;&gt;*调拨*")+SUMIFS(Sheet1!$G$5:$G$28252,Sheet1!$I$5:$I$28252,$B228,Sheet1!$L$5:$L$28252,$A228,Sheet1!$D$5:$D$28252,"内部转账",Sheet1!$E$5:$E$28252,"&lt;&gt;*调拨*")</f>
        <v>0</v>
      </c>
      <c r="AJ228" s="32">
        <f t="shared" si="17"/>
        <v>0</v>
      </c>
      <c r="AK228" s="32">
        <f>SUMIFS(Sheet1!$G$5:$G$28252,Sheet1!$I$5:$I$28252,$B228,Sheet1!$L$5:$L$28252,$A228)</f>
        <v>0</v>
      </c>
      <c r="AL228" s="32">
        <f t="shared" si="18"/>
        <v>0</v>
      </c>
    </row>
    <row r="229" ht="16.5" spans="1:38">
      <c r="A229" s="30">
        <v>202604</v>
      </c>
      <c r="B229" s="31" t="s">
        <v>678</v>
      </c>
      <c r="C229" s="32">
        <f>SUMIFS(Sheet1!$F$5:$F$28252,Sheet1!$I$5:$I$28252,$B229,Sheet1!$L$5:$L$28252,$A229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29" s="32">
        <f>SUMIFS(Sheet1!$F$5:$F$28252,Sheet1!$I$5:$I$28252,$B229,Sheet1!$L$5:$L$28252,$A229,Sheet1!$D$5:$D$28252,"医保即时拨付",Sheet1!$E$5:$E$28252,"&lt;&gt;*调拨*")+SUMIFS(Sheet1!$F$5:$F$28252,Sheet1!$I$5:$I$28252,$B229,Sheet1!$L$5:$L$28252,$A229,Sheet1!$E$5:$E$28252,"*医保即时拨付*",Sheet1!$D$5:$D$28252,"&lt;&gt;医保即时拨付",Sheet1!$D$5:$D$28252,"&lt;&gt;内部转款",Sheet1!$D$5:$D$28252,"&lt;&gt;内部转账",Sheet1!$E$5:$E$28252,"&lt;&gt;*调拨*")</f>
        <v>0</v>
      </c>
      <c r="E229" s="32">
        <f>SUMIFS(Sheet1!$F$5:$F$28252,Sheet1!$I$5:$I$28252,$B229,Sheet1!$L$5:$L$28252,$A229,Sheet1!$D$5:$D$28252,"医保",Sheet1!$E$5:$E$28252,"&lt;&gt;*调拨*",Sheet1!$E$5:$E$28252,"&lt;&gt;*医保即时拨付*")+SUMIFS(Sheet1!$F$5:$F$28252,Sheet1!$I$5:$I$28252,$B229,Sheet1!$L$5:$L$28252,$A229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29" s="32">
        <f>SUMIFS(Sheet1!$F$5:$F$28252,Sheet1!$I$5:$I$28252,$B229,Sheet1!$L$5:$L$28252,$A229,Sheet1!$D$5:$D$28252,"聚合",Sheet1!$E$5:$E$28252,"&lt;&gt;*调拨*")+SUMIFS(Sheet1!$F$5:$F$28252,Sheet1!$I$5:$I$28252,$B229,Sheet1!$L$5:$L$28252,$A229,Sheet1!$E$5:$E$28252,"*聚合*",Sheet1!$D$5:$D$28252,"&lt;&gt;聚合",Sheet1!$D$5:$D$28252,"&lt;&gt;内部转款",Sheet1!$D$5:$D$28252,"&lt;&gt;内部转账",Sheet1!$E$5:$E$28252,"&lt;&gt;*调拨*")</f>
        <v>0</v>
      </c>
      <c r="G229" s="32">
        <f>SUMIFS(Sheet1!$F$5:$F$28252,Sheet1!$I$5:$I$28252,$B229,Sheet1!$L$5:$L$28252,$A229,Sheet1!$D$5:$D$28252,"24小时微信",Sheet1!$E$5:$E$28252,"&lt;&gt;*调拨*")+SUMIFS(Sheet1!$F$5:$F$28252,Sheet1!$I$5:$I$28252,$B229,Sheet1!$L$5:$L$28252,$A229,Sheet1!$E$5:$E$28252,"*24小时微信*",Sheet1!$D$5:$D$28252,"&lt;&gt;24小时微信",Sheet1!$D$5:$D$28252,"&lt;&gt;内部转款",Sheet1!$D$5:$D$28252,"&lt;&gt;内部转账",Sheet1!$E$5:$E$28252,"&lt;&gt;*调拨*")</f>
        <v>0</v>
      </c>
      <c r="H229" s="32">
        <f>SUMIFS(Sheet1!$F$5:$F$28252,Sheet1!$I$5:$I$28252,$B229,Sheet1!$L$5:$L$28252,$A229,Sheet1!$D$5:$D$28252,"美团",Sheet1!$E$5:$E$28252,"&lt;&gt;*调拨*")+SUMIFS(Sheet1!$F$5:$F$28252,Sheet1!$I$5:$I$28252,$B229,Sheet1!$L$5:$L$28252,$A229,Sheet1!$E$5:$E$28252,"*美团*",Sheet1!$D$5:$D$28252,"&lt;&gt;美团",Sheet1!$D$5:$D$28252,"&lt;&gt;内部转款",Sheet1!$D$5:$D$28252,"&lt;&gt;内部转账",Sheet1!$E$5:$E$28252,"&lt;&gt;*调拨*")</f>
        <v>0</v>
      </c>
      <c r="I229" s="32">
        <f>SUMIFS(Sheet1!$F$5:$F$28252,Sheet1!$I$5:$I$28252,$B229,Sheet1!$L$5:$L$28252,$A229,Sheet1!$D$5:$D$28252,"饿了么",Sheet1!$E$5:$E$28252,"&lt;&gt;*调拨*")+SUMIFS(Sheet1!$F$5:$F$28252,Sheet1!$I$5:$I$28252,$B229,Sheet1!$L$5:$L$28252,$A229,Sheet1!$E$5:$E$28252,"*饿了么*",Sheet1!$D$5:$D$28252,"&lt;&gt;饿了么",Sheet1!$D$5:$D$28252,"&lt;&gt;内部转款",Sheet1!$D$5:$D$28252,"&lt;&gt;内部转账",Sheet1!$E$5:$E$28252,"&lt;&gt;*调拨*")</f>
        <v>0</v>
      </c>
      <c r="J229" s="32">
        <f>SUMIFS(Sheet1!$F$5:$F$28252,Sheet1!$I$5:$I$28252,$B229,Sheet1!$L$5:$L$28252,$A229,Sheet1!$D$5:$D$28252,"健E卡",Sheet1!$E$5:$E$28252,"&lt;&gt;*调拨*")+SUMIFS(Sheet1!$F$5:$F$28252,Sheet1!$I$5:$I$28252,$B229,Sheet1!$L$5:$L$28252,$A229,Sheet1!$E$5:$E$28252,"*健E卡*",Sheet1!$D$5:$D$28252,"&lt;&gt;健E卡",Sheet1!$D$5:$D$28252,"&lt;&gt;内部转款",Sheet1!$D$5:$D$28252,"&lt;&gt;内部转账",Sheet1!$E$5:$E$28252,"&lt;&gt;*调拨*")</f>
        <v>0</v>
      </c>
      <c r="K229" s="32">
        <f>SUMIFS(Sheet1!$F$5:$F$28252,Sheet1!$I$5:$I$28252,$B229,Sheet1!$L$5:$L$28252,$A229,Sheet1!$D$5:$D$28252,"抖音",Sheet1!$E$5:$E$28252,"&lt;&gt;*调拨*")+SUMIFS(Sheet1!$F$5:$F$28252,Sheet1!$I$5:$I$28252,$B229,Sheet1!$L$5:$L$28252,$A229,Sheet1!$E$5:$E$28252,"*抖音*",Sheet1!$D$5:$D$28252,"&lt;&gt;抖音",Sheet1!$D$5:$D$28252,"&lt;&gt;内部转款",Sheet1!$D$5:$D$28252,"&lt;&gt;内部转账",Sheet1!$E$5:$E$28252,"&lt;&gt;*调拨*")</f>
        <v>0</v>
      </c>
      <c r="L229" s="32">
        <f>SUMIFS(Sheet1!$F$5:$F$28252,Sheet1!$I$5:$I$28252,$B229,Sheet1!$L$5:$L$28252,$A229,Sheet1!$D$5:$D$28252,"医卡通",Sheet1!$E$5:$E$28252,"&lt;&gt;*调拨*")+SUMIFS(Sheet1!$F$5:$F$28252,Sheet1!$I$5:$I$28252,$B229,Sheet1!$L$5:$L$28252,$A229,Sheet1!$E$5:$E$28252,"*医卡通*",Sheet1!$D$5:$D$28252,"&lt;&gt;医卡通",Sheet1!$D$5:$D$28252,"&lt;&gt;内部转款",Sheet1!$D$5:$D$28252,"&lt;&gt;内部转账",Sheet1!$E$5:$E$28252,"&lt;&gt;*调拨*")</f>
        <v>0</v>
      </c>
      <c r="M229" s="32">
        <f>SUMIFS(Sheet1!$F$5:$F$28252,Sheet1!$I$5:$I$28252,$B229,Sheet1!$L$5:$L$28252,$A229,Sheet1!$D$5:$D$28252,"企健网",Sheet1!$E$5:$E$28252,"&lt;&gt;*调拨*")+SUMIFS(Sheet1!$F$5:$F$28252,Sheet1!$I$5:$I$28252,$B229,Sheet1!$L$5:$L$28252,$A229,Sheet1!$E$5:$E$28252,"*企健网*",Sheet1!$D$5:$D$28252,"&lt;&gt;企健网",Sheet1!$D$5:$D$28252,"&lt;&gt;内部转款",Sheet1!$D$5:$D$28252,"&lt;&gt;内部转账",Sheet1!$E$5:$E$28252,"&lt;&gt;*调拨*")</f>
        <v>0</v>
      </c>
      <c r="N229" s="32">
        <f>SUMIFS(Sheet1!$F$5:$F$28252,Sheet1!$I$5:$I$28252,$B229,Sheet1!$L$5:$L$28252,$A229,Sheet1!$D$5:$D$28252,"银联",Sheet1!$E$5:$E$28252,"&lt;&gt;*调拨*")+SUMIFS(Sheet1!$F$5:$F$28252,Sheet1!$I$5:$I$28252,$B229,Sheet1!$L$5:$L$28252,$A229,Sheet1!$E$5:$E$28252,"*银联*",Sheet1!$D$5:$D$28252,"&lt;&gt;银联",Sheet1!$D$5:$D$28252,"&lt;&gt;内部转款",Sheet1!$D$5:$D$28252,"&lt;&gt;内部转账",Sheet1!$E$5:$E$28252,"&lt;&gt;*调拨*")</f>
        <v>0</v>
      </c>
      <c r="O229" s="32">
        <f>SUMIFS(Sheet1!$F$5:$F$28252,Sheet1!$I$5:$I$28252,$B229,Sheet1!$L$5:$L$28252,$A229,Sheet1!$D$5:$D$28252,"京东",Sheet1!$E$5:$E$28252,"&lt;&gt;*调拨*")+SUMIFS(Sheet1!$F$5:$F$28252,Sheet1!$I$5:$I$28252,$B229,Sheet1!$L$5:$L$28252,$A229,Sheet1!$E$5:$E$28252,"*京东*",Sheet1!$D$5:$D$28252,"&lt;&gt;京东",Sheet1!$D$5:$D$28252,"&lt;&gt;内部转款",Sheet1!$D$5:$D$28252,"&lt;&gt;内部转账",Sheet1!$E$5:$E$28252,"&lt;&gt;*调拨*")</f>
        <v>0</v>
      </c>
      <c r="P229" s="32">
        <f>SUMIFS(Sheet1!$F$5:$F$28252,Sheet1!$I$5:$I$28252,$B229,Sheet1!$L$5:$L$28252,$A229,Sheet1!$D$5:$D$28252,"药机微信",Sheet1!$E$5:$E$28252,"&lt;&gt;*调拨*")+SUMIFS(Sheet1!$F$5:$F$28252,Sheet1!$I$5:$I$28252,$B229,Sheet1!$L$5:$L$28252,$A229,Sheet1!$E$5:$E$28252,"*药机微信*",Sheet1!$D$5:$D$28252,"&lt;&gt;药机微信",Sheet1!$D$5:$D$28252,"&lt;&gt;内部转款",Sheet1!$D$5:$D$28252,"&lt;&gt;内部转账",Sheet1!$E$5:$E$28252,"&lt;&gt;*调拨*")</f>
        <v>0</v>
      </c>
      <c r="Q229" s="32">
        <f>SUMIFS(Sheet1!$F$5:$F$28252,Sheet1!$I$5:$I$28252,$B229,Sheet1!$L$5:$L$28252,$A229,Sheet1!$D$5:$D$28252,"亲情卡",Sheet1!$E$5:$E$28252,"&lt;&gt;*调拨*")+SUMIFS(Sheet1!$F$5:$F$28252,Sheet1!$I$5:$I$28252,$B229,Sheet1!$L$5:$L$28252,$A229,Sheet1!$E$5:$E$28252,"*亲情卡*",Sheet1!$D$5:$D$28252,"&lt;&gt;亲情卡",Sheet1!$D$5:$D$28252,"&lt;&gt;内部转款",Sheet1!$D$5:$D$28252,"&lt;&gt;内部转账",Sheet1!$E$5:$E$28252,"&lt;&gt;*调拨*")</f>
        <v>0</v>
      </c>
      <c r="R229" s="32">
        <f>SUMIFS(Sheet1!$F$5:$F$28252,Sheet1!$I$5:$I$28252,$B229,Sheet1!$L$5:$L$28252,$A229,Sheet1!$D$5:$D$28252,"优惠券",Sheet1!$E$5:$E$28252,"&lt;&gt;*调拨*")+SUMIFS(Sheet1!$F$5:$F$28252,Sheet1!$I$5:$I$28252,$B229,Sheet1!$L$5:$L$28252,$A229,Sheet1!$E$5:$E$28252,"*优惠券*",Sheet1!$D$5:$D$28252,"&lt;&gt;优惠券",Sheet1!$D$5:$D$28252,"&lt;&gt;内部转款",Sheet1!$D$5:$D$28252,"&lt;&gt;内部转账",Sheet1!$E$5:$E$28252,"&lt;&gt;*调拨*")</f>
        <v>0</v>
      </c>
      <c r="S229" s="32">
        <f>SUMIFS(Sheet1!$F$5:$F$28252,Sheet1!$I$5:$I$28252,$B229,Sheet1!$L$5:$L$28252,$A229,Sheet1!$D$5:$D$28252,"代金券",Sheet1!$E$5:$E$28252,"&lt;&gt;*调拨*")+SUMIFS(Sheet1!$F$5:$F$28252,Sheet1!$I$5:$I$28252,$B229,Sheet1!$L$5:$L$28252,$A229,Sheet1!$E$5:$E$28252,"*代金券*",Sheet1!$D$5:$D$28252,"&lt;&gt;代金券",Sheet1!$D$5:$D$28252,"&lt;&gt;内部转款",Sheet1!$D$5:$D$28252,"&lt;&gt;内部转账",Sheet1!$E$5:$E$28252,"&lt;&gt;*调拨*")</f>
        <v>0</v>
      </c>
      <c r="T229" s="32">
        <f>SUMIFS(Sheet1!$F$5:$F$28252,Sheet1!$I$5:$I$28252,$B229,Sheet1!$L$5:$L$28252,$A229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229,Sheet1!$L$5:$L$28252,$A229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229,Sheet1!$L$5:$L$28252,$A229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229,Sheet1!$L$5:$L$28252,$A229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29" s="32">
        <f>SUMIFS(Sheet1!$F$5:$F$28252,Sheet1!$I$5:$I$28252,$B229,Sheet1!$L$5:$L$28252,$A229,Sheet1!$E$5:$E$28252,"*调拨*")</f>
        <v>0</v>
      </c>
      <c r="V229" s="32">
        <f>SUMIFS(Sheet1!$F$5:$F$28252,Sheet1!$I$5:$I$28252,$B229,Sheet1!$L$5:$L$28252,$A229,Sheet1!$D$5:$D$28252,"储值",Sheet1!$E$5:$E$28252,"&lt;&gt;*调拨*")+SUMIFS(Sheet1!$F$5:$F$28252,Sheet1!$I$5:$I$28252,$B229,Sheet1!$L$5:$L$28252,$A229,Sheet1!$E$5:$E$28252,"*储值*",Sheet1!$D$5:$D$28252,"&lt;&gt;储值",Sheet1!$D$5:$D$28252,"&lt;&gt;内部转款",Sheet1!$D$5:$D$28252,"&lt;&gt;内部转账",Sheet1!$E$5:$E$28252,"&lt;&gt;*调拨*")</f>
        <v>0</v>
      </c>
      <c r="W229" s="32">
        <f>SUMIFS(Sheet1!$F$5:$F$28252,Sheet1!$I$5:$I$28252,$B229,Sheet1!$L$5:$L$28252,$A229,Sheet1!$D$5:$D$28252,"效期",Sheet1!$E$5:$E$28252,"&lt;&gt;*调拨*")+SUMIFS(Sheet1!$F$5:$F$28252,Sheet1!$I$5:$I$28252,$B229,Sheet1!$L$5:$L$28252,$A229,Sheet1!$E$5:$E$28252,"*效期*",Sheet1!$D$5:$D$28252,"&lt;&gt;效期",Sheet1!$D$5:$D$28252,"&lt;&gt;内部转款",Sheet1!$D$5:$D$28252,"&lt;&gt;内部转账",Sheet1!$E$5:$E$28252,"&lt;&gt;*调拨*")</f>
        <v>0</v>
      </c>
      <c r="X229" s="32">
        <f>SUMIFS(Sheet1!$F$5:$F$28252,Sheet1!$I$5:$I$28252,$B229,Sheet1!$L$5:$L$28252,$A229,Sheet1!$D$5:$D$28252,"内部转款",Sheet1!$E$5:$E$28252,"&lt;&gt;*调拨*")+SUMIFS(Sheet1!$F$5:$F$28252,Sheet1!$I$5:$I$28252,$B229,Sheet1!$L$5:$L$28252,$A229,Sheet1!$D$5:$D$28252,"内部转账",Sheet1!$E$5:$E$28252,"&lt;&gt;*调拨*")</f>
        <v>0</v>
      </c>
      <c r="Y229" s="32">
        <f t="shared" si="16"/>
        <v>0</v>
      </c>
      <c r="Z229" s="32">
        <f>SUMIFS(Sheet1!$F$5:$F$28252,Sheet1!$I$5:$I$28252,$B229,Sheet1!$L$5:$L$28252,$A229)</f>
        <v>0</v>
      </c>
      <c r="AA229" s="32">
        <f>SUMIFS(Sheet1!$G$5:$G$28252,Sheet1!$I$5:$I$28252,$B229,Sheet1!$L$5:$L$28252,$A229,Sheet1!$D$5:$D$28252,"工资",Sheet1!$E$5:$E$28252,"&lt;&gt;*调拨*")+SUMIFS(Sheet1!$G$5:$G$28252,Sheet1!$I$5:$I$28252,$B229,Sheet1!$L$5:$L$28252,$A229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29" s="32">
        <f>SUMIFS(Sheet1!$G$5:$G$28252,Sheet1!$I$5:$I$28252,$B229,Sheet1!$L$5:$L$28252,$A229,Sheet1!$D$5:$D$28252,"水费",Sheet1!$E$5:$E$28252,"&lt;&gt;*调拨*")+SUMIFS(Sheet1!$G$5:$G$28252,Sheet1!$I$5:$I$28252,$B229,Sheet1!$L$5:$L$28252,$A229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29" s="32">
        <f>SUMIFS(Sheet1!$G$5:$G$28252,Sheet1!$I$5:$I$28252,$B229,Sheet1!$L$5:$L$28252,$A229,Sheet1!$D$5:$D$28252,"电费",Sheet1!$E$5:$E$28252,"&lt;&gt;*调拨*")+SUMIFS(Sheet1!$G$5:$G$28252,Sheet1!$I$5:$I$28252,$B229,Sheet1!$L$5:$L$28252,$A229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29" s="32">
        <f>SUMIFS(Sheet1!$G$5:$G$28252,Sheet1!$I$5:$I$28252,$B229,Sheet1!$L$5:$L$28252,$A229,Sheet1!$D$5:$D$28252,"宽带费",Sheet1!$E$5:$E$28252,"&lt;&gt;*调拨*")+SUMIFS(Sheet1!$G$5:$G$28252,Sheet1!$I$5:$I$28252,$B229,Sheet1!$L$5:$L$28252,$A229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29" s="32">
        <f>SUMIFS(Sheet1!$G$5:$G$28252,Sheet1!$I$5:$I$28252,$B229,Sheet1!$L$5:$L$28252,$A229,Sheet1!$D$5:$D$28252,"办公费",Sheet1!$E$5:$E$28252,"&lt;&gt;*调拨*")+SUMIFS(Sheet1!$G$5:$G$28252,Sheet1!$I$5:$I$28252,$B229,Sheet1!$L$5:$L$28252,$A229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29" s="32">
        <f>SUMIFS(Sheet1!$G$5:$G$28252,Sheet1!$I$5:$I$28252,$B229,Sheet1!$L$5:$L$28252,$A229,Sheet1!$D$5:$D$28252,"话费",Sheet1!$E$5:$E$28252,"&lt;&gt;*调拨*")+SUMIFS(Sheet1!$G$5:$G$28252,Sheet1!$I$5:$I$28252,$B229,Sheet1!$L$5:$L$28252,$A229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29" s="32">
        <f>SUMIFS(Sheet1!$G$5:$G$28252,Sheet1!$I$5:$I$28252,$B229,Sheet1!$L$5:$L$28252,$A229,Sheet1!$D$5:$D$28252,"房租",Sheet1!$E$5:$E$28252,"&lt;&gt;*调拨*")+SUMIFS(Sheet1!$G$5:$G$28252,Sheet1!$I$5:$I$28252,$B229,Sheet1!$L$5:$L$28252,$A229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29" s="32">
        <f>SUMIFS(Sheet1!$G$5:$G$28252,Sheet1!$I$5:$I$28252,$B229,Sheet1!$L$5:$L$28252,$A229,Sheet1!$E$5:$E$28252,"*调拨*")</f>
        <v>0</v>
      </c>
      <c r="AI229" s="32">
        <f>SUMIFS(Sheet1!$G$5:$G$28252,Sheet1!$I$5:$I$28252,$B229,Sheet1!$L$5:$L$28252,$A229,Sheet1!$D$5:$D$28252,"内部转款",Sheet1!$E$5:$E$28252,"&lt;&gt;*调拨*")+SUMIFS(Sheet1!$G$5:$G$28252,Sheet1!$I$5:$I$28252,$B229,Sheet1!$L$5:$L$28252,$A229,Sheet1!$D$5:$D$28252,"内部转账",Sheet1!$E$5:$E$28252,"&lt;&gt;*调拨*")</f>
        <v>0</v>
      </c>
      <c r="AJ229" s="32">
        <f t="shared" si="17"/>
        <v>0</v>
      </c>
      <c r="AK229" s="32">
        <f>SUMIFS(Sheet1!$G$5:$G$28252,Sheet1!$I$5:$I$28252,$B229,Sheet1!$L$5:$L$28252,$A229)</f>
        <v>0</v>
      </c>
      <c r="AL229" s="32">
        <f t="shared" si="18"/>
        <v>0</v>
      </c>
    </row>
    <row r="230" ht="16.5" spans="1:38">
      <c r="A230" s="30">
        <v>202604</v>
      </c>
      <c r="B230" s="31" t="s">
        <v>74</v>
      </c>
      <c r="C230" s="32">
        <f>SUMIFS(Sheet1!$F$5:$F$28252,Sheet1!$I$5:$I$28252,$B230,Sheet1!$L$5:$L$28252,$A230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13620.07</v>
      </c>
      <c r="D230" s="32">
        <f>SUMIFS(Sheet1!$F$5:$F$28252,Sheet1!$I$5:$I$28252,$B230,Sheet1!$L$5:$L$28252,$A230,Sheet1!$D$5:$D$28252,"医保即时拨付",Sheet1!$E$5:$E$28252,"&lt;&gt;*调拨*")+SUMIFS(Sheet1!$F$5:$F$28252,Sheet1!$I$5:$I$28252,$B230,Sheet1!$L$5:$L$28252,$A230,Sheet1!$E$5:$E$28252,"*医保即时拨付*",Sheet1!$D$5:$D$28252,"&lt;&gt;医保即时拨付",Sheet1!$D$5:$D$28252,"&lt;&gt;内部转款",Sheet1!$D$5:$D$28252,"&lt;&gt;内部转账",Sheet1!$E$5:$E$28252,"&lt;&gt;*调拨*")</f>
        <v>0</v>
      </c>
      <c r="E230" s="32">
        <f>SUMIFS(Sheet1!$F$5:$F$28252,Sheet1!$I$5:$I$28252,$B230,Sheet1!$L$5:$L$28252,$A230,Sheet1!$D$5:$D$28252,"医保",Sheet1!$E$5:$E$28252,"&lt;&gt;*调拨*",Sheet1!$E$5:$E$28252,"&lt;&gt;*医保即时拨付*")+SUMIFS(Sheet1!$F$5:$F$28252,Sheet1!$I$5:$I$28252,$B230,Sheet1!$L$5:$L$28252,$A230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5824.69</v>
      </c>
      <c r="F230" s="32">
        <f>SUMIFS(Sheet1!$F$5:$F$28252,Sheet1!$I$5:$I$28252,$B230,Sheet1!$L$5:$L$28252,$A230,Sheet1!$D$5:$D$28252,"聚合",Sheet1!$E$5:$E$28252,"&lt;&gt;*调拨*")+SUMIFS(Sheet1!$F$5:$F$28252,Sheet1!$I$5:$I$28252,$B230,Sheet1!$L$5:$L$28252,$A230,Sheet1!$E$5:$E$28252,"*聚合*",Sheet1!$D$5:$D$28252,"&lt;&gt;聚合",Sheet1!$D$5:$D$28252,"&lt;&gt;内部转款",Sheet1!$D$5:$D$28252,"&lt;&gt;内部转账",Sheet1!$E$5:$E$28252,"&lt;&gt;*调拨*")</f>
        <v>28925.1</v>
      </c>
      <c r="G230" s="32">
        <f>SUMIFS(Sheet1!$F$5:$F$28252,Sheet1!$I$5:$I$28252,$B230,Sheet1!$L$5:$L$28252,$A230,Sheet1!$D$5:$D$28252,"24小时微信",Sheet1!$E$5:$E$28252,"&lt;&gt;*调拨*")+SUMIFS(Sheet1!$F$5:$F$28252,Sheet1!$I$5:$I$28252,$B230,Sheet1!$L$5:$L$28252,$A230,Sheet1!$E$5:$E$28252,"*24小时微信*",Sheet1!$D$5:$D$28252,"&lt;&gt;24小时微信",Sheet1!$D$5:$D$28252,"&lt;&gt;内部转款",Sheet1!$D$5:$D$28252,"&lt;&gt;内部转账",Sheet1!$E$5:$E$28252,"&lt;&gt;*调拨*")</f>
        <v>0</v>
      </c>
      <c r="H230" s="32">
        <f>SUMIFS(Sheet1!$F$5:$F$28252,Sheet1!$I$5:$I$28252,$B230,Sheet1!$L$5:$L$28252,$A230,Sheet1!$D$5:$D$28252,"美团",Sheet1!$E$5:$E$28252,"&lt;&gt;*调拨*")+SUMIFS(Sheet1!$F$5:$F$28252,Sheet1!$I$5:$I$28252,$B230,Sheet1!$L$5:$L$28252,$A230,Sheet1!$E$5:$E$28252,"*美团*",Sheet1!$D$5:$D$28252,"&lt;&gt;美团",Sheet1!$D$5:$D$28252,"&lt;&gt;内部转款",Sheet1!$D$5:$D$28252,"&lt;&gt;内部转账",Sheet1!$E$5:$E$28252,"&lt;&gt;*调拨*")</f>
        <v>197.81</v>
      </c>
      <c r="I230" s="32">
        <f>SUMIFS(Sheet1!$F$5:$F$28252,Sheet1!$I$5:$I$28252,$B230,Sheet1!$L$5:$L$28252,$A230,Sheet1!$D$5:$D$28252,"饿了么",Sheet1!$E$5:$E$28252,"&lt;&gt;*调拨*")+SUMIFS(Sheet1!$F$5:$F$28252,Sheet1!$I$5:$I$28252,$B230,Sheet1!$L$5:$L$28252,$A230,Sheet1!$E$5:$E$28252,"*饿了么*",Sheet1!$D$5:$D$28252,"&lt;&gt;饿了么",Sheet1!$D$5:$D$28252,"&lt;&gt;内部转款",Sheet1!$D$5:$D$28252,"&lt;&gt;内部转账",Sheet1!$E$5:$E$28252,"&lt;&gt;*调拨*")</f>
        <v>282.9</v>
      </c>
      <c r="J230" s="32">
        <f>SUMIFS(Sheet1!$F$5:$F$28252,Sheet1!$I$5:$I$28252,$B230,Sheet1!$L$5:$L$28252,$A230,Sheet1!$D$5:$D$28252,"健E卡",Sheet1!$E$5:$E$28252,"&lt;&gt;*调拨*")+SUMIFS(Sheet1!$F$5:$F$28252,Sheet1!$I$5:$I$28252,$B230,Sheet1!$L$5:$L$28252,$A230,Sheet1!$E$5:$E$28252,"*健E卡*",Sheet1!$D$5:$D$28252,"&lt;&gt;健E卡",Sheet1!$D$5:$D$28252,"&lt;&gt;内部转款",Sheet1!$D$5:$D$28252,"&lt;&gt;内部转账",Sheet1!$E$5:$E$28252,"&lt;&gt;*调拨*")</f>
        <v>0</v>
      </c>
      <c r="K230" s="32">
        <f>SUMIFS(Sheet1!$F$5:$F$28252,Sheet1!$I$5:$I$28252,$B230,Sheet1!$L$5:$L$28252,$A230,Sheet1!$D$5:$D$28252,"抖音",Sheet1!$E$5:$E$28252,"&lt;&gt;*调拨*")+SUMIFS(Sheet1!$F$5:$F$28252,Sheet1!$I$5:$I$28252,$B230,Sheet1!$L$5:$L$28252,$A230,Sheet1!$E$5:$E$28252,"*抖音*",Sheet1!$D$5:$D$28252,"&lt;&gt;抖音",Sheet1!$D$5:$D$28252,"&lt;&gt;内部转款",Sheet1!$D$5:$D$28252,"&lt;&gt;内部转账",Sheet1!$E$5:$E$28252,"&lt;&gt;*调拨*")</f>
        <v>0</v>
      </c>
      <c r="L230" s="32">
        <f>SUMIFS(Sheet1!$F$5:$F$28252,Sheet1!$I$5:$I$28252,$B230,Sheet1!$L$5:$L$28252,$A230,Sheet1!$D$5:$D$28252,"医卡通",Sheet1!$E$5:$E$28252,"&lt;&gt;*调拨*")+SUMIFS(Sheet1!$F$5:$F$28252,Sheet1!$I$5:$I$28252,$B230,Sheet1!$L$5:$L$28252,$A230,Sheet1!$E$5:$E$28252,"*医卡通*",Sheet1!$D$5:$D$28252,"&lt;&gt;医卡通",Sheet1!$D$5:$D$28252,"&lt;&gt;内部转款",Sheet1!$D$5:$D$28252,"&lt;&gt;内部转账",Sheet1!$E$5:$E$28252,"&lt;&gt;*调拨*")</f>
        <v>0</v>
      </c>
      <c r="M230" s="32">
        <f>SUMIFS(Sheet1!$F$5:$F$28252,Sheet1!$I$5:$I$28252,$B230,Sheet1!$L$5:$L$28252,$A230,Sheet1!$D$5:$D$28252,"企健网",Sheet1!$E$5:$E$28252,"&lt;&gt;*调拨*")+SUMIFS(Sheet1!$F$5:$F$28252,Sheet1!$I$5:$I$28252,$B230,Sheet1!$L$5:$L$28252,$A230,Sheet1!$E$5:$E$28252,"*企健网*",Sheet1!$D$5:$D$28252,"&lt;&gt;企健网",Sheet1!$D$5:$D$28252,"&lt;&gt;内部转款",Sheet1!$D$5:$D$28252,"&lt;&gt;内部转账",Sheet1!$E$5:$E$28252,"&lt;&gt;*调拨*")</f>
        <v>0</v>
      </c>
      <c r="N230" s="32">
        <f>SUMIFS(Sheet1!$F$5:$F$28252,Sheet1!$I$5:$I$28252,$B230,Sheet1!$L$5:$L$28252,$A230,Sheet1!$D$5:$D$28252,"银联",Sheet1!$E$5:$E$28252,"&lt;&gt;*调拨*")+SUMIFS(Sheet1!$F$5:$F$28252,Sheet1!$I$5:$I$28252,$B230,Sheet1!$L$5:$L$28252,$A230,Sheet1!$E$5:$E$28252,"*银联*",Sheet1!$D$5:$D$28252,"&lt;&gt;银联",Sheet1!$D$5:$D$28252,"&lt;&gt;内部转款",Sheet1!$D$5:$D$28252,"&lt;&gt;内部转账",Sheet1!$E$5:$E$28252,"&lt;&gt;*调拨*")</f>
        <v>0</v>
      </c>
      <c r="O230" s="32">
        <f>SUMIFS(Sheet1!$F$5:$F$28252,Sheet1!$I$5:$I$28252,$B230,Sheet1!$L$5:$L$28252,$A230,Sheet1!$D$5:$D$28252,"京东",Sheet1!$E$5:$E$28252,"&lt;&gt;*调拨*")+SUMIFS(Sheet1!$F$5:$F$28252,Sheet1!$I$5:$I$28252,$B230,Sheet1!$L$5:$L$28252,$A230,Sheet1!$E$5:$E$28252,"*京东*",Sheet1!$D$5:$D$28252,"&lt;&gt;京东",Sheet1!$D$5:$D$28252,"&lt;&gt;内部转款",Sheet1!$D$5:$D$28252,"&lt;&gt;内部转账",Sheet1!$E$5:$E$28252,"&lt;&gt;*调拨*")</f>
        <v>0</v>
      </c>
      <c r="P230" s="32">
        <f>SUMIFS(Sheet1!$F$5:$F$28252,Sheet1!$I$5:$I$28252,$B230,Sheet1!$L$5:$L$28252,$A230,Sheet1!$D$5:$D$28252,"药机微信",Sheet1!$E$5:$E$28252,"&lt;&gt;*调拨*")+SUMIFS(Sheet1!$F$5:$F$28252,Sheet1!$I$5:$I$28252,$B230,Sheet1!$L$5:$L$28252,$A230,Sheet1!$E$5:$E$28252,"*药机微信*",Sheet1!$D$5:$D$28252,"&lt;&gt;药机微信",Sheet1!$D$5:$D$28252,"&lt;&gt;内部转款",Sheet1!$D$5:$D$28252,"&lt;&gt;内部转账",Sheet1!$E$5:$E$28252,"&lt;&gt;*调拨*")</f>
        <v>0</v>
      </c>
      <c r="Q230" s="32">
        <f>SUMIFS(Sheet1!$F$5:$F$28252,Sheet1!$I$5:$I$28252,$B230,Sheet1!$L$5:$L$28252,$A230,Sheet1!$D$5:$D$28252,"亲情卡",Sheet1!$E$5:$E$28252,"&lt;&gt;*调拨*")+SUMIFS(Sheet1!$F$5:$F$28252,Sheet1!$I$5:$I$28252,$B230,Sheet1!$L$5:$L$28252,$A230,Sheet1!$E$5:$E$28252,"*亲情卡*",Sheet1!$D$5:$D$28252,"&lt;&gt;亲情卡",Sheet1!$D$5:$D$28252,"&lt;&gt;内部转款",Sheet1!$D$5:$D$28252,"&lt;&gt;内部转账",Sheet1!$E$5:$E$28252,"&lt;&gt;*调拨*")</f>
        <v>0</v>
      </c>
      <c r="R230" s="32">
        <f>SUMIFS(Sheet1!$F$5:$F$28252,Sheet1!$I$5:$I$28252,$B230,Sheet1!$L$5:$L$28252,$A230,Sheet1!$D$5:$D$28252,"优惠券",Sheet1!$E$5:$E$28252,"&lt;&gt;*调拨*")+SUMIFS(Sheet1!$F$5:$F$28252,Sheet1!$I$5:$I$28252,$B230,Sheet1!$L$5:$L$28252,$A230,Sheet1!$E$5:$E$28252,"*优惠券*",Sheet1!$D$5:$D$28252,"&lt;&gt;优惠券",Sheet1!$D$5:$D$28252,"&lt;&gt;内部转款",Sheet1!$D$5:$D$28252,"&lt;&gt;内部转账",Sheet1!$E$5:$E$28252,"&lt;&gt;*调拨*")</f>
        <v>0</v>
      </c>
      <c r="S230" s="32">
        <f>SUMIFS(Sheet1!$F$5:$F$28252,Sheet1!$I$5:$I$28252,$B230,Sheet1!$L$5:$L$28252,$A230,Sheet1!$D$5:$D$28252,"代金券",Sheet1!$E$5:$E$28252,"&lt;&gt;*调拨*")+SUMIFS(Sheet1!$F$5:$F$28252,Sheet1!$I$5:$I$28252,$B230,Sheet1!$L$5:$L$28252,$A230,Sheet1!$E$5:$E$28252,"*代金券*",Sheet1!$D$5:$D$28252,"&lt;&gt;代金券",Sheet1!$D$5:$D$28252,"&lt;&gt;内部转款",Sheet1!$D$5:$D$28252,"&lt;&gt;内部转账",Sheet1!$E$5:$E$28252,"&lt;&gt;*调拨*")</f>
        <v>0</v>
      </c>
      <c r="T230" s="32">
        <f>SUMIFS(Sheet1!$F$5:$F$28252,Sheet1!$I$5:$I$28252,$B230,Sheet1!$L$5:$L$28252,$A230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230,Sheet1!$L$5:$L$28252,$A230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230,Sheet1!$L$5:$L$28252,$A230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230,Sheet1!$L$5:$L$28252,$A230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30" s="32">
        <f>SUMIFS(Sheet1!$F$5:$F$28252,Sheet1!$I$5:$I$28252,$B230,Sheet1!$L$5:$L$28252,$A230,Sheet1!$E$5:$E$28252,"*调拨*")</f>
        <v>0</v>
      </c>
      <c r="V230" s="32">
        <f>SUMIFS(Sheet1!$F$5:$F$28252,Sheet1!$I$5:$I$28252,$B230,Sheet1!$L$5:$L$28252,$A230,Sheet1!$D$5:$D$28252,"储值",Sheet1!$E$5:$E$28252,"&lt;&gt;*调拨*")+SUMIFS(Sheet1!$F$5:$F$28252,Sheet1!$I$5:$I$28252,$B230,Sheet1!$L$5:$L$28252,$A230,Sheet1!$E$5:$E$28252,"*储值*",Sheet1!$D$5:$D$28252,"&lt;&gt;储值",Sheet1!$D$5:$D$28252,"&lt;&gt;内部转款",Sheet1!$D$5:$D$28252,"&lt;&gt;内部转账",Sheet1!$E$5:$E$28252,"&lt;&gt;*调拨*")</f>
        <v>0</v>
      </c>
      <c r="W230" s="32">
        <f>SUMIFS(Sheet1!$F$5:$F$28252,Sheet1!$I$5:$I$28252,$B230,Sheet1!$L$5:$L$28252,$A230,Sheet1!$D$5:$D$28252,"效期",Sheet1!$E$5:$E$28252,"&lt;&gt;*调拨*")+SUMIFS(Sheet1!$F$5:$F$28252,Sheet1!$I$5:$I$28252,$B230,Sheet1!$L$5:$L$28252,$A230,Sheet1!$E$5:$E$28252,"*效期*",Sheet1!$D$5:$D$28252,"&lt;&gt;效期",Sheet1!$D$5:$D$28252,"&lt;&gt;内部转款",Sheet1!$D$5:$D$28252,"&lt;&gt;内部转账",Sheet1!$E$5:$E$28252,"&lt;&gt;*调拨*")</f>
        <v>0</v>
      </c>
      <c r="X230" s="32">
        <f>SUMIFS(Sheet1!$F$5:$F$28252,Sheet1!$I$5:$I$28252,$B230,Sheet1!$L$5:$L$28252,$A230,Sheet1!$D$5:$D$28252,"内部转款",Sheet1!$E$5:$E$28252,"&lt;&gt;*调拨*")+SUMIFS(Sheet1!$F$5:$F$28252,Sheet1!$I$5:$I$28252,$B230,Sheet1!$L$5:$L$28252,$A230,Sheet1!$D$5:$D$28252,"内部转账",Sheet1!$E$5:$E$28252,"&lt;&gt;*调拨*")</f>
        <v>0</v>
      </c>
      <c r="Y230" s="32">
        <f t="shared" si="16"/>
        <v>0</v>
      </c>
      <c r="Z230" s="32">
        <f>SUMIFS(Sheet1!$F$5:$F$28252,Sheet1!$I$5:$I$28252,$B230,Sheet1!$L$5:$L$28252,$A230)</f>
        <v>48850.57</v>
      </c>
      <c r="AA230" s="32">
        <f>SUMIFS(Sheet1!$G$5:$G$28252,Sheet1!$I$5:$I$28252,$B230,Sheet1!$L$5:$L$28252,$A230,Sheet1!$D$5:$D$28252,"工资",Sheet1!$E$5:$E$28252,"&lt;&gt;*调拨*")+SUMIFS(Sheet1!$G$5:$G$28252,Sheet1!$I$5:$I$28252,$B230,Sheet1!$L$5:$L$28252,$A230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0" s="32">
        <f>SUMIFS(Sheet1!$G$5:$G$28252,Sheet1!$I$5:$I$28252,$B230,Sheet1!$L$5:$L$28252,$A230,Sheet1!$D$5:$D$28252,"水费",Sheet1!$E$5:$E$28252,"&lt;&gt;*调拨*")+SUMIFS(Sheet1!$G$5:$G$28252,Sheet1!$I$5:$I$28252,$B230,Sheet1!$L$5:$L$28252,$A230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0" s="32">
        <f>SUMIFS(Sheet1!$G$5:$G$28252,Sheet1!$I$5:$I$28252,$B230,Sheet1!$L$5:$L$28252,$A230,Sheet1!$D$5:$D$28252,"电费",Sheet1!$E$5:$E$28252,"&lt;&gt;*调拨*")+SUMIFS(Sheet1!$G$5:$G$28252,Sheet1!$I$5:$I$28252,$B230,Sheet1!$L$5:$L$28252,$A230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0" s="32">
        <f>SUMIFS(Sheet1!$G$5:$G$28252,Sheet1!$I$5:$I$28252,$B230,Sheet1!$L$5:$L$28252,$A230,Sheet1!$D$5:$D$28252,"宽带费",Sheet1!$E$5:$E$28252,"&lt;&gt;*调拨*")+SUMIFS(Sheet1!$G$5:$G$28252,Sheet1!$I$5:$I$28252,$B230,Sheet1!$L$5:$L$28252,$A230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0" s="32">
        <f>SUMIFS(Sheet1!$G$5:$G$28252,Sheet1!$I$5:$I$28252,$B230,Sheet1!$L$5:$L$28252,$A230,Sheet1!$D$5:$D$28252,"办公费",Sheet1!$E$5:$E$28252,"&lt;&gt;*调拨*")+SUMIFS(Sheet1!$G$5:$G$28252,Sheet1!$I$5:$I$28252,$B230,Sheet1!$L$5:$L$28252,$A230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0" s="32">
        <f>SUMIFS(Sheet1!$G$5:$G$28252,Sheet1!$I$5:$I$28252,$B230,Sheet1!$L$5:$L$28252,$A230,Sheet1!$D$5:$D$28252,"话费",Sheet1!$E$5:$E$28252,"&lt;&gt;*调拨*")+SUMIFS(Sheet1!$G$5:$G$28252,Sheet1!$I$5:$I$28252,$B230,Sheet1!$L$5:$L$28252,$A230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0" s="32">
        <f>SUMIFS(Sheet1!$G$5:$G$28252,Sheet1!$I$5:$I$28252,$B230,Sheet1!$L$5:$L$28252,$A230,Sheet1!$D$5:$D$28252,"房租",Sheet1!$E$5:$E$28252,"&lt;&gt;*调拨*")+SUMIFS(Sheet1!$G$5:$G$28252,Sheet1!$I$5:$I$28252,$B230,Sheet1!$L$5:$L$28252,$A230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30" s="32">
        <f>SUMIFS(Sheet1!$G$5:$G$28252,Sheet1!$I$5:$I$28252,$B230,Sheet1!$L$5:$L$28252,$A230,Sheet1!$E$5:$E$28252,"*调拨*")</f>
        <v>0</v>
      </c>
      <c r="AI230" s="32">
        <f>SUMIFS(Sheet1!$G$5:$G$28252,Sheet1!$I$5:$I$28252,$B230,Sheet1!$L$5:$L$28252,$A230,Sheet1!$D$5:$D$28252,"内部转款",Sheet1!$E$5:$E$28252,"&lt;&gt;*调拨*")+SUMIFS(Sheet1!$G$5:$G$28252,Sheet1!$I$5:$I$28252,$B230,Sheet1!$L$5:$L$28252,$A230,Sheet1!$D$5:$D$28252,"内部转账",Sheet1!$E$5:$E$28252,"&lt;&gt;*调拨*")</f>
        <v>0</v>
      </c>
      <c r="AJ230" s="32">
        <f t="shared" si="17"/>
        <v>15770.23</v>
      </c>
      <c r="AK230" s="32">
        <f>SUMIFS(Sheet1!$G$5:$G$28252,Sheet1!$I$5:$I$28252,$B230,Sheet1!$L$5:$L$28252,$A230)</f>
        <v>15770.23</v>
      </c>
      <c r="AL230" s="32">
        <f t="shared" si="18"/>
        <v>33080.34</v>
      </c>
    </row>
    <row r="231" ht="16.5" spans="1:38">
      <c r="A231" s="30">
        <v>202604</v>
      </c>
      <c r="B231" s="31" t="s">
        <v>216</v>
      </c>
      <c r="C231" s="32">
        <f>SUMIFS(Sheet1!$F$5:$F$28252,Sheet1!$I$5:$I$28252,$B231,Sheet1!$L$5:$L$28252,$A231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11595.6</v>
      </c>
      <c r="D231" s="32">
        <f>SUMIFS(Sheet1!$F$5:$F$28252,Sheet1!$I$5:$I$28252,$B231,Sheet1!$L$5:$L$28252,$A231,Sheet1!$D$5:$D$28252,"医保即时拨付",Sheet1!$E$5:$E$28252,"&lt;&gt;*调拨*")+SUMIFS(Sheet1!$F$5:$F$28252,Sheet1!$I$5:$I$28252,$B231,Sheet1!$L$5:$L$28252,$A231,Sheet1!$E$5:$E$28252,"*医保即时拨付*",Sheet1!$D$5:$D$28252,"&lt;&gt;医保即时拨付",Sheet1!$D$5:$D$28252,"&lt;&gt;内部转款",Sheet1!$D$5:$D$28252,"&lt;&gt;内部转账",Sheet1!$E$5:$E$28252,"&lt;&gt;*调拨*")</f>
        <v>1919.08</v>
      </c>
      <c r="E231" s="32">
        <f>SUMIFS(Sheet1!$F$5:$F$28252,Sheet1!$I$5:$I$28252,$B231,Sheet1!$L$5:$L$28252,$A231,Sheet1!$D$5:$D$28252,"医保",Sheet1!$E$5:$E$28252,"&lt;&gt;*调拨*",Sheet1!$E$5:$E$28252,"&lt;&gt;*医保即时拨付*")+SUMIFS(Sheet1!$F$5:$F$28252,Sheet1!$I$5:$I$28252,$B231,Sheet1!$L$5:$L$28252,$A231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2859.07</v>
      </c>
      <c r="F231" s="32">
        <f>SUMIFS(Sheet1!$F$5:$F$28252,Sheet1!$I$5:$I$28252,$B231,Sheet1!$L$5:$L$28252,$A231,Sheet1!$D$5:$D$28252,"聚合",Sheet1!$E$5:$E$28252,"&lt;&gt;*调拨*")+SUMIFS(Sheet1!$F$5:$F$28252,Sheet1!$I$5:$I$28252,$B231,Sheet1!$L$5:$L$28252,$A231,Sheet1!$E$5:$E$28252,"*聚合*",Sheet1!$D$5:$D$28252,"&lt;&gt;聚合",Sheet1!$D$5:$D$28252,"&lt;&gt;内部转款",Sheet1!$D$5:$D$28252,"&lt;&gt;内部转账",Sheet1!$E$5:$E$28252,"&lt;&gt;*调拨*")</f>
        <v>15937.05</v>
      </c>
      <c r="G231" s="32">
        <f>SUMIFS(Sheet1!$F$5:$F$28252,Sheet1!$I$5:$I$28252,$B231,Sheet1!$L$5:$L$28252,$A231,Sheet1!$D$5:$D$28252,"24小时微信",Sheet1!$E$5:$E$28252,"&lt;&gt;*调拨*")+SUMIFS(Sheet1!$F$5:$F$28252,Sheet1!$I$5:$I$28252,$B231,Sheet1!$L$5:$L$28252,$A231,Sheet1!$E$5:$E$28252,"*24小时微信*",Sheet1!$D$5:$D$28252,"&lt;&gt;24小时微信",Sheet1!$D$5:$D$28252,"&lt;&gt;内部转款",Sheet1!$D$5:$D$28252,"&lt;&gt;内部转账",Sheet1!$E$5:$E$28252,"&lt;&gt;*调拨*")</f>
        <v>0</v>
      </c>
      <c r="H231" s="32">
        <f>SUMIFS(Sheet1!$F$5:$F$28252,Sheet1!$I$5:$I$28252,$B231,Sheet1!$L$5:$L$28252,$A231,Sheet1!$D$5:$D$28252,"美团",Sheet1!$E$5:$E$28252,"&lt;&gt;*调拨*")+SUMIFS(Sheet1!$F$5:$F$28252,Sheet1!$I$5:$I$28252,$B231,Sheet1!$L$5:$L$28252,$A231,Sheet1!$E$5:$E$28252,"*美团*",Sheet1!$D$5:$D$28252,"&lt;&gt;美团",Sheet1!$D$5:$D$28252,"&lt;&gt;内部转款",Sheet1!$D$5:$D$28252,"&lt;&gt;内部转账",Sheet1!$E$5:$E$28252,"&lt;&gt;*调拨*")</f>
        <v>0</v>
      </c>
      <c r="I231" s="32">
        <f>SUMIFS(Sheet1!$F$5:$F$28252,Sheet1!$I$5:$I$28252,$B231,Sheet1!$L$5:$L$28252,$A231,Sheet1!$D$5:$D$28252,"饿了么",Sheet1!$E$5:$E$28252,"&lt;&gt;*调拨*")+SUMIFS(Sheet1!$F$5:$F$28252,Sheet1!$I$5:$I$28252,$B231,Sheet1!$L$5:$L$28252,$A231,Sheet1!$E$5:$E$28252,"*饿了么*",Sheet1!$D$5:$D$28252,"&lt;&gt;饿了么",Sheet1!$D$5:$D$28252,"&lt;&gt;内部转款",Sheet1!$D$5:$D$28252,"&lt;&gt;内部转账",Sheet1!$E$5:$E$28252,"&lt;&gt;*调拨*")</f>
        <v>0</v>
      </c>
      <c r="J231" s="32">
        <f>SUMIFS(Sheet1!$F$5:$F$28252,Sheet1!$I$5:$I$28252,$B231,Sheet1!$L$5:$L$28252,$A231,Sheet1!$D$5:$D$28252,"健E卡",Sheet1!$E$5:$E$28252,"&lt;&gt;*调拨*")+SUMIFS(Sheet1!$F$5:$F$28252,Sheet1!$I$5:$I$28252,$B231,Sheet1!$L$5:$L$28252,$A231,Sheet1!$E$5:$E$28252,"*健E卡*",Sheet1!$D$5:$D$28252,"&lt;&gt;健E卡",Sheet1!$D$5:$D$28252,"&lt;&gt;内部转款",Sheet1!$D$5:$D$28252,"&lt;&gt;内部转账",Sheet1!$E$5:$E$28252,"&lt;&gt;*调拨*")</f>
        <v>0</v>
      </c>
      <c r="K231" s="32">
        <f>SUMIFS(Sheet1!$F$5:$F$28252,Sheet1!$I$5:$I$28252,$B231,Sheet1!$L$5:$L$28252,$A231,Sheet1!$D$5:$D$28252,"抖音",Sheet1!$E$5:$E$28252,"&lt;&gt;*调拨*")+SUMIFS(Sheet1!$F$5:$F$28252,Sheet1!$I$5:$I$28252,$B231,Sheet1!$L$5:$L$28252,$A231,Sheet1!$E$5:$E$28252,"*抖音*",Sheet1!$D$5:$D$28252,"&lt;&gt;抖音",Sheet1!$D$5:$D$28252,"&lt;&gt;内部转款",Sheet1!$D$5:$D$28252,"&lt;&gt;内部转账",Sheet1!$E$5:$E$28252,"&lt;&gt;*调拨*")</f>
        <v>0</v>
      </c>
      <c r="L231" s="32">
        <f>SUMIFS(Sheet1!$F$5:$F$28252,Sheet1!$I$5:$I$28252,$B231,Sheet1!$L$5:$L$28252,$A231,Sheet1!$D$5:$D$28252,"医卡通",Sheet1!$E$5:$E$28252,"&lt;&gt;*调拨*")+SUMIFS(Sheet1!$F$5:$F$28252,Sheet1!$I$5:$I$28252,$B231,Sheet1!$L$5:$L$28252,$A231,Sheet1!$E$5:$E$28252,"*医卡通*",Sheet1!$D$5:$D$28252,"&lt;&gt;医卡通",Sheet1!$D$5:$D$28252,"&lt;&gt;内部转款",Sheet1!$D$5:$D$28252,"&lt;&gt;内部转账",Sheet1!$E$5:$E$28252,"&lt;&gt;*调拨*")</f>
        <v>0</v>
      </c>
      <c r="M231" s="32">
        <f>SUMIFS(Sheet1!$F$5:$F$28252,Sheet1!$I$5:$I$28252,$B231,Sheet1!$L$5:$L$28252,$A231,Sheet1!$D$5:$D$28252,"企健网",Sheet1!$E$5:$E$28252,"&lt;&gt;*调拨*")+SUMIFS(Sheet1!$F$5:$F$28252,Sheet1!$I$5:$I$28252,$B231,Sheet1!$L$5:$L$28252,$A231,Sheet1!$E$5:$E$28252,"*企健网*",Sheet1!$D$5:$D$28252,"&lt;&gt;企健网",Sheet1!$D$5:$D$28252,"&lt;&gt;内部转款",Sheet1!$D$5:$D$28252,"&lt;&gt;内部转账",Sheet1!$E$5:$E$28252,"&lt;&gt;*调拨*")</f>
        <v>0</v>
      </c>
      <c r="N231" s="32">
        <f>SUMIFS(Sheet1!$F$5:$F$28252,Sheet1!$I$5:$I$28252,$B231,Sheet1!$L$5:$L$28252,$A231,Sheet1!$D$5:$D$28252,"银联",Sheet1!$E$5:$E$28252,"&lt;&gt;*调拨*")+SUMIFS(Sheet1!$F$5:$F$28252,Sheet1!$I$5:$I$28252,$B231,Sheet1!$L$5:$L$28252,$A231,Sheet1!$E$5:$E$28252,"*银联*",Sheet1!$D$5:$D$28252,"&lt;&gt;银联",Sheet1!$D$5:$D$28252,"&lt;&gt;内部转款",Sheet1!$D$5:$D$28252,"&lt;&gt;内部转账",Sheet1!$E$5:$E$28252,"&lt;&gt;*调拨*")</f>
        <v>0</v>
      </c>
      <c r="O231" s="32">
        <f>SUMIFS(Sheet1!$F$5:$F$28252,Sheet1!$I$5:$I$28252,$B231,Sheet1!$L$5:$L$28252,$A231,Sheet1!$D$5:$D$28252,"京东",Sheet1!$E$5:$E$28252,"&lt;&gt;*调拨*")+SUMIFS(Sheet1!$F$5:$F$28252,Sheet1!$I$5:$I$28252,$B231,Sheet1!$L$5:$L$28252,$A231,Sheet1!$E$5:$E$28252,"*京东*",Sheet1!$D$5:$D$28252,"&lt;&gt;京东",Sheet1!$D$5:$D$28252,"&lt;&gt;内部转款",Sheet1!$D$5:$D$28252,"&lt;&gt;内部转账",Sheet1!$E$5:$E$28252,"&lt;&gt;*调拨*")</f>
        <v>0</v>
      </c>
      <c r="P231" s="32">
        <f>SUMIFS(Sheet1!$F$5:$F$28252,Sheet1!$I$5:$I$28252,$B231,Sheet1!$L$5:$L$28252,$A231,Sheet1!$D$5:$D$28252,"药机微信",Sheet1!$E$5:$E$28252,"&lt;&gt;*调拨*")+SUMIFS(Sheet1!$F$5:$F$28252,Sheet1!$I$5:$I$28252,$B231,Sheet1!$L$5:$L$28252,$A231,Sheet1!$E$5:$E$28252,"*药机微信*",Sheet1!$D$5:$D$28252,"&lt;&gt;药机微信",Sheet1!$D$5:$D$28252,"&lt;&gt;内部转款",Sheet1!$D$5:$D$28252,"&lt;&gt;内部转账",Sheet1!$E$5:$E$28252,"&lt;&gt;*调拨*")</f>
        <v>0</v>
      </c>
      <c r="Q231" s="32">
        <f>SUMIFS(Sheet1!$F$5:$F$28252,Sheet1!$I$5:$I$28252,$B231,Sheet1!$L$5:$L$28252,$A231,Sheet1!$D$5:$D$28252,"亲情卡",Sheet1!$E$5:$E$28252,"&lt;&gt;*调拨*")+SUMIFS(Sheet1!$F$5:$F$28252,Sheet1!$I$5:$I$28252,$B231,Sheet1!$L$5:$L$28252,$A231,Sheet1!$E$5:$E$28252,"*亲情卡*",Sheet1!$D$5:$D$28252,"&lt;&gt;亲情卡",Sheet1!$D$5:$D$28252,"&lt;&gt;内部转款",Sheet1!$D$5:$D$28252,"&lt;&gt;内部转账",Sheet1!$E$5:$E$28252,"&lt;&gt;*调拨*")</f>
        <v>0</v>
      </c>
      <c r="R231" s="32">
        <f>SUMIFS(Sheet1!$F$5:$F$28252,Sheet1!$I$5:$I$28252,$B231,Sheet1!$L$5:$L$28252,$A231,Sheet1!$D$5:$D$28252,"优惠券",Sheet1!$E$5:$E$28252,"&lt;&gt;*调拨*")+SUMIFS(Sheet1!$F$5:$F$28252,Sheet1!$I$5:$I$28252,$B231,Sheet1!$L$5:$L$28252,$A231,Sheet1!$E$5:$E$28252,"*优惠券*",Sheet1!$D$5:$D$28252,"&lt;&gt;优惠券",Sheet1!$D$5:$D$28252,"&lt;&gt;内部转款",Sheet1!$D$5:$D$28252,"&lt;&gt;内部转账",Sheet1!$E$5:$E$28252,"&lt;&gt;*调拨*")</f>
        <v>0</v>
      </c>
      <c r="S231" s="32">
        <f>SUMIFS(Sheet1!$F$5:$F$28252,Sheet1!$I$5:$I$28252,$B231,Sheet1!$L$5:$L$28252,$A231,Sheet1!$D$5:$D$28252,"代金券",Sheet1!$E$5:$E$28252,"&lt;&gt;*调拨*")+SUMIFS(Sheet1!$F$5:$F$28252,Sheet1!$I$5:$I$28252,$B231,Sheet1!$L$5:$L$28252,$A231,Sheet1!$E$5:$E$28252,"*代金券*",Sheet1!$D$5:$D$28252,"&lt;&gt;代金券",Sheet1!$D$5:$D$28252,"&lt;&gt;内部转款",Sheet1!$D$5:$D$28252,"&lt;&gt;内部转账",Sheet1!$E$5:$E$28252,"&lt;&gt;*调拨*")</f>
        <v>0</v>
      </c>
      <c r="T231" s="32">
        <f>SUMIFS(Sheet1!$F$5:$F$28252,Sheet1!$I$5:$I$28252,$B231,Sheet1!$L$5:$L$28252,$A231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231,Sheet1!$L$5:$L$28252,$A231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231,Sheet1!$L$5:$L$28252,$A231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231,Sheet1!$L$5:$L$28252,$A231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31" s="32">
        <f>SUMIFS(Sheet1!$F$5:$F$28252,Sheet1!$I$5:$I$28252,$B231,Sheet1!$L$5:$L$28252,$A231,Sheet1!$E$5:$E$28252,"*调拨*")</f>
        <v>0</v>
      </c>
      <c r="V231" s="32">
        <f>SUMIFS(Sheet1!$F$5:$F$28252,Sheet1!$I$5:$I$28252,$B231,Sheet1!$L$5:$L$28252,$A231,Sheet1!$D$5:$D$28252,"储值",Sheet1!$E$5:$E$28252,"&lt;&gt;*调拨*")+SUMIFS(Sheet1!$F$5:$F$28252,Sheet1!$I$5:$I$28252,$B231,Sheet1!$L$5:$L$28252,$A231,Sheet1!$E$5:$E$28252,"*储值*",Sheet1!$D$5:$D$28252,"&lt;&gt;储值",Sheet1!$D$5:$D$28252,"&lt;&gt;内部转款",Sheet1!$D$5:$D$28252,"&lt;&gt;内部转账",Sheet1!$E$5:$E$28252,"&lt;&gt;*调拨*")</f>
        <v>0</v>
      </c>
      <c r="W231" s="32">
        <f>SUMIFS(Sheet1!$F$5:$F$28252,Sheet1!$I$5:$I$28252,$B231,Sheet1!$L$5:$L$28252,$A231,Sheet1!$D$5:$D$28252,"效期",Sheet1!$E$5:$E$28252,"&lt;&gt;*调拨*")+SUMIFS(Sheet1!$F$5:$F$28252,Sheet1!$I$5:$I$28252,$B231,Sheet1!$L$5:$L$28252,$A231,Sheet1!$E$5:$E$28252,"*效期*",Sheet1!$D$5:$D$28252,"&lt;&gt;效期",Sheet1!$D$5:$D$28252,"&lt;&gt;内部转款",Sheet1!$D$5:$D$28252,"&lt;&gt;内部转账",Sheet1!$E$5:$E$28252,"&lt;&gt;*调拨*")</f>
        <v>0</v>
      </c>
      <c r="X231" s="32">
        <f>SUMIFS(Sheet1!$F$5:$F$28252,Sheet1!$I$5:$I$28252,$B231,Sheet1!$L$5:$L$28252,$A231,Sheet1!$D$5:$D$28252,"内部转款",Sheet1!$E$5:$E$28252,"&lt;&gt;*调拨*")+SUMIFS(Sheet1!$F$5:$F$28252,Sheet1!$I$5:$I$28252,$B231,Sheet1!$L$5:$L$28252,$A231,Sheet1!$D$5:$D$28252,"内部转账",Sheet1!$E$5:$E$28252,"&lt;&gt;*调拨*")</f>
        <v>0</v>
      </c>
      <c r="Y231" s="32">
        <f t="shared" si="16"/>
        <v>0</v>
      </c>
      <c r="Z231" s="32">
        <f>SUMIFS(Sheet1!$F$5:$F$28252,Sheet1!$I$5:$I$28252,$B231,Sheet1!$L$5:$L$28252,$A231)</f>
        <v>32310.8</v>
      </c>
      <c r="AA231" s="32">
        <f>SUMIFS(Sheet1!$G$5:$G$28252,Sheet1!$I$5:$I$28252,$B231,Sheet1!$L$5:$L$28252,$A231,Sheet1!$D$5:$D$28252,"工资",Sheet1!$E$5:$E$28252,"&lt;&gt;*调拨*")+SUMIFS(Sheet1!$G$5:$G$28252,Sheet1!$I$5:$I$28252,$B231,Sheet1!$L$5:$L$28252,$A231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1" s="32">
        <f>SUMIFS(Sheet1!$G$5:$G$28252,Sheet1!$I$5:$I$28252,$B231,Sheet1!$L$5:$L$28252,$A231,Sheet1!$D$5:$D$28252,"水费",Sheet1!$E$5:$E$28252,"&lt;&gt;*调拨*")+SUMIFS(Sheet1!$G$5:$G$28252,Sheet1!$I$5:$I$28252,$B231,Sheet1!$L$5:$L$28252,$A231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1" s="32">
        <f>SUMIFS(Sheet1!$G$5:$G$28252,Sheet1!$I$5:$I$28252,$B231,Sheet1!$L$5:$L$28252,$A231,Sheet1!$D$5:$D$28252,"电费",Sheet1!$E$5:$E$28252,"&lt;&gt;*调拨*")+SUMIFS(Sheet1!$G$5:$G$28252,Sheet1!$I$5:$I$28252,$B231,Sheet1!$L$5:$L$28252,$A231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1" s="32">
        <f>SUMIFS(Sheet1!$G$5:$G$28252,Sheet1!$I$5:$I$28252,$B231,Sheet1!$L$5:$L$28252,$A231,Sheet1!$D$5:$D$28252,"宽带费",Sheet1!$E$5:$E$28252,"&lt;&gt;*调拨*")+SUMIFS(Sheet1!$G$5:$G$28252,Sheet1!$I$5:$I$28252,$B231,Sheet1!$L$5:$L$28252,$A231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1" s="32">
        <f>SUMIFS(Sheet1!$G$5:$G$28252,Sheet1!$I$5:$I$28252,$B231,Sheet1!$L$5:$L$28252,$A231,Sheet1!$D$5:$D$28252,"办公费",Sheet1!$E$5:$E$28252,"&lt;&gt;*调拨*")+SUMIFS(Sheet1!$G$5:$G$28252,Sheet1!$I$5:$I$28252,$B231,Sheet1!$L$5:$L$28252,$A231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1" s="32">
        <f>SUMIFS(Sheet1!$G$5:$G$28252,Sheet1!$I$5:$I$28252,$B231,Sheet1!$L$5:$L$28252,$A231,Sheet1!$D$5:$D$28252,"话费",Sheet1!$E$5:$E$28252,"&lt;&gt;*调拨*")+SUMIFS(Sheet1!$G$5:$G$28252,Sheet1!$I$5:$I$28252,$B231,Sheet1!$L$5:$L$28252,$A231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1" s="32">
        <f>SUMIFS(Sheet1!$G$5:$G$28252,Sheet1!$I$5:$I$28252,$B231,Sheet1!$L$5:$L$28252,$A231,Sheet1!$D$5:$D$28252,"房租",Sheet1!$E$5:$E$28252,"&lt;&gt;*调拨*")+SUMIFS(Sheet1!$G$5:$G$28252,Sheet1!$I$5:$I$28252,$B231,Sheet1!$L$5:$L$28252,$A231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13000</v>
      </c>
      <c r="AH231" s="32">
        <f>SUMIFS(Sheet1!$G$5:$G$28252,Sheet1!$I$5:$I$28252,$B231,Sheet1!$L$5:$L$28252,$A231,Sheet1!$E$5:$E$28252,"*调拨*")</f>
        <v>0</v>
      </c>
      <c r="AI231" s="32">
        <f>SUMIFS(Sheet1!$G$5:$G$28252,Sheet1!$I$5:$I$28252,$B231,Sheet1!$L$5:$L$28252,$A231,Sheet1!$D$5:$D$28252,"内部转款",Sheet1!$E$5:$E$28252,"&lt;&gt;*调拨*")+SUMIFS(Sheet1!$G$5:$G$28252,Sheet1!$I$5:$I$28252,$B231,Sheet1!$L$5:$L$28252,$A231,Sheet1!$D$5:$D$28252,"内部转账",Sheet1!$E$5:$E$28252,"&lt;&gt;*调拨*")</f>
        <v>0</v>
      </c>
      <c r="AJ231" s="32">
        <f t="shared" si="17"/>
        <v>5011.05</v>
      </c>
      <c r="AK231" s="32">
        <f>SUMIFS(Sheet1!$G$5:$G$28252,Sheet1!$I$5:$I$28252,$B231,Sheet1!$L$5:$L$28252,$A231)</f>
        <v>18011.05</v>
      </c>
      <c r="AL231" s="32">
        <f t="shared" si="18"/>
        <v>14299.75</v>
      </c>
    </row>
    <row r="232" ht="16.5" spans="1:38">
      <c r="A232" s="30">
        <v>202604</v>
      </c>
      <c r="B232" s="31" t="s">
        <v>264</v>
      </c>
      <c r="C232" s="32">
        <f>SUMIFS(Sheet1!$F$5:$F$28252,Sheet1!$I$5:$I$28252,$B232,Sheet1!$L$5:$L$28252,$A232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6438.12</v>
      </c>
      <c r="D232" s="32">
        <f>SUMIFS(Sheet1!$F$5:$F$28252,Sheet1!$I$5:$I$28252,$B232,Sheet1!$L$5:$L$28252,$A232,Sheet1!$D$5:$D$28252,"医保即时拨付",Sheet1!$E$5:$E$28252,"&lt;&gt;*调拨*")+SUMIFS(Sheet1!$F$5:$F$28252,Sheet1!$I$5:$I$28252,$B232,Sheet1!$L$5:$L$28252,$A232,Sheet1!$E$5:$E$28252,"*医保即时拨付*",Sheet1!$D$5:$D$28252,"&lt;&gt;医保即时拨付",Sheet1!$D$5:$D$28252,"&lt;&gt;内部转款",Sheet1!$D$5:$D$28252,"&lt;&gt;内部转账",Sheet1!$E$5:$E$28252,"&lt;&gt;*调拨*")</f>
        <v>0</v>
      </c>
      <c r="E232" s="32">
        <f>SUMIFS(Sheet1!$F$5:$F$28252,Sheet1!$I$5:$I$28252,$B232,Sheet1!$L$5:$L$28252,$A232,Sheet1!$D$5:$D$28252,"医保",Sheet1!$E$5:$E$28252,"&lt;&gt;*调拨*",Sheet1!$E$5:$E$28252,"&lt;&gt;*医保即时拨付*")+SUMIFS(Sheet1!$F$5:$F$28252,Sheet1!$I$5:$I$28252,$B232,Sheet1!$L$5:$L$28252,$A232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32" s="32">
        <f>SUMIFS(Sheet1!$F$5:$F$28252,Sheet1!$I$5:$I$28252,$B232,Sheet1!$L$5:$L$28252,$A232,Sheet1!$D$5:$D$28252,"聚合",Sheet1!$E$5:$E$28252,"&lt;&gt;*调拨*")+SUMIFS(Sheet1!$F$5:$F$28252,Sheet1!$I$5:$I$28252,$B232,Sheet1!$L$5:$L$28252,$A232,Sheet1!$E$5:$E$28252,"*聚合*",Sheet1!$D$5:$D$28252,"&lt;&gt;聚合",Sheet1!$D$5:$D$28252,"&lt;&gt;内部转款",Sheet1!$D$5:$D$28252,"&lt;&gt;内部转账",Sheet1!$E$5:$E$28252,"&lt;&gt;*调拨*")</f>
        <v>14252.56</v>
      </c>
      <c r="G232" s="32">
        <f>SUMIFS(Sheet1!$F$5:$F$28252,Sheet1!$I$5:$I$28252,$B232,Sheet1!$L$5:$L$28252,$A232,Sheet1!$D$5:$D$28252,"24小时微信",Sheet1!$E$5:$E$28252,"&lt;&gt;*调拨*")+SUMIFS(Sheet1!$F$5:$F$28252,Sheet1!$I$5:$I$28252,$B232,Sheet1!$L$5:$L$28252,$A232,Sheet1!$E$5:$E$28252,"*24小时微信*",Sheet1!$D$5:$D$28252,"&lt;&gt;24小时微信",Sheet1!$D$5:$D$28252,"&lt;&gt;内部转款",Sheet1!$D$5:$D$28252,"&lt;&gt;内部转账",Sheet1!$E$5:$E$28252,"&lt;&gt;*调拨*")</f>
        <v>0</v>
      </c>
      <c r="H232" s="32">
        <f>SUMIFS(Sheet1!$F$5:$F$28252,Sheet1!$I$5:$I$28252,$B232,Sheet1!$L$5:$L$28252,$A232,Sheet1!$D$5:$D$28252,"美团",Sheet1!$E$5:$E$28252,"&lt;&gt;*调拨*")+SUMIFS(Sheet1!$F$5:$F$28252,Sheet1!$I$5:$I$28252,$B232,Sheet1!$L$5:$L$28252,$A232,Sheet1!$E$5:$E$28252,"*美团*",Sheet1!$D$5:$D$28252,"&lt;&gt;美团",Sheet1!$D$5:$D$28252,"&lt;&gt;内部转款",Sheet1!$D$5:$D$28252,"&lt;&gt;内部转账",Sheet1!$E$5:$E$28252,"&lt;&gt;*调拨*")</f>
        <v>0</v>
      </c>
      <c r="I232" s="32">
        <f>SUMIFS(Sheet1!$F$5:$F$28252,Sheet1!$I$5:$I$28252,$B232,Sheet1!$L$5:$L$28252,$A232,Sheet1!$D$5:$D$28252,"饿了么",Sheet1!$E$5:$E$28252,"&lt;&gt;*调拨*")+SUMIFS(Sheet1!$F$5:$F$28252,Sheet1!$I$5:$I$28252,$B232,Sheet1!$L$5:$L$28252,$A232,Sheet1!$E$5:$E$28252,"*饿了么*",Sheet1!$D$5:$D$28252,"&lt;&gt;饿了么",Sheet1!$D$5:$D$28252,"&lt;&gt;内部转款",Sheet1!$D$5:$D$28252,"&lt;&gt;内部转账",Sheet1!$E$5:$E$28252,"&lt;&gt;*调拨*")</f>
        <v>0</v>
      </c>
      <c r="J232" s="32">
        <f>SUMIFS(Sheet1!$F$5:$F$28252,Sheet1!$I$5:$I$28252,$B232,Sheet1!$L$5:$L$28252,$A232,Sheet1!$D$5:$D$28252,"健E卡",Sheet1!$E$5:$E$28252,"&lt;&gt;*调拨*")+SUMIFS(Sheet1!$F$5:$F$28252,Sheet1!$I$5:$I$28252,$B232,Sheet1!$L$5:$L$28252,$A232,Sheet1!$E$5:$E$28252,"*健E卡*",Sheet1!$D$5:$D$28252,"&lt;&gt;健E卡",Sheet1!$D$5:$D$28252,"&lt;&gt;内部转款",Sheet1!$D$5:$D$28252,"&lt;&gt;内部转账",Sheet1!$E$5:$E$28252,"&lt;&gt;*调拨*")</f>
        <v>0</v>
      </c>
      <c r="K232" s="32">
        <f>SUMIFS(Sheet1!$F$5:$F$28252,Sheet1!$I$5:$I$28252,$B232,Sheet1!$L$5:$L$28252,$A232,Sheet1!$D$5:$D$28252,"抖音",Sheet1!$E$5:$E$28252,"&lt;&gt;*调拨*")+SUMIFS(Sheet1!$F$5:$F$28252,Sheet1!$I$5:$I$28252,$B232,Sheet1!$L$5:$L$28252,$A232,Sheet1!$E$5:$E$28252,"*抖音*",Sheet1!$D$5:$D$28252,"&lt;&gt;抖音",Sheet1!$D$5:$D$28252,"&lt;&gt;内部转款",Sheet1!$D$5:$D$28252,"&lt;&gt;内部转账",Sheet1!$E$5:$E$28252,"&lt;&gt;*调拨*")</f>
        <v>0</v>
      </c>
      <c r="L232" s="32">
        <f>SUMIFS(Sheet1!$F$5:$F$28252,Sheet1!$I$5:$I$28252,$B232,Sheet1!$L$5:$L$28252,$A232,Sheet1!$D$5:$D$28252,"医卡通",Sheet1!$E$5:$E$28252,"&lt;&gt;*调拨*")+SUMIFS(Sheet1!$F$5:$F$28252,Sheet1!$I$5:$I$28252,$B232,Sheet1!$L$5:$L$28252,$A232,Sheet1!$E$5:$E$28252,"*医卡通*",Sheet1!$D$5:$D$28252,"&lt;&gt;医卡通",Sheet1!$D$5:$D$28252,"&lt;&gt;内部转款",Sheet1!$D$5:$D$28252,"&lt;&gt;内部转账",Sheet1!$E$5:$E$28252,"&lt;&gt;*调拨*")</f>
        <v>0</v>
      </c>
      <c r="M232" s="32">
        <f>SUMIFS(Sheet1!$F$5:$F$28252,Sheet1!$I$5:$I$28252,$B232,Sheet1!$L$5:$L$28252,$A232,Sheet1!$D$5:$D$28252,"企健网",Sheet1!$E$5:$E$28252,"&lt;&gt;*调拨*")+SUMIFS(Sheet1!$F$5:$F$28252,Sheet1!$I$5:$I$28252,$B232,Sheet1!$L$5:$L$28252,$A232,Sheet1!$E$5:$E$28252,"*企健网*",Sheet1!$D$5:$D$28252,"&lt;&gt;企健网",Sheet1!$D$5:$D$28252,"&lt;&gt;内部转款",Sheet1!$D$5:$D$28252,"&lt;&gt;内部转账",Sheet1!$E$5:$E$28252,"&lt;&gt;*调拨*")</f>
        <v>0</v>
      </c>
      <c r="N232" s="32">
        <f>SUMIFS(Sheet1!$F$5:$F$28252,Sheet1!$I$5:$I$28252,$B232,Sheet1!$L$5:$L$28252,$A232,Sheet1!$D$5:$D$28252,"银联",Sheet1!$E$5:$E$28252,"&lt;&gt;*调拨*")+SUMIFS(Sheet1!$F$5:$F$28252,Sheet1!$I$5:$I$28252,$B232,Sheet1!$L$5:$L$28252,$A232,Sheet1!$E$5:$E$28252,"*银联*",Sheet1!$D$5:$D$28252,"&lt;&gt;银联",Sheet1!$D$5:$D$28252,"&lt;&gt;内部转款",Sheet1!$D$5:$D$28252,"&lt;&gt;内部转账",Sheet1!$E$5:$E$28252,"&lt;&gt;*调拨*")</f>
        <v>0</v>
      </c>
      <c r="O232" s="32">
        <f>SUMIFS(Sheet1!$F$5:$F$28252,Sheet1!$I$5:$I$28252,$B232,Sheet1!$L$5:$L$28252,$A232,Sheet1!$D$5:$D$28252,"京东",Sheet1!$E$5:$E$28252,"&lt;&gt;*调拨*")+SUMIFS(Sheet1!$F$5:$F$28252,Sheet1!$I$5:$I$28252,$B232,Sheet1!$L$5:$L$28252,$A232,Sheet1!$E$5:$E$28252,"*京东*",Sheet1!$D$5:$D$28252,"&lt;&gt;京东",Sheet1!$D$5:$D$28252,"&lt;&gt;内部转款",Sheet1!$D$5:$D$28252,"&lt;&gt;内部转账",Sheet1!$E$5:$E$28252,"&lt;&gt;*调拨*")</f>
        <v>0</v>
      </c>
      <c r="P232" s="32">
        <f>SUMIFS(Sheet1!$F$5:$F$28252,Sheet1!$I$5:$I$28252,$B232,Sheet1!$L$5:$L$28252,$A232,Sheet1!$D$5:$D$28252,"药机微信",Sheet1!$E$5:$E$28252,"&lt;&gt;*调拨*")+SUMIFS(Sheet1!$F$5:$F$28252,Sheet1!$I$5:$I$28252,$B232,Sheet1!$L$5:$L$28252,$A232,Sheet1!$E$5:$E$28252,"*药机微信*",Sheet1!$D$5:$D$28252,"&lt;&gt;药机微信",Sheet1!$D$5:$D$28252,"&lt;&gt;内部转款",Sheet1!$D$5:$D$28252,"&lt;&gt;内部转账",Sheet1!$E$5:$E$28252,"&lt;&gt;*调拨*")</f>
        <v>0</v>
      </c>
      <c r="Q232" s="32">
        <f>SUMIFS(Sheet1!$F$5:$F$28252,Sheet1!$I$5:$I$28252,$B232,Sheet1!$L$5:$L$28252,$A232,Sheet1!$D$5:$D$28252,"亲情卡",Sheet1!$E$5:$E$28252,"&lt;&gt;*调拨*")+SUMIFS(Sheet1!$F$5:$F$28252,Sheet1!$I$5:$I$28252,$B232,Sheet1!$L$5:$L$28252,$A232,Sheet1!$E$5:$E$28252,"*亲情卡*",Sheet1!$D$5:$D$28252,"&lt;&gt;亲情卡",Sheet1!$D$5:$D$28252,"&lt;&gt;内部转款",Sheet1!$D$5:$D$28252,"&lt;&gt;内部转账",Sheet1!$E$5:$E$28252,"&lt;&gt;*调拨*")</f>
        <v>0</v>
      </c>
      <c r="R232" s="32">
        <f>SUMIFS(Sheet1!$F$5:$F$28252,Sheet1!$I$5:$I$28252,$B232,Sheet1!$L$5:$L$28252,$A232,Sheet1!$D$5:$D$28252,"优惠券",Sheet1!$E$5:$E$28252,"&lt;&gt;*调拨*")+SUMIFS(Sheet1!$F$5:$F$28252,Sheet1!$I$5:$I$28252,$B232,Sheet1!$L$5:$L$28252,$A232,Sheet1!$E$5:$E$28252,"*优惠券*",Sheet1!$D$5:$D$28252,"&lt;&gt;优惠券",Sheet1!$D$5:$D$28252,"&lt;&gt;内部转款",Sheet1!$D$5:$D$28252,"&lt;&gt;内部转账",Sheet1!$E$5:$E$28252,"&lt;&gt;*调拨*")</f>
        <v>0</v>
      </c>
      <c r="S232" s="32">
        <f>SUMIFS(Sheet1!$F$5:$F$28252,Sheet1!$I$5:$I$28252,$B232,Sheet1!$L$5:$L$28252,$A232,Sheet1!$D$5:$D$28252,"代金券",Sheet1!$E$5:$E$28252,"&lt;&gt;*调拨*")+SUMIFS(Sheet1!$F$5:$F$28252,Sheet1!$I$5:$I$28252,$B232,Sheet1!$L$5:$L$28252,$A232,Sheet1!$E$5:$E$28252,"*代金券*",Sheet1!$D$5:$D$28252,"&lt;&gt;代金券",Sheet1!$D$5:$D$28252,"&lt;&gt;内部转款",Sheet1!$D$5:$D$28252,"&lt;&gt;内部转账",Sheet1!$E$5:$E$28252,"&lt;&gt;*调拨*")</f>
        <v>0</v>
      </c>
      <c r="T232" s="32">
        <f>SUMIFS(Sheet1!$F$5:$F$28252,Sheet1!$I$5:$I$28252,$B232,Sheet1!$L$5:$L$28252,$A232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232,Sheet1!$L$5:$L$28252,$A232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232,Sheet1!$L$5:$L$28252,$A232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232,Sheet1!$L$5:$L$28252,$A232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32" s="32">
        <f>SUMIFS(Sheet1!$F$5:$F$28252,Sheet1!$I$5:$I$28252,$B232,Sheet1!$L$5:$L$28252,$A232,Sheet1!$E$5:$E$28252,"*调拨*")</f>
        <v>0</v>
      </c>
      <c r="V232" s="32">
        <f>SUMIFS(Sheet1!$F$5:$F$28252,Sheet1!$I$5:$I$28252,$B232,Sheet1!$L$5:$L$28252,$A232,Sheet1!$D$5:$D$28252,"储值",Sheet1!$E$5:$E$28252,"&lt;&gt;*调拨*")+SUMIFS(Sheet1!$F$5:$F$28252,Sheet1!$I$5:$I$28252,$B232,Sheet1!$L$5:$L$28252,$A232,Sheet1!$E$5:$E$28252,"*储值*",Sheet1!$D$5:$D$28252,"&lt;&gt;储值",Sheet1!$D$5:$D$28252,"&lt;&gt;内部转款",Sheet1!$D$5:$D$28252,"&lt;&gt;内部转账",Sheet1!$E$5:$E$28252,"&lt;&gt;*调拨*")</f>
        <v>0</v>
      </c>
      <c r="W232" s="32">
        <f>SUMIFS(Sheet1!$F$5:$F$28252,Sheet1!$I$5:$I$28252,$B232,Sheet1!$L$5:$L$28252,$A232,Sheet1!$D$5:$D$28252,"效期",Sheet1!$E$5:$E$28252,"&lt;&gt;*调拨*")+SUMIFS(Sheet1!$F$5:$F$28252,Sheet1!$I$5:$I$28252,$B232,Sheet1!$L$5:$L$28252,$A232,Sheet1!$E$5:$E$28252,"*效期*",Sheet1!$D$5:$D$28252,"&lt;&gt;效期",Sheet1!$D$5:$D$28252,"&lt;&gt;内部转款",Sheet1!$D$5:$D$28252,"&lt;&gt;内部转账",Sheet1!$E$5:$E$28252,"&lt;&gt;*调拨*")</f>
        <v>0</v>
      </c>
      <c r="X232" s="32">
        <f>SUMIFS(Sheet1!$F$5:$F$28252,Sheet1!$I$5:$I$28252,$B232,Sheet1!$L$5:$L$28252,$A232,Sheet1!$D$5:$D$28252,"内部转款",Sheet1!$E$5:$E$28252,"&lt;&gt;*调拨*")+SUMIFS(Sheet1!$F$5:$F$28252,Sheet1!$I$5:$I$28252,$B232,Sheet1!$L$5:$L$28252,$A232,Sheet1!$D$5:$D$28252,"内部转账",Sheet1!$E$5:$E$28252,"&lt;&gt;*调拨*")</f>
        <v>0</v>
      </c>
      <c r="Y232" s="32">
        <f t="shared" si="16"/>
        <v>0</v>
      </c>
      <c r="Z232" s="32">
        <f>SUMIFS(Sheet1!$F$5:$F$28252,Sheet1!$I$5:$I$28252,$B232,Sheet1!$L$5:$L$28252,$A232)</f>
        <v>20690.68</v>
      </c>
      <c r="AA232" s="32">
        <f>SUMIFS(Sheet1!$G$5:$G$28252,Sheet1!$I$5:$I$28252,$B232,Sheet1!$L$5:$L$28252,$A232,Sheet1!$D$5:$D$28252,"工资",Sheet1!$E$5:$E$28252,"&lt;&gt;*调拨*")+SUMIFS(Sheet1!$G$5:$G$28252,Sheet1!$I$5:$I$28252,$B232,Sheet1!$L$5:$L$28252,$A232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2" s="32">
        <f>SUMIFS(Sheet1!$G$5:$G$28252,Sheet1!$I$5:$I$28252,$B232,Sheet1!$L$5:$L$28252,$A232,Sheet1!$D$5:$D$28252,"水费",Sheet1!$E$5:$E$28252,"&lt;&gt;*调拨*")+SUMIFS(Sheet1!$G$5:$G$28252,Sheet1!$I$5:$I$28252,$B232,Sheet1!$L$5:$L$28252,$A232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2" s="32">
        <f>SUMIFS(Sheet1!$G$5:$G$28252,Sheet1!$I$5:$I$28252,$B232,Sheet1!$L$5:$L$28252,$A232,Sheet1!$D$5:$D$28252,"电费",Sheet1!$E$5:$E$28252,"&lt;&gt;*调拨*")+SUMIFS(Sheet1!$G$5:$G$28252,Sheet1!$I$5:$I$28252,$B232,Sheet1!$L$5:$L$28252,$A232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2" s="32">
        <f>SUMIFS(Sheet1!$G$5:$G$28252,Sheet1!$I$5:$I$28252,$B232,Sheet1!$L$5:$L$28252,$A232,Sheet1!$D$5:$D$28252,"宽带费",Sheet1!$E$5:$E$28252,"&lt;&gt;*调拨*")+SUMIFS(Sheet1!$G$5:$G$28252,Sheet1!$I$5:$I$28252,$B232,Sheet1!$L$5:$L$28252,$A232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2" s="32">
        <f>SUMIFS(Sheet1!$G$5:$G$28252,Sheet1!$I$5:$I$28252,$B232,Sheet1!$L$5:$L$28252,$A232,Sheet1!$D$5:$D$28252,"办公费",Sheet1!$E$5:$E$28252,"&lt;&gt;*调拨*")+SUMIFS(Sheet1!$G$5:$G$28252,Sheet1!$I$5:$I$28252,$B232,Sheet1!$L$5:$L$28252,$A232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2" s="32">
        <f>SUMIFS(Sheet1!$G$5:$G$28252,Sheet1!$I$5:$I$28252,$B232,Sheet1!$L$5:$L$28252,$A232,Sheet1!$D$5:$D$28252,"话费",Sheet1!$E$5:$E$28252,"&lt;&gt;*调拨*")+SUMIFS(Sheet1!$G$5:$G$28252,Sheet1!$I$5:$I$28252,$B232,Sheet1!$L$5:$L$28252,$A232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2" s="32">
        <f>SUMIFS(Sheet1!$G$5:$G$28252,Sheet1!$I$5:$I$28252,$B232,Sheet1!$L$5:$L$28252,$A232,Sheet1!$D$5:$D$28252,"房租",Sheet1!$E$5:$E$28252,"&lt;&gt;*调拨*")+SUMIFS(Sheet1!$G$5:$G$28252,Sheet1!$I$5:$I$28252,$B232,Sheet1!$L$5:$L$28252,$A232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13000</v>
      </c>
      <c r="AH232" s="32">
        <f>SUMIFS(Sheet1!$G$5:$G$28252,Sheet1!$I$5:$I$28252,$B232,Sheet1!$L$5:$L$28252,$A232,Sheet1!$E$5:$E$28252,"*调拨*")</f>
        <v>0</v>
      </c>
      <c r="AI232" s="32">
        <f>SUMIFS(Sheet1!$G$5:$G$28252,Sheet1!$I$5:$I$28252,$B232,Sheet1!$L$5:$L$28252,$A232,Sheet1!$D$5:$D$28252,"内部转款",Sheet1!$E$5:$E$28252,"&lt;&gt;*调拨*")+SUMIFS(Sheet1!$G$5:$G$28252,Sheet1!$I$5:$I$28252,$B232,Sheet1!$L$5:$L$28252,$A232,Sheet1!$D$5:$D$28252,"内部转账",Sheet1!$E$5:$E$28252,"&lt;&gt;*调拨*")</f>
        <v>0</v>
      </c>
      <c r="AJ232" s="32">
        <f t="shared" si="17"/>
        <v>2447.4</v>
      </c>
      <c r="AK232" s="32">
        <f>SUMIFS(Sheet1!$G$5:$G$28252,Sheet1!$I$5:$I$28252,$B232,Sheet1!$L$5:$L$28252,$A232)</f>
        <v>15447.4</v>
      </c>
      <c r="AL232" s="32">
        <f t="shared" si="18"/>
        <v>5243.28</v>
      </c>
    </row>
    <row r="233" ht="16.5" spans="1:38">
      <c r="A233" s="30">
        <v>202604</v>
      </c>
      <c r="B233" s="31" t="s">
        <v>37</v>
      </c>
      <c r="C233" s="32">
        <f>SUMIFS(Sheet1!$F$5:$F$28252,Sheet1!$I$5:$I$28252,$B233,Sheet1!$L$5:$L$28252,$A233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830</v>
      </c>
      <c r="D233" s="32">
        <f>SUMIFS(Sheet1!$F$5:$F$28252,Sheet1!$I$5:$I$28252,$B233,Sheet1!$L$5:$L$28252,$A233,Sheet1!$D$5:$D$28252,"医保即时拨付",Sheet1!$E$5:$E$28252,"&lt;&gt;*调拨*")+SUMIFS(Sheet1!$F$5:$F$28252,Sheet1!$I$5:$I$28252,$B233,Sheet1!$L$5:$L$28252,$A233,Sheet1!$E$5:$E$28252,"*医保即时拨付*",Sheet1!$D$5:$D$28252,"&lt;&gt;医保即时拨付",Sheet1!$D$5:$D$28252,"&lt;&gt;内部转款",Sheet1!$D$5:$D$28252,"&lt;&gt;内部转账",Sheet1!$E$5:$E$28252,"&lt;&gt;*调拨*")</f>
        <v>0</v>
      </c>
      <c r="E233" s="32">
        <f>SUMIFS(Sheet1!$F$5:$F$28252,Sheet1!$I$5:$I$28252,$B233,Sheet1!$L$5:$L$28252,$A233,Sheet1!$D$5:$D$28252,"医保",Sheet1!$E$5:$E$28252,"&lt;&gt;*调拨*",Sheet1!$E$5:$E$28252,"&lt;&gt;*医保即时拨付*")+SUMIFS(Sheet1!$F$5:$F$28252,Sheet1!$I$5:$I$28252,$B233,Sheet1!$L$5:$L$28252,$A233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33" s="32">
        <f>SUMIFS(Sheet1!$F$5:$F$28252,Sheet1!$I$5:$I$28252,$B233,Sheet1!$L$5:$L$28252,$A233,Sheet1!$D$5:$D$28252,"聚合",Sheet1!$E$5:$E$28252,"&lt;&gt;*调拨*")+SUMIFS(Sheet1!$F$5:$F$28252,Sheet1!$I$5:$I$28252,$B233,Sheet1!$L$5:$L$28252,$A233,Sheet1!$E$5:$E$28252,"*聚合*",Sheet1!$D$5:$D$28252,"&lt;&gt;聚合",Sheet1!$D$5:$D$28252,"&lt;&gt;内部转款",Sheet1!$D$5:$D$28252,"&lt;&gt;内部转账",Sheet1!$E$5:$E$28252,"&lt;&gt;*调拨*")</f>
        <v>30239.43</v>
      </c>
      <c r="G233" s="32">
        <f>SUMIFS(Sheet1!$F$5:$F$28252,Sheet1!$I$5:$I$28252,$B233,Sheet1!$L$5:$L$28252,$A233,Sheet1!$D$5:$D$28252,"24小时微信",Sheet1!$E$5:$E$28252,"&lt;&gt;*调拨*")+SUMIFS(Sheet1!$F$5:$F$28252,Sheet1!$I$5:$I$28252,$B233,Sheet1!$L$5:$L$28252,$A233,Sheet1!$E$5:$E$28252,"*24小时微信*",Sheet1!$D$5:$D$28252,"&lt;&gt;24小时微信",Sheet1!$D$5:$D$28252,"&lt;&gt;内部转款",Sheet1!$D$5:$D$28252,"&lt;&gt;内部转账",Sheet1!$E$5:$E$28252,"&lt;&gt;*调拨*")</f>
        <v>0</v>
      </c>
      <c r="H233" s="32">
        <f>SUMIFS(Sheet1!$F$5:$F$28252,Sheet1!$I$5:$I$28252,$B233,Sheet1!$L$5:$L$28252,$A233,Sheet1!$D$5:$D$28252,"美团",Sheet1!$E$5:$E$28252,"&lt;&gt;*调拨*")+SUMIFS(Sheet1!$F$5:$F$28252,Sheet1!$I$5:$I$28252,$B233,Sheet1!$L$5:$L$28252,$A233,Sheet1!$E$5:$E$28252,"*美团*",Sheet1!$D$5:$D$28252,"&lt;&gt;美团",Sheet1!$D$5:$D$28252,"&lt;&gt;内部转款",Sheet1!$D$5:$D$28252,"&lt;&gt;内部转账",Sheet1!$E$5:$E$28252,"&lt;&gt;*调拨*")</f>
        <v>953.29</v>
      </c>
      <c r="I233" s="32">
        <f>SUMIFS(Sheet1!$F$5:$F$28252,Sheet1!$I$5:$I$28252,$B233,Sheet1!$L$5:$L$28252,$A233,Sheet1!$D$5:$D$28252,"饿了么",Sheet1!$E$5:$E$28252,"&lt;&gt;*调拨*")+SUMIFS(Sheet1!$F$5:$F$28252,Sheet1!$I$5:$I$28252,$B233,Sheet1!$L$5:$L$28252,$A233,Sheet1!$E$5:$E$28252,"*饿了么*",Sheet1!$D$5:$D$28252,"&lt;&gt;饿了么",Sheet1!$D$5:$D$28252,"&lt;&gt;内部转款",Sheet1!$D$5:$D$28252,"&lt;&gt;内部转账",Sheet1!$E$5:$E$28252,"&lt;&gt;*调拨*")</f>
        <v>0</v>
      </c>
      <c r="J233" s="32">
        <f>SUMIFS(Sheet1!$F$5:$F$28252,Sheet1!$I$5:$I$28252,$B233,Sheet1!$L$5:$L$28252,$A233,Sheet1!$D$5:$D$28252,"健E卡",Sheet1!$E$5:$E$28252,"&lt;&gt;*调拨*")+SUMIFS(Sheet1!$F$5:$F$28252,Sheet1!$I$5:$I$28252,$B233,Sheet1!$L$5:$L$28252,$A233,Sheet1!$E$5:$E$28252,"*健E卡*",Sheet1!$D$5:$D$28252,"&lt;&gt;健E卡",Sheet1!$D$5:$D$28252,"&lt;&gt;内部转款",Sheet1!$D$5:$D$28252,"&lt;&gt;内部转账",Sheet1!$E$5:$E$28252,"&lt;&gt;*调拨*")</f>
        <v>0</v>
      </c>
      <c r="K233" s="32">
        <f>SUMIFS(Sheet1!$F$5:$F$28252,Sheet1!$I$5:$I$28252,$B233,Sheet1!$L$5:$L$28252,$A233,Sheet1!$D$5:$D$28252,"抖音",Sheet1!$E$5:$E$28252,"&lt;&gt;*调拨*")+SUMIFS(Sheet1!$F$5:$F$28252,Sheet1!$I$5:$I$28252,$B233,Sheet1!$L$5:$L$28252,$A233,Sheet1!$E$5:$E$28252,"*抖音*",Sheet1!$D$5:$D$28252,"&lt;&gt;抖音",Sheet1!$D$5:$D$28252,"&lt;&gt;内部转款",Sheet1!$D$5:$D$28252,"&lt;&gt;内部转账",Sheet1!$E$5:$E$28252,"&lt;&gt;*调拨*")</f>
        <v>0</v>
      </c>
      <c r="L233" s="32">
        <f>SUMIFS(Sheet1!$F$5:$F$28252,Sheet1!$I$5:$I$28252,$B233,Sheet1!$L$5:$L$28252,$A233,Sheet1!$D$5:$D$28252,"医卡通",Sheet1!$E$5:$E$28252,"&lt;&gt;*调拨*")+SUMIFS(Sheet1!$F$5:$F$28252,Sheet1!$I$5:$I$28252,$B233,Sheet1!$L$5:$L$28252,$A233,Sheet1!$E$5:$E$28252,"*医卡通*",Sheet1!$D$5:$D$28252,"&lt;&gt;医卡通",Sheet1!$D$5:$D$28252,"&lt;&gt;内部转款",Sheet1!$D$5:$D$28252,"&lt;&gt;内部转账",Sheet1!$E$5:$E$28252,"&lt;&gt;*调拨*")</f>
        <v>0</v>
      </c>
      <c r="M233" s="32">
        <f>SUMIFS(Sheet1!$F$5:$F$28252,Sheet1!$I$5:$I$28252,$B233,Sheet1!$L$5:$L$28252,$A233,Sheet1!$D$5:$D$28252,"企健网",Sheet1!$E$5:$E$28252,"&lt;&gt;*调拨*")+SUMIFS(Sheet1!$F$5:$F$28252,Sheet1!$I$5:$I$28252,$B233,Sheet1!$L$5:$L$28252,$A233,Sheet1!$E$5:$E$28252,"*企健网*",Sheet1!$D$5:$D$28252,"&lt;&gt;企健网",Sheet1!$D$5:$D$28252,"&lt;&gt;内部转款",Sheet1!$D$5:$D$28252,"&lt;&gt;内部转账",Sheet1!$E$5:$E$28252,"&lt;&gt;*调拨*")</f>
        <v>0</v>
      </c>
      <c r="N233" s="32">
        <f>SUMIFS(Sheet1!$F$5:$F$28252,Sheet1!$I$5:$I$28252,$B233,Sheet1!$L$5:$L$28252,$A233,Sheet1!$D$5:$D$28252,"银联",Sheet1!$E$5:$E$28252,"&lt;&gt;*调拨*")+SUMIFS(Sheet1!$F$5:$F$28252,Sheet1!$I$5:$I$28252,$B233,Sheet1!$L$5:$L$28252,$A233,Sheet1!$E$5:$E$28252,"*银联*",Sheet1!$D$5:$D$28252,"&lt;&gt;银联",Sheet1!$D$5:$D$28252,"&lt;&gt;内部转款",Sheet1!$D$5:$D$28252,"&lt;&gt;内部转账",Sheet1!$E$5:$E$28252,"&lt;&gt;*调拨*")</f>
        <v>0</v>
      </c>
      <c r="O233" s="32">
        <f>SUMIFS(Sheet1!$F$5:$F$28252,Sheet1!$I$5:$I$28252,$B233,Sheet1!$L$5:$L$28252,$A233,Sheet1!$D$5:$D$28252,"京东",Sheet1!$E$5:$E$28252,"&lt;&gt;*调拨*")+SUMIFS(Sheet1!$F$5:$F$28252,Sheet1!$I$5:$I$28252,$B233,Sheet1!$L$5:$L$28252,$A233,Sheet1!$E$5:$E$28252,"*京东*",Sheet1!$D$5:$D$28252,"&lt;&gt;京东",Sheet1!$D$5:$D$28252,"&lt;&gt;内部转款",Sheet1!$D$5:$D$28252,"&lt;&gt;内部转账",Sheet1!$E$5:$E$28252,"&lt;&gt;*调拨*")</f>
        <v>0</v>
      </c>
      <c r="P233" s="32">
        <f>SUMIFS(Sheet1!$F$5:$F$28252,Sheet1!$I$5:$I$28252,$B233,Sheet1!$L$5:$L$28252,$A233,Sheet1!$D$5:$D$28252,"药机微信",Sheet1!$E$5:$E$28252,"&lt;&gt;*调拨*")+SUMIFS(Sheet1!$F$5:$F$28252,Sheet1!$I$5:$I$28252,$B233,Sheet1!$L$5:$L$28252,$A233,Sheet1!$E$5:$E$28252,"*药机微信*",Sheet1!$D$5:$D$28252,"&lt;&gt;药机微信",Sheet1!$D$5:$D$28252,"&lt;&gt;内部转款",Sheet1!$D$5:$D$28252,"&lt;&gt;内部转账",Sheet1!$E$5:$E$28252,"&lt;&gt;*调拨*")</f>
        <v>0</v>
      </c>
      <c r="Q233" s="32">
        <f>SUMIFS(Sheet1!$F$5:$F$28252,Sheet1!$I$5:$I$28252,$B233,Sheet1!$L$5:$L$28252,$A233,Sheet1!$D$5:$D$28252,"亲情卡",Sheet1!$E$5:$E$28252,"&lt;&gt;*调拨*")+SUMIFS(Sheet1!$F$5:$F$28252,Sheet1!$I$5:$I$28252,$B233,Sheet1!$L$5:$L$28252,$A233,Sheet1!$E$5:$E$28252,"*亲情卡*",Sheet1!$D$5:$D$28252,"&lt;&gt;亲情卡",Sheet1!$D$5:$D$28252,"&lt;&gt;内部转款",Sheet1!$D$5:$D$28252,"&lt;&gt;内部转账",Sheet1!$E$5:$E$28252,"&lt;&gt;*调拨*")</f>
        <v>0</v>
      </c>
      <c r="R233" s="32">
        <f>SUMIFS(Sheet1!$F$5:$F$28252,Sheet1!$I$5:$I$28252,$B233,Sheet1!$L$5:$L$28252,$A233,Sheet1!$D$5:$D$28252,"优惠券",Sheet1!$E$5:$E$28252,"&lt;&gt;*调拨*")+SUMIFS(Sheet1!$F$5:$F$28252,Sheet1!$I$5:$I$28252,$B233,Sheet1!$L$5:$L$28252,$A233,Sheet1!$E$5:$E$28252,"*优惠券*",Sheet1!$D$5:$D$28252,"&lt;&gt;优惠券",Sheet1!$D$5:$D$28252,"&lt;&gt;内部转款",Sheet1!$D$5:$D$28252,"&lt;&gt;内部转账",Sheet1!$E$5:$E$28252,"&lt;&gt;*调拨*")</f>
        <v>0</v>
      </c>
      <c r="S233" s="32">
        <f>SUMIFS(Sheet1!$F$5:$F$28252,Sheet1!$I$5:$I$28252,$B233,Sheet1!$L$5:$L$28252,$A233,Sheet1!$D$5:$D$28252,"代金券",Sheet1!$E$5:$E$28252,"&lt;&gt;*调拨*")+SUMIFS(Sheet1!$F$5:$F$28252,Sheet1!$I$5:$I$28252,$B233,Sheet1!$L$5:$L$28252,$A233,Sheet1!$E$5:$E$28252,"*代金券*",Sheet1!$D$5:$D$28252,"&lt;&gt;代金券",Sheet1!$D$5:$D$28252,"&lt;&gt;内部转款",Sheet1!$D$5:$D$28252,"&lt;&gt;内部转账",Sheet1!$E$5:$E$28252,"&lt;&gt;*调拨*")</f>
        <v>0</v>
      </c>
      <c r="T233" s="32">
        <f>SUMIFS(Sheet1!$F$5:$F$28252,Sheet1!$I$5:$I$28252,$B233,Sheet1!$L$5:$L$28252,$A233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233,Sheet1!$L$5:$L$28252,$A233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233,Sheet1!$L$5:$L$28252,$A233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233,Sheet1!$L$5:$L$28252,$A233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4622.25</v>
      </c>
      <c r="U233" s="32">
        <f>SUMIFS(Sheet1!$F$5:$F$28252,Sheet1!$I$5:$I$28252,$B233,Sheet1!$L$5:$L$28252,$A233,Sheet1!$E$5:$E$28252,"*调拨*")</f>
        <v>0</v>
      </c>
      <c r="V233" s="32">
        <f>SUMIFS(Sheet1!$F$5:$F$28252,Sheet1!$I$5:$I$28252,$B233,Sheet1!$L$5:$L$28252,$A233,Sheet1!$D$5:$D$28252,"储值",Sheet1!$E$5:$E$28252,"&lt;&gt;*调拨*")+SUMIFS(Sheet1!$F$5:$F$28252,Sheet1!$I$5:$I$28252,$B233,Sheet1!$L$5:$L$28252,$A233,Sheet1!$E$5:$E$28252,"*储值*",Sheet1!$D$5:$D$28252,"&lt;&gt;储值",Sheet1!$D$5:$D$28252,"&lt;&gt;内部转款",Sheet1!$D$5:$D$28252,"&lt;&gt;内部转账",Sheet1!$E$5:$E$28252,"&lt;&gt;*调拨*")</f>
        <v>0</v>
      </c>
      <c r="W233" s="32">
        <f>SUMIFS(Sheet1!$F$5:$F$28252,Sheet1!$I$5:$I$28252,$B233,Sheet1!$L$5:$L$28252,$A233,Sheet1!$D$5:$D$28252,"效期",Sheet1!$E$5:$E$28252,"&lt;&gt;*调拨*")+SUMIFS(Sheet1!$F$5:$F$28252,Sheet1!$I$5:$I$28252,$B233,Sheet1!$L$5:$L$28252,$A233,Sheet1!$E$5:$E$28252,"*效期*",Sheet1!$D$5:$D$28252,"&lt;&gt;效期",Sheet1!$D$5:$D$28252,"&lt;&gt;内部转款",Sheet1!$D$5:$D$28252,"&lt;&gt;内部转账",Sheet1!$E$5:$E$28252,"&lt;&gt;*调拨*")</f>
        <v>0</v>
      </c>
      <c r="X233" s="32">
        <f>SUMIFS(Sheet1!$F$5:$F$28252,Sheet1!$I$5:$I$28252,$B233,Sheet1!$L$5:$L$28252,$A233,Sheet1!$D$5:$D$28252,"内部转款",Sheet1!$E$5:$E$28252,"&lt;&gt;*调拨*")+SUMIFS(Sheet1!$F$5:$F$28252,Sheet1!$I$5:$I$28252,$B233,Sheet1!$L$5:$L$28252,$A233,Sheet1!$D$5:$D$28252,"内部转账",Sheet1!$E$5:$E$28252,"&lt;&gt;*调拨*")</f>
        <v>0</v>
      </c>
      <c r="Y233" s="32">
        <f t="shared" si="16"/>
        <v>0</v>
      </c>
      <c r="Z233" s="32">
        <f>SUMIFS(Sheet1!$F$5:$F$28252,Sheet1!$I$5:$I$28252,$B233,Sheet1!$L$5:$L$28252,$A233)</f>
        <v>36644.97</v>
      </c>
      <c r="AA233" s="32">
        <f>SUMIFS(Sheet1!$G$5:$G$28252,Sheet1!$I$5:$I$28252,$B233,Sheet1!$L$5:$L$28252,$A233,Sheet1!$D$5:$D$28252,"工资",Sheet1!$E$5:$E$28252,"&lt;&gt;*调拨*")+SUMIFS(Sheet1!$G$5:$G$28252,Sheet1!$I$5:$I$28252,$B233,Sheet1!$L$5:$L$28252,$A233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3" s="32">
        <f>SUMIFS(Sheet1!$G$5:$G$28252,Sheet1!$I$5:$I$28252,$B233,Sheet1!$L$5:$L$28252,$A233,Sheet1!$D$5:$D$28252,"水费",Sheet1!$E$5:$E$28252,"&lt;&gt;*调拨*")+SUMIFS(Sheet1!$G$5:$G$28252,Sheet1!$I$5:$I$28252,$B233,Sheet1!$L$5:$L$28252,$A233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3" s="32">
        <f>SUMIFS(Sheet1!$G$5:$G$28252,Sheet1!$I$5:$I$28252,$B233,Sheet1!$L$5:$L$28252,$A233,Sheet1!$D$5:$D$28252,"电费",Sheet1!$E$5:$E$28252,"&lt;&gt;*调拨*")+SUMIFS(Sheet1!$G$5:$G$28252,Sheet1!$I$5:$I$28252,$B233,Sheet1!$L$5:$L$28252,$A233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3" s="32">
        <f>SUMIFS(Sheet1!$G$5:$G$28252,Sheet1!$I$5:$I$28252,$B233,Sheet1!$L$5:$L$28252,$A233,Sheet1!$D$5:$D$28252,"宽带费",Sheet1!$E$5:$E$28252,"&lt;&gt;*调拨*")+SUMIFS(Sheet1!$G$5:$G$28252,Sheet1!$I$5:$I$28252,$B233,Sheet1!$L$5:$L$28252,$A233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3" s="32">
        <f>SUMIFS(Sheet1!$G$5:$G$28252,Sheet1!$I$5:$I$28252,$B233,Sheet1!$L$5:$L$28252,$A233,Sheet1!$D$5:$D$28252,"办公费",Sheet1!$E$5:$E$28252,"&lt;&gt;*调拨*")+SUMIFS(Sheet1!$G$5:$G$28252,Sheet1!$I$5:$I$28252,$B233,Sheet1!$L$5:$L$28252,$A233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3" s="32">
        <f>SUMIFS(Sheet1!$G$5:$G$28252,Sheet1!$I$5:$I$28252,$B233,Sheet1!$L$5:$L$28252,$A233,Sheet1!$D$5:$D$28252,"话费",Sheet1!$E$5:$E$28252,"&lt;&gt;*调拨*")+SUMIFS(Sheet1!$G$5:$G$28252,Sheet1!$I$5:$I$28252,$B233,Sheet1!$L$5:$L$28252,$A233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3" s="32">
        <f>SUMIFS(Sheet1!$G$5:$G$28252,Sheet1!$I$5:$I$28252,$B233,Sheet1!$L$5:$L$28252,$A233,Sheet1!$D$5:$D$28252,"房租",Sheet1!$E$5:$E$28252,"&lt;&gt;*调拨*")+SUMIFS(Sheet1!$G$5:$G$28252,Sheet1!$I$5:$I$28252,$B233,Sheet1!$L$5:$L$28252,$A233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33" s="32">
        <f>SUMIFS(Sheet1!$G$5:$G$28252,Sheet1!$I$5:$I$28252,$B233,Sheet1!$L$5:$L$28252,$A233,Sheet1!$E$5:$E$28252,"*调拨*")</f>
        <v>0</v>
      </c>
      <c r="AI233" s="32">
        <f>SUMIFS(Sheet1!$G$5:$G$28252,Sheet1!$I$5:$I$28252,$B233,Sheet1!$L$5:$L$28252,$A233,Sheet1!$D$5:$D$28252,"内部转款",Sheet1!$E$5:$E$28252,"&lt;&gt;*调拨*")+SUMIFS(Sheet1!$G$5:$G$28252,Sheet1!$I$5:$I$28252,$B233,Sheet1!$L$5:$L$28252,$A233,Sheet1!$D$5:$D$28252,"内部转账",Sheet1!$E$5:$E$28252,"&lt;&gt;*调拨*")</f>
        <v>0</v>
      </c>
      <c r="AJ233" s="32">
        <f t="shared" si="17"/>
        <v>5612.47</v>
      </c>
      <c r="AK233" s="32">
        <f>SUMIFS(Sheet1!$G$5:$G$28252,Sheet1!$I$5:$I$28252,$B233,Sheet1!$L$5:$L$28252,$A233)</f>
        <v>5612.47</v>
      </c>
      <c r="AL233" s="32">
        <f t="shared" si="18"/>
        <v>31032.5</v>
      </c>
    </row>
    <row r="234" ht="16.5" spans="1:38">
      <c r="A234" s="30">
        <v>202604</v>
      </c>
      <c r="B234" s="31" t="s">
        <v>54</v>
      </c>
      <c r="C234" s="32">
        <f>SUMIFS(Sheet1!$F$5:$F$28252,Sheet1!$I$5:$I$28252,$B234,Sheet1!$L$5:$L$28252,$A234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770</v>
      </c>
      <c r="D234" s="32">
        <f>SUMIFS(Sheet1!$F$5:$F$28252,Sheet1!$I$5:$I$28252,$B234,Sheet1!$L$5:$L$28252,$A234,Sheet1!$D$5:$D$28252,"医保即时拨付",Sheet1!$E$5:$E$28252,"&lt;&gt;*调拨*")+SUMIFS(Sheet1!$F$5:$F$28252,Sheet1!$I$5:$I$28252,$B234,Sheet1!$L$5:$L$28252,$A234,Sheet1!$E$5:$E$28252,"*医保即时拨付*",Sheet1!$D$5:$D$28252,"&lt;&gt;医保即时拨付",Sheet1!$D$5:$D$28252,"&lt;&gt;内部转款",Sheet1!$D$5:$D$28252,"&lt;&gt;内部转账",Sheet1!$E$5:$E$28252,"&lt;&gt;*调拨*")</f>
        <v>17028.96</v>
      </c>
      <c r="E234" s="32">
        <f>SUMIFS(Sheet1!$F$5:$F$28252,Sheet1!$I$5:$I$28252,$B234,Sheet1!$L$5:$L$28252,$A234,Sheet1!$D$5:$D$28252,"医保",Sheet1!$E$5:$E$28252,"&lt;&gt;*调拨*",Sheet1!$E$5:$E$28252,"&lt;&gt;*医保即时拨付*")+SUMIFS(Sheet1!$F$5:$F$28252,Sheet1!$I$5:$I$28252,$B234,Sheet1!$L$5:$L$28252,$A234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14457.63</v>
      </c>
      <c r="F234" s="32">
        <f>SUMIFS(Sheet1!$F$5:$F$28252,Sheet1!$I$5:$I$28252,$B234,Sheet1!$L$5:$L$28252,$A234,Sheet1!$D$5:$D$28252,"聚合",Sheet1!$E$5:$E$28252,"&lt;&gt;*调拨*")+SUMIFS(Sheet1!$F$5:$F$28252,Sheet1!$I$5:$I$28252,$B234,Sheet1!$L$5:$L$28252,$A234,Sheet1!$E$5:$E$28252,"*聚合*",Sheet1!$D$5:$D$28252,"&lt;&gt;聚合",Sheet1!$D$5:$D$28252,"&lt;&gt;内部转款",Sheet1!$D$5:$D$28252,"&lt;&gt;内部转账",Sheet1!$E$5:$E$28252,"&lt;&gt;*调拨*")</f>
        <v>18555.66</v>
      </c>
      <c r="G234" s="32">
        <f>SUMIFS(Sheet1!$F$5:$F$28252,Sheet1!$I$5:$I$28252,$B234,Sheet1!$L$5:$L$28252,$A234,Sheet1!$D$5:$D$28252,"24小时微信",Sheet1!$E$5:$E$28252,"&lt;&gt;*调拨*")+SUMIFS(Sheet1!$F$5:$F$28252,Sheet1!$I$5:$I$28252,$B234,Sheet1!$L$5:$L$28252,$A234,Sheet1!$E$5:$E$28252,"*24小时微信*",Sheet1!$D$5:$D$28252,"&lt;&gt;24小时微信",Sheet1!$D$5:$D$28252,"&lt;&gt;内部转款",Sheet1!$D$5:$D$28252,"&lt;&gt;内部转账",Sheet1!$E$5:$E$28252,"&lt;&gt;*调拨*")</f>
        <v>2538.84</v>
      </c>
      <c r="H234" s="32">
        <f>SUMIFS(Sheet1!$F$5:$F$28252,Sheet1!$I$5:$I$28252,$B234,Sheet1!$L$5:$L$28252,$A234,Sheet1!$D$5:$D$28252,"美团",Sheet1!$E$5:$E$28252,"&lt;&gt;*调拨*")+SUMIFS(Sheet1!$F$5:$F$28252,Sheet1!$I$5:$I$28252,$B234,Sheet1!$L$5:$L$28252,$A234,Sheet1!$E$5:$E$28252,"*美团*",Sheet1!$D$5:$D$28252,"&lt;&gt;美团",Sheet1!$D$5:$D$28252,"&lt;&gt;内部转款",Sheet1!$D$5:$D$28252,"&lt;&gt;内部转账",Sheet1!$E$5:$E$28252,"&lt;&gt;*调拨*")</f>
        <v>18.43</v>
      </c>
      <c r="I234" s="32">
        <f>SUMIFS(Sheet1!$F$5:$F$28252,Sheet1!$I$5:$I$28252,$B234,Sheet1!$L$5:$L$28252,$A234,Sheet1!$D$5:$D$28252,"饿了么",Sheet1!$E$5:$E$28252,"&lt;&gt;*调拨*")+SUMIFS(Sheet1!$F$5:$F$28252,Sheet1!$I$5:$I$28252,$B234,Sheet1!$L$5:$L$28252,$A234,Sheet1!$E$5:$E$28252,"*饿了么*",Sheet1!$D$5:$D$28252,"&lt;&gt;饿了么",Sheet1!$D$5:$D$28252,"&lt;&gt;内部转款",Sheet1!$D$5:$D$28252,"&lt;&gt;内部转账",Sheet1!$E$5:$E$28252,"&lt;&gt;*调拨*")</f>
        <v>0</v>
      </c>
      <c r="J234" s="32">
        <f>SUMIFS(Sheet1!$F$5:$F$28252,Sheet1!$I$5:$I$28252,$B234,Sheet1!$L$5:$L$28252,$A234,Sheet1!$D$5:$D$28252,"健E卡",Sheet1!$E$5:$E$28252,"&lt;&gt;*调拨*")+SUMIFS(Sheet1!$F$5:$F$28252,Sheet1!$I$5:$I$28252,$B234,Sheet1!$L$5:$L$28252,$A234,Sheet1!$E$5:$E$28252,"*健E卡*",Sheet1!$D$5:$D$28252,"&lt;&gt;健E卡",Sheet1!$D$5:$D$28252,"&lt;&gt;内部转款",Sheet1!$D$5:$D$28252,"&lt;&gt;内部转账",Sheet1!$E$5:$E$28252,"&lt;&gt;*调拨*")</f>
        <v>64804.41</v>
      </c>
      <c r="K234" s="32">
        <f>SUMIFS(Sheet1!$F$5:$F$28252,Sheet1!$I$5:$I$28252,$B234,Sheet1!$L$5:$L$28252,$A234,Sheet1!$D$5:$D$28252,"抖音",Sheet1!$E$5:$E$28252,"&lt;&gt;*调拨*")+SUMIFS(Sheet1!$F$5:$F$28252,Sheet1!$I$5:$I$28252,$B234,Sheet1!$L$5:$L$28252,$A234,Sheet1!$E$5:$E$28252,"*抖音*",Sheet1!$D$5:$D$28252,"&lt;&gt;抖音",Sheet1!$D$5:$D$28252,"&lt;&gt;内部转款",Sheet1!$D$5:$D$28252,"&lt;&gt;内部转账",Sheet1!$E$5:$E$28252,"&lt;&gt;*调拨*")</f>
        <v>0</v>
      </c>
      <c r="L234" s="32">
        <f>SUMIFS(Sheet1!$F$5:$F$28252,Sheet1!$I$5:$I$28252,$B234,Sheet1!$L$5:$L$28252,$A234,Sheet1!$D$5:$D$28252,"医卡通",Sheet1!$E$5:$E$28252,"&lt;&gt;*调拨*")+SUMIFS(Sheet1!$F$5:$F$28252,Sheet1!$I$5:$I$28252,$B234,Sheet1!$L$5:$L$28252,$A234,Sheet1!$E$5:$E$28252,"*医卡通*",Sheet1!$D$5:$D$28252,"&lt;&gt;医卡通",Sheet1!$D$5:$D$28252,"&lt;&gt;内部转款",Sheet1!$D$5:$D$28252,"&lt;&gt;内部转账",Sheet1!$E$5:$E$28252,"&lt;&gt;*调拨*")</f>
        <v>0</v>
      </c>
      <c r="M234" s="32">
        <f>SUMIFS(Sheet1!$F$5:$F$28252,Sheet1!$I$5:$I$28252,$B234,Sheet1!$L$5:$L$28252,$A234,Sheet1!$D$5:$D$28252,"企健网",Sheet1!$E$5:$E$28252,"&lt;&gt;*调拨*")+SUMIFS(Sheet1!$F$5:$F$28252,Sheet1!$I$5:$I$28252,$B234,Sheet1!$L$5:$L$28252,$A234,Sheet1!$E$5:$E$28252,"*企健网*",Sheet1!$D$5:$D$28252,"&lt;&gt;企健网",Sheet1!$D$5:$D$28252,"&lt;&gt;内部转款",Sheet1!$D$5:$D$28252,"&lt;&gt;内部转账",Sheet1!$E$5:$E$28252,"&lt;&gt;*调拨*")</f>
        <v>0</v>
      </c>
      <c r="N234" s="32">
        <f>SUMIFS(Sheet1!$F$5:$F$28252,Sheet1!$I$5:$I$28252,$B234,Sheet1!$L$5:$L$28252,$A234,Sheet1!$D$5:$D$28252,"银联",Sheet1!$E$5:$E$28252,"&lt;&gt;*调拨*")+SUMIFS(Sheet1!$F$5:$F$28252,Sheet1!$I$5:$I$28252,$B234,Sheet1!$L$5:$L$28252,$A234,Sheet1!$E$5:$E$28252,"*银联*",Sheet1!$D$5:$D$28252,"&lt;&gt;银联",Sheet1!$D$5:$D$28252,"&lt;&gt;内部转款",Sheet1!$D$5:$D$28252,"&lt;&gt;内部转账",Sheet1!$E$5:$E$28252,"&lt;&gt;*调拨*")</f>
        <v>0</v>
      </c>
      <c r="O234" s="32">
        <f>SUMIFS(Sheet1!$F$5:$F$28252,Sheet1!$I$5:$I$28252,$B234,Sheet1!$L$5:$L$28252,$A234,Sheet1!$D$5:$D$28252,"京东",Sheet1!$E$5:$E$28252,"&lt;&gt;*调拨*")+SUMIFS(Sheet1!$F$5:$F$28252,Sheet1!$I$5:$I$28252,$B234,Sheet1!$L$5:$L$28252,$A234,Sheet1!$E$5:$E$28252,"*京东*",Sheet1!$D$5:$D$28252,"&lt;&gt;京东",Sheet1!$D$5:$D$28252,"&lt;&gt;内部转款",Sheet1!$D$5:$D$28252,"&lt;&gt;内部转账",Sheet1!$E$5:$E$28252,"&lt;&gt;*调拨*")</f>
        <v>0</v>
      </c>
      <c r="P234" s="32">
        <f>SUMIFS(Sheet1!$F$5:$F$28252,Sheet1!$I$5:$I$28252,$B234,Sheet1!$L$5:$L$28252,$A234,Sheet1!$D$5:$D$28252,"药机微信",Sheet1!$E$5:$E$28252,"&lt;&gt;*调拨*")+SUMIFS(Sheet1!$F$5:$F$28252,Sheet1!$I$5:$I$28252,$B234,Sheet1!$L$5:$L$28252,$A234,Sheet1!$E$5:$E$28252,"*药机微信*",Sheet1!$D$5:$D$28252,"&lt;&gt;药机微信",Sheet1!$D$5:$D$28252,"&lt;&gt;内部转款",Sheet1!$D$5:$D$28252,"&lt;&gt;内部转账",Sheet1!$E$5:$E$28252,"&lt;&gt;*调拨*")</f>
        <v>0</v>
      </c>
      <c r="Q234" s="32">
        <f>SUMIFS(Sheet1!$F$5:$F$28252,Sheet1!$I$5:$I$28252,$B234,Sheet1!$L$5:$L$28252,$A234,Sheet1!$D$5:$D$28252,"亲情卡",Sheet1!$E$5:$E$28252,"&lt;&gt;*调拨*")+SUMIFS(Sheet1!$F$5:$F$28252,Sheet1!$I$5:$I$28252,$B234,Sheet1!$L$5:$L$28252,$A234,Sheet1!$E$5:$E$28252,"*亲情卡*",Sheet1!$D$5:$D$28252,"&lt;&gt;亲情卡",Sheet1!$D$5:$D$28252,"&lt;&gt;内部转款",Sheet1!$D$5:$D$28252,"&lt;&gt;内部转账",Sheet1!$E$5:$E$28252,"&lt;&gt;*调拨*")</f>
        <v>0</v>
      </c>
      <c r="R234" s="32">
        <f>SUMIFS(Sheet1!$F$5:$F$28252,Sheet1!$I$5:$I$28252,$B234,Sheet1!$L$5:$L$28252,$A234,Sheet1!$D$5:$D$28252,"优惠券",Sheet1!$E$5:$E$28252,"&lt;&gt;*调拨*")+SUMIFS(Sheet1!$F$5:$F$28252,Sheet1!$I$5:$I$28252,$B234,Sheet1!$L$5:$L$28252,$A234,Sheet1!$E$5:$E$28252,"*优惠券*",Sheet1!$D$5:$D$28252,"&lt;&gt;优惠券",Sheet1!$D$5:$D$28252,"&lt;&gt;内部转款",Sheet1!$D$5:$D$28252,"&lt;&gt;内部转账",Sheet1!$E$5:$E$28252,"&lt;&gt;*调拨*")</f>
        <v>0</v>
      </c>
      <c r="S234" s="32">
        <f>SUMIFS(Sheet1!$F$5:$F$28252,Sheet1!$I$5:$I$28252,$B234,Sheet1!$L$5:$L$28252,$A234,Sheet1!$D$5:$D$28252,"代金券",Sheet1!$E$5:$E$28252,"&lt;&gt;*调拨*")+SUMIFS(Sheet1!$F$5:$F$28252,Sheet1!$I$5:$I$28252,$B234,Sheet1!$L$5:$L$28252,$A234,Sheet1!$E$5:$E$28252,"*代金券*",Sheet1!$D$5:$D$28252,"&lt;&gt;代金券",Sheet1!$D$5:$D$28252,"&lt;&gt;内部转款",Sheet1!$D$5:$D$28252,"&lt;&gt;内部转账",Sheet1!$E$5:$E$28252,"&lt;&gt;*调拨*")</f>
        <v>0</v>
      </c>
      <c r="T234" s="32">
        <f>SUMIFS(Sheet1!$F$5:$F$28252,Sheet1!$I$5:$I$28252,$B234,Sheet1!$L$5:$L$28252,$A234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234,Sheet1!$L$5:$L$28252,$A234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234,Sheet1!$L$5:$L$28252,$A234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234,Sheet1!$L$5:$L$28252,$A234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50028.59</v>
      </c>
      <c r="U234" s="32">
        <f>SUMIFS(Sheet1!$F$5:$F$28252,Sheet1!$I$5:$I$28252,$B234,Sheet1!$L$5:$L$28252,$A234,Sheet1!$E$5:$E$28252,"*调拨*")</f>
        <v>0</v>
      </c>
      <c r="V234" s="32">
        <f>SUMIFS(Sheet1!$F$5:$F$28252,Sheet1!$I$5:$I$28252,$B234,Sheet1!$L$5:$L$28252,$A234,Sheet1!$D$5:$D$28252,"储值",Sheet1!$E$5:$E$28252,"&lt;&gt;*调拨*")+SUMIFS(Sheet1!$F$5:$F$28252,Sheet1!$I$5:$I$28252,$B234,Sheet1!$L$5:$L$28252,$A234,Sheet1!$E$5:$E$28252,"*储值*",Sheet1!$D$5:$D$28252,"&lt;&gt;储值",Sheet1!$D$5:$D$28252,"&lt;&gt;内部转款",Sheet1!$D$5:$D$28252,"&lt;&gt;内部转账",Sheet1!$E$5:$E$28252,"&lt;&gt;*调拨*")</f>
        <v>0</v>
      </c>
      <c r="W234" s="32">
        <f>SUMIFS(Sheet1!$F$5:$F$28252,Sheet1!$I$5:$I$28252,$B234,Sheet1!$L$5:$L$28252,$A234,Sheet1!$D$5:$D$28252,"效期",Sheet1!$E$5:$E$28252,"&lt;&gt;*调拨*")+SUMIFS(Sheet1!$F$5:$F$28252,Sheet1!$I$5:$I$28252,$B234,Sheet1!$L$5:$L$28252,$A234,Sheet1!$E$5:$E$28252,"*效期*",Sheet1!$D$5:$D$28252,"&lt;&gt;效期",Sheet1!$D$5:$D$28252,"&lt;&gt;内部转款",Sheet1!$D$5:$D$28252,"&lt;&gt;内部转账",Sheet1!$E$5:$E$28252,"&lt;&gt;*调拨*")</f>
        <v>0</v>
      </c>
      <c r="X234" s="32">
        <f>SUMIFS(Sheet1!$F$5:$F$28252,Sheet1!$I$5:$I$28252,$B234,Sheet1!$L$5:$L$28252,$A234,Sheet1!$D$5:$D$28252,"内部转款",Sheet1!$E$5:$E$28252,"&lt;&gt;*调拨*")+SUMIFS(Sheet1!$F$5:$F$28252,Sheet1!$I$5:$I$28252,$B234,Sheet1!$L$5:$L$28252,$A234,Sheet1!$D$5:$D$28252,"内部转账",Sheet1!$E$5:$E$28252,"&lt;&gt;*调拨*")</f>
        <v>0</v>
      </c>
      <c r="Y234" s="32">
        <f t="shared" si="16"/>
        <v>0</v>
      </c>
      <c r="Z234" s="32">
        <f>SUMIFS(Sheet1!$F$5:$F$28252,Sheet1!$I$5:$I$28252,$B234,Sheet1!$L$5:$L$28252,$A234)</f>
        <v>168202.52</v>
      </c>
      <c r="AA234" s="32">
        <f>SUMIFS(Sheet1!$G$5:$G$28252,Sheet1!$I$5:$I$28252,$B234,Sheet1!$L$5:$L$28252,$A234,Sheet1!$D$5:$D$28252,"工资",Sheet1!$E$5:$E$28252,"&lt;&gt;*调拨*")+SUMIFS(Sheet1!$G$5:$G$28252,Sheet1!$I$5:$I$28252,$B234,Sheet1!$L$5:$L$28252,$A234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4" s="32">
        <f>SUMIFS(Sheet1!$G$5:$G$28252,Sheet1!$I$5:$I$28252,$B234,Sheet1!$L$5:$L$28252,$A234,Sheet1!$D$5:$D$28252,"水费",Sheet1!$E$5:$E$28252,"&lt;&gt;*调拨*")+SUMIFS(Sheet1!$G$5:$G$28252,Sheet1!$I$5:$I$28252,$B234,Sheet1!$L$5:$L$28252,$A234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4" s="32">
        <f>SUMIFS(Sheet1!$G$5:$G$28252,Sheet1!$I$5:$I$28252,$B234,Sheet1!$L$5:$L$28252,$A234,Sheet1!$D$5:$D$28252,"电费",Sheet1!$E$5:$E$28252,"&lt;&gt;*调拨*")+SUMIFS(Sheet1!$G$5:$G$28252,Sheet1!$I$5:$I$28252,$B234,Sheet1!$L$5:$L$28252,$A234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4" s="32">
        <f>SUMIFS(Sheet1!$G$5:$G$28252,Sheet1!$I$5:$I$28252,$B234,Sheet1!$L$5:$L$28252,$A234,Sheet1!$D$5:$D$28252,"宽带费",Sheet1!$E$5:$E$28252,"&lt;&gt;*调拨*")+SUMIFS(Sheet1!$G$5:$G$28252,Sheet1!$I$5:$I$28252,$B234,Sheet1!$L$5:$L$28252,$A234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4" s="32">
        <f>SUMIFS(Sheet1!$G$5:$G$28252,Sheet1!$I$5:$I$28252,$B234,Sheet1!$L$5:$L$28252,$A234,Sheet1!$D$5:$D$28252,"办公费",Sheet1!$E$5:$E$28252,"&lt;&gt;*调拨*")+SUMIFS(Sheet1!$G$5:$G$28252,Sheet1!$I$5:$I$28252,$B234,Sheet1!$L$5:$L$28252,$A234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4" s="32">
        <f>SUMIFS(Sheet1!$G$5:$G$28252,Sheet1!$I$5:$I$28252,$B234,Sheet1!$L$5:$L$28252,$A234,Sheet1!$D$5:$D$28252,"话费",Sheet1!$E$5:$E$28252,"&lt;&gt;*调拨*")+SUMIFS(Sheet1!$G$5:$G$28252,Sheet1!$I$5:$I$28252,$B234,Sheet1!$L$5:$L$28252,$A234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4" s="32">
        <f>SUMIFS(Sheet1!$G$5:$G$28252,Sheet1!$I$5:$I$28252,$B234,Sheet1!$L$5:$L$28252,$A234,Sheet1!$D$5:$D$28252,"房租",Sheet1!$E$5:$E$28252,"&lt;&gt;*调拨*")+SUMIFS(Sheet1!$G$5:$G$28252,Sheet1!$I$5:$I$28252,$B234,Sheet1!$L$5:$L$28252,$A234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34" s="32">
        <f>SUMIFS(Sheet1!$G$5:$G$28252,Sheet1!$I$5:$I$28252,$B234,Sheet1!$L$5:$L$28252,$A234,Sheet1!$E$5:$E$28252,"*调拨*")</f>
        <v>0</v>
      </c>
      <c r="AI234" s="32">
        <f>SUMIFS(Sheet1!$G$5:$G$28252,Sheet1!$I$5:$I$28252,$B234,Sheet1!$L$5:$L$28252,$A234,Sheet1!$D$5:$D$28252,"内部转款",Sheet1!$E$5:$E$28252,"&lt;&gt;*调拨*")+SUMIFS(Sheet1!$G$5:$G$28252,Sheet1!$I$5:$I$28252,$B234,Sheet1!$L$5:$L$28252,$A234,Sheet1!$D$5:$D$28252,"内部转账",Sheet1!$E$5:$E$28252,"&lt;&gt;*调拨*")</f>
        <v>0</v>
      </c>
      <c r="AJ234" s="32">
        <f t="shared" si="17"/>
        <v>11811.3</v>
      </c>
      <c r="AK234" s="32">
        <f>SUMIFS(Sheet1!$G$5:$G$28252,Sheet1!$I$5:$I$28252,$B234,Sheet1!$L$5:$L$28252,$A234)</f>
        <v>11811.3</v>
      </c>
      <c r="AL234" s="32">
        <f t="shared" si="18"/>
        <v>156391.22</v>
      </c>
    </row>
    <row r="235" ht="16.5" spans="1:38">
      <c r="A235" s="30">
        <v>202604</v>
      </c>
      <c r="B235" s="31" t="s">
        <v>107</v>
      </c>
      <c r="C235" s="32">
        <f>SUMIFS(Sheet1!$F$5:$F$28252,Sheet1!$I$5:$I$28252,$B235,Sheet1!$L$5:$L$28252,$A235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11041.91</v>
      </c>
      <c r="D235" s="32">
        <f>SUMIFS(Sheet1!$F$5:$F$28252,Sheet1!$I$5:$I$28252,$B235,Sheet1!$L$5:$L$28252,$A235,Sheet1!$D$5:$D$28252,"医保即时拨付",Sheet1!$E$5:$E$28252,"&lt;&gt;*调拨*")+SUMIFS(Sheet1!$F$5:$F$28252,Sheet1!$I$5:$I$28252,$B235,Sheet1!$L$5:$L$28252,$A235,Sheet1!$E$5:$E$28252,"*医保即时拨付*",Sheet1!$D$5:$D$28252,"&lt;&gt;医保即时拨付",Sheet1!$D$5:$D$28252,"&lt;&gt;内部转款",Sheet1!$D$5:$D$28252,"&lt;&gt;内部转账",Sheet1!$E$5:$E$28252,"&lt;&gt;*调拨*")</f>
        <v>5366.91</v>
      </c>
      <c r="E235" s="32">
        <f>SUMIFS(Sheet1!$F$5:$F$28252,Sheet1!$I$5:$I$28252,$B235,Sheet1!$L$5:$L$28252,$A235,Sheet1!$D$5:$D$28252,"医保",Sheet1!$E$5:$E$28252,"&lt;&gt;*调拨*",Sheet1!$E$5:$E$28252,"&lt;&gt;*医保即时拨付*")+SUMIFS(Sheet1!$F$5:$F$28252,Sheet1!$I$5:$I$28252,$B235,Sheet1!$L$5:$L$28252,$A235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5599.84</v>
      </c>
      <c r="F235" s="32">
        <f>SUMIFS(Sheet1!$F$5:$F$28252,Sheet1!$I$5:$I$28252,$B235,Sheet1!$L$5:$L$28252,$A235,Sheet1!$D$5:$D$28252,"聚合",Sheet1!$E$5:$E$28252,"&lt;&gt;*调拨*")+SUMIFS(Sheet1!$F$5:$F$28252,Sheet1!$I$5:$I$28252,$B235,Sheet1!$L$5:$L$28252,$A235,Sheet1!$E$5:$E$28252,"*聚合*",Sheet1!$D$5:$D$28252,"&lt;&gt;聚合",Sheet1!$D$5:$D$28252,"&lt;&gt;内部转款",Sheet1!$D$5:$D$28252,"&lt;&gt;内部转账",Sheet1!$E$5:$E$28252,"&lt;&gt;*调拨*")</f>
        <v>19377.05</v>
      </c>
      <c r="G235" s="32">
        <f>SUMIFS(Sheet1!$F$5:$F$28252,Sheet1!$I$5:$I$28252,$B235,Sheet1!$L$5:$L$28252,$A235,Sheet1!$D$5:$D$28252,"24小时微信",Sheet1!$E$5:$E$28252,"&lt;&gt;*调拨*")+SUMIFS(Sheet1!$F$5:$F$28252,Sheet1!$I$5:$I$28252,$B235,Sheet1!$L$5:$L$28252,$A235,Sheet1!$E$5:$E$28252,"*24小时微信*",Sheet1!$D$5:$D$28252,"&lt;&gt;24小时微信",Sheet1!$D$5:$D$28252,"&lt;&gt;内部转款",Sheet1!$D$5:$D$28252,"&lt;&gt;内部转账",Sheet1!$E$5:$E$28252,"&lt;&gt;*调拨*")</f>
        <v>0</v>
      </c>
      <c r="H235" s="32">
        <f>SUMIFS(Sheet1!$F$5:$F$28252,Sheet1!$I$5:$I$28252,$B235,Sheet1!$L$5:$L$28252,$A235,Sheet1!$D$5:$D$28252,"美团",Sheet1!$E$5:$E$28252,"&lt;&gt;*调拨*")+SUMIFS(Sheet1!$F$5:$F$28252,Sheet1!$I$5:$I$28252,$B235,Sheet1!$L$5:$L$28252,$A235,Sheet1!$E$5:$E$28252,"*美团*",Sheet1!$D$5:$D$28252,"&lt;&gt;美团",Sheet1!$D$5:$D$28252,"&lt;&gt;内部转款",Sheet1!$D$5:$D$28252,"&lt;&gt;内部转账",Sheet1!$E$5:$E$28252,"&lt;&gt;*调拨*")</f>
        <v>0</v>
      </c>
      <c r="I235" s="32">
        <f>SUMIFS(Sheet1!$F$5:$F$28252,Sheet1!$I$5:$I$28252,$B235,Sheet1!$L$5:$L$28252,$A235,Sheet1!$D$5:$D$28252,"饿了么",Sheet1!$E$5:$E$28252,"&lt;&gt;*调拨*")+SUMIFS(Sheet1!$F$5:$F$28252,Sheet1!$I$5:$I$28252,$B235,Sheet1!$L$5:$L$28252,$A235,Sheet1!$E$5:$E$28252,"*饿了么*",Sheet1!$D$5:$D$28252,"&lt;&gt;饿了么",Sheet1!$D$5:$D$28252,"&lt;&gt;内部转款",Sheet1!$D$5:$D$28252,"&lt;&gt;内部转账",Sheet1!$E$5:$E$28252,"&lt;&gt;*调拨*")</f>
        <v>0</v>
      </c>
      <c r="J235" s="32">
        <f>SUMIFS(Sheet1!$F$5:$F$28252,Sheet1!$I$5:$I$28252,$B235,Sheet1!$L$5:$L$28252,$A235,Sheet1!$D$5:$D$28252,"健E卡",Sheet1!$E$5:$E$28252,"&lt;&gt;*调拨*")+SUMIFS(Sheet1!$F$5:$F$28252,Sheet1!$I$5:$I$28252,$B235,Sheet1!$L$5:$L$28252,$A235,Sheet1!$E$5:$E$28252,"*健E卡*",Sheet1!$D$5:$D$28252,"&lt;&gt;健E卡",Sheet1!$D$5:$D$28252,"&lt;&gt;内部转款",Sheet1!$D$5:$D$28252,"&lt;&gt;内部转账",Sheet1!$E$5:$E$28252,"&lt;&gt;*调拨*")</f>
        <v>0</v>
      </c>
      <c r="K235" s="32">
        <f>SUMIFS(Sheet1!$F$5:$F$28252,Sheet1!$I$5:$I$28252,$B235,Sheet1!$L$5:$L$28252,$A235,Sheet1!$D$5:$D$28252,"抖音",Sheet1!$E$5:$E$28252,"&lt;&gt;*调拨*")+SUMIFS(Sheet1!$F$5:$F$28252,Sheet1!$I$5:$I$28252,$B235,Sheet1!$L$5:$L$28252,$A235,Sheet1!$E$5:$E$28252,"*抖音*",Sheet1!$D$5:$D$28252,"&lt;&gt;抖音",Sheet1!$D$5:$D$28252,"&lt;&gt;内部转款",Sheet1!$D$5:$D$28252,"&lt;&gt;内部转账",Sheet1!$E$5:$E$28252,"&lt;&gt;*调拨*")</f>
        <v>0</v>
      </c>
      <c r="L235" s="32">
        <f>SUMIFS(Sheet1!$F$5:$F$28252,Sheet1!$I$5:$I$28252,$B235,Sheet1!$L$5:$L$28252,$A235,Sheet1!$D$5:$D$28252,"医卡通",Sheet1!$E$5:$E$28252,"&lt;&gt;*调拨*")+SUMIFS(Sheet1!$F$5:$F$28252,Sheet1!$I$5:$I$28252,$B235,Sheet1!$L$5:$L$28252,$A235,Sheet1!$E$5:$E$28252,"*医卡通*",Sheet1!$D$5:$D$28252,"&lt;&gt;医卡通",Sheet1!$D$5:$D$28252,"&lt;&gt;内部转款",Sheet1!$D$5:$D$28252,"&lt;&gt;内部转账",Sheet1!$E$5:$E$28252,"&lt;&gt;*调拨*")</f>
        <v>0</v>
      </c>
      <c r="M235" s="32">
        <f>SUMIFS(Sheet1!$F$5:$F$28252,Sheet1!$I$5:$I$28252,$B235,Sheet1!$L$5:$L$28252,$A235,Sheet1!$D$5:$D$28252,"企健网",Sheet1!$E$5:$E$28252,"&lt;&gt;*调拨*")+SUMIFS(Sheet1!$F$5:$F$28252,Sheet1!$I$5:$I$28252,$B235,Sheet1!$L$5:$L$28252,$A235,Sheet1!$E$5:$E$28252,"*企健网*",Sheet1!$D$5:$D$28252,"&lt;&gt;企健网",Sheet1!$D$5:$D$28252,"&lt;&gt;内部转款",Sheet1!$D$5:$D$28252,"&lt;&gt;内部转账",Sheet1!$E$5:$E$28252,"&lt;&gt;*调拨*")</f>
        <v>0</v>
      </c>
      <c r="N235" s="32">
        <f>SUMIFS(Sheet1!$F$5:$F$28252,Sheet1!$I$5:$I$28252,$B235,Sheet1!$L$5:$L$28252,$A235,Sheet1!$D$5:$D$28252,"银联",Sheet1!$E$5:$E$28252,"&lt;&gt;*调拨*")+SUMIFS(Sheet1!$F$5:$F$28252,Sheet1!$I$5:$I$28252,$B235,Sheet1!$L$5:$L$28252,$A235,Sheet1!$E$5:$E$28252,"*银联*",Sheet1!$D$5:$D$28252,"&lt;&gt;银联",Sheet1!$D$5:$D$28252,"&lt;&gt;内部转款",Sheet1!$D$5:$D$28252,"&lt;&gt;内部转账",Sheet1!$E$5:$E$28252,"&lt;&gt;*调拨*")</f>
        <v>0</v>
      </c>
      <c r="O235" s="32">
        <f>SUMIFS(Sheet1!$F$5:$F$28252,Sheet1!$I$5:$I$28252,$B235,Sheet1!$L$5:$L$28252,$A235,Sheet1!$D$5:$D$28252,"京东",Sheet1!$E$5:$E$28252,"&lt;&gt;*调拨*")+SUMIFS(Sheet1!$F$5:$F$28252,Sheet1!$I$5:$I$28252,$B235,Sheet1!$L$5:$L$28252,$A235,Sheet1!$E$5:$E$28252,"*京东*",Sheet1!$D$5:$D$28252,"&lt;&gt;京东",Sheet1!$D$5:$D$28252,"&lt;&gt;内部转款",Sheet1!$D$5:$D$28252,"&lt;&gt;内部转账",Sheet1!$E$5:$E$28252,"&lt;&gt;*调拨*")</f>
        <v>0</v>
      </c>
      <c r="P235" s="32">
        <f>SUMIFS(Sheet1!$F$5:$F$28252,Sheet1!$I$5:$I$28252,$B235,Sheet1!$L$5:$L$28252,$A235,Sheet1!$D$5:$D$28252,"药机微信",Sheet1!$E$5:$E$28252,"&lt;&gt;*调拨*")+SUMIFS(Sheet1!$F$5:$F$28252,Sheet1!$I$5:$I$28252,$B235,Sheet1!$L$5:$L$28252,$A235,Sheet1!$E$5:$E$28252,"*药机微信*",Sheet1!$D$5:$D$28252,"&lt;&gt;药机微信",Sheet1!$D$5:$D$28252,"&lt;&gt;内部转款",Sheet1!$D$5:$D$28252,"&lt;&gt;内部转账",Sheet1!$E$5:$E$28252,"&lt;&gt;*调拨*")</f>
        <v>0</v>
      </c>
      <c r="Q235" s="32">
        <f>SUMIFS(Sheet1!$F$5:$F$28252,Sheet1!$I$5:$I$28252,$B235,Sheet1!$L$5:$L$28252,$A235,Sheet1!$D$5:$D$28252,"亲情卡",Sheet1!$E$5:$E$28252,"&lt;&gt;*调拨*")+SUMIFS(Sheet1!$F$5:$F$28252,Sheet1!$I$5:$I$28252,$B235,Sheet1!$L$5:$L$28252,$A235,Sheet1!$E$5:$E$28252,"*亲情卡*",Sheet1!$D$5:$D$28252,"&lt;&gt;亲情卡",Sheet1!$D$5:$D$28252,"&lt;&gt;内部转款",Sheet1!$D$5:$D$28252,"&lt;&gt;内部转账",Sheet1!$E$5:$E$28252,"&lt;&gt;*调拨*")</f>
        <v>0</v>
      </c>
      <c r="R235" s="32">
        <f>SUMIFS(Sheet1!$F$5:$F$28252,Sheet1!$I$5:$I$28252,$B235,Sheet1!$L$5:$L$28252,$A235,Sheet1!$D$5:$D$28252,"优惠券",Sheet1!$E$5:$E$28252,"&lt;&gt;*调拨*")+SUMIFS(Sheet1!$F$5:$F$28252,Sheet1!$I$5:$I$28252,$B235,Sheet1!$L$5:$L$28252,$A235,Sheet1!$E$5:$E$28252,"*优惠券*",Sheet1!$D$5:$D$28252,"&lt;&gt;优惠券",Sheet1!$D$5:$D$28252,"&lt;&gt;内部转款",Sheet1!$D$5:$D$28252,"&lt;&gt;内部转账",Sheet1!$E$5:$E$28252,"&lt;&gt;*调拨*")</f>
        <v>0</v>
      </c>
      <c r="S235" s="32">
        <f>SUMIFS(Sheet1!$F$5:$F$28252,Sheet1!$I$5:$I$28252,$B235,Sheet1!$L$5:$L$28252,$A235,Sheet1!$D$5:$D$28252,"代金券",Sheet1!$E$5:$E$28252,"&lt;&gt;*调拨*")+SUMIFS(Sheet1!$F$5:$F$28252,Sheet1!$I$5:$I$28252,$B235,Sheet1!$L$5:$L$28252,$A235,Sheet1!$E$5:$E$28252,"*代金券*",Sheet1!$D$5:$D$28252,"&lt;&gt;代金券",Sheet1!$D$5:$D$28252,"&lt;&gt;内部转款",Sheet1!$D$5:$D$28252,"&lt;&gt;内部转账",Sheet1!$E$5:$E$28252,"&lt;&gt;*调拨*")</f>
        <v>0</v>
      </c>
      <c r="T235" s="32">
        <f>SUMIFS(Sheet1!$F$5:$F$28252,Sheet1!$I$5:$I$28252,$B235,Sheet1!$L$5:$L$28252,$A235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235,Sheet1!$L$5:$L$28252,$A235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235,Sheet1!$L$5:$L$28252,$A235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235,Sheet1!$L$5:$L$28252,$A235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35" s="32">
        <f>SUMIFS(Sheet1!$F$5:$F$28252,Sheet1!$I$5:$I$28252,$B235,Sheet1!$L$5:$L$28252,$A235,Sheet1!$E$5:$E$28252,"*调拨*")</f>
        <v>0</v>
      </c>
      <c r="V235" s="32">
        <f>SUMIFS(Sheet1!$F$5:$F$28252,Sheet1!$I$5:$I$28252,$B235,Sheet1!$L$5:$L$28252,$A235,Sheet1!$D$5:$D$28252,"储值",Sheet1!$E$5:$E$28252,"&lt;&gt;*调拨*")+SUMIFS(Sheet1!$F$5:$F$28252,Sheet1!$I$5:$I$28252,$B235,Sheet1!$L$5:$L$28252,$A235,Sheet1!$E$5:$E$28252,"*储值*",Sheet1!$D$5:$D$28252,"&lt;&gt;储值",Sheet1!$D$5:$D$28252,"&lt;&gt;内部转款",Sheet1!$D$5:$D$28252,"&lt;&gt;内部转账",Sheet1!$E$5:$E$28252,"&lt;&gt;*调拨*")</f>
        <v>0</v>
      </c>
      <c r="W235" s="32">
        <f>SUMIFS(Sheet1!$F$5:$F$28252,Sheet1!$I$5:$I$28252,$B235,Sheet1!$L$5:$L$28252,$A235,Sheet1!$D$5:$D$28252,"效期",Sheet1!$E$5:$E$28252,"&lt;&gt;*调拨*")+SUMIFS(Sheet1!$F$5:$F$28252,Sheet1!$I$5:$I$28252,$B235,Sheet1!$L$5:$L$28252,$A235,Sheet1!$E$5:$E$28252,"*效期*",Sheet1!$D$5:$D$28252,"&lt;&gt;效期",Sheet1!$D$5:$D$28252,"&lt;&gt;内部转款",Sheet1!$D$5:$D$28252,"&lt;&gt;内部转账",Sheet1!$E$5:$E$28252,"&lt;&gt;*调拨*")</f>
        <v>0</v>
      </c>
      <c r="X235" s="32">
        <f>SUMIFS(Sheet1!$F$5:$F$28252,Sheet1!$I$5:$I$28252,$B235,Sheet1!$L$5:$L$28252,$A235,Sheet1!$D$5:$D$28252,"内部转款",Sheet1!$E$5:$E$28252,"&lt;&gt;*调拨*")+SUMIFS(Sheet1!$F$5:$F$28252,Sheet1!$I$5:$I$28252,$B235,Sheet1!$L$5:$L$28252,$A235,Sheet1!$D$5:$D$28252,"内部转账",Sheet1!$E$5:$E$28252,"&lt;&gt;*调拨*")</f>
        <v>0</v>
      </c>
      <c r="Y235" s="32">
        <f t="shared" si="16"/>
        <v>0</v>
      </c>
      <c r="Z235" s="32">
        <f>SUMIFS(Sheet1!$F$5:$F$28252,Sheet1!$I$5:$I$28252,$B235,Sheet1!$L$5:$L$28252,$A235)</f>
        <v>41385.71</v>
      </c>
      <c r="AA235" s="32">
        <f>SUMIFS(Sheet1!$G$5:$G$28252,Sheet1!$I$5:$I$28252,$B235,Sheet1!$L$5:$L$28252,$A235,Sheet1!$D$5:$D$28252,"工资",Sheet1!$E$5:$E$28252,"&lt;&gt;*调拨*")+SUMIFS(Sheet1!$G$5:$G$28252,Sheet1!$I$5:$I$28252,$B235,Sheet1!$L$5:$L$28252,$A235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5" s="32">
        <f>SUMIFS(Sheet1!$G$5:$G$28252,Sheet1!$I$5:$I$28252,$B235,Sheet1!$L$5:$L$28252,$A235,Sheet1!$D$5:$D$28252,"水费",Sheet1!$E$5:$E$28252,"&lt;&gt;*调拨*")+SUMIFS(Sheet1!$G$5:$G$28252,Sheet1!$I$5:$I$28252,$B235,Sheet1!$L$5:$L$28252,$A235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5" s="32">
        <f>SUMIFS(Sheet1!$G$5:$G$28252,Sheet1!$I$5:$I$28252,$B235,Sheet1!$L$5:$L$28252,$A235,Sheet1!$D$5:$D$28252,"电费",Sheet1!$E$5:$E$28252,"&lt;&gt;*调拨*")+SUMIFS(Sheet1!$G$5:$G$28252,Sheet1!$I$5:$I$28252,$B235,Sheet1!$L$5:$L$28252,$A235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5" s="32">
        <f>SUMIFS(Sheet1!$G$5:$G$28252,Sheet1!$I$5:$I$28252,$B235,Sheet1!$L$5:$L$28252,$A235,Sheet1!$D$5:$D$28252,"宽带费",Sheet1!$E$5:$E$28252,"&lt;&gt;*调拨*")+SUMIFS(Sheet1!$G$5:$G$28252,Sheet1!$I$5:$I$28252,$B235,Sheet1!$L$5:$L$28252,$A235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5" s="32">
        <f>SUMIFS(Sheet1!$G$5:$G$28252,Sheet1!$I$5:$I$28252,$B235,Sheet1!$L$5:$L$28252,$A235,Sheet1!$D$5:$D$28252,"办公费",Sheet1!$E$5:$E$28252,"&lt;&gt;*调拨*")+SUMIFS(Sheet1!$G$5:$G$28252,Sheet1!$I$5:$I$28252,$B235,Sheet1!$L$5:$L$28252,$A235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5" s="32">
        <f>SUMIFS(Sheet1!$G$5:$G$28252,Sheet1!$I$5:$I$28252,$B235,Sheet1!$L$5:$L$28252,$A235,Sheet1!$D$5:$D$28252,"话费",Sheet1!$E$5:$E$28252,"&lt;&gt;*调拨*")+SUMIFS(Sheet1!$G$5:$G$28252,Sheet1!$I$5:$I$28252,$B235,Sheet1!$L$5:$L$28252,$A235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5" s="32">
        <f>SUMIFS(Sheet1!$G$5:$G$28252,Sheet1!$I$5:$I$28252,$B235,Sheet1!$L$5:$L$28252,$A235,Sheet1!$D$5:$D$28252,"房租",Sheet1!$E$5:$E$28252,"&lt;&gt;*调拨*")+SUMIFS(Sheet1!$G$5:$G$28252,Sheet1!$I$5:$I$28252,$B235,Sheet1!$L$5:$L$28252,$A235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35" s="32">
        <f>SUMIFS(Sheet1!$G$5:$G$28252,Sheet1!$I$5:$I$28252,$B235,Sheet1!$L$5:$L$28252,$A235,Sheet1!$E$5:$E$28252,"*调拨*")</f>
        <v>0</v>
      </c>
      <c r="AI235" s="32">
        <f>SUMIFS(Sheet1!$G$5:$G$28252,Sheet1!$I$5:$I$28252,$B235,Sheet1!$L$5:$L$28252,$A235,Sheet1!$D$5:$D$28252,"内部转款",Sheet1!$E$5:$E$28252,"&lt;&gt;*调拨*")+SUMIFS(Sheet1!$G$5:$G$28252,Sheet1!$I$5:$I$28252,$B235,Sheet1!$L$5:$L$28252,$A235,Sheet1!$D$5:$D$28252,"内部转账",Sheet1!$E$5:$E$28252,"&lt;&gt;*调拨*")</f>
        <v>0</v>
      </c>
      <c r="AJ235" s="32">
        <f t="shared" si="17"/>
        <v>7009.52</v>
      </c>
      <c r="AK235" s="32">
        <f>SUMIFS(Sheet1!$G$5:$G$28252,Sheet1!$I$5:$I$28252,$B235,Sheet1!$L$5:$L$28252,$A235)</f>
        <v>7009.52</v>
      </c>
      <c r="AL235" s="32">
        <f t="shared" si="18"/>
        <v>34376.19</v>
      </c>
    </row>
    <row r="236" ht="16.5" spans="1:38">
      <c r="A236" s="30">
        <v>202604</v>
      </c>
      <c r="B236" s="31" t="s">
        <v>97</v>
      </c>
      <c r="C236" s="32">
        <f>SUMIFS(Sheet1!$F$5:$F$28252,Sheet1!$I$5:$I$28252,$B236,Sheet1!$L$5:$L$28252,$A236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4582.77</v>
      </c>
      <c r="D236" s="32">
        <f>SUMIFS(Sheet1!$F$5:$F$28252,Sheet1!$I$5:$I$28252,$B236,Sheet1!$L$5:$L$28252,$A236,Sheet1!$D$5:$D$28252,"医保即时拨付",Sheet1!$E$5:$E$28252,"&lt;&gt;*调拨*")+SUMIFS(Sheet1!$F$5:$F$28252,Sheet1!$I$5:$I$28252,$B236,Sheet1!$L$5:$L$28252,$A236,Sheet1!$E$5:$E$28252,"*医保即时拨付*",Sheet1!$D$5:$D$28252,"&lt;&gt;医保即时拨付",Sheet1!$D$5:$D$28252,"&lt;&gt;内部转款",Sheet1!$D$5:$D$28252,"&lt;&gt;内部转账",Sheet1!$E$5:$E$28252,"&lt;&gt;*调拨*")</f>
        <v>0</v>
      </c>
      <c r="E236" s="32">
        <f>SUMIFS(Sheet1!$F$5:$F$28252,Sheet1!$I$5:$I$28252,$B236,Sheet1!$L$5:$L$28252,$A236,Sheet1!$D$5:$D$28252,"医保",Sheet1!$E$5:$E$28252,"&lt;&gt;*调拨*",Sheet1!$E$5:$E$28252,"&lt;&gt;*医保即时拨付*")+SUMIFS(Sheet1!$F$5:$F$28252,Sheet1!$I$5:$I$28252,$B236,Sheet1!$L$5:$L$28252,$A236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4921.34</v>
      </c>
      <c r="F236" s="32">
        <f>SUMIFS(Sheet1!$F$5:$F$28252,Sheet1!$I$5:$I$28252,$B236,Sheet1!$L$5:$L$28252,$A236,Sheet1!$D$5:$D$28252,"聚合",Sheet1!$E$5:$E$28252,"&lt;&gt;*调拨*")+SUMIFS(Sheet1!$F$5:$F$28252,Sheet1!$I$5:$I$28252,$B236,Sheet1!$L$5:$L$28252,$A236,Sheet1!$E$5:$E$28252,"*聚合*",Sheet1!$D$5:$D$28252,"&lt;&gt;聚合",Sheet1!$D$5:$D$28252,"&lt;&gt;内部转款",Sheet1!$D$5:$D$28252,"&lt;&gt;内部转账",Sheet1!$E$5:$E$28252,"&lt;&gt;*调拨*")</f>
        <v>17807.18</v>
      </c>
      <c r="G236" s="32">
        <f>SUMIFS(Sheet1!$F$5:$F$28252,Sheet1!$I$5:$I$28252,$B236,Sheet1!$L$5:$L$28252,$A236,Sheet1!$D$5:$D$28252,"24小时微信",Sheet1!$E$5:$E$28252,"&lt;&gt;*调拨*")+SUMIFS(Sheet1!$F$5:$F$28252,Sheet1!$I$5:$I$28252,$B236,Sheet1!$L$5:$L$28252,$A236,Sheet1!$E$5:$E$28252,"*24小时微信*",Sheet1!$D$5:$D$28252,"&lt;&gt;24小时微信",Sheet1!$D$5:$D$28252,"&lt;&gt;内部转款",Sheet1!$D$5:$D$28252,"&lt;&gt;内部转账",Sheet1!$E$5:$E$28252,"&lt;&gt;*调拨*")</f>
        <v>0</v>
      </c>
      <c r="H236" s="32">
        <f>SUMIFS(Sheet1!$F$5:$F$28252,Sheet1!$I$5:$I$28252,$B236,Sheet1!$L$5:$L$28252,$A236,Sheet1!$D$5:$D$28252,"美团",Sheet1!$E$5:$E$28252,"&lt;&gt;*调拨*")+SUMIFS(Sheet1!$F$5:$F$28252,Sheet1!$I$5:$I$28252,$B236,Sheet1!$L$5:$L$28252,$A236,Sheet1!$E$5:$E$28252,"*美团*",Sheet1!$D$5:$D$28252,"&lt;&gt;美团",Sheet1!$D$5:$D$28252,"&lt;&gt;内部转款",Sheet1!$D$5:$D$28252,"&lt;&gt;内部转账",Sheet1!$E$5:$E$28252,"&lt;&gt;*调拨*")</f>
        <v>38.24</v>
      </c>
      <c r="I236" s="32">
        <f>SUMIFS(Sheet1!$F$5:$F$28252,Sheet1!$I$5:$I$28252,$B236,Sheet1!$L$5:$L$28252,$A236,Sheet1!$D$5:$D$28252,"饿了么",Sheet1!$E$5:$E$28252,"&lt;&gt;*调拨*")+SUMIFS(Sheet1!$F$5:$F$28252,Sheet1!$I$5:$I$28252,$B236,Sheet1!$L$5:$L$28252,$A236,Sheet1!$E$5:$E$28252,"*饿了么*",Sheet1!$D$5:$D$28252,"&lt;&gt;饿了么",Sheet1!$D$5:$D$28252,"&lt;&gt;内部转款",Sheet1!$D$5:$D$28252,"&lt;&gt;内部转账",Sheet1!$E$5:$E$28252,"&lt;&gt;*调拨*")</f>
        <v>91</v>
      </c>
      <c r="J236" s="32">
        <f>SUMIFS(Sheet1!$F$5:$F$28252,Sheet1!$I$5:$I$28252,$B236,Sheet1!$L$5:$L$28252,$A236,Sheet1!$D$5:$D$28252,"健E卡",Sheet1!$E$5:$E$28252,"&lt;&gt;*调拨*")+SUMIFS(Sheet1!$F$5:$F$28252,Sheet1!$I$5:$I$28252,$B236,Sheet1!$L$5:$L$28252,$A236,Sheet1!$E$5:$E$28252,"*健E卡*",Sheet1!$D$5:$D$28252,"&lt;&gt;健E卡",Sheet1!$D$5:$D$28252,"&lt;&gt;内部转款",Sheet1!$D$5:$D$28252,"&lt;&gt;内部转账",Sheet1!$E$5:$E$28252,"&lt;&gt;*调拨*")</f>
        <v>0</v>
      </c>
      <c r="K236" s="32">
        <f>SUMIFS(Sheet1!$F$5:$F$28252,Sheet1!$I$5:$I$28252,$B236,Sheet1!$L$5:$L$28252,$A236,Sheet1!$D$5:$D$28252,"抖音",Sheet1!$E$5:$E$28252,"&lt;&gt;*调拨*")+SUMIFS(Sheet1!$F$5:$F$28252,Sheet1!$I$5:$I$28252,$B236,Sheet1!$L$5:$L$28252,$A236,Sheet1!$E$5:$E$28252,"*抖音*",Sheet1!$D$5:$D$28252,"&lt;&gt;抖音",Sheet1!$D$5:$D$28252,"&lt;&gt;内部转款",Sheet1!$D$5:$D$28252,"&lt;&gt;内部转账",Sheet1!$E$5:$E$28252,"&lt;&gt;*调拨*")</f>
        <v>0</v>
      </c>
      <c r="L236" s="32">
        <f>SUMIFS(Sheet1!$F$5:$F$28252,Sheet1!$I$5:$I$28252,$B236,Sheet1!$L$5:$L$28252,$A236,Sheet1!$D$5:$D$28252,"医卡通",Sheet1!$E$5:$E$28252,"&lt;&gt;*调拨*")+SUMIFS(Sheet1!$F$5:$F$28252,Sheet1!$I$5:$I$28252,$B236,Sheet1!$L$5:$L$28252,$A236,Sheet1!$E$5:$E$28252,"*医卡通*",Sheet1!$D$5:$D$28252,"&lt;&gt;医卡通",Sheet1!$D$5:$D$28252,"&lt;&gt;内部转款",Sheet1!$D$5:$D$28252,"&lt;&gt;内部转账",Sheet1!$E$5:$E$28252,"&lt;&gt;*调拨*")</f>
        <v>0</v>
      </c>
      <c r="M236" s="32">
        <f>SUMIFS(Sheet1!$F$5:$F$28252,Sheet1!$I$5:$I$28252,$B236,Sheet1!$L$5:$L$28252,$A236,Sheet1!$D$5:$D$28252,"企健网",Sheet1!$E$5:$E$28252,"&lt;&gt;*调拨*")+SUMIFS(Sheet1!$F$5:$F$28252,Sheet1!$I$5:$I$28252,$B236,Sheet1!$L$5:$L$28252,$A236,Sheet1!$E$5:$E$28252,"*企健网*",Sheet1!$D$5:$D$28252,"&lt;&gt;企健网",Sheet1!$D$5:$D$28252,"&lt;&gt;内部转款",Sheet1!$D$5:$D$28252,"&lt;&gt;内部转账",Sheet1!$E$5:$E$28252,"&lt;&gt;*调拨*")</f>
        <v>0</v>
      </c>
      <c r="N236" s="32">
        <f>SUMIFS(Sheet1!$F$5:$F$28252,Sheet1!$I$5:$I$28252,$B236,Sheet1!$L$5:$L$28252,$A236,Sheet1!$D$5:$D$28252,"银联",Sheet1!$E$5:$E$28252,"&lt;&gt;*调拨*")+SUMIFS(Sheet1!$F$5:$F$28252,Sheet1!$I$5:$I$28252,$B236,Sheet1!$L$5:$L$28252,$A236,Sheet1!$E$5:$E$28252,"*银联*",Sheet1!$D$5:$D$28252,"&lt;&gt;银联",Sheet1!$D$5:$D$28252,"&lt;&gt;内部转款",Sheet1!$D$5:$D$28252,"&lt;&gt;内部转账",Sheet1!$E$5:$E$28252,"&lt;&gt;*调拨*")</f>
        <v>0</v>
      </c>
      <c r="O236" s="32">
        <f>SUMIFS(Sheet1!$F$5:$F$28252,Sheet1!$I$5:$I$28252,$B236,Sheet1!$L$5:$L$28252,$A236,Sheet1!$D$5:$D$28252,"京东",Sheet1!$E$5:$E$28252,"&lt;&gt;*调拨*")+SUMIFS(Sheet1!$F$5:$F$28252,Sheet1!$I$5:$I$28252,$B236,Sheet1!$L$5:$L$28252,$A236,Sheet1!$E$5:$E$28252,"*京东*",Sheet1!$D$5:$D$28252,"&lt;&gt;京东",Sheet1!$D$5:$D$28252,"&lt;&gt;内部转款",Sheet1!$D$5:$D$28252,"&lt;&gt;内部转账",Sheet1!$E$5:$E$28252,"&lt;&gt;*调拨*")</f>
        <v>0</v>
      </c>
      <c r="P236" s="32">
        <f>SUMIFS(Sheet1!$F$5:$F$28252,Sheet1!$I$5:$I$28252,$B236,Sheet1!$L$5:$L$28252,$A236,Sheet1!$D$5:$D$28252,"药机微信",Sheet1!$E$5:$E$28252,"&lt;&gt;*调拨*")+SUMIFS(Sheet1!$F$5:$F$28252,Sheet1!$I$5:$I$28252,$B236,Sheet1!$L$5:$L$28252,$A236,Sheet1!$E$5:$E$28252,"*药机微信*",Sheet1!$D$5:$D$28252,"&lt;&gt;药机微信",Sheet1!$D$5:$D$28252,"&lt;&gt;内部转款",Sheet1!$D$5:$D$28252,"&lt;&gt;内部转账",Sheet1!$E$5:$E$28252,"&lt;&gt;*调拨*")</f>
        <v>0</v>
      </c>
      <c r="Q236" s="32">
        <f>SUMIFS(Sheet1!$F$5:$F$28252,Sheet1!$I$5:$I$28252,$B236,Sheet1!$L$5:$L$28252,$A236,Sheet1!$D$5:$D$28252,"亲情卡",Sheet1!$E$5:$E$28252,"&lt;&gt;*调拨*")+SUMIFS(Sheet1!$F$5:$F$28252,Sheet1!$I$5:$I$28252,$B236,Sheet1!$L$5:$L$28252,$A236,Sheet1!$E$5:$E$28252,"*亲情卡*",Sheet1!$D$5:$D$28252,"&lt;&gt;亲情卡",Sheet1!$D$5:$D$28252,"&lt;&gt;内部转款",Sheet1!$D$5:$D$28252,"&lt;&gt;内部转账",Sheet1!$E$5:$E$28252,"&lt;&gt;*调拨*")</f>
        <v>0</v>
      </c>
      <c r="R236" s="32">
        <f>SUMIFS(Sheet1!$F$5:$F$28252,Sheet1!$I$5:$I$28252,$B236,Sheet1!$L$5:$L$28252,$A236,Sheet1!$D$5:$D$28252,"优惠券",Sheet1!$E$5:$E$28252,"&lt;&gt;*调拨*")+SUMIFS(Sheet1!$F$5:$F$28252,Sheet1!$I$5:$I$28252,$B236,Sheet1!$L$5:$L$28252,$A236,Sheet1!$E$5:$E$28252,"*优惠券*",Sheet1!$D$5:$D$28252,"&lt;&gt;优惠券",Sheet1!$D$5:$D$28252,"&lt;&gt;内部转款",Sheet1!$D$5:$D$28252,"&lt;&gt;内部转账",Sheet1!$E$5:$E$28252,"&lt;&gt;*调拨*")</f>
        <v>0</v>
      </c>
      <c r="S236" s="32">
        <f>SUMIFS(Sheet1!$F$5:$F$28252,Sheet1!$I$5:$I$28252,$B236,Sheet1!$L$5:$L$28252,$A236,Sheet1!$D$5:$D$28252,"代金券",Sheet1!$E$5:$E$28252,"&lt;&gt;*调拨*")+SUMIFS(Sheet1!$F$5:$F$28252,Sheet1!$I$5:$I$28252,$B236,Sheet1!$L$5:$L$28252,$A236,Sheet1!$E$5:$E$28252,"*代金券*",Sheet1!$D$5:$D$28252,"&lt;&gt;代金券",Sheet1!$D$5:$D$28252,"&lt;&gt;内部转款",Sheet1!$D$5:$D$28252,"&lt;&gt;内部转账",Sheet1!$E$5:$E$28252,"&lt;&gt;*调拨*")</f>
        <v>0</v>
      </c>
      <c r="T236" s="32">
        <f>SUMIFS(Sheet1!$F$5:$F$28252,Sheet1!$I$5:$I$28252,$B236,Sheet1!$L$5:$L$28252,$A236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236,Sheet1!$L$5:$L$28252,$A236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236,Sheet1!$L$5:$L$28252,$A236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236,Sheet1!$L$5:$L$28252,$A236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36" s="32">
        <f>SUMIFS(Sheet1!$F$5:$F$28252,Sheet1!$I$5:$I$28252,$B236,Sheet1!$L$5:$L$28252,$A236,Sheet1!$E$5:$E$28252,"*调拨*")</f>
        <v>0</v>
      </c>
      <c r="V236" s="32">
        <f>SUMIFS(Sheet1!$F$5:$F$28252,Sheet1!$I$5:$I$28252,$B236,Sheet1!$L$5:$L$28252,$A236,Sheet1!$D$5:$D$28252,"储值",Sheet1!$E$5:$E$28252,"&lt;&gt;*调拨*")+SUMIFS(Sheet1!$F$5:$F$28252,Sheet1!$I$5:$I$28252,$B236,Sheet1!$L$5:$L$28252,$A236,Sheet1!$E$5:$E$28252,"*储值*",Sheet1!$D$5:$D$28252,"&lt;&gt;储值",Sheet1!$D$5:$D$28252,"&lt;&gt;内部转款",Sheet1!$D$5:$D$28252,"&lt;&gt;内部转账",Sheet1!$E$5:$E$28252,"&lt;&gt;*调拨*")</f>
        <v>0</v>
      </c>
      <c r="W236" s="32">
        <f>SUMIFS(Sheet1!$F$5:$F$28252,Sheet1!$I$5:$I$28252,$B236,Sheet1!$L$5:$L$28252,$A236,Sheet1!$D$5:$D$28252,"效期",Sheet1!$E$5:$E$28252,"&lt;&gt;*调拨*")+SUMIFS(Sheet1!$F$5:$F$28252,Sheet1!$I$5:$I$28252,$B236,Sheet1!$L$5:$L$28252,$A236,Sheet1!$E$5:$E$28252,"*效期*",Sheet1!$D$5:$D$28252,"&lt;&gt;效期",Sheet1!$D$5:$D$28252,"&lt;&gt;内部转款",Sheet1!$D$5:$D$28252,"&lt;&gt;内部转账",Sheet1!$E$5:$E$28252,"&lt;&gt;*调拨*")</f>
        <v>0</v>
      </c>
      <c r="X236" s="32">
        <f>SUMIFS(Sheet1!$F$5:$F$28252,Sheet1!$I$5:$I$28252,$B236,Sheet1!$L$5:$L$28252,$A236,Sheet1!$D$5:$D$28252,"内部转款",Sheet1!$E$5:$E$28252,"&lt;&gt;*调拨*")+SUMIFS(Sheet1!$F$5:$F$28252,Sheet1!$I$5:$I$28252,$B236,Sheet1!$L$5:$L$28252,$A236,Sheet1!$D$5:$D$28252,"内部转账",Sheet1!$E$5:$E$28252,"&lt;&gt;*调拨*")</f>
        <v>0</v>
      </c>
      <c r="Y236" s="32">
        <f t="shared" si="16"/>
        <v>0</v>
      </c>
      <c r="Z236" s="32">
        <f>SUMIFS(Sheet1!$F$5:$F$28252,Sheet1!$I$5:$I$28252,$B236,Sheet1!$L$5:$L$28252,$A236)</f>
        <v>27440.53</v>
      </c>
      <c r="AA236" s="32">
        <f>SUMIFS(Sheet1!$G$5:$G$28252,Sheet1!$I$5:$I$28252,$B236,Sheet1!$L$5:$L$28252,$A236,Sheet1!$D$5:$D$28252,"工资",Sheet1!$E$5:$E$28252,"&lt;&gt;*调拨*")+SUMIFS(Sheet1!$G$5:$G$28252,Sheet1!$I$5:$I$28252,$B236,Sheet1!$L$5:$L$28252,$A236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6" s="32">
        <f>SUMIFS(Sheet1!$G$5:$G$28252,Sheet1!$I$5:$I$28252,$B236,Sheet1!$L$5:$L$28252,$A236,Sheet1!$D$5:$D$28252,"水费",Sheet1!$E$5:$E$28252,"&lt;&gt;*调拨*")+SUMIFS(Sheet1!$G$5:$G$28252,Sheet1!$I$5:$I$28252,$B236,Sheet1!$L$5:$L$28252,$A236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6" s="32">
        <f>SUMIFS(Sheet1!$G$5:$G$28252,Sheet1!$I$5:$I$28252,$B236,Sheet1!$L$5:$L$28252,$A236,Sheet1!$D$5:$D$28252,"电费",Sheet1!$E$5:$E$28252,"&lt;&gt;*调拨*")+SUMIFS(Sheet1!$G$5:$G$28252,Sheet1!$I$5:$I$28252,$B236,Sheet1!$L$5:$L$28252,$A236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6" s="32">
        <f>SUMIFS(Sheet1!$G$5:$G$28252,Sheet1!$I$5:$I$28252,$B236,Sheet1!$L$5:$L$28252,$A236,Sheet1!$D$5:$D$28252,"宽带费",Sheet1!$E$5:$E$28252,"&lt;&gt;*调拨*")+SUMIFS(Sheet1!$G$5:$G$28252,Sheet1!$I$5:$I$28252,$B236,Sheet1!$L$5:$L$28252,$A236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6" s="32">
        <f>SUMIFS(Sheet1!$G$5:$G$28252,Sheet1!$I$5:$I$28252,$B236,Sheet1!$L$5:$L$28252,$A236,Sheet1!$D$5:$D$28252,"办公费",Sheet1!$E$5:$E$28252,"&lt;&gt;*调拨*")+SUMIFS(Sheet1!$G$5:$G$28252,Sheet1!$I$5:$I$28252,$B236,Sheet1!$L$5:$L$28252,$A236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6" s="32">
        <f>SUMIFS(Sheet1!$G$5:$G$28252,Sheet1!$I$5:$I$28252,$B236,Sheet1!$L$5:$L$28252,$A236,Sheet1!$D$5:$D$28252,"话费",Sheet1!$E$5:$E$28252,"&lt;&gt;*调拨*")+SUMIFS(Sheet1!$G$5:$G$28252,Sheet1!$I$5:$I$28252,$B236,Sheet1!$L$5:$L$28252,$A236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6" s="32">
        <f>SUMIFS(Sheet1!$G$5:$G$28252,Sheet1!$I$5:$I$28252,$B236,Sheet1!$L$5:$L$28252,$A236,Sheet1!$D$5:$D$28252,"房租",Sheet1!$E$5:$E$28252,"&lt;&gt;*调拨*")+SUMIFS(Sheet1!$G$5:$G$28252,Sheet1!$I$5:$I$28252,$B236,Sheet1!$L$5:$L$28252,$A236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36" s="32">
        <f>SUMIFS(Sheet1!$G$5:$G$28252,Sheet1!$I$5:$I$28252,$B236,Sheet1!$L$5:$L$28252,$A236,Sheet1!$E$5:$E$28252,"*调拨*")</f>
        <v>0</v>
      </c>
      <c r="AI236" s="32">
        <f>SUMIFS(Sheet1!$G$5:$G$28252,Sheet1!$I$5:$I$28252,$B236,Sheet1!$L$5:$L$28252,$A236,Sheet1!$D$5:$D$28252,"内部转款",Sheet1!$E$5:$E$28252,"&lt;&gt;*调拨*")+SUMIFS(Sheet1!$G$5:$G$28252,Sheet1!$I$5:$I$28252,$B236,Sheet1!$L$5:$L$28252,$A236,Sheet1!$D$5:$D$28252,"内部转账",Sheet1!$E$5:$E$28252,"&lt;&gt;*调拨*")</f>
        <v>0</v>
      </c>
      <c r="AJ236" s="32">
        <f t="shared" si="17"/>
        <v>5916.91</v>
      </c>
      <c r="AK236" s="32">
        <f>SUMIFS(Sheet1!$G$5:$G$28252,Sheet1!$I$5:$I$28252,$B236,Sheet1!$L$5:$L$28252,$A236)</f>
        <v>5916.91</v>
      </c>
      <c r="AL236" s="32">
        <f t="shared" si="18"/>
        <v>21523.62</v>
      </c>
    </row>
    <row r="237" ht="16.5" spans="1:38">
      <c r="A237" s="30">
        <v>202604</v>
      </c>
      <c r="B237" s="31" t="s">
        <v>60</v>
      </c>
      <c r="C237" s="32">
        <f>SUMIFS(Sheet1!$F$5:$F$28252,Sheet1!$I$5:$I$28252,$B237,Sheet1!$L$5:$L$28252,$A237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16519.58</v>
      </c>
      <c r="D237" s="32">
        <f>SUMIFS(Sheet1!$F$5:$F$28252,Sheet1!$I$5:$I$28252,$B237,Sheet1!$L$5:$L$28252,$A237,Sheet1!$D$5:$D$28252,"医保即时拨付",Sheet1!$E$5:$E$28252,"&lt;&gt;*调拨*")+SUMIFS(Sheet1!$F$5:$F$28252,Sheet1!$I$5:$I$28252,$B237,Sheet1!$L$5:$L$28252,$A237,Sheet1!$E$5:$E$28252,"*医保即时拨付*",Sheet1!$D$5:$D$28252,"&lt;&gt;医保即时拨付",Sheet1!$D$5:$D$28252,"&lt;&gt;内部转款",Sheet1!$D$5:$D$28252,"&lt;&gt;内部转账",Sheet1!$E$5:$E$28252,"&lt;&gt;*调拨*")</f>
        <v>7904.94</v>
      </c>
      <c r="E237" s="32">
        <f>SUMIFS(Sheet1!$F$5:$F$28252,Sheet1!$I$5:$I$28252,$B237,Sheet1!$L$5:$L$28252,$A237,Sheet1!$D$5:$D$28252,"医保",Sheet1!$E$5:$E$28252,"&lt;&gt;*调拨*",Sheet1!$E$5:$E$28252,"&lt;&gt;*医保即时拨付*")+SUMIFS(Sheet1!$F$5:$F$28252,Sheet1!$I$5:$I$28252,$B237,Sheet1!$L$5:$L$28252,$A237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7215.79</v>
      </c>
      <c r="F237" s="32">
        <f>SUMIFS(Sheet1!$F$5:$F$28252,Sheet1!$I$5:$I$28252,$B237,Sheet1!$L$5:$L$28252,$A237,Sheet1!$D$5:$D$28252,"聚合",Sheet1!$E$5:$E$28252,"&lt;&gt;*调拨*")+SUMIFS(Sheet1!$F$5:$F$28252,Sheet1!$I$5:$I$28252,$B237,Sheet1!$L$5:$L$28252,$A237,Sheet1!$E$5:$E$28252,"*聚合*",Sheet1!$D$5:$D$28252,"&lt;&gt;聚合",Sheet1!$D$5:$D$28252,"&lt;&gt;内部转款",Sheet1!$D$5:$D$28252,"&lt;&gt;内部转账",Sheet1!$E$5:$E$28252,"&lt;&gt;*调拨*")</f>
        <v>34653.69</v>
      </c>
      <c r="G237" s="32">
        <f>SUMIFS(Sheet1!$F$5:$F$28252,Sheet1!$I$5:$I$28252,$B237,Sheet1!$L$5:$L$28252,$A237,Sheet1!$D$5:$D$28252,"24小时微信",Sheet1!$E$5:$E$28252,"&lt;&gt;*调拨*")+SUMIFS(Sheet1!$F$5:$F$28252,Sheet1!$I$5:$I$28252,$B237,Sheet1!$L$5:$L$28252,$A237,Sheet1!$E$5:$E$28252,"*24小时微信*",Sheet1!$D$5:$D$28252,"&lt;&gt;24小时微信",Sheet1!$D$5:$D$28252,"&lt;&gt;内部转款",Sheet1!$D$5:$D$28252,"&lt;&gt;内部转账",Sheet1!$E$5:$E$28252,"&lt;&gt;*调拨*")</f>
        <v>0</v>
      </c>
      <c r="H237" s="32">
        <f>SUMIFS(Sheet1!$F$5:$F$28252,Sheet1!$I$5:$I$28252,$B237,Sheet1!$L$5:$L$28252,$A237,Sheet1!$D$5:$D$28252,"美团",Sheet1!$E$5:$E$28252,"&lt;&gt;*调拨*")+SUMIFS(Sheet1!$F$5:$F$28252,Sheet1!$I$5:$I$28252,$B237,Sheet1!$L$5:$L$28252,$A237,Sheet1!$E$5:$E$28252,"*美团*",Sheet1!$D$5:$D$28252,"&lt;&gt;美团",Sheet1!$D$5:$D$28252,"&lt;&gt;内部转款",Sheet1!$D$5:$D$28252,"&lt;&gt;内部转账",Sheet1!$E$5:$E$28252,"&lt;&gt;*调拨*")</f>
        <v>217.55</v>
      </c>
      <c r="I237" s="32">
        <f>SUMIFS(Sheet1!$F$5:$F$28252,Sheet1!$I$5:$I$28252,$B237,Sheet1!$L$5:$L$28252,$A237,Sheet1!$D$5:$D$28252,"饿了么",Sheet1!$E$5:$E$28252,"&lt;&gt;*调拨*")+SUMIFS(Sheet1!$F$5:$F$28252,Sheet1!$I$5:$I$28252,$B237,Sheet1!$L$5:$L$28252,$A237,Sheet1!$E$5:$E$28252,"*饿了么*",Sheet1!$D$5:$D$28252,"&lt;&gt;饿了么",Sheet1!$D$5:$D$28252,"&lt;&gt;内部转款",Sheet1!$D$5:$D$28252,"&lt;&gt;内部转账",Sheet1!$E$5:$E$28252,"&lt;&gt;*调拨*")</f>
        <v>261.07</v>
      </c>
      <c r="J237" s="32">
        <f>SUMIFS(Sheet1!$F$5:$F$28252,Sheet1!$I$5:$I$28252,$B237,Sheet1!$L$5:$L$28252,$A237,Sheet1!$D$5:$D$28252,"健E卡",Sheet1!$E$5:$E$28252,"&lt;&gt;*调拨*")+SUMIFS(Sheet1!$F$5:$F$28252,Sheet1!$I$5:$I$28252,$B237,Sheet1!$L$5:$L$28252,$A237,Sheet1!$E$5:$E$28252,"*健E卡*",Sheet1!$D$5:$D$28252,"&lt;&gt;健E卡",Sheet1!$D$5:$D$28252,"&lt;&gt;内部转款",Sheet1!$D$5:$D$28252,"&lt;&gt;内部转账",Sheet1!$E$5:$E$28252,"&lt;&gt;*调拨*")</f>
        <v>0</v>
      </c>
      <c r="K237" s="32">
        <f>SUMIFS(Sheet1!$F$5:$F$28252,Sheet1!$I$5:$I$28252,$B237,Sheet1!$L$5:$L$28252,$A237,Sheet1!$D$5:$D$28252,"抖音",Sheet1!$E$5:$E$28252,"&lt;&gt;*调拨*")+SUMIFS(Sheet1!$F$5:$F$28252,Sheet1!$I$5:$I$28252,$B237,Sheet1!$L$5:$L$28252,$A237,Sheet1!$E$5:$E$28252,"*抖音*",Sheet1!$D$5:$D$28252,"&lt;&gt;抖音",Sheet1!$D$5:$D$28252,"&lt;&gt;内部转款",Sheet1!$D$5:$D$28252,"&lt;&gt;内部转账",Sheet1!$E$5:$E$28252,"&lt;&gt;*调拨*")</f>
        <v>0</v>
      </c>
      <c r="L237" s="32">
        <f>SUMIFS(Sheet1!$F$5:$F$28252,Sheet1!$I$5:$I$28252,$B237,Sheet1!$L$5:$L$28252,$A237,Sheet1!$D$5:$D$28252,"医卡通",Sheet1!$E$5:$E$28252,"&lt;&gt;*调拨*")+SUMIFS(Sheet1!$F$5:$F$28252,Sheet1!$I$5:$I$28252,$B237,Sheet1!$L$5:$L$28252,$A237,Sheet1!$E$5:$E$28252,"*医卡通*",Sheet1!$D$5:$D$28252,"&lt;&gt;医卡通",Sheet1!$D$5:$D$28252,"&lt;&gt;内部转款",Sheet1!$D$5:$D$28252,"&lt;&gt;内部转账",Sheet1!$E$5:$E$28252,"&lt;&gt;*调拨*")</f>
        <v>0</v>
      </c>
      <c r="M237" s="32">
        <f>SUMIFS(Sheet1!$F$5:$F$28252,Sheet1!$I$5:$I$28252,$B237,Sheet1!$L$5:$L$28252,$A237,Sheet1!$D$5:$D$28252,"企健网",Sheet1!$E$5:$E$28252,"&lt;&gt;*调拨*")+SUMIFS(Sheet1!$F$5:$F$28252,Sheet1!$I$5:$I$28252,$B237,Sheet1!$L$5:$L$28252,$A237,Sheet1!$E$5:$E$28252,"*企健网*",Sheet1!$D$5:$D$28252,"&lt;&gt;企健网",Sheet1!$D$5:$D$28252,"&lt;&gt;内部转款",Sheet1!$D$5:$D$28252,"&lt;&gt;内部转账",Sheet1!$E$5:$E$28252,"&lt;&gt;*调拨*")</f>
        <v>0</v>
      </c>
      <c r="N237" s="32">
        <f>SUMIFS(Sheet1!$F$5:$F$28252,Sheet1!$I$5:$I$28252,$B237,Sheet1!$L$5:$L$28252,$A237,Sheet1!$D$5:$D$28252,"银联",Sheet1!$E$5:$E$28252,"&lt;&gt;*调拨*")+SUMIFS(Sheet1!$F$5:$F$28252,Sheet1!$I$5:$I$28252,$B237,Sheet1!$L$5:$L$28252,$A237,Sheet1!$E$5:$E$28252,"*银联*",Sheet1!$D$5:$D$28252,"&lt;&gt;银联",Sheet1!$D$5:$D$28252,"&lt;&gt;内部转款",Sheet1!$D$5:$D$28252,"&lt;&gt;内部转账",Sheet1!$E$5:$E$28252,"&lt;&gt;*调拨*")</f>
        <v>0</v>
      </c>
      <c r="O237" s="32">
        <f>SUMIFS(Sheet1!$F$5:$F$28252,Sheet1!$I$5:$I$28252,$B237,Sheet1!$L$5:$L$28252,$A237,Sheet1!$D$5:$D$28252,"京东",Sheet1!$E$5:$E$28252,"&lt;&gt;*调拨*")+SUMIFS(Sheet1!$F$5:$F$28252,Sheet1!$I$5:$I$28252,$B237,Sheet1!$L$5:$L$28252,$A237,Sheet1!$E$5:$E$28252,"*京东*",Sheet1!$D$5:$D$28252,"&lt;&gt;京东",Sheet1!$D$5:$D$28252,"&lt;&gt;内部转款",Sheet1!$D$5:$D$28252,"&lt;&gt;内部转账",Sheet1!$E$5:$E$28252,"&lt;&gt;*调拨*")</f>
        <v>0</v>
      </c>
      <c r="P237" s="32">
        <f>SUMIFS(Sheet1!$F$5:$F$28252,Sheet1!$I$5:$I$28252,$B237,Sheet1!$L$5:$L$28252,$A237,Sheet1!$D$5:$D$28252,"药机微信",Sheet1!$E$5:$E$28252,"&lt;&gt;*调拨*")+SUMIFS(Sheet1!$F$5:$F$28252,Sheet1!$I$5:$I$28252,$B237,Sheet1!$L$5:$L$28252,$A237,Sheet1!$E$5:$E$28252,"*药机微信*",Sheet1!$D$5:$D$28252,"&lt;&gt;药机微信",Sheet1!$D$5:$D$28252,"&lt;&gt;内部转款",Sheet1!$D$5:$D$28252,"&lt;&gt;内部转账",Sheet1!$E$5:$E$28252,"&lt;&gt;*调拨*")</f>
        <v>0</v>
      </c>
      <c r="Q237" s="32">
        <f>SUMIFS(Sheet1!$F$5:$F$28252,Sheet1!$I$5:$I$28252,$B237,Sheet1!$L$5:$L$28252,$A237,Sheet1!$D$5:$D$28252,"亲情卡",Sheet1!$E$5:$E$28252,"&lt;&gt;*调拨*")+SUMIFS(Sheet1!$F$5:$F$28252,Sheet1!$I$5:$I$28252,$B237,Sheet1!$L$5:$L$28252,$A237,Sheet1!$E$5:$E$28252,"*亲情卡*",Sheet1!$D$5:$D$28252,"&lt;&gt;亲情卡",Sheet1!$D$5:$D$28252,"&lt;&gt;内部转款",Sheet1!$D$5:$D$28252,"&lt;&gt;内部转账",Sheet1!$E$5:$E$28252,"&lt;&gt;*调拨*")</f>
        <v>0</v>
      </c>
      <c r="R237" s="32">
        <f>SUMIFS(Sheet1!$F$5:$F$28252,Sheet1!$I$5:$I$28252,$B237,Sheet1!$L$5:$L$28252,$A237,Sheet1!$D$5:$D$28252,"优惠券",Sheet1!$E$5:$E$28252,"&lt;&gt;*调拨*")+SUMIFS(Sheet1!$F$5:$F$28252,Sheet1!$I$5:$I$28252,$B237,Sheet1!$L$5:$L$28252,$A237,Sheet1!$E$5:$E$28252,"*优惠券*",Sheet1!$D$5:$D$28252,"&lt;&gt;优惠券",Sheet1!$D$5:$D$28252,"&lt;&gt;内部转款",Sheet1!$D$5:$D$28252,"&lt;&gt;内部转账",Sheet1!$E$5:$E$28252,"&lt;&gt;*调拨*")</f>
        <v>0</v>
      </c>
      <c r="S237" s="32">
        <f>SUMIFS(Sheet1!$F$5:$F$28252,Sheet1!$I$5:$I$28252,$B237,Sheet1!$L$5:$L$28252,$A237,Sheet1!$D$5:$D$28252,"代金券",Sheet1!$E$5:$E$28252,"&lt;&gt;*调拨*")+SUMIFS(Sheet1!$F$5:$F$28252,Sheet1!$I$5:$I$28252,$B237,Sheet1!$L$5:$L$28252,$A237,Sheet1!$E$5:$E$28252,"*代金券*",Sheet1!$D$5:$D$28252,"&lt;&gt;代金券",Sheet1!$D$5:$D$28252,"&lt;&gt;内部转款",Sheet1!$D$5:$D$28252,"&lt;&gt;内部转账",Sheet1!$E$5:$E$28252,"&lt;&gt;*调拨*")</f>
        <v>0</v>
      </c>
      <c r="T237" s="32">
        <f>SUMIFS(Sheet1!$F$5:$F$28252,Sheet1!$I$5:$I$28252,$B237,Sheet1!$L$5:$L$28252,$A237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237,Sheet1!$L$5:$L$28252,$A237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237,Sheet1!$L$5:$L$28252,$A237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237,Sheet1!$L$5:$L$28252,$A237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37" s="32">
        <f>SUMIFS(Sheet1!$F$5:$F$28252,Sheet1!$I$5:$I$28252,$B237,Sheet1!$L$5:$L$28252,$A237,Sheet1!$E$5:$E$28252,"*调拨*")</f>
        <v>0</v>
      </c>
      <c r="V237" s="32">
        <f>SUMIFS(Sheet1!$F$5:$F$28252,Sheet1!$I$5:$I$28252,$B237,Sheet1!$L$5:$L$28252,$A237,Sheet1!$D$5:$D$28252,"储值",Sheet1!$E$5:$E$28252,"&lt;&gt;*调拨*")+SUMIFS(Sheet1!$F$5:$F$28252,Sheet1!$I$5:$I$28252,$B237,Sheet1!$L$5:$L$28252,$A237,Sheet1!$E$5:$E$28252,"*储值*",Sheet1!$D$5:$D$28252,"&lt;&gt;储值",Sheet1!$D$5:$D$28252,"&lt;&gt;内部转款",Sheet1!$D$5:$D$28252,"&lt;&gt;内部转账",Sheet1!$E$5:$E$28252,"&lt;&gt;*调拨*")</f>
        <v>0</v>
      </c>
      <c r="W237" s="32">
        <f>SUMIFS(Sheet1!$F$5:$F$28252,Sheet1!$I$5:$I$28252,$B237,Sheet1!$L$5:$L$28252,$A237,Sheet1!$D$5:$D$28252,"效期",Sheet1!$E$5:$E$28252,"&lt;&gt;*调拨*")+SUMIFS(Sheet1!$F$5:$F$28252,Sheet1!$I$5:$I$28252,$B237,Sheet1!$L$5:$L$28252,$A237,Sheet1!$E$5:$E$28252,"*效期*",Sheet1!$D$5:$D$28252,"&lt;&gt;效期",Sheet1!$D$5:$D$28252,"&lt;&gt;内部转款",Sheet1!$D$5:$D$28252,"&lt;&gt;内部转账",Sheet1!$E$5:$E$28252,"&lt;&gt;*调拨*")</f>
        <v>0</v>
      </c>
      <c r="X237" s="32">
        <f>SUMIFS(Sheet1!$F$5:$F$28252,Sheet1!$I$5:$I$28252,$B237,Sheet1!$L$5:$L$28252,$A237,Sheet1!$D$5:$D$28252,"内部转款",Sheet1!$E$5:$E$28252,"&lt;&gt;*调拨*")+SUMIFS(Sheet1!$F$5:$F$28252,Sheet1!$I$5:$I$28252,$B237,Sheet1!$L$5:$L$28252,$A237,Sheet1!$D$5:$D$28252,"内部转账",Sheet1!$E$5:$E$28252,"&lt;&gt;*调拨*")</f>
        <v>0</v>
      </c>
      <c r="Y237" s="32">
        <f t="shared" si="16"/>
        <v>0</v>
      </c>
      <c r="Z237" s="32">
        <f>SUMIFS(Sheet1!$F$5:$F$28252,Sheet1!$I$5:$I$28252,$B237,Sheet1!$L$5:$L$28252,$A237)</f>
        <v>66772.62</v>
      </c>
      <c r="AA237" s="32">
        <f>SUMIFS(Sheet1!$G$5:$G$28252,Sheet1!$I$5:$I$28252,$B237,Sheet1!$L$5:$L$28252,$A237,Sheet1!$D$5:$D$28252,"工资",Sheet1!$E$5:$E$28252,"&lt;&gt;*调拨*")+SUMIFS(Sheet1!$G$5:$G$28252,Sheet1!$I$5:$I$28252,$B237,Sheet1!$L$5:$L$28252,$A237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7" s="32">
        <f>SUMIFS(Sheet1!$G$5:$G$28252,Sheet1!$I$5:$I$28252,$B237,Sheet1!$L$5:$L$28252,$A237,Sheet1!$D$5:$D$28252,"水费",Sheet1!$E$5:$E$28252,"&lt;&gt;*调拨*")+SUMIFS(Sheet1!$G$5:$G$28252,Sheet1!$I$5:$I$28252,$B237,Sheet1!$L$5:$L$28252,$A237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7" s="32">
        <f>SUMIFS(Sheet1!$G$5:$G$28252,Sheet1!$I$5:$I$28252,$B237,Sheet1!$L$5:$L$28252,$A237,Sheet1!$D$5:$D$28252,"电费",Sheet1!$E$5:$E$28252,"&lt;&gt;*调拨*")+SUMIFS(Sheet1!$G$5:$G$28252,Sheet1!$I$5:$I$28252,$B237,Sheet1!$L$5:$L$28252,$A237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7" s="32">
        <f>SUMIFS(Sheet1!$G$5:$G$28252,Sheet1!$I$5:$I$28252,$B237,Sheet1!$L$5:$L$28252,$A237,Sheet1!$D$5:$D$28252,"宽带费",Sheet1!$E$5:$E$28252,"&lt;&gt;*调拨*")+SUMIFS(Sheet1!$G$5:$G$28252,Sheet1!$I$5:$I$28252,$B237,Sheet1!$L$5:$L$28252,$A237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7" s="32">
        <f>SUMIFS(Sheet1!$G$5:$G$28252,Sheet1!$I$5:$I$28252,$B237,Sheet1!$L$5:$L$28252,$A237,Sheet1!$D$5:$D$28252,"办公费",Sheet1!$E$5:$E$28252,"&lt;&gt;*调拨*")+SUMIFS(Sheet1!$G$5:$G$28252,Sheet1!$I$5:$I$28252,$B237,Sheet1!$L$5:$L$28252,$A237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7" s="32">
        <f>SUMIFS(Sheet1!$G$5:$G$28252,Sheet1!$I$5:$I$28252,$B237,Sheet1!$L$5:$L$28252,$A237,Sheet1!$D$5:$D$28252,"话费",Sheet1!$E$5:$E$28252,"&lt;&gt;*调拨*")+SUMIFS(Sheet1!$G$5:$G$28252,Sheet1!$I$5:$I$28252,$B237,Sheet1!$L$5:$L$28252,$A237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7" s="32">
        <f>SUMIFS(Sheet1!$G$5:$G$28252,Sheet1!$I$5:$I$28252,$B237,Sheet1!$L$5:$L$28252,$A237,Sheet1!$D$5:$D$28252,"房租",Sheet1!$E$5:$E$28252,"&lt;&gt;*调拨*")+SUMIFS(Sheet1!$G$5:$G$28252,Sheet1!$I$5:$I$28252,$B237,Sheet1!$L$5:$L$28252,$A237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37" s="32">
        <f>SUMIFS(Sheet1!$G$5:$G$28252,Sheet1!$I$5:$I$28252,$B237,Sheet1!$L$5:$L$28252,$A237,Sheet1!$E$5:$E$28252,"*调拨*")</f>
        <v>0</v>
      </c>
      <c r="AI237" s="32">
        <f>SUMIFS(Sheet1!$G$5:$G$28252,Sheet1!$I$5:$I$28252,$B237,Sheet1!$L$5:$L$28252,$A237,Sheet1!$D$5:$D$28252,"内部转款",Sheet1!$E$5:$E$28252,"&lt;&gt;*调拨*")+SUMIFS(Sheet1!$G$5:$G$28252,Sheet1!$I$5:$I$28252,$B237,Sheet1!$L$5:$L$28252,$A237,Sheet1!$D$5:$D$28252,"内部转账",Sheet1!$E$5:$E$28252,"&lt;&gt;*调拨*")</f>
        <v>0</v>
      </c>
      <c r="AJ237" s="32">
        <f t="shared" si="17"/>
        <v>7021.1</v>
      </c>
      <c r="AK237" s="32">
        <f>SUMIFS(Sheet1!$G$5:$G$28252,Sheet1!$I$5:$I$28252,$B237,Sheet1!$L$5:$L$28252,$A237)</f>
        <v>7021.1</v>
      </c>
      <c r="AL237" s="32">
        <f t="shared" si="18"/>
        <v>59751.52</v>
      </c>
    </row>
    <row r="238" ht="16.5" spans="1:38">
      <c r="A238" s="30">
        <v>202604</v>
      </c>
      <c r="B238" s="31" t="s">
        <v>39</v>
      </c>
      <c r="C238" s="32">
        <f>SUMIFS(Sheet1!$F$5:$F$28252,Sheet1!$I$5:$I$28252,$B238,Sheet1!$L$5:$L$28252,$A238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10172.96</v>
      </c>
      <c r="D238" s="32">
        <f>SUMIFS(Sheet1!$F$5:$F$28252,Sheet1!$I$5:$I$28252,$B238,Sheet1!$L$5:$L$28252,$A238,Sheet1!$D$5:$D$28252,"医保即时拨付",Sheet1!$E$5:$E$28252,"&lt;&gt;*调拨*")+SUMIFS(Sheet1!$F$5:$F$28252,Sheet1!$I$5:$I$28252,$B238,Sheet1!$L$5:$L$28252,$A238,Sheet1!$E$5:$E$28252,"*医保即时拨付*",Sheet1!$D$5:$D$28252,"&lt;&gt;医保即时拨付",Sheet1!$D$5:$D$28252,"&lt;&gt;内部转款",Sheet1!$D$5:$D$28252,"&lt;&gt;内部转账",Sheet1!$E$5:$E$28252,"&lt;&gt;*调拨*")</f>
        <v>6172.55</v>
      </c>
      <c r="E238" s="32">
        <f>SUMIFS(Sheet1!$F$5:$F$28252,Sheet1!$I$5:$I$28252,$B238,Sheet1!$L$5:$L$28252,$A238,Sheet1!$D$5:$D$28252,"医保",Sheet1!$E$5:$E$28252,"&lt;&gt;*调拨*",Sheet1!$E$5:$E$28252,"&lt;&gt;*医保即时拨付*")+SUMIFS(Sheet1!$F$5:$F$28252,Sheet1!$I$5:$I$28252,$B238,Sheet1!$L$5:$L$28252,$A238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6562.55</v>
      </c>
      <c r="F238" s="32">
        <f>SUMIFS(Sheet1!$F$5:$F$28252,Sheet1!$I$5:$I$28252,$B238,Sheet1!$L$5:$L$28252,$A238,Sheet1!$D$5:$D$28252,"聚合",Sheet1!$E$5:$E$28252,"&lt;&gt;*调拨*")+SUMIFS(Sheet1!$F$5:$F$28252,Sheet1!$I$5:$I$28252,$B238,Sheet1!$L$5:$L$28252,$A238,Sheet1!$E$5:$E$28252,"*聚合*",Sheet1!$D$5:$D$28252,"&lt;&gt;聚合",Sheet1!$D$5:$D$28252,"&lt;&gt;内部转款",Sheet1!$D$5:$D$28252,"&lt;&gt;内部转账",Sheet1!$E$5:$E$28252,"&lt;&gt;*调拨*")</f>
        <v>46880.81</v>
      </c>
      <c r="G238" s="32">
        <f>SUMIFS(Sheet1!$F$5:$F$28252,Sheet1!$I$5:$I$28252,$B238,Sheet1!$L$5:$L$28252,$A238,Sheet1!$D$5:$D$28252,"24小时微信",Sheet1!$E$5:$E$28252,"&lt;&gt;*调拨*")+SUMIFS(Sheet1!$F$5:$F$28252,Sheet1!$I$5:$I$28252,$B238,Sheet1!$L$5:$L$28252,$A238,Sheet1!$E$5:$E$28252,"*24小时微信*",Sheet1!$D$5:$D$28252,"&lt;&gt;24小时微信",Sheet1!$D$5:$D$28252,"&lt;&gt;内部转款",Sheet1!$D$5:$D$28252,"&lt;&gt;内部转账",Sheet1!$E$5:$E$28252,"&lt;&gt;*调拨*")</f>
        <v>0</v>
      </c>
      <c r="H238" s="32">
        <f>SUMIFS(Sheet1!$F$5:$F$28252,Sheet1!$I$5:$I$28252,$B238,Sheet1!$L$5:$L$28252,$A238,Sheet1!$D$5:$D$28252,"美团",Sheet1!$E$5:$E$28252,"&lt;&gt;*调拨*")+SUMIFS(Sheet1!$F$5:$F$28252,Sheet1!$I$5:$I$28252,$B238,Sheet1!$L$5:$L$28252,$A238,Sheet1!$E$5:$E$28252,"*美团*",Sheet1!$D$5:$D$28252,"&lt;&gt;美团",Sheet1!$D$5:$D$28252,"&lt;&gt;内部转款",Sheet1!$D$5:$D$28252,"&lt;&gt;内部转账",Sheet1!$E$5:$E$28252,"&lt;&gt;*调拨*")</f>
        <v>39.35</v>
      </c>
      <c r="I238" s="32">
        <f>SUMIFS(Sheet1!$F$5:$F$28252,Sheet1!$I$5:$I$28252,$B238,Sheet1!$L$5:$L$28252,$A238,Sheet1!$D$5:$D$28252,"饿了么",Sheet1!$E$5:$E$28252,"&lt;&gt;*调拨*")+SUMIFS(Sheet1!$F$5:$F$28252,Sheet1!$I$5:$I$28252,$B238,Sheet1!$L$5:$L$28252,$A238,Sheet1!$E$5:$E$28252,"*饿了么*",Sheet1!$D$5:$D$28252,"&lt;&gt;饿了么",Sheet1!$D$5:$D$28252,"&lt;&gt;内部转款",Sheet1!$D$5:$D$28252,"&lt;&gt;内部转账",Sheet1!$E$5:$E$28252,"&lt;&gt;*调拨*")</f>
        <v>0</v>
      </c>
      <c r="J238" s="32">
        <f>SUMIFS(Sheet1!$F$5:$F$28252,Sheet1!$I$5:$I$28252,$B238,Sheet1!$L$5:$L$28252,$A238,Sheet1!$D$5:$D$28252,"健E卡",Sheet1!$E$5:$E$28252,"&lt;&gt;*调拨*")+SUMIFS(Sheet1!$F$5:$F$28252,Sheet1!$I$5:$I$28252,$B238,Sheet1!$L$5:$L$28252,$A238,Sheet1!$E$5:$E$28252,"*健E卡*",Sheet1!$D$5:$D$28252,"&lt;&gt;健E卡",Sheet1!$D$5:$D$28252,"&lt;&gt;内部转款",Sheet1!$D$5:$D$28252,"&lt;&gt;内部转账",Sheet1!$E$5:$E$28252,"&lt;&gt;*调拨*")</f>
        <v>0</v>
      </c>
      <c r="K238" s="32">
        <f>SUMIFS(Sheet1!$F$5:$F$28252,Sheet1!$I$5:$I$28252,$B238,Sheet1!$L$5:$L$28252,$A238,Sheet1!$D$5:$D$28252,"抖音",Sheet1!$E$5:$E$28252,"&lt;&gt;*调拨*")+SUMIFS(Sheet1!$F$5:$F$28252,Sheet1!$I$5:$I$28252,$B238,Sheet1!$L$5:$L$28252,$A238,Sheet1!$E$5:$E$28252,"*抖音*",Sheet1!$D$5:$D$28252,"&lt;&gt;抖音",Sheet1!$D$5:$D$28252,"&lt;&gt;内部转款",Sheet1!$D$5:$D$28252,"&lt;&gt;内部转账",Sheet1!$E$5:$E$28252,"&lt;&gt;*调拨*")</f>
        <v>0</v>
      </c>
      <c r="L238" s="32">
        <f>SUMIFS(Sheet1!$F$5:$F$28252,Sheet1!$I$5:$I$28252,$B238,Sheet1!$L$5:$L$28252,$A238,Sheet1!$D$5:$D$28252,"医卡通",Sheet1!$E$5:$E$28252,"&lt;&gt;*调拨*")+SUMIFS(Sheet1!$F$5:$F$28252,Sheet1!$I$5:$I$28252,$B238,Sheet1!$L$5:$L$28252,$A238,Sheet1!$E$5:$E$28252,"*医卡通*",Sheet1!$D$5:$D$28252,"&lt;&gt;医卡通",Sheet1!$D$5:$D$28252,"&lt;&gt;内部转款",Sheet1!$D$5:$D$28252,"&lt;&gt;内部转账",Sheet1!$E$5:$E$28252,"&lt;&gt;*调拨*")</f>
        <v>0</v>
      </c>
      <c r="M238" s="32">
        <f>SUMIFS(Sheet1!$F$5:$F$28252,Sheet1!$I$5:$I$28252,$B238,Sheet1!$L$5:$L$28252,$A238,Sheet1!$D$5:$D$28252,"企健网",Sheet1!$E$5:$E$28252,"&lt;&gt;*调拨*")+SUMIFS(Sheet1!$F$5:$F$28252,Sheet1!$I$5:$I$28252,$B238,Sheet1!$L$5:$L$28252,$A238,Sheet1!$E$5:$E$28252,"*企健网*",Sheet1!$D$5:$D$28252,"&lt;&gt;企健网",Sheet1!$D$5:$D$28252,"&lt;&gt;内部转款",Sheet1!$D$5:$D$28252,"&lt;&gt;内部转账",Sheet1!$E$5:$E$28252,"&lt;&gt;*调拨*")</f>
        <v>0</v>
      </c>
      <c r="N238" s="32">
        <f>SUMIFS(Sheet1!$F$5:$F$28252,Sheet1!$I$5:$I$28252,$B238,Sheet1!$L$5:$L$28252,$A238,Sheet1!$D$5:$D$28252,"银联",Sheet1!$E$5:$E$28252,"&lt;&gt;*调拨*")+SUMIFS(Sheet1!$F$5:$F$28252,Sheet1!$I$5:$I$28252,$B238,Sheet1!$L$5:$L$28252,$A238,Sheet1!$E$5:$E$28252,"*银联*",Sheet1!$D$5:$D$28252,"&lt;&gt;银联",Sheet1!$D$5:$D$28252,"&lt;&gt;内部转款",Sheet1!$D$5:$D$28252,"&lt;&gt;内部转账",Sheet1!$E$5:$E$28252,"&lt;&gt;*调拨*")</f>
        <v>0</v>
      </c>
      <c r="O238" s="32">
        <f>SUMIFS(Sheet1!$F$5:$F$28252,Sheet1!$I$5:$I$28252,$B238,Sheet1!$L$5:$L$28252,$A238,Sheet1!$D$5:$D$28252,"京东",Sheet1!$E$5:$E$28252,"&lt;&gt;*调拨*")+SUMIFS(Sheet1!$F$5:$F$28252,Sheet1!$I$5:$I$28252,$B238,Sheet1!$L$5:$L$28252,$A238,Sheet1!$E$5:$E$28252,"*京东*",Sheet1!$D$5:$D$28252,"&lt;&gt;京东",Sheet1!$D$5:$D$28252,"&lt;&gt;内部转款",Sheet1!$D$5:$D$28252,"&lt;&gt;内部转账",Sheet1!$E$5:$E$28252,"&lt;&gt;*调拨*")</f>
        <v>0</v>
      </c>
      <c r="P238" s="32">
        <f>SUMIFS(Sheet1!$F$5:$F$28252,Sheet1!$I$5:$I$28252,$B238,Sheet1!$L$5:$L$28252,$A238,Sheet1!$D$5:$D$28252,"药机微信",Sheet1!$E$5:$E$28252,"&lt;&gt;*调拨*")+SUMIFS(Sheet1!$F$5:$F$28252,Sheet1!$I$5:$I$28252,$B238,Sheet1!$L$5:$L$28252,$A238,Sheet1!$E$5:$E$28252,"*药机微信*",Sheet1!$D$5:$D$28252,"&lt;&gt;药机微信",Sheet1!$D$5:$D$28252,"&lt;&gt;内部转款",Sheet1!$D$5:$D$28252,"&lt;&gt;内部转账",Sheet1!$E$5:$E$28252,"&lt;&gt;*调拨*")</f>
        <v>0</v>
      </c>
      <c r="Q238" s="32">
        <f>SUMIFS(Sheet1!$F$5:$F$28252,Sheet1!$I$5:$I$28252,$B238,Sheet1!$L$5:$L$28252,$A238,Sheet1!$D$5:$D$28252,"亲情卡",Sheet1!$E$5:$E$28252,"&lt;&gt;*调拨*")+SUMIFS(Sheet1!$F$5:$F$28252,Sheet1!$I$5:$I$28252,$B238,Sheet1!$L$5:$L$28252,$A238,Sheet1!$E$5:$E$28252,"*亲情卡*",Sheet1!$D$5:$D$28252,"&lt;&gt;亲情卡",Sheet1!$D$5:$D$28252,"&lt;&gt;内部转款",Sheet1!$D$5:$D$28252,"&lt;&gt;内部转账",Sheet1!$E$5:$E$28252,"&lt;&gt;*调拨*")</f>
        <v>0</v>
      </c>
      <c r="R238" s="32">
        <f>SUMIFS(Sheet1!$F$5:$F$28252,Sheet1!$I$5:$I$28252,$B238,Sheet1!$L$5:$L$28252,$A238,Sheet1!$D$5:$D$28252,"优惠券",Sheet1!$E$5:$E$28252,"&lt;&gt;*调拨*")+SUMIFS(Sheet1!$F$5:$F$28252,Sheet1!$I$5:$I$28252,$B238,Sheet1!$L$5:$L$28252,$A238,Sheet1!$E$5:$E$28252,"*优惠券*",Sheet1!$D$5:$D$28252,"&lt;&gt;优惠券",Sheet1!$D$5:$D$28252,"&lt;&gt;内部转款",Sheet1!$D$5:$D$28252,"&lt;&gt;内部转账",Sheet1!$E$5:$E$28252,"&lt;&gt;*调拨*")</f>
        <v>0</v>
      </c>
      <c r="S238" s="32">
        <f>SUMIFS(Sheet1!$F$5:$F$28252,Sheet1!$I$5:$I$28252,$B238,Sheet1!$L$5:$L$28252,$A238,Sheet1!$D$5:$D$28252,"代金券",Sheet1!$E$5:$E$28252,"&lt;&gt;*调拨*")+SUMIFS(Sheet1!$F$5:$F$28252,Sheet1!$I$5:$I$28252,$B238,Sheet1!$L$5:$L$28252,$A238,Sheet1!$E$5:$E$28252,"*代金券*",Sheet1!$D$5:$D$28252,"&lt;&gt;代金券",Sheet1!$D$5:$D$28252,"&lt;&gt;内部转款",Sheet1!$D$5:$D$28252,"&lt;&gt;内部转账",Sheet1!$E$5:$E$28252,"&lt;&gt;*调拨*")</f>
        <v>0</v>
      </c>
      <c r="T238" s="32">
        <f>SUMIFS(Sheet1!$F$5:$F$28252,Sheet1!$I$5:$I$28252,$B238,Sheet1!$L$5:$L$28252,$A238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238,Sheet1!$L$5:$L$28252,$A238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238,Sheet1!$L$5:$L$28252,$A238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238,Sheet1!$L$5:$L$28252,$A238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38" s="32">
        <f>SUMIFS(Sheet1!$F$5:$F$28252,Sheet1!$I$5:$I$28252,$B238,Sheet1!$L$5:$L$28252,$A238,Sheet1!$E$5:$E$28252,"*调拨*")</f>
        <v>0</v>
      </c>
      <c r="V238" s="32">
        <f>SUMIFS(Sheet1!$F$5:$F$28252,Sheet1!$I$5:$I$28252,$B238,Sheet1!$L$5:$L$28252,$A238,Sheet1!$D$5:$D$28252,"储值",Sheet1!$E$5:$E$28252,"&lt;&gt;*调拨*")+SUMIFS(Sheet1!$F$5:$F$28252,Sheet1!$I$5:$I$28252,$B238,Sheet1!$L$5:$L$28252,$A238,Sheet1!$E$5:$E$28252,"*储值*",Sheet1!$D$5:$D$28252,"&lt;&gt;储值",Sheet1!$D$5:$D$28252,"&lt;&gt;内部转款",Sheet1!$D$5:$D$28252,"&lt;&gt;内部转账",Sheet1!$E$5:$E$28252,"&lt;&gt;*调拨*")</f>
        <v>0</v>
      </c>
      <c r="W238" s="32">
        <f>SUMIFS(Sheet1!$F$5:$F$28252,Sheet1!$I$5:$I$28252,$B238,Sheet1!$L$5:$L$28252,$A238,Sheet1!$D$5:$D$28252,"效期",Sheet1!$E$5:$E$28252,"&lt;&gt;*调拨*")+SUMIFS(Sheet1!$F$5:$F$28252,Sheet1!$I$5:$I$28252,$B238,Sheet1!$L$5:$L$28252,$A238,Sheet1!$E$5:$E$28252,"*效期*",Sheet1!$D$5:$D$28252,"&lt;&gt;效期",Sheet1!$D$5:$D$28252,"&lt;&gt;内部转款",Sheet1!$D$5:$D$28252,"&lt;&gt;内部转账",Sheet1!$E$5:$E$28252,"&lt;&gt;*调拨*")</f>
        <v>0</v>
      </c>
      <c r="X238" s="32">
        <f>SUMIFS(Sheet1!$F$5:$F$28252,Sheet1!$I$5:$I$28252,$B238,Sheet1!$L$5:$L$28252,$A238,Sheet1!$D$5:$D$28252,"内部转款",Sheet1!$E$5:$E$28252,"&lt;&gt;*调拨*")+SUMIFS(Sheet1!$F$5:$F$28252,Sheet1!$I$5:$I$28252,$B238,Sheet1!$L$5:$L$28252,$A238,Sheet1!$D$5:$D$28252,"内部转账",Sheet1!$E$5:$E$28252,"&lt;&gt;*调拨*")</f>
        <v>0</v>
      </c>
      <c r="Y238" s="32">
        <f t="shared" si="16"/>
        <v>29777</v>
      </c>
      <c r="Z238" s="32">
        <f>SUMIFS(Sheet1!$F$5:$F$28252,Sheet1!$I$5:$I$28252,$B238,Sheet1!$L$5:$L$28252,$A238)</f>
        <v>99605.22</v>
      </c>
      <c r="AA238" s="32">
        <f>SUMIFS(Sheet1!$G$5:$G$28252,Sheet1!$I$5:$I$28252,$B238,Sheet1!$L$5:$L$28252,$A238,Sheet1!$D$5:$D$28252,"工资",Sheet1!$E$5:$E$28252,"&lt;&gt;*调拨*")+SUMIFS(Sheet1!$G$5:$G$28252,Sheet1!$I$5:$I$28252,$B238,Sheet1!$L$5:$L$28252,$A238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8" s="32">
        <f>SUMIFS(Sheet1!$G$5:$G$28252,Sheet1!$I$5:$I$28252,$B238,Sheet1!$L$5:$L$28252,$A238,Sheet1!$D$5:$D$28252,"水费",Sheet1!$E$5:$E$28252,"&lt;&gt;*调拨*")+SUMIFS(Sheet1!$G$5:$G$28252,Sheet1!$I$5:$I$28252,$B238,Sheet1!$L$5:$L$28252,$A238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8" s="32">
        <f>SUMIFS(Sheet1!$G$5:$G$28252,Sheet1!$I$5:$I$28252,$B238,Sheet1!$L$5:$L$28252,$A238,Sheet1!$D$5:$D$28252,"电费",Sheet1!$E$5:$E$28252,"&lt;&gt;*调拨*")+SUMIFS(Sheet1!$G$5:$G$28252,Sheet1!$I$5:$I$28252,$B238,Sheet1!$L$5:$L$28252,$A238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8" s="32">
        <f>SUMIFS(Sheet1!$G$5:$G$28252,Sheet1!$I$5:$I$28252,$B238,Sheet1!$L$5:$L$28252,$A238,Sheet1!$D$5:$D$28252,"宽带费",Sheet1!$E$5:$E$28252,"&lt;&gt;*调拨*")+SUMIFS(Sheet1!$G$5:$G$28252,Sheet1!$I$5:$I$28252,$B238,Sheet1!$L$5:$L$28252,$A238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8" s="32">
        <f>SUMIFS(Sheet1!$G$5:$G$28252,Sheet1!$I$5:$I$28252,$B238,Sheet1!$L$5:$L$28252,$A238,Sheet1!$D$5:$D$28252,"办公费",Sheet1!$E$5:$E$28252,"&lt;&gt;*调拨*")+SUMIFS(Sheet1!$G$5:$G$28252,Sheet1!$I$5:$I$28252,$B238,Sheet1!$L$5:$L$28252,$A238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8" s="32">
        <f>SUMIFS(Sheet1!$G$5:$G$28252,Sheet1!$I$5:$I$28252,$B238,Sheet1!$L$5:$L$28252,$A238,Sheet1!$D$5:$D$28252,"话费",Sheet1!$E$5:$E$28252,"&lt;&gt;*调拨*")+SUMIFS(Sheet1!$G$5:$G$28252,Sheet1!$I$5:$I$28252,$B238,Sheet1!$L$5:$L$28252,$A238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8" s="32">
        <f>SUMIFS(Sheet1!$G$5:$G$28252,Sheet1!$I$5:$I$28252,$B238,Sheet1!$L$5:$L$28252,$A238,Sheet1!$D$5:$D$28252,"房租",Sheet1!$E$5:$E$28252,"&lt;&gt;*调拨*")+SUMIFS(Sheet1!$G$5:$G$28252,Sheet1!$I$5:$I$28252,$B238,Sheet1!$L$5:$L$28252,$A238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38" s="32">
        <f>SUMIFS(Sheet1!$G$5:$G$28252,Sheet1!$I$5:$I$28252,$B238,Sheet1!$L$5:$L$28252,$A238,Sheet1!$E$5:$E$28252,"*调拨*")</f>
        <v>0</v>
      </c>
      <c r="AI238" s="32">
        <f>SUMIFS(Sheet1!$G$5:$G$28252,Sheet1!$I$5:$I$28252,$B238,Sheet1!$L$5:$L$28252,$A238,Sheet1!$D$5:$D$28252,"内部转款",Sheet1!$E$5:$E$28252,"&lt;&gt;*调拨*")+SUMIFS(Sheet1!$G$5:$G$28252,Sheet1!$I$5:$I$28252,$B238,Sheet1!$L$5:$L$28252,$A238,Sheet1!$D$5:$D$28252,"内部转账",Sheet1!$E$5:$E$28252,"&lt;&gt;*调拨*")</f>
        <v>0</v>
      </c>
      <c r="AJ238" s="32">
        <f t="shared" si="17"/>
        <v>7788.23</v>
      </c>
      <c r="AK238" s="32">
        <f>SUMIFS(Sheet1!$G$5:$G$28252,Sheet1!$I$5:$I$28252,$B238,Sheet1!$L$5:$L$28252,$A238)</f>
        <v>7788.23</v>
      </c>
      <c r="AL238" s="32">
        <f t="shared" si="18"/>
        <v>91816.99</v>
      </c>
    </row>
    <row r="239" ht="16.5" spans="1:38">
      <c r="A239" s="30">
        <v>202604</v>
      </c>
      <c r="B239" s="31" t="s">
        <v>78</v>
      </c>
      <c r="C239" s="32">
        <f>SUMIFS(Sheet1!$F$5:$F$28252,Sheet1!$I$5:$I$28252,$B239,Sheet1!$L$5:$L$28252,$A239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12126.03</v>
      </c>
      <c r="D239" s="32">
        <f>SUMIFS(Sheet1!$F$5:$F$28252,Sheet1!$I$5:$I$28252,$B239,Sheet1!$L$5:$L$28252,$A239,Sheet1!$D$5:$D$28252,"医保即时拨付",Sheet1!$E$5:$E$28252,"&lt;&gt;*调拨*")+SUMIFS(Sheet1!$F$5:$F$28252,Sheet1!$I$5:$I$28252,$B239,Sheet1!$L$5:$L$28252,$A239,Sheet1!$E$5:$E$28252,"*医保即时拨付*",Sheet1!$D$5:$D$28252,"&lt;&gt;医保即时拨付",Sheet1!$D$5:$D$28252,"&lt;&gt;内部转款",Sheet1!$D$5:$D$28252,"&lt;&gt;内部转账",Sheet1!$E$5:$E$28252,"&lt;&gt;*调拨*")</f>
        <v>6777.05</v>
      </c>
      <c r="E239" s="32">
        <f>SUMIFS(Sheet1!$F$5:$F$28252,Sheet1!$I$5:$I$28252,$B239,Sheet1!$L$5:$L$28252,$A239,Sheet1!$D$5:$D$28252,"医保",Sheet1!$E$5:$E$28252,"&lt;&gt;*调拨*",Sheet1!$E$5:$E$28252,"&lt;&gt;*医保即时拨付*")+SUMIFS(Sheet1!$F$5:$F$28252,Sheet1!$I$5:$I$28252,$B239,Sheet1!$L$5:$L$28252,$A239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5920.99</v>
      </c>
      <c r="F239" s="32">
        <f>SUMIFS(Sheet1!$F$5:$F$28252,Sheet1!$I$5:$I$28252,$B239,Sheet1!$L$5:$L$28252,$A239,Sheet1!$D$5:$D$28252,"聚合",Sheet1!$E$5:$E$28252,"&lt;&gt;*调拨*")+SUMIFS(Sheet1!$F$5:$F$28252,Sheet1!$I$5:$I$28252,$B239,Sheet1!$L$5:$L$28252,$A239,Sheet1!$E$5:$E$28252,"*聚合*",Sheet1!$D$5:$D$28252,"&lt;&gt;聚合",Sheet1!$D$5:$D$28252,"&lt;&gt;内部转款",Sheet1!$D$5:$D$28252,"&lt;&gt;内部转账",Sheet1!$E$5:$E$28252,"&lt;&gt;*调拨*")</f>
        <v>48733.18</v>
      </c>
      <c r="G239" s="32">
        <f>SUMIFS(Sheet1!$F$5:$F$28252,Sheet1!$I$5:$I$28252,$B239,Sheet1!$L$5:$L$28252,$A239,Sheet1!$D$5:$D$28252,"24小时微信",Sheet1!$E$5:$E$28252,"&lt;&gt;*调拨*")+SUMIFS(Sheet1!$F$5:$F$28252,Sheet1!$I$5:$I$28252,$B239,Sheet1!$L$5:$L$28252,$A239,Sheet1!$E$5:$E$28252,"*24小时微信*",Sheet1!$D$5:$D$28252,"&lt;&gt;24小时微信",Sheet1!$D$5:$D$28252,"&lt;&gt;内部转款",Sheet1!$D$5:$D$28252,"&lt;&gt;内部转账",Sheet1!$E$5:$E$28252,"&lt;&gt;*调拨*")</f>
        <v>0</v>
      </c>
      <c r="H239" s="32">
        <f>SUMIFS(Sheet1!$F$5:$F$28252,Sheet1!$I$5:$I$28252,$B239,Sheet1!$L$5:$L$28252,$A239,Sheet1!$D$5:$D$28252,"美团",Sheet1!$E$5:$E$28252,"&lt;&gt;*调拨*")+SUMIFS(Sheet1!$F$5:$F$28252,Sheet1!$I$5:$I$28252,$B239,Sheet1!$L$5:$L$28252,$A239,Sheet1!$E$5:$E$28252,"*美团*",Sheet1!$D$5:$D$28252,"&lt;&gt;美团",Sheet1!$D$5:$D$28252,"&lt;&gt;内部转款",Sheet1!$D$5:$D$28252,"&lt;&gt;内部转账",Sheet1!$E$5:$E$28252,"&lt;&gt;*调拨*")</f>
        <v>0</v>
      </c>
      <c r="I239" s="32">
        <f>SUMIFS(Sheet1!$F$5:$F$28252,Sheet1!$I$5:$I$28252,$B239,Sheet1!$L$5:$L$28252,$A239,Sheet1!$D$5:$D$28252,"饿了么",Sheet1!$E$5:$E$28252,"&lt;&gt;*调拨*")+SUMIFS(Sheet1!$F$5:$F$28252,Sheet1!$I$5:$I$28252,$B239,Sheet1!$L$5:$L$28252,$A239,Sheet1!$E$5:$E$28252,"*饿了么*",Sheet1!$D$5:$D$28252,"&lt;&gt;饿了么",Sheet1!$D$5:$D$28252,"&lt;&gt;内部转款",Sheet1!$D$5:$D$28252,"&lt;&gt;内部转账",Sheet1!$E$5:$E$28252,"&lt;&gt;*调拨*")</f>
        <v>0</v>
      </c>
      <c r="J239" s="32">
        <f>SUMIFS(Sheet1!$F$5:$F$28252,Sheet1!$I$5:$I$28252,$B239,Sheet1!$L$5:$L$28252,$A239,Sheet1!$D$5:$D$28252,"健E卡",Sheet1!$E$5:$E$28252,"&lt;&gt;*调拨*")+SUMIFS(Sheet1!$F$5:$F$28252,Sheet1!$I$5:$I$28252,$B239,Sheet1!$L$5:$L$28252,$A239,Sheet1!$E$5:$E$28252,"*健E卡*",Sheet1!$D$5:$D$28252,"&lt;&gt;健E卡",Sheet1!$D$5:$D$28252,"&lt;&gt;内部转款",Sheet1!$D$5:$D$28252,"&lt;&gt;内部转账",Sheet1!$E$5:$E$28252,"&lt;&gt;*调拨*")</f>
        <v>0</v>
      </c>
      <c r="K239" s="32">
        <f>SUMIFS(Sheet1!$F$5:$F$28252,Sheet1!$I$5:$I$28252,$B239,Sheet1!$L$5:$L$28252,$A239,Sheet1!$D$5:$D$28252,"抖音",Sheet1!$E$5:$E$28252,"&lt;&gt;*调拨*")+SUMIFS(Sheet1!$F$5:$F$28252,Sheet1!$I$5:$I$28252,$B239,Sheet1!$L$5:$L$28252,$A239,Sheet1!$E$5:$E$28252,"*抖音*",Sheet1!$D$5:$D$28252,"&lt;&gt;抖音",Sheet1!$D$5:$D$28252,"&lt;&gt;内部转款",Sheet1!$D$5:$D$28252,"&lt;&gt;内部转账",Sheet1!$E$5:$E$28252,"&lt;&gt;*调拨*")</f>
        <v>0</v>
      </c>
      <c r="L239" s="32">
        <f>SUMIFS(Sheet1!$F$5:$F$28252,Sheet1!$I$5:$I$28252,$B239,Sheet1!$L$5:$L$28252,$A239,Sheet1!$D$5:$D$28252,"医卡通",Sheet1!$E$5:$E$28252,"&lt;&gt;*调拨*")+SUMIFS(Sheet1!$F$5:$F$28252,Sheet1!$I$5:$I$28252,$B239,Sheet1!$L$5:$L$28252,$A239,Sheet1!$E$5:$E$28252,"*医卡通*",Sheet1!$D$5:$D$28252,"&lt;&gt;医卡通",Sheet1!$D$5:$D$28252,"&lt;&gt;内部转款",Sheet1!$D$5:$D$28252,"&lt;&gt;内部转账",Sheet1!$E$5:$E$28252,"&lt;&gt;*调拨*")</f>
        <v>0</v>
      </c>
      <c r="M239" s="32">
        <f>SUMIFS(Sheet1!$F$5:$F$28252,Sheet1!$I$5:$I$28252,$B239,Sheet1!$L$5:$L$28252,$A239,Sheet1!$D$5:$D$28252,"企健网",Sheet1!$E$5:$E$28252,"&lt;&gt;*调拨*")+SUMIFS(Sheet1!$F$5:$F$28252,Sheet1!$I$5:$I$28252,$B239,Sheet1!$L$5:$L$28252,$A239,Sheet1!$E$5:$E$28252,"*企健网*",Sheet1!$D$5:$D$28252,"&lt;&gt;企健网",Sheet1!$D$5:$D$28252,"&lt;&gt;内部转款",Sheet1!$D$5:$D$28252,"&lt;&gt;内部转账",Sheet1!$E$5:$E$28252,"&lt;&gt;*调拨*")</f>
        <v>0</v>
      </c>
      <c r="N239" s="32">
        <f>SUMIFS(Sheet1!$F$5:$F$28252,Sheet1!$I$5:$I$28252,$B239,Sheet1!$L$5:$L$28252,$A239,Sheet1!$D$5:$D$28252,"银联",Sheet1!$E$5:$E$28252,"&lt;&gt;*调拨*")+SUMIFS(Sheet1!$F$5:$F$28252,Sheet1!$I$5:$I$28252,$B239,Sheet1!$L$5:$L$28252,$A239,Sheet1!$E$5:$E$28252,"*银联*",Sheet1!$D$5:$D$28252,"&lt;&gt;银联",Sheet1!$D$5:$D$28252,"&lt;&gt;内部转款",Sheet1!$D$5:$D$28252,"&lt;&gt;内部转账",Sheet1!$E$5:$E$28252,"&lt;&gt;*调拨*")</f>
        <v>0</v>
      </c>
      <c r="O239" s="32">
        <f>SUMIFS(Sheet1!$F$5:$F$28252,Sheet1!$I$5:$I$28252,$B239,Sheet1!$L$5:$L$28252,$A239,Sheet1!$D$5:$D$28252,"京东",Sheet1!$E$5:$E$28252,"&lt;&gt;*调拨*")+SUMIFS(Sheet1!$F$5:$F$28252,Sheet1!$I$5:$I$28252,$B239,Sheet1!$L$5:$L$28252,$A239,Sheet1!$E$5:$E$28252,"*京东*",Sheet1!$D$5:$D$28252,"&lt;&gt;京东",Sheet1!$D$5:$D$28252,"&lt;&gt;内部转款",Sheet1!$D$5:$D$28252,"&lt;&gt;内部转账",Sheet1!$E$5:$E$28252,"&lt;&gt;*调拨*")</f>
        <v>0</v>
      </c>
      <c r="P239" s="32">
        <f>SUMIFS(Sheet1!$F$5:$F$28252,Sheet1!$I$5:$I$28252,$B239,Sheet1!$L$5:$L$28252,$A239,Sheet1!$D$5:$D$28252,"药机微信",Sheet1!$E$5:$E$28252,"&lt;&gt;*调拨*")+SUMIFS(Sheet1!$F$5:$F$28252,Sheet1!$I$5:$I$28252,$B239,Sheet1!$L$5:$L$28252,$A239,Sheet1!$E$5:$E$28252,"*药机微信*",Sheet1!$D$5:$D$28252,"&lt;&gt;药机微信",Sheet1!$D$5:$D$28252,"&lt;&gt;内部转款",Sheet1!$D$5:$D$28252,"&lt;&gt;内部转账",Sheet1!$E$5:$E$28252,"&lt;&gt;*调拨*")</f>
        <v>0</v>
      </c>
      <c r="Q239" s="32">
        <f>SUMIFS(Sheet1!$F$5:$F$28252,Sheet1!$I$5:$I$28252,$B239,Sheet1!$L$5:$L$28252,$A239,Sheet1!$D$5:$D$28252,"亲情卡",Sheet1!$E$5:$E$28252,"&lt;&gt;*调拨*")+SUMIFS(Sheet1!$F$5:$F$28252,Sheet1!$I$5:$I$28252,$B239,Sheet1!$L$5:$L$28252,$A239,Sheet1!$E$5:$E$28252,"*亲情卡*",Sheet1!$D$5:$D$28252,"&lt;&gt;亲情卡",Sheet1!$D$5:$D$28252,"&lt;&gt;内部转款",Sheet1!$D$5:$D$28252,"&lt;&gt;内部转账",Sheet1!$E$5:$E$28252,"&lt;&gt;*调拨*")</f>
        <v>0</v>
      </c>
      <c r="R239" s="32">
        <f>SUMIFS(Sheet1!$F$5:$F$28252,Sheet1!$I$5:$I$28252,$B239,Sheet1!$L$5:$L$28252,$A239,Sheet1!$D$5:$D$28252,"优惠券",Sheet1!$E$5:$E$28252,"&lt;&gt;*调拨*")+SUMIFS(Sheet1!$F$5:$F$28252,Sheet1!$I$5:$I$28252,$B239,Sheet1!$L$5:$L$28252,$A239,Sheet1!$E$5:$E$28252,"*优惠券*",Sheet1!$D$5:$D$28252,"&lt;&gt;优惠券",Sheet1!$D$5:$D$28252,"&lt;&gt;内部转款",Sheet1!$D$5:$D$28252,"&lt;&gt;内部转账",Sheet1!$E$5:$E$28252,"&lt;&gt;*调拨*")</f>
        <v>0</v>
      </c>
      <c r="S239" s="32">
        <f>SUMIFS(Sheet1!$F$5:$F$28252,Sheet1!$I$5:$I$28252,$B239,Sheet1!$L$5:$L$28252,$A239,Sheet1!$D$5:$D$28252,"代金券",Sheet1!$E$5:$E$28252,"&lt;&gt;*调拨*")+SUMIFS(Sheet1!$F$5:$F$28252,Sheet1!$I$5:$I$28252,$B239,Sheet1!$L$5:$L$28252,$A239,Sheet1!$E$5:$E$28252,"*代金券*",Sheet1!$D$5:$D$28252,"&lt;&gt;代金券",Sheet1!$D$5:$D$28252,"&lt;&gt;内部转款",Sheet1!$D$5:$D$28252,"&lt;&gt;内部转账",Sheet1!$E$5:$E$28252,"&lt;&gt;*调拨*")</f>
        <v>0</v>
      </c>
      <c r="T239" s="32">
        <f>SUMIFS(Sheet1!$F$5:$F$28252,Sheet1!$I$5:$I$28252,$B239,Sheet1!$L$5:$L$28252,$A239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239,Sheet1!$L$5:$L$28252,$A239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239,Sheet1!$L$5:$L$28252,$A239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239,Sheet1!$L$5:$L$28252,$A239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39" s="32">
        <f>SUMIFS(Sheet1!$F$5:$F$28252,Sheet1!$I$5:$I$28252,$B239,Sheet1!$L$5:$L$28252,$A239,Sheet1!$E$5:$E$28252,"*调拨*")</f>
        <v>0</v>
      </c>
      <c r="V239" s="32">
        <f>SUMIFS(Sheet1!$F$5:$F$28252,Sheet1!$I$5:$I$28252,$B239,Sheet1!$L$5:$L$28252,$A239,Sheet1!$D$5:$D$28252,"储值",Sheet1!$E$5:$E$28252,"&lt;&gt;*调拨*")+SUMIFS(Sheet1!$F$5:$F$28252,Sheet1!$I$5:$I$28252,$B239,Sheet1!$L$5:$L$28252,$A239,Sheet1!$E$5:$E$28252,"*储值*",Sheet1!$D$5:$D$28252,"&lt;&gt;储值",Sheet1!$D$5:$D$28252,"&lt;&gt;内部转款",Sheet1!$D$5:$D$28252,"&lt;&gt;内部转账",Sheet1!$E$5:$E$28252,"&lt;&gt;*调拨*")</f>
        <v>0</v>
      </c>
      <c r="W239" s="32">
        <f>SUMIFS(Sheet1!$F$5:$F$28252,Sheet1!$I$5:$I$28252,$B239,Sheet1!$L$5:$L$28252,$A239,Sheet1!$D$5:$D$28252,"效期",Sheet1!$E$5:$E$28252,"&lt;&gt;*调拨*")+SUMIFS(Sheet1!$F$5:$F$28252,Sheet1!$I$5:$I$28252,$B239,Sheet1!$L$5:$L$28252,$A239,Sheet1!$E$5:$E$28252,"*效期*",Sheet1!$D$5:$D$28252,"&lt;&gt;效期",Sheet1!$D$5:$D$28252,"&lt;&gt;内部转款",Sheet1!$D$5:$D$28252,"&lt;&gt;内部转账",Sheet1!$E$5:$E$28252,"&lt;&gt;*调拨*")</f>
        <v>0</v>
      </c>
      <c r="X239" s="32">
        <f>SUMIFS(Sheet1!$F$5:$F$28252,Sheet1!$I$5:$I$28252,$B239,Sheet1!$L$5:$L$28252,$A239,Sheet1!$D$5:$D$28252,"内部转款",Sheet1!$E$5:$E$28252,"&lt;&gt;*调拨*")+SUMIFS(Sheet1!$F$5:$F$28252,Sheet1!$I$5:$I$28252,$B239,Sheet1!$L$5:$L$28252,$A239,Sheet1!$D$5:$D$28252,"内部转账",Sheet1!$E$5:$E$28252,"&lt;&gt;*调拨*")</f>
        <v>0</v>
      </c>
      <c r="Y239" s="32">
        <f t="shared" si="16"/>
        <v>0</v>
      </c>
      <c r="Z239" s="32">
        <f>SUMIFS(Sheet1!$F$5:$F$28252,Sheet1!$I$5:$I$28252,$B239,Sheet1!$L$5:$L$28252,$A239)</f>
        <v>73557.25</v>
      </c>
      <c r="AA239" s="32">
        <f>SUMIFS(Sheet1!$G$5:$G$28252,Sheet1!$I$5:$I$28252,$B239,Sheet1!$L$5:$L$28252,$A239,Sheet1!$D$5:$D$28252,"工资",Sheet1!$E$5:$E$28252,"&lt;&gt;*调拨*")+SUMIFS(Sheet1!$G$5:$G$28252,Sheet1!$I$5:$I$28252,$B239,Sheet1!$L$5:$L$28252,$A239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39" s="32">
        <f>SUMIFS(Sheet1!$G$5:$G$28252,Sheet1!$I$5:$I$28252,$B239,Sheet1!$L$5:$L$28252,$A239,Sheet1!$D$5:$D$28252,"水费",Sheet1!$E$5:$E$28252,"&lt;&gt;*调拨*")+SUMIFS(Sheet1!$G$5:$G$28252,Sheet1!$I$5:$I$28252,$B239,Sheet1!$L$5:$L$28252,$A239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39" s="32">
        <f>SUMIFS(Sheet1!$G$5:$G$28252,Sheet1!$I$5:$I$28252,$B239,Sheet1!$L$5:$L$28252,$A239,Sheet1!$D$5:$D$28252,"电费",Sheet1!$E$5:$E$28252,"&lt;&gt;*调拨*")+SUMIFS(Sheet1!$G$5:$G$28252,Sheet1!$I$5:$I$28252,$B239,Sheet1!$L$5:$L$28252,$A239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39" s="32">
        <f>SUMIFS(Sheet1!$G$5:$G$28252,Sheet1!$I$5:$I$28252,$B239,Sheet1!$L$5:$L$28252,$A239,Sheet1!$D$5:$D$28252,"宽带费",Sheet1!$E$5:$E$28252,"&lt;&gt;*调拨*")+SUMIFS(Sheet1!$G$5:$G$28252,Sheet1!$I$5:$I$28252,$B239,Sheet1!$L$5:$L$28252,$A239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39" s="32">
        <f>SUMIFS(Sheet1!$G$5:$G$28252,Sheet1!$I$5:$I$28252,$B239,Sheet1!$L$5:$L$28252,$A239,Sheet1!$D$5:$D$28252,"办公费",Sheet1!$E$5:$E$28252,"&lt;&gt;*调拨*")+SUMIFS(Sheet1!$G$5:$G$28252,Sheet1!$I$5:$I$28252,$B239,Sheet1!$L$5:$L$28252,$A239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39" s="32">
        <f>SUMIFS(Sheet1!$G$5:$G$28252,Sheet1!$I$5:$I$28252,$B239,Sheet1!$L$5:$L$28252,$A239,Sheet1!$D$5:$D$28252,"话费",Sheet1!$E$5:$E$28252,"&lt;&gt;*调拨*")+SUMIFS(Sheet1!$G$5:$G$28252,Sheet1!$I$5:$I$28252,$B239,Sheet1!$L$5:$L$28252,$A239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39" s="32">
        <f>SUMIFS(Sheet1!$G$5:$G$28252,Sheet1!$I$5:$I$28252,$B239,Sheet1!$L$5:$L$28252,$A239,Sheet1!$D$5:$D$28252,"房租",Sheet1!$E$5:$E$28252,"&lt;&gt;*调拨*")+SUMIFS(Sheet1!$G$5:$G$28252,Sheet1!$I$5:$I$28252,$B239,Sheet1!$L$5:$L$28252,$A239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39" s="32">
        <f>SUMIFS(Sheet1!$G$5:$G$28252,Sheet1!$I$5:$I$28252,$B239,Sheet1!$L$5:$L$28252,$A239,Sheet1!$E$5:$E$28252,"*调拨*")</f>
        <v>0</v>
      </c>
      <c r="AI239" s="32">
        <f>SUMIFS(Sheet1!$G$5:$G$28252,Sheet1!$I$5:$I$28252,$B239,Sheet1!$L$5:$L$28252,$A239,Sheet1!$D$5:$D$28252,"内部转款",Sheet1!$E$5:$E$28252,"&lt;&gt;*调拨*")+SUMIFS(Sheet1!$G$5:$G$28252,Sheet1!$I$5:$I$28252,$B239,Sheet1!$L$5:$L$28252,$A239,Sheet1!$D$5:$D$28252,"内部转账",Sheet1!$E$5:$E$28252,"&lt;&gt;*调拨*")</f>
        <v>0</v>
      </c>
      <c r="AJ239" s="32">
        <f t="shared" si="17"/>
        <v>5737.36</v>
      </c>
      <c r="AK239" s="32">
        <f>SUMIFS(Sheet1!$G$5:$G$28252,Sheet1!$I$5:$I$28252,$B239,Sheet1!$L$5:$L$28252,$A239)</f>
        <v>5737.36</v>
      </c>
      <c r="AL239" s="32">
        <f t="shared" si="18"/>
        <v>67819.89</v>
      </c>
    </row>
    <row r="240" ht="16.5" spans="1:38">
      <c r="A240" s="30">
        <v>202604</v>
      </c>
      <c r="B240" s="31" t="s">
        <v>35</v>
      </c>
      <c r="C240" s="32">
        <f>SUMIFS(Sheet1!$F$5:$F$28252,Sheet1!$I$5:$I$28252,$B240,Sheet1!$L$5:$L$28252,$A240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5352.46</v>
      </c>
      <c r="D240" s="32">
        <f>SUMIFS(Sheet1!$F$5:$F$28252,Sheet1!$I$5:$I$28252,$B240,Sheet1!$L$5:$L$28252,$A240,Sheet1!$D$5:$D$28252,"医保即时拨付",Sheet1!$E$5:$E$28252,"&lt;&gt;*调拨*")+SUMIFS(Sheet1!$F$5:$F$28252,Sheet1!$I$5:$I$28252,$B240,Sheet1!$L$5:$L$28252,$A240,Sheet1!$E$5:$E$28252,"*医保即时拨付*",Sheet1!$D$5:$D$28252,"&lt;&gt;医保即时拨付",Sheet1!$D$5:$D$28252,"&lt;&gt;内部转款",Sheet1!$D$5:$D$28252,"&lt;&gt;内部转账",Sheet1!$E$5:$E$28252,"&lt;&gt;*调拨*")</f>
        <v>5306.53</v>
      </c>
      <c r="E240" s="32">
        <f>SUMIFS(Sheet1!$F$5:$F$28252,Sheet1!$I$5:$I$28252,$B240,Sheet1!$L$5:$L$28252,$A240,Sheet1!$D$5:$D$28252,"医保",Sheet1!$E$5:$E$28252,"&lt;&gt;*调拨*",Sheet1!$E$5:$E$28252,"&lt;&gt;*医保即时拨付*")+SUMIFS(Sheet1!$F$5:$F$28252,Sheet1!$I$5:$I$28252,$B240,Sheet1!$L$5:$L$28252,$A240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4263.76</v>
      </c>
      <c r="F240" s="32">
        <f>SUMIFS(Sheet1!$F$5:$F$28252,Sheet1!$I$5:$I$28252,$B240,Sheet1!$L$5:$L$28252,$A240,Sheet1!$D$5:$D$28252,"聚合",Sheet1!$E$5:$E$28252,"&lt;&gt;*调拨*")+SUMIFS(Sheet1!$F$5:$F$28252,Sheet1!$I$5:$I$28252,$B240,Sheet1!$L$5:$L$28252,$A240,Sheet1!$E$5:$E$28252,"*聚合*",Sheet1!$D$5:$D$28252,"&lt;&gt;聚合",Sheet1!$D$5:$D$28252,"&lt;&gt;内部转款",Sheet1!$D$5:$D$28252,"&lt;&gt;内部转账",Sheet1!$E$5:$E$28252,"&lt;&gt;*调拨*")</f>
        <v>25522.54</v>
      </c>
      <c r="G240" s="32">
        <f>SUMIFS(Sheet1!$F$5:$F$28252,Sheet1!$I$5:$I$28252,$B240,Sheet1!$L$5:$L$28252,$A240,Sheet1!$D$5:$D$28252,"24小时微信",Sheet1!$E$5:$E$28252,"&lt;&gt;*调拨*")+SUMIFS(Sheet1!$F$5:$F$28252,Sheet1!$I$5:$I$28252,$B240,Sheet1!$L$5:$L$28252,$A240,Sheet1!$E$5:$E$28252,"*24小时微信*",Sheet1!$D$5:$D$28252,"&lt;&gt;24小时微信",Sheet1!$D$5:$D$28252,"&lt;&gt;内部转款",Sheet1!$D$5:$D$28252,"&lt;&gt;内部转账",Sheet1!$E$5:$E$28252,"&lt;&gt;*调拨*")</f>
        <v>0</v>
      </c>
      <c r="H240" s="32">
        <f>SUMIFS(Sheet1!$F$5:$F$28252,Sheet1!$I$5:$I$28252,$B240,Sheet1!$L$5:$L$28252,$A240,Sheet1!$D$5:$D$28252,"美团",Sheet1!$E$5:$E$28252,"&lt;&gt;*调拨*")+SUMIFS(Sheet1!$F$5:$F$28252,Sheet1!$I$5:$I$28252,$B240,Sheet1!$L$5:$L$28252,$A240,Sheet1!$E$5:$E$28252,"*美团*",Sheet1!$D$5:$D$28252,"&lt;&gt;美团",Sheet1!$D$5:$D$28252,"&lt;&gt;内部转款",Sheet1!$D$5:$D$28252,"&lt;&gt;内部转账",Sheet1!$E$5:$E$28252,"&lt;&gt;*调拨*")</f>
        <v>36.3</v>
      </c>
      <c r="I240" s="32">
        <f>SUMIFS(Sheet1!$F$5:$F$28252,Sheet1!$I$5:$I$28252,$B240,Sheet1!$L$5:$L$28252,$A240,Sheet1!$D$5:$D$28252,"饿了么",Sheet1!$E$5:$E$28252,"&lt;&gt;*调拨*")+SUMIFS(Sheet1!$F$5:$F$28252,Sheet1!$I$5:$I$28252,$B240,Sheet1!$L$5:$L$28252,$A240,Sheet1!$E$5:$E$28252,"*饿了么*",Sheet1!$D$5:$D$28252,"&lt;&gt;饿了么",Sheet1!$D$5:$D$28252,"&lt;&gt;内部转款",Sheet1!$D$5:$D$28252,"&lt;&gt;内部转账",Sheet1!$E$5:$E$28252,"&lt;&gt;*调拨*")</f>
        <v>73.94</v>
      </c>
      <c r="J240" s="32">
        <f>SUMIFS(Sheet1!$F$5:$F$28252,Sheet1!$I$5:$I$28252,$B240,Sheet1!$L$5:$L$28252,$A240,Sheet1!$D$5:$D$28252,"健E卡",Sheet1!$E$5:$E$28252,"&lt;&gt;*调拨*")+SUMIFS(Sheet1!$F$5:$F$28252,Sheet1!$I$5:$I$28252,$B240,Sheet1!$L$5:$L$28252,$A240,Sheet1!$E$5:$E$28252,"*健E卡*",Sheet1!$D$5:$D$28252,"&lt;&gt;健E卡",Sheet1!$D$5:$D$28252,"&lt;&gt;内部转款",Sheet1!$D$5:$D$28252,"&lt;&gt;内部转账",Sheet1!$E$5:$E$28252,"&lt;&gt;*调拨*")</f>
        <v>0</v>
      </c>
      <c r="K240" s="32">
        <f>SUMIFS(Sheet1!$F$5:$F$28252,Sheet1!$I$5:$I$28252,$B240,Sheet1!$L$5:$L$28252,$A240,Sheet1!$D$5:$D$28252,"抖音",Sheet1!$E$5:$E$28252,"&lt;&gt;*调拨*")+SUMIFS(Sheet1!$F$5:$F$28252,Sheet1!$I$5:$I$28252,$B240,Sheet1!$L$5:$L$28252,$A240,Sheet1!$E$5:$E$28252,"*抖音*",Sheet1!$D$5:$D$28252,"&lt;&gt;抖音",Sheet1!$D$5:$D$28252,"&lt;&gt;内部转款",Sheet1!$D$5:$D$28252,"&lt;&gt;内部转账",Sheet1!$E$5:$E$28252,"&lt;&gt;*调拨*")</f>
        <v>0</v>
      </c>
      <c r="L240" s="32">
        <f>SUMIFS(Sheet1!$F$5:$F$28252,Sheet1!$I$5:$I$28252,$B240,Sheet1!$L$5:$L$28252,$A240,Sheet1!$D$5:$D$28252,"医卡通",Sheet1!$E$5:$E$28252,"&lt;&gt;*调拨*")+SUMIFS(Sheet1!$F$5:$F$28252,Sheet1!$I$5:$I$28252,$B240,Sheet1!$L$5:$L$28252,$A240,Sheet1!$E$5:$E$28252,"*医卡通*",Sheet1!$D$5:$D$28252,"&lt;&gt;医卡通",Sheet1!$D$5:$D$28252,"&lt;&gt;内部转款",Sheet1!$D$5:$D$28252,"&lt;&gt;内部转账",Sheet1!$E$5:$E$28252,"&lt;&gt;*调拨*")</f>
        <v>0</v>
      </c>
      <c r="M240" s="32">
        <f>SUMIFS(Sheet1!$F$5:$F$28252,Sheet1!$I$5:$I$28252,$B240,Sheet1!$L$5:$L$28252,$A240,Sheet1!$D$5:$D$28252,"企健网",Sheet1!$E$5:$E$28252,"&lt;&gt;*调拨*")+SUMIFS(Sheet1!$F$5:$F$28252,Sheet1!$I$5:$I$28252,$B240,Sheet1!$L$5:$L$28252,$A240,Sheet1!$E$5:$E$28252,"*企健网*",Sheet1!$D$5:$D$28252,"&lt;&gt;企健网",Sheet1!$D$5:$D$28252,"&lt;&gt;内部转款",Sheet1!$D$5:$D$28252,"&lt;&gt;内部转账",Sheet1!$E$5:$E$28252,"&lt;&gt;*调拨*")</f>
        <v>0</v>
      </c>
      <c r="N240" s="32">
        <f>SUMIFS(Sheet1!$F$5:$F$28252,Sheet1!$I$5:$I$28252,$B240,Sheet1!$L$5:$L$28252,$A240,Sheet1!$D$5:$D$28252,"银联",Sheet1!$E$5:$E$28252,"&lt;&gt;*调拨*")+SUMIFS(Sheet1!$F$5:$F$28252,Sheet1!$I$5:$I$28252,$B240,Sheet1!$L$5:$L$28252,$A240,Sheet1!$E$5:$E$28252,"*银联*",Sheet1!$D$5:$D$28252,"&lt;&gt;银联",Sheet1!$D$5:$D$28252,"&lt;&gt;内部转款",Sheet1!$D$5:$D$28252,"&lt;&gt;内部转账",Sheet1!$E$5:$E$28252,"&lt;&gt;*调拨*")</f>
        <v>0</v>
      </c>
      <c r="O240" s="32">
        <f>SUMIFS(Sheet1!$F$5:$F$28252,Sheet1!$I$5:$I$28252,$B240,Sheet1!$L$5:$L$28252,$A240,Sheet1!$D$5:$D$28252,"京东",Sheet1!$E$5:$E$28252,"&lt;&gt;*调拨*")+SUMIFS(Sheet1!$F$5:$F$28252,Sheet1!$I$5:$I$28252,$B240,Sheet1!$L$5:$L$28252,$A240,Sheet1!$E$5:$E$28252,"*京东*",Sheet1!$D$5:$D$28252,"&lt;&gt;京东",Sheet1!$D$5:$D$28252,"&lt;&gt;内部转款",Sheet1!$D$5:$D$28252,"&lt;&gt;内部转账",Sheet1!$E$5:$E$28252,"&lt;&gt;*调拨*")</f>
        <v>0</v>
      </c>
      <c r="P240" s="32">
        <f>SUMIFS(Sheet1!$F$5:$F$28252,Sheet1!$I$5:$I$28252,$B240,Sheet1!$L$5:$L$28252,$A240,Sheet1!$D$5:$D$28252,"药机微信",Sheet1!$E$5:$E$28252,"&lt;&gt;*调拨*")+SUMIFS(Sheet1!$F$5:$F$28252,Sheet1!$I$5:$I$28252,$B240,Sheet1!$L$5:$L$28252,$A240,Sheet1!$E$5:$E$28252,"*药机微信*",Sheet1!$D$5:$D$28252,"&lt;&gt;药机微信",Sheet1!$D$5:$D$28252,"&lt;&gt;内部转款",Sheet1!$D$5:$D$28252,"&lt;&gt;内部转账",Sheet1!$E$5:$E$28252,"&lt;&gt;*调拨*")</f>
        <v>0</v>
      </c>
      <c r="Q240" s="32">
        <f>SUMIFS(Sheet1!$F$5:$F$28252,Sheet1!$I$5:$I$28252,$B240,Sheet1!$L$5:$L$28252,$A240,Sheet1!$D$5:$D$28252,"亲情卡",Sheet1!$E$5:$E$28252,"&lt;&gt;*调拨*")+SUMIFS(Sheet1!$F$5:$F$28252,Sheet1!$I$5:$I$28252,$B240,Sheet1!$L$5:$L$28252,$A240,Sheet1!$E$5:$E$28252,"*亲情卡*",Sheet1!$D$5:$D$28252,"&lt;&gt;亲情卡",Sheet1!$D$5:$D$28252,"&lt;&gt;内部转款",Sheet1!$D$5:$D$28252,"&lt;&gt;内部转账",Sheet1!$E$5:$E$28252,"&lt;&gt;*调拨*")</f>
        <v>0</v>
      </c>
      <c r="R240" s="32">
        <f>SUMIFS(Sheet1!$F$5:$F$28252,Sheet1!$I$5:$I$28252,$B240,Sheet1!$L$5:$L$28252,$A240,Sheet1!$D$5:$D$28252,"优惠券",Sheet1!$E$5:$E$28252,"&lt;&gt;*调拨*")+SUMIFS(Sheet1!$F$5:$F$28252,Sheet1!$I$5:$I$28252,$B240,Sheet1!$L$5:$L$28252,$A240,Sheet1!$E$5:$E$28252,"*优惠券*",Sheet1!$D$5:$D$28252,"&lt;&gt;优惠券",Sheet1!$D$5:$D$28252,"&lt;&gt;内部转款",Sheet1!$D$5:$D$28252,"&lt;&gt;内部转账",Sheet1!$E$5:$E$28252,"&lt;&gt;*调拨*")</f>
        <v>0</v>
      </c>
      <c r="S240" s="32">
        <f>SUMIFS(Sheet1!$F$5:$F$28252,Sheet1!$I$5:$I$28252,$B240,Sheet1!$L$5:$L$28252,$A240,Sheet1!$D$5:$D$28252,"代金券",Sheet1!$E$5:$E$28252,"&lt;&gt;*调拨*")+SUMIFS(Sheet1!$F$5:$F$28252,Sheet1!$I$5:$I$28252,$B240,Sheet1!$L$5:$L$28252,$A240,Sheet1!$E$5:$E$28252,"*代金券*",Sheet1!$D$5:$D$28252,"&lt;&gt;代金券",Sheet1!$D$5:$D$28252,"&lt;&gt;内部转款",Sheet1!$D$5:$D$28252,"&lt;&gt;内部转账",Sheet1!$E$5:$E$28252,"&lt;&gt;*调拨*")</f>
        <v>0</v>
      </c>
      <c r="T240" s="32">
        <f>SUMIFS(Sheet1!$F$5:$F$28252,Sheet1!$I$5:$I$28252,$B240,Sheet1!$L$5:$L$28252,$A240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240,Sheet1!$L$5:$L$28252,$A240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240,Sheet1!$L$5:$L$28252,$A240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240,Sheet1!$L$5:$L$28252,$A240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0" s="32">
        <f>SUMIFS(Sheet1!$F$5:$F$28252,Sheet1!$I$5:$I$28252,$B240,Sheet1!$L$5:$L$28252,$A240,Sheet1!$E$5:$E$28252,"*调拨*")</f>
        <v>0</v>
      </c>
      <c r="V240" s="32">
        <f>SUMIFS(Sheet1!$F$5:$F$28252,Sheet1!$I$5:$I$28252,$B240,Sheet1!$L$5:$L$28252,$A240,Sheet1!$D$5:$D$28252,"储值",Sheet1!$E$5:$E$28252,"&lt;&gt;*调拨*")+SUMIFS(Sheet1!$F$5:$F$28252,Sheet1!$I$5:$I$28252,$B240,Sheet1!$L$5:$L$28252,$A240,Sheet1!$E$5:$E$28252,"*储值*",Sheet1!$D$5:$D$28252,"&lt;&gt;储值",Sheet1!$D$5:$D$28252,"&lt;&gt;内部转款",Sheet1!$D$5:$D$28252,"&lt;&gt;内部转账",Sheet1!$E$5:$E$28252,"&lt;&gt;*调拨*")</f>
        <v>0</v>
      </c>
      <c r="W240" s="32">
        <f>SUMIFS(Sheet1!$F$5:$F$28252,Sheet1!$I$5:$I$28252,$B240,Sheet1!$L$5:$L$28252,$A240,Sheet1!$D$5:$D$28252,"效期",Sheet1!$E$5:$E$28252,"&lt;&gt;*调拨*")+SUMIFS(Sheet1!$F$5:$F$28252,Sheet1!$I$5:$I$28252,$B240,Sheet1!$L$5:$L$28252,$A240,Sheet1!$E$5:$E$28252,"*效期*",Sheet1!$D$5:$D$28252,"&lt;&gt;效期",Sheet1!$D$5:$D$28252,"&lt;&gt;内部转款",Sheet1!$D$5:$D$28252,"&lt;&gt;内部转账",Sheet1!$E$5:$E$28252,"&lt;&gt;*调拨*")</f>
        <v>0</v>
      </c>
      <c r="X240" s="32">
        <f>SUMIFS(Sheet1!$F$5:$F$28252,Sheet1!$I$5:$I$28252,$B240,Sheet1!$L$5:$L$28252,$A240,Sheet1!$D$5:$D$28252,"内部转款",Sheet1!$E$5:$E$28252,"&lt;&gt;*调拨*")+SUMIFS(Sheet1!$F$5:$F$28252,Sheet1!$I$5:$I$28252,$B240,Sheet1!$L$5:$L$28252,$A240,Sheet1!$D$5:$D$28252,"内部转账",Sheet1!$E$5:$E$28252,"&lt;&gt;*调拨*")</f>
        <v>0</v>
      </c>
      <c r="Y240" s="32">
        <f t="shared" si="16"/>
        <v>0</v>
      </c>
      <c r="Z240" s="32">
        <f>SUMIFS(Sheet1!$F$5:$F$28252,Sheet1!$I$5:$I$28252,$B240,Sheet1!$L$5:$L$28252,$A240)</f>
        <v>40555.53</v>
      </c>
      <c r="AA240" s="32">
        <f>SUMIFS(Sheet1!$G$5:$G$28252,Sheet1!$I$5:$I$28252,$B240,Sheet1!$L$5:$L$28252,$A240,Sheet1!$D$5:$D$28252,"工资",Sheet1!$E$5:$E$28252,"&lt;&gt;*调拨*")+SUMIFS(Sheet1!$G$5:$G$28252,Sheet1!$I$5:$I$28252,$B240,Sheet1!$L$5:$L$28252,$A240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0" s="32">
        <f>SUMIFS(Sheet1!$G$5:$G$28252,Sheet1!$I$5:$I$28252,$B240,Sheet1!$L$5:$L$28252,$A240,Sheet1!$D$5:$D$28252,"水费",Sheet1!$E$5:$E$28252,"&lt;&gt;*调拨*")+SUMIFS(Sheet1!$G$5:$G$28252,Sheet1!$I$5:$I$28252,$B240,Sheet1!$L$5:$L$28252,$A240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0" s="32">
        <f>SUMIFS(Sheet1!$G$5:$G$28252,Sheet1!$I$5:$I$28252,$B240,Sheet1!$L$5:$L$28252,$A240,Sheet1!$D$5:$D$28252,"电费",Sheet1!$E$5:$E$28252,"&lt;&gt;*调拨*")+SUMIFS(Sheet1!$G$5:$G$28252,Sheet1!$I$5:$I$28252,$B240,Sheet1!$L$5:$L$28252,$A240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0" s="32">
        <f>SUMIFS(Sheet1!$G$5:$G$28252,Sheet1!$I$5:$I$28252,$B240,Sheet1!$L$5:$L$28252,$A240,Sheet1!$D$5:$D$28252,"宽带费",Sheet1!$E$5:$E$28252,"&lt;&gt;*调拨*")+SUMIFS(Sheet1!$G$5:$G$28252,Sheet1!$I$5:$I$28252,$B240,Sheet1!$L$5:$L$28252,$A240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0" s="32">
        <f>SUMIFS(Sheet1!$G$5:$G$28252,Sheet1!$I$5:$I$28252,$B240,Sheet1!$L$5:$L$28252,$A240,Sheet1!$D$5:$D$28252,"办公费",Sheet1!$E$5:$E$28252,"&lt;&gt;*调拨*")+SUMIFS(Sheet1!$G$5:$G$28252,Sheet1!$I$5:$I$28252,$B240,Sheet1!$L$5:$L$28252,$A240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0" s="32">
        <f>SUMIFS(Sheet1!$G$5:$G$28252,Sheet1!$I$5:$I$28252,$B240,Sheet1!$L$5:$L$28252,$A240,Sheet1!$D$5:$D$28252,"话费",Sheet1!$E$5:$E$28252,"&lt;&gt;*调拨*")+SUMIFS(Sheet1!$G$5:$G$28252,Sheet1!$I$5:$I$28252,$B240,Sheet1!$L$5:$L$28252,$A240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0" s="32">
        <f>SUMIFS(Sheet1!$G$5:$G$28252,Sheet1!$I$5:$I$28252,$B240,Sheet1!$L$5:$L$28252,$A240,Sheet1!$D$5:$D$28252,"房租",Sheet1!$E$5:$E$28252,"&lt;&gt;*调拨*")+SUMIFS(Sheet1!$G$5:$G$28252,Sheet1!$I$5:$I$28252,$B240,Sheet1!$L$5:$L$28252,$A240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0" s="32">
        <f>SUMIFS(Sheet1!$G$5:$G$28252,Sheet1!$I$5:$I$28252,$B240,Sheet1!$L$5:$L$28252,$A240,Sheet1!$E$5:$E$28252,"*调拨*")</f>
        <v>0</v>
      </c>
      <c r="AI240" s="32">
        <f>SUMIFS(Sheet1!$G$5:$G$28252,Sheet1!$I$5:$I$28252,$B240,Sheet1!$L$5:$L$28252,$A240,Sheet1!$D$5:$D$28252,"内部转款",Sheet1!$E$5:$E$28252,"&lt;&gt;*调拨*")+SUMIFS(Sheet1!$G$5:$G$28252,Sheet1!$I$5:$I$28252,$B240,Sheet1!$L$5:$L$28252,$A240,Sheet1!$D$5:$D$28252,"内部转账",Sheet1!$E$5:$E$28252,"&lt;&gt;*调拨*")</f>
        <v>0</v>
      </c>
      <c r="AJ240" s="32">
        <f t="shared" si="17"/>
        <v>5635.5</v>
      </c>
      <c r="AK240" s="32">
        <f>SUMIFS(Sheet1!$G$5:$G$28252,Sheet1!$I$5:$I$28252,$B240,Sheet1!$L$5:$L$28252,$A240)</f>
        <v>5635.5</v>
      </c>
      <c r="AL240" s="32">
        <f t="shared" si="18"/>
        <v>34920.03</v>
      </c>
    </row>
    <row r="241" ht="16.5" spans="1:38">
      <c r="A241" s="30">
        <v>202604</v>
      </c>
      <c r="B241" s="31" t="s">
        <v>101</v>
      </c>
      <c r="C241" s="32">
        <f>SUMIFS(Sheet1!$F$5:$F$28252,Sheet1!$I$5:$I$28252,$B241,Sheet1!$L$5:$L$28252,$A241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19155.04</v>
      </c>
      <c r="D241" s="32">
        <f>SUMIFS(Sheet1!$F$5:$F$28252,Sheet1!$I$5:$I$28252,$B241,Sheet1!$L$5:$L$28252,$A241,Sheet1!$D$5:$D$28252,"医保即时拨付",Sheet1!$E$5:$E$28252,"&lt;&gt;*调拨*")+SUMIFS(Sheet1!$F$5:$F$28252,Sheet1!$I$5:$I$28252,$B241,Sheet1!$L$5:$L$28252,$A241,Sheet1!$E$5:$E$28252,"*医保即时拨付*",Sheet1!$D$5:$D$28252,"&lt;&gt;医保即时拨付",Sheet1!$D$5:$D$28252,"&lt;&gt;内部转款",Sheet1!$D$5:$D$28252,"&lt;&gt;内部转账",Sheet1!$E$5:$E$28252,"&lt;&gt;*调拨*")</f>
        <v>5464.59</v>
      </c>
      <c r="E241" s="32">
        <f>SUMIFS(Sheet1!$F$5:$F$28252,Sheet1!$I$5:$I$28252,$B241,Sheet1!$L$5:$L$28252,$A241,Sheet1!$D$5:$D$28252,"医保",Sheet1!$E$5:$E$28252,"&lt;&gt;*调拨*",Sheet1!$E$5:$E$28252,"&lt;&gt;*医保即时拨付*")+SUMIFS(Sheet1!$F$5:$F$28252,Sheet1!$I$5:$I$28252,$B241,Sheet1!$L$5:$L$28252,$A241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7994.28</v>
      </c>
      <c r="F241" s="32">
        <f>SUMIFS(Sheet1!$F$5:$F$28252,Sheet1!$I$5:$I$28252,$B241,Sheet1!$L$5:$L$28252,$A241,Sheet1!$D$5:$D$28252,"聚合",Sheet1!$E$5:$E$28252,"&lt;&gt;*调拨*")+SUMIFS(Sheet1!$F$5:$F$28252,Sheet1!$I$5:$I$28252,$B241,Sheet1!$L$5:$L$28252,$A241,Sheet1!$E$5:$E$28252,"*聚合*",Sheet1!$D$5:$D$28252,"&lt;&gt;聚合",Sheet1!$D$5:$D$28252,"&lt;&gt;内部转款",Sheet1!$D$5:$D$28252,"&lt;&gt;内部转账",Sheet1!$E$5:$E$28252,"&lt;&gt;*调拨*")</f>
        <v>41518.78</v>
      </c>
      <c r="G241" s="32">
        <f>SUMIFS(Sheet1!$F$5:$F$28252,Sheet1!$I$5:$I$28252,$B241,Sheet1!$L$5:$L$28252,$A241,Sheet1!$D$5:$D$28252,"24小时微信",Sheet1!$E$5:$E$28252,"&lt;&gt;*调拨*")+SUMIFS(Sheet1!$F$5:$F$28252,Sheet1!$I$5:$I$28252,$B241,Sheet1!$L$5:$L$28252,$A241,Sheet1!$E$5:$E$28252,"*24小时微信*",Sheet1!$D$5:$D$28252,"&lt;&gt;24小时微信",Sheet1!$D$5:$D$28252,"&lt;&gt;内部转款",Sheet1!$D$5:$D$28252,"&lt;&gt;内部转账",Sheet1!$E$5:$E$28252,"&lt;&gt;*调拨*")</f>
        <v>0</v>
      </c>
      <c r="H241" s="32">
        <f>SUMIFS(Sheet1!$F$5:$F$28252,Sheet1!$I$5:$I$28252,$B241,Sheet1!$L$5:$L$28252,$A241,Sheet1!$D$5:$D$28252,"美团",Sheet1!$E$5:$E$28252,"&lt;&gt;*调拨*")+SUMIFS(Sheet1!$F$5:$F$28252,Sheet1!$I$5:$I$28252,$B241,Sheet1!$L$5:$L$28252,$A241,Sheet1!$E$5:$E$28252,"*美团*",Sheet1!$D$5:$D$28252,"&lt;&gt;美团",Sheet1!$D$5:$D$28252,"&lt;&gt;内部转款",Sheet1!$D$5:$D$28252,"&lt;&gt;内部转账",Sheet1!$E$5:$E$28252,"&lt;&gt;*调拨*")</f>
        <v>0</v>
      </c>
      <c r="I241" s="32">
        <f>SUMIFS(Sheet1!$F$5:$F$28252,Sheet1!$I$5:$I$28252,$B241,Sheet1!$L$5:$L$28252,$A241,Sheet1!$D$5:$D$28252,"饿了么",Sheet1!$E$5:$E$28252,"&lt;&gt;*调拨*")+SUMIFS(Sheet1!$F$5:$F$28252,Sheet1!$I$5:$I$28252,$B241,Sheet1!$L$5:$L$28252,$A241,Sheet1!$E$5:$E$28252,"*饿了么*",Sheet1!$D$5:$D$28252,"&lt;&gt;饿了么",Sheet1!$D$5:$D$28252,"&lt;&gt;内部转款",Sheet1!$D$5:$D$28252,"&lt;&gt;内部转账",Sheet1!$E$5:$E$28252,"&lt;&gt;*调拨*")</f>
        <v>0</v>
      </c>
      <c r="J241" s="32">
        <f>SUMIFS(Sheet1!$F$5:$F$28252,Sheet1!$I$5:$I$28252,$B241,Sheet1!$L$5:$L$28252,$A241,Sheet1!$D$5:$D$28252,"健E卡",Sheet1!$E$5:$E$28252,"&lt;&gt;*调拨*")+SUMIFS(Sheet1!$F$5:$F$28252,Sheet1!$I$5:$I$28252,$B241,Sheet1!$L$5:$L$28252,$A241,Sheet1!$E$5:$E$28252,"*健E卡*",Sheet1!$D$5:$D$28252,"&lt;&gt;健E卡",Sheet1!$D$5:$D$28252,"&lt;&gt;内部转款",Sheet1!$D$5:$D$28252,"&lt;&gt;内部转账",Sheet1!$E$5:$E$28252,"&lt;&gt;*调拨*")</f>
        <v>0</v>
      </c>
      <c r="K241" s="32">
        <f>SUMIFS(Sheet1!$F$5:$F$28252,Sheet1!$I$5:$I$28252,$B241,Sheet1!$L$5:$L$28252,$A241,Sheet1!$D$5:$D$28252,"抖音",Sheet1!$E$5:$E$28252,"&lt;&gt;*调拨*")+SUMIFS(Sheet1!$F$5:$F$28252,Sheet1!$I$5:$I$28252,$B241,Sheet1!$L$5:$L$28252,$A241,Sheet1!$E$5:$E$28252,"*抖音*",Sheet1!$D$5:$D$28252,"&lt;&gt;抖音",Sheet1!$D$5:$D$28252,"&lt;&gt;内部转款",Sheet1!$D$5:$D$28252,"&lt;&gt;内部转账",Sheet1!$E$5:$E$28252,"&lt;&gt;*调拨*")</f>
        <v>0</v>
      </c>
      <c r="L241" s="32">
        <f>SUMIFS(Sheet1!$F$5:$F$28252,Sheet1!$I$5:$I$28252,$B241,Sheet1!$L$5:$L$28252,$A241,Sheet1!$D$5:$D$28252,"医卡通",Sheet1!$E$5:$E$28252,"&lt;&gt;*调拨*")+SUMIFS(Sheet1!$F$5:$F$28252,Sheet1!$I$5:$I$28252,$B241,Sheet1!$L$5:$L$28252,$A241,Sheet1!$E$5:$E$28252,"*医卡通*",Sheet1!$D$5:$D$28252,"&lt;&gt;医卡通",Sheet1!$D$5:$D$28252,"&lt;&gt;内部转款",Sheet1!$D$5:$D$28252,"&lt;&gt;内部转账",Sheet1!$E$5:$E$28252,"&lt;&gt;*调拨*")</f>
        <v>0</v>
      </c>
      <c r="M241" s="32">
        <f>SUMIFS(Sheet1!$F$5:$F$28252,Sheet1!$I$5:$I$28252,$B241,Sheet1!$L$5:$L$28252,$A241,Sheet1!$D$5:$D$28252,"企健网",Sheet1!$E$5:$E$28252,"&lt;&gt;*调拨*")+SUMIFS(Sheet1!$F$5:$F$28252,Sheet1!$I$5:$I$28252,$B241,Sheet1!$L$5:$L$28252,$A241,Sheet1!$E$5:$E$28252,"*企健网*",Sheet1!$D$5:$D$28252,"&lt;&gt;企健网",Sheet1!$D$5:$D$28252,"&lt;&gt;内部转款",Sheet1!$D$5:$D$28252,"&lt;&gt;内部转账",Sheet1!$E$5:$E$28252,"&lt;&gt;*调拨*")</f>
        <v>0</v>
      </c>
      <c r="N241" s="32">
        <f>SUMIFS(Sheet1!$F$5:$F$28252,Sheet1!$I$5:$I$28252,$B241,Sheet1!$L$5:$L$28252,$A241,Sheet1!$D$5:$D$28252,"银联",Sheet1!$E$5:$E$28252,"&lt;&gt;*调拨*")+SUMIFS(Sheet1!$F$5:$F$28252,Sheet1!$I$5:$I$28252,$B241,Sheet1!$L$5:$L$28252,$A241,Sheet1!$E$5:$E$28252,"*银联*",Sheet1!$D$5:$D$28252,"&lt;&gt;银联",Sheet1!$D$5:$D$28252,"&lt;&gt;内部转款",Sheet1!$D$5:$D$28252,"&lt;&gt;内部转账",Sheet1!$E$5:$E$28252,"&lt;&gt;*调拨*")</f>
        <v>0</v>
      </c>
      <c r="O241" s="32">
        <f>SUMIFS(Sheet1!$F$5:$F$28252,Sheet1!$I$5:$I$28252,$B241,Sheet1!$L$5:$L$28252,$A241,Sheet1!$D$5:$D$28252,"京东",Sheet1!$E$5:$E$28252,"&lt;&gt;*调拨*")+SUMIFS(Sheet1!$F$5:$F$28252,Sheet1!$I$5:$I$28252,$B241,Sheet1!$L$5:$L$28252,$A241,Sheet1!$E$5:$E$28252,"*京东*",Sheet1!$D$5:$D$28252,"&lt;&gt;京东",Sheet1!$D$5:$D$28252,"&lt;&gt;内部转款",Sheet1!$D$5:$D$28252,"&lt;&gt;内部转账",Sheet1!$E$5:$E$28252,"&lt;&gt;*调拨*")</f>
        <v>0</v>
      </c>
      <c r="P241" s="32">
        <f>SUMIFS(Sheet1!$F$5:$F$28252,Sheet1!$I$5:$I$28252,$B241,Sheet1!$L$5:$L$28252,$A241,Sheet1!$D$5:$D$28252,"药机微信",Sheet1!$E$5:$E$28252,"&lt;&gt;*调拨*")+SUMIFS(Sheet1!$F$5:$F$28252,Sheet1!$I$5:$I$28252,$B241,Sheet1!$L$5:$L$28252,$A241,Sheet1!$E$5:$E$28252,"*药机微信*",Sheet1!$D$5:$D$28252,"&lt;&gt;药机微信",Sheet1!$D$5:$D$28252,"&lt;&gt;内部转款",Sheet1!$D$5:$D$28252,"&lt;&gt;内部转账",Sheet1!$E$5:$E$28252,"&lt;&gt;*调拨*")</f>
        <v>0</v>
      </c>
      <c r="Q241" s="32">
        <f>SUMIFS(Sheet1!$F$5:$F$28252,Sheet1!$I$5:$I$28252,$B241,Sheet1!$L$5:$L$28252,$A241,Sheet1!$D$5:$D$28252,"亲情卡",Sheet1!$E$5:$E$28252,"&lt;&gt;*调拨*")+SUMIFS(Sheet1!$F$5:$F$28252,Sheet1!$I$5:$I$28252,$B241,Sheet1!$L$5:$L$28252,$A241,Sheet1!$E$5:$E$28252,"*亲情卡*",Sheet1!$D$5:$D$28252,"&lt;&gt;亲情卡",Sheet1!$D$5:$D$28252,"&lt;&gt;内部转款",Sheet1!$D$5:$D$28252,"&lt;&gt;内部转账",Sheet1!$E$5:$E$28252,"&lt;&gt;*调拨*")</f>
        <v>0</v>
      </c>
      <c r="R241" s="32">
        <f>SUMIFS(Sheet1!$F$5:$F$28252,Sheet1!$I$5:$I$28252,$B241,Sheet1!$L$5:$L$28252,$A241,Sheet1!$D$5:$D$28252,"优惠券",Sheet1!$E$5:$E$28252,"&lt;&gt;*调拨*")+SUMIFS(Sheet1!$F$5:$F$28252,Sheet1!$I$5:$I$28252,$B241,Sheet1!$L$5:$L$28252,$A241,Sheet1!$E$5:$E$28252,"*优惠券*",Sheet1!$D$5:$D$28252,"&lt;&gt;优惠券",Sheet1!$D$5:$D$28252,"&lt;&gt;内部转款",Sheet1!$D$5:$D$28252,"&lt;&gt;内部转账",Sheet1!$E$5:$E$28252,"&lt;&gt;*调拨*")</f>
        <v>0</v>
      </c>
      <c r="S241" s="32">
        <f>SUMIFS(Sheet1!$F$5:$F$28252,Sheet1!$I$5:$I$28252,$B241,Sheet1!$L$5:$L$28252,$A241,Sheet1!$D$5:$D$28252,"代金券",Sheet1!$E$5:$E$28252,"&lt;&gt;*调拨*")+SUMIFS(Sheet1!$F$5:$F$28252,Sheet1!$I$5:$I$28252,$B241,Sheet1!$L$5:$L$28252,$A241,Sheet1!$E$5:$E$28252,"*代金券*",Sheet1!$D$5:$D$28252,"&lt;&gt;代金券",Sheet1!$D$5:$D$28252,"&lt;&gt;内部转款",Sheet1!$D$5:$D$28252,"&lt;&gt;内部转账",Sheet1!$E$5:$E$28252,"&lt;&gt;*调拨*")</f>
        <v>0</v>
      </c>
      <c r="T241" s="32">
        <f>SUMIFS(Sheet1!$F$5:$F$28252,Sheet1!$I$5:$I$28252,$B241,Sheet1!$L$5:$L$28252,$A241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241,Sheet1!$L$5:$L$28252,$A241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241,Sheet1!$L$5:$L$28252,$A241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241,Sheet1!$L$5:$L$28252,$A241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1" s="32">
        <f>SUMIFS(Sheet1!$F$5:$F$28252,Sheet1!$I$5:$I$28252,$B241,Sheet1!$L$5:$L$28252,$A241,Sheet1!$E$5:$E$28252,"*调拨*")</f>
        <v>0</v>
      </c>
      <c r="V241" s="32">
        <f>SUMIFS(Sheet1!$F$5:$F$28252,Sheet1!$I$5:$I$28252,$B241,Sheet1!$L$5:$L$28252,$A241,Sheet1!$D$5:$D$28252,"储值",Sheet1!$E$5:$E$28252,"&lt;&gt;*调拨*")+SUMIFS(Sheet1!$F$5:$F$28252,Sheet1!$I$5:$I$28252,$B241,Sheet1!$L$5:$L$28252,$A241,Sheet1!$E$5:$E$28252,"*储值*",Sheet1!$D$5:$D$28252,"&lt;&gt;储值",Sheet1!$D$5:$D$28252,"&lt;&gt;内部转款",Sheet1!$D$5:$D$28252,"&lt;&gt;内部转账",Sheet1!$E$5:$E$28252,"&lt;&gt;*调拨*")</f>
        <v>0</v>
      </c>
      <c r="W241" s="32">
        <f>SUMIFS(Sheet1!$F$5:$F$28252,Sheet1!$I$5:$I$28252,$B241,Sheet1!$L$5:$L$28252,$A241,Sheet1!$D$5:$D$28252,"效期",Sheet1!$E$5:$E$28252,"&lt;&gt;*调拨*")+SUMIFS(Sheet1!$F$5:$F$28252,Sheet1!$I$5:$I$28252,$B241,Sheet1!$L$5:$L$28252,$A241,Sheet1!$E$5:$E$28252,"*效期*",Sheet1!$D$5:$D$28252,"&lt;&gt;效期",Sheet1!$D$5:$D$28252,"&lt;&gt;内部转款",Sheet1!$D$5:$D$28252,"&lt;&gt;内部转账",Sheet1!$E$5:$E$28252,"&lt;&gt;*调拨*")</f>
        <v>0</v>
      </c>
      <c r="X241" s="32">
        <f>SUMIFS(Sheet1!$F$5:$F$28252,Sheet1!$I$5:$I$28252,$B241,Sheet1!$L$5:$L$28252,$A241,Sheet1!$D$5:$D$28252,"内部转款",Sheet1!$E$5:$E$28252,"&lt;&gt;*调拨*")+SUMIFS(Sheet1!$F$5:$F$28252,Sheet1!$I$5:$I$28252,$B241,Sheet1!$L$5:$L$28252,$A241,Sheet1!$D$5:$D$28252,"内部转账",Sheet1!$E$5:$E$28252,"&lt;&gt;*调拨*")</f>
        <v>0</v>
      </c>
      <c r="Y241" s="32">
        <f t="shared" si="16"/>
        <v>0</v>
      </c>
      <c r="Z241" s="32">
        <f>SUMIFS(Sheet1!$F$5:$F$28252,Sheet1!$I$5:$I$28252,$B241,Sheet1!$L$5:$L$28252,$A241)</f>
        <v>74132.69</v>
      </c>
      <c r="AA241" s="32">
        <f>SUMIFS(Sheet1!$G$5:$G$28252,Sheet1!$I$5:$I$28252,$B241,Sheet1!$L$5:$L$28252,$A241,Sheet1!$D$5:$D$28252,"工资",Sheet1!$E$5:$E$28252,"&lt;&gt;*调拨*")+SUMIFS(Sheet1!$G$5:$G$28252,Sheet1!$I$5:$I$28252,$B241,Sheet1!$L$5:$L$28252,$A241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1" s="32">
        <f>SUMIFS(Sheet1!$G$5:$G$28252,Sheet1!$I$5:$I$28252,$B241,Sheet1!$L$5:$L$28252,$A241,Sheet1!$D$5:$D$28252,"水费",Sheet1!$E$5:$E$28252,"&lt;&gt;*调拨*")+SUMIFS(Sheet1!$G$5:$G$28252,Sheet1!$I$5:$I$28252,$B241,Sheet1!$L$5:$L$28252,$A241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1" s="32">
        <f>SUMIFS(Sheet1!$G$5:$G$28252,Sheet1!$I$5:$I$28252,$B241,Sheet1!$L$5:$L$28252,$A241,Sheet1!$D$5:$D$28252,"电费",Sheet1!$E$5:$E$28252,"&lt;&gt;*调拨*")+SUMIFS(Sheet1!$G$5:$G$28252,Sheet1!$I$5:$I$28252,$B241,Sheet1!$L$5:$L$28252,$A241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1" s="32">
        <f>SUMIFS(Sheet1!$G$5:$G$28252,Sheet1!$I$5:$I$28252,$B241,Sheet1!$L$5:$L$28252,$A241,Sheet1!$D$5:$D$28252,"宽带费",Sheet1!$E$5:$E$28252,"&lt;&gt;*调拨*")+SUMIFS(Sheet1!$G$5:$G$28252,Sheet1!$I$5:$I$28252,$B241,Sheet1!$L$5:$L$28252,$A241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1" s="32">
        <f>SUMIFS(Sheet1!$G$5:$G$28252,Sheet1!$I$5:$I$28252,$B241,Sheet1!$L$5:$L$28252,$A241,Sheet1!$D$5:$D$28252,"办公费",Sheet1!$E$5:$E$28252,"&lt;&gt;*调拨*")+SUMIFS(Sheet1!$G$5:$G$28252,Sheet1!$I$5:$I$28252,$B241,Sheet1!$L$5:$L$28252,$A241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1" s="32">
        <f>SUMIFS(Sheet1!$G$5:$G$28252,Sheet1!$I$5:$I$28252,$B241,Sheet1!$L$5:$L$28252,$A241,Sheet1!$D$5:$D$28252,"话费",Sheet1!$E$5:$E$28252,"&lt;&gt;*调拨*")+SUMIFS(Sheet1!$G$5:$G$28252,Sheet1!$I$5:$I$28252,$B241,Sheet1!$L$5:$L$28252,$A241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1" s="32">
        <f>SUMIFS(Sheet1!$G$5:$G$28252,Sheet1!$I$5:$I$28252,$B241,Sheet1!$L$5:$L$28252,$A241,Sheet1!$D$5:$D$28252,"房租",Sheet1!$E$5:$E$28252,"&lt;&gt;*调拨*")+SUMIFS(Sheet1!$G$5:$G$28252,Sheet1!$I$5:$I$28252,$B241,Sheet1!$L$5:$L$28252,$A241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1" s="32">
        <f>SUMIFS(Sheet1!$G$5:$G$28252,Sheet1!$I$5:$I$28252,$B241,Sheet1!$L$5:$L$28252,$A241,Sheet1!$E$5:$E$28252,"*调拨*")</f>
        <v>0</v>
      </c>
      <c r="AI241" s="32">
        <f>SUMIFS(Sheet1!$G$5:$G$28252,Sheet1!$I$5:$I$28252,$B241,Sheet1!$L$5:$L$28252,$A241,Sheet1!$D$5:$D$28252,"内部转款",Sheet1!$E$5:$E$28252,"&lt;&gt;*调拨*")+SUMIFS(Sheet1!$G$5:$G$28252,Sheet1!$I$5:$I$28252,$B241,Sheet1!$L$5:$L$28252,$A241,Sheet1!$D$5:$D$28252,"内部转账",Sheet1!$E$5:$E$28252,"&lt;&gt;*调拨*")</f>
        <v>0</v>
      </c>
      <c r="AJ241" s="32">
        <f t="shared" si="17"/>
        <v>6856.31</v>
      </c>
      <c r="AK241" s="32">
        <f>SUMIFS(Sheet1!$G$5:$G$28252,Sheet1!$I$5:$I$28252,$B241,Sheet1!$L$5:$L$28252,$A241)</f>
        <v>6856.31</v>
      </c>
      <c r="AL241" s="32">
        <f t="shared" si="18"/>
        <v>67276.38</v>
      </c>
    </row>
    <row r="242" ht="16.5" spans="1:38">
      <c r="A242" s="30">
        <v>202604</v>
      </c>
      <c r="B242" s="31" t="s">
        <v>1130</v>
      </c>
      <c r="C242" s="32">
        <f>SUMIFS(Sheet1!$F$5:$F$28252,Sheet1!$I$5:$I$28252,$B242,Sheet1!$L$5:$L$28252,$A242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42" s="32">
        <f>SUMIFS(Sheet1!$F$5:$F$28252,Sheet1!$I$5:$I$28252,$B242,Sheet1!$L$5:$L$28252,$A242,Sheet1!$D$5:$D$28252,"医保即时拨付",Sheet1!$E$5:$E$28252,"&lt;&gt;*调拨*")+SUMIFS(Sheet1!$F$5:$F$28252,Sheet1!$I$5:$I$28252,$B242,Sheet1!$L$5:$L$28252,$A242,Sheet1!$E$5:$E$28252,"*医保即时拨付*",Sheet1!$D$5:$D$28252,"&lt;&gt;医保即时拨付",Sheet1!$D$5:$D$28252,"&lt;&gt;内部转款",Sheet1!$D$5:$D$28252,"&lt;&gt;内部转账",Sheet1!$E$5:$E$28252,"&lt;&gt;*调拨*")</f>
        <v>0</v>
      </c>
      <c r="E242" s="32">
        <f>SUMIFS(Sheet1!$F$5:$F$28252,Sheet1!$I$5:$I$28252,$B242,Sheet1!$L$5:$L$28252,$A242,Sheet1!$D$5:$D$28252,"医保",Sheet1!$E$5:$E$28252,"&lt;&gt;*调拨*",Sheet1!$E$5:$E$28252,"&lt;&gt;*医保即时拨付*")+SUMIFS(Sheet1!$F$5:$F$28252,Sheet1!$I$5:$I$28252,$B242,Sheet1!$L$5:$L$28252,$A242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42" s="32">
        <f>SUMIFS(Sheet1!$F$5:$F$28252,Sheet1!$I$5:$I$28252,$B242,Sheet1!$L$5:$L$28252,$A242,Sheet1!$D$5:$D$28252,"聚合",Sheet1!$E$5:$E$28252,"&lt;&gt;*调拨*")+SUMIFS(Sheet1!$F$5:$F$28252,Sheet1!$I$5:$I$28252,$B242,Sheet1!$L$5:$L$28252,$A242,Sheet1!$E$5:$E$28252,"*聚合*",Sheet1!$D$5:$D$28252,"&lt;&gt;聚合",Sheet1!$D$5:$D$28252,"&lt;&gt;内部转款",Sheet1!$D$5:$D$28252,"&lt;&gt;内部转账",Sheet1!$E$5:$E$28252,"&lt;&gt;*调拨*")</f>
        <v>0</v>
      </c>
      <c r="G242" s="32">
        <f>SUMIFS(Sheet1!$F$5:$F$28252,Sheet1!$I$5:$I$28252,$B242,Sheet1!$L$5:$L$28252,$A242,Sheet1!$D$5:$D$28252,"24小时微信",Sheet1!$E$5:$E$28252,"&lt;&gt;*调拨*")+SUMIFS(Sheet1!$F$5:$F$28252,Sheet1!$I$5:$I$28252,$B242,Sheet1!$L$5:$L$28252,$A242,Sheet1!$E$5:$E$28252,"*24小时微信*",Sheet1!$D$5:$D$28252,"&lt;&gt;24小时微信",Sheet1!$D$5:$D$28252,"&lt;&gt;内部转款",Sheet1!$D$5:$D$28252,"&lt;&gt;内部转账",Sheet1!$E$5:$E$28252,"&lt;&gt;*调拨*")</f>
        <v>0</v>
      </c>
      <c r="H242" s="32">
        <f>SUMIFS(Sheet1!$F$5:$F$28252,Sheet1!$I$5:$I$28252,$B242,Sheet1!$L$5:$L$28252,$A242,Sheet1!$D$5:$D$28252,"美团",Sheet1!$E$5:$E$28252,"&lt;&gt;*调拨*")+SUMIFS(Sheet1!$F$5:$F$28252,Sheet1!$I$5:$I$28252,$B242,Sheet1!$L$5:$L$28252,$A242,Sheet1!$E$5:$E$28252,"*美团*",Sheet1!$D$5:$D$28252,"&lt;&gt;美团",Sheet1!$D$5:$D$28252,"&lt;&gt;内部转款",Sheet1!$D$5:$D$28252,"&lt;&gt;内部转账",Sheet1!$E$5:$E$28252,"&lt;&gt;*调拨*")</f>
        <v>0</v>
      </c>
      <c r="I242" s="32">
        <f>SUMIFS(Sheet1!$F$5:$F$28252,Sheet1!$I$5:$I$28252,$B242,Sheet1!$L$5:$L$28252,$A242,Sheet1!$D$5:$D$28252,"饿了么",Sheet1!$E$5:$E$28252,"&lt;&gt;*调拨*")+SUMIFS(Sheet1!$F$5:$F$28252,Sheet1!$I$5:$I$28252,$B242,Sheet1!$L$5:$L$28252,$A242,Sheet1!$E$5:$E$28252,"*饿了么*",Sheet1!$D$5:$D$28252,"&lt;&gt;饿了么",Sheet1!$D$5:$D$28252,"&lt;&gt;内部转款",Sheet1!$D$5:$D$28252,"&lt;&gt;内部转账",Sheet1!$E$5:$E$28252,"&lt;&gt;*调拨*")</f>
        <v>0</v>
      </c>
      <c r="J242" s="32">
        <f>SUMIFS(Sheet1!$F$5:$F$28252,Sheet1!$I$5:$I$28252,$B242,Sheet1!$L$5:$L$28252,$A242,Sheet1!$D$5:$D$28252,"健E卡",Sheet1!$E$5:$E$28252,"&lt;&gt;*调拨*")+SUMIFS(Sheet1!$F$5:$F$28252,Sheet1!$I$5:$I$28252,$B242,Sheet1!$L$5:$L$28252,$A242,Sheet1!$E$5:$E$28252,"*健E卡*",Sheet1!$D$5:$D$28252,"&lt;&gt;健E卡",Sheet1!$D$5:$D$28252,"&lt;&gt;内部转款",Sheet1!$D$5:$D$28252,"&lt;&gt;内部转账",Sheet1!$E$5:$E$28252,"&lt;&gt;*调拨*")</f>
        <v>0</v>
      </c>
      <c r="K242" s="32">
        <f>SUMIFS(Sheet1!$F$5:$F$28252,Sheet1!$I$5:$I$28252,$B242,Sheet1!$L$5:$L$28252,$A242,Sheet1!$D$5:$D$28252,"抖音",Sheet1!$E$5:$E$28252,"&lt;&gt;*调拨*")+SUMIFS(Sheet1!$F$5:$F$28252,Sheet1!$I$5:$I$28252,$B242,Sheet1!$L$5:$L$28252,$A242,Sheet1!$E$5:$E$28252,"*抖音*",Sheet1!$D$5:$D$28252,"&lt;&gt;抖音",Sheet1!$D$5:$D$28252,"&lt;&gt;内部转款",Sheet1!$D$5:$D$28252,"&lt;&gt;内部转账",Sheet1!$E$5:$E$28252,"&lt;&gt;*调拨*")</f>
        <v>0</v>
      </c>
      <c r="L242" s="32">
        <f>SUMIFS(Sheet1!$F$5:$F$28252,Sheet1!$I$5:$I$28252,$B242,Sheet1!$L$5:$L$28252,$A242,Sheet1!$D$5:$D$28252,"医卡通",Sheet1!$E$5:$E$28252,"&lt;&gt;*调拨*")+SUMIFS(Sheet1!$F$5:$F$28252,Sheet1!$I$5:$I$28252,$B242,Sheet1!$L$5:$L$28252,$A242,Sheet1!$E$5:$E$28252,"*医卡通*",Sheet1!$D$5:$D$28252,"&lt;&gt;医卡通",Sheet1!$D$5:$D$28252,"&lt;&gt;内部转款",Sheet1!$D$5:$D$28252,"&lt;&gt;内部转账",Sheet1!$E$5:$E$28252,"&lt;&gt;*调拨*")</f>
        <v>0</v>
      </c>
      <c r="M242" s="32">
        <f>SUMIFS(Sheet1!$F$5:$F$28252,Sheet1!$I$5:$I$28252,$B242,Sheet1!$L$5:$L$28252,$A242,Sheet1!$D$5:$D$28252,"企健网",Sheet1!$E$5:$E$28252,"&lt;&gt;*调拨*")+SUMIFS(Sheet1!$F$5:$F$28252,Sheet1!$I$5:$I$28252,$B242,Sheet1!$L$5:$L$28252,$A242,Sheet1!$E$5:$E$28252,"*企健网*",Sheet1!$D$5:$D$28252,"&lt;&gt;企健网",Sheet1!$D$5:$D$28252,"&lt;&gt;内部转款",Sheet1!$D$5:$D$28252,"&lt;&gt;内部转账",Sheet1!$E$5:$E$28252,"&lt;&gt;*调拨*")</f>
        <v>0</v>
      </c>
      <c r="N242" s="32">
        <f>SUMIFS(Sheet1!$F$5:$F$28252,Sheet1!$I$5:$I$28252,$B242,Sheet1!$L$5:$L$28252,$A242,Sheet1!$D$5:$D$28252,"银联",Sheet1!$E$5:$E$28252,"&lt;&gt;*调拨*")+SUMIFS(Sheet1!$F$5:$F$28252,Sheet1!$I$5:$I$28252,$B242,Sheet1!$L$5:$L$28252,$A242,Sheet1!$E$5:$E$28252,"*银联*",Sheet1!$D$5:$D$28252,"&lt;&gt;银联",Sheet1!$D$5:$D$28252,"&lt;&gt;内部转款",Sheet1!$D$5:$D$28252,"&lt;&gt;内部转账",Sheet1!$E$5:$E$28252,"&lt;&gt;*调拨*")</f>
        <v>0</v>
      </c>
      <c r="O242" s="32">
        <f>SUMIFS(Sheet1!$F$5:$F$28252,Sheet1!$I$5:$I$28252,$B242,Sheet1!$L$5:$L$28252,$A242,Sheet1!$D$5:$D$28252,"京东",Sheet1!$E$5:$E$28252,"&lt;&gt;*调拨*")+SUMIFS(Sheet1!$F$5:$F$28252,Sheet1!$I$5:$I$28252,$B242,Sheet1!$L$5:$L$28252,$A242,Sheet1!$E$5:$E$28252,"*京东*",Sheet1!$D$5:$D$28252,"&lt;&gt;京东",Sheet1!$D$5:$D$28252,"&lt;&gt;内部转款",Sheet1!$D$5:$D$28252,"&lt;&gt;内部转账",Sheet1!$E$5:$E$28252,"&lt;&gt;*调拨*")</f>
        <v>0</v>
      </c>
      <c r="P242" s="32">
        <f>SUMIFS(Sheet1!$F$5:$F$28252,Sheet1!$I$5:$I$28252,$B242,Sheet1!$L$5:$L$28252,$A242,Sheet1!$D$5:$D$28252,"药机微信",Sheet1!$E$5:$E$28252,"&lt;&gt;*调拨*")+SUMIFS(Sheet1!$F$5:$F$28252,Sheet1!$I$5:$I$28252,$B242,Sheet1!$L$5:$L$28252,$A242,Sheet1!$E$5:$E$28252,"*药机微信*",Sheet1!$D$5:$D$28252,"&lt;&gt;药机微信",Sheet1!$D$5:$D$28252,"&lt;&gt;内部转款",Sheet1!$D$5:$D$28252,"&lt;&gt;内部转账",Sheet1!$E$5:$E$28252,"&lt;&gt;*调拨*")</f>
        <v>0</v>
      </c>
      <c r="Q242" s="32">
        <f>SUMIFS(Sheet1!$F$5:$F$28252,Sheet1!$I$5:$I$28252,$B242,Sheet1!$L$5:$L$28252,$A242,Sheet1!$D$5:$D$28252,"亲情卡",Sheet1!$E$5:$E$28252,"&lt;&gt;*调拨*")+SUMIFS(Sheet1!$F$5:$F$28252,Sheet1!$I$5:$I$28252,$B242,Sheet1!$L$5:$L$28252,$A242,Sheet1!$E$5:$E$28252,"*亲情卡*",Sheet1!$D$5:$D$28252,"&lt;&gt;亲情卡",Sheet1!$D$5:$D$28252,"&lt;&gt;内部转款",Sheet1!$D$5:$D$28252,"&lt;&gt;内部转账",Sheet1!$E$5:$E$28252,"&lt;&gt;*调拨*")</f>
        <v>0</v>
      </c>
      <c r="R242" s="32">
        <f>SUMIFS(Sheet1!$F$5:$F$28252,Sheet1!$I$5:$I$28252,$B242,Sheet1!$L$5:$L$28252,$A242,Sheet1!$D$5:$D$28252,"优惠券",Sheet1!$E$5:$E$28252,"&lt;&gt;*调拨*")+SUMIFS(Sheet1!$F$5:$F$28252,Sheet1!$I$5:$I$28252,$B242,Sheet1!$L$5:$L$28252,$A242,Sheet1!$E$5:$E$28252,"*优惠券*",Sheet1!$D$5:$D$28252,"&lt;&gt;优惠券",Sheet1!$D$5:$D$28252,"&lt;&gt;内部转款",Sheet1!$D$5:$D$28252,"&lt;&gt;内部转账",Sheet1!$E$5:$E$28252,"&lt;&gt;*调拨*")</f>
        <v>0</v>
      </c>
      <c r="S242" s="32">
        <f>SUMIFS(Sheet1!$F$5:$F$28252,Sheet1!$I$5:$I$28252,$B242,Sheet1!$L$5:$L$28252,$A242,Sheet1!$D$5:$D$28252,"代金券",Sheet1!$E$5:$E$28252,"&lt;&gt;*调拨*")+SUMIFS(Sheet1!$F$5:$F$28252,Sheet1!$I$5:$I$28252,$B242,Sheet1!$L$5:$L$28252,$A242,Sheet1!$E$5:$E$28252,"*代金券*",Sheet1!$D$5:$D$28252,"&lt;&gt;代金券",Sheet1!$D$5:$D$28252,"&lt;&gt;内部转款",Sheet1!$D$5:$D$28252,"&lt;&gt;内部转账",Sheet1!$E$5:$E$28252,"&lt;&gt;*调拨*")</f>
        <v>0</v>
      </c>
      <c r="T242" s="32">
        <f>SUMIFS(Sheet1!$F$5:$F$28252,Sheet1!$I$5:$I$28252,$B242,Sheet1!$L$5:$L$28252,$A242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242,Sheet1!$L$5:$L$28252,$A242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242,Sheet1!$L$5:$L$28252,$A242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242,Sheet1!$L$5:$L$28252,$A242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2" s="32">
        <f>SUMIFS(Sheet1!$F$5:$F$28252,Sheet1!$I$5:$I$28252,$B242,Sheet1!$L$5:$L$28252,$A242,Sheet1!$E$5:$E$28252,"*调拨*")</f>
        <v>0</v>
      </c>
      <c r="V242" s="32">
        <f>SUMIFS(Sheet1!$F$5:$F$28252,Sheet1!$I$5:$I$28252,$B242,Sheet1!$L$5:$L$28252,$A242,Sheet1!$D$5:$D$28252,"储值",Sheet1!$E$5:$E$28252,"&lt;&gt;*调拨*")+SUMIFS(Sheet1!$F$5:$F$28252,Sheet1!$I$5:$I$28252,$B242,Sheet1!$L$5:$L$28252,$A242,Sheet1!$E$5:$E$28252,"*储值*",Sheet1!$D$5:$D$28252,"&lt;&gt;储值",Sheet1!$D$5:$D$28252,"&lt;&gt;内部转款",Sheet1!$D$5:$D$28252,"&lt;&gt;内部转账",Sheet1!$E$5:$E$28252,"&lt;&gt;*调拨*")</f>
        <v>0</v>
      </c>
      <c r="W242" s="32">
        <f>SUMIFS(Sheet1!$F$5:$F$28252,Sheet1!$I$5:$I$28252,$B242,Sheet1!$L$5:$L$28252,$A242,Sheet1!$D$5:$D$28252,"效期",Sheet1!$E$5:$E$28252,"&lt;&gt;*调拨*")+SUMIFS(Sheet1!$F$5:$F$28252,Sheet1!$I$5:$I$28252,$B242,Sheet1!$L$5:$L$28252,$A242,Sheet1!$E$5:$E$28252,"*效期*",Sheet1!$D$5:$D$28252,"&lt;&gt;效期",Sheet1!$D$5:$D$28252,"&lt;&gt;内部转款",Sheet1!$D$5:$D$28252,"&lt;&gt;内部转账",Sheet1!$E$5:$E$28252,"&lt;&gt;*调拨*")</f>
        <v>0</v>
      </c>
      <c r="X242" s="32">
        <f>SUMIFS(Sheet1!$F$5:$F$28252,Sheet1!$I$5:$I$28252,$B242,Sheet1!$L$5:$L$28252,$A242,Sheet1!$D$5:$D$28252,"内部转款",Sheet1!$E$5:$E$28252,"&lt;&gt;*调拨*")+SUMIFS(Sheet1!$F$5:$F$28252,Sheet1!$I$5:$I$28252,$B242,Sheet1!$L$5:$L$28252,$A242,Sheet1!$D$5:$D$28252,"内部转账",Sheet1!$E$5:$E$28252,"&lt;&gt;*调拨*")</f>
        <v>0</v>
      </c>
      <c r="Y242" s="32">
        <f t="shared" si="16"/>
        <v>0</v>
      </c>
      <c r="Z242" s="32">
        <f>SUMIFS(Sheet1!$F$5:$F$28252,Sheet1!$I$5:$I$28252,$B242,Sheet1!$L$5:$L$28252,$A242)</f>
        <v>0</v>
      </c>
      <c r="AA242" s="32">
        <f>SUMIFS(Sheet1!$G$5:$G$28252,Sheet1!$I$5:$I$28252,$B242,Sheet1!$L$5:$L$28252,$A242,Sheet1!$D$5:$D$28252,"工资",Sheet1!$E$5:$E$28252,"&lt;&gt;*调拨*")+SUMIFS(Sheet1!$G$5:$G$28252,Sheet1!$I$5:$I$28252,$B242,Sheet1!$L$5:$L$28252,$A242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2" s="32">
        <f>SUMIFS(Sheet1!$G$5:$G$28252,Sheet1!$I$5:$I$28252,$B242,Sheet1!$L$5:$L$28252,$A242,Sheet1!$D$5:$D$28252,"水费",Sheet1!$E$5:$E$28252,"&lt;&gt;*调拨*")+SUMIFS(Sheet1!$G$5:$G$28252,Sheet1!$I$5:$I$28252,$B242,Sheet1!$L$5:$L$28252,$A242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2" s="32">
        <f>SUMIFS(Sheet1!$G$5:$G$28252,Sheet1!$I$5:$I$28252,$B242,Sheet1!$L$5:$L$28252,$A242,Sheet1!$D$5:$D$28252,"电费",Sheet1!$E$5:$E$28252,"&lt;&gt;*调拨*")+SUMIFS(Sheet1!$G$5:$G$28252,Sheet1!$I$5:$I$28252,$B242,Sheet1!$L$5:$L$28252,$A242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2" s="32">
        <f>SUMIFS(Sheet1!$G$5:$G$28252,Sheet1!$I$5:$I$28252,$B242,Sheet1!$L$5:$L$28252,$A242,Sheet1!$D$5:$D$28252,"宽带费",Sheet1!$E$5:$E$28252,"&lt;&gt;*调拨*")+SUMIFS(Sheet1!$G$5:$G$28252,Sheet1!$I$5:$I$28252,$B242,Sheet1!$L$5:$L$28252,$A242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2" s="32">
        <f>SUMIFS(Sheet1!$G$5:$G$28252,Sheet1!$I$5:$I$28252,$B242,Sheet1!$L$5:$L$28252,$A242,Sheet1!$D$5:$D$28252,"办公费",Sheet1!$E$5:$E$28252,"&lt;&gt;*调拨*")+SUMIFS(Sheet1!$G$5:$G$28252,Sheet1!$I$5:$I$28252,$B242,Sheet1!$L$5:$L$28252,$A242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2" s="32">
        <f>SUMIFS(Sheet1!$G$5:$G$28252,Sheet1!$I$5:$I$28252,$B242,Sheet1!$L$5:$L$28252,$A242,Sheet1!$D$5:$D$28252,"话费",Sheet1!$E$5:$E$28252,"&lt;&gt;*调拨*")+SUMIFS(Sheet1!$G$5:$G$28252,Sheet1!$I$5:$I$28252,$B242,Sheet1!$L$5:$L$28252,$A242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2" s="32">
        <f>SUMIFS(Sheet1!$G$5:$G$28252,Sheet1!$I$5:$I$28252,$B242,Sheet1!$L$5:$L$28252,$A242,Sheet1!$D$5:$D$28252,"房租",Sheet1!$E$5:$E$28252,"&lt;&gt;*调拨*")+SUMIFS(Sheet1!$G$5:$G$28252,Sheet1!$I$5:$I$28252,$B242,Sheet1!$L$5:$L$28252,$A242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2" s="32">
        <f>SUMIFS(Sheet1!$G$5:$G$28252,Sheet1!$I$5:$I$28252,$B242,Sheet1!$L$5:$L$28252,$A242,Sheet1!$E$5:$E$28252,"*调拨*")</f>
        <v>0</v>
      </c>
      <c r="AI242" s="32">
        <f>SUMIFS(Sheet1!$G$5:$G$28252,Sheet1!$I$5:$I$28252,$B242,Sheet1!$L$5:$L$28252,$A242,Sheet1!$D$5:$D$28252,"内部转款",Sheet1!$E$5:$E$28252,"&lt;&gt;*调拨*")+SUMIFS(Sheet1!$G$5:$G$28252,Sheet1!$I$5:$I$28252,$B242,Sheet1!$L$5:$L$28252,$A242,Sheet1!$D$5:$D$28252,"内部转账",Sheet1!$E$5:$E$28252,"&lt;&gt;*调拨*")</f>
        <v>0</v>
      </c>
      <c r="AJ242" s="32">
        <f t="shared" si="17"/>
        <v>0</v>
      </c>
      <c r="AK242" s="32">
        <f>SUMIFS(Sheet1!$G$5:$G$28252,Sheet1!$I$5:$I$28252,$B242,Sheet1!$L$5:$L$28252,$A242)</f>
        <v>0</v>
      </c>
      <c r="AL242" s="32">
        <f t="shared" si="18"/>
        <v>0</v>
      </c>
    </row>
    <row r="243" ht="16.5" spans="1:38">
      <c r="A243" s="30">
        <v>202604</v>
      </c>
      <c r="B243" s="31" t="s">
        <v>1131</v>
      </c>
      <c r="C243" s="32">
        <f>SUMIFS(Sheet1!$F$5:$F$28252,Sheet1!$I$5:$I$28252,$B243,Sheet1!$L$5:$L$28252,$A243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43" s="32">
        <f>SUMIFS(Sheet1!$F$5:$F$28252,Sheet1!$I$5:$I$28252,$B243,Sheet1!$L$5:$L$28252,$A243,Sheet1!$D$5:$D$28252,"医保即时拨付",Sheet1!$E$5:$E$28252,"&lt;&gt;*调拨*")+SUMIFS(Sheet1!$F$5:$F$28252,Sheet1!$I$5:$I$28252,$B243,Sheet1!$L$5:$L$28252,$A243,Sheet1!$E$5:$E$28252,"*医保即时拨付*",Sheet1!$D$5:$D$28252,"&lt;&gt;医保即时拨付",Sheet1!$D$5:$D$28252,"&lt;&gt;内部转款",Sheet1!$D$5:$D$28252,"&lt;&gt;内部转账",Sheet1!$E$5:$E$28252,"&lt;&gt;*调拨*")</f>
        <v>0</v>
      </c>
      <c r="E243" s="32">
        <f>SUMIFS(Sheet1!$F$5:$F$28252,Sheet1!$I$5:$I$28252,$B243,Sheet1!$L$5:$L$28252,$A243,Sheet1!$D$5:$D$28252,"医保",Sheet1!$E$5:$E$28252,"&lt;&gt;*调拨*",Sheet1!$E$5:$E$28252,"&lt;&gt;*医保即时拨付*")+SUMIFS(Sheet1!$F$5:$F$28252,Sheet1!$I$5:$I$28252,$B243,Sheet1!$L$5:$L$28252,$A243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43" s="32">
        <f>SUMIFS(Sheet1!$F$5:$F$28252,Sheet1!$I$5:$I$28252,$B243,Sheet1!$L$5:$L$28252,$A243,Sheet1!$D$5:$D$28252,"聚合",Sheet1!$E$5:$E$28252,"&lt;&gt;*调拨*")+SUMIFS(Sheet1!$F$5:$F$28252,Sheet1!$I$5:$I$28252,$B243,Sheet1!$L$5:$L$28252,$A243,Sheet1!$E$5:$E$28252,"*聚合*",Sheet1!$D$5:$D$28252,"&lt;&gt;聚合",Sheet1!$D$5:$D$28252,"&lt;&gt;内部转款",Sheet1!$D$5:$D$28252,"&lt;&gt;内部转账",Sheet1!$E$5:$E$28252,"&lt;&gt;*调拨*")</f>
        <v>0</v>
      </c>
      <c r="G243" s="32">
        <f>SUMIFS(Sheet1!$F$5:$F$28252,Sheet1!$I$5:$I$28252,$B243,Sheet1!$L$5:$L$28252,$A243,Sheet1!$D$5:$D$28252,"24小时微信",Sheet1!$E$5:$E$28252,"&lt;&gt;*调拨*")+SUMIFS(Sheet1!$F$5:$F$28252,Sheet1!$I$5:$I$28252,$B243,Sheet1!$L$5:$L$28252,$A243,Sheet1!$E$5:$E$28252,"*24小时微信*",Sheet1!$D$5:$D$28252,"&lt;&gt;24小时微信",Sheet1!$D$5:$D$28252,"&lt;&gt;内部转款",Sheet1!$D$5:$D$28252,"&lt;&gt;内部转账",Sheet1!$E$5:$E$28252,"&lt;&gt;*调拨*")</f>
        <v>0</v>
      </c>
      <c r="H243" s="32">
        <f>SUMIFS(Sheet1!$F$5:$F$28252,Sheet1!$I$5:$I$28252,$B243,Sheet1!$L$5:$L$28252,$A243,Sheet1!$D$5:$D$28252,"美团",Sheet1!$E$5:$E$28252,"&lt;&gt;*调拨*")+SUMIFS(Sheet1!$F$5:$F$28252,Sheet1!$I$5:$I$28252,$B243,Sheet1!$L$5:$L$28252,$A243,Sheet1!$E$5:$E$28252,"*美团*",Sheet1!$D$5:$D$28252,"&lt;&gt;美团",Sheet1!$D$5:$D$28252,"&lt;&gt;内部转款",Sheet1!$D$5:$D$28252,"&lt;&gt;内部转账",Sheet1!$E$5:$E$28252,"&lt;&gt;*调拨*")</f>
        <v>0</v>
      </c>
      <c r="I243" s="32">
        <f>SUMIFS(Sheet1!$F$5:$F$28252,Sheet1!$I$5:$I$28252,$B243,Sheet1!$L$5:$L$28252,$A243,Sheet1!$D$5:$D$28252,"饿了么",Sheet1!$E$5:$E$28252,"&lt;&gt;*调拨*")+SUMIFS(Sheet1!$F$5:$F$28252,Sheet1!$I$5:$I$28252,$B243,Sheet1!$L$5:$L$28252,$A243,Sheet1!$E$5:$E$28252,"*饿了么*",Sheet1!$D$5:$D$28252,"&lt;&gt;饿了么",Sheet1!$D$5:$D$28252,"&lt;&gt;内部转款",Sheet1!$D$5:$D$28252,"&lt;&gt;内部转账",Sheet1!$E$5:$E$28252,"&lt;&gt;*调拨*")</f>
        <v>0</v>
      </c>
      <c r="J243" s="32">
        <f>SUMIFS(Sheet1!$F$5:$F$28252,Sheet1!$I$5:$I$28252,$B243,Sheet1!$L$5:$L$28252,$A243,Sheet1!$D$5:$D$28252,"健E卡",Sheet1!$E$5:$E$28252,"&lt;&gt;*调拨*")+SUMIFS(Sheet1!$F$5:$F$28252,Sheet1!$I$5:$I$28252,$B243,Sheet1!$L$5:$L$28252,$A243,Sheet1!$E$5:$E$28252,"*健E卡*",Sheet1!$D$5:$D$28252,"&lt;&gt;健E卡",Sheet1!$D$5:$D$28252,"&lt;&gt;内部转款",Sheet1!$D$5:$D$28252,"&lt;&gt;内部转账",Sheet1!$E$5:$E$28252,"&lt;&gt;*调拨*")</f>
        <v>0</v>
      </c>
      <c r="K243" s="32">
        <f>SUMIFS(Sheet1!$F$5:$F$28252,Sheet1!$I$5:$I$28252,$B243,Sheet1!$L$5:$L$28252,$A243,Sheet1!$D$5:$D$28252,"抖音",Sheet1!$E$5:$E$28252,"&lt;&gt;*调拨*")+SUMIFS(Sheet1!$F$5:$F$28252,Sheet1!$I$5:$I$28252,$B243,Sheet1!$L$5:$L$28252,$A243,Sheet1!$E$5:$E$28252,"*抖音*",Sheet1!$D$5:$D$28252,"&lt;&gt;抖音",Sheet1!$D$5:$D$28252,"&lt;&gt;内部转款",Sheet1!$D$5:$D$28252,"&lt;&gt;内部转账",Sheet1!$E$5:$E$28252,"&lt;&gt;*调拨*")</f>
        <v>0</v>
      </c>
      <c r="L243" s="32">
        <f>SUMIFS(Sheet1!$F$5:$F$28252,Sheet1!$I$5:$I$28252,$B243,Sheet1!$L$5:$L$28252,$A243,Sheet1!$D$5:$D$28252,"医卡通",Sheet1!$E$5:$E$28252,"&lt;&gt;*调拨*")+SUMIFS(Sheet1!$F$5:$F$28252,Sheet1!$I$5:$I$28252,$B243,Sheet1!$L$5:$L$28252,$A243,Sheet1!$E$5:$E$28252,"*医卡通*",Sheet1!$D$5:$D$28252,"&lt;&gt;医卡通",Sheet1!$D$5:$D$28252,"&lt;&gt;内部转款",Sheet1!$D$5:$D$28252,"&lt;&gt;内部转账",Sheet1!$E$5:$E$28252,"&lt;&gt;*调拨*")</f>
        <v>0</v>
      </c>
      <c r="M243" s="32">
        <f>SUMIFS(Sheet1!$F$5:$F$28252,Sheet1!$I$5:$I$28252,$B243,Sheet1!$L$5:$L$28252,$A243,Sheet1!$D$5:$D$28252,"企健网",Sheet1!$E$5:$E$28252,"&lt;&gt;*调拨*")+SUMIFS(Sheet1!$F$5:$F$28252,Sheet1!$I$5:$I$28252,$B243,Sheet1!$L$5:$L$28252,$A243,Sheet1!$E$5:$E$28252,"*企健网*",Sheet1!$D$5:$D$28252,"&lt;&gt;企健网",Sheet1!$D$5:$D$28252,"&lt;&gt;内部转款",Sheet1!$D$5:$D$28252,"&lt;&gt;内部转账",Sheet1!$E$5:$E$28252,"&lt;&gt;*调拨*")</f>
        <v>0</v>
      </c>
      <c r="N243" s="32">
        <f>SUMIFS(Sheet1!$F$5:$F$28252,Sheet1!$I$5:$I$28252,$B243,Sheet1!$L$5:$L$28252,$A243,Sheet1!$D$5:$D$28252,"银联",Sheet1!$E$5:$E$28252,"&lt;&gt;*调拨*")+SUMIFS(Sheet1!$F$5:$F$28252,Sheet1!$I$5:$I$28252,$B243,Sheet1!$L$5:$L$28252,$A243,Sheet1!$E$5:$E$28252,"*银联*",Sheet1!$D$5:$D$28252,"&lt;&gt;银联",Sheet1!$D$5:$D$28252,"&lt;&gt;内部转款",Sheet1!$D$5:$D$28252,"&lt;&gt;内部转账",Sheet1!$E$5:$E$28252,"&lt;&gt;*调拨*")</f>
        <v>0</v>
      </c>
      <c r="O243" s="32">
        <f>SUMIFS(Sheet1!$F$5:$F$28252,Sheet1!$I$5:$I$28252,$B243,Sheet1!$L$5:$L$28252,$A243,Sheet1!$D$5:$D$28252,"京东",Sheet1!$E$5:$E$28252,"&lt;&gt;*调拨*")+SUMIFS(Sheet1!$F$5:$F$28252,Sheet1!$I$5:$I$28252,$B243,Sheet1!$L$5:$L$28252,$A243,Sheet1!$E$5:$E$28252,"*京东*",Sheet1!$D$5:$D$28252,"&lt;&gt;京东",Sheet1!$D$5:$D$28252,"&lt;&gt;内部转款",Sheet1!$D$5:$D$28252,"&lt;&gt;内部转账",Sheet1!$E$5:$E$28252,"&lt;&gt;*调拨*")</f>
        <v>0</v>
      </c>
      <c r="P243" s="32">
        <f>SUMIFS(Sheet1!$F$5:$F$28252,Sheet1!$I$5:$I$28252,$B243,Sheet1!$L$5:$L$28252,$A243,Sheet1!$D$5:$D$28252,"药机微信",Sheet1!$E$5:$E$28252,"&lt;&gt;*调拨*")+SUMIFS(Sheet1!$F$5:$F$28252,Sheet1!$I$5:$I$28252,$B243,Sheet1!$L$5:$L$28252,$A243,Sheet1!$E$5:$E$28252,"*药机微信*",Sheet1!$D$5:$D$28252,"&lt;&gt;药机微信",Sheet1!$D$5:$D$28252,"&lt;&gt;内部转款",Sheet1!$D$5:$D$28252,"&lt;&gt;内部转账",Sheet1!$E$5:$E$28252,"&lt;&gt;*调拨*")</f>
        <v>0</v>
      </c>
      <c r="Q243" s="32">
        <f>SUMIFS(Sheet1!$F$5:$F$28252,Sheet1!$I$5:$I$28252,$B243,Sheet1!$L$5:$L$28252,$A243,Sheet1!$D$5:$D$28252,"亲情卡",Sheet1!$E$5:$E$28252,"&lt;&gt;*调拨*")+SUMIFS(Sheet1!$F$5:$F$28252,Sheet1!$I$5:$I$28252,$B243,Sheet1!$L$5:$L$28252,$A243,Sheet1!$E$5:$E$28252,"*亲情卡*",Sheet1!$D$5:$D$28252,"&lt;&gt;亲情卡",Sheet1!$D$5:$D$28252,"&lt;&gt;内部转款",Sheet1!$D$5:$D$28252,"&lt;&gt;内部转账",Sheet1!$E$5:$E$28252,"&lt;&gt;*调拨*")</f>
        <v>0</v>
      </c>
      <c r="R243" s="32">
        <f>SUMIFS(Sheet1!$F$5:$F$28252,Sheet1!$I$5:$I$28252,$B243,Sheet1!$L$5:$L$28252,$A243,Sheet1!$D$5:$D$28252,"优惠券",Sheet1!$E$5:$E$28252,"&lt;&gt;*调拨*")+SUMIFS(Sheet1!$F$5:$F$28252,Sheet1!$I$5:$I$28252,$B243,Sheet1!$L$5:$L$28252,$A243,Sheet1!$E$5:$E$28252,"*优惠券*",Sheet1!$D$5:$D$28252,"&lt;&gt;优惠券",Sheet1!$D$5:$D$28252,"&lt;&gt;内部转款",Sheet1!$D$5:$D$28252,"&lt;&gt;内部转账",Sheet1!$E$5:$E$28252,"&lt;&gt;*调拨*")</f>
        <v>0</v>
      </c>
      <c r="S243" s="32">
        <f>SUMIFS(Sheet1!$F$5:$F$28252,Sheet1!$I$5:$I$28252,$B243,Sheet1!$L$5:$L$28252,$A243,Sheet1!$D$5:$D$28252,"代金券",Sheet1!$E$5:$E$28252,"&lt;&gt;*调拨*")+SUMIFS(Sheet1!$F$5:$F$28252,Sheet1!$I$5:$I$28252,$B243,Sheet1!$L$5:$L$28252,$A243,Sheet1!$E$5:$E$28252,"*代金券*",Sheet1!$D$5:$D$28252,"&lt;&gt;代金券",Sheet1!$D$5:$D$28252,"&lt;&gt;内部转款",Sheet1!$D$5:$D$28252,"&lt;&gt;内部转账",Sheet1!$E$5:$E$28252,"&lt;&gt;*调拨*")</f>
        <v>0</v>
      </c>
      <c r="T243" s="32">
        <f>SUMIFS(Sheet1!$F$5:$F$28252,Sheet1!$I$5:$I$28252,$B243,Sheet1!$L$5:$L$28252,$A243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243,Sheet1!$L$5:$L$28252,$A243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243,Sheet1!$L$5:$L$28252,$A243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243,Sheet1!$L$5:$L$28252,$A243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3" s="32">
        <f>SUMIFS(Sheet1!$F$5:$F$28252,Sheet1!$I$5:$I$28252,$B243,Sheet1!$L$5:$L$28252,$A243,Sheet1!$E$5:$E$28252,"*调拨*")</f>
        <v>0</v>
      </c>
      <c r="V243" s="32">
        <f>SUMIFS(Sheet1!$F$5:$F$28252,Sheet1!$I$5:$I$28252,$B243,Sheet1!$L$5:$L$28252,$A243,Sheet1!$D$5:$D$28252,"储值",Sheet1!$E$5:$E$28252,"&lt;&gt;*调拨*")+SUMIFS(Sheet1!$F$5:$F$28252,Sheet1!$I$5:$I$28252,$B243,Sheet1!$L$5:$L$28252,$A243,Sheet1!$E$5:$E$28252,"*储值*",Sheet1!$D$5:$D$28252,"&lt;&gt;储值",Sheet1!$D$5:$D$28252,"&lt;&gt;内部转款",Sheet1!$D$5:$D$28252,"&lt;&gt;内部转账",Sheet1!$E$5:$E$28252,"&lt;&gt;*调拨*")</f>
        <v>0</v>
      </c>
      <c r="W243" s="32">
        <f>SUMIFS(Sheet1!$F$5:$F$28252,Sheet1!$I$5:$I$28252,$B243,Sheet1!$L$5:$L$28252,$A243,Sheet1!$D$5:$D$28252,"效期",Sheet1!$E$5:$E$28252,"&lt;&gt;*调拨*")+SUMIFS(Sheet1!$F$5:$F$28252,Sheet1!$I$5:$I$28252,$B243,Sheet1!$L$5:$L$28252,$A243,Sheet1!$E$5:$E$28252,"*效期*",Sheet1!$D$5:$D$28252,"&lt;&gt;效期",Sheet1!$D$5:$D$28252,"&lt;&gt;内部转款",Sheet1!$D$5:$D$28252,"&lt;&gt;内部转账",Sheet1!$E$5:$E$28252,"&lt;&gt;*调拨*")</f>
        <v>0</v>
      </c>
      <c r="X243" s="32">
        <f>SUMIFS(Sheet1!$F$5:$F$28252,Sheet1!$I$5:$I$28252,$B243,Sheet1!$L$5:$L$28252,$A243,Sheet1!$D$5:$D$28252,"内部转款",Sheet1!$E$5:$E$28252,"&lt;&gt;*调拨*")+SUMIFS(Sheet1!$F$5:$F$28252,Sheet1!$I$5:$I$28252,$B243,Sheet1!$L$5:$L$28252,$A243,Sheet1!$D$5:$D$28252,"内部转账",Sheet1!$E$5:$E$28252,"&lt;&gt;*调拨*")</f>
        <v>0</v>
      </c>
      <c r="Y243" s="32">
        <f t="shared" si="16"/>
        <v>0</v>
      </c>
      <c r="Z243" s="32">
        <f>SUMIFS(Sheet1!$F$5:$F$28252,Sheet1!$I$5:$I$28252,$B243,Sheet1!$L$5:$L$28252,$A243)</f>
        <v>0</v>
      </c>
      <c r="AA243" s="32">
        <f>SUMIFS(Sheet1!$G$5:$G$28252,Sheet1!$I$5:$I$28252,$B243,Sheet1!$L$5:$L$28252,$A243,Sheet1!$D$5:$D$28252,"工资",Sheet1!$E$5:$E$28252,"&lt;&gt;*调拨*")+SUMIFS(Sheet1!$G$5:$G$28252,Sheet1!$I$5:$I$28252,$B243,Sheet1!$L$5:$L$28252,$A243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3" s="32">
        <f>SUMIFS(Sheet1!$G$5:$G$28252,Sheet1!$I$5:$I$28252,$B243,Sheet1!$L$5:$L$28252,$A243,Sheet1!$D$5:$D$28252,"水费",Sheet1!$E$5:$E$28252,"&lt;&gt;*调拨*")+SUMIFS(Sheet1!$G$5:$G$28252,Sheet1!$I$5:$I$28252,$B243,Sheet1!$L$5:$L$28252,$A243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3" s="32">
        <f>SUMIFS(Sheet1!$G$5:$G$28252,Sheet1!$I$5:$I$28252,$B243,Sheet1!$L$5:$L$28252,$A243,Sheet1!$D$5:$D$28252,"电费",Sheet1!$E$5:$E$28252,"&lt;&gt;*调拨*")+SUMIFS(Sheet1!$G$5:$G$28252,Sheet1!$I$5:$I$28252,$B243,Sheet1!$L$5:$L$28252,$A243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3" s="32">
        <f>SUMIFS(Sheet1!$G$5:$G$28252,Sheet1!$I$5:$I$28252,$B243,Sheet1!$L$5:$L$28252,$A243,Sheet1!$D$5:$D$28252,"宽带费",Sheet1!$E$5:$E$28252,"&lt;&gt;*调拨*")+SUMIFS(Sheet1!$G$5:$G$28252,Sheet1!$I$5:$I$28252,$B243,Sheet1!$L$5:$L$28252,$A243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3" s="32">
        <f>SUMIFS(Sheet1!$G$5:$G$28252,Sheet1!$I$5:$I$28252,$B243,Sheet1!$L$5:$L$28252,$A243,Sheet1!$D$5:$D$28252,"办公费",Sheet1!$E$5:$E$28252,"&lt;&gt;*调拨*")+SUMIFS(Sheet1!$G$5:$G$28252,Sheet1!$I$5:$I$28252,$B243,Sheet1!$L$5:$L$28252,$A243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3" s="32">
        <f>SUMIFS(Sheet1!$G$5:$G$28252,Sheet1!$I$5:$I$28252,$B243,Sheet1!$L$5:$L$28252,$A243,Sheet1!$D$5:$D$28252,"话费",Sheet1!$E$5:$E$28252,"&lt;&gt;*调拨*")+SUMIFS(Sheet1!$G$5:$G$28252,Sheet1!$I$5:$I$28252,$B243,Sheet1!$L$5:$L$28252,$A243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3" s="32">
        <f>SUMIFS(Sheet1!$G$5:$G$28252,Sheet1!$I$5:$I$28252,$B243,Sheet1!$L$5:$L$28252,$A243,Sheet1!$D$5:$D$28252,"房租",Sheet1!$E$5:$E$28252,"&lt;&gt;*调拨*")+SUMIFS(Sheet1!$G$5:$G$28252,Sheet1!$I$5:$I$28252,$B243,Sheet1!$L$5:$L$28252,$A243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3" s="32">
        <f>SUMIFS(Sheet1!$G$5:$G$28252,Sheet1!$I$5:$I$28252,$B243,Sheet1!$L$5:$L$28252,$A243,Sheet1!$E$5:$E$28252,"*调拨*")</f>
        <v>0</v>
      </c>
      <c r="AI243" s="32">
        <f>SUMIFS(Sheet1!$G$5:$G$28252,Sheet1!$I$5:$I$28252,$B243,Sheet1!$L$5:$L$28252,$A243,Sheet1!$D$5:$D$28252,"内部转款",Sheet1!$E$5:$E$28252,"&lt;&gt;*调拨*")+SUMIFS(Sheet1!$G$5:$G$28252,Sheet1!$I$5:$I$28252,$B243,Sheet1!$L$5:$L$28252,$A243,Sheet1!$D$5:$D$28252,"内部转账",Sheet1!$E$5:$E$28252,"&lt;&gt;*调拨*")</f>
        <v>0</v>
      </c>
      <c r="AJ243" s="32">
        <f t="shared" si="17"/>
        <v>0</v>
      </c>
      <c r="AK243" s="32">
        <f>SUMIFS(Sheet1!$G$5:$G$28252,Sheet1!$I$5:$I$28252,$B243,Sheet1!$L$5:$L$28252,$A243)</f>
        <v>0</v>
      </c>
      <c r="AL243" s="32">
        <f t="shared" si="18"/>
        <v>0</v>
      </c>
    </row>
    <row r="244" ht="16.5" spans="1:38">
      <c r="A244" s="30">
        <v>202604</v>
      </c>
      <c r="B244" s="31" t="s">
        <v>89</v>
      </c>
      <c r="C244" s="32">
        <f>SUMIFS(Sheet1!$F$5:$F$28252,Sheet1!$I$5:$I$28252,$B244,Sheet1!$L$5:$L$28252,$A244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44" s="32">
        <f>SUMIFS(Sheet1!$F$5:$F$28252,Sheet1!$I$5:$I$28252,$B244,Sheet1!$L$5:$L$28252,$A244,Sheet1!$D$5:$D$28252,"医保即时拨付",Sheet1!$E$5:$E$28252,"&lt;&gt;*调拨*")+SUMIFS(Sheet1!$F$5:$F$28252,Sheet1!$I$5:$I$28252,$B244,Sheet1!$L$5:$L$28252,$A244,Sheet1!$E$5:$E$28252,"*医保即时拨付*",Sheet1!$D$5:$D$28252,"&lt;&gt;医保即时拨付",Sheet1!$D$5:$D$28252,"&lt;&gt;内部转款",Sheet1!$D$5:$D$28252,"&lt;&gt;内部转账",Sheet1!$E$5:$E$28252,"&lt;&gt;*调拨*")</f>
        <v>0</v>
      </c>
      <c r="E244" s="32">
        <f>SUMIFS(Sheet1!$F$5:$F$28252,Sheet1!$I$5:$I$28252,$B244,Sheet1!$L$5:$L$28252,$A244,Sheet1!$D$5:$D$28252,"医保",Sheet1!$E$5:$E$28252,"&lt;&gt;*调拨*",Sheet1!$E$5:$E$28252,"&lt;&gt;*医保即时拨付*")+SUMIFS(Sheet1!$F$5:$F$28252,Sheet1!$I$5:$I$28252,$B244,Sheet1!$L$5:$L$28252,$A244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44" s="32">
        <f>SUMIFS(Sheet1!$F$5:$F$28252,Sheet1!$I$5:$I$28252,$B244,Sheet1!$L$5:$L$28252,$A244,Sheet1!$D$5:$D$28252,"聚合",Sheet1!$E$5:$E$28252,"&lt;&gt;*调拨*")+SUMIFS(Sheet1!$F$5:$F$28252,Sheet1!$I$5:$I$28252,$B244,Sheet1!$L$5:$L$28252,$A244,Sheet1!$E$5:$E$28252,"*聚合*",Sheet1!$D$5:$D$28252,"&lt;&gt;聚合",Sheet1!$D$5:$D$28252,"&lt;&gt;内部转款",Sheet1!$D$5:$D$28252,"&lt;&gt;内部转账",Sheet1!$E$5:$E$28252,"&lt;&gt;*调拨*")</f>
        <v>0</v>
      </c>
      <c r="G244" s="32">
        <f>SUMIFS(Sheet1!$F$5:$F$28252,Sheet1!$I$5:$I$28252,$B244,Sheet1!$L$5:$L$28252,$A244,Sheet1!$D$5:$D$28252,"24小时微信",Sheet1!$E$5:$E$28252,"&lt;&gt;*调拨*")+SUMIFS(Sheet1!$F$5:$F$28252,Sheet1!$I$5:$I$28252,$B244,Sheet1!$L$5:$L$28252,$A244,Sheet1!$E$5:$E$28252,"*24小时微信*",Sheet1!$D$5:$D$28252,"&lt;&gt;24小时微信",Sheet1!$D$5:$D$28252,"&lt;&gt;内部转款",Sheet1!$D$5:$D$28252,"&lt;&gt;内部转账",Sheet1!$E$5:$E$28252,"&lt;&gt;*调拨*")</f>
        <v>0</v>
      </c>
      <c r="H244" s="32">
        <f>SUMIFS(Sheet1!$F$5:$F$28252,Sheet1!$I$5:$I$28252,$B244,Sheet1!$L$5:$L$28252,$A244,Sheet1!$D$5:$D$28252,"美团",Sheet1!$E$5:$E$28252,"&lt;&gt;*调拨*")+SUMIFS(Sheet1!$F$5:$F$28252,Sheet1!$I$5:$I$28252,$B244,Sheet1!$L$5:$L$28252,$A244,Sheet1!$E$5:$E$28252,"*美团*",Sheet1!$D$5:$D$28252,"&lt;&gt;美团",Sheet1!$D$5:$D$28252,"&lt;&gt;内部转款",Sheet1!$D$5:$D$28252,"&lt;&gt;内部转账",Sheet1!$E$5:$E$28252,"&lt;&gt;*调拨*")</f>
        <v>0</v>
      </c>
      <c r="I244" s="32">
        <f>SUMIFS(Sheet1!$F$5:$F$28252,Sheet1!$I$5:$I$28252,$B244,Sheet1!$L$5:$L$28252,$A244,Sheet1!$D$5:$D$28252,"饿了么",Sheet1!$E$5:$E$28252,"&lt;&gt;*调拨*")+SUMIFS(Sheet1!$F$5:$F$28252,Sheet1!$I$5:$I$28252,$B244,Sheet1!$L$5:$L$28252,$A244,Sheet1!$E$5:$E$28252,"*饿了么*",Sheet1!$D$5:$D$28252,"&lt;&gt;饿了么",Sheet1!$D$5:$D$28252,"&lt;&gt;内部转款",Sheet1!$D$5:$D$28252,"&lt;&gt;内部转账",Sheet1!$E$5:$E$28252,"&lt;&gt;*调拨*")</f>
        <v>0</v>
      </c>
      <c r="J244" s="32">
        <f>SUMIFS(Sheet1!$F$5:$F$28252,Sheet1!$I$5:$I$28252,$B244,Sheet1!$L$5:$L$28252,$A244,Sheet1!$D$5:$D$28252,"健E卡",Sheet1!$E$5:$E$28252,"&lt;&gt;*调拨*")+SUMIFS(Sheet1!$F$5:$F$28252,Sheet1!$I$5:$I$28252,$B244,Sheet1!$L$5:$L$28252,$A244,Sheet1!$E$5:$E$28252,"*健E卡*",Sheet1!$D$5:$D$28252,"&lt;&gt;健E卡",Sheet1!$D$5:$D$28252,"&lt;&gt;内部转款",Sheet1!$D$5:$D$28252,"&lt;&gt;内部转账",Sheet1!$E$5:$E$28252,"&lt;&gt;*调拨*")</f>
        <v>0</v>
      </c>
      <c r="K244" s="32">
        <f>SUMIFS(Sheet1!$F$5:$F$28252,Sheet1!$I$5:$I$28252,$B244,Sheet1!$L$5:$L$28252,$A244,Sheet1!$D$5:$D$28252,"抖音",Sheet1!$E$5:$E$28252,"&lt;&gt;*调拨*")+SUMIFS(Sheet1!$F$5:$F$28252,Sheet1!$I$5:$I$28252,$B244,Sheet1!$L$5:$L$28252,$A244,Sheet1!$E$5:$E$28252,"*抖音*",Sheet1!$D$5:$D$28252,"&lt;&gt;抖音",Sheet1!$D$5:$D$28252,"&lt;&gt;内部转款",Sheet1!$D$5:$D$28252,"&lt;&gt;内部转账",Sheet1!$E$5:$E$28252,"&lt;&gt;*调拨*")</f>
        <v>0</v>
      </c>
      <c r="L244" s="32">
        <f>SUMIFS(Sheet1!$F$5:$F$28252,Sheet1!$I$5:$I$28252,$B244,Sheet1!$L$5:$L$28252,$A244,Sheet1!$D$5:$D$28252,"医卡通",Sheet1!$E$5:$E$28252,"&lt;&gt;*调拨*")+SUMIFS(Sheet1!$F$5:$F$28252,Sheet1!$I$5:$I$28252,$B244,Sheet1!$L$5:$L$28252,$A244,Sheet1!$E$5:$E$28252,"*医卡通*",Sheet1!$D$5:$D$28252,"&lt;&gt;医卡通",Sheet1!$D$5:$D$28252,"&lt;&gt;内部转款",Sheet1!$D$5:$D$28252,"&lt;&gt;内部转账",Sheet1!$E$5:$E$28252,"&lt;&gt;*调拨*")</f>
        <v>0</v>
      </c>
      <c r="M244" s="32">
        <f>SUMIFS(Sheet1!$F$5:$F$28252,Sheet1!$I$5:$I$28252,$B244,Sheet1!$L$5:$L$28252,$A244,Sheet1!$D$5:$D$28252,"企健网",Sheet1!$E$5:$E$28252,"&lt;&gt;*调拨*")+SUMIFS(Sheet1!$F$5:$F$28252,Sheet1!$I$5:$I$28252,$B244,Sheet1!$L$5:$L$28252,$A244,Sheet1!$E$5:$E$28252,"*企健网*",Sheet1!$D$5:$D$28252,"&lt;&gt;企健网",Sheet1!$D$5:$D$28252,"&lt;&gt;内部转款",Sheet1!$D$5:$D$28252,"&lt;&gt;内部转账",Sheet1!$E$5:$E$28252,"&lt;&gt;*调拨*")</f>
        <v>0</v>
      </c>
      <c r="N244" s="32">
        <f>SUMIFS(Sheet1!$F$5:$F$28252,Sheet1!$I$5:$I$28252,$B244,Sheet1!$L$5:$L$28252,$A244,Sheet1!$D$5:$D$28252,"银联",Sheet1!$E$5:$E$28252,"&lt;&gt;*调拨*")+SUMIFS(Sheet1!$F$5:$F$28252,Sheet1!$I$5:$I$28252,$B244,Sheet1!$L$5:$L$28252,$A244,Sheet1!$E$5:$E$28252,"*银联*",Sheet1!$D$5:$D$28252,"&lt;&gt;银联",Sheet1!$D$5:$D$28252,"&lt;&gt;内部转款",Sheet1!$D$5:$D$28252,"&lt;&gt;内部转账",Sheet1!$E$5:$E$28252,"&lt;&gt;*调拨*")</f>
        <v>0</v>
      </c>
      <c r="O244" s="32">
        <f>SUMIFS(Sheet1!$F$5:$F$28252,Sheet1!$I$5:$I$28252,$B244,Sheet1!$L$5:$L$28252,$A244,Sheet1!$D$5:$D$28252,"京东",Sheet1!$E$5:$E$28252,"&lt;&gt;*调拨*")+SUMIFS(Sheet1!$F$5:$F$28252,Sheet1!$I$5:$I$28252,$B244,Sheet1!$L$5:$L$28252,$A244,Sheet1!$E$5:$E$28252,"*京东*",Sheet1!$D$5:$D$28252,"&lt;&gt;京东",Sheet1!$D$5:$D$28252,"&lt;&gt;内部转款",Sheet1!$D$5:$D$28252,"&lt;&gt;内部转账",Sheet1!$E$5:$E$28252,"&lt;&gt;*调拨*")</f>
        <v>0</v>
      </c>
      <c r="P244" s="32">
        <f>SUMIFS(Sheet1!$F$5:$F$28252,Sheet1!$I$5:$I$28252,$B244,Sheet1!$L$5:$L$28252,$A244,Sheet1!$D$5:$D$28252,"药机微信",Sheet1!$E$5:$E$28252,"&lt;&gt;*调拨*")+SUMIFS(Sheet1!$F$5:$F$28252,Sheet1!$I$5:$I$28252,$B244,Sheet1!$L$5:$L$28252,$A244,Sheet1!$E$5:$E$28252,"*药机微信*",Sheet1!$D$5:$D$28252,"&lt;&gt;药机微信",Sheet1!$D$5:$D$28252,"&lt;&gt;内部转款",Sheet1!$D$5:$D$28252,"&lt;&gt;内部转账",Sheet1!$E$5:$E$28252,"&lt;&gt;*调拨*")</f>
        <v>0</v>
      </c>
      <c r="Q244" s="32">
        <f>SUMIFS(Sheet1!$F$5:$F$28252,Sheet1!$I$5:$I$28252,$B244,Sheet1!$L$5:$L$28252,$A244,Sheet1!$D$5:$D$28252,"亲情卡",Sheet1!$E$5:$E$28252,"&lt;&gt;*调拨*")+SUMIFS(Sheet1!$F$5:$F$28252,Sheet1!$I$5:$I$28252,$B244,Sheet1!$L$5:$L$28252,$A244,Sheet1!$E$5:$E$28252,"*亲情卡*",Sheet1!$D$5:$D$28252,"&lt;&gt;亲情卡",Sheet1!$D$5:$D$28252,"&lt;&gt;内部转款",Sheet1!$D$5:$D$28252,"&lt;&gt;内部转账",Sheet1!$E$5:$E$28252,"&lt;&gt;*调拨*")</f>
        <v>0</v>
      </c>
      <c r="R244" s="32">
        <f>SUMIFS(Sheet1!$F$5:$F$28252,Sheet1!$I$5:$I$28252,$B244,Sheet1!$L$5:$L$28252,$A244,Sheet1!$D$5:$D$28252,"优惠券",Sheet1!$E$5:$E$28252,"&lt;&gt;*调拨*")+SUMIFS(Sheet1!$F$5:$F$28252,Sheet1!$I$5:$I$28252,$B244,Sheet1!$L$5:$L$28252,$A244,Sheet1!$E$5:$E$28252,"*优惠券*",Sheet1!$D$5:$D$28252,"&lt;&gt;优惠券",Sheet1!$D$5:$D$28252,"&lt;&gt;内部转款",Sheet1!$D$5:$D$28252,"&lt;&gt;内部转账",Sheet1!$E$5:$E$28252,"&lt;&gt;*调拨*")</f>
        <v>0</v>
      </c>
      <c r="S244" s="32">
        <f>SUMIFS(Sheet1!$F$5:$F$28252,Sheet1!$I$5:$I$28252,$B244,Sheet1!$L$5:$L$28252,$A244,Sheet1!$D$5:$D$28252,"代金券",Sheet1!$E$5:$E$28252,"&lt;&gt;*调拨*")+SUMIFS(Sheet1!$F$5:$F$28252,Sheet1!$I$5:$I$28252,$B244,Sheet1!$L$5:$L$28252,$A244,Sheet1!$E$5:$E$28252,"*代金券*",Sheet1!$D$5:$D$28252,"&lt;&gt;代金券",Sheet1!$D$5:$D$28252,"&lt;&gt;内部转款",Sheet1!$D$5:$D$28252,"&lt;&gt;内部转账",Sheet1!$E$5:$E$28252,"&lt;&gt;*调拨*")</f>
        <v>0</v>
      </c>
      <c r="T244" s="32">
        <f>SUMIFS(Sheet1!$F$5:$F$28252,Sheet1!$I$5:$I$28252,$B244,Sheet1!$L$5:$L$28252,$A244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244,Sheet1!$L$5:$L$28252,$A244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244,Sheet1!$L$5:$L$28252,$A244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244,Sheet1!$L$5:$L$28252,$A244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4" s="32">
        <f>SUMIFS(Sheet1!$F$5:$F$28252,Sheet1!$I$5:$I$28252,$B244,Sheet1!$L$5:$L$28252,$A244,Sheet1!$E$5:$E$28252,"*调拨*")</f>
        <v>0</v>
      </c>
      <c r="V244" s="32">
        <f>SUMIFS(Sheet1!$F$5:$F$28252,Sheet1!$I$5:$I$28252,$B244,Sheet1!$L$5:$L$28252,$A244,Sheet1!$D$5:$D$28252,"储值",Sheet1!$E$5:$E$28252,"&lt;&gt;*调拨*")+SUMIFS(Sheet1!$F$5:$F$28252,Sheet1!$I$5:$I$28252,$B244,Sheet1!$L$5:$L$28252,$A244,Sheet1!$E$5:$E$28252,"*储值*",Sheet1!$D$5:$D$28252,"&lt;&gt;储值",Sheet1!$D$5:$D$28252,"&lt;&gt;内部转款",Sheet1!$D$5:$D$28252,"&lt;&gt;内部转账",Sheet1!$E$5:$E$28252,"&lt;&gt;*调拨*")</f>
        <v>0</v>
      </c>
      <c r="W244" s="32">
        <f>SUMIFS(Sheet1!$F$5:$F$28252,Sheet1!$I$5:$I$28252,$B244,Sheet1!$L$5:$L$28252,$A244,Sheet1!$D$5:$D$28252,"效期",Sheet1!$E$5:$E$28252,"&lt;&gt;*调拨*")+SUMIFS(Sheet1!$F$5:$F$28252,Sheet1!$I$5:$I$28252,$B244,Sheet1!$L$5:$L$28252,$A244,Sheet1!$E$5:$E$28252,"*效期*",Sheet1!$D$5:$D$28252,"&lt;&gt;效期",Sheet1!$D$5:$D$28252,"&lt;&gt;内部转款",Sheet1!$D$5:$D$28252,"&lt;&gt;内部转账",Sheet1!$E$5:$E$28252,"&lt;&gt;*调拨*")</f>
        <v>0</v>
      </c>
      <c r="X244" s="32">
        <f>SUMIFS(Sheet1!$F$5:$F$28252,Sheet1!$I$5:$I$28252,$B244,Sheet1!$L$5:$L$28252,$A244,Sheet1!$D$5:$D$28252,"内部转款",Sheet1!$E$5:$E$28252,"&lt;&gt;*调拨*")+SUMIFS(Sheet1!$F$5:$F$28252,Sheet1!$I$5:$I$28252,$B244,Sheet1!$L$5:$L$28252,$A244,Sheet1!$D$5:$D$28252,"内部转账",Sheet1!$E$5:$E$28252,"&lt;&gt;*调拨*")</f>
        <v>0</v>
      </c>
      <c r="Y244" s="32">
        <f t="shared" si="16"/>
        <v>0</v>
      </c>
      <c r="Z244" s="32">
        <f>SUMIFS(Sheet1!$F$5:$F$28252,Sheet1!$I$5:$I$28252,$B244,Sheet1!$L$5:$L$28252,$A244)</f>
        <v>0</v>
      </c>
      <c r="AA244" s="32">
        <f>SUMIFS(Sheet1!$G$5:$G$28252,Sheet1!$I$5:$I$28252,$B244,Sheet1!$L$5:$L$28252,$A244,Sheet1!$D$5:$D$28252,"工资",Sheet1!$E$5:$E$28252,"&lt;&gt;*调拨*")+SUMIFS(Sheet1!$G$5:$G$28252,Sheet1!$I$5:$I$28252,$B244,Sheet1!$L$5:$L$28252,$A244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4" s="32">
        <f>SUMIFS(Sheet1!$G$5:$G$28252,Sheet1!$I$5:$I$28252,$B244,Sheet1!$L$5:$L$28252,$A244,Sheet1!$D$5:$D$28252,"水费",Sheet1!$E$5:$E$28252,"&lt;&gt;*调拨*")+SUMIFS(Sheet1!$G$5:$G$28252,Sheet1!$I$5:$I$28252,$B244,Sheet1!$L$5:$L$28252,$A244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4" s="32">
        <f>SUMIFS(Sheet1!$G$5:$G$28252,Sheet1!$I$5:$I$28252,$B244,Sheet1!$L$5:$L$28252,$A244,Sheet1!$D$5:$D$28252,"电费",Sheet1!$E$5:$E$28252,"&lt;&gt;*调拨*")+SUMIFS(Sheet1!$G$5:$G$28252,Sheet1!$I$5:$I$28252,$B244,Sheet1!$L$5:$L$28252,$A244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4" s="32">
        <f>SUMIFS(Sheet1!$G$5:$G$28252,Sheet1!$I$5:$I$28252,$B244,Sheet1!$L$5:$L$28252,$A244,Sheet1!$D$5:$D$28252,"宽带费",Sheet1!$E$5:$E$28252,"&lt;&gt;*调拨*")+SUMIFS(Sheet1!$G$5:$G$28252,Sheet1!$I$5:$I$28252,$B244,Sheet1!$L$5:$L$28252,$A244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4" s="32">
        <f>SUMIFS(Sheet1!$G$5:$G$28252,Sheet1!$I$5:$I$28252,$B244,Sheet1!$L$5:$L$28252,$A244,Sheet1!$D$5:$D$28252,"办公费",Sheet1!$E$5:$E$28252,"&lt;&gt;*调拨*")+SUMIFS(Sheet1!$G$5:$G$28252,Sheet1!$I$5:$I$28252,$B244,Sheet1!$L$5:$L$28252,$A244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4" s="32">
        <f>SUMIFS(Sheet1!$G$5:$G$28252,Sheet1!$I$5:$I$28252,$B244,Sheet1!$L$5:$L$28252,$A244,Sheet1!$D$5:$D$28252,"话费",Sheet1!$E$5:$E$28252,"&lt;&gt;*调拨*")+SUMIFS(Sheet1!$G$5:$G$28252,Sheet1!$I$5:$I$28252,$B244,Sheet1!$L$5:$L$28252,$A244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4" s="32">
        <f>SUMIFS(Sheet1!$G$5:$G$28252,Sheet1!$I$5:$I$28252,$B244,Sheet1!$L$5:$L$28252,$A244,Sheet1!$D$5:$D$28252,"房租",Sheet1!$E$5:$E$28252,"&lt;&gt;*调拨*")+SUMIFS(Sheet1!$G$5:$G$28252,Sheet1!$I$5:$I$28252,$B244,Sheet1!$L$5:$L$28252,$A244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4" s="32">
        <f>SUMIFS(Sheet1!$G$5:$G$28252,Sheet1!$I$5:$I$28252,$B244,Sheet1!$L$5:$L$28252,$A244,Sheet1!$E$5:$E$28252,"*调拨*")</f>
        <v>0</v>
      </c>
      <c r="AI244" s="32">
        <f>SUMIFS(Sheet1!$G$5:$G$28252,Sheet1!$I$5:$I$28252,$B244,Sheet1!$L$5:$L$28252,$A244,Sheet1!$D$5:$D$28252,"内部转款",Sheet1!$E$5:$E$28252,"&lt;&gt;*调拨*")+SUMIFS(Sheet1!$G$5:$G$28252,Sheet1!$I$5:$I$28252,$B244,Sheet1!$L$5:$L$28252,$A244,Sheet1!$D$5:$D$28252,"内部转账",Sheet1!$E$5:$E$28252,"&lt;&gt;*调拨*")</f>
        <v>0</v>
      </c>
      <c r="AJ244" s="32">
        <f t="shared" si="17"/>
        <v>0</v>
      </c>
      <c r="AK244" s="32">
        <f>SUMIFS(Sheet1!$G$5:$G$28252,Sheet1!$I$5:$I$28252,$B244,Sheet1!$L$5:$L$28252,$A244)</f>
        <v>0</v>
      </c>
      <c r="AL244" s="32">
        <f t="shared" si="18"/>
        <v>0</v>
      </c>
    </row>
    <row r="245" ht="16.5" spans="1:38">
      <c r="A245" s="30">
        <v>202604</v>
      </c>
      <c r="B245" s="31" t="s">
        <v>99</v>
      </c>
      <c r="C245" s="32">
        <f>SUMIFS(Sheet1!$F$5:$F$28252,Sheet1!$I$5:$I$28252,$B245,Sheet1!$L$5:$L$28252,$A245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11157.15</v>
      </c>
      <c r="D245" s="32">
        <f>SUMIFS(Sheet1!$F$5:$F$28252,Sheet1!$I$5:$I$28252,$B245,Sheet1!$L$5:$L$28252,$A245,Sheet1!$D$5:$D$28252,"医保即时拨付",Sheet1!$E$5:$E$28252,"&lt;&gt;*调拨*")+SUMIFS(Sheet1!$F$5:$F$28252,Sheet1!$I$5:$I$28252,$B245,Sheet1!$L$5:$L$28252,$A245,Sheet1!$E$5:$E$28252,"*医保即时拨付*",Sheet1!$D$5:$D$28252,"&lt;&gt;医保即时拨付",Sheet1!$D$5:$D$28252,"&lt;&gt;内部转款",Sheet1!$D$5:$D$28252,"&lt;&gt;内部转账",Sheet1!$E$5:$E$28252,"&lt;&gt;*调拨*")</f>
        <v>13248.46</v>
      </c>
      <c r="E245" s="32">
        <f>SUMIFS(Sheet1!$F$5:$F$28252,Sheet1!$I$5:$I$28252,$B245,Sheet1!$L$5:$L$28252,$A245,Sheet1!$D$5:$D$28252,"医保",Sheet1!$E$5:$E$28252,"&lt;&gt;*调拨*",Sheet1!$E$5:$E$28252,"&lt;&gt;*医保即时拨付*")+SUMIFS(Sheet1!$F$5:$F$28252,Sheet1!$I$5:$I$28252,$B245,Sheet1!$L$5:$L$28252,$A245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9995.6</v>
      </c>
      <c r="F245" s="32">
        <f>SUMIFS(Sheet1!$F$5:$F$28252,Sheet1!$I$5:$I$28252,$B245,Sheet1!$L$5:$L$28252,$A245,Sheet1!$D$5:$D$28252,"聚合",Sheet1!$E$5:$E$28252,"&lt;&gt;*调拨*")+SUMIFS(Sheet1!$F$5:$F$28252,Sheet1!$I$5:$I$28252,$B245,Sheet1!$L$5:$L$28252,$A245,Sheet1!$E$5:$E$28252,"*聚合*",Sheet1!$D$5:$D$28252,"&lt;&gt;聚合",Sheet1!$D$5:$D$28252,"&lt;&gt;内部转款",Sheet1!$D$5:$D$28252,"&lt;&gt;内部转账",Sheet1!$E$5:$E$28252,"&lt;&gt;*调拨*")</f>
        <v>37490.56</v>
      </c>
      <c r="G245" s="32">
        <f>SUMIFS(Sheet1!$F$5:$F$28252,Sheet1!$I$5:$I$28252,$B245,Sheet1!$L$5:$L$28252,$A245,Sheet1!$D$5:$D$28252,"24小时微信",Sheet1!$E$5:$E$28252,"&lt;&gt;*调拨*")+SUMIFS(Sheet1!$F$5:$F$28252,Sheet1!$I$5:$I$28252,$B245,Sheet1!$L$5:$L$28252,$A245,Sheet1!$E$5:$E$28252,"*24小时微信*",Sheet1!$D$5:$D$28252,"&lt;&gt;24小时微信",Sheet1!$D$5:$D$28252,"&lt;&gt;内部转款",Sheet1!$D$5:$D$28252,"&lt;&gt;内部转账",Sheet1!$E$5:$E$28252,"&lt;&gt;*调拨*")</f>
        <v>0</v>
      </c>
      <c r="H245" s="32">
        <f>SUMIFS(Sheet1!$F$5:$F$28252,Sheet1!$I$5:$I$28252,$B245,Sheet1!$L$5:$L$28252,$A245,Sheet1!$D$5:$D$28252,"美团",Sheet1!$E$5:$E$28252,"&lt;&gt;*调拨*")+SUMIFS(Sheet1!$F$5:$F$28252,Sheet1!$I$5:$I$28252,$B245,Sheet1!$L$5:$L$28252,$A245,Sheet1!$E$5:$E$28252,"*美团*",Sheet1!$D$5:$D$28252,"&lt;&gt;美团",Sheet1!$D$5:$D$28252,"&lt;&gt;内部转款",Sheet1!$D$5:$D$28252,"&lt;&gt;内部转账",Sheet1!$E$5:$E$28252,"&lt;&gt;*调拨*")</f>
        <v>16.73</v>
      </c>
      <c r="I245" s="32">
        <f>SUMIFS(Sheet1!$F$5:$F$28252,Sheet1!$I$5:$I$28252,$B245,Sheet1!$L$5:$L$28252,$A245,Sheet1!$D$5:$D$28252,"饿了么",Sheet1!$E$5:$E$28252,"&lt;&gt;*调拨*")+SUMIFS(Sheet1!$F$5:$F$28252,Sheet1!$I$5:$I$28252,$B245,Sheet1!$L$5:$L$28252,$A245,Sheet1!$E$5:$E$28252,"*饿了么*",Sheet1!$D$5:$D$28252,"&lt;&gt;饿了么",Sheet1!$D$5:$D$28252,"&lt;&gt;内部转款",Sheet1!$D$5:$D$28252,"&lt;&gt;内部转账",Sheet1!$E$5:$E$28252,"&lt;&gt;*调拨*")</f>
        <v>0</v>
      </c>
      <c r="J245" s="32">
        <f>SUMIFS(Sheet1!$F$5:$F$28252,Sheet1!$I$5:$I$28252,$B245,Sheet1!$L$5:$L$28252,$A245,Sheet1!$D$5:$D$28252,"健E卡",Sheet1!$E$5:$E$28252,"&lt;&gt;*调拨*")+SUMIFS(Sheet1!$F$5:$F$28252,Sheet1!$I$5:$I$28252,$B245,Sheet1!$L$5:$L$28252,$A245,Sheet1!$E$5:$E$28252,"*健E卡*",Sheet1!$D$5:$D$28252,"&lt;&gt;健E卡",Sheet1!$D$5:$D$28252,"&lt;&gt;内部转款",Sheet1!$D$5:$D$28252,"&lt;&gt;内部转账",Sheet1!$E$5:$E$28252,"&lt;&gt;*调拨*")</f>
        <v>21425.05</v>
      </c>
      <c r="K245" s="32">
        <f>SUMIFS(Sheet1!$F$5:$F$28252,Sheet1!$I$5:$I$28252,$B245,Sheet1!$L$5:$L$28252,$A245,Sheet1!$D$5:$D$28252,"抖音",Sheet1!$E$5:$E$28252,"&lt;&gt;*调拨*")+SUMIFS(Sheet1!$F$5:$F$28252,Sheet1!$I$5:$I$28252,$B245,Sheet1!$L$5:$L$28252,$A245,Sheet1!$E$5:$E$28252,"*抖音*",Sheet1!$D$5:$D$28252,"&lt;&gt;抖音",Sheet1!$D$5:$D$28252,"&lt;&gt;内部转款",Sheet1!$D$5:$D$28252,"&lt;&gt;内部转账",Sheet1!$E$5:$E$28252,"&lt;&gt;*调拨*")</f>
        <v>0</v>
      </c>
      <c r="L245" s="32">
        <f>SUMIFS(Sheet1!$F$5:$F$28252,Sheet1!$I$5:$I$28252,$B245,Sheet1!$L$5:$L$28252,$A245,Sheet1!$D$5:$D$28252,"医卡通",Sheet1!$E$5:$E$28252,"&lt;&gt;*调拨*")+SUMIFS(Sheet1!$F$5:$F$28252,Sheet1!$I$5:$I$28252,$B245,Sheet1!$L$5:$L$28252,$A245,Sheet1!$E$5:$E$28252,"*医卡通*",Sheet1!$D$5:$D$28252,"&lt;&gt;医卡通",Sheet1!$D$5:$D$28252,"&lt;&gt;内部转款",Sheet1!$D$5:$D$28252,"&lt;&gt;内部转账",Sheet1!$E$5:$E$28252,"&lt;&gt;*调拨*")</f>
        <v>0</v>
      </c>
      <c r="M245" s="32">
        <f>SUMIFS(Sheet1!$F$5:$F$28252,Sheet1!$I$5:$I$28252,$B245,Sheet1!$L$5:$L$28252,$A245,Sheet1!$D$5:$D$28252,"企健网",Sheet1!$E$5:$E$28252,"&lt;&gt;*调拨*")+SUMIFS(Sheet1!$F$5:$F$28252,Sheet1!$I$5:$I$28252,$B245,Sheet1!$L$5:$L$28252,$A245,Sheet1!$E$5:$E$28252,"*企健网*",Sheet1!$D$5:$D$28252,"&lt;&gt;企健网",Sheet1!$D$5:$D$28252,"&lt;&gt;内部转款",Sheet1!$D$5:$D$28252,"&lt;&gt;内部转账",Sheet1!$E$5:$E$28252,"&lt;&gt;*调拨*")</f>
        <v>0</v>
      </c>
      <c r="N245" s="32">
        <f>SUMIFS(Sheet1!$F$5:$F$28252,Sheet1!$I$5:$I$28252,$B245,Sheet1!$L$5:$L$28252,$A245,Sheet1!$D$5:$D$28252,"银联",Sheet1!$E$5:$E$28252,"&lt;&gt;*调拨*")+SUMIFS(Sheet1!$F$5:$F$28252,Sheet1!$I$5:$I$28252,$B245,Sheet1!$L$5:$L$28252,$A245,Sheet1!$E$5:$E$28252,"*银联*",Sheet1!$D$5:$D$28252,"&lt;&gt;银联",Sheet1!$D$5:$D$28252,"&lt;&gt;内部转款",Sheet1!$D$5:$D$28252,"&lt;&gt;内部转账",Sheet1!$E$5:$E$28252,"&lt;&gt;*调拨*")</f>
        <v>0</v>
      </c>
      <c r="O245" s="32">
        <f>SUMIFS(Sheet1!$F$5:$F$28252,Sheet1!$I$5:$I$28252,$B245,Sheet1!$L$5:$L$28252,$A245,Sheet1!$D$5:$D$28252,"京东",Sheet1!$E$5:$E$28252,"&lt;&gt;*调拨*")+SUMIFS(Sheet1!$F$5:$F$28252,Sheet1!$I$5:$I$28252,$B245,Sheet1!$L$5:$L$28252,$A245,Sheet1!$E$5:$E$28252,"*京东*",Sheet1!$D$5:$D$28252,"&lt;&gt;京东",Sheet1!$D$5:$D$28252,"&lt;&gt;内部转款",Sheet1!$D$5:$D$28252,"&lt;&gt;内部转账",Sheet1!$E$5:$E$28252,"&lt;&gt;*调拨*")</f>
        <v>0</v>
      </c>
      <c r="P245" s="32">
        <f>SUMIFS(Sheet1!$F$5:$F$28252,Sheet1!$I$5:$I$28252,$B245,Sheet1!$L$5:$L$28252,$A245,Sheet1!$D$5:$D$28252,"药机微信",Sheet1!$E$5:$E$28252,"&lt;&gt;*调拨*")+SUMIFS(Sheet1!$F$5:$F$28252,Sheet1!$I$5:$I$28252,$B245,Sheet1!$L$5:$L$28252,$A245,Sheet1!$E$5:$E$28252,"*药机微信*",Sheet1!$D$5:$D$28252,"&lt;&gt;药机微信",Sheet1!$D$5:$D$28252,"&lt;&gt;内部转款",Sheet1!$D$5:$D$28252,"&lt;&gt;内部转账",Sheet1!$E$5:$E$28252,"&lt;&gt;*调拨*")</f>
        <v>0</v>
      </c>
      <c r="Q245" s="32">
        <f>SUMIFS(Sheet1!$F$5:$F$28252,Sheet1!$I$5:$I$28252,$B245,Sheet1!$L$5:$L$28252,$A245,Sheet1!$D$5:$D$28252,"亲情卡",Sheet1!$E$5:$E$28252,"&lt;&gt;*调拨*")+SUMIFS(Sheet1!$F$5:$F$28252,Sheet1!$I$5:$I$28252,$B245,Sheet1!$L$5:$L$28252,$A245,Sheet1!$E$5:$E$28252,"*亲情卡*",Sheet1!$D$5:$D$28252,"&lt;&gt;亲情卡",Sheet1!$D$5:$D$28252,"&lt;&gt;内部转款",Sheet1!$D$5:$D$28252,"&lt;&gt;内部转账",Sheet1!$E$5:$E$28252,"&lt;&gt;*调拨*")</f>
        <v>0</v>
      </c>
      <c r="R245" s="32">
        <f>SUMIFS(Sheet1!$F$5:$F$28252,Sheet1!$I$5:$I$28252,$B245,Sheet1!$L$5:$L$28252,$A245,Sheet1!$D$5:$D$28252,"优惠券",Sheet1!$E$5:$E$28252,"&lt;&gt;*调拨*")+SUMIFS(Sheet1!$F$5:$F$28252,Sheet1!$I$5:$I$28252,$B245,Sheet1!$L$5:$L$28252,$A245,Sheet1!$E$5:$E$28252,"*优惠券*",Sheet1!$D$5:$D$28252,"&lt;&gt;优惠券",Sheet1!$D$5:$D$28252,"&lt;&gt;内部转款",Sheet1!$D$5:$D$28252,"&lt;&gt;内部转账",Sheet1!$E$5:$E$28252,"&lt;&gt;*调拨*")</f>
        <v>0</v>
      </c>
      <c r="S245" s="32">
        <f>SUMIFS(Sheet1!$F$5:$F$28252,Sheet1!$I$5:$I$28252,$B245,Sheet1!$L$5:$L$28252,$A245,Sheet1!$D$5:$D$28252,"代金券",Sheet1!$E$5:$E$28252,"&lt;&gt;*调拨*")+SUMIFS(Sheet1!$F$5:$F$28252,Sheet1!$I$5:$I$28252,$B245,Sheet1!$L$5:$L$28252,$A245,Sheet1!$E$5:$E$28252,"*代金券*",Sheet1!$D$5:$D$28252,"&lt;&gt;代金券",Sheet1!$D$5:$D$28252,"&lt;&gt;内部转款",Sheet1!$D$5:$D$28252,"&lt;&gt;内部转账",Sheet1!$E$5:$E$28252,"&lt;&gt;*调拨*")</f>
        <v>0</v>
      </c>
      <c r="T245" s="32">
        <f>SUMIFS(Sheet1!$F$5:$F$28252,Sheet1!$I$5:$I$28252,$B245,Sheet1!$L$5:$L$28252,$A245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245,Sheet1!$L$5:$L$28252,$A245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245,Sheet1!$L$5:$L$28252,$A245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245,Sheet1!$L$5:$L$28252,$A245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5" s="32">
        <f>SUMIFS(Sheet1!$F$5:$F$28252,Sheet1!$I$5:$I$28252,$B245,Sheet1!$L$5:$L$28252,$A245,Sheet1!$E$5:$E$28252,"*调拨*")</f>
        <v>0</v>
      </c>
      <c r="V245" s="32">
        <f>SUMIFS(Sheet1!$F$5:$F$28252,Sheet1!$I$5:$I$28252,$B245,Sheet1!$L$5:$L$28252,$A245,Sheet1!$D$5:$D$28252,"储值",Sheet1!$E$5:$E$28252,"&lt;&gt;*调拨*")+SUMIFS(Sheet1!$F$5:$F$28252,Sheet1!$I$5:$I$28252,$B245,Sheet1!$L$5:$L$28252,$A245,Sheet1!$E$5:$E$28252,"*储值*",Sheet1!$D$5:$D$28252,"&lt;&gt;储值",Sheet1!$D$5:$D$28252,"&lt;&gt;内部转款",Sheet1!$D$5:$D$28252,"&lt;&gt;内部转账",Sheet1!$E$5:$E$28252,"&lt;&gt;*调拨*")</f>
        <v>0</v>
      </c>
      <c r="W245" s="32">
        <f>SUMIFS(Sheet1!$F$5:$F$28252,Sheet1!$I$5:$I$28252,$B245,Sheet1!$L$5:$L$28252,$A245,Sheet1!$D$5:$D$28252,"效期",Sheet1!$E$5:$E$28252,"&lt;&gt;*调拨*")+SUMIFS(Sheet1!$F$5:$F$28252,Sheet1!$I$5:$I$28252,$B245,Sheet1!$L$5:$L$28252,$A245,Sheet1!$E$5:$E$28252,"*效期*",Sheet1!$D$5:$D$28252,"&lt;&gt;效期",Sheet1!$D$5:$D$28252,"&lt;&gt;内部转款",Sheet1!$D$5:$D$28252,"&lt;&gt;内部转账",Sheet1!$E$5:$E$28252,"&lt;&gt;*调拨*")</f>
        <v>0</v>
      </c>
      <c r="X245" s="32">
        <f>SUMIFS(Sheet1!$F$5:$F$28252,Sheet1!$I$5:$I$28252,$B245,Sheet1!$L$5:$L$28252,$A245,Sheet1!$D$5:$D$28252,"内部转款",Sheet1!$E$5:$E$28252,"&lt;&gt;*调拨*")+SUMIFS(Sheet1!$F$5:$F$28252,Sheet1!$I$5:$I$28252,$B245,Sheet1!$L$5:$L$28252,$A245,Sheet1!$D$5:$D$28252,"内部转账",Sheet1!$E$5:$E$28252,"&lt;&gt;*调拨*")</f>
        <v>0</v>
      </c>
      <c r="Y245" s="32">
        <f t="shared" si="16"/>
        <v>0</v>
      </c>
      <c r="Z245" s="32">
        <f>SUMIFS(Sheet1!$F$5:$F$28252,Sheet1!$I$5:$I$28252,$B245,Sheet1!$L$5:$L$28252,$A245)</f>
        <v>93333.55</v>
      </c>
      <c r="AA245" s="32">
        <f>SUMIFS(Sheet1!$G$5:$G$28252,Sheet1!$I$5:$I$28252,$B245,Sheet1!$L$5:$L$28252,$A245,Sheet1!$D$5:$D$28252,"工资",Sheet1!$E$5:$E$28252,"&lt;&gt;*调拨*")+SUMIFS(Sheet1!$G$5:$G$28252,Sheet1!$I$5:$I$28252,$B245,Sheet1!$L$5:$L$28252,$A245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5" s="32">
        <f>SUMIFS(Sheet1!$G$5:$G$28252,Sheet1!$I$5:$I$28252,$B245,Sheet1!$L$5:$L$28252,$A245,Sheet1!$D$5:$D$28252,"水费",Sheet1!$E$5:$E$28252,"&lt;&gt;*调拨*")+SUMIFS(Sheet1!$G$5:$G$28252,Sheet1!$I$5:$I$28252,$B245,Sheet1!$L$5:$L$28252,$A245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5" s="32">
        <f>SUMIFS(Sheet1!$G$5:$G$28252,Sheet1!$I$5:$I$28252,$B245,Sheet1!$L$5:$L$28252,$A245,Sheet1!$D$5:$D$28252,"电费",Sheet1!$E$5:$E$28252,"&lt;&gt;*调拨*")+SUMIFS(Sheet1!$G$5:$G$28252,Sheet1!$I$5:$I$28252,$B245,Sheet1!$L$5:$L$28252,$A245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5" s="32">
        <f>SUMIFS(Sheet1!$G$5:$G$28252,Sheet1!$I$5:$I$28252,$B245,Sheet1!$L$5:$L$28252,$A245,Sheet1!$D$5:$D$28252,"宽带费",Sheet1!$E$5:$E$28252,"&lt;&gt;*调拨*")+SUMIFS(Sheet1!$G$5:$G$28252,Sheet1!$I$5:$I$28252,$B245,Sheet1!$L$5:$L$28252,$A245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5" s="32">
        <f>SUMIFS(Sheet1!$G$5:$G$28252,Sheet1!$I$5:$I$28252,$B245,Sheet1!$L$5:$L$28252,$A245,Sheet1!$D$5:$D$28252,"办公费",Sheet1!$E$5:$E$28252,"&lt;&gt;*调拨*")+SUMIFS(Sheet1!$G$5:$G$28252,Sheet1!$I$5:$I$28252,$B245,Sheet1!$L$5:$L$28252,$A245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5" s="32">
        <f>SUMIFS(Sheet1!$G$5:$G$28252,Sheet1!$I$5:$I$28252,$B245,Sheet1!$L$5:$L$28252,$A245,Sheet1!$D$5:$D$28252,"话费",Sheet1!$E$5:$E$28252,"&lt;&gt;*调拨*")+SUMIFS(Sheet1!$G$5:$G$28252,Sheet1!$I$5:$I$28252,$B245,Sheet1!$L$5:$L$28252,$A245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5" s="32">
        <f>SUMIFS(Sheet1!$G$5:$G$28252,Sheet1!$I$5:$I$28252,$B245,Sheet1!$L$5:$L$28252,$A245,Sheet1!$D$5:$D$28252,"房租",Sheet1!$E$5:$E$28252,"&lt;&gt;*调拨*")+SUMIFS(Sheet1!$G$5:$G$28252,Sheet1!$I$5:$I$28252,$B245,Sheet1!$L$5:$L$28252,$A245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5" s="32">
        <f>SUMIFS(Sheet1!$G$5:$G$28252,Sheet1!$I$5:$I$28252,$B245,Sheet1!$L$5:$L$28252,$A245,Sheet1!$E$5:$E$28252,"*调拨*")</f>
        <v>0</v>
      </c>
      <c r="AI245" s="32">
        <f>SUMIFS(Sheet1!$G$5:$G$28252,Sheet1!$I$5:$I$28252,$B245,Sheet1!$L$5:$L$28252,$A245,Sheet1!$D$5:$D$28252,"内部转款",Sheet1!$E$5:$E$28252,"&lt;&gt;*调拨*")+SUMIFS(Sheet1!$G$5:$G$28252,Sheet1!$I$5:$I$28252,$B245,Sheet1!$L$5:$L$28252,$A245,Sheet1!$D$5:$D$28252,"内部转账",Sheet1!$E$5:$E$28252,"&lt;&gt;*调拨*")</f>
        <v>0</v>
      </c>
      <c r="AJ245" s="32">
        <f t="shared" si="17"/>
        <v>5934.38</v>
      </c>
      <c r="AK245" s="32">
        <f>SUMIFS(Sheet1!$G$5:$G$28252,Sheet1!$I$5:$I$28252,$B245,Sheet1!$L$5:$L$28252,$A245)</f>
        <v>5934.38</v>
      </c>
      <c r="AL245" s="32">
        <f t="shared" si="18"/>
        <v>87399.17</v>
      </c>
    </row>
    <row r="246" ht="16.5" spans="1:38">
      <c r="A246" s="30">
        <v>202604</v>
      </c>
      <c r="B246" s="31" t="s">
        <v>82</v>
      </c>
      <c r="C246" s="32">
        <f>SUMIFS(Sheet1!$F$5:$F$28252,Sheet1!$I$5:$I$28252,$B246,Sheet1!$L$5:$L$28252,$A246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7625.56</v>
      </c>
      <c r="D246" s="32">
        <f>SUMIFS(Sheet1!$F$5:$F$28252,Sheet1!$I$5:$I$28252,$B246,Sheet1!$L$5:$L$28252,$A246,Sheet1!$D$5:$D$28252,"医保即时拨付",Sheet1!$E$5:$E$28252,"&lt;&gt;*调拨*")+SUMIFS(Sheet1!$F$5:$F$28252,Sheet1!$I$5:$I$28252,$B246,Sheet1!$L$5:$L$28252,$A246,Sheet1!$E$5:$E$28252,"*医保即时拨付*",Sheet1!$D$5:$D$28252,"&lt;&gt;医保即时拨付",Sheet1!$D$5:$D$28252,"&lt;&gt;内部转款",Sheet1!$D$5:$D$28252,"&lt;&gt;内部转账",Sheet1!$E$5:$E$28252,"&lt;&gt;*调拨*")</f>
        <v>0</v>
      </c>
      <c r="E246" s="32">
        <f>SUMIFS(Sheet1!$F$5:$F$28252,Sheet1!$I$5:$I$28252,$B246,Sheet1!$L$5:$L$28252,$A246,Sheet1!$D$5:$D$28252,"医保",Sheet1!$E$5:$E$28252,"&lt;&gt;*调拨*",Sheet1!$E$5:$E$28252,"&lt;&gt;*医保即时拨付*")+SUMIFS(Sheet1!$F$5:$F$28252,Sheet1!$I$5:$I$28252,$B246,Sheet1!$L$5:$L$28252,$A246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46" s="32">
        <f>SUMIFS(Sheet1!$F$5:$F$28252,Sheet1!$I$5:$I$28252,$B246,Sheet1!$L$5:$L$28252,$A246,Sheet1!$D$5:$D$28252,"聚合",Sheet1!$E$5:$E$28252,"&lt;&gt;*调拨*")+SUMIFS(Sheet1!$F$5:$F$28252,Sheet1!$I$5:$I$28252,$B246,Sheet1!$L$5:$L$28252,$A246,Sheet1!$E$5:$E$28252,"*聚合*",Sheet1!$D$5:$D$28252,"&lt;&gt;聚合",Sheet1!$D$5:$D$28252,"&lt;&gt;内部转款",Sheet1!$D$5:$D$28252,"&lt;&gt;内部转账",Sheet1!$E$5:$E$28252,"&lt;&gt;*调拨*")</f>
        <v>18670.2</v>
      </c>
      <c r="G246" s="32">
        <f>SUMIFS(Sheet1!$F$5:$F$28252,Sheet1!$I$5:$I$28252,$B246,Sheet1!$L$5:$L$28252,$A246,Sheet1!$D$5:$D$28252,"24小时微信",Sheet1!$E$5:$E$28252,"&lt;&gt;*调拨*")+SUMIFS(Sheet1!$F$5:$F$28252,Sheet1!$I$5:$I$28252,$B246,Sheet1!$L$5:$L$28252,$A246,Sheet1!$E$5:$E$28252,"*24小时微信*",Sheet1!$D$5:$D$28252,"&lt;&gt;24小时微信",Sheet1!$D$5:$D$28252,"&lt;&gt;内部转款",Sheet1!$D$5:$D$28252,"&lt;&gt;内部转账",Sheet1!$E$5:$E$28252,"&lt;&gt;*调拨*")</f>
        <v>0</v>
      </c>
      <c r="H246" s="32">
        <f>SUMIFS(Sheet1!$F$5:$F$28252,Sheet1!$I$5:$I$28252,$B246,Sheet1!$L$5:$L$28252,$A246,Sheet1!$D$5:$D$28252,"美团",Sheet1!$E$5:$E$28252,"&lt;&gt;*调拨*")+SUMIFS(Sheet1!$F$5:$F$28252,Sheet1!$I$5:$I$28252,$B246,Sheet1!$L$5:$L$28252,$A246,Sheet1!$E$5:$E$28252,"*美团*",Sheet1!$D$5:$D$28252,"&lt;&gt;美团",Sheet1!$D$5:$D$28252,"&lt;&gt;内部转款",Sheet1!$D$5:$D$28252,"&lt;&gt;内部转账",Sheet1!$E$5:$E$28252,"&lt;&gt;*调拨*")</f>
        <v>718.61</v>
      </c>
      <c r="I246" s="32">
        <f>SUMIFS(Sheet1!$F$5:$F$28252,Sheet1!$I$5:$I$28252,$B246,Sheet1!$L$5:$L$28252,$A246,Sheet1!$D$5:$D$28252,"饿了么",Sheet1!$E$5:$E$28252,"&lt;&gt;*调拨*")+SUMIFS(Sheet1!$F$5:$F$28252,Sheet1!$I$5:$I$28252,$B246,Sheet1!$L$5:$L$28252,$A246,Sheet1!$E$5:$E$28252,"*饿了么*",Sheet1!$D$5:$D$28252,"&lt;&gt;饿了么",Sheet1!$D$5:$D$28252,"&lt;&gt;内部转款",Sheet1!$D$5:$D$28252,"&lt;&gt;内部转账",Sheet1!$E$5:$E$28252,"&lt;&gt;*调拨*")</f>
        <v>0</v>
      </c>
      <c r="J246" s="32">
        <f>SUMIFS(Sheet1!$F$5:$F$28252,Sheet1!$I$5:$I$28252,$B246,Sheet1!$L$5:$L$28252,$A246,Sheet1!$D$5:$D$28252,"健E卡",Sheet1!$E$5:$E$28252,"&lt;&gt;*调拨*")+SUMIFS(Sheet1!$F$5:$F$28252,Sheet1!$I$5:$I$28252,$B246,Sheet1!$L$5:$L$28252,$A246,Sheet1!$E$5:$E$28252,"*健E卡*",Sheet1!$D$5:$D$28252,"&lt;&gt;健E卡",Sheet1!$D$5:$D$28252,"&lt;&gt;内部转款",Sheet1!$D$5:$D$28252,"&lt;&gt;内部转账",Sheet1!$E$5:$E$28252,"&lt;&gt;*调拨*")</f>
        <v>0</v>
      </c>
      <c r="K246" s="32">
        <f>SUMIFS(Sheet1!$F$5:$F$28252,Sheet1!$I$5:$I$28252,$B246,Sheet1!$L$5:$L$28252,$A246,Sheet1!$D$5:$D$28252,"抖音",Sheet1!$E$5:$E$28252,"&lt;&gt;*调拨*")+SUMIFS(Sheet1!$F$5:$F$28252,Sheet1!$I$5:$I$28252,$B246,Sheet1!$L$5:$L$28252,$A246,Sheet1!$E$5:$E$28252,"*抖音*",Sheet1!$D$5:$D$28252,"&lt;&gt;抖音",Sheet1!$D$5:$D$28252,"&lt;&gt;内部转款",Sheet1!$D$5:$D$28252,"&lt;&gt;内部转账",Sheet1!$E$5:$E$28252,"&lt;&gt;*调拨*")</f>
        <v>0</v>
      </c>
      <c r="L246" s="32">
        <f>SUMIFS(Sheet1!$F$5:$F$28252,Sheet1!$I$5:$I$28252,$B246,Sheet1!$L$5:$L$28252,$A246,Sheet1!$D$5:$D$28252,"医卡通",Sheet1!$E$5:$E$28252,"&lt;&gt;*调拨*")+SUMIFS(Sheet1!$F$5:$F$28252,Sheet1!$I$5:$I$28252,$B246,Sheet1!$L$5:$L$28252,$A246,Sheet1!$E$5:$E$28252,"*医卡通*",Sheet1!$D$5:$D$28252,"&lt;&gt;医卡通",Sheet1!$D$5:$D$28252,"&lt;&gt;内部转款",Sheet1!$D$5:$D$28252,"&lt;&gt;内部转账",Sheet1!$E$5:$E$28252,"&lt;&gt;*调拨*")</f>
        <v>0</v>
      </c>
      <c r="M246" s="32">
        <f>SUMIFS(Sheet1!$F$5:$F$28252,Sheet1!$I$5:$I$28252,$B246,Sheet1!$L$5:$L$28252,$A246,Sheet1!$D$5:$D$28252,"企健网",Sheet1!$E$5:$E$28252,"&lt;&gt;*调拨*")+SUMIFS(Sheet1!$F$5:$F$28252,Sheet1!$I$5:$I$28252,$B246,Sheet1!$L$5:$L$28252,$A246,Sheet1!$E$5:$E$28252,"*企健网*",Sheet1!$D$5:$D$28252,"&lt;&gt;企健网",Sheet1!$D$5:$D$28252,"&lt;&gt;内部转款",Sheet1!$D$5:$D$28252,"&lt;&gt;内部转账",Sheet1!$E$5:$E$28252,"&lt;&gt;*调拨*")</f>
        <v>0</v>
      </c>
      <c r="N246" s="32">
        <f>SUMIFS(Sheet1!$F$5:$F$28252,Sheet1!$I$5:$I$28252,$B246,Sheet1!$L$5:$L$28252,$A246,Sheet1!$D$5:$D$28252,"银联",Sheet1!$E$5:$E$28252,"&lt;&gt;*调拨*")+SUMIFS(Sheet1!$F$5:$F$28252,Sheet1!$I$5:$I$28252,$B246,Sheet1!$L$5:$L$28252,$A246,Sheet1!$E$5:$E$28252,"*银联*",Sheet1!$D$5:$D$28252,"&lt;&gt;银联",Sheet1!$D$5:$D$28252,"&lt;&gt;内部转款",Sheet1!$D$5:$D$28252,"&lt;&gt;内部转账",Sheet1!$E$5:$E$28252,"&lt;&gt;*调拨*")</f>
        <v>0</v>
      </c>
      <c r="O246" s="32">
        <f>SUMIFS(Sheet1!$F$5:$F$28252,Sheet1!$I$5:$I$28252,$B246,Sheet1!$L$5:$L$28252,$A246,Sheet1!$D$5:$D$28252,"京东",Sheet1!$E$5:$E$28252,"&lt;&gt;*调拨*")+SUMIFS(Sheet1!$F$5:$F$28252,Sheet1!$I$5:$I$28252,$B246,Sheet1!$L$5:$L$28252,$A246,Sheet1!$E$5:$E$28252,"*京东*",Sheet1!$D$5:$D$28252,"&lt;&gt;京东",Sheet1!$D$5:$D$28252,"&lt;&gt;内部转款",Sheet1!$D$5:$D$28252,"&lt;&gt;内部转账",Sheet1!$E$5:$E$28252,"&lt;&gt;*调拨*")</f>
        <v>0</v>
      </c>
      <c r="P246" s="32">
        <f>SUMIFS(Sheet1!$F$5:$F$28252,Sheet1!$I$5:$I$28252,$B246,Sheet1!$L$5:$L$28252,$A246,Sheet1!$D$5:$D$28252,"药机微信",Sheet1!$E$5:$E$28252,"&lt;&gt;*调拨*")+SUMIFS(Sheet1!$F$5:$F$28252,Sheet1!$I$5:$I$28252,$B246,Sheet1!$L$5:$L$28252,$A246,Sheet1!$E$5:$E$28252,"*药机微信*",Sheet1!$D$5:$D$28252,"&lt;&gt;药机微信",Sheet1!$D$5:$D$28252,"&lt;&gt;内部转款",Sheet1!$D$5:$D$28252,"&lt;&gt;内部转账",Sheet1!$E$5:$E$28252,"&lt;&gt;*调拨*")</f>
        <v>0</v>
      </c>
      <c r="Q246" s="32">
        <f>SUMIFS(Sheet1!$F$5:$F$28252,Sheet1!$I$5:$I$28252,$B246,Sheet1!$L$5:$L$28252,$A246,Sheet1!$D$5:$D$28252,"亲情卡",Sheet1!$E$5:$E$28252,"&lt;&gt;*调拨*")+SUMIFS(Sheet1!$F$5:$F$28252,Sheet1!$I$5:$I$28252,$B246,Sheet1!$L$5:$L$28252,$A246,Sheet1!$E$5:$E$28252,"*亲情卡*",Sheet1!$D$5:$D$28252,"&lt;&gt;亲情卡",Sheet1!$D$5:$D$28252,"&lt;&gt;内部转款",Sheet1!$D$5:$D$28252,"&lt;&gt;内部转账",Sheet1!$E$5:$E$28252,"&lt;&gt;*调拨*")</f>
        <v>0</v>
      </c>
      <c r="R246" s="32">
        <f>SUMIFS(Sheet1!$F$5:$F$28252,Sheet1!$I$5:$I$28252,$B246,Sheet1!$L$5:$L$28252,$A246,Sheet1!$D$5:$D$28252,"优惠券",Sheet1!$E$5:$E$28252,"&lt;&gt;*调拨*")+SUMIFS(Sheet1!$F$5:$F$28252,Sheet1!$I$5:$I$28252,$B246,Sheet1!$L$5:$L$28252,$A246,Sheet1!$E$5:$E$28252,"*优惠券*",Sheet1!$D$5:$D$28252,"&lt;&gt;优惠券",Sheet1!$D$5:$D$28252,"&lt;&gt;内部转款",Sheet1!$D$5:$D$28252,"&lt;&gt;内部转账",Sheet1!$E$5:$E$28252,"&lt;&gt;*调拨*")</f>
        <v>0</v>
      </c>
      <c r="S246" s="32">
        <f>SUMIFS(Sheet1!$F$5:$F$28252,Sheet1!$I$5:$I$28252,$B246,Sheet1!$L$5:$L$28252,$A246,Sheet1!$D$5:$D$28252,"代金券",Sheet1!$E$5:$E$28252,"&lt;&gt;*调拨*")+SUMIFS(Sheet1!$F$5:$F$28252,Sheet1!$I$5:$I$28252,$B246,Sheet1!$L$5:$L$28252,$A246,Sheet1!$E$5:$E$28252,"*代金券*",Sheet1!$D$5:$D$28252,"&lt;&gt;代金券",Sheet1!$D$5:$D$28252,"&lt;&gt;内部转款",Sheet1!$D$5:$D$28252,"&lt;&gt;内部转账",Sheet1!$E$5:$E$28252,"&lt;&gt;*调拨*")</f>
        <v>0</v>
      </c>
      <c r="T246" s="32">
        <f>SUMIFS(Sheet1!$F$5:$F$28252,Sheet1!$I$5:$I$28252,$B246,Sheet1!$L$5:$L$28252,$A246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246,Sheet1!$L$5:$L$28252,$A246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246,Sheet1!$L$5:$L$28252,$A246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246,Sheet1!$L$5:$L$28252,$A246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6" s="32">
        <f>SUMIFS(Sheet1!$F$5:$F$28252,Sheet1!$I$5:$I$28252,$B246,Sheet1!$L$5:$L$28252,$A246,Sheet1!$E$5:$E$28252,"*调拨*")</f>
        <v>0</v>
      </c>
      <c r="V246" s="32">
        <f>SUMIFS(Sheet1!$F$5:$F$28252,Sheet1!$I$5:$I$28252,$B246,Sheet1!$L$5:$L$28252,$A246,Sheet1!$D$5:$D$28252,"储值",Sheet1!$E$5:$E$28252,"&lt;&gt;*调拨*")+SUMIFS(Sheet1!$F$5:$F$28252,Sheet1!$I$5:$I$28252,$B246,Sheet1!$L$5:$L$28252,$A246,Sheet1!$E$5:$E$28252,"*储值*",Sheet1!$D$5:$D$28252,"&lt;&gt;储值",Sheet1!$D$5:$D$28252,"&lt;&gt;内部转款",Sheet1!$D$5:$D$28252,"&lt;&gt;内部转账",Sheet1!$E$5:$E$28252,"&lt;&gt;*调拨*")</f>
        <v>0</v>
      </c>
      <c r="W246" s="32">
        <f>SUMIFS(Sheet1!$F$5:$F$28252,Sheet1!$I$5:$I$28252,$B246,Sheet1!$L$5:$L$28252,$A246,Sheet1!$D$5:$D$28252,"效期",Sheet1!$E$5:$E$28252,"&lt;&gt;*调拨*")+SUMIFS(Sheet1!$F$5:$F$28252,Sheet1!$I$5:$I$28252,$B246,Sheet1!$L$5:$L$28252,$A246,Sheet1!$E$5:$E$28252,"*效期*",Sheet1!$D$5:$D$28252,"&lt;&gt;效期",Sheet1!$D$5:$D$28252,"&lt;&gt;内部转款",Sheet1!$D$5:$D$28252,"&lt;&gt;内部转账",Sheet1!$E$5:$E$28252,"&lt;&gt;*调拨*")</f>
        <v>0</v>
      </c>
      <c r="X246" s="32">
        <f>SUMIFS(Sheet1!$F$5:$F$28252,Sheet1!$I$5:$I$28252,$B246,Sheet1!$L$5:$L$28252,$A246,Sheet1!$D$5:$D$28252,"内部转款",Sheet1!$E$5:$E$28252,"&lt;&gt;*调拨*")+SUMIFS(Sheet1!$F$5:$F$28252,Sheet1!$I$5:$I$28252,$B246,Sheet1!$L$5:$L$28252,$A246,Sheet1!$D$5:$D$28252,"内部转账",Sheet1!$E$5:$E$28252,"&lt;&gt;*调拨*")</f>
        <v>0</v>
      </c>
      <c r="Y246" s="32">
        <f t="shared" si="16"/>
        <v>0</v>
      </c>
      <c r="Z246" s="32">
        <f>SUMIFS(Sheet1!$F$5:$F$28252,Sheet1!$I$5:$I$28252,$B246,Sheet1!$L$5:$L$28252,$A246)</f>
        <v>27014.37</v>
      </c>
      <c r="AA246" s="32">
        <f>SUMIFS(Sheet1!$G$5:$G$28252,Sheet1!$I$5:$I$28252,$B246,Sheet1!$L$5:$L$28252,$A246,Sheet1!$D$5:$D$28252,"工资",Sheet1!$E$5:$E$28252,"&lt;&gt;*调拨*")+SUMIFS(Sheet1!$G$5:$G$28252,Sheet1!$I$5:$I$28252,$B246,Sheet1!$L$5:$L$28252,$A246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6" s="32">
        <f>SUMIFS(Sheet1!$G$5:$G$28252,Sheet1!$I$5:$I$28252,$B246,Sheet1!$L$5:$L$28252,$A246,Sheet1!$D$5:$D$28252,"水费",Sheet1!$E$5:$E$28252,"&lt;&gt;*调拨*")+SUMIFS(Sheet1!$G$5:$G$28252,Sheet1!$I$5:$I$28252,$B246,Sheet1!$L$5:$L$28252,$A246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6" s="32">
        <f>SUMIFS(Sheet1!$G$5:$G$28252,Sheet1!$I$5:$I$28252,$B246,Sheet1!$L$5:$L$28252,$A246,Sheet1!$D$5:$D$28252,"电费",Sheet1!$E$5:$E$28252,"&lt;&gt;*调拨*")+SUMIFS(Sheet1!$G$5:$G$28252,Sheet1!$I$5:$I$28252,$B246,Sheet1!$L$5:$L$28252,$A246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6" s="32">
        <f>SUMIFS(Sheet1!$G$5:$G$28252,Sheet1!$I$5:$I$28252,$B246,Sheet1!$L$5:$L$28252,$A246,Sheet1!$D$5:$D$28252,"宽带费",Sheet1!$E$5:$E$28252,"&lt;&gt;*调拨*")+SUMIFS(Sheet1!$G$5:$G$28252,Sheet1!$I$5:$I$28252,$B246,Sheet1!$L$5:$L$28252,$A246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6" s="32">
        <f>SUMIFS(Sheet1!$G$5:$G$28252,Sheet1!$I$5:$I$28252,$B246,Sheet1!$L$5:$L$28252,$A246,Sheet1!$D$5:$D$28252,"办公费",Sheet1!$E$5:$E$28252,"&lt;&gt;*调拨*")+SUMIFS(Sheet1!$G$5:$G$28252,Sheet1!$I$5:$I$28252,$B246,Sheet1!$L$5:$L$28252,$A246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6" s="32">
        <f>SUMIFS(Sheet1!$G$5:$G$28252,Sheet1!$I$5:$I$28252,$B246,Sheet1!$L$5:$L$28252,$A246,Sheet1!$D$5:$D$28252,"话费",Sheet1!$E$5:$E$28252,"&lt;&gt;*调拨*")+SUMIFS(Sheet1!$G$5:$G$28252,Sheet1!$I$5:$I$28252,$B246,Sheet1!$L$5:$L$28252,$A246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6" s="32">
        <f>SUMIFS(Sheet1!$G$5:$G$28252,Sheet1!$I$5:$I$28252,$B246,Sheet1!$L$5:$L$28252,$A246,Sheet1!$D$5:$D$28252,"房租",Sheet1!$E$5:$E$28252,"&lt;&gt;*调拨*")+SUMIFS(Sheet1!$G$5:$G$28252,Sheet1!$I$5:$I$28252,$B246,Sheet1!$L$5:$L$28252,$A246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6" s="32">
        <f>SUMIFS(Sheet1!$G$5:$G$28252,Sheet1!$I$5:$I$28252,$B246,Sheet1!$L$5:$L$28252,$A246,Sheet1!$E$5:$E$28252,"*调拨*")</f>
        <v>0</v>
      </c>
      <c r="AI246" s="32">
        <f>SUMIFS(Sheet1!$G$5:$G$28252,Sheet1!$I$5:$I$28252,$B246,Sheet1!$L$5:$L$28252,$A246,Sheet1!$D$5:$D$28252,"内部转款",Sheet1!$E$5:$E$28252,"&lt;&gt;*调拨*")+SUMIFS(Sheet1!$G$5:$G$28252,Sheet1!$I$5:$I$28252,$B246,Sheet1!$L$5:$L$28252,$A246,Sheet1!$D$5:$D$28252,"内部转账",Sheet1!$E$5:$E$28252,"&lt;&gt;*调拨*")</f>
        <v>0</v>
      </c>
      <c r="AJ246" s="32">
        <f t="shared" si="17"/>
        <v>5088.59</v>
      </c>
      <c r="AK246" s="32">
        <f>SUMIFS(Sheet1!$G$5:$G$28252,Sheet1!$I$5:$I$28252,$B246,Sheet1!$L$5:$L$28252,$A246)</f>
        <v>5088.59</v>
      </c>
      <c r="AL246" s="32">
        <f t="shared" si="18"/>
        <v>21925.78</v>
      </c>
    </row>
    <row r="247" ht="16.5" spans="1:38">
      <c r="A247" s="30">
        <v>202604</v>
      </c>
      <c r="B247" s="31" t="s">
        <v>87</v>
      </c>
      <c r="C247" s="32">
        <f>SUMIFS(Sheet1!$F$5:$F$28252,Sheet1!$I$5:$I$28252,$B247,Sheet1!$L$5:$L$28252,$A247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5335.89</v>
      </c>
      <c r="D247" s="32">
        <f>SUMIFS(Sheet1!$F$5:$F$28252,Sheet1!$I$5:$I$28252,$B247,Sheet1!$L$5:$L$28252,$A247,Sheet1!$D$5:$D$28252,"医保即时拨付",Sheet1!$E$5:$E$28252,"&lt;&gt;*调拨*")+SUMIFS(Sheet1!$F$5:$F$28252,Sheet1!$I$5:$I$28252,$B247,Sheet1!$L$5:$L$28252,$A247,Sheet1!$E$5:$E$28252,"*医保即时拨付*",Sheet1!$D$5:$D$28252,"&lt;&gt;医保即时拨付",Sheet1!$D$5:$D$28252,"&lt;&gt;内部转款",Sheet1!$D$5:$D$28252,"&lt;&gt;内部转账",Sheet1!$E$5:$E$28252,"&lt;&gt;*调拨*")</f>
        <v>4415.54</v>
      </c>
      <c r="E247" s="32">
        <f>SUMIFS(Sheet1!$F$5:$F$28252,Sheet1!$I$5:$I$28252,$B247,Sheet1!$L$5:$L$28252,$A247,Sheet1!$D$5:$D$28252,"医保",Sheet1!$E$5:$E$28252,"&lt;&gt;*调拨*",Sheet1!$E$5:$E$28252,"&lt;&gt;*医保即时拨付*")+SUMIFS(Sheet1!$F$5:$F$28252,Sheet1!$I$5:$I$28252,$B247,Sheet1!$L$5:$L$28252,$A247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4766.62</v>
      </c>
      <c r="F247" s="32">
        <f>SUMIFS(Sheet1!$F$5:$F$28252,Sheet1!$I$5:$I$28252,$B247,Sheet1!$L$5:$L$28252,$A247,Sheet1!$D$5:$D$28252,"聚合",Sheet1!$E$5:$E$28252,"&lt;&gt;*调拨*")+SUMIFS(Sheet1!$F$5:$F$28252,Sheet1!$I$5:$I$28252,$B247,Sheet1!$L$5:$L$28252,$A247,Sheet1!$E$5:$E$28252,"*聚合*",Sheet1!$D$5:$D$28252,"&lt;&gt;聚合",Sheet1!$D$5:$D$28252,"&lt;&gt;内部转款",Sheet1!$D$5:$D$28252,"&lt;&gt;内部转账",Sheet1!$E$5:$E$28252,"&lt;&gt;*调拨*")</f>
        <v>24293.66</v>
      </c>
      <c r="G247" s="32">
        <f>SUMIFS(Sheet1!$F$5:$F$28252,Sheet1!$I$5:$I$28252,$B247,Sheet1!$L$5:$L$28252,$A247,Sheet1!$D$5:$D$28252,"24小时微信",Sheet1!$E$5:$E$28252,"&lt;&gt;*调拨*")+SUMIFS(Sheet1!$F$5:$F$28252,Sheet1!$I$5:$I$28252,$B247,Sheet1!$L$5:$L$28252,$A247,Sheet1!$E$5:$E$28252,"*24小时微信*",Sheet1!$D$5:$D$28252,"&lt;&gt;24小时微信",Sheet1!$D$5:$D$28252,"&lt;&gt;内部转款",Sheet1!$D$5:$D$28252,"&lt;&gt;内部转账",Sheet1!$E$5:$E$28252,"&lt;&gt;*调拨*")</f>
        <v>0</v>
      </c>
      <c r="H247" s="32">
        <f>SUMIFS(Sheet1!$F$5:$F$28252,Sheet1!$I$5:$I$28252,$B247,Sheet1!$L$5:$L$28252,$A247,Sheet1!$D$5:$D$28252,"美团",Sheet1!$E$5:$E$28252,"&lt;&gt;*调拨*")+SUMIFS(Sheet1!$F$5:$F$28252,Sheet1!$I$5:$I$28252,$B247,Sheet1!$L$5:$L$28252,$A247,Sheet1!$E$5:$E$28252,"*美团*",Sheet1!$D$5:$D$28252,"&lt;&gt;美团",Sheet1!$D$5:$D$28252,"&lt;&gt;内部转款",Sheet1!$D$5:$D$28252,"&lt;&gt;内部转账",Sheet1!$E$5:$E$28252,"&lt;&gt;*调拨*")</f>
        <v>57.3</v>
      </c>
      <c r="I247" s="32">
        <f>SUMIFS(Sheet1!$F$5:$F$28252,Sheet1!$I$5:$I$28252,$B247,Sheet1!$L$5:$L$28252,$A247,Sheet1!$D$5:$D$28252,"饿了么",Sheet1!$E$5:$E$28252,"&lt;&gt;*调拨*")+SUMIFS(Sheet1!$F$5:$F$28252,Sheet1!$I$5:$I$28252,$B247,Sheet1!$L$5:$L$28252,$A247,Sheet1!$E$5:$E$28252,"*饿了么*",Sheet1!$D$5:$D$28252,"&lt;&gt;饿了么",Sheet1!$D$5:$D$28252,"&lt;&gt;内部转款",Sheet1!$D$5:$D$28252,"&lt;&gt;内部转账",Sheet1!$E$5:$E$28252,"&lt;&gt;*调拨*")</f>
        <v>0</v>
      </c>
      <c r="J247" s="32">
        <f>SUMIFS(Sheet1!$F$5:$F$28252,Sheet1!$I$5:$I$28252,$B247,Sheet1!$L$5:$L$28252,$A247,Sheet1!$D$5:$D$28252,"健E卡",Sheet1!$E$5:$E$28252,"&lt;&gt;*调拨*")+SUMIFS(Sheet1!$F$5:$F$28252,Sheet1!$I$5:$I$28252,$B247,Sheet1!$L$5:$L$28252,$A247,Sheet1!$E$5:$E$28252,"*健E卡*",Sheet1!$D$5:$D$28252,"&lt;&gt;健E卡",Sheet1!$D$5:$D$28252,"&lt;&gt;内部转款",Sheet1!$D$5:$D$28252,"&lt;&gt;内部转账",Sheet1!$E$5:$E$28252,"&lt;&gt;*调拨*")</f>
        <v>0</v>
      </c>
      <c r="K247" s="32">
        <f>SUMIFS(Sheet1!$F$5:$F$28252,Sheet1!$I$5:$I$28252,$B247,Sheet1!$L$5:$L$28252,$A247,Sheet1!$D$5:$D$28252,"抖音",Sheet1!$E$5:$E$28252,"&lt;&gt;*调拨*")+SUMIFS(Sheet1!$F$5:$F$28252,Sheet1!$I$5:$I$28252,$B247,Sheet1!$L$5:$L$28252,$A247,Sheet1!$E$5:$E$28252,"*抖音*",Sheet1!$D$5:$D$28252,"&lt;&gt;抖音",Sheet1!$D$5:$D$28252,"&lt;&gt;内部转款",Sheet1!$D$5:$D$28252,"&lt;&gt;内部转账",Sheet1!$E$5:$E$28252,"&lt;&gt;*调拨*")</f>
        <v>0</v>
      </c>
      <c r="L247" s="32">
        <f>SUMIFS(Sheet1!$F$5:$F$28252,Sheet1!$I$5:$I$28252,$B247,Sheet1!$L$5:$L$28252,$A247,Sheet1!$D$5:$D$28252,"医卡通",Sheet1!$E$5:$E$28252,"&lt;&gt;*调拨*")+SUMIFS(Sheet1!$F$5:$F$28252,Sheet1!$I$5:$I$28252,$B247,Sheet1!$L$5:$L$28252,$A247,Sheet1!$E$5:$E$28252,"*医卡通*",Sheet1!$D$5:$D$28252,"&lt;&gt;医卡通",Sheet1!$D$5:$D$28252,"&lt;&gt;内部转款",Sheet1!$D$5:$D$28252,"&lt;&gt;内部转账",Sheet1!$E$5:$E$28252,"&lt;&gt;*调拨*")</f>
        <v>0</v>
      </c>
      <c r="M247" s="32">
        <f>SUMIFS(Sheet1!$F$5:$F$28252,Sheet1!$I$5:$I$28252,$B247,Sheet1!$L$5:$L$28252,$A247,Sheet1!$D$5:$D$28252,"企健网",Sheet1!$E$5:$E$28252,"&lt;&gt;*调拨*")+SUMIFS(Sheet1!$F$5:$F$28252,Sheet1!$I$5:$I$28252,$B247,Sheet1!$L$5:$L$28252,$A247,Sheet1!$E$5:$E$28252,"*企健网*",Sheet1!$D$5:$D$28252,"&lt;&gt;企健网",Sheet1!$D$5:$D$28252,"&lt;&gt;内部转款",Sheet1!$D$5:$D$28252,"&lt;&gt;内部转账",Sheet1!$E$5:$E$28252,"&lt;&gt;*调拨*")</f>
        <v>0</v>
      </c>
      <c r="N247" s="32">
        <f>SUMIFS(Sheet1!$F$5:$F$28252,Sheet1!$I$5:$I$28252,$B247,Sheet1!$L$5:$L$28252,$A247,Sheet1!$D$5:$D$28252,"银联",Sheet1!$E$5:$E$28252,"&lt;&gt;*调拨*")+SUMIFS(Sheet1!$F$5:$F$28252,Sheet1!$I$5:$I$28252,$B247,Sheet1!$L$5:$L$28252,$A247,Sheet1!$E$5:$E$28252,"*银联*",Sheet1!$D$5:$D$28252,"&lt;&gt;银联",Sheet1!$D$5:$D$28252,"&lt;&gt;内部转款",Sheet1!$D$5:$D$28252,"&lt;&gt;内部转账",Sheet1!$E$5:$E$28252,"&lt;&gt;*调拨*")</f>
        <v>0</v>
      </c>
      <c r="O247" s="32">
        <f>SUMIFS(Sheet1!$F$5:$F$28252,Sheet1!$I$5:$I$28252,$B247,Sheet1!$L$5:$L$28252,$A247,Sheet1!$D$5:$D$28252,"京东",Sheet1!$E$5:$E$28252,"&lt;&gt;*调拨*")+SUMIFS(Sheet1!$F$5:$F$28252,Sheet1!$I$5:$I$28252,$B247,Sheet1!$L$5:$L$28252,$A247,Sheet1!$E$5:$E$28252,"*京东*",Sheet1!$D$5:$D$28252,"&lt;&gt;京东",Sheet1!$D$5:$D$28252,"&lt;&gt;内部转款",Sheet1!$D$5:$D$28252,"&lt;&gt;内部转账",Sheet1!$E$5:$E$28252,"&lt;&gt;*调拨*")</f>
        <v>0</v>
      </c>
      <c r="P247" s="32">
        <f>SUMIFS(Sheet1!$F$5:$F$28252,Sheet1!$I$5:$I$28252,$B247,Sheet1!$L$5:$L$28252,$A247,Sheet1!$D$5:$D$28252,"药机微信",Sheet1!$E$5:$E$28252,"&lt;&gt;*调拨*")+SUMIFS(Sheet1!$F$5:$F$28252,Sheet1!$I$5:$I$28252,$B247,Sheet1!$L$5:$L$28252,$A247,Sheet1!$E$5:$E$28252,"*药机微信*",Sheet1!$D$5:$D$28252,"&lt;&gt;药机微信",Sheet1!$D$5:$D$28252,"&lt;&gt;内部转款",Sheet1!$D$5:$D$28252,"&lt;&gt;内部转账",Sheet1!$E$5:$E$28252,"&lt;&gt;*调拨*")</f>
        <v>0</v>
      </c>
      <c r="Q247" s="32">
        <f>SUMIFS(Sheet1!$F$5:$F$28252,Sheet1!$I$5:$I$28252,$B247,Sheet1!$L$5:$L$28252,$A247,Sheet1!$D$5:$D$28252,"亲情卡",Sheet1!$E$5:$E$28252,"&lt;&gt;*调拨*")+SUMIFS(Sheet1!$F$5:$F$28252,Sheet1!$I$5:$I$28252,$B247,Sheet1!$L$5:$L$28252,$A247,Sheet1!$E$5:$E$28252,"*亲情卡*",Sheet1!$D$5:$D$28252,"&lt;&gt;亲情卡",Sheet1!$D$5:$D$28252,"&lt;&gt;内部转款",Sheet1!$D$5:$D$28252,"&lt;&gt;内部转账",Sheet1!$E$5:$E$28252,"&lt;&gt;*调拨*")</f>
        <v>0</v>
      </c>
      <c r="R247" s="32">
        <f>SUMIFS(Sheet1!$F$5:$F$28252,Sheet1!$I$5:$I$28252,$B247,Sheet1!$L$5:$L$28252,$A247,Sheet1!$D$5:$D$28252,"优惠券",Sheet1!$E$5:$E$28252,"&lt;&gt;*调拨*")+SUMIFS(Sheet1!$F$5:$F$28252,Sheet1!$I$5:$I$28252,$B247,Sheet1!$L$5:$L$28252,$A247,Sheet1!$E$5:$E$28252,"*优惠券*",Sheet1!$D$5:$D$28252,"&lt;&gt;优惠券",Sheet1!$D$5:$D$28252,"&lt;&gt;内部转款",Sheet1!$D$5:$D$28252,"&lt;&gt;内部转账",Sheet1!$E$5:$E$28252,"&lt;&gt;*调拨*")</f>
        <v>0</v>
      </c>
      <c r="S247" s="32">
        <f>SUMIFS(Sheet1!$F$5:$F$28252,Sheet1!$I$5:$I$28252,$B247,Sheet1!$L$5:$L$28252,$A247,Sheet1!$D$5:$D$28252,"代金券",Sheet1!$E$5:$E$28252,"&lt;&gt;*调拨*")+SUMIFS(Sheet1!$F$5:$F$28252,Sheet1!$I$5:$I$28252,$B247,Sheet1!$L$5:$L$28252,$A247,Sheet1!$E$5:$E$28252,"*代金券*",Sheet1!$D$5:$D$28252,"&lt;&gt;代金券",Sheet1!$D$5:$D$28252,"&lt;&gt;内部转款",Sheet1!$D$5:$D$28252,"&lt;&gt;内部转账",Sheet1!$E$5:$E$28252,"&lt;&gt;*调拨*")</f>
        <v>0</v>
      </c>
      <c r="T247" s="32">
        <f>SUMIFS(Sheet1!$F$5:$F$28252,Sheet1!$I$5:$I$28252,$B247,Sheet1!$L$5:$L$28252,$A247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247,Sheet1!$L$5:$L$28252,$A247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247,Sheet1!$L$5:$L$28252,$A247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247,Sheet1!$L$5:$L$28252,$A247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7" s="32">
        <f>SUMIFS(Sheet1!$F$5:$F$28252,Sheet1!$I$5:$I$28252,$B247,Sheet1!$L$5:$L$28252,$A247,Sheet1!$E$5:$E$28252,"*调拨*")</f>
        <v>0</v>
      </c>
      <c r="V247" s="32">
        <f>SUMIFS(Sheet1!$F$5:$F$28252,Sheet1!$I$5:$I$28252,$B247,Sheet1!$L$5:$L$28252,$A247,Sheet1!$D$5:$D$28252,"储值",Sheet1!$E$5:$E$28252,"&lt;&gt;*调拨*")+SUMIFS(Sheet1!$F$5:$F$28252,Sheet1!$I$5:$I$28252,$B247,Sheet1!$L$5:$L$28252,$A247,Sheet1!$E$5:$E$28252,"*储值*",Sheet1!$D$5:$D$28252,"&lt;&gt;储值",Sheet1!$D$5:$D$28252,"&lt;&gt;内部转款",Sheet1!$D$5:$D$28252,"&lt;&gt;内部转账",Sheet1!$E$5:$E$28252,"&lt;&gt;*调拨*")</f>
        <v>0</v>
      </c>
      <c r="W247" s="32">
        <f>SUMIFS(Sheet1!$F$5:$F$28252,Sheet1!$I$5:$I$28252,$B247,Sheet1!$L$5:$L$28252,$A247,Sheet1!$D$5:$D$28252,"效期",Sheet1!$E$5:$E$28252,"&lt;&gt;*调拨*")+SUMIFS(Sheet1!$F$5:$F$28252,Sheet1!$I$5:$I$28252,$B247,Sheet1!$L$5:$L$28252,$A247,Sheet1!$E$5:$E$28252,"*效期*",Sheet1!$D$5:$D$28252,"&lt;&gt;效期",Sheet1!$D$5:$D$28252,"&lt;&gt;内部转款",Sheet1!$D$5:$D$28252,"&lt;&gt;内部转账",Sheet1!$E$5:$E$28252,"&lt;&gt;*调拨*")</f>
        <v>0</v>
      </c>
      <c r="X247" s="32">
        <f>SUMIFS(Sheet1!$F$5:$F$28252,Sheet1!$I$5:$I$28252,$B247,Sheet1!$L$5:$L$28252,$A247,Sheet1!$D$5:$D$28252,"内部转款",Sheet1!$E$5:$E$28252,"&lt;&gt;*调拨*")+SUMIFS(Sheet1!$F$5:$F$28252,Sheet1!$I$5:$I$28252,$B247,Sheet1!$L$5:$L$28252,$A247,Sheet1!$D$5:$D$28252,"内部转账",Sheet1!$E$5:$E$28252,"&lt;&gt;*调拨*")</f>
        <v>0</v>
      </c>
      <c r="Y247" s="32">
        <f t="shared" si="16"/>
        <v>0</v>
      </c>
      <c r="Z247" s="32">
        <f>SUMIFS(Sheet1!$F$5:$F$28252,Sheet1!$I$5:$I$28252,$B247,Sheet1!$L$5:$L$28252,$A247)</f>
        <v>38869.01</v>
      </c>
      <c r="AA247" s="32">
        <f>SUMIFS(Sheet1!$G$5:$G$28252,Sheet1!$I$5:$I$28252,$B247,Sheet1!$L$5:$L$28252,$A247,Sheet1!$D$5:$D$28252,"工资",Sheet1!$E$5:$E$28252,"&lt;&gt;*调拨*")+SUMIFS(Sheet1!$G$5:$G$28252,Sheet1!$I$5:$I$28252,$B247,Sheet1!$L$5:$L$28252,$A247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7" s="32">
        <f>SUMIFS(Sheet1!$G$5:$G$28252,Sheet1!$I$5:$I$28252,$B247,Sheet1!$L$5:$L$28252,$A247,Sheet1!$D$5:$D$28252,"水费",Sheet1!$E$5:$E$28252,"&lt;&gt;*调拨*")+SUMIFS(Sheet1!$G$5:$G$28252,Sheet1!$I$5:$I$28252,$B247,Sheet1!$L$5:$L$28252,$A247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7" s="32">
        <f>SUMIFS(Sheet1!$G$5:$G$28252,Sheet1!$I$5:$I$28252,$B247,Sheet1!$L$5:$L$28252,$A247,Sheet1!$D$5:$D$28252,"电费",Sheet1!$E$5:$E$28252,"&lt;&gt;*调拨*")+SUMIFS(Sheet1!$G$5:$G$28252,Sheet1!$I$5:$I$28252,$B247,Sheet1!$L$5:$L$28252,$A247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7" s="32">
        <f>SUMIFS(Sheet1!$G$5:$G$28252,Sheet1!$I$5:$I$28252,$B247,Sheet1!$L$5:$L$28252,$A247,Sheet1!$D$5:$D$28252,"宽带费",Sheet1!$E$5:$E$28252,"&lt;&gt;*调拨*")+SUMIFS(Sheet1!$G$5:$G$28252,Sheet1!$I$5:$I$28252,$B247,Sheet1!$L$5:$L$28252,$A247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7" s="32">
        <f>SUMIFS(Sheet1!$G$5:$G$28252,Sheet1!$I$5:$I$28252,$B247,Sheet1!$L$5:$L$28252,$A247,Sheet1!$D$5:$D$28252,"办公费",Sheet1!$E$5:$E$28252,"&lt;&gt;*调拨*")+SUMIFS(Sheet1!$G$5:$G$28252,Sheet1!$I$5:$I$28252,$B247,Sheet1!$L$5:$L$28252,$A247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7" s="32">
        <f>SUMIFS(Sheet1!$G$5:$G$28252,Sheet1!$I$5:$I$28252,$B247,Sheet1!$L$5:$L$28252,$A247,Sheet1!$D$5:$D$28252,"话费",Sheet1!$E$5:$E$28252,"&lt;&gt;*调拨*")+SUMIFS(Sheet1!$G$5:$G$28252,Sheet1!$I$5:$I$28252,$B247,Sheet1!$L$5:$L$28252,$A247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7" s="32">
        <f>SUMIFS(Sheet1!$G$5:$G$28252,Sheet1!$I$5:$I$28252,$B247,Sheet1!$L$5:$L$28252,$A247,Sheet1!$D$5:$D$28252,"房租",Sheet1!$E$5:$E$28252,"&lt;&gt;*调拨*")+SUMIFS(Sheet1!$G$5:$G$28252,Sheet1!$I$5:$I$28252,$B247,Sheet1!$L$5:$L$28252,$A247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7" s="32">
        <f>SUMIFS(Sheet1!$G$5:$G$28252,Sheet1!$I$5:$I$28252,$B247,Sheet1!$L$5:$L$28252,$A247,Sheet1!$E$5:$E$28252,"*调拨*")</f>
        <v>0</v>
      </c>
      <c r="AI247" s="32">
        <f>SUMIFS(Sheet1!$G$5:$G$28252,Sheet1!$I$5:$I$28252,$B247,Sheet1!$L$5:$L$28252,$A247,Sheet1!$D$5:$D$28252,"内部转款",Sheet1!$E$5:$E$28252,"&lt;&gt;*调拨*")+SUMIFS(Sheet1!$G$5:$G$28252,Sheet1!$I$5:$I$28252,$B247,Sheet1!$L$5:$L$28252,$A247,Sheet1!$D$5:$D$28252,"内部转账",Sheet1!$E$5:$E$28252,"&lt;&gt;*调拨*")</f>
        <v>0</v>
      </c>
      <c r="AJ247" s="32">
        <f t="shared" si="17"/>
        <v>6422.76</v>
      </c>
      <c r="AK247" s="32">
        <f>SUMIFS(Sheet1!$G$5:$G$28252,Sheet1!$I$5:$I$28252,$B247,Sheet1!$L$5:$L$28252,$A247)</f>
        <v>6422.76</v>
      </c>
      <c r="AL247" s="32">
        <f t="shared" si="18"/>
        <v>32446.25</v>
      </c>
    </row>
    <row r="248" ht="16.5" spans="1:38">
      <c r="A248" s="30">
        <v>202604</v>
      </c>
      <c r="B248" s="31" t="s">
        <v>105</v>
      </c>
      <c r="C248" s="32">
        <f>SUMIFS(Sheet1!$F$5:$F$28252,Sheet1!$I$5:$I$28252,$B248,Sheet1!$L$5:$L$28252,$A248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69.77</v>
      </c>
      <c r="D248" s="32">
        <f>SUMIFS(Sheet1!$F$5:$F$28252,Sheet1!$I$5:$I$28252,$B248,Sheet1!$L$5:$L$28252,$A248,Sheet1!$D$5:$D$28252,"医保即时拨付",Sheet1!$E$5:$E$28252,"&lt;&gt;*调拨*")+SUMIFS(Sheet1!$F$5:$F$28252,Sheet1!$I$5:$I$28252,$B248,Sheet1!$L$5:$L$28252,$A248,Sheet1!$E$5:$E$28252,"*医保即时拨付*",Sheet1!$D$5:$D$28252,"&lt;&gt;医保即时拨付",Sheet1!$D$5:$D$28252,"&lt;&gt;内部转款",Sheet1!$D$5:$D$28252,"&lt;&gt;内部转账",Sheet1!$E$5:$E$28252,"&lt;&gt;*调拨*")</f>
        <v>0</v>
      </c>
      <c r="E248" s="32">
        <f>SUMIFS(Sheet1!$F$5:$F$28252,Sheet1!$I$5:$I$28252,$B248,Sheet1!$L$5:$L$28252,$A248,Sheet1!$D$5:$D$28252,"医保",Sheet1!$E$5:$E$28252,"&lt;&gt;*调拨*",Sheet1!$E$5:$E$28252,"&lt;&gt;*医保即时拨付*")+SUMIFS(Sheet1!$F$5:$F$28252,Sheet1!$I$5:$I$28252,$B248,Sheet1!$L$5:$L$28252,$A248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48" s="32">
        <f>SUMIFS(Sheet1!$F$5:$F$28252,Sheet1!$I$5:$I$28252,$B248,Sheet1!$L$5:$L$28252,$A248,Sheet1!$D$5:$D$28252,"聚合",Sheet1!$E$5:$E$28252,"&lt;&gt;*调拨*")+SUMIFS(Sheet1!$F$5:$F$28252,Sheet1!$I$5:$I$28252,$B248,Sheet1!$L$5:$L$28252,$A248,Sheet1!$E$5:$E$28252,"*聚合*",Sheet1!$D$5:$D$28252,"&lt;&gt;聚合",Sheet1!$D$5:$D$28252,"&lt;&gt;内部转款",Sheet1!$D$5:$D$28252,"&lt;&gt;内部转账",Sheet1!$E$5:$E$28252,"&lt;&gt;*调拨*")</f>
        <v>0</v>
      </c>
      <c r="G248" s="32">
        <f>SUMIFS(Sheet1!$F$5:$F$28252,Sheet1!$I$5:$I$28252,$B248,Sheet1!$L$5:$L$28252,$A248,Sheet1!$D$5:$D$28252,"24小时微信",Sheet1!$E$5:$E$28252,"&lt;&gt;*调拨*")+SUMIFS(Sheet1!$F$5:$F$28252,Sheet1!$I$5:$I$28252,$B248,Sheet1!$L$5:$L$28252,$A248,Sheet1!$E$5:$E$28252,"*24小时微信*",Sheet1!$D$5:$D$28252,"&lt;&gt;24小时微信",Sheet1!$D$5:$D$28252,"&lt;&gt;内部转款",Sheet1!$D$5:$D$28252,"&lt;&gt;内部转账",Sheet1!$E$5:$E$28252,"&lt;&gt;*调拨*")</f>
        <v>0</v>
      </c>
      <c r="H248" s="32">
        <f>SUMIFS(Sheet1!$F$5:$F$28252,Sheet1!$I$5:$I$28252,$B248,Sheet1!$L$5:$L$28252,$A248,Sheet1!$D$5:$D$28252,"美团",Sheet1!$E$5:$E$28252,"&lt;&gt;*调拨*")+SUMIFS(Sheet1!$F$5:$F$28252,Sheet1!$I$5:$I$28252,$B248,Sheet1!$L$5:$L$28252,$A248,Sheet1!$E$5:$E$28252,"*美团*",Sheet1!$D$5:$D$28252,"&lt;&gt;美团",Sheet1!$D$5:$D$28252,"&lt;&gt;内部转款",Sheet1!$D$5:$D$28252,"&lt;&gt;内部转账",Sheet1!$E$5:$E$28252,"&lt;&gt;*调拨*")</f>
        <v>0</v>
      </c>
      <c r="I248" s="32">
        <f>SUMIFS(Sheet1!$F$5:$F$28252,Sheet1!$I$5:$I$28252,$B248,Sheet1!$L$5:$L$28252,$A248,Sheet1!$D$5:$D$28252,"饿了么",Sheet1!$E$5:$E$28252,"&lt;&gt;*调拨*")+SUMIFS(Sheet1!$F$5:$F$28252,Sheet1!$I$5:$I$28252,$B248,Sheet1!$L$5:$L$28252,$A248,Sheet1!$E$5:$E$28252,"*饿了么*",Sheet1!$D$5:$D$28252,"&lt;&gt;饿了么",Sheet1!$D$5:$D$28252,"&lt;&gt;内部转款",Sheet1!$D$5:$D$28252,"&lt;&gt;内部转账",Sheet1!$E$5:$E$28252,"&lt;&gt;*调拨*")</f>
        <v>0</v>
      </c>
      <c r="J248" s="32">
        <f>SUMIFS(Sheet1!$F$5:$F$28252,Sheet1!$I$5:$I$28252,$B248,Sheet1!$L$5:$L$28252,$A248,Sheet1!$D$5:$D$28252,"健E卡",Sheet1!$E$5:$E$28252,"&lt;&gt;*调拨*")+SUMIFS(Sheet1!$F$5:$F$28252,Sheet1!$I$5:$I$28252,$B248,Sheet1!$L$5:$L$28252,$A248,Sheet1!$E$5:$E$28252,"*健E卡*",Sheet1!$D$5:$D$28252,"&lt;&gt;健E卡",Sheet1!$D$5:$D$28252,"&lt;&gt;内部转款",Sheet1!$D$5:$D$28252,"&lt;&gt;内部转账",Sheet1!$E$5:$E$28252,"&lt;&gt;*调拨*")</f>
        <v>0</v>
      </c>
      <c r="K248" s="32">
        <f>SUMIFS(Sheet1!$F$5:$F$28252,Sheet1!$I$5:$I$28252,$B248,Sheet1!$L$5:$L$28252,$A248,Sheet1!$D$5:$D$28252,"抖音",Sheet1!$E$5:$E$28252,"&lt;&gt;*调拨*")+SUMIFS(Sheet1!$F$5:$F$28252,Sheet1!$I$5:$I$28252,$B248,Sheet1!$L$5:$L$28252,$A248,Sheet1!$E$5:$E$28252,"*抖音*",Sheet1!$D$5:$D$28252,"&lt;&gt;抖音",Sheet1!$D$5:$D$28252,"&lt;&gt;内部转款",Sheet1!$D$5:$D$28252,"&lt;&gt;内部转账",Sheet1!$E$5:$E$28252,"&lt;&gt;*调拨*")</f>
        <v>0</v>
      </c>
      <c r="L248" s="32">
        <f>SUMIFS(Sheet1!$F$5:$F$28252,Sheet1!$I$5:$I$28252,$B248,Sheet1!$L$5:$L$28252,$A248,Sheet1!$D$5:$D$28252,"医卡通",Sheet1!$E$5:$E$28252,"&lt;&gt;*调拨*")+SUMIFS(Sheet1!$F$5:$F$28252,Sheet1!$I$5:$I$28252,$B248,Sheet1!$L$5:$L$28252,$A248,Sheet1!$E$5:$E$28252,"*医卡通*",Sheet1!$D$5:$D$28252,"&lt;&gt;医卡通",Sheet1!$D$5:$D$28252,"&lt;&gt;内部转款",Sheet1!$D$5:$D$28252,"&lt;&gt;内部转账",Sheet1!$E$5:$E$28252,"&lt;&gt;*调拨*")</f>
        <v>0</v>
      </c>
      <c r="M248" s="32">
        <f>SUMIFS(Sheet1!$F$5:$F$28252,Sheet1!$I$5:$I$28252,$B248,Sheet1!$L$5:$L$28252,$A248,Sheet1!$D$5:$D$28252,"企健网",Sheet1!$E$5:$E$28252,"&lt;&gt;*调拨*")+SUMIFS(Sheet1!$F$5:$F$28252,Sheet1!$I$5:$I$28252,$B248,Sheet1!$L$5:$L$28252,$A248,Sheet1!$E$5:$E$28252,"*企健网*",Sheet1!$D$5:$D$28252,"&lt;&gt;企健网",Sheet1!$D$5:$D$28252,"&lt;&gt;内部转款",Sheet1!$D$5:$D$28252,"&lt;&gt;内部转账",Sheet1!$E$5:$E$28252,"&lt;&gt;*调拨*")</f>
        <v>0</v>
      </c>
      <c r="N248" s="32">
        <f>SUMIFS(Sheet1!$F$5:$F$28252,Sheet1!$I$5:$I$28252,$B248,Sheet1!$L$5:$L$28252,$A248,Sheet1!$D$5:$D$28252,"银联",Sheet1!$E$5:$E$28252,"&lt;&gt;*调拨*")+SUMIFS(Sheet1!$F$5:$F$28252,Sheet1!$I$5:$I$28252,$B248,Sheet1!$L$5:$L$28252,$A248,Sheet1!$E$5:$E$28252,"*银联*",Sheet1!$D$5:$D$28252,"&lt;&gt;银联",Sheet1!$D$5:$D$28252,"&lt;&gt;内部转款",Sheet1!$D$5:$D$28252,"&lt;&gt;内部转账",Sheet1!$E$5:$E$28252,"&lt;&gt;*调拨*")</f>
        <v>0</v>
      </c>
      <c r="O248" s="32">
        <f>SUMIFS(Sheet1!$F$5:$F$28252,Sheet1!$I$5:$I$28252,$B248,Sheet1!$L$5:$L$28252,$A248,Sheet1!$D$5:$D$28252,"京东",Sheet1!$E$5:$E$28252,"&lt;&gt;*调拨*")+SUMIFS(Sheet1!$F$5:$F$28252,Sheet1!$I$5:$I$28252,$B248,Sheet1!$L$5:$L$28252,$A248,Sheet1!$E$5:$E$28252,"*京东*",Sheet1!$D$5:$D$28252,"&lt;&gt;京东",Sheet1!$D$5:$D$28252,"&lt;&gt;内部转款",Sheet1!$D$5:$D$28252,"&lt;&gt;内部转账",Sheet1!$E$5:$E$28252,"&lt;&gt;*调拨*")</f>
        <v>0</v>
      </c>
      <c r="P248" s="32">
        <f>SUMIFS(Sheet1!$F$5:$F$28252,Sheet1!$I$5:$I$28252,$B248,Sheet1!$L$5:$L$28252,$A248,Sheet1!$D$5:$D$28252,"药机微信",Sheet1!$E$5:$E$28252,"&lt;&gt;*调拨*")+SUMIFS(Sheet1!$F$5:$F$28252,Sheet1!$I$5:$I$28252,$B248,Sheet1!$L$5:$L$28252,$A248,Sheet1!$E$5:$E$28252,"*药机微信*",Sheet1!$D$5:$D$28252,"&lt;&gt;药机微信",Sheet1!$D$5:$D$28252,"&lt;&gt;内部转款",Sheet1!$D$5:$D$28252,"&lt;&gt;内部转账",Sheet1!$E$5:$E$28252,"&lt;&gt;*调拨*")</f>
        <v>0</v>
      </c>
      <c r="Q248" s="32">
        <f>SUMIFS(Sheet1!$F$5:$F$28252,Sheet1!$I$5:$I$28252,$B248,Sheet1!$L$5:$L$28252,$A248,Sheet1!$D$5:$D$28252,"亲情卡",Sheet1!$E$5:$E$28252,"&lt;&gt;*调拨*")+SUMIFS(Sheet1!$F$5:$F$28252,Sheet1!$I$5:$I$28252,$B248,Sheet1!$L$5:$L$28252,$A248,Sheet1!$E$5:$E$28252,"*亲情卡*",Sheet1!$D$5:$D$28252,"&lt;&gt;亲情卡",Sheet1!$D$5:$D$28252,"&lt;&gt;内部转款",Sheet1!$D$5:$D$28252,"&lt;&gt;内部转账",Sheet1!$E$5:$E$28252,"&lt;&gt;*调拨*")</f>
        <v>0</v>
      </c>
      <c r="R248" s="32">
        <f>SUMIFS(Sheet1!$F$5:$F$28252,Sheet1!$I$5:$I$28252,$B248,Sheet1!$L$5:$L$28252,$A248,Sheet1!$D$5:$D$28252,"优惠券",Sheet1!$E$5:$E$28252,"&lt;&gt;*调拨*")+SUMIFS(Sheet1!$F$5:$F$28252,Sheet1!$I$5:$I$28252,$B248,Sheet1!$L$5:$L$28252,$A248,Sheet1!$E$5:$E$28252,"*优惠券*",Sheet1!$D$5:$D$28252,"&lt;&gt;优惠券",Sheet1!$D$5:$D$28252,"&lt;&gt;内部转款",Sheet1!$D$5:$D$28252,"&lt;&gt;内部转账",Sheet1!$E$5:$E$28252,"&lt;&gt;*调拨*")</f>
        <v>0</v>
      </c>
      <c r="S248" s="32">
        <f>SUMIFS(Sheet1!$F$5:$F$28252,Sheet1!$I$5:$I$28252,$B248,Sheet1!$L$5:$L$28252,$A248,Sheet1!$D$5:$D$28252,"代金券",Sheet1!$E$5:$E$28252,"&lt;&gt;*调拨*")+SUMIFS(Sheet1!$F$5:$F$28252,Sheet1!$I$5:$I$28252,$B248,Sheet1!$L$5:$L$28252,$A248,Sheet1!$E$5:$E$28252,"*代金券*",Sheet1!$D$5:$D$28252,"&lt;&gt;代金券",Sheet1!$D$5:$D$28252,"&lt;&gt;内部转款",Sheet1!$D$5:$D$28252,"&lt;&gt;内部转账",Sheet1!$E$5:$E$28252,"&lt;&gt;*调拨*")</f>
        <v>0</v>
      </c>
      <c r="T248" s="32">
        <f>SUMIFS(Sheet1!$F$5:$F$28252,Sheet1!$I$5:$I$28252,$B248,Sheet1!$L$5:$L$28252,$A248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248,Sheet1!$L$5:$L$28252,$A248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248,Sheet1!$L$5:$L$28252,$A248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248,Sheet1!$L$5:$L$28252,$A248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8" s="32">
        <f>SUMIFS(Sheet1!$F$5:$F$28252,Sheet1!$I$5:$I$28252,$B248,Sheet1!$L$5:$L$28252,$A248,Sheet1!$E$5:$E$28252,"*调拨*")</f>
        <v>0</v>
      </c>
      <c r="V248" s="32">
        <f>SUMIFS(Sheet1!$F$5:$F$28252,Sheet1!$I$5:$I$28252,$B248,Sheet1!$L$5:$L$28252,$A248,Sheet1!$D$5:$D$28252,"储值",Sheet1!$E$5:$E$28252,"&lt;&gt;*调拨*")+SUMIFS(Sheet1!$F$5:$F$28252,Sheet1!$I$5:$I$28252,$B248,Sheet1!$L$5:$L$28252,$A248,Sheet1!$E$5:$E$28252,"*储值*",Sheet1!$D$5:$D$28252,"&lt;&gt;储值",Sheet1!$D$5:$D$28252,"&lt;&gt;内部转款",Sheet1!$D$5:$D$28252,"&lt;&gt;内部转账",Sheet1!$E$5:$E$28252,"&lt;&gt;*调拨*")</f>
        <v>0</v>
      </c>
      <c r="W248" s="32">
        <f>SUMIFS(Sheet1!$F$5:$F$28252,Sheet1!$I$5:$I$28252,$B248,Sheet1!$L$5:$L$28252,$A248,Sheet1!$D$5:$D$28252,"效期",Sheet1!$E$5:$E$28252,"&lt;&gt;*调拨*")+SUMIFS(Sheet1!$F$5:$F$28252,Sheet1!$I$5:$I$28252,$B248,Sheet1!$L$5:$L$28252,$A248,Sheet1!$E$5:$E$28252,"*效期*",Sheet1!$D$5:$D$28252,"&lt;&gt;效期",Sheet1!$D$5:$D$28252,"&lt;&gt;内部转款",Sheet1!$D$5:$D$28252,"&lt;&gt;内部转账",Sheet1!$E$5:$E$28252,"&lt;&gt;*调拨*")</f>
        <v>15.27</v>
      </c>
      <c r="X248" s="32">
        <f>SUMIFS(Sheet1!$F$5:$F$28252,Sheet1!$I$5:$I$28252,$B248,Sheet1!$L$5:$L$28252,$A248,Sheet1!$D$5:$D$28252,"内部转款",Sheet1!$E$5:$E$28252,"&lt;&gt;*调拨*")+SUMIFS(Sheet1!$F$5:$F$28252,Sheet1!$I$5:$I$28252,$B248,Sheet1!$L$5:$L$28252,$A248,Sheet1!$D$5:$D$28252,"内部转账",Sheet1!$E$5:$E$28252,"&lt;&gt;*调拨*")</f>
        <v>0</v>
      </c>
      <c r="Y248" s="32">
        <f t="shared" si="16"/>
        <v>0</v>
      </c>
      <c r="Z248" s="32">
        <f>SUMIFS(Sheet1!$F$5:$F$28252,Sheet1!$I$5:$I$28252,$B248,Sheet1!$L$5:$L$28252,$A248)</f>
        <v>85.04</v>
      </c>
      <c r="AA248" s="32">
        <f>SUMIFS(Sheet1!$G$5:$G$28252,Sheet1!$I$5:$I$28252,$B248,Sheet1!$L$5:$L$28252,$A248,Sheet1!$D$5:$D$28252,"工资",Sheet1!$E$5:$E$28252,"&lt;&gt;*调拨*")+SUMIFS(Sheet1!$G$5:$G$28252,Sheet1!$I$5:$I$28252,$B248,Sheet1!$L$5:$L$28252,$A248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8" s="32">
        <f>SUMIFS(Sheet1!$G$5:$G$28252,Sheet1!$I$5:$I$28252,$B248,Sheet1!$L$5:$L$28252,$A248,Sheet1!$D$5:$D$28252,"水费",Sheet1!$E$5:$E$28252,"&lt;&gt;*调拨*")+SUMIFS(Sheet1!$G$5:$G$28252,Sheet1!$I$5:$I$28252,$B248,Sheet1!$L$5:$L$28252,$A248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8" s="32">
        <f>SUMIFS(Sheet1!$G$5:$G$28252,Sheet1!$I$5:$I$28252,$B248,Sheet1!$L$5:$L$28252,$A248,Sheet1!$D$5:$D$28252,"电费",Sheet1!$E$5:$E$28252,"&lt;&gt;*调拨*")+SUMIFS(Sheet1!$G$5:$G$28252,Sheet1!$I$5:$I$28252,$B248,Sheet1!$L$5:$L$28252,$A248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8" s="32">
        <f>SUMIFS(Sheet1!$G$5:$G$28252,Sheet1!$I$5:$I$28252,$B248,Sheet1!$L$5:$L$28252,$A248,Sheet1!$D$5:$D$28252,"宽带费",Sheet1!$E$5:$E$28252,"&lt;&gt;*调拨*")+SUMIFS(Sheet1!$G$5:$G$28252,Sheet1!$I$5:$I$28252,$B248,Sheet1!$L$5:$L$28252,$A248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8" s="32">
        <f>SUMIFS(Sheet1!$G$5:$G$28252,Sheet1!$I$5:$I$28252,$B248,Sheet1!$L$5:$L$28252,$A248,Sheet1!$D$5:$D$28252,"办公费",Sheet1!$E$5:$E$28252,"&lt;&gt;*调拨*")+SUMIFS(Sheet1!$G$5:$G$28252,Sheet1!$I$5:$I$28252,$B248,Sheet1!$L$5:$L$28252,$A248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8" s="32">
        <f>SUMIFS(Sheet1!$G$5:$G$28252,Sheet1!$I$5:$I$28252,$B248,Sheet1!$L$5:$L$28252,$A248,Sheet1!$D$5:$D$28252,"话费",Sheet1!$E$5:$E$28252,"&lt;&gt;*调拨*")+SUMIFS(Sheet1!$G$5:$G$28252,Sheet1!$I$5:$I$28252,$B248,Sheet1!$L$5:$L$28252,$A248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8" s="32">
        <f>SUMIFS(Sheet1!$G$5:$G$28252,Sheet1!$I$5:$I$28252,$B248,Sheet1!$L$5:$L$28252,$A248,Sheet1!$D$5:$D$28252,"房租",Sheet1!$E$5:$E$28252,"&lt;&gt;*调拨*")+SUMIFS(Sheet1!$G$5:$G$28252,Sheet1!$I$5:$I$28252,$B248,Sheet1!$L$5:$L$28252,$A248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8" s="32">
        <f>SUMIFS(Sheet1!$G$5:$G$28252,Sheet1!$I$5:$I$28252,$B248,Sheet1!$L$5:$L$28252,$A248,Sheet1!$E$5:$E$28252,"*调拨*")</f>
        <v>0</v>
      </c>
      <c r="AI248" s="32">
        <f>SUMIFS(Sheet1!$G$5:$G$28252,Sheet1!$I$5:$I$28252,$B248,Sheet1!$L$5:$L$28252,$A248,Sheet1!$D$5:$D$28252,"内部转款",Sheet1!$E$5:$E$28252,"&lt;&gt;*调拨*")+SUMIFS(Sheet1!$G$5:$G$28252,Sheet1!$I$5:$I$28252,$B248,Sheet1!$L$5:$L$28252,$A248,Sheet1!$D$5:$D$28252,"内部转账",Sheet1!$E$5:$E$28252,"&lt;&gt;*调拨*")</f>
        <v>0</v>
      </c>
      <c r="AJ248" s="32">
        <f t="shared" si="17"/>
        <v>3570.64</v>
      </c>
      <c r="AK248" s="32">
        <f>SUMIFS(Sheet1!$G$5:$G$28252,Sheet1!$I$5:$I$28252,$B248,Sheet1!$L$5:$L$28252,$A248)</f>
        <v>3570.64</v>
      </c>
      <c r="AL248" s="32">
        <f t="shared" si="18"/>
        <v>-3485.6</v>
      </c>
    </row>
    <row r="249" ht="16.5" spans="1:38">
      <c r="A249" s="30">
        <v>202604</v>
      </c>
      <c r="B249" s="31" t="s">
        <v>45</v>
      </c>
      <c r="C249" s="32">
        <f>SUMIFS(Sheet1!$F$5:$F$28252,Sheet1!$I$5:$I$28252,$B249,Sheet1!$L$5:$L$28252,$A249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8898.59</v>
      </c>
      <c r="D249" s="32">
        <f>SUMIFS(Sheet1!$F$5:$F$28252,Sheet1!$I$5:$I$28252,$B249,Sheet1!$L$5:$L$28252,$A249,Sheet1!$D$5:$D$28252,"医保即时拨付",Sheet1!$E$5:$E$28252,"&lt;&gt;*调拨*")+SUMIFS(Sheet1!$F$5:$F$28252,Sheet1!$I$5:$I$28252,$B249,Sheet1!$L$5:$L$28252,$A249,Sheet1!$E$5:$E$28252,"*医保即时拨付*",Sheet1!$D$5:$D$28252,"&lt;&gt;医保即时拨付",Sheet1!$D$5:$D$28252,"&lt;&gt;内部转款",Sheet1!$D$5:$D$28252,"&lt;&gt;内部转账",Sheet1!$E$5:$E$28252,"&lt;&gt;*调拨*")</f>
        <v>0</v>
      </c>
      <c r="E249" s="32">
        <f>SUMIFS(Sheet1!$F$5:$F$28252,Sheet1!$I$5:$I$28252,$B249,Sheet1!$L$5:$L$28252,$A249,Sheet1!$D$5:$D$28252,"医保",Sheet1!$E$5:$E$28252,"&lt;&gt;*调拨*",Sheet1!$E$5:$E$28252,"&lt;&gt;*医保即时拨付*")+SUMIFS(Sheet1!$F$5:$F$28252,Sheet1!$I$5:$I$28252,$B249,Sheet1!$L$5:$L$28252,$A249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49" s="32">
        <f>SUMIFS(Sheet1!$F$5:$F$28252,Sheet1!$I$5:$I$28252,$B249,Sheet1!$L$5:$L$28252,$A249,Sheet1!$D$5:$D$28252,"聚合",Sheet1!$E$5:$E$28252,"&lt;&gt;*调拨*")+SUMIFS(Sheet1!$F$5:$F$28252,Sheet1!$I$5:$I$28252,$B249,Sheet1!$L$5:$L$28252,$A249,Sheet1!$E$5:$E$28252,"*聚合*",Sheet1!$D$5:$D$28252,"&lt;&gt;聚合",Sheet1!$D$5:$D$28252,"&lt;&gt;内部转款",Sheet1!$D$5:$D$28252,"&lt;&gt;内部转账",Sheet1!$E$5:$E$28252,"&lt;&gt;*调拨*")</f>
        <v>25249.99</v>
      </c>
      <c r="G249" s="32">
        <f>SUMIFS(Sheet1!$F$5:$F$28252,Sheet1!$I$5:$I$28252,$B249,Sheet1!$L$5:$L$28252,$A249,Sheet1!$D$5:$D$28252,"24小时微信",Sheet1!$E$5:$E$28252,"&lt;&gt;*调拨*")+SUMIFS(Sheet1!$F$5:$F$28252,Sheet1!$I$5:$I$28252,$B249,Sheet1!$L$5:$L$28252,$A249,Sheet1!$E$5:$E$28252,"*24小时微信*",Sheet1!$D$5:$D$28252,"&lt;&gt;24小时微信",Sheet1!$D$5:$D$28252,"&lt;&gt;内部转款",Sheet1!$D$5:$D$28252,"&lt;&gt;内部转账",Sheet1!$E$5:$E$28252,"&lt;&gt;*调拨*")</f>
        <v>0</v>
      </c>
      <c r="H249" s="32">
        <f>SUMIFS(Sheet1!$F$5:$F$28252,Sheet1!$I$5:$I$28252,$B249,Sheet1!$L$5:$L$28252,$A249,Sheet1!$D$5:$D$28252,"美团",Sheet1!$E$5:$E$28252,"&lt;&gt;*调拨*")+SUMIFS(Sheet1!$F$5:$F$28252,Sheet1!$I$5:$I$28252,$B249,Sheet1!$L$5:$L$28252,$A249,Sheet1!$E$5:$E$28252,"*美团*",Sheet1!$D$5:$D$28252,"&lt;&gt;美团",Sheet1!$D$5:$D$28252,"&lt;&gt;内部转款",Sheet1!$D$5:$D$28252,"&lt;&gt;内部转账",Sheet1!$E$5:$E$28252,"&lt;&gt;*调拨*")</f>
        <v>0</v>
      </c>
      <c r="I249" s="32">
        <f>SUMIFS(Sheet1!$F$5:$F$28252,Sheet1!$I$5:$I$28252,$B249,Sheet1!$L$5:$L$28252,$A249,Sheet1!$D$5:$D$28252,"饿了么",Sheet1!$E$5:$E$28252,"&lt;&gt;*调拨*")+SUMIFS(Sheet1!$F$5:$F$28252,Sheet1!$I$5:$I$28252,$B249,Sheet1!$L$5:$L$28252,$A249,Sheet1!$E$5:$E$28252,"*饿了么*",Sheet1!$D$5:$D$28252,"&lt;&gt;饿了么",Sheet1!$D$5:$D$28252,"&lt;&gt;内部转款",Sheet1!$D$5:$D$28252,"&lt;&gt;内部转账",Sheet1!$E$5:$E$28252,"&lt;&gt;*调拨*")</f>
        <v>0</v>
      </c>
      <c r="J249" s="32">
        <f>SUMIFS(Sheet1!$F$5:$F$28252,Sheet1!$I$5:$I$28252,$B249,Sheet1!$L$5:$L$28252,$A249,Sheet1!$D$5:$D$28252,"健E卡",Sheet1!$E$5:$E$28252,"&lt;&gt;*调拨*")+SUMIFS(Sheet1!$F$5:$F$28252,Sheet1!$I$5:$I$28252,$B249,Sheet1!$L$5:$L$28252,$A249,Sheet1!$E$5:$E$28252,"*健E卡*",Sheet1!$D$5:$D$28252,"&lt;&gt;健E卡",Sheet1!$D$5:$D$28252,"&lt;&gt;内部转款",Sheet1!$D$5:$D$28252,"&lt;&gt;内部转账",Sheet1!$E$5:$E$28252,"&lt;&gt;*调拨*")</f>
        <v>0</v>
      </c>
      <c r="K249" s="32">
        <f>SUMIFS(Sheet1!$F$5:$F$28252,Sheet1!$I$5:$I$28252,$B249,Sheet1!$L$5:$L$28252,$A249,Sheet1!$D$5:$D$28252,"抖音",Sheet1!$E$5:$E$28252,"&lt;&gt;*调拨*")+SUMIFS(Sheet1!$F$5:$F$28252,Sheet1!$I$5:$I$28252,$B249,Sheet1!$L$5:$L$28252,$A249,Sheet1!$E$5:$E$28252,"*抖音*",Sheet1!$D$5:$D$28252,"&lt;&gt;抖音",Sheet1!$D$5:$D$28252,"&lt;&gt;内部转款",Sheet1!$D$5:$D$28252,"&lt;&gt;内部转账",Sheet1!$E$5:$E$28252,"&lt;&gt;*调拨*")</f>
        <v>0</v>
      </c>
      <c r="L249" s="32">
        <f>SUMIFS(Sheet1!$F$5:$F$28252,Sheet1!$I$5:$I$28252,$B249,Sheet1!$L$5:$L$28252,$A249,Sheet1!$D$5:$D$28252,"医卡通",Sheet1!$E$5:$E$28252,"&lt;&gt;*调拨*")+SUMIFS(Sheet1!$F$5:$F$28252,Sheet1!$I$5:$I$28252,$B249,Sheet1!$L$5:$L$28252,$A249,Sheet1!$E$5:$E$28252,"*医卡通*",Sheet1!$D$5:$D$28252,"&lt;&gt;医卡通",Sheet1!$D$5:$D$28252,"&lt;&gt;内部转款",Sheet1!$D$5:$D$28252,"&lt;&gt;内部转账",Sheet1!$E$5:$E$28252,"&lt;&gt;*调拨*")</f>
        <v>0</v>
      </c>
      <c r="M249" s="32">
        <f>SUMIFS(Sheet1!$F$5:$F$28252,Sheet1!$I$5:$I$28252,$B249,Sheet1!$L$5:$L$28252,$A249,Sheet1!$D$5:$D$28252,"企健网",Sheet1!$E$5:$E$28252,"&lt;&gt;*调拨*")+SUMIFS(Sheet1!$F$5:$F$28252,Sheet1!$I$5:$I$28252,$B249,Sheet1!$L$5:$L$28252,$A249,Sheet1!$E$5:$E$28252,"*企健网*",Sheet1!$D$5:$D$28252,"&lt;&gt;企健网",Sheet1!$D$5:$D$28252,"&lt;&gt;内部转款",Sheet1!$D$5:$D$28252,"&lt;&gt;内部转账",Sheet1!$E$5:$E$28252,"&lt;&gt;*调拨*")</f>
        <v>0</v>
      </c>
      <c r="N249" s="32">
        <f>SUMIFS(Sheet1!$F$5:$F$28252,Sheet1!$I$5:$I$28252,$B249,Sheet1!$L$5:$L$28252,$A249,Sheet1!$D$5:$D$28252,"银联",Sheet1!$E$5:$E$28252,"&lt;&gt;*调拨*")+SUMIFS(Sheet1!$F$5:$F$28252,Sheet1!$I$5:$I$28252,$B249,Sheet1!$L$5:$L$28252,$A249,Sheet1!$E$5:$E$28252,"*银联*",Sheet1!$D$5:$D$28252,"&lt;&gt;银联",Sheet1!$D$5:$D$28252,"&lt;&gt;内部转款",Sheet1!$D$5:$D$28252,"&lt;&gt;内部转账",Sheet1!$E$5:$E$28252,"&lt;&gt;*调拨*")</f>
        <v>0</v>
      </c>
      <c r="O249" s="32">
        <f>SUMIFS(Sheet1!$F$5:$F$28252,Sheet1!$I$5:$I$28252,$B249,Sheet1!$L$5:$L$28252,$A249,Sheet1!$D$5:$D$28252,"京东",Sheet1!$E$5:$E$28252,"&lt;&gt;*调拨*")+SUMIFS(Sheet1!$F$5:$F$28252,Sheet1!$I$5:$I$28252,$B249,Sheet1!$L$5:$L$28252,$A249,Sheet1!$E$5:$E$28252,"*京东*",Sheet1!$D$5:$D$28252,"&lt;&gt;京东",Sheet1!$D$5:$D$28252,"&lt;&gt;内部转款",Sheet1!$D$5:$D$28252,"&lt;&gt;内部转账",Sheet1!$E$5:$E$28252,"&lt;&gt;*调拨*")</f>
        <v>0</v>
      </c>
      <c r="P249" s="32">
        <f>SUMIFS(Sheet1!$F$5:$F$28252,Sheet1!$I$5:$I$28252,$B249,Sheet1!$L$5:$L$28252,$A249,Sheet1!$D$5:$D$28252,"药机微信",Sheet1!$E$5:$E$28252,"&lt;&gt;*调拨*")+SUMIFS(Sheet1!$F$5:$F$28252,Sheet1!$I$5:$I$28252,$B249,Sheet1!$L$5:$L$28252,$A249,Sheet1!$E$5:$E$28252,"*药机微信*",Sheet1!$D$5:$D$28252,"&lt;&gt;药机微信",Sheet1!$D$5:$D$28252,"&lt;&gt;内部转款",Sheet1!$D$5:$D$28252,"&lt;&gt;内部转账",Sheet1!$E$5:$E$28252,"&lt;&gt;*调拨*")</f>
        <v>0</v>
      </c>
      <c r="Q249" s="32">
        <f>SUMIFS(Sheet1!$F$5:$F$28252,Sheet1!$I$5:$I$28252,$B249,Sheet1!$L$5:$L$28252,$A249,Sheet1!$D$5:$D$28252,"亲情卡",Sheet1!$E$5:$E$28252,"&lt;&gt;*调拨*")+SUMIFS(Sheet1!$F$5:$F$28252,Sheet1!$I$5:$I$28252,$B249,Sheet1!$L$5:$L$28252,$A249,Sheet1!$E$5:$E$28252,"*亲情卡*",Sheet1!$D$5:$D$28252,"&lt;&gt;亲情卡",Sheet1!$D$5:$D$28252,"&lt;&gt;内部转款",Sheet1!$D$5:$D$28252,"&lt;&gt;内部转账",Sheet1!$E$5:$E$28252,"&lt;&gt;*调拨*")</f>
        <v>0</v>
      </c>
      <c r="R249" s="32">
        <f>SUMIFS(Sheet1!$F$5:$F$28252,Sheet1!$I$5:$I$28252,$B249,Sheet1!$L$5:$L$28252,$A249,Sheet1!$D$5:$D$28252,"优惠券",Sheet1!$E$5:$E$28252,"&lt;&gt;*调拨*")+SUMIFS(Sheet1!$F$5:$F$28252,Sheet1!$I$5:$I$28252,$B249,Sheet1!$L$5:$L$28252,$A249,Sheet1!$E$5:$E$28252,"*优惠券*",Sheet1!$D$5:$D$28252,"&lt;&gt;优惠券",Sheet1!$D$5:$D$28252,"&lt;&gt;内部转款",Sheet1!$D$5:$D$28252,"&lt;&gt;内部转账",Sheet1!$E$5:$E$28252,"&lt;&gt;*调拨*")</f>
        <v>0</v>
      </c>
      <c r="S249" s="32">
        <f>SUMIFS(Sheet1!$F$5:$F$28252,Sheet1!$I$5:$I$28252,$B249,Sheet1!$L$5:$L$28252,$A249,Sheet1!$D$5:$D$28252,"代金券",Sheet1!$E$5:$E$28252,"&lt;&gt;*调拨*")+SUMIFS(Sheet1!$F$5:$F$28252,Sheet1!$I$5:$I$28252,$B249,Sheet1!$L$5:$L$28252,$A249,Sheet1!$E$5:$E$28252,"*代金券*",Sheet1!$D$5:$D$28252,"&lt;&gt;代金券",Sheet1!$D$5:$D$28252,"&lt;&gt;内部转款",Sheet1!$D$5:$D$28252,"&lt;&gt;内部转账",Sheet1!$E$5:$E$28252,"&lt;&gt;*调拨*")</f>
        <v>0</v>
      </c>
      <c r="T249" s="32">
        <f>SUMIFS(Sheet1!$F$5:$F$28252,Sheet1!$I$5:$I$28252,$B249,Sheet1!$L$5:$L$28252,$A249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249,Sheet1!$L$5:$L$28252,$A249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249,Sheet1!$L$5:$L$28252,$A249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249,Sheet1!$L$5:$L$28252,$A249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49" s="32">
        <f>SUMIFS(Sheet1!$F$5:$F$28252,Sheet1!$I$5:$I$28252,$B249,Sheet1!$L$5:$L$28252,$A249,Sheet1!$E$5:$E$28252,"*调拨*")</f>
        <v>0</v>
      </c>
      <c r="V249" s="32">
        <f>SUMIFS(Sheet1!$F$5:$F$28252,Sheet1!$I$5:$I$28252,$B249,Sheet1!$L$5:$L$28252,$A249,Sheet1!$D$5:$D$28252,"储值",Sheet1!$E$5:$E$28252,"&lt;&gt;*调拨*")+SUMIFS(Sheet1!$F$5:$F$28252,Sheet1!$I$5:$I$28252,$B249,Sheet1!$L$5:$L$28252,$A249,Sheet1!$E$5:$E$28252,"*储值*",Sheet1!$D$5:$D$28252,"&lt;&gt;储值",Sheet1!$D$5:$D$28252,"&lt;&gt;内部转款",Sheet1!$D$5:$D$28252,"&lt;&gt;内部转账",Sheet1!$E$5:$E$28252,"&lt;&gt;*调拨*")</f>
        <v>0</v>
      </c>
      <c r="W249" s="32">
        <f>SUMIFS(Sheet1!$F$5:$F$28252,Sheet1!$I$5:$I$28252,$B249,Sheet1!$L$5:$L$28252,$A249,Sheet1!$D$5:$D$28252,"效期",Sheet1!$E$5:$E$28252,"&lt;&gt;*调拨*")+SUMIFS(Sheet1!$F$5:$F$28252,Sheet1!$I$5:$I$28252,$B249,Sheet1!$L$5:$L$28252,$A249,Sheet1!$E$5:$E$28252,"*效期*",Sheet1!$D$5:$D$28252,"&lt;&gt;效期",Sheet1!$D$5:$D$28252,"&lt;&gt;内部转款",Sheet1!$D$5:$D$28252,"&lt;&gt;内部转账",Sheet1!$E$5:$E$28252,"&lt;&gt;*调拨*")</f>
        <v>0</v>
      </c>
      <c r="X249" s="32">
        <f>SUMIFS(Sheet1!$F$5:$F$28252,Sheet1!$I$5:$I$28252,$B249,Sheet1!$L$5:$L$28252,$A249,Sheet1!$D$5:$D$28252,"内部转款",Sheet1!$E$5:$E$28252,"&lt;&gt;*调拨*")+SUMIFS(Sheet1!$F$5:$F$28252,Sheet1!$I$5:$I$28252,$B249,Sheet1!$L$5:$L$28252,$A249,Sheet1!$D$5:$D$28252,"内部转账",Sheet1!$E$5:$E$28252,"&lt;&gt;*调拨*")</f>
        <v>0</v>
      </c>
      <c r="Y249" s="32">
        <f t="shared" si="16"/>
        <v>0</v>
      </c>
      <c r="Z249" s="32">
        <f>SUMIFS(Sheet1!$F$5:$F$28252,Sheet1!$I$5:$I$28252,$B249,Sheet1!$L$5:$L$28252,$A249)</f>
        <v>34148.58</v>
      </c>
      <c r="AA249" s="32">
        <f>SUMIFS(Sheet1!$G$5:$G$28252,Sheet1!$I$5:$I$28252,$B249,Sheet1!$L$5:$L$28252,$A249,Sheet1!$D$5:$D$28252,"工资",Sheet1!$E$5:$E$28252,"&lt;&gt;*调拨*")+SUMIFS(Sheet1!$G$5:$G$28252,Sheet1!$I$5:$I$28252,$B249,Sheet1!$L$5:$L$28252,$A249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49" s="32">
        <f>SUMIFS(Sheet1!$G$5:$G$28252,Sheet1!$I$5:$I$28252,$B249,Sheet1!$L$5:$L$28252,$A249,Sheet1!$D$5:$D$28252,"水费",Sheet1!$E$5:$E$28252,"&lt;&gt;*调拨*")+SUMIFS(Sheet1!$G$5:$G$28252,Sheet1!$I$5:$I$28252,$B249,Sheet1!$L$5:$L$28252,$A249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49" s="32">
        <f>SUMIFS(Sheet1!$G$5:$G$28252,Sheet1!$I$5:$I$28252,$B249,Sheet1!$L$5:$L$28252,$A249,Sheet1!$D$5:$D$28252,"电费",Sheet1!$E$5:$E$28252,"&lt;&gt;*调拨*")+SUMIFS(Sheet1!$G$5:$G$28252,Sheet1!$I$5:$I$28252,$B249,Sheet1!$L$5:$L$28252,$A249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49" s="32">
        <f>SUMIFS(Sheet1!$G$5:$G$28252,Sheet1!$I$5:$I$28252,$B249,Sheet1!$L$5:$L$28252,$A249,Sheet1!$D$5:$D$28252,"宽带费",Sheet1!$E$5:$E$28252,"&lt;&gt;*调拨*")+SUMIFS(Sheet1!$G$5:$G$28252,Sheet1!$I$5:$I$28252,$B249,Sheet1!$L$5:$L$28252,$A249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49" s="32">
        <f>SUMIFS(Sheet1!$G$5:$G$28252,Sheet1!$I$5:$I$28252,$B249,Sheet1!$L$5:$L$28252,$A249,Sheet1!$D$5:$D$28252,"办公费",Sheet1!$E$5:$E$28252,"&lt;&gt;*调拨*")+SUMIFS(Sheet1!$G$5:$G$28252,Sheet1!$I$5:$I$28252,$B249,Sheet1!$L$5:$L$28252,$A249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49" s="32">
        <f>SUMIFS(Sheet1!$G$5:$G$28252,Sheet1!$I$5:$I$28252,$B249,Sheet1!$L$5:$L$28252,$A249,Sheet1!$D$5:$D$28252,"话费",Sheet1!$E$5:$E$28252,"&lt;&gt;*调拨*")+SUMIFS(Sheet1!$G$5:$G$28252,Sheet1!$I$5:$I$28252,$B249,Sheet1!$L$5:$L$28252,$A249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49" s="32">
        <f>SUMIFS(Sheet1!$G$5:$G$28252,Sheet1!$I$5:$I$28252,$B249,Sheet1!$L$5:$L$28252,$A249,Sheet1!$D$5:$D$28252,"房租",Sheet1!$E$5:$E$28252,"&lt;&gt;*调拨*")+SUMIFS(Sheet1!$G$5:$G$28252,Sheet1!$I$5:$I$28252,$B249,Sheet1!$L$5:$L$28252,$A249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49" s="32">
        <f>SUMIFS(Sheet1!$G$5:$G$28252,Sheet1!$I$5:$I$28252,$B249,Sheet1!$L$5:$L$28252,$A249,Sheet1!$E$5:$E$28252,"*调拨*")</f>
        <v>0</v>
      </c>
      <c r="AI249" s="32">
        <f>SUMIFS(Sheet1!$G$5:$G$28252,Sheet1!$I$5:$I$28252,$B249,Sheet1!$L$5:$L$28252,$A249,Sheet1!$D$5:$D$28252,"内部转款",Sheet1!$E$5:$E$28252,"&lt;&gt;*调拨*")+SUMIFS(Sheet1!$G$5:$G$28252,Sheet1!$I$5:$I$28252,$B249,Sheet1!$L$5:$L$28252,$A249,Sheet1!$D$5:$D$28252,"内部转账",Sheet1!$E$5:$E$28252,"&lt;&gt;*调拨*")</f>
        <v>0</v>
      </c>
      <c r="AJ249" s="32">
        <f t="shared" si="17"/>
        <v>4373.47</v>
      </c>
      <c r="AK249" s="32">
        <f>SUMIFS(Sheet1!$G$5:$G$28252,Sheet1!$I$5:$I$28252,$B249,Sheet1!$L$5:$L$28252,$A249)</f>
        <v>4373.47</v>
      </c>
      <c r="AL249" s="32">
        <f t="shared" si="18"/>
        <v>29775.11</v>
      </c>
    </row>
    <row r="250" ht="16.5" spans="1:38">
      <c r="A250" s="30">
        <v>202604</v>
      </c>
      <c r="B250" s="31" t="s">
        <v>534</v>
      </c>
      <c r="C250" s="32">
        <f>SUMIFS(Sheet1!$F$5:$F$28252,Sheet1!$I$5:$I$28252,$B250,Sheet1!$L$5:$L$28252,$A250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50" s="32">
        <f>SUMIFS(Sheet1!$F$5:$F$28252,Sheet1!$I$5:$I$28252,$B250,Sheet1!$L$5:$L$28252,$A250,Sheet1!$D$5:$D$28252,"医保即时拨付",Sheet1!$E$5:$E$28252,"&lt;&gt;*调拨*")+SUMIFS(Sheet1!$F$5:$F$28252,Sheet1!$I$5:$I$28252,$B250,Sheet1!$L$5:$L$28252,$A250,Sheet1!$E$5:$E$28252,"*医保即时拨付*",Sheet1!$D$5:$D$28252,"&lt;&gt;医保即时拨付",Sheet1!$D$5:$D$28252,"&lt;&gt;内部转款",Sheet1!$D$5:$D$28252,"&lt;&gt;内部转账",Sheet1!$E$5:$E$28252,"&lt;&gt;*调拨*")</f>
        <v>0</v>
      </c>
      <c r="E250" s="32">
        <f>SUMIFS(Sheet1!$F$5:$F$28252,Sheet1!$I$5:$I$28252,$B250,Sheet1!$L$5:$L$28252,$A250,Sheet1!$D$5:$D$28252,"医保",Sheet1!$E$5:$E$28252,"&lt;&gt;*调拨*",Sheet1!$E$5:$E$28252,"&lt;&gt;*医保即时拨付*")+SUMIFS(Sheet1!$F$5:$F$28252,Sheet1!$I$5:$I$28252,$B250,Sheet1!$L$5:$L$28252,$A250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50" s="32">
        <f>SUMIFS(Sheet1!$F$5:$F$28252,Sheet1!$I$5:$I$28252,$B250,Sheet1!$L$5:$L$28252,$A250,Sheet1!$D$5:$D$28252,"聚合",Sheet1!$E$5:$E$28252,"&lt;&gt;*调拨*")+SUMIFS(Sheet1!$F$5:$F$28252,Sheet1!$I$5:$I$28252,$B250,Sheet1!$L$5:$L$28252,$A250,Sheet1!$E$5:$E$28252,"*聚合*",Sheet1!$D$5:$D$28252,"&lt;&gt;聚合",Sheet1!$D$5:$D$28252,"&lt;&gt;内部转款",Sheet1!$D$5:$D$28252,"&lt;&gt;内部转账",Sheet1!$E$5:$E$28252,"&lt;&gt;*调拨*")</f>
        <v>0</v>
      </c>
      <c r="G250" s="32">
        <f>SUMIFS(Sheet1!$F$5:$F$28252,Sheet1!$I$5:$I$28252,$B250,Sheet1!$L$5:$L$28252,$A250,Sheet1!$D$5:$D$28252,"24小时微信",Sheet1!$E$5:$E$28252,"&lt;&gt;*调拨*")+SUMIFS(Sheet1!$F$5:$F$28252,Sheet1!$I$5:$I$28252,$B250,Sheet1!$L$5:$L$28252,$A250,Sheet1!$E$5:$E$28252,"*24小时微信*",Sheet1!$D$5:$D$28252,"&lt;&gt;24小时微信",Sheet1!$D$5:$D$28252,"&lt;&gt;内部转款",Sheet1!$D$5:$D$28252,"&lt;&gt;内部转账",Sheet1!$E$5:$E$28252,"&lt;&gt;*调拨*")</f>
        <v>0</v>
      </c>
      <c r="H250" s="32">
        <f>SUMIFS(Sheet1!$F$5:$F$28252,Sheet1!$I$5:$I$28252,$B250,Sheet1!$L$5:$L$28252,$A250,Sheet1!$D$5:$D$28252,"美团",Sheet1!$E$5:$E$28252,"&lt;&gt;*调拨*")+SUMIFS(Sheet1!$F$5:$F$28252,Sheet1!$I$5:$I$28252,$B250,Sheet1!$L$5:$L$28252,$A250,Sheet1!$E$5:$E$28252,"*美团*",Sheet1!$D$5:$D$28252,"&lt;&gt;美团",Sheet1!$D$5:$D$28252,"&lt;&gt;内部转款",Sheet1!$D$5:$D$28252,"&lt;&gt;内部转账",Sheet1!$E$5:$E$28252,"&lt;&gt;*调拨*")</f>
        <v>0</v>
      </c>
      <c r="I250" s="32">
        <f>SUMIFS(Sheet1!$F$5:$F$28252,Sheet1!$I$5:$I$28252,$B250,Sheet1!$L$5:$L$28252,$A250,Sheet1!$D$5:$D$28252,"饿了么",Sheet1!$E$5:$E$28252,"&lt;&gt;*调拨*")+SUMIFS(Sheet1!$F$5:$F$28252,Sheet1!$I$5:$I$28252,$B250,Sheet1!$L$5:$L$28252,$A250,Sheet1!$E$5:$E$28252,"*饿了么*",Sheet1!$D$5:$D$28252,"&lt;&gt;饿了么",Sheet1!$D$5:$D$28252,"&lt;&gt;内部转款",Sheet1!$D$5:$D$28252,"&lt;&gt;内部转账",Sheet1!$E$5:$E$28252,"&lt;&gt;*调拨*")</f>
        <v>0</v>
      </c>
      <c r="J250" s="32">
        <f>SUMIFS(Sheet1!$F$5:$F$28252,Sheet1!$I$5:$I$28252,$B250,Sheet1!$L$5:$L$28252,$A250,Sheet1!$D$5:$D$28252,"健E卡",Sheet1!$E$5:$E$28252,"&lt;&gt;*调拨*")+SUMIFS(Sheet1!$F$5:$F$28252,Sheet1!$I$5:$I$28252,$B250,Sheet1!$L$5:$L$28252,$A250,Sheet1!$E$5:$E$28252,"*健E卡*",Sheet1!$D$5:$D$28252,"&lt;&gt;健E卡",Sheet1!$D$5:$D$28252,"&lt;&gt;内部转款",Sheet1!$D$5:$D$28252,"&lt;&gt;内部转账",Sheet1!$E$5:$E$28252,"&lt;&gt;*调拨*")</f>
        <v>0</v>
      </c>
      <c r="K250" s="32">
        <f>SUMIFS(Sheet1!$F$5:$F$28252,Sheet1!$I$5:$I$28252,$B250,Sheet1!$L$5:$L$28252,$A250,Sheet1!$D$5:$D$28252,"抖音",Sheet1!$E$5:$E$28252,"&lt;&gt;*调拨*")+SUMIFS(Sheet1!$F$5:$F$28252,Sheet1!$I$5:$I$28252,$B250,Sheet1!$L$5:$L$28252,$A250,Sheet1!$E$5:$E$28252,"*抖音*",Sheet1!$D$5:$D$28252,"&lt;&gt;抖音",Sheet1!$D$5:$D$28252,"&lt;&gt;内部转款",Sheet1!$D$5:$D$28252,"&lt;&gt;内部转账",Sheet1!$E$5:$E$28252,"&lt;&gt;*调拨*")</f>
        <v>0</v>
      </c>
      <c r="L250" s="32">
        <f>SUMIFS(Sheet1!$F$5:$F$28252,Sheet1!$I$5:$I$28252,$B250,Sheet1!$L$5:$L$28252,$A250,Sheet1!$D$5:$D$28252,"医卡通",Sheet1!$E$5:$E$28252,"&lt;&gt;*调拨*")+SUMIFS(Sheet1!$F$5:$F$28252,Sheet1!$I$5:$I$28252,$B250,Sheet1!$L$5:$L$28252,$A250,Sheet1!$E$5:$E$28252,"*医卡通*",Sheet1!$D$5:$D$28252,"&lt;&gt;医卡通",Sheet1!$D$5:$D$28252,"&lt;&gt;内部转款",Sheet1!$D$5:$D$28252,"&lt;&gt;内部转账",Sheet1!$E$5:$E$28252,"&lt;&gt;*调拨*")</f>
        <v>0</v>
      </c>
      <c r="M250" s="32">
        <f>SUMIFS(Sheet1!$F$5:$F$28252,Sheet1!$I$5:$I$28252,$B250,Sheet1!$L$5:$L$28252,$A250,Sheet1!$D$5:$D$28252,"企健网",Sheet1!$E$5:$E$28252,"&lt;&gt;*调拨*")+SUMIFS(Sheet1!$F$5:$F$28252,Sheet1!$I$5:$I$28252,$B250,Sheet1!$L$5:$L$28252,$A250,Sheet1!$E$5:$E$28252,"*企健网*",Sheet1!$D$5:$D$28252,"&lt;&gt;企健网",Sheet1!$D$5:$D$28252,"&lt;&gt;内部转款",Sheet1!$D$5:$D$28252,"&lt;&gt;内部转账",Sheet1!$E$5:$E$28252,"&lt;&gt;*调拨*")</f>
        <v>0</v>
      </c>
      <c r="N250" s="32">
        <f>SUMIFS(Sheet1!$F$5:$F$28252,Sheet1!$I$5:$I$28252,$B250,Sheet1!$L$5:$L$28252,$A250,Sheet1!$D$5:$D$28252,"银联",Sheet1!$E$5:$E$28252,"&lt;&gt;*调拨*")+SUMIFS(Sheet1!$F$5:$F$28252,Sheet1!$I$5:$I$28252,$B250,Sheet1!$L$5:$L$28252,$A250,Sheet1!$E$5:$E$28252,"*银联*",Sheet1!$D$5:$D$28252,"&lt;&gt;银联",Sheet1!$D$5:$D$28252,"&lt;&gt;内部转款",Sheet1!$D$5:$D$28252,"&lt;&gt;内部转账",Sheet1!$E$5:$E$28252,"&lt;&gt;*调拨*")</f>
        <v>0</v>
      </c>
      <c r="O250" s="32">
        <f>SUMIFS(Sheet1!$F$5:$F$28252,Sheet1!$I$5:$I$28252,$B250,Sheet1!$L$5:$L$28252,$A250,Sheet1!$D$5:$D$28252,"京东",Sheet1!$E$5:$E$28252,"&lt;&gt;*调拨*")+SUMIFS(Sheet1!$F$5:$F$28252,Sheet1!$I$5:$I$28252,$B250,Sheet1!$L$5:$L$28252,$A250,Sheet1!$E$5:$E$28252,"*京东*",Sheet1!$D$5:$D$28252,"&lt;&gt;京东",Sheet1!$D$5:$D$28252,"&lt;&gt;内部转款",Sheet1!$D$5:$D$28252,"&lt;&gt;内部转账",Sheet1!$E$5:$E$28252,"&lt;&gt;*调拨*")</f>
        <v>0</v>
      </c>
      <c r="P250" s="32">
        <f>SUMIFS(Sheet1!$F$5:$F$28252,Sheet1!$I$5:$I$28252,$B250,Sheet1!$L$5:$L$28252,$A250,Sheet1!$D$5:$D$28252,"药机微信",Sheet1!$E$5:$E$28252,"&lt;&gt;*调拨*")+SUMIFS(Sheet1!$F$5:$F$28252,Sheet1!$I$5:$I$28252,$B250,Sheet1!$L$5:$L$28252,$A250,Sheet1!$E$5:$E$28252,"*药机微信*",Sheet1!$D$5:$D$28252,"&lt;&gt;药机微信",Sheet1!$D$5:$D$28252,"&lt;&gt;内部转款",Sheet1!$D$5:$D$28252,"&lt;&gt;内部转账",Sheet1!$E$5:$E$28252,"&lt;&gt;*调拨*")</f>
        <v>0</v>
      </c>
      <c r="Q250" s="32">
        <f>SUMIFS(Sheet1!$F$5:$F$28252,Sheet1!$I$5:$I$28252,$B250,Sheet1!$L$5:$L$28252,$A250,Sheet1!$D$5:$D$28252,"亲情卡",Sheet1!$E$5:$E$28252,"&lt;&gt;*调拨*")+SUMIFS(Sheet1!$F$5:$F$28252,Sheet1!$I$5:$I$28252,$B250,Sheet1!$L$5:$L$28252,$A250,Sheet1!$E$5:$E$28252,"*亲情卡*",Sheet1!$D$5:$D$28252,"&lt;&gt;亲情卡",Sheet1!$D$5:$D$28252,"&lt;&gt;内部转款",Sheet1!$D$5:$D$28252,"&lt;&gt;内部转账",Sheet1!$E$5:$E$28252,"&lt;&gt;*调拨*")</f>
        <v>0</v>
      </c>
      <c r="R250" s="32">
        <f>SUMIFS(Sheet1!$F$5:$F$28252,Sheet1!$I$5:$I$28252,$B250,Sheet1!$L$5:$L$28252,$A250,Sheet1!$D$5:$D$28252,"优惠券",Sheet1!$E$5:$E$28252,"&lt;&gt;*调拨*")+SUMIFS(Sheet1!$F$5:$F$28252,Sheet1!$I$5:$I$28252,$B250,Sheet1!$L$5:$L$28252,$A250,Sheet1!$E$5:$E$28252,"*优惠券*",Sheet1!$D$5:$D$28252,"&lt;&gt;优惠券",Sheet1!$D$5:$D$28252,"&lt;&gt;内部转款",Sheet1!$D$5:$D$28252,"&lt;&gt;内部转账",Sheet1!$E$5:$E$28252,"&lt;&gt;*调拨*")</f>
        <v>0</v>
      </c>
      <c r="S250" s="32">
        <f>SUMIFS(Sheet1!$F$5:$F$28252,Sheet1!$I$5:$I$28252,$B250,Sheet1!$L$5:$L$28252,$A250,Sheet1!$D$5:$D$28252,"代金券",Sheet1!$E$5:$E$28252,"&lt;&gt;*调拨*")+SUMIFS(Sheet1!$F$5:$F$28252,Sheet1!$I$5:$I$28252,$B250,Sheet1!$L$5:$L$28252,$A250,Sheet1!$E$5:$E$28252,"*代金券*",Sheet1!$D$5:$D$28252,"&lt;&gt;代金券",Sheet1!$D$5:$D$28252,"&lt;&gt;内部转款",Sheet1!$D$5:$D$28252,"&lt;&gt;内部转账",Sheet1!$E$5:$E$28252,"&lt;&gt;*调拨*")</f>
        <v>0</v>
      </c>
      <c r="T250" s="32">
        <f>SUMIFS(Sheet1!$F$5:$F$28252,Sheet1!$I$5:$I$28252,$B250,Sheet1!$L$5:$L$28252,$A250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250,Sheet1!$L$5:$L$28252,$A250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250,Sheet1!$L$5:$L$28252,$A250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250,Sheet1!$L$5:$L$28252,$A250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0" s="32">
        <f>SUMIFS(Sheet1!$F$5:$F$28252,Sheet1!$I$5:$I$28252,$B250,Sheet1!$L$5:$L$28252,$A250,Sheet1!$E$5:$E$28252,"*调拨*")</f>
        <v>0</v>
      </c>
      <c r="V250" s="32">
        <f>SUMIFS(Sheet1!$F$5:$F$28252,Sheet1!$I$5:$I$28252,$B250,Sheet1!$L$5:$L$28252,$A250,Sheet1!$D$5:$D$28252,"储值",Sheet1!$E$5:$E$28252,"&lt;&gt;*调拨*")+SUMIFS(Sheet1!$F$5:$F$28252,Sheet1!$I$5:$I$28252,$B250,Sheet1!$L$5:$L$28252,$A250,Sheet1!$E$5:$E$28252,"*储值*",Sheet1!$D$5:$D$28252,"&lt;&gt;储值",Sheet1!$D$5:$D$28252,"&lt;&gt;内部转款",Sheet1!$D$5:$D$28252,"&lt;&gt;内部转账",Sheet1!$E$5:$E$28252,"&lt;&gt;*调拨*")</f>
        <v>0</v>
      </c>
      <c r="W250" s="32">
        <f>SUMIFS(Sheet1!$F$5:$F$28252,Sheet1!$I$5:$I$28252,$B250,Sheet1!$L$5:$L$28252,$A250,Sheet1!$D$5:$D$28252,"效期",Sheet1!$E$5:$E$28252,"&lt;&gt;*调拨*")+SUMIFS(Sheet1!$F$5:$F$28252,Sheet1!$I$5:$I$28252,$B250,Sheet1!$L$5:$L$28252,$A250,Sheet1!$E$5:$E$28252,"*效期*",Sheet1!$D$5:$D$28252,"&lt;&gt;效期",Sheet1!$D$5:$D$28252,"&lt;&gt;内部转款",Sheet1!$D$5:$D$28252,"&lt;&gt;内部转账",Sheet1!$E$5:$E$28252,"&lt;&gt;*调拨*")</f>
        <v>0</v>
      </c>
      <c r="X250" s="32">
        <f>SUMIFS(Sheet1!$F$5:$F$28252,Sheet1!$I$5:$I$28252,$B250,Sheet1!$L$5:$L$28252,$A250,Sheet1!$D$5:$D$28252,"内部转款",Sheet1!$E$5:$E$28252,"&lt;&gt;*调拨*")+SUMIFS(Sheet1!$F$5:$F$28252,Sheet1!$I$5:$I$28252,$B250,Sheet1!$L$5:$L$28252,$A250,Sheet1!$D$5:$D$28252,"内部转账",Sheet1!$E$5:$E$28252,"&lt;&gt;*调拨*")</f>
        <v>0</v>
      </c>
      <c r="Y250" s="32">
        <f t="shared" si="16"/>
        <v>0</v>
      </c>
      <c r="Z250" s="32">
        <f>SUMIFS(Sheet1!$F$5:$F$28252,Sheet1!$I$5:$I$28252,$B250,Sheet1!$L$5:$L$28252,$A250)</f>
        <v>0</v>
      </c>
      <c r="AA250" s="32">
        <f>SUMIFS(Sheet1!$G$5:$G$28252,Sheet1!$I$5:$I$28252,$B250,Sheet1!$L$5:$L$28252,$A250,Sheet1!$D$5:$D$28252,"工资",Sheet1!$E$5:$E$28252,"&lt;&gt;*调拨*")+SUMIFS(Sheet1!$G$5:$G$28252,Sheet1!$I$5:$I$28252,$B250,Sheet1!$L$5:$L$28252,$A250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50" s="32">
        <f>SUMIFS(Sheet1!$G$5:$G$28252,Sheet1!$I$5:$I$28252,$B250,Sheet1!$L$5:$L$28252,$A250,Sheet1!$D$5:$D$28252,"水费",Sheet1!$E$5:$E$28252,"&lt;&gt;*调拨*")+SUMIFS(Sheet1!$G$5:$G$28252,Sheet1!$I$5:$I$28252,$B250,Sheet1!$L$5:$L$28252,$A250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0" s="32">
        <f>SUMIFS(Sheet1!$G$5:$G$28252,Sheet1!$I$5:$I$28252,$B250,Sheet1!$L$5:$L$28252,$A250,Sheet1!$D$5:$D$28252,"电费",Sheet1!$E$5:$E$28252,"&lt;&gt;*调拨*")+SUMIFS(Sheet1!$G$5:$G$28252,Sheet1!$I$5:$I$28252,$B250,Sheet1!$L$5:$L$28252,$A250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0" s="32">
        <f>SUMIFS(Sheet1!$G$5:$G$28252,Sheet1!$I$5:$I$28252,$B250,Sheet1!$L$5:$L$28252,$A250,Sheet1!$D$5:$D$28252,"宽带费",Sheet1!$E$5:$E$28252,"&lt;&gt;*调拨*")+SUMIFS(Sheet1!$G$5:$G$28252,Sheet1!$I$5:$I$28252,$B250,Sheet1!$L$5:$L$28252,$A250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0" s="32">
        <f>SUMIFS(Sheet1!$G$5:$G$28252,Sheet1!$I$5:$I$28252,$B250,Sheet1!$L$5:$L$28252,$A250,Sheet1!$D$5:$D$28252,"办公费",Sheet1!$E$5:$E$28252,"&lt;&gt;*调拨*")+SUMIFS(Sheet1!$G$5:$G$28252,Sheet1!$I$5:$I$28252,$B250,Sheet1!$L$5:$L$28252,$A250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0" s="32">
        <f>SUMIFS(Sheet1!$G$5:$G$28252,Sheet1!$I$5:$I$28252,$B250,Sheet1!$L$5:$L$28252,$A250,Sheet1!$D$5:$D$28252,"话费",Sheet1!$E$5:$E$28252,"&lt;&gt;*调拨*")+SUMIFS(Sheet1!$G$5:$G$28252,Sheet1!$I$5:$I$28252,$B250,Sheet1!$L$5:$L$28252,$A250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0" s="32">
        <f>SUMIFS(Sheet1!$G$5:$G$28252,Sheet1!$I$5:$I$28252,$B250,Sheet1!$L$5:$L$28252,$A250,Sheet1!$D$5:$D$28252,"房租",Sheet1!$E$5:$E$28252,"&lt;&gt;*调拨*")+SUMIFS(Sheet1!$G$5:$G$28252,Sheet1!$I$5:$I$28252,$B250,Sheet1!$L$5:$L$28252,$A250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50" s="32">
        <f>SUMIFS(Sheet1!$G$5:$G$28252,Sheet1!$I$5:$I$28252,$B250,Sheet1!$L$5:$L$28252,$A250,Sheet1!$E$5:$E$28252,"*调拨*")</f>
        <v>0</v>
      </c>
      <c r="AI250" s="32">
        <f>SUMIFS(Sheet1!$G$5:$G$28252,Sheet1!$I$5:$I$28252,$B250,Sheet1!$L$5:$L$28252,$A250,Sheet1!$D$5:$D$28252,"内部转款",Sheet1!$E$5:$E$28252,"&lt;&gt;*调拨*")+SUMIFS(Sheet1!$G$5:$G$28252,Sheet1!$I$5:$I$28252,$B250,Sheet1!$L$5:$L$28252,$A250,Sheet1!$D$5:$D$28252,"内部转账",Sheet1!$E$5:$E$28252,"&lt;&gt;*调拨*")</f>
        <v>0</v>
      </c>
      <c r="AJ250" s="32">
        <f t="shared" si="17"/>
        <v>1662</v>
      </c>
      <c r="AK250" s="32">
        <f>SUMIFS(Sheet1!$G$5:$G$28252,Sheet1!$I$5:$I$28252,$B250,Sheet1!$L$5:$L$28252,$A250)</f>
        <v>1662</v>
      </c>
      <c r="AL250" s="32">
        <f t="shared" si="18"/>
        <v>-1662</v>
      </c>
    </row>
    <row r="251" ht="16.5" spans="1:38">
      <c r="A251" s="30">
        <v>202604</v>
      </c>
      <c r="B251" s="31" t="s">
        <v>227</v>
      </c>
      <c r="C251" s="32">
        <f>SUMIFS(Sheet1!$F$5:$F$28252,Sheet1!$I$5:$I$28252,$B251,Sheet1!$L$5:$L$28252,$A251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26805.77</v>
      </c>
      <c r="D251" s="32">
        <f>SUMIFS(Sheet1!$F$5:$F$28252,Sheet1!$I$5:$I$28252,$B251,Sheet1!$L$5:$L$28252,$A251,Sheet1!$D$5:$D$28252,"医保即时拨付",Sheet1!$E$5:$E$28252,"&lt;&gt;*调拨*")+SUMIFS(Sheet1!$F$5:$F$28252,Sheet1!$I$5:$I$28252,$B251,Sheet1!$L$5:$L$28252,$A251,Sheet1!$E$5:$E$28252,"*医保即时拨付*",Sheet1!$D$5:$D$28252,"&lt;&gt;医保即时拨付",Sheet1!$D$5:$D$28252,"&lt;&gt;内部转款",Sheet1!$D$5:$D$28252,"&lt;&gt;内部转账",Sheet1!$E$5:$E$28252,"&lt;&gt;*调拨*")</f>
        <v>3864</v>
      </c>
      <c r="E251" s="32">
        <f>SUMIFS(Sheet1!$F$5:$F$28252,Sheet1!$I$5:$I$28252,$B251,Sheet1!$L$5:$L$28252,$A251,Sheet1!$D$5:$D$28252,"医保",Sheet1!$E$5:$E$28252,"&lt;&gt;*调拨*",Sheet1!$E$5:$E$28252,"&lt;&gt;*医保即时拨付*")+SUMIFS(Sheet1!$F$5:$F$28252,Sheet1!$I$5:$I$28252,$B251,Sheet1!$L$5:$L$28252,$A251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5163.25</v>
      </c>
      <c r="F251" s="32">
        <f>SUMIFS(Sheet1!$F$5:$F$28252,Sheet1!$I$5:$I$28252,$B251,Sheet1!$L$5:$L$28252,$A251,Sheet1!$D$5:$D$28252,"聚合",Sheet1!$E$5:$E$28252,"&lt;&gt;*调拨*")+SUMIFS(Sheet1!$F$5:$F$28252,Sheet1!$I$5:$I$28252,$B251,Sheet1!$L$5:$L$28252,$A251,Sheet1!$E$5:$E$28252,"*聚合*",Sheet1!$D$5:$D$28252,"&lt;&gt;聚合",Sheet1!$D$5:$D$28252,"&lt;&gt;内部转款",Sheet1!$D$5:$D$28252,"&lt;&gt;内部转账",Sheet1!$E$5:$E$28252,"&lt;&gt;*调拨*")</f>
        <v>55897.87</v>
      </c>
      <c r="G251" s="32">
        <f>SUMIFS(Sheet1!$F$5:$F$28252,Sheet1!$I$5:$I$28252,$B251,Sheet1!$L$5:$L$28252,$A251,Sheet1!$D$5:$D$28252,"24小时微信",Sheet1!$E$5:$E$28252,"&lt;&gt;*调拨*")+SUMIFS(Sheet1!$F$5:$F$28252,Sheet1!$I$5:$I$28252,$B251,Sheet1!$L$5:$L$28252,$A251,Sheet1!$E$5:$E$28252,"*24小时微信*",Sheet1!$D$5:$D$28252,"&lt;&gt;24小时微信",Sheet1!$D$5:$D$28252,"&lt;&gt;内部转款",Sheet1!$D$5:$D$28252,"&lt;&gt;内部转账",Sheet1!$E$5:$E$28252,"&lt;&gt;*调拨*")</f>
        <v>0</v>
      </c>
      <c r="H251" s="32">
        <f>SUMIFS(Sheet1!$F$5:$F$28252,Sheet1!$I$5:$I$28252,$B251,Sheet1!$L$5:$L$28252,$A251,Sheet1!$D$5:$D$28252,"美团",Sheet1!$E$5:$E$28252,"&lt;&gt;*调拨*")+SUMIFS(Sheet1!$F$5:$F$28252,Sheet1!$I$5:$I$28252,$B251,Sheet1!$L$5:$L$28252,$A251,Sheet1!$E$5:$E$28252,"*美团*",Sheet1!$D$5:$D$28252,"&lt;&gt;美团",Sheet1!$D$5:$D$28252,"&lt;&gt;内部转款",Sheet1!$D$5:$D$28252,"&lt;&gt;内部转账",Sheet1!$E$5:$E$28252,"&lt;&gt;*调拨*")</f>
        <v>0</v>
      </c>
      <c r="I251" s="32">
        <f>SUMIFS(Sheet1!$F$5:$F$28252,Sheet1!$I$5:$I$28252,$B251,Sheet1!$L$5:$L$28252,$A251,Sheet1!$D$5:$D$28252,"饿了么",Sheet1!$E$5:$E$28252,"&lt;&gt;*调拨*")+SUMIFS(Sheet1!$F$5:$F$28252,Sheet1!$I$5:$I$28252,$B251,Sheet1!$L$5:$L$28252,$A251,Sheet1!$E$5:$E$28252,"*饿了么*",Sheet1!$D$5:$D$28252,"&lt;&gt;饿了么",Sheet1!$D$5:$D$28252,"&lt;&gt;内部转款",Sheet1!$D$5:$D$28252,"&lt;&gt;内部转账",Sheet1!$E$5:$E$28252,"&lt;&gt;*调拨*")</f>
        <v>0</v>
      </c>
      <c r="J251" s="32">
        <f>SUMIFS(Sheet1!$F$5:$F$28252,Sheet1!$I$5:$I$28252,$B251,Sheet1!$L$5:$L$28252,$A251,Sheet1!$D$5:$D$28252,"健E卡",Sheet1!$E$5:$E$28252,"&lt;&gt;*调拨*")+SUMIFS(Sheet1!$F$5:$F$28252,Sheet1!$I$5:$I$28252,$B251,Sheet1!$L$5:$L$28252,$A251,Sheet1!$E$5:$E$28252,"*健E卡*",Sheet1!$D$5:$D$28252,"&lt;&gt;健E卡",Sheet1!$D$5:$D$28252,"&lt;&gt;内部转款",Sheet1!$D$5:$D$28252,"&lt;&gt;内部转账",Sheet1!$E$5:$E$28252,"&lt;&gt;*调拨*")</f>
        <v>0</v>
      </c>
      <c r="K251" s="32">
        <f>SUMIFS(Sheet1!$F$5:$F$28252,Sheet1!$I$5:$I$28252,$B251,Sheet1!$L$5:$L$28252,$A251,Sheet1!$D$5:$D$28252,"抖音",Sheet1!$E$5:$E$28252,"&lt;&gt;*调拨*")+SUMIFS(Sheet1!$F$5:$F$28252,Sheet1!$I$5:$I$28252,$B251,Sheet1!$L$5:$L$28252,$A251,Sheet1!$E$5:$E$28252,"*抖音*",Sheet1!$D$5:$D$28252,"&lt;&gt;抖音",Sheet1!$D$5:$D$28252,"&lt;&gt;内部转款",Sheet1!$D$5:$D$28252,"&lt;&gt;内部转账",Sheet1!$E$5:$E$28252,"&lt;&gt;*调拨*")</f>
        <v>0</v>
      </c>
      <c r="L251" s="32">
        <f>SUMIFS(Sheet1!$F$5:$F$28252,Sheet1!$I$5:$I$28252,$B251,Sheet1!$L$5:$L$28252,$A251,Sheet1!$D$5:$D$28252,"医卡通",Sheet1!$E$5:$E$28252,"&lt;&gt;*调拨*")+SUMIFS(Sheet1!$F$5:$F$28252,Sheet1!$I$5:$I$28252,$B251,Sheet1!$L$5:$L$28252,$A251,Sheet1!$E$5:$E$28252,"*医卡通*",Sheet1!$D$5:$D$28252,"&lt;&gt;医卡通",Sheet1!$D$5:$D$28252,"&lt;&gt;内部转款",Sheet1!$D$5:$D$28252,"&lt;&gt;内部转账",Sheet1!$E$5:$E$28252,"&lt;&gt;*调拨*")</f>
        <v>0</v>
      </c>
      <c r="M251" s="32">
        <f>SUMIFS(Sheet1!$F$5:$F$28252,Sheet1!$I$5:$I$28252,$B251,Sheet1!$L$5:$L$28252,$A251,Sheet1!$D$5:$D$28252,"企健网",Sheet1!$E$5:$E$28252,"&lt;&gt;*调拨*")+SUMIFS(Sheet1!$F$5:$F$28252,Sheet1!$I$5:$I$28252,$B251,Sheet1!$L$5:$L$28252,$A251,Sheet1!$E$5:$E$28252,"*企健网*",Sheet1!$D$5:$D$28252,"&lt;&gt;企健网",Sheet1!$D$5:$D$28252,"&lt;&gt;内部转款",Sheet1!$D$5:$D$28252,"&lt;&gt;内部转账",Sheet1!$E$5:$E$28252,"&lt;&gt;*调拨*")</f>
        <v>0</v>
      </c>
      <c r="N251" s="32">
        <f>SUMIFS(Sheet1!$F$5:$F$28252,Sheet1!$I$5:$I$28252,$B251,Sheet1!$L$5:$L$28252,$A251,Sheet1!$D$5:$D$28252,"银联",Sheet1!$E$5:$E$28252,"&lt;&gt;*调拨*")+SUMIFS(Sheet1!$F$5:$F$28252,Sheet1!$I$5:$I$28252,$B251,Sheet1!$L$5:$L$28252,$A251,Sheet1!$E$5:$E$28252,"*银联*",Sheet1!$D$5:$D$28252,"&lt;&gt;银联",Sheet1!$D$5:$D$28252,"&lt;&gt;内部转款",Sheet1!$D$5:$D$28252,"&lt;&gt;内部转账",Sheet1!$E$5:$E$28252,"&lt;&gt;*调拨*")</f>
        <v>0</v>
      </c>
      <c r="O251" s="32">
        <f>SUMIFS(Sheet1!$F$5:$F$28252,Sheet1!$I$5:$I$28252,$B251,Sheet1!$L$5:$L$28252,$A251,Sheet1!$D$5:$D$28252,"京东",Sheet1!$E$5:$E$28252,"&lt;&gt;*调拨*")+SUMIFS(Sheet1!$F$5:$F$28252,Sheet1!$I$5:$I$28252,$B251,Sheet1!$L$5:$L$28252,$A251,Sheet1!$E$5:$E$28252,"*京东*",Sheet1!$D$5:$D$28252,"&lt;&gt;京东",Sheet1!$D$5:$D$28252,"&lt;&gt;内部转款",Sheet1!$D$5:$D$28252,"&lt;&gt;内部转账",Sheet1!$E$5:$E$28252,"&lt;&gt;*调拨*")</f>
        <v>0</v>
      </c>
      <c r="P251" s="32">
        <f>SUMIFS(Sheet1!$F$5:$F$28252,Sheet1!$I$5:$I$28252,$B251,Sheet1!$L$5:$L$28252,$A251,Sheet1!$D$5:$D$28252,"药机微信",Sheet1!$E$5:$E$28252,"&lt;&gt;*调拨*")+SUMIFS(Sheet1!$F$5:$F$28252,Sheet1!$I$5:$I$28252,$B251,Sheet1!$L$5:$L$28252,$A251,Sheet1!$E$5:$E$28252,"*药机微信*",Sheet1!$D$5:$D$28252,"&lt;&gt;药机微信",Sheet1!$D$5:$D$28252,"&lt;&gt;内部转款",Sheet1!$D$5:$D$28252,"&lt;&gt;内部转账",Sheet1!$E$5:$E$28252,"&lt;&gt;*调拨*")</f>
        <v>0</v>
      </c>
      <c r="Q251" s="32">
        <f>SUMIFS(Sheet1!$F$5:$F$28252,Sheet1!$I$5:$I$28252,$B251,Sheet1!$L$5:$L$28252,$A251,Sheet1!$D$5:$D$28252,"亲情卡",Sheet1!$E$5:$E$28252,"&lt;&gt;*调拨*")+SUMIFS(Sheet1!$F$5:$F$28252,Sheet1!$I$5:$I$28252,$B251,Sheet1!$L$5:$L$28252,$A251,Sheet1!$E$5:$E$28252,"*亲情卡*",Sheet1!$D$5:$D$28252,"&lt;&gt;亲情卡",Sheet1!$D$5:$D$28252,"&lt;&gt;内部转款",Sheet1!$D$5:$D$28252,"&lt;&gt;内部转账",Sheet1!$E$5:$E$28252,"&lt;&gt;*调拨*")</f>
        <v>0</v>
      </c>
      <c r="R251" s="32">
        <f>SUMIFS(Sheet1!$F$5:$F$28252,Sheet1!$I$5:$I$28252,$B251,Sheet1!$L$5:$L$28252,$A251,Sheet1!$D$5:$D$28252,"优惠券",Sheet1!$E$5:$E$28252,"&lt;&gt;*调拨*")+SUMIFS(Sheet1!$F$5:$F$28252,Sheet1!$I$5:$I$28252,$B251,Sheet1!$L$5:$L$28252,$A251,Sheet1!$E$5:$E$28252,"*优惠券*",Sheet1!$D$5:$D$28252,"&lt;&gt;优惠券",Sheet1!$D$5:$D$28252,"&lt;&gt;内部转款",Sheet1!$D$5:$D$28252,"&lt;&gt;内部转账",Sheet1!$E$5:$E$28252,"&lt;&gt;*调拨*")</f>
        <v>0</v>
      </c>
      <c r="S251" s="32">
        <f>SUMIFS(Sheet1!$F$5:$F$28252,Sheet1!$I$5:$I$28252,$B251,Sheet1!$L$5:$L$28252,$A251,Sheet1!$D$5:$D$28252,"代金券",Sheet1!$E$5:$E$28252,"&lt;&gt;*调拨*")+SUMIFS(Sheet1!$F$5:$F$28252,Sheet1!$I$5:$I$28252,$B251,Sheet1!$L$5:$L$28252,$A251,Sheet1!$E$5:$E$28252,"*代金券*",Sheet1!$D$5:$D$28252,"&lt;&gt;代金券",Sheet1!$D$5:$D$28252,"&lt;&gt;内部转款",Sheet1!$D$5:$D$28252,"&lt;&gt;内部转账",Sheet1!$E$5:$E$28252,"&lt;&gt;*调拨*")</f>
        <v>0</v>
      </c>
      <c r="T251" s="32">
        <f>SUMIFS(Sheet1!$F$5:$F$28252,Sheet1!$I$5:$I$28252,$B251,Sheet1!$L$5:$L$28252,$A251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251,Sheet1!$L$5:$L$28252,$A251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251,Sheet1!$L$5:$L$28252,$A251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251,Sheet1!$L$5:$L$28252,$A251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1" s="32">
        <f>SUMIFS(Sheet1!$F$5:$F$28252,Sheet1!$I$5:$I$28252,$B251,Sheet1!$L$5:$L$28252,$A251,Sheet1!$E$5:$E$28252,"*调拨*")</f>
        <v>0</v>
      </c>
      <c r="V251" s="32">
        <f>SUMIFS(Sheet1!$F$5:$F$28252,Sheet1!$I$5:$I$28252,$B251,Sheet1!$L$5:$L$28252,$A251,Sheet1!$D$5:$D$28252,"储值",Sheet1!$E$5:$E$28252,"&lt;&gt;*调拨*")+SUMIFS(Sheet1!$F$5:$F$28252,Sheet1!$I$5:$I$28252,$B251,Sheet1!$L$5:$L$28252,$A251,Sheet1!$E$5:$E$28252,"*储值*",Sheet1!$D$5:$D$28252,"&lt;&gt;储值",Sheet1!$D$5:$D$28252,"&lt;&gt;内部转款",Sheet1!$D$5:$D$28252,"&lt;&gt;内部转账",Sheet1!$E$5:$E$28252,"&lt;&gt;*调拨*")</f>
        <v>0</v>
      </c>
      <c r="W251" s="32">
        <f>SUMIFS(Sheet1!$F$5:$F$28252,Sheet1!$I$5:$I$28252,$B251,Sheet1!$L$5:$L$28252,$A251,Sheet1!$D$5:$D$28252,"效期",Sheet1!$E$5:$E$28252,"&lt;&gt;*调拨*")+SUMIFS(Sheet1!$F$5:$F$28252,Sheet1!$I$5:$I$28252,$B251,Sheet1!$L$5:$L$28252,$A251,Sheet1!$E$5:$E$28252,"*效期*",Sheet1!$D$5:$D$28252,"&lt;&gt;效期",Sheet1!$D$5:$D$28252,"&lt;&gt;内部转款",Sheet1!$D$5:$D$28252,"&lt;&gt;内部转账",Sheet1!$E$5:$E$28252,"&lt;&gt;*调拨*")</f>
        <v>0</v>
      </c>
      <c r="X251" s="32">
        <f>SUMIFS(Sheet1!$F$5:$F$28252,Sheet1!$I$5:$I$28252,$B251,Sheet1!$L$5:$L$28252,$A251,Sheet1!$D$5:$D$28252,"内部转款",Sheet1!$E$5:$E$28252,"&lt;&gt;*调拨*")+SUMIFS(Sheet1!$F$5:$F$28252,Sheet1!$I$5:$I$28252,$B251,Sheet1!$L$5:$L$28252,$A251,Sheet1!$D$5:$D$28252,"内部转账",Sheet1!$E$5:$E$28252,"&lt;&gt;*调拨*")</f>
        <v>0</v>
      </c>
      <c r="Y251" s="32">
        <f t="shared" si="16"/>
        <v>0</v>
      </c>
      <c r="Z251" s="32">
        <f>SUMIFS(Sheet1!$F$5:$F$28252,Sheet1!$I$5:$I$28252,$B251,Sheet1!$L$5:$L$28252,$A251)</f>
        <v>91730.89</v>
      </c>
      <c r="AA251" s="32">
        <f>SUMIFS(Sheet1!$G$5:$G$28252,Sheet1!$I$5:$I$28252,$B251,Sheet1!$L$5:$L$28252,$A251,Sheet1!$D$5:$D$28252,"工资",Sheet1!$E$5:$E$28252,"&lt;&gt;*调拨*")+SUMIFS(Sheet1!$G$5:$G$28252,Sheet1!$I$5:$I$28252,$B251,Sheet1!$L$5:$L$28252,$A251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51" s="32">
        <f>SUMIFS(Sheet1!$G$5:$G$28252,Sheet1!$I$5:$I$28252,$B251,Sheet1!$L$5:$L$28252,$A251,Sheet1!$D$5:$D$28252,"水费",Sheet1!$E$5:$E$28252,"&lt;&gt;*调拨*")+SUMIFS(Sheet1!$G$5:$G$28252,Sheet1!$I$5:$I$28252,$B251,Sheet1!$L$5:$L$28252,$A251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1" s="32">
        <f>SUMIFS(Sheet1!$G$5:$G$28252,Sheet1!$I$5:$I$28252,$B251,Sheet1!$L$5:$L$28252,$A251,Sheet1!$D$5:$D$28252,"电费",Sheet1!$E$5:$E$28252,"&lt;&gt;*调拨*")+SUMIFS(Sheet1!$G$5:$G$28252,Sheet1!$I$5:$I$28252,$B251,Sheet1!$L$5:$L$28252,$A251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1" s="32">
        <f>SUMIFS(Sheet1!$G$5:$G$28252,Sheet1!$I$5:$I$28252,$B251,Sheet1!$L$5:$L$28252,$A251,Sheet1!$D$5:$D$28252,"宽带费",Sheet1!$E$5:$E$28252,"&lt;&gt;*调拨*")+SUMIFS(Sheet1!$G$5:$G$28252,Sheet1!$I$5:$I$28252,$B251,Sheet1!$L$5:$L$28252,$A251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1" s="32">
        <f>SUMIFS(Sheet1!$G$5:$G$28252,Sheet1!$I$5:$I$28252,$B251,Sheet1!$L$5:$L$28252,$A251,Sheet1!$D$5:$D$28252,"办公费",Sheet1!$E$5:$E$28252,"&lt;&gt;*调拨*")+SUMIFS(Sheet1!$G$5:$G$28252,Sheet1!$I$5:$I$28252,$B251,Sheet1!$L$5:$L$28252,$A251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1" s="32">
        <f>SUMIFS(Sheet1!$G$5:$G$28252,Sheet1!$I$5:$I$28252,$B251,Sheet1!$L$5:$L$28252,$A251,Sheet1!$D$5:$D$28252,"话费",Sheet1!$E$5:$E$28252,"&lt;&gt;*调拨*")+SUMIFS(Sheet1!$G$5:$G$28252,Sheet1!$I$5:$I$28252,$B251,Sheet1!$L$5:$L$28252,$A251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1" s="32">
        <f>SUMIFS(Sheet1!$G$5:$G$28252,Sheet1!$I$5:$I$28252,$B251,Sheet1!$L$5:$L$28252,$A251,Sheet1!$D$5:$D$28252,"房租",Sheet1!$E$5:$E$28252,"&lt;&gt;*调拨*")+SUMIFS(Sheet1!$G$5:$G$28252,Sheet1!$I$5:$I$28252,$B251,Sheet1!$L$5:$L$28252,$A251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51" s="32">
        <f>SUMIFS(Sheet1!$G$5:$G$28252,Sheet1!$I$5:$I$28252,$B251,Sheet1!$L$5:$L$28252,$A251,Sheet1!$E$5:$E$28252,"*调拨*")</f>
        <v>0</v>
      </c>
      <c r="AI251" s="32">
        <f>SUMIFS(Sheet1!$G$5:$G$28252,Sheet1!$I$5:$I$28252,$B251,Sheet1!$L$5:$L$28252,$A251,Sheet1!$D$5:$D$28252,"内部转款",Sheet1!$E$5:$E$28252,"&lt;&gt;*调拨*")+SUMIFS(Sheet1!$G$5:$G$28252,Sheet1!$I$5:$I$28252,$B251,Sheet1!$L$5:$L$28252,$A251,Sheet1!$D$5:$D$28252,"内部转账",Sheet1!$E$5:$E$28252,"&lt;&gt;*调拨*")</f>
        <v>0</v>
      </c>
      <c r="AJ251" s="32">
        <f t="shared" si="17"/>
        <v>9426.81</v>
      </c>
      <c r="AK251" s="32">
        <f>SUMIFS(Sheet1!$G$5:$G$28252,Sheet1!$I$5:$I$28252,$B251,Sheet1!$L$5:$L$28252,$A251)</f>
        <v>9426.81</v>
      </c>
      <c r="AL251" s="32">
        <f t="shared" si="18"/>
        <v>82304.08</v>
      </c>
    </row>
    <row r="252" ht="16.5" spans="1:38">
      <c r="A252" s="30">
        <v>202604</v>
      </c>
      <c r="B252" s="31" t="s">
        <v>191</v>
      </c>
      <c r="C252" s="32">
        <f>SUMIFS(Sheet1!$F$5:$F$28252,Sheet1!$I$5:$I$28252,$B252,Sheet1!$L$5:$L$28252,$A252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9216.5</v>
      </c>
      <c r="D252" s="32">
        <f>SUMIFS(Sheet1!$F$5:$F$28252,Sheet1!$I$5:$I$28252,$B252,Sheet1!$L$5:$L$28252,$A252,Sheet1!$D$5:$D$28252,"医保即时拨付",Sheet1!$E$5:$E$28252,"&lt;&gt;*调拨*")+SUMIFS(Sheet1!$F$5:$F$28252,Sheet1!$I$5:$I$28252,$B252,Sheet1!$L$5:$L$28252,$A252,Sheet1!$E$5:$E$28252,"*医保即时拨付*",Sheet1!$D$5:$D$28252,"&lt;&gt;医保即时拨付",Sheet1!$D$5:$D$28252,"&lt;&gt;内部转款",Sheet1!$D$5:$D$28252,"&lt;&gt;内部转账",Sheet1!$E$5:$E$28252,"&lt;&gt;*调拨*")</f>
        <v>1392.73</v>
      </c>
      <c r="E252" s="32">
        <f>SUMIFS(Sheet1!$F$5:$F$28252,Sheet1!$I$5:$I$28252,$B252,Sheet1!$L$5:$L$28252,$A252,Sheet1!$D$5:$D$28252,"医保",Sheet1!$E$5:$E$28252,"&lt;&gt;*调拨*",Sheet1!$E$5:$E$28252,"&lt;&gt;*医保即时拨付*")+SUMIFS(Sheet1!$F$5:$F$28252,Sheet1!$I$5:$I$28252,$B252,Sheet1!$L$5:$L$28252,$A252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2127.25</v>
      </c>
      <c r="F252" s="32">
        <f>SUMIFS(Sheet1!$F$5:$F$28252,Sheet1!$I$5:$I$28252,$B252,Sheet1!$L$5:$L$28252,$A252,Sheet1!$D$5:$D$28252,"聚合",Sheet1!$E$5:$E$28252,"&lt;&gt;*调拨*")+SUMIFS(Sheet1!$F$5:$F$28252,Sheet1!$I$5:$I$28252,$B252,Sheet1!$L$5:$L$28252,$A252,Sheet1!$E$5:$E$28252,"*聚合*",Sheet1!$D$5:$D$28252,"&lt;&gt;聚合",Sheet1!$D$5:$D$28252,"&lt;&gt;内部转款",Sheet1!$D$5:$D$28252,"&lt;&gt;内部转账",Sheet1!$E$5:$E$28252,"&lt;&gt;*调拨*")</f>
        <v>23789.15</v>
      </c>
      <c r="G252" s="32">
        <f>SUMIFS(Sheet1!$F$5:$F$28252,Sheet1!$I$5:$I$28252,$B252,Sheet1!$L$5:$L$28252,$A252,Sheet1!$D$5:$D$28252,"24小时微信",Sheet1!$E$5:$E$28252,"&lt;&gt;*调拨*")+SUMIFS(Sheet1!$F$5:$F$28252,Sheet1!$I$5:$I$28252,$B252,Sheet1!$L$5:$L$28252,$A252,Sheet1!$E$5:$E$28252,"*24小时微信*",Sheet1!$D$5:$D$28252,"&lt;&gt;24小时微信",Sheet1!$D$5:$D$28252,"&lt;&gt;内部转款",Sheet1!$D$5:$D$28252,"&lt;&gt;内部转账",Sheet1!$E$5:$E$28252,"&lt;&gt;*调拨*")</f>
        <v>0</v>
      </c>
      <c r="H252" s="32">
        <f>SUMIFS(Sheet1!$F$5:$F$28252,Sheet1!$I$5:$I$28252,$B252,Sheet1!$L$5:$L$28252,$A252,Sheet1!$D$5:$D$28252,"美团",Sheet1!$E$5:$E$28252,"&lt;&gt;*调拨*")+SUMIFS(Sheet1!$F$5:$F$28252,Sheet1!$I$5:$I$28252,$B252,Sheet1!$L$5:$L$28252,$A252,Sheet1!$E$5:$E$28252,"*美团*",Sheet1!$D$5:$D$28252,"&lt;&gt;美团",Sheet1!$D$5:$D$28252,"&lt;&gt;内部转款",Sheet1!$D$5:$D$28252,"&lt;&gt;内部转账",Sheet1!$E$5:$E$28252,"&lt;&gt;*调拨*")</f>
        <v>0</v>
      </c>
      <c r="I252" s="32">
        <f>SUMIFS(Sheet1!$F$5:$F$28252,Sheet1!$I$5:$I$28252,$B252,Sheet1!$L$5:$L$28252,$A252,Sheet1!$D$5:$D$28252,"饿了么",Sheet1!$E$5:$E$28252,"&lt;&gt;*调拨*")+SUMIFS(Sheet1!$F$5:$F$28252,Sheet1!$I$5:$I$28252,$B252,Sheet1!$L$5:$L$28252,$A252,Sheet1!$E$5:$E$28252,"*饿了么*",Sheet1!$D$5:$D$28252,"&lt;&gt;饿了么",Sheet1!$D$5:$D$28252,"&lt;&gt;内部转款",Sheet1!$D$5:$D$28252,"&lt;&gt;内部转账",Sheet1!$E$5:$E$28252,"&lt;&gt;*调拨*")</f>
        <v>0</v>
      </c>
      <c r="J252" s="32">
        <f>SUMIFS(Sheet1!$F$5:$F$28252,Sheet1!$I$5:$I$28252,$B252,Sheet1!$L$5:$L$28252,$A252,Sheet1!$D$5:$D$28252,"健E卡",Sheet1!$E$5:$E$28252,"&lt;&gt;*调拨*")+SUMIFS(Sheet1!$F$5:$F$28252,Sheet1!$I$5:$I$28252,$B252,Sheet1!$L$5:$L$28252,$A252,Sheet1!$E$5:$E$28252,"*健E卡*",Sheet1!$D$5:$D$28252,"&lt;&gt;健E卡",Sheet1!$D$5:$D$28252,"&lt;&gt;内部转款",Sheet1!$D$5:$D$28252,"&lt;&gt;内部转账",Sheet1!$E$5:$E$28252,"&lt;&gt;*调拨*")</f>
        <v>0</v>
      </c>
      <c r="K252" s="32">
        <f>SUMIFS(Sheet1!$F$5:$F$28252,Sheet1!$I$5:$I$28252,$B252,Sheet1!$L$5:$L$28252,$A252,Sheet1!$D$5:$D$28252,"抖音",Sheet1!$E$5:$E$28252,"&lt;&gt;*调拨*")+SUMIFS(Sheet1!$F$5:$F$28252,Sheet1!$I$5:$I$28252,$B252,Sheet1!$L$5:$L$28252,$A252,Sheet1!$E$5:$E$28252,"*抖音*",Sheet1!$D$5:$D$28252,"&lt;&gt;抖音",Sheet1!$D$5:$D$28252,"&lt;&gt;内部转款",Sheet1!$D$5:$D$28252,"&lt;&gt;内部转账",Sheet1!$E$5:$E$28252,"&lt;&gt;*调拨*")</f>
        <v>0</v>
      </c>
      <c r="L252" s="32">
        <f>SUMIFS(Sheet1!$F$5:$F$28252,Sheet1!$I$5:$I$28252,$B252,Sheet1!$L$5:$L$28252,$A252,Sheet1!$D$5:$D$28252,"医卡通",Sheet1!$E$5:$E$28252,"&lt;&gt;*调拨*")+SUMIFS(Sheet1!$F$5:$F$28252,Sheet1!$I$5:$I$28252,$B252,Sheet1!$L$5:$L$28252,$A252,Sheet1!$E$5:$E$28252,"*医卡通*",Sheet1!$D$5:$D$28252,"&lt;&gt;医卡通",Sheet1!$D$5:$D$28252,"&lt;&gt;内部转款",Sheet1!$D$5:$D$28252,"&lt;&gt;内部转账",Sheet1!$E$5:$E$28252,"&lt;&gt;*调拨*")</f>
        <v>0</v>
      </c>
      <c r="M252" s="32">
        <f>SUMIFS(Sheet1!$F$5:$F$28252,Sheet1!$I$5:$I$28252,$B252,Sheet1!$L$5:$L$28252,$A252,Sheet1!$D$5:$D$28252,"企健网",Sheet1!$E$5:$E$28252,"&lt;&gt;*调拨*")+SUMIFS(Sheet1!$F$5:$F$28252,Sheet1!$I$5:$I$28252,$B252,Sheet1!$L$5:$L$28252,$A252,Sheet1!$E$5:$E$28252,"*企健网*",Sheet1!$D$5:$D$28252,"&lt;&gt;企健网",Sheet1!$D$5:$D$28252,"&lt;&gt;内部转款",Sheet1!$D$5:$D$28252,"&lt;&gt;内部转账",Sheet1!$E$5:$E$28252,"&lt;&gt;*调拨*")</f>
        <v>0</v>
      </c>
      <c r="N252" s="32">
        <f>SUMIFS(Sheet1!$F$5:$F$28252,Sheet1!$I$5:$I$28252,$B252,Sheet1!$L$5:$L$28252,$A252,Sheet1!$D$5:$D$28252,"银联",Sheet1!$E$5:$E$28252,"&lt;&gt;*调拨*")+SUMIFS(Sheet1!$F$5:$F$28252,Sheet1!$I$5:$I$28252,$B252,Sheet1!$L$5:$L$28252,$A252,Sheet1!$E$5:$E$28252,"*银联*",Sheet1!$D$5:$D$28252,"&lt;&gt;银联",Sheet1!$D$5:$D$28252,"&lt;&gt;内部转款",Sheet1!$D$5:$D$28252,"&lt;&gt;内部转账",Sheet1!$E$5:$E$28252,"&lt;&gt;*调拨*")</f>
        <v>0</v>
      </c>
      <c r="O252" s="32">
        <f>SUMIFS(Sheet1!$F$5:$F$28252,Sheet1!$I$5:$I$28252,$B252,Sheet1!$L$5:$L$28252,$A252,Sheet1!$D$5:$D$28252,"京东",Sheet1!$E$5:$E$28252,"&lt;&gt;*调拨*")+SUMIFS(Sheet1!$F$5:$F$28252,Sheet1!$I$5:$I$28252,$B252,Sheet1!$L$5:$L$28252,$A252,Sheet1!$E$5:$E$28252,"*京东*",Sheet1!$D$5:$D$28252,"&lt;&gt;京东",Sheet1!$D$5:$D$28252,"&lt;&gt;内部转款",Sheet1!$D$5:$D$28252,"&lt;&gt;内部转账",Sheet1!$E$5:$E$28252,"&lt;&gt;*调拨*")</f>
        <v>0</v>
      </c>
      <c r="P252" s="32">
        <f>SUMIFS(Sheet1!$F$5:$F$28252,Sheet1!$I$5:$I$28252,$B252,Sheet1!$L$5:$L$28252,$A252,Sheet1!$D$5:$D$28252,"药机微信",Sheet1!$E$5:$E$28252,"&lt;&gt;*调拨*")+SUMIFS(Sheet1!$F$5:$F$28252,Sheet1!$I$5:$I$28252,$B252,Sheet1!$L$5:$L$28252,$A252,Sheet1!$E$5:$E$28252,"*药机微信*",Sheet1!$D$5:$D$28252,"&lt;&gt;药机微信",Sheet1!$D$5:$D$28252,"&lt;&gt;内部转款",Sheet1!$D$5:$D$28252,"&lt;&gt;内部转账",Sheet1!$E$5:$E$28252,"&lt;&gt;*调拨*")</f>
        <v>0</v>
      </c>
      <c r="Q252" s="32">
        <f>SUMIFS(Sheet1!$F$5:$F$28252,Sheet1!$I$5:$I$28252,$B252,Sheet1!$L$5:$L$28252,$A252,Sheet1!$D$5:$D$28252,"亲情卡",Sheet1!$E$5:$E$28252,"&lt;&gt;*调拨*")+SUMIFS(Sheet1!$F$5:$F$28252,Sheet1!$I$5:$I$28252,$B252,Sheet1!$L$5:$L$28252,$A252,Sheet1!$E$5:$E$28252,"*亲情卡*",Sheet1!$D$5:$D$28252,"&lt;&gt;亲情卡",Sheet1!$D$5:$D$28252,"&lt;&gt;内部转款",Sheet1!$D$5:$D$28252,"&lt;&gt;内部转账",Sheet1!$E$5:$E$28252,"&lt;&gt;*调拨*")</f>
        <v>0</v>
      </c>
      <c r="R252" s="32">
        <f>SUMIFS(Sheet1!$F$5:$F$28252,Sheet1!$I$5:$I$28252,$B252,Sheet1!$L$5:$L$28252,$A252,Sheet1!$D$5:$D$28252,"优惠券",Sheet1!$E$5:$E$28252,"&lt;&gt;*调拨*")+SUMIFS(Sheet1!$F$5:$F$28252,Sheet1!$I$5:$I$28252,$B252,Sheet1!$L$5:$L$28252,$A252,Sheet1!$E$5:$E$28252,"*优惠券*",Sheet1!$D$5:$D$28252,"&lt;&gt;优惠券",Sheet1!$D$5:$D$28252,"&lt;&gt;内部转款",Sheet1!$D$5:$D$28252,"&lt;&gt;内部转账",Sheet1!$E$5:$E$28252,"&lt;&gt;*调拨*")</f>
        <v>0</v>
      </c>
      <c r="S252" s="32">
        <f>SUMIFS(Sheet1!$F$5:$F$28252,Sheet1!$I$5:$I$28252,$B252,Sheet1!$L$5:$L$28252,$A252,Sheet1!$D$5:$D$28252,"代金券",Sheet1!$E$5:$E$28252,"&lt;&gt;*调拨*")+SUMIFS(Sheet1!$F$5:$F$28252,Sheet1!$I$5:$I$28252,$B252,Sheet1!$L$5:$L$28252,$A252,Sheet1!$E$5:$E$28252,"*代金券*",Sheet1!$D$5:$D$28252,"&lt;&gt;代金券",Sheet1!$D$5:$D$28252,"&lt;&gt;内部转款",Sheet1!$D$5:$D$28252,"&lt;&gt;内部转账",Sheet1!$E$5:$E$28252,"&lt;&gt;*调拨*")</f>
        <v>0</v>
      </c>
      <c r="T252" s="32">
        <f>SUMIFS(Sheet1!$F$5:$F$28252,Sheet1!$I$5:$I$28252,$B252,Sheet1!$L$5:$L$28252,$A252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252,Sheet1!$L$5:$L$28252,$A252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252,Sheet1!$L$5:$L$28252,$A252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252,Sheet1!$L$5:$L$28252,$A252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2" s="32">
        <f>SUMIFS(Sheet1!$F$5:$F$28252,Sheet1!$I$5:$I$28252,$B252,Sheet1!$L$5:$L$28252,$A252,Sheet1!$E$5:$E$28252,"*调拨*")</f>
        <v>0</v>
      </c>
      <c r="V252" s="32">
        <f>SUMIFS(Sheet1!$F$5:$F$28252,Sheet1!$I$5:$I$28252,$B252,Sheet1!$L$5:$L$28252,$A252,Sheet1!$D$5:$D$28252,"储值",Sheet1!$E$5:$E$28252,"&lt;&gt;*调拨*")+SUMIFS(Sheet1!$F$5:$F$28252,Sheet1!$I$5:$I$28252,$B252,Sheet1!$L$5:$L$28252,$A252,Sheet1!$E$5:$E$28252,"*储值*",Sheet1!$D$5:$D$28252,"&lt;&gt;储值",Sheet1!$D$5:$D$28252,"&lt;&gt;内部转款",Sheet1!$D$5:$D$28252,"&lt;&gt;内部转账",Sheet1!$E$5:$E$28252,"&lt;&gt;*调拨*")</f>
        <v>0</v>
      </c>
      <c r="W252" s="32">
        <f>SUMIFS(Sheet1!$F$5:$F$28252,Sheet1!$I$5:$I$28252,$B252,Sheet1!$L$5:$L$28252,$A252,Sheet1!$D$5:$D$28252,"效期",Sheet1!$E$5:$E$28252,"&lt;&gt;*调拨*")+SUMIFS(Sheet1!$F$5:$F$28252,Sheet1!$I$5:$I$28252,$B252,Sheet1!$L$5:$L$28252,$A252,Sheet1!$E$5:$E$28252,"*效期*",Sheet1!$D$5:$D$28252,"&lt;&gt;效期",Sheet1!$D$5:$D$28252,"&lt;&gt;内部转款",Sheet1!$D$5:$D$28252,"&lt;&gt;内部转账",Sheet1!$E$5:$E$28252,"&lt;&gt;*调拨*")</f>
        <v>0</v>
      </c>
      <c r="X252" s="32">
        <f>SUMIFS(Sheet1!$F$5:$F$28252,Sheet1!$I$5:$I$28252,$B252,Sheet1!$L$5:$L$28252,$A252,Sheet1!$D$5:$D$28252,"内部转款",Sheet1!$E$5:$E$28252,"&lt;&gt;*调拨*")+SUMIFS(Sheet1!$F$5:$F$28252,Sheet1!$I$5:$I$28252,$B252,Sheet1!$L$5:$L$28252,$A252,Sheet1!$D$5:$D$28252,"内部转账",Sheet1!$E$5:$E$28252,"&lt;&gt;*调拨*")</f>
        <v>0</v>
      </c>
      <c r="Y252" s="32">
        <f t="shared" si="16"/>
        <v>0</v>
      </c>
      <c r="Z252" s="32">
        <f>SUMIFS(Sheet1!$F$5:$F$28252,Sheet1!$I$5:$I$28252,$B252,Sheet1!$L$5:$L$28252,$A252)</f>
        <v>36525.63</v>
      </c>
      <c r="AA252" s="32">
        <f>SUMIFS(Sheet1!$G$5:$G$28252,Sheet1!$I$5:$I$28252,$B252,Sheet1!$L$5:$L$28252,$A252,Sheet1!$D$5:$D$28252,"工资",Sheet1!$E$5:$E$28252,"&lt;&gt;*调拨*")+SUMIFS(Sheet1!$G$5:$G$28252,Sheet1!$I$5:$I$28252,$B252,Sheet1!$L$5:$L$28252,$A252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4217.44</v>
      </c>
      <c r="AB252" s="32">
        <f>SUMIFS(Sheet1!$G$5:$G$28252,Sheet1!$I$5:$I$28252,$B252,Sheet1!$L$5:$L$28252,$A252,Sheet1!$D$5:$D$28252,"水费",Sheet1!$E$5:$E$28252,"&lt;&gt;*调拨*")+SUMIFS(Sheet1!$G$5:$G$28252,Sheet1!$I$5:$I$28252,$B252,Sheet1!$L$5:$L$28252,$A252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2" s="32">
        <f>SUMIFS(Sheet1!$G$5:$G$28252,Sheet1!$I$5:$I$28252,$B252,Sheet1!$L$5:$L$28252,$A252,Sheet1!$D$5:$D$28252,"电费",Sheet1!$E$5:$E$28252,"&lt;&gt;*调拨*")+SUMIFS(Sheet1!$G$5:$G$28252,Sheet1!$I$5:$I$28252,$B252,Sheet1!$L$5:$L$28252,$A252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2" s="32">
        <f>SUMIFS(Sheet1!$G$5:$G$28252,Sheet1!$I$5:$I$28252,$B252,Sheet1!$L$5:$L$28252,$A252,Sheet1!$D$5:$D$28252,"宽带费",Sheet1!$E$5:$E$28252,"&lt;&gt;*调拨*")+SUMIFS(Sheet1!$G$5:$G$28252,Sheet1!$I$5:$I$28252,$B252,Sheet1!$L$5:$L$28252,$A252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2" s="32">
        <f>SUMIFS(Sheet1!$G$5:$G$28252,Sheet1!$I$5:$I$28252,$B252,Sheet1!$L$5:$L$28252,$A252,Sheet1!$D$5:$D$28252,"办公费",Sheet1!$E$5:$E$28252,"&lt;&gt;*调拨*")+SUMIFS(Sheet1!$G$5:$G$28252,Sheet1!$I$5:$I$28252,$B252,Sheet1!$L$5:$L$28252,$A252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2" s="32">
        <f>SUMIFS(Sheet1!$G$5:$G$28252,Sheet1!$I$5:$I$28252,$B252,Sheet1!$L$5:$L$28252,$A252,Sheet1!$D$5:$D$28252,"话费",Sheet1!$E$5:$E$28252,"&lt;&gt;*调拨*")+SUMIFS(Sheet1!$G$5:$G$28252,Sheet1!$I$5:$I$28252,$B252,Sheet1!$L$5:$L$28252,$A252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2" s="32">
        <f>SUMIFS(Sheet1!$G$5:$G$28252,Sheet1!$I$5:$I$28252,$B252,Sheet1!$L$5:$L$28252,$A252,Sheet1!$D$5:$D$28252,"房租",Sheet1!$E$5:$E$28252,"&lt;&gt;*调拨*")+SUMIFS(Sheet1!$G$5:$G$28252,Sheet1!$I$5:$I$28252,$B252,Sheet1!$L$5:$L$28252,$A252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52" s="32">
        <f>SUMIFS(Sheet1!$G$5:$G$28252,Sheet1!$I$5:$I$28252,$B252,Sheet1!$L$5:$L$28252,$A252,Sheet1!$E$5:$E$28252,"*调拨*")</f>
        <v>0</v>
      </c>
      <c r="AI252" s="32">
        <f>SUMIFS(Sheet1!$G$5:$G$28252,Sheet1!$I$5:$I$28252,$B252,Sheet1!$L$5:$L$28252,$A252,Sheet1!$D$5:$D$28252,"内部转款",Sheet1!$E$5:$E$28252,"&lt;&gt;*调拨*")+SUMIFS(Sheet1!$G$5:$G$28252,Sheet1!$I$5:$I$28252,$B252,Sheet1!$L$5:$L$28252,$A252,Sheet1!$D$5:$D$28252,"内部转账",Sheet1!$E$5:$E$28252,"&lt;&gt;*调拨*")</f>
        <v>0</v>
      </c>
      <c r="AJ252" s="32">
        <f t="shared" si="17"/>
        <v>6173.45</v>
      </c>
      <c r="AK252" s="32">
        <f>SUMIFS(Sheet1!$G$5:$G$28252,Sheet1!$I$5:$I$28252,$B252,Sheet1!$L$5:$L$28252,$A252)</f>
        <v>10390.89</v>
      </c>
      <c r="AL252" s="32">
        <f t="shared" si="18"/>
        <v>26134.74</v>
      </c>
    </row>
    <row r="253" ht="16.5" spans="1:38">
      <c r="A253" s="30">
        <v>202604</v>
      </c>
      <c r="B253" s="31" t="s">
        <v>64</v>
      </c>
      <c r="C253" s="32">
        <f>SUMIFS(Sheet1!$F$5:$F$28252,Sheet1!$I$5:$I$28252,$B253,Sheet1!$L$5:$L$28252,$A253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17367.05</v>
      </c>
      <c r="D253" s="32">
        <f>SUMIFS(Sheet1!$F$5:$F$28252,Sheet1!$I$5:$I$28252,$B253,Sheet1!$L$5:$L$28252,$A253,Sheet1!$D$5:$D$28252,"医保即时拨付",Sheet1!$E$5:$E$28252,"&lt;&gt;*调拨*")+SUMIFS(Sheet1!$F$5:$F$28252,Sheet1!$I$5:$I$28252,$B253,Sheet1!$L$5:$L$28252,$A253,Sheet1!$E$5:$E$28252,"*医保即时拨付*",Sheet1!$D$5:$D$28252,"&lt;&gt;医保即时拨付",Sheet1!$D$5:$D$28252,"&lt;&gt;内部转款",Sheet1!$D$5:$D$28252,"&lt;&gt;内部转账",Sheet1!$E$5:$E$28252,"&lt;&gt;*调拨*")</f>
        <v>4693.2</v>
      </c>
      <c r="E253" s="32">
        <f>SUMIFS(Sheet1!$F$5:$F$28252,Sheet1!$I$5:$I$28252,$B253,Sheet1!$L$5:$L$28252,$A253,Sheet1!$D$5:$D$28252,"医保",Sheet1!$E$5:$E$28252,"&lt;&gt;*调拨*",Sheet1!$E$5:$E$28252,"&lt;&gt;*医保即时拨付*")+SUMIFS(Sheet1!$F$5:$F$28252,Sheet1!$I$5:$I$28252,$B253,Sheet1!$L$5:$L$28252,$A253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4649.8</v>
      </c>
      <c r="F253" s="32">
        <f>SUMIFS(Sheet1!$F$5:$F$28252,Sheet1!$I$5:$I$28252,$B253,Sheet1!$L$5:$L$28252,$A253,Sheet1!$D$5:$D$28252,"聚合",Sheet1!$E$5:$E$28252,"&lt;&gt;*调拨*")+SUMIFS(Sheet1!$F$5:$F$28252,Sheet1!$I$5:$I$28252,$B253,Sheet1!$L$5:$L$28252,$A253,Sheet1!$E$5:$E$28252,"*聚合*",Sheet1!$D$5:$D$28252,"&lt;&gt;聚合",Sheet1!$D$5:$D$28252,"&lt;&gt;内部转款",Sheet1!$D$5:$D$28252,"&lt;&gt;内部转账",Sheet1!$E$5:$E$28252,"&lt;&gt;*调拨*")</f>
        <v>34644.25</v>
      </c>
      <c r="G253" s="32">
        <f>SUMIFS(Sheet1!$F$5:$F$28252,Sheet1!$I$5:$I$28252,$B253,Sheet1!$L$5:$L$28252,$A253,Sheet1!$D$5:$D$28252,"24小时微信",Sheet1!$E$5:$E$28252,"&lt;&gt;*调拨*")+SUMIFS(Sheet1!$F$5:$F$28252,Sheet1!$I$5:$I$28252,$B253,Sheet1!$L$5:$L$28252,$A253,Sheet1!$E$5:$E$28252,"*24小时微信*",Sheet1!$D$5:$D$28252,"&lt;&gt;24小时微信",Sheet1!$D$5:$D$28252,"&lt;&gt;内部转款",Sheet1!$D$5:$D$28252,"&lt;&gt;内部转账",Sheet1!$E$5:$E$28252,"&lt;&gt;*调拨*")</f>
        <v>0</v>
      </c>
      <c r="H253" s="32">
        <f>SUMIFS(Sheet1!$F$5:$F$28252,Sheet1!$I$5:$I$28252,$B253,Sheet1!$L$5:$L$28252,$A253,Sheet1!$D$5:$D$28252,"美团",Sheet1!$E$5:$E$28252,"&lt;&gt;*调拨*")+SUMIFS(Sheet1!$F$5:$F$28252,Sheet1!$I$5:$I$28252,$B253,Sheet1!$L$5:$L$28252,$A253,Sheet1!$E$5:$E$28252,"*美团*",Sheet1!$D$5:$D$28252,"&lt;&gt;美团",Sheet1!$D$5:$D$28252,"&lt;&gt;内部转款",Sheet1!$D$5:$D$28252,"&lt;&gt;内部转账",Sheet1!$E$5:$E$28252,"&lt;&gt;*调拨*")</f>
        <v>0</v>
      </c>
      <c r="I253" s="32">
        <f>SUMIFS(Sheet1!$F$5:$F$28252,Sheet1!$I$5:$I$28252,$B253,Sheet1!$L$5:$L$28252,$A253,Sheet1!$D$5:$D$28252,"饿了么",Sheet1!$E$5:$E$28252,"&lt;&gt;*调拨*")+SUMIFS(Sheet1!$F$5:$F$28252,Sheet1!$I$5:$I$28252,$B253,Sheet1!$L$5:$L$28252,$A253,Sheet1!$E$5:$E$28252,"*饿了么*",Sheet1!$D$5:$D$28252,"&lt;&gt;饿了么",Sheet1!$D$5:$D$28252,"&lt;&gt;内部转款",Sheet1!$D$5:$D$28252,"&lt;&gt;内部转账",Sheet1!$E$5:$E$28252,"&lt;&gt;*调拨*")</f>
        <v>0</v>
      </c>
      <c r="J253" s="32">
        <f>SUMIFS(Sheet1!$F$5:$F$28252,Sheet1!$I$5:$I$28252,$B253,Sheet1!$L$5:$L$28252,$A253,Sheet1!$D$5:$D$28252,"健E卡",Sheet1!$E$5:$E$28252,"&lt;&gt;*调拨*")+SUMIFS(Sheet1!$F$5:$F$28252,Sheet1!$I$5:$I$28252,$B253,Sheet1!$L$5:$L$28252,$A253,Sheet1!$E$5:$E$28252,"*健E卡*",Sheet1!$D$5:$D$28252,"&lt;&gt;健E卡",Sheet1!$D$5:$D$28252,"&lt;&gt;内部转款",Sheet1!$D$5:$D$28252,"&lt;&gt;内部转账",Sheet1!$E$5:$E$28252,"&lt;&gt;*调拨*")</f>
        <v>0</v>
      </c>
      <c r="K253" s="32">
        <f>SUMIFS(Sheet1!$F$5:$F$28252,Sheet1!$I$5:$I$28252,$B253,Sheet1!$L$5:$L$28252,$A253,Sheet1!$D$5:$D$28252,"抖音",Sheet1!$E$5:$E$28252,"&lt;&gt;*调拨*")+SUMIFS(Sheet1!$F$5:$F$28252,Sheet1!$I$5:$I$28252,$B253,Sheet1!$L$5:$L$28252,$A253,Sheet1!$E$5:$E$28252,"*抖音*",Sheet1!$D$5:$D$28252,"&lt;&gt;抖音",Sheet1!$D$5:$D$28252,"&lt;&gt;内部转款",Sheet1!$D$5:$D$28252,"&lt;&gt;内部转账",Sheet1!$E$5:$E$28252,"&lt;&gt;*调拨*")</f>
        <v>0</v>
      </c>
      <c r="L253" s="32">
        <f>SUMIFS(Sheet1!$F$5:$F$28252,Sheet1!$I$5:$I$28252,$B253,Sheet1!$L$5:$L$28252,$A253,Sheet1!$D$5:$D$28252,"医卡通",Sheet1!$E$5:$E$28252,"&lt;&gt;*调拨*")+SUMIFS(Sheet1!$F$5:$F$28252,Sheet1!$I$5:$I$28252,$B253,Sheet1!$L$5:$L$28252,$A253,Sheet1!$E$5:$E$28252,"*医卡通*",Sheet1!$D$5:$D$28252,"&lt;&gt;医卡通",Sheet1!$D$5:$D$28252,"&lt;&gt;内部转款",Sheet1!$D$5:$D$28252,"&lt;&gt;内部转账",Sheet1!$E$5:$E$28252,"&lt;&gt;*调拨*")</f>
        <v>0</v>
      </c>
      <c r="M253" s="32">
        <f>SUMIFS(Sheet1!$F$5:$F$28252,Sheet1!$I$5:$I$28252,$B253,Sheet1!$L$5:$L$28252,$A253,Sheet1!$D$5:$D$28252,"企健网",Sheet1!$E$5:$E$28252,"&lt;&gt;*调拨*")+SUMIFS(Sheet1!$F$5:$F$28252,Sheet1!$I$5:$I$28252,$B253,Sheet1!$L$5:$L$28252,$A253,Sheet1!$E$5:$E$28252,"*企健网*",Sheet1!$D$5:$D$28252,"&lt;&gt;企健网",Sheet1!$D$5:$D$28252,"&lt;&gt;内部转款",Sheet1!$D$5:$D$28252,"&lt;&gt;内部转账",Sheet1!$E$5:$E$28252,"&lt;&gt;*调拨*")</f>
        <v>0</v>
      </c>
      <c r="N253" s="32">
        <f>SUMIFS(Sheet1!$F$5:$F$28252,Sheet1!$I$5:$I$28252,$B253,Sheet1!$L$5:$L$28252,$A253,Sheet1!$D$5:$D$28252,"银联",Sheet1!$E$5:$E$28252,"&lt;&gt;*调拨*")+SUMIFS(Sheet1!$F$5:$F$28252,Sheet1!$I$5:$I$28252,$B253,Sheet1!$L$5:$L$28252,$A253,Sheet1!$E$5:$E$28252,"*银联*",Sheet1!$D$5:$D$28252,"&lt;&gt;银联",Sheet1!$D$5:$D$28252,"&lt;&gt;内部转款",Sheet1!$D$5:$D$28252,"&lt;&gt;内部转账",Sheet1!$E$5:$E$28252,"&lt;&gt;*调拨*")</f>
        <v>0</v>
      </c>
      <c r="O253" s="32">
        <f>SUMIFS(Sheet1!$F$5:$F$28252,Sheet1!$I$5:$I$28252,$B253,Sheet1!$L$5:$L$28252,$A253,Sheet1!$D$5:$D$28252,"京东",Sheet1!$E$5:$E$28252,"&lt;&gt;*调拨*")+SUMIFS(Sheet1!$F$5:$F$28252,Sheet1!$I$5:$I$28252,$B253,Sheet1!$L$5:$L$28252,$A253,Sheet1!$E$5:$E$28252,"*京东*",Sheet1!$D$5:$D$28252,"&lt;&gt;京东",Sheet1!$D$5:$D$28252,"&lt;&gt;内部转款",Sheet1!$D$5:$D$28252,"&lt;&gt;内部转账",Sheet1!$E$5:$E$28252,"&lt;&gt;*调拨*")</f>
        <v>0</v>
      </c>
      <c r="P253" s="32">
        <f>SUMIFS(Sheet1!$F$5:$F$28252,Sheet1!$I$5:$I$28252,$B253,Sheet1!$L$5:$L$28252,$A253,Sheet1!$D$5:$D$28252,"药机微信",Sheet1!$E$5:$E$28252,"&lt;&gt;*调拨*")+SUMIFS(Sheet1!$F$5:$F$28252,Sheet1!$I$5:$I$28252,$B253,Sheet1!$L$5:$L$28252,$A253,Sheet1!$E$5:$E$28252,"*药机微信*",Sheet1!$D$5:$D$28252,"&lt;&gt;药机微信",Sheet1!$D$5:$D$28252,"&lt;&gt;内部转款",Sheet1!$D$5:$D$28252,"&lt;&gt;内部转账",Sheet1!$E$5:$E$28252,"&lt;&gt;*调拨*")</f>
        <v>0</v>
      </c>
      <c r="Q253" s="32">
        <f>SUMIFS(Sheet1!$F$5:$F$28252,Sheet1!$I$5:$I$28252,$B253,Sheet1!$L$5:$L$28252,$A253,Sheet1!$D$5:$D$28252,"亲情卡",Sheet1!$E$5:$E$28252,"&lt;&gt;*调拨*")+SUMIFS(Sheet1!$F$5:$F$28252,Sheet1!$I$5:$I$28252,$B253,Sheet1!$L$5:$L$28252,$A253,Sheet1!$E$5:$E$28252,"*亲情卡*",Sheet1!$D$5:$D$28252,"&lt;&gt;亲情卡",Sheet1!$D$5:$D$28252,"&lt;&gt;内部转款",Sheet1!$D$5:$D$28252,"&lt;&gt;内部转账",Sheet1!$E$5:$E$28252,"&lt;&gt;*调拨*")</f>
        <v>0</v>
      </c>
      <c r="R253" s="32">
        <f>SUMIFS(Sheet1!$F$5:$F$28252,Sheet1!$I$5:$I$28252,$B253,Sheet1!$L$5:$L$28252,$A253,Sheet1!$D$5:$D$28252,"优惠券",Sheet1!$E$5:$E$28252,"&lt;&gt;*调拨*")+SUMIFS(Sheet1!$F$5:$F$28252,Sheet1!$I$5:$I$28252,$B253,Sheet1!$L$5:$L$28252,$A253,Sheet1!$E$5:$E$28252,"*优惠券*",Sheet1!$D$5:$D$28252,"&lt;&gt;优惠券",Sheet1!$D$5:$D$28252,"&lt;&gt;内部转款",Sheet1!$D$5:$D$28252,"&lt;&gt;内部转账",Sheet1!$E$5:$E$28252,"&lt;&gt;*调拨*")</f>
        <v>0</v>
      </c>
      <c r="S253" s="32">
        <f>SUMIFS(Sheet1!$F$5:$F$28252,Sheet1!$I$5:$I$28252,$B253,Sheet1!$L$5:$L$28252,$A253,Sheet1!$D$5:$D$28252,"代金券",Sheet1!$E$5:$E$28252,"&lt;&gt;*调拨*")+SUMIFS(Sheet1!$F$5:$F$28252,Sheet1!$I$5:$I$28252,$B253,Sheet1!$L$5:$L$28252,$A253,Sheet1!$E$5:$E$28252,"*代金券*",Sheet1!$D$5:$D$28252,"&lt;&gt;代金券",Sheet1!$D$5:$D$28252,"&lt;&gt;内部转款",Sheet1!$D$5:$D$28252,"&lt;&gt;内部转账",Sheet1!$E$5:$E$28252,"&lt;&gt;*调拨*")</f>
        <v>0</v>
      </c>
      <c r="T253" s="32">
        <f>SUMIFS(Sheet1!$F$5:$F$28252,Sheet1!$I$5:$I$28252,$B253,Sheet1!$L$5:$L$28252,$A253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253,Sheet1!$L$5:$L$28252,$A253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253,Sheet1!$L$5:$L$28252,$A253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253,Sheet1!$L$5:$L$28252,$A253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3" s="32">
        <f>SUMIFS(Sheet1!$F$5:$F$28252,Sheet1!$I$5:$I$28252,$B253,Sheet1!$L$5:$L$28252,$A253,Sheet1!$E$5:$E$28252,"*调拨*")</f>
        <v>0</v>
      </c>
      <c r="V253" s="32">
        <f>SUMIFS(Sheet1!$F$5:$F$28252,Sheet1!$I$5:$I$28252,$B253,Sheet1!$L$5:$L$28252,$A253,Sheet1!$D$5:$D$28252,"储值",Sheet1!$E$5:$E$28252,"&lt;&gt;*调拨*")+SUMIFS(Sheet1!$F$5:$F$28252,Sheet1!$I$5:$I$28252,$B253,Sheet1!$L$5:$L$28252,$A253,Sheet1!$E$5:$E$28252,"*储值*",Sheet1!$D$5:$D$28252,"&lt;&gt;储值",Sheet1!$D$5:$D$28252,"&lt;&gt;内部转款",Sheet1!$D$5:$D$28252,"&lt;&gt;内部转账",Sheet1!$E$5:$E$28252,"&lt;&gt;*调拨*")</f>
        <v>0</v>
      </c>
      <c r="W253" s="32">
        <f>SUMIFS(Sheet1!$F$5:$F$28252,Sheet1!$I$5:$I$28252,$B253,Sheet1!$L$5:$L$28252,$A253,Sheet1!$D$5:$D$28252,"效期",Sheet1!$E$5:$E$28252,"&lt;&gt;*调拨*")+SUMIFS(Sheet1!$F$5:$F$28252,Sheet1!$I$5:$I$28252,$B253,Sheet1!$L$5:$L$28252,$A253,Sheet1!$E$5:$E$28252,"*效期*",Sheet1!$D$5:$D$28252,"&lt;&gt;效期",Sheet1!$D$5:$D$28252,"&lt;&gt;内部转款",Sheet1!$D$5:$D$28252,"&lt;&gt;内部转账",Sheet1!$E$5:$E$28252,"&lt;&gt;*调拨*")</f>
        <v>0</v>
      </c>
      <c r="X253" s="32">
        <f>SUMIFS(Sheet1!$F$5:$F$28252,Sheet1!$I$5:$I$28252,$B253,Sheet1!$L$5:$L$28252,$A253,Sheet1!$D$5:$D$28252,"内部转款",Sheet1!$E$5:$E$28252,"&lt;&gt;*调拨*")+SUMIFS(Sheet1!$F$5:$F$28252,Sheet1!$I$5:$I$28252,$B253,Sheet1!$L$5:$L$28252,$A253,Sheet1!$D$5:$D$28252,"内部转账",Sheet1!$E$5:$E$28252,"&lt;&gt;*调拨*")</f>
        <v>0</v>
      </c>
      <c r="Y253" s="32">
        <f t="shared" si="16"/>
        <v>0</v>
      </c>
      <c r="Z253" s="32">
        <f>SUMIFS(Sheet1!$F$5:$F$28252,Sheet1!$I$5:$I$28252,$B253,Sheet1!$L$5:$L$28252,$A253)</f>
        <v>61354.3</v>
      </c>
      <c r="AA253" s="32">
        <f>SUMIFS(Sheet1!$G$5:$G$28252,Sheet1!$I$5:$I$28252,$B253,Sheet1!$L$5:$L$28252,$A253,Sheet1!$D$5:$D$28252,"工资",Sheet1!$E$5:$E$28252,"&lt;&gt;*调拨*")+SUMIFS(Sheet1!$G$5:$G$28252,Sheet1!$I$5:$I$28252,$B253,Sheet1!$L$5:$L$28252,$A253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53" s="32">
        <f>SUMIFS(Sheet1!$G$5:$G$28252,Sheet1!$I$5:$I$28252,$B253,Sheet1!$L$5:$L$28252,$A253,Sheet1!$D$5:$D$28252,"水费",Sheet1!$E$5:$E$28252,"&lt;&gt;*调拨*")+SUMIFS(Sheet1!$G$5:$G$28252,Sheet1!$I$5:$I$28252,$B253,Sheet1!$L$5:$L$28252,$A253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3" s="32">
        <f>SUMIFS(Sheet1!$G$5:$G$28252,Sheet1!$I$5:$I$28252,$B253,Sheet1!$L$5:$L$28252,$A253,Sheet1!$D$5:$D$28252,"电费",Sheet1!$E$5:$E$28252,"&lt;&gt;*调拨*")+SUMIFS(Sheet1!$G$5:$G$28252,Sheet1!$I$5:$I$28252,$B253,Sheet1!$L$5:$L$28252,$A253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3" s="32">
        <f>SUMIFS(Sheet1!$G$5:$G$28252,Sheet1!$I$5:$I$28252,$B253,Sheet1!$L$5:$L$28252,$A253,Sheet1!$D$5:$D$28252,"宽带费",Sheet1!$E$5:$E$28252,"&lt;&gt;*调拨*")+SUMIFS(Sheet1!$G$5:$G$28252,Sheet1!$I$5:$I$28252,$B253,Sheet1!$L$5:$L$28252,$A253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3" s="32">
        <f>SUMIFS(Sheet1!$G$5:$G$28252,Sheet1!$I$5:$I$28252,$B253,Sheet1!$L$5:$L$28252,$A253,Sheet1!$D$5:$D$28252,"办公费",Sheet1!$E$5:$E$28252,"&lt;&gt;*调拨*")+SUMIFS(Sheet1!$G$5:$G$28252,Sheet1!$I$5:$I$28252,$B253,Sheet1!$L$5:$L$28252,$A253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3" s="32">
        <f>SUMIFS(Sheet1!$G$5:$G$28252,Sheet1!$I$5:$I$28252,$B253,Sheet1!$L$5:$L$28252,$A253,Sheet1!$D$5:$D$28252,"话费",Sheet1!$E$5:$E$28252,"&lt;&gt;*调拨*")+SUMIFS(Sheet1!$G$5:$G$28252,Sheet1!$I$5:$I$28252,$B253,Sheet1!$L$5:$L$28252,$A253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3" s="32">
        <f>SUMIFS(Sheet1!$G$5:$G$28252,Sheet1!$I$5:$I$28252,$B253,Sheet1!$L$5:$L$28252,$A253,Sheet1!$D$5:$D$28252,"房租",Sheet1!$E$5:$E$28252,"&lt;&gt;*调拨*")+SUMIFS(Sheet1!$G$5:$G$28252,Sheet1!$I$5:$I$28252,$B253,Sheet1!$L$5:$L$28252,$A253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53" s="32">
        <f>SUMIFS(Sheet1!$G$5:$G$28252,Sheet1!$I$5:$I$28252,$B253,Sheet1!$L$5:$L$28252,$A253,Sheet1!$E$5:$E$28252,"*调拨*")</f>
        <v>0</v>
      </c>
      <c r="AI253" s="32">
        <f>SUMIFS(Sheet1!$G$5:$G$28252,Sheet1!$I$5:$I$28252,$B253,Sheet1!$L$5:$L$28252,$A253,Sheet1!$D$5:$D$28252,"内部转款",Sheet1!$E$5:$E$28252,"&lt;&gt;*调拨*")+SUMIFS(Sheet1!$G$5:$G$28252,Sheet1!$I$5:$I$28252,$B253,Sheet1!$L$5:$L$28252,$A253,Sheet1!$D$5:$D$28252,"内部转账",Sheet1!$E$5:$E$28252,"&lt;&gt;*调拨*")</f>
        <v>0</v>
      </c>
      <c r="AJ253" s="32">
        <f t="shared" si="17"/>
        <v>5310.93</v>
      </c>
      <c r="AK253" s="32">
        <f>SUMIFS(Sheet1!$G$5:$G$28252,Sheet1!$I$5:$I$28252,$B253,Sheet1!$L$5:$L$28252,$A253)</f>
        <v>5310.93</v>
      </c>
      <c r="AL253" s="32">
        <f t="shared" si="18"/>
        <v>56043.37</v>
      </c>
    </row>
    <row r="254" ht="16.5" spans="1:38">
      <c r="A254" s="30">
        <v>202604</v>
      </c>
      <c r="B254" s="31" t="s">
        <v>66</v>
      </c>
      <c r="C254" s="32">
        <f>SUMIFS(Sheet1!$F$5:$F$28252,Sheet1!$I$5:$I$28252,$B254,Sheet1!$L$5:$L$28252,$A254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58233.03</v>
      </c>
      <c r="D254" s="32">
        <f>SUMIFS(Sheet1!$F$5:$F$28252,Sheet1!$I$5:$I$28252,$B254,Sheet1!$L$5:$L$28252,$A254,Sheet1!$D$5:$D$28252,"医保即时拨付",Sheet1!$E$5:$E$28252,"&lt;&gt;*调拨*")+SUMIFS(Sheet1!$F$5:$F$28252,Sheet1!$I$5:$I$28252,$B254,Sheet1!$L$5:$L$28252,$A254,Sheet1!$E$5:$E$28252,"*医保即时拨付*",Sheet1!$D$5:$D$28252,"&lt;&gt;医保即时拨付",Sheet1!$D$5:$D$28252,"&lt;&gt;内部转款",Sheet1!$D$5:$D$28252,"&lt;&gt;内部转账",Sheet1!$E$5:$E$28252,"&lt;&gt;*调拨*")</f>
        <v>18212.05</v>
      </c>
      <c r="E254" s="32">
        <f>SUMIFS(Sheet1!$F$5:$F$28252,Sheet1!$I$5:$I$28252,$B254,Sheet1!$L$5:$L$28252,$A254,Sheet1!$D$5:$D$28252,"医保",Sheet1!$E$5:$E$28252,"&lt;&gt;*调拨*",Sheet1!$E$5:$E$28252,"&lt;&gt;*医保即时拨付*")+SUMIFS(Sheet1!$F$5:$F$28252,Sheet1!$I$5:$I$28252,$B254,Sheet1!$L$5:$L$28252,$A254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13390.79</v>
      </c>
      <c r="F254" s="32">
        <f>SUMIFS(Sheet1!$F$5:$F$28252,Sheet1!$I$5:$I$28252,$B254,Sheet1!$L$5:$L$28252,$A254,Sheet1!$D$5:$D$28252,"聚合",Sheet1!$E$5:$E$28252,"&lt;&gt;*调拨*")+SUMIFS(Sheet1!$F$5:$F$28252,Sheet1!$I$5:$I$28252,$B254,Sheet1!$L$5:$L$28252,$A254,Sheet1!$E$5:$E$28252,"*聚合*",Sheet1!$D$5:$D$28252,"&lt;&gt;聚合",Sheet1!$D$5:$D$28252,"&lt;&gt;内部转款",Sheet1!$D$5:$D$28252,"&lt;&gt;内部转账",Sheet1!$E$5:$E$28252,"&lt;&gt;*调拨*")</f>
        <v>6592.7</v>
      </c>
      <c r="G254" s="32">
        <f>SUMIFS(Sheet1!$F$5:$F$28252,Sheet1!$I$5:$I$28252,$B254,Sheet1!$L$5:$L$28252,$A254,Sheet1!$D$5:$D$28252,"24小时微信",Sheet1!$E$5:$E$28252,"&lt;&gt;*调拨*")+SUMIFS(Sheet1!$F$5:$F$28252,Sheet1!$I$5:$I$28252,$B254,Sheet1!$L$5:$L$28252,$A254,Sheet1!$E$5:$E$28252,"*24小时微信*",Sheet1!$D$5:$D$28252,"&lt;&gt;24小时微信",Sheet1!$D$5:$D$28252,"&lt;&gt;内部转款",Sheet1!$D$5:$D$28252,"&lt;&gt;内部转账",Sheet1!$E$5:$E$28252,"&lt;&gt;*调拨*")</f>
        <v>0</v>
      </c>
      <c r="H254" s="32">
        <f>SUMIFS(Sheet1!$F$5:$F$28252,Sheet1!$I$5:$I$28252,$B254,Sheet1!$L$5:$L$28252,$A254,Sheet1!$D$5:$D$28252,"美团",Sheet1!$E$5:$E$28252,"&lt;&gt;*调拨*")+SUMIFS(Sheet1!$F$5:$F$28252,Sheet1!$I$5:$I$28252,$B254,Sheet1!$L$5:$L$28252,$A254,Sheet1!$E$5:$E$28252,"*美团*",Sheet1!$D$5:$D$28252,"&lt;&gt;美团",Sheet1!$D$5:$D$28252,"&lt;&gt;内部转款",Sheet1!$D$5:$D$28252,"&lt;&gt;内部转账",Sheet1!$E$5:$E$28252,"&lt;&gt;*调拨*")</f>
        <v>170.75</v>
      </c>
      <c r="I254" s="32">
        <f>SUMIFS(Sheet1!$F$5:$F$28252,Sheet1!$I$5:$I$28252,$B254,Sheet1!$L$5:$L$28252,$A254,Sheet1!$D$5:$D$28252,"饿了么",Sheet1!$E$5:$E$28252,"&lt;&gt;*调拨*")+SUMIFS(Sheet1!$F$5:$F$28252,Sheet1!$I$5:$I$28252,$B254,Sheet1!$L$5:$L$28252,$A254,Sheet1!$E$5:$E$28252,"*饿了么*",Sheet1!$D$5:$D$28252,"&lt;&gt;饿了么",Sheet1!$D$5:$D$28252,"&lt;&gt;内部转款",Sheet1!$D$5:$D$28252,"&lt;&gt;内部转账",Sheet1!$E$5:$E$28252,"&lt;&gt;*调拨*")</f>
        <v>0</v>
      </c>
      <c r="J254" s="32">
        <f>SUMIFS(Sheet1!$F$5:$F$28252,Sheet1!$I$5:$I$28252,$B254,Sheet1!$L$5:$L$28252,$A254,Sheet1!$D$5:$D$28252,"健E卡",Sheet1!$E$5:$E$28252,"&lt;&gt;*调拨*")+SUMIFS(Sheet1!$F$5:$F$28252,Sheet1!$I$5:$I$28252,$B254,Sheet1!$L$5:$L$28252,$A254,Sheet1!$E$5:$E$28252,"*健E卡*",Sheet1!$D$5:$D$28252,"&lt;&gt;健E卡",Sheet1!$D$5:$D$28252,"&lt;&gt;内部转款",Sheet1!$D$5:$D$28252,"&lt;&gt;内部转账",Sheet1!$E$5:$E$28252,"&lt;&gt;*调拨*")</f>
        <v>97662.89</v>
      </c>
      <c r="K254" s="32">
        <f>SUMIFS(Sheet1!$F$5:$F$28252,Sheet1!$I$5:$I$28252,$B254,Sheet1!$L$5:$L$28252,$A254,Sheet1!$D$5:$D$28252,"抖音",Sheet1!$E$5:$E$28252,"&lt;&gt;*调拨*")+SUMIFS(Sheet1!$F$5:$F$28252,Sheet1!$I$5:$I$28252,$B254,Sheet1!$L$5:$L$28252,$A254,Sheet1!$E$5:$E$28252,"*抖音*",Sheet1!$D$5:$D$28252,"&lt;&gt;抖音",Sheet1!$D$5:$D$28252,"&lt;&gt;内部转款",Sheet1!$D$5:$D$28252,"&lt;&gt;内部转账",Sheet1!$E$5:$E$28252,"&lt;&gt;*调拨*")</f>
        <v>0</v>
      </c>
      <c r="L254" s="32">
        <f>SUMIFS(Sheet1!$F$5:$F$28252,Sheet1!$I$5:$I$28252,$B254,Sheet1!$L$5:$L$28252,$A254,Sheet1!$D$5:$D$28252,"医卡通",Sheet1!$E$5:$E$28252,"&lt;&gt;*调拨*")+SUMIFS(Sheet1!$F$5:$F$28252,Sheet1!$I$5:$I$28252,$B254,Sheet1!$L$5:$L$28252,$A254,Sheet1!$E$5:$E$28252,"*医卡通*",Sheet1!$D$5:$D$28252,"&lt;&gt;医卡通",Sheet1!$D$5:$D$28252,"&lt;&gt;内部转款",Sheet1!$D$5:$D$28252,"&lt;&gt;内部转账",Sheet1!$E$5:$E$28252,"&lt;&gt;*调拨*")</f>
        <v>0</v>
      </c>
      <c r="M254" s="32">
        <f>SUMIFS(Sheet1!$F$5:$F$28252,Sheet1!$I$5:$I$28252,$B254,Sheet1!$L$5:$L$28252,$A254,Sheet1!$D$5:$D$28252,"企健网",Sheet1!$E$5:$E$28252,"&lt;&gt;*调拨*")+SUMIFS(Sheet1!$F$5:$F$28252,Sheet1!$I$5:$I$28252,$B254,Sheet1!$L$5:$L$28252,$A254,Sheet1!$E$5:$E$28252,"*企健网*",Sheet1!$D$5:$D$28252,"&lt;&gt;企健网",Sheet1!$D$5:$D$28252,"&lt;&gt;内部转款",Sheet1!$D$5:$D$28252,"&lt;&gt;内部转账",Sheet1!$E$5:$E$28252,"&lt;&gt;*调拨*")</f>
        <v>0</v>
      </c>
      <c r="N254" s="32">
        <f>SUMIFS(Sheet1!$F$5:$F$28252,Sheet1!$I$5:$I$28252,$B254,Sheet1!$L$5:$L$28252,$A254,Sheet1!$D$5:$D$28252,"银联",Sheet1!$E$5:$E$28252,"&lt;&gt;*调拨*")+SUMIFS(Sheet1!$F$5:$F$28252,Sheet1!$I$5:$I$28252,$B254,Sheet1!$L$5:$L$28252,$A254,Sheet1!$E$5:$E$28252,"*银联*",Sheet1!$D$5:$D$28252,"&lt;&gt;银联",Sheet1!$D$5:$D$28252,"&lt;&gt;内部转款",Sheet1!$D$5:$D$28252,"&lt;&gt;内部转账",Sheet1!$E$5:$E$28252,"&lt;&gt;*调拨*")</f>
        <v>0</v>
      </c>
      <c r="O254" s="32">
        <f>SUMIFS(Sheet1!$F$5:$F$28252,Sheet1!$I$5:$I$28252,$B254,Sheet1!$L$5:$L$28252,$A254,Sheet1!$D$5:$D$28252,"京东",Sheet1!$E$5:$E$28252,"&lt;&gt;*调拨*")+SUMIFS(Sheet1!$F$5:$F$28252,Sheet1!$I$5:$I$28252,$B254,Sheet1!$L$5:$L$28252,$A254,Sheet1!$E$5:$E$28252,"*京东*",Sheet1!$D$5:$D$28252,"&lt;&gt;京东",Sheet1!$D$5:$D$28252,"&lt;&gt;内部转款",Sheet1!$D$5:$D$28252,"&lt;&gt;内部转账",Sheet1!$E$5:$E$28252,"&lt;&gt;*调拨*")</f>
        <v>0</v>
      </c>
      <c r="P254" s="32">
        <f>SUMIFS(Sheet1!$F$5:$F$28252,Sheet1!$I$5:$I$28252,$B254,Sheet1!$L$5:$L$28252,$A254,Sheet1!$D$5:$D$28252,"药机微信",Sheet1!$E$5:$E$28252,"&lt;&gt;*调拨*")+SUMIFS(Sheet1!$F$5:$F$28252,Sheet1!$I$5:$I$28252,$B254,Sheet1!$L$5:$L$28252,$A254,Sheet1!$E$5:$E$28252,"*药机微信*",Sheet1!$D$5:$D$28252,"&lt;&gt;药机微信",Sheet1!$D$5:$D$28252,"&lt;&gt;内部转款",Sheet1!$D$5:$D$28252,"&lt;&gt;内部转账",Sheet1!$E$5:$E$28252,"&lt;&gt;*调拨*")</f>
        <v>0</v>
      </c>
      <c r="Q254" s="32">
        <f>SUMIFS(Sheet1!$F$5:$F$28252,Sheet1!$I$5:$I$28252,$B254,Sheet1!$L$5:$L$28252,$A254,Sheet1!$D$5:$D$28252,"亲情卡",Sheet1!$E$5:$E$28252,"&lt;&gt;*调拨*")+SUMIFS(Sheet1!$F$5:$F$28252,Sheet1!$I$5:$I$28252,$B254,Sheet1!$L$5:$L$28252,$A254,Sheet1!$E$5:$E$28252,"*亲情卡*",Sheet1!$D$5:$D$28252,"&lt;&gt;亲情卡",Sheet1!$D$5:$D$28252,"&lt;&gt;内部转款",Sheet1!$D$5:$D$28252,"&lt;&gt;内部转账",Sheet1!$E$5:$E$28252,"&lt;&gt;*调拨*")</f>
        <v>0</v>
      </c>
      <c r="R254" s="32">
        <f>SUMIFS(Sheet1!$F$5:$F$28252,Sheet1!$I$5:$I$28252,$B254,Sheet1!$L$5:$L$28252,$A254,Sheet1!$D$5:$D$28252,"优惠券",Sheet1!$E$5:$E$28252,"&lt;&gt;*调拨*")+SUMIFS(Sheet1!$F$5:$F$28252,Sheet1!$I$5:$I$28252,$B254,Sheet1!$L$5:$L$28252,$A254,Sheet1!$E$5:$E$28252,"*优惠券*",Sheet1!$D$5:$D$28252,"&lt;&gt;优惠券",Sheet1!$D$5:$D$28252,"&lt;&gt;内部转款",Sheet1!$D$5:$D$28252,"&lt;&gt;内部转账",Sheet1!$E$5:$E$28252,"&lt;&gt;*调拨*")</f>
        <v>0</v>
      </c>
      <c r="S254" s="32">
        <f>SUMIFS(Sheet1!$F$5:$F$28252,Sheet1!$I$5:$I$28252,$B254,Sheet1!$L$5:$L$28252,$A254,Sheet1!$D$5:$D$28252,"代金券",Sheet1!$E$5:$E$28252,"&lt;&gt;*调拨*")+SUMIFS(Sheet1!$F$5:$F$28252,Sheet1!$I$5:$I$28252,$B254,Sheet1!$L$5:$L$28252,$A254,Sheet1!$E$5:$E$28252,"*代金券*",Sheet1!$D$5:$D$28252,"&lt;&gt;代金券",Sheet1!$D$5:$D$28252,"&lt;&gt;内部转款",Sheet1!$D$5:$D$28252,"&lt;&gt;内部转账",Sheet1!$E$5:$E$28252,"&lt;&gt;*调拨*")</f>
        <v>0</v>
      </c>
      <c r="T254" s="32">
        <f>SUMIFS(Sheet1!$F$5:$F$28252,Sheet1!$I$5:$I$28252,$B254,Sheet1!$L$5:$L$28252,$A254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254,Sheet1!$L$5:$L$28252,$A254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254,Sheet1!$L$5:$L$28252,$A254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254,Sheet1!$L$5:$L$28252,$A254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4" s="32">
        <f>SUMIFS(Sheet1!$F$5:$F$28252,Sheet1!$I$5:$I$28252,$B254,Sheet1!$L$5:$L$28252,$A254,Sheet1!$E$5:$E$28252,"*调拨*")</f>
        <v>0</v>
      </c>
      <c r="V254" s="32">
        <f>SUMIFS(Sheet1!$F$5:$F$28252,Sheet1!$I$5:$I$28252,$B254,Sheet1!$L$5:$L$28252,$A254,Sheet1!$D$5:$D$28252,"储值",Sheet1!$E$5:$E$28252,"&lt;&gt;*调拨*")+SUMIFS(Sheet1!$F$5:$F$28252,Sheet1!$I$5:$I$28252,$B254,Sheet1!$L$5:$L$28252,$A254,Sheet1!$E$5:$E$28252,"*储值*",Sheet1!$D$5:$D$28252,"&lt;&gt;储值",Sheet1!$D$5:$D$28252,"&lt;&gt;内部转款",Sheet1!$D$5:$D$28252,"&lt;&gt;内部转账",Sheet1!$E$5:$E$28252,"&lt;&gt;*调拨*")</f>
        <v>0</v>
      </c>
      <c r="W254" s="32">
        <f>SUMIFS(Sheet1!$F$5:$F$28252,Sheet1!$I$5:$I$28252,$B254,Sheet1!$L$5:$L$28252,$A254,Sheet1!$D$5:$D$28252,"效期",Sheet1!$E$5:$E$28252,"&lt;&gt;*调拨*")+SUMIFS(Sheet1!$F$5:$F$28252,Sheet1!$I$5:$I$28252,$B254,Sheet1!$L$5:$L$28252,$A254,Sheet1!$E$5:$E$28252,"*效期*",Sheet1!$D$5:$D$28252,"&lt;&gt;效期",Sheet1!$D$5:$D$28252,"&lt;&gt;内部转款",Sheet1!$D$5:$D$28252,"&lt;&gt;内部转账",Sheet1!$E$5:$E$28252,"&lt;&gt;*调拨*")</f>
        <v>0</v>
      </c>
      <c r="X254" s="32">
        <f>SUMIFS(Sheet1!$F$5:$F$28252,Sheet1!$I$5:$I$28252,$B254,Sheet1!$L$5:$L$28252,$A254,Sheet1!$D$5:$D$28252,"内部转款",Sheet1!$E$5:$E$28252,"&lt;&gt;*调拨*")+SUMIFS(Sheet1!$F$5:$F$28252,Sheet1!$I$5:$I$28252,$B254,Sheet1!$L$5:$L$28252,$A254,Sheet1!$D$5:$D$28252,"内部转账",Sheet1!$E$5:$E$28252,"&lt;&gt;*调拨*")</f>
        <v>0</v>
      </c>
      <c r="Y254" s="32">
        <f t="shared" si="16"/>
        <v>0</v>
      </c>
      <c r="Z254" s="32">
        <f>SUMIFS(Sheet1!$F$5:$F$28252,Sheet1!$I$5:$I$28252,$B254,Sheet1!$L$5:$L$28252,$A254)</f>
        <v>194262.21</v>
      </c>
      <c r="AA254" s="32">
        <f>SUMIFS(Sheet1!$G$5:$G$28252,Sheet1!$I$5:$I$28252,$B254,Sheet1!$L$5:$L$28252,$A254,Sheet1!$D$5:$D$28252,"工资",Sheet1!$E$5:$E$28252,"&lt;&gt;*调拨*")+SUMIFS(Sheet1!$G$5:$G$28252,Sheet1!$I$5:$I$28252,$B254,Sheet1!$L$5:$L$28252,$A254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54" s="32">
        <f>SUMIFS(Sheet1!$G$5:$G$28252,Sheet1!$I$5:$I$28252,$B254,Sheet1!$L$5:$L$28252,$A254,Sheet1!$D$5:$D$28252,"水费",Sheet1!$E$5:$E$28252,"&lt;&gt;*调拨*")+SUMIFS(Sheet1!$G$5:$G$28252,Sheet1!$I$5:$I$28252,$B254,Sheet1!$L$5:$L$28252,$A254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4" s="32">
        <f>SUMIFS(Sheet1!$G$5:$G$28252,Sheet1!$I$5:$I$28252,$B254,Sheet1!$L$5:$L$28252,$A254,Sheet1!$D$5:$D$28252,"电费",Sheet1!$E$5:$E$28252,"&lt;&gt;*调拨*")+SUMIFS(Sheet1!$G$5:$G$28252,Sheet1!$I$5:$I$28252,$B254,Sheet1!$L$5:$L$28252,$A254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4" s="32">
        <f>SUMIFS(Sheet1!$G$5:$G$28252,Sheet1!$I$5:$I$28252,$B254,Sheet1!$L$5:$L$28252,$A254,Sheet1!$D$5:$D$28252,"宽带费",Sheet1!$E$5:$E$28252,"&lt;&gt;*调拨*")+SUMIFS(Sheet1!$G$5:$G$28252,Sheet1!$I$5:$I$28252,$B254,Sheet1!$L$5:$L$28252,$A254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4" s="32">
        <f>SUMIFS(Sheet1!$G$5:$G$28252,Sheet1!$I$5:$I$28252,$B254,Sheet1!$L$5:$L$28252,$A254,Sheet1!$D$5:$D$28252,"办公费",Sheet1!$E$5:$E$28252,"&lt;&gt;*调拨*")+SUMIFS(Sheet1!$G$5:$G$28252,Sheet1!$I$5:$I$28252,$B254,Sheet1!$L$5:$L$28252,$A254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4" s="32">
        <f>SUMIFS(Sheet1!$G$5:$G$28252,Sheet1!$I$5:$I$28252,$B254,Sheet1!$L$5:$L$28252,$A254,Sheet1!$D$5:$D$28252,"话费",Sheet1!$E$5:$E$28252,"&lt;&gt;*调拨*")+SUMIFS(Sheet1!$G$5:$G$28252,Sheet1!$I$5:$I$28252,$B254,Sheet1!$L$5:$L$28252,$A254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4" s="32">
        <f>SUMIFS(Sheet1!$G$5:$G$28252,Sheet1!$I$5:$I$28252,$B254,Sheet1!$L$5:$L$28252,$A254,Sheet1!$D$5:$D$28252,"房租",Sheet1!$E$5:$E$28252,"&lt;&gt;*调拨*")+SUMIFS(Sheet1!$G$5:$G$28252,Sheet1!$I$5:$I$28252,$B254,Sheet1!$L$5:$L$28252,$A254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54" s="32">
        <f>SUMIFS(Sheet1!$G$5:$G$28252,Sheet1!$I$5:$I$28252,$B254,Sheet1!$L$5:$L$28252,$A254,Sheet1!$E$5:$E$28252,"*调拨*")</f>
        <v>0</v>
      </c>
      <c r="AI254" s="32">
        <f>SUMIFS(Sheet1!$G$5:$G$28252,Sheet1!$I$5:$I$28252,$B254,Sheet1!$L$5:$L$28252,$A254,Sheet1!$D$5:$D$28252,"内部转款",Sheet1!$E$5:$E$28252,"&lt;&gt;*调拨*")+SUMIFS(Sheet1!$G$5:$G$28252,Sheet1!$I$5:$I$28252,$B254,Sheet1!$L$5:$L$28252,$A254,Sheet1!$D$5:$D$28252,"内部转账",Sheet1!$E$5:$E$28252,"&lt;&gt;*调拨*")</f>
        <v>0</v>
      </c>
      <c r="AJ254" s="32">
        <f t="shared" si="17"/>
        <v>8560.95</v>
      </c>
      <c r="AK254" s="32">
        <f>SUMIFS(Sheet1!$G$5:$G$28252,Sheet1!$I$5:$I$28252,$B254,Sheet1!$L$5:$L$28252,$A254)</f>
        <v>8560.95</v>
      </c>
      <c r="AL254" s="32">
        <f t="shared" si="18"/>
        <v>185701.26</v>
      </c>
    </row>
    <row r="255" ht="16.5" spans="1:38">
      <c r="A255" s="30">
        <v>202604</v>
      </c>
      <c r="B255" s="31" t="s">
        <v>213</v>
      </c>
      <c r="C255" s="32">
        <f>SUMIFS(Sheet1!$F$5:$F$28252,Sheet1!$I$5:$I$28252,$B255,Sheet1!$L$5:$L$28252,$A255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7842.09</v>
      </c>
      <c r="D255" s="32">
        <f>SUMIFS(Sheet1!$F$5:$F$28252,Sheet1!$I$5:$I$28252,$B255,Sheet1!$L$5:$L$28252,$A255,Sheet1!$D$5:$D$28252,"医保即时拨付",Sheet1!$E$5:$E$28252,"&lt;&gt;*调拨*")+SUMIFS(Sheet1!$F$5:$F$28252,Sheet1!$I$5:$I$28252,$B255,Sheet1!$L$5:$L$28252,$A255,Sheet1!$E$5:$E$28252,"*医保即时拨付*",Sheet1!$D$5:$D$28252,"&lt;&gt;医保即时拨付",Sheet1!$D$5:$D$28252,"&lt;&gt;内部转款",Sheet1!$D$5:$D$28252,"&lt;&gt;内部转账",Sheet1!$E$5:$E$28252,"&lt;&gt;*调拨*")</f>
        <v>1116.9</v>
      </c>
      <c r="E255" s="32">
        <f>SUMIFS(Sheet1!$F$5:$F$28252,Sheet1!$I$5:$I$28252,$B255,Sheet1!$L$5:$L$28252,$A255,Sheet1!$D$5:$D$28252,"医保",Sheet1!$E$5:$E$28252,"&lt;&gt;*调拨*",Sheet1!$E$5:$E$28252,"&lt;&gt;*医保即时拨付*")+SUMIFS(Sheet1!$F$5:$F$28252,Sheet1!$I$5:$I$28252,$B255,Sheet1!$L$5:$L$28252,$A255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877.02</v>
      </c>
      <c r="F255" s="32">
        <f>SUMIFS(Sheet1!$F$5:$F$28252,Sheet1!$I$5:$I$28252,$B255,Sheet1!$L$5:$L$28252,$A255,Sheet1!$D$5:$D$28252,"聚合",Sheet1!$E$5:$E$28252,"&lt;&gt;*调拨*")+SUMIFS(Sheet1!$F$5:$F$28252,Sheet1!$I$5:$I$28252,$B255,Sheet1!$L$5:$L$28252,$A255,Sheet1!$E$5:$E$28252,"*聚合*",Sheet1!$D$5:$D$28252,"&lt;&gt;聚合",Sheet1!$D$5:$D$28252,"&lt;&gt;内部转款",Sheet1!$D$5:$D$28252,"&lt;&gt;内部转账",Sheet1!$E$5:$E$28252,"&lt;&gt;*调拨*")</f>
        <v>25317.85</v>
      </c>
      <c r="G255" s="32">
        <f>SUMIFS(Sheet1!$F$5:$F$28252,Sheet1!$I$5:$I$28252,$B255,Sheet1!$L$5:$L$28252,$A255,Sheet1!$D$5:$D$28252,"24小时微信",Sheet1!$E$5:$E$28252,"&lt;&gt;*调拨*")+SUMIFS(Sheet1!$F$5:$F$28252,Sheet1!$I$5:$I$28252,$B255,Sheet1!$L$5:$L$28252,$A255,Sheet1!$E$5:$E$28252,"*24小时微信*",Sheet1!$D$5:$D$28252,"&lt;&gt;24小时微信",Sheet1!$D$5:$D$28252,"&lt;&gt;内部转款",Sheet1!$D$5:$D$28252,"&lt;&gt;内部转账",Sheet1!$E$5:$E$28252,"&lt;&gt;*调拨*")</f>
        <v>0</v>
      </c>
      <c r="H255" s="32">
        <f>SUMIFS(Sheet1!$F$5:$F$28252,Sheet1!$I$5:$I$28252,$B255,Sheet1!$L$5:$L$28252,$A255,Sheet1!$D$5:$D$28252,"美团",Sheet1!$E$5:$E$28252,"&lt;&gt;*调拨*")+SUMIFS(Sheet1!$F$5:$F$28252,Sheet1!$I$5:$I$28252,$B255,Sheet1!$L$5:$L$28252,$A255,Sheet1!$E$5:$E$28252,"*美团*",Sheet1!$D$5:$D$28252,"&lt;&gt;美团",Sheet1!$D$5:$D$28252,"&lt;&gt;内部转款",Sheet1!$D$5:$D$28252,"&lt;&gt;内部转账",Sheet1!$E$5:$E$28252,"&lt;&gt;*调拨*")</f>
        <v>0</v>
      </c>
      <c r="I255" s="32">
        <f>SUMIFS(Sheet1!$F$5:$F$28252,Sheet1!$I$5:$I$28252,$B255,Sheet1!$L$5:$L$28252,$A255,Sheet1!$D$5:$D$28252,"饿了么",Sheet1!$E$5:$E$28252,"&lt;&gt;*调拨*")+SUMIFS(Sheet1!$F$5:$F$28252,Sheet1!$I$5:$I$28252,$B255,Sheet1!$L$5:$L$28252,$A255,Sheet1!$E$5:$E$28252,"*饿了么*",Sheet1!$D$5:$D$28252,"&lt;&gt;饿了么",Sheet1!$D$5:$D$28252,"&lt;&gt;内部转款",Sheet1!$D$5:$D$28252,"&lt;&gt;内部转账",Sheet1!$E$5:$E$28252,"&lt;&gt;*调拨*")</f>
        <v>0</v>
      </c>
      <c r="J255" s="32">
        <f>SUMIFS(Sheet1!$F$5:$F$28252,Sheet1!$I$5:$I$28252,$B255,Sheet1!$L$5:$L$28252,$A255,Sheet1!$D$5:$D$28252,"健E卡",Sheet1!$E$5:$E$28252,"&lt;&gt;*调拨*")+SUMIFS(Sheet1!$F$5:$F$28252,Sheet1!$I$5:$I$28252,$B255,Sheet1!$L$5:$L$28252,$A255,Sheet1!$E$5:$E$28252,"*健E卡*",Sheet1!$D$5:$D$28252,"&lt;&gt;健E卡",Sheet1!$D$5:$D$28252,"&lt;&gt;内部转款",Sheet1!$D$5:$D$28252,"&lt;&gt;内部转账",Sheet1!$E$5:$E$28252,"&lt;&gt;*调拨*")</f>
        <v>0</v>
      </c>
      <c r="K255" s="32">
        <f>SUMIFS(Sheet1!$F$5:$F$28252,Sheet1!$I$5:$I$28252,$B255,Sheet1!$L$5:$L$28252,$A255,Sheet1!$D$5:$D$28252,"抖音",Sheet1!$E$5:$E$28252,"&lt;&gt;*调拨*")+SUMIFS(Sheet1!$F$5:$F$28252,Sheet1!$I$5:$I$28252,$B255,Sheet1!$L$5:$L$28252,$A255,Sheet1!$E$5:$E$28252,"*抖音*",Sheet1!$D$5:$D$28252,"&lt;&gt;抖音",Sheet1!$D$5:$D$28252,"&lt;&gt;内部转款",Sheet1!$D$5:$D$28252,"&lt;&gt;内部转账",Sheet1!$E$5:$E$28252,"&lt;&gt;*调拨*")</f>
        <v>0</v>
      </c>
      <c r="L255" s="32">
        <f>SUMIFS(Sheet1!$F$5:$F$28252,Sheet1!$I$5:$I$28252,$B255,Sheet1!$L$5:$L$28252,$A255,Sheet1!$D$5:$D$28252,"医卡通",Sheet1!$E$5:$E$28252,"&lt;&gt;*调拨*")+SUMIFS(Sheet1!$F$5:$F$28252,Sheet1!$I$5:$I$28252,$B255,Sheet1!$L$5:$L$28252,$A255,Sheet1!$E$5:$E$28252,"*医卡通*",Sheet1!$D$5:$D$28252,"&lt;&gt;医卡通",Sheet1!$D$5:$D$28252,"&lt;&gt;内部转款",Sheet1!$D$5:$D$28252,"&lt;&gt;内部转账",Sheet1!$E$5:$E$28252,"&lt;&gt;*调拨*")</f>
        <v>0</v>
      </c>
      <c r="M255" s="32">
        <f>SUMIFS(Sheet1!$F$5:$F$28252,Sheet1!$I$5:$I$28252,$B255,Sheet1!$L$5:$L$28252,$A255,Sheet1!$D$5:$D$28252,"企健网",Sheet1!$E$5:$E$28252,"&lt;&gt;*调拨*")+SUMIFS(Sheet1!$F$5:$F$28252,Sheet1!$I$5:$I$28252,$B255,Sheet1!$L$5:$L$28252,$A255,Sheet1!$E$5:$E$28252,"*企健网*",Sheet1!$D$5:$D$28252,"&lt;&gt;企健网",Sheet1!$D$5:$D$28252,"&lt;&gt;内部转款",Sheet1!$D$5:$D$28252,"&lt;&gt;内部转账",Sheet1!$E$5:$E$28252,"&lt;&gt;*调拨*")</f>
        <v>0</v>
      </c>
      <c r="N255" s="32">
        <f>SUMIFS(Sheet1!$F$5:$F$28252,Sheet1!$I$5:$I$28252,$B255,Sheet1!$L$5:$L$28252,$A255,Sheet1!$D$5:$D$28252,"银联",Sheet1!$E$5:$E$28252,"&lt;&gt;*调拨*")+SUMIFS(Sheet1!$F$5:$F$28252,Sheet1!$I$5:$I$28252,$B255,Sheet1!$L$5:$L$28252,$A255,Sheet1!$E$5:$E$28252,"*银联*",Sheet1!$D$5:$D$28252,"&lt;&gt;银联",Sheet1!$D$5:$D$28252,"&lt;&gt;内部转款",Sheet1!$D$5:$D$28252,"&lt;&gt;内部转账",Sheet1!$E$5:$E$28252,"&lt;&gt;*调拨*")</f>
        <v>0</v>
      </c>
      <c r="O255" s="32">
        <f>SUMIFS(Sheet1!$F$5:$F$28252,Sheet1!$I$5:$I$28252,$B255,Sheet1!$L$5:$L$28252,$A255,Sheet1!$D$5:$D$28252,"京东",Sheet1!$E$5:$E$28252,"&lt;&gt;*调拨*")+SUMIFS(Sheet1!$F$5:$F$28252,Sheet1!$I$5:$I$28252,$B255,Sheet1!$L$5:$L$28252,$A255,Sheet1!$E$5:$E$28252,"*京东*",Sheet1!$D$5:$D$28252,"&lt;&gt;京东",Sheet1!$D$5:$D$28252,"&lt;&gt;内部转款",Sheet1!$D$5:$D$28252,"&lt;&gt;内部转账",Sheet1!$E$5:$E$28252,"&lt;&gt;*调拨*")</f>
        <v>0</v>
      </c>
      <c r="P255" s="32">
        <f>SUMIFS(Sheet1!$F$5:$F$28252,Sheet1!$I$5:$I$28252,$B255,Sheet1!$L$5:$L$28252,$A255,Sheet1!$D$5:$D$28252,"药机微信",Sheet1!$E$5:$E$28252,"&lt;&gt;*调拨*")+SUMIFS(Sheet1!$F$5:$F$28252,Sheet1!$I$5:$I$28252,$B255,Sheet1!$L$5:$L$28252,$A255,Sheet1!$E$5:$E$28252,"*药机微信*",Sheet1!$D$5:$D$28252,"&lt;&gt;药机微信",Sheet1!$D$5:$D$28252,"&lt;&gt;内部转款",Sheet1!$D$5:$D$28252,"&lt;&gt;内部转账",Sheet1!$E$5:$E$28252,"&lt;&gt;*调拨*")</f>
        <v>0</v>
      </c>
      <c r="Q255" s="32">
        <f>SUMIFS(Sheet1!$F$5:$F$28252,Sheet1!$I$5:$I$28252,$B255,Sheet1!$L$5:$L$28252,$A255,Sheet1!$D$5:$D$28252,"亲情卡",Sheet1!$E$5:$E$28252,"&lt;&gt;*调拨*")+SUMIFS(Sheet1!$F$5:$F$28252,Sheet1!$I$5:$I$28252,$B255,Sheet1!$L$5:$L$28252,$A255,Sheet1!$E$5:$E$28252,"*亲情卡*",Sheet1!$D$5:$D$28252,"&lt;&gt;亲情卡",Sheet1!$D$5:$D$28252,"&lt;&gt;内部转款",Sheet1!$D$5:$D$28252,"&lt;&gt;内部转账",Sheet1!$E$5:$E$28252,"&lt;&gt;*调拨*")</f>
        <v>0</v>
      </c>
      <c r="R255" s="32">
        <f>SUMIFS(Sheet1!$F$5:$F$28252,Sheet1!$I$5:$I$28252,$B255,Sheet1!$L$5:$L$28252,$A255,Sheet1!$D$5:$D$28252,"优惠券",Sheet1!$E$5:$E$28252,"&lt;&gt;*调拨*")+SUMIFS(Sheet1!$F$5:$F$28252,Sheet1!$I$5:$I$28252,$B255,Sheet1!$L$5:$L$28252,$A255,Sheet1!$E$5:$E$28252,"*优惠券*",Sheet1!$D$5:$D$28252,"&lt;&gt;优惠券",Sheet1!$D$5:$D$28252,"&lt;&gt;内部转款",Sheet1!$D$5:$D$28252,"&lt;&gt;内部转账",Sheet1!$E$5:$E$28252,"&lt;&gt;*调拨*")</f>
        <v>0</v>
      </c>
      <c r="S255" s="32">
        <f>SUMIFS(Sheet1!$F$5:$F$28252,Sheet1!$I$5:$I$28252,$B255,Sheet1!$L$5:$L$28252,$A255,Sheet1!$D$5:$D$28252,"代金券",Sheet1!$E$5:$E$28252,"&lt;&gt;*调拨*")+SUMIFS(Sheet1!$F$5:$F$28252,Sheet1!$I$5:$I$28252,$B255,Sheet1!$L$5:$L$28252,$A255,Sheet1!$E$5:$E$28252,"*代金券*",Sheet1!$D$5:$D$28252,"&lt;&gt;代金券",Sheet1!$D$5:$D$28252,"&lt;&gt;内部转款",Sheet1!$D$5:$D$28252,"&lt;&gt;内部转账",Sheet1!$E$5:$E$28252,"&lt;&gt;*调拨*")</f>
        <v>0</v>
      </c>
      <c r="T255" s="32">
        <f>SUMIFS(Sheet1!$F$5:$F$28252,Sheet1!$I$5:$I$28252,$B255,Sheet1!$L$5:$L$28252,$A255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255,Sheet1!$L$5:$L$28252,$A255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255,Sheet1!$L$5:$L$28252,$A255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255,Sheet1!$L$5:$L$28252,$A255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5" s="32">
        <f>SUMIFS(Sheet1!$F$5:$F$28252,Sheet1!$I$5:$I$28252,$B255,Sheet1!$L$5:$L$28252,$A255,Sheet1!$E$5:$E$28252,"*调拨*")</f>
        <v>0</v>
      </c>
      <c r="V255" s="32">
        <f>SUMIFS(Sheet1!$F$5:$F$28252,Sheet1!$I$5:$I$28252,$B255,Sheet1!$L$5:$L$28252,$A255,Sheet1!$D$5:$D$28252,"储值",Sheet1!$E$5:$E$28252,"&lt;&gt;*调拨*")+SUMIFS(Sheet1!$F$5:$F$28252,Sheet1!$I$5:$I$28252,$B255,Sheet1!$L$5:$L$28252,$A255,Sheet1!$E$5:$E$28252,"*储值*",Sheet1!$D$5:$D$28252,"&lt;&gt;储值",Sheet1!$D$5:$D$28252,"&lt;&gt;内部转款",Sheet1!$D$5:$D$28252,"&lt;&gt;内部转账",Sheet1!$E$5:$E$28252,"&lt;&gt;*调拨*")</f>
        <v>0</v>
      </c>
      <c r="W255" s="32">
        <f>SUMIFS(Sheet1!$F$5:$F$28252,Sheet1!$I$5:$I$28252,$B255,Sheet1!$L$5:$L$28252,$A255,Sheet1!$D$5:$D$28252,"效期",Sheet1!$E$5:$E$28252,"&lt;&gt;*调拨*")+SUMIFS(Sheet1!$F$5:$F$28252,Sheet1!$I$5:$I$28252,$B255,Sheet1!$L$5:$L$28252,$A255,Sheet1!$E$5:$E$28252,"*效期*",Sheet1!$D$5:$D$28252,"&lt;&gt;效期",Sheet1!$D$5:$D$28252,"&lt;&gt;内部转款",Sheet1!$D$5:$D$28252,"&lt;&gt;内部转账",Sheet1!$E$5:$E$28252,"&lt;&gt;*调拨*")</f>
        <v>0</v>
      </c>
      <c r="X255" s="32">
        <f>SUMIFS(Sheet1!$F$5:$F$28252,Sheet1!$I$5:$I$28252,$B255,Sheet1!$L$5:$L$28252,$A255,Sheet1!$D$5:$D$28252,"内部转款",Sheet1!$E$5:$E$28252,"&lt;&gt;*调拨*")+SUMIFS(Sheet1!$F$5:$F$28252,Sheet1!$I$5:$I$28252,$B255,Sheet1!$L$5:$L$28252,$A255,Sheet1!$D$5:$D$28252,"内部转账",Sheet1!$E$5:$E$28252,"&lt;&gt;*调拨*")</f>
        <v>0</v>
      </c>
      <c r="Y255" s="32">
        <f t="shared" si="16"/>
        <v>0</v>
      </c>
      <c r="Z255" s="32">
        <f>SUMIFS(Sheet1!$F$5:$F$28252,Sheet1!$I$5:$I$28252,$B255,Sheet1!$L$5:$L$28252,$A255)</f>
        <v>35153.86</v>
      </c>
      <c r="AA255" s="32">
        <f>SUMIFS(Sheet1!$G$5:$G$28252,Sheet1!$I$5:$I$28252,$B255,Sheet1!$L$5:$L$28252,$A255,Sheet1!$D$5:$D$28252,"工资",Sheet1!$E$5:$E$28252,"&lt;&gt;*调拨*")+SUMIFS(Sheet1!$G$5:$G$28252,Sheet1!$I$5:$I$28252,$B255,Sheet1!$L$5:$L$28252,$A255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55" s="32">
        <f>SUMIFS(Sheet1!$G$5:$G$28252,Sheet1!$I$5:$I$28252,$B255,Sheet1!$L$5:$L$28252,$A255,Sheet1!$D$5:$D$28252,"水费",Sheet1!$E$5:$E$28252,"&lt;&gt;*调拨*")+SUMIFS(Sheet1!$G$5:$G$28252,Sheet1!$I$5:$I$28252,$B255,Sheet1!$L$5:$L$28252,$A255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5" s="32">
        <f>SUMIFS(Sheet1!$G$5:$G$28252,Sheet1!$I$5:$I$28252,$B255,Sheet1!$L$5:$L$28252,$A255,Sheet1!$D$5:$D$28252,"电费",Sheet1!$E$5:$E$28252,"&lt;&gt;*调拨*")+SUMIFS(Sheet1!$G$5:$G$28252,Sheet1!$I$5:$I$28252,$B255,Sheet1!$L$5:$L$28252,$A255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5" s="32">
        <f>SUMIFS(Sheet1!$G$5:$G$28252,Sheet1!$I$5:$I$28252,$B255,Sheet1!$L$5:$L$28252,$A255,Sheet1!$D$5:$D$28252,"宽带费",Sheet1!$E$5:$E$28252,"&lt;&gt;*调拨*")+SUMIFS(Sheet1!$G$5:$G$28252,Sheet1!$I$5:$I$28252,$B255,Sheet1!$L$5:$L$28252,$A255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5" s="32">
        <f>SUMIFS(Sheet1!$G$5:$G$28252,Sheet1!$I$5:$I$28252,$B255,Sheet1!$L$5:$L$28252,$A255,Sheet1!$D$5:$D$28252,"办公费",Sheet1!$E$5:$E$28252,"&lt;&gt;*调拨*")+SUMIFS(Sheet1!$G$5:$G$28252,Sheet1!$I$5:$I$28252,$B255,Sheet1!$L$5:$L$28252,$A255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5" s="32">
        <f>SUMIFS(Sheet1!$G$5:$G$28252,Sheet1!$I$5:$I$28252,$B255,Sheet1!$L$5:$L$28252,$A255,Sheet1!$D$5:$D$28252,"话费",Sheet1!$E$5:$E$28252,"&lt;&gt;*调拨*")+SUMIFS(Sheet1!$G$5:$G$28252,Sheet1!$I$5:$I$28252,$B255,Sheet1!$L$5:$L$28252,$A255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5" s="32">
        <f>SUMIFS(Sheet1!$G$5:$G$28252,Sheet1!$I$5:$I$28252,$B255,Sheet1!$L$5:$L$28252,$A255,Sheet1!$D$5:$D$28252,"房租",Sheet1!$E$5:$E$28252,"&lt;&gt;*调拨*")+SUMIFS(Sheet1!$G$5:$G$28252,Sheet1!$I$5:$I$28252,$B255,Sheet1!$L$5:$L$28252,$A255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55" s="32">
        <f>SUMIFS(Sheet1!$G$5:$G$28252,Sheet1!$I$5:$I$28252,$B255,Sheet1!$L$5:$L$28252,$A255,Sheet1!$E$5:$E$28252,"*调拨*")</f>
        <v>0</v>
      </c>
      <c r="AI255" s="32">
        <f>SUMIFS(Sheet1!$G$5:$G$28252,Sheet1!$I$5:$I$28252,$B255,Sheet1!$L$5:$L$28252,$A255,Sheet1!$D$5:$D$28252,"内部转款",Sheet1!$E$5:$E$28252,"&lt;&gt;*调拨*")+SUMIFS(Sheet1!$G$5:$G$28252,Sheet1!$I$5:$I$28252,$B255,Sheet1!$L$5:$L$28252,$A255,Sheet1!$D$5:$D$28252,"内部转账",Sheet1!$E$5:$E$28252,"&lt;&gt;*调拨*")</f>
        <v>0</v>
      </c>
      <c r="AJ255" s="32">
        <f t="shared" si="17"/>
        <v>5080.4</v>
      </c>
      <c r="AK255" s="32">
        <f>SUMIFS(Sheet1!$G$5:$G$28252,Sheet1!$I$5:$I$28252,$B255,Sheet1!$L$5:$L$28252,$A255)</f>
        <v>5080.4</v>
      </c>
      <c r="AL255" s="32">
        <f t="shared" si="18"/>
        <v>30073.46</v>
      </c>
    </row>
    <row r="256" ht="16.5" spans="1:38">
      <c r="A256" s="30">
        <v>202604</v>
      </c>
      <c r="B256" s="31" t="s">
        <v>76</v>
      </c>
      <c r="C256" s="32">
        <f>SUMIFS(Sheet1!$F$5:$F$28252,Sheet1!$I$5:$I$28252,$B256,Sheet1!$L$5:$L$28252,$A256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9653.74</v>
      </c>
      <c r="D256" s="32">
        <f>SUMIFS(Sheet1!$F$5:$F$28252,Sheet1!$I$5:$I$28252,$B256,Sheet1!$L$5:$L$28252,$A256,Sheet1!$D$5:$D$28252,"医保即时拨付",Sheet1!$E$5:$E$28252,"&lt;&gt;*调拨*")+SUMIFS(Sheet1!$F$5:$F$28252,Sheet1!$I$5:$I$28252,$B256,Sheet1!$L$5:$L$28252,$A256,Sheet1!$E$5:$E$28252,"*医保即时拨付*",Sheet1!$D$5:$D$28252,"&lt;&gt;医保即时拨付",Sheet1!$D$5:$D$28252,"&lt;&gt;内部转款",Sheet1!$D$5:$D$28252,"&lt;&gt;内部转账",Sheet1!$E$5:$E$28252,"&lt;&gt;*调拨*")</f>
        <v>4461.49</v>
      </c>
      <c r="E256" s="32">
        <f>SUMIFS(Sheet1!$F$5:$F$28252,Sheet1!$I$5:$I$28252,$B256,Sheet1!$L$5:$L$28252,$A256,Sheet1!$D$5:$D$28252,"医保",Sheet1!$E$5:$E$28252,"&lt;&gt;*调拨*",Sheet1!$E$5:$E$28252,"&lt;&gt;*医保即时拨付*")+SUMIFS(Sheet1!$F$5:$F$28252,Sheet1!$I$5:$I$28252,$B256,Sheet1!$L$5:$L$28252,$A256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5163.41</v>
      </c>
      <c r="F256" s="32">
        <f>SUMIFS(Sheet1!$F$5:$F$28252,Sheet1!$I$5:$I$28252,$B256,Sheet1!$L$5:$L$28252,$A256,Sheet1!$D$5:$D$28252,"聚合",Sheet1!$E$5:$E$28252,"&lt;&gt;*调拨*")+SUMIFS(Sheet1!$F$5:$F$28252,Sheet1!$I$5:$I$28252,$B256,Sheet1!$L$5:$L$28252,$A256,Sheet1!$E$5:$E$28252,"*聚合*",Sheet1!$D$5:$D$28252,"&lt;&gt;聚合",Sheet1!$D$5:$D$28252,"&lt;&gt;内部转款",Sheet1!$D$5:$D$28252,"&lt;&gt;内部转账",Sheet1!$E$5:$E$28252,"&lt;&gt;*调拨*")</f>
        <v>21032.57</v>
      </c>
      <c r="G256" s="32">
        <f>SUMIFS(Sheet1!$F$5:$F$28252,Sheet1!$I$5:$I$28252,$B256,Sheet1!$L$5:$L$28252,$A256,Sheet1!$D$5:$D$28252,"24小时微信",Sheet1!$E$5:$E$28252,"&lt;&gt;*调拨*")+SUMIFS(Sheet1!$F$5:$F$28252,Sheet1!$I$5:$I$28252,$B256,Sheet1!$L$5:$L$28252,$A256,Sheet1!$E$5:$E$28252,"*24小时微信*",Sheet1!$D$5:$D$28252,"&lt;&gt;24小时微信",Sheet1!$D$5:$D$28252,"&lt;&gt;内部转款",Sheet1!$D$5:$D$28252,"&lt;&gt;内部转账",Sheet1!$E$5:$E$28252,"&lt;&gt;*调拨*")</f>
        <v>0</v>
      </c>
      <c r="H256" s="32">
        <f>SUMIFS(Sheet1!$F$5:$F$28252,Sheet1!$I$5:$I$28252,$B256,Sheet1!$L$5:$L$28252,$A256,Sheet1!$D$5:$D$28252,"美团",Sheet1!$E$5:$E$28252,"&lt;&gt;*调拨*")+SUMIFS(Sheet1!$F$5:$F$28252,Sheet1!$I$5:$I$28252,$B256,Sheet1!$L$5:$L$28252,$A256,Sheet1!$E$5:$E$28252,"*美团*",Sheet1!$D$5:$D$28252,"&lt;&gt;美团",Sheet1!$D$5:$D$28252,"&lt;&gt;内部转款",Sheet1!$D$5:$D$28252,"&lt;&gt;内部转账",Sheet1!$E$5:$E$28252,"&lt;&gt;*调拨*")</f>
        <v>4853.3</v>
      </c>
      <c r="I256" s="32">
        <f>SUMIFS(Sheet1!$F$5:$F$28252,Sheet1!$I$5:$I$28252,$B256,Sheet1!$L$5:$L$28252,$A256,Sheet1!$D$5:$D$28252,"饿了么",Sheet1!$E$5:$E$28252,"&lt;&gt;*调拨*")+SUMIFS(Sheet1!$F$5:$F$28252,Sheet1!$I$5:$I$28252,$B256,Sheet1!$L$5:$L$28252,$A256,Sheet1!$E$5:$E$28252,"*饿了么*",Sheet1!$D$5:$D$28252,"&lt;&gt;饿了么",Sheet1!$D$5:$D$28252,"&lt;&gt;内部转款",Sheet1!$D$5:$D$28252,"&lt;&gt;内部转账",Sheet1!$E$5:$E$28252,"&lt;&gt;*调拨*")</f>
        <v>5485.04</v>
      </c>
      <c r="J256" s="32">
        <f>SUMIFS(Sheet1!$F$5:$F$28252,Sheet1!$I$5:$I$28252,$B256,Sheet1!$L$5:$L$28252,$A256,Sheet1!$D$5:$D$28252,"健E卡",Sheet1!$E$5:$E$28252,"&lt;&gt;*调拨*")+SUMIFS(Sheet1!$F$5:$F$28252,Sheet1!$I$5:$I$28252,$B256,Sheet1!$L$5:$L$28252,$A256,Sheet1!$E$5:$E$28252,"*健E卡*",Sheet1!$D$5:$D$28252,"&lt;&gt;健E卡",Sheet1!$D$5:$D$28252,"&lt;&gt;内部转款",Sheet1!$D$5:$D$28252,"&lt;&gt;内部转账",Sheet1!$E$5:$E$28252,"&lt;&gt;*调拨*")</f>
        <v>0</v>
      </c>
      <c r="K256" s="32">
        <f>SUMIFS(Sheet1!$F$5:$F$28252,Sheet1!$I$5:$I$28252,$B256,Sheet1!$L$5:$L$28252,$A256,Sheet1!$D$5:$D$28252,"抖音",Sheet1!$E$5:$E$28252,"&lt;&gt;*调拨*")+SUMIFS(Sheet1!$F$5:$F$28252,Sheet1!$I$5:$I$28252,$B256,Sheet1!$L$5:$L$28252,$A256,Sheet1!$E$5:$E$28252,"*抖音*",Sheet1!$D$5:$D$28252,"&lt;&gt;抖音",Sheet1!$D$5:$D$28252,"&lt;&gt;内部转款",Sheet1!$D$5:$D$28252,"&lt;&gt;内部转账",Sheet1!$E$5:$E$28252,"&lt;&gt;*调拨*")</f>
        <v>0</v>
      </c>
      <c r="L256" s="32">
        <f>SUMIFS(Sheet1!$F$5:$F$28252,Sheet1!$I$5:$I$28252,$B256,Sheet1!$L$5:$L$28252,$A256,Sheet1!$D$5:$D$28252,"医卡通",Sheet1!$E$5:$E$28252,"&lt;&gt;*调拨*")+SUMIFS(Sheet1!$F$5:$F$28252,Sheet1!$I$5:$I$28252,$B256,Sheet1!$L$5:$L$28252,$A256,Sheet1!$E$5:$E$28252,"*医卡通*",Sheet1!$D$5:$D$28252,"&lt;&gt;医卡通",Sheet1!$D$5:$D$28252,"&lt;&gt;内部转款",Sheet1!$D$5:$D$28252,"&lt;&gt;内部转账",Sheet1!$E$5:$E$28252,"&lt;&gt;*调拨*")</f>
        <v>0</v>
      </c>
      <c r="M256" s="32">
        <f>SUMIFS(Sheet1!$F$5:$F$28252,Sheet1!$I$5:$I$28252,$B256,Sheet1!$L$5:$L$28252,$A256,Sheet1!$D$5:$D$28252,"企健网",Sheet1!$E$5:$E$28252,"&lt;&gt;*调拨*")+SUMIFS(Sheet1!$F$5:$F$28252,Sheet1!$I$5:$I$28252,$B256,Sheet1!$L$5:$L$28252,$A256,Sheet1!$E$5:$E$28252,"*企健网*",Sheet1!$D$5:$D$28252,"&lt;&gt;企健网",Sheet1!$D$5:$D$28252,"&lt;&gt;内部转款",Sheet1!$D$5:$D$28252,"&lt;&gt;内部转账",Sheet1!$E$5:$E$28252,"&lt;&gt;*调拨*")</f>
        <v>0</v>
      </c>
      <c r="N256" s="32">
        <f>SUMIFS(Sheet1!$F$5:$F$28252,Sheet1!$I$5:$I$28252,$B256,Sheet1!$L$5:$L$28252,$A256,Sheet1!$D$5:$D$28252,"银联",Sheet1!$E$5:$E$28252,"&lt;&gt;*调拨*")+SUMIFS(Sheet1!$F$5:$F$28252,Sheet1!$I$5:$I$28252,$B256,Sheet1!$L$5:$L$28252,$A256,Sheet1!$E$5:$E$28252,"*银联*",Sheet1!$D$5:$D$28252,"&lt;&gt;银联",Sheet1!$D$5:$D$28252,"&lt;&gt;内部转款",Sheet1!$D$5:$D$28252,"&lt;&gt;内部转账",Sheet1!$E$5:$E$28252,"&lt;&gt;*调拨*")</f>
        <v>0</v>
      </c>
      <c r="O256" s="32">
        <f>SUMIFS(Sheet1!$F$5:$F$28252,Sheet1!$I$5:$I$28252,$B256,Sheet1!$L$5:$L$28252,$A256,Sheet1!$D$5:$D$28252,"京东",Sheet1!$E$5:$E$28252,"&lt;&gt;*调拨*")+SUMIFS(Sheet1!$F$5:$F$28252,Sheet1!$I$5:$I$28252,$B256,Sheet1!$L$5:$L$28252,$A256,Sheet1!$E$5:$E$28252,"*京东*",Sheet1!$D$5:$D$28252,"&lt;&gt;京东",Sheet1!$D$5:$D$28252,"&lt;&gt;内部转款",Sheet1!$D$5:$D$28252,"&lt;&gt;内部转账",Sheet1!$E$5:$E$28252,"&lt;&gt;*调拨*")</f>
        <v>0</v>
      </c>
      <c r="P256" s="32">
        <f>SUMIFS(Sheet1!$F$5:$F$28252,Sheet1!$I$5:$I$28252,$B256,Sheet1!$L$5:$L$28252,$A256,Sheet1!$D$5:$D$28252,"药机微信",Sheet1!$E$5:$E$28252,"&lt;&gt;*调拨*")+SUMIFS(Sheet1!$F$5:$F$28252,Sheet1!$I$5:$I$28252,$B256,Sheet1!$L$5:$L$28252,$A256,Sheet1!$E$5:$E$28252,"*药机微信*",Sheet1!$D$5:$D$28252,"&lt;&gt;药机微信",Sheet1!$D$5:$D$28252,"&lt;&gt;内部转款",Sheet1!$D$5:$D$28252,"&lt;&gt;内部转账",Sheet1!$E$5:$E$28252,"&lt;&gt;*调拨*")</f>
        <v>0</v>
      </c>
      <c r="Q256" s="32">
        <f>SUMIFS(Sheet1!$F$5:$F$28252,Sheet1!$I$5:$I$28252,$B256,Sheet1!$L$5:$L$28252,$A256,Sheet1!$D$5:$D$28252,"亲情卡",Sheet1!$E$5:$E$28252,"&lt;&gt;*调拨*")+SUMIFS(Sheet1!$F$5:$F$28252,Sheet1!$I$5:$I$28252,$B256,Sheet1!$L$5:$L$28252,$A256,Sheet1!$E$5:$E$28252,"*亲情卡*",Sheet1!$D$5:$D$28252,"&lt;&gt;亲情卡",Sheet1!$D$5:$D$28252,"&lt;&gt;内部转款",Sheet1!$D$5:$D$28252,"&lt;&gt;内部转账",Sheet1!$E$5:$E$28252,"&lt;&gt;*调拨*")</f>
        <v>0</v>
      </c>
      <c r="R256" s="32">
        <f>SUMIFS(Sheet1!$F$5:$F$28252,Sheet1!$I$5:$I$28252,$B256,Sheet1!$L$5:$L$28252,$A256,Sheet1!$D$5:$D$28252,"优惠券",Sheet1!$E$5:$E$28252,"&lt;&gt;*调拨*")+SUMIFS(Sheet1!$F$5:$F$28252,Sheet1!$I$5:$I$28252,$B256,Sheet1!$L$5:$L$28252,$A256,Sheet1!$E$5:$E$28252,"*优惠券*",Sheet1!$D$5:$D$28252,"&lt;&gt;优惠券",Sheet1!$D$5:$D$28252,"&lt;&gt;内部转款",Sheet1!$D$5:$D$28252,"&lt;&gt;内部转账",Sheet1!$E$5:$E$28252,"&lt;&gt;*调拨*")</f>
        <v>0</v>
      </c>
      <c r="S256" s="32">
        <f>SUMIFS(Sheet1!$F$5:$F$28252,Sheet1!$I$5:$I$28252,$B256,Sheet1!$L$5:$L$28252,$A256,Sheet1!$D$5:$D$28252,"代金券",Sheet1!$E$5:$E$28252,"&lt;&gt;*调拨*")+SUMIFS(Sheet1!$F$5:$F$28252,Sheet1!$I$5:$I$28252,$B256,Sheet1!$L$5:$L$28252,$A256,Sheet1!$E$5:$E$28252,"*代金券*",Sheet1!$D$5:$D$28252,"&lt;&gt;代金券",Sheet1!$D$5:$D$28252,"&lt;&gt;内部转款",Sheet1!$D$5:$D$28252,"&lt;&gt;内部转账",Sheet1!$E$5:$E$28252,"&lt;&gt;*调拨*")</f>
        <v>0</v>
      </c>
      <c r="T256" s="32">
        <f>SUMIFS(Sheet1!$F$5:$F$28252,Sheet1!$I$5:$I$28252,$B256,Sheet1!$L$5:$L$28252,$A256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256,Sheet1!$L$5:$L$28252,$A256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256,Sheet1!$L$5:$L$28252,$A256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256,Sheet1!$L$5:$L$28252,$A256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6" s="32">
        <f>SUMIFS(Sheet1!$F$5:$F$28252,Sheet1!$I$5:$I$28252,$B256,Sheet1!$L$5:$L$28252,$A256,Sheet1!$E$5:$E$28252,"*调拨*")</f>
        <v>0</v>
      </c>
      <c r="V256" s="32">
        <f>SUMIFS(Sheet1!$F$5:$F$28252,Sheet1!$I$5:$I$28252,$B256,Sheet1!$L$5:$L$28252,$A256,Sheet1!$D$5:$D$28252,"储值",Sheet1!$E$5:$E$28252,"&lt;&gt;*调拨*")+SUMIFS(Sheet1!$F$5:$F$28252,Sheet1!$I$5:$I$28252,$B256,Sheet1!$L$5:$L$28252,$A256,Sheet1!$E$5:$E$28252,"*储值*",Sheet1!$D$5:$D$28252,"&lt;&gt;储值",Sheet1!$D$5:$D$28252,"&lt;&gt;内部转款",Sheet1!$D$5:$D$28252,"&lt;&gt;内部转账",Sheet1!$E$5:$E$28252,"&lt;&gt;*调拨*")</f>
        <v>0</v>
      </c>
      <c r="W256" s="32">
        <f>SUMIFS(Sheet1!$F$5:$F$28252,Sheet1!$I$5:$I$28252,$B256,Sheet1!$L$5:$L$28252,$A256,Sheet1!$D$5:$D$28252,"效期",Sheet1!$E$5:$E$28252,"&lt;&gt;*调拨*")+SUMIFS(Sheet1!$F$5:$F$28252,Sheet1!$I$5:$I$28252,$B256,Sheet1!$L$5:$L$28252,$A256,Sheet1!$E$5:$E$28252,"*效期*",Sheet1!$D$5:$D$28252,"&lt;&gt;效期",Sheet1!$D$5:$D$28252,"&lt;&gt;内部转款",Sheet1!$D$5:$D$28252,"&lt;&gt;内部转账",Sheet1!$E$5:$E$28252,"&lt;&gt;*调拨*")</f>
        <v>0</v>
      </c>
      <c r="X256" s="32">
        <f>SUMIFS(Sheet1!$F$5:$F$28252,Sheet1!$I$5:$I$28252,$B256,Sheet1!$L$5:$L$28252,$A256,Sheet1!$D$5:$D$28252,"内部转款",Sheet1!$E$5:$E$28252,"&lt;&gt;*调拨*")+SUMIFS(Sheet1!$F$5:$F$28252,Sheet1!$I$5:$I$28252,$B256,Sheet1!$L$5:$L$28252,$A256,Sheet1!$D$5:$D$28252,"内部转账",Sheet1!$E$5:$E$28252,"&lt;&gt;*调拨*")</f>
        <v>0</v>
      </c>
      <c r="Y256" s="32">
        <f t="shared" si="16"/>
        <v>0</v>
      </c>
      <c r="Z256" s="32">
        <f>SUMIFS(Sheet1!$F$5:$F$28252,Sheet1!$I$5:$I$28252,$B256,Sheet1!$L$5:$L$28252,$A256)</f>
        <v>50649.55</v>
      </c>
      <c r="AA256" s="32">
        <f>SUMIFS(Sheet1!$G$5:$G$28252,Sheet1!$I$5:$I$28252,$B256,Sheet1!$L$5:$L$28252,$A256,Sheet1!$D$5:$D$28252,"工资",Sheet1!$E$5:$E$28252,"&lt;&gt;*调拨*")+SUMIFS(Sheet1!$G$5:$G$28252,Sheet1!$I$5:$I$28252,$B256,Sheet1!$L$5:$L$28252,$A256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56" s="32">
        <f>SUMIFS(Sheet1!$G$5:$G$28252,Sheet1!$I$5:$I$28252,$B256,Sheet1!$L$5:$L$28252,$A256,Sheet1!$D$5:$D$28252,"水费",Sheet1!$E$5:$E$28252,"&lt;&gt;*调拨*")+SUMIFS(Sheet1!$G$5:$G$28252,Sheet1!$I$5:$I$28252,$B256,Sheet1!$L$5:$L$28252,$A256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6" s="32">
        <f>SUMIFS(Sheet1!$G$5:$G$28252,Sheet1!$I$5:$I$28252,$B256,Sheet1!$L$5:$L$28252,$A256,Sheet1!$D$5:$D$28252,"电费",Sheet1!$E$5:$E$28252,"&lt;&gt;*调拨*")+SUMIFS(Sheet1!$G$5:$G$28252,Sheet1!$I$5:$I$28252,$B256,Sheet1!$L$5:$L$28252,$A256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6" s="32">
        <f>SUMIFS(Sheet1!$G$5:$G$28252,Sheet1!$I$5:$I$28252,$B256,Sheet1!$L$5:$L$28252,$A256,Sheet1!$D$5:$D$28252,"宽带费",Sheet1!$E$5:$E$28252,"&lt;&gt;*调拨*")+SUMIFS(Sheet1!$G$5:$G$28252,Sheet1!$I$5:$I$28252,$B256,Sheet1!$L$5:$L$28252,$A256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6" s="32">
        <f>SUMIFS(Sheet1!$G$5:$G$28252,Sheet1!$I$5:$I$28252,$B256,Sheet1!$L$5:$L$28252,$A256,Sheet1!$D$5:$D$28252,"办公费",Sheet1!$E$5:$E$28252,"&lt;&gt;*调拨*")+SUMIFS(Sheet1!$G$5:$G$28252,Sheet1!$I$5:$I$28252,$B256,Sheet1!$L$5:$L$28252,$A256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6" s="32">
        <f>SUMIFS(Sheet1!$G$5:$G$28252,Sheet1!$I$5:$I$28252,$B256,Sheet1!$L$5:$L$28252,$A256,Sheet1!$D$5:$D$28252,"话费",Sheet1!$E$5:$E$28252,"&lt;&gt;*调拨*")+SUMIFS(Sheet1!$G$5:$G$28252,Sheet1!$I$5:$I$28252,$B256,Sheet1!$L$5:$L$28252,$A256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6" s="32">
        <f>SUMIFS(Sheet1!$G$5:$G$28252,Sheet1!$I$5:$I$28252,$B256,Sheet1!$L$5:$L$28252,$A256,Sheet1!$D$5:$D$28252,"房租",Sheet1!$E$5:$E$28252,"&lt;&gt;*调拨*")+SUMIFS(Sheet1!$G$5:$G$28252,Sheet1!$I$5:$I$28252,$B256,Sheet1!$L$5:$L$28252,$A256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56" s="32">
        <f>SUMIFS(Sheet1!$G$5:$G$28252,Sheet1!$I$5:$I$28252,$B256,Sheet1!$L$5:$L$28252,$A256,Sheet1!$E$5:$E$28252,"*调拨*")</f>
        <v>0</v>
      </c>
      <c r="AI256" s="32">
        <f>SUMIFS(Sheet1!$G$5:$G$28252,Sheet1!$I$5:$I$28252,$B256,Sheet1!$L$5:$L$28252,$A256,Sheet1!$D$5:$D$28252,"内部转款",Sheet1!$E$5:$E$28252,"&lt;&gt;*调拨*")+SUMIFS(Sheet1!$G$5:$G$28252,Sheet1!$I$5:$I$28252,$B256,Sheet1!$L$5:$L$28252,$A256,Sheet1!$D$5:$D$28252,"内部转账",Sheet1!$E$5:$E$28252,"&lt;&gt;*调拨*")</f>
        <v>0</v>
      </c>
      <c r="AJ256" s="32">
        <f t="shared" si="17"/>
        <v>6298.61</v>
      </c>
      <c r="AK256" s="32">
        <f>SUMIFS(Sheet1!$G$5:$G$28252,Sheet1!$I$5:$I$28252,$B256,Sheet1!$L$5:$L$28252,$A256)</f>
        <v>6298.61</v>
      </c>
      <c r="AL256" s="32">
        <f t="shared" si="18"/>
        <v>44350.94</v>
      </c>
    </row>
    <row r="257" ht="16.5" spans="1:38">
      <c r="A257" s="30">
        <v>202604</v>
      </c>
      <c r="B257" s="31" t="s">
        <v>43</v>
      </c>
      <c r="C257" s="32">
        <f>SUMIFS(Sheet1!$F$5:$F$28252,Sheet1!$I$5:$I$28252,$B257,Sheet1!$L$5:$L$28252,$A257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297485.33</v>
      </c>
      <c r="D257" s="32">
        <f>SUMIFS(Sheet1!$F$5:$F$28252,Sheet1!$I$5:$I$28252,$B257,Sheet1!$L$5:$L$28252,$A257,Sheet1!$D$5:$D$28252,"医保即时拨付",Sheet1!$E$5:$E$28252,"&lt;&gt;*调拨*")+SUMIFS(Sheet1!$F$5:$F$28252,Sheet1!$I$5:$I$28252,$B257,Sheet1!$L$5:$L$28252,$A257,Sheet1!$E$5:$E$28252,"*医保即时拨付*",Sheet1!$D$5:$D$28252,"&lt;&gt;医保即时拨付",Sheet1!$D$5:$D$28252,"&lt;&gt;内部转款",Sheet1!$D$5:$D$28252,"&lt;&gt;内部转账",Sheet1!$E$5:$E$28252,"&lt;&gt;*调拨*")</f>
        <v>22818.43</v>
      </c>
      <c r="E257" s="32">
        <f>SUMIFS(Sheet1!$F$5:$F$28252,Sheet1!$I$5:$I$28252,$B257,Sheet1!$L$5:$L$28252,$A257,Sheet1!$D$5:$D$28252,"医保",Sheet1!$E$5:$E$28252,"&lt;&gt;*调拨*",Sheet1!$E$5:$E$28252,"&lt;&gt;*医保即时拨付*")+SUMIFS(Sheet1!$F$5:$F$28252,Sheet1!$I$5:$I$28252,$B257,Sheet1!$L$5:$L$28252,$A257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27554.08</v>
      </c>
      <c r="F257" s="32">
        <f>SUMIFS(Sheet1!$F$5:$F$28252,Sheet1!$I$5:$I$28252,$B257,Sheet1!$L$5:$L$28252,$A257,Sheet1!$D$5:$D$28252,"聚合",Sheet1!$E$5:$E$28252,"&lt;&gt;*调拨*")+SUMIFS(Sheet1!$F$5:$F$28252,Sheet1!$I$5:$I$28252,$B257,Sheet1!$L$5:$L$28252,$A257,Sheet1!$E$5:$E$28252,"*聚合*",Sheet1!$D$5:$D$28252,"&lt;&gt;聚合",Sheet1!$D$5:$D$28252,"&lt;&gt;内部转款",Sheet1!$D$5:$D$28252,"&lt;&gt;内部转账",Sheet1!$E$5:$E$28252,"&lt;&gt;*调拨*")</f>
        <v>100353.75</v>
      </c>
      <c r="G257" s="32">
        <f>SUMIFS(Sheet1!$F$5:$F$28252,Sheet1!$I$5:$I$28252,$B257,Sheet1!$L$5:$L$28252,$A257,Sheet1!$D$5:$D$28252,"24小时微信",Sheet1!$E$5:$E$28252,"&lt;&gt;*调拨*")+SUMIFS(Sheet1!$F$5:$F$28252,Sheet1!$I$5:$I$28252,$B257,Sheet1!$L$5:$L$28252,$A257,Sheet1!$E$5:$E$28252,"*24小时微信*",Sheet1!$D$5:$D$28252,"&lt;&gt;24小时微信",Sheet1!$D$5:$D$28252,"&lt;&gt;内部转款",Sheet1!$D$5:$D$28252,"&lt;&gt;内部转账",Sheet1!$E$5:$E$28252,"&lt;&gt;*调拨*")</f>
        <v>0</v>
      </c>
      <c r="H257" s="32">
        <f>SUMIFS(Sheet1!$F$5:$F$28252,Sheet1!$I$5:$I$28252,$B257,Sheet1!$L$5:$L$28252,$A257,Sheet1!$D$5:$D$28252,"美团",Sheet1!$E$5:$E$28252,"&lt;&gt;*调拨*")+SUMIFS(Sheet1!$F$5:$F$28252,Sheet1!$I$5:$I$28252,$B257,Sheet1!$L$5:$L$28252,$A257,Sheet1!$E$5:$E$28252,"*美团*",Sheet1!$D$5:$D$28252,"&lt;&gt;美团",Sheet1!$D$5:$D$28252,"&lt;&gt;内部转款",Sheet1!$D$5:$D$28252,"&lt;&gt;内部转账",Sheet1!$E$5:$E$28252,"&lt;&gt;*调拨*")</f>
        <v>0</v>
      </c>
      <c r="I257" s="32">
        <f>SUMIFS(Sheet1!$F$5:$F$28252,Sheet1!$I$5:$I$28252,$B257,Sheet1!$L$5:$L$28252,$A257,Sheet1!$D$5:$D$28252,"饿了么",Sheet1!$E$5:$E$28252,"&lt;&gt;*调拨*")+SUMIFS(Sheet1!$F$5:$F$28252,Sheet1!$I$5:$I$28252,$B257,Sheet1!$L$5:$L$28252,$A257,Sheet1!$E$5:$E$28252,"*饿了么*",Sheet1!$D$5:$D$28252,"&lt;&gt;饿了么",Sheet1!$D$5:$D$28252,"&lt;&gt;内部转款",Sheet1!$D$5:$D$28252,"&lt;&gt;内部转账",Sheet1!$E$5:$E$28252,"&lt;&gt;*调拨*")</f>
        <v>0</v>
      </c>
      <c r="J257" s="32">
        <f>SUMIFS(Sheet1!$F$5:$F$28252,Sheet1!$I$5:$I$28252,$B257,Sheet1!$L$5:$L$28252,$A257,Sheet1!$D$5:$D$28252,"健E卡",Sheet1!$E$5:$E$28252,"&lt;&gt;*调拨*")+SUMIFS(Sheet1!$F$5:$F$28252,Sheet1!$I$5:$I$28252,$B257,Sheet1!$L$5:$L$28252,$A257,Sheet1!$E$5:$E$28252,"*健E卡*",Sheet1!$D$5:$D$28252,"&lt;&gt;健E卡",Sheet1!$D$5:$D$28252,"&lt;&gt;内部转款",Sheet1!$D$5:$D$28252,"&lt;&gt;内部转账",Sheet1!$E$5:$E$28252,"&lt;&gt;*调拨*")</f>
        <v>0</v>
      </c>
      <c r="K257" s="32">
        <f>SUMIFS(Sheet1!$F$5:$F$28252,Sheet1!$I$5:$I$28252,$B257,Sheet1!$L$5:$L$28252,$A257,Sheet1!$D$5:$D$28252,"抖音",Sheet1!$E$5:$E$28252,"&lt;&gt;*调拨*")+SUMIFS(Sheet1!$F$5:$F$28252,Sheet1!$I$5:$I$28252,$B257,Sheet1!$L$5:$L$28252,$A257,Sheet1!$E$5:$E$28252,"*抖音*",Sheet1!$D$5:$D$28252,"&lt;&gt;抖音",Sheet1!$D$5:$D$28252,"&lt;&gt;内部转款",Sheet1!$D$5:$D$28252,"&lt;&gt;内部转账",Sheet1!$E$5:$E$28252,"&lt;&gt;*调拨*")</f>
        <v>0</v>
      </c>
      <c r="L257" s="32">
        <f>SUMIFS(Sheet1!$F$5:$F$28252,Sheet1!$I$5:$I$28252,$B257,Sheet1!$L$5:$L$28252,$A257,Sheet1!$D$5:$D$28252,"医卡通",Sheet1!$E$5:$E$28252,"&lt;&gt;*调拨*")+SUMIFS(Sheet1!$F$5:$F$28252,Sheet1!$I$5:$I$28252,$B257,Sheet1!$L$5:$L$28252,$A257,Sheet1!$E$5:$E$28252,"*医卡通*",Sheet1!$D$5:$D$28252,"&lt;&gt;医卡通",Sheet1!$D$5:$D$28252,"&lt;&gt;内部转款",Sheet1!$D$5:$D$28252,"&lt;&gt;内部转账",Sheet1!$E$5:$E$28252,"&lt;&gt;*调拨*")</f>
        <v>0</v>
      </c>
      <c r="M257" s="32">
        <f>SUMIFS(Sheet1!$F$5:$F$28252,Sheet1!$I$5:$I$28252,$B257,Sheet1!$L$5:$L$28252,$A257,Sheet1!$D$5:$D$28252,"企健网",Sheet1!$E$5:$E$28252,"&lt;&gt;*调拨*")+SUMIFS(Sheet1!$F$5:$F$28252,Sheet1!$I$5:$I$28252,$B257,Sheet1!$L$5:$L$28252,$A257,Sheet1!$E$5:$E$28252,"*企健网*",Sheet1!$D$5:$D$28252,"&lt;&gt;企健网",Sheet1!$D$5:$D$28252,"&lt;&gt;内部转款",Sheet1!$D$5:$D$28252,"&lt;&gt;内部转账",Sheet1!$E$5:$E$28252,"&lt;&gt;*调拨*")</f>
        <v>0</v>
      </c>
      <c r="N257" s="32">
        <f>SUMIFS(Sheet1!$F$5:$F$28252,Sheet1!$I$5:$I$28252,$B257,Sheet1!$L$5:$L$28252,$A257,Sheet1!$D$5:$D$28252,"银联",Sheet1!$E$5:$E$28252,"&lt;&gt;*调拨*")+SUMIFS(Sheet1!$F$5:$F$28252,Sheet1!$I$5:$I$28252,$B257,Sheet1!$L$5:$L$28252,$A257,Sheet1!$E$5:$E$28252,"*银联*",Sheet1!$D$5:$D$28252,"&lt;&gt;银联",Sheet1!$D$5:$D$28252,"&lt;&gt;内部转款",Sheet1!$D$5:$D$28252,"&lt;&gt;内部转账",Sheet1!$E$5:$E$28252,"&lt;&gt;*调拨*")</f>
        <v>1741.73</v>
      </c>
      <c r="O257" s="32">
        <f>SUMIFS(Sheet1!$F$5:$F$28252,Sheet1!$I$5:$I$28252,$B257,Sheet1!$L$5:$L$28252,$A257,Sheet1!$D$5:$D$28252,"京东",Sheet1!$E$5:$E$28252,"&lt;&gt;*调拨*")+SUMIFS(Sheet1!$F$5:$F$28252,Sheet1!$I$5:$I$28252,$B257,Sheet1!$L$5:$L$28252,$A257,Sheet1!$E$5:$E$28252,"*京东*",Sheet1!$D$5:$D$28252,"&lt;&gt;京东",Sheet1!$D$5:$D$28252,"&lt;&gt;内部转款",Sheet1!$D$5:$D$28252,"&lt;&gt;内部转账",Sheet1!$E$5:$E$28252,"&lt;&gt;*调拨*")</f>
        <v>0</v>
      </c>
      <c r="P257" s="32">
        <f>SUMIFS(Sheet1!$F$5:$F$28252,Sheet1!$I$5:$I$28252,$B257,Sheet1!$L$5:$L$28252,$A257,Sheet1!$D$5:$D$28252,"药机微信",Sheet1!$E$5:$E$28252,"&lt;&gt;*调拨*")+SUMIFS(Sheet1!$F$5:$F$28252,Sheet1!$I$5:$I$28252,$B257,Sheet1!$L$5:$L$28252,$A257,Sheet1!$E$5:$E$28252,"*药机微信*",Sheet1!$D$5:$D$28252,"&lt;&gt;药机微信",Sheet1!$D$5:$D$28252,"&lt;&gt;内部转款",Sheet1!$D$5:$D$28252,"&lt;&gt;内部转账",Sheet1!$E$5:$E$28252,"&lt;&gt;*调拨*")</f>
        <v>0</v>
      </c>
      <c r="Q257" s="32">
        <f>SUMIFS(Sheet1!$F$5:$F$28252,Sheet1!$I$5:$I$28252,$B257,Sheet1!$L$5:$L$28252,$A257,Sheet1!$D$5:$D$28252,"亲情卡",Sheet1!$E$5:$E$28252,"&lt;&gt;*调拨*")+SUMIFS(Sheet1!$F$5:$F$28252,Sheet1!$I$5:$I$28252,$B257,Sheet1!$L$5:$L$28252,$A257,Sheet1!$E$5:$E$28252,"*亲情卡*",Sheet1!$D$5:$D$28252,"&lt;&gt;亲情卡",Sheet1!$D$5:$D$28252,"&lt;&gt;内部转款",Sheet1!$D$5:$D$28252,"&lt;&gt;内部转账",Sheet1!$E$5:$E$28252,"&lt;&gt;*调拨*")</f>
        <v>0</v>
      </c>
      <c r="R257" s="32">
        <f>SUMIFS(Sheet1!$F$5:$F$28252,Sheet1!$I$5:$I$28252,$B257,Sheet1!$L$5:$L$28252,$A257,Sheet1!$D$5:$D$28252,"优惠券",Sheet1!$E$5:$E$28252,"&lt;&gt;*调拨*")+SUMIFS(Sheet1!$F$5:$F$28252,Sheet1!$I$5:$I$28252,$B257,Sheet1!$L$5:$L$28252,$A257,Sheet1!$E$5:$E$28252,"*优惠券*",Sheet1!$D$5:$D$28252,"&lt;&gt;优惠券",Sheet1!$D$5:$D$28252,"&lt;&gt;内部转款",Sheet1!$D$5:$D$28252,"&lt;&gt;内部转账",Sheet1!$E$5:$E$28252,"&lt;&gt;*调拨*")</f>
        <v>0</v>
      </c>
      <c r="S257" s="32">
        <f>SUMIFS(Sheet1!$F$5:$F$28252,Sheet1!$I$5:$I$28252,$B257,Sheet1!$L$5:$L$28252,$A257,Sheet1!$D$5:$D$28252,"代金券",Sheet1!$E$5:$E$28252,"&lt;&gt;*调拨*")+SUMIFS(Sheet1!$F$5:$F$28252,Sheet1!$I$5:$I$28252,$B257,Sheet1!$L$5:$L$28252,$A257,Sheet1!$E$5:$E$28252,"*代金券*",Sheet1!$D$5:$D$28252,"&lt;&gt;代金券",Sheet1!$D$5:$D$28252,"&lt;&gt;内部转款",Sheet1!$D$5:$D$28252,"&lt;&gt;内部转账",Sheet1!$E$5:$E$28252,"&lt;&gt;*调拨*")</f>
        <v>0</v>
      </c>
      <c r="T257" s="32">
        <f>SUMIFS(Sheet1!$F$5:$F$28252,Sheet1!$I$5:$I$28252,$B257,Sheet1!$L$5:$L$28252,$A257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257,Sheet1!$L$5:$L$28252,$A257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257,Sheet1!$L$5:$L$28252,$A257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257,Sheet1!$L$5:$L$28252,$A257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7" s="32">
        <f>SUMIFS(Sheet1!$F$5:$F$28252,Sheet1!$I$5:$I$28252,$B257,Sheet1!$L$5:$L$28252,$A257,Sheet1!$E$5:$E$28252,"*调拨*")</f>
        <v>0</v>
      </c>
      <c r="V257" s="32">
        <f>SUMIFS(Sheet1!$F$5:$F$28252,Sheet1!$I$5:$I$28252,$B257,Sheet1!$L$5:$L$28252,$A257,Sheet1!$D$5:$D$28252,"储值",Sheet1!$E$5:$E$28252,"&lt;&gt;*调拨*")+SUMIFS(Sheet1!$F$5:$F$28252,Sheet1!$I$5:$I$28252,$B257,Sheet1!$L$5:$L$28252,$A257,Sheet1!$E$5:$E$28252,"*储值*",Sheet1!$D$5:$D$28252,"&lt;&gt;储值",Sheet1!$D$5:$D$28252,"&lt;&gt;内部转款",Sheet1!$D$5:$D$28252,"&lt;&gt;内部转账",Sheet1!$E$5:$E$28252,"&lt;&gt;*调拨*")</f>
        <v>0</v>
      </c>
      <c r="W257" s="32">
        <f>SUMIFS(Sheet1!$F$5:$F$28252,Sheet1!$I$5:$I$28252,$B257,Sheet1!$L$5:$L$28252,$A257,Sheet1!$D$5:$D$28252,"效期",Sheet1!$E$5:$E$28252,"&lt;&gt;*调拨*")+SUMIFS(Sheet1!$F$5:$F$28252,Sheet1!$I$5:$I$28252,$B257,Sheet1!$L$5:$L$28252,$A257,Sheet1!$E$5:$E$28252,"*效期*",Sheet1!$D$5:$D$28252,"&lt;&gt;效期",Sheet1!$D$5:$D$28252,"&lt;&gt;内部转款",Sheet1!$D$5:$D$28252,"&lt;&gt;内部转账",Sheet1!$E$5:$E$28252,"&lt;&gt;*调拨*")</f>
        <v>0</v>
      </c>
      <c r="X257" s="32">
        <f>SUMIFS(Sheet1!$F$5:$F$28252,Sheet1!$I$5:$I$28252,$B257,Sheet1!$L$5:$L$28252,$A257,Sheet1!$D$5:$D$28252,"内部转款",Sheet1!$E$5:$E$28252,"&lt;&gt;*调拨*")+SUMIFS(Sheet1!$F$5:$F$28252,Sheet1!$I$5:$I$28252,$B257,Sheet1!$L$5:$L$28252,$A257,Sheet1!$D$5:$D$28252,"内部转账",Sheet1!$E$5:$E$28252,"&lt;&gt;*调拨*")</f>
        <v>0</v>
      </c>
      <c r="Y257" s="32">
        <f t="shared" si="16"/>
        <v>0</v>
      </c>
      <c r="Z257" s="32">
        <f>SUMIFS(Sheet1!$F$5:$F$28252,Sheet1!$I$5:$I$28252,$B257,Sheet1!$L$5:$L$28252,$A257)</f>
        <v>449953.32</v>
      </c>
      <c r="AA257" s="32">
        <f>SUMIFS(Sheet1!$G$5:$G$28252,Sheet1!$I$5:$I$28252,$B257,Sheet1!$L$5:$L$28252,$A257,Sheet1!$D$5:$D$28252,"工资",Sheet1!$E$5:$E$28252,"&lt;&gt;*调拨*")+SUMIFS(Sheet1!$G$5:$G$28252,Sheet1!$I$5:$I$28252,$B257,Sheet1!$L$5:$L$28252,$A257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57" s="32">
        <f>SUMIFS(Sheet1!$G$5:$G$28252,Sheet1!$I$5:$I$28252,$B257,Sheet1!$L$5:$L$28252,$A257,Sheet1!$D$5:$D$28252,"水费",Sheet1!$E$5:$E$28252,"&lt;&gt;*调拨*")+SUMIFS(Sheet1!$G$5:$G$28252,Sheet1!$I$5:$I$28252,$B257,Sheet1!$L$5:$L$28252,$A257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7" s="32">
        <f>SUMIFS(Sheet1!$G$5:$G$28252,Sheet1!$I$5:$I$28252,$B257,Sheet1!$L$5:$L$28252,$A257,Sheet1!$D$5:$D$28252,"电费",Sheet1!$E$5:$E$28252,"&lt;&gt;*调拨*")+SUMIFS(Sheet1!$G$5:$G$28252,Sheet1!$I$5:$I$28252,$B257,Sheet1!$L$5:$L$28252,$A257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7" s="32">
        <f>SUMIFS(Sheet1!$G$5:$G$28252,Sheet1!$I$5:$I$28252,$B257,Sheet1!$L$5:$L$28252,$A257,Sheet1!$D$5:$D$28252,"宽带费",Sheet1!$E$5:$E$28252,"&lt;&gt;*调拨*")+SUMIFS(Sheet1!$G$5:$G$28252,Sheet1!$I$5:$I$28252,$B257,Sheet1!$L$5:$L$28252,$A257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7" s="32">
        <f>SUMIFS(Sheet1!$G$5:$G$28252,Sheet1!$I$5:$I$28252,$B257,Sheet1!$L$5:$L$28252,$A257,Sheet1!$D$5:$D$28252,"办公费",Sheet1!$E$5:$E$28252,"&lt;&gt;*调拨*")+SUMIFS(Sheet1!$G$5:$G$28252,Sheet1!$I$5:$I$28252,$B257,Sheet1!$L$5:$L$28252,$A257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7" s="32">
        <f>SUMIFS(Sheet1!$G$5:$G$28252,Sheet1!$I$5:$I$28252,$B257,Sheet1!$L$5:$L$28252,$A257,Sheet1!$D$5:$D$28252,"话费",Sheet1!$E$5:$E$28252,"&lt;&gt;*调拨*")+SUMIFS(Sheet1!$G$5:$G$28252,Sheet1!$I$5:$I$28252,$B257,Sheet1!$L$5:$L$28252,$A257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7" s="32">
        <f>SUMIFS(Sheet1!$G$5:$G$28252,Sheet1!$I$5:$I$28252,$B257,Sheet1!$L$5:$L$28252,$A257,Sheet1!$D$5:$D$28252,"房租",Sheet1!$E$5:$E$28252,"&lt;&gt;*调拨*")+SUMIFS(Sheet1!$G$5:$G$28252,Sheet1!$I$5:$I$28252,$B257,Sheet1!$L$5:$L$28252,$A257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57" s="32">
        <f>SUMIFS(Sheet1!$G$5:$G$28252,Sheet1!$I$5:$I$28252,$B257,Sheet1!$L$5:$L$28252,$A257,Sheet1!$E$5:$E$28252,"*调拨*")</f>
        <v>0</v>
      </c>
      <c r="AI257" s="32">
        <f>SUMIFS(Sheet1!$G$5:$G$28252,Sheet1!$I$5:$I$28252,$B257,Sheet1!$L$5:$L$28252,$A257,Sheet1!$D$5:$D$28252,"内部转款",Sheet1!$E$5:$E$28252,"&lt;&gt;*调拨*")+SUMIFS(Sheet1!$G$5:$G$28252,Sheet1!$I$5:$I$28252,$B257,Sheet1!$L$5:$L$28252,$A257,Sheet1!$D$5:$D$28252,"内部转账",Sheet1!$E$5:$E$28252,"&lt;&gt;*调拨*")</f>
        <v>0</v>
      </c>
      <c r="AJ257" s="32">
        <f t="shared" si="17"/>
        <v>27470.41</v>
      </c>
      <c r="AK257" s="32">
        <f>SUMIFS(Sheet1!$G$5:$G$28252,Sheet1!$I$5:$I$28252,$B257,Sheet1!$L$5:$L$28252,$A257)</f>
        <v>27470.41</v>
      </c>
      <c r="AL257" s="32">
        <f t="shared" si="18"/>
        <v>422482.91</v>
      </c>
    </row>
    <row r="258" ht="16.5" spans="1:38">
      <c r="A258" s="30">
        <v>202604</v>
      </c>
      <c r="B258" s="31" t="s">
        <v>221</v>
      </c>
      <c r="C258" s="32">
        <f>SUMIFS(Sheet1!$F$5:$F$28252,Sheet1!$I$5:$I$28252,$B258,Sheet1!$L$5:$L$28252,$A258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11412.4</v>
      </c>
      <c r="D258" s="32">
        <f>SUMIFS(Sheet1!$F$5:$F$28252,Sheet1!$I$5:$I$28252,$B258,Sheet1!$L$5:$L$28252,$A258,Sheet1!$D$5:$D$28252,"医保即时拨付",Sheet1!$E$5:$E$28252,"&lt;&gt;*调拨*")+SUMIFS(Sheet1!$F$5:$F$28252,Sheet1!$I$5:$I$28252,$B258,Sheet1!$L$5:$L$28252,$A258,Sheet1!$E$5:$E$28252,"*医保即时拨付*",Sheet1!$D$5:$D$28252,"&lt;&gt;医保即时拨付",Sheet1!$D$5:$D$28252,"&lt;&gt;内部转款",Sheet1!$D$5:$D$28252,"&lt;&gt;内部转账",Sheet1!$E$5:$E$28252,"&lt;&gt;*调拨*")</f>
        <v>1527.91</v>
      </c>
      <c r="E258" s="32">
        <f>SUMIFS(Sheet1!$F$5:$F$28252,Sheet1!$I$5:$I$28252,$B258,Sheet1!$L$5:$L$28252,$A258,Sheet1!$D$5:$D$28252,"医保",Sheet1!$E$5:$E$28252,"&lt;&gt;*调拨*",Sheet1!$E$5:$E$28252,"&lt;&gt;*医保即时拨付*")+SUMIFS(Sheet1!$F$5:$F$28252,Sheet1!$I$5:$I$28252,$B258,Sheet1!$L$5:$L$28252,$A258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2158.48</v>
      </c>
      <c r="F258" s="32">
        <f>SUMIFS(Sheet1!$F$5:$F$28252,Sheet1!$I$5:$I$28252,$B258,Sheet1!$L$5:$L$28252,$A258,Sheet1!$D$5:$D$28252,"聚合",Sheet1!$E$5:$E$28252,"&lt;&gt;*调拨*")+SUMIFS(Sheet1!$F$5:$F$28252,Sheet1!$I$5:$I$28252,$B258,Sheet1!$L$5:$L$28252,$A258,Sheet1!$E$5:$E$28252,"*聚合*",Sheet1!$D$5:$D$28252,"&lt;&gt;聚合",Sheet1!$D$5:$D$28252,"&lt;&gt;内部转款",Sheet1!$D$5:$D$28252,"&lt;&gt;内部转账",Sheet1!$E$5:$E$28252,"&lt;&gt;*调拨*")</f>
        <v>23645.17</v>
      </c>
      <c r="G258" s="32">
        <f>SUMIFS(Sheet1!$F$5:$F$28252,Sheet1!$I$5:$I$28252,$B258,Sheet1!$L$5:$L$28252,$A258,Sheet1!$D$5:$D$28252,"24小时微信",Sheet1!$E$5:$E$28252,"&lt;&gt;*调拨*")+SUMIFS(Sheet1!$F$5:$F$28252,Sheet1!$I$5:$I$28252,$B258,Sheet1!$L$5:$L$28252,$A258,Sheet1!$E$5:$E$28252,"*24小时微信*",Sheet1!$D$5:$D$28252,"&lt;&gt;24小时微信",Sheet1!$D$5:$D$28252,"&lt;&gt;内部转款",Sheet1!$D$5:$D$28252,"&lt;&gt;内部转账",Sheet1!$E$5:$E$28252,"&lt;&gt;*调拨*")</f>
        <v>0</v>
      </c>
      <c r="H258" s="32">
        <f>SUMIFS(Sheet1!$F$5:$F$28252,Sheet1!$I$5:$I$28252,$B258,Sheet1!$L$5:$L$28252,$A258,Sheet1!$D$5:$D$28252,"美团",Sheet1!$E$5:$E$28252,"&lt;&gt;*调拨*")+SUMIFS(Sheet1!$F$5:$F$28252,Sheet1!$I$5:$I$28252,$B258,Sheet1!$L$5:$L$28252,$A258,Sheet1!$E$5:$E$28252,"*美团*",Sheet1!$D$5:$D$28252,"&lt;&gt;美团",Sheet1!$D$5:$D$28252,"&lt;&gt;内部转款",Sheet1!$D$5:$D$28252,"&lt;&gt;内部转账",Sheet1!$E$5:$E$28252,"&lt;&gt;*调拨*")</f>
        <v>0</v>
      </c>
      <c r="I258" s="32">
        <f>SUMIFS(Sheet1!$F$5:$F$28252,Sheet1!$I$5:$I$28252,$B258,Sheet1!$L$5:$L$28252,$A258,Sheet1!$D$5:$D$28252,"饿了么",Sheet1!$E$5:$E$28252,"&lt;&gt;*调拨*")+SUMIFS(Sheet1!$F$5:$F$28252,Sheet1!$I$5:$I$28252,$B258,Sheet1!$L$5:$L$28252,$A258,Sheet1!$E$5:$E$28252,"*饿了么*",Sheet1!$D$5:$D$28252,"&lt;&gt;饿了么",Sheet1!$D$5:$D$28252,"&lt;&gt;内部转款",Sheet1!$D$5:$D$28252,"&lt;&gt;内部转账",Sheet1!$E$5:$E$28252,"&lt;&gt;*调拨*")</f>
        <v>0</v>
      </c>
      <c r="J258" s="32">
        <f>SUMIFS(Sheet1!$F$5:$F$28252,Sheet1!$I$5:$I$28252,$B258,Sheet1!$L$5:$L$28252,$A258,Sheet1!$D$5:$D$28252,"健E卡",Sheet1!$E$5:$E$28252,"&lt;&gt;*调拨*")+SUMIFS(Sheet1!$F$5:$F$28252,Sheet1!$I$5:$I$28252,$B258,Sheet1!$L$5:$L$28252,$A258,Sheet1!$E$5:$E$28252,"*健E卡*",Sheet1!$D$5:$D$28252,"&lt;&gt;健E卡",Sheet1!$D$5:$D$28252,"&lt;&gt;内部转款",Sheet1!$D$5:$D$28252,"&lt;&gt;内部转账",Sheet1!$E$5:$E$28252,"&lt;&gt;*调拨*")</f>
        <v>0</v>
      </c>
      <c r="K258" s="32">
        <f>SUMIFS(Sheet1!$F$5:$F$28252,Sheet1!$I$5:$I$28252,$B258,Sheet1!$L$5:$L$28252,$A258,Sheet1!$D$5:$D$28252,"抖音",Sheet1!$E$5:$E$28252,"&lt;&gt;*调拨*")+SUMIFS(Sheet1!$F$5:$F$28252,Sheet1!$I$5:$I$28252,$B258,Sheet1!$L$5:$L$28252,$A258,Sheet1!$E$5:$E$28252,"*抖音*",Sheet1!$D$5:$D$28252,"&lt;&gt;抖音",Sheet1!$D$5:$D$28252,"&lt;&gt;内部转款",Sheet1!$D$5:$D$28252,"&lt;&gt;内部转账",Sheet1!$E$5:$E$28252,"&lt;&gt;*调拨*")</f>
        <v>0</v>
      </c>
      <c r="L258" s="32">
        <f>SUMIFS(Sheet1!$F$5:$F$28252,Sheet1!$I$5:$I$28252,$B258,Sheet1!$L$5:$L$28252,$A258,Sheet1!$D$5:$D$28252,"医卡通",Sheet1!$E$5:$E$28252,"&lt;&gt;*调拨*")+SUMIFS(Sheet1!$F$5:$F$28252,Sheet1!$I$5:$I$28252,$B258,Sheet1!$L$5:$L$28252,$A258,Sheet1!$E$5:$E$28252,"*医卡通*",Sheet1!$D$5:$D$28252,"&lt;&gt;医卡通",Sheet1!$D$5:$D$28252,"&lt;&gt;内部转款",Sheet1!$D$5:$D$28252,"&lt;&gt;内部转账",Sheet1!$E$5:$E$28252,"&lt;&gt;*调拨*")</f>
        <v>0</v>
      </c>
      <c r="M258" s="32">
        <f>SUMIFS(Sheet1!$F$5:$F$28252,Sheet1!$I$5:$I$28252,$B258,Sheet1!$L$5:$L$28252,$A258,Sheet1!$D$5:$D$28252,"企健网",Sheet1!$E$5:$E$28252,"&lt;&gt;*调拨*")+SUMIFS(Sheet1!$F$5:$F$28252,Sheet1!$I$5:$I$28252,$B258,Sheet1!$L$5:$L$28252,$A258,Sheet1!$E$5:$E$28252,"*企健网*",Sheet1!$D$5:$D$28252,"&lt;&gt;企健网",Sheet1!$D$5:$D$28252,"&lt;&gt;内部转款",Sheet1!$D$5:$D$28252,"&lt;&gt;内部转账",Sheet1!$E$5:$E$28252,"&lt;&gt;*调拨*")</f>
        <v>0</v>
      </c>
      <c r="N258" s="32">
        <f>SUMIFS(Sheet1!$F$5:$F$28252,Sheet1!$I$5:$I$28252,$B258,Sheet1!$L$5:$L$28252,$A258,Sheet1!$D$5:$D$28252,"银联",Sheet1!$E$5:$E$28252,"&lt;&gt;*调拨*")+SUMIFS(Sheet1!$F$5:$F$28252,Sheet1!$I$5:$I$28252,$B258,Sheet1!$L$5:$L$28252,$A258,Sheet1!$E$5:$E$28252,"*银联*",Sheet1!$D$5:$D$28252,"&lt;&gt;银联",Sheet1!$D$5:$D$28252,"&lt;&gt;内部转款",Sheet1!$D$5:$D$28252,"&lt;&gt;内部转账",Sheet1!$E$5:$E$28252,"&lt;&gt;*调拨*")</f>
        <v>0</v>
      </c>
      <c r="O258" s="32">
        <f>SUMIFS(Sheet1!$F$5:$F$28252,Sheet1!$I$5:$I$28252,$B258,Sheet1!$L$5:$L$28252,$A258,Sheet1!$D$5:$D$28252,"京东",Sheet1!$E$5:$E$28252,"&lt;&gt;*调拨*")+SUMIFS(Sheet1!$F$5:$F$28252,Sheet1!$I$5:$I$28252,$B258,Sheet1!$L$5:$L$28252,$A258,Sheet1!$E$5:$E$28252,"*京东*",Sheet1!$D$5:$D$28252,"&lt;&gt;京东",Sheet1!$D$5:$D$28252,"&lt;&gt;内部转款",Sheet1!$D$5:$D$28252,"&lt;&gt;内部转账",Sheet1!$E$5:$E$28252,"&lt;&gt;*调拨*")</f>
        <v>0</v>
      </c>
      <c r="P258" s="32">
        <f>SUMIFS(Sheet1!$F$5:$F$28252,Sheet1!$I$5:$I$28252,$B258,Sheet1!$L$5:$L$28252,$A258,Sheet1!$D$5:$D$28252,"药机微信",Sheet1!$E$5:$E$28252,"&lt;&gt;*调拨*")+SUMIFS(Sheet1!$F$5:$F$28252,Sheet1!$I$5:$I$28252,$B258,Sheet1!$L$5:$L$28252,$A258,Sheet1!$E$5:$E$28252,"*药机微信*",Sheet1!$D$5:$D$28252,"&lt;&gt;药机微信",Sheet1!$D$5:$D$28252,"&lt;&gt;内部转款",Sheet1!$D$5:$D$28252,"&lt;&gt;内部转账",Sheet1!$E$5:$E$28252,"&lt;&gt;*调拨*")</f>
        <v>0</v>
      </c>
      <c r="Q258" s="32">
        <f>SUMIFS(Sheet1!$F$5:$F$28252,Sheet1!$I$5:$I$28252,$B258,Sheet1!$L$5:$L$28252,$A258,Sheet1!$D$5:$D$28252,"亲情卡",Sheet1!$E$5:$E$28252,"&lt;&gt;*调拨*")+SUMIFS(Sheet1!$F$5:$F$28252,Sheet1!$I$5:$I$28252,$B258,Sheet1!$L$5:$L$28252,$A258,Sheet1!$E$5:$E$28252,"*亲情卡*",Sheet1!$D$5:$D$28252,"&lt;&gt;亲情卡",Sheet1!$D$5:$D$28252,"&lt;&gt;内部转款",Sheet1!$D$5:$D$28252,"&lt;&gt;内部转账",Sheet1!$E$5:$E$28252,"&lt;&gt;*调拨*")</f>
        <v>0</v>
      </c>
      <c r="R258" s="32">
        <f>SUMIFS(Sheet1!$F$5:$F$28252,Sheet1!$I$5:$I$28252,$B258,Sheet1!$L$5:$L$28252,$A258,Sheet1!$D$5:$D$28252,"优惠券",Sheet1!$E$5:$E$28252,"&lt;&gt;*调拨*")+SUMIFS(Sheet1!$F$5:$F$28252,Sheet1!$I$5:$I$28252,$B258,Sheet1!$L$5:$L$28252,$A258,Sheet1!$E$5:$E$28252,"*优惠券*",Sheet1!$D$5:$D$28252,"&lt;&gt;优惠券",Sheet1!$D$5:$D$28252,"&lt;&gt;内部转款",Sheet1!$D$5:$D$28252,"&lt;&gt;内部转账",Sheet1!$E$5:$E$28252,"&lt;&gt;*调拨*")</f>
        <v>0</v>
      </c>
      <c r="S258" s="32">
        <f>SUMIFS(Sheet1!$F$5:$F$28252,Sheet1!$I$5:$I$28252,$B258,Sheet1!$L$5:$L$28252,$A258,Sheet1!$D$5:$D$28252,"代金券",Sheet1!$E$5:$E$28252,"&lt;&gt;*调拨*")+SUMIFS(Sheet1!$F$5:$F$28252,Sheet1!$I$5:$I$28252,$B258,Sheet1!$L$5:$L$28252,$A258,Sheet1!$E$5:$E$28252,"*代金券*",Sheet1!$D$5:$D$28252,"&lt;&gt;代金券",Sheet1!$D$5:$D$28252,"&lt;&gt;内部转款",Sheet1!$D$5:$D$28252,"&lt;&gt;内部转账",Sheet1!$E$5:$E$28252,"&lt;&gt;*调拨*")</f>
        <v>0</v>
      </c>
      <c r="T258" s="32">
        <f>SUMIFS(Sheet1!$F$5:$F$28252,Sheet1!$I$5:$I$28252,$B258,Sheet1!$L$5:$L$28252,$A258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258,Sheet1!$L$5:$L$28252,$A258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258,Sheet1!$L$5:$L$28252,$A258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258,Sheet1!$L$5:$L$28252,$A258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8" s="32">
        <f>SUMIFS(Sheet1!$F$5:$F$28252,Sheet1!$I$5:$I$28252,$B258,Sheet1!$L$5:$L$28252,$A258,Sheet1!$E$5:$E$28252,"*调拨*")</f>
        <v>0</v>
      </c>
      <c r="V258" s="32">
        <f>SUMIFS(Sheet1!$F$5:$F$28252,Sheet1!$I$5:$I$28252,$B258,Sheet1!$L$5:$L$28252,$A258,Sheet1!$D$5:$D$28252,"储值",Sheet1!$E$5:$E$28252,"&lt;&gt;*调拨*")+SUMIFS(Sheet1!$F$5:$F$28252,Sheet1!$I$5:$I$28252,$B258,Sheet1!$L$5:$L$28252,$A258,Sheet1!$E$5:$E$28252,"*储值*",Sheet1!$D$5:$D$28252,"&lt;&gt;储值",Sheet1!$D$5:$D$28252,"&lt;&gt;内部转款",Sheet1!$D$5:$D$28252,"&lt;&gt;内部转账",Sheet1!$E$5:$E$28252,"&lt;&gt;*调拨*")</f>
        <v>0</v>
      </c>
      <c r="W258" s="32">
        <f>SUMIFS(Sheet1!$F$5:$F$28252,Sheet1!$I$5:$I$28252,$B258,Sheet1!$L$5:$L$28252,$A258,Sheet1!$D$5:$D$28252,"效期",Sheet1!$E$5:$E$28252,"&lt;&gt;*调拨*")+SUMIFS(Sheet1!$F$5:$F$28252,Sheet1!$I$5:$I$28252,$B258,Sheet1!$L$5:$L$28252,$A258,Sheet1!$E$5:$E$28252,"*效期*",Sheet1!$D$5:$D$28252,"&lt;&gt;效期",Sheet1!$D$5:$D$28252,"&lt;&gt;内部转款",Sheet1!$D$5:$D$28252,"&lt;&gt;内部转账",Sheet1!$E$5:$E$28252,"&lt;&gt;*调拨*")</f>
        <v>0</v>
      </c>
      <c r="X258" s="32">
        <f>SUMIFS(Sheet1!$F$5:$F$28252,Sheet1!$I$5:$I$28252,$B258,Sheet1!$L$5:$L$28252,$A258,Sheet1!$D$5:$D$28252,"内部转款",Sheet1!$E$5:$E$28252,"&lt;&gt;*调拨*")+SUMIFS(Sheet1!$F$5:$F$28252,Sheet1!$I$5:$I$28252,$B258,Sheet1!$L$5:$L$28252,$A258,Sheet1!$D$5:$D$28252,"内部转账",Sheet1!$E$5:$E$28252,"&lt;&gt;*调拨*")</f>
        <v>0</v>
      </c>
      <c r="Y258" s="32">
        <f t="shared" si="16"/>
        <v>0</v>
      </c>
      <c r="Z258" s="32">
        <f>SUMIFS(Sheet1!$F$5:$F$28252,Sheet1!$I$5:$I$28252,$B258,Sheet1!$L$5:$L$28252,$A258)</f>
        <v>38743.96</v>
      </c>
      <c r="AA258" s="32">
        <f>SUMIFS(Sheet1!$G$5:$G$28252,Sheet1!$I$5:$I$28252,$B258,Sheet1!$L$5:$L$28252,$A258,Sheet1!$D$5:$D$28252,"工资",Sheet1!$E$5:$E$28252,"&lt;&gt;*调拨*")+SUMIFS(Sheet1!$G$5:$G$28252,Sheet1!$I$5:$I$28252,$B258,Sheet1!$L$5:$L$28252,$A258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58" s="32">
        <f>SUMIFS(Sheet1!$G$5:$G$28252,Sheet1!$I$5:$I$28252,$B258,Sheet1!$L$5:$L$28252,$A258,Sheet1!$D$5:$D$28252,"水费",Sheet1!$E$5:$E$28252,"&lt;&gt;*调拨*")+SUMIFS(Sheet1!$G$5:$G$28252,Sheet1!$I$5:$I$28252,$B258,Sheet1!$L$5:$L$28252,$A258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8" s="32">
        <f>SUMIFS(Sheet1!$G$5:$G$28252,Sheet1!$I$5:$I$28252,$B258,Sheet1!$L$5:$L$28252,$A258,Sheet1!$D$5:$D$28252,"电费",Sheet1!$E$5:$E$28252,"&lt;&gt;*调拨*")+SUMIFS(Sheet1!$G$5:$G$28252,Sheet1!$I$5:$I$28252,$B258,Sheet1!$L$5:$L$28252,$A258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8" s="32">
        <f>SUMIFS(Sheet1!$G$5:$G$28252,Sheet1!$I$5:$I$28252,$B258,Sheet1!$L$5:$L$28252,$A258,Sheet1!$D$5:$D$28252,"宽带费",Sheet1!$E$5:$E$28252,"&lt;&gt;*调拨*")+SUMIFS(Sheet1!$G$5:$G$28252,Sheet1!$I$5:$I$28252,$B258,Sheet1!$L$5:$L$28252,$A258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8" s="32">
        <f>SUMIFS(Sheet1!$G$5:$G$28252,Sheet1!$I$5:$I$28252,$B258,Sheet1!$L$5:$L$28252,$A258,Sheet1!$D$5:$D$28252,"办公费",Sheet1!$E$5:$E$28252,"&lt;&gt;*调拨*")+SUMIFS(Sheet1!$G$5:$G$28252,Sheet1!$I$5:$I$28252,$B258,Sheet1!$L$5:$L$28252,$A258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8" s="32">
        <f>SUMIFS(Sheet1!$G$5:$G$28252,Sheet1!$I$5:$I$28252,$B258,Sheet1!$L$5:$L$28252,$A258,Sheet1!$D$5:$D$28252,"话费",Sheet1!$E$5:$E$28252,"&lt;&gt;*调拨*")+SUMIFS(Sheet1!$G$5:$G$28252,Sheet1!$I$5:$I$28252,$B258,Sheet1!$L$5:$L$28252,$A258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8" s="32">
        <f>SUMIFS(Sheet1!$G$5:$G$28252,Sheet1!$I$5:$I$28252,$B258,Sheet1!$L$5:$L$28252,$A258,Sheet1!$D$5:$D$28252,"房租",Sheet1!$E$5:$E$28252,"&lt;&gt;*调拨*")+SUMIFS(Sheet1!$G$5:$G$28252,Sheet1!$I$5:$I$28252,$B258,Sheet1!$L$5:$L$28252,$A258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58" s="32">
        <f>SUMIFS(Sheet1!$G$5:$G$28252,Sheet1!$I$5:$I$28252,$B258,Sheet1!$L$5:$L$28252,$A258,Sheet1!$E$5:$E$28252,"*调拨*")</f>
        <v>0</v>
      </c>
      <c r="AI258" s="32">
        <f>SUMIFS(Sheet1!$G$5:$G$28252,Sheet1!$I$5:$I$28252,$B258,Sheet1!$L$5:$L$28252,$A258,Sheet1!$D$5:$D$28252,"内部转款",Sheet1!$E$5:$E$28252,"&lt;&gt;*调拨*")+SUMIFS(Sheet1!$G$5:$G$28252,Sheet1!$I$5:$I$28252,$B258,Sheet1!$L$5:$L$28252,$A258,Sheet1!$D$5:$D$28252,"内部转账",Sheet1!$E$5:$E$28252,"&lt;&gt;*调拨*")</f>
        <v>0</v>
      </c>
      <c r="AJ258" s="32">
        <f t="shared" si="17"/>
        <v>2553.85</v>
      </c>
      <c r="AK258" s="32">
        <f>SUMIFS(Sheet1!$G$5:$G$28252,Sheet1!$I$5:$I$28252,$B258,Sheet1!$L$5:$L$28252,$A258)</f>
        <v>2553.85</v>
      </c>
      <c r="AL258" s="32">
        <f t="shared" si="18"/>
        <v>36190.11</v>
      </c>
    </row>
    <row r="259" ht="16.5" spans="1:38">
      <c r="A259" s="30">
        <v>202604</v>
      </c>
      <c r="B259" s="31" t="s">
        <v>80</v>
      </c>
      <c r="C259" s="32">
        <f>SUMIFS(Sheet1!$F$5:$F$28252,Sheet1!$I$5:$I$28252,$B259,Sheet1!$L$5:$L$28252,$A259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6906.05</v>
      </c>
      <c r="D259" s="32">
        <f>SUMIFS(Sheet1!$F$5:$F$28252,Sheet1!$I$5:$I$28252,$B259,Sheet1!$L$5:$L$28252,$A259,Sheet1!$D$5:$D$28252,"医保即时拨付",Sheet1!$E$5:$E$28252,"&lt;&gt;*调拨*")+SUMIFS(Sheet1!$F$5:$F$28252,Sheet1!$I$5:$I$28252,$B259,Sheet1!$L$5:$L$28252,$A259,Sheet1!$E$5:$E$28252,"*医保即时拨付*",Sheet1!$D$5:$D$28252,"&lt;&gt;医保即时拨付",Sheet1!$D$5:$D$28252,"&lt;&gt;内部转款",Sheet1!$D$5:$D$28252,"&lt;&gt;内部转账",Sheet1!$E$5:$E$28252,"&lt;&gt;*调拨*")</f>
        <v>3572.56</v>
      </c>
      <c r="E259" s="32">
        <f>SUMIFS(Sheet1!$F$5:$F$28252,Sheet1!$I$5:$I$28252,$B259,Sheet1!$L$5:$L$28252,$A259,Sheet1!$D$5:$D$28252,"医保",Sheet1!$E$5:$E$28252,"&lt;&gt;*调拨*",Sheet1!$E$5:$E$28252,"&lt;&gt;*医保即时拨付*")+SUMIFS(Sheet1!$F$5:$F$28252,Sheet1!$I$5:$I$28252,$B259,Sheet1!$L$5:$L$28252,$A259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3847.49</v>
      </c>
      <c r="F259" s="32">
        <f>SUMIFS(Sheet1!$F$5:$F$28252,Sheet1!$I$5:$I$28252,$B259,Sheet1!$L$5:$L$28252,$A259,Sheet1!$D$5:$D$28252,"聚合",Sheet1!$E$5:$E$28252,"&lt;&gt;*调拨*")+SUMIFS(Sheet1!$F$5:$F$28252,Sheet1!$I$5:$I$28252,$B259,Sheet1!$L$5:$L$28252,$A259,Sheet1!$E$5:$E$28252,"*聚合*",Sheet1!$D$5:$D$28252,"&lt;&gt;聚合",Sheet1!$D$5:$D$28252,"&lt;&gt;内部转款",Sheet1!$D$5:$D$28252,"&lt;&gt;内部转账",Sheet1!$E$5:$E$28252,"&lt;&gt;*调拨*")</f>
        <v>27166.78</v>
      </c>
      <c r="G259" s="32">
        <f>SUMIFS(Sheet1!$F$5:$F$28252,Sheet1!$I$5:$I$28252,$B259,Sheet1!$L$5:$L$28252,$A259,Sheet1!$D$5:$D$28252,"24小时微信",Sheet1!$E$5:$E$28252,"&lt;&gt;*调拨*")+SUMIFS(Sheet1!$F$5:$F$28252,Sheet1!$I$5:$I$28252,$B259,Sheet1!$L$5:$L$28252,$A259,Sheet1!$E$5:$E$28252,"*24小时微信*",Sheet1!$D$5:$D$28252,"&lt;&gt;24小时微信",Sheet1!$D$5:$D$28252,"&lt;&gt;内部转款",Sheet1!$D$5:$D$28252,"&lt;&gt;内部转账",Sheet1!$E$5:$E$28252,"&lt;&gt;*调拨*")</f>
        <v>0</v>
      </c>
      <c r="H259" s="32">
        <f>SUMIFS(Sheet1!$F$5:$F$28252,Sheet1!$I$5:$I$28252,$B259,Sheet1!$L$5:$L$28252,$A259,Sheet1!$D$5:$D$28252,"美团",Sheet1!$E$5:$E$28252,"&lt;&gt;*调拨*")+SUMIFS(Sheet1!$F$5:$F$28252,Sheet1!$I$5:$I$28252,$B259,Sheet1!$L$5:$L$28252,$A259,Sheet1!$E$5:$E$28252,"*美团*",Sheet1!$D$5:$D$28252,"&lt;&gt;美团",Sheet1!$D$5:$D$28252,"&lt;&gt;内部转款",Sheet1!$D$5:$D$28252,"&lt;&gt;内部转账",Sheet1!$E$5:$E$28252,"&lt;&gt;*调拨*")</f>
        <v>39.82</v>
      </c>
      <c r="I259" s="32">
        <f>SUMIFS(Sheet1!$F$5:$F$28252,Sheet1!$I$5:$I$28252,$B259,Sheet1!$L$5:$L$28252,$A259,Sheet1!$D$5:$D$28252,"饿了么",Sheet1!$E$5:$E$28252,"&lt;&gt;*调拨*")+SUMIFS(Sheet1!$F$5:$F$28252,Sheet1!$I$5:$I$28252,$B259,Sheet1!$L$5:$L$28252,$A259,Sheet1!$E$5:$E$28252,"*饿了么*",Sheet1!$D$5:$D$28252,"&lt;&gt;饿了么",Sheet1!$D$5:$D$28252,"&lt;&gt;内部转款",Sheet1!$D$5:$D$28252,"&lt;&gt;内部转账",Sheet1!$E$5:$E$28252,"&lt;&gt;*调拨*")</f>
        <v>0</v>
      </c>
      <c r="J259" s="32">
        <f>SUMIFS(Sheet1!$F$5:$F$28252,Sheet1!$I$5:$I$28252,$B259,Sheet1!$L$5:$L$28252,$A259,Sheet1!$D$5:$D$28252,"健E卡",Sheet1!$E$5:$E$28252,"&lt;&gt;*调拨*")+SUMIFS(Sheet1!$F$5:$F$28252,Sheet1!$I$5:$I$28252,$B259,Sheet1!$L$5:$L$28252,$A259,Sheet1!$E$5:$E$28252,"*健E卡*",Sheet1!$D$5:$D$28252,"&lt;&gt;健E卡",Sheet1!$D$5:$D$28252,"&lt;&gt;内部转款",Sheet1!$D$5:$D$28252,"&lt;&gt;内部转账",Sheet1!$E$5:$E$28252,"&lt;&gt;*调拨*")</f>
        <v>0</v>
      </c>
      <c r="K259" s="32">
        <f>SUMIFS(Sheet1!$F$5:$F$28252,Sheet1!$I$5:$I$28252,$B259,Sheet1!$L$5:$L$28252,$A259,Sheet1!$D$5:$D$28252,"抖音",Sheet1!$E$5:$E$28252,"&lt;&gt;*调拨*")+SUMIFS(Sheet1!$F$5:$F$28252,Sheet1!$I$5:$I$28252,$B259,Sheet1!$L$5:$L$28252,$A259,Sheet1!$E$5:$E$28252,"*抖音*",Sheet1!$D$5:$D$28252,"&lt;&gt;抖音",Sheet1!$D$5:$D$28252,"&lt;&gt;内部转款",Sheet1!$D$5:$D$28252,"&lt;&gt;内部转账",Sheet1!$E$5:$E$28252,"&lt;&gt;*调拨*")</f>
        <v>0</v>
      </c>
      <c r="L259" s="32">
        <f>SUMIFS(Sheet1!$F$5:$F$28252,Sheet1!$I$5:$I$28252,$B259,Sheet1!$L$5:$L$28252,$A259,Sheet1!$D$5:$D$28252,"医卡通",Sheet1!$E$5:$E$28252,"&lt;&gt;*调拨*")+SUMIFS(Sheet1!$F$5:$F$28252,Sheet1!$I$5:$I$28252,$B259,Sheet1!$L$5:$L$28252,$A259,Sheet1!$E$5:$E$28252,"*医卡通*",Sheet1!$D$5:$D$28252,"&lt;&gt;医卡通",Sheet1!$D$5:$D$28252,"&lt;&gt;内部转款",Sheet1!$D$5:$D$28252,"&lt;&gt;内部转账",Sheet1!$E$5:$E$28252,"&lt;&gt;*调拨*")</f>
        <v>0</v>
      </c>
      <c r="M259" s="32">
        <f>SUMIFS(Sheet1!$F$5:$F$28252,Sheet1!$I$5:$I$28252,$B259,Sheet1!$L$5:$L$28252,$A259,Sheet1!$D$5:$D$28252,"企健网",Sheet1!$E$5:$E$28252,"&lt;&gt;*调拨*")+SUMIFS(Sheet1!$F$5:$F$28252,Sheet1!$I$5:$I$28252,$B259,Sheet1!$L$5:$L$28252,$A259,Sheet1!$E$5:$E$28252,"*企健网*",Sheet1!$D$5:$D$28252,"&lt;&gt;企健网",Sheet1!$D$5:$D$28252,"&lt;&gt;内部转款",Sheet1!$D$5:$D$28252,"&lt;&gt;内部转账",Sheet1!$E$5:$E$28252,"&lt;&gt;*调拨*")</f>
        <v>0</v>
      </c>
      <c r="N259" s="32">
        <f>SUMIFS(Sheet1!$F$5:$F$28252,Sheet1!$I$5:$I$28252,$B259,Sheet1!$L$5:$L$28252,$A259,Sheet1!$D$5:$D$28252,"银联",Sheet1!$E$5:$E$28252,"&lt;&gt;*调拨*")+SUMIFS(Sheet1!$F$5:$F$28252,Sheet1!$I$5:$I$28252,$B259,Sheet1!$L$5:$L$28252,$A259,Sheet1!$E$5:$E$28252,"*银联*",Sheet1!$D$5:$D$28252,"&lt;&gt;银联",Sheet1!$D$5:$D$28252,"&lt;&gt;内部转款",Sheet1!$D$5:$D$28252,"&lt;&gt;内部转账",Sheet1!$E$5:$E$28252,"&lt;&gt;*调拨*")</f>
        <v>0</v>
      </c>
      <c r="O259" s="32">
        <f>SUMIFS(Sheet1!$F$5:$F$28252,Sheet1!$I$5:$I$28252,$B259,Sheet1!$L$5:$L$28252,$A259,Sheet1!$D$5:$D$28252,"京东",Sheet1!$E$5:$E$28252,"&lt;&gt;*调拨*")+SUMIFS(Sheet1!$F$5:$F$28252,Sheet1!$I$5:$I$28252,$B259,Sheet1!$L$5:$L$28252,$A259,Sheet1!$E$5:$E$28252,"*京东*",Sheet1!$D$5:$D$28252,"&lt;&gt;京东",Sheet1!$D$5:$D$28252,"&lt;&gt;内部转款",Sheet1!$D$5:$D$28252,"&lt;&gt;内部转账",Sheet1!$E$5:$E$28252,"&lt;&gt;*调拨*")</f>
        <v>0</v>
      </c>
      <c r="P259" s="32">
        <f>SUMIFS(Sheet1!$F$5:$F$28252,Sheet1!$I$5:$I$28252,$B259,Sheet1!$L$5:$L$28252,$A259,Sheet1!$D$5:$D$28252,"药机微信",Sheet1!$E$5:$E$28252,"&lt;&gt;*调拨*")+SUMIFS(Sheet1!$F$5:$F$28252,Sheet1!$I$5:$I$28252,$B259,Sheet1!$L$5:$L$28252,$A259,Sheet1!$E$5:$E$28252,"*药机微信*",Sheet1!$D$5:$D$28252,"&lt;&gt;药机微信",Sheet1!$D$5:$D$28252,"&lt;&gt;内部转款",Sheet1!$D$5:$D$28252,"&lt;&gt;内部转账",Sheet1!$E$5:$E$28252,"&lt;&gt;*调拨*")</f>
        <v>0</v>
      </c>
      <c r="Q259" s="32">
        <f>SUMIFS(Sheet1!$F$5:$F$28252,Sheet1!$I$5:$I$28252,$B259,Sheet1!$L$5:$L$28252,$A259,Sheet1!$D$5:$D$28252,"亲情卡",Sheet1!$E$5:$E$28252,"&lt;&gt;*调拨*")+SUMIFS(Sheet1!$F$5:$F$28252,Sheet1!$I$5:$I$28252,$B259,Sheet1!$L$5:$L$28252,$A259,Sheet1!$E$5:$E$28252,"*亲情卡*",Sheet1!$D$5:$D$28252,"&lt;&gt;亲情卡",Sheet1!$D$5:$D$28252,"&lt;&gt;内部转款",Sheet1!$D$5:$D$28252,"&lt;&gt;内部转账",Sheet1!$E$5:$E$28252,"&lt;&gt;*调拨*")</f>
        <v>0</v>
      </c>
      <c r="R259" s="32">
        <f>SUMIFS(Sheet1!$F$5:$F$28252,Sheet1!$I$5:$I$28252,$B259,Sheet1!$L$5:$L$28252,$A259,Sheet1!$D$5:$D$28252,"优惠券",Sheet1!$E$5:$E$28252,"&lt;&gt;*调拨*")+SUMIFS(Sheet1!$F$5:$F$28252,Sheet1!$I$5:$I$28252,$B259,Sheet1!$L$5:$L$28252,$A259,Sheet1!$E$5:$E$28252,"*优惠券*",Sheet1!$D$5:$D$28252,"&lt;&gt;优惠券",Sheet1!$D$5:$D$28252,"&lt;&gt;内部转款",Sheet1!$D$5:$D$28252,"&lt;&gt;内部转账",Sheet1!$E$5:$E$28252,"&lt;&gt;*调拨*")</f>
        <v>0</v>
      </c>
      <c r="S259" s="32">
        <f>SUMIFS(Sheet1!$F$5:$F$28252,Sheet1!$I$5:$I$28252,$B259,Sheet1!$L$5:$L$28252,$A259,Sheet1!$D$5:$D$28252,"代金券",Sheet1!$E$5:$E$28252,"&lt;&gt;*调拨*")+SUMIFS(Sheet1!$F$5:$F$28252,Sheet1!$I$5:$I$28252,$B259,Sheet1!$L$5:$L$28252,$A259,Sheet1!$E$5:$E$28252,"*代金券*",Sheet1!$D$5:$D$28252,"&lt;&gt;代金券",Sheet1!$D$5:$D$28252,"&lt;&gt;内部转款",Sheet1!$D$5:$D$28252,"&lt;&gt;内部转账",Sheet1!$E$5:$E$28252,"&lt;&gt;*调拨*")</f>
        <v>0</v>
      </c>
      <c r="T259" s="32">
        <f>SUMIFS(Sheet1!$F$5:$F$28252,Sheet1!$I$5:$I$28252,$B259,Sheet1!$L$5:$L$28252,$A259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259,Sheet1!$L$5:$L$28252,$A259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259,Sheet1!$L$5:$L$28252,$A259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259,Sheet1!$L$5:$L$28252,$A259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59" s="32">
        <f>SUMIFS(Sheet1!$F$5:$F$28252,Sheet1!$I$5:$I$28252,$B259,Sheet1!$L$5:$L$28252,$A259,Sheet1!$E$5:$E$28252,"*调拨*")</f>
        <v>0</v>
      </c>
      <c r="V259" s="32">
        <f>SUMIFS(Sheet1!$F$5:$F$28252,Sheet1!$I$5:$I$28252,$B259,Sheet1!$L$5:$L$28252,$A259,Sheet1!$D$5:$D$28252,"储值",Sheet1!$E$5:$E$28252,"&lt;&gt;*调拨*")+SUMIFS(Sheet1!$F$5:$F$28252,Sheet1!$I$5:$I$28252,$B259,Sheet1!$L$5:$L$28252,$A259,Sheet1!$E$5:$E$28252,"*储值*",Sheet1!$D$5:$D$28252,"&lt;&gt;储值",Sheet1!$D$5:$D$28252,"&lt;&gt;内部转款",Sheet1!$D$5:$D$28252,"&lt;&gt;内部转账",Sheet1!$E$5:$E$28252,"&lt;&gt;*调拨*")</f>
        <v>0</v>
      </c>
      <c r="W259" s="32">
        <f>SUMIFS(Sheet1!$F$5:$F$28252,Sheet1!$I$5:$I$28252,$B259,Sheet1!$L$5:$L$28252,$A259,Sheet1!$D$5:$D$28252,"效期",Sheet1!$E$5:$E$28252,"&lt;&gt;*调拨*")+SUMIFS(Sheet1!$F$5:$F$28252,Sheet1!$I$5:$I$28252,$B259,Sheet1!$L$5:$L$28252,$A259,Sheet1!$E$5:$E$28252,"*效期*",Sheet1!$D$5:$D$28252,"&lt;&gt;效期",Sheet1!$D$5:$D$28252,"&lt;&gt;内部转款",Sheet1!$D$5:$D$28252,"&lt;&gt;内部转账",Sheet1!$E$5:$E$28252,"&lt;&gt;*调拨*")</f>
        <v>0</v>
      </c>
      <c r="X259" s="32">
        <f>SUMIFS(Sheet1!$F$5:$F$28252,Sheet1!$I$5:$I$28252,$B259,Sheet1!$L$5:$L$28252,$A259,Sheet1!$D$5:$D$28252,"内部转款",Sheet1!$E$5:$E$28252,"&lt;&gt;*调拨*")+SUMIFS(Sheet1!$F$5:$F$28252,Sheet1!$I$5:$I$28252,$B259,Sheet1!$L$5:$L$28252,$A259,Sheet1!$D$5:$D$28252,"内部转账",Sheet1!$E$5:$E$28252,"&lt;&gt;*调拨*")</f>
        <v>0</v>
      </c>
      <c r="Y259" s="32">
        <f t="shared" si="16"/>
        <v>835</v>
      </c>
      <c r="Z259" s="32">
        <f>SUMIFS(Sheet1!$F$5:$F$28252,Sheet1!$I$5:$I$28252,$B259,Sheet1!$L$5:$L$28252,$A259)</f>
        <v>42367.7</v>
      </c>
      <c r="AA259" s="32">
        <f>SUMIFS(Sheet1!$G$5:$G$28252,Sheet1!$I$5:$I$28252,$B259,Sheet1!$L$5:$L$28252,$A259,Sheet1!$D$5:$D$28252,"工资",Sheet1!$E$5:$E$28252,"&lt;&gt;*调拨*")+SUMIFS(Sheet1!$G$5:$G$28252,Sheet1!$I$5:$I$28252,$B259,Sheet1!$L$5:$L$28252,$A259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59" s="32">
        <f>SUMIFS(Sheet1!$G$5:$G$28252,Sheet1!$I$5:$I$28252,$B259,Sheet1!$L$5:$L$28252,$A259,Sheet1!$D$5:$D$28252,"水费",Sheet1!$E$5:$E$28252,"&lt;&gt;*调拨*")+SUMIFS(Sheet1!$G$5:$G$28252,Sheet1!$I$5:$I$28252,$B259,Sheet1!$L$5:$L$28252,$A259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59" s="32">
        <f>SUMIFS(Sheet1!$G$5:$G$28252,Sheet1!$I$5:$I$28252,$B259,Sheet1!$L$5:$L$28252,$A259,Sheet1!$D$5:$D$28252,"电费",Sheet1!$E$5:$E$28252,"&lt;&gt;*调拨*")+SUMIFS(Sheet1!$G$5:$G$28252,Sheet1!$I$5:$I$28252,$B259,Sheet1!$L$5:$L$28252,$A259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59" s="32">
        <f>SUMIFS(Sheet1!$G$5:$G$28252,Sheet1!$I$5:$I$28252,$B259,Sheet1!$L$5:$L$28252,$A259,Sheet1!$D$5:$D$28252,"宽带费",Sheet1!$E$5:$E$28252,"&lt;&gt;*调拨*")+SUMIFS(Sheet1!$G$5:$G$28252,Sheet1!$I$5:$I$28252,$B259,Sheet1!$L$5:$L$28252,$A259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59" s="32">
        <f>SUMIFS(Sheet1!$G$5:$G$28252,Sheet1!$I$5:$I$28252,$B259,Sheet1!$L$5:$L$28252,$A259,Sheet1!$D$5:$D$28252,"办公费",Sheet1!$E$5:$E$28252,"&lt;&gt;*调拨*")+SUMIFS(Sheet1!$G$5:$G$28252,Sheet1!$I$5:$I$28252,$B259,Sheet1!$L$5:$L$28252,$A259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59" s="32">
        <f>SUMIFS(Sheet1!$G$5:$G$28252,Sheet1!$I$5:$I$28252,$B259,Sheet1!$L$5:$L$28252,$A259,Sheet1!$D$5:$D$28252,"话费",Sheet1!$E$5:$E$28252,"&lt;&gt;*调拨*")+SUMIFS(Sheet1!$G$5:$G$28252,Sheet1!$I$5:$I$28252,$B259,Sheet1!$L$5:$L$28252,$A259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59" s="32">
        <f>SUMIFS(Sheet1!$G$5:$G$28252,Sheet1!$I$5:$I$28252,$B259,Sheet1!$L$5:$L$28252,$A259,Sheet1!$D$5:$D$28252,"房租",Sheet1!$E$5:$E$28252,"&lt;&gt;*调拨*")+SUMIFS(Sheet1!$G$5:$G$28252,Sheet1!$I$5:$I$28252,$B259,Sheet1!$L$5:$L$28252,$A259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22000</v>
      </c>
      <c r="AH259" s="32">
        <f>SUMIFS(Sheet1!$G$5:$G$28252,Sheet1!$I$5:$I$28252,$B259,Sheet1!$L$5:$L$28252,$A259,Sheet1!$E$5:$E$28252,"*调拨*")</f>
        <v>0</v>
      </c>
      <c r="AI259" s="32">
        <f>SUMIFS(Sheet1!$G$5:$G$28252,Sheet1!$I$5:$I$28252,$B259,Sheet1!$L$5:$L$28252,$A259,Sheet1!$D$5:$D$28252,"内部转款",Sheet1!$E$5:$E$28252,"&lt;&gt;*调拨*")+SUMIFS(Sheet1!$G$5:$G$28252,Sheet1!$I$5:$I$28252,$B259,Sheet1!$L$5:$L$28252,$A259,Sheet1!$D$5:$D$28252,"内部转账",Sheet1!$E$5:$E$28252,"&lt;&gt;*调拨*")</f>
        <v>0</v>
      </c>
      <c r="AJ259" s="32">
        <f t="shared" si="17"/>
        <v>4662.17</v>
      </c>
      <c r="AK259" s="32">
        <f>SUMIFS(Sheet1!$G$5:$G$28252,Sheet1!$I$5:$I$28252,$B259,Sheet1!$L$5:$L$28252,$A259)</f>
        <v>26662.17</v>
      </c>
      <c r="AL259" s="32">
        <f t="shared" si="18"/>
        <v>15705.53</v>
      </c>
    </row>
    <row r="260" ht="16.5" spans="1:38">
      <c r="A260" s="30">
        <v>202604</v>
      </c>
      <c r="B260" s="31" t="s">
        <v>196</v>
      </c>
      <c r="C260" s="32">
        <f>SUMIFS(Sheet1!$F$5:$F$28252,Sheet1!$I$5:$I$28252,$B260,Sheet1!$L$5:$L$28252,$A260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23193</v>
      </c>
      <c r="D260" s="32">
        <f>SUMIFS(Sheet1!$F$5:$F$28252,Sheet1!$I$5:$I$28252,$B260,Sheet1!$L$5:$L$28252,$A260,Sheet1!$D$5:$D$28252,"医保即时拨付",Sheet1!$E$5:$E$28252,"&lt;&gt;*调拨*")+SUMIFS(Sheet1!$F$5:$F$28252,Sheet1!$I$5:$I$28252,$B260,Sheet1!$L$5:$L$28252,$A260,Sheet1!$E$5:$E$28252,"*医保即时拨付*",Sheet1!$D$5:$D$28252,"&lt;&gt;医保即时拨付",Sheet1!$D$5:$D$28252,"&lt;&gt;内部转款",Sheet1!$D$5:$D$28252,"&lt;&gt;内部转账",Sheet1!$E$5:$E$28252,"&lt;&gt;*调拨*")</f>
        <v>1240.72</v>
      </c>
      <c r="E260" s="32">
        <f>SUMIFS(Sheet1!$F$5:$F$28252,Sheet1!$I$5:$I$28252,$B260,Sheet1!$L$5:$L$28252,$A260,Sheet1!$D$5:$D$28252,"医保",Sheet1!$E$5:$E$28252,"&lt;&gt;*调拨*",Sheet1!$E$5:$E$28252,"&lt;&gt;*医保即时拨付*")+SUMIFS(Sheet1!$F$5:$F$28252,Sheet1!$I$5:$I$28252,$B260,Sheet1!$L$5:$L$28252,$A260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1344.68</v>
      </c>
      <c r="F260" s="32">
        <f>SUMIFS(Sheet1!$F$5:$F$28252,Sheet1!$I$5:$I$28252,$B260,Sheet1!$L$5:$L$28252,$A260,Sheet1!$D$5:$D$28252,"聚合",Sheet1!$E$5:$E$28252,"&lt;&gt;*调拨*")+SUMIFS(Sheet1!$F$5:$F$28252,Sheet1!$I$5:$I$28252,$B260,Sheet1!$L$5:$L$28252,$A260,Sheet1!$E$5:$E$28252,"*聚合*",Sheet1!$D$5:$D$28252,"&lt;&gt;聚合",Sheet1!$D$5:$D$28252,"&lt;&gt;内部转款",Sheet1!$D$5:$D$28252,"&lt;&gt;内部转账",Sheet1!$E$5:$E$28252,"&lt;&gt;*调拨*")</f>
        <v>15783.68</v>
      </c>
      <c r="G260" s="32">
        <f>SUMIFS(Sheet1!$F$5:$F$28252,Sheet1!$I$5:$I$28252,$B260,Sheet1!$L$5:$L$28252,$A260,Sheet1!$D$5:$D$28252,"24小时微信",Sheet1!$E$5:$E$28252,"&lt;&gt;*调拨*")+SUMIFS(Sheet1!$F$5:$F$28252,Sheet1!$I$5:$I$28252,$B260,Sheet1!$L$5:$L$28252,$A260,Sheet1!$E$5:$E$28252,"*24小时微信*",Sheet1!$D$5:$D$28252,"&lt;&gt;24小时微信",Sheet1!$D$5:$D$28252,"&lt;&gt;内部转款",Sheet1!$D$5:$D$28252,"&lt;&gt;内部转账",Sheet1!$E$5:$E$28252,"&lt;&gt;*调拨*")</f>
        <v>0</v>
      </c>
      <c r="H260" s="32">
        <f>SUMIFS(Sheet1!$F$5:$F$28252,Sheet1!$I$5:$I$28252,$B260,Sheet1!$L$5:$L$28252,$A260,Sheet1!$D$5:$D$28252,"美团",Sheet1!$E$5:$E$28252,"&lt;&gt;*调拨*")+SUMIFS(Sheet1!$F$5:$F$28252,Sheet1!$I$5:$I$28252,$B260,Sheet1!$L$5:$L$28252,$A260,Sheet1!$E$5:$E$28252,"*美团*",Sheet1!$D$5:$D$28252,"&lt;&gt;美团",Sheet1!$D$5:$D$28252,"&lt;&gt;内部转款",Sheet1!$D$5:$D$28252,"&lt;&gt;内部转账",Sheet1!$E$5:$E$28252,"&lt;&gt;*调拨*")</f>
        <v>0</v>
      </c>
      <c r="I260" s="32">
        <f>SUMIFS(Sheet1!$F$5:$F$28252,Sheet1!$I$5:$I$28252,$B260,Sheet1!$L$5:$L$28252,$A260,Sheet1!$D$5:$D$28252,"饿了么",Sheet1!$E$5:$E$28252,"&lt;&gt;*调拨*")+SUMIFS(Sheet1!$F$5:$F$28252,Sheet1!$I$5:$I$28252,$B260,Sheet1!$L$5:$L$28252,$A260,Sheet1!$E$5:$E$28252,"*饿了么*",Sheet1!$D$5:$D$28252,"&lt;&gt;饿了么",Sheet1!$D$5:$D$28252,"&lt;&gt;内部转款",Sheet1!$D$5:$D$28252,"&lt;&gt;内部转账",Sheet1!$E$5:$E$28252,"&lt;&gt;*调拨*")</f>
        <v>0</v>
      </c>
      <c r="J260" s="32">
        <f>SUMIFS(Sheet1!$F$5:$F$28252,Sheet1!$I$5:$I$28252,$B260,Sheet1!$L$5:$L$28252,$A260,Sheet1!$D$5:$D$28252,"健E卡",Sheet1!$E$5:$E$28252,"&lt;&gt;*调拨*")+SUMIFS(Sheet1!$F$5:$F$28252,Sheet1!$I$5:$I$28252,$B260,Sheet1!$L$5:$L$28252,$A260,Sheet1!$E$5:$E$28252,"*健E卡*",Sheet1!$D$5:$D$28252,"&lt;&gt;健E卡",Sheet1!$D$5:$D$28252,"&lt;&gt;内部转款",Sheet1!$D$5:$D$28252,"&lt;&gt;内部转账",Sheet1!$E$5:$E$28252,"&lt;&gt;*调拨*")</f>
        <v>0</v>
      </c>
      <c r="K260" s="32">
        <f>SUMIFS(Sheet1!$F$5:$F$28252,Sheet1!$I$5:$I$28252,$B260,Sheet1!$L$5:$L$28252,$A260,Sheet1!$D$5:$D$28252,"抖音",Sheet1!$E$5:$E$28252,"&lt;&gt;*调拨*")+SUMIFS(Sheet1!$F$5:$F$28252,Sheet1!$I$5:$I$28252,$B260,Sheet1!$L$5:$L$28252,$A260,Sheet1!$E$5:$E$28252,"*抖音*",Sheet1!$D$5:$D$28252,"&lt;&gt;抖音",Sheet1!$D$5:$D$28252,"&lt;&gt;内部转款",Sheet1!$D$5:$D$28252,"&lt;&gt;内部转账",Sheet1!$E$5:$E$28252,"&lt;&gt;*调拨*")</f>
        <v>0</v>
      </c>
      <c r="L260" s="32">
        <f>SUMIFS(Sheet1!$F$5:$F$28252,Sheet1!$I$5:$I$28252,$B260,Sheet1!$L$5:$L$28252,$A260,Sheet1!$D$5:$D$28252,"医卡通",Sheet1!$E$5:$E$28252,"&lt;&gt;*调拨*")+SUMIFS(Sheet1!$F$5:$F$28252,Sheet1!$I$5:$I$28252,$B260,Sheet1!$L$5:$L$28252,$A260,Sheet1!$E$5:$E$28252,"*医卡通*",Sheet1!$D$5:$D$28252,"&lt;&gt;医卡通",Sheet1!$D$5:$D$28252,"&lt;&gt;内部转款",Sheet1!$D$5:$D$28252,"&lt;&gt;内部转账",Sheet1!$E$5:$E$28252,"&lt;&gt;*调拨*")</f>
        <v>0</v>
      </c>
      <c r="M260" s="32">
        <f>SUMIFS(Sheet1!$F$5:$F$28252,Sheet1!$I$5:$I$28252,$B260,Sheet1!$L$5:$L$28252,$A260,Sheet1!$D$5:$D$28252,"企健网",Sheet1!$E$5:$E$28252,"&lt;&gt;*调拨*")+SUMIFS(Sheet1!$F$5:$F$28252,Sheet1!$I$5:$I$28252,$B260,Sheet1!$L$5:$L$28252,$A260,Sheet1!$E$5:$E$28252,"*企健网*",Sheet1!$D$5:$D$28252,"&lt;&gt;企健网",Sheet1!$D$5:$D$28252,"&lt;&gt;内部转款",Sheet1!$D$5:$D$28252,"&lt;&gt;内部转账",Sheet1!$E$5:$E$28252,"&lt;&gt;*调拨*")</f>
        <v>0</v>
      </c>
      <c r="N260" s="32">
        <f>SUMIFS(Sheet1!$F$5:$F$28252,Sheet1!$I$5:$I$28252,$B260,Sheet1!$L$5:$L$28252,$A260,Sheet1!$D$5:$D$28252,"银联",Sheet1!$E$5:$E$28252,"&lt;&gt;*调拨*")+SUMIFS(Sheet1!$F$5:$F$28252,Sheet1!$I$5:$I$28252,$B260,Sheet1!$L$5:$L$28252,$A260,Sheet1!$E$5:$E$28252,"*银联*",Sheet1!$D$5:$D$28252,"&lt;&gt;银联",Sheet1!$D$5:$D$28252,"&lt;&gt;内部转款",Sheet1!$D$5:$D$28252,"&lt;&gt;内部转账",Sheet1!$E$5:$E$28252,"&lt;&gt;*调拨*")</f>
        <v>0</v>
      </c>
      <c r="O260" s="32">
        <f>SUMIFS(Sheet1!$F$5:$F$28252,Sheet1!$I$5:$I$28252,$B260,Sheet1!$L$5:$L$28252,$A260,Sheet1!$D$5:$D$28252,"京东",Sheet1!$E$5:$E$28252,"&lt;&gt;*调拨*")+SUMIFS(Sheet1!$F$5:$F$28252,Sheet1!$I$5:$I$28252,$B260,Sheet1!$L$5:$L$28252,$A260,Sheet1!$E$5:$E$28252,"*京东*",Sheet1!$D$5:$D$28252,"&lt;&gt;京东",Sheet1!$D$5:$D$28252,"&lt;&gt;内部转款",Sheet1!$D$5:$D$28252,"&lt;&gt;内部转账",Sheet1!$E$5:$E$28252,"&lt;&gt;*调拨*")</f>
        <v>0</v>
      </c>
      <c r="P260" s="32">
        <f>SUMIFS(Sheet1!$F$5:$F$28252,Sheet1!$I$5:$I$28252,$B260,Sheet1!$L$5:$L$28252,$A260,Sheet1!$D$5:$D$28252,"药机微信",Sheet1!$E$5:$E$28252,"&lt;&gt;*调拨*")+SUMIFS(Sheet1!$F$5:$F$28252,Sheet1!$I$5:$I$28252,$B260,Sheet1!$L$5:$L$28252,$A260,Sheet1!$E$5:$E$28252,"*药机微信*",Sheet1!$D$5:$D$28252,"&lt;&gt;药机微信",Sheet1!$D$5:$D$28252,"&lt;&gt;内部转款",Sheet1!$D$5:$D$28252,"&lt;&gt;内部转账",Sheet1!$E$5:$E$28252,"&lt;&gt;*调拨*")</f>
        <v>0</v>
      </c>
      <c r="Q260" s="32">
        <f>SUMIFS(Sheet1!$F$5:$F$28252,Sheet1!$I$5:$I$28252,$B260,Sheet1!$L$5:$L$28252,$A260,Sheet1!$D$5:$D$28252,"亲情卡",Sheet1!$E$5:$E$28252,"&lt;&gt;*调拨*")+SUMIFS(Sheet1!$F$5:$F$28252,Sheet1!$I$5:$I$28252,$B260,Sheet1!$L$5:$L$28252,$A260,Sheet1!$E$5:$E$28252,"*亲情卡*",Sheet1!$D$5:$D$28252,"&lt;&gt;亲情卡",Sheet1!$D$5:$D$28252,"&lt;&gt;内部转款",Sheet1!$D$5:$D$28252,"&lt;&gt;内部转账",Sheet1!$E$5:$E$28252,"&lt;&gt;*调拨*")</f>
        <v>0</v>
      </c>
      <c r="R260" s="32">
        <f>SUMIFS(Sheet1!$F$5:$F$28252,Sheet1!$I$5:$I$28252,$B260,Sheet1!$L$5:$L$28252,$A260,Sheet1!$D$5:$D$28252,"优惠券",Sheet1!$E$5:$E$28252,"&lt;&gt;*调拨*")+SUMIFS(Sheet1!$F$5:$F$28252,Sheet1!$I$5:$I$28252,$B260,Sheet1!$L$5:$L$28252,$A260,Sheet1!$E$5:$E$28252,"*优惠券*",Sheet1!$D$5:$D$28252,"&lt;&gt;优惠券",Sheet1!$D$5:$D$28252,"&lt;&gt;内部转款",Sheet1!$D$5:$D$28252,"&lt;&gt;内部转账",Sheet1!$E$5:$E$28252,"&lt;&gt;*调拨*")</f>
        <v>0</v>
      </c>
      <c r="S260" s="32">
        <f>SUMIFS(Sheet1!$F$5:$F$28252,Sheet1!$I$5:$I$28252,$B260,Sheet1!$L$5:$L$28252,$A260,Sheet1!$D$5:$D$28252,"代金券",Sheet1!$E$5:$E$28252,"&lt;&gt;*调拨*")+SUMIFS(Sheet1!$F$5:$F$28252,Sheet1!$I$5:$I$28252,$B260,Sheet1!$L$5:$L$28252,$A260,Sheet1!$E$5:$E$28252,"*代金券*",Sheet1!$D$5:$D$28252,"&lt;&gt;代金券",Sheet1!$D$5:$D$28252,"&lt;&gt;内部转款",Sheet1!$D$5:$D$28252,"&lt;&gt;内部转账",Sheet1!$E$5:$E$28252,"&lt;&gt;*调拨*")</f>
        <v>0</v>
      </c>
      <c r="T260" s="32">
        <f>SUMIFS(Sheet1!$F$5:$F$28252,Sheet1!$I$5:$I$28252,$B260,Sheet1!$L$5:$L$28252,$A260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260,Sheet1!$L$5:$L$28252,$A260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260,Sheet1!$L$5:$L$28252,$A260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260,Sheet1!$L$5:$L$28252,$A260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0" s="32">
        <f>SUMIFS(Sheet1!$F$5:$F$28252,Sheet1!$I$5:$I$28252,$B260,Sheet1!$L$5:$L$28252,$A260,Sheet1!$E$5:$E$28252,"*调拨*")</f>
        <v>0</v>
      </c>
      <c r="V260" s="32">
        <f>SUMIFS(Sheet1!$F$5:$F$28252,Sheet1!$I$5:$I$28252,$B260,Sheet1!$L$5:$L$28252,$A260,Sheet1!$D$5:$D$28252,"储值",Sheet1!$E$5:$E$28252,"&lt;&gt;*调拨*")+SUMIFS(Sheet1!$F$5:$F$28252,Sheet1!$I$5:$I$28252,$B260,Sheet1!$L$5:$L$28252,$A260,Sheet1!$E$5:$E$28252,"*储值*",Sheet1!$D$5:$D$28252,"&lt;&gt;储值",Sheet1!$D$5:$D$28252,"&lt;&gt;内部转款",Sheet1!$D$5:$D$28252,"&lt;&gt;内部转账",Sheet1!$E$5:$E$28252,"&lt;&gt;*调拨*")</f>
        <v>0</v>
      </c>
      <c r="W260" s="32">
        <f>SUMIFS(Sheet1!$F$5:$F$28252,Sheet1!$I$5:$I$28252,$B260,Sheet1!$L$5:$L$28252,$A260,Sheet1!$D$5:$D$28252,"效期",Sheet1!$E$5:$E$28252,"&lt;&gt;*调拨*")+SUMIFS(Sheet1!$F$5:$F$28252,Sheet1!$I$5:$I$28252,$B260,Sheet1!$L$5:$L$28252,$A260,Sheet1!$E$5:$E$28252,"*效期*",Sheet1!$D$5:$D$28252,"&lt;&gt;效期",Sheet1!$D$5:$D$28252,"&lt;&gt;内部转款",Sheet1!$D$5:$D$28252,"&lt;&gt;内部转账",Sheet1!$E$5:$E$28252,"&lt;&gt;*调拨*")</f>
        <v>0</v>
      </c>
      <c r="X260" s="32">
        <f>SUMIFS(Sheet1!$F$5:$F$28252,Sheet1!$I$5:$I$28252,$B260,Sheet1!$L$5:$L$28252,$A260,Sheet1!$D$5:$D$28252,"内部转款",Sheet1!$E$5:$E$28252,"&lt;&gt;*调拨*")+SUMIFS(Sheet1!$F$5:$F$28252,Sheet1!$I$5:$I$28252,$B260,Sheet1!$L$5:$L$28252,$A260,Sheet1!$D$5:$D$28252,"内部转账",Sheet1!$E$5:$E$28252,"&lt;&gt;*调拨*")</f>
        <v>0</v>
      </c>
      <c r="Y260" s="32">
        <f t="shared" si="16"/>
        <v>0</v>
      </c>
      <c r="Z260" s="32">
        <f>SUMIFS(Sheet1!$F$5:$F$28252,Sheet1!$I$5:$I$28252,$B260,Sheet1!$L$5:$L$28252,$A260)</f>
        <v>41562.08</v>
      </c>
      <c r="AA260" s="32">
        <f>SUMIFS(Sheet1!$G$5:$G$28252,Sheet1!$I$5:$I$28252,$B260,Sheet1!$L$5:$L$28252,$A260,Sheet1!$D$5:$D$28252,"工资",Sheet1!$E$5:$E$28252,"&lt;&gt;*调拨*")+SUMIFS(Sheet1!$G$5:$G$28252,Sheet1!$I$5:$I$28252,$B260,Sheet1!$L$5:$L$28252,$A260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0" s="32">
        <f>SUMIFS(Sheet1!$G$5:$G$28252,Sheet1!$I$5:$I$28252,$B260,Sheet1!$L$5:$L$28252,$A260,Sheet1!$D$5:$D$28252,"水费",Sheet1!$E$5:$E$28252,"&lt;&gt;*调拨*")+SUMIFS(Sheet1!$G$5:$G$28252,Sheet1!$I$5:$I$28252,$B260,Sheet1!$L$5:$L$28252,$A260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0" s="32">
        <f>SUMIFS(Sheet1!$G$5:$G$28252,Sheet1!$I$5:$I$28252,$B260,Sheet1!$L$5:$L$28252,$A260,Sheet1!$D$5:$D$28252,"电费",Sheet1!$E$5:$E$28252,"&lt;&gt;*调拨*")+SUMIFS(Sheet1!$G$5:$G$28252,Sheet1!$I$5:$I$28252,$B260,Sheet1!$L$5:$L$28252,$A260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0" s="32">
        <f>SUMIFS(Sheet1!$G$5:$G$28252,Sheet1!$I$5:$I$28252,$B260,Sheet1!$L$5:$L$28252,$A260,Sheet1!$D$5:$D$28252,"宽带费",Sheet1!$E$5:$E$28252,"&lt;&gt;*调拨*")+SUMIFS(Sheet1!$G$5:$G$28252,Sheet1!$I$5:$I$28252,$B260,Sheet1!$L$5:$L$28252,$A260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0" s="32">
        <f>SUMIFS(Sheet1!$G$5:$G$28252,Sheet1!$I$5:$I$28252,$B260,Sheet1!$L$5:$L$28252,$A260,Sheet1!$D$5:$D$28252,"办公费",Sheet1!$E$5:$E$28252,"&lt;&gt;*调拨*")+SUMIFS(Sheet1!$G$5:$G$28252,Sheet1!$I$5:$I$28252,$B260,Sheet1!$L$5:$L$28252,$A260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0" s="32">
        <f>SUMIFS(Sheet1!$G$5:$G$28252,Sheet1!$I$5:$I$28252,$B260,Sheet1!$L$5:$L$28252,$A260,Sheet1!$D$5:$D$28252,"话费",Sheet1!$E$5:$E$28252,"&lt;&gt;*调拨*")+SUMIFS(Sheet1!$G$5:$G$28252,Sheet1!$I$5:$I$28252,$B260,Sheet1!$L$5:$L$28252,$A260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0" s="32">
        <f>SUMIFS(Sheet1!$G$5:$G$28252,Sheet1!$I$5:$I$28252,$B260,Sheet1!$L$5:$L$28252,$A260,Sheet1!$D$5:$D$28252,"房租",Sheet1!$E$5:$E$28252,"&lt;&gt;*调拨*")+SUMIFS(Sheet1!$G$5:$G$28252,Sheet1!$I$5:$I$28252,$B260,Sheet1!$L$5:$L$28252,$A260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60" s="32">
        <f>SUMIFS(Sheet1!$G$5:$G$28252,Sheet1!$I$5:$I$28252,$B260,Sheet1!$L$5:$L$28252,$A260,Sheet1!$E$5:$E$28252,"*调拨*")</f>
        <v>0</v>
      </c>
      <c r="AI260" s="32">
        <f>SUMIFS(Sheet1!$G$5:$G$28252,Sheet1!$I$5:$I$28252,$B260,Sheet1!$L$5:$L$28252,$A260,Sheet1!$D$5:$D$28252,"内部转款",Sheet1!$E$5:$E$28252,"&lt;&gt;*调拨*")+SUMIFS(Sheet1!$G$5:$G$28252,Sheet1!$I$5:$I$28252,$B260,Sheet1!$L$5:$L$28252,$A260,Sheet1!$D$5:$D$28252,"内部转账",Sheet1!$E$5:$E$28252,"&lt;&gt;*调拨*")</f>
        <v>0</v>
      </c>
      <c r="AJ260" s="32">
        <f t="shared" si="17"/>
        <v>4692.78</v>
      </c>
      <c r="AK260" s="32">
        <f>SUMIFS(Sheet1!$G$5:$G$28252,Sheet1!$I$5:$I$28252,$B260,Sheet1!$L$5:$L$28252,$A260)</f>
        <v>4692.78</v>
      </c>
      <c r="AL260" s="32">
        <f t="shared" si="18"/>
        <v>36869.3</v>
      </c>
    </row>
    <row r="261" ht="16.5" spans="1:38">
      <c r="A261" s="30">
        <v>202604</v>
      </c>
      <c r="B261" s="31" t="s">
        <v>109</v>
      </c>
      <c r="C261" s="32">
        <f>SUMIFS(Sheet1!$F$5:$F$28252,Sheet1!$I$5:$I$28252,$B261,Sheet1!$L$5:$L$28252,$A261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19137.62</v>
      </c>
      <c r="D261" s="32">
        <f>SUMIFS(Sheet1!$F$5:$F$28252,Sheet1!$I$5:$I$28252,$B261,Sheet1!$L$5:$L$28252,$A261,Sheet1!$D$5:$D$28252,"医保即时拨付",Sheet1!$E$5:$E$28252,"&lt;&gt;*调拨*")+SUMIFS(Sheet1!$F$5:$F$28252,Sheet1!$I$5:$I$28252,$B261,Sheet1!$L$5:$L$28252,$A261,Sheet1!$E$5:$E$28252,"*医保即时拨付*",Sheet1!$D$5:$D$28252,"&lt;&gt;医保即时拨付",Sheet1!$D$5:$D$28252,"&lt;&gt;内部转款",Sheet1!$D$5:$D$28252,"&lt;&gt;内部转账",Sheet1!$E$5:$E$28252,"&lt;&gt;*调拨*")</f>
        <v>0</v>
      </c>
      <c r="E261" s="32">
        <f>SUMIFS(Sheet1!$F$5:$F$28252,Sheet1!$I$5:$I$28252,$B261,Sheet1!$L$5:$L$28252,$A261,Sheet1!$D$5:$D$28252,"医保",Sheet1!$E$5:$E$28252,"&lt;&gt;*调拨*",Sheet1!$E$5:$E$28252,"&lt;&gt;*医保即时拨付*")+SUMIFS(Sheet1!$F$5:$F$28252,Sheet1!$I$5:$I$28252,$B261,Sheet1!$L$5:$L$28252,$A261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61" s="32">
        <f>SUMIFS(Sheet1!$F$5:$F$28252,Sheet1!$I$5:$I$28252,$B261,Sheet1!$L$5:$L$28252,$A261,Sheet1!$D$5:$D$28252,"聚合",Sheet1!$E$5:$E$28252,"&lt;&gt;*调拨*")+SUMIFS(Sheet1!$F$5:$F$28252,Sheet1!$I$5:$I$28252,$B261,Sheet1!$L$5:$L$28252,$A261,Sheet1!$E$5:$E$28252,"*聚合*",Sheet1!$D$5:$D$28252,"&lt;&gt;聚合",Sheet1!$D$5:$D$28252,"&lt;&gt;内部转款",Sheet1!$D$5:$D$28252,"&lt;&gt;内部转账",Sheet1!$E$5:$E$28252,"&lt;&gt;*调拨*")</f>
        <v>33932.22</v>
      </c>
      <c r="G261" s="32">
        <f>SUMIFS(Sheet1!$F$5:$F$28252,Sheet1!$I$5:$I$28252,$B261,Sheet1!$L$5:$L$28252,$A261,Sheet1!$D$5:$D$28252,"24小时微信",Sheet1!$E$5:$E$28252,"&lt;&gt;*调拨*")+SUMIFS(Sheet1!$F$5:$F$28252,Sheet1!$I$5:$I$28252,$B261,Sheet1!$L$5:$L$28252,$A261,Sheet1!$E$5:$E$28252,"*24小时微信*",Sheet1!$D$5:$D$28252,"&lt;&gt;24小时微信",Sheet1!$D$5:$D$28252,"&lt;&gt;内部转款",Sheet1!$D$5:$D$28252,"&lt;&gt;内部转账",Sheet1!$E$5:$E$28252,"&lt;&gt;*调拨*")</f>
        <v>0</v>
      </c>
      <c r="H261" s="32">
        <f>SUMIFS(Sheet1!$F$5:$F$28252,Sheet1!$I$5:$I$28252,$B261,Sheet1!$L$5:$L$28252,$A261,Sheet1!$D$5:$D$28252,"美团",Sheet1!$E$5:$E$28252,"&lt;&gt;*调拨*")+SUMIFS(Sheet1!$F$5:$F$28252,Sheet1!$I$5:$I$28252,$B261,Sheet1!$L$5:$L$28252,$A261,Sheet1!$E$5:$E$28252,"*美团*",Sheet1!$D$5:$D$28252,"&lt;&gt;美团",Sheet1!$D$5:$D$28252,"&lt;&gt;内部转款",Sheet1!$D$5:$D$28252,"&lt;&gt;内部转账",Sheet1!$E$5:$E$28252,"&lt;&gt;*调拨*")</f>
        <v>0</v>
      </c>
      <c r="I261" s="32">
        <f>SUMIFS(Sheet1!$F$5:$F$28252,Sheet1!$I$5:$I$28252,$B261,Sheet1!$L$5:$L$28252,$A261,Sheet1!$D$5:$D$28252,"饿了么",Sheet1!$E$5:$E$28252,"&lt;&gt;*调拨*")+SUMIFS(Sheet1!$F$5:$F$28252,Sheet1!$I$5:$I$28252,$B261,Sheet1!$L$5:$L$28252,$A261,Sheet1!$E$5:$E$28252,"*饿了么*",Sheet1!$D$5:$D$28252,"&lt;&gt;饿了么",Sheet1!$D$5:$D$28252,"&lt;&gt;内部转款",Sheet1!$D$5:$D$28252,"&lt;&gt;内部转账",Sheet1!$E$5:$E$28252,"&lt;&gt;*调拨*")</f>
        <v>0</v>
      </c>
      <c r="J261" s="32">
        <f>SUMIFS(Sheet1!$F$5:$F$28252,Sheet1!$I$5:$I$28252,$B261,Sheet1!$L$5:$L$28252,$A261,Sheet1!$D$5:$D$28252,"健E卡",Sheet1!$E$5:$E$28252,"&lt;&gt;*调拨*")+SUMIFS(Sheet1!$F$5:$F$28252,Sheet1!$I$5:$I$28252,$B261,Sheet1!$L$5:$L$28252,$A261,Sheet1!$E$5:$E$28252,"*健E卡*",Sheet1!$D$5:$D$28252,"&lt;&gt;健E卡",Sheet1!$D$5:$D$28252,"&lt;&gt;内部转款",Sheet1!$D$5:$D$28252,"&lt;&gt;内部转账",Sheet1!$E$5:$E$28252,"&lt;&gt;*调拨*")</f>
        <v>0</v>
      </c>
      <c r="K261" s="32">
        <f>SUMIFS(Sheet1!$F$5:$F$28252,Sheet1!$I$5:$I$28252,$B261,Sheet1!$L$5:$L$28252,$A261,Sheet1!$D$5:$D$28252,"抖音",Sheet1!$E$5:$E$28252,"&lt;&gt;*调拨*")+SUMIFS(Sheet1!$F$5:$F$28252,Sheet1!$I$5:$I$28252,$B261,Sheet1!$L$5:$L$28252,$A261,Sheet1!$E$5:$E$28252,"*抖音*",Sheet1!$D$5:$D$28252,"&lt;&gt;抖音",Sheet1!$D$5:$D$28252,"&lt;&gt;内部转款",Sheet1!$D$5:$D$28252,"&lt;&gt;内部转账",Sheet1!$E$5:$E$28252,"&lt;&gt;*调拨*")</f>
        <v>0</v>
      </c>
      <c r="L261" s="32">
        <f>SUMIFS(Sheet1!$F$5:$F$28252,Sheet1!$I$5:$I$28252,$B261,Sheet1!$L$5:$L$28252,$A261,Sheet1!$D$5:$D$28252,"医卡通",Sheet1!$E$5:$E$28252,"&lt;&gt;*调拨*")+SUMIFS(Sheet1!$F$5:$F$28252,Sheet1!$I$5:$I$28252,$B261,Sheet1!$L$5:$L$28252,$A261,Sheet1!$E$5:$E$28252,"*医卡通*",Sheet1!$D$5:$D$28252,"&lt;&gt;医卡通",Sheet1!$D$5:$D$28252,"&lt;&gt;内部转款",Sheet1!$D$5:$D$28252,"&lt;&gt;内部转账",Sheet1!$E$5:$E$28252,"&lt;&gt;*调拨*")</f>
        <v>0</v>
      </c>
      <c r="M261" s="32">
        <f>SUMIFS(Sheet1!$F$5:$F$28252,Sheet1!$I$5:$I$28252,$B261,Sheet1!$L$5:$L$28252,$A261,Sheet1!$D$5:$D$28252,"企健网",Sheet1!$E$5:$E$28252,"&lt;&gt;*调拨*")+SUMIFS(Sheet1!$F$5:$F$28252,Sheet1!$I$5:$I$28252,$B261,Sheet1!$L$5:$L$28252,$A261,Sheet1!$E$5:$E$28252,"*企健网*",Sheet1!$D$5:$D$28252,"&lt;&gt;企健网",Sheet1!$D$5:$D$28252,"&lt;&gt;内部转款",Sheet1!$D$5:$D$28252,"&lt;&gt;内部转账",Sheet1!$E$5:$E$28252,"&lt;&gt;*调拨*")</f>
        <v>0</v>
      </c>
      <c r="N261" s="32">
        <f>SUMIFS(Sheet1!$F$5:$F$28252,Sheet1!$I$5:$I$28252,$B261,Sheet1!$L$5:$L$28252,$A261,Sheet1!$D$5:$D$28252,"银联",Sheet1!$E$5:$E$28252,"&lt;&gt;*调拨*")+SUMIFS(Sheet1!$F$5:$F$28252,Sheet1!$I$5:$I$28252,$B261,Sheet1!$L$5:$L$28252,$A261,Sheet1!$E$5:$E$28252,"*银联*",Sheet1!$D$5:$D$28252,"&lt;&gt;银联",Sheet1!$D$5:$D$28252,"&lt;&gt;内部转款",Sheet1!$D$5:$D$28252,"&lt;&gt;内部转账",Sheet1!$E$5:$E$28252,"&lt;&gt;*调拨*")</f>
        <v>0</v>
      </c>
      <c r="O261" s="32">
        <f>SUMIFS(Sheet1!$F$5:$F$28252,Sheet1!$I$5:$I$28252,$B261,Sheet1!$L$5:$L$28252,$A261,Sheet1!$D$5:$D$28252,"京东",Sheet1!$E$5:$E$28252,"&lt;&gt;*调拨*")+SUMIFS(Sheet1!$F$5:$F$28252,Sheet1!$I$5:$I$28252,$B261,Sheet1!$L$5:$L$28252,$A261,Sheet1!$E$5:$E$28252,"*京东*",Sheet1!$D$5:$D$28252,"&lt;&gt;京东",Sheet1!$D$5:$D$28252,"&lt;&gt;内部转款",Sheet1!$D$5:$D$28252,"&lt;&gt;内部转账",Sheet1!$E$5:$E$28252,"&lt;&gt;*调拨*")</f>
        <v>0</v>
      </c>
      <c r="P261" s="32">
        <f>SUMIFS(Sheet1!$F$5:$F$28252,Sheet1!$I$5:$I$28252,$B261,Sheet1!$L$5:$L$28252,$A261,Sheet1!$D$5:$D$28252,"药机微信",Sheet1!$E$5:$E$28252,"&lt;&gt;*调拨*")+SUMIFS(Sheet1!$F$5:$F$28252,Sheet1!$I$5:$I$28252,$B261,Sheet1!$L$5:$L$28252,$A261,Sheet1!$E$5:$E$28252,"*药机微信*",Sheet1!$D$5:$D$28252,"&lt;&gt;药机微信",Sheet1!$D$5:$D$28252,"&lt;&gt;内部转款",Sheet1!$D$5:$D$28252,"&lt;&gt;内部转账",Sheet1!$E$5:$E$28252,"&lt;&gt;*调拨*")</f>
        <v>0</v>
      </c>
      <c r="Q261" s="32">
        <f>SUMIFS(Sheet1!$F$5:$F$28252,Sheet1!$I$5:$I$28252,$B261,Sheet1!$L$5:$L$28252,$A261,Sheet1!$D$5:$D$28252,"亲情卡",Sheet1!$E$5:$E$28252,"&lt;&gt;*调拨*")+SUMIFS(Sheet1!$F$5:$F$28252,Sheet1!$I$5:$I$28252,$B261,Sheet1!$L$5:$L$28252,$A261,Sheet1!$E$5:$E$28252,"*亲情卡*",Sheet1!$D$5:$D$28252,"&lt;&gt;亲情卡",Sheet1!$D$5:$D$28252,"&lt;&gt;内部转款",Sheet1!$D$5:$D$28252,"&lt;&gt;内部转账",Sheet1!$E$5:$E$28252,"&lt;&gt;*调拨*")</f>
        <v>0</v>
      </c>
      <c r="R261" s="32">
        <f>SUMIFS(Sheet1!$F$5:$F$28252,Sheet1!$I$5:$I$28252,$B261,Sheet1!$L$5:$L$28252,$A261,Sheet1!$D$5:$D$28252,"优惠券",Sheet1!$E$5:$E$28252,"&lt;&gt;*调拨*")+SUMIFS(Sheet1!$F$5:$F$28252,Sheet1!$I$5:$I$28252,$B261,Sheet1!$L$5:$L$28252,$A261,Sheet1!$E$5:$E$28252,"*优惠券*",Sheet1!$D$5:$D$28252,"&lt;&gt;优惠券",Sheet1!$D$5:$D$28252,"&lt;&gt;内部转款",Sheet1!$D$5:$D$28252,"&lt;&gt;内部转账",Sheet1!$E$5:$E$28252,"&lt;&gt;*调拨*")</f>
        <v>0</v>
      </c>
      <c r="S261" s="32">
        <f>SUMIFS(Sheet1!$F$5:$F$28252,Sheet1!$I$5:$I$28252,$B261,Sheet1!$L$5:$L$28252,$A261,Sheet1!$D$5:$D$28252,"代金券",Sheet1!$E$5:$E$28252,"&lt;&gt;*调拨*")+SUMIFS(Sheet1!$F$5:$F$28252,Sheet1!$I$5:$I$28252,$B261,Sheet1!$L$5:$L$28252,$A261,Sheet1!$E$5:$E$28252,"*代金券*",Sheet1!$D$5:$D$28252,"&lt;&gt;代金券",Sheet1!$D$5:$D$28252,"&lt;&gt;内部转款",Sheet1!$D$5:$D$28252,"&lt;&gt;内部转账",Sheet1!$E$5:$E$28252,"&lt;&gt;*调拨*")</f>
        <v>0</v>
      </c>
      <c r="T261" s="32">
        <f>SUMIFS(Sheet1!$F$5:$F$28252,Sheet1!$I$5:$I$28252,$B261,Sheet1!$L$5:$L$28252,$A261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261,Sheet1!$L$5:$L$28252,$A261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261,Sheet1!$L$5:$L$28252,$A261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261,Sheet1!$L$5:$L$28252,$A261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1" s="32">
        <f>SUMIFS(Sheet1!$F$5:$F$28252,Sheet1!$I$5:$I$28252,$B261,Sheet1!$L$5:$L$28252,$A261,Sheet1!$E$5:$E$28252,"*调拨*")</f>
        <v>0</v>
      </c>
      <c r="V261" s="32">
        <f>SUMIFS(Sheet1!$F$5:$F$28252,Sheet1!$I$5:$I$28252,$B261,Sheet1!$L$5:$L$28252,$A261,Sheet1!$D$5:$D$28252,"储值",Sheet1!$E$5:$E$28252,"&lt;&gt;*调拨*")+SUMIFS(Sheet1!$F$5:$F$28252,Sheet1!$I$5:$I$28252,$B261,Sheet1!$L$5:$L$28252,$A261,Sheet1!$E$5:$E$28252,"*储值*",Sheet1!$D$5:$D$28252,"&lt;&gt;储值",Sheet1!$D$5:$D$28252,"&lt;&gt;内部转款",Sheet1!$D$5:$D$28252,"&lt;&gt;内部转账",Sheet1!$E$5:$E$28252,"&lt;&gt;*调拨*")</f>
        <v>0</v>
      </c>
      <c r="W261" s="32">
        <f>SUMIFS(Sheet1!$F$5:$F$28252,Sheet1!$I$5:$I$28252,$B261,Sheet1!$L$5:$L$28252,$A261,Sheet1!$D$5:$D$28252,"效期",Sheet1!$E$5:$E$28252,"&lt;&gt;*调拨*")+SUMIFS(Sheet1!$F$5:$F$28252,Sheet1!$I$5:$I$28252,$B261,Sheet1!$L$5:$L$28252,$A261,Sheet1!$E$5:$E$28252,"*效期*",Sheet1!$D$5:$D$28252,"&lt;&gt;效期",Sheet1!$D$5:$D$28252,"&lt;&gt;内部转款",Sheet1!$D$5:$D$28252,"&lt;&gt;内部转账",Sheet1!$E$5:$E$28252,"&lt;&gt;*调拨*")</f>
        <v>0</v>
      </c>
      <c r="X261" s="32">
        <f>SUMIFS(Sheet1!$F$5:$F$28252,Sheet1!$I$5:$I$28252,$B261,Sheet1!$L$5:$L$28252,$A261,Sheet1!$D$5:$D$28252,"内部转款",Sheet1!$E$5:$E$28252,"&lt;&gt;*调拨*")+SUMIFS(Sheet1!$F$5:$F$28252,Sheet1!$I$5:$I$28252,$B261,Sheet1!$L$5:$L$28252,$A261,Sheet1!$D$5:$D$28252,"内部转账",Sheet1!$E$5:$E$28252,"&lt;&gt;*调拨*")</f>
        <v>0</v>
      </c>
      <c r="Y261" s="32">
        <f t="shared" si="16"/>
        <v>0</v>
      </c>
      <c r="Z261" s="32">
        <f>SUMIFS(Sheet1!$F$5:$F$28252,Sheet1!$I$5:$I$28252,$B261,Sheet1!$L$5:$L$28252,$A261)</f>
        <v>53069.84</v>
      </c>
      <c r="AA261" s="32">
        <f>SUMIFS(Sheet1!$G$5:$G$28252,Sheet1!$I$5:$I$28252,$B261,Sheet1!$L$5:$L$28252,$A261,Sheet1!$D$5:$D$28252,"工资",Sheet1!$E$5:$E$28252,"&lt;&gt;*调拨*")+SUMIFS(Sheet1!$G$5:$G$28252,Sheet1!$I$5:$I$28252,$B261,Sheet1!$L$5:$L$28252,$A261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1" s="32">
        <f>SUMIFS(Sheet1!$G$5:$G$28252,Sheet1!$I$5:$I$28252,$B261,Sheet1!$L$5:$L$28252,$A261,Sheet1!$D$5:$D$28252,"水费",Sheet1!$E$5:$E$28252,"&lt;&gt;*调拨*")+SUMIFS(Sheet1!$G$5:$G$28252,Sheet1!$I$5:$I$28252,$B261,Sheet1!$L$5:$L$28252,$A261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1" s="32">
        <f>SUMIFS(Sheet1!$G$5:$G$28252,Sheet1!$I$5:$I$28252,$B261,Sheet1!$L$5:$L$28252,$A261,Sheet1!$D$5:$D$28252,"电费",Sheet1!$E$5:$E$28252,"&lt;&gt;*调拨*")+SUMIFS(Sheet1!$G$5:$G$28252,Sheet1!$I$5:$I$28252,$B261,Sheet1!$L$5:$L$28252,$A261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1" s="32">
        <f>SUMIFS(Sheet1!$G$5:$G$28252,Sheet1!$I$5:$I$28252,$B261,Sheet1!$L$5:$L$28252,$A261,Sheet1!$D$5:$D$28252,"宽带费",Sheet1!$E$5:$E$28252,"&lt;&gt;*调拨*")+SUMIFS(Sheet1!$G$5:$G$28252,Sheet1!$I$5:$I$28252,$B261,Sheet1!$L$5:$L$28252,$A261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1" s="32">
        <f>SUMIFS(Sheet1!$G$5:$G$28252,Sheet1!$I$5:$I$28252,$B261,Sheet1!$L$5:$L$28252,$A261,Sheet1!$D$5:$D$28252,"办公费",Sheet1!$E$5:$E$28252,"&lt;&gt;*调拨*")+SUMIFS(Sheet1!$G$5:$G$28252,Sheet1!$I$5:$I$28252,$B261,Sheet1!$L$5:$L$28252,$A261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1" s="32">
        <f>SUMIFS(Sheet1!$G$5:$G$28252,Sheet1!$I$5:$I$28252,$B261,Sheet1!$L$5:$L$28252,$A261,Sheet1!$D$5:$D$28252,"话费",Sheet1!$E$5:$E$28252,"&lt;&gt;*调拨*")+SUMIFS(Sheet1!$G$5:$G$28252,Sheet1!$I$5:$I$28252,$B261,Sheet1!$L$5:$L$28252,$A261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1" s="32">
        <f>SUMIFS(Sheet1!$G$5:$G$28252,Sheet1!$I$5:$I$28252,$B261,Sheet1!$L$5:$L$28252,$A261,Sheet1!$D$5:$D$28252,"房租",Sheet1!$E$5:$E$28252,"&lt;&gt;*调拨*")+SUMIFS(Sheet1!$G$5:$G$28252,Sheet1!$I$5:$I$28252,$B261,Sheet1!$L$5:$L$28252,$A261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61" s="32">
        <f>SUMIFS(Sheet1!$G$5:$G$28252,Sheet1!$I$5:$I$28252,$B261,Sheet1!$L$5:$L$28252,$A261,Sheet1!$E$5:$E$28252,"*调拨*")</f>
        <v>0</v>
      </c>
      <c r="AI261" s="32">
        <f>SUMIFS(Sheet1!$G$5:$G$28252,Sheet1!$I$5:$I$28252,$B261,Sheet1!$L$5:$L$28252,$A261,Sheet1!$D$5:$D$28252,"内部转款",Sheet1!$E$5:$E$28252,"&lt;&gt;*调拨*")+SUMIFS(Sheet1!$G$5:$G$28252,Sheet1!$I$5:$I$28252,$B261,Sheet1!$L$5:$L$28252,$A261,Sheet1!$D$5:$D$28252,"内部转账",Sheet1!$E$5:$E$28252,"&lt;&gt;*调拨*")</f>
        <v>0</v>
      </c>
      <c r="AJ261" s="32">
        <f t="shared" si="17"/>
        <v>6073.99</v>
      </c>
      <c r="AK261" s="32">
        <f>SUMIFS(Sheet1!$G$5:$G$28252,Sheet1!$I$5:$I$28252,$B261,Sheet1!$L$5:$L$28252,$A261)</f>
        <v>6073.99</v>
      </c>
      <c r="AL261" s="32">
        <f t="shared" si="18"/>
        <v>46995.85</v>
      </c>
    </row>
    <row r="262" ht="16.5" spans="1:38">
      <c r="A262" s="30">
        <v>202604</v>
      </c>
      <c r="B262" s="31" t="s">
        <v>162</v>
      </c>
      <c r="C262" s="32">
        <f>SUMIFS(Sheet1!$F$5:$F$28252,Sheet1!$I$5:$I$28252,$B262,Sheet1!$L$5:$L$28252,$A262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31.44</v>
      </c>
      <c r="D262" s="32">
        <f>SUMIFS(Sheet1!$F$5:$F$28252,Sheet1!$I$5:$I$28252,$B262,Sheet1!$L$5:$L$28252,$A262,Sheet1!$D$5:$D$28252,"医保即时拨付",Sheet1!$E$5:$E$28252,"&lt;&gt;*调拨*")+SUMIFS(Sheet1!$F$5:$F$28252,Sheet1!$I$5:$I$28252,$B262,Sheet1!$L$5:$L$28252,$A262,Sheet1!$E$5:$E$28252,"*医保即时拨付*",Sheet1!$D$5:$D$28252,"&lt;&gt;医保即时拨付",Sheet1!$D$5:$D$28252,"&lt;&gt;内部转款",Sheet1!$D$5:$D$28252,"&lt;&gt;内部转账",Sheet1!$E$5:$E$28252,"&lt;&gt;*调拨*")</f>
        <v>0</v>
      </c>
      <c r="E262" s="32">
        <f>SUMIFS(Sheet1!$F$5:$F$28252,Sheet1!$I$5:$I$28252,$B262,Sheet1!$L$5:$L$28252,$A262,Sheet1!$D$5:$D$28252,"医保",Sheet1!$E$5:$E$28252,"&lt;&gt;*调拨*",Sheet1!$E$5:$E$28252,"&lt;&gt;*医保即时拨付*")+SUMIFS(Sheet1!$F$5:$F$28252,Sheet1!$I$5:$I$28252,$B262,Sheet1!$L$5:$L$28252,$A262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62" s="32">
        <f>SUMIFS(Sheet1!$F$5:$F$28252,Sheet1!$I$5:$I$28252,$B262,Sheet1!$L$5:$L$28252,$A262,Sheet1!$D$5:$D$28252,"聚合",Sheet1!$E$5:$E$28252,"&lt;&gt;*调拨*")+SUMIFS(Sheet1!$F$5:$F$28252,Sheet1!$I$5:$I$28252,$B262,Sheet1!$L$5:$L$28252,$A262,Sheet1!$E$5:$E$28252,"*聚合*",Sheet1!$D$5:$D$28252,"&lt;&gt;聚合",Sheet1!$D$5:$D$28252,"&lt;&gt;内部转款",Sheet1!$D$5:$D$28252,"&lt;&gt;内部转账",Sheet1!$E$5:$E$28252,"&lt;&gt;*调拨*")</f>
        <v>717.6</v>
      </c>
      <c r="G262" s="32">
        <f>SUMIFS(Sheet1!$F$5:$F$28252,Sheet1!$I$5:$I$28252,$B262,Sheet1!$L$5:$L$28252,$A262,Sheet1!$D$5:$D$28252,"24小时微信",Sheet1!$E$5:$E$28252,"&lt;&gt;*调拨*")+SUMIFS(Sheet1!$F$5:$F$28252,Sheet1!$I$5:$I$28252,$B262,Sheet1!$L$5:$L$28252,$A262,Sheet1!$E$5:$E$28252,"*24小时微信*",Sheet1!$D$5:$D$28252,"&lt;&gt;24小时微信",Sheet1!$D$5:$D$28252,"&lt;&gt;内部转款",Sheet1!$D$5:$D$28252,"&lt;&gt;内部转账",Sheet1!$E$5:$E$28252,"&lt;&gt;*调拨*")</f>
        <v>0</v>
      </c>
      <c r="H262" s="32">
        <f>SUMIFS(Sheet1!$F$5:$F$28252,Sheet1!$I$5:$I$28252,$B262,Sheet1!$L$5:$L$28252,$A262,Sheet1!$D$5:$D$28252,"美团",Sheet1!$E$5:$E$28252,"&lt;&gt;*调拨*")+SUMIFS(Sheet1!$F$5:$F$28252,Sheet1!$I$5:$I$28252,$B262,Sheet1!$L$5:$L$28252,$A262,Sheet1!$E$5:$E$28252,"*美团*",Sheet1!$D$5:$D$28252,"&lt;&gt;美团",Sheet1!$D$5:$D$28252,"&lt;&gt;内部转款",Sheet1!$D$5:$D$28252,"&lt;&gt;内部转账",Sheet1!$E$5:$E$28252,"&lt;&gt;*调拨*")</f>
        <v>0</v>
      </c>
      <c r="I262" s="32">
        <f>SUMIFS(Sheet1!$F$5:$F$28252,Sheet1!$I$5:$I$28252,$B262,Sheet1!$L$5:$L$28252,$A262,Sheet1!$D$5:$D$28252,"饿了么",Sheet1!$E$5:$E$28252,"&lt;&gt;*调拨*")+SUMIFS(Sheet1!$F$5:$F$28252,Sheet1!$I$5:$I$28252,$B262,Sheet1!$L$5:$L$28252,$A262,Sheet1!$E$5:$E$28252,"*饿了么*",Sheet1!$D$5:$D$28252,"&lt;&gt;饿了么",Sheet1!$D$5:$D$28252,"&lt;&gt;内部转款",Sheet1!$D$5:$D$28252,"&lt;&gt;内部转账",Sheet1!$E$5:$E$28252,"&lt;&gt;*调拨*")</f>
        <v>0</v>
      </c>
      <c r="J262" s="32">
        <f>SUMIFS(Sheet1!$F$5:$F$28252,Sheet1!$I$5:$I$28252,$B262,Sheet1!$L$5:$L$28252,$A262,Sheet1!$D$5:$D$28252,"健E卡",Sheet1!$E$5:$E$28252,"&lt;&gt;*调拨*")+SUMIFS(Sheet1!$F$5:$F$28252,Sheet1!$I$5:$I$28252,$B262,Sheet1!$L$5:$L$28252,$A262,Sheet1!$E$5:$E$28252,"*健E卡*",Sheet1!$D$5:$D$28252,"&lt;&gt;健E卡",Sheet1!$D$5:$D$28252,"&lt;&gt;内部转款",Sheet1!$D$5:$D$28252,"&lt;&gt;内部转账",Sheet1!$E$5:$E$28252,"&lt;&gt;*调拨*")</f>
        <v>0</v>
      </c>
      <c r="K262" s="32">
        <f>SUMIFS(Sheet1!$F$5:$F$28252,Sheet1!$I$5:$I$28252,$B262,Sheet1!$L$5:$L$28252,$A262,Sheet1!$D$5:$D$28252,"抖音",Sheet1!$E$5:$E$28252,"&lt;&gt;*调拨*")+SUMIFS(Sheet1!$F$5:$F$28252,Sheet1!$I$5:$I$28252,$B262,Sheet1!$L$5:$L$28252,$A262,Sheet1!$E$5:$E$28252,"*抖音*",Sheet1!$D$5:$D$28252,"&lt;&gt;抖音",Sheet1!$D$5:$D$28252,"&lt;&gt;内部转款",Sheet1!$D$5:$D$28252,"&lt;&gt;内部转账",Sheet1!$E$5:$E$28252,"&lt;&gt;*调拨*")</f>
        <v>9.31</v>
      </c>
      <c r="L262" s="32">
        <f>SUMIFS(Sheet1!$F$5:$F$28252,Sheet1!$I$5:$I$28252,$B262,Sheet1!$L$5:$L$28252,$A262,Sheet1!$D$5:$D$28252,"医卡通",Sheet1!$E$5:$E$28252,"&lt;&gt;*调拨*")+SUMIFS(Sheet1!$F$5:$F$28252,Sheet1!$I$5:$I$28252,$B262,Sheet1!$L$5:$L$28252,$A262,Sheet1!$E$5:$E$28252,"*医卡通*",Sheet1!$D$5:$D$28252,"&lt;&gt;医卡通",Sheet1!$D$5:$D$28252,"&lt;&gt;内部转款",Sheet1!$D$5:$D$28252,"&lt;&gt;内部转账",Sheet1!$E$5:$E$28252,"&lt;&gt;*调拨*")</f>
        <v>0</v>
      </c>
      <c r="M262" s="32">
        <f>SUMIFS(Sheet1!$F$5:$F$28252,Sheet1!$I$5:$I$28252,$B262,Sheet1!$L$5:$L$28252,$A262,Sheet1!$D$5:$D$28252,"企健网",Sheet1!$E$5:$E$28252,"&lt;&gt;*调拨*")+SUMIFS(Sheet1!$F$5:$F$28252,Sheet1!$I$5:$I$28252,$B262,Sheet1!$L$5:$L$28252,$A262,Sheet1!$E$5:$E$28252,"*企健网*",Sheet1!$D$5:$D$28252,"&lt;&gt;企健网",Sheet1!$D$5:$D$28252,"&lt;&gt;内部转款",Sheet1!$D$5:$D$28252,"&lt;&gt;内部转账",Sheet1!$E$5:$E$28252,"&lt;&gt;*调拨*")</f>
        <v>0</v>
      </c>
      <c r="N262" s="32">
        <f>SUMIFS(Sheet1!$F$5:$F$28252,Sheet1!$I$5:$I$28252,$B262,Sheet1!$L$5:$L$28252,$A262,Sheet1!$D$5:$D$28252,"银联",Sheet1!$E$5:$E$28252,"&lt;&gt;*调拨*")+SUMIFS(Sheet1!$F$5:$F$28252,Sheet1!$I$5:$I$28252,$B262,Sheet1!$L$5:$L$28252,$A262,Sheet1!$E$5:$E$28252,"*银联*",Sheet1!$D$5:$D$28252,"&lt;&gt;银联",Sheet1!$D$5:$D$28252,"&lt;&gt;内部转款",Sheet1!$D$5:$D$28252,"&lt;&gt;内部转账",Sheet1!$E$5:$E$28252,"&lt;&gt;*调拨*")</f>
        <v>0</v>
      </c>
      <c r="O262" s="32">
        <f>SUMIFS(Sheet1!$F$5:$F$28252,Sheet1!$I$5:$I$28252,$B262,Sheet1!$L$5:$L$28252,$A262,Sheet1!$D$5:$D$28252,"京东",Sheet1!$E$5:$E$28252,"&lt;&gt;*调拨*")+SUMIFS(Sheet1!$F$5:$F$28252,Sheet1!$I$5:$I$28252,$B262,Sheet1!$L$5:$L$28252,$A262,Sheet1!$E$5:$E$28252,"*京东*",Sheet1!$D$5:$D$28252,"&lt;&gt;京东",Sheet1!$D$5:$D$28252,"&lt;&gt;内部转款",Sheet1!$D$5:$D$28252,"&lt;&gt;内部转账",Sheet1!$E$5:$E$28252,"&lt;&gt;*调拨*")</f>
        <v>0</v>
      </c>
      <c r="P262" s="32">
        <f>SUMIFS(Sheet1!$F$5:$F$28252,Sheet1!$I$5:$I$28252,$B262,Sheet1!$L$5:$L$28252,$A262,Sheet1!$D$5:$D$28252,"药机微信",Sheet1!$E$5:$E$28252,"&lt;&gt;*调拨*")+SUMIFS(Sheet1!$F$5:$F$28252,Sheet1!$I$5:$I$28252,$B262,Sheet1!$L$5:$L$28252,$A262,Sheet1!$E$5:$E$28252,"*药机微信*",Sheet1!$D$5:$D$28252,"&lt;&gt;药机微信",Sheet1!$D$5:$D$28252,"&lt;&gt;内部转款",Sheet1!$D$5:$D$28252,"&lt;&gt;内部转账",Sheet1!$E$5:$E$28252,"&lt;&gt;*调拨*")</f>
        <v>0</v>
      </c>
      <c r="Q262" s="32">
        <f>SUMIFS(Sheet1!$F$5:$F$28252,Sheet1!$I$5:$I$28252,$B262,Sheet1!$L$5:$L$28252,$A262,Sheet1!$D$5:$D$28252,"亲情卡",Sheet1!$E$5:$E$28252,"&lt;&gt;*调拨*")+SUMIFS(Sheet1!$F$5:$F$28252,Sheet1!$I$5:$I$28252,$B262,Sheet1!$L$5:$L$28252,$A262,Sheet1!$E$5:$E$28252,"*亲情卡*",Sheet1!$D$5:$D$28252,"&lt;&gt;亲情卡",Sheet1!$D$5:$D$28252,"&lt;&gt;内部转款",Sheet1!$D$5:$D$28252,"&lt;&gt;内部转账",Sheet1!$E$5:$E$28252,"&lt;&gt;*调拨*")</f>
        <v>0</v>
      </c>
      <c r="R262" s="32">
        <f>SUMIFS(Sheet1!$F$5:$F$28252,Sheet1!$I$5:$I$28252,$B262,Sheet1!$L$5:$L$28252,$A262,Sheet1!$D$5:$D$28252,"优惠券",Sheet1!$E$5:$E$28252,"&lt;&gt;*调拨*")+SUMIFS(Sheet1!$F$5:$F$28252,Sheet1!$I$5:$I$28252,$B262,Sheet1!$L$5:$L$28252,$A262,Sheet1!$E$5:$E$28252,"*优惠券*",Sheet1!$D$5:$D$28252,"&lt;&gt;优惠券",Sheet1!$D$5:$D$28252,"&lt;&gt;内部转款",Sheet1!$D$5:$D$28252,"&lt;&gt;内部转账",Sheet1!$E$5:$E$28252,"&lt;&gt;*调拨*")</f>
        <v>0</v>
      </c>
      <c r="S262" s="32">
        <f>SUMIFS(Sheet1!$F$5:$F$28252,Sheet1!$I$5:$I$28252,$B262,Sheet1!$L$5:$L$28252,$A262,Sheet1!$D$5:$D$28252,"代金券",Sheet1!$E$5:$E$28252,"&lt;&gt;*调拨*")+SUMIFS(Sheet1!$F$5:$F$28252,Sheet1!$I$5:$I$28252,$B262,Sheet1!$L$5:$L$28252,$A262,Sheet1!$E$5:$E$28252,"*代金券*",Sheet1!$D$5:$D$28252,"&lt;&gt;代金券",Sheet1!$D$5:$D$28252,"&lt;&gt;内部转款",Sheet1!$D$5:$D$28252,"&lt;&gt;内部转账",Sheet1!$E$5:$E$28252,"&lt;&gt;*调拨*")</f>
        <v>0</v>
      </c>
      <c r="T262" s="32">
        <f>SUMIFS(Sheet1!$F$5:$F$28252,Sheet1!$I$5:$I$28252,$B262,Sheet1!$L$5:$L$28252,$A262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262,Sheet1!$L$5:$L$28252,$A262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262,Sheet1!$L$5:$L$28252,$A262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262,Sheet1!$L$5:$L$28252,$A262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2" s="32">
        <f>SUMIFS(Sheet1!$F$5:$F$28252,Sheet1!$I$5:$I$28252,$B262,Sheet1!$L$5:$L$28252,$A262,Sheet1!$E$5:$E$28252,"*调拨*")</f>
        <v>0</v>
      </c>
      <c r="V262" s="32">
        <f>SUMIFS(Sheet1!$F$5:$F$28252,Sheet1!$I$5:$I$28252,$B262,Sheet1!$L$5:$L$28252,$A262,Sheet1!$D$5:$D$28252,"储值",Sheet1!$E$5:$E$28252,"&lt;&gt;*调拨*")+SUMIFS(Sheet1!$F$5:$F$28252,Sheet1!$I$5:$I$28252,$B262,Sheet1!$L$5:$L$28252,$A262,Sheet1!$E$5:$E$28252,"*储值*",Sheet1!$D$5:$D$28252,"&lt;&gt;储值",Sheet1!$D$5:$D$28252,"&lt;&gt;内部转款",Sheet1!$D$5:$D$28252,"&lt;&gt;内部转账",Sheet1!$E$5:$E$28252,"&lt;&gt;*调拨*")</f>
        <v>0</v>
      </c>
      <c r="W262" s="32">
        <f>SUMIFS(Sheet1!$F$5:$F$28252,Sheet1!$I$5:$I$28252,$B262,Sheet1!$L$5:$L$28252,$A262,Sheet1!$D$5:$D$28252,"效期",Sheet1!$E$5:$E$28252,"&lt;&gt;*调拨*")+SUMIFS(Sheet1!$F$5:$F$28252,Sheet1!$I$5:$I$28252,$B262,Sheet1!$L$5:$L$28252,$A262,Sheet1!$E$5:$E$28252,"*效期*",Sheet1!$D$5:$D$28252,"&lt;&gt;效期",Sheet1!$D$5:$D$28252,"&lt;&gt;内部转款",Sheet1!$D$5:$D$28252,"&lt;&gt;内部转账",Sheet1!$E$5:$E$28252,"&lt;&gt;*调拨*")</f>
        <v>0</v>
      </c>
      <c r="X262" s="32">
        <f>SUMIFS(Sheet1!$F$5:$F$28252,Sheet1!$I$5:$I$28252,$B262,Sheet1!$L$5:$L$28252,$A262,Sheet1!$D$5:$D$28252,"内部转款",Sheet1!$E$5:$E$28252,"&lt;&gt;*调拨*")+SUMIFS(Sheet1!$F$5:$F$28252,Sheet1!$I$5:$I$28252,$B262,Sheet1!$L$5:$L$28252,$A262,Sheet1!$D$5:$D$28252,"内部转账",Sheet1!$E$5:$E$28252,"&lt;&gt;*调拨*")</f>
        <v>0</v>
      </c>
      <c r="Y262" s="32">
        <f t="shared" si="16"/>
        <v>0</v>
      </c>
      <c r="Z262" s="32">
        <f>SUMIFS(Sheet1!$F$5:$F$28252,Sheet1!$I$5:$I$28252,$B262,Sheet1!$L$5:$L$28252,$A262)</f>
        <v>758.35</v>
      </c>
      <c r="AA262" s="32">
        <f>SUMIFS(Sheet1!$G$5:$G$28252,Sheet1!$I$5:$I$28252,$B262,Sheet1!$L$5:$L$28252,$A262,Sheet1!$D$5:$D$28252,"工资",Sheet1!$E$5:$E$28252,"&lt;&gt;*调拨*")+SUMIFS(Sheet1!$G$5:$G$28252,Sheet1!$I$5:$I$28252,$B262,Sheet1!$L$5:$L$28252,$A262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2" s="32">
        <f>SUMIFS(Sheet1!$G$5:$G$28252,Sheet1!$I$5:$I$28252,$B262,Sheet1!$L$5:$L$28252,$A262,Sheet1!$D$5:$D$28252,"水费",Sheet1!$E$5:$E$28252,"&lt;&gt;*调拨*")+SUMIFS(Sheet1!$G$5:$G$28252,Sheet1!$I$5:$I$28252,$B262,Sheet1!$L$5:$L$28252,$A262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2" s="32">
        <f>SUMIFS(Sheet1!$G$5:$G$28252,Sheet1!$I$5:$I$28252,$B262,Sheet1!$L$5:$L$28252,$A262,Sheet1!$D$5:$D$28252,"电费",Sheet1!$E$5:$E$28252,"&lt;&gt;*调拨*")+SUMIFS(Sheet1!$G$5:$G$28252,Sheet1!$I$5:$I$28252,$B262,Sheet1!$L$5:$L$28252,$A262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2" s="32">
        <f>SUMIFS(Sheet1!$G$5:$G$28252,Sheet1!$I$5:$I$28252,$B262,Sheet1!$L$5:$L$28252,$A262,Sheet1!$D$5:$D$28252,"宽带费",Sheet1!$E$5:$E$28252,"&lt;&gt;*调拨*")+SUMIFS(Sheet1!$G$5:$G$28252,Sheet1!$I$5:$I$28252,$B262,Sheet1!$L$5:$L$28252,$A262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2" s="32">
        <f>SUMIFS(Sheet1!$G$5:$G$28252,Sheet1!$I$5:$I$28252,$B262,Sheet1!$L$5:$L$28252,$A262,Sheet1!$D$5:$D$28252,"办公费",Sheet1!$E$5:$E$28252,"&lt;&gt;*调拨*")+SUMIFS(Sheet1!$G$5:$G$28252,Sheet1!$I$5:$I$28252,$B262,Sheet1!$L$5:$L$28252,$A262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2" s="32">
        <f>SUMIFS(Sheet1!$G$5:$G$28252,Sheet1!$I$5:$I$28252,$B262,Sheet1!$L$5:$L$28252,$A262,Sheet1!$D$5:$D$28252,"话费",Sheet1!$E$5:$E$28252,"&lt;&gt;*调拨*")+SUMIFS(Sheet1!$G$5:$G$28252,Sheet1!$I$5:$I$28252,$B262,Sheet1!$L$5:$L$28252,$A262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2" s="32">
        <f>SUMIFS(Sheet1!$G$5:$G$28252,Sheet1!$I$5:$I$28252,$B262,Sheet1!$L$5:$L$28252,$A262,Sheet1!$D$5:$D$28252,"房租",Sheet1!$E$5:$E$28252,"&lt;&gt;*调拨*")+SUMIFS(Sheet1!$G$5:$G$28252,Sheet1!$I$5:$I$28252,$B262,Sheet1!$L$5:$L$28252,$A262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62" s="32">
        <f>SUMIFS(Sheet1!$G$5:$G$28252,Sheet1!$I$5:$I$28252,$B262,Sheet1!$L$5:$L$28252,$A262,Sheet1!$E$5:$E$28252,"*调拨*")</f>
        <v>0</v>
      </c>
      <c r="AI262" s="32">
        <f>SUMIFS(Sheet1!$G$5:$G$28252,Sheet1!$I$5:$I$28252,$B262,Sheet1!$L$5:$L$28252,$A262,Sheet1!$D$5:$D$28252,"内部转款",Sheet1!$E$5:$E$28252,"&lt;&gt;*调拨*")+SUMIFS(Sheet1!$G$5:$G$28252,Sheet1!$I$5:$I$28252,$B262,Sheet1!$L$5:$L$28252,$A262,Sheet1!$D$5:$D$28252,"内部转账",Sheet1!$E$5:$E$28252,"&lt;&gt;*调拨*")</f>
        <v>0</v>
      </c>
      <c r="AJ262" s="32">
        <f t="shared" si="17"/>
        <v>4281.16</v>
      </c>
      <c r="AK262" s="32">
        <f>SUMIFS(Sheet1!$G$5:$G$28252,Sheet1!$I$5:$I$28252,$B262,Sheet1!$L$5:$L$28252,$A262)</f>
        <v>4281.16</v>
      </c>
      <c r="AL262" s="32">
        <f t="shared" si="18"/>
        <v>-3522.81</v>
      </c>
    </row>
    <row r="263" ht="16.5" spans="1:38">
      <c r="A263" s="30">
        <v>202604</v>
      </c>
      <c r="B263" s="31" t="s">
        <v>235</v>
      </c>
      <c r="C263" s="32">
        <f>SUMIFS(Sheet1!$F$5:$F$28252,Sheet1!$I$5:$I$28252,$B263,Sheet1!$L$5:$L$28252,$A263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12607.85</v>
      </c>
      <c r="D263" s="32">
        <f>SUMIFS(Sheet1!$F$5:$F$28252,Sheet1!$I$5:$I$28252,$B263,Sheet1!$L$5:$L$28252,$A263,Sheet1!$D$5:$D$28252,"医保即时拨付",Sheet1!$E$5:$E$28252,"&lt;&gt;*调拨*")+SUMIFS(Sheet1!$F$5:$F$28252,Sheet1!$I$5:$I$28252,$B263,Sheet1!$L$5:$L$28252,$A263,Sheet1!$E$5:$E$28252,"*医保即时拨付*",Sheet1!$D$5:$D$28252,"&lt;&gt;医保即时拨付",Sheet1!$D$5:$D$28252,"&lt;&gt;内部转款",Sheet1!$D$5:$D$28252,"&lt;&gt;内部转账",Sheet1!$E$5:$E$28252,"&lt;&gt;*调拨*")</f>
        <v>3566.18</v>
      </c>
      <c r="E263" s="32">
        <f>SUMIFS(Sheet1!$F$5:$F$28252,Sheet1!$I$5:$I$28252,$B263,Sheet1!$L$5:$L$28252,$A263,Sheet1!$D$5:$D$28252,"医保",Sheet1!$E$5:$E$28252,"&lt;&gt;*调拨*",Sheet1!$E$5:$E$28252,"&lt;&gt;*医保即时拨付*")+SUMIFS(Sheet1!$F$5:$F$28252,Sheet1!$I$5:$I$28252,$B263,Sheet1!$L$5:$L$28252,$A263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2997.43</v>
      </c>
      <c r="F263" s="32">
        <f>SUMIFS(Sheet1!$F$5:$F$28252,Sheet1!$I$5:$I$28252,$B263,Sheet1!$L$5:$L$28252,$A263,Sheet1!$D$5:$D$28252,"聚合",Sheet1!$E$5:$E$28252,"&lt;&gt;*调拨*")+SUMIFS(Sheet1!$F$5:$F$28252,Sheet1!$I$5:$I$28252,$B263,Sheet1!$L$5:$L$28252,$A263,Sheet1!$E$5:$E$28252,"*聚合*",Sheet1!$D$5:$D$28252,"&lt;&gt;聚合",Sheet1!$D$5:$D$28252,"&lt;&gt;内部转款",Sheet1!$D$5:$D$28252,"&lt;&gt;内部转账",Sheet1!$E$5:$E$28252,"&lt;&gt;*调拨*")</f>
        <v>24480.7</v>
      </c>
      <c r="G263" s="32">
        <f>SUMIFS(Sheet1!$F$5:$F$28252,Sheet1!$I$5:$I$28252,$B263,Sheet1!$L$5:$L$28252,$A263,Sheet1!$D$5:$D$28252,"24小时微信",Sheet1!$E$5:$E$28252,"&lt;&gt;*调拨*")+SUMIFS(Sheet1!$F$5:$F$28252,Sheet1!$I$5:$I$28252,$B263,Sheet1!$L$5:$L$28252,$A263,Sheet1!$E$5:$E$28252,"*24小时微信*",Sheet1!$D$5:$D$28252,"&lt;&gt;24小时微信",Sheet1!$D$5:$D$28252,"&lt;&gt;内部转款",Sheet1!$D$5:$D$28252,"&lt;&gt;内部转账",Sheet1!$E$5:$E$28252,"&lt;&gt;*调拨*")</f>
        <v>0</v>
      </c>
      <c r="H263" s="32">
        <f>SUMIFS(Sheet1!$F$5:$F$28252,Sheet1!$I$5:$I$28252,$B263,Sheet1!$L$5:$L$28252,$A263,Sheet1!$D$5:$D$28252,"美团",Sheet1!$E$5:$E$28252,"&lt;&gt;*调拨*")+SUMIFS(Sheet1!$F$5:$F$28252,Sheet1!$I$5:$I$28252,$B263,Sheet1!$L$5:$L$28252,$A263,Sheet1!$E$5:$E$28252,"*美团*",Sheet1!$D$5:$D$28252,"&lt;&gt;美团",Sheet1!$D$5:$D$28252,"&lt;&gt;内部转款",Sheet1!$D$5:$D$28252,"&lt;&gt;内部转账",Sheet1!$E$5:$E$28252,"&lt;&gt;*调拨*")</f>
        <v>0</v>
      </c>
      <c r="I263" s="32">
        <f>SUMIFS(Sheet1!$F$5:$F$28252,Sheet1!$I$5:$I$28252,$B263,Sheet1!$L$5:$L$28252,$A263,Sheet1!$D$5:$D$28252,"饿了么",Sheet1!$E$5:$E$28252,"&lt;&gt;*调拨*")+SUMIFS(Sheet1!$F$5:$F$28252,Sheet1!$I$5:$I$28252,$B263,Sheet1!$L$5:$L$28252,$A263,Sheet1!$E$5:$E$28252,"*饿了么*",Sheet1!$D$5:$D$28252,"&lt;&gt;饿了么",Sheet1!$D$5:$D$28252,"&lt;&gt;内部转款",Sheet1!$D$5:$D$28252,"&lt;&gt;内部转账",Sheet1!$E$5:$E$28252,"&lt;&gt;*调拨*")</f>
        <v>0</v>
      </c>
      <c r="J263" s="32">
        <f>SUMIFS(Sheet1!$F$5:$F$28252,Sheet1!$I$5:$I$28252,$B263,Sheet1!$L$5:$L$28252,$A263,Sheet1!$D$5:$D$28252,"健E卡",Sheet1!$E$5:$E$28252,"&lt;&gt;*调拨*")+SUMIFS(Sheet1!$F$5:$F$28252,Sheet1!$I$5:$I$28252,$B263,Sheet1!$L$5:$L$28252,$A263,Sheet1!$E$5:$E$28252,"*健E卡*",Sheet1!$D$5:$D$28252,"&lt;&gt;健E卡",Sheet1!$D$5:$D$28252,"&lt;&gt;内部转款",Sheet1!$D$5:$D$28252,"&lt;&gt;内部转账",Sheet1!$E$5:$E$28252,"&lt;&gt;*调拨*")</f>
        <v>0</v>
      </c>
      <c r="K263" s="32">
        <f>SUMIFS(Sheet1!$F$5:$F$28252,Sheet1!$I$5:$I$28252,$B263,Sheet1!$L$5:$L$28252,$A263,Sheet1!$D$5:$D$28252,"抖音",Sheet1!$E$5:$E$28252,"&lt;&gt;*调拨*")+SUMIFS(Sheet1!$F$5:$F$28252,Sheet1!$I$5:$I$28252,$B263,Sheet1!$L$5:$L$28252,$A263,Sheet1!$E$5:$E$28252,"*抖音*",Sheet1!$D$5:$D$28252,"&lt;&gt;抖音",Sheet1!$D$5:$D$28252,"&lt;&gt;内部转款",Sheet1!$D$5:$D$28252,"&lt;&gt;内部转账",Sheet1!$E$5:$E$28252,"&lt;&gt;*调拨*")</f>
        <v>0</v>
      </c>
      <c r="L263" s="32">
        <f>SUMIFS(Sheet1!$F$5:$F$28252,Sheet1!$I$5:$I$28252,$B263,Sheet1!$L$5:$L$28252,$A263,Sheet1!$D$5:$D$28252,"医卡通",Sheet1!$E$5:$E$28252,"&lt;&gt;*调拨*")+SUMIFS(Sheet1!$F$5:$F$28252,Sheet1!$I$5:$I$28252,$B263,Sheet1!$L$5:$L$28252,$A263,Sheet1!$E$5:$E$28252,"*医卡通*",Sheet1!$D$5:$D$28252,"&lt;&gt;医卡通",Sheet1!$D$5:$D$28252,"&lt;&gt;内部转款",Sheet1!$D$5:$D$28252,"&lt;&gt;内部转账",Sheet1!$E$5:$E$28252,"&lt;&gt;*调拨*")</f>
        <v>0</v>
      </c>
      <c r="M263" s="32">
        <f>SUMIFS(Sheet1!$F$5:$F$28252,Sheet1!$I$5:$I$28252,$B263,Sheet1!$L$5:$L$28252,$A263,Sheet1!$D$5:$D$28252,"企健网",Sheet1!$E$5:$E$28252,"&lt;&gt;*调拨*")+SUMIFS(Sheet1!$F$5:$F$28252,Sheet1!$I$5:$I$28252,$B263,Sheet1!$L$5:$L$28252,$A263,Sheet1!$E$5:$E$28252,"*企健网*",Sheet1!$D$5:$D$28252,"&lt;&gt;企健网",Sheet1!$D$5:$D$28252,"&lt;&gt;内部转款",Sheet1!$D$5:$D$28252,"&lt;&gt;内部转账",Sheet1!$E$5:$E$28252,"&lt;&gt;*调拨*")</f>
        <v>0</v>
      </c>
      <c r="N263" s="32">
        <f>SUMIFS(Sheet1!$F$5:$F$28252,Sheet1!$I$5:$I$28252,$B263,Sheet1!$L$5:$L$28252,$A263,Sheet1!$D$5:$D$28252,"银联",Sheet1!$E$5:$E$28252,"&lt;&gt;*调拨*")+SUMIFS(Sheet1!$F$5:$F$28252,Sheet1!$I$5:$I$28252,$B263,Sheet1!$L$5:$L$28252,$A263,Sheet1!$E$5:$E$28252,"*银联*",Sheet1!$D$5:$D$28252,"&lt;&gt;银联",Sheet1!$D$5:$D$28252,"&lt;&gt;内部转款",Sheet1!$D$5:$D$28252,"&lt;&gt;内部转账",Sheet1!$E$5:$E$28252,"&lt;&gt;*调拨*")</f>
        <v>0</v>
      </c>
      <c r="O263" s="32">
        <f>SUMIFS(Sheet1!$F$5:$F$28252,Sheet1!$I$5:$I$28252,$B263,Sheet1!$L$5:$L$28252,$A263,Sheet1!$D$5:$D$28252,"京东",Sheet1!$E$5:$E$28252,"&lt;&gt;*调拨*")+SUMIFS(Sheet1!$F$5:$F$28252,Sheet1!$I$5:$I$28252,$B263,Sheet1!$L$5:$L$28252,$A263,Sheet1!$E$5:$E$28252,"*京东*",Sheet1!$D$5:$D$28252,"&lt;&gt;京东",Sheet1!$D$5:$D$28252,"&lt;&gt;内部转款",Sheet1!$D$5:$D$28252,"&lt;&gt;内部转账",Sheet1!$E$5:$E$28252,"&lt;&gt;*调拨*")</f>
        <v>0</v>
      </c>
      <c r="P263" s="32">
        <f>SUMIFS(Sheet1!$F$5:$F$28252,Sheet1!$I$5:$I$28252,$B263,Sheet1!$L$5:$L$28252,$A263,Sheet1!$D$5:$D$28252,"药机微信",Sheet1!$E$5:$E$28252,"&lt;&gt;*调拨*")+SUMIFS(Sheet1!$F$5:$F$28252,Sheet1!$I$5:$I$28252,$B263,Sheet1!$L$5:$L$28252,$A263,Sheet1!$E$5:$E$28252,"*药机微信*",Sheet1!$D$5:$D$28252,"&lt;&gt;药机微信",Sheet1!$D$5:$D$28252,"&lt;&gt;内部转款",Sheet1!$D$5:$D$28252,"&lt;&gt;内部转账",Sheet1!$E$5:$E$28252,"&lt;&gt;*调拨*")</f>
        <v>0</v>
      </c>
      <c r="Q263" s="32">
        <f>SUMIFS(Sheet1!$F$5:$F$28252,Sheet1!$I$5:$I$28252,$B263,Sheet1!$L$5:$L$28252,$A263,Sheet1!$D$5:$D$28252,"亲情卡",Sheet1!$E$5:$E$28252,"&lt;&gt;*调拨*")+SUMIFS(Sheet1!$F$5:$F$28252,Sheet1!$I$5:$I$28252,$B263,Sheet1!$L$5:$L$28252,$A263,Sheet1!$E$5:$E$28252,"*亲情卡*",Sheet1!$D$5:$D$28252,"&lt;&gt;亲情卡",Sheet1!$D$5:$D$28252,"&lt;&gt;内部转款",Sheet1!$D$5:$D$28252,"&lt;&gt;内部转账",Sheet1!$E$5:$E$28252,"&lt;&gt;*调拨*")</f>
        <v>0</v>
      </c>
      <c r="R263" s="32">
        <f>SUMIFS(Sheet1!$F$5:$F$28252,Sheet1!$I$5:$I$28252,$B263,Sheet1!$L$5:$L$28252,$A263,Sheet1!$D$5:$D$28252,"优惠券",Sheet1!$E$5:$E$28252,"&lt;&gt;*调拨*")+SUMIFS(Sheet1!$F$5:$F$28252,Sheet1!$I$5:$I$28252,$B263,Sheet1!$L$5:$L$28252,$A263,Sheet1!$E$5:$E$28252,"*优惠券*",Sheet1!$D$5:$D$28252,"&lt;&gt;优惠券",Sheet1!$D$5:$D$28252,"&lt;&gt;内部转款",Sheet1!$D$5:$D$28252,"&lt;&gt;内部转账",Sheet1!$E$5:$E$28252,"&lt;&gt;*调拨*")</f>
        <v>0</v>
      </c>
      <c r="S263" s="32">
        <f>SUMIFS(Sheet1!$F$5:$F$28252,Sheet1!$I$5:$I$28252,$B263,Sheet1!$L$5:$L$28252,$A263,Sheet1!$D$5:$D$28252,"代金券",Sheet1!$E$5:$E$28252,"&lt;&gt;*调拨*")+SUMIFS(Sheet1!$F$5:$F$28252,Sheet1!$I$5:$I$28252,$B263,Sheet1!$L$5:$L$28252,$A263,Sheet1!$E$5:$E$28252,"*代金券*",Sheet1!$D$5:$D$28252,"&lt;&gt;代金券",Sheet1!$D$5:$D$28252,"&lt;&gt;内部转款",Sheet1!$D$5:$D$28252,"&lt;&gt;内部转账",Sheet1!$E$5:$E$28252,"&lt;&gt;*调拨*")</f>
        <v>0</v>
      </c>
      <c r="T263" s="32">
        <f>SUMIFS(Sheet1!$F$5:$F$28252,Sheet1!$I$5:$I$28252,$B263,Sheet1!$L$5:$L$28252,$A263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263,Sheet1!$L$5:$L$28252,$A263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263,Sheet1!$L$5:$L$28252,$A263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263,Sheet1!$L$5:$L$28252,$A263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3" s="32">
        <f>SUMIFS(Sheet1!$F$5:$F$28252,Sheet1!$I$5:$I$28252,$B263,Sheet1!$L$5:$L$28252,$A263,Sheet1!$E$5:$E$28252,"*调拨*")</f>
        <v>0</v>
      </c>
      <c r="V263" s="32">
        <f>SUMIFS(Sheet1!$F$5:$F$28252,Sheet1!$I$5:$I$28252,$B263,Sheet1!$L$5:$L$28252,$A263,Sheet1!$D$5:$D$28252,"储值",Sheet1!$E$5:$E$28252,"&lt;&gt;*调拨*")+SUMIFS(Sheet1!$F$5:$F$28252,Sheet1!$I$5:$I$28252,$B263,Sheet1!$L$5:$L$28252,$A263,Sheet1!$E$5:$E$28252,"*储值*",Sheet1!$D$5:$D$28252,"&lt;&gt;储值",Sheet1!$D$5:$D$28252,"&lt;&gt;内部转款",Sheet1!$D$5:$D$28252,"&lt;&gt;内部转账",Sheet1!$E$5:$E$28252,"&lt;&gt;*调拨*")</f>
        <v>0</v>
      </c>
      <c r="W263" s="32">
        <f>SUMIFS(Sheet1!$F$5:$F$28252,Sheet1!$I$5:$I$28252,$B263,Sheet1!$L$5:$L$28252,$A263,Sheet1!$D$5:$D$28252,"效期",Sheet1!$E$5:$E$28252,"&lt;&gt;*调拨*")+SUMIFS(Sheet1!$F$5:$F$28252,Sheet1!$I$5:$I$28252,$B263,Sheet1!$L$5:$L$28252,$A263,Sheet1!$E$5:$E$28252,"*效期*",Sheet1!$D$5:$D$28252,"&lt;&gt;效期",Sheet1!$D$5:$D$28252,"&lt;&gt;内部转款",Sheet1!$D$5:$D$28252,"&lt;&gt;内部转账",Sheet1!$E$5:$E$28252,"&lt;&gt;*调拨*")</f>
        <v>0</v>
      </c>
      <c r="X263" s="32">
        <f>SUMIFS(Sheet1!$F$5:$F$28252,Sheet1!$I$5:$I$28252,$B263,Sheet1!$L$5:$L$28252,$A263,Sheet1!$D$5:$D$28252,"内部转款",Sheet1!$E$5:$E$28252,"&lt;&gt;*调拨*")+SUMIFS(Sheet1!$F$5:$F$28252,Sheet1!$I$5:$I$28252,$B263,Sheet1!$L$5:$L$28252,$A263,Sheet1!$D$5:$D$28252,"内部转账",Sheet1!$E$5:$E$28252,"&lt;&gt;*调拨*")</f>
        <v>0</v>
      </c>
      <c r="Y263" s="32">
        <f t="shared" si="16"/>
        <v>0</v>
      </c>
      <c r="Z263" s="32">
        <f>SUMIFS(Sheet1!$F$5:$F$28252,Sheet1!$I$5:$I$28252,$B263,Sheet1!$L$5:$L$28252,$A263)</f>
        <v>43652.16</v>
      </c>
      <c r="AA263" s="32">
        <f>SUMIFS(Sheet1!$G$5:$G$28252,Sheet1!$I$5:$I$28252,$B263,Sheet1!$L$5:$L$28252,$A263,Sheet1!$D$5:$D$28252,"工资",Sheet1!$E$5:$E$28252,"&lt;&gt;*调拨*")+SUMIFS(Sheet1!$G$5:$G$28252,Sheet1!$I$5:$I$28252,$B263,Sheet1!$L$5:$L$28252,$A263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3" s="32">
        <f>SUMIFS(Sheet1!$G$5:$G$28252,Sheet1!$I$5:$I$28252,$B263,Sheet1!$L$5:$L$28252,$A263,Sheet1!$D$5:$D$28252,"水费",Sheet1!$E$5:$E$28252,"&lt;&gt;*调拨*")+SUMIFS(Sheet1!$G$5:$G$28252,Sheet1!$I$5:$I$28252,$B263,Sheet1!$L$5:$L$28252,$A263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3" s="32">
        <f>SUMIFS(Sheet1!$G$5:$G$28252,Sheet1!$I$5:$I$28252,$B263,Sheet1!$L$5:$L$28252,$A263,Sheet1!$D$5:$D$28252,"电费",Sheet1!$E$5:$E$28252,"&lt;&gt;*调拨*")+SUMIFS(Sheet1!$G$5:$G$28252,Sheet1!$I$5:$I$28252,$B263,Sheet1!$L$5:$L$28252,$A263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3" s="32">
        <f>SUMIFS(Sheet1!$G$5:$G$28252,Sheet1!$I$5:$I$28252,$B263,Sheet1!$L$5:$L$28252,$A263,Sheet1!$D$5:$D$28252,"宽带费",Sheet1!$E$5:$E$28252,"&lt;&gt;*调拨*")+SUMIFS(Sheet1!$G$5:$G$28252,Sheet1!$I$5:$I$28252,$B263,Sheet1!$L$5:$L$28252,$A263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3" s="32">
        <f>SUMIFS(Sheet1!$G$5:$G$28252,Sheet1!$I$5:$I$28252,$B263,Sheet1!$L$5:$L$28252,$A263,Sheet1!$D$5:$D$28252,"办公费",Sheet1!$E$5:$E$28252,"&lt;&gt;*调拨*")+SUMIFS(Sheet1!$G$5:$G$28252,Sheet1!$I$5:$I$28252,$B263,Sheet1!$L$5:$L$28252,$A263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3" s="32">
        <f>SUMIFS(Sheet1!$G$5:$G$28252,Sheet1!$I$5:$I$28252,$B263,Sheet1!$L$5:$L$28252,$A263,Sheet1!$D$5:$D$28252,"话费",Sheet1!$E$5:$E$28252,"&lt;&gt;*调拨*")+SUMIFS(Sheet1!$G$5:$G$28252,Sheet1!$I$5:$I$28252,$B263,Sheet1!$L$5:$L$28252,$A263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3" s="32">
        <f>SUMIFS(Sheet1!$G$5:$G$28252,Sheet1!$I$5:$I$28252,$B263,Sheet1!$L$5:$L$28252,$A263,Sheet1!$D$5:$D$28252,"房租",Sheet1!$E$5:$E$28252,"&lt;&gt;*调拨*")+SUMIFS(Sheet1!$G$5:$G$28252,Sheet1!$I$5:$I$28252,$B263,Sheet1!$L$5:$L$28252,$A263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63" s="32">
        <f>SUMIFS(Sheet1!$G$5:$G$28252,Sheet1!$I$5:$I$28252,$B263,Sheet1!$L$5:$L$28252,$A263,Sheet1!$E$5:$E$28252,"*调拨*")</f>
        <v>0</v>
      </c>
      <c r="AI263" s="32">
        <f>SUMIFS(Sheet1!$G$5:$G$28252,Sheet1!$I$5:$I$28252,$B263,Sheet1!$L$5:$L$28252,$A263,Sheet1!$D$5:$D$28252,"内部转款",Sheet1!$E$5:$E$28252,"&lt;&gt;*调拨*")+SUMIFS(Sheet1!$G$5:$G$28252,Sheet1!$I$5:$I$28252,$B263,Sheet1!$L$5:$L$28252,$A263,Sheet1!$D$5:$D$28252,"内部转账",Sheet1!$E$5:$E$28252,"&lt;&gt;*调拨*")</f>
        <v>0</v>
      </c>
      <c r="AJ263" s="32">
        <f t="shared" si="17"/>
        <v>5555.07</v>
      </c>
      <c r="AK263" s="32">
        <f>SUMIFS(Sheet1!$G$5:$G$28252,Sheet1!$I$5:$I$28252,$B263,Sheet1!$L$5:$L$28252,$A263)</f>
        <v>5555.07</v>
      </c>
      <c r="AL263" s="32">
        <f t="shared" si="18"/>
        <v>38097.09</v>
      </c>
    </row>
    <row r="264" ht="16.5" spans="1:38">
      <c r="A264" s="30">
        <v>202604</v>
      </c>
      <c r="B264" s="31" t="s">
        <v>267</v>
      </c>
      <c r="C264" s="32">
        <f>SUMIFS(Sheet1!$F$5:$F$28252,Sheet1!$I$5:$I$28252,$B264,Sheet1!$L$5:$L$28252,$A264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193018.69</v>
      </c>
      <c r="D264" s="32">
        <f>SUMIFS(Sheet1!$F$5:$F$28252,Sheet1!$I$5:$I$28252,$B264,Sheet1!$L$5:$L$28252,$A264,Sheet1!$D$5:$D$28252,"医保即时拨付",Sheet1!$E$5:$E$28252,"&lt;&gt;*调拨*")+SUMIFS(Sheet1!$F$5:$F$28252,Sheet1!$I$5:$I$28252,$B264,Sheet1!$L$5:$L$28252,$A264,Sheet1!$E$5:$E$28252,"*医保即时拨付*",Sheet1!$D$5:$D$28252,"&lt;&gt;医保即时拨付",Sheet1!$D$5:$D$28252,"&lt;&gt;内部转款",Sheet1!$D$5:$D$28252,"&lt;&gt;内部转账",Sheet1!$E$5:$E$28252,"&lt;&gt;*调拨*")</f>
        <v>0</v>
      </c>
      <c r="E264" s="32">
        <f>SUMIFS(Sheet1!$F$5:$F$28252,Sheet1!$I$5:$I$28252,$B264,Sheet1!$L$5:$L$28252,$A264,Sheet1!$D$5:$D$28252,"医保",Sheet1!$E$5:$E$28252,"&lt;&gt;*调拨*",Sheet1!$E$5:$E$28252,"&lt;&gt;*医保即时拨付*")+SUMIFS(Sheet1!$F$5:$F$28252,Sheet1!$I$5:$I$28252,$B264,Sheet1!$L$5:$L$28252,$A264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383222.93</v>
      </c>
      <c r="F264" s="32">
        <f>SUMIFS(Sheet1!$F$5:$F$28252,Sheet1!$I$5:$I$28252,$B264,Sheet1!$L$5:$L$28252,$A264,Sheet1!$D$5:$D$28252,"聚合",Sheet1!$E$5:$E$28252,"&lt;&gt;*调拨*")+SUMIFS(Sheet1!$F$5:$F$28252,Sheet1!$I$5:$I$28252,$B264,Sheet1!$L$5:$L$28252,$A264,Sheet1!$E$5:$E$28252,"*聚合*",Sheet1!$D$5:$D$28252,"&lt;&gt;聚合",Sheet1!$D$5:$D$28252,"&lt;&gt;内部转款",Sheet1!$D$5:$D$28252,"&lt;&gt;内部转账",Sheet1!$E$5:$E$28252,"&lt;&gt;*调拨*")</f>
        <v>0</v>
      </c>
      <c r="G264" s="32">
        <f>SUMIFS(Sheet1!$F$5:$F$28252,Sheet1!$I$5:$I$28252,$B264,Sheet1!$L$5:$L$28252,$A264,Sheet1!$D$5:$D$28252,"24小时微信",Sheet1!$E$5:$E$28252,"&lt;&gt;*调拨*")+SUMIFS(Sheet1!$F$5:$F$28252,Sheet1!$I$5:$I$28252,$B264,Sheet1!$L$5:$L$28252,$A264,Sheet1!$E$5:$E$28252,"*24小时微信*",Sheet1!$D$5:$D$28252,"&lt;&gt;24小时微信",Sheet1!$D$5:$D$28252,"&lt;&gt;内部转款",Sheet1!$D$5:$D$28252,"&lt;&gt;内部转账",Sheet1!$E$5:$E$28252,"&lt;&gt;*调拨*")</f>
        <v>0</v>
      </c>
      <c r="H264" s="32">
        <f>SUMIFS(Sheet1!$F$5:$F$28252,Sheet1!$I$5:$I$28252,$B264,Sheet1!$L$5:$L$28252,$A264,Sheet1!$D$5:$D$28252,"美团",Sheet1!$E$5:$E$28252,"&lt;&gt;*调拨*")+SUMIFS(Sheet1!$F$5:$F$28252,Sheet1!$I$5:$I$28252,$B264,Sheet1!$L$5:$L$28252,$A264,Sheet1!$E$5:$E$28252,"*美团*",Sheet1!$D$5:$D$28252,"&lt;&gt;美团",Sheet1!$D$5:$D$28252,"&lt;&gt;内部转款",Sheet1!$D$5:$D$28252,"&lt;&gt;内部转账",Sheet1!$E$5:$E$28252,"&lt;&gt;*调拨*")</f>
        <v>0</v>
      </c>
      <c r="I264" s="32">
        <f>SUMIFS(Sheet1!$F$5:$F$28252,Sheet1!$I$5:$I$28252,$B264,Sheet1!$L$5:$L$28252,$A264,Sheet1!$D$5:$D$28252,"饿了么",Sheet1!$E$5:$E$28252,"&lt;&gt;*调拨*")+SUMIFS(Sheet1!$F$5:$F$28252,Sheet1!$I$5:$I$28252,$B264,Sheet1!$L$5:$L$28252,$A264,Sheet1!$E$5:$E$28252,"*饿了么*",Sheet1!$D$5:$D$28252,"&lt;&gt;饿了么",Sheet1!$D$5:$D$28252,"&lt;&gt;内部转款",Sheet1!$D$5:$D$28252,"&lt;&gt;内部转账",Sheet1!$E$5:$E$28252,"&lt;&gt;*调拨*")</f>
        <v>0</v>
      </c>
      <c r="J264" s="32">
        <f>SUMIFS(Sheet1!$F$5:$F$28252,Sheet1!$I$5:$I$28252,$B264,Sheet1!$L$5:$L$28252,$A264,Sheet1!$D$5:$D$28252,"健E卡",Sheet1!$E$5:$E$28252,"&lt;&gt;*调拨*")+SUMIFS(Sheet1!$F$5:$F$28252,Sheet1!$I$5:$I$28252,$B264,Sheet1!$L$5:$L$28252,$A264,Sheet1!$E$5:$E$28252,"*健E卡*",Sheet1!$D$5:$D$28252,"&lt;&gt;健E卡",Sheet1!$D$5:$D$28252,"&lt;&gt;内部转款",Sheet1!$D$5:$D$28252,"&lt;&gt;内部转账",Sheet1!$E$5:$E$28252,"&lt;&gt;*调拨*")</f>
        <v>0</v>
      </c>
      <c r="K264" s="32">
        <f>SUMIFS(Sheet1!$F$5:$F$28252,Sheet1!$I$5:$I$28252,$B264,Sheet1!$L$5:$L$28252,$A264,Sheet1!$D$5:$D$28252,"抖音",Sheet1!$E$5:$E$28252,"&lt;&gt;*调拨*")+SUMIFS(Sheet1!$F$5:$F$28252,Sheet1!$I$5:$I$28252,$B264,Sheet1!$L$5:$L$28252,$A264,Sheet1!$E$5:$E$28252,"*抖音*",Sheet1!$D$5:$D$28252,"&lt;&gt;抖音",Sheet1!$D$5:$D$28252,"&lt;&gt;内部转款",Sheet1!$D$5:$D$28252,"&lt;&gt;内部转账",Sheet1!$E$5:$E$28252,"&lt;&gt;*调拨*")</f>
        <v>0</v>
      </c>
      <c r="L264" s="32">
        <f>SUMIFS(Sheet1!$F$5:$F$28252,Sheet1!$I$5:$I$28252,$B264,Sheet1!$L$5:$L$28252,$A264,Sheet1!$D$5:$D$28252,"医卡通",Sheet1!$E$5:$E$28252,"&lt;&gt;*调拨*")+SUMIFS(Sheet1!$F$5:$F$28252,Sheet1!$I$5:$I$28252,$B264,Sheet1!$L$5:$L$28252,$A264,Sheet1!$E$5:$E$28252,"*医卡通*",Sheet1!$D$5:$D$28252,"&lt;&gt;医卡通",Sheet1!$D$5:$D$28252,"&lt;&gt;内部转款",Sheet1!$D$5:$D$28252,"&lt;&gt;内部转账",Sheet1!$E$5:$E$28252,"&lt;&gt;*调拨*")</f>
        <v>0</v>
      </c>
      <c r="M264" s="32">
        <f>SUMIFS(Sheet1!$F$5:$F$28252,Sheet1!$I$5:$I$28252,$B264,Sheet1!$L$5:$L$28252,$A264,Sheet1!$D$5:$D$28252,"企健网",Sheet1!$E$5:$E$28252,"&lt;&gt;*调拨*")+SUMIFS(Sheet1!$F$5:$F$28252,Sheet1!$I$5:$I$28252,$B264,Sheet1!$L$5:$L$28252,$A264,Sheet1!$E$5:$E$28252,"*企健网*",Sheet1!$D$5:$D$28252,"&lt;&gt;企健网",Sheet1!$D$5:$D$28252,"&lt;&gt;内部转款",Sheet1!$D$5:$D$28252,"&lt;&gt;内部转账",Sheet1!$E$5:$E$28252,"&lt;&gt;*调拨*")</f>
        <v>0</v>
      </c>
      <c r="N264" s="32">
        <f>SUMIFS(Sheet1!$F$5:$F$28252,Sheet1!$I$5:$I$28252,$B264,Sheet1!$L$5:$L$28252,$A264,Sheet1!$D$5:$D$28252,"银联",Sheet1!$E$5:$E$28252,"&lt;&gt;*调拨*")+SUMIFS(Sheet1!$F$5:$F$28252,Sheet1!$I$5:$I$28252,$B264,Sheet1!$L$5:$L$28252,$A264,Sheet1!$E$5:$E$28252,"*银联*",Sheet1!$D$5:$D$28252,"&lt;&gt;银联",Sheet1!$D$5:$D$28252,"&lt;&gt;内部转款",Sheet1!$D$5:$D$28252,"&lt;&gt;内部转账",Sheet1!$E$5:$E$28252,"&lt;&gt;*调拨*")</f>
        <v>0</v>
      </c>
      <c r="O264" s="32">
        <f>SUMIFS(Sheet1!$F$5:$F$28252,Sheet1!$I$5:$I$28252,$B264,Sheet1!$L$5:$L$28252,$A264,Sheet1!$D$5:$D$28252,"京东",Sheet1!$E$5:$E$28252,"&lt;&gt;*调拨*")+SUMIFS(Sheet1!$F$5:$F$28252,Sheet1!$I$5:$I$28252,$B264,Sheet1!$L$5:$L$28252,$A264,Sheet1!$E$5:$E$28252,"*京东*",Sheet1!$D$5:$D$28252,"&lt;&gt;京东",Sheet1!$D$5:$D$28252,"&lt;&gt;内部转款",Sheet1!$D$5:$D$28252,"&lt;&gt;内部转账",Sheet1!$E$5:$E$28252,"&lt;&gt;*调拨*")</f>
        <v>0</v>
      </c>
      <c r="P264" s="32">
        <f>SUMIFS(Sheet1!$F$5:$F$28252,Sheet1!$I$5:$I$28252,$B264,Sheet1!$L$5:$L$28252,$A264,Sheet1!$D$5:$D$28252,"药机微信",Sheet1!$E$5:$E$28252,"&lt;&gt;*调拨*")+SUMIFS(Sheet1!$F$5:$F$28252,Sheet1!$I$5:$I$28252,$B264,Sheet1!$L$5:$L$28252,$A264,Sheet1!$E$5:$E$28252,"*药机微信*",Sheet1!$D$5:$D$28252,"&lt;&gt;药机微信",Sheet1!$D$5:$D$28252,"&lt;&gt;内部转款",Sheet1!$D$5:$D$28252,"&lt;&gt;内部转账",Sheet1!$E$5:$E$28252,"&lt;&gt;*调拨*")</f>
        <v>0</v>
      </c>
      <c r="Q264" s="32">
        <f>SUMIFS(Sheet1!$F$5:$F$28252,Sheet1!$I$5:$I$28252,$B264,Sheet1!$L$5:$L$28252,$A264,Sheet1!$D$5:$D$28252,"亲情卡",Sheet1!$E$5:$E$28252,"&lt;&gt;*调拨*")+SUMIFS(Sheet1!$F$5:$F$28252,Sheet1!$I$5:$I$28252,$B264,Sheet1!$L$5:$L$28252,$A264,Sheet1!$E$5:$E$28252,"*亲情卡*",Sheet1!$D$5:$D$28252,"&lt;&gt;亲情卡",Sheet1!$D$5:$D$28252,"&lt;&gt;内部转款",Sheet1!$D$5:$D$28252,"&lt;&gt;内部转账",Sheet1!$E$5:$E$28252,"&lt;&gt;*调拨*")</f>
        <v>0</v>
      </c>
      <c r="R264" s="32">
        <f>SUMIFS(Sheet1!$F$5:$F$28252,Sheet1!$I$5:$I$28252,$B264,Sheet1!$L$5:$L$28252,$A264,Sheet1!$D$5:$D$28252,"优惠券",Sheet1!$E$5:$E$28252,"&lt;&gt;*调拨*")+SUMIFS(Sheet1!$F$5:$F$28252,Sheet1!$I$5:$I$28252,$B264,Sheet1!$L$5:$L$28252,$A264,Sheet1!$E$5:$E$28252,"*优惠券*",Sheet1!$D$5:$D$28252,"&lt;&gt;优惠券",Sheet1!$D$5:$D$28252,"&lt;&gt;内部转款",Sheet1!$D$5:$D$28252,"&lt;&gt;内部转账",Sheet1!$E$5:$E$28252,"&lt;&gt;*调拨*")</f>
        <v>0</v>
      </c>
      <c r="S264" s="32">
        <f>SUMIFS(Sheet1!$F$5:$F$28252,Sheet1!$I$5:$I$28252,$B264,Sheet1!$L$5:$L$28252,$A264,Sheet1!$D$5:$D$28252,"代金券",Sheet1!$E$5:$E$28252,"&lt;&gt;*调拨*")+SUMIFS(Sheet1!$F$5:$F$28252,Sheet1!$I$5:$I$28252,$B264,Sheet1!$L$5:$L$28252,$A264,Sheet1!$E$5:$E$28252,"*代金券*",Sheet1!$D$5:$D$28252,"&lt;&gt;代金券",Sheet1!$D$5:$D$28252,"&lt;&gt;内部转款",Sheet1!$D$5:$D$28252,"&lt;&gt;内部转账",Sheet1!$E$5:$E$28252,"&lt;&gt;*调拨*")</f>
        <v>0</v>
      </c>
      <c r="T264" s="32">
        <f>SUMIFS(Sheet1!$F$5:$F$28252,Sheet1!$I$5:$I$28252,$B264,Sheet1!$L$5:$L$28252,$A264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264,Sheet1!$L$5:$L$28252,$A264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264,Sheet1!$L$5:$L$28252,$A264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264,Sheet1!$L$5:$L$28252,$A264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4" s="32">
        <f>SUMIFS(Sheet1!$F$5:$F$28252,Sheet1!$I$5:$I$28252,$B264,Sheet1!$L$5:$L$28252,$A264,Sheet1!$E$5:$E$28252,"*调拨*")</f>
        <v>0</v>
      </c>
      <c r="V264" s="32">
        <f>SUMIFS(Sheet1!$F$5:$F$28252,Sheet1!$I$5:$I$28252,$B264,Sheet1!$L$5:$L$28252,$A264,Sheet1!$D$5:$D$28252,"储值",Sheet1!$E$5:$E$28252,"&lt;&gt;*调拨*")+SUMIFS(Sheet1!$F$5:$F$28252,Sheet1!$I$5:$I$28252,$B264,Sheet1!$L$5:$L$28252,$A264,Sheet1!$E$5:$E$28252,"*储值*",Sheet1!$D$5:$D$28252,"&lt;&gt;储值",Sheet1!$D$5:$D$28252,"&lt;&gt;内部转款",Sheet1!$D$5:$D$28252,"&lt;&gt;内部转账",Sheet1!$E$5:$E$28252,"&lt;&gt;*调拨*")</f>
        <v>0</v>
      </c>
      <c r="W264" s="32">
        <f>SUMIFS(Sheet1!$F$5:$F$28252,Sheet1!$I$5:$I$28252,$B264,Sheet1!$L$5:$L$28252,$A264,Sheet1!$D$5:$D$28252,"效期",Sheet1!$E$5:$E$28252,"&lt;&gt;*调拨*")+SUMIFS(Sheet1!$F$5:$F$28252,Sheet1!$I$5:$I$28252,$B264,Sheet1!$L$5:$L$28252,$A264,Sheet1!$E$5:$E$28252,"*效期*",Sheet1!$D$5:$D$28252,"&lt;&gt;效期",Sheet1!$D$5:$D$28252,"&lt;&gt;内部转款",Sheet1!$D$5:$D$28252,"&lt;&gt;内部转账",Sheet1!$E$5:$E$28252,"&lt;&gt;*调拨*")</f>
        <v>0</v>
      </c>
      <c r="X264" s="32">
        <f>SUMIFS(Sheet1!$F$5:$F$28252,Sheet1!$I$5:$I$28252,$B264,Sheet1!$L$5:$L$28252,$A264,Sheet1!$D$5:$D$28252,"内部转款",Sheet1!$E$5:$E$28252,"&lt;&gt;*调拨*")+SUMIFS(Sheet1!$F$5:$F$28252,Sheet1!$I$5:$I$28252,$B264,Sheet1!$L$5:$L$28252,$A264,Sheet1!$D$5:$D$28252,"内部转账",Sheet1!$E$5:$E$28252,"&lt;&gt;*调拨*")</f>
        <v>0</v>
      </c>
      <c r="Y264" s="32">
        <f t="shared" si="16"/>
        <v>0</v>
      </c>
      <c r="Z264" s="32">
        <f>SUMIFS(Sheet1!$F$5:$F$28252,Sheet1!$I$5:$I$28252,$B264,Sheet1!$L$5:$L$28252,$A264)</f>
        <v>576241.62</v>
      </c>
      <c r="AA264" s="32">
        <f>SUMIFS(Sheet1!$G$5:$G$28252,Sheet1!$I$5:$I$28252,$B264,Sheet1!$L$5:$L$28252,$A264,Sheet1!$D$5:$D$28252,"工资",Sheet1!$E$5:$E$28252,"&lt;&gt;*调拨*")+SUMIFS(Sheet1!$G$5:$G$28252,Sheet1!$I$5:$I$28252,$B264,Sheet1!$L$5:$L$28252,$A264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4" s="32">
        <f>SUMIFS(Sheet1!$G$5:$G$28252,Sheet1!$I$5:$I$28252,$B264,Sheet1!$L$5:$L$28252,$A264,Sheet1!$D$5:$D$28252,"水费",Sheet1!$E$5:$E$28252,"&lt;&gt;*调拨*")+SUMIFS(Sheet1!$G$5:$G$28252,Sheet1!$I$5:$I$28252,$B264,Sheet1!$L$5:$L$28252,$A264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4" s="32">
        <f>SUMIFS(Sheet1!$G$5:$G$28252,Sheet1!$I$5:$I$28252,$B264,Sheet1!$L$5:$L$28252,$A264,Sheet1!$D$5:$D$28252,"电费",Sheet1!$E$5:$E$28252,"&lt;&gt;*调拨*")+SUMIFS(Sheet1!$G$5:$G$28252,Sheet1!$I$5:$I$28252,$B264,Sheet1!$L$5:$L$28252,$A264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4" s="32">
        <f>SUMIFS(Sheet1!$G$5:$G$28252,Sheet1!$I$5:$I$28252,$B264,Sheet1!$L$5:$L$28252,$A264,Sheet1!$D$5:$D$28252,"宽带费",Sheet1!$E$5:$E$28252,"&lt;&gt;*调拨*")+SUMIFS(Sheet1!$G$5:$G$28252,Sheet1!$I$5:$I$28252,$B264,Sheet1!$L$5:$L$28252,$A264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4" s="32">
        <f>SUMIFS(Sheet1!$G$5:$G$28252,Sheet1!$I$5:$I$28252,$B264,Sheet1!$L$5:$L$28252,$A264,Sheet1!$D$5:$D$28252,"办公费",Sheet1!$E$5:$E$28252,"&lt;&gt;*调拨*")+SUMIFS(Sheet1!$G$5:$G$28252,Sheet1!$I$5:$I$28252,$B264,Sheet1!$L$5:$L$28252,$A264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4" s="32">
        <f>SUMIFS(Sheet1!$G$5:$G$28252,Sheet1!$I$5:$I$28252,$B264,Sheet1!$L$5:$L$28252,$A264,Sheet1!$D$5:$D$28252,"话费",Sheet1!$E$5:$E$28252,"&lt;&gt;*调拨*")+SUMIFS(Sheet1!$G$5:$G$28252,Sheet1!$I$5:$I$28252,$B264,Sheet1!$L$5:$L$28252,$A264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4" s="32">
        <f>SUMIFS(Sheet1!$G$5:$G$28252,Sheet1!$I$5:$I$28252,$B264,Sheet1!$L$5:$L$28252,$A264,Sheet1!$D$5:$D$28252,"房租",Sheet1!$E$5:$E$28252,"&lt;&gt;*调拨*")+SUMIFS(Sheet1!$G$5:$G$28252,Sheet1!$I$5:$I$28252,$B264,Sheet1!$L$5:$L$28252,$A264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64" s="32">
        <f>SUMIFS(Sheet1!$G$5:$G$28252,Sheet1!$I$5:$I$28252,$B264,Sheet1!$L$5:$L$28252,$A264,Sheet1!$E$5:$E$28252,"*调拨*")</f>
        <v>0</v>
      </c>
      <c r="AI264" s="32">
        <f>SUMIFS(Sheet1!$G$5:$G$28252,Sheet1!$I$5:$I$28252,$B264,Sheet1!$L$5:$L$28252,$A264,Sheet1!$D$5:$D$28252,"内部转款",Sheet1!$E$5:$E$28252,"&lt;&gt;*调拨*")+SUMIFS(Sheet1!$G$5:$G$28252,Sheet1!$I$5:$I$28252,$B264,Sheet1!$L$5:$L$28252,$A264,Sheet1!$D$5:$D$28252,"内部转账",Sheet1!$E$5:$E$28252,"&lt;&gt;*调拨*")</f>
        <v>0</v>
      </c>
      <c r="AJ264" s="32">
        <f t="shared" si="17"/>
        <v>15398.87</v>
      </c>
      <c r="AK264" s="32">
        <f>SUMIFS(Sheet1!$G$5:$G$28252,Sheet1!$I$5:$I$28252,$B264,Sheet1!$L$5:$L$28252,$A264)</f>
        <v>15398.87</v>
      </c>
      <c r="AL264" s="32">
        <f t="shared" si="18"/>
        <v>560842.75</v>
      </c>
    </row>
    <row r="265" ht="16.5" spans="1:38">
      <c r="A265" s="30">
        <v>202604</v>
      </c>
      <c r="B265" s="31" t="s">
        <v>84</v>
      </c>
      <c r="C265" s="32">
        <f>SUMIFS(Sheet1!$F$5:$F$28252,Sheet1!$I$5:$I$28252,$B265,Sheet1!$L$5:$L$28252,$A265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25249.57</v>
      </c>
      <c r="D265" s="32">
        <f>SUMIFS(Sheet1!$F$5:$F$28252,Sheet1!$I$5:$I$28252,$B265,Sheet1!$L$5:$L$28252,$A265,Sheet1!$D$5:$D$28252,"医保即时拨付",Sheet1!$E$5:$E$28252,"&lt;&gt;*调拨*")+SUMIFS(Sheet1!$F$5:$F$28252,Sheet1!$I$5:$I$28252,$B265,Sheet1!$L$5:$L$28252,$A265,Sheet1!$E$5:$E$28252,"*医保即时拨付*",Sheet1!$D$5:$D$28252,"&lt;&gt;医保即时拨付",Sheet1!$D$5:$D$28252,"&lt;&gt;内部转款",Sheet1!$D$5:$D$28252,"&lt;&gt;内部转账",Sheet1!$E$5:$E$28252,"&lt;&gt;*调拨*")</f>
        <v>12642.65</v>
      </c>
      <c r="E265" s="32">
        <f>SUMIFS(Sheet1!$F$5:$F$28252,Sheet1!$I$5:$I$28252,$B265,Sheet1!$L$5:$L$28252,$A265,Sheet1!$D$5:$D$28252,"医保",Sheet1!$E$5:$E$28252,"&lt;&gt;*调拨*",Sheet1!$E$5:$E$28252,"&lt;&gt;*医保即时拨付*")+SUMIFS(Sheet1!$F$5:$F$28252,Sheet1!$I$5:$I$28252,$B265,Sheet1!$L$5:$L$28252,$A265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8859.43</v>
      </c>
      <c r="F265" s="32">
        <f>SUMIFS(Sheet1!$F$5:$F$28252,Sheet1!$I$5:$I$28252,$B265,Sheet1!$L$5:$L$28252,$A265,Sheet1!$D$5:$D$28252,"聚合",Sheet1!$E$5:$E$28252,"&lt;&gt;*调拨*")+SUMIFS(Sheet1!$F$5:$F$28252,Sheet1!$I$5:$I$28252,$B265,Sheet1!$L$5:$L$28252,$A265,Sheet1!$E$5:$E$28252,"*聚合*",Sheet1!$D$5:$D$28252,"&lt;&gt;聚合",Sheet1!$D$5:$D$28252,"&lt;&gt;内部转款",Sheet1!$D$5:$D$28252,"&lt;&gt;内部转账",Sheet1!$E$5:$E$28252,"&lt;&gt;*调拨*")</f>
        <v>75972.18</v>
      </c>
      <c r="G265" s="32">
        <f>SUMIFS(Sheet1!$F$5:$F$28252,Sheet1!$I$5:$I$28252,$B265,Sheet1!$L$5:$L$28252,$A265,Sheet1!$D$5:$D$28252,"24小时微信",Sheet1!$E$5:$E$28252,"&lt;&gt;*调拨*")+SUMIFS(Sheet1!$F$5:$F$28252,Sheet1!$I$5:$I$28252,$B265,Sheet1!$L$5:$L$28252,$A265,Sheet1!$E$5:$E$28252,"*24小时微信*",Sheet1!$D$5:$D$28252,"&lt;&gt;24小时微信",Sheet1!$D$5:$D$28252,"&lt;&gt;内部转款",Sheet1!$D$5:$D$28252,"&lt;&gt;内部转账",Sheet1!$E$5:$E$28252,"&lt;&gt;*调拨*")</f>
        <v>0</v>
      </c>
      <c r="H265" s="32">
        <f>SUMIFS(Sheet1!$F$5:$F$28252,Sheet1!$I$5:$I$28252,$B265,Sheet1!$L$5:$L$28252,$A265,Sheet1!$D$5:$D$28252,"美团",Sheet1!$E$5:$E$28252,"&lt;&gt;*调拨*")+SUMIFS(Sheet1!$F$5:$F$28252,Sheet1!$I$5:$I$28252,$B265,Sheet1!$L$5:$L$28252,$A265,Sheet1!$E$5:$E$28252,"*美团*",Sheet1!$D$5:$D$28252,"&lt;&gt;美团",Sheet1!$D$5:$D$28252,"&lt;&gt;内部转款",Sheet1!$D$5:$D$28252,"&lt;&gt;内部转账",Sheet1!$E$5:$E$28252,"&lt;&gt;*调拨*")</f>
        <v>0</v>
      </c>
      <c r="I265" s="32">
        <f>SUMIFS(Sheet1!$F$5:$F$28252,Sheet1!$I$5:$I$28252,$B265,Sheet1!$L$5:$L$28252,$A265,Sheet1!$D$5:$D$28252,"饿了么",Sheet1!$E$5:$E$28252,"&lt;&gt;*调拨*")+SUMIFS(Sheet1!$F$5:$F$28252,Sheet1!$I$5:$I$28252,$B265,Sheet1!$L$5:$L$28252,$A265,Sheet1!$E$5:$E$28252,"*饿了么*",Sheet1!$D$5:$D$28252,"&lt;&gt;饿了么",Sheet1!$D$5:$D$28252,"&lt;&gt;内部转款",Sheet1!$D$5:$D$28252,"&lt;&gt;内部转账",Sheet1!$E$5:$E$28252,"&lt;&gt;*调拨*")</f>
        <v>0</v>
      </c>
      <c r="J265" s="32">
        <f>SUMIFS(Sheet1!$F$5:$F$28252,Sheet1!$I$5:$I$28252,$B265,Sheet1!$L$5:$L$28252,$A265,Sheet1!$D$5:$D$28252,"健E卡",Sheet1!$E$5:$E$28252,"&lt;&gt;*调拨*")+SUMIFS(Sheet1!$F$5:$F$28252,Sheet1!$I$5:$I$28252,$B265,Sheet1!$L$5:$L$28252,$A265,Sheet1!$E$5:$E$28252,"*健E卡*",Sheet1!$D$5:$D$28252,"&lt;&gt;健E卡",Sheet1!$D$5:$D$28252,"&lt;&gt;内部转款",Sheet1!$D$5:$D$28252,"&lt;&gt;内部转账",Sheet1!$E$5:$E$28252,"&lt;&gt;*调拨*")</f>
        <v>0</v>
      </c>
      <c r="K265" s="32">
        <f>SUMIFS(Sheet1!$F$5:$F$28252,Sheet1!$I$5:$I$28252,$B265,Sheet1!$L$5:$L$28252,$A265,Sheet1!$D$5:$D$28252,"抖音",Sheet1!$E$5:$E$28252,"&lt;&gt;*调拨*")+SUMIFS(Sheet1!$F$5:$F$28252,Sheet1!$I$5:$I$28252,$B265,Sheet1!$L$5:$L$28252,$A265,Sheet1!$E$5:$E$28252,"*抖音*",Sheet1!$D$5:$D$28252,"&lt;&gt;抖音",Sheet1!$D$5:$D$28252,"&lt;&gt;内部转款",Sheet1!$D$5:$D$28252,"&lt;&gt;内部转账",Sheet1!$E$5:$E$28252,"&lt;&gt;*调拨*")</f>
        <v>0</v>
      </c>
      <c r="L265" s="32">
        <f>SUMIFS(Sheet1!$F$5:$F$28252,Sheet1!$I$5:$I$28252,$B265,Sheet1!$L$5:$L$28252,$A265,Sheet1!$D$5:$D$28252,"医卡通",Sheet1!$E$5:$E$28252,"&lt;&gt;*调拨*")+SUMIFS(Sheet1!$F$5:$F$28252,Sheet1!$I$5:$I$28252,$B265,Sheet1!$L$5:$L$28252,$A265,Sheet1!$E$5:$E$28252,"*医卡通*",Sheet1!$D$5:$D$28252,"&lt;&gt;医卡通",Sheet1!$D$5:$D$28252,"&lt;&gt;内部转款",Sheet1!$D$5:$D$28252,"&lt;&gt;内部转账",Sheet1!$E$5:$E$28252,"&lt;&gt;*调拨*")</f>
        <v>0</v>
      </c>
      <c r="M265" s="32">
        <f>SUMIFS(Sheet1!$F$5:$F$28252,Sheet1!$I$5:$I$28252,$B265,Sheet1!$L$5:$L$28252,$A265,Sheet1!$D$5:$D$28252,"企健网",Sheet1!$E$5:$E$28252,"&lt;&gt;*调拨*")+SUMIFS(Sheet1!$F$5:$F$28252,Sheet1!$I$5:$I$28252,$B265,Sheet1!$L$5:$L$28252,$A265,Sheet1!$E$5:$E$28252,"*企健网*",Sheet1!$D$5:$D$28252,"&lt;&gt;企健网",Sheet1!$D$5:$D$28252,"&lt;&gt;内部转款",Sheet1!$D$5:$D$28252,"&lt;&gt;内部转账",Sheet1!$E$5:$E$28252,"&lt;&gt;*调拨*")</f>
        <v>0</v>
      </c>
      <c r="N265" s="32">
        <f>SUMIFS(Sheet1!$F$5:$F$28252,Sheet1!$I$5:$I$28252,$B265,Sheet1!$L$5:$L$28252,$A265,Sheet1!$D$5:$D$28252,"银联",Sheet1!$E$5:$E$28252,"&lt;&gt;*调拨*")+SUMIFS(Sheet1!$F$5:$F$28252,Sheet1!$I$5:$I$28252,$B265,Sheet1!$L$5:$L$28252,$A265,Sheet1!$E$5:$E$28252,"*银联*",Sheet1!$D$5:$D$28252,"&lt;&gt;银联",Sheet1!$D$5:$D$28252,"&lt;&gt;内部转款",Sheet1!$D$5:$D$28252,"&lt;&gt;内部转账",Sheet1!$E$5:$E$28252,"&lt;&gt;*调拨*")</f>
        <v>0</v>
      </c>
      <c r="O265" s="32">
        <f>SUMIFS(Sheet1!$F$5:$F$28252,Sheet1!$I$5:$I$28252,$B265,Sheet1!$L$5:$L$28252,$A265,Sheet1!$D$5:$D$28252,"京东",Sheet1!$E$5:$E$28252,"&lt;&gt;*调拨*")+SUMIFS(Sheet1!$F$5:$F$28252,Sheet1!$I$5:$I$28252,$B265,Sheet1!$L$5:$L$28252,$A265,Sheet1!$E$5:$E$28252,"*京东*",Sheet1!$D$5:$D$28252,"&lt;&gt;京东",Sheet1!$D$5:$D$28252,"&lt;&gt;内部转款",Sheet1!$D$5:$D$28252,"&lt;&gt;内部转账",Sheet1!$E$5:$E$28252,"&lt;&gt;*调拨*")</f>
        <v>0</v>
      </c>
      <c r="P265" s="32">
        <f>SUMIFS(Sheet1!$F$5:$F$28252,Sheet1!$I$5:$I$28252,$B265,Sheet1!$L$5:$L$28252,$A265,Sheet1!$D$5:$D$28252,"药机微信",Sheet1!$E$5:$E$28252,"&lt;&gt;*调拨*")+SUMIFS(Sheet1!$F$5:$F$28252,Sheet1!$I$5:$I$28252,$B265,Sheet1!$L$5:$L$28252,$A265,Sheet1!$E$5:$E$28252,"*药机微信*",Sheet1!$D$5:$D$28252,"&lt;&gt;药机微信",Sheet1!$D$5:$D$28252,"&lt;&gt;内部转款",Sheet1!$D$5:$D$28252,"&lt;&gt;内部转账",Sheet1!$E$5:$E$28252,"&lt;&gt;*调拨*")</f>
        <v>0</v>
      </c>
      <c r="Q265" s="32">
        <f>SUMIFS(Sheet1!$F$5:$F$28252,Sheet1!$I$5:$I$28252,$B265,Sheet1!$L$5:$L$28252,$A265,Sheet1!$D$5:$D$28252,"亲情卡",Sheet1!$E$5:$E$28252,"&lt;&gt;*调拨*")+SUMIFS(Sheet1!$F$5:$F$28252,Sheet1!$I$5:$I$28252,$B265,Sheet1!$L$5:$L$28252,$A265,Sheet1!$E$5:$E$28252,"*亲情卡*",Sheet1!$D$5:$D$28252,"&lt;&gt;亲情卡",Sheet1!$D$5:$D$28252,"&lt;&gt;内部转款",Sheet1!$D$5:$D$28252,"&lt;&gt;内部转账",Sheet1!$E$5:$E$28252,"&lt;&gt;*调拨*")</f>
        <v>0</v>
      </c>
      <c r="R265" s="32">
        <f>SUMIFS(Sheet1!$F$5:$F$28252,Sheet1!$I$5:$I$28252,$B265,Sheet1!$L$5:$L$28252,$A265,Sheet1!$D$5:$D$28252,"优惠券",Sheet1!$E$5:$E$28252,"&lt;&gt;*调拨*")+SUMIFS(Sheet1!$F$5:$F$28252,Sheet1!$I$5:$I$28252,$B265,Sheet1!$L$5:$L$28252,$A265,Sheet1!$E$5:$E$28252,"*优惠券*",Sheet1!$D$5:$D$28252,"&lt;&gt;优惠券",Sheet1!$D$5:$D$28252,"&lt;&gt;内部转款",Sheet1!$D$5:$D$28252,"&lt;&gt;内部转账",Sheet1!$E$5:$E$28252,"&lt;&gt;*调拨*")</f>
        <v>0</v>
      </c>
      <c r="S265" s="32">
        <f>SUMIFS(Sheet1!$F$5:$F$28252,Sheet1!$I$5:$I$28252,$B265,Sheet1!$L$5:$L$28252,$A265,Sheet1!$D$5:$D$28252,"代金券",Sheet1!$E$5:$E$28252,"&lt;&gt;*调拨*")+SUMIFS(Sheet1!$F$5:$F$28252,Sheet1!$I$5:$I$28252,$B265,Sheet1!$L$5:$L$28252,$A265,Sheet1!$E$5:$E$28252,"*代金券*",Sheet1!$D$5:$D$28252,"&lt;&gt;代金券",Sheet1!$D$5:$D$28252,"&lt;&gt;内部转款",Sheet1!$D$5:$D$28252,"&lt;&gt;内部转账",Sheet1!$E$5:$E$28252,"&lt;&gt;*调拨*")</f>
        <v>0</v>
      </c>
      <c r="T265" s="32">
        <f>SUMIFS(Sheet1!$F$5:$F$28252,Sheet1!$I$5:$I$28252,$B265,Sheet1!$L$5:$L$28252,$A265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265,Sheet1!$L$5:$L$28252,$A265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265,Sheet1!$L$5:$L$28252,$A265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265,Sheet1!$L$5:$L$28252,$A265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5" s="32">
        <f>SUMIFS(Sheet1!$F$5:$F$28252,Sheet1!$I$5:$I$28252,$B265,Sheet1!$L$5:$L$28252,$A265,Sheet1!$E$5:$E$28252,"*调拨*")</f>
        <v>0</v>
      </c>
      <c r="V265" s="32">
        <f>SUMIFS(Sheet1!$F$5:$F$28252,Sheet1!$I$5:$I$28252,$B265,Sheet1!$L$5:$L$28252,$A265,Sheet1!$D$5:$D$28252,"储值",Sheet1!$E$5:$E$28252,"&lt;&gt;*调拨*")+SUMIFS(Sheet1!$F$5:$F$28252,Sheet1!$I$5:$I$28252,$B265,Sheet1!$L$5:$L$28252,$A265,Sheet1!$E$5:$E$28252,"*储值*",Sheet1!$D$5:$D$28252,"&lt;&gt;储值",Sheet1!$D$5:$D$28252,"&lt;&gt;内部转款",Sheet1!$D$5:$D$28252,"&lt;&gt;内部转账",Sheet1!$E$5:$E$28252,"&lt;&gt;*调拨*")</f>
        <v>0</v>
      </c>
      <c r="W265" s="32">
        <f>SUMIFS(Sheet1!$F$5:$F$28252,Sheet1!$I$5:$I$28252,$B265,Sheet1!$L$5:$L$28252,$A265,Sheet1!$D$5:$D$28252,"效期",Sheet1!$E$5:$E$28252,"&lt;&gt;*调拨*")+SUMIFS(Sheet1!$F$5:$F$28252,Sheet1!$I$5:$I$28252,$B265,Sheet1!$L$5:$L$28252,$A265,Sheet1!$E$5:$E$28252,"*效期*",Sheet1!$D$5:$D$28252,"&lt;&gt;效期",Sheet1!$D$5:$D$28252,"&lt;&gt;内部转款",Sheet1!$D$5:$D$28252,"&lt;&gt;内部转账",Sheet1!$E$5:$E$28252,"&lt;&gt;*调拨*")</f>
        <v>0</v>
      </c>
      <c r="X265" s="32">
        <f>SUMIFS(Sheet1!$F$5:$F$28252,Sheet1!$I$5:$I$28252,$B265,Sheet1!$L$5:$L$28252,$A265,Sheet1!$D$5:$D$28252,"内部转款",Sheet1!$E$5:$E$28252,"&lt;&gt;*调拨*")+SUMIFS(Sheet1!$F$5:$F$28252,Sheet1!$I$5:$I$28252,$B265,Sheet1!$L$5:$L$28252,$A265,Sheet1!$D$5:$D$28252,"内部转账",Sheet1!$E$5:$E$28252,"&lt;&gt;*调拨*")</f>
        <v>0</v>
      </c>
      <c r="Y265" s="32">
        <f t="shared" si="16"/>
        <v>0</v>
      </c>
      <c r="Z265" s="32">
        <f>SUMIFS(Sheet1!$F$5:$F$28252,Sheet1!$I$5:$I$28252,$B265,Sheet1!$L$5:$L$28252,$A265)</f>
        <v>122723.83</v>
      </c>
      <c r="AA265" s="32">
        <f>SUMIFS(Sheet1!$G$5:$G$28252,Sheet1!$I$5:$I$28252,$B265,Sheet1!$L$5:$L$28252,$A265,Sheet1!$D$5:$D$28252,"工资",Sheet1!$E$5:$E$28252,"&lt;&gt;*调拨*")+SUMIFS(Sheet1!$G$5:$G$28252,Sheet1!$I$5:$I$28252,$B265,Sheet1!$L$5:$L$28252,$A265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5" s="32">
        <f>SUMIFS(Sheet1!$G$5:$G$28252,Sheet1!$I$5:$I$28252,$B265,Sheet1!$L$5:$L$28252,$A265,Sheet1!$D$5:$D$28252,"水费",Sheet1!$E$5:$E$28252,"&lt;&gt;*调拨*")+SUMIFS(Sheet1!$G$5:$G$28252,Sheet1!$I$5:$I$28252,$B265,Sheet1!$L$5:$L$28252,$A265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5" s="32">
        <f>SUMIFS(Sheet1!$G$5:$G$28252,Sheet1!$I$5:$I$28252,$B265,Sheet1!$L$5:$L$28252,$A265,Sheet1!$D$5:$D$28252,"电费",Sheet1!$E$5:$E$28252,"&lt;&gt;*调拨*")+SUMIFS(Sheet1!$G$5:$G$28252,Sheet1!$I$5:$I$28252,$B265,Sheet1!$L$5:$L$28252,$A265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5" s="32">
        <f>SUMIFS(Sheet1!$G$5:$G$28252,Sheet1!$I$5:$I$28252,$B265,Sheet1!$L$5:$L$28252,$A265,Sheet1!$D$5:$D$28252,"宽带费",Sheet1!$E$5:$E$28252,"&lt;&gt;*调拨*")+SUMIFS(Sheet1!$G$5:$G$28252,Sheet1!$I$5:$I$28252,$B265,Sheet1!$L$5:$L$28252,$A265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5" s="32">
        <f>SUMIFS(Sheet1!$G$5:$G$28252,Sheet1!$I$5:$I$28252,$B265,Sheet1!$L$5:$L$28252,$A265,Sheet1!$D$5:$D$28252,"办公费",Sheet1!$E$5:$E$28252,"&lt;&gt;*调拨*")+SUMIFS(Sheet1!$G$5:$G$28252,Sheet1!$I$5:$I$28252,$B265,Sheet1!$L$5:$L$28252,$A265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5" s="32">
        <f>SUMIFS(Sheet1!$G$5:$G$28252,Sheet1!$I$5:$I$28252,$B265,Sheet1!$L$5:$L$28252,$A265,Sheet1!$D$5:$D$28252,"话费",Sheet1!$E$5:$E$28252,"&lt;&gt;*调拨*")+SUMIFS(Sheet1!$G$5:$G$28252,Sheet1!$I$5:$I$28252,$B265,Sheet1!$L$5:$L$28252,$A265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5" s="32">
        <f>SUMIFS(Sheet1!$G$5:$G$28252,Sheet1!$I$5:$I$28252,$B265,Sheet1!$L$5:$L$28252,$A265,Sheet1!$D$5:$D$28252,"房租",Sheet1!$E$5:$E$28252,"&lt;&gt;*调拨*")+SUMIFS(Sheet1!$G$5:$G$28252,Sheet1!$I$5:$I$28252,$B265,Sheet1!$L$5:$L$28252,$A265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26000</v>
      </c>
      <c r="AH265" s="32">
        <f>SUMIFS(Sheet1!$G$5:$G$28252,Sheet1!$I$5:$I$28252,$B265,Sheet1!$L$5:$L$28252,$A265,Sheet1!$E$5:$E$28252,"*调拨*")</f>
        <v>0</v>
      </c>
      <c r="AI265" s="32">
        <f>SUMIFS(Sheet1!$G$5:$G$28252,Sheet1!$I$5:$I$28252,$B265,Sheet1!$L$5:$L$28252,$A265,Sheet1!$D$5:$D$28252,"内部转款",Sheet1!$E$5:$E$28252,"&lt;&gt;*调拨*")+SUMIFS(Sheet1!$G$5:$G$28252,Sheet1!$I$5:$I$28252,$B265,Sheet1!$L$5:$L$28252,$A265,Sheet1!$D$5:$D$28252,"内部转账",Sheet1!$E$5:$E$28252,"&lt;&gt;*调拨*")</f>
        <v>0</v>
      </c>
      <c r="AJ265" s="32">
        <f t="shared" si="17"/>
        <v>9872.86</v>
      </c>
      <c r="AK265" s="32">
        <f>SUMIFS(Sheet1!$G$5:$G$28252,Sheet1!$I$5:$I$28252,$B265,Sheet1!$L$5:$L$28252,$A265)</f>
        <v>35872.86</v>
      </c>
      <c r="AL265" s="32">
        <f t="shared" si="18"/>
        <v>86850.97</v>
      </c>
    </row>
    <row r="266" ht="16.5" spans="1:38">
      <c r="A266" s="30">
        <v>202604</v>
      </c>
      <c r="B266" s="31" t="s">
        <v>274</v>
      </c>
      <c r="C266" s="32">
        <f>SUMIFS(Sheet1!$F$5:$F$28252,Sheet1!$I$5:$I$28252,$B266,Sheet1!$L$5:$L$28252,$A266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1252.6</v>
      </c>
      <c r="D266" s="32">
        <f>SUMIFS(Sheet1!$F$5:$F$28252,Sheet1!$I$5:$I$28252,$B266,Sheet1!$L$5:$L$28252,$A266,Sheet1!$D$5:$D$28252,"医保即时拨付",Sheet1!$E$5:$E$28252,"&lt;&gt;*调拨*")+SUMIFS(Sheet1!$F$5:$F$28252,Sheet1!$I$5:$I$28252,$B266,Sheet1!$L$5:$L$28252,$A266,Sheet1!$E$5:$E$28252,"*医保即时拨付*",Sheet1!$D$5:$D$28252,"&lt;&gt;医保即时拨付",Sheet1!$D$5:$D$28252,"&lt;&gt;内部转款",Sheet1!$D$5:$D$28252,"&lt;&gt;内部转账",Sheet1!$E$5:$E$28252,"&lt;&gt;*调拨*")</f>
        <v>0</v>
      </c>
      <c r="E266" s="32">
        <f>SUMIFS(Sheet1!$F$5:$F$28252,Sheet1!$I$5:$I$28252,$B266,Sheet1!$L$5:$L$28252,$A266,Sheet1!$D$5:$D$28252,"医保",Sheet1!$E$5:$E$28252,"&lt;&gt;*调拨*",Sheet1!$E$5:$E$28252,"&lt;&gt;*医保即时拨付*")+SUMIFS(Sheet1!$F$5:$F$28252,Sheet1!$I$5:$I$28252,$B266,Sheet1!$L$5:$L$28252,$A266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66" s="32">
        <f>SUMIFS(Sheet1!$F$5:$F$28252,Sheet1!$I$5:$I$28252,$B266,Sheet1!$L$5:$L$28252,$A266,Sheet1!$D$5:$D$28252,"聚合",Sheet1!$E$5:$E$28252,"&lt;&gt;*调拨*")+SUMIFS(Sheet1!$F$5:$F$28252,Sheet1!$I$5:$I$28252,$B266,Sheet1!$L$5:$L$28252,$A266,Sheet1!$E$5:$E$28252,"*聚合*",Sheet1!$D$5:$D$28252,"&lt;&gt;聚合",Sheet1!$D$5:$D$28252,"&lt;&gt;内部转款",Sheet1!$D$5:$D$28252,"&lt;&gt;内部转账",Sheet1!$E$5:$E$28252,"&lt;&gt;*调拨*")</f>
        <v>4301.99</v>
      </c>
      <c r="G266" s="32">
        <f>SUMIFS(Sheet1!$F$5:$F$28252,Sheet1!$I$5:$I$28252,$B266,Sheet1!$L$5:$L$28252,$A266,Sheet1!$D$5:$D$28252,"24小时微信",Sheet1!$E$5:$E$28252,"&lt;&gt;*调拨*")+SUMIFS(Sheet1!$F$5:$F$28252,Sheet1!$I$5:$I$28252,$B266,Sheet1!$L$5:$L$28252,$A266,Sheet1!$E$5:$E$28252,"*24小时微信*",Sheet1!$D$5:$D$28252,"&lt;&gt;24小时微信",Sheet1!$D$5:$D$28252,"&lt;&gt;内部转款",Sheet1!$D$5:$D$28252,"&lt;&gt;内部转账",Sheet1!$E$5:$E$28252,"&lt;&gt;*调拨*")</f>
        <v>0</v>
      </c>
      <c r="H266" s="32">
        <f>SUMIFS(Sheet1!$F$5:$F$28252,Sheet1!$I$5:$I$28252,$B266,Sheet1!$L$5:$L$28252,$A266,Sheet1!$D$5:$D$28252,"美团",Sheet1!$E$5:$E$28252,"&lt;&gt;*调拨*")+SUMIFS(Sheet1!$F$5:$F$28252,Sheet1!$I$5:$I$28252,$B266,Sheet1!$L$5:$L$28252,$A266,Sheet1!$E$5:$E$28252,"*美团*",Sheet1!$D$5:$D$28252,"&lt;&gt;美团",Sheet1!$D$5:$D$28252,"&lt;&gt;内部转款",Sheet1!$D$5:$D$28252,"&lt;&gt;内部转账",Sheet1!$E$5:$E$28252,"&lt;&gt;*调拨*")</f>
        <v>0</v>
      </c>
      <c r="I266" s="32">
        <f>SUMIFS(Sheet1!$F$5:$F$28252,Sheet1!$I$5:$I$28252,$B266,Sheet1!$L$5:$L$28252,$A266,Sheet1!$D$5:$D$28252,"饿了么",Sheet1!$E$5:$E$28252,"&lt;&gt;*调拨*")+SUMIFS(Sheet1!$F$5:$F$28252,Sheet1!$I$5:$I$28252,$B266,Sheet1!$L$5:$L$28252,$A266,Sheet1!$E$5:$E$28252,"*饿了么*",Sheet1!$D$5:$D$28252,"&lt;&gt;饿了么",Sheet1!$D$5:$D$28252,"&lt;&gt;内部转款",Sheet1!$D$5:$D$28252,"&lt;&gt;内部转账",Sheet1!$E$5:$E$28252,"&lt;&gt;*调拨*")</f>
        <v>0</v>
      </c>
      <c r="J266" s="32">
        <f>SUMIFS(Sheet1!$F$5:$F$28252,Sheet1!$I$5:$I$28252,$B266,Sheet1!$L$5:$L$28252,$A266,Sheet1!$D$5:$D$28252,"健E卡",Sheet1!$E$5:$E$28252,"&lt;&gt;*调拨*")+SUMIFS(Sheet1!$F$5:$F$28252,Sheet1!$I$5:$I$28252,$B266,Sheet1!$L$5:$L$28252,$A266,Sheet1!$E$5:$E$28252,"*健E卡*",Sheet1!$D$5:$D$28252,"&lt;&gt;健E卡",Sheet1!$D$5:$D$28252,"&lt;&gt;内部转款",Sheet1!$D$5:$D$28252,"&lt;&gt;内部转账",Sheet1!$E$5:$E$28252,"&lt;&gt;*调拨*")</f>
        <v>0</v>
      </c>
      <c r="K266" s="32">
        <f>SUMIFS(Sheet1!$F$5:$F$28252,Sheet1!$I$5:$I$28252,$B266,Sheet1!$L$5:$L$28252,$A266,Sheet1!$D$5:$D$28252,"抖音",Sheet1!$E$5:$E$28252,"&lt;&gt;*调拨*")+SUMIFS(Sheet1!$F$5:$F$28252,Sheet1!$I$5:$I$28252,$B266,Sheet1!$L$5:$L$28252,$A266,Sheet1!$E$5:$E$28252,"*抖音*",Sheet1!$D$5:$D$28252,"&lt;&gt;抖音",Sheet1!$D$5:$D$28252,"&lt;&gt;内部转款",Sheet1!$D$5:$D$28252,"&lt;&gt;内部转账",Sheet1!$E$5:$E$28252,"&lt;&gt;*调拨*")</f>
        <v>0</v>
      </c>
      <c r="L266" s="32">
        <f>SUMIFS(Sheet1!$F$5:$F$28252,Sheet1!$I$5:$I$28252,$B266,Sheet1!$L$5:$L$28252,$A266,Sheet1!$D$5:$D$28252,"医卡通",Sheet1!$E$5:$E$28252,"&lt;&gt;*调拨*")+SUMIFS(Sheet1!$F$5:$F$28252,Sheet1!$I$5:$I$28252,$B266,Sheet1!$L$5:$L$28252,$A266,Sheet1!$E$5:$E$28252,"*医卡通*",Sheet1!$D$5:$D$28252,"&lt;&gt;医卡通",Sheet1!$D$5:$D$28252,"&lt;&gt;内部转款",Sheet1!$D$5:$D$28252,"&lt;&gt;内部转账",Sheet1!$E$5:$E$28252,"&lt;&gt;*调拨*")</f>
        <v>0</v>
      </c>
      <c r="M266" s="32">
        <f>SUMIFS(Sheet1!$F$5:$F$28252,Sheet1!$I$5:$I$28252,$B266,Sheet1!$L$5:$L$28252,$A266,Sheet1!$D$5:$D$28252,"企健网",Sheet1!$E$5:$E$28252,"&lt;&gt;*调拨*")+SUMIFS(Sheet1!$F$5:$F$28252,Sheet1!$I$5:$I$28252,$B266,Sheet1!$L$5:$L$28252,$A266,Sheet1!$E$5:$E$28252,"*企健网*",Sheet1!$D$5:$D$28252,"&lt;&gt;企健网",Sheet1!$D$5:$D$28252,"&lt;&gt;内部转款",Sheet1!$D$5:$D$28252,"&lt;&gt;内部转账",Sheet1!$E$5:$E$28252,"&lt;&gt;*调拨*")</f>
        <v>0</v>
      </c>
      <c r="N266" s="32">
        <f>SUMIFS(Sheet1!$F$5:$F$28252,Sheet1!$I$5:$I$28252,$B266,Sheet1!$L$5:$L$28252,$A266,Sheet1!$D$5:$D$28252,"银联",Sheet1!$E$5:$E$28252,"&lt;&gt;*调拨*")+SUMIFS(Sheet1!$F$5:$F$28252,Sheet1!$I$5:$I$28252,$B266,Sheet1!$L$5:$L$28252,$A266,Sheet1!$E$5:$E$28252,"*银联*",Sheet1!$D$5:$D$28252,"&lt;&gt;银联",Sheet1!$D$5:$D$28252,"&lt;&gt;内部转款",Sheet1!$D$5:$D$28252,"&lt;&gt;内部转账",Sheet1!$E$5:$E$28252,"&lt;&gt;*调拨*")</f>
        <v>0</v>
      </c>
      <c r="O266" s="32">
        <f>SUMIFS(Sheet1!$F$5:$F$28252,Sheet1!$I$5:$I$28252,$B266,Sheet1!$L$5:$L$28252,$A266,Sheet1!$D$5:$D$28252,"京东",Sheet1!$E$5:$E$28252,"&lt;&gt;*调拨*")+SUMIFS(Sheet1!$F$5:$F$28252,Sheet1!$I$5:$I$28252,$B266,Sheet1!$L$5:$L$28252,$A266,Sheet1!$E$5:$E$28252,"*京东*",Sheet1!$D$5:$D$28252,"&lt;&gt;京东",Sheet1!$D$5:$D$28252,"&lt;&gt;内部转款",Sheet1!$D$5:$D$28252,"&lt;&gt;内部转账",Sheet1!$E$5:$E$28252,"&lt;&gt;*调拨*")</f>
        <v>0</v>
      </c>
      <c r="P266" s="32">
        <f>SUMIFS(Sheet1!$F$5:$F$28252,Sheet1!$I$5:$I$28252,$B266,Sheet1!$L$5:$L$28252,$A266,Sheet1!$D$5:$D$28252,"药机微信",Sheet1!$E$5:$E$28252,"&lt;&gt;*调拨*")+SUMIFS(Sheet1!$F$5:$F$28252,Sheet1!$I$5:$I$28252,$B266,Sheet1!$L$5:$L$28252,$A266,Sheet1!$E$5:$E$28252,"*药机微信*",Sheet1!$D$5:$D$28252,"&lt;&gt;药机微信",Sheet1!$D$5:$D$28252,"&lt;&gt;内部转款",Sheet1!$D$5:$D$28252,"&lt;&gt;内部转账",Sheet1!$E$5:$E$28252,"&lt;&gt;*调拨*")</f>
        <v>0</v>
      </c>
      <c r="Q266" s="32">
        <f>SUMIFS(Sheet1!$F$5:$F$28252,Sheet1!$I$5:$I$28252,$B266,Sheet1!$L$5:$L$28252,$A266,Sheet1!$D$5:$D$28252,"亲情卡",Sheet1!$E$5:$E$28252,"&lt;&gt;*调拨*")+SUMIFS(Sheet1!$F$5:$F$28252,Sheet1!$I$5:$I$28252,$B266,Sheet1!$L$5:$L$28252,$A266,Sheet1!$E$5:$E$28252,"*亲情卡*",Sheet1!$D$5:$D$28252,"&lt;&gt;亲情卡",Sheet1!$D$5:$D$28252,"&lt;&gt;内部转款",Sheet1!$D$5:$D$28252,"&lt;&gt;内部转账",Sheet1!$E$5:$E$28252,"&lt;&gt;*调拨*")</f>
        <v>0</v>
      </c>
      <c r="R266" s="32">
        <f>SUMIFS(Sheet1!$F$5:$F$28252,Sheet1!$I$5:$I$28252,$B266,Sheet1!$L$5:$L$28252,$A266,Sheet1!$D$5:$D$28252,"优惠券",Sheet1!$E$5:$E$28252,"&lt;&gt;*调拨*")+SUMIFS(Sheet1!$F$5:$F$28252,Sheet1!$I$5:$I$28252,$B266,Sheet1!$L$5:$L$28252,$A266,Sheet1!$E$5:$E$28252,"*优惠券*",Sheet1!$D$5:$D$28252,"&lt;&gt;优惠券",Sheet1!$D$5:$D$28252,"&lt;&gt;内部转款",Sheet1!$D$5:$D$28252,"&lt;&gt;内部转账",Sheet1!$E$5:$E$28252,"&lt;&gt;*调拨*")</f>
        <v>0</v>
      </c>
      <c r="S266" s="32">
        <f>SUMIFS(Sheet1!$F$5:$F$28252,Sheet1!$I$5:$I$28252,$B266,Sheet1!$L$5:$L$28252,$A266,Sheet1!$D$5:$D$28252,"代金券",Sheet1!$E$5:$E$28252,"&lt;&gt;*调拨*")+SUMIFS(Sheet1!$F$5:$F$28252,Sheet1!$I$5:$I$28252,$B266,Sheet1!$L$5:$L$28252,$A266,Sheet1!$E$5:$E$28252,"*代金券*",Sheet1!$D$5:$D$28252,"&lt;&gt;代金券",Sheet1!$D$5:$D$28252,"&lt;&gt;内部转款",Sheet1!$D$5:$D$28252,"&lt;&gt;内部转账",Sheet1!$E$5:$E$28252,"&lt;&gt;*调拨*")</f>
        <v>0</v>
      </c>
      <c r="T266" s="32">
        <f>SUMIFS(Sheet1!$F$5:$F$28252,Sheet1!$I$5:$I$28252,$B266,Sheet1!$L$5:$L$28252,$A266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266,Sheet1!$L$5:$L$28252,$A266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266,Sheet1!$L$5:$L$28252,$A266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266,Sheet1!$L$5:$L$28252,$A266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6" s="32">
        <f>SUMIFS(Sheet1!$F$5:$F$28252,Sheet1!$I$5:$I$28252,$B266,Sheet1!$L$5:$L$28252,$A266,Sheet1!$E$5:$E$28252,"*调拨*")</f>
        <v>0</v>
      </c>
      <c r="V266" s="32">
        <f>SUMIFS(Sheet1!$F$5:$F$28252,Sheet1!$I$5:$I$28252,$B266,Sheet1!$L$5:$L$28252,$A266,Sheet1!$D$5:$D$28252,"储值",Sheet1!$E$5:$E$28252,"&lt;&gt;*调拨*")+SUMIFS(Sheet1!$F$5:$F$28252,Sheet1!$I$5:$I$28252,$B266,Sheet1!$L$5:$L$28252,$A266,Sheet1!$E$5:$E$28252,"*储值*",Sheet1!$D$5:$D$28252,"&lt;&gt;储值",Sheet1!$D$5:$D$28252,"&lt;&gt;内部转款",Sheet1!$D$5:$D$28252,"&lt;&gt;内部转账",Sheet1!$E$5:$E$28252,"&lt;&gt;*调拨*")</f>
        <v>0</v>
      </c>
      <c r="W266" s="32">
        <f>SUMIFS(Sheet1!$F$5:$F$28252,Sheet1!$I$5:$I$28252,$B266,Sheet1!$L$5:$L$28252,$A266,Sheet1!$D$5:$D$28252,"效期",Sheet1!$E$5:$E$28252,"&lt;&gt;*调拨*")+SUMIFS(Sheet1!$F$5:$F$28252,Sheet1!$I$5:$I$28252,$B266,Sheet1!$L$5:$L$28252,$A266,Sheet1!$E$5:$E$28252,"*效期*",Sheet1!$D$5:$D$28252,"&lt;&gt;效期",Sheet1!$D$5:$D$28252,"&lt;&gt;内部转款",Sheet1!$D$5:$D$28252,"&lt;&gt;内部转账",Sheet1!$E$5:$E$28252,"&lt;&gt;*调拨*")</f>
        <v>0</v>
      </c>
      <c r="X266" s="32">
        <f>SUMIFS(Sheet1!$F$5:$F$28252,Sheet1!$I$5:$I$28252,$B266,Sheet1!$L$5:$L$28252,$A266,Sheet1!$D$5:$D$28252,"内部转款",Sheet1!$E$5:$E$28252,"&lt;&gt;*调拨*")+SUMIFS(Sheet1!$F$5:$F$28252,Sheet1!$I$5:$I$28252,$B266,Sheet1!$L$5:$L$28252,$A266,Sheet1!$D$5:$D$28252,"内部转账",Sheet1!$E$5:$E$28252,"&lt;&gt;*调拨*")</f>
        <v>0</v>
      </c>
      <c r="Y266" s="32">
        <f t="shared" si="16"/>
        <v>0</v>
      </c>
      <c r="Z266" s="32">
        <f>SUMIFS(Sheet1!$F$5:$F$28252,Sheet1!$I$5:$I$28252,$B266,Sheet1!$L$5:$L$28252,$A266)</f>
        <v>5554.59</v>
      </c>
      <c r="AA266" s="32">
        <f>SUMIFS(Sheet1!$G$5:$G$28252,Sheet1!$I$5:$I$28252,$B266,Sheet1!$L$5:$L$28252,$A266,Sheet1!$D$5:$D$28252,"工资",Sheet1!$E$5:$E$28252,"&lt;&gt;*调拨*")+SUMIFS(Sheet1!$G$5:$G$28252,Sheet1!$I$5:$I$28252,$B266,Sheet1!$L$5:$L$28252,$A266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6" s="32">
        <f>SUMIFS(Sheet1!$G$5:$G$28252,Sheet1!$I$5:$I$28252,$B266,Sheet1!$L$5:$L$28252,$A266,Sheet1!$D$5:$D$28252,"水费",Sheet1!$E$5:$E$28252,"&lt;&gt;*调拨*")+SUMIFS(Sheet1!$G$5:$G$28252,Sheet1!$I$5:$I$28252,$B266,Sheet1!$L$5:$L$28252,$A266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6" s="32">
        <f>SUMIFS(Sheet1!$G$5:$G$28252,Sheet1!$I$5:$I$28252,$B266,Sheet1!$L$5:$L$28252,$A266,Sheet1!$D$5:$D$28252,"电费",Sheet1!$E$5:$E$28252,"&lt;&gt;*调拨*")+SUMIFS(Sheet1!$G$5:$G$28252,Sheet1!$I$5:$I$28252,$B266,Sheet1!$L$5:$L$28252,$A266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6" s="32">
        <f>SUMIFS(Sheet1!$G$5:$G$28252,Sheet1!$I$5:$I$28252,$B266,Sheet1!$L$5:$L$28252,$A266,Sheet1!$D$5:$D$28252,"宽带费",Sheet1!$E$5:$E$28252,"&lt;&gt;*调拨*")+SUMIFS(Sheet1!$G$5:$G$28252,Sheet1!$I$5:$I$28252,$B266,Sheet1!$L$5:$L$28252,$A266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6" s="32">
        <f>SUMIFS(Sheet1!$G$5:$G$28252,Sheet1!$I$5:$I$28252,$B266,Sheet1!$L$5:$L$28252,$A266,Sheet1!$D$5:$D$28252,"办公费",Sheet1!$E$5:$E$28252,"&lt;&gt;*调拨*")+SUMIFS(Sheet1!$G$5:$G$28252,Sheet1!$I$5:$I$28252,$B266,Sheet1!$L$5:$L$28252,$A266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6" s="32">
        <f>SUMIFS(Sheet1!$G$5:$G$28252,Sheet1!$I$5:$I$28252,$B266,Sheet1!$L$5:$L$28252,$A266,Sheet1!$D$5:$D$28252,"话费",Sheet1!$E$5:$E$28252,"&lt;&gt;*调拨*")+SUMIFS(Sheet1!$G$5:$G$28252,Sheet1!$I$5:$I$28252,$B266,Sheet1!$L$5:$L$28252,$A266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6" s="32">
        <f>SUMIFS(Sheet1!$G$5:$G$28252,Sheet1!$I$5:$I$28252,$B266,Sheet1!$L$5:$L$28252,$A266,Sheet1!$D$5:$D$28252,"房租",Sheet1!$E$5:$E$28252,"&lt;&gt;*调拨*")+SUMIFS(Sheet1!$G$5:$G$28252,Sheet1!$I$5:$I$28252,$B266,Sheet1!$L$5:$L$28252,$A266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66" s="32">
        <f>SUMIFS(Sheet1!$G$5:$G$28252,Sheet1!$I$5:$I$28252,$B266,Sheet1!$L$5:$L$28252,$A266,Sheet1!$E$5:$E$28252,"*调拨*")</f>
        <v>0</v>
      </c>
      <c r="AI266" s="32">
        <f>SUMIFS(Sheet1!$G$5:$G$28252,Sheet1!$I$5:$I$28252,$B266,Sheet1!$L$5:$L$28252,$A266,Sheet1!$D$5:$D$28252,"内部转款",Sheet1!$E$5:$E$28252,"&lt;&gt;*调拨*")+SUMIFS(Sheet1!$G$5:$G$28252,Sheet1!$I$5:$I$28252,$B266,Sheet1!$L$5:$L$28252,$A266,Sheet1!$D$5:$D$28252,"内部转账",Sheet1!$E$5:$E$28252,"&lt;&gt;*调拨*")</f>
        <v>0</v>
      </c>
      <c r="AJ266" s="32">
        <f t="shared" si="17"/>
        <v>5740.55</v>
      </c>
      <c r="AK266" s="32">
        <f>SUMIFS(Sheet1!$G$5:$G$28252,Sheet1!$I$5:$I$28252,$B266,Sheet1!$L$5:$L$28252,$A266)</f>
        <v>5740.55</v>
      </c>
      <c r="AL266" s="32">
        <f t="shared" si="18"/>
        <v>-185.96</v>
      </c>
    </row>
    <row r="267" ht="16.5" spans="1:38">
      <c r="A267" s="30">
        <v>202604</v>
      </c>
      <c r="B267" s="31" t="s">
        <v>41</v>
      </c>
      <c r="C267" s="32">
        <f>SUMIFS(Sheet1!$F$5:$F$28252,Sheet1!$I$5:$I$28252,$B267,Sheet1!$L$5:$L$28252,$A267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5121.39</v>
      </c>
      <c r="D267" s="32">
        <f>SUMIFS(Sheet1!$F$5:$F$28252,Sheet1!$I$5:$I$28252,$B267,Sheet1!$L$5:$L$28252,$A267,Sheet1!$D$5:$D$28252,"医保即时拨付",Sheet1!$E$5:$E$28252,"&lt;&gt;*调拨*")+SUMIFS(Sheet1!$F$5:$F$28252,Sheet1!$I$5:$I$28252,$B267,Sheet1!$L$5:$L$28252,$A267,Sheet1!$E$5:$E$28252,"*医保即时拨付*",Sheet1!$D$5:$D$28252,"&lt;&gt;医保即时拨付",Sheet1!$D$5:$D$28252,"&lt;&gt;内部转款",Sheet1!$D$5:$D$28252,"&lt;&gt;内部转账",Sheet1!$E$5:$E$28252,"&lt;&gt;*调拨*")</f>
        <v>10210.9</v>
      </c>
      <c r="E267" s="32">
        <f>SUMIFS(Sheet1!$F$5:$F$28252,Sheet1!$I$5:$I$28252,$B267,Sheet1!$L$5:$L$28252,$A267,Sheet1!$D$5:$D$28252,"医保",Sheet1!$E$5:$E$28252,"&lt;&gt;*调拨*",Sheet1!$E$5:$E$28252,"&lt;&gt;*医保即时拨付*")+SUMIFS(Sheet1!$F$5:$F$28252,Sheet1!$I$5:$I$28252,$B267,Sheet1!$L$5:$L$28252,$A267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7936.18</v>
      </c>
      <c r="F267" s="32">
        <f>SUMIFS(Sheet1!$F$5:$F$28252,Sheet1!$I$5:$I$28252,$B267,Sheet1!$L$5:$L$28252,$A267,Sheet1!$D$5:$D$28252,"聚合",Sheet1!$E$5:$E$28252,"&lt;&gt;*调拨*")+SUMIFS(Sheet1!$F$5:$F$28252,Sheet1!$I$5:$I$28252,$B267,Sheet1!$L$5:$L$28252,$A267,Sheet1!$E$5:$E$28252,"*聚合*",Sheet1!$D$5:$D$28252,"&lt;&gt;聚合",Sheet1!$D$5:$D$28252,"&lt;&gt;内部转款",Sheet1!$D$5:$D$28252,"&lt;&gt;内部转账",Sheet1!$E$5:$E$28252,"&lt;&gt;*调拨*")</f>
        <v>50840.85</v>
      </c>
      <c r="G267" s="32">
        <f>SUMIFS(Sheet1!$F$5:$F$28252,Sheet1!$I$5:$I$28252,$B267,Sheet1!$L$5:$L$28252,$A267,Sheet1!$D$5:$D$28252,"24小时微信",Sheet1!$E$5:$E$28252,"&lt;&gt;*调拨*")+SUMIFS(Sheet1!$F$5:$F$28252,Sheet1!$I$5:$I$28252,$B267,Sheet1!$L$5:$L$28252,$A267,Sheet1!$E$5:$E$28252,"*24小时微信*",Sheet1!$D$5:$D$28252,"&lt;&gt;24小时微信",Sheet1!$D$5:$D$28252,"&lt;&gt;内部转款",Sheet1!$D$5:$D$28252,"&lt;&gt;内部转账",Sheet1!$E$5:$E$28252,"&lt;&gt;*调拨*")</f>
        <v>0</v>
      </c>
      <c r="H267" s="32">
        <f>SUMIFS(Sheet1!$F$5:$F$28252,Sheet1!$I$5:$I$28252,$B267,Sheet1!$L$5:$L$28252,$A267,Sheet1!$D$5:$D$28252,"美团",Sheet1!$E$5:$E$28252,"&lt;&gt;*调拨*")+SUMIFS(Sheet1!$F$5:$F$28252,Sheet1!$I$5:$I$28252,$B267,Sheet1!$L$5:$L$28252,$A267,Sheet1!$E$5:$E$28252,"*美团*",Sheet1!$D$5:$D$28252,"&lt;&gt;美团",Sheet1!$D$5:$D$28252,"&lt;&gt;内部转款",Sheet1!$D$5:$D$28252,"&lt;&gt;内部转账",Sheet1!$E$5:$E$28252,"&lt;&gt;*调拨*")</f>
        <v>0</v>
      </c>
      <c r="I267" s="32">
        <f>SUMIFS(Sheet1!$F$5:$F$28252,Sheet1!$I$5:$I$28252,$B267,Sheet1!$L$5:$L$28252,$A267,Sheet1!$D$5:$D$28252,"饿了么",Sheet1!$E$5:$E$28252,"&lt;&gt;*调拨*")+SUMIFS(Sheet1!$F$5:$F$28252,Sheet1!$I$5:$I$28252,$B267,Sheet1!$L$5:$L$28252,$A267,Sheet1!$E$5:$E$28252,"*饿了么*",Sheet1!$D$5:$D$28252,"&lt;&gt;饿了么",Sheet1!$D$5:$D$28252,"&lt;&gt;内部转款",Sheet1!$D$5:$D$28252,"&lt;&gt;内部转账",Sheet1!$E$5:$E$28252,"&lt;&gt;*调拨*")</f>
        <v>760.66</v>
      </c>
      <c r="J267" s="32">
        <f>SUMIFS(Sheet1!$F$5:$F$28252,Sheet1!$I$5:$I$28252,$B267,Sheet1!$L$5:$L$28252,$A267,Sheet1!$D$5:$D$28252,"健E卡",Sheet1!$E$5:$E$28252,"&lt;&gt;*调拨*")+SUMIFS(Sheet1!$F$5:$F$28252,Sheet1!$I$5:$I$28252,$B267,Sheet1!$L$5:$L$28252,$A267,Sheet1!$E$5:$E$28252,"*健E卡*",Sheet1!$D$5:$D$28252,"&lt;&gt;健E卡",Sheet1!$D$5:$D$28252,"&lt;&gt;内部转款",Sheet1!$D$5:$D$28252,"&lt;&gt;内部转账",Sheet1!$E$5:$E$28252,"&lt;&gt;*调拨*")</f>
        <v>0</v>
      </c>
      <c r="K267" s="32">
        <f>SUMIFS(Sheet1!$F$5:$F$28252,Sheet1!$I$5:$I$28252,$B267,Sheet1!$L$5:$L$28252,$A267,Sheet1!$D$5:$D$28252,"抖音",Sheet1!$E$5:$E$28252,"&lt;&gt;*调拨*")+SUMIFS(Sheet1!$F$5:$F$28252,Sheet1!$I$5:$I$28252,$B267,Sheet1!$L$5:$L$28252,$A267,Sheet1!$E$5:$E$28252,"*抖音*",Sheet1!$D$5:$D$28252,"&lt;&gt;抖音",Sheet1!$D$5:$D$28252,"&lt;&gt;内部转款",Sheet1!$D$5:$D$28252,"&lt;&gt;内部转账",Sheet1!$E$5:$E$28252,"&lt;&gt;*调拨*")</f>
        <v>0</v>
      </c>
      <c r="L267" s="32">
        <f>SUMIFS(Sheet1!$F$5:$F$28252,Sheet1!$I$5:$I$28252,$B267,Sheet1!$L$5:$L$28252,$A267,Sheet1!$D$5:$D$28252,"医卡通",Sheet1!$E$5:$E$28252,"&lt;&gt;*调拨*")+SUMIFS(Sheet1!$F$5:$F$28252,Sheet1!$I$5:$I$28252,$B267,Sheet1!$L$5:$L$28252,$A267,Sheet1!$E$5:$E$28252,"*医卡通*",Sheet1!$D$5:$D$28252,"&lt;&gt;医卡通",Sheet1!$D$5:$D$28252,"&lt;&gt;内部转款",Sheet1!$D$5:$D$28252,"&lt;&gt;内部转账",Sheet1!$E$5:$E$28252,"&lt;&gt;*调拨*")</f>
        <v>0</v>
      </c>
      <c r="M267" s="32">
        <f>SUMIFS(Sheet1!$F$5:$F$28252,Sheet1!$I$5:$I$28252,$B267,Sheet1!$L$5:$L$28252,$A267,Sheet1!$D$5:$D$28252,"企健网",Sheet1!$E$5:$E$28252,"&lt;&gt;*调拨*")+SUMIFS(Sheet1!$F$5:$F$28252,Sheet1!$I$5:$I$28252,$B267,Sheet1!$L$5:$L$28252,$A267,Sheet1!$E$5:$E$28252,"*企健网*",Sheet1!$D$5:$D$28252,"&lt;&gt;企健网",Sheet1!$D$5:$D$28252,"&lt;&gt;内部转款",Sheet1!$D$5:$D$28252,"&lt;&gt;内部转账",Sheet1!$E$5:$E$28252,"&lt;&gt;*调拨*")</f>
        <v>0</v>
      </c>
      <c r="N267" s="32">
        <f>SUMIFS(Sheet1!$F$5:$F$28252,Sheet1!$I$5:$I$28252,$B267,Sheet1!$L$5:$L$28252,$A267,Sheet1!$D$5:$D$28252,"银联",Sheet1!$E$5:$E$28252,"&lt;&gt;*调拨*")+SUMIFS(Sheet1!$F$5:$F$28252,Sheet1!$I$5:$I$28252,$B267,Sheet1!$L$5:$L$28252,$A267,Sheet1!$E$5:$E$28252,"*银联*",Sheet1!$D$5:$D$28252,"&lt;&gt;银联",Sheet1!$D$5:$D$28252,"&lt;&gt;内部转款",Sheet1!$D$5:$D$28252,"&lt;&gt;内部转账",Sheet1!$E$5:$E$28252,"&lt;&gt;*调拨*")</f>
        <v>0</v>
      </c>
      <c r="O267" s="32">
        <f>SUMIFS(Sheet1!$F$5:$F$28252,Sheet1!$I$5:$I$28252,$B267,Sheet1!$L$5:$L$28252,$A267,Sheet1!$D$5:$D$28252,"京东",Sheet1!$E$5:$E$28252,"&lt;&gt;*调拨*")+SUMIFS(Sheet1!$F$5:$F$28252,Sheet1!$I$5:$I$28252,$B267,Sheet1!$L$5:$L$28252,$A267,Sheet1!$E$5:$E$28252,"*京东*",Sheet1!$D$5:$D$28252,"&lt;&gt;京东",Sheet1!$D$5:$D$28252,"&lt;&gt;内部转款",Sheet1!$D$5:$D$28252,"&lt;&gt;内部转账",Sheet1!$E$5:$E$28252,"&lt;&gt;*调拨*")</f>
        <v>0</v>
      </c>
      <c r="P267" s="32">
        <f>SUMIFS(Sheet1!$F$5:$F$28252,Sheet1!$I$5:$I$28252,$B267,Sheet1!$L$5:$L$28252,$A267,Sheet1!$D$5:$D$28252,"药机微信",Sheet1!$E$5:$E$28252,"&lt;&gt;*调拨*")+SUMIFS(Sheet1!$F$5:$F$28252,Sheet1!$I$5:$I$28252,$B267,Sheet1!$L$5:$L$28252,$A267,Sheet1!$E$5:$E$28252,"*药机微信*",Sheet1!$D$5:$D$28252,"&lt;&gt;药机微信",Sheet1!$D$5:$D$28252,"&lt;&gt;内部转款",Sheet1!$D$5:$D$28252,"&lt;&gt;内部转账",Sheet1!$E$5:$E$28252,"&lt;&gt;*调拨*")</f>
        <v>0</v>
      </c>
      <c r="Q267" s="32">
        <f>SUMIFS(Sheet1!$F$5:$F$28252,Sheet1!$I$5:$I$28252,$B267,Sheet1!$L$5:$L$28252,$A267,Sheet1!$D$5:$D$28252,"亲情卡",Sheet1!$E$5:$E$28252,"&lt;&gt;*调拨*")+SUMIFS(Sheet1!$F$5:$F$28252,Sheet1!$I$5:$I$28252,$B267,Sheet1!$L$5:$L$28252,$A267,Sheet1!$E$5:$E$28252,"*亲情卡*",Sheet1!$D$5:$D$28252,"&lt;&gt;亲情卡",Sheet1!$D$5:$D$28252,"&lt;&gt;内部转款",Sheet1!$D$5:$D$28252,"&lt;&gt;内部转账",Sheet1!$E$5:$E$28252,"&lt;&gt;*调拨*")</f>
        <v>0</v>
      </c>
      <c r="R267" s="32">
        <f>SUMIFS(Sheet1!$F$5:$F$28252,Sheet1!$I$5:$I$28252,$B267,Sheet1!$L$5:$L$28252,$A267,Sheet1!$D$5:$D$28252,"优惠券",Sheet1!$E$5:$E$28252,"&lt;&gt;*调拨*")+SUMIFS(Sheet1!$F$5:$F$28252,Sheet1!$I$5:$I$28252,$B267,Sheet1!$L$5:$L$28252,$A267,Sheet1!$E$5:$E$28252,"*优惠券*",Sheet1!$D$5:$D$28252,"&lt;&gt;优惠券",Sheet1!$D$5:$D$28252,"&lt;&gt;内部转款",Sheet1!$D$5:$D$28252,"&lt;&gt;内部转账",Sheet1!$E$5:$E$28252,"&lt;&gt;*调拨*")</f>
        <v>0</v>
      </c>
      <c r="S267" s="32">
        <f>SUMIFS(Sheet1!$F$5:$F$28252,Sheet1!$I$5:$I$28252,$B267,Sheet1!$L$5:$L$28252,$A267,Sheet1!$D$5:$D$28252,"代金券",Sheet1!$E$5:$E$28252,"&lt;&gt;*调拨*")+SUMIFS(Sheet1!$F$5:$F$28252,Sheet1!$I$5:$I$28252,$B267,Sheet1!$L$5:$L$28252,$A267,Sheet1!$E$5:$E$28252,"*代金券*",Sheet1!$D$5:$D$28252,"&lt;&gt;代金券",Sheet1!$D$5:$D$28252,"&lt;&gt;内部转款",Sheet1!$D$5:$D$28252,"&lt;&gt;内部转账",Sheet1!$E$5:$E$28252,"&lt;&gt;*调拨*")</f>
        <v>0</v>
      </c>
      <c r="T267" s="32">
        <f>SUMIFS(Sheet1!$F$5:$F$28252,Sheet1!$I$5:$I$28252,$B267,Sheet1!$L$5:$L$28252,$A267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267,Sheet1!$L$5:$L$28252,$A267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267,Sheet1!$L$5:$L$28252,$A267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267,Sheet1!$L$5:$L$28252,$A267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7" s="32">
        <f>SUMIFS(Sheet1!$F$5:$F$28252,Sheet1!$I$5:$I$28252,$B267,Sheet1!$L$5:$L$28252,$A267,Sheet1!$E$5:$E$28252,"*调拨*")</f>
        <v>0</v>
      </c>
      <c r="V267" s="32">
        <f>SUMIFS(Sheet1!$F$5:$F$28252,Sheet1!$I$5:$I$28252,$B267,Sheet1!$L$5:$L$28252,$A267,Sheet1!$D$5:$D$28252,"储值",Sheet1!$E$5:$E$28252,"&lt;&gt;*调拨*")+SUMIFS(Sheet1!$F$5:$F$28252,Sheet1!$I$5:$I$28252,$B267,Sheet1!$L$5:$L$28252,$A267,Sheet1!$E$5:$E$28252,"*储值*",Sheet1!$D$5:$D$28252,"&lt;&gt;储值",Sheet1!$D$5:$D$28252,"&lt;&gt;内部转款",Sheet1!$D$5:$D$28252,"&lt;&gt;内部转账",Sheet1!$E$5:$E$28252,"&lt;&gt;*调拨*")</f>
        <v>0</v>
      </c>
      <c r="W267" s="32">
        <f>SUMIFS(Sheet1!$F$5:$F$28252,Sheet1!$I$5:$I$28252,$B267,Sheet1!$L$5:$L$28252,$A267,Sheet1!$D$5:$D$28252,"效期",Sheet1!$E$5:$E$28252,"&lt;&gt;*调拨*")+SUMIFS(Sheet1!$F$5:$F$28252,Sheet1!$I$5:$I$28252,$B267,Sheet1!$L$5:$L$28252,$A267,Sheet1!$E$5:$E$28252,"*效期*",Sheet1!$D$5:$D$28252,"&lt;&gt;效期",Sheet1!$D$5:$D$28252,"&lt;&gt;内部转款",Sheet1!$D$5:$D$28252,"&lt;&gt;内部转账",Sheet1!$E$5:$E$28252,"&lt;&gt;*调拨*")</f>
        <v>0</v>
      </c>
      <c r="X267" s="32">
        <f>SUMIFS(Sheet1!$F$5:$F$28252,Sheet1!$I$5:$I$28252,$B267,Sheet1!$L$5:$L$28252,$A267,Sheet1!$D$5:$D$28252,"内部转款",Sheet1!$E$5:$E$28252,"&lt;&gt;*调拨*")+SUMIFS(Sheet1!$F$5:$F$28252,Sheet1!$I$5:$I$28252,$B267,Sheet1!$L$5:$L$28252,$A267,Sheet1!$D$5:$D$28252,"内部转账",Sheet1!$E$5:$E$28252,"&lt;&gt;*调拨*")</f>
        <v>0</v>
      </c>
      <c r="Y267" s="32">
        <f t="shared" si="16"/>
        <v>0</v>
      </c>
      <c r="Z267" s="32">
        <f>SUMIFS(Sheet1!$F$5:$F$28252,Sheet1!$I$5:$I$28252,$B267,Sheet1!$L$5:$L$28252,$A267)</f>
        <v>74869.98</v>
      </c>
      <c r="AA267" s="32">
        <f>SUMIFS(Sheet1!$G$5:$G$28252,Sheet1!$I$5:$I$28252,$B267,Sheet1!$L$5:$L$28252,$A267,Sheet1!$D$5:$D$28252,"工资",Sheet1!$E$5:$E$28252,"&lt;&gt;*调拨*")+SUMIFS(Sheet1!$G$5:$G$28252,Sheet1!$I$5:$I$28252,$B267,Sheet1!$L$5:$L$28252,$A267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7" s="32">
        <f>SUMIFS(Sheet1!$G$5:$G$28252,Sheet1!$I$5:$I$28252,$B267,Sheet1!$L$5:$L$28252,$A267,Sheet1!$D$5:$D$28252,"水费",Sheet1!$E$5:$E$28252,"&lt;&gt;*调拨*")+SUMIFS(Sheet1!$G$5:$G$28252,Sheet1!$I$5:$I$28252,$B267,Sheet1!$L$5:$L$28252,$A267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7" s="32">
        <f>SUMIFS(Sheet1!$G$5:$G$28252,Sheet1!$I$5:$I$28252,$B267,Sheet1!$L$5:$L$28252,$A267,Sheet1!$D$5:$D$28252,"电费",Sheet1!$E$5:$E$28252,"&lt;&gt;*调拨*")+SUMIFS(Sheet1!$G$5:$G$28252,Sheet1!$I$5:$I$28252,$B267,Sheet1!$L$5:$L$28252,$A267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7" s="32">
        <f>SUMIFS(Sheet1!$G$5:$G$28252,Sheet1!$I$5:$I$28252,$B267,Sheet1!$L$5:$L$28252,$A267,Sheet1!$D$5:$D$28252,"宽带费",Sheet1!$E$5:$E$28252,"&lt;&gt;*调拨*")+SUMIFS(Sheet1!$G$5:$G$28252,Sheet1!$I$5:$I$28252,$B267,Sheet1!$L$5:$L$28252,$A267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7" s="32">
        <f>SUMIFS(Sheet1!$G$5:$G$28252,Sheet1!$I$5:$I$28252,$B267,Sheet1!$L$5:$L$28252,$A267,Sheet1!$D$5:$D$28252,"办公费",Sheet1!$E$5:$E$28252,"&lt;&gt;*调拨*")+SUMIFS(Sheet1!$G$5:$G$28252,Sheet1!$I$5:$I$28252,$B267,Sheet1!$L$5:$L$28252,$A267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7" s="32">
        <f>SUMIFS(Sheet1!$G$5:$G$28252,Sheet1!$I$5:$I$28252,$B267,Sheet1!$L$5:$L$28252,$A267,Sheet1!$D$5:$D$28252,"话费",Sheet1!$E$5:$E$28252,"&lt;&gt;*调拨*")+SUMIFS(Sheet1!$G$5:$G$28252,Sheet1!$I$5:$I$28252,$B267,Sheet1!$L$5:$L$28252,$A267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7" s="32">
        <f>SUMIFS(Sheet1!$G$5:$G$28252,Sheet1!$I$5:$I$28252,$B267,Sheet1!$L$5:$L$28252,$A267,Sheet1!$D$5:$D$28252,"房租",Sheet1!$E$5:$E$28252,"&lt;&gt;*调拨*")+SUMIFS(Sheet1!$G$5:$G$28252,Sheet1!$I$5:$I$28252,$B267,Sheet1!$L$5:$L$28252,$A267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26000</v>
      </c>
      <c r="AH267" s="32">
        <f>SUMIFS(Sheet1!$G$5:$G$28252,Sheet1!$I$5:$I$28252,$B267,Sheet1!$L$5:$L$28252,$A267,Sheet1!$E$5:$E$28252,"*调拨*")</f>
        <v>0</v>
      </c>
      <c r="AI267" s="32">
        <f>SUMIFS(Sheet1!$G$5:$G$28252,Sheet1!$I$5:$I$28252,$B267,Sheet1!$L$5:$L$28252,$A267,Sheet1!$D$5:$D$28252,"内部转款",Sheet1!$E$5:$E$28252,"&lt;&gt;*调拨*")+SUMIFS(Sheet1!$G$5:$G$28252,Sheet1!$I$5:$I$28252,$B267,Sheet1!$L$5:$L$28252,$A267,Sheet1!$D$5:$D$28252,"内部转账",Sheet1!$E$5:$E$28252,"&lt;&gt;*调拨*")</f>
        <v>0</v>
      </c>
      <c r="AJ267" s="32">
        <f t="shared" si="17"/>
        <v>7699.62</v>
      </c>
      <c r="AK267" s="32">
        <f>SUMIFS(Sheet1!$G$5:$G$28252,Sheet1!$I$5:$I$28252,$B267,Sheet1!$L$5:$L$28252,$A267)</f>
        <v>33699.62</v>
      </c>
      <c r="AL267" s="32">
        <f t="shared" si="18"/>
        <v>41170.36</v>
      </c>
    </row>
    <row r="268" ht="16.5" spans="1:38">
      <c r="A268" s="30">
        <v>202604</v>
      </c>
      <c r="B268" s="31" t="s">
        <v>52</v>
      </c>
      <c r="C268" s="32">
        <f>SUMIFS(Sheet1!$F$5:$F$28252,Sheet1!$I$5:$I$28252,$B268,Sheet1!$L$5:$L$28252,$A268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68851.3</v>
      </c>
      <c r="D268" s="32">
        <f>SUMIFS(Sheet1!$F$5:$F$28252,Sheet1!$I$5:$I$28252,$B268,Sheet1!$L$5:$L$28252,$A268,Sheet1!$D$5:$D$28252,"医保即时拨付",Sheet1!$E$5:$E$28252,"&lt;&gt;*调拨*")+SUMIFS(Sheet1!$F$5:$F$28252,Sheet1!$I$5:$I$28252,$B268,Sheet1!$L$5:$L$28252,$A268,Sheet1!$E$5:$E$28252,"*医保即时拨付*",Sheet1!$D$5:$D$28252,"&lt;&gt;医保即时拨付",Sheet1!$D$5:$D$28252,"&lt;&gt;内部转款",Sheet1!$D$5:$D$28252,"&lt;&gt;内部转账",Sheet1!$E$5:$E$28252,"&lt;&gt;*调拨*")</f>
        <v>14255.11</v>
      </c>
      <c r="E268" s="32">
        <f>SUMIFS(Sheet1!$F$5:$F$28252,Sheet1!$I$5:$I$28252,$B268,Sheet1!$L$5:$L$28252,$A268,Sheet1!$D$5:$D$28252,"医保",Sheet1!$E$5:$E$28252,"&lt;&gt;*调拨*",Sheet1!$E$5:$E$28252,"&lt;&gt;*医保即时拨付*")+SUMIFS(Sheet1!$F$5:$F$28252,Sheet1!$I$5:$I$28252,$B268,Sheet1!$L$5:$L$28252,$A268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14333.04</v>
      </c>
      <c r="F268" s="32">
        <f>SUMIFS(Sheet1!$F$5:$F$28252,Sheet1!$I$5:$I$28252,$B268,Sheet1!$L$5:$L$28252,$A268,Sheet1!$D$5:$D$28252,"聚合",Sheet1!$E$5:$E$28252,"&lt;&gt;*调拨*")+SUMIFS(Sheet1!$F$5:$F$28252,Sheet1!$I$5:$I$28252,$B268,Sheet1!$L$5:$L$28252,$A268,Sheet1!$E$5:$E$28252,"*聚合*",Sheet1!$D$5:$D$28252,"&lt;&gt;聚合",Sheet1!$D$5:$D$28252,"&lt;&gt;内部转款",Sheet1!$D$5:$D$28252,"&lt;&gt;内部转账",Sheet1!$E$5:$E$28252,"&lt;&gt;*调拨*")</f>
        <v>18564.98</v>
      </c>
      <c r="G268" s="32">
        <f>SUMIFS(Sheet1!$F$5:$F$28252,Sheet1!$I$5:$I$28252,$B268,Sheet1!$L$5:$L$28252,$A268,Sheet1!$D$5:$D$28252,"24小时微信",Sheet1!$E$5:$E$28252,"&lt;&gt;*调拨*")+SUMIFS(Sheet1!$F$5:$F$28252,Sheet1!$I$5:$I$28252,$B268,Sheet1!$L$5:$L$28252,$A268,Sheet1!$E$5:$E$28252,"*24小时微信*",Sheet1!$D$5:$D$28252,"&lt;&gt;24小时微信",Sheet1!$D$5:$D$28252,"&lt;&gt;内部转款",Sheet1!$D$5:$D$28252,"&lt;&gt;内部转账",Sheet1!$E$5:$E$28252,"&lt;&gt;*调拨*")</f>
        <v>0</v>
      </c>
      <c r="H268" s="32">
        <f>SUMIFS(Sheet1!$F$5:$F$28252,Sheet1!$I$5:$I$28252,$B268,Sheet1!$L$5:$L$28252,$A268,Sheet1!$D$5:$D$28252,"美团",Sheet1!$E$5:$E$28252,"&lt;&gt;*调拨*")+SUMIFS(Sheet1!$F$5:$F$28252,Sheet1!$I$5:$I$28252,$B268,Sheet1!$L$5:$L$28252,$A268,Sheet1!$E$5:$E$28252,"*美团*",Sheet1!$D$5:$D$28252,"&lt;&gt;美团",Sheet1!$D$5:$D$28252,"&lt;&gt;内部转款",Sheet1!$D$5:$D$28252,"&lt;&gt;内部转账",Sheet1!$E$5:$E$28252,"&lt;&gt;*调拨*")</f>
        <v>382.33</v>
      </c>
      <c r="I268" s="32">
        <f>SUMIFS(Sheet1!$F$5:$F$28252,Sheet1!$I$5:$I$28252,$B268,Sheet1!$L$5:$L$28252,$A268,Sheet1!$D$5:$D$28252,"饿了么",Sheet1!$E$5:$E$28252,"&lt;&gt;*调拨*")+SUMIFS(Sheet1!$F$5:$F$28252,Sheet1!$I$5:$I$28252,$B268,Sheet1!$L$5:$L$28252,$A268,Sheet1!$E$5:$E$28252,"*饿了么*",Sheet1!$D$5:$D$28252,"&lt;&gt;饿了么",Sheet1!$D$5:$D$28252,"&lt;&gt;内部转款",Sheet1!$D$5:$D$28252,"&lt;&gt;内部转账",Sheet1!$E$5:$E$28252,"&lt;&gt;*调拨*")</f>
        <v>0</v>
      </c>
      <c r="J268" s="32">
        <f>SUMIFS(Sheet1!$F$5:$F$28252,Sheet1!$I$5:$I$28252,$B268,Sheet1!$L$5:$L$28252,$A268,Sheet1!$D$5:$D$28252,"健E卡",Sheet1!$E$5:$E$28252,"&lt;&gt;*调拨*")+SUMIFS(Sheet1!$F$5:$F$28252,Sheet1!$I$5:$I$28252,$B268,Sheet1!$L$5:$L$28252,$A268,Sheet1!$E$5:$E$28252,"*健E卡*",Sheet1!$D$5:$D$28252,"&lt;&gt;健E卡",Sheet1!$D$5:$D$28252,"&lt;&gt;内部转款",Sheet1!$D$5:$D$28252,"&lt;&gt;内部转账",Sheet1!$E$5:$E$28252,"&lt;&gt;*调拨*")</f>
        <v>0</v>
      </c>
      <c r="K268" s="32">
        <f>SUMIFS(Sheet1!$F$5:$F$28252,Sheet1!$I$5:$I$28252,$B268,Sheet1!$L$5:$L$28252,$A268,Sheet1!$D$5:$D$28252,"抖音",Sheet1!$E$5:$E$28252,"&lt;&gt;*调拨*")+SUMIFS(Sheet1!$F$5:$F$28252,Sheet1!$I$5:$I$28252,$B268,Sheet1!$L$5:$L$28252,$A268,Sheet1!$E$5:$E$28252,"*抖音*",Sheet1!$D$5:$D$28252,"&lt;&gt;抖音",Sheet1!$D$5:$D$28252,"&lt;&gt;内部转款",Sheet1!$D$5:$D$28252,"&lt;&gt;内部转账",Sheet1!$E$5:$E$28252,"&lt;&gt;*调拨*")</f>
        <v>0</v>
      </c>
      <c r="L268" s="32">
        <f>SUMIFS(Sheet1!$F$5:$F$28252,Sheet1!$I$5:$I$28252,$B268,Sheet1!$L$5:$L$28252,$A268,Sheet1!$D$5:$D$28252,"医卡通",Sheet1!$E$5:$E$28252,"&lt;&gt;*调拨*")+SUMIFS(Sheet1!$F$5:$F$28252,Sheet1!$I$5:$I$28252,$B268,Sheet1!$L$5:$L$28252,$A268,Sheet1!$E$5:$E$28252,"*医卡通*",Sheet1!$D$5:$D$28252,"&lt;&gt;医卡通",Sheet1!$D$5:$D$28252,"&lt;&gt;内部转款",Sheet1!$D$5:$D$28252,"&lt;&gt;内部转账",Sheet1!$E$5:$E$28252,"&lt;&gt;*调拨*")</f>
        <v>0</v>
      </c>
      <c r="M268" s="32">
        <f>SUMIFS(Sheet1!$F$5:$F$28252,Sheet1!$I$5:$I$28252,$B268,Sheet1!$L$5:$L$28252,$A268,Sheet1!$D$5:$D$28252,"企健网",Sheet1!$E$5:$E$28252,"&lt;&gt;*调拨*")+SUMIFS(Sheet1!$F$5:$F$28252,Sheet1!$I$5:$I$28252,$B268,Sheet1!$L$5:$L$28252,$A268,Sheet1!$E$5:$E$28252,"*企健网*",Sheet1!$D$5:$D$28252,"&lt;&gt;企健网",Sheet1!$D$5:$D$28252,"&lt;&gt;内部转款",Sheet1!$D$5:$D$28252,"&lt;&gt;内部转账",Sheet1!$E$5:$E$28252,"&lt;&gt;*调拨*")</f>
        <v>0</v>
      </c>
      <c r="N268" s="32">
        <f>SUMIFS(Sheet1!$F$5:$F$28252,Sheet1!$I$5:$I$28252,$B268,Sheet1!$L$5:$L$28252,$A268,Sheet1!$D$5:$D$28252,"银联",Sheet1!$E$5:$E$28252,"&lt;&gt;*调拨*")+SUMIFS(Sheet1!$F$5:$F$28252,Sheet1!$I$5:$I$28252,$B268,Sheet1!$L$5:$L$28252,$A268,Sheet1!$E$5:$E$28252,"*银联*",Sheet1!$D$5:$D$28252,"&lt;&gt;银联",Sheet1!$D$5:$D$28252,"&lt;&gt;内部转款",Sheet1!$D$5:$D$28252,"&lt;&gt;内部转账",Sheet1!$E$5:$E$28252,"&lt;&gt;*调拨*")</f>
        <v>0</v>
      </c>
      <c r="O268" s="32">
        <f>SUMIFS(Sheet1!$F$5:$F$28252,Sheet1!$I$5:$I$28252,$B268,Sheet1!$L$5:$L$28252,$A268,Sheet1!$D$5:$D$28252,"京东",Sheet1!$E$5:$E$28252,"&lt;&gt;*调拨*")+SUMIFS(Sheet1!$F$5:$F$28252,Sheet1!$I$5:$I$28252,$B268,Sheet1!$L$5:$L$28252,$A268,Sheet1!$E$5:$E$28252,"*京东*",Sheet1!$D$5:$D$28252,"&lt;&gt;京东",Sheet1!$D$5:$D$28252,"&lt;&gt;内部转款",Sheet1!$D$5:$D$28252,"&lt;&gt;内部转账",Sheet1!$E$5:$E$28252,"&lt;&gt;*调拨*")</f>
        <v>0</v>
      </c>
      <c r="P268" s="32">
        <f>SUMIFS(Sheet1!$F$5:$F$28252,Sheet1!$I$5:$I$28252,$B268,Sheet1!$L$5:$L$28252,$A268,Sheet1!$D$5:$D$28252,"药机微信",Sheet1!$E$5:$E$28252,"&lt;&gt;*调拨*")+SUMIFS(Sheet1!$F$5:$F$28252,Sheet1!$I$5:$I$28252,$B268,Sheet1!$L$5:$L$28252,$A268,Sheet1!$E$5:$E$28252,"*药机微信*",Sheet1!$D$5:$D$28252,"&lt;&gt;药机微信",Sheet1!$D$5:$D$28252,"&lt;&gt;内部转款",Sheet1!$D$5:$D$28252,"&lt;&gt;内部转账",Sheet1!$E$5:$E$28252,"&lt;&gt;*调拨*")</f>
        <v>0</v>
      </c>
      <c r="Q268" s="32">
        <f>SUMIFS(Sheet1!$F$5:$F$28252,Sheet1!$I$5:$I$28252,$B268,Sheet1!$L$5:$L$28252,$A268,Sheet1!$D$5:$D$28252,"亲情卡",Sheet1!$E$5:$E$28252,"&lt;&gt;*调拨*")+SUMIFS(Sheet1!$F$5:$F$28252,Sheet1!$I$5:$I$28252,$B268,Sheet1!$L$5:$L$28252,$A268,Sheet1!$E$5:$E$28252,"*亲情卡*",Sheet1!$D$5:$D$28252,"&lt;&gt;亲情卡",Sheet1!$D$5:$D$28252,"&lt;&gt;内部转款",Sheet1!$D$5:$D$28252,"&lt;&gt;内部转账",Sheet1!$E$5:$E$28252,"&lt;&gt;*调拨*")</f>
        <v>0</v>
      </c>
      <c r="R268" s="32">
        <f>SUMIFS(Sheet1!$F$5:$F$28252,Sheet1!$I$5:$I$28252,$B268,Sheet1!$L$5:$L$28252,$A268,Sheet1!$D$5:$D$28252,"优惠券",Sheet1!$E$5:$E$28252,"&lt;&gt;*调拨*")+SUMIFS(Sheet1!$F$5:$F$28252,Sheet1!$I$5:$I$28252,$B268,Sheet1!$L$5:$L$28252,$A268,Sheet1!$E$5:$E$28252,"*优惠券*",Sheet1!$D$5:$D$28252,"&lt;&gt;优惠券",Sheet1!$D$5:$D$28252,"&lt;&gt;内部转款",Sheet1!$D$5:$D$28252,"&lt;&gt;内部转账",Sheet1!$E$5:$E$28252,"&lt;&gt;*调拨*")</f>
        <v>0</v>
      </c>
      <c r="S268" s="32">
        <f>SUMIFS(Sheet1!$F$5:$F$28252,Sheet1!$I$5:$I$28252,$B268,Sheet1!$L$5:$L$28252,$A268,Sheet1!$D$5:$D$28252,"代金券",Sheet1!$E$5:$E$28252,"&lt;&gt;*调拨*")+SUMIFS(Sheet1!$F$5:$F$28252,Sheet1!$I$5:$I$28252,$B268,Sheet1!$L$5:$L$28252,$A268,Sheet1!$E$5:$E$28252,"*代金券*",Sheet1!$D$5:$D$28252,"&lt;&gt;代金券",Sheet1!$D$5:$D$28252,"&lt;&gt;内部转款",Sheet1!$D$5:$D$28252,"&lt;&gt;内部转账",Sheet1!$E$5:$E$28252,"&lt;&gt;*调拨*")</f>
        <v>0</v>
      </c>
      <c r="T268" s="32">
        <f>SUMIFS(Sheet1!$F$5:$F$28252,Sheet1!$I$5:$I$28252,$B268,Sheet1!$L$5:$L$28252,$A268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268,Sheet1!$L$5:$L$28252,$A268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268,Sheet1!$L$5:$L$28252,$A268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268,Sheet1!$L$5:$L$28252,$A268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8" s="32">
        <f>SUMIFS(Sheet1!$F$5:$F$28252,Sheet1!$I$5:$I$28252,$B268,Sheet1!$L$5:$L$28252,$A268,Sheet1!$E$5:$E$28252,"*调拨*")</f>
        <v>0</v>
      </c>
      <c r="V268" s="32">
        <f>SUMIFS(Sheet1!$F$5:$F$28252,Sheet1!$I$5:$I$28252,$B268,Sheet1!$L$5:$L$28252,$A268,Sheet1!$D$5:$D$28252,"储值",Sheet1!$E$5:$E$28252,"&lt;&gt;*调拨*")+SUMIFS(Sheet1!$F$5:$F$28252,Sheet1!$I$5:$I$28252,$B268,Sheet1!$L$5:$L$28252,$A268,Sheet1!$E$5:$E$28252,"*储值*",Sheet1!$D$5:$D$28252,"&lt;&gt;储值",Sheet1!$D$5:$D$28252,"&lt;&gt;内部转款",Sheet1!$D$5:$D$28252,"&lt;&gt;内部转账",Sheet1!$E$5:$E$28252,"&lt;&gt;*调拨*")</f>
        <v>0</v>
      </c>
      <c r="W268" s="32">
        <f>SUMIFS(Sheet1!$F$5:$F$28252,Sheet1!$I$5:$I$28252,$B268,Sheet1!$L$5:$L$28252,$A268,Sheet1!$D$5:$D$28252,"效期",Sheet1!$E$5:$E$28252,"&lt;&gt;*调拨*")+SUMIFS(Sheet1!$F$5:$F$28252,Sheet1!$I$5:$I$28252,$B268,Sheet1!$L$5:$L$28252,$A268,Sheet1!$E$5:$E$28252,"*效期*",Sheet1!$D$5:$D$28252,"&lt;&gt;效期",Sheet1!$D$5:$D$28252,"&lt;&gt;内部转款",Sheet1!$D$5:$D$28252,"&lt;&gt;内部转账",Sheet1!$E$5:$E$28252,"&lt;&gt;*调拨*")</f>
        <v>0</v>
      </c>
      <c r="X268" s="32">
        <f>SUMIFS(Sheet1!$F$5:$F$28252,Sheet1!$I$5:$I$28252,$B268,Sheet1!$L$5:$L$28252,$A268,Sheet1!$D$5:$D$28252,"内部转款",Sheet1!$E$5:$E$28252,"&lt;&gt;*调拨*")+SUMIFS(Sheet1!$F$5:$F$28252,Sheet1!$I$5:$I$28252,$B268,Sheet1!$L$5:$L$28252,$A268,Sheet1!$D$5:$D$28252,"内部转账",Sheet1!$E$5:$E$28252,"&lt;&gt;*调拨*")</f>
        <v>0</v>
      </c>
      <c r="Y268" s="32">
        <f t="shared" si="16"/>
        <v>0</v>
      </c>
      <c r="Z268" s="32">
        <f>SUMIFS(Sheet1!$F$5:$F$28252,Sheet1!$I$5:$I$28252,$B268,Sheet1!$L$5:$L$28252,$A268)</f>
        <v>116386.76</v>
      </c>
      <c r="AA268" s="32">
        <f>SUMIFS(Sheet1!$G$5:$G$28252,Sheet1!$I$5:$I$28252,$B268,Sheet1!$L$5:$L$28252,$A268,Sheet1!$D$5:$D$28252,"工资",Sheet1!$E$5:$E$28252,"&lt;&gt;*调拨*")+SUMIFS(Sheet1!$G$5:$G$28252,Sheet1!$I$5:$I$28252,$B268,Sheet1!$L$5:$L$28252,$A268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8" s="32">
        <f>SUMIFS(Sheet1!$G$5:$G$28252,Sheet1!$I$5:$I$28252,$B268,Sheet1!$L$5:$L$28252,$A268,Sheet1!$D$5:$D$28252,"水费",Sheet1!$E$5:$E$28252,"&lt;&gt;*调拨*")+SUMIFS(Sheet1!$G$5:$G$28252,Sheet1!$I$5:$I$28252,$B268,Sheet1!$L$5:$L$28252,$A268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8" s="32">
        <f>SUMIFS(Sheet1!$G$5:$G$28252,Sheet1!$I$5:$I$28252,$B268,Sheet1!$L$5:$L$28252,$A268,Sheet1!$D$5:$D$28252,"电费",Sheet1!$E$5:$E$28252,"&lt;&gt;*调拨*")+SUMIFS(Sheet1!$G$5:$G$28252,Sheet1!$I$5:$I$28252,$B268,Sheet1!$L$5:$L$28252,$A268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8" s="32">
        <f>SUMIFS(Sheet1!$G$5:$G$28252,Sheet1!$I$5:$I$28252,$B268,Sheet1!$L$5:$L$28252,$A268,Sheet1!$D$5:$D$28252,"宽带费",Sheet1!$E$5:$E$28252,"&lt;&gt;*调拨*")+SUMIFS(Sheet1!$G$5:$G$28252,Sheet1!$I$5:$I$28252,$B268,Sheet1!$L$5:$L$28252,$A268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8" s="32">
        <f>SUMIFS(Sheet1!$G$5:$G$28252,Sheet1!$I$5:$I$28252,$B268,Sheet1!$L$5:$L$28252,$A268,Sheet1!$D$5:$D$28252,"办公费",Sheet1!$E$5:$E$28252,"&lt;&gt;*调拨*")+SUMIFS(Sheet1!$G$5:$G$28252,Sheet1!$I$5:$I$28252,$B268,Sheet1!$L$5:$L$28252,$A268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8" s="32">
        <f>SUMIFS(Sheet1!$G$5:$G$28252,Sheet1!$I$5:$I$28252,$B268,Sheet1!$L$5:$L$28252,$A268,Sheet1!$D$5:$D$28252,"话费",Sheet1!$E$5:$E$28252,"&lt;&gt;*调拨*")+SUMIFS(Sheet1!$G$5:$G$28252,Sheet1!$I$5:$I$28252,$B268,Sheet1!$L$5:$L$28252,$A268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8" s="32">
        <f>SUMIFS(Sheet1!$G$5:$G$28252,Sheet1!$I$5:$I$28252,$B268,Sheet1!$L$5:$L$28252,$A268,Sheet1!$D$5:$D$28252,"房租",Sheet1!$E$5:$E$28252,"&lt;&gt;*调拨*")+SUMIFS(Sheet1!$G$5:$G$28252,Sheet1!$I$5:$I$28252,$B268,Sheet1!$L$5:$L$28252,$A268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36000</v>
      </c>
      <c r="AH268" s="32">
        <f>SUMIFS(Sheet1!$G$5:$G$28252,Sheet1!$I$5:$I$28252,$B268,Sheet1!$L$5:$L$28252,$A268,Sheet1!$E$5:$E$28252,"*调拨*")</f>
        <v>0</v>
      </c>
      <c r="AI268" s="32">
        <f>SUMIFS(Sheet1!$G$5:$G$28252,Sheet1!$I$5:$I$28252,$B268,Sheet1!$L$5:$L$28252,$A268,Sheet1!$D$5:$D$28252,"内部转款",Sheet1!$E$5:$E$28252,"&lt;&gt;*调拨*")+SUMIFS(Sheet1!$G$5:$G$28252,Sheet1!$I$5:$I$28252,$B268,Sheet1!$L$5:$L$28252,$A268,Sheet1!$D$5:$D$28252,"内部转账",Sheet1!$E$5:$E$28252,"&lt;&gt;*调拨*")</f>
        <v>0</v>
      </c>
      <c r="AJ268" s="32">
        <f t="shared" si="17"/>
        <v>18376.03</v>
      </c>
      <c r="AK268" s="32">
        <f>SUMIFS(Sheet1!$G$5:$G$28252,Sheet1!$I$5:$I$28252,$B268,Sheet1!$L$5:$L$28252,$A268)</f>
        <v>54376.03</v>
      </c>
      <c r="AL268" s="32">
        <f t="shared" si="18"/>
        <v>62010.73</v>
      </c>
    </row>
    <row r="269" ht="16.5" spans="1:38">
      <c r="A269" s="30">
        <v>202604</v>
      </c>
      <c r="B269" s="31" t="s">
        <v>231</v>
      </c>
      <c r="C269" s="32">
        <f>SUMIFS(Sheet1!$F$5:$F$28252,Sheet1!$I$5:$I$28252,$B269,Sheet1!$L$5:$L$28252,$A269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16470.04</v>
      </c>
      <c r="D269" s="32">
        <f>SUMIFS(Sheet1!$F$5:$F$28252,Sheet1!$I$5:$I$28252,$B269,Sheet1!$L$5:$L$28252,$A269,Sheet1!$D$5:$D$28252,"医保即时拨付",Sheet1!$E$5:$E$28252,"&lt;&gt;*调拨*")+SUMIFS(Sheet1!$F$5:$F$28252,Sheet1!$I$5:$I$28252,$B269,Sheet1!$L$5:$L$28252,$A269,Sheet1!$E$5:$E$28252,"*医保即时拨付*",Sheet1!$D$5:$D$28252,"&lt;&gt;医保即时拨付",Sheet1!$D$5:$D$28252,"&lt;&gt;内部转款",Sheet1!$D$5:$D$28252,"&lt;&gt;内部转账",Sheet1!$E$5:$E$28252,"&lt;&gt;*调拨*")</f>
        <v>0</v>
      </c>
      <c r="E269" s="32">
        <f>SUMIFS(Sheet1!$F$5:$F$28252,Sheet1!$I$5:$I$28252,$B269,Sheet1!$L$5:$L$28252,$A269,Sheet1!$D$5:$D$28252,"医保",Sheet1!$E$5:$E$28252,"&lt;&gt;*调拨*",Sheet1!$E$5:$E$28252,"&lt;&gt;*医保即时拨付*")+SUMIFS(Sheet1!$F$5:$F$28252,Sheet1!$I$5:$I$28252,$B269,Sheet1!$L$5:$L$28252,$A269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69" s="32">
        <f>SUMIFS(Sheet1!$F$5:$F$28252,Sheet1!$I$5:$I$28252,$B269,Sheet1!$L$5:$L$28252,$A269,Sheet1!$D$5:$D$28252,"聚合",Sheet1!$E$5:$E$28252,"&lt;&gt;*调拨*")+SUMIFS(Sheet1!$F$5:$F$28252,Sheet1!$I$5:$I$28252,$B269,Sheet1!$L$5:$L$28252,$A269,Sheet1!$E$5:$E$28252,"*聚合*",Sheet1!$D$5:$D$28252,"&lt;&gt;聚合",Sheet1!$D$5:$D$28252,"&lt;&gt;内部转款",Sheet1!$D$5:$D$28252,"&lt;&gt;内部转账",Sheet1!$E$5:$E$28252,"&lt;&gt;*调拨*")</f>
        <v>39503.2</v>
      </c>
      <c r="G269" s="32">
        <f>SUMIFS(Sheet1!$F$5:$F$28252,Sheet1!$I$5:$I$28252,$B269,Sheet1!$L$5:$L$28252,$A269,Sheet1!$D$5:$D$28252,"24小时微信",Sheet1!$E$5:$E$28252,"&lt;&gt;*调拨*")+SUMIFS(Sheet1!$F$5:$F$28252,Sheet1!$I$5:$I$28252,$B269,Sheet1!$L$5:$L$28252,$A269,Sheet1!$E$5:$E$28252,"*24小时微信*",Sheet1!$D$5:$D$28252,"&lt;&gt;24小时微信",Sheet1!$D$5:$D$28252,"&lt;&gt;内部转款",Sheet1!$D$5:$D$28252,"&lt;&gt;内部转账",Sheet1!$E$5:$E$28252,"&lt;&gt;*调拨*")</f>
        <v>0</v>
      </c>
      <c r="H269" s="32">
        <f>SUMIFS(Sheet1!$F$5:$F$28252,Sheet1!$I$5:$I$28252,$B269,Sheet1!$L$5:$L$28252,$A269,Sheet1!$D$5:$D$28252,"美团",Sheet1!$E$5:$E$28252,"&lt;&gt;*调拨*")+SUMIFS(Sheet1!$F$5:$F$28252,Sheet1!$I$5:$I$28252,$B269,Sheet1!$L$5:$L$28252,$A269,Sheet1!$E$5:$E$28252,"*美团*",Sheet1!$D$5:$D$28252,"&lt;&gt;美团",Sheet1!$D$5:$D$28252,"&lt;&gt;内部转款",Sheet1!$D$5:$D$28252,"&lt;&gt;内部转账",Sheet1!$E$5:$E$28252,"&lt;&gt;*调拨*")</f>
        <v>0</v>
      </c>
      <c r="I269" s="32">
        <f>SUMIFS(Sheet1!$F$5:$F$28252,Sheet1!$I$5:$I$28252,$B269,Sheet1!$L$5:$L$28252,$A269,Sheet1!$D$5:$D$28252,"饿了么",Sheet1!$E$5:$E$28252,"&lt;&gt;*调拨*")+SUMIFS(Sheet1!$F$5:$F$28252,Sheet1!$I$5:$I$28252,$B269,Sheet1!$L$5:$L$28252,$A269,Sheet1!$E$5:$E$28252,"*饿了么*",Sheet1!$D$5:$D$28252,"&lt;&gt;饿了么",Sheet1!$D$5:$D$28252,"&lt;&gt;内部转款",Sheet1!$D$5:$D$28252,"&lt;&gt;内部转账",Sheet1!$E$5:$E$28252,"&lt;&gt;*调拨*")</f>
        <v>0</v>
      </c>
      <c r="J269" s="32">
        <f>SUMIFS(Sheet1!$F$5:$F$28252,Sheet1!$I$5:$I$28252,$B269,Sheet1!$L$5:$L$28252,$A269,Sheet1!$D$5:$D$28252,"健E卡",Sheet1!$E$5:$E$28252,"&lt;&gt;*调拨*")+SUMIFS(Sheet1!$F$5:$F$28252,Sheet1!$I$5:$I$28252,$B269,Sheet1!$L$5:$L$28252,$A269,Sheet1!$E$5:$E$28252,"*健E卡*",Sheet1!$D$5:$D$28252,"&lt;&gt;健E卡",Sheet1!$D$5:$D$28252,"&lt;&gt;内部转款",Sheet1!$D$5:$D$28252,"&lt;&gt;内部转账",Sheet1!$E$5:$E$28252,"&lt;&gt;*调拨*")</f>
        <v>0</v>
      </c>
      <c r="K269" s="32">
        <f>SUMIFS(Sheet1!$F$5:$F$28252,Sheet1!$I$5:$I$28252,$B269,Sheet1!$L$5:$L$28252,$A269,Sheet1!$D$5:$D$28252,"抖音",Sheet1!$E$5:$E$28252,"&lt;&gt;*调拨*")+SUMIFS(Sheet1!$F$5:$F$28252,Sheet1!$I$5:$I$28252,$B269,Sheet1!$L$5:$L$28252,$A269,Sheet1!$E$5:$E$28252,"*抖音*",Sheet1!$D$5:$D$28252,"&lt;&gt;抖音",Sheet1!$D$5:$D$28252,"&lt;&gt;内部转款",Sheet1!$D$5:$D$28252,"&lt;&gt;内部转账",Sheet1!$E$5:$E$28252,"&lt;&gt;*调拨*")</f>
        <v>0</v>
      </c>
      <c r="L269" s="32">
        <f>SUMIFS(Sheet1!$F$5:$F$28252,Sheet1!$I$5:$I$28252,$B269,Sheet1!$L$5:$L$28252,$A269,Sheet1!$D$5:$D$28252,"医卡通",Sheet1!$E$5:$E$28252,"&lt;&gt;*调拨*")+SUMIFS(Sheet1!$F$5:$F$28252,Sheet1!$I$5:$I$28252,$B269,Sheet1!$L$5:$L$28252,$A269,Sheet1!$E$5:$E$28252,"*医卡通*",Sheet1!$D$5:$D$28252,"&lt;&gt;医卡通",Sheet1!$D$5:$D$28252,"&lt;&gt;内部转款",Sheet1!$D$5:$D$28252,"&lt;&gt;内部转账",Sheet1!$E$5:$E$28252,"&lt;&gt;*调拨*")</f>
        <v>0</v>
      </c>
      <c r="M269" s="32">
        <f>SUMIFS(Sheet1!$F$5:$F$28252,Sheet1!$I$5:$I$28252,$B269,Sheet1!$L$5:$L$28252,$A269,Sheet1!$D$5:$D$28252,"企健网",Sheet1!$E$5:$E$28252,"&lt;&gt;*调拨*")+SUMIFS(Sheet1!$F$5:$F$28252,Sheet1!$I$5:$I$28252,$B269,Sheet1!$L$5:$L$28252,$A269,Sheet1!$E$5:$E$28252,"*企健网*",Sheet1!$D$5:$D$28252,"&lt;&gt;企健网",Sheet1!$D$5:$D$28252,"&lt;&gt;内部转款",Sheet1!$D$5:$D$28252,"&lt;&gt;内部转账",Sheet1!$E$5:$E$28252,"&lt;&gt;*调拨*")</f>
        <v>0</v>
      </c>
      <c r="N269" s="32">
        <f>SUMIFS(Sheet1!$F$5:$F$28252,Sheet1!$I$5:$I$28252,$B269,Sheet1!$L$5:$L$28252,$A269,Sheet1!$D$5:$D$28252,"银联",Sheet1!$E$5:$E$28252,"&lt;&gt;*调拨*")+SUMIFS(Sheet1!$F$5:$F$28252,Sheet1!$I$5:$I$28252,$B269,Sheet1!$L$5:$L$28252,$A269,Sheet1!$E$5:$E$28252,"*银联*",Sheet1!$D$5:$D$28252,"&lt;&gt;银联",Sheet1!$D$5:$D$28252,"&lt;&gt;内部转款",Sheet1!$D$5:$D$28252,"&lt;&gt;内部转账",Sheet1!$E$5:$E$28252,"&lt;&gt;*调拨*")</f>
        <v>0</v>
      </c>
      <c r="O269" s="32">
        <f>SUMIFS(Sheet1!$F$5:$F$28252,Sheet1!$I$5:$I$28252,$B269,Sheet1!$L$5:$L$28252,$A269,Sheet1!$D$5:$D$28252,"京东",Sheet1!$E$5:$E$28252,"&lt;&gt;*调拨*")+SUMIFS(Sheet1!$F$5:$F$28252,Sheet1!$I$5:$I$28252,$B269,Sheet1!$L$5:$L$28252,$A269,Sheet1!$E$5:$E$28252,"*京东*",Sheet1!$D$5:$D$28252,"&lt;&gt;京东",Sheet1!$D$5:$D$28252,"&lt;&gt;内部转款",Sheet1!$D$5:$D$28252,"&lt;&gt;内部转账",Sheet1!$E$5:$E$28252,"&lt;&gt;*调拨*")</f>
        <v>0</v>
      </c>
      <c r="P269" s="32">
        <f>SUMIFS(Sheet1!$F$5:$F$28252,Sheet1!$I$5:$I$28252,$B269,Sheet1!$L$5:$L$28252,$A269,Sheet1!$D$5:$D$28252,"药机微信",Sheet1!$E$5:$E$28252,"&lt;&gt;*调拨*")+SUMIFS(Sheet1!$F$5:$F$28252,Sheet1!$I$5:$I$28252,$B269,Sheet1!$L$5:$L$28252,$A269,Sheet1!$E$5:$E$28252,"*药机微信*",Sheet1!$D$5:$D$28252,"&lt;&gt;药机微信",Sheet1!$D$5:$D$28252,"&lt;&gt;内部转款",Sheet1!$D$5:$D$28252,"&lt;&gt;内部转账",Sheet1!$E$5:$E$28252,"&lt;&gt;*调拨*")</f>
        <v>0</v>
      </c>
      <c r="Q269" s="32">
        <f>SUMIFS(Sheet1!$F$5:$F$28252,Sheet1!$I$5:$I$28252,$B269,Sheet1!$L$5:$L$28252,$A269,Sheet1!$D$5:$D$28252,"亲情卡",Sheet1!$E$5:$E$28252,"&lt;&gt;*调拨*")+SUMIFS(Sheet1!$F$5:$F$28252,Sheet1!$I$5:$I$28252,$B269,Sheet1!$L$5:$L$28252,$A269,Sheet1!$E$5:$E$28252,"*亲情卡*",Sheet1!$D$5:$D$28252,"&lt;&gt;亲情卡",Sheet1!$D$5:$D$28252,"&lt;&gt;内部转款",Sheet1!$D$5:$D$28252,"&lt;&gt;内部转账",Sheet1!$E$5:$E$28252,"&lt;&gt;*调拨*")</f>
        <v>0</v>
      </c>
      <c r="R269" s="32">
        <f>SUMIFS(Sheet1!$F$5:$F$28252,Sheet1!$I$5:$I$28252,$B269,Sheet1!$L$5:$L$28252,$A269,Sheet1!$D$5:$D$28252,"优惠券",Sheet1!$E$5:$E$28252,"&lt;&gt;*调拨*")+SUMIFS(Sheet1!$F$5:$F$28252,Sheet1!$I$5:$I$28252,$B269,Sheet1!$L$5:$L$28252,$A269,Sheet1!$E$5:$E$28252,"*优惠券*",Sheet1!$D$5:$D$28252,"&lt;&gt;优惠券",Sheet1!$D$5:$D$28252,"&lt;&gt;内部转款",Sheet1!$D$5:$D$28252,"&lt;&gt;内部转账",Sheet1!$E$5:$E$28252,"&lt;&gt;*调拨*")</f>
        <v>0</v>
      </c>
      <c r="S269" s="32">
        <f>SUMIFS(Sheet1!$F$5:$F$28252,Sheet1!$I$5:$I$28252,$B269,Sheet1!$L$5:$L$28252,$A269,Sheet1!$D$5:$D$28252,"代金券",Sheet1!$E$5:$E$28252,"&lt;&gt;*调拨*")+SUMIFS(Sheet1!$F$5:$F$28252,Sheet1!$I$5:$I$28252,$B269,Sheet1!$L$5:$L$28252,$A269,Sheet1!$E$5:$E$28252,"*代金券*",Sheet1!$D$5:$D$28252,"&lt;&gt;代金券",Sheet1!$D$5:$D$28252,"&lt;&gt;内部转款",Sheet1!$D$5:$D$28252,"&lt;&gt;内部转账",Sheet1!$E$5:$E$28252,"&lt;&gt;*调拨*")</f>
        <v>0</v>
      </c>
      <c r="T269" s="32">
        <f>SUMIFS(Sheet1!$F$5:$F$28252,Sheet1!$I$5:$I$28252,$B269,Sheet1!$L$5:$L$28252,$A269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269,Sheet1!$L$5:$L$28252,$A269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269,Sheet1!$L$5:$L$28252,$A269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269,Sheet1!$L$5:$L$28252,$A269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69" s="32">
        <f>SUMIFS(Sheet1!$F$5:$F$28252,Sheet1!$I$5:$I$28252,$B269,Sheet1!$L$5:$L$28252,$A269,Sheet1!$E$5:$E$28252,"*调拨*")</f>
        <v>0</v>
      </c>
      <c r="V269" s="32">
        <f>SUMIFS(Sheet1!$F$5:$F$28252,Sheet1!$I$5:$I$28252,$B269,Sheet1!$L$5:$L$28252,$A269,Sheet1!$D$5:$D$28252,"储值",Sheet1!$E$5:$E$28252,"&lt;&gt;*调拨*")+SUMIFS(Sheet1!$F$5:$F$28252,Sheet1!$I$5:$I$28252,$B269,Sheet1!$L$5:$L$28252,$A269,Sheet1!$E$5:$E$28252,"*储值*",Sheet1!$D$5:$D$28252,"&lt;&gt;储值",Sheet1!$D$5:$D$28252,"&lt;&gt;内部转款",Sheet1!$D$5:$D$28252,"&lt;&gt;内部转账",Sheet1!$E$5:$E$28252,"&lt;&gt;*调拨*")</f>
        <v>0</v>
      </c>
      <c r="W269" s="32">
        <f>SUMIFS(Sheet1!$F$5:$F$28252,Sheet1!$I$5:$I$28252,$B269,Sheet1!$L$5:$L$28252,$A269,Sheet1!$D$5:$D$28252,"效期",Sheet1!$E$5:$E$28252,"&lt;&gt;*调拨*")+SUMIFS(Sheet1!$F$5:$F$28252,Sheet1!$I$5:$I$28252,$B269,Sheet1!$L$5:$L$28252,$A269,Sheet1!$E$5:$E$28252,"*效期*",Sheet1!$D$5:$D$28252,"&lt;&gt;效期",Sheet1!$D$5:$D$28252,"&lt;&gt;内部转款",Sheet1!$D$5:$D$28252,"&lt;&gt;内部转账",Sheet1!$E$5:$E$28252,"&lt;&gt;*调拨*")</f>
        <v>0</v>
      </c>
      <c r="X269" s="32">
        <f>SUMIFS(Sheet1!$F$5:$F$28252,Sheet1!$I$5:$I$28252,$B269,Sheet1!$L$5:$L$28252,$A269,Sheet1!$D$5:$D$28252,"内部转款",Sheet1!$E$5:$E$28252,"&lt;&gt;*调拨*")+SUMIFS(Sheet1!$F$5:$F$28252,Sheet1!$I$5:$I$28252,$B269,Sheet1!$L$5:$L$28252,$A269,Sheet1!$D$5:$D$28252,"内部转账",Sheet1!$E$5:$E$28252,"&lt;&gt;*调拨*")</f>
        <v>0</v>
      </c>
      <c r="Y269" s="32">
        <f t="shared" si="16"/>
        <v>0</v>
      </c>
      <c r="Z269" s="32">
        <f>SUMIFS(Sheet1!$F$5:$F$28252,Sheet1!$I$5:$I$28252,$B269,Sheet1!$L$5:$L$28252,$A269)</f>
        <v>55973.24</v>
      </c>
      <c r="AA269" s="32">
        <f>SUMIFS(Sheet1!$G$5:$G$28252,Sheet1!$I$5:$I$28252,$B269,Sheet1!$L$5:$L$28252,$A269,Sheet1!$D$5:$D$28252,"工资",Sheet1!$E$5:$E$28252,"&lt;&gt;*调拨*")+SUMIFS(Sheet1!$G$5:$G$28252,Sheet1!$I$5:$I$28252,$B269,Sheet1!$L$5:$L$28252,$A269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69" s="32">
        <f>SUMIFS(Sheet1!$G$5:$G$28252,Sheet1!$I$5:$I$28252,$B269,Sheet1!$L$5:$L$28252,$A269,Sheet1!$D$5:$D$28252,"水费",Sheet1!$E$5:$E$28252,"&lt;&gt;*调拨*")+SUMIFS(Sheet1!$G$5:$G$28252,Sheet1!$I$5:$I$28252,$B269,Sheet1!$L$5:$L$28252,$A269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69" s="32">
        <f>SUMIFS(Sheet1!$G$5:$G$28252,Sheet1!$I$5:$I$28252,$B269,Sheet1!$L$5:$L$28252,$A269,Sheet1!$D$5:$D$28252,"电费",Sheet1!$E$5:$E$28252,"&lt;&gt;*调拨*")+SUMIFS(Sheet1!$G$5:$G$28252,Sheet1!$I$5:$I$28252,$B269,Sheet1!$L$5:$L$28252,$A269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69" s="32">
        <f>SUMIFS(Sheet1!$G$5:$G$28252,Sheet1!$I$5:$I$28252,$B269,Sheet1!$L$5:$L$28252,$A269,Sheet1!$D$5:$D$28252,"宽带费",Sheet1!$E$5:$E$28252,"&lt;&gt;*调拨*")+SUMIFS(Sheet1!$G$5:$G$28252,Sheet1!$I$5:$I$28252,$B269,Sheet1!$L$5:$L$28252,$A269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69" s="32">
        <f>SUMIFS(Sheet1!$G$5:$G$28252,Sheet1!$I$5:$I$28252,$B269,Sheet1!$L$5:$L$28252,$A269,Sheet1!$D$5:$D$28252,"办公费",Sheet1!$E$5:$E$28252,"&lt;&gt;*调拨*")+SUMIFS(Sheet1!$G$5:$G$28252,Sheet1!$I$5:$I$28252,$B269,Sheet1!$L$5:$L$28252,$A269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69" s="32">
        <f>SUMIFS(Sheet1!$G$5:$G$28252,Sheet1!$I$5:$I$28252,$B269,Sheet1!$L$5:$L$28252,$A269,Sheet1!$D$5:$D$28252,"话费",Sheet1!$E$5:$E$28252,"&lt;&gt;*调拨*")+SUMIFS(Sheet1!$G$5:$G$28252,Sheet1!$I$5:$I$28252,$B269,Sheet1!$L$5:$L$28252,$A269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69" s="32">
        <f>SUMIFS(Sheet1!$G$5:$G$28252,Sheet1!$I$5:$I$28252,$B269,Sheet1!$L$5:$L$28252,$A269,Sheet1!$D$5:$D$28252,"房租",Sheet1!$E$5:$E$28252,"&lt;&gt;*调拨*")+SUMIFS(Sheet1!$G$5:$G$28252,Sheet1!$I$5:$I$28252,$B269,Sheet1!$L$5:$L$28252,$A269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69" s="32">
        <f>SUMIFS(Sheet1!$G$5:$G$28252,Sheet1!$I$5:$I$28252,$B269,Sheet1!$L$5:$L$28252,$A269,Sheet1!$E$5:$E$28252,"*调拨*")</f>
        <v>0</v>
      </c>
      <c r="AI269" s="32">
        <f>SUMIFS(Sheet1!$G$5:$G$28252,Sheet1!$I$5:$I$28252,$B269,Sheet1!$L$5:$L$28252,$A269,Sheet1!$D$5:$D$28252,"内部转款",Sheet1!$E$5:$E$28252,"&lt;&gt;*调拨*")+SUMIFS(Sheet1!$G$5:$G$28252,Sheet1!$I$5:$I$28252,$B269,Sheet1!$L$5:$L$28252,$A269,Sheet1!$D$5:$D$28252,"内部转账",Sheet1!$E$5:$E$28252,"&lt;&gt;*调拨*")</f>
        <v>0</v>
      </c>
      <c r="AJ269" s="32">
        <f t="shared" si="17"/>
        <v>9547.89</v>
      </c>
      <c r="AK269" s="32">
        <f>SUMIFS(Sheet1!$G$5:$G$28252,Sheet1!$I$5:$I$28252,$B269,Sheet1!$L$5:$L$28252,$A269)</f>
        <v>9547.89</v>
      </c>
      <c r="AL269" s="32">
        <f t="shared" si="18"/>
        <v>46425.35</v>
      </c>
    </row>
    <row r="270" ht="16.5" spans="1:38">
      <c r="A270" s="30">
        <v>202604</v>
      </c>
      <c r="B270" s="31" t="s">
        <v>58</v>
      </c>
      <c r="C270" s="32">
        <f>SUMIFS(Sheet1!$F$5:$F$28252,Sheet1!$I$5:$I$28252,$B270,Sheet1!$L$5:$L$28252,$A270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46034.37</v>
      </c>
      <c r="D270" s="32">
        <f>SUMIFS(Sheet1!$F$5:$F$28252,Sheet1!$I$5:$I$28252,$B270,Sheet1!$L$5:$L$28252,$A270,Sheet1!$D$5:$D$28252,"医保即时拨付",Sheet1!$E$5:$E$28252,"&lt;&gt;*调拨*")+SUMIFS(Sheet1!$F$5:$F$28252,Sheet1!$I$5:$I$28252,$B270,Sheet1!$L$5:$L$28252,$A270,Sheet1!$E$5:$E$28252,"*医保即时拨付*",Sheet1!$D$5:$D$28252,"&lt;&gt;医保即时拨付",Sheet1!$D$5:$D$28252,"&lt;&gt;内部转款",Sheet1!$D$5:$D$28252,"&lt;&gt;内部转账",Sheet1!$E$5:$E$28252,"&lt;&gt;*调拨*")</f>
        <v>6776.09</v>
      </c>
      <c r="E270" s="32">
        <f>SUMIFS(Sheet1!$F$5:$F$28252,Sheet1!$I$5:$I$28252,$B270,Sheet1!$L$5:$L$28252,$A270,Sheet1!$D$5:$D$28252,"医保",Sheet1!$E$5:$E$28252,"&lt;&gt;*调拨*",Sheet1!$E$5:$E$28252,"&lt;&gt;*医保即时拨付*")+SUMIFS(Sheet1!$F$5:$F$28252,Sheet1!$I$5:$I$28252,$B270,Sheet1!$L$5:$L$28252,$A270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10501.67</v>
      </c>
      <c r="F270" s="32">
        <f>SUMIFS(Sheet1!$F$5:$F$28252,Sheet1!$I$5:$I$28252,$B270,Sheet1!$L$5:$L$28252,$A270,Sheet1!$D$5:$D$28252,"聚合",Sheet1!$E$5:$E$28252,"&lt;&gt;*调拨*")+SUMIFS(Sheet1!$F$5:$F$28252,Sheet1!$I$5:$I$28252,$B270,Sheet1!$L$5:$L$28252,$A270,Sheet1!$E$5:$E$28252,"*聚合*",Sheet1!$D$5:$D$28252,"&lt;&gt;聚合",Sheet1!$D$5:$D$28252,"&lt;&gt;内部转款",Sheet1!$D$5:$D$28252,"&lt;&gt;内部转账",Sheet1!$E$5:$E$28252,"&lt;&gt;*调拨*")</f>
        <v>53483.3100000002</v>
      </c>
      <c r="G270" s="32">
        <f>SUMIFS(Sheet1!$F$5:$F$28252,Sheet1!$I$5:$I$28252,$B270,Sheet1!$L$5:$L$28252,$A270,Sheet1!$D$5:$D$28252,"24小时微信",Sheet1!$E$5:$E$28252,"&lt;&gt;*调拨*")+SUMIFS(Sheet1!$F$5:$F$28252,Sheet1!$I$5:$I$28252,$B270,Sheet1!$L$5:$L$28252,$A270,Sheet1!$E$5:$E$28252,"*24小时微信*",Sheet1!$D$5:$D$28252,"&lt;&gt;24小时微信",Sheet1!$D$5:$D$28252,"&lt;&gt;内部转款",Sheet1!$D$5:$D$28252,"&lt;&gt;内部转账",Sheet1!$E$5:$E$28252,"&lt;&gt;*调拨*")</f>
        <v>0</v>
      </c>
      <c r="H270" s="32">
        <f>SUMIFS(Sheet1!$F$5:$F$28252,Sheet1!$I$5:$I$28252,$B270,Sheet1!$L$5:$L$28252,$A270,Sheet1!$D$5:$D$28252,"美团",Sheet1!$E$5:$E$28252,"&lt;&gt;*调拨*")+SUMIFS(Sheet1!$F$5:$F$28252,Sheet1!$I$5:$I$28252,$B270,Sheet1!$L$5:$L$28252,$A270,Sheet1!$E$5:$E$28252,"*美团*",Sheet1!$D$5:$D$28252,"&lt;&gt;美团",Sheet1!$D$5:$D$28252,"&lt;&gt;内部转款",Sheet1!$D$5:$D$28252,"&lt;&gt;内部转账",Sheet1!$E$5:$E$28252,"&lt;&gt;*调拨*")</f>
        <v>0</v>
      </c>
      <c r="I270" s="32">
        <f>SUMIFS(Sheet1!$F$5:$F$28252,Sheet1!$I$5:$I$28252,$B270,Sheet1!$L$5:$L$28252,$A270,Sheet1!$D$5:$D$28252,"饿了么",Sheet1!$E$5:$E$28252,"&lt;&gt;*调拨*")+SUMIFS(Sheet1!$F$5:$F$28252,Sheet1!$I$5:$I$28252,$B270,Sheet1!$L$5:$L$28252,$A270,Sheet1!$E$5:$E$28252,"*饿了么*",Sheet1!$D$5:$D$28252,"&lt;&gt;饿了么",Sheet1!$D$5:$D$28252,"&lt;&gt;内部转款",Sheet1!$D$5:$D$28252,"&lt;&gt;内部转账",Sheet1!$E$5:$E$28252,"&lt;&gt;*调拨*")</f>
        <v>0</v>
      </c>
      <c r="J270" s="32">
        <f>SUMIFS(Sheet1!$F$5:$F$28252,Sheet1!$I$5:$I$28252,$B270,Sheet1!$L$5:$L$28252,$A270,Sheet1!$D$5:$D$28252,"健E卡",Sheet1!$E$5:$E$28252,"&lt;&gt;*调拨*")+SUMIFS(Sheet1!$F$5:$F$28252,Sheet1!$I$5:$I$28252,$B270,Sheet1!$L$5:$L$28252,$A270,Sheet1!$E$5:$E$28252,"*健E卡*",Sheet1!$D$5:$D$28252,"&lt;&gt;健E卡",Sheet1!$D$5:$D$28252,"&lt;&gt;内部转款",Sheet1!$D$5:$D$28252,"&lt;&gt;内部转账",Sheet1!$E$5:$E$28252,"&lt;&gt;*调拨*")</f>
        <v>0</v>
      </c>
      <c r="K270" s="32">
        <f>SUMIFS(Sheet1!$F$5:$F$28252,Sheet1!$I$5:$I$28252,$B270,Sheet1!$L$5:$L$28252,$A270,Sheet1!$D$5:$D$28252,"抖音",Sheet1!$E$5:$E$28252,"&lt;&gt;*调拨*")+SUMIFS(Sheet1!$F$5:$F$28252,Sheet1!$I$5:$I$28252,$B270,Sheet1!$L$5:$L$28252,$A270,Sheet1!$E$5:$E$28252,"*抖音*",Sheet1!$D$5:$D$28252,"&lt;&gt;抖音",Sheet1!$D$5:$D$28252,"&lt;&gt;内部转款",Sheet1!$D$5:$D$28252,"&lt;&gt;内部转账",Sheet1!$E$5:$E$28252,"&lt;&gt;*调拨*")</f>
        <v>0</v>
      </c>
      <c r="L270" s="32">
        <f>SUMIFS(Sheet1!$F$5:$F$28252,Sheet1!$I$5:$I$28252,$B270,Sheet1!$L$5:$L$28252,$A270,Sheet1!$D$5:$D$28252,"医卡通",Sheet1!$E$5:$E$28252,"&lt;&gt;*调拨*")+SUMIFS(Sheet1!$F$5:$F$28252,Sheet1!$I$5:$I$28252,$B270,Sheet1!$L$5:$L$28252,$A270,Sheet1!$E$5:$E$28252,"*医卡通*",Sheet1!$D$5:$D$28252,"&lt;&gt;医卡通",Sheet1!$D$5:$D$28252,"&lt;&gt;内部转款",Sheet1!$D$5:$D$28252,"&lt;&gt;内部转账",Sheet1!$E$5:$E$28252,"&lt;&gt;*调拨*")</f>
        <v>0</v>
      </c>
      <c r="M270" s="32">
        <f>SUMIFS(Sheet1!$F$5:$F$28252,Sheet1!$I$5:$I$28252,$B270,Sheet1!$L$5:$L$28252,$A270,Sheet1!$D$5:$D$28252,"企健网",Sheet1!$E$5:$E$28252,"&lt;&gt;*调拨*")+SUMIFS(Sheet1!$F$5:$F$28252,Sheet1!$I$5:$I$28252,$B270,Sheet1!$L$5:$L$28252,$A270,Sheet1!$E$5:$E$28252,"*企健网*",Sheet1!$D$5:$D$28252,"&lt;&gt;企健网",Sheet1!$D$5:$D$28252,"&lt;&gt;内部转款",Sheet1!$D$5:$D$28252,"&lt;&gt;内部转账",Sheet1!$E$5:$E$28252,"&lt;&gt;*调拨*")</f>
        <v>0</v>
      </c>
      <c r="N270" s="32">
        <f>SUMIFS(Sheet1!$F$5:$F$28252,Sheet1!$I$5:$I$28252,$B270,Sheet1!$L$5:$L$28252,$A270,Sheet1!$D$5:$D$28252,"银联",Sheet1!$E$5:$E$28252,"&lt;&gt;*调拨*")+SUMIFS(Sheet1!$F$5:$F$28252,Sheet1!$I$5:$I$28252,$B270,Sheet1!$L$5:$L$28252,$A270,Sheet1!$E$5:$E$28252,"*银联*",Sheet1!$D$5:$D$28252,"&lt;&gt;银联",Sheet1!$D$5:$D$28252,"&lt;&gt;内部转款",Sheet1!$D$5:$D$28252,"&lt;&gt;内部转账",Sheet1!$E$5:$E$28252,"&lt;&gt;*调拨*")</f>
        <v>0</v>
      </c>
      <c r="O270" s="32">
        <f>SUMIFS(Sheet1!$F$5:$F$28252,Sheet1!$I$5:$I$28252,$B270,Sheet1!$L$5:$L$28252,$A270,Sheet1!$D$5:$D$28252,"京东",Sheet1!$E$5:$E$28252,"&lt;&gt;*调拨*")+SUMIFS(Sheet1!$F$5:$F$28252,Sheet1!$I$5:$I$28252,$B270,Sheet1!$L$5:$L$28252,$A270,Sheet1!$E$5:$E$28252,"*京东*",Sheet1!$D$5:$D$28252,"&lt;&gt;京东",Sheet1!$D$5:$D$28252,"&lt;&gt;内部转款",Sheet1!$D$5:$D$28252,"&lt;&gt;内部转账",Sheet1!$E$5:$E$28252,"&lt;&gt;*调拨*")</f>
        <v>0</v>
      </c>
      <c r="P270" s="32">
        <f>SUMIFS(Sheet1!$F$5:$F$28252,Sheet1!$I$5:$I$28252,$B270,Sheet1!$L$5:$L$28252,$A270,Sheet1!$D$5:$D$28252,"药机微信",Sheet1!$E$5:$E$28252,"&lt;&gt;*调拨*")+SUMIFS(Sheet1!$F$5:$F$28252,Sheet1!$I$5:$I$28252,$B270,Sheet1!$L$5:$L$28252,$A270,Sheet1!$E$5:$E$28252,"*药机微信*",Sheet1!$D$5:$D$28252,"&lt;&gt;药机微信",Sheet1!$D$5:$D$28252,"&lt;&gt;内部转款",Sheet1!$D$5:$D$28252,"&lt;&gt;内部转账",Sheet1!$E$5:$E$28252,"&lt;&gt;*调拨*")</f>
        <v>0</v>
      </c>
      <c r="Q270" s="32">
        <f>SUMIFS(Sheet1!$F$5:$F$28252,Sheet1!$I$5:$I$28252,$B270,Sheet1!$L$5:$L$28252,$A270,Sheet1!$D$5:$D$28252,"亲情卡",Sheet1!$E$5:$E$28252,"&lt;&gt;*调拨*")+SUMIFS(Sheet1!$F$5:$F$28252,Sheet1!$I$5:$I$28252,$B270,Sheet1!$L$5:$L$28252,$A270,Sheet1!$E$5:$E$28252,"*亲情卡*",Sheet1!$D$5:$D$28252,"&lt;&gt;亲情卡",Sheet1!$D$5:$D$28252,"&lt;&gt;内部转款",Sheet1!$D$5:$D$28252,"&lt;&gt;内部转账",Sheet1!$E$5:$E$28252,"&lt;&gt;*调拨*")</f>
        <v>0</v>
      </c>
      <c r="R270" s="32">
        <f>SUMIFS(Sheet1!$F$5:$F$28252,Sheet1!$I$5:$I$28252,$B270,Sheet1!$L$5:$L$28252,$A270,Sheet1!$D$5:$D$28252,"优惠券",Sheet1!$E$5:$E$28252,"&lt;&gt;*调拨*")+SUMIFS(Sheet1!$F$5:$F$28252,Sheet1!$I$5:$I$28252,$B270,Sheet1!$L$5:$L$28252,$A270,Sheet1!$E$5:$E$28252,"*优惠券*",Sheet1!$D$5:$D$28252,"&lt;&gt;优惠券",Sheet1!$D$5:$D$28252,"&lt;&gt;内部转款",Sheet1!$D$5:$D$28252,"&lt;&gt;内部转账",Sheet1!$E$5:$E$28252,"&lt;&gt;*调拨*")</f>
        <v>0</v>
      </c>
      <c r="S270" s="32">
        <f>SUMIFS(Sheet1!$F$5:$F$28252,Sheet1!$I$5:$I$28252,$B270,Sheet1!$L$5:$L$28252,$A270,Sheet1!$D$5:$D$28252,"代金券",Sheet1!$E$5:$E$28252,"&lt;&gt;*调拨*")+SUMIFS(Sheet1!$F$5:$F$28252,Sheet1!$I$5:$I$28252,$B270,Sheet1!$L$5:$L$28252,$A270,Sheet1!$E$5:$E$28252,"*代金券*",Sheet1!$D$5:$D$28252,"&lt;&gt;代金券",Sheet1!$D$5:$D$28252,"&lt;&gt;内部转款",Sheet1!$D$5:$D$28252,"&lt;&gt;内部转账",Sheet1!$E$5:$E$28252,"&lt;&gt;*调拨*")</f>
        <v>0</v>
      </c>
      <c r="T270" s="32">
        <f>SUMIFS(Sheet1!$F$5:$F$28252,Sheet1!$I$5:$I$28252,$B270,Sheet1!$L$5:$L$28252,$A270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270,Sheet1!$L$5:$L$28252,$A270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270,Sheet1!$L$5:$L$28252,$A270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270,Sheet1!$L$5:$L$28252,$A270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70" s="32">
        <f>SUMIFS(Sheet1!$F$5:$F$28252,Sheet1!$I$5:$I$28252,$B270,Sheet1!$L$5:$L$28252,$A270,Sheet1!$E$5:$E$28252,"*调拨*")</f>
        <v>0</v>
      </c>
      <c r="V270" s="32">
        <f>SUMIFS(Sheet1!$F$5:$F$28252,Sheet1!$I$5:$I$28252,$B270,Sheet1!$L$5:$L$28252,$A270,Sheet1!$D$5:$D$28252,"储值",Sheet1!$E$5:$E$28252,"&lt;&gt;*调拨*")+SUMIFS(Sheet1!$F$5:$F$28252,Sheet1!$I$5:$I$28252,$B270,Sheet1!$L$5:$L$28252,$A270,Sheet1!$E$5:$E$28252,"*储值*",Sheet1!$D$5:$D$28252,"&lt;&gt;储值",Sheet1!$D$5:$D$28252,"&lt;&gt;内部转款",Sheet1!$D$5:$D$28252,"&lt;&gt;内部转账",Sheet1!$E$5:$E$28252,"&lt;&gt;*调拨*")</f>
        <v>0</v>
      </c>
      <c r="W270" s="32">
        <f>SUMIFS(Sheet1!$F$5:$F$28252,Sheet1!$I$5:$I$28252,$B270,Sheet1!$L$5:$L$28252,$A270,Sheet1!$D$5:$D$28252,"效期",Sheet1!$E$5:$E$28252,"&lt;&gt;*调拨*")+SUMIFS(Sheet1!$F$5:$F$28252,Sheet1!$I$5:$I$28252,$B270,Sheet1!$L$5:$L$28252,$A270,Sheet1!$E$5:$E$28252,"*效期*",Sheet1!$D$5:$D$28252,"&lt;&gt;效期",Sheet1!$D$5:$D$28252,"&lt;&gt;内部转款",Sheet1!$D$5:$D$28252,"&lt;&gt;内部转账",Sheet1!$E$5:$E$28252,"&lt;&gt;*调拨*")</f>
        <v>0</v>
      </c>
      <c r="X270" s="32">
        <f>SUMIFS(Sheet1!$F$5:$F$28252,Sheet1!$I$5:$I$28252,$B270,Sheet1!$L$5:$L$28252,$A270,Sheet1!$D$5:$D$28252,"内部转款",Sheet1!$E$5:$E$28252,"&lt;&gt;*调拨*")+SUMIFS(Sheet1!$F$5:$F$28252,Sheet1!$I$5:$I$28252,$B270,Sheet1!$L$5:$L$28252,$A270,Sheet1!$D$5:$D$28252,"内部转账",Sheet1!$E$5:$E$28252,"&lt;&gt;*调拨*")</f>
        <v>0</v>
      </c>
      <c r="Y270" s="32">
        <f t="shared" si="16"/>
        <v>0</v>
      </c>
      <c r="Z270" s="32">
        <f>SUMIFS(Sheet1!$F$5:$F$28252,Sheet1!$I$5:$I$28252,$B270,Sheet1!$L$5:$L$28252,$A270)</f>
        <v>116795.44</v>
      </c>
      <c r="AA270" s="32">
        <f>SUMIFS(Sheet1!$G$5:$G$28252,Sheet1!$I$5:$I$28252,$B270,Sheet1!$L$5:$L$28252,$A270,Sheet1!$D$5:$D$28252,"工资",Sheet1!$E$5:$E$28252,"&lt;&gt;*调拨*")+SUMIFS(Sheet1!$G$5:$G$28252,Sheet1!$I$5:$I$28252,$B270,Sheet1!$L$5:$L$28252,$A270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70" s="32">
        <f>SUMIFS(Sheet1!$G$5:$G$28252,Sheet1!$I$5:$I$28252,$B270,Sheet1!$L$5:$L$28252,$A270,Sheet1!$D$5:$D$28252,"水费",Sheet1!$E$5:$E$28252,"&lt;&gt;*调拨*")+SUMIFS(Sheet1!$G$5:$G$28252,Sheet1!$I$5:$I$28252,$B270,Sheet1!$L$5:$L$28252,$A270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70" s="32">
        <f>SUMIFS(Sheet1!$G$5:$G$28252,Sheet1!$I$5:$I$28252,$B270,Sheet1!$L$5:$L$28252,$A270,Sheet1!$D$5:$D$28252,"电费",Sheet1!$E$5:$E$28252,"&lt;&gt;*调拨*")+SUMIFS(Sheet1!$G$5:$G$28252,Sheet1!$I$5:$I$28252,$B270,Sheet1!$L$5:$L$28252,$A270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70" s="32">
        <f>SUMIFS(Sheet1!$G$5:$G$28252,Sheet1!$I$5:$I$28252,$B270,Sheet1!$L$5:$L$28252,$A270,Sheet1!$D$5:$D$28252,"宽带费",Sheet1!$E$5:$E$28252,"&lt;&gt;*调拨*")+SUMIFS(Sheet1!$G$5:$G$28252,Sheet1!$I$5:$I$28252,$B270,Sheet1!$L$5:$L$28252,$A270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70" s="32">
        <f>SUMIFS(Sheet1!$G$5:$G$28252,Sheet1!$I$5:$I$28252,$B270,Sheet1!$L$5:$L$28252,$A270,Sheet1!$D$5:$D$28252,"办公费",Sheet1!$E$5:$E$28252,"&lt;&gt;*调拨*")+SUMIFS(Sheet1!$G$5:$G$28252,Sheet1!$I$5:$I$28252,$B270,Sheet1!$L$5:$L$28252,$A270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70" s="32">
        <f>SUMIFS(Sheet1!$G$5:$G$28252,Sheet1!$I$5:$I$28252,$B270,Sheet1!$L$5:$L$28252,$A270,Sheet1!$D$5:$D$28252,"话费",Sheet1!$E$5:$E$28252,"&lt;&gt;*调拨*")+SUMIFS(Sheet1!$G$5:$G$28252,Sheet1!$I$5:$I$28252,$B270,Sheet1!$L$5:$L$28252,$A270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70" s="32">
        <f>SUMIFS(Sheet1!$G$5:$G$28252,Sheet1!$I$5:$I$28252,$B270,Sheet1!$L$5:$L$28252,$A270,Sheet1!$D$5:$D$28252,"房租",Sheet1!$E$5:$E$28252,"&lt;&gt;*调拨*")+SUMIFS(Sheet1!$G$5:$G$28252,Sheet1!$I$5:$I$28252,$B270,Sheet1!$L$5:$L$28252,$A270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16000</v>
      </c>
      <c r="AH270" s="32">
        <f>SUMIFS(Sheet1!$G$5:$G$28252,Sheet1!$I$5:$I$28252,$B270,Sheet1!$L$5:$L$28252,$A270,Sheet1!$E$5:$E$28252,"*调拨*")</f>
        <v>0</v>
      </c>
      <c r="AI270" s="32">
        <f>SUMIFS(Sheet1!$G$5:$G$28252,Sheet1!$I$5:$I$28252,$B270,Sheet1!$L$5:$L$28252,$A270,Sheet1!$D$5:$D$28252,"内部转款",Sheet1!$E$5:$E$28252,"&lt;&gt;*调拨*")+SUMIFS(Sheet1!$G$5:$G$28252,Sheet1!$I$5:$I$28252,$B270,Sheet1!$L$5:$L$28252,$A270,Sheet1!$D$5:$D$28252,"内部转账",Sheet1!$E$5:$E$28252,"&lt;&gt;*调拨*")</f>
        <v>0</v>
      </c>
      <c r="AJ270" s="32">
        <f t="shared" si="17"/>
        <v>10933.79</v>
      </c>
      <c r="AK270" s="32">
        <f>SUMIFS(Sheet1!$G$5:$G$28252,Sheet1!$I$5:$I$28252,$B270,Sheet1!$L$5:$L$28252,$A270)</f>
        <v>26933.79</v>
      </c>
      <c r="AL270" s="32">
        <f t="shared" si="18"/>
        <v>89861.6500000002</v>
      </c>
    </row>
    <row r="271" ht="16.5" spans="1:38">
      <c r="A271" s="30">
        <v>202604</v>
      </c>
      <c r="B271" s="31" t="s">
        <v>91</v>
      </c>
      <c r="C271" s="32">
        <f>SUMIFS(Sheet1!$F$5:$F$28252,Sheet1!$I$5:$I$28252,$B271,Sheet1!$L$5:$L$28252,$A271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12696.23</v>
      </c>
      <c r="D271" s="32">
        <f>SUMIFS(Sheet1!$F$5:$F$28252,Sheet1!$I$5:$I$28252,$B271,Sheet1!$L$5:$L$28252,$A271,Sheet1!$D$5:$D$28252,"医保即时拨付",Sheet1!$E$5:$E$28252,"&lt;&gt;*调拨*")+SUMIFS(Sheet1!$F$5:$F$28252,Sheet1!$I$5:$I$28252,$B271,Sheet1!$L$5:$L$28252,$A271,Sheet1!$E$5:$E$28252,"*医保即时拨付*",Sheet1!$D$5:$D$28252,"&lt;&gt;医保即时拨付",Sheet1!$D$5:$D$28252,"&lt;&gt;内部转款",Sheet1!$D$5:$D$28252,"&lt;&gt;内部转账",Sheet1!$E$5:$E$28252,"&lt;&gt;*调拨*")</f>
        <v>1253.24</v>
      </c>
      <c r="E271" s="32">
        <f>SUMIFS(Sheet1!$F$5:$F$28252,Sheet1!$I$5:$I$28252,$B271,Sheet1!$L$5:$L$28252,$A271,Sheet1!$D$5:$D$28252,"医保",Sheet1!$E$5:$E$28252,"&lt;&gt;*调拨*",Sheet1!$E$5:$E$28252,"&lt;&gt;*医保即时拨付*")+SUMIFS(Sheet1!$F$5:$F$28252,Sheet1!$I$5:$I$28252,$B271,Sheet1!$L$5:$L$28252,$A271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1240.44</v>
      </c>
      <c r="F271" s="32">
        <f>SUMIFS(Sheet1!$F$5:$F$28252,Sheet1!$I$5:$I$28252,$B271,Sheet1!$L$5:$L$28252,$A271,Sheet1!$D$5:$D$28252,"聚合",Sheet1!$E$5:$E$28252,"&lt;&gt;*调拨*")+SUMIFS(Sheet1!$F$5:$F$28252,Sheet1!$I$5:$I$28252,$B271,Sheet1!$L$5:$L$28252,$A271,Sheet1!$E$5:$E$28252,"*聚合*",Sheet1!$D$5:$D$28252,"&lt;&gt;聚合",Sheet1!$D$5:$D$28252,"&lt;&gt;内部转款",Sheet1!$D$5:$D$28252,"&lt;&gt;内部转账",Sheet1!$E$5:$E$28252,"&lt;&gt;*调拨*")</f>
        <v>26007.11</v>
      </c>
      <c r="G271" s="32">
        <f>SUMIFS(Sheet1!$F$5:$F$28252,Sheet1!$I$5:$I$28252,$B271,Sheet1!$L$5:$L$28252,$A271,Sheet1!$D$5:$D$28252,"24小时微信",Sheet1!$E$5:$E$28252,"&lt;&gt;*调拨*")+SUMIFS(Sheet1!$F$5:$F$28252,Sheet1!$I$5:$I$28252,$B271,Sheet1!$L$5:$L$28252,$A271,Sheet1!$E$5:$E$28252,"*24小时微信*",Sheet1!$D$5:$D$28252,"&lt;&gt;24小时微信",Sheet1!$D$5:$D$28252,"&lt;&gt;内部转款",Sheet1!$D$5:$D$28252,"&lt;&gt;内部转账",Sheet1!$E$5:$E$28252,"&lt;&gt;*调拨*")</f>
        <v>0</v>
      </c>
      <c r="H271" s="32">
        <f>SUMIFS(Sheet1!$F$5:$F$28252,Sheet1!$I$5:$I$28252,$B271,Sheet1!$L$5:$L$28252,$A271,Sheet1!$D$5:$D$28252,"美团",Sheet1!$E$5:$E$28252,"&lt;&gt;*调拨*")+SUMIFS(Sheet1!$F$5:$F$28252,Sheet1!$I$5:$I$28252,$B271,Sheet1!$L$5:$L$28252,$A271,Sheet1!$E$5:$E$28252,"*美团*",Sheet1!$D$5:$D$28252,"&lt;&gt;美团",Sheet1!$D$5:$D$28252,"&lt;&gt;内部转款",Sheet1!$D$5:$D$28252,"&lt;&gt;内部转账",Sheet1!$E$5:$E$28252,"&lt;&gt;*调拨*")</f>
        <v>0</v>
      </c>
      <c r="I271" s="32">
        <f>SUMIFS(Sheet1!$F$5:$F$28252,Sheet1!$I$5:$I$28252,$B271,Sheet1!$L$5:$L$28252,$A271,Sheet1!$D$5:$D$28252,"饿了么",Sheet1!$E$5:$E$28252,"&lt;&gt;*调拨*")+SUMIFS(Sheet1!$F$5:$F$28252,Sheet1!$I$5:$I$28252,$B271,Sheet1!$L$5:$L$28252,$A271,Sheet1!$E$5:$E$28252,"*饿了么*",Sheet1!$D$5:$D$28252,"&lt;&gt;饿了么",Sheet1!$D$5:$D$28252,"&lt;&gt;内部转款",Sheet1!$D$5:$D$28252,"&lt;&gt;内部转账",Sheet1!$E$5:$E$28252,"&lt;&gt;*调拨*")</f>
        <v>0</v>
      </c>
      <c r="J271" s="32">
        <f>SUMIFS(Sheet1!$F$5:$F$28252,Sheet1!$I$5:$I$28252,$B271,Sheet1!$L$5:$L$28252,$A271,Sheet1!$D$5:$D$28252,"健E卡",Sheet1!$E$5:$E$28252,"&lt;&gt;*调拨*")+SUMIFS(Sheet1!$F$5:$F$28252,Sheet1!$I$5:$I$28252,$B271,Sheet1!$L$5:$L$28252,$A271,Sheet1!$E$5:$E$28252,"*健E卡*",Sheet1!$D$5:$D$28252,"&lt;&gt;健E卡",Sheet1!$D$5:$D$28252,"&lt;&gt;内部转款",Sheet1!$D$5:$D$28252,"&lt;&gt;内部转账",Sheet1!$E$5:$E$28252,"&lt;&gt;*调拨*")</f>
        <v>0</v>
      </c>
      <c r="K271" s="32">
        <f>SUMIFS(Sheet1!$F$5:$F$28252,Sheet1!$I$5:$I$28252,$B271,Sheet1!$L$5:$L$28252,$A271,Sheet1!$D$5:$D$28252,"抖音",Sheet1!$E$5:$E$28252,"&lt;&gt;*调拨*")+SUMIFS(Sheet1!$F$5:$F$28252,Sheet1!$I$5:$I$28252,$B271,Sheet1!$L$5:$L$28252,$A271,Sheet1!$E$5:$E$28252,"*抖音*",Sheet1!$D$5:$D$28252,"&lt;&gt;抖音",Sheet1!$D$5:$D$28252,"&lt;&gt;内部转款",Sheet1!$D$5:$D$28252,"&lt;&gt;内部转账",Sheet1!$E$5:$E$28252,"&lt;&gt;*调拨*")</f>
        <v>0</v>
      </c>
      <c r="L271" s="32">
        <f>SUMIFS(Sheet1!$F$5:$F$28252,Sheet1!$I$5:$I$28252,$B271,Sheet1!$L$5:$L$28252,$A271,Sheet1!$D$5:$D$28252,"医卡通",Sheet1!$E$5:$E$28252,"&lt;&gt;*调拨*")+SUMIFS(Sheet1!$F$5:$F$28252,Sheet1!$I$5:$I$28252,$B271,Sheet1!$L$5:$L$28252,$A271,Sheet1!$E$5:$E$28252,"*医卡通*",Sheet1!$D$5:$D$28252,"&lt;&gt;医卡通",Sheet1!$D$5:$D$28252,"&lt;&gt;内部转款",Sheet1!$D$5:$D$28252,"&lt;&gt;内部转账",Sheet1!$E$5:$E$28252,"&lt;&gt;*调拨*")</f>
        <v>0</v>
      </c>
      <c r="M271" s="32">
        <f>SUMIFS(Sheet1!$F$5:$F$28252,Sheet1!$I$5:$I$28252,$B271,Sheet1!$L$5:$L$28252,$A271,Sheet1!$D$5:$D$28252,"企健网",Sheet1!$E$5:$E$28252,"&lt;&gt;*调拨*")+SUMIFS(Sheet1!$F$5:$F$28252,Sheet1!$I$5:$I$28252,$B271,Sheet1!$L$5:$L$28252,$A271,Sheet1!$E$5:$E$28252,"*企健网*",Sheet1!$D$5:$D$28252,"&lt;&gt;企健网",Sheet1!$D$5:$D$28252,"&lt;&gt;内部转款",Sheet1!$D$5:$D$28252,"&lt;&gt;内部转账",Sheet1!$E$5:$E$28252,"&lt;&gt;*调拨*")</f>
        <v>0</v>
      </c>
      <c r="N271" s="32">
        <f>SUMIFS(Sheet1!$F$5:$F$28252,Sheet1!$I$5:$I$28252,$B271,Sheet1!$L$5:$L$28252,$A271,Sheet1!$D$5:$D$28252,"银联",Sheet1!$E$5:$E$28252,"&lt;&gt;*调拨*")+SUMIFS(Sheet1!$F$5:$F$28252,Sheet1!$I$5:$I$28252,$B271,Sheet1!$L$5:$L$28252,$A271,Sheet1!$E$5:$E$28252,"*银联*",Sheet1!$D$5:$D$28252,"&lt;&gt;银联",Sheet1!$D$5:$D$28252,"&lt;&gt;内部转款",Sheet1!$D$5:$D$28252,"&lt;&gt;内部转账",Sheet1!$E$5:$E$28252,"&lt;&gt;*调拨*")</f>
        <v>0</v>
      </c>
      <c r="O271" s="32">
        <f>SUMIFS(Sheet1!$F$5:$F$28252,Sheet1!$I$5:$I$28252,$B271,Sheet1!$L$5:$L$28252,$A271,Sheet1!$D$5:$D$28252,"京东",Sheet1!$E$5:$E$28252,"&lt;&gt;*调拨*")+SUMIFS(Sheet1!$F$5:$F$28252,Sheet1!$I$5:$I$28252,$B271,Sheet1!$L$5:$L$28252,$A271,Sheet1!$E$5:$E$28252,"*京东*",Sheet1!$D$5:$D$28252,"&lt;&gt;京东",Sheet1!$D$5:$D$28252,"&lt;&gt;内部转款",Sheet1!$D$5:$D$28252,"&lt;&gt;内部转账",Sheet1!$E$5:$E$28252,"&lt;&gt;*调拨*")</f>
        <v>0</v>
      </c>
      <c r="P271" s="32">
        <f>SUMIFS(Sheet1!$F$5:$F$28252,Sheet1!$I$5:$I$28252,$B271,Sheet1!$L$5:$L$28252,$A271,Sheet1!$D$5:$D$28252,"药机微信",Sheet1!$E$5:$E$28252,"&lt;&gt;*调拨*")+SUMIFS(Sheet1!$F$5:$F$28252,Sheet1!$I$5:$I$28252,$B271,Sheet1!$L$5:$L$28252,$A271,Sheet1!$E$5:$E$28252,"*药机微信*",Sheet1!$D$5:$D$28252,"&lt;&gt;药机微信",Sheet1!$D$5:$D$28252,"&lt;&gt;内部转款",Sheet1!$D$5:$D$28252,"&lt;&gt;内部转账",Sheet1!$E$5:$E$28252,"&lt;&gt;*调拨*")</f>
        <v>0</v>
      </c>
      <c r="Q271" s="32">
        <f>SUMIFS(Sheet1!$F$5:$F$28252,Sheet1!$I$5:$I$28252,$B271,Sheet1!$L$5:$L$28252,$A271,Sheet1!$D$5:$D$28252,"亲情卡",Sheet1!$E$5:$E$28252,"&lt;&gt;*调拨*")+SUMIFS(Sheet1!$F$5:$F$28252,Sheet1!$I$5:$I$28252,$B271,Sheet1!$L$5:$L$28252,$A271,Sheet1!$E$5:$E$28252,"*亲情卡*",Sheet1!$D$5:$D$28252,"&lt;&gt;亲情卡",Sheet1!$D$5:$D$28252,"&lt;&gt;内部转款",Sheet1!$D$5:$D$28252,"&lt;&gt;内部转账",Sheet1!$E$5:$E$28252,"&lt;&gt;*调拨*")</f>
        <v>0</v>
      </c>
      <c r="R271" s="32">
        <f>SUMIFS(Sheet1!$F$5:$F$28252,Sheet1!$I$5:$I$28252,$B271,Sheet1!$L$5:$L$28252,$A271,Sheet1!$D$5:$D$28252,"优惠券",Sheet1!$E$5:$E$28252,"&lt;&gt;*调拨*")+SUMIFS(Sheet1!$F$5:$F$28252,Sheet1!$I$5:$I$28252,$B271,Sheet1!$L$5:$L$28252,$A271,Sheet1!$E$5:$E$28252,"*优惠券*",Sheet1!$D$5:$D$28252,"&lt;&gt;优惠券",Sheet1!$D$5:$D$28252,"&lt;&gt;内部转款",Sheet1!$D$5:$D$28252,"&lt;&gt;内部转账",Sheet1!$E$5:$E$28252,"&lt;&gt;*调拨*")</f>
        <v>0</v>
      </c>
      <c r="S271" s="32">
        <f>SUMIFS(Sheet1!$F$5:$F$28252,Sheet1!$I$5:$I$28252,$B271,Sheet1!$L$5:$L$28252,$A271,Sheet1!$D$5:$D$28252,"代金券",Sheet1!$E$5:$E$28252,"&lt;&gt;*调拨*")+SUMIFS(Sheet1!$F$5:$F$28252,Sheet1!$I$5:$I$28252,$B271,Sheet1!$L$5:$L$28252,$A271,Sheet1!$E$5:$E$28252,"*代金券*",Sheet1!$D$5:$D$28252,"&lt;&gt;代金券",Sheet1!$D$5:$D$28252,"&lt;&gt;内部转款",Sheet1!$D$5:$D$28252,"&lt;&gt;内部转账",Sheet1!$E$5:$E$28252,"&lt;&gt;*调拨*")</f>
        <v>0</v>
      </c>
      <c r="T271" s="32">
        <f>SUMIFS(Sheet1!$F$5:$F$28252,Sheet1!$I$5:$I$28252,$B271,Sheet1!$L$5:$L$28252,$A271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271,Sheet1!$L$5:$L$28252,$A271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271,Sheet1!$L$5:$L$28252,$A271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271,Sheet1!$L$5:$L$28252,$A271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71" s="32">
        <f>SUMIFS(Sheet1!$F$5:$F$28252,Sheet1!$I$5:$I$28252,$B271,Sheet1!$L$5:$L$28252,$A271,Sheet1!$E$5:$E$28252,"*调拨*")</f>
        <v>0</v>
      </c>
      <c r="V271" s="32">
        <f>SUMIFS(Sheet1!$F$5:$F$28252,Sheet1!$I$5:$I$28252,$B271,Sheet1!$L$5:$L$28252,$A271,Sheet1!$D$5:$D$28252,"储值",Sheet1!$E$5:$E$28252,"&lt;&gt;*调拨*")+SUMIFS(Sheet1!$F$5:$F$28252,Sheet1!$I$5:$I$28252,$B271,Sheet1!$L$5:$L$28252,$A271,Sheet1!$E$5:$E$28252,"*储值*",Sheet1!$D$5:$D$28252,"&lt;&gt;储值",Sheet1!$D$5:$D$28252,"&lt;&gt;内部转款",Sheet1!$D$5:$D$28252,"&lt;&gt;内部转账",Sheet1!$E$5:$E$28252,"&lt;&gt;*调拨*")</f>
        <v>0</v>
      </c>
      <c r="W271" s="32">
        <f>SUMIFS(Sheet1!$F$5:$F$28252,Sheet1!$I$5:$I$28252,$B271,Sheet1!$L$5:$L$28252,$A271,Sheet1!$D$5:$D$28252,"效期",Sheet1!$E$5:$E$28252,"&lt;&gt;*调拨*")+SUMIFS(Sheet1!$F$5:$F$28252,Sheet1!$I$5:$I$28252,$B271,Sheet1!$L$5:$L$28252,$A271,Sheet1!$E$5:$E$28252,"*效期*",Sheet1!$D$5:$D$28252,"&lt;&gt;效期",Sheet1!$D$5:$D$28252,"&lt;&gt;内部转款",Sheet1!$D$5:$D$28252,"&lt;&gt;内部转账",Sheet1!$E$5:$E$28252,"&lt;&gt;*调拨*")</f>
        <v>0</v>
      </c>
      <c r="X271" s="32">
        <f>SUMIFS(Sheet1!$F$5:$F$28252,Sheet1!$I$5:$I$28252,$B271,Sheet1!$L$5:$L$28252,$A271,Sheet1!$D$5:$D$28252,"内部转款",Sheet1!$E$5:$E$28252,"&lt;&gt;*调拨*")+SUMIFS(Sheet1!$F$5:$F$28252,Sheet1!$I$5:$I$28252,$B271,Sheet1!$L$5:$L$28252,$A271,Sheet1!$D$5:$D$28252,"内部转账",Sheet1!$E$5:$E$28252,"&lt;&gt;*调拨*")</f>
        <v>0</v>
      </c>
      <c r="Y271" s="32">
        <f t="shared" si="16"/>
        <v>0</v>
      </c>
      <c r="Z271" s="32">
        <f>SUMIFS(Sheet1!$F$5:$F$28252,Sheet1!$I$5:$I$28252,$B271,Sheet1!$L$5:$L$28252,$A271)</f>
        <v>41197.02</v>
      </c>
      <c r="AA271" s="32">
        <f>SUMIFS(Sheet1!$G$5:$G$28252,Sheet1!$I$5:$I$28252,$B271,Sheet1!$L$5:$L$28252,$A271,Sheet1!$D$5:$D$28252,"工资",Sheet1!$E$5:$E$28252,"&lt;&gt;*调拨*")+SUMIFS(Sheet1!$G$5:$G$28252,Sheet1!$I$5:$I$28252,$B271,Sheet1!$L$5:$L$28252,$A271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71" s="32">
        <f>SUMIFS(Sheet1!$G$5:$G$28252,Sheet1!$I$5:$I$28252,$B271,Sheet1!$L$5:$L$28252,$A271,Sheet1!$D$5:$D$28252,"水费",Sheet1!$E$5:$E$28252,"&lt;&gt;*调拨*")+SUMIFS(Sheet1!$G$5:$G$28252,Sheet1!$I$5:$I$28252,$B271,Sheet1!$L$5:$L$28252,$A271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71" s="32">
        <f>SUMIFS(Sheet1!$G$5:$G$28252,Sheet1!$I$5:$I$28252,$B271,Sheet1!$L$5:$L$28252,$A271,Sheet1!$D$5:$D$28252,"电费",Sheet1!$E$5:$E$28252,"&lt;&gt;*调拨*")+SUMIFS(Sheet1!$G$5:$G$28252,Sheet1!$I$5:$I$28252,$B271,Sheet1!$L$5:$L$28252,$A271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71" s="32">
        <f>SUMIFS(Sheet1!$G$5:$G$28252,Sheet1!$I$5:$I$28252,$B271,Sheet1!$L$5:$L$28252,$A271,Sheet1!$D$5:$D$28252,"宽带费",Sheet1!$E$5:$E$28252,"&lt;&gt;*调拨*")+SUMIFS(Sheet1!$G$5:$G$28252,Sheet1!$I$5:$I$28252,$B271,Sheet1!$L$5:$L$28252,$A271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71" s="32">
        <f>SUMIFS(Sheet1!$G$5:$G$28252,Sheet1!$I$5:$I$28252,$B271,Sheet1!$L$5:$L$28252,$A271,Sheet1!$D$5:$D$28252,"办公费",Sheet1!$E$5:$E$28252,"&lt;&gt;*调拨*")+SUMIFS(Sheet1!$G$5:$G$28252,Sheet1!$I$5:$I$28252,$B271,Sheet1!$L$5:$L$28252,$A271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71" s="32">
        <f>SUMIFS(Sheet1!$G$5:$G$28252,Sheet1!$I$5:$I$28252,$B271,Sheet1!$L$5:$L$28252,$A271,Sheet1!$D$5:$D$28252,"话费",Sheet1!$E$5:$E$28252,"&lt;&gt;*调拨*")+SUMIFS(Sheet1!$G$5:$G$28252,Sheet1!$I$5:$I$28252,$B271,Sheet1!$L$5:$L$28252,$A271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71" s="32">
        <f>SUMIFS(Sheet1!$G$5:$G$28252,Sheet1!$I$5:$I$28252,$B271,Sheet1!$L$5:$L$28252,$A271,Sheet1!$D$5:$D$28252,"房租",Sheet1!$E$5:$E$28252,"&lt;&gt;*调拨*")+SUMIFS(Sheet1!$G$5:$G$28252,Sheet1!$I$5:$I$28252,$B271,Sheet1!$L$5:$L$28252,$A271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71" s="32">
        <f>SUMIFS(Sheet1!$G$5:$G$28252,Sheet1!$I$5:$I$28252,$B271,Sheet1!$L$5:$L$28252,$A271,Sheet1!$E$5:$E$28252,"*调拨*")</f>
        <v>0</v>
      </c>
      <c r="AI271" s="32">
        <f>SUMIFS(Sheet1!$G$5:$G$28252,Sheet1!$I$5:$I$28252,$B271,Sheet1!$L$5:$L$28252,$A271,Sheet1!$D$5:$D$28252,"内部转款",Sheet1!$E$5:$E$28252,"&lt;&gt;*调拨*")+SUMIFS(Sheet1!$G$5:$G$28252,Sheet1!$I$5:$I$28252,$B271,Sheet1!$L$5:$L$28252,$A271,Sheet1!$D$5:$D$28252,"内部转账",Sheet1!$E$5:$E$28252,"&lt;&gt;*调拨*")</f>
        <v>0</v>
      </c>
      <c r="AJ271" s="32">
        <f t="shared" si="17"/>
        <v>4499.82</v>
      </c>
      <c r="AK271" s="32">
        <f>SUMIFS(Sheet1!$G$5:$G$28252,Sheet1!$I$5:$I$28252,$B271,Sheet1!$L$5:$L$28252,$A271)</f>
        <v>4499.82</v>
      </c>
      <c r="AL271" s="32">
        <f t="shared" si="18"/>
        <v>36697.2</v>
      </c>
    </row>
    <row r="272" ht="16.5" spans="1:38">
      <c r="A272" s="30">
        <v>202604</v>
      </c>
      <c r="B272" s="31" t="s">
        <v>219</v>
      </c>
      <c r="C272" s="32">
        <f>SUMIFS(Sheet1!$F$5:$F$28252,Sheet1!$I$5:$I$28252,$B272,Sheet1!$L$5:$L$28252,$A272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9360.6</v>
      </c>
      <c r="D272" s="32">
        <f>SUMIFS(Sheet1!$F$5:$F$28252,Sheet1!$I$5:$I$28252,$B272,Sheet1!$L$5:$L$28252,$A272,Sheet1!$D$5:$D$28252,"医保即时拨付",Sheet1!$E$5:$E$28252,"&lt;&gt;*调拨*")+SUMIFS(Sheet1!$F$5:$F$28252,Sheet1!$I$5:$I$28252,$B272,Sheet1!$L$5:$L$28252,$A272,Sheet1!$E$5:$E$28252,"*医保即时拨付*",Sheet1!$D$5:$D$28252,"&lt;&gt;医保即时拨付",Sheet1!$D$5:$D$28252,"&lt;&gt;内部转款",Sheet1!$D$5:$D$28252,"&lt;&gt;内部转账",Sheet1!$E$5:$E$28252,"&lt;&gt;*调拨*")</f>
        <v>0</v>
      </c>
      <c r="E272" s="32">
        <f>SUMIFS(Sheet1!$F$5:$F$28252,Sheet1!$I$5:$I$28252,$B272,Sheet1!$L$5:$L$28252,$A272,Sheet1!$D$5:$D$28252,"医保",Sheet1!$E$5:$E$28252,"&lt;&gt;*调拨*",Sheet1!$E$5:$E$28252,"&lt;&gt;*医保即时拨付*")+SUMIFS(Sheet1!$F$5:$F$28252,Sheet1!$I$5:$I$28252,$B272,Sheet1!$L$5:$L$28252,$A272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72" s="32">
        <f>SUMIFS(Sheet1!$F$5:$F$28252,Sheet1!$I$5:$I$28252,$B272,Sheet1!$L$5:$L$28252,$A272,Sheet1!$D$5:$D$28252,"聚合",Sheet1!$E$5:$E$28252,"&lt;&gt;*调拨*")+SUMIFS(Sheet1!$F$5:$F$28252,Sheet1!$I$5:$I$28252,$B272,Sheet1!$L$5:$L$28252,$A272,Sheet1!$E$5:$E$28252,"*聚合*",Sheet1!$D$5:$D$28252,"&lt;&gt;聚合",Sheet1!$D$5:$D$28252,"&lt;&gt;内部转款",Sheet1!$D$5:$D$28252,"&lt;&gt;内部转账",Sheet1!$E$5:$E$28252,"&lt;&gt;*调拨*")</f>
        <v>17377.51</v>
      </c>
      <c r="G272" s="32">
        <f>SUMIFS(Sheet1!$F$5:$F$28252,Sheet1!$I$5:$I$28252,$B272,Sheet1!$L$5:$L$28252,$A272,Sheet1!$D$5:$D$28252,"24小时微信",Sheet1!$E$5:$E$28252,"&lt;&gt;*调拨*")+SUMIFS(Sheet1!$F$5:$F$28252,Sheet1!$I$5:$I$28252,$B272,Sheet1!$L$5:$L$28252,$A272,Sheet1!$E$5:$E$28252,"*24小时微信*",Sheet1!$D$5:$D$28252,"&lt;&gt;24小时微信",Sheet1!$D$5:$D$28252,"&lt;&gt;内部转款",Sheet1!$D$5:$D$28252,"&lt;&gt;内部转账",Sheet1!$E$5:$E$28252,"&lt;&gt;*调拨*")</f>
        <v>0</v>
      </c>
      <c r="H272" s="32">
        <f>SUMIFS(Sheet1!$F$5:$F$28252,Sheet1!$I$5:$I$28252,$B272,Sheet1!$L$5:$L$28252,$A272,Sheet1!$D$5:$D$28252,"美团",Sheet1!$E$5:$E$28252,"&lt;&gt;*调拨*")+SUMIFS(Sheet1!$F$5:$F$28252,Sheet1!$I$5:$I$28252,$B272,Sheet1!$L$5:$L$28252,$A272,Sheet1!$E$5:$E$28252,"*美团*",Sheet1!$D$5:$D$28252,"&lt;&gt;美团",Sheet1!$D$5:$D$28252,"&lt;&gt;内部转款",Sheet1!$D$5:$D$28252,"&lt;&gt;内部转账",Sheet1!$E$5:$E$28252,"&lt;&gt;*调拨*")</f>
        <v>0</v>
      </c>
      <c r="I272" s="32">
        <f>SUMIFS(Sheet1!$F$5:$F$28252,Sheet1!$I$5:$I$28252,$B272,Sheet1!$L$5:$L$28252,$A272,Sheet1!$D$5:$D$28252,"饿了么",Sheet1!$E$5:$E$28252,"&lt;&gt;*调拨*")+SUMIFS(Sheet1!$F$5:$F$28252,Sheet1!$I$5:$I$28252,$B272,Sheet1!$L$5:$L$28252,$A272,Sheet1!$E$5:$E$28252,"*饿了么*",Sheet1!$D$5:$D$28252,"&lt;&gt;饿了么",Sheet1!$D$5:$D$28252,"&lt;&gt;内部转款",Sheet1!$D$5:$D$28252,"&lt;&gt;内部转账",Sheet1!$E$5:$E$28252,"&lt;&gt;*调拨*")</f>
        <v>0</v>
      </c>
      <c r="J272" s="32">
        <f>SUMIFS(Sheet1!$F$5:$F$28252,Sheet1!$I$5:$I$28252,$B272,Sheet1!$L$5:$L$28252,$A272,Sheet1!$D$5:$D$28252,"健E卡",Sheet1!$E$5:$E$28252,"&lt;&gt;*调拨*")+SUMIFS(Sheet1!$F$5:$F$28252,Sheet1!$I$5:$I$28252,$B272,Sheet1!$L$5:$L$28252,$A272,Sheet1!$E$5:$E$28252,"*健E卡*",Sheet1!$D$5:$D$28252,"&lt;&gt;健E卡",Sheet1!$D$5:$D$28252,"&lt;&gt;内部转款",Sheet1!$D$5:$D$28252,"&lt;&gt;内部转账",Sheet1!$E$5:$E$28252,"&lt;&gt;*调拨*")</f>
        <v>0</v>
      </c>
      <c r="K272" s="32">
        <f>SUMIFS(Sheet1!$F$5:$F$28252,Sheet1!$I$5:$I$28252,$B272,Sheet1!$L$5:$L$28252,$A272,Sheet1!$D$5:$D$28252,"抖音",Sheet1!$E$5:$E$28252,"&lt;&gt;*调拨*")+SUMIFS(Sheet1!$F$5:$F$28252,Sheet1!$I$5:$I$28252,$B272,Sheet1!$L$5:$L$28252,$A272,Sheet1!$E$5:$E$28252,"*抖音*",Sheet1!$D$5:$D$28252,"&lt;&gt;抖音",Sheet1!$D$5:$D$28252,"&lt;&gt;内部转款",Sheet1!$D$5:$D$28252,"&lt;&gt;内部转账",Sheet1!$E$5:$E$28252,"&lt;&gt;*调拨*")</f>
        <v>0</v>
      </c>
      <c r="L272" s="32">
        <f>SUMIFS(Sheet1!$F$5:$F$28252,Sheet1!$I$5:$I$28252,$B272,Sheet1!$L$5:$L$28252,$A272,Sheet1!$D$5:$D$28252,"医卡通",Sheet1!$E$5:$E$28252,"&lt;&gt;*调拨*")+SUMIFS(Sheet1!$F$5:$F$28252,Sheet1!$I$5:$I$28252,$B272,Sheet1!$L$5:$L$28252,$A272,Sheet1!$E$5:$E$28252,"*医卡通*",Sheet1!$D$5:$D$28252,"&lt;&gt;医卡通",Sheet1!$D$5:$D$28252,"&lt;&gt;内部转款",Sheet1!$D$5:$D$28252,"&lt;&gt;内部转账",Sheet1!$E$5:$E$28252,"&lt;&gt;*调拨*")</f>
        <v>0</v>
      </c>
      <c r="M272" s="32">
        <f>SUMIFS(Sheet1!$F$5:$F$28252,Sheet1!$I$5:$I$28252,$B272,Sheet1!$L$5:$L$28252,$A272,Sheet1!$D$5:$D$28252,"企健网",Sheet1!$E$5:$E$28252,"&lt;&gt;*调拨*")+SUMIFS(Sheet1!$F$5:$F$28252,Sheet1!$I$5:$I$28252,$B272,Sheet1!$L$5:$L$28252,$A272,Sheet1!$E$5:$E$28252,"*企健网*",Sheet1!$D$5:$D$28252,"&lt;&gt;企健网",Sheet1!$D$5:$D$28252,"&lt;&gt;内部转款",Sheet1!$D$5:$D$28252,"&lt;&gt;内部转账",Sheet1!$E$5:$E$28252,"&lt;&gt;*调拨*")</f>
        <v>0</v>
      </c>
      <c r="N272" s="32">
        <f>SUMIFS(Sheet1!$F$5:$F$28252,Sheet1!$I$5:$I$28252,$B272,Sheet1!$L$5:$L$28252,$A272,Sheet1!$D$5:$D$28252,"银联",Sheet1!$E$5:$E$28252,"&lt;&gt;*调拨*")+SUMIFS(Sheet1!$F$5:$F$28252,Sheet1!$I$5:$I$28252,$B272,Sheet1!$L$5:$L$28252,$A272,Sheet1!$E$5:$E$28252,"*银联*",Sheet1!$D$5:$D$28252,"&lt;&gt;银联",Sheet1!$D$5:$D$28252,"&lt;&gt;内部转款",Sheet1!$D$5:$D$28252,"&lt;&gt;内部转账",Sheet1!$E$5:$E$28252,"&lt;&gt;*调拨*")</f>
        <v>0</v>
      </c>
      <c r="O272" s="32">
        <f>SUMIFS(Sheet1!$F$5:$F$28252,Sheet1!$I$5:$I$28252,$B272,Sheet1!$L$5:$L$28252,$A272,Sheet1!$D$5:$D$28252,"京东",Sheet1!$E$5:$E$28252,"&lt;&gt;*调拨*")+SUMIFS(Sheet1!$F$5:$F$28252,Sheet1!$I$5:$I$28252,$B272,Sheet1!$L$5:$L$28252,$A272,Sheet1!$E$5:$E$28252,"*京东*",Sheet1!$D$5:$D$28252,"&lt;&gt;京东",Sheet1!$D$5:$D$28252,"&lt;&gt;内部转款",Sheet1!$D$5:$D$28252,"&lt;&gt;内部转账",Sheet1!$E$5:$E$28252,"&lt;&gt;*调拨*")</f>
        <v>0</v>
      </c>
      <c r="P272" s="32">
        <f>SUMIFS(Sheet1!$F$5:$F$28252,Sheet1!$I$5:$I$28252,$B272,Sheet1!$L$5:$L$28252,$A272,Sheet1!$D$5:$D$28252,"药机微信",Sheet1!$E$5:$E$28252,"&lt;&gt;*调拨*")+SUMIFS(Sheet1!$F$5:$F$28252,Sheet1!$I$5:$I$28252,$B272,Sheet1!$L$5:$L$28252,$A272,Sheet1!$E$5:$E$28252,"*药机微信*",Sheet1!$D$5:$D$28252,"&lt;&gt;药机微信",Sheet1!$D$5:$D$28252,"&lt;&gt;内部转款",Sheet1!$D$5:$D$28252,"&lt;&gt;内部转账",Sheet1!$E$5:$E$28252,"&lt;&gt;*调拨*")</f>
        <v>0</v>
      </c>
      <c r="Q272" s="32">
        <f>SUMIFS(Sheet1!$F$5:$F$28252,Sheet1!$I$5:$I$28252,$B272,Sheet1!$L$5:$L$28252,$A272,Sheet1!$D$5:$D$28252,"亲情卡",Sheet1!$E$5:$E$28252,"&lt;&gt;*调拨*")+SUMIFS(Sheet1!$F$5:$F$28252,Sheet1!$I$5:$I$28252,$B272,Sheet1!$L$5:$L$28252,$A272,Sheet1!$E$5:$E$28252,"*亲情卡*",Sheet1!$D$5:$D$28252,"&lt;&gt;亲情卡",Sheet1!$D$5:$D$28252,"&lt;&gt;内部转款",Sheet1!$D$5:$D$28252,"&lt;&gt;内部转账",Sheet1!$E$5:$E$28252,"&lt;&gt;*调拨*")</f>
        <v>0</v>
      </c>
      <c r="R272" s="32">
        <f>SUMIFS(Sheet1!$F$5:$F$28252,Sheet1!$I$5:$I$28252,$B272,Sheet1!$L$5:$L$28252,$A272,Sheet1!$D$5:$D$28252,"优惠券",Sheet1!$E$5:$E$28252,"&lt;&gt;*调拨*")+SUMIFS(Sheet1!$F$5:$F$28252,Sheet1!$I$5:$I$28252,$B272,Sheet1!$L$5:$L$28252,$A272,Sheet1!$E$5:$E$28252,"*优惠券*",Sheet1!$D$5:$D$28252,"&lt;&gt;优惠券",Sheet1!$D$5:$D$28252,"&lt;&gt;内部转款",Sheet1!$D$5:$D$28252,"&lt;&gt;内部转账",Sheet1!$E$5:$E$28252,"&lt;&gt;*调拨*")</f>
        <v>0</v>
      </c>
      <c r="S272" s="32">
        <f>SUMIFS(Sheet1!$F$5:$F$28252,Sheet1!$I$5:$I$28252,$B272,Sheet1!$L$5:$L$28252,$A272,Sheet1!$D$5:$D$28252,"代金券",Sheet1!$E$5:$E$28252,"&lt;&gt;*调拨*")+SUMIFS(Sheet1!$F$5:$F$28252,Sheet1!$I$5:$I$28252,$B272,Sheet1!$L$5:$L$28252,$A272,Sheet1!$E$5:$E$28252,"*代金券*",Sheet1!$D$5:$D$28252,"&lt;&gt;代金券",Sheet1!$D$5:$D$28252,"&lt;&gt;内部转款",Sheet1!$D$5:$D$28252,"&lt;&gt;内部转账",Sheet1!$E$5:$E$28252,"&lt;&gt;*调拨*")</f>
        <v>0</v>
      </c>
      <c r="T272" s="32">
        <f>SUMIFS(Sheet1!$F$5:$F$28252,Sheet1!$I$5:$I$28252,$B272,Sheet1!$L$5:$L$28252,$A272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272,Sheet1!$L$5:$L$28252,$A272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272,Sheet1!$L$5:$L$28252,$A272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272,Sheet1!$L$5:$L$28252,$A272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72" s="32">
        <f>SUMIFS(Sheet1!$F$5:$F$28252,Sheet1!$I$5:$I$28252,$B272,Sheet1!$L$5:$L$28252,$A272,Sheet1!$E$5:$E$28252,"*调拨*")</f>
        <v>0</v>
      </c>
      <c r="V272" s="32">
        <f>SUMIFS(Sheet1!$F$5:$F$28252,Sheet1!$I$5:$I$28252,$B272,Sheet1!$L$5:$L$28252,$A272,Sheet1!$D$5:$D$28252,"储值",Sheet1!$E$5:$E$28252,"&lt;&gt;*调拨*")+SUMIFS(Sheet1!$F$5:$F$28252,Sheet1!$I$5:$I$28252,$B272,Sheet1!$L$5:$L$28252,$A272,Sheet1!$E$5:$E$28252,"*储值*",Sheet1!$D$5:$D$28252,"&lt;&gt;储值",Sheet1!$D$5:$D$28252,"&lt;&gt;内部转款",Sheet1!$D$5:$D$28252,"&lt;&gt;内部转账",Sheet1!$E$5:$E$28252,"&lt;&gt;*调拨*")</f>
        <v>0</v>
      </c>
      <c r="W272" s="32">
        <f>SUMIFS(Sheet1!$F$5:$F$28252,Sheet1!$I$5:$I$28252,$B272,Sheet1!$L$5:$L$28252,$A272,Sheet1!$D$5:$D$28252,"效期",Sheet1!$E$5:$E$28252,"&lt;&gt;*调拨*")+SUMIFS(Sheet1!$F$5:$F$28252,Sheet1!$I$5:$I$28252,$B272,Sheet1!$L$5:$L$28252,$A272,Sheet1!$E$5:$E$28252,"*效期*",Sheet1!$D$5:$D$28252,"&lt;&gt;效期",Sheet1!$D$5:$D$28252,"&lt;&gt;内部转款",Sheet1!$D$5:$D$28252,"&lt;&gt;内部转账",Sheet1!$E$5:$E$28252,"&lt;&gt;*调拨*")</f>
        <v>0</v>
      </c>
      <c r="X272" s="32">
        <f>SUMIFS(Sheet1!$F$5:$F$28252,Sheet1!$I$5:$I$28252,$B272,Sheet1!$L$5:$L$28252,$A272,Sheet1!$D$5:$D$28252,"内部转款",Sheet1!$E$5:$E$28252,"&lt;&gt;*调拨*")+SUMIFS(Sheet1!$F$5:$F$28252,Sheet1!$I$5:$I$28252,$B272,Sheet1!$L$5:$L$28252,$A272,Sheet1!$D$5:$D$28252,"内部转账",Sheet1!$E$5:$E$28252,"&lt;&gt;*调拨*")</f>
        <v>0</v>
      </c>
      <c r="Y272" s="32">
        <f t="shared" si="16"/>
        <v>0</v>
      </c>
      <c r="Z272" s="32">
        <f>SUMIFS(Sheet1!$F$5:$F$28252,Sheet1!$I$5:$I$28252,$B272,Sheet1!$L$5:$L$28252,$A272)</f>
        <v>26738.11</v>
      </c>
      <c r="AA272" s="32">
        <f>SUMIFS(Sheet1!$G$5:$G$28252,Sheet1!$I$5:$I$28252,$B272,Sheet1!$L$5:$L$28252,$A272,Sheet1!$D$5:$D$28252,"工资",Sheet1!$E$5:$E$28252,"&lt;&gt;*调拨*")+SUMIFS(Sheet1!$G$5:$G$28252,Sheet1!$I$5:$I$28252,$B272,Sheet1!$L$5:$L$28252,$A272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72" s="32">
        <f>SUMIFS(Sheet1!$G$5:$G$28252,Sheet1!$I$5:$I$28252,$B272,Sheet1!$L$5:$L$28252,$A272,Sheet1!$D$5:$D$28252,"水费",Sheet1!$E$5:$E$28252,"&lt;&gt;*调拨*")+SUMIFS(Sheet1!$G$5:$G$28252,Sheet1!$I$5:$I$28252,$B272,Sheet1!$L$5:$L$28252,$A272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72" s="32">
        <f>SUMIFS(Sheet1!$G$5:$G$28252,Sheet1!$I$5:$I$28252,$B272,Sheet1!$L$5:$L$28252,$A272,Sheet1!$D$5:$D$28252,"电费",Sheet1!$E$5:$E$28252,"&lt;&gt;*调拨*")+SUMIFS(Sheet1!$G$5:$G$28252,Sheet1!$I$5:$I$28252,$B272,Sheet1!$L$5:$L$28252,$A272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72" s="32">
        <f>SUMIFS(Sheet1!$G$5:$G$28252,Sheet1!$I$5:$I$28252,$B272,Sheet1!$L$5:$L$28252,$A272,Sheet1!$D$5:$D$28252,"宽带费",Sheet1!$E$5:$E$28252,"&lt;&gt;*调拨*")+SUMIFS(Sheet1!$G$5:$G$28252,Sheet1!$I$5:$I$28252,$B272,Sheet1!$L$5:$L$28252,$A272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72" s="32">
        <f>SUMIFS(Sheet1!$G$5:$G$28252,Sheet1!$I$5:$I$28252,$B272,Sheet1!$L$5:$L$28252,$A272,Sheet1!$D$5:$D$28252,"办公费",Sheet1!$E$5:$E$28252,"&lt;&gt;*调拨*")+SUMIFS(Sheet1!$G$5:$G$28252,Sheet1!$I$5:$I$28252,$B272,Sheet1!$L$5:$L$28252,$A272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72" s="32">
        <f>SUMIFS(Sheet1!$G$5:$G$28252,Sheet1!$I$5:$I$28252,$B272,Sheet1!$L$5:$L$28252,$A272,Sheet1!$D$5:$D$28252,"话费",Sheet1!$E$5:$E$28252,"&lt;&gt;*调拨*")+SUMIFS(Sheet1!$G$5:$G$28252,Sheet1!$I$5:$I$28252,$B272,Sheet1!$L$5:$L$28252,$A272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72" s="32">
        <f>SUMIFS(Sheet1!$G$5:$G$28252,Sheet1!$I$5:$I$28252,$B272,Sheet1!$L$5:$L$28252,$A272,Sheet1!$D$5:$D$28252,"房租",Sheet1!$E$5:$E$28252,"&lt;&gt;*调拨*")+SUMIFS(Sheet1!$G$5:$G$28252,Sheet1!$I$5:$I$28252,$B272,Sheet1!$L$5:$L$28252,$A272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72" s="32">
        <f>SUMIFS(Sheet1!$G$5:$G$28252,Sheet1!$I$5:$I$28252,$B272,Sheet1!$L$5:$L$28252,$A272,Sheet1!$E$5:$E$28252,"*调拨*")</f>
        <v>0</v>
      </c>
      <c r="AI272" s="32">
        <f>SUMIFS(Sheet1!$G$5:$G$28252,Sheet1!$I$5:$I$28252,$B272,Sheet1!$L$5:$L$28252,$A272,Sheet1!$D$5:$D$28252,"内部转款",Sheet1!$E$5:$E$28252,"&lt;&gt;*调拨*")+SUMIFS(Sheet1!$G$5:$G$28252,Sheet1!$I$5:$I$28252,$B272,Sheet1!$L$5:$L$28252,$A272,Sheet1!$D$5:$D$28252,"内部转账",Sheet1!$E$5:$E$28252,"&lt;&gt;*调拨*")</f>
        <v>0</v>
      </c>
      <c r="AJ272" s="32">
        <f t="shared" si="17"/>
        <v>5407.44</v>
      </c>
      <c r="AK272" s="32">
        <f>SUMIFS(Sheet1!$G$5:$G$28252,Sheet1!$I$5:$I$28252,$B272,Sheet1!$L$5:$L$28252,$A272)</f>
        <v>5407.44</v>
      </c>
      <c r="AL272" s="32">
        <f t="shared" si="18"/>
        <v>21330.67</v>
      </c>
    </row>
    <row r="273" ht="22" customHeight="1" spans="1:38">
      <c r="A273" s="26" t="s">
        <v>1734</v>
      </c>
      <c r="B273" s="26" t="s">
        <v>1730</v>
      </c>
      <c r="C273" s="33">
        <f t="shared" ref="C273:AL273" si="19">SUM(C220:C272)</f>
        <v>1237117.52</v>
      </c>
      <c r="D273" s="33">
        <f t="shared" si="19"/>
        <v>210344.84</v>
      </c>
      <c r="E273" s="33">
        <f t="shared" si="19"/>
        <v>597737.72</v>
      </c>
      <c r="F273" s="33">
        <f t="shared" si="19"/>
        <v>1309378.47</v>
      </c>
      <c r="G273" s="33">
        <f t="shared" si="19"/>
        <v>4254.51</v>
      </c>
      <c r="H273" s="33">
        <f t="shared" si="19"/>
        <v>9163.1</v>
      </c>
      <c r="I273" s="33">
        <f t="shared" si="19"/>
        <v>7570.85</v>
      </c>
      <c r="J273" s="33">
        <f t="shared" si="19"/>
        <v>233612.01</v>
      </c>
      <c r="K273" s="33">
        <f t="shared" si="19"/>
        <v>9.31</v>
      </c>
      <c r="L273" s="33">
        <f t="shared" si="19"/>
        <v>0</v>
      </c>
      <c r="M273" s="33">
        <f t="shared" si="19"/>
        <v>0</v>
      </c>
      <c r="N273" s="33">
        <f t="shared" si="19"/>
        <v>1741.73</v>
      </c>
      <c r="O273" s="33">
        <f t="shared" si="19"/>
        <v>0</v>
      </c>
      <c r="P273" s="33">
        <f t="shared" si="19"/>
        <v>0</v>
      </c>
      <c r="Q273" s="33">
        <f t="shared" si="19"/>
        <v>0</v>
      </c>
      <c r="R273" s="33">
        <f t="shared" si="19"/>
        <v>0</v>
      </c>
      <c r="S273" s="33">
        <f t="shared" si="19"/>
        <v>0</v>
      </c>
      <c r="T273" s="33">
        <f t="shared" si="19"/>
        <v>54650.84</v>
      </c>
      <c r="U273" s="33">
        <f t="shared" si="19"/>
        <v>0</v>
      </c>
      <c r="V273" s="33">
        <f t="shared" si="19"/>
        <v>0</v>
      </c>
      <c r="W273" s="33">
        <f t="shared" si="19"/>
        <v>15.27</v>
      </c>
      <c r="X273" s="33">
        <f t="shared" si="19"/>
        <v>0</v>
      </c>
      <c r="Y273" s="33">
        <f t="shared" si="19"/>
        <v>30612</v>
      </c>
      <c r="Z273" s="33">
        <f t="shared" si="19"/>
        <v>3696208.17</v>
      </c>
      <c r="AA273" s="33">
        <f t="shared" si="19"/>
        <v>4217.44</v>
      </c>
      <c r="AB273" s="33">
        <f t="shared" si="19"/>
        <v>0</v>
      </c>
      <c r="AC273" s="33">
        <f t="shared" si="19"/>
        <v>0</v>
      </c>
      <c r="AD273" s="33">
        <f t="shared" si="19"/>
        <v>0</v>
      </c>
      <c r="AE273" s="33">
        <f t="shared" si="19"/>
        <v>0</v>
      </c>
      <c r="AF273" s="33">
        <f t="shared" si="19"/>
        <v>0</v>
      </c>
      <c r="AG273" s="33">
        <f t="shared" si="19"/>
        <v>179552</v>
      </c>
      <c r="AH273" s="33">
        <f t="shared" si="19"/>
        <v>0</v>
      </c>
      <c r="AI273" s="33">
        <f t="shared" si="19"/>
        <v>0</v>
      </c>
      <c r="AJ273" s="33">
        <f t="shared" si="19"/>
        <v>346616.64</v>
      </c>
      <c r="AK273" s="33">
        <f t="shared" si="19"/>
        <v>530386.08</v>
      </c>
      <c r="AL273" s="33">
        <f t="shared" si="19"/>
        <v>3165822.09</v>
      </c>
    </row>
    <row r="274" ht="16.5" spans="1:38">
      <c r="A274" s="30">
        <v>202605</v>
      </c>
      <c r="B274" s="31" t="s">
        <v>56</v>
      </c>
      <c r="C274" s="32">
        <f>SUMIFS(Sheet1!$F$5:$F$28252,Sheet1!$I$5:$I$28252,$B274,Sheet1!$L$5:$L$28252,$A274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61099.95</v>
      </c>
      <c r="D274" s="32">
        <f>SUMIFS(Sheet1!$F$5:$F$28252,Sheet1!$I$5:$I$28252,$B274,Sheet1!$L$5:$L$28252,$A274,Sheet1!$D$5:$D$28252,"医保即时拨付",Sheet1!$E$5:$E$28252,"&lt;&gt;*调拨*")+SUMIFS(Sheet1!$F$5:$F$28252,Sheet1!$I$5:$I$28252,$B274,Sheet1!$L$5:$L$28252,$A274,Sheet1!$E$5:$E$28252,"*医保即时拨付*",Sheet1!$D$5:$D$28252,"&lt;&gt;医保即时拨付",Sheet1!$D$5:$D$28252,"&lt;&gt;内部转款",Sheet1!$D$5:$D$28252,"&lt;&gt;内部转账",Sheet1!$E$5:$E$28252,"&lt;&gt;*调拨*")</f>
        <v>13403.33</v>
      </c>
      <c r="E274" s="32">
        <f>SUMIFS(Sheet1!$F$5:$F$28252,Sheet1!$I$5:$I$28252,$B274,Sheet1!$L$5:$L$28252,$A274,Sheet1!$D$5:$D$28252,"医保",Sheet1!$E$5:$E$28252,"&lt;&gt;*调拨*",Sheet1!$E$5:$E$28252,"&lt;&gt;*医保即时拨付*")+SUMIFS(Sheet1!$F$5:$F$28252,Sheet1!$I$5:$I$28252,$B274,Sheet1!$L$5:$L$28252,$A274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12237.39</v>
      </c>
      <c r="F274" s="32">
        <f>SUMIFS(Sheet1!$F$5:$F$28252,Sheet1!$I$5:$I$28252,$B274,Sheet1!$L$5:$L$28252,$A274,Sheet1!$D$5:$D$28252,"聚合",Sheet1!$E$5:$E$28252,"&lt;&gt;*调拨*")+SUMIFS(Sheet1!$F$5:$F$28252,Sheet1!$I$5:$I$28252,$B274,Sheet1!$L$5:$L$28252,$A274,Sheet1!$E$5:$E$28252,"*聚合*",Sheet1!$D$5:$D$28252,"&lt;&gt;聚合",Sheet1!$D$5:$D$28252,"&lt;&gt;内部转款",Sheet1!$D$5:$D$28252,"&lt;&gt;内部转账",Sheet1!$E$5:$E$28252,"&lt;&gt;*调拨*")</f>
        <v>6617.71</v>
      </c>
      <c r="G274" s="32">
        <f>SUMIFS(Sheet1!$F$5:$F$28252,Sheet1!$I$5:$I$28252,$B274,Sheet1!$L$5:$L$28252,$A274,Sheet1!$D$5:$D$28252,"24小时微信",Sheet1!$E$5:$E$28252,"&lt;&gt;*调拨*")+SUMIFS(Sheet1!$F$5:$F$28252,Sheet1!$I$5:$I$28252,$B274,Sheet1!$L$5:$L$28252,$A274,Sheet1!$E$5:$E$28252,"*24小时微信*",Sheet1!$D$5:$D$28252,"&lt;&gt;24小时微信",Sheet1!$D$5:$D$28252,"&lt;&gt;内部转款",Sheet1!$D$5:$D$28252,"&lt;&gt;内部转账",Sheet1!$E$5:$E$28252,"&lt;&gt;*调拨*")</f>
        <v>0</v>
      </c>
      <c r="H274" s="32">
        <f>SUMIFS(Sheet1!$F$5:$F$28252,Sheet1!$I$5:$I$28252,$B274,Sheet1!$L$5:$L$28252,$A274,Sheet1!$D$5:$D$28252,"美团",Sheet1!$E$5:$E$28252,"&lt;&gt;*调拨*")+SUMIFS(Sheet1!$F$5:$F$28252,Sheet1!$I$5:$I$28252,$B274,Sheet1!$L$5:$L$28252,$A274,Sheet1!$E$5:$E$28252,"*美团*",Sheet1!$D$5:$D$28252,"&lt;&gt;美团",Sheet1!$D$5:$D$28252,"&lt;&gt;内部转款",Sheet1!$D$5:$D$28252,"&lt;&gt;内部转账",Sheet1!$E$5:$E$28252,"&lt;&gt;*调拨*")</f>
        <v>578.09</v>
      </c>
      <c r="I274" s="32">
        <f>SUMIFS(Sheet1!$F$5:$F$28252,Sheet1!$I$5:$I$28252,$B274,Sheet1!$L$5:$L$28252,$A274,Sheet1!$D$5:$D$28252,"饿了么",Sheet1!$E$5:$E$28252,"&lt;&gt;*调拨*")+SUMIFS(Sheet1!$F$5:$F$28252,Sheet1!$I$5:$I$28252,$B274,Sheet1!$L$5:$L$28252,$A274,Sheet1!$E$5:$E$28252,"*饿了么*",Sheet1!$D$5:$D$28252,"&lt;&gt;饿了么",Sheet1!$D$5:$D$28252,"&lt;&gt;内部转款",Sheet1!$D$5:$D$28252,"&lt;&gt;内部转账",Sheet1!$E$5:$E$28252,"&lt;&gt;*调拨*")</f>
        <v>280.05</v>
      </c>
      <c r="J274" s="32">
        <f>SUMIFS(Sheet1!$F$5:$F$28252,Sheet1!$I$5:$I$28252,$B274,Sheet1!$L$5:$L$28252,$A274,Sheet1!$D$5:$D$28252,"健E卡",Sheet1!$E$5:$E$28252,"&lt;&gt;*调拨*")+SUMIFS(Sheet1!$F$5:$F$28252,Sheet1!$I$5:$I$28252,$B274,Sheet1!$L$5:$L$28252,$A274,Sheet1!$E$5:$E$28252,"*健E卡*",Sheet1!$D$5:$D$28252,"&lt;&gt;健E卡",Sheet1!$D$5:$D$28252,"&lt;&gt;内部转款",Sheet1!$D$5:$D$28252,"&lt;&gt;内部转账",Sheet1!$E$5:$E$28252,"&lt;&gt;*调拨*")</f>
        <v>0</v>
      </c>
      <c r="K274" s="32">
        <f>SUMIFS(Sheet1!$F$5:$F$28252,Sheet1!$I$5:$I$28252,$B274,Sheet1!$L$5:$L$28252,$A274,Sheet1!$D$5:$D$28252,"抖音",Sheet1!$E$5:$E$28252,"&lt;&gt;*调拨*")+SUMIFS(Sheet1!$F$5:$F$28252,Sheet1!$I$5:$I$28252,$B274,Sheet1!$L$5:$L$28252,$A274,Sheet1!$E$5:$E$28252,"*抖音*",Sheet1!$D$5:$D$28252,"&lt;&gt;抖音",Sheet1!$D$5:$D$28252,"&lt;&gt;内部转款",Sheet1!$D$5:$D$28252,"&lt;&gt;内部转账",Sheet1!$E$5:$E$28252,"&lt;&gt;*调拨*")</f>
        <v>0</v>
      </c>
      <c r="L274" s="32">
        <f>SUMIFS(Sheet1!$F$5:$F$28252,Sheet1!$I$5:$I$28252,$B274,Sheet1!$L$5:$L$28252,$A274,Sheet1!$D$5:$D$28252,"医卡通",Sheet1!$E$5:$E$28252,"&lt;&gt;*调拨*")+SUMIFS(Sheet1!$F$5:$F$28252,Sheet1!$I$5:$I$28252,$B274,Sheet1!$L$5:$L$28252,$A274,Sheet1!$E$5:$E$28252,"*医卡通*",Sheet1!$D$5:$D$28252,"&lt;&gt;医卡通",Sheet1!$D$5:$D$28252,"&lt;&gt;内部转款",Sheet1!$D$5:$D$28252,"&lt;&gt;内部转账",Sheet1!$E$5:$E$28252,"&lt;&gt;*调拨*")</f>
        <v>0</v>
      </c>
      <c r="M274" s="32">
        <f>SUMIFS(Sheet1!$F$5:$F$28252,Sheet1!$I$5:$I$28252,$B274,Sheet1!$L$5:$L$28252,$A274,Sheet1!$D$5:$D$28252,"企健网",Sheet1!$E$5:$E$28252,"&lt;&gt;*调拨*")+SUMIFS(Sheet1!$F$5:$F$28252,Sheet1!$I$5:$I$28252,$B274,Sheet1!$L$5:$L$28252,$A274,Sheet1!$E$5:$E$28252,"*企健网*",Sheet1!$D$5:$D$28252,"&lt;&gt;企健网",Sheet1!$D$5:$D$28252,"&lt;&gt;内部转款",Sheet1!$D$5:$D$28252,"&lt;&gt;内部转账",Sheet1!$E$5:$E$28252,"&lt;&gt;*调拨*")</f>
        <v>0</v>
      </c>
      <c r="N274" s="32">
        <f>SUMIFS(Sheet1!$F$5:$F$28252,Sheet1!$I$5:$I$28252,$B274,Sheet1!$L$5:$L$28252,$A274,Sheet1!$D$5:$D$28252,"银联",Sheet1!$E$5:$E$28252,"&lt;&gt;*调拨*")+SUMIFS(Sheet1!$F$5:$F$28252,Sheet1!$I$5:$I$28252,$B274,Sheet1!$L$5:$L$28252,$A274,Sheet1!$E$5:$E$28252,"*银联*",Sheet1!$D$5:$D$28252,"&lt;&gt;银联",Sheet1!$D$5:$D$28252,"&lt;&gt;内部转款",Sheet1!$D$5:$D$28252,"&lt;&gt;内部转账",Sheet1!$E$5:$E$28252,"&lt;&gt;*调拨*")</f>
        <v>0</v>
      </c>
      <c r="O274" s="32">
        <f>SUMIFS(Sheet1!$F$5:$F$28252,Sheet1!$I$5:$I$28252,$B274,Sheet1!$L$5:$L$28252,$A274,Sheet1!$D$5:$D$28252,"京东",Sheet1!$E$5:$E$28252,"&lt;&gt;*调拨*")+SUMIFS(Sheet1!$F$5:$F$28252,Sheet1!$I$5:$I$28252,$B274,Sheet1!$L$5:$L$28252,$A274,Sheet1!$E$5:$E$28252,"*京东*",Sheet1!$D$5:$D$28252,"&lt;&gt;京东",Sheet1!$D$5:$D$28252,"&lt;&gt;内部转款",Sheet1!$D$5:$D$28252,"&lt;&gt;内部转账",Sheet1!$E$5:$E$28252,"&lt;&gt;*调拨*")</f>
        <v>0</v>
      </c>
      <c r="P274" s="32">
        <f>SUMIFS(Sheet1!$F$5:$F$28252,Sheet1!$I$5:$I$28252,$B274,Sheet1!$L$5:$L$28252,$A274,Sheet1!$D$5:$D$28252,"药机微信",Sheet1!$E$5:$E$28252,"&lt;&gt;*调拨*")+SUMIFS(Sheet1!$F$5:$F$28252,Sheet1!$I$5:$I$28252,$B274,Sheet1!$L$5:$L$28252,$A274,Sheet1!$E$5:$E$28252,"*药机微信*",Sheet1!$D$5:$D$28252,"&lt;&gt;药机微信",Sheet1!$D$5:$D$28252,"&lt;&gt;内部转款",Sheet1!$D$5:$D$28252,"&lt;&gt;内部转账",Sheet1!$E$5:$E$28252,"&lt;&gt;*调拨*")</f>
        <v>0</v>
      </c>
      <c r="Q274" s="32">
        <f>SUMIFS(Sheet1!$F$5:$F$28252,Sheet1!$I$5:$I$28252,$B274,Sheet1!$L$5:$L$28252,$A274,Sheet1!$D$5:$D$28252,"亲情卡",Sheet1!$E$5:$E$28252,"&lt;&gt;*调拨*")+SUMIFS(Sheet1!$F$5:$F$28252,Sheet1!$I$5:$I$28252,$B274,Sheet1!$L$5:$L$28252,$A274,Sheet1!$E$5:$E$28252,"*亲情卡*",Sheet1!$D$5:$D$28252,"&lt;&gt;亲情卡",Sheet1!$D$5:$D$28252,"&lt;&gt;内部转款",Sheet1!$D$5:$D$28252,"&lt;&gt;内部转账",Sheet1!$E$5:$E$28252,"&lt;&gt;*调拨*")</f>
        <v>0</v>
      </c>
      <c r="R274" s="32">
        <f>SUMIFS(Sheet1!$F$5:$F$28252,Sheet1!$I$5:$I$28252,$B274,Sheet1!$L$5:$L$28252,$A274,Sheet1!$D$5:$D$28252,"优惠券",Sheet1!$E$5:$E$28252,"&lt;&gt;*调拨*")+SUMIFS(Sheet1!$F$5:$F$28252,Sheet1!$I$5:$I$28252,$B274,Sheet1!$L$5:$L$28252,$A274,Sheet1!$E$5:$E$28252,"*优惠券*",Sheet1!$D$5:$D$28252,"&lt;&gt;优惠券",Sheet1!$D$5:$D$28252,"&lt;&gt;内部转款",Sheet1!$D$5:$D$28252,"&lt;&gt;内部转账",Sheet1!$E$5:$E$28252,"&lt;&gt;*调拨*")</f>
        <v>0</v>
      </c>
      <c r="S274" s="32">
        <f>SUMIFS(Sheet1!$F$5:$F$28252,Sheet1!$I$5:$I$28252,$B274,Sheet1!$L$5:$L$28252,$A274,Sheet1!$D$5:$D$28252,"代金券",Sheet1!$E$5:$E$28252,"&lt;&gt;*调拨*")+SUMIFS(Sheet1!$F$5:$F$28252,Sheet1!$I$5:$I$28252,$B274,Sheet1!$L$5:$L$28252,$A274,Sheet1!$E$5:$E$28252,"*代金券*",Sheet1!$D$5:$D$28252,"&lt;&gt;代金券",Sheet1!$D$5:$D$28252,"&lt;&gt;内部转款",Sheet1!$D$5:$D$28252,"&lt;&gt;内部转账",Sheet1!$E$5:$E$28252,"&lt;&gt;*调拨*")</f>
        <v>0</v>
      </c>
      <c r="T274" s="32">
        <f>SUMIFS(Sheet1!$F$5:$F$28252,Sheet1!$I$5:$I$28252,$B274,Sheet1!$L$5:$L$28252,$A274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274,Sheet1!$L$5:$L$28252,$A274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274,Sheet1!$L$5:$L$28252,$A274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274,Sheet1!$L$5:$L$28252,$A274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74" s="32">
        <f>SUMIFS(Sheet1!$F$5:$F$28252,Sheet1!$I$5:$I$28252,$B274,Sheet1!$L$5:$L$28252,$A274,Sheet1!$E$5:$E$28252,"*调拨*")</f>
        <v>0</v>
      </c>
      <c r="V274" s="32">
        <f>SUMIFS(Sheet1!$F$5:$F$28252,Sheet1!$I$5:$I$28252,$B274,Sheet1!$L$5:$L$28252,$A274,Sheet1!$D$5:$D$28252,"储值",Sheet1!$E$5:$E$28252,"&lt;&gt;*调拨*")+SUMIFS(Sheet1!$F$5:$F$28252,Sheet1!$I$5:$I$28252,$B274,Sheet1!$L$5:$L$28252,$A274,Sheet1!$E$5:$E$28252,"*储值*",Sheet1!$D$5:$D$28252,"&lt;&gt;储值",Sheet1!$D$5:$D$28252,"&lt;&gt;内部转款",Sheet1!$D$5:$D$28252,"&lt;&gt;内部转账",Sheet1!$E$5:$E$28252,"&lt;&gt;*调拨*")</f>
        <v>0</v>
      </c>
      <c r="W274" s="32">
        <f>SUMIFS(Sheet1!$F$5:$F$28252,Sheet1!$I$5:$I$28252,$B274,Sheet1!$L$5:$L$28252,$A274,Sheet1!$D$5:$D$28252,"效期",Sheet1!$E$5:$E$28252,"&lt;&gt;*调拨*")+SUMIFS(Sheet1!$F$5:$F$28252,Sheet1!$I$5:$I$28252,$B274,Sheet1!$L$5:$L$28252,$A274,Sheet1!$E$5:$E$28252,"*效期*",Sheet1!$D$5:$D$28252,"&lt;&gt;效期",Sheet1!$D$5:$D$28252,"&lt;&gt;内部转款",Sheet1!$D$5:$D$28252,"&lt;&gt;内部转账",Sheet1!$E$5:$E$28252,"&lt;&gt;*调拨*")</f>
        <v>29</v>
      </c>
      <c r="X274" s="32">
        <f>SUMIFS(Sheet1!$F$5:$F$28252,Sheet1!$I$5:$I$28252,$B274,Sheet1!$L$5:$L$28252,$A274,Sheet1!$D$5:$D$28252,"内部转款",Sheet1!$E$5:$E$28252,"&lt;&gt;*调拨*")+SUMIFS(Sheet1!$F$5:$F$28252,Sheet1!$I$5:$I$28252,$B274,Sheet1!$L$5:$L$28252,$A274,Sheet1!$D$5:$D$28252,"内部转账",Sheet1!$E$5:$E$28252,"&lt;&gt;*调拨*")</f>
        <v>0</v>
      </c>
      <c r="Y274" s="32">
        <f t="shared" ref="Y274:Y326" si="20">Z274-SUM(C274:X274)</f>
        <v>0</v>
      </c>
      <c r="Z274" s="32">
        <f>SUMIFS(Sheet1!$F$5:$F$28252,Sheet1!$I$5:$I$28252,$B274,Sheet1!$L$5:$L$28252,$A274)</f>
        <v>94245.52</v>
      </c>
      <c r="AA274" s="32">
        <f>SUMIFS(Sheet1!$G$5:$G$28252,Sheet1!$I$5:$I$28252,$B274,Sheet1!$L$5:$L$28252,$A274,Sheet1!$D$5:$D$28252,"工资",Sheet1!$E$5:$E$28252,"&lt;&gt;*调拨*")+SUMIFS(Sheet1!$G$5:$G$28252,Sheet1!$I$5:$I$28252,$B274,Sheet1!$L$5:$L$28252,$A274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3857.97</v>
      </c>
      <c r="AB274" s="32">
        <f>SUMIFS(Sheet1!$G$5:$G$28252,Sheet1!$I$5:$I$28252,$B274,Sheet1!$L$5:$L$28252,$A274,Sheet1!$D$5:$D$28252,"水费",Sheet1!$E$5:$E$28252,"&lt;&gt;*调拨*")+SUMIFS(Sheet1!$G$5:$G$28252,Sheet1!$I$5:$I$28252,$B274,Sheet1!$L$5:$L$28252,$A274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74" s="32">
        <f>SUMIFS(Sheet1!$G$5:$G$28252,Sheet1!$I$5:$I$28252,$B274,Sheet1!$L$5:$L$28252,$A274,Sheet1!$D$5:$D$28252,"电费",Sheet1!$E$5:$E$28252,"&lt;&gt;*调拨*")+SUMIFS(Sheet1!$G$5:$G$28252,Sheet1!$I$5:$I$28252,$B274,Sheet1!$L$5:$L$28252,$A274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74" s="32">
        <f>SUMIFS(Sheet1!$G$5:$G$28252,Sheet1!$I$5:$I$28252,$B274,Sheet1!$L$5:$L$28252,$A274,Sheet1!$D$5:$D$28252,"宽带费",Sheet1!$E$5:$E$28252,"&lt;&gt;*调拨*")+SUMIFS(Sheet1!$G$5:$G$28252,Sheet1!$I$5:$I$28252,$B274,Sheet1!$L$5:$L$28252,$A274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74" s="32">
        <f>SUMIFS(Sheet1!$G$5:$G$28252,Sheet1!$I$5:$I$28252,$B274,Sheet1!$L$5:$L$28252,$A274,Sheet1!$D$5:$D$28252,"办公费",Sheet1!$E$5:$E$28252,"&lt;&gt;*调拨*")+SUMIFS(Sheet1!$G$5:$G$28252,Sheet1!$I$5:$I$28252,$B274,Sheet1!$L$5:$L$28252,$A274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74" s="32">
        <f>SUMIFS(Sheet1!$G$5:$G$28252,Sheet1!$I$5:$I$28252,$B274,Sheet1!$L$5:$L$28252,$A274,Sheet1!$D$5:$D$28252,"话费",Sheet1!$E$5:$E$28252,"&lt;&gt;*调拨*")+SUMIFS(Sheet1!$G$5:$G$28252,Sheet1!$I$5:$I$28252,$B274,Sheet1!$L$5:$L$28252,$A274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74" s="32">
        <f>SUMIFS(Sheet1!$G$5:$G$28252,Sheet1!$I$5:$I$28252,$B274,Sheet1!$L$5:$L$28252,$A274,Sheet1!$D$5:$D$28252,"房租",Sheet1!$E$5:$E$28252,"&lt;&gt;*调拨*")+SUMIFS(Sheet1!$G$5:$G$28252,Sheet1!$I$5:$I$28252,$B274,Sheet1!$L$5:$L$28252,$A274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74" s="32">
        <f>SUMIFS(Sheet1!$G$5:$G$28252,Sheet1!$I$5:$I$28252,$B274,Sheet1!$L$5:$L$28252,$A274,Sheet1!$E$5:$E$28252,"*调拨*")</f>
        <v>0</v>
      </c>
      <c r="AI274" s="32">
        <f>SUMIFS(Sheet1!$G$5:$G$28252,Sheet1!$I$5:$I$28252,$B274,Sheet1!$L$5:$L$28252,$A274,Sheet1!$D$5:$D$28252,"内部转款",Sheet1!$E$5:$E$28252,"&lt;&gt;*调拨*")+SUMIFS(Sheet1!$G$5:$G$28252,Sheet1!$I$5:$I$28252,$B274,Sheet1!$L$5:$L$28252,$A274,Sheet1!$D$5:$D$28252,"内部转账",Sheet1!$E$5:$E$28252,"&lt;&gt;*调拨*")</f>
        <v>0</v>
      </c>
      <c r="AJ274" s="32">
        <f t="shared" ref="AJ274:AJ326" si="21">AK274-SUM(AA274:AI274)</f>
        <v>6470.16</v>
      </c>
      <c r="AK274" s="32">
        <f>SUMIFS(Sheet1!$G$5:$G$28252,Sheet1!$I$5:$I$28252,$B274,Sheet1!$L$5:$L$28252,$A274)</f>
        <v>10328.13</v>
      </c>
      <c r="AL274" s="32">
        <f t="shared" ref="AL274:AL326" si="22">Z274-AK274</f>
        <v>83917.39</v>
      </c>
    </row>
    <row r="275" ht="16.5" spans="1:38">
      <c r="A275" s="30">
        <v>202605</v>
      </c>
      <c r="B275" s="31" t="s">
        <v>62</v>
      </c>
      <c r="C275" s="32">
        <f>SUMIFS(Sheet1!$F$5:$F$28252,Sheet1!$I$5:$I$28252,$B275,Sheet1!$L$5:$L$28252,$A275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27305.61</v>
      </c>
      <c r="D275" s="32">
        <f>SUMIFS(Sheet1!$F$5:$F$28252,Sheet1!$I$5:$I$28252,$B275,Sheet1!$L$5:$L$28252,$A275,Sheet1!$D$5:$D$28252,"医保即时拨付",Sheet1!$E$5:$E$28252,"&lt;&gt;*调拨*")+SUMIFS(Sheet1!$F$5:$F$28252,Sheet1!$I$5:$I$28252,$B275,Sheet1!$L$5:$L$28252,$A275,Sheet1!$E$5:$E$28252,"*医保即时拨付*",Sheet1!$D$5:$D$28252,"&lt;&gt;医保即时拨付",Sheet1!$D$5:$D$28252,"&lt;&gt;内部转款",Sheet1!$D$5:$D$28252,"&lt;&gt;内部转账",Sheet1!$E$5:$E$28252,"&lt;&gt;*调拨*")</f>
        <v>0</v>
      </c>
      <c r="E275" s="32">
        <f>SUMIFS(Sheet1!$F$5:$F$28252,Sheet1!$I$5:$I$28252,$B275,Sheet1!$L$5:$L$28252,$A275,Sheet1!$D$5:$D$28252,"医保",Sheet1!$E$5:$E$28252,"&lt;&gt;*调拨*",Sheet1!$E$5:$E$28252,"&lt;&gt;*医保即时拨付*")+SUMIFS(Sheet1!$F$5:$F$28252,Sheet1!$I$5:$I$28252,$B275,Sheet1!$L$5:$L$28252,$A275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75" s="32">
        <f>SUMIFS(Sheet1!$F$5:$F$28252,Sheet1!$I$5:$I$28252,$B275,Sheet1!$L$5:$L$28252,$A275,Sheet1!$D$5:$D$28252,"聚合",Sheet1!$E$5:$E$28252,"&lt;&gt;*调拨*")+SUMIFS(Sheet1!$F$5:$F$28252,Sheet1!$I$5:$I$28252,$B275,Sheet1!$L$5:$L$28252,$A275,Sheet1!$E$5:$E$28252,"*聚合*",Sheet1!$D$5:$D$28252,"&lt;&gt;聚合",Sheet1!$D$5:$D$28252,"&lt;&gt;内部转款",Sheet1!$D$5:$D$28252,"&lt;&gt;内部转账",Sheet1!$E$5:$E$28252,"&lt;&gt;*调拨*")</f>
        <v>10376.7</v>
      </c>
      <c r="G275" s="32">
        <f>SUMIFS(Sheet1!$F$5:$F$28252,Sheet1!$I$5:$I$28252,$B275,Sheet1!$L$5:$L$28252,$A275,Sheet1!$D$5:$D$28252,"24小时微信",Sheet1!$E$5:$E$28252,"&lt;&gt;*调拨*")+SUMIFS(Sheet1!$F$5:$F$28252,Sheet1!$I$5:$I$28252,$B275,Sheet1!$L$5:$L$28252,$A275,Sheet1!$E$5:$E$28252,"*24小时微信*",Sheet1!$D$5:$D$28252,"&lt;&gt;24小时微信",Sheet1!$D$5:$D$28252,"&lt;&gt;内部转款",Sheet1!$D$5:$D$28252,"&lt;&gt;内部转账",Sheet1!$E$5:$E$28252,"&lt;&gt;*调拨*")</f>
        <v>0</v>
      </c>
      <c r="H275" s="32">
        <f>SUMIFS(Sheet1!$F$5:$F$28252,Sheet1!$I$5:$I$28252,$B275,Sheet1!$L$5:$L$28252,$A275,Sheet1!$D$5:$D$28252,"美团",Sheet1!$E$5:$E$28252,"&lt;&gt;*调拨*")+SUMIFS(Sheet1!$F$5:$F$28252,Sheet1!$I$5:$I$28252,$B275,Sheet1!$L$5:$L$28252,$A275,Sheet1!$E$5:$E$28252,"*美团*",Sheet1!$D$5:$D$28252,"&lt;&gt;美团",Sheet1!$D$5:$D$28252,"&lt;&gt;内部转款",Sheet1!$D$5:$D$28252,"&lt;&gt;内部转账",Sheet1!$E$5:$E$28252,"&lt;&gt;*调拨*")</f>
        <v>0</v>
      </c>
      <c r="I275" s="32">
        <f>SUMIFS(Sheet1!$F$5:$F$28252,Sheet1!$I$5:$I$28252,$B275,Sheet1!$L$5:$L$28252,$A275,Sheet1!$D$5:$D$28252,"饿了么",Sheet1!$E$5:$E$28252,"&lt;&gt;*调拨*")+SUMIFS(Sheet1!$F$5:$F$28252,Sheet1!$I$5:$I$28252,$B275,Sheet1!$L$5:$L$28252,$A275,Sheet1!$E$5:$E$28252,"*饿了么*",Sheet1!$D$5:$D$28252,"&lt;&gt;饿了么",Sheet1!$D$5:$D$28252,"&lt;&gt;内部转款",Sheet1!$D$5:$D$28252,"&lt;&gt;内部转账",Sheet1!$E$5:$E$28252,"&lt;&gt;*调拨*")</f>
        <v>0</v>
      </c>
      <c r="J275" s="32">
        <f>SUMIFS(Sheet1!$F$5:$F$28252,Sheet1!$I$5:$I$28252,$B275,Sheet1!$L$5:$L$28252,$A275,Sheet1!$D$5:$D$28252,"健E卡",Sheet1!$E$5:$E$28252,"&lt;&gt;*调拨*")+SUMIFS(Sheet1!$F$5:$F$28252,Sheet1!$I$5:$I$28252,$B275,Sheet1!$L$5:$L$28252,$A275,Sheet1!$E$5:$E$28252,"*健E卡*",Sheet1!$D$5:$D$28252,"&lt;&gt;健E卡",Sheet1!$D$5:$D$28252,"&lt;&gt;内部转款",Sheet1!$D$5:$D$28252,"&lt;&gt;内部转账",Sheet1!$E$5:$E$28252,"&lt;&gt;*调拨*")</f>
        <v>0</v>
      </c>
      <c r="K275" s="32">
        <f>SUMIFS(Sheet1!$F$5:$F$28252,Sheet1!$I$5:$I$28252,$B275,Sheet1!$L$5:$L$28252,$A275,Sheet1!$D$5:$D$28252,"抖音",Sheet1!$E$5:$E$28252,"&lt;&gt;*调拨*")+SUMIFS(Sheet1!$F$5:$F$28252,Sheet1!$I$5:$I$28252,$B275,Sheet1!$L$5:$L$28252,$A275,Sheet1!$E$5:$E$28252,"*抖音*",Sheet1!$D$5:$D$28252,"&lt;&gt;抖音",Sheet1!$D$5:$D$28252,"&lt;&gt;内部转款",Sheet1!$D$5:$D$28252,"&lt;&gt;内部转账",Sheet1!$E$5:$E$28252,"&lt;&gt;*调拨*")</f>
        <v>0</v>
      </c>
      <c r="L275" s="32">
        <f>SUMIFS(Sheet1!$F$5:$F$28252,Sheet1!$I$5:$I$28252,$B275,Sheet1!$L$5:$L$28252,$A275,Sheet1!$D$5:$D$28252,"医卡通",Sheet1!$E$5:$E$28252,"&lt;&gt;*调拨*")+SUMIFS(Sheet1!$F$5:$F$28252,Sheet1!$I$5:$I$28252,$B275,Sheet1!$L$5:$L$28252,$A275,Sheet1!$E$5:$E$28252,"*医卡通*",Sheet1!$D$5:$D$28252,"&lt;&gt;医卡通",Sheet1!$D$5:$D$28252,"&lt;&gt;内部转款",Sheet1!$D$5:$D$28252,"&lt;&gt;内部转账",Sheet1!$E$5:$E$28252,"&lt;&gt;*调拨*")</f>
        <v>0</v>
      </c>
      <c r="M275" s="32">
        <f>SUMIFS(Sheet1!$F$5:$F$28252,Sheet1!$I$5:$I$28252,$B275,Sheet1!$L$5:$L$28252,$A275,Sheet1!$D$5:$D$28252,"企健网",Sheet1!$E$5:$E$28252,"&lt;&gt;*调拨*")+SUMIFS(Sheet1!$F$5:$F$28252,Sheet1!$I$5:$I$28252,$B275,Sheet1!$L$5:$L$28252,$A275,Sheet1!$E$5:$E$28252,"*企健网*",Sheet1!$D$5:$D$28252,"&lt;&gt;企健网",Sheet1!$D$5:$D$28252,"&lt;&gt;内部转款",Sheet1!$D$5:$D$28252,"&lt;&gt;内部转账",Sheet1!$E$5:$E$28252,"&lt;&gt;*调拨*")</f>
        <v>0</v>
      </c>
      <c r="N275" s="32">
        <f>SUMIFS(Sheet1!$F$5:$F$28252,Sheet1!$I$5:$I$28252,$B275,Sheet1!$L$5:$L$28252,$A275,Sheet1!$D$5:$D$28252,"银联",Sheet1!$E$5:$E$28252,"&lt;&gt;*调拨*")+SUMIFS(Sheet1!$F$5:$F$28252,Sheet1!$I$5:$I$28252,$B275,Sheet1!$L$5:$L$28252,$A275,Sheet1!$E$5:$E$28252,"*银联*",Sheet1!$D$5:$D$28252,"&lt;&gt;银联",Sheet1!$D$5:$D$28252,"&lt;&gt;内部转款",Sheet1!$D$5:$D$28252,"&lt;&gt;内部转账",Sheet1!$E$5:$E$28252,"&lt;&gt;*调拨*")</f>
        <v>0</v>
      </c>
      <c r="O275" s="32">
        <f>SUMIFS(Sheet1!$F$5:$F$28252,Sheet1!$I$5:$I$28252,$B275,Sheet1!$L$5:$L$28252,$A275,Sheet1!$D$5:$D$28252,"京东",Sheet1!$E$5:$E$28252,"&lt;&gt;*调拨*")+SUMIFS(Sheet1!$F$5:$F$28252,Sheet1!$I$5:$I$28252,$B275,Sheet1!$L$5:$L$28252,$A275,Sheet1!$E$5:$E$28252,"*京东*",Sheet1!$D$5:$D$28252,"&lt;&gt;京东",Sheet1!$D$5:$D$28252,"&lt;&gt;内部转款",Sheet1!$D$5:$D$28252,"&lt;&gt;内部转账",Sheet1!$E$5:$E$28252,"&lt;&gt;*调拨*")</f>
        <v>0</v>
      </c>
      <c r="P275" s="32">
        <f>SUMIFS(Sheet1!$F$5:$F$28252,Sheet1!$I$5:$I$28252,$B275,Sheet1!$L$5:$L$28252,$A275,Sheet1!$D$5:$D$28252,"药机微信",Sheet1!$E$5:$E$28252,"&lt;&gt;*调拨*")+SUMIFS(Sheet1!$F$5:$F$28252,Sheet1!$I$5:$I$28252,$B275,Sheet1!$L$5:$L$28252,$A275,Sheet1!$E$5:$E$28252,"*药机微信*",Sheet1!$D$5:$D$28252,"&lt;&gt;药机微信",Sheet1!$D$5:$D$28252,"&lt;&gt;内部转款",Sheet1!$D$5:$D$28252,"&lt;&gt;内部转账",Sheet1!$E$5:$E$28252,"&lt;&gt;*调拨*")</f>
        <v>0</v>
      </c>
      <c r="Q275" s="32">
        <f>SUMIFS(Sheet1!$F$5:$F$28252,Sheet1!$I$5:$I$28252,$B275,Sheet1!$L$5:$L$28252,$A275,Sheet1!$D$5:$D$28252,"亲情卡",Sheet1!$E$5:$E$28252,"&lt;&gt;*调拨*")+SUMIFS(Sheet1!$F$5:$F$28252,Sheet1!$I$5:$I$28252,$B275,Sheet1!$L$5:$L$28252,$A275,Sheet1!$E$5:$E$28252,"*亲情卡*",Sheet1!$D$5:$D$28252,"&lt;&gt;亲情卡",Sheet1!$D$5:$D$28252,"&lt;&gt;内部转款",Sheet1!$D$5:$D$28252,"&lt;&gt;内部转账",Sheet1!$E$5:$E$28252,"&lt;&gt;*调拨*")</f>
        <v>0</v>
      </c>
      <c r="R275" s="32">
        <f>SUMIFS(Sheet1!$F$5:$F$28252,Sheet1!$I$5:$I$28252,$B275,Sheet1!$L$5:$L$28252,$A275,Sheet1!$D$5:$D$28252,"优惠券",Sheet1!$E$5:$E$28252,"&lt;&gt;*调拨*")+SUMIFS(Sheet1!$F$5:$F$28252,Sheet1!$I$5:$I$28252,$B275,Sheet1!$L$5:$L$28252,$A275,Sheet1!$E$5:$E$28252,"*优惠券*",Sheet1!$D$5:$D$28252,"&lt;&gt;优惠券",Sheet1!$D$5:$D$28252,"&lt;&gt;内部转款",Sheet1!$D$5:$D$28252,"&lt;&gt;内部转账",Sheet1!$E$5:$E$28252,"&lt;&gt;*调拨*")</f>
        <v>0</v>
      </c>
      <c r="S275" s="32">
        <f>SUMIFS(Sheet1!$F$5:$F$28252,Sheet1!$I$5:$I$28252,$B275,Sheet1!$L$5:$L$28252,$A275,Sheet1!$D$5:$D$28252,"代金券",Sheet1!$E$5:$E$28252,"&lt;&gt;*调拨*")+SUMIFS(Sheet1!$F$5:$F$28252,Sheet1!$I$5:$I$28252,$B275,Sheet1!$L$5:$L$28252,$A275,Sheet1!$E$5:$E$28252,"*代金券*",Sheet1!$D$5:$D$28252,"&lt;&gt;代金券",Sheet1!$D$5:$D$28252,"&lt;&gt;内部转款",Sheet1!$D$5:$D$28252,"&lt;&gt;内部转账",Sheet1!$E$5:$E$28252,"&lt;&gt;*调拨*")</f>
        <v>0</v>
      </c>
      <c r="T275" s="32">
        <f>SUMIFS(Sheet1!$F$5:$F$28252,Sheet1!$I$5:$I$28252,$B275,Sheet1!$L$5:$L$28252,$A275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275,Sheet1!$L$5:$L$28252,$A275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275,Sheet1!$L$5:$L$28252,$A275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275,Sheet1!$L$5:$L$28252,$A275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75" s="32">
        <f>SUMIFS(Sheet1!$F$5:$F$28252,Sheet1!$I$5:$I$28252,$B275,Sheet1!$L$5:$L$28252,$A275,Sheet1!$E$5:$E$28252,"*调拨*")</f>
        <v>0</v>
      </c>
      <c r="V275" s="32">
        <f>SUMIFS(Sheet1!$F$5:$F$28252,Sheet1!$I$5:$I$28252,$B275,Sheet1!$L$5:$L$28252,$A275,Sheet1!$D$5:$D$28252,"储值",Sheet1!$E$5:$E$28252,"&lt;&gt;*调拨*")+SUMIFS(Sheet1!$F$5:$F$28252,Sheet1!$I$5:$I$28252,$B275,Sheet1!$L$5:$L$28252,$A275,Sheet1!$E$5:$E$28252,"*储值*",Sheet1!$D$5:$D$28252,"&lt;&gt;储值",Sheet1!$D$5:$D$28252,"&lt;&gt;内部转款",Sheet1!$D$5:$D$28252,"&lt;&gt;内部转账",Sheet1!$E$5:$E$28252,"&lt;&gt;*调拨*")</f>
        <v>0</v>
      </c>
      <c r="W275" s="32">
        <f>SUMIFS(Sheet1!$F$5:$F$28252,Sheet1!$I$5:$I$28252,$B275,Sheet1!$L$5:$L$28252,$A275,Sheet1!$D$5:$D$28252,"效期",Sheet1!$E$5:$E$28252,"&lt;&gt;*调拨*")+SUMIFS(Sheet1!$F$5:$F$28252,Sheet1!$I$5:$I$28252,$B275,Sheet1!$L$5:$L$28252,$A275,Sheet1!$E$5:$E$28252,"*效期*",Sheet1!$D$5:$D$28252,"&lt;&gt;效期",Sheet1!$D$5:$D$28252,"&lt;&gt;内部转款",Sheet1!$D$5:$D$28252,"&lt;&gt;内部转账",Sheet1!$E$5:$E$28252,"&lt;&gt;*调拨*")</f>
        <v>197.67</v>
      </c>
      <c r="X275" s="32">
        <f>SUMIFS(Sheet1!$F$5:$F$28252,Sheet1!$I$5:$I$28252,$B275,Sheet1!$L$5:$L$28252,$A275,Sheet1!$D$5:$D$28252,"内部转款",Sheet1!$E$5:$E$28252,"&lt;&gt;*调拨*")+SUMIFS(Sheet1!$F$5:$F$28252,Sheet1!$I$5:$I$28252,$B275,Sheet1!$L$5:$L$28252,$A275,Sheet1!$D$5:$D$28252,"内部转账",Sheet1!$E$5:$E$28252,"&lt;&gt;*调拨*")</f>
        <v>0</v>
      </c>
      <c r="Y275" s="32">
        <f t="shared" si="20"/>
        <v>0</v>
      </c>
      <c r="Z275" s="32">
        <f>SUMIFS(Sheet1!$F$5:$F$28252,Sheet1!$I$5:$I$28252,$B275,Sheet1!$L$5:$L$28252,$A275)</f>
        <v>37879.98</v>
      </c>
      <c r="AA275" s="32">
        <f>SUMIFS(Sheet1!$G$5:$G$28252,Sheet1!$I$5:$I$28252,$B275,Sheet1!$L$5:$L$28252,$A275,Sheet1!$D$5:$D$28252,"工资",Sheet1!$E$5:$E$28252,"&lt;&gt;*调拨*")+SUMIFS(Sheet1!$G$5:$G$28252,Sheet1!$I$5:$I$28252,$B275,Sheet1!$L$5:$L$28252,$A275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4713.69</v>
      </c>
      <c r="AB275" s="32">
        <f>SUMIFS(Sheet1!$G$5:$G$28252,Sheet1!$I$5:$I$28252,$B275,Sheet1!$L$5:$L$28252,$A275,Sheet1!$D$5:$D$28252,"水费",Sheet1!$E$5:$E$28252,"&lt;&gt;*调拨*")+SUMIFS(Sheet1!$G$5:$G$28252,Sheet1!$I$5:$I$28252,$B275,Sheet1!$L$5:$L$28252,$A275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75" s="32">
        <f>SUMIFS(Sheet1!$G$5:$G$28252,Sheet1!$I$5:$I$28252,$B275,Sheet1!$L$5:$L$28252,$A275,Sheet1!$D$5:$D$28252,"电费",Sheet1!$E$5:$E$28252,"&lt;&gt;*调拨*")+SUMIFS(Sheet1!$G$5:$G$28252,Sheet1!$I$5:$I$28252,$B275,Sheet1!$L$5:$L$28252,$A275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75" s="32">
        <f>SUMIFS(Sheet1!$G$5:$G$28252,Sheet1!$I$5:$I$28252,$B275,Sheet1!$L$5:$L$28252,$A275,Sheet1!$D$5:$D$28252,"宽带费",Sheet1!$E$5:$E$28252,"&lt;&gt;*调拨*")+SUMIFS(Sheet1!$G$5:$G$28252,Sheet1!$I$5:$I$28252,$B275,Sheet1!$L$5:$L$28252,$A275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75" s="32">
        <f>SUMIFS(Sheet1!$G$5:$G$28252,Sheet1!$I$5:$I$28252,$B275,Sheet1!$L$5:$L$28252,$A275,Sheet1!$D$5:$D$28252,"办公费",Sheet1!$E$5:$E$28252,"&lt;&gt;*调拨*")+SUMIFS(Sheet1!$G$5:$G$28252,Sheet1!$I$5:$I$28252,$B275,Sheet1!$L$5:$L$28252,$A275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75" s="32">
        <f>SUMIFS(Sheet1!$G$5:$G$28252,Sheet1!$I$5:$I$28252,$B275,Sheet1!$L$5:$L$28252,$A275,Sheet1!$D$5:$D$28252,"话费",Sheet1!$E$5:$E$28252,"&lt;&gt;*调拨*")+SUMIFS(Sheet1!$G$5:$G$28252,Sheet1!$I$5:$I$28252,$B275,Sheet1!$L$5:$L$28252,$A275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75" s="32">
        <f>SUMIFS(Sheet1!$G$5:$G$28252,Sheet1!$I$5:$I$28252,$B275,Sheet1!$L$5:$L$28252,$A275,Sheet1!$D$5:$D$28252,"房租",Sheet1!$E$5:$E$28252,"&lt;&gt;*调拨*")+SUMIFS(Sheet1!$G$5:$G$28252,Sheet1!$I$5:$I$28252,$B275,Sheet1!$L$5:$L$28252,$A275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75" s="32">
        <f>SUMIFS(Sheet1!$G$5:$G$28252,Sheet1!$I$5:$I$28252,$B275,Sheet1!$L$5:$L$28252,$A275,Sheet1!$E$5:$E$28252,"*调拨*")</f>
        <v>0</v>
      </c>
      <c r="AI275" s="32">
        <f>SUMIFS(Sheet1!$G$5:$G$28252,Sheet1!$I$5:$I$28252,$B275,Sheet1!$L$5:$L$28252,$A275,Sheet1!$D$5:$D$28252,"内部转款",Sheet1!$E$5:$E$28252,"&lt;&gt;*调拨*")+SUMIFS(Sheet1!$G$5:$G$28252,Sheet1!$I$5:$I$28252,$B275,Sheet1!$L$5:$L$28252,$A275,Sheet1!$D$5:$D$28252,"内部转账",Sheet1!$E$5:$E$28252,"&lt;&gt;*调拨*")</f>
        <v>0</v>
      </c>
      <c r="AJ275" s="32">
        <f t="shared" si="21"/>
        <v>27000</v>
      </c>
      <c r="AK275" s="32">
        <f>SUMIFS(Sheet1!$G$5:$G$28252,Sheet1!$I$5:$I$28252,$B275,Sheet1!$L$5:$L$28252,$A275)</f>
        <v>31713.69</v>
      </c>
      <c r="AL275" s="32">
        <f t="shared" si="22"/>
        <v>6166.28999999999</v>
      </c>
    </row>
    <row r="276" ht="16.5" spans="1:38">
      <c r="A276" s="30">
        <v>202605</v>
      </c>
      <c r="B276" s="31" t="s">
        <v>233</v>
      </c>
      <c r="C276" s="32">
        <f>SUMIFS(Sheet1!$F$5:$F$28252,Sheet1!$I$5:$I$28252,$B276,Sheet1!$L$5:$L$28252,$A276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4922.62</v>
      </c>
      <c r="D276" s="32">
        <f>SUMIFS(Sheet1!$F$5:$F$28252,Sheet1!$I$5:$I$28252,$B276,Sheet1!$L$5:$L$28252,$A276,Sheet1!$D$5:$D$28252,"医保即时拨付",Sheet1!$E$5:$E$28252,"&lt;&gt;*调拨*")+SUMIFS(Sheet1!$F$5:$F$28252,Sheet1!$I$5:$I$28252,$B276,Sheet1!$L$5:$L$28252,$A276,Sheet1!$E$5:$E$28252,"*医保即时拨付*",Sheet1!$D$5:$D$28252,"&lt;&gt;医保即时拨付",Sheet1!$D$5:$D$28252,"&lt;&gt;内部转款",Sheet1!$D$5:$D$28252,"&lt;&gt;内部转账",Sheet1!$E$5:$E$28252,"&lt;&gt;*调拨*")</f>
        <v>0</v>
      </c>
      <c r="E276" s="32">
        <f>SUMIFS(Sheet1!$F$5:$F$28252,Sheet1!$I$5:$I$28252,$B276,Sheet1!$L$5:$L$28252,$A276,Sheet1!$D$5:$D$28252,"医保",Sheet1!$E$5:$E$28252,"&lt;&gt;*调拨*",Sheet1!$E$5:$E$28252,"&lt;&gt;*医保即时拨付*")+SUMIFS(Sheet1!$F$5:$F$28252,Sheet1!$I$5:$I$28252,$B276,Sheet1!$L$5:$L$28252,$A276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76" s="32">
        <f>SUMIFS(Sheet1!$F$5:$F$28252,Sheet1!$I$5:$I$28252,$B276,Sheet1!$L$5:$L$28252,$A276,Sheet1!$D$5:$D$28252,"聚合",Sheet1!$E$5:$E$28252,"&lt;&gt;*调拨*")+SUMIFS(Sheet1!$F$5:$F$28252,Sheet1!$I$5:$I$28252,$B276,Sheet1!$L$5:$L$28252,$A276,Sheet1!$E$5:$E$28252,"*聚合*",Sheet1!$D$5:$D$28252,"&lt;&gt;聚合",Sheet1!$D$5:$D$28252,"&lt;&gt;内部转款",Sheet1!$D$5:$D$28252,"&lt;&gt;内部转账",Sheet1!$E$5:$E$28252,"&lt;&gt;*调拨*")</f>
        <v>24299.24</v>
      </c>
      <c r="G276" s="32">
        <f>SUMIFS(Sheet1!$F$5:$F$28252,Sheet1!$I$5:$I$28252,$B276,Sheet1!$L$5:$L$28252,$A276,Sheet1!$D$5:$D$28252,"24小时微信",Sheet1!$E$5:$E$28252,"&lt;&gt;*调拨*")+SUMIFS(Sheet1!$F$5:$F$28252,Sheet1!$I$5:$I$28252,$B276,Sheet1!$L$5:$L$28252,$A276,Sheet1!$E$5:$E$28252,"*24小时微信*",Sheet1!$D$5:$D$28252,"&lt;&gt;24小时微信",Sheet1!$D$5:$D$28252,"&lt;&gt;内部转款",Sheet1!$D$5:$D$28252,"&lt;&gt;内部转账",Sheet1!$E$5:$E$28252,"&lt;&gt;*调拨*")</f>
        <v>0</v>
      </c>
      <c r="H276" s="32">
        <f>SUMIFS(Sheet1!$F$5:$F$28252,Sheet1!$I$5:$I$28252,$B276,Sheet1!$L$5:$L$28252,$A276,Sheet1!$D$5:$D$28252,"美团",Sheet1!$E$5:$E$28252,"&lt;&gt;*调拨*")+SUMIFS(Sheet1!$F$5:$F$28252,Sheet1!$I$5:$I$28252,$B276,Sheet1!$L$5:$L$28252,$A276,Sheet1!$E$5:$E$28252,"*美团*",Sheet1!$D$5:$D$28252,"&lt;&gt;美团",Sheet1!$D$5:$D$28252,"&lt;&gt;内部转款",Sheet1!$D$5:$D$28252,"&lt;&gt;内部转账",Sheet1!$E$5:$E$28252,"&lt;&gt;*调拨*")</f>
        <v>61.51</v>
      </c>
      <c r="I276" s="32">
        <f>SUMIFS(Sheet1!$F$5:$F$28252,Sheet1!$I$5:$I$28252,$B276,Sheet1!$L$5:$L$28252,$A276,Sheet1!$D$5:$D$28252,"饿了么",Sheet1!$E$5:$E$28252,"&lt;&gt;*调拨*")+SUMIFS(Sheet1!$F$5:$F$28252,Sheet1!$I$5:$I$28252,$B276,Sheet1!$L$5:$L$28252,$A276,Sheet1!$E$5:$E$28252,"*饿了么*",Sheet1!$D$5:$D$28252,"&lt;&gt;饿了么",Sheet1!$D$5:$D$28252,"&lt;&gt;内部转款",Sheet1!$D$5:$D$28252,"&lt;&gt;内部转账",Sheet1!$E$5:$E$28252,"&lt;&gt;*调拨*")</f>
        <v>0</v>
      </c>
      <c r="J276" s="32">
        <f>SUMIFS(Sheet1!$F$5:$F$28252,Sheet1!$I$5:$I$28252,$B276,Sheet1!$L$5:$L$28252,$A276,Sheet1!$D$5:$D$28252,"健E卡",Sheet1!$E$5:$E$28252,"&lt;&gt;*调拨*")+SUMIFS(Sheet1!$F$5:$F$28252,Sheet1!$I$5:$I$28252,$B276,Sheet1!$L$5:$L$28252,$A276,Sheet1!$E$5:$E$28252,"*健E卡*",Sheet1!$D$5:$D$28252,"&lt;&gt;健E卡",Sheet1!$D$5:$D$28252,"&lt;&gt;内部转款",Sheet1!$D$5:$D$28252,"&lt;&gt;内部转账",Sheet1!$E$5:$E$28252,"&lt;&gt;*调拨*")</f>
        <v>0</v>
      </c>
      <c r="K276" s="32">
        <f>SUMIFS(Sheet1!$F$5:$F$28252,Sheet1!$I$5:$I$28252,$B276,Sheet1!$L$5:$L$28252,$A276,Sheet1!$D$5:$D$28252,"抖音",Sheet1!$E$5:$E$28252,"&lt;&gt;*调拨*")+SUMIFS(Sheet1!$F$5:$F$28252,Sheet1!$I$5:$I$28252,$B276,Sheet1!$L$5:$L$28252,$A276,Sheet1!$E$5:$E$28252,"*抖音*",Sheet1!$D$5:$D$28252,"&lt;&gt;抖音",Sheet1!$D$5:$D$28252,"&lt;&gt;内部转款",Sheet1!$D$5:$D$28252,"&lt;&gt;内部转账",Sheet1!$E$5:$E$28252,"&lt;&gt;*调拨*")</f>
        <v>0</v>
      </c>
      <c r="L276" s="32">
        <f>SUMIFS(Sheet1!$F$5:$F$28252,Sheet1!$I$5:$I$28252,$B276,Sheet1!$L$5:$L$28252,$A276,Sheet1!$D$5:$D$28252,"医卡通",Sheet1!$E$5:$E$28252,"&lt;&gt;*调拨*")+SUMIFS(Sheet1!$F$5:$F$28252,Sheet1!$I$5:$I$28252,$B276,Sheet1!$L$5:$L$28252,$A276,Sheet1!$E$5:$E$28252,"*医卡通*",Sheet1!$D$5:$D$28252,"&lt;&gt;医卡通",Sheet1!$D$5:$D$28252,"&lt;&gt;内部转款",Sheet1!$D$5:$D$28252,"&lt;&gt;内部转账",Sheet1!$E$5:$E$28252,"&lt;&gt;*调拨*")</f>
        <v>1272.74</v>
      </c>
      <c r="M276" s="32">
        <f>SUMIFS(Sheet1!$F$5:$F$28252,Sheet1!$I$5:$I$28252,$B276,Sheet1!$L$5:$L$28252,$A276,Sheet1!$D$5:$D$28252,"企健网",Sheet1!$E$5:$E$28252,"&lt;&gt;*调拨*")+SUMIFS(Sheet1!$F$5:$F$28252,Sheet1!$I$5:$I$28252,$B276,Sheet1!$L$5:$L$28252,$A276,Sheet1!$E$5:$E$28252,"*企健网*",Sheet1!$D$5:$D$28252,"&lt;&gt;企健网",Sheet1!$D$5:$D$28252,"&lt;&gt;内部转款",Sheet1!$D$5:$D$28252,"&lt;&gt;内部转账",Sheet1!$E$5:$E$28252,"&lt;&gt;*调拨*")</f>
        <v>0</v>
      </c>
      <c r="N276" s="32">
        <f>SUMIFS(Sheet1!$F$5:$F$28252,Sheet1!$I$5:$I$28252,$B276,Sheet1!$L$5:$L$28252,$A276,Sheet1!$D$5:$D$28252,"银联",Sheet1!$E$5:$E$28252,"&lt;&gt;*调拨*")+SUMIFS(Sheet1!$F$5:$F$28252,Sheet1!$I$5:$I$28252,$B276,Sheet1!$L$5:$L$28252,$A276,Sheet1!$E$5:$E$28252,"*银联*",Sheet1!$D$5:$D$28252,"&lt;&gt;银联",Sheet1!$D$5:$D$28252,"&lt;&gt;内部转款",Sheet1!$D$5:$D$28252,"&lt;&gt;内部转账",Sheet1!$E$5:$E$28252,"&lt;&gt;*调拨*")</f>
        <v>0</v>
      </c>
      <c r="O276" s="32">
        <f>SUMIFS(Sheet1!$F$5:$F$28252,Sheet1!$I$5:$I$28252,$B276,Sheet1!$L$5:$L$28252,$A276,Sheet1!$D$5:$D$28252,"京东",Sheet1!$E$5:$E$28252,"&lt;&gt;*调拨*")+SUMIFS(Sheet1!$F$5:$F$28252,Sheet1!$I$5:$I$28252,$B276,Sheet1!$L$5:$L$28252,$A276,Sheet1!$E$5:$E$28252,"*京东*",Sheet1!$D$5:$D$28252,"&lt;&gt;京东",Sheet1!$D$5:$D$28252,"&lt;&gt;内部转款",Sheet1!$D$5:$D$28252,"&lt;&gt;内部转账",Sheet1!$E$5:$E$28252,"&lt;&gt;*调拨*")</f>
        <v>0</v>
      </c>
      <c r="P276" s="32">
        <f>SUMIFS(Sheet1!$F$5:$F$28252,Sheet1!$I$5:$I$28252,$B276,Sheet1!$L$5:$L$28252,$A276,Sheet1!$D$5:$D$28252,"药机微信",Sheet1!$E$5:$E$28252,"&lt;&gt;*调拨*")+SUMIFS(Sheet1!$F$5:$F$28252,Sheet1!$I$5:$I$28252,$B276,Sheet1!$L$5:$L$28252,$A276,Sheet1!$E$5:$E$28252,"*药机微信*",Sheet1!$D$5:$D$28252,"&lt;&gt;药机微信",Sheet1!$D$5:$D$28252,"&lt;&gt;内部转款",Sheet1!$D$5:$D$28252,"&lt;&gt;内部转账",Sheet1!$E$5:$E$28252,"&lt;&gt;*调拨*")</f>
        <v>0</v>
      </c>
      <c r="Q276" s="32">
        <f>SUMIFS(Sheet1!$F$5:$F$28252,Sheet1!$I$5:$I$28252,$B276,Sheet1!$L$5:$L$28252,$A276,Sheet1!$D$5:$D$28252,"亲情卡",Sheet1!$E$5:$E$28252,"&lt;&gt;*调拨*")+SUMIFS(Sheet1!$F$5:$F$28252,Sheet1!$I$5:$I$28252,$B276,Sheet1!$L$5:$L$28252,$A276,Sheet1!$E$5:$E$28252,"*亲情卡*",Sheet1!$D$5:$D$28252,"&lt;&gt;亲情卡",Sheet1!$D$5:$D$28252,"&lt;&gt;内部转款",Sheet1!$D$5:$D$28252,"&lt;&gt;内部转账",Sheet1!$E$5:$E$28252,"&lt;&gt;*调拨*")</f>
        <v>0</v>
      </c>
      <c r="R276" s="32">
        <f>SUMIFS(Sheet1!$F$5:$F$28252,Sheet1!$I$5:$I$28252,$B276,Sheet1!$L$5:$L$28252,$A276,Sheet1!$D$5:$D$28252,"优惠券",Sheet1!$E$5:$E$28252,"&lt;&gt;*调拨*")+SUMIFS(Sheet1!$F$5:$F$28252,Sheet1!$I$5:$I$28252,$B276,Sheet1!$L$5:$L$28252,$A276,Sheet1!$E$5:$E$28252,"*优惠券*",Sheet1!$D$5:$D$28252,"&lt;&gt;优惠券",Sheet1!$D$5:$D$28252,"&lt;&gt;内部转款",Sheet1!$D$5:$D$28252,"&lt;&gt;内部转账",Sheet1!$E$5:$E$28252,"&lt;&gt;*调拨*")</f>
        <v>0</v>
      </c>
      <c r="S276" s="32">
        <f>SUMIFS(Sheet1!$F$5:$F$28252,Sheet1!$I$5:$I$28252,$B276,Sheet1!$L$5:$L$28252,$A276,Sheet1!$D$5:$D$28252,"代金券",Sheet1!$E$5:$E$28252,"&lt;&gt;*调拨*")+SUMIFS(Sheet1!$F$5:$F$28252,Sheet1!$I$5:$I$28252,$B276,Sheet1!$L$5:$L$28252,$A276,Sheet1!$E$5:$E$28252,"*代金券*",Sheet1!$D$5:$D$28252,"&lt;&gt;代金券",Sheet1!$D$5:$D$28252,"&lt;&gt;内部转款",Sheet1!$D$5:$D$28252,"&lt;&gt;内部转账",Sheet1!$E$5:$E$28252,"&lt;&gt;*调拨*")</f>
        <v>0</v>
      </c>
      <c r="T276" s="32">
        <f>SUMIFS(Sheet1!$F$5:$F$28252,Sheet1!$I$5:$I$28252,$B276,Sheet1!$L$5:$L$28252,$A276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276,Sheet1!$L$5:$L$28252,$A276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276,Sheet1!$L$5:$L$28252,$A276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276,Sheet1!$L$5:$L$28252,$A276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76" s="32">
        <f>SUMIFS(Sheet1!$F$5:$F$28252,Sheet1!$I$5:$I$28252,$B276,Sheet1!$L$5:$L$28252,$A276,Sheet1!$E$5:$E$28252,"*调拨*")</f>
        <v>0</v>
      </c>
      <c r="V276" s="32">
        <f>SUMIFS(Sheet1!$F$5:$F$28252,Sheet1!$I$5:$I$28252,$B276,Sheet1!$L$5:$L$28252,$A276,Sheet1!$D$5:$D$28252,"储值",Sheet1!$E$5:$E$28252,"&lt;&gt;*调拨*")+SUMIFS(Sheet1!$F$5:$F$28252,Sheet1!$I$5:$I$28252,$B276,Sheet1!$L$5:$L$28252,$A276,Sheet1!$E$5:$E$28252,"*储值*",Sheet1!$D$5:$D$28252,"&lt;&gt;储值",Sheet1!$D$5:$D$28252,"&lt;&gt;内部转款",Sheet1!$D$5:$D$28252,"&lt;&gt;内部转账",Sheet1!$E$5:$E$28252,"&lt;&gt;*调拨*")</f>
        <v>0</v>
      </c>
      <c r="W276" s="32">
        <f>SUMIFS(Sheet1!$F$5:$F$28252,Sheet1!$I$5:$I$28252,$B276,Sheet1!$L$5:$L$28252,$A276,Sheet1!$D$5:$D$28252,"效期",Sheet1!$E$5:$E$28252,"&lt;&gt;*调拨*")+SUMIFS(Sheet1!$F$5:$F$28252,Sheet1!$I$5:$I$28252,$B276,Sheet1!$L$5:$L$28252,$A276,Sheet1!$E$5:$E$28252,"*效期*",Sheet1!$D$5:$D$28252,"&lt;&gt;效期",Sheet1!$D$5:$D$28252,"&lt;&gt;内部转款",Sheet1!$D$5:$D$28252,"&lt;&gt;内部转账",Sheet1!$E$5:$E$28252,"&lt;&gt;*调拨*")</f>
        <v>52.5</v>
      </c>
      <c r="X276" s="32">
        <f>SUMIFS(Sheet1!$F$5:$F$28252,Sheet1!$I$5:$I$28252,$B276,Sheet1!$L$5:$L$28252,$A276,Sheet1!$D$5:$D$28252,"内部转款",Sheet1!$E$5:$E$28252,"&lt;&gt;*调拨*")+SUMIFS(Sheet1!$F$5:$F$28252,Sheet1!$I$5:$I$28252,$B276,Sheet1!$L$5:$L$28252,$A276,Sheet1!$D$5:$D$28252,"内部转账",Sheet1!$E$5:$E$28252,"&lt;&gt;*调拨*")</f>
        <v>0</v>
      </c>
      <c r="Y276" s="32">
        <f t="shared" si="20"/>
        <v>0</v>
      </c>
      <c r="Z276" s="32">
        <f>SUMIFS(Sheet1!$F$5:$F$28252,Sheet1!$I$5:$I$28252,$B276,Sheet1!$L$5:$L$28252,$A276)</f>
        <v>30608.61</v>
      </c>
      <c r="AA276" s="32">
        <f>SUMIFS(Sheet1!$G$5:$G$28252,Sheet1!$I$5:$I$28252,$B276,Sheet1!$L$5:$L$28252,$A276,Sheet1!$D$5:$D$28252,"工资",Sheet1!$E$5:$E$28252,"&lt;&gt;*调拨*")+SUMIFS(Sheet1!$G$5:$G$28252,Sheet1!$I$5:$I$28252,$B276,Sheet1!$L$5:$L$28252,$A276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4585.8</v>
      </c>
      <c r="AB276" s="32">
        <f>SUMIFS(Sheet1!$G$5:$G$28252,Sheet1!$I$5:$I$28252,$B276,Sheet1!$L$5:$L$28252,$A276,Sheet1!$D$5:$D$28252,"水费",Sheet1!$E$5:$E$28252,"&lt;&gt;*调拨*")+SUMIFS(Sheet1!$G$5:$G$28252,Sheet1!$I$5:$I$28252,$B276,Sheet1!$L$5:$L$28252,$A276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76" s="32">
        <f>SUMIFS(Sheet1!$G$5:$G$28252,Sheet1!$I$5:$I$28252,$B276,Sheet1!$L$5:$L$28252,$A276,Sheet1!$D$5:$D$28252,"电费",Sheet1!$E$5:$E$28252,"&lt;&gt;*调拨*")+SUMIFS(Sheet1!$G$5:$G$28252,Sheet1!$I$5:$I$28252,$B276,Sheet1!$L$5:$L$28252,$A276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76" s="32">
        <f>SUMIFS(Sheet1!$G$5:$G$28252,Sheet1!$I$5:$I$28252,$B276,Sheet1!$L$5:$L$28252,$A276,Sheet1!$D$5:$D$28252,"宽带费",Sheet1!$E$5:$E$28252,"&lt;&gt;*调拨*")+SUMIFS(Sheet1!$G$5:$G$28252,Sheet1!$I$5:$I$28252,$B276,Sheet1!$L$5:$L$28252,$A276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76" s="32">
        <f>SUMIFS(Sheet1!$G$5:$G$28252,Sheet1!$I$5:$I$28252,$B276,Sheet1!$L$5:$L$28252,$A276,Sheet1!$D$5:$D$28252,"办公费",Sheet1!$E$5:$E$28252,"&lt;&gt;*调拨*")+SUMIFS(Sheet1!$G$5:$G$28252,Sheet1!$I$5:$I$28252,$B276,Sheet1!$L$5:$L$28252,$A276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76" s="32">
        <f>SUMIFS(Sheet1!$G$5:$G$28252,Sheet1!$I$5:$I$28252,$B276,Sheet1!$L$5:$L$28252,$A276,Sheet1!$D$5:$D$28252,"话费",Sheet1!$E$5:$E$28252,"&lt;&gt;*调拨*")+SUMIFS(Sheet1!$G$5:$G$28252,Sheet1!$I$5:$I$28252,$B276,Sheet1!$L$5:$L$28252,$A276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76" s="32">
        <f>SUMIFS(Sheet1!$G$5:$G$28252,Sheet1!$I$5:$I$28252,$B276,Sheet1!$L$5:$L$28252,$A276,Sheet1!$D$5:$D$28252,"房租",Sheet1!$E$5:$E$28252,"&lt;&gt;*调拨*")+SUMIFS(Sheet1!$G$5:$G$28252,Sheet1!$I$5:$I$28252,$B276,Sheet1!$L$5:$L$28252,$A276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76" s="32">
        <f>SUMIFS(Sheet1!$G$5:$G$28252,Sheet1!$I$5:$I$28252,$B276,Sheet1!$L$5:$L$28252,$A276,Sheet1!$E$5:$E$28252,"*调拨*")</f>
        <v>0</v>
      </c>
      <c r="AI276" s="32">
        <f>SUMIFS(Sheet1!$G$5:$G$28252,Sheet1!$I$5:$I$28252,$B276,Sheet1!$L$5:$L$28252,$A276,Sheet1!$D$5:$D$28252,"内部转款",Sheet1!$E$5:$E$28252,"&lt;&gt;*调拨*")+SUMIFS(Sheet1!$G$5:$G$28252,Sheet1!$I$5:$I$28252,$B276,Sheet1!$L$5:$L$28252,$A276,Sheet1!$D$5:$D$28252,"内部转账",Sheet1!$E$5:$E$28252,"&lt;&gt;*调拨*")</f>
        <v>0</v>
      </c>
      <c r="AJ276" s="32">
        <f t="shared" si="21"/>
        <v>0</v>
      </c>
      <c r="AK276" s="32">
        <f>SUMIFS(Sheet1!$G$5:$G$28252,Sheet1!$I$5:$I$28252,$B276,Sheet1!$L$5:$L$28252,$A276)</f>
        <v>4585.8</v>
      </c>
      <c r="AL276" s="32">
        <f t="shared" si="22"/>
        <v>26022.81</v>
      </c>
    </row>
    <row r="277" ht="16.5" spans="1:38">
      <c r="A277" s="30">
        <v>202605</v>
      </c>
      <c r="B277" s="31" t="s">
        <v>114</v>
      </c>
      <c r="C277" s="32">
        <f>SUMIFS(Sheet1!$F$5:$F$28252,Sheet1!$I$5:$I$28252,$B277,Sheet1!$L$5:$L$28252,$A277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11813.26</v>
      </c>
      <c r="D277" s="32">
        <f>SUMIFS(Sheet1!$F$5:$F$28252,Sheet1!$I$5:$I$28252,$B277,Sheet1!$L$5:$L$28252,$A277,Sheet1!$D$5:$D$28252,"医保即时拨付",Sheet1!$E$5:$E$28252,"&lt;&gt;*调拨*")+SUMIFS(Sheet1!$F$5:$F$28252,Sheet1!$I$5:$I$28252,$B277,Sheet1!$L$5:$L$28252,$A277,Sheet1!$E$5:$E$28252,"*医保即时拨付*",Sheet1!$D$5:$D$28252,"&lt;&gt;医保即时拨付",Sheet1!$D$5:$D$28252,"&lt;&gt;内部转款",Sheet1!$D$5:$D$28252,"&lt;&gt;内部转账",Sheet1!$E$5:$E$28252,"&lt;&gt;*调拨*")</f>
        <v>0</v>
      </c>
      <c r="E277" s="32">
        <f>SUMIFS(Sheet1!$F$5:$F$28252,Sheet1!$I$5:$I$28252,$B277,Sheet1!$L$5:$L$28252,$A277,Sheet1!$D$5:$D$28252,"医保",Sheet1!$E$5:$E$28252,"&lt;&gt;*调拨*",Sheet1!$E$5:$E$28252,"&lt;&gt;*医保即时拨付*")+SUMIFS(Sheet1!$F$5:$F$28252,Sheet1!$I$5:$I$28252,$B277,Sheet1!$L$5:$L$28252,$A277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77" s="32">
        <f>SUMIFS(Sheet1!$F$5:$F$28252,Sheet1!$I$5:$I$28252,$B277,Sheet1!$L$5:$L$28252,$A277,Sheet1!$D$5:$D$28252,"聚合",Sheet1!$E$5:$E$28252,"&lt;&gt;*调拨*")+SUMIFS(Sheet1!$F$5:$F$28252,Sheet1!$I$5:$I$28252,$B277,Sheet1!$L$5:$L$28252,$A277,Sheet1!$E$5:$E$28252,"*聚合*",Sheet1!$D$5:$D$28252,"&lt;&gt;聚合",Sheet1!$D$5:$D$28252,"&lt;&gt;内部转款",Sheet1!$D$5:$D$28252,"&lt;&gt;内部转账",Sheet1!$E$5:$E$28252,"&lt;&gt;*调拨*")</f>
        <v>16964.99</v>
      </c>
      <c r="G277" s="32">
        <f>SUMIFS(Sheet1!$F$5:$F$28252,Sheet1!$I$5:$I$28252,$B277,Sheet1!$L$5:$L$28252,$A277,Sheet1!$D$5:$D$28252,"24小时微信",Sheet1!$E$5:$E$28252,"&lt;&gt;*调拨*")+SUMIFS(Sheet1!$F$5:$F$28252,Sheet1!$I$5:$I$28252,$B277,Sheet1!$L$5:$L$28252,$A277,Sheet1!$E$5:$E$28252,"*24小时微信*",Sheet1!$D$5:$D$28252,"&lt;&gt;24小时微信",Sheet1!$D$5:$D$28252,"&lt;&gt;内部转款",Sheet1!$D$5:$D$28252,"&lt;&gt;内部转账",Sheet1!$E$5:$E$28252,"&lt;&gt;*调拨*")</f>
        <v>1659.99</v>
      </c>
      <c r="H277" s="32">
        <f>SUMIFS(Sheet1!$F$5:$F$28252,Sheet1!$I$5:$I$28252,$B277,Sheet1!$L$5:$L$28252,$A277,Sheet1!$D$5:$D$28252,"美团",Sheet1!$E$5:$E$28252,"&lt;&gt;*调拨*")+SUMIFS(Sheet1!$F$5:$F$28252,Sheet1!$I$5:$I$28252,$B277,Sheet1!$L$5:$L$28252,$A277,Sheet1!$E$5:$E$28252,"*美团*",Sheet1!$D$5:$D$28252,"&lt;&gt;美团",Sheet1!$D$5:$D$28252,"&lt;&gt;内部转款",Sheet1!$D$5:$D$28252,"&lt;&gt;内部转账",Sheet1!$E$5:$E$28252,"&lt;&gt;*调拨*")</f>
        <v>243.65</v>
      </c>
      <c r="I277" s="32">
        <f>SUMIFS(Sheet1!$F$5:$F$28252,Sheet1!$I$5:$I$28252,$B277,Sheet1!$L$5:$L$28252,$A277,Sheet1!$D$5:$D$28252,"饿了么",Sheet1!$E$5:$E$28252,"&lt;&gt;*调拨*")+SUMIFS(Sheet1!$F$5:$F$28252,Sheet1!$I$5:$I$28252,$B277,Sheet1!$L$5:$L$28252,$A277,Sheet1!$E$5:$E$28252,"*饿了么*",Sheet1!$D$5:$D$28252,"&lt;&gt;饿了么",Sheet1!$D$5:$D$28252,"&lt;&gt;内部转款",Sheet1!$D$5:$D$28252,"&lt;&gt;内部转账",Sheet1!$E$5:$E$28252,"&lt;&gt;*调拨*")</f>
        <v>0</v>
      </c>
      <c r="J277" s="32">
        <f>SUMIFS(Sheet1!$F$5:$F$28252,Sheet1!$I$5:$I$28252,$B277,Sheet1!$L$5:$L$28252,$A277,Sheet1!$D$5:$D$28252,"健E卡",Sheet1!$E$5:$E$28252,"&lt;&gt;*调拨*")+SUMIFS(Sheet1!$F$5:$F$28252,Sheet1!$I$5:$I$28252,$B277,Sheet1!$L$5:$L$28252,$A277,Sheet1!$E$5:$E$28252,"*健E卡*",Sheet1!$D$5:$D$28252,"&lt;&gt;健E卡",Sheet1!$D$5:$D$28252,"&lt;&gt;内部转款",Sheet1!$D$5:$D$28252,"&lt;&gt;内部转账",Sheet1!$E$5:$E$28252,"&lt;&gt;*调拨*")</f>
        <v>47132.59</v>
      </c>
      <c r="K277" s="32">
        <f>SUMIFS(Sheet1!$F$5:$F$28252,Sheet1!$I$5:$I$28252,$B277,Sheet1!$L$5:$L$28252,$A277,Sheet1!$D$5:$D$28252,"抖音",Sheet1!$E$5:$E$28252,"&lt;&gt;*调拨*")+SUMIFS(Sheet1!$F$5:$F$28252,Sheet1!$I$5:$I$28252,$B277,Sheet1!$L$5:$L$28252,$A277,Sheet1!$E$5:$E$28252,"*抖音*",Sheet1!$D$5:$D$28252,"&lt;&gt;抖音",Sheet1!$D$5:$D$28252,"&lt;&gt;内部转款",Sheet1!$D$5:$D$28252,"&lt;&gt;内部转账",Sheet1!$E$5:$E$28252,"&lt;&gt;*调拨*")</f>
        <v>0</v>
      </c>
      <c r="L277" s="32">
        <f>SUMIFS(Sheet1!$F$5:$F$28252,Sheet1!$I$5:$I$28252,$B277,Sheet1!$L$5:$L$28252,$A277,Sheet1!$D$5:$D$28252,"医卡通",Sheet1!$E$5:$E$28252,"&lt;&gt;*调拨*")+SUMIFS(Sheet1!$F$5:$F$28252,Sheet1!$I$5:$I$28252,$B277,Sheet1!$L$5:$L$28252,$A277,Sheet1!$E$5:$E$28252,"*医卡通*",Sheet1!$D$5:$D$28252,"&lt;&gt;医卡通",Sheet1!$D$5:$D$28252,"&lt;&gt;内部转款",Sheet1!$D$5:$D$28252,"&lt;&gt;内部转账",Sheet1!$E$5:$E$28252,"&lt;&gt;*调拨*")</f>
        <v>0</v>
      </c>
      <c r="M277" s="32">
        <f>SUMIFS(Sheet1!$F$5:$F$28252,Sheet1!$I$5:$I$28252,$B277,Sheet1!$L$5:$L$28252,$A277,Sheet1!$D$5:$D$28252,"企健网",Sheet1!$E$5:$E$28252,"&lt;&gt;*调拨*")+SUMIFS(Sheet1!$F$5:$F$28252,Sheet1!$I$5:$I$28252,$B277,Sheet1!$L$5:$L$28252,$A277,Sheet1!$E$5:$E$28252,"*企健网*",Sheet1!$D$5:$D$28252,"&lt;&gt;企健网",Sheet1!$D$5:$D$28252,"&lt;&gt;内部转款",Sheet1!$D$5:$D$28252,"&lt;&gt;内部转账",Sheet1!$E$5:$E$28252,"&lt;&gt;*调拨*")</f>
        <v>0</v>
      </c>
      <c r="N277" s="32">
        <f>SUMIFS(Sheet1!$F$5:$F$28252,Sheet1!$I$5:$I$28252,$B277,Sheet1!$L$5:$L$28252,$A277,Sheet1!$D$5:$D$28252,"银联",Sheet1!$E$5:$E$28252,"&lt;&gt;*调拨*")+SUMIFS(Sheet1!$F$5:$F$28252,Sheet1!$I$5:$I$28252,$B277,Sheet1!$L$5:$L$28252,$A277,Sheet1!$E$5:$E$28252,"*银联*",Sheet1!$D$5:$D$28252,"&lt;&gt;银联",Sheet1!$D$5:$D$28252,"&lt;&gt;内部转款",Sheet1!$D$5:$D$28252,"&lt;&gt;内部转账",Sheet1!$E$5:$E$28252,"&lt;&gt;*调拨*")</f>
        <v>0</v>
      </c>
      <c r="O277" s="32">
        <f>SUMIFS(Sheet1!$F$5:$F$28252,Sheet1!$I$5:$I$28252,$B277,Sheet1!$L$5:$L$28252,$A277,Sheet1!$D$5:$D$28252,"京东",Sheet1!$E$5:$E$28252,"&lt;&gt;*调拨*")+SUMIFS(Sheet1!$F$5:$F$28252,Sheet1!$I$5:$I$28252,$B277,Sheet1!$L$5:$L$28252,$A277,Sheet1!$E$5:$E$28252,"*京东*",Sheet1!$D$5:$D$28252,"&lt;&gt;京东",Sheet1!$D$5:$D$28252,"&lt;&gt;内部转款",Sheet1!$D$5:$D$28252,"&lt;&gt;内部转账",Sheet1!$E$5:$E$28252,"&lt;&gt;*调拨*")</f>
        <v>0</v>
      </c>
      <c r="P277" s="32">
        <f>SUMIFS(Sheet1!$F$5:$F$28252,Sheet1!$I$5:$I$28252,$B277,Sheet1!$L$5:$L$28252,$A277,Sheet1!$D$5:$D$28252,"药机微信",Sheet1!$E$5:$E$28252,"&lt;&gt;*调拨*")+SUMIFS(Sheet1!$F$5:$F$28252,Sheet1!$I$5:$I$28252,$B277,Sheet1!$L$5:$L$28252,$A277,Sheet1!$E$5:$E$28252,"*药机微信*",Sheet1!$D$5:$D$28252,"&lt;&gt;药机微信",Sheet1!$D$5:$D$28252,"&lt;&gt;内部转款",Sheet1!$D$5:$D$28252,"&lt;&gt;内部转账",Sheet1!$E$5:$E$28252,"&lt;&gt;*调拨*")</f>
        <v>0</v>
      </c>
      <c r="Q277" s="32">
        <f>SUMIFS(Sheet1!$F$5:$F$28252,Sheet1!$I$5:$I$28252,$B277,Sheet1!$L$5:$L$28252,$A277,Sheet1!$D$5:$D$28252,"亲情卡",Sheet1!$E$5:$E$28252,"&lt;&gt;*调拨*")+SUMIFS(Sheet1!$F$5:$F$28252,Sheet1!$I$5:$I$28252,$B277,Sheet1!$L$5:$L$28252,$A277,Sheet1!$E$5:$E$28252,"*亲情卡*",Sheet1!$D$5:$D$28252,"&lt;&gt;亲情卡",Sheet1!$D$5:$D$28252,"&lt;&gt;内部转款",Sheet1!$D$5:$D$28252,"&lt;&gt;内部转账",Sheet1!$E$5:$E$28252,"&lt;&gt;*调拨*")</f>
        <v>0</v>
      </c>
      <c r="R277" s="32">
        <f>SUMIFS(Sheet1!$F$5:$F$28252,Sheet1!$I$5:$I$28252,$B277,Sheet1!$L$5:$L$28252,$A277,Sheet1!$D$5:$D$28252,"优惠券",Sheet1!$E$5:$E$28252,"&lt;&gt;*调拨*")+SUMIFS(Sheet1!$F$5:$F$28252,Sheet1!$I$5:$I$28252,$B277,Sheet1!$L$5:$L$28252,$A277,Sheet1!$E$5:$E$28252,"*优惠券*",Sheet1!$D$5:$D$28252,"&lt;&gt;优惠券",Sheet1!$D$5:$D$28252,"&lt;&gt;内部转款",Sheet1!$D$5:$D$28252,"&lt;&gt;内部转账",Sheet1!$E$5:$E$28252,"&lt;&gt;*调拨*")</f>
        <v>0</v>
      </c>
      <c r="S277" s="32">
        <f>SUMIFS(Sheet1!$F$5:$F$28252,Sheet1!$I$5:$I$28252,$B277,Sheet1!$L$5:$L$28252,$A277,Sheet1!$D$5:$D$28252,"代金券",Sheet1!$E$5:$E$28252,"&lt;&gt;*调拨*")+SUMIFS(Sheet1!$F$5:$F$28252,Sheet1!$I$5:$I$28252,$B277,Sheet1!$L$5:$L$28252,$A277,Sheet1!$E$5:$E$28252,"*代金券*",Sheet1!$D$5:$D$28252,"&lt;&gt;代金券",Sheet1!$D$5:$D$28252,"&lt;&gt;内部转款",Sheet1!$D$5:$D$28252,"&lt;&gt;内部转账",Sheet1!$E$5:$E$28252,"&lt;&gt;*调拨*")</f>
        <v>0</v>
      </c>
      <c r="T277" s="32">
        <f>SUMIFS(Sheet1!$F$5:$F$28252,Sheet1!$I$5:$I$28252,$B277,Sheet1!$L$5:$L$28252,$A277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277,Sheet1!$L$5:$L$28252,$A277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277,Sheet1!$L$5:$L$28252,$A277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277,Sheet1!$L$5:$L$28252,$A277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77" s="32">
        <f>SUMIFS(Sheet1!$F$5:$F$28252,Sheet1!$I$5:$I$28252,$B277,Sheet1!$L$5:$L$28252,$A277,Sheet1!$E$5:$E$28252,"*调拨*")</f>
        <v>0</v>
      </c>
      <c r="V277" s="32">
        <f>SUMIFS(Sheet1!$F$5:$F$28252,Sheet1!$I$5:$I$28252,$B277,Sheet1!$L$5:$L$28252,$A277,Sheet1!$D$5:$D$28252,"储值",Sheet1!$E$5:$E$28252,"&lt;&gt;*调拨*")+SUMIFS(Sheet1!$F$5:$F$28252,Sheet1!$I$5:$I$28252,$B277,Sheet1!$L$5:$L$28252,$A277,Sheet1!$E$5:$E$28252,"*储值*",Sheet1!$D$5:$D$28252,"&lt;&gt;储值",Sheet1!$D$5:$D$28252,"&lt;&gt;内部转款",Sheet1!$D$5:$D$28252,"&lt;&gt;内部转账",Sheet1!$E$5:$E$28252,"&lt;&gt;*调拨*")</f>
        <v>0</v>
      </c>
      <c r="W277" s="32">
        <f>SUMIFS(Sheet1!$F$5:$F$28252,Sheet1!$I$5:$I$28252,$B277,Sheet1!$L$5:$L$28252,$A277,Sheet1!$D$5:$D$28252,"效期",Sheet1!$E$5:$E$28252,"&lt;&gt;*调拨*")+SUMIFS(Sheet1!$F$5:$F$28252,Sheet1!$I$5:$I$28252,$B277,Sheet1!$L$5:$L$28252,$A277,Sheet1!$E$5:$E$28252,"*效期*",Sheet1!$D$5:$D$28252,"&lt;&gt;效期",Sheet1!$D$5:$D$28252,"&lt;&gt;内部转款",Sheet1!$D$5:$D$28252,"&lt;&gt;内部转账",Sheet1!$E$5:$E$28252,"&lt;&gt;*调拨*")</f>
        <v>28.4</v>
      </c>
      <c r="X277" s="32">
        <f>SUMIFS(Sheet1!$F$5:$F$28252,Sheet1!$I$5:$I$28252,$B277,Sheet1!$L$5:$L$28252,$A277,Sheet1!$D$5:$D$28252,"内部转款",Sheet1!$E$5:$E$28252,"&lt;&gt;*调拨*")+SUMIFS(Sheet1!$F$5:$F$28252,Sheet1!$I$5:$I$28252,$B277,Sheet1!$L$5:$L$28252,$A277,Sheet1!$D$5:$D$28252,"内部转账",Sheet1!$E$5:$E$28252,"&lt;&gt;*调拨*")</f>
        <v>0</v>
      </c>
      <c r="Y277" s="32">
        <f t="shared" si="20"/>
        <v>0</v>
      </c>
      <c r="Z277" s="32">
        <f>SUMIFS(Sheet1!$F$5:$F$28252,Sheet1!$I$5:$I$28252,$B277,Sheet1!$L$5:$L$28252,$A277)</f>
        <v>77842.88</v>
      </c>
      <c r="AA277" s="32">
        <f>SUMIFS(Sheet1!$G$5:$G$28252,Sheet1!$I$5:$I$28252,$B277,Sheet1!$L$5:$L$28252,$A277,Sheet1!$D$5:$D$28252,"工资",Sheet1!$E$5:$E$28252,"&lt;&gt;*调拨*")+SUMIFS(Sheet1!$G$5:$G$28252,Sheet1!$I$5:$I$28252,$B277,Sheet1!$L$5:$L$28252,$A277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7517.9</v>
      </c>
      <c r="AB277" s="32">
        <f>SUMIFS(Sheet1!$G$5:$G$28252,Sheet1!$I$5:$I$28252,$B277,Sheet1!$L$5:$L$28252,$A277,Sheet1!$D$5:$D$28252,"水费",Sheet1!$E$5:$E$28252,"&lt;&gt;*调拨*")+SUMIFS(Sheet1!$G$5:$G$28252,Sheet1!$I$5:$I$28252,$B277,Sheet1!$L$5:$L$28252,$A277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77" s="32">
        <f>SUMIFS(Sheet1!$G$5:$G$28252,Sheet1!$I$5:$I$28252,$B277,Sheet1!$L$5:$L$28252,$A277,Sheet1!$D$5:$D$28252,"电费",Sheet1!$E$5:$E$28252,"&lt;&gt;*调拨*")+SUMIFS(Sheet1!$G$5:$G$28252,Sheet1!$I$5:$I$28252,$B277,Sheet1!$L$5:$L$28252,$A277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77" s="32">
        <f>SUMIFS(Sheet1!$G$5:$G$28252,Sheet1!$I$5:$I$28252,$B277,Sheet1!$L$5:$L$28252,$A277,Sheet1!$D$5:$D$28252,"宽带费",Sheet1!$E$5:$E$28252,"&lt;&gt;*调拨*")+SUMIFS(Sheet1!$G$5:$G$28252,Sheet1!$I$5:$I$28252,$B277,Sheet1!$L$5:$L$28252,$A277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77" s="32">
        <f>SUMIFS(Sheet1!$G$5:$G$28252,Sheet1!$I$5:$I$28252,$B277,Sheet1!$L$5:$L$28252,$A277,Sheet1!$D$5:$D$28252,"办公费",Sheet1!$E$5:$E$28252,"&lt;&gt;*调拨*")+SUMIFS(Sheet1!$G$5:$G$28252,Sheet1!$I$5:$I$28252,$B277,Sheet1!$L$5:$L$28252,$A277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77" s="32">
        <f>SUMIFS(Sheet1!$G$5:$G$28252,Sheet1!$I$5:$I$28252,$B277,Sheet1!$L$5:$L$28252,$A277,Sheet1!$D$5:$D$28252,"话费",Sheet1!$E$5:$E$28252,"&lt;&gt;*调拨*")+SUMIFS(Sheet1!$G$5:$G$28252,Sheet1!$I$5:$I$28252,$B277,Sheet1!$L$5:$L$28252,$A277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77" s="32">
        <f>SUMIFS(Sheet1!$G$5:$G$28252,Sheet1!$I$5:$I$28252,$B277,Sheet1!$L$5:$L$28252,$A277,Sheet1!$D$5:$D$28252,"房租",Sheet1!$E$5:$E$28252,"&lt;&gt;*调拨*")+SUMIFS(Sheet1!$G$5:$G$28252,Sheet1!$I$5:$I$28252,$B277,Sheet1!$L$5:$L$28252,$A277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77" s="32">
        <f>SUMIFS(Sheet1!$G$5:$G$28252,Sheet1!$I$5:$I$28252,$B277,Sheet1!$L$5:$L$28252,$A277,Sheet1!$E$5:$E$28252,"*调拨*")</f>
        <v>0</v>
      </c>
      <c r="AI277" s="32">
        <f>SUMIFS(Sheet1!$G$5:$G$28252,Sheet1!$I$5:$I$28252,$B277,Sheet1!$L$5:$L$28252,$A277,Sheet1!$D$5:$D$28252,"内部转款",Sheet1!$E$5:$E$28252,"&lt;&gt;*调拨*")+SUMIFS(Sheet1!$G$5:$G$28252,Sheet1!$I$5:$I$28252,$B277,Sheet1!$L$5:$L$28252,$A277,Sheet1!$D$5:$D$28252,"内部转账",Sheet1!$E$5:$E$28252,"&lt;&gt;*调拨*")</f>
        <v>0</v>
      </c>
      <c r="AJ277" s="32">
        <f t="shared" si="21"/>
        <v>1305.84</v>
      </c>
      <c r="AK277" s="32">
        <f>SUMIFS(Sheet1!$G$5:$G$28252,Sheet1!$I$5:$I$28252,$B277,Sheet1!$L$5:$L$28252,$A277)</f>
        <v>8823.74</v>
      </c>
      <c r="AL277" s="32">
        <f t="shared" si="22"/>
        <v>69019.14</v>
      </c>
    </row>
    <row r="278" ht="16.5" spans="1:38">
      <c r="A278" s="30">
        <v>202605</v>
      </c>
      <c r="B278" s="31" t="s">
        <v>103</v>
      </c>
      <c r="C278" s="32">
        <f>SUMIFS(Sheet1!$F$5:$F$28252,Sheet1!$I$5:$I$28252,$B278,Sheet1!$L$5:$L$28252,$A278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15567.4</v>
      </c>
      <c r="D278" s="32">
        <f>SUMIFS(Sheet1!$F$5:$F$28252,Sheet1!$I$5:$I$28252,$B278,Sheet1!$L$5:$L$28252,$A278,Sheet1!$D$5:$D$28252,"医保即时拨付",Sheet1!$E$5:$E$28252,"&lt;&gt;*调拨*")+SUMIFS(Sheet1!$F$5:$F$28252,Sheet1!$I$5:$I$28252,$B278,Sheet1!$L$5:$L$28252,$A278,Sheet1!$E$5:$E$28252,"*医保即时拨付*",Sheet1!$D$5:$D$28252,"&lt;&gt;医保即时拨付",Sheet1!$D$5:$D$28252,"&lt;&gt;内部转款",Sheet1!$D$5:$D$28252,"&lt;&gt;内部转账",Sheet1!$E$5:$E$28252,"&lt;&gt;*调拨*")</f>
        <v>0</v>
      </c>
      <c r="E278" s="32">
        <f>SUMIFS(Sheet1!$F$5:$F$28252,Sheet1!$I$5:$I$28252,$B278,Sheet1!$L$5:$L$28252,$A278,Sheet1!$D$5:$D$28252,"医保",Sheet1!$E$5:$E$28252,"&lt;&gt;*调拨*",Sheet1!$E$5:$E$28252,"&lt;&gt;*医保即时拨付*")+SUMIFS(Sheet1!$F$5:$F$28252,Sheet1!$I$5:$I$28252,$B278,Sheet1!$L$5:$L$28252,$A278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78" s="32">
        <f>SUMIFS(Sheet1!$F$5:$F$28252,Sheet1!$I$5:$I$28252,$B278,Sheet1!$L$5:$L$28252,$A278,Sheet1!$D$5:$D$28252,"聚合",Sheet1!$E$5:$E$28252,"&lt;&gt;*调拨*")+SUMIFS(Sheet1!$F$5:$F$28252,Sheet1!$I$5:$I$28252,$B278,Sheet1!$L$5:$L$28252,$A278,Sheet1!$E$5:$E$28252,"*聚合*",Sheet1!$D$5:$D$28252,"&lt;&gt;聚合",Sheet1!$D$5:$D$28252,"&lt;&gt;内部转款",Sheet1!$D$5:$D$28252,"&lt;&gt;内部转账",Sheet1!$E$5:$E$28252,"&lt;&gt;*调拨*")</f>
        <v>21058.26</v>
      </c>
      <c r="G278" s="32">
        <f>SUMIFS(Sheet1!$F$5:$F$28252,Sheet1!$I$5:$I$28252,$B278,Sheet1!$L$5:$L$28252,$A278,Sheet1!$D$5:$D$28252,"24小时微信",Sheet1!$E$5:$E$28252,"&lt;&gt;*调拨*")+SUMIFS(Sheet1!$F$5:$F$28252,Sheet1!$I$5:$I$28252,$B278,Sheet1!$L$5:$L$28252,$A278,Sheet1!$E$5:$E$28252,"*24小时微信*",Sheet1!$D$5:$D$28252,"&lt;&gt;24小时微信",Sheet1!$D$5:$D$28252,"&lt;&gt;内部转款",Sheet1!$D$5:$D$28252,"&lt;&gt;内部转账",Sheet1!$E$5:$E$28252,"&lt;&gt;*调拨*")</f>
        <v>0</v>
      </c>
      <c r="H278" s="32">
        <f>SUMIFS(Sheet1!$F$5:$F$28252,Sheet1!$I$5:$I$28252,$B278,Sheet1!$L$5:$L$28252,$A278,Sheet1!$D$5:$D$28252,"美团",Sheet1!$E$5:$E$28252,"&lt;&gt;*调拨*")+SUMIFS(Sheet1!$F$5:$F$28252,Sheet1!$I$5:$I$28252,$B278,Sheet1!$L$5:$L$28252,$A278,Sheet1!$E$5:$E$28252,"*美团*",Sheet1!$D$5:$D$28252,"&lt;&gt;美团",Sheet1!$D$5:$D$28252,"&lt;&gt;内部转款",Sheet1!$D$5:$D$28252,"&lt;&gt;内部转账",Sheet1!$E$5:$E$28252,"&lt;&gt;*调拨*")</f>
        <v>0</v>
      </c>
      <c r="I278" s="32">
        <f>SUMIFS(Sheet1!$F$5:$F$28252,Sheet1!$I$5:$I$28252,$B278,Sheet1!$L$5:$L$28252,$A278,Sheet1!$D$5:$D$28252,"饿了么",Sheet1!$E$5:$E$28252,"&lt;&gt;*调拨*")+SUMIFS(Sheet1!$F$5:$F$28252,Sheet1!$I$5:$I$28252,$B278,Sheet1!$L$5:$L$28252,$A278,Sheet1!$E$5:$E$28252,"*饿了么*",Sheet1!$D$5:$D$28252,"&lt;&gt;饿了么",Sheet1!$D$5:$D$28252,"&lt;&gt;内部转款",Sheet1!$D$5:$D$28252,"&lt;&gt;内部转账",Sheet1!$E$5:$E$28252,"&lt;&gt;*调拨*")</f>
        <v>0</v>
      </c>
      <c r="J278" s="32">
        <f>SUMIFS(Sheet1!$F$5:$F$28252,Sheet1!$I$5:$I$28252,$B278,Sheet1!$L$5:$L$28252,$A278,Sheet1!$D$5:$D$28252,"健E卡",Sheet1!$E$5:$E$28252,"&lt;&gt;*调拨*")+SUMIFS(Sheet1!$F$5:$F$28252,Sheet1!$I$5:$I$28252,$B278,Sheet1!$L$5:$L$28252,$A278,Sheet1!$E$5:$E$28252,"*健E卡*",Sheet1!$D$5:$D$28252,"&lt;&gt;健E卡",Sheet1!$D$5:$D$28252,"&lt;&gt;内部转款",Sheet1!$D$5:$D$28252,"&lt;&gt;内部转账",Sheet1!$E$5:$E$28252,"&lt;&gt;*调拨*")</f>
        <v>0</v>
      </c>
      <c r="K278" s="32">
        <f>SUMIFS(Sheet1!$F$5:$F$28252,Sheet1!$I$5:$I$28252,$B278,Sheet1!$L$5:$L$28252,$A278,Sheet1!$D$5:$D$28252,"抖音",Sheet1!$E$5:$E$28252,"&lt;&gt;*调拨*")+SUMIFS(Sheet1!$F$5:$F$28252,Sheet1!$I$5:$I$28252,$B278,Sheet1!$L$5:$L$28252,$A278,Sheet1!$E$5:$E$28252,"*抖音*",Sheet1!$D$5:$D$28252,"&lt;&gt;抖音",Sheet1!$D$5:$D$28252,"&lt;&gt;内部转款",Sheet1!$D$5:$D$28252,"&lt;&gt;内部转账",Sheet1!$E$5:$E$28252,"&lt;&gt;*调拨*")</f>
        <v>0</v>
      </c>
      <c r="L278" s="32">
        <f>SUMIFS(Sheet1!$F$5:$F$28252,Sheet1!$I$5:$I$28252,$B278,Sheet1!$L$5:$L$28252,$A278,Sheet1!$D$5:$D$28252,"医卡通",Sheet1!$E$5:$E$28252,"&lt;&gt;*调拨*")+SUMIFS(Sheet1!$F$5:$F$28252,Sheet1!$I$5:$I$28252,$B278,Sheet1!$L$5:$L$28252,$A278,Sheet1!$E$5:$E$28252,"*医卡通*",Sheet1!$D$5:$D$28252,"&lt;&gt;医卡通",Sheet1!$D$5:$D$28252,"&lt;&gt;内部转款",Sheet1!$D$5:$D$28252,"&lt;&gt;内部转账",Sheet1!$E$5:$E$28252,"&lt;&gt;*调拨*")</f>
        <v>0</v>
      </c>
      <c r="M278" s="32">
        <f>SUMIFS(Sheet1!$F$5:$F$28252,Sheet1!$I$5:$I$28252,$B278,Sheet1!$L$5:$L$28252,$A278,Sheet1!$D$5:$D$28252,"企健网",Sheet1!$E$5:$E$28252,"&lt;&gt;*调拨*")+SUMIFS(Sheet1!$F$5:$F$28252,Sheet1!$I$5:$I$28252,$B278,Sheet1!$L$5:$L$28252,$A278,Sheet1!$E$5:$E$28252,"*企健网*",Sheet1!$D$5:$D$28252,"&lt;&gt;企健网",Sheet1!$D$5:$D$28252,"&lt;&gt;内部转款",Sheet1!$D$5:$D$28252,"&lt;&gt;内部转账",Sheet1!$E$5:$E$28252,"&lt;&gt;*调拨*")</f>
        <v>0</v>
      </c>
      <c r="N278" s="32">
        <f>SUMIFS(Sheet1!$F$5:$F$28252,Sheet1!$I$5:$I$28252,$B278,Sheet1!$L$5:$L$28252,$A278,Sheet1!$D$5:$D$28252,"银联",Sheet1!$E$5:$E$28252,"&lt;&gt;*调拨*")+SUMIFS(Sheet1!$F$5:$F$28252,Sheet1!$I$5:$I$28252,$B278,Sheet1!$L$5:$L$28252,$A278,Sheet1!$E$5:$E$28252,"*银联*",Sheet1!$D$5:$D$28252,"&lt;&gt;银联",Sheet1!$D$5:$D$28252,"&lt;&gt;内部转款",Sheet1!$D$5:$D$28252,"&lt;&gt;内部转账",Sheet1!$E$5:$E$28252,"&lt;&gt;*调拨*")</f>
        <v>0</v>
      </c>
      <c r="O278" s="32">
        <f>SUMIFS(Sheet1!$F$5:$F$28252,Sheet1!$I$5:$I$28252,$B278,Sheet1!$L$5:$L$28252,$A278,Sheet1!$D$5:$D$28252,"京东",Sheet1!$E$5:$E$28252,"&lt;&gt;*调拨*")+SUMIFS(Sheet1!$F$5:$F$28252,Sheet1!$I$5:$I$28252,$B278,Sheet1!$L$5:$L$28252,$A278,Sheet1!$E$5:$E$28252,"*京东*",Sheet1!$D$5:$D$28252,"&lt;&gt;京东",Sheet1!$D$5:$D$28252,"&lt;&gt;内部转款",Sheet1!$D$5:$D$28252,"&lt;&gt;内部转账",Sheet1!$E$5:$E$28252,"&lt;&gt;*调拨*")</f>
        <v>0</v>
      </c>
      <c r="P278" s="32">
        <f>SUMIFS(Sheet1!$F$5:$F$28252,Sheet1!$I$5:$I$28252,$B278,Sheet1!$L$5:$L$28252,$A278,Sheet1!$D$5:$D$28252,"药机微信",Sheet1!$E$5:$E$28252,"&lt;&gt;*调拨*")+SUMIFS(Sheet1!$F$5:$F$28252,Sheet1!$I$5:$I$28252,$B278,Sheet1!$L$5:$L$28252,$A278,Sheet1!$E$5:$E$28252,"*药机微信*",Sheet1!$D$5:$D$28252,"&lt;&gt;药机微信",Sheet1!$D$5:$D$28252,"&lt;&gt;内部转款",Sheet1!$D$5:$D$28252,"&lt;&gt;内部转账",Sheet1!$E$5:$E$28252,"&lt;&gt;*调拨*")</f>
        <v>0</v>
      </c>
      <c r="Q278" s="32">
        <f>SUMIFS(Sheet1!$F$5:$F$28252,Sheet1!$I$5:$I$28252,$B278,Sheet1!$L$5:$L$28252,$A278,Sheet1!$D$5:$D$28252,"亲情卡",Sheet1!$E$5:$E$28252,"&lt;&gt;*调拨*")+SUMIFS(Sheet1!$F$5:$F$28252,Sheet1!$I$5:$I$28252,$B278,Sheet1!$L$5:$L$28252,$A278,Sheet1!$E$5:$E$28252,"*亲情卡*",Sheet1!$D$5:$D$28252,"&lt;&gt;亲情卡",Sheet1!$D$5:$D$28252,"&lt;&gt;内部转款",Sheet1!$D$5:$D$28252,"&lt;&gt;内部转账",Sheet1!$E$5:$E$28252,"&lt;&gt;*调拨*")</f>
        <v>0</v>
      </c>
      <c r="R278" s="32">
        <f>SUMIFS(Sheet1!$F$5:$F$28252,Sheet1!$I$5:$I$28252,$B278,Sheet1!$L$5:$L$28252,$A278,Sheet1!$D$5:$D$28252,"优惠券",Sheet1!$E$5:$E$28252,"&lt;&gt;*调拨*")+SUMIFS(Sheet1!$F$5:$F$28252,Sheet1!$I$5:$I$28252,$B278,Sheet1!$L$5:$L$28252,$A278,Sheet1!$E$5:$E$28252,"*优惠券*",Sheet1!$D$5:$D$28252,"&lt;&gt;优惠券",Sheet1!$D$5:$D$28252,"&lt;&gt;内部转款",Sheet1!$D$5:$D$28252,"&lt;&gt;内部转账",Sheet1!$E$5:$E$28252,"&lt;&gt;*调拨*")</f>
        <v>0</v>
      </c>
      <c r="S278" s="32">
        <f>SUMIFS(Sheet1!$F$5:$F$28252,Sheet1!$I$5:$I$28252,$B278,Sheet1!$L$5:$L$28252,$A278,Sheet1!$D$5:$D$28252,"代金券",Sheet1!$E$5:$E$28252,"&lt;&gt;*调拨*")+SUMIFS(Sheet1!$F$5:$F$28252,Sheet1!$I$5:$I$28252,$B278,Sheet1!$L$5:$L$28252,$A278,Sheet1!$E$5:$E$28252,"*代金券*",Sheet1!$D$5:$D$28252,"&lt;&gt;代金券",Sheet1!$D$5:$D$28252,"&lt;&gt;内部转款",Sheet1!$D$5:$D$28252,"&lt;&gt;内部转账",Sheet1!$E$5:$E$28252,"&lt;&gt;*调拨*")</f>
        <v>0</v>
      </c>
      <c r="T278" s="32">
        <f>SUMIFS(Sheet1!$F$5:$F$28252,Sheet1!$I$5:$I$28252,$B278,Sheet1!$L$5:$L$28252,$A278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278,Sheet1!$L$5:$L$28252,$A278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278,Sheet1!$L$5:$L$28252,$A278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278,Sheet1!$L$5:$L$28252,$A278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78" s="32">
        <f>SUMIFS(Sheet1!$F$5:$F$28252,Sheet1!$I$5:$I$28252,$B278,Sheet1!$L$5:$L$28252,$A278,Sheet1!$E$5:$E$28252,"*调拨*")</f>
        <v>0</v>
      </c>
      <c r="V278" s="32">
        <f>SUMIFS(Sheet1!$F$5:$F$28252,Sheet1!$I$5:$I$28252,$B278,Sheet1!$L$5:$L$28252,$A278,Sheet1!$D$5:$D$28252,"储值",Sheet1!$E$5:$E$28252,"&lt;&gt;*调拨*")+SUMIFS(Sheet1!$F$5:$F$28252,Sheet1!$I$5:$I$28252,$B278,Sheet1!$L$5:$L$28252,$A278,Sheet1!$E$5:$E$28252,"*储值*",Sheet1!$D$5:$D$28252,"&lt;&gt;储值",Sheet1!$D$5:$D$28252,"&lt;&gt;内部转款",Sheet1!$D$5:$D$28252,"&lt;&gt;内部转账",Sheet1!$E$5:$E$28252,"&lt;&gt;*调拨*")</f>
        <v>0</v>
      </c>
      <c r="W278" s="32">
        <f>SUMIFS(Sheet1!$F$5:$F$28252,Sheet1!$I$5:$I$28252,$B278,Sheet1!$L$5:$L$28252,$A278,Sheet1!$D$5:$D$28252,"效期",Sheet1!$E$5:$E$28252,"&lt;&gt;*调拨*")+SUMIFS(Sheet1!$F$5:$F$28252,Sheet1!$I$5:$I$28252,$B278,Sheet1!$L$5:$L$28252,$A278,Sheet1!$E$5:$E$28252,"*效期*",Sheet1!$D$5:$D$28252,"&lt;&gt;效期",Sheet1!$D$5:$D$28252,"&lt;&gt;内部转款",Sheet1!$D$5:$D$28252,"&lt;&gt;内部转账",Sheet1!$E$5:$E$28252,"&lt;&gt;*调拨*")</f>
        <v>113.88</v>
      </c>
      <c r="X278" s="32">
        <f>SUMIFS(Sheet1!$F$5:$F$28252,Sheet1!$I$5:$I$28252,$B278,Sheet1!$L$5:$L$28252,$A278,Sheet1!$D$5:$D$28252,"内部转款",Sheet1!$E$5:$E$28252,"&lt;&gt;*调拨*")+SUMIFS(Sheet1!$F$5:$F$28252,Sheet1!$I$5:$I$28252,$B278,Sheet1!$L$5:$L$28252,$A278,Sheet1!$D$5:$D$28252,"内部转账",Sheet1!$E$5:$E$28252,"&lt;&gt;*调拨*")</f>
        <v>0</v>
      </c>
      <c r="Y278" s="32">
        <f t="shared" si="20"/>
        <v>0</v>
      </c>
      <c r="Z278" s="32">
        <f>SUMIFS(Sheet1!$F$5:$F$28252,Sheet1!$I$5:$I$28252,$B278,Sheet1!$L$5:$L$28252,$A278)</f>
        <v>36739.54</v>
      </c>
      <c r="AA278" s="32">
        <f>SUMIFS(Sheet1!$G$5:$G$28252,Sheet1!$I$5:$I$28252,$B278,Sheet1!$L$5:$L$28252,$A278,Sheet1!$D$5:$D$28252,"工资",Sheet1!$E$5:$E$28252,"&lt;&gt;*调拨*")+SUMIFS(Sheet1!$G$5:$G$28252,Sheet1!$I$5:$I$28252,$B278,Sheet1!$L$5:$L$28252,$A278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4593.32</v>
      </c>
      <c r="AB278" s="32">
        <f>SUMIFS(Sheet1!$G$5:$G$28252,Sheet1!$I$5:$I$28252,$B278,Sheet1!$L$5:$L$28252,$A278,Sheet1!$D$5:$D$28252,"水费",Sheet1!$E$5:$E$28252,"&lt;&gt;*调拨*")+SUMIFS(Sheet1!$G$5:$G$28252,Sheet1!$I$5:$I$28252,$B278,Sheet1!$L$5:$L$28252,$A278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78" s="32">
        <f>SUMIFS(Sheet1!$G$5:$G$28252,Sheet1!$I$5:$I$28252,$B278,Sheet1!$L$5:$L$28252,$A278,Sheet1!$D$5:$D$28252,"电费",Sheet1!$E$5:$E$28252,"&lt;&gt;*调拨*")+SUMIFS(Sheet1!$G$5:$G$28252,Sheet1!$I$5:$I$28252,$B278,Sheet1!$L$5:$L$28252,$A278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78" s="32">
        <f>SUMIFS(Sheet1!$G$5:$G$28252,Sheet1!$I$5:$I$28252,$B278,Sheet1!$L$5:$L$28252,$A278,Sheet1!$D$5:$D$28252,"宽带费",Sheet1!$E$5:$E$28252,"&lt;&gt;*调拨*")+SUMIFS(Sheet1!$G$5:$G$28252,Sheet1!$I$5:$I$28252,$B278,Sheet1!$L$5:$L$28252,$A278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78" s="32">
        <f>SUMIFS(Sheet1!$G$5:$G$28252,Sheet1!$I$5:$I$28252,$B278,Sheet1!$L$5:$L$28252,$A278,Sheet1!$D$5:$D$28252,"办公费",Sheet1!$E$5:$E$28252,"&lt;&gt;*调拨*")+SUMIFS(Sheet1!$G$5:$G$28252,Sheet1!$I$5:$I$28252,$B278,Sheet1!$L$5:$L$28252,$A278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78" s="32">
        <f>SUMIFS(Sheet1!$G$5:$G$28252,Sheet1!$I$5:$I$28252,$B278,Sheet1!$L$5:$L$28252,$A278,Sheet1!$D$5:$D$28252,"话费",Sheet1!$E$5:$E$28252,"&lt;&gt;*调拨*")+SUMIFS(Sheet1!$G$5:$G$28252,Sheet1!$I$5:$I$28252,$B278,Sheet1!$L$5:$L$28252,$A278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78" s="32">
        <f>SUMIFS(Sheet1!$G$5:$G$28252,Sheet1!$I$5:$I$28252,$B278,Sheet1!$L$5:$L$28252,$A278,Sheet1!$D$5:$D$28252,"房租",Sheet1!$E$5:$E$28252,"&lt;&gt;*调拨*")+SUMIFS(Sheet1!$G$5:$G$28252,Sheet1!$I$5:$I$28252,$B278,Sheet1!$L$5:$L$28252,$A278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78" s="32">
        <f>SUMIFS(Sheet1!$G$5:$G$28252,Sheet1!$I$5:$I$28252,$B278,Sheet1!$L$5:$L$28252,$A278,Sheet1!$E$5:$E$28252,"*调拨*")</f>
        <v>0</v>
      </c>
      <c r="AI278" s="32">
        <f>SUMIFS(Sheet1!$G$5:$G$28252,Sheet1!$I$5:$I$28252,$B278,Sheet1!$L$5:$L$28252,$A278,Sheet1!$D$5:$D$28252,"内部转款",Sheet1!$E$5:$E$28252,"&lt;&gt;*调拨*")+SUMIFS(Sheet1!$G$5:$G$28252,Sheet1!$I$5:$I$28252,$B278,Sheet1!$L$5:$L$28252,$A278,Sheet1!$D$5:$D$28252,"内部转账",Sheet1!$E$5:$E$28252,"&lt;&gt;*调拨*")</f>
        <v>0</v>
      </c>
      <c r="AJ278" s="32">
        <f t="shared" si="21"/>
        <v>0</v>
      </c>
      <c r="AK278" s="32">
        <f>SUMIFS(Sheet1!$G$5:$G$28252,Sheet1!$I$5:$I$28252,$B278,Sheet1!$L$5:$L$28252,$A278)</f>
        <v>4593.32</v>
      </c>
      <c r="AL278" s="32">
        <f t="shared" si="22"/>
        <v>32146.22</v>
      </c>
    </row>
    <row r="279" ht="16.5" spans="1:38">
      <c r="A279" s="30">
        <v>202605</v>
      </c>
      <c r="B279" s="31" t="s">
        <v>205</v>
      </c>
      <c r="C279" s="32">
        <f>SUMIFS(Sheet1!$F$5:$F$28252,Sheet1!$I$5:$I$28252,$B279,Sheet1!$L$5:$L$28252,$A279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11754.3</v>
      </c>
      <c r="D279" s="32">
        <f>SUMIFS(Sheet1!$F$5:$F$28252,Sheet1!$I$5:$I$28252,$B279,Sheet1!$L$5:$L$28252,$A279,Sheet1!$D$5:$D$28252,"医保即时拨付",Sheet1!$E$5:$E$28252,"&lt;&gt;*调拨*")+SUMIFS(Sheet1!$F$5:$F$28252,Sheet1!$I$5:$I$28252,$B279,Sheet1!$L$5:$L$28252,$A279,Sheet1!$E$5:$E$28252,"*医保即时拨付*",Sheet1!$D$5:$D$28252,"&lt;&gt;医保即时拨付",Sheet1!$D$5:$D$28252,"&lt;&gt;内部转款",Sheet1!$D$5:$D$28252,"&lt;&gt;内部转账",Sheet1!$E$5:$E$28252,"&lt;&gt;*调拨*")</f>
        <v>3752.06</v>
      </c>
      <c r="E279" s="32">
        <f>SUMIFS(Sheet1!$F$5:$F$28252,Sheet1!$I$5:$I$28252,$B279,Sheet1!$L$5:$L$28252,$A279,Sheet1!$D$5:$D$28252,"医保",Sheet1!$E$5:$E$28252,"&lt;&gt;*调拨*",Sheet1!$E$5:$E$28252,"&lt;&gt;*医保即时拨付*")+SUMIFS(Sheet1!$F$5:$F$28252,Sheet1!$I$5:$I$28252,$B279,Sheet1!$L$5:$L$28252,$A279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4459.77</v>
      </c>
      <c r="F279" s="32">
        <f>SUMIFS(Sheet1!$F$5:$F$28252,Sheet1!$I$5:$I$28252,$B279,Sheet1!$L$5:$L$28252,$A279,Sheet1!$D$5:$D$28252,"聚合",Sheet1!$E$5:$E$28252,"&lt;&gt;*调拨*")+SUMIFS(Sheet1!$F$5:$F$28252,Sheet1!$I$5:$I$28252,$B279,Sheet1!$L$5:$L$28252,$A279,Sheet1!$E$5:$E$28252,"*聚合*",Sheet1!$D$5:$D$28252,"&lt;&gt;聚合",Sheet1!$D$5:$D$28252,"&lt;&gt;内部转款",Sheet1!$D$5:$D$28252,"&lt;&gt;内部转账",Sheet1!$E$5:$E$28252,"&lt;&gt;*调拨*")</f>
        <v>48654.68</v>
      </c>
      <c r="G279" s="32">
        <f>SUMIFS(Sheet1!$F$5:$F$28252,Sheet1!$I$5:$I$28252,$B279,Sheet1!$L$5:$L$28252,$A279,Sheet1!$D$5:$D$28252,"24小时微信",Sheet1!$E$5:$E$28252,"&lt;&gt;*调拨*")+SUMIFS(Sheet1!$F$5:$F$28252,Sheet1!$I$5:$I$28252,$B279,Sheet1!$L$5:$L$28252,$A279,Sheet1!$E$5:$E$28252,"*24小时微信*",Sheet1!$D$5:$D$28252,"&lt;&gt;24小时微信",Sheet1!$D$5:$D$28252,"&lt;&gt;内部转款",Sheet1!$D$5:$D$28252,"&lt;&gt;内部转账",Sheet1!$E$5:$E$28252,"&lt;&gt;*调拨*")</f>
        <v>0</v>
      </c>
      <c r="H279" s="32">
        <f>SUMIFS(Sheet1!$F$5:$F$28252,Sheet1!$I$5:$I$28252,$B279,Sheet1!$L$5:$L$28252,$A279,Sheet1!$D$5:$D$28252,"美团",Sheet1!$E$5:$E$28252,"&lt;&gt;*调拨*")+SUMIFS(Sheet1!$F$5:$F$28252,Sheet1!$I$5:$I$28252,$B279,Sheet1!$L$5:$L$28252,$A279,Sheet1!$E$5:$E$28252,"*美团*",Sheet1!$D$5:$D$28252,"&lt;&gt;美团",Sheet1!$D$5:$D$28252,"&lt;&gt;内部转款",Sheet1!$D$5:$D$28252,"&lt;&gt;内部转账",Sheet1!$E$5:$E$28252,"&lt;&gt;*调拨*")</f>
        <v>0</v>
      </c>
      <c r="I279" s="32">
        <f>SUMIFS(Sheet1!$F$5:$F$28252,Sheet1!$I$5:$I$28252,$B279,Sheet1!$L$5:$L$28252,$A279,Sheet1!$D$5:$D$28252,"饿了么",Sheet1!$E$5:$E$28252,"&lt;&gt;*调拨*")+SUMIFS(Sheet1!$F$5:$F$28252,Sheet1!$I$5:$I$28252,$B279,Sheet1!$L$5:$L$28252,$A279,Sheet1!$E$5:$E$28252,"*饿了么*",Sheet1!$D$5:$D$28252,"&lt;&gt;饿了么",Sheet1!$D$5:$D$28252,"&lt;&gt;内部转款",Sheet1!$D$5:$D$28252,"&lt;&gt;内部转账",Sheet1!$E$5:$E$28252,"&lt;&gt;*调拨*")</f>
        <v>0</v>
      </c>
      <c r="J279" s="32">
        <f>SUMIFS(Sheet1!$F$5:$F$28252,Sheet1!$I$5:$I$28252,$B279,Sheet1!$L$5:$L$28252,$A279,Sheet1!$D$5:$D$28252,"健E卡",Sheet1!$E$5:$E$28252,"&lt;&gt;*调拨*")+SUMIFS(Sheet1!$F$5:$F$28252,Sheet1!$I$5:$I$28252,$B279,Sheet1!$L$5:$L$28252,$A279,Sheet1!$E$5:$E$28252,"*健E卡*",Sheet1!$D$5:$D$28252,"&lt;&gt;健E卡",Sheet1!$D$5:$D$28252,"&lt;&gt;内部转款",Sheet1!$D$5:$D$28252,"&lt;&gt;内部转账",Sheet1!$E$5:$E$28252,"&lt;&gt;*调拨*")</f>
        <v>0</v>
      </c>
      <c r="K279" s="32">
        <f>SUMIFS(Sheet1!$F$5:$F$28252,Sheet1!$I$5:$I$28252,$B279,Sheet1!$L$5:$L$28252,$A279,Sheet1!$D$5:$D$28252,"抖音",Sheet1!$E$5:$E$28252,"&lt;&gt;*调拨*")+SUMIFS(Sheet1!$F$5:$F$28252,Sheet1!$I$5:$I$28252,$B279,Sheet1!$L$5:$L$28252,$A279,Sheet1!$E$5:$E$28252,"*抖音*",Sheet1!$D$5:$D$28252,"&lt;&gt;抖音",Sheet1!$D$5:$D$28252,"&lt;&gt;内部转款",Sheet1!$D$5:$D$28252,"&lt;&gt;内部转账",Sheet1!$E$5:$E$28252,"&lt;&gt;*调拨*")</f>
        <v>0</v>
      </c>
      <c r="L279" s="32">
        <f>SUMIFS(Sheet1!$F$5:$F$28252,Sheet1!$I$5:$I$28252,$B279,Sheet1!$L$5:$L$28252,$A279,Sheet1!$D$5:$D$28252,"医卡通",Sheet1!$E$5:$E$28252,"&lt;&gt;*调拨*")+SUMIFS(Sheet1!$F$5:$F$28252,Sheet1!$I$5:$I$28252,$B279,Sheet1!$L$5:$L$28252,$A279,Sheet1!$E$5:$E$28252,"*医卡通*",Sheet1!$D$5:$D$28252,"&lt;&gt;医卡通",Sheet1!$D$5:$D$28252,"&lt;&gt;内部转款",Sheet1!$D$5:$D$28252,"&lt;&gt;内部转账",Sheet1!$E$5:$E$28252,"&lt;&gt;*调拨*")</f>
        <v>0</v>
      </c>
      <c r="M279" s="32">
        <f>SUMIFS(Sheet1!$F$5:$F$28252,Sheet1!$I$5:$I$28252,$B279,Sheet1!$L$5:$L$28252,$A279,Sheet1!$D$5:$D$28252,"企健网",Sheet1!$E$5:$E$28252,"&lt;&gt;*调拨*")+SUMIFS(Sheet1!$F$5:$F$28252,Sheet1!$I$5:$I$28252,$B279,Sheet1!$L$5:$L$28252,$A279,Sheet1!$E$5:$E$28252,"*企健网*",Sheet1!$D$5:$D$28252,"&lt;&gt;企健网",Sheet1!$D$5:$D$28252,"&lt;&gt;内部转款",Sheet1!$D$5:$D$28252,"&lt;&gt;内部转账",Sheet1!$E$5:$E$28252,"&lt;&gt;*调拨*")</f>
        <v>0</v>
      </c>
      <c r="N279" s="32">
        <f>SUMIFS(Sheet1!$F$5:$F$28252,Sheet1!$I$5:$I$28252,$B279,Sheet1!$L$5:$L$28252,$A279,Sheet1!$D$5:$D$28252,"银联",Sheet1!$E$5:$E$28252,"&lt;&gt;*调拨*")+SUMIFS(Sheet1!$F$5:$F$28252,Sheet1!$I$5:$I$28252,$B279,Sheet1!$L$5:$L$28252,$A279,Sheet1!$E$5:$E$28252,"*银联*",Sheet1!$D$5:$D$28252,"&lt;&gt;银联",Sheet1!$D$5:$D$28252,"&lt;&gt;内部转款",Sheet1!$D$5:$D$28252,"&lt;&gt;内部转账",Sheet1!$E$5:$E$28252,"&lt;&gt;*调拨*")</f>
        <v>0</v>
      </c>
      <c r="O279" s="32">
        <f>SUMIFS(Sheet1!$F$5:$F$28252,Sheet1!$I$5:$I$28252,$B279,Sheet1!$L$5:$L$28252,$A279,Sheet1!$D$5:$D$28252,"京东",Sheet1!$E$5:$E$28252,"&lt;&gt;*调拨*")+SUMIFS(Sheet1!$F$5:$F$28252,Sheet1!$I$5:$I$28252,$B279,Sheet1!$L$5:$L$28252,$A279,Sheet1!$E$5:$E$28252,"*京东*",Sheet1!$D$5:$D$28252,"&lt;&gt;京东",Sheet1!$D$5:$D$28252,"&lt;&gt;内部转款",Sheet1!$D$5:$D$28252,"&lt;&gt;内部转账",Sheet1!$E$5:$E$28252,"&lt;&gt;*调拨*")</f>
        <v>0</v>
      </c>
      <c r="P279" s="32">
        <f>SUMIFS(Sheet1!$F$5:$F$28252,Sheet1!$I$5:$I$28252,$B279,Sheet1!$L$5:$L$28252,$A279,Sheet1!$D$5:$D$28252,"药机微信",Sheet1!$E$5:$E$28252,"&lt;&gt;*调拨*")+SUMIFS(Sheet1!$F$5:$F$28252,Sheet1!$I$5:$I$28252,$B279,Sheet1!$L$5:$L$28252,$A279,Sheet1!$E$5:$E$28252,"*药机微信*",Sheet1!$D$5:$D$28252,"&lt;&gt;药机微信",Sheet1!$D$5:$D$28252,"&lt;&gt;内部转款",Sheet1!$D$5:$D$28252,"&lt;&gt;内部转账",Sheet1!$E$5:$E$28252,"&lt;&gt;*调拨*")</f>
        <v>0</v>
      </c>
      <c r="Q279" s="32">
        <f>SUMIFS(Sheet1!$F$5:$F$28252,Sheet1!$I$5:$I$28252,$B279,Sheet1!$L$5:$L$28252,$A279,Sheet1!$D$5:$D$28252,"亲情卡",Sheet1!$E$5:$E$28252,"&lt;&gt;*调拨*")+SUMIFS(Sheet1!$F$5:$F$28252,Sheet1!$I$5:$I$28252,$B279,Sheet1!$L$5:$L$28252,$A279,Sheet1!$E$5:$E$28252,"*亲情卡*",Sheet1!$D$5:$D$28252,"&lt;&gt;亲情卡",Sheet1!$D$5:$D$28252,"&lt;&gt;内部转款",Sheet1!$D$5:$D$28252,"&lt;&gt;内部转账",Sheet1!$E$5:$E$28252,"&lt;&gt;*调拨*")</f>
        <v>0</v>
      </c>
      <c r="R279" s="32">
        <f>SUMIFS(Sheet1!$F$5:$F$28252,Sheet1!$I$5:$I$28252,$B279,Sheet1!$L$5:$L$28252,$A279,Sheet1!$D$5:$D$28252,"优惠券",Sheet1!$E$5:$E$28252,"&lt;&gt;*调拨*")+SUMIFS(Sheet1!$F$5:$F$28252,Sheet1!$I$5:$I$28252,$B279,Sheet1!$L$5:$L$28252,$A279,Sheet1!$E$5:$E$28252,"*优惠券*",Sheet1!$D$5:$D$28252,"&lt;&gt;优惠券",Sheet1!$D$5:$D$28252,"&lt;&gt;内部转款",Sheet1!$D$5:$D$28252,"&lt;&gt;内部转账",Sheet1!$E$5:$E$28252,"&lt;&gt;*调拨*")</f>
        <v>0</v>
      </c>
      <c r="S279" s="32">
        <f>SUMIFS(Sheet1!$F$5:$F$28252,Sheet1!$I$5:$I$28252,$B279,Sheet1!$L$5:$L$28252,$A279,Sheet1!$D$5:$D$28252,"代金券",Sheet1!$E$5:$E$28252,"&lt;&gt;*调拨*")+SUMIFS(Sheet1!$F$5:$F$28252,Sheet1!$I$5:$I$28252,$B279,Sheet1!$L$5:$L$28252,$A279,Sheet1!$E$5:$E$28252,"*代金券*",Sheet1!$D$5:$D$28252,"&lt;&gt;代金券",Sheet1!$D$5:$D$28252,"&lt;&gt;内部转款",Sheet1!$D$5:$D$28252,"&lt;&gt;内部转账",Sheet1!$E$5:$E$28252,"&lt;&gt;*调拨*")</f>
        <v>0</v>
      </c>
      <c r="T279" s="32">
        <f>SUMIFS(Sheet1!$F$5:$F$28252,Sheet1!$I$5:$I$28252,$B279,Sheet1!$L$5:$L$28252,$A279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279,Sheet1!$L$5:$L$28252,$A279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279,Sheet1!$L$5:$L$28252,$A279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279,Sheet1!$L$5:$L$28252,$A279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79" s="32">
        <f>SUMIFS(Sheet1!$F$5:$F$28252,Sheet1!$I$5:$I$28252,$B279,Sheet1!$L$5:$L$28252,$A279,Sheet1!$E$5:$E$28252,"*调拨*")</f>
        <v>0</v>
      </c>
      <c r="V279" s="32">
        <f>SUMIFS(Sheet1!$F$5:$F$28252,Sheet1!$I$5:$I$28252,$B279,Sheet1!$L$5:$L$28252,$A279,Sheet1!$D$5:$D$28252,"储值",Sheet1!$E$5:$E$28252,"&lt;&gt;*调拨*")+SUMIFS(Sheet1!$F$5:$F$28252,Sheet1!$I$5:$I$28252,$B279,Sheet1!$L$5:$L$28252,$A279,Sheet1!$E$5:$E$28252,"*储值*",Sheet1!$D$5:$D$28252,"&lt;&gt;储值",Sheet1!$D$5:$D$28252,"&lt;&gt;内部转款",Sheet1!$D$5:$D$28252,"&lt;&gt;内部转账",Sheet1!$E$5:$E$28252,"&lt;&gt;*调拨*")</f>
        <v>0</v>
      </c>
      <c r="W279" s="32">
        <f>SUMIFS(Sheet1!$F$5:$F$28252,Sheet1!$I$5:$I$28252,$B279,Sheet1!$L$5:$L$28252,$A279,Sheet1!$D$5:$D$28252,"效期",Sheet1!$E$5:$E$28252,"&lt;&gt;*调拨*")+SUMIFS(Sheet1!$F$5:$F$28252,Sheet1!$I$5:$I$28252,$B279,Sheet1!$L$5:$L$28252,$A279,Sheet1!$E$5:$E$28252,"*效期*",Sheet1!$D$5:$D$28252,"&lt;&gt;效期",Sheet1!$D$5:$D$28252,"&lt;&gt;内部转款",Sheet1!$D$5:$D$28252,"&lt;&gt;内部转账",Sheet1!$E$5:$E$28252,"&lt;&gt;*调拨*")</f>
        <v>8</v>
      </c>
      <c r="X279" s="32">
        <f>SUMIFS(Sheet1!$F$5:$F$28252,Sheet1!$I$5:$I$28252,$B279,Sheet1!$L$5:$L$28252,$A279,Sheet1!$D$5:$D$28252,"内部转款",Sheet1!$E$5:$E$28252,"&lt;&gt;*调拨*")+SUMIFS(Sheet1!$F$5:$F$28252,Sheet1!$I$5:$I$28252,$B279,Sheet1!$L$5:$L$28252,$A279,Sheet1!$D$5:$D$28252,"内部转账",Sheet1!$E$5:$E$28252,"&lt;&gt;*调拨*")</f>
        <v>0</v>
      </c>
      <c r="Y279" s="32">
        <f t="shared" si="20"/>
        <v>0</v>
      </c>
      <c r="Z279" s="32">
        <f>SUMIFS(Sheet1!$F$5:$F$28252,Sheet1!$I$5:$I$28252,$B279,Sheet1!$L$5:$L$28252,$A279)</f>
        <v>68628.81</v>
      </c>
      <c r="AA279" s="32">
        <f>SUMIFS(Sheet1!$G$5:$G$28252,Sheet1!$I$5:$I$28252,$B279,Sheet1!$L$5:$L$28252,$A279,Sheet1!$D$5:$D$28252,"工资",Sheet1!$E$5:$E$28252,"&lt;&gt;*调拨*")+SUMIFS(Sheet1!$G$5:$G$28252,Sheet1!$I$5:$I$28252,$B279,Sheet1!$L$5:$L$28252,$A279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7500.52</v>
      </c>
      <c r="AB279" s="32">
        <f>SUMIFS(Sheet1!$G$5:$G$28252,Sheet1!$I$5:$I$28252,$B279,Sheet1!$L$5:$L$28252,$A279,Sheet1!$D$5:$D$28252,"水费",Sheet1!$E$5:$E$28252,"&lt;&gt;*调拨*")+SUMIFS(Sheet1!$G$5:$G$28252,Sheet1!$I$5:$I$28252,$B279,Sheet1!$L$5:$L$28252,$A279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79" s="32">
        <f>SUMIFS(Sheet1!$G$5:$G$28252,Sheet1!$I$5:$I$28252,$B279,Sheet1!$L$5:$L$28252,$A279,Sheet1!$D$5:$D$28252,"电费",Sheet1!$E$5:$E$28252,"&lt;&gt;*调拨*")+SUMIFS(Sheet1!$G$5:$G$28252,Sheet1!$I$5:$I$28252,$B279,Sheet1!$L$5:$L$28252,$A279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79" s="32">
        <f>SUMIFS(Sheet1!$G$5:$G$28252,Sheet1!$I$5:$I$28252,$B279,Sheet1!$L$5:$L$28252,$A279,Sheet1!$D$5:$D$28252,"宽带费",Sheet1!$E$5:$E$28252,"&lt;&gt;*调拨*")+SUMIFS(Sheet1!$G$5:$G$28252,Sheet1!$I$5:$I$28252,$B279,Sheet1!$L$5:$L$28252,$A279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79" s="32">
        <f>SUMIFS(Sheet1!$G$5:$G$28252,Sheet1!$I$5:$I$28252,$B279,Sheet1!$L$5:$L$28252,$A279,Sheet1!$D$5:$D$28252,"办公费",Sheet1!$E$5:$E$28252,"&lt;&gt;*调拨*")+SUMIFS(Sheet1!$G$5:$G$28252,Sheet1!$I$5:$I$28252,$B279,Sheet1!$L$5:$L$28252,$A279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79" s="32">
        <f>SUMIFS(Sheet1!$G$5:$G$28252,Sheet1!$I$5:$I$28252,$B279,Sheet1!$L$5:$L$28252,$A279,Sheet1!$D$5:$D$28252,"话费",Sheet1!$E$5:$E$28252,"&lt;&gt;*调拨*")+SUMIFS(Sheet1!$G$5:$G$28252,Sheet1!$I$5:$I$28252,$B279,Sheet1!$L$5:$L$28252,$A279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79" s="32">
        <f>SUMIFS(Sheet1!$G$5:$G$28252,Sheet1!$I$5:$I$28252,$B279,Sheet1!$L$5:$L$28252,$A279,Sheet1!$D$5:$D$28252,"房租",Sheet1!$E$5:$E$28252,"&lt;&gt;*调拨*")+SUMIFS(Sheet1!$G$5:$G$28252,Sheet1!$I$5:$I$28252,$B279,Sheet1!$L$5:$L$28252,$A279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79" s="32">
        <f>SUMIFS(Sheet1!$G$5:$G$28252,Sheet1!$I$5:$I$28252,$B279,Sheet1!$L$5:$L$28252,$A279,Sheet1!$E$5:$E$28252,"*调拨*")</f>
        <v>0</v>
      </c>
      <c r="AI279" s="32">
        <f>SUMIFS(Sheet1!$G$5:$G$28252,Sheet1!$I$5:$I$28252,$B279,Sheet1!$L$5:$L$28252,$A279,Sheet1!$D$5:$D$28252,"内部转款",Sheet1!$E$5:$E$28252,"&lt;&gt;*调拨*")+SUMIFS(Sheet1!$G$5:$G$28252,Sheet1!$I$5:$I$28252,$B279,Sheet1!$L$5:$L$28252,$A279,Sheet1!$D$5:$D$28252,"内部转账",Sheet1!$E$5:$E$28252,"&lt;&gt;*调拨*")</f>
        <v>0</v>
      </c>
      <c r="AJ279" s="32">
        <f t="shared" si="21"/>
        <v>0</v>
      </c>
      <c r="AK279" s="32">
        <f>SUMIFS(Sheet1!$G$5:$G$28252,Sheet1!$I$5:$I$28252,$B279,Sheet1!$L$5:$L$28252,$A279)</f>
        <v>7500.52</v>
      </c>
      <c r="AL279" s="32">
        <f t="shared" si="22"/>
        <v>61128.29</v>
      </c>
    </row>
    <row r="280" ht="16.5" spans="1:38">
      <c r="A280" s="30">
        <v>202605</v>
      </c>
      <c r="B280" s="31" t="s">
        <v>117</v>
      </c>
      <c r="C280" s="32">
        <f>SUMIFS(Sheet1!$F$5:$F$28252,Sheet1!$I$5:$I$28252,$B280,Sheet1!$L$5:$L$28252,$A280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29275.73</v>
      </c>
      <c r="D280" s="32">
        <f>SUMIFS(Sheet1!$F$5:$F$28252,Sheet1!$I$5:$I$28252,$B280,Sheet1!$L$5:$L$28252,$A280,Sheet1!$D$5:$D$28252,"医保即时拨付",Sheet1!$E$5:$E$28252,"&lt;&gt;*调拨*")+SUMIFS(Sheet1!$F$5:$F$28252,Sheet1!$I$5:$I$28252,$B280,Sheet1!$L$5:$L$28252,$A280,Sheet1!$E$5:$E$28252,"*医保即时拨付*",Sheet1!$D$5:$D$28252,"&lt;&gt;医保即时拨付",Sheet1!$D$5:$D$28252,"&lt;&gt;内部转款",Sheet1!$D$5:$D$28252,"&lt;&gt;内部转账",Sheet1!$E$5:$E$28252,"&lt;&gt;*调拨*")</f>
        <v>3850.16</v>
      </c>
      <c r="E280" s="32">
        <f>SUMIFS(Sheet1!$F$5:$F$28252,Sheet1!$I$5:$I$28252,$B280,Sheet1!$L$5:$L$28252,$A280,Sheet1!$D$5:$D$28252,"医保",Sheet1!$E$5:$E$28252,"&lt;&gt;*调拨*",Sheet1!$E$5:$E$28252,"&lt;&gt;*医保即时拨付*")+SUMIFS(Sheet1!$F$5:$F$28252,Sheet1!$I$5:$I$28252,$B280,Sheet1!$L$5:$L$28252,$A280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4814.23</v>
      </c>
      <c r="F280" s="32">
        <f>SUMIFS(Sheet1!$F$5:$F$28252,Sheet1!$I$5:$I$28252,$B280,Sheet1!$L$5:$L$28252,$A280,Sheet1!$D$5:$D$28252,"聚合",Sheet1!$E$5:$E$28252,"&lt;&gt;*调拨*")+SUMIFS(Sheet1!$F$5:$F$28252,Sheet1!$I$5:$I$28252,$B280,Sheet1!$L$5:$L$28252,$A280,Sheet1!$E$5:$E$28252,"*聚合*",Sheet1!$D$5:$D$28252,"&lt;&gt;聚合",Sheet1!$D$5:$D$28252,"&lt;&gt;内部转款",Sheet1!$D$5:$D$28252,"&lt;&gt;内部转账",Sheet1!$E$5:$E$28252,"&lt;&gt;*调拨*")</f>
        <v>35556.7</v>
      </c>
      <c r="G280" s="32">
        <f>SUMIFS(Sheet1!$F$5:$F$28252,Sheet1!$I$5:$I$28252,$B280,Sheet1!$L$5:$L$28252,$A280,Sheet1!$D$5:$D$28252,"24小时微信",Sheet1!$E$5:$E$28252,"&lt;&gt;*调拨*")+SUMIFS(Sheet1!$F$5:$F$28252,Sheet1!$I$5:$I$28252,$B280,Sheet1!$L$5:$L$28252,$A280,Sheet1!$E$5:$E$28252,"*24小时微信*",Sheet1!$D$5:$D$28252,"&lt;&gt;24小时微信",Sheet1!$D$5:$D$28252,"&lt;&gt;内部转款",Sheet1!$D$5:$D$28252,"&lt;&gt;内部转账",Sheet1!$E$5:$E$28252,"&lt;&gt;*调拨*")</f>
        <v>0</v>
      </c>
      <c r="H280" s="32">
        <f>SUMIFS(Sheet1!$F$5:$F$28252,Sheet1!$I$5:$I$28252,$B280,Sheet1!$L$5:$L$28252,$A280,Sheet1!$D$5:$D$28252,"美团",Sheet1!$E$5:$E$28252,"&lt;&gt;*调拨*")+SUMIFS(Sheet1!$F$5:$F$28252,Sheet1!$I$5:$I$28252,$B280,Sheet1!$L$5:$L$28252,$A280,Sheet1!$E$5:$E$28252,"*美团*",Sheet1!$D$5:$D$28252,"&lt;&gt;美团",Sheet1!$D$5:$D$28252,"&lt;&gt;内部转款",Sheet1!$D$5:$D$28252,"&lt;&gt;内部转账",Sheet1!$E$5:$E$28252,"&lt;&gt;*调拨*")</f>
        <v>0</v>
      </c>
      <c r="I280" s="32">
        <f>SUMIFS(Sheet1!$F$5:$F$28252,Sheet1!$I$5:$I$28252,$B280,Sheet1!$L$5:$L$28252,$A280,Sheet1!$D$5:$D$28252,"饿了么",Sheet1!$E$5:$E$28252,"&lt;&gt;*调拨*")+SUMIFS(Sheet1!$F$5:$F$28252,Sheet1!$I$5:$I$28252,$B280,Sheet1!$L$5:$L$28252,$A280,Sheet1!$E$5:$E$28252,"*饿了么*",Sheet1!$D$5:$D$28252,"&lt;&gt;饿了么",Sheet1!$D$5:$D$28252,"&lt;&gt;内部转款",Sheet1!$D$5:$D$28252,"&lt;&gt;内部转账",Sheet1!$E$5:$E$28252,"&lt;&gt;*调拨*")</f>
        <v>0</v>
      </c>
      <c r="J280" s="32">
        <f>SUMIFS(Sheet1!$F$5:$F$28252,Sheet1!$I$5:$I$28252,$B280,Sheet1!$L$5:$L$28252,$A280,Sheet1!$D$5:$D$28252,"健E卡",Sheet1!$E$5:$E$28252,"&lt;&gt;*调拨*")+SUMIFS(Sheet1!$F$5:$F$28252,Sheet1!$I$5:$I$28252,$B280,Sheet1!$L$5:$L$28252,$A280,Sheet1!$E$5:$E$28252,"*健E卡*",Sheet1!$D$5:$D$28252,"&lt;&gt;健E卡",Sheet1!$D$5:$D$28252,"&lt;&gt;内部转款",Sheet1!$D$5:$D$28252,"&lt;&gt;内部转账",Sheet1!$E$5:$E$28252,"&lt;&gt;*调拨*")</f>
        <v>0</v>
      </c>
      <c r="K280" s="32">
        <f>SUMIFS(Sheet1!$F$5:$F$28252,Sheet1!$I$5:$I$28252,$B280,Sheet1!$L$5:$L$28252,$A280,Sheet1!$D$5:$D$28252,"抖音",Sheet1!$E$5:$E$28252,"&lt;&gt;*调拨*")+SUMIFS(Sheet1!$F$5:$F$28252,Sheet1!$I$5:$I$28252,$B280,Sheet1!$L$5:$L$28252,$A280,Sheet1!$E$5:$E$28252,"*抖音*",Sheet1!$D$5:$D$28252,"&lt;&gt;抖音",Sheet1!$D$5:$D$28252,"&lt;&gt;内部转款",Sheet1!$D$5:$D$28252,"&lt;&gt;内部转账",Sheet1!$E$5:$E$28252,"&lt;&gt;*调拨*")</f>
        <v>0</v>
      </c>
      <c r="L280" s="32">
        <f>SUMIFS(Sheet1!$F$5:$F$28252,Sheet1!$I$5:$I$28252,$B280,Sheet1!$L$5:$L$28252,$A280,Sheet1!$D$5:$D$28252,"医卡通",Sheet1!$E$5:$E$28252,"&lt;&gt;*调拨*")+SUMIFS(Sheet1!$F$5:$F$28252,Sheet1!$I$5:$I$28252,$B280,Sheet1!$L$5:$L$28252,$A280,Sheet1!$E$5:$E$28252,"*医卡通*",Sheet1!$D$5:$D$28252,"&lt;&gt;医卡通",Sheet1!$D$5:$D$28252,"&lt;&gt;内部转款",Sheet1!$D$5:$D$28252,"&lt;&gt;内部转账",Sheet1!$E$5:$E$28252,"&lt;&gt;*调拨*")</f>
        <v>0</v>
      </c>
      <c r="M280" s="32">
        <f>SUMIFS(Sheet1!$F$5:$F$28252,Sheet1!$I$5:$I$28252,$B280,Sheet1!$L$5:$L$28252,$A280,Sheet1!$D$5:$D$28252,"企健网",Sheet1!$E$5:$E$28252,"&lt;&gt;*调拨*")+SUMIFS(Sheet1!$F$5:$F$28252,Sheet1!$I$5:$I$28252,$B280,Sheet1!$L$5:$L$28252,$A280,Sheet1!$E$5:$E$28252,"*企健网*",Sheet1!$D$5:$D$28252,"&lt;&gt;企健网",Sheet1!$D$5:$D$28252,"&lt;&gt;内部转款",Sheet1!$D$5:$D$28252,"&lt;&gt;内部转账",Sheet1!$E$5:$E$28252,"&lt;&gt;*调拨*")</f>
        <v>0</v>
      </c>
      <c r="N280" s="32">
        <f>SUMIFS(Sheet1!$F$5:$F$28252,Sheet1!$I$5:$I$28252,$B280,Sheet1!$L$5:$L$28252,$A280,Sheet1!$D$5:$D$28252,"银联",Sheet1!$E$5:$E$28252,"&lt;&gt;*调拨*")+SUMIFS(Sheet1!$F$5:$F$28252,Sheet1!$I$5:$I$28252,$B280,Sheet1!$L$5:$L$28252,$A280,Sheet1!$E$5:$E$28252,"*银联*",Sheet1!$D$5:$D$28252,"&lt;&gt;银联",Sheet1!$D$5:$D$28252,"&lt;&gt;内部转款",Sheet1!$D$5:$D$28252,"&lt;&gt;内部转账",Sheet1!$E$5:$E$28252,"&lt;&gt;*调拨*")</f>
        <v>0</v>
      </c>
      <c r="O280" s="32">
        <f>SUMIFS(Sheet1!$F$5:$F$28252,Sheet1!$I$5:$I$28252,$B280,Sheet1!$L$5:$L$28252,$A280,Sheet1!$D$5:$D$28252,"京东",Sheet1!$E$5:$E$28252,"&lt;&gt;*调拨*")+SUMIFS(Sheet1!$F$5:$F$28252,Sheet1!$I$5:$I$28252,$B280,Sheet1!$L$5:$L$28252,$A280,Sheet1!$E$5:$E$28252,"*京东*",Sheet1!$D$5:$D$28252,"&lt;&gt;京东",Sheet1!$D$5:$D$28252,"&lt;&gt;内部转款",Sheet1!$D$5:$D$28252,"&lt;&gt;内部转账",Sheet1!$E$5:$E$28252,"&lt;&gt;*调拨*")</f>
        <v>0</v>
      </c>
      <c r="P280" s="32">
        <f>SUMIFS(Sheet1!$F$5:$F$28252,Sheet1!$I$5:$I$28252,$B280,Sheet1!$L$5:$L$28252,$A280,Sheet1!$D$5:$D$28252,"药机微信",Sheet1!$E$5:$E$28252,"&lt;&gt;*调拨*")+SUMIFS(Sheet1!$F$5:$F$28252,Sheet1!$I$5:$I$28252,$B280,Sheet1!$L$5:$L$28252,$A280,Sheet1!$E$5:$E$28252,"*药机微信*",Sheet1!$D$5:$D$28252,"&lt;&gt;药机微信",Sheet1!$D$5:$D$28252,"&lt;&gt;内部转款",Sheet1!$D$5:$D$28252,"&lt;&gt;内部转账",Sheet1!$E$5:$E$28252,"&lt;&gt;*调拨*")</f>
        <v>0</v>
      </c>
      <c r="Q280" s="32">
        <f>SUMIFS(Sheet1!$F$5:$F$28252,Sheet1!$I$5:$I$28252,$B280,Sheet1!$L$5:$L$28252,$A280,Sheet1!$D$5:$D$28252,"亲情卡",Sheet1!$E$5:$E$28252,"&lt;&gt;*调拨*")+SUMIFS(Sheet1!$F$5:$F$28252,Sheet1!$I$5:$I$28252,$B280,Sheet1!$L$5:$L$28252,$A280,Sheet1!$E$5:$E$28252,"*亲情卡*",Sheet1!$D$5:$D$28252,"&lt;&gt;亲情卡",Sheet1!$D$5:$D$28252,"&lt;&gt;内部转款",Sheet1!$D$5:$D$28252,"&lt;&gt;内部转账",Sheet1!$E$5:$E$28252,"&lt;&gt;*调拨*")</f>
        <v>0</v>
      </c>
      <c r="R280" s="32">
        <f>SUMIFS(Sheet1!$F$5:$F$28252,Sheet1!$I$5:$I$28252,$B280,Sheet1!$L$5:$L$28252,$A280,Sheet1!$D$5:$D$28252,"优惠券",Sheet1!$E$5:$E$28252,"&lt;&gt;*调拨*")+SUMIFS(Sheet1!$F$5:$F$28252,Sheet1!$I$5:$I$28252,$B280,Sheet1!$L$5:$L$28252,$A280,Sheet1!$E$5:$E$28252,"*优惠券*",Sheet1!$D$5:$D$28252,"&lt;&gt;优惠券",Sheet1!$D$5:$D$28252,"&lt;&gt;内部转款",Sheet1!$D$5:$D$28252,"&lt;&gt;内部转账",Sheet1!$E$5:$E$28252,"&lt;&gt;*调拨*")</f>
        <v>0</v>
      </c>
      <c r="S280" s="32">
        <f>SUMIFS(Sheet1!$F$5:$F$28252,Sheet1!$I$5:$I$28252,$B280,Sheet1!$L$5:$L$28252,$A280,Sheet1!$D$5:$D$28252,"代金券",Sheet1!$E$5:$E$28252,"&lt;&gt;*调拨*")+SUMIFS(Sheet1!$F$5:$F$28252,Sheet1!$I$5:$I$28252,$B280,Sheet1!$L$5:$L$28252,$A280,Sheet1!$E$5:$E$28252,"*代金券*",Sheet1!$D$5:$D$28252,"&lt;&gt;代金券",Sheet1!$D$5:$D$28252,"&lt;&gt;内部转款",Sheet1!$D$5:$D$28252,"&lt;&gt;内部转账",Sheet1!$E$5:$E$28252,"&lt;&gt;*调拨*")</f>
        <v>0</v>
      </c>
      <c r="T280" s="32">
        <f>SUMIFS(Sheet1!$F$5:$F$28252,Sheet1!$I$5:$I$28252,$B280,Sheet1!$L$5:$L$28252,$A280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280,Sheet1!$L$5:$L$28252,$A280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280,Sheet1!$L$5:$L$28252,$A280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280,Sheet1!$L$5:$L$28252,$A280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80" s="32">
        <f>SUMIFS(Sheet1!$F$5:$F$28252,Sheet1!$I$5:$I$28252,$B280,Sheet1!$L$5:$L$28252,$A280,Sheet1!$E$5:$E$28252,"*调拨*")</f>
        <v>0</v>
      </c>
      <c r="V280" s="32">
        <f>SUMIFS(Sheet1!$F$5:$F$28252,Sheet1!$I$5:$I$28252,$B280,Sheet1!$L$5:$L$28252,$A280,Sheet1!$D$5:$D$28252,"储值",Sheet1!$E$5:$E$28252,"&lt;&gt;*调拨*")+SUMIFS(Sheet1!$F$5:$F$28252,Sheet1!$I$5:$I$28252,$B280,Sheet1!$L$5:$L$28252,$A280,Sheet1!$E$5:$E$28252,"*储值*",Sheet1!$D$5:$D$28252,"&lt;&gt;储值",Sheet1!$D$5:$D$28252,"&lt;&gt;内部转款",Sheet1!$D$5:$D$28252,"&lt;&gt;内部转账",Sheet1!$E$5:$E$28252,"&lt;&gt;*调拨*")</f>
        <v>0</v>
      </c>
      <c r="W280" s="32">
        <f>SUMIFS(Sheet1!$F$5:$F$28252,Sheet1!$I$5:$I$28252,$B280,Sheet1!$L$5:$L$28252,$A280,Sheet1!$D$5:$D$28252,"效期",Sheet1!$E$5:$E$28252,"&lt;&gt;*调拨*")+SUMIFS(Sheet1!$F$5:$F$28252,Sheet1!$I$5:$I$28252,$B280,Sheet1!$L$5:$L$28252,$A280,Sheet1!$E$5:$E$28252,"*效期*",Sheet1!$D$5:$D$28252,"&lt;&gt;效期",Sheet1!$D$5:$D$28252,"&lt;&gt;内部转款",Sheet1!$D$5:$D$28252,"&lt;&gt;内部转账",Sheet1!$E$5:$E$28252,"&lt;&gt;*调拨*")</f>
        <v>14</v>
      </c>
      <c r="X280" s="32">
        <f>SUMIFS(Sheet1!$F$5:$F$28252,Sheet1!$I$5:$I$28252,$B280,Sheet1!$L$5:$L$28252,$A280,Sheet1!$D$5:$D$28252,"内部转款",Sheet1!$E$5:$E$28252,"&lt;&gt;*调拨*")+SUMIFS(Sheet1!$F$5:$F$28252,Sheet1!$I$5:$I$28252,$B280,Sheet1!$L$5:$L$28252,$A280,Sheet1!$D$5:$D$28252,"内部转账",Sheet1!$E$5:$E$28252,"&lt;&gt;*调拨*")</f>
        <v>0</v>
      </c>
      <c r="Y280" s="32">
        <f t="shared" si="20"/>
        <v>0</v>
      </c>
      <c r="Z280" s="32">
        <f>SUMIFS(Sheet1!$F$5:$F$28252,Sheet1!$I$5:$I$28252,$B280,Sheet1!$L$5:$L$28252,$A280)</f>
        <v>73510.82</v>
      </c>
      <c r="AA280" s="32">
        <f>SUMIFS(Sheet1!$G$5:$G$28252,Sheet1!$I$5:$I$28252,$B280,Sheet1!$L$5:$L$28252,$A280,Sheet1!$D$5:$D$28252,"工资",Sheet1!$E$5:$E$28252,"&lt;&gt;*调拨*")+SUMIFS(Sheet1!$G$5:$G$28252,Sheet1!$I$5:$I$28252,$B280,Sheet1!$L$5:$L$28252,$A280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6713.48</v>
      </c>
      <c r="AB280" s="32">
        <f>SUMIFS(Sheet1!$G$5:$G$28252,Sheet1!$I$5:$I$28252,$B280,Sheet1!$L$5:$L$28252,$A280,Sheet1!$D$5:$D$28252,"水费",Sheet1!$E$5:$E$28252,"&lt;&gt;*调拨*")+SUMIFS(Sheet1!$G$5:$G$28252,Sheet1!$I$5:$I$28252,$B280,Sheet1!$L$5:$L$28252,$A280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0" s="32">
        <f>SUMIFS(Sheet1!$G$5:$G$28252,Sheet1!$I$5:$I$28252,$B280,Sheet1!$L$5:$L$28252,$A280,Sheet1!$D$5:$D$28252,"电费",Sheet1!$E$5:$E$28252,"&lt;&gt;*调拨*")+SUMIFS(Sheet1!$G$5:$G$28252,Sheet1!$I$5:$I$28252,$B280,Sheet1!$L$5:$L$28252,$A280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0" s="32">
        <f>SUMIFS(Sheet1!$G$5:$G$28252,Sheet1!$I$5:$I$28252,$B280,Sheet1!$L$5:$L$28252,$A280,Sheet1!$D$5:$D$28252,"宽带费",Sheet1!$E$5:$E$28252,"&lt;&gt;*调拨*")+SUMIFS(Sheet1!$G$5:$G$28252,Sheet1!$I$5:$I$28252,$B280,Sheet1!$L$5:$L$28252,$A280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0" s="32">
        <f>SUMIFS(Sheet1!$G$5:$G$28252,Sheet1!$I$5:$I$28252,$B280,Sheet1!$L$5:$L$28252,$A280,Sheet1!$D$5:$D$28252,"办公费",Sheet1!$E$5:$E$28252,"&lt;&gt;*调拨*")+SUMIFS(Sheet1!$G$5:$G$28252,Sheet1!$I$5:$I$28252,$B280,Sheet1!$L$5:$L$28252,$A280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80" s="32">
        <f>SUMIFS(Sheet1!$G$5:$G$28252,Sheet1!$I$5:$I$28252,$B280,Sheet1!$L$5:$L$28252,$A280,Sheet1!$D$5:$D$28252,"话费",Sheet1!$E$5:$E$28252,"&lt;&gt;*调拨*")+SUMIFS(Sheet1!$G$5:$G$28252,Sheet1!$I$5:$I$28252,$B280,Sheet1!$L$5:$L$28252,$A280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0" s="32">
        <f>SUMIFS(Sheet1!$G$5:$G$28252,Sheet1!$I$5:$I$28252,$B280,Sheet1!$L$5:$L$28252,$A280,Sheet1!$D$5:$D$28252,"房租",Sheet1!$E$5:$E$28252,"&lt;&gt;*调拨*")+SUMIFS(Sheet1!$G$5:$G$28252,Sheet1!$I$5:$I$28252,$B280,Sheet1!$L$5:$L$28252,$A280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0" s="32">
        <f>SUMIFS(Sheet1!$G$5:$G$28252,Sheet1!$I$5:$I$28252,$B280,Sheet1!$L$5:$L$28252,$A280,Sheet1!$E$5:$E$28252,"*调拨*")</f>
        <v>0</v>
      </c>
      <c r="AI280" s="32">
        <f>SUMIFS(Sheet1!$G$5:$G$28252,Sheet1!$I$5:$I$28252,$B280,Sheet1!$L$5:$L$28252,$A280,Sheet1!$D$5:$D$28252,"内部转款",Sheet1!$E$5:$E$28252,"&lt;&gt;*调拨*")+SUMIFS(Sheet1!$G$5:$G$28252,Sheet1!$I$5:$I$28252,$B280,Sheet1!$L$5:$L$28252,$A280,Sheet1!$D$5:$D$28252,"内部转账",Sheet1!$E$5:$E$28252,"&lt;&gt;*调拨*")</f>
        <v>0</v>
      </c>
      <c r="AJ280" s="32">
        <f t="shared" si="21"/>
        <v>0</v>
      </c>
      <c r="AK280" s="32">
        <f>SUMIFS(Sheet1!$G$5:$G$28252,Sheet1!$I$5:$I$28252,$B280,Sheet1!$L$5:$L$28252,$A280)</f>
        <v>6713.48</v>
      </c>
      <c r="AL280" s="32">
        <f t="shared" si="22"/>
        <v>66797.34</v>
      </c>
    </row>
    <row r="281" ht="16.5" spans="1:38">
      <c r="A281" s="30">
        <v>202605</v>
      </c>
      <c r="B281" s="31" t="s">
        <v>677</v>
      </c>
      <c r="C281" s="32">
        <f>SUMIFS(Sheet1!$F$5:$F$28252,Sheet1!$I$5:$I$28252,$B281,Sheet1!$L$5:$L$28252,$A281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81" s="32">
        <f>SUMIFS(Sheet1!$F$5:$F$28252,Sheet1!$I$5:$I$28252,$B281,Sheet1!$L$5:$L$28252,$A281,Sheet1!$D$5:$D$28252,"医保即时拨付",Sheet1!$E$5:$E$28252,"&lt;&gt;*调拨*")+SUMIFS(Sheet1!$F$5:$F$28252,Sheet1!$I$5:$I$28252,$B281,Sheet1!$L$5:$L$28252,$A281,Sheet1!$E$5:$E$28252,"*医保即时拨付*",Sheet1!$D$5:$D$28252,"&lt;&gt;医保即时拨付",Sheet1!$D$5:$D$28252,"&lt;&gt;内部转款",Sheet1!$D$5:$D$28252,"&lt;&gt;内部转账",Sheet1!$E$5:$E$28252,"&lt;&gt;*调拨*")</f>
        <v>0</v>
      </c>
      <c r="E281" s="32">
        <f>SUMIFS(Sheet1!$F$5:$F$28252,Sheet1!$I$5:$I$28252,$B281,Sheet1!$L$5:$L$28252,$A281,Sheet1!$D$5:$D$28252,"医保",Sheet1!$E$5:$E$28252,"&lt;&gt;*调拨*",Sheet1!$E$5:$E$28252,"&lt;&gt;*医保即时拨付*")+SUMIFS(Sheet1!$F$5:$F$28252,Sheet1!$I$5:$I$28252,$B281,Sheet1!$L$5:$L$28252,$A281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81" s="32">
        <f>SUMIFS(Sheet1!$F$5:$F$28252,Sheet1!$I$5:$I$28252,$B281,Sheet1!$L$5:$L$28252,$A281,Sheet1!$D$5:$D$28252,"聚合",Sheet1!$E$5:$E$28252,"&lt;&gt;*调拨*")+SUMIFS(Sheet1!$F$5:$F$28252,Sheet1!$I$5:$I$28252,$B281,Sheet1!$L$5:$L$28252,$A281,Sheet1!$E$5:$E$28252,"*聚合*",Sheet1!$D$5:$D$28252,"&lt;&gt;聚合",Sheet1!$D$5:$D$28252,"&lt;&gt;内部转款",Sheet1!$D$5:$D$28252,"&lt;&gt;内部转账",Sheet1!$E$5:$E$28252,"&lt;&gt;*调拨*")</f>
        <v>0</v>
      </c>
      <c r="G281" s="32">
        <f>SUMIFS(Sheet1!$F$5:$F$28252,Sheet1!$I$5:$I$28252,$B281,Sheet1!$L$5:$L$28252,$A281,Sheet1!$D$5:$D$28252,"24小时微信",Sheet1!$E$5:$E$28252,"&lt;&gt;*调拨*")+SUMIFS(Sheet1!$F$5:$F$28252,Sheet1!$I$5:$I$28252,$B281,Sheet1!$L$5:$L$28252,$A281,Sheet1!$E$5:$E$28252,"*24小时微信*",Sheet1!$D$5:$D$28252,"&lt;&gt;24小时微信",Sheet1!$D$5:$D$28252,"&lt;&gt;内部转款",Sheet1!$D$5:$D$28252,"&lt;&gt;内部转账",Sheet1!$E$5:$E$28252,"&lt;&gt;*调拨*")</f>
        <v>0</v>
      </c>
      <c r="H281" s="32">
        <f>SUMIFS(Sheet1!$F$5:$F$28252,Sheet1!$I$5:$I$28252,$B281,Sheet1!$L$5:$L$28252,$A281,Sheet1!$D$5:$D$28252,"美团",Sheet1!$E$5:$E$28252,"&lt;&gt;*调拨*")+SUMIFS(Sheet1!$F$5:$F$28252,Sheet1!$I$5:$I$28252,$B281,Sheet1!$L$5:$L$28252,$A281,Sheet1!$E$5:$E$28252,"*美团*",Sheet1!$D$5:$D$28252,"&lt;&gt;美团",Sheet1!$D$5:$D$28252,"&lt;&gt;内部转款",Sheet1!$D$5:$D$28252,"&lt;&gt;内部转账",Sheet1!$E$5:$E$28252,"&lt;&gt;*调拨*")</f>
        <v>0</v>
      </c>
      <c r="I281" s="32">
        <f>SUMIFS(Sheet1!$F$5:$F$28252,Sheet1!$I$5:$I$28252,$B281,Sheet1!$L$5:$L$28252,$A281,Sheet1!$D$5:$D$28252,"饿了么",Sheet1!$E$5:$E$28252,"&lt;&gt;*调拨*")+SUMIFS(Sheet1!$F$5:$F$28252,Sheet1!$I$5:$I$28252,$B281,Sheet1!$L$5:$L$28252,$A281,Sheet1!$E$5:$E$28252,"*饿了么*",Sheet1!$D$5:$D$28252,"&lt;&gt;饿了么",Sheet1!$D$5:$D$28252,"&lt;&gt;内部转款",Sheet1!$D$5:$D$28252,"&lt;&gt;内部转账",Sheet1!$E$5:$E$28252,"&lt;&gt;*调拨*")</f>
        <v>0</v>
      </c>
      <c r="J281" s="32">
        <f>SUMIFS(Sheet1!$F$5:$F$28252,Sheet1!$I$5:$I$28252,$B281,Sheet1!$L$5:$L$28252,$A281,Sheet1!$D$5:$D$28252,"健E卡",Sheet1!$E$5:$E$28252,"&lt;&gt;*调拨*")+SUMIFS(Sheet1!$F$5:$F$28252,Sheet1!$I$5:$I$28252,$B281,Sheet1!$L$5:$L$28252,$A281,Sheet1!$E$5:$E$28252,"*健E卡*",Sheet1!$D$5:$D$28252,"&lt;&gt;健E卡",Sheet1!$D$5:$D$28252,"&lt;&gt;内部转款",Sheet1!$D$5:$D$28252,"&lt;&gt;内部转账",Sheet1!$E$5:$E$28252,"&lt;&gt;*调拨*")</f>
        <v>0</v>
      </c>
      <c r="K281" s="32">
        <f>SUMIFS(Sheet1!$F$5:$F$28252,Sheet1!$I$5:$I$28252,$B281,Sheet1!$L$5:$L$28252,$A281,Sheet1!$D$5:$D$28252,"抖音",Sheet1!$E$5:$E$28252,"&lt;&gt;*调拨*")+SUMIFS(Sheet1!$F$5:$F$28252,Sheet1!$I$5:$I$28252,$B281,Sheet1!$L$5:$L$28252,$A281,Sheet1!$E$5:$E$28252,"*抖音*",Sheet1!$D$5:$D$28252,"&lt;&gt;抖音",Sheet1!$D$5:$D$28252,"&lt;&gt;内部转款",Sheet1!$D$5:$D$28252,"&lt;&gt;内部转账",Sheet1!$E$5:$E$28252,"&lt;&gt;*调拨*")</f>
        <v>0</v>
      </c>
      <c r="L281" s="32">
        <f>SUMIFS(Sheet1!$F$5:$F$28252,Sheet1!$I$5:$I$28252,$B281,Sheet1!$L$5:$L$28252,$A281,Sheet1!$D$5:$D$28252,"医卡通",Sheet1!$E$5:$E$28252,"&lt;&gt;*调拨*")+SUMIFS(Sheet1!$F$5:$F$28252,Sheet1!$I$5:$I$28252,$B281,Sheet1!$L$5:$L$28252,$A281,Sheet1!$E$5:$E$28252,"*医卡通*",Sheet1!$D$5:$D$28252,"&lt;&gt;医卡通",Sheet1!$D$5:$D$28252,"&lt;&gt;内部转款",Sheet1!$D$5:$D$28252,"&lt;&gt;内部转账",Sheet1!$E$5:$E$28252,"&lt;&gt;*调拨*")</f>
        <v>0</v>
      </c>
      <c r="M281" s="32">
        <f>SUMIFS(Sheet1!$F$5:$F$28252,Sheet1!$I$5:$I$28252,$B281,Sheet1!$L$5:$L$28252,$A281,Sheet1!$D$5:$D$28252,"企健网",Sheet1!$E$5:$E$28252,"&lt;&gt;*调拨*")+SUMIFS(Sheet1!$F$5:$F$28252,Sheet1!$I$5:$I$28252,$B281,Sheet1!$L$5:$L$28252,$A281,Sheet1!$E$5:$E$28252,"*企健网*",Sheet1!$D$5:$D$28252,"&lt;&gt;企健网",Sheet1!$D$5:$D$28252,"&lt;&gt;内部转款",Sheet1!$D$5:$D$28252,"&lt;&gt;内部转账",Sheet1!$E$5:$E$28252,"&lt;&gt;*调拨*")</f>
        <v>0</v>
      </c>
      <c r="N281" s="32">
        <f>SUMIFS(Sheet1!$F$5:$F$28252,Sheet1!$I$5:$I$28252,$B281,Sheet1!$L$5:$L$28252,$A281,Sheet1!$D$5:$D$28252,"银联",Sheet1!$E$5:$E$28252,"&lt;&gt;*调拨*")+SUMIFS(Sheet1!$F$5:$F$28252,Sheet1!$I$5:$I$28252,$B281,Sheet1!$L$5:$L$28252,$A281,Sheet1!$E$5:$E$28252,"*银联*",Sheet1!$D$5:$D$28252,"&lt;&gt;银联",Sheet1!$D$5:$D$28252,"&lt;&gt;内部转款",Sheet1!$D$5:$D$28252,"&lt;&gt;内部转账",Sheet1!$E$5:$E$28252,"&lt;&gt;*调拨*")</f>
        <v>0</v>
      </c>
      <c r="O281" s="32">
        <f>SUMIFS(Sheet1!$F$5:$F$28252,Sheet1!$I$5:$I$28252,$B281,Sheet1!$L$5:$L$28252,$A281,Sheet1!$D$5:$D$28252,"京东",Sheet1!$E$5:$E$28252,"&lt;&gt;*调拨*")+SUMIFS(Sheet1!$F$5:$F$28252,Sheet1!$I$5:$I$28252,$B281,Sheet1!$L$5:$L$28252,$A281,Sheet1!$E$5:$E$28252,"*京东*",Sheet1!$D$5:$D$28252,"&lt;&gt;京东",Sheet1!$D$5:$D$28252,"&lt;&gt;内部转款",Sheet1!$D$5:$D$28252,"&lt;&gt;内部转账",Sheet1!$E$5:$E$28252,"&lt;&gt;*调拨*")</f>
        <v>0</v>
      </c>
      <c r="P281" s="32">
        <f>SUMIFS(Sheet1!$F$5:$F$28252,Sheet1!$I$5:$I$28252,$B281,Sheet1!$L$5:$L$28252,$A281,Sheet1!$D$5:$D$28252,"药机微信",Sheet1!$E$5:$E$28252,"&lt;&gt;*调拨*")+SUMIFS(Sheet1!$F$5:$F$28252,Sheet1!$I$5:$I$28252,$B281,Sheet1!$L$5:$L$28252,$A281,Sheet1!$E$5:$E$28252,"*药机微信*",Sheet1!$D$5:$D$28252,"&lt;&gt;药机微信",Sheet1!$D$5:$D$28252,"&lt;&gt;内部转款",Sheet1!$D$5:$D$28252,"&lt;&gt;内部转账",Sheet1!$E$5:$E$28252,"&lt;&gt;*调拨*")</f>
        <v>0</v>
      </c>
      <c r="Q281" s="32">
        <f>SUMIFS(Sheet1!$F$5:$F$28252,Sheet1!$I$5:$I$28252,$B281,Sheet1!$L$5:$L$28252,$A281,Sheet1!$D$5:$D$28252,"亲情卡",Sheet1!$E$5:$E$28252,"&lt;&gt;*调拨*")+SUMIFS(Sheet1!$F$5:$F$28252,Sheet1!$I$5:$I$28252,$B281,Sheet1!$L$5:$L$28252,$A281,Sheet1!$E$5:$E$28252,"*亲情卡*",Sheet1!$D$5:$D$28252,"&lt;&gt;亲情卡",Sheet1!$D$5:$D$28252,"&lt;&gt;内部转款",Sheet1!$D$5:$D$28252,"&lt;&gt;内部转账",Sheet1!$E$5:$E$28252,"&lt;&gt;*调拨*")</f>
        <v>0</v>
      </c>
      <c r="R281" s="32">
        <f>SUMIFS(Sheet1!$F$5:$F$28252,Sheet1!$I$5:$I$28252,$B281,Sheet1!$L$5:$L$28252,$A281,Sheet1!$D$5:$D$28252,"优惠券",Sheet1!$E$5:$E$28252,"&lt;&gt;*调拨*")+SUMIFS(Sheet1!$F$5:$F$28252,Sheet1!$I$5:$I$28252,$B281,Sheet1!$L$5:$L$28252,$A281,Sheet1!$E$5:$E$28252,"*优惠券*",Sheet1!$D$5:$D$28252,"&lt;&gt;优惠券",Sheet1!$D$5:$D$28252,"&lt;&gt;内部转款",Sheet1!$D$5:$D$28252,"&lt;&gt;内部转账",Sheet1!$E$5:$E$28252,"&lt;&gt;*调拨*")</f>
        <v>0</v>
      </c>
      <c r="S281" s="32">
        <f>SUMIFS(Sheet1!$F$5:$F$28252,Sheet1!$I$5:$I$28252,$B281,Sheet1!$L$5:$L$28252,$A281,Sheet1!$D$5:$D$28252,"代金券",Sheet1!$E$5:$E$28252,"&lt;&gt;*调拨*")+SUMIFS(Sheet1!$F$5:$F$28252,Sheet1!$I$5:$I$28252,$B281,Sheet1!$L$5:$L$28252,$A281,Sheet1!$E$5:$E$28252,"*代金券*",Sheet1!$D$5:$D$28252,"&lt;&gt;代金券",Sheet1!$D$5:$D$28252,"&lt;&gt;内部转款",Sheet1!$D$5:$D$28252,"&lt;&gt;内部转账",Sheet1!$E$5:$E$28252,"&lt;&gt;*调拨*")</f>
        <v>0</v>
      </c>
      <c r="T281" s="32">
        <f>SUMIFS(Sheet1!$F$5:$F$28252,Sheet1!$I$5:$I$28252,$B281,Sheet1!$L$5:$L$28252,$A281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281,Sheet1!$L$5:$L$28252,$A281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281,Sheet1!$L$5:$L$28252,$A281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281,Sheet1!$L$5:$L$28252,$A281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81" s="32">
        <f>SUMIFS(Sheet1!$F$5:$F$28252,Sheet1!$I$5:$I$28252,$B281,Sheet1!$L$5:$L$28252,$A281,Sheet1!$E$5:$E$28252,"*调拨*")</f>
        <v>0</v>
      </c>
      <c r="V281" s="32">
        <f>SUMIFS(Sheet1!$F$5:$F$28252,Sheet1!$I$5:$I$28252,$B281,Sheet1!$L$5:$L$28252,$A281,Sheet1!$D$5:$D$28252,"储值",Sheet1!$E$5:$E$28252,"&lt;&gt;*调拨*")+SUMIFS(Sheet1!$F$5:$F$28252,Sheet1!$I$5:$I$28252,$B281,Sheet1!$L$5:$L$28252,$A281,Sheet1!$E$5:$E$28252,"*储值*",Sheet1!$D$5:$D$28252,"&lt;&gt;储值",Sheet1!$D$5:$D$28252,"&lt;&gt;内部转款",Sheet1!$D$5:$D$28252,"&lt;&gt;内部转账",Sheet1!$E$5:$E$28252,"&lt;&gt;*调拨*")</f>
        <v>0</v>
      </c>
      <c r="W281" s="32">
        <f>SUMIFS(Sheet1!$F$5:$F$28252,Sheet1!$I$5:$I$28252,$B281,Sheet1!$L$5:$L$28252,$A281,Sheet1!$D$5:$D$28252,"效期",Sheet1!$E$5:$E$28252,"&lt;&gt;*调拨*")+SUMIFS(Sheet1!$F$5:$F$28252,Sheet1!$I$5:$I$28252,$B281,Sheet1!$L$5:$L$28252,$A281,Sheet1!$E$5:$E$28252,"*效期*",Sheet1!$D$5:$D$28252,"&lt;&gt;效期",Sheet1!$D$5:$D$28252,"&lt;&gt;内部转款",Sheet1!$D$5:$D$28252,"&lt;&gt;内部转账",Sheet1!$E$5:$E$28252,"&lt;&gt;*调拨*")</f>
        <v>0</v>
      </c>
      <c r="X281" s="32">
        <f>SUMIFS(Sheet1!$F$5:$F$28252,Sheet1!$I$5:$I$28252,$B281,Sheet1!$L$5:$L$28252,$A281,Sheet1!$D$5:$D$28252,"内部转款",Sheet1!$E$5:$E$28252,"&lt;&gt;*调拨*")+SUMIFS(Sheet1!$F$5:$F$28252,Sheet1!$I$5:$I$28252,$B281,Sheet1!$L$5:$L$28252,$A281,Sheet1!$D$5:$D$28252,"内部转账",Sheet1!$E$5:$E$28252,"&lt;&gt;*调拨*")</f>
        <v>0</v>
      </c>
      <c r="Y281" s="32">
        <f t="shared" si="20"/>
        <v>0</v>
      </c>
      <c r="Z281" s="32">
        <f>SUMIFS(Sheet1!$F$5:$F$28252,Sheet1!$I$5:$I$28252,$B281,Sheet1!$L$5:$L$28252,$A281)</f>
        <v>0</v>
      </c>
      <c r="AA281" s="32">
        <f>SUMIFS(Sheet1!$G$5:$G$28252,Sheet1!$I$5:$I$28252,$B281,Sheet1!$L$5:$L$28252,$A281,Sheet1!$D$5:$D$28252,"工资",Sheet1!$E$5:$E$28252,"&lt;&gt;*调拨*")+SUMIFS(Sheet1!$G$5:$G$28252,Sheet1!$I$5:$I$28252,$B281,Sheet1!$L$5:$L$28252,$A281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81" s="32">
        <f>SUMIFS(Sheet1!$G$5:$G$28252,Sheet1!$I$5:$I$28252,$B281,Sheet1!$L$5:$L$28252,$A281,Sheet1!$D$5:$D$28252,"水费",Sheet1!$E$5:$E$28252,"&lt;&gt;*调拨*")+SUMIFS(Sheet1!$G$5:$G$28252,Sheet1!$I$5:$I$28252,$B281,Sheet1!$L$5:$L$28252,$A281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1" s="32">
        <f>SUMIFS(Sheet1!$G$5:$G$28252,Sheet1!$I$5:$I$28252,$B281,Sheet1!$L$5:$L$28252,$A281,Sheet1!$D$5:$D$28252,"电费",Sheet1!$E$5:$E$28252,"&lt;&gt;*调拨*")+SUMIFS(Sheet1!$G$5:$G$28252,Sheet1!$I$5:$I$28252,$B281,Sheet1!$L$5:$L$28252,$A281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1" s="32">
        <f>SUMIFS(Sheet1!$G$5:$G$28252,Sheet1!$I$5:$I$28252,$B281,Sheet1!$L$5:$L$28252,$A281,Sheet1!$D$5:$D$28252,"宽带费",Sheet1!$E$5:$E$28252,"&lt;&gt;*调拨*")+SUMIFS(Sheet1!$G$5:$G$28252,Sheet1!$I$5:$I$28252,$B281,Sheet1!$L$5:$L$28252,$A281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1" s="32">
        <f>SUMIFS(Sheet1!$G$5:$G$28252,Sheet1!$I$5:$I$28252,$B281,Sheet1!$L$5:$L$28252,$A281,Sheet1!$D$5:$D$28252,"办公费",Sheet1!$E$5:$E$28252,"&lt;&gt;*调拨*")+SUMIFS(Sheet1!$G$5:$G$28252,Sheet1!$I$5:$I$28252,$B281,Sheet1!$L$5:$L$28252,$A281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81" s="32">
        <f>SUMIFS(Sheet1!$G$5:$G$28252,Sheet1!$I$5:$I$28252,$B281,Sheet1!$L$5:$L$28252,$A281,Sheet1!$D$5:$D$28252,"话费",Sheet1!$E$5:$E$28252,"&lt;&gt;*调拨*")+SUMIFS(Sheet1!$G$5:$G$28252,Sheet1!$I$5:$I$28252,$B281,Sheet1!$L$5:$L$28252,$A281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1" s="32">
        <f>SUMIFS(Sheet1!$G$5:$G$28252,Sheet1!$I$5:$I$28252,$B281,Sheet1!$L$5:$L$28252,$A281,Sheet1!$D$5:$D$28252,"房租",Sheet1!$E$5:$E$28252,"&lt;&gt;*调拨*")+SUMIFS(Sheet1!$G$5:$G$28252,Sheet1!$I$5:$I$28252,$B281,Sheet1!$L$5:$L$28252,$A281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1" s="32">
        <f>SUMIFS(Sheet1!$G$5:$G$28252,Sheet1!$I$5:$I$28252,$B281,Sheet1!$L$5:$L$28252,$A281,Sheet1!$E$5:$E$28252,"*调拨*")</f>
        <v>0</v>
      </c>
      <c r="AI281" s="32">
        <f>SUMIFS(Sheet1!$G$5:$G$28252,Sheet1!$I$5:$I$28252,$B281,Sheet1!$L$5:$L$28252,$A281,Sheet1!$D$5:$D$28252,"内部转款",Sheet1!$E$5:$E$28252,"&lt;&gt;*调拨*")+SUMIFS(Sheet1!$G$5:$G$28252,Sheet1!$I$5:$I$28252,$B281,Sheet1!$L$5:$L$28252,$A281,Sheet1!$D$5:$D$28252,"内部转账",Sheet1!$E$5:$E$28252,"&lt;&gt;*调拨*")</f>
        <v>0</v>
      </c>
      <c r="AJ281" s="32">
        <f t="shared" si="21"/>
        <v>0</v>
      </c>
      <c r="AK281" s="32">
        <f>SUMIFS(Sheet1!$G$5:$G$28252,Sheet1!$I$5:$I$28252,$B281,Sheet1!$L$5:$L$28252,$A281)</f>
        <v>0</v>
      </c>
      <c r="AL281" s="32">
        <f t="shared" si="22"/>
        <v>0</v>
      </c>
    </row>
    <row r="282" ht="16.5" spans="1:38">
      <c r="A282" s="30">
        <v>202605</v>
      </c>
      <c r="B282" s="31" t="s">
        <v>676</v>
      </c>
      <c r="C282" s="32">
        <f>SUMIFS(Sheet1!$F$5:$F$28252,Sheet1!$I$5:$I$28252,$B282,Sheet1!$L$5:$L$28252,$A282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82" s="32">
        <f>SUMIFS(Sheet1!$F$5:$F$28252,Sheet1!$I$5:$I$28252,$B282,Sheet1!$L$5:$L$28252,$A282,Sheet1!$D$5:$D$28252,"医保即时拨付",Sheet1!$E$5:$E$28252,"&lt;&gt;*调拨*")+SUMIFS(Sheet1!$F$5:$F$28252,Sheet1!$I$5:$I$28252,$B282,Sheet1!$L$5:$L$28252,$A282,Sheet1!$E$5:$E$28252,"*医保即时拨付*",Sheet1!$D$5:$D$28252,"&lt;&gt;医保即时拨付",Sheet1!$D$5:$D$28252,"&lt;&gt;内部转款",Sheet1!$D$5:$D$28252,"&lt;&gt;内部转账",Sheet1!$E$5:$E$28252,"&lt;&gt;*调拨*")</f>
        <v>0</v>
      </c>
      <c r="E282" s="32">
        <f>SUMIFS(Sheet1!$F$5:$F$28252,Sheet1!$I$5:$I$28252,$B282,Sheet1!$L$5:$L$28252,$A282,Sheet1!$D$5:$D$28252,"医保",Sheet1!$E$5:$E$28252,"&lt;&gt;*调拨*",Sheet1!$E$5:$E$28252,"&lt;&gt;*医保即时拨付*")+SUMIFS(Sheet1!$F$5:$F$28252,Sheet1!$I$5:$I$28252,$B282,Sheet1!$L$5:$L$28252,$A282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82" s="32">
        <f>SUMIFS(Sheet1!$F$5:$F$28252,Sheet1!$I$5:$I$28252,$B282,Sheet1!$L$5:$L$28252,$A282,Sheet1!$D$5:$D$28252,"聚合",Sheet1!$E$5:$E$28252,"&lt;&gt;*调拨*")+SUMIFS(Sheet1!$F$5:$F$28252,Sheet1!$I$5:$I$28252,$B282,Sheet1!$L$5:$L$28252,$A282,Sheet1!$E$5:$E$28252,"*聚合*",Sheet1!$D$5:$D$28252,"&lt;&gt;聚合",Sheet1!$D$5:$D$28252,"&lt;&gt;内部转款",Sheet1!$D$5:$D$28252,"&lt;&gt;内部转账",Sheet1!$E$5:$E$28252,"&lt;&gt;*调拨*")</f>
        <v>0</v>
      </c>
      <c r="G282" s="32">
        <f>SUMIFS(Sheet1!$F$5:$F$28252,Sheet1!$I$5:$I$28252,$B282,Sheet1!$L$5:$L$28252,$A282,Sheet1!$D$5:$D$28252,"24小时微信",Sheet1!$E$5:$E$28252,"&lt;&gt;*调拨*")+SUMIFS(Sheet1!$F$5:$F$28252,Sheet1!$I$5:$I$28252,$B282,Sheet1!$L$5:$L$28252,$A282,Sheet1!$E$5:$E$28252,"*24小时微信*",Sheet1!$D$5:$D$28252,"&lt;&gt;24小时微信",Sheet1!$D$5:$D$28252,"&lt;&gt;内部转款",Sheet1!$D$5:$D$28252,"&lt;&gt;内部转账",Sheet1!$E$5:$E$28252,"&lt;&gt;*调拨*")</f>
        <v>0</v>
      </c>
      <c r="H282" s="32">
        <f>SUMIFS(Sheet1!$F$5:$F$28252,Sheet1!$I$5:$I$28252,$B282,Sheet1!$L$5:$L$28252,$A282,Sheet1!$D$5:$D$28252,"美团",Sheet1!$E$5:$E$28252,"&lt;&gt;*调拨*")+SUMIFS(Sheet1!$F$5:$F$28252,Sheet1!$I$5:$I$28252,$B282,Sheet1!$L$5:$L$28252,$A282,Sheet1!$E$5:$E$28252,"*美团*",Sheet1!$D$5:$D$28252,"&lt;&gt;美团",Sheet1!$D$5:$D$28252,"&lt;&gt;内部转款",Sheet1!$D$5:$D$28252,"&lt;&gt;内部转账",Sheet1!$E$5:$E$28252,"&lt;&gt;*调拨*")</f>
        <v>0</v>
      </c>
      <c r="I282" s="32">
        <f>SUMIFS(Sheet1!$F$5:$F$28252,Sheet1!$I$5:$I$28252,$B282,Sheet1!$L$5:$L$28252,$A282,Sheet1!$D$5:$D$28252,"饿了么",Sheet1!$E$5:$E$28252,"&lt;&gt;*调拨*")+SUMIFS(Sheet1!$F$5:$F$28252,Sheet1!$I$5:$I$28252,$B282,Sheet1!$L$5:$L$28252,$A282,Sheet1!$E$5:$E$28252,"*饿了么*",Sheet1!$D$5:$D$28252,"&lt;&gt;饿了么",Sheet1!$D$5:$D$28252,"&lt;&gt;内部转款",Sheet1!$D$5:$D$28252,"&lt;&gt;内部转账",Sheet1!$E$5:$E$28252,"&lt;&gt;*调拨*")</f>
        <v>0</v>
      </c>
      <c r="J282" s="32">
        <f>SUMIFS(Sheet1!$F$5:$F$28252,Sheet1!$I$5:$I$28252,$B282,Sheet1!$L$5:$L$28252,$A282,Sheet1!$D$5:$D$28252,"健E卡",Sheet1!$E$5:$E$28252,"&lt;&gt;*调拨*")+SUMIFS(Sheet1!$F$5:$F$28252,Sheet1!$I$5:$I$28252,$B282,Sheet1!$L$5:$L$28252,$A282,Sheet1!$E$5:$E$28252,"*健E卡*",Sheet1!$D$5:$D$28252,"&lt;&gt;健E卡",Sheet1!$D$5:$D$28252,"&lt;&gt;内部转款",Sheet1!$D$5:$D$28252,"&lt;&gt;内部转账",Sheet1!$E$5:$E$28252,"&lt;&gt;*调拨*")</f>
        <v>0</v>
      </c>
      <c r="K282" s="32">
        <f>SUMIFS(Sheet1!$F$5:$F$28252,Sheet1!$I$5:$I$28252,$B282,Sheet1!$L$5:$L$28252,$A282,Sheet1!$D$5:$D$28252,"抖音",Sheet1!$E$5:$E$28252,"&lt;&gt;*调拨*")+SUMIFS(Sheet1!$F$5:$F$28252,Sheet1!$I$5:$I$28252,$B282,Sheet1!$L$5:$L$28252,$A282,Sheet1!$E$5:$E$28252,"*抖音*",Sheet1!$D$5:$D$28252,"&lt;&gt;抖音",Sheet1!$D$5:$D$28252,"&lt;&gt;内部转款",Sheet1!$D$5:$D$28252,"&lt;&gt;内部转账",Sheet1!$E$5:$E$28252,"&lt;&gt;*调拨*")</f>
        <v>0</v>
      </c>
      <c r="L282" s="32">
        <f>SUMIFS(Sheet1!$F$5:$F$28252,Sheet1!$I$5:$I$28252,$B282,Sheet1!$L$5:$L$28252,$A282,Sheet1!$D$5:$D$28252,"医卡通",Sheet1!$E$5:$E$28252,"&lt;&gt;*调拨*")+SUMIFS(Sheet1!$F$5:$F$28252,Sheet1!$I$5:$I$28252,$B282,Sheet1!$L$5:$L$28252,$A282,Sheet1!$E$5:$E$28252,"*医卡通*",Sheet1!$D$5:$D$28252,"&lt;&gt;医卡通",Sheet1!$D$5:$D$28252,"&lt;&gt;内部转款",Sheet1!$D$5:$D$28252,"&lt;&gt;内部转账",Sheet1!$E$5:$E$28252,"&lt;&gt;*调拨*")</f>
        <v>0</v>
      </c>
      <c r="M282" s="32">
        <f>SUMIFS(Sheet1!$F$5:$F$28252,Sheet1!$I$5:$I$28252,$B282,Sheet1!$L$5:$L$28252,$A282,Sheet1!$D$5:$D$28252,"企健网",Sheet1!$E$5:$E$28252,"&lt;&gt;*调拨*")+SUMIFS(Sheet1!$F$5:$F$28252,Sheet1!$I$5:$I$28252,$B282,Sheet1!$L$5:$L$28252,$A282,Sheet1!$E$5:$E$28252,"*企健网*",Sheet1!$D$5:$D$28252,"&lt;&gt;企健网",Sheet1!$D$5:$D$28252,"&lt;&gt;内部转款",Sheet1!$D$5:$D$28252,"&lt;&gt;内部转账",Sheet1!$E$5:$E$28252,"&lt;&gt;*调拨*")</f>
        <v>0</v>
      </c>
      <c r="N282" s="32">
        <f>SUMIFS(Sheet1!$F$5:$F$28252,Sheet1!$I$5:$I$28252,$B282,Sheet1!$L$5:$L$28252,$A282,Sheet1!$D$5:$D$28252,"银联",Sheet1!$E$5:$E$28252,"&lt;&gt;*调拨*")+SUMIFS(Sheet1!$F$5:$F$28252,Sheet1!$I$5:$I$28252,$B282,Sheet1!$L$5:$L$28252,$A282,Sheet1!$E$5:$E$28252,"*银联*",Sheet1!$D$5:$D$28252,"&lt;&gt;银联",Sheet1!$D$5:$D$28252,"&lt;&gt;内部转款",Sheet1!$D$5:$D$28252,"&lt;&gt;内部转账",Sheet1!$E$5:$E$28252,"&lt;&gt;*调拨*")</f>
        <v>0</v>
      </c>
      <c r="O282" s="32">
        <f>SUMIFS(Sheet1!$F$5:$F$28252,Sheet1!$I$5:$I$28252,$B282,Sheet1!$L$5:$L$28252,$A282,Sheet1!$D$5:$D$28252,"京东",Sheet1!$E$5:$E$28252,"&lt;&gt;*调拨*")+SUMIFS(Sheet1!$F$5:$F$28252,Sheet1!$I$5:$I$28252,$B282,Sheet1!$L$5:$L$28252,$A282,Sheet1!$E$5:$E$28252,"*京东*",Sheet1!$D$5:$D$28252,"&lt;&gt;京东",Sheet1!$D$5:$D$28252,"&lt;&gt;内部转款",Sheet1!$D$5:$D$28252,"&lt;&gt;内部转账",Sheet1!$E$5:$E$28252,"&lt;&gt;*调拨*")</f>
        <v>0</v>
      </c>
      <c r="P282" s="32">
        <f>SUMIFS(Sheet1!$F$5:$F$28252,Sheet1!$I$5:$I$28252,$B282,Sheet1!$L$5:$L$28252,$A282,Sheet1!$D$5:$D$28252,"药机微信",Sheet1!$E$5:$E$28252,"&lt;&gt;*调拨*")+SUMIFS(Sheet1!$F$5:$F$28252,Sheet1!$I$5:$I$28252,$B282,Sheet1!$L$5:$L$28252,$A282,Sheet1!$E$5:$E$28252,"*药机微信*",Sheet1!$D$5:$D$28252,"&lt;&gt;药机微信",Sheet1!$D$5:$D$28252,"&lt;&gt;内部转款",Sheet1!$D$5:$D$28252,"&lt;&gt;内部转账",Sheet1!$E$5:$E$28252,"&lt;&gt;*调拨*")</f>
        <v>0</v>
      </c>
      <c r="Q282" s="32">
        <f>SUMIFS(Sheet1!$F$5:$F$28252,Sheet1!$I$5:$I$28252,$B282,Sheet1!$L$5:$L$28252,$A282,Sheet1!$D$5:$D$28252,"亲情卡",Sheet1!$E$5:$E$28252,"&lt;&gt;*调拨*")+SUMIFS(Sheet1!$F$5:$F$28252,Sheet1!$I$5:$I$28252,$B282,Sheet1!$L$5:$L$28252,$A282,Sheet1!$E$5:$E$28252,"*亲情卡*",Sheet1!$D$5:$D$28252,"&lt;&gt;亲情卡",Sheet1!$D$5:$D$28252,"&lt;&gt;内部转款",Sheet1!$D$5:$D$28252,"&lt;&gt;内部转账",Sheet1!$E$5:$E$28252,"&lt;&gt;*调拨*")</f>
        <v>0</v>
      </c>
      <c r="R282" s="32">
        <f>SUMIFS(Sheet1!$F$5:$F$28252,Sheet1!$I$5:$I$28252,$B282,Sheet1!$L$5:$L$28252,$A282,Sheet1!$D$5:$D$28252,"优惠券",Sheet1!$E$5:$E$28252,"&lt;&gt;*调拨*")+SUMIFS(Sheet1!$F$5:$F$28252,Sheet1!$I$5:$I$28252,$B282,Sheet1!$L$5:$L$28252,$A282,Sheet1!$E$5:$E$28252,"*优惠券*",Sheet1!$D$5:$D$28252,"&lt;&gt;优惠券",Sheet1!$D$5:$D$28252,"&lt;&gt;内部转款",Sheet1!$D$5:$D$28252,"&lt;&gt;内部转账",Sheet1!$E$5:$E$28252,"&lt;&gt;*调拨*")</f>
        <v>0</v>
      </c>
      <c r="S282" s="32">
        <f>SUMIFS(Sheet1!$F$5:$F$28252,Sheet1!$I$5:$I$28252,$B282,Sheet1!$L$5:$L$28252,$A282,Sheet1!$D$5:$D$28252,"代金券",Sheet1!$E$5:$E$28252,"&lt;&gt;*调拨*")+SUMIFS(Sheet1!$F$5:$F$28252,Sheet1!$I$5:$I$28252,$B282,Sheet1!$L$5:$L$28252,$A282,Sheet1!$E$5:$E$28252,"*代金券*",Sheet1!$D$5:$D$28252,"&lt;&gt;代金券",Sheet1!$D$5:$D$28252,"&lt;&gt;内部转款",Sheet1!$D$5:$D$28252,"&lt;&gt;内部转账",Sheet1!$E$5:$E$28252,"&lt;&gt;*调拨*")</f>
        <v>0</v>
      </c>
      <c r="T282" s="32">
        <f>SUMIFS(Sheet1!$F$5:$F$28252,Sheet1!$I$5:$I$28252,$B282,Sheet1!$L$5:$L$28252,$A282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282,Sheet1!$L$5:$L$28252,$A282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282,Sheet1!$L$5:$L$28252,$A282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282,Sheet1!$L$5:$L$28252,$A282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82" s="32">
        <f>SUMIFS(Sheet1!$F$5:$F$28252,Sheet1!$I$5:$I$28252,$B282,Sheet1!$L$5:$L$28252,$A282,Sheet1!$E$5:$E$28252,"*调拨*")</f>
        <v>0</v>
      </c>
      <c r="V282" s="32">
        <f>SUMIFS(Sheet1!$F$5:$F$28252,Sheet1!$I$5:$I$28252,$B282,Sheet1!$L$5:$L$28252,$A282,Sheet1!$D$5:$D$28252,"储值",Sheet1!$E$5:$E$28252,"&lt;&gt;*调拨*")+SUMIFS(Sheet1!$F$5:$F$28252,Sheet1!$I$5:$I$28252,$B282,Sheet1!$L$5:$L$28252,$A282,Sheet1!$E$5:$E$28252,"*储值*",Sheet1!$D$5:$D$28252,"&lt;&gt;储值",Sheet1!$D$5:$D$28252,"&lt;&gt;内部转款",Sheet1!$D$5:$D$28252,"&lt;&gt;内部转账",Sheet1!$E$5:$E$28252,"&lt;&gt;*调拨*")</f>
        <v>0</v>
      </c>
      <c r="W282" s="32">
        <f>SUMIFS(Sheet1!$F$5:$F$28252,Sheet1!$I$5:$I$28252,$B282,Sheet1!$L$5:$L$28252,$A282,Sheet1!$D$5:$D$28252,"效期",Sheet1!$E$5:$E$28252,"&lt;&gt;*调拨*")+SUMIFS(Sheet1!$F$5:$F$28252,Sheet1!$I$5:$I$28252,$B282,Sheet1!$L$5:$L$28252,$A282,Sheet1!$E$5:$E$28252,"*效期*",Sheet1!$D$5:$D$28252,"&lt;&gt;效期",Sheet1!$D$5:$D$28252,"&lt;&gt;内部转款",Sheet1!$D$5:$D$28252,"&lt;&gt;内部转账",Sheet1!$E$5:$E$28252,"&lt;&gt;*调拨*")</f>
        <v>0</v>
      </c>
      <c r="X282" s="32">
        <f>SUMIFS(Sheet1!$F$5:$F$28252,Sheet1!$I$5:$I$28252,$B282,Sheet1!$L$5:$L$28252,$A282,Sheet1!$D$5:$D$28252,"内部转款",Sheet1!$E$5:$E$28252,"&lt;&gt;*调拨*")+SUMIFS(Sheet1!$F$5:$F$28252,Sheet1!$I$5:$I$28252,$B282,Sheet1!$L$5:$L$28252,$A282,Sheet1!$D$5:$D$28252,"内部转账",Sheet1!$E$5:$E$28252,"&lt;&gt;*调拨*")</f>
        <v>0</v>
      </c>
      <c r="Y282" s="32">
        <f t="shared" si="20"/>
        <v>0</v>
      </c>
      <c r="Z282" s="32">
        <f>SUMIFS(Sheet1!$F$5:$F$28252,Sheet1!$I$5:$I$28252,$B282,Sheet1!$L$5:$L$28252,$A282)</f>
        <v>0</v>
      </c>
      <c r="AA282" s="32">
        <f>SUMIFS(Sheet1!$G$5:$G$28252,Sheet1!$I$5:$I$28252,$B282,Sheet1!$L$5:$L$28252,$A282,Sheet1!$D$5:$D$28252,"工资",Sheet1!$E$5:$E$28252,"&lt;&gt;*调拨*")+SUMIFS(Sheet1!$G$5:$G$28252,Sheet1!$I$5:$I$28252,$B282,Sheet1!$L$5:$L$28252,$A282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82" s="32">
        <f>SUMIFS(Sheet1!$G$5:$G$28252,Sheet1!$I$5:$I$28252,$B282,Sheet1!$L$5:$L$28252,$A282,Sheet1!$D$5:$D$28252,"水费",Sheet1!$E$5:$E$28252,"&lt;&gt;*调拨*")+SUMIFS(Sheet1!$G$5:$G$28252,Sheet1!$I$5:$I$28252,$B282,Sheet1!$L$5:$L$28252,$A282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2" s="32">
        <f>SUMIFS(Sheet1!$G$5:$G$28252,Sheet1!$I$5:$I$28252,$B282,Sheet1!$L$5:$L$28252,$A282,Sheet1!$D$5:$D$28252,"电费",Sheet1!$E$5:$E$28252,"&lt;&gt;*调拨*")+SUMIFS(Sheet1!$G$5:$G$28252,Sheet1!$I$5:$I$28252,$B282,Sheet1!$L$5:$L$28252,$A282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2" s="32">
        <f>SUMIFS(Sheet1!$G$5:$G$28252,Sheet1!$I$5:$I$28252,$B282,Sheet1!$L$5:$L$28252,$A282,Sheet1!$D$5:$D$28252,"宽带费",Sheet1!$E$5:$E$28252,"&lt;&gt;*调拨*")+SUMIFS(Sheet1!$G$5:$G$28252,Sheet1!$I$5:$I$28252,$B282,Sheet1!$L$5:$L$28252,$A282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2" s="32">
        <f>SUMIFS(Sheet1!$G$5:$G$28252,Sheet1!$I$5:$I$28252,$B282,Sheet1!$L$5:$L$28252,$A282,Sheet1!$D$5:$D$28252,"办公费",Sheet1!$E$5:$E$28252,"&lt;&gt;*调拨*")+SUMIFS(Sheet1!$G$5:$G$28252,Sheet1!$I$5:$I$28252,$B282,Sheet1!$L$5:$L$28252,$A282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82" s="32">
        <f>SUMIFS(Sheet1!$G$5:$G$28252,Sheet1!$I$5:$I$28252,$B282,Sheet1!$L$5:$L$28252,$A282,Sheet1!$D$5:$D$28252,"话费",Sheet1!$E$5:$E$28252,"&lt;&gt;*调拨*")+SUMIFS(Sheet1!$G$5:$G$28252,Sheet1!$I$5:$I$28252,$B282,Sheet1!$L$5:$L$28252,$A282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2" s="32">
        <f>SUMIFS(Sheet1!$G$5:$G$28252,Sheet1!$I$5:$I$28252,$B282,Sheet1!$L$5:$L$28252,$A282,Sheet1!$D$5:$D$28252,"房租",Sheet1!$E$5:$E$28252,"&lt;&gt;*调拨*")+SUMIFS(Sheet1!$G$5:$G$28252,Sheet1!$I$5:$I$28252,$B282,Sheet1!$L$5:$L$28252,$A282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2" s="32">
        <f>SUMIFS(Sheet1!$G$5:$G$28252,Sheet1!$I$5:$I$28252,$B282,Sheet1!$L$5:$L$28252,$A282,Sheet1!$E$5:$E$28252,"*调拨*")</f>
        <v>0</v>
      </c>
      <c r="AI282" s="32">
        <f>SUMIFS(Sheet1!$G$5:$G$28252,Sheet1!$I$5:$I$28252,$B282,Sheet1!$L$5:$L$28252,$A282,Sheet1!$D$5:$D$28252,"内部转款",Sheet1!$E$5:$E$28252,"&lt;&gt;*调拨*")+SUMIFS(Sheet1!$G$5:$G$28252,Sheet1!$I$5:$I$28252,$B282,Sheet1!$L$5:$L$28252,$A282,Sheet1!$D$5:$D$28252,"内部转账",Sheet1!$E$5:$E$28252,"&lt;&gt;*调拨*")</f>
        <v>0</v>
      </c>
      <c r="AJ282" s="32">
        <f t="shared" si="21"/>
        <v>0</v>
      </c>
      <c r="AK282" s="32">
        <f>SUMIFS(Sheet1!$G$5:$G$28252,Sheet1!$I$5:$I$28252,$B282,Sheet1!$L$5:$L$28252,$A282)</f>
        <v>0</v>
      </c>
      <c r="AL282" s="32">
        <f t="shared" si="22"/>
        <v>0</v>
      </c>
    </row>
    <row r="283" ht="16.5" spans="1:38">
      <c r="A283" s="30">
        <v>202605</v>
      </c>
      <c r="B283" s="31" t="s">
        <v>678</v>
      </c>
      <c r="C283" s="32">
        <f>SUMIFS(Sheet1!$F$5:$F$28252,Sheet1!$I$5:$I$28252,$B283,Sheet1!$L$5:$L$28252,$A283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83" s="32">
        <f>SUMIFS(Sheet1!$F$5:$F$28252,Sheet1!$I$5:$I$28252,$B283,Sheet1!$L$5:$L$28252,$A283,Sheet1!$D$5:$D$28252,"医保即时拨付",Sheet1!$E$5:$E$28252,"&lt;&gt;*调拨*")+SUMIFS(Sheet1!$F$5:$F$28252,Sheet1!$I$5:$I$28252,$B283,Sheet1!$L$5:$L$28252,$A283,Sheet1!$E$5:$E$28252,"*医保即时拨付*",Sheet1!$D$5:$D$28252,"&lt;&gt;医保即时拨付",Sheet1!$D$5:$D$28252,"&lt;&gt;内部转款",Sheet1!$D$5:$D$28252,"&lt;&gt;内部转账",Sheet1!$E$5:$E$28252,"&lt;&gt;*调拨*")</f>
        <v>0</v>
      </c>
      <c r="E283" s="32">
        <f>SUMIFS(Sheet1!$F$5:$F$28252,Sheet1!$I$5:$I$28252,$B283,Sheet1!$L$5:$L$28252,$A283,Sheet1!$D$5:$D$28252,"医保",Sheet1!$E$5:$E$28252,"&lt;&gt;*调拨*",Sheet1!$E$5:$E$28252,"&lt;&gt;*医保即时拨付*")+SUMIFS(Sheet1!$F$5:$F$28252,Sheet1!$I$5:$I$28252,$B283,Sheet1!$L$5:$L$28252,$A283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83" s="32">
        <f>SUMIFS(Sheet1!$F$5:$F$28252,Sheet1!$I$5:$I$28252,$B283,Sheet1!$L$5:$L$28252,$A283,Sheet1!$D$5:$D$28252,"聚合",Sheet1!$E$5:$E$28252,"&lt;&gt;*调拨*")+SUMIFS(Sheet1!$F$5:$F$28252,Sheet1!$I$5:$I$28252,$B283,Sheet1!$L$5:$L$28252,$A283,Sheet1!$E$5:$E$28252,"*聚合*",Sheet1!$D$5:$D$28252,"&lt;&gt;聚合",Sheet1!$D$5:$D$28252,"&lt;&gt;内部转款",Sheet1!$D$5:$D$28252,"&lt;&gt;内部转账",Sheet1!$E$5:$E$28252,"&lt;&gt;*调拨*")</f>
        <v>0</v>
      </c>
      <c r="G283" s="32">
        <f>SUMIFS(Sheet1!$F$5:$F$28252,Sheet1!$I$5:$I$28252,$B283,Sheet1!$L$5:$L$28252,$A283,Sheet1!$D$5:$D$28252,"24小时微信",Sheet1!$E$5:$E$28252,"&lt;&gt;*调拨*")+SUMIFS(Sheet1!$F$5:$F$28252,Sheet1!$I$5:$I$28252,$B283,Sheet1!$L$5:$L$28252,$A283,Sheet1!$E$5:$E$28252,"*24小时微信*",Sheet1!$D$5:$D$28252,"&lt;&gt;24小时微信",Sheet1!$D$5:$D$28252,"&lt;&gt;内部转款",Sheet1!$D$5:$D$28252,"&lt;&gt;内部转账",Sheet1!$E$5:$E$28252,"&lt;&gt;*调拨*")</f>
        <v>0</v>
      </c>
      <c r="H283" s="32">
        <f>SUMIFS(Sheet1!$F$5:$F$28252,Sheet1!$I$5:$I$28252,$B283,Sheet1!$L$5:$L$28252,$A283,Sheet1!$D$5:$D$28252,"美团",Sheet1!$E$5:$E$28252,"&lt;&gt;*调拨*")+SUMIFS(Sheet1!$F$5:$F$28252,Sheet1!$I$5:$I$28252,$B283,Sheet1!$L$5:$L$28252,$A283,Sheet1!$E$5:$E$28252,"*美团*",Sheet1!$D$5:$D$28252,"&lt;&gt;美团",Sheet1!$D$5:$D$28252,"&lt;&gt;内部转款",Sheet1!$D$5:$D$28252,"&lt;&gt;内部转账",Sheet1!$E$5:$E$28252,"&lt;&gt;*调拨*")</f>
        <v>0</v>
      </c>
      <c r="I283" s="32">
        <f>SUMIFS(Sheet1!$F$5:$F$28252,Sheet1!$I$5:$I$28252,$B283,Sheet1!$L$5:$L$28252,$A283,Sheet1!$D$5:$D$28252,"饿了么",Sheet1!$E$5:$E$28252,"&lt;&gt;*调拨*")+SUMIFS(Sheet1!$F$5:$F$28252,Sheet1!$I$5:$I$28252,$B283,Sheet1!$L$5:$L$28252,$A283,Sheet1!$E$5:$E$28252,"*饿了么*",Sheet1!$D$5:$D$28252,"&lt;&gt;饿了么",Sheet1!$D$5:$D$28252,"&lt;&gt;内部转款",Sheet1!$D$5:$D$28252,"&lt;&gt;内部转账",Sheet1!$E$5:$E$28252,"&lt;&gt;*调拨*")</f>
        <v>0</v>
      </c>
      <c r="J283" s="32">
        <f>SUMIFS(Sheet1!$F$5:$F$28252,Sheet1!$I$5:$I$28252,$B283,Sheet1!$L$5:$L$28252,$A283,Sheet1!$D$5:$D$28252,"健E卡",Sheet1!$E$5:$E$28252,"&lt;&gt;*调拨*")+SUMIFS(Sheet1!$F$5:$F$28252,Sheet1!$I$5:$I$28252,$B283,Sheet1!$L$5:$L$28252,$A283,Sheet1!$E$5:$E$28252,"*健E卡*",Sheet1!$D$5:$D$28252,"&lt;&gt;健E卡",Sheet1!$D$5:$D$28252,"&lt;&gt;内部转款",Sheet1!$D$5:$D$28252,"&lt;&gt;内部转账",Sheet1!$E$5:$E$28252,"&lt;&gt;*调拨*")</f>
        <v>0</v>
      </c>
      <c r="K283" s="32">
        <f>SUMIFS(Sheet1!$F$5:$F$28252,Sheet1!$I$5:$I$28252,$B283,Sheet1!$L$5:$L$28252,$A283,Sheet1!$D$5:$D$28252,"抖音",Sheet1!$E$5:$E$28252,"&lt;&gt;*调拨*")+SUMIFS(Sheet1!$F$5:$F$28252,Sheet1!$I$5:$I$28252,$B283,Sheet1!$L$5:$L$28252,$A283,Sheet1!$E$5:$E$28252,"*抖音*",Sheet1!$D$5:$D$28252,"&lt;&gt;抖音",Sheet1!$D$5:$D$28252,"&lt;&gt;内部转款",Sheet1!$D$5:$D$28252,"&lt;&gt;内部转账",Sheet1!$E$5:$E$28252,"&lt;&gt;*调拨*")</f>
        <v>0</v>
      </c>
      <c r="L283" s="32">
        <f>SUMIFS(Sheet1!$F$5:$F$28252,Sheet1!$I$5:$I$28252,$B283,Sheet1!$L$5:$L$28252,$A283,Sheet1!$D$5:$D$28252,"医卡通",Sheet1!$E$5:$E$28252,"&lt;&gt;*调拨*")+SUMIFS(Sheet1!$F$5:$F$28252,Sheet1!$I$5:$I$28252,$B283,Sheet1!$L$5:$L$28252,$A283,Sheet1!$E$5:$E$28252,"*医卡通*",Sheet1!$D$5:$D$28252,"&lt;&gt;医卡通",Sheet1!$D$5:$D$28252,"&lt;&gt;内部转款",Sheet1!$D$5:$D$28252,"&lt;&gt;内部转账",Sheet1!$E$5:$E$28252,"&lt;&gt;*调拨*")</f>
        <v>0</v>
      </c>
      <c r="M283" s="32">
        <f>SUMIFS(Sheet1!$F$5:$F$28252,Sheet1!$I$5:$I$28252,$B283,Sheet1!$L$5:$L$28252,$A283,Sheet1!$D$5:$D$28252,"企健网",Sheet1!$E$5:$E$28252,"&lt;&gt;*调拨*")+SUMIFS(Sheet1!$F$5:$F$28252,Sheet1!$I$5:$I$28252,$B283,Sheet1!$L$5:$L$28252,$A283,Sheet1!$E$5:$E$28252,"*企健网*",Sheet1!$D$5:$D$28252,"&lt;&gt;企健网",Sheet1!$D$5:$D$28252,"&lt;&gt;内部转款",Sheet1!$D$5:$D$28252,"&lt;&gt;内部转账",Sheet1!$E$5:$E$28252,"&lt;&gt;*调拨*")</f>
        <v>0</v>
      </c>
      <c r="N283" s="32">
        <f>SUMIFS(Sheet1!$F$5:$F$28252,Sheet1!$I$5:$I$28252,$B283,Sheet1!$L$5:$L$28252,$A283,Sheet1!$D$5:$D$28252,"银联",Sheet1!$E$5:$E$28252,"&lt;&gt;*调拨*")+SUMIFS(Sheet1!$F$5:$F$28252,Sheet1!$I$5:$I$28252,$B283,Sheet1!$L$5:$L$28252,$A283,Sheet1!$E$5:$E$28252,"*银联*",Sheet1!$D$5:$D$28252,"&lt;&gt;银联",Sheet1!$D$5:$D$28252,"&lt;&gt;内部转款",Sheet1!$D$5:$D$28252,"&lt;&gt;内部转账",Sheet1!$E$5:$E$28252,"&lt;&gt;*调拨*")</f>
        <v>0</v>
      </c>
      <c r="O283" s="32">
        <f>SUMIFS(Sheet1!$F$5:$F$28252,Sheet1!$I$5:$I$28252,$B283,Sheet1!$L$5:$L$28252,$A283,Sheet1!$D$5:$D$28252,"京东",Sheet1!$E$5:$E$28252,"&lt;&gt;*调拨*")+SUMIFS(Sheet1!$F$5:$F$28252,Sheet1!$I$5:$I$28252,$B283,Sheet1!$L$5:$L$28252,$A283,Sheet1!$E$5:$E$28252,"*京东*",Sheet1!$D$5:$D$28252,"&lt;&gt;京东",Sheet1!$D$5:$D$28252,"&lt;&gt;内部转款",Sheet1!$D$5:$D$28252,"&lt;&gt;内部转账",Sheet1!$E$5:$E$28252,"&lt;&gt;*调拨*")</f>
        <v>0</v>
      </c>
      <c r="P283" s="32">
        <f>SUMIFS(Sheet1!$F$5:$F$28252,Sheet1!$I$5:$I$28252,$B283,Sheet1!$L$5:$L$28252,$A283,Sheet1!$D$5:$D$28252,"药机微信",Sheet1!$E$5:$E$28252,"&lt;&gt;*调拨*")+SUMIFS(Sheet1!$F$5:$F$28252,Sheet1!$I$5:$I$28252,$B283,Sheet1!$L$5:$L$28252,$A283,Sheet1!$E$5:$E$28252,"*药机微信*",Sheet1!$D$5:$D$28252,"&lt;&gt;药机微信",Sheet1!$D$5:$D$28252,"&lt;&gt;内部转款",Sheet1!$D$5:$D$28252,"&lt;&gt;内部转账",Sheet1!$E$5:$E$28252,"&lt;&gt;*调拨*")</f>
        <v>0</v>
      </c>
      <c r="Q283" s="32">
        <f>SUMIFS(Sheet1!$F$5:$F$28252,Sheet1!$I$5:$I$28252,$B283,Sheet1!$L$5:$L$28252,$A283,Sheet1!$D$5:$D$28252,"亲情卡",Sheet1!$E$5:$E$28252,"&lt;&gt;*调拨*")+SUMIFS(Sheet1!$F$5:$F$28252,Sheet1!$I$5:$I$28252,$B283,Sheet1!$L$5:$L$28252,$A283,Sheet1!$E$5:$E$28252,"*亲情卡*",Sheet1!$D$5:$D$28252,"&lt;&gt;亲情卡",Sheet1!$D$5:$D$28252,"&lt;&gt;内部转款",Sheet1!$D$5:$D$28252,"&lt;&gt;内部转账",Sheet1!$E$5:$E$28252,"&lt;&gt;*调拨*")</f>
        <v>0</v>
      </c>
      <c r="R283" s="32">
        <f>SUMIFS(Sheet1!$F$5:$F$28252,Sheet1!$I$5:$I$28252,$B283,Sheet1!$L$5:$L$28252,$A283,Sheet1!$D$5:$D$28252,"优惠券",Sheet1!$E$5:$E$28252,"&lt;&gt;*调拨*")+SUMIFS(Sheet1!$F$5:$F$28252,Sheet1!$I$5:$I$28252,$B283,Sheet1!$L$5:$L$28252,$A283,Sheet1!$E$5:$E$28252,"*优惠券*",Sheet1!$D$5:$D$28252,"&lt;&gt;优惠券",Sheet1!$D$5:$D$28252,"&lt;&gt;内部转款",Sheet1!$D$5:$D$28252,"&lt;&gt;内部转账",Sheet1!$E$5:$E$28252,"&lt;&gt;*调拨*")</f>
        <v>0</v>
      </c>
      <c r="S283" s="32">
        <f>SUMIFS(Sheet1!$F$5:$F$28252,Sheet1!$I$5:$I$28252,$B283,Sheet1!$L$5:$L$28252,$A283,Sheet1!$D$5:$D$28252,"代金券",Sheet1!$E$5:$E$28252,"&lt;&gt;*调拨*")+SUMIFS(Sheet1!$F$5:$F$28252,Sheet1!$I$5:$I$28252,$B283,Sheet1!$L$5:$L$28252,$A283,Sheet1!$E$5:$E$28252,"*代金券*",Sheet1!$D$5:$D$28252,"&lt;&gt;代金券",Sheet1!$D$5:$D$28252,"&lt;&gt;内部转款",Sheet1!$D$5:$D$28252,"&lt;&gt;内部转账",Sheet1!$E$5:$E$28252,"&lt;&gt;*调拨*")</f>
        <v>0</v>
      </c>
      <c r="T283" s="32">
        <f>SUMIFS(Sheet1!$F$5:$F$28252,Sheet1!$I$5:$I$28252,$B283,Sheet1!$L$5:$L$28252,$A283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283,Sheet1!$L$5:$L$28252,$A283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283,Sheet1!$L$5:$L$28252,$A283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283,Sheet1!$L$5:$L$28252,$A283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83" s="32">
        <f>SUMIFS(Sheet1!$F$5:$F$28252,Sheet1!$I$5:$I$28252,$B283,Sheet1!$L$5:$L$28252,$A283,Sheet1!$E$5:$E$28252,"*调拨*")</f>
        <v>0</v>
      </c>
      <c r="V283" s="32">
        <f>SUMIFS(Sheet1!$F$5:$F$28252,Sheet1!$I$5:$I$28252,$B283,Sheet1!$L$5:$L$28252,$A283,Sheet1!$D$5:$D$28252,"储值",Sheet1!$E$5:$E$28252,"&lt;&gt;*调拨*")+SUMIFS(Sheet1!$F$5:$F$28252,Sheet1!$I$5:$I$28252,$B283,Sheet1!$L$5:$L$28252,$A283,Sheet1!$E$5:$E$28252,"*储值*",Sheet1!$D$5:$D$28252,"&lt;&gt;储值",Sheet1!$D$5:$D$28252,"&lt;&gt;内部转款",Sheet1!$D$5:$D$28252,"&lt;&gt;内部转账",Sheet1!$E$5:$E$28252,"&lt;&gt;*调拨*")</f>
        <v>0</v>
      </c>
      <c r="W283" s="32">
        <f>SUMIFS(Sheet1!$F$5:$F$28252,Sheet1!$I$5:$I$28252,$B283,Sheet1!$L$5:$L$28252,$A283,Sheet1!$D$5:$D$28252,"效期",Sheet1!$E$5:$E$28252,"&lt;&gt;*调拨*")+SUMIFS(Sheet1!$F$5:$F$28252,Sheet1!$I$5:$I$28252,$B283,Sheet1!$L$5:$L$28252,$A283,Sheet1!$E$5:$E$28252,"*效期*",Sheet1!$D$5:$D$28252,"&lt;&gt;效期",Sheet1!$D$5:$D$28252,"&lt;&gt;内部转款",Sheet1!$D$5:$D$28252,"&lt;&gt;内部转账",Sheet1!$E$5:$E$28252,"&lt;&gt;*调拨*")</f>
        <v>0</v>
      </c>
      <c r="X283" s="32">
        <f>SUMIFS(Sheet1!$F$5:$F$28252,Sheet1!$I$5:$I$28252,$B283,Sheet1!$L$5:$L$28252,$A283,Sheet1!$D$5:$D$28252,"内部转款",Sheet1!$E$5:$E$28252,"&lt;&gt;*调拨*")+SUMIFS(Sheet1!$F$5:$F$28252,Sheet1!$I$5:$I$28252,$B283,Sheet1!$L$5:$L$28252,$A283,Sheet1!$D$5:$D$28252,"内部转账",Sheet1!$E$5:$E$28252,"&lt;&gt;*调拨*")</f>
        <v>0</v>
      </c>
      <c r="Y283" s="32">
        <f t="shared" si="20"/>
        <v>0</v>
      </c>
      <c r="Z283" s="32">
        <f>SUMIFS(Sheet1!$F$5:$F$28252,Sheet1!$I$5:$I$28252,$B283,Sheet1!$L$5:$L$28252,$A283)</f>
        <v>0</v>
      </c>
      <c r="AA283" s="32">
        <f>SUMIFS(Sheet1!$G$5:$G$28252,Sheet1!$I$5:$I$28252,$B283,Sheet1!$L$5:$L$28252,$A283,Sheet1!$D$5:$D$28252,"工资",Sheet1!$E$5:$E$28252,"&lt;&gt;*调拨*")+SUMIFS(Sheet1!$G$5:$G$28252,Sheet1!$I$5:$I$28252,$B283,Sheet1!$L$5:$L$28252,$A283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83" s="32">
        <f>SUMIFS(Sheet1!$G$5:$G$28252,Sheet1!$I$5:$I$28252,$B283,Sheet1!$L$5:$L$28252,$A283,Sheet1!$D$5:$D$28252,"水费",Sheet1!$E$5:$E$28252,"&lt;&gt;*调拨*")+SUMIFS(Sheet1!$G$5:$G$28252,Sheet1!$I$5:$I$28252,$B283,Sheet1!$L$5:$L$28252,$A283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3" s="32">
        <f>SUMIFS(Sheet1!$G$5:$G$28252,Sheet1!$I$5:$I$28252,$B283,Sheet1!$L$5:$L$28252,$A283,Sheet1!$D$5:$D$28252,"电费",Sheet1!$E$5:$E$28252,"&lt;&gt;*调拨*")+SUMIFS(Sheet1!$G$5:$G$28252,Sheet1!$I$5:$I$28252,$B283,Sheet1!$L$5:$L$28252,$A283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3" s="32">
        <f>SUMIFS(Sheet1!$G$5:$G$28252,Sheet1!$I$5:$I$28252,$B283,Sheet1!$L$5:$L$28252,$A283,Sheet1!$D$5:$D$28252,"宽带费",Sheet1!$E$5:$E$28252,"&lt;&gt;*调拨*")+SUMIFS(Sheet1!$G$5:$G$28252,Sheet1!$I$5:$I$28252,$B283,Sheet1!$L$5:$L$28252,$A283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3" s="32">
        <f>SUMIFS(Sheet1!$G$5:$G$28252,Sheet1!$I$5:$I$28252,$B283,Sheet1!$L$5:$L$28252,$A283,Sheet1!$D$5:$D$28252,"办公费",Sheet1!$E$5:$E$28252,"&lt;&gt;*调拨*")+SUMIFS(Sheet1!$G$5:$G$28252,Sheet1!$I$5:$I$28252,$B283,Sheet1!$L$5:$L$28252,$A283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12</v>
      </c>
      <c r="AF283" s="32">
        <f>SUMIFS(Sheet1!$G$5:$G$28252,Sheet1!$I$5:$I$28252,$B283,Sheet1!$L$5:$L$28252,$A283,Sheet1!$D$5:$D$28252,"话费",Sheet1!$E$5:$E$28252,"&lt;&gt;*调拨*")+SUMIFS(Sheet1!$G$5:$G$28252,Sheet1!$I$5:$I$28252,$B283,Sheet1!$L$5:$L$28252,$A283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3" s="32">
        <f>SUMIFS(Sheet1!$G$5:$G$28252,Sheet1!$I$5:$I$28252,$B283,Sheet1!$L$5:$L$28252,$A283,Sheet1!$D$5:$D$28252,"房租",Sheet1!$E$5:$E$28252,"&lt;&gt;*调拨*")+SUMIFS(Sheet1!$G$5:$G$28252,Sheet1!$I$5:$I$28252,$B283,Sheet1!$L$5:$L$28252,$A283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3" s="32">
        <f>SUMIFS(Sheet1!$G$5:$G$28252,Sheet1!$I$5:$I$28252,$B283,Sheet1!$L$5:$L$28252,$A283,Sheet1!$E$5:$E$28252,"*调拨*")</f>
        <v>0</v>
      </c>
      <c r="AI283" s="32">
        <f>SUMIFS(Sheet1!$G$5:$G$28252,Sheet1!$I$5:$I$28252,$B283,Sheet1!$L$5:$L$28252,$A283,Sheet1!$D$5:$D$28252,"内部转款",Sheet1!$E$5:$E$28252,"&lt;&gt;*调拨*")+SUMIFS(Sheet1!$G$5:$G$28252,Sheet1!$I$5:$I$28252,$B283,Sheet1!$L$5:$L$28252,$A283,Sheet1!$D$5:$D$28252,"内部转账",Sheet1!$E$5:$E$28252,"&lt;&gt;*调拨*")</f>
        <v>0</v>
      </c>
      <c r="AJ283" s="32">
        <f t="shared" si="21"/>
        <v>0</v>
      </c>
      <c r="AK283" s="32">
        <f>SUMIFS(Sheet1!$G$5:$G$28252,Sheet1!$I$5:$I$28252,$B283,Sheet1!$L$5:$L$28252,$A283)</f>
        <v>12</v>
      </c>
      <c r="AL283" s="32">
        <f t="shared" si="22"/>
        <v>-12</v>
      </c>
    </row>
    <row r="284" ht="16.5" spans="1:38">
      <c r="A284" s="30">
        <v>202605</v>
      </c>
      <c r="B284" s="31" t="s">
        <v>74</v>
      </c>
      <c r="C284" s="32">
        <f>SUMIFS(Sheet1!$F$5:$F$28252,Sheet1!$I$5:$I$28252,$B284,Sheet1!$L$5:$L$28252,$A284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11578.65</v>
      </c>
      <c r="D284" s="32">
        <f>SUMIFS(Sheet1!$F$5:$F$28252,Sheet1!$I$5:$I$28252,$B284,Sheet1!$L$5:$L$28252,$A284,Sheet1!$D$5:$D$28252,"医保即时拨付",Sheet1!$E$5:$E$28252,"&lt;&gt;*调拨*")+SUMIFS(Sheet1!$F$5:$F$28252,Sheet1!$I$5:$I$28252,$B284,Sheet1!$L$5:$L$28252,$A284,Sheet1!$E$5:$E$28252,"*医保即时拨付*",Sheet1!$D$5:$D$28252,"&lt;&gt;医保即时拨付",Sheet1!$D$5:$D$28252,"&lt;&gt;内部转款",Sheet1!$D$5:$D$28252,"&lt;&gt;内部转账",Sheet1!$E$5:$E$28252,"&lt;&gt;*调拨*")</f>
        <v>15468.34</v>
      </c>
      <c r="E284" s="32">
        <f>SUMIFS(Sheet1!$F$5:$F$28252,Sheet1!$I$5:$I$28252,$B284,Sheet1!$L$5:$L$28252,$A284,Sheet1!$D$5:$D$28252,"医保",Sheet1!$E$5:$E$28252,"&lt;&gt;*调拨*",Sheet1!$E$5:$E$28252,"&lt;&gt;*医保即时拨付*")+SUMIFS(Sheet1!$F$5:$F$28252,Sheet1!$I$5:$I$28252,$B284,Sheet1!$L$5:$L$28252,$A284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6118.23</v>
      </c>
      <c r="F284" s="32">
        <f>SUMIFS(Sheet1!$F$5:$F$28252,Sheet1!$I$5:$I$28252,$B284,Sheet1!$L$5:$L$28252,$A284,Sheet1!$D$5:$D$28252,"聚合",Sheet1!$E$5:$E$28252,"&lt;&gt;*调拨*")+SUMIFS(Sheet1!$F$5:$F$28252,Sheet1!$I$5:$I$28252,$B284,Sheet1!$L$5:$L$28252,$A284,Sheet1!$E$5:$E$28252,"*聚合*",Sheet1!$D$5:$D$28252,"&lt;&gt;聚合",Sheet1!$D$5:$D$28252,"&lt;&gt;内部转款",Sheet1!$D$5:$D$28252,"&lt;&gt;内部转账",Sheet1!$E$5:$E$28252,"&lt;&gt;*调拨*")</f>
        <v>29755.85</v>
      </c>
      <c r="G284" s="32">
        <f>SUMIFS(Sheet1!$F$5:$F$28252,Sheet1!$I$5:$I$28252,$B284,Sheet1!$L$5:$L$28252,$A284,Sheet1!$D$5:$D$28252,"24小时微信",Sheet1!$E$5:$E$28252,"&lt;&gt;*调拨*")+SUMIFS(Sheet1!$F$5:$F$28252,Sheet1!$I$5:$I$28252,$B284,Sheet1!$L$5:$L$28252,$A284,Sheet1!$E$5:$E$28252,"*24小时微信*",Sheet1!$D$5:$D$28252,"&lt;&gt;24小时微信",Sheet1!$D$5:$D$28252,"&lt;&gt;内部转款",Sheet1!$D$5:$D$28252,"&lt;&gt;内部转账",Sheet1!$E$5:$E$28252,"&lt;&gt;*调拨*")</f>
        <v>0</v>
      </c>
      <c r="H284" s="32">
        <f>SUMIFS(Sheet1!$F$5:$F$28252,Sheet1!$I$5:$I$28252,$B284,Sheet1!$L$5:$L$28252,$A284,Sheet1!$D$5:$D$28252,"美团",Sheet1!$E$5:$E$28252,"&lt;&gt;*调拨*")+SUMIFS(Sheet1!$F$5:$F$28252,Sheet1!$I$5:$I$28252,$B284,Sheet1!$L$5:$L$28252,$A284,Sheet1!$E$5:$E$28252,"*美团*",Sheet1!$D$5:$D$28252,"&lt;&gt;美团",Sheet1!$D$5:$D$28252,"&lt;&gt;内部转款",Sheet1!$D$5:$D$28252,"&lt;&gt;内部转账",Sheet1!$E$5:$E$28252,"&lt;&gt;*调拨*")</f>
        <v>69.05</v>
      </c>
      <c r="I284" s="32">
        <f>SUMIFS(Sheet1!$F$5:$F$28252,Sheet1!$I$5:$I$28252,$B284,Sheet1!$L$5:$L$28252,$A284,Sheet1!$D$5:$D$28252,"饿了么",Sheet1!$E$5:$E$28252,"&lt;&gt;*调拨*")+SUMIFS(Sheet1!$F$5:$F$28252,Sheet1!$I$5:$I$28252,$B284,Sheet1!$L$5:$L$28252,$A284,Sheet1!$E$5:$E$28252,"*饿了么*",Sheet1!$D$5:$D$28252,"&lt;&gt;饿了么",Sheet1!$D$5:$D$28252,"&lt;&gt;内部转款",Sheet1!$D$5:$D$28252,"&lt;&gt;内部转账",Sheet1!$E$5:$E$28252,"&lt;&gt;*调拨*")</f>
        <v>119.48</v>
      </c>
      <c r="J284" s="32">
        <f>SUMIFS(Sheet1!$F$5:$F$28252,Sheet1!$I$5:$I$28252,$B284,Sheet1!$L$5:$L$28252,$A284,Sheet1!$D$5:$D$28252,"健E卡",Sheet1!$E$5:$E$28252,"&lt;&gt;*调拨*")+SUMIFS(Sheet1!$F$5:$F$28252,Sheet1!$I$5:$I$28252,$B284,Sheet1!$L$5:$L$28252,$A284,Sheet1!$E$5:$E$28252,"*健E卡*",Sheet1!$D$5:$D$28252,"&lt;&gt;健E卡",Sheet1!$D$5:$D$28252,"&lt;&gt;内部转款",Sheet1!$D$5:$D$28252,"&lt;&gt;内部转账",Sheet1!$E$5:$E$28252,"&lt;&gt;*调拨*")</f>
        <v>0</v>
      </c>
      <c r="K284" s="32">
        <f>SUMIFS(Sheet1!$F$5:$F$28252,Sheet1!$I$5:$I$28252,$B284,Sheet1!$L$5:$L$28252,$A284,Sheet1!$D$5:$D$28252,"抖音",Sheet1!$E$5:$E$28252,"&lt;&gt;*调拨*")+SUMIFS(Sheet1!$F$5:$F$28252,Sheet1!$I$5:$I$28252,$B284,Sheet1!$L$5:$L$28252,$A284,Sheet1!$E$5:$E$28252,"*抖音*",Sheet1!$D$5:$D$28252,"&lt;&gt;抖音",Sheet1!$D$5:$D$28252,"&lt;&gt;内部转款",Sheet1!$D$5:$D$28252,"&lt;&gt;内部转账",Sheet1!$E$5:$E$28252,"&lt;&gt;*调拨*")</f>
        <v>0</v>
      </c>
      <c r="L284" s="32">
        <f>SUMIFS(Sheet1!$F$5:$F$28252,Sheet1!$I$5:$I$28252,$B284,Sheet1!$L$5:$L$28252,$A284,Sheet1!$D$5:$D$28252,"医卡通",Sheet1!$E$5:$E$28252,"&lt;&gt;*调拨*")+SUMIFS(Sheet1!$F$5:$F$28252,Sheet1!$I$5:$I$28252,$B284,Sheet1!$L$5:$L$28252,$A284,Sheet1!$E$5:$E$28252,"*医卡通*",Sheet1!$D$5:$D$28252,"&lt;&gt;医卡通",Sheet1!$D$5:$D$28252,"&lt;&gt;内部转款",Sheet1!$D$5:$D$28252,"&lt;&gt;内部转账",Sheet1!$E$5:$E$28252,"&lt;&gt;*调拨*")</f>
        <v>0</v>
      </c>
      <c r="M284" s="32">
        <f>SUMIFS(Sheet1!$F$5:$F$28252,Sheet1!$I$5:$I$28252,$B284,Sheet1!$L$5:$L$28252,$A284,Sheet1!$D$5:$D$28252,"企健网",Sheet1!$E$5:$E$28252,"&lt;&gt;*调拨*")+SUMIFS(Sheet1!$F$5:$F$28252,Sheet1!$I$5:$I$28252,$B284,Sheet1!$L$5:$L$28252,$A284,Sheet1!$E$5:$E$28252,"*企健网*",Sheet1!$D$5:$D$28252,"&lt;&gt;企健网",Sheet1!$D$5:$D$28252,"&lt;&gt;内部转款",Sheet1!$D$5:$D$28252,"&lt;&gt;内部转账",Sheet1!$E$5:$E$28252,"&lt;&gt;*调拨*")</f>
        <v>341.1</v>
      </c>
      <c r="N284" s="32">
        <f>SUMIFS(Sheet1!$F$5:$F$28252,Sheet1!$I$5:$I$28252,$B284,Sheet1!$L$5:$L$28252,$A284,Sheet1!$D$5:$D$28252,"银联",Sheet1!$E$5:$E$28252,"&lt;&gt;*调拨*")+SUMIFS(Sheet1!$F$5:$F$28252,Sheet1!$I$5:$I$28252,$B284,Sheet1!$L$5:$L$28252,$A284,Sheet1!$E$5:$E$28252,"*银联*",Sheet1!$D$5:$D$28252,"&lt;&gt;银联",Sheet1!$D$5:$D$28252,"&lt;&gt;内部转款",Sheet1!$D$5:$D$28252,"&lt;&gt;内部转账",Sheet1!$E$5:$E$28252,"&lt;&gt;*调拨*")</f>
        <v>0</v>
      </c>
      <c r="O284" s="32">
        <f>SUMIFS(Sheet1!$F$5:$F$28252,Sheet1!$I$5:$I$28252,$B284,Sheet1!$L$5:$L$28252,$A284,Sheet1!$D$5:$D$28252,"京东",Sheet1!$E$5:$E$28252,"&lt;&gt;*调拨*")+SUMIFS(Sheet1!$F$5:$F$28252,Sheet1!$I$5:$I$28252,$B284,Sheet1!$L$5:$L$28252,$A284,Sheet1!$E$5:$E$28252,"*京东*",Sheet1!$D$5:$D$28252,"&lt;&gt;京东",Sheet1!$D$5:$D$28252,"&lt;&gt;内部转款",Sheet1!$D$5:$D$28252,"&lt;&gt;内部转账",Sheet1!$E$5:$E$28252,"&lt;&gt;*调拨*")</f>
        <v>0</v>
      </c>
      <c r="P284" s="32">
        <f>SUMIFS(Sheet1!$F$5:$F$28252,Sheet1!$I$5:$I$28252,$B284,Sheet1!$L$5:$L$28252,$A284,Sheet1!$D$5:$D$28252,"药机微信",Sheet1!$E$5:$E$28252,"&lt;&gt;*调拨*")+SUMIFS(Sheet1!$F$5:$F$28252,Sheet1!$I$5:$I$28252,$B284,Sheet1!$L$5:$L$28252,$A284,Sheet1!$E$5:$E$28252,"*药机微信*",Sheet1!$D$5:$D$28252,"&lt;&gt;药机微信",Sheet1!$D$5:$D$28252,"&lt;&gt;内部转款",Sheet1!$D$5:$D$28252,"&lt;&gt;内部转账",Sheet1!$E$5:$E$28252,"&lt;&gt;*调拨*")</f>
        <v>0</v>
      </c>
      <c r="Q284" s="32">
        <f>SUMIFS(Sheet1!$F$5:$F$28252,Sheet1!$I$5:$I$28252,$B284,Sheet1!$L$5:$L$28252,$A284,Sheet1!$D$5:$D$28252,"亲情卡",Sheet1!$E$5:$E$28252,"&lt;&gt;*调拨*")+SUMIFS(Sheet1!$F$5:$F$28252,Sheet1!$I$5:$I$28252,$B284,Sheet1!$L$5:$L$28252,$A284,Sheet1!$E$5:$E$28252,"*亲情卡*",Sheet1!$D$5:$D$28252,"&lt;&gt;亲情卡",Sheet1!$D$5:$D$28252,"&lt;&gt;内部转款",Sheet1!$D$5:$D$28252,"&lt;&gt;内部转账",Sheet1!$E$5:$E$28252,"&lt;&gt;*调拨*")</f>
        <v>0</v>
      </c>
      <c r="R284" s="32">
        <f>SUMIFS(Sheet1!$F$5:$F$28252,Sheet1!$I$5:$I$28252,$B284,Sheet1!$L$5:$L$28252,$A284,Sheet1!$D$5:$D$28252,"优惠券",Sheet1!$E$5:$E$28252,"&lt;&gt;*调拨*")+SUMIFS(Sheet1!$F$5:$F$28252,Sheet1!$I$5:$I$28252,$B284,Sheet1!$L$5:$L$28252,$A284,Sheet1!$E$5:$E$28252,"*优惠券*",Sheet1!$D$5:$D$28252,"&lt;&gt;优惠券",Sheet1!$D$5:$D$28252,"&lt;&gt;内部转款",Sheet1!$D$5:$D$28252,"&lt;&gt;内部转账",Sheet1!$E$5:$E$28252,"&lt;&gt;*调拨*")</f>
        <v>0</v>
      </c>
      <c r="S284" s="32">
        <f>SUMIFS(Sheet1!$F$5:$F$28252,Sheet1!$I$5:$I$28252,$B284,Sheet1!$L$5:$L$28252,$A284,Sheet1!$D$5:$D$28252,"代金券",Sheet1!$E$5:$E$28252,"&lt;&gt;*调拨*")+SUMIFS(Sheet1!$F$5:$F$28252,Sheet1!$I$5:$I$28252,$B284,Sheet1!$L$5:$L$28252,$A284,Sheet1!$E$5:$E$28252,"*代金券*",Sheet1!$D$5:$D$28252,"&lt;&gt;代金券",Sheet1!$D$5:$D$28252,"&lt;&gt;内部转款",Sheet1!$D$5:$D$28252,"&lt;&gt;内部转账",Sheet1!$E$5:$E$28252,"&lt;&gt;*调拨*")</f>
        <v>0</v>
      </c>
      <c r="T284" s="32">
        <f>SUMIFS(Sheet1!$F$5:$F$28252,Sheet1!$I$5:$I$28252,$B284,Sheet1!$L$5:$L$28252,$A284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284,Sheet1!$L$5:$L$28252,$A284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284,Sheet1!$L$5:$L$28252,$A284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284,Sheet1!$L$5:$L$28252,$A284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84" s="32">
        <f>SUMIFS(Sheet1!$F$5:$F$28252,Sheet1!$I$5:$I$28252,$B284,Sheet1!$L$5:$L$28252,$A284,Sheet1!$E$5:$E$28252,"*调拨*")</f>
        <v>0</v>
      </c>
      <c r="V284" s="32">
        <f>SUMIFS(Sheet1!$F$5:$F$28252,Sheet1!$I$5:$I$28252,$B284,Sheet1!$L$5:$L$28252,$A284,Sheet1!$D$5:$D$28252,"储值",Sheet1!$E$5:$E$28252,"&lt;&gt;*调拨*")+SUMIFS(Sheet1!$F$5:$F$28252,Sheet1!$I$5:$I$28252,$B284,Sheet1!$L$5:$L$28252,$A284,Sheet1!$E$5:$E$28252,"*储值*",Sheet1!$D$5:$D$28252,"&lt;&gt;储值",Sheet1!$D$5:$D$28252,"&lt;&gt;内部转款",Sheet1!$D$5:$D$28252,"&lt;&gt;内部转账",Sheet1!$E$5:$E$28252,"&lt;&gt;*调拨*")</f>
        <v>0</v>
      </c>
      <c r="W284" s="32">
        <f>SUMIFS(Sheet1!$F$5:$F$28252,Sheet1!$I$5:$I$28252,$B284,Sheet1!$L$5:$L$28252,$A284,Sheet1!$D$5:$D$28252,"效期",Sheet1!$E$5:$E$28252,"&lt;&gt;*调拨*")+SUMIFS(Sheet1!$F$5:$F$28252,Sheet1!$I$5:$I$28252,$B284,Sheet1!$L$5:$L$28252,$A284,Sheet1!$E$5:$E$28252,"*效期*",Sheet1!$D$5:$D$28252,"&lt;&gt;效期",Sheet1!$D$5:$D$28252,"&lt;&gt;内部转款",Sheet1!$D$5:$D$28252,"&lt;&gt;内部转账",Sheet1!$E$5:$E$28252,"&lt;&gt;*调拨*")</f>
        <v>31.22</v>
      </c>
      <c r="X284" s="32">
        <f>SUMIFS(Sheet1!$F$5:$F$28252,Sheet1!$I$5:$I$28252,$B284,Sheet1!$L$5:$L$28252,$A284,Sheet1!$D$5:$D$28252,"内部转款",Sheet1!$E$5:$E$28252,"&lt;&gt;*调拨*")+SUMIFS(Sheet1!$F$5:$F$28252,Sheet1!$I$5:$I$28252,$B284,Sheet1!$L$5:$L$28252,$A284,Sheet1!$D$5:$D$28252,"内部转账",Sheet1!$E$5:$E$28252,"&lt;&gt;*调拨*")</f>
        <v>0</v>
      </c>
      <c r="Y284" s="32">
        <f t="shared" si="20"/>
        <v>0</v>
      </c>
      <c r="Z284" s="32">
        <f>SUMIFS(Sheet1!$F$5:$F$28252,Sheet1!$I$5:$I$28252,$B284,Sheet1!$L$5:$L$28252,$A284)</f>
        <v>63481.92</v>
      </c>
      <c r="AA284" s="32">
        <f>SUMIFS(Sheet1!$G$5:$G$28252,Sheet1!$I$5:$I$28252,$B284,Sheet1!$L$5:$L$28252,$A284,Sheet1!$D$5:$D$28252,"工资",Sheet1!$E$5:$E$28252,"&lt;&gt;*调拨*")+SUMIFS(Sheet1!$G$5:$G$28252,Sheet1!$I$5:$I$28252,$B284,Sheet1!$L$5:$L$28252,$A284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3063.19</v>
      </c>
      <c r="AB284" s="32">
        <f>SUMIFS(Sheet1!$G$5:$G$28252,Sheet1!$I$5:$I$28252,$B284,Sheet1!$L$5:$L$28252,$A284,Sheet1!$D$5:$D$28252,"水费",Sheet1!$E$5:$E$28252,"&lt;&gt;*调拨*")+SUMIFS(Sheet1!$G$5:$G$28252,Sheet1!$I$5:$I$28252,$B284,Sheet1!$L$5:$L$28252,$A284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4" s="32">
        <f>SUMIFS(Sheet1!$G$5:$G$28252,Sheet1!$I$5:$I$28252,$B284,Sheet1!$L$5:$L$28252,$A284,Sheet1!$D$5:$D$28252,"电费",Sheet1!$E$5:$E$28252,"&lt;&gt;*调拨*")+SUMIFS(Sheet1!$G$5:$G$28252,Sheet1!$I$5:$I$28252,$B284,Sheet1!$L$5:$L$28252,$A284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4" s="32">
        <f>SUMIFS(Sheet1!$G$5:$G$28252,Sheet1!$I$5:$I$28252,$B284,Sheet1!$L$5:$L$28252,$A284,Sheet1!$D$5:$D$28252,"宽带费",Sheet1!$E$5:$E$28252,"&lt;&gt;*调拨*")+SUMIFS(Sheet1!$G$5:$G$28252,Sheet1!$I$5:$I$28252,$B284,Sheet1!$L$5:$L$28252,$A284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4" s="32">
        <f>SUMIFS(Sheet1!$G$5:$G$28252,Sheet1!$I$5:$I$28252,$B284,Sheet1!$L$5:$L$28252,$A284,Sheet1!$D$5:$D$28252,"办公费",Sheet1!$E$5:$E$28252,"&lt;&gt;*调拨*")+SUMIFS(Sheet1!$G$5:$G$28252,Sheet1!$I$5:$I$28252,$B284,Sheet1!$L$5:$L$28252,$A284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84" s="32">
        <f>SUMIFS(Sheet1!$G$5:$G$28252,Sheet1!$I$5:$I$28252,$B284,Sheet1!$L$5:$L$28252,$A284,Sheet1!$D$5:$D$28252,"话费",Sheet1!$E$5:$E$28252,"&lt;&gt;*调拨*")+SUMIFS(Sheet1!$G$5:$G$28252,Sheet1!$I$5:$I$28252,$B284,Sheet1!$L$5:$L$28252,$A284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4" s="32">
        <f>SUMIFS(Sheet1!$G$5:$G$28252,Sheet1!$I$5:$I$28252,$B284,Sheet1!$L$5:$L$28252,$A284,Sheet1!$D$5:$D$28252,"房租",Sheet1!$E$5:$E$28252,"&lt;&gt;*调拨*")+SUMIFS(Sheet1!$G$5:$G$28252,Sheet1!$I$5:$I$28252,$B284,Sheet1!$L$5:$L$28252,$A284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4" s="32">
        <f>SUMIFS(Sheet1!$G$5:$G$28252,Sheet1!$I$5:$I$28252,$B284,Sheet1!$L$5:$L$28252,$A284,Sheet1!$E$5:$E$28252,"*调拨*")</f>
        <v>0</v>
      </c>
      <c r="AI284" s="32">
        <f>SUMIFS(Sheet1!$G$5:$G$28252,Sheet1!$I$5:$I$28252,$B284,Sheet1!$L$5:$L$28252,$A284,Sheet1!$D$5:$D$28252,"内部转款",Sheet1!$E$5:$E$28252,"&lt;&gt;*调拨*")+SUMIFS(Sheet1!$G$5:$G$28252,Sheet1!$I$5:$I$28252,$B284,Sheet1!$L$5:$L$28252,$A284,Sheet1!$D$5:$D$28252,"内部转账",Sheet1!$E$5:$E$28252,"&lt;&gt;*调拨*")</f>
        <v>0</v>
      </c>
      <c r="AJ284" s="32">
        <f t="shared" si="21"/>
        <v>7811.42</v>
      </c>
      <c r="AK284" s="32">
        <f>SUMIFS(Sheet1!$G$5:$G$28252,Sheet1!$I$5:$I$28252,$B284,Sheet1!$L$5:$L$28252,$A284)</f>
        <v>10874.61</v>
      </c>
      <c r="AL284" s="32">
        <f t="shared" si="22"/>
        <v>52607.31</v>
      </c>
    </row>
    <row r="285" ht="16.5" spans="1:38">
      <c r="A285" s="30">
        <v>202605</v>
      </c>
      <c r="B285" s="31" t="s">
        <v>216</v>
      </c>
      <c r="C285" s="32">
        <f>SUMIFS(Sheet1!$F$5:$F$28252,Sheet1!$I$5:$I$28252,$B285,Sheet1!$L$5:$L$28252,$A285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13156.6</v>
      </c>
      <c r="D285" s="32">
        <f>SUMIFS(Sheet1!$F$5:$F$28252,Sheet1!$I$5:$I$28252,$B285,Sheet1!$L$5:$L$28252,$A285,Sheet1!$D$5:$D$28252,"医保即时拨付",Sheet1!$E$5:$E$28252,"&lt;&gt;*调拨*")+SUMIFS(Sheet1!$F$5:$F$28252,Sheet1!$I$5:$I$28252,$B285,Sheet1!$L$5:$L$28252,$A285,Sheet1!$E$5:$E$28252,"*医保即时拨付*",Sheet1!$D$5:$D$28252,"&lt;&gt;医保即时拨付",Sheet1!$D$5:$D$28252,"&lt;&gt;内部转款",Sheet1!$D$5:$D$28252,"&lt;&gt;内部转账",Sheet1!$E$5:$E$28252,"&lt;&gt;*调拨*")</f>
        <v>1666.8</v>
      </c>
      <c r="E285" s="32">
        <f>SUMIFS(Sheet1!$F$5:$F$28252,Sheet1!$I$5:$I$28252,$B285,Sheet1!$L$5:$L$28252,$A285,Sheet1!$D$5:$D$28252,"医保",Sheet1!$E$5:$E$28252,"&lt;&gt;*调拨*",Sheet1!$E$5:$E$28252,"&lt;&gt;*医保即时拨付*")+SUMIFS(Sheet1!$F$5:$F$28252,Sheet1!$I$5:$I$28252,$B285,Sheet1!$L$5:$L$28252,$A285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2414.94</v>
      </c>
      <c r="F285" s="32">
        <f>SUMIFS(Sheet1!$F$5:$F$28252,Sheet1!$I$5:$I$28252,$B285,Sheet1!$L$5:$L$28252,$A285,Sheet1!$D$5:$D$28252,"聚合",Sheet1!$E$5:$E$28252,"&lt;&gt;*调拨*")+SUMIFS(Sheet1!$F$5:$F$28252,Sheet1!$I$5:$I$28252,$B285,Sheet1!$L$5:$L$28252,$A285,Sheet1!$E$5:$E$28252,"*聚合*",Sheet1!$D$5:$D$28252,"&lt;&gt;聚合",Sheet1!$D$5:$D$28252,"&lt;&gt;内部转款",Sheet1!$D$5:$D$28252,"&lt;&gt;内部转账",Sheet1!$E$5:$E$28252,"&lt;&gt;*调拨*")</f>
        <v>16292.99</v>
      </c>
      <c r="G285" s="32">
        <f>SUMIFS(Sheet1!$F$5:$F$28252,Sheet1!$I$5:$I$28252,$B285,Sheet1!$L$5:$L$28252,$A285,Sheet1!$D$5:$D$28252,"24小时微信",Sheet1!$E$5:$E$28252,"&lt;&gt;*调拨*")+SUMIFS(Sheet1!$F$5:$F$28252,Sheet1!$I$5:$I$28252,$B285,Sheet1!$L$5:$L$28252,$A285,Sheet1!$E$5:$E$28252,"*24小时微信*",Sheet1!$D$5:$D$28252,"&lt;&gt;24小时微信",Sheet1!$D$5:$D$28252,"&lt;&gt;内部转款",Sheet1!$D$5:$D$28252,"&lt;&gt;内部转账",Sheet1!$E$5:$E$28252,"&lt;&gt;*调拨*")</f>
        <v>0</v>
      </c>
      <c r="H285" s="32">
        <f>SUMIFS(Sheet1!$F$5:$F$28252,Sheet1!$I$5:$I$28252,$B285,Sheet1!$L$5:$L$28252,$A285,Sheet1!$D$5:$D$28252,"美团",Sheet1!$E$5:$E$28252,"&lt;&gt;*调拨*")+SUMIFS(Sheet1!$F$5:$F$28252,Sheet1!$I$5:$I$28252,$B285,Sheet1!$L$5:$L$28252,$A285,Sheet1!$E$5:$E$28252,"*美团*",Sheet1!$D$5:$D$28252,"&lt;&gt;美团",Sheet1!$D$5:$D$28252,"&lt;&gt;内部转款",Sheet1!$D$5:$D$28252,"&lt;&gt;内部转账",Sheet1!$E$5:$E$28252,"&lt;&gt;*调拨*")</f>
        <v>0</v>
      </c>
      <c r="I285" s="32">
        <f>SUMIFS(Sheet1!$F$5:$F$28252,Sheet1!$I$5:$I$28252,$B285,Sheet1!$L$5:$L$28252,$A285,Sheet1!$D$5:$D$28252,"饿了么",Sheet1!$E$5:$E$28252,"&lt;&gt;*调拨*")+SUMIFS(Sheet1!$F$5:$F$28252,Sheet1!$I$5:$I$28252,$B285,Sheet1!$L$5:$L$28252,$A285,Sheet1!$E$5:$E$28252,"*饿了么*",Sheet1!$D$5:$D$28252,"&lt;&gt;饿了么",Sheet1!$D$5:$D$28252,"&lt;&gt;内部转款",Sheet1!$D$5:$D$28252,"&lt;&gt;内部转账",Sheet1!$E$5:$E$28252,"&lt;&gt;*调拨*")</f>
        <v>0</v>
      </c>
      <c r="J285" s="32">
        <f>SUMIFS(Sheet1!$F$5:$F$28252,Sheet1!$I$5:$I$28252,$B285,Sheet1!$L$5:$L$28252,$A285,Sheet1!$D$5:$D$28252,"健E卡",Sheet1!$E$5:$E$28252,"&lt;&gt;*调拨*")+SUMIFS(Sheet1!$F$5:$F$28252,Sheet1!$I$5:$I$28252,$B285,Sheet1!$L$5:$L$28252,$A285,Sheet1!$E$5:$E$28252,"*健E卡*",Sheet1!$D$5:$D$28252,"&lt;&gt;健E卡",Sheet1!$D$5:$D$28252,"&lt;&gt;内部转款",Sheet1!$D$5:$D$28252,"&lt;&gt;内部转账",Sheet1!$E$5:$E$28252,"&lt;&gt;*调拨*")</f>
        <v>0</v>
      </c>
      <c r="K285" s="32">
        <f>SUMIFS(Sheet1!$F$5:$F$28252,Sheet1!$I$5:$I$28252,$B285,Sheet1!$L$5:$L$28252,$A285,Sheet1!$D$5:$D$28252,"抖音",Sheet1!$E$5:$E$28252,"&lt;&gt;*调拨*")+SUMIFS(Sheet1!$F$5:$F$28252,Sheet1!$I$5:$I$28252,$B285,Sheet1!$L$5:$L$28252,$A285,Sheet1!$E$5:$E$28252,"*抖音*",Sheet1!$D$5:$D$28252,"&lt;&gt;抖音",Sheet1!$D$5:$D$28252,"&lt;&gt;内部转款",Sheet1!$D$5:$D$28252,"&lt;&gt;内部转账",Sheet1!$E$5:$E$28252,"&lt;&gt;*调拨*")</f>
        <v>0</v>
      </c>
      <c r="L285" s="32">
        <f>SUMIFS(Sheet1!$F$5:$F$28252,Sheet1!$I$5:$I$28252,$B285,Sheet1!$L$5:$L$28252,$A285,Sheet1!$D$5:$D$28252,"医卡通",Sheet1!$E$5:$E$28252,"&lt;&gt;*调拨*")+SUMIFS(Sheet1!$F$5:$F$28252,Sheet1!$I$5:$I$28252,$B285,Sheet1!$L$5:$L$28252,$A285,Sheet1!$E$5:$E$28252,"*医卡通*",Sheet1!$D$5:$D$28252,"&lt;&gt;医卡通",Sheet1!$D$5:$D$28252,"&lt;&gt;内部转款",Sheet1!$D$5:$D$28252,"&lt;&gt;内部转账",Sheet1!$E$5:$E$28252,"&lt;&gt;*调拨*")</f>
        <v>0</v>
      </c>
      <c r="M285" s="32">
        <f>SUMIFS(Sheet1!$F$5:$F$28252,Sheet1!$I$5:$I$28252,$B285,Sheet1!$L$5:$L$28252,$A285,Sheet1!$D$5:$D$28252,"企健网",Sheet1!$E$5:$E$28252,"&lt;&gt;*调拨*")+SUMIFS(Sheet1!$F$5:$F$28252,Sheet1!$I$5:$I$28252,$B285,Sheet1!$L$5:$L$28252,$A285,Sheet1!$E$5:$E$28252,"*企健网*",Sheet1!$D$5:$D$28252,"&lt;&gt;企健网",Sheet1!$D$5:$D$28252,"&lt;&gt;内部转款",Sheet1!$D$5:$D$28252,"&lt;&gt;内部转账",Sheet1!$E$5:$E$28252,"&lt;&gt;*调拨*")</f>
        <v>0</v>
      </c>
      <c r="N285" s="32">
        <f>SUMIFS(Sheet1!$F$5:$F$28252,Sheet1!$I$5:$I$28252,$B285,Sheet1!$L$5:$L$28252,$A285,Sheet1!$D$5:$D$28252,"银联",Sheet1!$E$5:$E$28252,"&lt;&gt;*调拨*")+SUMIFS(Sheet1!$F$5:$F$28252,Sheet1!$I$5:$I$28252,$B285,Sheet1!$L$5:$L$28252,$A285,Sheet1!$E$5:$E$28252,"*银联*",Sheet1!$D$5:$D$28252,"&lt;&gt;银联",Sheet1!$D$5:$D$28252,"&lt;&gt;内部转款",Sheet1!$D$5:$D$28252,"&lt;&gt;内部转账",Sheet1!$E$5:$E$28252,"&lt;&gt;*调拨*")</f>
        <v>0</v>
      </c>
      <c r="O285" s="32">
        <f>SUMIFS(Sheet1!$F$5:$F$28252,Sheet1!$I$5:$I$28252,$B285,Sheet1!$L$5:$L$28252,$A285,Sheet1!$D$5:$D$28252,"京东",Sheet1!$E$5:$E$28252,"&lt;&gt;*调拨*")+SUMIFS(Sheet1!$F$5:$F$28252,Sheet1!$I$5:$I$28252,$B285,Sheet1!$L$5:$L$28252,$A285,Sheet1!$E$5:$E$28252,"*京东*",Sheet1!$D$5:$D$28252,"&lt;&gt;京东",Sheet1!$D$5:$D$28252,"&lt;&gt;内部转款",Sheet1!$D$5:$D$28252,"&lt;&gt;内部转账",Sheet1!$E$5:$E$28252,"&lt;&gt;*调拨*")</f>
        <v>0</v>
      </c>
      <c r="P285" s="32">
        <f>SUMIFS(Sheet1!$F$5:$F$28252,Sheet1!$I$5:$I$28252,$B285,Sheet1!$L$5:$L$28252,$A285,Sheet1!$D$5:$D$28252,"药机微信",Sheet1!$E$5:$E$28252,"&lt;&gt;*调拨*")+SUMIFS(Sheet1!$F$5:$F$28252,Sheet1!$I$5:$I$28252,$B285,Sheet1!$L$5:$L$28252,$A285,Sheet1!$E$5:$E$28252,"*药机微信*",Sheet1!$D$5:$D$28252,"&lt;&gt;药机微信",Sheet1!$D$5:$D$28252,"&lt;&gt;内部转款",Sheet1!$D$5:$D$28252,"&lt;&gt;内部转账",Sheet1!$E$5:$E$28252,"&lt;&gt;*调拨*")</f>
        <v>0</v>
      </c>
      <c r="Q285" s="32">
        <f>SUMIFS(Sheet1!$F$5:$F$28252,Sheet1!$I$5:$I$28252,$B285,Sheet1!$L$5:$L$28252,$A285,Sheet1!$D$5:$D$28252,"亲情卡",Sheet1!$E$5:$E$28252,"&lt;&gt;*调拨*")+SUMIFS(Sheet1!$F$5:$F$28252,Sheet1!$I$5:$I$28252,$B285,Sheet1!$L$5:$L$28252,$A285,Sheet1!$E$5:$E$28252,"*亲情卡*",Sheet1!$D$5:$D$28252,"&lt;&gt;亲情卡",Sheet1!$D$5:$D$28252,"&lt;&gt;内部转款",Sheet1!$D$5:$D$28252,"&lt;&gt;内部转账",Sheet1!$E$5:$E$28252,"&lt;&gt;*调拨*")</f>
        <v>0</v>
      </c>
      <c r="R285" s="32">
        <f>SUMIFS(Sheet1!$F$5:$F$28252,Sheet1!$I$5:$I$28252,$B285,Sheet1!$L$5:$L$28252,$A285,Sheet1!$D$5:$D$28252,"优惠券",Sheet1!$E$5:$E$28252,"&lt;&gt;*调拨*")+SUMIFS(Sheet1!$F$5:$F$28252,Sheet1!$I$5:$I$28252,$B285,Sheet1!$L$5:$L$28252,$A285,Sheet1!$E$5:$E$28252,"*优惠券*",Sheet1!$D$5:$D$28252,"&lt;&gt;优惠券",Sheet1!$D$5:$D$28252,"&lt;&gt;内部转款",Sheet1!$D$5:$D$28252,"&lt;&gt;内部转账",Sheet1!$E$5:$E$28252,"&lt;&gt;*调拨*")</f>
        <v>0</v>
      </c>
      <c r="S285" s="32">
        <f>SUMIFS(Sheet1!$F$5:$F$28252,Sheet1!$I$5:$I$28252,$B285,Sheet1!$L$5:$L$28252,$A285,Sheet1!$D$5:$D$28252,"代金券",Sheet1!$E$5:$E$28252,"&lt;&gt;*调拨*")+SUMIFS(Sheet1!$F$5:$F$28252,Sheet1!$I$5:$I$28252,$B285,Sheet1!$L$5:$L$28252,$A285,Sheet1!$E$5:$E$28252,"*代金券*",Sheet1!$D$5:$D$28252,"&lt;&gt;代金券",Sheet1!$D$5:$D$28252,"&lt;&gt;内部转款",Sheet1!$D$5:$D$28252,"&lt;&gt;内部转账",Sheet1!$E$5:$E$28252,"&lt;&gt;*调拨*")</f>
        <v>0</v>
      </c>
      <c r="T285" s="32">
        <f>SUMIFS(Sheet1!$F$5:$F$28252,Sheet1!$I$5:$I$28252,$B285,Sheet1!$L$5:$L$28252,$A285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285,Sheet1!$L$5:$L$28252,$A285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285,Sheet1!$L$5:$L$28252,$A285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285,Sheet1!$L$5:$L$28252,$A285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85" s="32">
        <f>SUMIFS(Sheet1!$F$5:$F$28252,Sheet1!$I$5:$I$28252,$B285,Sheet1!$L$5:$L$28252,$A285,Sheet1!$E$5:$E$28252,"*调拨*")</f>
        <v>0</v>
      </c>
      <c r="V285" s="32">
        <f>SUMIFS(Sheet1!$F$5:$F$28252,Sheet1!$I$5:$I$28252,$B285,Sheet1!$L$5:$L$28252,$A285,Sheet1!$D$5:$D$28252,"储值",Sheet1!$E$5:$E$28252,"&lt;&gt;*调拨*")+SUMIFS(Sheet1!$F$5:$F$28252,Sheet1!$I$5:$I$28252,$B285,Sheet1!$L$5:$L$28252,$A285,Sheet1!$E$5:$E$28252,"*储值*",Sheet1!$D$5:$D$28252,"&lt;&gt;储值",Sheet1!$D$5:$D$28252,"&lt;&gt;内部转款",Sheet1!$D$5:$D$28252,"&lt;&gt;内部转账",Sheet1!$E$5:$E$28252,"&lt;&gt;*调拨*")</f>
        <v>0</v>
      </c>
      <c r="W285" s="32">
        <f>SUMIFS(Sheet1!$F$5:$F$28252,Sheet1!$I$5:$I$28252,$B285,Sheet1!$L$5:$L$28252,$A285,Sheet1!$D$5:$D$28252,"效期",Sheet1!$E$5:$E$28252,"&lt;&gt;*调拨*")+SUMIFS(Sheet1!$F$5:$F$28252,Sheet1!$I$5:$I$28252,$B285,Sheet1!$L$5:$L$28252,$A285,Sheet1!$E$5:$E$28252,"*效期*",Sheet1!$D$5:$D$28252,"&lt;&gt;效期",Sheet1!$D$5:$D$28252,"&lt;&gt;内部转款",Sheet1!$D$5:$D$28252,"&lt;&gt;内部转账",Sheet1!$E$5:$E$28252,"&lt;&gt;*调拨*")</f>
        <v>0</v>
      </c>
      <c r="X285" s="32">
        <f>SUMIFS(Sheet1!$F$5:$F$28252,Sheet1!$I$5:$I$28252,$B285,Sheet1!$L$5:$L$28252,$A285,Sheet1!$D$5:$D$28252,"内部转款",Sheet1!$E$5:$E$28252,"&lt;&gt;*调拨*")+SUMIFS(Sheet1!$F$5:$F$28252,Sheet1!$I$5:$I$28252,$B285,Sheet1!$L$5:$L$28252,$A285,Sheet1!$D$5:$D$28252,"内部转账",Sheet1!$E$5:$E$28252,"&lt;&gt;*调拨*")</f>
        <v>0</v>
      </c>
      <c r="Y285" s="32">
        <f t="shared" si="20"/>
        <v>0</v>
      </c>
      <c r="Z285" s="32">
        <f>SUMIFS(Sheet1!$F$5:$F$28252,Sheet1!$I$5:$I$28252,$B285,Sheet1!$L$5:$L$28252,$A285)</f>
        <v>33531.33</v>
      </c>
      <c r="AA285" s="32">
        <f>SUMIFS(Sheet1!$G$5:$G$28252,Sheet1!$I$5:$I$28252,$B285,Sheet1!$L$5:$L$28252,$A285,Sheet1!$D$5:$D$28252,"工资",Sheet1!$E$5:$E$28252,"&lt;&gt;*调拨*")+SUMIFS(Sheet1!$G$5:$G$28252,Sheet1!$I$5:$I$28252,$B285,Sheet1!$L$5:$L$28252,$A285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4459.95</v>
      </c>
      <c r="AB285" s="32">
        <f>SUMIFS(Sheet1!$G$5:$G$28252,Sheet1!$I$5:$I$28252,$B285,Sheet1!$L$5:$L$28252,$A285,Sheet1!$D$5:$D$28252,"水费",Sheet1!$E$5:$E$28252,"&lt;&gt;*调拨*")+SUMIFS(Sheet1!$G$5:$G$28252,Sheet1!$I$5:$I$28252,$B285,Sheet1!$L$5:$L$28252,$A285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5" s="32">
        <f>SUMIFS(Sheet1!$G$5:$G$28252,Sheet1!$I$5:$I$28252,$B285,Sheet1!$L$5:$L$28252,$A285,Sheet1!$D$5:$D$28252,"电费",Sheet1!$E$5:$E$28252,"&lt;&gt;*调拨*")+SUMIFS(Sheet1!$G$5:$G$28252,Sheet1!$I$5:$I$28252,$B285,Sheet1!$L$5:$L$28252,$A285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5" s="32">
        <f>SUMIFS(Sheet1!$G$5:$G$28252,Sheet1!$I$5:$I$28252,$B285,Sheet1!$L$5:$L$28252,$A285,Sheet1!$D$5:$D$28252,"宽带费",Sheet1!$E$5:$E$28252,"&lt;&gt;*调拨*")+SUMIFS(Sheet1!$G$5:$G$28252,Sheet1!$I$5:$I$28252,$B285,Sheet1!$L$5:$L$28252,$A285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5" s="32">
        <f>SUMIFS(Sheet1!$G$5:$G$28252,Sheet1!$I$5:$I$28252,$B285,Sheet1!$L$5:$L$28252,$A285,Sheet1!$D$5:$D$28252,"办公费",Sheet1!$E$5:$E$28252,"&lt;&gt;*调拨*")+SUMIFS(Sheet1!$G$5:$G$28252,Sheet1!$I$5:$I$28252,$B285,Sheet1!$L$5:$L$28252,$A285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85" s="32">
        <f>SUMIFS(Sheet1!$G$5:$G$28252,Sheet1!$I$5:$I$28252,$B285,Sheet1!$L$5:$L$28252,$A285,Sheet1!$D$5:$D$28252,"话费",Sheet1!$E$5:$E$28252,"&lt;&gt;*调拨*")+SUMIFS(Sheet1!$G$5:$G$28252,Sheet1!$I$5:$I$28252,$B285,Sheet1!$L$5:$L$28252,$A285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5" s="32">
        <f>SUMIFS(Sheet1!$G$5:$G$28252,Sheet1!$I$5:$I$28252,$B285,Sheet1!$L$5:$L$28252,$A285,Sheet1!$D$5:$D$28252,"房租",Sheet1!$E$5:$E$28252,"&lt;&gt;*调拨*")+SUMIFS(Sheet1!$G$5:$G$28252,Sheet1!$I$5:$I$28252,$B285,Sheet1!$L$5:$L$28252,$A285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5" s="32">
        <f>SUMIFS(Sheet1!$G$5:$G$28252,Sheet1!$I$5:$I$28252,$B285,Sheet1!$L$5:$L$28252,$A285,Sheet1!$E$5:$E$28252,"*调拨*")</f>
        <v>0</v>
      </c>
      <c r="AI285" s="32">
        <f>SUMIFS(Sheet1!$G$5:$G$28252,Sheet1!$I$5:$I$28252,$B285,Sheet1!$L$5:$L$28252,$A285,Sheet1!$D$5:$D$28252,"内部转款",Sheet1!$E$5:$E$28252,"&lt;&gt;*调拨*")+SUMIFS(Sheet1!$G$5:$G$28252,Sheet1!$I$5:$I$28252,$B285,Sheet1!$L$5:$L$28252,$A285,Sheet1!$D$5:$D$28252,"内部转账",Sheet1!$E$5:$E$28252,"&lt;&gt;*调拨*")</f>
        <v>0</v>
      </c>
      <c r="AJ285" s="32">
        <f t="shared" si="21"/>
        <v>0</v>
      </c>
      <c r="AK285" s="32">
        <f>SUMIFS(Sheet1!$G$5:$G$28252,Sheet1!$I$5:$I$28252,$B285,Sheet1!$L$5:$L$28252,$A285)</f>
        <v>4459.95</v>
      </c>
      <c r="AL285" s="32">
        <f t="shared" si="22"/>
        <v>29071.38</v>
      </c>
    </row>
    <row r="286" ht="16.5" spans="1:38">
      <c r="A286" s="30">
        <v>202605</v>
      </c>
      <c r="B286" s="31" t="s">
        <v>264</v>
      </c>
      <c r="C286" s="32">
        <f>SUMIFS(Sheet1!$F$5:$F$28252,Sheet1!$I$5:$I$28252,$B286,Sheet1!$L$5:$L$28252,$A286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7029.99</v>
      </c>
      <c r="D286" s="32">
        <f>SUMIFS(Sheet1!$F$5:$F$28252,Sheet1!$I$5:$I$28252,$B286,Sheet1!$L$5:$L$28252,$A286,Sheet1!$D$5:$D$28252,"医保即时拨付",Sheet1!$E$5:$E$28252,"&lt;&gt;*调拨*")+SUMIFS(Sheet1!$F$5:$F$28252,Sheet1!$I$5:$I$28252,$B286,Sheet1!$L$5:$L$28252,$A286,Sheet1!$E$5:$E$28252,"*医保即时拨付*",Sheet1!$D$5:$D$28252,"&lt;&gt;医保即时拨付",Sheet1!$D$5:$D$28252,"&lt;&gt;内部转款",Sheet1!$D$5:$D$28252,"&lt;&gt;内部转账",Sheet1!$E$5:$E$28252,"&lt;&gt;*调拨*")</f>
        <v>0</v>
      </c>
      <c r="E286" s="32">
        <f>SUMIFS(Sheet1!$F$5:$F$28252,Sheet1!$I$5:$I$28252,$B286,Sheet1!$L$5:$L$28252,$A286,Sheet1!$D$5:$D$28252,"医保",Sheet1!$E$5:$E$28252,"&lt;&gt;*调拨*",Sheet1!$E$5:$E$28252,"&lt;&gt;*医保即时拨付*")+SUMIFS(Sheet1!$F$5:$F$28252,Sheet1!$I$5:$I$28252,$B286,Sheet1!$L$5:$L$28252,$A286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86" s="32">
        <f>SUMIFS(Sheet1!$F$5:$F$28252,Sheet1!$I$5:$I$28252,$B286,Sheet1!$L$5:$L$28252,$A286,Sheet1!$D$5:$D$28252,"聚合",Sheet1!$E$5:$E$28252,"&lt;&gt;*调拨*")+SUMIFS(Sheet1!$F$5:$F$28252,Sheet1!$I$5:$I$28252,$B286,Sheet1!$L$5:$L$28252,$A286,Sheet1!$E$5:$E$28252,"*聚合*",Sheet1!$D$5:$D$28252,"&lt;&gt;聚合",Sheet1!$D$5:$D$28252,"&lt;&gt;内部转款",Sheet1!$D$5:$D$28252,"&lt;&gt;内部转账",Sheet1!$E$5:$E$28252,"&lt;&gt;*调拨*")</f>
        <v>12229.92</v>
      </c>
      <c r="G286" s="32">
        <f>SUMIFS(Sheet1!$F$5:$F$28252,Sheet1!$I$5:$I$28252,$B286,Sheet1!$L$5:$L$28252,$A286,Sheet1!$D$5:$D$28252,"24小时微信",Sheet1!$E$5:$E$28252,"&lt;&gt;*调拨*")+SUMIFS(Sheet1!$F$5:$F$28252,Sheet1!$I$5:$I$28252,$B286,Sheet1!$L$5:$L$28252,$A286,Sheet1!$E$5:$E$28252,"*24小时微信*",Sheet1!$D$5:$D$28252,"&lt;&gt;24小时微信",Sheet1!$D$5:$D$28252,"&lt;&gt;内部转款",Sheet1!$D$5:$D$28252,"&lt;&gt;内部转账",Sheet1!$E$5:$E$28252,"&lt;&gt;*调拨*")</f>
        <v>0</v>
      </c>
      <c r="H286" s="32">
        <f>SUMIFS(Sheet1!$F$5:$F$28252,Sheet1!$I$5:$I$28252,$B286,Sheet1!$L$5:$L$28252,$A286,Sheet1!$D$5:$D$28252,"美团",Sheet1!$E$5:$E$28252,"&lt;&gt;*调拨*")+SUMIFS(Sheet1!$F$5:$F$28252,Sheet1!$I$5:$I$28252,$B286,Sheet1!$L$5:$L$28252,$A286,Sheet1!$E$5:$E$28252,"*美团*",Sheet1!$D$5:$D$28252,"&lt;&gt;美团",Sheet1!$D$5:$D$28252,"&lt;&gt;内部转款",Sheet1!$D$5:$D$28252,"&lt;&gt;内部转账",Sheet1!$E$5:$E$28252,"&lt;&gt;*调拨*")</f>
        <v>0</v>
      </c>
      <c r="I286" s="32">
        <f>SUMIFS(Sheet1!$F$5:$F$28252,Sheet1!$I$5:$I$28252,$B286,Sheet1!$L$5:$L$28252,$A286,Sheet1!$D$5:$D$28252,"饿了么",Sheet1!$E$5:$E$28252,"&lt;&gt;*调拨*")+SUMIFS(Sheet1!$F$5:$F$28252,Sheet1!$I$5:$I$28252,$B286,Sheet1!$L$5:$L$28252,$A286,Sheet1!$E$5:$E$28252,"*饿了么*",Sheet1!$D$5:$D$28252,"&lt;&gt;饿了么",Sheet1!$D$5:$D$28252,"&lt;&gt;内部转款",Sheet1!$D$5:$D$28252,"&lt;&gt;内部转账",Sheet1!$E$5:$E$28252,"&lt;&gt;*调拨*")</f>
        <v>0</v>
      </c>
      <c r="J286" s="32">
        <f>SUMIFS(Sheet1!$F$5:$F$28252,Sheet1!$I$5:$I$28252,$B286,Sheet1!$L$5:$L$28252,$A286,Sheet1!$D$5:$D$28252,"健E卡",Sheet1!$E$5:$E$28252,"&lt;&gt;*调拨*")+SUMIFS(Sheet1!$F$5:$F$28252,Sheet1!$I$5:$I$28252,$B286,Sheet1!$L$5:$L$28252,$A286,Sheet1!$E$5:$E$28252,"*健E卡*",Sheet1!$D$5:$D$28252,"&lt;&gt;健E卡",Sheet1!$D$5:$D$28252,"&lt;&gt;内部转款",Sheet1!$D$5:$D$28252,"&lt;&gt;内部转账",Sheet1!$E$5:$E$28252,"&lt;&gt;*调拨*")</f>
        <v>0</v>
      </c>
      <c r="K286" s="32">
        <f>SUMIFS(Sheet1!$F$5:$F$28252,Sheet1!$I$5:$I$28252,$B286,Sheet1!$L$5:$L$28252,$A286,Sheet1!$D$5:$D$28252,"抖音",Sheet1!$E$5:$E$28252,"&lt;&gt;*调拨*")+SUMIFS(Sheet1!$F$5:$F$28252,Sheet1!$I$5:$I$28252,$B286,Sheet1!$L$5:$L$28252,$A286,Sheet1!$E$5:$E$28252,"*抖音*",Sheet1!$D$5:$D$28252,"&lt;&gt;抖音",Sheet1!$D$5:$D$28252,"&lt;&gt;内部转款",Sheet1!$D$5:$D$28252,"&lt;&gt;内部转账",Sheet1!$E$5:$E$28252,"&lt;&gt;*调拨*")</f>
        <v>0</v>
      </c>
      <c r="L286" s="32">
        <f>SUMIFS(Sheet1!$F$5:$F$28252,Sheet1!$I$5:$I$28252,$B286,Sheet1!$L$5:$L$28252,$A286,Sheet1!$D$5:$D$28252,"医卡通",Sheet1!$E$5:$E$28252,"&lt;&gt;*调拨*")+SUMIFS(Sheet1!$F$5:$F$28252,Sheet1!$I$5:$I$28252,$B286,Sheet1!$L$5:$L$28252,$A286,Sheet1!$E$5:$E$28252,"*医卡通*",Sheet1!$D$5:$D$28252,"&lt;&gt;医卡通",Sheet1!$D$5:$D$28252,"&lt;&gt;内部转款",Sheet1!$D$5:$D$28252,"&lt;&gt;内部转账",Sheet1!$E$5:$E$28252,"&lt;&gt;*调拨*")</f>
        <v>0</v>
      </c>
      <c r="M286" s="32">
        <f>SUMIFS(Sheet1!$F$5:$F$28252,Sheet1!$I$5:$I$28252,$B286,Sheet1!$L$5:$L$28252,$A286,Sheet1!$D$5:$D$28252,"企健网",Sheet1!$E$5:$E$28252,"&lt;&gt;*调拨*")+SUMIFS(Sheet1!$F$5:$F$28252,Sheet1!$I$5:$I$28252,$B286,Sheet1!$L$5:$L$28252,$A286,Sheet1!$E$5:$E$28252,"*企健网*",Sheet1!$D$5:$D$28252,"&lt;&gt;企健网",Sheet1!$D$5:$D$28252,"&lt;&gt;内部转款",Sheet1!$D$5:$D$28252,"&lt;&gt;内部转账",Sheet1!$E$5:$E$28252,"&lt;&gt;*调拨*")</f>
        <v>0</v>
      </c>
      <c r="N286" s="32">
        <f>SUMIFS(Sheet1!$F$5:$F$28252,Sheet1!$I$5:$I$28252,$B286,Sheet1!$L$5:$L$28252,$A286,Sheet1!$D$5:$D$28252,"银联",Sheet1!$E$5:$E$28252,"&lt;&gt;*调拨*")+SUMIFS(Sheet1!$F$5:$F$28252,Sheet1!$I$5:$I$28252,$B286,Sheet1!$L$5:$L$28252,$A286,Sheet1!$E$5:$E$28252,"*银联*",Sheet1!$D$5:$D$28252,"&lt;&gt;银联",Sheet1!$D$5:$D$28252,"&lt;&gt;内部转款",Sheet1!$D$5:$D$28252,"&lt;&gt;内部转账",Sheet1!$E$5:$E$28252,"&lt;&gt;*调拨*")</f>
        <v>0</v>
      </c>
      <c r="O286" s="32">
        <f>SUMIFS(Sheet1!$F$5:$F$28252,Sheet1!$I$5:$I$28252,$B286,Sheet1!$L$5:$L$28252,$A286,Sheet1!$D$5:$D$28252,"京东",Sheet1!$E$5:$E$28252,"&lt;&gt;*调拨*")+SUMIFS(Sheet1!$F$5:$F$28252,Sheet1!$I$5:$I$28252,$B286,Sheet1!$L$5:$L$28252,$A286,Sheet1!$E$5:$E$28252,"*京东*",Sheet1!$D$5:$D$28252,"&lt;&gt;京东",Sheet1!$D$5:$D$28252,"&lt;&gt;内部转款",Sheet1!$D$5:$D$28252,"&lt;&gt;内部转账",Sheet1!$E$5:$E$28252,"&lt;&gt;*调拨*")</f>
        <v>0</v>
      </c>
      <c r="P286" s="32">
        <f>SUMIFS(Sheet1!$F$5:$F$28252,Sheet1!$I$5:$I$28252,$B286,Sheet1!$L$5:$L$28252,$A286,Sheet1!$D$5:$D$28252,"药机微信",Sheet1!$E$5:$E$28252,"&lt;&gt;*调拨*")+SUMIFS(Sheet1!$F$5:$F$28252,Sheet1!$I$5:$I$28252,$B286,Sheet1!$L$5:$L$28252,$A286,Sheet1!$E$5:$E$28252,"*药机微信*",Sheet1!$D$5:$D$28252,"&lt;&gt;药机微信",Sheet1!$D$5:$D$28252,"&lt;&gt;内部转款",Sheet1!$D$5:$D$28252,"&lt;&gt;内部转账",Sheet1!$E$5:$E$28252,"&lt;&gt;*调拨*")</f>
        <v>0</v>
      </c>
      <c r="Q286" s="32">
        <f>SUMIFS(Sheet1!$F$5:$F$28252,Sheet1!$I$5:$I$28252,$B286,Sheet1!$L$5:$L$28252,$A286,Sheet1!$D$5:$D$28252,"亲情卡",Sheet1!$E$5:$E$28252,"&lt;&gt;*调拨*")+SUMIFS(Sheet1!$F$5:$F$28252,Sheet1!$I$5:$I$28252,$B286,Sheet1!$L$5:$L$28252,$A286,Sheet1!$E$5:$E$28252,"*亲情卡*",Sheet1!$D$5:$D$28252,"&lt;&gt;亲情卡",Sheet1!$D$5:$D$28252,"&lt;&gt;内部转款",Sheet1!$D$5:$D$28252,"&lt;&gt;内部转账",Sheet1!$E$5:$E$28252,"&lt;&gt;*调拨*")</f>
        <v>0</v>
      </c>
      <c r="R286" s="32">
        <f>SUMIFS(Sheet1!$F$5:$F$28252,Sheet1!$I$5:$I$28252,$B286,Sheet1!$L$5:$L$28252,$A286,Sheet1!$D$5:$D$28252,"优惠券",Sheet1!$E$5:$E$28252,"&lt;&gt;*调拨*")+SUMIFS(Sheet1!$F$5:$F$28252,Sheet1!$I$5:$I$28252,$B286,Sheet1!$L$5:$L$28252,$A286,Sheet1!$E$5:$E$28252,"*优惠券*",Sheet1!$D$5:$D$28252,"&lt;&gt;优惠券",Sheet1!$D$5:$D$28252,"&lt;&gt;内部转款",Sheet1!$D$5:$D$28252,"&lt;&gt;内部转账",Sheet1!$E$5:$E$28252,"&lt;&gt;*调拨*")</f>
        <v>0</v>
      </c>
      <c r="S286" s="32">
        <f>SUMIFS(Sheet1!$F$5:$F$28252,Sheet1!$I$5:$I$28252,$B286,Sheet1!$L$5:$L$28252,$A286,Sheet1!$D$5:$D$28252,"代金券",Sheet1!$E$5:$E$28252,"&lt;&gt;*调拨*")+SUMIFS(Sheet1!$F$5:$F$28252,Sheet1!$I$5:$I$28252,$B286,Sheet1!$L$5:$L$28252,$A286,Sheet1!$E$5:$E$28252,"*代金券*",Sheet1!$D$5:$D$28252,"&lt;&gt;代金券",Sheet1!$D$5:$D$28252,"&lt;&gt;内部转款",Sheet1!$D$5:$D$28252,"&lt;&gt;内部转账",Sheet1!$E$5:$E$28252,"&lt;&gt;*调拨*")</f>
        <v>0</v>
      </c>
      <c r="T286" s="32">
        <f>SUMIFS(Sheet1!$F$5:$F$28252,Sheet1!$I$5:$I$28252,$B286,Sheet1!$L$5:$L$28252,$A286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286,Sheet1!$L$5:$L$28252,$A286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286,Sheet1!$L$5:$L$28252,$A286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286,Sheet1!$L$5:$L$28252,$A286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86" s="32">
        <f>SUMIFS(Sheet1!$F$5:$F$28252,Sheet1!$I$5:$I$28252,$B286,Sheet1!$L$5:$L$28252,$A286,Sheet1!$E$5:$E$28252,"*调拨*")</f>
        <v>0</v>
      </c>
      <c r="V286" s="32">
        <f>SUMIFS(Sheet1!$F$5:$F$28252,Sheet1!$I$5:$I$28252,$B286,Sheet1!$L$5:$L$28252,$A286,Sheet1!$D$5:$D$28252,"储值",Sheet1!$E$5:$E$28252,"&lt;&gt;*调拨*")+SUMIFS(Sheet1!$F$5:$F$28252,Sheet1!$I$5:$I$28252,$B286,Sheet1!$L$5:$L$28252,$A286,Sheet1!$E$5:$E$28252,"*储值*",Sheet1!$D$5:$D$28252,"&lt;&gt;储值",Sheet1!$D$5:$D$28252,"&lt;&gt;内部转款",Sheet1!$D$5:$D$28252,"&lt;&gt;内部转账",Sheet1!$E$5:$E$28252,"&lt;&gt;*调拨*")</f>
        <v>0</v>
      </c>
      <c r="W286" s="32">
        <f>SUMIFS(Sheet1!$F$5:$F$28252,Sheet1!$I$5:$I$28252,$B286,Sheet1!$L$5:$L$28252,$A286,Sheet1!$D$5:$D$28252,"效期",Sheet1!$E$5:$E$28252,"&lt;&gt;*调拨*")+SUMIFS(Sheet1!$F$5:$F$28252,Sheet1!$I$5:$I$28252,$B286,Sheet1!$L$5:$L$28252,$A286,Sheet1!$E$5:$E$28252,"*效期*",Sheet1!$D$5:$D$28252,"&lt;&gt;效期",Sheet1!$D$5:$D$28252,"&lt;&gt;内部转款",Sheet1!$D$5:$D$28252,"&lt;&gt;内部转账",Sheet1!$E$5:$E$28252,"&lt;&gt;*调拨*")</f>
        <v>0</v>
      </c>
      <c r="X286" s="32">
        <f>SUMIFS(Sheet1!$F$5:$F$28252,Sheet1!$I$5:$I$28252,$B286,Sheet1!$L$5:$L$28252,$A286,Sheet1!$D$5:$D$28252,"内部转款",Sheet1!$E$5:$E$28252,"&lt;&gt;*调拨*")+SUMIFS(Sheet1!$F$5:$F$28252,Sheet1!$I$5:$I$28252,$B286,Sheet1!$L$5:$L$28252,$A286,Sheet1!$D$5:$D$28252,"内部转账",Sheet1!$E$5:$E$28252,"&lt;&gt;*调拨*")</f>
        <v>0</v>
      </c>
      <c r="Y286" s="32">
        <f t="shared" si="20"/>
        <v>0</v>
      </c>
      <c r="Z286" s="32">
        <f>SUMIFS(Sheet1!$F$5:$F$28252,Sheet1!$I$5:$I$28252,$B286,Sheet1!$L$5:$L$28252,$A286)</f>
        <v>19259.91</v>
      </c>
      <c r="AA286" s="32">
        <f>SUMIFS(Sheet1!$G$5:$G$28252,Sheet1!$I$5:$I$28252,$B286,Sheet1!$L$5:$L$28252,$A286,Sheet1!$D$5:$D$28252,"工资",Sheet1!$E$5:$E$28252,"&lt;&gt;*调拨*")+SUMIFS(Sheet1!$G$5:$G$28252,Sheet1!$I$5:$I$28252,$B286,Sheet1!$L$5:$L$28252,$A286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2321.49</v>
      </c>
      <c r="AB286" s="32">
        <f>SUMIFS(Sheet1!$G$5:$G$28252,Sheet1!$I$5:$I$28252,$B286,Sheet1!$L$5:$L$28252,$A286,Sheet1!$D$5:$D$28252,"水费",Sheet1!$E$5:$E$28252,"&lt;&gt;*调拨*")+SUMIFS(Sheet1!$G$5:$G$28252,Sheet1!$I$5:$I$28252,$B286,Sheet1!$L$5:$L$28252,$A286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6" s="32">
        <f>SUMIFS(Sheet1!$G$5:$G$28252,Sheet1!$I$5:$I$28252,$B286,Sheet1!$L$5:$L$28252,$A286,Sheet1!$D$5:$D$28252,"电费",Sheet1!$E$5:$E$28252,"&lt;&gt;*调拨*")+SUMIFS(Sheet1!$G$5:$G$28252,Sheet1!$I$5:$I$28252,$B286,Sheet1!$L$5:$L$28252,$A286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6" s="32">
        <f>SUMIFS(Sheet1!$G$5:$G$28252,Sheet1!$I$5:$I$28252,$B286,Sheet1!$L$5:$L$28252,$A286,Sheet1!$D$5:$D$28252,"宽带费",Sheet1!$E$5:$E$28252,"&lt;&gt;*调拨*")+SUMIFS(Sheet1!$G$5:$G$28252,Sheet1!$I$5:$I$28252,$B286,Sheet1!$L$5:$L$28252,$A286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6" s="32">
        <f>SUMIFS(Sheet1!$G$5:$G$28252,Sheet1!$I$5:$I$28252,$B286,Sheet1!$L$5:$L$28252,$A286,Sheet1!$D$5:$D$28252,"办公费",Sheet1!$E$5:$E$28252,"&lt;&gt;*调拨*")+SUMIFS(Sheet1!$G$5:$G$28252,Sheet1!$I$5:$I$28252,$B286,Sheet1!$L$5:$L$28252,$A286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86" s="32">
        <f>SUMIFS(Sheet1!$G$5:$G$28252,Sheet1!$I$5:$I$28252,$B286,Sheet1!$L$5:$L$28252,$A286,Sheet1!$D$5:$D$28252,"话费",Sheet1!$E$5:$E$28252,"&lt;&gt;*调拨*")+SUMIFS(Sheet1!$G$5:$G$28252,Sheet1!$I$5:$I$28252,$B286,Sheet1!$L$5:$L$28252,$A286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6" s="32">
        <f>SUMIFS(Sheet1!$G$5:$G$28252,Sheet1!$I$5:$I$28252,$B286,Sheet1!$L$5:$L$28252,$A286,Sheet1!$D$5:$D$28252,"房租",Sheet1!$E$5:$E$28252,"&lt;&gt;*调拨*")+SUMIFS(Sheet1!$G$5:$G$28252,Sheet1!$I$5:$I$28252,$B286,Sheet1!$L$5:$L$28252,$A286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6" s="32">
        <f>SUMIFS(Sheet1!$G$5:$G$28252,Sheet1!$I$5:$I$28252,$B286,Sheet1!$L$5:$L$28252,$A286,Sheet1!$E$5:$E$28252,"*调拨*")</f>
        <v>0</v>
      </c>
      <c r="AI286" s="32">
        <f>SUMIFS(Sheet1!$G$5:$G$28252,Sheet1!$I$5:$I$28252,$B286,Sheet1!$L$5:$L$28252,$A286,Sheet1!$D$5:$D$28252,"内部转款",Sheet1!$E$5:$E$28252,"&lt;&gt;*调拨*")+SUMIFS(Sheet1!$G$5:$G$28252,Sheet1!$I$5:$I$28252,$B286,Sheet1!$L$5:$L$28252,$A286,Sheet1!$D$5:$D$28252,"内部转账",Sheet1!$E$5:$E$28252,"&lt;&gt;*调拨*")</f>
        <v>0</v>
      </c>
      <c r="AJ286" s="32">
        <f t="shared" si="21"/>
        <v>0</v>
      </c>
      <c r="AK286" s="32">
        <f>SUMIFS(Sheet1!$G$5:$G$28252,Sheet1!$I$5:$I$28252,$B286,Sheet1!$L$5:$L$28252,$A286)</f>
        <v>2321.49</v>
      </c>
      <c r="AL286" s="32">
        <f t="shared" si="22"/>
        <v>16938.42</v>
      </c>
    </row>
    <row r="287" ht="16.5" spans="1:38">
      <c r="A287" s="30">
        <v>202605</v>
      </c>
      <c r="B287" s="31" t="s">
        <v>37</v>
      </c>
      <c r="C287" s="32">
        <f>SUMIFS(Sheet1!$F$5:$F$28252,Sheet1!$I$5:$I$28252,$B287,Sheet1!$L$5:$L$28252,$A287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594.91</v>
      </c>
      <c r="D287" s="32">
        <f>SUMIFS(Sheet1!$F$5:$F$28252,Sheet1!$I$5:$I$28252,$B287,Sheet1!$L$5:$L$28252,$A287,Sheet1!$D$5:$D$28252,"医保即时拨付",Sheet1!$E$5:$E$28252,"&lt;&gt;*调拨*")+SUMIFS(Sheet1!$F$5:$F$28252,Sheet1!$I$5:$I$28252,$B287,Sheet1!$L$5:$L$28252,$A287,Sheet1!$E$5:$E$28252,"*医保即时拨付*",Sheet1!$D$5:$D$28252,"&lt;&gt;医保即时拨付",Sheet1!$D$5:$D$28252,"&lt;&gt;内部转款",Sheet1!$D$5:$D$28252,"&lt;&gt;内部转账",Sheet1!$E$5:$E$28252,"&lt;&gt;*调拨*")</f>
        <v>0</v>
      </c>
      <c r="E287" s="32">
        <f>SUMIFS(Sheet1!$F$5:$F$28252,Sheet1!$I$5:$I$28252,$B287,Sheet1!$L$5:$L$28252,$A287,Sheet1!$D$5:$D$28252,"医保",Sheet1!$E$5:$E$28252,"&lt;&gt;*调拨*",Sheet1!$E$5:$E$28252,"&lt;&gt;*医保即时拨付*")+SUMIFS(Sheet1!$F$5:$F$28252,Sheet1!$I$5:$I$28252,$B287,Sheet1!$L$5:$L$28252,$A287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87" s="32">
        <f>SUMIFS(Sheet1!$F$5:$F$28252,Sheet1!$I$5:$I$28252,$B287,Sheet1!$L$5:$L$28252,$A287,Sheet1!$D$5:$D$28252,"聚合",Sheet1!$E$5:$E$28252,"&lt;&gt;*调拨*")+SUMIFS(Sheet1!$F$5:$F$28252,Sheet1!$I$5:$I$28252,$B287,Sheet1!$L$5:$L$28252,$A287,Sheet1!$E$5:$E$28252,"*聚合*",Sheet1!$D$5:$D$28252,"&lt;&gt;聚合",Sheet1!$D$5:$D$28252,"&lt;&gt;内部转款",Sheet1!$D$5:$D$28252,"&lt;&gt;内部转账",Sheet1!$E$5:$E$28252,"&lt;&gt;*调拨*")</f>
        <v>27477.85</v>
      </c>
      <c r="G287" s="32">
        <f>SUMIFS(Sheet1!$F$5:$F$28252,Sheet1!$I$5:$I$28252,$B287,Sheet1!$L$5:$L$28252,$A287,Sheet1!$D$5:$D$28252,"24小时微信",Sheet1!$E$5:$E$28252,"&lt;&gt;*调拨*")+SUMIFS(Sheet1!$F$5:$F$28252,Sheet1!$I$5:$I$28252,$B287,Sheet1!$L$5:$L$28252,$A287,Sheet1!$E$5:$E$28252,"*24小时微信*",Sheet1!$D$5:$D$28252,"&lt;&gt;24小时微信",Sheet1!$D$5:$D$28252,"&lt;&gt;内部转款",Sheet1!$D$5:$D$28252,"&lt;&gt;内部转账",Sheet1!$E$5:$E$28252,"&lt;&gt;*调拨*")</f>
        <v>0</v>
      </c>
      <c r="H287" s="32">
        <f>SUMIFS(Sheet1!$F$5:$F$28252,Sheet1!$I$5:$I$28252,$B287,Sheet1!$L$5:$L$28252,$A287,Sheet1!$D$5:$D$28252,"美团",Sheet1!$E$5:$E$28252,"&lt;&gt;*调拨*")+SUMIFS(Sheet1!$F$5:$F$28252,Sheet1!$I$5:$I$28252,$B287,Sheet1!$L$5:$L$28252,$A287,Sheet1!$E$5:$E$28252,"*美团*",Sheet1!$D$5:$D$28252,"&lt;&gt;美团",Sheet1!$D$5:$D$28252,"&lt;&gt;内部转款",Sheet1!$D$5:$D$28252,"&lt;&gt;内部转账",Sheet1!$E$5:$E$28252,"&lt;&gt;*调拨*")</f>
        <v>1001.05</v>
      </c>
      <c r="I287" s="32">
        <f>SUMIFS(Sheet1!$F$5:$F$28252,Sheet1!$I$5:$I$28252,$B287,Sheet1!$L$5:$L$28252,$A287,Sheet1!$D$5:$D$28252,"饿了么",Sheet1!$E$5:$E$28252,"&lt;&gt;*调拨*")+SUMIFS(Sheet1!$F$5:$F$28252,Sheet1!$I$5:$I$28252,$B287,Sheet1!$L$5:$L$28252,$A287,Sheet1!$E$5:$E$28252,"*饿了么*",Sheet1!$D$5:$D$28252,"&lt;&gt;饿了么",Sheet1!$D$5:$D$28252,"&lt;&gt;内部转款",Sheet1!$D$5:$D$28252,"&lt;&gt;内部转账",Sheet1!$E$5:$E$28252,"&lt;&gt;*调拨*")</f>
        <v>0</v>
      </c>
      <c r="J287" s="32">
        <f>SUMIFS(Sheet1!$F$5:$F$28252,Sheet1!$I$5:$I$28252,$B287,Sheet1!$L$5:$L$28252,$A287,Sheet1!$D$5:$D$28252,"健E卡",Sheet1!$E$5:$E$28252,"&lt;&gt;*调拨*")+SUMIFS(Sheet1!$F$5:$F$28252,Sheet1!$I$5:$I$28252,$B287,Sheet1!$L$5:$L$28252,$A287,Sheet1!$E$5:$E$28252,"*健E卡*",Sheet1!$D$5:$D$28252,"&lt;&gt;健E卡",Sheet1!$D$5:$D$28252,"&lt;&gt;内部转款",Sheet1!$D$5:$D$28252,"&lt;&gt;内部转账",Sheet1!$E$5:$E$28252,"&lt;&gt;*调拨*")</f>
        <v>0</v>
      </c>
      <c r="K287" s="32">
        <f>SUMIFS(Sheet1!$F$5:$F$28252,Sheet1!$I$5:$I$28252,$B287,Sheet1!$L$5:$L$28252,$A287,Sheet1!$D$5:$D$28252,"抖音",Sheet1!$E$5:$E$28252,"&lt;&gt;*调拨*")+SUMIFS(Sheet1!$F$5:$F$28252,Sheet1!$I$5:$I$28252,$B287,Sheet1!$L$5:$L$28252,$A287,Sheet1!$E$5:$E$28252,"*抖音*",Sheet1!$D$5:$D$28252,"&lt;&gt;抖音",Sheet1!$D$5:$D$28252,"&lt;&gt;内部转款",Sheet1!$D$5:$D$28252,"&lt;&gt;内部转账",Sheet1!$E$5:$E$28252,"&lt;&gt;*调拨*")</f>
        <v>0</v>
      </c>
      <c r="L287" s="32">
        <f>SUMIFS(Sheet1!$F$5:$F$28252,Sheet1!$I$5:$I$28252,$B287,Sheet1!$L$5:$L$28252,$A287,Sheet1!$D$5:$D$28252,"医卡通",Sheet1!$E$5:$E$28252,"&lt;&gt;*调拨*")+SUMIFS(Sheet1!$F$5:$F$28252,Sheet1!$I$5:$I$28252,$B287,Sheet1!$L$5:$L$28252,$A287,Sheet1!$E$5:$E$28252,"*医卡通*",Sheet1!$D$5:$D$28252,"&lt;&gt;医卡通",Sheet1!$D$5:$D$28252,"&lt;&gt;内部转款",Sheet1!$D$5:$D$28252,"&lt;&gt;内部转账",Sheet1!$E$5:$E$28252,"&lt;&gt;*调拨*")</f>
        <v>0</v>
      </c>
      <c r="M287" s="32">
        <f>SUMIFS(Sheet1!$F$5:$F$28252,Sheet1!$I$5:$I$28252,$B287,Sheet1!$L$5:$L$28252,$A287,Sheet1!$D$5:$D$28252,"企健网",Sheet1!$E$5:$E$28252,"&lt;&gt;*调拨*")+SUMIFS(Sheet1!$F$5:$F$28252,Sheet1!$I$5:$I$28252,$B287,Sheet1!$L$5:$L$28252,$A287,Sheet1!$E$5:$E$28252,"*企健网*",Sheet1!$D$5:$D$28252,"&lt;&gt;企健网",Sheet1!$D$5:$D$28252,"&lt;&gt;内部转款",Sheet1!$D$5:$D$28252,"&lt;&gt;内部转账",Sheet1!$E$5:$E$28252,"&lt;&gt;*调拨*")</f>
        <v>0</v>
      </c>
      <c r="N287" s="32">
        <f>SUMIFS(Sheet1!$F$5:$F$28252,Sheet1!$I$5:$I$28252,$B287,Sheet1!$L$5:$L$28252,$A287,Sheet1!$D$5:$D$28252,"银联",Sheet1!$E$5:$E$28252,"&lt;&gt;*调拨*")+SUMIFS(Sheet1!$F$5:$F$28252,Sheet1!$I$5:$I$28252,$B287,Sheet1!$L$5:$L$28252,$A287,Sheet1!$E$5:$E$28252,"*银联*",Sheet1!$D$5:$D$28252,"&lt;&gt;银联",Sheet1!$D$5:$D$28252,"&lt;&gt;内部转款",Sheet1!$D$5:$D$28252,"&lt;&gt;内部转账",Sheet1!$E$5:$E$28252,"&lt;&gt;*调拨*")</f>
        <v>0</v>
      </c>
      <c r="O287" s="32">
        <f>SUMIFS(Sheet1!$F$5:$F$28252,Sheet1!$I$5:$I$28252,$B287,Sheet1!$L$5:$L$28252,$A287,Sheet1!$D$5:$D$28252,"京东",Sheet1!$E$5:$E$28252,"&lt;&gt;*调拨*")+SUMIFS(Sheet1!$F$5:$F$28252,Sheet1!$I$5:$I$28252,$B287,Sheet1!$L$5:$L$28252,$A287,Sheet1!$E$5:$E$28252,"*京东*",Sheet1!$D$5:$D$28252,"&lt;&gt;京东",Sheet1!$D$5:$D$28252,"&lt;&gt;内部转款",Sheet1!$D$5:$D$28252,"&lt;&gt;内部转账",Sheet1!$E$5:$E$28252,"&lt;&gt;*调拨*")</f>
        <v>0</v>
      </c>
      <c r="P287" s="32">
        <f>SUMIFS(Sheet1!$F$5:$F$28252,Sheet1!$I$5:$I$28252,$B287,Sheet1!$L$5:$L$28252,$A287,Sheet1!$D$5:$D$28252,"药机微信",Sheet1!$E$5:$E$28252,"&lt;&gt;*调拨*")+SUMIFS(Sheet1!$F$5:$F$28252,Sheet1!$I$5:$I$28252,$B287,Sheet1!$L$5:$L$28252,$A287,Sheet1!$E$5:$E$28252,"*药机微信*",Sheet1!$D$5:$D$28252,"&lt;&gt;药机微信",Sheet1!$D$5:$D$28252,"&lt;&gt;内部转款",Sheet1!$D$5:$D$28252,"&lt;&gt;内部转账",Sheet1!$E$5:$E$28252,"&lt;&gt;*调拨*")</f>
        <v>0</v>
      </c>
      <c r="Q287" s="32">
        <f>SUMIFS(Sheet1!$F$5:$F$28252,Sheet1!$I$5:$I$28252,$B287,Sheet1!$L$5:$L$28252,$A287,Sheet1!$D$5:$D$28252,"亲情卡",Sheet1!$E$5:$E$28252,"&lt;&gt;*调拨*")+SUMIFS(Sheet1!$F$5:$F$28252,Sheet1!$I$5:$I$28252,$B287,Sheet1!$L$5:$L$28252,$A287,Sheet1!$E$5:$E$28252,"*亲情卡*",Sheet1!$D$5:$D$28252,"&lt;&gt;亲情卡",Sheet1!$D$5:$D$28252,"&lt;&gt;内部转款",Sheet1!$D$5:$D$28252,"&lt;&gt;内部转账",Sheet1!$E$5:$E$28252,"&lt;&gt;*调拨*")</f>
        <v>0</v>
      </c>
      <c r="R287" s="32">
        <f>SUMIFS(Sheet1!$F$5:$F$28252,Sheet1!$I$5:$I$28252,$B287,Sheet1!$L$5:$L$28252,$A287,Sheet1!$D$5:$D$28252,"优惠券",Sheet1!$E$5:$E$28252,"&lt;&gt;*调拨*")+SUMIFS(Sheet1!$F$5:$F$28252,Sheet1!$I$5:$I$28252,$B287,Sheet1!$L$5:$L$28252,$A287,Sheet1!$E$5:$E$28252,"*优惠券*",Sheet1!$D$5:$D$28252,"&lt;&gt;优惠券",Sheet1!$D$5:$D$28252,"&lt;&gt;内部转款",Sheet1!$D$5:$D$28252,"&lt;&gt;内部转账",Sheet1!$E$5:$E$28252,"&lt;&gt;*调拨*")</f>
        <v>0</v>
      </c>
      <c r="S287" s="32">
        <f>SUMIFS(Sheet1!$F$5:$F$28252,Sheet1!$I$5:$I$28252,$B287,Sheet1!$L$5:$L$28252,$A287,Sheet1!$D$5:$D$28252,"代金券",Sheet1!$E$5:$E$28252,"&lt;&gt;*调拨*")+SUMIFS(Sheet1!$F$5:$F$28252,Sheet1!$I$5:$I$28252,$B287,Sheet1!$L$5:$L$28252,$A287,Sheet1!$E$5:$E$28252,"*代金券*",Sheet1!$D$5:$D$28252,"&lt;&gt;代金券",Sheet1!$D$5:$D$28252,"&lt;&gt;内部转款",Sheet1!$D$5:$D$28252,"&lt;&gt;内部转账",Sheet1!$E$5:$E$28252,"&lt;&gt;*调拨*")</f>
        <v>0</v>
      </c>
      <c r="T287" s="32">
        <f>SUMIFS(Sheet1!$F$5:$F$28252,Sheet1!$I$5:$I$28252,$B287,Sheet1!$L$5:$L$28252,$A287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287,Sheet1!$L$5:$L$28252,$A287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287,Sheet1!$L$5:$L$28252,$A287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287,Sheet1!$L$5:$L$28252,$A287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3430.1</v>
      </c>
      <c r="U287" s="32">
        <f>SUMIFS(Sheet1!$F$5:$F$28252,Sheet1!$I$5:$I$28252,$B287,Sheet1!$L$5:$L$28252,$A287,Sheet1!$E$5:$E$28252,"*调拨*")</f>
        <v>0</v>
      </c>
      <c r="V287" s="32">
        <f>SUMIFS(Sheet1!$F$5:$F$28252,Sheet1!$I$5:$I$28252,$B287,Sheet1!$L$5:$L$28252,$A287,Sheet1!$D$5:$D$28252,"储值",Sheet1!$E$5:$E$28252,"&lt;&gt;*调拨*")+SUMIFS(Sheet1!$F$5:$F$28252,Sheet1!$I$5:$I$28252,$B287,Sheet1!$L$5:$L$28252,$A287,Sheet1!$E$5:$E$28252,"*储值*",Sheet1!$D$5:$D$28252,"&lt;&gt;储值",Sheet1!$D$5:$D$28252,"&lt;&gt;内部转款",Sheet1!$D$5:$D$28252,"&lt;&gt;内部转账",Sheet1!$E$5:$E$28252,"&lt;&gt;*调拨*")</f>
        <v>0</v>
      </c>
      <c r="W287" s="32">
        <f>SUMIFS(Sheet1!$F$5:$F$28252,Sheet1!$I$5:$I$28252,$B287,Sheet1!$L$5:$L$28252,$A287,Sheet1!$D$5:$D$28252,"效期",Sheet1!$E$5:$E$28252,"&lt;&gt;*调拨*")+SUMIFS(Sheet1!$F$5:$F$28252,Sheet1!$I$5:$I$28252,$B287,Sheet1!$L$5:$L$28252,$A287,Sheet1!$E$5:$E$28252,"*效期*",Sheet1!$D$5:$D$28252,"&lt;&gt;效期",Sheet1!$D$5:$D$28252,"&lt;&gt;内部转款",Sheet1!$D$5:$D$28252,"&lt;&gt;内部转账",Sheet1!$E$5:$E$28252,"&lt;&gt;*调拨*")</f>
        <v>106.98</v>
      </c>
      <c r="X287" s="32">
        <f>SUMIFS(Sheet1!$F$5:$F$28252,Sheet1!$I$5:$I$28252,$B287,Sheet1!$L$5:$L$28252,$A287,Sheet1!$D$5:$D$28252,"内部转款",Sheet1!$E$5:$E$28252,"&lt;&gt;*调拨*")+SUMIFS(Sheet1!$F$5:$F$28252,Sheet1!$I$5:$I$28252,$B287,Sheet1!$L$5:$L$28252,$A287,Sheet1!$D$5:$D$28252,"内部转账",Sheet1!$E$5:$E$28252,"&lt;&gt;*调拨*")</f>
        <v>0</v>
      </c>
      <c r="Y287" s="32">
        <f t="shared" si="20"/>
        <v>0</v>
      </c>
      <c r="Z287" s="32">
        <f>SUMIFS(Sheet1!$F$5:$F$28252,Sheet1!$I$5:$I$28252,$B287,Sheet1!$L$5:$L$28252,$A287)</f>
        <v>32610.89</v>
      </c>
      <c r="AA287" s="32">
        <f>SUMIFS(Sheet1!$G$5:$G$28252,Sheet1!$I$5:$I$28252,$B287,Sheet1!$L$5:$L$28252,$A287,Sheet1!$D$5:$D$28252,"工资",Sheet1!$E$5:$E$28252,"&lt;&gt;*调拨*")+SUMIFS(Sheet1!$G$5:$G$28252,Sheet1!$I$5:$I$28252,$B287,Sheet1!$L$5:$L$28252,$A287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3210.61</v>
      </c>
      <c r="AB287" s="32">
        <f>SUMIFS(Sheet1!$G$5:$G$28252,Sheet1!$I$5:$I$28252,$B287,Sheet1!$L$5:$L$28252,$A287,Sheet1!$D$5:$D$28252,"水费",Sheet1!$E$5:$E$28252,"&lt;&gt;*调拨*")+SUMIFS(Sheet1!$G$5:$G$28252,Sheet1!$I$5:$I$28252,$B287,Sheet1!$L$5:$L$28252,$A287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7" s="32">
        <f>SUMIFS(Sheet1!$G$5:$G$28252,Sheet1!$I$5:$I$28252,$B287,Sheet1!$L$5:$L$28252,$A287,Sheet1!$D$5:$D$28252,"电费",Sheet1!$E$5:$E$28252,"&lt;&gt;*调拨*")+SUMIFS(Sheet1!$G$5:$G$28252,Sheet1!$I$5:$I$28252,$B287,Sheet1!$L$5:$L$28252,$A287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7" s="32">
        <f>SUMIFS(Sheet1!$G$5:$G$28252,Sheet1!$I$5:$I$28252,$B287,Sheet1!$L$5:$L$28252,$A287,Sheet1!$D$5:$D$28252,"宽带费",Sheet1!$E$5:$E$28252,"&lt;&gt;*调拨*")+SUMIFS(Sheet1!$G$5:$G$28252,Sheet1!$I$5:$I$28252,$B287,Sheet1!$L$5:$L$28252,$A287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7" s="32">
        <f>SUMIFS(Sheet1!$G$5:$G$28252,Sheet1!$I$5:$I$28252,$B287,Sheet1!$L$5:$L$28252,$A287,Sheet1!$D$5:$D$28252,"办公费",Sheet1!$E$5:$E$28252,"&lt;&gt;*调拨*")+SUMIFS(Sheet1!$G$5:$G$28252,Sheet1!$I$5:$I$28252,$B287,Sheet1!$L$5:$L$28252,$A287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87" s="32">
        <f>SUMIFS(Sheet1!$G$5:$G$28252,Sheet1!$I$5:$I$28252,$B287,Sheet1!$L$5:$L$28252,$A287,Sheet1!$D$5:$D$28252,"话费",Sheet1!$E$5:$E$28252,"&lt;&gt;*调拨*")+SUMIFS(Sheet1!$G$5:$G$28252,Sheet1!$I$5:$I$28252,$B287,Sheet1!$L$5:$L$28252,$A287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7" s="32">
        <f>SUMIFS(Sheet1!$G$5:$G$28252,Sheet1!$I$5:$I$28252,$B287,Sheet1!$L$5:$L$28252,$A287,Sheet1!$D$5:$D$28252,"房租",Sheet1!$E$5:$E$28252,"&lt;&gt;*调拨*")+SUMIFS(Sheet1!$G$5:$G$28252,Sheet1!$I$5:$I$28252,$B287,Sheet1!$L$5:$L$28252,$A287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7" s="32">
        <f>SUMIFS(Sheet1!$G$5:$G$28252,Sheet1!$I$5:$I$28252,$B287,Sheet1!$L$5:$L$28252,$A287,Sheet1!$E$5:$E$28252,"*调拨*")</f>
        <v>0</v>
      </c>
      <c r="AI287" s="32">
        <f>SUMIFS(Sheet1!$G$5:$G$28252,Sheet1!$I$5:$I$28252,$B287,Sheet1!$L$5:$L$28252,$A287,Sheet1!$D$5:$D$28252,"内部转款",Sheet1!$E$5:$E$28252,"&lt;&gt;*调拨*")+SUMIFS(Sheet1!$G$5:$G$28252,Sheet1!$I$5:$I$28252,$B287,Sheet1!$L$5:$L$28252,$A287,Sheet1!$D$5:$D$28252,"内部转账",Sheet1!$E$5:$E$28252,"&lt;&gt;*调拨*")</f>
        <v>0</v>
      </c>
      <c r="AJ287" s="32">
        <f t="shared" si="21"/>
        <v>0</v>
      </c>
      <c r="AK287" s="32">
        <f>SUMIFS(Sheet1!$G$5:$G$28252,Sheet1!$I$5:$I$28252,$B287,Sheet1!$L$5:$L$28252,$A287)</f>
        <v>3210.61</v>
      </c>
      <c r="AL287" s="32">
        <f t="shared" si="22"/>
        <v>29400.28</v>
      </c>
    </row>
    <row r="288" ht="16.5" spans="1:38">
      <c r="A288" s="30">
        <v>202605</v>
      </c>
      <c r="B288" s="31" t="s">
        <v>54</v>
      </c>
      <c r="C288" s="32">
        <f>SUMIFS(Sheet1!$F$5:$F$28252,Sheet1!$I$5:$I$28252,$B288,Sheet1!$L$5:$L$28252,$A288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88" s="32">
        <f>SUMIFS(Sheet1!$F$5:$F$28252,Sheet1!$I$5:$I$28252,$B288,Sheet1!$L$5:$L$28252,$A288,Sheet1!$D$5:$D$28252,"医保即时拨付",Sheet1!$E$5:$E$28252,"&lt;&gt;*调拨*")+SUMIFS(Sheet1!$F$5:$F$28252,Sheet1!$I$5:$I$28252,$B288,Sheet1!$L$5:$L$28252,$A288,Sheet1!$E$5:$E$28252,"*医保即时拨付*",Sheet1!$D$5:$D$28252,"&lt;&gt;医保即时拨付",Sheet1!$D$5:$D$28252,"&lt;&gt;内部转款",Sheet1!$D$5:$D$28252,"&lt;&gt;内部转账",Sheet1!$E$5:$E$28252,"&lt;&gt;*调拨*")</f>
        <v>16273.82</v>
      </c>
      <c r="E288" s="32">
        <f>SUMIFS(Sheet1!$F$5:$F$28252,Sheet1!$I$5:$I$28252,$B288,Sheet1!$L$5:$L$28252,$A288,Sheet1!$D$5:$D$28252,"医保",Sheet1!$E$5:$E$28252,"&lt;&gt;*调拨*",Sheet1!$E$5:$E$28252,"&lt;&gt;*医保即时拨付*")+SUMIFS(Sheet1!$F$5:$F$28252,Sheet1!$I$5:$I$28252,$B288,Sheet1!$L$5:$L$28252,$A288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12803.54</v>
      </c>
      <c r="F288" s="32">
        <f>SUMIFS(Sheet1!$F$5:$F$28252,Sheet1!$I$5:$I$28252,$B288,Sheet1!$L$5:$L$28252,$A288,Sheet1!$D$5:$D$28252,"聚合",Sheet1!$E$5:$E$28252,"&lt;&gt;*调拨*")+SUMIFS(Sheet1!$F$5:$F$28252,Sheet1!$I$5:$I$28252,$B288,Sheet1!$L$5:$L$28252,$A288,Sheet1!$E$5:$E$28252,"*聚合*",Sheet1!$D$5:$D$28252,"&lt;&gt;聚合",Sheet1!$D$5:$D$28252,"&lt;&gt;内部转款",Sheet1!$D$5:$D$28252,"&lt;&gt;内部转账",Sheet1!$E$5:$E$28252,"&lt;&gt;*调拨*")</f>
        <v>11303.07</v>
      </c>
      <c r="G288" s="32">
        <f>SUMIFS(Sheet1!$F$5:$F$28252,Sheet1!$I$5:$I$28252,$B288,Sheet1!$L$5:$L$28252,$A288,Sheet1!$D$5:$D$28252,"24小时微信",Sheet1!$E$5:$E$28252,"&lt;&gt;*调拨*")+SUMIFS(Sheet1!$F$5:$F$28252,Sheet1!$I$5:$I$28252,$B288,Sheet1!$L$5:$L$28252,$A288,Sheet1!$E$5:$E$28252,"*24小时微信*",Sheet1!$D$5:$D$28252,"&lt;&gt;24小时微信",Sheet1!$D$5:$D$28252,"&lt;&gt;内部转款",Sheet1!$D$5:$D$28252,"&lt;&gt;内部转账",Sheet1!$E$5:$E$28252,"&lt;&gt;*调拨*")</f>
        <v>2876.94</v>
      </c>
      <c r="H288" s="32">
        <f>SUMIFS(Sheet1!$F$5:$F$28252,Sheet1!$I$5:$I$28252,$B288,Sheet1!$L$5:$L$28252,$A288,Sheet1!$D$5:$D$28252,"美团",Sheet1!$E$5:$E$28252,"&lt;&gt;*调拨*")+SUMIFS(Sheet1!$F$5:$F$28252,Sheet1!$I$5:$I$28252,$B288,Sheet1!$L$5:$L$28252,$A288,Sheet1!$E$5:$E$28252,"*美团*",Sheet1!$D$5:$D$28252,"&lt;&gt;美团",Sheet1!$D$5:$D$28252,"&lt;&gt;内部转款",Sheet1!$D$5:$D$28252,"&lt;&gt;内部转账",Sheet1!$E$5:$E$28252,"&lt;&gt;*调拨*")</f>
        <v>0</v>
      </c>
      <c r="I288" s="32">
        <f>SUMIFS(Sheet1!$F$5:$F$28252,Sheet1!$I$5:$I$28252,$B288,Sheet1!$L$5:$L$28252,$A288,Sheet1!$D$5:$D$28252,"饿了么",Sheet1!$E$5:$E$28252,"&lt;&gt;*调拨*")+SUMIFS(Sheet1!$F$5:$F$28252,Sheet1!$I$5:$I$28252,$B288,Sheet1!$L$5:$L$28252,$A288,Sheet1!$E$5:$E$28252,"*饿了么*",Sheet1!$D$5:$D$28252,"&lt;&gt;饿了么",Sheet1!$D$5:$D$28252,"&lt;&gt;内部转款",Sheet1!$D$5:$D$28252,"&lt;&gt;内部转账",Sheet1!$E$5:$E$28252,"&lt;&gt;*调拨*")</f>
        <v>0</v>
      </c>
      <c r="J288" s="32">
        <f>SUMIFS(Sheet1!$F$5:$F$28252,Sheet1!$I$5:$I$28252,$B288,Sheet1!$L$5:$L$28252,$A288,Sheet1!$D$5:$D$28252,"健E卡",Sheet1!$E$5:$E$28252,"&lt;&gt;*调拨*")+SUMIFS(Sheet1!$F$5:$F$28252,Sheet1!$I$5:$I$28252,$B288,Sheet1!$L$5:$L$28252,$A288,Sheet1!$E$5:$E$28252,"*健E卡*",Sheet1!$D$5:$D$28252,"&lt;&gt;健E卡",Sheet1!$D$5:$D$28252,"&lt;&gt;内部转款",Sheet1!$D$5:$D$28252,"&lt;&gt;内部转账",Sheet1!$E$5:$E$28252,"&lt;&gt;*调拨*")</f>
        <v>43034.57</v>
      </c>
      <c r="K288" s="32">
        <f>SUMIFS(Sheet1!$F$5:$F$28252,Sheet1!$I$5:$I$28252,$B288,Sheet1!$L$5:$L$28252,$A288,Sheet1!$D$5:$D$28252,"抖音",Sheet1!$E$5:$E$28252,"&lt;&gt;*调拨*")+SUMIFS(Sheet1!$F$5:$F$28252,Sheet1!$I$5:$I$28252,$B288,Sheet1!$L$5:$L$28252,$A288,Sheet1!$E$5:$E$28252,"*抖音*",Sheet1!$D$5:$D$28252,"&lt;&gt;抖音",Sheet1!$D$5:$D$28252,"&lt;&gt;内部转款",Sheet1!$D$5:$D$28252,"&lt;&gt;内部转账",Sheet1!$E$5:$E$28252,"&lt;&gt;*调拨*")</f>
        <v>0</v>
      </c>
      <c r="L288" s="32">
        <f>SUMIFS(Sheet1!$F$5:$F$28252,Sheet1!$I$5:$I$28252,$B288,Sheet1!$L$5:$L$28252,$A288,Sheet1!$D$5:$D$28252,"医卡通",Sheet1!$E$5:$E$28252,"&lt;&gt;*调拨*")+SUMIFS(Sheet1!$F$5:$F$28252,Sheet1!$I$5:$I$28252,$B288,Sheet1!$L$5:$L$28252,$A288,Sheet1!$E$5:$E$28252,"*医卡通*",Sheet1!$D$5:$D$28252,"&lt;&gt;医卡通",Sheet1!$D$5:$D$28252,"&lt;&gt;内部转款",Sheet1!$D$5:$D$28252,"&lt;&gt;内部转账",Sheet1!$E$5:$E$28252,"&lt;&gt;*调拨*")</f>
        <v>49.28</v>
      </c>
      <c r="M288" s="32">
        <f>SUMIFS(Sheet1!$F$5:$F$28252,Sheet1!$I$5:$I$28252,$B288,Sheet1!$L$5:$L$28252,$A288,Sheet1!$D$5:$D$28252,"企健网",Sheet1!$E$5:$E$28252,"&lt;&gt;*调拨*")+SUMIFS(Sheet1!$F$5:$F$28252,Sheet1!$I$5:$I$28252,$B288,Sheet1!$L$5:$L$28252,$A288,Sheet1!$E$5:$E$28252,"*企健网*",Sheet1!$D$5:$D$28252,"&lt;&gt;企健网",Sheet1!$D$5:$D$28252,"&lt;&gt;内部转款",Sheet1!$D$5:$D$28252,"&lt;&gt;内部转账",Sheet1!$E$5:$E$28252,"&lt;&gt;*调拨*")</f>
        <v>0</v>
      </c>
      <c r="N288" s="32">
        <f>SUMIFS(Sheet1!$F$5:$F$28252,Sheet1!$I$5:$I$28252,$B288,Sheet1!$L$5:$L$28252,$A288,Sheet1!$D$5:$D$28252,"银联",Sheet1!$E$5:$E$28252,"&lt;&gt;*调拨*")+SUMIFS(Sheet1!$F$5:$F$28252,Sheet1!$I$5:$I$28252,$B288,Sheet1!$L$5:$L$28252,$A288,Sheet1!$E$5:$E$28252,"*银联*",Sheet1!$D$5:$D$28252,"&lt;&gt;银联",Sheet1!$D$5:$D$28252,"&lt;&gt;内部转款",Sheet1!$D$5:$D$28252,"&lt;&gt;内部转账",Sheet1!$E$5:$E$28252,"&lt;&gt;*调拨*")</f>
        <v>0</v>
      </c>
      <c r="O288" s="32">
        <f>SUMIFS(Sheet1!$F$5:$F$28252,Sheet1!$I$5:$I$28252,$B288,Sheet1!$L$5:$L$28252,$A288,Sheet1!$D$5:$D$28252,"京东",Sheet1!$E$5:$E$28252,"&lt;&gt;*调拨*")+SUMIFS(Sheet1!$F$5:$F$28252,Sheet1!$I$5:$I$28252,$B288,Sheet1!$L$5:$L$28252,$A288,Sheet1!$E$5:$E$28252,"*京东*",Sheet1!$D$5:$D$28252,"&lt;&gt;京东",Sheet1!$D$5:$D$28252,"&lt;&gt;内部转款",Sheet1!$D$5:$D$28252,"&lt;&gt;内部转账",Sheet1!$E$5:$E$28252,"&lt;&gt;*调拨*")</f>
        <v>0</v>
      </c>
      <c r="P288" s="32">
        <f>SUMIFS(Sheet1!$F$5:$F$28252,Sheet1!$I$5:$I$28252,$B288,Sheet1!$L$5:$L$28252,$A288,Sheet1!$D$5:$D$28252,"药机微信",Sheet1!$E$5:$E$28252,"&lt;&gt;*调拨*")+SUMIFS(Sheet1!$F$5:$F$28252,Sheet1!$I$5:$I$28252,$B288,Sheet1!$L$5:$L$28252,$A288,Sheet1!$E$5:$E$28252,"*药机微信*",Sheet1!$D$5:$D$28252,"&lt;&gt;药机微信",Sheet1!$D$5:$D$28252,"&lt;&gt;内部转款",Sheet1!$D$5:$D$28252,"&lt;&gt;内部转账",Sheet1!$E$5:$E$28252,"&lt;&gt;*调拨*")</f>
        <v>0</v>
      </c>
      <c r="Q288" s="32">
        <f>SUMIFS(Sheet1!$F$5:$F$28252,Sheet1!$I$5:$I$28252,$B288,Sheet1!$L$5:$L$28252,$A288,Sheet1!$D$5:$D$28252,"亲情卡",Sheet1!$E$5:$E$28252,"&lt;&gt;*调拨*")+SUMIFS(Sheet1!$F$5:$F$28252,Sheet1!$I$5:$I$28252,$B288,Sheet1!$L$5:$L$28252,$A288,Sheet1!$E$5:$E$28252,"*亲情卡*",Sheet1!$D$5:$D$28252,"&lt;&gt;亲情卡",Sheet1!$D$5:$D$28252,"&lt;&gt;内部转款",Sheet1!$D$5:$D$28252,"&lt;&gt;内部转账",Sheet1!$E$5:$E$28252,"&lt;&gt;*调拨*")</f>
        <v>0</v>
      </c>
      <c r="R288" s="32">
        <f>SUMIFS(Sheet1!$F$5:$F$28252,Sheet1!$I$5:$I$28252,$B288,Sheet1!$L$5:$L$28252,$A288,Sheet1!$D$5:$D$28252,"优惠券",Sheet1!$E$5:$E$28252,"&lt;&gt;*调拨*")+SUMIFS(Sheet1!$F$5:$F$28252,Sheet1!$I$5:$I$28252,$B288,Sheet1!$L$5:$L$28252,$A288,Sheet1!$E$5:$E$28252,"*优惠券*",Sheet1!$D$5:$D$28252,"&lt;&gt;优惠券",Sheet1!$D$5:$D$28252,"&lt;&gt;内部转款",Sheet1!$D$5:$D$28252,"&lt;&gt;内部转账",Sheet1!$E$5:$E$28252,"&lt;&gt;*调拨*")</f>
        <v>0</v>
      </c>
      <c r="S288" s="32">
        <f>SUMIFS(Sheet1!$F$5:$F$28252,Sheet1!$I$5:$I$28252,$B288,Sheet1!$L$5:$L$28252,$A288,Sheet1!$D$5:$D$28252,"代金券",Sheet1!$E$5:$E$28252,"&lt;&gt;*调拨*")+SUMIFS(Sheet1!$F$5:$F$28252,Sheet1!$I$5:$I$28252,$B288,Sheet1!$L$5:$L$28252,$A288,Sheet1!$E$5:$E$28252,"*代金券*",Sheet1!$D$5:$D$28252,"&lt;&gt;代金券",Sheet1!$D$5:$D$28252,"&lt;&gt;内部转款",Sheet1!$D$5:$D$28252,"&lt;&gt;内部转账",Sheet1!$E$5:$E$28252,"&lt;&gt;*调拨*")</f>
        <v>0</v>
      </c>
      <c r="T288" s="32">
        <f>SUMIFS(Sheet1!$F$5:$F$28252,Sheet1!$I$5:$I$28252,$B288,Sheet1!$L$5:$L$28252,$A288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288,Sheet1!$L$5:$L$28252,$A288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288,Sheet1!$L$5:$L$28252,$A288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288,Sheet1!$L$5:$L$28252,$A288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50261.36</v>
      </c>
      <c r="U288" s="32">
        <f>SUMIFS(Sheet1!$F$5:$F$28252,Sheet1!$I$5:$I$28252,$B288,Sheet1!$L$5:$L$28252,$A288,Sheet1!$E$5:$E$28252,"*调拨*")</f>
        <v>0</v>
      </c>
      <c r="V288" s="32">
        <f>SUMIFS(Sheet1!$F$5:$F$28252,Sheet1!$I$5:$I$28252,$B288,Sheet1!$L$5:$L$28252,$A288,Sheet1!$D$5:$D$28252,"储值",Sheet1!$E$5:$E$28252,"&lt;&gt;*调拨*")+SUMIFS(Sheet1!$F$5:$F$28252,Sheet1!$I$5:$I$28252,$B288,Sheet1!$L$5:$L$28252,$A288,Sheet1!$E$5:$E$28252,"*储值*",Sheet1!$D$5:$D$28252,"&lt;&gt;储值",Sheet1!$D$5:$D$28252,"&lt;&gt;内部转款",Sheet1!$D$5:$D$28252,"&lt;&gt;内部转账",Sheet1!$E$5:$E$28252,"&lt;&gt;*调拨*")</f>
        <v>0</v>
      </c>
      <c r="W288" s="32">
        <f>SUMIFS(Sheet1!$F$5:$F$28252,Sheet1!$I$5:$I$28252,$B288,Sheet1!$L$5:$L$28252,$A288,Sheet1!$D$5:$D$28252,"效期",Sheet1!$E$5:$E$28252,"&lt;&gt;*调拨*")+SUMIFS(Sheet1!$F$5:$F$28252,Sheet1!$I$5:$I$28252,$B288,Sheet1!$L$5:$L$28252,$A288,Sheet1!$E$5:$E$28252,"*效期*",Sheet1!$D$5:$D$28252,"&lt;&gt;效期",Sheet1!$D$5:$D$28252,"&lt;&gt;内部转款",Sheet1!$D$5:$D$28252,"&lt;&gt;内部转账",Sheet1!$E$5:$E$28252,"&lt;&gt;*调拨*")</f>
        <v>0</v>
      </c>
      <c r="X288" s="32">
        <f>SUMIFS(Sheet1!$F$5:$F$28252,Sheet1!$I$5:$I$28252,$B288,Sheet1!$L$5:$L$28252,$A288,Sheet1!$D$5:$D$28252,"内部转款",Sheet1!$E$5:$E$28252,"&lt;&gt;*调拨*")+SUMIFS(Sheet1!$F$5:$F$28252,Sheet1!$I$5:$I$28252,$B288,Sheet1!$L$5:$L$28252,$A288,Sheet1!$D$5:$D$28252,"内部转账",Sheet1!$E$5:$E$28252,"&lt;&gt;*调拨*")</f>
        <v>0</v>
      </c>
      <c r="Y288" s="32">
        <f t="shared" si="20"/>
        <v>0</v>
      </c>
      <c r="Z288" s="32">
        <f>SUMIFS(Sheet1!$F$5:$F$28252,Sheet1!$I$5:$I$28252,$B288,Sheet1!$L$5:$L$28252,$A288)</f>
        <v>136602.58</v>
      </c>
      <c r="AA288" s="32">
        <f>SUMIFS(Sheet1!$G$5:$G$28252,Sheet1!$I$5:$I$28252,$B288,Sheet1!$L$5:$L$28252,$A288,Sheet1!$D$5:$D$28252,"工资",Sheet1!$E$5:$E$28252,"&lt;&gt;*调拨*")+SUMIFS(Sheet1!$G$5:$G$28252,Sheet1!$I$5:$I$28252,$B288,Sheet1!$L$5:$L$28252,$A288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6878.65</v>
      </c>
      <c r="AB288" s="32">
        <f>SUMIFS(Sheet1!$G$5:$G$28252,Sheet1!$I$5:$I$28252,$B288,Sheet1!$L$5:$L$28252,$A288,Sheet1!$D$5:$D$28252,"水费",Sheet1!$E$5:$E$28252,"&lt;&gt;*调拨*")+SUMIFS(Sheet1!$G$5:$G$28252,Sheet1!$I$5:$I$28252,$B288,Sheet1!$L$5:$L$28252,$A288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8" s="32">
        <f>SUMIFS(Sheet1!$G$5:$G$28252,Sheet1!$I$5:$I$28252,$B288,Sheet1!$L$5:$L$28252,$A288,Sheet1!$D$5:$D$28252,"电费",Sheet1!$E$5:$E$28252,"&lt;&gt;*调拨*")+SUMIFS(Sheet1!$G$5:$G$28252,Sheet1!$I$5:$I$28252,$B288,Sheet1!$L$5:$L$28252,$A288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8" s="32">
        <f>SUMIFS(Sheet1!$G$5:$G$28252,Sheet1!$I$5:$I$28252,$B288,Sheet1!$L$5:$L$28252,$A288,Sheet1!$D$5:$D$28252,"宽带费",Sheet1!$E$5:$E$28252,"&lt;&gt;*调拨*")+SUMIFS(Sheet1!$G$5:$G$28252,Sheet1!$I$5:$I$28252,$B288,Sheet1!$L$5:$L$28252,$A288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8" s="32">
        <f>SUMIFS(Sheet1!$G$5:$G$28252,Sheet1!$I$5:$I$28252,$B288,Sheet1!$L$5:$L$28252,$A288,Sheet1!$D$5:$D$28252,"办公费",Sheet1!$E$5:$E$28252,"&lt;&gt;*调拨*")+SUMIFS(Sheet1!$G$5:$G$28252,Sheet1!$I$5:$I$28252,$B288,Sheet1!$L$5:$L$28252,$A288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88" s="32">
        <f>SUMIFS(Sheet1!$G$5:$G$28252,Sheet1!$I$5:$I$28252,$B288,Sheet1!$L$5:$L$28252,$A288,Sheet1!$D$5:$D$28252,"话费",Sheet1!$E$5:$E$28252,"&lt;&gt;*调拨*")+SUMIFS(Sheet1!$G$5:$G$28252,Sheet1!$I$5:$I$28252,$B288,Sheet1!$L$5:$L$28252,$A288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8" s="32">
        <f>SUMIFS(Sheet1!$G$5:$G$28252,Sheet1!$I$5:$I$28252,$B288,Sheet1!$L$5:$L$28252,$A288,Sheet1!$D$5:$D$28252,"房租",Sheet1!$E$5:$E$28252,"&lt;&gt;*调拨*")+SUMIFS(Sheet1!$G$5:$G$28252,Sheet1!$I$5:$I$28252,$B288,Sheet1!$L$5:$L$28252,$A288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8" s="32">
        <f>SUMIFS(Sheet1!$G$5:$G$28252,Sheet1!$I$5:$I$28252,$B288,Sheet1!$L$5:$L$28252,$A288,Sheet1!$E$5:$E$28252,"*调拨*")</f>
        <v>0</v>
      </c>
      <c r="AI288" s="32">
        <f>SUMIFS(Sheet1!$G$5:$G$28252,Sheet1!$I$5:$I$28252,$B288,Sheet1!$L$5:$L$28252,$A288,Sheet1!$D$5:$D$28252,"内部转款",Sheet1!$E$5:$E$28252,"&lt;&gt;*调拨*")+SUMIFS(Sheet1!$G$5:$G$28252,Sheet1!$I$5:$I$28252,$B288,Sheet1!$L$5:$L$28252,$A288,Sheet1!$D$5:$D$28252,"内部转账",Sheet1!$E$5:$E$28252,"&lt;&gt;*调拨*")</f>
        <v>0</v>
      </c>
      <c r="AJ288" s="32">
        <f t="shared" si="21"/>
        <v>4661.19</v>
      </c>
      <c r="AK288" s="32">
        <f>SUMIFS(Sheet1!$G$5:$G$28252,Sheet1!$I$5:$I$28252,$B288,Sheet1!$L$5:$L$28252,$A288)</f>
        <v>11539.84</v>
      </c>
      <c r="AL288" s="32">
        <f t="shared" si="22"/>
        <v>125062.74</v>
      </c>
    </row>
    <row r="289" ht="16.5" spans="1:38">
      <c r="A289" s="30">
        <v>202605</v>
      </c>
      <c r="B289" s="31" t="s">
        <v>107</v>
      </c>
      <c r="C289" s="32">
        <f>SUMIFS(Sheet1!$F$5:$F$28252,Sheet1!$I$5:$I$28252,$B289,Sheet1!$L$5:$L$28252,$A289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10372.37</v>
      </c>
      <c r="D289" s="32">
        <f>SUMIFS(Sheet1!$F$5:$F$28252,Sheet1!$I$5:$I$28252,$B289,Sheet1!$L$5:$L$28252,$A289,Sheet1!$D$5:$D$28252,"医保即时拨付",Sheet1!$E$5:$E$28252,"&lt;&gt;*调拨*")+SUMIFS(Sheet1!$F$5:$F$28252,Sheet1!$I$5:$I$28252,$B289,Sheet1!$L$5:$L$28252,$A289,Sheet1!$E$5:$E$28252,"*医保即时拨付*",Sheet1!$D$5:$D$28252,"&lt;&gt;医保即时拨付",Sheet1!$D$5:$D$28252,"&lt;&gt;内部转款",Sheet1!$D$5:$D$28252,"&lt;&gt;内部转账",Sheet1!$E$5:$E$28252,"&lt;&gt;*调拨*")</f>
        <v>7238.63</v>
      </c>
      <c r="E289" s="32">
        <f>SUMIFS(Sheet1!$F$5:$F$28252,Sheet1!$I$5:$I$28252,$B289,Sheet1!$L$5:$L$28252,$A289,Sheet1!$D$5:$D$28252,"医保",Sheet1!$E$5:$E$28252,"&lt;&gt;*调拨*",Sheet1!$E$5:$E$28252,"&lt;&gt;*医保即时拨付*")+SUMIFS(Sheet1!$F$5:$F$28252,Sheet1!$I$5:$I$28252,$B289,Sheet1!$L$5:$L$28252,$A289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5440.89</v>
      </c>
      <c r="F289" s="32">
        <f>SUMIFS(Sheet1!$F$5:$F$28252,Sheet1!$I$5:$I$28252,$B289,Sheet1!$L$5:$L$28252,$A289,Sheet1!$D$5:$D$28252,"聚合",Sheet1!$E$5:$E$28252,"&lt;&gt;*调拨*")+SUMIFS(Sheet1!$F$5:$F$28252,Sheet1!$I$5:$I$28252,$B289,Sheet1!$L$5:$L$28252,$A289,Sheet1!$E$5:$E$28252,"*聚合*",Sheet1!$D$5:$D$28252,"&lt;&gt;聚合",Sheet1!$D$5:$D$28252,"&lt;&gt;内部转款",Sheet1!$D$5:$D$28252,"&lt;&gt;内部转账",Sheet1!$E$5:$E$28252,"&lt;&gt;*调拨*")</f>
        <v>22247.46</v>
      </c>
      <c r="G289" s="32">
        <f>SUMIFS(Sheet1!$F$5:$F$28252,Sheet1!$I$5:$I$28252,$B289,Sheet1!$L$5:$L$28252,$A289,Sheet1!$D$5:$D$28252,"24小时微信",Sheet1!$E$5:$E$28252,"&lt;&gt;*调拨*")+SUMIFS(Sheet1!$F$5:$F$28252,Sheet1!$I$5:$I$28252,$B289,Sheet1!$L$5:$L$28252,$A289,Sheet1!$E$5:$E$28252,"*24小时微信*",Sheet1!$D$5:$D$28252,"&lt;&gt;24小时微信",Sheet1!$D$5:$D$28252,"&lt;&gt;内部转款",Sheet1!$D$5:$D$28252,"&lt;&gt;内部转账",Sheet1!$E$5:$E$28252,"&lt;&gt;*调拨*")</f>
        <v>0</v>
      </c>
      <c r="H289" s="32">
        <f>SUMIFS(Sheet1!$F$5:$F$28252,Sheet1!$I$5:$I$28252,$B289,Sheet1!$L$5:$L$28252,$A289,Sheet1!$D$5:$D$28252,"美团",Sheet1!$E$5:$E$28252,"&lt;&gt;*调拨*")+SUMIFS(Sheet1!$F$5:$F$28252,Sheet1!$I$5:$I$28252,$B289,Sheet1!$L$5:$L$28252,$A289,Sheet1!$E$5:$E$28252,"*美团*",Sheet1!$D$5:$D$28252,"&lt;&gt;美团",Sheet1!$D$5:$D$28252,"&lt;&gt;内部转款",Sheet1!$D$5:$D$28252,"&lt;&gt;内部转账",Sheet1!$E$5:$E$28252,"&lt;&gt;*调拨*")</f>
        <v>0</v>
      </c>
      <c r="I289" s="32">
        <f>SUMIFS(Sheet1!$F$5:$F$28252,Sheet1!$I$5:$I$28252,$B289,Sheet1!$L$5:$L$28252,$A289,Sheet1!$D$5:$D$28252,"饿了么",Sheet1!$E$5:$E$28252,"&lt;&gt;*调拨*")+SUMIFS(Sheet1!$F$5:$F$28252,Sheet1!$I$5:$I$28252,$B289,Sheet1!$L$5:$L$28252,$A289,Sheet1!$E$5:$E$28252,"*饿了么*",Sheet1!$D$5:$D$28252,"&lt;&gt;饿了么",Sheet1!$D$5:$D$28252,"&lt;&gt;内部转款",Sheet1!$D$5:$D$28252,"&lt;&gt;内部转账",Sheet1!$E$5:$E$28252,"&lt;&gt;*调拨*")</f>
        <v>0</v>
      </c>
      <c r="J289" s="32">
        <f>SUMIFS(Sheet1!$F$5:$F$28252,Sheet1!$I$5:$I$28252,$B289,Sheet1!$L$5:$L$28252,$A289,Sheet1!$D$5:$D$28252,"健E卡",Sheet1!$E$5:$E$28252,"&lt;&gt;*调拨*")+SUMIFS(Sheet1!$F$5:$F$28252,Sheet1!$I$5:$I$28252,$B289,Sheet1!$L$5:$L$28252,$A289,Sheet1!$E$5:$E$28252,"*健E卡*",Sheet1!$D$5:$D$28252,"&lt;&gt;健E卡",Sheet1!$D$5:$D$28252,"&lt;&gt;内部转款",Sheet1!$D$5:$D$28252,"&lt;&gt;内部转账",Sheet1!$E$5:$E$28252,"&lt;&gt;*调拨*")</f>
        <v>0</v>
      </c>
      <c r="K289" s="32">
        <f>SUMIFS(Sheet1!$F$5:$F$28252,Sheet1!$I$5:$I$28252,$B289,Sheet1!$L$5:$L$28252,$A289,Sheet1!$D$5:$D$28252,"抖音",Sheet1!$E$5:$E$28252,"&lt;&gt;*调拨*")+SUMIFS(Sheet1!$F$5:$F$28252,Sheet1!$I$5:$I$28252,$B289,Sheet1!$L$5:$L$28252,$A289,Sheet1!$E$5:$E$28252,"*抖音*",Sheet1!$D$5:$D$28252,"&lt;&gt;抖音",Sheet1!$D$5:$D$28252,"&lt;&gt;内部转款",Sheet1!$D$5:$D$28252,"&lt;&gt;内部转账",Sheet1!$E$5:$E$28252,"&lt;&gt;*调拨*")</f>
        <v>0</v>
      </c>
      <c r="L289" s="32">
        <f>SUMIFS(Sheet1!$F$5:$F$28252,Sheet1!$I$5:$I$28252,$B289,Sheet1!$L$5:$L$28252,$A289,Sheet1!$D$5:$D$28252,"医卡通",Sheet1!$E$5:$E$28252,"&lt;&gt;*调拨*")+SUMIFS(Sheet1!$F$5:$F$28252,Sheet1!$I$5:$I$28252,$B289,Sheet1!$L$5:$L$28252,$A289,Sheet1!$E$5:$E$28252,"*医卡通*",Sheet1!$D$5:$D$28252,"&lt;&gt;医卡通",Sheet1!$D$5:$D$28252,"&lt;&gt;内部转款",Sheet1!$D$5:$D$28252,"&lt;&gt;内部转账",Sheet1!$E$5:$E$28252,"&lt;&gt;*调拨*")</f>
        <v>0</v>
      </c>
      <c r="M289" s="32">
        <f>SUMIFS(Sheet1!$F$5:$F$28252,Sheet1!$I$5:$I$28252,$B289,Sheet1!$L$5:$L$28252,$A289,Sheet1!$D$5:$D$28252,"企健网",Sheet1!$E$5:$E$28252,"&lt;&gt;*调拨*")+SUMIFS(Sheet1!$F$5:$F$28252,Sheet1!$I$5:$I$28252,$B289,Sheet1!$L$5:$L$28252,$A289,Sheet1!$E$5:$E$28252,"*企健网*",Sheet1!$D$5:$D$28252,"&lt;&gt;企健网",Sheet1!$D$5:$D$28252,"&lt;&gt;内部转款",Sheet1!$D$5:$D$28252,"&lt;&gt;内部转账",Sheet1!$E$5:$E$28252,"&lt;&gt;*调拨*")</f>
        <v>0</v>
      </c>
      <c r="N289" s="32">
        <f>SUMIFS(Sheet1!$F$5:$F$28252,Sheet1!$I$5:$I$28252,$B289,Sheet1!$L$5:$L$28252,$A289,Sheet1!$D$5:$D$28252,"银联",Sheet1!$E$5:$E$28252,"&lt;&gt;*调拨*")+SUMIFS(Sheet1!$F$5:$F$28252,Sheet1!$I$5:$I$28252,$B289,Sheet1!$L$5:$L$28252,$A289,Sheet1!$E$5:$E$28252,"*银联*",Sheet1!$D$5:$D$28252,"&lt;&gt;银联",Sheet1!$D$5:$D$28252,"&lt;&gt;内部转款",Sheet1!$D$5:$D$28252,"&lt;&gt;内部转账",Sheet1!$E$5:$E$28252,"&lt;&gt;*调拨*")</f>
        <v>0</v>
      </c>
      <c r="O289" s="32">
        <f>SUMIFS(Sheet1!$F$5:$F$28252,Sheet1!$I$5:$I$28252,$B289,Sheet1!$L$5:$L$28252,$A289,Sheet1!$D$5:$D$28252,"京东",Sheet1!$E$5:$E$28252,"&lt;&gt;*调拨*")+SUMIFS(Sheet1!$F$5:$F$28252,Sheet1!$I$5:$I$28252,$B289,Sheet1!$L$5:$L$28252,$A289,Sheet1!$E$5:$E$28252,"*京东*",Sheet1!$D$5:$D$28252,"&lt;&gt;京东",Sheet1!$D$5:$D$28252,"&lt;&gt;内部转款",Sheet1!$D$5:$D$28252,"&lt;&gt;内部转账",Sheet1!$E$5:$E$28252,"&lt;&gt;*调拨*")</f>
        <v>0</v>
      </c>
      <c r="P289" s="32">
        <f>SUMIFS(Sheet1!$F$5:$F$28252,Sheet1!$I$5:$I$28252,$B289,Sheet1!$L$5:$L$28252,$A289,Sheet1!$D$5:$D$28252,"药机微信",Sheet1!$E$5:$E$28252,"&lt;&gt;*调拨*")+SUMIFS(Sheet1!$F$5:$F$28252,Sheet1!$I$5:$I$28252,$B289,Sheet1!$L$5:$L$28252,$A289,Sheet1!$E$5:$E$28252,"*药机微信*",Sheet1!$D$5:$D$28252,"&lt;&gt;药机微信",Sheet1!$D$5:$D$28252,"&lt;&gt;内部转款",Sheet1!$D$5:$D$28252,"&lt;&gt;内部转账",Sheet1!$E$5:$E$28252,"&lt;&gt;*调拨*")</f>
        <v>0</v>
      </c>
      <c r="Q289" s="32">
        <f>SUMIFS(Sheet1!$F$5:$F$28252,Sheet1!$I$5:$I$28252,$B289,Sheet1!$L$5:$L$28252,$A289,Sheet1!$D$5:$D$28252,"亲情卡",Sheet1!$E$5:$E$28252,"&lt;&gt;*调拨*")+SUMIFS(Sheet1!$F$5:$F$28252,Sheet1!$I$5:$I$28252,$B289,Sheet1!$L$5:$L$28252,$A289,Sheet1!$E$5:$E$28252,"*亲情卡*",Sheet1!$D$5:$D$28252,"&lt;&gt;亲情卡",Sheet1!$D$5:$D$28252,"&lt;&gt;内部转款",Sheet1!$D$5:$D$28252,"&lt;&gt;内部转账",Sheet1!$E$5:$E$28252,"&lt;&gt;*调拨*")</f>
        <v>0</v>
      </c>
      <c r="R289" s="32">
        <f>SUMIFS(Sheet1!$F$5:$F$28252,Sheet1!$I$5:$I$28252,$B289,Sheet1!$L$5:$L$28252,$A289,Sheet1!$D$5:$D$28252,"优惠券",Sheet1!$E$5:$E$28252,"&lt;&gt;*调拨*")+SUMIFS(Sheet1!$F$5:$F$28252,Sheet1!$I$5:$I$28252,$B289,Sheet1!$L$5:$L$28252,$A289,Sheet1!$E$5:$E$28252,"*优惠券*",Sheet1!$D$5:$D$28252,"&lt;&gt;优惠券",Sheet1!$D$5:$D$28252,"&lt;&gt;内部转款",Sheet1!$D$5:$D$28252,"&lt;&gt;内部转账",Sheet1!$E$5:$E$28252,"&lt;&gt;*调拨*")</f>
        <v>0</v>
      </c>
      <c r="S289" s="32">
        <f>SUMIFS(Sheet1!$F$5:$F$28252,Sheet1!$I$5:$I$28252,$B289,Sheet1!$L$5:$L$28252,$A289,Sheet1!$D$5:$D$28252,"代金券",Sheet1!$E$5:$E$28252,"&lt;&gt;*调拨*")+SUMIFS(Sheet1!$F$5:$F$28252,Sheet1!$I$5:$I$28252,$B289,Sheet1!$L$5:$L$28252,$A289,Sheet1!$E$5:$E$28252,"*代金券*",Sheet1!$D$5:$D$28252,"&lt;&gt;代金券",Sheet1!$D$5:$D$28252,"&lt;&gt;内部转款",Sheet1!$D$5:$D$28252,"&lt;&gt;内部转账",Sheet1!$E$5:$E$28252,"&lt;&gt;*调拨*")</f>
        <v>0</v>
      </c>
      <c r="T289" s="32">
        <f>SUMIFS(Sheet1!$F$5:$F$28252,Sheet1!$I$5:$I$28252,$B289,Sheet1!$L$5:$L$28252,$A289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289,Sheet1!$L$5:$L$28252,$A289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289,Sheet1!$L$5:$L$28252,$A289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289,Sheet1!$L$5:$L$28252,$A289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89" s="32">
        <f>SUMIFS(Sheet1!$F$5:$F$28252,Sheet1!$I$5:$I$28252,$B289,Sheet1!$L$5:$L$28252,$A289,Sheet1!$E$5:$E$28252,"*调拨*")</f>
        <v>0</v>
      </c>
      <c r="V289" s="32">
        <f>SUMIFS(Sheet1!$F$5:$F$28252,Sheet1!$I$5:$I$28252,$B289,Sheet1!$L$5:$L$28252,$A289,Sheet1!$D$5:$D$28252,"储值",Sheet1!$E$5:$E$28252,"&lt;&gt;*调拨*")+SUMIFS(Sheet1!$F$5:$F$28252,Sheet1!$I$5:$I$28252,$B289,Sheet1!$L$5:$L$28252,$A289,Sheet1!$E$5:$E$28252,"*储值*",Sheet1!$D$5:$D$28252,"&lt;&gt;储值",Sheet1!$D$5:$D$28252,"&lt;&gt;内部转款",Sheet1!$D$5:$D$28252,"&lt;&gt;内部转账",Sheet1!$E$5:$E$28252,"&lt;&gt;*调拨*")</f>
        <v>0</v>
      </c>
      <c r="W289" s="32">
        <f>SUMIFS(Sheet1!$F$5:$F$28252,Sheet1!$I$5:$I$28252,$B289,Sheet1!$L$5:$L$28252,$A289,Sheet1!$D$5:$D$28252,"效期",Sheet1!$E$5:$E$28252,"&lt;&gt;*调拨*")+SUMIFS(Sheet1!$F$5:$F$28252,Sheet1!$I$5:$I$28252,$B289,Sheet1!$L$5:$L$28252,$A289,Sheet1!$E$5:$E$28252,"*效期*",Sheet1!$D$5:$D$28252,"&lt;&gt;效期",Sheet1!$D$5:$D$28252,"&lt;&gt;内部转款",Sheet1!$D$5:$D$28252,"&lt;&gt;内部转账",Sheet1!$E$5:$E$28252,"&lt;&gt;*调拨*")</f>
        <v>0</v>
      </c>
      <c r="X289" s="32">
        <f>SUMIFS(Sheet1!$F$5:$F$28252,Sheet1!$I$5:$I$28252,$B289,Sheet1!$L$5:$L$28252,$A289,Sheet1!$D$5:$D$28252,"内部转款",Sheet1!$E$5:$E$28252,"&lt;&gt;*调拨*")+SUMIFS(Sheet1!$F$5:$F$28252,Sheet1!$I$5:$I$28252,$B289,Sheet1!$L$5:$L$28252,$A289,Sheet1!$D$5:$D$28252,"内部转账",Sheet1!$E$5:$E$28252,"&lt;&gt;*调拨*")</f>
        <v>0</v>
      </c>
      <c r="Y289" s="32">
        <f t="shared" si="20"/>
        <v>0</v>
      </c>
      <c r="Z289" s="32">
        <f>SUMIFS(Sheet1!$F$5:$F$28252,Sheet1!$I$5:$I$28252,$B289,Sheet1!$L$5:$L$28252,$A289)</f>
        <v>45299.35</v>
      </c>
      <c r="AA289" s="32">
        <f>SUMIFS(Sheet1!$G$5:$G$28252,Sheet1!$I$5:$I$28252,$B289,Sheet1!$L$5:$L$28252,$A289,Sheet1!$D$5:$D$28252,"工资",Sheet1!$E$5:$E$28252,"&lt;&gt;*调拨*")+SUMIFS(Sheet1!$G$5:$G$28252,Sheet1!$I$5:$I$28252,$B289,Sheet1!$L$5:$L$28252,$A289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2560.76</v>
      </c>
      <c r="AB289" s="32">
        <f>SUMIFS(Sheet1!$G$5:$G$28252,Sheet1!$I$5:$I$28252,$B289,Sheet1!$L$5:$L$28252,$A289,Sheet1!$D$5:$D$28252,"水费",Sheet1!$E$5:$E$28252,"&lt;&gt;*调拨*")+SUMIFS(Sheet1!$G$5:$G$28252,Sheet1!$I$5:$I$28252,$B289,Sheet1!$L$5:$L$28252,$A289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89" s="32">
        <f>SUMIFS(Sheet1!$G$5:$G$28252,Sheet1!$I$5:$I$28252,$B289,Sheet1!$L$5:$L$28252,$A289,Sheet1!$D$5:$D$28252,"电费",Sheet1!$E$5:$E$28252,"&lt;&gt;*调拨*")+SUMIFS(Sheet1!$G$5:$G$28252,Sheet1!$I$5:$I$28252,$B289,Sheet1!$L$5:$L$28252,$A289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89" s="32">
        <f>SUMIFS(Sheet1!$G$5:$G$28252,Sheet1!$I$5:$I$28252,$B289,Sheet1!$L$5:$L$28252,$A289,Sheet1!$D$5:$D$28252,"宽带费",Sheet1!$E$5:$E$28252,"&lt;&gt;*调拨*")+SUMIFS(Sheet1!$G$5:$G$28252,Sheet1!$I$5:$I$28252,$B289,Sheet1!$L$5:$L$28252,$A289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89" s="32">
        <f>SUMIFS(Sheet1!$G$5:$G$28252,Sheet1!$I$5:$I$28252,$B289,Sheet1!$L$5:$L$28252,$A289,Sheet1!$D$5:$D$28252,"办公费",Sheet1!$E$5:$E$28252,"&lt;&gt;*调拨*")+SUMIFS(Sheet1!$G$5:$G$28252,Sheet1!$I$5:$I$28252,$B289,Sheet1!$L$5:$L$28252,$A289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89" s="32">
        <f>SUMIFS(Sheet1!$G$5:$G$28252,Sheet1!$I$5:$I$28252,$B289,Sheet1!$L$5:$L$28252,$A289,Sheet1!$D$5:$D$28252,"话费",Sheet1!$E$5:$E$28252,"&lt;&gt;*调拨*")+SUMIFS(Sheet1!$G$5:$G$28252,Sheet1!$I$5:$I$28252,$B289,Sheet1!$L$5:$L$28252,$A289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89" s="32">
        <f>SUMIFS(Sheet1!$G$5:$G$28252,Sheet1!$I$5:$I$28252,$B289,Sheet1!$L$5:$L$28252,$A289,Sheet1!$D$5:$D$28252,"房租",Sheet1!$E$5:$E$28252,"&lt;&gt;*调拨*")+SUMIFS(Sheet1!$G$5:$G$28252,Sheet1!$I$5:$I$28252,$B289,Sheet1!$L$5:$L$28252,$A289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89" s="32">
        <f>SUMIFS(Sheet1!$G$5:$G$28252,Sheet1!$I$5:$I$28252,$B289,Sheet1!$L$5:$L$28252,$A289,Sheet1!$E$5:$E$28252,"*调拨*")</f>
        <v>0</v>
      </c>
      <c r="AI289" s="32">
        <f>SUMIFS(Sheet1!$G$5:$G$28252,Sheet1!$I$5:$I$28252,$B289,Sheet1!$L$5:$L$28252,$A289,Sheet1!$D$5:$D$28252,"内部转款",Sheet1!$E$5:$E$28252,"&lt;&gt;*调拨*")+SUMIFS(Sheet1!$G$5:$G$28252,Sheet1!$I$5:$I$28252,$B289,Sheet1!$L$5:$L$28252,$A289,Sheet1!$D$5:$D$28252,"内部转账",Sheet1!$E$5:$E$28252,"&lt;&gt;*调拨*")</f>
        <v>0</v>
      </c>
      <c r="AJ289" s="32">
        <f t="shared" si="21"/>
        <v>4710.84</v>
      </c>
      <c r="AK289" s="32">
        <f>SUMIFS(Sheet1!$G$5:$G$28252,Sheet1!$I$5:$I$28252,$B289,Sheet1!$L$5:$L$28252,$A289)</f>
        <v>7271.6</v>
      </c>
      <c r="AL289" s="32">
        <f t="shared" si="22"/>
        <v>38027.75</v>
      </c>
    </row>
    <row r="290" ht="16.5" spans="1:38">
      <c r="A290" s="30">
        <v>202605</v>
      </c>
      <c r="B290" s="31" t="s">
        <v>97</v>
      </c>
      <c r="C290" s="32">
        <f>SUMIFS(Sheet1!$F$5:$F$28252,Sheet1!$I$5:$I$28252,$B290,Sheet1!$L$5:$L$28252,$A290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90" s="32">
        <f>SUMIFS(Sheet1!$F$5:$F$28252,Sheet1!$I$5:$I$28252,$B290,Sheet1!$L$5:$L$28252,$A290,Sheet1!$D$5:$D$28252,"医保即时拨付",Sheet1!$E$5:$E$28252,"&lt;&gt;*调拨*")+SUMIFS(Sheet1!$F$5:$F$28252,Sheet1!$I$5:$I$28252,$B290,Sheet1!$L$5:$L$28252,$A290,Sheet1!$E$5:$E$28252,"*医保即时拨付*",Sheet1!$D$5:$D$28252,"&lt;&gt;医保即时拨付",Sheet1!$D$5:$D$28252,"&lt;&gt;内部转款",Sheet1!$D$5:$D$28252,"&lt;&gt;内部转账",Sheet1!$E$5:$E$28252,"&lt;&gt;*调拨*")</f>
        <v>3154.31</v>
      </c>
      <c r="E290" s="32">
        <f>SUMIFS(Sheet1!$F$5:$F$28252,Sheet1!$I$5:$I$28252,$B290,Sheet1!$L$5:$L$28252,$A290,Sheet1!$D$5:$D$28252,"医保",Sheet1!$E$5:$E$28252,"&lt;&gt;*调拨*",Sheet1!$E$5:$E$28252,"&lt;&gt;*医保即时拨付*")+SUMIFS(Sheet1!$F$5:$F$28252,Sheet1!$I$5:$I$28252,$B290,Sheet1!$L$5:$L$28252,$A290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90" s="32">
        <f>SUMIFS(Sheet1!$F$5:$F$28252,Sheet1!$I$5:$I$28252,$B290,Sheet1!$L$5:$L$28252,$A290,Sheet1!$D$5:$D$28252,"聚合",Sheet1!$E$5:$E$28252,"&lt;&gt;*调拨*")+SUMIFS(Sheet1!$F$5:$F$28252,Sheet1!$I$5:$I$28252,$B290,Sheet1!$L$5:$L$28252,$A290,Sheet1!$E$5:$E$28252,"*聚合*",Sheet1!$D$5:$D$28252,"&lt;&gt;聚合",Sheet1!$D$5:$D$28252,"&lt;&gt;内部转款",Sheet1!$D$5:$D$28252,"&lt;&gt;内部转账",Sheet1!$E$5:$E$28252,"&lt;&gt;*调拨*")</f>
        <v>13777.85</v>
      </c>
      <c r="G290" s="32">
        <f>SUMIFS(Sheet1!$F$5:$F$28252,Sheet1!$I$5:$I$28252,$B290,Sheet1!$L$5:$L$28252,$A290,Sheet1!$D$5:$D$28252,"24小时微信",Sheet1!$E$5:$E$28252,"&lt;&gt;*调拨*")+SUMIFS(Sheet1!$F$5:$F$28252,Sheet1!$I$5:$I$28252,$B290,Sheet1!$L$5:$L$28252,$A290,Sheet1!$E$5:$E$28252,"*24小时微信*",Sheet1!$D$5:$D$28252,"&lt;&gt;24小时微信",Sheet1!$D$5:$D$28252,"&lt;&gt;内部转款",Sheet1!$D$5:$D$28252,"&lt;&gt;内部转账",Sheet1!$E$5:$E$28252,"&lt;&gt;*调拨*")</f>
        <v>0</v>
      </c>
      <c r="H290" s="32">
        <f>SUMIFS(Sheet1!$F$5:$F$28252,Sheet1!$I$5:$I$28252,$B290,Sheet1!$L$5:$L$28252,$A290,Sheet1!$D$5:$D$28252,"美团",Sheet1!$E$5:$E$28252,"&lt;&gt;*调拨*")+SUMIFS(Sheet1!$F$5:$F$28252,Sheet1!$I$5:$I$28252,$B290,Sheet1!$L$5:$L$28252,$A290,Sheet1!$E$5:$E$28252,"*美团*",Sheet1!$D$5:$D$28252,"&lt;&gt;美团",Sheet1!$D$5:$D$28252,"&lt;&gt;内部转款",Sheet1!$D$5:$D$28252,"&lt;&gt;内部转账",Sheet1!$E$5:$E$28252,"&lt;&gt;*调拨*")</f>
        <v>0</v>
      </c>
      <c r="I290" s="32">
        <f>SUMIFS(Sheet1!$F$5:$F$28252,Sheet1!$I$5:$I$28252,$B290,Sheet1!$L$5:$L$28252,$A290,Sheet1!$D$5:$D$28252,"饿了么",Sheet1!$E$5:$E$28252,"&lt;&gt;*调拨*")+SUMIFS(Sheet1!$F$5:$F$28252,Sheet1!$I$5:$I$28252,$B290,Sheet1!$L$5:$L$28252,$A290,Sheet1!$E$5:$E$28252,"*饿了么*",Sheet1!$D$5:$D$28252,"&lt;&gt;饿了么",Sheet1!$D$5:$D$28252,"&lt;&gt;内部转款",Sheet1!$D$5:$D$28252,"&lt;&gt;内部转账",Sheet1!$E$5:$E$28252,"&lt;&gt;*调拨*")</f>
        <v>0</v>
      </c>
      <c r="J290" s="32">
        <f>SUMIFS(Sheet1!$F$5:$F$28252,Sheet1!$I$5:$I$28252,$B290,Sheet1!$L$5:$L$28252,$A290,Sheet1!$D$5:$D$28252,"健E卡",Sheet1!$E$5:$E$28252,"&lt;&gt;*调拨*")+SUMIFS(Sheet1!$F$5:$F$28252,Sheet1!$I$5:$I$28252,$B290,Sheet1!$L$5:$L$28252,$A290,Sheet1!$E$5:$E$28252,"*健E卡*",Sheet1!$D$5:$D$28252,"&lt;&gt;健E卡",Sheet1!$D$5:$D$28252,"&lt;&gt;内部转款",Sheet1!$D$5:$D$28252,"&lt;&gt;内部转账",Sheet1!$E$5:$E$28252,"&lt;&gt;*调拨*")</f>
        <v>0</v>
      </c>
      <c r="K290" s="32">
        <f>SUMIFS(Sheet1!$F$5:$F$28252,Sheet1!$I$5:$I$28252,$B290,Sheet1!$L$5:$L$28252,$A290,Sheet1!$D$5:$D$28252,"抖音",Sheet1!$E$5:$E$28252,"&lt;&gt;*调拨*")+SUMIFS(Sheet1!$F$5:$F$28252,Sheet1!$I$5:$I$28252,$B290,Sheet1!$L$5:$L$28252,$A290,Sheet1!$E$5:$E$28252,"*抖音*",Sheet1!$D$5:$D$28252,"&lt;&gt;抖音",Sheet1!$D$5:$D$28252,"&lt;&gt;内部转款",Sheet1!$D$5:$D$28252,"&lt;&gt;内部转账",Sheet1!$E$5:$E$28252,"&lt;&gt;*调拨*")</f>
        <v>0</v>
      </c>
      <c r="L290" s="32">
        <f>SUMIFS(Sheet1!$F$5:$F$28252,Sheet1!$I$5:$I$28252,$B290,Sheet1!$L$5:$L$28252,$A290,Sheet1!$D$5:$D$28252,"医卡通",Sheet1!$E$5:$E$28252,"&lt;&gt;*调拨*")+SUMIFS(Sheet1!$F$5:$F$28252,Sheet1!$I$5:$I$28252,$B290,Sheet1!$L$5:$L$28252,$A290,Sheet1!$E$5:$E$28252,"*医卡通*",Sheet1!$D$5:$D$28252,"&lt;&gt;医卡通",Sheet1!$D$5:$D$28252,"&lt;&gt;内部转款",Sheet1!$D$5:$D$28252,"&lt;&gt;内部转账",Sheet1!$E$5:$E$28252,"&lt;&gt;*调拨*")</f>
        <v>0</v>
      </c>
      <c r="M290" s="32">
        <f>SUMIFS(Sheet1!$F$5:$F$28252,Sheet1!$I$5:$I$28252,$B290,Sheet1!$L$5:$L$28252,$A290,Sheet1!$D$5:$D$28252,"企健网",Sheet1!$E$5:$E$28252,"&lt;&gt;*调拨*")+SUMIFS(Sheet1!$F$5:$F$28252,Sheet1!$I$5:$I$28252,$B290,Sheet1!$L$5:$L$28252,$A290,Sheet1!$E$5:$E$28252,"*企健网*",Sheet1!$D$5:$D$28252,"&lt;&gt;企健网",Sheet1!$D$5:$D$28252,"&lt;&gt;内部转款",Sheet1!$D$5:$D$28252,"&lt;&gt;内部转账",Sheet1!$E$5:$E$28252,"&lt;&gt;*调拨*")</f>
        <v>0</v>
      </c>
      <c r="N290" s="32">
        <f>SUMIFS(Sheet1!$F$5:$F$28252,Sheet1!$I$5:$I$28252,$B290,Sheet1!$L$5:$L$28252,$A290,Sheet1!$D$5:$D$28252,"银联",Sheet1!$E$5:$E$28252,"&lt;&gt;*调拨*")+SUMIFS(Sheet1!$F$5:$F$28252,Sheet1!$I$5:$I$28252,$B290,Sheet1!$L$5:$L$28252,$A290,Sheet1!$E$5:$E$28252,"*银联*",Sheet1!$D$5:$D$28252,"&lt;&gt;银联",Sheet1!$D$5:$D$28252,"&lt;&gt;内部转款",Sheet1!$D$5:$D$28252,"&lt;&gt;内部转账",Sheet1!$E$5:$E$28252,"&lt;&gt;*调拨*")</f>
        <v>0</v>
      </c>
      <c r="O290" s="32">
        <f>SUMIFS(Sheet1!$F$5:$F$28252,Sheet1!$I$5:$I$28252,$B290,Sheet1!$L$5:$L$28252,$A290,Sheet1!$D$5:$D$28252,"京东",Sheet1!$E$5:$E$28252,"&lt;&gt;*调拨*")+SUMIFS(Sheet1!$F$5:$F$28252,Sheet1!$I$5:$I$28252,$B290,Sheet1!$L$5:$L$28252,$A290,Sheet1!$E$5:$E$28252,"*京东*",Sheet1!$D$5:$D$28252,"&lt;&gt;京东",Sheet1!$D$5:$D$28252,"&lt;&gt;内部转款",Sheet1!$D$5:$D$28252,"&lt;&gt;内部转账",Sheet1!$E$5:$E$28252,"&lt;&gt;*调拨*")</f>
        <v>0</v>
      </c>
      <c r="P290" s="32">
        <f>SUMIFS(Sheet1!$F$5:$F$28252,Sheet1!$I$5:$I$28252,$B290,Sheet1!$L$5:$L$28252,$A290,Sheet1!$D$5:$D$28252,"药机微信",Sheet1!$E$5:$E$28252,"&lt;&gt;*调拨*")+SUMIFS(Sheet1!$F$5:$F$28252,Sheet1!$I$5:$I$28252,$B290,Sheet1!$L$5:$L$28252,$A290,Sheet1!$E$5:$E$28252,"*药机微信*",Sheet1!$D$5:$D$28252,"&lt;&gt;药机微信",Sheet1!$D$5:$D$28252,"&lt;&gt;内部转款",Sheet1!$D$5:$D$28252,"&lt;&gt;内部转账",Sheet1!$E$5:$E$28252,"&lt;&gt;*调拨*")</f>
        <v>0</v>
      </c>
      <c r="Q290" s="32">
        <f>SUMIFS(Sheet1!$F$5:$F$28252,Sheet1!$I$5:$I$28252,$B290,Sheet1!$L$5:$L$28252,$A290,Sheet1!$D$5:$D$28252,"亲情卡",Sheet1!$E$5:$E$28252,"&lt;&gt;*调拨*")+SUMIFS(Sheet1!$F$5:$F$28252,Sheet1!$I$5:$I$28252,$B290,Sheet1!$L$5:$L$28252,$A290,Sheet1!$E$5:$E$28252,"*亲情卡*",Sheet1!$D$5:$D$28252,"&lt;&gt;亲情卡",Sheet1!$D$5:$D$28252,"&lt;&gt;内部转款",Sheet1!$D$5:$D$28252,"&lt;&gt;内部转账",Sheet1!$E$5:$E$28252,"&lt;&gt;*调拨*")</f>
        <v>0</v>
      </c>
      <c r="R290" s="32">
        <f>SUMIFS(Sheet1!$F$5:$F$28252,Sheet1!$I$5:$I$28252,$B290,Sheet1!$L$5:$L$28252,$A290,Sheet1!$D$5:$D$28252,"优惠券",Sheet1!$E$5:$E$28252,"&lt;&gt;*调拨*")+SUMIFS(Sheet1!$F$5:$F$28252,Sheet1!$I$5:$I$28252,$B290,Sheet1!$L$5:$L$28252,$A290,Sheet1!$E$5:$E$28252,"*优惠券*",Sheet1!$D$5:$D$28252,"&lt;&gt;优惠券",Sheet1!$D$5:$D$28252,"&lt;&gt;内部转款",Sheet1!$D$5:$D$28252,"&lt;&gt;内部转账",Sheet1!$E$5:$E$28252,"&lt;&gt;*调拨*")</f>
        <v>0</v>
      </c>
      <c r="S290" s="32">
        <f>SUMIFS(Sheet1!$F$5:$F$28252,Sheet1!$I$5:$I$28252,$B290,Sheet1!$L$5:$L$28252,$A290,Sheet1!$D$5:$D$28252,"代金券",Sheet1!$E$5:$E$28252,"&lt;&gt;*调拨*")+SUMIFS(Sheet1!$F$5:$F$28252,Sheet1!$I$5:$I$28252,$B290,Sheet1!$L$5:$L$28252,$A290,Sheet1!$E$5:$E$28252,"*代金券*",Sheet1!$D$5:$D$28252,"&lt;&gt;代金券",Sheet1!$D$5:$D$28252,"&lt;&gt;内部转款",Sheet1!$D$5:$D$28252,"&lt;&gt;内部转账",Sheet1!$E$5:$E$28252,"&lt;&gt;*调拨*")</f>
        <v>0</v>
      </c>
      <c r="T290" s="32">
        <f>SUMIFS(Sheet1!$F$5:$F$28252,Sheet1!$I$5:$I$28252,$B290,Sheet1!$L$5:$L$28252,$A290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290,Sheet1!$L$5:$L$28252,$A290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290,Sheet1!$L$5:$L$28252,$A290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290,Sheet1!$L$5:$L$28252,$A290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0" s="32">
        <f>SUMIFS(Sheet1!$F$5:$F$28252,Sheet1!$I$5:$I$28252,$B290,Sheet1!$L$5:$L$28252,$A290,Sheet1!$E$5:$E$28252,"*调拨*")</f>
        <v>0</v>
      </c>
      <c r="V290" s="32">
        <f>SUMIFS(Sheet1!$F$5:$F$28252,Sheet1!$I$5:$I$28252,$B290,Sheet1!$L$5:$L$28252,$A290,Sheet1!$D$5:$D$28252,"储值",Sheet1!$E$5:$E$28252,"&lt;&gt;*调拨*")+SUMIFS(Sheet1!$F$5:$F$28252,Sheet1!$I$5:$I$28252,$B290,Sheet1!$L$5:$L$28252,$A290,Sheet1!$E$5:$E$28252,"*储值*",Sheet1!$D$5:$D$28252,"&lt;&gt;储值",Sheet1!$D$5:$D$28252,"&lt;&gt;内部转款",Sheet1!$D$5:$D$28252,"&lt;&gt;内部转账",Sheet1!$E$5:$E$28252,"&lt;&gt;*调拨*")</f>
        <v>0</v>
      </c>
      <c r="W290" s="32">
        <f>SUMIFS(Sheet1!$F$5:$F$28252,Sheet1!$I$5:$I$28252,$B290,Sheet1!$L$5:$L$28252,$A290,Sheet1!$D$5:$D$28252,"效期",Sheet1!$E$5:$E$28252,"&lt;&gt;*调拨*")+SUMIFS(Sheet1!$F$5:$F$28252,Sheet1!$I$5:$I$28252,$B290,Sheet1!$L$5:$L$28252,$A290,Sheet1!$E$5:$E$28252,"*效期*",Sheet1!$D$5:$D$28252,"&lt;&gt;效期",Sheet1!$D$5:$D$28252,"&lt;&gt;内部转款",Sheet1!$D$5:$D$28252,"&lt;&gt;内部转账",Sheet1!$E$5:$E$28252,"&lt;&gt;*调拨*")</f>
        <v>0</v>
      </c>
      <c r="X290" s="32">
        <f>SUMIFS(Sheet1!$F$5:$F$28252,Sheet1!$I$5:$I$28252,$B290,Sheet1!$L$5:$L$28252,$A290,Sheet1!$D$5:$D$28252,"内部转款",Sheet1!$E$5:$E$28252,"&lt;&gt;*调拨*")+SUMIFS(Sheet1!$F$5:$F$28252,Sheet1!$I$5:$I$28252,$B290,Sheet1!$L$5:$L$28252,$A290,Sheet1!$D$5:$D$28252,"内部转账",Sheet1!$E$5:$E$28252,"&lt;&gt;*调拨*")</f>
        <v>0</v>
      </c>
      <c r="Y290" s="32">
        <f t="shared" si="20"/>
        <v>0</v>
      </c>
      <c r="Z290" s="32">
        <f>SUMIFS(Sheet1!$F$5:$F$28252,Sheet1!$I$5:$I$28252,$B290,Sheet1!$L$5:$L$28252,$A290)</f>
        <v>16932.16</v>
      </c>
      <c r="AA290" s="32">
        <f>SUMIFS(Sheet1!$G$5:$G$28252,Sheet1!$I$5:$I$28252,$B290,Sheet1!$L$5:$L$28252,$A290,Sheet1!$D$5:$D$28252,"工资",Sheet1!$E$5:$E$28252,"&lt;&gt;*调拨*")+SUMIFS(Sheet1!$G$5:$G$28252,Sheet1!$I$5:$I$28252,$B290,Sheet1!$L$5:$L$28252,$A290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4637.9</v>
      </c>
      <c r="AB290" s="32">
        <f>SUMIFS(Sheet1!$G$5:$G$28252,Sheet1!$I$5:$I$28252,$B290,Sheet1!$L$5:$L$28252,$A290,Sheet1!$D$5:$D$28252,"水费",Sheet1!$E$5:$E$28252,"&lt;&gt;*调拨*")+SUMIFS(Sheet1!$G$5:$G$28252,Sheet1!$I$5:$I$28252,$B290,Sheet1!$L$5:$L$28252,$A290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0" s="32">
        <f>SUMIFS(Sheet1!$G$5:$G$28252,Sheet1!$I$5:$I$28252,$B290,Sheet1!$L$5:$L$28252,$A290,Sheet1!$D$5:$D$28252,"电费",Sheet1!$E$5:$E$28252,"&lt;&gt;*调拨*")+SUMIFS(Sheet1!$G$5:$G$28252,Sheet1!$I$5:$I$28252,$B290,Sheet1!$L$5:$L$28252,$A290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90" s="32">
        <f>SUMIFS(Sheet1!$G$5:$G$28252,Sheet1!$I$5:$I$28252,$B290,Sheet1!$L$5:$L$28252,$A290,Sheet1!$D$5:$D$28252,"宽带费",Sheet1!$E$5:$E$28252,"&lt;&gt;*调拨*")+SUMIFS(Sheet1!$G$5:$G$28252,Sheet1!$I$5:$I$28252,$B290,Sheet1!$L$5:$L$28252,$A290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90" s="32">
        <f>SUMIFS(Sheet1!$G$5:$G$28252,Sheet1!$I$5:$I$28252,$B290,Sheet1!$L$5:$L$28252,$A290,Sheet1!$D$5:$D$28252,"办公费",Sheet1!$E$5:$E$28252,"&lt;&gt;*调拨*")+SUMIFS(Sheet1!$G$5:$G$28252,Sheet1!$I$5:$I$28252,$B290,Sheet1!$L$5:$L$28252,$A290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0" s="32">
        <f>SUMIFS(Sheet1!$G$5:$G$28252,Sheet1!$I$5:$I$28252,$B290,Sheet1!$L$5:$L$28252,$A290,Sheet1!$D$5:$D$28252,"话费",Sheet1!$E$5:$E$28252,"&lt;&gt;*调拨*")+SUMIFS(Sheet1!$G$5:$G$28252,Sheet1!$I$5:$I$28252,$B290,Sheet1!$L$5:$L$28252,$A290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0" s="32">
        <f>SUMIFS(Sheet1!$G$5:$G$28252,Sheet1!$I$5:$I$28252,$B290,Sheet1!$L$5:$L$28252,$A290,Sheet1!$D$5:$D$28252,"房租",Sheet1!$E$5:$E$28252,"&lt;&gt;*调拨*")+SUMIFS(Sheet1!$G$5:$G$28252,Sheet1!$I$5:$I$28252,$B290,Sheet1!$L$5:$L$28252,$A290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0" s="32">
        <f>SUMIFS(Sheet1!$G$5:$G$28252,Sheet1!$I$5:$I$28252,$B290,Sheet1!$L$5:$L$28252,$A290,Sheet1!$E$5:$E$28252,"*调拨*")</f>
        <v>0</v>
      </c>
      <c r="AI290" s="32">
        <f>SUMIFS(Sheet1!$G$5:$G$28252,Sheet1!$I$5:$I$28252,$B290,Sheet1!$L$5:$L$28252,$A290,Sheet1!$D$5:$D$28252,"内部转款",Sheet1!$E$5:$E$28252,"&lt;&gt;*调拨*")+SUMIFS(Sheet1!$G$5:$G$28252,Sheet1!$I$5:$I$28252,$B290,Sheet1!$L$5:$L$28252,$A290,Sheet1!$D$5:$D$28252,"内部转账",Sheet1!$E$5:$E$28252,"&lt;&gt;*调拨*")</f>
        <v>0</v>
      </c>
      <c r="AJ290" s="32">
        <f t="shared" si="21"/>
        <v>57</v>
      </c>
      <c r="AK290" s="32">
        <f>SUMIFS(Sheet1!$G$5:$G$28252,Sheet1!$I$5:$I$28252,$B290,Sheet1!$L$5:$L$28252,$A290)</f>
        <v>4694.9</v>
      </c>
      <c r="AL290" s="32">
        <f t="shared" si="22"/>
        <v>12237.26</v>
      </c>
    </row>
    <row r="291" ht="16.5" spans="1:38">
      <c r="A291" s="30">
        <v>202605</v>
      </c>
      <c r="B291" s="31" t="s">
        <v>60</v>
      </c>
      <c r="C291" s="32">
        <f>SUMIFS(Sheet1!$F$5:$F$28252,Sheet1!$I$5:$I$28252,$B291,Sheet1!$L$5:$L$28252,$A291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14813.7</v>
      </c>
      <c r="D291" s="32">
        <f>SUMIFS(Sheet1!$F$5:$F$28252,Sheet1!$I$5:$I$28252,$B291,Sheet1!$L$5:$L$28252,$A291,Sheet1!$D$5:$D$28252,"医保即时拨付",Sheet1!$E$5:$E$28252,"&lt;&gt;*调拨*")+SUMIFS(Sheet1!$F$5:$F$28252,Sheet1!$I$5:$I$28252,$B291,Sheet1!$L$5:$L$28252,$A291,Sheet1!$E$5:$E$28252,"*医保即时拨付*",Sheet1!$D$5:$D$28252,"&lt;&gt;医保即时拨付",Sheet1!$D$5:$D$28252,"&lt;&gt;内部转款",Sheet1!$D$5:$D$28252,"&lt;&gt;内部转账",Sheet1!$E$5:$E$28252,"&lt;&gt;*调拨*")</f>
        <v>7429.65</v>
      </c>
      <c r="E291" s="32">
        <f>SUMIFS(Sheet1!$F$5:$F$28252,Sheet1!$I$5:$I$28252,$B291,Sheet1!$L$5:$L$28252,$A291,Sheet1!$D$5:$D$28252,"医保",Sheet1!$E$5:$E$28252,"&lt;&gt;*调拨*",Sheet1!$E$5:$E$28252,"&lt;&gt;*医保即时拨付*")+SUMIFS(Sheet1!$F$5:$F$28252,Sheet1!$I$5:$I$28252,$B291,Sheet1!$L$5:$L$28252,$A291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5558.79</v>
      </c>
      <c r="F291" s="32">
        <f>SUMIFS(Sheet1!$F$5:$F$28252,Sheet1!$I$5:$I$28252,$B291,Sheet1!$L$5:$L$28252,$A291,Sheet1!$D$5:$D$28252,"聚合",Sheet1!$E$5:$E$28252,"&lt;&gt;*调拨*")+SUMIFS(Sheet1!$F$5:$F$28252,Sheet1!$I$5:$I$28252,$B291,Sheet1!$L$5:$L$28252,$A291,Sheet1!$E$5:$E$28252,"*聚合*",Sheet1!$D$5:$D$28252,"&lt;&gt;聚合",Sheet1!$D$5:$D$28252,"&lt;&gt;内部转款",Sheet1!$D$5:$D$28252,"&lt;&gt;内部转账",Sheet1!$E$5:$E$28252,"&lt;&gt;*调拨*")</f>
        <v>32247.16</v>
      </c>
      <c r="G291" s="32">
        <f>SUMIFS(Sheet1!$F$5:$F$28252,Sheet1!$I$5:$I$28252,$B291,Sheet1!$L$5:$L$28252,$A291,Sheet1!$D$5:$D$28252,"24小时微信",Sheet1!$E$5:$E$28252,"&lt;&gt;*调拨*")+SUMIFS(Sheet1!$F$5:$F$28252,Sheet1!$I$5:$I$28252,$B291,Sheet1!$L$5:$L$28252,$A291,Sheet1!$E$5:$E$28252,"*24小时微信*",Sheet1!$D$5:$D$28252,"&lt;&gt;24小时微信",Sheet1!$D$5:$D$28252,"&lt;&gt;内部转款",Sheet1!$D$5:$D$28252,"&lt;&gt;内部转账",Sheet1!$E$5:$E$28252,"&lt;&gt;*调拨*")</f>
        <v>0</v>
      </c>
      <c r="H291" s="32">
        <f>SUMIFS(Sheet1!$F$5:$F$28252,Sheet1!$I$5:$I$28252,$B291,Sheet1!$L$5:$L$28252,$A291,Sheet1!$D$5:$D$28252,"美团",Sheet1!$E$5:$E$28252,"&lt;&gt;*调拨*")+SUMIFS(Sheet1!$F$5:$F$28252,Sheet1!$I$5:$I$28252,$B291,Sheet1!$L$5:$L$28252,$A291,Sheet1!$E$5:$E$28252,"*美团*",Sheet1!$D$5:$D$28252,"&lt;&gt;美团",Sheet1!$D$5:$D$28252,"&lt;&gt;内部转款",Sheet1!$D$5:$D$28252,"&lt;&gt;内部转账",Sheet1!$E$5:$E$28252,"&lt;&gt;*调拨*")</f>
        <v>189.57</v>
      </c>
      <c r="I291" s="32">
        <f>SUMIFS(Sheet1!$F$5:$F$28252,Sheet1!$I$5:$I$28252,$B291,Sheet1!$L$5:$L$28252,$A291,Sheet1!$D$5:$D$28252,"饿了么",Sheet1!$E$5:$E$28252,"&lt;&gt;*调拨*")+SUMIFS(Sheet1!$F$5:$F$28252,Sheet1!$I$5:$I$28252,$B291,Sheet1!$L$5:$L$28252,$A291,Sheet1!$E$5:$E$28252,"*饿了么*",Sheet1!$D$5:$D$28252,"&lt;&gt;饿了么",Sheet1!$D$5:$D$28252,"&lt;&gt;内部转款",Sheet1!$D$5:$D$28252,"&lt;&gt;内部转账",Sheet1!$E$5:$E$28252,"&lt;&gt;*调拨*")</f>
        <v>0</v>
      </c>
      <c r="J291" s="32">
        <f>SUMIFS(Sheet1!$F$5:$F$28252,Sheet1!$I$5:$I$28252,$B291,Sheet1!$L$5:$L$28252,$A291,Sheet1!$D$5:$D$28252,"健E卡",Sheet1!$E$5:$E$28252,"&lt;&gt;*调拨*")+SUMIFS(Sheet1!$F$5:$F$28252,Sheet1!$I$5:$I$28252,$B291,Sheet1!$L$5:$L$28252,$A291,Sheet1!$E$5:$E$28252,"*健E卡*",Sheet1!$D$5:$D$28252,"&lt;&gt;健E卡",Sheet1!$D$5:$D$28252,"&lt;&gt;内部转款",Sheet1!$D$5:$D$28252,"&lt;&gt;内部转账",Sheet1!$E$5:$E$28252,"&lt;&gt;*调拨*")</f>
        <v>0</v>
      </c>
      <c r="K291" s="32">
        <f>SUMIFS(Sheet1!$F$5:$F$28252,Sheet1!$I$5:$I$28252,$B291,Sheet1!$L$5:$L$28252,$A291,Sheet1!$D$5:$D$28252,"抖音",Sheet1!$E$5:$E$28252,"&lt;&gt;*调拨*")+SUMIFS(Sheet1!$F$5:$F$28252,Sheet1!$I$5:$I$28252,$B291,Sheet1!$L$5:$L$28252,$A291,Sheet1!$E$5:$E$28252,"*抖音*",Sheet1!$D$5:$D$28252,"&lt;&gt;抖音",Sheet1!$D$5:$D$28252,"&lt;&gt;内部转款",Sheet1!$D$5:$D$28252,"&lt;&gt;内部转账",Sheet1!$E$5:$E$28252,"&lt;&gt;*调拨*")</f>
        <v>0</v>
      </c>
      <c r="L291" s="32">
        <f>SUMIFS(Sheet1!$F$5:$F$28252,Sheet1!$I$5:$I$28252,$B291,Sheet1!$L$5:$L$28252,$A291,Sheet1!$D$5:$D$28252,"医卡通",Sheet1!$E$5:$E$28252,"&lt;&gt;*调拨*")+SUMIFS(Sheet1!$F$5:$F$28252,Sheet1!$I$5:$I$28252,$B291,Sheet1!$L$5:$L$28252,$A291,Sheet1!$E$5:$E$28252,"*医卡通*",Sheet1!$D$5:$D$28252,"&lt;&gt;医卡通",Sheet1!$D$5:$D$28252,"&lt;&gt;内部转款",Sheet1!$D$5:$D$28252,"&lt;&gt;内部转账",Sheet1!$E$5:$E$28252,"&lt;&gt;*调拨*")</f>
        <v>0</v>
      </c>
      <c r="M291" s="32">
        <f>SUMIFS(Sheet1!$F$5:$F$28252,Sheet1!$I$5:$I$28252,$B291,Sheet1!$L$5:$L$28252,$A291,Sheet1!$D$5:$D$28252,"企健网",Sheet1!$E$5:$E$28252,"&lt;&gt;*调拨*")+SUMIFS(Sheet1!$F$5:$F$28252,Sheet1!$I$5:$I$28252,$B291,Sheet1!$L$5:$L$28252,$A291,Sheet1!$E$5:$E$28252,"*企健网*",Sheet1!$D$5:$D$28252,"&lt;&gt;企健网",Sheet1!$D$5:$D$28252,"&lt;&gt;内部转款",Sheet1!$D$5:$D$28252,"&lt;&gt;内部转账",Sheet1!$E$5:$E$28252,"&lt;&gt;*调拨*")</f>
        <v>0</v>
      </c>
      <c r="N291" s="32">
        <f>SUMIFS(Sheet1!$F$5:$F$28252,Sheet1!$I$5:$I$28252,$B291,Sheet1!$L$5:$L$28252,$A291,Sheet1!$D$5:$D$28252,"银联",Sheet1!$E$5:$E$28252,"&lt;&gt;*调拨*")+SUMIFS(Sheet1!$F$5:$F$28252,Sheet1!$I$5:$I$28252,$B291,Sheet1!$L$5:$L$28252,$A291,Sheet1!$E$5:$E$28252,"*银联*",Sheet1!$D$5:$D$28252,"&lt;&gt;银联",Sheet1!$D$5:$D$28252,"&lt;&gt;内部转款",Sheet1!$D$5:$D$28252,"&lt;&gt;内部转账",Sheet1!$E$5:$E$28252,"&lt;&gt;*调拨*")</f>
        <v>0</v>
      </c>
      <c r="O291" s="32">
        <f>SUMIFS(Sheet1!$F$5:$F$28252,Sheet1!$I$5:$I$28252,$B291,Sheet1!$L$5:$L$28252,$A291,Sheet1!$D$5:$D$28252,"京东",Sheet1!$E$5:$E$28252,"&lt;&gt;*调拨*")+SUMIFS(Sheet1!$F$5:$F$28252,Sheet1!$I$5:$I$28252,$B291,Sheet1!$L$5:$L$28252,$A291,Sheet1!$E$5:$E$28252,"*京东*",Sheet1!$D$5:$D$28252,"&lt;&gt;京东",Sheet1!$D$5:$D$28252,"&lt;&gt;内部转款",Sheet1!$D$5:$D$28252,"&lt;&gt;内部转账",Sheet1!$E$5:$E$28252,"&lt;&gt;*调拨*")</f>
        <v>0</v>
      </c>
      <c r="P291" s="32">
        <f>SUMIFS(Sheet1!$F$5:$F$28252,Sheet1!$I$5:$I$28252,$B291,Sheet1!$L$5:$L$28252,$A291,Sheet1!$D$5:$D$28252,"药机微信",Sheet1!$E$5:$E$28252,"&lt;&gt;*调拨*")+SUMIFS(Sheet1!$F$5:$F$28252,Sheet1!$I$5:$I$28252,$B291,Sheet1!$L$5:$L$28252,$A291,Sheet1!$E$5:$E$28252,"*药机微信*",Sheet1!$D$5:$D$28252,"&lt;&gt;药机微信",Sheet1!$D$5:$D$28252,"&lt;&gt;内部转款",Sheet1!$D$5:$D$28252,"&lt;&gt;内部转账",Sheet1!$E$5:$E$28252,"&lt;&gt;*调拨*")</f>
        <v>0</v>
      </c>
      <c r="Q291" s="32">
        <f>SUMIFS(Sheet1!$F$5:$F$28252,Sheet1!$I$5:$I$28252,$B291,Sheet1!$L$5:$L$28252,$A291,Sheet1!$D$5:$D$28252,"亲情卡",Sheet1!$E$5:$E$28252,"&lt;&gt;*调拨*")+SUMIFS(Sheet1!$F$5:$F$28252,Sheet1!$I$5:$I$28252,$B291,Sheet1!$L$5:$L$28252,$A291,Sheet1!$E$5:$E$28252,"*亲情卡*",Sheet1!$D$5:$D$28252,"&lt;&gt;亲情卡",Sheet1!$D$5:$D$28252,"&lt;&gt;内部转款",Sheet1!$D$5:$D$28252,"&lt;&gt;内部转账",Sheet1!$E$5:$E$28252,"&lt;&gt;*调拨*")</f>
        <v>0</v>
      </c>
      <c r="R291" s="32">
        <f>SUMIFS(Sheet1!$F$5:$F$28252,Sheet1!$I$5:$I$28252,$B291,Sheet1!$L$5:$L$28252,$A291,Sheet1!$D$5:$D$28252,"优惠券",Sheet1!$E$5:$E$28252,"&lt;&gt;*调拨*")+SUMIFS(Sheet1!$F$5:$F$28252,Sheet1!$I$5:$I$28252,$B291,Sheet1!$L$5:$L$28252,$A291,Sheet1!$E$5:$E$28252,"*优惠券*",Sheet1!$D$5:$D$28252,"&lt;&gt;优惠券",Sheet1!$D$5:$D$28252,"&lt;&gt;内部转款",Sheet1!$D$5:$D$28252,"&lt;&gt;内部转账",Sheet1!$E$5:$E$28252,"&lt;&gt;*调拨*")</f>
        <v>0</v>
      </c>
      <c r="S291" s="32">
        <f>SUMIFS(Sheet1!$F$5:$F$28252,Sheet1!$I$5:$I$28252,$B291,Sheet1!$L$5:$L$28252,$A291,Sheet1!$D$5:$D$28252,"代金券",Sheet1!$E$5:$E$28252,"&lt;&gt;*调拨*")+SUMIFS(Sheet1!$F$5:$F$28252,Sheet1!$I$5:$I$28252,$B291,Sheet1!$L$5:$L$28252,$A291,Sheet1!$E$5:$E$28252,"*代金券*",Sheet1!$D$5:$D$28252,"&lt;&gt;代金券",Sheet1!$D$5:$D$28252,"&lt;&gt;内部转款",Sheet1!$D$5:$D$28252,"&lt;&gt;内部转账",Sheet1!$E$5:$E$28252,"&lt;&gt;*调拨*")</f>
        <v>0</v>
      </c>
      <c r="T291" s="32">
        <f>SUMIFS(Sheet1!$F$5:$F$28252,Sheet1!$I$5:$I$28252,$B291,Sheet1!$L$5:$L$28252,$A291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291,Sheet1!$L$5:$L$28252,$A291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291,Sheet1!$L$5:$L$28252,$A291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291,Sheet1!$L$5:$L$28252,$A291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1" s="32">
        <f>SUMIFS(Sheet1!$F$5:$F$28252,Sheet1!$I$5:$I$28252,$B291,Sheet1!$L$5:$L$28252,$A291,Sheet1!$E$5:$E$28252,"*调拨*")</f>
        <v>0</v>
      </c>
      <c r="V291" s="32">
        <f>SUMIFS(Sheet1!$F$5:$F$28252,Sheet1!$I$5:$I$28252,$B291,Sheet1!$L$5:$L$28252,$A291,Sheet1!$D$5:$D$28252,"储值",Sheet1!$E$5:$E$28252,"&lt;&gt;*调拨*")+SUMIFS(Sheet1!$F$5:$F$28252,Sheet1!$I$5:$I$28252,$B291,Sheet1!$L$5:$L$28252,$A291,Sheet1!$E$5:$E$28252,"*储值*",Sheet1!$D$5:$D$28252,"&lt;&gt;储值",Sheet1!$D$5:$D$28252,"&lt;&gt;内部转款",Sheet1!$D$5:$D$28252,"&lt;&gt;内部转账",Sheet1!$E$5:$E$28252,"&lt;&gt;*调拨*")</f>
        <v>0</v>
      </c>
      <c r="W291" s="32">
        <f>SUMIFS(Sheet1!$F$5:$F$28252,Sheet1!$I$5:$I$28252,$B291,Sheet1!$L$5:$L$28252,$A291,Sheet1!$D$5:$D$28252,"效期",Sheet1!$E$5:$E$28252,"&lt;&gt;*调拨*")+SUMIFS(Sheet1!$F$5:$F$28252,Sheet1!$I$5:$I$28252,$B291,Sheet1!$L$5:$L$28252,$A291,Sheet1!$E$5:$E$28252,"*效期*",Sheet1!$D$5:$D$28252,"&lt;&gt;效期",Sheet1!$D$5:$D$28252,"&lt;&gt;内部转款",Sheet1!$D$5:$D$28252,"&lt;&gt;内部转账",Sheet1!$E$5:$E$28252,"&lt;&gt;*调拨*")</f>
        <v>0</v>
      </c>
      <c r="X291" s="32">
        <f>SUMIFS(Sheet1!$F$5:$F$28252,Sheet1!$I$5:$I$28252,$B291,Sheet1!$L$5:$L$28252,$A291,Sheet1!$D$5:$D$28252,"内部转款",Sheet1!$E$5:$E$28252,"&lt;&gt;*调拨*")+SUMIFS(Sheet1!$F$5:$F$28252,Sheet1!$I$5:$I$28252,$B291,Sheet1!$L$5:$L$28252,$A291,Sheet1!$D$5:$D$28252,"内部转账",Sheet1!$E$5:$E$28252,"&lt;&gt;*调拨*")</f>
        <v>0</v>
      </c>
      <c r="Y291" s="32">
        <f t="shared" si="20"/>
        <v>0</v>
      </c>
      <c r="Z291" s="32">
        <f>SUMIFS(Sheet1!$F$5:$F$28252,Sheet1!$I$5:$I$28252,$B291,Sheet1!$L$5:$L$28252,$A291)</f>
        <v>60238.87</v>
      </c>
      <c r="AA291" s="32">
        <f>SUMIFS(Sheet1!$G$5:$G$28252,Sheet1!$I$5:$I$28252,$B291,Sheet1!$L$5:$L$28252,$A291,Sheet1!$D$5:$D$28252,"工资",Sheet1!$E$5:$E$28252,"&lt;&gt;*调拨*")+SUMIFS(Sheet1!$G$5:$G$28252,Sheet1!$I$5:$I$28252,$B291,Sheet1!$L$5:$L$28252,$A291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2197.58</v>
      </c>
      <c r="AB291" s="32">
        <f>SUMIFS(Sheet1!$G$5:$G$28252,Sheet1!$I$5:$I$28252,$B291,Sheet1!$L$5:$L$28252,$A291,Sheet1!$D$5:$D$28252,"水费",Sheet1!$E$5:$E$28252,"&lt;&gt;*调拨*")+SUMIFS(Sheet1!$G$5:$G$28252,Sheet1!$I$5:$I$28252,$B291,Sheet1!$L$5:$L$28252,$A291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1" s="32">
        <f>SUMIFS(Sheet1!$G$5:$G$28252,Sheet1!$I$5:$I$28252,$B291,Sheet1!$L$5:$L$28252,$A291,Sheet1!$D$5:$D$28252,"电费",Sheet1!$E$5:$E$28252,"&lt;&gt;*调拨*")+SUMIFS(Sheet1!$G$5:$G$28252,Sheet1!$I$5:$I$28252,$B291,Sheet1!$L$5:$L$28252,$A291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91" s="32">
        <f>SUMIFS(Sheet1!$G$5:$G$28252,Sheet1!$I$5:$I$28252,$B291,Sheet1!$L$5:$L$28252,$A291,Sheet1!$D$5:$D$28252,"宽带费",Sheet1!$E$5:$E$28252,"&lt;&gt;*调拨*")+SUMIFS(Sheet1!$G$5:$G$28252,Sheet1!$I$5:$I$28252,$B291,Sheet1!$L$5:$L$28252,$A291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91" s="32">
        <f>SUMIFS(Sheet1!$G$5:$G$28252,Sheet1!$I$5:$I$28252,$B291,Sheet1!$L$5:$L$28252,$A291,Sheet1!$D$5:$D$28252,"办公费",Sheet1!$E$5:$E$28252,"&lt;&gt;*调拨*")+SUMIFS(Sheet1!$G$5:$G$28252,Sheet1!$I$5:$I$28252,$B291,Sheet1!$L$5:$L$28252,$A291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1" s="32">
        <f>SUMIFS(Sheet1!$G$5:$G$28252,Sheet1!$I$5:$I$28252,$B291,Sheet1!$L$5:$L$28252,$A291,Sheet1!$D$5:$D$28252,"话费",Sheet1!$E$5:$E$28252,"&lt;&gt;*调拨*")+SUMIFS(Sheet1!$G$5:$G$28252,Sheet1!$I$5:$I$28252,$B291,Sheet1!$L$5:$L$28252,$A291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1" s="32">
        <f>SUMIFS(Sheet1!$G$5:$G$28252,Sheet1!$I$5:$I$28252,$B291,Sheet1!$L$5:$L$28252,$A291,Sheet1!$D$5:$D$28252,"房租",Sheet1!$E$5:$E$28252,"&lt;&gt;*调拨*")+SUMIFS(Sheet1!$G$5:$G$28252,Sheet1!$I$5:$I$28252,$B291,Sheet1!$L$5:$L$28252,$A291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1" s="32">
        <f>SUMIFS(Sheet1!$G$5:$G$28252,Sheet1!$I$5:$I$28252,$B291,Sheet1!$L$5:$L$28252,$A291,Sheet1!$E$5:$E$28252,"*调拨*")</f>
        <v>0</v>
      </c>
      <c r="AI291" s="32">
        <f>SUMIFS(Sheet1!$G$5:$G$28252,Sheet1!$I$5:$I$28252,$B291,Sheet1!$L$5:$L$28252,$A291,Sheet1!$D$5:$D$28252,"内部转款",Sheet1!$E$5:$E$28252,"&lt;&gt;*调拨*")+SUMIFS(Sheet1!$G$5:$G$28252,Sheet1!$I$5:$I$28252,$B291,Sheet1!$L$5:$L$28252,$A291,Sheet1!$D$5:$D$28252,"内部转账",Sheet1!$E$5:$E$28252,"&lt;&gt;*调拨*")</f>
        <v>0</v>
      </c>
      <c r="AJ291" s="32">
        <f t="shared" si="21"/>
        <v>4432.39</v>
      </c>
      <c r="AK291" s="32">
        <f>SUMIFS(Sheet1!$G$5:$G$28252,Sheet1!$I$5:$I$28252,$B291,Sheet1!$L$5:$L$28252,$A291)</f>
        <v>6629.97</v>
      </c>
      <c r="AL291" s="32">
        <f t="shared" si="22"/>
        <v>53608.9</v>
      </c>
    </row>
    <row r="292" ht="16.5" spans="1:38">
      <c r="A292" s="30">
        <v>202605</v>
      </c>
      <c r="B292" s="31" t="s">
        <v>39</v>
      </c>
      <c r="C292" s="32">
        <f>SUMIFS(Sheet1!$F$5:$F$28252,Sheet1!$I$5:$I$28252,$B292,Sheet1!$L$5:$L$28252,$A292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6643.87</v>
      </c>
      <c r="D292" s="32">
        <f>SUMIFS(Sheet1!$F$5:$F$28252,Sheet1!$I$5:$I$28252,$B292,Sheet1!$L$5:$L$28252,$A292,Sheet1!$D$5:$D$28252,"医保即时拨付",Sheet1!$E$5:$E$28252,"&lt;&gt;*调拨*")+SUMIFS(Sheet1!$F$5:$F$28252,Sheet1!$I$5:$I$28252,$B292,Sheet1!$L$5:$L$28252,$A292,Sheet1!$E$5:$E$28252,"*医保即时拨付*",Sheet1!$D$5:$D$28252,"&lt;&gt;医保即时拨付",Sheet1!$D$5:$D$28252,"&lt;&gt;内部转款",Sheet1!$D$5:$D$28252,"&lt;&gt;内部转账",Sheet1!$E$5:$E$28252,"&lt;&gt;*调拨*")</f>
        <v>5615.72</v>
      </c>
      <c r="E292" s="32">
        <f>SUMIFS(Sheet1!$F$5:$F$28252,Sheet1!$I$5:$I$28252,$B292,Sheet1!$L$5:$L$28252,$A292,Sheet1!$D$5:$D$28252,"医保",Sheet1!$E$5:$E$28252,"&lt;&gt;*调拨*",Sheet1!$E$5:$E$28252,"&lt;&gt;*医保即时拨付*")+SUMIFS(Sheet1!$F$5:$F$28252,Sheet1!$I$5:$I$28252,$B292,Sheet1!$L$5:$L$28252,$A292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5604.71</v>
      </c>
      <c r="F292" s="32">
        <f>SUMIFS(Sheet1!$F$5:$F$28252,Sheet1!$I$5:$I$28252,$B292,Sheet1!$L$5:$L$28252,$A292,Sheet1!$D$5:$D$28252,"聚合",Sheet1!$E$5:$E$28252,"&lt;&gt;*调拨*")+SUMIFS(Sheet1!$F$5:$F$28252,Sheet1!$I$5:$I$28252,$B292,Sheet1!$L$5:$L$28252,$A292,Sheet1!$E$5:$E$28252,"*聚合*",Sheet1!$D$5:$D$28252,"&lt;&gt;聚合",Sheet1!$D$5:$D$28252,"&lt;&gt;内部转款",Sheet1!$D$5:$D$28252,"&lt;&gt;内部转账",Sheet1!$E$5:$E$28252,"&lt;&gt;*调拨*")</f>
        <v>41133.21</v>
      </c>
      <c r="G292" s="32">
        <f>SUMIFS(Sheet1!$F$5:$F$28252,Sheet1!$I$5:$I$28252,$B292,Sheet1!$L$5:$L$28252,$A292,Sheet1!$D$5:$D$28252,"24小时微信",Sheet1!$E$5:$E$28252,"&lt;&gt;*调拨*")+SUMIFS(Sheet1!$F$5:$F$28252,Sheet1!$I$5:$I$28252,$B292,Sheet1!$L$5:$L$28252,$A292,Sheet1!$E$5:$E$28252,"*24小时微信*",Sheet1!$D$5:$D$28252,"&lt;&gt;24小时微信",Sheet1!$D$5:$D$28252,"&lt;&gt;内部转款",Sheet1!$D$5:$D$28252,"&lt;&gt;内部转账",Sheet1!$E$5:$E$28252,"&lt;&gt;*调拨*")</f>
        <v>0</v>
      </c>
      <c r="H292" s="32">
        <f>SUMIFS(Sheet1!$F$5:$F$28252,Sheet1!$I$5:$I$28252,$B292,Sheet1!$L$5:$L$28252,$A292,Sheet1!$D$5:$D$28252,"美团",Sheet1!$E$5:$E$28252,"&lt;&gt;*调拨*")+SUMIFS(Sheet1!$F$5:$F$28252,Sheet1!$I$5:$I$28252,$B292,Sheet1!$L$5:$L$28252,$A292,Sheet1!$E$5:$E$28252,"*美团*",Sheet1!$D$5:$D$28252,"&lt;&gt;美团",Sheet1!$D$5:$D$28252,"&lt;&gt;内部转款",Sheet1!$D$5:$D$28252,"&lt;&gt;内部转账",Sheet1!$E$5:$E$28252,"&lt;&gt;*调拨*")</f>
        <v>0</v>
      </c>
      <c r="I292" s="32">
        <f>SUMIFS(Sheet1!$F$5:$F$28252,Sheet1!$I$5:$I$28252,$B292,Sheet1!$L$5:$L$28252,$A292,Sheet1!$D$5:$D$28252,"饿了么",Sheet1!$E$5:$E$28252,"&lt;&gt;*调拨*")+SUMIFS(Sheet1!$F$5:$F$28252,Sheet1!$I$5:$I$28252,$B292,Sheet1!$L$5:$L$28252,$A292,Sheet1!$E$5:$E$28252,"*饿了么*",Sheet1!$D$5:$D$28252,"&lt;&gt;饿了么",Sheet1!$D$5:$D$28252,"&lt;&gt;内部转款",Sheet1!$D$5:$D$28252,"&lt;&gt;内部转账",Sheet1!$E$5:$E$28252,"&lt;&gt;*调拨*")</f>
        <v>0</v>
      </c>
      <c r="J292" s="32">
        <f>SUMIFS(Sheet1!$F$5:$F$28252,Sheet1!$I$5:$I$28252,$B292,Sheet1!$L$5:$L$28252,$A292,Sheet1!$D$5:$D$28252,"健E卡",Sheet1!$E$5:$E$28252,"&lt;&gt;*调拨*")+SUMIFS(Sheet1!$F$5:$F$28252,Sheet1!$I$5:$I$28252,$B292,Sheet1!$L$5:$L$28252,$A292,Sheet1!$E$5:$E$28252,"*健E卡*",Sheet1!$D$5:$D$28252,"&lt;&gt;健E卡",Sheet1!$D$5:$D$28252,"&lt;&gt;内部转款",Sheet1!$D$5:$D$28252,"&lt;&gt;内部转账",Sheet1!$E$5:$E$28252,"&lt;&gt;*调拨*")</f>
        <v>0</v>
      </c>
      <c r="K292" s="32">
        <f>SUMIFS(Sheet1!$F$5:$F$28252,Sheet1!$I$5:$I$28252,$B292,Sheet1!$L$5:$L$28252,$A292,Sheet1!$D$5:$D$28252,"抖音",Sheet1!$E$5:$E$28252,"&lt;&gt;*调拨*")+SUMIFS(Sheet1!$F$5:$F$28252,Sheet1!$I$5:$I$28252,$B292,Sheet1!$L$5:$L$28252,$A292,Sheet1!$E$5:$E$28252,"*抖音*",Sheet1!$D$5:$D$28252,"&lt;&gt;抖音",Sheet1!$D$5:$D$28252,"&lt;&gt;内部转款",Sheet1!$D$5:$D$28252,"&lt;&gt;内部转账",Sheet1!$E$5:$E$28252,"&lt;&gt;*调拨*")</f>
        <v>0</v>
      </c>
      <c r="L292" s="32">
        <f>SUMIFS(Sheet1!$F$5:$F$28252,Sheet1!$I$5:$I$28252,$B292,Sheet1!$L$5:$L$28252,$A292,Sheet1!$D$5:$D$28252,"医卡通",Sheet1!$E$5:$E$28252,"&lt;&gt;*调拨*")+SUMIFS(Sheet1!$F$5:$F$28252,Sheet1!$I$5:$I$28252,$B292,Sheet1!$L$5:$L$28252,$A292,Sheet1!$E$5:$E$28252,"*医卡通*",Sheet1!$D$5:$D$28252,"&lt;&gt;医卡通",Sheet1!$D$5:$D$28252,"&lt;&gt;内部转款",Sheet1!$D$5:$D$28252,"&lt;&gt;内部转账",Sheet1!$E$5:$E$28252,"&lt;&gt;*调拨*")</f>
        <v>0</v>
      </c>
      <c r="M292" s="32">
        <f>SUMIFS(Sheet1!$F$5:$F$28252,Sheet1!$I$5:$I$28252,$B292,Sheet1!$L$5:$L$28252,$A292,Sheet1!$D$5:$D$28252,"企健网",Sheet1!$E$5:$E$28252,"&lt;&gt;*调拨*")+SUMIFS(Sheet1!$F$5:$F$28252,Sheet1!$I$5:$I$28252,$B292,Sheet1!$L$5:$L$28252,$A292,Sheet1!$E$5:$E$28252,"*企健网*",Sheet1!$D$5:$D$28252,"&lt;&gt;企健网",Sheet1!$D$5:$D$28252,"&lt;&gt;内部转款",Sheet1!$D$5:$D$28252,"&lt;&gt;内部转账",Sheet1!$E$5:$E$28252,"&lt;&gt;*调拨*")</f>
        <v>0</v>
      </c>
      <c r="N292" s="32">
        <f>SUMIFS(Sheet1!$F$5:$F$28252,Sheet1!$I$5:$I$28252,$B292,Sheet1!$L$5:$L$28252,$A292,Sheet1!$D$5:$D$28252,"银联",Sheet1!$E$5:$E$28252,"&lt;&gt;*调拨*")+SUMIFS(Sheet1!$F$5:$F$28252,Sheet1!$I$5:$I$28252,$B292,Sheet1!$L$5:$L$28252,$A292,Sheet1!$E$5:$E$28252,"*银联*",Sheet1!$D$5:$D$28252,"&lt;&gt;银联",Sheet1!$D$5:$D$28252,"&lt;&gt;内部转款",Sheet1!$D$5:$D$28252,"&lt;&gt;内部转账",Sheet1!$E$5:$E$28252,"&lt;&gt;*调拨*")</f>
        <v>0</v>
      </c>
      <c r="O292" s="32">
        <f>SUMIFS(Sheet1!$F$5:$F$28252,Sheet1!$I$5:$I$28252,$B292,Sheet1!$L$5:$L$28252,$A292,Sheet1!$D$5:$D$28252,"京东",Sheet1!$E$5:$E$28252,"&lt;&gt;*调拨*")+SUMIFS(Sheet1!$F$5:$F$28252,Sheet1!$I$5:$I$28252,$B292,Sheet1!$L$5:$L$28252,$A292,Sheet1!$E$5:$E$28252,"*京东*",Sheet1!$D$5:$D$28252,"&lt;&gt;京东",Sheet1!$D$5:$D$28252,"&lt;&gt;内部转款",Sheet1!$D$5:$D$28252,"&lt;&gt;内部转账",Sheet1!$E$5:$E$28252,"&lt;&gt;*调拨*")</f>
        <v>0</v>
      </c>
      <c r="P292" s="32">
        <f>SUMIFS(Sheet1!$F$5:$F$28252,Sheet1!$I$5:$I$28252,$B292,Sheet1!$L$5:$L$28252,$A292,Sheet1!$D$5:$D$28252,"药机微信",Sheet1!$E$5:$E$28252,"&lt;&gt;*调拨*")+SUMIFS(Sheet1!$F$5:$F$28252,Sheet1!$I$5:$I$28252,$B292,Sheet1!$L$5:$L$28252,$A292,Sheet1!$E$5:$E$28252,"*药机微信*",Sheet1!$D$5:$D$28252,"&lt;&gt;药机微信",Sheet1!$D$5:$D$28252,"&lt;&gt;内部转款",Sheet1!$D$5:$D$28252,"&lt;&gt;内部转账",Sheet1!$E$5:$E$28252,"&lt;&gt;*调拨*")</f>
        <v>0</v>
      </c>
      <c r="Q292" s="32">
        <f>SUMIFS(Sheet1!$F$5:$F$28252,Sheet1!$I$5:$I$28252,$B292,Sheet1!$L$5:$L$28252,$A292,Sheet1!$D$5:$D$28252,"亲情卡",Sheet1!$E$5:$E$28252,"&lt;&gt;*调拨*")+SUMIFS(Sheet1!$F$5:$F$28252,Sheet1!$I$5:$I$28252,$B292,Sheet1!$L$5:$L$28252,$A292,Sheet1!$E$5:$E$28252,"*亲情卡*",Sheet1!$D$5:$D$28252,"&lt;&gt;亲情卡",Sheet1!$D$5:$D$28252,"&lt;&gt;内部转款",Sheet1!$D$5:$D$28252,"&lt;&gt;内部转账",Sheet1!$E$5:$E$28252,"&lt;&gt;*调拨*")</f>
        <v>0</v>
      </c>
      <c r="R292" s="32">
        <f>SUMIFS(Sheet1!$F$5:$F$28252,Sheet1!$I$5:$I$28252,$B292,Sheet1!$L$5:$L$28252,$A292,Sheet1!$D$5:$D$28252,"优惠券",Sheet1!$E$5:$E$28252,"&lt;&gt;*调拨*")+SUMIFS(Sheet1!$F$5:$F$28252,Sheet1!$I$5:$I$28252,$B292,Sheet1!$L$5:$L$28252,$A292,Sheet1!$E$5:$E$28252,"*优惠券*",Sheet1!$D$5:$D$28252,"&lt;&gt;优惠券",Sheet1!$D$5:$D$28252,"&lt;&gt;内部转款",Sheet1!$D$5:$D$28252,"&lt;&gt;内部转账",Sheet1!$E$5:$E$28252,"&lt;&gt;*调拨*")</f>
        <v>0</v>
      </c>
      <c r="S292" s="32">
        <f>SUMIFS(Sheet1!$F$5:$F$28252,Sheet1!$I$5:$I$28252,$B292,Sheet1!$L$5:$L$28252,$A292,Sheet1!$D$5:$D$28252,"代金券",Sheet1!$E$5:$E$28252,"&lt;&gt;*调拨*")+SUMIFS(Sheet1!$F$5:$F$28252,Sheet1!$I$5:$I$28252,$B292,Sheet1!$L$5:$L$28252,$A292,Sheet1!$E$5:$E$28252,"*代金券*",Sheet1!$D$5:$D$28252,"&lt;&gt;代金券",Sheet1!$D$5:$D$28252,"&lt;&gt;内部转款",Sheet1!$D$5:$D$28252,"&lt;&gt;内部转账",Sheet1!$E$5:$E$28252,"&lt;&gt;*调拨*")</f>
        <v>0</v>
      </c>
      <c r="T292" s="32">
        <f>SUMIFS(Sheet1!$F$5:$F$28252,Sheet1!$I$5:$I$28252,$B292,Sheet1!$L$5:$L$28252,$A292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292,Sheet1!$L$5:$L$28252,$A292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292,Sheet1!$L$5:$L$28252,$A292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292,Sheet1!$L$5:$L$28252,$A292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2" s="32">
        <f>SUMIFS(Sheet1!$F$5:$F$28252,Sheet1!$I$5:$I$28252,$B292,Sheet1!$L$5:$L$28252,$A292,Sheet1!$E$5:$E$28252,"*调拨*")</f>
        <v>0</v>
      </c>
      <c r="V292" s="32">
        <f>SUMIFS(Sheet1!$F$5:$F$28252,Sheet1!$I$5:$I$28252,$B292,Sheet1!$L$5:$L$28252,$A292,Sheet1!$D$5:$D$28252,"储值",Sheet1!$E$5:$E$28252,"&lt;&gt;*调拨*")+SUMIFS(Sheet1!$F$5:$F$28252,Sheet1!$I$5:$I$28252,$B292,Sheet1!$L$5:$L$28252,$A292,Sheet1!$E$5:$E$28252,"*储值*",Sheet1!$D$5:$D$28252,"&lt;&gt;储值",Sheet1!$D$5:$D$28252,"&lt;&gt;内部转款",Sheet1!$D$5:$D$28252,"&lt;&gt;内部转账",Sheet1!$E$5:$E$28252,"&lt;&gt;*调拨*")</f>
        <v>0</v>
      </c>
      <c r="W292" s="32">
        <f>SUMIFS(Sheet1!$F$5:$F$28252,Sheet1!$I$5:$I$28252,$B292,Sheet1!$L$5:$L$28252,$A292,Sheet1!$D$5:$D$28252,"效期",Sheet1!$E$5:$E$28252,"&lt;&gt;*调拨*")+SUMIFS(Sheet1!$F$5:$F$28252,Sheet1!$I$5:$I$28252,$B292,Sheet1!$L$5:$L$28252,$A292,Sheet1!$E$5:$E$28252,"*效期*",Sheet1!$D$5:$D$28252,"&lt;&gt;效期",Sheet1!$D$5:$D$28252,"&lt;&gt;内部转款",Sheet1!$D$5:$D$28252,"&lt;&gt;内部转账",Sheet1!$E$5:$E$28252,"&lt;&gt;*调拨*")</f>
        <v>0</v>
      </c>
      <c r="X292" s="32">
        <f>SUMIFS(Sheet1!$F$5:$F$28252,Sheet1!$I$5:$I$28252,$B292,Sheet1!$L$5:$L$28252,$A292,Sheet1!$D$5:$D$28252,"内部转款",Sheet1!$E$5:$E$28252,"&lt;&gt;*调拨*")+SUMIFS(Sheet1!$F$5:$F$28252,Sheet1!$I$5:$I$28252,$B292,Sheet1!$L$5:$L$28252,$A292,Sheet1!$D$5:$D$28252,"内部转账",Sheet1!$E$5:$E$28252,"&lt;&gt;*调拨*")</f>
        <v>0</v>
      </c>
      <c r="Y292" s="32">
        <f t="shared" si="20"/>
        <v>0</v>
      </c>
      <c r="Z292" s="32">
        <f>SUMIFS(Sheet1!$F$5:$F$28252,Sheet1!$I$5:$I$28252,$B292,Sheet1!$L$5:$L$28252,$A292)</f>
        <v>58997.51</v>
      </c>
      <c r="AA292" s="32">
        <f>SUMIFS(Sheet1!$G$5:$G$28252,Sheet1!$I$5:$I$28252,$B292,Sheet1!$L$5:$L$28252,$A292,Sheet1!$D$5:$D$28252,"工资",Sheet1!$E$5:$E$28252,"&lt;&gt;*调拨*")+SUMIFS(Sheet1!$G$5:$G$28252,Sheet1!$I$5:$I$28252,$B292,Sheet1!$L$5:$L$28252,$A292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6963.36</v>
      </c>
      <c r="AB292" s="32">
        <f>SUMIFS(Sheet1!$G$5:$G$28252,Sheet1!$I$5:$I$28252,$B292,Sheet1!$L$5:$L$28252,$A292,Sheet1!$D$5:$D$28252,"水费",Sheet1!$E$5:$E$28252,"&lt;&gt;*调拨*")+SUMIFS(Sheet1!$G$5:$G$28252,Sheet1!$I$5:$I$28252,$B292,Sheet1!$L$5:$L$28252,$A292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2" s="32">
        <f>SUMIFS(Sheet1!$G$5:$G$28252,Sheet1!$I$5:$I$28252,$B292,Sheet1!$L$5:$L$28252,$A292,Sheet1!$D$5:$D$28252,"电费",Sheet1!$E$5:$E$28252,"&lt;&gt;*调拨*")+SUMIFS(Sheet1!$G$5:$G$28252,Sheet1!$I$5:$I$28252,$B292,Sheet1!$L$5:$L$28252,$A292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92" s="32">
        <f>SUMIFS(Sheet1!$G$5:$G$28252,Sheet1!$I$5:$I$28252,$B292,Sheet1!$L$5:$L$28252,$A292,Sheet1!$D$5:$D$28252,"宽带费",Sheet1!$E$5:$E$28252,"&lt;&gt;*调拨*")+SUMIFS(Sheet1!$G$5:$G$28252,Sheet1!$I$5:$I$28252,$B292,Sheet1!$L$5:$L$28252,$A292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92" s="32">
        <f>SUMIFS(Sheet1!$G$5:$G$28252,Sheet1!$I$5:$I$28252,$B292,Sheet1!$L$5:$L$28252,$A292,Sheet1!$D$5:$D$28252,"办公费",Sheet1!$E$5:$E$28252,"&lt;&gt;*调拨*")+SUMIFS(Sheet1!$G$5:$G$28252,Sheet1!$I$5:$I$28252,$B292,Sheet1!$L$5:$L$28252,$A292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2" s="32">
        <f>SUMIFS(Sheet1!$G$5:$G$28252,Sheet1!$I$5:$I$28252,$B292,Sheet1!$L$5:$L$28252,$A292,Sheet1!$D$5:$D$28252,"话费",Sheet1!$E$5:$E$28252,"&lt;&gt;*调拨*")+SUMIFS(Sheet1!$G$5:$G$28252,Sheet1!$I$5:$I$28252,$B292,Sheet1!$L$5:$L$28252,$A292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2" s="32">
        <f>SUMIFS(Sheet1!$G$5:$G$28252,Sheet1!$I$5:$I$28252,$B292,Sheet1!$L$5:$L$28252,$A292,Sheet1!$D$5:$D$28252,"房租",Sheet1!$E$5:$E$28252,"&lt;&gt;*调拨*")+SUMIFS(Sheet1!$G$5:$G$28252,Sheet1!$I$5:$I$28252,$B292,Sheet1!$L$5:$L$28252,$A292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2" s="32">
        <f>SUMIFS(Sheet1!$G$5:$G$28252,Sheet1!$I$5:$I$28252,$B292,Sheet1!$L$5:$L$28252,$A292,Sheet1!$E$5:$E$28252,"*调拨*")</f>
        <v>0</v>
      </c>
      <c r="AI292" s="32">
        <f>SUMIFS(Sheet1!$G$5:$G$28252,Sheet1!$I$5:$I$28252,$B292,Sheet1!$L$5:$L$28252,$A292,Sheet1!$D$5:$D$28252,"内部转款",Sheet1!$E$5:$E$28252,"&lt;&gt;*调拨*")+SUMIFS(Sheet1!$G$5:$G$28252,Sheet1!$I$5:$I$28252,$B292,Sheet1!$L$5:$L$28252,$A292,Sheet1!$D$5:$D$28252,"内部转账",Sheet1!$E$5:$E$28252,"&lt;&gt;*调拨*")</f>
        <v>0</v>
      </c>
      <c r="AJ292" s="32">
        <f t="shared" si="21"/>
        <v>680.26</v>
      </c>
      <c r="AK292" s="32">
        <f>SUMIFS(Sheet1!$G$5:$G$28252,Sheet1!$I$5:$I$28252,$B292,Sheet1!$L$5:$L$28252,$A292)</f>
        <v>7643.62</v>
      </c>
      <c r="AL292" s="32">
        <f t="shared" si="22"/>
        <v>51353.89</v>
      </c>
    </row>
    <row r="293" ht="16.5" spans="1:38">
      <c r="A293" s="30">
        <v>202605</v>
      </c>
      <c r="B293" s="31" t="s">
        <v>78</v>
      </c>
      <c r="C293" s="32">
        <f>SUMIFS(Sheet1!$F$5:$F$28252,Sheet1!$I$5:$I$28252,$B293,Sheet1!$L$5:$L$28252,$A293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9990.08</v>
      </c>
      <c r="D293" s="32">
        <f>SUMIFS(Sheet1!$F$5:$F$28252,Sheet1!$I$5:$I$28252,$B293,Sheet1!$L$5:$L$28252,$A293,Sheet1!$D$5:$D$28252,"医保即时拨付",Sheet1!$E$5:$E$28252,"&lt;&gt;*调拨*")+SUMIFS(Sheet1!$F$5:$F$28252,Sheet1!$I$5:$I$28252,$B293,Sheet1!$L$5:$L$28252,$A293,Sheet1!$E$5:$E$28252,"*医保即时拨付*",Sheet1!$D$5:$D$28252,"&lt;&gt;医保即时拨付",Sheet1!$D$5:$D$28252,"&lt;&gt;内部转款",Sheet1!$D$5:$D$28252,"&lt;&gt;内部转账",Sheet1!$E$5:$E$28252,"&lt;&gt;*调拨*")</f>
        <v>5608.96</v>
      </c>
      <c r="E293" s="32">
        <f>SUMIFS(Sheet1!$F$5:$F$28252,Sheet1!$I$5:$I$28252,$B293,Sheet1!$L$5:$L$28252,$A293,Sheet1!$D$5:$D$28252,"医保",Sheet1!$E$5:$E$28252,"&lt;&gt;*调拨*",Sheet1!$E$5:$E$28252,"&lt;&gt;*医保即时拨付*")+SUMIFS(Sheet1!$F$5:$F$28252,Sheet1!$I$5:$I$28252,$B293,Sheet1!$L$5:$L$28252,$A293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5885.35</v>
      </c>
      <c r="F293" s="32">
        <f>SUMIFS(Sheet1!$F$5:$F$28252,Sheet1!$I$5:$I$28252,$B293,Sheet1!$L$5:$L$28252,$A293,Sheet1!$D$5:$D$28252,"聚合",Sheet1!$E$5:$E$28252,"&lt;&gt;*调拨*")+SUMIFS(Sheet1!$F$5:$F$28252,Sheet1!$I$5:$I$28252,$B293,Sheet1!$L$5:$L$28252,$A293,Sheet1!$E$5:$E$28252,"*聚合*",Sheet1!$D$5:$D$28252,"&lt;&gt;聚合",Sheet1!$D$5:$D$28252,"&lt;&gt;内部转款",Sheet1!$D$5:$D$28252,"&lt;&gt;内部转账",Sheet1!$E$5:$E$28252,"&lt;&gt;*调拨*")</f>
        <v>52094.13</v>
      </c>
      <c r="G293" s="32">
        <f>SUMIFS(Sheet1!$F$5:$F$28252,Sheet1!$I$5:$I$28252,$B293,Sheet1!$L$5:$L$28252,$A293,Sheet1!$D$5:$D$28252,"24小时微信",Sheet1!$E$5:$E$28252,"&lt;&gt;*调拨*")+SUMIFS(Sheet1!$F$5:$F$28252,Sheet1!$I$5:$I$28252,$B293,Sheet1!$L$5:$L$28252,$A293,Sheet1!$E$5:$E$28252,"*24小时微信*",Sheet1!$D$5:$D$28252,"&lt;&gt;24小时微信",Sheet1!$D$5:$D$28252,"&lt;&gt;内部转款",Sheet1!$D$5:$D$28252,"&lt;&gt;内部转账",Sheet1!$E$5:$E$28252,"&lt;&gt;*调拨*")</f>
        <v>0</v>
      </c>
      <c r="H293" s="32">
        <f>SUMIFS(Sheet1!$F$5:$F$28252,Sheet1!$I$5:$I$28252,$B293,Sheet1!$L$5:$L$28252,$A293,Sheet1!$D$5:$D$28252,"美团",Sheet1!$E$5:$E$28252,"&lt;&gt;*调拨*")+SUMIFS(Sheet1!$F$5:$F$28252,Sheet1!$I$5:$I$28252,$B293,Sheet1!$L$5:$L$28252,$A293,Sheet1!$E$5:$E$28252,"*美团*",Sheet1!$D$5:$D$28252,"&lt;&gt;美团",Sheet1!$D$5:$D$28252,"&lt;&gt;内部转款",Sheet1!$D$5:$D$28252,"&lt;&gt;内部转账",Sheet1!$E$5:$E$28252,"&lt;&gt;*调拨*")</f>
        <v>0</v>
      </c>
      <c r="I293" s="32">
        <f>SUMIFS(Sheet1!$F$5:$F$28252,Sheet1!$I$5:$I$28252,$B293,Sheet1!$L$5:$L$28252,$A293,Sheet1!$D$5:$D$28252,"饿了么",Sheet1!$E$5:$E$28252,"&lt;&gt;*调拨*")+SUMIFS(Sheet1!$F$5:$F$28252,Sheet1!$I$5:$I$28252,$B293,Sheet1!$L$5:$L$28252,$A293,Sheet1!$E$5:$E$28252,"*饿了么*",Sheet1!$D$5:$D$28252,"&lt;&gt;饿了么",Sheet1!$D$5:$D$28252,"&lt;&gt;内部转款",Sheet1!$D$5:$D$28252,"&lt;&gt;内部转账",Sheet1!$E$5:$E$28252,"&lt;&gt;*调拨*")</f>
        <v>0</v>
      </c>
      <c r="J293" s="32">
        <f>SUMIFS(Sheet1!$F$5:$F$28252,Sheet1!$I$5:$I$28252,$B293,Sheet1!$L$5:$L$28252,$A293,Sheet1!$D$5:$D$28252,"健E卡",Sheet1!$E$5:$E$28252,"&lt;&gt;*调拨*")+SUMIFS(Sheet1!$F$5:$F$28252,Sheet1!$I$5:$I$28252,$B293,Sheet1!$L$5:$L$28252,$A293,Sheet1!$E$5:$E$28252,"*健E卡*",Sheet1!$D$5:$D$28252,"&lt;&gt;健E卡",Sheet1!$D$5:$D$28252,"&lt;&gt;内部转款",Sheet1!$D$5:$D$28252,"&lt;&gt;内部转账",Sheet1!$E$5:$E$28252,"&lt;&gt;*调拨*")</f>
        <v>0</v>
      </c>
      <c r="K293" s="32">
        <f>SUMIFS(Sheet1!$F$5:$F$28252,Sheet1!$I$5:$I$28252,$B293,Sheet1!$L$5:$L$28252,$A293,Sheet1!$D$5:$D$28252,"抖音",Sheet1!$E$5:$E$28252,"&lt;&gt;*调拨*")+SUMIFS(Sheet1!$F$5:$F$28252,Sheet1!$I$5:$I$28252,$B293,Sheet1!$L$5:$L$28252,$A293,Sheet1!$E$5:$E$28252,"*抖音*",Sheet1!$D$5:$D$28252,"&lt;&gt;抖音",Sheet1!$D$5:$D$28252,"&lt;&gt;内部转款",Sheet1!$D$5:$D$28252,"&lt;&gt;内部转账",Sheet1!$E$5:$E$28252,"&lt;&gt;*调拨*")</f>
        <v>0</v>
      </c>
      <c r="L293" s="32">
        <f>SUMIFS(Sheet1!$F$5:$F$28252,Sheet1!$I$5:$I$28252,$B293,Sheet1!$L$5:$L$28252,$A293,Sheet1!$D$5:$D$28252,"医卡通",Sheet1!$E$5:$E$28252,"&lt;&gt;*调拨*")+SUMIFS(Sheet1!$F$5:$F$28252,Sheet1!$I$5:$I$28252,$B293,Sheet1!$L$5:$L$28252,$A293,Sheet1!$E$5:$E$28252,"*医卡通*",Sheet1!$D$5:$D$28252,"&lt;&gt;医卡通",Sheet1!$D$5:$D$28252,"&lt;&gt;内部转款",Sheet1!$D$5:$D$28252,"&lt;&gt;内部转账",Sheet1!$E$5:$E$28252,"&lt;&gt;*调拨*")</f>
        <v>0</v>
      </c>
      <c r="M293" s="32">
        <f>SUMIFS(Sheet1!$F$5:$F$28252,Sheet1!$I$5:$I$28252,$B293,Sheet1!$L$5:$L$28252,$A293,Sheet1!$D$5:$D$28252,"企健网",Sheet1!$E$5:$E$28252,"&lt;&gt;*调拨*")+SUMIFS(Sheet1!$F$5:$F$28252,Sheet1!$I$5:$I$28252,$B293,Sheet1!$L$5:$L$28252,$A293,Sheet1!$E$5:$E$28252,"*企健网*",Sheet1!$D$5:$D$28252,"&lt;&gt;企健网",Sheet1!$D$5:$D$28252,"&lt;&gt;内部转款",Sheet1!$D$5:$D$28252,"&lt;&gt;内部转账",Sheet1!$E$5:$E$28252,"&lt;&gt;*调拨*")</f>
        <v>0</v>
      </c>
      <c r="N293" s="32">
        <f>SUMIFS(Sheet1!$F$5:$F$28252,Sheet1!$I$5:$I$28252,$B293,Sheet1!$L$5:$L$28252,$A293,Sheet1!$D$5:$D$28252,"银联",Sheet1!$E$5:$E$28252,"&lt;&gt;*调拨*")+SUMIFS(Sheet1!$F$5:$F$28252,Sheet1!$I$5:$I$28252,$B293,Sheet1!$L$5:$L$28252,$A293,Sheet1!$E$5:$E$28252,"*银联*",Sheet1!$D$5:$D$28252,"&lt;&gt;银联",Sheet1!$D$5:$D$28252,"&lt;&gt;内部转款",Sheet1!$D$5:$D$28252,"&lt;&gt;内部转账",Sheet1!$E$5:$E$28252,"&lt;&gt;*调拨*")</f>
        <v>0</v>
      </c>
      <c r="O293" s="32">
        <f>SUMIFS(Sheet1!$F$5:$F$28252,Sheet1!$I$5:$I$28252,$B293,Sheet1!$L$5:$L$28252,$A293,Sheet1!$D$5:$D$28252,"京东",Sheet1!$E$5:$E$28252,"&lt;&gt;*调拨*")+SUMIFS(Sheet1!$F$5:$F$28252,Sheet1!$I$5:$I$28252,$B293,Sheet1!$L$5:$L$28252,$A293,Sheet1!$E$5:$E$28252,"*京东*",Sheet1!$D$5:$D$28252,"&lt;&gt;京东",Sheet1!$D$5:$D$28252,"&lt;&gt;内部转款",Sheet1!$D$5:$D$28252,"&lt;&gt;内部转账",Sheet1!$E$5:$E$28252,"&lt;&gt;*调拨*")</f>
        <v>0</v>
      </c>
      <c r="P293" s="32">
        <f>SUMIFS(Sheet1!$F$5:$F$28252,Sheet1!$I$5:$I$28252,$B293,Sheet1!$L$5:$L$28252,$A293,Sheet1!$D$5:$D$28252,"药机微信",Sheet1!$E$5:$E$28252,"&lt;&gt;*调拨*")+SUMIFS(Sheet1!$F$5:$F$28252,Sheet1!$I$5:$I$28252,$B293,Sheet1!$L$5:$L$28252,$A293,Sheet1!$E$5:$E$28252,"*药机微信*",Sheet1!$D$5:$D$28252,"&lt;&gt;药机微信",Sheet1!$D$5:$D$28252,"&lt;&gt;内部转款",Sheet1!$D$5:$D$28252,"&lt;&gt;内部转账",Sheet1!$E$5:$E$28252,"&lt;&gt;*调拨*")</f>
        <v>0</v>
      </c>
      <c r="Q293" s="32">
        <f>SUMIFS(Sheet1!$F$5:$F$28252,Sheet1!$I$5:$I$28252,$B293,Sheet1!$L$5:$L$28252,$A293,Sheet1!$D$5:$D$28252,"亲情卡",Sheet1!$E$5:$E$28252,"&lt;&gt;*调拨*")+SUMIFS(Sheet1!$F$5:$F$28252,Sheet1!$I$5:$I$28252,$B293,Sheet1!$L$5:$L$28252,$A293,Sheet1!$E$5:$E$28252,"*亲情卡*",Sheet1!$D$5:$D$28252,"&lt;&gt;亲情卡",Sheet1!$D$5:$D$28252,"&lt;&gt;内部转款",Sheet1!$D$5:$D$28252,"&lt;&gt;内部转账",Sheet1!$E$5:$E$28252,"&lt;&gt;*调拨*")</f>
        <v>0</v>
      </c>
      <c r="R293" s="32">
        <f>SUMIFS(Sheet1!$F$5:$F$28252,Sheet1!$I$5:$I$28252,$B293,Sheet1!$L$5:$L$28252,$A293,Sheet1!$D$5:$D$28252,"优惠券",Sheet1!$E$5:$E$28252,"&lt;&gt;*调拨*")+SUMIFS(Sheet1!$F$5:$F$28252,Sheet1!$I$5:$I$28252,$B293,Sheet1!$L$5:$L$28252,$A293,Sheet1!$E$5:$E$28252,"*优惠券*",Sheet1!$D$5:$D$28252,"&lt;&gt;优惠券",Sheet1!$D$5:$D$28252,"&lt;&gt;内部转款",Sheet1!$D$5:$D$28252,"&lt;&gt;内部转账",Sheet1!$E$5:$E$28252,"&lt;&gt;*调拨*")</f>
        <v>0</v>
      </c>
      <c r="S293" s="32">
        <f>SUMIFS(Sheet1!$F$5:$F$28252,Sheet1!$I$5:$I$28252,$B293,Sheet1!$L$5:$L$28252,$A293,Sheet1!$D$5:$D$28252,"代金券",Sheet1!$E$5:$E$28252,"&lt;&gt;*调拨*")+SUMIFS(Sheet1!$F$5:$F$28252,Sheet1!$I$5:$I$28252,$B293,Sheet1!$L$5:$L$28252,$A293,Sheet1!$E$5:$E$28252,"*代金券*",Sheet1!$D$5:$D$28252,"&lt;&gt;代金券",Sheet1!$D$5:$D$28252,"&lt;&gt;内部转款",Sheet1!$D$5:$D$28252,"&lt;&gt;内部转账",Sheet1!$E$5:$E$28252,"&lt;&gt;*调拨*")</f>
        <v>0</v>
      </c>
      <c r="T293" s="32">
        <f>SUMIFS(Sheet1!$F$5:$F$28252,Sheet1!$I$5:$I$28252,$B293,Sheet1!$L$5:$L$28252,$A293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293,Sheet1!$L$5:$L$28252,$A293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293,Sheet1!$L$5:$L$28252,$A293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293,Sheet1!$L$5:$L$28252,$A293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3" s="32">
        <f>SUMIFS(Sheet1!$F$5:$F$28252,Sheet1!$I$5:$I$28252,$B293,Sheet1!$L$5:$L$28252,$A293,Sheet1!$E$5:$E$28252,"*调拨*")</f>
        <v>0</v>
      </c>
      <c r="V293" s="32">
        <f>SUMIFS(Sheet1!$F$5:$F$28252,Sheet1!$I$5:$I$28252,$B293,Sheet1!$L$5:$L$28252,$A293,Sheet1!$D$5:$D$28252,"储值",Sheet1!$E$5:$E$28252,"&lt;&gt;*调拨*")+SUMIFS(Sheet1!$F$5:$F$28252,Sheet1!$I$5:$I$28252,$B293,Sheet1!$L$5:$L$28252,$A293,Sheet1!$E$5:$E$28252,"*储值*",Sheet1!$D$5:$D$28252,"&lt;&gt;储值",Sheet1!$D$5:$D$28252,"&lt;&gt;内部转款",Sheet1!$D$5:$D$28252,"&lt;&gt;内部转账",Sheet1!$E$5:$E$28252,"&lt;&gt;*调拨*")</f>
        <v>0</v>
      </c>
      <c r="W293" s="32">
        <f>SUMIFS(Sheet1!$F$5:$F$28252,Sheet1!$I$5:$I$28252,$B293,Sheet1!$L$5:$L$28252,$A293,Sheet1!$D$5:$D$28252,"效期",Sheet1!$E$5:$E$28252,"&lt;&gt;*调拨*")+SUMIFS(Sheet1!$F$5:$F$28252,Sheet1!$I$5:$I$28252,$B293,Sheet1!$L$5:$L$28252,$A293,Sheet1!$E$5:$E$28252,"*效期*",Sheet1!$D$5:$D$28252,"&lt;&gt;效期",Sheet1!$D$5:$D$28252,"&lt;&gt;内部转款",Sheet1!$D$5:$D$28252,"&lt;&gt;内部转账",Sheet1!$E$5:$E$28252,"&lt;&gt;*调拨*")</f>
        <v>20.3</v>
      </c>
      <c r="X293" s="32">
        <f>SUMIFS(Sheet1!$F$5:$F$28252,Sheet1!$I$5:$I$28252,$B293,Sheet1!$L$5:$L$28252,$A293,Sheet1!$D$5:$D$28252,"内部转款",Sheet1!$E$5:$E$28252,"&lt;&gt;*调拨*")+SUMIFS(Sheet1!$F$5:$F$28252,Sheet1!$I$5:$I$28252,$B293,Sheet1!$L$5:$L$28252,$A293,Sheet1!$D$5:$D$28252,"内部转账",Sheet1!$E$5:$E$28252,"&lt;&gt;*调拨*")</f>
        <v>0</v>
      </c>
      <c r="Y293" s="32">
        <f t="shared" si="20"/>
        <v>0</v>
      </c>
      <c r="Z293" s="32">
        <f>SUMIFS(Sheet1!$F$5:$F$28252,Sheet1!$I$5:$I$28252,$B293,Sheet1!$L$5:$L$28252,$A293)</f>
        <v>73598.82</v>
      </c>
      <c r="AA293" s="32">
        <f>SUMIFS(Sheet1!$G$5:$G$28252,Sheet1!$I$5:$I$28252,$B293,Sheet1!$L$5:$L$28252,$A293,Sheet1!$D$5:$D$28252,"工资",Sheet1!$E$5:$E$28252,"&lt;&gt;*调拨*")+SUMIFS(Sheet1!$G$5:$G$28252,Sheet1!$I$5:$I$28252,$B293,Sheet1!$L$5:$L$28252,$A293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5591.03</v>
      </c>
      <c r="AB293" s="32">
        <f>SUMIFS(Sheet1!$G$5:$G$28252,Sheet1!$I$5:$I$28252,$B293,Sheet1!$L$5:$L$28252,$A293,Sheet1!$D$5:$D$28252,"水费",Sheet1!$E$5:$E$28252,"&lt;&gt;*调拨*")+SUMIFS(Sheet1!$G$5:$G$28252,Sheet1!$I$5:$I$28252,$B293,Sheet1!$L$5:$L$28252,$A293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3" s="32">
        <f>SUMIFS(Sheet1!$G$5:$G$28252,Sheet1!$I$5:$I$28252,$B293,Sheet1!$L$5:$L$28252,$A293,Sheet1!$D$5:$D$28252,"电费",Sheet1!$E$5:$E$28252,"&lt;&gt;*调拨*")+SUMIFS(Sheet1!$G$5:$G$28252,Sheet1!$I$5:$I$28252,$B293,Sheet1!$L$5:$L$28252,$A293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93" s="32">
        <f>SUMIFS(Sheet1!$G$5:$G$28252,Sheet1!$I$5:$I$28252,$B293,Sheet1!$L$5:$L$28252,$A293,Sheet1!$D$5:$D$28252,"宽带费",Sheet1!$E$5:$E$28252,"&lt;&gt;*调拨*")+SUMIFS(Sheet1!$G$5:$G$28252,Sheet1!$I$5:$I$28252,$B293,Sheet1!$L$5:$L$28252,$A293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93" s="32">
        <f>SUMIFS(Sheet1!$G$5:$G$28252,Sheet1!$I$5:$I$28252,$B293,Sheet1!$L$5:$L$28252,$A293,Sheet1!$D$5:$D$28252,"办公费",Sheet1!$E$5:$E$28252,"&lt;&gt;*调拨*")+SUMIFS(Sheet1!$G$5:$G$28252,Sheet1!$I$5:$I$28252,$B293,Sheet1!$L$5:$L$28252,$A293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3" s="32">
        <f>SUMIFS(Sheet1!$G$5:$G$28252,Sheet1!$I$5:$I$28252,$B293,Sheet1!$L$5:$L$28252,$A293,Sheet1!$D$5:$D$28252,"话费",Sheet1!$E$5:$E$28252,"&lt;&gt;*调拨*")+SUMIFS(Sheet1!$G$5:$G$28252,Sheet1!$I$5:$I$28252,$B293,Sheet1!$L$5:$L$28252,$A293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3" s="32">
        <f>SUMIFS(Sheet1!$G$5:$G$28252,Sheet1!$I$5:$I$28252,$B293,Sheet1!$L$5:$L$28252,$A293,Sheet1!$D$5:$D$28252,"房租",Sheet1!$E$5:$E$28252,"&lt;&gt;*调拨*")+SUMIFS(Sheet1!$G$5:$G$28252,Sheet1!$I$5:$I$28252,$B293,Sheet1!$L$5:$L$28252,$A293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3" s="32">
        <f>SUMIFS(Sheet1!$G$5:$G$28252,Sheet1!$I$5:$I$28252,$B293,Sheet1!$L$5:$L$28252,$A293,Sheet1!$E$5:$E$28252,"*调拨*")</f>
        <v>0</v>
      </c>
      <c r="AI293" s="32">
        <f>SUMIFS(Sheet1!$G$5:$G$28252,Sheet1!$I$5:$I$28252,$B293,Sheet1!$L$5:$L$28252,$A293,Sheet1!$D$5:$D$28252,"内部转款",Sheet1!$E$5:$E$28252,"&lt;&gt;*调拨*")+SUMIFS(Sheet1!$G$5:$G$28252,Sheet1!$I$5:$I$28252,$B293,Sheet1!$L$5:$L$28252,$A293,Sheet1!$D$5:$D$28252,"内部转账",Sheet1!$E$5:$E$28252,"&lt;&gt;*调拨*")</f>
        <v>0</v>
      </c>
      <c r="AJ293" s="32">
        <f t="shared" si="21"/>
        <v>0</v>
      </c>
      <c r="AK293" s="32">
        <f>SUMIFS(Sheet1!$G$5:$G$28252,Sheet1!$I$5:$I$28252,$B293,Sheet1!$L$5:$L$28252,$A293)</f>
        <v>5591.03</v>
      </c>
      <c r="AL293" s="32">
        <f t="shared" si="22"/>
        <v>68007.79</v>
      </c>
    </row>
    <row r="294" ht="16.5" spans="1:38">
      <c r="A294" s="30">
        <v>202605</v>
      </c>
      <c r="B294" s="31" t="s">
        <v>35</v>
      </c>
      <c r="C294" s="32">
        <f>SUMIFS(Sheet1!$F$5:$F$28252,Sheet1!$I$5:$I$28252,$B294,Sheet1!$L$5:$L$28252,$A294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6162.5</v>
      </c>
      <c r="D294" s="32">
        <f>SUMIFS(Sheet1!$F$5:$F$28252,Sheet1!$I$5:$I$28252,$B294,Sheet1!$L$5:$L$28252,$A294,Sheet1!$D$5:$D$28252,"医保即时拨付",Sheet1!$E$5:$E$28252,"&lt;&gt;*调拨*")+SUMIFS(Sheet1!$F$5:$F$28252,Sheet1!$I$5:$I$28252,$B294,Sheet1!$L$5:$L$28252,$A294,Sheet1!$E$5:$E$28252,"*医保即时拨付*",Sheet1!$D$5:$D$28252,"&lt;&gt;医保即时拨付",Sheet1!$D$5:$D$28252,"&lt;&gt;内部转款",Sheet1!$D$5:$D$28252,"&lt;&gt;内部转账",Sheet1!$E$5:$E$28252,"&lt;&gt;*调拨*")</f>
        <v>4084.56</v>
      </c>
      <c r="E294" s="32">
        <f>SUMIFS(Sheet1!$F$5:$F$28252,Sheet1!$I$5:$I$28252,$B294,Sheet1!$L$5:$L$28252,$A294,Sheet1!$D$5:$D$28252,"医保",Sheet1!$E$5:$E$28252,"&lt;&gt;*调拨*",Sheet1!$E$5:$E$28252,"&lt;&gt;*医保即时拨付*")+SUMIFS(Sheet1!$F$5:$F$28252,Sheet1!$I$5:$I$28252,$B294,Sheet1!$L$5:$L$28252,$A294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3736.06</v>
      </c>
      <c r="F294" s="32">
        <f>SUMIFS(Sheet1!$F$5:$F$28252,Sheet1!$I$5:$I$28252,$B294,Sheet1!$L$5:$L$28252,$A294,Sheet1!$D$5:$D$28252,"聚合",Sheet1!$E$5:$E$28252,"&lt;&gt;*调拨*")+SUMIFS(Sheet1!$F$5:$F$28252,Sheet1!$I$5:$I$28252,$B294,Sheet1!$L$5:$L$28252,$A294,Sheet1!$E$5:$E$28252,"*聚合*",Sheet1!$D$5:$D$28252,"&lt;&gt;聚合",Sheet1!$D$5:$D$28252,"&lt;&gt;内部转款",Sheet1!$D$5:$D$28252,"&lt;&gt;内部转账",Sheet1!$E$5:$E$28252,"&lt;&gt;*调拨*")</f>
        <v>23787.11</v>
      </c>
      <c r="G294" s="32">
        <f>SUMIFS(Sheet1!$F$5:$F$28252,Sheet1!$I$5:$I$28252,$B294,Sheet1!$L$5:$L$28252,$A294,Sheet1!$D$5:$D$28252,"24小时微信",Sheet1!$E$5:$E$28252,"&lt;&gt;*调拨*")+SUMIFS(Sheet1!$F$5:$F$28252,Sheet1!$I$5:$I$28252,$B294,Sheet1!$L$5:$L$28252,$A294,Sheet1!$E$5:$E$28252,"*24小时微信*",Sheet1!$D$5:$D$28252,"&lt;&gt;24小时微信",Sheet1!$D$5:$D$28252,"&lt;&gt;内部转款",Sheet1!$D$5:$D$28252,"&lt;&gt;内部转账",Sheet1!$E$5:$E$28252,"&lt;&gt;*调拨*")</f>
        <v>0</v>
      </c>
      <c r="H294" s="32">
        <f>SUMIFS(Sheet1!$F$5:$F$28252,Sheet1!$I$5:$I$28252,$B294,Sheet1!$L$5:$L$28252,$A294,Sheet1!$D$5:$D$28252,"美团",Sheet1!$E$5:$E$28252,"&lt;&gt;*调拨*")+SUMIFS(Sheet1!$F$5:$F$28252,Sheet1!$I$5:$I$28252,$B294,Sheet1!$L$5:$L$28252,$A294,Sheet1!$E$5:$E$28252,"*美团*",Sheet1!$D$5:$D$28252,"&lt;&gt;美团",Sheet1!$D$5:$D$28252,"&lt;&gt;内部转款",Sheet1!$D$5:$D$28252,"&lt;&gt;内部转账",Sheet1!$E$5:$E$28252,"&lt;&gt;*调拨*")</f>
        <v>72.85</v>
      </c>
      <c r="I294" s="32">
        <f>SUMIFS(Sheet1!$F$5:$F$28252,Sheet1!$I$5:$I$28252,$B294,Sheet1!$L$5:$L$28252,$A294,Sheet1!$D$5:$D$28252,"饿了么",Sheet1!$E$5:$E$28252,"&lt;&gt;*调拨*")+SUMIFS(Sheet1!$F$5:$F$28252,Sheet1!$I$5:$I$28252,$B294,Sheet1!$L$5:$L$28252,$A294,Sheet1!$E$5:$E$28252,"*饿了么*",Sheet1!$D$5:$D$28252,"&lt;&gt;饿了么",Sheet1!$D$5:$D$28252,"&lt;&gt;内部转款",Sheet1!$D$5:$D$28252,"&lt;&gt;内部转账",Sheet1!$E$5:$E$28252,"&lt;&gt;*调拨*")</f>
        <v>42.08</v>
      </c>
      <c r="J294" s="32">
        <f>SUMIFS(Sheet1!$F$5:$F$28252,Sheet1!$I$5:$I$28252,$B294,Sheet1!$L$5:$L$28252,$A294,Sheet1!$D$5:$D$28252,"健E卡",Sheet1!$E$5:$E$28252,"&lt;&gt;*调拨*")+SUMIFS(Sheet1!$F$5:$F$28252,Sheet1!$I$5:$I$28252,$B294,Sheet1!$L$5:$L$28252,$A294,Sheet1!$E$5:$E$28252,"*健E卡*",Sheet1!$D$5:$D$28252,"&lt;&gt;健E卡",Sheet1!$D$5:$D$28252,"&lt;&gt;内部转款",Sheet1!$D$5:$D$28252,"&lt;&gt;内部转账",Sheet1!$E$5:$E$28252,"&lt;&gt;*调拨*")</f>
        <v>0</v>
      </c>
      <c r="K294" s="32">
        <f>SUMIFS(Sheet1!$F$5:$F$28252,Sheet1!$I$5:$I$28252,$B294,Sheet1!$L$5:$L$28252,$A294,Sheet1!$D$5:$D$28252,"抖音",Sheet1!$E$5:$E$28252,"&lt;&gt;*调拨*")+SUMIFS(Sheet1!$F$5:$F$28252,Sheet1!$I$5:$I$28252,$B294,Sheet1!$L$5:$L$28252,$A294,Sheet1!$E$5:$E$28252,"*抖音*",Sheet1!$D$5:$D$28252,"&lt;&gt;抖音",Sheet1!$D$5:$D$28252,"&lt;&gt;内部转款",Sheet1!$D$5:$D$28252,"&lt;&gt;内部转账",Sheet1!$E$5:$E$28252,"&lt;&gt;*调拨*")</f>
        <v>0</v>
      </c>
      <c r="L294" s="32">
        <f>SUMIFS(Sheet1!$F$5:$F$28252,Sheet1!$I$5:$I$28252,$B294,Sheet1!$L$5:$L$28252,$A294,Sheet1!$D$5:$D$28252,"医卡通",Sheet1!$E$5:$E$28252,"&lt;&gt;*调拨*")+SUMIFS(Sheet1!$F$5:$F$28252,Sheet1!$I$5:$I$28252,$B294,Sheet1!$L$5:$L$28252,$A294,Sheet1!$E$5:$E$28252,"*医卡通*",Sheet1!$D$5:$D$28252,"&lt;&gt;医卡通",Sheet1!$D$5:$D$28252,"&lt;&gt;内部转款",Sheet1!$D$5:$D$28252,"&lt;&gt;内部转账",Sheet1!$E$5:$E$28252,"&lt;&gt;*调拨*")</f>
        <v>0</v>
      </c>
      <c r="M294" s="32">
        <f>SUMIFS(Sheet1!$F$5:$F$28252,Sheet1!$I$5:$I$28252,$B294,Sheet1!$L$5:$L$28252,$A294,Sheet1!$D$5:$D$28252,"企健网",Sheet1!$E$5:$E$28252,"&lt;&gt;*调拨*")+SUMIFS(Sheet1!$F$5:$F$28252,Sheet1!$I$5:$I$28252,$B294,Sheet1!$L$5:$L$28252,$A294,Sheet1!$E$5:$E$28252,"*企健网*",Sheet1!$D$5:$D$28252,"&lt;&gt;企健网",Sheet1!$D$5:$D$28252,"&lt;&gt;内部转款",Sheet1!$D$5:$D$28252,"&lt;&gt;内部转账",Sheet1!$E$5:$E$28252,"&lt;&gt;*调拨*")</f>
        <v>0</v>
      </c>
      <c r="N294" s="32">
        <f>SUMIFS(Sheet1!$F$5:$F$28252,Sheet1!$I$5:$I$28252,$B294,Sheet1!$L$5:$L$28252,$A294,Sheet1!$D$5:$D$28252,"银联",Sheet1!$E$5:$E$28252,"&lt;&gt;*调拨*")+SUMIFS(Sheet1!$F$5:$F$28252,Sheet1!$I$5:$I$28252,$B294,Sheet1!$L$5:$L$28252,$A294,Sheet1!$E$5:$E$28252,"*银联*",Sheet1!$D$5:$D$28252,"&lt;&gt;银联",Sheet1!$D$5:$D$28252,"&lt;&gt;内部转款",Sheet1!$D$5:$D$28252,"&lt;&gt;内部转账",Sheet1!$E$5:$E$28252,"&lt;&gt;*调拨*")</f>
        <v>0</v>
      </c>
      <c r="O294" s="32">
        <f>SUMIFS(Sheet1!$F$5:$F$28252,Sheet1!$I$5:$I$28252,$B294,Sheet1!$L$5:$L$28252,$A294,Sheet1!$D$5:$D$28252,"京东",Sheet1!$E$5:$E$28252,"&lt;&gt;*调拨*")+SUMIFS(Sheet1!$F$5:$F$28252,Sheet1!$I$5:$I$28252,$B294,Sheet1!$L$5:$L$28252,$A294,Sheet1!$E$5:$E$28252,"*京东*",Sheet1!$D$5:$D$28252,"&lt;&gt;京东",Sheet1!$D$5:$D$28252,"&lt;&gt;内部转款",Sheet1!$D$5:$D$28252,"&lt;&gt;内部转账",Sheet1!$E$5:$E$28252,"&lt;&gt;*调拨*")</f>
        <v>0</v>
      </c>
      <c r="P294" s="32">
        <f>SUMIFS(Sheet1!$F$5:$F$28252,Sheet1!$I$5:$I$28252,$B294,Sheet1!$L$5:$L$28252,$A294,Sheet1!$D$5:$D$28252,"药机微信",Sheet1!$E$5:$E$28252,"&lt;&gt;*调拨*")+SUMIFS(Sheet1!$F$5:$F$28252,Sheet1!$I$5:$I$28252,$B294,Sheet1!$L$5:$L$28252,$A294,Sheet1!$E$5:$E$28252,"*药机微信*",Sheet1!$D$5:$D$28252,"&lt;&gt;药机微信",Sheet1!$D$5:$D$28252,"&lt;&gt;内部转款",Sheet1!$D$5:$D$28252,"&lt;&gt;内部转账",Sheet1!$E$5:$E$28252,"&lt;&gt;*调拨*")</f>
        <v>0</v>
      </c>
      <c r="Q294" s="32">
        <f>SUMIFS(Sheet1!$F$5:$F$28252,Sheet1!$I$5:$I$28252,$B294,Sheet1!$L$5:$L$28252,$A294,Sheet1!$D$5:$D$28252,"亲情卡",Sheet1!$E$5:$E$28252,"&lt;&gt;*调拨*")+SUMIFS(Sheet1!$F$5:$F$28252,Sheet1!$I$5:$I$28252,$B294,Sheet1!$L$5:$L$28252,$A294,Sheet1!$E$5:$E$28252,"*亲情卡*",Sheet1!$D$5:$D$28252,"&lt;&gt;亲情卡",Sheet1!$D$5:$D$28252,"&lt;&gt;内部转款",Sheet1!$D$5:$D$28252,"&lt;&gt;内部转账",Sheet1!$E$5:$E$28252,"&lt;&gt;*调拨*")</f>
        <v>0</v>
      </c>
      <c r="R294" s="32">
        <f>SUMIFS(Sheet1!$F$5:$F$28252,Sheet1!$I$5:$I$28252,$B294,Sheet1!$L$5:$L$28252,$A294,Sheet1!$D$5:$D$28252,"优惠券",Sheet1!$E$5:$E$28252,"&lt;&gt;*调拨*")+SUMIFS(Sheet1!$F$5:$F$28252,Sheet1!$I$5:$I$28252,$B294,Sheet1!$L$5:$L$28252,$A294,Sheet1!$E$5:$E$28252,"*优惠券*",Sheet1!$D$5:$D$28252,"&lt;&gt;优惠券",Sheet1!$D$5:$D$28252,"&lt;&gt;内部转款",Sheet1!$D$5:$D$28252,"&lt;&gt;内部转账",Sheet1!$E$5:$E$28252,"&lt;&gt;*调拨*")</f>
        <v>0</v>
      </c>
      <c r="S294" s="32">
        <f>SUMIFS(Sheet1!$F$5:$F$28252,Sheet1!$I$5:$I$28252,$B294,Sheet1!$L$5:$L$28252,$A294,Sheet1!$D$5:$D$28252,"代金券",Sheet1!$E$5:$E$28252,"&lt;&gt;*调拨*")+SUMIFS(Sheet1!$F$5:$F$28252,Sheet1!$I$5:$I$28252,$B294,Sheet1!$L$5:$L$28252,$A294,Sheet1!$E$5:$E$28252,"*代金券*",Sheet1!$D$5:$D$28252,"&lt;&gt;代金券",Sheet1!$D$5:$D$28252,"&lt;&gt;内部转款",Sheet1!$D$5:$D$28252,"&lt;&gt;内部转账",Sheet1!$E$5:$E$28252,"&lt;&gt;*调拨*")</f>
        <v>0</v>
      </c>
      <c r="T294" s="32">
        <f>SUMIFS(Sheet1!$F$5:$F$28252,Sheet1!$I$5:$I$28252,$B294,Sheet1!$L$5:$L$28252,$A294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294,Sheet1!$L$5:$L$28252,$A294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294,Sheet1!$L$5:$L$28252,$A294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294,Sheet1!$L$5:$L$28252,$A294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4" s="32">
        <f>SUMIFS(Sheet1!$F$5:$F$28252,Sheet1!$I$5:$I$28252,$B294,Sheet1!$L$5:$L$28252,$A294,Sheet1!$E$5:$E$28252,"*调拨*")</f>
        <v>0</v>
      </c>
      <c r="V294" s="32">
        <f>SUMIFS(Sheet1!$F$5:$F$28252,Sheet1!$I$5:$I$28252,$B294,Sheet1!$L$5:$L$28252,$A294,Sheet1!$D$5:$D$28252,"储值",Sheet1!$E$5:$E$28252,"&lt;&gt;*调拨*")+SUMIFS(Sheet1!$F$5:$F$28252,Sheet1!$I$5:$I$28252,$B294,Sheet1!$L$5:$L$28252,$A294,Sheet1!$E$5:$E$28252,"*储值*",Sheet1!$D$5:$D$28252,"&lt;&gt;储值",Sheet1!$D$5:$D$28252,"&lt;&gt;内部转款",Sheet1!$D$5:$D$28252,"&lt;&gt;内部转账",Sheet1!$E$5:$E$28252,"&lt;&gt;*调拨*")</f>
        <v>0</v>
      </c>
      <c r="W294" s="32">
        <f>SUMIFS(Sheet1!$F$5:$F$28252,Sheet1!$I$5:$I$28252,$B294,Sheet1!$L$5:$L$28252,$A294,Sheet1!$D$5:$D$28252,"效期",Sheet1!$E$5:$E$28252,"&lt;&gt;*调拨*")+SUMIFS(Sheet1!$F$5:$F$28252,Sheet1!$I$5:$I$28252,$B294,Sheet1!$L$5:$L$28252,$A294,Sheet1!$E$5:$E$28252,"*效期*",Sheet1!$D$5:$D$28252,"&lt;&gt;效期",Sheet1!$D$5:$D$28252,"&lt;&gt;内部转款",Sheet1!$D$5:$D$28252,"&lt;&gt;内部转账",Sheet1!$E$5:$E$28252,"&lt;&gt;*调拨*")</f>
        <v>54.5</v>
      </c>
      <c r="X294" s="32">
        <f>SUMIFS(Sheet1!$F$5:$F$28252,Sheet1!$I$5:$I$28252,$B294,Sheet1!$L$5:$L$28252,$A294,Sheet1!$D$5:$D$28252,"内部转款",Sheet1!$E$5:$E$28252,"&lt;&gt;*调拨*")+SUMIFS(Sheet1!$F$5:$F$28252,Sheet1!$I$5:$I$28252,$B294,Sheet1!$L$5:$L$28252,$A294,Sheet1!$D$5:$D$28252,"内部转账",Sheet1!$E$5:$E$28252,"&lt;&gt;*调拨*")</f>
        <v>0</v>
      </c>
      <c r="Y294" s="32">
        <f t="shared" si="20"/>
        <v>0</v>
      </c>
      <c r="Z294" s="32">
        <f>SUMIFS(Sheet1!$F$5:$F$28252,Sheet1!$I$5:$I$28252,$B294,Sheet1!$L$5:$L$28252,$A294)</f>
        <v>37939.66</v>
      </c>
      <c r="AA294" s="32">
        <f>SUMIFS(Sheet1!$G$5:$G$28252,Sheet1!$I$5:$I$28252,$B294,Sheet1!$L$5:$L$28252,$A294,Sheet1!$D$5:$D$28252,"工资",Sheet1!$E$5:$E$28252,"&lt;&gt;*调拨*")+SUMIFS(Sheet1!$G$5:$G$28252,Sheet1!$I$5:$I$28252,$B294,Sheet1!$L$5:$L$28252,$A294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5940.16</v>
      </c>
      <c r="AB294" s="32">
        <f>SUMIFS(Sheet1!$G$5:$G$28252,Sheet1!$I$5:$I$28252,$B294,Sheet1!$L$5:$L$28252,$A294,Sheet1!$D$5:$D$28252,"水费",Sheet1!$E$5:$E$28252,"&lt;&gt;*调拨*")+SUMIFS(Sheet1!$G$5:$G$28252,Sheet1!$I$5:$I$28252,$B294,Sheet1!$L$5:$L$28252,$A294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4" s="32">
        <f>SUMIFS(Sheet1!$G$5:$G$28252,Sheet1!$I$5:$I$28252,$B294,Sheet1!$L$5:$L$28252,$A294,Sheet1!$D$5:$D$28252,"电费",Sheet1!$E$5:$E$28252,"&lt;&gt;*调拨*")+SUMIFS(Sheet1!$G$5:$G$28252,Sheet1!$I$5:$I$28252,$B294,Sheet1!$L$5:$L$28252,$A294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94" s="32">
        <f>SUMIFS(Sheet1!$G$5:$G$28252,Sheet1!$I$5:$I$28252,$B294,Sheet1!$L$5:$L$28252,$A294,Sheet1!$D$5:$D$28252,"宽带费",Sheet1!$E$5:$E$28252,"&lt;&gt;*调拨*")+SUMIFS(Sheet1!$G$5:$G$28252,Sheet1!$I$5:$I$28252,$B294,Sheet1!$L$5:$L$28252,$A294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94" s="32">
        <f>SUMIFS(Sheet1!$G$5:$G$28252,Sheet1!$I$5:$I$28252,$B294,Sheet1!$L$5:$L$28252,$A294,Sheet1!$D$5:$D$28252,"办公费",Sheet1!$E$5:$E$28252,"&lt;&gt;*调拨*")+SUMIFS(Sheet1!$G$5:$G$28252,Sheet1!$I$5:$I$28252,$B294,Sheet1!$L$5:$L$28252,$A294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4" s="32">
        <f>SUMIFS(Sheet1!$G$5:$G$28252,Sheet1!$I$5:$I$28252,$B294,Sheet1!$L$5:$L$28252,$A294,Sheet1!$D$5:$D$28252,"话费",Sheet1!$E$5:$E$28252,"&lt;&gt;*调拨*")+SUMIFS(Sheet1!$G$5:$G$28252,Sheet1!$I$5:$I$28252,$B294,Sheet1!$L$5:$L$28252,$A294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4" s="32">
        <f>SUMIFS(Sheet1!$G$5:$G$28252,Sheet1!$I$5:$I$28252,$B294,Sheet1!$L$5:$L$28252,$A294,Sheet1!$D$5:$D$28252,"房租",Sheet1!$E$5:$E$28252,"&lt;&gt;*调拨*")+SUMIFS(Sheet1!$G$5:$G$28252,Sheet1!$I$5:$I$28252,$B294,Sheet1!$L$5:$L$28252,$A294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4" s="32">
        <f>SUMIFS(Sheet1!$G$5:$G$28252,Sheet1!$I$5:$I$28252,$B294,Sheet1!$L$5:$L$28252,$A294,Sheet1!$E$5:$E$28252,"*调拨*")</f>
        <v>0</v>
      </c>
      <c r="AI294" s="32">
        <f>SUMIFS(Sheet1!$G$5:$G$28252,Sheet1!$I$5:$I$28252,$B294,Sheet1!$L$5:$L$28252,$A294,Sheet1!$D$5:$D$28252,"内部转款",Sheet1!$E$5:$E$28252,"&lt;&gt;*调拨*")+SUMIFS(Sheet1!$G$5:$G$28252,Sheet1!$I$5:$I$28252,$B294,Sheet1!$L$5:$L$28252,$A294,Sheet1!$D$5:$D$28252,"内部转账",Sheet1!$E$5:$E$28252,"&lt;&gt;*调拨*")</f>
        <v>0</v>
      </c>
      <c r="AJ294" s="32">
        <f t="shared" si="21"/>
        <v>222.02</v>
      </c>
      <c r="AK294" s="32">
        <f>SUMIFS(Sheet1!$G$5:$G$28252,Sheet1!$I$5:$I$28252,$B294,Sheet1!$L$5:$L$28252,$A294)</f>
        <v>6162.18</v>
      </c>
      <c r="AL294" s="32">
        <f t="shared" si="22"/>
        <v>31777.48</v>
      </c>
    </row>
    <row r="295" ht="16.5" spans="1:38">
      <c r="A295" s="30">
        <v>202605</v>
      </c>
      <c r="B295" s="31" t="s">
        <v>101</v>
      </c>
      <c r="C295" s="32">
        <f>SUMIFS(Sheet1!$F$5:$F$28252,Sheet1!$I$5:$I$28252,$B295,Sheet1!$L$5:$L$28252,$A295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22514.07</v>
      </c>
      <c r="D295" s="32">
        <f>SUMIFS(Sheet1!$F$5:$F$28252,Sheet1!$I$5:$I$28252,$B295,Sheet1!$L$5:$L$28252,$A295,Sheet1!$D$5:$D$28252,"医保即时拨付",Sheet1!$E$5:$E$28252,"&lt;&gt;*调拨*")+SUMIFS(Sheet1!$F$5:$F$28252,Sheet1!$I$5:$I$28252,$B295,Sheet1!$L$5:$L$28252,$A295,Sheet1!$E$5:$E$28252,"*医保即时拨付*",Sheet1!$D$5:$D$28252,"&lt;&gt;医保即时拨付",Sheet1!$D$5:$D$28252,"&lt;&gt;内部转款",Sheet1!$D$5:$D$28252,"&lt;&gt;内部转账",Sheet1!$E$5:$E$28252,"&lt;&gt;*调拨*")</f>
        <v>4205.3</v>
      </c>
      <c r="E295" s="32">
        <f>SUMIFS(Sheet1!$F$5:$F$28252,Sheet1!$I$5:$I$28252,$B295,Sheet1!$L$5:$L$28252,$A295,Sheet1!$D$5:$D$28252,"医保",Sheet1!$E$5:$E$28252,"&lt;&gt;*调拨*",Sheet1!$E$5:$E$28252,"&lt;&gt;*医保即时拨付*")+SUMIFS(Sheet1!$F$5:$F$28252,Sheet1!$I$5:$I$28252,$B295,Sheet1!$L$5:$L$28252,$A295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8687.02</v>
      </c>
      <c r="F295" s="32">
        <f>SUMIFS(Sheet1!$F$5:$F$28252,Sheet1!$I$5:$I$28252,$B295,Sheet1!$L$5:$L$28252,$A295,Sheet1!$D$5:$D$28252,"聚合",Sheet1!$E$5:$E$28252,"&lt;&gt;*调拨*")+SUMIFS(Sheet1!$F$5:$F$28252,Sheet1!$I$5:$I$28252,$B295,Sheet1!$L$5:$L$28252,$A295,Sheet1!$E$5:$E$28252,"*聚合*",Sheet1!$D$5:$D$28252,"&lt;&gt;聚合",Sheet1!$D$5:$D$28252,"&lt;&gt;内部转款",Sheet1!$D$5:$D$28252,"&lt;&gt;内部转账",Sheet1!$E$5:$E$28252,"&lt;&gt;*调拨*")</f>
        <v>44239.71</v>
      </c>
      <c r="G295" s="32">
        <f>SUMIFS(Sheet1!$F$5:$F$28252,Sheet1!$I$5:$I$28252,$B295,Sheet1!$L$5:$L$28252,$A295,Sheet1!$D$5:$D$28252,"24小时微信",Sheet1!$E$5:$E$28252,"&lt;&gt;*调拨*")+SUMIFS(Sheet1!$F$5:$F$28252,Sheet1!$I$5:$I$28252,$B295,Sheet1!$L$5:$L$28252,$A295,Sheet1!$E$5:$E$28252,"*24小时微信*",Sheet1!$D$5:$D$28252,"&lt;&gt;24小时微信",Sheet1!$D$5:$D$28252,"&lt;&gt;内部转款",Sheet1!$D$5:$D$28252,"&lt;&gt;内部转账",Sheet1!$E$5:$E$28252,"&lt;&gt;*调拨*")</f>
        <v>0</v>
      </c>
      <c r="H295" s="32">
        <f>SUMIFS(Sheet1!$F$5:$F$28252,Sheet1!$I$5:$I$28252,$B295,Sheet1!$L$5:$L$28252,$A295,Sheet1!$D$5:$D$28252,"美团",Sheet1!$E$5:$E$28252,"&lt;&gt;*调拨*")+SUMIFS(Sheet1!$F$5:$F$28252,Sheet1!$I$5:$I$28252,$B295,Sheet1!$L$5:$L$28252,$A295,Sheet1!$E$5:$E$28252,"*美团*",Sheet1!$D$5:$D$28252,"&lt;&gt;美团",Sheet1!$D$5:$D$28252,"&lt;&gt;内部转款",Sheet1!$D$5:$D$28252,"&lt;&gt;内部转账",Sheet1!$E$5:$E$28252,"&lt;&gt;*调拨*")</f>
        <v>0</v>
      </c>
      <c r="I295" s="32">
        <f>SUMIFS(Sheet1!$F$5:$F$28252,Sheet1!$I$5:$I$28252,$B295,Sheet1!$L$5:$L$28252,$A295,Sheet1!$D$5:$D$28252,"饿了么",Sheet1!$E$5:$E$28252,"&lt;&gt;*调拨*")+SUMIFS(Sheet1!$F$5:$F$28252,Sheet1!$I$5:$I$28252,$B295,Sheet1!$L$5:$L$28252,$A295,Sheet1!$E$5:$E$28252,"*饿了么*",Sheet1!$D$5:$D$28252,"&lt;&gt;饿了么",Sheet1!$D$5:$D$28252,"&lt;&gt;内部转款",Sheet1!$D$5:$D$28252,"&lt;&gt;内部转账",Sheet1!$E$5:$E$28252,"&lt;&gt;*调拨*")</f>
        <v>0</v>
      </c>
      <c r="J295" s="32">
        <f>SUMIFS(Sheet1!$F$5:$F$28252,Sheet1!$I$5:$I$28252,$B295,Sheet1!$L$5:$L$28252,$A295,Sheet1!$D$5:$D$28252,"健E卡",Sheet1!$E$5:$E$28252,"&lt;&gt;*调拨*")+SUMIFS(Sheet1!$F$5:$F$28252,Sheet1!$I$5:$I$28252,$B295,Sheet1!$L$5:$L$28252,$A295,Sheet1!$E$5:$E$28252,"*健E卡*",Sheet1!$D$5:$D$28252,"&lt;&gt;健E卡",Sheet1!$D$5:$D$28252,"&lt;&gt;内部转款",Sheet1!$D$5:$D$28252,"&lt;&gt;内部转账",Sheet1!$E$5:$E$28252,"&lt;&gt;*调拨*")</f>
        <v>0</v>
      </c>
      <c r="K295" s="32">
        <f>SUMIFS(Sheet1!$F$5:$F$28252,Sheet1!$I$5:$I$28252,$B295,Sheet1!$L$5:$L$28252,$A295,Sheet1!$D$5:$D$28252,"抖音",Sheet1!$E$5:$E$28252,"&lt;&gt;*调拨*")+SUMIFS(Sheet1!$F$5:$F$28252,Sheet1!$I$5:$I$28252,$B295,Sheet1!$L$5:$L$28252,$A295,Sheet1!$E$5:$E$28252,"*抖音*",Sheet1!$D$5:$D$28252,"&lt;&gt;抖音",Sheet1!$D$5:$D$28252,"&lt;&gt;内部转款",Sheet1!$D$5:$D$28252,"&lt;&gt;内部转账",Sheet1!$E$5:$E$28252,"&lt;&gt;*调拨*")</f>
        <v>0</v>
      </c>
      <c r="L295" s="32">
        <f>SUMIFS(Sheet1!$F$5:$F$28252,Sheet1!$I$5:$I$28252,$B295,Sheet1!$L$5:$L$28252,$A295,Sheet1!$D$5:$D$28252,"医卡通",Sheet1!$E$5:$E$28252,"&lt;&gt;*调拨*")+SUMIFS(Sheet1!$F$5:$F$28252,Sheet1!$I$5:$I$28252,$B295,Sheet1!$L$5:$L$28252,$A295,Sheet1!$E$5:$E$28252,"*医卡通*",Sheet1!$D$5:$D$28252,"&lt;&gt;医卡通",Sheet1!$D$5:$D$28252,"&lt;&gt;内部转款",Sheet1!$D$5:$D$28252,"&lt;&gt;内部转账",Sheet1!$E$5:$E$28252,"&lt;&gt;*调拨*")</f>
        <v>0</v>
      </c>
      <c r="M295" s="32">
        <f>SUMIFS(Sheet1!$F$5:$F$28252,Sheet1!$I$5:$I$28252,$B295,Sheet1!$L$5:$L$28252,$A295,Sheet1!$D$5:$D$28252,"企健网",Sheet1!$E$5:$E$28252,"&lt;&gt;*调拨*")+SUMIFS(Sheet1!$F$5:$F$28252,Sheet1!$I$5:$I$28252,$B295,Sheet1!$L$5:$L$28252,$A295,Sheet1!$E$5:$E$28252,"*企健网*",Sheet1!$D$5:$D$28252,"&lt;&gt;企健网",Sheet1!$D$5:$D$28252,"&lt;&gt;内部转款",Sheet1!$D$5:$D$28252,"&lt;&gt;内部转账",Sheet1!$E$5:$E$28252,"&lt;&gt;*调拨*")</f>
        <v>0</v>
      </c>
      <c r="N295" s="32">
        <f>SUMIFS(Sheet1!$F$5:$F$28252,Sheet1!$I$5:$I$28252,$B295,Sheet1!$L$5:$L$28252,$A295,Sheet1!$D$5:$D$28252,"银联",Sheet1!$E$5:$E$28252,"&lt;&gt;*调拨*")+SUMIFS(Sheet1!$F$5:$F$28252,Sheet1!$I$5:$I$28252,$B295,Sheet1!$L$5:$L$28252,$A295,Sheet1!$E$5:$E$28252,"*银联*",Sheet1!$D$5:$D$28252,"&lt;&gt;银联",Sheet1!$D$5:$D$28252,"&lt;&gt;内部转款",Sheet1!$D$5:$D$28252,"&lt;&gt;内部转账",Sheet1!$E$5:$E$28252,"&lt;&gt;*调拨*")</f>
        <v>0</v>
      </c>
      <c r="O295" s="32">
        <f>SUMIFS(Sheet1!$F$5:$F$28252,Sheet1!$I$5:$I$28252,$B295,Sheet1!$L$5:$L$28252,$A295,Sheet1!$D$5:$D$28252,"京东",Sheet1!$E$5:$E$28252,"&lt;&gt;*调拨*")+SUMIFS(Sheet1!$F$5:$F$28252,Sheet1!$I$5:$I$28252,$B295,Sheet1!$L$5:$L$28252,$A295,Sheet1!$E$5:$E$28252,"*京东*",Sheet1!$D$5:$D$28252,"&lt;&gt;京东",Sheet1!$D$5:$D$28252,"&lt;&gt;内部转款",Sheet1!$D$5:$D$28252,"&lt;&gt;内部转账",Sheet1!$E$5:$E$28252,"&lt;&gt;*调拨*")</f>
        <v>0</v>
      </c>
      <c r="P295" s="32">
        <f>SUMIFS(Sheet1!$F$5:$F$28252,Sheet1!$I$5:$I$28252,$B295,Sheet1!$L$5:$L$28252,$A295,Sheet1!$D$5:$D$28252,"药机微信",Sheet1!$E$5:$E$28252,"&lt;&gt;*调拨*")+SUMIFS(Sheet1!$F$5:$F$28252,Sheet1!$I$5:$I$28252,$B295,Sheet1!$L$5:$L$28252,$A295,Sheet1!$E$5:$E$28252,"*药机微信*",Sheet1!$D$5:$D$28252,"&lt;&gt;药机微信",Sheet1!$D$5:$D$28252,"&lt;&gt;内部转款",Sheet1!$D$5:$D$28252,"&lt;&gt;内部转账",Sheet1!$E$5:$E$28252,"&lt;&gt;*调拨*")</f>
        <v>0</v>
      </c>
      <c r="Q295" s="32">
        <f>SUMIFS(Sheet1!$F$5:$F$28252,Sheet1!$I$5:$I$28252,$B295,Sheet1!$L$5:$L$28252,$A295,Sheet1!$D$5:$D$28252,"亲情卡",Sheet1!$E$5:$E$28252,"&lt;&gt;*调拨*")+SUMIFS(Sheet1!$F$5:$F$28252,Sheet1!$I$5:$I$28252,$B295,Sheet1!$L$5:$L$28252,$A295,Sheet1!$E$5:$E$28252,"*亲情卡*",Sheet1!$D$5:$D$28252,"&lt;&gt;亲情卡",Sheet1!$D$5:$D$28252,"&lt;&gt;内部转款",Sheet1!$D$5:$D$28252,"&lt;&gt;内部转账",Sheet1!$E$5:$E$28252,"&lt;&gt;*调拨*")</f>
        <v>0</v>
      </c>
      <c r="R295" s="32">
        <f>SUMIFS(Sheet1!$F$5:$F$28252,Sheet1!$I$5:$I$28252,$B295,Sheet1!$L$5:$L$28252,$A295,Sheet1!$D$5:$D$28252,"优惠券",Sheet1!$E$5:$E$28252,"&lt;&gt;*调拨*")+SUMIFS(Sheet1!$F$5:$F$28252,Sheet1!$I$5:$I$28252,$B295,Sheet1!$L$5:$L$28252,$A295,Sheet1!$E$5:$E$28252,"*优惠券*",Sheet1!$D$5:$D$28252,"&lt;&gt;优惠券",Sheet1!$D$5:$D$28252,"&lt;&gt;内部转款",Sheet1!$D$5:$D$28252,"&lt;&gt;内部转账",Sheet1!$E$5:$E$28252,"&lt;&gt;*调拨*")</f>
        <v>0</v>
      </c>
      <c r="S295" s="32">
        <f>SUMIFS(Sheet1!$F$5:$F$28252,Sheet1!$I$5:$I$28252,$B295,Sheet1!$L$5:$L$28252,$A295,Sheet1!$D$5:$D$28252,"代金券",Sheet1!$E$5:$E$28252,"&lt;&gt;*调拨*")+SUMIFS(Sheet1!$F$5:$F$28252,Sheet1!$I$5:$I$28252,$B295,Sheet1!$L$5:$L$28252,$A295,Sheet1!$E$5:$E$28252,"*代金券*",Sheet1!$D$5:$D$28252,"&lt;&gt;代金券",Sheet1!$D$5:$D$28252,"&lt;&gt;内部转款",Sheet1!$D$5:$D$28252,"&lt;&gt;内部转账",Sheet1!$E$5:$E$28252,"&lt;&gt;*调拨*")</f>
        <v>0</v>
      </c>
      <c r="T295" s="32">
        <f>SUMIFS(Sheet1!$F$5:$F$28252,Sheet1!$I$5:$I$28252,$B295,Sheet1!$L$5:$L$28252,$A295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295,Sheet1!$L$5:$L$28252,$A295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295,Sheet1!$L$5:$L$28252,$A295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295,Sheet1!$L$5:$L$28252,$A295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5" s="32">
        <f>SUMIFS(Sheet1!$F$5:$F$28252,Sheet1!$I$5:$I$28252,$B295,Sheet1!$L$5:$L$28252,$A295,Sheet1!$E$5:$E$28252,"*调拨*")</f>
        <v>0</v>
      </c>
      <c r="V295" s="32">
        <f>SUMIFS(Sheet1!$F$5:$F$28252,Sheet1!$I$5:$I$28252,$B295,Sheet1!$L$5:$L$28252,$A295,Sheet1!$D$5:$D$28252,"储值",Sheet1!$E$5:$E$28252,"&lt;&gt;*调拨*")+SUMIFS(Sheet1!$F$5:$F$28252,Sheet1!$I$5:$I$28252,$B295,Sheet1!$L$5:$L$28252,$A295,Sheet1!$E$5:$E$28252,"*储值*",Sheet1!$D$5:$D$28252,"&lt;&gt;储值",Sheet1!$D$5:$D$28252,"&lt;&gt;内部转款",Sheet1!$D$5:$D$28252,"&lt;&gt;内部转账",Sheet1!$E$5:$E$28252,"&lt;&gt;*调拨*")</f>
        <v>0</v>
      </c>
      <c r="W295" s="32">
        <f>SUMIFS(Sheet1!$F$5:$F$28252,Sheet1!$I$5:$I$28252,$B295,Sheet1!$L$5:$L$28252,$A295,Sheet1!$D$5:$D$28252,"效期",Sheet1!$E$5:$E$28252,"&lt;&gt;*调拨*")+SUMIFS(Sheet1!$F$5:$F$28252,Sheet1!$I$5:$I$28252,$B295,Sheet1!$L$5:$L$28252,$A295,Sheet1!$E$5:$E$28252,"*效期*",Sheet1!$D$5:$D$28252,"&lt;&gt;效期",Sheet1!$D$5:$D$28252,"&lt;&gt;内部转款",Sheet1!$D$5:$D$28252,"&lt;&gt;内部转账",Sheet1!$E$5:$E$28252,"&lt;&gt;*调拨*")</f>
        <v>0</v>
      </c>
      <c r="X295" s="32">
        <f>SUMIFS(Sheet1!$F$5:$F$28252,Sheet1!$I$5:$I$28252,$B295,Sheet1!$L$5:$L$28252,$A295,Sheet1!$D$5:$D$28252,"内部转款",Sheet1!$E$5:$E$28252,"&lt;&gt;*调拨*")+SUMIFS(Sheet1!$F$5:$F$28252,Sheet1!$I$5:$I$28252,$B295,Sheet1!$L$5:$L$28252,$A295,Sheet1!$D$5:$D$28252,"内部转账",Sheet1!$E$5:$E$28252,"&lt;&gt;*调拨*")</f>
        <v>0</v>
      </c>
      <c r="Y295" s="32">
        <f t="shared" si="20"/>
        <v>0</v>
      </c>
      <c r="Z295" s="32">
        <f>SUMIFS(Sheet1!$F$5:$F$28252,Sheet1!$I$5:$I$28252,$B295,Sheet1!$L$5:$L$28252,$A295)</f>
        <v>79646.1</v>
      </c>
      <c r="AA295" s="32">
        <f>SUMIFS(Sheet1!$G$5:$G$28252,Sheet1!$I$5:$I$28252,$B295,Sheet1!$L$5:$L$28252,$A295,Sheet1!$D$5:$D$28252,"工资",Sheet1!$E$5:$E$28252,"&lt;&gt;*调拨*")+SUMIFS(Sheet1!$G$5:$G$28252,Sheet1!$I$5:$I$28252,$B295,Sheet1!$L$5:$L$28252,$A295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7555.31</v>
      </c>
      <c r="AB295" s="32">
        <f>SUMIFS(Sheet1!$G$5:$G$28252,Sheet1!$I$5:$I$28252,$B295,Sheet1!$L$5:$L$28252,$A295,Sheet1!$D$5:$D$28252,"水费",Sheet1!$E$5:$E$28252,"&lt;&gt;*调拨*")+SUMIFS(Sheet1!$G$5:$G$28252,Sheet1!$I$5:$I$28252,$B295,Sheet1!$L$5:$L$28252,$A295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5" s="32">
        <f>SUMIFS(Sheet1!$G$5:$G$28252,Sheet1!$I$5:$I$28252,$B295,Sheet1!$L$5:$L$28252,$A295,Sheet1!$D$5:$D$28252,"电费",Sheet1!$E$5:$E$28252,"&lt;&gt;*调拨*")+SUMIFS(Sheet1!$G$5:$G$28252,Sheet1!$I$5:$I$28252,$B295,Sheet1!$L$5:$L$28252,$A295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2500</v>
      </c>
      <c r="AD295" s="32">
        <f>SUMIFS(Sheet1!$G$5:$G$28252,Sheet1!$I$5:$I$28252,$B295,Sheet1!$L$5:$L$28252,$A295,Sheet1!$D$5:$D$28252,"宽带费",Sheet1!$E$5:$E$28252,"&lt;&gt;*调拨*")+SUMIFS(Sheet1!$G$5:$G$28252,Sheet1!$I$5:$I$28252,$B295,Sheet1!$L$5:$L$28252,$A295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95" s="32">
        <f>SUMIFS(Sheet1!$G$5:$G$28252,Sheet1!$I$5:$I$28252,$B295,Sheet1!$L$5:$L$28252,$A295,Sheet1!$D$5:$D$28252,"办公费",Sheet1!$E$5:$E$28252,"&lt;&gt;*调拨*")+SUMIFS(Sheet1!$G$5:$G$28252,Sheet1!$I$5:$I$28252,$B295,Sheet1!$L$5:$L$28252,$A295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5" s="32">
        <f>SUMIFS(Sheet1!$G$5:$G$28252,Sheet1!$I$5:$I$28252,$B295,Sheet1!$L$5:$L$28252,$A295,Sheet1!$D$5:$D$28252,"话费",Sheet1!$E$5:$E$28252,"&lt;&gt;*调拨*")+SUMIFS(Sheet1!$G$5:$G$28252,Sheet1!$I$5:$I$28252,$B295,Sheet1!$L$5:$L$28252,$A295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5" s="32">
        <f>SUMIFS(Sheet1!$G$5:$G$28252,Sheet1!$I$5:$I$28252,$B295,Sheet1!$L$5:$L$28252,$A295,Sheet1!$D$5:$D$28252,"房租",Sheet1!$E$5:$E$28252,"&lt;&gt;*调拨*")+SUMIFS(Sheet1!$G$5:$G$28252,Sheet1!$I$5:$I$28252,$B295,Sheet1!$L$5:$L$28252,$A295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5" s="32">
        <f>SUMIFS(Sheet1!$G$5:$G$28252,Sheet1!$I$5:$I$28252,$B295,Sheet1!$L$5:$L$28252,$A295,Sheet1!$E$5:$E$28252,"*调拨*")</f>
        <v>0</v>
      </c>
      <c r="AI295" s="32">
        <f>SUMIFS(Sheet1!$G$5:$G$28252,Sheet1!$I$5:$I$28252,$B295,Sheet1!$L$5:$L$28252,$A295,Sheet1!$D$5:$D$28252,"内部转款",Sheet1!$E$5:$E$28252,"&lt;&gt;*调拨*")+SUMIFS(Sheet1!$G$5:$G$28252,Sheet1!$I$5:$I$28252,$B295,Sheet1!$L$5:$L$28252,$A295,Sheet1!$D$5:$D$28252,"内部转账",Sheet1!$E$5:$E$28252,"&lt;&gt;*调拨*")</f>
        <v>0</v>
      </c>
      <c r="AJ295" s="32">
        <f t="shared" si="21"/>
        <v>0</v>
      </c>
      <c r="AK295" s="32">
        <f>SUMIFS(Sheet1!$G$5:$G$28252,Sheet1!$I$5:$I$28252,$B295,Sheet1!$L$5:$L$28252,$A295)</f>
        <v>10055.31</v>
      </c>
      <c r="AL295" s="32">
        <f t="shared" si="22"/>
        <v>69590.79</v>
      </c>
    </row>
    <row r="296" ht="16.5" spans="1:38">
      <c r="A296" s="30">
        <v>202605</v>
      </c>
      <c r="B296" s="31" t="s">
        <v>1130</v>
      </c>
      <c r="C296" s="32">
        <f>SUMIFS(Sheet1!$F$5:$F$28252,Sheet1!$I$5:$I$28252,$B296,Sheet1!$L$5:$L$28252,$A296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96" s="32">
        <f>SUMIFS(Sheet1!$F$5:$F$28252,Sheet1!$I$5:$I$28252,$B296,Sheet1!$L$5:$L$28252,$A296,Sheet1!$D$5:$D$28252,"医保即时拨付",Sheet1!$E$5:$E$28252,"&lt;&gt;*调拨*")+SUMIFS(Sheet1!$F$5:$F$28252,Sheet1!$I$5:$I$28252,$B296,Sheet1!$L$5:$L$28252,$A296,Sheet1!$E$5:$E$28252,"*医保即时拨付*",Sheet1!$D$5:$D$28252,"&lt;&gt;医保即时拨付",Sheet1!$D$5:$D$28252,"&lt;&gt;内部转款",Sheet1!$D$5:$D$28252,"&lt;&gt;内部转账",Sheet1!$E$5:$E$28252,"&lt;&gt;*调拨*")</f>
        <v>0</v>
      </c>
      <c r="E296" s="32">
        <f>SUMIFS(Sheet1!$F$5:$F$28252,Sheet1!$I$5:$I$28252,$B296,Sheet1!$L$5:$L$28252,$A296,Sheet1!$D$5:$D$28252,"医保",Sheet1!$E$5:$E$28252,"&lt;&gt;*调拨*",Sheet1!$E$5:$E$28252,"&lt;&gt;*医保即时拨付*")+SUMIFS(Sheet1!$F$5:$F$28252,Sheet1!$I$5:$I$28252,$B296,Sheet1!$L$5:$L$28252,$A296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96" s="32">
        <f>SUMIFS(Sheet1!$F$5:$F$28252,Sheet1!$I$5:$I$28252,$B296,Sheet1!$L$5:$L$28252,$A296,Sheet1!$D$5:$D$28252,"聚合",Sheet1!$E$5:$E$28252,"&lt;&gt;*调拨*")+SUMIFS(Sheet1!$F$5:$F$28252,Sheet1!$I$5:$I$28252,$B296,Sheet1!$L$5:$L$28252,$A296,Sheet1!$E$5:$E$28252,"*聚合*",Sheet1!$D$5:$D$28252,"&lt;&gt;聚合",Sheet1!$D$5:$D$28252,"&lt;&gt;内部转款",Sheet1!$D$5:$D$28252,"&lt;&gt;内部转账",Sheet1!$E$5:$E$28252,"&lt;&gt;*调拨*")</f>
        <v>0</v>
      </c>
      <c r="G296" s="32">
        <f>SUMIFS(Sheet1!$F$5:$F$28252,Sheet1!$I$5:$I$28252,$B296,Sheet1!$L$5:$L$28252,$A296,Sheet1!$D$5:$D$28252,"24小时微信",Sheet1!$E$5:$E$28252,"&lt;&gt;*调拨*")+SUMIFS(Sheet1!$F$5:$F$28252,Sheet1!$I$5:$I$28252,$B296,Sheet1!$L$5:$L$28252,$A296,Sheet1!$E$5:$E$28252,"*24小时微信*",Sheet1!$D$5:$D$28252,"&lt;&gt;24小时微信",Sheet1!$D$5:$D$28252,"&lt;&gt;内部转款",Sheet1!$D$5:$D$28252,"&lt;&gt;内部转账",Sheet1!$E$5:$E$28252,"&lt;&gt;*调拨*")</f>
        <v>0</v>
      </c>
      <c r="H296" s="32">
        <f>SUMIFS(Sheet1!$F$5:$F$28252,Sheet1!$I$5:$I$28252,$B296,Sheet1!$L$5:$L$28252,$A296,Sheet1!$D$5:$D$28252,"美团",Sheet1!$E$5:$E$28252,"&lt;&gt;*调拨*")+SUMIFS(Sheet1!$F$5:$F$28252,Sheet1!$I$5:$I$28252,$B296,Sheet1!$L$5:$L$28252,$A296,Sheet1!$E$5:$E$28252,"*美团*",Sheet1!$D$5:$D$28252,"&lt;&gt;美团",Sheet1!$D$5:$D$28252,"&lt;&gt;内部转款",Sheet1!$D$5:$D$28252,"&lt;&gt;内部转账",Sheet1!$E$5:$E$28252,"&lt;&gt;*调拨*")</f>
        <v>0</v>
      </c>
      <c r="I296" s="32">
        <f>SUMIFS(Sheet1!$F$5:$F$28252,Sheet1!$I$5:$I$28252,$B296,Sheet1!$L$5:$L$28252,$A296,Sheet1!$D$5:$D$28252,"饿了么",Sheet1!$E$5:$E$28252,"&lt;&gt;*调拨*")+SUMIFS(Sheet1!$F$5:$F$28252,Sheet1!$I$5:$I$28252,$B296,Sheet1!$L$5:$L$28252,$A296,Sheet1!$E$5:$E$28252,"*饿了么*",Sheet1!$D$5:$D$28252,"&lt;&gt;饿了么",Sheet1!$D$5:$D$28252,"&lt;&gt;内部转款",Sheet1!$D$5:$D$28252,"&lt;&gt;内部转账",Sheet1!$E$5:$E$28252,"&lt;&gt;*调拨*")</f>
        <v>0</v>
      </c>
      <c r="J296" s="32">
        <f>SUMIFS(Sheet1!$F$5:$F$28252,Sheet1!$I$5:$I$28252,$B296,Sheet1!$L$5:$L$28252,$A296,Sheet1!$D$5:$D$28252,"健E卡",Sheet1!$E$5:$E$28252,"&lt;&gt;*调拨*")+SUMIFS(Sheet1!$F$5:$F$28252,Sheet1!$I$5:$I$28252,$B296,Sheet1!$L$5:$L$28252,$A296,Sheet1!$E$5:$E$28252,"*健E卡*",Sheet1!$D$5:$D$28252,"&lt;&gt;健E卡",Sheet1!$D$5:$D$28252,"&lt;&gt;内部转款",Sheet1!$D$5:$D$28252,"&lt;&gt;内部转账",Sheet1!$E$5:$E$28252,"&lt;&gt;*调拨*")</f>
        <v>0</v>
      </c>
      <c r="K296" s="32">
        <f>SUMIFS(Sheet1!$F$5:$F$28252,Sheet1!$I$5:$I$28252,$B296,Sheet1!$L$5:$L$28252,$A296,Sheet1!$D$5:$D$28252,"抖音",Sheet1!$E$5:$E$28252,"&lt;&gt;*调拨*")+SUMIFS(Sheet1!$F$5:$F$28252,Sheet1!$I$5:$I$28252,$B296,Sheet1!$L$5:$L$28252,$A296,Sheet1!$E$5:$E$28252,"*抖音*",Sheet1!$D$5:$D$28252,"&lt;&gt;抖音",Sheet1!$D$5:$D$28252,"&lt;&gt;内部转款",Sheet1!$D$5:$D$28252,"&lt;&gt;内部转账",Sheet1!$E$5:$E$28252,"&lt;&gt;*调拨*")</f>
        <v>0</v>
      </c>
      <c r="L296" s="32">
        <f>SUMIFS(Sheet1!$F$5:$F$28252,Sheet1!$I$5:$I$28252,$B296,Sheet1!$L$5:$L$28252,$A296,Sheet1!$D$5:$D$28252,"医卡通",Sheet1!$E$5:$E$28252,"&lt;&gt;*调拨*")+SUMIFS(Sheet1!$F$5:$F$28252,Sheet1!$I$5:$I$28252,$B296,Sheet1!$L$5:$L$28252,$A296,Sheet1!$E$5:$E$28252,"*医卡通*",Sheet1!$D$5:$D$28252,"&lt;&gt;医卡通",Sheet1!$D$5:$D$28252,"&lt;&gt;内部转款",Sheet1!$D$5:$D$28252,"&lt;&gt;内部转账",Sheet1!$E$5:$E$28252,"&lt;&gt;*调拨*")</f>
        <v>0</v>
      </c>
      <c r="M296" s="32">
        <f>SUMIFS(Sheet1!$F$5:$F$28252,Sheet1!$I$5:$I$28252,$B296,Sheet1!$L$5:$L$28252,$A296,Sheet1!$D$5:$D$28252,"企健网",Sheet1!$E$5:$E$28252,"&lt;&gt;*调拨*")+SUMIFS(Sheet1!$F$5:$F$28252,Sheet1!$I$5:$I$28252,$B296,Sheet1!$L$5:$L$28252,$A296,Sheet1!$E$5:$E$28252,"*企健网*",Sheet1!$D$5:$D$28252,"&lt;&gt;企健网",Sheet1!$D$5:$D$28252,"&lt;&gt;内部转款",Sheet1!$D$5:$D$28252,"&lt;&gt;内部转账",Sheet1!$E$5:$E$28252,"&lt;&gt;*调拨*")</f>
        <v>0</v>
      </c>
      <c r="N296" s="32">
        <f>SUMIFS(Sheet1!$F$5:$F$28252,Sheet1!$I$5:$I$28252,$B296,Sheet1!$L$5:$L$28252,$A296,Sheet1!$D$5:$D$28252,"银联",Sheet1!$E$5:$E$28252,"&lt;&gt;*调拨*")+SUMIFS(Sheet1!$F$5:$F$28252,Sheet1!$I$5:$I$28252,$B296,Sheet1!$L$5:$L$28252,$A296,Sheet1!$E$5:$E$28252,"*银联*",Sheet1!$D$5:$D$28252,"&lt;&gt;银联",Sheet1!$D$5:$D$28252,"&lt;&gt;内部转款",Sheet1!$D$5:$D$28252,"&lt;&gt;内部转账",Sheet1!$E$5:$E$28252,"&lt;&gt;*调拨*")</f>
        <v>0</v>
      </c>
      <c r="O296" s="32">
        <f>SUMIFS(Sheet1!$F$5:$F$28252,Sheet1!$I$5:$I$28252,$B296,Sheet1!$L$5:$L$28252,$A296,Sheet1!$D$5:$D$28252,"京东",Sheet1!$E$5:$E$28252,"&lt;&gt;*调拨*")+SUMIFS(Sheet1!$F$5:$F$28252,Sheet1!$I$5:$I$28252,$B296,Sheet1!$L$5:$L$28252,$A296,Sheet1!$E$5:$E$28252,"*京东*",Sheet1!$D$5:$D$28252,"&lt;&gt;京东",Sheet1!$D$5:$D$28252,"&lt;&gt;内部转款",Sheet1!$D$5:$D$28252,"&lt;&gt;内部转账",Sheet1!$E$5:$E$28252,"&lt;&gt;*调拨*")</f>
        <v>0</v>
      </c>
      <c r="P296" s="32">
        <f>SUMIFS(Sheet1!$F$5:$F$28252,Sheet1!$I$5:$I$28252,$B296,Sheet1!$L$5:$L$28252,$A296,Sheet1!$D$5:$D$28252,"药机微信",Sheet1!$E$5:$E$28252,"&lt;&gt;*调拨*")+SUMIFS(Sheet1!$F$5:$F$28252,Sheet1!$I$5:$I$28252,$B296,Sheet1!$L$5:$L$28252,$A296,Sheet1!$E$5:$E$28252,"*药机微信*",Sheet1!$D$5:$D$28252,"&lt;&gt;药机微信",Sheet1!$D$5:$D$28252,"&lt;&gt;内部转款",Sheet1!$D$5:$D$28252,"&lt;&gt;内部转账",Sheet1!$E$5:$E$28252,"&lt;&gt;*调拨*")</f>
        <v>0</v>
      </c>
      <c r="Q296" s="32">
        <f>SUMIFS(Sheet1!$F$5:$F$28252,Sheet1!$I$5:$I$28252,$B296,Sheet1!$L$5:$L$28252,$A296,Sheet1!$D$5:$D$28252,"亲情卡",Sheet1!$E$5:$E$28252,"&lt;&gt;*调拨*")+SUMIFS(Sheet1!$F$5:$F$28252,Sheet1!$I$5:$I$28252,$B296,Sheet1!$L$5:$L$28252,$A296,Sheet1!$E$5:$E$28252,"*亲情卡*",Sheet1!$D$5:$D$28252,"&lt;&gt;亲情卡",Sheet1!$D$5:$D$28252,"&lt;&gt;内部转款",Sheet1!$D$5:$D$28252,"&lt;&gt;内部转账",Sheet1!$E$5:$E$28252,"&lt;&gt;*调拨*")</f>
        <v>0</v>
      </c>
      <c r="R296" s="32">
        <f>SUMIFS(Sheet1!$F$5:$F$28252,Sheet1!$I$5:$I$28252,$B296,Sheet1!$L$5:$L$28252,$A296,Sheet1!$D$5:$D$28252,"优惠券",Sheet1!$E$5:$E$28252,"&lt;&gt;*调拨*")+SUMIFS(Sheet1!$F$5:$F$28252,Sheet1!$I$5:$I$28252,$B296,Sheet1!$L$5:$L$28252,$A296,Sheet1!$E$5:$E$28252,"*优惠券*",Sheet1!$D$5:$D$28252,"&lt;&gt;优惠券",Sheet1!$D$5:$D$28252,"&lt;&gt;内部转款",Sheet1!$D$5:$D$28252,"&lt;&gt;内部转账",Sheet1!$E$5:$E$28252,"&lt;&gt;*调拨*")</f>
        <v>0</v>
      </c>
      <c r="S296" s="32">
        <f>SUMIFS(Sheet1!$F$5:$F$28252,Sheet1!$I$5:$I$28252,$B296,Sheet1!$L$5:$L$28252,$A296,Sheet1!$D$5:$D$28252,"代金券",Sheet1!$E$5:$E$28252,"&lt;&gt;*调拨*")+SUMIFS(Sheet1!$F$5:$F$28252,Sheet1!$I$5:$I$28252,$B296,Sheet1!$L$5:$L$28252,$A296,Sheet1!$E$5:$E$28252,"*代金券*",Sheet1!$D$5:$D$28252,"&lt;&gt;代金券",Sheet1!$D$5:$D$28252,"&lt;&gt;内部转款",Sheet1!$D$5:$D$28252,"&lt;&gt;内部转账",Sheet1!$E$5:$E$28252,"&lt;&gt;*调拨*")</f>
        <v>0</v>
      </c>
      <c r="T296" s="32">
        <f>SUMIFS(Sheet1!$F$5:$F$28252,Sheet1!$I$5:$I$28252,$B296,Sheet1!$L$5:$L$28252,$A296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296,Sheet1!$L$5:$L$28252,$A296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296,Sheet1!$L$5:$L$28252,$A296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296,Sheet1!$L$5:$L$28252,$A296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6" s="32">
        <f>SUMIFS(Sheet1!$F$5:$F$28252,Sheet1!$I$5:$I$28252,$B296,Sheet1!$L$5:$L$28252,$A296,Sheet1!$E$5:$E$28252,"*调拨*")</f>
        <v>0</v>
      </c>
      <c r="V296" s="32">
        <f>SUMIFS(Sheet1!$F$5:$F$28252,Sheet1!$I$5:$I$28252,$B296,Sheet1!$L$5:$L$28252,$A296,Sheet1!$D$5:$D$28252,"储值",Sheet1!$E$5:$E$28252,"&lt;&gt;*调拨*")+SUMIFS(Sheet1!$F$5:$F$28252,Sheet1!$I$5:$I$28252,$B296,Sheet1!$L$5:$L$28252,$A296,Sheet1!$E$5:$E$28252,"*储值*",Sheet1!$D$5:$D$28252,"&lt;&gt;储值",Sheet1!$D$5:$D$28252,"&lt;&gt;内部转款",Sheet1!$D$5:$D$28252,"&lt;&gt;内部转账",Sheet1!$E$5:$E$28252,"&lt;&gt;*调拨*")</f>
        <v>0</v>
      </c>
      <c r="W296" s="32">
        <f>SUMIFS(Sheet1!$F$5:$F$28252,Sheet1!$I$5:$I$28252,$B296,Sheet1!$L$5:$L$28252,$A296,Sheet1!$D$5:$D$28252,"效期",Sheet1!$E$5:$E$28252,"&lt;&gt;*调拨*")+SUMIFS(Sheet1!$F$5:$F$28252,Sheet1!$I$5:$I$28252,$B296,Sheet1!$L$5:$L$28252,$A296,Sheet1!$E$5:$E$28252,"*效期*",Sheet1!$D$5:$D$28252,"&lt;&gt;效期",Sheet1!$D$5:$D$28252,"&lt;&gt;内部转款",Sheet1!$D$5:$D$28252,"&lt;&gt;内部转账",Sheet1!$E$5:$E$28252,"&lt;&gt;*调拨*")</f>
        <v>0</v>
      </c>
      <c r="X296" s="32">
        <f>SUMIFS(Sheet1!$F$5:$F$28252,Sheet1!$I$5:$I$28252,$B296,Sheet1!$L$5:$L$28252,$A296,Sheet1!$D$5:$D$28252,"内部转款",Sheet1!$E$5:$E$28252,"&lt;&gt;*调拨*")+SUMIFS(Sheet1!$F$5:$F$28252,Sheet1!$I$5:$I$28252,$B296,Sheet1!$L$5:$L$28252,$A296,Sheet1!$D$5:$D$28252,"内部转账",Sheet1!$E$5:$E$28252,"&lt;&gt;*调拨*")</f>
        <v>0</v>
      </c>
      <c r="Y296" s="32">
        <f t="shared" si="20"/>
        <v>0</v>
      </c>
      <c r="Z296" s="32">
        <f>SUMIFS(Sheet1!$F$5:$F$28252,Sheet1!$I$5:$I$28252,$B296,Sheet1!$L$5:$L$28252,$A296)</f>
        <v>0</v>
      </c>
      <c r="AA296" s="32">
        <f>SUMIFS(Sheet1!$G$5:$G$28252,Sheet1!$I$5:$I$28252,$B296,Sheet1!$L$5:$L$28252,$A296,Sheet1!$D$5:$D$28252,"工资",Sheet1!$E$5:$E$28252,"&lt;&gt;*调拨*")+SUMIFS(Sheet1!$G$5:$G$28252,Sheet1!$I$5:$I$28252,$B296,Sheet1!$L$5:$L$28252,$A296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96" s="32">
        <f>SUMIFS(Sheet1!$G$5:$G$28252,Sheet1!$I$5:$I$28252,$B296,Sheet1!$L$5:$L$28252,$A296,Sheet1!$D$5:$D$28252,"水费",Sheet1!$E$5:$E$28252,"&lt;&gt;*调拨*")+SUMIFS(Sheet1!$G$5:$G$28252,Sheet1!$I$5:$I$28252,$B296,Sheet1!$L$5:$L$28252,$A296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6" s="32">
        <f>SUMIFS(Sheet1!$G$5:$G$28252,Sheet1!$I$5:$I$28252,$B296,Sheet1!$L$5:$L$28252,$A296,Sheet1!$D$5:$D$28252,"电费",Sheet1!$E$5:$E$28252,"&lt;&gt;*调拨*")+SUMIFS(Sheet1!$G$5:$G$28252,Sheet1!$I$5:$I$28252,$B296,Sheet1!$L$5:$L$28252,$A296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96" s="32">
        <f>SUMIFS(Sheet1!$G$5:$G$28252,Sheet1!$I$5:$I$28252,$B296,Sheet1!$L$5:$L$28252,$A296,Sheet1!$D$5:$D$28252,"宽带费",Sheet1!$E$5:$E$28252,"&lt;&gt;*调拨*")+SUMIFS(Sheet1!$G$5:$G$28252,Sheet1!$I$5:$I$28252,$B296,Sheet1!$L$5:$L$28252,$A296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96" s="32">
        <f>SUMIFS(Sheet1!$G$5:$G$28252,Sheet1!$I$5:$I$28252,$B296,Sheet1!$L$5:$L$28252,$A296,Sheet1!$D$5:$D$28252,"办公费",Sheet1!$E$5:$E$28252,"&lt;&gt;*调拨*")+SUMIFS(Sheet1!$G$5:$G$28252,Sheet1!$I$5:$I$28252,$B296,Sheet1!$L$5:$L$28252,$A296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6" s="32">
        <f>SUMIFS(Sheet1!$G$5:$G$28252,Sheet1!$I$5:$I$28252,$B296,Sheet1!$L$5:$L$28252,$A296,Sheet1!$D$5:$D$28252,"话费",Sheet1!$E$5:$E$28252,"&lt;&gt;*调拨*")+SUMIFS(Sheet1!$G$5:$G$28252,Sheet1!$I$5:$I$28252,$B296,Sheet1!$L$5:$L$28252,$A296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6" s="32">
        <f>SUMIFS(Sheet1!$G$5:$G$28252,Sheet1!$I$5:$I$28252,$B296,Sheet1!$L$5:$L$28252,$A296,Sheet1!$D$5:$D$28252,"房租",Sheet1!$E$5:$E$28252,"&lt;&gt;*调拨*")+SUMIFS(Sheet1!$G$5:$G$28252,Sheet1!$I$5:$I$28252,$B296,Sheet1!$L$5:$L$28252,$A296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6" s="32">
        <f>SUMIFS(Sheet1!$G$5:$G$28252,Sheet1!$I$5:$I$28252,$B296,Sheet1!$L$5:$L$28252,$A296,Sheet1!$E$5:$E$28252,"*调拨*")</f>
        <v>0</v>
      </c>
      <c r="AI296" s="32">
        <f>SUMIFS(Sheet1!$G$5:$G$28252,Sheet1!$I$5:$I$28252,$B296,Sheet1!$L$5:$L$28252,$A296,Sheet1!$D$5:$D$28252,"内部转款",Sheet1!$E$5:$E$28252,"&lt;&gt;*调拨*")+SUMIFS(Sheet1!$G$5:$G$28252,Sheet1!$I$5:$I$28252,$B296,Sheet1!$L$5:$L$28252,$A296,Sheet1!$D$5:$D$28252,"内部转账",Sheet1!$E$5:$E$28252,"&lt;&gt;*调拨*")</f>
        <v>0</v>
      </c>
      <c r="AJ296" s="32">
        <f t="shared" si="21"/>
        <v>0</v>
      </c>
      <c r="AK296" s="32">
        <f>SUMIFS(Sheet1!$G$5:$G$28252,Sheet1!$I$5:$I$28252,$B296,Sheet1!$L$5:$L$28252,$A296)</f>
        <v>0</v>
      </c>
      <c r="AL296" s="32">
        <f t="shared" si="22"/>
        <v>0</v>
      </c>
    </row>
    <row r="297" ht="16.5" spans="1:38">
      <c r="A297" s="30">
        <v>202605</v>
      </c>
      <c r="B297" s="31" t="s">
        <v>1131</v>
      </c>
      <c r="C297" s="32">
        <f>SUMIFS(Sheet1!$F$5:$F$28252,Sheet1!$I$5:$I$28252,$B297,Sheet1!$L$5:$L$28252,$A297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97" s="32">
        <f>SUMIFS(Sheet1!$F$5:$F$28252,Sheet1!$I$5:$I$28252,$B297,Sheet1!$L$5:$L$28252,$A297,Sheet1!$D$5:$D$28252,"医保即时拨付",Sheet1!$E$5:$E$28252,"&lt;&gt;*调拨*")+SUMIFS(Sheet1!$F$5:$F$28252,Sheet1!$I$5:$I$28252,$B297,Sheet1!$L$5:$L$28252,$A297,Sheet1!$E$5:$E$28252,"*医保即时拨付*",Sheet1!$D$5:$D$28252,"&lt;&gt;医保即时拨付",Sheet1!$D$5:$D$28252,"&lt;&gt;内部转款",Sheet1!$D$5:$D$28252,"&lt;&gt;内部转账",Sheet1!$E$5:$E$28252,"&lt;&gt;*调拨*")</f>
        <v>0</v>
      </c>
      <c r="E297" s="32">
        <f>SUMIFS(Sheet1!$F$5:$F$28252,Sheet1!$I$5:$I$28252,$B297,Sheet1!$L$5:$L$28252,$A297,Sheet1!$D$5:$D$28252,"医保",Sheet1!$E$5:$E$28252,"&lt;&gt;*调拨*",Sheet1!$E$5:$E$28252,"&lt;&gt;*医保即时拨付*")+SUMIFS(Sheet1!$F$5:$F$28252,Sheet1!$I$5:$I$28252,$B297,Sheet1!$L$5:$L$28252,$A297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97" s="32">
        <f>SUMIFS(Sheet1!$F$5:$F$28252,Sheet1!$I$5:$I$28252,$B297,Sheet1!$L$5:$L$28252,$A297,Sheet1!$D$5:$D$28252,"聚合",Sheet1!$E$5:$E$28252,"&lt;&gt;*调拨*")+SUMIFS(Sheet1!$F$5:$F$28252,Sheet1!$I$5:$I$28252,$B297,Sheet1!$L$5:$L$28252,$A297,Sheet1!$E$5:$E$28252,"*聚合*",Sheet1!$D$5:$D$28252,"&lt;&gt;聚合",Sheet1!$D$5:$D$28252,"&lt;&gt;内部转款",Sheet1!$D$5:$D$28252,"&lt;&gt;内部转账",Sheet1!$E$5:$E$28252,"&lt;&gt;*调拨*")</f>
        <v>0</v>
      </c>
      <c r="G297" s="32">
        <f>SUMIFS(Sheet1!$F$5:$F$28252,Sheet1!$I$5:$I$28252,$B297,Sheet1!$L$5:$L$28252,$A297,Sheet1!$D$5:$D$28252,"24小时微信",Sheet1!$E$5:$E$28252,"&lt;&gt;*调拨*")+SUMIFS(Sheet1!$F$5:$F$28252,Sheet1!$I$5:$I$28252,$B297,Sheet1!$L$5:$L$28252,$A297,Sheet1!$E$5:$E$28252,"*24小时微信*",Sheet1!$D$5:$D$28252,"&lt;&gt;24小时微信",Sheet1!$D$5:$D$28252,"&lt;&gt;内部转款",Sheet1!$D$5:$D$28252,"&lt;&gt;内部转账",Sheet1!$E$5:$E$28252,"&lt;&gt;*调拨*")</f>
        <v>0</v>
      </c>
      <c r="H297" s="32">
        <f>SUMIFS(Sheet1!$F$5:$F$28252,Sheet1!$I$5:$I$28252,$B297,Sheet1!$L$5:$L$28252,$A297,Sheet1!$D$5:$D$28252,"美团",Sheet1!$E$5:$E$28252,"&lt;&gt;*调拨*")+SUMIFS(Sheet1!$F$5:$F$28252,Sheet1!$I$5:$I$28252,$B297,Sheet1!$L$5:$L$28252,$A297,Sheet1!$E$5:$E$28252,"*美团*",Sheet1!$D$5:$D$28252,"&lt;&gt;美团",Sheet1!$D$5:$D$28252,"&lt;&gt;内部转款",Sheet1!$D$5:$D$28252,"&lt;&gt;内部转账",Sheet1!$E$5:$E$28252,"&lt;&gt;*调拨*")</f>
        <v>0</v>
      </c>
      <c r="I297" s="32">
        <f>SUMIFS(Sheet1!$F$5:$F$28252,Sheet1!$I$5:$I$28252,$B297,Sheet1!$L$5:$L$28252,$A297,Sheet1!$D$5:$D$28252,"饿了么",Sheet1!$E$5:$E$28252,"&lt;&gt;*调拨*")+SUMIFS(Sheet1!$F$5:$F$28252,Sheet1!$I$5:$I$28252,$B297,Sheet1!$L$5:$L$28252,$A297,Sheet1!$E$5:$E$28252,"*饿了么*",Sheet1!$D$5:$D$28252,"&lt;&gt;饿了么",Sheet1!$D$5:$D$28252,"&lt;&gt;内部转款",Sheet1!$D$5:$D$28252,"&lt;&gt;内部转账",Sheet1!$E$5:$E$28252,"&lt;&gt;*调拨*")</f>
        <v>0</v>
      </c>
      <c r="J297" s="32">
        <f>SUMIFS(Sheet1!$F$5:$F$28252,Sheet1!$I$5:$I$28252,$B297,Sheet1!$L$5:$L$28252,$A297,Sheet1!$D$5:$D$28252,"健E卡",Sheet1!$E$5:$E$28252,"&lt;&gt;*调拨*")+SUMIFS(Sheet1!$F$5:$F$28252,Sheet1!$I$5:$I$28252,$B297,Sheet1!$L$5:$L$28252,$A297,Sheet1!$E$5:$E$28252,"*健E卡*",Sheet1!$D$5:$D$28252,"&lt;&gt;健E卡",Sheet1!$D$5:$D$28252,"&lt;&gt;内部转款",Sheet1!$D$5:$D$28252,"&lt;&gt;内部转账",Sheet1!$E$5:$E$28252,"&lt;&gt;*调拨*")</f>
        <v>0</v>
      </c>
      <c r="K297" s="32">
        <f>SUMIFS(Sheet1!$F$5:$F$28252,Sheet1!$I$5:$I$28252,$B297,Sheet1!$L$5:$L$28252,$A297,Sheet1!$D$5:$D$28252,"抖音",Sheet1!$E$5:$E$28252,"&lt;&gt;*调拨*")+SUMIFS(Sheet1!$F$5:$F$28252,Sheet1!$I$5:$I$28252,$B297,Sheet1!$L$5:$L$28252,$A297,Sheet1!$E$5:$E$28252,"*抖音*",Sheet1!$D$5:$D$28252,"&lt;&gt;抖音",Sheet1!$D$5:$D$28252,"&lt;&gt;内部转款",Sheet1!$D$5:$D$28252,"&lt;&gt;内部转账",Sheet1!$E$5:$E$28252,"&lt;&gt;*调拨*")</f>
        <v>0</v>
      </c>
      <c r="L297" s="32">
        <f>SUMIFS(Sheet1!$F$5:$F$28252,Sheet1!$I$5:$I$28252,$B297,Sheet1!$L$5:$L$28252,$A297,Sheet1!$D$5:$D$28252,"医卡通",Sheet1!$E$5:$E$28252,"&lt;&gt;*调拨*")+SUMIFS(Sheet1!$F$5:$F$28252,Sheet1!$I$5:$I$28252,$B297,Sheet1!$L$5:$L$28252,$A297,Sheet1!$E$5:$E$28252,"*医卡通*",Sheet1!$D$5:$D$28252,"&lt;&gt;医卡通",Sheet1!$D$5:$D$28252,"&lt;&gt;内部转款",Sheet1!$D$5:$D$28252,"&lt;&gt;内部转账",Sheet1!$E$5:$E$28252,"&lt;&gt;*调拨*")</f>
        <v>0</v>
      </c>
      <c r="M297" s="32">
        <f>SUMIFS(Sheet1!$F$5:$F$28252,Sheet1!$I$5:$I$28252,$B297,Sheet1!$L$5:$L$28252,$A297,Sheet1!$D$5:$D$28252,"企健网",Sheet1!$E$5:$E$28252,"&lt;&gt;*调拨*")+SUMIFS(Sheet1!$F$5:$F$28252,Sheet1!$I$5:$I$28252,$B297,Sheet1!$L$5:$L$28252,$A297,Sheet1!$E$5:$E$28252,"*企健网*",Sheet1!$D$5:$D$28252,"&lt;&gt;企健网",Sheet1!$D$5:$D$28252,"&lt;&gt;内部转款",Sheet1!$D$5:$D$28252,"&lt;&gt;内部转账",Sheet1!$E$5:$E$28252,"&lt;&gt;*调拨*")</f>
        <v>0</v>
      </c>
      <c r="N297" s="32">
        <f>SUMIFS(Sheet1!$F$5:$F$28252,Sheet1!$I$5:$I$28252,$B297,Sheet1!$L$5:$L$28252,$A297,Sheet1!$D$5:$D$28252,"银联",Sheet1!$E$5:$E$28252,"&lt;&gt;*调拨*")+SUMIFS(Sheet1!$F$5:$F$28252,Sheet1!$I$5:$I$28252,$B297,Sheet1!$L$5:$L$28252,$A297,Sheet1!$E$5:$E$28252,"*银联*",Sheet1!$D$5:$D$28252,"&lt;&gt;银联",Sheet1!$D$5:$D$28252,"&lt;&gt;内部转款",Sheet1!$D$5:$D$28252,"&lt;&gt;内部转账",Sheet1!$E$5:$E$28252,"&lt;&gt;*调拨*")</f>
        <v>0</v>
      </c>
      <c r="O297" s="32">
        <f>SUMIFS(Sheet1!$F$5:$F$28252,Sheet1!$I$5:$I$28252,$B297,Sheet1!$L$5:$L$28252,$A297,Sheet1!$D$5:$D$28252,"京东",Sheet1!$E$5:$E$28252,"&lt;&gt;*调拨*")+SUMIFS(Sheet1!$F$5:$F$28252,Sheet1!$I$5:$I$28252,$B297,Sheet1!$L$5:$L$28252,$A297,Sheet1!$E$5:$E$28252,"*京东*",Sheet1!$D$5:$D$28252,"&lt;&gt;京东",Sheet1!$D$5:$D$28252,"&lt;&gt;内部转款",Sheet1!$D$5:$D$28252,"&lt;&gt;内部转账",Sheet1!$E$5:$E$28252,"&lt;&gt;*调拨*")</f>
        <v>0</v>
      </c>
      <c r="P297" s="32">
        <f>SUMIFS(Sheet1!$F$5:$F$28252,Sheet1!$I$5:$I$28252,$B297,Sheet1!$L$5:$L$28252,$A297,Sheet1!$D$5:$D$28252,"药机微信",Sheet1!$E$5:$E$28252,"&lt;&gt;*调拨*")+SUMIFS(Sheet1!$F$5:$F$28252,Sheet1!$I$5:$I$28252,$B297,Sheet1!$L$5:$L$28252,$A297,Sheet1!$E$5:$E$28252,"*药机微信*",Sheet1!$D$5:$D$28252,"&lt;&gt;药机微信",Sheet1!$D$5:$D$28252,"&lt;&gt;内部转款",Sheet1!$D$5:$D$28252,"&lt;&gt;内部转账",Sheet1!$E$5:$E$28252,"&lt;&gt;*调拨*")</f>
        <v>0</v>
      </c>
      <c r="Q297" s="32">
        <f>SUMIFS(Sheet1!$F$5:$F$28252,Sheet1!$I$5:$I$28252,$B297,Sheet1!$L$5:$L$28252,$A297,Sheet1!$D$5:$D$28252,"亲情卡",Sheet1!$E$5:$E$28252,"&lt;&gt;*调拨*")+SUMIFS(Sheet1!$F$5:$F$28252,Sheet1!$I$5:$I$28252,$B297,Sheet1!$L$5:$L$28252,$A297,Sheet1!$E$5:$E$28252,"*亲情卡*",Sheet1!$D$5:$D$28252,"&lt;&gt;亲情卡",Sheet1!$D$5:$D$28252,"&lt;&gt;内部转款",Sheet1!$D$5:$D$28252,"&lt;&gt;内部转账",Sheet1!$E$5:$E$28252,"&lt;&gt;*调拨*")</f>
        <v>0</v>
      </c>
      <c r="R297" s="32">
        <f>SUMIFS(Sheet1!$F$5:$F$28252,Sheet1!$I$5:$I$28252,$B297,Sheet1!$L$5:$L$28252,$A297,Sheet1!$D$5:$D$28252,"优惠券",Sheet1!$E$5:$E$28252,"&lt;&gt;*调拨*")+SUMIFS(Sheet1!$F$5:$F$28252,Sheet1!$I$5:$I$28252,$B297,Sheet1!$L$5:$L$28252,$A297,Sheet1!$E$5:$E$28252,"*优惠券*",Sheet1!$D$5:$D$28252,"&lt;&gt;优惠券",Sheet1!$D$5:$D$28252,"&lt;&gt;内部转款",Sheet1!$D$5:$D$28252,"&lt;&gt;内部转账",Sheet1!$E$5:$E$28252,"&lt;&gt;*调拨*")</f>
        <v>0</v>
      </c>
      <c r="S297" s="32">
        <f>SUMIFS(Sheet1!$F$5:$F$28252,Sheet1!$I$5:$I$28252,$B297,Sheet1!$L$5:$L$28252,$A297,Sheet1!$D$5:$D$28252,"代金券",Sheet1!$E$5:$E$28252,"&lt;&gt;*调拨*")+SUMIFS(Sheet1!$F$5:$F$28252,Sheet1!$I$5:$I$28252,$B297,Sheet1!$L$5:$L$28252,$A297,Sheet1!$E$5:$E$28252,"*代金券*",Sheet1!$D$5:$D$28252,"&lt;&gt;代金券",Sheet1!$D$5:$D$28252,"&lt;&gt;内部转款",Sheet1!$D$5:$D$28252,"&lt;&gt;内部转账",Sheet1!$E$5:$E$28252,"&lt;&gt;*调拨*")</f>
        <v>0</v>
      </c>
      <c r="T297" s="32">
        <f>SUMIFS(Sheet1!$F$5:$F$28252,Sheet1!$I$5:$I$28252,$B297,Sheet1!$L$5:$L$28252,$A297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297,Sheet1!$L$5:$L$28252,$A297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297,Sheet1!$L$5:$L$28252,$A297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297,Sheet1!$L$5:$L$28252,$A297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7" s="32">
        <f>SUMIFS(Sheet1!$F$5:$F$28252,Sheet1!$I$5:$I$28252,$B297,Sheet1!$L$5:$L$28252,$A297,Sheet1!$E$5:$E$28252,"*调拨*")</f>
        <v>0</v>
      </c>
      <c r="V297" s="32">
        <f>SUMIFS(Sheet1!$F$5:$F$28252,Sheet1!$I$5:$I$28252,$B297,Sheet1!$L$5:$L$28252,$A297,Sheet1!$D$5:$D$28252,"储值",Sheet1!$E$5:$E$28252,"&lt;&gt;*调拨*")+SUMIFS(Sheet1!$F$5:$F$28252,Sheet1!$I$5:$I$28252,$B297,Sheet1!$L$5:$L$28252,$A297,Sheet1!$E$5:$E$28252,"*储值*",Sheet1!$D$5:$D$28252,"&lt;&gt;储值",Sheet1!$D$5:$D$28252,"&lt;&gt;内部转款",Sheet1!$D$5:$D$28252,"&lt;&gt;内部转账",Sheet1!$E$5:$E$28252,"&lt;&gt;*调拨*")</f>
        <v>0</v>
      </c>
      <c r="W297" s="32">
        <f>SUMIFS(Sheet1!$F$5:$F$28252,Sheet1!$I$5:$I$28252,$B297,Sheet1!$L$5:$L$28252,$A297,Sheet1!$D$5:$D$28252,"效期",Sheet1!$E$5:$E$28252,"&lt;&gt;*调拨*")+SUMIFS(Sheet1!$F$5:$F$28252,Sheet1!$I$5:$I$28252,$B297,Sheet1!$L$5:$L$28252,$A297,Sheet1!$E$5:$E$28252,"*效期*",Sheet1!$D$5:$D$28252,"&lt;&gt;效期",Sheet1!$D$5:$D$28252,"&lt;&gt;内部转款",Sheet1!$D$5:$D$28252,"&lt;&gt;内部转账",Sheet1!$E$5:$E$28252,"&lt;&gt;*调拨*")</f>
        <v>0</v>
      </c>
      <c r="X297" s="32">
        <f>SUMIFS(Sheet1!$F$5:$F$28252,Sheet1!$I$5:$I$28252,$B297,Sheet1!$L$5:$L$28252,$A297,Sheet1!$D$5:$D$28252,"内部转款",Sheet1!$E$5:$E$28252,"&lt;&gt;*调拨*")+SUMIFS(Sheet1!$F$5:$F$28252,Sheet1!$I$5:$I$28252,$B297,Sheet1!$L$5:$L$28252,$A297,Sheet1!$D$5:$D$28252,"内部转账",Sheet1!$E$5:$E$28252,"&lt;&gt;*调拨*")</f>
        <v>0</v>
      </c>
      <c r="Y297" s="32">
        <f t="shared" si="20"/>
        <v>0</v>
      </c>
      <c r="Z297" s="32">
        <f>SUMIFS(Sheet1!$F$5:$F$28252,Sheet1!$I$5:$I$28252,$B297,Sheet1!$L$5:$L$28252,$A297)</f>
        <v>0</v>
      </c>
      <c r="AA297" s="32">
        <f>SUMIFS(Sheet1!$G$5:$G$28252,Sheet1!$I$5:$I$28252,$B297,Sheet1!$L$5:$L$28252,$A297,Sheet1!$D$5:$D$28252,"工资",Sheet1!$E$5:$E$28252,"&lt;&gt;*调拨*")+SUMIFS(Sheet1!$G$5:$G$28252,Sheet1!$I$5:$I$28252,$B297,Sheet1!$L$5:$L$28252,$A297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297" s="32">
        <f>SUMIFS(Sheet1!$G$5:$G$28252,Sheet1!$I$5:$I$28252,$B297,Sheet1!$L$5:$L$28252,$A297,Sheet1!$D$5:$D$28252,"水费",Sheet1!$E$5:$E$28252,"&lt;&gt;*调拨*")+SUMIFS(Sheet1!$G$5:$G$28252,Sheet1!$I$5:$I$28252,$B297,Sheet1!$L$5:$L$28252,$A297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7" s="32">
        <f>SUMIFS(Sheet1!$G$5:$G$28252,Sheet1!$I$5:$I$28252,$B297,Sheet1!$L$5:$L$28252,$A297,Sheet1!$D$5:$D$28252,"电费",Sheet1!$E$5:$E$28252,"&lt;&gt;*调拨*")+SUMIFS(Sheet1!$G$5:$G$28252,Sheet1!$I$5:$I$28252,$B297,Sheet1!$L$5:$L$28252,$A297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97" s="32">
        <f>SUMIFS(Sheet1!$G$5:$G$28252,Sheet1!$I$5:$I$28252,$B297,Sheet1!$L$5:$L$28252,$A297,Sheet1!$D$5:$D$28252,"宽带费",Sheet1!$E$5:$E$28252,"&lt;&gt;*调拨*")+SUMIFS(Sheet1!$G$5:$G$28252,Sheet1!$I$5:$I$28252,$B297,Sheet1!$L$5:$L$28252,$A297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97" s="32">
        <f>SUMIFS(Sheet1!$G$5:$G$28252,Sheet1!$I$5:$I$28252,$B297,Sheet1!$L$5:$L$28252,$A297,Sheet1!$D$5:$D$28252,"办公费",Sheet1!$E$5:$E$28252,"&lt;&gt;*调拨*")+SUMIFS(Sheet1!$G$5:$G$28252,Sheet1!$I$5:$I$28252,$B297,Sheet1!$L$5:$L$28252,$A297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7" s="32">
        <f>SUMIFS(Sheet1!$G$5:$G$28252,Sheet1!$I$5:$I$28252,$B297,Sheet1!$L$5:$L$28252,$A297,Sheet1!$D$5:$D$28252,"话费",Sheet1!$E$5:$E$28252,"&lt;&gt;*调拨*")+SUMIFS(Sheet1!$G$5:$G$28252,Sheet1!$I$5:$I$28252,$B297,Sheet1!$L$5:$L$28252,$A297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7" s="32">
        <f>SUMIFS(Sheet1!$G$5:$G$28252,Sheet1!$I$5:$I$28252,$B297,Sheet1!$L$5:$L$28252,$A297,Sheet1!$D$5:$D$28252,"房租",Sheet1!$E$5:$E$28252,"&lt;&gt;*调拨*")+SUMIFS(Sheet1!$G$5:$G$28252,Sheet1!$I$5:$I$28252,$B297,Sheet1!$L$5:$L$28252,$A297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7" s="32">
        <f>SUMIFS(Sheet1!$G$5:$G$28252,Sheet1!$I$5:$I$28252,$B297,Sheet1!$L$5:$L$28252,$A297,Sheet1!$E$5:$E$28252,"*调拨*")</f>
        <v>0</v>
      </c>
      <c r="AI297" s="32">
        <f>SUMIFS(Sheet1!$G$5:$G$28252,Sheet1!$I$5:$I$28252,$B297,Sheet1!$L$5:$L$28252,$A297,Sheet1!$D$5:$D$28252,"内部转款",Sheet1!$E$5:$E$28252,"&lt;&gt;*调拨*")+SUMIFS(Sheet1!$G$5:$G$28252,Sheet1!$I$5:$I$28252,$B297,Sheet1!$L$5:$L$28252,$A297,Sheet1!$D$5:$D$28252,"内部转账",Sheet1!$E$5:$E$28252,"&lt;&gt;*调拨*")</f>
        <v>0</v>
      </c>
      <c r="AJ297" s="32">
        <f t="shared" si="21"/>
        <v>0</v>
      </c>
      <c r="AK297" s="32">
        <f>SUMIFS(Sheet1!$G$5:$G$28252,Sheet1!$I$5:$I$28252,$B297,Sheet1!$L$5:$L$28252,$A297)</f>
        <v>0</v>
      </c>
      <c r="AL297" s="32">
        <f t="shared" si="22"/>
        <v>0</v>
      </c>
    </row>
    <row r="298" ht="16.5" spans="1:38">
      <c r="A298" s="30">
        <v>202605</v>
      </c>
      <c r="B298" s="31" t="s">
        <v>89</v>
      </c>
      <c r="C298" s="32">
        <f>SUMIFS(Sheet1!$F$5:$F$28252,Sheet1!$I$5:$I$28252,$B298,Sheet1!$L$5:$L$28252,$A298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298" s="32">
        <f>SUMIFS(Sheet1!$F$5:$F$28252,Sheet1!$I$5:$I$28252,$B298,Sheet1!$L$5:$L$28252,$A298,Sheet1!$D$5:$D$28252,"医保即时拨付",Sheet1!$E$5:$E$28252,"&lt;&gt;*调拨*")+SUMIFS(Sheet1!$F$5:$F$28252,Sheet1!$I$5:$I$28252,$B298,Sheet1!$L$5:$L$28252,$A298,Sheet1!$E$5:$E$28252,"*医保即时拨付*",Sheet1!$D$5:$D$28252,"&lt;&gt;医保即时拨付",Sheet1!$D$5:$D$28252,"&lt;&gt;内部转款",Sheet1!$D$5:$D$28252,"&lt;&gt;内部转账",Sheet1!$E$5:$E$28252,"&lt;&gt;*调拨*")</f>
        <v>0</v>
      </c>
      <c r="E298" s="32">
        <f>SUMIFS(Sheet1!$F$5:$F$28252,Sheet1!$I$5:$I$28252,$B298,Sheet1!$L$5:$L$28252,$A298,Sheet1!$D$5:$D$28252,"医保",Sheet1!$E$5:$E$28252,"&lt;&gt;*调拨*",Sheet1!$E$5:$E$28252,"&lt;&gt;*医保即时拨付*")+SUMIFS(Sheet1!$F$5:$F$28252,Sheet1!$I$5:$I$28252,$B298,Sheet1!$L$5:$L$28252,$A298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298" s="32">
        <f>SUMIFS(Sheet1!$F$5:$F$28252,Sheet1!$I$5:$I$28252,$B298,Sheet1!$L$5:$L$28252,$A298,Sheet1!$D$5:$D$28252,"聚合",Sheet1!$E$5:$E$28252,"&lt;&gt;*调拨*")+SUMIFS(Sheet1!$F$5:$F$28252,Sheet1!$I$5:$I$28252,$B298,Sheet1!$L$5:$L$28252,$A298,Sheet1!$E$5:$E$28252,"*聚合*",Sheet1!$D$5:$D$28252,"&lt;&gt;聚合",Sheet1!$D$5:$D$28252,"&lt;&gt;内部转款",Sheet1!$D$5:$D$28252,"&lt;&gt;内部转账",Sheet1!$E$5:$E$28252,"&lt;&gt;*调拨*")</f>
        <v>0</v>
      </c>
      <c r="G298" s="32">
        <f>SUMIFS(Sheet1!$F$5:$F$28252,Sheet1!$I$5:$I$28252,$B298,Sheet1!$L$5:$L$28252,$A298,Sheet1!$D$5:$D$28252,"24小时微信",Sheet1!$E$5:$E$28252,"&lt;&gt;*调拨*")+SUMIFS(Sheet1!$F$5:$F$28252,Sheet1!$I$5:$I$28252,$B298,Sheet1!$L$5:$L$28252,$A298,Sheet1!$E$5:$E$28252,"*24小时微信*",Sheet1!$D$5:$D$28252,"&lt;&gt;24小时微信",Sheet1!$D$5:$D$28252,"&lt;&gt;内部转款",Sheet1!$D$5:$D$28252,"&lt;&gt;内部转账",Sheet1!$E$5:$E$28252,"&lt;&gt;*调拨*")</f>
        <v>0</v>
      </c>
      <c r="H298" s="32">
        <f>SUMIFS(Sheet1!$F$5:$F$28252,Sheet1!$I$5:$I$28252,$B298,Sheet1!$L$5:$L$28252,$A298,Sheet1!$D$5:$D$28252,"美团",Sheet1!$E$5:$E$28252,"&lt;&gt;*调拨*")+SUMIFS(Sheet1!$F$5:$F$28252,Sheet1!$I$5:$I$28252,$B298,Sheet1!$L$5:$L$28252,$A298,Sheet1!$E$5:$E$28252,"*美团*",Sheet1!$D$5:$D$28252,"&lt;&gt;美团",Sheet1!$D$5:$D$28252,"&lt;&gt;内部转款",Sheet1!$D$5:$D$28252,"&lt;&gt;内部转账",Sheet1!$E$5:$E$28252,"&lt;&gt;*调拨*")</f>
        <v>0</v>
      </c>
      <c r="I298" s="32">
        <f>SUMIFS(Sheet1!$F$5:$F$28252,Sheet1!$I$5:$I$28252,$B298,Sheet1!$L$5:$L$28252,$A298,Sheet1!$D$5:$D$28252,"饿了么",Sheet1!$E$5:$E$28252,"&lt;&gt;*调拨*")+SUMIFS(Sheet1!$F$5:$F$28252,Sheet1!$I$5:$I$28252,$B298,Sheet1!$L$5:$L$28252,$A298,Sheet1!$E$5:$E$28252,"*饿了么*",Sheet1!$D$5:$D$28252,"&lt;&gt;饿了么",Sheet1!$D$5:$D$28252,"&lt;&gt;内部转款",Sheet1!$D$5:$D$28252,"&lt;&gt;内部转账",Sheet1!$E$5:$E$28252,"&lt;&gt;*调拨*")</f>
        <v>0</v>
      </c>
      <c r="J298" s="32">
        <f>SUMIFS(Sheet1!$F$5:$F$28252,Sheet1!$I$5:$I$28252,$B298,Sheet1!$L$5:$L$28252,$A298,Sheet1!$D$5:$D$28252,"健E卡",Sheet1!$E$5:$E$28252,"&lt;&gt;*调拨*")+SUMIFS(Sheet1!$F$5:$F$28252,Sheet1!$I$5:$I$28252,$B298,Sheet1!$L$5:$L$28252,$A298,Sheet1!$E$5:$E$28252,"*健E卡*",Sheet1!$D$5:$D$28252,"&lt;&gt;健E卡",Sheet1!$D$5:$D$28252,"&lt;&gt;内部转款",Sheet1!$D$5:$D$28252,"&lt;&gt;内部转账",Sheet1!$E$5:$E$28252,"&lt;&gt;*调拨*")</f>
        <v>0</v>
      </c>
      <c r="K298" s="32">
        <f>SUMIFS(Sheet1!$F$5:$F$28252,Sheet1!$I$5:$I$28252,$B298,Sheet1!$L$5:$L$28252,$A298,Sheet1!$D$5:$D$28252,"抖音",Sheet1!$E$5:$E$28252,"&lt;&gt;*调拨*")+SUMIFS(Sheet1!$F$5:$F$28252,Sheet1!$I$5:$I$28252,$B298,Sheet1!$L$5:$L$28252,$A298,Sheet1!$E$5:$E$28252,"*抖音*",Sheet1!$D$5:$D$28252,"&lt;&gt;抖音",Sheet1!$D$5:$D$28252,"&lt;&gt;内部转款",Sheet1!$D$5:$D$28252,"&lt;&gt;内部转账",Sheet1!$E$5:$E$28252,"&lt;&gt;*调拨*")</f>
        <v>0</v>
      </c>
      <c r="L298" s="32">
        <f>SUMIFS(Sheet1!$F$5:$F$28252,Sheet1!$I$5:$I$28252,$B298,Sheet1!$L$5:$L$28252,$A298,Sheet1!$D$5:$D$28252,"医卡通",Sheet1!$E$5:$E$28252,"&lt;&gt;*调拨*")+SUMIFS(Sheet1!$F$5:$F$28252,Sheet1!$I$5:$I$28252,$B298,Sheet1!$L$5:$L$28252,$A298,Sheet1!$E$5:$E$28252,"*医卡通*",Sheet1!$D$5:$D$28252,"&lt;&gt;医卡通",Sheet1!$D$5:$D$28252,"&lt;&gt;内部转款",Sheet1!$D$5:$D$28252,"&lt;&gt;内部转账",Sheet1!$E$5:$E$28252,"&lt;&gt;*调拨*")</f>
        <v>0</v>
      </c>
      <c r="M298" s="32">
        <f>SUMIFS(Sheet1!$F$5:$F$28252,Sheet1!$I$5:$I$28252,$B298,Sheet1!$L$5:$L$28252,$A298,Sheet1!$D$5:$D$28252,"企健网",Sheet1!$E$5:$E$28252,"&lt;&gt;*调拨*")+SUMIFS(Sheet1!$F$5:$F$28252,Sheet1!$I$5:$I$28252,$B298,Sheet1!$L$5:$L$28252,$A298,Sheet1!$E$5:$E$28252,"*企健网*",Sheet1!$D$5:$D$28252,"&lt;&gt;企健网",Sheet1!$D$5:$D$28252,"&lt;&gt;内部转款",Sheet1!$D$5:$D$28252,"&lt;&gt;内部转账",Sheet1!$E$5:$E$28252,"&lt;&gt;*调拨*")</f>
        <v>0</v>
      </c>
      <c r="N298" s="32">
        <f>SUMIFS(Sheet1!$F$5:$F$28252,Sheet1!$I$5:$I$28252,$B298,Sheet1!$L$5:$L$28252,$A298,Sheet1!$D$5:$D$28252,"银联",Sheet1!$E$5:$E$28252,"&lt;&gt;*调拨*")+SUMIFS(Sheet1!$F$5:$F$28252,Sheet1!$I$5:$I$28252,$B298,Sheet1!$L$5:$L$28252,$A298,Sheet1!$E$5:$E$28252,"*银联*",Sheet1!$D$5:$D$28252,"&lt;&gt;银联",Sheet1!$D$5:$D$28252,"&lt;&gt;内部转款",Sheet1!$D$5:$D$28252,"&lt;&gt;内部转账",Sheet1!$E$5:$E$28252,"&lt;&gt;*调拨*")</f>
        <v>0</v>
      </c>
      <c r="O298" s="32">
        <f>SUMIFS(Sheet1!$F$5:$F$28252,Sheet1!$I$5:$I$28252,$B298,Sheet1!$L$5:$L$28252,$A298,Sheet1!$D$5:$D$28252,"京东",Sheet1!$E$5:$E$28252,"&lt;&gt;*调拨*")+SUMIFS(Sheet1!$F$5:$F$28252,Sheet1!$I$5:$I$28252,$B298,Sheet1!$L$5:$L$28252,$A298,Sheet1!$E$5:$E$28252,"*京东*",Sheet1!$D$5:$D$28252,"&lt;&gt;京东",Sheet1!$D$5:$D$28252,"&lt;&gt;内部转款",Sheet1!$D$5:$D$28252,"&lt;&gt;内部转账",Sheet1!$E$5:$E$28252,"&lt;&gt;*调拨*")</f>
        <v>0</v>
      </c>
      <c r="P298" s="32">
        <f>SUMIFS(Sheet1!$F$5:$F$28252,Sheet1!$I$5:$I$28252,$B298,Sheet1!$L$5:$L$28252,$A298,Sheet1!$D$5:$D$28252,"药机微信",Sheet1!$E$5:$E$28252,"&lt;&gt;*调拨*")+SUMIFS(Sheet1!$F$5:$F$28252,Sheet1!$I$5:$I$28252,$B298,Sheet1!$L$5:$L$28252,$A298,Sheet1!$E$5:$E$28252,"*药机微信*",Sheet1!$D$5:$D$28252,"&lt;&gt;药机微信",Sheet1!$D$5:$D$28252,"&lt;&gt;内部转款",Sheet1!$D$5:$D$28252,"&lt;&gt;内部转账",Sheet1!$E$5:$E$28252,"&lt;&gt;*调拨*")</f>
        <v>0</v>
      </c>
      <c r="Q298" s="32">
        <f>SUMIFS(Sheet1!$F$5:$F$28252,Sheet1!$I$5:$I$28252,$B298,Sheet1!$L$5:$L$28252,$A298,Sheet1!$D$5:$D$28252,"亲情卡",Sheet1!$E$5:$E$28252,"&lt;&gt;*调拨*")+SUMIFS(Sheet1!$F$5:$F$28252,Sheet1!$I$5:$I$28252,$B298,Sheet1!$L$5:$L$28252,$A298,Sheet1!$E$5:$E$28252,"*亲情卡*",Sheet1!$D$5:$D$28252,"&lt;&gt;亲情卡",Sheet1!$D$5:$D$28252,"&lt;&gt;内部转款",Sheet1!$D$5:$D$28252,"&lt;&gt;内部转账",Sheet1!$E$5:$E$28252,"&lt;&gt;*调拨*")</f>
        <v>0</v>
      </c>
      <c r="R298" s="32">
        <f>SUMIFS(Sheet1!$F$5:$F$28252,Sheet1!$I$5:$I$28252,$B298,Sheet1!$L$5:$L$28252,$A298,Sheet1!$D$5:$D$28252,"优惠券",Sheet1!$E$5:$E$28252,"&lt;&gt;*调拨*")+SUMIFS(Sheet1!$F$5:$F$28252,Sheet1!$I$5:$I$28252,$B298,Sheet1!$L$5:$L$28252,$A298,Sheet1!$E$5:$E$28252,"*优惠券*",Sheet1!$D$5:$D$28252,"&lt;&gt;优惠券",Sheet1!$D$5:$D$28252,"&lt;&gt;内部转款",Sheet1!$D$5:$D$28252,"&lt;&gt;内部转账",Sheet1!$E$5:$E$28252,"&lt;&gt;*调拨*")</f>
        <v>0</v>
      </c>
      <c r="S298" s="32">
        <f>SUMIFS(Sheet1!$F$5:$F$28252,Sheet1!$I$5:$I$28252,$B298,Sheet1!$L$5:$L$28252,$A298,Sheet1!$D$5:$D$28252,"代金券",Sheet1!$E$5:$E$28252,"&lt;&gt;*调拨*")+SUMIFS(Sheet1!$F$5:$F$28252,Sheet1!$I$5:$I$28252,$B298,Sheet1!$L$5:$L$28252,$A298,Sheet1!$E$5:$E$28252,"*代金券*",Sheet1!$D$5:$D$28252,"&lt;&gt;代金券",Sheet1!$D$5:$D$28252,"&lt;&gt;内部转款",Sheet1!$D$5:$D$28252,"&lt;&gt;内部转账",Sheet1!$E$5:$E$28252,"&lt;&gt;*调拨*")</f>
        <v>0</v>
      </c>
      <c r="T298" s="32">
        <f>SUMIFS(Sheet1!$F$5:$F$28252,Sheet1!$I$5:$I$28252,$B298,Sheet1!$L$5:$L$28252,$A298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298,Sheet1!$L$5:$L$28252,$A298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298,Sheet1!$L$5:$L$28252,$A298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298,Sheet1!$L$5:$L$28252,$A298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8" s="32">
        <f>SUMIFS(Sheet1!$F$5:$F$28252,Sheet1!$I$5:$I$28252,$B298,Sheet1!$L$5:$L$28252,$A298,Sheet1!$E$5:$E$28252,"*调拨*")</f>
        <v>0</v>
      </c>
      <c r="V298" s="32">
        <f>SUMIFS(Sheet1!$F$5:$F$28252,Sheet1!$I$5:$I$28252,$B298,Sheet1!$L$5:$L$28252,$A298,Sheet1!$D$5:$D$28252,"储值",Sheet1!$E$5:$E$28252,"&lt;&gt;*调拨*")+SUMIFS(Sheet1!$F$5:$F$28252,Sheet1!$I$5:$I$28252,$B298,Sheet1!$L$5:$L$28252,$A298,Sheet1!$E$5:$E$28252,"*储值*",Sheet1!$D$5:$D$28252,"&lt;&gt;储值",Sheet1!$D$5:$D$28252,"&lt;&gt;内部转款",Sheet1!$D$5:$D$28252,"&lt;&gt;内部转账",Sheet1!$E$5:$E$28252,"&lt;&gt;*调拨*")</f>
        <v>0</v>
      </c>
      <c r="W298" s="32">
        <f>SUMIFS(Sheet1!$F$5:$F$28252,Sheet1!$I$5:$I$28252,$B298,Sheet1!$L$5:$L$28252,$A298,Sheet1!$D$5:$D$28252,"效期",Sheet1!$E$5:$E$28252,"&lt;&gt;*调拨*")+SUMIFS(Sheet1!$F$5:$F$28252,Sheet1!$I$5:$I$28252,$B298,Sheet1!$L$5:$L$28252,$A298,Sheet1!$E$5:$E$28252,"*效期*",Sheet1!$D$5:$D$28252,"&lt;&gt;效期",Sheet1!$D$5:$D$28252,"&lt;&gt;内部转款",Sheet1!$D$5:$D$28252,"&lt;&gt;内部转账",Sheet1!$E$5:$E$28252,"&lt;&gt;*调拨*")</f>
        <v>0</v>
      </c>
      <c r="X298" s="32">
        <f>SUMIFS(Sheet1!$F$5:$F$28252,Sheet1!$I$5:$I$28252,$B298,Sheet1!$L$5:$L$28252,$A298,Sheet1!$D$5:$D$28252,"内部转款",Sheet1!$E$5:$E$28252,"&lt;&gt;*调拨*")+SUMIFS(Sheet1!$F$5:$F$28252,Sheet1!$I$5:$I$28252,$B298,Sheet1!$L$5:$L$28252,$A298,Sheet1!$D$5:$D$28252,"内部转账",Sheet1!$E$5:$E$28252,"&lt;&gt;*调拨*")</f>
        <v>0</v>
      </c>
      <c r="Y298" s="32">
        <f t="shared" si="20"/>
        <v>0</v>
      </c>
      <c r="Z298" s="32">
        <f>SUMIFS(Sheet1!$F$5:$F$28252,Sheet1!$I$5:$I$28252,$B298,Sheet1!$L$5:$L$28252,$A298)</f>
        <v>0</v>
      </c>
      <c r="AA298" s="32">
        <f>SUMIFS(Sheet1!$G$5:$G$28252,Sheet1!$I$5:$I$28252,$B298,Sheet1!$L$5:$L$28252,$A298,Sheet1!$D$5:$D$28252,"工资",Sheet1!$E$5:$E$28252,"&lt;&gt;*调拨*")+SUMIFS(Sheet1!$G$5:$G$28252,Sheet1!$I$5:$I$28252,$B298,Sheet1!$L$5:$L$28252,$A298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2926.41</v>
      </c>
      <c r="AB298" s="32">
        <f>SUMIFS(Sheet1!$G$5:$G$28252,Sheet1!$I$5:$I$28252,$B298,Sheet1!$L$5:$L$28252,$A298,Sheet1!$D$5:$D$28252,"水费",Sheet1!$E$5:$E$28252,"&lt;&gt;*调拨*")+SUMIFS(Sheet1!$G$5:$G$28252,Sheet1!$I$5:$I$28252,$B298,Sheet1!$L$5:$L$28252,$A298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8" s="32">
        <f>SUMIFS(Sheet1!$G$5:$G$28252,Sheet1!$I$5:$I$28252,$B298,Sheet1!$L$5:$L$28252,$A298,Sheet1!$D$5:$D$28252,"电费",Sheet1!$E$5:$E$28252,"&lt;&gt;*调拨*")+SUMIFS(Sheet1!$G$5:$G$28252,Sheet1!$I$5:$I$28252,$B298,Sheet1!$L$5:$L$28252,$A298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98" s="32">
        <f>SUMIFS(Sheet1!$G$5:$G$28252,Sheet1!$I$5:$I$28252,$B298,Sheet1!$L$5:$L$28252,$A298,Sheet1!$D$5:$D$28252,"宽带费",Sheet1!$E$5:$E$28252,"&lt;&gt;*调拨*")+SUMIFS(Sheet1!$G$5:$G$28252,Sheet1!$I$5:$I$28252,$B298,Sheet1!$L$5:$L$28252,$A298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298" s="32">
        <f>SUMIFS(Sheet1!$G$5:$G$28252,Sheet1!$I$5:$I$28252,$B298,Sheet1!$L$5:$L$28252,$A298,Sheet1!$D$5:$D$28252,"办公费",Sheet1!$E$5:$E$28252,"&lt;&gt;*调拨*")+SUMIFS(Sheet1!$G$5:$G$28252,Sheet1!$I$5:$I$28252,$B298,Sheet1!$L$5:$L$28252,$A298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8" s="32">
        <f>SUMIFS(Sheet1!$G$5:$G$28252,Sheet1!$I$5:$I$28252,$B298,Sheet1!$L$5:$L$28252,$A298,Sheet1!$D$5:$D$28252,"话费",Sheet1!$E$5:$E$28252,"&lt;&gt;*调拨*")+SUMIFS(Sheet1!$G$5:$G$28252,Sheet1!$I$5:$I$28252,$B298,Sheet1!$L$5:$L$28252,$A298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8" s="32">
        <f>SUMIFS(Sheet1!$G$5:$G$28252,Sheet1!$I$5:$I$28252,$B298,Sheet1!$L$5:$L$28252,$A298,Sheet1!$D$5:$D$28252,"房租",Sheet1!$E$5:$E$28252,"&lt;&gt;*调拨*")+SUMIFS(Sheet1!$G$5:$G$28252,Sheet1!$I$5:$I$28252,$B298,Sheet1!$L$5:$L$28252,$A298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8" s="32">
        <f>SUMIFS(Sheet1!$G$5:$G$28252,Sheet1!$I$5:$I$28252,$B298,Sheet1!$L$5:$L$28252,$A298,Sheet1!$E$5:$E$28252,"*调拨*")</f>
        <v>0</v>
      </c>
      <c r="AI298" s="32">
        <f>SUMIFS(Sheet1!$G$5:$G$28252,Sheet1!$I$5:$I$28252,$B298,Sheet1!$L$5:$L$28252,$A298,Sheet1!$D$5:$D$28252,"内部转款",Sheet1!$E$5:$E$28252,"&lt;&gt;*调拨*")+SUMIFS(Sheet1!$G$5:$G$28252,Sheet1!$I$5:$I$28252,$B298,Sheet1!$L$5:$L$28252,$A298,Sheet1!$D$5:$D$28252,"内部转账",Sheet1!$E$5:$E$28252,"&lt;&gt;*调拨*")</f>
        <v>0</v>
      </c>
      <c r="AJ298" s="32">
        <f t="shared" si="21"/>
        <v>0</v>
      </c>
      <c r="AK298" s="32">
        <f>SUMIFS(Sheet1!$G$5:$G$28252,Sheet1!$I$5:$I$28252,$B298,Sheet1!$L$5:$L$28252,$A298)</f>
        <v>2926.41</v>
      </c>
      <c r="AL298" s="32">
        <f t="shared" si="22"/>
        <v>-2926.41</v>
      </c>
    </row>
    <row r="299" ht="16.5" spans="1:38">
      <c r="A299" s="30">
        <v>202605</v>
      </c>
      <c r="B299" s="31" t="s">
        <v>99</v>
      </c>
      <c r="C299" s="32">
        <f>SUMIFS(Sheet1!$F$5:$F$28252,Sheet1!$I$5:$I$28252,$B299,Sheet1!$L$5:$L$28252,$A299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11779.87</v>
      </c>
      <c r="D299" s="32">
        <f>SUMIFS(Sheet1!$F$5:$F$28252,Sheet1!$I$5:$I$28252,$B299,Sheet1!$L$5:$L$28252,$A299,Sheet1!$D$5:$D$28252,"医保即时拨付",Sheet1!$E$5:$E$28252,"&lt;&gt;*调拨*")+SUMIFS(Sheet1!$F$5:$F$28252,Sheet1!$I$5:$I$28252,$B299,Sheet1!$L$5:$L$28252,$A299,Sheet1!$E$5:$E$28252,"*医保即时拨付*",Sheet1!$D$5:$D$28252,"&lt;&gt;医保即时拨付",Sheet1!$D$5:$D$28252,"&lt;&gt;内部转款",Sheet1!$D$5:$D$28252,"&lt;&gt;内部转账",Sheet1!$E$5:$E$28252,"&lt;&gt;*调拨*")</f>
        <v>12265.88</v>
      </c>
      <c r="E299" s="32">
        <f>SUMIFS(Sheet1!$F$5:$F$28252,Sheet1!$I$5:$I$28252,$B299,Sheet1!$L$5:$L$28252,$A299,Sheet1!$D$5:$D$28252,"医保",Sheet1!$E$5:$E$28252,"&lt;&gt;*调拨*",Sheet1!$E$5:$E$28252,"&lt;&gt;*医保即时拨付*")+SUMIFS(Sheet1!$F$5:$F$28252,Sheet1!$I$5:$I$28252,$B299,Sheet1!$L$5:$L$28252,$A299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9664.36</v>
      </c>
      <c r="F299" s="32">
        <f>SUMIFS(Sheet1!$F$5:$F$28252,Sheet1!$I$5:$I$28252,$B299,Sheet1!$L$5:$L$28252,$A299,Sheet1!$D$5:$D$28252,"聚合",Sheet1!$E$5:$E$28252,"&lt;&gt;*调拨*")+SUMIFS(Sheet1!$F$5:$F$28252,Sheet1!$I$5:$I$28252,$B299,Sheet1!$L$5:$L$28252,$A299,Sheet1!$E$5:$E$28252,"*聚合*",Sheet1!$D$5:$D$28252,"&lt;&gt;聚合",Sheet1!$D$5:$D$28252,"&lt;&gt;内部转款",Sheet1!$D$5:$D$28252,"&lt;&gt;内部转账",Sheet1!$E$5:$E$28252,"&lt;&gt;*调拨*")</f>
        <v>32000.92</v>
      </c>
      <c r="G299" s="32">
        <f>SUMIFS(Sheet1!$F$5:$F$28252,Sheet1!$I$5:$I$28252,$B299,Sheet1!$L$5:$L$28252,$A299,Sheet1!$D$5:$D$28252,"24小时微信",Sheet1!$E$5:$E$28252,"&lt;&gt;*调拨*")+SUMIFS(Sheet1!$F$5:$F$28252,Sheet1!$I$5:$I$28252,$B299,Sheet1!$L$5:$L$28252,$A299,Sheet1!$E$5:$E$28252,"*24小时微信*",Sheet1!$D$5:$D$28252,"&lt;&gt;24小时微信",Sheet1!$D$5:$D$28252,"&lt;&gt;内部转款",Sheet1!$D$5:$D$28252,"&lt;&gt;内部转账",Sheet1!$E$5:$E$28252,"&lt;&gt;*调拨*")</f>
        <v>0</v>
      </c>
      <c r="H299" s="32">
        <f>SUMIFS(Sheet1!$F$5:$F$28252,Sheet1!$I$5:$I$28252,$B299,Sheet1!$L$5:$L$28252,$A299,Sheet1!$D$5:$D$28252,"美团",Sheet1!$E$5:$E$28252,"&lt;&gt;*调拨*")+SUMIFS(Sheet1!$F$5:$F$28252,Sheet1!$I$5:$I$28252,$B299,Sheet1!$L$5:$L$28252,$A299,Sheet1!$E$5:$E$28252,"*美团*",Sheet1!$D$5:$D$28252,"&lt;&gt;美团",Sheet1!$D$5:$D$28252,"&lt;&gt;内部转款",Sheet1!$D$5:$D$28252,"&lt;&gt;内部转账",Sheet1!$E$5:$E$28252,"&lt;&gt;*调拨*")</f>
        <v>151.23</v>
      </c>
      <c r="I299" s="32">
        <f>SUMIFS(Sheet1!$F$5:$F$28252,Sheet1!$I$5:$I$28252,$B299,Sheet1!$L$5:$L$28252,$A299,Sheet1!$D$5:$D$28252,"饿了么",Sheet1!$E$5:$E$28252,"&lt;&gt;*调拨*")+SUMIFS(Sheet1!$F$5:$F$28252,Sheet1!$I$5:$I$28252,$B299,Sheet1!$L$5:$L$28252,$A299,Sheet1!$E$5:$E$28252,"*饿了么*",Sheet1!$D$5:$D$28252,"&lt;&gt;饿了么",Sheet1!$D$5:$D$28252,"&lt;&gt;内部转款",Sheet1!$D$5:$D$28252,"&lt;&gt;内部转账",Sheet1!$E$5:$E$28252,"&lt;&gt;*调拨*")</f>
        <v>0</v>
      </c>
      <c r="J299" s="32">
        <f>SUMIFS(Sheet1!$F$5:$F$28252,Sheet1!$I$5:$I$28252,$B299,Sheet1!$L$5:$L$28252,$A299,Sheet1!$D$5:$D$28252,"健E卡",Sheet1!$E$5:$E$28252,"&lt;&gt;*调拨*")+SUMIFS(Sheet1!$F$5:$F$28252,Sheet1!$I$5:$I$28252,$B299,Sheet1!$L$5:$L$28252,$A299,Sheet1!$E$5:$E$28252,"*健E卡*",Sheet1!$D$5:$D$28252,"&lt;&gt;健E卡",Sheet1!$D$5:$D$28252,"&lt;&gt;内部转款",Sheet1!$D$5:$D$28252,"&lt;&gt;内部转账",Sheet1!$E$5:$E$28252,"&lt;&gt;*调拨*")</f>
        <v>12828.72</v>
      </c>
      <c r="K299" s="32">
        <f>SUMIFS(Sheet1!$F$5:$F$28252,Sheet1!$I$5:$I$28252,$B299,Sheet1!$L$5:$L$28252,$A299,Sheet1!$D$5:$D$28252,"抖音",Sheet1!$E$5:$E$28252,"&lt;&gt;*调拨*")+SUMIFS(Sheet1!$F$5:$F$28252,Sheet1!$I$5:$I$28252,$B299,Sheet1!$L$5:$L$28252,$A299,Sheet1!$E$5:$E$28252,"*抖音*",Sheet1!$D$5:$D$28252,"&lt;&gt;抖音",Sheet1!$D$5:$D$28252,"&lt;&gt;内部转款",Sheet1!$D$5:$D$28252,"&lt;&gt;内部转账",Sheet1!$E$5:$E$28252,"&lt;&gt;*调拨*")</f>
        <v>0</v>
      </c>
      <c r="L299" s="32">
        <f>SUMIFS(Sheet1!$F$5:$F$28252,Sheet1!$I$5:$I$28252,$B299,Sheet1!$L$5:$L$28252,$A299,Sheet1!$D$5:$D$28252,"医卡通",Sheet1!$E$5:$E$28252,"&lt;&gt;*调拨*")+SUMIFS(Sheet1!$F$5:$F$28252,Sheet1!$I$5:$I$28252,$B299,Sheet1!$L$5:$L$28252,$A299,Sheet1!$E$5:$E$28252,"*医卡通*",Sheet1!$D$5:$D$28252,"&lt;&gt;医卡通",Sheet1!$D$5:$D$28252,"&lt;&gt;内部转款",Sheet1!$D$5:$D$28252,"&lt;&gt;内部转账",Sheet1!$E$5:$E$28252,"&lt;&gt;*调拨*")</f>
        <v>0</v>
      </c>
      <c r="M299" s="32">
        <f>SUMIFS(Sheet1!$F$5:$F$28252,Sheet1!$I$5:$I$28252,$B299,Sheet1!$L$5:$L$28252,$A299,Sheet1!$D$5:$D$28252,"企健网",Sheet1!$E$5:$E$28252,"&lt;&gt;*调拨*")+SUMIFS(Sheet1!$F$5:$F$28252,Sheet1!$I$5:$I$28252,$B299,Sheet1!$L$5:$L$28252,$A299,Sheet1!$E$5:$E$28252,"*企健网*",Sheet1!$D$5:$D$28252,"&lt;&gt;企健网",Sheet1!$D$5:$D$28252,"&lt;&gt;内部转款",Sheet1!$D$5:$D$28252,"&lt;&gt;内部转账",Sheet1!$E$5:$E$28252,"&lt;&gt;*调拨*")</f>
        <v>0</v>
      </c>
      <c r="N299" s="32">
        <f>SUMIFS(Sheet1!$F$5:$F$28252,Sheet1!$I$5:$I$28252,$B299,Sheet1!$L$5:$L$28252,$A299,Sheet1!$D$5:$D$28252,"银联",Sheet1!$E$5:$E$28252,"&lt;&gt;*调拨*")+SUMIFS(Sheet1!$F$5:$F$28252,Sheet1!$I$5:$I$28252,$B299,Sheet1!$L$5:$L$28252,$A299,Sheet1!$E$5:$E$28252,"*银联*",Sheet1!$D$5:$D$28252,"&lt;&gt;银联",Sheet1!$D$5:$D$28252,"&lt;&gt;内部转款",Sheet1!$D$5:$D$28252,"&lt;&gt;内部转账",Sheet1!$E$5:$E$28252,"&lt;&gt;*调拨*")</f>
        <v>0</v>
      </c>
      <c r="O299" s="32">
        <f>SUMIFS(Sheet1!$F$5:$F$28252,Sheet1!$I$5:$I$28252,$B299,Sheet1!$L$5:$L$28252,$A299,Sheet1!$D$5:$D$28252,"京东",Sheet1!$E$5:$E$28252,"&lt;&gt;*调拨*")+SUMIFS(Sheet1!$F$5:$F$28252,Sheet1!$I$5:$I$28252,$B299,Sheet1!$L$5:$L$28252,$A299,Sheet1!$E$5:$E$28252,"*京东*",Sheet1!$D$5:$D$28252,"&lt;&gt;京东",Sheet1!$D$5:$D$28252,"&lt;&gt;内部转款",Sheet1!$D$5:$D$28252,"&lt;&gt;内部转账",Sheet1!$E$5:$E$28252,"&lt;&gt;*调拨*")</f>
        <v>0</v>
      </c>
      <c r="P299" s="32">
        <f>SUMIFS(Sheet1!$F$5:$F$28252,Sheet1!$I$5:$I$28252,$B299,Sheet1!$L$5:$L$28252,$A299,Sheet1!$D$5:$D$28252,"药机微信",Sheet1!$E$5:$E$28252,"&lt;&gt;*调拨*")+SUMIFS(Sheet1!$F$5:$F$28252,Sheet1!$I$5:$I$28252,$B299,Sheet1!$L$5:$L$28252,$A299,Sheet1!$E$5:$E$28252,"*药机微信*",Sheet1!$D$5:$D$28252,"&lt;&gt;药机微信",Sheet1!$D$5:$D$28252,"&lt;&gt;内部转款",Sheet1!$D$5:$D$28252,"&lt;&gt;内部转账",Sheet1!$E$5:$E$28252,"&lt;&gt;*调拨*")</f>
        <v>0</v>
      </c>
      <c r="Q299" s="32">
        <f>SUMIFS(Sheet1!$F$5:$F$28252,Sheet1!$I$5:$I$28252,$B299,Sheet1!$L$5:$L$28252,$A299,Sheet1!$D$5:$D$28252,"亲情卡",Sheet1!$E$5:$E$28252,"&lt;&gt;*调拨*")+SUMIFS(Sheet1!$F$5:$F$28252,Sheet1!$I$5:$I$28252,$B299,Sheet1!$L$5:$L$28252,$A299,Sheet1!$E$5:$E$28252,"*亲情卡*",Sheet1!$D$5:$D$28252,"&lt;&gt;亲情卡",Sheet1!$D$5:$D$28252,"&lt;&gt;内部转款",Sheet1!$D$5:$D$28252,"&lt;&gt;内部转账",Sheet1!$E$5:$E$28252,"&lt;&gt;*调拨*")</f>
        <v>0</v>
      </c>
      <c r="R299" s="32">
        <f>SUMIFS(Sheet1!$F$5:$F$28252,Sheet1!$I$5:$I$28252,$B299,Sheet1!$L$5:$L$28252,$A299,Sheet1!$D$5:$D$28252,"优惠券",Sheet1!$E$5:$E$28252,"&lt;&gt;*调拨*")+SUMIFS(Sheet1!$F$5:$F$28252,Sheet1!$I$5:$I$28252,$B299,Sheet1!$L$5:$L$28252,$A299,Sheet1!$E$5:$E$28252,"*优惠券*",Sheet1!$D$5:$D$28252,"&lt;&gt;优惠券",Sheet1!$D$5:$D$28252,"&lt;&gt;内部转款",Sheet1!$D$5:$D$28252,"&lt;&gt;内部转账",Sheet1!$E$5:$E$28252,"&lt;&gt;*调拨*")</f>
        <v>0</v>
      </c>
      <c r="S299" s="32">
        <f>SUMIFS(Sheet1!$F$5:$F$28252,Sheet1!$I$5:$I$28252,$B299,Sheet1!$L$5:$L$28252,$A299,Sheet1!$D$5:$D$28252,"代金券",Sheet1!$E$5:$E$28252,"&lt;&gt;*调拨*")+SUMIFS(Sheet1!$F$5:$F$28252,Sheet1!$I$5:$I$28252,$B299,Sheet1!$L$5:$L$28252,$A299,Sheet1!$E$5:$E$28252,"*代金券*",Sheet1!$D$5:$D$28252,"&lt;&gt;代金券",Sheet1!$D$5:$D$28252,"&lt;&gt;内部转款",Sheet1!$D$5:$D$28252,"&lt;&gt;内部转账",Sheet1!$E$5:$E$28252,"&lt;&gt;*调拨*")</f>
        <v>0</v>
      </c>
      <c r="T299" s="32">
        <f>SUMIFS(Sheet1!$F$5:$F$28252,Sheet1!$I$5:$I$28252,$B299,Sheet1!$L$5:$L$28252,$A299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299,Sheet1!$L$5:$L$28252,$A299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299,Sheet1!$L$5:$L$28252,$A299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299,Sheet1!$L$5:$L$28252,$A299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299" s="32">
        <f>SUMIFS(Sheet1!$F$5:$F$28252,Sheet1!$I$5:$I$28252,$B299,Sheet1!$L$5:$L$28252,$A299,Sheet1!$E$5:$E$28252,"*调拨*")</f>
        <v>0</v>
      </c>
      <c r="V299" s="32">
        <f>SUMIFS(Sheet1!$F$5:$F$28252,Sheet1!$I$5:$I$28252,$B299,Sheet1!$L$5:$L$28252,$A299,Sheet1!$D$5:$D$28252,"储值",Sheet1!$E$5:$E$28252,"&lt;&gt;*调拨*")+SUMIFS(Sheet1!$F$5:$F$28252,Sheet1!$I$5:$I$28252,$B299,Sheet1!$L$5:$L$28252,$A299,Sheet1!$E$5:$E$28252,"*储值*",Sheet1!$D$5:$D$28252,"&lt;&gt;储值",Sheet1!$D$5:$D$28252,"&lt;&gt;内部转款",Sheet1!$D$5:$D$28252,"&lt;&gt;内部转账",Sheet1!$E$5:$E$28252,"&lt;&gt;*调拨*")</f>
        <v>0</v>
      </c>
      <c r="W299" s="32">
        <f>SUMIFS(Sheet1!$F$5:$F$28252,Sheet1!$I$5:$I$28252,$B299,Sheet1!$L$5:$L$28252,$A299,Sheet1!$D$5:$D$28252,"效期",Sheet1!$E$5:$E$28252,"&lt;&gt;*调拨*")+SUMIFS(Sheet1!$F$5:$F$28252,Sheet1!$I$5:$I$28252,$B299,Sheet1!$L$5:$L$28252,$A299,Sheet1!$E$5:$E$28252,"*效期*",Sheet1!$D$5:$D$28252,"&lt;&gt;效期",Sheet1!$D$5:$D$28252,"&lt;&gt;内部转款",Sheet1!$D$5:$D$28252,"&lt;&gt;内部转账",Sheet1!$E$5:$E$28252,"&lt;&gt;*调拨*")</f>
        <v>0</v>
      </c>
      <c r="X299" s="32">
        <f>SUMIFS(Sheet1!$F$5:$F$28252,Sheet1!$I$5:$I$28252,$B299,Sheet1!$L$5:$L$28252,$A299,Sheet1!$D$5:$D$28252,"内部转款",Sheet1!$E$5:$E$28252,"&lt;&gt;*调拨*")+SUMIFS(Sheet1!$F$5:$F$28252,Sheet1!$I$5:$I$28252,$B299,Sheet1!$L$5:$L$28252,$A299,Sheet1!$D$5:$D$28252,"内部转账",Sheet1!$E$5:$E$28252,"&lt;&gt;*调拨*")</f>
        <v>0</v>
      </c>
      <c r="Y299" s="32">
        <f t="shared" si="20"/>
        <v>0</v>
      </c>
      <c r="Z299" s="32">
        <f>SUMIFS(Sheet1!$F$5:$F$28252,Sheet1!$I$5:$I$28252,$B299,Sheet1!$L$5:$L$28252,$A299)</f>
        <v>78690.98</v>
      </c>
      <c r="AA299" s="32">
        <f>SUMIFS(Sheet1!$G$5:$G$28252,Sheet1!$I$5:$I$28252,$B299,Sheet1!$L$5:$L$28252,$A299,Sheet1!$D$5:$D$28252,"工资",Sheet1!$E$5:$E$28252,"&lt;&gt;*调拨*")+SUMIFS(Sheet1!$G$5:$G$28252,Sheet1!$I$5:$I$28252,$B299,Sheet1!$L$5:$L$28252,$A299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4745.87</v>
      </c>
      <c r="AB299" s="32">
        <f>SUMIFS(Sheet1!$G$5:$G$28252,Sheet1!$I$5:$I$28252,$B299,Sheet1!$L$5:$L$28252,$A299,Sheet1!$D$5:$D$28252,"水费",Sheet1!$E$5:$E$28252,"&lt;&gt;*调拨*")+SUMIFS(Sheet1!$G$5:$G$28252,Sheet1!$I$5:$I$28252,$B299,Sheet1!$L$5:$L$28252,$A299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299" s="32">
        <f>SUMIFS(Sheet1!$G$5:$G$28252,Sheet1!$I$5:$I$28252,$B299,Sheet1!$L$5:$L$28252,$A299,Sheet1!$D$5:$D$28252,"电费",Sheet1!$E$5:$E$28252,"&lt;&gt;*调拨*")+SUMIFS(Sheet1!$G$5:$G$28252,Sheet1!$I$5:$I$28252,$B299,Sheet1!$L$5:$L$28252,$A299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299" s="32">
        <f>SUMIFS(Sheet1!$G$5:$G$28252,Sheet1!$I$5:$I$28252,$B299,Sheet1!$L$5:$L$28252,$A299,Sheet1!$D$5:$D$28252,"宽带费",Sheet1!$E$5:$E$28252,"&lt;&gt;*调拨*")+SUMIFS(Sheet1!$G$5:$G$28252,Sheet1!$I$5:$I$28252,$B299,Sheet1!$L$5:$L$28252,$A299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480</v>
      </c>
      <c r="AE299" s="32">
        <f>SUMIFS(Sheet1!$G$5:$G$28252,Sheet1!$I$5:$I$28252,$B299,Sheet1!$L$5:$L$28252,$A299,Sheet1!$D$5:$D$28252,"办公费",Sheet1!$E$5:$E$28252,"&lt;&gt;*调拨*")+SUMIFS(Sheet1!$G$5:$G$28252,Sheet1!$I$5:$I$28252,$B299,Sheet1!$L$5:$L$28252,$A299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299" s="32">
        <f>SUMIFS(Sheet1!$G$5:$G$28252,Sheet1!$I$5:$I$28252,$B299,Sheet1!$L$5:$L$28252,$A299,Sheet1!$D$5:$D$28252,"话费",Sheet1!$E$5:$E$28252,"&lt;&gt;*调拨*")+SUMIFS(Sheet1!$G$5:$G$28252,Sheet1!$I$5:$I$28252,$B299,Sheet1!$L$5:$L$28252,$A299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299" s="32">
        <f>SUMIFS(Sheet1!$G$5:$G$28252,Sheet1!$I$5:$I$28252,$B299,Sheet1!$L$5:$L$28252,$A299,Sheet1!$D$5:$D$28252,"房租",Sheet1!$E$5:$E$28252,"&lt;&gt;*调拨*")+SUMIFS(Sheet1!$G$5:$G$28252,Sheet1!$I$5:$I$28252,$B299,Sheet1!$L$5:$L$28252,$A299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299" s="32">
        <f>SUMIFS(Sheet1!$G$5:$G$28252,Sheet1!$I$5:$I$28252,$B299,Sheet1!$L$5:$L$28252,$A299,Sheet1!$E$5:$E$28252,"*调拨*")</f>
        <v>0</v>
      </c>
      <c r="AI299" s="32">
        <f>SUMIFS(Sheet1!$G$5:$G$28252,Sheet1!$I$5:$I$28252,$B299,Sheet1!$L$5:$L$28252,$A299,Sheet1!$D$5:$D$28252,"内部转款",Sheet1!$E$5:$E$28252,"&lt;&gt;*调拨*")+SUMIFS(Sheet1!$G$5:$G$28252,Sheet1!$I$5:$I$28252,$B299,Sheet1!$L$5:$L$28252,$A299,Sheet1!$D$5:$D$28252,"内部转账",Sheet1!$E$5:$E$28252,"&lt;&gt;*调拨*")</f>
        <v>0</v>
      </c>
      <c r="AJ299" s="32">
        <f t="shared" si="21"/>
        <v>3255.63</v>
      </c>
      <c r="AK299" s="32">
        <f>SUMIFS(Sheet1!$G$5:$G$28252,Sheet1!$I$5:$I$28252,$B299,Sheet1!$L$5:$L$28252,$A299)</f>
        <v>8481.5</v>
      </c>
      <c r="AL299" s="32">
        <f t="shared" si="22"/>
        <v>70209.48</v>
      </c>
    </row>
    <row r="300" ht="16.5" spans="1:38">
      <c r="A300" s="30">
        <v>202605</v>
      </c>
      <c r="B300" s="31" t="s">
        <v>82</v>
      </c>
      <c r="C300" s="32">
        <f>SUMIFS(Sheet1!$F$5:$F$28252,Sheet1!$I$5:$I$28252,$B300,Sheet1!$L$5:$L$28252,$A300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7616.59</v>
      </c>
      <c r="D300" s="32">
        <f>SUMIFS(Sheet1!$F$5:$F$28252,Sheet1!$I$5:$I$28252,$B300,Sheet1!$L$5:$L$28252,$A300,Sheet1!$D$5:$D$28252,"医保即时拨付",Sheet1!$E$5:$E$28252,"&lt;&gt;*调拨*")+SUMIFS(Sheet1!$F$5:$F$28252,Sheet1!$I$5:$I$28252,$B300,Sheet1!$L$5:$L$28252,$A300,Sheet1!$E$5:$E$28252,"*医保即时拨付*",Sheet1!$D$5:$D$28252,"&lt;&gt;医保即时拨付",Sheet1!$D$5:$D$28252,"&lt;&gt;内部转款",Sheet1!$D$5:$D$28252,"&lt;&gt;内部转账",Sheet1!$E$5:$E$28252,"&lt;&gt;*调拨*")</f>
        <v>0</v>
      </c>
      <c r="E300" s="32">
        <f>SUMIFS(Sheet1!$F$5:$F$28252,Sheet1!$I$5:$I$28252,$B300,Sheet1!$L$5:$L$28252,$A300,Sheet1!$D$5:$D$28252,"医保",Sheet1!$E$5:$E$28252,"&lt;&gt;*调拨*",Sheet1!$E$5:$E$28252,"&lt;&gt;*医保即时拨付*")+SUMIFS(Sheet1!$F$5:$F$28252,Sheet1!$I$5:$I$28252,$B300,Sheet1!$L$5:$L$28252,$A300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00" s="32">
        <f>SUMIFS(Sheet1!$F$5:$F$28252,Sheet1!$I$5:$I$28252,$B300,Sheet1!$L$5:$L$28252,$A300,Sheet1!$D$5:$D$28252,"聚合",Sheet1!$E$5:$E$28252,"&lt;&gt;*调拨*")+SUMIFS(Sheet1!$F$5:$F$28252,Sheet1!$I$5:$I$28252,$B300,Sheet1!$L$5:$L$28252,$A300,Sheet1!$E$5:$E$28252,"*聚合*",Sheet1!$D$5:$D$28252,"&lt;&gt;聚合",Sheet1!$D$5:$D$28252,"&lt;&gt;内部转款",Sheet1!$D$5:$D$28252,"&lt;&gt;内部转账",Sheet1!$E$5:$E$28252,"&lt;&gt;*调拨*")</f>
        <v>15596.37</v>
      </c>
      <c r="G300" s="32">
        <f>SUMIFS(Sheet1!$F$5:$F$28252,Sheet1!$I$5:$I$28252,$B300,Sheet1!$L$5:$L$28252,$A300,Sheet1!$D$5:$D$28252,"24小时微信",Sheet1!$E$5:$E$28252,"&lt;&gt;*调拨*")+SUMIFS(Sheet1!$F$5:$F$28252,Sheet1!$I$5:$I$28252,$B300,Sheet1!$L$5:$L$28252,$A300,Sheet1!$E$5:$E$28252,"*24小时微信*",Sheet1!$D$5:$D$28252,"&lt;&gt;24小时微信",Sheet1!$D$5:$D$28252,"&lt;&gt;内部转款",Sheet1!$D$5:$D$28252,"&lt;&gt;内部转账",Sheet1!$E$5:$E$28252,"&lt;&gt;*调拨*")</f>
        <v>0</v>
      </c>
      <c r="H300" s="32">
        <f>SUMIFS(Sheet1!$F$5:$F$28252,Sheet1!$I$5:$I$28252,$B300,Sheet1!$L$5:$L$28252,$A300,Sheet1!$D$5:$D$28252,"美团",Sheet1!$E$5:$E$28252,"&lt;&gt;*调拨*")+SUMIFS(Sheet1!$F$5:$F$28252,Sheet1!$I$5:$I$28252,$B300,Sheet1!$L$5:$L$28252,$A300,Sheet1!$E$5:$E$28252,"*美团*",Sheet1!$D$5:$D$28252,"&lt;&gt;美团",Sheet1!$D$5:$D$28252,"&lt;&gt;内部转款",Sheet1!$D$5:$D$28252,"&lt;&gt;内部转账",Sheet1!$E$5:$E$28252,"&lt;&gt;*调拨*")</f>
        <v>465.13</v>
      </c>
      <c r="I300" s="32">
        <f>SUMIFS(Sheet1!$F$5:$F$28252,Sheet1!$I$5:$I$28252,$B300,Sheet1!$L$5:$L$28252,$A300,Sheet1!$D$5:$D$28252,"饿了么",Sheet1!$E$5:$E$28252,"&lt;&gt;*调拨*")+SUMIFS(Sheet1!$F$5:$F$28252,Sheet1!$I$5:$I$28252,$B300,Sheet1!$L$5:$L$28252,$A300,Sheet1!$E$5:$E$28252,"*饿了么*",Sheet1!$D$5:$D$28252,"&lt;&gt;饿了么",Sheet1!$D$5:$D$28252,"&lt;&gt;内部转款",Sheet1!$D$5:$D$28252,"&lt;&gt;内部转账",Sheet1!$E$5:$E$28252,"&lt;&gt;*调拨*")</f>
        <v>0</v>
      </c>
      <c r="J300" s="32">
        <f>SUMIFS(Sheet1!$F$5:$F$28252,Sheet1!$I$5:$I$28252,$B300,Sheet1!$L$5:$L$28252,$A300,Sheet1!$D$5:$D$28252,"健E卡",Sheet1!$E$5:$E$28252,"&lt;&gt;*调拨*")+SUMIFS(Sheet1!$F$5:$F$28252,Sheet1!$I$5:$I$28252,$B300,Sheet1!$L$5:$L$28252,$A300,Sheet1!$E$5:$E$28252,"*健E卡*",Sheet1!$D$5:$D$28252,"&lt;&gt;健E卡",Sheet1!$D$5:$D$28252,"&lt;&gt;内部转款",Sheet1!$D$5:$D$28252,"&lt;&gt;内部转账",Sheet1!$E$5:$E$28252,"&lt;&gt;*调拨*")</f>
        <v>0</v>
      </c>
      <c r="K300" s="32">
        <f>SUMIFS(Sheet1!$F$5:$F$28252,Sheet1!$I$5:$I$28252,$B300,Sheet1!$L$5:$L$28252,$A300,Sheet1!$D$5:$D$28252,"抖音",Sheet1!$E$5:$E$28252,"&lt;&gt;*调拨*")+SUMIFS(Sheet1!$F$5:$F$28252,Sheet1!$I$5:$I$28252,$B300,Sheet1!$L$5:$L$28252,$A300,Sheet1!$E$5:$E$28252,"*抖音*",Sheet1!$D$5:$D$28252,"&lt;&gt;抖音",Sheet1!$D$5:$D$28252,"&lt;&gt;内部转款",Sheet1!$D$5:$D$28252,"&lt;&gt;内部转账",Sheet1!$E$5:$E$28252,"&lt;&gt;*调拨*")</f>
        <v>0</v>
      </c>
      <c r="L300" s="32">
        <f>SUMIFS(Sheet1!$F$5:$F$28252,Sheet1!$I$5:$I$28252,$B300,Sheet1!$L$5:$L$28252,$A300,Sheet1!$D$5:$D$28252,"医卡通",Sheet1!$E$5:$E$28252,"&lt;&gt;*调拨*")+SUMIFS(Sheet1!$F$5:$F$28252,Sheet1!$I$5:$I$28252,$B300,Sheet1!$L$5:$L$28252,$A300,Sheet1!$E$5:$E$28252,"*医卡通*",Sheet1!$D$5:$D$28252,"&lt;&gt;医卡通",Sheet1!$D$5:$D$28252,"&lt;&gt;内部转款",Sheet1!$D$5:$D$28252,"&lt;&gt;内部转账",Sheet1!$E$5:$E$28252,"&lt;&gt;*调拨*")</f>
        <v>516.38</v>
      </c>
      <c r="M300" s="32">
        <f>SUMIFS(Sheet1!$F$5:$F$28252,Sheet1!$I$5:$I$28252,$B300,Sheet1!$L$5:$L$28252,$A300,Sheet1!$D$5:$D$28252,"企健网",Sheet1!$E$5:$E$28252,"&lt;&gt;*调拨*")+SUMIFS(Sheet1!$F$5:$F$28252,Sheet1!$I$5:$I$28252,$B300,Sheet1!$L$5:$L$28252,$A300,Sheet1!$E$5:$E$28252,"*企健网*",Sheet1!$D$5:$D$28252,"&lt;&gt;企健网",Sheet1!$D$5:$D$28252,"&lt;&gt;内部转款",Sheet1!$D$5:$D$28252,"&lt;&gt;内部转账",Sheet1!$E$5:$E$28252,"&lt;&gt;*调拨*")</f>
        <v>0</v>
      </c>
      <c r="N300" s="32">
        <f>SUMIFS(Sheet1!$F$5:$F$28252,Sheet1!$I$5:$I$28252,$B300,Sheet1!$L$5:$L$28252,$A300,Sheet1!$D$5:$D$28252,"银联",Sheet1!$E$5:$E$28252,"&lt;&gt;*调拨*")+SUMIFS(Sheet1!$F$5:$F$28252,Sheet1!$I$5:$I$28252,$B300,Sheet1!$L$5:$L$28252,$A300,Sheet1!$E$5:$E$28252,"*银联*",Sheet1!$D$5:$D$28252,"&lt;&gt;银联",Sheet1!$D$5:$D$28252,"&lt;&gt;内部转款",Sheet1!$D$5:$D$28252,"&lt;&gt;内部转账",Sheet1!$E$5:$E$28252,"&lt;&gt;*调拨*")</f>
        <v>0</v>
      </c>
      <c r="O300" s="32">
        <f>SUMIFS(Sheet1!$F$5:$F$28252,Sheet1!$I$5:$I$28252,$B300,Sheet1!$L$5:$L$28252,$A300,Sheet1!$D$5:$D$28252,"京东",Sheet1!$E$5:$E$28252,"&lt;&gt;*调拨*")+SUMIFS(Sheet1!$F$5:$F$28252,Sheet1!$I$5:$I$28252,$B300,Sheet1!$L$5:$L$28252,$A300,Sheet1!$E$5:$E$28252,"*京东*",Sheet1!$D$5:$D$28252,"&lt;&gt;京东",Sheet1!$D$5:$D$28252,"&lt;&gt;内部转款",Sheet1!$D$5:$D$28252,"&lt;&gt;内部转账",Sheet1!$E$5:$E$28252,"&lt;&gt;*调拨*")</f>
        <v>0</v>
      </c>
      <c r="P300" s="32">
        <f>SUMIFS(Sheet1!$F$5:$F$28252,Sheet1!$I$5:$I$28252,$B300,Sheet1!$L$5:$L$28252,$A300,Sheet1!$D$5:$D$28252,"药机微信",Sheet1!$E$5:$E$28252,"&lt;&gt;*调拨*")+SUMIFS(Sheet1!$F$5:$F$28252,Sheet1!$I$5:$I$28252,$B300,Sheet1!$L$5:$L$28252,$A300,Sheet1!$E$5:$E$28252,"*药机微信*",Sheet1!$D$5:$D$28252,"&lt;&gt;药机微信",Sheet1!$D$5:$D$28252,"&lt;&gt;内部转款",Sheet1!$D$5:$D$28252,"&lt;&gt;内部转账",Sheet1!$E$5:$E$28252,"&lt;&gt;*调拨*")</f>
        <v>0</v>
      </c>
      <c r="Q300" s="32">
        <f>SUMIFS(Sheet1!$F$5:$F$28252,Sheet1!$I$5:$I$28252,$B300,Sheet1!$L$5:$L$28252,$A300,Sheet1!$D$5:$D$28252,"亲情卡",Sheet1!$E$5:$E$28252,"&lt;&gt;*调拨*")+SUMIFS(Sheet1!$F$5:$F$28252,Sheet1!$I$5:$I$28252,$B300,Sheet1!$L$5:$L$28252,$A300,Sheet1!$E$5:$E$28252,"*亲情卡*",Sheet1!$D$5:$D$28252,"&lt;&gt;亲情卡",Sheet1!$D$5:$D$28252,"&lt;&gt;内部转款",Sheet1!$D$5:$D$28252,"&lt;&gt;内部转账",Sheet1!$E$5:$E$28252,"&lt;&gt;*调拨*")</f>
        <v>0</v>
      </c>
      <c r="R300" s="32">
        <f>SUMIFS(Sheet1!$F$5:$F$28252,Sheet1!$I$5:$I$28252,$B300,Sheet1!$L$5:$L$28252,$A300,Sheet1!$D$5:$D$28252,"优惠券",Sheet1!$E$5:$E$28252,"&lt;&gt;*调拨*")+SUMIFS(Sheet1!$F$5:$F$28252,Sheet1!$I$5:$I$28252,$B300,Sheet1!$L$5:$L$28252,$A300,Sheet1!$E$5:$E$28252,"*优惠券*",Sheet1!$D$5:$D$28252,"&lt;&gt;优惠券",Sheet1!$D$5:$D$28252,"&lt;&gt;内部转款",Sheet1!$D$5:$D$28252,"&lt;&gt;内部转账",Sheet1!$E$5:$E$28252,"&lt;&gt;*调拨*")</f>
        <v>0</v>
      </c>
      <c r="S300" s="32">
        <f>SUMIFS(Sheet1!$F$5:$F$28252,Sheet1!$I$5:$I$28252,$B300,Sheet1!$L$5:$L$28252,$A300,Sheet1!$D$5:$D$28252,"代金券",Sheet1!$E$5:$E$28252,"&lt;&gt;*调拨*")+SUMIFS(Sheet1!$F$5:$F$28252,Sheet1!$I$5:$I$28252,$B300,Sheet1!$L$5:$L$28252,$A300,Sheet1!$E$5:$E$28252,"*代金券*",Sheet1!$D$5:$D$28252,"&lt;&gt;代金券",Sheet1!$D$5:$D$28252,"&lt;&gt;内部转款",Sheet1!$D$5:$D$28252,"&lt;&gt;内部转账",Sheet1!$E$5:$E$28252,"&lt;&gt;*调拨*")</f>
        <v>0</v>
      </c>
      <c r="T300" s="32">
        <f>SUMIFS(Sheet1!$F$5:$F$28252,Sheet1!$I$5:$I$28252,$B300,Sheet1!$L$5:$L$28252,$A300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300,Sheet1!$L$5:$L$28252,$A300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300,Sheet1!$L$5:$L$28252,$A300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300,Sheet1!$L$5:$L$28252,$A300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0" s="32">
        <f>SUMIFS(Sheet1!$F$5:$F$28252,Sheet1!$I$5:$I$28252,$B300,Sheet1!$L$5:$L$28252,$A300,Sheet1!$E$5:$E$28252,"*调拨*")</f>
        <v>0</v>
      </c>
      <c r="V300" s="32">
        <f>SUMIFS(Sheet1!$F$5:$F$28252,Sheet1!$I$5:$I$28252,$B300,Sheet1!$L$5:$L$28252,$A300,Sheet1!$D$5:$D$28252,"储值",Sheet1!$E$5:$E$28252,"&lt;&gt;*调拨*")+SUMIFS(Sheet1!$F$5:$F$28252,Sheet1!$I$5:$I$28252,$B300,Sheet1!$L$5:$L$28252,$A300,Sheet1!$E$5:$E$28252,"*储值*",Sheet1!$D$5:$D$28252,"&lt;&gt;储值",Sheet1!$D$5:$D$28252,"&lt;&gt;内部转款",Sheet1!$D$5:$D$28252,"&lt;&gt;内部转账",Sheet1!$E$5:$E$28252,"&lt;&gt;*调拨*")</f>
        <v>0</v>
      </c>
      <c r="W300" s="32">
        <f>SUMIFS(Sheet1!$F$5:$F$28252,Sheet1!$I$5:$I$28252,$B300,Sheet1!$L$5:$L$28252,$A300,Sheet1!$D$5:$D$28252,"效期",Sheet1!$E$5:$E$28252,"&lt;&gt;*调拨*")+SUMIFS(Sheet1!$F$5:$F$28252,Sheet1!$I$5:$I$28252,$B300,Sheet1!$L$5:$L$28252,$A300,Sheet1!$E$5:$E$28252,"*效期*",Sheet1!$D$5:$D$28252,"&lt;&gt;效期",Sheet1!$D$5:$D$28252,"&lt;&gt;内部转款",Sheet1!$D$5:$D$28252,"&lt;&gt;内部转账",Sheet1!$E$5:$E$28252,"&lt;&gt;*调拨*")</f>
        <v>201.88</v>
      </c>
      <c r="X300" s="32">
        <f>SUMIFS(Sheet1!$F$5:$F$28252,Sheet1!$I$5:$I$28252,$B300,Sheet1!$L$5:$L$28252,$A300,Sheet1!$D$5:$D$28252,"内部转款",Sheet1!$E$5:$E$28252,"&lt;&gt;*调拨*")+SUMIFS(Sheet1!$F$5:$F$28252,Sheet1!$I$5:$I$28252,$B300,Sheet1!$L$5:$L$28252,$A300,Sheet1!$D$5:$D$28252,"内部转账",Sheet1!$E$5:$E$28252,"&lt;&gt;*调拨*")</f>
        <v>0</v>
      </c>
      <c r="Y300" s="32">
        <f t="shared" si="20"/>
        <v>0</v>
      </c>
      <c r="Z300" s="32">
        <f>SUMIFS(Sheet1!$F$5:$F$28252,Sheet1!$I$5:$I$28252,$B300,Sheet1!$L$5:$L$28252,$A300)</f>
        <v>24396.35</v>
      </c>
      <c r="AA300" s="32">
        <f>SUMIFS(Sheet1!$G$5:$G$28252,Sheet1!$I$5:$I$28252,$B300,Sheet1!$L$5:$L$28252,$A300,Sheet1!$D$5:$D$28252,"工资",Sheet1!$E$5:$E$28252,"&lt;&gt;*调拨*")+SUMIFS(Sheet1!$G$5:$G$28252,Sheet1!$I$5:$I$28252,$B300,Sheet1!$L$5:$L$28252,$A300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7742.62</v>
      </c>
      <c r="AB300" s="32">
        <f>SUMIFS(Sheet1!$G$5:$G$28252,Sheet1!$I$5:$I$28252,$B300,Sheet1!$L$5:$L$28252,$A300,Sheet1!$D$5:$D$28252,"水费",Sheet1!$E$5:$E$28252,"&lt;&gt;*调拨*")+SUMIFS(Sheet1!$G$5:$G$28252,Sheet1!$I$5:$I$28252,$B300,Sheet1!$L$5:$L$28252,$A300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0" s="32">
        <f>SUMIFS(Sheet1!$G$5:$G$28252,Sheet1!$I$5:$I$28252,$B300,Sheet1!$L$5:$L$28252,$A300,Sheet1!$D$5:$D$28252,"电费",Sheet1!$E$5:$E$28252,"&lt;&gt;*调拨*")+SUMIFS(Sheet1!$G$5:$G$28252,Sheet1!$I$5:$I$28252,$B300,Sheet1!$L$5:$L$28252,$A300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0" s="32">
        <f>SUMIFS(Sheet1!$G$5:$G$28252,Sheet1!$I$5:$I$28252,$B300,Sheet1!$L$5:$L$28252,$A300,Sheet1!$D$5:$D$28252,"宽带费",Sheet1!$E$5:$E$28252,"&lt;&gt;*调拨*")+SUMIFS(Sheet1!$G$5:$G$28252,Sheet1!$I$5:$I$28252,$B300,Sheet1!$L$5:$L$28252,$A300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0" s="32">
        <f>SUMIFS(Sheet1!$G$5:$G$28252,Sheet1!$I$5:$I$28252,$B300,Sheet1!$L$5:$L$28252,$A300,Sheet1!$D$5:$D$28252,"办公费",Sheet1!$E$5:$E$28252,"&lt;&gt;*调拨*")+SUMIFS(Sheet1!$G$5:$G$28252,Sheet1!$I$5:$I$28252,$B300,Sheet1!$L$5:$L$28252,$A300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0" s="32">
        <f>SUMIFS(Sheet1!$G$5:$G$28252,Sheet1!$I$5:$I$28252,$B300,Sheet1!$L$5:$L$28252,$A300,Sheet1!$D$5:$D$28252,"话费",Sheet1!$E$5:$E$28252,"&lt;&gt;*调拨*")+SUMIFS(Sheet1!$G$5:$G$28252,Sheet1!$I$5:$I$28252,$B300,Sheet1!$L$5:$L$28252,$A300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0" s="32">
        <f>SUMIFS(Sheet1!$G$5:$G$28252,Sheet1!$I$5:$I$28252,$B300,Sheet1!$L$5:$L$28252,$A300,Sheet1!$D$5:$D$28252,"房租",Sheet1!$E$5:$E$28252,"&lt;&gt;*调拨*")+SUMIFS(Sheet1!$G$5:$G$28252,Sheet1!$I$5:$I$28252,$B300,Sheet1!$L$5:$L$28252,$A300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0" s="32">
        <f>SUMIFS(Sheet1!$G$5:$G$28252,Sheet1!$I$5:$I$28252,$B300,Sheet1!$L$5:$L$28252,$A300,Sheet1!$E$5:$E$28252,"*调拨*")</f>
        <v>0</v>
      </c>
      <c r="AI300" s="32">
        <f>SUMIFS(Sheet1!$G$5:$G$28252,Sheet1!$I$5:$I$28252,$B300,Sheet1!$L$5:$L$28252,$A300,Sheet1!$D$5:$D$28252,"内部转款",Sheet1!$E$5:$E$28252,"&lt;&gt;*调拨*")+SUMIFS(Sheet1!$G$5:$G$28252,Sheet1!$I$5:$I$28252,$B300,Sheet1!$L$5:$L$28252,$A300,Sheet1!$D$5:$D$28252,"内部转账",Sheet1!$E$5:$E$28252,"&lt;&gt;*调拨*")</f>
        <v>0</v>
      </c>
      <c r="AJ300" s="32">
        <f t="shared" si="21"/>
        <v>518.309999999999</v>
      </c>
      <c r="AK300" s="32">
        <f>SUMIFS(Sheet1!$G$5:$G$28252,Sheet1!$I$5:$I$28252,$B300,Sheet1!$L$5:$L$28252,$A300)</f>
        <v>8260.93</v>
      </c>
      <c r="AL300" s="32">
        <f t="shared" si="22"/>
        <v>16135.42</v>
      </c>
    </row>
    <row r="301" ht="16.5" spans="1:38">
      <c r="A301" s="30">
        <v>202605</v>
      </c>
      <c r="B301" s="31" t="s">
        <v>87</v>
      </c>
      <c r="C301" s="32">
        <f>SUMIFS(Sheet1!$F$5:$F$28252,Sheet1!$I$5:$I$28252,$B301,Sheet1!$L$5:$L$28252,$A301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6388.06</v>
      </c>
      <c r="D301" s="32">
        <f>SUMIFS(Sheet1!$F$5:$F$28252,Sheet1!$I$5:$I$28252,$B301,Sheet1!$L$5:$L$28252,$A301,Sheet1!$D$5:$D$28252,"医保即时拨付",Sheet1!$E$5:$E$28252,"&lt;&gt;*调拨*")+SUMIFS(Sheet1!$F$5:$F$28252,Sheet1!$I$5:$I$28252,$B301,Sheet1!$L$5:$L$28252,$A301,Sheet1!$E$5:$E$28252,"*医保即时拨付*",Sheet1!$D$5:$D$28252,"&lt;&gt;医保即时拨付",Sheet1!$D$5:$D$28252,"&lt;&gt;内部转款",Sheet1!$D$5:$D$28252,"&lt;&gt;内部转账",Sheet1!$E$5:$E$28252,"&lt;&gt;*调拨*")</f>
        <v>4838.3</v>
      </c>
      <c r="E301" s="32">
        <f>SUMIFS(Sheet1!$F$5:$F$28252,Sheet1!$I$5:$I$28252,$B301,Sheet1!$L$5:$L$28252,$A301,Sheet1!$D$5:$D$28252,"医保",Sheet1!$E$5:$E$28252,"&lt;&gt;*调拨*",Sheet1!$E$5:$E$28252,"&lt;&gt;*医保即时拨付*")+SUMIFS(Sheet1!$F$5:$F$28252,Sheet1!$I$5:$I$28252,$B301,Sheet1!$L$5:$L$28252,$A301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4661.07</v>
      </c>
      <c r="F301" s="32">
        <f>SUMIFS(Sheet1!$F$5:$F$28252,Sheet1!$I$5:$I$28252,$B301,Sheet1!$L$5:$L$28252,$A301,Sheet1!$D$5:$D$28252,"聚合",Sheet1!$E$5:$E$28252,"&lt;&gt;*调拨*")+SUMIFS(Sheet1!$F$5:$F$28252,Sheet1!$I$5:$I$28252,$B301,Sheet1!$L$5:$L$28252,$A301,Sheet1!$E$5:$E$28252,"*聚合*",Sheet1!$D$5:$D$28252,"&lt;&gt;聚合",Sheet1!$D$5:$D$28252,"&lt;&gt;内部转款",Sheet1!$D$5:$D$28252,"&lt;&gt;内部转账",Sheet1!$E$5:$E$28252,"&lt;&gt;*调拨*")</f>
        <v>23556.91</v>
      </c>
      <c r="G301" s="32">
        <f>SUMIFS(Sheet1!$F$5:$F$28252,Sheet1!$I$5:$I$28252,$B301,Sheet1!$L$5:$L$28252,$A301,Sheet1!$D$5:$D$28252,"24小时微信",Sheet1!$E$5:$E$28252,"&lt;&gt;*调拨*")+SUMIFS(Sheet1!$F$5:$F$28252,Sheet1!$I$5:$I$28252,$B301,Sheet1!$L$5:$L$28252,$A301,Sheet1!$E$5:$E$28252,"*24小时微信*",Sheet1!$D$5:$D$28252,"&lt;&gt;24小时微信",Sheet1!$D$5:$D$28252,"&lt;&gt;内部转款",Sheet1!$D$5:$D$28252,"&lt;&gt;内部转账",Sheet1!$E$5:$E$28252,"&lt;&gt;*调拨*")</f>
        <v>0</v>
      </c>
      <c r="H301" s="32">
        <f>SUMIFS(Sheet1!$F$5:$F$28252,Sheet1!$I$5:$I$28252,$B301,Sheet1!$L$5:$L$28252,$A301,Sheet1!$D$5:$D$28252,"美团",Sheet1!$E$5:$E$28252,"&lt;&gt;*调拨*")+SUMIFS(Sheet1!$F$5:$F$28252,Sheet1!$I$5:$I$28252,$B301,Sheet1!$L$5:$L$28252,$A301,Sheet1!$E$5:$E$28252,"*美团*",Sheet1!$D$5:$D$28252,"&lt;&gt;美团",Sheet1!$D$5:$D$28252,"&lt;&gt;内部转款",Sheet1!$D$5:$D$28252,"&lt;&gt;内部转账",Sheet1!$E$5:$E$28252,"&lt;&gt;*调拨*")</f>
        <v>78.28</v>
      </c>
      <c r="I301" s="32">
        <f>SUMIFS(Sheet1!$F$5:$F$28252,Sheet1!$I$5:$I$28252,$B301,Sheet1!$L$5:$L$28252,$A301,Sheet1!$D$5:$D$28252,"饿了么",Sheet1!$E$5:$E$28252,"&lt;&gt;*调拨*")+SUMIFS(Sheet1!$F$5:$F$28252,Sheet1!$I$5:$I$28252,$B301,Sheet1!$L$5:$L$28252,$A301,Sheet1!$E$5:$E$28252,"*饿了么*",Sheet1!$D$5:$D$28252,"&lt;&gt;饿了么",Sheet1!$D$5:$D$28252,"&lt;&gt;内部转款",Sheet1!$D$5:$D$28252,"&lt;&gt;内部转账",Sheet1!$E$5:$E$28252,"&lt;&gt;*调拨*")</f>
        <v>0</v>
      </c>
      <c r="J301" s="32">
        <f>SUMIFS(Sheet1!$F$5:$F$28252,Sheet1!$I$5:$I$28252,$B301,Sheet1!$L$5:$L$28252,$A301,Sheet1!$D$5:$D$28252,"健E卡",Sheet1!$E$5:$E$28252,"&lt;&gt;*调拨*")+SUMIFS(Sheet1!$F$5:$F$28252,Sheet1!$I$5:$I$28252,$B301,Sheet1!$L$5:$L$28252,$A301,Sheet1!$E$5:$E$28252,"*健E卡*",Sheet1!$D$5:$D$28252,"&lt;&gt;健E卡",Sheet1!$D$5:$D$28252,"&lt;&gt;内部转款",Sheet1!$D$5:$D$28252,"&lt;&gt;内部转账",Sheet1!$E$5:$E$28252,"&lt;&gt;*调拨*")</f>
        <v>0</v>
      </c>
      <c r="K301" s="32">
        <f>SUMIFS(Sheet1!$F$5:$F$28252,Sheet1!$I$5:$I$28252,$B301,Sheet1!$L$5:$L$28252,$A301,Sheet1!$D$5:$D$28252,"抖音",Sheet1!$E$5:$E$28252,"&lt;&gt;*调拨*")+SUMIFS(Sheet1!$F$5:$F$28252,Sheet1!$I$5:$I$28252,$B301,Sheet1!$L$5:$L$28252,$A301,Sheet1!$E$5:$E$28252,"*抖音*",Sheet1!$D$5:$D$28252,"&lt;&gt;抖音",Sheet1!$D$5:$D$28252,"&lt;&gt;内部转款",Sheet1!$D$5:$D$28252,"&lt;&gt;内部转账",Sheet1!$E$5:$E$28252,"&lt;&gt;*调拨*")</f>
        <v>0</v>
      </c>
      <c r="L301" s="32">
        <f>SUMIFS(Sheet1!$F$5:$F$28252,Sheet1!$I$5:$I$28252,$B301,Sheet1!$L$5:$L$28252,$A301,Sheet1!$D$5:$D$28252,"医卡通",Sheet1!$E$5:$E$28252,"&lt;&gt;*调拨*")+SUMIFS(Sheet1!$F$5:$F$28252,Sheet1!$I$5:$I$28252,$B301,Sheet1!$L$5:$L$28252,$A301,Sheet1!$E$5:$E$28252,"*医卡通*",Sheet1!$D$5:$D$28252,"&lt;&gt;医卡通",Sheet1!$D$5:$D$28252,"&lt;&gt;内部转款",Sheet1!$D$5:$D$28252,"&lt;&gt;内部转账",Sheet1!$E$5:$E$28252,"&lt;&gt;*调拨*")</f>
        <v>0</v>
      </c>
      <c r="M301" s="32">
        <f>SUMIFS(Sheet1!$F$5:$F$28252,Sheet1!$I$5:$I$28252,$B301,Sheet1!$L$5:$L$28252,$A301,Sheet1!$D$5:$D$28252,"企健网",Sheet1!$E$5:$E$28252,"&lt;&gt;*调拨*")+SUMIFS(Sheet1!$F$5:$F$28252,Sheet1!$I$5:$I$28252,$B301,Sheet1!$L$5:$L$28252,$A301,Sheet1!$E$5:$E$28252,"*企健网*",Sheet1!$D$5:$D$28252,"&lt;&gt;企健网",Sheet1!$D$5:$D$28252,"&lt;&gt;内部转款",Sheet1!$D$5:$D$28252,"&lt;&gt;内部转账",Sheet1!$E$5:$E$28252,"&lt;&gt;*调拨*")</f>
        <v>0</v>
      </c>
      <c r="N301" s="32">
        <f>SUMIFS(Sheet1!$F$5:$F$28252,Sheet1!$I$5:$I$28252,$B301,Sheet1!$L$5:$L$28252,$A301,Sheet1!$D$5:$D$28252,"银联",Sheet1!$E$5:$E$28252,"&lt;&gt;*调拨*")+SUMIFS(Sheet1!$F$5:$F$28252,Sheet1!$I$5:$I$28252,$B301,Sheet1!$L$5:$L$28252,$A301,Sheet1!$E$5:$E$28252,"*银联*",Sheet1!$D$5:$D$28252,"&lt;&gt;银联",Sheet1!$D$5:$D$28252,"&lt;&gt;内部转款",Sheet1!$D$5:$D$28252,"&lt;&gt;内部转账",Sheet1!$E$5:$E$28252,"&lt;&gt;*调拨*")</f>
        <v>0</v>
      </c>
      <c r="O301" s="32">
        <f>SUMIFS(Sheet1!$F$5:$F$28252,Sheet1!$I$5:$I$28252,$B301,Sheet1!$L$5:$L$28252,$A301,Sheet1!$D$5:$D$28252,"京东",Sheet1!$E$5:$E$28252,"&lt;&gt;*调拨*")+SUMIFS(Sheet1!$F$5:$F$28252,Sheet1!$I$5:$I$28252,$B301,Sheet1!$L$5:$L$28252,$A301,Sheet1!$E$5:$E$28252,"*京东*",Sheet1!$D$5:$D$28252,"&lt;&gt;京东",Sheet1!$D$5:$D$28252,"&lt;&gt;内部转款",Sheet1!$D$5:$D$28252,"&lt;&gt;内部转账",Sheet1!$E$5:$E$28252,"&lt;&gt;*调拨*")</f>
        <v>0</v>
      </c>
      <c r="P301" s="32">
        <f>SUMIFS(Sheet1!$F$5:$F$28252,Sheet1!$I$5:$I$28252,$B301,Sheet1!$L$5:$L$28252,$A301,Sheet1!$D$5:$D$28252,"药机微信",Sheet1!$E$5:$E$28252,"&lt;&gt;*调拨*")+SUMIFS(Sheet1!$F$5:$F$28252,Sheet1!$I$5:$I$28252,$B301,Sheet1!$L$5:$L$28252,$A301,Sheet1!$E$5:$E$28252,"*药机微信*",Sheet1!$D$5:$D$28252,"&lt;&gt;药机微信",Sheet1!$D$5:$D$28252,"&lt;&gt;内部转款",Sheet1!$D$5:$D$28252,"&lt;&gt;内部转账",Sheet1!$E$5:$E$28252,"&lt;&gt;*调拨*")</f>
        <v>0</v>
      </c>
      <c r="Q301" s="32">
        <f>SUMIFS(Sheet1!$F$5:$F$28252,Sheet1!$I$5:$I$28252,$B301,Sheet1!$L$5:$L$28252,$A301,Sheet1!$D$5:$D$28252,"亲情卡",Sheet1!$E$5:$E$28252,"&lt;&gt;*调拨*")+SUMIFS(Sheet1!$F$5:$F$28252,Sheet1!$I$5:$I$28252,$B301,Sheet1!$L$5:$L$28252,$A301,Sheet1!$E$5:$E$28252,"*亲情卡*",Sheet1!$D$5:$D$28252,"&lt;&gt;亲情卡",Sheet1!$D$5:$D$28252,"&lt;&gt;内部转款",Sheet1!$D$5:$D$28252,"&lt;&gt;内部转账",Sheet1!$E$5:$E$28252,"&lt;&gt;*调拨*")</f>
        <v>0</v>
      </c>
      <c r="R301" s="32">
        <f>SUMIFS(Sheet1!$F$5:$F$28252,Sheet1!$I$5:$I$28252,$B301,Sheet1!$L$5:$L$28252,$A301,Sheet1!$D$5:$D$28252,"优惠券",Sheet1!$E$5:$E$28252,"&lt;&gt;*调拨*")+SUMIFS(Sheet1!$F$5:$F$28252,Sheet1!$I$5:$I$28252,$B301,Sheet1!$L$5:$L$28252,$A301,Sheet1!$E$5:$E$28252,"*优惠券*",Sheet1!$D$5:$D$28252,"&lt;&gt;优惠券",Sheet1!$D$5:$D$28252,"&lt;&gt;内部转款",Sheet1!$D$5:$D$28252,"&lt;&gt;内部转账",Sheet1!$E$5:$E$28252,"&lt;&gt;*调拨*")</f>
        <v>0</v>
      </c>
      <c r="S301" s="32">
        <f>SUMIFS(Sheet1!$F$5:$F$28252,Sheet1!$I$5:$I$28252,$B301,Sheet1!$L$5:$L$28252,$A301,Sheet1!$D$5:$D$28252,"代金券",Sheet1!$E$5:$E$28252,"&lt;&gt;*调拨*")+SUMIFS(Sheet1!$F$5:$F$28252,Sheet1!$I$5:$I$28252,$B301,Sheet1!$L$5:$L$28252,$A301,Sheet1!$E$5:$E$28252,"*代金券*",Sheet1!$D$5:$D$28252,"&lt;&gt;代金券",Sheet1!$D$5:$D$28252,"&lt;&gt;内部转款",Sheet1!$D$5:$D$28252,"&lt;&gt;内部转账",Sheet1!$E$5:$E$28252,"&lt;&gt;*调拨*")</f>
        <v>0</v>
      </c>
      <c r="T301" s="32">
        <f>SUMIFS(Sheet1!$F$5:$F$28252,Sheet1!$I$5:$I$28252,$B301,Sheet1!$L$5:$L$28252,$A301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301,Sheet1!$L$5:$L$28252,$A301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301,Sheet1!$L$5:$L$28252,$A301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301,Sheet1!$L$5:$L$28252,$A301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1" s="32">
        <f>SUMIFS(Sheet1!$F$5:$F$28252,Sheet1!$I$5:$I$28252,$B301,Sheet1!$L$5:$L$28252,$A301,Sheet1!$E$5:$E$28252,"*调拨*")</f>
        <v>0</v>
      </c>
      <c r="V301" s="32">
        <f>SUMIFS(Sheet1!$F$5:$F$28252,Sheet1!$I$5:$I$28252,$B301,Sheet1!$L$5:$L$28252,$A301,Sheet1!$D$5:$D$28252,"储值",Sheet1!$E$5:$E$28252,"&lt;&gt;*调拨*")+SUMIFS(Sheet1!$F$5:$F$28252,Sheet1!$I$5:$I$28252,$B301,Sheet1!$L$5:$L$28252,$A301,Sheet1!$E$5:$E$28252,"*储值*",Sheet1!$D$5:$D$28252,"&lt;&gt;储值",Sheet1!$D$5:$D$28252,"&lt;&gt;内部转款",Sheet1!$D$5:$D$28252,"&lt;&gt;内部转账",Sheet1!$E$5:$E$28252,"&lt;&gt;*调拨*")</f>
        <v>0</v>
      </c>
      <c r="W301" s="32">
        <f>SUMIFS(Sheet1!$F$5:$F$28252,Sheet1!$I$5:$I$28252,$B301,Sheet1!$L$5:$L$28252,$A301,Sheet1!$D$5:$D$28252,"效期",Sheet1!$E$5:$E$28252,"&lt;&gt;*调拨*")+SUMIFS(Sheet1!$F$5:$F$28252,Sheet1!$I$5:$I$28252,$B301,Sheet1!$L$5:$L$28252,$A301,Sheet1!$E$5:$E$28252,"*效期*",Sheet1!$D$5:$D$28252,"&lt;&gt;效期",Sheet1!$D$5:$D$28252,"&lt;&gt;内部转款",Sheet1!$D$5:$D$28252,"&lt;&gt;内部转账",Sheet1!$E$5:$E$28252,"&lt;&gt;*调拨*")</f>
        <v>0</v>
      </c>
      <c r="X301" s="32">
        <f>SUMIFS(Sheet1!$F$5:$F$28252,Sheet1!$I$5:$I$28252,$B301,Sheet1!$L$5:$L$28252,$A301,Sheet1!$D$5:$D$28252,"内部转款",Sheet1!$E$5:$E$28252,"&lt;&gt;*调拨*")+SUMIFS(Sheet1!$F$5:$F$28252,Sheet1!$I$5:$I$28252,$B301,Sheet1!$L$5:$L$28252,$A301,Sheet1!$D$5:$D$28252,"内部转账",Sheet1!$E$5:$E$28252,"&lt;&gt;*调拨*")</f>
        <v>0</v>
      </c>
      <c r="Y301" s="32">
        <f t="shared" si="20"/>
        <v>0</v>
      </c>
      <c r="Z301" s="32">
        <f>SUMIFS(Sheet1!$F$5:$F$28252,Sheet1!$I$5:$I$28252,$B301,Sheet1!$L$5:$L$28252,$A301)</f>
        <v>39522.62</v>
      </c>
      <c r="AA301" s="32">
        <f>SUMIFS(Sheet1!$G$5:$G$28252,Sheet1!$I$5:$I$28252,$B301,Sheet1!$L$5:$L$28252,$A301,Sheet1!$D$5:$D$28252,"工资",Sheet1!$E$5:$E$28252,"&lt;&gt;*调拨*")+SUMIFS(Sheet1!$G$5:$G$28252,Sheet1!$I$5:$I$28252,$B301,Sheet1!$L$5:$L$28252,$A301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10324.76</v>
      </c>
      <c r="AB301" s="32">
        <f>SUMIFS(Sheet1!$G$5:$G$28252,Sheet1!$I$5:$I$28252,$B301,Sheet1!$L$5:$L$28252,$A301,Sheet1!$D$5:$D$28252,"水费",Sheet1!$E$5:$E$28252,"&lt;&gt;*调拨*")+SUMIFS(Sheet1!$G$5:$G$28252,Sheet1!$I$5:$I$28252,$B301,Sheet1!$L$5:$L$28252,$A301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1" s="32">
        <f>SUMIFS(Sheet1!$G$5:$G$28252,Sheet1!$I$5:$I$28252,$B301,Sheet1!$L$5:$L$28252,$A301,Sheet1!$D$5:$D$28252,"电费",Sheet1!$E$5:$E$28252,"&lt;&gt;*调拨*")+SUMIFS(Sheet1!$G$5:$G$28252,Sheet1!$I$5:$I$28252,$B301,Sheet1!$L$5:$L$28252,$A301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1" s="32">
        <f>SUMIFS(Sheet1!$G$5:$G$28252,Sheet1!$I$5:$I$28252,$B301,Sheet1!$L$5:$L$28252,$A301,Sheet1!$D$5:$D$28252,"宽带费",Sheet1!$E$5:$E$28252,"&lt;&gt;*调拨*")+SUMIFS(Sheet1!$G$5:$G$28252,Sheet1!$I$5:$I$28252,$B301,Sheet1!$L$5:$L$28252,$A301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1" s="32">
        <f>SUMIFS(Sheet1!$G$5:$G$28252,Sheet1!$I$5:$I$28252,$B301,Sheet1!$L$5:$L$28252,$A301,Sheet1!$D$5:$D$28252,"办公费",Sheet1!$E$5:$E$28252,"&lt;&gt;*调拨*")+SUMIFS(Sheet1!$G$5:$G$28252,Sheet1!$I$5:$I$28252,$B301,Sheet1!$L$5:$L$28252,$A301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1" s="32">
        <f>SUMIFS(Sheet1!$G$5:$G$28252,Sheet1!$I$5:$I$28252,$B301,Sheet1!$L$5:$L$28252,$A301,Sheet1!$D$5:$D$28252,"话费",Sheet1!$E$5:$E$28252,"&lt;&gt;*调拨*")+SUMIFS(Sheet1!$G$5:$G$28252,Sheet1!$I$5:$I$28252,$B301,Sheet1!$L$5:$L$28252,$A301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1" s="32">
        <f>SUMIFS(Sheet1!$G$5:$G$28252,Sheet1!$I$5:$I$28252,$B301,Sheet1!$L$5:$L$28252,$A301,Sheet1!$D$5:$D$28252,"房租",Sheet1!$E$5:$E$28252,"&lt;&gt;*调拨*")+SUMIFS(Sheet1!$G$5:$G$28252,Sheet1!$I$5:$I$28252,$B301,Sheet1!$L$5:$L$28252,$A301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1" s="32">
        <f>SUMIFS(Sheet1!$G$5:$G$28252,Sheet1!$I$5:$I$28252,$B301,Sheet1!$L$5:$L$28252,$A301,Sheet1!$E$5:$E$28252,"*调拨*")</f>
        <v>0</v>
      </c>
      <c r="AI301" s="32">
        <f>SUMIFS(Sheet1!$G$5:$G$28252,Sheet1!$I$5:$I$28252,$B301,Sheet1!$L$5:$L$28252,$A301,Sheet1!$D$5:$D$28252,"内部转款",Sheet1!$E$5:$E$28252,"&lt;&gt;*调拨*")+SUMIFS(Sheet1!$G$5:$G$28252,Sheet1!$I$5:$I$28252,$B301,Sheet1!$L$5:$L$28252,$A301,Sheet1!$D$5:$D$28252,"内部转账",Sheet1!$E$5:$E$28252,"&lt;&gt;*调拨*")</f>
        <v>0</v>
      </c>
      <c r="AJ301" s="32">
        <f t="shared" si="21"/>
        <v>222.610000000001</v>
      </c>
      <c r="AK301" s="32">
        <f>SUMIFS(Sheet1!$G$5:$G$28252,Sheet1!$I$5:$I$28252,$B301,Sheet1!$L$5:$L$28252,$A301)</f>
        <v>10547.37</v>
      </c>
      <c r="AL301" s="32">
        <f t="shared" si="22"/>
        <v>28975.25</v>
      </c>
    </row>
    <row r="302" ht="16.5" spans="1:38">
      <c r="A302" s="30">
        <v>202605</v>
      </c>
      <c r="B302" s="31" t="s">
        <v>105</v>
      </c>
      <c r="C302" s="32">
        <f>SUMIFS(Sheet1!$F$5:$F$28252,Sheet1!$I$5:$I$28252,$B302,Sheet1!$L$5:$L$28252,$A302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8414.06</v>
      </c>
      <c r="D302" s="32">
        <f>SUMIFS(Sheet1!$F$5:$F$28252,Sheet1!$I$5:$I$28252,$B302,Sheet1!$L$5:$L$28252,$A302,Sheet1!$D$5:$D$28252,"医保即时拨付",Sheet1!$E$5:$E$28252,"&lt;&gt;*调拨*")+SUMIFS(Sheet1!$F$5:$F$28252,Sheet1!$I$5:$I$28252,$B302,Sheet1!$L$5:$L$28252,$A302,Sheet1!$E$5:$E$28252,"*医保即时拨付*",Sheet1!$D$5:$D$28252,"&lt;&gt;医保即时拨付",Sheet1!$D$5:$D$28252,"&lt;&gt;内部转款",Sheet1!$D$5:$D$28252,"&lt;&gt;内部转账",Sheet1!$E$5:$E$28252,"&lt;&gt;*调拨*")</f>
        <v>0</v>
      </c>
      <c r="E302" s="32">
        <f>SUMIFS(Sheet1!$F$5:$F$28252,Sheet1!$I$5:$I$28252,$B302,Sheet1!$L$5:$L$28252,$A302,Sheet1!$D$5:$D$28252,"医保",Sheet1!$E$5:$E$28252,"&lt;&gt;*调拨*",Sheet1!$E$5:$E$28252,"&lt;&gt;*医保即时拨付*")+SUMIFS(Sheet1!$F$5:$F$28252,Sheet1!$I$5:$I$28252,$B302,Sheet1!$L$5:$L$28252,$A302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02" s="32">
        <f>SUMIFS(Sheet1!$F$5:$F$28252,Sheet1!$I$5:$I$28252,$B302,Sheet1!$L$5:$L$28252,$A302,Sheet1!$D$5:$D$28252,"聚合",Sheet1!$E$5:$E$28252,"&lt;&gt;*调拨*")+SUMIFS(Sheet1!$F$5:$F$28252,Sheet1!$I$5:$I$28252,$B302,Sheet1!$L$5:$L$28252,$A302,Sheet1!$E$5:$E$28252,"*聚合*",Sheet1!$D$5:$D$28252,"&lt;&gt;聚合",Sheet1!$D$5:$D$28252,"&lt;&gt;内部转款",Sheet1!$D$5:$D$28252,"&lt;&gt;内部转账",Sheet1!$E$5:$E$28252,"&lt;&gt;*调拨*")</f>
        <v>0</v>
      </c>
      <c r="G302" s="32">
        <f>SUMIFS(Sheet1!$F$5:$F$28252,Sheet1!$I$5:$I$28252,$B302,Sheet1!$L$5:$L$28252,$A302,Sheet1!$D$5:$D$28252,"24小时微信",Sheet1!$E$5:$E$28252,"&lt;&gt;*调拨*")+SUMIFS(Sheet1!$F$5:$F$28252,Sheet1!$I$5:$I$28252,$B302,Sheet1!$L$5:$L$28252,$A302,Sheet1!$E$5:$E$28252,"*24小时微信*",Sheet1!$D$5:$D$28252,"&lt;&gt;24小时微信",Sheet1!$D$5:$D$28252,"&lt;&gt;内部转款",Sheet1!$D$5:$D$28252,"&lt;&gt;内部转账",Sheet1!$E$5:$E$28252,"&lt;&gt;*调拨*")</f>
        <v>0</v>
      </c>
      <c r="H302" s="32">
        <f>SUMIFS(Sheet1!$F$5:$F$28252,Sheet1!$I$5:$I$28252,$B302,Sheet1!$L$5:$L$28252,$A302,Sheet1!$D$5:$D$28252,"美团",Sheet1!$E$5:$E$28252,"&lt;&gt;*调拨*")+SUMIFS(Sheet1!$F$5:$F$28252,Sheet1!$I$5:$I$28252,$B302,Sheet1!$L$5:$L$28252,$A302,Sheet1!$E$5:$E$28252,"*美团*",Sheet1!$D$5:$D$28252,"&lt;&gt;美团",Sheet1!$D$5:$D$28252,"&lt;&gt;内部转款",Sheet1!$D$5:$D$28252,"&lt;&gt;内部转账",Sheet1!$E$5:$E$28252,"&lt;&gt;*调拨*")</f>
        <v>0</v>
      </c>
      <c r="I302" s="32">
        <f>SUMIFS(Sheet1!$F$5:$F$28252,Sheet1!$I$5:$I$28252,$B302,Sheet1!$L$5:$L$28252,$A302,Sheet1!$D$5:$D$28252,"饿了么",Sheet1!$E$5:$E$28252,"&lt;&gt;*调拨*")+SUMIFS(Sheet1!$F$5:$F$28252,Sheet1!$I$5:$I$28252,$B302,Sheet1!$L$5:$L$28252,$A302,Sheet1!$E$5:$E$28252,"*饿了么*",Sheet1!$D$5:$D$28252,"&lt;&gt;饿了么",Sheet1!$D$5:$D$28252,"&lt;&gt;内部转款",Sheet1!$D$5:$D$28252,"&lt;&gt;内部转账",Sheet1!$E$5:$E$28252,"&lt;&gt;*调拨*")</f>
        <v>0</v>
      </c>
      <c r="J302" s="32">
        <f>SUMIFS(Sheet1!$F$5:$F$28252,Sheet1!$I$5:$I$28252,$B302,Sheet1!$L$5:$L$28252,$A302,Sheet1!$D$5:$D$28252,"健E卡",Sheet1!$E$5:$E$28252,"&lt;&gt;*调拨*")+SUMIFS(Sheet1!$F$5:$F$28252,Sheet1!$I$5:$I$28252,$B302,Sheet1!$L$5:$L$28252,$A302,Sheet1!$E$5:$E$28252,"*健E卡*",Sheet1!$D$5:$D$28252,"&lt;&gt;健E卡",Sheet1!$D$5:$D$28252,"&lt;&gt;内部转款",Sheet1!$D$5:$D$28252,"&lt;&gt;内部转账",Sheet1!$E$5:$E$28252,"&lt;&gt;*调拨*")</f>
        <v>0</v>
      </c>
      <c r="K302" s="32">
        <f>SUMIFS(Sheet1!$F$5:$F$28252,Sheet1!$I$5:$I$28252,$B302,Sheet1!$L$5:$L$28252,$A302,Sheet1!$D$5:$D$28252,"抖音",Sheet1!$E$5:$E$28252,"&lt;&gt;*调拨*")+SUMIFS(Sheet1!$F$5:$F$28252,Sheet1!$I$5:$I$28252,$B302,Sheet1!$L$5:$L$28252,$A302,Sheet1!$E$5:$E$28252,"*抖音*",Sheet1!$D$5:$D$28252,"&lt;&gt;抖音",Sheet1!$D$5:$D$28252,"&lt;&gt;内部转款",Sheet1!$D$5:$D$28252,"&lt;&gt;内部转账",Sheet1!$E$5:$E$28252,"&lt;&gt;*调拨*")</f>
        <v>0</v>
      </c>
      <c r="L302" s="32">
        <f>SUMIFS(Sheet1!$F$5:$F$28252,Sheet1!$I$5:$I$28252,$B302,Sheet1!$L$5:$L$28252,$A302,Sheet1!$D$5:$D$28252,"医卡通",Sheet1!$E$5:$E$28252,"&lt;&gt;*调拨*")+SUMIFS(Sheet1!$F$5:$F$28252,Sheet1!$I$5:$I$28252,$B302,Sheet1!$L$5:$L$28252,$A302,Sheet1!$E$5:$E$28252,"*医卡通*",Sheet1!$D$5:$D$28252,"&lt;&gt;医卡通",Sheet1!$D$5:$D$28252,"&lt;&gt;内部转款",Sheet1!$D$5:$D$28252,"&lt;&gt;内部转账",Sheet1!$E$5:$E$28252,"&lt;&gt;*调拨*")</f>
        <v>0</v>
      </c>
      <c r="M302" s="32">
        <f>SUMIFS(Sheet1!$F$5:$F$28252,Sheet1!$I$5:$I$28252,$B302,Sheet1!$L$5:$L$28252,$A302,Sheet1!$D$5:$D$28252,"企健网",Sheet1!$E$5:$E$28252,"&lt;&gt;*调拨*")+SUMIFS(Sheet1!$F$5:$F$28252,Sheet1!$I$5:$I$28252,$B302,Sheet1!$L$5:$L$28252,$A302,Sheet1!$E$5:$E$28252,"*企健网*",Sheet1!$D$5:$D$28252,"&lt;&gt;企健网",Sheet1!$D$5:$D$28252,"&lt;&gt;内部转款",Sheet1!$D$5:$D$28252,"&lt;&gt;内部转账",Sheet1!$E$5:$E$28252,"&lt;&gt;*调拨*")</f>
        <v>0</v>
      </c>
      <c r="N302" s="32">
        <f>SUMIFS(Sheet1!$F$5:$F$28252,Sheet1!$I$5:$I$28252,$B302,Sheet1!$L$5:$L$28252,$A302,Sheet1!$D$5:$D$28252,"银联",Sheet1!$E$5:$E$28252,"&lt;&gt;*调拨*")+SUMIFS(Sheet1!$F$5:$F$28252,Sheet1!$I$5:$I$28252,$B302,Sheet1!$L$5:$L$28252,$A302,Sheet1!$E$5:$E$28252,"*银联*",Sheet1!$D$5:$D$28252,"&lt;&gt;银联",Sheet1!$D$5:$D$28252,"&lt;&gt;内部转款",Sheet1!$D$5:$D$28252,"&lt;&gt;内部转账",Sheet1!$E$5:$E$28252,"&lt;&gt;*调拨*")</f>
        <v>0</v>
      </c>
      <c r="O302" s="32">
        <f>SUMIFS(Sheet1!$F$5:$F$28252,Sheet1!$I$5:$I$28252,$B302,Sheet1!$L$5:$L$28252,$A302,Sheet1!$D$5:$D$28252,"京东",Sheet1!$E$5:$E$28252,"&lt;&gt;*调拨*")+SUMIFS(Sheet1!$F$5:$F$28252,Sheet1!$I$5:$I$28252,$B302,Sheet1!$L$5:$L$28252,$A302,Sheet1!$E$5:$E$28252,"*京东*",Sheet1!$D$5:$D$28252,"&lt;&gt;京东",Sheet1!$D$5:$D$28252,"&lt;&gt;内部转款",Sheet1!$D$5:$D$28252,"&lt;&gt;内部转账",Sheet1!$E$5:$E$28252,"&lt;&gt;*调拨*")</f>
        <v>0</v>
      </c>
      <c r="P302" s="32">
        <f>SUMIFS(Sheet1!$F$5:$F$28252,Sheet1!$I$5:$I$28252,$B302,Sheet1!$L$5:$L$28252,$A302,Sheet1!$D$5:$D$28252,"药机微信",Sheet1!$E$5:$E$28252,"&lt;&gt;*调拨*")+SUMIFS(Sheet1!$F$5:$F$28252,Sheet1!$I$5:$I$28252,$B302,Sheet1!$L$5:$L$28252,$A302,Sheet1!$E$5:$E$28252,"*药机微信*",Sheet1!$D$5:$D$28252,"&lt;&gt;药机微信",Sheet1!$D$5:$D$28252,"&lt;&gt;内部转款",Sheet1!$D$5:$D$28252,"&lt;&gt;内部转账",Sheet1!$E$5:$E$28252,"&lt;&gt;*调拨*")</f>
        <v>0</v>
      </c>
      <c r="Q302" s="32">
        <f>SUMIFS(Sheet1!$F$5:$F$28252,Sheet1!$I$5:$I$28252,$B302,Sheet1!$L$5:$L$28252,$A302,Sheet1!$D$5:$D$28252,"亲情卡",Sheet1!$E$5:$E$28252,"&lt;&gt;*调拨*")+SUMIFS(Sheet1!$F$5:$F$28252,Sheet1!$I$5:$I$28252,$B302,Sheet1!$L$5:$L$28252,$A302,Sheet1!$E$5:$E$28252,"*亲情卡*",Sheet1!$D$5:$D$28252,"&lt;&gt;亲情卡",Sheet1!$D$5:$D$28252,"&lt;&gt;内部转款",Sheet1!$D$5:$D$28252,"&lt;&gt;内部转账",Sheet1!$E$5:$E$28252,"&lt;&gt;*调拨*")</f>
        <v>0</v>
      </c>
      <c r="R302" s="32">
        <f>SUMIFS(Sheet1!$F$5:$F$28252,Sheet1!$I$5:$I$28252,$B302,Sheet1!$L$5:$L$28252,$A302,Sheet1!$D$5:$D$28252,"优惠券",Sheet1!$E$5:$E$28252,"&lt;&gt;*调拨*")+SUMIFS(Sheet1!$F$5:$F$28252,Sheet1!$I$5:$I$28252,$B302,Sheet1!$L$5:$L$28252,$A302,Sheet1!$E$5:$E$28252,"*优惠券*",Sheet1!$D$5:$D$28252,"&lt;&gt;优惠券",Sheet1!$D$5:$D$28252,"&lt;&gt;内部转款",Sheet1!$D$5:$D$28252,"&lt;&gt;内部转账",Sheet1!$E$5:$E$28252,"&lt;&gt;*调拨*")</f>
        <v>0</v>
      </c>
      <c r="S302" s="32">
        <f>SUMIFS(Sheet1!$F$5:$F$28252,Sheet1!$I$5:$I$28252,$B302,Sheet1!$L$5:$L$28252,$A302,Sheet1!$D$5:$D$28252,"代金券",Sheet1!$E$5:$E$28252,"&lt;&gt;*调拨*")+SUMIFS(Sheet1!$F$5:$F$28252,Sheet1!$I$5:$I$28252,$B302,Sheet1!$L$5:$L$28252,$A302,Sheet1!$E$5:$E$28252,"*代金券*",Sheet1!$D$5:$D$28252,"&lt;&gt;代金券",Sheet1!$D$5:$D$28252,"&lt;&gt;内部转款",Sheet1!$D$5:$D$28252,"&lt;&gt;内部转账",Sheet1!$E$5:$E$28252,"&lt;&gt;*调拨*")</f>
        <v>0</v>
      </c>
      <c r="T302" s="32">
        <f>SUMIFS(Sheet1!$F$5:$F$28252,Sheet1!$I$5:$I$28252,$B302,Sheet1!$L$5:$L$28252,$A302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302,Sheet1!$L$5:$L$28252,$A302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302,Sheet1!$L$5:$L$28252,$A302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302,Sheet1!$L$5:$L$28252,$A302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2" s="32">
        <f>SUMIFS(Sheet1!$F$5:$F$28252,Sheet1!$I$5:$I$28252,$B302,Sheet1!$L$5:$L$28252,$A302,Sheet1!$E$5:$E$28252,"*调拨*")</f>
        <v>0</v>
      </c>
      <c r="V302" s="32">
        <f>SUMIFS(Sheet1!$F$5:$F$28252,Sheet1!$I$5:$I$28252,$B302,Sheet1!$L$5:$L$28252,$A302,Sheet1!$D$5:$D$28252,"储值",Sheet1!$E$5:$E$28252,"&lt;&gt;*调拨*")+SUMIFS(Sheet1!$F$5:$F$28252,Sheet1!$I$5:$I$28252,$B302,Sheet1!$L$5:$L$28252,$A302,Sheet1!$E$5:$E$28252,"*储值*",Sheet1!$D$5:$D$28252,"&lt;&gt;储值",Sheet1!$D$5:$D$28252,"&lt;&gt;内部转款",Sheet1!$D$5:$D$28252,"&lt;&gt;内部转账",Sheet1!$E$5:$E$28252,"&lt;&gt;*调拨*")</f>
        <v>0</v>
      </c>
      <c r="W302" s="32">
        <f>SUMIFS(Sheet1!$F$5:$F$28252,Sheet1!$I$5:$I$28252,$B302,Sheet1!$L$5:$L$28252,$A302,Sheet1!$D$5:$D$28252,"效期",Sheet1!$E$5:$E$28252,"&lt;&gt;*调拨*")+SUMIFS(Sheet1!$F$5:$F$28252,Sheet1!$I$5:$I$28252,$B302,Sheet1!$L$5:$L$28252,$A302,Sheet1!$E$5:$E$28252,"*效期*",Sheet1!$D$5:$D$28252,"&lt;&gt;效期",Sheet1!$D$5:$D$28252,"&lt;&gt;内部转款",Sheet1!$D$5:$D$28252,"&lt;&gt;内部转账",Sheet1!$E$5:$E$28252,"&lt;&gt;*调拨*")</f>
        <v>0</v>
      </c>
      <c r="X302" s="32">
        <f>SUMIFS(Sheet1!$F$5:$F$28252,Sheet1!$I$5:$I$28252,$B302,Sheet1!$L$5:$L$28252,$A302,Sheet1!$D$5:$D$28252,"内部转款",Sheet1!$E$5:$E$28252,"&lt;&gt;*调拨*")+SUMIFS(Sheet1!$F$5:$F$28252,Sheet1!$I$5:$I$28252,$B302,Sheet1!$L$5:$L$28252,$A302,Sheet1!$D$5:$D$28252,"内部转账",Sheet1!$E$5:$E$28252,"&lt;&gt;*调拨*")</f>
        <v>0</v>
      </c>
      <c r="Y302" s="32">
        <f t="shared" si="20"/>
        <v>0</v>
      </c>
      <c r="Z302" s="32">
        <f>SUMIFS(Sheet1!$F$5:$F$28252,Sheet1!$I$5:$I$28252,$B302,Sheet1!$L$5:$L$28252,$A302)</f>
        <v>8414.06</v>
      </c>
      <c r="AA302" s="32">
        <f>SUMIFS(Sheet1!$G$5:$G$28252,Sheet1!$I$5:$I$28252,$B302,Sheet1!$L$5:$L$28252,$A302,Sheet1!$D$5:$D$28252,"工资",Sheet1!$E$5:$E$28252,"&lt;&gt;*调拨*")+SUMIFS(Sheet1!$G$5:$G$28252,Sheet1!$I$5:$I$28252,$B302,Sheet1!$L$5:$L$28252,$A302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3169.17</v>
      </c>
      <c r="AB302" s="32">
        <f>SUMIFS(Sheet1!$G$5:$G$28252,Sheet1!$I$5:$I$28252,$B302,Sheet1!$L$5:$L$28252,$A302,Sheet1!$D$5:$D$28252,"水费",Sheet1!$E$5:$E$28252,"&lt;&gt;*调拨*")+SUMIFS(Sheet1!$G$5:$G$28252,Sheet1!$I$5:$I$28252,$B302,Sheet1!$L$5:$L$28252,$A302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2" s="32">
        <f>SUMIFS(Sheet1!$G$5:$G$28252,Sheet1!$I$5:$I$28252,$B302,Sheet1!$L$5:$L$28252,$A302,Sheet1!$D$5:$D$28252,"电费",Sheet1!$E$5:$E$28252,"&lt;&gt;*调拨*")+SUMIFS(Sheet1!$G$5:$G$28252,Sheet1!$I$5:$I$28252,$B302,Sheet1!$L$5:$L$28252,$A302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2" s="32">
        <f>SUMIFS(Sheet1!$G$5:$G$28252,Sheet1!$I$5:$I$28252,$B302,Sheet1!$L$5:$L$28252,$A302,Sheet1!$D$5:$D$28252,"宽带费",Sheet1!$E$5:$E$28252,"&lt;&gt;*调拨*")+SUMIFS(Sheet1!$G$5:$G$28252,Sheet1!$I$5:$I$28252,$B302,Sheet1!$L$5:$L$28252,$A302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2" s="32">
        <f>SUMIFS(Sheet1!$G$5:$G$28252,Sheet1!$I$5:$I$28252,$B302,Sheet1!$L$5:$L$28252,$A302,Sheet1!$D$5:$D$28252,"办公费",Sheet1!$E$5:$E$28252,"&lt;&gt;*调拨*")+SUMIFS(Sheet1!$G$5:$G$28252,Sheet1!$I$5:$I$28252,$B302,Sheet1!$L$5:$L$28252,$A302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2" s="32">
        <f>SUMIFS(Sheet1!$G$5:$G$28252,Sheet1!$I$5:$I$28252,$B302,Sheet1!$L$5:$L$28252,$A302,Sheet1!$D$5:$D$28252,"话费",Sheet1!$E$5:$E$28252,"&lt;&gt;*调拨*")+SUMIFS(Sheet1!$G$5:$G$28252,Sheet1!$I$5:$I$28252,$B302,Sheet1!$L$5:$L$28252,$A302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2" s="32">
        <f>SUMIFS(Sheet1!$G$5:$G$28252,Sheet1!$I$5:$I$28252,$B302,Sheet1!$L$5:$L$28252,$A302,Sheet1!$D$5:$D$28252,"房租",Sheet1!$E$5:$E$28252,"&lt;&gt;*调拨*")+SUMIFS(Sheet1!$G$5:$G$28252,Sheet1!$I$5:$I$28252,$B302,Sheet1!$L$5:$L$28252,$A302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2" s="32">
        <f>SUMIFS(Sheet1!$G$5:$G$28252,Sheet1!$I$5:$I$28252,$B302,Sheet1!$L$5:$L$28252,$A302,Sheet1!$E$5:$E$28252,"*调拨*")</f>
        <v>0</v>
      </c>
      <c r="AI302" s="32">
        <f>SUMIFS(Sheet1!$G$5:$G$28252,Sheet1!$I$5:$I$28252,$B302,Sheet1!$L$5:$L$28252,$A302,Sheet1!$D$5:$D$28252,"内部转款",Sheet1!$E$5:$E$28252,"&lt;&gt;*调拨*")+SUMIFS(Sheet1!$G$5:$G$28252,Sheet1!$I$5:$I$28252,$B302,Sheet1!$L$5:$L$28252,$A302,Sheet1!$D$5:$D$28252,"内部转账",Sheet1!$E$5:$E$28252,"&lt;&gt;*调拨*")</f>
        <v>0</v>
      </c>
      <c r="AJ302" s="32">
        <f t="shared" si="21"/>
        <v>0</v>
      </c>
      <c r="AK302" s="32">
        <f>SUMIFS(Sheet1!$G$5:$G$28252,Sheet1!$I$5:$I$28252,$B302,Sheet1!$L$5:$L$28252,$A302)</f>
        <v>3169.17</v>
      </c>
      <c r="AL302" s="32">
        <f t="shared" si="22"/>
        <v>5244.89</v>
      </c>
    </row>
    <row r="303" ht="16.5" spans="1:38">
      <c r="A303" s="30">
        <v>202605</v>
      </c>
      <c r="B303" s="31" t="s">
        <v>45</v>
      </c>
      <c r="C303" s="32">
        <f>SUMIFS(Sheet1!$F$5:$F$28252,Sheet1!$I$5:$I$28252,$B303,Sheet1!$L$5:$L$28252,$A303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8326.98</v>
      </c>
      <c r="D303" s="32">
        <f>SUMIFS(Sheet1!$F$5:$F$28252,Sheet1!$I$5:$I$28252,$B303,Sheet1!$L$5:$L$28252,$A303,Sheet1!$D$5:$D$28252,"医保即时拨付",Sheet1!$E$5:$E$28252,"&lt;&gt;*调拨*")+SUMIFS(Sheet1!$F$5:$F$28252,Sheet1!$I$5:$I$28252,$B303,Sheet1!$L$5:$L$28252,$A303,Sheet1!$E$5:$E$28252,"*医保即时拨付*",Sheet1!$D$5:$D$28252,"&lt;&gt;医保即时拨付",Sheet1!$D$5:$D$28252,"&lt;&gt;内部转款",Sheet1!$D$5:$D$28252,"&lt;&gt;内部转账",Sheet1!$E$5:$E$28252,"&lt;&gt;*调拨*")</f>
        <v>0</v>
      </c>
      <c r="E303" s="32">
        <f>SUMIFS(Sheet1!$F$5:$F$28252,Sheet1!$I$5:$I$28252,$B303,Sheet1!$L$5:$L$28252,$A303,Sheet1!$D$5:$D$28252,"医保",Sheet1!$E$5:$E$28252,"&lt;&gt;*调拨*",Sheet1!$E$5:$E$28252,"&lt;&gt;*医保即时拨付*")+SUMIFS(Sheet1!$F$5:$F$28252,Sheet1!$I$5:$I$28252,$B303,Sheet1!$L$5:$L$28252,$A303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03" s="32">
        <f>SUMIFS(Sheet1!$F$5:$F$28252,Sheet1!$I$5:$I$28252,$B303,Sheet1!$L$5:$L$28252,$A303,Sheet1!$D$5:$D$28252,"聚合",Sheet1!$E$5:$E$28252,"&lt;&gt;*调拨*")+SUMIFS(Sheet1!$F$5:$F$28252,Sheet1!$I$5:$I$28252,$B303,Sheet1!$L$5:$L$28252,$A303,Sheet1!$E$5:$E$28252,"*聚合*",Sheet1!$D$5:$D$28252,"&lt;&gt;聚合",Sheet1!$D$5:$D$28252,"&lt;&gt;内部转款",Sheet1!$D$5:$D$28252,"&lt;&gt;内部转账",Sheet1!$E$5:$E$28252,"&lt;&gt;*调拨*")</f>
        <v>22268.77</v>
      </c>
      <c r="G303" s="32">
        <f>SUMIFS(Sheet1!$F$5:$F$28252,Sheet1!$I$5:$I$28252,$B303,Sheet1!$L$5:$L$28252,$A303,Sheet1!$D$5:$D$28252,"24小时微信",Sheet1!$E$5:$E$28252,"&lt;&gt;*调拨*")+SUMIFS(Sheet1!$F$5:$F$28252,Sheet1!$I$5:$I$28252,$B303,Sheet1!$L$5:$L$28252,$A303,Sheet1!$E$5:$E$28252,"*24小时微信*",Sheet1!$D$5:$D$28252,"&lt;&gt;24小时微信",Sheet1!$D$5:$D$28252,"&lt;&gt;内部转款",Sheet1!$D$5:$D$28252,"&lt;&gt;内部转账",Sheet1!$E$5:$E$28252,"&lt;&gt;*调拨*")</f>
        <v>0</v>
      </c>
      <c r="H303" s="32">
        <f>SUMIFS(Sheet1!$F$5:$F$28252,Sheet1!$I$5:$I$28252,$B303,Sheet1!$L$5:$L$28252,$A303,Sheet1!$D$5:$D$28252,"美团",Sheet1!$E$5:$E$28252,"&lt;&gt;*调拨*")+SUMIFS(Sheet1!$F$5:$F$28252,Sheet1!$I$5:$I$28252,$B303,Sheet1!$L$5:$L$28252,$A303,Sheet1!$E$5:$E$28252,"*美团*",Sheet1!$D$5:$D$28252,"&lt;&gt;美团",Sheet1!$D$5:$D$28252,"&lt;&gt;内部转款",Sheet1!$D$5:$D$28252,"&lt;&gt;内部转账",Sheet1!$E$5:$E$28252,"&lt;&gt;*调拨*")</f>
        <v>0</v>
      </c>
      <c r="I303" s="32">
        <f>SUMIFS(Sheet1!$F$5:$F$28252,Sheet1!$I$5:$I$28252,$B303,Sheet1!$L$5:$L$28252,$A303,Sheet1!$D$5:$D$28252,"饿了么",Sheet1!$E$5:$E$28252,"&lt;&gt;*调拨*")+SUMIFS(Sheet1!$F$5:$F$28252,Sheet1!$I$5:$I$28252,$B303,Sheet1!$L$5:$L$28252,$A303,Sheet1!$E$5:$E$28252,"*饿了么*",Sheet1!$D$5:$D$28252,"&lt;&gt;饿了么",Sheet1!$D$5:$D$28252,"&lt;&gt;内部转款",Sheet1!$D$5:$D$28252,"&lt;&gt;内部转账",Sheet1!$E$5:$E$28252,"&lt;&gt;*调拨*")</f>
        <v>0</v>
      </c>
      <c r="J303" s="32">
        <f>SUMIFS(Sheet1!$F$5:$F$28252,Sheet1!$I$5:$I$28252,$B303,Sheet1!$L$5:$L$28252,$A303,Sheet1!$D$5:$D$28252,"健E卡",Sheet1!$E$5:$E$28252,"&lt;&gt;*调拨*")+SUMIFS(Sheet1!$F$5:$F$28252,Sheet1!$I$5:$I$28252,$B303,Sheet1!$L$5:$L$28252,$A303,Sheet1!$E$5:$E$28252,"*健E卡*",Sheet1!$D$5:$D$28252,"&lt;&gt;健E卡",Sheet1!$D$5:$D$28252,"&lt;&gt;内部转款",Sheet1!$D$5:$D$28252,"&lt;&gt;内部转账",Sheet1!$E$5:$E$28252,"&lt;&gt;*调拨*")</f>
        <v>0</v>
      </c>
      <c r="K303" s="32">
        <f>SUMIFS(Sheet1!$F$5:$F$28252,Sheet1!$I$5:$I$28252,$B303,Sheet1!$L$5:$L$28252,$A303,Sheet1!$D$5:$D$28252,"抖音",Sheet1!$E$5:$E$28252,"&lt;&gt;*调拨*")+SUMIFS(Sheet1!$F$5:$F$28252,Sheet1!$I$5:$I$28252,$B303,Sheet1!$L$5:$L$28252,$A303,Sheet1!$E$5:$E$28252,"*抖音*",Sheet1!$D$5:$D$28252,"&lt;&gt;抖音",Sheet1!$D$5:$D$28252,"&lt;&gt;内部转款",Sheet1!$D$5:$D$28252,"&lt;&gt;内部转账",Sheet1!$E$5:$E$28252,"&lt;&gt;*调拨*")</f>
        <v>0</v>
      </c>
      <c r="L303" s="32">
        <f>SUMIFS(Sheet1!$F$5:$F$28252,Sheet1!$I$5:$I$28252,$B303,Sheet1!$L$5:$L$28252,$A303,Sheet1!$D$5:$D$28252,"医卡通",Sheet1!$E$5:$E$28252,"&lt;&gt;*调拨*")+SUMIFS(Sheet1!$F$5:$F$28252,Sheet1!$I$5:$I$28252,$B303,Sheet1!$L$5:$L$28252,$A303,Sheet1!$E$5:$E$28252,"*医卡通*",Sheet1!$D$5:$D$28252,"&lt;&gt;医卡通",Sheet1!$D$5:$D$28252,"&lt;&gt;内部转款",Sheet1!$D$5:$D$28252,"&lt;&gt;内部转账",Sheet1!$E$5:$E$28252,"&lt;&gt;*调拨*")</f>
        <v>0</v>
      </c>
      <c r="M303" s="32">
        <f>SUMIFS(Sheet1!$F$5:$F$28252,Sheet1!$I$5:$I$28252,$B303,Sheet1!$L$5:$L$28252,$A303,Sheet1!$D$5:$D$28252,"企健网",Sheet1!$E$5:$E$28252,"&lt;&gt;*调拨*")+SUMIFS(Sheet1!$F$5:$F$28252,Sheet1!$I$5:$I$28252,$B303,Sheet1!$L$5:$L$28252,$A303,Sheet1!$E$5:$E$28252,"*企健网*",Sheet1!$D$5:$D$28252,"&lt;&gt;企健网",Sheet1!$D$5:$D$28252,"&lt;&gt;内部转款",Sheet1!$D$5:$D$28252,"&lt;&gt;内部转账",Sheet1!$E$5:$E$28252,"&lt;&gt;*调拨*")</f>
        <v>0</v>
      </c>
      <c r="N303" s="32">
        <f>SUMIFS(Sheet1!$F$5:$F$28252,Sheet1!$I$5:$I$28252,$B303,Sheet1!$L$5:$L$28252,$A303,Sheet1!$D$5:$D$28252,"银联",Sheet1!$E$5:$E$28252,"&lt;&gt;*调拨*")+SUMIFS(Sheet1!$F$5:$F$28252,Sheet1!$I$5:$I$28252,$B303,Sheet1!$L$5:$L$28252,$A303,Sheet1!$E$5:$E$28252,"*银联*",Sheet1!$D$5:$D$28252,"&lt;&gt;银联",Sheet1!$D$5:$D$28252,"&lt;&gt;内部转款",Sheet1!$D$5:$D$28252,"&lt;&gt;内部转账",Sheet1!$E$5:$E$28252,"&lt;&gt;*调拨*")</f>
        <v>0</v>
      </c>
      <c r="O303" s="32">
        <f>SUMIFS(Sheet1!$F$5:$F$28252,Sheet1!$I$5:$I$28252,$B303,Sheet1!$L$5:$L$28252,$A303,Sheet1!$D$5:$D$28252,"京东",Sheet1!$E$5:$E$28252,"&lt;&gt;*调拨*")+SUMIFS(Sheet1!$F$5:$F$28252,Sheet1!$I$5:$I$28252,$B303,Sheet1!$L$5:$L$28252,$A303,Sheet1!$E$5:$E$28252,"*京东*",Sheet1!$D$5:$D$28252,"&lt;&gt;京东",Sheet1!$D$5:$D$28252,"&lt;&gt;内部转款",Sheet1!$D$5:$D$28252,"&lt;&gt;内部转账",Sheet1!$E$5:$E$28252,"&lt;&gt;*调拨*")</f>
        <v>0</v>
      </c>
      <c r="P303" s="32">
        <f>SUMIFS(Sheet1!$F$5:$F$28252,Sheet1!$I$5:$I$28252,$B303,Sheet1!$L$5:$L$28252,$A303,Sheet1!$D$5:$D$28252,"药机微信",Sheet1!$E$5:$E$28252,"&lt;&gt;*调拨*")+SUMIFS(Sheet1!$F$5:$F$28252,Sheet1!$I$5:$I$28252,$B303,Sheet1!$L$5:$L$28252,$A303,Sheet1!$E$5:$E$28252,"*药机微信*",Sheet1!$D$5:$D$28252,"&lt;&gt;药机微信",Sheet1!$D$5:$D$28252,"&lt;&gt;内部转款",Sheet1!$D$5:$D$28252,"&lt;&gt;内部转账",Sheet1!$E$5:$E$28252,"&lt;&gt;*调拨*")</f>
        <v>0</v>
      </c>
      <c r="Q303" s="32">
        <f>SUMIFS(Sheet1!$F$5:$F$28252,Sheet1!$I$5:$I$28252,$B303,Sheet1!$L$5:$L$28252,$A303,Sheet1!$D$5:$D$28252,"亲情卡",Sheet1!$E$5:$E$28252,"&lt;&gt;*调拨*")+SUMIFS(Sheet1!$F$5:$F$28252,Sheet1!$I$5:$I$28252,$B303,Sheet1!$L$5:$L$28252,$A303,Sheet1!$E$5:$E$28252,"*亲情卡*",Sheet1!$D$5:$D$28252,"&lt;&gt;亲情卡",Sheet1!$D$5:$D$28252,"&lt;&gt;内部转款",Sheet1!$D$5:$D$28252,"&lt;&gt;内部转账",Sheet1!$E$5:$E$28252,"&lt;&gt;*调拨*")</f>
        <v>0</v>
      </c>
      <c r="R303" s="32">
        <f>SUMIFS(Sheet1!$F$5:$F$28252,Sheet1!$I$5:$I$28252,$B303,Sheet1!$L$5:$L$28252,$A303,Sheet1!$D$5:$D$28252,"优惠券",Sheet1!$E$5:$E$28252,"&lt;&gt;*调拨*")+SUMIFS(Sheet1!$F$5:$F$28252,Sheet1!$I$5:$I$28252,$B303,Sheet1!$L$5:$L$28252,$A303,Sheet1!$E$5:$E$28252,"*优惠券*",Sheet1!$D$5:$D$28252,"&lt;&gt;优惠券",Sheet1!$D$5:$D$28252,"&lt;&gt;内部转款",Sheet1!$D$5:$D$28252,"&lt;&gt;内部转账",Sheet1!$E$5:$E$28252,"&lt;&gt;*调拨*")</f>
        <v>0</v>
      </c>
      <c r="S303" s="32">
        <f>SUMIFS(Sheet1!$F$5:$F$28252,Sheet1!$I$5:$I$28252,$B303,Sheet1!$L$5:$L$28252,$A303,Sheet1!$D$5:$D$28252,"代金券",Sheet1!$E$5:$E$28252,"&lt;&gt;*调拨*")+SUMIFS(Sheet1!$F$5:$F$28252,Sheet1!$I$5:$I$28252,$B303,Sheet1!$L$5:$L$28252,$A303,Sheet1!$E$5:$E$28252,"*代金券*",Sheet1!$D$5:$D$28252,"&lt;&gt;代金券",Sheet1!$D$5:$D$28252,"&lt;&gt;内部转款",Sheet1!$D$5:$D$28252,"&lt;&gt;内部转账",Sheet1!$E$5:$E$28252,"&lt;&gt;*调拨*")</f>
        <v>0</v>
      </c>
      <c r="T303" s="32">
        <f>SUMIFS(Sheet1!$F$5:$F$28252,Sheet1!$I$5:$I$28252,$B303,Sheet1!$L$5:$L$28252,$A303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303,Sheet1!$L$5:$L$28252,$A303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303,Sheet1!$L$5:$L$28252,$A303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303,Sheet1!$L$5:$L$28252,$A303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3" s="32">
        <f>SUMIFS(Sheet1!$F$5:$F$28252,Sheet1!$I$5:$I$28252,$B303,Sheet1!$L$5:$L$28252,$A303,Sheet1!$E$5:$E$28252,"*调拨*")</f>
        <v>0</v>
      </c>
      <c r="V303" s="32">
        <f>SUMIFS(Sheet1!$F$5:$F$28252,Sheet1!$I$5:$I$28252,$B303,Sheet1!$L$5:$L$28252,$A303,Sheet1!$D$5:$D$28252,"储值",Sheet1!$E$5:$E$28252,"&lt;&gt;*调拨*")+SUMIFS(Sheet1!$F$5:$F$28252,Sheet1!$I$5:$I$28252,$B303,Sheet1!$L$5:$L$28252,$A303,Sheet1!$E$5:$E$28252,"*储值*",Sheet1!$D$5:$D$28252,"&lt;&gt;储值",Sheet1!$D$5:$D$28252,"&lt;&gt;内部转款",Sheet1!$D$5:$D$28252,"&lt;&gt;内部转账",Sheet1!$E$5:$E$28252,"&lt;&gt;*调拨*")</f>
        <v>0</v>
      </c>
      <c r="W303" s="32">
        <f>SUMIFS(Sheet1!$F$5:$F$28252,Sheet1!$I$5:$I$28252,$B303,Sheet1!$L$5:$L$28252,$A303,Sheet1!$D$5:$D$28252,"效期",Sheet1!$E$5:$E$28252,"&lt;&gt;*调拨*")+SUMIFS(Sheet1!$F$5:$F$28252,Sheet1!$I$5:$I$28252,$B303,Sheet1!$L$5:$L$28252,$A303,Sheet1!$E$5:$E$28252,"*效期*",Sheet1!$D$5:$D$28252,"&lt;&gt;效期",Sheet1!$D$5:$D$28252,"&lt;&gt;内部转款",Sheet1!$D$5:$D$28252,"&lt;&gt;内部转账",Sheet1!$E$5:$E$28252,"&lt;&gt;*调拨*")</f>
        <v>0</v>
      </c>
      <c r="X303" s="32">
        <f>SUMIFS(Sheet1!$F$5:$F$28252,Sheet1!$I$5:$I$28252,$B303,Sheet1!$L$5:$L$28252,$A303,Sheet1!$D$5:$D$28252,"内部转款",Sheet1!$E$5:$E$28252,"&lt;&gt;*调拨*")+SUMIFS(Sheet1!$F$5:$F$28252,Sheet1!$I$5:$I$28252,$B303,Sheet1!$L$5:$L$28252,$A303,Sheet1!$D$5:$D$28252,"内部转账",Sheet1!$E$5:$E$28252,"&lt;&gt;*调拨*")</f>
        <v>0</v>
      </c>
      <c r="Y303" s="32">
        <f t="shared" si="20"/>
        <v>0</v>
      </c>
      <c r="Z303" s="32">
        <f>SUMIFS(Sheet1!$F$5:$F$28252,Sheet1!$I$5:$I$28252,$B303,Sheet1!$L$5:$L$28252,$A303)</f>
        <v>30595.75</v>
      </c>
      <c r="AA303" s="32">
        <f>SUMIFS(Sheet1!$G$5:$G$28252,Sheet1!$I$5:$I$28252,$B303,Sheet1!$L$5:$L$28252,$A303,Sheet1!$D$5:$D$28252,"工资",Sheet1!$E$5:$E$28252,"&lt;&gt;*调拨*")+SUMIFS(Sheet1!$G$5:$G$28252,Sheet1!$I$5:$I$28252,$B303,Sheet1!$L$5:$L$28252,$A303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4526.72</v>
      </c>
      <c r="AB303" s="32">
        <f>SUMIFS(Sheet1!$G$5:$G$28252,Sheet1!$I$5:$I$28252,$B303,Sheet1!$L$5:$L$28252,$A303,Sheet1!$D$5:$D$28252,"水费",Sheet1!$E$5:$E$28252,"&lt;&gt;*调拨*")+SUMIFS(Sheet1!$G$5:$G$28252,Sheet1!$I$5:$I$28252,$B303,Sheet1!$L$5:$L$28252,$A303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3" s="32">
        <f>SUMIFS(Sheet1!$G$5:$G$28252,Sheet1!$I$5:$I$28252,$B303,Sheet1!$L$5:$L$28252,$A303,Sheet1!$D$5:$D$28252,"电费",Sheet1!$E$5:$E$28252,"&lt;&gt;*调拨*")+SUMIFS(Sheet1!$G$5:$G$28252,Sheet1!$I$5:$I$28252,$B303,Sheet1!$L$5:$L$28252,$A303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3" s="32">
        <f>SUMIFS(Sheet1!$G$5:$G$28252,Sheet1!$I$5:$I$28252,$B303,Sheet1!$L$5:$L$28252,$A303,Sheet1!$D$5:$D$28252,"宽带费",Sheet1!$E$5:$E$28252,"&lt;&gt;*调拨*")+SUMIFS(Sheet1!$G$5:$G$28252,Sheet1!$I$5:$I$28252,$B303,Sheet1!$L$5:$L$28252,$A303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3" s="32">
        <f>SUMIFS(Sheet1!$G$5:$G$28252,Sheet1!$I$5:$I$28252,$B303,Sheet1!$L$5:$L$28252,$A303,Sheet1!$D$5:$D$28252,"办公费",Sheet1!$E$5:$E$28252,"&lt;&gt;*调拨*")+SUMIFS(Sheet1!$G$5:$G$28252,Sheet1!$I$5:$I$28252,$B303,Sheet1!$L$5:$L$28252,$A303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3" s="32">
        <f>SUMIFS(Sheet1!$G$5:$G$28252,Sheet1!$I$5:$I$28252,$B303,Sheet1!$L$5:$L$28252,$A303,Sheet1!$D$5:$D$28252,"话费",Sheet1!$E$5:$E$28252,"&lt;&gt;*调拨*")+SUMIFS(Sheet1!$G$5:$G$28252,Sheet1!$I$5:$I$28252,$B303,Sheet1!$L$5:$L$28252,$A303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3" s="32">
        <f>SUMIFS(Sheet1!$G$5:$G$28252,Sheet1!$I$5:$I$28252,$B303,Sheet1!$L$5:$L$28252,$A303,Sheet1!$D$5:$D$28252,"房租",Sheet1!$E$5:$E$28252,"&lt;&gt;*调拨*")+SUMIFS(Sheet1!$G$5:$G$28252,Sheet1!$I$5:$I$28252,$B303,Sheet1!$L$5:$L$28252,$A303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3" s="32">
        <f>SUMIFS(Sheet1!$G$5:$G$28252,Sheet1!$I$5:$I$28252,$B303,Sheet1!$L$5:$L$28252,$A303,Sheet1!$E$5:$E$28252,"*调拨*")</f>
        <v>0</v>
      </c>
      <c r="AI303" s="32">
        <f>SUMIFS(Sheet1!$G$5:$G$28252,Sheet1!$I$5:$I$28252,$B303,Sheet1!$L$5:$L$28252,$A303,Sheet1!$D$5:$D$28252,"内部转款",Sheet1!$E$5:$E$28252,"&lt;&gt;*调拨*")+SUMIFS(Sheet1!$G$5:$G$28252,Sheet1!$I$5:$I$28252,$B303,Sheet1!$L$5:$L$28252,$A303,Sheet1!$D$5:$D$28252,"内部转账",Sheet1!$E$5:$E$28252,"&lt;&gt;*调拨*")</f>
        <v>0</v>
      </c>
      <c r="AJ303" s="32">
        <f t="shared" si="21"/>
        <v>0</v>
      </c>
      <c r="AK303" s="32">
        <f>SUMIFS(Sheet1!$G$5:$G$28252,Sheet1!$I$5:$I$28252,$B303,Sheet1!$L$5:$L$28252,$A303)</f>
        <v>4526.72</v>
      </c>
      <c r="AL303" s="32">
        <f t="shared" si="22"/>
        <v>26069.03</v>
      </c>
    </row>
    <row r="304" ht="16.5" spans="1:38">
      <c r="A304" s="30">
        <v>202605</v>
      </c>
      <c r="B304" s="31" t="s">
        <v>534</v>
      </c>
      <c r="C304" s="32">
        <f>SUMIFS(Sheet1!$F$5:$F$28252,Sheet1!$I$5:$I$28252,$B304,Sheet1!$L$5:$L$28252,$A304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839.2</v>
      </c>
      <c r="D304" s="32">
        <f>SUMIFS(Sheet1!$F$5:$F$28252,Sheet1!$I$5:$I$28252,$B304,Sheet1!$L$5:$L$28252,$A304,Sheet1!$D$5:$D$28252,"医保即时拨付",Sheet1!$E$5:$E$28252,"&lt;&gt;*调拨*")+SUMIFS(Sheet1!$F$5:$F$28252,Sheet1!$I$5:$I$28252,$B304,Sheet1!$L$5:$L$28252,$A304,Sheet1!$E$5:$E$28252,"*医保即时拨付*",Sheet1!$D$5:$D$28252,"&lt;&gt;医保即时拨付",Sheet1!$D$5:$D$28252,"&lt;&gt;内部转款",Sheet1!$D$5:$D$28252,"&lt;&gt;内部转账",Sheet1!$E$5:$E$28252,"&lt;&gt;*调拨*")</f>
        <v>0</v>
      </c>
      <c r="E304" s="32">
        <f>SUMIFS(Sheet1!$F$5:$F$28252,Sheet1!$I$5:$I$28252,$B304,Sheet1!$L$5:$L$28252,$A304,Sheet1!$D$5:$D$28252,"医保",Sheet1!$E$5:$E$28252,"&lt;&gt;*调拨*",Sheet1!$E$5:$E$28252,"&lt;&gt;*医保即时拨付*")+SUMIFS(Sheet1!$F$5:$F$28252,Sheet1!$I$5:$I$28252,$B304,Sheet1!$L$5:$L$28252,$A304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04" s="32">
        <f>SUMIFS(Sheet1!$F$5:$F$28252,Sheet1!$I$5:$I$28252,$B304,Sheet1!$L$5:$L$28252,$A304,Sheet1!$D$5:$D$28252,"聚合",Sheet1!$E$5:$E$28252,"&lt;&gt;*调拨*")+SUMIFS(Sheet1!$F$5:$F$28252,Sheet1!$I$5:$I$28252,$B304,Sheet1!$L$5:$L$28252,$A304,Sheet1!$E$5:$E$28252,"*聚合*",Sheet1!$D$5:$D$28252,"&lt;&gt;聚合",Sheet1!$D$5:$D$28252,"&lt;&gt;内部转款",Sheet1!$D$5:$D$28252,"&lt;&gt;内部转账",Sheet1!$E$5:$E$28252,"&lt;&gt;*调拨*")</f>
        <v>0</v>
      </c>
      <c r="G304" s="32">
        <f>SUMIFS(Sheet1!$F$5:$F$28252,Sheet1!$I$5:$I$28252,$B304,Sheet1!$L$5:$L$28252,$A304,Sheet1!$D$5:$D$28252,"24小时微信",Sheet1!$E$5:$E$28252,"&lt;&gt;*调拨*")+SUMIFS(Sheet1!$F$5:$F$28252,Sheet1!$I$5:$I$28252,$B304,Sheet1!$L$5:$L$28252,$A304,Sheet1!$E$5:$E$28252,"*24小时微信*",Sheet1!$D$5:$D$28252,"&lt;&gt;24小时微信",Sheet1!$D$5:$D$28252,"&lt;&gt;内部转款",Sheet1!$D$5:$D$28252,"&lt;&gt;内部转账",Sheet1!$E$5:$E$28252,"&lt;&gt;*调拨*")</f>
        <v>0</v>
      </c>
      <c r="H304" s="32">
        <f>SUMIFS(Sheet1!$F$5:$F$28252,Sheet1!$I$5:$I$28252,$B304,Sheet1!$L$5:$L$28252,$A304,Sheet1!$D$5:$D$28252,"美团",Sheet1!$E$5:$E$28252,"&lt;&gt;*调拨*")+SUMIFS(Sheet1!$F$5:$F$28252,Sheet1!$I$5:$I$28252,$B304,Sheet1!$L$5:$L$28252,$A304,Sheet1!$E$5:$E$28252,"*美团*",Sheet1!$D$5:$D$28252,"&lt;&gt;美团",Sheet1!$D$5:$D$28252,"&lt;&gt;内部转款",Sheet1!$D$5:$D$28252,"&lt;&gt;内部转账",Sheet1!$E$5:$E$28252,"&lt;&gt;*调拨*")</f>
        <v>0</v>
      </c>
      <c r="I304" s="32">
        <f>SUMIFS(Sheet1!$F$5:$F$28252,Sheet1!$I$5:$I$28252,$B304,Sheet1!$L$5:$L$28252,$A304,Sheet1!$D$5:$D$28252,"饿了么",Sheet1!$E$5:$E$28252,"&lt;&gt;*调拨*")+SUMIFS(Sheet1!$F$5:$F$28252,Sheet1!$I$5:$I$28252,$B304,Sheet1!$L$5:$L$28252,$A304,Sheet1!$E$5:$E$28252,"*饿了么*",Sheet1!$D$5:$D$28252,"&lt;&gt;饿了么",Sheet1!$D$5:$D$28252,"&lt;&gt;内部转款",Sheet1!$D$5:$D$28252,"&lt;&gt;内部转账",Sheet1!$E$5:$E$28252,"&lt;&gt;*调拨*")</f>
        <v>0</v>
      </c>
      <c r="J304" s="32">
        <f>SUMIFS(Sheet1!$F$5:$F$28252,Sheet1!$I$5:$I$28252,$B304,Sheet1!$L$5:$L$28252,$A304,Sheet1!$D$5:$D$28252,"健E卡",Sheet1!$E$5:$E$28252,"&lt;&gt;*调拨*")+SUMIFS(Sheet1!$F$5:$F$28252,Sheet1!$I$5:$I$28252,$B304,Sheet1!$L$5:$L$28252,$A304,Sheet1!$E$5:$E$28252,"*健E卡*",Sheet1!$D$5:$D$28252,"&lt;&gt;健E卡",Sheet1!$D$5:$D$28252,"&lt;&gt;内部转款",Sheet1!$D$5:$D$28252,"&lt;&gt;内部转账",Sheet1!$E$5:$E$28252,"&lt;&gt;*调拨*")</f>
        <v>0</v>
      </c>
      <c r="K304" s="32">
        <f>SUMIFS(Sheet1!$F$5:$F$28252,Sheet1!$I$5:$I$28252,$B304,Sheet1!$L$5:$L$28252,$A304,Sheet1!$D$5:$D$28252,"抖音",Sheet1!$E$5:$E$28252,"&lt;&gt;*调拨*")+SUMIFS(Sheet1!$F$5:$F$28252,Sheet1!$I$5:$I$28252,$B304,Sheet1!$L$5:$L$28252,$A304,Sheet1!$E$5:$E$28252,"*抖音*",Sheet1!$D$5:$D$28252,"&lt;&gt;抖音",Sheet1!$D$5:$D$28252,"&lt;&gt;内部转款",Sheet1!$D$5:$D$28252,"&lt;&gt;内部转账",Sheet1!$E$5:$E$28252,"&lt;&gt;*调拨*")</f>
        <v>0</v>
      </c>
      <c r="L304" s="32">
        <f>SUMIFS(Sheet1!$F$5:$F$28252,Sheet1!$I$5:$I$28252,$B304,Sheet1!$L$5:$L$28252,$A304,Sheet1!$D$5:$D$28252,"医卡通",Sheet1!$E$5:$E$28252,"&lt;&gt;*调拨*")+SUMIFS(Sheet1!$F$5:$F$28252,Sheet1!$I$5:$I$28252,$B304,Sheet1!$L$5:$L$28252,$A304,Sheet1!$E$5:$E$28252,"*医卡通*",Sheet1!$D$5:$D$28252,"&lt;&gt;医卡通",Sheet1!$D$5:$D$28252,"&lt;&gt;内部转款",Sheet1!$D$5:$D$28252,"&lt;&gt;内部转账",Sheet1!$E$5:$E$28252,"&lt;&gt;*调拨*")</f>
        <v>0</v>
      </c>
      <c r="M304" s="32">
        <f>SUMIFS(Sheet1!$F$5:$F$28252,Sheet1!$I$5:$I$28252,$B304,Sheet1!$L$5:$L$28252,$A304,Sheet1!$D$5:$D$28252,"企健网",Sheet1!$E$5:$E$28252,"&lt;&gt;*调拨*")+SUMIFS(Sheet1!$F$5:$F$28252,Sheet1!$I$5:$I$28252,$B304,Sheet1!$L$5:$L$28252,$A304,Sheet1!$E$5:$E$28252,"*企健网*",Sheet1!$D$5:$D$28252,"&lt;&gt;企健网",Sheet1!$D$5:$D$28252,"&lt;&gt;内部转款",Sheet1!$D$5:$D$28252,"&lt;&gt;内部转账",Sheet1!$E$5:$E$28252,"&lt;&gt;*调拨*")</f>
        <v>0</v>
      </c>
      <c r="N304" s="32">
        <f>SUMIFS(Sheet1!$F$5:$F$28252,Sheet1!$I$5:$I$28252,$B304,Sheet1!$L$5:$L$28252,$A304,Sheet1!$D$5:$D$28252,"银联",Sheet1!$E$5:$E$28252,"&lt;&gt;*调拨*")+SUMIFS(Sheet1!$F$5:$F$28252,Sheet1!$I$5:$I$28252,$B304,Sheet1!$L$5:$L$28252,$A304,Sheet1!$E$5:$E$28252,"*银联*",Sheet1!$D$5:$D$28252,"&lt;&gt;银联",Sheet1!$D$5:$D$28252,"&lt;&gt;内部转款",Sheet1!$D$5:$D$28252,"&lt;&gt;内部转账",Sheet1!$E$5:$E$28252,"&lt;&gt;*调拨*")</f>
        <v>0</v>
      </c>
      <c r="O304" s="32">
        <f>SUMIFS(Sheet1!$F$5:$F$28252,Sheet1!$I$5:$I$28252,$B304,Sheet1!$L$5:$L$28252,$A304,Sheet1!$D$5:$D$28252,"京东",Sheet1!$E$5:$E$28252,"&lt;&gt;*调拨*")+SUMIFS(Sheet1!$F$5:$F$28252,Sheet1!$I$5:$I$28252,$B304,Sheet1!$L$5:$L$28252,$A304,Sheet1!$E$5:$E$28252,"*京东*",Sheet1!$D$5:$D$28252,"&lt;&gt;京东",Sheet1!$D$5:$D$28252,"&lt;&gt;内部转款",Sheet1!$D$5:$D$28252,"&lt;&gt;内部转账",Sheet1!$E$5:$E$28252,"&lt;&gt;*调拨*")</f>
        <v>0</v>
      </c>
      <c r="P304" s="32">
        <f>SUMIFS(Sheet1!$F$5:$F$28252,Sheet1!$I$5:$I$28252,$B304,Sheet1!$L$5:$L$28252,$A304,Sheet1!$D$5:$D$28252,"药机微信",Sheet1!$E$5:$E$28252,"&lt;&gt;*调拨*")+SUMIFS(Sheet1!$F$5:$F$28252,Sheet1!$I$5:$I$28252,$B304,Sheet1!$L$5:$L$28252,$A304,Sheet1!$E$5:$E$28252,"*药机微信*",Sheet1!$D$5:$D$28252,"&lt;&gt;药机微信",Sheet1!$D$5:$D$28252,"&lt;&gt;内部转款",Sheet1!$D$5:$D$28252,"&lt;&gt;内部转账",Sheet1!$E$5:$E$28252,"&lt;&gt;*调拨*")</f>
        <v>0</v>
      </c>
      <c r="Q304" s="32">
        <f>SUMIFS(Sheet1!$F$5:$F$28252,Sheet1!$I$5:$I$28252,$B304,Sheet1!$L$5:$L$28252,$A304,Sheet1!$D$5:$D$28252,"亲情卡",Sheet1!$E$5:$E$28252,"&lt;&gt;*调拨*")+SUMIFS(Sheet1!$F$5:$F$28252,Sheet1!$I$5:$I$28252,$B304,Sheet1!$L$5:$L$28252,$A304,Sheet1!$E$5:$E$28252,"*亲情卡*",Sheet1!$D$5:$D$28252,"&lt;&gt;亲情卡",Sheet1!$D$5:$D$28252,"&lt;&gt;内部转款",Sheet1!$D$5:$D$28252,"&lt;&gt;内部转账",Sheet1!$E$5:$E$28252,"&lt;&gt;*调拨*")</f>
        <v>0</v>
      </c>
      <c r="R304" s="32">
        <f>SUMIFS(Sheet1!$F$5:$F$28252,Sheet1!$I$5:$I$28252,$B304,Sheet1!$L$5:$L$28252,$A304,Sheet1!$D$5:$D$28252,"优惠券",Sheet1!$E$5:$E$28252,"&lt;&gt;*调拨*")+SUMIFS(Sheet1!$F$5:$F$28252,Sheet1!$I$5:$I$28252,$B304,Sheet1!$L$5:$L$28252,$A304,Sheet1!$E$5:$E$28252,"*优惠券*",Sheet1!$D$5:$D$28252,"&lt;&gt;优惠券",Sheet1!$D$5:$D$28252,"&lt;&gt;内部转款",Sheet1!$D$5:$D$28252,"&lt;&gt;内部转账",Sheet1!$E$5:$E$28252,"&lt;&gt;*调拨*")</f>
        <v>0</v>
      </c>
      <c r="S304" s="32">
        <f>SUMIFS(Sheet1!$F$5:$F$28252,Sheet1!$I$5:$I$28252,$B304,Sheet1!$L$5:$L$28252,$A304,Sheet1!$D$5:$D$28252,"代金券",Sheet1!$E$5:$E$28252,"&lt;&gt;*调拨*")+SUMIFS(Sheet1!$F$5:$F$28252,Sheet1!$I$5:$I$28252,$B304,Sheet1!$L$5:$L$28252,$A304,Sheet1!$E$5:$E$28252,"*代金券*",Sheet1!$D$5:$D$28252,"&lt;&gt;代金券",Sheet1!$D$5:$D$28252,"&lt;&gt;内部转款",Sheet1!$D$5:$D$28252,"&lt;&gt;内部转账",Sheet1!$E$5:$E$28252,"&lt;&gt;*调拨*")</f>
        <v>0</v>
      </c>
      <c r="T304" s="32">
        <f>SUMIFS(Sheet1!$F$5:$F$28252,Sheet1!$I$5:$I$28252,$B304,Sheet1!$L$5:$L$28252,$A304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304,Sheet1!$L$5:$L$28252,$A304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304,Sheet1!$L$5:$L$28252,$A304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304,Sheet1!$L$5:$L$28252,$A304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4" s="32">
        <f>SUMIFS(Sheet1!$F$5:$F$28252,Sheet1!$I$5:$I$28252,$B304,Sheet1!$L$5:$L$28252,$A304,Sheet1!$E$5:$E$28252,"*调拨*")</f>
        <v>0</v>
      </c>
      <c r="V304" s="32">
        <f>SUMIFS(Sheet1!$F$5:$F$28252,Sheet1!$I$5:$I$28252,$B304,Sheet1!$L$5:$L$28252,$A304,Sheet1!$D$5:$D$28252,"储值",Sheet1!$E$5:$E$28252,"&lt;&gt;*调拨*")+SUMIFS(Sheet1!$F$5:$F$28252,Sheet1!$I$5:$I$28252,$B304,Sheet1!$L$5:$L$28252,$A304,Sheet1!$E$5:$E$28252,"*储值*",Sheet1!$D$5:$D$28252,"&lt;&gt;储值",Sheet1!$D$5:$D$28252,"&lt;&gt;内部转款",Sheet1!$D$5:$D$28252,"&lt;&gt;内部转账",Sheet1!$E$5:$E$28252,"&lt;&gt;*调拨*")</f>
        <v>0</v>
      </c>
      <c r="W304" s="32">
        <f>SUMIFS(Sheet1!$F$5:$F$28252,Sheet1!$I$5:$I$28252,$B304,Sheet1!$L$5:$L$28252,$A304,Sheet1!$D$5:$D$28252,"效期",Sheet1!$E$5:$E$28252,"&lt;&gt;*调拨*")+SUMIFS(Sheet1!$F$5:$F$28252,Sheet1!$I$5:$I$28252,$B304,Sheet1!$L$5:$L$28252,$A304,Sheet1!$E$5:$E$28252,"*效期*",Sheet1!$D$5:$D$28252,"&lt;&gt;效期",Sheet1!$D$5:$D$28252,"&lt;&gt;内部转款",Sheet1!$D$5:$D$28252,"&lt;&gt;内部转账",Sheet1!$E$5:$E$28252,"&lt;&gt;*调拨*")</f>
        <v>0</v>
      </c>
      <c r="X304" s="32">
        <f>SUMIFS(Sheet1!$F$5:$F$28252,Sheet1!$I$5:$I$28252,$B304,Sheet1!$L$5:$L$28252,$A304,Sheet1!$D$5:$D$28252,"内部转款",Sheet1!$E$5:$E$28252,"&lt;&gt;*调拨*")+SUMIFS(Sheet1!$F$5:$F$28252,Sheet1!$I$5:$I$28252,$B304,Sheet1!$L$5:$L$28252,$A304,Sheet1!$D$5:$D$28252,"内部转账",Sheet1!$E$5:$E$28252,"&lt;&gt;*调拨*")</f>
        <v>0</v>
      </c>
      <c r="Y304" s="32">
        <f t="shared" si="20"/>
        <v>0</v>
      </c>
      <c r="Z304" s="32">
        <f>SUMIFS(Sheet1!$F$5:$F$28252,Sheet1!$I$5:$I$28252,$B304,Sheet1!$L$5:$L$28252,$A304)</f>
        <v>839.2</v>
      </c>
      <c r="AA304" s="32">
        <f>SUMIFS(Sheet1!$G$5:$G$28252,Sheet1!$I$5:$I$28252,$B304,Sheet1!$L$5:$L$28252,$A304,Sheet1!$D$5:$D$28252,"工资",Sheet1!$E$5:$E$28252,"&lt;&gt;*调拨*")+SUMIFS(Sheet1!$G$5:$G$28252,Sheet1!$I$5:$I$28252,$B304,Sheet1!$L$5:$L$28252,$A304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2350</v>
      </c>
      <c r="AB304" s="32">
        <f>SUMIFS(Sheet1!$G$5:$G$28252,Sheet1!$I$5:$I$28252,$B304,Sheet1!$L$5:$L$28252,$A304,Sheet1!$D$5:$D$28252,"水费",Sheet1!$E$5:$E$28252,"&lt;&gt;*调拨*")+SUMIFS(Sheet1!$G$5:$G$28252,Sheet1!$I$5:$I$28252,$B304,Sheet1!$L$5:$L$28252,$A304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4" s="32">
        <f>SUMIFS(Sheet1!$G$5:$G$28252,Sheet1!$I$5:$I$28252,$B304,Sheet1!$L$5:$L$28252,$A304,Sheet1!$D$5:$D$28252,"电费",Sheet1!$E$5:$E$28252,"&lt;&gt;*调拨*")+SUMIFS(Sheet1!$G$5:$G$28252,Sheet1!$I$5:$I$28252,$B304,Sheet1!$L$5:$L$28252,$A304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4" s="32">
        <f>SUMIFS(Sheet1!$G$5:$G$28252,Sheet1!$I$5:$I$28252,$B304,Sheet1!$L$5:$L$28252,$A304,Sheet1!$D$5:$D$28252,"宽带费",Sheet1!$E$5:$E$28252,"&lt;&gt;*调拨*")+SUMIFS(Sheet1!$G$5:$G$28252,Sheet1!$I$5:$I$28252,$B304,Sheet1!$L$5:$L$28252,$A304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4" s="32">
        <f>SUMIFS(Sheet1!$G$5:$G$28252,Sheet1!$I$5:$I$28252,$B304,Sheet1!$L$5:$L$28252,$A304,Sheet1!$D$5:$D$28252,"办公费",Sheet1!$E$5:$E$28252,"&lt;&gt;*调拨*")+SUMIFS(Sheet1!$G$5:$G$28252,Sheet1!$I$5:$I$28252,$B304,Sheet1!$L$5:$L$28252,$A304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4" s="32">
        <f>SUMIFS(Sheet1!$G$5:$G$28252,Sheet1!$I$5:$I$28252,$B304,Sheet1!$L$5:$L$28252,$A304,Sheet1!$D$5:$D$28252,"话费",Sheet1!$E$5:$E$28252,"&lt;&gt;*调拨*")+SUMIFS(Sheet1!$G$5:$G$28252,Sheet1!$I$5:$I$28252,$B304,Sheet1!$L$5:$L$28252,$A304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4" s="32">
        <f>SUMIFS(Sheet1!$G$5:$G$28252,Sheet1!$I$5:$I$28252,$B304,Sheet1!$L$5:$L$28252,$A304,Sheet1!$D$5:$D$28252,"房租",Sheet1!$E$5:$E$28252,"&lt;&gt;*调拨*")+SUMIFS(Sheet1!$G$5:$G$28252,Sheet1!$I$5:$I$28252,$B304,Sheet1!$L$5:$L$28252,$A304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4" s="32">
        <f>SUMIFS(Sheet1!$G$5:$G$28252,Sheet1!$I$5:$I$28252,$B304,Sheet1!$L$5:$L$28252,$A304,Sheet1!$E$5:$E$28252,"*调拨*")</f>
        <v>0</v>
      </c>
      <c r="AI304" s="32">
        <f>SUMIFS(Sheet1!$G$5:$G$28252,Sheet1!$I$5:$I$28252,$B304,Sheet1!$L$5:$L$28252,$A304,Sheet1!$D$5:$D$28252,"内部转款",Sheet1!$E$5:$E$28252,"&lt;&gt;*调拨*")+SUMIFS(Sheet1!$G$5:$G$28252,Sheet1!$I$5:$I$28252,$B304,Sheet1!$L$5:$L$28252,$A304,Sheet1!$D$5:$D$28252,"内部转账",Sheet1!$E$5:$E$28252,"&lt;&gt;*调拨*")</f>
        <v>0</v>
      </c>
      <c r="AJ304" s="32">
        <f t="shared" si="21"/>
        <v>10130</v>
      </c>
      <c r="AK304" s="32">
        <f>SUMIFS(Sheet1!$G$5:$G$28252,Sheet1!$I$5:$I$28252,$B304,Sheet1!$L$5:$L$28252,$A304)</f>
        <v>12480</v>
      </c>
      <c r="AL304" s="32">
        <f t="shared" si="22"/>
        <v>-11640.8</v>
      </c>
    </row>
    <row r="305" ht="16.5" spans="1:38">
      <c r="A305" s="30">
        <v>202605</v>
      </c>
      <c r="B305" s="31" t="s">
        <v>227</v>
      </c>
      <c r="C305" s="32">
        <f>SUMIFS(Sheet1!$F$5:$F$28252,Sheet1!$I$5:$I$28252,$B305,Sheet1!$L$5:$L$28252,$A305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25108.81</v>
      </c>
      <c r="D305" s="32">
        <f>SUMIFS(Sheet1!$F$5:$F$28252,Sheet1!$I$5:$I$28252,$B305,Sheet1!$L$5:$L$28252,$A305,Sheet1!$D$5:$D$28252,"医保即时拨付",Sheet1!$E$5:$E$28252,"&lt;&gt;*调拨*")+SUMIFS(Sheet1!$F$5:$F$28252,Sheet1!$I$5:$I$28252,$B305,Sheet1!$L$5:$L$28252,$A305,Sheet1!$E$5:$E$28252,"*医保即时拨付*",Sheet1!$D$5:$D$28252,"&lt;&gt;医保即时拨付",Sheet1!$D$5:$D$28252,"&lt;&gt;内部转款",Sheet1!$D$5:$D$28252,"&lt;&gt;内部转账",Sheet1!$E$5:$E$28252,"&lt;&gt;*调拨*")</f>
        <v>4750.67</v>
      </c>
      <c r="E305" s="32">
        <f>SUMIFS(Sheet1!$F$5:$F$28252,Sheet1!$I$5:$I$28252,$B305,Sheet1!$L$5:$L$28252,$A305,Sheet1!$D$5:$D$28252,"医保",Sheet1!$E$5:$E$28252,"&lt;&gt;*调拨*",Sheet1!$E$5:$E$28252,"&lt;&gt;*医保即时拨付*")+SUMIFS(Sheet1!$F$5:$F$28252,Sheet1!$I$5:$I$28252,$B305,Sheet1!$L$5:$L$28252,$A305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7252.25</v>
      </c>
      <c r="F305" s="32">
        <f>SUMIFS(Sheet1!$F$5:$F$28252,Sheet1!$I$5:$I$28252,$B305,Sheet1!$L$5:$L$28252,$A305,Sheet1!$D$5:$D$28252,"聚合",Sheet1!$E$5:$E$28252,"&lt;&gt;*调拨*")+SUMIFS(Sheet1!$F$5:$F$28252,Sheet1!$I$5:$I$28252,$B305,Sheet1!$L$5:$L$28252,$A305,Sheet1!$E$5:$E$28252,"*聚合*",Sheet1!$D$5:$D$28252,"&lt;&gt;聚合",Sheet1!$D$5:$D$28252,"&lt;&gt;内部转款",Sheet1!$D$5:$D$28252,"&lt;&gt;内部转账",Sheet1!$E$5:$E$28252,"&lt;&gt;*调拨*")</f>
        <v>48584.9200000001</v>
      </c>
      <c r="G305" s="32">
        <f>SUMIFS(Sheet1!$F$5:$F$28252,Sheet1!$I$5:$I$28252,$B305,Sheet1!$L$5:$L$28252,$A305,Sheet1!$D$5:$D$28252,"24小时微信",Sheet1!$E$5:$E$28252,"&lt;&gt;*调拨*")+SUMIFS(Sheet1!$F$5:$F$28252,Sheet1!$I$5:$I$28252,$B305,Sheet1!$L$5:$L$28252,$A305,Sheet1!$E$5:$E$28252,"*24小时微信*",Sheet1!$D$5:$D$28252,"&lt;&gt;24小时微信",Sheet1!$D$5:$D$28252,"&lt;&gt;内部转款",Sheet1!$D$5:$D$28252,"&lt;&gt;内部转账",Sheet1!$E$5:$E$28252,"&lt;&gt;*调拨*")</f>
        <v>0</v>
      </c>
      <c r="H305" s="32">
        <f>SUMIFS(Sheet1!$F$5:$F$28252,Sheet1!$I$5:$I$28252,$B305,Sheet1!$L$5:$L$28252,$A305,Sheet1!$D$5:$D$28252,"美团",Sheet1!$E$5:$E$28252,"&lt;&gt;*调拨*")+SUMIFS(Sheet1!$F$5:$F$28252,Sheet1!$I$5:$I$28252,$B305,Sheet1!$L$5:$L$28252,$A305,Sheet1!$E$5:$E$28252,"*美团*",Sheet1!$D$5:$D$28252,"&lt;&gt;美团",Sheet1!$D$5:$D$28252,"&lt;&gt;内部转款",Sheet1!$D$5:$D$28252,"&lt;&gt;内部转账",Sheet1!$E$5:$E$28252,"&lt;&gt;*调拨*")</f>
        <v>0</v>
      </c>
      <c r="I305" s="32">
        <f>SUMIFS(Sheet1!$F$5:$F$28252,Sheet1!$I$5:$I$28252,$B305,Sheet1!$L$5:$L$28252,$A305,Sheet1!$D$5:$D$28252,"饿了么",Sheet1!$E$5:$E$28252,"&lt;&gt;*调拨*")+SUMIFS(Sheet1!$F$5:$F$28252,Sheet1!$I$5:$I$28252,$B305,Sheet1!$L$5:$L$28252,$A305,Sheet1!$E$5:$E$28252,"*饿了么*",Sheet1!$D$5:$D$28252,"&lt;&gt;饿了么",Sheet1!$D$5:$D$28252,"&lt;&gt;内部转款",Sheet1!$D$5:$D$28252,"&lt;&gt;内部转账",Sheet1!$E$5:$E$28252,"&lt;&gt;*调拨*")</f>
        <v>0</v>
      </c>
      <c r="J305" s="32">
        <f>SUMIFS(Sheet1!$F$5:$F$28252,Sheet1!$I$5:$I$28252,$B305,Sheet1!$L$5:$L$28252,$A305,Sheet1!$D$5:$D$28252,"健E卡",Sheet1!$E$5:$E$28252,"&lt;&gt;*调拨*")+SUMIFS(Sheet1!$F$5:$F$28252,Sheet1!$I$5:$I$28252,$B305,Sheet1!$L$5:$L$28252,$A305,Sheet1!$E$5:$E$28252,"*健E卡*",Sheet1!$D$5:$D$28252,"&lt;&gt;健E卡",Sheet1!$D$5:$D$28252,"&lt;&gt;内部转款",Sheet1!$D$5:$D$28252,"&lt;&gt;内部转账",Sheet1!$E$5:$E$28252,"&lt;&gt;*调拨*")</f>
        <v>0</v>
      </c>
      <c r="K305" s="32">
        <f>SUMIFS(Sheet1!$F$5:$F$28252,Sheet1!$I$5:$I$28252,$B305,Sheet1!$L$5:$L$28252,$A305,Sheet1!$D$5:$D$28252,"抖音",Sheet1!$E$5:$E$28252,"&lt;&gt;*调拨*")+SUMIFS(Sheet1!$F$5:$F$28252,Sheet1!$I$5:$I$28252,$B305,Sheet1!$L$5:$L$28252,$A305,Sheet1!$E$5:$E$28252,"*抖音*",Sheet1!$D$5:$D$28252,"&lt;&gt;抖音",Sheet1!$D$5:$D$28252,"&lt;&gt;内部转款",Sheet1!$D$5:$D$28252,"&lt;&gt;内部转账",Sheet1!$E$5:$E$28252,"&lt;&gt;*调拨*")</f>
        <v>0</v>
      </c>
      <c r="L305" s="32">
        <f>SUMIFS(Sheet1!$F$5:$F$28252,Sheet1!$I$5:$I$28252,$B305,Sheet1!$L$5:$L$28252,$A305,Sheet1!$D$5:$D$28252,"医卡通",Sheet1!$E$5:$E$28252,"&lt;&gt;*调拨*")+SUMIFS(Sheet1!$F$5:$F$28252,Sheet1!$I$5:$I$28252,$B305,Sheet1!$L$5:$L$28252,$A305,Sheet1!$E$5:$E$28252,"*医卡通*",Sheet1!$D$5:$D$28252,"&lt;&gt;医卡通",Sheet1!$D$5:$D$28252,"&lt;&gt;内部转款",Sheet1!$D$5:$D$28252,"&lt;&gt;内部转账",Sheet1!$E$5:$E$28252,"&lt;&gt;*调拨*")</f>
        <v>0</v>
      </c>
      <c r="M305" s="32">
        <f>SUMIFS(Sheet1!$F$5:$F$28252,Sheet1!$I$5:$I$28252,$B305,Sheet1!$L$5:$L$28252,$A305,Sheet1!$D$5:$D$28252,"企健网",Sheet1!$E$5:$E$28252,"&lt;&gt;*调拨*")+SUMIFS(Sheet1!$F$5:$F$28252,Sheet1!$I$5:$I$28252,$B305,Sheet1!$L$5:$L$28252,$A305,Sheet1!$E$5:$E$28252,"*企健网*",Sheet1!$D$5:$D$28252,"&lt;&gt;企健网",Sheet1!$D$5:$D$28252,"&lt;&gt;内部转款",Sheet1!$D$5:$D$28252,"&lt;&gt;内部转账",Sheet1!$E$5:$E$28252,"&lt;&gt;*调拨*")</f>
        <v>0</v>
      </c>
      <c r="N305" s="32">
        <f>SUMIFS(Sheet1!$F$5:$F$28252,Sheet1!$I$5:$I$28252,$B305,Sheet1!$L$5:$L$28252,$A305,Sheet1!$D$5:$D$28252,"银联",Sheet1!$E$5:$E$28252,"&lt;&gt;*调拨*")+SUMIFS(Sheet1!$F$5:$F$28252,Sheet1!$I$5:$I$28252,$B305,Sheet1!$L$5:$L$28252,$A305,Sheet1!$E$5:$E$28252,"*银联*",Sheet1!$D$5:$D$28252,"&lt;&gt;银联",Sheet1!$D$5:$D$28252,"&lt;&gt;内部转款",Sheet1!$D$5:$D$28252,"&lt;&gt;内部转账",Sheet1!$E$5:$E$28252,"&lt;&gt;*调拨*")</f>
        <v>0</v>
      </c>
      <c r="O305" s="32">
        <f>SUMIFS(Sheet1!$F$5:$F$28252,Sheet1!$I$5:$I$28252,$B305,Sheet1!$L$5:$L$28252,$A305,Sheet1!$D$5:$D$28252,"京东",Sheet1!$E$5:$E$28252,"&lt;&gt;*调拨*")+SUMIFS(Sheet1!$F$5:$F$28252,Sheet1!$I$5:$I$28252,$B305,Sheet1!$L$5:$L$28252,$A305,Sheet1!$E$5:$E$28252,"*京东*",Sheet1!$D$5:$D$28252,"&lt;&gt;京东",Sheet1!$D$5:$D$28252,"&lt;&gt;内部转款",Sheet1!$D$5:$D$28252,"&lt;&gt;内部转账",Sheet1!$E$5:$E$28252,"&lt;&gt;*调拨*")</f>
        <v>0</v>
      </c>
      <c r="P305" s="32">
        <f>SUMIFS(Sheet1!$F$5:$F$28252,Sheet1!$I$5:$I$28252,$B305,Sheet1!$L$5:$L$28252,$A305,Sheet1!$D$5:$D$28252,"药机微信",Sheet1!$E$5:$E$28252,"&lt;&gt;*调拨*")+SUMIFS(Sheet1!$F$5:$F$28252,Sheet1!$I$5:$I$28252,$B305,Sheet1!$L$5:$L$28252,$A305,Sheet1!$E$5:$E$28252,"*药机微信*",Sheet1!$D$5:$D$28252,"&lt;&gt;药机微信",Sheet1!$D$5:$D$28252,"&lt;&gt;内部转款",Sheet1!$D$5:$D$28252,"&lt;&gt;内部转账",Sheet1!$E$5:$E$28252,"&lt;&gt;*调拨*")</f>
        <v>0</v>
      </c>
      <c r="Q305" s="32">
        <f>SUMIFS(Sheet1!$F$5:$F$28252,Sheet1!$I$5:$I$28252,$B305,Sheet1!$L$5:$L$28252,$A305,Sheet1!$D$5:$D$28252,"亲情卡",Sheet1!$E$5:$E$28252,"&lt;&gt;*调拨*")+SUMIFS(Sheet1!$F$5:$F$28252,Sheet1!$I$5:$I$28252,$B305,Sheet1!$L$5:$L$28252,$A305,Sheet1!$E$5:$E$28252,"*亲情卡*",Sheet1!$D$5:$D$28252,"&lt;&gt;亲情卡",Sheet1!$D$5:$D$28252,"&lt;&gt;内部转款",Sheet1!$D$5:$D$28252,"&lt;&gt;内部转账",Sheet1!$E$5:$E$28252,"&lt;&gt;*调拨*")</f>
        <v>0</v>
      </c>
      <c r="R305" s="32">
        <f>SUMIFS(Sheet1!$F$5:$F$28252,Sheet1!$I$5:$I$28252,$B305,Sheet1!$L$5:$L$28252,$A305,Sheet1!$D$5:$D$28252,"优惠券",Sheet1!$E$5:$E$28252,"&lt;&gt;*调拨*")+SUMIFS(Sheet1!$F$5:$F$28252,Sheet1!$I$5:$I$28252,$B305,Sheet1!$L$5:$L$28252,$A305,Sheet1!$E$5:$E$28252,"*优惠券*",Sheet1!$D$5:$D$28252,"&lt;&gt;优惠券",Sheet1!$D$5:$D$28252,"&lt;&gt;内部转款",Sheet1!$D$5:$D$28252,"&lt;&gt;内部转账",Sheet1!$E$5:$E$28252,"&lt;&gt;*调拨*")</f>
        <v>0</v>
      </c>
      <c r="S305" s="32">
        <f>SUMIFS(Sheet1!$F$5:$F$28252,Sheet1!$I$5:$I$28252,$B305,Sheet1!$L$5:$L$28252,$A305,Sheet1!$D$5:$D$28252,"代金券",Sheet1!$E$5:$E$28252,"&lt;&gt;*调拨*")+SUMIFS(Sheet1!$F$5:$F$28252,Sheet1!$I$5:$I$28252,$B305,Sheet1!$L$5:$L$28252,$A305,Sheet1!$E$5:$E$28252,"*代金券*",Sheet1!$D$5:$D$28252,"&lt;&gt;代金券",Sheet1!$D$5:$D$28252,"&lt;&gt;内部转款",Sheet1!$D$5:$D$28252,"&lt;&gt;内部转账",Sheet1!$E$5:$E$28252,"&lt;&gt;*调拨*")</f>
        <v>0</v>
      </c>
      <c r="T305" s="32">
        <f>SUMIFS(Sheet1!$F$5:$F$28252,Sheet1!$I$5:$I$28252,$B305,Sheet1!$L$5:$L$28252,$A305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305,Sheet1!$L$5:$L$28252,$A305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305,Sheet1!$L$5:$L$28252,$A305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305,Sheet1!$L$5:$L$28252,$A305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5" s="32">
        <f>SUMIFS(Sheet1!$F$5:$F$28252,Sheet1!$I$5:$I$28252,$B305,Sheet1!$L$5:$L$28252,$A305,Sheet1!$E$5:$E$28252,"*调拨*")</f>
        <v>0</v>
      </c>
      <c r="V305" s="32">
        <f>SUMIFS(Sheet1!$F$5:$F$28252,Sheet1!$I$5:$I$28252,$B305,Sheet1!$L$5:$L$28252,$A305,Sheet1!$D$5:$D$28252,"储值",Sheet1!$E$5:$E$28252,"&lt;&gt;*调拨*")+SUMIFS(Sheet1!$F$5:$F$28252,Sheet1!$I$5:$I$28252,$B305,Sheet1!$L$5:$L$28252,$A305,Sheet1!$E$5:$E$28252,"*储值*",Sheet1!$D$5:$D$28252,"&lt;&gt;储值",Sheet1!$D$5:$D$28252,"&lt;&gt;内部转款",Sheet1!$D$5:$D$28252,"&lt;&gt;内部转账",Sheet1!$E$5:$E$28252,"&lt;&gt;*调拨*")</f>
        <v>0</v>
      </c>
      <c r="W305" s="32">
        <f>SUMIFS(Sheet1!$F$5:$F$28252,Sheet1!$I$5:$I$28252,$B305,Sheet1!$L$5:$L$28252,$A305,Sheet1!$D$5:$D$28252,"效期",Sheet1!$E$5:$E$28252,"&lt;&gt;*调拨*")+SUMIFS(Sheet1!$F$5:$F$28252,Sheet1!$I$5:$I$28252,$B305,Sheet1!$L$5:$L$28252,$A305,Sheet1!$E$5:$E$28252,"*效期*",Sheet1!$D$5:$D$28252,"&lt;&gt;效期",Sheet1!$D$5:$D$28252,"&lt;&gt;内部转款",Sheet1!$D$5:$D$28252,"&lt;&gt;内部转账",Sheet1!$E$5:$E$28252,"&lt;&gt;*调拨*")</f>
        <v>0</v>
      </c>
      <c r="X305" s="32">
        <f>SUMIFS(Sheet1!$F$5:$F$28252,Sheet1!$I$5:$I$28252,$B305,Sheet1!$L$5:$L$28252,$A305,Sheet1!$D$5:$D$28252,"内部转款",Sheet1!$E$5:$E$28252,"&lt;&gt;*调拨*")+SUMIFS(Sheet1!$F$5:$F$28252,Sheet1!$I$5:$I$28252,$B305,Sheet1!$L$5:$L$28252,$A305,Sheet1!$D$5:$D$28252,"内部转账",Sheet1!$E$5:$E$28252,"&lt;&gt;*调拨*")</f>
        <v>0</v>
      </c>
      <c r="Y305" s="32">
        <f t="shared" si="20"/>
        <v>0</v>
      </c>
      <c r="Z305" s="32">
        <f>SUMIFS(Sheet1!$F$5:$F$28252,Sheet1!$I$5:$I$28252,$B305,Sheet1!$L$5:$L$28252,$A305)</f>
        <v>85696.6500000001</v>
      </c>
      <c r="AA305" s="32">
        <f>SUMIFS(Sheet1!$G$5:$G$28252,Sheet1!$I$5:$I$28252,$B305,Sheet1!$L$5:$L$28252,$A305,Sheet1!$D$5:$D$28252,"工资",Sheet1!$E$5:$E$28252,"&lt;&gt;*调拨*")+SUMIFS(Sheet1!$G$5:$G$28252,Sheet1!$I$5:$I$28252,$B305,Sheet1!$L$5:$L$28252,$A305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8958.15</v>
      </c>
      <c r="AB305" s="32">
        <f>SUMIFS(Sheet1!$G$5:$G$28252,Sheet1!$I$5:$I$28252,$B305,Sheet1!$L$5:$L$28252,$A305,Sheet1!$D$5:$D$28252,"水费",Sheet1!$E$5:$E$28252,"&lt;&gt;*调拨*")+SUMIFS(Sheet1!$G$5:$G$28252,Sheet1!$I$5:$I$28252,$B305,Sheet1!$L$5:$L$28252,$A305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5" s="32">
        <f>SUMIFS(Sheet1!$G$5:$G$28252,Sheet1!$I$5:$I$28252,$B305,Sheet1!$L$5:$L$28252,$A305,Sheet1!$D$5:$D$28252,"电费",Sheet1!$E$5:$E$28252,"&lt;&gt;*调拨*")+SUMIFS(Sheet1!$G$5:$G$28252,Sheet1!$I$5:$I$28252,$B305,Sheet1!$L$5:$L$28252,$A305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5" s="32">
        <f>SUMIFS(Sheet1!$G$5:$G$28252,Sheet1!$I$5:$I$28252,$B305,Sheet1!$L$5:$L$28252,$A305,Sheet1!$D$5:$D$28252,"宽带费",Sheet1!$E$5:$E$28252,"&lt;&gt;*调拨*")+SUMIFS(Sheet1!$G$5:$G$28252,Sheet1!$I$5:$I$28252,$B305,Sheet1!$L$5:$L$28252,$A305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5" s="32">
        <f>SUMIFS(Sheet1!$G$5:$G$28252,Sheet1!$I$5:$I$28252,$B305,Sheet1!$L$5:$L$28252,$A305,Sheet1!$D$5:$D$28252,"办公费",Sheet1!$E$5:$E$28252,"&lt;&gt;*调拨*")+SUMIFS(Sheet1!$G$5:$G$28252,Sheet1!$I$5:$I$28252,$B305,Sheet1!$L$5:$L$28252,$A305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5" s="32">
        <f>SUMIFS(Sheet1!$G$5:$G$28252,Sheet1!$I$5:$I$28252,$B305,Sheet1!$L$5:$L$28252,$A305,Sheet1!$D$5:$D$28252,"话费",Sheet1!$E$5:$E$28252,"&lt;&gt;*调拨*")+SUMIFS(Sheet1!$G$5:$G$28252,Sheet1!$I$5:$I$28252,$B305,Sheet1!$L$5:$L$28252,$A305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5" s="32">
        <f>SUMIFS(Sheet1!$G$5:$G$28252,Sheet1!$I$5:$I$28252,$B305,Sheet1!$L$5:$L$28252,$A305,Sheet1!$D$5:$D$28252,"房租",Sheet1!$E$5:$E$28252,"&lt;&gt;*调拨*")+SUMIFS(Sheet1!$G$5:$G$28252,Sheet1!$I$5:$I$28252,$B305,Sheet1!$L$5:$L$28252,$A305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5" s="32">
        <f>SUMIFS(Sheet1!$G$5:$G$28252,Sheet1!$I$5:$I$28252,$B305,Sheet1!$L$5:$L$28252,$A305,Sheet1!$E$5:$E$28252,"*调拨*")</f>
        <v>0</v>
      </c>
      <c r="AI305" s="32">
        <f>SUMIFS(Sheet1!$G$5:$G$28252,Sheet1!$I$5:$I$28252,$B305,Sheet1!$L$5:$L$28252,$A305,Sheet1!$D$5:$D$28252,"内部转款",Sheet1!$E$5:$E$28252,"&lt;&gt;*调拨*")+SUMIFS(Sheet1!$G$5:$G$28252,Sheet1!$I$5:$I$28252,$B305,Sheet1!$L$5:$L$28252,$A305,Sheet1!$D$5:$D$28252,"内部转账",Sheet1!$E$5:$E$28252,"&lt;&gt;*调拨*")</f>
        <v>0</v>
      </c>
      <c r="AJ305" s="32">
        <f t="shared" si="21"/>
        <v>3930</v>
      </c>
      <c r="AK305" s="32">
        <f>SUMIFS(Sheet1!$G$5:$G$28252,Sheet1!$I$5:$I$28252,$B305,Sheet1!$L$5:$L$28252,$A305)</f>
        <v>12888.15</v>
      </c>
      <c r="AL305" s="32">
        <f t="shared" si="22"/>
        <v>72808.5000000001</v>
      </c>
    </row>
    <row r="306" ht="16.5" spans="1:38">
      <c r="A306" s="30">
        <v>202605</v>
      </c>
      <c r="B306" s="31" t="s">
        <v>191</v>
      </c>
      <c r="C306" s="32">
        <f>SUMIFS(Sheet1!$F$5:$F$28252,Sheet1!$I$5:$I$28252,$B306,Sheet1!$L$5:$L$28252,$A306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11316.5</v>
      </c>
      <c r="D306" s="32">
        <f>SUMIFS(Sheet1!$F$5:$F$28252,Sheet1!$I$5:$I$28252,$B306,Sheet1!$L$5:$L$28252,$A306,Sheet1!$D$5:$D$28252,"医保即时拨付",Sheet1!$E$5:$E$28252,"&lt;&gt;*调拨*")+SUMIFS(Sheet1!$F$5:$F$28252,Sheet1!$I$5:$I$28252,$B306,Sheet1!$L$5:$L$28252,$A306,Sheet1!$E$5:$E$28252,"*医保即时拨付*",Sheet1!$D$5:$D$28252,"&lt;&gt;医保即时拨付",Sheet1!$D$5:$D$28252,"&lt;&gt;内部转款",Sheet1!$D$5:$D$28252,"&lt;&gt;内部转账",Sheet1!$E$5:$E$28252,"&lt;&gt;*调拨*")</f>
        <v>1648.33</v>
      </c>
      <c r="E306" s="32">
        <f>SUMIFS(Sheet1!$F$5:$F$28252,Sheet1!$I$5:$I$28252,$B306,Sheet1!$L$5:$L$28252,$A306,Sheet1!$D$5:$D$28252,"医保",Sheet1!$E$5:$E$28252,"&lt;&gt;*调拨*",Sheet1!$E$5:$E$28252,"&lt;&gt;*医保即时拨付*")+SUMIFS(Sheet1!$F$5:$F$28252,Sheet1!$I$5:$I$28252,$B306,Sheet1!$L$5:$L$28252,$A306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2933.23</v>
      </c>
      <c r="F306" s="32">
        <f>SUMIFS(Sheet1!$F$5:$F$28252,Sheet1!$I$5:$I$28252,$B306,Sheet1!$L$5:$L$28252,$A306,Sheet1!$D$5:$D$28252,"聚合",Sheet1!$E$5:$E$28252,"&lt;&gt;*调拨*")+SUMIFS(Sheet1!$F$5:$F$28252,Sheet1!$I$5:$I$28252,$B306,Sheet1!$L$5:$L$28252,$A306,Sheet1!$E$5:$E$28252,"*聚合*",Sheet1!$D$5:$D$28252,"&lt;&gt;聚合",Sheet1!$D$5:$D$28252,"&lt;&gt;内部转款",Sheet1!$D$5:$D$28252,"&lt;&gt;内部转账",Sheet1!$E$5:$E$28252,"&lt;&gt;*调拨*")</f>
        <v>22204.87</v>
      </c>
      <c r="G306" s="32">
        <f>SUMIFS(Sheet1!$F$5:$F$28252,Sheet1!$I$5:$I$28252,$B306,Sheet1!$L$5:$L$28252,$A306,Sheet1!$D$5:$D$28252,"24小时微信",Sheet1!$E$5:$E$28252,"&lt;&gt;*调拨*")+SUMIFS(Sheet1!$F$5:$F$28252,Sheet1!$I$5:$I$28252,$B306,Sheet1!$L$5:$L$28252,$A306,Sheet1!$E$5:$E$28252,"*24小时微信*",Sheet1!$D$5:$D$28252,"&lt;&gt;24小时微信",Sheet1!$D$5:$D$28252,"&lt;&gt;内部转款",Sheet1!$D$5:$D$28252,"&lt;&gt;内部转账",Sheet1!$E$5:$E$28252,"&lt;&gt;*调拨*")</f>
        <v>0</v>
      </c>
      <c r="H306" s="32">
        <f>SUMIFS(Sheet1!$F$5:$F$28252,Sheet1!$I$5:$I$28252,$B306,Sheet1!$L$5:$L$28252,$A306,Sheet1!$D$5:$D$28252,"美团",Sheet1!$E$5:$E$28252,"&lt;&gt;*调拨*")+SUMIFS(Sheet1!$F$5:$F$28252,Sheet1!$I$5:$I$28252,$B306,Sheet1!$L$5:$L$28252,$A306,Sheet1!$E$5:$E$28252,"*美团*",Sheet1!$D$5:$D$28252,"&lt;&gt;美团",Sheet1!$D$5:$D$28252,"&lt;&gt;内部转款",Sheet1!$D$5:$D$28252,"&lt;&gt;内部转账",Sheet1!$E$5:$E$28252,"&lt;&gt;*调拨*")</f>
        <v>0</v>
      </c>
      <c r="I306" s="32">
        <f>SUMIFS(Sheet1!$F$5:$F$28252,Sheet1!$I$5:$I$28252,$B306,Sheet1!$L$5:$L$28252,$A306,Sheet1!$D$5:$D$28252,"饿了么",Sheet1!$E$5:$E$28252,"&lt;&gt;*调拨*")+SUMIFS(Sheet1!$F$5:$F$28252,Sheet1!$I$5:$I$28252,$B306,Sheet1!$L$5:$L$28252,$A306,Sheet1!$E$5:$E$28252,"*饿了么*",Sheet1!$D$5:$D$28252,"&lt;&gt;饿了么",Sheet1!$D$5:$D$28252,"&lt;&gt;内部转款",Sheet1!$D$5:$D$28252,"&lt;&gt;内部转账",Sheet1!$E$5:$E$28252,"&lt;&gt;*调拨*")</f>
        <v>0</v>
      </c>
      <c r="J306" s="32">
        <f>SUMIFS(Sheet1!$F$5:$F$28252,Sheet1!$I$5:$I$28252,$B306,Sheet1!$L$5:$L$28252,$A306,Sheet1!$D$5:$D$28252,"健E卡",Sheet1!$E$5:$E$28252,"&lt;&gt;*调拨*")+SUMIFS(Sheet1!$F$5:$F$28252,Sheet1!$I$5:$I$28252,$B306,Sheet1!$L$5:$L$28252,$A306,Sheet1!$E$5:$E$28252,"*健E卡*",Sheet1!$D$5:$D$28252,"&lt;&gt;健E卡",Sheet1!$D$5:$D$28252,"&lt;&gt;内部转款",Sheet1!$D$5:$D$28252,"&lt;&gt;内部转账",Sheet1!$E$5:$E$28252,"&lt;&gt;*调拨*")</f>
        <v>0</v>
      </c>
      <c r="K306" s="32">
        <f>SUMIFS(Sheet1!$F$5:$F$28252,Sheet1!$I$5:$I$28252,$B306,Sheet1!$L$5:$L$28252,$A306,Sheet1!$D$5:$D$28252,"抖音",Sheet1!$E$5:$E$28252,"&lt;&gt;*调拨*")+SUMIFS(Sheet1!$F$5:$F$28252,Sheet1!$I$5:$I$28252,$B306,Sheet1!$L$5:$L$28252,$A306,Sheet1!$E$5:$E$28252,"*抖音*",Sheet1!$D$5:$D$28252,"&lt;&gt;抖音",Sheet1!$D$5:$D$28252,"&lt;&gt;内部转款",Sheet1!$D$5:$D$28252,"&lt;&gt;内部转账",Sheet1!$E$5:$E$28252,"&lt;&gt;*调拨*")</f>
        <v>0</v>
      </c>
      <c r="L306" s="32">
        <f>SUMIFS(Sheet1!$F$5:$F$28252,Sheet1!$I$5:$I$28252,$B306,Sheet1!$L$5:$L$28252,$A306,Sheet1!$D$5:$D$28252,"医卡通",Sheet1!$E$5:$E$28252,"&lt;&gt;*调拨*")+SUMIFS(Sheet1!$F$5:$F$28252,Sheet1!$I$5:$I$28252,$B306,Sheet1!$L$5:$L$28252,$A306,Sheet1!$E$5:$E$28252,"*医卡通*",Sheet1!$D$5:$D$28252,"&lt;&gt;医卡通",Sheet1!$D$5:$D$28252,"&lt;&gt;内部转款",Sheet1!$D$5:$D$28252,"&lt;&gt;内部转账",Sheet1!$E$5:$E$28252,"&lt;&gt;*调拨*")</f>
        <v>0</v>
      </c>
      <c r="M306" s="32">
        <f>SUMIFS(Sheet1!$F$5:$F$28252,Sheet1!$I$5:$I$28252,$B306,Sheet1!$L$5:$L$28252,$A306,Sheet1!$D$5:$D$28252,"企健网",Sheet1!$E$5:$E$28252,"&lt;&gt;*调拨*")+SUMIFS(Sheet1!$F$5:$F$28252,Sheet1!$I$5:$I$28252,$B306,Sheet1!$L$5:$L$28252,$A306,Sheet1!$E$5:$E$28252,"*企健网*",Sheet1!$D$5:$D$28252,"&lt;&gt;企健网",Sheet1!$D$5:$D$28252,"&lt;&gt;内部转款",Sheet1!$D$5:$D$28252,"&lt;&gt;内部转账",Sheet1!$E$5:$E$28252,"&lt;&gt;*调拨*")</f>
        <v>0</v>
      </c>
      <c r="N306" s="32">
        <f>SUMIFS(Sheet1!$F$5:$F$28252,Sheet1!$I$5:$I$28252,$B306,Sheet1!$L$5:$L$28252,$A306,Sheet1!$D$5:$D$28252,"银联",Sheet1!$E$5:$E$28252,"&lt;&gt;*调拨*")+SUMIFS(Sheet1!$F$5:$F$28252,Sheet1!$I$5:$I$28252,$B306,Sheet1!$L$5:$L$28252,$A306,Sheet1!$E$5:$E$28252,"*银联*",Sheet1!$D$5:$D$28252,"&lt;&gt;银联",Sheet1!$D$5:$D$28252,"&lt;&gt;内部转款",Sheet1!$D$5:$D$28252,"&lt;&gt;内部转账",Sheet1!$E$5:$E$28252,"&lt;&gt;*调拨*")</f>
        <v>0</v>
      </c>
      <c r="O306" s="32">
        <f>SUMIFS(Sheet1!$F$5:$F$28252,Sheet1!$I$5:$I$28252,$B306,Sheet1!$L$5:$L$28252,$A306,Sheet1!$D$5:$D$28252,"京东",Sheet1!$E$5:$E$28252,"&lt;&gt;*调拨*")+SUMIFS(Sheet1!$F$5:$F$28252,Sheet1!$I$5:$I$28252,$B306,Sheet1!$L$5:$L$28252,$A306,Sheet1!$E$5:$E$28252,"*京东*",Sheet1!$D$5:$D$28252,"&lt;&gt;京东",Sheet1!$D$5:$D$28252,"&lt;&gt;内部转款",Sheet1!$D$5:$D$28252,"&lt;&gt;内部转账",Sheet1!$E$5:$E$28252,"&lt;&gt;*调拨*")</f>
        <v>0</v>
      </c>
      <c r="P306" s="32">
        <f>SUMIFS(Sheet1!$F$5:$F$28252,Sheet1!$I$5:$I$28252,$B306,Sheet1!$L$5:$L$28252,$A306,Sheet1!$D$5:$D$28252,"药机微信",Sheet1!$E$5:$E$28252,"&lt;&gt;*调拨*")+SUMIFS(Sheet1!$F$5:$F$28252,Sheet1!$I$5:$I$28252,$B306,Sheet1!$L$5:$L$28252,$A306,Sheet1!$E$5:$E$28252,"*药机微信*",Sheet1!$D$5:$D$28252,"&lt;&gt;药机微信",Sheet1!$D$5:$D$28252,"&lt;&gt;内部转款",Sheet1!$D$5:$D$28252,"&lt;&gt;内部转账",Sheet1!$E$5:$E$28252,"&lt;&gt;*调拨*")</f>
        <v>0</v>
      </c>
      <c r="Q306" s="32">
        <f>SUMIFS(Sheet1!$F$5:$F$28252,Sheet1!$I$5:$I$28252,$B306,Sheet1!$L$5:$L$28252,$A306,Sheet1!$D$5:$D$28252,"亲情卡",Sheet1!$E$5:$E$28252,"&lt;&gt;*调拨*")+SUMIFS(Sheet1!$F$5:$F$28252,Sheet1!$I$5:$I$28252,$B306,Sheet1!$L$5:$L$28252,$A306,Sheet1!$E$5:$E$28252,"*亲情卡*",Sheet1!$D$5:$D$28252,"&lt;&gt;亲情卡",Sheet1!$D$5:$D$28252,"&lt;&gt;内部转款",Sheet1!$D$5:$D$28252,"&lt;&gt;内部转账",Sheet1!$E$5:$E$28252,"&lt;&gt;*调拨*")</f>
        <v>0</v>
      </c>
      <c r="R306" s="32">
        <f>SUMIFS(Sheet1!$F$5:$F$28252,Sheet1!$I$5:$I$28252,$B306,Sheet1!$L$5:$L$28252,$A306,Sheet1!$D$5:$D$28252,"优惠券",Sheet1!$E$5:$E$28252,"&lt;&gt;*调拨*")+SUMIFS(Sheet1!$F$5:$F$28252,Sheet1!$I$5:$I$28252,$B306,Sheet1!$L$5:$L$28252,$A306,Sheet1!$E$5:$E$28252,"*优惠券*",Sheet1!$D$5:$D$28252,"&lt;&gt;优惠券",Sheet1!$D$5:$D$28252,"&lt;&gt;内部转款",Sheet1!$D$5:$D$28252,"&lt;&gt;内部转账",Sheet1!$E$5:$E$28252,"&lt;&gt;*调拨*")</f>
        <v>0</v>
      </c>
      <c r="S306" s="32">
        <f>SUMIFS(Sheet1!$F$5:$F$28252,Sheet1!$I$5:$I$28252,$B306,Sheet1!$L$5:$L$28252,$A306,Sheet1!$D$5:$D$28252,"代金券",Sheet1!$E$5:$E$28252,"&lt;&gt;*调拨*")+SUMIFS(Sheet1!$F$5:$F$28252,Sheet1!$I$5:$I$28252,$B306,Sheet1!$L$5:$L$28252,$A306,Sheet1!$E$5:$E$28252,"*代金券*",Sheet1!$D$5:$D$28252,"&lt;&gt;代金券",Sheet1!$D$5:$D$28252,"&lt;&gt;内部转款",Sheet1!$D$5:$D$28252,"&lt;&gt;内部转账",Sheet1!$E$5:$E$28252,"&lt;&gt;*调拨*")</f>
        <v>0</v>
      </c>
      <c r="T306" s="32">
        <f>SUMIFS(Sheet1!$F$5:$F$28252,Sheet1!$I$5:$I$28252,$B306,Sheet1!$L$5:$L$28252,$A306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306,Sheet1!$L$5:$L$28252,$A306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306,Sheet1!$L$5:$L$28252,$A306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306,Sheet1!$L$5:$L$28252,$A306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6" s="32">
        <f>SUMIFS(Sheet1!$F$5:$F$28252,Sheet1!$I$5:$I$28252,$B306,Sheet1!$L$5:$L$28252,$A306,Sheet1!$E$5:$E$28252,"*调拨*")</f>
        <v>0</v>
      </c>
      <c r="V306" s="32">
        <f>SUMIFS(Sheet1!$F$5:$F$28252,Sheet1!$I$5:$I$28252,$B306,Sheet1!$L$5:$L$28252,$A306,Sheet1!$D$5:$D$28252,"储值",Sheet1!$E$5:$E$28252,"&lt;&gt;*调拨*")+SUMIFS(Sheet1!$F$5:$F$28252,Sheet1!$I$5:$I$28252,$B306,Sheet1!$L$5:$L$28252,$A306,Sheet1!$E$5:$E$28252,"*储值*",Sheet1!$D$5:$D$28252,"&lt;&gt;储值",Sheet1!$D$5:$D$28252,"&lt;&gt;内部转款",Sheet1!$D$5:$D$28252,"&lt;&gt;内部转账",Sheet1!$E$5:$E$28252,"&lt;&gt;*调拨*")</f>
        <v>0</v>
      </c>
      <c r="W306" s="32">
        <f>SUMIFS(Sheet1!$F$5:$F$28252,Sheet1!$I$5:$I$28252,$B306,Sheet1!$L$5:$L$28252,$A306,Sheet1!$D$5:$D$28252,"效期",Sheet1!$E$5:$E$28252,"&lt;&gt;*调拨*")+SUMIFS(Sheet1!$F$5:$F$28252,Sheet1!$I$5:$I$28252,$B306,Sheet1!$L$5:$L$28252,$A306,Sheet1!$E$5:$E$28252,"*效期*",Sheet1!$D$5:$D$28252,"&lt;&gt;效期",Sheet1!$D$5:$D$28252,"&lt;&gt;内部转款",Sheet1!$D$5:$D$28252,"&lt;&gt;内部转账",Sheet1!$E$5:$E$28252,"&lt;&gt;*调拨*")</f>
        <v>89.12</v>
      </c>
      <c r="X306" s="32">
        <f>SUMIFS(Sheet1!$F$5:$F$28252,Sheet1!$I$5:$I$28252,$B306,Sheet1!$L$5:$L$28252,$A306,Sheet1!$D$5:$D$28252,"内部转款",Sheet1!$E$5:$E$28252,"&lt;&gt;*调拨*")+SUMIFS(Sheet1!$F$5:$F$28252,Sheet1!$I$5:$I$28252,$B306,Sheet1!$L$5:$L$28252,$A306,Sheet1!$D$5:$D$28252,"内部转账",Sheet1!$E$5:$E$28252,"&lt;&gt;*调拨*")</f>
        <v>0</v>
      </c>
      <c r="Y306" s="32">
        <f t="shared" si="20"/>
        <v>0</v>
      </c>
      <c r="Z306" s="32">
        <f>SUMIFS(Sheet1!$F$5:$F$28252,Sheet1!$I$5:$I$28252,$B306,Sheet1!$L$5:$L$28252,$A306)</f>
        <v>38192.05</v>
      </c>
      <c r="AA306" s="32">
        <f>SUMIFS(Sheet1!$G$5:$G$28252,Sheet1!$I$5:$I$28252,$B306,Sheet1!$L$5:$L$28252,$A306,Sheet1!$D$5:$D$28252,"工资",Sheet1!$E$5:$E$28252,"&lt;&gt;*调拨*")+SUMIFS(Sheet1!$G$5:$G$28252,Sheet1!$I$5:$I$28252,$B306,Sheet1!$L$5:$L$28252,$A306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7012.2</v>
      </c>
      <c r="AB306" s="32">
        <f>SUMIFS(Sheet1!$G$5:$G$28252,Sheet1!$I$5:$I$28252,$B306,Sheet1!$L$5:$L$28252,$A306,Sheet1!$D$5:$D$28252,"水费",Sheet1!$E$5:$E$28252,"&lt;&gt;*调拨*")+SUMIFS(Sheet1!$G$5:$G$28252,Sheet1!$I$5:$I$28252,$B306,Sheet1!$L$5:$L$28252,$A306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6" s="32">
        <f>SUMIFS(Sheet1!$G$5:$G$28252,Sheet1!$I$5:$I$28252,$B306,Sheet1!$L$5:$L$28252,$A306,Sheet1!$D$5:$D$28252,"电费",Sheet1!$E$5:$E$28252,"&lt;&gt;*调拨*")+SUMIFS(Sheet1!$G$5:$G$28252,Sheet1!$I$5:$I$28252,$B306,Sheet1!$L$5:$L$28252,$A306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6" s="32">
        <f>SUMIFS(Sheet1!$G$5:$G$28252,Sheet1!$I$5:$I$28252,$B306,Sheet1!$L$5:$L$28252,$A306,Sheet1!$D$5:$D$28252,"宽带费",Sheet1!$E$5:$E$28252,"&lt;&gt;*调拨*")+SUMIFS(Sheet1!$G$5:$G$28252,Sheet1!$I$5:$I$28252,$B306,Sheet1!$L$5:$L$28252,$A306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6" s="32">
        <f>SUMIFS(Sheet1!$G$5:$G$28252,Sheet1!$I$5:$I$28252,$B306,Sheet1!$L$5:$L$28252,$A306,Sheet1!$D$5:$D$28252,"办公费",Sheet1!$E$5:$E$28252,"&lt;&gt;*调拨*")+SUMIFS(Sheet1!$G$5:$G$28252,Sheet1!$I$5:$I$28252,$B306,Sheet1!$L$5:$L$28252,$A306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6" s="32">
        <f>SUMIFS(Sheet1!$G$5:$G$28252,Sheet1!$I$5:$I$28252,$B306,Sheet1!$L$5:$L$28252,$A306,Sheet1!$D$5:$D$28252,"话费",Sheet1!$E$5:$E$28252,"&lt;&gt;*调拨*")+SUMIFS(Sheet1!$G$5:$G$28252,Sheet1!$I$5:$I$28252,$B306,Sheet1!$L$5:$L$28252,$A306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6" s="32">
        <f>SUMIFS(Sheet1!$G$5:$G$28252,Sheet1!$I$5:$I$28252,$B306,Sheet1!$L$5:$L$28252,$A306,Sheet1!$D$5:$D$28252,"房租",Sheet1!$E$5:$E$28252,"&lt;&gt;*调拨*")+SUMIFS(Sheet1!$G$5:$G$28252,Sheet1!$I$5:$I$28252,$B306,Sheet1!$L$5:$L$28252,$A306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6" s="32">
        <f>SUMIFS(Sheet1!$G$5:$G$28252,Sheet1!$I$5:$I$28252,$B306,Sheet1!$L$5:$L$28252,$A306,Sheet1!$E$5:$E$28252,"*调拨*")</f>
        <v>0</v>
      </c>
      <c r="AI306" s="32">
        <f>SUMIFS(Sheet1!$G$5:$G$28252,Sheet1!$I$5:$I$28252,$B306,Sheet1!$L$5:$L$28252,$A306,Sheet1!$D$5:$D$28252,"内部转款",Sheet1!$E$5:$E$28252,"&lt;&gt;*调拨*")+SUMIFS(Sheet1!$G$5:$G$28252,Sheet1!$I$5:$I$28252,$B306,Sheet1!$L$5:$L$28252,$A306,Sheet1!$D$5:$D$28252,"内部转账",Sheet1!$E$5:$E$28252,"&lt;&gt;*调拨*")</f>
        <v>0</v>
      </c>
      <c r="AJ306" s="32">
        <f t="shared" si="21"/>
        <v>0</v>
      </c>
      <c r="AK306" s="32">
        <f>SUMIFS(Sheet1!$G$5:$G$28252,Sheet1!$I$5:$I$28252,$B306,Sheet1!$L$5:$L$28252,$A306)</f>
        <v>7012.2</v>
      </c>
      <c r="AL306" s="32">
        <f t="shared" si="22"/>
        <v>31179.85</v>
      </c>
    </row>
    <row r="307" ht="16.5" spans="1:38">
      <c r="A307" s="30">
        <v>202605</v>
      </c>
      <c r="B307" s="31" t="s">
        <v>64</v>
      </c>
      <c r="C307" s="32">
        <f>SUMIFS(Sheet1!$F$5:$F$28252,Sheet1!$I$5:$I$28252,$B307,Sheet1!$L$5:$L$28252,$A307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9351.6</v>
      </c>
      <c r="D307" s="32">
        <f>SUMIFS(Sheet1!$F$5:$F$28252,Sheet1!$I$5:$I$28252,$B307,Sheet1!$L$5:$L$28252,$A307,Sheet1!$D$5:$D$28252,"医保即时拨付",Sheet1!$E$5:$E$28252,"&lt;&gt;*调拨*")+SUMIFS(Sheet1!$F$5:$F$28252,Sheet1!$I$5:$I$28252,$B307,Sheet1!$L$5:$L$28252,$A307,Sheet1!$E$5:$E$28252,"*医保即时拨付*",Sheet1!$D$5:$D$28252,"&lt;&gt;医保即时拨付",Sheet1!$D$5:$D$28252,"&lt;&gt;内部转款",Sheet1!$D$5:$D$28252,"&lt;&gt;内部转账",Sheet1!$E$5:$E$28252,"&lt;&gt;*调拨*")</f>
        <v>5778.65</v>
      </c>
      <c r="E307" s="32">
        <f>SUMIFS(Sheet1!$F$5:$F$28252,Sheet1!$I$5:$I$28252,$B307,Sheet1!$L$5:$L$28252,$A307,Sheet1!$D$5:$D$28252,"医保",Sheet1!$E$5:$E$28252,"&lt;&gt;*调拨*",Sheet1!$E$5:$E$28252,"&lt;&gt;*医保即时拨付*")+SUMIFS(Sheet1!$F$5:$F$28252,Sheet1!$I$5:$I$28252,$B307,Sheet1!$L$5:$L$28252,$A307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6639.5</v>
      </c>
      <c r="F307" s="32">
        <f>SUMIFS(Sheet1!$F$5:$F$28252,Sheet1!$I$5:$I$28252,$B307,Sheet1!$L$5:$L$28252,$A307,Sheet1!$D$5:$D$28252,"聚合",Sheet1!$E$5:$E$28252,"&lt;&gt;*调拨*")+SUMIFS(Sheet1!$F$5:$F$28252,Sheet1!$I$5:$I$28252,$B307,Sheet1!$L$5:$L$28252,$A307,Sheet1!$E$5:$E$28252,"*聚合*",Sheet1!$D$5:$D$28252,"&lt;&gt;聚合",Sheet1!$D$5:$D$28252,"&lt;&gt;内部转款",Sheet1!$D$5:$D$28252,"&lt;&gt;内部转账",Sheet1!$E$5:$E$28252,"&lt;&gt;*调拨*")</f>
        <v>37827.33</v>
      </c>
      <c r="G307" s="32">
        <f>SUMIFS(Sheet1!$F$5:$F$28252,Sheet1!$I$5:$I$28252,$B307,Sheet1!$L$5:$L$28252,$A307,Sheet1!$D$5:$D$28252,"24小时微信",Sheet1!$E$5:$E$28252,"&lt;&gt;*调拨*")+SUMIFS(Sheet1!$F$5:$F$28252,Sheet1!$I$5:$I$28252,$B307,Sheet1!$L$5:$L$28252,$A307,Sheet1!$E$5:$E$28252,"*24小时微信*",Sheet1!$D$5:$D$28252,"&lt;&gt;24小时微信",Sheet1!$D$5:$D$28252,"&lt;&gt;内部转款",Sheet1!$D$5:$D$28252,"&lt;&gt;内部转账",Sheet1!$E$5:$E$28252,"&lt;&gt;*调拨*")</f>
        <v>0</v>
      </c>
      <c r="H307" s="32">
        <f>SUMIFS(Sheet1!$F$5:$F$28252,Sheet1!$I$5:$I$28252,$B307,Sheet1!$L$5:$L$28252,$A307,Sheet1!$D$5:$D$28252,"美团",Sheet1!$E$5:$E$28252,"&lt;&gt;*调拨*")+SUMIFS(Sheet1!$F$5:$F$28252,Sheet1!$I$5:$I$28252,$B307,Sheet1!$L$5:$L$28252,$A307,Sheet1!$E$5:$E$28252,"*美团*",Sheet1!$D$5:$D$28252,"&lt;&gt;美团",Sheet1!$D$5:$D$28252,"&lt;&gt;内部转款",Sheet1!$D$5:$D$28252,"&lt;&gt;内部转账",Sheet1!$E$5:$E$28252,"&lt;&gt;*调拨*")</f>
        <v>0</v>
      </c>
      <c r="I307" s="32">
        <f>SUMIFS(Sheet1!$F$5:$F$28252,Sheet1!$I$5:$I$28252,$B307,Sheet1!$L$5:$L$28252,$A307,Sheet1!$D$5:$D$28252,"饿了么",Sheet1!$E$5:$E$28252,"&lt;&gt;*调拨*")+SUMIFS(Sheet1!$F$5:$F$28252,Sheet1!$I$5:$I$28252,$B307,Sheet1!$L$5:$L$28252,$A307,Sheet1!$E$5:$E$28252,"*饿了么*",Sheet1!$D$5:$D$28252,"&lt;&gt;饿了么",Sheet1!$D$5:$D$28252,"&lt;&gt;内部转款",Sheet1!$D$5:$D$28252,"&lt;&gt;内部转账",Sheet1!$E$5:$E$28252,"&lt;&gt;*调拨*")</f>
        <v>0</v>
      </c>
      <c r="J307" s="32">
        <f>SUMIFS(Sheet1!$F$5:$F$28252,Sheet1!$I$5:$I$28252,$B307,Sheet1!$L$5:$L$28252,$A307,Sheet1!$D$5:$D$28252,"健E卡",Sheet1!$E$5:$E$28252,"&lt;&gt;*调拨*")+SUMIFS(Sheet1!$F$5:$F$28252,Sheet1!$I$5:$I$28252,$B307,Sheet1!$L$5:$L$28252,$A307,Sheet1!$E$5:$E$28252,"*健E卡*",Sheet1!$D$5:$D$28252,"&lt;&gt;健E卡",Sheet1!$D$5:$D$28252,"&lt;&gt;内部转款",Sheet1!$D$5:$D$28252,"&lt;&gt;内部转账",Sheet1!$E$5:$E$28252,"&lt;&gt;*调拨*")</f>
        <v>0</v>
      </c>
      <c r="K307" s="32">
        <f>SUMIFS(Sheet1!$F$5:$F$28252,Sheet1!$I$5:$I$28252,$B307,Sheet1!$L$5:$L$28252,$A307,Sheet1!$D$5:$D$28252,"抖音",Sheet1!$E$5:$E$28252,"&lt;&gt;*调拨*")+SUMIFS(Sheet1!$F$5:$F$28252,Sheet1!$I$5:$I$28252,$B307,Sheet1!$L$5:$L$28252,$A307,Sheet1!$E$5:$E$28252,"*抖音*",Sheet1!$D$5:$D$28252,"&lt;&gt;抖音",Sheet1!$D$5:$D$28252,"&lt;&gt;内部转款",Sheet1!$D$5:$D$28252,"&lt;&gt;内部转账",Sheet1!$E$5:$E$28252,"&lt;&gt;*调拨*")</f>
        <v>0</v>
      </c>
      <c r="L307" s="32">
        <f>SUMIFS(Sheet1!$F$5:$F$28252,Sheet1!$I$5:$I$28252,$B307,Sheet1!$L$5:$L$28252,$A307,Sheet1!$D$5:$D$28252,"医卡通",Sheet1!$E$5:$E$28252,"&lt;&gt;*调拨*")+SUMIFS(Sheet1!$F$5:$F$28252,Sheet1!$I$5:$I$28252,$B307,Sheet1!$L$5:$L$28252,$A307,Sheet1!$E$5:$E$28252,"*医卡通*",Sheet1!$D$5:$D$28252,"&lt;&gt;医卡通",Sheet1!$D$5:$D$28252,"&lt;&gt;内部转款",Sheet1!$D$5:$D$28252,"&lt;&gt;内部转账",Sheet1!$E$5:$E$28252,"&lt;&gt;*调拨*")</f>
        <v>0</v>
      </c>
      <c r="M307" s="32">
        <f>SUMIFS(Sheet1!$F$5:$F$28252,Sheet1!$I$5:$I$28252,$B307,Sheet1!$L$5:$L$28252,$A307,Sheet1!$D$5:$D$28252,"企健网",Sheet1!$E$5:$E$28252,"&lt;&gt;*调拨*")+SUMIFS(Sheet1!$F$5:$F$28252,Sheet1!$I$5:$I$28252,$B307,Sheet1!$L$5:$L$28252,$A307,Sheet1!$E$5:$E$28252,"*企健网*",Sheet1!$D$5:$D$28252,"&lt;&gt;企健网",Sheet1!$D$5:$D$28252,"&lt;&gt;内部转款",Sheet1!$D$5:$D$28252,"&lt;&gt;内部转账",Sheet1!$E$5:$E$28252,"&lt;&gt;*调拨*")</f>
        <v>0</v>
      </c>
      <c r="N307" s="32">
        <f>SUMIFS(Sheet1!$F$5:$F$28252,Sheet1!$I$5:$I$28252,$B307,Sheet1!$L$5:$L$28252,$A307,Sheet1!$D$5:$D$28252,"银联",Sheet1!$E$5:$E$28252,"&lt;&gt;*调拨*")+SUMIFS(Sheet1!$F$5:$F$28252,Sheet1!$I$5:$I$28252,$B307,Sheet1!$L$5:$L$28252,$A307,Sheet1!$E$5:$E$28252,"*银联*",Sheet1!$D$5:$D$28252,"&lt;&gt;银联",Sheet1!$D$5:$D$28252,"&lt;&gt;内部转款",Sheet1!$D$5:$D$28252,"&lt;&gt;内部转账",Sheet1!$E$5:$E$28252,"&lt;&gt;*调拨*")</f>
        <v>0</v>
      </c>
      <c r="O307" s="32">
        <f>SUMIFS(Sheet1!$F$5:$F$28252,Sheet1!$I$5:$I$28252,$B307,Sheet1!$L$5:$L$28252,$A307,Sheet1!$D$5:$D$28252,"京东",Sheet1!$E$5:$E$28252,"&lt;&gt;*调拨*")+SUMIFS(Sheet1!$F$5:$F$28252,Sheet1!$I$5:$I$28252,$B307,Sheet1!$L$5:$L$28252,$A307,Sheet1!$E$5:$E$28252,"*京东*",Sheet1!$D$5:$D$28252,"&lt;&gt;京东",Sheet1!$D$5:$D$28252,"&lt;&gt;内部转款",Sheet1!$D$5:$D$28252,"&lt;&gt;内部转账",Sheet1!$E$5:$E$28252,"&lt;&gt;*调拨*")</f>
        <v>0</v>
      </c>
      <c r="P307" s="32">
        <f>SUMIFS(Sheet1!$F$5:$F$28252,Sheet1!$I$5:$I$28252,$B307,Sheet1!$L$5:$L$28252,$A307,Sheet1!$D$5:$D$28252,"药机微信",Sheet1!$E$5:$E$28252,"&lt;&gt;*调拨*")+SUMIFS(Sheet1!$F$5:$F$28252,Sheet1!$I$5:$I$28252,$B307,Sheet1!$L$5:$L$28252,$A307,Sheet1!$E$5:$E$28252,"*药机微信*",Sheet1!$D$5:$D$28252,"&lt;&gt;药机微信",Sheet1!$D$5:$D$28252,"&lt;&gt;内部转款",Sheet1!$D$5:$D$28252,"&lt;&gt;内部转账",Sheet1!$E$5:$E$28252,"&lt;&gt;*调拨*")</f>
        <v>0</v>
      </c>
      <c r="Q307" s="32">
        <f>SUMIFS(Sheet1!$F$5:$F$28252,Sheet1!$I$5:$I$28252,$B307,Sheet1!$L$5:$L$28252,$A307,Sheet1!$D$5:$D$28252,"亲情卡",Sheet1!$E$5:$E$28252,"&lt;&gt;*调拨*")+SUMIFS(Sheet1!$F$5:$F$28252,Sheet1!$I$5:$I$28252,$B307,Sheet1!$L$5:$L$28252,$A307,Sheet1!$E$5:$E$28252,"*亲情卡*",Sheet1!$D$5:$D$28252,"&lt;&gt;亲情卡",Sheet1!$D$5:$D$28252,"&lt;&gt;内部转款",Sheet1!$D$5:$D$28252,"&lt;&gt;内部转账",Sheet1!$E$5:$E$28252,"&lt;&gt;*调拨*")</f>
        <v>0</v>
      </c>
      <c r="R307" s="32">
        <f>SUMIFS(Sheet1!$F$5:$F$28252,Sheet1!$I$5:$I$28252,$B307,Sheet1!$L$5:$L$28252,$A307,Sheet1!$D$5:$D$28252,"优惠券",Sheet1!$E$5:$E$28252,"&lt;&gt;*调拨*")+SUMIFS(Sheet1!$F$5:$F$28252,Sheet1!$I$5:$I$28252,$B307,Sheet1!$L$5:$L$28252,$A307,Sheet1!$E$5:$E$28252,"*优惠券*",Sheet1!$D$5:$D$28252,"&lt;&gt;优惠券",Sheet1!$D$5:$D$28252,"&lt;&gt;内部转款",Sheet1!$D$5:$D$28252,"&lt;&gt;内部转账",Sheet1!$E$5:$E$28252,"&lt;&gt;*调拨*")</f>
        <v>0</v>
      </c>
      <c r="S307" s="32">
        <f>SUMIFS(Sheet1!$F$5:$F$28252,Sheet1!$I$5:$I$28252,$B307,Sheet1!$L$5:$L$28252,$A307,Sheet1!$D$5:$D$28252,"代金券",Sheet1!$E$5:$E$28252,"&lt;&gt;*调拨*")+SUMIFS(Sheet1!$F$5:$F$28252,Sheet1!$I$5:$I$28252,$B307,Sheet1!$L$5:$L$28252,$A307,Sheet1!$E$5:$E$28252,"*代金券*",Sheet1!$D$5:$D$28252,"&lt;&gt;代金券",Sheet1!$D$5:$D$28252,"&lt;&gt;内部转款",Sheet1!$D$5:$D$28252,"&lt;&gt;内部转账",Sheet1!$E$5:$E$28252,"&lt;&gt;*调拨*")</f>
        <v>0</v>
      </c>
      <c r="T307" s="32">
        <f>SUMIFS(Sheet1!$F$5:$F$28252,Sheet1!$I$5:$I$28252,$B307,Sheet1!$L$5:$L$28252,$A307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307,Sheet1!$L$5:$L$28252,$A307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307,Sheet1!$L$5:$L$28252,$A307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307,Sheet1!$L$5:$L$28252,$A307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7" s="32">
        <f>SUMIFS(Sheet1!$F$5:$F$28252,Sheet1!$I$5:$I$28252,$B307,Sheet1!$L$5:$L$28252,$A307,Sheet1!$E$5:$E$28252,"*调拨*")</f>
        <v>0</v>
      </c>
      <c r="V307" s="32">
        <f>SUMIFS(Sheet1!$F$5:$F$28252,Sheet1!$I$5:$I$28252,$B307,Sheet1!$L$5:$L$28252,$A307,Sheet1!$D$5:$D$28252,"储值",Sheet1!$E$5:$E$28252,"&lt;&gt;*调拨*")+SUMIFS(Sheet1!$F$5:$F$28252,Sheet1!$I$5:$I$28252,$B307,Sheet1!$L$5:$L$28252,$A307,Sheet1!$E$5:$E$28252,"*储值*",Sheet1!$D$5:$D$28252,"&lt;&gt;储值",Sheet1!$D$5:$D$28252,"&lt;&gt;内部转款",Sheet1!$D$5:$D$28252,"&lt;&gt;内部转账",Sheet1!$E$5:$E$28252,"&lt;&gt;*调拨*")</f>
        <v>0</v>
      </c>
      <c r="W307" s="32">
        <f>SUMIFS(Sheet1!$F$5:$F$28252,Sheet1!$I$5:$I$28252,$B307,Sheet1!$L$5:$L$28252,$A307,Sheet1!$D$5:$D$28252,"效期",Sheet1!$E$5:$E$28252,"&lt;&gt;*调拨*")+SUMIFS(Sheet1!$F$5:$F$28252,Sheet1!$I$5:$I$28252,$B307,Sheet1!$L$5:$L$28252,$A307,Sheet1!$E$5:$E$28252,"*效期*",Sheet1!$D$5:$D$28252,"&lt;&gt;效期",Sheet1!$D$5:$D$28252,"&lt;&gt;内部转款",Sheet1!$D$5:$D$28252,"&lt;&gt;内部转账",Sheet1!$E$5:$E$28252,"&lt;&gt;*调拨*")</f>
        <v>0</v>
      </c>
      <c r="X307" s="32">
        <f>SUMIFS(Sheet1!$F$5:$F$28252,Sheet1!$I$5:$I$28252,$B307,Sheet1!$L$5:$L$28252,$A307,Sheet1!$D$5:$D$28252,"内部转款",Sheet1!$E$5:$E$28252,"&lt;&gt;*调拨*")+SUMIFS(Sheet1!$F$5:$F$28252,Sheet1!$I$5:$I$28252,$B307,Sheet1!$L$5:$L$28252,$A307,Sheet1!$D$5:$D$28252,"内部转账",Sheet1!$E$5:$E$28252,"&lt;&gt;*调拨*")</f>
        <v>0</v>
      </c>
      <c r="Y307" s="32">
        <f t="shared" si="20"/>
        <v>0</v>
      </c>
      <c r="Z307" s="32">
        <f>SUMIFS(Sheet1!$F$5:$F$28252,Sheet1!$I$5:$I$28252,$B307,Sheet1!$L$5:$L$28252,$A307)</f>
        <v>59597.08</v>
      </c>
      <c r="AA307" s="32">
        <f>SUMIFS(Sheet1!$G$5:$G$28252,Sheet1!$I$5:$I$28252,$B307,Sheet1!$L$5:$L$28252,$A307,Sheet1!$D$5:$D$28252,"工资",Sheet1!$E$5:$E$28252,"&lt;&gt;*调拨*")+SUMIFS(Sheet1!$G$5:$G$28252,Sheet1!$I$5:$I$28252,$B307,Sheet1!$L$5:$L$28252,$A307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3315.66</v>
      </c>
      <c r="AB307" s="32">
        <f>SUMIFS(Sheet1!$G$5:$G$28252,Sheet1!$I$5:$I$28252,$B307,Sheet1!$L$5:$L$28252,$A307,Sheet1!$D$5:$D$28252,"水费",Sheet1!$E$5:$E$28252,"&lt;&gt;*调拨*")+SUMIFS(Sheet1!$G$5:$G$28252,Sheet1!$I$5:$I$28252,$B307,Sheet1!$L$5:$L$28252,$A307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7" s="32">
        <f>SUMIFS(Sheet1!$G$5:$G$28252,Sheet1!$I$5:$I$28252,$B307,Sheet1!$L$5:$L$28252,$A307,Sheet1!$D$5:$D$28252,"电费",Sheet1!$E$5:$E$28252,"&lt;&gt;*调拨*")+SUMIFS(Sheet1!$G$5:$G$28252,Sheet1!$I$5:$I$28252,$B307,Sheet1!$L$5:$L$28252,$A307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7" s="32">
        <f>SUMIFS(Sheet1!$G$5:$G$28252,Sheet1!$I$5:$I$28252,$B307,Sheet1!$L$5:$L$28252,$A307,Sheet1!$D$5:$D$28252,"宽带费",Sheet1!$E$5:$E$28252,"&lt;&gt;*调拨*")+SUMIFS(Sheet1!$G$5:$G$28252,Sheet1!$I$5:$I$28252,$B307,Sheet1!$L$5:$L$28252,$A307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7" s="32">
        <f>SUMIFS(Sheet1!$G$5:$G$28252,Sheet1!$I$5:$I$28252,$B307,Sheet1!$L$5:$L$28252,$A307,Sheet1!$D$5:$D$28252,"办公费",Sheet1!$E$5:$E$28252,"&lt;&gt;*调拨*")+SUMIFS(Sheet1!$G$5:$G$28252,Sheet1!$I$5:$I$28252,$B307,Sheet1!$L$5:$L$28252,$A307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7" s="32">
        <f>SUMIFS(Sheet1!$G$5:$G$28252,Sheet1!$I$5:$I$28252,$B307,Sheet1!$L$5:$L$28252,$A307,Sheet1!$D$5:$D$28252,"话费",Sheet1!$E$5:$E$28252,"&lt;&gt;*调拨*")+SUMIFS(Sheet1!$G$5:$G$28252,Sheet1!$I$5:$I$28252,$B307,Sheet1!$L$5:$L$28252,$A307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7" s="32">
        <f>SUMIFS(Sheet1!$G$5:$G$28252,Sheet1!$I$5:$I$28252,$B307,Sheet1!$L$5:$L$28252,$A307,Sheet1!$D$5:$D$28252,"房租",Sheet1!$E$5:$E$28252,"&lt;&gt;*调拨*")+SUMIFS(Sheet1!$G$5:$G$28252,Sheet1!$I$5:$I$28252,$B307,Sheet1!$L$5:$L$28252,$A307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7" s="32">
        <f>SUMIFS(Sheet1!$G$5:$G$28252,Sheet1!$I$5:$I$28252,$B307,Sheet1!$L$5:$L$28252,$A307,Sheet1!$E$5:$E$28252,"*调拨*")</f>
        <v>0</v>
      </c>
      <c r="AI307" s="32">
        <f>SUMIFS(Sheet1!$G$5:$G$28252,Sheet1!$I$5:$I$28252,$B307,Sheet1!$L$5:$L$28252,$A307,Sheet1!$D$5:$D$28252,"内部转款",Sheet1!$E$5:$E$28252,"&lt;&gt;*调拨*")+SUMIFS(Sheet1!$G$5:$G$28252,Sheet1!$I$5:$I$28252,$B307,Sheet1!$L$5:$L$28252,$A307,Sheet1!$D$5:$D$28252,"内部转账",Sheet1!$E$5:$E$28252,"&lt;&gt;*调拨*")</f>
        <v>0</v>
      </c>
      <c r="AJ307" s="32">
        <f t="shared" si="21"/>
        <v>15896.32</v>
      </c>
      <c r="AK307" s="32">
        <f>SUMIFS(Sheet1!$G$5:$G$28252,Sheet1!$I$5:$I$28252,$B307,Sheet1!$L$5:$L$28252,$A307)</f>
        <v>19211.98</v>
      </c>
      <c r="AL307" s="32">
        <f t="shared" si="22"/>
        <v>40385.1</v>
      </c>
    </row>
    <row r="308" ht="16.5" spans="1:38">
      <c r="A308" s="30">
        <v>202605</v>
      </c>
      <c r="B308" s="31" t="s">
        <v>66</v>
      </c>
      <c r="C308" s="32">
        <f>SUMIFS(Sheet1!$F$5:$F$28252,Sheet1!$I$5:$I$28252,$B308,Sheet1!$L$5:$L$28252,$A308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57271.15</v>
      </c>
      <c r="D308" s="32">
        <f>SUMIFS(Sheet1!$F$5:$F$28252,Sheet1!$I$5:$I$28252,$B308,Sheet1!$L$5:$L$28252,$A308,Sheet1!$D$5:$D$28252,"医保即时拨付",Sheet1!$E$5:$E$28252,"&lt;&gt;*调拨*")+SUMIFS(Sheet1!$F$5:$F$28252,Sheet1!$I$5:$I$28252,$B308,Sheet1!$L$5:$L$28252,$A308,Sheet1!$E$5:$E$28252,"*医保即时拨付*",Sheet1!$D$5:$D$28252,"&lt;&gt;医保即时拨付",Sheet1!$D$5:$D$28252,"&lt;&gt;内部转款",Sheet1!$D$5:$D$28252,"&lt;&gt;内部转账",Sheet1!$E$5:$E$28252,"&lt;&gt;*调拨*")</f>
        <v>13827.57</v>
      </c>
      <c r="E308" s="32">
        <f>SUMIFS(Sheet1!$F$5:$F$28252,Sheet1!$I$5:$I$28252,$B308,Sheet1!$L$5:$L$28252,$A308,Sheet1!$D$5:$D$28252,"医保",Sheet1!$E$5:$E$28252,"&lt;&gt;*调拨*",Sheet1!$E$5:$E$28252,"&lt;&gt;*医保即时拨付*")+SUMIFS(Sheet1!$F$5:$F$28252,Sheet1!$I$5:$I$28252,$B308,Sheet1!$L$5:$L$28252,$A308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14039.53</v>
      </c>
      <c r="F308" s="32">
        <f>SUMIFS(Sheet1!$F$5:$F$28252,Sheet1!$I$5:$I$28252,$B308,Sheet1!$L$5:$L$28252,$A308,Sheet1!$D$5:$D$28252,"聚合",Sheet1!$E$5:$E$28252,"&lt;&gt;*调拨*")+SUMIFS(Sheet1!$F$5:$F$28252,Sheet1!$I$5:$I$28252,$B308,Sheet1!$L$5:$L$28252,$A308,Sheet1!$E$5:$E$28252,"*聚合*",Sheet1!$D$5:$D$28252,"&lt;&gt;聚合",Sheet1!$D$5:$D$28252,"&lt;&gt;内部转款",Sheet1!$D$5:$D$28252,"&lt;&gt;内部转账",Sheet1!$E$5:$E$28252,"&lt;&gt;*调拨*")</f>
        <v>8900.24</v>
      </c>
      <c r="G308" s="32">
        <f>SUMIFS(Sheet1!$F$5:$F$28252,Sheet1!$I$5:$I$28252,$B308,Sheet1!$L$5:$L$28252,$A308,Sheet1!$D$5:$D$28252,"24小时微信",Sheet1!$E$5:$E$28252,"&lt;&gt;*调拨*")+SUMIFS(Sheet1!$F$5:$F$28252,Sheet1!$I$5:$I$28252,$B308,Sheet1!$L$5:$L$28252,$A308,Sheet1!$E$5:$E$28252,"*24小时微信*",Sheet1!$D$5:$D$28252,"&lt;&gt;24小时微信",Sheet1!$D$5:$D$28252,"&lt;&gt;内部转款",Sheet1!$D$5:$D$28252,"&lt;&gt;内部转账",Sheet1!$E$5:$E$28252,"&lt;&gt;*调拨*")</f>
        <v>0</v>
      </c>
      <c r="H308" s="32">
        <f>SUMIFS(Sheet1!$F$5:$F$28252,Sheet1!$I$5:$I$28252,$B308,Sheet1!$L$5:$L$28252,$A308,Sheet1!$D$5:$D$28252,"美团",Sheet1!$E$5:$E$28252,"&lt;&gt;*调拨*")+SUMIFS(Sheet1!$F$5:$F$28252,Sheet1!$I$5:$I$28252,$B308,Sheet1!$L$5:$L$28252,$A308,Sheet1!$E$5:$E$28252,"*美团*",Sheet1!$D$5:$D$28252,"&lt;&gt;美团",Sheet1!$D$5:$D$28252,"&lt;&gt;内部转款",Sheet1!$D$5:$D$28252,"&lt;&gt;内部转账",Sheet1!$E$5:$E$28252,"&lt;&gt;*调拨*")</f>
        <v>85</v>
      </c>
      <c r="I308" s="32">
        <f>SUMIFS(Sheet1!$F$5:$F$28252,Sheet1!$I$5:$I$28252,$B308,Sheet1!$L$5:$L$28252,$A308,Sheet1!$D$5:$D$28252,"饿了么",Sheet1!$E$5:$E$28252,"&lt;&gt;*调拨*")+SUMIFS(Sheet1!$F$5:$F$28252,Sheet1!$I$5:$I$28252,$B308,Sheet1!$L$5:$L$28252,$A308,Sheet1!$E$5:$E$28252,"*饿了么*",Sheet1!$D$5:$D$28252,"&lt;&gt;饿了么",Sheet1!$D$5:$D$28252,"&lt;&gt;内部转款",Sheet1!$D$5:$D$28252,"&lt;&gt;内部转账",Sheet1!$E$5:$E$28252,"&lt;&gt;*调拨*")</f>
        <v>0</v>
      </c>
      <c r="J308" s="32">
        <f>SUMIFS(Sheet1!$F$5:$F$28252,Sheet1!$I$5:$I$28252,$B308,Sheet1!$L$5:$L$28252,$A308,Sheet1!$D$5:$D$28252,"健E卡",Sheet1!$E$5:$E$28252,"&lt;&gt;*调拨*")+SUMIFS(Sheet1!$F$5:$F$28252,Sheet1!$I$5:$I$28252,$B308,Sheet1!$L$5:$L$28252,$A308,Sheet1!$E$5:$E$28252,"*健E卡*",Sheet1!$D$5:$D$28252,"&lt;&gt;健E卡",Sheet1!$D$5:$D$28252,"&lt;&gt;内部转款",Sheet1!$D$5:$D$28252,"&lt;&gt;内部转账",Sheet1!$E$5:$E$28252,"&lt;&gt;*调拨*")</f>
        <v>50550.68</v>
      </c>
      <c r="K308" s="32">
        <f>SUMIFS(Sheet1!$F$5:$F$28252,Sheet1!$I$5:$I$28252,$B308,Sheet1!$L$5:$L$28252,$A308,Sheet1!$D$5:$D$28252,"抖音",Sheet1!$E$5:$E$28252,"&lt;&gt;*调拨*")+SUMIFS(Sheet1!$F$5:$F$28252,Sheet1!$I$5:$I$28252,$B308,Sheet1!$L$5:$L$28252,$A308,Sheet1!$E$5:$E$28252,"*抖音*",Sheet1!$D$5:$D$28252,"&lt;&gt;抖音",Sheet1!$D$5:$D$28252,"&lt;&gt;内部转款",Sheet1!$D$5:$D$28252,"&lt;&gt;内部转账",Sheet1!$E$5:$E$28252,"&lt;&gt;*调拨*")</f>
        <v>0</v>
      </c>
      <c r="L308" s="32">
        <f>SUMIFS(Sheet1!$F$5:$F$28252,Sheet1!$I$5:$I$28252,$B308,Sheet1!$L$5:$L$28252,$A308,Sheet1!$D$5:$D$28252,"医卡通",Sheet1!$E$5:$E$28252,"&lt;&gt;*调拨*")+SUMIFS(Sheet1!$F$5:$F$28252,Sheet1!$I$5:$I$28252,$B308,Sheet1!$L$5:$L$28252,$A308,Sheet1!$E$5:$E$28252,"*医卡通*",Sheet1!$D$5:$D$28252,"&lt;&gt;医卡通",Sheet1!$D$5:$D$28252,"&lt;&gt;内部转款",Sheet1!$D$5:$D$28252,"&lt;&gt;内部转账",Sheet1!$E$5:$E$28252,"&lt;&gt;*调拨*")</f>
        <v>1038.5</v>
      </c>
      <c r="M308" s="32">
        <f>SUMIFS(Sheet1!$F$5:$F$28252,Sheet1!$I$5:$I$28252,$B308,Sheet1!$L$5:$L$28252,$A308,Sheet1!$D$5:$D$28252,"企健网",Sheet1!$E$5:$E$28252,"&lt;&gt;*调拨*")+SUMIFS(Sheet1!$F$5:$F$28252,Sheet1!$I$5:$I$28252,$B308,Sheet1!$L$5:$L$28252,$A308,Sheet1!$E$5:$E$28252,"*企健网*",Sheet1!$D$5:$D$28252,"&lt;&gt;企健网",Sheet1!$D$5:$D$28252,"&lt;&gt;内部转款",Sheet1!$D$5:$D$28252,"&lt;&gt;内部转账",Sheet1!$E$5:$E$28252,"&lt;&gt;*调拨*")</f>
        <v>0</v>
      </c>
      <c r="N308" s="32">
        <f>SUMIFS(Sheet1!$F$5:$F$28252,Sheet1!$I$5:$I$28252,$B308,Sheet1!$L$5:$L$28252,$A308,Sheet1!$D$5:$D$28252,"银联",Sheet1!$E$5:$E$28252,"&lt;&gt;*调拨*")+SUMIFS(Sheet1!$F$5:$F$28252,Sheet1!$I$5:$I$28252,$B308,Sheet1!$L$5:$L$28252,$A308,Sheet1!$E$5:$E$28252,"*银联*",Sheet1!$D$5:$D$28252,"&lt;&gt;银联",Sheet1!$D$5:$D$28252,"&lt;&gt;内部转款",Sheet1!$D$5:$D$28252,"&lt;&gt;内部转账",Sheet1!$E$5:$E$28252,"&lt;&gt;*调拨*")</f>
        <v>0</v>
      </c>
      <c r="O308" s="32">
        <f>SUMIFS(Sheet1!$F$5:$F$28252,Sheet1!$I$5:$I$28252,$B308,Sheet1!$L$5:$L$28252,$A308,Sheet1!$D$5:$D$28252,"京东",Sheet1!$E$5:$E$28252,"&lt;&gt;*调拨*")+SUMIFS(Sheet1!$F$5:$F$28252,Sheet1!$I$5:$I$28252,$B308,Sheet1!$L$5:$L$28252,$A308,Sheet1!$E$5:$E$28252,"*京东*",Sheet1!$D$5:$D$28252,"&lt;&gt;京东",Sheet1!$D$5:$D$28252,"&lt;&gt;内部转款",Sheet1!$D$5:$D$28252,"&lt;&gt;内部转账",Sheet1!$E$5:$E$28252,"&lt;&gt;*调拨*")</f>
        <v>0</v>
      </c>
      <c r="P308" s="32">
        <f>SUMIFS(Sheet1!$F$5:$F$28252,Sheet1!$I$5:$I$28252,$B308,Sheet1!$L$5:$L$28252,$A308,Sheet1!$D$5:$D$28252,"药机微信",Sheet1!$E$5:$E$28252,"&lt;&gt;*调拨*")+SUMIFS(Sheet1!$F$5:$F$28252,Sheet1!$I$5:$I$28252,$B308,Sheet1!$L$5:$L$28252,$A308,Sheet1!$E$5:$E$28252,"*药机微信*",Sheet1!$D$5:$D$28252,"&lt;&gt;药机微信",Sheet1!$D$5:$D$28252,"&lt;&gt;内部转款",Sheet1!$D$5:$D$28252,"&lt;&gt;内部转账",Sheet1!$E$5:$E$28252,"&lt;&gt;*调拨*")</f>
        <v>0</v>
      </c>
      <c r="Q308" s="32">
        <f>SUMIFS(Sheet1!$F$5:$F$28252,Sheet1!$I$5:$I$28252,$B308,Sheet1!$L$5:$L$28252,$A308,Sheet1!$D$5:$D$28252,"亲情卡",Sheet1!$E$5:$E$28252,"&lt;&gt;*调拨*")+SUMIFS(Sheet1!$F$5:$F$28252,Sheet1!$I$5:$I$28252,$B308,Sheet1!$L$5:$L$28252,$A308,Sheet1!$E$5:$E$28252,"*亲情卡*",Sheet1!$D$5:$D$28252,"&lt;&gt;亲情卡",Sheet1!$D$5:$D$28252,"&lt;&gt;内部转款",Sheet1!$D$5:$D$28252,"&lt;&gt;内部转账",Sheet1!$E$5:$E$28252,"&lt;&gt;*调拨*")</f>
        <v>0</v>
      </c>
      <c r="R308" s="32">
        <f>SUMIFS(Sheet1!$F$5:$F$28252,Sheet1!$I$5:$I$28252,$B308,Sheet1!$L$5:$L$28252,$A308,Sheet1!$D$5:$D$28252,"优惠券",Sheet1!$E$5:$E$28252,"&lt;&gt;*调拨*")+SUMIFS(Sheet1!$F$5:$F$28252,Sheet1!$I$5:$I$28252,$B308,Sheet1!$L$5:$L$28252,$A308,Sheet1!$E$5:$E$28252,"*优惠券*",Sheet1!$D$5:$D$28252,"&lt;&gt;优惠券",Sheet1!$D$5:$D$28252,"&lt;&gt;内部转款",Sheet1!$D$5:$D$28252,"&lt;&gt;内部转账",Sheet1!$E$5:$E$28252,"&lt;&gt;*调拨*")</f>
        <v>0</v>
      </c>
      <c r="S308" s="32">
        <f>SUMIFS(Sheet1!$F$5:$F$28252,Sheet1!$I$5:$I$28252,$B308,Sheet1!$L$5:$L$28252,$A308,Sheet1!$D$5:$D$28252,"代金券",Sheet1!$E$5:$E$28252,"&lt;&gt;*调拨*")+SUMIFS(Sheet1!$F$5:$F$28252,Sheet1!$I$5:$I$28252,$B308,Sheet1!$L$5:$L$28252,$A308,Sheet1!$E$5:$E$28252,"*代金券*",Sheet1!$D$5:$D$28252,"&lt;&gt;代金券",Sheet1!$D$5:$D$28252,"&lt;&gt;内部转款",Sheet1!$D$5:$D$28252,"&lt;&gt;内部转账",Sheet1!$E$5:$E$28252,"&lt;&gt;*调拨*")</f>
        <v>0</v>
      </c>
      <c r="T308" s="32">
        <f>SUMIFS(Sheet1!$F$5:$F$28252,Sheet1!$I$5:$I$28252,$B308,Sheet1!$L$5:$L$28252,$A308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308,Sheet1!$L$5:$L$28252,$A308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308,Sheet1!$L$5:$L$28252,$A308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308,Sheet1!$L$5:$L$28252,$A308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8" s="32">
        <f>SUMIFS(Sheet1!$F$5:$F$28252,Sheet1!$I$5:$I$28252,$B308,Sheet1!$L$5:$L$28252,$A308,Sheet1!$E$5:$E$28252,"*调拨*")</f>
        <v>0</v>
      </c>
      <c r="V308" s="32">
        <f>SUMIFS(Sheet1!$F$5:$F$28252,Sheet1!$I$5:$I$28252,$B308,Sheet1!$L$5:$L$28252,$A308,Sheet1!$D$5:$D$28252,"储值",Sheet1!$E$5:$E$28252,"&lt;&gt;*调拨*")+SUMIFS(Sheet1!$F$5:$F$28252,Sheet1!$I$5:$I$28252,$B308,Sheet1!$L$5:$L$28252,$A308,Sheet1!$E$5:$E$28252,"*储值*",Sheet1!$D$5:$D$28252,"&lt;&gt;储值",Sheet1!$D$5:$D$28252,"&lt;&gt;内部转款",Sheet1!$D$5:$D$28252,"&lt;&gt;内部转账",Sheet1!$E$5:$E$28252,"&lt;&gt;*调拨*")</f>
        <v>0</v>
      </c>
      <c r="W308" s="32">
        <f>SUMIFS(Sheet1!$F$5:$F$28252,Sheet1!$I$5:$I$28252,$B308,Sheet1!$L$5:$L$28252,$A308,Sheet1!$D$5:$D$28252,"效期",Sheet1!$E$5:$E$28252,"&lt;&gt;*调拨*")+SUMIFS(Sheet1!$F$5:$F$28252,Sheet1!$I$5:$I$28252,$B308,Sheet1!$L$5:$L$28252,$A308,Sheet1!$E$5:$E$28252,"*效期*",Sheet1!$D$5:$D$28252,"&lt;&gt;效期",Sheet1!$D$5:$D$28252,"&lt;&gt;内部转款",Sheet1!$D$5:$D$28252,"&lt;&gt;内部转账",Sheet1!$E$5:$E$28252,"&lt;&gt;*调拨*")</f>
        <v>119.8</v>
      </c>
      <c r="X308" s="32">
        <f>SUMIFS(Sheet1!$F$5:$F$28252,Sheet1!$I$5:$I$28252,$B308,Sheet1!$L$5:$L$28252,$A308,Sheet1!$D$5:$D$28252,"内部转款",Sheet1!$E$5:$E$28252,"&lt;&gt;*调拨*")+SUMIFS(Sheet1!$F$5:$F$28252,Sheet1!$I$5:$I$28252,$B308,Sheet1!$L$5:$L$28252,$A308,Sheet1!$D$5:$D$28252,"内部转账",Sheet1!$E$5:$E$28252,"&lt;&gt;*调拨*")</f>
        <v>0</v>
      </c>
      <c r="Y308" s="32">
        <f t="shared" si="20"/>
        <v>0</v>
      </c>
      <c r="Z308" s="32">
        <f>SUMIFS(Sheet1!$F$5:$F$28252,Sheet1!$I$5:$I$28252,$B308,Sheet1!$L$5:$L$28252,$A308)</f>
        <v>145832.47</v>
      </c>
      <c r="AA308" s="32">
        <f>SUMIFS(Sheet1!$G$5:$G$28252,Sheet1!$I$5:$I$28252,$B308,Sheet1!$L$5:$L$28252,$A308,Sheet1!$D$5:$D$28252,"工资",Sheet1!$E$5:$E$28252,"&lt;&gt;*调拨*")+SUMIFS(Sheet1!$G$5:$G$28252,Sheet1!$I$5:$I$28252,$B308,Sheet1!$L$5:$L$28252,$A308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8492.07</v>
      </c>
      <c r="AB308" s="32">
        <f>SUMIFS(Sheet1!$G$5:$G$28252,Sheet1!$I$5:$I$28252,$B308,Sheet1!$L$5:$L$28252,$A308,Sheet1!$D$5:$D$28252,"水费",Sheet1!$E$5:$E$28252,"&lt;&gt;*调拨*")+SUMIFS(Sheet1!$G$5:$G$28252,Sheet1!$I$5:$I$28252,$B308,Sheet1!$L$5:$L$28252,$A308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8" s="32">
        <f>SUMIFS(Sheet1!$G$5:$G$28252,Sheet1!$I$5:$I$28252,$B308,Sheet1!$L$5:$L$28252,$A308,Sheet1!$D$5:$D$28252,"电费",Sheet1!$E$5:$E$28252,"&lt;&gt;*调拨*")+SUMIFS(Sheet1!$G$5:$G$28252,Sheet1!$I$5:$I$28252,$B308,Sheet1!$L$5:$L$28252,$A308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8" s="32">
        <f>SUMIFS(Sheet1!$G$5:$G$28252,Sheet1!$I$5:$I$28252,$B308,Sheet1!$L$5:$L$28252,$A308,Sheet1!$D$5:$D$28252,"宽带费",Sheet1!$E$5:$E$28252,"&lt;&gt;*调拨*")+SUMIFS(Sheet1!$G$5:$G$28252,Sheet1!$I$5:$I$28252,$B308,Sheet1!$L$5:$L$28252,$A308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8" s="32">
        <f>SUMIFS(Sheet1!$G$5:$G$28252,Sheet1!$I$5:$I$28252,$B308,Sheet1!$L$5:$L$28252,$A308,Sheet1!$D$5:$D$28252,"办公费",Sheet1!$E$5:$E$28252,"&lt;&gt;*调拨*")+SUMIFS(Sheet1!$G$5:$G$28252,Sheet1!$I$5:$I$28252,$B308,Sheet1!$L$5:$L$28252,$A308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8" s="32">
        <f>SUMIFS(Sheet1!$G$5:$G$28252,Sheet1!$I$5:$I$28252,$B308,Sheet1!$L$5:$L$28252,$A308,Sheet1!$D$5:$D$28252,"话费",Sheet1!$E$5:$E$28252,"&lt;&gt;*调拨*")+SUMIFS(Sheet1!$G$5:$G$28252,Sheet1!$I$5:$I$28252,$B308,Sheet1!$L$5:$L$28252,$A308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8" s="32">
        <f>SUMIFS(Sheet1!$G$5:$G$28252,Sheet1!$I$5:$I$28252,$B308,Sheet1!$L$5:$L$28252,$A308,Sheet1!$D$5:$D$28252,"房租",Sheet1!$E$5:$E$28252,"&lt;&gt;*调拨*")+SUMIFS(Sheet1!$G$5:$G$28252,Sheet1!$I$5:$I$28252,$B308,Sheet1!$L$5:$L$28252,$A308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8" s="32">
        <f>SUMIFS(Sheet1!$G$5:$G$28252,Sheet1!$I$5:$I$28252,$B308,Sheet1!$L$5:$L$28252,$A308,Sheet1!$E$5:$E$28252,"*调拨*")</f>
        <v>0</v>
      </c>
      <c r="AI308" s="32">
        <f>SUMIFS(Sheet1!$G$5:$G$28252,Sheet1!$I$5:$I$28252,$B308,Sheet1!$L$5:$L$28252,$A308,Sheet1!$D$5:$D$28252,"内部转款",Sheet1!$E$5:$E$28252,"&lt;&gt;*调拨*")+SUMIFS(Sheet1!$G$5:$G$28252,Sheet1!$I$5:$I$28252,$B308,Sheet1!$L$5:$L$28252,$A308,Sheet1!$D$5:$D$28252,"内部转账",Sheet1!$E$5:$E$28252,"&lt;&gt;*调拨*")</f>
        <v>0</v>
      </c>
      <c r="AJ308" s="32">
        <f t="shared" si="21"/>
        <v>4849.93</v>
      </c>
      <c r="AK308" s="32">
        <f>SUMIFS(Sheet1!$G$5:$G$28252,Sheet1!$I$5:$I$28252,$B308,Sheet1!$L$5:$L$28252,$A308)</f>
        <v>13342</v>
      </c>
      <c r="AL308" s="32">
        <f t="shared" si="22"/>
        <v>132490.47</v>
      </c>
    </row>
    <row r="309" ht="16.5" spans="1:38">
      <c r="A309" s="30">
        <v>202605</v>
      </c>
      <c r="B309" s="31" t="s">
        <v>213</v>
      </c>
      <c r="C309" s="32">
        <f>SUMIFS(Sheet1!$F$5:$F$28252,Sheet1!$I$5:$I$28252,$B309,Sheet1!$L$5:$L$28252,$A309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8805</v>
      </c>
      <c r="D309" s="32">
        <f>SUMIFS(Sheet1!$F$5:$F$28252,Sheet1!$I$5:$I$28252,$B309,Sheet1!$L$5:$L$28252,$A309,Sheet1!$D$5:$D$28252,"医保即时拨付",Sheet1!$E$5:$E$28252,"&lt;&gt;*调拨*")+SUMIFS(Sheet1!$F$5:$F$28252,Sheet1!$I$5:$I$28252,$B309,Sheet1!$L$5:$L$28252,$A309,Sheet1!$E$5:$E$28252,"*医保即时拨付*",Sheet1!$D$5:$D$28252,"&lt;&gt;医保即时拨付",Sheet1!$D$5:$D$28252,"&lt;&gt;内部转款",Sheet1!$D$5:$D$28252,"&lt;&gt;内部转账",Sheet1!$E$5:$E$28252,"&lt;&gt;*调拨*")</f>
        <v>1292.12</v>
      </c>
      <c r="E309" s="32">
        <f>SUMIFS(Sheet1!$F$5:$F$28252,Sheet1!$I$5:$I$28252,$B309,Sheet1!$L$5:$L$28252,$A309,Sheet1!$D$5:$D$28252,"医保",Sheet1!$E$5:$E$28252,"&lt;&gt;*调拨*",Sheet1!$E$5:$E$28252,"&lt;&gt;*医保即时拨付*")+SUMIFS(Sheet1!$F$5:$F$28252,Sheet1!$I$5:$I$28252,$B309,Sheet1!$L$5:$L$28252,$A309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1493.37</v>
      </c>
      <c r="F309" s="32">
        <f>SUMIFS(Sheet1!$F$5:$F$28252,Sheet1!$I$5:$I$28252,$B309,Sheet1!$L$5:$L$28252,$A309,Sheet1!$D$5:$D$28252,"聚合",Sheet1!$E$5:$E$28252,"&lt;&gt;*调拨*")+SUMIFS(Sheet1!$F$5:$F$28252,Sheet1!$I$5:$I$28252,$B309,Sheet1!$L$5:$L$28252,$A309,Sheet1!$E$5:$E$28252,"*聚合*",Sheet1!$D$5:$D$28252,"&lt;&gt;聚合",Sheet1!$D$5:$D$28252,"&lt;&gt;内部转款",Sheet1!$D$5:$D$28252,"&lt;&gt;内部转账",Sheet1!$E$5:$E$28252,"&lt;&gt;*调拨*")</f>
        <v>23501.66</v>
      </c>
      <c r="G309" s="32">
        <f>SUMIFS(Sheet1!$F$5:$F$28252,Sheet1!$I$5:$I$28252,$B309,Sheet1!$L$5:$L$28252,$A309,Sheet1!$D$5:$D$28252,"24小时微信",Sheet1!$E$5:$E$28252,"&lt;&gt;*调拨*")+SUMIFS(Sheet1!$F$5:$F$28252,Sheet1!$I$5:$I$28252,$B309,Sheet1!$L$5:$L$28252,$A309,Sheet1!$E$5:$E$28252,"*24小时微信*",Sheet1!$D$5:$D$28252,"&lt;&gt;24小时微信",Sheet1!$D$5:$D$28252,"&lt;&gt;内部转款",Sheet1!$D$5:$D$28252,"&lt;&gt;内部转账",Sheet1!$E$5:$E$28252,"&lt;&gt;*调拨*")</f>
        <v>0</v>
      </c>
      <c r="H309" s="32">
        <f>SUMIFS(Sheet1!$F$5:$F$28252,Sheet1!$I$5:$I$28252,$B309,Sheet1!$L$5:$L$28252,$A309,Sheet1!$D$5:$D$28252,"美团",Sheet1!$E$5:$E$28252,"&lt;&gt;*调拨*")+SUMIFS(Sheet1!$F$5:$F$28252,Sheet1!$I$5:$I$28252,$B309,Sheet1!$L$5:$L$28252,$A309,Sheet1!$E$5:$E$28252,"*美团*",Sheet1!$D$5:$D$28252,"&lt;&gt;美团",Sheet1!$D$5:$D$28252,"&lt;&gt;内部转款",Sheet1!$D$5:$D$28252,"&lt;&gt;内部转账",Sheet1!$E$5:$E$28252,"&lt;&gt;*调拨*")</f>
        <v>0</v>
      </c>
      <c r="I309" s="32">
        <f>SUMIFS(Sheet1!$F$5:$F$28252,Sheet1!$I$5:$I$28252,$B309,Sheet1!$L$5:$L$28252,$A309,Sheet1!$D$5:$D$28252,"饿了么",Sheet1!$E$5:$E$28252,"&lt;&gt;*调拨*")+SUMIFS(Sheet1!$F$5:$F$28252,Sheet1!$I$5:$I$28252,$B309,Sheet1!$L$5:$L$28252,$A309,Sheet1!$E$5:$E$28252,"*饿了么*",Sheet1!$D$5:$D$28252,"&lt;&gt;饿了么",Sheet1!$D$5:$D$28252,"&lt;&gt;内部转款",Sheet1!$D$5:$D$28252,"&lt;&gt;内部转账",Sheet1!$E$5:$E$28252,"&lt;&gt;*调拨*")</f>
        <v>0</v>
      </c>
      <c r="J309" s="32">
        <f>SUMIFS(Sheet1!$F$5:$F$28252,Sheet1!$I$5:$I$28252,$B309,Sheet1!$L$5:$L$28252,$A309,Sheet1!$D$5:$D$28252,"健E卡",Sheet1!$E$5:$E$28252,"&lt;&gt;*调拨*")+SUMIFS(Sheet1!$F$5:$F$28252,Sheet1!$I$5:$I$28252,$B309,Sheet1!$L$5:$L$28252,$A309,Sheet1!$E$5:$E$28252,"*健E卡*",Sheet1!$D$5:$D$28252,"&lt;&gt;健E卡",Sheet1!$D$5:$D$28252,"&lt;&gt;内部转款",Sheet1!$D$5:$D$28252,"&lt;&gt;内部转账",Sheet1!$E$5:$E$28252,"&lt;&gt;*调拨*")</f>
        <v>0</v>
      </c>
      <c r="K309" s="32">
        <f>SUMIFS(Sheet1!$F$5:$F$28252,Sheet1!$I$5:$I$28252,$B309,Sheet1!$L$5:$L$28252,$A309,Sheet1!$D$5:$D$28252,"抖音",Sheet1!$E$5:$E$28252,"&lt;&gt;*调拨*")+SUMIFS(Sheet1!$F$5:$F$28252,Sheet1!$I$5:$I$28252,$B309,Sheet1!$L$5:$L$28252,$A309,Sheet1!$E$5:$E$28252,"*抖音*",Sheet1!$D$5:$D$28252,"&lt;&gt;抖音",Sheet1!$D$5:$D$28252,"&lt;&gt;内部转款",Sheet1!$D$5:$D$28252,"&lt;&gt;内部转账",Sheet1!$E$5:$E$28252,"&lt;&gt;*调拨*")</f>
        <v>0</v>
      </c>
      <c r="L309" s="32">
        <f>SUMIFS(Sheet1!$F$5:$F$28252,Sheet1!$I$5:$I$28252,$B309,Sheet1!$L$5:$L$28252,$A309,Sheet1!$D$5:$D$28252,"医卡通",Sheet1!$E$5:$E$28252,"&lt;&gt;*调拨*")+SUMIFS(Sheet1!$F$5:$F$28252,Sheet1!$I$5:$I$28252,$B309,Sheet1!$L$5:$L$28252,$A309,Sheet1!$E$5:$E$28252,"*医卡通*",Sheet1!$D$5:$D$28252,"&lt;&gt;医卡通",Sheet1!$D$5:$D$28252,"&lt;&gt;内部转款",Sheet1!$D$5:$D$28252,"&lt;&gt;内部转账",Sheet1!$E$5:$E$28252,"&lt;&gt;*调拨*")</f>
        <v>0</v>
      </c>
      <c r="M309" s="32">
        <f>SUMIFS(Sheet1!$F$5:$F$28252,Sheet1!$I$5:$I$28252,$B309,Sheet1!$L$5:$L$28252,$A309,Sheet1!$D$5:$D$28252,"企健网",Sheet1!$E$5:$E$28252,"&lt;&gt;*调拨*")+SUMIFS(Sheet1!$F$5:$F$28252,Sheet1!$I$5:$I$28252,$B309,Sheet1!$L$5:$L$28252,$A309,Sheet1!$E$5:$E$28252,"*企健网*",Sheet1!$D$5:$D$28252,"&lt;&gt;企健网",Sheet1!$D$5:$D$28252,"&lt;&gt;内部转款",Sheet1!$D$5:$D$28252,"&lt;&gt;内部转账",Sheet1!$E$5:$E$28252,"&lt;&gt;*调拨*")</f>
        <v>0</v>
      </c>
      <c r="N309" s="32">
        <f>SUMIFS(Sheet1!$F$5:$F$28252,Sheet1!$I$5:$I$28252,$B309,Sheet1!$L$5:$L$28252,$A309,Sheet1!$D$5:$D$28252,"银联",Sheet1!$E$5:$E$28252,"&lt;&gt;*调拨*")+SUMIFS(Sheet1!$F$5:$F$28252,Sheet1!$I$5:$I$28252,$B309,Sheet1!$L$5:$L$28252,$A309,Sheet1!$E$5:$E$28252,"*银联*",Sheet1!$D$5:$D$28252,"&lt;&gt;银联",Sheet1!$D$5:$D$28252,"&lt;&gt;内部转款",Sheet1!$D$5:$D$28252,"&lt;&gt;内部转账",Sheet1!$E$5:$E$28252,"&lt;&gt;*调拨*")</f>
        <v>0</v>
      </c>
      <c r="O309" s="32">
        <f>SUMIFS(Sheet1!$F$5:$F$28252,Sheet1!$I$5:$I$28252,$B309,Sheet1!$L$5:$L$28252,$A309,Sheet1!$D$5:$D$28252,"京东",Sheet1!$E$5:$E$28252,"&lt;&gt;*调拨*")+SUMIFS(Sheet1!$F$5:$F$28252,Sheet1!$I$5:$I$28252,$B309,Sheet1!$L$5:$L$28252,$A309,Sheet1!$E$5:$E$28252,"*京东*",Sheet1!$D$5:$D$28252,"&lt;&gt;京东",Sheet1!$D$5:$D$28252,"&lt;&gt;内部转款",Sheet1!$D$5:$D$28252,"&lt;&gt;内部转账",Sheet1!$E$5:$E$28252,"&lt;&gt;*调拨*")</f>
        <v>0</v>
      </c>
      <c r="P309" s="32">
        <f>SUMIFS(Sheet1!$F$5:$F$28252,Sheet1!$I$5:$I$28252,$B309,Sheet1!$L$5:$L$28252,$A309,Sheet1!$D$5:$D$28252,"药机微信",Sheet1!$E$5:$E$28252,"&lt;&gt;*调拨*")+SUMIFS(Sheet1!$F$5:$F$28252,Sheet1!$I$5:$I$28252,$B309,Sheet1!$L$5:$L$28252,$A309,Sheet1!$E$5:$E$28252,"*药机微信*",Sheet1!$D$5:$D$28252,"&lt;&gt;药机微信",Sheet1!$D$5:$D$28252,"&lt;&gt;内部转款",Sheet1!$D$5:$D$28252,"&lt;&gt;内部转账",Sheet1!$E$5:$E$28252,"&lt;&gt;*调拨*")</f>
        <v>0</v>
      </c>
      <c r="Q309" s="32">
        <f>SUMIFS(Sheet1!$F$5:$F$28252,Sheet1!$I$5:$I$28252,$B309,Sheet1!$L$5:$L$28252,$A309,Sheet1!$D$5:$D$28252,"亲情卡",Sheet1!$E$5:$E$28252,"&lt;&gt;*调拨*")+SUMIFS(Sheet1!$F$5:$F$28252,Sheet1!$I$5:$I$28252,$B309,Sheet1!$L$5:$L$28252,$A309,Sheet1!$E$5:$E$28252,"*亲情卡*",Sheet1!$D$5:$D$28252,"&lt;&gt;亲情卡",Sheet1!$D$5:$D$28252,"&lt;&gt;内部转款",Sheet1!$D$5:$D$28252,"&lt;&gt;内部转账",Sheet1!$E$5:$E$28252,"&lt;&gt;*调拨*")</f>
        <v>0</v>
      </c>
      <c r="R309" s="32">
        <f>SUMIFS(Sheet1!$F$5:$F$28252,Sheet1!$I$5:$I$28252,$B309,Sheet1!$L$5:$L$28252,$A309,Sheet1!$D$5:$D$28252,"优惠券",Sheet1!$E$5:$E$28252,"&lt;&gt;*调拨*")+SUMIFS(Sheet1!$F$5:$F$28252,Sheet1!$I$5:$I$28252,$B309,Sheet1!$L$5:$L$28252,$A309,Sheet1!$E$5:$E$28252,"*优惠券*",Sheet1!$D$5:$D$28252,"&lt;&gt;优惠券",Sheet1!$D$5:$D$28252,"&lt;&gt;内部转款",Sheet1!$D$5:$D$28252,"&lt;&gt;内部转账",Sheet1!$E$5:$E$28252,"&lt;&gt;*调拨*")</f>
        <v>0</v>
      </c>
      <c r="S309" s="32">
        <f>SUMIFS(Sheet1!$F$5:$F$28252,Sheet1!$I$5:$I$28252,$B309,Sheet1!$L$5:$L$28252,$A309,Sheet1!$D$5:$D$28252,"代金券",Sheet1!$E$5:$E$28252,"&lt;&gt;*调拨*")+SUMIFS(Sheet1!$F$5:$F$28252,Sheet1!$I$5:$I$28252,$B309,Sheet1!$L$5:$L$28252,$A309,Sheet1!$E$5:$E$28252,"*代金券*",Sheet1!$D$5:$D$28252,"&lt;&gt;代金券",Sheet1!$D$5:$D$28252,"&lt;&gt;内部转款",Sheet1!$D$5:$D$28252,"&lt;&gt;内部转账",Sheet1!$E$5:$E$28252,"&lt;&gt;*调拨*")</f>
        <v>0</v>
      </c>
      <c r="T309" s="32">
        <f>SUMIFS(Sheet1!$F$5:$F$28252,Sheet1!$I$5:$I$28252,$B309,Sheet1!$L$5:$L$28252,$A309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309,Sheet1!$L$5:$L$28252,$A309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309,Sheet1!$L$5:$L$28252,$A309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309,Sheet1!$L$5:$L$28252,$A309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09" s="32">
        <f>SUMIFS(Sheet1!$F$5:$F$28252,Sheet1!$I$5:$I$28252,$B309,Sheet1!$L$5:$L$28252,$A309,Sheet1!$E$5:$E$28252,"*调拨*")</f>
        <v>0</v>
      </c>
      <c r="V309" s="32">
        <f>SUMIFS(Sheet1!$F$5:$F$28252,Sheet1!$I$5:$I$28252,$B309,Sheet1!$L$5:$L$28252,$A309,Sheet1!$D$5:$D$28252,"储值",Sheet1!$E$5:$E$28252,"&lt;&gt;*调拨*")+SUMIFS(Sheet1!$F$5:$F$28252,Sheet1!$I$5:$I$28252,$B309,Sheet1!$L$5:$L$28252,$A309,Sheet1!$E$5:$E$28252,"*储值*",Sheet1!$D$5:$D$28252,"&lt;&gt;储值",Sheet1!$D$5:$D$28252,"&lt;&gt;内部转款",Sheet1!$D$5:$D$28252,"&lt;&gt;内部转账",Sheet1!$E$5:$E$28252,"&lt;&gt;*调拨*")</f>
        <v>0</v>
      </c>
      <c r="W309" s="32">
        <f>SUMIFS(Sheet1!$F$5:$F$28252,Sheet1!$I$5:$I$28252,$B309,Sheet1!$L$5:$L$28252,$A309,Sheet1!$D$5:$D$28252,"效期",Sheet1!$E$5:$E$28252,"&lt;&gt;*调拨*")+SUMIFS(Sheet1!$F$5:$F$28252,Sheet1!$I$5:$I$28252,$B309,Sheet1!$L$5:$L$28252,$A309,Sheet1!$E$5:$E$28252,"*效期*",Sheet1!$D$5:$D$28252,"&lt;&gt;效期",Sheet1!$D$5:$D$28252,"&lt;&gt;内部转款",Sheet1!$D$5:$D$28252,"&lt;&gt;内部转账",Sheet1!$E$5:$E$28252,"&lt;&gt;*调拨*")</f>
        <v>0</v>
      </c>
      <c r="X309" s="32">
        <f>SUMIFS(Sheet1!$F$5:$F$28252,Sheet1!$I$5:$I$28252,$B309,Sheet1!$L$5:$L$28252,$A309,Sheet1!$D$5:$D$28252,"内部转款",Sheet1!$E$5:$E$28252,"&lt;&gt;*调拨*")+SUMIFS(Sheet1!$F$5:$F$28252,Sheet1!$I$5:$I$28252,$B309,Sheet1!$L$5:$L$28252,$A309,Sheet1!$D$5:$D$28252,"内部转账",Sheet1!$E$5:$E$28252,"&lt;&gt;*调拨*")</f>
        <v>0</v>
      </c>
      <c r="Y309" s="32">
        <f t="shared" si="20"/>
        <v>0</v>
      </c>
      <c r="Z309" s="32">
        <f>SUMIFS(Sheet1!$F$5:$F$28252,Sheet1!$I$5:$I$28252,$B309,Sheet1!$L$5:$L$28252,$A309)</f>
        <v>35092.15</v>
      </c>
      <c r="AA309" s="32">
        <f>SUMIFS(Sheet1!$G$5:$G$28252,Sheet1!$I$5:$I$28252,$B309,Sheet1!$L$5:$L$28252,$A309,Sheet1!$D$5:$D$28252,"工资",Sheet1!$E$5:$E$28252,"&lt;&gt;*调拨*")+SUMIFS(Sheet1!$G$5:$G$28252,Sheet1!$I$5:$I$28252,$B309,Sheet1!$L$5:$L$28252,$A309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4673.35</v>
      </c>
      <c r="AB309" s="32">
        <f>SUMIFS(Sheet1!$G$5:$G$28252,Sheet1!$I$5:$I$28252,$B309,Sheet1!$L$5:$L$28252,$A309,Sheet1!$D$5:$D$28252,"水费",Sheet1!$E$5:$E$28252,"&lt;&gt;*调拨*")+SUMIFS(Sheet1!$G$5:$G$28252,Sheet1!$I$5:$I$28252,$B309,Sheet1!$L$5:$L$28252,$A309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09" s="32">
        <f>SUMIFS(Sheet1!$G$5:$G$28252,Sheet1!$I$5:$I$28252,$B309,Sheet1!$L$5:$L$28252,$A309,Sheet1!$D$5:$D$28252,"电费",Sheet1!$E$5:$E$28252,"&lt;&gt;*调拨*")+SUMIFS(Sheet1!$G$5:$G$28252,Sheet1!$I$5:$I$28252,$B309,Sheet1!$L$5:$L$28252,$A309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09" s="32">
        <f>SUMIFS(Sheet1!$G$5:$G$28252,Sheet1!$I$5:$I$28252,$B309,Sheet1!$L$5:$L$28252,$A309,Sheet1!$D$5:$D$28252,"宽带费",Sheet1!$E$5:$E$28252,"&lt;&gt;*调拨*")+SUMIFS(Sheet1!$G$5:$G$28252,Sheet1!$I$5:$I$28252,$B309,Sheet1!$L$5:$L$28252,$A309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09" s="32">
        <f>SUMIFS(Sheet1!$G$5:$G$28252,Sheet1!$I$5:$I$28252,$B309,Sheet1!$L$5:$L$28252,$A309,Sheet1!$D$5:$D$28252,"办公费",Sheet1!$E$5:$E$28252,"&lt;&gt;*调拨*")+SUMIFS(Sheet1!$G$5:$G$28252,Sheet1!$I$5:$I$28252,$B309,Sheet1!$L$5:$L$28252,$A309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09" s="32">
        <f>SUMIFS(Sheet1!$G$5:$G$28252,Sheet1!$I$5:$I$28252,$B309,Sheet1!$L$5:$L$28252,$A309,Sheet1!$D$5:$D$28252,"话费",Sheet1!$E$5:$E$28252,"&lt;&gt;*调拨*")+SUMIFS(Sheet1!$G$5:$G$28252,Sheet1!$I$5:$I$28252,$B309,Sheet1!$L$5:$L$28252,$A309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09" s="32">
        <f>SUMIFS(Sheet1!$G$5:$G$28252,Sheet1!$I$5:$I$28252,$B309,Sheet1!$L$5:$L$28252,$A309,Sheet1!$D$5:$D$28252,"房租",Sheet1!$E$5:$E$28252,"&lt;&gt;*调拨*")+SUMIFS(Sheet1!$G$5:$G$28252,Sheet1!$I$5:$I$28252,$B309,Sheet1!$L$5:$L$28252,$A309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09" s="32">
        <f>SUMIFS(Sheet1!$G$5:$G$28252,Sheet1!$I$5:$I$28252,$B309,Sheet1!$L$5:$L$28252,$A309,Sheet1!$E$5:$E$28252,"*调拨*")</f>
        <v>0</v>
      </c>
      <c r="AI309" s="32">
        <f>SUMIFS(Sheet1!$G$5:$G$28252,Sheet1!$I$5:$I$28252,$B309,Sheet1!$L$5:$L$28252,$A309,Sheet1!$D$5:$D$28252,"内部转款",Sheet1!$E$5:$E$28252,"&lt;&gt;*调拨*")+SUMIFS(Sheet1!$G$5:$G$28252,Sheet1!$I$5:$I$28252,$B309,Sheet1!$L$5:$L$28252,$A309,Sheet1!$D$5:$D$28252,"内部转账",Sheet1!$E$5:$E$28252,"&lt;&gt;*调拨*")</f>
        <v>0</v>
      </c>
      <c r="AJ309" s="32">
        <f t="shared" si="21"/>
        <v>0</v>
      </c>
      <c r="AK309" s="32">
        <f>SUMIFS(Sheet1!$G$5:$G$28252,Sheet1!$I$5:$I$28252,$B309,Sheet1!$L$5:$L$28252,$A309)</f>
        <v>4673.35</v>
      </c>
      <c r="AL309" s="32">
        <f t="shared" si="22"/>
        <v>30418.8</v>
      </c>
    </row>
    <row r="310" ht="16.5" spans="1:38">
      <c r="A310" s="30">
        <v>202605</v>
      </c>
      <c r="B310" s="31" t="s">
        <v>76</v>
      </c>
      <c r="C310" s="32">
        <f>SUMIFS(Sheet1!$F$5:$F$28252,Sheet1!$I$5:$I$28252,$B310,Sheet1!$L$5:$L$28252,$A310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11583.13</v>
      </c>
      <c r="D310" s="32">
        <f>SUMIFS(Sheet1!$F$5:$F$28252,Sheet1!$I$5:$I$28252,$B310,Sheet1!$L$5:$L$28252,$A310,Sheet1!$D$5:$D$28252,"医保即时拨付",Sheet1!$E$5:$E$28252,"&lt;&gt;*调拨*")+SUMIFS(Sheet1!$F$5:$F$28252,Sheet1!$I$5:$I$28252,$B310,Sheet1!$L$5:$L$28252,$A310,Sheet1!$E$5:$E$28252,"*医保即时拨付*",Sheet1!$D$5:$D$28252,"&lt;&gt;医保即时拨付",Sheet1!$D$5:$D$28252,"&lt;&gt;内部转款",Sheet1!$D$5:$D$28252,"&lt;&gt;内部转账",Sheet1!$E$5:$E$28252,"&lt;&gt;*调拨*")</f>
        <v>4436.09</v>
      </c>
      <c r="E310" s="32">
        <f>SUMIFS(Sheet1!$F$5:$F$28252,Sheet1!$I$5:$I$28252,$B310,Sheet1!$L$5:$L$28252,$A310,Sheet1!$D$5:$D$28252,"医保",Sheet1!$E$5:$E$28252,"&lt;&gt;*调拨*",Sheet1!$E$5:$E$28252,"&lt;&gt;*医保即时拨付*")+SUMIFS(Sheet1!$F$5:$F$28252,Sheet1!$I$5:$I$28252,$B310,Sheet1!$L$5:$L$28252,$A310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4157.7</v>
      </c>
      <c r="F310" s="32">
        <f>SUMIFS(Sheet1!$F$5:$F$28252,Sheet1!$I$5:$I$28252,$B310,Sheet1!$L$5:$L$28252,$A310,Sheet1!$D$5:$D$28252,"聚合",Sheet1!$E$5:$E$28252,"&lt;&gt;*调拨*")+SUMIFS(Sheet1!$F$5:$F$28252,Sheet1!$I$5:$I$28252,$B310,Sheet1!$L$5:$L$28252,$A310,Sheet1!$E$5:$E$28252,"*聚合*",Sheet1!$D$5:$D$28252,"&lt;&gt;聚合",Sheet1!$D$5:$D$28252,"&lt;&gt;内部转款",Sheet1!$D$5:$D$28252,"&lt;&gt;内部转账",Sheet1!$E$5:$E$28252,"&lt;&gt;*调拨*")</f>
        <v>17409.28</v>
      </c>
      <c r="G310" s="32">
        <f>SUMIFS(Sheet1!$F$5:$F$28252,Sheet1!$I$5:$I$28252,$B310,Sheet1!$L$5:$L$28252,$A310,Sheet1!$D$5:$D$28252,"24小时微信",Sheet1!$E$5:$E$28252,"&lt;&gt;*调拨*")+SUMIFS(Sheet1!$F$5:$F$28252,Sheet1!$I$5:$I$28252,$B310,Sheet1!$L$5:$L$28252,$A310,Sheet1!$E$5:$E$28252,"*24小时微信*",Sheet1!$D$5:$D$28252,"&lt;&gt;24小时微信",Sheet1!$D$5:$D$28252,"&lt;&gt;内部转款",Sheet1!$D$5:$D$28252,"&lt;&gt;内部转账",Sheet1!$E$5:$E$28252,"&lt;&gt;*调拨*")</f>
        <v>0</v>
      </c>
      <c r="H310" s="32">
        <f>SUMIFS(Sheet1!$F$5:$F$28252,Sheet1!$I$5:$I$28252,$B310,Sheet1!$L$5:$L$28252,$A310,Sheet1!$D$5:$D$28252,"美团",Sheet1!$E$5:$E$28252,"&lt;&gt;*调拨*")+SUMIFS(Sheet1!$F$5:$F$28252,Sheet1!$I$5:$I$28252,$B310,Sheet1!$L$5:$L$28252,$A310,Sheet1!$E$5:$E$28252,"*美团*",Sheet1!$D$5:$D$28252,"&lt;&gt;美团",Sheet1!$D$5:$D$28252,"&lt;&gt;内部转款",Sheet1!$D$5:$D$28252,"&lt;&gt;内部转账",Sheet1!$E$5:$E$28252,"&lt;&gt;*调拨*")</f>
        <v>6467.89</v>
      </c>
      <c r="I310" s="32">
        <f>SUMIFS(Sheet1!$F$5:$F$28252,Sheet1!$I$5:$I$28252,$B310,Sheet1!$L$5:$L$28252,$A310,Sheet1!$D$5:$D$28252,"饿了么",Sheet1!$E$5:$E$28252,"&lt;&gt;*调拨*")+SUMIFS(Sheet1!$F$5:$F$28252,Sheet1!$I$5:$I$28252,$B310,Sheet1!$L$5:$L$28252,$A310,Sheet1!$E$5:$E$28252,"*饿了么*",Sheet1!$D$5:$D$28252,"&lt;&gt;饿了么",Sheet1!$D$5:$D$28252,"&lt;&gt;内部转款",Sheet1!$D$5:$D$28252,"&lt;&gt;内部转账",Sheet1!$E$5:$E$28252,"&lt;&gt;*调拨*")</f>
        <v>4546.74</v>
      </c>
      <c r="J310" s="32">
        <f>SUMIFS(Sheet1!$F$5:$F$28252,Sheet1!$I$5:$I$28252,$B310,Sheet1!$L$5:$L$28252,$A310,Sheet1!$D$5:$D$28252,"健E卡",Sheet1!$E$5:$E$28252,"&lt;&gt;*调拨*")+SUMIFS(Sheet1!$F$5:$F$28252,Sheet1!$I$5:$I$28252,$B310,Sheet1!$L$5:$L$28252,$A310,Sheet1!$E$5:$E$28252,"*健E卡*",Sheet1!$D$5:$D$28252,"&lt;&gt;健E卡",Sheet1!$D$5:$D$28252,"&lt;&gt;内部转款",Sheet1!$D$5:$D$28252,"&lt;&gt;内部转账",Sheet1!$E$5:$E$28252,"&lt;&gt;*调拨*")</f>
        <v>0</v>
      </c>
      <c r="K310" s="32">
        <f>SUMIFS(Sheet1!$F$5:$F$28252,Sheet1!$I$5:$I$28252,$B310,Sheet1!$L$5:$L$28252,$A310,Sheet1!$D$5:$D$28252,"抖音",Sheet1!$E$5:$E$28252,"&lt;&gt;*调拨*")+SUMIFS(Sheet1!$F$5:$F$28252,Sheet1!$I$5:$I$28252,$B310,Sheet1!$L$5:$L$28252,$A310,Sheet1!$E$5:$E$28252,"*抖音*",Sheet1!$D$5:$D$28252,"&lt;&gt;抖音",Sheet1!$D$5:$D$28252,"&lt;&gt;内部转款",Sheet1!$D$5:$D$28252,"&lt;&gt;内部转账",Sheet1!$E$5:$E$28252,"&lt;&gt;*调拨*")</f>
        <v>0</v>
      </c>
      <c r="L310" s="32">
        <f>SUMIFS(Sheet1!$F$5:$F$28252,Sheet1!$I$5:$I$28252,$B310,Sheet1!$L$5:$L$28252,$A310,Sheet1!$D$5:$D$28252,"医卡通",Sheet1!$E$5:$E$28252,"&lt;&gt;*调拨*")+SUMIFS(Sheet1!$F$5:$F$28252,Sheet1!$I$5:$I$28252,$B310,Sheet1!$L$5:$L$28252,$A310,Sheet1!$E$5:$E$28252,"*医卡通*",Sheet1!$D$5:$D$28252,"&lt;&gt;医卡通",Sheet1!$D$5:$D$28252,"&lt;&gt;内部转款",Sheet1!$D$5:$D$28252,"&lt;&gt;内部转账",Sheet1!$E$5:$E$28252,"&lt;&gt;*调拨*")</f>
        <v>0</v>
      </c>
      <c r="M310" s="32">
        <f>SUMIFS(Sheet1!$F$5:$F$28252,Sheet1!$I$5:$I$28252,$B310,Sheet1!$L$5:$L$28252,$A310,Sheet1!$D$5:$D$28252,"企健网",Sheet1!$E$5:$E$28252,"&lt;&gt;*调拨*")+SUMIFS(Sheet1!$F$5:$F$28252,Sheet1!$I$5:$I$28252,$B310,Sheet1!$L$5:$L$28252,$A310,Sheet1!$E$5:$E$28252,"*企健网*",Sheet1!$D$5:$D$28252,"&lt;&gt;企健网",Sheet1!$D$5:$D$28252,"&lt;&gt;内部转款",Sheet1!$D$5:$D$28252,"&lt;&gt;内部转账",Sheet1!$E$5:$E$28252,"&lt;&gt;*调拨*")</f>
        <v>0</v>
      </c>
      <c r="N310" s="32">
        <f>SUMIFS(Sheet1!$F$5:$F$28252,Sheet1!$I$5:$I$28252,$B310,Sheet1!$L$5:$L$28252,$A310,Sheet1!$D$5:$D$28252,"银联",Sheet1!$E$5:$E$28252,"&lt;&gt;*调拨*")+SUMIFS(Sheet1!$F$5:$F$28252,Sheet1!$I$5:$I$28252,$B310,Sheet1!$L$5:$L$28252,$A310,Sheet1!$E$5:$E$28252,"*银联*",Sheet1!$D$5:$D$28252,"&lt;&gt;银联",Sheet1!$D$5:$D$28252,"&lt;&gt;内部转款",Sheet1!$D$5:$D$28252,"&lt;&gt;内部转账",Sheet1!$E$5:$E$28252,"&lt;&gt;*调拨*")</f>
        <v>0</v>
      </c>
      <c r="O310" s="32">
        <f>SUMIFS(Sheet1!$F$5:$F$28252,Sheet1!$I$5:$I$28252,$B310,Sheet1!$L$5:$L$28252,$A310,Sheet1!$D$5:$D$28252,"京东",Sheet1!$E$5:$E$28252,"&lt;&gt;*调拨*")+SUMIFS(Sheet1!$F$5:$F$28252,Sheet1!$I$5:$I$28252,$B310,Sheet1!$L$5:$L$28252,$A310,Sheet1!$E$5:$E$28252,"*京东*",Sheet1!$D$5:$D$28252,"&lt;&gt;京东",Sheet1!$D$5:$D$28252,"&lt;&gt;内部转款",Sheet1!$D$5:$D$28252,"&lt;&gt;内部转账",Sheet1!$E$5:$E$28252,"&lt;&gt;*调拨*")</f>
        <v>0</v>
      </c>
      <c r="P310" s="32">
        <f>SUMIFS(Sheet1!$F$5:$F$28252,Sheet1!$I$5:$I$28252,$B310,Sheet1!$L$5:$L$28252,$A310,Sheet1!$D$5:$D$28252,"药机微信",Sheet1!$E$5:$E$28252,"&lt;&gt;*调拨*")+SUMIFS(Sheet1!$F$5:$F$28252,Sheet1!$I$5:$I$28252,$B310,Sheet1!$L$5:$L$28252,$A310,Sheet1!$E$5:$E$28252,"*药机微信*",Sheet1!$D$5:$D$28252,"&lt;&gt;药机微信",Sheet1!$D$5:$D$28252,"&lt;&gt;内部转款",Sheet1!$D$5:$D$28252,"&lt;&gt;内部转账",Sheet1!$E$5:$E$28252,"&lt;&gt;*调拨*")</f>
        <v>0</v>
      </c>
      <c r="Q310" s="32">
        <f>SUMIFS(Sheet1!$F$5:$F$28252,Sheet1!$I$5:$I$28252,$B310,Sheet1!$L$5:$L$28252,$A310,Sheet1!$D$5:$D$28252,"亲情卡",Sheet1!$E$5:$E$28252,"&lt;&gt;*调拨*")+SUMIFS(Sheet1!$F$5:$F$28252,Sheet1!$I$5:$I$28252,$B310,Sheet1!$L$5:$L$28252,$A310,Sheet1!$E$5:$E$28252,"*亲情卡*",Sheet1!$D$5:$D$28252,"&lt;&gt;亲情卡",Sheet1!$D$5:$D$28252,"&lt;&gt;内部转款",Sheet1!$D$5:$D$28252,"&lt;&gt;内部转账",Sheet1!$E$5:$E$28252,"&lt;&gt;*调拨*")</f>
        <v>0</v>
      </c>
      <c r="R310" s="32">
        <f>SUMIFS(Sheet1!$F$5:$F$28252,Sheet1!$I$5:$I$28252,$B310,Sheet1!$L$5:$L$28252,$A310,Sheet1!$D$5:$D$28252,"优惠券",Sheet1!$E$5:$E$28252,"&lt;&gt;*调拨*")+SUMIFS(Sheet1!$F$5:$F$28252,Sheet1!$I$5:$I$28252,$B310,Sheet1!$L$5:$L$28252,$A310,Sheet1!$E$5:$E$28252,"*优惠券*",Sheet1!$D$5:$D$28252,"&lt;&gt;优惠券",Sheet1!$D$5:$D$28252,"&lt;&gt;内部转款",Sheet1!$D$5:$D$28252,"&lt;&gt;内部转账",Sheet1!$E$5:$E$28252,"&lt;&gt;*调拨*")</f>
        <v>0</v>
      </c>
      <c r="S310" s="32">
        <f>SUMIFS(Sheet1!$F$5:$F$28252,Sheet1!$I$5:$I$28252,$B310,Sheet1!$L$5:$L$28252,$A310,Sheet1!$D$5:$D$28252,"代金券",Sheet1!$E$5:$E$28252,"&lt;&gt;*调拨*")+SUMIFS(Sheet1!$F$5:$F$28252,Sheet1!$I$5:$I$28252,$B310,Sheet1!$L$5:$L$28252,$A310,Sheet1!$E$5:$E$28252,"*代金券*",Sheet1!$D$5:$D$28252,"&lt;&gt;代金券",Sheet1!$D$5:$D$28252,"&lt;&gt;内部转款",Sheet1!$D$5:$D$28252,"&lt;&gt;内部转账",Sheet1!$E$5:$E$28252,"&lt;&gt;*调拨*")</f>
        <v>0</v>
      </c>
      <c r="T310" s="32">
        <f>SUMIFS(Sheet1!$F$5:$F$28252,Sheet1!$I$5:$I$28252,$B310,Sheet1!$L$5:$L$28252,$A310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310,Sheet1!$L$5:$L$28252,$A310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310,Sheet1!$L$5:$L$28252,$A310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310,Sheet1!$L$5:$L$28252,$A310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0" s="32">
        <f>SUMIFS(Sheet1!$F$5:$F$28252,Sheet1!$I$5:$I$28252,$B310,Sheet1!$L$5:$L$28252,$A310,Sheet1!$E$5:$E$28252,"*调拨*")</f>
        <v>0</v>
      </c>
      <c r="V310" s="32">
        <f>SUMIFS(Sheet1!$F$5:$F$28252,Sheet1!$I$5:$I$28252,$B310,Sheet1!$L$5:$L$28252,$A310,Sheet1!$D$5:$D$28252,"储值",Sheet1!$E$5:$E$28252,"&lt;&gt;*调拨*")+SUMIFS(Sheet1!$F$5:$F$28252,Sheet1!$I$5:$I$28252,$B310,Sheet1!$L$5:$L$28252,$A310,Sheet1!$E$5:$E$28252,"*储值*",Sheet1!$D$5:$D$28252,"&lt;&gt;储值",Sheet1!$D$5:$D$28252,"&lt;&gt;内部转款",Sheet1!$D$5:$D$28252,"&lt;&gt;内部转账",Sheet1!$E$5:$E$28252,"&lt;&gt;*调拨*")</f>
        <v>0</v>
      </c>
      <c r="W310" s="32">
        <f>SUMIFS(Sheet1!$F$5:$F$28252,Sheet1!$I$5:$I$28252,$B310,Sheet1!$L$5:$L$28252,$A310,Sheet1!$D$5:$D$28252,"效期",Sheet1!$E$5:$E$28252,"&lt;&gt;*调拨*")+SUMIFS(Sheet1!$F$5:$F$28252,Sheet1!$I$5:$I$28252,$B310,Sheet1!$L$5:$L$28252,$A310,Sheet1!$E$5:$E$28252,"*效期*",Sheet1!$D$5:$D$28252,"&lt;&gt;效期",Sheet1!$D$5:$D$28252,"&lt;&gt;内部转款",Sheet1!$D$5:$D$28252,"&lt;&gt;内部转账",Sheet1!$E$5:$E$28252,"&lt;&gt;*调拨*")</f>
        <v>65.5</v>
      </c>
      <c r="X310" s="32">
        <f>SUMIFS(Sheet1!$F$5:$F$28252,Sheet1!$I$5:$I$28252,$B310,Sheet1!$L$5:$L$28252,$A310,Sheet1!$D$5:$D$28252,"内部转款",Sheet1!$E$5:$E$28252,"&lt;&gt;*调拨*")+SUMIFS(Sheet1!$F$5:$F$28252,Sheet1!$I$5:$I$28252,$B310,Sheet1!$L$5:$L$28252,$A310,Sheet1!$D$5:$D$28252,"内部转账",Sheet1!$E$5:$E$28252,"&lt;&gt;*调拨*")</f>
        <v>0</v>
      </c>
      <c r="Y310" s="32">
        <f t="shared" si="20"/>
        <v>0</v>
      </c>
      <c r="Z310" s="32">
        <f>SUMIFS(Sheet1!$F$5:$F$28252,Sheet1!$I$5:$I$28252,$B310,Sheet1!$L$5:$L$28252,$A310)</f>
        <v>48666.33</v>
      </c>
      <c r="AA310" s="32">
        <f>SUMIFS(Sheet1!$G$5:$G$28252,Sheet1!$I$5:$I$28252,$B310,Sheet1!$L$5:$L$28252,$A310,Sheet1!$D$5:$D$28252,"工资",Sheet1!$E$5:$E$28252,"&lt;&gt;*调拨*")+SUMIFS(Sheet1!$G$5:$G$28252,Sheet1!$I$5:$I$28252,$B310,Sheet1!$L$5:$L$28252,$A310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1999.96</v>
      </c>
      <c r="AB310" s="32">
        <f>SUMIFS(Sheet1!$G$5:$G$28252,Sheet1!$I$5:$I$28252,$B310,Sheet1!$L$5:$L$28252,$A310,Sheet1!$D$5:$D$28252,"水费",Sheet1!$E$5:$E$28252,"&lt;&gt;*调拨*")+SUMIFS(Sheet1!$G$5:$G$28252,Sheet1!$I$5:$I$28252,$B310,Sheet1!$L$5:$L$28252,$A310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0" s="32">
        <f>SUMIFS(Sheet1!$G$5:$G$28252,Sheet1!$I$5:$I$28252,$B310,Sheet1!$L$5:$L$28252,$A310,Sheet1!$D$5:$D$28252,"电费",Sheet1!$E$5:$E$28252,"&lt;&gt;*调拨*")+SUMIFS(Sheet1!$G$5:$G$28252,Sheet1!$I$5:$I$28252,$B310,Sheet1!$L$5:$L$28252,$A310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0" s="32">
        <f>SUMIFS(Sheet1!$G$5:$G$28252,Sheet1!$I$5:$I$28252,$B310,Sheet1!$L$5:$L$28252,$A310,Sheet1!$D$5:$D$28252,"宽带费",Sheet1!$E$5:$E$28252,"&lt;&gt;*调拨*")+SUMIFS(Sheet1!$G$5:$G$28252,Sheet1!$I$5:$I$28252,$B310,Sheet1!$L$5:$L$28252,$A310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0" s="32">
        <f>SUMIFS(Sheet1!$G$5:$G$28252,Sheet1!$I$5:$I$28252,$B310,Sheet1!$L$5:$L$28252,$A310,Sheet1!$D$5:$D$28252,"办公费",Sheet1!$E$5:$E$28252,"&lt;&gt;*调拨*")+SUMIFS(Sheet1!$G$5:$G$28252,Sheet1!$I$5:$I$28252,$B310,Sheet1!$L$5:$L$28252,$A310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0" s="32">
        <f>SUMIFS(Sheet1!$G$5:$G$28252,Sheet1!$I$5:$I$28252,$B310,Sheet1!$L$5:$L$28252,$A310,Sheet1!$D$5:$D$28252,"话费",Sheet1!$E$5:$E$28252,"&lt;&gt;*调拨*")+SUMIFS(Sheet1!$G$5:$G$28252,Sheet1!$I$5:$I$28252,$B310,Sheet1!$L$5:$L$28252,$A310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10" s="32">
        <f>SUMIFS(Sheet1!$G$5:$G$28252,Sheet1!$I$5:$I$28252,$B310,Sheet1!$L$5:$L$28252,$A310,Sheet1!$D$5:$D$28252,"房租",Sheet1!$E$5:$E$28252,"&lt;&gt;*调拨*")+SUMIFS(Sheet1!$G$5:$G$28252,Sheet1!$I$5:$I$28252,$B310,Sheet1!$L$5:$L$28252,$A310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0" s="32">
        <f>SUMIFS(Sheet1!$G$5:$G$28252,Sheet1!$I$5:$I$28252,$B310,Sheet1!$L$5:$L$28252,$A310,Sheet1!$E$5:$E$28252,"*调拨*")</f>
        <v>0</v>
      </c>
      <c r="AI310" s="32">
        <f>SUMIFS(Sheet1!$G$5:$G$28252,Sheet1!$I$5:$I$28252,$B310,Sheet1!$L$5:$L$28252,$A310,Sheet1!$D$5:$D$28252,"内部转款",Sheet1!$E$5:$E$28252,"&lt;&gt;*调拨*")+SUMIFS(Sheet1!$G$5:$G$28252,Sheet1!$I$5:$I$28252,$B310,Sheet1!$L$5:$L$28252,$A310,Sheet1!$D$5:$D$28252,"内部转账",Sheet1!$E$5:$E$28252,"&lt;&gt;*调拨*")</f>
        <v>0</v>
      </c>
      <c r="AJ310" s="32">
        <f t="shared" si="21"/>
        <v>4024.39</v>
      </c>
      <c r="AK310" s="32">
        <f>SUMIFS(Sheet1!$G$5:$G$28252,Sheet1!$I$5:$I$28252,$B310,Sheet1!$L$5:$L$28252,$A310)</f>
        <v>6024.35</v>
      </c>
      <c r="AL310" s="32">
        <f t="shared" si="22"/>
        <v>42641.98</v>
      </c>
    </row>
    <row r="311" ht="16.5" spans="1:38">
      <c r="A311" s="30">
        <v>202605</v>
      </c>
      <c r="B311" s="31" t="s">
        <v>43</v>
      </c>
      <c r="C311" s="32">
        <f>SUMIFS(Sheet1!$F$5:$F$28252,Sheet1!$I$5:$I$28252,$B311,Sheet1!$L$5:$L$28252,$A311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298116.02</v>
      </c>
      <c r="D311" s="32">
        <f>SUMIFS(Sheet1!$F$5:$F$28252,Sheet1!$I$5:$I$28252,$B311,Sheet1!$L$5:$L$28252,$A311,Sheet1!$D$5:$D$28252,"医保即时拨付",Sheet1!$E$5:$E$28252,"&lt;&gt;*调拨*")+SUMIFS(Sheet1!$F$5:$F$28252,Sheet1!$I$5:$I$28252,$B311,Sheet1!$L$5:$L$28252,$A311,Sheet1!$E$5:$E$28252,"*医保即时拨付*",Sheet1!$D$5:$D$28252,"&lt;&gt;医保即时拨付",Sheet1!$D$5:$D$28252,"&lt;&gt;内部转款",Sheet1!$D$5:$D$28252,"&lt;&gt;内部转账",Sheet1!$E$5:$E$28252,"&lt;&gt;*调拨*")</f>
        <v>21557.59</v>
      </c>
      <c r="E311" s="32">
        <f>SUMIFS(Sheet1!$F$5:$F$28252,Sheet1!$I$5:$I$28252,$B311,Sheet1!$L$5:$L$28252,$A311,Sheet1!$D$5:$D$28252,"医保",Sheet1!$E$5:$E$28252,"&lt;&gt;*调拨*",Sheet1!$E$5:$E$28252,"&lt;&gt;*医保即时拨付*")+SUMIFS(Sheet1!$F$5:$F$28252,Sheet1!$I$5:$I$28252,$B311,Sheet1!$L$5:$L$28252,$A311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24221.62</v>
      </c>
      <c r="F311" s="32">
        <f>SUMIFS(Sheet1!$F$5:$F$28252,Sheet1!$I$5:$I$28252,$B311,Sheet1!$L$5:$L$28252,$A311,Sheet1!$D$5:$D$28252,"聚合",Sheet1!$E$5:$E$28252,"&lt;&gt;*调拨*")+SUMIFS(Sheet1!$F$5:$F$28252,Sheet1!$I$5:$I$28252,$B311,Sheet1!$L$5:$L$28252,$A311,Sheet1!$E$5:$E$28252,"*聚合*",Sheet1!$D$5:$D$28252,"&lt;&gt;聚合",Sheet1!$D$5:$D$28252,"&lt;&gt;内部转款",Sheet1!$D$5:$D$28252,"&lt;&gt;内部转账",Sheet1!$E$5:$E$28252,"&lt;&gt;*调拨*")</f>
        <v>88413.25</v>
      </c>
      <c r="G311" s="32">
        <f>SUMIFS(Sheet1!$F$5:$F$28252,Sheet1!$I$5:$I$28252,$B311,Sheet1!$L$5:$L$28252,$A311,Sheet1!$D$5:$D$28252,"24小时微信",Sheet1!$E$5:$E$28252,"&lt;&gt;*调拨*")+SUMIFS(Sheet1!$F$5:$F$28252,Sheet1!$I$5:$I$28252,$B311,Sheet1!$L$5:$L$28252,$A311,Sheet1!$E$5:$E$28252,"*24小时微信*",Sheet1!$D$5:$D$28252,"&lt;&gt;24小时微信",Sheet1!$D$5:$D$28252,"&lt;&gt;内部转款",Sheet1!$D$5:$D$28252,"&lt;&gt;内部转账",Sheet1!$E$5:$E$28252,"&lt;&gt;*调拨*")</f>
        <v>0</v>
      </c>
      <c r="H311" s="32">
        <f>SUMIFS(Sheet1!$F$5:$F$28252,Sheet1!$I$5:$I$28252,$B311,Sheet1!$L$5:$L$28252,$A311,Sheet1!$D$5:$D$28252,"美团",Sheet1!$E$5:$E$28252,"&lt;&gt;*调拨*")+SUMIFS(Sheet1!$F$5:$F$28252,Sheet1!$I$5:$I$28252,$B311,Sheet1!$L$5:$L$28252,$A311,Sheet1!$E$5:$E$28252,"*美团*",Sheet1!$D$5:$D$28252,"&lt;&gt;美团",Sheet1!$D$5:$D$28252,"&lt;&gt;内部转款",Sheet1!$D$5:$D$28252,"&lt;&gt;内部转账",Sheet1!$E$5:$E$28252,"&lt;&gt;*调拨*")</f>
        <v>0</v>
      </c>
      <c r="I311" s="32">
        <f>SUMIFS(Sheet1!$F$5:$F$28252,Sheet1!$I$5:$I$28252,$B311,Sheet1!$L$5:$L$28252,$A311,Sheet1!$D$5:$D$28252,"饿了么",Sheet1!$E$5:$E$28252,"&lt;&gt;*调拨*")+SUMIFS(Sheet1!$F$5:$F$28252,Sheet1!$I$5:$I$28252,$B311,Sheet1!$L$5:$L$28252,$A311,Sheet1!$E$5:$E$28252,"*饿了么*",Sheet1!$D$5:$D$28252,"&lt;&gt;饿了么",Sheet1!$D$5:$D$28252,"&lt;&gt;内部转款",Sheet1!$D$5:$D$28252,"&lt;&gt;内部转账",Sheet1!$E$5:$E$28252,"&lt;&gt;*调拨*")</f>
        <v>0</v>
      </c>
      <c r="J311" s="32">
        <f>SUMIFS(Sheet1!$F$5:$F$28252,Sheet1!$I$5:$I$28252,$B311,Sheet1!$L$5:$L$28252,$A311,Sheet1!$D$5:$D$28252,"健E卡",Sheet1!$E$5:$E$28252,"&lt;&gt;*调拨*")+SUMIFS(Sheet1!$F$5:$F$28252,Sheet1!$I$5:$I$28252,$B311,Sheet1!$L$5:$L$28252,$A311,Sheet1!$E$5:$E$28252,"*健E卡*",Sheet1!$D$5:$D$28252,"&lt;&gt;健E卡",Sheet1!$D$5:$D$28252,"&lt;&gt;内部转款",Sheet1!$D$5:$D$28252,"&lt;&gt;内部转账",Sheet1!$E$5:$E$28252,"&lt;&gt;*调拨*")</f>
        <v>0</v>
      </c>
      <c r="K311" s="32">
        <f>SUMIFS(Sheet1!$F$5:$F$28252,Sheet1!$I$5:$I$28252,$B311,Sheet1!$L$5:$L$28252,$A311,Sheet1!$D$5:$D$28252,"抖音",Sheet1!$E$5:$E$28252,"&lt;&gt;*调拨*")+SUMIFS(Sheet1!$F$5:$F$28252,Sheet1!$I$5:$I$28252,$B311,Sheet1!$L$5:$L$28252,$A311,Sheet1!$E$5:$E$28252,"*抖音*",Sheet1!$D$5:$D$28252,"&lt;&gt;抖音",Sheet1!$D$5:$D$28252,"&lt;&gt;内部转款",Sheet1!$D$5:$D$28252,"&lt;&gt;内部转账",Sheet1!$E$5:$E$28252,"&lt;&gt;*调拨*")</f>
        <v>0</v>
      </c>
      <c r="L311" s="32">
        <f>SUMIFS(Sheet1!$F$5:$F$28252,Sheet1!$I$5:$I$28252,$B311,Sheet1!$L$5:$L$28252,$A311,Sheet1!$D$5:$D$28252,"医卡通",Sheet1!$E$5:$E$28252,"&lt;&gt;*调拨*")+SUMIFS(Sheet1!$F$5:$F$28252,Sheet1!$I$5:$I$28252,$B311,Sheet1!$L$5:$L$28252,$A311,Sheet1!$E$5:$E$28252,"*医卡通*",Sheet1!$D$5:$D$28252,"&lt;&gt;医卡通",Sheet1!$D$5:$D$28252,"&lt;&gt;内部转款",Sheet1!$D$5:$D$28252,"&lt;&gt;内部转账",Sheet1!$E$5:$E$28252,"&lt;&gt;*调拨*")</f>
        <v>0</v>
      </c>
      <c r="M311" s="32">
        <f>SUMIFS(Sheet1!$F$5:$F$28252,Sheet1!$I$5:$I$28252,$B311,Sheet1!$L$5:$L$28252,$A311,Sheet1!$D$5:$D$28252,"企健网",Sheet1!$E$5:$E$28252,"&lt;&gt;*调拨*")+SUMIFS(Sheet1!$F$5:$F$28252,Sheet1!$I$5:$I$28252,$B311,Sheet1!$L$5:$L$28252,$A311,Sheet1!$E$5:$E$28252,"*企健网*",Sheet1!$D$5:$D$28252,"&lt;&gt;企健网",Sheet1!$D$5:$D$28252,"&lt;&gt;内部转款",Sheet1!$D$5:$D$28252,"&lt;&gt;内部转账",Sheet1!$E$5:$E$28252,"&lt;&gt;*调拨*")</f>
        <v>0</v>
      </c>
      <c r="N311" s="32">
        <f>SUMIFS(Sheet1!$F$5:$F$28252,Sheet1!$I$5:$I$28252,$B311,Sheet1!$L$5:$L$28252,$A311,Sheet1!$D$5:$D$28252,"银联",Sheet1!$E$5:$E$28252,"&lt;&gt;*调拨*")+SUMIFS(Sheet1!$F$5:$F$28252,Sheet1!$I$5:$I$28252,$B311,Sheet1!$L$5:$L$28252,$A311,Sheet1!$E$5:$E$28252,"*银联*",Sheet1!$D$5:$D$28252,"&lt;&gt;银联",Sheet1!$D$5:$D$28252,"&lt;&gt;内部转款",Sheet1!$D$5:$D$28252,"&lt;&gt;内部转账",Sheet1!$E$5:$E$28252,"&lt;&gt;*调拨*")</f>
        <v>0</v>
      </c>
      <c r="O311" s="32">
        <f>SUMIFS(Sheet1!$F$5:$F$28252,Sheet1!$I$5:$I$28252,$B311,Sheet1!$L$5:$L$28252,$A311,Sheet1!$D$5:$D$28252,"京东",Sheet1!$E$5:$E$28252,"&lt;&gt;*调拨*")+SUMIFS(Sheet1!$F$5:$F$28252,Sheet1!$I$5:$I$28252,$B311,Sheet1!$L$5:$L$28252,$A311,Sheet1!$E$5:$E$28252,"*京东*",Sheet1!$D$5:$D$28252,"&lt;&gt;京东",Sheet1!$D$5:$D$28252,"&lt;&gt;内部转款",Sheet1!$D$5:$D$28252,"&lt;&gt;内部转账",Sheet1!$E$5:$E$28252,"&lt;&gt;*调拨*")</f>
        <v>0</v>
      </c>
      <c r="P311" s="32">
        <f>SUMIFS(Sheet1!$F$5:$F$28252,Sheet1!$I$5:$I$28252,$B311,Sheet1!$L$5:$L$28252,$A311,Sheet1!$D$5:$D$28252,"药机微信",Sheet1!$E$5:$E$28252,"&lt;&gt;*调拨*")+SUMIFS(Sheet1!$F$5:$F$28252,Sheet1!$I$5:$I$28252,$B311,Sheet1!$L$5:$L$28252,$A311,Sheet1!$E$5:$E$28252,"*药机微信*",Sheet1!$D$5:$D$28252,"&lt;&gt;药机微信",Sheet1!$D$5:$D$28252,"&lt;&gt;内部转款",Sheet1!$D$5:$D$28252,"&lt;&gt;内部转账",Sheet1!$E$5:$E$28252,"&lt;&gt;*调拨*")</f>
        <v>0</v>
      </c>
      <c r="Q311" s="32">
        <f>SUMIFS(Sheet1!$F$5:$F$28252,Sheet1!$I$5:$I$28252,$B311,Sheet1!$L$5:$L$28252,$A311,Sheet1!$D$5:$D$28252,"亲情卡",Sheet1!$E$5:$E$28252,"&lt;&gt;*调拨*")+SUMIFS(Sheet1!$F$5:$F$28252,Sheet1!$I$5:$I$28252,$B311,Sheet1!$L$5:$L$28252,$A311,Sheet1!$E$5:$E$28252,"*亲情卡*",Sheet1!$D$5:$D$28252,"&lt;&gt;亲情卡",Sheet1!$D$5:$D$28252,"&lt;&gt;内部转款",Sheet1!$D$5:$D$28252,"&lt;&gt;内部转账",Sheet1!$E$5:$E$28252,"&lt;&gt;*调拨*")</f>
        <v>0</v>
      </c>
      <c r="R311" s="32">
        <f>SUMIFS(Sheet1!$F$5:$F$28252,Sheet1!$I$5:$I$28252,$B311,Sheet1!$L$5:$L$28252,$A311,Sheet1!$D$5:$D$28252,"优惠券",Sheet1!$E$5:$E$28252,"&lt;&gt;*调拨*")+SUMIFS(Sheet1!$F$5:$F$28252,Sheet1!$I$5:$I$28252,$B311,Sheet1!$L$5:$L$28252,$A311,Sheet1!$E$5:$E$28252,"*优惠券*",Sheet1!$D$5:$D$28252,"&lt;&gt;优惠券",Sheet1!$D$5:$D$28252,"&lt;&gt;内部转款",Sheet1!$D$5:$D$28252,"&lt;&gt;内部转账",Sheet1!$E$5:$E$28252,"&lt;&gt;*调拨*")</f>
        <v>0</v>
      </c>
      <c r="S311" s="32">
        <f>SUMIFS(Sheet1!$F$5:$F$28252,Sheet1!$I$5:$I$28252,$B311,Sheet1!$L$5:$L$28252,$A311,Sheet1!$D$5:$D$28252,"代金券",Sheet1!$E$5:$E$28252,"&lt;&gt;*调拨*")+SUMIFS(Sheet1!$F$5:$F$28252,Sheet1!$I$5:$I$28252,$B311,Sheet1!$L$5:$L$28252,$A311,Sheet1!$E$5:$E$28252,"*代金券*",Sheet1!$D$5:$D$28252,"&lt;&gt;代金券",Sheet1!$D$5:$D$28252,"&lt;&gt;内部转款",Sheet1!$D$5:$D$28252,"&lt;&gt;内部转账",Sheet1!$E$5:$E$28252,"&lt;&gt;*调拨*")</f>
        <v>0</v>
      </c>
      <c r="T311" s="32">
        <f>SUMIFS(Sheet1!$F$5:$F$28252,Sheet1!$I$5:$I$28252,$B311,Sheet1!$L$5:$L$28252,$A311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311,Sheet1!$L$5:$L$28252,$A311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311,Sheet1!$L$5:$L$28252,$A311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311,Sheet1!$L$5:$L$28252,$A311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1" s="32">
        <f>SUMIFS(Sheet1!$F$5:$F$28252,Sheet1!$I$5:$I$28252,$B311,Sheet1!$L$5:$L$28252,$A311,Sheet1!$E$5:$E$28252,"*调拨*")</f>
        <v>0</v>
      </c>
      <c r="V311" s="32">
        <f>SUMIFS(Sheet1!$F$5:$F$28252,Sheet1!$I$5:$I$28252,$B311,Sheet1!$L$5:$L$28252,$A311,Sheet1!$D$5:$D$28252,"储值",Sheet1!$E$5:$E$28252,"&lt;&gt;*调拨*")+SUMIFS(Sheet1!$F$5:$F$28252,Sheet1!$I$5:$I$28252,$B311,Sheet1!$L$5:$L$28252,$A311,Sheet1!$E$5:$E$28252,"*储值*",Sheet1!$D$5:$D$28252,"&lt;&gt;储值",Sheet1!$D$5:$D$28252,"&lt;&gt;内部转款",Sheet1!$D$5:$D$28252,"&lt;&gt;内部转账",Sheet1!$E$5:$E$28252,"&lt;&gt;*调拨*")</f>
        <v>0</v>
      </c>
      <c r="W311" s="32">
        <f>SUMIFS(Sheet1!$F$5:$F$28252,Sheet1!$I$5:$I$28252,$B311,Sheet1!$L$5:$L$28252,$A311,Sheet1!$D$5:$D$28252,"效期",Sheet1!$E$5:$E$28252,"&lt;&gt;*调拨*")+SUMIFS(Sheet1!$F$5:$F$28252,Sheet1!$I$5:$I$28252,$B311,Sheet1!$L$5:$L$28252,$A311,Sheet1!$E$5:$E$28252,"*效期*",Sheet1!$D$5:$D$28252,"&lt;&gt;效期",Sheet1!$D$5:$D$28252,"&lt;&gt;内部转款",Sheet1!$D$5:$D$28252,"&lt;&gt;内部转账",Sheet1!$E$5:$E$28252,"&lt;&gt;*调拨*")</f>
        <v>0</v>
      </c>
      <c r="X311" s="32">
        <f>SUMIFS(Sheet1!$F$5:$F$28252,Sheet1!$I$5:$I$28252,$B311,Sheet1!$L$5:$L$28252,$A311,Sheet1!$D$5:$D$28252,"内部转款",Sheet1!$E$5:$E$28252,"&lt;&gt;*调拨*")+SUMIFS(Sheet1!$F$5:$F$28252,Sheet1!$I$5:$I$28252,$B311,Sheet1!$L$5:$L$28252,$A311,Sheet1!$D$5:$D$28252,"内部转账",Sheet1!$E$5:$E$28252,"&lt;&gt;*调拨*")</f>
        <v>0</v>
      </c>
      <c r="Y311" s="32">
        <f t="shared" si="20"/>
        <v>0</v>
      </c>
      <c r="Z311" s="32">
        <f>SUMIFS(Sheet1!$F$5:$F$28252,Sheet1!$I$5:$I$28252,$B311,Sheet1!$L$5:$L$28252,$A311)</f>
        <v>432308.48</v>
      </c>
      <c r="AA311" s="32">
        <f>SUMIFS(Sheet1!$G$5:$G$28252,Sheet1!$I$5:$I$28252,$B311,Sheet1!$L$5:$L$28252,$A311,Sheet1!$D$5:$D$28252,"工资",Sheet1!$E$5:$E$28252,"&lt;&gt;*调拨*")+SUMIFS(Sheet1!$G$5:$G$28252,Sheet1!$I$5:$I$28252,$B311,Sheet1!$L$5:$L$28252,$A311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18606.78</v>
      </c>
      <c r="AB311" s="32">
        <f>SUMIFS(Sheet1!$G$5:$G$28252,Sheet1!$I$5:$I$28252,$B311,Sheet1!$L$5:$L$28252,$A311,Sheet1!$D$5:$D$28252,"水费",Sheet1!$E$5:$E$28252,"&lt;&gt;*调拨*")+SUMIFS(Sheet1!$G$5:$G$28252,Sheet1!$I$5:$I$28252,$B311,Sheet1!$L$5:$L$28252,$A311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1" s="32">
        <f>SUMIFS(Sheet1!$G$5:$G$28252,Sheet1!$I$5:$I$28252,$B311,Sheet1!$L$5:$L$28252,$A311,Sheet1!$D$5:$D$28252,"电费",Sheet1!$E$5:$E$28252,"&lt;&gt;*调拨*")+SUMIFS(Sheet1!$G$5:$G$28252,Sheet1!$I$5:$I$28252,$B311,Sheet1!$L$5:$L$28252,$A311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1" s="32">
        <f>SUMIFS(Sheet1!$G$5:$G$28252,Sheet1!$I$5:$I$28252,$B311,Sheet1!$L$5:$L$28252,$A311,Sheet1!$D$5:$D$28252,"宽带费",Sheet1!$E$5:$E$28252,"&lt;&gt;*调拨*")+SUMIFS(Sheet1!$G$5:$G$28252,Sheet1!$I$5:$I$28252,$B311,Sheet1!$L$5:$L$28252,$A311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1" s="32">
        <f>SUMIFS(Sheet1!$G$5:$G$28252,Sheet1!$I$5:$I$28252,$B311,Sheet1!$L$5:$L$28252,$A311,Sheet1!$D$5:$D$28252,"办公费",Sheet1!$E$5:$E$28252,"&lt;&gt;*调拨*")+SUMIFS(Sheet1!$G$5:$G$28252,Sheet1!$I$5:$I$28252,$B311,Sheet1!$L$5:$L$28252,$A311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1" s="32">
        <f>SUMIFS(Sheet1!$G$5:$G$28252,Sheet1!$I$5:$I$28252,$B311,Sheet1!$L$5:$L$28252,$A311,Sheet1!$D$5:$D$28252,"话费",Sheet1!$E$5:$E$28252,"&lt;&gt;*调拨*")+SUMIFS(Sheet1!$G$5:$G$28252,Sheet1!$I$5:$I$28252,$B311,Sheet1!$L$5:$L$28252,$A311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11" s="32">
        <f>SUMIFS(Sheet1!$G$5:$G$28252,Sheet1!$I$5:$I$28252,$B311,Sheet1!$L$5:$L$28252,$A311,Sheet1!$D$5:$D$28252,"房租",Sheet1!$E$5:$E$28252,"&lt;&gt;*调拨*")+SUMIFS(Sheet1!$G$5:$G$28252,Sheet1!$I$5:$I$28252,$B311,Sheet1!$L$5:$L$28252,$A311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1" s="32">
        <f>SUMIFS(Sheet1!$G$5:$G$28252,Sheet1!$I$5:$I$28252,$B311,Sheet1!$L$5:$L$28252,$A311,Sheet1!$E$5:$E$28252,"*调拨*")</f>
        <v>0</v>
      </c>
      <c r="AI311" s="32">
        <f>SUMIFS(Sheet1!$G$5:$G$28252,Sheet1!$I$5:$I$28252,$B311,Sheet1!$L$5:$L$28252,$A311,Sheet1!$D$5:$D$28252,"内部转款",Sheet1!$E$5:$E$28252,"&lt;&gt;*调拨*")+SUMIFS(Sheet1!$G$5:$G$28252,Sheet1!$I$5:$I$28252,$B311,Sheet1!$L$5:$L$28252,$A311,Sheet1!$D$5:$D$28252,"内部转账",Sheet1!$E$5:$E$28252,"&lt;&gt;*调拨*")</f>
        <v>0</v>
      </c>
      <c r="AJ311" s="32">
        <f t="shared" si="21"/>
        <v>7233.43</v>
      </c>
      <c r="AK311" s="32">
        <f>SUMIFS(Sheet1!$G$5:$G$28252,Sheet1!$I$5:$I$28252,$B311,Sheet1!$L$5:$L$28252,$A311)</f>
        <v>25840.21</v>
      </c>
      <c r="AL311" s="32">
        <f t="shared" si="22"/>
        <v>406468.27</v>
      </c>
    </row>
    <row r="312" ht="16.5" spans="1:38">
      <c r="A312" s="30">
        <v>202605</v>
      </c>
      <c r="B312" s="31" t="s">
        <v>221</v>
      </c>
      <c r="C312" s="32">
        <f>SUMIFS(Sheet1!$F$5:$F$28252,Sheet1!$I$5:$I$28252,$B312,Sheet1!$L$5:$L$28252,$A312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10677.6</v>
      </c>
      <c r="D312" s="32">
        <f>SUMIFS(Sheet1!$F$5:$F$28252,Sheet1!$I$5:$I$28252,$B312,Sheet1!$L$5:$L$28252,$A312,Sheet1!$D$5:$D$28252,"医保即时拨付",Sheet1!$E$5:$E$28252,"&lt;&gt;*调拨*")+SUMIFS(Sheet1!$F$5:$F$28252,Sheet1!$I$5:$I$28252,$B312,Sheet1!$L$5:$L$28252,$A312,Sheet1!$E$5:$E$28252,"*医保即时拨付*",Sheet1!$D$5:$D$28252,"&lt;&gt;医保即时拨付",Sheet1!$D$5:$D$28252,"&lt;&gt;内部转款",Sheet1!$D$5:$D$28252,"&lt;&gt;内部转账",Sheet1!$E$5:$E$28252,"&lt;&gt;*调拨*")</f>
        <v>1357.66</v>
      </c>
      <c r="E312" s="32">
        <f>SUMIFS(Sheet1!$F$5:$F$28252,Sheet1!$I$5:$I$28252,$B312,Sheet1!$L$5:$L$28252,$A312,Sheet1!$D$5:$D$28252,"医保",Sheet1!$E$5:$E$28252,"&lt;&gt;*调拨*",Sheet1!$E$5:$E$28252,"&lt;&gt;*医保即时拨付*")+SUMIFS(Sheet1!$F$5:$F$28252,Sheet1!$I$5:$I$28252,$B312,Sheet1!$L$5:$L$28252,$A312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3211.98</v>
      </c>
      <c r="F312" s="32">
        <f>SUMIFS(Sheet1!$F$5:$F$28252,Sheet1!$I$5:$I$28252,$B312,Sheet1!$L$5:$L$28252,$A312,Sheet1!$D$5:$D$28252,"聚合",Sheet1!$E$5:$E$28252,"&lt;&gt;*调拨*")+SUMIFS(Sheet1!$F$5:$F$28252,Sheet1!$I$5:$I$28252,$B312,Sheet1!$L$5:$L$28252,$A312,Sheet1!$E$5:$E$28252,"*聚合*",Sheet1!$D$5:$D$28252,"&lt;&gt;聚合",Sheet1!$D$5:$D$28252,"&lt;&gt;内部转款",Sheet1!$D$5:$D$28252,"&lt;&gt;内部转账",Sheet1!$E$5:$E$28252,"&lt;&gt;*调拨*")</f>
        <v>22745.87</v>
      </c>
      <c r="G312" s="32">
        <f>SUMIFS(Sheet1!$F$5:$F$28252,Sheet1!$I$5:$I$28252,$B312,Sheet1!$L$5:$L$28252,$A312,Sheet1!$D$5:$D$28252,"24小时微信",Sheet1!$E$5:$E$28252,"&lt;&gt;*调拨*")+SUMIFS(Sheet1!$F$5:$F$28252,Sheet1!$I$5:$I$28252,$B312,Sheet1!$L$5:$L$28252,$A312,Sheet1!$E$5:$E$28252,"*24小时微信*",Sheet1!$D$5:$D$28252,"&lt;&gt;24小时微信",Sheet1!$D$5:$D$28252,"&lt;&gt;内部转款",Sheet1!$D$5:$D$28252,"&lt;&gt;内部转账",Sheet1!$E$5:$E$28252,"&lt;&gt;*调拨*")</f>
        <v>0</v>
      </c>
      <c r="H312" s="32">
        <f>SUMIFS(Sheet1!$F$5:$F$28252,Sheet1!$I$5:$I$28252,$B312,Sheet1!$L$5:$L$28252,$A312,Sheet1!$D$5:$D$28252,"美团",Sheet1!$E$5:$E$28252,"&lt;&gt;*调拨*")+SUMIFS(Sheet1!$F$5:$F$28252,Sheet1!$I$5:$I$28252,$B312,Sheet1!$L$5:$L$28252,$A312,Sheet1!$E$5:$E$28252,"*美团*",Sheet1!$D$5:$D$28252,"&lt;&gt;美团",Sheet1!$D$5:$D$28252,"&lt;&gt;内部转款",Sheet1!$D$5:$D$28252,"&lt;&gt;内部转账",Sheet1!$E$5:$E$28252,"&lt;&gt;*调拨*")</f>
        <v>0</v>
      </c>
      <c r="I312" s="32">
        <f>SUMIFS(Sheet1!$F$5:$F$28252,Sheet1!$I$5:$I$28252,$B312,Sheet1!$L$5:$L$28252,$A312,Sheet1!$D$5:$D$28252,"饿了么",Sheet1!$E$5:$E$28252,"&lt;&gt;*调拨*")+SUMIFS(Sheet1!$F$5:$F$28252,Sheet1!$I$5:$I$28252,$B312,Sheet1!$L$5:$L$28252,$A312,Sheet1!$E$5:$E$28252,"*饿了么*",Sheet1!$D$5:$D$28252,"&lt;&gt;饿了么",Sheet1!$D$5:$D$28252,"&lt;&gt;内部转款",Sheet1!$D$5:$D$28252,"&lt;&gt;内部转账",Sheet1!$E$5:$E$28252,"&lt;&gt;*调拨*")</f>
        <v>0</v>
      </c>
      <c r="J312" s="32">
        <f>SUMIFS(Sheet1!$F$5:$F$28252,Sheet1!$I$5:$I$28252,$B312,Sheet1!$L$5:$L$28252,$A312,Sheet1!$D$5:$D$28252,"健E卡",Sheet1!$E$5:$E$28252,"&lt;&gt;*调拨*")+SUMIFS(Sheet1!$F$5:$F$28252,Sheet1!$I$5:$I$28252,$B312,Sheet1!$L$5:$L$28252,$A312,Sheet1!$E$5:$E$28252,"*健E卡*",Sheet1!$D$5:$D$28252,"&lt;&gt;健E卡",Sheet1!$D$5:$D$28252,"&lt;&gt;内部转款",Sheet1!$D$5:$D$28252,"&lt;&gt;内部转账",Sheet1!$E$5:$E$28252,"&lt;&gt;*调拨*")</f>
        <v>0</v>
      </c>
      <c r="K312" s="32">
        <f>SUMIFS(Sheet1!$F$5:$F$28252,Sheet1!$I$5:$I$28252,$B312,Sheet1!$L$5:$L$28252,$A312,Sheet1!$D$5:$D$28252,"抖音",Sheet1!$E$5:$E$28252,"&lt;&gt;*调拨*")+SUMIFS(Sheet1!$F$5:$F$28252,Sheet1!$I$5:$I$28252,$B312,Sheet1!$L$5:$L$28252,$A312,Sheet1!$E$5:$E$28252,"*抖音*",Sheet1!$D$5:$D$28252,"&lt;&gt;抖音",Sheet1!$D$5:$D$28252,"&lt;&gt;内部转款",Sheet1!$D$5:$D$28252,"&lt;&gt;内部转账",Sheet1!$E$5:$E$28252,"&lt;&gt;*调拨*")</f>
        <v>0</v>
      </c>
      <c r="L312" s="32">
        <f>SUMIFS(Sheet1!$F$5:$F$28252,Sheet1!$I$5:$I$28252,$B312,Sheet1!$L$5:$L$28252,$A312,Sheet1!$D$5:$D$28252,"医卡通",Sheet1!$E$5:$E$28252,"&lt;&gt;*调拨*")+SUMIFS(Sheet1!$F$5:$F$28252,Sheet1!$I$5:$I$28252,$B312,Sheet1!$L$5:$L$28252,$A312,Sheet1!$E$5:$E$28252,"*医卡通*",Sheet1!$D$5:$D$28252,"&lt;&gt;医卡通",Sheet1!$D$5:$D$28252,"&lt;&gt;内部转款",Sheet1!$D$5:$D$28252,"&lt;&gt;内部转账",Sheet1!$E$5:$E$28252,"&lt;&gt;*调拨*")</f>
        <v>0</v>
      </c>
      <c r="M312" s="32">
        <f>SUMIFS(Sheet1!$F$5:$F$28252,Sheet1!$I$5:$I$28252,$B312,Sheet1!$L$5:$L$28252,$A312,Sheet1!$D$5:$D$28252,"企健网",Sheet1!$E$5:$E$28252,"&lt;&gt;*调拨*")+SUMIFS(Sheet1!$F$5:$F$28252,Sheet1!$I$5:$I$28252,$B312,Sheet1!$L$5:$L$28252,$A312,Sheet1!$E$5:$E$28252,"*企健网*",Sheet1!$D$5:$D$28252,"&lt;&gt;企健网",Sheet1!$D$5:$D$28252,"&lt;&gt;内部转款",Sheet1!$D$5:$D$28252,"&lt;&gt;内部转账",Sheet1!$E$5:$E$28252,"&lt;&gt;*调拨*")</f>
        <v>0</v>
      </c>
      <c r="N312" s="32">
        <f>SUMIFS(Sheet1!$F$5:$F$28252,Sheet1!$I$5:$I$28252,$B312,Sheet1!$L$5:$L$28252,$A312,Sheet1!$D$5:$D$28252,"银联",Sheet1!$E$5:$E$28252,"&lt;&gt;*调拨*")+SUMIFS(Sheet1!$F$5:$F$28252,Sheet1!$I$5:$I$28252,$B312,Sheet1!$L$5:$L$28252,$A312,Sheet1!$E$5:$E$28252,"*银联*",Sheet1!$D$5:$D$28252,"&lt;&gt;银联",Sheet1!$D$5:$D$28252,"&lt;&gt;内部转款",Sheet1!$D$5:$D$28252,"&lt;&gt;内部转账",Sheet1!$E$5:$E$28252,"&lt;&gt;*调拨*")</f>
        <v>0</v>
      </c>
      <c r="O312" s="32">
        <f>SUMIFS(Sheet1!$F$5:$F$28252,Sheet1!$I$5:$I$28252,$B312,Sheet1!$L$5:$L$28252,$A312,Sheet1!$D$5:$D$28252,"京东",Sheet1!$E$5:$E$28252,"&lt;&gt;*调拨*")+SUMIFS(Sheet1!$F$5:$F$28252,Sheet1!$I$5:$I$28252,$B312,Sheet1!$L$5:$L$28252,$A312,Sheet1!$E$5:$E$28252,"*京东*",Sheet1!$D$5:$D$28252,"&lt;&gt;京东",Sheet1!$D$5:$D$28252,"&lt;&gt;内部转款",Sheet1!$D$5:$D$28252,"&lt;&gt;内部转账",Sheet1!$E$5:$E$28252,"&lt;&gt;*调拨*")</f>
        <v>0</v>
      </c>
      <c r="P312" s="32">
        <f>SUMIFS(Sheet1!$F$5:$F$28252,Sheet1!$I$5:$I$28252,$B312,Sheet1!$L$5:$L$28252,$A312,Sheet1!$D$5:$D$28252,"药机微信",Sheet1!$E$5:$E$28252,"&lt;&gt;*调拨*")+SUMIFS(Sheet1!$F$5:$F$28252,Sheet1!$I$5:$I$28252,$B312,Sheet1!$L$5:$L$28252,$A312,Sheet1!$E$5:$E$28252,"*药机微信*",Sheet1!$D$5:$D$28252,"&lt;&gt;药机微信",Sheet1!$D$5:$D$28252,"&lt;&gt;内部转款",Sheet1!$D$5:$D$28252,"&lt;&gt;内部转账",Sheet1!$E$5:$E$28252,"&lt;&gt;*调拨*")</f>
        <v>0</v>
      </c>
      <c r="Q312" s="32">
        <f>SUMIFS(Sheet1!$F$5:$F$28252,Sheet1!$I$5:$I$28252,$B312,Sheet1!$L$5:$L$28252,$A312,Sheet1!$D$5:$D$28252,"亲情卡",Sheet1!$E$5:$E$28252,"&lt;&gt;*调拨*")+SUMIFS(Sheet1!$F$5:$F$28252,Sheet1!$I$5:$I$28252,$B312,Sheet1!$L$5:$L$28252,$A312,Sheet1!$E$5:$E$28252,"*亲情卡*",Sheet1!$D$5:$D$28252,"&lt;&gt;亲情卡",Sheet1!$D$5:$D$28252,"&lt;&gt;内部转款",Sheet1!$D$5:$D$28252,"&lt;&gt;内部转账",Sheet1!$E$5:$E$28252,"&lt;&gt;*调拨*")</f>
        <v>0</v>
      </c>
      <c r="R312" s="32">
        <f>SUMIFS(Sheet1!$F$5:$F$28252,Sheet1!$I$5:$I$28252,$B312,Sheet1!$L$5:$L$28252,$A312,Sheet1!$D$5:$D$28252,"优惠券",Sheet1!$E$5:$E$28252,"&lt;&gt;*调拨*")+SUMIFS(Sheet1!$F$5:$F$28252,Sheet1!$I$5:$I$28252,$B312,Sheet1!$L$5:$L$28252,$A312,Sheet1!$E$5:$E$28252,"*优惠券*",Sheet1!$D$5:$D$28252,"&lt;&gt;优惠券",Sheet1!$D$5:$D$28252,"&lt;&gt;内部转款",Sheet1!$D$5:$D$28252,"&lt;&gt;内部转账",Sheet1!$E$5:$E$28252,"&lt;&gt;*调拨*")</f>
        <v>0</v>
      </c>
      <c r="S312" s="32">
        <f>SUMIFS(Sheet1!$F$5:$F$28252,Sheet1!$I$5:$I$28252,$B312,Sheet1!$L$5:$L$28252,$A312,Sheet1!$D$5:$D$28252,"代金券",Sheet1!$E$5:$E$28252,"&lt;&gt;*调拨*")+SUMIFS(Sheet1!$F$5:$F$28252,Sheet1!$I$5:$I$28252,$B312,Sheet1!$L$5:$L$28252,$A312,Sheet1!$E$5:$E$28252,"*代金券*",Sheet1!$D$5:$D$28252,"&lt;&gt;代金券",Sheet1!$D$5:$D$28252,"&lt;&gt;内部转款",Sheet1!$D$5:$D$28252,"&lt;&gt;内部转账",Sheet1!$E$5:$E$28252,"&lt;&gt;*调拨*")</f>
        <v>0</v>
      </c>
      <c r="T312" s="32">
        <f>SUMIFS(Sheet1!$F$5:$F$28252,Sheet1!$I$5:$I$28252,$B312,Sheet1!$L$5:$L$28252,$A312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312,Sheet1!$L$5:$L$28252,$A312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312,Sheet1!$L$5:$L$28252,$A312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312,Sheet1!$L$5:$L$28252,$A312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2" s="32">
        <f>SUMIFS(Sheet1!$F$5:$F$28252,Sheet1!$I$5:$I$28252,$B312,Sheet1!$L$5:$L$28252,$A312,Sheet1!$E$5:$E$28252,"*调拨*")</f>
        <v>0</v>
      </c>
      <c r="V312" s="32">
        <f>SUMIFS(Sheet1!$F$5:$F$28252,Sheet1!$I$5:$I$28252,$B312,Sheet1!$L$5:$L$28252,$A312,Sheet1!$D$5:$D$28252,"储值",Sheet1!$E$5:$E$28252,"&lt;&gt;*调拨*")+SUMIFS(Sheet1!$F$5:$F$28252,Sheet1!$I$5:$I$28252,$B312,Sheet1!$L$5:$L$28252,$A312,Sheet1!$E$5:$E$28252,"*储值*",Sheet1!$D$5:$D$28252,"&lt;&gt;储值",Sheet1!$D$5:$D$28252,"&lt;&gt;内部转款",Sheet1!$D$5:$D$28252,"&lt;&gt;内部转账",Sheet1!$E$5:$E$28252,"&lt;&gt;*调拨*")</f>
        <v>0</v>
      </c>
      <c r="W312" s="32">
        <f>SUMIFS(Sheet1!$F$5:$F$28252,Sheet1!$I$5:$I$28252,$B312,Sheet1!$L$5:$L$28252,$A312,Sheet1!$D$5:$D$28252,"效期",Sheet1!$E$5:$E$28252,"&lt;&gt;*调拨*")+SUMIFS(Sheet1!$F$5:$F$28252,Sheet1!$I$5:$I$28252,$B312,Sheet1!$L$5:$L$28252,$A312,Sheet1!$E$5:$E$28252,"*效期*",Sheet1!$D$5:$D$28252,"&lt;&gt;效期",Sheet1!$D$5:$D$28252,"&lt;&gt;内部转款",Sheet1!$D$5:$D$28252,"&lt;&gt;内部转账",Sheet1!$E$5:$E$28252,"&lt;&gt;*调拨*")</f>
        <v>0</v>
      </c>
      <c r="X312" s="32">
        <f>SUMIFS(Sheet1!$F$5:$F$28252,Sheet1!$I$5:$I$28252,$B312,Sheet1!$L$5:$L$28252,$A312,Sheet1!$D$5:$D$28252,"内部转款",Sheet1!$E$5:$E$28252,"&lt;&gt;*调拨*")+SUMIFS(Sheet1!$F$5:$F$28252,Sheet1!$I$5:$I$28252,$B312,Sheet1!$L$5:$L$28252,$A312,Sheet1!$D$5:$D$28252,"内部转账",Sheet1!$E$5:$E$28252,"&lt;&gt;*调拨*")</f>
        <v>0</v>
      </c>
      <c r="Y312" s="32">
        <f t="shared" si="20"/>
        <v>0</v>
      </c>
      <c r="Z312" s="32">
        <f>SUMIFS(Sheet1!$F$5:$F$28252,Sheet1!$I$5:$I$28252,$B312,Sheet1!$L$5:$L$28252,$A312)</f>
        <v>37993.11</v>
      </c>
      <c r="AA312" s="32">
        <f>SUMIFS(Sheet1!$G$5:$G$28252,Sheet1!$I$5:$I$28252,$B312,Sheet1!$L$5:$L$28252,$A312,Sheet1!$D$5:$D$28252,"工资",Sheet1!$E$5:$E$28252,"&lt;&gt;*调拨*")+SUMIFS(Sheet1!$G$5:$G$28252,Sheet1!$I$5:$I$28252,$B312,Sheet1!$L$5:$L$28252,$A312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2385.54</v>
      </c>
      <c r="AB312" s="32">
        <f>SUMIFS(Sheet1!$G$5:$G$28252,Sheet1!$I$5:$I$28252,$B312,Sheet1!$L$5:$L$28252,$A312,Sheet1!$D$5:$D$28252,"水费",Sheet1!$E$5:$E$28252,"&lt;&gt;*调拨*")+SUMIFS(Sheet1!$G$5:$G$28252,Sheet1!$I$5:$I$28252,$B312,Sheet1!$L$5:$L$28252,$A312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2" s="32">
        <f>SUMIFS(Sheet1!$G$5:$G$28252,Sheet1!$I$5:$I$28252,$B312,Sheet1!$L$5:$L$28252,$A312,Sheet1!$D$5:$D$28252,"电费",Sheet1!$E$5:$E$28252,"&lt;&gt;*调拨*")+SUMIFS(Sheet1!$G$5:$G$28252,Sheet1!$I$5:$I$28252,$B312,Sheet1!$L$5:$L$28252,$A312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2" s="32">
        <f>SUMIFS(Sheet1!$G$5:$G$28252,Sheet1!$I$5:$I$28252,$B312,Sheet1!$L$5:$L$28252,$A312,Sheet1!$D$5:$D$28252,"宽带费",Sheet1!$E$5:$E$28252,"&lt;&gt;*调拨*")+SUMIFS(Sheet1!$G$5:$G$28252,Sheet1!$I$5:$I$28252,$B312,Sheet1!$L$5:$L$28252,$A312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2" s="32">
        <f>SUMIFS(Sheet1!$G$5:$G$28252,Sheet1!$I$5:$I$28252,$B312,Sheet1!$L$5:$L$28252,$A312,Sheet1!$D$5:$D$28252,"办公费",Sheet1!$E$5:$E$28252,"&lt;&gt;*调拨*")+SUMIFS(Sheet1!$G$5:$G$28252,Sheet1!$I$5:$I$28252,$B312,Sheet1!$L$5:$L$28252,$A312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2" s="32">
        <f>SUMIFS(Sheet1!$G$5:$G$28252,Sheet1!$I$5:$I$28252,$B312,Sheet1!$L$5:$L$28252,$A312,Sheet1!$D$5:$D$28252,"话费",Sheet1!$E$5:$E$28252,"&lt;&gt;*调拨*")+SUMIFS(Sheet1!$G$5:$G$28252,Sheet1!$I$5:$I$28252,$B312,Sheet1!$L$5:$L$28252,$A312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12" s="32">
        <f>SUMIFS(Sheet1!$G$5:$G$28252,Sheet1!$I$5:$I$28252,$B312,Sheet1!$L$5:$L$28252,$A312,Sheet1!$D$5:$D$28252,"房租",Sheet1!$E$5:$E$28252,"&lt;&gt;*调拨*")+SUMIFS(Sheet1!$G$5:$G$28252,Sheet1!$I$5:$I$28252,$B312,Sheet1!$L$5:$L$28252,$A312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2" s="32">
        <f>SUMIFS(Sheet1!$G$5:$G$28252,Sheet1!$I$5:$I$28252,$B312,Sheet1!$L$5:$L$28252,$A312,Sheet1!$E$5:$E$28252,"*调拨*")</f>
        <v>0</v>
      </c>
      <c r="AI312" s="32">
        <f>SUMIFS(Sheet1!$G$5:$G$28252,Sheet1!$I$5:$I$28252,$B312,Sheet1!$L$5:$L$28252,$A312,Sheet1!$D$5:$D$28252,"内部转款",Sheet1!$E$5:$E$28252,"&lt;&gt;*调拨*")+SUMIFS(Sheet1!$G$5:$G$28252,Sheet1!$I$5:$I$28252,$B312,Sheet1!$L$5:$L$28252,$A312,Sheet1!$D$5:$D$28252,"内部转账",Sheet1!$E$5:$E$28252,"&lt;&gt;*调拨*")</f>
        <v>0</v>
      </c>
      <c r="AJ312" s="32">
        <f t="shared" si="21"/>
        <v>0</v>
      </c>
      <c r="AK312" s="32">
        <f>SUMIFS(Sheet1!$G$5:$G$28252,Sheet1!$I$5:$I$28252,$B312,Sheet1!$L$5:$L$28252,$A312)</f>
        <v>2385.54</v>
      </c>
      <c r="AL312" s="32">
        <f t="shared" si="22"/>
        <v>35607.57</v>
      </c>
    </row>
    <row r="313" ht="16.5" spans="1:38">
      <c r="A313" s="30">
        <v>202605</v>
      </c>
      <c r="B313" s="31" t="s">
        <v>80</v>
      </c>
      <c r="C313" s="32">
        <f>SUMIFS(Sheet1!$F$5:$F$28252,Sheet1!$I$5:$I$28252,$B313,Sheet1!$L$5:$L$28252,$A313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8348.43</v>
      </c>
      <c r="D313" s="32">
        <f>SUMIFS(Sheet1!$F$5:$F$28252,Sheet1!$I$5:$I$28252,$B313,Sheet1!$L$5:$L$28252,$A313,Sheet1!$D$5:$D$28252,"医保即时拨付",Sheet1!$E$5:$E$28252,"&lt;&gt;*调拨*")+SUMIFS(Sheet1!$F$5:$F$28252,Sheet1!$I$5:$I$28252,$B313,Sheet1!$L$5:$L$28252,$A313,Sheet1!$E$5:$E$28252,"*医保即时拨付*",Sheet1!$D$5:$D$28252,"&lt;&gt;医保即时拨付",Sheet1!$D$5:$D$28252,"&lt;&gt;内部转款",Sheet1!$D$5:$D$28252,"&lt;&gt;内部转账",Sheet1!$E$5:$E$28252,"&lt;&gt;*调拨*")</f>
        <v>3878.2</v>
      </c>
      <c r="E313" s="32">
        <f>SUMIFS(Sheet1!$F$5:$F$28252,Sheet1!$I$5:$I$28252,$B313,Sheet1!$L$5:$L$28252,$A313,Sheet1!$D$5:$D$28252,"医保",Sheet1!$E$5:$E$28252,"&lt;&gt;*调拨*",Sheet1!$E$5:$E$28252,"&lt;&gt;*医保即时拨付*")+SUMIFS(Sheet1!$F$5:$F$28252,Sheet1!$I$5:$I$28252,$B313,Sheet1!$L$5:$L$28252,$A313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3701.21</v>
      </c>
      <c r="F313" s="32">
        <f>SUMIFS(Sheet1!$F$5:$F$28252,Sheet1!$I$5:$I$28252,$B313,Sheet1!$L$5:$L$28252,$A313,Sheet1!$D$5:$D$28252,"聚合",Sheet1!$E$5:$E$28252,"&lt;&gt;*调拨*")+SUMIFS(Sheet1!$F$5:$F$28252,Sheet1!$I$5:$I$28252,$B313,Sheet1!$L$5:$L$28252,$A313,Sheet1!$E$5:$E$28252,"*聚合*",Sheet1!$D$5:$D$28252,"&lt;&gt;聚合",Sheet1!$D$5:$D$28252,"&lt;&gt;内部转款",Sheet1!$D$5:$D$28252,"&lt;&gt;内部转账",Sheet1!$E$5:$E$28252,"&lt;&gt;*调拨*")</f>
        <v>21357.41</v>
      </c>
      <c r="G313" s="32">
        <f>SUMIFS(Sheet1!$F$5:$F$28252,Sheet1!$I$5:$I$28252,$B313,Sheet1!$L$5:$L$28252,$A313,Sheet1!$D$5:$D$28252,"24小时微信",Sheet1!$E$5:$E$28252,"&lt;&gt;*调拨*")+SUMIFS(Sheet1!$F$5:$F$28252,Sheet1!$I$5:$I$28252,$B313,Sheet1!$L$5:$L$28252,$A313,Sheet1!$E$5:$E$28252,"*24小时微信*",Sheet1!$D$5:$D$28252,"&lt;&gt;24小时微信",Sheet1!$D$5:$D$28252,"&lt;&gt;内部转款",Sheet1!$D$5:$D$28252,"&lt;&gt;内部转账",Sheet1!$E$5:$E$28252,"&lt;&gt;*调拨*")</f>
        <v>0</v>
      </c>
      <c r="H313" s="32">
        <f>SUMIFS(Sheet1!$F$5:$F$28252,Sheet1!$I$5:$I$28252,$B313,Sheet1!$L$5:$L$28252,$A313,Sheet1!$D$5:$D$28252,"美团",Sheet1!$E$5:$E$28252,"&lt;&gt;*调拨*")+SUMIFS(Sheet1!$F$5:$F$28252,Sheet1!$I$5:$I$28252,$B313,Sheet1!$L$5:$L$28252,$A313,Sheet1!$E$5:$E$28252,"*美团*",Sheet1!$D$5:$D$28252,"&lt;&gt;美团",Sheet1!$D$5:$D$28252,"&lt;&gt;内部转款",Sheet1!$D$5:$D$28252,"&lt;&gt;内部转账",Sheet1!$E$5:$E$28252,"&lt;&gt;*调拨*")</f>
        <v>0</v>
      </c>
      <c r="I313" s="32">
        <f>SUMIFS(Sheet1!$F$5:$F$28252,Sheet1!$I$5:$I$28252,$B313,Sheet1!$L$5:$L$28252,$A313,Sheet1!$D$5:$D$28252,"饿了么",Sheet1!$E$5:$E$28252,"&lt;&gt;*调拨*")+SUMIFS(Sheet1!$F$5:$F$28252,Sheet1!$I$5:$I$28252,$B313,Sheet1!$L$5:$L$28252,$A313,Sheet1!$E$5:$E$28252,"*饿了么*",Sheet1!$D$5:$D$28252,"&lt;&gt;饿了么",Sheet1!$D$5:$D$28252,"&lt;&gt;内部转款",Sheet1!$D$5:$D$28252,"&lt;&gt;内部转账",Sheet1!$E$5:$E$28252,"&lt;&gt;*调拨*")</f>
        <v>0</v>
      </c>
      <c r="J313" s="32">
        <f>SUMIFS(Sheet1!$F$5:$F$28252,Sheet1!$I$5:$I$28252,$B313,Sheet1!$L$5:$L$28252,$A313,Sheet1!$D$5:$D$28252,"健E卡",Sheet1!$E$5:$E$28252,"&lt;&gt;*调拨*")+SUMIFS(Sheet1!$F$5:$F$28252,Sheet1!$I$5:$I$28252,$B313,Sheet1!$L$5:$L$28252,$A313,Sheet1!$E$5:$E$28252,"*健E卡*",Sheet1!$D$5:$D$28252,"&lt;&gt;健E卡",Sheet1!$D$5:$D$28252,"&lt;&gt;内部转款",Sheet1!$D$5:$D$28252,"&lt;&gt;内部转账",Sheet1!$E$5:$E$28252,"&lt;&gt;*调拨*")</f>
        <v>0</v>
      </c>
      <c r="K313" s="32">
        <f>SUMIFS(Sheet1!$F$5:$F$28252,Sheet1!$I$5:$I$28252,$B313,Sheet1!$L$5:$L$28252,$A313,Sheet1!$D$5:$D$28252,"抖音",Sheet1!$E$5:$E$28252,"&lt;&gt;*调拨*")+SUMIFS(Sheet1!$F$5:$F$28252,Sheet1!$I$5:$I$28252,$B313,Sheet1!$L$5:$L$28252,$A313,Sheet1!$E$5:$E$28252,"*抖音*",Sheet1!$D$5:$D$28252,"&lt;&gt;抖音",Sheet1!$D$5:$D$28252,"&lt;&gt;内部转款",Sheet1!$D$5:$D$28252,"&lt;&gt;内部转账",Sheet1!$E$5:$E$28252,"&lt;&gt;*调拨*")</f>
        <v>0</v>
      </c>
      <c r="L313" s="32">
        <f>SUMIFS(Sheet1!$F$5:$F$28252,Sheet1!$I$5:$I$28252,$B313,Sheet1!$L$5:$L$28252,$A313,Sheet1!$D$5:$D$28252,"医卡通",Sheet1!$E$5:$E$28252,"&lt;&gt;*调拨*")+SUMIFS(Sheet1!$F$5:$F$28252,Sheet1!$I$5:$I$28252,$B313,Sheet1!$L$5:$L$28252,$A313,Sheet1!$E$5:$E$28252,"*医卡通*",Sheet1!$D$5:$D$28252,"&lt;&gt;医卡通",Sheet1!$D$5:$D$28252,"&lt;&gt;内部转款",Sheet1!$D$5:$D$28252,"&lt;&gt;内部转账",Sheet1!$E$5:$E$28252,"&lt;&gt;*调拨*")</f>
        <v>0</v>
      </c>
      <c r="M313" s="32">
        <f>SUMIFS(Sheet1!$F$5:$F$28252,Sheet1!$I$5:$I$28252,$B313,Sheet1!$L$5:$L$28252,$A313,Sheet1!$D$5:$D$28252,"企健网",Sheet1!$E$5:$E$28252,"&lt;&gt;*调拨*")+SUMIFS(Sheet1!$F$5:$F$28252,Sheet1!$I$5:$I$28252,$B313,Sheet1!$L$5:$L$28252,$A313,Sheet1!$E$5:$E$28252,"*企健网*",Sheet1!$D$5:$D$28252,"&lt;&gt;企健网",Sheet1!$D$5:$D$28252,"&lt;&gt;内部转款",Sheet1!$D$5:$D$28252,"&lt;&gt;内部转账",Sheet1!$E$5:$E$28252,"&lt;&gt;*调拨*")</f>
        <v>0</v>
      </c>
      <c r="N313" s="32">
        <f>SUMIFS(Sheet1!$F$5:$F$28252,Sheet1!$I$5:$I$28252,$B313,Sheet1!$L$5:$L$28252,$A313,Sheet1!$D$5:$D$28252,"银联",Sheet1!$E$5:$E$28252,"&lt;&gt;*调拨*")+SUMIFS(Sheet1!$F$5:$F$28252,Sheet1!$I$5:$I$28252,$B313,Sheet1!$L$5:$L$28252,$A313,Sheet1!$E$5:$E$28252,"*银联*",Sheet1!$D$5:$D$28252,"&lt;&gt;银联",Sheet1!$D$5:$D$28252,"&lt;&gt;内部转款",Sheet1!$D$5:$D$28252,"&lt;&gt;内部转账",Sheet1!$E$5:$E$28252,"&lt;&gt;*调拨*")</f>
        <v>0</v>
      </c>
      <c r="O313" s="32">
        <f>SUMIFS(Sheet1!$F$5:$F$28252,Sheet1!$I$5:$I$28252,$B313,Sheet1!$L$5:$L$28252,$A313,Sheet1!$D$5:$D$28252,"京东",Sheet1!$E$5:$E$28252,"&lt;&gt;*调拨*")+SUMIFS(Sheet1!$F$5:$F$28252,Sheet1!$I$5:$I$28252,$B313,Sheet1!$L$5:$L$28252,$A313,Sheet1!$E$5:$E$28252,"*京东*",Sheet1!$D$5:$D$28252,"&lt;&gt;京东",Sheet1!$D$5:$D$28252,"&lt;&gt;内部转款",Sheet1!$D$5:$D$28252,"&lt;&gt;内部转账",Sheet1!$E$5:$E$28252,"&lt;&gt;*调拨*")</f>
        <v>0</v>
      </c>
      <c r="P313" s="32">
        <f>SUMIFS(Sheet1!$F$5:$F$28252,Sheet1!$I$5:$I$28252,$B313,Sheet1!$L$5:$L$28252,$A313,Sheet1!$D$5:$D$28252,"药机微信",Sheet1!$E$5:$E$28252,"&lt;&gt;*调拨*")+SUMIFS(Sheet1!$F$5:$F$28252,Sheet1!$I$5:$I$28252,$B313,Sheet1!$L$5:$L$28252,$A313,Sheet1!$E$5:$E$28252,"*药机微信*",Sheet1!$D$5:$D$28252,"&lt;&gt;药机微信",Sheet1!$D$5:$D$28252,"&lt;&gt;内部转款",Sheet1!$D$5:$D$28252,"&lt;&gt;内部转账",Sheet1!$E$5:$E$28252,"&lt;&gt;*调拨*")</f>
        <v>0</v>
      </c>
      <c r="Q313" s="32">
        <f>SUMIFS(Sheet1!$F$5:$F$28252,Sheet1!$I$5:$I$28252,$B313,Sheet1!$L$5:$L$28252,$A313,Sheet1!$D$5:$D$28252,"亲情卡",Sheet1!$E$5:$E$28252,"&lt;&gt;*调拨*")+SUMIFS(Sheet1!$F$5:$F$28252,Sheet1!$I$5:$I$28252,$B313,Sheet1!$L$5:$L$28252,$A313,Sheet1!$E$5:$E$28252,"*亲情卡*",Sheet1!$D$5:$D$28252,"&lt;&gt;亲情卡",Sheet1!$D$5:$D$28252,"&lt;&gt;内部转款",Sheet1!$D$5:$D$28252,"&lt;&gt;内部转账",Sheet1!$E$5:$E$28252,"&lt;&gt;*调拨*")</f>
        <v>0</v>
      </c>
      <c r="R313" s="32">
        <f>SUMIFS(Sheet1!$F$5:$F$28252,Sheet1!$I$5:$I$28252,$B313,Sheet1!$L$5:$L$28252,$A313,Sheet1!$D$5:$D$28252,"优惠券",Sheet1!$E$5:$E$28252,"&lt;&gt;*调拨*")+SUMIFS(Sheet1!$F$5:$F$28252,Sheet1!$I$5:$I$28252,$B313,Sheet1!$L$5:$L$28252,$A313,Sheet1!$E$5:$E$28252,"*优惠券*",Sheet1!$D$5:$D$28252,"&lt;&gt;优惠券",Sheet1!$D$5:$D$28252,"&lt;&gt;内部转款",Sheet1!$D$5:$D$28252,"&lt;&gt;内部转账",Sheet1!$E$5:$E$28252,"&lt;&gt;*调拨*")</f>
        <v>0</v>
      </c>
      <c r="S313" s="32">
        <f>SUMIFS(Sheet1!$F$5:$F$28252,Sheet1!$I$5:$I$28252,$B313,Sheet1!$L$5:$L$28252,$A313,Sheet1!$D$5:$D$28252,"代金券",Sheet1!$E$5:$E$28252,"&lt;&gt;*调拨*")+SUMIFS(Sheet1!$F$5:$F$28252,Sheet1!$I$5:$I$28252,$B313,Sheet1!$L$5:$L$28252,$A313,Sheet1!$E$5:$E$28252,"*代金券*",Sheet1!$D$5:$D$28252,"&lt;&gt;代金券",Sheet1!$D$5:$D$28252,"&lt;&gt;内部转款",Sheet1!$D$5:$D$28252,"&lt;&gt;内部转账",Sheet1!$E$5:$E$28252,"&lt;&gt;*调拨*")</f>
        <v>0</v>
      </c>
      <c r="T313" s="32">
        <f>SUMIFS(Sheet1!$F$5:$F$28252,Sheet1!$I$5:$I$28252,$B313,Sheet1!$L$5:$L$28252,$A313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313,Sheet1!$L$5:$L$28252,$A313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313,Sheet1!$L$5:$L$28252,$A313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313,Sheet1!$L$5:$L$28252,$A313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3" s="32">
        <f>SUMIFS(Sheet1!$F$5:$F$28252,Sheet1!$I$5:$I$28252,$B313,Sheet1!$L$5:$L$28252,$A313,Sheet1!$E$5:$E$28252,"*调拨*")</f>
        <v>0</v>
      </c>
      <c r="V313" s="32">
        <f>SUMIFS(Sheet1!$F$5:$F$28252,Sheet1!$I$5:$I$28252,$B313,Sheet1!$L$5:$L$28252,$A313,Sheet1!$D$5:$D$28252,"储值",Sheet1!$E$5:$E$28252,"&lt;&gt;*调拨*")+SUMIFS(Sheet1!$F$5:$F$28252,Sheet1!$I$5:$I$28252,$B313,Sheet1!$L$5:$L$28252,$A313,Sheet1!$E$5:$E$28252,"*储值*",Sheet1!$D$5:$D$28252,"&lt;&gt;储值",Sheet1!$D$5:$D$28252,"&lt;&gt;内部转款",Sheet1!$D$5:$D$28252,"&lt;&gt;内部转账",Sheet1!$E$5:$E$28252,"&lt;&gt;*调拨*")</f>
        <v>0</v>
      </c>
      <c r="W313" s="32">
        <f>SUMIFS(Sheet1!$F$5:$F$28252,Sheet1!$I$5:$I$28252,$B313,Sheet1!$L$5:$L$28252,$A313,Sheet1!$D$5:$D$28252,"效期",Sheet1!$E$5:$E$28252,"&lt;&gt;*调拨*")+SUMIFS(Sheet1!$F$5:$F$28252,Sheet1!$I$5:$I$28252,$B313,Sheet1!$L$5:$L$28252,$A313,Sheet1!$E$5:$E$28252,"*效期*",Sheet1!$D$5:$D$28252,"&lt;&gt;效期",Sheet1!$D$5:$D$28252,"&lt;&gt;内部转款",Sheet1!$D$5:$D$28252,"&lt;&gt;内部转账",Sheet1!$E$5:$E$28252,"&lt;&gt;*调拨*")</f>
        <v>16.1</v>
      </c>
      <c r="X313" s="32">
        <f>SUMIFS(Sheet1!$F$5:$F$28252,Sheet1!$I$5:$I$28252,$B313,Sheet1!$L$5:$L$28252,$A313,Sheet1!$D$5:$D$28252,"内部转款",Sheet1!$E$5:$E$28252,"&lt;&gt;*调拨*")+SUMIFS(Sheet1!$F$5:$F$28252,Sheet1!$I$5:$I$28252,$B313,Sheet1!$L$5:$L$28252,$A313,Sheet1!$D$5:$D$28252,"内部转账",Sheet1!$E$5:$E$28252,"&lt;&gt;*调拨*")</f>
        <v>0</v>
      </c>
      <c r="Y313" s="32">
        <f t="shared" si="20"/>
        <v>0</v>
      </c>
      <c r="Z313" s="32">
        <f>SUMIFS(Sheet1!$F$5:$F$28252,Sheet1!$I$5:$I$28252,$B313,Sheet1!$L$5:$L$28252,$A313)</f>
        <v>37301.35</v>
      </c>
      <c r="AA313" s="32">
        <f>SUMIFS(Sheet1!$G$5:$G$28252,Sheet1!$I$5:$I$28252,$B313,Sheet1!$L$5:$L$28252,$A313,Sheet1!$D$5:$D$28252,"工资",Sheet1!$E$5:$E$28252,"&lt;&gt;*调拨*")+SUMIFS(Sheet1!$G$5:$G$28252,Sheet1!$I$5:$I$28252,$B313,Sheet1!$L$5:$L$28252,$A313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4339.86</v>
      </c>
      <c r="AB313" s="32">
        <f>SUMIFS(Sheet1!$G$5:$G$28252,Sheet1!$I$5:$I$28252,$B313,Sheet1!$L$5:$L$28252,$A313,Sheet1!$D$5:$D$28252,"水费",Sheet1!$E$5:$E$28252,"&lt;&gt;*调拨*")+SUMIFS(Sheet1!$G$5:$G$28252,Sheet1!$I$5:$I$28252,$B313,Sheet1!$L$5:$L$28252,$A313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3" s="32">
        <f>SUMIFS(Sheet1!$G$5:$G$28252,Sheet1!$I$5:$I$28252,$B313,Sheet1!$L$5:$L$28252,$A313,Sheet1!$D$5:$D$28252,"电费",Sheet1!$E$5:$E$28252,"&lt;&gt;*调拨*")+SUMIFS(Sheet1!$G$5:$G$28252,Sheet1!$I$5:$I$28252,$B313,Sheet1!$L$5:$L$28252,$A313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3" s="32">
        <f>SUMIFS(Sheet1!$G$5:$G$28252,Sheet1!$I$5:$I$28252,$B313,Sheet1!$L$5:$L$28252,$A313,Sheet1!$D$5:$D$28252,"宽带费",Sheet1!$E$5:$E$28252,"&lt;&gt;*调拨*")+SUMIFS(Sheet1!$G$5:$G$28252,Sheet1!$I$5:$I$28252,$B313,Sheet1!$L$5:$L$28252,$A313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3" s="32">
        <f>SUMIFS(Sheet1!$G$5:$G$28252,Sheet1!$I$5:$I$28252,$B313,Sheet1!$L$5:$L$28252,$A313,Sheet1!$D$5:$D$28252,"办公费",Sheet1!$E$5:$E$28252,"&lt;&gt;*调拨*")+SUMIFS(Sheet1!$G$5:$G$28252,Sheet1!$I$5:$I$28252,$B313,Sheet1!$L$5:$L$28252,$A313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3" s="32">
        <f>SUMIFS(Sheet1!$G$5:$G$28252,Sheet1!$I$5:$I$28252,$B313,Sheet1!$L$5:$L$28252,$A313,Sheet1!$D$5:$D$28252,"话费",Sheet1!$E$5:$E$28252,"&lt;&gt;*调拨*")+SUMIFS(Sheet1!$G$5:$G$28252,Sheet1!$I$5:$I$28252,$B313,Sheet1!$L$5:$L$28252,$A313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13" s="32">
        <f>SUMIFS(Sheet1!$G$5:$G$28252,Sheet1!$I$5:$I$28252,$B313,Sheet1!$L$5:$L$28252,$A313,Sheet1!$D$5:$D$28252,"房租",Sheet1!$E$5:$E$28252,"&lt;&gt;*调拨*")+SUMIFS(Sheet1!$G$5:$G$28252,Sheet1!$I$5:$I$28252,$B313,Sheet1!$L$5:$L$28252,$A313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3" s="32">
        <f>SUMIFS(Sheet1!$G$5:$G$28252,Sheet1!$I$5:$I$28252,$B313,Sheet1!$L$5:$L$28252,$A313,Sheet1!$E$5:$E$28252,"*调拨*")</f>
        <v>0</v>
      </c>
      <c r="AI313" s="32">
        <f>SUMIFS(Sheet1!$G$5:$G$28252,Sheet1!$I$5:$I$28252,$B313,Sheet1!$L$5:$L$28252,$A313,Sheet1!$D$5:$D$28252,"内部转款",Sheet1!$E$5:$E$28252,"&lt;&gt;*调拨*")+SUMIFS(Sheet1!$G$5:$G$28252,Sheet1!$I$5:$I$28252,$B313,Sheet1!$L$5:$L$28252,$A313,Sheet1!$D$5:$D$28252,"内部转账",Sheet1!$E$5:$E$28252,"&lt;&gt;*调拨*")</f>
        <v>0</v>
      </c>
      <c r="AJ313" s="32">
        <f t="shared" si="21"/>
        <v>0</v>
      </c>
      <c r="AK313" s="32">
        <f>SUMIFS(Sheet1!$G$5:$G$28252,Sheet1!$I$5:$I$28252,$B313,Sheet1!$L$5:$L$28252,$A313)</f>
        <v>4339.86</v>
      </c>
      <c r="AL313" s="32">
        <f t="shared" si="22"/>
        <v>32961.49</v>
      </c>
    </row>
    <row r="314" ht="16.5" spans="1:38">
      <c r="A314" s="30">
        <v>202605</v>
      </c>
      <c r="B314" s="31" t="s">
        <v>196</v>
      </c>
      <c r="C314" s="32">
        <f>SUMIFS(Sheet1!$F$5:$F$28252,Sheet1!$I$5:$I$28252,$B314,Sheet1!$L$5:$L$28252,$A314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23202.8</v>
      </c>
      <c r="D314" s="32">
        <f>SUMIFS(Sheet1!$F$5:$F$28252,Sheet1!$I$5:$I$28252,$B314,Sheet1!$L$5:$L$28252,$A314,Sheet1!$D$5:$D$28252,"医保即时拨付",Sheet1!$E$5:$E$28252,"&lt;&gt;*调拨*")+SUMIFS(Sheet1!$F$5:$F$28252,Sheet1!$I$5:$I$28252,$B314,Sheet1!$L$5:$L$28252,$A314,Sheet1!$E$5:$E$28252,"*医保即时拨付*",Sheet1!$D$5:$D$28252,"&lt;&gt;医保即时拨付",Sheet1!$D$5:$D$28252,"&lt;&gt;内部转款",Sheet1!$D$5:$D$28252,"&lt;&gt;内部转账",Sheet1!$E$5:$E$28252,"&lt;&gt;*调拨*")</f>
        <v>1880.23</v>
      </c>
      <c r="E314" s="32">
        <f>SUMIFS(Sheet1!$F$5:$F$28252,Sheet1!$I$5:$I$28252,$B314,Sheet1!$L$5:$L$28252,$A314,Sheet1!$D$5:$D$28252,"医保",Sheet1!$E$5:$E$28252,"&lt;&gt;*调拨*",Sheet1!$E$5:$E$28252,"&lt;&gt;*医保即时拨付*")+SUMIFS(Sheet1!$F$5:$F$28252,Sheet1!$I$5:$I$28252,$B314,Sheet1!$L$5:$L$28252,$A314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1785.91</v>
      </c>
      <c r="F314" s="32">
        <f>SUMIFS(Sheet1!$F$5:$F$28252,Sheet1!$I$5:$I$28252,$B314,Sheet1!$L$5:$L$28252,$A314,Sheet1!$D$5:$D$28252,"聚合",Sheet1!$E$5:$E$28252,"&lt;&gt;*调拨*")+SUMIFS(Sheet1!$F$5:$F$28252,Sheet1!$I$5:$I$28252,$B314,Sheet1!$L$5:$L$28252,$A314,Sheet1!$E$5:$E$28252,"*聚合*",Sheet1!$D$5:$D$28252,"&lt;&gt;聚合",Sheet1!$D$5:$D$28252,"&lt;&gt;内部转款",Sheet1!$D$5:$D$28252,"&lt;&gt;内部转账",Sheet1!$E$5:$E$28252,"&lt;&gt;*调拨*")</f>
        <v>13167.69</v>
      </c>
      <c r="G314" s="32">
        <f>SUMIFS(Sheet1!$F$5:$F$28252,Sheet1!$I$5:$I$28252,$B314,Sheet1!$L$5:$L$28252,$A314,Sheet1!$D$5:$D$28252,"24小时微信",Sheet1!$E$5:$E$28252,"&lt;&gt;*调拨*")+SUMIFS(Sheet1!$F$5:$F$28252,Sheet1!$I$5:$I$28252,$B314,Sheet1!$L$5:$L$28252,$A314,Sheet1!$E$5:$E$28252,"*24小时微信*",Sheet1!$D$5:$D$28252,"&lt;&gt;24小时微信",Sheet1!$D$5:$D$28252,"&lt;&gt;内部转款",Sheet1!$D$5:$D$28252,"&lt;&gt;内部转账",Sheet1!$E$5:$E$28252,"&lt;&gt;*调拨*")</f>
        <v>0</v>
      </c>
      <c r="H314" s="32">
        <f>SUMIFS(Sheet1!$F$5:$F$28252,Sheet1!$I$5:$I$28252,$B314,Sheet1!$L$5:$L$28252,$A314,Sheet1!$D$5:$D$28252,"美团",Sheet1!$E$5:$E$28252,"&lt;&gt;*调拨*")+SUMIFS(Sheet1!$F$5:$F$28252,Sheet1!$I$5:$I$28252,$B314,Sheet1!$L$5:$L$28252,$A314,Sheet1!$E$5:$E$28252,"*美团*",Sheet1!$D$5:$D$28252,"&lt;&gt;美团",Sheet1!$D$5:$D$28252,"&lt;&gt;内部转款",Sheet1!$D$5:$D$28252,"&lt;&gt;内部转账",Sheet1!$E$5:$E$28252,"&lt;&gt;*调拨*")</f>
        <v>0</v>
      </c>
      <c r="I314" s="32">
        <f>SUMIFS(Sheet1!$F$5:$F$28252,Sheet1!$I$5:$I$28252,$B314,Sheet1!$L$5:$L$28252,$A314,Sheet1!$D$5:$D$28252,"饿了么",Sheet1!$E$5:$E$28252,"&lt;&gt;*调拨*")+SUMIFS(Sheet1!$F$5:$F$28252,Sheet1!$I$5:$I$28252,$B314,Sheet1!$L$5:$L$28252,$A314,Sheet1!$E$5:$E$28252,"*饿了么*",Sheet1!$D$5:$D$28252,"&lt;&gt;饿了么",Sheet1!$D$5:$D$28252,"&lt;&gt;内部转款",Sheet1!$D$5:$D$28252,"&lt;&gt;内部转账",Sheet1!$E$5:$E$28252,"&lt;&gt;*调拨*")</f>
        <v>0</v>
      </c>
      <c r="J314" s="32">
        <f>SUMIFS(Sheet1!$F$5:$F$28252,Sheet1!$I$5:$I$28252,$B314,Sheet1!$L$5:$L$28252,$A314,Sheet1!$D$5:$D$28252,"健E卡",Sheet1!$E$5:$E$28252,"&lt;&gt;*调拨*")+SUMIFS(Sheet1!$F$5:$F$28252,Sheet1!$I$5:$I$28252,$B314,Sheet1!$L$5:$L$28252,$A314,Sheet1!$E$5:$E$28252,"*健E卡*",Sheet1!$D$5:$D$28252,"&lt;&gt;健E卡",Sheet1!$D$5:$D$28252,"&lt;&gt;内部转款",Sheet1!$D$5:$D$28252,"&lt;&gt;内部转账",Sheet1!$E$5:$E$28252,"&lt;&gt;*调拨*")</f>
        <v>0</v>
      </c>
      <c r="K314" s="32">
        <f>SUMIFS(Sheet1!$F$5:$F$28252,Sheet1!$I$5:$I$28252,$B314,Sheet1!$L$5:$L$28252,$A314,Sheet1!$D$5:$D$28252,"抖音",Sheet1!$E$5:$E$28252,"&lt;&gt;*调拨*")+SUMIFS(Sheet1!$F$5:$F$28252,Sheet1!$I$5:$I$28252,$B314,Sheet1!$L$5:$L$28252,$A314,Sheet1!$E$5:$E$28252,"*抖音*",Sheet1!$D$5:$D$28252,"&lt;&gt;抖音",Sheet1!$D$5:$D$28252,"&lt;&gt;内部转款",Sheet1!$D$5:$D$28252,"&lt;&gt;内部转账",Sheet1!$E$5:$E$28252,"&lt;&gt;*调拨*")</f>
        <v>0</v>
      </c>
      <c r="L314" s="32">
        <f>SUMIFS(Sheet1!$F$5:$F$28252,Sheet1!$I$5:$I$28252,$B314,Sheet1!$L$5:$L$28252,$A314,Sheet1!$D$5:$D$28252,"医卡通",Sheet1!$E$5:$E$28252,"&lt;&gt;*调拨*")+SUMIFS(Sheet1!$F$5:$F$28252,Sheet1!$I$5:$I$28252,$B314,Sheet1!$L$5:$L$28252,$A314,Sheet1!$E$5:$E$28252,"*医卡通*",Sheet1!$D$5:$D$28252,"&lt;&gt;医卡通",Sheet1!$D$5:$D$28252,"&lt;&gt;内部转款",Sheet1!$D$5:$D$28252,"&lt;&gt;内部转账",Sheet1!$E$5:$E$28252,"&lt;&gt;*调拨*")</f>
        <v>0</v>
      </c>
      <c r="M314" s="32">
        <f>SUMIFS(Sheet1!$F$5:$F$28252,Sheet1!$I$5:$I$28252,$B314,Sheet1!$L$5:$L$28252,$A314,Sheet1!$D$5:$D$28252,"企健网",Sheet1!$E$5:$E$28252,"&lt;&gt;*调拨*")+SUMIFS(Sheet1!$F$5:$F$28252,Sheet1!$I$5:$I$28252,$B314,Sheet1!$L$5:$L$28252,$A314,Sheet1!$E$5:$E$28252,"*企健网*",Sheet1!$D$5:$D$28252,"&lt;&gt;企健网",Sheet1!$D$5:$D$28252,"&lt;&gt;内部转款",Sheet1!$D$5:$D$28252,"&lt;&gt;内部转账",Sheet1!$E$5:$E$28252,"&lt;&gt;*调拨*")</f>
        <v>0</v>
      </c>
      <c r="N314" s="32">
        <f>SUMIFS(Sheet1!$F$5:$F$28252,Sheet1!$I$5:$I$28252,$B314,Sheet1!$L$5:$L$28252,$A314,Sheet1!$D$5:$D$28252,"银联",Sheet1!$E$5:$E$28252,"&lt;&gt;*调拨*")+SUMIFS(Sheet1!$F$5:$F$28252,Sheet1!$I$5:$I$28252,$B314,Sheet1!$L$5:$L$28252,$A314,Sheet1!$E$5:$E$28252,"*银联*",Sheet1!$D$5:$D$28252,"&lt;&gt;银联",Sheet1!$D$5:$D$28252,"&lt;&gt;内部转款",Sheet1!$D$5:$D$28252,"&lt;&gt;内部转账",Sheet1!$E$5:$E$28252,"&lt;&gt;*调拨*")</f>
        <v>0</v>
      </c>
      <c r="O314" s="32">
        <f>SUMIFS(Sheet1!$F$5:$F$28252,Sheet1!$I$5:$I$28252,$B314,Sheet1!$L$5:$L$28252,$A314,Sheet1!$D$5:$D$28252,"京东",Sheet1!$E$5:$E$28252,"&lt;&gt;*调拨*")+SUMIFS(Sheet1!$F$5:$F$28252,Sheet1!$I$5:$I$28252,$B314,Sheet1!$L$5:$L$28252,$A314,Sheet1!$E$5:$E$28252,"*京东*",Sheet1!$D$5:$D$28252,"&lt;&gt;京东",Sheet1!$D$5:$D$28252,"&lt;&gt;内部转款",Sheet1!$D$5:$D$28252,"&lt;&gt;内部转账",Sheet1!$E$5:$E$28252,"&lt;&gt;*调拨*")</f>
        <v>0</v>
      </c>
      <c r="P314" s="32">
        <f>SUMIFS(Sheet1!$F$5:$F$28252,Sheet1!$I$5:$I$28252,$B314,Sheet1!$L$5:$L$28252,$A314,Sheet1!$D$5:$D$28252,"药机微信",Sheet1!$E$5:$E$28252,"&lt;&gt;*调拨*")+SUMIFS(Sheet1!$F$5:$F$28252,Sheet1!$I$5:$I$28252,$B314,Sheet1!$L$5:$L$28252,$A314,Sheet1!$E$5:$E$28252,"*药机微信*",Sheet1!$D$5:$D$28252,"&lt;&gt;药机微信",Sheet1!$D$5:$D$28252,"&lt;&gt;内部转款",Sheet1!$D$5:$D$28252,"&lt;&gt;内部转账",Sheet1!$E$5:$E$28252,"&lt;&gt;*调拨*")</f>
        <v>0</v>
      </c>
      <c r="Q314" s="32">
        <f>SUMIFS(Sheet1!$F$5:$F$28252,Sheet1!$I$5:$I$28252,$B314,Sheet1!$L$5:$L$28252,$A314,Sheet1!$D$5:$D$28252,"亲情卡",Sheet1!$E$5:$E$28252,"&lt;&gt;*调拨*")+SUMIFS(Sheet1!$F$5:$F$28252,Sheet1!$I$5:$I$28252,$B314,Sheet1!$L$5:$L$28252,$A314,Sheet1!$E$5:$E$28252,"*亲情卡*",Sheet1!$D$5:$D$28252,"&lt;&gt;亲情卡",Sheet1!$D$5:$D$28252,"&lt;&gt;内部转款",Sheet1!$D$5:$D$28252,"&lt;&gt;内部转账",Sheet1!$E$5:$E$28252,"&lt;&gt;*调拨*")</f>
        <v>0</v>
      </c>
      <c r="R314" s="32">
        <f>SUMIFS(Sheet1!$F$5:$F$28252,Sheet1!$I$5:$I$28252,$B314,Sheet1!$L$5:$L$28252,$A314,Sheet1!$D$5:$D$28252,"优惠券",Sheet1!$E$5:$E$28252,"&lt;&gt;*调拨*")+SUMIFS(Sheet1!$F$5:$F$28252,Sheet1!$I$5:$I$28252,$B314,Sheet1!$L$5:$L$28252,$A314,Sheet1!$E$5:$E$28252,"*优惠券*",Sheet1!$D$5:$D$28252,"&lt;&gt;优惠券",Sheet1!$D$5:$D$28252,"&lt;&gt;内部转款",Sheet1!$D$5:$D$28252,"&lt;&gt;内部转账",Sheet1!$E$5:$E$28252,"&lt;&gt;*调拨*")</f>
        <v>0</v>
      </c>
      <c r="S314" s="32">
        <f>SUMIFS(Sheet1!$F$5:$F$28252,Sheet1!$I$5:$I$28252,$B314,Sheet1!$L$5:$L$28252,$A314,Sheet1!$D$5:$D$28252,"代金券",Sheet1!$E$5:$E$28252,"&lt;&gt;*调拨*")+SUMIFS(Sheet1!$F$5:$F$28252,Sheet1!$I$5:$I$28252,$B314,Sheet1!$L$5:$L$28252,$A314,Sheet1!$E$5:$E$28252,"*代金券*",Sheet1!$D$5:$D$28252,"&lt;&gt;代金券",Sheet1!$D$5:$D$28252,"&lt;&gt;内部转款",Sheet1!$D$5:$D$28252,"&lt;&gt;内部转账",Sheet1!$E$5:$E$28252,"&lt;&gt;*调拨*")</f>
        <v>0</v>
      </c>
      <c r="T314" s="32">
        <f>SUMIFS(Sheet1!$F$5:$F$28252,Sheet1!$I$5:$I$28252,$B314,Sheet1!$L$5:$L$28252,$A314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314,Sheet1!$L$5:$L$28252,$A314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314,Sheet1!$L$5:$L$28252,$A314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314,Sheet1!$L$5:$L$28252,$A314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4" s="32">
        <f>SUMIFS(Sheet1!$F$5:$F$28252,Sheet1!$I$5:$I$28252,$B314,Sheet1!$L$5:$L$28252,$A314,Sheet1!$E$5:$E$28252,"*调拨*")</f>
        <v>0</v>
      </c>
      <c r="V314" s="32">
        <f>SUMIFS(Sheet1!$F$5:$F$28252,Sheet1!$I$5:$I$28252,$B314,Sheet1!$L$5:$L$28252,$A314,Sheet1!$D$5:$D$28252,"储值",Sheet1!$E$5:$E$28252,"&lt;&gt;*调拨*")+SUMIFS(Sheet1!$F$5:$F$28252,Sheet1!$I$5:$I$28252,$B314,Sheet1!$L$5:$L$28252,$A314,Sheet1!$E$5:$E$28252,"*储值*",Sheet1!$D$5:$D$28252,"&lt;&gt;储值",Sheet1!$D$5:$D$28252,"&lt;&gt;内部转款",Sheet1!$D$5:$D$28252,"&lt;&gt;内部转账",Sheet1!$E$5:$E$28252,"&lt;&gt;*调拨*")</f>
        <v>0</v>
      </c>
      <c r="W314" s="32">
        <f>SUMIFS(Sheet1!$F$5:$F$28252,Sheet1!$I$5:$I$28252,$B314,Sheet1!$L$5:$L$28252,$A314,Sheet1!$D$5:$D$28252,"效期",Sheet1!$E$5:$E$28252,"&lt;&gt;*调拨*")+SUMIFS(Sheet1!$F$5:$F$28252,Sheet1!$I$5:$I$28252,$B314,Sheet1!$L$5:$L$28252,$A314,Sheet1!$E$5:$E$28252,"*效期*",Sheet1!$D$5:$D$28252,"&lt;&gt;效期",Sheet1!$D$5:$D$28252,"&lt;&gt;内部转款",Sheet1!$D$5:$D$28252,"&lt;&gt;内部转账",Sheet1!$E$5:$E$28252,"&lt;&gt;*调拨*")</f>
        <v>32.3</v>
      </c>
      <c r="X314" s="32">
        <f>SUMIFS(Sheet1!$F$5:$F$28252,Sheet1!$I$5:$I$28252,$B314,Sheet1!$L$5:$L$28252,$A314,Sheet1!$D$5:$D$28252,"内部转款",Sheet1!$E$5:$E$28252,"&lt;&gt;*调拨*")+SUMIFS(Sheet1!$F$5:$F$28252,Sheet1!$I$5:$I$28252,$B314,Sheet1!$L$5:$L$28252,$A314,Sheet1!$D$5:$D$28252,"内部转账",Sheet1!$E$5:$E$28252,"&lt;&gt;*调拨*")</f>
        <v>0</v>
      </c>
      <c r="Y314" s="32">
        <f t="shared" si="20"/>
        <v>0</v>
      </c>
      <c r="Z314" s="32">
        <f>SUMIFS(Sheet1!$F$5:$F$28252,Sheet1!$I$5:$I$28252,$B314,Sheet1!$L$5:$L$28252,$A314)</f>
        <v>40068.93</v>
      </c>
      <c r="AA314" s="32">
        <f>SUMIFS(Sheet1!$G$5:$G$28252,Sheet1!$I$5:$I$28252,$B314,Sheet1!$L$5:$L$28252,$A314,Sheet1!$D$5:$D$28252,"工资",Sheet1!$E$5:$E$28252,"&lt;&gt;*调拨*")+SUMIFS(Sheet1!$G$5:$G$28252,Sheet1!$I$5:$I$28252,$B314,Sheet1!$L$5:$L$28252,$A314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4434.18</v>
      </c>
      <c r="AB314" s="32">
        <f>SUMIFS(Sheet1!$G$5:$G$28252,Sheet1!$I$5:$I$28252,$B314,Sheet1!$L$5:$L$28252,$A314,Sheet1!$D$5:$D$28252,"水费",Sheet1!$E$5:$E$28252,"&lt;&gt;*调拨*")+SUMIFS(Sheet1!$G$5:$G$28252,Sheet1!$I$5:$I$28252,$B314,Sheet1!$L$5:$L$28252,$A314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4" s="32">
        <f>SUMIFS(Sheet1!$G$5:$G$28252,Sheet1!$I$5:$I$28252,$B314,Sheet1!$L$5:$L$28252,$A314,Sheet1!$D$5:$D$28252,"电费",Sheet1!$E$5:$E$28252,"&lt;&gt;*调拨*")+SUMIFS(Sheet1!$G$5:$G$28252,Sheet1!$I$5:$I$28252,$B314,Sheet1!$L$5:$L$28252,$A314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4" s="32">
        <f>SUMIFS(Sheet1!$G$5:$G$28252,Sheet1!$I$5:$I$28252,$B314,Sheet1!$L$5:$L$28252,$A314,Sheet1!$D$5:$D$28252,"宽带费",Sheet1!$E$5:$E$28252,"&lt;&gt;*调拨*")+SUMIFS(Sheet1!$G$5:$G$28252,Sheet1!$I$5:$I$28252,$B314,Sheet1!$L$5:$L$28252,$A314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4" s="32">
        <f>SUMIFS(Sheet1!$G$5:$G$28252,Sheet1!$I$5:$I$28252,$B314,Sheet1!$L$5:$L$28252,$A314,Sheet1!$D$5:$D$28252,"办公费",Sheet1!$E$5:$E$28252,"&lt;&gt;*调拨*")+SUMIFS(Sheet1!$G$5:$G$28252,Sheet1!$I$5:$I$28252,$B314,Sheet1!$L$5:$L$28252,$A314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4" s="32">
        <f>SUMIFS(Sheet1!$G$5:$G$28252,Sheet1!$I$5:$I$28252,$B314,Sheet1!$L$5:$L$28252,$A314,Sheet1!$D$5:$D$28252,"话费",Sheet1!$E$5:$E$28252,"&lt;&gt;*调拨*")+SUMIFS(Sheet1!$G$5:$G$28252,Sheet1!$I$5:$I$28252,$B314,Sheet1!$L$5:$L$28252,$A314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14" s="32">
        <f>SUMIFS(Sheet1!$G$5:$G$28252,Sheet1!$I$5:$I$28252,$B314,Sheet1!$L$5:$L$28252,$A314,Sheet1!$D$5:$D$28252,"房租",Sheet1!$E$5:$E$28252,"&lt;&gt;*调拨*")+SUMIFS(Sheet1!$G$5:$G$28252,Sheet1!$I$5:$I$28252,$B314,Sheet1!$L$5:$L$28252,$A314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4" s="32">
        <f>SUMIFS(Sheet1!$G$5:$G$28252,Sheet1!$I$5:$I$28252,$B314,Sheet1!$L$5:$L$28252,$A314,Sheet1!$E$5:$E$28252,"*调拨*")</f>
        <v>0</v>
      </c>
      <c r="AI314" s="32">
        <f>SUMIFS(Sheet1!$G$5:$G$28252,Sheet1!$I$5:$I$28252,$B314,Sheet1!$L$5:$L$28252,$A314,Sheet1!$D$5:$D$28252,"内部转款",Sheet1!$E$5:$E$28252,"&lt;&gt;*调拨*")+SUMIFS(Sheet1!$G$5:$G$28252,Sheet1!$I$5:$I$28252,$B314,Sheet1!$L$5:$L$28252,$A314,Sheet1!$D$5:$D$28252,"内部转账",Sheet1!$E$5:$E$28252,"&lt;&gt;*调拨*")</f>
        <v>0</v>
      </c>
      <c r="AJ314" s="32">
        <f t="shared" si="21"/>
        <v>0</v>
      </c>
      <c r="AK314" s="32">
        <f>SUMIFS(Sheet1!$G$5:$G$28252,Sheet1!$I$5:$I$28252,$B314,Sheet1!$L$5:$L$28252,$A314)</f>
        <v>4434.18</v>
      </c>
      <c r="AL314" s="32">
        <f t="shared" si="22"/>
        <v>35634.75</v>
      </c>
    </row>
    <row r="315" ht="16.5" spans="1:38">
      <c r="A315" s="30">
        <v>202605</v>
      </c>
      <c r="B315" s="31" t="s">
        <v>109</v>
      </c>
      <c r="C315" s="32">
        <f>SUMIFS(Sheet1!$F$5:$F$28252,Sheet1!$I$5:$I$28252,$B315,Sheet1!$L$5:$L$28252,$A315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17002.84</v>
      </c>
      <c r="D315" s="32">
        <f>SUMIFS(Sheet1!$F$5:$F$28252,Sheet1!$I$5:$I$28252,$B315,Sheet1!$L$5:$L$28252,$A315,Sheet1!$D$5:$D$28252,"医保即时拨付",Sheet1!$E$5:$E$28252,"&lt;&gt;*调拨*")+SUMIFS(Sheet1!$F$5:$F$28252,Sheet1!$I$5:$I$28252,$B315,Sheet1!$L$5:$L$28252,$A315,Sheet1!$E$5:$E$28252,"*医保即时拨付*",Sheet1!$D$5:$D$28252,"&lt;&gt;医保即时拨付",Sheet1!$D$5:$D$28252,"&lt;&gt;内部转款",Sheet1!$D$5:$D$28252,"&lt;&gt;内部转账",Sheet1!$E$5:$E$28252,"&lt;&gt;*调拨*")</f>
        <v>2056.42</v>
      </c>
      <c r="E315" s="32">
        <f>SUMIFS(Sheet1!$F$5:$F$28252,Sheet1!$I$5:$I$28252,$B315,Sheet1!$L$5:$L$28252,$A315,Sheet1!$D$5:$D$28252,"医保",Sheet1!$E$5:$E$28252,"&lt;&gt;*调拨*",Sheet1!$E$5:$E$28252,"&lt;&gt;*医保即时拨付*")+SUMIFS(Sheet1!$F$5:$F$28252,Sheet1!$I$5:$I$28252,$B315,Sheet1!$L$5:$L$28252,$A315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1926.49</v>
      </c>
      <c r="F315" s="32">
        <f>SUMIFS(Sheet1!$F$5:$F$28252,Sheet1!$I$5:$I$28252,$B315,Sheet1!$L$5:$L$28252,$A315,Sheet1!$D$5:$D$28252,"聚合",Sheet1!$E$5:$E$28252,"&lt;&gt;*调拨*")+SUMIFS(Sheet1!$F$5:$F$28252,Sheet1!$I$5:$I$28252,$B315,Sheet1!$L$5:$L$28252,$A315,Sheet1!$E$5:$E$28252,"*聚合*",Sheet1!$D$5:$D$28252,"&lt;&gt;聚合",Sheet1!$D$5:$D$28252,"&lt;&gt;内部转款",Sheet1!$D$5:$D$28252,"&lt;&gt;内部转账",Sheet1!$E$5:$E$28252,"&lt;&gt;*调拨*")</f>
        <v>28490.62</v>
      </c>
      <c r="G315" s="32">
        <f>SUMIFS(Sheet1!$F$5:$F$28252,Sheet1!$I$5:$I$28252,$B315,Sheet1!$L$5:$L$28252,$A315,Sheet1!$D$5:$D$28252,"24小时微信",Sheet1!$E$5:$E$28252,"&lt;&gt;*调拨*")+SUMIFS(Sheet1!$F$5:$F$28252,Sheet1!$I$5:$I$28252,$B315,Sheet1!$L$5:$L$28252,$A315,Sheet1!$E$5:$E$28252,"*24小时微信*",Sheet1!$D$5:$D$28252,"&lt;&gt;24小时微信",Sheet1!$D$5:$D$28252,"&lt;&gt;内部转款",Sheet1!$D$5:$D$28252,"&lt;&gt;内部转账",Sheet1!$E$5:$E$28252,"&lt;&gt;*调拨*")</f>
        <v>0</v>
      </c>
      <c r="H315" s="32">
        <f>SUMIFS(Sheet1!$F$5:$F$28252,Sheet1!$I$5:$I$28252,$B315,Sheet1!$L$5:$L$28252,$A315,Sheet1!$D$5:$D$28252,"美团",Sheet1!$E$5:$E$28252,"&lt;&gt;*调拨*")+SUMIFS(Sheet1!$F$5:$F$28252,Sheet1!$I$5:$I$28252,$B315,Sheet1!$L$5:$L$28252,$A315,Sheet1!$E$5:$E$28252,"*美团*",Sheet1!$D$5:$D$28252,"&lt;&gt;美团",Sheet1!$D$5:$D$28252,"&lt;&gt;内部转款",Sheet1!$D$5:$D$28252,"&lt;&gt;内部转账",Sheet1!$E$5:$E$28252,"&lt;&gt;*调拨*")</f>
        <v>0</v>
      </c>
      <c r="I315" s="32">
        <f>SUMIFS(Sheet1!$F$5:$F$28252,Sheet1!$I$5:$I$28252,$B315,Sheet1!$L$5:$L$28252,$A315,Sheet1!$D$5:$D$28252,"饿了么",Sheet1!$E$5:$E$28252,"&lt;&gt;*调拨*")+SUMIFS(Sheet1!$F$5:$F$28252,Sheet1!$I$5:$I$28252,$B315,Sheet1!$L$5:$L$28252,$A315,Sheet1!$E$5:$E$28252,"*饿了么*",Sheet1!$D$5:$D$28252,"&lt;&gt;饿了么",Sheet1!$D$5:$D$28252,"&lt;&gt;内部转款",Sheet1!$D$5:$D$28252,"&lt;&gt;内部转账",Sheet1!$E$5:$E$28252,"&lt;&gt;*调拨*")</f>
        <v>0</v>
      </c>
      <c r="J315" s="32">
        <f>SUMIFS(Sheet1!$F$5:$F$28252,Sheet1!$I$5:$I$28252,$B315,Sheet1!$L$5:$L$28252,$A315,Sheet1!$D$5:$D$28252,"健E卡",Sheet1!$E$5:$E$28252,"&lt;&gt;*调拨*")+SUMIFS(Sheet1!$F$5:$F$28252,Sheet1!$I$5:$I$28252,$B315,Sheet1!$L$5:$L$28252,$A315,Sheet1!$E$5:$E$28252,"*健E卡*",Sheet1!$D$5:$D$28252,"&lt;&gt;健E卡",Sheet1!$D$5:$D$28252,"&lt;&gt;内部转款",Sheet1!$D$5:$D$28252,"&lt;&gt;内部转账",Sheet1!$E$5:$E$28252,"&lt;&gt;*调拨*")</f>
        <v>0</v>
      </c>
      <c r="K315" s="32">
        <f>SUMIFS(Sheet1!$F$5:$F$28252,Sheet1!$I$5:$I$28252,$B315,Sheet1!$L$5:$L$28252,$A315,Sheet1!$D$5:$D$28252,"抖音",Sheet1!$E$5:$E$28252,"&lt;&gt;*调拨*")+SUMIFS(Sheet1!$F$5:$F$28252,Sheet1!$I$5:$I$28252,$B315,Sheet1!$L$5:$L$28252,$A315,Sheet1!$E$5:$E$28252,"*抖音*",Sheet1!$D$5:$D$28252,"&lt;&gt;抖音",Sheet1!$D$5:$D$28252,"&lt;&gt;内部转款",Sheet1!$D$5:$D$28252,"&lt;&gt;内部转账",Sheet1!$E$5:$E$28252,"&lt;&gt;*调拨*")</f>
        <v>0</v>
      </c>
      <c r="L315" s="32">
        <f>SUMIFS(Sheet1!$F$5:$F$28252,Sheet1!$I$5:$I$28252,$B315,Sheet1!$L$5:$L$28252,$A315,Sheet1!$D$5:$D$28252,"医卡通",Sheet1!$E$5:$E$28252,"&lt;&gt;*调拨*")+SUMIFS(Sheet1!$F$5:$F$28252,Sheet1!$I$5:$I$28252,$B315,Sheet1!$L$5:$L$28252,$A315,Sheet1!$E$5:$E$28252,"*医卡通*",Sheet1!$D$5:$D$28252,"&lt;&gt;医卡通",Sheet1!$D$5:$D$28252,"&lt;&gt;内部转款",Sheet1!$D$5:$D$28252,"&lt;&gt;内部转账",Sheet1!$E$5:$E$28252,"&lt;&gt;*调拨*")</f>
        <v>0</v>
      </c>
      <c r="M315" s="32">
        <f>SUMIFS(Sheet1!$F$5:$F$28252,Sheet1!$I$5:$I$28252,$B315,Sheet1!$L$5:$L$28252,$A315,Sheet1!$D$5:$D$28252,"企健网",Sheet1!$E$5:$E$28252,"&lt;&gt;*调拨*")+SUMIFS(Sheet1!$F$5:$F$28252,Sheet1!$I$5:$I$28252,$B315,Sheet1!$L$5:$L$28252,$A315,Sheet1!$E$5:$E$28252,"*企健网*",Sheet1!$D$5:$D$28252,"&lt;&gt;企健网",Sheet1!$D$5:$D$28252,"&lt;&gt;内部转款",Sheet1!$D$5:$D$28252,"&lt;&gt;内部转账",Sheet1!$E$5:$E$28252,"&lt;&gt;*调拨*")</f>
        <v>0</v>
      </c>
      <c r="N315" s="32">
        <f>SUMIFS(Sheet1!$F$5:$F$28252,Sheet1!$I$5:$I$28252,$B315,Sheet1!$L$5:$L$28252,$A315,Sheet1!$D$5:$D$28252,"银联",Sheet1!$E$5:$E$28252,"&lt;&gt;*调拨*")+SUMIFS(Sheet1!$F$5:$F$28252,Sheet1!$I$5:$I$28252,$B315,Sheet1!$L$5:$L$28252,$A315,Sheet1!$E$5:$E$28252,"*银联*",Sheet1!$D$5:$D$28252,"&lt;&gt;银联",Sheet1!$D$5:$D$28252,"&lt;&gt;内部转款",Sheet1!$D$5:$D$28252,"&lt;&gt;内部转账",Sheet1!$E$5:$E$28252,"&lt;&gt;*调拨*")</f>
        <v>0</v>
      </c>
      <c r="O315" s="32">
        <f>SUMIFS(Sheet1!$F$5:$F$28252,Sheet1!$I$5:$I$28252,$B315,Sheet1!$L$5:$L$28252,$A315,Sheet1!$D$5:$D$28252,"京东",Sheet1!$E$5:$E$28252,"&lt;&gt;*调拨*")+SUMIFS(Sheet1!$F$5:$F$28252,Sheet1!$I$5:$I$28252,$B315,Sheet1!$L$5:$L$28252,$A315,Sheet1!$E$5:$E$28252,"*京东*",Sheet1!$D$5:$D$28252,"&lt;&gt;京东",Sheet1!$D$5:$D$28252,"&lt;&gt;内部转款",Sheet1!$D$5:$D$28252,"&lt;&gt;内部转账",Sheet1!$E$5:$E$28252,"&lt;&gt;*调拨*")</f>
        <v>0</v>
      </c>
      <c r="P315" s="32">
        <f>SUMIFS(Sheet1!$F$5:$F$28252,Sheet1!$I$5:$I$28252,$B315,Sheet1!$L$5:$L$28252,$A315,Sheet1!$D$5:$D$28252,"药机微信",Sheet1!$E$5:$E$28252,"&lt;&gt;*调拨*")+SUMIFS(Sheet1!$F$5:$F$28252,Sheet1!$I$5:$I$28252,$B315,Sheet1!$L$5:$L$28252,$A315,Sheet1!$E$5:$E$28252,"*药机微信*",Sheet1!$D$5:$D$28252,"&lt;&gt;药机微信",Sheet1!$D$5:$D$28252,"&lt;&gt;内部转款",Sheet1!$D$5:$D$28252,"&lt;&gt;内部转账",Sheet1!$E$5:$E$28252,"&lt;&gt;*调拨*")</f>
        <v>0</v>
      </c>
      <c r="Q315" s="32">
        <f>SUMIFS(Sheet1!$F$5:$F$28252,Sheet1!$I$5:$I$28252,$B315,Sheet1!$L$5:$L$28252,$A315,Sheet1!$D$5:$D$28252,"亲情卡",Sheet1!$E$5:$E$28252,"&lt;&gt;*调拨*")+SUMIFS(Sheet1!$F$5:$F$28252,Sheet1!$I$5:$I$28252,$B315,Sheet1!$L$5:$L$28252,$A315,Sheet1!$E$5:$E$28252,"*亲情卡*",Sheet1!$D$5:$D$28252,"&lt;&gt;亲情卡",Sheet1!$D$5:$D$28252,"&lt;&gt;内部转款",Sheet1!$D$5:$D$28252,"&lt;&gt;内部转账",Sheet1!$E$5:$E$28252,"&lt;&gt;*调拨*")</f>
        <v>0</v>
      </c>
      <c r="R315" s="32">
        <f>SUMIFS(Sheet1!$F$5:$F$28252,Sheet1!$I$5:$I$28252,$B315,Sheet1!$L$5:$L$28252,$A315,Sheet1!$D$5:$D$28252,"优惠券",Sheet1!$E$5:$E$28252,"&lt;&gt;*调拨*")+SUMIFS(Sheet1!$F$5:$F$28252,Sheet1!$I$5:$I$28252,$B315,Sheet1!$L$5:$L$28252,$A315,Sheet1!$E$5:$E$28252,"*优惠券*",Sheet1!$D$5:$D$28252,"&lt;&gt;优惠券",Sheet1!$D$5:$D$28252,"&lt;&gt;内部转款",Sheet1!$D$5:$D$28252,"&lt;&gt;内部转账",Sheet1!$E$5:$E$28252,"&lt;&gt;*调拨*")</f>
        <v>0</v>
      </c>
      <c r="S315" s="32">
        <f>SUMIFS(Sheet1!$F$5:$F$28252,Sheet1!$I$5:$I$28252,$B315,Sheet1!$L$5:$L$28252,$A315,Sheet1!$D$5:$D$28252,"代金券",Sheet1!$E$5:$E$28252,"&lt;&gt;*调拨*")+SUMIFS(Sheet1!$F$5:$F$28252,Sheet1!$I$5:$I$28252,$B315,Sheet1!$L$5:$L$28252,$A315,Sheet1!$E$5:$E$28252,"*代金券*",Sheet1!$D$5:$D$28252,"&lt;&gt;代金券",Sheet1!$D$5:$D$28252,"&lt;&gt;内部转款",Sheet1!$D$5:$D$28252,"&lt;&gt;内部转账",Sheet1!$E$5:$E$28252,"&lt;&gt;*调拨*")</f>
        <v>0</v>
      </c>
      <c r="T315" s="32">
        <f>SUMIFS(Sheet1!$F$5:$F$28252,Sheet1!$I$5:$I$28252,$B315,Sheet1!$L$5:$L$28252,$A315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315,Sheet1!$L$5:$L$28252,$A315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315,Sheet1!$L$5:$L$28252,$A315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315,Sheet1!$L$5:$L$28252,$A315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5" s="32">
        <f>SUMIFS(Sheet1!$F$5:$F$28252,Sheet1!$I$5:$I$28252,$B315,Sheet1!$L$5:$L$28252,$A315,Sheet1!$E$5:$E$28252,"*调拨*")</f>
        <v>0</v>
      </c>
      <c r="V315" s="32">
        <f>SUMIFS(Sheet1!$F$5:$F$28252,Sheet1!$I$5:$I$28252,$B315,Sheet1!$L$5:$L$28252,$A315,Sheet1!$D$5:$D$28252,"储值",Sheet1!$E$5:$E$28252,"&lt;&gt;*调拨*")+SUMIFS(Sheet1!$F$5:$F$28252,Sheet1!$I$5:$I$28252,$B315,Sheet1!$L$5:$L$28252,$A315,Sheet1!$E$5:$E$28252,"*储值*",Sheet1!$D$5:$D$28252,"&lt;&gt;储值",Sheet1!$D$5:$D$28252,"&lt;&gt;内部转款",Sheet1!$D$5:$D$28252,"&lt;&gt;内部转账",Sheet1!$E$5:$E$28252,"&lt;&gt;*调拨*")</f>
        <v>0</v>
      </c>
      <c r="W315" s="32">
        <f>SUMIFS(Sheet1!$F$5:$F$28252,Sheet1!$I$5:$I$28252,$B315,Sheet1!$L$5:$L$28252,$A315,Sheet1!$D$5:$D$28252,"效期",Sheet1!$E$5:$E$28252,"&lt;&gt;*调拨*")+SUMIFS(Sheet1!$F$5:$F$28252,Sheet1!$I$5:$I$28252,$B315,Sheet1!$L$5:$L$28252,$A315,Sheet1!$E$5:$E$28252,"*效期*",Sheet1!$D$5:$D$28252,"&lt;&gt;效期",Sheet1!$D$5:$D$28252,"&lt;&gt;内部转款",Sheet1!$D$5:$D$28252,"&lt;&gt;内部转账",Sheet1!$E$5:$E$28252,"&lt;&gt;*调拨*")</f>
        <v>0</v>
      </c>
      <c r="X315" s="32">
        <f>SUMIFS(Sheet1!$F$5:$F$28252,Sheet1!$I$5:$I$28252,$B315,Sheet1!$L$5:$L$28252,$A315,Sheet1!$D$5:$D$28252,"内部转款",Sheet1!$E$5:$E$28252,"&lt;&gt;*调拨*")+SUMIFS(Sheet1!$F$5:$F$28252,Sheet1!$I$5:$I$28252,$B315,Sheet1!$L$5:$L$28252,$A315,Sheet1!$D$5:$D$28252,"内部转账",Sheet1!$E$5:$E$28252,"&lt;&gt;*调拨*")</f>
        <v>0</v>
      </c>
      <c r="Y315" s="32">
        <f t="shared" si="20"/>
        <v>0</v>
      </c>
      <c r="Z315" s="32">
        <f>SUMIFS(Sheet1!$F$5:$F$28252,Sheet1!$I$5:$I$28252,$B315,Sheet1!$L$5:$L$28252,$A315)</f>
        <v>49476.37</v>
      </c>
      <c r="AA315" s="32">
        <f>SUMIFS(Sheet1!$G$5:$G$28252,Sheet1!$I$5:$I$28252,$B315,Sheet1!$L$5:$L$28252,$A315,Sheet1!$D$5:$D$28252,"工资",Sheet1!$E$5:$E$28252,"&lt;&gt;*调拨*")+SUMIFS(Sheet1!$G$5:$G$28252,Sheet1!$I$5:$I$28252,$B315,Sheet1!$L$5:$L$28252,$A315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5147.02</v>
      </c>
      <c r="AB315" s="32">
        <f>SUMIFS(Sheet1!$G$5:$G$28252,Sheet1!$I$5:$I$28252,$B315,Sheet1!$L$5:$L$28252,$A315,Sheet1!$D$5:$D$28252,"水费",Sheet1!$E$5:$E$28252,"&lt;&gt;*调拨*")+SUMIFS(Sheet1!$G$5:$G$28252,Sheet1!$I$5:$I$28252,$B315,Sheet1!$L$5:$L$28252,$A315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5" s="32">
        <f>SUMIFS(Sheet1!$G$5:$G$28252,Sheet1!$I$5:$I$28252,$B315,Sheet1!$L$5:$L$28252,$A315,Sheet1!$D$5:$D$28252,"电费",Sheet1!$E$5:$E$28252,"&lt;&gt;*调拨*")+SUMIFS(Sheet1!$G$5:$G$28252,Sheet1!$I$5:$I$28252,$B315,Sheet1!$L$5:$L$28252,$A315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5" s="32">
        <f>SUMIFS(Sheet1!$G$5:$G$28252,Sheet1!$I$5:$I$28252,$B315,Sheet1!$L$5:$L$28252,$A315,Sheet1!$D$5:$D$28252,"宽带费",Sheet1!$E$5:$E$28252,"&lt;&gt;*调拨*")+SUMIFS(Sheet1!$G$5:$G$28252,Sheet1!$I$5:$I$28252,$B315,Sheet1!$L$5:$L$28252,$A315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5" s="32">
        <f>SUMIFS(Sheet1!$G$5:$G$28252,Sheet1!$I$5:$I$28252,$B315,Sheet1!$L$5:$L$28252,$A315,Sheet1!$D$5:$D$28252,"办公费",Sheet1!$E$5:$E$28252,"&lt;&gt;*调拨*")+SUMIFS(Sheet1!$G$5:$G$28252,Sheet1!$I$5:$I$28252,$B315,Sheet1!$L$5:$L$28252,$A315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5" s="32">
        <f>SUMIFS(Sheet1!$G$5:$G$28252,Sheet1!$I$5:$I$28252,$B315,Sheet1!$L$5:$L$28252,$A315,Sheet1!$D$5:$D$28252,"话费",Sheet1!$E$5:$E$28252,"&lt;&gt;*调拨*")+SUMIFS(Sheet1!$G$5:$G$28252,Sheet1!$I$5:$I$28252,$B315,Sheet1!$L$5:$L$28252,$A315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15" s="32">
        <f>SUMIFS(Sheet1!$G$5:$G$28252,Sheet1!$I$5:$I$28252,$B315,Sheet1!$L$5:$L$28252,$A315,Sheet1!$D$5:$D$28252,"房租",Sheet1!$E$5:$E$28252,"&lt;&gt;*调拨*")+SUMIFS(Sheet1!$G$5:$G$28252,Sheet1!$I$5:$I$28252,$B315,Sheet1!$L$5:$L$28252,$A315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5" s="32">
        <f>SUMIFS(Sheet1!$G$5:$G$28252,Sheet1!$I$5:$I$28252,$B315,Sheet1!$L$5:$L$28252,$A315,Sheet1!$E$5:$E$28252,"*调拨*")</f>
        <v>0</v>
      </c>
      <c r="AI315" s="32">
        <f>SUMIFS(Sheet1!$G$5:$G$28252,Sheet1!$I$5:$I$28252,$B315,Sheet1!$L$5:$L$28252,$A315,Sheet1!$D$5:$D$28252,"内部转款",Sheet1!$E$5:$E$28252,"&lt;&gt;*调拨*")+SUMIFS(Sheet1!$G$5:$G$28252,Sheet1!$I$5:$I$28252,$B315,Sheet1!$L$5:$L$28252,$A315,Sheet1!$D$5:$D$28252,"内部转账",Sheet1!$E$5:$E$28252,"&lt;&gt;*调拨*")</f>
        <v>0</v>
      </c>
      <c r="AJ315" s="32">
        <f t="shared" si="21"/>
        <v>0</v>
      </c>
      <c r="AK315" s="32">
        <f>SUMIFS(Sheet1!$G$5:$G$28252,Sheet1!$I$5:$I$28252,$B315,Sheet1!$L$5:$L$28252,$A315)</f>
        <v>5147.02</v>
      </c>
      <c r="AL315" s="32">
        <f t="shared" si="22"/>
        <v>44329.35</v>
      </c>
    </row>
    <row r="316" ht="16.5" spans="1:38">
      <c r="A316" s="30">
        <v>202605</v>
      </c>
      <c r="B316" s="31" t="s">
        <v>162</v>
      </c>
      <c r="C316" s="32">
        <f>SUMIFS(Sheet1!$F$5:$F$28252,Sheet1!$I$5:$I$28252,$B316,Sheet1!$L$5:$L$28252,$A316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16" s="32">
        <f>SUMIFS(Sheet1!$F$5:$F$28252,Sheet1!$I$5:$I$28252,$B316,Sheet1!$L$5:$L$28252,$A316,Sheet1!$D$5:$D$28252,"医保即时拨付",Sheet1!$E$5:$E$28252,"&lt;&gt;*调拨*")+SUMIFS(Sheet1!$F$5:$F$28252,Sheet1!$I$5:$I$28252,$B316,Sheet1!$L$5:$L$28252,$A316,Sheet1!$E$5:$E$28252,"*医保即时拨付*",Sheet1!$D$5:$D$28252,"&lt;&gt;医保即时拨付",Sheet1!$D$5:$D$28252,"&lt;&gt;内部转款",Sheet1!$D$5:$D$28252,"&lt;&gt;内部转账",Sheet1!$E$5:$E$28252,"&lt;&gt;*调拨*")</f>
        <v>0</v>
      </c>
      <c r="E316" s="32">
        <f>SUMIFS(Sheet1!$F$5:$F$28252,Sheet1!$I$5:$I$28252,$B316,Sheet1!$L$5:$L$28252,$A316,Sheet1!$D$5:$D$28252,"医保",Sheet1!$E$5:$E$28252,"&lt;&gt;*调拨*",Sheet1!$E$5:$E$28252,"&lt;&gt;*医保即时拨付*")+SUMIFS(Sheet1!$F$5:$F$28252,Sheet1!$I$5:$I$28252,$B316,Sheet1!$L$5:$L$28252,$A316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16" s="32">
        <f>SUMIFS(Sheet1!$F$5:$F$28252,Sheet1!$I$5:$I$28252,$B316,Sheet1!$L$5:$L$28252,$A316,Sheet1!$D$5:$D$28252,"聚合",Sheet1!$E$5:$E$28252,"&lt;&gt;*调拨*")+SUMIFS(Sheet1!$F$5:$F$28252,Sheet1!$I$5:$I$28252,$B316,Sheet1!$L$5:$L$28252,$A316,Sheet1!$E$5:$E$28252,"*聚合*",Sheet1!$D$5:$D$28252,"&lt;&gt;聚合",Sheet1!$D$5:$D$28252,"&lt;&gt;内部转款",Sheet1!$D$5:$D$28252,"&lt;&gt;内部转账",Sheet1!$E$5:$E$28252,"&lt;&gt;*调拨*")</f>
        <v>606.4</v>
      </c>
      <c r="G316" s="32">
        <f>SUMIFS(Sheet1!$F$5:$F$28252,Sheet1!$I$5:$I$28252,$B316,Sheet1!$L$5:$L$28252,$A316,Sheet1!$D$5:$D$28252,"24小时微信",Sheet1!$E$5:$E$28252,"&lt;&gt;*调拨*")+SUMIFS(Sheet1!$F$5:$F$28252,Sheet1!$I$5:$I$28252,$B316,Sheet1!$L$5:$L$28252,$A316,Sheet1!$E$5:$E$28252,"*24小时微信*",Sheet1!$D$5:$D$28252,"&lt;&gt;24小时微信",Sheet1!$D$5:$D$28252,"&lt;&gt;内部转款",Sheet1!$D$5:$D$28252,"&lt;&gt;内部转账",Sheet1!$E$5:$E$28252,"&lt;&gt;*调拨*")</f>
        <v>0</v>
      </c>
      <c r="H316" s="32">
        <f>SUMIFS(Sheet1!$F$5:$F$28252,Sheet1!$I$5:$I$28252,$B316,Sheet1!$L$5:$L$28252,$A316,Sheet1!$D$5:$D$28252,"美团",Sheet1!$E$5:$E$28252,"&lt;&gt;*调拨*")+SUMIFS(Sheet1!$F$5:$F$28252,Sheet1!$I$5:$I$28252,$B316,Sheet1!$L$5:$L$28252,$A316,Sheet1!$E$5:$E$28252,"*美团*",Sheet1!$D$5:$D$28252,"&lt;&gt;美团",Sheet1!$D$5:$D$28252,"&lt;&gt;内部转款",Sheet1!$D$5:$D$28252,"&lt;&gt;内部转账",Sheet1!$E$5:$E$28252,"&lt;&gt;*调拨*")</f>
        <v>0</v>
      </c>
      <c r="I316" s="32">
        <f>SUMIFS(Sheet1!$F$5:$F$28252,Sheet1!$I$5:$I$28252,$B316,Sheet1!$L$5:$L$28252,$A316,Sheet1!$D$5:$D$28252,"饿了么",Sheet1!$E$5:$E$28252,"&lt;&gt;*调拨*")+SUMIFS(Sheet1!$F$5:$F$28252,Sheet1!$I$5:$I$28252,$B316,Sheet1!$L$5:$L$28252,$A316,Sheet1!$E$5:$E$28252,"*饿了么*",Sheet1!$D$5:$D$28252,"&lt;&gt;饿了么",Sheet1!$D$5:$D$28252,"&lt;&gt;内部转款",Sheet1!$D$5:$D$28252,"&lt;&gt;内部转账",Sheet1!$E$5:$E$28252,"&lt;&gt;*调拨*")</f>
        <v>0</v>
      </c>
      <c r="J316" s="32">
        <f>SUMIFS(Sheet1!$F$5:$F$28252,Sheet1!$I$5:$I$28252,$B316,Sheet1!$L$5:$L$28252,$A316,Sheet1!$D$5:$D$28252,"健E卡",Sheet1!$E$5:$E$28252,"&lt;&gt;*调拨*")+SUMIFS(Sheet1!$F$5:$F$28252,Sheet1!$I$5:$I$28252,$B316,Sheet1!$L$5:$L$28252,$A316,Sheet1!$E$5:$E$28252,"*健E卡*",Sheet1!$D$5:$D$28252,"&lt;&gt;健E卡",Sheet1!$D$5:$D$28252,"&lt;&gt;内部转款",Sheet1!$D$5:$D$28252,"&lt;&gt;内部转账",Sheet1!$E$5:$E$28252,"&lt;&gt;*调拨*")</f>
        <v>0</v>
      </c>
      <c r="K316" s="32">
        <f>SUMIFS(Sheet1!$F$5:$F$28252,Sheet1!$I$5:$I$28252,$B316,Sheet1!$L$5:$L$28252,$A316,Sheet1!$D$5:$D$28252,"抖音",Sheet1!$E$5:$E$28252,"&lt;&gt;*调拨*")+SUMIFS(Sheet1!$F$5:$F$28252,Sheet1!$I$5:$I$28252,$B316,Sheet1!$L$5:$L$28252,$A316,Sheet1!$E$5:$E$28252,"*抖音*",Sheet1!$D$5:$D$28252,"&lt;&gt;抖音",Sheet1!$D$5:$D$28252,"&lt;&gt;内部转款",Sheet1!$D$5:$D$28252,"&lt;&gt;内部转账",Sheet1!$E$5:$E$28252,"&lt;&gt;*调拨*")</f>
        <v>0</v>
      </c>
      <c r="L316" s="32">
        <f>SUMIFS(Sheet1!$F$5:$F$28252,Sheet1!$I$5:$I$28252,$B316,Sheet1!$L$5:$L$28252,$A316,Sheet1!$D$5:$D$28252,"医卡通",Sheet1!$E$5:$E$28252,"&lt;&gt;*调拨*")+SUMIFS(Sheet1!$F$5:$F$28252,Sheet1!$I$5:$I$28252,$B316,Sheet1!$L$5:$L$28252,$A316,Sheet1!$E$5:$E$28252,"*医卡通*",Sheet1!$D$5:$D$28252,"&lt;&gt;医卡通",Sheet1!$D$5:$D$28252,"&lt;&gt;内部转款",Sheet1!$D$5:$D$28252,"&lt;&gt;内部转账",Sheet1!$E$5:$E$28252,"&lt;&gt;*调拨*")</f>
        <v>0</v>
      </c>
      <c r="M316" s="32">
        <f>SUMIFS(Sheet1!$F$5:$F$28252,Sheet1!$I$5:$I$28252,$B316,Sheet1!$L$5:$L$28252,$A316,Sheet1!$D$5:$D$28252,"企健网",Sheet1!$E$5:$E$28252,"&lt;&gt;*调拨*")+SUMIFS(Sheet1!$F$5:$F$28252,Sheet1!$I$5:$I$28252,$B316,Sheet1!$L$5:$L$28252,$A316,Sheet1!$E$5:$E$28252,"*企健网*",Sheet1!$D$5:$D$28252,"&lt;&gt;企健网",Sheet1!$D$5:$D$28252,"&lt;&gt;内部转款",Sheet1!$D$5:$D$28252,"&lt;&gt;内部转账",Sheet1!$E$5:$E$28252,"&lt;&gt;*调拨*")</f>
        <v>0</v>
      </c>
      <c r="N316" s="32">
        <f>SUMIFS(Sheet1!$F$5:$F$28252,Sheet1!$I$5:$I$28252,$B316,Sheet1!$L$5:$L$28252,$A316,Sheet1!$D$5:$D$28252,"银联",Sheet1!$E$5:$E$28252,"&lt;&gt;*调拨*")+SUMIFS(Sheet1!$F$5:$F$28252,Sheet1!$I$5:$I$28252,$B316,Sheet1!$L$5:$L$28252,$A316,Sheet1!$E$5:$E$28252,"*银联*",Sheet1!$D$5:$D$28252,"&lt;&gt;银联",Sheet1!$D$5:$D$28252,"&lt;&gt;内部转款",Sheet1!$D$5:$D$28252,"&lt;&gt;内部转账",Sheet1!$E$5:$E$28252,"&lt;&gt;*调拨*")</f>
        <v>0</v>
      </c>
      <c r="O316" s="32">
        <f>SUMIFS(Sheet1!$F$5:$F$28252,Sheet1!$I$5:$I$28252,$B316,Sheet1!$L$5:$L$28252,$A316,Sheet1!$D$5:$D$28252,"京东",Sheet1!$E$5:$E$28252,"&lt;&gt;*调拨*")+SUMIFS(Sheet1!$F$5:$F$28252,Sheet1!$I$5:$I$28252,$B316,Sheet1!$L$5:$L$28252,$A316,Sheet1!$E$5:$E$28252,"*京东*",Sheet1!$D$5:$D$28252,"&lt;&gt;京东",Sheet1!$D$5:$D$28252,"&lt;&gt;内部转款",Sheet1!$D$5:$D$28252,"&lt;&gt;内部转账",Sheet1!$E$5:$E$28252,"&lt;&gt;*调拨*")</f>
        <v>0</v>
      </c>
      <c r="P316" s="32">
        <f>SUMIFS(Sheet1!$F$5:$F$28252,Sheet1!$I$5:$I$28252,$B316,Sheet1!$L$5:$L$28252,$A316,Sheet1!$D$5:$D$28252,"药机微信",Sheet1!$E$5:$E$28252,"&lt;&gt;*调拨*")+SUMIFS(Sheet1!$F$5:$F$28252,Sheet1!$I$5:$I$28252,$B316,Sheet1!$L$5:$L$28252,$A316,Sheet1!$E$5:$E$28252,"*药机微信*",Sheet1!$D$5:$D$28252,"&lt;&gt;药机微信",Sheet1!$D$5:$D$28252,"&lt;&gt;内部转款",Sheet1!$D$5:$D$28252,"&lt;&gt;内部转账",Sheet1!$E$5:$E$28252,"&lt;&gt;*调拨*")</f>
        <v>0</v>
      </c>
      <c r="Q316" s="32">
        <f>SUMIFS(Sheet1!$F$5:$F$28252,Sheet1!$I$5:$I$28252,$B316,Sheet1!$L$5:$L$28252,$A316,Sheet1!$D$5:$D$28252,"亲情卡",Sheet1!$E$5:$E$28252,"&lt;&gt;*调拨*")+SUMIFS(Sheet1!$F$5:$F$28252,Sheet1!$I$5:$I$28252,$B316,Sheet1!$L$5:$L$28252,$A316,Sheet1!$E$5:$E$28252,"*亲情卡*",Sheet1!$D$5:$D$28252,"&lt;&gt;亲情卡",Sheet1!$D$5:$D$28252,"&lt;&gt;内部转款",Sheet1!$D$5:$D$28252,"&lt;&gt;内部转账",Sheet1!$E$5:$E$28252,"&lt;&gt;*调拨*")</f>
        <v>0</v>
      </c>
      <c r="R316" s="32">
        <f>SUMIFS(Sheet1!$F$5:$F$28252,Sheet1!$I$5:$I$28252,$B316,Sheet1!$L$5:$L$28252,$A316,Sheet1!$D$5:$D$28252,"优惠券",Sheet1!$E$5:$E$28252,"&lt;&gt;*调拨*")+SUMIFS(Sheet1!$F$5:$F$28252,Sheet1!$I$5:$I$28252,$B316,Sheet1!$L$5:$L$28252,$A316,Sheet1!$E$5:$E$28252,"*优惠券*",Sheet1!$D$5:$D$28252,"&lt;&gt;优惠券",Sheet1!$D$5:$D$28252,"&lt;&gt;内部转款",Sheet1!$D$5:$D$28252,"&lt;&gt;内部转账",Sheet1!$E$5:$E$28252,"&lt;&gt;*调拨*")</f>
        <v>0</v>
      </c>
      <c r="S316" s="32">
        <f>SUMIFS(Sheet1!$F$5:$F$28252,Sheet1!$I$5:$I$28252,$B316,Sheet1!$L$5:$L$28252,$A316,Sheet1!$D$5:$D$28252,"代金券",Sheet1!$E$5:$E$28252,"&lt;&gt;*调拨*")+SUMIFS(Sheet1!$F$5:$F$28252,Sheet1!$I$5:$I$28252,$B316,Sheet1!$L$5:$L$28252,$A316,Sheet1!$E$5:$E$28252,"*代金券*",Sheet1!$D$5:$D$28252,"&lt;&gt;代金券",Sheet1!$D$5:$D$28252,"&lt;&gt;内部转款",Sheet1!$D$5:$D$28252,"&lt;&gt;内部转账",Sheet1!$E$5:$E$28252,"&lt;&gt;*调拨*")</f>
        <v>0</v>
      </c>
      <c r="T316" s="32">
        <f>SUMIFS(Sheet1!$F$5:$F$28252,Sheet1!$I$5:$I$28252,$B316,Sheet1!$L$5:$L$28252,$A316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316,Sheet1!$L$5:$L$28252,$A316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316,Sheet1!$L$5:$L$28252,$A316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316,Sheet1!$L$5:$L$28252,$A316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6" s="32">
        <f>SUMIFS(Sheet1!$F$5:$F$28252,Sheet1!$I$5:$I$28252,$B316,Sheet1!$L$5:$L$28252,$A316,Sheet1!$E$5:$E$28252,"*调拨*")</f>
        <v>0</v>
      </c>
      <c r="V316" s="32">
        <f>SUMIFS(Sheet1!$F$5:$F$28252,Sheet1!$I$5:$I$28252,$B316,Sheet1!$L$5:$L$28252,$A316,Sheet1!$D$5:$D$28252,"储值",Sheet1!$E$5:$E$28252,"&lt;&gt;*调拨*")+SUMIFS(Sheet1!$F$5:$F$28252,Sheet1!$I$5:$I$28252,$B316,Sheet1!$L$5:$L$28252,$A316,Sheet1!$E$5:$E$28252,"*储值*",Sheet1!$D$5:$D$28252,"&lt;&gt;储值",Sheet1!$D$5:$D$28252,"&lt;&gt;内部转款",Sheet1!$D$5:$D$28252,"&lt;&gt;内部转账",Sheet1!$E$5:$E$28252,"&lt;&gt;*调拨*")</f>
        <v>0</v>
      </c>
      <c r="W316" s="32">
        <f>SUMIFS(Sheet1!$F$5:$F$28252,Sheet1!$I$5:$I$28252,$B316,Sheet1!$L$5:$L$28252,$A316,Sheet1!$D$5:$D$28252,"效期",Sheet1!$E$5:$E$28252,"&lt;&gt;*调拨*")+SUMIFS(Sheet1!$F$5:$F$28252,Sheet1!$I$5:$I$28252,$B316,Sheet1!$L$5:$L$28252,$A316,Sheet1!$E$5:$E$28252,"*效期*",Sheet1!$D$5:$D$28252,"&lt;&gt;效期",Sheet1!$D$5:$D$28252,"&lt;&gt;内部转款",Sheet1!$D$5:$D$28252,"&lt;&gt;内部转账",Sheet1!$E$5:$E$28252,"&lt;&gt;*调拨*")</f>
        <v>0</v>
      </c>
      <c r="X316" s="32">
        <f>SUMIFS(Sheet1!$F$5:$F$28252,Sheet1!$I$5:$I$28252,$B316,Sheet1!$L$5:$L$28252,$A316,Sheet1!$D$5:$D$28252,"内部转款",Sheet1!$E$5:$E$28252,"&lt;&gt;*调拨*")+SUMIFS(Sheet1!$F$5:$F$28252,Sheet1!$I$5:$I$28252,$B316,Sheet1!$L$5:$L$28252,$A316,Sheet1!$D$5:$D$28252,"内部转账",Sheet1!$E$5:$E$28252,"&lt;&gt;*调拨*")</f>
        <v>0</v>
      </c>
      <c r="Y316" s="32">
        <f t="shared" si="20"/>
        <v>179.4</v>
      </c>
      <c r="Z316" s="32">
        <f>SUMIFS(Sheet1!$F$5:$F$28252,Sheet1!$I$5:$I$28252,$B316,Sheet1!$L$5:$L$28252,$A316)</f>
        <v>785.8</v>
      </c>
      <c r="AA316" s="32">
        <f>SUMIFS(Sheet1!$G$5:$G$28252,Sheet1!$I$5:$I$28252,$B316,Sheet1!$L$5:$L$28252,$A316,Sheet1!$D$5:$D$28252,"工资",Sheet1!$E$5:$E$28252,"&lt;&gt;*调拨*")+SUMIFS(Sheet1!$G$5:$G$28252,Sheet1!$I$5:$I$28252,$B316,Sheet1!$L$5:$L$28252,$A316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1925.79</v>
      </c>
      <c r="AB316" s="32">
        <f>SUMIFS(Sheet1!$G$5:$G$28252,Sheet1!$I$5:$I$28252,$B316,Sheet1!$L$5:$L$28252,$A316,Sheet1!$D$5:$D$28252,"水费",Sheet1!$E$5:$E$28252,"&lt;&gt;*调拨*")+SUMIFS(Sheet1!$G$5:$G$28252,Sheet1!$I$5:$I$28252,$B316,Sheet1!$L$5:$L$28252,$A316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6" s="32">
        <f>SUMIFS(Sheet1!$G$5:$G$28252,Sheet1!$I$5:$I$28252,$B316,Sheet1!$L$5:$L$28252,$A316,Sheet1!$D$5:$D$28252,"电费",Sheet1!$E$5:$E$28252,"&lt;&gt;*调拨*")+SUMIFS(Sheet1!$G$5:$G$28252,Sheet1!$I$5:$I$28252,$B316,Sheet1!$L$5:$L$28252,$A316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6" s="32">
        <f>SUMIFS(Sheet1!$G$5:$G$28252,Sheet1!$I$5:$I$28252,$B316,Sheet1!$L$5:$L$28252,$A316,Sheet1!$D$5:$D$28252,"宽带费",Sheet1!$E$5:$E$28252,"&lt;&gt;*调拨*")+SUMIFS(Sheet1!$G$5:$G$28252,Sheet1!$I$5:$I$28252,$B316,Sheet1!$L$5:$L$28252,$A316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6" s="32">
        <f>SUMIFS(Sheet1!$G$5:$G$28252,Sheet1!$I$5:$I$28252,$B316,Sheet1!$L$5:$L$28252,$A316,Sheet1!$D$5:$D$28252,"办公费",Sheet1!$E$5:$E$28252,"&lt;&gt;*调拨*")+SUMIFS(Sheet1!$G$5:$G$28252,Sheet1!$I$5:$I$28252,$B316,Sheet1!$L$5:$L$28252,$A316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6" s="32">
        <f>SUMIFS(Sheet1!$G$5:$G$28252,Sheet1!$I$5:$I$28252,$B316,Sheet1!$L$5:$L$28252,$A316,Sheet1!$D$5:$D$28252,"话费",Sheet1!$E$5:$E$28252,"&lt;&gt;*调拨*")+SUMIFS(Sheet1!$G$5:$G$28252,Sheet1!$I$5:$I$28252,$B316,Sheet1!$L$5:$L$28252,$A316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50</v>
      </c>
      <c r="AG316" s="32">
        <f>SUMIFS(Sheet1!$G$5:$G$28252,Sheet1!$I$5:$I$28252,$B316,Sheet1!$L$5:$L$28252,$A316,Sheet1!$D$5:$D$28252,"房租",Sheet1!$E$5:$E$28252,"&lt;&gt;*调拨*")+SUMIFS(Sheet1!$G$5:$G$28252,Sheet1!$I$5:$I$28252,$B316,Sheet1!$L$5:$L$28252,$A316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6" s="32">
        <f>SUMIFS(Sheet1!$G$5:$G$28252,Sheet1!$I$5:$I$28252,$B316,Sheet1!$L$5:$L$28252,$A316,Sheet1!$E$5:$E$28252,"*调拨*")</f>
        <v>0</v>
      </c>
      <c r="AI316" s="32">
        <f>SUMIFS(Sheet1!$G$5:$G$28252,Sheet1!$I$5:$I$28252,$B316,Sheet1!$L$5:$L$28252,$A316,Sheet1!$D$5:$D$28252,"内部转款",Sheet1!$E$5:$E$28252,"&lt;&gt;*调拨*")+SUMIFS(Sheet1!$G$5:$G$28252,Sheet1!$I$5:$I$28252,$B316,Sheet1!$L$5:$L$28252,$A316,Sheet1!$D$5:$D$28252,"内部转账",Sheet1!$E$5:$E$28252,"&lt;&gt;*调拨*")</f>
        <v>0</v>
      </c>
      <c r="AJ316" s="32">
        <f t="shared" si="21"/>
        <v>4961.46</v>
      </c>
      <c r="AK316" s="32">
        <f>SUMIFS(Sheet1!$G$5:$G$28252,Sheet1!$I$5:$I$28252,$B316,Sheet1!$L$5:$L$28252,$A316)</f>
        <v>6937.25</v>
      </c>
      <c r="AL316" s="32">
        <f t="shared" si="22"/>
        <v>-6151.45</v>
      </c>
    </row>
    <row r="317" ht="16.5" spans="1:38">
      <c r="A317" s="30">
        <v>202605</v>
      </c>
      <c r="B317" s="31" t="s">
        <v>235</v>
      </c>
      <c r="C317" s="32">
        <f>SUMIFS(Sheet1!$F$5:$F$28252,Sheet1!$I$5:$I$28252,$B317,Sheet1!$L$5:$L$28252,$A317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14094.09</v>
      </c>
      <c r="D317" s="32">
        <f>SUMIFS(Sheet1!$F$5:$F$28252,Sheet1!$I$5:$I$28252,$B317,Sheet1!$L$5:$L$28252,$A317,Sheet1!$D$5:$D$28252,"医保即时拨付",Sheet1!$E$5:$E$28252,"&lt;&gt;*调拨*")+SUMIFS(Sheet1!$F$5:$F$28252,Sheet1!$I$5:$I$28252,$B317,Sheet1!$L$5:$L$28252,$A317,Sheet1!$E$5:$E$28252,"*医保即时拨付*",Sheet1!$D$5:$D$28252,"&lt;&gt;医保即时拨付",Sheet1!$D$5:$D$28252,"&lt;&gt;内部转款",Sheet1!$D$5:$D$28252,"&lt;&gt;内部转账",Sheet1!$E$5:$E$28252,"&lt;&gt;*调拨*")</f>
        <v>2934.84</v>
      </c>
      <c r="E317" s="32">
        <f>SUMIFS(Sheet1!$F$5:$F$28252,Sheet1!$I$5:$I$28252,$B317,Sheet1!$L$5:$L$28252,$A317,Sheet1!$D$5:$D$28252,"医保",Sheet1!$E$5:$E$28252,"&lt;&gt;*调拨*",Sheet1!$E$5:$E$28252,"&lt;&gt;*医保即时拨付*")+SUMIFS(Sheet1!$F$5:$F$28252,Sheet1!$I$5:$I$28252,$B317,Sheet1!$L$5:$L$28252,$A317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1848.72</v>
      </c>
      <c r="F317" s="32">
        <f>SUMIFS(Sheet1!$F$5:$F$28252,Sheet1!$I$5:$I$28252,$B317,Sheet1!$L$5:$L$28252,$A317,Sheet1!$D$5:$D$28252,"聚合",Sheet1!$E$5:$E$28252,"&lt;&gt;*调拨*")+SUMIFS(Sheet1!$F$5:$F$28252,Sheet1!$I$5:$I$28252,$B317,Sheet1!$L$5:$L$28252,$A317,Sheet1!$E$5:$E$28252,"*聚合*",Sheet1!$D$5:$D$28252,"&lt;&gt;聚合",Sheet1!$D$5:$D$28252,"&lt;&gt;内部转款",Sheet1!$D$5:$D$28252,"&lt;&gt;内部转账",Sheet1!$E$5:$E$28252,"&lt;&gt;*调拨*")</f>
        <v>28960.71</v>
      </c>
      <c r="G317" s="32">
        <f>SUMIFS(Sheet1!$F$5:$F$28252,Sheet1!$I$5:$I$28252,$B317,Sheet1!$L$5:$L$28252,$A317,Sheet1!$D$5:$D$28252,"24小时微信",Sheet1!$E$5:$E$28252,"&lt;&gt;*调拨*")+SUMIFS(Sheet1!$F$5:$F$28252,Sheet1!$I$5:$I$28252,$B317,Sheet1!$L$5:$L$28252,$A317,Sheet1!$E$5:$E$28252,"*24小时微信*",Sheet1!$D$5:$D$28252,"&lt;&gt;24小时微信",Sheet1!$D$5:$D$28252,"&lt;&gt;内部转款",Sheet1!$D$5:$D$28252,"&lt;&gt;内部转账",Sheet1!$E$5:$E$28252,"&lt;&gt;*调拨*")</f>
        <v>0</v>
      </c>
      <c r="H317" s="32">
        <f>SUMIFS(Sheet1!$F$5:$F$28252,Sheet1!$I$5:$I$28252,$B317,Sheet1!$L$5:$L$28252,$A317,Sheet1!$D$5:$D$28252,"美团",Sheet1!$E$5:$E$28252,"&lt;&gt;*调拨*")+SUMIFS(Sheet1!$F$5:$F$28252,Sheet1!$I$5:$I$28252,$B317,Sheet1!$L$5:$L$28252,$A317,Sheet1!$E$5:$E$28252,"*美团*",Sheet1!$D$5:$D$28252,"&lt;&gt;美团",Sheet1!$D$5:$D$28252,"&lt;&gt;内部转款",Sheet1!$D$5:$D$28252,"&lt;&gt;内部转账",Sheet1!$E$5:$E$28252,"&lt;&gt;*调拨*")</f>
        <v>0</v>
      </c>
      <c r="I317" s="32">
        <f>SUMIFS(Sheet1!$F$5:$F$28252,Sheet1!$I$5:$I$28252,$B317,Sheet1!$L$5:$L$28252,$A317,Sheet1!$D$5:$D$28252,"饿了么",Sheet1!$E$5:$E$28252,"&lt;&gt;*调拨*")+SUMIFS(Sheet1!$F$5:$F$28252,Sheet1!$I$5:$I$28252,$B317,Sheet1!$L$5:$L$28252,$A317,Sheet1!$E$5:$E$28252,"*饿了么*",Sheet1!$D$5:$D$28252,"&lt;&gt;饿了么",Sheet1!$D$5:$D$28252,"&lt;&gt;内部转款",Sheet1!$D$5:$D$28252,"&lt;&gt;内部转账",Sheet1!$E$5:$E$28252,"&lt;&gt;*调拨*")</f>
        <v>0</v>
      </c>
      <c r="J317" s="32">
        <f>SUMIFS(Sheet1!$F$5:$F$28252,Sheet1!$I$5:$I$28252,$B317,Sheet1!$L$5:$L$28252,$A317,Sheet1!$D$5:$D$28252,"健E卡",Sheet1!$E$5:$E$28252,"&lt;&gt;*调拨*")+SUMIFS(Sheet1!$F$5:$F$28252,Sheet1!$I$5:$I$28252,$B317,Sheet1!$L$5:$L$28252,$A317,Sheet1!$E$5:$E$28252,"*健E卡*",Sheet1!$D$5:$D$28252,"&lt;&gt;健E卡",Sheet1!$D$5:$D$28252,"&lt;&gt;内部转款",Sheet1!$D$5:$D$28252,"&lt;&gt;内部转账",Sheet1!$E$5:$E$28252,"&lt;&gt;*调拨*")</f>
        <v>0</v>
      </c>
      <c r="K317" s="32">
        <f>SUMIFS(Sheet1!$F$5:$F$28252,Sheet1!$I$5:$I$28252,$B317,Sheet1!$L$5:$L$28252,$A317,Sheet1!$D$5:$D$28252,"抖音",Sheet1!$E$5:$E$28252,"&lt;&gt;*调拨*")+SUMIFS(Sheet1!$F$5:$F$28252,Sheet1!$I$5:$I$28252,$B317,Sheet1!$L$5:$L$28252,$A317,Sheet1!$E$5:$E$28252,"*抖音*",Sheet1!$D$5:$D$28252,"&lt;&gt;抖音",Sheet1!$D$5:$D$28252,"&lt;&gt;内部转款",Sheet1!$D$5:$D$28252,"&lt;&gt;内部转账",Sheet1!$E$5:$E$28252,"&lt;&gt;*调拨*")</f>
        <v>0</v>
      </c>
      <c r="L317" s="32">
        <f>SUMIFS(Sheet1!$F$5:$F$28252,Sheet1!$I$5:$I$28252,$B317,Sheet1!$L$5:$L$28252,$A317,Sheet1!$D$5:$D$28252,"医卡通",Sheet1!$E$5:$E$28252,"&lt;&gt;*调拨*")+SUMIFS(Sheet1!$F$5:$F$28252,Sheet1!$I$5:$I$28252,$B317,Sheet1!$L$5:$L$28252,$A317,Sheet1!$E$5:$E$28252,"*医卡通*",Sheet1!$D$5:$D$28252,"&lt;&gt;医卡通",Sheet1!$D$5:$D$28252,"&lt;&gt;内部转款",Sheet1!$D$5:$D$28252,"&lt;&gt;内部转账",Sheet1!$E$5:$E$28252,"&lt;&gt;*调拨*")</f>
        <v>0</v>
      </c>
      <c r="M317" s="32">
        <f>SUMIFS(Sheet1!$F$5:$F$28252,Sheet1!$I$5:$I$28252,$B317,Sheet1!$L$5:$L$28252,$A317,Sheet1!$D$5:$D$28252,"企健网",Sheet1!$E$5:$E$28252,"&lt;&gt;*调拨*")+SUMIFS(Sheet1!$F$5:$F$28252,Sheet1!$I$5:$I$28252,$B317,Sheet1!$L$5:$L$28252,$A317,Sheet1!$E$5:$E$28252,"*企健网*",Sheet1!$D$5:$D$28252,"&lt;&gt;企健网",Sheet1!$D$5:$D$28252,"&lt;&gt;内部转款",Sheet1!$D$5:$D$28252,"&lt;&gt;内部转账",Sheet1!$E$5:$E$28252,"&lt;&gt;*调拨*")</f>
        <v>0</v>
      </c>
      <c r="N317" s="32">
        <f>SUMIFS(Sheet1!$F$5:$F$28252,Sheet1!$I$5:$I$28252,$B317,Sheet1!$L$5:$L$28252,$A317,Sheet1!$D$5:$D$28252,"银联",Sheet1!$E$5:$E$28252,"&lt;&gt;*调拨*")+SUMIFS(Sheet1!$F$5:$F$28252,Sheet1!$I$5:$I$28252,$B317,Sheet1!$L$5:$L$28252,$A317,Sheet1!$E$5:$E$28252,"*银联*",Sheet1!$D$5:$D$28252,"&lt;&gt;银联",Sheet1!$D$5:$D$28252,"&lt;&gt;内部转款",Sheet1!$D$5:$D$28252,"&lt;&gt;内部转账",Sheet1!$E$5:$E$28252,"&lt;&gt;*调拨*")</f>
        <v>0</v>
      </c>
      <c r="O317" s="32">
        <f>SUMIFS(Sheet1!$F$5:$F$28252,Sheet1!$I$5:$I$28252,$B317,Sheet1!$L$5:$L$28252,$A317,Sheet1!$D$5:$D$28252,"京东",Sheet1!$E$5:$E$28252,"&lt;&gt;*调拨*")+SUMIFS(Sheet1!$F$5:$F$28252,Sheet1!$I$5:$I$28252,$B317,Sheet1!$L$5:$L$28252,$A317,Sheet1!$E$5:$E$28252,"*京东*",Sheet1!$D$5:$D$28252,"&lt;&gt;京东",Sheet1!$D$5:$D$28252,"&lt;&gt;内部转款",Sheet1!$D$5:$D$28252,"&lt;&gt;内部转账",Sheet1!$E$5:$E$28252,"&lt;&gt;*调拨*")</f>
        <v>0</v>
      </c>
      <c r="P317" s="32">
        <f>SUMIFS(Sheet1!$F$5:$F$28252,Sheet1!$I$5:$I$28252,$B317,Sheet1!$L$5:$L$28252,$A317,Sheet1!$D$5:$D$28252,"药机微信",Sheet1!$E$5:$E$28252,"&lt;&gt;*调拨*")+SUMIFS(Sheet1!$F$5:$F$28252,Sheet1!$I$5:$I$28252,$B317,Sheet1!$L$5:$L$28252,$A317,Sheet1!$E$5:$E$28252,"*药机微信*",Sheet1!$D$5:$D$28252,"&lt;&gt;药机微信",Sheet1!$D$5:$D$28252,"&lt;&gt;内部转款",Sheet1!$D$5:$D$28252,"&lt;&gt;内部转账",Sheet1!$E$5:$E$28252,"&lt;&gt;*调拨*")</f>
        <v>0</v>
      </c>
      <c r="Q317" s="32">
        <f>SUMIFS(Sheet1!$F$5:$F$28252,Sheet1!$I$5:$I$28252,$B317,Sheet1!$L$5:$L$28252,$A317,Sheet1!$D$5:$D$28252,"亲情卡",Sheet1!$E$5:$E$28252,"&lt;&gt;*调拨*")+SUMIFS(Sheet1!$F$5:$F$28252,Sheet1!$I$5:$I$28252,$B317,Sheet1!$L$5:$L$28252,$A317,Sheet1!$E$5:$E$28252,"*亲情卡*",Sheet1!$D$5:$D$28252,"&lt;&gt;亲情卡",Sheet1!$D$5:$D$28252,"&lt;&gt;内部转款",Sheet1!$D$5:$D$28252,"&lt;&gt;内部转账",Sheet1!$E$5:$E$28252,"&lt;&gt;*调拨*")</f>
        <v>0</v>
      </c>
      <c r="R317" s="32">
        <f>SUMIFS(Sheet1!$F$5:$F$28252,Sheet1!$I$5:$I$28252,$B317,Sheet1!$L$5:$L$28252,$A317,Sheet1!$D$5:$D$28252,"优惠券",Sheet1!$E$5:$E$28252,"&lt;&gt;*调拨*")+SUMIFS(Sheet1!$F$5:$F$28252,Sheet1!$I$5:$I$28252,$B317,Sheet1!$L$5:$L$28252,$A317,Sheet1!$E$5:$E$28252,"*优惠券*",Sheet1!$D$5:$D$28252,"&lt;&gt;优惠券",Sheet1!$D$5:$D$28252,"&lt;&gt;内部转款",Sheet1!$D$5:$D$28252,"&lt;&gt;内部转账",Sheet1!$E$5:$E$28252,"&lt;&gt;*调拨*")</f>
        <v>0</v>
      </c>
      <c r="S317" s="32">
        <f>SUMIFS(Sheet1!$F$5:$F$28252,Sheet1!$I$5:$I$28252,$B317,Sheet1!$L$5:$L$28252,$A317,Sheet1!$D$5:$D$28252,"代金券",Sheet1!$E$5:$E$28252,"&lt;&gt;*调拨*")+SUMIFS(Sheet1!$F$5:$F$28252,Sheet1!$I$5:$I$28252,$B317,Sheet1!$L$5:$L$28252,$A317,Sheet1!$E$5:$E$28252,"*代金券*",Sheet1!$D$5:$D$28252,"&lt;&gt;代金券",Sheet1!$D$5:$D$28252,"&lt;&gt;内部转款",Sheet1!$D$5:$D$28252,"&lt;&gt;内部转账",Sheet1!$E$5:$E$28252,"&lt;&gt;*调拨*")</f>
        <v>0</v>
      </c>
      <c r="T317" s="32">
        <f>SUMIFS(Sheet1!$F$5:$F$28252,Sheet1!$I$5:$I$28252,$B317,Sheet1!$L$5:$L$28252,$A317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317,Sheet1!$L$5:$L$28252,$A317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317,Sheet1!$L$5:$L$28252,$A317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317,Sheet1!$L$5:$L$28252,$A317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7" s="32">
        <f>SUMIFS(Sheet1!$F$5:$F$28252,Sheet1!$I$5:$I$28252,$B317,Sheet1!$L$5:$L$28252,$A317,Sheet1!$E$5:$E$28252,"*调拨*")</f>
        <v>0</v>
      </c>
      <c r="V317" s="32">
        <f>SUMIFS(Sheet1!$F$5:$F$28252,Sheet1!$I$5:$I$28252,$B317,Sheet1!$L$5:$L$28252,$A317,Sheet1!$D$5:$D$28252,"储值",Sheet1!$E$5:$E$28252,"&lt;&gt;*调拨*")+SUMIFS(Sheet1!$F$5:$F$28252,Sheet1!$I$5:$I$28252,$B317,Sheet1!$L$5:$L$28252,$A317,Sheet1!$E$5:$E$28252,"*储值*",Sheet1!$D$5:$D$28252,"&lt;&gt;储值",Sheet1!$D$5:$D$28252,"&lt;&gt;内部转款",Sheet1!$D$5:$D$28252,"&lt;&gt;内部转账",Sheet1!$E$5:$E$28252,"&lt;&gt;*调拨*")</f>
        <v>0</v>
      </c>
      <c r="W317" s="32">
        <f>SUMIFS(Sheet1!$F$5:$F$28252,Sheet1!$I$5:$I$28252,$B317,Sheet1!$L$5:$L$28252,$A317,Sheet1!$D$5:$D$28252,"效期",Sheet1!$E$5:$E$28252,"&lt;&gt;*调拨*")+SUMIFS(Sheet1!$F$5:$F$28252,Sheet1!$I$5:$I$28252,$B317,Sheet1!$L$5:$L$28252,$A317,Sheet1!$E$5:$E$28252,"*效期*",Sheet1!$D$5:$D$28252,"&lt;&gt;效期",Sheet1!$D$5:$D$28252,"&lt;&gt;内部转款",Sheet1!$D$5:$D$28252,"&lt;&gt;内部转账",Sheet1!$E$5:$E$28252,"&lt;&gt;*调拨*")</f>
        <v>78.92</v>
      </c>
      <c r="X317" s="32">
        <f>SUMIFS(Sheet1!$F$5:$F$28252,Sheet1!$I$5:$I$28252,$B317,Sheet1!$L$5:$L$28252,$A317,Sheet1!$D$5:$D$28252,"内部转款",Sheet1!$E$5:$E$28252,"&lt;&gt;*调拨*")+SUMIFS(Sheet1!$F$5:$F$28252,Sheet1!$I$5:$I$28252,$B317,Sheet1!$L$5:$L$28252,$A317,Sheet1!$D$5:$D$28252,"内部转账",Sheet1!$E$5:$E$28252,"&lt;&gt;*调拨*")</f>
        <v>0</v>
      </c>
      <c r="Y317" s="32">
        <f t="shared" si="20"/>
        <v>0</v>
      </c>
      <c r="Z317" s="32">
        <f>SUMIFS(Sheet1!$F$5:$F$28252,Sheet1!$I$5:$I$28252,$B317,Sheet1!$L$5:$L$28252,$A317)</f>
        <v>47917.28</v>
      </c>
      <c r="AA317" s="32">
        <f>SUMIFS(Sheet1!$G$5:$G$28252,Sheet1!$I$5:$I$28252,$B317,Sheet1!$L$5:$L$28252,$A317,Sheet1!$D$5:$D$28252,"工资",Sheet1!$E$5:$E$28252,"&lt;&gt;*调拨*")+SUMIFS(Sheet1!$G$5:$G$28252,Sheet1!$I$5:$I$28252,$B317,Sheet1!$L$5:$L$28252,$A317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5753.08</v>
      </c>
      <c r="AB317" s="32">
        <f>SUMIFS(Sheet1!$G$5:$G$28252,Sheet1!$I$5:$I$28252,$B317,Sheet1!$L$5:$L$28252,$A317,Sheet1!$D$5:$D$28252,"水费",Sheet1!$E$5:$E$28252,"&lt;&gt;*调拨*")+SUMIFS(Sheet1!$G$5:$G$28252,Sheet1!$I$5:$I$28252,$B317,Sheet1!$L$5:$L$28252,$A317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7" s="32">
        <f>SUMIFS(Sheet1!$G$5:$G$28252,Sheet1!$I$5:$I$28252,$B317,Sheet1!$L$5:$L$28252,$A317,Sheet1!$D$5:$D$28252,"电费",Sheet1!$E$5:$E$28252,"&lt;&gt;*调拨*")+SUMIFS(Sheet1!$G$5:$G$28252,Sheet1!$I$5:$I$28252,$B317,Sheet1!$L$5:$L$28252,$A317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7" s="32">
        <f>SUMIFS(Sheet1!$G$5:$G$28252,Sheet1!$I$5:$I$28252,$B317,Sheet1!$L$5:$L$28252,$A317,Sheet1!$D$5:$D$28252,"宽带费",Sheet1!$E$5:$E$28252,"&lt;&gt;*调拨*")+SUMIFS(Sheet1!$G$5:$G$28252,Sheet1!$I$5:$I$28252,$B317,Sheet1!$L$5:$L$28252,$A317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7" s="32">
        <f>SUMIFS(Sheet1!$G$5:$G$28252,Sheet1!$I$5:$I$28252,$B317,Sheet1!$L$5:$L$28252,$A317,Sheet1!$D$5:$D$28252,"办公费",Sheet1!$E$5:$E$28252,"&lt;&gt;*调拨*")+SUMIFS(Sheet1!$G$5:$G$28252,Sheet1!$I$5:$I$28252,$B317,Sheet1!$L$5:$L$28252,$A317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7" s="32">
        <f>SUMIFS(Sheet1!$G$5:$G$28252,Sheet1!$I$5:$I$28252,$B317,Sheet1!$L$5:$L$28252,$A317,Sheet1!$D$5:$D$28252,"话费",Sheet1!$E$5:$E$28252,"&lt;&gt;*调拨*")+SUMIFS(Sheet1!$G$5:$G$28252,Sheet1!$I$5:$I$28252,$B317,Sheet1!$L$5:$L$28252,$A317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17" s="32">
        <f>SUMIFS(Sheet1!$G$5:$G$28252,Sheet1!$I$5:$I$28252,$B317,Sheet1!$L$5:$L$28252,$A317,Sheet1!$D$5:$D$28252,"房租",Sheet1!$E$5:$E$28252,"&lt;&gt;*调拨*")+SUMIFS(Sheet1!$G$5:$G$28252,Sheet1!$I$5:$I$28252,$B317,Sheet1!$L$5:$L$28252,$A317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7" s="32">
        <f>SUMIFS(Sheet1!$G$5:$G$28252,Sheet1!$I$5:$I$28252,$B317,Sheet1!$L$5:$L$28252,$A317,Sheet1!$E$5:$E$28252,"*调拨*")</f>
        <v>0</v>
      </c>
      <c r="AI317" s="32">
        <f>SUMIFS(Sheet1!$G$5:$G$28252,Sheet1!$I$5:$I$28252,$B317,Sheet1!$L$5:$L$28252,$A317,Sheet1!$D$5:$D$28252,"内部转款",Sheet1!$E$5:$E$28252,"&lt;&gt;*调拨*")+SUMIFS(Sheet1!$G$5:$G$28252,Sheet1!$I$5:$I$28252,$B317,Sheet1!$L$5:$L$28252,$A317,Sheet1!$D$5:$D$28252,"内部转账",Sheet1!$E$5:$E$28252,"&lt;&gt;*调拨*")</f>
        <v>0</v>
      </c>
      <c r="AJ317" s="32">
        <f t="shared" si="21"/>
        <v>0</v>
      </c>
      <c r="AK317" s="32">
        <f>SUMIFS(Sheet1!$G$5:$G$28252,Sheet1!$I$5:$I$28252,$B317,Sheet1!$L$5:$L$28252,$A317)</f>
        <v>5753.08</v>
      </c>
      <c r="AL317" s="32">
        <f t="shared" si="22"/>
        <v>42164.2</v>
      </c>
    </row>
    <row r="318" ht="16.5" spans="1:38">
      <c r="A318" s="30">
        <v>202605</v>
      </c>
      <c r="B318" s="31" t="s">
        <v>267</v>
      </c>
      <c r="C318" s="32">
        <f>SUMIFS(Sheet1!$F$5:$F$28252,Sheet1!$I$5:$I$28252,$B318,Sheet1!$L$5:$L$28252,$A318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194072.51</v>
      </c>
      <c r="D318" s="32">
        <f>SUMIFS(Sheet1!$F$5:$F$28252,Sheet1!$I$5:$I$28252,$B318,Sheet1!$L$5:$L$28252,$A318,Sheet1!$D$5:$D$28252,"医保即时拨付",Sheet1!$E$5:$E$28252,"&lt;&gt;*调拨*")+SUMIFS(Sheet1!$F$5:$F$28252,Sheet1!$I$5:$I$28252,$B318,Sheet1!$L$5:$L$28252,$A318,Sheet1!$E$5:$E$28252,"*医保即时拨付*",Sheet1!$D$5:$D$28252,"&lt;&gt;医保即时拨付",Sheet1!$D$5:$D$28252,"&lt;&gt;内部转款",Sheet1!$D$5:$D$28252,"&lt;&gt;内部转账",Sheet1!$E$5:$E$28252,"&lt;&gt;*调拨*")</f>
        <v>0</v>
      </c>
      <c r="E318" s="32">
        <f>SUMIFS(Sheet1!$F$5:$F$28252,Sheet1!$I$5:$I$28252,$B318,Sheet1!$L$5:$L$28252,$A318,Sheet1!$D$5:$D$28252,"医保",Sheet1!$E$5:$E$28252,"&lt;&gt;*调拨*",Sheet1!$E$5:$E$28252,"&lt;&gt;*医保即时拨付*")+SUMIFS(Sheet1!$F$5:$F$28252,Sheet1!$I$5:$I$28252,$B318,Sheet1!$L$5:$L$28252,$A318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342111.29</v>
      </c>
      <c r="F318" s="32">
        <f>SUMIFS(Sheet1!$F$5:$F$28252,Sheet1!$I$5:$I$28252,$B318,Sheet1!$L$5:$L$28252,$A318,Sheet1!$D$5:$D$28252,"聚合",Sheet1!$E$5:$E$28252,"&lt;&gt;*调拨*")+SUMIFS(Sheet1!$F$5:$F$28252,Sheet1!$I$5:$I$28252,$B318,Sheet1!$L$5:$L$28252,$A318,Sheet1!$E$5:$E$28252,"*聚合*",Sheet1!$D$5:$D$28252,"&lt;&gt;聚合",Sheet1!$D$5:$D$28252,"&lt;&gt;内部转款",Sheet1!$D$5:$D$28252,"&lt;&gt;内部转账",Sheet1!$E$5:$E$28252,"&lt;&gt;*调拨*")</f>
        <v>0</v>
      </c>
      <c r="G318" s="32">
        <f>SUMIFS(Sheet1!$F$5:$F$28252,Sheet1!$I$5:$I$28252,$B318,Sheet1!$L$5:$L$28252,$A318,Sheet1!$D$5:$D$28252,"24小时微信",Sheet1!$E$5:$E$28252,"&lt;&gt;*调拨*")+SUMIFS(Sheet1!$F$5:$F$28252,Sheet1!$I$5:$I$28252,$B318,Sheet1!$L$5:$L$28252,$A318,Sheet1!$E$5:$E$28252,"*24小时微信*",Sheet1!$D$5:$D$28252,"&lt;&gt;24小时微信",Sheet1!$D$5:$D$28252,"&lt;&gt;内部转款",Sheet1!$D$5:$D$28252,"&lt;&gt;内部转账",Sheet1!$E$5:$E$28252,"&lt;&gt;*调拨*")</f>
        <v>0</v>
      </c>
      <c r="H318" s="32">
        <f>SUMIFS(Sheet1!$F$5:$F$28252,Sheet1!$I$5:$I$28252,$B318,Sheet1!$L$5:$L$28252,$A318,Sheet1!$D$5:$D$28252,"美团",Sheet1!$E$5:$E$28252,"&lt;&gt;*调拨*")+SUMIFS(Sheet1!$F$5:$F$28252,Sheet1!$I$5:$I$28252,$B318,Sheet1!$L$5:$L$28252,$A318,Sheet1!$E$5:$E$28252,"*美团*",Sheet1!$D$5:$D$28252,"&lt;&gt;美团",Sheet1!$D$5:$D$28252,"&lt;&gt;内部转款",Sheet1!$D$5:$D$28252,"&lt;&gt;内部转账",Sheet1!$E$5:$E$28252,"&lt;&gt;*调拨*")</f>
        <v>0</v>
      </c>
      <c r="I318" s="32">
        <f>SUMIFS(Sheet1!$F$5:$F$28252,Sheet1!$I$5:$I$28252,$B318,Sheet1!$L$5:$L$28252,$A318,Sheet1!$D$5:$D$28252,"饿了么",Sheet1!$E$5:$E$28252,"&lt;&gt;*调拨*")+SUMIFS(Sheet1!$F$5:$F$28252,Sheet1!$I$5:$I$28252,$B318,Sheet1!$L$5:$L$28252,$A318,Sheet1!$E$5:$E$28252,"*饿了么*",Sheet1!$D$5:$D$28252,"&lt;&gt;饿了么",Sheet1!$D$5:$D$28252,"&lt;&gt;内部转款",Sheet1!$D$5:$D$28252,"&lt;&gt;内部转账",Sheet1!$E$5:$E$28252,"&lt;&gt;*调拨*")</f>
        <v>0</v>
      </c>
      <c r="J318" s="32">
        <f>SUMIFS(Sheet1!$F$5:$F$28252,Sheet1!$I$5:$I$28252,$B318,Sheet1!$L$5:$L$28252,$A318,Sheet1!$D$5:$D$28252,"健E卡",Sheet1!$E$5:$E$28252,"&lt;&gt;*调拨*")+SUMIFS(Sheet1!$F$5:$F$28252,Sheet1!$I$5:$I$28252,$B318,Sheet1!$L$5:$L$28252,$A318,Sheet1!$E$5:$E$28252,"*健E卡*",Sheet1!$D$5:$D$28252,"&lt;&gt;健E卡",Sheet1!$D$5:$D$28252,"&lt;&gt;内部转款",Sheet1!$D$5:$D$28252,"&lt;&gt;内部转账",Sheet1!$E$5:$E$28252,"&lt;&gt;*调拨*")</f>
        <v>0</v>
      </c>
      <c r="K318" s="32">
        <f>SUMIFS(Sheet1!$F$5:$F$28252,Sheet1!$I$5:$I$28252,$B318,Sheet1!$L$5:$L$28252,$A318,Sheet1!$D$5:$D$28252,"抖音",Sheet1!$E$5:$E$28252,"&lt;&gt;*调拨*")+SUMIFS(Sheet1!$F$5:$F$28252,Sheet1!$I$5:$I$28252,$B318,Sheet1!$L$5:$L$28252,$A318,Sheet1!$E$5:$E$28252,"*抖音*",Sheet1!$D$5:$D$28252,"&lt;&gt;抖音",Sheet1!$D$5:$D$28252,"&lt;&gt;内部转款",Sheet1!$D$5:$D$28252,"&lt;&gt;内部转账",Sheet1!$E$5:$E$28252,"&lt;&gt;*调拨*")</f>
        <v>0</v>
      </c>
      <c r="L318" s="32">
        <f>SUMIFS(Sheet1!$F$5:$F$28252,Sheet1!$I$5:$I$28252,$B318,Sheet1!$L$5:$L$28252,$A318,Sheet1!$D$5:$D$28252,"医卡通",Sheet1!$E$5:$E$28252,"&lt;&gt;*调拨*")+SUMIFS(Sheet1!$F$5:$F$28252,Sheet1!$I$5:$I$28252,$B318,Sheet1!$L$5:$L$28252,$A318,Sheet1!$E$5:$E$28252,"*医卡通*",Sheet1!$D$5:$D$28252,"&lt;&gt;医卡通",Sheet1!$D$5:$D$28252,"&lt;&gt;内部转款",Sheet1!$D$5:$D$28252,"&lt;&gt;内部转账",Sheet1!$E$5:$E$28252,"&lt;&gt;*调拨*")</f>
        <v>0</v>
      </c>
      <c r="M318" s="32">
        <f>SUMIFS(Sheet1!$F$5:$F$28252,Sheet1!$I$5:$I$28252,$B318,Sheet1!$L$5:$L$28252,$A318,Sheet1!$D$5:$D$28252,"企健网",Sheet1!$E$5:$E$28252,"&lt;&gt;*调拨*")+SUMIFS(Sheet1!$F$5:$F$28252,Sheet1!$I$5:$I$28252,$B318,Sheet1!$L$5:$L$28252,$A318,Sheet1!$E$5:$E$28252,"*企健网*",Sheet1!$D$5:$D$28252,"&lt;&gt;企健网",Sheet1!$D$5:$D$28252,"&lt;&gt;内部转款",Sheet1!$D$5:$D$28252,"&lt;&gt;内部转账",Sheet1!$E$5:$E$28252,"&lt;&gt;*调拨*")</f>
        <v>0</v>
      </c>
      <c r="N318" s="32">
        <f>SUMIFS(Sheet1!$F$5:$F$28252,Sheet1!$I$5:$I$28252,$B318,Sheet1!$L$5:$L$28252,$A318,Sheet1!$D$5:$D$28252,"银联",Sheet1!$E$5:$E$28252,"&lt;&gt;*调拨*")+SUMIFS(Sheet1!$F$5:$F$28252,Sheet1!$I$5:$I$28252,$B318,Sheet1!$L$5:$L$28252,$A318,Sheet1!$E$5:$E$28252,"*银联*",Sheet1!$D$5:$D$28252,"&lt;&gt;银联",Sheet1!$D$5:$D$28252,"&lt;&gt;内部转款",Sheet1!$D$5:$D$28252,"&lt;&gt;内部转账",Sheet1!$E$5:$E$28252,"&lt;&gt;*调拨*")</f>
        <v>0</v>
      </c>
      <c r="O318" s="32">
        <f>SUMIFS(Sheet1!$F$5:$F$28252,Sheet1!$I$5:$I$28252,$B318,Sheet1!$L$5:$L$28252,$A318,Sheet1!$D$5:$D$28252,"京东",Sheet1!$E$5:$E$28252,"&lt;&gt;*调拨*")+SUMIFS(Sheet1!$F$5:$F$28252,Sheet1!$I$5:$I$28252,$B318,Sheet1!$L$5:$L$28252,$A318,Sheet1!$E$5:$E$28252,"*京东*",Sheet1!$D$5:$D$28252,"&lt;&gt;京东",Sheet1!$D$5:$D$28252,"&lt;&gt;内部转款",Sheet1!$D$5:$D$28252,"&lt;&gt;内部转账",Sheet1!$E$5:$E$28252,"&lt;&gt;*调拨*")</f>
        <v>0</v>
      </c>
      <c r="P318" s="32">
        <f>SUMIFS(Sheet1!$F$5:$F$28252,Sheet1!$I$5:$I$28252,$B318,Sheet1!$L$5:$L$28252,$A318,Sheet1!$D$5:$D$28252,"药机微信",Sheet1!$E$5:$E$28252,"&lt;&gt;*调拨*")+SUMIFS(Sheet1!$F$5:$F$28252,Sheet1!$I$5:$I$28252,$B318,Sheet1!$L$5:$L$28252,$A318,Sheet1!$E$5:$E$28252,"*药机微信*",Sheet1!$D$5:$D$28252,"&lt;&gt;药机微信",Sheet1!$D$5:$D$28252,"&lt;&gt;内部转款",Sheet1!$D$5:$D$28252,"&lt;&gt;内部转账",Sheet1!$E$5:$E$28252,"&lt;&gt;*调拨*")</f>
        <v>0</v>
      </c>
      <c r="Q318" s="32">
        <f>SUMIFS(Sheet1!$F$5:$F$28252,Sheet1!$I$5:$I$28252,$B318,Sheet1!$L$5:$L$28252,$A318,Sheet1!$D$5:$D$28252,"亲情卡",Sheet1!$E$5:$E$28252,"&lt;&gt;*调拨*")+SUMIFS(Sheet1!$F$5:$F$28252,Sheet1!$I$5:$I$28252,$B318,Sheet1!$L$5:$L$28252,$A318,Sheet1!$E$5:$E$28252,"*亲情卡*",Sheet1!$D$5:$D$28252,"&lt;&gt;亲情卡",Sheet1!$D$5:$D$28252,"&lt;&gt;内部转款",Sheet1!$D$5:$D$28252,"&lt;&gt;内部转账",Sheet1!$E$5:$E$28252,"&lt;&gt;*调拨*")</f>
        <v>0</v>
      </c>
      <c r="R318" s="32">
        <f>SUMIFS(Sheet1!$F$5:$F$28252,Sheet1!$I$5:$I$28252,$B318,Sheet1!$L$5:$L$28252,$A318,Sheet1!$D$5:$D$28252,"优惠券",Sheet1!$E$5:$E$28252,"&lt;&gt;*调拨*")+SUMIFS(Sheet1!$F$5:$F$28252,Sheet1!$I$5:$I$28252,$B318,Sheet1!$L$5:$L$28252,$A318,Sheet1!$E$5:$E$28252,"*优惠券*",Sheet1!$D$5:$D$28252,"&lt;&gt;优惠券",Sheet1!$D$5:$D$28252,"&lt;&gt;内部转款",Sheet1!$D$5:$D$28252,"&lt;&gt;内部转账",Sheet1!$E$5:$E$28252,"&lt;&gt;*调拨*")</f>
        <v>0</v>
      </c>
      <c r="S318" s="32">
        <f>SUMIFS(Sheet1!$F$5:$F$28252,Sheet1!$I$5:$I$28252,$B318,Sheet1!$L$5:$L$28252,$A318,Sheet1!$D$5:$D$28252,"代金券",Sheet1!$E$5:$E$28252,"&lt;&gt;*调拨*")+SUMIFS(Sheet1!$F$5:$F$28252,Sheet1!$I$5:$I$28252,$B318,Sheet1!$L$5:$L$28252,$A318,Sheet1!$E$5:$E$28252,"*代金券*",Sheet1!$D$5:$D$28252,"&lt;&gt;代金券",Sheet1!$D$5:$D$28252,"&lt;&gt;内部转款",Sheet1!$D$5:$D$28252,"&lt;&gt;内部转账",Sheet1!$E$5:$E$28252,"&lt;&gt;*调拨*")</f>
        <v>0</v>
      </c>
      <c r="T318" s="32">
        <f>SUMIFS(Sheet1!$F$5:$F$28252,Sheet1!$I$5:$I$28252,$B318,Sheet1!$L$5:$L$28252,$A318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318,Sheet1!$L$5:$L$28252,$A318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318,Sheet1!$L$5:$L$28252,$A318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318,Sheet1!$L$5:$L$28252,$A318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8" s="32">
        <f>SUMIFS(Sheet1!$F$5:$F$28252,Sheet1!$I$5:$I$28252,$B318,Sheet1!$L$5:$L$28252,$A318,Sheet1!$E$5:$E$28252,"*调拨*")</f>
        <v>0</v>
      </c>
      <c r="V318" s="32">
        <f>SUMIFS(Sheet1!$F$5:$F$28252,Sheet1!$I$5:$I$28252,$B318,Sheet1!$L$5:$L$28252,$A318,Sheet1!$D$5:$D$28252,"储值",Sheet1!$E$5:$E$28252,"&lt;&gt;*调拨*")+SUMIFS(Sheet1!$F$5:$F$28252,Sheet1!$I$5:$I$28252,$B318,Sheet1!$L$5:$L$28252,$A318,Sheet1!$E$5:$E$28252,"*储值*",Sheet1!$D$5:$D$28252,"&lt;&gt;储值",Sheet1!$D$5:$D$28252,"&lt;&gt;内部转款",Sheet1!$D$5:$D$28252,"&lt;&gt;内部转账",Sheet1!$E$5:$E$28252,"&lt;&gt;*调拨*")</f>
        <v>0</v>
      </c>
      <c r="W318" s="32">
        <f>SUMIFS(Sheet1!$F$5:$F$28252,Sheet1!$I$5:$I$28252,$B318,Sheet1!$L$5:$L$28252,$A318,Sheet1!$D$5:$D$28252,"效期",Sheet1!$E$5:$E$28252,"&lt;&gt;*调拨*")+SUMIFS(Sheet1!$F$5:$F$28252,Sheet1!$I$5:$I$28252,$B318,Sheet1!$L$5:$L$28252,$A318,Sheet1!$E$5:$E$28252,"*效期*",Sheet1!$D$5:$D$28252,"&lt;&gt;效期",Sheet1!$D$5:$D$28252,"&lt;&gt;内部转款",Sheet1!$D$5:$D$28252,"&lt;&gt;内部转账",Sheet1!$E$5:$E$28252,"&lt;&gt;*调拨*")</f>
        <v>0</v>
      </c>
      <c r="X318" s="32">
        <f>SUMIFS(Sheet1!$F$5:$F$28252,Sheet1!$I$5:$I$28252,$B318,Sheet1!$L$5:$L$28252,$A318,Sheet1!$D$5:$D$28252,"内部转款",Sheet1!$E$5:$E$28252,"&lt;&gt;*调拨*")+SUMIFS(Sheet1!$F$5:$F$28252,Sheet1!$I$5:$I$28252,$B318,Sheet1!$L$5:$L$28252,$A318,Sheet1!$D$5:$D$28252,"内部转账",Sheet1!$E$5:$E$28252,"&lt;&gt;*调拨*")</f>
        <v>0</v>
      </c>
      <c r="Y318" s="32">
        <f t="shared" si="20"/>
        <v>0</v>
      </c>
      <c r="Z318" s="32">
        <f>SUMIFS(Sheet1!$F$5:$F$28252,Sheet1!$I$5:$I$28252,$B318,Sheet1!$L$5:$L$28252,$A318)</f>
        <v>536183.8</v>
      </c>
      <c r="AA318" s="32">
        <f>SUMIFS(Sheet1!$G$5:$G$28252,Sheet1!$I$5:$I$28252,$B318,Sheet1!$L$5:$L$28252,$A318,Sheet1!$D$5:$D$28252,"工资",Sheet1!$E$5:$E$28252,"&lt;&gt;*调拨*")+SUMIFS(Sheet1!$G$5:$G$28252,Sheet1!$I$5:$I$28252,$B318,Sheet1!$L$5:$L$28252,$A318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8889.88</v>
      </c>
      <c r="AB318" s="32">
        <f>SUMIFS(Sheet1!$G$5:$G$28252,Sheet1!$I$5:$I$28252,$B318,Sheet1!$L$5:$L$28252,$A318,Sheet1!$D$5:$D$28252,"水费",Sheet1!$E$5:$E$28252,"&lt;&gt;*调拨*")+SUMIFS(Sheet1!$G$5:$G$28252,Sheet1!$I$5:$I$28252,$B318,Sheet1!$L$5:$L$28252,$A318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8" s="32">
        <f>SUMIFS(Sheet1!$G$5:$G$28252,Sheet1!$I$5:$I$28252,$B318,Sheet1!$L$5:$L$28252,$A318,Sheet1!$D$5:$D$28252,"电费",Sheet1!$E$5:$E$28252,"&lt;&gt;*调拨*")+SUMIFS(Sheet1!$G$5:$G$28252,Sheet1!$I$5:$I$28252,$B318,Sheet1!$L$5:$L$28252,$A318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8" s="32">
        <f>SUMIFS(Sheet1!$G$5:$G$28252,Sheet1!$I$5:$I$28252,$B318,Sheet1!$L$5:$L$28252,$A318,Sheet1!$D$5:$D$28252,"宽带费",Sheet1!$E$5:$E$28252,"&lt;&gt;*调拨*")+SUMIFS(Sheet1!$G$5:$G$28252,Sheet1!$I$5:$I$28252,$B318,Sheet1!$L$5:$L$28252,$A318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8" s="32">
        <f>SUMIFS(Sheet1!$G$5:$G$28252,Sheet1!$I$5:$I$28252,$B318,Sheet1!$L$5:$L$28252,$A318,Sheet1!$D$5:$D$28252,"办公费",Sheet1!$E$5:$E$28252,"&lt;&gt;*调拨*")+SUMIFS(Sheet1!$G$5:$G$28252,Sheet1!$I$5:$I$28252,$B318,Sheet1!$L$5:$L$28252,$A318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8" s="32">
        <f>SUMIFS(Sheet1!$G$5:$G$28252,Sheet1!$I$5:$I$28252,$B318,Sheet1!$L$5:$L$28252,$A318,Sheet1!$D$5:$D$28252,"话费",Sheet1!$E$5:$E$28252,"&lt;&gt;*调拨*")+SUMIFS(Sheet1!$G$5:$G$28252,Sheet1!$I$5:$I$28252,$B318,Sheet1!$L$5:$L$28252,$A318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18" s="32">
        <f>SUMIFS(Sheet1!$G$5:$G$28252,Sheet1!$I$5:$I$28252,$B318,Sheet1!$L$5:$L$28252,$A318,Sheet1!$D$5:$D$28252,"房租",Sheet1!$E$5:$E$28252,"&lt;&gt;*调拨*")+SUMIFS(Sheet1!$G$5:$G$28252,Sheet1!$I$5:$I$28252,$B318,Sheet1!$L$5:$L$28252,$A318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8" s="32">
        <f>SUMIFS(Sheet1!$G$5:$G$28252,Sheet1!$I$5:$I$28252,$B318,Sheet1!$L$5:$L$28252,$A318,Sheet1!$E$5:$E$28252,"*调拨*")</f>
        <v>0</v>
      </c>
      <c r="AI318" s="32">
        <f>SUMIFS(Sheet1!$G$5:$G$28252,Sheet1!$I$5:$I$28252,$B318,Sheet1!$L$5:$L$28252,$A318,Sheet1!$D$5:$D$28252,"内部转款",Sheet1!$E$5:$E$28252,"&lt;&gt;*调拨*")+SUMIFS(Sheet1!$G$5:$G$28252,Sheet1!$I$5:$I$28252,$B318,Sheet1!$L$5:$L$28252,$A318,Sheet1!$D$5:$D$28252,"内部转账",Sheet1!$E$5:$E$28252,"&lt;&gt;*调拨*")</f>
        <v>0</v>
      </c>
      <c r="AJ318" s="32">
        <f t="shared" si="21"/>
        <v>5562.67</v>
      </c>
      <c r="AK318" s="32">
        <f>SUMIFS(Sheet1!$G$5:$G$28252,Sheet1!$I$5:$I$28252,$B318,Sheet1!$L$5:$L$28252,$A318)</f>
        <v>14452.55</v>
      </c>
      <c r="AL318" s="32">
        <f t="shared" si="22"/>
        <v>521731.25</v>
      </c>
    </row>
    <row r="319" ht="16.5" spans="1:38">
      <c r="A319" s="30">
        <v>202605</v>
      </c>
      <c r="B319" s="31" t="s">
        <v>84</v>
      </c>
      <c r="C319" s="32">
        <f>SUMIFS(Sheet1!$F$5:$F$28252,Sheet1!$I$5:$I$28252,$B319,Sheet1!$L$5:$L$28252,$A319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15616.78</v>
      </c>
      <c r="D319" s="32">
        <f>SUMIFS(Sheet1!$F$5:$F$28252,Sheet1!$I$5:$I$28252,$B319,Sheet1!$L$5:$L$28252,$A319,Sheet1!$D$5:$D$28252,"医保即时拨付",Sheet1!$E$5:$E$28252,"&lt;&gt;*调拨*")+SUMIFS(Sheet1!$F$5:$F$28252,Sheet1!$I$5:$I$28252,$B319,Sheet1!$L$5:$L$28252,$A319,Sheet1!$E$5:$E$28252,"*医保即时拨付*",Sheet1!$D$5:$D$28252,"&lt;&gt;医保即时拨付",Sheet1!$D$5:$D$28252,"&lt;&gt;内部转款",Sheet1!$D$5:$D$28252,"&lt;&gt;内部转账",Sheet1!$E$5:$E$28252,"&lt;&gt;*调拨*")</f>
        <v>8449.46</v>
      </c>
      <c r="E319" s="32">
        <f>SUMIFS(Sheet1!$F$5:$F$28252,Sheet1!$I$5:$I$28252,$B319,Sheet1!$L$5:$L$28252,$A319,Sheet1!$D$5:$D$28252,"医保",Sheet1!$E$5:$E$28252,"&lt;&gt;*调拨*",Sheet1!$E$5:$E$28252,"&lt;&gt;*医保即时拨付*")+SUMIFS(Sheet1!$F$5:$F$28252,Sheet1!$I$5:$I$28252,$B319,Sheet1!$L$5:$L$28252,$A319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8689.88</v>
      </c>
      <c r="F319" s="32">
        <f>SUMIFS(Sheet1!$F$5:$F$28252,Sheet1!$I$5:$I$28252,$B319,Sheet1!$L$5:$L$28252,$A319,Sheet1!$D$5:$D$28252,"聚合",Sheet1!$E$5:$E$28252,"&lt;&gt;*调拨*")+SUMIFS(Sheet1!$F$5:$F$28252,Sheet1!$I$5:$I$28252,$B319,Sheet1!$L$5:$L$28252,$A319,Sheet1!$E$5:$E$28252,"*聚合*",Sheet1!$D$5:$D$28252,"&lt;&gt;聚合",Sheet1!$D$5:$D$28252,"&lt;&gt;内部转款",Sheet1!$D$5:$D$28252,"&lt;&gt;内部转账",Sheet1!$E$5:$E$28252,"&lt;&gt;*调拨*")</f>
        <v>59800.7</v>
      </c>
      <c r="G319" s="32">
        <f>SUMIFS(Sheet1!$F$5:$F$28252,Sheet1!$I$5:$I$28252,$B319,Sheet1!$L$5:$L$28252,$A319,Sheet1!$D$5:$D$28252,"24小时微信",Sheet1!$E$5:$E$28252,"&lt;&gt;*调拨*")+SUMIFS(Sheet1!$F$5:$F$28252,Sheet1!$I$5:$I$28252,$B319,Sheet1!$L$5:$L$28252,$A319,Sheet1!$E$5:$E$28252,"*24小时微信*",Sheet1!$D$5:$D$28252,"&lt;&gt;24小时微信",Sheet1!$D$5:$D$28252,"&lt;&gt;内部转款",Sheet1!$D$5:$D$28252,"&lt;&gt;内部转账",Sheet1!$E$5:$E$28252,"&lt;&gt;*调拨*")</f>
        <v>0</v>
      </c>
      <c r="H319" s="32">
        <f>SUMIFS(Sheet1!$F$5:$F$28252,Sheet1!$I$5:$I$28252,$B319,Sheet1!$L$5:$L$28252,$A319,Sheet1!$D$5:$D$28252,"美团",Sheet1!$E$5:$E$28252,"&lt;&gt;*调拨*")+SUMIFS(Sheet1!$F$5:$F$28252,Sheet1!$I$5:$I$28252,$B319,Sheet1!$L$5:$L$28252,$A319,Sheet1!$E$5:$E$28252,"*美团*",Sheet1!$D$5:$D$28252,"&lt;&gt;美团",Sheet1!$D$5:$D$28252,"&lt;&gt;内部转款",Sheet1!$D$5:$D$28252,"&lt;&gt;内部转账",Sheet1!$E$5:$E$28252,"&lt;&gt;*调拨*")</f>
        <v>0</v>
      </c>
      <c r="I319" s="32">
        <f>SUMIFS(Sheet1!$F$5:$F$28252,Sheet1!$I$5:$I$28252,$B319,Sheet1!$L$5:$L$28252,$A319,Sheet1!$D$5:$D$28252,"饿了么",Sheet1!$E$5:$E$28252,"&lt;&gt;*调拨*")+SUMIFS(Sheet1!$F$5:$F$28252,Sheet1!$I$5:$I$28252,$B319,Sheet1!$L$5:$L$28252,$A319,Sheet1!$E$5:$E$28252,"*饿了么*",Sheet1!$D$5:$D$28252,"&lt;&gt;饿了么",Sheet1!$D$5:$D$28252,"&lt;&gt;内部转款",Sheet1!$D$5:$D$28252,"&lt;&gt;内部转账",Sheet1!$E$5:$E$28252,"&lt;&gt;*调拨*")</f>
        <v>0</v>
      </c>
      <c r="J319" s="32">
        <f>SUMIFS(Sheet1!$F$5:$F$28252,Sheet1!$I$5:$I$28252,$B319,Sheet1!$L$5:$L$28252,$A319,Sheet1!$D$5:$D$28252,"健E卡",Sheet1!$E$5:$E$28252,"&lt;&gt;*调拨*")+SUMIFS(Sheet1!$F$5:$F$28252,Sheet1!$I$5:$I$28252,$B319,Sheet1!$L$5:$L$28252,$A319,Sheet1!$E$5:$E$28252,"*健E卡*",Sheet1!$D$5:$D$28252,"&lt;&gt;健E卡",Sheet1!$D$5:$D$28252,"&lt;&gt;内部转款",Sheet1!$D$5:$D$28252,"&lt;&gt;内部转账",Sheet1!$E$5:$E$28252,"&lt;&gt;*调拨*")</f>
        <v>0</v>
      </c>
      <c r="K319" s="32">
        <f>SUMIFS(Sheet1!$F$5:$F$28252,Sheet1!$I$5:$I$28252,$B319,Sheet1!$L$5:$L$28252,$A319,Sheet1!$D$5:$D$28252,"抖音",Sheet1!$E$5:$E$28252,"&lt;&gt;*调拨*")+SUMIFS(Sheet1!$F$5:$F$28252,Sheet1!$I$5:$I$28252,$B319,Sheet1!$L$5:$L$28252,$A319,Sheet1!$E$5:$E$28252,"*抖音*",Sheet1!$D$5:$D$28252,"&lt;&gt;抖音",Sheet1!$D$5:$D$28252,"&lt;&gt;内部转款",Sheet1!$D$5:$D$28252,"&lt;&gt;内部转账",Sheet1!$E$5:$E$28252,"&lt;&gt;*调拨*")</f>
        <v>0</v>
      </c>
      <c r="L319" s="32">
        <f>SUMIFS(Sheet1!$F$5:$F$28252,Sheet1!$I$5:$I$28252,$B319,Sheet1!$L$5:$L$28252,$A319,Sheet1!$D$5:$D$28252,"医卡通",Sheet1!$E$5:$E$28252,"&lt;&gt;*调拨*")+SUMIFS(Sheet1!$F$5:$F$28252,Sheet1!$I$5:$I$28252,$B319,Sheet1!$L$5:$L$28252,$A319,Sheet1!$E$5:$E$28252,"*医卡通*",Sheet1!$D$5:$D$28252,"&lt;&gt;医卡通",Sheet1!$D$5:$D$28252,"&lt;&gt;内部转款",Sheet1!$D$5:$D$28252,"&lt;&gt;内部转账",Sheet1!$E$5:$E$28252,"&lt;&gt;*调拨*")</f>
        <v>0</v>
      </c>
      <c r="M319" s="32">
        <f>SUMIFS(Sheet1!$F$5:$F$28252,Sheet1!$I$5:$I$28252,$B319,Sheet1!$L$5:$L$28252,$A319,Sheet1!$D$5:$D$28252,"企健网",Sheet1!$E$5:$E$28252,"&lt;&gt;*调拨*")+SUMIFS(Sheet1!$F$5:$F$28252,Sheet1!$I$5:$I$28252,$B319,Sheet1!$L$5:$L$28252,$A319,Sheet1!$E$5:$E$28252,"*企健网*",Sheet1!$D$5:$D$28252,"&lt;&gt;企健网",Sheet1!$D$5:$D$28252,"&lt;&gt;内部转款",Sheet1!$D$5:$D$28252,"&lt;&gt;内部转账",Sheet1!$E$5:$E$28252,"&lt;&gt;*调拨*")</f>
        <v>0</v>
      </c>
      <c r="N319" s="32">
        <f>SUMIFS(Sheet1!$F$5:$F$28252,Sheet1!$I$5:$I$28252,$B319,Sheet1!$L$5:$L$28252,$A319,Sheet1!$D$5:$D$28252,"银联",Sheet1!$E$5:$E$28252,"&lt;&gt;*调拨*")+SUMIFS(Sheet1!$F$5:$F$28252,Sheet1!$I$5:$I$28252,$B319,Sheet1!$L$5:$L$28252,$A319,Sheet1!$E$5:$E$28252,"*银联*",Sheet1!$D$5:$D$28252,"&lt;&gt;银联",Sheet1!$D$5:$D$28252,"&lt;&gt;内部转款",Sheet1!$D$5:$D$28252,"&lt;&gt;内部转账",Sheet1!$E$5:$E$28252,"&lt;&gt;*调拨*")</f>
        <v>0</v>
      </c>
      <c r="O319" s="32">
        <f>SUMIFS(Sheet1!$F$5:$F$28252,Sheet1!$I$5:$I$28252,$B319,Sheet1!$L$5:$L$28252,$A319,Sheet1!$D$5:$D$28252,"京东",Sheet1!$E$5:$E$28252,"&lt;&gt;*调拨*")+SUMIFS(Sheet1!$F$5:$F$28252,Sheet1!$I$5:$I$28252,$B319,Sheet1!$L$5:$L$28252,$A319,Sheet1!$E$5:$E$28252,"*京东*",Sheet1!$D$5:$D$28252,"&lt;&gt;京东",Sheet1!$D$5:$D$28252,"&lt;&gt;内部转款",Sheet1!$D$5:$D$28252,"&lt;&gt;内部转账",Sheet1!$E$5:$E$28252,"&lt;&gt;*调拨*")</f>
        <v>0</v>
      </c>
      <c r="P319" s="32">
        <f>SUMIFS(Sheet1!$F$5:$F$28252,Sheet1!$I$5:$I$28252,$B319,Sheet1!$L$5:$L$28252,$A319,Sheet1!$D$5:$D$28252,"药机微信",Sheet1!$E$5:$E$28252,"&lt;&gt;*调拨*")+SUMIFS(Sheet1!$F$5:$F$28252,Sheet1!$I$5:$I$28252,$B319,Sheet1!$L$5:$L$28252,$A319,Sheet1!$E$5:$E$28252,"*药机微信*",Sheet1!$D$5:$D$28252,"&lt;&gt;药机微信",Sheet1!$D$5:$D$28252,"&lt;&gt;内部转款",Sheet1!$D$5:$D$28252,"&lt;&gt;内部转账",Sheet1!$E$5:$E$28252,"&lt;&gt;*调拨*")</f>
        <v>0</v>
      </c>
      <c r="Q319" s="32">
        <f>SUMIFS(Sheet1!$F$5:$F$28252,Sheet1!$I$5:$I$28252,$B319,Sheet1!$L$5:$L$28252,$A319,Sheet1!$D$5:$D$28252,"亲情卡",Sheet1!$E$5:$E$28252,"&lt;&gt;*调拨*")+SUMIFS(Sheet1!$F$5:$F$28252,Sheet1!$I$5:$I$28252,$B319,Sheet1!$L$5:$L$28252,$A319,Sheet1!$E$5:$E$28252,"*亲情卡*",Sheet1!$D$5:$D$28252,"&lt;&gt;亲情卡",Sheet1!$D$5:$D$28252,"&lt;&gt;内部转款",Sheet1!$D$5:$D$28252,"&lt;&gt;内部转账",Sheet1!$E$5:$E$28252,"&lt;&gt;*调拨*")</f>
        <v>0</v>
      </c>
      <c r="R319" s="32">
        <f>SUMIFS(Sheet1!$F$5:$F$28252,Sheet1!$I$5:$I$28252,$B319,Sheet1!$L$5:$L$28252,$A319,Sheet1!$D$5:$D$28252,"优惠券",Sheet1!$E$5:$E$28252,"&lt;&gt;*调拨*")+SUMIFS(Sheet1!$F$5:$F$28252,Sheet1!$I$5:$I$28252,$B319,Sheet1!$L$5:$L$28252,$A319,Sheet1!$E$5:$E$28252,"*优惠券*",Sheet1!$D$5:$D$28252,"&lt;&gt;优惠券",Sheet1!$D$5:$D$28252,"&lt;&gt;内部转款",Sheet1!$D$5:$D$28252,"&lt;&gt;内部转账",Sheet1!$E$5:$E$28252,"&lt;&gt;*调拨*")</f>
        <v>0</v>
      </c>
      <c r="S319" s="32">
        <f>SUMIFS(Sheet1!$F$5:$F$28252,Sheet1!$I$5:$I$28252,$B319,Sheet1!$L$5:$L$28252,$A319,Sheet1!$D$5:$D$28252,"代金券",Sheet1!$E$5:$E$28252,"&lt;&gt;*调拨*")+SUMIFS(Sheet1!$F$5:$F$28252,Sheet1!$I$5:$I$28252,$B319,Sheet1!$L$5:$L$28252,$A319,Sheet1!$E$5:$E$28252,"*代金券*",Sheet1!$D$5:$D$28252,"&lt;&gt;代金券",Sheet1!$D$5:$D$28252,"&lt;&gt;内部转款",Sheet1!$D$5:$D$28252,"&lt;&gt;内部转账",Sheet1!$E$5:$E$28252,"&lt;&gt;*调拨*")</f>
        <v>0</v>
      </c>
      <c r="T319" s="32">
        <f>SUMIFS(Sheet1!$F$5:$F$28252,Sheet1!$I$5:$I$28252,$B319,Sheet1!$L$5:$L$28252,$A319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319,Sheet1!$L$5:$L$28252,$A319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319,Sheet1!$L$5:$L$28252,$A319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319,Sheet1!$L$5:$L$28252,$A319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19" s="32">
        <f>SUMIFS(Sheet1!$F$5:$F$28252,Sheet1!$I$5:$I$28252,$B319,Sheet1!$L$5:$L$28252,$A319,Sheet1!$E$5:$E$28252,"*调拨*")</f>
        <v>0</v>
      </c>
      <c r="V319" s="32">
        <f>SUMIFS(Sheet1!$F$5:$F$28252,Sheet1!$I$5:$I$28252,$B319,Sheet1!$L$5:$L$28252,$A319,Sheet1!$D$5:$D$28252,"储值",Sheet1!$E$5:$E$28252,"&lt;&gt;*调拨*")+SUMIFS(Sheet1!$F$5:$F$28252,Sheet1!$I$5:$I$28252,$B319,Sheet1!$L$5:$L$28252,$A319,Sheet1!$E$5:$E$28252,"*储值*",Sheet1!$D$5:$D$28252,"&lt;&gt;储值",Sheet1!$D$5:$D$28252,"&lt;&gt;内部转款",Sheet1!$D$5:$D$28252,"&lt;&gt;内部转账",Sheet1!$E$5:$E$28252,"&lt;&gt;*调拨*")</f>
        <v>0</v>
      </c>
      <c r="W319" s="32">
        <f>SUMIFS(Sheet1!$F$5:$F$28252,Sheet1!$I$5:$I$28252,$B319,Sheet1!$L$5:$L$28252,$A319,Sheet1!$D$5:$D$28252,"效期",Sheet1!$E$5:$E$28252,"&lt;&gt;*调拨*")+SUMIFS(Sheet1!$F$5:$F$28252,Sheet1!$I$5:$I$28252,$B319,Sheet1!$L$5:$L$28252,$A319,Sheet1!$E$5:$E$28252,"*效期*",Sheet1!$D$5:$D$28252,"&lt;&gt;效期",Sheet1!$D$5:$D$28252,"&lt;&gt;内部转款",Sheet1!$D$5:$D$28252,"&lt;&gt;内部转账",Sheet1!$E$5:$E$28252,"&lt;&gt;*调拨*")</f>
        <v>30.9</v>
      </c>
      <c r="X319" s="32">
        <f>SUMIFS(Sheet1!$F$5:$F$28252,Sheet1!$I$5:$I$28252,$B319,Sheet1!$L$5:$L$28252,$A319,Sheet1!$D$5:$D$28252,"内部转款",Sheet1!$E$5:$E$28252,"&lt;&gt;*调拨*")+SUMIFS(Sheet1!$F$5:$F$28252,Sheet1!$I$5:$I$28252,$B319,Sheet1!$L$5:$L$28252,$A319,Sheet1!$D$5:$D$28252,"内部转账",Sheet1!$E$5:$E$28252,"&lt;&gt;*调拨*")</f>
        <v>0</v>
      </c>
      <c r="Y319" s="32">
        <f t="shared" si="20"/>
        <v>0</v>
      </c>
      <c r="Z319" s="32">
        <f>SUMIFS(Sheet1!$F$5:$F$28252,Sheet1!$I$5:$I$28252,$B319,Sheet1!$L$5:$L$28252,$A319)</f>
        <v>92587.72</v>
      </c>
      <c r="AA319" s="32">
        <f>SUMIFS(Sheet1!$G$5:$G$28252,Sheet1!$I$5:$I$28252,$B319,Sheet1!$L$5:$L$28252,$A319,Sheet1!$D$5:$D$28252,"工资",Sheet1!$E$5:$E$28252,"&lt;&gt;*调拨*")+SUMIFS(Sheet1!$G$5:$G$28252,Sheet1!$I$5:$I$28252,$B319,Sheet1!$L$5:$L$28252,$A319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7652.21</v>
      </c>
      <c r="AB319" s="32">
        <f>SUMIFS(Sheet1!$G$5:$G$28252,Sheet1!$I$5:$I$28252,$B319,Sheet1!$L$5:$L$28252,$A319,Sheet1!$D$5:$D$28252,"水费",Sheet1!$E$5:$E$28252,"&lt;&gt;*调拨*")+SUMIFS(Sheet1!$G$5:$G$28252,Sheet1!$I$5:$I$28252,$B319,Sheet1!$L$5:$L$28252,$A319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19" s="32">
        <f>SUMIFS(Sheet1!$G$5:$G$28252,Sheet1!$I$5:$I$28252,$B319,Sheet1!$L$5:$L$28252,$A319,Sheet1!$D$5:$D$28252,"电费",Sheet1!$E$5:$E$28252,"&lt;&gt;*调拨*")+SUMIFS(Sheet1!$G$5:$G$28252,Sheet1!$I$5:$I$28252,$B319,Sheet1!$L$5:$L$28252,$A319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19" s="32">
        <f>SUMIFS(Sheet1!$G$5:$G$28252,Sheet1!$I$5:$I$28252,$B319,Sheet1!$L$5:$L$28252,$A319,Sheet1!$D$5:$D$28252,"宽带费",Sheet1!$E$5:$E$28252,"&lt;&gt;*调拨*")+SUMIFS(Sheet1!$G$5:$G$28252,Sheet1!$I$5:$I$28252,$B319,Sheet1!$L$5:$L$28252,$A319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19" s="32">
        <f>SUMIFS(Sheet1!$G$5:$G$28252,Sheet1!$I$5:$I$28252,$B319,Sheet1!$L$5:$L$28252,$A319,Sheet1!$D$5:$D$28252,"办公费",Sheet1!$E$5:$E$28252,"&lt;&gt;*调拨*")+SUMIFS(Sheet1!$G$5:$G$28252,Sheet1!$I$5:$I$28252,$B319,Sheet1!$L$5:$L$28252,$A319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19" s="32">
        <f>SUMIFS(Sheet1!$G$5:$G$28252,Sheet1!$I$5:$I$28252,$B319,Sheet1!$L$5:$L$28252,$A319,Sheet1!$D$5:$D$28252,"话费",Sheet1!$E$5:$E$28252,"&lt;&gt;*调拨*")+SUMIFS(Sheet1!$G$5:$G$28252,Sheet1!$I$5:$I$28252,$B319,Sheet1!$L$5:$L$28252,$A319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19" s="32">
        <f>SUMIFS(Sheet1!$G$5:$G$28252,Sheet1!$I$5:$I$28252,$B319,Sheet1!$L$5:$L$28252,$A319,Sheet1!$D$5:$D$28252,"房租",Sheet1!$E$5:$E$28252,"&lt;&gt;*调拨*")+SUMIFS(Sheet1!$G$5:$G$28252,Sheet1!$I$5:$I$28252,$B319,Sheet1!$L$5:$L$28252,$A319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19" s="32">
        <f>SUMIFS(Sheet1!$G$5:$G$28252,Sheet1!$I$5:$I$28252,$B319,Sheet1!$L$5:$L$28252,$A319,Sheet1!$E$5:$E$28252,"*调拨*")</f>
        <v>0</v>
      </c>
      <c r="AI319" s="32">
        <f>SUMIFS(Sheet1!$G$5:$G$28252,Sheet1!$I$5:$I$28252,$B319,Sheet1!$L$5:$L$28252,$A319,Sheet1!$D$5:$D$28252,"内部转款",Sheet1!$E$5:$E$28252,"&lt;&gt;*调拨*")+SUMIFS(Sheet1!$G$5:$G$28252,Sheet1!$I$5:$I$28252,$B319,Sheet1!$L$5:$L$28252,$A319,Sheet1!$D$5:$D$28252,"内部转账",Sheet1!$E$5:$E$28252,"&lt;&gt;*调拨*")</f>
        <v>0</v>
      </c>
      <c r="AJ319" s="32">
        <f t="shared" si="21"/>
        <v>118908.87</v>
      </c>
      <c r="AK319" s="32">
        <f>SUMIFS(Sheet1!$G$5:$G$28252,Sheet1!$I$5:$I$28252,$B319,Sheet1!$L$5:$L$28252,$A319)</f>
        <v>126561.08</v>
      </c>
      <c r="AL319" s="32">
        <f t="shared" si="22"/>
        <v>-33973.36</v>
      </c>
    </row>
    <row r="320" ht="16.5" spans="1:38">
      <c r="A320" s="30">
        <v>202605</v>
      </c>
      <c r="B320" s="31" t="s">
        <v>274</v>
      </c>
      <c r="C320" s="32">
        <f>SUMIFS(Sheet1!$F$5:$F$28252,Sheet1!$I$5:$I$28252,$B320,Sheet1!$L$5:$L$28252,$A320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1186.18</v>
      </c>
      <c r="D320" s="32">
        <f>SUMIFS(Sheet1!$F$5:$F$28252,Sheet1!$I$5:$I$28252,$B320,Sheet1!$L$5:$L$28252,$A320,Sheet1!$D$5:$D$28252,"医保即时拨付",Sheet1!$E$5:$E$28252,"&lt;&gt;*调拨*")+SUMIFS(Sheet1!$F$5:$F$28252,Sheet1!$I$5:$I$28252,$B320,Sheet1!$L$5:$L$28252,$A320,Sheet1!$E$5:$E$28252,"*医保即时拨付*",Sheet1!$D$5:$D$28252,"&lt;&gt;医保即时拨付",Sheet1!$D$5:$D$28252,"&lt;&gt;内部转款",Sheet1!$D$5:$D$28252,"&lt;&gt;内部转账",Sheet1!$E$5:$E$28252,"&lt;&gt;*调拨*")</f>
        <v>2069.07</v>
      </c>
      <c r="E320" s="32">
        <f>SUMIFS(Sheet1!$F$5:$F$28252,Sheet1!$I$5:$I$28252,$B320,Sheet1!$L$5:$L$28252,$A320,Sheet1!$D$5:$D$28252,"医保",Sheet1!$E$5:$E$28252,"&lt;&gt;*调拨*",Sheet1!$E$5:$E$28252,"&lt;&gt;*医保即时拨付*")+SUMIFS(Sheet1!$F$5:$F$28252,Sheet1!$I$5:$I$28252,$B320,Sheet1!$L$5:$L$28252,$A320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146.28</v>
      </c>
      <c r="F320" s="32">
        <f>SUMIFS(Sheet1!$F$5:$F$28252,Sheet1!$I$5:$I$28252,$B320,Sheet1!$L$5:$L$28252,$A320,Sheet1!$D$5:$D$28252,"聚合",Sheet1!$E$5:$E$28252,"&lt;&gt;*调拨*")+SUMIFS(Sheet1!$F$5:$F$28252,Sheet1!$I$5:$I$28252,$B320,Sheet1!$L$5:$L$28252,$A320,Sheet1!$E$5:$E$28252,"*聚合*",Sheet1!$D$5:$D$28252,"&lt;&gt;聚合",Sheet1!$D$5:$D$28252,"&lt;&gt;内部转款",Sheet1!$D$5:$D$28252,"&lt;&gt;内部转账",Sheet1!$E$5:$E$28252,"&lt;&gt;*调拨*")</f>
        <v>11375.5</v>
      </c>
      <c r="G320" s="32">
        <f>SUMIFS(Sheet1!$F$5:$F$28252,Sheet1!$I$5:$I$28252,$B320,Sheet1!$L$5:$L$28252,$A320,Sheet1!$D$5:$D$28252,"24小时微信",Sheet1!$E$5:$E$28252,"&lt;&gt;*调拨*")+SUMIFS(Sheet1!$F$5:$F$28252,Sheet1!$I$5:$I$28252,$B320,Sheet1!$L$5:$L$28252,$A320,Sheet1!$E$5:$E$28252,"*24小时微信*",Sheet1!$D$5:$D$28252,"&lt;&gt;24小时微信",Sheet1!$D$5:$D$28252,"&lt;&gt;内部转款",Sheet1!$D$5:$D$28252,"&lt;&gt;内部转账",Sheet1!$E$5:$E$28252,"&lt;&gt;*调拨*")</f>
        <v>0</v>
      </c>
      <c r="H320" s="32">
        <f>SUMIFS(Sheet1!$F$5:$F$28252,Sheet1!$I$5:$I$28252,$B320,Sheet1!$L$5:$L$28252,$A320,Sheet1!$D$5:$D$28252,"美团",Sheet1!$E$5:$E$28252,"&lt;&gt;*调拨*")+SUMIFS(Sheet1!$F$5:$F$28252,Sheet1!$I$5:$I$28252,$B320,Sheet1!$L$5:$L$28252,$A320,Sheet1!$E$5:$E$28252,"*美团*",Sheet1!$D$5:$D$28252,"&lt;&gt;美团",Sheet1!$D$5:$D$28252,"&lt;&gt;内部转款",Sheet1!$D$5:$D$28252,"&lt;&gt;内部转账",Sheet1!$E$5:$E$28252,"&lt;&gt;*调拨*")</f>
        <v>0</v>
      </c>
      <c r="I320" s="32">
        <f>SUMIFS(Sheet1!$F$5:$F$28252,Sheet1!$I$5:$I$28252,$B320,Sheet1!$L$5:$L$28252,$A320,Sheet1!$D$5:$D$28252,"饿了么",Sheet1!$E$5:$E$28252,"&lt;&gt;*调拨*")+SUMIFS(Sheet1!$F$5:$F$28252,Sheet1!$I$5:$I$28252,$B320,Sheet1!$L$5:$L$28252,$A320,Sheet1!$E$5:$E$28252,"*饿了么*",Sheet1!$D$5:$D$28252,"&lt;&gt;饿了么",Sheet1!$D$5:$D$28252,"&lt;&gt;内部转款",Sheet1!$D$5:$D$28252,"&lt;&gt;内部转账",Sheet1!$E$5:$E$28252,"&lt;&gt;*调拨*")</f>
        <v>0</v>
      </c>
      <c r="J320" s="32">
        <f>SUMIFS(Sheet1!$F$5:$F$28252,Sheet1!$I$5:$I$28252,$B320,Sheet1!$L$5:$L$28252,$A320,Sheet1!$D$5:$D$28252,"健E卡",Sheet1!$E$5:$E$28252,"&lt;&gt;*调拨*")+SUMIFS(Sheet1!$F$5:$F$28252,Sheet1!$I$5:$I$28252,$B320,Sheet1!$L$5:$L$28252,$A320,Sheet1!$E$5:$E$28252,"*健E卡*",Sheet1!$D$5:$D$28252,"&lt;&gt;健E卡",Sheet1!$D$5:$D$28252,"&lt;&gt;内部转款",Sheet1!$D$5:$D$28252,"&lt;&gt;内部转账",Sheet1!$E$5:$E$28252,"&lt;&gt;*调拨*")</f>
        <v>0</v>
      </c>
      <c r="K320" s="32">
        <f>SUMIFS(Sheet1!$F$5:$F$28252,Sheet1!$I$5:$I$28252,$B320,Sheet1!$L$5:$L$28252,$A320,Sheet1!$D$5:$D$28252,"抖音",Sheet1!$E$5:$E$28252,"&lt;&gt;*调拨*")+SUMIFS(Sheet1!$F$5:$F$28252,Sheet1!$I$5:$I$28252,$B320,Sheet1!$L$5:$L$28252,$A320,Sheet1!$E$5:$E$28252,"*抖音*",Sheet1!$D$5:$D$28252,"&lt;&gt;抖音",Sheet1!$D$5:$D$28252,"&lt;&gt;内部转款",Sheet1!$D$5:$D$28252,"&lt;&gt;内部转账",Sheet1!$E$5:$E$28252,"&lt;&gt;*调拨*")</f>
        <v>0</v>
      </c>
      <c r="L320" s="32">
        <f>SUMIFS(Sheet1!$F$5:$F$28252,Sheet1!$I$5:$I$28252,$B320,Sheet1!$L$5:$L$28252,$A320,Sheet1!$D$5:$D$28252,"医卡通",Sheet1!$E$5:$E$28252,"&lt;&gt;*调拨*")+SUMIFS(Sheet1!$F$5:$F$28252,Sheet1!$I$5:$I$28252,$B320,Sheet1!$L$5:$L$28252,$A320,Sheet1!$E$5:$E$28252,"*医卡通*",Sheet1!$D$5:$D$28252,"&lt;&gt;医卡通",Sheet1!$D$5:$D$28252,"&lt;&gt;内部转款",Sheet1!$D$5:$D$28252,"&lt;&gt;内部转账",Sheet1!$E$5:$E$28252,"&lt;&gt;*调拨*")</f>
        <v>0</v>
      </c>
      <c r="M320" s="32">
        <f>SUMIFS(Sheet1!$F$5:$F$28252,Sheet1!$I$5:$I$28252,$B320,Sheet1!$L$5:$L$28252,$A320,Sheet1!$D$5:$D$28252,"企健网",Sheet1!$E$5:$E$28252,"&lt;&gt;*调拨*")+SUMIFS(Sheet1!$F$5:$F$28252,Sheet1!$I$5:$I$28252,$B320,Sheet1!$L$5:$L$28252,$A320,Sheet1!$E$5:$E$28252,"*企健网*",Sheet1!$D$5:$D$28252,"&lt;&gt;企健网",Sheet1!$D$5:$D$28252,"&lt;&gt;内部转款",Sheet1!$D$5:$D$28252,"&lt;&gt;内部转账",Sheet1!$E$5:$E$28252,"&lt;&gt;*调拨*")</f>
        <v>0</v>
      </c>
      <c r="N320" s="32">
        <f>SUMIFS(Sheet1!$F$5:$F$28252,Sheet1!$I$5:$I$28252,$B320,Sheet1!$L$5:$L$28252,$A320,Sheet1!$D$5:$D$28252,"银联",Sheet1!$E$5:$E$28252,"&lt;&gt;*调拨*")+SUMIFS(Sheet1!$F$5:$F$28252,Sheet1!$I$5:$I$28252,$B320,Sheet1!$L$5:$L$28252,$A320,Sheet1!$E$5:$E$28252,"*银联*",Sheet1!$D$5:$D$28252,"&lt;&gt;银联",Sheet1!$D$5:$D$28252,"&lt;&gt;内部转款",Sheet1!$D$5:$D$28252,"&lt;&gt;内部转账",Sheet1!$E$5:$E$28252,"&lt;&gt;*调拨*")</f>
        <v>0</v>
      </c>
      <c r="O320" s="32">
        <f>SUMIFS(Sheet1!$F$5:$F$28252,Sheet1!$I$5:$I$28252,$B320,Sheet1!$L$5:$L$28252,$A320,Sheet1!$D$5:$D$28252,"京东",Sheet1!$E$5:$E$28252,"&lt;&gt;*调拨*")+SUMIFS(Sheet1!$F$5:$F$28252,Sheet1!$I$5:$I$28252,$B320,Sheet1!$L$5:$L$28252,$A320,Sheet1!$E$5:$E$28252,"*京东*",Sheet1!$D$5:$D$28252,"&lt;&gt;京东",Sheet1!$D$5:$D$28252,"&lt;&gt;内部转款",Sheet1!$D$5:$D$28252,"&lt;&gt;内部转账",Sheet1!$E$5:$E$28252,"&lt;&gt;*调拨*")</f>
        <v>0</v>
      </c>
      <c r="P320" s="32">
        <f>SUMIFS(Sheet1!$F$5:$F$28252,Sheet1!$I$5:$I$28252,$B320,Sheet1!$L$5:$L$28252,$A320,Sheet1!$D$5:$D$28252,"药机微信",Sheet1!$E$5:$E$28252,"&lt;&gt;*调拨*")+SUMIFS(Sheet1!$F$5:$F$28252,Sheet1!$I$5:$I$28252,$B320,Sheet1!$L$5:$L$28252,$A320,Sheet1!$E$5:$E$28252,"*药机微信*",Sheet1!$D$5:$D$28252,"&lt;&gt;药机微信",Sheet1!$D$5:$D$28252,"&lt;&gt;内部转款",Sheet1!$D$5:$D$28252,"&lt;&gt;内部转账",Sheet1!$E$5:$E$28252,"&lt;&gt;*调拨*")</f>
        <v>0</v>
      </c>
      <c r="Q320" s="32">
        <f>SUMIFS(Sheet1!$F$5:$F$28252,Sheet1!$I$5:$I$28252,$B320,Sheet1!$L$5:$L$28252,$A320,Sheet1!$D$5:$D$28252,"亲情卡",Sheet1!$E$5:$E$28252,"&lt;&gt;*调拨*")+SUMIFS(Sheet1!$F$5:$F$28252,Sheet1!$I$5:$I$28252,$B320,Sheet1!$L$5:$L$28252,$A320,Sheet1!$E$5:$E$28252,"*亲情卡*",Sheet1!$D$5:$D$28252,"&lt;&gt;亲情卡",Sheet1!$D$5:$D$28252,"&lt;&gt;内部转款",Sheet1!$D$5:$D$28252,"&lt;&gt;内部转账",Sheet1!$E$5:$E$28252,"&lt;&gt;*调拨*")</f>
        <v>0</v>
      </c>
      <c r="R320" s="32">
        <f>SUMIFS(Sheet1!$F$5:$F$28252,Sheet1!$I$5:$I$28252,$B320,Sheet1!$L$5:$L$28252,$A320,Sheet1!$D$5:$D$28252,"优惠券",Sheet1!$E$5:$E$28252,"&lt;&gt;*调拨*")+SUMIFS(Sheet1!$F$5:$F$28252,Sheet1!$I$5:$I$28252,$B320,Sheet1!$L$5:$L$28252,$A320,Sheet1!$E$5:$E$28252,"*优惠券*",Sheet1!$D$5:$D$28252,"&lt;&gt;优惠券",Sheet1!$D$5:$D$28252,"&lt;&gt;内部转款",Sheet1!$D$5:$D$28252,"&lt;&gt;内部转账",Sheet1!$E$5:$E$28252,"&lt;&gt;*调拨*")</f>
        <v>0</v>
      </c>
      <c r="S320" s="32">
        <f>SUMIFS(Sheet1!$F$5:$F$28252,Sheet1!$I$5:$I$28252,$B320,Sheet1!$L$5:$L$28252,$A320,Sheet1!$D$5:$D$28252,"代金券",Sheet1!$E$5:$E$28252,"&lt;&gt;*调拨*")+SUMIFS(Sheet1!$F$5:$F$28252,Sheet1!$I$5:$I$28252,$B320,Sheet1!$L$5:$L$28252,$A320,Sheet1!$E$5:$E$28252,"*代金券*",Sheet1!$D$5:$D$28252,"&lt;&gt;代金券",Sheet1!$D$5:$D$28252,"&lt;&gt;内部转款",Sheet1!$D$5:$D$28252,"&lt;&gt;内部转账",Sheet1!$E$5:$E$28252,"&lt;&gt;*调拨*")</f>
        <v>0</v>
      </c>
      <c r="T320" s="32">
        <f>SUMIFS(Sheet1!$F$5:$F$28252,Sheet1!$I$5:$I$28252,$B320,Sheet1!$L$5:$L$28252,$A320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320,Sheet1!$L$5:$L$28252,$A320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320,Sheet1!$L$5:$L$28252,$A320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320,Sheet1!$L$5:$L$28252,$A320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20" s="32">
        <f>SUMIFS(Sheet1!$F$5:$F$28252,Sheet1!$I$5:$I$28252,$B320,Sheet1!$L$5:$L$28252,$A320,Sheet1!$E$5:$E$28252,"*调拨*")</f>
        <v>0</v>
      </c>
      <c r="V320" s="32">
        <f>SUMIFS(Sheet1!$F$5:$F$28252,Sheet1!$I$5:$I$28252,$B320,Sheet1!$L$5:$L$28252,$A320,Sheet1!$D$5:$D$28252,"储值",Sheet1!$E$5:$E$28252,"&lt;&gt;*调拨*")+SUMIFS(Sheet1!$F$5:$F$28252,Sheet1!$I$5:$I$28252,$B320,Sheet1!$L$5:$L$28252,$A320,Sheet1!$E$5:$E$28252,"*储值*",Sheet1!$D$5:$D$28252,"&lt;&gt;储值",Sheet1!$D$5:$D$28252,"&lt;&gt;内部转款",Sheet1!$D$5:$D$28252,"&lt;&gt;内部转账",Sheet1!$E$5:$E$28252,"&lt;&gt;*调拨*")</f>
        <v>0</v>
      </c>
      <c r="W320" s="32">
        <f>SUMIFS(Sheet1!$F$5:$F$28252,Sheet1!$I$5:$I$28252,$B320,Sheet1!$L$5:$L$28252,$A320,Sheet1!$D$5:$D$28252,"效期",Sheet1!$E$5:$E$28252,"&lt;&gt;*调拨*")+SUMIFS(Sheet1!$F$5:$F$28252,Sheet1!$I$5:$I$28252,$B320,Sheet1!$L$5:$L$28252,$A320,Sheet1!$E$5:$E$28252,"*效期*",Sheet1!$D$5:$D$28252,"&lt;&gt;效期",Sheet1!$D$5:$D$28252,"&lt;&gt;内部转款",Sheet1!$D$5:$D$28252,"&lt;&gt;内部转账",Sheet1!$E$5:$E$28252,"&lt;&gt;*调拨*")</f>
        <v>0</v>
      </c>
      <c r="X320" s="32">
        <f>SUMIFS(Sheet1!$F$5:$F$28252,Sheet1!$I$5:$I$28252,$B320,Sheet1!$L$5:$L$28252,$A320,Sheet1!$D$5:$D$28252,"内部转款",Sheet1!$E$5:$E$28252,"&lt;&gt;*调拨*")+SUMIFS(Sheet1!$F$5:$F$28252,Sheet1!$I$5:$I$28252,$B320,Sheet1!$L$5:$L$28252,$A320,Sheet1!$D$5:$D$28252,"内部转账",Sheet1!$E$5:$E$28252,"&lt;&gt;*调拨*")</f>
        <v>0</v>
      </c>
      <c r="Y320" s="32">
        <f t="shared" si="20"/>
        <v>0</v>
      </c>
      <c r="Z320" s="32">
        <f>SUMIFS(Sheet1!$F$5:$F$28252,Sheet1!$I$5:$I$28252,$B320,Sheet1!$L$5:$L$28252,$A320)</f>
        <v>14777.03</v>
      </c>
      <c r="AA320" s="32">
        <f>SUMIFS(Sheet1!$G$5:$G$28252,Sheet1!$I$5:$I$28252,$B320,Sheet1!$L$5:$L$28252,$A320,Sheet1!$D$5:$D$28252,"工资",Sheet1!$E$5:$E$28252,"&lt;&gt;*调拨*")+SUMIFS(Sheet1!$G$5:$G$28252,Sheet1!$I$5:$I$28252,$B320,Sheet1!$L$5:$L$28252,$A320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20" s="32">
        <f>SUMIFS(Sheet1!$G$5:$G$28252,Sheet1!$I$5:$I$28252,$B320,Sheet1!$L$5:$L$28252,$A320,Sheet1!$D$5:$D$28252,"水费",Sheet1!$E$5:$E$28252,"&lt;&gt;*调拨*")+SUMIFS(Sheet1!$G$5:$G$28252,Sheet1!$I$5:$I$28252,$B320,Sheet1!$L$5:$L$28252,$A320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20" s="32">
        <f>SUMIFS(Sheet1!$G$5:$G$28252,Sheet1!$I$5:$I$28252,$B320,Sheet1!$L$5:$L$28252,$A320,Sheet1!$D$5:$D$28252,"电费",Sheet1!$E$5:$E$28252,"&lt;&gt;*调拨*")+SUMIFS(Sheet1!$G$5:$G$28252,Sheet1!$I$5:$I$28252,$B320,Sheet1!$L$5:$L$28252,$A320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20" s="32">
        <f>SUMIFS(Sheet1!$G$5:$G$28252,Sheet1!$I$5:$I$28252,$B320,Sheet1!$L$5:$L$28252,$A320,Sheet1!$D$5:$D$28252,"宽带费",Sheet1!$E$5:$E$28252,"&lt;&gt;*调拨*")+SUMIFS(Sheet1!$G$5:$G$28252,Sheet1!$I$5:$I$28252,$B320,Sheet1!$L$5:$L$28252,$A320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20" s="32">
        <f>SUMIFS(Sheet1!$G$5:$G$28252,Sheet1!$I$5:$I$28252,$B320,Sheet1!$L$5:$L$28252,$A320,Sheet1!$D$5:$D$28252,"办公费",Sheet1!$E$5:$E$28252,"&lt;&gt;*调拨*")+SUMIFS(Sheet1!$G$5:$G$28252,Sheet1!$I$5:$I$28252,$B320,Sheet1!$L$5:$L$28252,$A320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20" s="32">
        <f>SUMIFS(Sheet1!$G$5:$G$28252,Sheet1!$I$5:$I$28252,$B320,Sheet1!$L$5:$L$28252,$A320,Sheet1!$D$5:$D$28252,"话费",Sheet1!$E$5:$E$28252,"&lt;&gt;*调拨*")+SUMIFS(Sheet1!$G$5:$G$28252,Sheet1!$I$5:$I$28252,$B320,Sheet1!$L$5:$L$28252,$A320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20" s="32">
        <f>SUMIFS(Sheet1!$G$5:$G$28252,Sheet1!$I$5:$I$28252,$B320,Sheet1!$L$5:$L$28252,$A320,Sheet1!$D$5:$D$28252,"房租",Sheet1!$E$5:$E$28252,"&lt;&gt;*调拨*")+SUMIFS(Sheet1!$G$5:$G$28252,Sheet1!$I$5:$I$28252,$B320,Sheet1!$L$5:$L$28252,$A320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20" s="32">
        <f>SUMIFS(Sheet1!$G$5:$G$28252,Sheet1!$I$5:$I$28252,$B320,Sheet1!$L$5:$L$28252,$A320,Sheet1!$E$5:$E$28252,"*调拨*")</f>
        <v>0</v>
      </c>
      <c r="AI320" s="32">
        <f>SUMIFS(Sheet1!$G$5:$G$28252,Sheet1!$I$5:$I$28252,$B320,Sheet1!$L$5:$L$28252,$A320,Sheet1!$D$5:$D$28252,"内部转款",Sheet1!$E$5:$E$28252,"&lt;&gt;*调拨*")+SUMIFS(Sheet1!$G$5:$G$28252,Sheet1!$I$5:$I$28252,$B320,Sheet1!$L$5:$L$28252,$A320,Sheet1!$D$5:$D$28252,"内部转账",Sheet1!$E$5:$E$28252,"&lt;&gt;*调拨*")</f>
        <v>0</v>
      </c>
      <c r="AJ320" s="32">
        <f t="shared" si="21"/>
        <v>158</v>
      </c>
      <c r="AK320" s="32">
        <f>SUMIFS(Sheet1!$G$5:$G$28252,Sheet1!$I$5:$I$28252,$B320,Sheet1!$L$5:$L$28252,$A320)</f>
        <v>158</v>
      </c>
      <c r="AL320" s="32">
        <f t="shared" si="22"/>
        <v>14619.03</v>
      </c>
    </row>
    <row r="321" ht="16.5" spans="1:38">
      <c r="A321" s="30">
        <v>202605</v>
      </c>
      <c r="B321" s="31" t="s">
        <v>41</v>
      </c>
      <c r="C321" s="32">
        <f>SUMIFS(Sheet1!$F$5:$F$28252,Sheet1!$I$5:$I$28252,$B321,Sheet1!$L$5:$L$28252,$A321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5913.53</v>
      </c>
      <c r="D321" s="32">
        <f>SUMIFS(Sheet1!$F$5:$F$28252,Sheet1!$I$5:$I$28252,$B321,Sheet1!$L$5:$L$28252,$A321,Sheet1!$D$5:$D$28252,"医保即时拨付",Sheet1!$E$5:$E$28252,"&lt;&gt;*调拨*")+SUMIFS(Sheet1!$F$5:$F$28252,Sheet1!$I$5:$I$28252,$B321,Sheet1!$L$5:$L$28252,$A321,Sheet1!$E$5:$E$28252,"*医保即时拨付*",Sheet1!$D$5:$D$28252,"&lt;&gt;医保即时拨付",Sheet1!$D$5:$D$28252,"&lt;&gt;内部转款",Sheet1!$D$5:$D$28252,"&lt;&gt;内部转账",Sheet1!$E$5:$E$28252,"&lt;&gt;*调拨*")</f>
        <v>7274.91</v>
      </c>
      <c r="E321" s="32">
        <f>SUMIFS(Sheet1!$F$5:$F$28252,Sheet1!$I$5:$I$28252,$B321,Sheet1!$L$5:$L$28252,$A321,Sheet1!$D$5:$D$28252,"医保",Sheet1!$E$5:$E$28252,"&lt;&gt;*调拨*",Sheet1!$E$5:$E$28252,"&lt;&gt;*医保即时拨付*")+SUMIFS(Sheet1!$F$5:$F$28252,Sheet1!$I$5:$I$28252,$B321,Sheet1!$L$5:$L$28252,$A321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6581.64</v>
      </c>
      <c r="F321" s="32">
        <f>SUMIFS(Sheet1!$F$5:$F$28252,Sheet1!$I$5:$I$28252,$B321,Sheet1!$L$5:$L$28252,$A321,Sheet1!$D$5:$D$28252,"聚合",Sheet1!$E$5:$E$28252,"&lt;&gt;*调拨*")+SUMIFS(Sheet1!$F$5:$F$28252,Sheet1!$I$5:$I$28252,$B321,Sheet1!$L$5:$L$28252,$A321,Sheet1!$E$5:$E$28252,"*聚合*",Sheet1!$D$5:$D$28252,"&lt;&gt;聚合",Sheet1!$D$5:$D$28252,"&lt;&gt;内部转款",Sheet1!$D$5:$D$28252,"&lt;&gt;内部转账",Sheet1!$E$5:$E$28252,"&lt;&gt;*调拨*")</f>
        <v>47537</v>
      </c>
      <c r="G321" s="32">
        <f>SUMIFS(Sheet1!$F$5:$F$28252,Sheet1!$I$5:$I$28252,$B321,Sheet1!$L$5:$L$28252,$A321,Sheet1!$D$5:$D$28252,"24小时微信",Sheet1!$E$5:$E$28252,"&lt;&gt;*调拨*")+SUMIFS(Sheet1!$F$5:$F$28252,Sheet1!$I$5:$I$28252,$B321,Sheet1!$L$5:$L$28252,$A321,Sheet1!$E$5:$E$28252,"*24小时微信*",Sheet1!$D$5:$D$28252,"&lt;&gt;24小时微信",Sheet1!$D$5:$D$28252,"&lt;&gt;内部转款",Sheet1!$D$5:$D$28252,"&lt;&gt;内部转账",Sheet1!$E$5:$E$28252,"&lt;&gt;*调拨*")</f>
        <v>0</v>
      </c>
      <c r="H321" s="32">
        <f>SUMIFS(Sheet1!$F$5:$F$28252,Sheet1!$I$5:$I$28252,$B321,Sheet1!$L$5:$L$28252,$A321,Sheet1!$D$5:$D$28252,"美团",Sheet1!$E$5:$E$28252,"&lt;&gt;*调拨*")+SUMIFS(Sheet1!$F$5:$F$28252,Sheet1!$I$5:$I$28252,$B321,Sheet1!$L$5:$L$28252,$A321,Sheet1!$E$5:$E$28252,"*美团*",Sheet1!$D$5:$D$28252,"&lt;&gt;美团",Sheet1!$D$5:$D$28252,"&lt;&gt;内部转款",Sheet1!$D$5:$D$28252,"&lt;&gt;内部转账",Sheet1!$E$5:$E$28252,"&lt;&gt;*调拨*")</f>
        <v>0</v>
      </c>
      <c r="I321" s="32">
        <f>SUMIFS(Sheet1!$F$5:$F$28252,Sheet1!$I$5:$I$28252,$B321,Sheet1!$L$5:$L$28252,$A321,Sheet1!$D$5:$D$28252,"饿了么",Sheet1!$E$5:$E$28252,"&lt;&gt;*调拨*")+SUMIFS(Sheet1!$F$5:$F$28252,Sheet1!$I$5:$I$28252,$B321,Sheet1!$L$5:$L$28252,$A321,Sheet1!$E$5:$E$28252,"*饿了么*",Sheet1!$D$5:$D$28252,"&lt;&gt;饿了么",Sheet1!$D$5:$D$28252,"&lt;&gt;内部转款",Sheet1!$D$5:$D$28252,"&lt;&gt;内部转账",Sheet1!$E$5:$E$28252,"&lt;&gt;*调拨*")</f>
        <v>321.68</v>
      </c>
      <c r="J321" s="32">
        <f>SUMIFS(Sheet1!$F$5:$F$28252,Sheet1!$I$5:$I$28252,$B321,Sheet1!$L$5:$L$28252,$A321,Sheet1!$D$5:$D$28252,"健E卡",Sheet1!$E$5:$E$28252,"&lt;&gt;*调拨*")+SUMIFS(Sheet1!$F$5:$F$28252,Sheet1!$I$5:$I$28252,$B321,Sheet1!$L$5:$L$28252,$A321,Sheet1!$E$5:$E$28252,"*健E卡*",Sheet1!$D$5:$D$28252,"&lt;&gt;健E卡",Sheet1!$D$5:$D$28252,"&lt;&gt;内部转款",Sheet1!$D$5:$D$28252,"&lt;&gt;内部转账",Sheet1!$E$5:$E$28252,"&lt;&gt;*调拨*")</f>
        <v>0</v>
      </c>
      <c r="K321" s="32">
        <f>SUMIFS(Sheet1!$F$5:$F$28252,Sheet1!$I$5:$I$28252,$B321,Sheet1!$L$5:$L$28252,$A321,Sheet1!$D$5:$D$28252,"抖音",Sheet1!$E$5:$E$28252,"&lt;&gt;*调拨*")+SUMIFS(Sheet1!$F$5:$F$28252,Sheet1!$I$5:$I$28252,$B321,Sheet1!$L$5:$L$28252,$A321,Sheet1!$E$5:$E$28252,"*抖音*",Sheet1!$D$5:$D$28252,"&lt;&gt;抖音",Sheet1!$D$5:$D$28252,"&lt;&gt;内部转款",Sheet1!$D$5:$D$28252,"&lt;&gt;内部转账",Sheet1!$E$5:$E$28252,"&lt;&gt;*调拨*")</f>
        <v>0</v>
      </c>
      <c r="L321" s="32">
        <f>SUMIFS(Sheet1!$F$5:$F$28252,Sheet1!$I$5:$I$28252,$B321,Sheet1!$L$5:$L$28252,$A321,Sheet1!$D$5:$D$28252,"医卡通",Sheet1!$E$5:$E$28252,"&lt;&gt;*调拨*")+SUMIFS(Sheet1!$F$5:$F$28252,Sheet1!$I$5:$I$28252,$B321,Sheet1!$L$5:$L$28252,$A321,Sheet1!$E$5:$E$28252,"*医卡通*",Sheet1!$D$5:$D$28252,"&lt;&gt;医卡通",Sheet1!$D$5:$D$28252,"&lt;&gt;内部转款",Sheet1!$D$5:$D$28252,"&lt;&gt;内部转账",Sheet1!$E$5:$E$28252,"&lt;&gt;*调拨*")</f>
        <v>0</v>
      </c>
      <c r="M321" s="32">
        <f>SUMIFS(Sheet1!$F$5:$F$28252,Sheet1!$I$5:$I$28252,$B321,Sheet1!$L$5:$L$28252,$A321,Sheet1!$D$5:$D$28252,"企健网",Sheet1!$E$5:$E$28252,"&lt;&gt;*调拨*")+SUMIFS(Sheet1!$F$5:$F$28252,Sheet1!$I$5:$I$28252,$B321,Sheet1!$L$5:$L$28252,$A321,Sheet1!$E$5:$E$28252,"*企健网*",Sheet1!$D$5:$D$28252,"&lt;&gt;企健网",Sheet1!$D$5:$D$28252,"&lt;&gt;内部转款",Sheet1!$D$5:$D$28252,"&lt;&gt;内部转账",Sheet1!$E$5:$E$28252,"&lt;&gt;*调拨*")</f>
        <v>0</v>
      </c>
      <c r="N321" s="32">
        <f>SUMIFS(Sheet1!$F$5:$F$28252,Sheet1!$I$5:$I$28252,$B321,Sheet1!$L$5:$L$28252,$A321,Sheet1!$D$5:$D$28252,"银联",Sheet1!$E$5:$E$28252,"&lt;&gt;*调拨*")+SUMIFS(Sheet1!$F$5:$F$28252,Sheet1!$I$5:$I$28252,$B321,Sheet1!$L$5:$L$28252,$A321,Sheet1!$E$5:$E$28252,"*银联*",Sheet1!$D$5:$D$28252,"&lt;&gt;银联",Sheet1!$D$5:$D$28252,"&lt;&gt;内部转款",Sheet1!$D$5:$D$28252,"&lt;&gt;内部转账",Sheet1!$E$5:$E$28252,"&lt;&gt;*调拨*")</f>
        <v>0</v>
      </c>
      <c r="O321" s="32">
        <f>SUMIFS(Sheet1!$F$5:$F$28252,Sheet1!$I$5:$I$28252,$B321,Sheet1!$L$5:$L$28252,$A321,Sheet1!$D$5:$D$28252,"京东",Sheet1!$E$5:$E$28252,"&lt;&gt;*调拨*")+SUMIFS(Sheet1!$F$5:$F$28252,Sheet1!$I$5:$I$28252,$B321,Sheet1!$L$5:$L$28252,$A321,Sheet1!$E$5:$E$28252,"*京东*",Sheet1!$D$5:$D$28252,"&lt;&gt;京东",Sheet1!$D$5:$D$28252,"&lt;&gt;内部转款",Sheet1!$D$5:$D$28252,"&lt;&gt;内部转账",Sheet1!$E$5:$E$28252,"&lt;&gt;*调拨*")</f>
        <v>0</v>
      </c>
      <c r="P321" s="32">
        <f>SUMIFS(Sheet1!$F$5:$F$28252,Sheet1!$I$5:$I$28252,$B321,Sheet1!$L$5:$L$28252,$A321,Sheet1!$D$5:$D$28252,"药机微信",Sheet1!$E$5:$E$28252,"&lt;&gt;*调拨*")+SUMIFS(Sheet1!$F$5:$F$28252,Sheet1!$I$5:$I$28252,$B321,Sheet1!$L$5:$L$28252,$A321,Sheet1!$E$5:$E$28252,"*药机微信*",Sheet1!$D$5:$D$28252,"&lt;&gt;药机微信",Sheet1!$D$5:$D$28252,"&lt;&gt;内部转款",Sheet1!$D$5:$D$28252,"&lt;&gt;内部转账",Sheet1!$E$5:$E$28252,"&lt;&gt;*调拨*")</f>
        <v>0</v>
      </c>
      <c r="Q321" s="32">
        <f>SUMIFS(Sheet1!$F$5:$F$28252,Sheet1!$I$5:$I$28252,$B321,Sheet1!$L$5:$L$28252,$A321,Sheet1!$D$5:$D$28252,"亲情卡",Sheet1!$E$5:$E$28252,"&lt;&gt;*调拨*")+SUMIFS(Sheet1!$F$5:$F$28252,Sheet1!$I$5:$I$28252,$B321,Sheet1!$L$5:$L$28252,$A321,Sheet1!$E$5:$E$28252,"*亲情卡*",Sheet1!$D$5:$D$28252,"&lt;&gt;亲情卡",Sheet1!$D$5:$D$28252,"&lt;&gt;内部转款",Sheet1!$D$5:$D$28252,"&lt;&gt;内部转账",Sheet1!$E$5:$E$28252,"&lt;&gt;*调拨*")</f>
        <v>0</v>
      </c>
      <c r="R321" s="32">
        <f>SUMIFS(Sheet1!$F$5:$F$28252,Sheet1!$I$5:$I$28252,$B321,Sheet1!$L$5:$L$28252,$A321,Sheet1!$D$5:$D$28252,"优惠券",Sheet1!$E$5:$E$28252,"&lt;&gt;*调拨*")+SUMIFS(Sheet1!$F$5:$F$28252,Sheet1!$I$5:$I$28252,$B321,Sheet1!$L$5:$L$28252,$A321,Sheet1!$E$5:$E$28252,"*优惠券*",Sheet1!$D$5:$D$28252,"&lt;&gt;优惠券",Sheet1!$D$5:$D$28252,"&lt;&gt;内部转款",Sheet1!$D$5:$D$28252,"&lt;&gt;内部转账",Sheet1!$E$5:$E$28252,"&lt;&gt;*调拨*")</f>
        <v>0</v>
      </c>
      <c r="S321" s="32">
        <f>SUMIFS(Sheet1!$F$5:$F$28252,Sheet1!$I$5:$I$28252,$B321,Sheet1!$L$5:$L$28252,$A321,Sheet1!$D$5:$D$28252,"代金券",Sheet1!$E$5:$E$28252,"&lt;&gt;*调拨*")+SUMIFS(Sheet1!$F$5:$F$28252,Sheet1!$I$5:$I$28252,$B321,Sheet1!$L$5:$L$28252,$A321,Sheet1!$E$5:$E$28252,"*代金券*",Sheet1!$D$5:$D$28252,"&lt;&gt;代金券",Sheet1!$D$5:$D$28252,"&lt;&gt;内部转款",Sheet1!$D$5:$D$28252,"&lt;&gt;内部转账",Sheet1!$E$5:$E$28252,"&lt;&gt;*调拨*")</f>
        <v>0</v>
      </c>
      <c r="T321" s="32">
        <f>SUMIFS(Sheet1!$F$5:$F$28252,Sheet1!$I$5:$I$28252,$B321,Sheet1!$L$5:$L$28252,$A321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321,Sheet1!$L$5:$L$28252,$A321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321,Sheet1!$L$5:$L$28252,$A321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321,Sheet1!$L$5:$L$28252,$A321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21" s="32">
        <f>SUMIFS(Sheet1!$F$5:$F$28252,Sheet1!$I$5:$I$28252,$B321,Sheet1!$L$5:$L$28252,$A321,Sheet1!$E$5:$E$28252,"*调拨*")</f>
        <v>0</v>
      </c>
      <c r="V321" s="32">
        <f>SUMIFS(Sheet1!$F$5:$F$28252,Sheet1!$I$5:$I$28252,$B321,Sheet1!$L$5:$L$28252,$A321,Sheet1!$D$5:$D$28252,"储值",Sheet1!$E$5:$E$28252,"&lt;&gt;*调拨*")+SUMIFS(Sheet1!$F$5:$F$28252,Sheet1!$I$5:$I$28252,$B321,Sheet1!$L$5:$L$28252,$A321,Sheet1!$E$5:$E$28252,"*储值*",Sheet1!$D$5:$D$28252,"&lt;&gt;储值",Sheet1!$D$5:$D$28252,"&lt;&gt;内部转款",Sheet1!$D$5:$D$28252,"&lt;&gt;内部转账",Sheet1!$E$5:$E$28252,"&lt;&gt;*调拨*")</f>
        <v>0</v>
      </c>
      <c r="W321" s="32">
        <f>SUMIFS(Sheet1!$F$5:$F$28252,Sheet1!$I$5:$I$28252,$B321,Sheet1!$L$5:$L$28252,$A321,Sheet1!$D$5:$D$28252,"效期",Sheet1!$E$5:$E$28252,"&lt;&gt;*调拨*")+SUMIFS(Sheet1!$F$5:$F$28252,Sheet1!$I$5:$I$28252,$B321,Sheet1!$L$5:$L$28252,$A321,Sheet1!$E$5:$E$28252,"*效期*",Sheet1!$D$5:$D$28252,"&lt;&gt;效期",Sheet1!$D$5:$D$28252,"&lt;&gt;内部转款",Sheet1!$D$5:$D$28252,"&lt;&gt;内部转账",Sheet1!$E$5:$E$28252,"&lt;&gt;*调拨*")</f>
        <v>0</v>
      </c>
      <c r="X321" s="32">
        <f>SUMIFS(Sheet1!$F$5:$F$28252,Sheet1!$I$5:$I$28252,$B321,Sheet1!$L$5:$L$28252,$A321,Sheet1!$D$5:$D$28252,"内部转款",Sheet1!$E$5:$E$28252,"&lt;&gt;*调拨*")+SUMIFS(Sheet1!$F$5:$F$28252,Sheet1!$I$5:$I$28252,$B321,Sheet1!$L$5:$L$28252,$A321,Sheet1!$D$5:$D$28252,"内部转账",Sheet1!$E$5:$E$28252,"&lt;&gt;*调拨*")</f>
        <v>0</v>
      </c>
      <c r="Y321" s="32">
        <f t="shared" si="20"/>
        <v>0</v>
      </c>
      <c r="Z321" s="32">
        <f>SUMIFS(Sheet1!$F$5:$F$28252,Sheet1!$I$5:$I$28252,$B321,Sheet1!$L$5:$L$28252,$A321)</f>
        <v>67628.76</v>
      </c>
      <c r="AA321" s="32">
        <f>SUMIFS(Sheet1!$G$5:$G$28252,Sheet1!$I$5:$I$28252,$B321,Sheet1!$L$5:$L$28252,$A321,Sheet1!$D$5:$D$28252,"工资",Sheet1!$E$5:$E$28252,"&lt;&gt;*调拨*")+SUMIFS(Sheet1!$G$5:$G$28252,Sheet1!$I$5:$I$28252,$B321,Sheet1!$L$5:$L$28252,$A321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3635.22</v>
      </c>
      <c r="AB321" s="32">
        <f>SUMIFS(Sheet1!$G$5:$G$28252,Sheet1!$I$5:$I$28252,$B321,Sheet1!$L$5:$L$28252,$A321,Sheet1!$D$5:$D$28252,"水费",Sheet1!$E$5:$E$28252,"&lt;&gt;*调拨*")+SUMIFS(Sheet1!$G$5:$G$28252,Sheet1!$I$5:$I$28252,$B321,Sheet1!$L$5:$L$28252,$A321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21" s="32">
        <f>SUMIFS(Sheet1!$G$5:$G$28252,Sheet1!$I$5:$I$28252,$B321,Sheet1!$L$5:$L$28252,$A321,Sheet1!$D$5:$D$28252,"电费",Sheet1!$E$5:$E$28252,"&lt;&gt;*调拨*")+SUMIFS(Sheet1!$G$5:$G$28252,Sheet1!$I$5:$I$28252,$B321,Sheet1!$L$5:$L$28252,$A321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21" s="32">
        <f>SUMIFS(Sheet1!$G$5:$G$28252,Sheet1!$I$5:$I$28252,$B321,Sheet1!$L$5:$L$28252,$A321,Sheet1!$D$5:$D$28252,"宽带费",Sheet1!$E$5:$E$28252,"&lt;&gt;*调拨*")+SUMIFS(Sheet1!$G$5:$G$28252,Sheet1!$I$5:$I$28252,$B321,Sheet1!$L$5:$L$28252,$A321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21" s="32">
        <f>SUMIFS(Sheet1!$G$5:$G$28252,Sheet1!$I$5:$I$28252,$B321,Sheet1!$L$5:$L$28252,$A321,Sheet1!$D$5:$D$28252,"办公费",Sheet1!$E$5:$E$28252,"&lt;&gt;*调拨*")+SUMIFS(Sheet1!$G$5:$G$28252,Sheet1!$I$5:$I$28252,$B321,Sheet1!$L$5:$L$28252,$A321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21" s="32">
        <f>SUMIFS(Sheet1!$G$5:$G$28252,Sheet1!$I$5:$I$28252,$B321,Sheet1!$L$5:$L$28252,$A321,Sheet1!$D$5:$D$28252,"话费",Sheet1!$E$5:$E$28252,"&lt;&gt;*调拨*")+SUMIFS(Sheet1!$G$5:$G$28252,Sheet1!$I$5:$I$28252,$B321,Sheet1!$L$5:$L$28252,$A321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21" s="32">
        <f>SUMIFS(Sheet1!$G$5:$G$28252,Sheet1!$I$5:$I$28252,$B321,Sheet1!$L$5:$L$28252,$A321,Sheet1!$D$5:$D$28252,"房租",Sheet1!$E$5:$E$28252,"&lt;&gt;*调拨*")+SUMIFS(Sheet1!$G$5:$G$28252,Sheet1!$I$5:$I$28252,$B321,Sheet1!$L$5:$L$28252,$A321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21" s="32">
        <f>SUMIFS(Sheet1!$G$5:$G$28252,Sheet1!$I$5:$I$28252,$B321,Sheet1!$L$5:$L$28252,$A321,Sheet1!$E$5:$E$28252,"*调拨*")</f>
        <v>0</v>
      </c>
      <c r="AI321" s="32">
        <f>SUMIFS(Sheet1!$G$5:$G$28252,Sheet1!$I$5:$I$28252,$B321,Sheet1!$L$5:$L$28252,$A321,Sheet1!$D$5:$D$28252,"内部转款",Sheet1!$E$5:$E$28252,"&lt;&gt;*调拨*")+SUMIFS(Sheet1!$G$5:$G$28252,Sheet1!$I$5:$I$28252,$B321,Sheet1!$L$5:$L$28252,$A321,Sheet1!$D$5:$D$28252,"内部转账",Sheet1!$E$5:$E$28252,"&lt;&gt;*调拨*")</f>
        <v>0</v>
      </c>
      <c r="AJ321" s="32">
        <f t="shared" si="21"/>
        <v>0</v>
      </c>
      <c r="AK321" s="32">
        <f>SUMIFS(Sheet1!$G$5:$G$28252,Sheet1!$I$5:$I$28252,$B321,Sheet1!$L$5:$L$28252,$A321)</f>
        <v>3635.22</v>
      </c>
      <c r="AL321" s="32">
        <f t="shared" si="22"/>
        <v>63993.54</v>
      </c>
    </row>
    <row r="322" ht="16.5" spans="1:38">
      <c r="A322" s="30">
        <v>202605</v>
      </c>
      <c r="B322" s="31" t="s">
        <v>52</v>
      </c>
      <c r="C322" s="32">
        <f>SUMIFS(Sheet1!$F$5:$F$28252,Sheet1!$I$5:$I$28252,$B322,Sheet1!$L$5:$L$28252,$A322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62500.42</v>
      </c>
      <c r="D322" s="32">
        <f>SUMIFS(Sheet1!$F$5:$F$28252,Sheet1!$I$5:$I$28252,$B322,Sheet1!$L$5:$L$28252,$A322,Sheet1!$D$5:$D$28252,"医保即时拨付",Sheet1!$E$5:$E$28252,"&lt;&gt;*调拨*")+SUMIFS(Sheet1!$F$5:$F$28252,Sheet1!$I$5:$I$28252,$B322,Sheet1!$L$5:$L$28252,$A322,Sheet1!$E$5:$E$28252,"*医保即时拨付*",Sheet1!$D$5:$D$28252,"&lt;&gt;医保即时拨付",Sheet1!$D$5:$D$28252,"&lt;&gt;内部转款",Sheet1!$D$5:$D$28252,"&lt;&gt;内部转账",Sheet1!$E$5:$E$28252,"&lt;&gt;*调拨*")</f>
        <v>14504.56</v>
      </c>
      <c r="E322" s="32">
        <f>SUMIFS(Sheet1!$F$5:$F$28252,Sheet1!$I$5:$I$28252,$B322,Sheet1!$L$5:$L$28252,$A322,Sheet1!$D$5:$D$28252,"医保",Sheet1!$E$5:$E$28252,"&lt;&gt;*调拨*",Sheet1!$E$5:$E$28252,"&lt;&gt;*医保即时拨付*")+SUMIFS(Sheet1!$F$5:$F$28252,Sheet1!$I$5:$I$28252,$B322,Sheet1!$L$5:$L$28252,$A322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15990.29</v>
      </c>
      <c r="F322" s="32">
        <f>SUMIFS(Sheet1!$F$5:$F$28252,Sheet1!$I$5:$I$28252,$B322,Sheet1!$L$5:$L$28252,$A322,Sheet1!$D$5:$D$28252,"聚合",Sheet1!$E$5:$E$28252,"&lt;&gt;*调拨*")+SUMIFS(Sheet1!$F$5:$F$28252,Sheet1!$I$5:$I$28252,$B322,Sheet1!$L$5:$L$28252,$A322,Sheet1!$E$5:$E$28252,"*聚合*",Sheet1!$D$5:$D$28252,"&lt;&gt;聚合",Sheet1!$D$5:$D$28252,"&lt;&gt;内部转款",Sheet1!$D$5:$D$28252,"&lt;&gt;内部转账",Sheet1!$E$5:$E$28252,"&lt;&gt;*调拨*")</f>
        <v>16523.76</v>
      </c>
      <c r="G322" s="32">
        <f>SUMIFS(Sheet1!$F$5:$F$28252,Sheet1!$I$5:$I$28252,$B322,Sheet1!$L$5:$L$28252,$A322,Sheet1!$D$5:$D$28252,"24小时微信",Sheet1!$E$5:$E$28252,"&lt;&gt;*调拨*")+SUMIFS(Sheet1!$F$5:$F$28252,Sheet1!$I$5:$I$28252,$B322,Sheet1!$L$5:$L$28252,$A322,Sheet1!$E$5:$E$28252,"*24小时微信*",Sheet1!$D$5:$D$28252,"&lt;&gt;24小时微信",Sheet1!$D$5:$D$28252,"&lt;&gt;内部转款",Sheet1!$D$5:$D$28252,"&lt;&gt;内部转账",Sheet1!$E$5:$E$28252,"&lt;&gt;*调拨*")</f>
        <v>0</v>
      </c>
      <c r="H322" s="32">
        <f>SUMIFS(Sheet1!$F$5:$F$28252,Sheet1!$I$5:$I$28252,$B322,Sheet1!$L$5:$L$28252,$A322,Sheet1!$D$5:$D$28252,"美团",Sheet1!$E$5:$E$28252,"&lt;&gt;*调拨*")+SUMIFS(Sheet1!$F$5:$F$28252,Sheet1!$I$5:$I$28252,$B322,Sheet1!$L$5:$L$28252,$A322,Sheet1!$E$5:$E$28252,"*美团*",Sheet1!$D$5:$D$28252,"&lt;&gt;美团",Sheet1!$D$5:$D$28252,"&lt;&gt;内部转款",Sheet1!$D$5:$D$28252,"&lt;&gt;内部转账",Sheet1!$E$5:$E$28252,"&lt;&gt;*调拨*")</f>
        <v>250.9</v>
      </c>
      <c r="I322" s="32">
        <f>SUMIFS(Sheet1!$F$5:$F$28252,Sheet1!$I$5:$I$28252,$B322,Sheet1!$L$5:$L$28252,$A322,Sheet1!$D$5:$D$28252,"饿了么",Sheet1!$E$5:$E$28252,"&lt;&gt;*调拨*")+SUMIFS(Sheet1!$F$5:$F$28252,Sheet1!$I$5:$I$28252,$B322,Sheet1!$L$5:$L$28252,$A322,Sheet1!$E$5:$E$28252,"*饿了么*",Sheet1!$D$5:$D$28252,"&lt;&gt;饿了么",Sheet1!$D$5:$D$28252,"&lt;&gt;内部转款",Sheet1!$D$5:$D$28252,"&lt;&gt;内部转账",Sheet1!$E$5:$E$28252,"&lt;&gt;*调拨*")</f>
        <v>0</v>
      </c>
      <c r="J322" s="32">
        <f>SUMIFS(Sheet1!$F$5:$F$28252,Sheet1!$I$5:$I$28252,$B322,Sheet1!$L$5:$L$28252,$A322,Sheet1!$D$5:$D$28252,"健E卡",Sheet1!$E$5:$E$28252,"&lt;&gt;*调拨*")+SUMIFS(Sheet1!$F$5:$F$28252,Sheet1!$I$5:$I$28252,$B322,Sheet1!$L$5:$L$28252,$A322,Sheet1!$E$5:$E$28252,"*健E卡*",Sheet1!$D$5:$D$28252,"&lt;&gt;健E卡",Sheet1!$D$5:$D$28252,"&lt;&gt;内部转款",Sheet1!$D$5:$D$28252,"&lt;&gt;内部转账",Sheet1!$E$5:$E$28252,"&lt;&gt;*调拨*")</f>
        <v>0</v>
      </c>
      <c r="K322" s="32">
        <f>SUMIFS(Sheet1!$F$5:$F$28252,Sheet1!$I$5:$I$28252,$B322,Sheet1!$L$5:$L$28252,$A322,Sheet1!$D$5:$D$28252,"抖音",Sheet1!$E$5:$E$28252,"&lt;&gt;*调拨*")+SUMIFS(Sheet1!$F$5:$F$28252,Sheet1!$I$5:$I$28252,$B322,Sheet1!$L$5:$L$28252,$A322,Sheet1!$E$5:$E$28252,"*抖音*",Sheet1!$D$5:$D$28252,"&lt;&gt;抖音",Sheet1!$D$5:$D$28252,"&lt;&gt;内部转款",Sheet1!$D$5:$D$28252,"&lt;&gt;内部转账",Sheet1!$E$5:$E$28252,"&lt;&gt;*调拨*")</f>
        <v>0</v>
      </c>
      <c r="L322" s="32">
        <f>SUMIFS(Sheet1!$F$5:$F$28252,Sheet1!$I$5:$I$28252,$B322,Sheet1!$L$5:$L$28252,$A322,Sheet1!$D$5:$D$28252,"医卡通",Sheet1!$E$5:$E$28252,"&lt;&gt;*调拨*")+SUMIFS(Sheet1!$F$5:$F$28252,Sheet1!$I$5:$I$28252,$B322,Sheet1!$L$5:$L$28252,$A322,Sheet1!$E$5:$E$28252,"*医卡通*",Sheet1!$D$5:$D$28252,"&lt;&gt;医卡通",Sheet1!$D$5:$D$28252,"&lt;&gt;内部转款",Sheet1!$D$5:$D$28252,"&lt;&gt;内部转账",Sheet1!$E$5:$E$28252,"&lt;&gt;*调拨*")</f>
        <v>982.33</v>
      </c>
      <c r="M322" s="32">
        <f>SUMIFS(Sheet1!$F$5:$F$28252,Sheet1!$I$5:$I$28252,$B322,Sheet1!$L$5:$L$28252,$A322,Sheet1!$D$5:$D$28252,"企健网",Sheet1!$E$5:$E$28252,"&lt;&gt;*调拨*")+SUMIFS(Sheet1!$F$5:$F$28252,Sheet1!$I$5:$I$28252,$B322,Sheet1!$L$5:$L$28252,$A322,Sheet1!$E$5:$E$28252,"*企健网*",Sheet1!$D$5:$D$28252,"&lt;&gt;企健网",Sheet1!$D$5:$D$28252,"&lt;&gt;内部转款",Sheet1!$D$5:$D$28252,"&lt;&gt;内部转账",Sheet1!$E$5:$E$28252,"&lt;&gt;*调拨*")</f>
        <v>0</v>
      </c>
      <c r="N322" s="32">
        <f>SUMIFS(Sheet1!$F$5:$F$28252,Sheet1!$I$5:$I$28252,$B322,Sheet1!$L$5:$L$28252,$A322,Sheet1!$D$5:$D$28252,"银联",Sheet1!$E$5:$E$28252,"&lt;&gt;*调拨*")+SUMIFS(Sheet1!$F$5:$F$28252,Sheet1!$I$5:$I$28252,$B322,Sheet1!$L$5:$L$28252,$A322,Sheet1!$E$5:$E$28252,"*银联*",Sheet1!$D$5:$D$28252,"&lt;&gt;银联",Sheet1!$D$5:$D$28252,"&lt;&gt;内部转款",Sheet1!$D$5:$D$28252,"&lt;&gt;内部转账",Sheet1!$E$5:$E$28252,"&lt;&gt;*调拨*")</f>
        <v>0</v>
      </c>
      <c r="O322" s="32">
        <f>SUMIFS(Sheet1!$F$5:$F$28252,Sheet1!$I$5:$I$28252,$B322,Sheet1!$L$5:$L$28252,$A322,Sheet1!$D$5:$D$28252,"京东",Sheet1!$E$5:$E$28252,"&lt;&gt;*调拨*")+SUMIFS(Sheet1!$F$5:$F$28252,Sheet1!$I$5:$I$28252,$B322,Sheet1!$L$5:$L$28252,$A322,Sheet1!$E$5:$E$28252,"*京东*",Sheet1!$D$5:$D$28252,"&lt;&gt;京东",Sheet1!$D$5:$D$28252,"&lt;&gt;内部转款",Sheet1!$D$5:$D$28252,"&lt;&gt;内部转账",Sheet1!$E$5:$E$28252,"&lt;&gt;*调拨*")</f>
        <v>0</v>
      </c>
      <c r="P322" s="32">
        <f>SUMIFS(Sheet1!$F$5:$F$28252,Sheet1!$I$5:$I$28252,$B322,Sheet1!$L$5:$L$28252,$A322,Sheet1!$D$5:$D$28252,"药机微信",Sheet1!$E$5:$E$28252,"&lt;&gt;*调拨*")+SUMIFS(Sheet1!$F$5:$F$28252,Sheet1!$I$5:$I$28252,$B322,Sheet1!$L$5:$L$28252,$A322,Sheet1!$E$5:$E$28252,"*药机微信*",Sheet1!$D$5:$D$28252,"&lt;&gt;药机微信",Sheet1!$D$5:$D$28252,"&lt;&gt;内部转款",Sheet1!$D$5:$D$28252,"&lt;&gt;内部转账",Sheet1!$E$5:$E$28252,"&lt;&gt;*调拨*")</f>
        <v>0</v>
      </c>
      <c r="Q322" s="32">
        <f>SUMIFS(Sheet1!$F$5:$F$28252,Sheet1!$I$5:$I$28252,$B322,Sheet1!$L$5:$L$28252,$A322,Sheet1!$D$5:$D$28252,"亲情卡",Sheet1!$E$5:$E$28252,"&lt;&gt;*调拨*")+SUMIFS(Sheet1!$F$5:$F$28252,Sheet1!$I$5:$I$28252,$B322,Sheet1!$L$5:$L$28252,$A322,Sheet1!$E$5:$E$28252,"*亲情卡*",Sheet1!$D$5:$D$28252,"&lt;&gt;亲情卡",Sheet1!$D$5:$D$28252,"&lt;&gt;内部转款",Sheet1!$D$5:$D$28252,"&lt;&gt;内部转账",Sheet1!$E$5:$E$28252,"&lt;&gt;*调拨*")</f>
        <v>0</v>
      </c>
      <c r="R322" s="32">
        <f>SUMIFS(Sheet1!$F$5:$F$28252,Sheet1!$I$5:$I$28252,$B322,Sheet1!$L$5:$L$28252,$A322,Sheet1!$D$5:$D$28252,"优惠券",Sheet1!$E$5:$E$28252,"&lt;&gt;*调拨*")+SUMIFS(Sheet1!$F$5:$F$28252,Sheet1!$I$5:$I$28252,$B322,Sheet1!$L$5:$L$28252,$A322,Sheet1!$E$5:$E$28252,"*优惠券*",Sheet1!$D$5:$D$28252,"&lt;&gt;优惠券",Sheet1!$D$5:$D$28252,"&lt;&gt;内部转款",Sheet1!$D$5:$D$28252,"&lt;&gt;内部转账",Sheet1!$E$5:$E$28252,"&lt;&gt;*调拨*")</f>
        <v>0</v>
      </c>
      <c r="S322" s="32">
        <f>SUMIFS(Sheet1!$F$5:$F$28252,Sheet1!$I$5:$I$28252,$B322,Sheet1!$L$5:$L$28252,$A322,Sheet1!$D$5:$D$28252,"代金券",Sheet1!$E$5:$E$28252,"&lt;&gt;*调拨*")+SUMIFS(Sheet1!$F$5:$F$28252,Sheet1!$I$5:$I$28252,$B322,Sheet1!$L$5:$L$28252,$A322,Sheet1!$E$5:$E$28252,"*代金券*",Sheet1!$D$5:$D$28252,"&lt;&gt;代金券",Sheet1!$D$5:$D$28252,"&lt;&gt;内部转款",Sheet1!$D$5:$D$28252,"&lt;&gt;内部转账",Sheet1!$E$5:$E$28252,"&lt;&gt;*调拨*")</f>
        <v>0</v>
      </c>
      <c r="T322" s="32">
        <f>SUMIFS(Sheet1!$F$5:$F$28252,Sheet1!$I$5:$I$28252,$B322,Sheet1!$L$5:$L$28252,$A322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322,Sheet1!$L$5:$L$28252,$A322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322,Sheet1!$L$5:$L$28252,$A322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322,Sheet1!$L$5:$L$28252,$A322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22" s="32">
        <f>SUMIFS(Sheet1!$F$5:$F$28252,Sheet1!$I$5:$I$28252,$B322,Sheet1!$L$5:$L$28252,$A322,Sheet1!$E$5:$E$28252,"*调拨*")</f>
        <v>0</v>
      </c>
      <c r="V322" s="32">
        <f>SUMIFS(Sheet1!$F$5:$F$28252,Sheet1!$I$5:$I$28252,$B322,Sheet1!$L$5:$L$28252,$A322,Sheet1!$D$5:$D$28252,"储值",Sheet1!$E$5:$E$28252,"&lt;&gt;*调拨*")+SUMIFS(Sheet1!$F$5:$F$28252,Sheet1!$I$5:$I$28252,$B322,Sheet1!$L$5:$L$28252,$A322,Sheet1!$E$5:$E$28252,"*储值*",Sheet1!$D$5:$D$28252,"&lt;&gt;储值",Sheet1!$D$5:$D$28252,"&lt;&gt;内部转款",Sheet1!$D$5:$D$28252,"&lt;&gt;内部转账",Sheet1!$E$5:$E$28252,"&lt;&gt;*调拨*")</f>
        <v>0</v>
      </c>
      <c r="W322" s="32">
        <f>SUMIFS(Sheet1!$F$5:$F$28252,Sheet1!$I$5:$I$28252,$B322,Sheet1!$L$5:$L$28252,$A322,Sheet1!$D$5:$D$28252,"效期",Sheet1!$E$5:$E$28252,"&lt;&gt;*调拨*")+SUMIFS(Sheet1!$F$5:$F$28252,Sheet1!$I$5:$I$28252,$B322,Sheet1!$L$5:$L$28252,$A322,Sheet1!$E$5:$E$28252,"*效期*",Sheet1!$D$5:$D$28252,"&lt;&gt;效期",Sheet1!$D$5:$D$28252,"&lt;&gt;内部转款",Sheet1!$D$5:$D$28252,"&lt;&gt;内部转账",Sheet1!$E$5:$E$28252,"&lt;&gt;*调拨*")</f>
        <v>0</v>
      </c>
      <c r="X322" s="32">
        <f>SUMIFS(Sheet1!$F$5:$F$28252,Sheet1!$I$5:$I$28252,$B322,Sheet1!$L$5:$L$28252,$A322,Sheet1!$D$5:$D$28252,"内部转款",Sheet1!$E$5:$E$28252,"&lt;&gt;*调拨*")+SUMIFS(Sheet1!$F$5:$F$28252,Sheet1!$I$5:$I$28252,$B322,Sheet1!$L$5:$L$28252,$A322,Sheet1!$D$5:$D$28252,"内部转账",Sheet1!$E$5:$E$28252,"&lt;&gt;*调拨*")</f>
        <v>0</v>
      </c>
      <c r="Y322" s="32">
        <f t="shared" si="20"/>
        <v>0</v>
      </c>
      <c r="Z322" s="32">
        <f>SUMIFS(Sheet1!$F$5:$F$28252,Sheet1!$I$5:$I$28252,$B322,Sheet1!$L$5:$L$28252,$A322)</f>
        <v>110752.26</v>
      </c>
      <c r="AA322" s="32">
        <f>SUMIFS(Sheet1!$G$5:$G$28252,Sheet1!$I$5:$I$28252,$B322,Sheet1!$L$5:$L$28252,$A322,Sheet1!$D$5:$D$28252,"工资",Sheet1!$E$5:$E$28252,"&lt;&gt;*调拨*")+SUMIFS(Sheet1!$G$5:$G$28252,Sheet1!$I$5:$I$28252,$B322,Sheet1!$L$5:$L$28252,$A322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7251.41</v>
      </c>
      <c r="AB322" s="32">
        <f>SUMIFS(Sheet1!$G$5:$G$28252,Sheet1!$I$5:$I$28252,$B322,Sheet1!$L$5:$L$28252,$A322,Sheet1!$D$5:$D$28252,"水费",Sheet1!$E$5:$E$28252,"&lt;&gt;*调拨*")+SUMIFS(Sheet1!$G$5:$G$28252,Sheet1!$I$5:$I$28252,$B322,Sheet1!$L$5:$L$28252,$A322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22" s="32">
        <f>SUMIFS(Sheet1!$G$5:$G$28252,Sheet1!$I$5:$I$28252,$B322,Sheet1!$L$5:$L$28252,$A322,Sheet1!$D$5:$D$28252,"电费",Sheet1!$E$5:$E$28252,"&lt;&gt;*调拨*")+SUMIFS(Sheet1!$G$5:$G$28252,Sheet1!$I$5:$I$28252,$B322,Sheet1!$L$5:$L$28252,$A322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22" s="32">
        <f>SUMIFS(Sheet1!$G$5:$G$28252,Sheet1!$I$5:$I$28252,$B322,Sheet1!$L$5:$L$28252,$A322,Sheet1!$D$5:$D$28252,"宽带费",Sheet1!$E$5:$E$28252,"&lt;&gt;*调拨*")+SUMIFS(Sheet1!$G$5:$G$28252,Sheet1!$I$5:$I$28252,$B322,Sheet1!$L$5:$L$28252,$A322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22" s="32">
        <f>SUMIFS(Sheet1!$G$5:$G$28252,Sheet1!$I$5:$I$28252,$B322,Sheet1!$L$5:$L$28252,$A322,Sheet1!$D$5:$D$28252,"办公费",Sheet1!$E$5:$E$28252,"&lt;&gt;*调拨*")+SUMIFS(Sheet1!$G$5:$G$28252,Sheet1!$I$5:$I$28252,$B322,Sheet1!$L$5:$L$28252,$A322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22" s="32">
        <f>SUMIFS(Sheet1!$G$5:$G$28252,Sheet1!$I$5:$I$28252,$B322,Sheet1!$L$5:$L$28252,$A322,Sheet1!$D$5:$D$28252,"话费",Sheet1!$E$5:$E$28252,"&lt;&gt;*调拨*")+SUMIFS(Sheet1!$G$5:$G$28252,Sheet1!$I$5:$I$28252,$B322,Sheet1!$L$5:$L$28252,$A322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22" s="32">
        <f>SUMIFS(Sheet1!$G$5:$G$28252,Sheet1!$I$5:$I$28252,$B322,Sheet1!$L$5:$L$28252,$A322,Sheet1!$D$5:$D$28252,"房租",Sheet1!$E$5:$E$28252,"&lt;&gt;*调拨*")+SUMIFS(Sheet1!$G$5:$G$28252,Sheet1!$I$5:$I$28252,$B322,Sheet1!$L$5:$L$28252,$A322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22" s="32">
        <f>SUMIFS(Sheet1!$G$5:$G$28252,Sheet1!$I$5:$I$28252,$B322,Sheet1!$L$5:$L$28252,$A322,Sheet1!$E$5:$E$28252,"*调拨*")</f>
        <v>0</v>
      </c>
      <c r="AI322" s="32">
        <f>SUMIFS(Sheet1!$G$5:$G$28252,Sheet1!$I$5:$I$28252,$B322,Sheet1!$L$5:$L$28252,$A322,Sheet1!$D$5:$D$28252,"内部转款",Sheet1!$E$5:$E$28252,"&lt;&gt;*调拨*")+SUMIFS(Sheet1!$G$5:$G$28252,Sheet1!$I$5:$I$28252,$B322,Sheet1!$L$5:$L$28252,$A322,Sheet1!$D$5:$D$28252,"内部转账",Sheet1!$E$5:$E$28252,"&lt;&gt;*调拨*")</f>
        <v>0</v>
      </c>
      <c r="AJ322" s="32">
        <f t="shared" si="21"/>
        <v>5265.81</v>
      </c>
      <c r="AK322" s="32">
        <f>SUMIFS(Sheet1!$G$5:$G$28252,Sheet1!$I$5:$I$28252,$B322,Sheet1!$L$5:$L$28252,$A322)</f>
        <v>12517.22</v>
      </c>
      <c r="AL322" s="32">
        <f t="shared" si="22"/>
        <v>98235.04</v>
      </c>
    </row>
    <row r="323" ht="16.5" spans="1:38">
      <c r="A323" s="30">
        <v>202605</v>
      </c>
      <c r="B323" s="31" t="s">
        <v>231</v>
      </c>
      <c r="C323" s="32">
        <f>SUMIFS(Sheet1!$F$5:$F$28252,Sheet1!$I$5:$I$28252,$B323,Sheet1!$L$5:$L$28252,$A323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17464.61</v>
      </c>
      <c r="D323" s="32">
        <f>SUMIFS(Sheet1!$F$5:$F$28252,Sheet1!$I$5:$I$28252,$B323,Sheet1!$L$5:$L$28252,$A323,Sheet1!$D$5:$D$28252,"医保即时拨付",Sheet1!$E$5:$E$28252,"&lt;&gt;*调拨*")+SUMIFS(Sheet1!$F$5:$F$28252,Sheet1!$I$5:$I$28252,$B323,Sheet1!$L$5:$L$28252,$A323,Sheet1!$E$5:$E$28252,"*医保即时拨付*",Sheet1!$D$5:$D$28252,"&lt;&gt;医保即时拨付",Sheet1!$D$5:$D$28252,"&lt;&gt;内部转款",Sheet1!$D$5:$D$28252,"&lt;&gt;内部转账",Sheet1!$E$5:$E$28252,"&lt;&gt;*调拨*")</f>
        <v>0</v>
      </c>
      <c r="E323" s="32">
        <f>SUMIFS(Sheet1!$F$5:$F$28252,Sheet1!$I$5:$I$28252,$B323,Sheet1!$L$5:$L$28252,$A323,Sheet1!$D$5:$D$28252,"医保",Sheet1!$E$5:$E$28252,"&lt;&gt;*调拨*",Sheet1!$E$5:$E$28252,"&lt;&gt;*医保即时拨付*")+SUMIFS(Sheet1!$F$5:$F$28252,Sheet1!$I$5:$I$28252,$B323,Sheet1!$L$5:$L$28252,$A323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23" s="32">
        <f>SUMIFS(Sheet1!$F$5:$F$28252,Sheet1!$I$5:$I$28252,$B323,Sheet1!$L$5:$L$28252,$A323,Sheet1!$D$5:$D$28252,"聚合",Sheet1!$E$5:$E$28252,"&lt;&gt;*调拨*")+SUMIFS(Sheet1!$F$5:$F$28252,Sheet1!$I$5:$I$28252,$B323,Sheet1!$L$5:$L$28252,$A323,Sheet1!$E$5:$E$28252,"*聚合*",Sheet1!$D$5:$D$28252,"&lt;&gt;聚合",Sheet1!$D$5:$D$28252,"&lt;&gt;内部转款",Sheet1!$D$5:$D$28252,"&lt;&gt;内部转账",Sheet1!$E$5:$E$28252,"&lt;&gt;*调拨*")</f>
        <v>36183.29</v>
      </c>
      <c r="G323" s="32">
        <f>SUMIFS(Sheet1!$F$5:$F$28252,Sheet1!$I$5:$I$28252,$B323,Sheet1!$L$5:$L$28252,$A323,Sheet1!$D$5:$D$28252,"24小时微信",Sheet1!$E$5:$E$28252,"&lt;&gt;*调拨*")+SUMIFS(Sheet1!$F$5:$F$28252,Sheet1!$I$5:$I$28252,$B323,Sheet1!$L$5:$L$28252,$A323,Sheet1!$E$5:$E$28252,"*24小时微信*",Sheet1!$D$5:$D$28252,"&lt;&gt;24小时微信",Sheet1!$D$5:$D$28252,"&lt;&gt;内部转款",Sheet1!$D$5:$D$28252,"&lt;&gt;内部转账",Sheet1!$E$5:$E$28252,"&lt;&gt;*调拨*")</f>
        <v>0</v>
      </c>
      <c r="H323" s="32">
        <f>SUMIFS(Sheet1!$F$5:$F$28252,Sheet1!$I$5:$I$28252,$B323,Sheet1!$L$5:$L$28252,$A323,Sheet1!$D$5:$D$28252,"美团",Sheet1!$E$5:$E$28252,"&lt;&gt;*调拨*")+SUMIFS(Sheet1!$F$5:$F$28252,Sheet1!$I$5:$I$28252,$B323,Sheet1!$L$5:$L$28252,$A323,Sheet1!$E$5:$E$28252,"*美团*",Sheet1!$D$5:$D$28252,"&lt;&gt;美团",Sheet1!$D$5:$D$28252,"&lt;&gt;内部转款",Sheet1!$D$5:$D$28252,"&lt;&gt;内部转账",Sheet1!$E$5:$E$28252,"&lt;&gt;*调拨*")</f>
        <v>0</v>
      </c>
      <c r="I323" s="32">
        <f>SUMIFS(Sheet1!$F$5:$F$28252,Sheet1!$I$5:$I$28252,$B323,Sheet1!$L$5:$L$28252,$A323,Sheet1!$D$5:$D$28252,"饿了么",Sheet1!$E$5:$E$28252,"&lt;&gt;*调拨*")+SUMIFS(Sheet1!$F$5:$F$28252,Sheet1!$I$5:$I$28252,$B323,Sheet1!$L$5:$L$28252,$A323,Sheet1!$E$5:$E$28252,"*饿了么*",Sheet1!$D$5:$D$28252,"&lt;&gt;饿了么",Sheet1!$D$5:$D$28252,"&lt;&gt;内部转款",Sheet1!$D$5:$D$28252,"&lt;&gt;内部转账",Sheet1!$E$5:$E$28252,"&lt;&gt;*调拨*")</f>
        <v>0</v>
      </c>
      <c r="J323" s="32">
        <f>SUMIFS(Sheet1!$F$5:$F$28252,Sheet1!$I$5:$I$28252,$B323,Sheet1!$L$5:$L$28252,$A323,Sheet1!$D$5:$D$28252,"健E卡",Sheet1!$E$5:$E$28252,"&lt;&gt;*调拨*")+SUMIFS(Sheet1!$F$5:$F$28252,Sheet1!$I$5:$I$28252,$B323,Sheet1!$L$5:$L$28252,$A323,Sheet1!$E$5:$E$28252,"*健E卡*",Sheet1!$D$5:$D$28252,"&lt;&gt;健E卡",Sheet1!$D$5:$D$28252,"&lt;&gt;内部转款",Sheet1!$D$5:$D$28252,"&lt;&gt;内部转账",Sheet1!$E$5:$E$28252,"&lt;&gt;*调拨*")</f>
        <v>0</v>
      </c>
      <c r="K323" s="32">
        <f>SUMIFS(Sheet1!$F$5:$F$28252,Sheet1!$I$5:$I$28252,$B323,Sheet1!$L$5:$L$28252,$A323,Sheet1!$D$5:$D$28252,"抖音",Sheet1!$E$5:$E$28252,"&lt;&gt;*调拨*")+SUMIFS(Sheet1!$F$5:$F$28252,Sheet1!$I$5:$I$28252,$B323,Sheet1!$L$5:$L$28252,$A323,Sheet1!$E$5:$E$28252,"*抖音*",Sheet1!$D$5:$D$28252,"&lt;&gt;抖音",Sheet1!$D$5:$D$28252,"&lt;&gt;内部转款",Sheet1!$D$5:$D$28252,"&lt;&gt;内部转账",Sheet1!$E$5:$E$28252,"&lt;&gt;*调拨*")</f>
        <v>0</v>
      </c>
      <c r="L323" s="32">
        <f>SUMIFS(Sheet1!$F$5:$F$28252,Sheet1!$I$5:$I$28252,$B323,Sheet1!$L$5:$L$28252,$A323,Sheet1!$D$5:$D$28252,"医卡通",Sheet1!$E$5:$E$28252,"&lt;&gt;*调拨*")+SUMIFS(Sheet1!$F$5:$F$28252,Sheet1!$I$5:$I$28252,$B323,Sheet1!$L$5:$L$28252,$A323,Sheet1!$E$5:$E$28252,"*医卡通*",Sheet1!$D$5:$D$28252,"&lt;&gt;医卡通",Sheet1!$D$5:$D$28252,"&lt;&gt;内部转款",Sheet1!$D$5:$D$28252,"&lt;&gt;内部转账",Sheet1!$E$5:$E$28252,"&lt;&gt;*调拨*")</f>
        <v>0</v>
      </c>
      <c r="M323" s="32">
        <f>SUMIFS(Sheet1!$F$5:$F$28252,Sheet1!$I$5:$I$28252,$B323,Sheet1!$L$5:$L$28252,$A323,Sheet1!$D$5:$D$28252,"企健网",Sheet1!$E$5:$E$28252,"&lt;&gt;*调拨*")+SUMIFS(Sheet1!$F$5:$F$28252,Sheet1!$I$5:$I$28252,$B323,Sheet1!$L$5:$L$28252,$A323,Sheet1!$E$5:$E$28252,"*企健网*",Sheet1!$D$5:$D$28252,"&lt;&gt;企健网",Sheet1!$D$5:$D$28252,"&lt;&gt;内部转款",Sheet1!$D$5:$D$28252,"&lt;&gt;内部转账",Sheet1!$E$5:$E$28252,"&lt;&gt;*调拨*")</f>
        <v>0</v>
      </c>
      <c r="N323" s="32">
        <f>SUMIFS(Sheet1!$F$5:$F$28252,Sheet1!$I$5:$I$28252,$B323,Sheet1!$L$5:$L$28252,$A323,Sheet1!$D$5:$D$28252,"银联",Sheet1!$E$5:$E$28252,"&lt;&gt;*调拨*")+SUMIFS(Sheet1!$F$5:$F$28252,Sheet1!$I$5:$I$28252,$B323,Sheet1!$L$5:$L$28252,$A323,Sheet1!$E$5:$E$28252,"*银联*",Sheet1!$D$5:$D$28252,"&lt;&gt;银联",Sheet1!$D$5:$D$28252,"&lt;&gt;内部转款",Sheet1!$D$5:$D$28252,"&lt;&gt;内部转账",Sheet1!$E$5:$E$28252,"&lt;&gt;*调拨*")</f>
        <v>0</v>
      </c>
      <c r="O323" s="32">
        <f>SUMIFS(Sheet1!$F$5:$F$28252,Sheet1!$I$5:$I$28252,$B323,Sheet1!$L$5:$L$28252,$A323,Sheet1!$D$5:$D$28252,"京东",Sheet1!$E$5:$E$28252,"&lt;&gt;*调拨*")+SUMIFS(Sheet1!$F$5:$F$28252,Sheet1!$I$5:$I$28252,$B323,Sheet1!$L$5:$L$28252,$A323,Sheet1!$E$5:$E$28252,"*京东*",Sheet1!$D$5:$D$28252,"&lt;&gt;京东",Sheet1!$D$5:$D$28252,"&lt;&gt;内部转款",Sheet1!$D$5:$D$28252,"&lt;&gt;内部转账",Sheet1!$E$5:$E$28252,"&lt;&gt;*调拨*")</f>
        <v>0</v>
      </c>
      <c r="P323" s="32">
        <f>SUMIFS(Sheet1!$F$5:$F$28252,Sheet1!$I$5:$I$28252,$B323,Sheet1!$L$5:$L$28252,$A323,Sheet1!$D$5:$D$28252,"药机微信",Sheet1!$E$5:$E$28252,"&lt;&gt;*调拨*")+SUMIFS(Sheet1!$F$5:$F$28252,Sheet1!$I$5:$I$28252,$B323,Sheet1!$L$5:$L$28252,$A323,Sheet1!$E$5:$E$28252,"*药机微信*",Sheet1!$D$5:$D$28252,"&lt;&gt;药机微信",Sheet1!$D$5:$D$28252,"&lt;&gt;内部转款",Sheet1!$D$5:$D$28252,"&lt;&gt;内部转账",Sheet1!$E$5:$E$28252,"&lt;&gt;*调拨*")</f>
        <v>0</v>
      </c>
      <c r="Q323" s="32">
        <f>SUMIFS(Sheet1!$F$5:$F$28252,Sheet1!$I$5:$I$28252,$B323,Sheet1!$L$5:$L$28252,$A323,Sheet1!$D$5:$D$28252,"亲情卡",Sheet1!$E$5:$E$28252,"&lt;&gt;*调拨*")+SUMIFS(Sheet1!$F$5:$F$28252,Sheet1!$I$5:$I$28252,$B323,Sheet1!$L$5:$L$28252,$A323,Sheet1!$E$5:$E$28252,"*亲情卡*",Sheet1!$D$5:$D$28252,"&lt;&gt;亲情卡",Sheet1!$D$5:$D$28252,"&lt;&gt;内部转款",Sheet1!$D$5:$D$28252,"&lt;&gt;内部转账",Sheet1!$E$5:$E$28252,"&lt;&gt;*调拨*")</f>
        <v>0</v>
      </c>
      <c r="R323" s="32">
        <f>SUMIFS(Sheet1!$F$5:$F$28252,Sheet1!$I$5:$I$28252,$B323,Sheet1!$L$5:$L$28252,$A323,Sheet1!$D$5:$D$28252,"优惠券",Sheet1!$E$5:$E$28252,"&lt;&gt;*调拨*")+SUMIFS(Sheet1!$F$5:$F$28252,Sheet1!$I$5:$I$28252,$B323,Sheet1!$L$5:$L$28252,$A323,Sheet1!$E$5:$E$28252,"*优惠券*",Sheet1!$D$5:$D$28252,"&lt;&gt;优惠券",Sheet1!$D$5:$D$28252,"&lt;&gt;内部转款",Sheet1!$D$5:$D$28252,"&lt;&gt;内部转账",Sheet1!$E$5:$E$28252,"&lt;&gt;*调拨*")</f>
        <v>0</v>
      </c>
      <c r="S323" s="32">
        <f>SUMIFS(Sheet1!$F$5:$F$28252,Sheet1!$I$5:$I$28252,$B323,Sheet1!$L$5:$L$28252,$A323,Sheet1!$D$5:$D$28252,"代金券",Sheet1!$E$5:$E$28252,"&lt;&gt;*调拨*")+SUMIFS(Sheet1!$F$5:$F$28252,Sheet1!$I$5:$I$28252,$B323,Sheet1!$L$5:$L$28252,$A323,Sheet1!$E$5:$E$28252,"*代金券*",Sheet1!$D$5:$D$28252,"&lt;&gt;代金券",Sheet1!$D$5:$D$28252,"&lt;&gt;内部转款",Sheet1!$D$5:$D$28252,"&lt;&gt;内部转账",Sheet1!$E$5:$E$28252,"&lt;&gt;*调拨*")</f>
        <v>0</v>
      </c>
      <c r="T323" s="32">
        <f>SUMIFS(Sheet1!$F$5:$F$28252,Sheet1!$I$5:$I$28252,$B323,Sheet1!$L$5:$L$28252,$A323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323,Sheet1!$L$5:$L$28252,$A323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323,Sheet1!$L$5:$L$28252,$A323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323,Sheet1!$L$5:$L$28252,$A323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23" s="32">
        <f>SUMIFS(Sheet1!$F$5:$F$28252,Sheet1!$I$5:$I$28252,$B323,Sheet1!$L$5:$L$28252,$A323,Sheet1!$E$5:$E$28252,"*调拨*")</f>
        <v>0</v>
      </c>
      <c r="V323" s="32">
        <f>SUMIFS(Sheet1!$F$5:$F$28252,Sheet1!$I$5:$I$28252,$B323,Sheet1!$L$5:$L$28252,$A323,Sheet1!$D$5:$D$28252,"储值",Sheet1!$E$5:$E$28252,"&lt;&gt;*调拨*")+SUMIFS(Sheet1!$F$5:$F$28252,Sheet1!$I$5:$I$28252,$B323,Sheet1!$L$5:$L$28252,$A323,Sheet1!$E$5:$E$28252,"*储值*",Sheet1!$D$5:$D$28252,"&lt;&gt;储值",Sheet1!$D$5:$D$28252,"&lt;&gt;内部转款",Sheet1!$D$5:$D$28252,"&lt;&gt;内部转账",Sheet1!$E$5:$E$28252,"&lt;&gt;*调拨*")</f>
        <v>0</v>
      </c>
      <c r="W323" s="32">
        <f>SUMIFS(Sheet1!$F$5:$F$28252,Sheet1!$I$5:$I$28252,$B323,Sheet1!$L$5:$L$28252,$A323,Sheet1!$D$5:$D$28252,"效期",Sheet1!$E$5:$E$28252,"&lt;&gt;*调拨*")+SUMIFS(Sheet1!$F$5:$F$28252,Sheet1!$I$5:$I$28252,$B323,Sheet1!$L$5:$L$28252,$A323,Sheet1!$E$5:$E$28252,"*效期*",Sheet1!$D$5:$D$28252,"&lt;&gt;效期",Sheet1!$D$5:$D$28252,"&lt;&gt;内部转款",Sheet1!$D$5:$D$28252,"&lt;&gt;内部转账",Sheet1!$E$5:$E$28252,"&lt;&gt;*调拨*")</f>
        <v>60</v>
      </c>
      <c r="X323" s="32">
        <f>SUMIFS(Sheet1!$F$5:$F$28252,Sheet1!$I$5:$I$28252,$B323,Sheet1!$L$5:$L$28252,$A323,Sheet1!$D$5:$D$28252,"内部转款",Sheet1!$E$5:$E$28252,"&lt;&gt;*调拨*")+SUMIFS(Sheet1!$F$5:$F$28252,Sheet1!$I$5:$I$28252,$B323,Sheet1!$L$5:$L$28252,$A323,Sheet1!$D$5:$D$28252,"内部转账",Sheet1!$E$5:$E$28252,"&lt;&gt;*调拨*")</f>
        <v>0</v>
      </c>
      <c r="Y323" s="32">
        <f t="shared" si="20"/>
        <v>0</v>
      </c>
      <c r="Z323" s="32">
        <f>SUMIFS(Sheet1!$F$5:$F$28252,Sheet1!$I$5:$I$28252,$B323,Sheet1!$L$5:$L$28252,$A323)</f>
        <v>53707.9</v>
      </c>
      <c r="AA323" s="32">
        <f>SUMIFS(Sheet1!$G$5:$G$28252,Sheet1!$I$5:$I$28252,$B323,Sheet1!$L$5:$L$28252,$A323,Sheet1!$D$5:$D$28252,"工资",Sheet1!$E$5:$E$28252,"&lt;&gt;*调拨*")+SUMIFS(Sheet1!$G$5:$G$28252,Sheet1!$I$5:$I$28252,$B323,Sheet1!$L$5:$L$28252,$A323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8475.51</v>
      </c>
      <c r="AB323" s="32">
        <f>SUMIFS(Sheet1!$G$5:$G$28252,Sheet1!$I$5:$I$28252,$B323,Sheet1!$L$5:$L$28252,$A323,Sheet1!$D$5:$D$28252,"水费",Sheet1!$E$5:$E$28252,"&lt;&gt;*调拨*")+SUMIFS(Sheet1!$G$5:$G$28252,Sheet1!$I$5:$I$28252,$B323,Sheet1!$L$5:$L$28252,$A323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23" s="32">
        <f>SUMIFS(Sheet1!$G$5:$G$28252,Sheet1!$I$5:$I$28252,$B323,Sheet1!$L$5:$L$28252,$A323,Sheet1!$D$5:$D$28252,"电费",Sheet1!$E$5:$E$28252,"&lt;&gt;*调拨*")+SUMIFS(Sheet1!$G$5:$G$28252,Sheet1!$I$5:$I$28252,$B323,Sheet1!$L$5:$L$28252,$A323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23" s="32">
        <f>SUMIFS(Sheet1!$G$5:$G$28252,Sheet1!$I$5:$I$28252,$B323,Sheet1!$L$5:$L$28252,$A323,Sheet1!$D$5:$D$28252,"宽带费",Sheet1!$E$5:$E$28252,"&lt;&gt;*调拨*")+SUMIFS(Sheet1!$G$5:$G$28252,Sheet1!$I$5:$I$28252,$B323,Sheet1!$L$5:$L$28252,$A323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23" s="32">
        <f>SUMIFS(Sheet1!$G$5:$G$28252,Sheet1!$I$5:$I$28252,$B323,Sheet1!$L$5:$L$28252,$A323,Sheet1!$D$5:$D$28252,"办公费",Sheet1!$E$5:$E$28252,"&lt;&gt;*调拨*")+SUMIFS(Sheet1!$G$5:$G$28252,Sheet1!$I$5:$I$28252,$B323,Sheet1!$L$5:$L$28252,$A323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23" s="32">
        <f>SUMIFS(Sheet1!$G$5:$G$28252,Sheet1!$I$5:$I$28252,$B323,Sheet1!$L$5:$L$28252,$A323,Sheet1!$D$5:$D$28252,"话费",Sheet1!$E$5:$E$28252,"&lt;&gt;*调拨*")+SUMIFS(Sheet1!$G$5:$G$28252,Sheet1!$I$5:$I$28252,$B323,Sheet1!$L$5:$L$28252,$A323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23" s="32">
        <f>SUMIFS(Sheet1!$G$5:$G$28252,Sheet1!$I$5:$I$28252,$B323,Sheet1!$L$5:$L$28252,$A323,Sheet1!$D$5:$D$28252,"房租",Sheet1!$E$5:$E$28252,"&lt;&gt;*调拨*")+SUMIFS(Sheet1!$G$5:$G$28252,Sheet1!$I$5:$I$28252,$B323,Sheet1!$L$5:$L$28252,$A323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23" s="32">
        <f>SUMIFS(Sheet1!$G$5:$G$28252,Sheet1!$I$5:$I$28252,$B323,Sheet1!$L$5:$L$28252,$A323,Sheet1!$E$5:$E$28252,"*调拨*")</f>
        <v>0</v>
      </c>
      <c r="AI323" s="32">
        <f>SUMIFS(Sheet1!$G$5:$G$28252,Sheet1!$I$5:$I$28252,$B323,Sheet1!$L$5:$L$28252,$A323,Sheet1!$D$5:$D$28252,"内部转款",Sheet1!$E$5:$E$28252,"&lt;&gt;*调拨*")+SUMIFS(Sheet1!$G$5:$G$28252,Sheet1!$I$5:$I$28252,$B323,Sheet1!$L$5:$L$28252,$A323,Sheet1!$D$5:$D$28252,"内部转账",Sheet1!$E$5:$E$28252,"&lt;&gt;*调拨*")</f>
        <v>0</v>
      </c>
      <c r="AJ323" s="32">
        <f t="shared" si="21"/>
        <v>0</v>
      </c>
      <c r="AK323" s="32">
        <f>SUMIFS(Sheet1!$G$5:$G$28252,Sheet1!$I$5:$I$28252,$B323,Sheet1!$L$5:$L$28252,$A323)</f>
        <v>8475.51</v>
      </c>
      <c r="AL323" s="32">
        <f t="shared" si="22"/>
        <v>45232.39</v>
      </c>
    </row>
    <row r="324" ht="16.5" spans="1:38">
      <c r="A324" s="30">
        <v>202605</v>
      </c>
      <c r="B324" s="31" t="s">
        <v>58</v>
      </c>
      <c r="C324" s="32">
        <f>SUMIFS(Sheet1!$F$5:$F$28252,Sheet1!$I$5:$I$28252,$B324,Sheet1!$L$5:$L$28252,$A324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36244.27</v>
      </c>
      <c r="D324" s="32">
        <f>SUMIFS(Sheet1!$F$5:$F$28252,Sheet1!$I$5:$I$28252,$B324,Sheet1!$L$5:$L$28252,$A324,Sheet1!$D$5:$D$28252,"医保即时拨付",Sheet1!$E$5:$E$28252,"&lt;&gt;*调拨*")+SUMIFS(Sheet1!$F$5:$F$28252,Sheet1!$I$5:$I$28252,$B324,Sheet1!$L$5:$L$28252,$A324,Sheet1!$E$5:$E$28252,"*医保即时拨付*",Sheet1!$D$5:$D$28252,"&lt;&gt;医保即时拨付",Sheet1!$D$5:$D$28252,"&lt;&gt;内部转款",Sheet1!$D$5:$D$28252,"&lt;&gt;内部转账",Sheet1!$E$5:$E$28252,"&lt;&gt;*调拨*")</f>
        <v>4773.42</v>
      </c>
      <c r="E324" s="32">
        <f>SUMIFS(Sheet1!$F$5:$F$28252,Sheet1!$I$5:$I$28252,$B324,Sheet1!$L$5:$L$28252,$A324,Sheet1!$D$5:$D$28252,"医保",Sheet1!$E$5:$E$28252,"&lt;&gt;*调拨*",Sheet1!$E$5:$E$28252,"&lt;&gt;*医保即时拨付*")+SUMIFS(Sheet1!$F$5:$F$28252,Sheet1!$I$5:$I$28252,$B324,Sheet1!$L$5:$L$28252,$A324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7902.64</v>
      </c>
      <c r="F324" s="32">
        <f>SUMIFS(Sheet1!$F$5:$F$28252,Sheet1!$I$5:$I$28252,$B324,Sheet1!$L$5:$L$28252,$A324,Sheet1!$D$5:$D$28252,"聚合",Sheet1!$E$5:$E$28252,"&lt;&gt;*调拨*")+SUMIFS(Sheet1!$F$5:$F$28252,Sheet1!$I$5:$I$28252,$B324,Sheet1!$L$5:$L$28252,$A324,Sheet1!$E$5:$E$28252,"*聚合*",Sheet1!$D$5:$D$28252,"&lt;&gt;聚合",Sheet1!$D$5:$D$28252,"&lt;&gt;内部转款",Sheet1!$D$5:$D$28252,"&lt;&gt;内部转账",Sheet1!$E$5:$E$28252,"&lt;&gt;*调拨*")</f>
        <v>48045.3200000001</v>
      </c>
      <c r="G324" s="32">
        <f>SUMIFS(Sheet1!$F$5:$F$28252,Sheet1!$I$5:$I$28252,$B324,Sheet1!$L$5:$L$28252,$A324,Sheet1!$D$5:$D$28252,"24小时微信",Sheet1!$E$5:$E$28252,"&lt;&gt;*调拨*")+SUMIFS(Sheet1!$F$5:$F$28252,Sheet1!$I$5:$I$28252,$B324,Sheet1!$L$5:$L$28252,$A324,Sheet1!$E$5:$E$28252,"*24小时微信*",Sheet1!$D$5:$D$28252,"&lt;&gt;24小时微信",Sheet1!$D$5:$D$28252,"&lt;&gt;内部转款",Sheet1!$D$5:$D$28252,"&lt;&gt;内部转账",Sheet1!$E$5:$E$28252,"&lt;&gt;*调拨*")</f>
        <v>0</v>
      </c>
      <c r="H324" s="32">
        <f>SUMIFS(Sheet1!$F$5:$F$28252,Sheet1!$I$5:$I$28252,$B324,Sheet1!$L$5:$L$28252,$A324,Sheet1!$D$5:$D$28252,"美团",Sheet1!$E$5:$E$28252,"&lt;&gt;*调拨*")+SUMIFS(Sheet1!$F$5:$F$28252,Sheet1!$I$5:$I$28252,$B324,Sheet1!$L$5:$L$28252,$A324,Sheet1!$E$5:$E$28252,"*美团*",Sheet1!$D$5:$D$28252,"&lt;&gt;美团",Sheet1!$D$5:$D$28252,"&lt;&gt;内部转款",Sheet1!$D$5:$D$28252,"&lt;&gt;内部转账",Sheet1!$E$5:$E$28252,"&lt;&gt;*调拨*")</f>
        <v>0</v>
      </c>
      <c r="I324" s="32">
        <f>SUMIFS(Sheet1!$F$5:$F$28252,Sheet1!$I$5:$I$28252,$B324,Sheet1!$L$5:$L$28252,$A324,Sheet1!$D$5:$D$28252,"饿了么",Sheet1!$E$5:$E$28252,"&lt;&gt;*调拨*")+SUMIFS(Sheet1!$F$5:$F$28252,Sheet1!$I$5:$I$28252,$B324,Sheet1!$L$5:$L$28252,$A324,Sheet1!$E$5:$E$28252,"*饿了么*",Sheet1!$D$5:$D$28252,"&lt;&gt;饿了么",Sheet1!$D$5:$D$28252,"&lt;&gt;内部转款",Sheet1!$D$5:$D$28252,"&lt;&gt;内部转账",Sheet1!$E$5:$E$28252,"&lt;&gt;*调拨*")</f>
        <v>0</v>
      </c>
      <c r="J324" s="32">
        <f>SUMIFS(Sheet1!$F$5:$F$28252,Sheet1!$I$5:$I$28252,$B324,Sheet1!$L$5:$L$28252,$A324,Sheet1!$D$5:$D$28252,"健E卡",Sheet1!$E$5:$E$28252,"&lt;&gt;*调拨*")+SUMIFS(Sheet1!$F$5:$F$28252,Sheet1!$I$5:$I$28252,$B324,Sheet1!$L$5:$L$28252,$A324,Sheet1!$E$5:$E$28252,"*健E卡*",Sheet1!$D$5:$D$28252,"&lt;&gt;健E卡",Sheet1!$D$5:$D$28252,"&lt;&gt;内部转款",Sheet1!$D$5:$D$28252,"&lt;&gt;内部转账",Sheet1!$E$5:$E$28252,"&lt;&gt;*调拨*")</f>
        <v>0</v>
      </c>
      <c r="K324" s="32">
        <f>SUMIFS(Sheet1!$F$5:$F$28252,Sheet1!$I$5:$I$28252,$B324,Sheet1!$L$5:$L$28252,$A324,Sheet1!$D$5:$D$28252,"抖音",Sheet1!$E$5:$E$28252,"&lt;&gt;*调拨*")+SUMIFS(Sheet1!$F$5:$F$28252,Sheet1!$I$5:$I$28252,$B324,Sheet1!$L$5:$L$28252,$A324,Sheet1!$E$5:$E$28252,"*抖音*",Sheet1!$D$5:$D$28252,"&lt;&gt;抖音",Sheet1!$D$5:$D$28252,"&lt;&gt;内部转款",Sheet1!$D$5:$D$28252,"&lt;&gt;内部转账",Sheet1!$E$5:$E$28252,"&lt;&gt;*调拨*")</f>
        <v>0</v>
      </c>
      <c r="L324" s="32">
        <f>SUMIFS(Sheet1!$F$5:$F$28252,Sheet1!$I$5:$I$28252,$B324,Sheet1!$L$5:$L$28252,$A324,Sheet1!$D$5:$D$28252,"医卡通",Sheet1!$E$5:$E$28252,"&lt;&gt;*调拨*")+SUMIFS(Sheet1!$F$5:$F$28252,Sheet1!$I$5:$I$28252,$B324,Sheet1!$L$5:$L$28252,$A324,Sheet1!$E$5:$E$28252,"*医卡通*",Sheet1!$D$5:$D$28252,"&lt;&gt;医卡通",Sheet1!$D$5:$D$28252,"&lt;&gt;内部转款",Sheet1!$D$5:$D$28252,"&lt;&gt;内部转账",Sheet1!$E$5:$E$28252,"&lt;&gt;*调拨*")</f>
        <v>0</v>
      </c>
      <c r="M324" s="32">
        <f>SUMIFS(Sheet1!$F$5:$F$28252,Sheet1!$I$5:$I$28252,$B324,Sheet1!$L$5:$L$28252,$A324,Sheet1!$D$5:$D$28252,"企健网",Sheet1!$E$5:$E$28252,"&lt;&gt;*调拨*")+SUMIFS(Sheet1!$F$5:$F$28252,Sheet1!$I$5:$I$28252,$B324,Sheet1!$L$5:$L$28252,$A324,Sheet1!$E$5:$E$28252,"*企健网*",Sheet1!$D$5:$D$28252,"&lt;&gt;企健网",Sheet1!$D$5:$D$28252,"&lt;&gt;内部转款",Sheet1!$D$5:$D$28252,"&lt;&gt;内部转账",Sheet1!$E$5:$E$28252,"&lt;&gt;*调拨*")</f>
        <v>0</v>
      </c>
      <c r="N324" s="32">
        <f>SUMIFS(Sheet1!$F$5:$F$28252,Sheet1!$I$5:$I$28252,$B324,Sheet1!$L$5:$L$28252,$A324,Sheet1!$D$5:$D$28252,"银联",Sheet1!$E$5:$E$28252,"&lt;&gt;*调拨*")+SUMIFS(Sheet1!$F$5:$F$28252,Sheet1!$I$5:$I$28252,$B324,Sheet1!$L$5:$L$28252,$A324,Sheet1!$E$5:$E$28252,"*银联*",Sheet1!$D$5:$D$28252,"&lt;&gt;银联",Sheet1!$D$5:$D$28252,"&lt;&gt;内部转款",Sheet1!$D$5:$D$28252,"&lt;&gt;内部转账",Sheet1!$E$5:$E$28252,"&lt;&gt;*调拨*")</f>
        <v>0</v>
      </c>
      <c r="O324" s="32">
        <f>SUMIFS(Sheet1!$F$5:$F$28252,Sheet1!$I$5:$I$28252,$B324,Sheet1!$L$5:$L$28252,$A324,Sheet1!$D$5:$D$28252,"京东",Sheet1!$E$5:$E$28252,"&lt;&gt;*调拨*")+SUMIFS(Sheet1!$F$5:$F$28252,Sheet1!$I$5:$I$28252,$B324,Sheet1!$L$5:$L$28252,$A324,Sheet1!$E$5:$E$28252,"*京东*",Sheet1!$D$5:$D$28252,"&lt;&gt;京东",Sheet1!$D$5:$D$28252,"&lt;&gt;内部转款",Sheet1!$D$5:$D$28252,"&lt;&gt;内部转账",Sheet1!$E$5:$E$28252,"&lt;&gt;*调拨*")</f>
        <v>0</v>
      </c>
      <c r="P324" s="32">
        <f>SUMIFS(Sheet1!$F$5:$F$28252,Sheet1!$I$5:$I$28252,$B324,Sheet1!$L$5:$L$28252,$A324,Sheet1!$D$5:$D$28252,"药机微信",Sheet1!$E$5:$E$28252,"&lt;&gt;*调拨*")+SUMIFS(Sheet1!$F$5:$F$28252,Sheet1!$I$5:$I$28252,$B324,Sheet1!$L$5:$L$28252,$A324,Sheet1!$E$5:$E$28252,"*药机微信*",Sheet1!$D$5:$D$28252,"&lt;&gt;药机微信",Sheet1!$D$5:$D$28252,"&lt;&gt;内部转款",Sheet1!$D$5:$D$28252,"&lt;&gt;内部转账",Sheet1!$E$5:$E$28252,"&lt;&gt;*调拨*")</f>
        <v>0</v>
      </c>
      <c r="Q324" s="32">
        <f>SUMIFS(Sheet1!$F$5:$F$28252,Sheet1!$I$5:$I$28252,$B324,Sheet1!$L$5:$L$28252,$A324,Sheet1!$D$5:$D$28252,"亲情卡",Sheet1!$E$5:$E$28252,"&lt;&gt;*调拨*")+SUMIFS(Sheet1!$F$5:$F$28252,Sheet1!$I$5:$I$28252,$B324,Sheet1!$L$5:$L$28252,$A324,Sheet1!$E$5:$E$28252,"*亲情卡*",Sheet1!$D$5:$D$28252,"&lt;&gt;亲情卡",Sheet1!$D$5:$D$28252,"&lt;&gt;内部转款",Sheet1!$D$5:$D$28252,"&lt;&gt;内部转账",Sheet1!$E$5:$E$28252,"&lt;&gt;*调拨*")</f>
        <v>0</v>
      </c>
      <c r="R324" s="32">
        <f>SUMIFS(Sheet1!$F$5:$F$28252,Sheet1!$I$5:$I$28252,$B324,Sheet1!$L$5:$L$28252,$A324,Sheet1!$D$5:$D$28252,"优惠券",Sheet1!$E$5:$E$28252,"&lt;&gt;*调拨*")+SUMIFS(Sheet1!$F$5:$F$28252,Sheet1!$I$5:$I$28252,$B324,Sheet1!$L$5:$L$28252,$A324,Sheet1!$E$5:$E$28252,"*优惠券*",Sheet1!$D$5:$D$28252,"&lt;&gt;优惠券",Sheet1!$D$5:$D$28252,"&lt;&gt;内部转款",Sheet1!$D$5:$D$28252,"&lt;&gt;内部转账",Sheet1!$E$5:$E$28252,"&lt;&gt;*调拨*")</f>
        <v>0</v>
      </c>
      <c r="S324" s="32">
        <f>SUMIFS(Sheet1!$F$5:$F$28252,Sheet1!$I$5:$I$28252,$B324,Sheet1!$L$5:$L$28252,$A324,Sheet1!$D$5:$D$28252,"代金券",Sheet1!$E$5:$E$28252,"&lt;&gt;*调拨*")+SUMIFS(Sheet1!$F$5:$F$28252,Sheet1!$I$5:$I$28252,$B324,Sheet1!$L$5:$L$28252,$A324,Sheet1!$E$5:$E$28252,"*代金券*",Sheet1!$D$5:$D$28252,"&lt;&gt;代金券",Sheet1!$D$5:$D$28252,"&lt;&gt;内部转款",Sheet1!$D$5:$D$28252,"&lt;&gt;内部转账",Sheet1!$E$5:$E$28252,"&lt;&gt;*调拨*")</f>
        <v>0</v>
      </c>
      <c r="T324" s="32">
        <f>SUMIFS(Sheet1!$F$5:$F$28252,Sheet1!$I$5:$I$28252,$B324,Sheet1!$L$5:$L$28252,$A324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324,Sheet1!$L$5:$L$28252,$A324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324,Sheet1!$L$5:$L$28252,$A324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324,Sheet1!$L$5:$L$28252,$A324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24" s="32">
        <f>SUMIFS(Sheet1!$F$5:$F$28252,Sheet1!$I$5:$I$28252,$B324,Sheet1!$L$5:$L$28252,$A324,Sheet1!$E$5:$E$28252,"*调拨*")</f>
        <v>0</v>
      </c>
      <c r="V324" s="32">
        <f>SUMIFS(Sheet1!$F$5:$F$28252,Sheet1!$I$5:$I$28252,$B324,Sheet1!$L$5:$L$28252,$A324,Sheet1!$D$5:$D$28252,"储值",Sheet1!$E$5:$E$28252,"&lt;&gt;*调拨*")+SUMIFS(Sheet1!$F$5:$F$28252,Sheet1!$I$5:$I$28252,$B324,Sheet1!$L$5:$L$28252,$A324,Sheet1!$E$5:$E$28252,"*储值*",Sheet1!$D$5:$D$28252,"&lt;&gt;储值",Sheet1!$D$5:$D$28252,"&lt;&gt;内部转款",Sheet1!$D$5:$D$28252,"&lt;&gt;内部转账",Sheet1!$E$5:$E$28252,"&lt;&gt;*调拨*")</f>
        <v>0</v>
      </c>
      <c r="W324" s="32">
        <f>SUMIFS(Sheet1!$F$5:$F$28252,Sheet1!$I$5:$I$28252,$B324,Sheet1!$L$5:$L$28252,$A324,Sheet1!$D$5:$D$28252,"效期",Sheet1!$E$5:$E$28252,"&lt;&gt;*调拨*")+SUMIFS(Sheet1!$F$5:$F$28252,Sheet1!$I$5:$I$28252,$B324,Sheet1!$L$5:$L$28252,$A324,Sheet1!$E$5:$E$28252,"*效期*",Sheet1!$D$5:$D$28252,"&lt;&gt;效期",Sheet1!$D$5:$D$28252,"&lt;&gt;内部转款",Sheet1!$D$5:$D$28252,"&lt;&gt;内部转账",Sheet1!$E$5:$E$28252,"&lt;&gt;*调拨*")</f>
        <v>195.5</v>
      </c>
      <c r="X324" s="32">
        <f>SUMIFS(Sheet1!$F$5:$F$28252,Sheet1!$I$5:$I$28252,$B324,Sheet1!$L$5:$L$28252,$A324,Sheet1!$D$5:$D$28252,"内部转款",Sheet1!$E$5:$E$28252,"&lt;&gt;*调拨*")+SUMIFS(Sheet1!$F$5:$F$28252,Sheet1!$I$5:$I$28252,$B324,Sheet1!$L$5:$L$28252,$A324,Sheet1!$D$5:$D$28252,"内部转账",Sheet1!$E$5:$E$28252,"&lt;&gt;*调拨*")</f>
        <v>0</v>
      </c>
      <c r="Y324" s="32">
        <f t="shared" si="20"/>
        <v>0</v>
      </c>
      <c r="Z324" s="32">
        <f>SUMIFS(Sheet1!$F$5:$F$28252,Sheet1!$I$5:$I$28252,$B324,Sheet1!$L$5:$L$28252,$A324)</f>
        <v>97161.1500000001</v>
      </c>
      <c r="AA324" s="32">
        <f>SUMIFS(Sheet1!$G$5:$G$28252,Sheet1!$I$5:$I$28252,$B324,Sheet1!$L$5:$L$28252,$A324,Sheet1!$D$5:$D$28252,"工资",Sheet1!$E$5:$E$28252,"&lt;&gt;*调拨*")+SUMIFS(Sheet1!$G$5:$G$28252,Sheet1!$I$5:$I$28252,$B324,Sheet1!$L$5:$L$28252,$A324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7419.53</v>
      </c>
      <c r="AB324" s="32">
        <f>SUMIFS(Sheet1!$G$5:$G$28252,Sheet1!$I$5:$I$28252,$B324,Sheet1!$L$5:$L$28252,$A324,Sheet1!$D$5:$D$28252,"水费",Sheet1!$E$5:$E$28252,"&lt;&gt;*调拨*")+SUMIFS(Sheet1!$G$5:$G$28252,Sheet1!$I$5:$I$28252,$B324,Sheet1!$L$5:$L$28252,$A324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24" s="32">
        <f>SUMIFS(Sheet1!$G$5:$G$28252,Sheet1!$I$5:$I$28252,$B324,Sheet1!$L$5:$L$28252,$A324,Sheet1!$D$5:$D$28252,"电费",Sheet1!$E$5:$E$28252,"&lt;&gt;*调拨*")+SUMIFS(Sheet1!$G$5:$G$28252,Sheet1!$I$5:$I$28252,$B324,Sheet1!$L$5:$L$28252,$A324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24" s="32">
        <f>SUMIFS(Sheet1!$G$5:$G$28252,Sheet1!$I$5:$I$28252,$B324,Sheet1!$L$5:$L$28252,$A324,Sheet1!$D$5:$D$28252,"宽带费",Sheet1!$E$5:$E$28252,"&lt;&gt;*调拨*")+SUMIFS(Sheet1!$G$5:$G$28252,Sheet1!$I$5:$I$28252,$B324,Sheet1!$L$5:$L$28252,$A324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24" s="32">
        <f>SUMIFS(Sheet1!$G$5:$G$28252,Sheet1!$I$5:$I$28252,$B324,Sheet1!$L$5:$L$28252,$A324,Sheet1!$D$5:$D$28252,"办公费",Sheet1!$E$5:$E$28252,"&lt;&gt;*调拨*")+SUMIFS(Sheet1!$G$5:$G$28252,Sheet1!$I$5:$I$28252,$B324,Sheet1!$L$5:$L$28252,$A324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24" s="32">
        <f>SUMIFS(Sheet1!$G$5:$G$28252,Sheet1!$I$5:$I$28252,$B324,Sheet1!$L$5:$L$28252,$A324,Sheet1!$D$5:$D$28252,"话费",Sheet1!$E$5:$E$28252,"&lt;&gt;*调拨*")+SUMIFS(Sheet1!$G$5:$G$28252,Sheet1!$I$5:$I$28252,$B324,Sheet1!$L$5:$L$28252,$A324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24" s="32">
        <f>SUMIFS(Sheet1!$G$5:$G$28252,Sheet1!$I$5:$I$28252,$B324,Sheet1!$L$5:$L$28252,$A324,Sheet1!$D$5:$D$28252,"房租",Sheet1!$E$5:$E$28252,"&lt;&gt;*调拨*")+SUMIFS(Sheet1!$G$5:$G$28252,Sheet1!$I$5:$I$28252,$B324,Sheet1!$L$5:$L$28252,$A324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24" s="32">
        <f>SUMIFS(Sheet1!$G$5:$G$28252,Sheet1!$I$5:$I$28252,$B324,Sheet1!$L$5:$L$28252,$A324,Sheet1!$E$5:$E$28252,"*调拨*")</f>
        <v>0</v>
      </c>
      <c r="AI324" s="32">
        <f>SUMIFS(Sheet1!$G$5:$G$28252,Sheet1!$I$5:$I$28252,$B324,Sheet1!$L$5:$L$28252,$A324,Sheet1!$D$5:$D$28252,"内部转款",Sheet1!$E$5:$E$28252,"&lt;&gt;*调拨*")+SUMIFS(Sheet1!$G$5:$G$28252,Sheet1!$I$5:$I$28252,$B324,Sheet1!$L$5:$L$28252,$A324,Sheet1!$D$5:$D$28252,"内部转账",Sheet1!$E$5:$E$28252,"&lt;&gt;*调拨*")</f>
        <v>0</v>
      </c>
      <c r="AJ324" s="32">
        <f t="shared" si="21"/>
        <v>57</v>
      </c>
      <c r="AK324" s="32">
        <f>SUMIFS(Sheet1!$G$5:$G$28252,Sheet1!$I$5:$I$28252,$B324,Sheet1!$L$5:$L$28252,$A324)</f>
        <v>7476.53</v>
      </c>
      <c r="AL324" s="32">
        <f t="shared" si="22"/>
        <v>89684.6200000001</v>
      </c>
    </row>
    <row r="325" ht="16.5" spans="1:38">
      <c r="A325" s="30">
        <v>202605</v>
      </c>
      <c r="B325" s="31" t="s">
        <v>91</v>
      </c>
      <c r="C325" s="32">
        <f>SUMIFS(Sheet1!$F$5:$F$28252,Sheet1!$I$5:$I$28252,$B325,Sheet1!$L$5:$L$28252,$A325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10137.39</v>
      </c>
      <c r="D325" s="32">
        <f>SUMIFS(Sheet1!$F$5:$F$28252,Sheet1!$I$5:$I$28252,$B325,Sheet1!$L$5:$L$28252,$A325,Sheet1!$D$5:$D$28252,"医保即时拨付",Sheet1!$E$5:$E$28252,"&lt;&gt;*调拨*")+SUMIFS(Sheet1!$F$5:$F$28252,Sheet1!$I$5:$I$28252,$B325,Sheet1!$L$5:$L$28252,$A325,Sheet1!$E$5:$E$28252,"*医保即时拨付*",Sheet1!$D$5:$D$28252,"&lt;&gt;医保即时拨付",Sheet1!$D$5:$D$28252,"&lt;&gt;内部转款",Sheet1!$D$5:$D$28252,"&lt;&gt;内部转账",Sheet1!$E$5:$E$28252,"&lt;&gt;*调拨*")</f>
        <v>1841.01</v>
      </c>
      <c r="E325" s="32">
        <f>SUMIFS(Sheet1!$F$5:$F$28252,Sheet1!$I$5:$I$28252,$B325,Sheet1!$L$5:$L$28252,$A325,Sheet1!$D$5:$D$28252,"医保",Sheet1!$E$5:$E$28252,"&lt;&gt;*调拨*",Sheet1!$E$5:$E$28252,"&lt;&gt;*医保即时拨付*")+SUMIFS(Sheet1!$F$5:$F$28252,Sheet1!$I$5:$I$28252,$B325,Sheet1!$L$5:$L$28252,$A325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1686.03</v>
      </c>
      <c r="F325" s="32">
        <f>SUMIFS(Sheet1!$F$5:$F$28252,Sheet1!$I$5:$I$28252,$B325,Sheet1!$L$5:$L$28252,$A325,Sheet1!$D$5:$D$28252,"聚合",Sheet1!$E$5:$E$28252,"&lt;&gt;*调拨*")+SUMIFS(Sheet1!$F$5:$F$28252,Sheet1!$I$5:$I$28252,$B325,Sheet1!$L$5:$L$28252,$A325,Sheet1!$E$5:$E$28252,"*聚合*",Sheet1!$D$5:$D$28252,"&lt;&gt;聚合",Sheet1!$D$5:$D$28252,"&lt;&gt;内部转款",Sheet1!$D$5:$D$28252,"&lt;&gt;内部转账",Sheet1!$E$5:$E$28252,"&lt;&gt;*调拨*")</f>
        <v>20812.82</v>
      </c>
      <c r="G325" s="32">
        <f>SUMIFS(Sheet1!$F$5:$F$28252,Sheet1!$I$5:$I$28252,$B325,Sheet1!$L$5:$L$28252,$A325,Sheet1!$D$5:$D$28252,"24小时微信",Sheet1!$E$5:$E$28252,"&lt;&gt;*调拨*")+SUMIFS(Sheet1!$F$5:$F$28252,Sheet1!$I$5:$I$28252,$B325,Sheet1!$L$5:$L$28252,$A325,Sheet1!$E$5:$E$28252,"*24小时微信*",Sheet1!$D$5:$D$28252,"&lt;&gt;24小时微信",Sheet1!$D$5:$D$28252,"&lt;&gt;内部转款",Sheet1!$D$5:$D$28252,"&lt;&gt;内部转账",Sheet1!$E$5:$E$28252,"&lt;&gt;*调拨*")</f>
        <v>0</v>
      </c>
      <c r="H325" s="32">
        <f>SUMIFS(Sheet1!$F$5:$F$28252,Sheet1!$I$5:$I$28252,$B325,Sheet1!$L$5:$L$28252,$A325,Sheet1!$D$5:$D$28252,"美团",Sheet1!$E$5:$E$28252,"&lt;&gt;*调拨*")+SUMIFS(Sheet1!$F$5:$F$28252,Sheet1!$I$5:$I$28252,$B325,Sheet1!$L$5:$L$28252,$A325,Sheet1!$E$5:$E$28252,"*美团*",Sheet1!$D$5:$D$28252,"&lt;&gt;美团",Sheet1!$D$5:$D$28252,"&lt;&gt;内部转款",Sheet1!$D$5:$D$28252,"&lt;&gt;内部转账",Sheet1!$E$5:$E$28252,"&lt;&gt;*调拨*")</f>
        <v>0</v>
      </c>
      <c r="I325" s="32">
        <f>SUMIFS(Sheet1!$F$5:$F$28252,Sheet1!$I$5:$I$28252,$B325,Sheet1!$L$5:$L$28252,$A325,Sheet1!$D$5:$D$28252,"饿了么",Sheet1!$E$5:$E$28252,"&lt;&gt;*调拨*")+SUMIFS(Sheet1!$F$5:$F$28252,Sheet1!$I$5:$I$28252,$B325,Sheet1!$L$5:$L$28252,$A325,Sheet1!$E$5:$E$28252,"*饿了么*",Sheet1!$D$5:$D$28252,"&lt;&gt;饿了么",Sheet1!$D$5:$D$28252,"&lt;&gt;内部转款",Sheet1!$D$5:$D$28252,"&lt;&gt;内部转账",Sheet1!$E$5:$E$28252,"&lt;&gt;*调拨*")</f>
        <v>0</v>
      </c>
      <c r="J325" s="32">
        <f>SUMIFS(Sheet1!$F$5:$F$28252,Sheet1!$I$5:$I$28252,$B325,Sheet1!$L$5:$L$28252,$A325,Sheet1!$D$5:$D$28252,"健E卡",Sheet1!$E$5:$E$28252,"&lt;&gt;*调拨*")+SUMIFS(Sheet1!$F$5:$F$28252,Sheet1!$I$5:$I$28252,$B325,Sheet1!$L$5:$L$28252,$A325,Sheet1!$E$5:$E$28252,"*健E卡*",Sheet1!$D$5:$D$28252,"&lt;&gt;健E卡",Sheet1!$D$5:$D$28252,"&lt;&gt;内部转款",Sheet1!$D$5:$D$28252,"&lt;&gt;内部转账",Sheet1!$E$5:$E$28252,"&lt;&gt;*调拨*")</f>
        <v>0</v>
      </c>
      <c r="K325" s="32">
        <f>SUMIFS(Sheet1!$F$5:$F$28252,Sheet1!$I$5:$I$28252,$B325,Sheet1!$L$5:$L$28252,$A325,Sheet1!$D$5:$D$28252,"抖音",Sheet1!$E$5:$E$28252,"&lt;&gt;*调拨*")+SUMIFS(Sheet1!$F$5:$F$28252,Sheet1!$I$5:$I$28252,$B325,Sheet1!$L$5:$L$28252,$A325,Sheet1!$E$5:$E$28252,"*抖音*",Sheet1!$D$5:$D$28252,"&lt;&gt;抖音",Sheet1!$D$5:$D$28252,"&lt;&gt;内部转款",Sheet1!$D$5:$D$28252,"&lt;&gt;内部转账",Sheet1!$E$5:$E$28252,"&lt;&gt;*调拨*")</f>
        <v>0</v>
      </c>
      <c r="L325" s="32">
        <f>SUMIFS(Sheet1!$F$5:$F$28252,Sheet1!$I$5:$I$28252,$B325,Sheet1!$L$5:$L$28252,$A325,Sheet1!$D$5:$D$28252,"医卡通",Sheet1!$E$5:$E$28252,"&lt;&gt;*调拨*")+SUMIFS(Sheet1!$F$5:$F$28252,Sheet1!$I$5:$I$28252,$B325,Sheet1!$L$5:$L$28252,$A325,Sheet1!$E$5:$E$28252,"*医卡通*",Sheet1!$D$5:$D$28252,"&lt;&gt;医卡通",Sheet1!$D$5:$D$28252,"&lt;&gt;内部转款",Sheet1!$D$5:$D$28252,"&lt;&gt;内部转账",Sheet1!$E$5:$E$28252,"&lt;&gt;*调拨*")</f>
        <v>0</v>
      </c>
      <c r="M325" s="32">
        <f>SUMIFS(Sheet1!$F$5:$F$28252,Sheet1!$I$5:$I$28252,$B325,Sheet1!$L$5:$L$28252,$A325,Sheet1!$D$5:$D$28252,"企健网",Sheet1!$E$5:$E$28252,"&lt;&gt;*调拨*")+SUMIFS(Sheet1!$F$5:$F$28252,Sheet1!$I$5:$I$28252,$B325,Sheet1!$L$5:$L$28252,$A325,Sheet1!$E$5:$E$28252,"*企健网*",Sheet1!$D$5:$D$28252,"&lt;&gt;企健网",Sheet1!$D$5:$D$28252,"&lt;&gt;内部转款",Sheet1!$D$5:$D$28252,"&lt;&gt;内部转账",Sheet1!$E$5:$E$28252,"&lt;&gt;*调拨*")</f>
        <v>0</v>
      </c>
      <c r="N325" s="32">
        <f>SUMIFS(Sheet1!$F$5:$F$28252,Sheet1!$I$5:$I$28252,$B325,Sheet1!$L$5:$L$28252,$A325,Sheet1!$D$5:$D$28252,"银联",Sheet1!$E$5:$E$28252,"&lt;&gt;*调拨*")+SUMIFS(Sheet1!$F$5:$F$28252,Sheet1!$I$5:$I$28252,$B325,Sheet1!$L$5:$L$28252,$A325,Sheet1!$E$5:$E$28252,"*银联*",Sheet1!$D$5:$D$28252,"&lt;&gt;银联",Sheet1!$D$5:$D$28252,"&lt;&gt;内部转款",Sheet1!$D$5:$D$28252,"&lt;&gt;内部转账",Sheet1!$E$5:$E$28252,"&lt;&gt;*调拨*")</f>
        <v>0</v>
      </c>
      <c r="O325" s="32">
        <f>SUMIFS(Sheet1!$F$5:$F$28252,Sheet1!$I$5:$I$28252,$B325,Sheet1!$L$5:$L$28252,$A325,Sheet1!$D$5:$D$28252,"京东",Sheet1!$E$5:$E$28252,"&lt;&gt;*调拨*")+SUMIFS(Sheet1!$F$5:$F$28252,Sheet1!$I$5:$I$28252,$B325,Sheet1!$L$5:$L$28252,$A325,Sheet1!$E$5:$E$28252,"*京东*",Sheet1!$D$5:$D$28252,"&lt;&gt;京东",Sheet1!$D$5:$D$28252,"&lt;&gt;内部转款",Sheet1!$D$5:$D$28252,"&lt;&gt;内部转账",Sheet1!$E$5:$E$28252,"&lt;&gt;*调拨*")</f>
        <v>0</v>
      </c>
      <c r="P325" s="32">
        <f>SUMIFS(Sheet1!$F$5:$F$28252,Sheet1!$I$5:$I$28252,$B325,Sheet1!$L$5:$L$28252,$A325,Sheet1!$D$5:$D$28252,"药机微信",Sheet1!$E$5:$E$28252,"&lt;&gt;*调拨*")+SUMIFS(Sheet1!$F$5:$F$28252,Sheet1!$I$5:$I$28252,$B325,Sheet1!$L$5:$L$28252,$A325,Sheet1!$E$5:$E$28252,"*药机微信*",Sheet1!$D$5:$D$28252,"&lt;&gt;药机微信",Sheet1!$D$5:$D$28252,"&lt;&gt;内部转款",Sheet1!$D$5:$D$28252,"&lt;&gt;内部转账",Sheet1!$E$5:$E$28252,"&lt;&gt;*调拨*")</f>
        <v>0</v>
      </c>
      <c r="Q325" s="32">
        <f>SUMIFS(Sheet1!$F$5:$F$28252,Sheet1!$I$5:$I$28252,$B325,Sheet1!$L$5:$L$28252,$A325,Sheet1!$D$5:$D$28252,"亲情卡",Sheet1!$E$5:$E$28252,"&lt;&gt;*调拨*")+SUMIFS(Sheet1!$F$5:$F$28252,Sheet1!$I$5:$I$28252,$B325,Sheet1!$L$5:$L$28252,$A325,Sheet1!$E$5:$E$28252,"*亲情卡*",Sheet1!$D$5:$D$28252,"&lt;&gt;亲情卡",Sheet1!$D$5:$D$28252,"&lt;&gt;内部转款",Sheet1!$D$5:$D$28252,"&lt;&gt;内部转账",Sheet1!$E$5:$E$28252,"&lt;&gt;*调拨*")</f>
        <v>0</v>
      </c>
      <c r="R325" s="32">
        <f>SUMIFS(Sheet1!$F$5:$F$28252,Sheet1!$I$5:$I$28252,$B325,Sheet1!$L$5:$L$28252,$A325,Sheet1!$D$5:$D$28252,"优惠券",Sheet1!$E$5:$E$28252,"&lt;&gt;*调拨*")+SUMIFS(Sheet1!$F$5:$F$28252,Sheet1!$I$5:$I$28252,$B325,Sheet1!$L$5:$L$28252,$A325,Sheet1!$E$5:$E$28252,"*优惠券*",Sheet1!$D$5:$D$28252,"&lt;&gt;优惠券",Sheet1!$D$5:$D$28252,"&lt;&gt;内部转款",Sheet1!$D$5:$D$28252,"&lt;&gt;内部转账",Sheet1!$E$5:$E$28252,"&lt;&gt;*调拨*")</f>
        <v>0</v>
      </c>
      <c r="S325" s="32">
        <f>SUMIFS(Sheet1!$F$5:$F$28252,Sheet1!$I$5:$I$28252,$B325,Sheet1!$L$5:$L$28252,$A325,Sheet1!$D$5:$D$28252,"代金券",Sheet1!$E$5:$E$28252,"&lt;&gt;*调拨*")+SUMIFS(Sheet1!$F$5:$F$28252,Sheet1!$I$5:$I$28252,$B325,Sheet1!$L$5:$L$28252,$A325,Sheet1!$E$5:$E$28252,"*代金券*",Sheet1!$D$5:$D$28252,"&lt;&gt;代金券",Sheet1!$D$5:$D$28252,"&lt;&gt;内部转款",Sheet1!$D$5:$D$28252,"&lt;&gt;内部转账",Sheet1!$E$5:$E$28252,"&lt;&gt;*调拨*")</f>
        <v>0</v>
      </c>
      <c r="T325" s="32">
        <f>SUMIFS(Sheet1!$F$5:$F$28252,Sheet1!$I$5:$I$28252,$B325,Sheet1!$L$5:$L$28252,$A325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325,Sheet1!$L$5:$L$28252,$A325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325,Sheet1!$L$5:$L$28252,$A325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325,Sheet1!$L$5:$L$28252,$A325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25" s="32">
        <f>SUMIFS(Sheet1!$F$5:$F$28252,Sheet1!$I$5:$I$28252,$B325,Sheet1!$L$5:$L$28252,$A325,Sheet1!$E$5:$E$28252,"*调拨*")</f>
        <v>0</v>
      </c>
      <c r="V325" s="32">
        <f>SUMIFS(Sheet1!$F$5:$F$28252,Sheet1!$I$5:$I$28252,$B325,Sheet1!$L$5:$L$28252,$A325,Sheet1!$D$5:$D$28252,"储值",Sheet1!$E$5:$E$28252,"&lt;&gt;*调拨*")+SUMIFS(Sheet1!$F$5:$F$28252,Sheet1!$I$5:$I$28252,$B325,Sheet1!$L$5:$L$28252,$A325,Sheet1!$E$5:$E$28252,"*储值*",Sheet1!$D$5:$D$28252,"&lt;&gt;储值",Sheet1!$D$5:$D$28252,"&lt;&gt;内部转款",Sheet1!$D$5:$D$28252,"&lt;&gt;内部转账",Sheet1!$E$5:$E$28252,"&lt;&gt;*调拨*")</f>
        <v>0</v>
      </c>
      <c r="W325" s="32">
        <f>SUMIFS(Sheet1!$F$5:$F$28252,Sheet1!$I$5:$I$28252,$B325,Sheet1!$L$5:$L$28252,$A325,Sheet1!$D$5:$D$28252,"效期",Sheet1!$E$5:$E$28252,"&lt;&gt;*调拨*")+SUMIFS(Sheet1!$F$5:$F$28252,Sheet1!$I$5:$I$28252,$B325,Sheet1!$L$5:$L$28252,$A325,Sheet1!$E$5:$E$28252,"*效期*",Sheet1!$D$5:$D$28252,"&lt;&gt;效期",Sheet1!$D$5:$D$28252,"&lt;&gt;内部转款",Sheet1!$D$5:$D$28252,"&lt;&gt;内部转账",Sheet1!$E$5:$E$28252,"&lt;&gt;*调拨*")</f>
        <v>49.9</v>
      </c>
      <c r="X325" s="32">
        <f>SUMIFS(Sheet1!$F$5:$F$28252,Sheet1!$I$5:$I$28252,$B325,Sheet1!$L$5:$L$28252,$A325,Sheet1!$D$5:$D$28252,"内部转款",Sheet1!$E$5:$E$28252,"&lt;&gt;*调拨*")+SUMIFS(Sheet1!$F$5:$F$28252,Sheet1!$I$5:$I$28252,$B325,Sheet1!$L$5:$L$28252,$A325,Sheet1!$D$5:$D$28252,"内部转账",Sheet1!$E$5:$E$28252,"&lt;&gt;*调拨*")</f>
        <v>0</v>
      </c>
      <c r="Y325" s="32">
        <f t="shared" si="20"/>
        <v>0</v>
      </c>
      <c r="Z325" s="32">
        <f>SUMIFS(Sheet1!$F$5:$F$28252,Sheet1!$I$5:$I$28252,$B325,Sheet1!$L$5:$L$28252,$A325)</f>
        <v>34527.15</v>
      </c>
      <c r="AA325" s="32">
        <f>SUMIFS(Sheet1!$G$5:$G$28252,Sheet1!$I$5:$I$28252,$B325,Sheet1!$L$5:$L$28252,$A325,Sheet1!$D$5:$D$28252,"工资",Sheet1!$E$5:$E$28252,"&lt;&gt;*调拨*")+SUMIFS(Sheet1!$G$5:$G$28252,Sheet1!$I$5:$I$28252,$B325,Sheet1!$L$5:$L$28252,$A325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4719.47</v>
      </c>
      <c r="AB325" s="32">
        <f>SUMIFS(Sheet1!$G$5:$G$28252,Sheet1!$I$5:$I$28252,$B325,Sheet1!$L$5:$L$28252,$A325,Sheet1!$D$5:$D$28252,"水费",Sheet1!$E$5:$E$28252,"&lt;&gt;*调拨*")+SUMIFS(Sheet1!$G$5:$G$28252,Sheet1!$I$5:$I$28252,$B325,Sheet1!$L$5:$L$28252,$A325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25" s="32">
        <f>SUMIFS(Sheet1!$G$5:$G$28252,Sheet1!$I$5:$I$28252,$B325,Sheet1!$L$5:$L$28252,$A325,Sheet1!$D$5:$D$28252,"电费",Sheet1!$E$5:$E$28252,"&lt;&gt;*调拨*")+SUMIFS(Sheet1!$G$5:$G$28252,Sheet1!$I$5:$I$28252,$B325,Sheet1!$L$5:$L$28252,$A325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25" s="32">
        <f>SUMIFS(Sheet1!$G$5:$G$28252,Sheet1!$I$5:$I$28252,$B325,Sheet1!$L$5:$L$28252,$A325,Sheet1!$D$5:$D$28252,"宽带费",Sheet1!$E$5:$E$28252,"&lt;&gt;*调拨*")+SUMIFS(Sheet1!$G$5:$G$28252,Sheet1!$I$5:$I$28252,$B325,Sheet1!$L$5:$L$28252,$A325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25" s="32">
        <f>SUMIFS(Sheet1!$G$5:$G$28252,Sheet1!$I$5:$I$28252,$B325,Sheet1!$L$5:$L$28252,$A325,Sheet1!$D$5:$D$28252,"办公费",Sheet1!$E$5:$E$28252,"&lt;&gt;*调拨*")+SUMIFS(Sheet1!$G$5:$G$28252,Sheet1!$I$5:$I$28252,$B325,Sheet1!$L$5:$L$28252,$A325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25" s="32">
        <f>SUMIFS(Sheet1!$G$5:$G$28252,Sheet1!$I$5:$I$28252,$B325,Sheet1!$L$5:$L$28252,$A325,Sheet1!$D$5:$D$28252,"话费",Sheet1!$E$5:$E$28252,"&lt;&gt;*调拨*")+SUMIFS(Sheet1!$G$5:$G$28252,Sheet1!$I$5:$I$28252,$B325,Sheet1!$L$5:$L$28252,$A325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25" s="32">
        <f>SUMIFS(Sheet1!$G$5:$G$28252,Sheet1!$I$5:$I$28252,$B325,Sheet1!$L$5:$L$28252,$A325,Sheet1!$D$5:$D$28252,"房租",Sheet1!$E$5:$E$28252,"&lt;&gt;*调拨*")+SUMIFS(Sheet1!$G$5:$G$28252,Sheet1!$I$5:$I$28252,$B325,Sheet1!$L$5:$L$28252,$A325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25" s="32">
        <f>SUMIFS(Sheet1!$G$5:$G$28252,Sheet1!$I$5:$I$28252,$B325,Sheet1!$L$5:$L$28252,$A325,Sheet1!$E$5:$E$28252,"*调拨*")</f>
        <v>0</v>
      </c>
      <c r="AI325" s="32">
        <f>SUMIFS(Sheet1!$G$5:$G$28252,Sheet1!$I$5:$I$28252,$B325,Sheet1!$L$5:$L$28252,$A325,Sheet1!$D$5:$D$28252,"内部转款",Sheet1!$E$5:$E$28252,"&lt;&gt;*调拨*")+SUMIFS(Sheet1!$G$5:$G$28252,Sheet1!$I$5:$I$28252,$B325,Sheet1!$L$5:$L$28252,$A325,Sheet1!$D$5:$D$28252,"内部转账",Sheet1!$E$5:$E$28252,"&lt;&gt;*调拨*")</f>
        <v>0</v>
      </c>
      <c r="AJ325" s="32">
        <f t="shared" si="21"/>
        <v>0</v>
      </c>
      <c r="AK325" s="32">
        <f>SUMIFS(Sheet1!$G$5:$G$28252,Sheet1!$I$5:$I$28252,$B325,Sheet1!$L$5:$L$28252,$A325)</f>
        <v>4719.47</v>
      </c>
      <c r="AL325" s="32">
        <f t="shared" si="22"/>
        <v>29807.68</v>
      </c>
    </row>
    <row r="326" ht="16.5" spans="1:38">
      <c r="A326" s="30">
        <v>202605</v>
      </c>
      <c r="B326" s="31" t="s">
        <v>219</v>
      </c>
      <c r="C326" s="32">
        <f>SUMIFS(Sheet1!$F$5:$F$28252,Sheet1!$I$5:$I$28252,$B326,Sheet1!$L$5:$L$28252,$A326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10901.8</v>
      </c>
      <c r="D326" s="32">
        <f>SUMIFS(Sheet1!$F$5:$F$28252,Sheet1!$I$5:$I$28252,$B326,Sheet1!$L$5:$L$28252,$A326,Sheet1!$D$5:$D$28252,"医保即时拨付",Sheet1!$E$5:$E$28252,"&lt;&gt;*调拨*")+SUMIFS(Sheet1!$F$5:$F$28252,Sheet1!$I$5:$I$28252,$B326,Sheet1!$L$5:$L$28252,$A326,Sheet1!$E$5:$E$28252,"*医保即时拨付*",Sheet1!$D$5:$D$28252,"&lt;&gt;医保即时拨付",Sheet1!$D$5:$D$28252,"&lt;&gt;内部转款",Sheet1!$D$5:$D$28252,"&lt;&gt;内部转账",Sheet1!$E$5:$E$28252,"&lt;&gt;*调拨*")</f>
        <v>0</v>
      </c>
      <c r="E326" s="32">
        <f>SUMIFS(Sheet1!$F$5:$F$28252,Sheet1!$I$5:$I$28252,$B326,Sheet1!$L$5:$L$28252,$A326,Sheet1!$D$5:$D$28252,"医保",Sheet1!$E$5:$E$28252,"&lt;&gt;*调拨*",Sheet1!$E$5:$E$28252,"&lt;&gt;*医保即时拨付*")+SUMIFS(Sheet1!$F$5:$F$28252,Sheet1!$I$5:$I$28252,$B326,Sheet1!$L$5:$L$28252,$A326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26" s="32">
        <f>SUMIFS(Sheet1!$F$5:$F$28252,Sheet1!$I$5:$I$28252,$B326,Sheet1!$L$5:$L$28252,$A326,Sheet1!$D$5:$D$28252,"聚合",Sheet1!$E$5:$E$28252,"&lt;&gt;*调拨*")+SUMIFS(Sheet1!$F$5:$F$28252,Sheet1!$I$5:$I$28252,$B326,Sheet1!$L$5:$L$28252,$A326,Sheet1!$E$5:$E$28252,"*聚合*",Sheet1!$D$5:$D$28252,"&lt;&gt;聚合",Sheet1!$D$5:$D$28252,"&lt;&gt;内部转款",Sheet1!$D$5:$D$28252,"&lt;&gt;内部转账",Sheet1!$E$5:$E$28252,"&lt;&gt;*调拨*")</f>
        <v>14905.08</v>
      </c>
      <c r="G326" s="32">
        <f>SUMIFS(Sheet1!$F$5:$F$28252,Sheet1!$I$5:$I$28252,$B326,Sheet1!$L$5:$L$28252,$A326,Sheet1!$D$5:$D$28252,"24小时微信",Sheet1!$E$5:$E$28252,"&lt;&gt;*调拨*")+SUMIFS(Sheet1!$F$5:$F$28252,Sheet1!$I$5:$I$28252,$B326,Sheet1!$L$5:$L$28252,$A326,Sheet1!$E$5:$E$28252,"*24小时微信*",Sheet1!$D$5:$D$28252,"&lt;&gt;24小时微信",Sheet1!$D$5:$D$28252,"&lt;&gt;内部转款",Sheet1!$D$5:$D$28252,"&lt;&gt;内部转账",Sheet1!$E$5:$E$28252,"&lt;&gt;*调拨*")</f>
        <v>0</v>
      </c>
      <c r="H326" s="32">
        <f>SUMIFS(Sheet1!$F$5:$F$28252,Sheet1!$I$5:$I$28252,$B326,Sheet1!$L$5:$L$28252,$A326,Sheet1!$D$5:$D$28252,"美团",Sheet1!$E$5:$E$28252,"&lt;&gt;*调拨*")+SUMIFS(Sheet1!$F$5:$F$28252,Sheet1!$I$5:$I$28252,$B326,Sheet1!$L$5:$L$28252,$A326,Sheet1!$E$5:$E$28252,"*美团*",Sheet1!$D$5:$D$28252,"&lt;&gt;美团",Sheet1!$D$5:$D$28252,"&lt;&gt;内部转款",Sheet1!$D$5:$D$28252,"&lt;&gt;内部转账",Sheet1!$E$5:$E$28252,"&lt;&gt;*调拨*")</f>
        <v>0</v>
      </c>
      <c r="I326" s="32">
        <f>SUMIFS(Sheet1!$F$5:$F$28252,Sheet1!$I$5:$I$28252,$B326,Sheet1!$L$5:$L$28252,$A326,Sheet1!$D$5:$D$28252,"饿了么",Sheet1!$E$5:$E$28252,"&lt;&gt;*调拨*")+SUMIFS(Sheet1!$F$5:$F$28252,Sheet1!$I$5:$I$28252,$B326,Sheet1!$L$5:$L$28252,$A326,Sheet1!$E$5:$E$28252,"*饿了么*",Sheet1!$D$5:$D$28252,"&lt;&gt;饿了么",Sheet1!$D$5:$D$28252,"&lt;&gt;内部转款",Sheet1!$D$5:$D$28252,"&lt;&gt;内部转账",Sheet1!$E$5:$E$28252,"&lt;&gt;*调拨*")</f>
        <v>0</v>
      </c>
      <c r="J326" s="32">
        <f>SUMIFS(Sheet1!$F$5:$F$28252,Sheet1!$I$5:$I$28252,$B326,Sheet1!$L$5:$L$28252,$A326,Sheet1!$D$5:$D$28252,"健E卡",Sheet1!$E$5:$E$28252,"&lt;&gt;*调拨*")+SUMIFS(Sheet1!$F$5:$F$28252,Sheet1!$I$5:$I$28252,$B326,Sheet1!$L$5:$L$28252,$A326,Sheet1!$E$5:$E$28252,"*健E卡*",Sheet1!$D$5:$D$28252,"&lt;&gt;健E卡",Sheet1!$D$5:$D$28252,"&lt;&gt;内部转款",Sheet1!$D$5:$D$28252,"&lt;&gt;内部转账",Sheet1!$E$5:$E$28252,"&lt;&gt;*调拨*")</f>
        <v>0</v>
      </c>
      <c r="K326" s="32">
        <f>SUMIFS(Sheet1!$F$5:$F$28252,Sheet1!$I$5:$I$28252,$B326,Sheet1!$L$5:$L$28252,$A326,Sheet1!$D$5:$D$28252,"抖音",Sheet1!$E$5:$E$28252,"&lt;&gt;*调拨*")+SUMIFS(Sheet1!$F$5:$F$28252,Sheet1!$I$5:$I$28252,$B326,Sheet1!$L$5:$L$28252,$A326,Sheet1!$E$5:$E$28252,"*抖音*",Sheet1!$D$5:$D$28252,"&lt;&gt;抖音",Sheet1!$D$5:$D$28252,"&lt;&gt;内部转款",Sheet1!$D$5:$D$28252,"&lt;&gt;内部转账",Sheet1!$E$5:$E$28252,"&lt;&gt;*调拨*")</f>
        <v>0</v>
      </c>
      <c r="L326" s="32">
        <f>SUMIFS(Sheet1!$F$5:$F$28252,Sheet1!$I$5:$I$28252,$B326,Sheet1!$L$5:$L$28252,$A326,Sheet1!$D$5:$D$28252,"医卡通",Sheet1!$E$5:$E$28252,"&lt;&gt;*调拨*")+SUMIFS(Sheet1!$F$5:$F$28252,Sheet1!$I$5:$I$28252,$B326,Sheet1!$L$5:$L$28252,$A326,Sheet1!$E$5:$E$28252,"*医卡通*",Sheet1!$D$5:$D$28252,"&lt;&gt;医卡通",Sheet1!$D$5:$D$28252,"&lt;&gt;内部转款",Sheet1!$D$5:$D$28252,"&lt;&gt;内部转账",Sheet1!$E$5:$E$28252,"&lt;&gt;*调拨*")</f>
        <v>0</v>
      </c>
      <c r="M326" s="32">
        <f>SUMIFS(Sheet1!$F$5:$F$28252,Sheet1!$I$5:$I$28252,$B326,Sheet1!$L$5:$L$28252,$A326,Sheet1!$D$5:$D$28252,"企健网",Sheet1!$E$5:$E$28252,"&lt;&gt;*调拨*")+SUMIFS(Sheet1!$F$5:$F$28252,Sheet1!$I$5:$I$28252,$B326,Sheet1!$L$5:$L$28252,$A326,Sheet1!$E$5:$E$28252,"*企健网*",Sheet1!$D$5:$D$28252,"&lt;&gt;企健网",Sheet1!$D$5:$D$28252,"&lt;&gt;内部转款",Sheet1!$D$5:$D$28252,"&lt;&gt;内部转账",Sheet1!$E$5:$E$28252,"&lt;&gt;*调拨*")</f>
        <v>0</v>
      </c>
      <c r="N326" s="32">
        <f>SUMIFS(Sheet1!$F$5:$F$28252,Sheet1!$I$5:$I$28252,$B326,Sheet1!$L$5:$L$28252,$A326,Sheet1!$D$5:$D$28252,"银联",Sheet1!$E$5:$E$28252,"&lt;&gt;*调拨*")+SUMIFS(Sheet1!$F$5:$F$28252,Sheet1!$I$5:$I$28252,$B326,Sheet1!$L$5:$L$28252,$A326,Sheet1!$E$5:$E$28252,"*银联*",Sheet1!$D$5:$D$28252,"&lt;&gt;银联",Sheet1!$D$5:$D$28252,"&lt;&gt;内部转款",Sheet1!$D$5:$D$28252,"&lt;&gt;内部转账",Sheet1!$E$5:$E$28252,"&lt;&gt;*调拨*")</f>
        <v>0</v>
      </c>
      <c r="O326" s="32">
        <f>SUMIFS(Sheet1!$F$5:$F$28252,Sheet1!$I$5:$I$28252,$B326,Sheet1!$L$5:$L$28252,$A326,Sheet1!$D$5:$D$28252,"京东",Sheet1!$E$5:$E$28252,"&lt;&gt;*调拨*")+SUMIFS(Sheet1!$F$5:$F$28252,Sheet1!$I$5:$I$28252,$B326,Sheet1!$L$5:$L$28252,$A326,Sheet1!$E$5:$E$28252,"*京东*",Sheet1!$D$5:$D$28252,"&lt;&gt;京东",Sheet1!$D$5:$D$28252,"&lt;&gt;内部转款",Sheet1!$D$5:$D$28252,"&lt;&gt;内部转账",Sheet1!$E$5:$E$28252,"&lt;&gt;*调拨*")</f>
        <v>0</v>
      </c>
      <c r="P326" s="32">
        <f>SUMIFS(Sheet1!$F$5:$F$28252,Sheet1!$I$5:$I$28252,$B326,Sheet1!$L$5:$L$28252,$A326,Sheet1!$D$5:$D$28252,"药机微信",Sheet1!$E$5:$E$28252,"&lt;&gt;*调拨*")+SUMIFS(Sheet1!$F$5:$F$28252,Sheet1!$I$5:$I$28252,$B326,Sheet1!$L$5:$L$28252,$A326,Sheet1!$E$5:$E$28252,"*药机微信*",Sheet1!$D$5:$D$28252,"&lt;&gt;药机微信",Sheet1!$D$5:$D$28252,"&lt;&gt;内部转款",Sheet1!$D$5:$D$28252,"&lt;&gt;内部转账",Sheet1!$E$5:$E$28252,"&lt;&gt;*调拨*")</f>
        <v>0</v>
      </c>
      <c r="Q326" s="32">
        <f>SUMIFS(Sheet1!$F$5:$F$28252,Sheet1!$I$5:$I$28252,$B326,Sheet1!$L$5:$L$28252,$A326,Sheet1!$D$5:$D$28252,"亲情卡",Sheet1!$E$5:$E$28252,"&lt;&gt;*调拨*")+SUMIFS(Sheet1!$F$5:$F$28252,Sheet1!$I$5:$I$28252,$B326,Sheet1!$L$5:$L$28252,$A326,Sheet1!$E$5:$E$28252,"*亲情卡*",Sheet1!$D$5:$D$28252,"&lt;&gt;亲情卡",Sheet1!$D$5:$D$28252,"&lt;&gt;内部转款",Sheet1!$D$5:$D$28252,"&lt;&gt;内部转账",Sheet1!$E$5:$E$28252,"&lt;&gt;*调拨*")</f>
        <v>0</v>
      </c>
      <c r="R326" s="32">
        <f>SUMIFS(Sheet1!$F$5:$F$28252,Sheet1!$I$5:$I$28252,$B326,Sheet1!$L$5:$L$28252,$A326,Sheet1!$D$5:$D$28252,"优惠券",Sheet1!$E$5:$E$28252,"&lt;&gt;*调拨*")+SUMIFS(Sheet1!$F$5:$F$28252,Sheet1!$I$5:$I$28252,$B326,Sheet1!$L$5:$L$28252,$A326,Sheet1!$E$5:$E$28252,"*优惠券*",Sheet1!$D$5:$D$28252,"&lt;&gt;优惠券",Sheet1!$D$5:$D$28252,"&lt;&gt;内部转款",Sheet1!$D$5:$D$28252,"&lt;&gt;内部转账",Sheet1!$E$5:$E$28252,"&lt;&gt;*调拨*")</f>
        <v>0</v>
      </c>
      <c r="S326" s="32">
        <f>SUMIFS(Sheet1!$F$5:$F$28252,Sheet1!$I$5:$I$28252,$B326,Sheet1!$L$5:$L$28252,$A326,Sheet1!$D$5:$D$28252,"代金券",Sheet1!$E$5:$E$28252,"&lt;&gt;*调拨*")+SUMIFS(Sheet1!$F$5:$F$28252,Sheet1!$I$5:$I$28252,$B326,Sheet1!$L$5:$L$28252,$A326,Sheet1!$E$5:$E$28252,"*代金券*",Sheet1!$D$5:$D$28252,"&lt;&gt;代金券",Sheet1!$D$5:$D$28252,"&lt;&gt;内部转款",Sheet1!$D$5:$D$28252,"&lt;&gt;内部转账",Sheet1!$E$5:$E$28252,"&lt;&gt;*调拨*")</f>
        <v>0</v>
      </c>
      <c r="T326" s="32">
        <f>SUMIFS(Sheet1!$F$5:$F$28252,Sheet1!$I$5:$I$28252,$B326,Sheet1!$L$5:$L$28252,$A326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326,Sheet1!$L$5:$L$28252,$A326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326,Sheet1!$L$5:$L$28252,$A326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326,Sheet1!$L$5:$L$28252,$A326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26" s="32">
        <f>SUMIFS(Sheet1!$F$5:$F$28252,Sheet1!$I$5:$I$28252,$B326,Sheet1!$L$5:$L$28252,$A326,Sheet1!$E$5:$E$28252,"*调拨*")</f>
        <v>0</v>
      </c>
      <c r="V326" s="32">
        <f>SUMIFS(Sheet1!$F$5:$F$28252,Sheet1!$I$5:$I$28252,$B326,Sheet1!$L$5:$L$28252,$A326,Sheet1!$D$5:$D$28252,"储值",Sheet1!$E$5:$E$28252,"&lt;&gt;*调拨*")+SUMIFS(Sheet1!$F$5:$F$28252,Sheet1!$I$5:$I$28252,$B326,Sheet1!$L$5:$L$28252,$A326,Sheet1!$E$5:$E$28252,"*储值*",Sheet1!$D$5:$D$28252,"&lt;&gt;储值",Sheet1!$D$5:$D$28252,"&lt;&gt;内部转款",Sheet1!$D$5:$D$28252,"&lt;&gt;内部转账",Sheet1!$E$5:$E$28252,"&lt;&gt;*调拨*")</f>
        <v>0</v>
      </c>
      <c r="W326" s="32">
        <f>SUMIFS(Sheet1!$F$5:$F$28252,Sheet1!$I$5:$I$28252,$B326,Sheet1!$L$5:$L$28252,$A326,Sheet1!$D$5:$D$28252,"效期",Sheet1!$E$5:$E$28252,"&lt;&gt;*调拨*")+SUMIFS(Sheet1!$F$5:$F$28252,Sheet1!$I$5:$I$28252,$B326,Sheet1!$L$5:$L$28252,$A326,Sheet1!$E$5:$E$28252,"*效期*",Sheet1!$D$5:$D$28252,"&lt;&gt;效期",Sheet1!$D$5:$D$28252,"&lt;&gt;内部转款",Sheet1!$D$5:$D$28252,"&lt;&gt;内部转账",Sheet1!$E$5:$E$28252,"&lt;&gt;*调拨*")</f>
        <v>0</v>
      </c>
      <c r="X326" s="32">
        <f>SUMIFS(Sheet1!$F$5:$F$28252,Sheet1!$I$5:$I$28252,$B326,Sheet1!$L$5:$L$28252,$A326,Sheet1!$D$5:$D$28252,"内部转款",Sheet1!$E$5:$E$28252,"&lt;&gt;*调拨*")+SUMIFS(Sheet1!$F$5:$F$28252,Sheet1!$I$5:$I$28252,$B326,Sheet1!$L$5:$L$28252,$A326,Sheet1!$D$5:$D$28252,"内部转账",Sheet1!$E$5:$E$28252,"&lt;&gt;*调拨*")</f>
        <v>0</v>
      </c>
      <c r="Y326" s="32">
        <f t="shared" si="20"/>
        <v>0</v>
      </c>
      <c r="Z326" s="32">
        <f>SUMIFS(Sheet1!$F$5:$F$28252,Sheet1!$I$5:$I$28252,$B326,Sheet1!$L$5:$L$28252,$A326)</f>
        <v>25806.88</v>
      </c>
      <c r="AA326" s="32">
        <f>SUMIFS(Sheet1!$G$5:$G$28252,Sheet1!$I$5:$I$28252,$B326,Sheet1!$L$5:$L$28252,$A326,Sheet1!$D$5:$D$28252,"工资",Sheet1!$E$5:$E$28252,"&lt;&gt;*调拨*")+SUMIFS(Sheet1!$G$5:$G$28252,Sheet1!$I$5:$I$28252,$B326,Sheet1!$L$5:$L$28252,$A326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7904.77</v>
      </c>
      <c r="AB326" s="32">
        <f>SUMIFS(Sheet1!$G$5:$G$28252,Sheet1!$I$5:$I$28252,$B326,Sheet1!$L$5:$L$28252,$A326,Sheet1!$D$5:$D$28252,"水费",Sheet1!$E$5:$E$28252,"&lt;&gt;*调拨*")+SUMIFS(Sheet1!$G$5:$G$28252,Sheet1!$I$5:$I$28252,$B326,Sheet1!$L$5:$L$28252,$A326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26" s="32">
        <f>SUMIFS(Sheet1!$G$5:$G$28252,Sheet1!$I$5:$I$28252,$B326,Sheet1!$L$5:$L$28252,$A326,Sheet1!$D$5:$D$28252,"电费",Sheet1!$E$5:$E$28252,"&lt;&gt;*调拨*")+SUMIFS(Sheet1!$G$5:$G$28252,Sheet1!$I$5:$I$28252,$B326,Sheet1!$L$5:$L$28252,$A326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26" s="32">
        <f>SUMIFS(Sheet1!$G$5:$G$28252,Sheet1!$I$5:$I$28252,$B326,Sheet1!$L$5:$L$28252,$A326,Sheet1!$D$5:$D$28252,"宽带费",Sheet1!$E$5:$E$28252,"&lt;&gt;*调拨*")+SUMIFS(Sheet1!$G$5:$G$28252,Sheet1!$I$5:$I$28252,$B326,Sheet1!$L$5:$L$28252,$A326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26" s="32">
        <f>SUMIFS(Sheet1!$G$5:$G$28252,Sheet1!$I$5:$I$28252,$B326,Sheet1!$L$5:$L$28252,$A326,Sheet1!$D$5:$D$28252,"办公费",Sheet1!$E$5:$E$28252,"&lt;&gt;*调拨*")+SUMIFS(Sheet1!$G$5:$G$28252,Sheet1!$I$5:$I$28252,$B326,Sheet1!$L$5:$L$28252,$A326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26" s="32">
        <f>SUMIFS(Sheet1!$G$5:$G$28252,Sheet1!$I$5:$I$28252,$B326,Sheet1!$L$5:$L$28252,$A326,Sheet1!$D$5:$D$28252,"话费",Sheet1!$E$5:$E$28252,"&lt;&gt;*调拨*")+SUMIFS(Sheet1!$G$5:$G$28252,Sheet1!$I$5:$I$28252,$B326,Sheet1!$L$5:$L$28252,$A326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26" s="32">
        <f>SUMIFS(Sheet1!$G$5:$G$28252,Sheet1!$I$5:$I$28252,$B326,Sheet1!$L$5:$L$28252,$A326,Sheet1!$D$5:$D$28252,"房租",Sheet1!$E$5:$E$28252,"&lt;&gt;*调拨*")+SUMIFS(Sheet1!$G$5:$G$28252,Sheet1!$I$5:$I$28252,$B326,Sheet1!$L$5:$L$28252,$A326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26" s="32">
        <f>SUMIFS(Sheet1!$G$5:$G$28252,Sheet1!$I$5:$I$28252,$B326,Sheet1!$L$5:$L$28252,$A326,Sheet1!$E$5:$E$28252,"*调拨*")</f>
        <v>0</v>
      </c>
      <c r="AI326" s="32">
        <f>SUMIFS(Sheet1!$G$5:$G$28252,Sheet1!$I$5:$I$28252,$B326,Sheet1!$L$5:$L$28252,$A326,Sheet1!$D$5:$D$28252,"内部转款",Sheet1!$E$5:$E$28252,"&lt;&gt;*调拨*")+SUMIFS(Sheet1!$G$5:$G$28252,Sheet1!$I$5:$I$28252,$B326,Sheet1!$L$5:$L$28252,$A326,Sheet1!$D$5:$D$28252,"内部转账",Sheet1!$E$5:$E$28252,"&lt;&gt;*调拨*")</f>
        <v>0</v>
      </c>
      <c r="AJ326" s="32">
        <f t="shared" si="21"/>
        <v>0</v>
      </c>
      <c r="AK326" s="32">
        <f>SUMIFS(Sheet1!$G$5:$G$28252,Sheet1!$I$5:$I$28252,$B326,Sheet1!$L$5:$L$28252,$A326)</f>
        <v>7904.77</v>
      </c>
      <c r="AL326" s="32">
        <f t="shared" si="22"/>
        <v>17902.11</v>
      </c>
    </row>
    <row r="327" ht="22" customHeight="1" spans="1:38">
      <c r="A327" s="26" t="s">
        <v>1735</v>
      </c>
      <c r="B327" s="26" t="s">
        <v>1730</v>
      </c>
      <c r="C327" s="33">
        <f t="shared" ref="C327:AL327" si="23">SUM(C274:C326)</f>
        <v>1156875.83</v>
      </c>
      <c r="D327" s="33">
        <f t="shared" si="23"/>
        <v>213166.62</v>
      </c>
      <c r="E327" s="33">
        <f t="shared" si="23"/>
        <v>548405.91</v>
      </c>
      <c r="F327" s="33">
        <f t="shared" si="23"/>
        <v>1200891.28</v>
      </c>
      <c r="G327" s="33">
        <f t="shared" si="23"/>
        <v>4536.93</v>
      </c>
      <c r="H327" s="33">
        <f t="shared" si="23"/>
        <v>9714.2</v>
      </c>
      <c r="I327" s="33">
        <f t="shared" si="23"/>
        <v>5310.03</v>
      </c>
      <c r="J327" s="33">
        <f t="shared" si="23"/>
        <v>153546.56</v>
      </c>
      <c r="K327" s="33">
        <f t="shared" si="23"/>
        <v>0</v>
      </c>
      <c r="L327" s="33">
        <f t="shared" si="23"/>
        <v>3859.23</v>
      </c>
      <c r="M327" s="33">
        <f t="shared" si="23"/>
        <v>341.1</v>
      </c>
      <c r="N327" s="33">
        <f t="shared" si="23"/>
        <v>0</v>
      </c>
      <c r="O327" s="33">
        <f t="shared" si="23"/>
        <v>0</v>
      </c>
      <c r="P327" s="33">
        <f t="shared" si="23"/>
        <v>0</v>
      </c>
      <c r="Q327" s="33">
        <f t="shared" si="23"/>
        <v>0</v>
      </c>
      <c r="R327" s="33">
        <f t="shared" si="23"/>
        <v>0</v>
      </c>
      <c r="S327" s="33">
        <f t="shared" si="23"/>
        <v>0</v>
      </c>
      <c r="T327" s="33">
        <f t="shared" si="23"/>
        <v>53691.46</v>
      </c>
      <c r="U327" s="33">
        <f t="shared" si="23"/>
        <v>0</v>
      </c>
      <c r="V327" s="33">
        <f t="shared" si="23"/>
        <v>0</v>
      </c>
      <c r="W327" s="33">
        <f t="shared" si="23"/>
        <v>1596.37</v>
      </c>
      <c r="X327" s="33">
        <f t="shared" si="23"/>
        <v>0</v>
      </c>
      <c r="Y327" s="33">
        <f t="shared" si="23"/>
        <v>179.4</v>
      </c>
      <c r="Z327" s="33">
        <f t="shared" si="23"/>
        <v>3352114.92</v>
      </c>
      <c r="AA327" s="33">
        <f t="shared" si="23"/>
        <v>263639.86</v>
      </c>
      <c r="AB327" s="33">
        <f t="shared" si="23"/>
        <v>0</v>
      </c>
      <c r="AC327" s="33">
        <f t="shared" si="23"/>
        <v>2500</v>
      </c>
      <c r="AD327" s="33">
        <f t="shared" si="23"/>
        <v>480</v>
      </c>
      <c r="AE327" s="33">
        <f t="shared" si="23"/>
        <v>12</v>
      </c>
      <c r="AF327" s="33">
        <f t="shared" si="23"/>
        <v>50</v>
      </c>
      <c r="AG327" s="33">
        <f t="shared" si="23"/>
        <v>0</v>
      </c>
      <c r="AH327" s="33">
        <f t="shared" si="23"/>
        <v>0</v>
      </c>
      <c r="AI327" s="33">
        <f t="shared" si="23"/>
        <v>0</v>
      </c>
      <c r="AJ327" s="33">
        <f t="shared" si="23"/>
        <v>242325.55</v>
      </c>
      <c r="AK327" s="33">
        <f t="shared" si="23"/>
        <v>509007.41</v>
      </c>
      <c r="AL327" s="33">
        <f t="shared" si="23"/>
        <v>2843107.51</v>
      </c>
    </row>
    <row r="328" ht="16.5" spans="1:38">
      <c r="A328" s="30">
        <v>202606</v>
      </c>
      <c r="B328" s="31" t="s">
        <v>56</v>
      </c>
      <c r="C328" s="32">
        <f>SUMIFS(Sheet1!$F$5:$F$28252,Sheet1!$I$5:$I$28252,$B328,Sheet1!$L$5:$L$28252,$A328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57002.7</v>
      </c>
      <c r="D328" s="32">
        <f>SUMIFS(Sheet1!$F$5:$F$28252,Sheet1!$I$5:$I$28252,$B328,Sheet1!$L$5:$L$28252,$A328,Sheet1!$D$5:$D$28252,"医保即时拨付",Sheet1!$E$5:$E$28252,"&lt;&gt;*调拨*")+SUMIFS(Sheet1!$F$5:$F$28252,Sheet1!$I$5:$I$28252,$B328,Sheet1!$L$5:$L$28252,$A328,Sheet1!$E$5:$E$28252,"*医保即时拨付*",Sheet1!$D$5:$D$28252,"&lt;&gt;医保即时拨付",Sheet1!$D$5:$D$28252,"&lt;&gt;内部转款",Sheet1!$D$5:$D$28252,"&lt;&gt;内部转账",Sheet1!$E$5:$E$28252,"&lt;&gt;*调拨*")</f>
        <v>13734.37</v>
      </c>
      <c r="E328" s="32">
        <f>SUMIFS(Sheet1!$F$5:$F$28252,Sheet1!$I$5:$I$28252,$B328,Sheet1!$L$5:$L$28252,$A328,Sheet1!$D$5:$D$28252,"医保",Sheet1!$E$5:$E$28252,"&lt;&gt;*调拨*",Sheet1!$E$5:$E$28252,"&lt;&gt;*医保即时拨付*")+SUMIFS(Sheet1!$F$5:$F$28252,Sheet1!$I$5:$I$28252,$B328,Sheet1!$L$5:$L$28252,$A328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12240.07</v>
      </c>
      <c r="F328" s="32">
        <f>SUMIFS(Sheet1!$F$5:$F$28252,Sheet1!$I$5:$I$28252,$B328,Sheet1!$L$5:$L$28252,$A328,Sheet1!$D$5:$D$28252,"聚合",Sheet1!$E$5:$E$28252,"&lt;&gt;*调拨*")+SUMIFS(Sheet1!$F$5:$F$28252,Sheet1!$I$5:$I$28252,$B328,Sheet1!$L$5:$L$28252,$A328,Sheet1!$E$5:$E$28252,"*聚合*",Sheet1!$D$5:$D$28252,"&lt;&gt;聚合",Sheet1!$D$5:$D$28252,"&lt;&gt;内部转款",Sheet1!$D$5:$D$28252,"&lt;&gt;内部转账",Sheet1!$E$5:$E$28252,"&lt;&gt;*调拨*")</f>
        <v>3891.92</v>
      </c>
      <c r="G328" s="32">
        <f>SUMIFS(Sheet1!$F$5:$F$28252,Sheet1!$I$5:$I$28252,$B328,Sheet1!$L$5:$L$28252,$A328,Sheet1!$D$5:$D$28252,"24小时微信",Sheet1!$E$5:$E$28252,"&lt;&gt;*调拨*")+SUMIFS(Sheet1!$F$5:$F$28252,Sheet1!$I$5:$I$28252,$B328,Sheet1!$L$5:$L$28252,$A328,Sheet1!$E$5:$E$28252,"*24小时微信*",Sheet1!$D$5:$D$28252,"&lt;&gt;24小时微信",Sheet1!$D$5:$D$28252,"&lt;&gt;内部转款",Sheet1!$D$5:$D$28252,"&lt;&gt;内部转账",Sheet1!$E$5:$E$28252,"&lt;&gt;*调拨*")</f>
        <v>0</v>
      </c>
      <c r="H328" s="32">
        <f>SUMIFS(Sheet1!$F$5:$F$28252,Sheet1!$I$5:$I$28252,$B328,Sheet1!$L$5:$L$28252,$A328,Sheet1!$D$5:$D$28252,"美团",Sheet1!$E$5:$E$28252,"&lt;&gt;*调拨*")+SUMIFS(Sheet1!$F$5:$F$28252,Sheet1!$I$5:$I$28252,$B328,Sheet1!$L$5:$L$28252,$A328,Sheet1!$E$5:$E$28252,"*美团*",Sheet1!$D$5:$D$28252,"&lt;&gt;美团",Sheet1!$D$5:$D$28252,"&lt;&gt;内部转款",Sheet1!$D$5:$D$28252,"&lt;&gt;内部转账",Sheet1!$E$5:$E$28252,"&lt;&gt;*调拨*")</f>
        <v>348.16</v>
      </c>
      <c r="I328" s="32">
        <f>SUMIFS(Sheet1!$F$5:$F$28252,Sheet1!$I$5:$I$28252,$B328,Sheet1!$L$5:$L$28252,$A328,Sheet1!$D$5:$D$28252,"饿了么",Sheet1!$E$5:$E$28252,"&lt;&gt;*调拨*")+SUMIFS(Sheet1!$F$5:$F$28252,Sheet1!$I$5:$I$28252,$B328,Sheet1!$L$5:$L$28252,$A328,Sheet1!$E$5:$E$28252,"*饿了么*",Sheet1!$D$5:$D$28252,"&lt;&gt;饿了么",Sheet1!$D$5:$D$28252,"&lt;&gt;内部转款",Sheet1!$D$5:$D$28252,"&lt;&gt;内部转账",Sheet1!$E$5:$E$28252,"&lt;&gt;*调拨*")</f>
        <v>72.92</v>
      </c>
      <c r="J328" s="32">
        <f>SUMIFS(Sheet1!$F$5:$F$28252,Sheet1!$I$5:$I$28252,$B328,Sheet1!$L$5:$L$28252,$A328,Sheet1!$D$5:$D$28252,"健E卡",Sheet1!$E$5:$E$28252,"&lt;&gt;*调拨*")+SUMIFS(Sheet1!$F$5:$F$28252,Sheet1!$I$5:$I$28252,$B328,Sheet1!$L$5:$L$28252,$A328,Sheet1!$E$5:$E$28252,"*健E卡*",Sheet1!$D$5:$D$28252,"&lt;&gt;健E卡",Sheet1!$D$5:$D$28252,"&lt;&gt;内部转款",Sheet1!$D$5:$D$28252,"&lt;&gt;内部转账",Sheet1!$E$5:$E$28252,"&lt;&gt;*调拨*")</f>
        <v>0</v>
      </c>
      <c r="K328" s="32">
        <f>SUMIFS(Sheet1!$F$5:$F$28252,Sheet1!$I$5:$I$28252,$B328,Sheet1!$L$5:$L$28252,$A328,Sheet1!$D$5:$D$28252,"抖音",Sheet1!$E$5:$E$28252,"&lt;&gt;*调拨*")+SUMIFS(Sheet1!$F$5:$F$28252,Sheet1!$I$5:$I$28252,$B328,Sheet1!$L$5:$L$28252,$A328,Sheet1!$E$5:$E$28252,"*抖音*",Sheet1!$D$5:$D$28252,"&lt;&gt;抖音",Sheet1!$D$5:$D$28252,"&lt;&gt;内部转款",Sheet1!$D$5:$D$28252,"&lt;&gt;内部转账",Sheet1!$E$5:$E$28252,"&lt;&gt;*调拨*")</f>
        <v>0</v>
      </c>
      <c r="L328" s="32">
        <f>SUMIFS(Sheet1!$F$5:$F$28252,Sheet1!$I$5:$I$28252,$B328,Sheet1!$L$5:$L$28252,$A328,Sheet1!$D$5:$D$28252,"医卡通",Sheet1!$E$5:$E$28252,"&lt;&gt;*调拨*")+SUMIFS(Sheet1!$F$5:$F$28252,Sheet1!$I$5:$I$28252,$B328,Sheet1!$L$5:$L$28252,$A328,Sheet1!$E$5:$E$28252,"*医卡通*",Sheet1!$D$5:$D$28252,"&lt;&gt;医卡通",Sheet1!$D$5:$D$28252,"&lt;&gt;内部转款",Sheet1!$D$5:$D$28252,"&lt;&gt;内部转账",Sheet1!$E$5:$E$28252,"&lt;&gt;*调拨*")</f>
        <v>0</v>
      </c>
      <c r="M328" s="32">
        <f>SUMIFS(Sheet1!$F$5:$F$28252,Sheet1!$I$5:$I$28252,$B328,Sheet1!$L$5:$L$28252,$A328,Sheet1!$D$5:$D$28252,"企健网",Sheet1!$E$5:$E$28252,"&lt;&gt;*调拨*")+SUMIFS(Sheet1!$F$5:$F$28252,Sheet1!$I$5:$I$28252,$B328,Sheet1!$L$5:$L$28252,$A328,Sheet1!$E$5:$E$28252,"*企健网*",Sheet1!$D$5:$D$28252,"&lt;&gt;企健网",Sheet1!$D$5:$D$28252,"&lt;&gt;内部转款",Sheet1!$D$5:$D$28252,"&lt;&gt;内部转账",Sheet1!$E$5:$E$28252,"&lt;&gt;*调拨*")</f>
        <v>0</v>
      </c>
      <c r="N328" s="32">
        <f>SUMIFS(Sheet1!$F$5:$F$28252,Sheet1!$I$5:$I$28252,$B328,Sheet1!$L$5:$L$28252,$A328,Sheet1!$D$5:$D$28252,"银联",Sheet1!$E$5:$E$28252,"&lt;&gt;*调拨*")+SUMIFS(Sheet1!$F$5:$F$28252,Sheet1!$I$5:$I$28252,$B328,Sheet1!$L$5:$L$28252,$A328,Sheet1!$E$5:$E$28252,"*银联*",Sheet1!$D$5:$D$28252,"&lt;&gt;银联",Sheet1!$D$5:$D$28252,"&lt;&gt;内部转款",Sheet1!$D$5:$D$28252,"&lt;&gt;内部转账",Sheet1!$E$5:$E$28252,"&lt;&gt;*调拨*")</f>
        <v>0</v>
      </c>
      <c r="O328" s="32">
        <f>SUMIFS(Sheet1!$F$5:$F$28252,Sheet1!$I$5:$I$28252,$B328,Sheet1!$L$5:$L$28252,$A328,Sheet1!$D$5:$D$28252,"京东",Sheet1!$E$5:$E$28252,"&lt;&gt;*调拨*")+SUMIFS(Sheet1!$F$5:$F$28252,Sheet1!$I$5:$I$28252,$B328,Sheet1!$L$5:$L$28252,$A328,Sheet1!$E$5:$E$28252,"*京东*",Sheet1!$D$5:$D$28252,"&lt;&gt;京东",Sheet1!$D$5:$D$28252,"&lt;&gt;内部转款",Sheet1!$D$5:$D$28252,"&lt;&gt;内部转账",Sheet1!$E$5:$E$28252,"&lt;&gt;*调拨*")</f>
        <v>0</v>
      </c>
      <c r="P328" s="32">
        <f>SUMIFS(Sheet1!$F$5:$F$28252,Sheet1!$I$5:$I$28252,$B328,Sheet1!$L$5:$L$28252,$A328,Sheet1!$D$5:$D$28252,"药机微信",Sheet1!$E$5:$E$28252,"&lt;&gt;*调拨*")+SUMIFS(Sheet1!$F$5:$F$28252,Sheet1!$I$5:$I$28252,$B328,Sheet1!$L$5:$L$28252,$A328,Sheet1!$E$5:$E$28252,"*药机微信*",Sheet1!$D$5:$D$28252,"&lt;&gt;药机微信",Sheet1!$D$5:$D$28252,"&lt;&gt;内部转款",Sheet1!$D$5:$D$28252,"&lt;&gt;内部转账",Sheet1!$E$5:$E$28252,"&lt;&gt;*调拨*")</f>
        <v>0</v>
      </c>
      <c r="Q328" s="32">
        <f>SUMIFS(Sheet1!$F$5:$F$28252,Sheet1!$I$5:$I$28252,$B328,Sheet1!$L$5:$L$28252,$A328,Sheet1!$D$5:$D$28252,"亲情卡",Sheet1!$E$5:$E$28252,"&lt;&gt;*调拨*")+SUMIFS(Sheet1!$F$5:$F$28252,Sheet1!$I$5:$I$28252,$B328,Sheet1!$L$5:$L$28252,$A328,Sheet1!$E$5:$E$28252,"*亲情卡*",Sheet1!$D$5:$D$28252,"&lt;&gt;亲情卡",Sheet1!$D$5:$D$28252,"&lt;&gt;内部转款",Sheet1!$D$5:$D$28252,"&lt;&gt;内部转账",Sheet1!$E$5:$E$28252,"&lt;&gt;*调拨*")</f>
        <v>0</v>
      </c>
      <c r="R328" s="32">
        <f>SUMIFS(Sheet1!$F$5:$F$28252,Sheet1!$I$5:$I$28252,$B328,Sheet1!$L$5:$L$28252,$A328,Sheet1!$D$5:$D$28252,"优惠券",Sheet1!$E$5:$E$28252,"&lt;&gt;*调拨*")+SUMIFS(Sheet1!$F$5:$F$28252,Sheet1!$I$5:$I$28252,$B328,Sheet1!$L$5:$L$28252,$A328,Sheet1!$E$5:$E$28252,"*优惠券*",Sheet1!$D$5:$D$28252,"&lt;&gt;优惠券",Sheet1!$D$5:$D$28252,"&lt;&gt;内部转款",Sheet1!$D$5:$D$28252,"&lt;&gt;内部转账",Sheet1!$E$5:$E$28252,"&lt;&gt;*调拨*")</f>
        <v>0</v>
      </c>
      <c r="S328" s="32">
        <f>SUMIFS(Sheet1!$F$5:$F$28252,Sheet1!$I$5:$I$28252,$B328,Sheet1!$L$5:$L$28252,$A328,Sheet1!$D$5:$D$28252,"代金券",Sheet1!$E$5:$E$28252,"&lt;&gt;*调拨*")+SUMIFS(Sheet1!$F$5:$F$28252,Sheet1!$I$5:$I$28252,$B328,Sheet1!$L$5:$L$28252,$A328,Sheet1!$E$5:$E$28252,"*代金券*",Sheet1!$D$5:$D$28252,"&lt;&gt;代金券",Sheet1!$D$5:$D$28252,"&lt;&gt;内部转款",Sheet1!$D$5:$D$28252,"&lt;&gt;内部转账",Sheet1!$E$5:$E$28252,"&lt;&gt;*调拨*")</f>
        <v>0</v>
      </c>
      <c r="T328" s="32">
        <f>SUMIFS(Sheet1!$F$5:$F$28252,Sheet1!$I$5:$I$28252,$B328,Sheet1!$L$5:$L$28252,$A328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328,Sheet1!$L$5:$L$28252,$A328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328,Sheet1!$L$5:$L$28252,$A328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328,Sheet1!$L$5:$L$28252,$A328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28" s="32">
        <f>SUMIFS(Sheet1!$F$5:$F$28252,Sheet1!$I$5:$I$28252,$B328,Sheet1!$L$5:$L$28252,$A328,Sheet1!$E$5:$E$28252,"*调拨*")</f>
        <v>0</v>
      </c>
      <c r="V328" s="32">
        <f>SUMIFS(Sheet1!$F$5:$F$28252,Sheet1!$I$5:$I$28252,$B328,Sheet1!$L$5:$L$28252,$A328,Sheet1!$D$5:$D$28252,"储值",Sheet1!$E$5:$E$28252,"&lt;&gt;*调拨*")+SUMIFS(Sheet1!$F$5:$F$28252,Sheet1!$I$5:$I$28252,$B328,Sheet1!$L$5:$L$28252,$A328,Sheet1!$E$5:$E$28252,"*储值*",Sheet1!$D$5:$D$28252,"&lt;&gt;储值",Sheet1!$D$5:$D$28252,"&lt;&gt;内部转款",Sheet1!$D$5:$D$28252,"&lt;&gt;内部转账",Sheet1!$E$5:$E$28252,"&lt;&gt;*调拨*")</f>
        <v>0</v>
      </c>
      <c r="W328" s="32">
        <f>SUMIFS(Sheet1!$F$5:$F$28252,Sheet1!$I$5:$I$28252,$B328,Sheet1!$L$5:$L$28252,$A328,Sheet1!$D$5:$D$28252,"效期",Sheet1!$E$5:$E$28252,"&lt;&gt;*调拨*")+SUMIFS(Sheet1!$F$5:$F$28252,Sheet1!$I$5:$I$28252,$B328,Sheet1!$L$5:$L$28252,$A328,Sheet1!$E$5:$E$28252,"*效期*",Sheet1!$D$5:$D$28252,"&lt;&gt;效期",Sheet1!$D$5:$D$28252,"&lt;&gt;内部转款",Sheet1!$D$5:$D$28252,"&lt;&gt;内部转账",Sheet1!$E$5:$E$28252,"&lt;&gt;*调拨*")</f>
        <v>0</v>
      </c>
      <c r="X328" s="32">
        <f>SUMIFS(Sheet1!$F$5:$F$28252,Sheet1!$I$5:$I$28252,$B328,Sheet1!$L$5:$L$28252,$A328,Sheet1!$D$5:$D$28252,"内部转款",Sheet1!$E$5:$E$28252,"&lt;&gt;*调拨*")+SUMIFS(Sheet1!$F$5:$F$28252,Sheet1!$I$5:$I$28252,$B328,Sheet1!$L$5:$L$28252,$A328,Sheet1!$D$5:$D$28252,"内部转账",Sheet1!$E$5:$E$28252,"&lt;&gt;*调拨*")</f>
        <v>0</v>
      </c>
      <c r="Y328" s="32">
        <f t="shared" ref="Y328:Y380" si="24">Z328-SUM(C328:X328)</f>
        <v>0</v>
      </c>
      <c r="Z328" s="32">
        <f>SUMIFS(Sheet1!$F$5:$F$28252,Sheet1!$I$5:$I$28252,$B328,Sheet1!$L$5:$L$28252,$A328)</f>
        <v>87290.14</v>
      </c>
      <c r="AA328" s="32">
        <f>SUMIFS(Sheet1!$G$5:$G$28252,Sheet1!$I$5:$I$28252,$B328,Sheet1!$L$5:$L$28252,$A328,Sheet1!$D$5:$D$28252,"工资",Sheet1!$E$5:$E$28252,"&lt;&gt;*调拨*")+SUMIFS(Sheet1!$G$5:$G$28252,Sheet1!$I$5:$I$28252,$B328,Sheet1!$L$5:$L$28252,$A328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4168.39</v>
      </c>
      <c r="AB328" s="32">
        <f>SUMIFS(Sheet1!$G$5:$G$28252,Sheet1!$I$5:$I$28252,$B328,Sheet1!$L$5:$L$28252,$A328,Sheet1!$D$5:$D$28252,"水费",Sheet1!$E$5:$E$28252,"&lt;&gt;*调拨*")+SUMIFS(Sheet1!$G$5:$G$28252,Sheet1!$I$5:$I$28252,$B328,Sheet1!$L$5:$L$28252,$A328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28" s="32">
        <f>SUMIFS(Sheet1!$G$5:$G$28252,Sheet1!$I$5:$I$28252,$B328,Sheet1!$L$5:$L$28252,$A328,Sheet1!$D$5:$D$28252,"电费",Sheet1!$E$5:$E$28252,"&lt;&gt;*调拨*")+SUMIFS(Sheet1!$G$5:$G$28252,Sheet1!$I$5:$I$28252,$B328,Sheet1!$L$5:$L$28252,$A328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28" s="32">
        <f>SUMIFS(Sheet1!$G$5:$G$28252,Sheet1!$I$5:$I$28252,$B328,Sheet1!$L$5:$L$28252,$A328,Sheet1!$D$5:$D$28252,"宽带费",Sheet1!$E$5:$E$28252,"&lt;&gt;*调拨*")+SUMIFS(Sheet1!$G$5:$G$28252,Sheet1!$I$5:$I$28252,$B328,Sheet1!$L$5:$L$28252,$A328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28" s="32">
        <f>SUMIFS(Sheet1!$G$5:$G$28252,Sheet1!$I$5:$I$28252,$B328,Sheet1!$L$5:$L$28252,$A328,Sheet1!$D$5:$D$28252,"办公费",Sheet1!$E$5:$E$28252,"&lt;&gt;*调拨*")+SUMIFS(Sheet1!$G$5:$G$28252,Sheet1!$I$5:$I$28252,$B328,Sheet1!$L$5:$L$28252,$A328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28" s="32">
        <f>SUMIFS(Sheet1!$G$5:$G$28252,Sheet1!$I$5:$I$28252,$B328,Sheet1!$L$5:$L$28252,$A328,Sheet1!$D$5:$D$28252,"话费",Sheet1!$E$5:$E$28252,"&lt;&gt;*调拨*")+SUMIFS(Sheet1!$G$5:$G$28252,Sheet1!$I$5:$I$28252,$B328,Sheet1!$L$5:$L$28252,$A328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28" s="32">
        <f>SUMIFS(Sheet1!$G$5:$G$28252,Sheet1!$I$5:$I$28252,$B328,Sheet1!$L$5:$L$28252,$A328,Sheet1!$D$5:$D$28252,"房租",Sheet1!$E$5:$E$28252,"&lt;&gt;*调拨*")+SUMIFS(Sheet1!$G$5:$G$28252,Sheet1!$I$5:$I$28252,$B328,Sheet1!$L$5:$L$28252,$A328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28" s="32">
        <f>SUMIFS(Sheet1!$G$5:$G$28252,Sheet1!$I$5:$I$28252,$B328,Sheet1!$L$5:$L$28252,$A328,Sheet1!$E$5:$E$28252,"*调拨*")</f>
        <v>0</v>
      </c>
      <c r="AI328" s="32">
        <f>SUMIFS(Sheet1!$G$5:$G$28252,Sheet1!$I$5:$I$28252,$B328,Sheet1!$L$5:$L$28252,$A328,Sheet1!$D$5:$D$28252,"内部转款",Sheet1!$E$5:$E$28252,"&lt;&gt;*调拨*")+SUMIFS(Sheet1!$G$5:$G$28252,Sheet1!$I$5:$I$28252,$B328,Sheet1!$L$5:$L$28252,$A328,Sheet1!$D$5:$D$28252,"内部转账",Sheet1!$E$5:$E$28252,"&lt;&gt;*调拨*")</f>
        <v>0</v>
      </c>
      <c r="AJ328" s="32">
        <f t="shared" ref="AJ328:AJ380" si="25">AK328-SUM(AA328:AI328)</f>
        <v>6224.79</v>
      </c>
      <c r="AK328" s="32">
        <f>SUMIFS(Sheet1!$G$5:$G$28252,Sheet1!$I$5:$I$28252,$B328,Sheet1!$L$5:$L$28252,$A328)</f>
        <v>10393.18</v>
      </c>
      <c r="AL328" s="32">
        <f t="shared" ref="AL328:AL380" si="26">Z328-AK328</f>
        <v>76896.96</v>
      </c>
    </row>
    <row r="329" ht="16.5" spans="1:38">
      <c r="A329" s="30">
        <v>202606</v>
      </c>
      <c r="B329" s="31" t="s">
        <v>62</v>
      </c>
      <c r="C329" s="32">
        <f>SUMIFS(Sheet1!$F$5:$F$28252,Sheet1!$I$5:$I$28252,$B329,Sheet1!$L$5:$L$28252,$A329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28579.58</v>
      </c>
      <c r="D329" s="32">
        <f>SUMIFS(Sheet1!$F$5:$F$28252,Sheet1!$I$5:$I$28252,$B329,Sheet1!$L$5:$L$28252,$A329,Sheet1!$D$5:$D$28252,"医保即时拨付",Sheet1!$E$5:$E$28252,"&lt;&gt;*调拨*")+SUMIFS(Sheet1!$F$5:$F$28252,Sheet1!$I$5:$I$28252,$B329,Sheet1!$L$5:$L$28252,$A329,Sheet1!$E$5:$E$28252,"*医保即时拨付*",Sheet1!$D$5:$D$28252,"&lt;&gt;医保即时拨付",Sheet1!$D$5:$D$28252,"&lt;&gt;内部转款",Sheet1!$D$5:$D$28252,"&lt;&gt;内部转账",Sheet1!$E$5:$E$28252,"&lt;&gt;*调拨*")</f>
        <v>0</v>
      </c>
      <c r="E329" s="32">
        <f>SUMIFS(Sheet1!$F$5:$F$28252,Sheet1!$I$5:$I$28252,$B329,Sheet1!$L$5:$L$28252,$A329,Sheet1!$D$5:$D$28252,"医保",Sheet1!$E$5:$E$28252,"&lt;&gt;*调拨*",Sheet1!$E$5:$E$28252,"&lt;&gt;*医保即时拨付*")+SUMIFS(Sheet1!$F$5:$F$28252,Sheet1!$I$5:$I$28252,$B329,Sheet1!$L$5:$L$28252,$A329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29" s="32">
        <f>SUMIFS(Sheet1!$F$5:$F$28252,Sheet1!$I$5:$I$28252,$B329,Sheet1!$L$5:$L$28252,$A329,Sheet1!$D$5:$D$28252,"聚合",Sheet1!$E$5:$E$28252,"&lt;&gt;*调拨*")+SUMIFS(Sheet1!$F$5:$F$28252,Sheet1!$I$5:$I$28252,$B329,Sheet1!$L$5:$L$28252,$A329,Sheet1!$E$5:$E$28252,"*聚合*",Sheet1!$D$5:$D$28252,"&lt;&gt;聚合",Sheet1!$D$5:$D$28252,"&lt;&gt;内部转款",Sheet1!$D$5:$D$28252,"&lt;&gt;内部转账",Sheet1!$E$5:$E$28252,"&lt;&gt;*调拨*")</f>
        <v>13284.83</v>
      </c>
      <c r="G329" s="32">
        <f>SUMIFS(Sheet1!$F$5:$F$28252,Sheet1!$I$5:$I$28252,$B329,Sheet1!$L$5:$L$28252,$A329,Sheet1!$D$5:$D$28252,"24小时微信",Sheet1!$E$5:$E$28252,"&lt;&gt;*调拨*")+SUMIFS(Sheet1!$F$5:$F$28252,Sheet1!$I$5:$I$28252,$B329,Sheet1!$L$5:$L$28252,$A329,Sheet1!$E$5:$E$28252,"*24小时微信*",Sheet1!$D$5:$D$28252,"&lt;&gt;24小时微信",Sheet1!$D$5:$D$28252,"&lt;&gt;内部转款",Sheet1!$D$5:$D$28252,"&lt;&gt;内部转账",Sheet1!$E$5:$E$28252,"&lt;&gt;*调拨*")</f>
        <v>0</v>
      </c>
      <c r="H329" s="32">
        <f>SUMIFS(Sheet1!$F$5:$F$28252,Sheet1!$I$5:$I$28252,$B329,Sheet1!$L$5:$L$28252,$A329,Sheet1!$D$5:$D$28252,"美团",Sheet1!$E$5:$E$28252,"&lt;&gt;*调拨*")+SUMIFS(Sheet1!$F$5:$F$28252,Sheet1!$I$5:$I$28252,$B329,Sheet1!$L$5:$L$28252,$A329,Sheet1!$E$5:$E$28252,"*美团*",Sheet1!$D$5:$D$28252,"&lt;&gt;美团",Sheet1!$D$5:$D$28252,"&lt;&gt;内部转款",Sheet1!$D$5:$D$28252,"&lt;&gt;内部转账",Sheet1!$E$5:$E$28252,"&lt;&gt;*调拨*")</f>
        <v>0</v>
      </c>
      <c r="I329" s="32">
        <f>SUMIFS(Sheet1!$F$5:$F$28252,Sheet1!$I$5:$I$28252,$B329,Sheet1!$L$5:$L$28252,$A329,Sheet1!$D$5:$D$28252,"饿了么",Sheet1!$E$5:$E$28252,"&lt;&gt;*调拨*")+SUMIFS(Sheet1!$F$5:$F$28252,Sheet1!$I$5:$I$28252,$B329,Sheet1!$L$5:$L$28252,$A329,Sheet1!$E$5:$E$28252,"*饿了么*",Sheet1!$D$5:$D$28252,"&lt;&gt;饿了么",Sheet1!$D$5:$D$28252,"&lt;&gt;内部转款",Sheet1!$D$5:$D$28252,"&lt;&gt;内部转账",Sheet1!$E$5:$E$28252,"&lt;&gt;*调拨*")</f>
        <v>0</v>
      </c>
      <c r="J329" s="32">
        <f>SUMIFS(Sheet1!$F$5:$F$28252,Sheet1!$I$5:$I$28252,$B329,Sheet1!$L$5:$L$28252,$A329,Sheet1!$D$5:$D$28252,"健E卡",Sheet1!$E$5:$E$28252,"&lt;&gt;*调拨*")+SUMIFS(Sheet1!$F$5:$F$28252,Sheet1!$I$5:$I$28252,$B329,Sheet1!$L$5:$L$28252,$A329,Sheet1!$E$5:$E$28252,"*健E卡*",Sheet1!$D$5:$D$28252,"&lt;&gt;健E卡",Sheet1!$D$5:$D$28252,"&lt;&gt;内部转款",Sheet1!$D$5:$D$28252,"&lt;&gt;内部转账",Sheet1!$E$5:$E$28252,"&lt;&gt;*调拨*")</f>
        <v>0</v>
      </c>
      <c r="K329" s="32">
        <f>SUMIFS(Sheet1!$F$5:$F$28252,Sheet1!$I$5:$I$28252,$B329,Sheet1!$L$5:$L$28252,$A329,Sheet1!$D$5:$D$28252,"抖音",Sheet1!$E$5:$E$28252,"&lt;&gt;*调拨*")+SUMIFS(Sheet1!$F$5:$F$28252,Sheet1!$I$5:$I$28252,$B329,Sheet1!$L$5:$L$28252,$A329,Sheet1!$E$5:$E$28252,"*抖音*",Sheet1!$D$5:$D$28252,"&lt;&gt;抖音",Sheet1!$D$5:$D$28252,"&lt;&gt;内部转款",Sheet1!$D$5:$D$28252,"&lt;&gt;内部转账",Sheet1!$E$5:$E$28252,"&lt;&gt;*调拨*")</f>
        <v>0</v>
      </c>
      <c r="L329" s="32">
        <f>SUMIFS(Sheet1!$F$5:$F$28252,Sheet1!$I$5:$I$28252,$B329,Sheet1!$L$5:$L$28252,$A329,Sheet1!$D$5:$D$28252,"医卡通",Sheet1!$E$5:$E$28252,"&lt;&gt;*调拨*")+SUMIFS(Sheet1!$F$5:$F$28252,Sheet1!$I$5:$I$28252,$B329,Sheet1!$L$5:$L$28252,$A329,Sheet1!$E$5:$E$28252,"*医卡通*",Sheet1!$D$5:$D$28252,"&lt;&gt;医卡通",Sheet1!$D$5:$D$28252,"&lt;&gt;内部转款",Sheet1!$D$5:$D$28252,"&lt;&gt;内部转账",Sheet1!$E$5:$E$28252,"&lt;&gt;*调拨*")</f>
        <v>0</v>
      </c>
      <c r="M329" s="32">
        <f>SUMIFS(Sheet1!$F$5:$F$28252,Sheet1!$I$5:$I$28252,$B329,Sheet1!$L$5:$L$28252,$A329,Sheet1!$D$5:$D$28252,"企健网",Sheet1!$E$5:$E$28252,"&lt;&gt;*调拨*")+SUMIFS(Sheet1!$F$5:$F$28252,Sheet1!$I$5:$I$28252,$B329,Sheet1!$L$5:$L$28252,$A329,Sheet1!$E$5:$E$28252,"*企健网*",Sheet1!$D$5:$D$28252,"&lt;&gt;企健网",Sheet1!$D$5:$D$28252,"&lt;&gt;内部转款",Sheet1!$D$5:$D$28252,"&lt;&gt;内部转账",Sheet1!$E$5:$E$28252,"&lt;&gt;*调拨*")</f>
        <v>0</v>
      </c>
      <c r="N329" s="32">
        <f>SUMIFS(Sheet1!$F$5:$F$28252,Sheet1!$I$5:$I$28252,$B329,Sheet1!$L$5:$L$28252,$A329,Sheet1!$D$5:$D$28252,"银联",Sheet1!$E$5:$E$28252,"&lt;&gt;*调拨*")+SUMIFS(Sheet1!$F$5:$F$28252,Sheet1!$I$5:$I$28252,$B329,Sheet1!$L$5:$L$28252,$A329,Sheet1!$E$5:$E$28252,"*银联*",Sheet1!$D$5:$D$28252,"&lt;&gt;银联",Sheet1!$D$5:$D$28252,"&lt;&gt;内部转款",Sheet1!$D$5:$D$28252,"&lt;&gt;内部转账",Sheet1!$E$5:$E$28252,"&lt;&gt;*调拨*")</f>
        <v>0</v>
      </c>
      <c r="O329" s="32">
        <f>SUMIFS(Sheet1!$F$5:$F$28252,Sheet1!$I$5:$I$28252,$B329,Sheet1!$L$5:$L$28252,$A329,Sheet1!$D$5:$D$28252,"京东",Sheet1!$E$5:$E$28252,"&lt;&gt;*调拨*")+SUMIFS(Sheet1!$F$5:$F$28252,Sheet1!$I$5:$I$28252,$B329,Sheet1!$L$5:$L$28252,$A329,Sheet1!$E$5:$E$28252,"*京东*",Sheet1!$D$5:$D$28252,"&lt;&gt;京东",Sheet1!$D$5:$D$28252,"&lt;&gt;内部转款",Sheet1!$D$5:$D$28252,"&lt;&gt;内部转账",Sheet1!$E$5:$E$28252,"&lt;&gt;*调拨*")</f>
        <v>0</v>
      </c>
      <c r="P329" s="32">
        <f>SUMIFS(Sheet1!$F$5:$F$28252,Sheet1!$I$5:$I$28252,$B329,Sheet1!$L$5:$L$28252,$A329,Sheet1!$D$5:$D$28252,"药机微信",Sheet1!$E$5:$E$28252,"&lt;&gt;*调拨*")+SUMIFS(Sheet1!$F$5:$F$28252,Sheet1!$I$5:$I$28252,$B329,Sheet1!$L$5:$L$28252,$A329,Sheet1!$E$5:$E$28252,"*药机微信*",Sheet1!$D$5:$D$28252,"&lt;&gt;药机微信",Sheet1!$D$5:$D$28252,"&lt;&gt;内部转款",Sheet1!$D$5:$D$28252,"&lt;&gt;内部转账",Sheet1!$E$5:$E$28252,"&lt;&gt;*调拨*")</f>
        <v>0</v>
      </c>
      <c r="Q329" s="32">
        <f>SUMIFS(Sheet1!$F$5:$F$28252,Sheet1!$I$5:$I$28252,$B329,Sheet1!$L$5:$L$28252,$A329,Sheet1!$D$5:$D$28252,"亲情卡",Sheet1!$E$5:$E$28252,"&lt;&gt;*调拨*")+SUMIFS(Sheet1!$F$5:$F$28252,Sheet1!$I$5:$I$28252,$B329,Sheet1!$L$5:$L$28252,$A329,Sheet1!$E$5:$E$28252,"*亲情卡*",Sheet1!$D$5:$D$28252,"&lt;&gt;亲情卡",Sheet1!$D$5:$D$28252,"&lt;&gt;内部转款",Sheet1!$D$5:$D$28252,"&lt;&gt;内部转账",Sheet1!$E$5:$E$28252,"&lt;&gt;*调拨*")</f>
        <v>0</v>
      </c>
      <c r="R329" s="32">
        <f>SUMIFS(Sheet1!$F$5:$F$28252,Sheet1!$I$5:$I$28252,$B329,Sheet1!$L$5:$L$28252,$A329,Sheet1!$D$5:$D$28252,"优惠券",Sheet1!$E$5:$E$28252,"&lt;&gt;*调拨*")+SUMIFS(Sheet1!$F$5:$F$28252,Sheet1!$I$5:$I$28252,$B329,Sheet1!$L$5:$L$28252,$A329,Sheet1!$E$5:$E$28252,"*优惠券*",Sheet1!$D$5:$D$28252,"&lt;&gt;优惠券",Sheet1!$D$5:$D$28252,"&lt;&gt;内部转款",Sheet1!$D$5:$D$28252,"&lt;&gt;内部转账",Sheet1!$E$5:$E$28252,"&lt;&gt;*调拨*")</f>
        <v>0</v>
      </c>
      <c r="S329" s="32">
        <f>SUMIFS(Sheet1!$F$5:$F$28252,Sheet1!$I$5:$I$28252,$B329,Sheet1!$L$5:$L$28252,$A329,Sheet1!$D$5:$D$28252,"代金券",Sheet1!$E$5:$E$28252,"&lt;&gt;*调拨*")+SUMIFS(Sheet1!$F$5:$F$28252,Sheet1!$I$5:$I$28252,$B329,Sheet1!$L$5:$L$28252,$A329,Sheet1!$E$5:$E$28252,"*代金券*",Sheet1!$D$5:$D$28252,"&lt;&gt;代金券",Sheet1!$D$5:$D$28252,"&lt;&gt;内部转款",Sheet1!$D$5:$D$28252,"&lt;&gt;内部转账",Sheet1!$E$5:$E$28252,"&lt;&gt;*调拨*")</f>
        <v>0</v>
      </c>
      <c r="T329" s="32">
        <f>SUMIFS(Sheet1!$F$5:$F$28252,Sheet1!$I$5:$I$28252,$B329,Sheet1!$L$5:$L$28252,$A329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329,Sheet1!$L$5:$L$28252,$A329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329,Sheet1!$L$5:$L$28252,$A329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329,Sheet1!$L$5:$L$28252,$A329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29" s="32">
        <f>SUMIFS(Sheet1!$F$5:$F$28252,Sheet1!$I$5:$I$28252,$B329,Sheet1!$L$5:$L$28252,$A329,Sheet1!$E$5:$E$28252,"*调拨*")</f>
        <v>0</v>
      </c>
      <c r="V329" s="32">
        <f>SUMIFS(Sheet1!$F$5:$F$28252,Sheet1!$I$5:$I$28252,$B329,Sheet1!$L$5:$L$28252,$A329,Sheet1!$D$5:$D$28252,"储值",Sheet1!$E$5:$E$28252,"&lt;&gt;*调拨*")+SUMIFS(Sheet1!$F$5:$F$28252,Sheet1!$I$5:$I$28252,$B329,Sheet1!$L$5:$L$28252,$A329,Sheet1!$E$5:$E$28252,"*储值*",Sheet1!$D$5:$D$28252,"&lt;&gt;储值",Sheet1!$D$5:$D$28252,"&lt;&gt;内部转款",Sheet1!$D$5:$D$28252,"&lt;&gt;内部转账",Sheet1!$E$5:$E$28252,"&lt;&gt;*调拨*")</f>
        <v>0</v>
      </c>
      <c r="W329" s="32">
        <f>SUMIFS(Sheet1!$F$5:$F$28252,Sheet1!$I$5:$I$28252,$B329,Sheet1!$L$5:$L$28252,$A329,Sheet1!$D$5:$D$28252,"效期",Sheet1!$E$5:$E$28252,"&lt;&gt;*调拨*")+SUMIFS(Sheet1!$F$5:$F$28252,Sheet1!$I$5:$I$28252,$B329,Sheet1!$L$5:$L$28252,$A329,Sheet1!$E$5:$E$28252,"*效期*",Sheet1!$D$5:$D$28252,"&lt;&gt;效期",Sheet1!$D$5:$D$28252,"&lt;&gt;内部转款",Sheet1!$D$5:$D$28252,"&lt;&gt;内部转账",Sheet1!$E$5:$E$28252,"&lt;&gt;*调拨*")</f>
        <v>21</v>
      </c>
      <c r="X329" s="32">
        <f>SUMIFS(Sheet1!$F$5:$F$28252,Sheet1!$I$5:$I$28252,$B329,Sheet1!$L$5:$L$28252,$A329,Sheet1!$D$5:$D$28252,"内部转款",Sheet1!$E$5:$E$28252,"&lt;&gt;*调拨*")+SUMIFS(Sheet1!$F$5:$F$28252,Sheet1!$I$5:$I$28252,$B329,Sheet1!$L$5:$L$28252,$A329,Sheet1!$D$5:$D$28252,"内部转账",Sheet1!$E$5:$E$28252,"&lt;&gt;*调拨*")</f>
        <v>0</v>
      </c>
      <c r="Y329" s="32">
        <f t="shared" si="24"/>
        <v>0</v>
      </c>
      <c r="Z329" s="32">
        <f>SUMIFS(Sheet1!$F$5:$F$28252,Sheet1!$I$5:$I$28252,$B329,Sheet1!$L$5:$L$28252,$A329)</f>
        <v>41885.41</v>
      </c>
      <c r="AA329" s="32">
        <f>SUMIFS(Sheet1!$G$5:$G$28252,Sheet1!$I$5:$I$28252,$B329,Sheet1!$L$5:$L$28252,$A329,Sheet1!$D$5:$D$28252,"工资",Sheet1!$E$5:$E$28252,"&lt;&gt;*调拨*")+SUMIFS(Sheet1!$G$5:$G$28252,Sheet1!$I$5:$I$28252,$B329,Sheet1!$L$5:$L$28252,$A329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4583.99</v>
      </c>
      <c r="AB329" s="32">
        <f>SUMIFS(Sheet1!$G$5:$G$28252,Sheet1!$I$5:$I$28252,$B329,Sheet1!$L$5:$L$28252,$A329,Sheet1!$D$5:$D$28252,"水费",Sheet1!$E$5:$E$28252,"&lt;&gt;*调拨*")+SUMIFS(Sheet1!$G$5:$G$28252,Sheet1!$I$5:$I$28252,$B329,Sheet1!$L$5:$L$28252,$A329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29" s="32">
        <f>SUMIFS(Sheet1!$G$5:$G$28252,Sheet1!$I$5:$I$28252,$B329,Sheet1!$L$5:$L$28252,$A329,Sheet1!$D$5:$D$28252,"电费",Sheet1!$E$5:$E$28252,"&lt;&gt;*调拨*")+SUMIFS(Sheet1!$G$5:$G$28252,Sheet1!$I$5:$I$28252,$B329,Sheet1!$L$5:$L$28252,$A329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29" s="32">
        <f>SUMIFS(Sheet1!$G$5:$G$28252,Sheet1!$I$5:$I$28252,$B329,Sheet1!$L$5:$L$28252,$A329,Sheet1!$D$5:$D$28252,"宽带费",Sheet1!$E$5:$E$28252,"&lt;&gt;*调拨*")+SUMIFS(Sheet1!$G$5:$G$28252,Sheet1!$I$5:$I$28252,$B329,Sheet1!$L$5:$L$28252,$A329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29" s="32">
        <f>SUMIFS(Sheet1!$G$5:$G$28252,Sheet1!$I$5:$I$28252,$B329,Sheet1!$L$5:$L$28252,$A329,Sheet1!$D$5:$D$28252,"办公费",Sheet1!$E$5:$E$28252,"&lt;&gt;*调拨*")+SUMIFS(Sheet1!$G$5:$G$28252,Sheet1!$I$5:$I$28252,$B329,Sheet1!$L$5:$L$28252,$A329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29" s="32">
        <f>SUMIFS(Sheet1!$G$5:$G$28252,Sheet1!$I$5:$I$28252,$B329,Sheet1!$L$5:$L$28252,$A329,Sheet1!$D$5:$D$28252,"话费",Sheet1!$E$5:$E$28252,"&lt;&gt;*调拨*")+SUMIFS(Sheet1!$G$5:$G$28252,Sheet1!$I$5:$I$28252,$B329,Sheet1!$L$5:$L$28252,$A329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29" s="32">
        <f>SUMIFS(Sheet1!$G$5:$G$28252,Sheet1!$I$5:$I$28252,$B329,Sheet1!$L$5:$L$28252,$A329,Sheet1!$D$5:$D$28252,"房租",Sheet1!$E$5:$E$28252,"&lt;&gt;*调拨*")+SUMIFS(Sheet1!$G$5:$G$28252,Sheet1!$I$5:$I$28252,$B329,Sheet1!$L$5:$L$28252,$A329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29" s="32">
        <f>SUMIFS(Sheet1!$G$5:$G$28252,Sheet1!$I$5:$I$28252,$B329,Sheet1!$L$5:$L$28252,$A329,Sheet1!$E$5:$E$28252,"*调拨*")</f>
        <v>0</v>
      </c>
      <c r="AI329" s="32">
        <f>SUMIFS(Sheet1!$G$5:$G$28252,Sheet1!$I$5:$I$28252,$B329,Sheet1!$L$5:$L$28252,$A329,Sheet1!$D$5:$D$28252,"内部转款",Sheet1!$E$5:$E$28252,"&lt;&gt;*调拨*")+SUMIFS(Sheet1!$G$5:$G$28252,Sheet1!$I$5:$I$28252,$B329,Sheet1!$L$5:$L$28252,$A329,Sheet1!$D$5:$D$28252,"内部转账",Sheet1!$E$5:$E$28252,"&lt;&gt;*调拨*")</f>
        <v>0</v>
      </c>
      <c r="AJ329" s="32">
        <f t="shared" si="25"/>
        <v>0</v>
      </c>
      <c r="AK329" s="32">
        <f>SUMIFS(Sheet1!$G$5:$G$28252,Sheet1!$I$5:$I$28252,$B329,Sheet1!$L$5:$L$28252,$A329)</f>
        <v>4583.99</v>
      </c>
      <c r="AL329" s="32">
        <f t="shared" si="26"/>
        <v>37301.42</v>
      </c>
    </row>
    <row r="330" ht="16.5" spans="1:38">
      <c r="A330" s="30">
        <v>202606</v>
      </c>
      <c r="B330" s="31" t="s">
        <v>233</v>
      </c>
      <c r="C330" s="32">
        <f>SUMIFS(Sheet1!$F$5:$F$28252,Sheet1!$I$5:$I$28252,$B330,Sheet1!$L$5:$L$28252,$A330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3960.04</v>
      </c>
      <c r="D330" s="32">
        <f>SUMIFS(Sheet1!$F$5:$F$28252,Sheet1!$I$5:$I$28252,$B330,Sheet1!$L$5:$L$28252,$A330,Sheet1!$D$5:$D$28252,"医保即时拨付",Sheet1!$E$5:$E$28252,"&lt;&gt;*调拨*")+SUMIFS(Sheet1!$F$5:$F$28252,Sheet1!$I$5:$I$28252,$B330,Sheet1!$L$5:$L$28252,$A330,Sheet1!$E$5:$E$28252,"*医保即时拨付*",Sheet1!$D$5:$D$28252,"&lt;&gt;医保即时拨付",Sheet1!$D$5:$D$28252,"&lt;&gt;内部转款",Sheet1!$D$5:$D$28252,"&lt;&gt;内部转账",Sheet1!$E$5:$E$28252,"&lt;&gt;*调拨*")</f>
        <v>0</v>
      </c>
      <c r="E330" s="32">
        <f>SUMIFS(Sheet1!$F$5:$F$28252,Sheet1!$I$5:$I$28252,$B330,Sheet1!$L$5:$L$28252,$A330,Sheet1!$D$5:$D$28252,"医保",Sheet1!$E$5:$E$28252,"&lt;&gt;*调拨*",Sheet1!$E$5:$E$28252,"&lt;&gt;*医保即时拨付*")+SUMIFS(Sheet1!$F$5:$F$28252,Sheet1!$I$5:$I$28252,$B330,Sheet1!$L$5:$L$28252,$A330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30" s="32">
        <f>SUMIFS(Sheet1!$F$5:$F$28252,Sheet1!$I$5:$I$28252,$B330,Sheet1!$L$5:$L$28252,$A330,Sheet1!$D$5:$D$28252,"聚合",Sheet1!$E$5:$E$28252,"&lt;&gt;*调拨*")+SUMIFS(Sheet1!$F$5:$F$28252,Sheet1!$I$5:$I$28252,$B330,Sheet1!$L$5:$L$28252,$A330,Sheet1!$E$5:$E$28252,"*聚合*",Sheet1!$D$5:$D$28252,"&lt;&gt;聚合",Sheet1!$D$5:$D$28252,"&lt;&gt;内部转款",Sheet1!$D$5:$D$28252,"&lt;&gt;内部转账",Sheet1!$E$5:$E$28252,"&lt;&gt;*调拨*")</f>
        <v>21850.93</v>
      </c>
      <c r="G330" s="32">
        <f>SUMIFS(Sheet1!$F$5:$F$28252,Sheet1!$I$5:$I$28252,$B330,Sheet1!$L$5:$L$28252,$A330,Sheet1!$D$5:$D$28252,"24小时微信",Sheet1!$E$5:$E$28252,"&lt;&gt;*调拨*")+SUMIFS(Sheet1!$F$5:$F$28252,Sheet1!$I$5:$I$28252,$B330,Sheet1!$L$5:$L$28252,$A330,Sheet1!$E$5:$E$28252,"*24小时微信*",Sheet1!$D$5:$D$28252,"&lt;&gt;24小时微信",Sheet1!$D$5:$D$28252,"&lt;&gt;内部转款",Sheet1!$D$5:$D$28252,"&lt;&gt;内部转账",Sheet1!$E$5:$E$28252,"&lt;&gt;*调拨*")</f>
        <v>0</v>
      </c>
      <c r="H330" s="32">
        <f>SUMIFS(Sheet1!$F$5:$F$28252,Sheet1!$I$5:$I$28252,$B330,Sheet1!$L$5:$L$28252,$A330,Sheet1!$D$5:$D$28252,"美团",Sheet1!$E$5:$E$28252,"&lt;&gt;*调拨*")+SUMIFS(Sheet1!$F$5:$F$28252,Sheet1!$I$5:$I$28252,$B330,Sheet1!$L$5:$L$28252,$A330,Sheet1!$E$5:$E$28252,"*美团*",Sheet1!$D$5:$D$28252,"&lt;&gt;美团",Sheet1!$D$5:$D$28252,"&lt;&gt;内部转款",Sheet1!$D$5:$D$28252,"&lt;&gt;内部转账",Sheet1!$E$5:$E$28252,"&lt;&gt;*调拨*")</f>
        <v>57.03</v>
      </c>
      <c r="I330" s="32">
        <f>SUMIFS(Sheet1!$F$5:$F$28252,Sheet1!$I$5:$I$28252,$B330,Sheet1!$L$5:$L$28252,$A330,Sheet1!$D$5:$D$28252,"饿了么",Sheet1!$E$5:$E$28252,"&lt;&gt;*调拨*")+SUMIFS(Sheet1!$F$5:$F$28252,Sheet1!$I$5:$I$28252,$B330,Sheet1!$L$5:$L$28252,$A330,Sheet1!$E$5:$E$28252,"*饿了么*",Sheet1!$D$5:$D$28252,"&lt;&gt;饿了么",Sheet1!$D$5:$D$28252,"&lt;&gt;内部转款",Sheet1!$D$5:$D$28252,"&lt;&gt;内部转账",Sheet1!$E$5:$E$28252,"&lt;&gt;*调拨*")</f>
        <v>0</v>
      </c>
      <c r="J330" s="32">
        <f>SUMIFS(Sheet1!$F$5:$F$28252,Sheet1!$I$5:$I$28252,$B330,Sheet1!$L$5:$L$28252,$A330,Sheet1!$D$5:$D$28252,"健E卡",Sheet1!$E$5:$E$28252,"&lt;&gt;*调拨*")+SUMIFS(Sheet1!$F$5:$F$28252,Sheet1!$I$5:$I$28252,$B330,Sheet1!$L$5:$L$28252,$A330,Sheet1!$E$5:$E$28252,"*健E卡*",Sheet1!$D$5:$D$28252,"&lt;&gt;健E卡",Sheet1!$D$5:$D$28252,"&lt;&gt;内部转款",Sheet1!$D$5:$D$28252,"&lt;&gt;内部转账",Sheet1!$E$5:$E$28252,"&lt;&gt;*调拨*")</f>
        <v>0</v>
      </c>
      <c r="K330" s="32">
        <f>SUMIFS(Sheet1!$F$5:$F$28252,Sheet1!$I$5:$I$28252,$B330,Sheet1!$L$5:$L$28252,$A330,Sheet1!$D$5:$D$28252,"抖音",Sheet1!$E$5:$E$28252,"&lt;&gt;*调拨*")+SUMIFS(Sheet1!$F$5:$F$28252,Sheet1!$I$5:$I$28252,$B330,Sheet1!$L$5:$L$28252,$A330,Sheet1!$E$5:$E$28252,"*抖音*",Sheet1!$D$5:$D$28252,"&lt;&gt;抖音",Sheet1!$D$5:$D$28252,"&lt;&gt;内部转款",Sheet1!$D$5:$D$28252,"&lt;&gt;内部转账",Sheet1!$E$5:$E$28252,"&lt;&gt;*调拨*")</f>
        <v>0</v>
      </c>
      <c r="L330" s="32">
        <f>SUMIFS(Sheet1!$F$5:$F$28252,Sheet1!$I$5:$I$28252,$B330,Sheet1!$L$5:$L$28252,$A330,Sheet1!$D$5:$D$28252,"医卡通",Sheet1!$E$5:$E$28252,"&lt;&gt;*调拨*")+SUMIFS(Sheet1!$F$5:$F$28252,Sheet1!$I$5:$I$28252,$B330,Sheet1!$L$5:$L$28252,$A330,Sheet1!$E$5:$E$28252,"*医卡通*",Sheet1!$D$5:$D$28252,"&lt;&gt;医卡通",Sheet1!$D$5:$D$28252,"&lt;&gt;内部转款",Sheet1!$D$5:$D$28252,"&lt;&gt;内部转账",Sheet1!$E$5:$E$28252,"&lt;&gt;*调拨*")</f>
        <v>835.27</v>
      </c>
      <c r="M330" s="32">
        <f>SUMIFS(Sheet1!$F$5:$F$28252,Sheet1!$I$5:$I$28252,$B330,Sheet1!$L$5:$L$28252,$A330,Sheet1!$D$5:$D$28252,"企健网",Sheet1!$E$5:$E$28252,"&lt;&gt;*调拨*")+SUMIFS(Sheet1!$F$5:$F$28252,Sheet1!$I$5:$I$28252,$B330,Sheet1!$L$5:$L$28252,$A330,Sheet1!$E$5:$E$28252,"*企健网*",Sheet1!$D$5:$D$28252,"&lt;&gt;企健网",Sheet1!$D$5:$D$28252,"&lt;&gt;内部转款",Sheet1!$D$5:$D$28252,"&lt;&gt;内部转账",Sheet1!$E$5:$E$28252,"&lt;&gt;*调拨*")</f>
        <v>0</v>
      </c>
      <c r="N330" s="32">
        <f>SUMIFS(Sheet1!$F$5:$F$28252,Sheet1!$I$5:$I$28252,$B330,Sheet1!$L$5:$L$28252,$A330,Sheet1!$D$5:$D$28252,"银联",Sheet1!$E$5:$E$28252,"&lt;&gt;*调拨*")+SUMIFS(Sheet1!$F$5:$F$28252,Sheet1!$I$5:$I$28252,$B330,Sheet1!$L$5:$L$28252,$A330,Sheet1!$E$5:$E$28252,"*银联*",Sheet1!$D$5:$D$28252,"&lt;&gt;银联",Sheet1!$D$5:$D$28252,"&lt;&gt;内部转款",Sheet1!$D$5:$D$28252,"&lt;&gt;内部转账",Sheet1!$E$5:$E$28252,"&lt;&gt;*调拨*")</f>
        <v>0</v>
      </c>
      <c r="O330" s="32">
        <f>SUMIFS(Sheet1!$F$5:$F$28252,Sheet1!$I$5:$I$28252,$B330,Sheet1!$L$5:$L$28252,$A330,Sheet1!$D$5:$D$28252,"京东",Sheet1!$E$5:$E$28252,"&lt;&gt;*调拨*")+SUMIFS(Sheet1!$F$5:$F$28252,Sheet1!$I$5:$I$28252,$B330,Sheet1!$L$5:$L$28252,$A330,Sheet1!$E$5:$E$28252,"*京东*",Sheet1!$D$5:$D$28252,"&lt;&gt;京东",Sheet1!$D$5:$D$28252,"&lt;&gt;内部转款",Sheet1!$D$5:$D$28252,"&lt;&gt;内部转账",Sheet1!$E$5:$E$28252,"&lt;&gt;*调拨*")</f>
        <v>0</v>
      </c>
      <c r="P330" s="32">
        <f>SUMIFS(Sheet1!$F$5:$F$28252,Sheet1!$I$5:$I$28252,$B330,Sheet1!$L$5:$L$28252,$A330,Sheet1!$D$5:$D$28252,"药机微信",Sheet1!$E$5:$E$28252,"&lt;&gt;*调拨*")+SUMIFS(Sheet1!$F$5:$F$28252,Sheet1!$I$5:$I$28252,$B330,Sheet1!$L$5:$L$28252,$A330,Sheet1!$E$5:$E$28252,"*药机微信*",Sheet1!$D$5:$D$28252,"&lt;&gt;药机微信",Sheet1!$D$5:$D$28252,"&lt;&gt;内部转款",Sheet1!$D$5:$D$28252,"&lt;&gt;内部转账",Sheet1!$E$5:$E$28252,"&lt;&gt;*调拨*")</f>
        <v>0</v>
      </c>
      <c r="Q330" s="32">
        <f>SUMIFS(Sheet1!$F$5:$F$28252,Sheet1!$I$5:$I$28252,$B330,Sheet1!$L$5:$L$28252,$A330,Sheet1!$D$5:$D$28252,"亲情卡",Sheet1!$E$5:$E$28252,"&lt;&gt;*调拨*")+SUMIFS(Sheet1!$F$5:$F$28252,Sheet1!$I$5:$I$28252,$B330,Sheet1!$L$5:$L$28252,$A330,Sheet1!$E$5:$E$28252,"*亲情卡*",Sheet1!$D$5:$D$28252,"&lt;&gt;亲情卡",Sheet1!$D$5:$D$28252,"&lt;&gt;内部转款",Sheet1!$D$5:$D$28252,"&lt;&gt;内部转账",Sheet1!$E$5:$E$28252,"&lt;&gt;*调拨*")</f>
        <v>0</v>
      </c>
      <c r="R330" s="32">
        <f>SUMIFS(Sheet1!$F$5:$F$28252,Sheet1!$I$5:$I$28252,$B330,Sheet1!$L$5:$L$28252,$A330,Sheet1!$D$5:$D$28252,"优惠券",Sheet1!$E$5:$E$28252,"&lt;&gt;*调拨*")+SUMIFS(Sheet1!$F$5:$F$28252,Sheet1!$I$5:$I$28252,$B330,Sheet1!$L$5:$L$28252,$A330,Sheet1!$E$5:$E$28252,"*优惠券*",Sheet1!$D$5:$D$28252,"&lt;&gt;优惠券",Sheet1!$D$5:$D$28252,"&lt;&gt;内部转款",Sheet1!$D$5:$D$28252,"&lt;&gt;内部转账",Sheet1!$E$5:$E$28252,"&lt;&gt;*调拨*")</f>
        <v>0</v>
      </c>
      <c r="S330" s="32">
        <f>SUMIFS(Sheet1!$F$5:$F$28252,Sheet1!$I$5:$I$28252,$B330,Sheet1!$L$5:$L$28252,$A330,Sheet1!$D$5:$D$28252,"代金券",Sheet1!$E$5:$E$28252,"&lt;&gt;*调拨*")+SUMIFS(Sheet1!$F$5:$F$28252,Sheet1!$I$5:$I$28252,$B330,Sheet1!$L$5:$L$28252,$A330,Sheet1!$E$5:$E$28252,"*代金券*",Sheet1!$D$5:$D$28252,"&lt;&gt;代金券",Sheet1!$D$5:$D$28252,"&lt;&gt;内部转款",Sheet1!$D$5:$D$28252,"&lt;&gt;内部转账",Sheet1!$E$5:$E$28252,"&lt;&gt;*调拨*")</f>
        <v>0</v>
      </c>
      <c r="T330" s="32">
        <f>SUMIFS(Sheet1!$F$5:$F$28252,Sheet1!$I$5:$I$28252,$B330,Sheet1!$L$5:$L$28252,$A330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330,Sheet1!$L$5:$L$28252,$A330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330,Sheet1!$L$5:$L$28252,$A330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330,Sheet1!$L$5:$L$28252,$A330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30" s="32">
        <f>SUMIFS(Sheet1!$F$5:$F$28252,Sheet1!$I$5:$I$28252,$B330,Sheet1!$L$5:$L$28252,$A330,Sheet1!$E$5:$E$28252,"*调拨*")</f>
        <v>0</v>
      </c>
      <c r="V330" s="32">
        <f>SUMIFS(Sheet1!$F$5:$F$28252,Sheet1!$I$5:$I$28252,$B330,Sheet1!$L$5:$L$28252,$A330,Sheet1!$D$5:$D$28252,"储值",Sheet1!$E$5:$E$28252,"&lt;&gt;*调拨*")+SUMIFS(Sheet1!$F$5:$F$28252,Sheet1!$I$5:$I$28252,$B330,Sheet1!$L$5:$L$28252,$A330,Sheet1!$E$5:$E$28252,"*储值*",Sheet1!$D$5:$D$28252,"&lt;&gt;储值",Sheet1!$D$5:$D$28252,"&lt;&gt;内部转款",Sheet1!$D$5:$D$28252,"&lt;&gt;内部转账",Sheet1!$E$5:$E$28252,"&lt;&gt;*调拨*")</f>
        <v>0</v>
      </c>
      <c r="W330" s="32">
        <f>SUMIFS(Sheet1!$F$5:$F$28252,Sheet1!$I$5:$I$28252,$B330,Sheet1!$L$5:$L$28252,$A330,Sheet1!$D$5:$D$28252,"效期",Sheet1!$E$5:$E$28252,"&lt;&gt;*调拨*")+SUMIFS(Sheet1!$F$5:$F$28252,Sheet1!$I$5:$I$28252,$B330,Sheet1!$L$5:$L$28252,$A330,Sheet1!$E$5:$E$28252,"*效期*",Sheet1!$D$5:$D$28252,"&lt;&gt;效期",Sheet1!$D$5:$D$28252,"&lt;&gt;内部转款",Sheet1!$D$5:$D$28252,"&lt;&gt;内部转账",Sheet1!$E$5:$E$28252,"&lt;&gt;*调拨*")</f>
        <v>27.4</v>
      </c>
      <c r="X330" s="32">
        <f>SUMIFS(Sheet1!$F$5:$F$28252,Sheet1!$I$5:$I$28252,$B330,Sheet1!$L$5:$L$28252,$A330,Sheet1!$D$5:$D$28252,"内部转款",Sheet1!$E$5:$E$28252,"&lt;&gt;*调拨*")+SUMIFS(Sheet1!$F$5:$F$28252,Sheet1!$I$5:$I$28252,$B330,Sheet1!$L$5:$L$28252,$A330,Sheet1!$D$5:$D$28252,"内部转账",Sheet1!$E$5:$E$28252,"&lt;&gt;*调拨*")</f>
        <v>0</v>
      </c>
      <c r="Y330" s="32">
        <f t="shared" si="24"/>
        <v>0</v>
      </c>
      <c r="Z330" s="32">
        <f>SUMIFS(Sheet1!$F$5:$F$28252,Sheet1!$I$5:$I$28252,$B330,Sheet1!$L$5:$L$28252,$A330)</f>
        <v>26730.67</v>
      </c>
      <c r="AA330" s="32">
        <f>SUMIFS(Sheet1!$G$5:$G$28252,Sheet1!$I$5:$I$28252,$B330,Sheet1!$L$5:$L$28252,$A330,Sheet1!$D$5:$D$28252,"工资",Sheet1!$E$5:$E$28252,"&lt;&gt;*调拨*")+SUMIFS(Sheet1!$G$5:$G$28252,Sheet1!$I$5:$I$28252,$B330,Sheet1!$L$5:$L$28252,$A330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6952.07</v>
      </c>
      <c r="AB330" s="32">
        <f>SUMIFS(Sheet1!$G$5:$G$28252,Sheet1!$I$5:$I$28252,$B330,Sheet1!$L$5:$L$28252,$A330,Sheet1!$D$5:$D$28252,"水费",Sheet1!$E$5:$E$28252,"&lt;&gt;*调拨*")+SUMIFS(Sheet1!$G$5:$G$28252,Sheet1!$I$5:$I$28252,$B330,Sheet1!$L$5:$L$28252,$A330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0" s="32">
        <f>SUMIFS(Sheet1!$G$5:$G$28252,Sheet1!$I$5:$I$28252,$B330,Sheet1!$L$5:$L$28252,$A330,Sheet1!$D$5:$D$28252,"电费",Sheet1!$E$5:$E$28252,"&lt;&gt;*调拨*")+SUMIFS(Sheet1!$G$5:$G$28252,Sheet1!$I$5:$I$28252,$B330,Sheet1!$L$5:$L$28252,$A330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0" s="32">
        <f>SUMIFS(Sheet1!$G$5:$G$28252,Sheet1!$I$5:$I$28252,$B330,Sheet1!$L$5:$L$28252,$A330,Sheet1!$D$5:$D$28252,"宽带费",Sheet1!$E$5:$E$28252,"&lt;&gt;*调拨*")+SUMIFS(Sheet1!$G$5:$G$28252,Sheet1!$I$5:$I$28252,$B330,Sheet1!$L$5:$L$28252,$A330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0" s="32">
        <f>SUMIFS(Sheet1!$G$5:$G$28252,Sheet1!$I$5:$I$28252,$B330,Sheet1!$L$5:$L$28252,$A330,Sheet1!$D$5:$D$28252,"办公费",Sheet1!$E$5:$E$28252,"&lt;&gt;*调拨*")+SUMIFS(Sheet1!$G$5:$G$28252,Sheet1!$I$5:$I$28252,$B330,Sheet1!$L$5:$L$28252,$A330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30" s="32">
        <f>SUMIFS(Sheet1!$G$5:$G$28252,Sheet1!$I$5:$I$28252,$B330,Sheet1!$L$5:$L$28252,$A330,Sheet1!$D$5:$D$28252,"话费",Sheet1!$E$5:$E$28252,"&lt;&gt;*调拨*")+SUMIFS(Sheet1!$G$5:$G$28252,Sheet1!$I$5:$I$28252,$B330,Sheet1!$L$5:$L$28252,$A330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30" s="32">
        <f>SUMIFS(Sheet1!$G$5:$G$28252,Sheet1!$I$5:$I$28252,$B330,Sheet1!$L$5:$L$28252,$A330,Sheet1!$D$5:$D$28252,"房租",Sheet1!$E$5:$E$28252,"&lt;&gt;*调拨*")+SUMIFS(Sheet1!$G$5:$G$28252,Sheet1!$I$5:$I$28252,$B330,Sheet1!$L$5:$L$28252,$A330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30" s="32">
        <f>SUMIFS(Sheet1!$G$5:$G$28252,Sheet1!$I$5:$I$28252,$B330,Sheet1!$L$5:$L$28252,$A330,Sheet1!$E$5:$E$28252,"*调拨*")</f>
        <v>0</v>
      </c>
      <c r="AI330" s="32">
        <f>SUMIFS(Sheet1!$G$5:$G$28252,Sheet1!$I$5:$I$28252,$B330,Sheet1!$L$5:$L$28252,$A330,Sheet1!$D$5:$D$28252,"内部转款",Sheet1!$E$5:$E$28252,"&lt;&gt;*调拨*")+SUMIFS(Sheet1!$G$5:$G$28252,Sheet1!$I$5:$I$28252,$B330,Sheet1!$L$5:$L$28252,$A330,Sheet1!$D$5:$D$28252,"内部转账",Sheet1!$E$5:$E$28252,"&lt;&gt;*调拨*")</f>
        <v>0</v>
      </c>
      <c r="AJ330" s="32">
        <f t="shared" si="25"/>
        <v>0</v>
      </c>
      <c r="AK330" s="32">
        <f>SUMIFS(Sheet1!$G$5:$G$28252,Sheet1!$I$5:$I$28252,$B330,Sheet1!$L$5:$L$28252,$A330)</f>
        <v>6952.07</v>
      </c>
      <c r="AL330" s="32">
        <f t="shared" si="26"/>
        <v>19778.6</v>
      </c>
    </row>
    <row r="331" ht="16.5" spans="1:38">
      <c r="A331" s="30">
        <v>202606</v>
      </c>
      <c r="B331" s="31" t="s">
        <v>114</v>
      </c>
      <c r="C331" s="32">
        <f>SUMIFS(Sheet1!$F$5:$F$28252,Sheet1!$I$5:$I$28252,$B331,Sheet1!$L$5:$L$28252,$A331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4166.35</v>
      </c>
      <c r="D331" s="32">
        <f>SUMIFS(Sheet1!$F$5:$F$28252,Sheet1!$I$5:$I$28252,$B331,Sheet1!$L$5:$L$28252,$A331,Sheet1!$D$5:$D$28252,"医保即时拨付",Sheet1!$E$5:$E$28252,"&lt;&gt;*调拨*")+SUMIFS(Sheet1!$F$5:$F$28252,Sheet1!$I$5:$I$28252,$B331,Sheet1!$L$5:$L$28252,$A331,Sheet1!$E$5:$E$28252,"*医保即时拨付*",Sheet1!$D$5:$D$28252,"&lt;&gt;医保即时拨付",Sheet1!$D$5:$D$28252,"&lt;&gt;内部转款",Sheet1!$D$5:$D$28252,"&lt;&gt;内部转账",Sheet1!$E$5:$E$28252,"&lt;&gt;*调拨*")</f>
        <v>5507.79</v>
      </c>
      <c r="E331" s="32">
        <f>SUMIFS(Sheet1!$F$5:$F$28252,Sheet1!$I$5:$I$28252,$B331,Sheet1!$L$5:$L$28252,$A331,Sheet1!$D$5:$D$28252,"医保",Sheet1!$E$5:$E$28252,"&lt;&gt;*调拨*",Sheet1!$E$5:$E$28252,"&lt;&gt;*医保即时拨付*")+SUMIFS(Sheet1!$F$5:$F$28252,Sheet1!$I$5:$I$28252,$B331,Sheet1!$L$5:$L$28252,$A331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31" s="32">
        <f>SUMIFS(Sheet1!$F$5:$F$28252,Sheet1!$I$5:$I$28252,$B331,Sheet1!$L$5:$L$28252,$A331,Sheet1!$D$5:$D$28252,"聚合",Sheet1!$E$5:$E$28252,"&lt;&gt;*调拨*")+SUMIFS(Sheet1!$F$5:$F$28252,Sheet1!$I$5:$I$28252,$B331,Sheet1!$L$5:$L$28252,$A331,Sheet1!$E$5:$E$28252,"*聚合*",Sheet1!$D$5:$D$28252,"&lt;&gt;聚合",Sheet1!$D$5:$D$28252,"&lt;&gt;内部转款",Sheet1!$D$5:$D$28252,"&lt;&gt;内部转账",Sheet1!$E$5:$E$28252,"&lt;&gt;*调拨*")</f>
        <v>26201.94</v>
      </c>
      <c r="G331" s="32">
        <f>SUMIFS(Sheet1!$F$5:$F$28252,Sheet1!$I$5:$I$28252,$B331,Sheet1!$L$5:$L$28252,$A331,Sheet1!$D$5:$D$28252,"24小时微信",Sheet1!$E$5:$E$28252,"&lt;&gt;*调拨*")+SUMIFS(Sheet1!$F$5:$F$28252,Sheet1!$I$5:$I$28252,$B331,Sheet1!$L$5:$L$28252,$A331,Sheet1!$E$5:$E$28252,"*24小时微信*",Sheet1!$D$5:$D$28252,"&lt;&gt;24小时微信",Sheet1!$D$5:$D$28252,"&lt;&gt;内部转款",Sheet1!$D$5:$D$28252,"&lt;&gt;内部转账",Sheet1!$E$5:$E$28252,"&lt;&gt;*调拨*")</f>
        <v>2757.55</v>
      </c>
      <c r="H331" s="32">
        <f>SUMIFS(Sheet1!$F$5:$F$28252,Sheet1!$I$5:$I$28252,$B331,Sheet1!$L$5:$L$28252,$A331,Sheet1!$D$5:$D$28252,"美团",Sheet1!$E$5:$E$28252,"&lt;&gt;*调拨*")+SUMIFS(Sheet1!$F$5:$F$28252,Sheet1!$I$5:$I$28252,$B331,Sheet1!$L$5:$L$28252,$A331,Sheet1!$E$5:$E$28252,"*美团*",Sheet1!$D$5:$D$28252,"&lt;&gt;美团",Sheet1!$D$5:$D$28252,"&lt;&gt;内部转款",Sheet1!$D$5:$D$28252,"&lt;&gt;内部转账",Sheet1!$E$5:$E$28252,"&lt;&gt;*调拨*")</f>
        <v>335.15</v>
      </c>
      <c r="I331" s="32">
        <f>SUMIFS(Sheet1!$F$5:$F$28252,Sheet1!$I$5:$I$28252,$B331,Sheet1!$L$5:$L$28252,$A331,Sheet1!$D$5:$D$28252,"饿了么",Sheet1!$E$5:$E$28252,"&lt;&gt;*调拨*")+SUMIFS(Sheet1!$F$5:$F$28252,Sheet1!$I$5:$I$28252,$B331,Sheet1!$L$5:$L$28252,$A331,Sheet1!$E$5:$E$28252,"*饿了么*",Sheet1!$D$5:$D$28252,"&lt;&gt;饿了么",Sheet1!$D$5:$D$28252,"&lt;&gt;内部转款",Sheet1!$D$5:$D$28252,"&lt;&gt;内部转账",Sheet1!$E$5:$E$28252,"&lt;&gt;*调拨*")</f>
        <v>0</v>
      </c>
      <c r="J331" s="32">
        <f>SUMIFS(Sheet1!$F$5:$F$28252,Sheet1!$I$5:$I$28252,$B331,Sheet1!$L$5:$L$28252,$A331,Sheet1!$D$5:$D$28252,"健E卡",Sheet1!$E$5:$E$28252,"&lt;&gt;*调拨*")+SUMIFS(Sheet1!$F$5:$F$28252,Sheet1!$I$5:$I$28252,$B331,Sheet1!$L$5:$L$28252,$A331,Sheet1!$E$5:$E$28252,"*健E卡*",Sheet1!$D$5:$D$28252,"&lt;&gt;健E卡",Sheet1!$D$5:$D$28252,"&lt;&gt;内部转款",Sheet1!$D$5:$D$28252,"&lt;&gt;内部转账",Sheet1!$E$5:$E$28252,"&lt;&gt;*调拨*")</f>
        <v>89131.22</v>
      </c>
      <c r="K331" s="32">
        <f>SUMIFS(Sheet1!$F$5:$F$28252,Sheet1!$I$5:$I$28252,$B331,Sheet1!$L$5:$L$28252,$A331,Sheet1!$D$5:$D$28252,"抖音",Sheet1!$E$5:$E$28252,"&lt;&gt;*调拨*")+SUMIFS(Sheet1!$F$5:$F$28252,Sheet1!$I$5:$I$28252,$B331,Sheet1!$L$5:$L$28252,$A331,Sheet1!$E$5:$E$28252,"*抖音*",Sheet1!$D$5:$D$28252,"&lt;&gt;抖音",Sheet1!$D$5:$D$28252,"&lt;&gt;内部转款",Sheet1!$D$5:$D$28252,"&lt;&gt;内部转账",Sheet1!$E$5:$E$28252,"&lt;&gt;*调拨*")</f>
        <v>0</v>
      </c>
      <c r="L331" s="32">
        <f>SUMIFS(Sheet1!$F$5:$F$28252,Sheet1!$I$5:$I$28252,$B331,Sheet1!$L$5:$L$28252,$A331,Sheet1!$D$5:$D$28252,"医卡通",Sheet1!$E$5:$E$28252,"&lt;&gt;*调拨*")+SUMIFS(Sheet1!$F$5:$F$28252,Sheet1!$I$5:$I$28252,$B331,Sheet1!$L$5:$L$28252,$A331,Sheet1!$E$5:$E$28252,"*医卡通*",Sheet1!$D$5:$D$28252,"&lt;&gt;医卡通",Sheet1!$D$5:$D$28252,"&lt;&gt;内部转款",Sheet1!$D$5:$D$28252,"&lt;&gt;内部转账",Sheet1!$E$5:$E$28252,"&lt;&gt;*调拨*")</f>
        <v>0</v>
      </c>
      <c r="M331" s="32">
        <f>SUMIFS(Sheet1!$F$5:$F$28252,Sheet1!$I$5:$I$28252,$B331,Sheet1!$L$5:$L$28252,$A331,Sheet1!$D$5:$D$28252,"企健网",Sheet1!$E$5:$E$28252,"&lt;&gt;*调拨*")+SUMIFS(Sheet1!$F$5:$F$28252,Sheet1!$I$5:$I$28252,$B331,Sheet1!$L$5:$L$28252,$A331,Sheet1!$E$5:$E$28252,"*企健网*",Sheet1!$D$5:$D$28252,"&lt;&gt;企健网",Sheet1!$D$5:$D$28252,"&lt;&gt;内部转款",Sheet1!$D$5:$D$28252,"&lt;&gt;内部转账",Sheet1!$E$5:$E$28252,"&lt;&gt;*调拨*")</f>
        <v>0</v>
      </c>
      <c r="N331" s="32">
        <f>SUMIFS(Sheet1!$F$5:$F$28252,Sheet1!$I$5:$I$28252,$B331,Sheet1!$L$5:$L$28252,$A331,Sheet1!$D$5:$D$28252,"银联",Sheet1!$E$5:$E$28252,"&lt;&gt;*调拨*")+SUMIFS(Sheet1!$F$5:$F$28252,Sheet1!$I$5:$I$28252,$B331,Sheet1!$L$5:$L$28252,$A331,Sheet1!$E$5:$E$28252,"*银联*",Sheet1!$D$5:$D$28252,"&lt;&gt;银联",Sheet1!$D$5:$D$28252,"&lt;&gt;内部转款",Sheet1!$D$5:$D$28252,"&lt;&gt;内部转账",Sheet1!$E$5:$E$28252,"&lt;&gt;*调拨*")</f>
        <v>0</v>
      </c>
      <c r="O331" s="32">
        <f>SUMIFS(Sheet1!$F$5:$F$28252,Sheet1!$I$5:$I$28252,$B331,Sheet1!$L$5:$L$28252,$A331,Sheet1!$D$5:$D$28252,"京东",Sheet1!$E$5:$E$28252,"&lt;&gt;*调拨*")+SUMIFS(Sheet1!$F$5:$F$28252,Sheet1!$I$5:$I$28252,$B331,Sheet1!$L$5:$L$28252,$A331,Sheet1!$E$5:$E$28252,"*京东*",Sheet1!$D$5:$D$28252,"&lt;&gt;京东",Sheet1!$D$5:$D$28252,"&lt;&gt;内部转款",Sheet1!$D$5:$D$28252,"&lt;&gt;内部转账",Sheet1!$E$5:$E$28252,"&lt;&gt;*调拨*")</f>
        <v>0</v>
      </c>
      <c r="P331" s="32">
        <f>SUMIFS(Sheet1!$F$5:$F$28252,Sheet1!$I$5:$I$28252,$B331,Sheet1!$L$5:$L$28252,$A331,Sheet1!$D$5:$D$28252,"药机微信",Sheet1!$E$5:$E$28252,"&lt;&gt;*调拨*")+SUMIFS(Sheet1!$F$5:$F$28252,Sheet1!$I$5:$I$28252,$B331,Sheet1!$L$5:$L$28252,$A331,Sheet1!$E$5:$E$28252,"*药机微信*",Sheet1!$D$5:$D$28252,"&lt;&gt;药机微信",Sheet1!$D$5:$D$28252,"&lt;&gt;内部转款",Sheet1!$D$5:$D$28252,"&lt;&gt;内部转账",Sheet1!$E$5:$E$28252,"&lt;&gt;*调拨*")</f>
        <v>0</v>
      </c>
      <c r="Q331" s="32">
        <f>SUMIFS(Sheet1!$F$5:$F$28252,Sheet1!$I$5:$I$28252,$B331,Sheet1!$L$5:$L$28252,$A331,Sheet1!$D$5:$D$28252,"亲情卡",Sheet1!$E$5:$E$28252,"&lt;&gt;*调拨*")+SUMIFS(Sheet1!$F$5:$F$28252,Sheet1!$I$5:$I$28252,$B331,Sheet1!$L$5:$L$28252,$A331,Sheet1!$E$5:$E$28252,"*亲情卡*",Sheet1!$D$5:$D$28252,"&lt;&gt;亲情卡",Sheet1!$D$5:$D$28252,"&lt;&gt;内部转款",Sheet1!$D$5:$D$28252,"&lt;&gt;内部转账",Sheet1!$E$5:$E$28252,"&lt;&gt;*调拨*")</f>
        <v>0</v>
      </c>
      <c r="R331" s="32">
        <f>SUMIFS(Sheet1!$F$5:$F$28252,Sheet1!$I$5:$I$28252,$B331,Sheet1!$L$5:$L$28252,$A331,Sheet1!$D$5:$D$28252,"优惠券",Sheet1!$E$5:$E$28252,"&lt;&gt;*调拨*")+SUMIFS(Sheet1!$F$5:$F$28252,Sheet1!$I$5:$I$28252,$B331,Sheet1!$L$5:$L$28252,$A331,Sheet1!$E$5:$E$28252,"*优惠券*",Sheet1!$D$5:$D$28252,"&lt;&gt;优惠券",Sheet1!$D$5:$D$28252,"&lt;&gt;内部转款",Sheet1!$D$5:$D$28252,"&lt;&gt;内部转账",Sheet1!$E$5:$E$28252,"&lt;&gt;*调拨*")</f>
        <v>0</v>
      </c>
      <c r="S331" s="32">
        <f>SUMIFS(Sheet1!$F$5:$F$28252,Sheet1!$I$5:$I$28252,$B331,Sheet1!$L$5:$L$28252,$A331,Sheet1!$D$5:$D$28252,"代金券",Sheet1!$E$5:$E$28252,"&lt;&gt;*调拨*")+SUMIFS(Sheet1!$F$5:$F$28252,Sheet1!$I$5:$I$28252,$B331,Sheet1!$L$5:$L$28252,$A331,Sheet1!$E$5:$E$28252,"*代金券*",Sheet1!$D$5:$D$28252,"&lt;&gt;代金券",Sheet1!$D$5:$D$28252,"&lt;&gt;内部转款",Sheet1!$D$5:$D$28252,"&lt;&gt;内部转账",Sheet1!$E$5:$E$28252,"&lt;&gt;*调拨*")</f>
        <v>0</v>
      </c>
      <c r="T331" s="32">
        <f>SUMIFS(Sheet1!$F$5:$F$28252,Sheet1!$I$5:$I$28252,$B331,Sheet1!$L$5:$L$28252,$A331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331,Sheet1!$L$5:$L$28252,$A331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331,Sheet1!$L$5:$L$28252,$A331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331,Sheet1!$L$5:$L$28252,$A331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31" s="32">
        <f>SUMIFS(Sheet1!$F$5:$F$28252,Sheet1!$I$5:$I$28252,$B331,Sheet1!$L$5:$L$28252,$A331,Sheet1!$E$5:$E$28252,"*调拨*")</f>
        <v>0</v>
      </c>
      <c r="V331" s="32">
        <f>SUMIFS(Sheet1!$F$5:$F$28252,Sheet1!$I$5:$I$28252,$B331,Sheet1!$L$5:$L$28252,$A331,Sheet1!$D$5:$D$28252,"储值",Sheet1!$E$5:$E$28252,"&lt;&gt;*调拨*")+SUMIFS(Sheet1!$F$5:$F$28252,Sheet1!$I$5:$I$28252,$B331,Sheet1!$L$5:$L$28252,$A331,Sheet1!$E$5:$E$28252,"*储值*",Sheet1!$D$5:$D$28252,"&lt;&gt;储值",Sheet1!$D$5:$D$28252,"&lt;&gt;内部转款",Sheet1!$D$5:$D$28252,"&lt;&gt;内部转账",Sheet1!$E$5:$E$28252,"&lt;&gt;*调拨*")</f>
        <v>0</v>
      </c>
      <c r="W331" s="32">
        <f>SUMIFS(Sheet1!$F$5:$F$28252,Sheet1!$I$5:$I$28252,$B331,Sheet1!$L$5:$L$28252,$A331,Sheet1!$D$5:$D$28252,"效期",Sheet1!$E$5:$E$28252,"&lt;&gt;*调拨*")+SUMIFS(Sheet1!$F$5:$F$28252,Sheet1!$I$5:$I$28252,$B331,Sheet1!$L$5:$L$28252,$A331,Sheet1!$E$5:$E$28252,"*效期*",Sheet1!$D$5:$D$28252,"&lt;&gt;效期",Sheet1!$D$5:$D$28252,"&lt;&gt;内部转款",Sheet1!$D$5:$D$28252,"&lt;&gt;内部转账",Sheet1!$E$5:$E$28252,"&lt;&gt;*调拨*")</f>
        <v>12.25</v>
      </c>
      <c r="X331" s="32">
        <f>SUMIFS(Sheet1!$F$5:$F$28252,Sheet1!$I$5:$I$28252,$B331,Sheet1!$L$5:$L$28252,$A331,Sheet1!$D$5:$D$28252,"内部转款",Sheet1!$E$5:$E$28252,"&lt;&gt;*调拨*")+SUMIFS(Sheet1!$F$5:$F$28252,Sheet1!$I$5:$I$28252,$B331,Sheet1!$L$5:$L$28252,$A331,Sheet1!$D$5:$D$28252,"内部转账",Sheet1!$E$5:$E$28252,"&lt;&gt;*调拨*")</f>
        <v>0</v>
      </c>
      <c r="Y331" s="32">
        <f t="shared" si="24"/>
        <v>0</v>
      </c>
      <c r="Z331" s="32">
        <f>SUMIFS(Sheet1!$F$5:$F$28252,Sheet1!$I$5:$I$28252,$B331,Sheet1!$L$5:$L$28252,$A331)</f>
        <v>128112.25</v>
      </c>
      <c r="AA331" s="32">
        <f>SUMIFS(Sheet1!$G$5:$G$28252,Sheet1!$I$5:$I$28252,$B331,Sheet1!$L$5:$L$28252,$A331,Sheet1!$D$5:$D$28252,"工资",Sheet1!$E$5:$E$28252,"&lt;&gt;*调拨*")+SUMIFS(Sheet1!$G$5:$G$28252,Sheet1!$I$5:$I$28252,$B331,Sheet1!$L$5:$L$28252,$A331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8781.56</v>
      </c>
      <c r="AB331" s="32">
        <f>SUMIFS(Sheet1!$G$5:$G$28252,Sheet1!$I$5:$I$28252,$B331,Sheet1!$L$5:$L$28252,$A331,Sheet1!$D$5:$D$28252,"水费",Sheet1!$E$5:$E$28252,"&lt;&gt;*调拨*")+SUMIFS(Sheet1!$G$5:$G$28252,Sheet1!$I$5:$I$28252,$B331,Sheet1!$L$5:$L$28252,$A331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1" s="32">
        <f>SUMIFS(Sheet1!$G$5:$G$28252,Sheet1!$I$5:$I$28252,$B331,Sheet1!$L$5:$L$28252,$A331,Sheet1!$D$5:$D$28252,"电费",Sheet1!$E$5:$E$28252,"&lt;&gt;*调拨*")+SUMIFS(Sheet1!$G$5:$G$28252,Sheet1!$I$5:$I$28252,$B331,Sheet1!$L$5:$L$28252,$A331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1" s="32">
        <f>SUMIFS(Sheet1!$G$5:$G$28252,Sheet1!$I$5:$I$28252,$B331,Sheet1!$L$5:$L$28252,$A331,Sheet1!$D$5:$D$28252,"宽带费",Sheet1!$E$5:$E$28252,"&lt;&gt;*调拨*")+SUMIFS(Sheet1!$G$5:$G$28252,Sheet1!$I$5:$I$28252,$B331,Sheet1!$L$5:$L$28252,$A331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1" s="32">
        <f>SUMIFS(Sheet1!$G$5:$G$28252,Sheet1!$I$5:$I$28252,$B331,Sheet1!$L$5:$L$28252,$A331,Sheet1!$D$5:$D$28252,"办公费",Sheet1!$E$5:$E$28252,"&lt;&gt;*调拨*")+SUMIFS(Sheet1!$G$5:$G$28252,Sheet1!$I$5:$I$28252,$B331,Sheet1!$L$5:$L$28252,$A331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31" s="32">
        <f>SUMIFS(Sheet1!$G$5:$G$28252,Sheet1!$I$5:$I$28252,$B331,Sheet1!$L$5:$L$28252,$A331,Sheet1!$D$5:$D$28252,"话费",Sheet1!$E$5:$E$28252,"&lt;&gt;*调拨*")+SUMIFS(Sheet1!$G$5:$G$28252,Sheet1!$I$5:$I$28252,$B331,Sheet1!$L$5:$L$28252,$A331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31" s="32">
        <f>SUMIFS(Sheet1!$G$5:$G$28252,Sheet1!$I$5:$I$28252,$B331,Sheet1!$L$5:$L$28252,$A331,Sheet1!$D$5:$D$28252,"房租",Sheet1!$E$5:$E$28252,"&lt;&gt;*调拨*")+SUMIFS(Sheet1!$G$5:$G$28252,Sheet1!$I$5:$I$28252,$B331,Sheet1!$L$5:$L$28252,$A331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31" s="32">
        <f>SUMIFS(Sheet1!$G$5:$G$28252,Sheet1!$I$5:$I$28252,$B331,Sheet1!$L$5:$L$28252,$A331,Sheet1!$E$5:$E$28252,"*调拨*")</f>
        <v>0</v>
      </c>
      <c r="AI331" s="32">
        <f>SUMIFS(Sheet1!$G$5:$G$28252,Sheet1!$I$5:$I$28252,$B331,Sheet1!$L$5:$L$28252,$A331,Sheet1!$D$5:$D$28252,"内部转款",Sheet1!$E$5:$E$28252,"&lt;&gt;*调拨*")+SUMIFS(Sheet1!$G$5:$G$28252,Sheet1!$I$5:$I$28252,$B331,Sheet1!$L$5:$L$28252,$A331,Sheet1!$D$5:$D$28252,"内部转账",Sheet1!$E$5:$E$28252,"&lt;&gt;*调拨*")</f>
        <v>0</v>
      </c>
      <c r="AJ331" s="32">
        <f t="shared" si="25"/>
        <v>469.5</v>
      </c>
      <c r="AK331" s="32">
        <f>SUMIFS(Sheet1!$G$5:$G$28252,Sheet1!$I$5:$I$28252,$B331,Sheet1!$L$5:$L$28252,$A331)</f>
        <v>9251.06</v>
      </c>
      <c r="AL331" s="32">
        <f t="shared" si="26"/>
        <v>118861.19</v>
      </c>
    </row>
    <row r="332" ht="16.5" spans="1:38">
      <c r="A332" s="30">
        <v>202606</v>
      </c>
      <c r="B332" s="31" t="s">
        <v>103</v>
      </c>
      <c r="C332" s="32">
        <f>SUMIFS(Sheet1!$F$5:$F$28252,Sheet1!$I$5:$I$28252,$B332,Sheet1!$L$5:$L$28252,$A332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6527.72</v>
      </c>
      <c r="D332" s="32">
        <f>SUMIFS(Sheet1!$F$5:$F$28252,Sheet1!$I$5:$I$28252,$B332,Sheet1!$L$5:$L$28252,$A332,Sheet1!$D$5:$D$28252,"医保即时拨付",Sheet1!$E$5:$E$28252,"&lt;&gt;*调拨*")+SUMIFS(Sheet1!$F$5:$F$28252,Sheet1!$I$5:$I$28252,$B332,Sheet1!$L$5:$L$28252,$A332,Sheet1!$E$5:$E$28252,"*医保即时拨付*",Sheet1!$D$5:$D$28252,"&lt;&gt;医保即时拨付",Sheet1!$D$5:$D$28252,"&lt;&gt;内部转款",Sheet1!$D$5:$D$28252,"&lt;&gt;内部转账",Sheet1!$E$5:$E$28252,"&lt;&gt;*调拨*")</f>
        <v>0</v>
      </c>
      <c r="E332" s="32">
        <f>SUMIFS(Sheet1!$F$5:$F$28252,Sheet1!$I$5:$I$28252,$B332,Sheet1!$L$5:$L$28252,$A332,Sheet1!$D$5:$D$28252,"医保",Sheet1!$E$5:$E$28252,"&lt;&gt;*调拨*",Sheet1!$E$5:$E$28252,"&lt;&gt;*医保即时拨付*")+SUMIFS(Sheet1!$F$5:$F$28252,Sheet1!$I$5:$I$28252,$B332,Sheet1!$L$5:$L$28252,$A332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32" s="32">
        <f>SUMIFS(Sheet1!$F$5:$F$28252,Sheet1!$I$5:$I$28252,$B332,Sheet1!$L$5:$L$28252,$A332,Sheet1!$D$5:$D$28252,"聚合",Sheet1!$E$5:$E$28252,"&lt;&gt;*调拨*")+SUMIFS(Sheet1!$F$5:$F$28252,Sheet1!$I$5:$I$28252,$B332,Sheet1!$L$5:$L$28252,$A332,Sheet1!$E$5:$E$28252,"*聚合*",Sheet1!$D$5:$D$28252,"&lt;&gt;聚合",Sheet1!$D$5:$D$28252,"&lt;&gt;内部转款",Sheet1!$D$5:$D$28252,"&lt;&gt;内部转账",Sheet1!$E$5:$E$28252,"&lt;&gt;*调拨*")</f>
        <v>25828.82</v>
      </c>
      <c r="G332" s="32">
        <f>SUMIFS(Sheet1!$F$5:$F$28252,Sheet1!$I$5:$I$28252,$B332,Sheet1!$L$5:$L$28252,$A332,Sheet1!$D$5:$D$28252,"24小时微信",Sheet1!$E$5:$E$28252,"&lt;&gt;*调拨*")+SUMIFS(Sheet1!$F$5:$F$28252,Sheet1!$I$5:$I$28252,$B332,Sheet1!$L$5:$L$28252,$A332,Sheet1!$E$5:$E$28252,"*24小时微信*",Sheet1!$D$5:$D$28252,"&lt;&gt;24小时微信",Sheet1!$D$5:$D$28252,"&lt;&gt;内部转款",Sheet1!$D$5:$D$28252,"&lt;&gt;内部转账",Sheet1!$E$5:$E$28252,"&lt;&gt;*调拨*")</f>
        <v>0</v>
      </c>
      <c r="H332" s="32">
        <f>SUMIFS(Sheet1!$F$5:$F$28252,Sheet1!$I$5:$I$28252,$B332,Sheet1!$L$5:$L$28252,$A332,Sheet1!$D$5:$D$28252,"美团",Sheet1!$E$5:$E$28252,"&lt;&gt;*调拨*")+SUMIFS(Sheet1!$F$5:$F$28252,Sheet1!$I$5:$I$28252,$B332,Sheet1!$L$5:$L$28252,$A332,Sheet1!$E$5:$E$28252,"*美团*",Sheet1!$D$5:$D$28252,"&lt;&gt;美团",Sheet1!$D$5:$D$28252,"&lt;&gt;内部转款",Sheet1!$D$5:$D$28252,"&lt;&gt;内部转账",Sheet1!$E$5:$E$28252,"&lt;&gt;*调拨*")</f>
        <v>0</v>
      </c>
      <c r="I332" s="32">
        <f>SUMIFS(Sheet1!$F$5:$F$28252,Sheet1!$I$5:$I$28252,$B332,Sheet1!$L$5:$L$28252,$A332,Sheet1!$D$5:$D$28252,"饿了么",Sheet1!$E$5:$E$28252,"&lt;&gt;*调拨*")+SUMIFS(Sheet1!$F$5:$F$28252,Sheet1!$I$5:$I$28252,$B332,Sheet1!$L$5:$L$28252,$A332,Sheet1!$E$5:$E$28252,"*饿了么*",Sheet1!$D$5:$D$28252,"&lt;&gt;饿了么",Sheet1!$D$5:$D$28252,"&lt;&gt;内部转款",Sheet1!$D$5:$D$28252,"&lt;&gt;内部转账",Sheet1!$E$5:$E$28252,"&lt;&gt;*调拨*")</f>
        <v>0</v>
      </c>
      <c r="J332" s="32">
        <f>SUMIFS(Sheet1!$F$5:$F$28252,Sheet1!$I$5:$I$28252,$B332,Sheet1!$L$5:$L$28252,$A332,Sheet1!$D$5:$D$28252,"健E卡",Sheet1!$E$5:$E$28252,"&lt;&gt;*调拨*")+SUMIFS(Sheet1!$F$5:$F$28252,Sheet1!$I$5:$I$28252,$B332,Sheet1!$L$5:$L$28252,$A332,Sheet1!$E$5:$E$28252,"*健E卡*",Sheet1!$D$5:$D$28252,"&lt;&gt;健E卡",Sheet1!$D$5:$D$28252,"&lt;&gt;内部转款",Sheet1!$D$5:$D$28252,"&lt;&gt;内部转账",Sheet1!$E$5:$E$28252,"&lt;&gt;*调拨*")</f>
        <v>0</v>
      </c>
      <c r="K332" s="32">
        <f>SUMIFS(Sheet1!$F$5:$F$28252,Sheet1!$I$5:$I$28252,$B332,Sheet1!$L$5:$L$28252,$A332,Sheet1!$D$5:$D$28252,"抖音",Sheet1!$E$5:$E$28252,"&lt;&gt;*调拨*")+SUMIFS(Sheet1!$F$5:$F$28252,Sheet1!$I$5:$I$28252,$B332,Sheet1!$L$5:$L$28252,$A332,Sheet1!$E$5:$E$28252,"*抖音*",Sheet1!$D$5:$D$28252,"&lt;&gt;抖音",Sheet1!$D$5:$D$28252,"&lt;&gt;内部转款",Sheet1!$D$5:$D$28252,"&lt;&gt;内部转账",Sheet1!$E$5:$E$28252,"&lt;&gt;*调拨*")</f>
        <v>0</v>
      </c>
      <c r="L332" s="32">
        <f>SUMIFS(Sheet1!$F$5:$F$28252,Sheet1!$I$5:$I$28252,$B332,Sheet1!$L$5:$L$28252,$A332,Sheet1!$D$5:$D$28252,"医卡通",Sheet1!$E$5:$E$28252,"&lt;&gt;*调拨*")+SUMIFS(Sheet1!$F$5:$F$28252,Sheet1!$I$5:$I$28252,$B332,Sheet1!$L$5:$L$28252,$A332,Sheet1!$E$5:$E$28252,"*医卡通*",Sheet1!$D$5:$D$28252,"&lt;&gt;医卡通",Sheet1!$D$5:$D$28252,"&lt;&gt;内部转款",Sheet1!$D$5:$D$28252,"&lt;&gt;内部转账",Sheet1!$E$5:$E$28252,"&lt;&gt;*调拨*")</f>
        <v>0</v>
      </c>
      <c r="M332" s="32">
        <f>SUMIFS(Sheet1!$F$5:$F$28252,Sheet1!$I$5:$I$28252,$B332,Sheet1!$L$5:$L$28252,$A332,Sheet1!$D$5:$D$28252,"企健网",Sheet1!$E$5:$E$28252,"&lt;&gt;*调拨*")+SUMIFS(Sheet1!$F$5:$F$28252,Sheet1!$I$5:$I$28252,$B332,Sheet1!$L$5:$L$28252,$A332,Sheet1!$E$5:$E$28252,"*企健网*",Sheet1!$D$5:$D$28252,"&lt;&gt;企健网",Sheet1!$D$5:$D$28252,"&lt;&gt;内部转款",Sheet1!$D$5:$D$28252,"&lt;&gt;内部转账",Sheet1!$E$5:$E$28252,"&lt;&gt;*调拨*")</f>
        <v>0</v>
      </c>
      <c r="N332" s="32">
        <f>SUMIFS(Sheet1!$F$5:$F$28252,Sheet1!$I$5:$I$28252,$B332,Sheet1!$L$5:$L$28252,$A332,Sheet1!$D$5:$D$28252,"银联",Sheet1!$E$5:$E$28252,"&lt;&gt;*调拨*")+SUMIFS(Sheet1!$F$5:$F$28252,Sheet1!$I$5:$I$28252,$B332,Sheet1!$L$5:$L$28252,$A332,Sheet1!$E$5:$E$28252,"*银联*",Sheet1!$D$5:$D$28252,"&lt;&gt;银联",Sheet1!$D$5:$D$28252,"&lt;&gt;内部转款",Sheet1!$D$5:$D$28252,"&lt;&gt;内部转账",Sheet1!$E$5:$E$28252,"&lt;&gt;*调拨*")</f>
        <v>0</v>
      </c>
      <c r="O332" s="32">
        <f>SUMIFS(Sheet1!$F$5:$F$28252,Sheet1!$I$5:$I$28252,$B332,Sheet1!$L$5:$L$28252,$A332,Sheet1!$D$5:$D$28252,"京东",Sheet1!$E$5:$E$28252,"&lt;&gt;*调拨*")+SUMIFS(Sheet1!$F$5:$F$28252,Sheet1!$I$5:$I$28252,$B332,Sheet1!$L$5:$L$28252,$A332,Sheet1!$E$5:$E$28252,"*京东*",Sheet1!$D$5:$D$28252,"&lt;&gt;京东",Sheet1!$D$5:$D$28252,"&lt;&gt;内部转款",Sheet1!$D$5:$D$28252,"&lt;&gt;内部转账",Sheet1!$E$5:$E$28252,"&lt;&gt;*调拨*")</f>
        <v>0</v>
      </c>
      <c r="P332" s="32">
        <f>SUMIFS(Sheet1!$F$5:$F$28252,Sheet1!$I$5:$I$28252,$B332,Sheet1!$L$5:$L$28252,$A332,Sheet1!$D$5:$D$28252,"药机微信",Sheet1!$E$5:$E$28252,"&lt;&gt;*调拨*")+SUMIFS(Sheet1!$F$5:$F$28252,Sheet1!$I$5:$I$28252,$B332,Sheet1!$L$5:$L$28252,$A332,Sheet1!$E$5:$E$28252,"*药机微信*",Sheet1!$D$5:$D$28252,"&lt;&gt;药机微信",Sheet1!$D$5:$D$28252,"&lt;&gt;内部转款",Sheet1!$D$5:$D$28252,"&lt;&gt;内部转账",Sheet1!$E$5:$E$28252,"&lt;&gt;*调拨*")</f>
        <v>0</v>
      </c>
      <c r="Q332" s="32">
        <f>SUMIFS(Sheet1!$F$5:$F$28252,Sheet1!$I$5:$I$28252,$B332,Sheet1!$L$5:$L$28252,$A332,Sheet1!$D$5:$D$28252,"亲情卡",Sheet1!$E$5:$E$28252,"&lt;&gt;*调拨*")+SUMIFS(Sheet1!$F$5:$F$28252,Sheet1!$I$5:$I$28252,$B332,Sheet1!$L$5:$L$28252,$A332,Sheet1!$E$5:$E$28252,"*亲情卡*",Sheet1!$D$5:$D$28252,"&lt;&gt;亲情卡",Sheet1!$D$5:$D$28252,"&lt;&gt;内部转款",Sheet1!$D$5:$D$28252,"&lt;&gt;内部转账",Sheet1!$E$5:$E$28252,"&lt;&gt;*调拨*")</f>
        <v>0</v>
      </c>
      <c r="R332" s="32">
        <f>SUMIFS(Sheet1!$F$5:$F$28252,Sheet1!$I$5:$I$28252,$B332,Sheet1!$L$5:$L$28252,$A332,Sheet1!$D$5:$D$28252,"优惠券",Sheet1!$E$5:$E$28252,"&lt;&gt;*调拨*")+SUMIFS(Sheet1!$F$5:$F$28252,Sheet1!$I$5:$I$28252,$B332,Sheet1!$L$5:$L$28252,$A332,Sheet1!$E$5:$E$28252,"*优惠券*",Sheet1!$D$5:$D$28252,"&lt;&gt;优惠券",Sheet1!$D$5:$D$28252,"&lt;&gt;内部转款",Sheet1!$D$5:$D$28252,"&lt;&gt;内部转账",Sheet1!$E$5:$E$28252,"&lt;&gt;*调拨*")</f>
        <v>0</v>
      </c>
      <c r="S332" s="32">
        <f>SUMIFS(Sheet1!$F$5:$F$28252,Sheet1!$I$5:$I$28252,$B332,Sheet1!$L$5:$L$28252,$A332,Sheet1!$D$5:$D$28252,"代金券",Sheet1!$E$5:$E$28252,"&lt;&gt;*调拨*")+SUMIFS(Sheet1!$F$5:$F$28252,Sheet1!$I$5:$I$28252,$B332,Sheet1!$L$5:$L$28252,$A332,Sheet1!$E$5:$E$28252,"*代金券*",Sheet1!$D$5:$D$28252,"&lt;&gt;代金券",Sheet1!$D$5:$D$28252,"&lt;&gt;内部转款",Sheet1!$D$5:$D$28252,"&lt;&gt;内部转账",Sheet1!$E$5:$E$28252,"&lt;&gt;*调拨*")</f>
        <v>0</v>
      </c>
      <c r="T332" s="32">
        <f>SUMIFS(Sheet1!$F$5:$F$28252,Sheet1!$I$5:$I$28252,$B332,Sheet1!$L$5:$L$28252,$A332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332,Sheet1!$L$5:$L$28252,$A332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332,Sheet1!$L$5:$L$28252,$A332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332,Sheet1!$L$5:$L$28252,$A332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6535.31</v>
      </c>
      <c r="U332" s="32">
        <f>SUMIFS(Sheet1!$F$5:$F$28252,Sheet1!$I$5:$I$28252,$B332,Sheet1!$L$5:$L$28252,$A332,Sheet1!$E$5:$E$28252,"*调拨*")</f>
        <v>0</v>
      </c>
      <c r="V332" s="32">
        <f>SUMIFS(Sheet1!$F$5:$F$28252,Sheet1!$I$5:$I$28252,$B332,Sheet1!$L$5:$L$28252,$A332,Sheet1!$D$5:$D$28252,"储值",Sheet1!$E$5:$E$28252,"&lt;&gt;*调拨*")+SUMIFS(Sheet1!$F$5:$F$28252,Sheet1!$I$5:$I$28252,$B332,Sheet1!$L$5:$L$28252,$A332,Sheet1!$E$5:$E$28252,"*储值*",Sheet1!$D$5:$D$28252,"&lt;&gt;储值",Sheet1!$D$5:$D$28252,"&lt;&gt;内部转款",Sheet1!$D$5:$D$28252,"&lt;&gt;内部转账",Sheet1!$E$5:$E$28252,"&lt;&gt;*调拨*")</f>
        <v>0</v>
      </c>
      <c r="W332" s="32">
        <f>SUMIFS(Sheet1!$F$5:$F$28252,Sheet1!$I$5:$I$28252,$B332,Sheet1!$L$5:$L$28252,$A332,Sheet1!$D$5:$D$28252,"效期",Sheet1!$E$5:$E$28252,"&lt;&gt;*调拨*")+SUMIFS(Sheet1!$F$5:$F$28252,Sheet1!$I$5:$I$28252,$B332,Sheet1!$L$5:$L$28252,$A332,Sheet1!$E$5:$E$28252,"*效期*",Sheet1!$D$5:$D$28252,"&lt;&gt;效期",Sheet1!$D$5:$D$28252,"&lt;&gt;内部转款",Sheet1!$D$5:$D$28252,"&lt;&gt;内部转账",Sheet1!$E$5:$E$28252,"&lt;&gt;*调拨*")</f>
        <v>0</v>
      </c>
      <c r="X332" s="32">
        <f>SUMIFS(Sheet1!$F$5:$F$28252,Sheet1!$I$5:$I$28252,$B332,Sheet1!$L$5:$L$28252,$A332,Sheet1!$D$5:$D$28252,"内部转款",Sheet1!$E$5:$E$28252,"&lt;&gt;*调拨*")+SUMIFS(Sheet1!$F$5:$F$28252,Sheet1!$I$5:$I$28252,$B332,Sheet1!$L$5:$L$28252,$A332,Sheet1!$D$5:$D$28252,"内部转账",Sheet1!$E$5:$E$28252,"&lt;&gt;*调拨*")</f>
        <v>0</v>
      </c>
      <c r="Y332" s="32">
        <f t="shared" si="24"/>
        <v>0</v>
      </c>
      <c r="Z332" s="32">
        <f>SUMIFS(Sheet1!$F$5:$F$28252,Sheet1!$I$5:$I$28252,$B332,Sheet1!$L$5:$L$28252,$A332)</f>
        <v>38891.85</v>
      </c>
      <c r="AA332" s="32">
        <f>SUMIFS(Sheet1!$G$5:$G$28252,Sheet1!$I$5:$I$28252,$B332,Sheet1!$L$5:$L$28252,$A332,Sheet1!$D$5:$D$28252,"工资",Sheet1!$E$5:$E$28252,"&lt;&gt;*调拨*")+SUMIFS(Sheet1!$G$5:$G$28252,Sheet1!$I$5:$I$28252,$B332,Sheet1!$L$5:$L$28252,$A332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4953.1</v>
      </c>
      <c r="AB332" s="32">
        <f>SUMIFS(Sheet1!$G$5:$G$28252,Sheet1!$I$5:$I$28252,$B332,Sheet1!$L$5:$L$28252,$A332,Sheet1!$D$5:$D$28252,"水费",Sheet1!$E$5:$E$28252,"&lt;&gt;*调拨*")+SUMIFS(Sheet1!$G$5:$G$28252,Sheet1!$I$5:$I$28252,$B332,Sheet1!$L$5:$L$28252,$A332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2" s="32">
        <f>SUMIFS(Sheet1!$G$5:$G$28252,Sheet1!$I$5:$I$28252,$B332,Sheet1!$L$5:$L$28252,$A332,Sheet1!$D$5:$D$28252,"电费",Sheet1!$E$5:$E$28252,"&lt;&gt;*调拨*")+SUMIFS(Sheet1!$G$5:$G$28252,Sheet1!$I$5:$I$28252,$B332,Sheet1!$L$5:$L$28252,$A332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2" s="32">
        <f>SUMIFS(Sheet1!$G$5:$G$28252,Sheet1!$I$5:$I$28252,$B332,Sheet1!$L$5:$L$28252,$A332,Sheet1!$D$5:$D$28252,"宽带费",Sheet1!$E$5:$E$28252,"&lt;&gt;*调拨*")+SUMIFS(Sheet1!$G$5:$G$28252,Sheet1!$I$5:$I$28252,$B332,Sheet1!$L$5:$L$28252,$A332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2" s="32">
        <f>SUMIFS(Sheet1!$G$5:$G$28252,Sheet1!$I$5:$I$28252,$B332,Sheet1!$L$5:$L$28252,$A332,Sheet1!$D$5:$D$28252,"办公费",Sheet1!$E$5:$E$28252,"&lt;&gt;*调拨*")+SUMIFS(Sheet1!$G$5:$G$28252,Sheet1!$I$5:$I$28252,$B332,Sheet1!$L$5:$L$28252,$A332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32" s="32">
        <f>SUMIFS(Sheet1!$G$5:$G$28252,Sheet1!$I$5:$I$28252,$B332,Sheet1!$L$5:$L$28252,$A332,Sheet1!$D$5:$D$28252,"话费",Sheet1!$E$5:$E$28252,"&lt;&gt;*调拨*")+SUMIFS(Sheet1!$G$5:$G$28252,Sheet1!$I$5:$I$28252,$B332,Sheet1!$L$5:$L$28252,$A332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32" s="32">
        <f>SUMIFS(Sheet1!$G$5:$G$28252,Sheet1!$I$5:$I$28252,$B332,Sheet1!$L$5:$L$28252,$A332,Sheet1!$D$5:$D$28252,"房租",Sheet1!$E$5:$E$28252,"&lt;&gt;*调拨*")+SUMIFS(Sheet1!$G$5:$G$28252,Sheet1!$I$5:$I$28252,$B332,Sheet1!$L$5:$L$28252,$A332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16000</v>
      </c>
      <c r="AH332" s="32">
        <f>SUMIFS(Sheet1!$G$5:$G$28252,Sheet1!$I$5:$I$28252,$B332,Sheet1!$L$5:$L$28252,$A332,Sheet1!$E$5:$E$28252,"*调拨*")</f>
        <v>0</v>
      </c>
      <c r="AI332" s="32">
        <f>SUMIFS(Sheet1!$G$5:$G$28252,Sheet1!$I$5:$I$28252,$B332,Sheet1!$L$5:$L$28252,$A332,Sheet1!$D$5:$D$28252,"内部转款",Sheet1!$E$5:$E$28252,"&lt;&gt;*调拨*")+SUMIFS(Sheet1!$G$5:$G$28252,Sheet1!$I$5:$I$28252,$B332,Sheet1!$L$5:$L$28252,$A332,Sheet1!$D$5:$D$28252,"内部转账",Sheet1!$E$5:$E$28252,"&lt;&gt;*调拨*")</f>
        <v>0</v>
      </c>
      <c r="AJ332" s="32">
        <f t="shared" si="25"/>
        <v>0</v>
      </c>
      <c r="AK332" s="32">
        <f>SUMIFS(Sheet1!$G$5:$G$28252,Sheet1!$I$5:$I$28252,$B332,Sheet1!$L$5:$L$28252,$A332)</f>
        <v>20953.1</v>
      </c>
      <c r="AL332" s="32">
        <f t="shared" si="26"/>
        <v>17938.75</v>
      </c>
    </row>
    <row r="333" ht="16.5" spans="1:38">
      <c r="A333" s="30">
        <v>202606</v>
      </c>
      <c r="B333" s="31" t="s">
        <v>205</v>
      </c>
      <c r="C333" s="32">
        <f>SUMIFS(Sheet1!$F$5:$F$28252,Sheet1!$I$5:$I$28252,$B333,Sheet1!$L$5:$L$28252,$A333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13543</v>
      </c>
      <c r="D333" s="32">
        <f>SUMIFS(Sheet1!$F$5:$F$28252,Sheet1!$I$5:$I$28252,$B333,Sheet1!$L$5:$L$28252,$A333,Sheet1!$D$5:$D$28252,"医保即时拨付",Sheet1!$E$5:$E$28252,"&lt;&gt;*调拨*")+SUMIFS(Sheet1!$F$5:$F$28252,Sheet1!$I$5:$I$28252,$B333,Sheet1!$L$5:$L$28252,$A333,Sheet1!$E$5:$E$28252,"*医保即时拨付*",Sheet1!$D$5:$D$28252,"&lt;&gt;医保即时拨付",Sheet1!$D$5:$D$28252,"&lt;&gt;内部转款",Sheet1!$D$5:$D$28252,"&lt;&gt;内部转账",Sheet1!$E$5:$E$28252,"&lt;&gt;*调拨*")</f>
        <v>4423.74</v>
      </c>
      <c r="E333" s="32">
        <f>SUMIFS(Sheet1!$F$5:$F$28252,Sheet1!$I$5:$I$28252,$B333,Sheet1!$L$5:$L$28252,$A333,Sheet1!$D$5:$D$28252,"医保",Sheet1!$E$5:$E$28252,"&lt;&gt;*调拨*",Sheet1!$E$5:$E$28252,"&lt;&gt;*医保即时拨付*")+SUMIFS(Sheet1!$F$5:$F$28252,Sheet1!$I$5:$I$28252,$B333,Sheet1!$L$5:$L$28252,$A333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5668.75</v>
      </c>
      <c r="F333" s="32">
        <f>SUMIFS(Sheet1!$F$5:$F$28252,Sheet1!$I$5:$I$28252,$B333,Sheet1!$L$5:$L$28252,$A333,Sheet1!$D$5:$D$28252,"聚合",Sheet1!$E$5:$E$28252,"&lt;&gt;*调拨*")+SUMIFS(Sheet1!$F$5:$F$28252,Sheet1!$I$5:$I$28252,$B333,Sheet1!$L$5:$L$28252,$A333,Sheet1!$E$5:$E$28252,"*聚合*",Sheet1!$D$5:$D$28252,"&lt;&gt;聚合",Sheet1!$D$5:$D$28252,"&lt;&gt;内部转款",Sheet1!$D$5:$D$28252,"&lt;&gt;内部转账",Sheet1!$E$5:$E$28252,"&lt;&gt;*调拨*")</f>
        <v>48343.27</v>
      </c>
      <c r="G333" s="32">
        <f>SUMIFS(Sheet1!$F$5:$F$28252,Sheet1!$I$5:$I$28252,$B333,Sheet1!$L$5:$L$28252,$A333,Sheet1!$D$5:$D$28252,"24小时微信",Sheet1!$E$5:$E$28252,"&lt;&gt;*调拨*")+SUMIFS(Sheet1!$F$5:$F$28252,Sheet1!$I$5:$I$28252,$B333,Sheet1!$L$5:$L$28252,$A333,Sheet1!$E$5:$E$28252,"*24小时微信*",Sheet1!$D$5:$D$28252,"&lt;&gt;24小时微信",Sheet1!$D$5:$D$28252,"&lt;&gt;内部转款",Sheet1!$D$5:$D$28252,"&lt;&gt;内部转账",Sheet1!$E$5:$E$28252,"&lt;&gt;*调拨*")</f>
        <v>0</v>
      </c>
      <c r="H333" s="32">
        <f>SUMIFS(Sheet1!$F$5:$F$28252,Sheet1!$I$5:$I$28252,$B333,Sheet1!$L$5:$L$28252,$A333,Sheet1!$D$5:$D$28252,"美团",Sheet1!$E$5:$E$28252,"&lt;&gt;*调拨*")+SUMIFS(Sheet1!$F$5:$F$28252,Sheet1!$I$5:$I$28252,$B333,Sheet1!$L$5:$L$28252,$A333,Sheet1!$E$5:$E$28252,"*美团*",Sheet1!$D$5:$D$28252,"&lt;&gt;美团",Sheet1!$D$5:$D$28252,"&lt;&gt;内部转款",Sheet1!$D$5:$D$28252,"&lt;&gt;内部转账",Sheet1!$E$5:$E$28252,"&lt;&gt;*调拨*")</f>
        <v>0</v>
      </c>
      <c r="I333" s="32">
        <f>SUMIFS(Sheet1!$F$5:$F$28252,Sheet1!$I$5:$I$28252,$B333,Sheet1!$L$5:$L$28252,$A333,Sheet1!$D$5:$D$28252,"饿了么",Sheet1!$E$5:$E$28252,"&lt;&gt;*调拨*")+SUMIFS(Sheet1!$F$5:$F$28252,Sheet1!$I$5:$I$28252,$B333,Sheet1!$L$5:$L$28252,$A333,Sheet1!$E$5:$E$28252,"*饿了么*",Sheet1!$D$5:$D$28252,"&lt;&gt;饿了么",Sheet1!$D$5:$D$28252,"&lt;&gt;内部转款",Sheet1!$D$5:$D$28252,"&lt;&gt;内部转账",Sheet1!$E$5:$E$28252,"&lt;&gt;*调拨*")</f>
        <v>0</v>
      </c>
      <c r="J333" s="32">
        <f>SUMIFS(Sheet1!$F$5:$F$28252,Sheet1!$I$5:$I$28252,$B333,Sheet1!$L$5:$L$28252,$A333,Sheet1!$D$5:$D$28252,"健E卡",Sheet1!$E$5:$E$28252,"&lt;&gt;*调拨*")+SUMIFS(Sheet1!$F$5:$F$28252,Sheet1!$I$5:$I$28252,$B333,Sheet1!$L$5:$L$28252,$A333,Sheet1!$E$5:$E$28252,"*健E卡*",Sheet1!$D$5:$D$28252,"&lt;&gt;健E卡",Sheet1!$D$5:$D$28252,"&lt;&gt;内部转款",Sheet1!$D$5:$D$28252,"&lt;&gt;内部转账",Sheet1!$E$5:$E$28252,"&lt;&gt;*调拨*")</f>
        <v>0</v>
      </c>
      <c r="K333" s="32">
        <f>SUMIFS(Sheet1!$F$5:$F$28252,Sheet1!$I$5:$I$28252,$B333,Sheet1!$L$5:$L$28252,$A333,Sheet1!$D$5:$D$28252,"抖音",Sheet1!$E$5:$E$28252,"&lt;&gt;*调拨*")+SUMIFS(Sheet1!$F$5:$F$28252,Sheet1!$I$5:$I$28252,$B333,Sheet1!$L$5:$L$28252,$A333,Sheet1!$E$5:$E$28252,"*抖音*",Sheet1!$D$5:$D$28252,"&lt;&gt;抖音",Sheet1!$D$5:$D$28252,"&lt;&gt;内部转款",Sheet1!$D$5:$D$28252,"&lt;&gt;内部转账",Sheet1!$E$5:$E$28252,"&lt;&gt;*调拨*")</f>
        <v>0</v>
      </c>
      <c r="L333" s="32">
        <f>SUMIFS(Sheet1!$F$5:$F$28252,Sheet1!$I$5:$I$28252,$B333,Sheet1!$L$5:$L$28252,$A333,Sheet1!$D$5:$D$28252,"医卡通",Sheet1!$E$5:$E$28252,"&lt;&gt;*调拨*")+SUMIFS(Sheet1!$F$5:$F$28252,Sheet1!$I$5:$I$28252,$B333,Sheet1!$L$5:$L$28252,$A333,Sheet1!$E$5:$E$28252,"*医卡通*",Sheet1!$D$5:$D$28252,"&lt;&gt;医卡通",Sheet1!$D$5:$D$28252,"&lt;&gt;内部转款",Sheet1!$D$5:$D$28252,"&lt;&gt;内部转账",Sheet1!$E$5:$E$28252,"&lt;&gt;*调拨*")</f>
        <v>0</v>
      </c>
      <c r="M333" s="32">
        <f>SUMIFS(Sheet1!$F$5:$F$28252,Sheet1!$I$5:$I$28252,$B333,Sheet1!$L$5:$L$28252,$A333,Sheet1!$D$5:$D$28252,"企健网",Sheet1!$E$5:$E$28252,"&lt;&gt;*调拨*")+SUMIFS(Sheet1!$F$5:$F$28252,Sheet1!$I$5:$I$28252,$B333,Sheet1!$L$5:$L$28252,$A333,Sheet1!$E$5:$E$28252,"*企健网*",Sheet1!$D$5:$D$28252,"&lt;&gt;企健网",Sheet1!$D$5:$D$28252,"&lt;&gt;内部转款",Sheet1!$D$5:$D$28252,"&lt;&gt;内部转账",Sheet1!$E$5:$E$28252,"&lt;&gt;*调拨*")</f>
        <v>0</v>
      </c>
      <c r="N333" s="32">
        <f>SUMIFS(Sheet1!$F$5:$F$28252,Sheet1!$I$5:$I$28252,$B333,Sheet1!$L$5:$L$28252,$A333,Sheet1!$D$5:$D$28252,"银联",Sheet1!$E$5:$E$28252,"&lt;&gt;*调拨*")+SUMIFS(Sheet1!$F$5:$F$28252,Sheet1!$I$5:$I$28252,$B333,Sheet1!$L$5:$L$28252,$A333,Sheet1!$E$5:$E$28252,"*银联*",Sheet1!$D$5:$D$28252,"&lt;&gt;银联",Sheet1!$D$5:$D$28252,"&lt;&gt;内部转款",Sheet1!$D$5:$D$28252,"&lt;&gt;内部转账",Sheet1!$E$5:$E$28252,"&lt;&gt;*调拨*")</f>
        <v>0</v>
      </c>
      <c r="O333" s="32">
        <f>SUMIFS(Sheet1!$F$5:$F$28252,Sheet1!$I$5:$I$28252,$B333,Sheet1!$L$5:$L$28252,$A333,Sheet1!$D$5:$D$28252,"京东",Sheet1!$E$5:$E$28252,"&lt;&gt;*调拨*")+SUMIFS(Sheet1!$F$5:$F$28252,Sheet1!$I$5:$I$28252,$B333,Sheet1!$L$5:$L$28252,$A333,Sheet1!$E$5:$E$28252,"*京东*",Sheet1!$D$5:$D$28252,"&lt;&gt;京东",Sheet1!$D$5:$D$28252,"&lt;&gt;内部转款",Sheet1!$D$5:$D$28252,"&lt;&gt;内部转账",Sheet1!$E$5:$E$28252,"&lt;&gt;*调拨*")</f>
        <v>0</v>
      </c>
      <c r="P333" s="32">
        <f>SUMIFS(Sheet1!$F$5:$F$28252,Sheet1!$I$5:$I$28252,$B333,Sheet1!$L$5:$L$28252,$A333,Sheet1!$D$5:$D$28252,"药机微信",Sheet1!$E$5:$E$28252,"&lt;&gt;*调拨*")+SUMIFS(Sheet1!$F$5:$F$28252,Sheet1!$I$5:$I$28252,$B333,Sheet1!$L$5:$L$28252,$A333,Sheet1!$E$5:$E$28252,"*药机微信*",Sheet1!$D$5:$D$28252,"&lt;&gt;药机微信",Sheet1!$D$5:$D$28252,"&lt;&gt;内部转款",Sheet1!$D$5:$D$28252,"&lt;&gt;内部转账",Sheet1!$E$5:$E$28252,"&lt;&gt;*调拨*")</f>
        <v>0</v>
      </c>
      <c r="Q333" s="32">
        <f>SUMIFS(Sheet1!$F$5:$F$28252,Sheet1!$I$5:$I$28252,$B333,Sheet1!$L$5:$L$28252,$A333,Sheet1!$D$5:$D$28252,"亲情卡",Sheet1!$E$5:$E$28252,"&lt;&gt;*调拨*")+SUMIFS(Sheet1!$F$5:$F$28252,Sheet1!$I$5:$I$28252,$B333,Sheet1!$L$5:$L$28252,$A333,Sheet1!$E$5:$E$28252,"*亲情卡*",Sheet1!$D$5:$D$28252,"&lt;&gt;亲情卡",Sheet1!$D$5:$D$28252,"&lt;&gt;内部转款",Sheet1!$D$5:$D$28252,"&lt;&gt;内部转账",Sheet1!$E$5:$E$28252,"&lt;&gt;*调拨*")</f>
        <v>0</v>
      </c>
      <c r="R333" s="32">
        <f>SUMIFS(Sheet1!$F$5:$F$28252,Sheet1!$I$5:$I$28252,$B333,Sheet1!$L$5:$L$28252,$A333,Sheet1!$D$5:$D$28252,"优惠券",Sheet1!$E$5:$E$28252,"&lt;&gt;*调拨*")+SUMIFS(Sheet1!$F$5:$F$28252,Sheet1!$I$5:$I$28252,$B333,Sheet1!$L$5:$L$28252,$A333,Sheet1!$E$5:$E$28252,"*优惠券*",Sheet1!$D$5:$D$28252,"&lt;&gt;优惠券",Sheet1!$D$5:$D$28252,"&lt;&gt;内部转款",Sheet1!$D$5:$D$28252,"&lt;&gt;内部转账",Sheet1!$E$5:$E$28252,"&lt;&gt;*调拨*")</f>
        <v>0</v>
      </c>
      <c r="S333" s="32">
        <f>SUMIFS(Sheet1!$F$5:$F$28252,Sheet1!$I$5:$I$28252,$B333,Sheet1!$L$5:$L$28252,$A333,Sheet1!$D$5:$D$28252,"代金券",Sheet1!$E$5:$E$28252,"&lt;&gt;*调拨*")+SUMIFS(Sheet1!$F$5:$F$28252,Sheet1!$I$5:$I$28252,$B333,Sheet1!$L$5:$L$28252,$A333,Sheet1!$E$5:$E$28252,"*代金券*",Sheet1!$D$5:$D$28252,"&lt;&gt;代金券",Sheet1!$D$5:$D$28252,"&lt;&gt;内部转款",Sheet1!$D$5:$D$28252,"&lt;&gt;内部转账",Sheet1!$E$5:$E$28252,"&lt;&gt;*调拨*")</f>
        <v>0</v>
      </c>
      <c r="T333" s="32">
        <f>SUMIFS(Sheet1!$F$5:$F$28252,Sheet1!$I$5:$I$28252,$B333,Sheet1!$L$5:$L$28252,$A333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333,Sheet1!$L$5:$L$28252,$A333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333,Sheet1!$L$5:$L$28252,$A333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333,Sheet1!$L$5:$L$28252,$A333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33" s="32">
        <f>SUMIFS(Sheet1!$F$5:$F$28252,Sheet1!$I$5:$I$28252,$B333,Sheet1!$L$5:$L$28252,$A333,Sheet1!$E$5:$E$28252,"*调拨*")</f>
        <v>0</v>
      </c>
      <c r="V333" s="32">
        <f>SUMIFS(Sheet1!$F$5:$F$28252,Sheet1!$I$5:$I$28252,$B333,Sheet1!$L$5:$L$28252,$A333,Sheet1!$D$5:$D$28252,"储值",Sheet1!$E$5:$E$28252,"&lt;&gt;*调拨*")+SUMIFS(Sheet1!$F$5:$F$28252,Sheet1!$I$5:$I$28252,$B333,Sheet1!$L$5:$L$28252,$A333,Sheet1!$E$5:$E$28252,"*储值*",Sheet1!$D$5:$D$28252,"&lt;&gt;储值",Sheet1!$D$5:$D$28252,"&lt;&gt;内部转款",Sheet1!$D$5:$D$28252,"&lt;&gt;内部转账",Sheet1!$E$5:$E$28252,"&lt;&gt;*调拨*")</f>
        <v>0</v>
      </c>
      <c r="W333" s="32">
        <f>SUMIFS(Sheet1!$F$5:$F$28252,Sheet1!$I$5:$I$28252,$B333,Sheet1!$L$5:$L$28252,$A333,Sheet1!$D$5:$D$28252,"效期",Sheet1!$E$5:$E$28252,"&lt;&gt;*调拨*")+SUMIFS(Sheet1!$F$5:$F$28252,Sheet1!$I$5:$I$28252,$B333,Sheet1!$L$5:$L$28252,$A333,Sheet1!$E$5:$E$28252,"*效期*",Sheet1!$D$5:$D$28252,"&lt;&gt;效期",Sheet1!$D$5:$D$28252,"&lt;&gt;内部转款",Sheet1!$D$5:$D$28252,"&lt;&gt;内部转账",Sheet1!$E$5:$E$28252,"&lt;&gt;*调拨*")</f>
        <v>60</v>
      </c>
      <c r="X333" s="32">
        <f>SUMIFS(Sheet1!$F$5:$F$28252,Sheet1!$I$5:$I$28252,$B333,Sheet1!$L$5:$L$28252,$A333,Sheet1!$D$5:$D$28252,"内部转款",Sheet1!$E$5:$E$28252,"&lt;&gt;*调拨*")+SUMIFS(Sheet1!$F$5:$F$28252,Sheet1!$I$5:$I$28252,$B333,Sheet1!$L$5:$L$28252,$A333,Sheet1!$D$5:$D$28252,"内部转账",Sheet1!$E$5:$E$28252,"&lt;&gt;*调拨*")</f>
        <v>0</v>
      </c>
      <c r="Y333" s="32">
        <f t="shared" si="24"/>
        <v>0</v>
      </c>
      <c r="Z333" s="32">
        <f>SUMIFS(Sheet1!$F$5:$F$28252,Sheet1!$I$5:$I$28252,$B333,Sheet1!$L$5:$L$28252,$A333)</f>
        <v>72038.76</v>
      </c>
      <c r="AA333" s="32">
        <f>SUMIFS(Sheet1!$G$5:$G$28252,Sheet1!$I$5:$I$28252,$B333,Sheet1!$L$5:$L$28252,$A333,Sheet1!$D$5:$D$28252,"工资",Sheet1!$E$5:$E$28252,"&lt;&gt;*调拨*")+SUMIFS(Sheet1!$G$5:$G$28252,Sheet1!$I$5:$I$28252,$B333,Sheet1!$L$5:$L$28252,$A333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4262.6</v>
      </c>
      <c r="AB333" s="32">
        <f>SUMIFS(Sheet1!$G$5:$G$28252,Sheet1!$I$5:$I$28252,$B333,Sheet1!$L$5:$L$28252,$A333,Sheet1!$D$5:$D$28252,"水费",Sheet1!$E$5:$E$28252,"&lt;&gt;*调拨*")+SUMIFS(Sheet1!$G$5:$G$28252,Sheet1!$I$5:$I$28252,$B333,Sheet1!$L$5:$L$28252,$A333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3" s="32">
        <f>SUMIFS(Sheet1!$G$5:$G$28252,Sheet1!$I$5:$I$28252,$B333,Sheet1!$L$5:$L$28252,$A333,Sheet1!$D$5:$D$28252,"电费",Sheet1!$E$5:$E$28252,"&lt;&gt;*调拨*")+SUMIFS(Sheet1!$G$5:$G$28252,Sheet1!$I$5:$I$28252,$B333,Sheet1!$L$5:$L$28252,$A333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3" s="32">
        <f>SUMIFS(Sheet1!$G$5:$G$28252,Sheet1!$I$5:$I$28252,$B333,Sheet1!$L$5:$L$28252,$A333,Sheet1!$D$5:$D$28252,"宽带费",Sheet1!$E$5:$E$28252,"&lt;&gt;*调拨*")+SUMIFS(Sheet1!$G$5:$G$28252,Sheet1!$I$5:$I$28252,$B333,Sheet1!$L$5:$L$28252,$A333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3" s="32">
        <f>SUMIFS(Sheet1!$G$5:$G$28252,Sheet1!$I$5:$I$28252,$B333,Sheet1!$L$5:$L$28252,$A333,Sheet1!$D$5:$D$28252,"办公费",Sheet1!$E$5:$E$28252,"&lt;&gt;*调拨*")+SUMIFS(Sheet1!$G$5:$G$28252,Sheet1!$I$5:$I$28252,$B333,Sheet1!$L$5:$L$28252,$A333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33" s="32">
        <f>SUMIFS(Sheet1!$G$5:$G$28252,Sheet1!$I$5:$I$28252,$B333,Sheet1!$L$5:$L$28252,$A333,Sheet1!$D$5:$D$28252,"话费",Sheet1!$E$5:$E$28252,"&lt;&gt;*调拨*")+SUMIFS(Sheet1!$G$5:$G$28252,Sheet1!$I$5:$I$28252,$B333,Sheet1!$L$5:$L$28252,$A333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33" s="32">
        <f>SUMIFS(Sheet1!$G$5:$G$28252,Sheet1!$I$5:$I$28252,$B333,Sheet1!$L$5:$L$28252,$A333,Sheet1!$D$5:$D$28252,"房租",Sheet1!$E$5:$E$28252,"&lt;&gt;*调拨*")+SUMIFS(Sheet1!$G$5:$G$28252,Sheet1!$I$5:$I$28252,$B333,Sheet1!$L$5:$L$28252,$A333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33" s="32">
        <f>SUMIFS(Sheet1!$G$5:$G$28252,Sheet1!$I$5:$I$28252,$B333,Sheet1!$L$5:$L$28252,$A333,Sheet1!$E$5:$E$28252,"*调拨*")</f>
        <v>0</v>
      </c>
      <c r="AI333" s="32">
        <f>SUMIFS(Sheet1!$G$5:$G$28252,Sheet1!$I$5:$I$28252,$B333,Sheet1!$L$5:$L$28252,$A333,Sheet1!$D$5:$D$28252,"内部转款",Sheet1!$E$5:$E$28252,"&lt;&gt;*调拨*")+SUMIFS(Sheet1!$G$5:$G$28252,Sheet1!$I$5:$I$28252,$B333,Sheet1!$L$5:$L$28252,$A333,Sheet1!$D$5:$D$28252,"内部转账",Sheet1!$E$5:$E$28252,"&lt;&gt;*调拨*")</f>
        <v>0</v>
      </c>
      <c r="AJ333" s="32">
        <f t="shared" si="25"/>
        <v>0</v>
      </c>
      <c r="AK333" s="32">
        <f>SUMIFS(Sheet1!$G$5:$G$28252,Sheet1!$I$5:$I$28252,$B333,Sheet1!$L$5:$L$28252,$A333)</f>
        <v>4262.6</v>
      </c>
      <c r="AL333" s="32">
        <f t="shared" si="26"/>
        <v>67776.16</v>
      </c>
    </row>
    <row r="334" ht="16.5" spans="1:38">
      <c r="A334" s="30">
        <v>202606</v>
      </c>
      <c r="B334" s="31" t="s">
        <v>117</v>
      </c>
      <c r="C334" s="32">
        <f>SUMIFS(Sheet1!$F$5:$F$28252,Sheet1!$I$5:$I$28252,$B334,Sheet1!$L$5:$L$28252,$A334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25402.2</v>
      </c>
      <c r="D334" s="32">
        <f>SUMIFS(Sheet1!$F$5:$F$28252,Sheet1!$I$5:$I$28252,$B334,Sheet1!$L$5:$L$28252,$A334,Sheet1!$D$5:$D$28252,"医保即时拨付",Sheet1!$E$5:$E$28252,"&lt;&gt;*调拨*")+SUMIFS(Sheet1!$F$5:$F$28252,Sheet1!$I$5:$I$28252,$B334,Sheet1!$L$5:$L$28252,$A334,Sheet1!$E$5:$E$28252,"*医保即时拨付*",Sheet1!$D$5:$D$28252,"&lt;&gt;医保即时拨付",Sheet1!$D$5:$D$28252,"&lt;&gt;内部转款",Sheet1!$D$5:$D$28252,"&lt;&gt;内部转账",Sheet1!$E$5:$E$28252,"&lt;&gt;*调拨*")</f>
        <v>3231.51</v>
      </c>
      <c r="E334" s="32">
        <f>SUMIFS(Sheet1!$F$5:$F$28252,Sheet1!$I$5:$I$28252,$B334,Sheet1!$L$5:$L$28252,$A334,Sheet1!$D$5:$D$28252,"医保",Sheet1!$E$5:$E$28252,"&lt;&gt;*调拨*",Sheet1!$E$5:$E$28252,"&lt;&gt;*医保即时拨付*")+SUMIFS(Sheet1!$F$5:$F$28252,Sheet1!$I$5:$I$28252,$B334,Sheet1!$L$5:$L$28252,$A334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3765.43</v>
      </c>
      <c r="F334" s="32">
        <f>SUMIFS(Sheet1!$F$5:$F$28252,Sheet1!$I$5:$I$28252,$B334,Sheet1!$L$5:$L$28252,$A334,Sheet1!$D$5:$D$28252,"聚合",Sheet1!$E$5:$E$28252,"&lt;&gt;*调拨*")+SUMIFS(Sheet1!$F$5:$F$28252,Sheet1!$I$5:$I$28252,$B334,Sheet1!$L$5:$L$28252,$A334,Sheet1!$E$5:$E$28252,"*聚合*",Sheet1!$D$5:$D$28252,"&lt;&gt;聚合",Sheet1!$D$5:$D$28252,"&lt;&gt;内部转款",Sheet1!$D$5:$D$28252,"&lt;&gt;内部转账",Sheet1!$E$5:$E$28252,"&lt;&gt;*调拨*")</f>
        <v>41825.68</v>
      </c>
      <c r="G334" s="32">
        <f>SUMIFS(Sheet1!$F$5:$F$28252,Sheet1!$I$5:$I$28252,$B334,Sheet1!$L$5:$L$28252,$A334,Sheet1!$D$5:$D$28252,"24小时微信",Sheet1!$E$5:$E$28252,"&lt;&gt;*调拨*")+SUMIFS(Sheet1!$F$5:$F$28252,Sheet1!$I$5:$I$28252,$B334,Sheet1!$L$5:$L$28252,$A334,Sheet1!$E$5:$E$28252,"*24小时微信*",Sheet1!$D$5:$D$28252,"&lt;&gt;24小时微信",Sheet1!$D$5:$D$28252,"&lt;&gt;内部转款",Sheet1!$D$5:$D$28252,"&lt;&gt;内部转账",Sheet1!$E$5:$E$28252,"&lt;&gt;*调拨*")</f>
        <v>0</v>
      </c>
      <c r="H334" s="32">
        <f>SUMIFS(Sheet1!$F$5:$F$28252,Sheet1!$I$5:$I$28252,$B334,Sheet1!$L$5:$L$28252,$A334,Sheet1!$D$5:$D$28252,"美团",Sheet1!$E$5:$E$28252,"&lt;&gt;*调拨*")+SUMIFS(Sheet1!$F$5:$F$28252,Sheet1!$I$5:$I$28252,$B334,Sheet1!$L$5:$L$28252,$A334,Sheet1!$E$5:$E$28252,"*美团*",Sheet1!$D$5:$D$28252,"&lt;&gt;美团",Sheet1!$D$5:$D$28252,"&lt;&gt;内部转款",Sheet1!$D$5:$D$28252,"&lt;&gt;内部转账",Sheet1!$E$5:$E$28252,"&lt;&gt;*调拨*")</f>
        <v>0</v>
      </c>
      <c r="I334" s="32">
        <f>SUMIFS(Sheet1!$F$5:$F$28252,Sheet1!$I$5:$I$28252,$B334,Sheet1!$L$5:$L$28252,$A334,Sheet1!$D$5:$D$28252,"饿了么",Sheet1!$E$5:$E$28252,"&lt;&gt;*调拨*")+SUMIFS(Sheet1!$F$5:$F$28252,Sheet1!$I$5:$I$28252,$B334,Sheet1!$L$5:$L$28252,$A334,Sheet1!$E$5:$E$28252,"*饿了么*",Sheet1!$D$5:$D$28252,"&lt;&gt;饿了么",Sheet1!$D$5:$D$28252,"&lt;&gt;内部转款",Sheet1!$D$5:$D$28252,"&lt;&gt;内部转账",Sheet1!$E$5:$E$28252,"&lt;&gt;*调拨*")</f>
        <v>0</v>
      </c>
      <c r="J334" s="32">
        <f>SUMIFS(Sheet1!$F$5:$F$28252,Sheet1!$I$5:$I$28252,$B334,Sheet1!$L$5:$L$28252,$A334,Sheet1!$D$5:$D$28252,"健E卡",Sheet1!$E$5:$E$28252,"&lt;&gt;*调拨*")+SUMIFS(Sheet1!$F$5:$F$28252,Sheet1!$I$5:$I$28252,$B334,Sheet1!$L$5:$L$28252,$A334,Sheet1!$E$5:$E$28252,"*健E卡*",Sheet1!$D$5:$D$28252,"&lt;&gt;健E卡",Sheet1!$D$5:$D$28252,"&lt;&gt;内部转款",Sheet1!$D$5:$D$28252,"&lt;&gt;内部转账",Sheet1!$E$5:$E$28252,"&lt;&gt;*调拨*")</f>
        <v>0</v>
      </c>
      <c r="K334" s="32">
        <f>SUMIFS(Sheet1!$F$5:$F$28252,Sheet1!$I$5:$I$28252,$B334,Sheet1!$L$5:$L$28252,$A334,Sheet1!$D$5:$D$28252,"抖音",Sheet1!$E$5:$E$28252,"&lt;&gt;*调拨*")+SUMIFS(Sheet1!$F$5:$F$28252,Sheet1!$I$5:$I$28252,$B334,Sheet1!$L$5:$L$28252,$A334,Sheet1!$E$5:$E$28252,"*抖音*",Sheet1!$D$5:$D$28252,"&lt;&gt;抖音",Sheet1!$D$5:$D$28252,"&lt;&gt;内部转款",Sheet1!$D$5:$D$28252,"&lt;&gt;内部转账",Sheet1!$E$5:$E$28252,"&lt;&gt;*调拨*")</f>
        <v>0</v>
      </c>
      <c r="L334" s="32">
        <f>SUMIFS(Sheet1!$F$5:$F$28252,Sheet1!$I$5:$I$28252,$B334,Sheet1!$L$5:$L$28252,$A334,Sheet1!$D$5:$D$28252,"医卡通",Sheet1!$E$5:$E$28252,"&lt;&gt;*调拨*")+SUMIFS(Sheet1!$F$5:$F$28252,Sheet1!$I$5:$I$28252,$B334,Sheet1!$L$5:$L$28252,$A334,Sheet1!$E$5:$E$28252,"*医卡通*",Sheet1!$D$5:$D$28252,"&lt;&gt;医卡通",Sheet1!$D$5:$D$28252,"&lt;&gt;内部转款",Sheet1!$D$5:$D$28252,"&lt;&gt;内部转账",Sheet1!$E$5:$E$28252,"&lt;&gt;*调拨*")</f>
        <v>0</v>
      </c>
      <c r="M334" s="32">
        <f>SUMIFS(Sheet1!$F$5:$F$28252,Sheet1!$I$5:$I$28252,$B334,Sheet1!$L$5:$L$28252,$A334,Sheet1!$D$5:$D$28252,"企健网",Sheet1!$E$5:$E$28252,"&lt;&gt;*调拨*")+SUMIFS(Sheet1!$F$5:$F$28252,Sheet1!$I$5:$I$28252,$B334,Sheet1!$L$5:$L$28252,$A334,Sheet1!$E$5:$E$28252,"*企健网*",Sheet1!$D$5:$D$28252,"&lt;&gt;企健网",Sheet1!$D$5:$D$28252,"&lt;&gt;内部转款",Sheet1!$D$5:$D$28252,"&lt;&gt;内部转账",Sheet1!$E$5:$E$28252,"&lt;&gt;*调拨*")</f>
        <v>0</v>
      </c>
      <c r="N334" s="32">
        <f>SUMIFS(Sheet1!$F$5:$F$28252,Sheet1!$I$5:$I$28252,$B334,Sheet1!$L$5:$L$28252,$A334,Sheet1!$D$5:$D$28252,"银联",Sheet1!$E$5:$E$28252,"&lt;&gt;*调拨*")+SUMIFS(Sheet1!$F$5:$F$28252,Sheet1!$I$5:$I$28252,$B334,Sheet1!$L$5:$L$28252,$A334,Sheet1!$E$5:$E$28252,"*银联*",Sheet1!$D$5:$D$28252,"&lt;&gt;银联",Sheet1!$D$5:$D$28252,"&lt;&gt;内部转款",Sheet1!$D$5:$D$28252,"&lt;&gt;内部转账",Sheet1!$E$5:$E$28252,"&lt;&gt;*调拨*")</f>
        <v>0</v>
      </c>
      <c r="O334" s="32">
        <f>SUMIFS(Sheet1!$F$5:$F$28252,Sheet1!$I$5:$I$28252,$B334,Sheet1!$L$5:$L$28252,$A334,Sheet1!$D$5:$D$28252,"京东",Sheet1!$E$5:$E$28252,"&lt;&gt;*调拨*")+SUMIFS(Sheet1!$F$5:$F$28252,Sheet1!$I$5:$I$28252,$B334,Sheet1!$L$5:$L$28252,$A334,Sheet1!$E$5:$E$28252,"*京东*",Sheet1!$D$5:$D$28252,"&lt;&gt;京东",Sheet1!$D$5:$D$28252,"&lt;&gt;内部转款",Sheet1!$D$5:$D$28252,"&lt;&gt;内部转账",Sheet1!$E$5:$E$28252,"&lt;&gt;*调拨*")</f>
        <v>0</v>
      </c>
      <c r="P334" s="32">
        <f>SUMIFS(Sheet1!$F$5:$F$28252,Sheet1!$I$5:$I$28252,$B334,Sheet1!$L$5:$L$28252,$A334,Sheet1!$D$5:$D$28252,"药机微信",Sheet1!$E$5:$E$28252,"&lt;&gt;*调拨*")+SUMIFS(Sheet1!$F$5:$F$28252,Sheet1!$I$5:$I$28252,$B334,Sheet1!$L$5:$L$28252,$A334,Sheet1!$E$5:$E$28252,"*药机微信*",Sheet1!$D$5:$D$28252,"&lt;&gt;药机微信",Sheet1!$D$5:$D$28252,"&lt;&gt;内部转款",Sheet1!$D$5:$D$28252,"&lt;&gt;内部转账",Sheet1!$E$5:$E$28252,"&lt;&gt;*调拨*")</f>
        <v>0</v>
      </c>
      <c r="Q334" s="32">
        <f>SUMIFS(Sheet1!$F$5:$F$28252,Sheet1!$I$5:$I$28252,$B334,Sheet1!$L$5:$L$28252,$A334,Sheet1!$D$5:$D$28252,"亲情卡",Sheet1!$E$5:$E$28252,"&lt;&gt;*调拨*")+SUMIFS(Sheet1!$F$5:$F$28252,Sheet1!$I$5:$I$28252,$B334,Sheet1!$L$5:$L$28252,$A334,Sheet1!$E$5:$E$28252,"*亲情卡*",Sheet1!$D$5:$D$28252,"&lt;&gt;亲情卡",Sheet1!$D$5:$D$28252,"&lt;&gt;内部转款",Sheet1!$D$5:$D$28252,"&lt;&gt;内部转账",Sheet1!$E$5:$E$28252,"&lt;&gt;*调拨*")</f>
        <v>0</v>
      </c>
      <c r="R334" s="32">
        <f>SUMIFS(Sheet1!$F$5:$F$28252,Sheet1!$I$5:$I$28252,$B334,Sheet1!$L$5:$L$28252,$A334,Sheet1!$D$5:$D$28252,"优惠券",Sheet1!$E$5:$E$28252,"&lt;&gt;*调拨*")+SUMIFS(Sheet1!$F$5:$F$28252,Sheet1!$I$5:$I$28252,$B334,Sheet1!$L$5:$L$28252,$A334,Sheet1!$E$5:$E$28252,"*优惠券*",Sheet1!$D$5:$D$28252,"&lt;&gt;优惠券",Sheet1!$D$5:$D$28252,"&lt;&gt;内部转款",Sheet1!$D$5:$D$28252,"&lt;&gt;内部转账",Sheet1!$E$5:$E$28252,"&lt;&gt;*调拨*")</f>
        <v>0</v>
      </c>
      <c r="S334" s="32">
        <f>SUMIFS(Sheet1!$F$5:$F$28252,Sheet1!$I$5:$I$28252,$B334,Sheet1!$L$5:$L$28252,$A334,Sheet1!$D$5:$D$28252,"代金券",Sheet1!$E$5:$E$28252,"&lt;&gt;*调拨*")+SUMIFS(Sheet1!$F$5:$F$28252,Sheet1!$I$5:$I$28252,$B334,Sheet1!$L$5:$L$28252,$A334,Sheet1!$E$5:$E$28252,"*代金券*",Sheet1!$D$5:$D$28252,"&lt;&gt;代金券",Sheet1!$D$5:$D$28252,"&lt;&gt;内部转款",Sheet1!$D$5:$D$28252,"&lt;&gt;内部转账",Sheet1!$E$5:$E$28252,"&lt;&gt;*调拨*")</f>
        <v>0</v>
      </c>
      <c r="T334" s="32">
        <f>SUMIFS(Sheet1!$F$5:$F$28252,Sheet1!$I$5:$I$28252,$B334,Sheet1!$L$5:$L$28252,$A334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334,Sheet1!$L$5:$L$28252,$A334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334,Sheet1!$L$5:$L$28252,$A334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334,Sheet1!$L$5:$L$28252,$A334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34" s="32">
        <f>SUMIFS(Sheet1!$F$5:$F$28252,Sheet1!$I$5:$I$28252,$B334,Sheet1!$L$5:$L$28252,$A334,Sheet1!$E$5:$E$28252,"*调拨*")</f>
        <v>0</v>
      </c>
      <c r="V334" s="32">
        <f>SUMIFS(Sheet1!$F$5:$F$28252,Sheet1!$I$5:$I$28252,$B334,Sheet1!$L$5:$L$28252,$A334,Sheet1!$D$5:$D$28252,"储值",Sheet1!$E$5:$E$28252,"&lt;&gt;*调拨*")+SUMIFS(Sheet1!$F$5:$F$28252,Sheet1!$I$5:$I$28252,$B334,Sheet1!$L$5:$L$28252,$A334,Sheet1!$E$5:$E$28252,"*储值*",Sheet1!$D$5:$D$28252,"&lt;&gt;储值",Sheet1!$D$5:$D$28252,"&lt;&gt;内部转款",Sheet1!$D$5:$D$28252,"&lt;&gt;内部转账",Sheet1!$E$5:$E$28252,"&lt;&gt;*调拨*")</f>
        <v>0</v>
      </c>
      <c r="W334" s="32">
        <f>SUMIFS(Sheet1!$F$5:$F$28252,Sheet1!$I$5:$I$28252,$B334,Sheet1!$L$5:$L$28252,$A334,Sheet1!$D$5:$D$28252,"效期",Sheet1!$E$5:$E$28252,"&lt;&gt;*调拨*")+SUMIFS(Sheet1!$F$5:$F$28252,Sheet1!$I$5:$I$28252,$B334,Sheet1!$L$5:$L$28252,$A334,Sheet1!$E$5:$E$28252,"*效期*",Sheet1!$D$5:$D$28252,"&lt;&gt;效期",Sheet1!$D$5:$D$28252,"&lt;&gt;内部转款",Sheet1!$D$5:$D$28252,"&lt;&gt;内部转账",Sheet1!$E$5:$E$28252,"&lt;&gt;*调拨*")</f>
        <v>31.9</v>
      </c>
      <c r="X334" s="32">
        <f>SUMIFS(Sheet1!$F$5:$F$28252,Sheet1!$I$5:$I$28252,$B334,Sheet1!$L$5:$L$28252,$A334,Sheet1!$D$5:$D$28252,"内部转款",Sheet1!$E$5:$E$28252,"&lt;&gt;*调拨*")+SUMIFS(Sheet1!$F$5:$F$28252,Sheet1!$I$5:$I$28252,$B334,Sheet1!$L$5:$L$28252,$A334,Sheet1!$D$5:$D$28252,"内部转账",Sheet1!$E$5:$E$28252,"&lt;&gt;*调拨*")</f>
        <v>0</v>
      </c>
      <c r="Y334" s="32">
        <f t="shared" si="24"/>
        <v>0</v>
      </c>
      <c r="Z334" s="32">
        <f>SUMIFS(Sheet1!$F$5:$F$28252,Sheet1!$I$5:$I$28252,$B334,Sheet1!$L$5:$L$28252,$A334)</f>
        <v>74256.72</v>
      </c>
      <c r="AA334" s="32">
        <f>SUMIFS(Sheet1!$G$5:$G$28252,Sheet1!$I$5:$I$28252,$B334,Sheet1!$L$5:$L$28252,$A334,Sheet1!$D$5:$D$28252,"工资",Sheet1!$E$5:$E$28252,"&lt;&gt;*调拨*")+SUMIFS(Sheet1!$G$5:$G$28252,Sheet1!$I$5:$I$28252,$B334,Sheet1!$L$5:$L$28252,$A334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6797.33</v>
      </c>
      <c r="AB334" s="32">
        <f>SUMIFS(Sheet1!$G$5:$G$28252,Sheet1!$I$5:$I$28252,$B334,Sheet1!$L$5:$L$28252,$A334,Sheet1!$D$5:$D$28252,"水费",Sheet1!$E$5:$E$28252,"&lt;&gt;*调拨*")+SUMIFS(Sheet1!$G$5:$G$28252,Sheet1!$I$5:$I$28252,$B334,Sheet1!$L$5:$L$28252,$A334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4" s="32">
        <f>SUMIFS(Sheet1!$G$5:$G$28252,Sheet1!$I$5:$I$28252,$B334,Sheet1!$L$5:$L$28252,$A334,Sheet1!$D$5:$D$28252,"电费",Sheet1!$E$5:$E$28252,"&lt;&gt;*调拨*")+SUMIFS(Sheet1!$G$5:$G$28252,Sheet1!$I$5:$I$28252,$B334,Sheet1!$L$5:$L$28252,$A334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4" s="32">
        <f>SUMIFS(Sheet1!$G$5:$G$28252,Sheet1!$I$5:$I$28252,$B334,Sheet1!$L$5:$L$28252,$A334,Sheet1!$D$5:$D$28252,"宽带费",Sheet1!$E$5:$E$28252,"&lt;&gt;*调拨*")+SUMIFS(Sheet1!$G$5:$G$28252,Sheet1!$I$5:$I$28252,$B334,Sheet1!$L$5:$L$28252,$A334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4" s="32">
        <f>SUMIFS(Sheet1!$G$5:$G$28252,Sheet1!$I$5:$I$28252,$B334,Sheet1!$L$5:$L$28252,$A334,Sheet1!$D$5:$D$28252,"办公费",Sheet1!$E$5:$E$28252,"&lt;&gt;*调拨*")+SUMIFS(Sheet1!$G$5:$G$28252,Sheet1!$I$5:$I$28252,$B334,Sheet1!$L$5:$L$28252,$A334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34" s="32">
        <f>SUMIFS(Sheet1!$G$5:$G$28252,Sheet1!$I$5:$I$28252,$B334,Sheet1!$L$5:$L$28252,$A334,Sheet1!$D$5:$D$28252,"话费",Sheet1!$E$5:$E$28252,"&lt;&gt;*调拨*")+SUMIFS(Sheet1!$G$5:$G$28252,Sheet1!$I$5:$I$28252,$B334,Sheet1!$L$5:$L$28252,$A334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34" s="32">
        <f>SUMIFS(Sheet1!$G$5:$G$28252,Sheet1!$I$5:$I$28252,$B334,Sheet1!$L$5:$L$28252,$A334,Sheet1!$D$5:$D$28252,"房租",Sheet1!$E$5:$E$28252,"&lt;&gt;*调拨*")+SUMIFS(Sheet1!$G$5:$G$28252,Sheet1!$I$5:$I$28252,$B334,Sheet1!$L$5:$L$28252,$A334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34" s="32">
        <f>SUMIFS(Sheet1!$G$5:$G$28252,Sheet1!$I$5:$I$28252,$B334,Sheet1!$L$5:$L$28252,$A334,Sheet1!$E$5:$E$28252,"*调拨*")</f>
        <v>0</v>
      </c>
      <c r="AI334" s="32">
        <f>SUMIFS(Sheet1!$G$5:$G$28252,Sheet1!$I$5:$I$28252,$B334,Sheet1!$L$5:$L$28252,$A334,Sheet1!$D$5:$D$28252,"内部转款",Sheet1!$E$5:$E$28252,"&lt;&gt;*调拨*")+SUMIFS(Sheet1!$G$5:$G$28252,Sheet1!$I$5:$I$28252,$B334,Sheet1!$L$5:$L$28252,$A334,Sheet1!$D$5:$D$28252,"内部转账",Sheet1!$E$5:$E$28252,"&lt;&gt;*调拨*")</f>
        <v>0</v>
      </c>
      <c r="AJ334" s="32">
        <f t="shared" si="25"/>
        <v>0</v>
      </c>
      <c r="AK334" s="32">
        <f>SUMIFS(Sheet1!$G$5:$G$28252,Sheet1!$I$5:$I$28252,$B334,Sheet1!$L$5:$L$28252,$A334)</f>
        <v>6797.33</v>
      </c>
      <c r="AL334" s="32">
        <f t="shared" si="26"/>
        <v>67459.39</v>
      </c>
    </row>
    <row r="335" ht="16.5" spans="1:38">
      <c r="A335" s="30">
        <v>202606</v>
      </c>
      <c r="B335" s="31" t="s">
        <v>677</v>
      </c>
      <c r="C335" s="32">
        <f>SUMIFS(Sheet1!$F$5:$F$28252,Sheet1!$I$5:$I$28252,$B335,Sheet1!$L$5:$L$28252,$A335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35" s="32">
        <f>SUMIFS(Sheet1!$F$5:$F$28252,Sheet1!$I$5:$I$28252,$B335,Sheet1!$L$5:$L$28252,$A335,Sheet1!$D$5:$D$28252,"医保即时拨付",Sheet1!$E$5:$E$28252,"&lt;&gt;*调拨*")+SUMIFS(Sheet1!$F$5:$F$28252,Sheet1!$I$5:$I$28252,$B335,Sheet1!$L$5:$L$28252,$A335,Sheet1!$E$5:$E$28252,"*医保即时拨付*",Sheet1!$D$5:$D$28252,"&lt;&gt;医保即时拨付",Sheet1!$D$5:$D$28252,"&lt;&gt;内部转款",Sheet1!$D$5:$D$28252,"&lt;&gt;内部转账",Sheet1!$E$5:$E$28252,"&lt;&gt;*调拨*")</f>
        <v>0</v>
      </c>
      <c r="E335" s="32">
        <f>SUMIFS(Sheet1!$F$5:$F$28252,Sheet1!$I$5:$I$28252,$B335,Sheet1!$L$5:$L$28252,$A335,Sheet1!$D$5:$D$28252,"医保",Sheet1!$E$5:$E$28252,"&lt;&gt;*调拨*",Sheet1!$E$5:$E$28252,"&lt;&gt;*医保即时拨付*")+SUMIFS(Sheet1!$F$5:$F$28252,Sheet1!$I$5:$I$28252,$B335,Sheet1!$L$5:$L$28252,$A335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35" s="32">
        <f>SUMIFS(Sheet1!$F$5:$F$28252,Sheet1!$I$5:$I$28252,$B335,Sheet1!$L$5:$L$28252,$A335,Sheet1!$D$5:$D$28252,"聚合",Sheet1!$E$5:$E$28252,"&lt;&gt;*调拨*")+SUMIFS(Sheet1!$F$5:$F$28252,Sheet1!$I$5:$I$28252,$B335,Sheet1!$L$5:$L$28252,$A335,Sheet1!$E$5:$E$28252,"*聚合*",Sheet1!$D$5:$D$28252,"&lt;&gt;聚合",Sheet1!$D$5:$D$28252,"&lt;&gt;内部转款",Sheet1!$D$5:$D$28252,"&lt;&gt;内部转账",Sheet1!$E$5:$E$28252,"&lt;&gt;*调拨*")</f>
        <v>0</v>
      </c>
      <c r="G335" s="32">
        <f>SUMIFS(Sheet1!$F$5:$F$28252,Sheet1!$I$5:$I$28252,$B335,Sheet1!$L$5:$L$28252,$A335,Sheet1!$D$5:$D$28252,"24小时微信",Sheet1!$E$5:$E$28252,"&lt;&gt;*调拨*")+SUMIFS(Sheet1!$F$5:$F$28252,Sheet1!$I$5:$I$28252,$B335,Sheet1!$L$5:$L$28252,$A335,Sheet1!$E$5:$E$28252,"*24小时微信*",Sheet1!$D$5:$D$28252,"&lt;&gt;24小时微信",Sheet1!$D$5:$D$28252,"&lt;&gt;内部转款",Sheet1!$D$5:$D$28252,"&lt;&gt;内部转账",Sheet1!$E$5:$E$28252,"&lt;&gt;*调拨*")</f>
        <v>0</v>
      </c>
      <c r="H335" s="32">
        <f>SUMIFS(Sheet1!$F$5:$F$28252,Sheet1!$I$5:$I$28252,$B335,Sheet1!$L$5:$L$28252,$A335,Sheet1!$D$5:$D$28252,"美团",Sheet1!$E$5:$E$28252,"&lt;&gt;*调拨*")+SUMIFS(Sheet1!$F$5:$F$28252,Sheet1!$I$5:$I$28252,$B335,Sheet1!$L$5:$L$28252,$A335,Sheet1!$E$5:$E$28252,"*美团*",Sheet1!$D$5:$D$28252,"&lt;&gt;美团",Sheet1!$D$5:$D$28252,"&lt;&gt;内部转款",Sheet1!$D$5:$D$28252,"&lt;&gt;内部转账",Sheet1!$E$5:$E$28252,"&lt;&gt;*调拨*")</f>
        <v>0</v>
      </c>
      <c r="I335" s="32">
        <f>SUMIFS(Sheet1!$F$5:$F$28252,Sheet1!$I$5:$I$28252,$B335,Sheet1!$L$5:$L$28252,$A335,Sheet1!$D$5:$D$28252,"饿了么",Sheet1!$E$5:$E$28252,"&lt;&gt;*调拨*")+SUMIFS(Sheet1!$F$5:$F$28252,Sheet1!$I$5:$I$28252,$B335,Sheet1!$L$5:$L$28252,$A335,Sheet1!$E$5:$E$28252,"*饿了么*",Sheet1!$D$5:$D$28252,"&lt;&gt;饿了么",Sheet1!$D$5:$D$28252,"&lt;&gt;内部转款",Sheet1!$D$5:$D$28252,"&lt;&gt;内部转账",Sheet1!$E$5:$E$28252,"&lt;&gt;*调拨*")</f>
        <v>0</v>
      </c>
      <c r="J335" s="32">
        <f>SUMIFS(Sheet1!$F$5:$F$28252,Sheet1!$I$5:$I$28252,$B335,Sheet1!$L$5:$L$28252,$A335,Sheet1!$D$5:$D$28252,"健E卡",Sheet1!$E$5:$E$28252,"&lt;&gt;*调拨*")+SUMIFS(Sheet1!$F$5:$F$28252,Sheet1!$I$5:$I$28252,$B335,Sheet1!$L$5:$L$28252,$A335,Sheet1!$E$5:$E$28252,"*健E卡*",Sheet1!$D$5:$D$28252,"&lt;&gt;健E卡",Sheet1!$D$5:$D$28252,"&lt;&gt;内部转款",Sheet1!$D$5:$D$28252,"&lt;&gt;内部转账",Sheet1!$E$5:$E$28252,"&lt;&gt;*调拨*")</f>
        <v>0</v>
      </c>
      <c r="K335" s="32">
        <f>SUMIFS(Sheet1!$F$5:$F$28252,Sheet1!$I$5:$I$28252,$B335,Sheet1!$L$5:$L$28252,$A335,Sheet1!$D$5:$D$28252,"抖音",Sheet1!$E$5:$E$28252,"&lt;&gt;*调拨*")+SUMIFS(Sheet1!$F$5:$F$28252,Sheet1!$I$5:$I$28252,$B335,Sheet1!$L$5:$L$28252,$A335,Sheet1!$E$5:$E$28252,"*抖音*",Sheet1!$D$5:$D$28252,"&lt;&gt;抖音",Sheet1!$D$5:$D$28252,"&lt;&gt;内部转款",Sheet1!$D$5:$D$28252,"&lt;&gt;内部转账",Sheet1!$E$5:$E$28252,"&lt;&gt;*调拨*")</f>
        <v>0</v>
      </c>
      <c r="L335" s="32">
        <f>SUMIFS(Sheet1!$F$5:$F$28252,Sheet1!$I$5:$I$28252,$B335,Sheet1!$L$5:$L$28252,$A335,Sheet1!$D$5:$D$28252,"医卡通",Sheet1!$E$5:$E$28252,"&lt;&gt;*调拨*")+SUMIFS(Sheet1!$F$5:$F$28252,Sheet1!$I$5:$I$28252,$B335,Sheet1!$L$5:$L$28252,$A335,Sheet1!$E$5:$E$28252,"*医卡通*",Sheet1!$D$5:$D$28252,"&lt;&gt;医卡通",Sheet1!$D$5:$D$28252,"&lt;&gt;内部转款",Sheet1!$D$5:$D$28252,"&lt;&gt;内部转账",Sheet1!$E$5:$E$28252,"&lt;&gt;*调拨*")</f>
        <v>0</v>
      </c>
      <c r="M335" s="32">
        <f>SUMIFS(Sheet1!$F$5:$F$28252,Sheet1!$I$5:$I$28252,$B335,Sheet1!$L$5:$L$28252,$A335,Sheet1!$D$5:$D$28252,"企健网",Sheet1!$E$5:$E$28252,"&lt;&gt;*调拨*")+SUMIFS(Sheet1!$F$5:$F$28252,Sheet1!$I$5:$I$28252,$B335,Sheet1!$L$5:$L$28252,$A335,Sheet1!$E$5:$E$28252,"*企健网*",Sheet1!$D$5:$D$28252,"&lt;&gt;企健网",Sheet1!$D$5:$D$28252,"&lt;&gt;内部转款",Sheet1!$D$5:$D$28252,"&lt;&gt;内部转账",Sheet1!$E$5:$E$28252,"&lt;&gt;*调拨*")</f>
        <v>0</v>
      </c>
      <c r="N335" s="32">
        <f>SUMIFS(Sheet1!$F$5:$F$28252,Sheet1!$I$5:$I$28252,$B335,Sheet1!$L$5:$L$28252,$A335,Sheet1!$D$5:$D$28252,"银联",Sheet1!$E$5:$E$28252,"&lt;&gt;*调拨*")+SUMIFS(Sheet1!$F$5:$F$28252,Sheet1!$I$5:$I$28252,$B335,Sheet1!$L$5:$L$28252,$A335,Sheet1!$E$5:$E$28252,"*银联*",Sheet1!$D$5:$D$28252,"&lt;&gt;银联",Sheet1!$D$5:$D$28252,"&lt;&gt;内部转款",Sheet1!$D$5:$D$28252,"&lt;&gt;内部转账",Sheet1!$E$5:$E$28252,"&lt;&gt;*调拨*")</f>
        <v>0</v>
      </c>
      <c r="O335" s="32">
        <f>SUMIFS(Sheet1!$F$5:$F$28252,Sheet1!$I$5:$I$28252,$B335,Sheet1!$L$5:$L$28252,$A335,Sheet1!$D$5:$D$28252,"京东",Sheet1!$E$5:$E$28252,"&lt;&gt;*调拨*")+SUMIFS(Sheet1!$F$5:$F$28252,Sheet1!$I$5:$I$28252,$B335,Sheet1!$L$5:$L$28252,$A335,Sheet1!$E$5:$E$28252,"*京东*",Sheet1!$D$5:$D$28252,"&lt;&gt;京东",Sheet1!$D$5:$D$28252,"&lt;&gt;内部转款",Sheet1!$D$5:$D$28252,"&lt;&gt;内部转账",Sheet1!$E$5:$E$28252,"&lt;&gt;*调拨*")</f>
        <v>0</v>
      </c>
      <c r="P335" s="32">
        <f>SUMIFS(Sheet1!$F$5:$F$28252,Sheet1!$I$5:$I$28252,$B335,Sheet1!$L$5:$L$28252,$A335,Sheet1!$D$5:$D$28252,"药机微信",Sheet1!$E$5:$E$28252,"&lt;&gt;*调拨*")+SUMIFS(Sheet1!$F$5:$F$28252,Sheet1!$I$5:$I$28252,$B335,Sheet1!$L$5:$L$28252,$A335,Sheet1!$E$5:$E$28252,"*药机微信*",Sheet1!$D$5:$D$28252,"&lt;&gt;药机微信",Sheet1!$D$5:$D$28252,"&lt;&gt;内部转款",Sheet1!$D$5:$D$28252,"&lt;&gt;内部转账",Sheet1!$E$5:$E$28252,"&lt;&gt;*调拨*")</f>
        <v>0</v>
      </c>
      <c r="Q335" s="32">
        <f>SUMIFS(Sheet1!$F$5:$F$28252,Sheet1!$I$5:$I$28252,$B335,Sheet1!$L$5:$L$28252,$A335,Sheet1!$D$5:$D$28252,"亲情卡",Sheet1!$E$5:$E$28252,"&lt;&gt;*调拨*")+SUMIFS(Sheet1!$F$5:$F$28252,Sheet1!$I$5:$I$28252,$B335,Sheet1!$L$5:$L$28252,$A335,Sheet1!$E$5:$E$28252,"*亲情卡*",Sheet1!$D$5:$D$28252,"&lt;&gt;亲情卡",Sheet1!$D$5:$D$28252,"&lt;&gt;内部转款",Sheet1!$D$5:$D$28252,"&lt;&gt;内部转账",Sheet1!$E$5:$E$28252,"&lt;&gt;*调拨*")</f>
        <v>0</v>
      </c>
      <c r="R335" s="32">
        <f>SUMIFS(Sheet1!$F$5:$F$28252,Sheet1!$I$5:$I$28252,$B335,Sheet1!$L$5:$L$28252,$A335,Sheet1!$D$5:$D$28252,"优惠券",Sheet1!$E$5:$E$28252,"&lt;&gt;*调拨*")+SUMIFS(Sheet1!$F$5:$F$28252,Sheet1!$I$5:$I$28252,$B335,Sheet1!$L$5:$L$28252,$A335,Sheet1!$E$5:$E$28252,"*优惠券*",Sheet1!$D$5:$D$28252,"&lt;&gt;优惠券",Sheet1!$D$5:$D$28252,"&lt;&gt;内部转款",Sheet1!$D$5:$D$28252,"&lt;&gt;内部转账",Sheet1!$E$5:$E$28252,"&lt;&gt;*调拨*")</f>
        <v>0</v>
      </c>
      <c r="S335" s="32">
        <f>SUMIFS(Sheet1!$F$5:$F$28252,Sheet1!$I$5:$I$28252,$B335,Sheet1!$L$5:$L$28252,$A335,Sheet1!$D$5:$D$28252,"代金券",Sheet1!$E$5:$E$28252,"&lt;&gt;*调拨*")+SUMIFS(Sheet1!$F$5:$F$28252,Sheet1!$I$5:$I$28252,$B335,Sheet1!$L$5:$L$28252,$A335,Sheet1!$E$5:$E$28252,"*代金券*",Sheet1!$D$5:$D$28252,"&lt;&gt;代金券",Sheet1!$D$5:$D$28252,"&lt;&gt;内部转款",Sheet1!$D$5:$D$28252,"&lt;&gt;内部转账",Sheet1!$E$5:$E$28252,"&lt;&gt;*调拨*")</f>
        <v>0</v>
      </c>
      <c r="T335" s="32">
        <f>SUMIFS(Sheet1!$F$5:$F$28252,Sheet1!$I$5:$I$28252,$B335,Sheet1!$L$5:$L$28252,$A335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335,Sheet1!$L$5:$L$28252,$A335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335,Sheet1!$L$5:$L$28252,$A335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335,Sheet1!$L$5:$L$28252,$A335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35" s="32">
        <f>SUMIFS(Sheet1!$F$5:$F$28252,Sheet1!$I$5:$I$28252,$B335,Sheet1!$L$5:$L$28252,$A335,Sheet1!$E$5:$E$28252,"*调拨*")</f>
        <v>0</v>
      </c>
      <c r="V335" s="32">
        <f>SUMIFS(Sheet1!$F$5:$F$28252,Sheet1!$I$5:$I$28252,$B335,Sheet1!$L$5:$L$28252,$A335,Sheet1!$D$5:$D$28252,"储值",Sheet1!$E$5:$E$28252,"&lt;&gt;*调拨*")+SUMIFS(Sheet1!$F$5:$F$28252,Sheet1!$I$5:$I$28252,$B335,Sheet1!$L$5:$L$28252,$A335,Sheet1!$E$5:$E$28252,"*储值*",Sheet1!$D$5:$D$28252,"&lt;&gt;储值",Sheet1!$D$5:$D$28252,"&lt;&gt;内部转款",Sheet1!$D$5:$D$28252,"&lt;&gt;内部转账",Sheet1!$E$5:$E$28252,"&lt;&gt;*调拨*")</f>
        <v>0</v>
      </c>
      <c r="W335" s="32">
        <f>SUMIFS(Sheet1!$F$5:$F$28252,Sheet1!$I$5:$I$28252,$B335,Sheet1!$L$5:$L$28252,$A335,Sheet1!$D$5:$D$28252,"效期",Sheet1!$E$5:$E$28252,"&lt;&gt;*调拨*")+SUMIFS(Sheet1!$F$5:$F$28252,Sheet1!$I$5:$I$28252,$B335,Sheet1!$L$5:$L$28252,$A335,Sheet1!$E$5:$E$28252,"*效期*",Sheet1!$D$5:$D$28252,"&lt;&gt;效期",Sheet1!$D$5:$D$28252,"&lt;&gt;内部转款",Sheet1!$D$5:$D$28252,"&lt;&gt;内部转账",Sheet1!$E$5:$E$28252,"&lt;&gt;*调拨*")</f>
        <v>0</v>
      </c>
      <c r="X335" s="32">
        <f>SUMIFS(Sheet1!$F$5:$F$28252,Sheet1!$I$5:$I$28252,$B335,Sheet1!$L$5:$L$28252,$A335,Sheet1!$D$5:$D$28252,"内部转款",Sheet1!$E$5:$E$28252,"&lt;&gt;*调拨*")+SUMIFS(Sheet1!$F$5:$F$28252,Sheet1!$I$5:$I$28252,$B335,Sheet1!$L$5:$L$28252,$A335,Sheet1!$D$5:$D$28252,"内部转账",Sheet1!$E$5:$E$28252,"&lt;&gt;*调拨*")</f>
        <v>0</v>
      </c>
      <c r="Y335" s="32">
        <f t="shared" si="24"/>
        <v>212</v>
      </c>
      <c r="Z335" s="32">
        <f>SUMIFS(Sheet1!$F$5:$F$28252,Sheet1!$I$5:$I$28252,$B335,Sheet1!$L$5:$L$28252,$A335)</f>
        <v>212</v>
      </c>
      <c r="AA335" s="32">
        <f>SUMIFS(Sheet1!$G$5:$G$28252,Sheet1!$I$5:$I$28252,$B335,Sheet1!$L$5:$L$28252,$A335,Sheet1!$D$5:$D$28252,"工资",Sheet1!$E$5:$E$28252,"&lt;&gt;*调拨*")+SUMIFS(Sheet1!$G$5:$G$28252,Sheet1!$I$5:$I$28252,$B335,Sheet1!$L$5:$L$28252,$A335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35" s="32">
        <f>SUMIFS(Sheet1!$G$5:$G$28252,Sheet1!$I$5:$I$28252,$B335,Sheet1!$L$5:$L$28252,$A335,Sheet1!$D$5:$D$28252,"水费",Sheet1!$E$5:$E$28252,"&lt;&gt;*调拨*")+SUMIFS(Sheet1!$G$5:$G$28252,Sheet1!$I$5:$I$28252,$B335,Sheet1!$L$5:$L$28252,$A335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5" s="32">
        <f>SUMIFS(Sheet1!$G$5:$G$28252,Sheet1!$I$5:$I$28252,$B335,Sheet1!$L$5:$L$28252,$A335,Sheet1!$D$5:$D$28252,"电费",Sheet1!$E$5:$E$28252,"&lt;&gt;*调拨*")+SUMIFS(Sheet1!$G$5:$G$28252,Sheet1!$I$5:$I$28252,$B335,Sheet1!$L$5:$L$28252,$A335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5" s="32">
        <f>SUMIFS(Sheet1!$G$5:$G$28252,Sheet1!$I$5:$I$28252,$B335,Sheet1!$L$5:$L$28252,$A335,Sheet1!$D$5:$D$28252,"宽带费",Sheet1!$E$5:$E$28252,"&lt;&gt;*调拨*")+SUMIFS(Sheet1!$G$5:$G$28252,Sheet1!$I$5:$I$28252,$B335,Sheet1!$L$5:$L$28252,$A335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5" s="32">
        <f>SUMIFS(Sheet1!$G$5:$G$28252,Sheet1!$I$5:$I$28252,$B335,Sheet1!$L$5:$L$28252,$A335,Sheet1!$D$5:$D$28252,"办公费",Sheet1!$E$5:$E$28252,"&lt;&gt;*调拨*")+SUMIFS(Sheet1!$G$5:$G$28252,Sheet1!$I$5:$I$28252,$B335,Sheet1!$L$5:$L$28252,$A335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35" s="32">
        <f>SUMIFS(Sheet1!$G$5:$G$28252,Sheet1!$I$5:$I$28252,$B335,Sheet1!$L$5:$L$28252,$A335,Sheet1!$D$5:$D$28252,"话费",Sheet1!$E$5:$E$28252,"&lt;&gt;*调拨*")+SUMIFS(Sheet1!$G$5:$G$28252,Sheet1!$I$5:$I$28252,$B335,Sheet1!$L$5:$L$28252,$A335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50</v>
      </c>
      <c r="AG335" s="32">
        <f>SUMIFS(Sheet1!$G$5:$G$28252,Sheet1!$I$5:$I$28252,$B335,Sheet1!$L$5:$L$28252,$A335,Sheet1!$D$5:$D$28252,"房租",Sheet1!$E$5:$E$28252,"&lt;&gt;*调拨*")+SUMIFS(Sheet1!$G$5:$G$28252,Sheet1!$I$5:$I$28252,$B335,Sheet1!$L$5:$L$28252,$A335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35" s="32">
        <f>SUMIFS(Sheet1!$G$5:$G$28252,Sheet1!$I$5:$I$28252,$B335,Sheet1!$L$5:$L$28252,$A335,Sheet1!$E$5:$E$28252,"*调拨*")</f>
        <v>0</v>
      </c>
      <c r="AI335" s="32">
        <f>SUMIFS(Sheet1!$G$5:$G$28252,Sheet1!$I$5:$I$28252,$B335,Sheet1!$L$5:$L$28252,$A335,Sheet1!$D$5:$D$28252,"内部转款",Sheet1!$E$5:$E$28252,"&lt;&gt;*调拨*")+SUMIFS(Sheet1!$G$5:$G$28252,Sheet1!$I$5:$I$28252,$B335,Sheet1!$L$5:$L$28252,$A335,Sheet1!$D$5:$D$28252,"内部转账",Sheet1!$E$5:$E$28252,"&lt;&gt;*调拨*")</f>
        <v>0</v>
      </c>
      <c r="AJ335" s="32">
        <f t="shared" si="25"/>
        <v>26091</v>
      </c>
      <c r="AK335" s="32">
        <f>SUMIFS(Sheet1!$G$5:$G$28252,Sheet1!$I$5:$I$28252,$B335,Sheet1!$L$5:$L$28252,$A335)</f>
        <v>26141</v>
      </c>
      <c r="AL335" s="32">
        <f t="shared" si="26"/>
        <v>-25929</v>
      </c>
    </row>
    <row r="336" ht="16.5" spans="1:38">
      <c r="A336" s="30">
        <v>202606</v>
      </c>
      <c r="B336" s="31" t="s">
        <v>676</v>
      </c>
      <c r="C336" s="32">
        <f>SUMIFS(Sheet1!$F$5:$F$28252,Sheet1!$I$5:$I$28252,$B336,Sheet1!$L$5:$L$28252,$A336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273.5</v>
      </c>
      <c r="D336" s="32">
        <f>SUMIFS(Sheet1!$F$5:$F$28252,Sheet1!$I$5:$I$28252,$B336,Sheet1!$L$5:$L$28252,$A336,Sheet1!$D$5:$D$28252,"医保即时拨付",Sheet1!$E$5:$E$28252,"&lt;&gt;*调拨*")+SUMIFS(Sheet1!$F$5:$F$28252,Sheet1!$I$5:$I$28252,$B336,Sheet1!$L$5:$L$28252,$A336,Sheet1!$E$5:$E$28252,"*医保即时拨付*",Sheet1!$D$5:$D$28252,"&lt;&gt;医保即时拨付",Sheet1!$D$5:$D$28252,"&lt;&gt;内部转款",Sheet1!$D$5:$D$28252,"&lt;&gt;内部转账",Sheet1!$E$5:$E$28252,"&lt;&gt;*调拨*")</f>
        <v>0</v>
      </c>
      <c r="E336" s="32">
        <f>SUMIFS(Sheet1!$F$5:$F$28252,Sheet1!$I$5:$I$28252,$B336,Sheet1!$L$5:$L$28252,$A336,Sheet1!$D$5:$D$28252,"医保",Sheet1!$E$5:$E$28252,"&lt;&gt;*调拨*",Sheet1!$E$5:$E$28252,"&lt;&gt;*医保即时拨付*")+SUMIFS(Sheet1!$F$5:$F$28252,Sheet1!$I$5:$I$28252,$B336,Sheet1!$L$5:$L$28252,$A336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36" s="32">
        <f>SUMIFS(Sheet1!$F$5:$F$28252,Sheet1!$I$5:$I$28252,$B336,Sheet1!$L$5:$L$28252,$A336,Sheet1!$D$5:$D$28252,"聚合",Sheet1!$E$5:$E$28252,"&lt;&gt;*调拨*")+SUMIFS(Sheet1!$F$5:$F$28252,Sheet1!$I$5:$I$28252,$B336,Sheet1!$L$5:$L$28252,$A336,Sheet1!$E$5:$E$28252,"*聚合*",Sheet1!$D$5:$D$28252,"&lt;&gt;聚合",Sheet1!$D$5:$D$28252,"&lt;&gt;内部转款",Sheet1!$D$5:$D$28252,"&lt;&gt;内部转账",Sheet1!$E$5:$E$28252,"&lt;&gt;*调拨*")</f>
        <v>0</v>
      </c>
      <c r="G336" s="32">
        <f>SUMIFS(Sheet1!$F$5:$F$28252,Sheet1!$I$5:$I$28252,$B336,Sheet1!$L$5:$L$28252,$A336,Sheet1!$D$5:$D$28252,"24小时微信",Sheet1!$E$5:$E$28252,"&lt;&gt;*调拨*")+SUMIFS(Sheet1!$F$5:$F$28252,Sheet1!$I$5:$I$28252,$B336,Sheet1!$L$5:$L$28252,$A336,Sheet1!$E$5:$E$28252,"*24小时微信*",Sheet1!$D$5:$D$28252,"&lt;&gt;24小时微信",Sheet1!$D$5:$D$28252,"&lt;&gt;内部转款",Sheet1!$D$5:$D$28252,"&lt;&gt;内部转账",Sheet1!$E$5:$E$28252,"&lt;&gt;*调拨*")</f>
        <v>0</v>
      </c>
      <c r="H336" s="32">
        <f>SUMIFS(Sheet1!$F$5:$F$28252,Sheet1!$I$5:$I$28252,$B336,Sheet1!$L$5:$L$28252,$A336,Sheet1!$D$5:$D$28252,"美团",Sheet1!$E$5:$E$28252,"&lt;&gt;*调拨*")+SUMIFS(Sheet1!$F$5:$F$28252,Sheet1!$I$5:$I$28252,$B336,Sheet1!$L$5:$L$28252,$A336,Sheet1!$E$5:$E$28252,"*美团*",Sheet1!$D$5:$D$28252,"&lt;&gt;美团",Sheet1!$D$5:$D$28252,"&lt;&gt;内部转款",Sheet1!$D$5:$D$28252,"&lt;&gt;内部转账",Sheet1!$E$5:$E$28252,"&lt;&gt;*调拨*")</f>
        <v>0</v>
      </c>
      <c r="I336" s="32">
        <f>SUMIFS(Sheet1!$F$5:$F$28252,Sheet1!$I$5:$I$28252,$B336,Sheet1!$L$5:$L$28252,$A336,Sheet1!$D$5:$D$28252,"饿了么",Sheet1!$E$5:$E$28252,"&lt;&gt;*调拨*")+SUMIFS(Sheet1!$F$5:$F$28252,Sheet1!$I$5:$I$28252,$B336,Sheet1!$L$5:$L$28252,$A336,Sheet1!$E$5:$E$28252,"*饿了么*",Sheet1!$D$5:$D$28252,"&lt;&gt;饿了么",Sheet1!$D$5:$D$28252,"&lt;&gt;内部转款",Sheet1!$D$5:$D$28252,"&lt;&gt;内部转账",Sheet1!$E$5:$E$28252,"&lt;&gt;*调拨*")</f>
        <v>0</v>
      </c>
      <c r="J336" s="32">
        <f>SUMIFS(Sheet1!$F$5:$F$28252,Sheet1!$I$5:$I$28252,$B336,Sheet1!$L$5:$L$28252,$A336,Sheet1!$D$5:$D$28252,"健E卡",Sheet1!$E$5:$E$28252,"&lt;&gt;*调拨*")+SUMIFS(Sheet1!$F$5:$F$28252,Sheet1!$I$5:$I$28252,$B336,Sheet1!$L$5:$L$28252,$A336,Sheet1!$E$5:$E$28252,"*健E卡*",Sheet1!$D$5:$D$28252,"&lt;&gt;健E卡",Sheet1!$D$5:$D$28252,"&lt;&gt;内部转款",Sheet1!$D$5:$D$28252,"&lt;&gt;内部转账",Sheet1!$E$5:$E$28252,"&lt;&gt;*调拨*")</f>
        <v>0</v>
      </c>
      <c r="K336" s="32">
        <f>SUMIFS(Sheet1!$F$5:$F$28252,Sheet1!$I$5:$I$28252,$B336,Sheet1!$L$5:$L$28252,$A336,Sheet1!$D$5:$D$28252,"抖音",Sheet1!$E$5:$E$28252,"&lt;&gt;*调拨*")+SUMIFS(Sheet1!$F$5:$F$28252,Sheet1!$I$5:$I$28252,$B336,Sheet1!$L$5:$L$28252,$A336,Sheet1!$E$5:$E$28252,"*抖音*",Sheet1!$D$5:$D$28252,"&lt;&gt;抖音",Sheet1!$D$5:$D$28252,"&lt;&gt;内部转款",Sheet1!$D$5:$D$28252,"&lt;&gt;内部转账",Sheet1!$E$5:$E$28252,"&lt;&gt;*调拨*")</f>
        <v>0</v>
      </c>
      <c r="L336" s="32">
        <f>SUMIFS(Sheet1!$F$5:$F$28252,Sheet1!$I$5:$I$28252,$B336,Sheet1!$L$5:$L$28252,$A336,Sheet1!$D$5:$D$28252,"医卡通",Sheet1!$E$5:$E$28252,"&lt;&gt;*调拨*")+SUMIFS(Sheet1!$F$5:$F$28252,Sheet1!$I$5:$I$28252,$B336,Sheet1!$L$5:$L$28252,$A336,Sheet1!$E$5:$E$28252,"*医卡通*",Sheet1!$D$5:$D$28252,"&lt;&gt;医卡通",Sheet1!$D$5:$D$28252,"&lt;&gt;内部转款",Sheet1!$D$5:$D$28252,"&lt;&gt;内部转账",Sheet1!$E$5:$E$28252,"&lt;&gt;*调拨*")</f>
        <v>0</v>
      </c>
      <c r="M336" s="32">
        <f>SUMIFS(Sheet1!$F$5:$F$28252,Sheet1!$I$5:$I$28252,$B336,Sheet1!$L$5:$L$28252,$A336,Sheet1!$D$5:$D$28252,"企健网",Sheet1!$E$5:$E$28252,"&lt;&gt;*调拨*")+SUMIFS(Sheet1!$F$5:$F$28252,Sheet1!$I$5:$I$28252,$B336,Sheet1!$L$5:$L$28252,$A336,Sheet1!$E$5:$E$28252,"*企健网*",Sheet1!$D$5:$D$28252,"&lt;&gt;企健网",Sheet1!$D$5:$D$28252,"&lt;&gt;内部转款",Sheet1!$D$5:$D$28252,"&lt;&gt;内部转账",Sheet1!$E$5:$E$28252,"&lt;&gt;*调拨*")</f>
        <v>0</v>
      </c>
      <c r="N336" s="32">
        <f>SUMIFS(Sheet1!$F$5:$F$28252,Sheet1!$I$5:$I$28252,$B336,Sheet1!$L$5:$L$28252,$A336,Sheet1!$D$5:$D$28252,"银联",Sheet1!$E$5:$E$28252,"&lt;&gt;*调拨*")+SUMIFS(Sheet1!$F$5:$F$28252,Sheet1!$I$5:$I$28252,$B336,Sheet1!$L$5:$L$28252,$A336,Sheet1!$E$5:$E$28252,"*银联*",Sheet1!$D$5:$D$28252,"&lt;&gt;银联",Sheet1!$D$5:$D$28252,"&lt;&gt;内部转款",Sheet1!$D$5:$D$28252,"&lt;&gt;内部转账",Sheet1!$E$5:$E$28252,"&lt;&gt;*调拨*")</f>
        <v>0</v>
      </c>
      <c r="O336" s="32">
        <f>SUMIFS(Sheet1!$F$5:$F$28252,Sheet1!$I$5:$I$28252,$B336,Sheet1!$L$5:$L$28252,$A336,Sheet1!$D$5:$D$28252,"京东",Sheet1!$E$5:$E$28252,"&lt;&gt;*调拨*")+SUMIFS(Sheet1!$F$5:$F$28252,Sheet1!$I$5:$I$28252,$B336,Sheet1!$L$5:$L$28252,$A336,Sheet1!$E$5:$E$28252,"*京东*",Sheet1!$D$5:$D$28252,"&lt;&gt;京东",Sheet1!$D$5:$D$28252,"&lt;&gt;内部转款",Sheet1!$D$5:$D$28252,"&lt;&gt;内部转账",Sheet1!$E$5:$E$28252,"&lt;&gt;*调拨*")</f>
        <v>0</v>
      </c>
      <c r="P336" s="32">
        <f>SUMIFS(Sheet1!$F$5:$F$28252,Sheet1!$I$5:$I$28252,$B336,Sheet1!$L$5:$L$28252,$A336,Sheet1!$D$5:$D$28252,"药机微信",Sheet1!$E$5:$E$28252,"&lt;&gt;*调拨*")+SUMIFS(Sheet1!$F$5:$F$28252,Sheet1!$I$5:$I$28252,$B336,Sheet1!$L$5:$L$28252,$A336,Sheet1!$E$5:$E$28252,"*药机微信*",Sheet1!$D$5:$D$28252,"&lt;&gt;药机微信",Sheet1!$D$5:$D$28252,"&lt;&gt;内部转款",Sheet1!$D$5:$D$28252,"&lt;&gt;内部转账",Sheet1!$E$5:$E$28252,"&lt;&gt;*调拨*")</f>
        <v>0</v>
      </c>
      <c r="Q336" s="32">
        <f>SUMIFS(Sheet1!$F$5:$F$28252,Sheet1!$I$5:$I$28252,$B336,Sheet1!$L$5:$L$28252,$A336,Sheet1!$D$5:$D$28252,"亲情卡",Sheet1!$E$5:$E$28252,"&lt;&gt;*调拨*")+SUMIFS(Sheet1!$F$5:$F$28252,Sheet1!$I$5:$I$28252,$B336,Sheet1!$L$5:$L$28252,$A336,Sheet1!$E$5:$E$28252,"*亲情卡*",Sheet1!$D$5:$D$28252,"&lt;&gt;亲情卡",Sheet1!$D$5:$D$28252,"&lt;&gt;内部转款",Sheet1!$D$5:$D$28252,"&lt;&gt;内部转账",Sheet1!$E$5:$E$28252,"&lt;&gt;*调拨*")</f>
        <v>0</v>
      </c>
      <c r="R336" s="32">
        <f>SUMIFS(Sheet1!$F$5:$F$28252,Sheet1!$I$5:$I$28252,$B336,Sheet1!$L$5:$L$28252,$A336,Sheet1!$D$5:$D$28252,"优惠券",Sheet1!$E$5:$E$28252,"&lt;&gt;*调拨*")+SUMIFS(Sheet1!$F$5:$F$28252,Sheet1!$I$5:$I$28252,$B336,Sheet1!$L$5:$L$28252,$A336,Sheet1!$E$5:$E$28252,"*优惠券*",Sheet1!$D$5:$D$28252,"&lt;&gt;优惠券",Sheet1!$D$5:$D$28252,"&lt;&gt;内部转款",Sheet1!$D$5:$D$28252,"&lt;&gt;内部转账",Sheet1!$E$5:$E$28252,"&lt;&gt;*调拨*")</f>
        <v>0</v>
      </c>
      <c r="S336" s="32">
        <f>SUMIFS(Sheet1!$F$5:$F$28252,Sheet1!$I$5:$I$28252,$B336,Sheet1!$L$5:$L$28252,$A336,Sheet1!$D$5:$D$28252,"代金券",Sheet1!$E$5:$E$28252,"&lt;&gt;*调拨*")+SUMIFS(Sheet1!$F$5:$F$28252,Sheet1!$I$5:$I$28252,$B336,Sheet1!$L$5:$L$28252,$A336,Sheet1!$E$5:$E$28252,"*代金券*",Sheet1!$D$5:$D$28252,"&lt;&gt;代金券",Sheet1!$D$5:$D$28252,"&lt;&gt;内部转款",Sheet1!$D$5:$D$28252,"&lt;&gt;内部转账",Sheet1!$E$5:$E$28252,"&lt;&gt;*调拨*")</f>
        <v>0</v>
      </c>
      <c r="T336" s="32">
        <f>SUMIFS(Sheet1!$F$5:$F$28252,Sheet1!$I$5:$I$28252,$B336,Sheet1!$L$5:$L$28252,$A336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336,Sheet1!$L$5:$L$28252,$A336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336,Sheet1!$L$5:$L$28252,$A336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336,Sheet1!$L$5:$L$28252,$A336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36" s="32">
        <f>SUMIFS(Sheet1!$F$5:$F$28252,Sheet1!$I$5:$I$28252,$B336,Sheet1!$L$5:$L$28252,$A336,Sheet1!$E$5:$E$28252,"*调拨*")</f>
        <v>0</v>
      </c>
      <c r="V336" s="32">
        <f>SUMIFS(Sheet1!$F$5:$F$28252,Sheet1!$I$5:$I$28252,$B336,Sheet1!$L$5:$L$28252,$A336,Sheet1!$D$5:$D$28252,"储值",Sheet1!$E$5:$E$28252,"&lt;&gt;*调拨*")+SUMIFS(Sheet1!$F$5:$F$28252,Sheet1!$I$5:$I$28252,$B336,Sheet1!$L$5:$L$28252,$A336,Sheet1!$E$5:$E$28252,"*储值*",Sheet1!$D$5:$D$28252,"&lt;&gt;储值",Sheet1!$D$5:$D$28252,"&lt;&gt;内部转款",Sheet1!$D$5:$D$28252,"&lt;&gt;内部转账",Sheet1!$E$5:$E$28252,"&lt;&gt;*调拨*")</f>
        <v>0</v>
      </c>
      <c r="W336" s="32">
        <f>SUMIFS(Sheet1!$F$5:$F$28252,Sheet1!$I$5:$I$28252,$B336,Sheet1!$L$5:$L$28252,$A336,Sheet1!$D$5:$D$28252,"效期",Sheet1!$E$5:$E$28252,"&lt;&gt;*调拨*")+SUMIFS(Sheet1!$F$5:$F$28252,Sheet1!$I$5:$I$28252,$B336,Sheet1!$L$5:$L$28252,$A336,Sheet1!$E$5:$E$28252,"*效期*",Sheet1!$D$5:$D$28252,"&lt;&gt;效期",Sheet1!$D$5:$D$28252,"&lt;&gt;内部转款",Sheet1!$D$5:$D$28252,"&lt;&gt;内部转账",Sheet1!$E$5:$E$28252,"&lt;&gt;*调拨*")</f>
        <v>0</v>
      </c>
      <c r="X336" s="32">
        <f>SUMIFS(Sheet1!$F$5:$F$28252,Sheet1!$I$5:$I$28252,$B336,Sheet1!$L$5:$L$28252,$A336,Sheet1!$D$5:$D$28252,"内部转款",Sheet1!$E$5:$E$28252,"&lt;&gt;*调拨*")+SUMIFS(Sheet1!$F$5:$F$28252,Sheet1!$I$5:$I$28252,$B336,Sheet1!$L$5:$L$28252,$A336,Sheet1!$D$5:$D$28252,"内部转账",Sheet1!$E$5:$E$28252,"&lt;&gt;*调拨*")</f>
        <v>0</v>
      </c>
      <c r="Y336" s="32">
        <f t="shared" si="24"/>
        <v>0</v>
      </c>
      <c r="Z336" s="32">
        <f>SUMIFS(Sheet1!$F$5:$F$28252,Sheet1!$I$5:$I$28252,$B336,Sheet1!$L$5:$L$28252,$A336)</f>
        <v>273.5</v>
      </c>
      <c r="AA336" s="32">
        <f>SUMIFS(Sheet1!$G$5:$G$28252,Sheet1!$I$5:$I$28252,$B336,Sheet1!$L$5:$L$28252,$A336,Sheet1!$D$5:$D$28252,"工资",Sheet1!$E$5:$E$28252,"&lt;&gt;*调拨*")+SUMIFS(Sheet1!$G$5:$G$28252,Sheet1!$I$5:$I$28252,$B336,Sheet1!$L$5:$L$28252,$A336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1939.35</v>
      </c>
      <c r="AB336" s="32">
        <f>SUMIFS(Sheet1!$G$5:$G$28252,Sheet1!$I$5:$I$28252,$B336,Sheet1!$L$5:$L$28252,$A336,Sheet1!$D$5:$D$28252,"水费",Sheet1!$E$5:$E$28252,"&lt;&gt;*调拨*")+SUMIFS(Sheet1!$G$5:$G$28252,Sheet1!$I$5:$I$28252,$B336,Sheet1!$L$5:$L$28252,$A336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6" s="32">
        <f>SUMIFS(Sheet1!$G$5:$G$28252,Sheet1!$I$5:$I$28252,$B336,Sheet1!$L$5:$L$28252,$A336,Sheet1!$D$5:$D$28252,"电费",Sheet1!$E$5:$E$28252,"&lt;&gt;*调拨*")+SUMIFS(Sheet1!$G$5:$G$28252,Sheet1!$I$5:$I$28252,$B336,Sheet1!$L$5:$L$28252,$A336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6" s="32">
        <f>SUMIFS(Sheet1!$G$5:$G$28252,Sheet1!$I$5:$I$28252,$B336,Sheet1!$L$5:$L$28252,$A336,Sheet1!$D$5:$D$28252,"宽带费",Sheet1!$E$5:$E$28252,"&lt;&gt;*调拨*")+SUMIFS(Sheet1!$G$5:$G$28252,Sheet1!$I$5:$I$28252,$B336,Sheet1!$L$5:$L$28252,$A336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6" s="32">
        <f>SUMIFS(Sheet1!$G$5:$G$28252,Sheet1!$I$5:$I$28252,$B336,Sheet1!$L$5:$L$28252,$A336,Sheet1!$D$5:$D$28252,"办公费",Sheet1!$E$5:$E$28252,"&lt;&gt;*调拨*")+SUMIFS(Sheet1!$G$5:$G$28252,Sheet1!$I$5:$I$28252,$B336,Sheet1!$L$5:$L$28252,$A336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36" s="32">
        <f>SUMIFS(Sheet1!$G$5:$G$28252,Sheet1!$I$5:$I$28252,$B336,Sheet1!$L$5:$L$28252,$A336,Sheet1!$D$5:$D$28252,"话费",Sheet1!$E$5:$E$28252,"&lt;&gt;*调拨*")+SUMIFS(Sheet1!$G$5:$G$28252,Sheet1!$I$5:$I$28252,$B336,Sheet1!$L$5:$L$28252,$A336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36" s="32">
        <f>SUMIFS(Sheet1!$G$5:$G$28252,Sheet1!$I$5:$I$28252,$B336,Sheet1!$L$5:$L$28252,$A336,Sheet1!$D$5:$D$28252,"房租",Sheet1!$E$5:$E$28252,"&lt;&gt;*调拨*")+SUMIFS(Sheet1!$G$5:$G$28252,Sheet1!$I$5:$I$28252,$B336,Sheet1!$L$5:$L$28252,$A336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36" s="32">
        <f>SUMIFS(Sheet1!$G$5:$G$28252,Sheet1!$I$5:$I$28252,$B336,Sheet1!$L$5:$L$28252,$A336,Sheet1!$E$5:$E$28252,"*调拨*")</f>
        <v>0</v>
      </c>
      <c r="AI336" s="32">
        <f>SUMIFS(Sheet1!$G$5:$G$28252,Sheet1!$I$5:$I$28252,$B336,Sheet1!$L$5:$L$28252,$A336,Sheet1!$D$5:$D$28252,"内部转款",Sheet1!$E$5:$E$28252,"&lt;&gt;*调拨*")+SUMIFS(Sheet1!$G$5:$G$28252,Sheet1!$I$5:$I$28252,$B336,Sheet1!$L$5:$L$28252,$A336,Sheet1!$D$5:$D$28252,"内部转账",Sheet1!$E$5:$E$28252,"&lt;&gt;*调拨*")</f>
        <v>0</v>
      </c>
      <c r="AJ336" s="32">
        <f t="shared" si="25"/>
        <v>26304.75</v>
      </c>
      <c r="AK336" s="32">
        <f>SUMIFS(Sheet1!$G$5:$G$28252,Sheet1!$I$5:$I$28252,$B336,Sheet1!$L$5:$L$28252,$A336)</f>
        <v>28244.1</v>
      </c>
      <c r="AL336" s="32">
        <f t="shared" si="26"/>
        <v>-27970.6</v>
      </c>
    </row>
    <row r="337" ht="16.5" spans="1:38">
      <c r="A337" s="30">
        <v>202606</v>
      </c>
      <c r="B337" s="31" t="s">
        <v>678</v>
      </c>
      <c r="C337" s="32">
        <f>SUMIFS(Sheet1!$F$5:$F$28252,Sheet1!$I$5:$I$28252,$B337,Sheet1!$L$5:$L$28252,$A337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489.7</v>
      </c>
      <c r="D337" s="32">
        <f>SUMIFS(Sheet1!$F$5:$F$28252,Sheet1!$I$5:$I$28252,$B337,Sheet1!$L$5:$L$28252,$A337,Sheet1!$D$5:$D$28252,"医保即时拨付",Sheet1!$E$5:$E$28252,"&lt;&gt;*调拨*")+SUMIFS(Sheet1!$F$5:$F$28252,Sheet1!$I$5:$I$28252,$B337,Sheet1!$L$5:$L$28252,$A337,Sheet1!$E$5:$E$28252,"*医保即时拨付*",Sheet1!$D$5:$D$28252,"&lt;&gt;医保即时拨付",Sheet1!$D$5:$D$28252,"&lt;&gt;内部转款",Sheet1!$D$5:$D$28252,"&lt;&gt;内部转账",Sheet1!$E$5:$E$28252,"&lt;&gt;*调拨*")</f>
        <v>0</v>
      </c>
      <c r="E337" s="32">
        <f>SUMIFS(Sheet1!$F$5:$F$28252,Sheet1!$I$5:$I$28252,$B337,Sheet1!$L$5:$L$28252,$A337,Sheet1!$D$5:$D$28252,"医保",Sheet1!$E$5:$E$28252,"&lt;&gt;*调拨*",Sheet1!$E$5:$E$28252,"&lt;&gt;*医保即时拨付*")+SUMIFS(Sheet1!$F$5:$F$28252,Sheet1!$I$5:$I$28252,$B337,Sheet1!$L$5:$L$28252,$A337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37" s="32">
        <f>SUMIFS(Sheet1!$F$5:$F$28252,Sheet1!$I$5:$I$28252,$B337,Sheet1!$L$5:$L$28252,$A337,Sheet1!$D$5:$D$28252,"聚合",Sheet1!$E$5:$E$28252,"&lt;&gt;*调拨*")+SUMIFS(Sheet1!$F$5:$F$28252,Sheet1!$I$5:$I$28252,$B337,Sheet1!$L$5:$L$28252,$A337,Sheet1!$E$5:$E$28252,"*聚合*",Sheet1!$D$5:$D$28252,"&lt;&gt;聚合",Sheet1!$D$5:$D$28252,"&lt;&gt;内部转款",Sheet1!$D$5:$D$28252,"&lt;&gt;内部转账",Sheet1!$E$5:$E$28252,"&lt;&gt;*调拨*")</f>
        <v>0</v>
      </c>
      <c r="G337" s="32">
        <f>SUMIFS(Sheet1!$F$5:$F$28252,Sheet1!$I$5:$I$28252,$B337,Sheet1!$L$5:$L$28252,$A337,Sheet1!$D$5:$D$28252,"24小时微信",Sheet1!$E$5:$E$28252,"&lt;&gt;*调拨*")+SUMIFS(Sheet1!$F$5:$F$28252,Sheet1!$I$5:$I$28252,$B337,Sheet1!$L$5:$L$28252,$A337,Sheet1!$E$5:$E$28252,"*24小时微信*",Sheet1!$D$5:$D$28252,"&lt;&gt;24小时微信",Sheet1!$D$5:$D$28252,"&lt;&gt;内部转款",Sheet1!$D$5:$D$28252,"&lt;&gt;内部转账",Sheet1!$E$5:$E$28252,"&lt;&gt;*调拨*")</f>
        <v>0</v>
      </c>
      <c r="H337" s="32">
        <f>SUMIFS(Sheet1!$F$5:$F$28252,Sheet1!$I$5:$I$28252,$B337,Sheet1!$L$5:$L$28252,$A337,Sheet1!$D$5:$D$28252,"美团",Sheet1!$E$5:$E$28252,"&lt;&gt;*调拨*")+SUMIFS(Sheet1!$F$5:$F$28252,Sheet1!$I$5:$I$28252,$B337,Sheet1!$L$5:$L$28252,$A337,Sheet1!$E$5:$E$28252,"*美团*",Sheet1!$D$5:$D$28252,"&lt;&gt;美团",Sheet1!$D$5:$D$28252,"&lt;&gt;内部转款",Sheet1!$D$5:$D$28252,"&lt;&gt;内部转账",Sheet1!$E$5:$E$28252,"&lt;&gt;*调拨*")</f>
        <v>0</v>
      </c>
      <c r="I337" s="32">
        <f>SUMIFS(Sheet1!$F$5:$F$28252,Sheet1!$I$5:$I$28252,$B337,Sheet1!$L$5:$L$28252,$A337,Sheet1!$D$5:$D$28252,"饿了么",Sheet1!$E$5:$E$28252,"&lt;&gt;*调拨*")+SUMIFS(Sheet1!$F$5:$F$28252,Sheet1!$I$5:$I$28252,$B337,Sheet1!$L$5:$L$28252,$A337,Sheet1!$E$5:$E$28252,"*饿了么*",Sheet1!$D$5:$D$28252,"&lt;&gt;饿了么",Sheet1!$D$5:$D$28252,"&lt;&gt;内部转款",Sheet1!$D$5:$D$28252,"&lt;&gt;内部转账",Sheet1!$E$5:$E$28252,"&lt;&gt;*调拨*")</f>
        <v>0</v>
      </c>
      <c r="J337" s="32">
        <f>SUMIFS(Sheet1!$F$5:$F$28252,Sheet1!$I$5:$I$28252,$B337,Sheet1!$L$5:$L$28252,$A337,Sheet1!$D$5:$D$28252,"健E卡",Sheet1!$E$5:$E$28252,"&lt;&gt;*调拨*")+SUMIFS(Sheet1!$F$5:$F$28252,Sheet1!$I$5:$I$28252,$B337,Sheet1!$L$5:$L$28252,$A337,Sheet1!$E$5:$E$28252,"*健E卡*",Sheet1!$D$5:$D$28252,"&lt;&gt;健E卡",Sheet1!$D$5:$D$28252,"&lt;&gt;内部转款",Sheet1!$D$5:$D$28252,"&lt;&gt;内部转账",Sheet1!$E$5:$E$28252,"&lt;&gt;*调拨*")</f>
        <v>0</v>
      </c>
      <c r="K337" s="32">
        <f>SUMIFS(Sheet1!$F$5:$F$28252,Sheet1!$I$5:$I$28252,$B337,Sheet1!$L$5:$L$28252,$A337,Sheet1!$D$5:$D$28252,"抖音",Sheet1!$E$5:$E$28252,"&lt;&gt;*调拨*")+SUMIFS(Sheet1!$F$5:$F$28252,Sheet1!$I$5:$I$28252,$B337,Sheet1!$L$5:$L$28252,$A337,Sheet1!$E$5:$E$28252,"*抖音*",Sheet1!$D$5:$D$28252,"&lt;&gt;抖音",Sheet1!$D$5:$D$28252,"&lt;&gt;内部转款",Sheet1!$D$5:$D$28252,"&lt;&gt;内部转账",Sheet1!$E$5:$E$28252,"&lt;&gt;*调拨*")</f>
        <v>0</v>
      </c>
      <c r="L337" s="32">
        <f>SUMIFS(Sheet1!$F$5:$F$28252,Sheet1!$I$5:$I$28252,$B337,Sheet1!$L$5:$L$28252,$A337,Sheet1!$D$5:$D$28252,"医卡通",Sheet1!$E$5:$E$28252,"&lt;&gt;*调拨*")+SUMIFS(Sheet1!$F$5:$F$28252,Sheet1!$I$5:$I$28252,$B337,Sheet1!$L$5:$L$28252,$A337,Sheet1!$E$5:$E$28252,"*医卡通*",Sheet1!$D$5:$D$28252,"&lt;&gt;医卡通",Sheet1!$D$5:$D$28252,"&lt;&gt;内部转款",Sheet1!$D$5:$D$28252,"&lt;&gt;内部转账",Sheet1!$E$5:$E$28252,"&lt;&gt;*调拨*")</f>
        <v>0</v>
      </c>
      <c r="M337" s="32">
        <f>SUMIFS(Sheet1!$F$5:$F$28252,Sheet1!$I$5:$I$28252,$B337,Sheet1!$L$5:$L$28252,$A337,Sheet1!$D$5:$D$28252,"企健网",Sheet1!$E$5:$E$28252,"&lt;&gt;*调拨*")+SUMIFS(Sheet1!$F$5:$F$28252,Sheet1!$I$5:$I$28252,$B337,Sheet1!$L$5:$L$28252,$A337,Sheet1!$E$5:$E$28252,"*企健网*",Sheet1!$D$5:$D$28252,"&lt;&gt;企健网",Sheet1!$D$5:$D$28252,"&lt;&gt;内部转款",Sheet1!$D$5:$D$28252,"&lt;&gt;内部转账",Sheet1!$E$5:$E$28252,"&lt;&gt;*调拨*")</f>
        <v>0</v>
      </c>
      <c r="N337" s="32">
        <f>SUMIFS(Sheet1!$F$5:$F$28252,Sheet1!$I$5:$I$28252,$B337,Sheet1!$L$5:$L$28252,$A337,Sheet1!$D$5:$D$28252,"银联",Sheet1!$E$5:$E$28252,"&lt;&gt;*调拨*")+SUMIFS(Sheet1!$F$5:$F$28252,Sheet1!$I$5:$I$28252,$B337,Sheet1!$L$5:$L$28252,$A337,Sheet1!$E$5:$E$28252,"*银联*",Sheet1!$D$5:$D$28252,"&lt;&gt;银联",Sheet1!$D$5:$D$28252,"&lt;&gt;内部转款",Sheet1!$D$5:$D$28252,"&lt;&gt;内部转账",Sheet1!$E$5:$E$28252,"&lt;&gt;*调拨*")</f>
        <v>0</v>
      </c>
      <c r="O337" s="32">
        <f>SUMIFS(Sheet1!$F$5:$F$28252,Sheet1!$I$5:$I$28252,$B337,Sheet1!$L$5:$L$28252,$A337,Sheet1!$D$5:$D$28252,"京东",Sheet1!$E$5:$E$28252,"&lt;&gt;*调拨*")+SUMIFS(Sheet1!$F$5:$F$28252,Sheet1!$I$5:$I$28252,$B337,Sheet1!$L$5:$L$28252,$A337,Sheet1!$E$5:$E$28252,"*京东*",Sheet1!$D$5:$D$28252,"&lt;&gt;京东",Sheet1!$D$5:$D$28252,"&lt;&gt;内部转款",Sheet1!$D$5:$D$28252,"&lt;&gt;内部转账",Sheet1!$E$5:$E$28252,"&lt;&gt;*调拨*")</f>
        <v>0</v>
      </c>
      <c r="P337" s="32">
        <f>SUMIFS(Sheet1!$F$5:$F$28252,Sheet1!$I$5:$I$28252,$B337,Sheet1!$L$5:$L$28252,$A337,Sheet1!$D$5:$D$28252,"药机微信",Sheet1!$E$5:$E$28252,"&lt;&gt;*调拨*")+SUMIFS(Sheet1!$F$5:$F$28252,Sheet1!$I$5:$I$28252,$B337,Sheet1!$L$5:$L$28252,$A337,Sheet1!$E$5:$E$28252,"*药机微信*",Sheet1!$D$5:$D$28252,"&lt;&gt;药机微信",Sheet1!$D$5:$D$28252,"&lt;&gt;内部转款",Sheet1!$D$5:$D$28252,"&lt;&gt;内部转账",Sheet1!$E$5:$E$28252,"&lt;&gt;*调拨*")</f>
        <v>0</v>
      </c>
      <c r="Q337" s="32">
        <f>SUMIFS(Sheet1!$F$5:$F$28252,Sheet1!$I$5:$I$28252,$B337,Sheet1!$L$5:$L$28252,$A337,Sheet1!$D$5:$D$28252,"亲情卡",Sheet1!$E$5:$E$28252,"&lt;&gt;*调拨*")+SUMIFS(Sheet1!$F$5:$F$28252,Sheet1!$I$5:$I$28252,$B337,Sheet1!$L$5:$L$28252,$A337,Sheet1!$E$5:$E$28252,"*亲情卡*",Sheet1!$D$5:$D$28252,"&lt;&gt;亲情卡",Sheet1!$D$5:$D$28252,"&lt;&gt;内部转款",Sheet1!$D$5:$D$28252,"&lt;&gt;内部转账",Sheet1!$E$5:$E$28252,"&lt;&gt;*调拨*")</f>
        <v>0</v>
      </c>
      <c r="R337" s="32">
        <f>SUMIFS(Sheet1!$F$5:$F$28252,Sheet1!$I$5:$I$28252,$B337,Sheet1!$L$5:$L$28252,$A337,Sheet1!$D$5:$D$28252,"优惠券",Sheet1!$E$5:$E$28252,"&lt;&gt;*调拨*")+SUMIFS(Sheet1!$F$5:$F$28252,Sheet1!$I$5:$I$28252,$B337,Sheet1!$L$5:$L$28252,$A337,Sheet1!$E$5:$E$28252,"*优惠券*",Sheet1!$D$5:$D$28252,"&lt;&gt;优惠券",Sheet1!$D$5:$D$28252,"&lt;&gt;内部转款",Sheet1!$D$5:$D$28252,"&lt;&gt;内部转账",Sheet1!$E$5:$E$28252,"&lt;&gt;*调拨*")</f>
        <v>0</v>
      </c>
      <c r="S337" s="32">
        <f>SUMIFS(Sheet1!$F$5:$F$28252,Sheet1!$I$5:$I$28252,$B337,Sheet1!$L$5:$L$28252,$A337,Sheet1!$D$5:$D$28252,"代金券",Sheet1!$E$5:$E$28252,"&lt;&gt;*调拨*")+SUMIFS(Sheet1!$F$5:$F$28252,Sheet1!$I$5:$I$28252,$B337,Sheet1!$L$5:$L$28252,$A337,Sheet1!$E$5:$E$28252,"*代金券*",Sheet1!$D$5:$D$28252,"&lt;&gt;代金券",Sheet1!$D$5:$D$28252,"&lt;&gt;内部转款",Sheet1!$D$5:$D$28252,"&lt;&gt;内部转账",Sheet1!$E$5:$E$28252,"&lt;&gt;*调拨*")</f>
        <v>0</v>
      </c>
      <c r="T337" s="32">
        <f>SUMIFS(Sheet1!$F$5:$F$28252,Sheet1!$I$5:$I$28252,$B337,Sheet1!$L$5:$L$28252,$A337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337,Sheet1!$L$5:$L$28252,$A337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337,Sheet1!$L$5:$L$28252,$A337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337,Sheet1!$L$5:$L$28252,$A337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37" s="32">
        <f>SUMIFS(Sheet1!$F$5:$F$28252,Sheet1!$I$5:$I$28252,$B337,Sheet1!$L$5:$L$28252,$A337,Sheet1!$E$5:$E$28252,"*调拨*")</f>
        <v>0</v>
      </c>
      <c r="V337" s="32">
        <f>SUMIFS(Sheet1!$F$5:$F$28252,Sheet1!$I$5:$I$28252,$B337,Sheet1!$L$5:$L$28252,$A337,Sheet1!$D$5:$D$28252,"储值",Sheet1!$E$5:$E$28252,"&lt;&gt;*调拨*")+SUMIFS(Sheet1!$F$5:$F$28252,Sheet1!$I$5:$I$28252,$B337,Sheet1!$L$5:$L$28252,$A337,Sheet1!$E$5:$E$28252,"*储值*",Sheet1!$D$5:$D$28252,"&lt;&gt;储值",Sheet1!$D$5:$D$28252,"&lt;&gt;内部转款",Sheet1!$D$5:$D$28252,"&lt;&gt;内部转账",Sheet1!$E$5:$E$28252,"&lt;&gt;*调拨*")</f>
        <v>0</v>
      </c>
      <c r="W337" s="32">
        <f>SUMIFS(Sheet1!$F$5:$F$28252,Sheet1!$I$5:$I$28252,$B337,Sheet1!$L$5:$L$28252,$A337,Sheet1!$D$5:$D$28252,"效期",Sheet1!$E$5:$E$28252,"&lt;&gt;*调拨*")+SUMIFS(Sheet1!$F$5:$F$28252,Sheet1!$I$5:$I$28252,$B337,Sheet1!$L$5:$L$28252,$A337,Sheet1!$E$5:$E$28252,"*效期*",Sheet1!$D$5:$D$28252,"&lt;&gt;效期",Sheet1!$D$5:$D$28252,"&lt;&gt;内部转款",Sheet1!$D$5:$D$28252,"&lt;&gt;内部转账",Sheet1!$E$5:$E$28252,"&lt;&gt;*调拨*")</f>
        <v>0</v>
      </c>
      <c r="X337" s="32">
        <f>SUMIFS(Sheet1!$F$5:$F$28252,Sheet1!$I$5:$I$28252,$B337,Sheet1!$L$5:$L$28252,$A337,Sheet1!$D$5:$D$28252,"内部转款",Sheet1!$E$5:$E$28252,"&lt;&gt;*调拨*")+SUMIFS(Sheet1!$F$5:$F$28252,Sheet1!$I$5:$I$28252,$B337,Sheet1!$L$5:$L$28252,$A337,Sheet1!$D$5:$D$28252,"内部转账",Sheet1!$E$5:$E$28252,"&lt;&gt;*调拨*")</f>
        <v>0</v>
      </c>
      <c r="Y337" s="32">
        <f t="shared" si="24"/>
        <v>0</v>
      </c>
      <c r="Z337" s="32">
        <f>SUMIFS(Sheet1!$F$5:$F$28252,Sheet1!$I$5:$I$28252,$B337,Sheet1!$L$5:$L$28252,$A337)</f>
        <v>489.7</v>
      </c>
      <c r="AA337" s="32">
        <f>SUMIFS(Sheet1!$G$5:$G$28252,Sheet1!$I$5:$I$28252,$B337,Sheet1!$L$5:$L$28252,$A337,Sheet1!$D$5:$D$28252,"工资",Sheet1!$E$5:$E$28252,"&lt;&gt;*调拨*")+SUMIFS(Sheet1!$G$5:$G$28252,Sheet1!$I$5:$I$28252,$B337,Sheet1!$L$5:$L$28252,$A337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37" s="32">
        <f>SUMIFS(Sheet1!$G$5:$G$28252,Sheet1!$I$5:$I$28252,$B337,Sheet1!$L$5:$L$28252,$A337,Sheet1!$D$5:$D$28252,"水费",Sheet1!$E$5:$E$28252,"&lt;&gt;*调拨*")+SUMIFS(Sheet1!$G$5:$G$28252,Sheet1!$I$5:$I$28252,$B337,Sheet1!$L$5:$L$28252,$A337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7" s="32">
        <f>SUMIFS(Sheet1!$G$5:$G$28252,Sheet1!$I$5:$I$28252,$B337,Sheet1!$L$5:$L$28252,$A337,Sheet1!$D$5:$D$28252,"电费",Sheet1!$E$5:$E$28252,"&lt;&gt;*调拨*")+SUMIFS(Sheet1!$G$5:$G$28252,Sheet1!$I$5:$I$28252,$B337,Sheet1!$L$5:$L$28252,$A337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7" s="32">
        <f>SUMIFS(Sheet1!$G$5:$G$28252,Sheet1!$I$5:$I$28252,$B337,Sheet1!$L$5:$L$28252,$A337,Sheet1!$D$5:$D$28252,"宽带费",Sheet1!$E$5:$E$28252,"&lt;&gt;*调拨*")+SUMIFS(Sheet1!$G$5:$G$28252,Sheet1!$I$5:$I$28252,$B337,Sheet1!$L$5:$L$28252,$A337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7" s="32">
        <f>SUMIFS(Sheet1!$G$5:$G$28252,Sheet1!$I$5:$I$28252,$B337,Sheet1!$L$5:$L$28252,$A337,Sheet1!$D$5:$D$28252,"办公费",Sheet1!$E$5:$E$28252,"&lt;&gt;*调拨*")+SUMIFS(Sheet1!$G$5:$G$28252,Sheet1!$I$5:$I$28252,$B337,Sheet1!$L$5:$L$28252,$A337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610</v>
      </c>
      <c r="AF337" s="32">
        <f>SUMIFS(Sheet1!$G$5:$G$28252,Sheet1!$I$5:$I$28252,$B337,Sheet1!$L$5:$L$28252,$A337,Sheet1!$D$5:$D$28252,"话费",Sheet1!$E$5:$E$28252,"&lt;&gt;*调拨*")+SUMIFS(Sheet1!$G$5:$G$28252,Sheet1!$I$5:$I$28252,$B337,Sheet1!$L$5:$L$28252,$A337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37" s="32">
        <f>SUMIFS(Sheet1!$G$5:$G$28252,Sheet1!$I$5:$I$28252,$B337,Sheet1!$L$5:$L$28252,$A337,Sheet1!$D$5:$D$28252,"房租",Sheet1!$E$5:$E$28252,"&lt;&gt;*调拨*")+SUMIFS(Sheet1!$G$5:$G$28252,Sheet1!$I$5:$I$28252,$B337,Sheet1!$L$5:$L$28252,$A337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37" s="32">
        <f>SUMIFS(Sheet1!$G$5:$G$28252,Sheet1!$I$5:$I$28252,$B337,Sheet1!$L$5:$L$28252,$A337,Sheet1!$E$5:$E$28252,"*调拨*")</f>
        <v>0</v>
      </c>
      <c r="AI337" s="32">
        <f>SUMIFS(Sheet1!$G$5:$G$28252,Sheet1!$I$5:$I$28252,$B337,Sheet1!$L$5:$L$28252,$A337,Sheet1!$D$5:$D$28252,"内部转款",Sheet1!$E$5:$E$28252,"&lt;&gt;*调拨*")+SUMIFS(Sheet1!$G$5:$G$28252,Sheet1!$I$5:$I$28252,$B337,Sheet1!$L$5:$L$28252,$A337,Sheet1!$D$5:$D$28252,"内部转账",Sheet1!$E$5:$E$28252,"&lt;&gt;*调拨*")</f>
        <v>0</v>
      </c>
      <c r="AJ337" s="32">
        <f t="shared" si="25"/>
        <v>24390</v>
      </c>
      <c r="AK337" s="32">
        <f>SUMIFS(Sheet1!$G$5:$G$28252,Sheet1!$I$5:$I$28252,$B337,Sheet1!$L$5:$L$28252,$A337)</f>
        <v>25000</v>
      </c>
      <c r="AL337" s="32">
        <f t="shared" si="26"/>
        <v>-24510.3</v>
      </c>
    </row>
    <row r="338" ht="16.5" spans="1:38">
      <c r="A338" s="30">
        <v>202606</v>
      </c>
      <c r="B338" s="31" t="s">
        <v>74</v>
      </c>
      <c r="C338" s="32">
        <f>SUMIFS(Sheet1!$F$5:$F$28252,Sheet1!$I$5:$I$28252,$B338,Sheet1!$L$5:$L$28252,$A338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11074.3</v>
      </c>
      <c r="D338" s="32">
        <f>SUMIFS(Sheet1!$F$5:$F$28252,Sheet1!$I$5:$I$28252,$B338,Sheet1!$L$5:$L$28252,$A338,Sheet1!$D$5:$D$28252,"医保即时拨付",Sheet1!$E$5:$E$28252,"&lt;&gt;*调拨*")+SUMIFS(Sheet1!$F$5:$F$28252,Sheet1!$I$5:$I$28252,$B338,Sheet1!$L$5:$L$28252,$A338,Sheet1!$E$5:$E$28252,"*医保即时拨付*",Sheet1!$D$5:$D$28252,"&lt;&gt;医保即时拨付",Sheet1!$D$5:$D$28252,"&lt;&gt;内部转款",Sheet1!$D$5:$D$28252,"&lt;&gt;内部转账",Sheet1!$E$5:$E$28252,"&lt;&gt;*调拨*")</f>
        <v>0</v>
      </c>
      <c r="E338" s="32">
        <f>SUMIFS(Sheet1!$F$5:$F$28252,Sheet1!$I$5:$I$28252,$B338,Sheet1!$L$5:$L$28252,$A338,Sheet1!$D$5:$D$28252,"医保",Sheet1!$E$5:$E$28252,"&lt;&gt;*调拨*",Sheet1!$E$5:$E$28252,"&lt;&gt;*医保即时拨付*")+SUMIFS(Sheet1!$F$5:$F$28252,Sheet1!$I$5:$I$28252,$B338,Sheet1!$L$5:$L$28252,$A338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5412.09</v>
      </c>
      <c r="F338" s="32">
        <f>SUMIFS(Sheet1!$F$5:$F$28252,Sheet1!$I$5:$I$28252,$B338,Sheet1!$L$5:$L$28252,$A338,Sheet1!$D$5:$D$28252,"聚合",Sheet1!$E$5:$E$28252,"&lt;&gt;*调拨*")+SUMIFS(Sheet1!$F$5:$F$28252,Sheet1!$I$5:$I$28252,$B338,Sheet1!$L$5:$L$28252,$A338,Sheet1!$E$5:$E$28252,"*聚合*",Sheet1!$D$5:$D$28252,"&lt;&gt;聚合",Sheet1!$D$5:$D$28252,"&lt;&gt;内部转款",Sheet1!$D$5:$D$28252,"&lt;&gt;内部转账",Sheet1!$E$5:$E$28252,"&lt;&gt;*调拨*")</f>
        <v>30413.09</v>
      </c>
      <c r="G338" s="32">
        <f>SUMIFS(Sheet1!$F$5:$F$28252,Sheet1!$I$5:$I$28252,$B338,Sheet1!$L$5:$L$28252,$A338,Sheet1!$D$5:$D$28252,"24小时微信",Sheet1!$E$5:$E$28252,"&lt;&gt;*调拨*")+SUMIFS(Sheet1!$F$5:$F$28252,Sheet1!$I$5:$I$28252,$B338,Sheet1!$L$5:$L$28252,$A338,Sheet1!$E$5:$E$28252,"*24小时微信*",Sheet1!$D$5:$D$28252,"&lt;&gt;24小时微信",Sheet1!$D$5:$D$28252,"&lt;&gt;内部转款",Sheet1!$D$5:$D$28252,"&lt;&gt;内部转账",Sheet1!$E$5:$E$28252,"&lt;&gt;*调拨*")</f>
        <v>0</v>
      </c>
      <c r="H338" s="32">
        <f>SUMIFS(Sheet1!$F$5:$F$28252,Sheet1!$I$5:$I$28252,$B338,Sheet1!$L$5:$L$28252,$A338,Sheet1!$D$5:$D$28252,"美团",Sheet1!$E$5:$E$28252,"&lt;&gt;*调拨*")+SUMIFS(Sheet1!$F$5:$F$28252,Sheet1!$I$5:$I$28252,$B338,Sheet1!$L$5:$L$28252,$A338,Sheet1!$E$5:$E$28252,"*美团*",Sheet1!$D$5:$D$28252,"&lt;&gt;美团",Sheet1!$D$5:$D$28252,"&lt;&gt;内部转款",Sheet1!$D$5:$D$28252,"&lt;&gt;内部转账",Sheet1!$E$5:$E$28252,"&lt;&gt;*调拨*")</f>
        <v>126.51</v>
      </c>
      <c r="I338" s="32">
        <f>SUMIFS(Sheet1!$F$5:$F$28252,Sheet1!$I$5:$I$28252,$B338,Sheet1!$L$5:$L$28252,$A338,Sheet1!$D$5:$D$28252,"饿了么",Sheet1!$E$5:$E$28252,"&lt;&gt;*调拨*")+SUMIFS(Sheet1!$F$5:$F$28252,Sheet1!$I$5:$I$28252,$B338,Sheet1!$L$5:$L$28252,$A338,Sheet1!$E$5:$E$28252,"*饿了么*",Sheet1!$D$5:$D$28252,"&lt;&gt;饿了么",Sheet1!$D$5:$D$28252,"&lt;&gt;内部转款",Sheet1!$D$5:$D$28252,"&lt;&gt;内部转账",Sheet1!$E$5:$E$28252,"&lt;&gt;*调拨*")</f>
        <v>109.41</v>
      </c>
      <c r="J338" s="32">
        <f>SUMIFS(Sheet1!$F$5:$F$28252,Sheet1!$I$5:$I$28252,$B338,Sheet1!$L$5:$L$28252,$A338,Sheet1!$D$5:$D$28252,"健E卡",Sheet1!$E$5:$E$28252,"&lt;&gt;*调拨*")+SUMIFS(Sheet1!$F$5:$F$28252,Sheet1!$I$5:$I$28252,$B338,Sheet1!$L$5:$L$28252,$A338,Sheet1!$E$5:$E$28252,"*健E卡*",Sheet1!$D$5:$D$28252,"&lt;&gt;健E卡",Sheet1!$D$5:$D$28252,"&lt;&gt;内部转款",Sheet1!$D$5:$D$28252,"&lt;&gt;内部转账",Sheet1!$E$5:$E$28252,"&lt;&gt;*调拨*")</f>
        <v>0</v>
      </c>
      <c r="K338" s="32">
        <f>SUMIFS(Sheet1!$F$5:$F$28252,Sheet1!$I$5:$I$28252,$B338,Sheet1!$L$5:$L$28252,$A338,Sheet1!$D$5:$D$28252,"抖音",Sheet1!$E$5:$E$28252,"&lt;&gt;*调拨*")+SUMIFS(Sheet1!$F$5:$F$28252,Sheet1!$I$5:$I$28252,$B338,Sheet1!$L$5:$L$28252,$A338,Sheet1!$E$5:$E$28252,"*抖音*",Sheet1!$D$5:$D$28252,"&lt;&gt;抖音",Sheet1!$D$5:$D$28252,"&lt;&gt;内部转款",Sheet1!$D$5:$D$28252,"&lt;&gt;内部转账",Sheet1!$E$5:$E$28252,"&lt;&gt;*调拨*")</f>
        <v>0</v>
      </c>
      <c r="L338" s="32">
        <f>SUMIFS(Sheet1!$F$5:$F$28252,Sheet1!$I$5:$I$28252,$B338,Sheet1!$L$5:$L$28252,$A338,Sheet1!$D$5:$D$28252,"医卡通",Sheet1!$E$5:$E$28252,"&lt;&gt;*调拨*")+SUMIFS(Sheet1!$F$5:$F$28252,Sheet1!$I$5:$I$28252,$B338,Sheet1!$L$5:$L$28252,$A338,Sheet1!$E$5:$E$28252,"*医卡通*",Sheet1!$D$5:$D$28252,"&lt;&gt;医卡通",Sheet1!$D$5:$D$28252,"&lt;&gt;内部转款",Sheet1!$D$5:$D$28252,"&lt;&gt;内部转账",Sheet1!$E$5:$E$28252,"&lt;&gt;*调拨*")</f>
        <v>0</v>
      </c>
      <c r="M338" s="32">
        <f>SUMIFS(Sheet1!$F$5:$F$28252,Sheet1!$I$5:$I$28252,$B338,Sheet1!$L$5:$L$28252,$A338,Sheet1!$D$5:$D$28252,"企健网",Sheet1!$E$5:$E$28252,"&lt;&gt;*调拨*")+SUMIFS(Sheet1!$F$5:$F$28252,Sheet1!$I$5:$I$28252,$B338,Sheet1!$L$5:$L$28252,$A338,Sheet1!$E$5:$E$28252,"*企健网*",Sheet1!$D$5:$D$28252,"&lt;&gt;企健网",Sheet1!$D$5:$D$28252,"&lt;&gt;内部转款",Sheet1!$D$5:$D$28252,"&lt;&gt;内部转账",Sheet1!$E$5:$E$28252,"&lt;&gt;*调拨*")</f>
        <v>357.2</v>
      </c>
      <c r="N338" s="32">
        <f>SUMIFS(Sheet1!$F$5:$F$28252,Sheet1!$I$5:$I$28252,$B338,Sheet1!$L$5:$L$28252,$A338,Sheet1!$D$5:$D$28252,"银联",Sheet1!$E$5:$E$28252,"&lt;&gt;*调拨*")+SUMIFS(Sheet1!$F$5:$F$28252,Sheet1!$I$5:$I$28252,$B338,Sheet1!$L$5:$L$28252,$A338,Sheet1!$E$5:$E$28252,"*银联*",Sheet1!$D$5:$D$28252,"&lt;&gt;银联",Sheet1!$D$5:$D$28252,"&lt;&gt;内部转款",Sheet1!$D$5:$D$28252,"&lt;&gt;内部转账",Sheet1!$E$5:$E$28252,"&lt;&gt;*调拨*")</f>
        <v>0</v>
      </c>
      <c r="O338" s="32">
        <f>SUMIFS(Sheet1!$F$5:$F$28252,Sheet1!$I$5:$I$28252,$B338,Sheet1!$L$5:$L$28252,$A338,Sheet1!$D$5:$D$28252,"京东",Sheet1!$E$5:$E$28252,"&lt;&gt;*调拨*")+SUMIFS(Sheet1!$F$5:$F$28252,Sheet1!$I$5:$I$28252,$B338,Sheet1!$L$5:$L$28252,$A338,Sheet1!$E$5:$E$28252,"*京东*",Sheet1!$D$5:$D$28252,"&lt;&gt;京东",Sheet1!$D$5:$D$28252,"&lt;&gt;内部转款",Sheet1!$D$5:$D$28252,"&lt;&gt;内部转账",Sheet1!$E$5:$E$28252,"&lt;&gt;*调拨*")</f>
        <v>0</v>
      </c>
      <c r="P338" s="32">
        <f>SUMIFS(Sheet1!$F$5:$F$28252,Sheet1!$I$5:$I$28252,$B338,Sheet1!$L$5:$L$28252,$A338,Sheet1!$D$5:$D$28252,"药机微信",Sheet1!$E$5:$E$28252,"&lt;&gt;*调拨*")+SUMIFS(Sheet1!$F$5:$F$28252,Sheet1!$I$5:$I$28252,$B338,Sheet1!$L$5:$L$28252,$A338,Sheet1!$E$5:$E$28252,"*药机微信*",Sheet1!$D$5:$D$28252,"&lt;&gt;药机微信",Sheet1!$D$5:$D$28252,"&lt;&gt;内部转款",Sheet1!$D$5:$D$28252,"&lt;&gt;内部转账",Sheet1!$E$5:$E$28252,"&lt;&gt;*调拨*")</f>
        <v>0</v>
      </c>
      <c r="Q338" s="32">
        <f>SUMIFS(Sheet1!$F$5:$F$28252,Sheet1!$I$5:$I$28252,$B338,Sheet1!$L$5:$L$28252,$A338,Sheet1!$D$5:$D$28252,"亲情卡",Sheet1!$E$5:$E$28252,"&lt;&gt;*调拨*")+SUMIFS(Sheet1!$F$5:$F$28252,Sheet1!$I$5:$I$28252,$B338,Sheet1!$L$5:$L$28252,$A338,Sheet1!$E$5:$E$28252,"*亲情卡*",Sheet1!$D$5:$D$28252,"&lt;&gt;亲情卡",Sheet1!$D$5:$D$28252,"&lt;&gt;内部转款",Sheet1!$D$5:$D$28252,"&lt;&gt;内部转账",Sheet1!$E$5:$E$28252,"&lt;&gt;*调拨*")</f>
        <v>0</v>
      </c>
      <c r="R338" s="32">
        <f>SUMIFS(Sheet1!$F$5:$F$28252,Sheet1!$I$5:$I$28252,$B338,Sheet1!$L$5:$L$28252,$A338,Sheet1!$D$5:$D$28252,"优惠券",Sheet1!$E$5:$E$28252,"&lt;&gt;*调拨*")+SUMIFS(Sheet1!$F$5:$F$28252,Sheet1!$I$5:$I$28252,$B338,Sheet1!$L$5:$L$28252,$A338,Sheet1!$E$5:$E$28252,"*优惠券*",Sheet1!$D$5:$D$28252,"&lt;&gt;优惠券",Sheet1!$D$5:$D$28252,"&lt;&gt;内部转款",Sheet1!$D$5:$D$28252,"&lt;&gt;内部转账",Sheet1!$E$5:$E$28252,"&lt;&gt;*调拨*")</f>
        <v>0</v>
      </c>
      <c r="S338" s="32">
        <f>SUMIFS(Sheet1!$F$5:$F$28252,Sheet1!$I$5:$I$28252,$B338,Sheet1!$L$5:$L$28252,$A338,Sheet1!$D$5:$D$28252,"代金券",Sheet1!$E$5:$E$28252,"&lt;&gt;*调拨*")+SUMIFS(Sheet1!$F$5:$F$28252,Sheet1!$I$5:$I$28252,$B338,Sheet1!$L$5:$L$28252,$A338,Sheet1!$E$5:$E$28252,"*代金券*",Sheet1!$D$5:$D$28252,"&lt;&gt;代金券",Sheet1!$D$5:$D$28252,"&lt;&gt;内部转款",Sheet1!$D$5:$D$28252,"&lt;&gt;内部转账",Sheet1!$E$5:$E$28252,"&lt;&gt;*调拨*")</f>
        <v>0</v>
      </c>
      <c r="T338" s="32">
        <f>SUMIFS(Sheet1!$F$5:$F$28252,Sheet1!$I$5:$I$28252,$B338,Sheet1!$L$5:$L$28252,$A338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338,Sheet1!$L$5:$L$28252,$A338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338,Sheet1!$L$5:$L$28252,$A338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338,Sheet1!$L$5:$L$28252,$A338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38" s="32">
        <f>SUMIFS(Sheet1!$F$5:$F$28252,Sheet1!$I$5:$I$28252,$B338,Sheet1!$L$5:$L$28252,$A338,Sheet1!$E$5:$E$28252,"*调拨*")</f>
        <v>0</v>
      </c>
      <c r="V338" s="32">
        <f>SUMIFS(Sheet1!$F$5:$F$28252,Sheet1!$I$5:$I$28252,$B338,Sheet1!$L$5:$L$28252,$A338,Sheet1!$D$5:$D$28252,"储值",Sheet1!$E$5:$E$28252,"&lt;&gt;*调拨*")+SUMIFS(Sheet1!$F$5:$F$28252,Sheet1!$I$5:$I$28252,$B338,Sheet1!$L$5:$L$28252,$A338,Sheet1!$E$5:$E$28252,"*储值*",Sheet1!$D$5:$D$28252,"&lt;&gt;储值",Sheet1!$D$5:$D$28252,"&lt;&gt;内部转款",Sheet1!$D$5:$D$28252,"&lt;&gt;内部转账",Sheet1!$E$5:$E$28252,"&lt;&gt;*调拨*")</f>
        <v>0</v>
      </c>
      <c r="W338" s="32">
        <f>SUMIFS(Sheet1!$F$5:$F$28252,Sheet1!$I$5:$I$28252,$B338,Sheet1!$L$5:$L$28252,$A338,Sheet1!$D$5:$D$28252,"效期",Sheet1!$E$5:$E$28252,"&lt;&gt;*调拨*")+SUMIFS(Sheet1!$F$5:$F$28252,Sheet1!$I$5:$I$28252,$B338,Sheet1!$L$5:$L$28252,$A338,Sheet1!$E$5:$E$28252,"*效期*",Sheet1!$D$5:$D$28252,"&lt;&gt;效期",Sheet1!$D$5:$D$28252,"&lt;&gt;内部转款",Sheet1!$D$5:$D$28252,"&lt;&gt;内部转账",Sheet1!$E$5:$E$28252,"&lt;&gt;*调拨*")</f>
        <v>122.08</v>
      </c>
      <c r="X338" s="32">
        <f>SUMIFS(Sheet1!$F$5:$F$28252,Sheet1!$I$5:$I$28252,$B338,Sheet1!$L$5:$L$28252,$A338,Sheet1!$D$5:$D$28252,"内部转款",Sheet1!$E$5:$E$28252,"&lt;&gt;*调拨*")+SUMIFS(Sheet1!$F$5:$F$28252,Sheet1!$I$5:$I$28252,$B338,Sheet1!$L$5:$L$28252,$A338,Sheet1!$D$5:$D$28252,"内部转账",Sheet1!$E$5:$E$28252,"&lt;&gt;*调拨*")</f>
        <v>0</v>
      </c>
      <c r="Y338" s="32">
        <f t="shared" si="24"/>
        <v>0</v>
      </c>
      <c r="Z338" s="32">
        <f>SUMIFS(Sheet1!$F$5:$F$28252,Sheet1!$I$5:$I$28252,$B338,Sheet1!$L$5:$L$28252,$A338)</f>
        <v>47614.68</v>
      </c>
      <c r="AA338" s="32">
        <f>SUMIFS(Sheet1!$G$5:$G$28252,Sheet1!$I$5:$I$28252,$B338,Sheet1!$L$5:$L$28252,$A338,Sheet1!$D$5:$D$28252,"工资",Sheet1!$E$5:$E$28252,"&lt;&gt;*调拨*")+SUMIFS(Sheet1!$G$5:$G$28252,Sheet1!$I$5:$I$28252,$B338,Sheet1!$L$5:$L$28252,$A338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3130.8</v>
      </c>
      <c r="AB338" s="32">
        <f>SUMIFS(Sheet1!$G$5:$G$28252,Sheet1!$I$5:$I$28252,$B338,Sheet1!$L$5:$L$28252,$A338,Sheet1!$D$5:$D$28252,"水费",Sheet1!$E$5:$E$28252,"&lt;&gt;*调拨*")+SUMIFS(Sheet1!$G$5:$G$28252,Sheet1!$I$5:$I$28252,$B338,Sheet1!$L$5:$L$28252,$A338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8" s="32">
        <f>SUMIFS(Sheet1!$G$5:$G$28252,Sheet1!$I$5:$I$28252,$B338,Sheet1!$L$5:$L$28252,$A338,Sheet1!$D$5:$D$28252,"电费",Sheet1!$E$5:$E$28252,"&lt;&gt;*调拨*")+SUMIFS(Sheet1!$G$5:$G$28252,Sheet1!$I$5:$I$28252,$B338,Sheet1!$L$5:$L$28252,$A338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8" s="32">
        <f>SUMIFS(Sheet1!$G$5:$G$28252,Sheet1!$I$5:$I$28252,$B338,Sheet1!$L$5:$L$28252,$A338,Sheet1!$D$5:$D$28252,"宽带费",Sheet1!$E$5:$E$28252,"&lt;&gt;*调拨*")+SUMIFS(Sheet1!$G$5:$G$28252,Sheet1!$I$5:$I$28252,$B338,Sheet1!$L$5:$L$28252,$A338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8" s="32">
        <f>SUMIFS(Sheet1!$G$5:$G$28252,Sheet1!$I$5:$I$28252,$B338,Sheet1!$L$5:$L$28252,$A338,Sheet1!$D$5:$D$28252,"办公费",Sheet1!$E$5:$E$28252,"&lt;&gt;*调拨*")+SUMIFS(Sheet1!$G$5:$G$28252,Sheet1!$I$5:$I$28252,$B338,Sheet1!$L$5:$L$28252,$A338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38" s="32">
        <f>SUMIFS(Sheet1!$G$5:$G$28252,Sheet1!$I$5:$I$28252,$B338,Sheet1!$L$5:$L$28252,$A338,Sheet1!$D$5:$D$28252,"话费",Sheet1!$E$5:$E$28252,"&lt;&gt;*调拨*")+SUMIFS(Sheet1!$G$5:$G$28252,Sheet1!$I$5:$I$28252,$B338,Sheet1!$L$5:$L$28252,$A338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38" s="32">
        <f>SUMIFS(Sheet1!$G$5:$G$28252,Sheet1!$I$5:$I$28252,$B338,Sheet1!$L$5:$L$28252,$A338,Sheet1!$D$5:$D$28252,"房租",Sheet1!$E$5:$E$28252,"&lt;&gt;*调拨*")+SUMIFS(Sheet1!$G$5:$G$28252,Sheet1!$I$5:$I$28252,$B338,Sheet1!$L$5:$L$28252,$A338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38" s="32">
        <f>SUMIFS(Sheet1!$G$5:$G$28252,Sheet1!$I$5:$I$28252,$B338,Sheet1!$L$5:$L$28252,$A338,Sheet1!$E$5:$E$28252,"*调拨*")</f>
        <v>0</v>
      </c>
      <c r="AI338" s="32">
        <f>SUMIFS(Sheet1!$G$5:$G$28252,Sheet1!$I$5:$I$28252,$B338,Sheet1!$L$5:$L$28252,$A338,Sheet1!$D$5:$D$28252,"内部转款",Sheet1!$E$5:$E$28252,"&lt;&gt;*调拨*")+SUMIFS(Sheet1!$G$5:$G$28252,Sheet1!$I$5:$I$28252,$B338,Sheet1!$L$5:$L$28252,$A338,Sheet1!$D$5:$D$28252,"内部转账",Sheet1!$E$5:$E$28252,"&lt;&gt;*调拨*")</f>
        <v>0</v>
      </c>
      <c r="AJ338" s="32">
        <f t="shared" si="25"/>
        <v>6500.96</v>
      </c>
      <c r="AK338" s="32">
        <f>SUMIFS(Sheet1!$G$5:$G$28252,Sheet1!$I$5:$I$28252,$B338,Sheet1!$L$5:$L$28252,$A338)</f>
        <v>9631.76</v>
      </c>
      <c r="AL338" s="32">
        <f t="shared" si="26"/>
        <v>37982.92</v>
      </c>
    </row>
    <row r="339" ht="16.5" spans="1:38">
      <c r="A339" s="30">
        <v>202606</v>
      </c>
      <c r="B339" s="31" t="s">
        <v>216</v>
      </c>
      <c r="C339" s="32">
        <f>SUMIFS(Sheet1!$F$5:$F$28252,Sheet1!$I$5:$I$28252,$B339,Sheet1!$L$5:$L$28252,$A339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11141.1</v>
      </c>
      <c r="D339" s="32">
        <f>SUMIFS(Sheet1!$F$5:$F$28252,Sheet1!$I$5:$I$28252,$B339,Sheet1!$L$5:$L$28252,$A339,Sheet1!$D$5:$D$28252,"医保即时拨付",Sheet1!$E$5:$E$28252,"&lt;&gt;*调拨*")+SUMIFS(Sheet1!$F$5:$F$28252,Sheet1!$I$5:$I$28252,$B339,Sheet1!$L$5:$L$28252,$A339,Sheet1!$E$5:$E$28252,"*医保即时拨付*",Sheet1!$D$5:$D$28252,"&lt;&gt;医保即时拨付",Sheet1!$D$5:$D$28252,"&lt;&gt;内部转款",Sheet1!$D$5:$D$28252,"&lt;&gt;内部转账",Sheet1!$E$5:$E$28252,"&lt;&gt;*调拨*")</f>
        <v>1838.87</v>
      </c>
      <c r="E339" s="32">
        <f>SUMIFS(Sheet1!$F$5:$F$28252,Sheet1!$I$5:$I$28252,$B339,Sheet1!$L$5:$L$28252,$A339,Sheet1!$D$5:$D$28252,"医保",Sheet1!$E$5:$E$28252,"&lt;&gt;*调拨*",Sheet1!$E$5:$E$28252,"&lt;&gt;*医保即时拨付*")+SUMIFS(Sheet1!$F$5:$F$28252,Sheet1!$I$5:$I$28252,$B339,Sheet1!$L$5:$L$28252,$A339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2404.59</v>
      </c>
      <c r="F339" s="32">
        <f>SUMIFS(Sheet1!$F$5:$F$28252,Sheet1!$I$5:$I$28252,$B339,Sheet1!$L$5:$L$28252,$A339,Sheet1!$D$5:$D$28252,"聚合",Sheet1!$E$5:$E$28252,"&lt;&gt;*调拨*")+SUMIFS(Sheet1!$F$5:$F$28252,Sheet1!$I$5:$I$28252,$B339,Sheet1!$L$5:$L$28252,$A339,Sheet1!$E$5:$E$28252,"*聚合*",Sheet1!$D$5:$D$28252,"&lt;&gt;聚合",Sheet1!$D$5:$D$28252,"&lt;&gt;内部转款",Sheet1!$D$5:$D$28252,"&lt;&gt;内部转账",Sheet1!$E$5:$E$28252,"&lt;&gt;*调拨*")</f>
        <v>17154.53</v>
      </c>
      <c r="G339" s="32">
        <f>SUMIFS(Sheet1!$F$5:$F$28252,Sheet1!$I$5:$I$28252,$B339,Sheet1!$L$5:$L$28252,$A339,Sheet1!$D$5:$D$28252,"24小时微信",Sheet1!$E$5:$E$28252,"&lt;&gt;*调拨*")+SUMIFS(Sheet1!$F$5:$F$28252,Sheet1!$I$5:$I$28252,$B339,Sheet1!$L$5:$L$28252,$A339,Sheet1!$E$5:$E$28252,"*24小时微信*",Sheet1!$D$5:$D$28252,"&lt;&gt;24小时微信",Sheet1!$D$5:$D$28252,"&lt;&gt;内部转款",Sheet1!$D$5:$D$28252,"&lt;&gt;内部转账",Sheet1!$E$5:$E$28252,"&lt;&gt;*调拨*")</f>
        <v>0</v>
      </c>
      <c r="H339" s="32">
        <f>SUMIFS(Sheet1!$F$5:$F$28252,Sheet1!$I$5:$I$28252,$B339,Sheet1!$L$5:$L$28252,$A339,Sheet1!$D$5:$D$28252,"美团",Sheet1!$E$5:$E$28252,"&lt;&gt;*调拨*")+SUMIFS(Sheet1!$F$5:$F$28252,Sheet1!$I$5:$I$28252,$B339,Sheet1!$L$5:$L$28252,$A339,Sheet1!$E$5:$E$28252,"*美团*",Sheet1!$D$5:$D$28252,"&lt;&gt;美团",Sheet1!$D$5:$D$28252,"&lt;&gt;内部转款",Sheet1!$D$5:$D$28252,"&lt;&gt;内部转账",Sheet1!$E$5:$E$28252,"&lt;&gt;*调拨*")</f>
        <v>0</v>
      </c>
      <c r="I339" s="32">
        <f>SUMIFS(Sheet1!$F$5:$F$28252,Sheet1!$I$5:$I$28252,$B339,Sheet1!$L$5:$L$28252,$A339,Sheet1!$D$5:$D$28252,"饿了么",Sheet1!$E$5:$E$28252,"&lt;&gt;*调拨*")+SUMIFS(Sheet1!$F$5:$F$28252,Sheet1!$I$5:$I$28252,$B339,Sheet1!$L$5:$L$28252,$A339,Sheet1!$E$5:$E$28252,"*饿了么*",Sheet1!$D$5:$D$28252,"&lt;&gt;饿了么",Sheet1!$D$5:$D$28252,"&lt;&gt;内部转款",Sheet1!$D$5:$D$28252,"&lt;&gt;内部转账",Sheet1!$E$5:$E$28252,"&lt;&gt;*调拨*")</f>
        <v>0</v>
      </c>
      <c r="J339" s="32">
        <f>SUMIFS(Sheet1!$F$5:$F$28252,Sheet1!$I$5:$I$28252,$B339,Sheet1!$L$5:$L$28252,$A339,Sheet1!$D$5:$D$28252,"健E卡",Sheet1!$E$5:$E$28252,"&lt;&gt;*调拨*")+SUMIFS(Sheet1!$F$5:$F$28252,Sheet1!$I$5:$I$28252,$B339,Sheet1!$L$5:$L$28252,$A339,Sheet1!$E$5:$E$28252,"*健E卡*",Sheet1!$D$5:$D$28252,"&lt;&gt;健E卡",Sheet1!$D$5:$D$28252,"&lt;&gt;内部转款",Sheet1!$D$5:$D$28252,"&lt;&gt;内部转账",Sheet1!$E$5:$E$28252,"&lt;&gt;*调拨*")</f>
        <v>0</v>
      </c>
      <c r="K339" s="32">
        <f>SUMIFS(Sheet1!$F$5:$F$28252,Sheet1!$I$5:$I$28252,$B339,Sheet1!$L$5:$L$28252,$A339,Sheet1!$D$5:$D$28252,"抖音",Sheet1!$E$5:$E$28252,"&lt;&gt;*调拨*")+SUMIFS(Sheet1!$F$5:$F$28252,Sheet1!$I$5:$I$28252,$B339,Sheet1!$L$5:$L$28252,$A339,Sheet1!$E$5:$E$28252,"*抖音*",Sheet1!$D$5:$D$28252,"&lt;&gt;抖音",Sheet1!$D$5:$D$28252,"&lt;&gt;内部转款",Sheet1!$D$5:$D$28252,"&lt;&gt;内部转账",Sheet1!$E$5:$E$28252,"&lt;&gt;*调拨*")</f>
        <v>0</v>
      </c>
      <c r="L339" s="32">
        <f>SUMIFS(Sheet1!$F$5:$F$28252,Sheet1!$I$5:$I$28252,$B339,Sheet1!$L$5:$L$28252,$A339,Sheet1!$D$5:$D$28252,"医卡通",Sheet1!$E$5:$E$28252,"&lt;&gt;*调拨*")+SUMIFS(Sheet1!$F$5:$F$28252,Sheet1!$I$5:$I$28252,$B339,Sheet1!$L$5:$L$28252,$A339,Sheet1!$E$5:$E$28252,"*医卡通*",Sheet1!$D$5:$D$28252,"&lt;&gt;医卡通",Sheet1!$D$5:$D$28252,"&lt;&gt;内部转款",Sheet1!$D$5:$D$28252,"&lt;&gt;内部转账",Sheet1!$E$5:$E$28252,"&lt;&gt;*调拨*")</f>
        <v>0</v>
      </c>
      <c r="M339" s="32">
        <f>SUMIFS(Sheet1!$F$5:$F$28252,Sheet1!$I$5:$I$28252,$B339,Sheet1!$L$5:$L$28252,$A339,Sheet1!$D$5:$D$28252,"企健网",Sheet1!$E$5:$E$28252,"&lt;&gt;*调拨*")+SUMIFS(Sheet1!$F$5:$F$28252,Sheet1!$I$5:$I$28252,$B339,Sheet1!$L$5:$L$28252,$A339,Sheet1!$E$5:$E$28252,"*企健网*",Sheet1!$D$5:$D$28252,"&lt;&gt;企健网",Sheet1!$D$5:$D$28252,"&lt;&gt;内部转款",Sheet1!$D$5:$D$28252,"&lt;&gt;内部转账",Sheet1!$E$5:$E$28252,"&lt;&gt;*调拨*")</f>
        <v>0</v>
      </c>
      <c r="N339" s="32">
        <f>SUMIFS(Sheet1!$F$5:$F$28252,Sheet1!$I$5:$I$28252,$B339,Sheet1!$L$5:$L$28252,$A339,Sheet1!$D$5:$D$28252,"银联",Sheet1!$E$5:$E$28252,"&lt;&gt;*调拨*")+SUMIFS(Sheet1!$F$5:$F$28252,Sheet1!$I$5:$I$28252,$B339,Sheet1!$L$5:$L$28252,$A339,Sheet1!$E$5:$E$28252,"*银联*",Sheet1!$D$5:$D$28252,"&lt;&gt;银联",Sheet1!$D$5:$D$28252,"&lt;&gt;内部转款",Sheet1!$D$5:$D$28252,"&lt;&gt;内部转账",Sheet1!$E$5:$E$28252,"&lt;&gt;*调拨*")</f>
        <v>0</v>
      </c>
      <c r="O339" s="32">
        <f>SUMIFS(Sheet1!$F$5:$F$28252,Sheet1!$I$5:$I$28252,$B339,Sheet1!$L$5:$L$28252,$A339,Sheet1!$D$5:$D$28252,"京东",Sheet1!$E$5:$E$28252,"&lt;&gt;*调拨*")+SUMIFS(Sheet1!$F$5:$F$28252,Sheet1!$I$5:$I$28252,$B339,Sheet1!$L$5:$L$28252,$A339,Sheet1!$E$5:$E$28252,"*京东*",Sheet1!$D$5:$D$28252,"&lt;&gt;京东",Sheet1!$D$5:$D$28252,"&lt;&gt;内部转款",Sheet1!$D$5:$D$28252,"&lt;&gt;内部转账",Sheet1!$E$5:$E$28252,"&lt;&gt;*调拨*")</f>
        <v>0</v>
      </c>
      <c r="P339" s="32">
        <f>SUMIFS(Sheet1!$F$5:$F$28252,Sheet1!$I$5:$I$28252,$B339,Sheet1!$L$5:$L$28252,$A339,Sheet1!$D$5:$D$28252,"药机微信",Sheet1!$E$5:$E$28252,"&lt;&gt;*调拨*")+SUMIFS(Sheet1!$F$5:$F$28252,Sheet1!$I$5:$I$28252,$B339,Sheet1!$L$5:$L$28252,$A339,Sheet1!$E$5:$E$28252,"*药机微信*",Sheet1!$D$5:$D$28252,"&lt;&gt;药机微信",Sheet1!$D$5:$D$28252,"&lt;&gt;内部转款",Sheet1!$D$5:$D$28252,"&lt;&gt;内部转账",Sheet1!$E$5:$E$28252,"&lt;&gt;*调拨*")</f>
        <v>0</v>
      </c>
      <c r="Q339" s="32">
        <f>SUMIFS(Sheet1!$F$5:$F$28252,Sheet1!$I$5:$I$28252,$B339,Sheet1!$L$5:$L$28252,$A339,Sheet1!$D$5:$D$28252,"亲情卡",Sheet1!$E$5:$E$28252,"&lt;&gt;*调拨*")+SUMIFS(Sheet1!$F$5:$F$28252,Sheet1!$I$5:$I$28252,$B339,Sheet1!$L$5:$L$28252,$A339,Sheet1!$E$5:$E$28252,"*亲情卡*",Sheet1!$D$5:$D$28252,"&lt;&gt;亲情卡",Sheet1!$D$5:$D$28252,"&lt;&gt;内部转款",Sheet1!$D$5:$D$28252,"&lt;&gt;内部转账",Sheet1!$E$5:$E$28252,"&lt;&gt;*调拨*")</f>
        <v>0</v>
      </c>
      <c r="R339" s="32">
        <f>SUMIFS(Sheet1!$F$5:$F$28252,Sheet1!$I$5:$I$28252,$B339,Sheet1!$L$5:$L$28252,$A339,Sheet1!$D$5:$D$28252,"优惠券",Sheet1!$E$5:$E$28252,"&lt;&gt;*调拨*")+SUMIFS(Sheet1!$F$5:$F$28252,Sheet1!$I$5:$I$28252,$B339,Sheet1!$L$5:$L$28252,$A339,Sheet1!$E$5:$E$28252,"*优惠券*",Sheet1!$D$5:$D$28252,"&lt;&gt;优惠券",Sheet1!$D$5:$D$28252,"&lt;&gt;内部转款",Sheet1!$D$5:$D$28252,"&lt;&gt;内部转账",Sheet1!$E$5:$E$28252,"&lt;&gt;*调拨*")</f>
        <v>0</v>
      </c>
      <c r="S339" s="32">
        <f>SUMIFS(Sheet1!$F$5:$F$28252,Sheet1!$I$5:$I$28252,$B339,Sheet1!$L$5:$L$28252,$A339,Sheet1!$D$5:$D$28252,"代金券",Sheet1!$E$5:$E$28252,"&lt;&gt;*调拨*")+SUMIFS(Sheet1!$F$5:$F$28252,Sheet1!$I$5:$I$28252,$B339,Sheet1!$L$5:$L$28252,$A339,Sheet1!$E$5:$E$28252,"*代金券*",Sheet1!$D$5:$D$28252,"&lt;&gt;代金券",Sheet1!$D$5:$D$28252,"&lt;&gt;内部转款",Sheet1!$D$5:$D$28252,"&lt;&gt;内部转账",Sheet1!$E$5:$E$28252,"&lt;&gt;*调拨*")</f>
        <v>0</v>
      </c>
      <c r="T339" s="32">
        <f>SUMIFS(Sheet1!$F$5:$F$28252,Sheet1!$I$5:$I$28252,$B339,Sheet1!$L$5:$L$28252,$A339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339,Sheet1!$L$5:$L$28252,$A339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339,Sheet1!$L$5:$L$28252,$A339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339,Sheet1!$L$5:$L$28252,$A339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39" s="32">
        <f>SUMIFS(Sheet1!$F$5:$F$28252,Sheet1!$I$5:$I$28252,$B339,Sheet1!$L$5:$L$28252,$A339,Sheet1!$E$5:$E$28252,"*调拨*")</f>
        <v>0</v>
      </c>
      <c r="V339" s="32">
        <f>SUMIFS(Sheet1!$F$5:$F$28252,Sheet1!$I$5:$I$28252,$B339,Sheet1!$L$5:$L$28252,$A339,Sheet1!$D$5:$D$28252,"储值",Sheet1!$E$5:$E$28252,"&lt;&gt;*调拨*")+SUMIFS(Sheet1!$F$5:$F$28252,Sheet1!$I$5:$I$28252,$B339,Sheet1!$L$5:$L$28252,$A339,Sheet1!$E$5:$E$28252,"*储值*",Sheet1!$D$5:$D$28252,"&lt;&gt;储值",Sheet1!$D$5:$D$28252,"&lt;&gt;内部转款",Sheet1!$D$5:$D$28252,"&lt;&gt;内部转账",Sheet1!$E$5:$E$28252,"&lt;&gt;*调拨*")</f>
        <v>0</v>
      </c>
      <c r="W339" s="32">
        <f>SUMIFS(Sheet1!$F$5:$F$28252,Sheet1!$I$5:$I$28252,$B339,Sheet1!$L$5:$L$28252,$A339,Sheet1!$D$5:$D$28252,"效期",Sheet1!$E$5:$E$28252,"&lt;&gt;*调拨*")+SUMIFS(Sheet1!$F$5:$F$28252,Sheet1!$I$5:$I$28252,$B339,Sheet1!$L$5:$L$28252,$A339,Sheet1!$E$5:$E$28252,"*效期*",Sheet1!$D$5:$D$28252,"&lt;&gt;效期",Sheet1!$D$5:$D$28252,"&lt;&gt;内部转款",Sheet1!$D$5:$D$28252,"&lt;&gt;内部转账",Sheet1!$E$5:$E$28252,"&lt;&gt;*调拨*")</f>
        <v>31.6</v>
      </c>
      <c r="X339" s="32">
        <f>SUMIFS(Sheet1!$F$5:$F$28252,Sheet1!$I$5:$I$28252,$B339,Sheet1!$L$5:$L$28252,$A339,Sheet1!$D$5:$D$28252,"内部转款",Sheet1!$E$5:$E$28252,"&lt;&gt;*调拨*")+SUMIFS(Sheet1!$F$5:$F$28252,Sheet1!$I$5:$I$28252,$B339,Sheet1!$L$5:$L$28252,$A339,Sheet1!$D$5:$D$28252,"内部转账",Sheet1!$E$5:$E$28252,"&lt;&gt;*调拨*")</f>
        <v>0</v>
      </c>
      <c r="Y339" s="32">
        <f t="shared" si="24"/>
        <v>0</v>
      </c>
      <c r="Z339" s="32">
        <f>SUMIFS(Sheet1!$F$5:$F$28252,Sheet1!$I$5:$I$28252,$B339,Sheet1!$L$5:$L$28252,$A339)</f>
        <v>32570.69</v>
      </c>
      <c r="AA339" s="32">
        <f>SUMIFS(Sheet1!$G$5:$G$28252,Sheet1!$I$5:$I$28252,$B339,Sheet1!$L$5:$L$28252,$A339,Sheet1!$D$5:$D$28252,"工资",Sheet1!$E$5:$E$28252,"&lt;&gt;*调拨*")+SUMIFS(Sheet1!$G$5:$G$28252,Sheet1!$I$5:$I$28252,$B339,Sheet1!$L$5:$L$28252,$A339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4712.61</v>
      </c>
      <c r="AB339" s="32">
        <f>SUMIFS(Sheet1!$G$5:$G$28252,Sheet1!$I$5:$I$28252,$B339,Sheet1!$L$5:$L$28252,$A339,Sheet1!$D$5:$D$28252,"水费",Sheet1!$E$5:$E$28252,"&lt;&gt;*调拨*")+SUMIFS(Sheet1!$G$5:$G$28252,Sheet1!$I$5:$I$28252,$B339,Sheet1!$L$5:$L$28252,$A339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39" s="32">
        <f>SUMIFS(Sheet1!$G$5:$G$28252,Sheet1!$I$5:$I$28252,$B339,Sheet1!$L$5:$L$28252,$A339,Sheet1!$D$5:$D$28252,"电费",Sheet1!$E$5:$E$28252,"&lt;&gt;*调拨*")+SUMIFS(Sheet1!$G$5:$G$28252,Sheet1!$I$5:$I$28252,$B339,Sheet1!$L$5:$L$28252,$A339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39" s="32">
        <f>SUMIFS(Sheet1!$G$5:$G$28252,Sheet1!$I$5:$I$28252,$B339,Sheet1!$L$5:$L$28252,$A339,Sheet1!$D$5:$D$28252,"宽带费",Sheet1!$E$5:$E$28252,"&lt;&gt;*调拨*")+SUMIFS(Sheet1!$G$5:$G$28252,Sheet1!$I$5:$I$28252,$B339,Sheet1!$L$5:$L$28252,$A339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39" s="32">
        <f>SUMIFS(Sheet1!$G$5:$G$28252,Sheet1!$I$5:$I$28252,$B339,Sheet1!$L$5:$L$28252,$A339,Sheet1!$D$5:$D$28252,"办公费",Sheet1!$E$5:$E$28252,"&lt;&gt;*调拨*")+SUMIFS(Sheet1!$G$5:$G$28252,Sheet1!$I$5:$I$28252,$B339,Sheet1!$L$5:$L$28252,$A339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39" s="32">
        <f>SUMIFS(Sheet1!$G$5:$G$28252,Sheet1!$I$5:$I$28252,$B339,Sheet1!$L$5:$L$28252,$A339,Sheet1!$D$5:$D$28252,"话费",Sheet1!$E$5:$E$28252,"&lt;&gt;*调拨*")+SUMIFS(Sheet1!$G$5:$G$28252,Sheet1!$I$5:$I$28252,$B339,Sheet1!$L$5:$L$28252,$A339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39" s="32">
        <f>SUMIFS(Sheet1!$G$5:$G$28252,Sheet1!$I$5:$I$28252,$B339,Sheet1!$L$5:$L$28252,$A339,Sheet1!$D$5:$D$28252,"房租",Sheet1!$E$5:$E$28252,"&lt;&gt;*调拨*")+SUMIFS(Sheet1!$G$5:$G$28252,Sheet1!$I$5:$I$28252,$B339,Sheet1!$L$5:$L$28252,$A339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39" s="32">
        <f>SUMIFS(Sheet1!$G$5:$G$28252,Sheet1!$I$5:$I$28252,$B339,Sheet1!$L$5:$L$28252,$A339,Sheet1!$E$5:$E$28252,"*调拨*")</f>
        <v>0</v>
      </c>
      <c r="AI339" s="32">
        <f>SUMIFS(Sheet1!$G$5:$G$28252,Sheet1!$I$5:$I$28252,$B339,Sheet1!$L$5:$L$28252,$A339,Sheet1!$D$5:$D$28252,"内部转款",Sheet1!$E$5:$E$28252,"&lt;&gt;*调拨*")+SUMIFS(Sheet1!$G$5:$G$28252,Sheet1!$I$5:$I$28252,$B339,Sheet1!$L$5:$L$28252,$A339,Sheet1!$D$5:$D$28252,"内部转账",Sheet1!$E$5:$E$28252,"&lt;&gt;*调拨*")</f>
        <v>0</v>
      </c>
      <c r="AJ339" s="32">
        <f t="shared" si="25"/>
        <v>0</v>
      </c>
      <c r="AK339" s="32">
        <f>SUMIFS(Sheet1!$G$5:$G$28252,Sheet1!$I$5:$I$28252,$B339,Sheet1!$L$5:$L$28252,$A339)</f>
        <v>4712.61</v>
      </c>
      <c r="AL339" s="32">
        <f t="shared" si="26"/>
        <v>27858.08</v>
      </c>
    </row>
    <row r="340" ht="16.5" spans="1:38">
      <c r="A340" s="30">
        <v>202606</v>
      </c>
      <c r="B340" s="31" t="s">
        <v>264</v>
      </c>
      <c r="C340" s="32">
        <f>SUMIFS(Sheet1!$F$5:$F$28252,Sheet1!$I$5:$I$28252,$B340,Sheet1!$L$5:$L$28252,$A340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3157.1</v>
      </c>
      <c r="D340" s="32">
        <f>SUMIFS(Sheet1!$F$5:$F$28252,Sheet1!$I$5:$I$28252,$B340,Sheet1!$L$5:$L$28252,$A340,Sheet1!$D$5:$D$28252,"医保即时拨付",Sheet1!$E$5:$E$28252,"&lt;&gt;*调拨*")+SUMIFS(Sheet1!$F$5:$F$28252,Sheet1!$I$5:$I$28252,$B340,Sheet1!$L$5:$L$28252,$A340,Sheet1!$E$5:$E$28252,"*医保即时拨付*",Sheet1!$D$5:$D$28252,"&lt;&gt;医保即时拨付",Sheet1!$D$5:$D$28252,"&lt;&gt;内部转款",Sheet1!$D$5:$D$28252,"&lt;&gt;内部转账",Sheet1!$E$5:$E$28252,"&lt;&gt;*调拨*")</f>
        <v>0</v>
      </c>
      <c r="E340" s="32">
        <f>SUMIFS(Sheet1!$F$5:$F$28252,Sheet1!$I$5:$I$28252,$B340,Sheet1!$L$5:$L$28252,$A340,Sheet1!$D$5:$D$28252,"医保",Sheet1!$E$5:$E$28252,"&lt;&gt;*调拨*",Sheet1!$E$5:$E$28252,"&lt;&gt;*医保即时拨付*")+SUMIFS(Sheet1!$F$5:$F$28252,Sheet1!$I$5:$I$28252,$B340,Sheet1!$L$5:$L$28252,$A340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40" s="32">
        <f>SUMIFS(Sheet1!$F$5:$F$28252,Sheet1!$I$5:$I$28252,$B340,Sheet1!$L$5:$L$28252,$A340,Sheet1!$D$5:$D$28252,"聚合",Sheet1!$E$5:$E$28252,"&lt;&gt;*调拨*")+SUMIFS(Sheet1!$F$5:$F$28252,Sheet1!$I$5:$I$28252,$B340,Sheet1!$L$5:$L$28252,$A340,Sheet1!$E$5:$E$28252,"*聚合*",Sheet1!$D$5:$D$28252,"&lt;&gt;聚合",Sheet1!$D$5:$D$28252,"&lt;&gt;内部转款",Sheet1!$D$5:$D$28252,"&lt;&gt;内部转账",Sheet1!$E$5:$E$28252,"&lt;&gt;*调拨*")</f>
        <v>14270.85</v>
      </c>
      <c r="G340" s="32">
        <f>SUMIFS(Sheet1!$F$5:$F$28252,Sheet1!$I$5:$I$28252,$B340,Sheet1!$L$5:$L$28252,$A340,Sheet1!$D$5:$D$28252,"24小时微信",Sheet1!$E$5:$E$28252,"&lt;&gt;*调拨*")+SUMIFS(Sheet1!$F$5:$F$28252,Sheet1!$I$5:$I$28252,$B340,Sheet1!$L$5:$L$28252,$A340,Sheet1!$E$5:$E$28252,"*24小时微信*",Sheet1!$D$5:$D$28252,"&lt;&gt;24小时微信",Sheet1!$D$5:$D$28252,"&lt;&gt;内部转款",Sheet1!$D$5:$D$28252,"&lt;&gt;内部转账",Sheet1!$E$5:$E$28252,"&lt;&gt;*调拨*")</f>
        <v>0</v>
      </c>
      <c r="H340" s="32">
        <f>SUMIFS(Sheet1!$F$5:$F$28252,Sheet1!$I$5:$I$28252,$B340,Sheet1!$L$5:$L$28252,$A340,Sheet1!$D$5:$D$28252,"美团",Sheet1!$E$5:$E$28252,"&lt;&gt;*调拨*")+SUMIFS(Sheet1!$F$5:$F$28252,Sheet1!$I$5:$I$28252,$B340,Sheet1!$L$5:$L$28252,$A340,Sheet1!$E$5:$E$28252,"*美团*",Sheet1!$D$5:$D$28252,"&lt;&gt;美团",Sheet1!$D$5:$D$28252,"&lt;&gt;内部转款",Sheet1!$D$5:$D$28252,"&lt;&gt;内部转账",Sheet1!$E$5:$E$28252,"&lt;&gt;*调拨*")</f>
        <v>0</v>
      </c>
      <c r="I340" s="32">
        <f>SUMIFS(Sheet1!$F$5:$F$28252,Sheet1!$I$5:$I$28252,$B340,Sheet1!$L$5:$L$28252,$A340,Sheet1!$D$5:$D$28252,"饿了么",Sheet1!$E$5:$E$28252,"&lt;&gt;*调拨*")+SUMIFS(Sheet1!$F$5:$F$28252,Sheet1!$I$5:$I$28252,$B340,Sheet1!$L$5:$L$28252,$A340,Sheet1!$E$5:$E$28252,"*饿了么*",Sheet1!$D$5:$D$28252,"&lt;&gt;饿了么",Sheet1!$D$5:$D$28252,"&lt;&gt;内部转款",Sheet1!$D$5:$D$28252,"&lt;&gt;内部转账",Sheet1!$E$5:$E$28252,"&lt;&gt;*调拨*")</f>
        <v>0</v>
      </c>
      <c r="J340" s="32">
        <f>SUMIFS(Sheet1!$F$5:$F$28252,Sheet1!$I$5:$I$28252,$B340,Sheet1!$L$5:$L$28252,$A340,Sheet1!$D$5:$D$28252,"健E卡",Sheet1!$E$5:$E$28252,"&lt;&gt;*调拨*")+SUMIFS(Sheet1!$F$5:$F$28252,Sheet1!$I$5:$I$28252,$B340,Sheet1!$L$5:$L$28252,$A340,Sheet1!$E$5:$E$28252,"*健E卡*",Sheet1!$D$5:$D$28252,"&lt;&gt;健E卡",Sheet1!$D$5:$D$28252,"&lt;&gt;内部转款",Sheet1!$D$5:$D$28252,"&lt;&gt;内部转账",Sheet1!$E$5:$E$28252,"&lt;&gt;*调拨*")</f>
        <v>0</v>
      </c>
      <c r="K340" s="32">
        <f>SUMIFS(Sheet1!$F$5:$F$28252,Sheet1!$I$5:$I$28252,$B340,Sheet1!$L$5:$L$28252,$A340,Sheet1!$D$5:$D$28252,"抖音",Sheet1!$E$5:$E$28252,"&lt;&gt;*调拨*")+SUMIFS(Sheet1!$F$5:$F$28252,Sheet1!$I$5:$I$28252,$B340,Sheet1!$L$5:$L$28252,$A340,Sheet1!$E$5:$E$28252,"*抖音*",Sheet1!$D$5:$D$28252,"&lt;&gt;抖音",Sheet1!$D$5:$D$28252,"&lt;&gt;内部转款",Sheet1!$D$5:$D$28252,"&lt;&gt;内部转账",Sheet1!$E$5:$E$28252,"&lt;&gt;*调拨*")</f>
        <v>0</v>
      </c>
      <c r="L340" s="32">
        <f>SUMIFS(Sheet1!$F$5:$F$28252,Sheet1!$I$5:$I$28252,$B340,Sheet1!$L$5:$L$28252,$A340,Sheet1!$D$5:$D$28252,"医卡通",Sheet1!$E$5:$E$28252,"&lt;&gt;*调拨*")+SUMIFS(Sheet1!$F$5:$F$28252,Sheet1!$I$5:$I$28252,$B340,Sheet1!$L$5:$L$28252,$A340,Sheet1!$E$5:$E$28252,"*医卡通*",Sheet1!$D$5:$D$28252,"&lt;&gt;医卡通",Sheet1!$D$5:$D$28252,"&lt;&gt;内部转款",Sheet1!$D$5:$D$28252,"&lt;&gt;内部转账",Sheet1!$E$5:$E$28252,"&lt;&gt;*调拨*")</f>
        <v>0</v>
      </c>
      <c r="M340" s="32">
        <f>SUMIFS(Sheet1!$F$5:$F$28252,Sheet1!$I$5:$I$28252,$B340,Sheet1!$L$5:$L$28252,$A340,Sheet1!$D$5:$D$28252,"企健网",Sheet1!$E$5:$E$28252,"&lt;&gt;*调拨*")+SUMIFS(Sheet1!$F$5:$F$28252,Sheet1!$I$5:$I$28252,$B340,Sheet1!$L$5:$L$28252,$A340,Sheet1!$E$5:$E$28252,"*企健网*",Sheet1!$D$5:$D$28252,"&lt;&gt;企健网",Sheet1!$D$5:$D$28252,"&lt;&gt;内部转款",Sheet1!$D$5:$D$28252,"&lt;&gt;内部转账",Sheet1!$E$5:$E$28252,"&lt;&gt;*调拨*")</f>
        <v>0</v>
      </c>
      <c r="N340" s="32">
        <f>SUMIFS(Sheet1!$F$5:$F$28252,Sheet1!$I$5:$I$28252,$B340,Sheet1!$L$5:$L$28252,$A340,Sheet1!$D$5:$D$28252,"银联",Sheet1!$E$5:$E$28252,"&lt;&gt;*调拨*")+SUMIFS(Sheet1!$F$5:$F$28252,Sheet1!$I$5:$I$28252,$B340,Sheet1!$L$5:$L$28252,$A340,Sheet1!$E$5:$E$28252,"*银联*",Sheet1!$D$5:$D$28252,"&lt;&gt;银联",Sheet1!$D$5:$D$28252,"&lt;&gt;内部转款",Sheet1!$D$5:$D$28252,"&lt;&gt;内部转账",Sheet1!$E$5:$E$28252,"&lt;&gt;*调拨*")</f>
        <v>0</v>
      </c>
      <c r="O340" s="32">
        <f>SUMIFS(Sheet1!$F$5:$F$28252,Sheet1!$I$5:$I$28252,$B340,Sheet1!$L$5:$L$28252,$A340,Sheet1!$D$5:$D$28252,"京东",Sheet1!$E$5:$E$28252,"&lt;&gt;*调拨*")+SUMIFS(Sheet1!$F$5:$F$28252,Sheet1!$I$5:$I$28252,$B340,Sheet1!$L$5:$L$28252,$A340,Sheet1!$E$5:$E$28252,"*京东*",Sheet1!$D$5:$D$28252,"&lt;&gt;京东",Sheet1!$D$5:$D$28252,"&lt;&gt;内部转款",Sheet1!$D$5:$D$28252,"&lt;&gt;内部转账",Sheet1!$E$5:$E$28252,"&lt;&gt;*调拨*")</f>
        <v>0</v>
      </c>
      <c r="P340" s="32">
        <f>SUMIFS(Sheet1!$F$5:$F$28252,Sheet1!$I$5:$I$28252,$B340,Sheet1!$L$5:$L$28252,$A340,Sheet1!$D$5:$D$28252,"药机微信",Sheet1!$E$5:$E$28252,"&lt;&gt;*调拨*")+SUMIFS(Sheet1!$F$5:$F$28252,Sheet1!$I$5:$I$28252,$B340,Sheet1!$L$5:$L$28252,$A340,Sheet1!$E$5:$E$28252,"*药机微信*",Sheet1!$D$5:$D$28252,"&lt;&gt;药机微信",Sheet1!$D$5:$D$28252,"&lt;&gt;内部转款",Sheet1!$D$5:$D$28252,"&lt;&gt;内部转账",Sheet1!$E$5:$E$28252,"&lt;&gt;*调拨*")</f>
        <v>0</v>
      </c>
      <c r="Q340" s="32">
        <f>SUMIFS(Sheet1!$F$5:$F$28252,Sheet1!$I$5:$I$28252,$B340,Sheet1!$L$5:$L$28252,$A340,Sheet1!$D$5:$D$28252,"亲情卡",Sheet1!$E$5:$E$28252,"&lt;&gt;*调拨*")+SUMIFS(Sheet1!$F$5:$F$28252,Sheet1!$I$5:$I$28252,$B340,Sheet1!$L$5:$L$28252,$A340,Sheet1!$E$5:$E$28252,"*亲情卡*",Sheet1!$D$5:$D$28252,"&lt;&gt;亲情卡",Sheet1!$D$5:$D$28252,"&lt;&gt;内部转款",Sheet1!$D$5:$D$28252,"&lt;&gt;内部转账",Sheet1!$E$5:$E$28252,"&lt;&gt;*调拨*")</f>
        <v>0</v>
      </c>
      <c r="R340" s="32">
        <f>SUMIFS(Sheet1!$F$5:$F$28252,Sheet1!$I$5:$I$28252,$B340,Sheet1!$L$5:$L$28252,$A340,Sheet1!$D$5:$D$28252,"优惠券",Sheet1!$E$5:$E$28252,"&lt;&gt;*调拨*")+SUMIFS(Sheet1!$F$5:$F$28252,Sheet1!$I$5:$I$28252,$B340,Sheet1!$L$5:$L$28252,$A340,Sheet1!$E$5:$E$28252,"*优惠券*",Sheet1!$D$5:$D$28252,"&lt;&gt;优惠券",Sheet1!$D$5:$D$28252,"&lt;&gt;内部转款",Sheet1!$D$5:$D$28252,"&lt;&gt;内部转账",Sheet1!$E$5:$E$28252,"&lt;&gt;*调拨*")</f>
        <v>0</v>
      </c>
      <c r="S340" s="32">
        <f>SUMIFS(Sheet1!$F$5:$F$28252,Sheet1!$I$5:$I$28252,$B340,Sheet1!$L$5:$L$28252,$A340,Sheet1!$D$5:$D$28252,"代金券",Sheet1!$E$5:$E$28252,"&lt;&gt;*调拨*")+SUMIFS(Sheet1!$F$5:$F$28252,Sheet1!$I$5:$I$28252,$B340,Sheet1!$L$5:$L$28252,$A340,Sheet1!$E$5:$E$28252,"*代金券*",Sheet1!$D$5:$D$28252,"&lt;&gt;代金券",Sheet1!$D$5:$D$28252,"&lt;&gt;内部转款",Sheet1!$D$5:$D$28252,"&lt;&gt;内部转账",Sheet1!$E$5:$E$28252,"&lt;&gt;*调拨*")</f>
        <v>0</v>
      </c>
      <c r="T340" s="32">
        <f>SUMIFS(Sheet1!$F$5:$F$28252,Sheet1!$I$5:$I$28252,$B340,Sheet1!$L$5:$L$28252,$A340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340,Sheet1!$L$5:$L$28252,$A340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340,Sheet1!$L$5:$L$28252,$A340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340,Sheet1!$L$5:$L$28252,$A340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40" s="32">
        <f>SUMIFS(Sheet1!$F$5:$F$28252,Sheet1!$I$5:$I$28252,$B340,Sheet1!$L$5:$L$28252,$A340,Sheet1!$E$5:$E$28252,"*调拨*")</f>
        <v>0</v>
      </c>
      <c r="V340" s="32">
        <f>SUMIFS(Sheet1!$F$5:$F$28252,Sheet1!$I$5:$I$28252,$B340,Sheet1!$L$5:$L$28252,$A340,Sheet1!$D$5:$D$28252,"储值",Sheet1!$E$5:$E$28252,"&lt;&gt;*调拨*")+SUMIFS(Sheet1!$F$5:$F$28252,Sheet1!$I$5:$I$28252,$B340,Sheet1!$L$5:$L$28252,$A340,Sheet1!$E$5:$E$28252,"*储值*",Sheet1!$D$5:$D$28252,"&lt;&gt;储值",Sheet1!$D$5:$D$28252,"&lt;&gt;内部转款",Sheet1!$D$5:$D$28252,"&lt;&gt;内部转账",Sheet1!$E$5:$E$28252,"&lt;&gt;*调拨*")</f>
        <v>0</v>
      </c>
      <c r="W340" s="32">
        <f>SUMIFS(Sheet1!$F$5:$F$28252,Sheet1!$I$5:$I$28252,$B340,Sheet1!$L$5:$L$28252,$A340,Sheet1!$D$5:$D$28252,"效期",Sheet1!$E$5:$E$28252,"&lt;&gt;*调拨*")+SUMIFS(Sheet1!$F$5:$F$28252,Sheet1!$I$5:$I$28252,$B340,Sheet1!$L$5:$L$28252,$A340,Sheet1!$E$5:$E$28252,"*效期*",Sheet1!$D$5:$D$28252,"&lt;&gt;效期",Sheet1!$D$5:$D$28252,"&lt;&gt;内部转款",Sheet1!$D$5:$D$28252,"&lt;&gt;内部转账",Sheet1!$E$5:$E$28252,"&lt;&gt;*调拨*")</f>
        <v>186.5</v>
      </c>
      <c r="X340" s="32">
        <f>SUMIFS(Sheet1!$F$5:$F$28252,Sheet1!$I$5:$I$28252,$B340,Sheet1!$L$5:$L$28252,$A340,Sheet1!$D$5:$D$28252,"内部转款",Sheet1!$E$5:$E$28252,"&lt;&gt;*调拨*")+SUMIFS(Sheet1!$F$5:$F$28252,Sheet1!$I$5:$I$28252,$B340,Sheet1!$L$5:$L$28252,$A340,Sheet1!$D$5:$D$28252,"内部转账",Sheet1!$E$5:$E$28252,"&lt;&gt;*调拨*")</f>
        <v>0</v>
      </c>
      <c r="Y340" s="32">
        <f t="shared" si="24"/>
        <v>0</v>
      </c>
      <c r="Z340" s="32">
        <f>SUMIFS(Sheet1!$F$5:$F$28252,Sheet1!$I$5:$I$28252,$B340,Sheet1!$L$5:$L$28252,$A340)</f>
        <v>17614.45</v>
      </c>
      <c r="AA340" s="32">
        <f>SUMIFS(Sheet1!$G$5:$G$28252,Sheet1!$I$5:$I$28252,$B340,Sheet1!$L$5:$L$28252,$A340,Sheet1!$D$5:$D$28252,"工资",Sheet1!$E$5:$E$28252,"&lt;&gt;*调拨*")+SUMIFS(Sheet1!$G$5:$G$28252,Sheet1!$I$5:$I$28252,$B340,Sheet1!$L$5:$L$28252,$A340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1948.38</v>
      </c>
      <c r="AB340" s="32">
        <f>SUMIFS(Sheet1!$G$5:$G$28252,Sheet1!$I$5:$I$28252,$B340,Sheet1!$L$5:$L$28252,$A340,Sheet1!$D$5:$D$28252,"水费",Sheet1!$E$5:$E$28252,"&lt;&gt;*调拨*")+SUMIFS(Sheet1!$G$5:$G$28252,Sheet1!$I$5:$I$28252,$B340,Sheet1!$L$5:$L$28252,$A340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0" s="32">
        <f>SUMIFS(Sheet1!$G$5:$G$28252,Sheet1!$I$5:$I$28252,$B340,Sheet1!$L$5:$L$28252,$A340,Sheet1!$D$5:$D$28252,"电费",Sheet1!$E$5:$E$28252,"&lt;&gt;*调拨*")+SUMIFS(Sheet1!$G$5:$G$28252,Sheet1!$I$5:$I$28252,$B340,Sheet1!$L$5:$L$28252,$A340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0" s="32">
        <f>SUMIFS(Sheet1!$G$5:$G$28252,Sheet1!$I$5:$I$28252,$B340,Sheet1!$L$5:$L$28252,$A340,Sheet1!$D$5:$D$28252,"宽带费",Sheet1!$E$5:$E$28252,"&lt;&gt;*调拨*")+SUMIFS(Sheet1!$G$5:$G$28252,Sheet1!$I$5:$I$28252,$B340,Sheet1!$L$5:$L$28252,$A340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0" s="32">
        <f>SUMIFS(Sheet1!$G$5:$G$28252,Sheet1!$I$5:$I$28252,$B340,Sheet1!$L$5:$L$28252,$A340,Sheet1!$D$5:$D$28252,"办公费",Sheet1!$E$5:$E$28252,"&lt;&gt;*调拨*")+SUMIFS(Sheet1!$G$5:$G$28252,Sheet1!$I$5:$I$28252,$B340,Sheet1!$L$5:$L$28252,$A340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0" s="32">
        <f>SUMIFS(Sheet1!$G$5:$G$28252,Sheet1!$I$5:$I$28252,$B340,Sheet1!$L$5:$L$28252,$A340,Sheet1!$D$5:$D$28252,"话费",Sheet1!$E$5:$E$28252,"&lt;&gt;*调拨*")+SUMIFS(Sheet1!$G$5:$G$28252,Sheet1!$I$5:$I$28252,$B340,Sheet1!$L$5:$L$28252,$A340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0" s="32">
        <f>SUMIFS(Sheet1!$G$5:$G$28252,Sheet1!$I$5:$I$28252,$B340,Sheet1!$L$5:$L$28252,$A340,Sheet1!$D$5:$D$28252,"房租",Sheet1!$E$5:$E$28252,"&lt;&gt;*调拨*")+SUMIFS(Sheet1!$G$5:$G$28252,Sheet1!$I$5:$I$28252,$B340,Sheet1!$L$5:$L$28252,$A340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0" s="32">
        <f>SUMIFS(Sheet1!$G$5:$G$28252,Sheet1!$I$5:$I$28252,$B340,Sheet1!$L$5:$L$28252,$A340,Sheet1!$E$5:$E$28252,"*调拨*")</f>
        <v>0</v>
      </c>
      <c r="AI340" s="32">
        <f>SUMIFS(Sheet1!$G$5:$G$28252,Sheet1!$I$5:$I$28252,$B340,Sheet1!$L$5:$L$28252,$A340,Sheet1!$D$5:$D$28252,"内部转款",Sheet1!$E$5:$E$28252,"&lt;&gt;*调拨*")+SUMIFS(Sheet1!$G$5:$G$28252,Sheet1!$I$5:$I$28252,$B340,Sheet1!$L$5:$L$28252,$A340,Sheet1!$D$5:$D$28252,"内部转账",Sheet1!$E$5:$E$28252,"&lt;&gt;*调拨*")</f>
        <v>0</v>
      </c>
      <c r="AJ340" s="32">
        <f t="shared" si="25"/>
        <v>36</v>
      </c>
      <c r="AK340" s="32">
        <f>SUMIFS(Sheet1!$G$5:$G$28252,Sheet1!$I$5:$I$28252,$B340,Sheet1!$L$5:$L$28252,$A340)</f>
        <v>1984.38</v>
      </c>
      <c r="AL340" s="32">
        <f t="shared" si="26"/>
        <v>15630.07</v>
      </c>
    </row>
    <row r="341" ht="16.5" spans="1:38">
      <c r="A341" s="30">
        <v>202606</v>
      </c>
      <c r="B341" s="31" t="s">
        <v>37</v>
      </c>
      <c r="C341" s="32">
        <f>SUMIFS(Sheet1!$F$5:$F$28252,Sheet1!$I$5:$I$28252,$B341,Sheet1!$L$5:$L$28252,$A341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561.36</v>
      </c>
      <c r="D341" s="32">
        <f>SUMIFS(Sheet1!$F$5:$F$28252,Sheet1!$I$5:$I$28252,$B341,Sheet1!$L$5:$L$28252,$A341,Sheet1!$D$5:$D$28252,"医保即时拨付",Sheet1!$E$5:$E$28252,"&lt;&gt;*调拨*")+SUMIFS(Sheet1!$F$5:$F$28252,Sheet1!$I$5:$I$28252,$B341,Sheet1!$L$5:$L$28252,$A341,Sheet1!$E$5:$E$28252,"*医保即时拨付*",Sheet1!$D$5:$D$28252,"&lt;&gt;医保即时拨付",Sheet1!$D$5:$D$28252,"&lt;&gt;内部转款",Sheet1!$D$5:$D$28252,"&lt;&gt;内部转账",Sheet1!$E$5:$E$28252,"&lt;&gt;*调拨*")</f>
        <v>0</v>
      </c>
      <c r="E341" s="32">
        <f>SUMIFS(Sheet1!$F$5:$F$28252,Sheet1!$I$5:$I$28252,$B341,Sheet1!$L$5:$L$28252,$A341,Sheet1!$D$5:$D$28252,"医保",Sheet1!$E$5:$E$28252,"&lt;&gt;*调拨*",Sheet1!$E$5:$E$28252,"&lt;&gt;*医保即时拨付*")+SUMIFS(Sheet1!$F$5:$F$28252,Sheet1!$I$5:$I$28252,$B341,Sheet1!$L$5:$L$28252,$A341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41" s="32">
        <f>SUMIFS(Sheet1!$F$5:$F$28252,Sheet1!$I$5:$I$28252,$B341,Sheet1!$L$5:$L$28252,$A341,Sheet1!$D$5:$D$28252,"聚合",Sheet1!$E$5:$E$28252,"&lt;&gt;*调拨*")+SUMIFS(Sheet1!$F$5:$F$28252,Sheet1!$I$5:$I$28252,$B341,Sheet1!$L$5:$L$28252,$A341,Sheet1!$E$5:$E$28252,"*聚合*",Sheet1!$D$5:$D$28252,"&lt;&gt;聚合",Sheet1!$D$5:$D$28252,"&lt;&gt;内部转款",Sheet1!$D$5:$D$28252,"&lt;&gt;内部转账",Sheet1!$E$5:$E$28252,"&lt;&gt;*调拨*")</f>
        <v>31986.15</v>
      </c>
      <c r="G341" s="32">
        <f>SUMIFS(Sheet1!$F$5:$F$28252,Sheet1!$I$5:$I$28252,$B341,Sheet1!$L$5:$L$28252,$A341,Sheet1!$D$5:$D$28252,"24小时微信",Sheet1!$E$5:$E$28252,"&lt;&gt;*调拨*")+SUMIFS(Sheet1!$F$5:$F$28252,Sheet1!$I$5:$I$28252,$B341,Sheet1!$L$5:$L$28252,$A341,Sheet1!$E$5:$E$28252,"*24小时微信*",Sheet1!$D$5:$D$28252,"&lt;&gt;24小时微信",Sheet1!$D$5:$D$28252,"&lt;&gt;内部转款",Sheet1!$D$5:$D$28252,"&lt;&gt;内部转账",Sheet1!$E$5:$E$28252,"&lt;&gt;*调拨*")</f>
        <v>0</v>
      </c>
      <c r="H341" s="32">
        <f>SUMIFS(Sheet1!$F$5:$F$28252,Sheet1!$I$5:$I$28252,$B341,Sheet1!$L$5:$L$28252,$A341,Sheet1!$D$5:$D$28252,"美团",Sheet1!$E$5:$E$28252,"&lt;&gt;*调拨*")+SUMIFS(Sheet1!$F$5:$F$28252,Sheet1!$I$5:$I$28252,$B341,Sheet1!$L$5:$L$28252,$A341,Sheet1!$E$5:$E$28252,"*美团*",Sheet1!$D$5:$D$28252,"&lt;&gt;美团",Sheet1!$D$5:$D$28252,"&lt;&gt;内部转款",Sheet1!$D$5:$D$28252,"&lt;&gt;内部转账",Sheet1!$E$5:$E$28252,"&lt;&gt;*调拨*")</f>
        <v>464.46</v>
      </c>
      <c r="I341" s="32">
        <f>SUMIFS(Sheet1!$F$5:$F$28252,Sheet1!$I$5:$I$28252,$B341,Sheet1!$L$5:$L$28252,$A341,Sheet1!$D$5:$D$28252,"饿了么",Sheet1!$E$5:$E$28252,"&lt;&gt;*调拨*")+SUMIFS(Sheet1!$F$5:$F$28252,Sheet1!$I$5:$I$28252,$B341,Sheet1!$L$5:$L$28252,$A341,Sheet1!$E$5:$E$28252,"*饿了么*",Sheet1!$D$5:$D$28252,"&lt;&gt;饿了么",Sheet1!$D$5:$D$28252,"&lt;&gt;内部转款",Sheet1!$D$5:$D$28252,"&lt;&gt;内部转账",Sheet1!$E$5:$E$28252,"&lt;&gt;*调拨*")</f>
        <v>0</v>
      </c>
      <c r="J341" s="32">
        <f>SUMIFS(Sheet1!$F$5:$F$28252,Sheet1!$I$5:$I$28252,$B341,Sheet1!$L$5:$L$28252,$A341,Sheet1!$D$5:$D$28252,"健E卡",Sheet1!$E$5:$E$28252,"&lt;&gt;*调拨*")+SUMIFS(Sheet1!$F$5:$F$28252,Sheet1!$I$5:$I$28252,$B341,Sheet1!$L$5:$L$28252,$A341,Sheet1!$E$5:$E$28252,"*健E卡*",Sheet1!$D$5:$D$28252,"&lt;&gt;健E卡",Sheet1!$D$5:$D$28252,"&lt;&gt;内部转款",Sheet1!$D$5:$D$28252,"&lt;&gt;内部转账",Sheet1!$E$5:$E$28252,"&lt;&gt;*调拨*")</f>
        <v>0</v>
      </c>
      <c r="K341" s="32">
        <f>SUMIFS(Sheet1!$F$5:$F$28252,Sheet1!$I$5:$I$28252,$B341,Sheet1!$L$5:$L$28252,$A341,Sheet1!$D$5:$D$28252,"抖音",Sheet1!$E$5:$E$28252,"&lt;&gt;*调拨*")+SUMIFS(Sheet1!$F$5:$F$28252,Sheet1!$I$5:$I$28252,$B341,Sheet1!$L$5:$L$28252,$A341,Sheet1!$E$5:$E$28252,"*抖音*",Sheet1!$D$5:$D$28252,"&lt;&gt;抖音",Sheet1!$D$5:$D$28252,"&lt;&gt;内部转款",Sheet1!$D$5:$D$28252,"&lt;&gt;内部转账",Sheet1!$E$5:$E$28252,"&lt;&gt;*调拨*")</f>
        <v>0</v>
      </c>
      <c r="L341" s="32">
        <f>SUMIFS(Sheet1!$F$5:$F$28252,Sheet1!$I$5:$I$28252,$B341,Sheet1!$L$5:$L$28252,$A341,Sheet1!$D$5:$D$28252,"医卡通",Sheet1!$E$5:$E$28252,"&lt;&gt;*调拨*")+SUMIFS(Sheet1!$F$5:$F$28252,Sheet1!$I$5:$I$28252,$B341,Sheet1!$L$5:$L$28252,$A341,Sheet1!$E$5:$E$28252,"*医卡通*",Sheet1!$D$5:$D$28252,"&lt;&gt;医卡通",Sheet1!$D$5:$D$28252,"&lt;&gt;内部转款",Sheet1!$D$5:$D$28252,"&lt;&gt;内部转账",Sheet1!$E$5:$E$28252,"&lt;&gt;*调拨*")</f>
        <v>0</v>
      </c>
      <c r="M341" s="32">
        <f>SUMIFS(Sheet1!$F$5:$F$28252,Sheet1!$I$5:$I$28252,$B341,Sheet1!$L$5:$L$28252,$A341,Sheet1!$D$5:$D$28252,"企健网",Sheet1!$E$5:$E$28252,"&lt;&gt;*调拨*")+SUMIFS(Sheet1!$F$5:$F$28252,Sheet1!$I$5:$I$28252,$B341,Sheet1!$L$5:$L$28252,$A341,Sheet1!$E$5:$E$28252,"*企健网*",Sheet1!$D$5:$D$28252,"&lt;&gt;企健网",Sheet1!$D$5:$D$28252,"&lt;&gt;内部转款",Sheet1!$D$5:$D$28252,"&lt;&gt;内部转账",Sheet1!$E$5:$E$28252,"&lt;&gt;*调拨*")</f>
        <v>0</v>
      </c>
      <c r="N341" s="32">
        <f>SUMIFS(Sheet1!$F$5:$F$28252,Sheet1!$I$5:$I$28252,$B341,Sheet1!$L$5:$L$28252,$A341,Sheet1!$D$5:$D$28252,"银联",Sheet1!$E$5:$E$28252,"&lt;&gt;*调拨*")+SUMIFS(Sheet1!$F$5:$F$28252,Sheet1!$I$5:$I$28252,$B341,Sheet1!$L$5:$L$28252,$A341,Sheet1!$E$5:$E$28252,"*银联*",Sheet1!$D$5:$D$28252,"&lt;&gt;银联",Sheet1!$D$5:$D$28252,"&lt;&gt;内部转款",Sheet1!$D$5:$D$28252,"&lt;&gt;内部转账",Sheet1!$E$5:$E$28252,"&lt;&gt;*调拨*")</f>
        <v>0</v>
      </c>
      <c r="O341" s="32">
        <f>SUMIFS(Sheet1!$F$5:$F$28252,Sheet1!$I$5:$I$28252,$B341,Sheet1!$L$5:$L$28252,$A341,Sheet1!$D$5:$D$28252,"京东",Sheet1!$E$5:$E$28252,"&lt;&gt;*调拨*")+SUMIFS(Sheet1!$F$5:$F$28252,Sheet1!$I$5:$I$28252,$B341,Sheet1!$L$5:$L$28252,$A341,Sheet1!$E$5:$E$28252,"*京东*",Sheet1!$D$5:$D$28252,"&lt;&gt;京东",Sheet1!$D$5:$D$28252,"&lt;&gt;内部转款",Sheet1!$D$5:$D$28252,"&lt;&gt;内部转账",Sheet1!$E$5:$E$28252,"&lt;&gt;*调拨*")</f>
        <v>0</v>
      </c>
      <c r="P341" s="32">
        <f>SUMIFS(Sheet1!$F$5:$F$28252,Sheet1!$I$5:$I$28252,$B341,Sheet1!$L$5:$L$28252,$A341,Sheet1!$D$5:$D$28252,"药机微信",Sheet1!$E$5:$E$28252,"&lt;&gt;*调拨*")+SUMIFS(Sheet1!$F$5:$F$28252,Sheet1!$I$5:$I$28252,$B341,Sheet1!$L$5:$L$28252,$A341,Sheet1!$E$5:$E$28252,"*药机微信*",Sheet1!$D$5:$D$28252,"&lt;&gt;药机微信",Sheet1!$D$5:$D$28252,"&lt;&gt;内部转款",Sheet1!$D$5:$D$28252,"&lt;&gt;内部转账",Sheet1!$E$5:$E$28252,"&lt;&gt;*调拨*")</f>
        <v>0</v>
      </c>
      <c r="Q341" s="32">
        <f>SUMIFS(Sheet1!$F$5:$F$28252,Sheet1!$I$5:$I$28252,$B341,Sheet1!$L$5:$L$28252,$A341,Sheet1!$D$5:$D$28252,"亲情卡",Sheet1!$E$5:$E$28252,"&lt;&gt;*调拨*")+SUMIFS(Sheet1!$F$5:$F$28252,Sheet1!$I$5:$I$28252,$B341,Sheet1!$L$5:$L$28252,$A341,Sheet1!$E$5:$E$28252,"*亲情卡*",Sheet1!$D$5:$D$28252,"&lt;&gt;亲情卡",Sheet1!$D$5:$D$28252,"&lt;&gt;内部转款",Sheet1!$D$5:$D$28252,"&lt;&gt;内部转账",Sheet1!$E$5:$E$28252,"&lt;&gt;*调拨*")</f>
        <v>0</v>
      </c>
      <c r="R341" s="32">
        <f>SUMIFS(Sheet1!$F$5:$F$28252,Sheet1!$I$5:$I$28252,$B341,Sheet1!$L$5:$L$28252,$A341,Sheet1!$D$5:$D$28252,"优惠券",Sheet1!$E$5:$E$28252,"&lt;&gt;*调拨*")+SUMIFS(Sheet1!$F$5:$F$28252,Sheet1!$I$5:$I$28252,$B341,Sheet1!$L$5:$L$28252,$A341,Sheet1!$E$5:$E$28252,"*优惠券*",Sheet1!$D$5:$D$28252,"&lt;&gt;优惠券",Sheet1!$D$5:$D$28252,"&lt;&gt;内部转款",Sheet1!$D$5:$D$28252,"&lt;&gt;内部转账",Sheet1!$E$5:$E$28252,"&lt;&gt;*调拨*")</f>
        <v>0</v>
      </c>
      <c r="S341" s="32">
        <f>SUMIFS(Sheet1!$F$5:$F$28252,Sheet1!$I$5:$I$28252,$B341,Sheet1!$L$5:$L$28252,$A341,Sheet1!$D$5:$D$28252,"代金券",Sheet1!$E$5:$E$28252,"&lt;&gt;*调拨*")+SUMIFS(Sheet1!$F$5:$F$28252,Sheet1!$I$5:$I$28252,$B341,Sheet1!$L$5:$L$28252,$A341,Sheet1!$E$5:$E$28252,"*代金券*",Sheet1!$D$5:$D$28252,"&lt;&gt;代金券",Sheet1!$D$5:$D$28252,"&lt;&gt;内部转款",Sheet1!$D$5:$D$28252,"&lt;&gt;内部转账",Sheet1!$E$5:$E$28252,"&lt;&gt;*调拨*")</f>
        <v>0</v>
      </c>
      <c r="T341" s="32">
        <f>SUMIFS(Sheet1!$F$5:$F$28252,Sheet1!$I$5:$I$28252,$B341,Sheet1!$L$5:$L$28252,$A341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341,Sheet1!$L$5:$L$28252,$A341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341,Sheet1!$L$5:$L$28252,$A341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341,Sheet1!$L$5:$L$28252,$A341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1967.36</v>
      </c>
      <c r="U341" s="32">
        <f>SUMIFS(Sheet1!$F$5:$F$28252,Sheet1!$I$5:$I$28252,$B341,Sheet1!$L$5:$L$28252,$A341,Sheet1!$E$5:$E$28252,"*调拨*")</f>
        <v>0</v>
      </c>
      <c r="V341" s="32">
        <f>SUMIFS(Sheet1!$F$5:$F$28252,Sheet1!$I$5:$I$28252,$B341,Sheet1!$L$5:$L$28252,$A341,Sheet1!$D$5:$D$28252,"储值",Sheet1!$E$5:$E$28252,"&lt;&gt;*调拨*")+SUMIFS(Sheet1!$F$5:$F$28252,Sheet1!$I$5:$I$28252,$B341,Sheet1!$L$5:$L$28252,$A341,Sheet1!$E$5:$E$28252,"*储值*",Sheet1!$D$5:$D$28252,"&lt;&gt;储值",Sheet1!$D$5:$D$28252,"&lt;&gt;内部转款",Sheet1!$D$5:$D$28252,"&lt;&gt;内部转账",Sheet1!$E$5:$E$28252,"&lt;&gt;*调拨*")</f>
        <v>0</v>
      </c>
      <c r="W341" s="32">
        <f>SUMIFS(Sheet1!$F$5:$F$28252,Sheet1!$I$5:$I$28252,$B341,Sheet1!$L$5:$L$28252,$A341,Sheet1!$D$5:$D$28252,"效期",Sheet1!$E$5:$E$28252,"&lt;&gt;*调拨*")+SUMIFS(Sheet1!$F$5:$F$28252,Sheet1!$I$5:$I$28252,$B341,Sheet1!$L$5:$L$28252,$A341,Sheet1!$E$5:$E$28252,"*效期*",Sheet1!$D$5:$D$28252,"&lt;&gt;效期",Sheet1!$D$5:$D$28252,"&lt;&gt;内部转款",Sheet1!$D$5:$D$28252,"&lt;&gt;内部转账",Sheet1!$E$5:$E$28252,"&lt;&gt;*调拨*")</f>
        <v>30.5</v>
      </c>
      <c r="X341" s="32">
        <f>SUMIFS(Sheet1!$F$5:$F$28252,Sheet1!$I$5:$I$28252,$B341,Sheet1!$L$5:$L$28252,$A341,Sheet1!$D$5:$D$28252,"内部转款",Sheet1!$E$5:$E$28252,"&lt;&gt;*调拨*")+SUMIFS(Sheet1!$F$5:$F$28252,Sheet1!$I$5:$I$28252,$B341,Sheet1!$L$5:$L$28252,$A341,Sheet1!$D$5:$D$28252,"内部转账",Sheet1!$E$5:$E$28252,"&lt;&gt;*调拨*")</f>
        <v>0</v>
      </c>
      <c r="Y341" s="32">
        <f t="shared" si="24"/>
        <v>0</v>
      </c>
      <c r="Z341" s="32">
        <f>SUMIFS(Sheet1!$F$5:$F$28252,Sheet1!$I$5:$I$28252,$B341,Sheet1!$L$5:$L$28252,$A341)</f>
        <v>35009.83</v>
      </c>
      <c r="AA341" s="32">
        <f>SUMIFS(Sheet1!$G$5:$G$28252,Sheet1!$I$5:$I$28252,$B341,Sheet1!$L$5:$L$28252,$A341,Sheet1!$D$5:$D$28252,"工资",Sheet1!$E$5:$E$28252,"&lt;&gt;*调拨*")+SUMIFS(Sheet1!$G$5:$G$28252,Sheet1!$I$5:$I$28252,$B341,Sheet1!$L$5:$L$28252,$A341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3117.26</v>
      </c>
      <c r="AB341" s="32">
        <f>SUMIFS(Sheet1!$G$5:$G$28252,Sheet1!$I$5:$I$28252,$B341,Sheet1!$L$5:$L$28252,$A341,Sheet1!$D$5:$D$28252,"水费",Sheet1!$E$5:$E$28252,"&lt;&gt;*调拨*")+SUMIFS(Sheet1!$G$5:$G$28252,Sheet1!$I$5:$I$28252,$B341,Sheet1!$L$5:$L$28252,$A341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1" s="32">
        <f>SUMIFS(Sheet1!$G$5:$G$28252,Sheet1!$I$5:$I$28252,$B341,Sheet1!$L$5:$L$28252,$A341,Sheet1!$D$5:$D$28252,"电费",Sheet1!$E$5:$E$28252,"&lt;&gt;*调拨*")+SUMIFS(Sheet1!$G$5:$G$28252,Sheet1!$I$5:$I$28252,$B341,Sheet1!$L$5:$L$28252,$A341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1" s="32">
        <f>SUMIFS(Sheet1!$G$5:$G$28252,Sheet1!$I$5:$I$28252,$B341,Sheet1!$L$5:$L$28252,$A341,Sheet1!$D$5:$D$28252,"宽带费",Sheet1!$E$5:$E$28252,"&lt;&gt;*调拨*")+SUMIFS(Sheet1!$G$5:$G$28252,Sheet1!$I$5:$I$28252,$B341,Sheet1!$L$5:$L$28252,$A341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1" s="32">
        <f>SUMIFS(Sheet1!$G$5:$G$28252,Sheet1!$I$5:$I$28252,$B341,Sheet1!$L$5:$L$28252,$A341,Sheet1!$D$5:$D$28252,"办公费",Sheet1!$E$5:$E$28252,"&lt;&gt;*调拨*")+SUMIFS(Sheet1!$G$5:$G$28252,Sheet1!$I$5:$I$28252,$B341,Sheet1!$L$5:$L$28252,$A341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1" s="32">
        <f>SUMIFS(Sheet1!$G$5:$G$28252,Sheet1!$I$5:$I$28252,$B341,Sheet1!$L$5:$L$28252,$A341,Sheet1!$D$5:$D$28252,"话费",Sheet1!$E$5:$E$28252,"&lt;&gt;*调拨*")+SUMIFS(Sheet1!$G$5:$G$28252,Sheet1!$I$5:$I$28252,$B341,Sheet1!$L$5:$L$28252,$A341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1" s="32">
        <f>SUMIFS(Sheet1!$G$5:$G$28252,Sheet1!$I$5:$I$28252,$B341,Sheet1!$L$5:$L$28252,$A341,Sheet1!$D$5:$D$28252,"房租",Sheet1!$E$5:$E$28252,"&lt;&gt;*调拨*")+SUMIFS(Sheet1!$G$5:$G$28252,Sheet1!$I$5:$I$28252,$B341,Sheet1!$L$5:$L$28252,$A341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1" s="32">
        <f>SUMIFS(Sheet1!$G$5:$G$28252,Sheet1!$I$5:$I$28252,$B341,Sheet1!$L$5:$L$28252,$A341,Sheet1!$E$5:$E$28252,"*调拨*")</f>
        <v>0</v>
      </c>
      <c r="AI341" s="32">
        <f>SUMIFS(Sheet1!$G$5:$G$28252,Sheet1!$I$5:$I$28252,$B341,Sheet1!$L$5:$L$28252,$A341,Sheet1!$D$5:$D$28252,"内部转款",Sheet1!$E$5:$E$28252,"&lt;&gt;*调拨*")+SUMIFS(Sheet1!$G$5:$G$28252,Sheet1!$I$5:$I$28252,$B341,Sheet1!$L$5:$L$28252,$A341,Sheet1!$D$5:$D$28252,"内部转账",Sheet1!$E$5:$E$28252,"&lt;&gt;*调拨*")</f>
        <v>0</v>
      </c>
      <c r="AJ341" s="32">
        <f t="shared" si="25"/>
        <v>0</v>
      </c>
      <c r="AK341" s="32">
        <f>SUMIFS(Sheet1!$G$5:$G$28252,Sheet1!$I$5:$I$28252,$B341,Sheet1!$L$5:$L$28252,$A341)</f>
        <v>3117.26</v>
      </c>
      <c r="AL341" s="32">
        <f t="shared" si="26"/>
        <v>31892.57</v>
      </c>
    </row>
    <row r="342" ht="16.5" spans="1:38">
      <c r="A342" s="30">
        <v>202606</v>
      </c>
      <c r="B342" s="31" t="s">
        <v>54</v>
      </c>
      <c r="C342" s="32">
        <f>SUMIFS(Sheet1!$F$5:$F$28252,Sheet1!$I$5:$I$28252,$B342,Sheet1!$L$5:$L$28252,$A342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20263.79</v>
      </c>
      <c r="D342" s="32">
        <f>SUMIFS(Sheet1!$F$5:$F$28252,Sheet1!$I$5:$I$28252,$B342,Sheet1!$L$5:$L$28252,$A342,Sheet1!$D$5:$D$28252,"医保即时拨付",Sheet1!$E$5:$E$28252,"&lt;&gt;*调拨*")+SUMIFS(Sheet1!$F$5:$F$28252,Sheet1!$I$5:$I$28252,$B342,Sheet1!$L$5:$L$28252,$A342,Sheet1!$E$5:$E$28252,"*医保即时拨付*",Sheet1!$D$5:$D$28252,"&lt;&gt;医保即时拨付",Sheet1!$D$5:$D$28252,"&lt;&gt;内部转款",Sheet1!$D$5:$D$28252,"&lt;&gt;内部转账",Sheet1!$E$5:$E$28252,"&lt;&gt;*调拨*")</f>
        <v>16058.05</v>
      </c>
      <c r="E342" s="32">
        <f>SUMIFS(Sheet1!$F$5:$F$28252,Sheet1!$I$5:$I$28252,$B342,Sheet1!$L$5:$L$28252,$A342,Sheet1!$D$5:$D$28252,"医保",Sheet1!$E$5:$E$28252,"&lt;&gt;*调拨*",Sheet1!$E$5:$E$28252,"&lt;&gt;*医保即时拨付*")+SUMIFS(Sheet1!$F$5:$F$28252,Sheet1!$I$5:$I$28252,$B342,Sheet1!$L$5:$L$28252,$A342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14089.95</v>
      </c>
      <c r="F342" s="32">
        <f>SUMIFS(Sheet1!$F$5:$F$28252,Sheet1!$I$5:$I$28252,$B342,Sheet1!$L$5:$L$28252,$A342,Sheet1!$D$5:$D$28252,"聚合",Sheet1!$E$5:$E$28252,"&lt;&gt;*调拨*")+SUMIFS(Sheet1!$F$5:$F$28252,Sheet1!$I$5:$I$28252,$B342,Sheet1!$L$5:$L$28252,$A342,Sheet1!$E$5:$E$28252,"*聚合*",Sheet1!$D$5:$D$28252,"&lt;&gt;聚合",Sheet1!$D$5:$D$28252,"&lt;&gt;内部转款",Sheet1!$D$5:$D$28252,"&lt;&gt;内部转账",Sheet1!$E$5:$E$28252,"&lt;&gt;*调拨*")</f>
        <v>12424.88</v>
      </c>
      <c r="G342" s="32">
        <f>SUMIFS(Sheet1!$F$5:$F$28252,Sheet1!$I$5:$I$28252,$B342,Sheet1!$L$5:$L$28252,$A342,Sheet1!$D$5:$D$28252,"24小时微信",Sheet1!$E$5:$E$28252,"&lt;&gt;*调拨*")+SUMIFS(Sheet1!$F$5:$F$28252,Sheet1!$I$5:$I$28252,$B342,Sheet1!$L$5:$L$28252,$A342,Sheet1!$E$5:$E$28252,"*24小时微信*",Sheet1!$D$5:$D$28252,"&lt;&gt;24小时微信",Sheet1!$D$5:$D$28252,"&lt;&gt;内部转款",Sheet1!$D$5:$D$28252,"&lt;&gt;内部转账",Sheet1!$E$5:$E$28252,"&lt;&gt;*调拨*")</f>
        <v>2678.9</v>
      </c>
      <c r="H342" s="32">
        <f>SUMIFS(Sheet1!$F$5:$F$28252,Sheet1!$I$5:$I$28252,$B342,Sheet1!$L$5:$L$28252,$A342,Sheet1!$D$5:$D$28252,"美团",Sheet1!$E$5:$E$28252,"&lt;&gt;*调拨*")+SUMIFS(Sheet1!$F$5:$F$28252,Sheet1!$I$5:$I$28252,$B342,Sheet1!$L$5:$L$28252,$A342,Sheet1!$E$5:$E$28252,"*美团*",Sheet1!$D$5:$D$28252,"&lt;&gt;美团",Sheet1!$D$5:$D$28252,"&lt;&gt;内部转款",Sheet1!$D$5:$D$28252,"&lt;&gt;内部转账",Sheet1!$E$5:$E$28252,"&lt;&gt;*调拨*")</f>
        <v>0</v>
      </c>
      <c r="I342" s="32">
        <f>SUMIFS(Sheet1!$F$5:$F$28252,Sheet1!$I$5:$I$28252,$B342,Sheet1!$L$5:$L$28252,$A342,Sheet1!$D$5:$D$28252,"饿了么",Sheet1!$E$5:$E$28252,"&lt;&gt;*调拨*")+SUMIFS(Sheet1!$F$5:$F$28252,Sheet1!$I$5:$I$28252,$B342,Sheet1!$L$5:$L$28252,$A342,Sheet1!$E$5:$E$28252,"*饿了么*",Sheet1!$D$5:$D$28252,"&lt;&gt;饿了么",Sheet1!$D$5:$D$28252,"&lt;&gt;内部转款",Sheet1!$D$5:$D$28252,"&lt;&gt;内部转账",Sheet1!$E$5:$E$28252,"&lt;&gt;*调拨*")</f>
        <v>0</v>
      </c>
      <c r="J342" s="32">
        <f>SUMIFS(Sheet1!$F$5:$F$28252,Sheet1!$I$5:$I$28252,$B342,Sheet1!$L$5:$L$28252,$A342,Sheet1!$D$5:$D$28252,"健E卡",Sheet1!$E$5:$E$28252,"&lt;&gt;*调拨*")+SUMIFS(Sheet1!$F$5:$F$28252,Sheet1!$I$5:$I$28252,$B342,Sheet1!$L$5:$L$28252,$A342,Sheet1!$E$5:$E$28252,"*健E卡*",Sheet1!$D$5:$D$28252,"&lt;&gt;健E卡",Sheet1!$D$5:$D$28252,"&lt;&gt;内部转款",Sheet1!$D$5:$D$28252,"&lt;&gt;内部转账",Sheet1!$E$5:$E$28252,"&lt;&gt;*调拨*")</f>
        <v>111102.61</v>
      </c>
      <c r="K342" s="32">
        <f>SUMIFS(Sheet1!$F$5:$F$28252,Sheet1!$I$5:$I$28252,$B342,Sheet1!$L$5:$L$28252,$A342,Sheet1!$D$5:$D$28252,"抖音",Sheet1!$E$5:$E$28252,"&lt;&gt;*调拨*")+SUMIFS(Sheet1!$F$5:$F$28252,Sheet1!$I$5:$I$28252,$B342,Sheet1!$L$5:$L$28252,$A342,Sheet1!$E$5:$E$28252,"*抖音*",Sheet1!$D$5:$D$28252,"&lt;&gt;抖音",Sheet1!$D$5:$D$28252,"&lt;&gt;内部转款",Sheet1!$D$5:$D$28252,"&lt;&gt;内部转账",Sheet1!$E$5:$E$28252,"&lt;&gt;*调拨*")</f>
        <v>0</v>
      </c>
      <c r="L342" s="32">
        <f>SUMIFS(Sheet1!$F$5:$F$28252,Sheet1!$I$5:$I$28252,$B342,Sheet1!$L$5:$L$28252,$A342,Sheet1!$D$5:$D$28252,"医卡通",Sheet1!$E$5:$E$28252,"&lt;&gt;*调拨*")+SUMIFS(Sheet1!$F$5:$F$28252,Sheet1!$I$5:$I$28252,$B342,Sheet1!$L$5:$L$28252,$A342,Sheet1!$E$5:$E$28252,"*医卡通*",Sheet1!$D$5:$D$28252,"&lt;&gt;医卡通",Sheet1!$D$5:$D$28252,"&lt;&gt;内部转款",Sheet1!$D$5:$D$28252,"&lt;&gt;内部转账",Sheet1!$E$5:$E$28252,"&lt;&gt;*调拨*")</f>
        <v>0</v>
      </c>
      <c r="M342" s="32">
        <f>SUMIFS(Sheet1!$F$5:$F$28252,Sheet1!$I$5:$I$28252,$B342,Sheet1!$L$5:$L$28252,$A342,Sheet1!$D$5:$D$28252,"企健网",Sheet1!$E$5:$E$28252,"&lt;&gt;*调拨*")+SUMIFS(Sheet1!$F$5:$F$28252,Sheet1!$I$5:$I$28252,$B342,Sheet1!$L$5:$L$28252,$A342,Sheet1!$E$5:$E$28252,"*企健网*",Sheet1!$D$5:$D$28252,"&lt;&gt;企健网",Sheet1!$D$5:$D$28252,"&lt;&gt;内部转款",Sheet1!$D$5:$D$28252,"&lt;&gt;内部转账",Sheet1!$E$5:$E$28252,"&lt;&gt;*调拨*")</f>
        <v>0</v>
      </c>
      <c r="N342" s="32">
        <f>SUMIFS(Sheet1!$F$5:$F$28252,Sheet1!$I$5:$I$28252,$B342,Sheet1!$L$5:$L$28252,$A342,Sheet1!$D$5:$D$28252,"银联",Sheet1!$E$5:$E$28252,"&lt;&gt;*调拨*")+SUMIFS(Sheet1!$F$5:$F$28252,Sheet1!$I$5:$I$28252,$B342,Sheet1!$L$5:$L$28252,$A342,Sheet1!$E$5:$E$28252,"*银联*",Sheet1!$D$5:$D$28252,"&lt;&gt;银联",Sheet1!$D$5:$D$28252,"&lt;&gt;内部转款",Sheet1!$D$5:$D$28252,"&lt;&gt;内部转账",Sheet1!$E$5:$E$28252,"&lt;&gt;*调拨*")</f>
        <v>0</v>
      </c>
      <c r="O342" s="32">
        <f>SUMIFS(Sheet1!$F$5:$F$28252,Sheet1!$I$5:$I$28252,$B342,Sheet1!$L$5:$L$28252,$A342,Sheet1!$D$5:$D$28252,"京东",Sheet1!$E$5:$E$28252,"&lt;&gt;*调拨*")+SUMIFS(Sheet1!$F$5:$F$28252,Sheet1!$I$5:$I$28252,$B342,Sheet1!$L$5:$L$28252,$A342,Sheet1!$E$5:$E$28252,"*京东*",Sheet1!$D$5:$D$28252,"&lt;&gt;京东",Sheet1!$D$5:$D$28252,"&lt;&gt;内部转款",Sheet1!$D$5:$D$28252,"&lt;&gt;内部转账",Sheet1!$E$5:$E$28252,"&lt;&gt;*调拨*")</f>
        <v>0</v>
      </c>
      <c r="P342" s="32">
        <f>SUMIFS(Sheet1!$F$5:$F$28252,Sheet1!$I$5:$I$28252,$B342,Sheet1!$L$5:$L$28252,$A342,Sheet1!$D$5:$D$28252,"药机微信",Sheet1!$E$5:$E$28252,"&lt;&gt;*调拨*")+SUMIFS(Sheet1!$F$5:$F$28252,Sheet1!$I$5:$I$28252,$B342,Sheet1!$L$5:$L$28252,$A342,Sheet1!$E$5:$E$28252,"*药机微信*",Sheet1!$D$5:$D$28252,"&lt;&gt;药机微信",Sheet1!$D$5:$D$28252,"&lt;&gt;内部转款",Sheet1!$D$5:$D$28252,"&lt;&gt;内部转账",Sheet1!$E$5:$E$28252,"&lt;&gt;*调拨*")</f>
        <v>0</v>
      </c>
      <c r="Q342" s="32">
        <f>SUMIFS(Sheet1!$F$5:$F$28252,Sheet1!$I$5:$I$28252,$B342,Sheet1!$L$5:$L$28252,$A342,Sheet1!$D$5:$D$28252,"亲情卡",Sheet1!$E$5:$E$28252,"&lt;&gt;*调拨*")+SUMIFS(Sheet1!$F$5:$F$28252,Sheet1!$I$5:$I$28252,$B342,Sheet1!$L$5:$L$28252,$A342,Sheet1!$E$5:$E$28252,"*亲情卡*",Sheet1!$D$5:$D$28252,"&lt;&gt;亲情卡",Sheet1!$D$5:$D$28252,"&lt;&gt;内部转款",Sheet1!$D$5:$D$28252,"&lt;&gt;内部转账",Sheet1!$E$5:$E$28252,"&lt;&gt;*调拨*")</f>
        <v>0</v>
      </c>
      <c r="R342" s="32">
        <f>SUMIFS(Sheet1!$F$5:$F$28252,Sheet1!$I$5:$I$28252,$B342,Sheet1!$L$5:$L$28252,$A342,Sheet1!$D$5:$D$28252,"优惠券",Sheet1!$E$5:$E$28252,"&lt;&gt;*调拨*")+SUMIFS(Sheet1!$F$5:$F$28252,Sheet1!$I$5:$I$28252,$B342,Sheet1!$L$5:$L$28252,$A342,Sheet1!$E$5:$E$28252,"*优惠券*",Sheet1!$D$5:$D$28252,"&lt;&gt;优惠券",Sheet1!$D$5:$D$28252,"&lt;&gt;内部转款",Sheet1!$D$5:$D$28252,"&lt;&gt;内部转账",Sheet1!$E$5:$E$28252,"&lt;&gt;*调拨*")</f>
        <v>0</v>
      </c>
      <c r="S342" s="32">
        <f>SUMIFS(Sheet1!$F$5:$F$28252,Sheet1!$I$5:$I$28252,$B342,Sheet1!$L$5:$L$28252,$A342,Sheet1!$D$5:$D$28252,"代金券",Sheet1!$E$5:$E$28252,"&lt;&gt;*调拨*")+SUMIFS(Sheet1!$F$5:$F$28252,Sheet1!$I$5:$I$28252,$B342,Sheet1!$L$5:$L$28252,$A342,Sheet1!$E$5:$E$28252,"*代金券*",Sheet1!$D$5:$D$28252,"&lt;&gt;代金券",Sheet1!$D$5:$D$28252,"&lt;&gt;内部转款",Sheet1!$D$5:$D$28252,"&lt;&gt;内部转账",Sheet1!$E$5:$E$28252,"&lt;&gt;*调拨*")</f>
        <v>0</v>
      </c>
      <c r="T342" s="32">
        <f>SUMIFS(Sheet1!$F$5:$F$28252,Sheet1!$I$5:$I$28252,$B342,Sheet1!$L$5:$L$28252,$A342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342,Sheet1!$L$5:$L$28252,$A342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342,Sheet1!$L$5:$L$28252,$A342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342,Sheet1!$L$5:$L$28252,$A342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27383.83</v>
      </c>
      <c r="U342" s="32">
        <f>SUMIFS(Sheet1!$F$5:$F$28252,Sheet1!$I$5:$I$28252,$B342,Sheet1!$L$5:$L$28252,$A342,Sheet1!$E$5:$E$28252,"*调拨*")</f>
        <v>0</v>
      </c>
      <c r="V342" s="32">
        <f>SUMIFS(Sheet1!$F$5:$F$28252,Sheet1!$I$5:$I$28252,$B342,Sheet1!$L$5:$L$28252,$A342,Sheet1!$D$5:$D$28252,"储值",Sheet1!$E$5:$E$28252,"&lt;&gt;*调拨*")+SUMIFS(Sheet1!$F$5:$F$28252,Sheet1!$I$5:$I$28252,$B342,Sheet1!$L$5:$L$28252,$A342,Sheet1!$E$5:$E$28252,"*储值*",Sheet1!$D$5:$D$28252,"&lt;&gt;储值",Sheet1!$D$5:$D$28252,"&lt;&gt;内部转款",Sheet1!$D$5:$D$28252,"&lt;&gt;内部转账",Sheet1!$E$5:$E$28252,"&lt;&gt;*调拨*")</f>
        <v>0</v>
      </c>
      <c r="W342" s="32">
        <f>SUMIFS(Sheet1!$F$5:$F$28252,Sheet1!$I$5:$I$28252,$B342,Sheet1!$L$5:$L$28252,$A342,Sheet1!$D$5:$D$28252,"效期",Sheet1!$E$5:$E$28252,"&lt;&gt;*调拨*")+SUMIFS(Sheet1!$F$5:$F$28252,Sheet1!$I$5:$I$28252,$B342,Sheet1!$L$5:$L$28252,$A342,Sheet1!$E$5:$E$28252,"*效期*",Sheet1!$D$5:$D$28252,"&lt;&gt;效期",Sheet1!$D$5:$D$28252,"&lt;&gt;内部转款",Sheet1!$D$5:$D$28252,"&lt;&gt;内部转账",Sheet1!$E$5:$E$28252,"&lt;&gt;*调拨*")</f>
        <v>0</v>
      </c>
      <c r="X342" s="32">
        <f>SUMIFS(Sheet1!$F$5:$F$28252,Sheet1!$I$5:$I$28252,$B342,Sheet1!$L$5:$L$28252,$A342,Sheet1!$D$5:$D$28252,"内部转款",Sheet1!$E$5:$E$28252,"&lt;&gt;*调拨*")+SUMIFS(Sheet1!$F$5:$F$28252,Sheet1!$I$5:$I$28252,$B342,Sheet1!$L$5:$L$28252,$A342,Sheet1!$D$5:$D$28252,"内部转账",Sheet1!$E$5:$E$28252,"&lt;&gt;*调拨*")</f>
        <v>0</v>
      </c>
      <c r="Y342" s="32">
        <f t="shared" si="24"/>
        <v>0</v>
      </c>
      <c r="Z342" s="32">
        <f>SUMIFS(Sheet1!$F$5:$F$28252,Sheet1!$I$5:$I$28252,$B342,Sheet1!$L$5:$L$28252,$A342)</f>
        <v>204002.01</v>
      </c>
      <c r="AA342" s="32">
        <f>SUMIFS(Sheet1!$G$5:$G$28252,Sheet1!$I$5:$I$28252,$B342,Sheet1!$L$5:$L$28252,$A342,Sheet1!$D$5:$D$28252,"工资",Sheet1!$E$5:$E$28252,"&lt;&gt;*调拨*")+SUMIFS(Sheet1!$G$5:$G$28252,Sheet1!$I$5:$I$28252,$B342,Sheet1!$L$5:$L$28252,$A342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42" s="32">
        <f>SUMIFS(Sheet1!$G$5:$G$28252,Sheet1!$I$5:$I$28252,$B342,Sheet1!$L$5:$L$28252,$A342,Sheet1!$D$5:$D$28252,"水费",Sheet1!$E$5:$E$28252,"&lt;&gt;*调拨*")+SUMIFS(Sheet1!$G$5:$G$28252,Sheet1!$I$5:$I$28252,$B342,Sheet1!$L$5:$L$28252,$A342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2" s="32">
        <f>SUMIFS(Sheet1!$G$5:$G$28252,Sheet1!$I$5:$I$28252,$B342,Sheet1!$L$5:$L$28252,$A342,Sheet1!$D$5:$D$28252,"电费",Sheet1!$E$5:$E$28252,"&lt;&gt;*调拨*")+SUMIFS(Sheet1!$G$5:$G$28252,Sheet1!$I$5:$I$28252,$B342,Sheet1!$L$5:$L$28252,$A342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2" s="32">
        <f>SUMIFS(Sheet1!$G$5:$G$28252,Sheet1!$I$5:$I$28252,$B342,Sheet1!$L$5:$L$28252,$A342,Sheet1!$D$5:$D$28252,"宽带费",Sheet1!$E$5:$E$28252,"&lt;&gt;*调拨*")+SUMIFS(Sheet1!$G$5:$G$28252,Sheet1!$I$5:$I$28252,$B342,Sheet1!$L$5:$L$28252,$A342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2" s="32">
        <f>SUMIFS(Sheet1!$G$5:$G$28252,Sheet1!$I$5:$I$28252,$B342,Sheet1!$L$5:$L$28252,$A342,Sheet1!$D$5:$D$28252,"办公费",Sheet1!$E$5:$E$28252,"&lt;&gt;*调拨*")+SUMIFS(Sheet1!$G$5:$G$28252,Sheet1!$I$5:$I$28252,$B342,Sheet1!$L$5:$L$28252,$A342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2" s="32">
        <f>SUMIFS(Sheet1!$G$5:$G$28252,Sheet1!$I$5:$I$28252,$B342,Sheet1!$L$5:$L$28252,$A342,Sheet1!$D$5:$D$28252,"话费",Sheet1!$E$5:$E$28252,"&lt;&gt;*调拨*")+SUMIFS(Sheet1!$G$5:$G$28252,Sheet1!$I$5:$I$28252,$B342,Sheet1!$L$5:$L$28252,$A342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2" s="32">
        <f>SUMIFS(Sheet1!$G$5:$G$28252,Sheet1!$I$5:$I$28252,$B342,Sheet1!$L$5:$L$28252,$A342,Sheet1!$D$5:$D$28252,"房租",Sheet1!$E$5:$E$28252,"&lt;&gt;*调拨*")+SUMIFS(Sheet1!$G$5:$G$28252,Sheet1!$I$5:$I$28252,$B342,Sheet1!$L$5:$L$28252,$A342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2" s="32">
        <f>SUMIFS(Sheet1!$G$5:$G$28252,Sheet1!$I$5:$I$28252,$B342,Sheet1!$L$5:$L$28252,$A342,Sheet1!$E$5:$E$28252,"*调拨*")</f>
        <v>0</v>
      </c>
      <c r="AI342" s="32">
        <f>SUMIFS(Sheet1!$G$5:$G$28252,Sheet1!$I$5:$I$28252,$B342,Sheet1!$L$5:$L$28252,$A342,Sheet1!$D$5:$D$28252,"内部转款",Sheet1!$E$5:$E$28252,"&lt;&gt;*调拨*")+SUMIFS(Sheet1!$G$5:$G$28252,Sheet1!$I$5:$I$28252,$B342,Sheet1!$L$5:$L$28252,$A342,Sheet1!$D$5:$D$28252,"内部转账",Sheet1!$E$5:$E$28252,"&lt;&gt;*调拨*")</f>
        <v>0</v>
      </c>
      <c r="AJ342" s="32">
        <f t="shared" si="25"/>
        <v>4855.04</v>
      </c>
      <c r="AK342" s="32">
        <f>SUMIFS(Sheet1!$G$5:$G$28252,Sheet1!$I$5:$I$28252,$B342,Sheet1!$L$5:$L$28252,$A342)</f>
        <v>4855.04</v>
      </c>
      <c r="AL342" s="32">
        <f t="shared" si="26"/>
        <v>199146.97</v>
      </c>
    </row>
    <row r="343" ht="16.5" spans="1:38">
      <c r="A343" s="30">
        <v>202606</v>
      </c>
      <c r="B343" s="31" t="s">
        <v>107</v>
      </c>
      <c r="C343" s="32">
        <f>SUMIFS(Sheet1!$F$5:$F$28252,Sheet1!$I$5:$I$28252,$B343,Sheet1!$L$5:$L$28252,$A343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9368.99</v>
      </c>
      <c r="D343" s="32">
        <f>SUMIFS(Sheet1!$F$5:$F$28252,Sheet1!$I$5:$I$28252,$B343,Sheet1!$L$5:$L$28252,$A343,Sheet1!$D$5:$D$28252,"医保即时拨付",Sheet1!$E$5:$E$28252,"&lt;&gt;*调拨*")+SUMIFS(Sheet1!$F$5:$F$28252,Sheet1!$I$5:$I$28252,$B343,Sheet1!$L$5:$L$28252,$A343,Sheet1!$E$5:$E$28252,"*医保即时拨付*",Sheet1!$D$5:$D$28252,"&lt;&gt;医保即时拨付",Sheet1!$D$5:$D$28252,"&lt;&gt;内部转款",Sheet1!$D$5:$D$28252,"&lt;&gt;内部转账",Sheet1!$E$5:$E$28252,"&lt;&gt;*调拨*")</f>
        <v>5012.33</v>
      </c>
      <c r="E343" s="32">
        <f>SUMIFS(Sheet1!$F$5:$F$28252,Sheet1!$I$5:$I$28252,$B343,Sheet1!$L$5:$L$28252,$A343,Sheet1!$D$5:$D$28252,"医保",Sheet1!$E$5:$E$28252,"&lt;&gt;*调拨*",Sheet1!$E$5:$E$28252,"&lt;&gt;*医保即时拨付*")+SUMIFS(Sheet1!$F$5:$F$28252,Sheet1!$I$5:$I$28252,$B343,Sheet1!$L$5:$L$28252,$A343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4946.12</v>
      </c>
      <c r="F343" s="32">
        <f>SUMIFS(Sheet1!$F$5:$F$28252,Sheet1!$I$5:$I$28252,$B343,Sheet1!$L$5:$L$28252,$A343,Sheet1!$D$5:$D$28252,"聚合",Sheet1!$E$5:$E$28252,"&lt;&gt;*调拨*")+SUMIFS(Sheet1!$F$5:$F$28252,Sheet1!$I$5:$I$28252,$B343,Sheet1!$L$5:$L$28252,$A343,Sheet1!$E$5:$E$28252,"*聚合*",Sheet1!$D$5:$D$28252,"&lt;&gt;聚合",Sheet1!$D$5:$D$28252,"&lt;&gt;内部转款",Sheet1!$D$5:$D$28252,"&lt;&gt;内部转账",Sheet1!$E$5:$E$28252,"&lt;&gt;*调拨*")</f>
        <v>24794.04</v>
      </c>
      <c r="G343" s="32">
        <f>SUMIFS(Sheet1!$F$5:$F$28252,Sheet1!$I$5:$I$28252,$B343,Sheet1!$L$5:$L$28252,$A343,Sheet1!$D$5:$D$28252,"24小时微信",Sheet1!$E$5:$E$28252,"&lt;&gt;*调拨*")+SUMIFS(Sheet1!$F$5:$F$28252,Sheet1!$I$5:$I$28252,$B343,Sheet1!$L$5:$L$28252,$A343,Sheet1!$E$5:$E$28252,"*24小时微信*",Sheet1!$D$5:$D$28252,"&lt;&gt;24小时微信",Sheet1!$D$5:$D$28252,"&lt;&gt;内部转款",Sheet1!$D$5:$D$28252,"&lt;&gt;内部转账",Sheet1!$E$5:$E$28252,"&lt;&gt;*调拨*")</f>
        <v>0</v>
      </c>
      <c r="H343" s="32">
        <f>SUMIFS(Sheet1!$F$5:$F$28252,Sheet1!$I$5:$I$28252,$B343,Sheet1!$L$5:$L$28252,$A343,Sheet1!$D$5:$D$28252,"美团",Sheet1!$E$5:$E$28252,"&lt;&gt;*调拨*")+SUMIFS(Sheet1!$F$5:$F$28252,Sheet1!$I$5:$I$28252,$B343,Sheet1!$L$5:$L$28252,$A343,Sheet1!$E$5:$E$28252,"*美团*",Sheet1!$D$5:$D$28252,"&lt;&gt;美团",Sheet1!$D$5:$D$28252,"&lt;&gt;内部转款",Sheet1!$D$5:$D$28252,"&lt;&gt;内部转账",Sheet1!$E$5:$E$28252,"&lt;&gt;*调拨*")</f>
        <v>0</v>
      </c>
      <c r="I343" s="32">
        <f>SUMIFS(Sheet1!$F$5:$F$28252,Sheet1!$I$5:$I$28252,$B343,Sheet1!$L$5:$L$28252,$A343,Sheet1!$D$5:$D$28252,"饿了么",Sheet1!$E$5:$E$28252,"&lt;&gt;*调拨*")+SUMIFS(Sheet1!$F$5:$F$28252,Sheet1!$I$5:$I$28252,$B343,Sheet1!$L$5:$L$28252,$A343,Sheet1!$E$5:$E$28252,"*饿了么*",Sheet1!$D$5:$D$28252,"&lt;&gt;饿了么",Sheet1!$D$5:$D$28252,"&lt;&gt;内部转款",Sheet1!$D$5:$D$28252,"&lt;&gt;内部转账",Sheet1!$E$5:$E$28252,"&lt;&gt;*调拨*")</f>
        <v>0</v>
      </c>
      <c r="J343" s="32">
        <f>SUMIFS(Sheet1!$F$5:$F$28252,Sheet1!$I$5:$I$28252,$B343,Sheet1!$L$5:$L$28252,$A343,Sheet1!$D$5:$D$28252,"健E卡",Sheet1!$E$5:$E$28252,"&lt;&gt;*调拨*")+SUMIFS(Sheet1!$F$5:$F$28252,Sheet1!$I$5:$I$28252,$B343,Sheet1!$L$5:$L$28252,$A343,Sheet1!$E$5:$E$28252,"*健E卡*",Sheet1!$D$5:$D$28252,"&lt;&gt;健E卡",Sheet1!$D$5:$D$28252,"&lt;&gt;内部转款",Sheet1!$D$5:$D$28252,"&lt;&gt;内部转账",Sheet1!$E$5:$E$28252,"&lt;&gt;*调拨*")</f>
        <v>0</v>
      </c>
      <c r="K343" s="32">
        <f>SUMIFS(Sheet1!$F$5:$F$28252,Sheet1!$I$5:$I$28252,$B343,Sheet1!$L$5:$L$28252,$A343,Sheet1!$D$5:$D$28252,"抖音",Sheet1!$E$5:$E$28252,"&lt;&gt;*调拨*")+SUMIFS(Sheet1!$F$5:$F$28252,Sheet1!$I$5:$I$28252,$B343,Sheet1!$L$5:$L$28252,$A343,Sheet1!$E$5:$E$28252,"*抖音*",Sheet1!$D$5:$D$28252,"&lt;&gt;抖音",Sheet1!$D$5:$D$28252,"&lt;&gt;内部转款",Sheet1!$D$5:$D$28252,"&lt;&gt;内部转账",Sheet1!$E$5:$E$28252,"&lt;&gt;*调拨*")</f>
        <v>0</v>
      </c>
      <c r="L343" s="32">
        <f>SUMIFS(Sheet1!$F$5:$F$28252,Sheet1!$I$5:$I$28252,$B343,Sheet1!$L$5:$L$28252,$A343,Sheet1!$D$5:$D$28252,"医卡通",Sheet1!$E$5:$E$28252,"&lt;&gt;*调拨*")+SUMIFS(Sheet1!$F$5:$F$28252,Sheet1!$I$5:$I$28252,$B343,Sheet1!$L$5:$L$28252,$A343,Sheet1!$E$5:$E$28252,"*医卡通*",Sheet1!$D$5:$D$28252,"&lt;&gt;医卡通",Sheet1!$D$5:$D$28252,"&lt;&gt;内部转款",Sheet1!$D$5:$D$28252,"&lt;&gt;内部转账",Sheet1!$E$5:$E$28252,"&lt;&gt;*调拨*")</f>
        <v>0</v>
      </c>
      <c r="M343" s="32">
        <f>SUMIFS(Sheet1!$F$5:$F$28252,Sheet1!$I$5:$I$28252,$B343,Sheet1!$L$5:$L$28252,$A343,Sheet1!$D$5:$D$28252,"企健网",Sheet1!$E$5:$E$28252,"&lt;&gt;*调拨*")+SUMIFS(Sheet1!$F$5:$F$28252,Sheet1!$I$5:$I$28252,$B343,Sheet1!$L$5:$L$28252,$A343,Sheet1!$E$5:$E$28252,"*企健网*",Sheet1!$D$5:$D$28252,"&lt;&gt;企健网",Sheet1!$D$5:$D$28252,"&lt;&gt;内部转款",Sheet1!$D$5:$D$28252,"&lt;&gt;内部转账",Sheet1!$E$5:$E$28252,"&lt;&gt;*调拨*")</f>
        <v>0</v>
      </c>
      <c r="N343" s="32">
        <f>SUMIFS(Sheet1!$F$5:$F$28252,Sheet1!$I$5:$I$28252,$B343,Sheet1!$L$5:$L$28252,$A343,Sheet1!$D$5:$D$28252,"银联",Sheet1!$E$5:$E$28252,"&lt;&gt;*调拨*")+SUMIFS(Sheet1!$F$5:$F$28252,Sheet1!$I$5:$I$28252,$B343,Sheet1!$L$5:$L$28252,$A343,Sheet1!$E$5:$E$28252,"*银联*",Sheet1!$D$5:$D$28252,"&lt;&gt;银联",Sheet1!$D$5:$D$28252,"&lt;&gt;内部转款",Sheet1!$D$5:$D$28252,"&lt;&gt;内部转账",Sheet1!$E$5:$E$28252,"&lt;&gt;*调拨*")</f>
        <v>0</v>
      </c>
      <c r="O343" s="32">
        <f>SUMIFS(Sheet1!$F$5:$F$28252,Sheet1!$I$5:$I$28252,$B343,Sheet1!$L$5:$L$28252,$A343,Sheet1!$D$5:$D$28252,"京东",Sheet1!$E$5:$E$28252,"&lt;&gt;*调拨*")+SUMIFS(Sheet1!$F$5:$F$28252,Sheet1!$I$5:$I$28252,$B343,Sheet1!$L$5:$L$28252,$A343,Sheet1!$E$5:$E$28252,"*京东*",Sheet1!$D$5:$D$28252,"&lt;&gt;京东",Sheet1!$D$5:$D$28252,"&lt;&gt;内部转款",Sheet1!$D$5:$D$28252,"&lt;&gt;内部转账",Sheet1!$E$5:$E$28252,"&lt;&gt;*调拨*")</f>
        <v>0</v>
      </c>
      <c r="P343" s="32">
        <f>SUMIFS(Sheet1!$F$5:$F$28252,Sheet1!$I$5:$I$28252,$B343,Sheet1!$L$5:$L$28252,$A343,Sheet1!$D$5:$D$28252,"药机微信",Sheet1!$E$5:$E$28252,"&lt;&gt;*调拨*")+SUMIFS(Sheet1!$F$5:$F$28252,Sheet1!$I$5:$I$28252,$B343,Sheet1!$L$5:$L$28252,$A343,Sheet1!$E$5:$E$28252,"*药机微信*",Sheet1!$D$5:$D$28252,"&lt;&gt;药机微信",Sheet1!$D$5:$D$28252,"&lt;&gt;内部转款",Sheet1!$D$5:$D$28252,"&lt;&gt;内部转账",Sheet1!$E$5:$E$28252,"&lt;&gt;*调拨*")</f>
        <v>0</v>
      </c>
      <c r="Q343" s="32">
        <f>SUMIFS(Sheet1!$F$5:$F$28252,Sheet1!$I$5:$I$28252,$B343,Sheet1!$L$5:$L$28252,$A343,Sheet1!$D$5:$D$28252,"亲情卡",Sheet1!$E$5:$E$28252,"&lt;&gt;*调拨*")+SUMIFS(Sheet1!$F$5:$F$28252,Sheet1!$I$5:$I$28252,$B343,Sheet1!$L$5:$L$28252,$A343,Sheet1!$E$5:$E$28252,"*亲情卡*",Sheet1!$D$5:$D$28252,"&lt;&gt;亲情卡",Sheet1!$D$5:$D$28252,"&lt;&gt;内部转款",Sheet1!$D$5:$D$28252,"&lt;&gt;内部转账",Sheet1!$E$5:$E$28252,"&lt;&gt;*调拨*")</f>
        <v>0</v>
      </c>
      <c r="R343" s="32">
        <f>SUMIFS(Sheet1!$F$5:$F$28252,Sheet1!$I$5:$I$28252,$B343,Sheet1!$L$5:$L$28252,$A343,Sheet1!$D$5:$D$28252,"优惠券",Sheet1!$E$5:$E$28252,"&lt;&gt;*调拨*")+SUMIFS(Sheet1!$F$5:$F$28252,Sheet1!$I$5:$I$28252,$B343,Sheet1!$L$5:$L$28252,$A343,Sheet1!$E$5:$E$28252,"*优惠券*",Sheet1!$D$5:$D$28252,"&lt;&gt;优惠券",Sheet1!$D$5:$D$28252,"&lt;&gt;内部转款",Sheet1!$D$5:$D$28252,"&lt;&gt;内部转账",Sheet1!$E$5:$E$28252,"&lt;&gt;*调拨*")</f>
        <v>0</v>
      </c>
      <c r="S343" s="32">
        <f>SUMIFS(Sheet1!$F$5:$F$28252,Sheet1!$I$5:$I$28252,$B343,Sheet1!$L$5:$L$28252,$A343,Sheet1!$D$5:$D$28252,"代金券",Sheet1!$E$5:$E$28252,"&lt;&gt;*调拨*")+SUMIFS(Sheet1!$F$5:$F$28252,Sheet1!$I$5:$I$28252,$B343,Sheet1!$L$5:$L$28252,$A343,Sheet1!$E$5:$E$28252,"*代金券*",Sheet1!$D$5:$D$28252,"&lt;&gt;代金券",Sheet1!$D$5:$D$28252,"&lt;&gt;内部转款",Sheet1!$D$5:$D$28252,"&lt;&gt;内部转账",Sheet1!$E$5:$E$28252,"&lt;&gt;*调拨*")</f>
        <v>0</v>
      </c>
      <c r="T343" s="32">
        <f>SUMIFS(Sheet1!$F$5:$F$28252,Sheet1!$I$5:$I$28252,$B343,Sheet1!$L$5:$L$28252,$A343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343,Sheet1!$L$5:$L$28252,$A343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343,Sheet1!$L$5:$L$28252,$A343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343,Sheet1!$L$5:$L$28252,$A343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43" s="32">
        <f>SUMIFS(Sheet1!$F$5:$F$28252,Sheet1!$I$5:$I$28252,$B343,Sheet1!$L$5:$L$28252,$A343,Sheet1!$E$5:$E$28252,"*调拨*")</f>
        <v>0</v>
      </c>
      <c r="V343" s="32">
        <f>SUMIFS(Sheet1!$F$5:$F$28252,Sheet1!$I$5:$I$28252,$B343,Sheet1!$L$5:$L$28252,$A343,Sheet1!$D$5:$D$28252,"储值",Sheet1!$E$5:$E$28252,"&lt;&gt;*调拨*")+SUMIFS(Sheet1!$F$5:$F$28252,Sheet1!$I$5:$I$28252,$B343,Sheet1!$L$5:$L$28252,$A343,Sheet1!$E$5:$E$28252,"*储值*",Sheet1!$D$5:$D$28252,"&lt;&gt;储值",Sheet1!$D$5:$D$28252,"&lt;&gt;内部转款",Sheet1!$D$5:$D$28252,"&lt;&gt;内部转账",Sheet1!$E$5:$E$28252,"&lt;&gt;*调拨*")</f>
        <v>0</v>
      </c>
      <c r="W343" s="32">
        <f>SUMIFS(Sheet1!$F$5:$F$28252,Sheet1!$I$5:$I$28252,$B343,Sheet1!$L$5:$L$28252,$A343,Sheet1!$D$5:$D$28252,"效期",Sheet1!$E$5:$E$28252,"&lt;&gt;*调拨*")+SUMIFS(Sheet1!$F$5:$F$28252,Sheet1!$I$5:$I$28252,$B343,Sheet1!$L$5:$L$28252,$A343,Sheet1!$E$5:$E$28252,"*效期*",Sheet1!$D$5:$D$28252,"&lt;&gt;效期",Sheet1!$D$5:$D$28252,"&lt;&gt;内部转款",Sheet1!$D$5:$D$28252,"&lt;&gt;内部转账",Sheet1!$E$5:$E$28252,"&lt;&gt;*调拨*")</f>
        <v>11.9</v>
      </c>
      <c r="X343" s="32">
        <f>SUMIFS(Sheet1!$F$5:$F$28252,Sheet1!$I$5:$I$28252,$B343,Sheet1!$L$5:$L$28252,$A343,Sheet1!$D$5:$D$28252,"内部转款",Sheet1!$E$5:$E$28252,"&lt;&gt;*调拨*")+SUMIFS(Sheet1!$F$5:$F$28252,Sheet1!$I$5:$I$28252,$B343,Sheet1!$L$5:$L$28252,$A343,Sheet1!$D$5:$D$28252,"内部转账",Sheet1!$E$5:$E$28252,"&lt;&gt;*调拨*")</f>
        <v>0</v>
      </c>
      <c r="Y343" s="32">
        <f t="shared" si="24"/>
        <v>0</v>
      </c>
      <c r="Z343" s="32">
        <f>SUMIFS(Sheet1!$F$5:$F$28252,Sheet1!$I$5:$I$28252,$B343,Sheet1!$L$5:$L$28252,$A343)</f>
        <v>44133.38</v>
      </c>
      <c r="AA343" s="32">
        <f>SUMIFS(Sheet1!$G$5:$G$28252,Sheet1!$I$5:$I$28252,$B343,Sheet1!$L$5:$L$28252,$A343,Sheet1!$D$5:$D$28252,"工资",Sheet1!$E$5:$E$28252,"&lt;&gt;*调拨*")+SUMIFS(Sheet1!$G$5:$G$28252,Sheet1!$I$5:$I$28252,$B343,Sheet1!$L$5:$L$28252,$A343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2531.85</v>
      </c>
      <c r="AB343" s="32">
        <f>SUMIFS(Sheet1!$G$5:$G$28252,Sheet1!$I$5:$I$28252,$B343,Sheet1!$L$5:$L$28252,$A343,Sheet1!$D$5:$D$28252,"水费",Sheet1!$E$5:$E$28252,"&lt;&gt;*调拨*")+SUMIFS(Sheet1!$G$5:$G$28252,Sheet1!$I$5:$I$28252,$B343,Sheet1!$L$5:$L$28252,$A343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3" s="32">
        <f>SUMIFS(Sheet1!$G$5:$G$28252,Sheet1!$I$5:$I$28252,$B343,Sheet1!$L$5:$L$28252,$A343,Sheet1!$D$5:$D$28252,"电费",Sheet1!$E$5:$E$28252,"&lt;&gt;*调拨*")+SUMIFS(Sheet1!$G$5:$G$28252,Sheet1!$I$5:$I$28252,$B343,Sheet1!$L$5:$L$28252,$A343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3" s="32">
        <f>SUMIFS(Sheet1!$G$5:$G$28252,Sheet1!$I$5:$I$28252,$B343,Sheet1!$L$5:$L$28252,$A343,Sheet1!$D$5:$D$28252,"宽带费",Sheet1!$E$5:$E$28252,"&lt;&gt;*调拨*")+SUMIFS(Sheet1!$G$5:$G$28252,Sheet1!$I$5:$I$28252,$B343,Sheet1!$L$5:$L$28252,$A343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3" s="32">
        <f>SUMIFS(Sheet1!$G$5:$G$28252,Sheet1!$I$5:$I$28252,$B343,Sheet1!$L$5:$L$28252,$A343,Sheet1!$D$5:$D$28252,"办公费",Sheet1!$E$5:$E$28252,"&lt;&gt;*调拨*")+SUMIFS(Sheet1!$G$5:$G$28252,Sheet1!$I$5:$I$28252,$B343,Sheet1!$L$5:$L$28252,$A343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3" s="32">
        <f>SUMIFS(Sheet1!$G$5:$G$28252,Sheet1!$I$5:$I$28252,$B343,Sheet1!$L$5:$L$28252,$A343,Sheet1!$D$5:$D$28252,"话费",Sheet1!$E$5:$E$28252,"&lt;&gt;*调拨*")+SUMIFS(Sheet1!$G$5:$G$28252,Sheet1!$I$5:$I$28252,$B343,Sheet1!$L$5:$L$28252,$A343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3" s="32">
        <f>SUMIFS(Sheet1!$G$5:$G$28252,Sheet1!$I$5:$I$28252,$B343,Sheet1!$L$5:$L$28252,$A343,Sheet1!$D$5:$D$28252,"房租",Sheet1!$E$5:$E$28252,"&lt;&gt;*调拨*")+SUMIFS(Sheet1!$G$5:$G$28252,Sheet1!$I$5:$I$28252,$B343,Sheet1!$L$5:$L$28252,$A343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3" s="32">
        <f>SUMIFS(Sheet1!$G$5:$G$28252,Sheet1!$I$5:$I$28252,$B343,Sheet1!$L$5:$L$28252,$A343,Sheet1!$E$5:$E$28252,"*调拨*")</f>
        <v>0</v>
      </c>
      <c r="AI343" s="32">
        <f>SUMIFS(Sheet1!$G$5:$G$28252,Sheet1!$I$5:$I$28252,$B343,Sheet1!$L$5:$L$28252,$A343,Sheet1!$D$5:$D$28252,"内部转款",Sheet1!$E$5:$E$28252,"&lt;&gt;*调拨*")+SUMIFS(Sheet1!$G$5:$G$28252,Sheet1!$I$5:$I$28252,$B343,Sheet1!$L$5:$L$28252,$A343,Sheet1!$D$5:$D$28252,"内部转账",Sheet1!$E$5:$E$28252,"&lt;&gt;*调拨*")</f>
        <v>0</v>
      </c>
      <c r="AJ343" s="32">
        <f t="shared" si="25"/>
        <v>4747.11</v>
      </c>
      <c r="AK343" s="32">
        <f>SUMIFS(Sheet1!$G$5:$G$28252,Sheet1!$I$5:$I$28252,$B343,Sheet1!$L$5:$L$28252,$A343)</f>
        <v>7278.96</v>
      </c>
      <c r="AL343" s="32">
        <f t="shared" si="26"/>
        <v>36854.42</v>
      </c>
    </row>
    <row r="344" ht="16.5" spans="1:38">
      <c r="A344" s="30">
        <v>202606</v>
      </c>
      <c r="B344" s="31" t="s">
        <v>97</v>
      </c>
      <c r="C344" s="32">
        <f>SUMIFS(Sheet1!$F$5:$F$28252,Sheet1!$I$5:$I$28252,$B344,Sheet1!$L$5:$L$28252,$A344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1437.6</v>
      </c>
      <c r="D344" s="32">
        <f>SUMIFS(Sheet1!$F$5:$F$28252,Sheet1!$I$5:$I$28252,$B344,Sheet1!$L$5:$L$28252,$A344,Sheet1!$D$5:$D$28252,"医保即时拨付",Sheet1!$E$5:$E$28252,"&lt;&gt;*调拨*")+SUMIFS(Sheet1!$F$5:$F$28252,Sheet1!$I$5:$I$28252,$B344,Sheet1!$L$5:$L$28252,$A344,Sheet1!$E$5:$E$28252,"*医保即时拨付*",Sheet1!$D$5:$D$28252,"&lt;&gt;医保即时拨付",Sheet1!$D$5:$D$28252,"&lt;&gt;内部转款",Sheet1!$D$5:$D$28252,"&lt;&gt;内部转账",Sheet1!$E$5:$E$28252,"&lt;&gt;*调拨*")</f>
        <v>0</v>
      </c>
      <c r="E344" s="32">
        <f>SUMIFS(Sheet1!$F$5:$F$28252,Sheet1!$I$5:$I$28252,$B344,Sheet1!$L$5:$L$28252,$A344,Sheet1!$D$5:$D$28252,"医保",Sheet1!$E$5:$E$28252,"&lt;&gt;*调拨*",Sheet1!$E$5:$E$28252,"&lt;&gt;*医保即时拨付*")+SUMIFS(Sheet1!$F$5:$F$28252,Sheet1!$I$5:$I$28252,$B344,Sheet1!$L$5:$L$28252,$A344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44" s="32">
        <f>SUMIFS(Sheet1!$F$5:$F$28252,Sheet1!$I$5:$I$28252,$B344,Sheet1!$L$5:$L$28252,$A344,Sheet1!$D$5:$D$28252,"聚合",Sheet1!$E$5:$E$28252,"&lt;&gt;*调拨*")+SUMIFS(Sheet1!$F$5:$F$28252,Sheet1!$I$5:$I$28252,$B344,Sheet1!$L$5:$L$28252,$A344,Sheet1!$E$5:$E$28252,"*聚合*",Sheet1!$D$5:$D$28252,"&lt;&gt;聚合",Sheet1!$D$5:$D$28252,"&lt;&gt;内部转款",Sheet1!$D$5:$D$28252,"&lt;&gt;内部转账",Sheet1!$E$5:$E$28252,"&lt;&gt;*调拨*")</f>
        <v>0</v>
      </c>
      <c r="G344" s="32">
        <f>SUMIFS(Sheet1!$F$5:$F$28252,Sheet1!$I$5:$I$28252,$B344,Sheet1!$L$5:$L$28252,$A344,Sheet1!$D$5:$D$28252,"24小时微信",Sheet1!$E$5:$E$28252,"&lt;&gt;*调拨*")+SUMIFS(Sheet1!$F$5:$F$28252,Sheet1!$I$5:$I$28252,$B344,Sheet1!$L$5:$L$28252,$A344,Sheet1!$E$5:$E$28252,"*24小时微信*",Sheet1!$D$5:$D$28252,"&lt;&gt;24小时微信",Sheet1!$D$5:$D$28252,"&lt;&gt;内部转款",Sheet1!$D$5:$D$28252,"&lt;&gt;内部转账",Sheet1!$E$5:$E$28252,"&lt;&gt;*调拨*")</f>
        <v>0</v>
      </c>
      <c r="H344" s="32">
        <f>SUMIFS(Sheet1!$F$5:$F$28252,Sheet1!$I$5:$I$28252,$B344,Sheet1!$L$5:$L$28252,$A344,Sheet1!$D$5:$D$28252,"美团",Sheet1!$E$5:$E$28252,"&lt;&gt;*调拨*")+SUMIFS(Sheet1!$F$5:$F$28252,Sheet1!$I$5:$I$28252,$B344,Sheet1!$L$5:$L$28252,$A344,Sheet1!$E$5:$E$28252,"*美团*",Sheet1!$D$5:$D$28252,"&lt;&gt;美团",Sheet1!$D$5:$D$28252,"&lt;&gt;内部转款",Sheet1!$D$5:$D$28252,"&lt;&gt;内部转账",Sheet1!$E$5:$E$28252,"&lt;&gt;*调拨*")</f>
        <v>0</v>
      </c>
      <c r="I344" s="32">
        <f>SUMIFS(Sheet1!$F$5:$F$28252,Sheet1!$I$5:$I$28252,$B344,Sheet1!$L$5:$L$28252,$A344,Sheet1!$D$5:$D$28252,"饿了么",Sheet1!$E$5:$E$28252,"&lt;&gt;*调拨*")+SUMIFS(Sheet1!$F$5:$F$28252,Sheet1!$I$5:$I$28252,$B344,Sheet1!$L$5:$L$28252,$A344,Sheet1!$E$5:$E$28252,"*饿了么*",Sheet1!$D$5:$D$28252,"&lt;&gt;饿了么",Sheet1!$D$5:$D$28252,"&lt;&gt;内部转款",Sheet1!$D$5:$D$28252,"&lt;&gt;内部转账",Sheet1!$E$5:$E$28252,"&lt;&gt;*调拨*")</f>
        <v>0</v>
      </c>
      <c r="J344" s="32">
        <f>SUMIFS(Sheet1!$F$5:$F$28252,Sheet1!$I$5:$I$28252,$B344,Sheet1!$L$5:$L$28252,$A344,Sheet1!$D$5:$D$28252,"健E卡",Sheet1!$E$5:$E$28252,"&lt;&gt;*调拨*")+SUMIFS(Sheet1!$F$5:$F$28252,Sheet1!$I$5:$I$28252,$B344,Sheet1!$L$5:$L$28252,$A344,Sheet1!$E$5:$E$28252,"*健E卡*",Sheet1!$D$5:$D$28252,"&lt;&gt;健E卡",Sheet1!$D$5:$D$28252,"&lt;&gt;内部转款",Sheet1!$D$5:$D$28252,"&lt;&gt;内部转账",Sheet1!$E$5:$E$28252,"&lt;&gt;*调拨*")</f>
        <v>0</v>
      </c>
      <c r="K344" s="32">
        <f>SUMIFS(Sheet1!$F$5:$F$28252,Sheet1!$I$5:$I$28252,$B344,Sheet1!$L$5:$L$28252,$A344,Sheet1!$D$5:$D$28252,"抖音",Sheet1!$E$5:$E$28252,"&lt;&gt;*调拨*")+SUMIFS(Sheet1!$F$5:$F$28252,Sheet1!$I$5:$I$28252,$B344,Sheet1!$L$5:$L$28252,$A344,Sheet1!$E$5:$E$28252,"*抖音*",Sheet1!$D$5:$D$28252,"&lt;&gt;抖音",Sheet1!$D$5:$D$28252,"&lt;&gt;内部转款",Sheet1!$D$5:$D$28252,"&lt;&gt;内部转账",Sheet1!$E$5:$E$28252,"&lt;&gt;*调拨*")</f>
        <v>0</v>
      </c>
      <c r="L344" s="32">
        <f>SUMIFS(Sheet1!$F$5:$F$28252,Sheet1!$I$5:$I$28252,$B344,Sheet1!$L$5:$L$28252,$A344,Sheet1!$D$5:$D$28252,"医卡通",Sheet1!$E$5:$E$28252,"&lt;&gt;*调拨*")+SUMIFS(Sheet1!$F$5:$F$28252,Sheet1!$I$5:$I$28252,$B344,Sheet1!$L$5:$L$28252,$A344,Sheet1!$E$5:$E$28252,"*医卡通*",Sheet1!$D$5:$D$28252,"&lt;&gt;医卡通",Sheet1!$D$5:$D$28252,"&lt;&gt;内部转款",Sheet1!$D$5:$D$28252,"&lt;&gt;内部转账",Sheet1!$E$5:$E$28252,"&lt;&gt;*调拨*")</f>
        <v>0</v>
      </c>
      <c r="M344" s="32">
        <f>SUMIFS(Sheet1!$F$5:$F$28252,Sheet1!$I$5:$I$28252,$B344,Sheet1!$L$5:$L$28252,$A344,Sheet1!$D$5:$D$28252,"企健网",Sheet1!$E$5:$E$28252,"&lt;&gt;*调拨*")+SUMIFS(Sheet1!$F$5:$F$28252,Sheet1!$I$5:$I$28252,$B344,Sheet1!$L$5:$L$28252,$A344,Sheet1!$E$5:$E$28252,"*企健网*",Sheet1!$D$5:$D$28252,"&lt;&gt;企健网",Sheet1!$D$5:$D$28252,"&lt;&gt;内部转款",Sheet1!$D$5:$D$28252,"&lt;&gt;内部转账",Sheet1!$E$5:$E$28252,"&lt;&gt;*调拨*")</f>
        <v>0</v>
      </c>
      <c r="N344" s="32">
        <f>SUMIFS(Sheet1!$F$5:$F$28252,Sheet1!$I$5:$I$28252,$B344,Sheet1!$L$5:$L$28252,$A344,Sheet1!$D$5:$D$28252,"银联",Sheet1!$E$5:$E$28252,"&lt;&gt;*调拨*")+SUMIFS(Sheet1!$F$5:$F$28252,Sheet1!$I$5:$I$28252,$B344,Sheet1!$L$5:$L$28252,$A344,Sheet1!$E$5:$E$28252,"*银联*",Sheet1!$D$5:$D$28252,"&lt;&gt;银联",Sheet1!$D$5:$D$28252,"&lt;&gt;内部转款",Sheet1!$D$5:$D$28252,"&lt;&gt;内部转账",Sheet1!$E$5:$E$28252,"&lt;&gt;*调拨*")</f>
        <v>0</v>
      </c>
      <c r="O344" s="32">
        <f>SUMIFS(Sheet1!$F$5:$F$28252,Sheet1!$I$5:$I$28252,$B344,Sheet1!$L$5:$L$28252,$A344,Sheet1!$D$5:$D$28252,"京东",Sheet1!$E$5:$E$28252,"&lt;&gt;*调拨*")+SUMIFS(Sheet1!$F$5:$F$28252,Sheet1!$I$5:$I$28252,$B344,Sheet1!$L$5:$L$28252,$A344,Sheet1!$E$5:$E$28252,"*京东*",Sheet1!$D$5:$D$28252,"&lt;&gt;京东",Sheet1!$D$5:$D$28252,"&lt;&gt;内部转款",Sheet1!$D$5:$D$28252,"&lt;&gt;内部转账",Sheet1!$E$5:$E$28252,"&lt;&gt;*调拨*")</f>
        <v>0</v>
      </c>
      <c r="P344" s="32">
        <f>SUMIFS(Sheet1!$F$5:$F$28252,Sheet1!$I$5:$I$28252,$B344,Sheet1!$L$5:$L$28252,$A344,Sheet1!$D$5:$D$28252,"药机微信",Sheet1!$E$5:$E$28252,"&lt;&gt;*调拨*")+SUMIFS(Sheet1!$F$5:$F$28252,Sheet1!$I$5:$I$28252,$B344,Sheet1!$L$5:$L$28252,$A344,Sheet1!$E$5:$E$28252,"*药机微信*",Sheet1!$D$5:$D$28252,"&lt;&gt;药机微信",Sheet1!$D$5:$D$28252,"&lt;&gt;内部转款",Sheet1!$D$5:$D$28252,"&lt;&gt;内部转账",Sheet1!$E$5:$E$28252,"&lt;&gt;*调拨*")</f>
        <v>0</v>
      </c>
      <c r="Q344" s="32">
        <f>SUMIFS(Sheet1!$F$5:$F$28252,Sheet1!$I$5:$I$28252,$B344,Sheet1!$L$5:$L$28252,$A344,Sheet1!$D$5:$D$28252,"亲情卡",Sheet1!$E$5:$E$28252,"&lt;&gt;*调拨*")+SUMIFS(Sheet1!$F$5:$F$28252,Sheet1!$I$5:$I$28252,$B344,Sheet1!$L$5:$L$28252,$A344,Sheet1!$E$5:$E$28252,"*亲情卡*",Sheet1!$D$5:$D$28252,"&lt;&gt;亲情卡",Sheet1!$D$5:$D$28252,"&lt;&gt;内部转款",Sheet1!$D$5:$D$28252,"&lt;&gt;内部转账",Sheet1!$E$5:$E$28252,"&lt;&gt;*调拨*")</f>
        <v>0</v>
      </c>
      <c r="R344" s="32">
        <f>SUMIFS(Sheet1!$F$5:$F$28252,Sheet1!$I$5:$I$28252,$B344,Sheet1!$L$5:$L$28252,$A344,Sheet1!$D$5:$D$28252,"优惠券",Sheet1!$E$5:$E$28252,"&lt;&gt;*调拨*")+SUMIFS(Sheet1!$F$5:$F$28252,Sheet1!$I$5:$I$28252,$B344,Sheet1!$L$5:$L$28252,$A344,Sheet1!$E$5:$E$28252,"*优惠券*",Sheet1!$D$5:$D$28252,"&lt;&gt;优惠券",Sheet1!$D$5:$D$28252,"&lt;&gt;内部转款",Sheet1!$D$5:$D$28252,"&lt;&gt;内部转账",Sheet1!$E$5:$E$28252,"&lt;&gt;*调拨*")</f>
        <v>0</v>
      </c>
      <c r="S344" s="32">
        <f>SUMIFS(Sheet1!$F$5:$F$28252,Sheet1!$I$5:$I$28252,$B344,Sheet1!$L$5:$L$28252,$A344,Sheet1!$D$5:$D$28252,"代金券",Sheet1!$E$5:$E$28252,"&lt;&gt;*调拨*")+SUMIFS(Sheet1!$F$5:$F$28252,Sheet1!$I$5:$I$28252,$B344,Sheet1!$L$5:$L$28252,$A344,Sheet1!$E$5:$E$28252,"*代金券*",Sheet1!$D$5:$D$28252,"&lt;&gt;代金券",Sheet1!$D$5:$D$28252,"&lt;&gt;内部转款",Sheet1!$D$5:$D$28252,"&lt;&gt;内部转账",Sheet1!$E$5:$E$28252,"&lt;&gt;*调拨*")</f>
        <v>0</v>
      </c>
      <c r="T344" s="32">
        <f>SUMIFS(Sheet1!$F$5:$F$28252,Sheet1!$I$5:$I$28252,$B344,Sheet1!$L$5:$L$28252,$A344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344,Sheet1!$L$5:$L$28252,$A344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344,Sheet1!$L$5:$L$28252,$A344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344,Sheet1!$L$5:$L$28252,$A344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44" s="32">
        <f>SUMIFS(Sheet1!$F$5:$F$28252,Sheet1!$I$5:$I$28252,$B344,Sheet1!$L$5:$L$28252,$A344,Sheet1!$E$5:$E$28252,"*调拨*")</f>
        <v>0</v>
      </c>
      <c r="V344" s="32">
        <f>SUMIFS(Sheet1!$F$5:$F$28252,Sheet1!$I$5:$I$28252,$B344,Sheet1!$L$5:$L$28252,$A344,Sheet1!$D$5:$D$28252,"储值",Sheet1!$E$5:$E$28252,"&lt;&gt;*调拨*")+SUMIFS(Sheet1!$F$5:$F$28252,Sheet1!$I$5:$I$28252,$B344,Sheet1!$L$5:$L$28252,$A344,Sheet1!$E$5:$E$28252,"*储值*",Sheet1!$D$5:$D$28252,"&lt;&gt;储值",Sheet1!$D$5:$D$28252,"&lt;&gt;内部转款",Sheet1!$D$5:$D$28252,"&lt;&gt;内部转账",Sheet1!$E$5:$E$28252,"&lt;&gt;*调拨*")</f>
        <v>0</v>
      </c>
      <c r="W344" s="32">
        <f>SUMIFS(Sheet1!$F$5:$F$28252,Sheet1!$I$5:$I$28252,$B344,Sheet1!$L$5:$L$28252,$A344,Sheet1!$D$5:$D$28252,"效期",Sheet1!$E$5:$E$28252,"&lt;&gt;*调拨*")+SUMIFS(Sheet1!$F$5:$F$28252,Sheet1!$I$5:$I$28252,$B344,Sheet1!$L$5:$L$28252,$A344,Sheet1!$E$5:$E$28252,"*效期*",Sheet1!$D$5:$D$28252,"&lt;&gt;效期",Sheet1!$D$5:$D$28252,"&lt;&gt;内部转款",Sheet1!$D$5:$D$28252,"&lt;&gt;内部转账",Sheet1!$E$5:$E$28252,"&lt;&gt;*调拨*")</f>
        <v>0</v>
      </c>
      <c r="X344" s="32">
        <f>SUMIFS(Sheet1!$F$5:$F$28252,Sheet1!$I$5:$I$28252,$B344,Sheet1!$L$5:$L$28252,$A344,Sheet1!$D$5:$D$28252,"内部转款",Sheet1!$E$5:$E$28252,"&lt;&gt;*调拨*")+SUMIFS(Sheet1!$F$5:$F$28252,Sheet1!$I$5:$I$28252,$B344,Sheet1!$L$5:$L$28252,$A344,Sheet1!$D$5:$D$28252,"内部转账",Sheet1!$E$5:$E$28252,"&lt;&gt;*调拨*")</f>
        <v>0</v>
      </c>
      <c r="Y344" s="32">
        <f t="shared" si="24"/>
        <v>0</v>
      </c>
      <c r="Z344" s="32">
        <f>SUMIFS(Sheet1!$F$5:$F$28252,Sheet1!$I$5:$I$28252,$B344,Sheet1!$L$5:$L$28252,$A344)</f>
        <v>1437.6</v>
      </c>
      <c r="AA344" s="32">
        <f>SUMIFS(Sheet1!$G$5:$G$28252,Sheet1!$I$5:$I$28252,$B344,Sheet1!$L$5:$L$28252,$A344,Sheet1!$D$5:$D$28252,"工资",Sheet1!$E$5:$E$28252,"&lt;&gt;*调拨*")+SUMIFS(Sheet1!$G$5:$G$28252,Sheet1!$I$5:$I$28252,$B344,Sheet1!$L$5:$L$28252,$A344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44" s="32">
        <f>SUMIFS(Sheet1!$G$5:$G$28252,Sheet1!$I$5:$I$28252,$B344,Sheet1!$L$5:$L$28252,$A344,Sheet1!$D$5:$D$28252,"水费",Sheet1!$E$5:$E$28252,"&lt;&gt;*调拨*")+SUMIFS(Sheet1!$G$5:$G$28252,Sheet1!$I$5:$I$28252,$B344,Sheet1!$L$5:$L$28252,$A344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4" s="32">
        <f>SUMIFS(Sheet1!$G$5:$G$28252,Sheet1!$I$5:$I$28252,$B344,Sheet1!$L$5:$L$28252,$A344,Sheet1!$D$5:$D$28252,"电费",Sheet1!$E$5:$E$28252,"&lt;&gt;*调拨*")+SUMIFS(Sheet1!$G$5:$G$28252,Sheet1!$I$5:$I$28252,$B344,Sheet1!$L$5:$L$28252,$A344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4" s="32">
        <f>SUMIFS(Sheet1!$G$5:$G$28252,Sheet1!$I$5:$I$28252,$B344,Sheet1!$L$5:$L$28252,$A344,Sheet1!$D$5:$D$28252,"宽带费",Sheet1!$E$5:$E$28252,"&lt;&gt;*调拨*")+SUMIFS(Sheet1!$G$5:$G$28252,Sheet1!$I$5:$I$28252,$B344,Sheet1!$L$5:$L$28252,$A344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4" s="32">
        <f>SUMIFS(Sheet1!$G$5:$G$28252,Sheet1!$I$5:$I$28252,$B344,Sheet1!$L$5:$L$28252,$A344,Sheet1!$D$5:$D$28252,"办公费",Sheet1!$E$5:$E$28252,"&lt;&gt;*调拨*")+SUMIFS(Sheet1!$G$5:$G$28252,Sheet1!$I$5:$I$28252,$B344,Sheet1!$L$5:$L$28252,$A344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4" s="32">
        <f>SUMIFS(Sheet1!$G$5:$G$28252,Sheet1!$I$5:$I$28252,$B344,Sheet1!$L$5:$L$28252,$A344,Sheet1!$D$5:$D$28252,"话费",Sheet1!$E$5:$E$28252,"&lt;&gt;*调拨*")+SUMIFS(Sheet1!$G$5:$G$28252,Sheet1!$I$5:$I$28252,$B344,Sheet1!$L$5:$L$28252,$A344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4" s="32">
        <f>SUMIFS(Sheet1!$G$5:$G$28252,Sheet1!$I$5:$I$28252,$B344,Sheet1!$L$5:$L$28252,$A344,Sheet1!$D$5:$D$28252,"房租",Sheet1!$E$5:$E$28252,"&lt;&gt;*调拨*")+SUMIFS(Sheet1!$G$5:$G$28252,Sheet1!$I$5:$I$28252,$B344,Sheet1!$L$5:$L$28252,$A344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4" s="32">
        <f>SUMIFS(Sheet1!$G$5:$G$28252,Sheet1!$I$5:$I$28252,$B344,Sheet1!$L$5:$L$28252,$A344,Sheet1!$E$5:$E$28252,"*调拨*")</f>
        <v>0</v>
      </c>
      <c r="AI344" s="32">
        <f>SUMIFS(Sheet1!$G$5:$G$28252,Sheet1!$I$5:$I$28252,$B344,Sheet1!$L$5:$L$28252,$A344,Sheet1!$D$5:$D$28252,"内部转款",Sheet1!$E$5:$E$28252,"&lt;&gt;*调拨*")+SUMIFS(Sheet1!$G$5:$G$28252,Sheet1!$I$5:$I$28252,$B344,Sheet1!$L$5:$L$28252,$A344,Sheet1!$D$5:$D$28252,"内部转账",Sheet1!$E$5:$E$28252,"&lt;&gt;*调拨*")</f>
        <v>0</v>
      </c>
      <c r="AJ344" s="32">
        <f t="shared" si="25"/>
        <v>8</v>
      </c>
      <c r="AK344" s="32">
        <f>SUMIFS(Sheet1!$G$5:$G$28252,Sheet1!$I$5:$I$28252,$B344,Sheet1!$L$5:$L$28252,$A344)</f>
        <v>8</v>
      </c>
      <c r="AL344" s="32">
        <f t="shared" si="26"/>
        <v>1429.6</v>
      </c>
    </row>
    <row r="345" ht="16.5" spans="1:38">
      <c r="A345" s="30">
        <v>202606</v>
      </c>
      <c r="B345" s="31" t="s">
        <v>60</v>
      </c>
      <c r="C345" s="32">
        <f>SUMIFS(Sheet1!$F$5:$F$28252,Sheet1!$I$5:$I$28252,$B345,Sheet1!$L$5:$L$28252,$A345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13800.28</v>
      </c>
      <c r="D345" s="32">
        <f>SUMIFS(Sheet1!$F$5:$F$28252,Sheet1!$I$5:$I$28252,$B345,Sheet1!$L$5:$L$28252,$A345,Sheet1!$D$5:$D$28252,"医保即时拨付",Sheet1!$E$5:$E$28252,"&lt;&gt;*调拨*")+SUMIFS(Sheet1!$F$5:$F$28252,Sheet1!$I$5:$I$28252,$B345,Sheet1!$L$5:$L$28252,$A345,Sheet1!$E$5:$E$28252,"*医保即时拨付*",Sheet1!$D$5:$D$28252,"&lt;&gt;医保即时拨付",Sheet1!$D$5:$D$28252,"&lt;&gt;内部转款",Sheet1!$D$5:$D$28252,"&lt;&gt;内部转账",Sheet1!$E$5:$E$28252,"&lt;&gt;*调拨*")</f>
        <v>5996.41</v>
      </c>
      <c r="E345" s="32">
        <f>SUMIFS(Sheet1!$F$5:$F$28252,Sheet1!$I$5:$I$28252,$B345,Sheet1!$L$5:$L$28252,$A345,Sheet1!$D$5:$D$28252,"医保",Sheet1!$E$5:$E$28252,"&lt;&gt;*调拨*",Sheet1!$E$5:$E$28252,"&lt;&gt;*医保即时拨付*")+SUMIFS(Sheet1!$F$5:$F$28252,Sheet1!$I$5:$I$28252,$B345,Sheet1!$L$5:$L$28252,$A345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5654.8</v>
      </c>
      <c r="F345" s="32">
        <f>SUMIFS(Sheet1!$F$5:$F$28252,Sheet1!$I$5:$I$28252,$B345,Sheet1!$L$5:$L$28252,$A345,Sheet1!$D$5:$D$28252,"聚合",Sheet1!$E$5:$E$28252,"&lt;&gt;*调拨*")+SUMIFS(Sheet1!$F$5:$F$28252,Sheet1!$I$5:$I$28252,$B345,Sheet1!$L$5:$L$28252,$A345,Sheet1!$E$5:$E$28252,"*聚合*",Sheet1!$D$5:$D$28252,"&lt;&gt;聚合",Sheet1!$D$5:$D$28252,"&lt;&gt;内部转款",Sheet1!$D$5:$D$28252,"&lt;&gt;内部转账",Sheet1!$E$5:$E$28252,"&lt;&gt;*调拨*")</f>
        <v>33995.53</v>
      </c>
      <c r="G345" s="32">
        <f>SUMIFS(Sheet1!$F$5:$F$28252,Sheet1!$I$5:$I$28252,$B345,Sheet1!$L$5:$L$28252,$A345,Sheet1!$D$5:$D$28252,"24小时微信",Sheet1!$E$5:$E$28252,"&lt;&gt;*调拨*")+SUMIFS(Sheet1!$F$5:$F$28252,Sheet1!$I$5:$I$28252,$B345,Sheet1!$L$5:$L$28252,$A345,Sheet1!$E$5:$E$28252,"*24小时微信*",Sheet1!$D$5:$D$28252,"&lt;&gt;24小时微信",Sheet1!$D$5:$D$28252,"&lt;&gt;内部转款",Sheet1!$D$5:$D$28252,"&lt;&gt;内部转账",Sheet1!$E$5:$E$28252,"&lt;&gt;*调拨*")</f>
        <v>0</v>
      </c>
      <c r="H345" s="32">
        <f>SUMIFS(Sheet1!$F$5:$F$28252,Sheet1!$I$5:$I$28252,$B345,Sheet1!$L$5:$L$28252,$A345,Sheet1!$D$5:$D$28252,"美团",Sheet1!$E$5:$E$28252,"&lt;&gt;*调拨*")+SUMIFS(Sheet1!$F$5:$F$28252,Sheet1!$I$5:$I$28252,$B345,Sheet1!$L$5:$L$28252,$A345,Sheet1!$E$5:$E$28252,"*美团*",Sheet1!$D$5:$D$28252,"&lt;&gt;美团",Sheet1!$D$5:$D$28252,"&lt;&gt;内部转款",Sheet1!$D$5:$D$28252,"&lt;&gt;内部转账",Sheet1!$E$5:$E$28252,"&lt;&gt;*调拨*")</f>
        <v>79.99</v>
      </c>
      <c r="I345" s="32">
        <f>SUMIFS(Sheet1!$F$5:$F$28252,Sheet1!$I$5:$I$28252,$B345,Sheet1!$L$5:$L$28252,$A345,Sheet1!$D$5:$D$28252,"饿了么",Sheet1!$E$5:$E$28252,"&lt;&gt;*调拨*")+SUMIFS(Sheet1!$F$5:$F$28252,Sheet1!$I$5:$I$28252,$B345,Sheet1!$L$5:$L$28252,$A345,Sheet1!$E$5:$E$28252,"*饿了么*",Sheet1!$D$5:$D$28252,"&lt;&gt;饿了么",Sheet1!$D$5:$D$28252,"&lt;&gt;内部转款",Sheet1!$D$5:$D$28252,"&lt;&gt;内部转账",Sheet1!$E$5:$E$28252,"&lt;&gt;*调拨*")</f>
        <v>10.4</v>
      </c>
      <c r="J345" s="32">
        <f>SUMIFS(Sheet1!$F$5:$F$28252,Sheet1!$I$5:$I$28252,$B345,Sheet1!$L$5:$L$28252,$A345,Sheet1!$D$5:$D$28252,"健E卡",Sheet1!$E$5:$E$28252,"&lt;&gt;*调拨*")+SUMIFS(Sheet1!$F$5:$F$28252,Sheet1!$I$5:$I$28252,$B345,Sheet1!$L$5:$L$28252,$A345,Sheet1!$E$5:$E$28252,"*健E卡*",Sheet1!$D$5:$D$28252,"&lt;&gt;健E卡",Sheet1!$D$5:$D$28252,"&lt;&gt;内部转款",Sheet1!$D$5:$D$28252,"&lt;&gt;内部转账",Sheet1!$E$5:$E$28252,"&lt;&gt;*调拨*")</f>
        <v>0</v>
      </c>
      <c r="K345" s="32">
        <f>SUMIFS(Sheet1!$F$5:$F$28252,Sheet1!$I$5:$I$28252,$B345,Sheet1!$L$5:$L$28252,$A345,Sheet1!$D$5:$D$28252,"抖音",Sheet1!$E$5:$E$28252,"&lt;&gt;*调拨*")+SUMIFS(Sheet1!$F$5:$F$28252,Sheet1!$I$5:$I$28252,$B345,Sheet1!$L$5:$L$28252,$A345,Sheet1!$E$5:$E$28252,"*抖音*",Sheet1!$D$5:$D$28252,"&lt;&gt;抖音",Sheet1!$D$5:$D$28252,"&lt;&gt;内部转款",Sheet1!$D$5:$D$28252,"&lt;&gt;内部转账",Sheet1!$E$5:$E$28252,"&lt;&gt;*调拨*")</f>
        <v>0</v>
      </c>
      <c r="L345" s="32">
        <f>SUMIFS(Sheet1!$F$5:$F$28252,Sheet1!$I$5:$I$28252,$B345,Sheet1!$L$5:$L$28252,$A345,Sheet1!$D$5:$D$28252,"医卡通",Sheet1!$E$5:$E$28252,"&lt;&gt;*调拨*")+SUMIFS(Sheet1!$F$5:$F$28252,Sheet1!$I$5:$I$28252,$B345,Sheet1!$L$5:$L$28252,$A345,Sheet1!$E$5:$E$28252,"*医卡通*",Sheet1!$D$5:$D$28252,"&lt;&gt;医卡通",Sheet1!$D$5:$D$28252,"&lt;&gt;内部转款",Sheet1!$D$5:$D$28252,"&lt;&gt;内部转账",Sheet1!$E$5:$E$28252,"&lt;&gt;*调拨*")</f>
        <v>0</v>
      </c>
      <c r="M345" s="32">
        <f>SUMIFS(Sheet1!$F$5:$F$28252,Sheet1!$I$5:$I$28252,$B345,Sheet1!$L$5:$L$28252,$A345,Sheet1!$D$5:$D$28252,"企健网",Sheet1!$E$5:$E$28252,"&lt;&gt;*调拨*")+SUMIFS(Sheet1!$F$5:$F$28252,Sheet1!$I$5:$I$28252,$B345,Sheet1!$L$5:$L$28252,$A345,Sheet1!$E$5:$E$28252,"*企健网*",Sheet1!$D$5:$D$28252,"&lt;&gt;企健网",Sheet1!$D$5:$D$28252,"&lt;&gt;内部转款",Sheet1!$D$5:$D$28252,"&lt;&gt;内部转账",Sheet1!$E$5:$E$28252,"&lt;&gt;*调拨*")</f>
        <v>0</v>
      </c>
      <c r="N345" s="32">
        <f>SUMIFS(Sheet1!$F$5:$F$28252,Sheet1!$I$5:$I$28252,$B345,Sheet1!$L$5:$L$28252,$A345,Sheet1!$D$5:$D$28252,"银联",Sheet1!$E$5:$E$28252,"&lt;&gt;*调拨*")+SUMIFS(Sheet1!$F$5:$F$28252,Sheet1!$I$5:$I$28252,$B345,Sheet1!$L$5:$L$28252,$A345,Sheet1!$E$5:$E$28252,"*银联*",Sheet1!$D$5:$D$28252,"&lt;&gt;银联",Sheet1!$D$5:$D$28252,"&lt;&gt;内部转款",Sheet1!$D$5:$D$28252,"&lt;&gt;内部转账",Sheet1!$E$5:$E$28252,"&lt;&gt;*调拨*")</f>
        <v>0</v>
      </c>
      <c r="O345" s="32">
        <f>SUMIFS(Sheet1!$F$5:$F$28252,Sheet1!$I$5:$I$28252,$B345,Sheet1!$L$5:$L$28252,$A345,Sheet1!$D$5:$D$28252,"京东",Sheet1!$E$5:$E$28252,"&lt;&gt;*调拨*")+SUMIFS(Sheet1!$F$5:$F$28252,Sheet1!$I$5:$I$28252,$B345,Sheet1!$L$5:$L$28252,$A345,Sheet1!$E$5:$E$28252,"*京东*",Sheet1!$D$5:$D$28252,"&lt;&gt;京东",Sheet1!$D$5:$D$28252,"&lt;&gt;内部转款",Sheet1!$D$5:$D$28252,"&lt;&gt;内部转账",Sheet1!$E$5:$E$28252,"&lt;&gt;*调拨*")</f>
        <v>0</v>
      </c>
      <c r="P345" s="32">
        <f>SUMIFS(Sheet1!$F$5:$F$28252,Sheet1!$I$5:$I$28252,$B345,Sheet1!$L$5:$L$28252,$A345,Sheet1!$D$5:$D$28252,"药机微信",Sheet1!$E$5:$E$28252,"&lt;&gt;*调拨*")+SUMIFS(Sheet1!$F$5:$F$28252,Sheet1!$I$5:$I$28252,$B345,Sheet1!$L$5:$L$28252,$A345,Sheet1!$E$5:$E$28252,"*药机微信*",Sheet1!$D$5:$D$28252,"&lt;&gt;药机微信",Sheet1!$D$5:$D$28252,"&lt;&gt;内部转款",Sheet1!$D$5:$D$28252,"&lt;&gt;内部转账",Sheet1!$E$5:$E$28252,"&lt;&gt;*调拨*")</f>
        <v>0</v>
      </c>
      <c r="Q345" s="32">
        <f>SUMIFS(Sheet1!$F$5:$F$28252,Sheet1!$I$5:$I$28252,$B345,Sheet1!$L$5:$L$28252,$A345,Sheet1!$D$5:$D$28252,"亲情卡",Sheet1!$E$5:$E$28252,"&lt;&gt;*调拨*")+SUMIFS(Sheet1!$F$5:$F$28252,Sheet1!$I$5:$I$28252,$B345,Sheet1!$L$5:$L$28252,$A345,Sheet1!$E$5:$E$28252,"*亲情卡*",Sheet1!$D$5:$D$28252,"&lt;&gt;亲情卡",Sheet1!$D$5:$D$28252,"&lt;&gt;内部转款",Sheet1!$D$5:$D$28252,"&lt;&gt;内部转账",Sheet1!$E$5:$E$28252,"&lt;&gt;*调拨*")</f>
        <v>0</v>
      </c>
      <c r="R345" s="32">
        <f>SUMIFS(Sheet1!$F$5:$F$28252,Sheet1!$I$5:$I$28252,$B345,Sheet1!$L$5:$L$28252,$A345,Sheet1!$D$5:$D$28252,"优惠券",Sheet1!$E$5:$E$28252,"&lt;&gt;*调拨*")+SUMIFS(Sheet1!$F$5:$F$28252,Sheet1!$I$5:$I$28252,$B345,Sheet1!$L$5:$L$28252,$A345,Sheet1!$E$5:$E$28252,"*优惠券*",Sheet1!$D$5:$D$28252,"&lt;&gt;优惠券",Sheet1!$D$5:$D$28252,"&lt;&gt;内部转款",Sheet1!$D$5:$D$28252,"&lt;&gt;内部转账",Sheet1!$E$5:$E$28252,"&lt;&gt;*调拨*")</f>
        <v>0</v>
      </c>
      <c r="S345" s="32">
        <f>SUMIFS(Sheet1!$F$5:$F$28252,Sheet1!$I$5:$I$28252,$B345,Sheet1!$L$5:$L$28252,$A345,Sheet1!$D$5:$D$28252,"代金券",Sheet1!$E$5:$E$28252,"&lt;&gt;*调拨*")+SUMIFS(Sheet1!$F$5:$F$28252,Sheet1!$I$5:$I$28252,$B345,Sheet1!$L$5:$L$28252,$A345,Sheet1!$E$5:$E$28252,"*代金券*",Sheet1!$D$5:$D$28252,"&lt;&gt;代金券",Sheet1!$D$5:$D$28252,"&lt;&gt;内部转款",Sheet1!$D$5:$D$28252,"&lt;&gt;内部转账",Sheet1!$E$5:$E$28252,"&lt;&gt;*调拨*")</f>
        <v>0</v>
      </c>
      <c r="T345" s="32">
        <f>SUMIFS(Sheet1!$F$5:$F$28252,Sheet1!$I$5:$I$28252,$B345,Sheet1!$L$5:$L$28252,$A345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345,Sheet1!$L$5:$L$28252,$A345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345,Sheet1!$L$5:$L$28252,$A345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345,Sheet1!$L$5:$L$28252,$A345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45" s="32">
        <f>SUMIFS(Sheet1!$F$5:$F$28252,Sheet1!$I$5:$I$28252,$B345,Sheet1!$L$5:$L$28252,$A345,Sheet1!$E$5:$E$28252,"*调拨*")</f>
        <v>0</v>
      </c>
      <c r="V345" s="32">
        <f>SUMIFS(Sheet1!$F$5:$F$28252,Sheet1!$I$5:$I$28252,$B345,Sheet1!$L$5:$L$28252,$A345,Sheet1!$D$5:$D$28252,"储值",Sheet1!$E$5:$E$28252,"&lt;&gt;*调拨*")+SUMIFS(Sheet1!$F$5:$F$28252,Sheet1!$I$5:$I$28252,$B345,Sheet1!$L$5:$L$28252,$A345,Sheet1!$E$5:$E$28252,"*储值*",Sheet1!$D$5:$D$28252,"&lt;&gt;储值",Sheet1!$D$5:$D$28252,"&lt;&gt;内部转款",Sheet1!$D$5:$D$28252,"&lt;&gt;内部转账",Sheet1!$E$5:$E$28252,"&lt;&gt;*调拨*")</f>
        <v>0</v>
      </c>
      <c r="W345" s="32">
        <f>SUMIFS(Sheet1!$F$5:$F$28252,Sheet1!$I$5:$I$28252,$B345,Sheet1!$L$5:$L$28252,$A345,Sheet1!$D$5:$D$28252,"效期",Sheet1!$E$5:$E$28252,"&lt;&gt;*调拨*")+SUMIFS(Sheet1!$F$5:$F$28252,Sheet1!$I$5:$I$28252,$B345,Sheet1!$L$5:$L$28252,$A345,Sheet1!$E$5:$E$28252,"*效期*",Sheet1!$D$5:$D$28252,"&lt;&gt;效期",Sheet1!$D$5:$D$28252,"&lt;&gt;内部转款",Sheet1!$D$5:$D$28252,"&lt;&gt;内部转账",Sheet1!$E$5:$E$28252,"&lt;&gt;*调拨*")</f>
        <v>76.8</v>
      </c>
      <c r="X345" s="32">
        <f>SUMIFS(Sheet1!$F$5:$F$28252,Sheet1!$I$5:$I$28252,$B345,Sheet1!$L$5:$L$28252,$A345,Sheet1!$D$5:$D$28252,"内部转款",Sheet1!$E$5:$E$28252,"&lt;&gt;*调拨*")+SUMIFS(Sheet1!$F$5:$F$28252,Sheet1!$I$5:$I$28252,$B345,Sheet1!$L$5:$L$28252,$A345,Sheet1!$D$5:$D$28252,"内部转账",Sheet1!$E$5:$E$28252,"&lt;&gt;*调拨*")</f>
        <v>0</v>
      </c>
      <c r="Y345" s="32">
        <f t="shared" si="24"/>
        <v>0</v>
      </c>
      <c r="Z345" s="32">
        <f>SUMIFS(Sheet1!$F$5:$F$28252,Sheet1!$I$5:$I$28252,$B345,Sheet1!$L$5:$L$28252,$A345)</f>
        <v>59614.21</v>
      </c>
      <c r="AA345" s="32">
        <f>SUMIFS(Sheet1!$G$5:$G$28252,Sheet1!$I$5:$I$28252,$B345,Sheet1!$L$5:$L$28252,$A345,Sheet1!$D$5:$D$28252,"工资",Sheet1!$E$5:$E$28252,"&lt;&gt;*调拨*")+SUMIFS(Sheet1!$G$5:$G$28252,Sheet1!$I$5:$I$28252,$B345,Sheet1!$L$5:$L$28252,$A345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2230.01</v>
      </c>
      <c r="AB345" s="32">
        <f>SUMIFS(Sheet1!$G$5:$G$28252,Sheet1!$I$5:$I$28252,$B345,Sheet1!$L$5:$L$28252,$A345,Sheet1!$D$5:$D$28252,"水费",Sheet1!$E$5:$E$28252,"&lt;&gt;*调拨*")+SUMIFS(Sheet1!$G$5:$G$28252,Sheet1!$I$5:$I$28252,$B345,Sheet1!$L$5:$L$28252,$A345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5" s="32">
        <f>SUMIFS(Sheet1!$G$5:$G$28252,Sheet1!$I$5:$I$28252,$B345,Sheet1!$L$5:$L$28252,$A345,Sheet1!$D$5:$D$28252,"电费",Sheet1!$E$5:$E$28252,"&lt;&gt;*调拨*")+SUMIFS(Sheet1!$G$5:$G$28252,Sheet1!$I$5:$I$28252,$B345,Sheet1!$L$5:$L$28252,$A345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5" s="32">
        <f>SUMIFS(Sheet1!$G$5:$G$28252,Sheet1!$I$5:$I$28252,$B345,Sheet1!$L$5:$L$28252,$A345,Sheet1!$D$5:$D$28252,"宽带费",Sheet1!$E$5:$E$28252,"&lt;&gt;*调拨*")+SUMIFS(Sheet1!$G$5:$G$28252,Sheet1!$I$5:$I$28252,$B345,Sheet1!$L$5:$L$28252,$A345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5" s="32">
        <f>SUMIFS(Sheet1!$G$5:$G$28252,Sheet1!$I$5:$I$28252,$B345,Sheet1!$L$5:$L$28252,$A345,Sheet1!$D$5:$D$28252,"办公费",Sheet1!$E$5:$E$28252,"&lt;&gt;*调拨*")+SUMIFS(Sheet1!$G$5:$G$28252,Sheet1!$I$5:$I$28252,$B345,Sheet1!$L$5:$L$28252,$A345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5" s="32">
        <f>SUMIFS(Sheet1!$G$5:$G$28252,Sheet1!$I$5:$I$28252,$B345,Sheet1!$L$5:$L$28252,$A345,Sheet1!$D$5:$D$28252,"话费",Sheet1!$E$5:$E$28252,"&lt;&gt;*调拨*")+SUMIFS(Sheet1!$G$5:$G$28252,Sheet1!$I$5:$I$28252,$B345,Sheet1!$L$5:$L$28252,$A345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5" s="32">
        <f>SUMIFS(Sheet1!$G$5:$G$28252,Sheet1!$I$5:$I$28252,$B345,Sheet1!$L$5:$L$28252,$A345,Sheet1!$D$5:$D$28252,"房租",Sheet1!$E$5:$E$28252,"&lt;&gt;*调拨*")+SUMIFS(Sheet1!$G$5:$G$28252,Sheet1!$I$5:$I$28252,$B345,Sheet1!$L$5:$L$28252,$A345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5" s="32">
        <f>SUMIFS(Sheet1!$G$5:$G$28252,Sheet1!$I$5:$I$28252,$B345,Sheet1!$L$5:$L$28252,$A345,Sheet1!$E$5:$E$28252,"*调拨*")</f>
        <v>0</v>
      </c>
      <c r="AI345" s="32">
        <f>SUMIFS(Sheet1!$G$5:$G$28252,Sheet1!$I$5:$I$28252,$B345,Sheet1!$L$5:$L$28252,$A345,Sheet1!$D$5:$D$28252,"内部转款",Sheet1!$E$5:$E$28252,"&lt;&gt;*调拨*")+SUMIFS(Sheet1!$G$5:$G$28252,Sheet1!$I$5:$I$28252,$B345,Sheet1!$L$5:$L$28252,$A345,Sheet1!$D$5:$D$28252,"内部转账",Sheet1!$E$5:$E$28252,"&lt;&gt;*调拨*")</f>
        <v>0</v>
      </c>
      <c r="AJ345" s="32">
        <f t="shared" si="25"/>
        <v>4201.87</v>
      </c>
      <c r="AK345" s="32">
        <f>SUMIFS(Sheet1!$G$5:$G$28252,Sheet1!$I$5:$I$28252,$B345,Sheet1!$L$5:$L$28252,$A345)</f>
        <v>6431.88</v>
      </c>
      <c r="AL345" s="32">
        <f t="shared" si="26"/>
        <v>53182.33</v>
      </c>
    </row>
    <row r="346" ht="16.5" spans="1:38">
      <c r="A346" s="30">
        <v>202606</v>
      </c>
      <c r="B346" s="31" t="s">
        <v>39</v>
      </c>
      <c r="C346" s="32">
        <f>SUMIFS(Sheet1!$F$5:$F$28252,Sheet1!$I$5:$I$28252,$B346,Sheet1!$L$5:$L$28252,$A346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8721.48</v>
      </c>
      <c r="D346" s="32">
        <f>SUMIFS(Sheet1!$F$5:$F$28252,Sheet1!$I$5:$I$28252,$B346,Sheet1!$L$5:$L$28252,$A346,Sheet1!$D$5:$D$28252,"医保即时拨付",Sheet1!$E$5:$E$28252,"&lt;&gt;*调拨*")+SUMIFS(Sheet1!$F$5:$F$28252,Sheet1!$I$5:$I$28252,$B346,Sheet1!$L$5:$L$28252,$A346,Sheet1!$E$5:$E$28252,"*医保即时拨付*",Sheet1!$D$5:$D$28252,"&lt;&gt;医保即时拨付",Sheet1!$D$5:$D$28252,"&lt;&gt;内部转款",Sheet1!$D$5:$D$28252,"&lt;&gt;内部转账",Sheet1!$E$5:$E$28252,"&lt;&gt;*调拨*")</f>
        <v>6252.38</v>
      </c>
      <c r="E346" s="32">
        <f>SUMIFS(Sheet1!$F$5:$F$28252,Sheet1!$I$5:$I$28252,$B346,Sheet1!$L$5:$L$28252,$A346,Sheet1!$D$5:$D$28252,"医保",Sheet1!$E$5:$E$28252,"&lt;&gt;*调拨*",Sheet1!$E$5:$E$28252,"&lt;&gt;*医保即时拨付*")+SUMIFS(Sheet1!$F$5:$F$28252,Sheet1!$I$5:$I$28252,$B346,Sheet1!$L$5:$L$28252,$A346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6045.27</v>
      </c>
      <c r="F346" s="32">
        <f>SUMIFS(Sheet1!$F$5:$F$28252,Sheet1!$I$5:$I$28252,$B346,Sheet1!$L$5:$L$28252,$A346,Sheet1!$D$5:$D$28252,"聚合",Sheet1!$E$5:$E$28252,"&lt;&gt;*调拨*")+SUMIFS(Sheet1!$F$5:$F$28252,Sheet1!$I$5:$I$28252,$B346,Sheet1!$L$5:$L$28252,$A346,Sheet1!$E$5:$E$28252,"*聚合*",Sheet1!$D$5:$D$28252,"&lt;&gt;聚合",Sheet1!$D$5:$D$28252,"&lt;&gt;内部转款",Sheet1!$D$5:$D$28252,"&lt;&gt;内部转账",Sheet1!$E$5:$E$28252,"&lt;&gt;*调拨*")</f>
        <v>52992.1700000001</v>
      </c>
      <c r="G346" s="32">
        <f>SUMIFS(Sheet1!$F$5:$F$28252,Sheet1!$I$5:$I$28252,$B346,Sheet1!$L$5:$L$28252,$A346,Sheet1!$D$5:$D$28252,"24小时微信",Sheet1!$E$5:$E$28252,"&lt;&gt;*调拨*")+SUMIFS(Sheet1!$F$5:$F$28252,Sheet1!$I$5:$I$28252,$B346,Sheet1!$L$5:$L$28252,$A346,Sheet1!$E$5:$E$28252,"*24小时微信*",Sheet1!$D$5:$D$28252,"&lt;&gt;24小时微信",Sheet1!$D$5:$D$28252,"&lt;&gt;内部转款",Sheet1!$D$5:$D$28252,"&lt;&gt;内部转账",Sheet1!$E$5:$E$28252,"&lt;&gt;*调拨*")</f>
        <v>0</v>
      </c>
      <c r="H346" s="32">
        <f>SUMIFS(Sheet1!$F$5:$F$28252,Sheet1!$I$5:$I$28252,$B346,Sheet1!$L$5:$L$28252,$A346,Sheet1!$D$5:$D$28252,"美团",Sheet1!$E$5:$E$28252,"&lt;&gt;*调拨*")+SUMIFS(Sheet1!$F$5:$F$28252,Sheet1!$I$5:$I$28252,$B346,Sheet1!$L$5:$L$28252,$A346,Sheet1!$E$5:$E$28252,"*美团*",Sheet1!$D$5:$D$28252,"&lt;&gt;美团",Sheet1!$D$5:$D$28252,"&lt;&gt;内部转款",Sheet1!$D$5:$D$28252,"&lt;&gt;内部转账",Sheet1!$E$5:$E$28252,"&lt;&gt;*调拨*")</f>
        <v>18.58</v>
      </c>
      <c r="I346" s="32">
        <f>SUMIFS(Sheet1!$F$5:$F$28252,Sheet1!$I$5:$I$28252,$B346,Sheet1!$L$5:$L$28252,$A346,Sheet1!$D$5:$D$28252,"饿了么",Sheet1!$E$5:$E$28252,"&lt;&gt;*调拨*")+SUMIFS(Sheet1!$F$5:$F$28252,Sheet1!$I$5:$I$28252,$B346,Sheet1!$L$5:$L$28252,$A346,Sheet1!$E$5:$E$28252,"*饿了么*",Sheet1!$D$5:$D$28252,"&lt;&gt;饿了么",Sheet1!$D$5:$D$28252,"&lt;&gt;内部转款",Sheet1!$D$5:$D$28252,"&lt;&gt;内部转账",Sheet1!$E$5:$E$28252,"&lt;&gt;*调拨*")</f>
        <v>0</v>
      </c>
      <c r="J346" s="32">
        <f>SUMIFS(Sheet1!$F$5:$F$28252,Sheet1!$I$5:$I$28252,$B346,Sheet1!$L$5:$L$28252,$A346,Sheet1!$D$5:$D$28252,"健E卡",Sheet1!$E$5:$E$28252,"&lt;&gt;*调拨*")+SUMIFS(Sheet1!$F$5:$F$28252,Sheet1!$I$5:$I$28252,$B346,Sheet1!$L$5:$L$28252,$A346,Sheet1!$E$5:$E$28252,"*健E卡*",Sheet1!$D$5:$D$28252,"&lt;&gt;健E卡",Sheet1!$D$5:$D$28252,"&lt;&gt;内部转款",Sheet1!$D$5:$D$28252,"&lt;&gt;内部转账",Sheet1!$E$5:$E$28252,"&lt;&gt;*调拨*")</f>
        <v>0</v>
      </c>
      <c r="K346" s="32">
        <f>SUMIFS(Sheet1!$F$5:$F$28252,Sheet1!$I$5:$I$28252,$B346,Sheet1!$L$5:$L$28252,$A346,Sheet1!$D$5:$D$28252,"抖音",Sheet1!$E$5:$E$28252,"&lt;&gt;*调拨*")+SUMIFS(Sheet1!$F$5:$F$28252,Sheet1!$I$5:$I$28252,$B346,Sheet1!$L$5:$L$28252,$A346,Sheet1!$E$5:$E$28252,"*抖音*",Sheet1!$D$5:$D$28252,"&lt;&gt;抖音",Sheet1!$D$5:$D$28252,"&lt;&gt;内部转款",Sheet1!$D$5:$D$28252,"&lt;&gt;内部转账",Sheet1!$E$5:$E$28252,"&lt;&gt;*调拨*")</f>
        <v>0</v>
      </c>
      <c r="L346" s="32">
        <f>SUMIFS(Sheet1!$F$5:$F$28252,Sheet1!$I$5:$I$28252,$B346,Sheet1!$L$5:$L$28252,$A346,Sheet1!$D$5:$D$28252,"医卡通",Sheet1!$E$5:$E$28252,"&lt;&gt;*调拨*")+SUMIFS(Sheet1!$F$5:$F$28252,Sheet1!$I$5:$I$28252,$B346,Sheet1!$L$5:$L$28252,$A346,Sheet1!$E$5:$E$28252,"*医卡通*",Sheet1!$D$5:$D$28252,"&lt;&gt;医卡通",Sheet1!$D$5:$D$28252,"&lt;&gt;内部转款",Sheet1!$D$5:$D$28252,"&lt;&gt;内部转账",Sheet1!$E$5:$E$28252,"&lt;&gt;*调拨*")</f>
        <v>0</v>
      </c>
      <c r="M346" s="32">
        <f>SUMIFS(Sheet1!$F$5:$F$28252,Sheet1!$I$5:$I$28252,$B346,Sheet1!$L$5:$L$28252,$A346,Sheet1!$D$5:$D$28252,"企健网",Sheet1!$E$5:$E$28252,"&lt;&gt;*调拨*")+SUMIFS(Sheet1!$F$5:$F$28252,Sheet1!$I$5:$I$28252,$B346,Sheet1!$L$5:$L$28252,$A346,Sheet1!$E$5:$E$28252,"*企健网*",Sheet1!$D$5:$D$28252,"&lt;&gt;企健网",Sheet1!$D$5:$D$28252,"&lt;&gt;内部转款",Sheet1!$D$5:$D$28252,"&lt;&gt;内部转账",Sheet1!$E$5:$E$28252,"&lt;&gt;*调拨*")</f>
        <v>0</v>
      </c>
      <c r="N346" s="32">
        <f>SUMIFS(Sheet1!$F$5:$F$28252,Sheet1!$I$5:$I$28252,$B346,Sheet1!$L$5:$L$28252,$A346,Sheet1!$D$5:$D$28252,"银联",Sheet1!$E$5:$E$28252,"&lt;&gt;*调拨*")+SUMIFS(Sheet1!$F$5:$F$28252,Sheet1!$I$5:$I$28252,$B346,Sheet1!$L$5:$L$28252,$A346,Sheet1!$E$5:$E$28252,"*银联*",Sheet1!$D$5:$D$28252,"&lt;&gt;银联",Sheet1!$D$5:$D$28252,"&lt;&gt;内部转款",Sheet1!$D$5:$D$28252,"&lt;&gt;内部转账",Sheet1!$E$5:$E$28252,"&lt;&gt;*调拨*")</f>
        <v>0</v>
      </c>
      <c r="O346" s="32">
        <f>SUMIFS(Sheet1!$F$5:$F$28252,Sheet1!$I$5:$I$28252,$B346,Sheet1!$L$5:$L$28252,$A346,Sheet1!$D$5:$D$28252,"京东",Sheet1!$E$5:$E$28252,"&lt;&gt;*调拨*")+SUMIFS(Sheet1!$F$5:$F$28252,Sheet1!$I$5:$I$28252,$B346,Sheet1!$L$5:$L$28252,$A346,Sheet1!$E$5:$E$28252,"*京东*",Sheet1!$D$5:$D$28252,"&lt;&gt;京东",Sheet1!$D$5:$D$28252,"&lt;&gt;内部转款",Sheet1!$D$5:$D$28252,"&lt;&gt;内部转账",Sheet1!$E$5:$E$28252,"&lt;&gt;*调拨*")</f>
        <v>0</v>
      </c>
      <c r="P346" s="32">
        <f>SUMIFS(Sheet1!$F$5:$F$28252,Sheet1!$I$5:$I$28252,$B346,Sheet1!$L$5:$L$28252,$A346,Sheet1!$D$5:$D$28252,"药机微信",Sheet1!$E$5:$E$28252,"&lt;&gt;*调拨*")+SUMIFS(Sheet1!$F$5:$F$28252,Sheet1!$I$5:$I$28252,$B346,Sheet1!$L$5:$L$28252,$A346,Sheet1!$E$5:$E$28252,"*药机微信*",Sheet1!$D$5:$D$28252,"&lt;&gt;药机微信",Sheet1!$D$5:$D$28252,"&lt;&gt;内部转款",Sheet1!$D$5:$D$28252,"&lt;&gt;内部转账",Sheet1!$E$5:$E$28252,"&lt;&gt;*调拨*")</f>
        <v>0</v>
      </c>
      <c r="Q346" s="32">
        <f>SUMIFS(Sheet1!$F$5:$F$28252,Sheet1!$I$5:$I$28252,$B346,Sheet1!$L$5:$L$28252,$A346,Sheet1!$D$5:$D$28252,"亲情卡",Sheet1!$E$5:$E$28252,"&lt;&gt;*调拨*")+SUMIFS(Sheet1!$F$5:$F$28252,Sheet1!$I$5:$I$28252,$B346,Sheet1!$L$5:$L$28252,$A346,Sheet1!$E$5:$E$28252,"*亲情卡*",Sheet1!$D$5:$D$28252,"&lt;&gt;亲情卡",Sheet1!$D$5:$D$28252,"&lt;&gt;内部转款",Sheet1!$D$5:$D$28252,"&lt;&gt;内部转账",Sheet1!$E$5:$E$28252,"&lt;&gt;*调拨*")</f>
        <v>0</v>
      </c>
      <c r="R346" s="32">
        <f>SUMIFS(Sheet1!$F$5:$F$28252,Sheet1!$I$5:$I$28252,$B346,Sheet1!$L$5:$L$28252,$A346,Sheet1!$D$5:$D$28252,"优惠券",Sheet1!$E$5:$E$28252,"&lt;&gt;*调拨*")+SUMIFS(Sheet1!$F$5:$F$28252,Sheet1!$I$5:$I$28252,$B346,Sheet1!$L$5:$L$28252,$A346,Sheet1!$E$5:$E$28252,"*优惠券*",Sheet1!$D$5:$D$28252,"&lt;&gt;优惠券",Sheet1!$D$5:$D$28252,"&lt;&gt;内部转款",Sheet1!$D$5:$D$28252,"&lt;&gt;内部转账",Sheet1!$E$5:$E$28252,"&lt;&gt;*调拨*")</f>
        <v>0</v>
      </c>
      <c r="S346" s="32">
        <f>SUMIFS(Sheet1!$F$5:$F$28252,Sheet1!$I$5:$I$28252,$B346,Sheet1!$L$5:$L$28252,$A346,Sheet1!$D$5:$D$28252,"代金券",Sheet1!$E$5:$E$28252,"&lt;&gt;*调拨*")+SUMIFS(Sheet1!$F$5:$F$28252,Sheet1!$I$5:$I$28252,$B346,Sheet1!$L$5:$L$28252,$A346,Sheet1!$E$5:$E$28252,"*代金券*",Sheet1!$D$5:$D$28252,"&lt;&gt;代金券",Sheet1!$D$5:$D$28252,"&lt;&gt;内部转款",Sheet1!$D$5:$D$28252,"&lt;&gt;内部转账",Sheet1!$E$5:$E$28252,"&lt;&gt;*调拨*")</f>
        <v>0</v>
      </c>
      <c r="T346" s="32">
        <f>SUMIFS(Sheet1!$F$5:$F$28252,Sheet1!$I$5:$I$28252,$B346,Sheet1!$L$5:$L$28252,$A346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346,Sheet1!$L$5:$L$28252,$A346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346,Sheet1!$L$5:$L$28252,$A346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346,Sheet1!$L$5:$L$28252,$A346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46" s="32">
        <f>SUMIFS(Sheet1!$F$5:$F$28252,Sheet1!$I$5:$I$28252,$B346,Sheet1!$L$5:$L$28252,$A346,Sheet1!$E$5:$E$28252,"*调拨*")</f>
        <v>0</v>
      </c>
      <c r="V346" s="32">
        <f>SUMIFS(Sheet1!$F$5:$F$28252,Sheet1!$I$5:$I$28252,$B346,Sheet1!$L$5:$L$28252,$A346,Sheet1!$D$5:$D$28252,"储值",Sheet1!$E$5:$E$28252,"&lt;&gt;*调拨*")+SUMIFS(Sheet1!$F$5:$F$28252,Sheet1!$I$5:$I$28252,$B346,Sheet1!$L$5:$L$28252,$A346,Sheet1!$E$5:$E$28252,"*储值*",Sheet1!$D$5:$D$28252,"&lt;&gt;储值",Sheet1!$D$5:$D$28252,"&lt;&gt;内部转款",Sheet1!$D$5:$D$28252,"&lt;&gt;内部转账",Sheet1!$E$5:$E$28252,"&lt;&gt;*调拨*")</f>
        <v>0</v>
      </c>
      <c r="W346" s="32">
        <f>SUMIFS(Sheet1!$F$5:$F$28252,Sheet1!$I$5:$I$28252,$B346,Sheet1!$L$5:$L$28252,$A346,Sheet1!$D$5:$D$28252,"效期",Sheet1!$E$5:$E$28252,"&lt;&gt;*调拨*")+SUMIFS(Sheet1!$F$5:$F$28252,Sheet1!$I$5:$I$28252,$B346,Sheet1!$L$5:$L$28252,$A346,Sheet1!$E$5:$E$28252,"*效期*",Sheet1!$D$5:$D$28252,"&lt;&gt;效期",Sheet1!$D$5:$D$28252,"&lt;&gt;内部转款",Sheet1!$D$5:$D$28252,"&lt;&gt;内部转账",Sheet1!$E$5:$E$28252,"&lt;&gt;*调拨*")</f>
        <v>0</v>
      </c>
      <c r="X346" s="32">
        <f>SUMIFS(Sheet1!$F$5:$F$28252,Sheet1!$I$5:$I$28252,$B346,Sheet1!$L$5:$L$28252,$A346,Sheet1!$D$5:$D$28252,"内部转款",Sheet1!$E$5:$E$28252,"&lt;&gt;*调拨*")+SUMIFS(Sheet1!$F$5:$F$28252,Sheet1!$I$5:$I$28252,$B346,Sheet1!$L$5:$L$28252,$A346,Sheet1!$D$5:$D$28252,"内部转账",Sheet1!$E$5:$E$28252,"&lt;&gt;*调拨*")</f>
        <v>0</v>
      </c>
      <c r="Y346" s="32">
        <f t="shared" si="24"/>
        <v>0</v>
      </c>
      <c r="Z346" s="32">
        <f>SUMIFS(Sheet1!$F$5:$F$28252,Sheet1!$I$5:$I$28252,$B346,Sheet1!$L$5:$L$28252,$A346)</f>
        <v>74029.8800000001</v>
      </c>
      <c r="AA346" s="32">
        <f>SUMIFS(Sheet1!$G$5:$G$28252,Sheet1!$I$5:$I$28252,$B346,Sheet1!$L$5:$L$28252,$A346,Sheet1!$D$5:$D$28252,"工资",Sheet1!$E$5:$E$28252,"&lt;&gt;*调拨*")+SUMIFS(Sheet1!$G$5:$G$28252,Sheet1!$I$5:$I$28252,$B346,Sheet1!$L$5:$L$28252,$A346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7288.38</v>
      </c>
      <c r="AB346" s="32">
        <f>SUMIFS(Sheet1!$G$5:$G$28252,Sheet1!$I$5:$I$28252,$B346,Sheet1!$L$5:$L$28252,$A346,Sheet1!$D$5:$D$28252,"水费",Sheet1!$E$5:$E$28252,"&lt;&gt;*调拨*")+SUMIFS(Sheet1!$G$5:$G$28252,Sheet1!$I$5:$I$28252,$B346,Sheet1!$L$5:$L$28252,$A346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6" s="32">
        <f>SUMIFS(Sheet1!$G$5:$G$28252,Sheet1!$I$5:$I$28252,$B346,Sheet1!$L$5:$L$28252,$A346,Sheet1!$D$5:$D$28252,"电费",Sheet1!$E$5:$E$28252,"&lt;&gt;*调拨*")+SUMIFS(Sheet1!$G$5:$G$28252,Sheet1!$I$5:$I$28252,$B346,Sheet1!$L$5:$L$28252,$A346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6" s="32">
        <f>SUMIFS(Sheet1!$G$5:$G$28252,Sheet1!$I$5:$I$28252,$B346,Sheet1!$L$5:$L$28252,$A346,Sheet1!$D$5:$D$28252,"宽带费",Sheet1!$E$5:$E$28252,"&lt;&gt;*调拨*")+SUMIFS(Sheet1!$G$5:$G$28252,Sheet1!$I$5:$I$28252,$B346,Sheet1!$L$5:$L$28252,$A346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6" s="32">
        <f>SUMIFS(Sheet1!$G$5:$G$28252,Sheet1!$I$5:$I$28252,$B346,Sheet1!$L$5:$L$28252,$A346,Sheet1!$D$5:$D$28252,"办公费",Sheet1!$E$5:$E$28252,"&lt;&gt;*调拨*")+SUMIFS(Sheet1!$G$5:$G$28252,Sheet1!$I$5:$I$28252,$B346,Sheet1!$L$5:$L$28252,$A346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6" s="32">
        <f>SUMIFS(Sheet1!$G$5:$G$28252,Sheet1!$I$5:$I$28252,$B346,Sheet1!$L$5:$L$28252,$A346,Sheet1!$D$5:$D$28252,"话费",Sheet1!$E$5:$E$28252,"&lt;&gt;*调拨*")+SUMIFS(Sheet1!$G$5:$G$28252,Sheet1!$I$5:$I$28252,$B346,Sheet1!$L$5:$L$28252,$A346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6" s="32">
        <f>SUMIFS(Sheet1!$G$5:$G$28252,Sheet1!$I$5:$I$28252,$B346,Sheet1!$L$5:$L$28252,$A346,Sheet1!$D$5:$D$28252,"房租",Sheet1!$E$5:$E$28252,"&lt;&gt;*调拨*")+SUMIFS(Sheet1!$G$5:$G$28252,Sheet1!$I$5:$I$28252,$B346,Sheet1!$L$5:$L$28252,$A346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6" s="32">
        <f>SUMIFS(Sheet1!$G$5:$G$28252,Sheet1!$I$5:$I$28252,$B346,Sheet1!$L$5:$L$28252,$A346,Sheet1!$E$5:$E$28252,"*调拨*")</f>
        <v>0</v>
      </c>
      <c r="AI346" s="32">
        <f>SUMIFS(Sheet1!$G$5:$G$28252,Sheet1!$I$5:$I$28252,$B346,Sheet1!$L$5:$L$28252,$A346,Sheet1!$D$5:$D$28252,"内部转款",Sheet1!$E$5:$E$28252,"&lt;&gt;*调拨*")+SUMIFS(Sheet1!$G$5:$G$28252,Sheet1!$I$5:$I$28252,$B346,Sheet1!$L$5:$L$28252,$A346,Sheet1!$D$5:$D$28252,"内部转账",Sheet1!$E$5:$E$28252,"&lt;&gt;*调拨*")</f>
        <v>0</v>
      </c>
      <c r="AJ346" s="32">
        <f t="shared" si="25"/>
        <v>0</v>
      </c>
      <c r="AK346" s="32">
        <f>SUMIFS(Sheet1!$G$5:$G$28252,Sheet1!$I$5:$I$28252,$B346,Sheet1!$L$5:$L$28252,$A346)</f>
        <v>7288.38</v>
      </c>
      <c r="AL346" s="32">
        <f t="shared" si="26"/>
        <v>66741.5000000001</v>
      </c>
    </row>
    <row r="347" ht="16.5" spans="1:38">
      <c r="A347" s="30">
        <v>202606</v>
      </c>
      <c r="B347" s="31" t="s">
        <v>78</v>
      </c>
      <c r="C347" s="32">
        <f>SUMIFS(Sheet1!$F$5:$F$28252,Sheet1!$I$5:$I$28252,$B347,Sheet1!$L$5:$L$28252,$A347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7604.89</v>
      </c>
      <c r="D347" s="32">
        <f>SUMIFS(Sheet1!$F$5:$F$28252,Sheet1!$I$5:$I$28252,$B347,Sheet1!$L$5:$L$28252,$A347,Sheet1!$D$5:$D$28252,"医保即时拨付",Sheet1!$E$5:$E$28252,"&lt;&gt;*调拨*")+SUMIFS(Sheet1!$F$5:$F$28252,Sheet1!$I$5:$I$28252,$B347,Sheet1!$L$5:$L$28252,$A347,Sheet1!$E$5:$E$28252,"*医保即时拨付*",Sheet1!$D$5:$D$28252,"&lt;&gt;医保即时拨付",Sheet1!$D$5:$D$28252,"&lt;&gt;内部转款",Sheet1!$D$5:$D$28252,"&lt;&gt;内部转账",Sheet1!$E$5:$E$28252,"&lt;&gt;*调拨*")</f>
        <v>7707.34</v>
      </c>
      <c r="E347" s="32">
        <f>SUMIFS(Sheet1!$F$5:$F$28252,Sheet1!$I$5:$I$28252,$B347,Sheet1!$L$5:$L$28252,$A347,Sheet1!$D$5:$D$28252,"医保",Sheet1!$E$5:$E$28252,"&lt;&gt;*调拨*",Sheet1!$E$5:$E$28252,"&lt;&gt;*医保即时拨付*")+SUMIFS(Sheet1!$F$5:$F$28252,Sheet1!$I$5:$I$28252,$B347,Sheet1!$L$5:$L$28252,$A347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6716.44</v>
      </c>
      <c r="F347" s="32">
        <f>SUMIFS(Sheet1!$F$5:$F$28252,Sheet1!$I$5:$I$28252,$B347,Sheet1!$L$5:$L$28252,$A347,Sheet1!$D$5:$D$28252,"聚合",Sheet1!$E$5:$E$28252,"&lt;&gt;*调拨*")+SUMIFS(Sheet1!$F$5:$F$28252,Sheet1!$I$5:$I$28252,$B347,Sheet1!$L$5:$L$28252,$A347,Sheet1!$E$5:$E$28252,"*聚合*",Sheet1!$D$5:$D$28252,"&lt;&gt;聚合",Sheet1!$D$5:$D$28252,"&lt;&gt;内部转款",Sheet1!$D$5:$D$28252,"&lt;&gt;内部转账",Sheet1!$E$5:$E$28252,"&lt;&gt;*调拨*")</f>
        <v>59537.32</v>
      </c>
      <c r="G347" s="32">
        <f>SUMIFS(Sheet1!$F$5:$F$28252,Sheet1!$I$5:$I$28252,$B347,Sheet1!$L$5:$L$28252,$A347,Sheet1!$D$5:$D$28252,"24小时微信",Sheet1!$E$5:$E$28252,"&lt;&gt;*调拨*")+SUMIFS(Sheet1!$F$5:$F$28252,Sheet1!$I$5:$I$28252,$B347,Sheet1!$L$5:$L$28252,$A347,Sheet1!$E$5:$E$28252,"*24小时微信*",Sheet1!$D$5:$D$28252,"&lt;&gt;24小时微信",Sheet1!$D$5:$D$28252,"&lt;&gt;内部转款",Sheet1!$D$5:$D$28252,"&lt;&gt;内部转账",Sheet1!$E$5:$E$28252,"&lt;&gt;*调拨*")</f>
        <v>0</v>
      </c>
      <c r="H347" s="32">
        <f>SUMIFS(Sheet1!$F$5:$F$28252,Sheet1!$I$5:$I$28252,$B347,Sheet1!$L$5:$L$28252,$A347,Sheet1!$D$5:$D$28252,"美团",Sheet1!$E$5:$E$28252,"&lt;&gt;*调拨*")+SUMIFS(Sheet1!$F$5:$F$28252,Sheet1!$I$5:$I$28252,$B347,Sheet1!$L$5:$L$28252,$A347,Sheet1!$E$5:$E$28252,"*美团*",Sheet1!$D$5:$D$28252,"&lt;&gt;美团",Sheet1!$D$5:$D$28252,"&lt;&gt;内部转款",Sheet1!$D$5:$D$28252,"&lt;&gt;内部转账",Sheet1!$E$5:$E$28252,"&lt;&gt;*调拨*")</f>
        <v>20</v>
      </c>
      <c r="I347" s="32">
        <f>SUMIFS(Sheet1!$F$5:$F$28252,Sheet1!$I$5:$I$28252,$B347,Sheet1!$L$5:$L$28252,$A347,Sheet1!$D$5:$D$28252,"饿了么",Sheet1!$E$5:$E$28252,"&lt;&gt;*调拨*")+SUMIFS(Sheet1!$F$5:$F$28252,Sheet1!$I$5:$I$28252,$B347,Sheet1!$L$5:$L$28252,$A347,Sheet1!$E$5:$E$28252,"*饿了么*",Sheet1!$D$5:$D$28252,"&lt;&gt;饿了么",Sheet1!$D$5:$D$28252,"&lt;&gt;内部转款",Sheet1!$D$5:$D$28252,"&lt;&gt;内部转账",Sheet1!$E$5:$E$28252,"&lt;&gt;*调拨*")</f>
        <v>0</v>
      </c>
      <c r="J347" s="32">
        <f>SUMIFS(Sheet1!$F$5:$F$28252,Sheet1!$I$5:$I$28252,$B347,Sheet1!$L$5:$L$28252,$A347,Sheet1!$D$5:$D$28252,"健E卡",Sheet1!$E$5:$E$28252,"&lt;&gt;*调拨*")+SUMIFS(Sheet1!$F$5:$F$28252,Sheet1!$I$5:$I$28252,$B347,Sheet1!$L$5:$L$28252,$A347,Sheet1!$E$5:$E$28252,"*健E卡*",Sheet1!$D$5:$D$28252,"&lt;&gt;健E卡",Sheet1!$D$5:$D$28252,"&lt;&gt;内部转款",Sheet1!$D$5:$D$28252,"&lt;&gt;内部转账",Sheet1!$E$5:$E$28252,"&lt;&gt;*调拨*")</f>
        <v>0</v>
      </c>
      <c r="K347" s="32">
        <f>SUMIFS(Sheet1!$F$5:$F$28252,Sheet1!$I$5:$I$28252,$B347,Sheet1!$L$5:$L$28252,$A347,Sheet1!$D$5:$D$28252,"抖音",Sheet1!$E$5:$E$28252,"&lt;&gt;*调拨*")+SUMIFS(Sheet1!$F$5:$F$28252,Sheet1!$I$5:$I$28252,$B347,Sheet1!$L$5:$L$28252,$A347,Sheet1!$E$5:$E$28252,"*抖音*",Sheet1!$D$5:$D$28252,"&lt;&gt;抖音",Sheet1!$D$5:$D$28252,"&lt;&gt;内部转款",Sheet1!$D$5:$D$28252,"&lt;&gt;内部转账",Sheet1!$E$5:$E$28252,"&lt;&gt;*调拨*")</f>
        <v>0</v>
      </c>
      <c r="L347" s="32">
        <f>SUMIFS(Sheet1!$F$5:$F$28252,Sheet1!$I$5:$I$28252,$B347,Sheet1!$L$5:$L$28252,$A347,Sheet1!$D$5:$D$28252,"医卡通",Sheet1!$E$5:$E$28252,"&lt;&gt;*调拨*")+SUMIFS(Sheet1!$F$5:$F$28252,Sheet1!$I$5:$I$28252,$B347,Sheet1!$L$5:$L$28252,$A347,Sheet1!$E$5:$E$28252,"*医卡通*",Sheet1!$D$5:$D$28252,"&lt;&gt;医卡通",Sheet1!$D$5:$D$28252,"&lt;&gt;内部转款",Sheet1!$D$5:$D$28252,"&lt;&gt;内部转账",Sheet1!$E$5:$E$28252,"&lt;&gt;*调拨*")</f>
        <v>0</v>
      </c>
      <c r="M347" s="32">
        <f>SUMIFS(Sheet1!$F$5:$F$28252,Sheet1!$I$5:$I$28252,$B347,Sheet1!$L$5:$L$28252,$A347,Sheet1!$D$5:$D$28252,"企健网",Sheet1!$E$5:$E$28252,"&lt;&gt;*调拨*")+SUMIFS(Sheet1!$F$5:$F$28252,Sheet1!$I$5:$I$28252,$B347,Sheet1!$L$5:$L$28252,$A347,Sheet1!$E$5:$E$28252,"*企健网*",Sheet1!$D$5:$D$28252,"&lt;&gt;企健网",Sheet1!$D$5:$D$28252,"&lt;&gt;内部转款",Sheet1!$D$5:$D$28252,"&lt;&gt;内部转账",Sheet1!$E$5:$E$28252,"&lt;&gt;*调拨*")</f>
        <v>0</v>
      </c>
      <c r="N347" s="32">
        <f>SUMIFS(Sheet1!$F$5:$F$28252,Sheet1!$I$5:$I$28252,$B347,Sheet1!$L$5:$L$28252,$A347,Sheet1!$D$5:$D$28252,"银联",Sheet1!$E$5:$E$28252,"&lt;&gt;*调拨*")+SUMIFS(Sheet1!$F$5:$F$28252,Sheet1!$I$5:$I$28252,$B347,Sheet1!$L$5:$L$28252,$A347,Sheet1!$E$5:$E$28252,"*银联*",Sheet1!$D$5:$D$28252,"&lt;&gt;银联",Sheet1!$D$5:$D$28252,"&lt;&gt;内部转款",Sheet1!$D$5:$D$28252,"&lt;&gt;内部转账",Sheet1!$E$5:$E$28252,"&lt;&gt;*调拨*")</f>
        <v>0</v>
      </c>
      <c r="O347" s="32">
        <f>SUMIFS(Sheet1!$F$5:$F$28252,Sheet1!$I$5:$I$28252,$B347,Sheet1!$L$5:$L$28252,$A347,Sheet1!$D$5:$D$28252,"京东",Sheet1!$E$5:$E$28252,"&lt;&gt;*调拨*")+SUMIFS(Sheet1!$F$5:$F$28252,Sheet1!$I$5:$I$28252,$B347,Sheet1!$L$5:$L$28252,$A347,Sheet1!$E$5:$E$28252,"*京东*",Sheet1!$D$5:$D$28252,"&lt;&gt;京东",Sheet1!$D$5:$D$28252,"&lt;&gt;内部转款",Sheet1!$D$5:$D$28252,"&lt;&gt;内部转账",Sheet1!$E$5:$E$28252,"&lt;&gt;*调拨*")</f>
        <v>0</v>
      </c>
      <c r="P347" s="32">
        <f>SUMIFS(Sheet1!$F$5:$F$28252,Sheet1!$I$5:$I$28252,$B347,Sheet1!$L$5:$L$28252,$A347,Sheet1!$D$5:$D$28252,"药机微信",Sheet1!$E$5:$E$28252,"&lt;&gt;*调拨*")+SUMIFS(Sheet1!$F$5:$F$28252,Sheet1!$I$5:$I$28252,$B347,Sheet1!$L$5:$L$28252,$A347,Sheet1!$E$5:$E$28252,"*药机微信*",Sheet1!$D$5:$D$28252,"&lt;&gt;药机微信",Sheet1!$D$5:$D$28252,"&lt;&gt;内部转款",Sheet1!$D$5:$D$28252,"&lt;&gt;内部转账",Sheet1!$E$5:$E$28252,"&lt;&gt;*调拨*")</f>
        <v>0</v>
      </c>
      <c r="Q347" s="32">
        <f>SUMIFS(Sheet1!$F$5:$F$28252,Sheet1!$I$5:$I$28252,$B347,Sheet1!$L$5:$L$28252,$A347,Sheet1!$D$5:$D$28252,"亲情卡",Sheet1!$E$5:$E$28252,"&lt;&gt;*调拨*")+SUMIFS(Sheet1!$F$5:$F$28252,Sheet1!$I$5:$I$28252,$B347,Sheet1!$L$5:$L$28252,$A347,Sheet1!$E$5:$E$28252,"*亲情卡*",Sheet1!$D$5:$D$28252,"&lt;&gt;亲情卡",Sheet1!$D$5:$D$28252,"&lt;&gt;内部转款",Sheet1!$D$5:$D$28252,"&lt;&gt;内部转账",Sheet1!$E$5:$E$28252,"&lt;&gt;*调拨*")</f>
        <v>0</v>
      </c>
      <c r="R347" s="32">
        <f>SUMIFS(Sheet1!$F$5:$F$28252,Sheet1!$I$5:$I$28252,$B347,Sheet1!$L$5:$L$28252,$A347,Sheet1!$D$5:$D$28252,"优惠券",Sheet1!$E$5:$E$28252,"&lt;&gt;*调拨*")+SUMIFS(Sheet1!$F$5:$F$28252,Sheet1!$I$5:$I$28252,$B347,Sheet1!$L$5:$L$28252,$A347,Sheet1!$E$5:$E$28252,"*优惠券*",Sheet1!$D$5:$D$28252,"&lt;&gt;优惠券",Sheet1!$D$5:$D$28252,"&lt;&gt;内部转款",Sheet1!$D$5:$D$28252,"&lt;&gt;内部转账",Sheet1!$E$5:$E$28252,"&lt;&gt;*调拨*")</f>
        <v>0</v>
      </c>
      <c r="S347" s="32">
        <f>SUMIFS(Sheet1!$F$5:$F$28252,Sheet1!$I$5:$I$28252,$B347,Sheet1!$L$5:$L$28252,$A347,Sheet1!$D$5:$D$28252,"代金券",Sheet1!$E$5:$E$28252,"&lt;&gt;*调拨*")+SUMIFS(Sheet1!$F$5:$F$28252,Sheet1!$I$5:$I$28252,$B347,Sheet1!$L$5:$L$28252,$A347,Sheet1!$E$5:$E$28252,"*代金券*",Sheet1!$D$5:$D$28252,"&lt;&gt;代金券",Sheet1!$D$5:$D$28252,"&lt;&gt;内部转款",Sheet1!$D$5:$D$28252,"&lt;&gt;内部转账",Sheet1!$E$5:$E$28252,"&lt;&gt;*调拨*")</f>
        <v>0</v>
      </c>
      <c r="T347" s="32">
        <f>SUMIFS(Sheet1!$F$5:$F$28252,Sheet1!$I$5:$I$28252,$B347,Sheet1!$L$5:$L$28252,$A347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347,Sheet1!$L$5:$L$28252,$A347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347,Sheet1!$L$5:$L$28252,$A347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347,Sheet1!$L$5:$L$28252,$A347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47" s="32">
        <f>SUMIFS(Sheet1!$F$5:$F$28252,Sheet1!$I$5:$I$28252,$B347,Sheet1!$L$5:$L$28252,$A347,Sheet1!$E$5:$E$28252,"*调拨*")</f>
        <v>0</v>
      </c>
      <c r="V347" s="32">
        <f>SUMIFS(Sheet1!$F$5:$F$28252,Sheet1!$I$5:$I$28252,$B347,Sheet1!$L$5:$L$28252,$A347,Sheet1!$D$5:$D$28252,"储值",Sheet1!$E$5:$E$28252,"&lt;&gt;*调拨*")+SUMIFS(Sheet1!$F$5:$F$28252,Sheet1!$I$5:$I$28252,$B347,Sheet1!$L$5:$L$28252,$A347,Sheet1!$E$5:$E$28252,"*储值*",Sheet1!$D$5:$D$28252,"&lt;&gt;储值",Sheet1!$D$5:$D$28252,"&lt;&gt;内部转款",Sheet1!$D$5:$D$28252,"&lt;&gt;内部转账",Sheet1!$E$5:$E$28252,"&lt;&gt;*调拨*")</f>
        <v>0</v>
      </c>
      <c r="W347" s="32">
        <f>SUMIFS(Sheet1!$F$5:$F$28252,Sheet1!$I$5:$I$28252,$B347,Sheet1!$L$5:$L$28252,$A347,Sheet1!$D$5:$D$28252,"效期",Sheet1!$E$5:$E$28252,"&lt;&gt;*调拨*")+SUMIFS(Sheet1!$F$5:$F$28252,Sheet1!$I$5:$I$28252,$B347,Sheet1!$L$5:$L$28252,$A347,Sheet1!$E$5:$E$28252,"*效期*",Sheet1!$D$5:$D$28252,"&lt;&gt;效期",Sheet1!$D$5:$D$28252,"&lt;&gt;内部转款",Sheet1!$D$5:$D$28252,"&lt;&gt;内部转账",Sheet1!$E$5:$E$28252,"&lt;&gt;*调拨*")</f>
        <v>58.6</v>
      </c>
      <c r="X347" s="32">
        <f>SUMIFS(Sheet1!$F$5:$F$28252,Sheet1!$I$5:$I$28252,$B347,Sheet1!$L$5:$L$28252,$A347,Sheet1!$D$5:$D$28252,"内部转款",Sheet1!$E$5:$E$28252,"&lt;&gt;*调拨*")+SUMIFS(Sheet1!$F$5:$F$28252,Sheet1!$I$5:$I$28252,$B347,Sheet1!$L$5:$L$28252,$A347,Sheet1!$D$5:$D$28252,"内部转账",Sheet1!$E$5:$E$28252,"&lt;&gt;*调拨*")</f>
        <v>0</v>
      </c>
      <c r="Y347" s="32">
        <f t="shared" si="24"/>
        <v>0</v>
      </c>
      <c r="Z347" s="32">
        <f>SUMIFS(Sheet1!$F$5:$F$28252,Sheet1!$I$5:$I$28252,$B347,Sheet1!$L$5:$L$28252,$A347)</f>
        <v>81644.59</v>
      </c>
      <c r="AA347" s="32">
        <f>SUMIFS(Sheet1!$G$5:$G$28252,Sheet1!$I$5:$I$28252,$B347,Sheet1!$L$5:$L$28252,$A347,Sheet1!$D$5:$D$28252,"工资",Sheet1!$E$5:$E$28252,"&lt;&gt;*调拨*")+SUMIFS(Sheet1!$G$5:$G$28252,Sheet1!$I$5:$I$28252,$B347,Sheet1!$L$5:$L$28252,$A347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2172.3</v>
      </c>
      <c r="AB347" s="32">
        <f>SUMIFS(Sheet1!$G$5:$G$28252,Sheet1!$I$5:$I$28252,$B347,Sheet1!$L$5:$L$28252,$A347,Sheet1!$D$5:$D$28252,"水费",Sheet1!$E$5:$E$28252,"&lt;&gt;*调拨*")+SUMIFS(Sheet1!$G$5:$G$28252,Sheet1!$I$5:$I$28252,$B347,Sheet1!$L$5:$L$28252,$A347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7" s="32">
        <f>SUMIFS(Sheet1!$G$5:$G$28252,Sheet1!$I$5:$I$28252,$B347,Sheet1!$L$5:$L$28252,$A347,Sheet1!$D$5:$D$28252,"电费",Sheet1!$E$5:$E$28252,"&lt;&gt;*调拨*")+SUMIFS(Sheet1!$G$5:$G$28252,Sheet1!$I$5:$I$28252,$B347,Sheet1!$L$5:$L$28252,$A347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7" s="32">
        <f>SUMIFS(Sheet1!$G$5:$G$28252,Sheet1!$I$5:$I$28252,$B347,Sheet1!$L$5:$L$28252,$A347,Sheet1!$D$5:$D$28252,"宽带费",Sheet1!$E$5:$E$28252,"&lt;&gt;*调拨*")+SUMIFS(Sheet1!$G$5:$G$28252,Sheet1!$I$5:$I$28252,$B347,Sheet1!$L$5:$L$28252,$A347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7" s="32">
        <f>SUMIFS(Sheet1!$G$5:$G$28252,Sheet1!$I$5:$I$28252,$B347,Sheet1!$L$5:$L$28252,$A347,Sheet1!$D$5:$D$28252,"办公费",Sheet1!$E$5:$E$28252,"&lt;&gt;*调拨*")+SUMIFS(Sheet1!$G$5:$G$28252,Sheet1!$I$5:$I$28252,$B347,Sheet1!$L$5:$L$28252,$A347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7" s="32">
        <f>SUMIFS(Sheet1!$G$5:$G$28252,Sheet1!$I$5:$I$28252,$B347,Sheet1!$L$5:$L$28252,$A347,Sheet1!$D$5:$D$28252,"话费",Sheet1!$E$5:$E$28252,"&lt;&gt;*调拨*")+SUMIFS(Sheet1!$G$5:$G$28252,Sheet1!$I$5:$I$28252,$B347,Sheet1!$L$5:$L$28252,$A347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7" s="32">
        <f>SUMIFS(Sheet1!$G$5:$G$28252,Sheet1!$I$5:$I$28252,$B347,Sheet1!$L$5:$L$28252,$A347,Sheet1!$D$5:$D$28252,"房租",Sheet1!$E$5:$E$28252,"&lt;&gt;*调拨*")+SUMIFS(Sheet1!$G$5:$G$28252,Sheet1!$I$5:$I$28252,$B347,Sheet1!$L$5:$L$28252,$A347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7" s="32">
        <f>SUMIFS(Sheet1!$G$5:$G$28252,Sheet1!$I$5:$I$28252,$B347,Sheet1!$L$5:$L$28252,$A347,Sheet1!$E$5:$E$28252,"*调拨*")</f>
        <v>0</v>
      </c>
      <c r="AI347" s="32">
        <f>SUMIFS(Sheet1!$G$5:$G$28252,Sheet1!$I$5:$I$28252,$B347,Sheet1!$L$5:$L$28252,$A347,Sheet1!$D$5:$D$28252,"内部转款",Sheet1!$E$5:$E$28252,"&lt;&gt;*调拨*")+SUMIFS(Sheet1!$G$5:$G$28252,Sheet1!$I$5:$I$28252,$B347,Sheet1!$L$5:$L$28252,$A347,Sheet1!$D$5:$D$28252,"内部转账",Sheet1!$E$5:$E$28252,"&lt;&gt;*调拨*")</f>
        <v>0</v>
      </c>
      <c r="AJ347" s="32">
        <f t="shared" si="25"/>
        <v>0</v>
      </c>
      <c r="AK347" s="32">
        <f>SUMIFS(Sheet1!$G$5:$G$28252,Sheet1!$I$5:$I$28252,$B347,Sheet1!$L$5:$L$28252,$A347)</f>
        <v>2172.3</v>
      </c>
      <c r="AL347" s="32">
        <f t="shared" si="26"/>
        <v>79472.29</v>
      </c>
    </row>
    <row r="348" ht="16.5" spans="1:38">
      <c r="A348" s="30">
        <v>202606</v>
      </c>
      <c r="B348" s="31" t="s">
        <v>35</v>
      </c>
      <c r="C348" s="32">
        <f>SUMIFS(Sheet1!$F$5:$F$28252,Sheet1!$I$5:$I$28252,$B348,Sheet1!$L$5:$L$28252,$A348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5289.6</v>
      </c>
      <c r="D348" s="32">
        <f>SUMIFS(Sheet1!$F$5:$F$28252,Sheet1!$I$5:$I$28252,$B348,Sheet1!$L$5:$L$28252,$A348,Sheet1!$D$5:$D$28252,"医保即时拨付",Sheet1!$E$5:$E$28252,"&lt;&gt;*调拨*")+SUMIFS(Sheet1!$F$5:$F$28252,Sheet1!$I$5:$I$28252,$B348,Sheet1!$L$5:$L$28252,$A348,Sheet1!$E$5:$E$28252,"*医保即时拨付*",Sheet1!$D$5:$D$28252,"&lt;&gt;医保即时拨付",Sheet1!$D$5:$D$28252,"&lt;&gt;内部转款",Sheet1!$D$5:$D$28252,"&lt;&gt;内部转账",Sheet1!$E$5:$E$28252,"&lt;&gt;*调拨*")</f>
        <v>4643.22</v>
      </c>
      <c r="E348" s="32">
        <f>SUMIFS(Sheet1!$F$5:$F$28252,Sheet1!$I$5:$I$28252,$B348,Sheet1!$L$5:$L$28252,$A348,Sheet1!$D$5:$D$28252,"医保",Sheet1!$E$5:$E$28252,"&lt;&gt;*调拨*",Sheet1!$E$5:$E$28252,"&lt;&gt;*医保即时拨付*")+SUMIFS(Sheet1!$F$5:$F$28252,Sheet1!$I$5:$I$28252,$B348,Sheet1!$L$5:$L$28252,$A348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4087.97</v>
      </c>
      <c r="F348" s="32">
        <f>SUMIFS(Sheet1!$F$5:$F$28252,Sheet1!$I$5:$I$28252,$B348,Sheet1!$L$5:$L$28252,$A348,Sheet1!$D$5:$D$28252,"聚合",Sheet1!$E$5:$E$28252,"&lt;&gt;*调拨*")+SUMIFS(Sheet1!$F$5:$F$28252,Sheet1!$I$5:$I$28252,$B348,Sheet1!$L$5:$L$28252,$A348,Sheet1!$E$5:$E$28252,"*聚合*",Sheet1!$D$5:$D$28252,"&lt;&gt;聚合",Sheet1!$D$5:$D$28252,"&lt;&gt;内部转款",Sheet1!$D$5:$D$28252,"&lt;&gt;内部转账",Sheet1!$E$5:$E$28252,"&lt;&gt;*调拨*")</f>
        <v>23889.36</v>
      </c>
      <c r="G348" s="32">
        <f>SUMIFS(Sheet1!$F$5:$F$28252,Sheet1!$I$5:$I$28252,$B348,Sheet1!$L$5:$L$28252,$A348,Sheet1!$D$5:$D$28252,"24小时微信",Sheet1!$E$5:$E$28252,"&lt;&gt;*调拨*")+SUMIFS(Sheet1!$F$5:$F$28252,Sheet1!$I$5:$I$28252,$B348,Sheet1!$L$5:$L$28252,$A348,Sheet1!$E$5:$E$28252,"*24小时微信*",Sheet1!$D$5:$D$28252,"&lt;&gt;24小时微信",Sheet1!$D$5:$D$28252,"&lt;&gt;内部转款",Sheet1!$D$5:$D$28252,"&lt;&gt;内部转账",Sheet1!$E$5:$E$28252,"&lt;&gt;*调拨*")</f>
        <v>0</v>
      </c>
      <c r="H348" s="32">
        <f>SUMIFS(Sheet1!$F$5:$F$28252,Sheet1!$I$5:$I$28252,$B348,Sheet1!$L$5:$L$28252,$A348,Sheet1!$D$5:$D$28252,"美团",Sheet1!$E$5:$E$28252,"&lt;&gt;*调拨*")+SUMIFS(Sheet1!$F$5:$F$28252,Sheet1!$I$5:$I$28252,$B348,Sheet1!$L$5:$L$28252,$A348,Sheet1!$E$5:$E$28252,"*美团*",Sheet1!$D$5:$D$28252,"&lt;&gt;美团",Sheet1!$D$5:$D$28252,"&lt;&gt;内部转款",Sheet1!$D$5:$D$28252,"&lt;&gt;内部转账",Sheet1!$E$5:$E$28252,"&lt;&gt;*调拨*")</f>
        <v>64.62</v>
      </c>
      <c r="I348" s="32">
        <f>SUMIFS(Sheet1!$F$5:$F$28252,Sheet1!$I$5:$I$28252,$B348,Sheet1!$L$5:$L$28252,$A348,Sheet1!$D$5:$D$28252,"饿了么",Sheet1!$E$5:$E$28252,"&lt;&gt;*调拨*")+SUMIFS(Sheet1!$F$5:$F$28252,Sheet1!$I$5:$I$28252,$B348,Sheet1!$L$5:$L$28252,$A348,Sheet1!$E$5:$E$28252,"*饿了么*",Sheet1!$D$5:$D$28252,"&lt;&gt;饿了么",Sheet1!$D$5:$D$28252,"&lt;&gt;内部转款",Sheet1!$D$5:$D$28252,"&lt;&gt;内部转账",Sheet1!$E$5:$E$28252,"&lt;&gt;*调拨*")</f>
        <v>49.83</v>
      </c>
      <c r="J348" s="32">
        <f>SUMIFS(Sheet1!$F$5:$F$28252,Sheet1!$I$5:$I$28252,$B348,Sheet1!$L$5:$L$28252,$A348,Sheet1!$D$5:$D$28252,"健E卡",Sheet1!$E$5:$E$28252,"&lt;&gt;*调拨*")+SUMIFS(Sheet1!$F$5:$F$28252,Sheet1!$I$5:$I$28252,$B348,Sheet1!$L$5:$L$28252,$A348,Sheet1!$E$5:$E$28252,"*健E卡*",Sheet1!$D$5:$D$28252,"&lt;&gt;健E卡",Sheet1!$D$5:$D$28252,"&lt;&gt;内部转款",Sheet1!$D$5:$D$28252,"&lt;&gt;内部转账",Sheet1!$E$5:$E$28252,"&lt;&gt;*调拨*")</f>
        <v>0</v>
      </c>
      <c r="K348" s="32">
        <f>SUMIFS(Sheet1!$F$5:$F$28252,Sheet1!$I$5:$I$28252,$B348,Sheet1!$L$5:$L$28252,$A348,Sheet1!$D$5:$D$28252,"抖音",Sheet1!$E$5:$E$28252,"&lt;&gt;*调拨*")+SUMIFS(Sheet1!$F$5:$F$28252,Sheet1!$I$5:$I$28252,$B348,Sheet1!$L$5:$L$28252,$A348,Sheet1!$E$5:$E$28252,"*抖音*",Sheet1!$D$5:$D$28252,"&lt;&gt;抖音",Sheet1!$D$5:$D$28252,"&lt;&gt;内部转款",Sheet1!$D$5:$D$28252,"&lt;&gt;内部转账",Sheet1!$E$5:$E$28252,"&lt;&gt;*调拨*")</f>
        <v>0</v>
      </c>
      <c r="L348" s="32">
        <f>SUMIFS(Sheet1!$F$5:$F$28252,Sheet1!$I$5:$I$28252,$B348,Sheet1!$L$5:$L$28252,$A348,Sheet1!$D$5:$D$28252,"医卡通",Sheet1!$E$5:$E$28252,"&lt;&gt;*调拨*")+SUMIFS(Sheet1!$F$5:$F$28252,Sheet1!$I$5:$I$28252,$B348,Sheet1!$L$5:$L$28252,$A348,Sheet1!$E$5:$E$28252,"*医卡通*",Sheet1!$D$5:$D$28252,"&lt;&gt;医卡通",Sheet1!$D$5:$D$28252,"&lt;&gt;内部转款",Sheet1!$D$5:$D$28252,"&lt;&gt;内部转账",Sheet1!$E$5:$E$28252,"&lt;&gt;*调拨*")</f>
        <v>0</v>
      </c>
      <c r="M348" s="32">
        <f>SUMIFS(Sheet1!$F$5:$F$28252,Sheet1!$I$5:$I$28252,$B348,Sheet1!$L$5:$L$28252,$A348,Sheet1!$D$5:$D$28252,"企健网",Sheet1!$E$5:$E$28252,"&lt;&gt;*调拨*")+SUMIFS(Sheet1!$F$5:$F$28252,Sheet1!$I$5:$I$28252,$B348,Sheet1!$L$5:$L$28252,$A348,Sheet1!$E$5:$E$28252,"*企健网*",Sheet1!$D$5:$D$28252,"&lt;&gt;企健网",Sheet1!$D$5:$D$28252,"&lt;&gt;内部转款",Sheet1!$D$5:$D$28252,"&lt;&gt;内部转账",Sheet1!$E$5:$E$28252,"&lt;&gt;*调拨*")</f>
        <v>0</v>
      </c>
      <c r="N348" s="32">
        <f>SUMIFS(Sheet1!$F$5:$F$28252,Sheet1!$I$5:$I$28252,$B348,Sheet1!$L$5:$L$28252,$A348,Sheet1!$D$5:$D$28252,"银联",Sheet1!$E$5:$E$28252,"&lt;&gt;*调拨*")+SUMIFS(Sheet1!$F$5:$F$28252,Sheet1!$I$5:$I$28252,$B348,Sheet1!$L$5:$L$28252,$A348,Sheet1!$E$5:$E$28252,"*银联*",Sheet1!$D$5:$D$28252,"&lt;&gt;银联",Sheet1!$D$5:$D$28252,"&lt;&gt;内部转款",Sheet1!$D$5:$D$28252,"&lt;&gt;内部转账",Sheet1!$E$5:$E$28252,"&lt;&gt;*调拨*")</f>
        <v>0</v>
      </c>
      <c r="O348" s="32">
        <f>SUMIFS(Sheet1!$F$5:$F$28252,Sheet1!$I$5:$I$28252,$B348,Sheet1!$L$5:$L$28252,$A348,Sheet1!$D$5:$D$28252,"京东",Sheet1!$E$5:$E$28252,"&lt;&gt;*调拨*")+SUMIFS(Sheet1!$F$5:$F$28252,Sheet1!$I$5:$I$28252,$B348,Sheet1!$L$5:$L$28252,$A348,Sheet1!$E$5:$E$28252,"*京东*",Sheet1!$D$5:$D$28252,"&lt;&gt;京东",Sheet1!$D$5:$D$28252,"&lt;&gt;内部转款",Sheet1!$D$5:$D$28252,"&lt;&gt;内部转账",Sheet1!$E$5:$E$28252,"&lt;&gt;*调拨*")</f>
        <v>0</v>
      </c>
      <c r="P348" s="32">
        <f>SUMIFS(Sheet1!$F$5:$F$28252,Sheet1!$I$5:$I$28252,$B348,Sheet1!$L$5:$L$28252,$A348,Sheet1!$D$5:$D$28252,"药机微信",Sheet1!$E$5:$E$28252,"&lt;&gt;*调拨*")+SUMIFS(Sheet1!$F$5:$F$28252,Sheet1!$I$5:$I$28252,$B348,Sheet1!$L$5:$L$28252,$A348,Sheet1!$E$5:$E$28252,"*药机微信*",Sheet1!$D$5:$D$28252,"&lt;&gt;药机微信",Sheet1!$D$5:$D$28252,"&lt;&gt;内部转款",Sheet1!$D$5:$D$28252,"&lt;&gt;内部转账",Sheet1!$E$5:$E$28252,"&lt;&gt;*调拨*")</f>
        <v>0</v>
      </c>
      <c r="Q348" s="32">
        <f>SUMIFS(Sheet1!$F$5:$F$28252,Sheet1!$I$5:$I$28252,$B348,Sheet1!$L$5:$L$28252,$A348,Sheet1!$D$5:$D$28252,"亲情卡",Sheet1!$E$5:$E$28252,"&lt;&gt;*调拨*")+SUMIFS(Sheet1!$F$5:$F$28252,Sheet1!$I$5:$I$28252,$B348,Sheet1!$L$5:$L$28252,$A348,Sheet1!$E$5:$E$28252,"*亲情卡*",Sheet1!$D$5:$D$28252,"&lt;&gt;亲情卡",Sheet1!$D$5:$D$28252,"&lt;&gt;内部转款",Sheet1!$D$5:$D$28252,"&lt;&gt;内部转账",Sheet1!$E$5:$E$28252,"&lt;&gt;*调拨*")</f>
        <v>0</v>
      </c>
      <c r="R348" s="32">
        <f>SUMIFS(Sheet1!$F$5:$F$28252,Sheet1!$I$5:$I$28252,$B348,Sheet1!$L$5:$L$28252,$A348,Sheet1!$D$5:$D$28252,"优惠券",Sheet1!$E$5:$E$28252,"&lt;&gt;*调拨*")+SUMIFS(Sheet1!$F$5:$F$28252,Sheet1!$I$5:$I$28252,$B348,Sheet1!$L$5:$L$28252,$A348,Sheet1!$E$5:$E$28252,"*优惠券*",Sheet1!$D$5:$D$28252,"&lt;&gt;优惠券",Sheet1!$D$5:$D$28252,"&lt;&gt;内部转款",Sheet1!$D$5:$D$28252,"&lt;&gt;内部转账",Sheet1!$E$5:$E$28252,"&lt;&gt;*调拨*")</f>
        <v>0</v>
      </c>
      <c r="S348" s="32">
        <f>SUMIFS(Sheet1!$F$5:$F$28252,Sheet1!$I$5:$I$28252,$B348,Sheet1!$L$5:$L$28252,$A348,Sheet1!$D$5:$D$28252,"代金券",Sheet1!$E$5:$E$28252,"&lt;&gt;*调拨*")+SUMIFS(Sheet1!$F$5:$F$28252,Sheet1!$I$5:$I$28252,$B348,Sheet1!$L$5:$L$28252,$A348,Sheet1!$E$5:$E$28252,"*代金券*",Sheet1!$D$5:$D$28252,"&lt;&gt;代金券",Sheet1!$D$5:$D$28252,"&lt;&gt;内部转款",Sheet1!$D$5:$D$28252,"&lt;&gt;内部转账",Sheet1!$E$5:$E$28252,"&lt;&gt;*调拨*")</f>
        <v>0</v>
      </c>
      <c r="T348" s="32">
        <f>SUMIFS(Sheet1!$F$5:$F$28252,Sheet1!$I$5:$I$28252,$B348,Sheet1!$L$5:$L$28252,$A348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348,Sheet1!$L$5:$L$28252,$A348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348,Sheet1!$L$5:$L$28252,$A348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348,Sheet1!$L$5:$L$28252,$A348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48" s="32">
        <f>SUMIFS(Sheet1!$F$5:$F$28252,Sheet1!$I$5:$I$28252,$B348,Sheet1!$L$5:$L$28252,$A348,Sheet1!$E$5:$E$28252,"*调拨*")</f>
        <v>0</v>
      </c>
      <c r="V348" s="32">
        <f>SUMIFS(Sheet1!$F$5:$F$28252,Sheet1!$I$5:$I$28252,$B348,Sheet1!$L$5:$L$28252,$A348,Sheet1!$D$5:$D$28252,"储值",Sheet1!$E$5:$E$28252,"&lt;&gt;*调拨*")+SUMIFS(Sheet1!$F$5:$F$28252,Sheet1!$I$5:$I$28252,$B348,Sheet1!$L$5:$L$28252,$A348,Sheet1!$E$5:$E$28252,"*储值*",Sheet1!$D$5:$D$28252,"&lt;&gt;储值",Sheet1!$D$5:$D$28252,"&lt;&gt;内部转款",Sheet1!$D$5:$D$28252,"&lt;&gt;内部转账",Sheet1!$E$5:$E$28252,"&lt;&gt;*调拨*")</f>
        <v>0</v>
      </c>
      <c r="W348" s="32">
        <f>SUMIFS(Sheet1!$F$5:$F$28252,Sheet1!$I$5:$I$28252,$B348,Sheet1!$L$5:$L$28252,$A348,Sheet1!$D$5:$D$28252,"效期",Sheet1!$E$5:$E$28252,"&lt;&gt;*调拨*")+SUMIFS(Sheet1!$F$5:$F$28252,Sheet1!$I$5:$I$28252,$B348,Sheet1!$L$5:$L$28252,$A348,Sheet1!$E$5:$E$28252,"*效期*",Sheet1!$D$5:$D$28252,"&lt;&gt;效期",Sheet1!$D$5:$D$28252,"&lt;&gt;内部转款",Sheet1!$D$5:$D$28252,"&lt;&gt;内部转账",Sheet1!$E$5:$E$28252,"&lt;&gt;*调拨*")</f>
        <v>92.6</v>
      </c>
      <c r="X348" s="32">
        <f>SUMIFS(Sheet1!$F$5:$F$28252,Sheet1!$I$5:$I$28252,$B348,Sheet1!$L$5:$L$28252,$A348,Sheet1!$D$5:$D$28252,"内部转款",Sheet1!$E$5:$E$28252,"&lt;&gt;*调拨*")+SUMIFS(Sheet1!$F$5:$F$28252,Sheet1!$I$5:$I$28252,$B348,Sheet1!$L$5:$L$28252,$A348,Sheet1!$D$5:$D$28252,"内部转账",Sheet1!$E$5:$E$28252,"&lt;&gt;*调拨*")</f>
        <v>0</v>
      </c>
      <c r="Y348" s="32">
        <f t="shared" si="24"/>
        <v>0</v>
      </c>
      <c r="Z348" s="32">
        <f>SUMIFS(Sheet1!$F$5:$F$28252,Sheet1!$I$5:$I$28252,$B348,Sheet1!$L$5:$L$28252,$A348)</f>
        <v>38117.2</v>
      </c>
      <c r="AA348" s="32">
        <f>SUMIFS(Sheet1!$G$5:$G$28252,Sheet1!$I$5:$I$28252,$B348,Sheet1!$L$5:$L$28252,$A348,Sheet1!$D$5:$D$28252,"工资",Sheet1!$E$5:$E$28252,"&lt;&gt;*调拨*")+SUMIFS(Sheet1!$G$5:$G$28252,Sheet1!$I$5:$I$28252,$B348,Sheet1!$L$5:$L$28252,$A348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6042.68</v>
      </c>
      <c r="AB348" s="32">
        <f>SUMIFS(Sheet1!$G$5:$G$28252,Sheet1!$I$5:$I$28252,$B348,Sheet1!$L$5:$L$28252,$A348,Sheet1!$D$5:$D$28252,"水费",Sheet1!$E$5:$E$28252,"&lt;&gt;*调拨*")+SUMIFS(Sheet1!$G$5:$G$28252,Sheet1!$I$5:$I$28252,$B348,Sheet1!$L$5:$L$28252,$A348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8" s="32">
        <f>SUMIFS(Sheet1!$G$5:$G$28252,Sheet1!$I$5:$I$28252,$B348,Sheet1!$L$5:$L$28252,$A348,Sheet1!$D$5:$D$28252,"电费",Sheet1!$E$5:$E$28252,"&lt;&gt;*调拨*")+SUMIFS(Sheet1!$G$5:$G$28252,Sheet1!$I$5:$I$28252,$B348,Sheet1!$L$5:$L$28252,$A348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8" s="32">
        <f>SUMIFS(Sheet1!$G$5:$G$28252,Sheet1!$I$5:$I$28252,$B348,Sheet1!$L$5:$L$28252,$A348,Sheet1!$D$5:$D$28252,"宽带费",Sheet1!$E$5:$E$28252,"&lt;&gt;*调拨*")+SUMIFS(Sheet1!$G$5:$G$28252,Sheet1!$I$5:$I$28252,$B348,Sheet1!$L$5:$L$28252,$A348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8" s="32">
        <f>SUMIFS(Sheet1!$G$5:$G$28252,Sheet1!$I$5:$I$28252,$B348,Sheet1!$L$5:$L$28252,$A348,Sheet1!$D$5:$D$28252,"办公费",Sheet1!$E$5:$E$28252,"&lt;&gt;*调拨*")+SUMIFS(Sheet1!$G$5:$G$28252,Sheet1!$I$5:$I$28252,$B348,Sheet1!$L$5:$L$28252,$A348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8" s="32">
        <f>SUMIFS(Sheet1!$G$5:$G$28252,Sheet1!$I$5:$I$28252,$B348,Sheet1!$L$5:$L$28252,$A348,Sheet1!$D$5:$D$28252,"话费",Sheet1!$E$5:$E$28252,"&lt;&gt;*调拨*")+SUMIFS(Sheet1!$G$5:$G$28252,Sheet1!$I$5:$I$28252,$B348,Sheet1!$L$5:$L$28252,$A348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8" s="32">
        <f>SUMIFS(Sheet1!$G$5:$G$28252,Sheet1!$I$5:$I$28252,$B348,Sheet1!$L$5:$L$28252,$A348,Sheet1!$D$5:$D$28252,"房租",Sheet1!$E$5:$E$28252,"&lt;&gt;*调拨*")+SUMIFS(Sheet1!$G$5:$G$28252,Sheet1!$I$5:$I$28252,$B348,Sheet1!$L$5:$L$28252,$A348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8" s="32">
        <f>SUMIFS(Sheet1!$G$5:$G$28252,Sheet1!$I$5:$I$28252,$B348,Sheet1!$L$5:$L$28252,$A348,Sheet1!$E$5:$E$28252,"*调拨*")</f>
        <v>0</v>
      </c>
      <c r="AI348" s="32">
        <f>SUMIFS(Sheet1!$G$5:$G$28252,Sheet1!$I$5:$I$28252,$B348,Sheet1!$L$5:$L$28252,$A348,Sheet1!$D$5:$D$28252,"内部转款",Sheet1!$E$5:$E$28252,"&lt;&gt;*调拨*")+SUMIFS(Sheet1!$G$5:$G$28252,Sheet1!$I$5:$I$28252,$B348,Sheet1!$L$5:$L$28252,$A348,Sheet1!$D$5:$D$28252,"内部转账",Sheet1!$E$5:$E$28252,"&lt;&gt;*调拨*")</f>
        <v>0</v>
      </c>
      <c r="AJ348" s="32">
        <f t="shared" si="25"/>
        <v>200</v>
      </c>
      <c r="AK348" s="32">
        <f>SUMIFS(Sheet1!$G$5:$G$28252,Sheet1!$I$5:$I$28252,$B348,Sheet1!$L$5:$L$28252,$A348)</f>
        <v>6242.68</v>
      </c>
      <c r="AL348" s="32">
        <f t="shared" si="26"/>
        <v>31874.52</v>
      </c>
    </row>
    <row r="349" ht="16.5" spans="1:38">
      <c r="A349" s="30">
        <v>202606</v>
      </c>
      <c r="B349" s="31" t="s">
        <v>101</v>
      </c>
      <c r="C349" s="32">
        <f>SUMIFS(Sheet1!$F$5:$F$28252,Sheet1!$I$5:$I$28252,$B349,Sheet1!$L$5:$L$28252,$A349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22895.25</v>
      </c>
      <c r="D349" s="32">
        <f>SUMIFS(Sheet1!$F$5:$F$28252,Sheet1!$I$5:$I$28252,$B349,Sheet1!$L$5:$L$28252,$A349,Sheet1!$D$5:$D$28252,"医保即时拨付",Sheet1!$E$5:$E$28252,"&lt;&gt;*调拨*")+SUMIFS(Sheet1!$F$5:$F$28252,Sheet1!$I$5:$I$28252,$B349,Sheet1!$L$5:$L$28252,$A349,Sheet1!$E$5:$E$28252,"*医保即时拨付*",Sheet1!$D$5:$D$28252,"&lt;&gt;医保即时拨付",Sheet1!$D$5:$D$28252,"&lt;&gt;内部转款",Sheet1!$D$5:$D$28252,"&lt;&gt;内部转账",Sheet1!$E$5:$E$28252,"&lt;&gt;*调拨*")</f>
        <v>4853.16</v>
      </c>
      <c r="E349" s="32">
        <f>SUMIFS(Sheet1!$F$5:$F$28252,Sheet1!$I$5:$I$28252,$B349,Sheet1!$L$5:$L$28252,$A349,Sheet1!$D$5:$D$28252,"医保",Sheet1!$E$5:$E$28252,"&lt;&gt;*调拨*",Sheet1!$E$5:$E$28252,"&lt;&gt;*医保即时拨付*")+SUMIFS(Sheet1!$F$5:$F$28252,Sheet1!$I$5:$I$28252,$B349,Sheet1!$L$5:$L$28252,$A349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4776.32</v>
      </c>
      <c r="F349" s="32">
        <f>SUMIFS(Sheet1!$F$5:$F$28252,Sheet1!$I$5:$I$28252,$B349,Sheet1!$L$5:$L$28252,$A349,Sheet1!$D$5:$D$28252,"聚合",Sheet1!$E$5:$E$28252,"&lt;&gt;*调拨*")+SUMIFS(Sheet1!$F$5:$F$28252,Sheet1!$I$5:$I$28252,$B349,Sheet1!$L$5:$L$28252,$A349,Sheet1!$E$5:$E$28252,"*聚合*",Sheet1!$D$5:$D$28252,"&lt;&gt;聚合",Sheet1!$D$5:$D$28252,"&lt;&gt;内部转款",Sheet1!$D$5:$D$28252,"&lt;&gt;内部转账",Sheet1!$E$5:$E$28252,"&lt;&gt;*调拨*")</f>
        <v>47703.25</v>
      </c>
      <c r="G349" s="32">
        <f>SUMIFS(Sheet1!$F$5:$F$28252,Sheet1!$I$5:$I$28252,$B349,Sheet1!$L$5:$L$28252,$A349,Sheet1!$D$5:$D$28252,"24小时微信",Sheet1!$E$5:$E$28252,"&lt;&gt;*调拨*")+SUMIFS(Sheet1!$F$5:$F$28252,Sheet1!$I$5:$I$28252,$B349,Sheet1!$L$5:$L$28252,$A349,Sheet1!$E$5:$E$28252,"*24小时微信*",Sheet1!$D$5:$D$28252,"&lt;&gt;24小时微信",Sheet1!$D$5:$D$28252,"&lt;&gt;内部转款",Sheet1!$D$5:$D$28252,"&lt;&gt;内部转账",Sheet1!$E$5:$E$28252,"&lt;&gt;*调拨*")</f>
        <v>0</v>
      </c>
      <c r="H349" s="32">
        <f>SUMIFS(Sheet1!$F$5:$F$28252,Sheet1!$I$5:$I$28252,$B349,Sheet1!$L$5:$L$28252,$A349,Sheet1!$D$5:$D$28252,"美团",Sheet1!$E$5:$E$28252,"&lt;&gt;*调拨*")+SUMIFS(Sheet1!$F$5:$F$28252,Sheet1!$I$5:$I$28252,$B349,Sheet1!$L$5:$L$28252,$A349,Sheet1!$E$5:$E$28252,"*美团*",Sheet1!$D$5:$D$28252,"&lt;&gt;美团",Sheet1!$D$5:$D$28252,"&lt;&gt;内部转款",Sheet1!$D$5:$D$28252,"&lt;&gt;内部转账",Sheet1!$E$5:$E$28252,"&lt;&gt;*调拨*")</f>
        <v>0</v>
      </c>
      <c r="I349" s="32">
        <f>SUMIFS(Sheet1!$F$5:$F$28252,Sheet1!$I$5:$I$28252,$B349,Sheet1!$L$5:$L$28252,$A349,Sheet1!$D$5:$D$28252,"饿了么",Sheet1!$E$5:$E$28252,"&lt;&gt;*调拨*")+SUMIFS(Sheet1!$F$5:$F$28252,Sheet1!$I$5:$I$28252,$B349,Sheet1!$L$5:$L$28252,$A349,Sheet1!$E$5:$E$28252,"*饿了么*",Sheet1!$D$5:$D$28252,"&lt;&gt;饿了么",Sheet1!$D$5:$D$28252,"&lt;&gt;内部转款",Sheet1!$D$5:$D$28252,"&lt;&gt;内部转账",Sheet1!$E$5:$E$28252,"&lt;&gt;*调拨*")</f>
        <v>0</v>
      </c>
      <c r="J349" s="32">
        <f>SUMIFS(Sheet1!$F$5:$F$28252,Sheet1!$I$5:$I$28252,$B349,Sheet1!$L$5:$L$28252,$A349,Sheet1!$D$5:$D$28252,"健E卡",Sheet1!$E$5:$E$28252,"&lt;&gt;*调拨*")+SUMIFS(Sheet1!$F$5:$F$28252,Sheet1!$I$5:$I$28252,$B349,Sheet1!$L$5:$L$28252,$A349,Sheet1!$E$5:$E$28252,"*健E卡*",Sheet1!$D$5:$D$28252,"&lt;&gt;健E卡",Sheet1!$D$5:$D$28252,"&lt;&gt;内部转款",Sheet1!$D$5:$D$28252,"&lt;&gt;内部转账",Sheet1!$E$5:$E$28252,"&lt;&gt;*调拨*")</f>
        <v>0</v>
      </c>
      <c r="K349" s="32">
        <f>SUMIFS(Sheet1!$F$5:$F$28252,Sheet1!$I$5:$I$28252,$B349,Sheet1!$L$5:$L$28252,$A349,Sheet1!$D$5:$D$28252,"抖音",Sheet1!$E$5:$E$28252,"&lt;&gt;*调拨*")+SUMIFS(Sheet1!$F$5:$F$28252,Sheet1!$I$5:$I$28252,$B349,Sheet1!$L$5:$L$28252,$A349,Sheet1!$E$5:$E$28252,"*抖音*",Sheet1!$D$5:$D$28252,"&lt;&gt;抖音",Sheet1!$D$5:$D$28252,"&lt;&gt;内部转款",Sheet1!$D$5:$D$28252,"&lt;&gt;内部转账",Sheet1!$E$5:$E$28252,"&lt;&gt;*调拨*")</f>
        <v>0</v>
      </c>
      <c r="L349" s="32">
        <f>SUMIFS(Sheet1!$F$5:$F$28252,Sheet1!$I$5:$I$28252,$B349,Sheet1!$L$5:$L$28252,$A349,Sheet1!$D$5:$D$28252,"医卡通",Sheet1!$E$5:$E$28252,"&lt;&gt;*调拨*")+SUMIFS(Sheet1!$F$5:$F$28252,Sheet1!$I$5:$I$28252,$B349,Sheet1!$L$5:$L$28252,$A349,Sheet1!$E$5:$E$28252,"*医卡通*",Sheet1!$D$5:$D$28252,"&lt;&gt;医卡通",Sheet1!$D$5:$D$28252,"&lt;&gt;内部转款",Sheet1!$D$5:$D$28252,"&lt;&gt;内部转账",Sheet1!$E$5:$E$28252,"&lt;&gt;*调拨*")</f>
        <v>0</v>
      </c>
      <c r="M349" s="32">
        <f>SUMIFS(Sheet1!$F$5:$F$28252,Sheet1!$I$5:$I$28252,$B349,Sheet1!$L$5:$L$28252,$A349,Sheet1!$D$5:$D$28252,"企健网",Sheet1!$E$5:$E$28252,"&lt;&gt;*调拨*")+SUMIFS(Sheet1!$F$5:$F$28252,Sheet1!$I$5:$I$28252,$B349,Sheet1!$L$5:$L$28252,$A349,Sheet1!$E$5:$E$28252,"*企健网*",Sheet1!$D$5:$D$28252,"&lt;&gt;企健网",Sheet1!$D$5:$D$28252,"&lt;&gt;内部转款",Sheet1!$D$5:$D$28252,"&lt;&gt;内部转账",Sheet1!$E$5:$E$28252,"&lt;&gt;*调拨*")</f>
        <v>0</v>
      </c>
      <c r="N349" s="32">
        <f>SUMIFS(Sheet1!$F$5:$F$28252,Sheet1!$I$5:$I$28252,$B349,Sheet1!$L$5:$L$28252,$A349,Sheet1!$D$5:$D$28252,"银联",Sheet1!$E$5:$E$28252,"&lt;&gt;*调拨*")+SUMIFS(Sheet1!$F$5:$F$28252,Sheet1!$I$5:$I$28252,$B349,Sheet1!$L$5:$L$28252,$A349,Sheet1!$E$5:$E$28252,"*银联*",Sheet1!$D$5:$D$28252,"&lt;&gt;银联",Sheet1!$D$5:$D$28252,"&lt;&gt;内部转款",Sheet1!$D$5:$D$28252,"&lt;&gt;内部转账",Sheet1!$E$5:$E$28252,"&lt;&gt;*调拨*")</f>
        <v>0</v>
      </c>
      <c r="O349" s="32">
        <f>SUMIFS(Sheet1!$F$5:$F$28252,Sheet1!$I$5:$I$28252,$B349,Sheet1!$L$5:$L$28252,$A349,Sheet1!$D$5:$D$28252,"京东",Sheet1!$E$5:$E$28252,"&lt;&gt;*调拨*")+SUMIFS(Sheet1!$F$5:$F$28252,Sheet1!$I$5:$I$28252,$B349,Sheet1!$L$5:$L$28252,$A349,Sheet1!$E$5:$E$28252,"*京东*",Sheet1!$D$5:$D$28252,"&lt;&gt;京东",Sheet1!$D$5:$D$28252,"&lt;&gt;内部转款",Sheet1!$D$5:$D$28252,"&lt;&gt;内部转账",Sheet1!$E$5:$E$28252,"&lt;&gt;*调拨*")</f>
        <v>0</v>
      </c>
      <c r="P349" s="32">
        <f>SUMIFS(Sheet1!$F$5:$F$28252,Sheet1!$I$5:$I$28252,$B349,Sheet1!$L$5:$L$28252,$A349,Sheet1!$D$5:$D$28252,"药机微信",Sheet1!$E$5:$E$28252,"&lt;&gt;*调拨*")+SUMIFS(Sheet1!$F$5:$F$28252,Sheet1!$I$5:$I$28252,$B349,Sheet1!$L$5:$L$28252,$A349,Sheet1!$E$5:$E$28252,"*药机微信*",Sheet1!$D$5:$D$28252,"&lt;&gt;药机微信",Sheet1!$D$5:$D$28252,"&lt;&gt;内部转款",Sheet1!$D$5:$D$28252,"&lt;&gt;内部转账",Sheet1!$E$5:$E$28252,"&lt;&gt;*调拨*")</f>
        <v>0</v>
      </c>
      <c r="Q349" s="32">
        <f>SUMIFS(Sheet1!$F$5:$F$28252,Sheet1!$I$5:$I$28252,$B349,Sheet1!$L$5:$L$28252,$A349,Sheet1!$D$5:$D$28252,"亲情卡",Sheet1!$E$5:$E$28252,"&lt;&gt;*调拨*")+SUMIFS(Sheet1!$F$5:$F$28252,Sheet1!$I$5:$I$28252,$B349,Sheet1!$L$5:$L$28252,$A349,Sheet1!$E$5:$E$28252,"*亲情卡*",Sheet1!$D$5:$D$28252,"&lt;&gt;亲情卡",Sheet1!$D$5:$D$28252,"&lt;&gt;内部转款",Sheet1!$D$5:$D$28252,"&lt;&gt;内部转账",Sheet1!$E$5:$E$28252,"&lt;&gt;*调拨*")</f>
        <v>0</v>
      </c>
      <c r="R349" s="32">
        <f>SUMIFS(Sheet1!$F$5:$F$28252,Sheet1!$I$5:$I$28252,$B349,Sheet1!$L$5:$L$28252,$A349,Sheet1!$D$5:$D$28252,"优惠券",Sheet1!$E$5:$E$28252,"&lt;&gt;*调拨*")+SUMIFS(Sheet1!$F$5:$F$28252,Sheet1!$I$5:$I$28252,$B349,Sheet1!$L$5:$L$28252,$A349,Sheet1!$E$5:$E$28252,"*优惠券*",Sheet1!$D$5:$D$28252,"&lt;&gt;优惠券",Sheet1!$D$5:$D$28252,"&lt;&gt;内部转款",Sheet1!$D$5:$D$28252,"&lt;&gt;内部转账",Sheet1!$E$5:$E$28252,"&lt;&gt;*调拨*")</f>
        <v>0</v>
      </c>
      <c r="S349" s="32">
        <f>SUMIFS(Sheet1!$F$5:$F$28252,Sheet1!$I$5:$I$28252,$B349,Sheet1!$L$5:$L$28252,$A349,Sheet1!$D$5:$D$28252,"代金券",Sheet1!$E$5:$E$28252,"&lt;&gt;*调拨*")+SUMIFS(Sheet1!$F$5:$F$28252,Sheet1!$I$5:$I$28252,$B349,Sheet1!$L$5:$L$28252,$A349,Sheet1!$E$5:$E$28252,"*代金券*",Sheet1!$D$5:$D$28252,"&lt;&gt;代金券",Sheet1!$D$5:$D$28252,"&lt;&gt;内部转款",Sheet1!$D$5:$D$28252,"&lt;&gt;内部转账",Sheet1!$E$5:$E$28252,"&lt;&gt;*调拨*")</f>
        <v>0</v>
      </c>
      <c r="T349" s="32">
        <f>SUMIFS(Sheet1!$F$5:$F$28252,Sheet1!$I$5:$I$28252,$B349,Sheet1!$L$5:$L$28252,$A349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349,Sheet1!$L$5:$L$28252,$A349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349,Sheet1!$L$5:$L$28252,$A349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349,Sheet1!$L$5:$L$28252,$A349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49" s="32">
        <f>SUMIFS(Sheet1!$F$5:$F$28252,Sheet1!$I$5:$I$28252,$B349,Sheet1!$L$5:$L$28252,$A349,Sheet1!$E$5:$E$28252,"*调拨*")</f>
        <v>0</v>
      </c>
      <c r="V349" s="32">
        <f>SUMIFS(Sheet1!$F$5:$F$28252,Sheet1!$I$5:$I$28252,$B349,Sheet1!$L$5:$L$28252,$A349,Sheet1!$D$5:$D$28252,"储值",Sheet1!$E$5:$E$28252,"&lt;&gt;*调拨*")+SUMIFS(Sheet1!$F$5:$F$28252,Sheet1!$I$5:$I$28252,$B349,Sheet1!$L$5:$L$28252,$A349,Sheet1!$E$5:$E$28252,"*储值*",Sheet1!$D$5:$D$28252,"&lt;&gt;储值",Sheet1!$D$5:$D$28252,"&lt;&gt;内部转款",Sheet1!$D$5:$D$28252,"&lt;&gt;内部转账",Sheet1!$E$5:$E$28252,"&lt;&gt;*调拨*")</f>
        <v>0</v>
      </c>
      <c r="W349" s="32">
        <f>SUMIFS(Sheet1!$F$5:$F$28252,Sheet1!$I$5:$I$28252,$B349,Sheet1!$L$5:$L$28252,$A349,Sheet1!$D$5:$D$28252,"效期",Sheet1!$E$5:$E$28252,"&lt;&gt;*调拨*")+SUMIFS(Sheet1!$F$5:$F$28252,Sheet1!$I$5:$I$28252,$B349,Sheet1!$L$5:$L$28252,$A349,Sheet1!$E$5:$E$28252,"*效期*",Sheet1!$D$5:$D$28252,"&lt;&gt;效期",Sheet1!$D$5:$D$28252,"&lt;&gt;内部转款",Sheet1!$D$5:$D$28252,"&lt;&gt;内部转账",Sheet1!$E$5:$E$28252,"&lt;&gt;*调拨*")</f>
        <v>32.18</v>
      </c>
      <c r="X349" s="32">
        <f>SUMIFS(Sheet1!$F$5:$F$28252,Sheet1!$I$5:$I$28252,$B349,Sheet1!$L$5:$L$28252,$A349,Sheet1!$D$5:$D$28252,"内部转款",Sheet1!$E$5:$E$28252,"&lt;&gt;*调拨*")+SUMIFS(Sheet1!$F$5:$F$28252,Sheet1!$I$5:$I$28252,$B349,Sheet1!$L$5:$L$28252,$A349,Sheet1!$D$5:$D$28252,"内部转账",Sheet1!$E$5:$E$28252,"&lt;&gt;*调拨*")</f>
        <v>0</v>
      </c>
      <c r="Y349" s="32">
        <f t="shared" si="24"/>
        <v>0</v>
      </c>
      <c r="Z349" s="32">
        <f>SUMIFS(Sheet1!$F$5:$F$28252,Sheet1!$I$5:$I$28252,$B349,Sheet1!$L$5:$L$28252,$A349)</f>
        <v>80260.16</v>
      </c>
      <c r="AA349" s="32">
        <f>SUMIFS(Sheet1!$G$5:$G$28252,Sheet1!$I$5:$I$28252,$B349,Sheet1!$L$5:$L$28252,$A349,Sheet1!$D$5:$D$28252,"工资",Sheet1!$E$5:$E$28252,"&lt;&gt;*调拨*")+SUMIFS(Sheet1!$G$5:$G$28252,Sheet1!$I$5:$I$28252,$B349,Sheet1!$L$5:$L$28252,$A349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6868.87</v>
      </c>
      <c r="AB349" s="32">
        <f>SUMIFS(Sheet1!$G$5:$G$28252,Sheet1!$I$5:$I$28252,$B349,Sheet1!$L$5:$L$28252,$A349,Sheet1!$D$5:$D$28252,"水费",Sheet1!$E$5:$E$28252,"&lt;&gt;*调拨*")+SUMIFS(Sheet1!$G$5:$G$28252,Sheet1!$I$5:$I$28252,$B349,Sheet1!$L$5:$L$28252,$A349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49" s="32">
        <f>SUMIFS(Sheet1!$G$5:$G$28252,Sheet1!$I$5:$I$28252,$B349,Sheet1!$L$5:$L$28252,$A349,Sheet1!$D$5:$D$28252,"电费",Sheet1!$E$5:$E$28252,"&lt;&gt;*调拨*")+SUMIFS(Sheet1!$G$5:$G$28252,Sheet1!$I$5:$I$28252,$B349,Sheet1!$L$5:$L$28252,$A349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49" s="32">
        <f>SUMIFS(Sheet1!$G$5:$G$28252,Sheet1!$I$5:$I$28252,$B349,Sheet1!$L$5:$L$28252,$A349,Sheet1!$D$5:$D$28252,"宽带费",Sheet1!$E$5:$E$28252,"&lt;&gt;*调拨*")+SUMIFS(Sheet1!$G$5:$G$28252,Sheet1!$I$5:$I$28252,$B349,Sheet1!$L$5:$L$28252,$A349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49" s="32">
        <f>SUMIFS(Sheet1!$G$5:$G$28252,Sheet1!$I$5:$I$28252,$B349,Sheet1!$L$5:$L$28252,$A349,Sheet1!$D$5:$D$28252,"办公费",Sheet1!$E$5:$E$28252,"&lt;&gt;*调拨*")+SUMIFS(Sheet1!$G$5:$G$28252,Sheet1!$I$5:$I$28252,$B349,Sheet1!$L$5:$L$28252,$A349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49" s="32">
        <f>SUMIFS(Sheet1!$G$5:$G$28252,Sheet1!$I$5:$I$28252,$B349,Sheet1!$L$5:$L$28252,$A349,Sheet1!$D$5:$D$28252,"话费",Sheet1!$E$5:$E$28252,"&lt;&gt;*调拨*")+SUMIFS(Sheet1!$G$5:$G$28252,Sheet1!$I$5:$I$28252,$B349,Sheet1!$L$5:$L$28252,$A349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49" s="32">
        <f>SUMIFS(Sheet1!$G$5:$G$28252,Sheet1!$I$5:$I$28252,$B349,Sheet1!$L$5:$L$28252,$A349,Sheet1!$D$5:$D$28252,"房租",Sheet1!$E$5:$E$28252,"&lt;&gt;*调拨*")+SUMIFS(Sheet1!$G$5:$G$28252,Sheet1!$I$5:$I$28252,$B349,Sheet1!$L$5:$L$28252,$A349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49" s="32">
        <f>SUMIFS(Sheet1!$G$5:$G$28252,Sheet1!$I$5:$I$28252,$B349,Sheet1!$L$5:$L$28252,$A349,Sheet1!$E$5:$E$28252,"*调拨*")</f>
        <v>0</v>
      </c>
      <c r="AI349" s="32">
        <f>SUMIFS(Sheet1!$G$5:$G$28252,Sheet1!$I$5:$I$28252,$B349,Sheet1!$L$5:$L$28252,$A349,Sheet1!$D$5:$D$28252,"内部转款",Sheet1!$E$5:$E$28252,"&lt;&gt;*调拨*")+SUMIFS(Sheet1!$G$5:$G$28252,Sheet1!$I$5:$I$28252,$B349,Sheet1!$L$5:$L$28252,$A349,Sheet1!$D$5:$D$28252,"内部转账",Sheet1!$E$5:$E$28252,"&lt;&gt;*调拨*")</f>
        <v>0</v>
      </c>
      <c r="AJ349" s="32">
        <f t="shared" si="25"/>
        <v>0</v>
      </c>
      <c r="AK349" s="32">
        <f>SUMIFS(Sheet1!$G$5:$G$28252,Sheet1!$I$5:$I$28252,$B349,Sheet1!$L$5:$L$28252,$A349)</f>
        <v>6868.87</v>
      </c>
      <c r="AL349" s="32">
        <f t="shared" si="26"/>
        <v>73391.29</v>
      </c>
    </row>
    <row r="350" ht="16.5" spans="1:38">
      <c r="A350" s="30">
        <v>202606</v>
      </c>
      <c r="B350" s="31" t="s">
        <v>1130</v>
      </c>
      <c r="C350" s="32">
        <f>SUMIFS(Sheet1!$F$5:$F$28252,Sheet1!$I$5:$I$28252,$B350,Sheet1!$L$5:$L$28252,$A350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50" s="32">
        <f>SUMIFS(Sheet1!$F$5:$F$28252,Sheet1!$I$5:$I$28252,$B350,Sheet1!$L$5:$L$28252,$A350,Sheet1!$D$5:$D$28252,"医保即时拨付",Sheet1!$E$5:$E$28252,"&lt;&gt;*调拨*")+SUMIFS(Sheet1!$F$5:$F$28252,Sheet1!$I$5:$I$28252,$B350,Sheet1!$L$5:$L$28252,$A350,Sheet1!$E$5:$E$28252,"*医保即时拨付*",Sheet1!$D$5:$D$28252,"&lt;&gt;医保即时拨付",Sheet1!$D$5:$D$28252,"&lt;&gt;内部转款",Sheet1!$D$5:$D$28252,"&lt;&gt;内部转账",Sheet1!$E$5:$E$28252,"&lt;&gt;*调拨*")</f>
        <v>0</v>
      </c>
      <c r="E350" s="32">
        <f>SUMIFS(Sheet1!$F$5:$F$28252,Sheet1!$I$5:$I$28252,$B350,Sheet1!$L$5:$L$28252,$A350,Sheet1!$D$5:$D$28252,"医保",Sheet1!$E$5:$E$28252,"&lt;&gt;*调拨*",Sheet1!$E$5:$E$28252,"&lt;&gt;*医保即时拨付*")+SUMIFS(Sheet1!$F$5:$F$28252,Sheet1!$I$5:$I$28252,$B350,Sheet1!$L$5:$L$28252,$A350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50" s="32">
        <f>SUMIFS(Sheet1!$F$5:$F$28252,Sheet1!$I$5:$I$28252,$B350,Sheet1!$L$5:$L$28252,$A350,Sheet1!$D$5:$D$28252,"聚合",Sheet1!$E$5:$E$28252,"&lt;&gt;*调拨*")+SUMIFS(Sheet1!$F$5:$F$28252,Sheet1!$I$5:$I$28252,$B350,Sheet1!$L$5:$L$28252,$A350,Sheet1!$E$5:$E$28252,"*聚合*",Sheet1!$D$5:$D$28252,"&lt;&gt;聚合",Sheet1!$D$5:$D$28252,"&lt;&gt;内部转款",Sheet1!$D$5:$D$28252,"&lt;&gt;内部转账",Sheet1!$E$5:$E$28252,"&lt;&gt;*调拨*")</f>
        <v>0</v>
      </c>
      <c r="G350" s="32">
        <f>SUMIFS(Sheet1!$F$5:$F$28252,Sheet1!$I$5:$I$28252,$B350,Sheet1!$L$5:$L$28252,$A350,Sheet1!$D$5:$D$28252,"24小时微信",Sheet1!$E$5:$E$28252,"&lt;&gt;*调拨*")+SUMIFS(Sheet1!$F$5:$F$28252,Sheet1!$I$5:$I$28252,$B350,Sheet1!$L$5:$L$28252,$A350,Sheet1!$E$5:$E$28252,"*24小时微信*",Sheet1!$D$5:$D$28252,"&lt;&gt;24小时微信",Sheet1!$D$5:$D$28252,"&lt;&gt;内部转款",Sheet1!$D$5:$D$28252,"&lt;&gt;内部转账",Sheet1!$E$5:$E$28252,"&lt;&gt;*调拨*")</f>
        <v>0</v>
      </c>
      <c r="H350" s="32">
        <f>SUMIFS(Sheet1!$F$5:$F$28252,Sheet1!$I$5:$I$28252,$B350,Sheet1!$L$5:$L$28252,$A350,Sheet1!$D$5:$D$28252,"美团",Sheet1!$E$5:$E$28252,"&lt;&gt;*调拨*")+SUMIFS(Sheet1!$F$5:$F$28252,Sheet1!$I$5:$I$28252,$B350,Sheet1!$L$5:$L$28252,$A350,Sheet1!$E$5:$E$28252,"*美团*",Sheet1!$D$5:$D$28252,"&lt;&gt;美团",Sheet1!$D$5:$D$28252,"&lt;&gt;内部转款",Sheet1!$D$5:$D$28252,"&lt;&gt;内部转账",Sheet1!$E$5:$E$28252,"&lt;&gt;*调拨*")</f>
        <v>0</v>
      </c>
      <c r="I350" s="32">
        <f>SUMIFS(Sheet1!$F$5:$F$28252,Sheet1!$I$5:$I$28252,$B350,Sheet1!$L$5:$L$28252,$A350,Sheet1!$D$5:$D$28252,"饿了么",Sheet1!$E$5:$E$28252,"&lt;&gt;*调拨*")+SUMIFS(Sheet1!$F$5:$F$28252,Sheet1!$I$5:$I$28252,$B350,Sheet1!$L$5:$L$28252,$A350,Sheet1!$E$5:$E$28252,"*饿了么*",Sheet1!$D$5:$D$28252,"&lt;&gt;饿了么",Sheet1!$D$5:$D$28252,"&lt;&gt;内部转款",Sheet1!$D$5:$D$28252,"&lt;&gt;内部转账",Sheet1!$E$5:$E$28252,"&lt;&gt;*调拨*")</f>
        <v>0</v>
      </c>
      <c r="J350" s="32">
        <f>SUMIFS(Sheet1!$F$5:$F$28252,Sheet1!$I$5:$I$28252,$B350,Sheet1!$L$5:$L$28252,$A350,Sheet1!$D$5:$D$28252,"健E卡",Sheet1!$E$5:$E$28252,"&lt;&gt;*调拨*")+SUMIFS(Sheet1!$F$5:$F$28252,Sheet1!$I$5:$I$28252,$B350,Sheet1!$L$5:$L$28252,$A350,Sheet1!$E$5:$E$28252,"*健E卡*",Sheet1!$D$5:$D$28252,"&lt;&gt;健E卡",Sheet1!$D$5:$D$28252,"&lt;&gt;内部转款",Sheet1!$D$5:$D$28252,"&lt;&gt;内部转账",Sheet1!$E$5:$E$28252,"&lt;&gt;*调拨*")</f>
        <v>0</v>
      </c>
      <c r="K350" s="32">
        <f>SUMIFS(Sheet1!$F$5:$F$28252,Sheet1!$I$5:$I$28252,$B350,Sheet1!$L$5:$L$28252,$A350,Sheet1!$D$5:$D$28252,"抖音",Sheet1!$E$5:$E$28252,"&lt;&gt;*调拨*")+SUMIFS(Sheet1!$F$5:$F$28252,Sheet1!$I$5:$I$28252,$B350,Sheet1!$L$5:$L$28252,$A350,Sheet1!$E$5:$E$28252,"*抖音*",Sheet1!$D$5:$D$28252,"&lt;&gt;抖音",Sheet1!$D$5:$D$28252,"&lt;&gt;内部转款",Sheet1!$D$5:$D$28252,"&lt;&gt;内部转账",Sheet1!$E$5:$E$28252,"&lt;&gt;*调拨*")</f>
        <v>0</v>
      </c>
      <c r="L350" s="32">
        <f>SUMIFS(Sheet1!$F$5:$F$28252,Sheet1!$I$5:$I$28252,$B350,Sheet1!$L$5:$L$28252,$A350,Sheet1!$D$5:$D$28252,"医卡通",Sheet1!$E$5:$E$28252,"&lt;&gt;*调拨*")+SUMIFS(Sheet1!$F$5:$F$28252,Sheet1!$I$5:$I$28252,$B350,Sheet1!$L$5:$L$28252,$A350,Sheet1!$E$5:$E$28252,"*医卡通*",Sheet1!$D$5:$D$28252,"&lt;&gt;医卡通",Sheet1!$D$5:$D$28252,"&lt;&gt;内部转款",Sheet1!$D$5:$D$28252,"&lt;&gt;内部转账",Sheet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$F$28252,Sheet1!$I$5:$I$28252,$B350,Sheet1!$L$5:$L$28252,$A350,Sheet1!$E$5:$E$28252,"*企健网*",Sheet1!$D$5:$D$28252,"&lt;&gt;企健网",Sheet1!$D$5:$D$28252,"&lt;&gt;内部转款",Sheet1!$D$5:$D$28252,"&lt;&gt;内部转账",Sheet1!$E$5:$E$28252,"&lt;&gt;*调拨*")</f>
        <v>0</v>
      </c>
      <c r="N350" s="32">
        <f>SUMIFS(Sheet1!$F$5:$F$28252,Sheet1!$I$5:$I$28252,$B350,Sheet1!$L$5:$L$28252,$A350,Sheet1!$D$5:$D$28252,"银联",Sheet1!$E$5:$E$28252,"&lt;&gt;*调拨*")+SUMIFS(Sheet1!$F$5:$F$28252,Sheet1!$I$5:$I$28252,$B350,Sheet1!$L$5:$L$28252,$A350,Sheet1!$E$5:$E$28252,"*银联*",Sheet1!$D$5:$D$28252,"&lt;&gt;银联",Sheet1!$D$5:$D$28252,"&lt;&gt;内部转款",Sheet1!$D$5:$D$28252,"&lt;&gt;内部转账",Sheet1!$E$5:$E$28252,"&lt;&gt;*调拨*")</f>
        <v>0</v>
      </c>
      <c r="O350" s="32">
        <f>SUMIFS(Sheet1!$F$5:$F$28252,Sheet1!$I$5:$I$28252,$B350,Sheet1!$L$5:$L$28252,$A350,Sheet1!$D$5:$D$28252,"京东",Sheet1!$E$5:$E$28252,"&lt;&gt;*调拨*")+SUMIFS(Sheet1!$F$5:$F$28252,Sheet1!$I$5:$I$28252,$B350,Sheet1!$L$5:$L$28252,$A350,Sheet1!$E$5:$E$28252,"*京东*",Sheet1!$D$5:$D$28252,"&lt;&gt;京东",Sheet1!$D$5:$D$28252,"&lt;&gt;内部转款",Sheet1!$D$5:$D$28252,"&lt;&gt;内部转账",Sheet1!$E$5:$E$28252,"&lt;&gt;*调拨*")</f>
        <v>0</v>
      </c>
      <c r="P350" s="32">
        <f>SUMIFS(Sheet1!$F$5:$F$28252,Sheet1!$I$5:$I$28252,$B350,Sheet1!$L$5:$L$28252,$A350,Sheet1!$D$5:$D$28252,"药机微信",Sheet1!$E$5:$E$28252,"&lt;&gt;*调拨*")+SUMIFS(Sheet1!$F$5:$F$28252,Sheet1!$I$5:$I$28252,$B350,Sheet1!$L$5:$L$28252,$A350,Sheet1!$E$5:$E$28252,"*药机微信*",Sheet1!$D$5:$D$28252,"&lt;&gt;药机微信",Sheet1!$D$5:$D$28252,"&lt;&gt;内部转款",Sheet1!$D$5:$D$28252,"&lt;&gt;内部转账",Sheet1!$E$5:$E$28252,"&lt;&gt;*调拨*")</f>
        <v>0</v>
      </c>
      <c r="Q350" s="32">
        <f>SUMIFS(Sheet1!$F$5:$F$28252,Sheet1!$I$5:$I$28252,$B350,Sheet1!$L$5:$L$28252,$A350,Sheet1!$D$5:$D$28252,"亲情卡",Sheet1!$E$5:$E$28252,"&lt;&gt;*调拨*")+SUMIFS(Sheet1!$F$5:$F$28252,Sheet1!$I$5:$I$28252,$B350,Sheet1!$L$5:$L$28252,$A350,Sheet1!$E$5:$E$28252,"*亲情卡*",Sheet1!$D$5:$D$28252,"&lt;&gt;亲情卡",Sheet1!$D$5:$D$28252,"&lt;&gt;内部转款",Sheet1!$D$5:$D$28252,"&lt;&gt;内部转账",Sheet1!$E$5:$E$28252,"&lt;&gt;*调拨*")</f>
        <v>0</v>
      </c>
      <c r="R350" s="32">
        <f>SUMIFS(Sheet1!$F$5:$F$28252,Sheet1!$I$5:$I$28252,$B350,Sheet1!$L$5:$L$28252,$A350,Sheet1!$D$5:$D$28252,"优惠券",Sheet1!$E$5:$E$28252,"&lt;&gt;*调拨*")+SUMIFS(Sheet1!$F$5:$F$28252,Sheet1!$I$5:$I$28252,$B350,Sheet1!$L$5:$L$28252,$A350,Sheet1!$E$5:$E$28252,"*优惠券*",Sheet1!$D$5:$D$28252,"&lt;&gt;优惠券",Sheet1!$D$5:$D$28252,"&lt;&gt;内部转款",Sheet1!$D$5:$D$28252,"&lt;&gt;内部转账",Sheet1!$E$5:$E$28252,"&lt;&gt;*调拨*")</f>
        <v>0</v>
      </c>
      <c r="S350" s="32">
        <f>SUMIFS(Sheet1!$F$5:$F$28252,Sheet1!$I$5:$I$28252,$B350,Sheet1!$L$5:$L$28252,$A350,Sheet1!$D$5:$D$28252,"代金券",Sheet1!$E$5:$E$28252,"&lt;&gt;*调拨*")+SUMIFS(Sheet1!$F$5:$F$28252,Sheet1!$I$5:$I$28252,$B350,Sheet1!$L$5:$L$28252,$A350,Sheet1!$E$5:$E$28252,"*代金券*",Sheet1!$D$5:$D$28252,"&lt;&gt;代金券",Sheet1!$D$5:$D$28252,"&lt;&gt;内部转款",Sheet1!$D$5:$D$28252,"&lt;&gt;内部转账",Sheet1!$E$5:$E$28252,"&lt;&gt;*调拨*")</f>
        <v>0</v>
      </c>
      <c r="T350" s="32">
        <f>SUMIFS(Sheet1!$F$5:$F$28252,Sheet1!$I$5:$I$28252,$B350,Sheet1!$L$5:$L$28252,$A350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350,Sheet1!$L$5:$L$28252,$A350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350,Sheet1!$L$5:$L$28252,$A350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350,Sheet1!$L$5:$L$28252,$A350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0" s="32">
        <f>SUMIFS(Sheet1!$F$5:$F$28252,Sheet1!$I$5:$I$28252,$B350,Sheet1!$L$5:$L$28252,$A350,Sheet1!$E$5:$E$28252,"*调拨*")</f>
        <v>0</v>
      </c>
      <c r="V350" s="32">
        <f>SUMIFS(Sheet1!$F$5:$F$28252,Sheet1!$I$5:$I$28252,$B350,Sheet1!$L$5:$L$28252,$A350,Sheet1!$D$5:$D$28252,"储值",Sheet1!$E$5:$E$28252,"&lt;&gt;*调拨*")+SUMIFS(Sheet1!$F$5:$F$28252,Sheet1!$I$5:$I$28252,$B350,Sheet1!$L$5:$L$28252,$A350,Sheet1!$E$5:$E$28252,"*储值*",Sheet1!$D$5:$D$28252,"&lt;&gt;储值",Sheet1!$D$5:$D$28252,"&lt;&gt;内部转款",Sheet1!$D$5:$D$28252,"&lt;&gt;内部转账",Sheet1!$E$5:$E$28252,"&lt;&gt;*调拨*")</f>
        <v>0</v>
      </c>
      <c r="W350" s="32">
        <f>SUMIFS(Sheet1!$F$5:$F$28252,Sheet1!$I$5:$I$28252,$B350,Sheet1!$L$5:$L$28252,$A350,Sheet1!$D$5:$D$28252,"效期",Sheet1!$E$5:$E$28252,"&lt;&gt;*调拨*")+SUMIFS(Sheet1!$F$5:$F$28252,Sheet1!$I$5:$I$28252,$B350,Sheet1!$L$5:$L$28252,$A350,Sheet1!$E$5:$E$28252,"*效期*",Sheet1!$D$5:$D$28252,"&lt;&gt;效期",Sheet1!$D$5:$D$28252,"&lt;&gt;内部转款",Sheet1!$D$5:$D$28252,"&lt;&gt;内部转账",Sheet1!$E$5:$E$28252,"&lt;&gt;*调拨*")</f>
        <v>0</v>
      </c>
      <c r="X350" s="32">
        <f>SUMIFS(Sheet1!$F$5:$F$28252,Sheet1!$I$5:$I$28252,$B350,Sheet1!$L$5:$L$28252,$A350,Sheet1!$D$5:$D$28252,"内部转款",Sheet1!$E$5:$E$28252,"&lt;&gt;*调拨*")+SUMIFS(Sheet1!$F$5:$F$28252,Sheet1!$I$5:$I$28252,$B350,Sheet1!$L$5:$L$28252,$A350,Sheet1!$D$5:$D$28252,"内部转账",Sheet1!$E$5:$E$28252,"&lt;&gt;*调拨*")</f>
        <v>0</v>
      </c>
      <c r="Y350" s="32">
        <f t="shared" si="24"/>
        <v>0</v>
      </c>
      <c r="Z350" s="32">
        <f>SUMIFS(Sheet1!$F$5:$F$28252,Sheet1!$I$5:$I$28252,$B350,Sheet1!$L$5:$L$28252,$A350)</f>
        <v>0</v>
      </c>
      <c r="AA350" s="32">
        <f>SUMIFS(Sheet1!$G$5:$G$28252,Sheet1!$I$5:$I$28252,$B350,Sheet1!$L$5:$L$28252,$A350,Sheet1!$D$5:$D$28252,"工资",Sheet1!$E$5:$E$28252,"&lt;&gt;*调拨*")+SUMIFS(Sheet1!$G$5:$G$28252,Sheet1!$I$5:$I$28252,$B350,Sheet1!$L$5:$L$28252,$A350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50" s="32">
        <f>SUMIFS(Sheet1!$G$5:$G$28252,Sheet1!$I$5:$I$28252,$B350,Sheet1!$L$5:$L$28252,$A350,Sheet1!$D$5:$D$28252,"水费",Sheet1!$E$5:$E$28252,"&lt;&gt;*调拨*")+SUMIFS(Sheet1!$G$5:$G$28252,Sheet1!$I$5:$I$28252,$B350,Sheet1!$L$5:$L$28252,$A350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0" s="32">
        <f>SUMIFS(Sheet1!$G$5:$G$28252,Sheet1!$I$5:$I$28252,$B350,Sheet1!$L$5:$L$28252,$A350,Sheet1!$D$5:$D$28252,"电费",Sheet1!$E$5:$E$28252,"&lt;&gt;*调拨*")+SUMIFS(Sheet1!$G$5:$G$28252,Sheet1!$I$5:$I$28252,$B350,Sheet1!$L$5:$L$28252,$A350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0" s="32">
        <f>SUMIFS(Sheet1!$G$5:$G$28252,Sheet1!$I$5:$I$28252,$B350,Sheet1!$L$5:$L$28252,$A350,Sheet1!$D$5:$D$28252,"宽带费",Sheet1!$E$5:$E$28252,"&lt;&gt;*调拨*")+SUMIFS(Sheet1!$G$5:$G$28252,Sheet1!$I$5:$I$28252,$B350,Sheet1!$L$5:$L$28252,$A350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0" s="32">
        <f>SUMIFS(Sheet1!$G$5:$G$28252,Sheet1!$I$5:$I$28252,$B350,Sheet1!$L$5:$L$28252,$A350,Sheet1!$D$5:$D$28252,"办公费",Sheet1!$E$5:$E$28252,"&lt;&gt;*调拨*")+SUMIFS(Sheet1!$G$5:$G$28252,Sheet1!$I$5:$I$28252,$B350,Sheet1!$L$5:$L$28252,$A350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0" s="32">
        <f>SUMIFS(Sheet1!$G$5:$G$28252,Sheet1!$I$5:$I$28252,$B350,Sheet1!$L$5:$L$28252,$A350,Sheet1!$D$5:$D$28252,"话费",Sheet1!$E$5:$E$28252,"&lt;&gt;*调拨*")+SUMIFS(Sheet1!$G$5:$G$28252,Sheet1!$I$5:$I$28252,$B350,Sheet1!$L$5:$L$28252,$A350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0" s="32">
        <f>SUMIFS(Sheet1!$G$5:$G$28252,Sheet1!$I$5:$I$28252,$B350,Sheet1!$L$5:$L$28252,$A350,Sheet1!$D$5:$D$28252,"房租",Sheet1!$E$5:$E$28252,"&lt;&gt;*调拨*")+SUMIFS(Sheet1!$G$5:$G$28252,Sheet1!$I$5:$I$28252,$B350,Sheet1!$L$5:$L$28252,$A350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0" s="32">
        <f>SUMIFS(Sheet1!$G$5:$G$28252,Sheet1!$I$5:$I$28252,$B350,Sheet1!$L$5:$L$28252,$A350,Sheet1!$E$5:$E$28252,"*调拨*")</f>
        <v>0</v>
      </c>
      <c r="AI350" s="32">
        <f>SUMIFS(Sheet1!$G$5:$G$28252,Sheet1!$I$5:$I$28252,$B350,Sheet1!$L$5:$L$28252,$A350,Sheet1!$D$5:$D$28252,"内部转款",Sheet1!$E$5:$E$28252,"&lt;&gt;*调拨*")+SUMIFS(Sheet1!$G$5:$G$28252,Sheet1!$I$5:$I$28252,$B350,Sheet1!$L$5:$L$28252,$A350,Sheet1!$D$5:$D$28252,"内部转账",Sheet1!$E$5:$E$28252,"&lt;&gt;*调拨*")</f>
        <v>0</v>
      </c>
      <c r="AJ350" s="32">
        <f t="shared" si="25"/>
        <v>0</v>
      </c>
      <c r="AK350" s="32">
        <f>SUMIFS(Sheet1!$G$5:$G$28252,Sheet1!$I$5:$I$28252,$B350,Sheet1!$L$5:$L$28252,$A350)</f>
        <v>0</v>
      </c>
      <c r="AL350" s="32">
        <f t="shared" si="26"/>
        <v>0</v>
      </c>
    </row>
    <row r="351" ht="16.5" spans="1:38">
      <c r="A351" s="30">
        <v>202606</v>
      </c>
      <c r="B351" s="31" t="s">
        <v>1131</v>
      </c>
      <c r="C351" s="32">
        <f>SUMIFS(Sheet1!$F$5:$F$28252,Sheet1!$I$5:$I$28252,$B351,Sheet1!$L$5:$L$28252,$A351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51" s="32">
        <f>SUMIFS(Sheet1!$F$5:$F$28252,Sheet1!$I$5:$I$28252,$B351,Sheet1!$L$5:$L$28252,$A351,Sheet1!$D$5:$D$28252,"医保即时拨付",Sheet1!$E$5:$E$28252,"&lt;&gt;*调拨*")+SUMIFS(Sheet1!$F$5:$F$28252,Sheet1!$I$5:$I$28252,$B351,Sheet1!$L$5:$L$28252,$A351,Sheet1!$E$5:$E$28252,"*医保即时拨付*",Sheet1!$D$5:$D$28252,"&lt;&gt;医保即时拨付",Sheet1!$D$5:$D$28252,"&lt;&gt;内部转款",Sheet1!$D$5:$D$28252,"&lt;&gt;内部转账",Sheet1!$E$5:$E$28252,"&lt;&gt;*调拨*")</f>
        <v>0</v>
      </c>
      <c r="E351" s="32">
        <f>SUMIFS(Sheet1!$F$5:$F$28252,Sheet1!$I$5:$I$28252,$B351,Sheet1!$L$5:$L$28252,$A351,Sheet1!$D$5:$D$28252,"医保",Sheet1!$E$5:$E$28252,"&lt;&gt;*调拨*",Sheet1!$E$5:$E$28252,"&lt;&gt;*医保即时拨付*")+SUMIFS(Sheet1!$F$5:$F$28252,Sheet1!$I$5:$I$28252,$B351,Sheet1!$L$5:$L$28252,$A351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51" s="32">
        <f>SUMIFS(Sheet1!$F$5:$F$28252,Sheet1!$I$5:$I$28252,$B351,Sheet1!$L$5:$L$28252,$A351,Sheet1!$D$5:$D$28252,"聚合",Sheet1!$E$5:$E$28252,"&lt;&gt;*调拨*")+SUMIFS(Sheet1!$F$5:$F$28252,Sheet1!$I$5:$I$28252,$B351,Sheet1!$L$5:$L$28252,$A351,Sheet1!$E$5:$E$28252,"*聚合*",Sheet1!$D$5:$D$28252,"&lt;&gt;聚合",Sheet1!$D$5:$D$28252,"&lt;&gt;内部转款",Sheet1!$D$5:$D$28252,"&lt;&gt;内部转账",Sheet1!$E$5:$E$28252,"&lt;&gt;*调拨*")</f>
        <v>0</v>
      </c>
      <c r="G351" s="32">
        <f>SUMIFS(Sheet1!$F$5:$F$28252,Sheet1!$I$5:$I$28252,$B351,Sheet1!$L$5:$L$28252,$A351,Sheet1!$D$5:$D$28252,"24小时微信",Sheet1!$E$5:$E$28252,"&lt;&gt;*调拨*")+SUMIFS(Sheet1!$F$5:$F$28252,Sheet1!$I$5:$I$28252,$B351,Sheet1!$L$5:$L$28252,$A351,Sheet1!$E$5:$E$28252,"*24小时微信*",Sheet1!$D$5:$D$28252,"&lt;&gt;24小时微信",Sheet1!$D$5:$D$28252,"&lt;&gt;内部转款",Sheet1!$D$5:$D$28252,"&lt;&gt;内部转账",Sheet1!$E$5:$E$28252,"&lt;&gt;*调拨*")</f>
        <v>0</v>
      </c>
      <c r="H351" s="32">
        <f>SUMIFS(Sheet1!$F$5:$F$28252,Sheet1!$I$5:$I$28252,$B351,Sheet1!$L$5:$L$28252,$A351,Sheet1!$D$5:$D$28252,"美团",Sheet1!$E$5:$E$28252,"&lt;&gt;*调拨*")+SUMIFS(Sheet1!$F$5:$F$28252,Sheet1!$I$5:$I$28252,$B351,Sheet1!$L$5:$L$28252,$A351,Sheet1!$E$5:$E$28252,"*美团*",Sheet1!$D$5:$D$28252,"&lt;&gt;美团",Sheet1!$D$5:$D$28252,"&lt;&gt;内部转款",Sheet1!$D$5:$D$28252,"&lt;&gt;内部转账",Sheet1!$E$5:$E$28252,"&lt;&gt;*调拨*")</f>
        <v>0</v>
      </c>
      <c r="I351" s="32">
        <f>SUMIFS(Sheet1!$F$5:$F$28252,Sheet1!$I$5:$I$28252,$B351,Sheet1!$L$5:$L$28252,$A351,Sheet1!$D$5:$D$28252,"饿了么",Sheet1!$E$5:$E$28252,"&lt;&gt;*调拨*")+SUMIFS(Sheet1!$F$5:$F$28252,Sheet1!$I$5:$I$28252,$B351,Sheet1!$L$5:$L$28252,$A351,Sheet1!$E$5:$E$28252,"*饿了么*",Sheet1!$D$5:$D$28252,"&lt;&gt;饿了么",Sheet1!$D$5:$D$28252,"&lt;&gt;内部转款",Sheet1!$D$5:$D$28252,"&lt;&gt;内部转账",Sheet1!$E$5:$E$28252,"&lt;&gt;*调拨*")</f>
        <v>0</v>
      </c>
      <c r="J351" s="32">
        <f>SUMIFS(Sheet1!$F$5:$F$28252,Sheet1!$I$5:$I$28252,$B351,Sheet1!$L$5:$L$28252,$A351,Sheet1!$D$5:$D$28252,"健E卡",Sheet1!$E$5:$E$28252,"&lt;&gt;*调拨*")+SUMIFS(Sheet1!$F$5:$F$28252,Sheet1!$I$5:$I$28252,$B351,Sheet1!$L$5:$L$28252,$A351,Sheet1!$E$5:$E$28252,"*健E卡*",Sheet1!$D$5:$D$28252,"&lt;&gt;健E卡",Sheet1!$D$5:$D$28252,"&lt;&gt;内部转款",Sheet1!$D$5:$D$28252,"&lt;&gt;内部转账",Sheet1!$E$5:$E$28252,"&lt;&gt;*调拨*")</f>
        <v>0</v>
      </c>
      <c r="K351" s="32">
        <f>SUMIFS(Sheet1!$F$5:$F$28252,Sheet1!$I$5:$I$28252,$B351,Sheet1!$L$5:$L$28252,$A351,Sheet1!$D$5:$D$28252,"抖音",Sheet1!$E$5:$E$28252,"&lt;&gt;*调拨*")+SUMIFS(Sheet1!$F$5:$F$28252,Sheet1!$I$5:$I$28252,$B351,Sheet1!$L$5:$L$28252,$A351,Sheet1!$E$5:$E$28252,"*抖音*",Sheet1!$D$5:$D$28252,"&lt;&gt;抖音",Sheet1!$D$5:$D$28252,"&lt;&gt;内部转款",Sheet1!$D$5:$D$28252,"&lt;&gt;内部转账",Sheet1!$E$5:$E$28252,"&lt;&gt;*调拨*")</f>
        <v>0</v>
      </c>
      <c r="L351" s="32">
        <f>SUMIFS(Sheet1!$F$5:$F$28252,Sheet1!$I$5:$I$28252,$B351,Sheet1!$L$5:$L$28252,$A351,Sheet1!$D$5:$D$28252,"医卡通",Sheet1!$E$5:$E$28252,"&lt;&gt;*调拨*")+SUMIFS(Sheet1!$F$5:$F$28252,Sheet1!$I$5:$I$28252,$B351,Sheet1!$L$5:$L$28252,$A351,Sheet1!$E$5:$E$28252,"*医卡通*",Sheet1!$D$5:$D$28252,"&lt;&gt;医卡通",Sheet1!$D$5:$D$28252,"&lt;&gt;内部转款",Sheet1!$D$5:$D$28252,"&lt;&gt;内部转账",Sheet1!$E$5:$E$28252,"&lt;&gt;*调拨*")</f>
        <v>0</v>
      </c>
      <c r="M351" s="32">
        <f>SUMIFS(Sheet1!$F$5:$F$28252,Sheet1!$I$5:$I$28252,$B351,Sheet1!$L$5:$L$28252,$A351,Sheet1!$D$5:$D$28252,"企健网",Sheet1!$E$5:$E$28252,"&lt;&gt;*调拨*")+SUMIFS(Sheet1!$F$5:$F$28252,Sheet1!$I$5:$I$28252,$B351,Sheet1!$L$5:$L$28252,$A351,Sheet1!$E$5:$E$28252,"*企健网*",Sheet1!$D$5:$D$28252,"&lt;&gt;企健网",Sheet1!$D$5:$D$28252,"&lt;&gt;内部转款",Sheet1!$D$5:$D$28252,"&lt;&gt;内部转账",Sheet1!$E$5:$E$28252,"&lt;&gt;*调拨*")</f>
        <v>0</v>
      </c>
      <c r="N351" s="32">
        <f>SUMIFS(Sheet1!$F$5:$F$28252,Sheet1!$I$5:$I$28252,$B351,Sheet1!$L$5:$L$28252,$A351,Sheet1!$D$5:$D$28252,"银联",Sheet1!$E$5:$E$28252,"&lt;&gt;*调拨*")+SUMIFS(Sheet1!$F$5:$F$28252,Sheet1!$I$5:$I$28252,$B351,Sheet1!$L$5:$L$28252,$A351,Sheet1!$E$5:$E$28252,"*银联*",Sheet1!$D$5:$D$28252,"&lt;&gt;银联",Sheet1!$D$5:$D$28252,"&lt;&gt;内部转款",Sheet1!$D$5:$D$28252,"&lt;&gt;内部转账",Sheet1!$E$5:$E$28252,"&lt;&gt;*调拨*")</f>
        <v>0</v>
      </c>
      <c r="O351" s="32">
        <f>SUMIFS(Sheet1!$F$5:$F$28252,Sheet1!$I$5:$I$28252,$B351,Sheet1!$L$5:$L$28252,$A351,Sheet1!$D$5:$D$28252,"京东",Sheet1!$E$5:$E$28252,"&lt;&gt;*调拨*")+SUMIFS(Sheet1!$F$5:$F$28252,Sheet1!$I$5:$I$28252,$B351,Sheet1!$L$5:$L$28252,$A351,Sheet1!$E$5:$E$28252,"*京东*",Sheet1!$D$5:$D$28252,"&lt;&gt;京东",Sheet1!$D$5:$D$28252,"&lt;&gt;内部转款",Sheet1!$D$5:$D$28252,"&lt;&gt;内部转账",Sheet1!$E$5:$E$28252,"&lt;&gt;*调拨*")</f>
        <v>0</v>
      </c>
      <c r="P351" s="32">
        <f>SUMIFS(Sheet1!$F$5:$F$28252,Sheet1!$I$5:$I$28252,$B351,Sheet1!$L$5:$L$28252,$A351,Sheet1!$D$5:$D$28252,"药机微信",Sheet1!$E$5:$E$28252,"&lt;&gt;*调拨*")+SUMIFS(Sheet1!$F$5:$F$28252,Sheet1!$I$5:$I$28252,$B351,Sheet1!$L$5:$L$28252,$A351,Sheet1!$E$5:$E$28252,"*药机微信*",Sheet1!$D$5:$D$28252,"&lt;&gt;药机微信",Sheet1!$D$5:$D$28252,"&lt;&gt;内部转款",Sheet1!$D$5:$D$28252,"&lt;&gt;内部转账",Sheet1!$E$5:$E$28252,"&lt;&gt;*调拨*")</f>
        <v>0</v>
      </c>
      <c r="Q351" s="32">
        <f>SUMIFS(Sheet1!$F$5:$F$28252,Sheet1!$I$5:$I$28252,$B351,Sheet1!$L$5:$L$28252,$A351,Sheet1!$D$5:$D$28252,"亲情卡",Sheet1!$E$5:$E$28252,"&lt;&gt;*调拨*")+SUMIFS(Sheet1!$F$5:$F$28252,Sheet1!$I$5:$I$28252,$B351,Sheet1!$L$5:$L$28252,$A351,Sheet1!$E$5:$E$28252,"*亲情卡*",Sheet1!$D$5:$D$28252,"&lt;&gt;亲情卡",Sheet1!$D$5:$D$28252,"&lt;&gt;内部转款",Sheet1!$D$5:$D$28252,"&lt;&gt;内部转账",Sheet1!$E$5:$E$28252,"&lt;&gt;*调拨*")</f>
        <v>0</v>
      </c>
      <c r="R351" s="32">
        <f>SUMIFS(Sheet1!$F$5:$F$28252,Sheet1!$I$5:$I$28252,$B351,Sheet1!$L$5:$L$28252,$A351,Sheet1!$D$5:$D$28252,"优惠券",Sheet1!$E$5:$E$28252,"&lt;&gt;*调拨*")+SUMIFS(Sheet1!$F$5:$F$28252,Sheet1!$I$5:$I$28252,$B351,Sheet1!$L$5:$L$28252,$A351,Sheet1!$E$5:$E$28252,"*优惠券*",Sheet1!$D$5:$D$28252,"&lt;&gt;优惠券",Sheet1!$D$5:$D$28252,"&lt;&gt;内部转款",Sheet1!$D$5:$D$28252,"&lt;&gt;内部转账",Sheet1!$E$5:$E$28252,"&lt;&gt;*调拨*")</f>
        <v>0</v>
      </c>
      <c r="S351" s="32">
        <f>SUMIFS(Sheet1!$F$5:$F$28252,Sheet1!$I$5:$I$28252,$B351,Sheet1!$L$5:$L$28252,$A351,Sheet1!$D$5:$D$28252,"代金券",Sheet1!$E$5:$E$28252,"&lt;&gt;*调拨*")+SUMIFS(Sheet1!$F$5:$F$28252,Sheet1!$I$5:$I$28252,$B351,Sheet1!$L$5:$L$28252,$A351,Sheet1!$E$5:$E$28252,"*代金券*",Sheet1!$D$5:$D$28252,"&lt;&gt;代金券",Sheet1!$D$5:$D$28252,"&lt;&gt;内部转款",Sheet1!$D$5:$D$28252,"&lt;&gt;内部转账",Sheet1!$E$5:$E$28252,"&lt;&gt;*调拨*")</f>
        <v>0</v>
      </c>
      <c r="T351" s="32">
        <f>SUMIFS(Sheet1!$F$5:$F$28252,Sheet1!$I$5:$I$28252,$B351,Sheet1!$L$5:$L$28252,$A351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351,Sheet1!$L$5:$L$28252,$A351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351,Sheet1!$L$5:$L$28252,$A351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351,Sheet1!$L$5:$L$28252,$A351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1" s="32">
        <f>SUMIFS(Sheet1!$F$5:$F$28252,Sheet1!$I$5:$I$28252,$B351,Sheet1!$L$5:$L$28252,$A351,Sheet1!$E$5:$E$28252,"*调拨*")</f>
        <v>0</v>
      </c>
      <c r="V351" s="32">
        <f>SUMIFS(Sheet1!$F$5:$F$28252,Sheet1!$I$5:$I$28252,$B351,Sheet1!$L$5:$L$28252,$A351,Sheet1!$D$5:$D$28252,"储值",Sheet1!$E$5:$E$28252,"&lt;&gt;*调拨*")+SUMIFS(Sheet1!$F$5:$F$28252,Sheet1!$I$5:$I$28252,$B351,Sheet1!$L$5:$L$28252,$A351,Sheet1!$E$5:$E$28252,"*储值*",Sheet1!$D$5:$D$28252,"&lt;&gt;储值",Sheet1!$D$5:$D$28252,"&lt;&gt;内部转款",Sheet1!$D$5:$D$28252,"&lt;&gt;内部转账",Sheet1!$E$5:$E$28252,"&lt;&gt;*调拨*")</f>
        <v>0</v>
      </c>
      <c r="W351" s="32">
        <f>SUMIFS(Sheet1!$F$5:$F$28252,Sheet1!$I$5:$I$28252,$B351,Sheet1!$L$5:$L$28252,$A351,Sheet1!$D$5:$D$28252,"效期",Sheet1!$E$5:$E$28252,"&lt;&gt;*调拨*")+SUMIFS(Sheet1!$F$5:$F$28252,Sheet1!$I$5:$I$28252,$B351,Sheet1!$L$5:$L$28252,$A351,Sheet1!$E$5:$E$28252,"*效期*",Sheet1!$D$5:$D$28252,"&lt;&gt;效期",Sheet1!$D$5:$D$28252,"&lt;&gt;内部转款",Sheet1!$D$5:$D$28252,"&lt;&gt;内部转账",Sheet1!$E$5:$E$28252,"&lt;&gt;*调拨*")</f>
        <v>0</v>
      </c>
      <c r="X351" s="32">
        <f>SUMIFS(Sheet1!$F$5:$F$28252,Sheet1!$I$5:$I$28252,$B351,Sheet1!$L$5:$L$28252,$A351,Sheet1!$D$5:$D$28252,"内部转款",Sheet1!$E$5:$E$28252,"&lt;&gt;*调拨*")+SUMIFS(Sheet1!$F$5:$F$28252,Sheet1!$I$5:$I$28252,$B351,Sheet1!$L$5:$L$28252,$A351,Sheet1!$D$5:$D$28252,"内部转账",Sheet1!$E$5:$E$28252,"&lt;&gt;*调拨*")</f>
        <v>0</v>
      </c>
      <c r="Y351" s="32">
        <f t="shared" si="24"/>
        <v>0</v>
      </c>
      <c r="Z351" s="32">
        <f>SUMIFS(Sheet1!$F$5:$F$28252,Sheet1!$I$5:$I$28252,$B351,Sheet1!$L$5:$L$28252,$A351)</f>
        <v>0</v>
      </c>
      <c r="AA351" s="32">
        <f>SUMIFS(Sheet1!$G$5:$G$28252,Sheet1!$I$5:$I$28252,$B351,Sheet1!$L$5:$L$28252,$A351,Sheet1!$D$5:$D$28252,"工资",Sheet1!$E$5:$E$28252,"&lt;&gt;*调拨*")+SUMIFS(Sheet1!$G$5:$G$28252,Sheet1!$I$5:$I$28252,$B351,Sheet1!$L$5:$L$28252,$A351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51" s="32">
        <f>SUMIFS(Sheet1!$G$5:$G$28252,Sheet1!$I$5:$I$28252,$B351,Sheet1!$L$5:$L$28252,$A351,Sheet1!$D$5:$D$28252,"水费",Sheet1!$E$5:$E$28252,"&lt;&gt;*调拨*")+SUMIFS(Sheet1!$G$5:$G$28252,Sheet1!$I$5:$I$28252,$B351,Sheet1!$L$5:$L$28252,$A351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1" s="32">
        <f>SUMIFS(Sheet1!$G$5:$G$28252,Sheet1!$I$5:$I$28252,$B351,Sheet1!$L$5:$L$28252,$A351,Sheet1!$D$5:$D$28252,"电费",Sheet1!$E$5:$E$28252,"&lt;&gt;*调拨*")+SUMIFS(Sheet1!$G$5:$G$28252,Sheet1!$I$5:$I$28252,$B351,Sheet1!$L$5:$L$28252,$A351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1" s="32">
        <f>SUMIFS(Sheet1!$G$5:$G$28252,Sheet1!$I$5:$I$28252,$B351,Sheet1!$L$5:$L$28252,$A351,Sheet1!$D$5:$D$28252,"宽带费",Sheet1!$E$5:$E$28252,"&lt;&gt;*调拨*")+SUMIFS(Sheet1!$G$5:$G$28252,Sheet1!$I$5:$I$28252,$B351,Sheet1!$L$5:$L$28252,$A351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1" s="32">
        <f>SUMIFS(Sheet1!$G$5:$G$28252,Sheet1!$I$5:$I$28252,$B351,Sheet1!$L$5:$L$28252,$A351,Sheet1!$D$5:$D$28252,"办公费",Sheet1!$E$5:$E$28252,"&lt;&gt;*调拨*")+SUMIFS(Sheet1!$G$5:$G$28252,Sheet1!$I$5:$I$28252,$B351,Sheet1!$L$5:$L$28252,$A351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1" s="32">
        <f>SUMIFS(Sheet1!$G$5:$G$28252,Sheet1!$I$5:$I$28252,$B351,Sheet1!$L$5:$L$28252,$A351,Sheet1!$D$5:$D$28252,"话费",Sheet1!$E$5:$E$28252,"&lt;&gt;*调拨*")+SUMIFS(Sheet1!$G$5:$G$28252,Sheet1!$I$5:$I$28252,$B351,Sheet1!$L$5:$L$28252,$A351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1" s="32">
        <f>SUMIFS(Sheet1!$G$5:$G$28252,Sheet1!$I$5:$I$28252,$B351,Sheet1!$L$5:$L$28252,$A351,Sheet1!$D$5:$D$28252,"房租",Sheet1!$E$5:$E$28252,"&lt;&gt;*调拨*")+SUMIFS(Sheet1!$G$5:$G$28252,Sheet1!$I$5:$I$28252,$B351,Sheet1!$L$5:$L$28252,$A351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1" s="32">
        <f>SUMIFS(Sheet1!$G$5:$G$28252,Sheet1!$I$5:$I$28252,$B351,Sheet1!$L$5:$L$28252,$A351,Sheet1!$E$5:$E$28252,"*调拨*")</f>
        <v>0</v>
      </c>
      <c r="AI351" s="32">
        <f>SUMIFS(Sheet1!$G$5:$G$28252,Sheet1!$I$5:$I$28252,$B351,Sheet1!$L$5:$L$28252,$A351,Sheet1!$D$5:$D$28252,"内部转款",Sheet1!$E$5:$E$28252,"&lt;&gt;*调拨*")+SUMIFS(Sheet1!$G$5:$G$28252,Sheet1!$I$5:$I$28252,$B351,Sheet1!$L$5:$L$28252,$A351,Sheet1!$D$5:$D$28252,"内部转账",Sheet1!$E$5:$E$28252,"&lt;&gt;*调拨*")</f>
        <v>0</v>
      </c>
      <c r="AJ351" s="32">
        <f t="shared" si="25"/>
        <v>0</v>
      </c>
      <c r="AK351" s="32">
        <f>SUMIFS(Sheet1!$G$5:$G$28252,Sheet1!$I$5:$I$28252,$B351,Sheet1!$L$5:$L$28252,$A351)</f>
        <v>0</v>
      </c>
      <c r="AL351" s="32">
        <f t="shared" si="26"/>
        <v>0</v>
      </c>
    </row>
    <row r="352" ht="16.5" spans="1:38">
      <c r="A352" s="30">
        <v>202606</v>
      </c>
      <c r="B352" s="31" t="s">
        <v>89</v>
      </c>
      <c r="C352" s="32">
        <f>SUMIFS(Sheet1!$F$5:$F$28252,Sheet1!$I$5:$I$28252,$B352,Sheet1!$L$5:$L$28252,$A352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52" s="32">
        <f>SUMIFS(Sheet1!$F$5:$F$28252,Sheet1!$I$5:$I$28252,$B352,Sheet1!$L$5:$L$28252,$A352,Sheet1!$D$5:$D$28252,"医保即时拨付",Sheet1!$E$5:$E$28252,"&lt;&gt;*调拨*")+SUMIFS(Sheet1!$F$5:$F$28252,Sheet1!$I$5:$I$28252,$B352,Sheet1!$L$5:$L$28252,$A352,Sheet1!$E$5:$E$28252,"*医保即时拨付*",Sheet1!$D$5:$D$28252,"&lt;&gt;医保即时拨付",Sheet1!$D$5:$D$28252,"&lt;&gt;内部转款",Sheet1!$D$5:$D$28252,"&lt;&gt;内部转账",Sheet1!$E$5:$E$28252,"&lt;&gt;*调拨*")</f>
        <v>0</v>
      </c>
      <c r="E352" s="32">
        <f>SUMIFS(Sheet1!$F$5:$F$28252,Sheet1!$I$5:$I$28252,$B352,Sheet1!$L$5:$L$28252,$A352,Sheet1!$D$5:$D$28252,"医保",Sheet1!$E$5:$E$28252,"&lt;&gt;*调拨*",Sheet1!$E$5:$E$28252,"&lt;&gt;*医保即时拨付*")+SUMIFS(Sheet1!$F$5:$F$28252,Sheet1!$I$5:$I$28252,$B352,Sheet1!$L$5:$L$28252,$A352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52" s="32">
        <f>SUMIFS(Sheet1!$F$5:$F$28252,Sheet1!$I$5:$I$28252,$B352,Sheet1!$L$5:$L$28252,$A352,Sheet1!$D$5:$D$28252,"聚合",Sheet1!$E$5:$E$28252,"&lt;&gt;*调拨*")+SUMIFS(Sheet1!$F$5:$F$28252,Sheet1!$I$5:$I$28252,$B352,Sheet1!$L$5:$L$28252,$A352,Sheet1!$E$5:$E$28252,"*聚合*",Sheet1!$D$5:$D$28252,"&lt;&gt;聚合",Sheet1!$D$5:$D$28252,"&lt;&gt;内部转款",Sheet1!$D$5:$D$28252,"&lt;&gt;内部转账",Sheet1!$E$5:$E$28252,"&lt;&gt;*调拨*")</f>
        <v>0</v>
      </c>
      <c r="G352" s="32">
        <f>SUMIFS(Sheet1!$F$5:$F$28252,Sheet1!$I$5:$I$28252,$B352,Sheet1!$L$5:$L$28252,$A352,Sheet1!$D$5:$D$28252,"24小时微信",Sheet1!$E$5:$E$28252,"&lt;&gt;*调拨*")+SUMIFS(Sheet1!$F$5:$F$28252,Sheet1!$I$5:$I$28252,$B352,Sheet1!$L$5:$L$28252,$A352,Sheet1!$E$5:$E$28252,"*24小时微信*",Sheet1!$D$5:$D$28252,"&lt;&gt;24小时微信",Sheet1!$D$5:$D$28252,"&lt;&gt;内部转款",Sheet1!$D$5:$D$28252,"&lt;&gt;内部转账",Sheet1!$E$5:$E$28252,"&lt;&gt;*调拨*")</f>
        <v>0</v>
      </c>
      <c r="H352" s="32">
        <f>SUMIFS(Sheet1!$F$5:$F$28252,Sheet1!$I$5:$I$28252,$B352,Sheet1!$L$5:$L$28252,$A352,Sheet1!$D$5:$D$28252,"美团",Sheet1!$E$5:$E$28252,"&lt;&gt;*调拨*")+SUMIFS(Sheet1!$F$5:$F$28252,Sheet1!$I$5:$I$28252,$B352,Sheet1!$L$5:$L$28252,$A352,Sheet1!$E$5:$E$28252,"*美团*",Sheet1!$D$5:$D$28252,"&lt;&gt;美团",Sheet1!$D$5:$D$28252,"&lt;&gt;内部转款",Sheet1!$D$5:$D$28252,"&lt;&gt;内部转账",Sheet1!$E$5:$E$28252,"&lt;&gt;*调拨*")</f>
        <v>0</v>
      </c>
      <c r="I352" s="32">
        <f>SUMIFS(Sheet1!$F$5:$F$28252,Sheet1!$I$5:$I$28252,$B352,Sheet1!$L$5:$L$28252,$A352,Sheet1!$D$5:$D$28252,"饿了么",Sheet1!$E$5:$E$28252,"&lt;&gt;*调拨*")+SUMIFS(Sheet1!$F$5:$F$28252,Sheet1!$I$5:$I$28252,$B352,Sheet1!$L$5:$L$28252,$A352,Sheet1!$E$5:$E$28252,"*饿了么*",Sheet1!$D$5:$D$28252,"&lt;&gt;饿了么",Sheet1!$D$5:$D$28252,"&lt;&gt;内部转款",Sheet1!$D$5:$D$28252,"&lt;&gt;内部转账",Sheet1!$E$5:$E$28252,"&lt;&gt;*调拨*")</f>
        <v>0</v>
      </c>
      <c r="J352" s="32">
        <f>SUMIFS(Sheet1!$F$5:$F$28252,Sheet1!$I$5:$I$28252,$B352,Sheet1!$L$5:$L$28252,$A352,Sheet1!$D$5:$D$28252,"健E卡",Sheet1!$E$5:$E$28252,"&lt;&gt;*调拨*")+SUMIFS(Sheet1!$F$5:$F$28252,Sheet1!$I$5:$I$28252,$B352,Sheet1!$L$5:$L$28252,$A352,Sheet1!$E$5:$E$28252,"*健E卡*",Sheet1!$D$5:$D$28252,"&lt;&gt;健E卡",Sheet1!$D$5:$D$28252,"&lt;&gt;内部转款",Sheet1!$D$5:$D$28252,"&lt;&gt;内部转账",Sheet1!$E$5:$E$28252,"&lt;&gt;*调拨*")</f>
        <v>0</v>
      </c>
      <c r="K352" s="32">
        <f>SUMIFS(Sheet1!$F$5:$F$28252,Sheet1!$I$5:$I$28252,$B352,Sheet1!$L$5:$L$28252,$A352,Sheet1!$D$5:$D$28252,"抖音",Sheet1!$E$5:$E$28252,"&lt;&gt;*调拨*")+SUMIFS(Sheet1!$F$5:$F$28252,Sheet1!$I$5:$I$28252,$B352,Sheet1!$L$5:$L$28252,$A352,Sheet1!$E$5:$E$28252,"*抖音*",Sheet1!$D$5:$D$28252,"&lt;&gt;抖音",Sheet1!$D$5:$D$28252,"&lt;&gt;内部转款",Sheet1!$D$5:$D$28252,"&lt;&gt;内部转账",Sheet1!$E$5:$E$28252,"&lt;&gt;*调拨*")</f>
        <v>0</v>
      </c>
      <c r="L352" s="32">
        <f>SUMIFS(Sheet1!$F$5:$F$28252,Sheet1!$I$5:$I$28252,$B352,Sheet1!$L$5:$L$28252,$A352,Sheet1!$D$5:$D$28252,"医卡通",Sheet1!$E$5:$E$28252,"&lt;&gt;*调拨*")+SUMIFS(Sheet1!$F$5:$F$28252,Sheet1!$I$5:$I$28252,$B352,Sheet1!$L$5:$L$28252,$A352,Sheet1!$E$5:$E$28252,"*医卡通*",Sheet1!$D$5:$D$28252,"&lt;&gt;医卡通",Sheet1!$D$5:$D$28252,"&lt;&gt;内部转款",Sheet1!$D$5:$D$28252,"&lt;&gt;内部转账",Sheet1!$E$5:$E$28252,"&lt;&gt;*调拨*")</f>
        <v>0</v>
      </c>
      <c r="M352" s="32">
        <f>SUMIFS(Sheet1!$F$5:$F$28252,Sheet1!$I$5:$I$28252,$B352,Sheet1!$L$5:$L$28252,$A352,Sheet1!$D$5:$D$28252,"企健网",Sheet1!$E$5:$E$28252,"&lt;&gt;*调拨*")+SUMIFS(Sheet1!$F$5:$F$28252,Sheet1!$I$5:$I$28252,$B352,Sheet1!$L$5:$L$28252,$A352,Sheet1!$E$5:$E$28252,"*企健网*",Sheet1!$D$5:$D$28252,"&lt;&gt;企健网",Sheet1!$D$5:$D$28252,"&lt;&gt;内部转款",Sheet1!$D$5:$D$28252,"&lt;&gt;内部转账",Sheet1!$E$5:$E$28252,"&lt;&gt;*调拨*")</f>
        <v>0</v>
      </c>
      <c r="N352" s="32">
        <f>SUMIFS(Sheet1!$F$5:$F$28252,Sheet1!$I$5:$I$28252,$B352,Sheet1!$L$5:$L$28252,$A352,Sheet1!$D$5:$D$28252,"银联",Sheet1!$E$5:$E$28252,"&lt;&gt;*调拨*")+SUMIFS(Sheet1!$F$5:$F$28252,Sheet1!$I$5:$I$28252,$B352,Sheet1!$L$5:$L$28252,$A352,Sheet1!$E$5:$E$28252,"*银联*",Sheet1!$D$5:$D$28252,"&lt;&gt;银联",Sheet1!$D$5:$D$28252,"&lt;&gt;内部转款",Sheet1!$D$5:$D$28252,"&lt;&gt;内部转账",Sheet1!$E$5:$E$28252,"&lt;&gt;*调拨*")</f>
        <v>0</v>
      </c>
      <c r="O352" s="32">
        <f>SUMIFS(Sheet1!$F$5:$F$28252,Sheet1!$I$5:$I$28252,$B352,Sheet1!$L$5:$L$28252,$A352,Sheet1!$D$5:$D$28252,"京东",Sheet1!$E$5:$E$28252,"&lt;&gt;*调拨*")+SUMIFS(Sheet1!$F$5:$F$28252,Sheet1!$I$5:$I$28252,$B352,Sheet1!$L$5:$L$28252,$A352,Sheet1!$E$5:$E$28252,"*京东*",Sheet1!$D$5:$D$28252,"&lt;&gt;京东",Sheet1!$D$5:$D$28252,"&lt;&gt;内部转款",Sheet1!$D$5:$D$28252,"&lt;&gt;内部转账",Sheet1!$E$5:$E$28252,"&lt;&gt;*调拨*")</f>
        <v>0</v>
      </c>
      <c r="P352" s="32">
        <f>SUMIFS(Sheet1!$F$5:$F$28252,Sheet1!$I$5:$I$28252,$B352,Sheet1!$L$5:$L$28252,$A352,Sheet1!$D$5:$D$28252,"药机微信",Sheet1!$E$5:$E$28252,"&lt;&gt;*调拨*")+SUMIFS(Sheet1!$F$5:$F$28252,Sheet1!$I$5:$I$28252,$B352,Sheet1!$L$5:$L$28252,$A352,Sheet1!$E$5:$E$28252,"*药机微信*",Sheet1!$D$5:$D$28252,"&lt;&gt;药机微信",Sheet1!$D$5:$D$28252,"&lt;&gt;内部转款",Sheet1!$D$5:$D$28252,"&lt;&gt;内部转账",Sheet1!$E$5:$E$28252,"&lt;&gt;*调拨*")</f>
        <v>0</v>
      </c>
      <c r="Q352" s="32">
        <f>SUMIFS(Sheet1!$F$5:$F$28252,Sheet1!$I$5:$I$28252,$B352,Sheet1!$L$5:$L$28252,$A352,Sheet1!$D$5:$D$28252,"亲情卡",Sheet1!$E$5:$E$28252,"&lt;&gt;*调拨*")+SUMIFS(Sheet1!$F$5:$F$28252,Sheet1!$I$5:$I$28252,$B352,Sheet1!$L$5:$L$28252,$A352,Sheet1!$E$5:$E$28252,"*亲情卡*",Sheet1!$D$5:$D$28252,"&lt;&gt;亲情卡",Sheet1!$D$5:$D$28252,"&lt;&gt;内部转款",Sheet1!$D$5:$D$28252,"&lt;&gt;内部转账",Sheet1!$E$5:$E$28252,"&lt;&gt;*调拨*")</f>
        <v>0</v>
      </c>
      <c r="R352" s="32">
        <f>SUMIFS(Sheet1!$F$5:$F$28252,Sheet1!$I$5:$I$28252,$B352,Sheet1!$L$5:$L$28252,$A352,Sheet1!$D$5:$D$28252,"优惠券",Sheet1!$E$5:$E$28252,"&lt;&gt;*调拨*")+SUMIFS(Sheet1!$F$5:$F$28252,Sheet1!$I$5:$I$28252,$B352,Sheet1!$L$5:$L$28252,$A352,Sheet1!$E$5:$E$28252,"*优惠券*",Sheet1!$D$5:$D$28252,"&lt;&gt;优惠券",Sheet1!$D$5:$D$28252,"&lt;&gt;内部转款",Sheet1!$D$5:$D$28252,"&lt;&gt;内部转账",Sheet1!$E$5:$E$28252,"&lt;&gt;*调拨*")</f>
        <v>0</v>
      </c>
      <c r="S352" s="32">
        <f>SUMIFS(Sheet1!$F$5:$F$28252,Sheet1!$I$5:$I$28252,$B352,Sheet1!$L$5:$L$28252,$A352,Sheet1!$D$5:$D$28252,"代金券",Sheet1!$E$5:$E$28252,"&lt;&gt;*调拨*")+SUMIFS(Sheet1!$F$5:$F$28252,Sheet1!$I$5:$I$28252,$B352,Sheet1!$L$5:$L$28252,$A352,Sheet1!$E$5:$E$28252,"*代金券*",Sheet1!$D$5:$D$28252,"&lt;&gt;代金券",Sheet1!$D$5:$D$28252,"&lt;&gt;内部转款",Sheet1!$D$5:$D$28252,"&lt;&gt;内部转账",Sheet1!$E$5:$E$28252,"&lt;&gt;*调拨*")</f>
        <v>0</v>
      </c>
      <c r="T352" s="32">
        <f>SUMIFS(Sheet1!$F$5:$F$28252,Sheet1!$I$5:$I$28252,$B352,Sheet1!$L$5:$L$28252,$A352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352,Sheet1!$L$5:$L$28252,$A352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352,Sheet1!$L$5:$L$28252,$A352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352,Sheet1!$L$5:$L$28252,$A352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2" s="32">
        <f>SUMIFS(Sheet1!$F$5:$F$28252,Sheet1!$I$5:$I$28252,$B352,Sheet1!$L$5:$L$28252,$A352,Sheet1!$E$5:$E$28252,"*调拨*")</f>
        <v>0</v>
      </c>
      <c r="V352" s="32">
        <f>SUMIFS(Sheet1!$F$5:$F$28252,Sheet1!$I$5:$I$28252,$B352,Sheet1!$L$5:$L$28252,$A352,Sheet1!$D$5:$D$28252,"储值",Sheet1!$E$5:$E$28252,"&lt;&gt;*调拨*")+SUMIFS(Sheet1!$F$5:$F$28252,Sheet1!$I$5:$I$28252,$B352,Sheet1!$L$5:$L$28252,$A352,Sheet1!$E$5:$E$28252,"*储值*",Sheet1!$D$5:$D$28252,"&lt;&gt;储值",Sheet1!$D$5:$D$28252,"&lt;&gt;内部转款",Sheet1!$D$5:$D$28252,"&lt;&gt;内部转账",Sheet1!$E$5:$E$28252,"&lt;&gt;*调拨*")</f>
        <v>0</v>
      </c>
      <c r="W352" s="32">
        <f>SUMIFS(Sheet1!$F$5:$F$28252,Sheet1!$I$5:$I$28252,$B352,Sheet1!$L$5:$L$28252,$A352,Sheet1!$D$5:$D$28252,"效期",Sheet1!$E$5:$E$28252,"&lt;&gt;*调拨*")+SUMIFS(Sheet1!$F$5:$F$28252,Sheet1!$I$5:$I$28252,$B352,Sheet1!$L$5:$L$28252,$A352,Sheet1!$E$5:$E$28252,"*效期*",Sheet1!$D$5:$D$28252,"&lt;&gt;效期",Sheet1!$D$5:$D$28252,"&lt;&gt;内部转款",Sheet1!$D$5:$D$28252,"&lt;&gt;内部转账",Sheet1!$E$5:$E$28252,"&lt;&gt;*调拨*")</f>
        <v>0</v>
      </c>
      <c r="X352" s="32">
        <f>SUMIFS(Sheet1!$F$5:$F$28252,Sheet1!$I$5:$I$28252,$B352,Sheet1!$L$5:$L$28252,$A352,Sheet1!$D$5:$D$28252,"内部转款",Sheet1!$E$5:$E$28252,"&lt;&gt;*调拨*")+SUMIFS(Sheet1!$F$5:$F$28252,Sheet1!$I$5:$I$28252,$B352,Sheet1!$L$5:$L$28252,$A352,Sheet1!$D$5:$D$28252,"内部转账",Sheet1!$E$5:$E$28252,"&lt;&gt;*调拨*")</f>
        <v>0</v>
      </c>
      <c r="Y352" s="32">
        <f t="shared" si="24"/>
        <v>0</v>
      </c>
      <c r="Z352" s="32">
        <f>SUMIFS(Sheet1!$F$5:$F$28252,Sheet1!$I$5:$I$28252,$B352,Sheet1!$L$5:$L$28252,$A352)</f>
        <v>0</v>
      </c>
      <c r="AA352" s="32">
        <f>SUMIFS(Sheet1!$G$5:$G$28252,Sheet1!$I$5:$I$28252,$B352,Sheet1!$L$5:$L$28252,$A352,Sheet1!$D$5:$D$28252,"工资",Sheet1!$E$5:$E$28252,"&lt;&gt;*调拨*")+SUMIFS(Sheet1!$G$5:$G$28252,Sheet1!$I$5:$I$28252,$B352,Sheet1!$L$5:$L$28252,$A352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52" s="32">
        <f>SUMIFS(Sheet1!$G$5:$G$28252,Sheet1!$I$5:$I$28252,$B352,Sheet1!$L$5:$L$28252,$A352,Sheet1!$D$5:$D$28252,"水费",Sheet1!$E$5:$E$28252,"&lt;&gt;*调拨*")+SUMIFS(Sheet1!$G$5:$G$28252,Sheet1!$I$5:$I$28252,$B352,Sheet1!$L$5:$L$28252,$A352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2" s="32">
        <f>SUMIFS(Sheet1!$G$5:$G$28252,Sheet1!$I$5:$I$28252,$B352,Sheet1!$L$5:$L$28252,$A352,Sheet1!$D$5:$D$28252,"电费",Sheet1!$E$5:$E$28252,"&lt;&gt;*调拨*")+SUMIFS(Sheet1!$G$5:$G$28252,Sheet1!$I$5:$I$28252,$B352,Sheet1!$L$5:$L$28252,$A352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2" s="32">
        <f>SUMIFS(Sheet1!$G$5:$G$28252,Sheet1!$I$5:$I$28252,$B352,Sheet1!$L$5:$L$28252,$A352,Sheet1!$D$5:$D$28252,"宽带费",Sheet1!$E$5:$E$28252,"&lt;&gt;*调拨*")+SUMIFS(Sheet1!$G$5:$G$28252,Sheet1!$I$5:$I$28252,$B352,Sheet1!$L$5:$L$28252,$A352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2" s="32">
        <f>SUMIFS(Sheet1!$G$5:$G$28252,Sheet1!$I$5:$I$28252,$B352,Sheet1!$L$5:$L$28252,$A352,Sheet1!$D$5:$D$28252,"办公费",Sheet1!$E$5:$E$28252,"&lt;&gt;*调拨*")+SUMIFS(Sheet1!$G$5:$G$28252,Sheet1!$I$5:$I$28252,$B352,Sheet1!$L$5:$L$28252,$A352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2" s="32">
        <f>SUMIFS(Sheet1!$G$5:$G$28252,Sheet1!$I$5:$I$28252,$B352,Sheet1!$L$5:$L$28252,$A352,Sheet1!$D$5:$D$28252,"话费",Sheet1!$E$5:$E$28252,"&lt;&gt;*调拨*")+SUMIFS(Sheet1!$G$5:$G$28252,Sheet1!$I$5:$I$28252,$B352,Sheet1!$L$5:$L$28252,$A352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2" s="32">
        <f>SUMIFS(Sheet1!$G$5:$G$28252,Sheet1!$I$5:$I$28252,$B352,Sheet1!$L$5:$L$28252,$A352,Sheet1!$D$5:$D$28252,"房租",Sheet1!$E$5:$E$28252,"&lt;&gt;*调拨*")+SUMIFS(Sheet1!$G$5:$G$28252,Sheet1!$I$5:$I$28252,$B352,Sheet1!$L$5:$L$28252,$A352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2" s="32">
        <f>SUMIFS(Sheet1!$G$5:$G$28252,Sheet1!$I$5:$I$28252,$B352,Sheet1!$L$5:$L$28252,$A352,Sheet1!$E$5:$E$28252,"*调拨*")</f>
        <v>0</v>
      </c>
      <c r="AI352" s="32">
        <f>SUMIFS(Sheet1!$G$5:$G$28252,Sheet1!$I$5:$I$28252,$B352,Sheet1!$L$5:$L$28252,$A352,Sheet1!$D$5:$D$28252,"内部转款",Sheet1!$E$5:$E$28252,"&lt;&gt;*调拨*")+SUMIFS(Sheet1!$G$5:$G$28252,Sheet1!$I$5:$I$28252,$B352,Sheet1!$L$5:$L$28252,$A352,Sheet1!$D$5:$D$28252,"内部转账",Sheet1!$E$5:$E$28252,"&lt;&gt;*调拨*")</f>
        <v>0</v>
      </c>
      <c r="AJ352" s="32">
        <f t="shared" si="25"/>
        <v>0</v>
      </c>
      <c r="AK352" s="32">
        <f>SUMIFS(Sheet1!$G$5:$G$28252,Sheet1!$I$5:$I$28252,$B352,Sheet1!$L$5:$L$28252,$A352)</f>
        <v>0</v>
      </c>
      <c r="AL352" s="32">
        <f t="shared" si="26"/>
        <v>0</v>
      </c>
    </row>
    <row r="353" ht="16.5" spans="1:38">
      <c r="A353" s="30">
        <v>202606</v>
      </c>
      <c r="B353" s="31" t="s">
        <v>99</v>
      </c>
      <c r="C353" s="32">
        <f>SUMIFS(Sheet1!$F$5:$F$28252,Sheet1!$I$5:$I$28252,$B353,Sheet1!$L$5:$L$28252,$A353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9786.31</v>
      </c>
      <c r="D353" s="32">
        <f>SUMIFS(Sheet1!$F$5:$F$28252,Sheet1!$I$5:$I$28252,$B353,Sheet1!$L$5:$L$28252,$A353,Sheet1!$D$5:$D$28252,"医保即时拨付",Sheet1!$E$5:$E$28252,"&lt;&gt;*调拨*")+SUMIFS(Sheet1!$F$5:$F$28252,Sheet1!$I$5:$I$28252,$B353,Sheet1!$L$5:$L$28252,$A353,Sheet1!$E$5:$E$28252,"*医保即时拨付*",Sheet1!$D$5:$D$28252,"&lt;&gt;医保即时拨付",Sheet1!$D$5:$D$28252,"&lt;&gt;内部转款",Sheet1!$D$5:$D$28252,"&lt;&gt;内部转账",Sheet1!$E$5:$E$28252,"&lt;&gt;*调拨*")</f>
        <v>12640.21</v>
      </c>
      <c r="E353" s="32">
        <f>SUMIFS(Sheet1!$F$5:$F$28252,Sheet1!$I$5:$I$28252,$B353,Sheet1!$L$5:$L$28252,$A353,Sheet1!$D$5:$D$28252,"医保",Sheet1!$E$5:$E$28252,"&lt;&gt;*调拨*",Sheet1!$E$5:$E$28252,"&lt;&gt;*医保即时拨付*")+SUMIFS(Sheet1!$F$5:$F$28252,Sheet1!$I$5:$I$28252,$B353,Sheet1!$L$5:$L$28252,$A353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9740.46</v>
      </c>
      <c r="F353" s="32">
        <f>SUMIFS(Sheet1!$F$5:$F$28252,Sheet1!$I$5:$I$28252,$B353,Sheet1!$L$5:$L$28252,$A353,Sheet1!$D$5:$D$28252,"聚合",Sheet1!$E$5:$E$28252,"&lt;&gt;*调拨*")+SUMIFS(Sheet1!$F$5:$F$28252,Sheet1!$I$5:$I$28252,$B353,Sheet1!$L$5:$L$28252,$A353,Sheet1!$E$5:$E$28252,"*聚合*",Sheet1!$D$5:$D$28252,"&lt;&gt;聚合",Sheet1!$D$5:$D$28252,"&lt;&gt;内部转款",Sheet1!$D$5:$D$28252,"&lt;&gt;内部转账",Sheet1!$E$5:$E$28252,"&lt;&gt;*调拨*")</f>
        <v>33904.99</v>
      </c>
      <c r="G353" s="32">
        <f>SUMIFS(Sheet1!$F$5:$F$28252,Sheet1!$I$5:$I$28252,$B353,Sheet1!$L$5:$L$28252,$A353,Sheet1!$D$5:$D$28252,"24小时微信",Sheet1!$E$5:$E$28252,"&lt;&gt;*调拨*")+SUMIFS(Sheet1!$F$5:$F$28252,Sheet1!$I$5:$I$28252,$B353,Sheet1!$L$5:$L$28252,$A353,Sheet1!$E$5:$E$28252,"*24小时微信*",Sheet1!$D$5:$D$28252,"&lt;&gt;24小时微信",Sheet1!$D$5:$D$28252,"&lt;&gt;内部转款",Sheet1!$D$5:$D$28252,"&lt;&gt;内部转账",Sheet1!$E$5:$E$28252,"&lt;&gt;*调拨*")</f>
        <v>0</v>
      </c>
      <c r="H353" s="32">
        <f>SUMIFS(Sheet1!$F$5:$F$28252,Sheet1!$I$5:$I$28252,$B353,Sheet1!$L$5:$L$28252,$A353,Sheet1!$D$5:$D$28252,"美团",Sheet1!$E$5:$E$28252,"&lt;&gt;*调拨*")+SUMIFS(Sheet1!$F$5:$F$28252,Sheet1!$I$5:$I$28252,$B353,Sheet1!$L$5:$L$28252,$A353,Sheet1!$E$5:$E$28252,"*美团*",Sheet1!$D$5:$D$28252,"&lt;&gt;美团",Sheet1!$D$5:$D$28252,"&lt;&gt;内部转款",Sheet1!$D$5:$D$28252,"&lt;&gt;内部转账",Sheet1!$E$5:$E$28252,"&lt;&gt;*调拨*")</f>
        <v>160.16</v>
      </c>
      <c r="I353" s="32">
        <f>SUMIFS(Sheet1!$F$5:$F$28252,Sheet1!$I$5:$I$28252,$B353,Sheet1!$L$5:$L$28252,$A353,Sheet1!$D$5:$D$28252,"饿了么",Sheet1!$E$5:$E$28252,"&lt;&gt;*调拨*")+SUMIFS(Sheet1!$F$5:$F$28252,Sheet1!$I$5:$I$28252,$B353,Sheet1!$L$5:$L$28252,$A353,Sheet1!$E$5:$E$28252,"*饿了么*",Sheet1!$D$5:$D$28252,"&lt;&gt;饿了么",Sheet1!$D$5:$D$28252,"&lt;&gt;内部转款",Sheet1!$D$5:$D$28252,"&lt;&gt;内部转账",Sheet1!$E$5:$E$28252,"&lt;&gt;*调拨*")</f>
        <v>0</v>
      </c>
      <c r="J353" s="32">
        <f>SUMIFS(Sheet1!$F$5:$F$28252,Sheet1!$I$5:$I$28252,$B353,Sheet1!$L$5:$L$28252,$A353,Sheet1!$D$5:$D$28252,"健E卡",Sheet1!$E$5:$E$28252,"&lt;&gt;*调拨*")+SUMIFS(Sheet1!$F$5:$F$28252,Sheet1!$I$5:$I$28252,$B353,Sheet1!$L$5:$L$28252,$A353,Sheet1!$E$5:$E$28252,"*健E卡*",Sheet1!$D$5:$D$28252,"&lt;&gt;健E卡",Sheet1!$D$5:$D$28252,"&lt;&gt;内部转款",Sheet1!$D$5:$D$28252,"&lt;&gt;内部转账",Sheet1!$E$5:$E$28252,"&lt;&gt;*调拨*")</f>
        <v>21193.17</v>
      </c>
      <c r="K353" s="32">
        <f>SUMIFS(Sheet1!$F$5:$F$28252,Sheet1!$I$5:$I$28252,$B353,Sheet1!$L$5:$L$28252,$A353,Sheet1!$D$5:$D$28252,"抖音",Sheet1!$E$5:$E$28252,"&lt;&gt;*调拨*")+SUMIFS(Sheet1!$F$5:$F$28252,Sheet1!$I$5:$I$28252,$B353,Sheet1!$L$5:$L$28252,$A353,Sheet1!$E$5:$E$28252,"*抖音*",Sheet1!$D$5:$D$28252,"&lt;&gt;抖音",Sheet1!$D$5:$D$28252,"&lt;&gt;内部转款",Sheet1!$D$5:$D$28252,"&lt;&gt;内部转账",Sheet1!$E$5:$E$28252,"&lt;&gt;*调拨*")</f>
        <v>0</v>
      </c>
      <c r="L353" s="32">
        <f>SUMIFS(Sheet1!$F$5:$F$28252,Sheet1!$I$5:$I$28252,$B353,Sheet1!$L$5:$L$28252,$A353,Sheet1!$D$5:$D$28252,"医卡通",Sheet1!$E$5:$E$28252,"&lt;&gt;*调拨*")+SUMIFS(Sheet1!$F$5:$F$28252,Sheet1!$I$5:$I$28252,$B353,Sheet1!$L$5:$L$28252,$A353,Sheet1!$E$5:$E$28252,"*医卡通*",Sheet1!$D$5:$D$28252,"&lt;&gt;医卡通",Sheet1!$D$5:$D$28252,"&lt;&gt;内部转款",Sheet1!$D$5:$D$28252,"&lt;&gt;内部转账",Sheet1!$E$5:$E$28252,"&lt;&gt;*调拨*")</f>
        <v>0</v>
      </c>
      <c r="M353" s="32">
        <f>SUMIFS(Sheet1!$F$5:$F$28252,Sheet1!$I$5:$I$28252,$B353,Sheet1!$L$5:$L$28252,$A353,Sheet1!$D$5:$D$28252,"企健网",Sheet1!$E$5:$E$28252,"&lt;&gt;*调拨*")+SUMIFS(Sheet1!$F$5:$F$28252,Sheet1!$I$5:$I$28252,$B353,Sheet1!$L$5:$L$28252,$A353,Sheet1!$E$5:$E$28252,"*企健网*",Sheet1!$D$5:$D$28252,"&lt;&gt;企健网",Sheet1!$D$5:$D$28252,"&lt;&gt;内部转款",Sheet1!$D$5:$D$28252,"&lt;&gt;内部转账",Sheet1!$E$5:$E$28252,"&lt;&gt;*调拨*")</f>
        <v>0</v>
      </c>
      <c r="N353" s="32">
        <f>SUMIFS(Sheet1!$F$5:$F$28252,Sheet1!$I$5:$I$28252,$B353,Sheet1!$L$5:$L$28252,$A353,Sheet1!$D$5:$D$28252,"银联",Sheet1!$E$5:$E$28252,"&lt;&gt;*调拨*")+SUMIFS(Sheet1!$F$5:$F$28252,Sheet1!$I$5:$I$28252,$B353,Sheet1!$L$5:$L$28252,$A353,Sheet1!$E$5:$E$28252,"*银联*",Sheet1!$D$5:$D$28252,"&lt;&gt;银联",Sheet1!$D$5:$D$28252,"&lt;&gt;内部转款",Sheet1!$D$5:$D$28252,"&lt;&gt;内部转账",Sheet1!$E$5:$E$28252,"&lt;&gt;*调拨*")</f>
        <v>0</v>
      </c>
      <c r="O353" s="32">
        <f>SUMIFS(Sheet1!$F$5:$F$28252,Sheet1!$I$5:$I$28252,$B353,Sheet1!$L$5:$L$28252,$A353,Sheet1!$D$5:$D$28252,"京东",Sheet1!$E$5:$E$28252,"&lt;&gt;*调拨*")+SUMIFS(Sheet1!$F$5:$F$28252,Sheet1!$I$5:$I$28252,$B353,Sheet1!$L$5:$L$28252,$A353,Sheet1!$E$5:$E$28252,"*京东*",Sheet1!$D$5:$D$28252,"&lt;&gt;京东",Sheet1!$D$5:$D$28252,"&lt;&gt;内部转款",Sheet1!$D$5:$D$28252,"&lt;&gt;内部转账",Sheet1!$E$5:$E$28252,"&lt;&gt;*调拨*")</f>
        <v>0</v>
      </c>
      <c r="P353" s="32">
        <f>SUMIFS(Sheet1!$F$5:$F$28252,Sheet1!$I$5:$I$28252,$B353,Sheet1!$L$5:$L$28252,$A353,Sheet1!$D$5:$D$28252,"药机微信",Sheet1!$E$5:$E$28252,"&lt;&gt;*调拨*")+SUMIFS(Sheet1!$F$5:$F$28252,Sheet1!$I$5:$I$28252,$B353,Sheet1!$L$5:$L$28252,$A353,Sheet1!$E$5:$E$28252,"*药机微信*",Sheet1!$D$5:$D$28252,"&lt;&gt;药机微信",Sheet1!$D$5:$D$28252,"&lt;&gt;内部转款",Sheet1!$D$5:$D$28252,"&lt;&gt;内部转账",Sheet1!$E$5:$E$28252,"&lt;&gt;*调拨*")</f>
        <v>0</v>
      </c>
      <c r="Q353" s="32">
        <f>SUMIFS(Sheet1!$F$5:$F$28252,Sheet1!$I$5:$I$28252,$B353,Sheet1!$L$5:$L$28252,$A353,Sheet1!$D$5:$D$28252,"亲情卡",Sheet1!$E$5:$E$28252,"&lt;&gt;*调拨*")+SUMIFS(Sheet1!$F$5:$F$28252,Sheet1!$I$5:$I$28252,$B353,Sheet1!$L$5:$L$28252,$A353,Sheet1!$E$5:$E$28252,"*亲情卡*",Sheet1!$D$5:$D$28252,"&lt;&gt;亲情卡",Sheet1!$D$5:$D$28252,"&lt;&gt;内部转款",Sheet1!$D$5:$D$28252,"&lt;&gt;内部转账",Sheet1!$E$5:$E$28252,"&lt;&gt;*调拨*")</f>
        <v>0</v>
      </c>
      <c r="R353" s="32">
        <f>SUMIFS(Sheet1!$F$5:$F$28252,Sheet1!$I$5:$I$28252,$B353,Sheet1!$L$5:$L$28252,$A353,Sheet1!$D$5:$D$28252,"优惠券",Sheet1!$E$5:$E$28252,"&lt;&gt;*调拨*")+SUMIFS(Sheet1!$F$5:$F$28252,Sheet1!$I$5:$I$28252,$B353,Sheet1!$L$5:$L$28252,$A353,Sheet1!$E$5:$E$28252,"*优惠券*",Sheet1!$D$5:$D$28252,"&lt;&gt;优惠券",Sheet1!$D$5:$D$28252,"&lt;&gt;内部转款",Sheet1!$D$5:$D$28252,"&lt;&gt;内部转账",Sheet1!$E$5:$E$28252,"&lt;&gt;*调拨*")</f>
        <v>0</v>
      </c>
      <c r="S353" s="32">
        <f>SUMIFS(Sheet1!$F$5:$F$28252,Sheet1!$I$5:$I$28252,$B353,Sheet1!$L$5:$L$28252,$A353,Sheet1!$D$5:$D$28252,"代金券",Sheet1!$E$5:$E$28252,"&lt;&gt;*调拨*")+SUMIFS(Sheet1!$F$5:$F$28252,Sheet1!$I$5:$I$28252,$B353,Sheet1!$L$5:$L$28252,$A353,Sheet1!$E$5:$E$28252,"*代金券*",Sheet1!$D$5:$D$28252,"&lt;&gt;代金券",Sheet1!$D$5:$D$28252,"&lt;&gt;内部转款",Sheet1!$D$5:$D$28252,"&lt;&gt;内部转账",Sheet1!$E$5:$E$28252,"&lt;&gt;*调拨*")</f>
        <v>0</v>
      </c>
      <c r="T353" s="32">
        <f>SUMIFS(Sheet1!$F$5:$F$28252,Sheet1!$I$5:$I$28252,$B353,Sheet1!$L$5:$L$28252,$A353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353,Sheet1!$L$5:$L$28252,$A353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353,Sheet1!$L$5:$L$28252,$A353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353,Sheet1!$L$5:$L$28252,$A353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3" s="32">
        <f>SUMIFS(Sheet1!$F$5:$F$28252,Sheet1!$I$5:$I$28252,$B353,Sheet1!$L$5:$L$28252,$A353,Sheet1!$E$5:$E$28252,"*调拨*")</f>
        <v>0</v>
      </c>
      <c r="V353" s="32">
        <f>SUMIFS(Sheet1!$F$5:$F$28252,Sheet1!$I$5:$I$28252,$B353,Sheet1!$L$5:$L$28252,$A353,Sheet1!$D$5:$D$28252,"储值",Sheet1!$E$5:$E$28252,"&lt;&gt;*调拨*")+SUMIFS(Sheet1!$F$5:$F$28252,Sheet1!$I$5:$I$28252,$B353,Sheet1!$L$5:$L$28252,$A353,Sheet1!$E$5:$E$28252,"*储值*",Sheet1!$D$5:$D$28252,"&lt;&gt;储值",Sheet1!$D$5:$D$28252,"&lt;&gt;内部转款",Sheet1!$D$5:$D$28252,"&lt;&gt;内部转账",Sheet1!$E$5:$E$28252,"&lt;&gt;*调拨*")</f>
        <v>0</v>
      </c>
      <c r="W353" s="32">
        <f>SUMIFS(Sheet1!$F$5:$F$28252,Sheet1!$I$5:$I$28252,$B353,Sheet1!$L$5:$L$28252,$A353,Sheet1!$D$5:$D$28252,"效期",Sheet1!$E$5:$E$28252,"&lt;&gt;*调拨*")+SUMIFS(Sheet1!$F$5:$F$28252,Sheet1!$I$5:$I$28252,$B353,Sheet1!$L$5:$L$28252,$A353,Sheet1!$E$5:$E$28252,"*效期*",Sheet1!$D$5:$D$28252,"&lt;&gt;效期",Sheet1!$D$5:$D$28252,"&lt;&gt;内部转款",Sheet1!$D$5:$D$28252,"&lt;&gt;内部转账",Sheet1!$E$5:$E$28252,"&lt;&gt;*调拨*")</f>
        <v>0</v>
      </c>
      <c r="X353" s="32">
        <f>SUMIFS(Sheet1!$F$5:$F$28252,Sheet1!$I$5:$I$28252,$B353,Sheet1!$L$5:$L$28252,$A353,Sheet1!$D$5:$D$28252,"内部转款",Sheet1!$E$5:$E$28252,"&lt;&gt;*调拨*")+SUMIFS(Sheet1!$F$5:$F$28252,Sheet1!$I$5:$I$28252,$B353,Sheet1!$L$5:$L$28252,$A353,Sheet1!$D$5:$D$28252,"内部转账",Sheet1!$E$5:$E$28252,"&lt;&gt;*调拨*")</f>
        <v>0</v>
      </c>
      <c r="Y353" s="32">
        <f t="shared" si="24"/>
        <v>0</v>
      </c>
      <c r="Z353" s="32">
        <f>SUMIFS(Sheet1!$F$5:$F$28252,Sheet1!$I$5:$I$28252,$B353,Sheet1!$L$5:$L$28252,$A353)</f>
        <v>87425.3</v>
      </c>
      <c r="AA353" s="32">
        <f>SUMIFS(Sheet1!$G$5:$G$28252,Sheet1!$I$5:$I$28252,$B353,Sheet1!$L$5:$L$28252,$A353,Sheet1!$D$5:$D$28252,"工资",Sheet1!$E$5:$E$28252,"&lt;&gt;*调拨*")+SUMIFS(Sheet1!$G$5:$G$28252,Sheet1!$I$5:$I$28252,$B353,Sheet1!$L$5:$L$28252,$A353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5506.24</v>
      </c>
      <c r="AB353" s="32">
        <f>SUMIFS(Sheet1!$G$5:$G$28252,Sheet1!$I$5:$I$28252,$B353,Sheet1!$L$5:$L$28252,$A353,Sheet1!$D$5:$D$28252,"水费",Sheet1!$E$5:$E$28252,"&lt;&gt;*调拨*")+SUMIFS(Sheet1!$G$5:$G$28252,Sheet1!$I$5:$I$28252,$B353,Sheet1!$L$5:$L$28252,$A353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3" s="32">
        <f>SUMIFS(Sheet1!$G$5:$G$28252,Sheet1!$I$5:$I$28252,$B353,Sheet1!$L$5:$L$28252,$A353,Sheet1!$D$5:$D$28252,"电费",Sheet1!$E$5:$E$28252,"&lt;&gt;*调拨*")+SUMIFS(Sheet1!$G$5:$G$28252,Sheet1!$I$5:$I$28252,$B353,Sheet1!$L$5:$L$28252,$A353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3" s="32">
        <f>SUMIFS(Sheet1!$G$5:$G$28252,Sheet1!$I$5:$I$28252,$B353,Sheet1!$L$5:$L$28252,$A353,Sheet1!$D$5:$D$28252,"宽带费",Sheet1!$E$5:$E$28252,"&lt;&gt;*调拨*")+SUMIFS(Sheet1!$G$5:$G$28252,Sheet1!$I$5:$I$28252,$B353,Sheet1!$L$5:$L$28252,$A353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3" s="32">
        <f>SUMIFS(Sheet1!$G$5:$G$28252,Sheet1!$I$5:$I$28252,$B353,Sheet1!$L$5:$L$28252,$A353,Sheet1!$D$5:$D$28252,"办公费",Sheet1!$E$5:$E$28252,"&lt;&gt;*调拨*")+SUMIFS(Sheet1!$G$5:$G$28252,Sheet1!$I$5:$I$28252,$B353,Sheet1!$L$5:$L$28252,$A353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3" s="32">
        <f>SUMIFS(Sheet1!$G$5:$G$28252,Sheet1!$I$5:$I$28252,$B353,Sheet1!$L$5:$L$28252,$A353,Sheet1!$D$5:$D$28252,"话费",Sheet1!$E$5:$E$28252,"&lt;&gt;*调拨*")+SUMIFS(Sheet1!$G$5:$G$28252,Sheet1!$I$5:$I$28252,$B353,Sheet1!$L$5:$L$28252,$A353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3" s="32">
        <f>SUMIFS(Sheet1!$G$5:$G$28252,Sheet1!$I$5:$I$28252,$B353,Sheet1!$L$5:$L$28252,$A353,Sheet1!$D$5:$D$28252,"房租",Sheet1!$E$5:$E$28252,"&lt;&gt;*调拨*")+SUMIFS(Sheet1!$G$5:$G$28252,Sheet1!$I$5:$I$28252,$B353,Sheet1!$L$5:$L$28252,$A353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3" s="32">
        <f>SUMIFS(Sheet1!$G$5:$G$28252,Sheet1!$I$5:$I$28252,$B353,Sheet1!$L$5:$L$28252,$A353,Sheet1!$E$5:$E$28252,"*调拨*")</f>
        <v>0</v>
      </c>
      <c r="AI353" s="32">
        <f>SUMIFS(Sheet1!$G$5:$G$28252,Sheet1!$I$5:$I$28252,$B353,Sheet1!$L$5:$L$28252,$A353,Sheet1!$D$5:$D$28252,"内部转款",Sheet1!$E$5:$E$28252,"&lt;&gt;*调拨*")+SUMIFS(Sheet1!$G$5:$G$28252,Sheet1!$I$5:$I$28252,$B353,Sheet1!$L$5:$L$28252,$A353,Sheet1!$D$5:$D$28252,"内部转账",Sheet1!$E$5:$E$28252,"&lt;&gt;*调拨*")</f>
        <v>0</v>
      </c>
      <c r="AJ353" s="32">
        <f t="shared" si="25"/>
        <v>3145.68</v>
      </c>
      <c r="AK353" s="32">
        <f>SUMIFS(Sheet1!$G$5:$G$28252,Sheet1!$I$5:$I$28252,$B353,Sheet1!$L$5:$L$28252,$A353)</f>
        <v>8651.92</v>
      </c>
      <c r="AL353" s="32">
        <f t="shared" si="26"/>
        <v>78773.38</v>
      </c>
    </row>
    <row r="354" ht="16.5" spans="1:38">
      <c r="A354" s="30">
        <v>202606</v>
      </c>
      <c r="B354" s="31" t="s">
        <v>82</v>
      </c>
      <c r="C354" s="32">
        <f>SUMIFS(Sheet1!$F$5:$F$28252,Sheet1!$I$5:$I$28252,$B354,Sheet1!$L$5:$L$28252,$A354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7646.72</v>
      </c>
      <c r="D354" s="32">
        <f>SUMIFS(Sheet1!$F$5:$F$28252,Sheet1!$I$5:$I$28252,$B354,Sheet1!$L$5:$L$28252,$A354,Sheet1!$D$5:$D$28252,"医保即时拨付",Sheet1!$E$5:$E$28252,"&lt;&gt;*调拨*")+SUMIFS(Sheet1!$F$5:$F$28252,Sheet1!$I$5:$I$28252,$B354,Sheet1!$L$5:$L$28252,$A354,Sheet1!$E$5:$E$28252,"*医保即时拨付*",Sheet1!$D$5:$D$28252,"&lt;&gt;医保即时拨付",Sheet1!$D$5:$D$28252,"&lt;&gt;内部转款",Sheet1!$D$5:$D$28252,"&lt;&gt;内部转账",Sheet1!$E$5:$E$28252,"&lt;&gt;*调拨*")</f>
        <v>0</v>
      </c>
      <c r="E354" s="32">
        <f>SUMIFS(Sheet1!$F$5:$F$28252,Sheet1!$I$5:$I$28252,$B354,Sheet1!$L$5:$L$28252,$A354,Sheet1!$D$5:$D$28252,"医保",Sheet1!$E$5:$E$28252,"&lt;&gt;*调拨*",Sheet1!$E$5:$E$28252,"&lt;&gt;*医保即时拨付*")+SUMIFS(Sheet1!$F$5:$F$28252,Sheet1!$I$5:$I$28252,$B354,Sheet1!$L$5:$L$28252,$A354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54" s="32">
        <f>SUMIFS(Sheet1!$F$5:$F$28252,Sheet1!$I$5:$I$28252,$B354,Sheet1!$L$5:$L$28252,$A354,Sheet1!$D$5:$D$28252,"聚合",Sheet1!$E$5:$E$28252,"&lt;&gt;*调拨*")+SUMIFS(Sheet1!$F$5:$F$28252,Sheet1!$I$5:$I$28252,$B354,Sheet1!$L$5:$L$28252,$A354,Sheet1!$E$5:$E$28252,"*聚合*",Sheet1!$D$5:$D$28252,"&lt;&gt;聚合",Sheet1!$D$5:$D$28252,"&lt;&gt;内部转款",Sheet1!$D$5:$D$28252,"&lt;&gt;内部转账",Sheet1!$E$5:$E$28252,"&lt;&gt;*调拨*")</f>
        <v>17000.61</v>
      </c>
      <c r="G354" s="32">
        <f>SUMIFS(Sheet1!$F$5:$F$28252,Sheet1!$I$5:$I$28252,$B354,Sheet1!$L$5:$L$28252,$A354,Sheet1!$D$5:$D$28252,"24小时微信",Sheet1!$E$5:$E$28252,"&lt;&gt;*调拨*")+SUMIFS(Sheet1!$F$5:$F$28252,Sheet1!$I$5:$I$28252,$B354,Sheet1!$L$5:$L$28252,$A354,Sheet1!$E$5:$E$28252,"*24小时微信*",Sheet1!$D$5:$D$28252,"&lt;&gt;24小时微信",Sheet1!$D$5:$D$28252,"&lt;&gt;内部转款",Sheet1!$D$5:$D$28252,"&lt;&gt;内部转账",Sheet1!$E$5:$E$28252,"&lt;&gt;*调拨*")</f>
        <v>0</v>
      </c>
      <c r="H354" s="32">
        <f>SUMIFS(Sheet1!$F$5:$F$28252,Sheet1!$I$5:$I$28252,$B354,Sheet1!$L$5:$L$28252,$A354,Sheet1!$D$5:$D$28252,"美团",Sheet1!$E$5:$E$28252,"&lt;&gt;*调拨*")+SUMIFS(Sheet1!$F$5:$F$28252,Sheet1!$I$5:$I$28252,$B354,Sheet1!$L$5:$L$28252,$A354,Sheet1!$E$5:$E$28252,"*美团*",Sheet1!$D$5:$D$28252,"&lt;&gt;美团",Sheet1!$D$5:$D$28252,"&lt;&gt;内部转款",Sheet1!$D$5:$D$28252,"&lt;&gt;内部转账",Sheet1!$E$5:$E$28252,"&lt;&gt;*调拨*")</f>
        <v>355.11</v>
      </c>
      <c r="I354" s="32">
        <f>SUMIFS(Sheet1!$F$5:$F$28252,Sheet1!$I$5:$I$28252,$B354,Sheet1!$L$5:$L$28252,$A354,Sheet1!$D$5:$D$28252,"饿了么",Sheet1!$E$5:$E$28252,"&lt;&gt;*调拨*")+SUMIFS(Sheet1!$F$5:$F$28252,Sheet1!$I$5:$I$28252,$B354,Sheet1!$L$5:$L$28252,$A354,Sheet1!$E$5:$E$28252,"*饿了么*",Sheet1!$D$5:$D$28252,"&lt;&gt;饿了么",Sheet1!$D$5:$D$28252,"&lt;&gt;内部转款",Sheet1!$D$5:$D$28252,"&lt;&gt;内部转账",Sheet1!$E$5:$E$28252,"&lt;&gt;*调拨*")</f>
        <v>0</v>
      </c>
      <c r="J354" s="32">
        <f>SUMIFS(Sheet1!$F$5:$F$28252,Sheet1!$I$5:$I$28252,$B354,Sheet1!$L$5:$L$28252,$A354,Sheet1!$D$5:$D$28252,"健E卡",Sheet1!$E$5:$E$28252,"&lt;&gt;*调拨*")+SUMIFS(Sheet1!$F$5:$F$28252,Sheet1!$I$5:$I$28252,$B354,Sheet1!$L$5:$L$28252,$A354,Sheet1!$E$5:$E$28252,"*健E卡*",Sheet1!$D$5:$D$28252,"&lt;&gt;健E卡",Sheet1!$D$5:$D$28252,"&lt;&gt;内部转款",Sheet1!$D$5:$D$28252,"&lt;&gt;内部转账",Sheet1!$E$5:$E$28252,"&lt;&gt;*调拨*")</f>
        <v>0</v>
      </c>
      <c r="K354" s="32">
        <f>SUMIFS(Sheet1!$F$5:$F$28252,Sheet1!$I$5:$I$28252,$B354,Sheet1!$L$5:$L$28252,$A354,Sheet1!$D$5:$D$28252,"抖音",Sheet1!$E$5:$E$28252,"&lt;&gt;*调拨*")+SUMIFS(Sheet1!$F$5:$F$28252,Sheet1!$I$5:$I$28252,$B354,Sheet1!$L$5:$L$28252,$A354,Sheet1!$E$5:$E$28252,"*抖音*",Sheet1!$D$5:$D$28252,"&lt;&gt;抖音",Sheet1!$D$5:$D$28252,"&lt;&gt;内部转款",Sheet1!$D$5:$D$28252,"&lt;&gt;内部转账",Sheet1!$E$5:$E$28252,"&lt;&gt;*调拨*")</f>
        <v>0</v>
      </c>
      <c r="L354" s="32">
        <f>SUMIFS(Sheet1!$F$5:$F$28252,Sheet1!$I$5:$I$28252,$B354,Sheet1!$L$5:$L$28252,$A354,Sheet1!$D$5:$D$28252,"医卡通",Sheet1!$E$5:$E$28252,"&lt;&gt;*调拨*")+SUMIFS(Sheet1!$F$5:$F$28252,Sheet1!$I$5:$I$28252,$B354,Sheet1!$L$5:$L$28252,$A354,Sheet1!$E$5:$E$28252,"*医卡通*",Sheet1!$D$5:$D$28252,"&lt;&gt;医卡通",Sheet1!$D$5:$D$28252,"&lt;&gt;内部转款",Sheet1!$D$5:$D$28252,"&lt;&gt;内部转账",Sheet1!$E$5:$E$28252,"&lt;&gt;*调拨*")</f>
        <v>76.38</v>
      </c>
      <c r="M354" s="32">
        <f>SUMIFS(Sheet1!$F$5:$F$28252,Sheet1!$I$5:$I$28252,$B354,Sheet1!$L$5:$L$28252,$A354,Sheet1!$D$5:$D$28252,"企健网",Sheet1!$E$5:$E$28252,"&lt;&gt;*调拨*")+SUMIFS(Sheet1!$F$5:$F$28252,Sheet1!$I$5:$I$28252,$B354,Sheet1!$L$5:$L$28252,$A354,Sheet1!$E$5:$E$28252,"*企健网*",Sheet1!$D$5:$D$28252,"&lt;&gt;企健网",Sheet1!$D$5:$D$28252,"&lt;&gt;内部转款",Sheet1!$D$5:$D$28252,"&lt;&gt;内部转账",Sheet1!$E$5:$E$28252,"&lt;&gt;*调拨*")</f>
        <v>0</v>
      </c>
      <c r="N354" s="32">
        <f>SUMIFS(Sheet1!$F$5:$F$28252,Sheet1!$I$5:$I$28252,$B354,Sheet1!$L$5:$L$28252,$A354,Sheet1!$D$5:$D$28252,"银联",Sheet1!$E$5:$E$28252,"&lt;&gt;*调拨*")+SUMIFS(Sheet1!$F$5:$F$28252,Sheet1!$I$5:$I$28252,$B354,Sheet1!$L$5:$L$28252,$A354,Sheet1!$E$5:$E$28252,"*银联*",Sheet1!$D$5:$D$28252,"&lt;&gt;银联",Sheet1!$D$5:$D$28252,"&lt;&gt;内部转款",Sheet1!$D$5:$D$28252,"&lt;&gt;内部转账",Sheet1!$E$5:$E$28252,"&lt;&gt;*调拨*")</f>
        <v>0</v>
      </c>
      <c r="O354" s="32">
        <f>SUMIFS(Sheet1!$F$5:$F$28252,Sheet1!$I$5:$I$28252,$B354,Sheet1!$L$5:$L$28252,$A354,Sheet1!$D$5:$D$28252,"京东",Sheet1!$E$5:$E$28252,"&lt;&gt;*调拨*")+SUMIFS(Sheet1!$F$5:$F$28252,Sheet1!$I$5:$I$28252,$B354,Sheet1!$L$5:$L$28252,$A354,Sheet1!$E$5:$E$28252,"*京东*",Sheet1!$D$5:$D$28252,"&lt;&gt;京东",Sheet1!$D$5:$D$28252,"&lt;&gt;内部转款",Sheet1!$D$5:$D$28252,"&lt;&gt;内部转账",Sheet1!$E$5:$E$28252,"&lt;&gt;*调拨*")</f>
        <v>0</v>
      </c>
      <c r="P354" s="32">
        <f>SUMIFS(Sheet1!$F$5:$F$28252,Sheet1!$I$5:$I$28252,$B354,Sheet1!$L$5:$L$28252,$A354,Sheet1!$D$5:$D$28252,"药机微信",Sheet1!$E$5:$E$28252,"&lt;&gt;*调拨*")+SUMIFS(Sheet1!$F$5:$F$28252,Sheet1!$I$5:$I$28252,$B354,Sheet1!$L$5:$L$28252,$A354,Sheet1!$E$5:$E$28252,"*药机微信*",Sheet1!$D$5:$D$28252,"&lt;&gt;药机微信",Sheet1!$D$5:$D$28252,"&lt;&gt;内部转款",Sheet1!$D$5:$D$28252,"&lt;&gt;内部转账",Sheet1!$E$5:$E$28252,"&lt;&gt;*调拨*")</f>
        <v>0</v>
      </c>
      <c r="Q354" s="32">
        <f>SUMIFS(Sheet1!$F$5:$F$28252,Sheet1!$I$5:$I$28252,$B354,Sheet1!$L$5:$L$28252,$A354,Sheet1!$D$5:$D$28252,"亲情卡",Sheet1!$E$5:$E$28252,"&lt;&gt;*调拨*")+SUMIFS(Sheet1!$F$5:$F$28252,Sheet1!$I$5:$I$28252,$B354,Sheet1!$L$5:$L$28252,$A354,Sheet1!$E$5:$E$28252,"*亲情卡*",Sheet1!$D$5:$D$28252,"&lt;&gt;亲情卡",Sheet1!$D$5:$D$28252,"&lt;&gt;内部转款",Sheet1!$D$5:$D$28252,"&lt;&gt;内部转账",Sheet1!$E$5:$E$28252,"&lt;&gt;*调拨*")</f>
        <v>0</v>
      </c>
      <c r="R354" s="32">
        <f>SUMIFS(Sheet1!$F$5:$F$28252,Sheet1!$I$5:$I$28252,$B354,Sheet1!$L$5:$L$28252,$A354,Sheet1!$D$5:$D$28252,"优惠券",Sheet1!$E$5:$E$28252,"&lt;&gt;*调拨*")+SUMIFS(Sheet1!$F$5:$F$28252,Sheet1!$I$5:$I$28252,$B354,Sheet1!$L$5:$L$28252,$A354,Sheet1!$E$5:$E$28252,"*优惠券*",Sheet1!$D$5:$D$28252,"&lt;&gt;优惠券",Sheet1!$D$5:$D$28252,"&lt;&gt;内部转款",Sheet1!$D$5:$D$28252,"&lt;&gt;内部转账",Sheet1!$E$5:$E$28252,"&lt;&gt;*调拨*")</f>
        <v>0</v>
      </c>
      <c r="S354" s="32">
        <f>SUMIFS(Sheet1!$F$5:$F$28252,Sheet1!$I$5:$I$28252,$B354,Sheet1!$L$5:$L$28252,$A354,Sheet1!$D$5:$D$28252,"代金券",Sheet1!$E$5:$E$28252,"&lt;&gt;*调拨*")+SUMIFS(Sheet1!$F$5:$F$28252,Sheet1!$I$5:$I$28252,$B354,Sheet1!$L$5:$L$28252,$A354,Sheet1!$E$5:$E$28252,"*代金券*",Sheet1!$D$5:$D$28252,"&lt;&gt;代金券",Sheet1!$D$5:$D$28252,"&lt;&gt;内部转款",Sheet1!$D$5:$D$28252,"&lt;&gt;内部转账",Sheet1!$E$5:$E$28252,"&lt;&gt;*调拨*")</f>
        <v>0</v>
      </c>
      <c r="T354" s="32">
        <f>SUMIFS(Sheet1!$F$5:$F$28252,Sheet1!$I$5:$I$28252,$B354,Sheet1!$L$5:$L$28252,$A354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354,Sheet1!$L$5:$L$28252,$A354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354,Sheet1!$L$5:$L$28252,$A354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354,Sheet1!$L$5:$L$28252,$A354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4" s="32">
        <f>SUMIFS(Sheet1!$F$5:$F$28252,Sheet1!$I$5:$I$28252,$B354,Sheet1!$L$5:$L$28252,$A354,Sheet1!$E$5:$E$28252,"*调拨*")</f>
        <v>0</v>
      </c>
      <c r="V354" s="32">
        <f>SUMIFS(Sheet1!$F$5:$F$28252,Sheet1!$I$5:$I$28252,$B354,Sheet1!$L$5:$L$28252,$A354,Sheet1!$D$5:$D$28252,"储值",Sheet1!$E$5:$E$28252,"&lt;&gt;*调拨*")+SUMIFS(Sheet1!$F$5:$F$28252,Sheet1!$I$5:$I$28252,$B354,Sheet1!$L$5:$L$28252,$A354,Sheet1!$E$5:$E$28252,"*储值*",Sheet1!$D$5:$D$28252,"&lt;&gt;储值",Sheet1!$D$5:$D$28252,"&lt;&gt;内部转款",Sheet1!$D$5:$D$28252,"&lt;&gt;内部转账",Sheet1!$E$5:$E$28252,"&lt;&gt;*调拨*")</f>
        <v>0</v>
      </c>
      <c r="W354" s="32">
        <f>SUMIFS(Sheet1!$F$5:$F$28252,Sheet1!$I$5:$I$28252,$B354,Sheet1!$L$5:$L$28252,$A354,Sheet1!$D$5:$D$28252,"效期",Sheet1!$E$5:$E$28252,"&lt;&gt;*调拨*")+SUMIFS(Sheet1!$F$5:$F$28252,Sheet1!$I$5:$I$28252,$B354,Sheet1!$L$5:$L$28252,$A354,Sheet1!$E$5:$E$28252,"*效期*",Sheet1!$D$5:$D$28252,"&lt;&gt;效期",Sheet1!$D$5:$D$28252,"&lt;&gt;内部转款",Sheet1!$D$5:$D$28252,"&lt;&gt;内部转账",Sheet1!$E$5:$E$28252,"&lt;&gt;*调拨*")</f>
        <v>44.85</v>
      </c>
      <c r="X354" s="32">
        <f>SUMIFS(Sheet1!$F$5:$F$28252,Sheet1!$I$5:$I$28252,$B354,Sheet1!$L$5:$L$28252,$A354,Sheet1!$D$5:$D$28252,"内部转款",Sheet1!$E$5:$E$28252,"&lt;&gt;*调拨*")+SUMIFS(Sheet1!$F$5:$F$28252,Sheet1!$I$5:$I$28252,$B354,Sheet1!$L$5:$L$28252,$A354,Sheet1!$D$5:$D$28252,"内部转账",Sheet1!$E$5:$E$28252,"&lt;&gt;*调拨*")</f>
        <v>0</v>
      </c>
      <c r="Y354" s="32">
        <f t="shared" si="24"/>
        <v>0</v>
      </c>
      <c r="Z354" s="32">
        <f>SUMIFS(Sheet1!$F$5:$F$28252,Sheet1!$I$5:$I$28252,$B354,Sheet1!$L$5:$L$28252,$A354)</f>
        <v>25123.67</v>
      </c>
      <c r="AA354" s="32">
        <f>SUMIFS(Sheet1!$G$5:$G$28252,Sheet1!$I$5:$I$28252,$B354,Sheet1!$L$5:$L$28252,$A354,Sheet1!$D$5:$D$28252,"工资",Sheet1!$E$5:$E$28252,"&lt;&gt;*调拨*")+SUMIFS(Sheet1!$G$5:$G$28252,Sheet1!$I$5:$I$28252,$B354,Sheet1!$L$5:$L$28252,$A354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10205.67</v>
      </c>
      <c r="AB354" s="32">
        <f>SUMIFS(Sheet1!$G$5:$G$28252,Sheet1!$I$5:$I$28252,$B354,Sheet1!$L$5:$L$28252,$A354,Sheet1!$D$5:$D$28252,"水费",Sheet1!$E$5:$E$28252,"&lt;&gt;*调拨*")+SUMIFS(Sheet1!$G$5:$G$28252,Sheet1!$I$5:$I$28252,$B354,Sheet1!$L$5:$L$28252,$A354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4" s="32">
        <f>SUMIFS(Sheet1!$G$5:$G$28252,Sheet1!$I$5:$I$28252,$B354,Sheet1!$L$5:$L$28252,$A354,Sheet1!$D$5:$D$28252,"电费",Sheet1!$E$5:$E$28252,"&lt;&gt;*调拨*")+SUMIFS(Sheet1!$G$5:$G$28252,Sheet1!$I$5:$I$28252,$B354,Sheet1!$L$5:$L$28252,$A354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4" s="32">
        <f>SUMIFS(Sheet1!$G$5:$G$28252,Sheet1!$I$5:$I$28252,$B354,Sheet1!$L$5:$L$28252,$A354,Sheet1!$D$5:$D$28252,"宽带费",Sheet1!$E$5:$E$28252,"&lt;&gt;*调拨*")+SUMIFS(Sheet1!$G$5:$G$28252,Sheet1!$I$5:$I$28252,$B354,Sheet1!$L$5:$L$28252,$A354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4" s="32">
        <f>SUMIFS(Sheet1!$G$5:$G$28252,Sheet1!$I$5:$I$28252,$B354,Sheet1!$L$5:$L$28252,$A354,Sheet1!$D$5:$D$28252,"办公费",Sheet1!$E$5:$E$28252,"&lt;&gt;*调拨*")+SUMIFS(Sheet1!$G$5:$G$28252,Sheet1!$I$5:$I$28252,$B354,Sheet1!$L$5:$L$28252,$A354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4" s="32">
        <f>SUMIFS(Sheet1!$G$5:$G$28252,Sheet1!$I$5:$I$28252,$B354,Sheet1!$L$5:$L$28252,$A354,Sheet1!$D$5:$D$28252,"话费",Sheet1!$E$5:$E$28252,"&lt;&gt;*调拨*")+SUMIFS(Sheet1!$G$5:$G$28252,Sheet1!$I$5:$I$28252,$B354,Sheet1!$L$5:$L$28252,$A354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4" s="32">
        <f>SUMIFS(Sheet1!$G$5:$G$28252,Sheet1!$I$5:$I$28252,$B354,Sheet1!$L$5:$L$28252,$A354,Sheet1!$D$5:$D$28252,"房租",Sheet1!$E$5:$E$28252,"&lt;&gt;*调拨*")+SUMIFS(Sheet1!$G$5:$G$28252,Sheet1!$I$5:$I$28252,$B354,Sheet1!$L$5:$L$28252,$A354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4" s="32">
        <f>SUMIFS(Sheet1!$G$5:$G$28252,Sheet1!$I$5:$I$28252,$B354,Sheet1!$L$5:$L$28252,$A354,Sheet1!$E$5:$E$28252,"*调拨*")</f>
        <v>0</v>
      </c>
      <c r="AI354" s="32">
        <f>SUMIFS(Sheet1!$G$5:$G$28252,Sheet1!$I$5:$I$28252,$B354,Sheet1!$L$5:$L$28252,$A354,Sheet1!$D$5:$D$28252,"内部转款",Sheet1!$E$5:$E$28252,"&lt;&gt;*调拨*")+SUMIFS(Sheet1!$G$5:$G$28252,Sheet1!$I$5:$I$28252,$B354,Sheet1!$L$5:$L$28252,$A354,Sheet1!$D$5:$D$28252,"内部转账",Sheet1!$E$5:$E$28252,"&lt;&gt;*调拨*")</f>
        <v>0</v>
      </c>
      <c r="AJ354" s="32">
        <f t="shared" si="25"/>
        <v>312.25</v>
      </c>
      <c r="AK354" s="32">
        <f>SUMIFS(Sheet1!$G$5:$G$28252,Sheet1!$I$5:$I$28252,$B354,Sheet1!$L$5:$L$28252,$A354)</f>
        <v>10517.92</v>
      </c>
      <c r="AL354" s="32">
        <f t="shared" si="26"/>
        <v>14605.75</v>
      </c>
    </row>
    <row r="355" ht="16.5" spans="1:38">
      <c r="A355" s="30">
        <v>202606</v>
      </c>
      <c r="B355" s="31" t="s">
        <v>87</v>
      </c>
      <c r="C355" s="32">
        <f>SUMIFS(Sheet1!$F$5:$F$28252,Sheet1!$I$5:$I$28252,$B355,Sheet1!$L$5:$L$28252,$A355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4847.46</v>
      </c>
      <c r="D355" s="32">
        <f>SUMIFS(Sheet1!$F$5:$F$28252,Sheet1!$I$5:$I$28252,$B355,Sheet1!$L$5:$L$28252,$A355,Sheet1!$D$5:$D$28252,"医保即时拨付",Sheet1!$E$5:$E$28252,"&lt;&gt;*调拨*")+SUMIFS(Sheet1!$F$5:$F$28252,Sheet1!$I$5:$I$28252,$B355,Sheet1!$L$5:$L$28252,$A355,Sheet1!$E$5:$E$28252,"*医保即时拨付*",Sheet1!$D$5:$D$28252,"&lt;&gt;医保即时拨付",Sheet1!$D$5:$D$28252,"&lt;&gt;内部转款",Sheet1!$D$5:$D$28252,"&lt;&gt;内部转账",Sheet1!$E$5:$E$28252,"&lt;&gt;*调拨*")</f>
        <v>4237.97</v>
      </c>
      <c r="E355" s="32">
        <f>SUMIFS(Sheet1!$F$5:$F$28252,Sheet1!$I$5:$I$28252,$B355,Sheet1!$L$5:$L$28252,$A355,Sheet1!$D$5:$D$28252,"医保",Sheet1!$E$5:$E$28252,"&lt;&gt;*调拨*",Sheet1!$E$5:$E$28252,"&lt;&gt;*医保即时拨付*")+SUMIFS(Sheet1!$F$5:$F$28252,Sheet1!$I$5:$I$28252,$B355,Sheet1!$L$5:$L$28252,$A355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4816.2</v>
      </c>
      <c r="F355" s="32">
        <f>SUMIFS(Sheet1!$F$5:$F$28252,Sheet1!$I$5:$I$28252,$B355,Sheet1!$L$5:$L$28252,$A355,Sheet1!$D$5:$D$28252,"聚合",Sheet1!$E$5:$E$28252,"&lt;&gt;*调拨*")+SUMIFS(Sheet1!$F$5:$F$28252,Sheet1!$I$5:$I$28252,$B355,Sheet1!$L$5:$L$28252,$A355,Sheet1!$E$5:$E$28252,"*聚合*",Sheet1!$D$5:$D$28252,"&lt;&gt;聚合",Sheet1!$D$5:$D$28252,"&lt;&gt;内部转款",Sheet1!$D$5:$D$28252,"&lt;&gt;内部转账",Sheet1!$E$5:$E$28252,"&lt;&gt;*调拨*")</f>
        <v>25267.3</v>
      </c>
      <c r="G355" s="32">
        <f>SUMIFS(Sheet1!$F$5:$F$28252,Sheet1!$I$5:$I$28252,$B355,Sheet1!$L$5:$L$28252,$A355,Sheet1!$D$5:$D$28252,"24小时微信",Sheet1!$E$5:$E$28252,"&lt;&gt;*调拨*")+SUMIFS(Sheet1!$F$5:$F$28252,Sheet1!$I$5:$I$28252,$B355,Sheet1!$L$5:$L$28252,$A355,Sheet1!$E$5:$E$28252,"*24小时微信*",Sheet1!$D$5:$D$28252,"&lt;&gt;24小时微信",Sheet1!$D$5:$D$28252,"&lt;&gt;内部转款",Sheet1!$D$5:$D$28252,"&lt;&gt;内部转账",Sheet1!$E$5:$E$28252,"&lt;&gt;*调拨*")</f>
        <v>0</v>
      </c>
      <c r="H355" s="32">
        <f>SUMIFS(Sheet1!$F$5:$F$28252,Sheet1!$I$5:$I$28252,$B355,Sheet1!$L$5:$L$28252,$A355,Sheet1!$D$5:$D$28252,"美团",Sheet1!$E$5:$E$28252,"&lt;&gt;*调拨*")+SUMIFS(Sheet1!$F$5:$F$28252,Sheet1!$I$5:$I$28252,$B355,Sheet1!$L$5:$L$28252,$A355,Sheet1!$E$5:$E$28252,"*美团*",Sheet1!$D$5:$D$28252,"&lt;&gt;美团",Sheet1!$D$5:$D$28252,"&lt;&gt;内部转款",Sheet1!$D$5:$D$28252,"&lt;&gt;内部转账",Sheet1!$E$5:$E$28252,"&lt;&gt;*调拨*")</f>
        <v>58.22</v>
      </c>
      <c r="I355" s="32">
        <f>SUMIFS(Sheet1!$F$5:$F$28252,Sheet1!$I$5:$I$28252,$B355,Sheet1!$L$5:$L$28252,$A355,Sheet1!$D$5:$D$28252,"饿了么",Sheet1!$E$5:$E$28252,"&lt;&gt;*调拨*")+SUMIFS(Sheet1!$F$5:$F$28252,Sheet1!$I$5:$I$28252,$B355,Sheet1!$L$5:$L$28252,$A355,Sheet1!$E$5:$E$28252,"*饿了么*",Sheet1!$D$5:$D$28252,"&lt;&gt;饿了么",Sheet1!$D$5:$D$28252,"&lt;&gt;内部转款",Sheet1!$D$5:$D$28252,"&lt;&gt;内部转账",Sheet1!$E$5:$E$28252,"&lt;&gt;*调拨*")</f>
        <v>0</v>
      </c>
      <c r="J355" s="32">
        <f>SUMIFS(Sheet1!$F$5:$F$28252,Sheet1!$I$5:$I$28252,$B355,Sheet1!$L$5:$L$28252,$A355,Sheet1!$D$5:$D$28252,"健E卡",Sheet1!$E$5:$E$28252,"&lt;&gt;*调拨*")+SUMIFS(Sheet1!$F$5:$F$28252,Sheet1!$I$5:$I$28252,$B355,Sheet1!$L$5:$L$28252,$A355,Sheet1!$E$5:$E$28252,"*健E卡*",Sheet1!$D$5:$D$28252,"&lt;&gt;健E卡",Sheet1!$D$5:$D$28252,"&lt;&gt;内部转款",Sheet1!$D$5:$D$28252,"&lt;&gt;内部转账",Sheet1!$E$5:$E$28252,"&lt;&gt;*调拨*")</f>
        <v>0</v>
      </c>
      <c r="K355" s="32">
        <f>SUMIFS(Sheet1!$F$5:$F$28252,Sheet1!$I$5:$I$28252,$B355,Sheet1!$L$5:$L$28252,$A355,Sheet1!$D$5:$D$28252,"抖音",Sheet1!$E$5:$E$28252,"&lt;&gt;*调拨*")+SUMIFS(Sheet1!$F$5:$F$28252,Sheet1!$I$5:$I$28252,$B355,Sheet1!$L$5:$L$28252,$A355,Sheet1!$E$5:$E$28252,"*抖音*",Sheet1!$D$5:$D$28252,"&lt;&gt;抖音",Sheet1!$D$5:$D$28252,"&lt;&gt;内部转款",Sheet1!$D$5:$D$28252,"&lt;&gt;内部转账",Sheet1!$E$5:$E$28252,"&lt;&gt;*调拨*")</f>
        <v>0</v>
      </c>
      <c r="L355" s="32">
        <f>SUMIFS(Sheet1!$F$5:$F$28252,Sheet1!$I$5:$I$28252,$B355,Sheet1!$L$5:$L$28252,$A355,Sheet1!$D$5:$D$28252,"医卡通",Sheet1!$E$5:$E$28252,"&lt;&gt;*调拨*")+SUMIFS(Sheet1!$F$5:$F$28252,Sheet1!$I$5:$I$28252,$B355,Sheet1!$L$5:$L$28252,$A355,Sheet1!$E$5:$E$28252,"*医卡通*",Sheet1!$D$5:$D$28252,"&lt;&gt;医卡通",Sheet1!$D$5:$D$28252,"&lt;&gt;内部转款",Sheet1!$D$5:$D$28252,"&lt;&gt;内部转账",Sheet1!$E$5:$E$28252,"&lt;&gt;*调拨*")</f>
        <v>0</v>
      </c>
      <c r="M355" s="32">
        <f>SUMIFS(Sheet1!$F$5:$F$28252,Sheet1!$I$5:$I$28252,$B355,Sheet1!$L$5:$L$28252,$A355,Sheet1!$D$5:$D$28252,"企健网",Sheet1!$E$5:$E$28252,"&lt;&gt;*调拨*")+SUMIFS(Sheet1!$F$5:$F$28252,Sheet1!$I$5:$I$28252,$B355,Sheet1!$L$5:$L$28252,$A355,Sheet1!$E$5:$E$28252,"*企健网*",Sheet1!$D$5:$D$28252,"&lt;&gt;企健网",Sheet1!$D$5:$D$28252,"&lt;&gt;内部转款",Sheet1!$D$5:$D$28252,"&lt;&gt;内部转账",Sheet1!$E$5:$E$28252,"&lt;&gt;*调拨*")</f>
        <v>0</v>
      </c>
      <c r="N355" s="32">
        <f>SUMIFS(Sheet1!$F$5:$F$28252,Sheet1!$I$5:$I$28252,$B355,Sheet1!$L$5:$L$28252,$A355,Sheet1!$D$5:$D$28252,"银联",Sheet1!$E$5:$E$28252,"&lt;&gt;*调拨*")+SUMIFS(Sheet1!$F$5:$F$28252,Sheet1!$I$5:$I$28252,$B355,Sheet1!$L$5:$L$28252,$A355,Sheet1!$E$5:$E$28252,"*银联*",Sheet1!$D$5:$D$28252,"&lt;&gt;银联",Sheet1!$D$5:$D$28252,"&lt;&gt;内部转款",Sheet1!$D$5:$D$28252,"&lt;&gt;内部转账",Sheet1!$E$5:$E$28252,"&lt;&gt;*调拨*")</f>
        <v>0</v>
      </c>
      <c r="O355" s="32">
        <f>SUMIFS(Sheet1!$F$5:$F$28252,Sheet1!$I$5:$I$28252,$B355,Sheet1!$L$5:$L$28252,$A355,Sheet1!$D$5:$D$28252,"京东",Sheet1!$E$5:$E$28252,"&lt;&gt;*调拨*")+SUMIFS(Sheet1!$F$5:$F$28252,Sheet1!$I$5:$I$28252,$B355,Sheet1!$L$5:$L$28252,$A355,Sheet1!$E$5:$E$28252,"*京东*",Sheet1!$D$5:$D$28252,"&lt;&gt;京东",Sheet1!$D$5:$D$28252,"&lt;&gt;内部转款",Sheet1!$D$5:$D$28252,"&lt;&gt;内部转账",Sheet1!$E$5:$E$28252,"&lt;&gt;*调拨*")</f>
        <v>0</v>
      </c>
      <c r="P355" s="32">
        <f>SUMIFS(Sheet1!$F$5:$F$28252,Sheet1!$I$5:$I$28252,$B355,Sheet1!$L$5:$L$28252,$A355,Sheet1!$D$5:$D$28252,"药机微信",Sheet1!$E$5:$E$28252,"&lt;&gt;*调拨*")+SUMIFS(Sheet1!$F$5:$F$28252,Sheet1!$I$5:$I$28252,$B355,Sheet1!$L$5:$L$28252,$A355,Sheet1!$E$5:$E$28252,"*药机微信*",Sheet1!$D$5:$D$28252,"&lt;&gt;药机微信",Sheet1!$D$5:$D$28252,"&lt;&gt;内部转款",Sheet1!$D$5:$D$28252,"&lt;&gt;内部转账",Sheet1!$E$5:$E$28252,"&lt;&gt;*调拨*")</f>
        <v>0</v>
      </c>
      <c r="Q355" s="32">
        <f>SUMIFS(Sheet1!$F$5:$F$28252,Sheet1!$I$5:$I$28252,$B355,Sheet1!$L$5:$L$28252,$A355,Sheet1!$D$5:$D$28252,"亲情卡",Sheet1!$E$5:$E$28252,"&lt;&gt;*调拨*")+SUMIFS(Sheet1!$F$5:$F$28252,Sheet1!$I$5:$I$28252,$B355,Sheet1!$L$5:$L$28252,$A355,Sheet1!$E$5:$E$28252,"*亲情卡*",Sheet1!$D$5:$D$28252,"&lt;&gt;亲情卡",Sheet1!$D$5:$D$28252,"&lt;&gt;内部转款",Sheet1!$D$5:$D$28252,"&lt;&gt;内部转账",Sheet1!$E$5:$E$28252,"&lt;&gt;*调拨*")</f>
        <v>0</v>
      </c>
      <c r="R355" s="32">
        <f>SUMIFS(Sheet1!$F$5:$F$28252,Sheet1!$I$5:$I$28252,$B355,Sheet1!$L$5:$L$28252,$A355,Sheet1!$D$5:$D$28252,"优惠券",Sheet1!$E$5:$E$28252,"&lt;&gt;*调拨*")+SUMIFS(Sheet1!$F$5:$F$28252,Sheet1!$I$5:$I$28252,$B355,Sheet1!$L$5:$L$28252,$A355,Sheet1!$E$5:$E$28252,"*优惠券*",Sheet1!$D$5:$D$28252,"&lt;&gt;优惠券",Sheet1!$D$5:$D$28252,"&lt;&gt;内部转款",Sheet1!$D$5:$D$28252,"&lt;&gt;内部转账",Sheet1!$E$5:$E$28252,"&lt;&gt;*调拨*")</f>
        <v>0</v>
      </c>
      <c r="S355" s="32">
        <f>SUMIFS(Sheet1!$F$5:$F$28252,Sheet1!$I$5:$I$28252,$B355,Sheet1!$L$5:$L$28252,$A355,Sheet1!$D$5:$D$28252,"代金券",Sheet1!$E$5:$E$28252,"&lt;&gt;*调拨*")+SUMIFS(Sheet1!$F$5:$F$28252,Sheet1!$I$5:$I$28252,$B355,Sheet1!$L$5:$L$28252,$A355,Sheet1!$E$5:$E$28252,"*代金券*",Sheet1!$D$5:$D$28252,"&lt;&gt;代金券",Sheet1!$D$5:$D$28252,"&lt;&gt;内部转款",Sheet1!$D$5:$D$28252,"&lt;&gt;内部转账",Sheet1!$E$5:$E$28252,"&lt;&gt;*调拨*")</f>
        <v>0</v>
      </c>
      <c r="T355" s="32">
        <f>SUMIFS(Sheet1!$F$5:$F$28252,Sheet1!$I$5:$I$28252,$B355,Sheet1!$L$5:$L$28252,$A355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355,Sheet1!$L$5:$L$28252,$A355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355,Sheet1!$L$5:$L$28252,$A355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355,Sheet1!$L$5:$L$28252,$A355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5" s="32">
        <f>SUMIFS(Sheet1!$F$5:$F$28252,Sheet1!$I$5:$I$28252,$B355,Sheet1!$L$5:$L$28252,$A355,Sheet1!$E$5:$E$28252,"*调拨*")</f>
        <v>0</v>
      </c>
      <c r="V355" s="32">
        <f>SUMIFS(Sheet1!$F$5:$F$28252,Sheet1!$I$5:$I$28252,$B355,Sheet1!$L$5:$L$28252,$A355,Sheet1!$D$5:$D$28252,"储值",Sheet1!$E$5:$E$28252,"&lt;&gt;*调拨*")+SUMIFS(Sheet1!$F$5:$F$28252,Sheet1!$I$5:$I$28252,$B355,Sheet1!$L$5:$L$28252,$A355,Sheet1!$E$5:$E$28252,"*储值*",Sheet1!$D$5:$D$28252,"&lt;&gt;储值",Sheet1!$D$5:$D$28252,"&lt;&gt;内部转款",Sheet1!$D$5:$D$28252,"&lt;&gt;内部转账",Sheet1!$E$5:$E$28252,"&lt;&gt;*调拨*")</f>
        <v>0</v>
      </c>
      <c r="W355" s="32">
        <f>SUMIFS(Sheet1!$F$5:$F$28252,Sheet1!$I$5:$I$28252,$B355,Sheet1!$L$5:$L$28252,$A355,Sheet1!$D$5:$D$28252,"效期",Sheet1!$E$5:$E$28252,"&lt;&gt;*调拨*")+SUMIFS(Sheet1!$F$5:$F$28252,Sheet1!$I$5:$I$28252,$B355,Sheet1!$L$5:$L$28252,$A355,Sheet1!$E$5:$E$28252,"*效期*",Sheet1!$D$5:$D$28252,"&lt;&gt;效期",Sheet1!$D$5:$D$28252,"&lt;&gt;内部转款",Sheet1!$D$5:$D$28252,"&lt;&gt;内部转账",Sheet1!$E$5:$E$28252,"&lt;&gt;*调拨*")</f>
        <v>9.4</v>
      </c>
      <c r="X355" s="32">
        <f>SUMIFS(Sheet1!$F$5:$F$28252,Sheet1!$I$5:$I$28252,$B355,Sheet1!$L$5:$L$28252,$A355,Sheet1!$D$5:$D$28252,"内部转款",Sheet1!$E$5:$E$28252,"&lt;&gt;*调拨*")+SUMIFS(Sheet1!$F$5:$F$28252,Sheet1!$I$5:$I$28252,$B355,Sheet1!$L$5:$L$28252,$A355,Sheet1!$D$5:$D$28252,"内部转账",Sheet1!$E$5:$E$28252,"&lt;&gt;*调拨*")</f>
        <v>0</v>
      </c>
      <c r="Y355" s="32">
        <f t="shared" si="24"/>
        <v>0</v>
      </c>
      <c r="Z355" s="32">
        <f>SUMIFS(Sheet1!$F$5:$F$28252,Sheet1!$I$5:$I$28252,$B355,Sheet1!$L$5:$L$28252,$A355)</f>
        <v>39236.55</v>
      </c>
      <c r="AA355" s="32">
        <f>SUMIFS(Sheet1!$G$5:$G$28252,Sheet1!$I$5:$I$28252,$B355,Sheet1!$L$5:$L$28252,$A355,Sheet1!$D$5:$D$28252,"工资",Sheet1!$E$5:$E$28252,"&lt;&gt;*调拨*")+SUMIFS(Sheet1!$G$5:$G$28252,Sheet1!$I$5:$I$28252,$B355,Sheet1!$L$5:$L$28252,$A355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8852.75</v>
      </c>
      <c r="AB355" s="32">
        <f>SUMIFS(Sheet1!$G$5:$G$28252,Sheet1!$I$5:$I$28252,$B355,Sheet1!$L$5:$L$28252,$A355,Sheet1!$D$5:$D$28252,"水费",Sheet1!$E$5:$E$28252,"&lt;&gt;*调拨*")+SUMIFS(Sheet1!$G$5:$G$28252,Sheet1!$I$5:$I$28252,$B355,Sheet1!$L$5:$L$28252,$A355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5" s="32">
        <f>SUMIFS(Sheet1!$G$5:$G$28252,Sheet1!$I$5:$I$28252,$B355,Sheet1!$L$5:$L$28252,$A355,Sheet1!$D$5:$D$28252,"电费",Sheet1!$E$5:$E$28252,"&lt;&gt;*调拨*")+SUMIFS(Sheet1!$G$5:$G$28252,Sheet1!$I$5:$I$28252,$B355,Sheet1!$L$5:$L$28252,$A355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5" s="32">
        <f>SUMIFS(Sheet1!$G$5:$G$28252,Sheet1!$I$5:$I$28252,$B355,Sheet1!$L$5:$L$28252,$A355,Sheet1!$D$5:$D$28252,"宽带费",Sheet1!$E$5:$E$28252,"&lt;&gt;*调拨*")+SUMIFS(Sheet1!$G$5:$G$28252,Sheet1!$I$5:$I$28252,$B355,Sheet1!$L$5:$L$28252,$A355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5" s="32">
        <f>SUMIFS(Sheet1!$G$5:$G$28252,Sheet1!$I$5:$I$28252,$B355,Sheet1!$L$5:$L$28252,$A355,Sheet1!$D$5:$D$28252,"办公费",Sheet1!$E$5:$E$28252,"&lt;&gt;*调拨*")+SUMIFS(Sheet1!$G$5:$G$28252,Sheet1!$I$5:$I$28252,$B355,Sheet1!$L$5:$L$28252,$A355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5" s="32">
        <f>SUMIFS(Sheet1!$G$5:$G$28252,Sheet1!$I$5:$I$28252,$B355,Sheet1!$L$5:$L$28252,$A355,Sheet1!$D$5:$D$28252,"话费",Sheet1!$E$5:$E$28252,"&lt;&gt;*调拨*")+SUMIFS(Sheet1!$G$5:$G$28252,Sheet1!$I$5:$I$28252,$B355,Sheet1!$L$5:$L$28252,$A355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5" s="32">
        <f>SUMIFS(Sheet1!$G$5:$G$28252,Sheet1!$I$5:$I$28252,$B355,Sheet1!$L$5:$L$28252,$A355,Sheet1!$D$5:$D$28252,"房租",Sheet1!$E$5:$E$28252,"&lt;&gt;*调拨*")+SUMIFS(Sheet1!$G$5:$G$28252,Sheet1!$I$5:$I$28252,$B355,Sheet1!$L$5:$L$28252,$A355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5" s="32">
        <f>SUMIFS(Sheet1!$G$5:$G$28252,Sheet1!$I$5:$I$28252,$B355,Sheet1!$L$5:$L$28252,$A355,Sheet1!$E$5:$E$28252,"*调拨*")</f>
        <v>0</v>
      </c>
      <c r="AI355" s="32">
        <f>SUMIFS(Sheet1!$G$5:$G$28252,Sheet1!$I$5:$I$28252,$B355,Sheet1!$L$5:$L$28252,$A355,Sheet1!$D$5:$D$28252,"内部转款",Sheet1!$E$5:$E$28252,"&lt;&gt;*调拨*")+SUMIFS(Sheet1!$G$5:$G$28252,Sheet1!$I$5:$I$28252,$B355,Sheet1!$L$5:$L$28252,$A355,Sheet1!$D$5:$D$28252,"内部转账",Sheet1!$E$5:$E$28252,"&lt;&gt;*调拨*")</f>
        <v>0</v>
      </c>
      <c r="AJ355" s="32">
        <f t="shared" si="25"/>
        <v>0</v>
      </c>
      <c r="AK355" s="32">
        <f>SUMIFS(Sheet1!$G$5:$G$28252,Sheet1!$I$5:$I$28252,$B355,Sheet1!$L$5:$L$28252,$A355)</f>
        <v>8852.75</v>
      </c>
      <c r="AL355" s="32">
        <f t="shared" si="26"/>
        <v>30383.8</v>
      </c>
    </row>
    <row r="356" ht="16.5" spans="1:38">
      <c r="A356" s="30">
        <v>202606</v>
      </c>
      <c r="B356" s="31" t="s">
        <v>105</v>
      </c>
      <c r="C356" s="32">
        <f>SUMIFS(Sheet1!$F$5:$F$28252,Sheet1!$I$5:$I$28252,$B356,Sheet1!$L$5:$L$28252,$A356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56" s="32">
        <f>SUMIFS(Sheet1!$F$5:$F$28252,Sheet1!$I$5:$I$28252,$B356,Sheet1!$L$5:$L$28252,$A356,Sheet1!$D$5:$D$28252,"医保即时拨付",Sheet1!$E$5:$E$28252,"&lt;&gt;*调拨*")+SUMIFS(Sheet1!$F$5:$F$28252,Sheet1!$I$5:$I$28252,$B356,Sheet1!$L$5:$L$28252,$A356,Sheet1!$E$5:$E$28252,"*医保即时拨付*",Sheet1!$D$5:$D$28252,"&lt;&gt;医保即时拨付",Sheet1!$D$5:$D$28252,"&lt;&gt;内部转款",Sheet1!$D$5:$D$28252,"&lt;&gt;内部转账",Sheet1!$E$5:$E$28252,"&lt;&gt;*调拨*")</f>
        <v>0</v>
      </c>
      <c r="E356" s="32">
        <f>SUMIFS(Sheet1!$F$5:$F$28252,Sheet1!$I$5:$I$28252,$B356,Sheet1!$L$5:$L$28252,$A356,Sheet1!$D$5:$D$28252,"医保",Sheet1!$E$5:$E$28252,"&lt;&gt;*调拨*",Sheet1!$E$5:$E$28252,"&lt;&gt;*医保即时拨付*")+SUMIFS(Sheet1!$F$5:$F$28252,Sheet1!$I$5:$I$28252,$B356,Sheet1!$L$5:$L$28252,$A356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56" s="32">
        <f>SUMIFS(Sheet1!$F$5:$F$28252,Sheet1!$I$5:$I$28252,$B356,Sheet1!$L$5:$L$28252,$A356,Sheet1!$D$5:$D$28252,"聚合",Sheet1!$E$5:$E$28252,"&lt;&gt;*调拨*")+SUMIFS(Sheet1!$F$5:$F$28252,Sheet1!$I$5:$I$28252,$B356,Sheet1!$L$5:$L$28252,$A356,Sheet1!$E$5:$E$28252,"*聚合*",Sheet1!$D$5:$D$28252,"&lt;&gt;聚合",Sheet1!$D$5:$D$28252,"&lt;&gt;内部转款",Sheet1!$D$5:$D$28252,"&lt;&gt;内部转账",Sheet1!$E$5:$E$28252,"&lt;&gt;*调拨*")</f>
        <v>0</v>
      </c>
      <c r="G356" s="32">
        <f>SUMIFS(Sheet1!$F$5:$F$28252,Sheet1!$I$5:$I$28252,$B356,Sheet1!$L$5:$L$28252,$A356,Sheet1!$D$5:$D$28252,"24小时微信",Sheet1!$E$5:$E$28252,"&lt;&gt;*调拨*")+SUMIFS(Sheet1!$F$5:$F$28252,Sheet1!$I$5:$I$28252,$B356,Sheet1!$L$5:$L$28252,$A356,Sheet1!$E$5:$E$28252,"*24小时微信*",Sheet1!$D$5:$D$28252,"&lt;&gt;24小时微信",Sheet1!$D$5:$D$28252,"&lt;&gt;内部转款",Sheet1!$D$5:$D$28252,"&lt;&gt;内部转账",Sheet1!$E$5:$E$28252,"&lt;&gt;*调拨*")</f>
        <v>0</v>
      </c>
      <c r="H356" s="32">
        <f>SUMIFS(Sheet1!$F$5:$F$28252,Sheet1!$I$5:$I$28252,$B356,Sheet1!$L$5:$L$28252,$A356,Sheet1!$D$5:$D$28252,"美团",Sheet1!$E$5:$E$28252,"&lt;&gt;*调拨*")+SUMIFS(Sheet1!$F$5:$F$28252,Sheet1!$I$5:$I$28252,$B356,Sheet1!$L$5:$L$28252,$A356,Sheet1!$E$5:$E$28252,"*美团*",Sheet1!$D$5:$D$28252,"&lt;&gt;美团",Sheet1!$D$5:$D$28252,"&lt;&gt;内部转款",Sheet1!$D$5:$D$28252,"&lt;&gt;内部转账",Sheet1!$E$5:$E$28252,"&lt;&gt;*调拨*")</f>
        <v>0</v>
      </c>
      <c r="I356" s="32">
        <f>SUMIFS(Sheet1!$F$5:$F$28252,Sheet1!$I$5:$I$28252,$B356,Sheet1!$L$5:$L$28252,$A356,Sheet1!$D$5:$D$28252,"饿了么",Sheet1!$E$5:$E$28252,"&lt;&gt;*调拨*")+SUMIFS(Sheet1!$F$5:$F$28252,Sheet1!$I$5:$I$28252,$B356,Sheet1!$L$5:$L$28252,$A356,Sheet1!$E$5:$E$28252,"*饿了么*",Sheet1!$D$5:$D$28252,"&lt;&gt;饿了么",Sheet1!$D$5:$D$28252,"&lt;&gt;内部转款",Sheet1!$D$5:$D$28252,"&lt;&gt;内部转账",Sheet1!$E$5:$E$28252,"&lt;&gt;*调拨*")</f>
        <v>0</v>
      </c>
      <c r="J356" s="32">
        <f>SUMIFS(Sheet1!$F$5:$F$28252,Sheet1!$I$5:$I$28252,$B356,Sheet1!$L$5:$L$28252,$A356,Sheet1!$D$5:$D$28252,"健E卡",Sheet1!$E$5:$E$28252,"&lt;&gt;*调拨*")+SUMIFS(Sheet1!$F$5:$F$28252,Sheet1!$I$5:$I$28252,$B356,Sheet1!$L$5:$L$28252,$A356,Sheet1!$E$5:$E$28252,"*健E卡*",Sheet1!$D$5:$D$28252,"&lt;&gt;健E卡",Sheet1!$D$5:$D$28252,"&lt;&gt;内部转款",Sheet1!$D$5:$D$28252,"&lt;&gt;内部转账",Sheet1!$E$5:$E$28252,"&lt;&gt;*调拨*")</f>
        <v>0</v>
      </c>
      <c r="K356" s="32">
        <f>SUMIFS(Sheet1!$F$5:$F$28252,Sheet1!$I$5:$I$28252,$B356,Sheet1!$L$5:$L$28252,$A356,Sheet1!$D$5:$D$28252,"抖音",Sheet1!$E$5:$E$28252,"&lt;&gt;*调拨*")+SUMIFS(Sheet1!$F$5:$F$28252,Sheet1!$I$5:$I$28252,$B356,Sheet1!$L$5:$L$28252,$A356,Sheet1!$E$5:$E$28252,"*抖音*",Sheet1!$D$5:$D$28252,"&lt;&gt;抖音",Sheet1!$D$5:$D$28252,"&lt;&gt;内部转款",Sheet1!$D$5:$D$28252,"&lt;&gt;内部转账",Sheet1!$E$5:$E$28252,"&lt;&gt;*调拨*")</f>
        <v>0</v>
      </c>
      <c r="L356" s="32">
        <f>SUMIFS(Sheet1!$F$5:$F$28252,Sheet1!$I$5:$I$28252,$B356,Sheet1!$L$5:$L$28252,$A356,Sheet1!$D$5:$D$28252,"医卡通",Sheet1!$E$5:$E$28252,"&lt;&gt;*调拨*")+SUMIFS(Sheet1!$F$5:$F$28252,Sheet1!$I$5:$I$28252,$B356,Sheet1!$L$5:$L$28252,$A356,Sheet1!$E$5:$E$28252,"*医卡通*",Sheet1!$D$5:$D$28252,"&lt;&gt;医卡通",Sheet1!$D$5:$D$28252,"&lt;&gt;内部转款",Sheet1!$D$5:$D$28252,"&lt;&gt;内部转账",Sheet1!$E$5:$E$28252,"&lt;&gt;*调拨*")</f>
        <v>0</v>
      </c>
      <c r="M356" s="32">
        <f>SUMIFS(Sheet1!$F$5:$F$28252,Sheet1!$I$5:$I$28252,$B356,Sheet1!$L$5:$L$28252,$A356,Sheet1!$D$5:$D$28252,"企健网",Sheet1!$E$5:$E$28252,"&lt;&gt;*调拨*")+SUMIFS(Sheet1!$F$5:$F$28252,Sheet1!$I$5:$I$28252,$B356,Sheet1!$L$5:$L$28252,$A356,Sheet1!$E$5:$E$28252,"*企健网*",Sheet1!$D$5:$D$28252,"&lt;&gt;企健网",Sheet1!$D$5:$D$28252,"&lt;&gt;内部转款",Sheet1!$D$5:$D$28252,"&lt;&gt;内部转账",Sheet1!$E$5:$E$28252,"&lt;&gt;*调拨*")</f>
        <v>0</v>
      </c>
      <c r="N356" s="32">
        <f>SUMIFS(Sheet1!$F$5:$F$28252,Sheet1!$I$5:$I$28252,$B356,Sheet1!$L$5:$L$28252,$A356,Sheet1!$D$5:$D$28252,"银联",Sheet1!$E$5:$E$28252,"&lt;&gt;*调拨*")+SUMIFS(Sheet1!$F$5:$F$28252,Sheet1!$I$5:$I$28252,$B356,Sheet1!$L$5:$L$28252,$A356,Sheet1!$E$5:$E$28252,"*银联*",Sheet1!$D$5:$D$28252,"&lt;&gt;银联",Sheet1!$D$5:$D$28252,"&lt;&gt;内部转款",Sheet1!$D$5:$D$28252,"&lt;&gt;内部转账",Sheet1!$E$5:$E$28252,"&lt;&gt;*调拨*")</f>
        <v>0</v>
      </c>
      <c r="O356" s="32">
        <f>SUMIFS(Sheet1!$F$5:$F$28252,Sheet1!$I$5:$I$28252,$B356,Sheet1!$L$5:$L$28252,$A356,Sheet1!$D$5:$D$28252,"京东",Sheet1!$E$5:$E$28252,"&lt;&gt;*调拨*")+SUMIFS(Sheet1!$F$5:$F$28252,Sheet1!$I$5:$I$28252,$B356,Sheet1!$L$5:$L$28252,$A356,Sheet1!$E$5:$E$28252,"*京东*",Sheet1!$D$5:$D$28252,"&lt;&gt;京东",Sheet1!$D$5:$D$28252,"&lt;&gt;内部转款",Sheet1!$D$5:$D$28252,"&lt;&gt;内部转账",Sheet1!$E$5:$E$28252,"&lt;&gt;*调拨*")</f>
        <v>0</v>
      </c>
      <c r="P356" s="32">
        <f>SUMIFS(Sheet1!$F$5:$F$28252,Sheet1!$I$5:$I$28252,$B356,Sheet1!$L$5:$L$28252,$A356,Sheet1!$D$5:$D$28252,"药机微信",Sheet1!$E$5:$E$28252,"&lt;&gt;*调拨*")+SUMIFS(Sheet1!$F$5:$F$28252,Sheet1!$I$5:$I$28252,$B356,Sheet1!$L$5:$L$28252,$A356,Sheet1!$E$5:$E$28252,"*药机微信*",Sheet1!$D$5:$D$28252,"&lt;&gt;药机微信",Sheet1!$D$5:$D$28252,"&lt;&gt;内部转款",Sheet1!$D$5:$D$28252,"&lt;&gt;内部转账",Sheet1!$E$5:$E$28252,"&lt;&gt;*调拨*")</f>
        <v>0</v>
      </c>
      <c r="Q356" s="32">
        <f>SUMIFS(Sheet1!$F$5:$F$28252,Sheet1!$I$5:$I$28252,$B356,Sheet1!$L$5:$L$28252,$A356,Sheet1!$D$5:$D$28252,"亲情卡",Sheet1!$E$5:$E$28252,"&lt;&gt;*调拨*")+SUMIFS(Sheet1!$F$5:$F$28252,Sheet1!$I$5:$I$28252,$B356,Sheet1!$L$5:$L$28252,$A356,Sheet1!$E$5:$E$28252,"*亲情卡*",Sheet1!$D$5:$D$28252,"&lt;&gt;亲情卡",Sheet1!$D$5:$D$28252,"&lt;&gt;内部转款",Sheet1!$D$5:$D$28252,"&lt;&gt;内部转账",Sheet1!$E$5:$E$28252,"&lt;&gt;*调拨*")</f>
        <v>0</v>
      </c>
      <c r="R356" s="32">
        <f>SUMIFS(Sheet1!$F$5:$F$28252,Sheet1!$I$5:$I$28252,$B356,Sheet1!$L$5:$L$28252,$A356,Sheet1!$D$5:$D$28252,"优惠券",Sheet1!$E$5:$E$28252,"&lt;&gt;*调拨*")+SUMIFS(Sheet1!$F$5:$F$28252,Sheet1!$I$5:$I$28252,$B356,Sheet1!$L$5:$L$28252,$A356,Sheet1!$E$5:$E$28252,"*优惠券*",Sheet1!$D$5:$D$28252,"&lt;&gt;优惠券",Sheet1!$D$5:$D$28252,"&lt;&gt;内部转款",Sheet1!$D$5:$D$28252,"&lt;&gt;内部转账",Sheet1!$E$5:$E$28252,"&lt;&gt;*调拨*")</f>
        <v>0</v>
      </c>
      <c r="S356" s="32">
        <f>SUMIFS(Sheet1!$F$5:$F$28252,Sheet1!$I$5:$I$28252,$B356,Sheet1!$L$5:$L$28252,$A356,Sheet1!$D$5:$D$28252,"代金券",Sheet1!$E$5:$E$28252,"&lt;&gt;*调拨*")+SUMIFS(Sheet1!$F$5:$F$28252,Sheet1!$I$5:$I$28252,$B356,Sheet1!$L$5:$L$28252,$A356,Sheet1!$E$5:$E$28252,"*代金券*",Sheet1!$D$5:$D$28252,"&lt;&gt;代金券",Sheet1!$D$5:$D$28252,"&lt;&gt;内部转款",Sheet1!$D$5:$D$28252,"&lt;&gt;内部转账",Sheet1!$E$5:$E$28252,"&lt;&gt;*调拨*")</f>
        <v>0</v>
      </c>
      <c r="T356" s="32">
        <f>SUMIFS(Sheet1!$F$5:$F$28252,Sheet1!$I$5:$I$28252,$B356,Sheet1!$L$5:$L$28252,$A356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356,Sheet1!$L$5:$L$28252,$A356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356,Sheet1!$L$5:$L$28252,$A356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356,Sheet1!$L$5:$L$28252,$A356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6" s="32">
        <f>SUMIFS(Sheet1!$F$5:$F$28252,Sheet1!$I$5:$I$28252,$B356,Sheet1!$L$5:$L$28252,$A356,Sheet1!$E$5:$E$28252,"*调拨*")</f>
        <v>0</v>
      </c>
      <c r="V356" s="32">
        <f>SUMIFS(Sheet1!$F$5:$F$28252,Sheet1!$I$5:$I$28252,$B356,Sheet1!$L$5:$L$28252,$A356,Sheet1!$D$5:$D$28252,"储值",Sheet1!$E$5:$E$28252,"&lt;&gt;*调拨*")+SUMIFS(Sheet1!$F$5:$F$28252,Sheet1!$I$5:$I$28252,$B356,Sheet1!$L$5:$L$28252,$A356,Sheet1!$E$5:$E$28252,"*储值*",Sheet1!$D$5:$D$28252,"&lt;&gt;储值",Sheet1!$D$5:$D$28252,"&lt;&gt;内部转款",Sheet1!$D$5:$D$28252,"&lt;&gt;内部转账",Sheet1!$E$5:$E$28252,"&lt;&gt;*调拨*")</f>
        <v>0</v>
      </c>
      <c r="W356" s="32">
        <f>SUMIFS(Sheet1!$F$5:$F$28252,Sheet1!$I$5:$I$28252,$B356,Sheet1!$L$5:$L$28252,$A356,Sheet1!$D$5:$D$28252,"效期",Sheet1!$E$5:$E$28252,"&lt;&gt;*调拨*")+SUMIFS(Sheet1!$F$5:$F$28252,Sheet1!$I$5:$I$28252,$B356,Sheet1!$L$5:$L$28252,$A356,Sheet1!$E$5:$E$28252,"*效期*",Sheet1!$D$5:$D$28252,"&lt;&gt;效期",Sheet1!$D$5:$D$28252,"&lt;&gt;内部转款",Sheet1!$D$5:$D$28252,"&lt;&gt;内部转账",Sheet1!$E$5:$E$28252,"&lt;&gt;*调拨*")</f>
        <v>130.88</v>
      </c>
      <c r="X356" s="32">
        <f>SUMIFS(Sheet1!$F$5:$F$28252,Sheet1!$I$5:$I$28252,$B356,Sheet1!$L$5:$L$28252,$A356,Sheet1!$D$5:$D$28252,"内部转款",Sheet1!$E$5:$E$28252,"&lt;&gt;*调拨*")+SUMIFS(Sheet1!$F$5:$F$28252,Sheet1!$I$5:$I$28252,$B356,Sheet1!$L$5:$L$28252,$A356,Sheet1!$D$5:$D$28252,"内部转账",Sheet1!$E$5:$E$28252,"&lt;&gt;*调拨*")</f>
        <v>0</v>
      </c>
      <c r="Y356" s="32">
        <f t="shared" si="24"/>
        <v>0</v>
      </c>
      <c r="Z356" s="32">
        <f>SUMIFS(Sheet1!$F$5:$F$28252,Sheet1!$I$5:$I$28252,$B356,Sheet1!$L$5:$L$28252,$A356)</f>
        <v>130.88</v>
      </c>
      <c r="AA356" s="32">
        <f>SUMIFS(Sheet1!$G$5:$G$28252,Sheet1!$I$5:$I$28252,$B356,Sheet1!$L$5:$L$28252,$A356,Sheet1!$D$5:$D$28252,"工资",Sheet1!$E$5:$E$28252,"&lt;&gt;*调拨*")+SUMIFS(Sheet1!$G$5:$G$28252,Sheet1!$I$5:$I$28252,$B356,Sheet1!$L$5:$L$28252,$A356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3116.12</v>
      </c>
      <c r="AB356" s="32">
        <f>SUMIFS(Sheet1!$G$5:$G$28252,Sheet1!$I$5:$I$28252,$B356,Sheet1!$L$5:$L$28252,$A356,Sheet1!$D$5:$D$28252,"水费",Sheet1!$E$5:$E$28252,"&lt;&gt;*调拨*")+SUMIFS(Sheet1!$G$5:$G$28252,Sheet1!$I$5:$I$28252,$B356,Sheet1!$L$5:$L$28252,$A356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6" s="32">
        <f>SUMIFS(Sheet1!$G$5:$G$28252,Sheet1!$I$5:$I$28252,$B356,Sheet1!$L$5:$L$28252,$A356,Sheet1!$D$5:$D$28252,"电费",Sheet1!$E$5:$E$28252,"&lt;&gt;*调拨*")+SUMIFS(Sheet1!$G$5:$G$28252,Sheet1!$I$5:$I$28252,$B356,Sheet1!$L$5:$L$28252,$A356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6" s="32">
        <f>SUMIFS(Sheet1!$G$5:$G$28252,Sheet1!$I$5:$I$28252,$B356,Sheet1!$L$5:$L$28252,$A356,Sheet1!$D$5:$D$28252,"宽带费",Sheet1!$E$5:$E$28252,"&lt;&gt;*调拨*")+SUMIFS(Sheet1!$G$5:$G$28252,Sheet1!$I$5:$I$28252,$B356,Sheet1!$L$5:$L$28252,$A356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6" s="32">
        <f>SUMIFS(Sheet1!$G$5:$G$28252,Sheet1!$I$5:$I$28252,$B356,Sheet1!$L$5:$L$28252,$A356,Sheet1!$D$5:$D$28252,"办公费",Sheet1!$E$5:$E$28252,"&lt;&gt;*调拨*")+SUMIFS(Sheet1!$G$5:$G$28252,Sheet1!$I$5:$I$28252,$B356,Sheet1!$L$5:$L$28252,$A356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6" s="32">
        <f>SUMIFS(Sheet1!$G$5:$G$28252,Sheet1!$I$5:$I$28252,$B356,Sheet1!$L$5:$L$28252,$A356,Sheet1!$D$5:$D$28252,"话费",Sheet1!$E$5:$E$28252,"&lt;&gt;*调拨*")+SUMIFS(Sheet1!$G$5:$G$28252,Sheet1!$I$5:$I$28252,$B356,Sheet1!$L$5:$L$28252,$A356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6" s="32">
        <f>SUMIFS(Sheet1!$G$5:$G$28252,Sheet1!$I$5:$I$28252,$B356,Sheet1!$L$5:$L$28252,$A356,Sheet1!$D$5:$D$28252,"房租",Sheet1!$E$5:$E$28252,"&lt;&gt;*调拨*")+SUMIFS(Sheet1!$G$5:$G$28252,Sheet1!$I$5:$I$28252,$B356,Sheet1!$L$5:$L$28252,$A356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6" s="32">
        <f>SUMIFS(Sheet1!$G$5:$G$28252,Sheet1!$I$5:$I$28252,$B356,Sheet1!$L$5:$L$28252,$A356,Sheet1!$E$5:$E$28252,"*调拨*")</f>
        <v>0</v>
      </c>
      <c r="AI356" s="32">
        <f>SUMIFS(Sheet1!$G$5:$G$28252,Sheet1!$I$5:$I$28252,$B356,Sheet1!$L$5:$L$28252,$A356,Sheet1!$D$5:$D$28252,"内部转款",Sheet1!$E$5:$E$28252,"&lt;&gt;*调拨*")+SUMIFS(Sheet1!$G$5:$G$28252,Sheet1!$I$5:$I$28252,$B356,Sheet1!$L$5:$L$28252,$A356,Sheet1!$D$5:$D$28252,"内部转账",Sheet1!$E$5:$E$28252,"&lt;&gt;*调拨*")</f>
        <v>0</v>
      </c>
      <c r="AJ356" s="32">
        <f t="shared" si="25"/>
        <v>300</v>
      </c>
      <c r="AK356" s="32">
        <f>SUMIFS(Sheet1!$G$5:$G$28252,Sheet1!$I$5:$I$28252,$B356,Sheet1!$L$5:$L$28252,$A356)</f>
        <v>3416.12</v>
      </c>
      <c r="AL356" s="32">
        <f t="shared" si="26"/>
        <v>-3285.24</v>
      </c>
    </row>
    <row r="357" ht="16.5" spans="1:38">
      <c r="A357" s="30">
        <v>202606</v>
      </c>
      <c r="B357" s="31" t="s">
        <v>45</v>
      </c>
      <c r="C357" s="32">
        <f>SUMIFS(Sheet1!$F$5:$F$28252,Sheet1!$I$5:$I$28252,$B357,Sheet1!$L$5:$L$28252,$A357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5871.63</v>
      </c>
      <c r="D357" s="32">
        <f>SUMIFS(Sheet1!$F$5:$F$28252,Sheet1!$I$5:$I$28252,$B357,Sheet1!$L$5:$L$28252,$A357,Sheet1!$D$5:$D$28252,"医保即时拨付",Sheet1!$E$5:$E$28252,"&lt;&gt;*调拨*")+SUMIFS(Sheet1!$F$5:$F$28252,Sheet1!$I$5:$I$28252,$B357,Sheet1!$L$5:$L$28252,$A357,Sheet1!$E$5:$E$28252,"*医保即时拨付*",Sheet1!$D$5:$D$28252,"&lt;&gt;医保即时拨付",Sheet1!$D$5:$D$28252,"&lt;&gt;内部转款",Sheet1!$D$5:$D$28252,"&lt;&gt;内部转账",Sheet1!$E$5:$E$28252,"&lt;&gt;*调拨*")</f>
        <v>0</v>
      </c>
      <c r="E357" s="32">
        <f>SUMIFS(Sheet1!$F$5:$F$28252,Sheet1!$I$5:$I$28252,$B357,Sheet1!$L$5:$L$28252,$A357,Sheet1!$D$5:$D$28252,"医保",Sheet1!$E$5:$E$28252,"&lt;&gt;*调拨*",Sheet1!$E$5:$E$28252,"&lt;&gt;*医保即时拨付*")+SUMIFS(Sheet1!$F$5:$F$28252,Sheet1!$I$5:$I$28252,$B357,Sheet1!$L$5:$L$28252,$A357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57" s="32">
        <f>SUMIFS(Sheet1!$F$5:$F$28252,Sheet1!$I$5:$I$28252,$B357,Sheet1!$L$5:$L$28252,$A357,Sheet1!$D$5:$D$28252,"聚合",Sheet1!$E$5:$E$28252,"&lt;&gt;*调拨*")+SUMIFS(Sheet1!$F$5:$F$28252,Sheet1!$I$5:$I$28252,$B357,Sheet1!$L$5:$L$28252,$A357,Sheet1!$E$5:$E$28252,"*聚合*",Sheet1!$D$5:$D$28252,"&lt;&gt;聚合",Sheet1!$D$5:$D$28252,"&lt;&gt;内部转款",Sheet1!$D$5:$D$28252,"&lt;&gt;内部转账",Sheet1!$E$5:$E$28252,"&lt;&gt;*调拨*")</f>
        <v>25814.11</v>
      </c>
      <c r="G357" s="32">
        <f>SUMIFS(Sheet1!$F$5:$F$28252,Sheet1!$I$5:$I$28252,$B357,Sheet1!$L$5:$L$28252,$A357,Sheet1!$D$5:$D$28252,"24小时微信",Sheet1!$E$5:$E$28252,"&lt;&gt;*调拨*")+SUMIFS(Sheet1!$F$5:$F$28252,Sheet1!$I$5:$I$28252,$B357,Sheet1!$L$5:$L$28252,$A357,Sheet1!$E$5:$E$28252,"*24小时微信*",Sheet1!$D$5:$D$28252,"&lt;&gt;24小时微信",Sheet1!$D$5:$D$28252,"&lt;&gt;内部转款",Sheet1!$D$5:$D$28252,"&lt;&gt;内部转账",Sheet1!$E$5:$E$28252,"&lt;&gt;*调拨*")</f>
        <v>0</v>
      </c>
      <c r="H357" s="32">
        <f>SUMIFS(Sheet1!$F$5:$F$28252,Sheet1!$I$5:$I$28252,$B357,Sheet1!$L$5:$L$28252,$A357,Sheet1!$D$5:$D$28252,"美团",Sheet1!$E$5:$E$28252,"&lt;&gt;*调拨*")+SUMIFS(Sheet1!$F$5:$F$28252,Sheet1!$I$5:$I$28252,$B357,Sheet1!$L$5:$L$28252,$A357,Sheet1!$E$5:$E$28252,"*美团*",Sheet1!$D$5:$D$28252,"&lt;&gt;美团",Sheet1!$D$5:$D$28252,"&lt;&gt;内部转款",Sheet1!$D$5:$D$28252,"&lt;&gt;内部转账",Sheet1!$E$5:$E$28252,"&lt;&gt;*调拨*")</f>
        <v>0</v>
      </c>
      <c r="I357" s="32">
        <f>SUMIFS(Sheet1!$F$5:$F$28252,Sheet1!$I$5:$I$28252,$B357,Sheet1!$L$5:$L$28252,$A357,Sheet1!$D$5:$D$28252,"饿了么",Sheet1!$E$5:$E$28252,"&lt;&gt;*调拨*")+SUMIFS(Sheet1!$F$5:$F$28252,Sheet1!$I$5:$I$28252,$B357,Sheet1!$L$5:$L$28252,$A357,Sheet1!$E$5:$E$28252,"*饿了么*",Sheet1!$D$5:$D$28252,"&lt;&gt;饿了么",Sheet1!$D$5:$D$28252,"&lt;&gt;内部转款",Sheet1!$D$5:$D$28252,"&lt;&gt;内部转账",Sheet1!$E$5:$E$28252,"&lt;&gt;*调拨*")</f>
        <v>0</v>
      </c>
      <c r="J357" s="32">
        <f>SUMIFS(Sheet1!$F$5:$F$28252,Sheet1!$I$5:$I$28252,$B357,Sheet1!$L$5:$L$28252,$A357,Sheet1!$D$5:$D$28252,"健E卡",Sheet1!$E$5:$E$28252,"&lt;&gt;*调拨*")+SUMIFS(Sheet1!$F$5:$F$28252,Sheet1!$I$5:$I$28252,$B357,Sheet1!$L$5:$L$28252,$A357,Sheet1!$E$5:$E$28252,"*健E卡*",Sheet1!$D$5:$D$28252,"&lt;&gt;健E卡",Sheet1!$D$5:$D$28252,"&lt;&gt;内部转款",Sheet1!$D$5:$D$28252,"&lt;&gt;内部转账",Sheet1!$E$5:$E$28252,"&lt;&gt;*调拨*")</f>
        <v>0</v>
      </c>
      <c r="K357" s="32">
        <f>SUMIFS(Sheet1!$F$5:$F$28252,Sheet1!$I$5:$I$28252,$B357,Sheet1!$L$5:$L$28252,$A357,Sheet1!$D$5:$D$28252,"抖音",Sheet1!$E$5:$E$28252,"&lt;&gt;*调拨*")+SUMIFS(Sheet1!$F$5:$F$28252,Sheet1!$I$5:$I$28252,$B357,Sheet1!$L$5:$L$28252,$A357,Sheet1!$E$5:$E$28252,"*抖音*",Sheet1!$D$5:$D$28252,"&lt;&gt;抖音",Sheet1!$D$5:$D$28252,"&lt;&gt;内部转款",Sheet1!$D$5:$D$28252,"&lt;&gt;内部转账",Sheet1!$E$5:$E$28252,"&lt;&gt;*调拨*")</f>
        <v>0</v>
      </c>
      <c r="L357" s="32">
        <f>SUMIFS(Sheet1!$F$5:$F$28252,Sheet1!$I$5:$I$28252,$B357,Sheet1!$L$5:$L$28252,$A357,Sheet1!$D$5:$D$28252,"医卡通",Sheet1!$E$5:$E$28252,"&lt;&gt;*调拨*")+SUMIFS(Sheet1!$F$5:$F$28252,Sheet1!$I$5:$I$28252,$B357,Sheet1!$L$5:$L$28252,$A357,Sheet1!$E$5:$E$28252,"*医卡通*",Sheet1!$D$5:$D$28252,"&lt;&gt;医卡通",Sheet1!$D$5:$D$28252,"&lt;&gt;内部转款",Sheet1!$D$5:$D$28252,"&lt;&gt;内部转账",Sheet1!$E$5:$E$28252,"&lt;&gt;*调拨*")</f>
        <v>0</v>
      </c>
      <c r="M357" s="32">
        <f>SUMIFS(Sheet1!$F$5:$F$28252,Sheet1!$I$5:$I$28252,$B357,Sheet1!$L$5:$L$28252,$A357,Sheet1!$D$5:$D$28252,"企健网",Sheet1!$E$5:$E$28252,"&lt;&gt;*调拨*")+SUMIFS(Sheet1!$F$5:$F$28252,Sheet1!$I$5:$I$28252,$B357,Sheet1!$L$5:$L$28252,$A357,Sheet1!$E$5:$E$28252,"*企健网*",Sheet1!$D$5:$D$28252,"&lt;&gt;企健网",Sheet1!$D$5:$D$28252,"&lt;&gt;内部转款",Sheet1!$D$5:$D$28252,"&lt;&gt;内部转账",Sheet1!$E$5:$E$28252,"&lt;&gt;*调拨*")</f>
        <v>0</v>
      </c>
      <c r="N357" s="32">
        <f>SUMIFS(Sheet1!$F$5:$F$28252,Sheet1!$I$5:$I$28252,$B357,Sheet1!$L$5:$L$28252,$A357,Sheet1!$D$5:$D$28252,"银联",Sheet1!$E$5:$E$28252,"&lt;&gt;*调拨*")+SUMIFS(Sheet1!$F$5:$F$28252,Sheet1!$I$5:$I$28252,$B357,Sheet1!$L$5:$L$28252,$A357,Sheet1!$E$5:$E$28252,"*银联*",Sheet1!$D$5:$D$28252,"&lt;&gt;银联",Sheet1!$D$5:$D$28252,"&lt;&gt;内部转款",Sheet1!$D$5:$D$28252,"&lt;&gt;内部转账",Sheet1!$E$5:$E$28252,"&lt;&gt;*调拨*")</f>
        <v>0</v>
      </c>
      <c r="O357" s="32">
        <f>SUMIFS(Sheet1!$F$5:$F$28252,Sheet1!$I$5:$I$28252,$B357,Sheet1!$L$5:$L$28252,$A357,Sheet1!$D$5:$D$28252,"京东",Sheet1!$E$5:$E$28252,"&lt;&gt;*调拨*")+SUMIFS(Sheet1!$F$5:$F$28252,Sheet1!$I$5:$I$28252,$B357,Sheet1!$L$5:$L$28252,$A357,Sheet1!$E$5:$E$28252,"*京东*",Sheet1!$D$5:$D$28252,"&lt;&gt;京东",Sheet1!$D$5:$D$28252,"&lt;&gt;内部转款",Sheet1!$D$5:$D$28252,"&lt;&gt;内部转账",Sheet1!$E$5:$E$28252,"&lt;&gt;*调拨*")</f>
        <v>0</v>
      </c>
      <c r="P357" s="32">
        <f>SUMIFS(Sheet1!$F$5:$F$28252,Sheet1!$I$5:$I$28252,$B357,Sheet1!$L$5:$L$28252,$A357,Sheet1!$D$5:$D$28252,"药机微信",Sheet1!$E$5:$E$28252,"&lt;&gt;*调拨*")+SUMIFS(Sheet1!$F$5:$F$28252,Sheet1!$I$5:$I$28252,$B357,Sheet1!$L$5:$L$28252,$A357,Sheet1!$E$5:$E$28252,"*药机微信*",Sheet1!$D$5:$D$28252,"&lt;&gt;药机微信",Sheet1!$D$5:$D$28252,"&lt;&gt;内部转款",Sheet1!$D$5:$D$28252,"&lt;&gt;内部转账",Sheet1!$E$5:$E$28252,"&lt;&gt;*调拨*")</f>
        <v>0</v>
      </c>
      <c r="Q357" s="32">
        <f>SUMIFS(Sheet1!$F$5:$F$28252,Sheet1!$I$5:$I$28252,$B357,Sheet1!$L$5:$L$28252,$A357,Sheet1!$D$5:$D$28252,"亲情卡",Sheet1!$E$5:$E$28252,"&lt;&gt;*调拨*")+SUMIFS(Sheet1!$F$5:$F$28252,Sheet1!$I$5:$I$28252,$B357,Sheet1!$L$5:$L$28252,$A357,Sheet1!$E$5:$E$28252,"*亲情卡*",Sheet1!$D$5:$D$28252,"&lt;&gt;亲情卡",Sheet1!$D$5:$D$28252,"&lt;&gt;内部转款",Sheet1!$D$5:$D$28252,"&lt;&gt;内部转账",Sheet1!$E$5:$E$28252,"&lt;&gt;*调拨*")</f>
        <v>0</v>
      </c>
      <c r="R357" s="32">
        <f>SUMIFS(Sheet1!$F$5:$F$28252,Sheet1!$I$5:$I$28252,$B357,Sheet1!$L$5:$L$28252,$A357,Sheet1!$D$5:$D$28252,"优惠券",Sheet1!$E$5:$E$28252,"&lt;&gt;*调拨*")+SUMIFS(Sheet1!$F$5:$F$28252,Sheet1!$I$5:$I$28252,$B357,Sheet1!$L$5:$L$28252,$A357,Sheet1!$E$5:$E$28252,"*优惠券*",Sheet1!$D$5:$D$28252,"&lt;&gt;优惠券",Sheet1!$D$5:$D$28252,"&lt;&gt;内部转款",Sheet1!$D$5:$D$28252,"&lt;&gt;内部转账",Sheet1!$E$5:$E$28252,"&lt;&gt;*调拨*")</f>
        <v>0</v>
      </c>
      <c r="S357" s="32">
        <f>SUMIFS(Sheet1!$F$5:$F$28252,Sheet1!$I$5:$I$28252,$B357,Sheet1!$L$5:$L$28252,$A357,Sheet1!$D$5:$D$28252,"代金券",Sheet1!$E$5:$E$28252,"&lt;&gt;*调拨*")+SUMIFS(Sheet1!$F$5:$F$28252,Sheet1!$I$5:$I$28252,$B357,Sheet1!$L$5:$L$28252,$A357,Sheet1!$E$5:$E$28252,"*代金券*",Sheet1!$D$5:$D$28252,"&lt;&gt;代金券",Sheet1!$D$5:$D$28252,"&lt;&gt;内部转款",Sheet1!$D$5:$D$28252,"&lt;&gt;内部转账",Sheet1!$E$5:$E$28252,"&lt;&gt;*调拨*")</f>
        <v>0</v>
      </c>
      <c r="T357" s="32">
        <f>SUMIFS(Sheet1!$F$5:$F$28252,Sheet1!$I$5:$I$28252,$B357,Sheet1!$L$5:$L$28252,$A357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357,Sheet1!$L$5:$L$28252,$A357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357,Sheet1!$L$5:$L$28252,$A357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357,Sheet1!$L$5:$L$28252,$A357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7" s="32">
        <f>SUMIFS(Sheet1!$F$5:$F$28252,Sheet1!$I$5:$I$28252,$B357,Sheet1!$L$5:$L$28252,$A357,Sheet1!$E$5:$E$28252,"*调拨*")</f>
        <v>0</v>
      </c>
      <c r="V357" s="32">
        <f>SUMIFS(Sheet1!$F$5:$F$28252,Sheet1!$I$5:$I$28252,$B357,Sheet1!$L$5:$L$28252,$A357,Sheet1!$D$5:$D$28252,"储值",Sheet1!$E$5:$E$28252,"&lt;&gt;*调拨*")+SUMIFS(Sheet1!$F$5:$F$28252,Sheet1!$I$5:$I$28252,$B357,Sheet1!$L$5:$L$28252,$A357,Sheet1!$E$5:$E$28252,"*储值*",Sheet1!$D$5:$D$28252,"&lt;&gt;储值",Sheet1!$D$5:$D$28252,"&lt;&gt;内部转款",Sheet1!$D$5:$D$28252,"&lt;&gt;内部转账",Sheet1!$E$5:$E$28252,"&lt;&gt;*调拨*")</f>
        <v>0</v>
      </c>
      <c r="W357" s="32">
        <f>SUMIFS(Sheet1!$F$5:$F$28252,Sheet1!$I$5:$I$28252,$B357,Sheet1!$L$5:$L$28252,$A357,Sheet1!$D$5:$D$28252,"效期",Sheet1!$E$5:$E$28252,"&lt;&gt;*调拨*")+SUMIFS(Sheet1!$F$5:$F$28252,Sheet1!$I$5:$I$28252,$B357,Sheet1!$L$5:$L$28252,$A357,Sheet1!$E$5:$E$28252,"*效期*",Sheet1!$D$5:$D$28252,"&lt;&gt;效期",Sheet1!$D$5:$D$28252,"&lt;&gt;内部转款",Sheet1!$D$5:$D$28252,"&lt;&gt;内部转账",Sheet1!$E$5:$E$28252,"&lt;&gt;*调拨*")</f>
        <v>40.2</v>
      </c>
      <c r="X357" s="32">
        <f>SUMIFS(Sheet1!$F$5:$F$28252,Sheet1!$I$5:$I$28252,$B357,Sheet1!$L$5:$L$28252,$A357,Sheet1!$D$5:$D$28252,"内部转款",Sheet1!$E$5:$E$28252,"&lt;&gt;*调拨*")+SUMIFS(Sheet1!$F$5:$F$28252,Sheet1!$I$5:$I$28252,$B357,Sheet1!$L$5:$L$28252,$A357,Sheet1!$D$5:$D$28252,"内部转账",Sheet1!$E$5:$E$28252,"&lt;&gt;*调拨*")</f>
        <v>0</v>
      </c>
      <c r="Y357" s="32">
        <f t="shared" si="24"/>
        <v>0</v>
      </c>
      <c r="Z357" s="32">
        <f>SUMIFS(Sheet1!$F$5:$F$28252,Sheet1!$I$5:$I$28252,$B357,Sheet1!$L$5:$L$28252,$A357)</f>
        <v>31725.94</v>
      </c>
      <c r="AA357" s="32">
        <f>SUMIFS(Sheet1!$G$5:$G$28252,Sheet1!$I$5:$I$28252,$B357,Sheet1!$L$5:$L$28252,$A357,Sheet1!$D$5:$D$28252,"工资",Sheet1!$E$5:$E$28252,"&lt;&gt;*调拨*")+SUMIFS(Sheet1!$G$5:$G$28252,Sheet1!$I$5:$I$28252,$B357,Sheet1!$L$5:$L$28252,$A357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4640.18</v>
      </c>
      <c r="AB357" s="32">
        <f>SUMIFS(Sheet1!$G$5:$G$28252,Sheet1!$I$5:$I$28252,$B357,Sheet1!$L$5:$L$28252,$A357,Sheet1!$D$5:$D$28252,"水费",Sheet1!$E$5:$E$28252,"&lt;&gt;*调拨*")+SUMIFS(Sheet1!$G$5:$G$28252,Sheet1!$I$5:$I$28252,$B357,Sheet1!$L$5:$L$28252,$A357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7" s="32">
        <f>SUMIFS(Sheet1!$G$5:$G$28252,Sheet1!$I$5:$I$28252,$B357,Sheet1!$L$5:$L$28252,$A357,Sheet1!$D$5:$D$28252,"电费",Sheet1!$E$5:$E$28252,"&lt;&gt;*调拨*")+SUMIFS(Sheet1!$G$5:$G$28252,Sheet1!$I$5:$I$28252,$B357,Sheet1!$L$5:$L$28252,$A357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7" s="32">
        <f>SUMIFS(Sheet1!$G$5:$G$28252,Sheet1!$I$5:$I$28252,$B357,Sheet1!$L$5:$L$28252,$A357,Sheet1!$D$5:$D$28252,"宽带费",Sheet1!$E$5:$E$28252,"&lt;&gt;*调拨*")+SUMIFS(Sheet1!$G$5:$G$28252,Sheet1!$I$5:$I$28252,$B357,Sheet1!$L$5:$L$28252,$A357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7" s="32">
        <f>SUMIFS(Sheet1!$G$5:$G$28252,Sheet1!$I$5:$I$28252,$B357,Sheet1!$L$5:$L$28252,$A357,Sheet1!$D$5:$D$28252,"办公费",Sheet1!$E$5:$E$28252,"&lt;&gt;*调拨*")+SUMIFS(Sheet1!$G$5:$G$28252,Sheet1!$I$5:$I$28252,$B357,Sheet1!$L$5:$L$28252,$A357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7" s="32">
        <f>SUMIFS(Sheet1!$G$5:$G$28252,Sheet1!$I$5:$I$28252,$B357,Sheet1!$L$5:$L$28252,$A357,Sheet1!$D$5:$D$28252,"话费",Sheet1!$E$5:$E$28252,"&lt;&gt;*调拨*")+SUMIFS(Sheet1!$G$5:$G$28252,Sheet1!$I$5:$I$28252,$B357,Sheet1!$L$5:$L$28252,$A357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7" s="32">
        <f>SUMIFS(Sheet1!$G$5:$G$28252,Sheet1!$I$5:$I$28252,$B357,Sheet1!$L$5:$L$28252,$A357,Sheet1!$D$5:$D$28252,"房租",Sheet1!$E$5:$E$28252,"&lt;&gt;*调拨*")+SUMIFS(Sheet1!$G$5:$G$28252,Sheet1!$I$5:$I$28252,$B357,Sheet1!$L$5:$L$28252,$A357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7" s="32">
        <f>SUMIFS(Sheet1!$G$5:$G$28252,Sheet1!$I$5:$I$28252,$B357,Sheet1!$L$5:$L$28252,$A357,Sheet1!$E$5:$E$28252,"*调拨*")</f>
        <v>0</v>
      </c>
      <c r="AI357" s="32">
        <f>SUMIFS(Sheet1!$G$5:$G$28252,Sheet1!$I$5:$I$28252,$B357,Sheet1!$L$5:$L$28252,$A357,Sheet1!$D$5:$D$28252,"内部转款",Sheet1!$E$5:$E$28252,"&lt;&gt;*调拨*")+SUMIFS(Sheet1!$G$5:$G$28252,Sheet1!$I$5:$I$28252,$B357,Sheet1!$L$5:$L$28252,$A357,Sheet1!$D$5:$D$28252,"内部转账",Sheet1!$E$5:$E$28252,"&lt;&gt;*调拨*")</f>
        <v>0</v>
      </c>
      <c r="AJ357" s="32">
        <f t="shared" si="25"/>
        <v>0</v>
      </c>
      <c r="AK357" s="32">
        <f>SUMIFS(Sheet1!$G$5:$G$28252,Sheet1!$I$5:$I$28252,$B357,Sheet1!$L$5:$L$28252,$A357)</f>
        <v>4640.18</v>
      </c>
      <c r="AL357" s="32">
        <f t="shared" si="26"/>
        <v>27085.76</v>
      </c>
    </row>
    <row r="358" ht="16.5" spans="1:38">
      <c r="A358" s="30">
        <v>202606</v>
      </c>
      <c r="B358" s="31" t="s">
        <v>534</v>
      </c>
      <c r="C358" s="32">
        <f>SUMIFS(Sheet1!$F$5:$F$28252,Sheet1!$I$5:$I$28252,$B358,Sheet1!$L$5:$L$28252,$A358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1009.81</v>
      </c>
      <c r="D358" s="32">
        <f>SUMIFS(Sheet1!$F$5:$F$28252,Sheet1!$I$5:$I$28252,$B358,Sheet1!$L$5:$L$28252,$A358,Sheet1!$D$5:$D$28252,"医保即时拨付",Sheet1!$E$5:$E$28252,"&lt;&gt;*调拨*")+SUMIFS(Sheet1!$F$5:$F$28252,Sheet1!$I$5:$I$28252,$B358,Sheet1!$L$5:$L$28252,$A358,Sheet1!$E$5:$E$28252,"*医保即时拨付*",Sheet1!$D$5:$D$28252,"&lt;&gt;医保即时拨付",Sheet1!$D$5:$D$28252,"&lt;&gt;内部转款",Sheet1!$D$5:$D$28252,"&lt;&gt;内部转账",Sheet1!$E$5:$E$28252,"&lt;&gt;*调拨*")</f>
        <v>0</v>
      </c>
      <c r="E358" s="32">
        <f>SUMIFS(Sheet1!$F$5:$F$28252,Sheet1!$I$5:$I$28252,$B358,Sheet1!$L$5:$L$28252,$A358,Sheet1!$D$5:$D$28252,"医保",Sheet1!$E$5:$E$28252,"&lt;&gt;*调拨*",Sheet1!$E$5:$E$28252,"&lt;&gt;*医保即时拨付*")+SUMIFS(Sheet1!$F$5:$F$28252,Sheet1!$I$5:$I$28252,$B358,Sheet1!$L$5:$L$28252,$A358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58" s="32">
        <f>SUMIFS(Sheet1!$F$5:$F$28252,Sheet1!$I$5:$I$28252,$B358,Sheet1!$L$5:$L$28252,$A358,Sheet1!$D$5:$D$28252,"聚合",Sheet1!$E$5:$E$28252,"&lt;&gt;*调拨*")+SUMIFS(Sheet1!$F$5:$F$28252,Sheet1!$I$5:$I$28252,$B358,Sheet1!$L$5:$L$28252,$A358,Sheet1!$E$5:$E$28252,"*聚合*",Sheet1!$D$5:$D$28252,"&lt;&gt;聚合",Sheet1!$D$5:$D$28252,"&lt;&gt;内部转款",Sheet1!$D$5:$D$28252,"&lt;&gt;内部转账",Sheet1!$E$5:$E$28252,"&lt;&gt;*调拨*")</f>
        <v>870.21</v>
      </c>
      <c r="G358" s="32">
        <f>SUMIFS(Sheet1!$F$5:$F$28252,Sheet1!$I$5:$I$28252,$B358,Sheet1!$L$5:$L$28252,$A358,Sheet1!$D$5:$D$28252,"24小时微信",Sheet1!$E$5:$E$28252,"&lt;&gt;*调拨*")+SUMIFS(Sheet1!$F$5:$F$28252,Sheet1!$I$5:$I$28252,$B358,Sheet1!$L$5:$L$28252,$A358,Sheet1!$E$5:$E$28252,"*24小时微信*",Sheet1!$D$5:$D$28252,"&lt;&gt;24小时微信",Sheet1!$D$5:$D$28252,"&lt;&gt;内部转款",Sheet1!$D$5:$D$28252,"&lt;&gt;内部转账",Sheet1!$E$5:$E$28252,"&lt;&gt;*调拨*")</f>
        <v>0</v>
      </c>
      <c r="H358" s="32">
        <f>SUMIFS(Sheet1!$F$5:$F$28252,Sheet1!$I$5:$I$28252,$B358,Sheet1!$L$5:$L$28252,$A358,Sheet1!$D$5:$D$28252,"美团",Sheet1!$E$5:$E$28252,"&lt;&gt;*调拨*")+SUMIFS(Sheet1!$F$5:$F$28252,Sheet1!$I$5:$I$28252,$B358,Sheet1!$L$5:$L$28252,$A358,Sheet1!$E$5:$E$28252,"*美团*",Sheet1!$D$5:$D$28252,"&lt;&gt;美团",Sheet1!$D$5:$D$28252,"&lt;&gt;内部转款",Sheet1!$D$5:$D$28252,"&lt;&gt;内部转账",Sheet1!$E$5:$E$28252,"&lt;&gt;*调拨*")</f>
        <v>0</v>
      </c>
      <c r="I358" s="32">
        <f>SUMIFS(Sheet1!$F$5:$F$28252,Sheet1!$I$5:$I$28252,$B358,Sheet1!$L$5:$L$28252,$A358,Sheet1!$D$5:$D$28252,"饿了么",Sheet1!$E$5:$E$28252,"&lt;&gt;*调拨*")+SUMIFS(Sheet1!$F$5:$F$28252,Sheet1!$I$5:$I$28252,$B358,Sheet1!$L$5:$L$28252,$A358,Sheet1!$E$5:$E$28252,"*饿了么*",Sheet1!$D$5:$D$28252,"&lt;&gt;饿了么",Sheet1!$D$5:$D$28252,"&lt;&gt;内部转款",Sheet1!$D$5:$D$28252,"&lt;&gt;内部转账",Sheet1!$E$5:$E$28252,"&lt;&gt;*调拨*")</f>
        <v>0</v>
      </c>
      <c r="J358" s="32">
        <f>SUMIFS(Sheet1!$F$5:$F$28252,Sheet1!$I$5:$I$28252,$B358,Sheet1!$L$5:$L$28252,$A358,Sheet1!$D$5:$D$28252,"健E卡",Sheet1!$E$5:$E$28252,"&lt;&gt;*调拨*")+SUMIFS(Sheet1!$F$5:$F$28252,Sheet1!$I$5:$I$28252,$B358,Sheet1!$L$5:$L$28252,$A358,Sheet1!$E$5:$E$28252,"*健E卡*",Sheet1!$D$5:$D$28252,"&lt;&gt;健E卡",Sheet1!$D$5:$D$28252,"&lt;&gt;内部转款",Sheet1!$D$5:$D$28252,"&lt;&gt;内部转账",Sheet1!$E$5:$E$28252,"&lt;&gt;*调拨*")</f>
        <v>0</v>
      </c>
      <c r="K358" s="32">
        <f>SUMIFS(Sheet1!$F$5:$F$28252,Sheet1!$I$5:$I$28252,$B358,Sheet1!$L$5:$L$28252,$A358,Sheet1!$D$5:$D$28252,"抖音",Sheet1!$E$5:$E$28252,"&lt;&gt;*调拨*")+SUMIFS(Sheet1!$F$5:$F$28252,Sheet1!$I$5:$I$28252,$B358,Sheet1!$L$5:$L$28252,$A358,Sheet1!$E$5:$E$28252,"*抖音*",Sheet1!$D$5:$D$28252,"&lt;&gt;抖音",Sheet1!$D$5:$D$28252,"&lt;&gt;内部转款",Sheet1!$D$5:$D$28252,"&lt;&gt;内部转账",Sheet1!$E$5:$E$28252,"&lt;&gt;*调拨*")</f>
        <v>0</v>
      </c>
      <c r="L358" s="32">
        <f>SUMIFS(Sheet1!$F$5:$F$28252,Sheet1!$I$5:$I$28252,$B358,Sheet1!$L$5:$L$28252,$A358,Sheet1!$D$5:$D$28252,"医卡通",Sheet1!$E$5:$E$28252,"&lt;&gt;*调拨*")+SUMIFS(Sheet1!$F$5:$F$28252,Sheet1!$I$5:$I$28252,$B358,Sheet1!$L$5:$L$28252,$A358,Sheet1!$E$5:$E$28252,"*医卡通*",Sheet1!$D$5:$D$28252,"&lt;&gt;医卡通",Sheet1!$D$5:$D$28252,"&lt;&gt;内部转款",Sheet1!$D$5:$D$28252,"&lt;&gt;内部转账",Sheet1!$E$5:$E$28252,"&lt;&gt;*调拨*")</f>
        <v>0</v>
      </c>
      <c r="M358" s="32">
        <f>SUMIFS(Sheet1!$F$5:$F$28252,Sheet1!$I$5:$I$28252,$B358,Sheet1!$L$5:$L$28252,$A358,Sheet1!$D$5:$D$28252,"企健网",Sheet1!$E$5:$E$28252,"&lt;&gt;*调拨*")+SUMIFS(Sheet1!$F$5:$F$28252,Sheet1!$I$5:$I$28252,$B358,Sheet1!$L$5:$L$28252,$A358,Sheet1!$E$5:$E$28252,"*企健网*",Sheet1!$D$5:$D$28252,"&lt;&gt;企健网",Sheet1!$D$5:$D$28252,"&lt;&gt;内部转款",Sheet1!$D$5:$D$28252,"&lt;&gt;内部转账",Sheet1!$E$5:$E$28252,"&lt;&gt;*调拨*")</f>
        <v>0</v>
      </c>
      <c r="N358" s="32">
        <f>SUMIFS(Sheet1!$F$5:$F$28252,Sheet1!$I$5:$I$28252,$B358,Sheet1!$L$5:$L$28252,$A358,Sheet1!$D$5:$D$28252,"银联",Sheet1!$E$5:$E$28252,"&lt;&gt;*调拨*")+SUMIFS(Sheet1!$F$5:$F$28252,Sheet1!$I$5:$I$28252,$B358,Sheet1!$L$5:$L$28252,$A358,Sheet1!$E$5:$E$28252,"*银联*",Sheet1!$D$5:$D$28252,"&lt;&gt;银联",Sheet1!$D$5:$D$28252,"&lt;&gt;内部转款",Sheet1!$D$5:$D$28252,"&lt;&gt;内部转账",Sheet1!$E$5:$E$28252,"&lt;&gt;*调拨*")</f>
        <v>0</v>
      </c>
      <c r="O358" s="32">
        <f>SUMIFS(Sheet1!$F$5:$F$28252,Sheet1!$I$5:$I$28252,$B358,Sheet1!$L$5:$L$28252,$A358,Sheet1!$D$5:$D$28252,"京东",Sheet1!$E$5:$E$28252,"&lt;&gt;*调拨*")+SUMIFS(Sheet1!$F$5:$F$28252,Sheet1!$I$5:$I$28252,$B358,Sheet1!$L$5:$L$28252,$A358,Sheet1!$E$5:$E$28252,"*京东*",Sheet1!$D$5:$D$28252,"&lt;&gt;京东",Sheet1!$D$5:$D$28252,"&lt;&gt;内部转款",Sheet1!$D$5:$D$28252,"&lt;&gt;内部转账",Sheet1!$E$5:$E$28252,"&lt;&gt;*调拨*")</f>
        <v>0</v>
      </c>
      <c r="P358" s="32">
        <f>SUMIFS(Sheet1!$F$5:$F$28252,Sheet1!$I$5:$I$28252,$B358,Sheet1!$L$5:$L$28252,$A358,Sheet1!$D$5:$D$28252,"药机微信",Sheet1!$E$5:$E$28252,"&lt;&gt;*调拨*")+SUMIFS(Sheet1!$F$5:$F$28252,Sheet1!$I$5:$I$28252,$B358,Sheet1!$L$5:$L$28252,$A358,Sheet1!$E$5:$E$28252,"*药机微信*",Sheet1!$D$5:$D$28252,"&lt;&gt;药机微信",Sheet1!$D$5:$D$28252,"&lt;&gt;内部转款",Sheet1!$D$5:$D$28252,"&lt;&gt;内部转账",Sheet1!$E$5:$E$28252,"&lt;&gt;*调拨*")</f>
        <v>0</v>
      </c>
      <c r="Q358" s="32">
        <f>SUMIFS(Sheet1!$F$5:$F$28252,Sheet1!$I$5:$I$28252,$B358,Sheet1!$L$5:$L$28252,$A358,Sheet1!$D$5:$D$28252,"亲情卡",Sheet1!$E$5:$E$28252,"&lt;&gt;*调拨*")+SUMIFS(Sheet1!$F$5:$F$28252,Sheet1!$I$5:$I$28252,$B358,Sheet1!$L$5:$L$28252,$A358,Sheet1!$E$5:$E$28252,"*亲情卡*",Sheet1!$D$5:$D$28252,"&lt;&gt;亲情卡",Sheet1!$D$5:$D$28252,"&lt;&gt;内部转款",Sheet1!$D$5:$D$28252,"&lt;&gt;内部转账",Sheet1!$E$5:$E$28252,"&lt;&gt;*调拨*")</f>
        <v>0</v>
      </c>
      <c r="R358" s="32">
        <f>SUMIFS(Sheet1!$F$5:$F$28252,Sheet1!$I$5:$I$28252,$B358,Sheet1!$L$5:$L$28252,$A358,Sheet1!$D$5:$D$28252,"优惠券",Sheet1!$E$5:$E$28252,"&lt;&gt;*调拨*")+SUMIFS(Sheet1!$F$5:$F$28252,Sheet1!$I$5:$I$28252,$B358,Sheet1!$L$5:$L$28252,$A358,Sheet1!$E$5:$E$28252,"*优惠券*",Sheet1!$D$5:$D$28252,"&lt;&gt;优惠券",Sheet1!$D$5:$D$28252,"&lt;&gt;内部转款",Sheet1!$D$5:$D$28252,"&lt;&gt;内部转账",Sheet1!$E$5:$E$28252,"&lt;&gt;*调拨*")</f>
        <v>0</v>
      </c>
      <c r="S358" s="32">
        <f>SUMIFS(Sheet1!$F$5:$F$28252,Sheet1!$I$5:$I$28252,$B358,Sheet1!$L$5:$L$28252,$A358,Sheet1!$D$5:$D$28252,"代金券",Sheet1!$E$5:$E$28252,"&lt;&gt;*调拨*")+SUMIFS(Sheet1!$F$5:$F$28252,Sheet1!$I$5:$I$28252,$B358,Sheet1!$L$5:$L$28252,$A358,Sheet1!$E$5:$E$28252,"*代金券*",Sheet1!$D$5:$D$28252,"&lt;&gt;代金券",Sheet1!$D$5:$D$28252,"&lt;&gt;内部转款",Sheet1!$D$5:$D$28252,"&lt;&gt;内部转账",Sheet1!$E$5:$E$28252,"&lt;&gt;*调拨*")</f>
        <v>0</v>
      </c>
      <c r="T358" s="32">
        <f>SUMIFS(Sheet1!$F$5:$F$28252,Sheet1!$I$5:$I$28252,$B358,Sheet1!$L$5:$L$28252,$A358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358,Sheet1!$L$5:$L$28252,$A358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358,Sheet1!$L$5:$L$28252,$A358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358,Sheet1!$L$5:$L$28252,$A358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8" s="32">
        <f>SUMIFS(Sheet1!$F$5:$F$28252,Sheet1!$I$5:$I$28252,$B358,Sheet1!$L$5:$L$28252,$A358,Sheet1!$E$5:$E$28252,"*调拨*")</f>
        <v>0</v>
      </c>
      <c r="V358" s="32">
        <f>SUMIFS(Sheet1!$F$5:$F$28252,Sheet1!$I$5:$I$28252,$B358,Sheet1!$L$5:$L$28252,$A358,Sheet1!$D$5:$D$28252,"储值",Sheet1!$E$5:$E$28252,"&lt;&gt;*调拨*")+SUMIFS(Sheet1!$F$5:$F$28252,Sheet1!$I$5:$I$28252,$B358,Sheet1!$L$5:$L$28252,$A358,Sheet1!$E$5:$E$28252,"*储值*",Sheet1!$D$5:$D$28252,"&lt;&gt;储值",Sheet1!$D$5:$D$28252,"&lt;&gt;内部转款",Sheet1!$D$5:$D$28252,"&lt;&gt;内部转账",Sheet1!$E$5:$E$28252,"&lt;&gt;*调拨*")</f>
        <v>0</v>
      </c>
      <c r="W358" s="32">
        <f>SUMIFS(Sheet1!$F$5:$F$28252,Sheet1!$I$5:$I$28252,$B358,Sheet1!$L$5:$L$28252,$A358,Sheet1!$D$5:$D$28252,"效期",Sheet1!$E$5:$E$28252,"&lt;&gt;*调拨*")+SUMIFS(Sheet1!$F$5:$F$28252,Sheet1!$I$5:$I$28252,$B358,Sheet1!$L$5:$L$28252,$A358,Sheet1!$E$5:$E$28252,"*效期*",Sheet1!$D$5:$D$28252,"&lt;&gt;效期",Sheet1!$D$5:$D$28252,"&lt;&gt;内部转款",Sheet1!$D$5:$D$28252,"&lt;&gt;内部转账",Sheet1!$E$5:$E$28252,"&lt;&gt;*调拨*")</f>
        <v>0</v>
      </c>
      <c r="X358" s="32">
        <f>SUMIFS(Sheet1!$F$5:$F$28252,Sheet1!$I$5:$I$28252,$B358,Sheet1!$L$5:$L$28252,$A358,Sheet1!$D$5:$D$28252,"内部转款",Sheet1!$E$5:$E$28252,"&lt;&gt;*调拨*")+SUMIFS(Sheet1!$F$5:$F$28252,Sheet1!$I$5:$I$28252,$B358,Sheet1!$L$5:$L$28252,$A358,Sheet1!$D$5:$D$28252,"内部转账",Sheet1!$E$5:$E$28252,"&lt;&gt;*调拨*")</f>
        <v>0</v>
      </c>
      <c r="Y358" s="32">
        <f t="shared" si="24"/>
        <v>0</v>
      </c>
      <c r="Z358" s="32">
        <f>SUMIFS(Sheet1!$F$5:$F$28252,Sheet1!$I$5:$I$28252,$B358,Sheet1!$L$5:$L$28252,$A358)</f>
        <v>1880.02</v>
      </c>
      <c r="AA358" s="32">
        <f>SUMIFS(Sheet1!$G$5:$G$28252,Sheet1!$I$5:$I$28252,$B358,Sheet1!$L$5:$L$28252,$A358,Sheet1!$D$5:$D$28252,"工资",Sheet1!$E$5:$E$28252,"&lt;&gt;*调拨*")+SUMIFS(Sheet1!$G$5:$G$28252,Sheet1!$I$5:$I$28252,$B358,Sheet1!$L$5:$L$28252,$A358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2685.48</v>
      </c>
      <c r="AB358" s="32">
        <f>SUMIFS(Sheet1!$G$5:$G$28252,Sheet1!$I$5:$I$28252,$B358,Sheet1!$L$5:$L$28252,$A358,Sheet1!$D$5:$D$28252,"水费",Sheet1!$E$5:$E$28252,"&lt;&gt;*调拨*")+SUMIFS(Sheet1!$G$5:$G$28252,Sheet1!$I$5:$I$28252,$B358,Sheet1!$L$5:$L$28252,$A358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8" s="32">
        <f>SUMIFS(Sheet1!$G$5:$G$28252,Sheet1!$I$5:$I$28252,$B358,Sheet1!$L$5:$L$28252,$A358,Sheet1!$D$5:$D$28252,"电费",Sheet1!$E$5:$E$28252,"&lt;&gt;*调拨*")+SUMIFS(Sheet1!$G$5:$G$28252,Sheet1!$I$5:$I$28252,$B358,Sheet1!$L$5:$L$28252,$A358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8" s="32">
        <f>SUMIFS(Sheet1!$G$5:$G$28252,Sheet1!$I$5:$I$28252,$B358,Sheet1!$L$5:$L$28252,$A358,Sheet1!$D$5:$D$28252,"宽带费",Sheet1!$E$5:$E$28252,"&lt;&gt;*调拨*")+SUMIFS(Sheet1!$G$5:$G$28252,Sheet1!$I$5:$I$28252,$B358,Sheet1!$L$5:$L$28252,$A358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8" s="32">
        <f>SUMIFS(Sheet1!$G$5:$G$28252,Sheet1!$I$5:$I$28252,$B358,Sheet1!$L$5:$L$28252,$A358,Sheet1!$D$5:$D$28252,"办公费",Sheet1!$E$5:$E$28252,"&lt;&gt;*调拨*")+SUMIFS(Sheet1!$G$5:$G$28252,Sheet1!$I$5:$I$28252,$B358,Sheet1!$L$5:$L$28252,$A358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8" s="32">
        <f>SUMIFS(Sheet1!$G$5:$G$28252,Sheet1!$I$5:$I$28252,$B358,Sheet1!$L$5:$L$28252,$A358,Sheet1!$D$5:$D$28252,"话费",Sheet1!$E$5:$E$28252,"&lt;&gt;*调拨*")+SUMIFS(Sheet1!$G$5:$G$28252,Sheet1!$I$5:$I$28252,$B358,Sheet1!$L$5:$L$28252,$A358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8" s="32">
        <f>SUMIFS(Sheet1!$G$5:$G$28252,Sheet1!$I$5:$I$28252,$B358,Sheet1!$L$5:$L$28252,$A358,Sheet1!$D$5:$D$28252,"房租",Sheet1!$E$5:$E$28252,"&lt;&gt;*调拨*")+SUMIFS(Sheet1!$G$5:$G$28252,Sheet1!$I$5:$I$28252,$B358,Sheet1!$L$5:$L$28252,$A358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8" s="32">
        <f>SUMIFS(Sheet1!$G$5:$G$28252,Sheet1!$I$5:$I$28252,$B358,Sheet1!$L$5:$L$28252,$A358,Sheet1!$E$5:$E$28252,"*调拨*")</f>
        <v>0</v>
      </c>
      <c r="AI358" s="32">
        <f>SUMIFS(Sheet1!$G$5:$G$28252,Sheet1!$I$5:$I$28252,$B358,Sheet1!$L$5:$L$28252,$A358,Sheet1!$D$5:$D$28252,"内部转款",Sheet1!$E$5:$E$28252,"&lt;&gt;*调拨*")+SUMIFS(Sheet1!$G$5:$G$28252,Sheet1!$I$5:$I$28252,$B358,Sheet1!$L$5:$L$28252,$A358,Sheet1!$D$5:$D$28252,"内部转账",Sheet1!$E$5:$E$28252,"&lt;&gt;*调拨*")</f>
        <v>0</v>
      </c>
      <c r="AJ358" s="32">
        <f t="shared" si="25"/>
        <v>0</v>
      </c>
      <c r="AK358" s="32">
        <f>SUMIFS(Sheet1!$G$5:$G$28252,Sheet1!$I$5:$I$28252,$B358,Sheet1!$L$5:$L$28252,$A358)</f>
        <v>2685.48</v>
      </c>
      <c r="AL358" s="32">
        <f t="shared" si="26"/>
        <v>-805.46</v>
      </c>
    </row>
    <row r="359" ht="16.5" spans="1:38">
      <c r="A359" s="30">
        <v>202606</v>
      </c>
      <c r="B359" s="31" t="s">
        <v>227</v>
      </c>
      <c r="C359" s="32">
        <f>SUMIFS(Sheet1!$F$5:$F$28252,Sheet1!$I$5:$I$28252,$B359,Sheet1!$L$5:$L$28252,$A359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24310.3</v>
      </c>
      <c r="D359" s="32">
        <f>SUMIFS(Sheet1!$F$5:$F$28252,Sheet1!$I$5:$I$28252,$B359,Sheet1!$L$5:$L$28252,$A359,Sheet1!$D$5:$D$28252,"医保即时拨付",Sheet1!$E$5:$E$28252,"&lt;&gt;*调拨*")+SUMIFS(Sheet1!$F$5:$F$28252,Sheet1!$I$5:$I$28252,$B359,Sheet1!$L$5:$L$28252,$A359,Sheet1!$E$5:$E$28252,"*医保即时拨付*",Sheet1!$D$5:$D$28252,"&lt;&gt;医保即时拨付",Sheet1!$D$5:$D$28252,"&lt;&gt;内部转款",Sheet1!$D$5:$D$28252,"&lt;&gt;内部转账",Sheet1!$E$5:$E$28252,"&lt;&gt;*调拨*")</f>
        <v>4726.86</v>
      </c>
      <c r="E359" s="32">
        <f>SUMIFS(Sheet1!$F$5:$F$28252,Sheet1!$I$5:$I$28252,$B359,Sheet1!$L$5:$L$28252,$A359,Sheet1!$D$5:$D$28252,"医保",Sheet1!$E$5:$E$28252,"&lt;&gt;*调拨*",Sheet1!$E$5:$E$28252,"&lt;&gt;*医保即时拨付*")+SUMIFS(Sheet1!$F$5:$F$28252,Sheet1!$I$5:$I$28252,$B359,Sheet1!$L$5:$L$28252,$A359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6844.29</v>
      </c>
      <c r="F359" s="32">
        <f>SUMIFS(Sheet1!$F$5:$F$28252,Sheet1!$I$5:$I$28252,$B359,Sheet1!$L$5:$L$28252,$A359,Sheet1!$D$5:$D$28252,"聚合",Sheet1!$E$5:$E$28252,"&lt;&gt;*调拨*")+SUMIFS(Sheet1!$F$5:$F$28252,Sheet1!$I$5:$I$28252,$B359,Sheet1!$L$5:$L$28252,$A359,Sheet1!$E$5:$E$28252,"*聚合*",Sheet1!$D$5:$D$28252,"&lt;&gt;聚合",Sheet1!$D$5:$D$28252,"&lt;&gt;内部转款",Sheet1!$D$5:$D$28252,"&lt;&gt;内部转账",Sheet1!$E$5:$E$28252,"&lt;&gt;*调拨*")</f>
        <v>51124.15</v>
      </c>
      <c r="G359" s="32">
        <f>SUMIFS(Sheet1!$F$5:$F$28252,Sheet1!$I$5:$I$28252,$B359,Sheet1!$L$5:$L$28252,$A359,Sheet1!$D$5:$D$28252,"24小时微信",Sheet1!$E$5:$E$28252,"&lt;&gt;*调拨*")+SUMIFS(Sheet1!$F$5:$F$28252,Sheet1!$I$5:$I$28252,$B359,Sheet1!$L$5:$L$28252,$A359,Sheet1!$E$5:$E$28252,"*24小时微信*",Sheet1!$D$5:$D$28252,"&lt;&gt;24小时微信",Sheet1!$D$5:$D$28252,"&lt;&gt;内部转款",Sheet1!$D$5:$D$28252,"&lt;&gt;内部转账",Sheet1!$E$5:$E$28252,"&lt;&gt;*调拨*")</f>
        <v>0</v>
      </c>
      <c r="H359" s="32">
        <f>SUMIFS(Sheet1!$F$5:$F$28252,Sheet1!$I$5:$I$28252,$B359,Sheet1!$L$5:$L$28252,$A359,Sheet1!$D$5:$D$28252,"美团",Sheet1!$E$5:$E$28252,"&lt;&gt;*调拨*")+SUMIFS(Sheet1!$F$5:$F$28252,Sheet1!$I$5:$I$28252,$B359,Sheet1!$L$5:$L$28252,$A359,Sheet1!$E$5:$E$28252,"*美团*",Sheet1!$D$5:$D$28252,"&lt;&gt;美团",Sheet1!$D$5:$D$28252,"&lt;&gt;内部转款",Sheet1!$D$5:$D$28252,"&lt;&gt;内部转账",Sheet1!$E$5:$E$28252,"&lt;&gt;*调拨*")</f>
        <v>0</v>
      </c>
      <c r="I359" s="32">
        <f>SUMIFS(Sheet1!$F$5:$F$28252,Sheet1!$I$5:$I$28252,$B359,Sheet1!$L$5:$L$28252,$A359,Sheet1!$D$5:$D$28252,"饿了么",Sheet1!$E$5:$E$28252,"&lt;&gt;*调拨*")+SUMIFS(Sheet1!$F$5:$F$28252,Sheet1!$I$5:$I$28252,$B359,Sheet1!$L$5:$L$28252,$A359,Sheet1!$E$5:$E$28252,"*饿了么*",Sheet1!$D$5:$D$28252,"&lt;&gt;饿了么",Sheet1!$D$5:$D$28252,"&lt;&gt;内部转款",Sheet1!$D$5:$D$28252,"&lt;&gt;内部转账",Sheet1!$E$5:$E$28252,"&lt;&gt;*调拨*")</f>
        <v>0</v>
      </c>
      <c r="J359" s="32">
        <f>SUMIFS(Sheet1!$F$5:$F$28252,Sheet1!$I$5:$I$28252,$B359,Sheet1!$L$5:$L$28252,$A359,Sheet1!$D$5:$D$28252,"健E卡",Sheet1!$E$5:$E$28252,"&lt;&gt;*调拨*")+SUMIFS(Sheet1!$F$5:$F$28252,Sheet1!$I$5:$I$28252,$B359,Sheet1!$L$5:$L$28252,$A359,Sheet1!$E$5:$E$28252,"*健E卡*",Sheet1!$D$5:$D$28252,"&lt;&gt;健E卡",Sheet1!$D$5:$D$28252,"&lt;&gt;内部转款",Sheet1!$D$5:$D$28252,"&lt;&gt;内部转账",Sheet1!$E$5:$E$28252,"&lt;&gt;*调拨*")</f>
        <v>0</v>
      </c>
      <c r="K359" s="32">
        <f>SUMIFS(Sheet1!$F$5:$F$28252,Sheet1!$I$5:$I$28252,$B359,Sheet1!$L$5:$L$28252,$A359,Sheet1!$D$5:$D$28252,"抖音",Sheet1!$E$5:$E$28252,"&lt;&gt;*调拨*")+SUMIFS(Sheet1!$F$5:$F$28252,Sheet1!$I$5:$I$28252,$B359,Sheet1!$L$5:$L$28252,$A359,Sheet1!$E$5:$E$28252,"*抖音*",Sheet1!$D$5:$D$28252,"&lt;&gt;抖音",Sheet1!$D$5:$D$28252,"&lt;&gt;内部转款",Sheet1!$D$5:$D$28252,"&lt;&gt;内部转账",Sheet1!$E$5:$E$28252,"&lt;&gt;*调拨*")</f>
        <v>0</v>
      </c>
      <c r="L359" s="32">
        <f>SUMIFS(Sheet1!$F$5:$F$28252,Sheet1!$I$5:$I$28252,$B359,Sheet1!$L$5:$L$28252,$A359,Sheet1!$D$5:$D$28252,"医卡通",Sheet1!$E$5:$E$28252,"&lt;&gt;*调拨*")+SUMIFS(Sheet1!$F$5:$F$28252,Sheet1!$I$5:$I$28252,$B359,Sheet1!$L$5:$L$28252,$A359,Sheet1!$E$5:$E$28252,"*医卡通*",Sheet1!$D$5:$D$28252,"&lt;&gt;医卡通",Sheet1!$D$5:$D$28252,"&lt;&gt;内部转款",Sheet1!$D$5:$D$28252,"&lt;&gt;内部转账",Sheet1!$E$5:$E$28252,"&lt;&gt;*调拨*")</f>
        <v>0</v>
      </c>
      <c r="M359" s="32">
        <f>SUMIFS(Sheet1!$F$5:$F$28252,Sheet1!$I$5:$I$28252,$B359,Sheet1!$L$5:$L$28252,$A359,Sheet1!$D$5:$D$28252,"企健网",Sheet1!$E$5:$E$28252,"&lt;&gt;*调拨*")+SUMIFS(Sheet1!$F$5:$F$28252,Sheet1!$I$5:$I$28252,$B359,Sheet1!$L$5:$L$28252,$A359,Sheet1!$E$5:$E$28252,"*企健网*",Sheet1!$D$5:$D$28252,"&lt;&gt;企健网",Sheet1!$D$5:$D$28252,"&lt;&gt;内部转款",Sheet1!$D$5:$D$28252,"&lt;&gt;内部转账",Sheet1!$E$5:$E$28252,"&lt;&gt;*调拨*")</f>
        <v>0</v>
      </c>
      <c r="N359" s="32">
        <f>SUMIFS(Sheet1!$F$5:$F$28252,Sheet1!$I$5:$I$28252,$B359,Sheet1!$L$5:$L$28252,$A359,Sheet1!$D$5:$D$28252,"银联",Sheet1!$E$5:$E$28252,"&lt;&gt;*调拨*")+SUMIFS(Sheet1!$F$5:$F$28252,Sheet1!$I$5:$I$28252,$B359,Sheet1!$L$5:$L$28252,$A359,Sheet1!$E$5:$E$28252,"*银联*",Sheet1!$D$5:$D$28252,"&lt;&gt;银联",Sheet1!$D$5:$D$28252,"&lt;&gt;内部转款",Sheet1!$D$5:$D$28252,"&lt;&gt;内部转账",Sheet1!$E$5:$E$28252,"&lt;&gt;*调拨*")</f>
        <v>0</v>
      </c>
      <c r="O359" s="32">
        <f>SUMIFS(Sheet1!$F$5:$F$28252,Sheet1!$I$5:$I$28252,$B359,Sheet1!$L$5:$L$28252,$A359,Sheet1!$D$5:$D$28252,"京东",Sheet1!$E$5:$E$28252,"&lt;&gt;*调拨*")+SUMIFS(Sheet1!$F$5:$F$28252,Sheet1!$I$5:$I$28252,$B359,Sheet1!$L$5:$L$28252,$A359,Sheet1!$E$5:$E$28252,"*京东*",Sheet1!$D$5:$D$28252,"&lt;&gt;京东",Sheet1!$D$5:$D$28252,"&lt;&gt;内部转款",Sheet1!$D$5:$D$28252,"&lt;&gt;内部转账",Sheet1!$E$5:$E$28252,"&lt;&gt;*调拨*")</f>
        <v>0</v>
      </c>
      <c r="P359" s="32">
        <f>SUMIFS(Sheet1!$F$5:$F$28252,Sheet1!$I$5:$I$28252,$B359,Sheet1!$L$5:$L$28252,$A359,Sheet1!$D$5:$D$28252,"药机微信",Sheet1!$E$5:$E$28252,"&lt;&gt;*调拨*")+SUMIFS(Sheet1!$F$5:$F$28252,Sheet1!$I$5:$I$28252,$B359,Sheet1!$L$5:$L$28252,$A359,Sheet1!$E$5:$E$28252,"*药机微信*",Sheet1!$D$5:$D$28252,"&lt;&gt;药机微信",Sheet1!$D$5:$D$28252,"&lt;&gt;内部转款",Sheet1!$D$5:$D$28252,"&lt;&gt;内部转账",Sheet1!$E$5:$E$28252,"&lt;&gt;*调拨*")</f>
        <v>0</v>
      </c>
      <c r="Q359" s="32">
        <f>SUMIFS(Sheet1!$F$5:$F$28252,Sheet1!$I$5:$I$28252,$B359,Sheet1!$L$5:$L$28252,$A359,Sheet1!$D$5:$D$28252,"亲情卡",Sheet1!$E$5:$E$28252,"&lt;&gt;*调拨*")+SUMIFS(Sheet1!$F$5:$F$28252,Sheet1!$I$5:$I$28252,$B359,Sheet1!$L$5:$L$28252,$A359,Sheet1!$E$5:$E$28252,"*亲情卡*",Sheet1!$D$5:$D$28252,"&lt;&gt;亲情卡",Sheet1!$D$5:$D$28252,"&lt;&gt;内部转款",Sheet1!$D$5:$D$28252,"&lt;&gt;内部转账",Sheet1!$E$5:$E$28252,"&lt;&gt;*调拨*")</f>
        <v>0</v>
      </c>
      <c r="R359" s="32">
        <f>SUMIFS(Sheet1!$F$5:$F$28252,Sheet1!$I$5:$I$28252,$B359,Sheet1!$L$5:$L$28252,$A359,Sheet1!$D$5:$D$28252,"优惠券",Sheet1!$E$5:$E$28252,"&lt;&gt;*调拨*")+SUMIFS(Sheet1!$F$5:$F$28252,Sheet1!$I$5:$I$28252,$B359,Sheet1!$L$5:$L$28252,$A359,Sheet1!$E$5:$E$28252,"*优惠券*",Sheet1!$D$5:$D$28252,"&lt;&gt;优惠券",Sheet1!$D$5:$D$28252,"&lt;&gt;内部转款",Sheet1!$D$5:$D$28252,"&lt;&gt;内部转账",Sheet1!$E$5:$E$28252,"&lt;&gt;*调拨*")</f>
        <v>0</v>
      </c>
      <c r="S359" s="32">
        <f>SUMIFS(Sheet1!$F$5:$F$28252,Sheet1!$I$5:$I$28252,$B359,Sheet1!$L$5:$L$28252,$A359,Sheet1!$D$5:$D$28252,"代金券",Sheet1!$E$5:$E$28252,"&lt;&gt;*调拨*")+SUMIFS(Sheet1!$F$5:$F$28252,Sheet1!$I$5:$I$28252,$B359,Sheet1!$L$5:$L$28252,$A359,Sheet1!$E$5:$E$28252,"*代金券*",Sheet1!$D$5:$D$28252,"&lt;&gt;代金券",Sheet1!$D$5:$D$28252,"&lt;&gt;内部转款",Sheet1!$D$5:$D$28252,"&lt;&gt;内部转账",Sheet1!$E$5:$E$28252,"&lt;&gt;*调拨*")</f>
        <v>0</v>
      </c>
      <c r="T359" s="32">
        <f>SUMIFS(Sheet1!$F$5:$F$28252,Sheet1!$I$5:$I$28252,$B359,Sheet1!$L$5:$L$28252,$A359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359,Sheet1!$L$5:$L$28252,$A359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359,Sheet1!$L$5:$L$28252,$A359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359,Sheet1!$L$5:$L$28252,$A359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59" s="32">
        <f>SUMIFS(Sheet1!$F$5:$F$28252,Sheet1!$I$5:$I$28252,$B359,Sheet1!$L$5:$L$28252,$A359,Sheet1!$E$5:$E$28252,"*调拨*")</f>
        <v>0</v>
      </c>
      <c r="V359" s="32">
        <f>SUMIFS(Sheet1!$F$5:$F$28252,Sheet1!$I$5:$I$28252,$B359,Sheet1!$L$5:$L$28252,$A359,Sheet1!$D$5:$D$28252,"储值",Sheet1!$E$5:$E$28252,"&lt;&gt;*调拨*")+SUMIFS(Sheet1!$F$5:$F$28252,Sheet1!$I$5:$I$28252,$B359,Sheet1!$L$5:$L$28252,$A359,Sheet1!$E$5:$E$28252,"*储值*",Sheet1!$D$5:$D$28252,"&lt;&gt;储值",Sheet1!$D$5:$D$28252,"&lt;&gt;内部转款",Sheet1!$D$5:$D$28252,"&lt;&gt;内部转账",Sheet1!$E$5:$E$28252,"&lt;&gt;*调拨*")</f>
        <v>0</v>
      </c>
      <c r="W359" s="32">
        <f>SUMIFS(Sheet1!$F$5:$F$28252,Sheet1!$I$5:$I$28252,$B359,Sheet1!$L$5:$L$28252,$A359,Sheet1!$D$5:$D$28252,"效期",Sheet1!$E$5:$E$28252,"&lt;&gt;*调拨*")+SUMIFS(Sheet1!$F$5:$F$28252,Sheet1!$I$5:$I$28252,$B359,Sheet1!$L$5:$L$28252,$A359,Sheet1!$E$5:$E$28252,"*效期*",Sheet1!$D$5:$D$28252,"&lt;&gt;效期",Sheet1!$D$5:$D$28252,"&lt;&gt;内部转款",Sheet1!$D$5:$D$28252,"&lt;&gt;内部转账",Sheet1!$E$5:$E$28252,"&lt;&gt;*调拨*")</f>
        <v>0</v>
      </c>
      <c r="X359" s="32">
        <f>SUMIFS(Sheet1!$F$5:$F$28252,Sheet1!$I$5:$I$28252,$B359,Sheet1!$L$5:$L$28252,$A359,Sheet1!$D$5:$D$28252,"内部转款",Sheet1!$E$5:$E$28252,"&lt;&gt;*调拨*")+SUMIFS(Sheet1!$F$5:$F$28252,Sheet1!$I$5:$I$28252,$B359,Sheet1!$L$5:$L$28252,$A359,Sheet1!$D$5:$D$28252,"内部转账",Sheet1!$E$5:$E$28252,"&lt;&gt;*调拨*")</f>
        <v>0</v>
      </c>
      <c r="Y359" s="32">
        <f t="shared" si="24"/>
        <v>0</v>
      </c>
      <c r="Z359" s="32">
        <f>SUMIFS(Sheet1!$F$5:$F$28252,Sheet1!$I$5:$I$28252,$B359,Sheet1!$L$5:$L$28252,$A359)</f>
        <v>87005.6</v>
      </c>
      <c r="AA359" s="32">
        <f>SUMIFS(Sheet1!$G$5:$G$28252,Sheet1!$I$5:$I$28252,$B359,Sheet1!$L$5:$L$28252,$A359,Sheet1!$D$5:$D$28252,"工资",Sheet1!$E$5:$E$28252,"&lt;&gt;*调拨*")+SUMIFS(Sheet1!$G$5:$G$28252,Sheet1!$I$5:$I$28252,$B359,Sheet1!$L$5:$L$28252,$A359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8593.04</v>
      </c>
      <c r="AB359" s="32">
        <f>SUMIFS(Sheet1!$G$5:$G$28252,Sheet1!$I$5:$I$28252,$B359,Sheet1!$L$5:$L$28252,$A359,Sheet1!$D$5:$D$28252,"水费",Sheet1!$E$5:$E$28252,"&lt;&gt;*调拨*")+SUMIFS(Sheet1!$G$5:$G$28252,Sheet1!$I$5:$I$28252,$B359,Sheet1!$L$5:$L$28252,$A359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59" s="32">
        <f>SUMIFS(Sheet1!$G$5:$G$28252,Sheet1!$I$5:$I$28252,$B359,Sheet1!$L$5:$L$28252,$A359,Sheet1!$D$5:$D$28252,"电费",Sheet1!$E$5:$E$28252,"&lt;&gt;*调拨*")+SUMIFS(Sheet1!$G$5:$G$28252,Sheet1!$I$5:$I$28252,$B359,Sheet1!$L$5:$L$28252,$A359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59" s="32">
        <f>SUMIFS(Sheet1!$G$5:$G$28252,Sheet1!$I$5:$I$28252,$B359,Sheet1!$L$5:$L$28252,$A359,Sheet1!$D$5:$D$28252,"宽带费",Sheet1!$E$5:$E$28252,"&lt;&gt;*调拨*")+SUMIFS(Sheet1!$G$5:$G$28252,Sheet1!$I$5:$I$28252,$B359,Sheet1!$L$5:$L$28252,$A359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59" s="32">
        <f>SUMIFS(Sheet1!$G$5:$G$28252,Sheet1!$I$5:$I$28252,$B359,Sheet1!$L$5:$L$28252,$A359,Sheet1!$D$5:$D$28252,"办公费",Sheet1!$E$5:$E$28252,"&lt;&gt;*调拨*")+SUMIFS(Sheet1!$G$5:$G$28252,Sheet1!$I$5:$I$28252,$B359,Sheet1!$L$5:$L$28252,$A359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59" s="32">
        <f>SUMIFS(Sheet1!$G$5:$G$28252,Sheet1!$I$5:$I$28252,$B359,Sheet1!$L$5:$L$28252,$A359,Sheet1!$D$5:$D$28252,"话费",Sheet1!$E$5:$E$28252,"&lt;&gt;*调拨*")+SUMIFS(Sheet1!$G$5:$G$28252,Sheet1!$I$5:$I$28252,$B359,Sheet1!$L$5:$L$28252,$A359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59" s="32">
        <f>SUMIFS(Sheet1!$G$5:$G$28252,Sheet1!$I$5:$I$28252,$B359,Sheet1!$L$5:$L$28252,$A359,Sheet1!$D$5:$D$28252,"房租",Sheet1!$E$5:$E$28252,"&lt;&gt;*调拨*")+SUMIFS(Sheet1!$G$5:$G$28252,Sheet1!$I$5:$I$28252,$B359,Sheet1!$L$5:$L$28252,$A359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59" s="32">
        <f>SUMIFS(Sheet1!$G$5:$G$28252,Sheet1!$I$5:$I$28252,$B359,Sheet1!$L$5:$L$28252,$A359,Sheet1!$E$5:$E$28252,"*调拨*")</f>
        <v>0</v>
      </c>
      <c r="AI359" s="32">
        <f>SUMIFS(Sheet1!$G$5:$G$28252,Sheet1!$I$5:$I$28252,$B359,Sheet1!$L$5:$L$28252,$A359,Sheet1!$D$5:$D$28252,"内部转款",Sheet1!$E$5:$E$28252,"&lt;&gt;*调拨*")+SUMIFS(Sheet1!$G$5:$G$28252,Sheet1!$I$5:$I$28252,$B359,Sheet1!$L$5:$L$28252,$A359,Sheet1!$D$5:$D$28252,"内部转账",Sheet1!$E$5:$E$28252,"&lt;&gt;*调拨*")</f>
        <v>0</v>
      </c>
      <c r="AJ359" s="32">
        <f t="shared" si="25"/>
        <v>0</v>
      </c>
      <c r="AK359" s="32">
        <f>SUMIFS(Sheet1!$G$5:$G$28252,Sheet1!$I$5:$I$28252,$B359,Sheet1!$L$5:$L$28252,$A359)</f>
        <v>8593.04</v>
      </c>
      <c r="AL359" s="32">
        <f t="shared" si="26"/>
        <v>78412.56</v>
      </c>
    </row>
    <row r="360" ht="16.5" spans="1:38">
      <c r="A360" s="30">
        <v>202606</v>
      </c>
      <c r="B360" s="31" t="s">
        <v>191</v>
      </c>
      <c r="C360" s="32">
        <f>SUMIFS(Sheet1!$F$5:$F$28252,Sheet1!$I$5:$I$28252,$B360,Sheet1!$L$5:$L$28252,$A360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8983.1</v>
      </c>
      <c r="D360" s="32">
        <f>SUMIFS(Sheet1!$F$5:$F$28252,Sheet1!$I$5:$I$28252,$B360,Sheet1!$L$5:$L$28252,$A360,Sheet1!$D$5:$D$28252,"医保即时拨付",Sheet1!$E$5:$E$28252,"&lt;&gt;*调拨*")+SUMIFS(Sheet1!$F$5:$F$28252,Sheet1!$I$5:$I$28252,$B360,Sheet1!$L$5:$L$28252,$A360,Sheet1!$E$5:$E$28252,"*医保即时拨付*",Sheet1!$D$5:$D$28252,"&lt;&gt;医保即时拨付",Sheet1!$D$5:$D$28252,"&lt;&gt;内部转款",Sheet1!$D$5:$D$28252,"&lt;&gt;内部转账",Sheet1!$E$5:$E$28252,"&lt;&gt;*调拨*")</f>
        <v>925.88</v>
      </c>
      <c r="E360" s="32">
        <f>SUMIFS(Sheet1!$F$5:$F$28252,Sheet1!$I$5:$I$28252,$B360,Sheet1!$L$5:$L$28252,$A360,Sheet1!$D$5:$D$28252,"医保",Sheet1!$E$5:$E$28252,"&lt;&gt;*调拨*",Sheet1!$E$5:$E$28252,"&lt;&gt;*医保即时拨付*")+SUMIFS(Sheet1!$F$5:$F$28252,Sheet1!$I$5:$I$28252,$B360,Sheet1!$L$5:$L$28252,$A360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2674.31</v>
      </c>
      <c r="F360" s="32">
        <f>SUMIFS(Sheet1!$F$5:$F$28252,Sheet1!$I$5:$I$28252,$B360,Sheet1!$L$5:$L$28252,$A360,Sheet1!$D$5:$D$28252,"聚合",Sheet1!$E$5:$E$28252,"&lt;&gt;*调拨*")+SUMIFS(Sheet1!$F$5:$F$28252,Sheet1!$I$5:$I$28252,$B360,Sheet1!$L$5:$L$28252,$A360,Sheet1!$E$5:$E$28252,"*聚合*",Sheet1!$D$5:$D$28252,"&lt;&gt;聚合",Sheet1!$D$5:$D$28252,"&lt;&gt;内部转款",Sheet1!$D$5:$D$28252,"&lt;&gt;内部转账",Sheet1!$E$5:$E$28252,"&lt;&gt;*调拨*")</f>
        <v>30903.16</v>
      </c>
      <c r="G360" s="32">
        <f>SUMIFS(Sheet1!$F$5:$F$28252,Sheet1!$I$5:$I$28252,$B360,Sheet1!$L$5:$L$28252,$A360,Sheet1!$D$5:$D$28252,"24小时微信",Sheet1!$E$5:$E$28252,"&lt;&gt;*调拨*")+SUMIFS(Sheet1!$F$5:$F$28252,Sheet1!$I$5:$I$28252,$B360,Sheet1!$L$5:$L$28252,$A360,Sheet1!$E$5:$E$28252,"*24小时微信*",Sheet1!$D$5:$D$28252,"&lt;&gt;24小时微信",Sheet1!$D$5:$D$28252,"&lt;&gt;内部转款",Sheet1!$D$5:$D$28252,"&lt;&gt;内部转账",Sheet1!$E$5:$E$28252,"&lt;&gt;*调拨*")</f>
        <v>0</v>
      </c>
      <c r="H360" s="32">
        <f>SUMIFS(Sheet1!$F$5:$F$28252,Sheet1!$I$5:$I$28252,$B360,Sheet1!$L$5:$L$28252,$A360,Sheet1!$D$5:$D$28252,"美团",Sheet1!$E$5:$E$28252,"&lt;&gt;*调拨*")+SUMIFS(Sheet1!$F$5:$F$28252,Sheet1!$I$5:$I$28252,$B360,Sheet1!$L$5:$L$28252,$A360,Sheet1!$E$5:$E$28252,"*美团*",Sheet1!$D$5:$D$28252,"&lt;&gt;美团",Sheet1!$D$5:$D$28252,"&lt;&gt;内部转款",Sheet1!$D$5:$D$28252,"&lt;&gt;内部转账",Sheet1!$E$5:$E$28252,"&lt;&gt;*调拨*")</f>
        <v>0</v>
      </c>
      <c r="I360" s="32">
        <f>SUMIFS(Sheet1!$F$5:$F$28252,Sheet1!$I$5:$I$28252,$B360,Sheet1!$L$5:$L$28252,$A360,Sheet1!$D$5:$D$28252,"饿了么",Sheet1!$E$5:$E$28252,"&lt;&gt;*调拨*")+SUMIFS(Sheet1!$F$5:$F$28252,Sheet1!$I$5:$I$28252,$B360,Sheet1!$L$5:$L$28252,$A360,Sheet1!$E$5:$E$28252,"*饿了么*",Sheet1!$D$5:$D$28252,"&lt;&gt;饿了么",Sheet1!$D$5:$D$28252,"&lt;&gt;内部转款",Sheet1!$D$5:$D$28252,"&lt;&gt;内部转账",Sheet1!$E$5:$E$28252,"&lt;&gt;*调拨*")</f>
        <v>0</v>
      </c>
      <c r="J360" s="32">
        <f>SUMIFS(Sheet1!$F$5:$F$28252,Sheet1!$I$5:$I$28252,$B360,Sheet1!$L$5:$L$28252,$A360,Sheet1!$D$5:$D$28252,"健E卡",Sheet1!$E$5:$E$28252,"&lt;&gt;*调拨*")+SUMIFS(Sheet1!$F$5:$F$28252,Sheet1!$I$5:$I$28252,$B360,Sheet1!$L$5:$L$28252,$A360,Sheet1!$E$5:$E$28252,"*健E卡*",Sheet1!$D$5:$D$28252,"&lt;&gt;健E卡",Sheet1!$D$5:$D$28252,"&lt;&gt;内部转款",Sheet1!$D$5:$D$28252,"&lt;&gt;内部转账",Sheet1!$E$5:$E$28252,"&lt;&gt;*调拨*")</f>
        <v>0</v>
      </c>
      <c r="K360" s="32">
        <f>SUMIFS(Sheet1!$F$5:$F$28252,Sheet1!$I$5:$I$28252,$B360,Sheet1!$L$5:$L$28252,$A360,Sheet1!$D$5:$D$28252,"抖音",Sheet1!$E$5:$E$28252,"&lt;&gt;*调拨*")+SUMIFS(Sheet1!$F$5:$F$28252,Sheet1!$I$5:$I$28252,$B360,Sheet1!$L$5:$L$28252,$A360,Sheet1!$E$5:$E$28252,"*抖音*",Sheet1!$D$5:$D$28252,"&lt;&gt;抖音",Sheet1!$D$5:$D$28252,"&lt;&gt;内部转款",Sheet1!$D$5:$D$28252,"&lt;&gt;内部转账",Sheet1!$E$5:$E$28252,"&lt;&gt;*调拨*")</f>
        <v>0</v>
      </c>
      <c r="L360" s="32">
        <f>SUMIFS(Sheet1!$F$5:$F$28252,Sheet1!$I$5:$I$28252,$B360,Sheet1!$L$5:$L$28252,$A360,Sheet1!$D$5:$D$28252,"医卡通",Sheet1!$E$5:$E$28252,"&lt;&gt;*调拨*")+SUMIFS(Sheet1!$F$5:$F$28252,Sheet1!$I$5:$I$28252,$B360,Sheet1!$L$5:$L$28252,$A360,Sheet1!$E$5:$E$28252,"*医卡通*",Sheet1!$D$5:$D$28252,"&lt;&gt;医卡通",Sheet1!$D$5:$D$28252,"&lt;&gt;内部转款",Sheet1!$D$5:$D$28252,"&lt;&gt;内部转账",Sheet1!$E$5:$E$28252,"&lt;&gt;*调拨*")</f>
        <v>0</v>
      </c>
      <c r="M360" s="32">
        <f>SUMIFS(Sheet1!$F$5:$F$28252,Sheet1!$I$5:$I$28252,$B360,Sheet1!$L$5:$L$28252,$A360,Sheet1!$D$5:$D$28252,"企健网",Sheet1!$E$5:$E$28252,"&lt;&gt;*调拨*")+SUMIFS(Sheet1!$F$5:$F$28252,Sheet1!$I$5:$I$28252,$B360,Sheet1!$L$5:$L$28252,$A360,Sheet1!$E$5:$E$28252,"*企健网*",Sheet1!$D$5:$D$28252,"&lt;&gt;企健网",Sheet1!$D$5:$D$28252,"&lt;&gt;内部转款",Sheet1!$D$5:$D$28252,"&lt;&gt;内部转账",Sheet1!$E$5:$E$28252,"&lt;&gt;*调拨*")</f>
        <v>0</v>
      </c>
      <c r="N360" s="32">
        <f>SUMIFS(Sheet1!$F$5:$F$28252,Sheet1!$I$5:$I$28252,$B360,Sheet1!$L$5:$L$28252,$A360,Sheet1!$D$5:$D$28252,"银联",Sheet1!$E$5:$E$28252,"&lt;&gt;*调拨*")+SUMIFS(Sheet1!$F$5:$F$28252,Sheet1!$I$5:$I$28252,$B360,Sheet1!$L$5:$L$28252,$A360,Sheet1!$E$5:$E$28252,"*银联*",Sheet1!$D$5:$D$28252,"&lt;&gt;银联",Sheet1!$D$5:$D$28252,"&lt;&gt;内部转款",Sheet1!$D$5:$D$28252,"&lt;&gt;内部转账",Sheet1!$E$5:$E$28252,"&lt;&gt;*调拨*")</f>
        <v>0</v>
      </c>
      <c r="O360" s="32">
        <f>SUMIFS(Sheet1!$F$5:$F$28252,Sheet1!$I$5:$I$28252,$B360,Sheet1!$L$5:$L$28252,$A360,Sheet1!$D$5:$D$28252,"京东",Sheet1!$E$5:$E$28252,"&lt;&gt;*调拨*")+SUMIFS(Sheet1!$F$5:$F$28252,Sheet1!$I$5:$I$28252,$B360,Sheet1!$L$5:$L$28252,$A360,Sheet1!$E$5:$E$28252,"*京东*",Sheet1!$D$5:$D$28252,"&lt;&gt;京东",Sheet1!$D$5:$D$28252,"&lt;&gt;内部转款",Sheet1!$D$5:$D$28252,"&lt;&gt;内部转账",Sheet1!$E$5:$E$28252,"&lt;&gt;*调拨*")</f>
        <v>0</v>
      </c>
      <c r="P360" s="32">
        <f>SUMIFS(Sheet1!$F$5:$F$28252,Sheet1!$I$5:$I$28252,$B360,Sheet1!$L$5:$L$28252,$A360,Sheet1!$D$5:$D$28252,"药机微信",Sheet1!$E$5:$E$28252,"&lt;&gt;*调拨*")+SUMIFS(Sheet1!$F$5:$F$28252,Sheet1!$I$5:$I$28252,$B360,Sheet1!$L$5:$L$28252,$A360,Sheet1!$E$5:$E$28252,"*药机微信*",Sheet1!$D$5:$D$28252,"&lt;&gt;药机微信",Sheet1!$D$5:$D$28252,"&lt;&gt;内部转款",Sheet1!$D$5:$D$28252,"&lt;&gt;内部转账",Sheet1!$E$5:$E$28252,"&lt;&gt;*调拨*")</f>
        <v>0</v>
      </c>
      <c r="Q360" s="32">
        <f>SUMIFS(Sheet1!$F$5:$F$28252,Sheet1!$I$5:$I$28252,$B360,Sheet1!$L$5:$L$28252,$A360,Sheet1!$D$5:$D$28252,"亲情卡",Sheet1!$E$5:$E$28252,"&lt;&gt;*调拨*")+SUMIFS(Sheet1!$F$5:$F$28252,Sheet1!$I$5:$I$28252,$B360,Sheet1!$L$5:$L$28252,$A360,Sheet1!$E$5:$E$28252,"*亲情卡*",Sheet1!$D$5:$D$28252,"&lt;&gt;亲情卡",Sheet1!$D$5:$D$28252,"&lt;&gt;内部转款",Sheet1!$D$5:$D$28252,"&lt;&gt;内部转账",Sheet1!$E$5:$E$28252,"&lt;&gt;*调拨*")</f>
        <v>0</v>
      </c>
      <c r="R360" s="32">
        <f>SUMIFS(Sheet1!$F$5:$F$28252,Sheet1!$I$5:$I$28252,$B360,Sheet1!$L$5:$L$28252,$A360,Sheet1!$D$5:$D$28252,"优惠券",Sheet1!$E$5:$E$28252,"&lt;&gt;*调拨*")+SUMIFS(Sheet1!$F$5:$F$28252,Sheet1!$I$5:$I$28252,$B360,Sheet1!$L$5:$L$28252,$A360,Sheet1!$E$5:$E$28252,"*优惠券*",Sheet1!$D$5:$D$28252,"&lt;&gt;优惠券",Sheet1!$D$5:$D$28252,"&lt;&gt;内部转款",Sheet1!$D$5:$D$28252,"&lt;&gt;内部转账",Sheet1!$E$5:$E$28252,"&lt;&gt;*调拨*")</f>
        <v>0</v>
      </c>
      <c r="S360" s="32">
        <f>SUMIFS(Sheet1!$F$5:$F$28252,Sheet1!$I$5:$I$28252,$B360,Sheet1!$L$5:$L$28252,$A360,Sheet1!$D$5:$D$28252,"代金券",Sheet1!$E$5:$E$28252,"&lt;&gt;*调拨*")+SUMIFS(Sheet1!$F$5:$F$28252,Sheet1!$I$5:$I$28252,$B360,Sheet1!$L$5:$L$28252,$A360,Sheet1!$E$5:$E$28252,"*代金券*",Sheet1!$D$5:$D$28252,"&lt;&gt;代金券",Sheet1!$D$5:$D$28252,"&lt;&gt;内部转款",Sheet1!$D$5:$D$28252,"&lt;&gt;内部转账",Sheet1!$E$5:$E$28252,"&lt;&gt;*调拨*")</f>
        <v>0</v>
      </c>
      <c r="T360" s="32">
        <f>SUMIFS(Sheet1!$F$5:$F$28252,Sheet1!$I$5:$I$28252,$B360,Sheet1!$L$5:$L$28252,$A360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360,Sheet1!$L$5:$L$28252,$A360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360,Sheet1!$L$5:$L$28252,$A360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360,Sheet1!$L$5:$L$28252,$A360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0" s="32">
        <f>SUMIFS(Sheet1!$F$5:$F$28252,Sheet1!$I$5:$I$28252,$B360,Sheet1!$L$5:$L$28252,$A360,Sheet1!$E$5:$E$28252,"*调拨*")</f>
        <v>0</v>
      </c>
      <c r="V360" s="32">
        <f>SUMIFS(Sheet1!$F$5:$F$28252,Sheet1!$I$5:$I$28252,$B360,Sheet1!$L$5:$L$28252,$A360,Sheet1!$D$5:$D$28252,"储值",Sheet1!$E$5:$E$28252,"&lt;&gt;*调拨*")+SUMIFS(Sheet1!$F$5:$F$28252,Sheet1!$I$5:$I$28252,$B360,Sheet1!$L$5:$L$28252,$A360,Sheet1!$E$5:$E$28252,"*储值*",Sheet1!$D$5:$D$28252,"&lt;&gt;储值",Sheet1!$D$5:$D$28252,"&lt;&gt;内部转款",Sheet1!$D$5:$D$28252,"&lt;&gt;内部转账",Sheet1!$E$5:$E$28252,"&lt;&gt;*调拨*")</f>
        <v>0</v>
      </c>
      <c r="W360" s="32">
        <f>SUMIFS(Sheet1!$F$5:$F$28252,Sheet1!$I$5:$I$28252,$B360,Sheet1!$L$5:$L$28252,$A360,Sheet1!$D$5:$D$28252,"效期",Sheet1!$E$5:$E$28252,"&lt;&gt;*调拨*")+SUMIFS(Sheet1!$F$5:$F$28252,Sheet1!$I$5:$I$28252,$B360,Sheet1!$L$5:$L$28252,$A360,Sheet1!$E$5:$E$28252,"*效期*",Sheet1!$D$5:$D$28252,"&lt;&gt;效期",Sheet1!$D$5:$D$28252,"&lt;&gt;内部转款",Sheet1!$D$5:$D$28252,"&lt;&gt;内部转账",Sheet1!$E$5:$E$28252,"&lt;&gt;*调拨*")</f>
        <v>186.21</v>
      </c>
      <c r="X360" s="32">
        <f>SUMIFS(Sheet1!$F$5:$F$28252,Sheet1!$I$5:$I$28252,$B360,Sheet1!$L$5:$L$28252,$A360,Sheet1!$D$5:$D$28252,"内部转款",Sheet1!$E$5:$E$28252,"&lt;&gt;*调拨*")+SUMIFS(Sheet1!$F$5:$F$28252,Sheet1!$I$5:$I$28252,$B360,Sheet1!$L$5:$L$28252,$A360,Sheet1!$D$5:$D$28252,"内部转账",Sheet1!$E$5:$E$28252,"&lt;&gt;*调拨*")</f>
        <v>0</v>
      </c>
      <c r="Y360" s="32">
        <f t="shared" si="24"/>
        <v>0</v>
      </c>
      <c r="Z360" s="32">
        <f>SUMIFS(Sheet1!$F$5:$F$28252,Sheet1!$I$5:$I$28252,$B360,Sheet1!$L$5:$L$28252,$A360)</f>
        <v>43672.66</v>
      </c>
      <c r="AA360" s="32">
        <f>SUMIFS(Sheet1!$G$5:$G$28252,Sheet1!$I$5:$I$28252,$B360,Sheet1!$L$5:$L$28252,$A360,Sheet1!$D$5:$D$28252,"工资",Sheet1!$E$5:$E$28252,"&lt;&gt;*调拨*")+SUMIFS(Sheet1!$G$5:$G$28252,Sheet1!$I$5:$I$28252,$B360,Sheet1!$L$5:$L$28252,$A360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7074.84</v>
      </c>
      <c r="AB360" s="32">
        <f>SUMIFS(Sheet1!$G$5:$G$28252,Sheet1!$I$5:$I$28252,$B360,Sheet1!$L$5:$L$28252,$A360,Sheet1!$D$5:$D$28252,"水费",Sheet1!$E$5:$E$28252,"&lt;&gt;*调拨*")+SUMIFS(Sheet1!$G$5:$G$28252,Sheet1!$I$5:$I$28252,$B360,Sheet1!$L$5:$L$28252,$A360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0" s="32">
        <f>SUMIFS(Sheet1!$G$5:$G$28252,Sheet1!$I$5:$I$28252,$B360,Sheet1!$L$5:$L$28252,$A360,Sheet1!$D$5:$D$28252,"电费",Sheet1!$E$5:$E$28252,"&lt;&gt;*调拨*")+SUMIFS(Sheet1!$G$5:$G$28252,Sheet1!$I$5:$I$28252,$B360,Sheet1!$L$5:$L$28252,$A360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0" s="32">
        <f>SUMIFS(Sheet1!$G$5:$G$28252,Sheet1!$I$5:$I$28252,$B360,Sheet1!$L$5:$L$28252,$A360,Sheet1!$D$5:$D$28252,"宽带费",Sheet1!$E$5:$E$28252,"&lt;&gt;*调拨*")+SUMIFS(Sheet1!$G$5:$G$28252,Sheet1!$I$5:$I$28252,$B360,Sheet1!$L$5:$L$28252,$A360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0" s="32">
        <f>SUMIFS(Sheet1!$G$5:$G$28252,Sheet1!$I$5:$I$28252,$B360,Sheet1!$L$5:$L$28252,$A360,Sheet1!$D$5:$D$28252,"办公费",Sheet1!$E$5:$E$28252,"&lt;&gt;*调拨*")+SUMIFS(Sheet1!$G$5:$G$28252,Sheet1!$I$5:$I$28252,$B360,Sheet1!$L$5:$L$28252,$A360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0" s="32">
        <f>SUMIFS(Sheet1!$G$5:$G$28252,Sheet1!$I$5:$I$28252,$B360,Sheet1!$L$5:$L$28252,$A360,Sheet1!$D$5:$D$28252,"话费",Sheet1!$E$5:$E$28252,"&lt;&gt;*调拨*")+SUMIFS(Sheet1!$G$5:$G$28252,Sheet1!$I$5:$I$28252,$B360,Sheet1!$L$5:$L$28252,$A360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0" s="32">
        <f>SUMIFS(Sheet1!$G$5:$G$28252,Sheet1!$I$5:$I$28252,$B360,Sheet1!$L$5:$L$28252,$A360,Sheet1!$D$5:$D$28252,"房租",Sheet1!$E$5:$E$28252,"&lt;&gt;*调拨*")+SUMIFS(Sheet1!$G$5:$G$28252,Sheet1!$I$5:$I$28252,$B360,Sheet1!$L$5:$L$28252,$A360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0" s="32">
        <f>SUMIFS(Sheet1!$G$5:$G$28252,Sheet1!$I$5:$I$28252,$B360,Sheet1!$L$5:$L$28252,$A360,Sheet1!$E$5:$E$28252,"*调拨*")</f>
        <v>0</v>
      </c>
      <c r="AI360" s="32">
        <f>SUMIFS(Sheet1!$G$5:$G$28252,Sheet1!$I$5:$I$28252,$B360,Sheet1!$L$5:$L$28252,$A360,Sheet1!$D$5:$D$28252,"内部转款",Sheet1!$E$5:$E$28252,"&lt;&gt;*调拨*")+SUMIFS(Sheet1!$G$5:$G$28252,Sheet1!$I$5:$I$28252,$B360,Sheet1!$L$5:$L$28252,$A360,Sheet1!$D$5:$D$28252,"内部转账",Sheet1!$E$5:$E$28252,"&lt;&gt;*调拨*")</f>
        <v>0</v>
      </c>
      <c r="AJ360" s="32">
        <f t="shared" si="25"/>
        <v>0</v>
      </c>
      <c r="AK360" s="32">
        <f>SUMIFS(Sheet1!$G$5:$G$28252,Sheet1!$I$5:$I$28252,$B360,Sheet1!$L$5:$L$28252,$A360)</f>
        <v>7074.84</v>
      </c>
      <c r="AL360" s="32">
        <f t="shared" si="26"/>
        <v>36597.82</v>
      </c>
    </row>
    <row r="361" ht="16.5" spans="1:38">
      <c r="A361" s="30">
        <v>202606</v>
      </c>
      <c r="B361" s="31" t="s">
        <v>64</v>
      </c>
      <c r="C361" s="32">
        <f>SUMIFS(Sheet1!$F$5:$F$28252,Sheet1!$I$5:$I$28252,$B361,Sheet1!$L$5:$L$28252,$A361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9136.96</v>
      </c>
      <c r="D361" s="32">
        <f>SUMIFS(Sheet1!$F$5:$F$28252,Sheet1!$I$5:$I$28252,$B361,Sheet1!$L$5:$L$28252,$A361,Sheet1!$D$5:$D$28252,"医保即时拨付",Sheet1!$E$5:$E$28252,"&lt;&gt;*调拨*")+SUMIFS(Sheet1!$F$5:$F$28252,Sheet1!$I$5:$I$28252,$B361,Sheet1!$L$5:$L$28252,$A361,Sheet1!$E$5:$E$28252,"*医保即时拨付*",Sheet1!$D$5:$D$28252,"&lt;&gt;医保即时拨付",Sheet1!$D$5:$D$28252,"&lt;&gt;内部转款",Sheet1!$D$5:$D$28252,"&lt;&gt;内部转账",Sheet1!$E$5:$E$28252,"&lt;&gt;*调拨*")</f>
        <v>4585.1</v>
      </c>
      <c r="E361" s="32">
        <f>SUMIFS(Sheet1!$F$5:$F$28252,Sheet1!$I$5:$I$28252,$B361,Sheet1!$L$5:$L$28252,$A361,Sheet1!$D$5:$D$28252,"医保",Sheet1!$E$5:$E$28252,"&lt;&gt;*调拨*",Sheet1!$E$5:$E$28252,"&lt;&gt;*医保即时拨付*")+SUMIFS(Sheet1!$F$5:$F$28252,Sheet1!$I$5:$I$28252,$B361,Sheet1!$L$5:$L$28252,$A361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4594.17</v>
      </c>
      <c r="F361" s="32">
        <f>SUMIFS(Sheet1!$F$5:$F$28252,Sheet1!$I$5:$I$28252,$B361,Sheet1!$L$5:$L$28252,$A361,Sheet1!$D$5:$D$28252,"聚合",Sheet1!$E$5:$E$28252,"&lt;&gt;*调拨*")+SUMIFS(Sheet1!$F$5:$F$28252,Sheet1!$I$5:$I$28252,$B361,Sheet1!$L$5:$L$28252,$A361,Sheet1!$E$5:$E$28252,"*聚合*",Sheet1!$D$5:$D$28252,"&lt;&gt;聚合",Sheet1!$D$5:$D$28252,"&lt;&gt;内部转款",Sheet1!$D$5:$D$28252,"&lt;&gt;内部转账",Sheet1!$E$5:$E$28252,"&lt;&gt;*调拨*")</f>
        <v>29969.07</v>
      </c>
      <c r="G361" s="32">
        <f>SUMIFS(Sheet1!$F$5:$F$28252,Sheet1!$I$5:$I$28252,$B361,Sheet1!$L$5:$L$28252,$A361,Sheet1!$D$5:$D$28252,"24小时微信",Sheet1!$E$5:$E$28252,"&lt;&gt;*调拨*")+SUMIFS(Sheet1!$F$5:$F$28252,Sheet1!$I$5:$I$28252,$B361,Sheet1!$L$5:$L$28252,$A361,Sheet1!$E$5:$E$28252,"*24小时微信*",Sheet1!$D$5:$D$28252,"&lt;&gt;24小时微信",Sheet1!$D$5:$D$28252,"&lt;&gt;内部转款",Sheet1!$D$5:$D$28252,"&lt;&gt;内部转账",Sheet1!$E$5:$E$28252,"&lt;&gt;*调拨*")</f>
        <v>0</v>
      </c>
      <c r="H361" s="32">
        <f>SUMIFS(Sheet1!$F$5:$F$28252,Sheet1!$I$5:$I$28252,$B361,Sheet1!$L$5:$L$28252,$A361,Sheet1!$D$5:$D$28252,"美团",Sheet1!$E$5:$E$28252,"&lt;&gt;*调拨*")+SUMIFS(Sheet1!$F$5:$F$28252,Sheet1!$I$5:$I$28252,$B361,Sheet1!$L$5:$L$28252,$A361,Sheet1!$E$5:$E$28252,"*美团*",Sheet1!$D$5:$D$28252,"&lt;&gt;美团",Sheet1!$D$5:$D$28252,"&lt;&gt;内部转款",Sheet1!$D$5:$D$28252,"&lt;&gt;内部转账",Sheet1!$E$5:$E$28252,"&lt;&gt;*调拨*")</f>
        <v>0</v>
      </c>
      <c r="I361" s="32">
        <f>SUMIFS(Sheet1!$F$5:$F$28252,Sheet1!$I$5:$I$28252,$B361,Sheet1!$L$5:$L$28252,$A361,Sheet1!$D$5:$D$28252,"饿了么",Sheet1!$E$5:$E$28252,"&lt;&gt;*调拨*")+SUMIFS(Sheet1!$F$5:$F$28252,Sheet1!$I$5:$I$28252,$B361,Sheet1!$L$5:$L$28252,$A361,Sheet1!$E$5:$E$28252,"*饿了么*",Sheet1!$D$5:$D$28252,"&lt;&gt;饿了么",Sheet1!$D$5:$D$28252,"&lt;&gt;内部转款",Sheet1!$D$5:$D$28252,"&lt;&gt;内部转账",Sheet1!$E$5:$E$28252,"&lt;&gt;*调拨*")</f>
        <v>0</v>
      </c>
      <c r="J361" s="32">
        <f>SUMIFS(Sheet1!$F$5:$F$28252,Sheet1!$I$5:$I$28252,$B361,Sheet1!$L$5:$L$28252,$A361,Sheet1!$D$5:$D$28252,"健E卡",Sheet1!$E$5:$E$28252,"&lt;&gt;*调拨*")+SUMIFS(Sheet1!$F$5:$F$28252,Sheet1!$I$5:$I$28252,$B361,Sheet1!$L$5:$L$28252,$A361,Sheet1!$E$5:$E$28252,"*健E卡*",Sheet1!$D$5:$D$28252,"&lt;&gt;健E卡",Sheet1!$D$5:$D$28252,"&lt;&gt;内部转款",Sheet1!$D$5:$D$28252,"&lt;&gt;内部转账",Sheet1!$E$5:$E$28252,"&lt;&gt;*调拨*")</f>
        <v>0</v>
      </c>
      <c r="K361" s="32">
        <f>SUMIFS(Sheet1!$F$5:$F$28252,Sheet1!$I$5:$I$28252,$B361,Sheet1!$L$5:$L$28252,$A361,Sheet1!$D$5:$D$28252,"抖音",Sheet1!$E$5:$E$28252,"&lt;&gt;*调拨*")+SUMIFS(Sheet1!$F$5:$F$28252,Sheet1!$I$5:$I$28252,$B361,Sheet1!$L$5:$L$28252,$A361,Sheet1!$E$5:$E$28252,"*抖音*",Sheet1!$D$5:$D$28252,"&lt;&gt;抖音",Sheet1!$D$5:$D$28252,"&lt;&gt;内部转款",Sheet1!$D$5:$D$28252,"&lt;&gt;内部转账",Sheet1!$E$5:$E$28252,"&lt;&gt;*调拨*")</f>
        <v>0</v>
      </c>
      <c r="L361" s="32">
        <f>SUMIFS(Sheet1!$F$5:$F$28252,Sheet1!$I$5:$I$28252,$B361,Sheet1!$L$5:$L$28252,$A361,Sheet1!$D$5:$D$28252,"医卡通",Sheet1!$E$5:$E$28252,"&lt;&gt;*调拨*")+SUMIFS(Sheet1!$F$5:$F$28252,Sheet1!$I$5:$I$28252,$B361,Sheet1!$L$5:$L$28252,$A361,Sheet1!$E$5:$E$28252,"*医卡通*",Sheet1!$D$5:$D$28252,"&lt;&gt;医卡通",Sheet1!$D$5:$D$28252,"&lt;&gt;内部转款",Sheet1!$D$5:$D$28252,"&lt;&gt;内部转账",Sheet1!$E$5:$E$28252,"&lt;&gt;*调拨*")</f>
        <v>0</v>
      </c>
      <c r="M361" s="32">
        <f>SUMIFS(Sheet1!$F$5:$F$28252,Sheet1!$I$5:$I$28252,$B361,Sheet1!$L$5:$L$28252,$A361,Sheet1!$D$5:$D$28252,"企健网",Sheet1!$E$5:$E$28252,"&lt;&gt;*调拨*")+SUMIFS(Sheet1!$F$5:$F$28252,Sheet1!$I$5:$I$28252,$B361,Sheet1!$L$5:$L$28252,$A361,Sheet1!$E$5:$E$28252,"*企健网*",Sheet1!$D$5:$D$28252,"&lt;&gt;企健网",Sheet1!$D$5:$D$28252,"&lt;&gt;内部转款",Sheet1!$D$5:$D$28252,"&lt;&gt;内部转账",Sheet1!$E$5:$E$28252,"&lt;&gt;*调拨*")</f>
        <v>0</v>
      </c>
      <c r="N361" s="32">
        <f>SUMIFS(Sheet1!$F$5:$F$28252,Sheet1!$I$5:$I$28252,$B361,Sheet1!$L$5:$L$28252,$A361,Sheet1!$D$5:$D$28252,"银联",Sheet1!$E$5:$E$28252,"&lt;&gt;*调拨*")+SUMIFS(Sheet1!$F$5:$F$28252,Sheet1!$I$5:$I$28252,$B361,Sheet1!$L$5:$L$28252,$A361,Sheet1!$E$5:$E$28252,"*银联*",Sheet1!$D$5:$D$28252,"&lt;&gt;银联",Sheet1!$D$5:$D$28252,"&lt;&gt;内部转款",Sheet1!$D$5:$D$28252,"&lt;&gt;内部转账",Sheet1!$E$5:$E$28252,"&lt;&gt;*调拨*")</f>
        <v>0</v>
      </c>
      <c r="O361" s="32">
        <f>SUMIFS(Sheet1!$F$5:$F$28252,Sheet1!$I$5:$I$28252,$B361,Sheet1!$L$5:$L$28252,$A361,Sheet1!$D$5:$D$28252,"京东",Sheet1!$E$5:$E$28252,"&lt;&gt;*调拨*")+SUMIFS(Sheet1!$F$5:$F$28252,Sheet1!$I$5:$I$28252,$B361,Sheet1!$L$5:$L$28252,$A361,Sheet1!$E$5:$E$28252,"*京东*",Sheet1!$D$5:$D$28252,"&lt;&gt;京东",Sheet1!$D$5:$D$28252,"&lt;&gt;内部转款",Sheet1!$D$5:$D$28252,"&lt;&gt;内部转账",Sheet1!$E$5:$E$28252,"&lt;&gt;*调拨*")</f>
        <v>0</v>
      </c>
      <c r="P361" s="32">
        <f>SUMIFS(Sheet1!$F$5:$F$28252,Sheet1!$I$5:$I$28252,$B361,Sheet1!$L$5:$L$28252,$A361,Sheet1!$D$5:$D$28252,"药机微信",Sheet1!$E$5:$E$28252,"&lt;&gt;*调拨*")+SUMIFS(Sheet1!$F$5:$F$28252,Sheet1!$I$5:$I$28252,$B361,Sheet1!$L$5:$L$28252,$A361,Sheet1!$E$5:$E$28252,"*药机微信*",Sheet1!$D$5:$D$28252,"&lt;&gt;药机微信",Sheet1!$D$5:$D$28252,"&lt;&gt;内部转款",Sheet1!$D$5:$D$28252,"&lt;&gt;内部转账",Sheet1!$E$5:$E$28252,"&lt;&gt;*调拨*")</f>
        <v>0</v>
      </c>
      <c r="Q361" s="32">
        <f>SUMIFS(Sheet1!$F$5:$F$28252,Sheet1!$I$5:$I$28252,$B361,Sheet1!$L$5:$L$28252,$A361,Sheet1!$D$5:$D$28252,"亲情卡",Sheet1!$E$5:$E$28252,"&lt;&gt;*调拨*")+SUMIFS(Sheet1!$F$5:$F$28252,Sheet1!$I$5:$I$28252,$B361,Sheet1!$L$5:$L$28252,$A361,Sheet1!$E$5:$E$28252,"*亲情卡*",Sheet1!$D$5:$D$28252,"&lt;&gt;亲情卡",Sheet1!$D$5:$D$28252,"&lt;&gt;内部转款",Sheet1!$D$5:$D$28252,"&lt;&gt;内部转账",Sheet1!$E$5:$E$28252,"&lt;&gt;*调拨*")</f>
        <v>0</v>
      </c>
      <c r="R361" s="32">
        <f>SUMIFS(Sheet1!$F$5:$F$28252,Sheet1!$I$5:$I$28252,$B361,Sheet1!$L$5:$L$28252,$A361,Sheet1!$D$5:$D$28252,"优惠券",Sheet1!$E$5:$E$28252,"&lt;&gt;*调拨*")+SUMIFS(Sheet1!$F$5:$F$28252,Sheet1!$I$5:$I$28252,$B361,Sheet1!$L$5:$L$28252,$A361,Sheet1!$E$5:$E$28252,"*优惠券*",Sheet1!$D$5:$D$28252,"&lt;&gt;优惠券",Sheet1!$D$5:$D$28252,"&lt;&gt;内部转款",Sheet1!$D$5:$D$28252,"&lt;&gt;内部转账",Sheet1!$E$5:$E$28252,"&lt;&gt;*调拨*")</f>
        <v>0</v>
      </c>
      <c r="S361" s="32">
        <f>SUMIFS(Sheet1!$F$5:$F$28252,Sheet1!$I$5:$I$28252,$B361,Sheet1!$L$5:$L$28252,$A361,Sheet1!$D$5:$D$28252,"代金券",Sheet1!$E$5:$E$28252,"&lt;&gt;*调拨*")+SUMIFS(Sheet1!$F$5:$F$28252,Sheet1!$I$5:$I$28252,$B361,Sheet1!$L$5:$L$28252,$A361,Sheet1!$E$5:$E$28252,"*代金券*",Sheet1!$D$5:$D$28252,"&lt;&gt;代金券",Sheet1!$D$5:$D$28252,"&lt;&gt;内部转款",Sheet1!$D$5:$D$28252,"&lt;&gt;内部转账",Sheet1!$E$5:$E$28252,"&lt;&gt;*调拨*")</f>
        <v>0</v>
      </c>
      <c r="T361" s="32">
        <f>SUMIFS(Sheet1!$F$5:$F$28252,Sheet1!$I$5:$I$28252,$B361,Sheet1!$L$5:$L$28252,$A361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361,Sheet1!$L$5:$L$28252,$A361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361,Sheet1!$L$5:$L$28252,$A361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361,Sheet1!$L$5:$L$28252,$A361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1" s="32">
        <f>SUMIFS(Sheet1!$F$5:$F$28252,Sheet1!$I$5:$I$28252,$B361,Sheet1!$L$5:$L$28252,$A361,Sheet1!$E$5:$E$28252,"*调拨*")</f>
        <v>0</v>
      </c>
      <c r="V361" s="32">
        <f>SUMIFS(Sheet1!$F$5:$F$28252,Sheet1!$I$5:$I$28252,$B361,Sheet1!$L$5:$L$28252,$A361,Sheet1!$D$5:$D$28252,"储值",Sheet1!$E$5:$E$28252,"&lt;&gt;*调拨*")+SUMIFS(Sheet1!$F$5:$F$28252,Sheet1!$I$5:$I$28252,$B361,Sheet1!$L$5:$L$28252,$A361,Sheet1!$E$5:$E$28252,"*储值*",Sheet1!$D$5:$D$28252,"&lt;&gt;储值",Sheet1!$D$5:$D$28252,"&lt;&gt;内部转款",Sheet1!$D$5:$D$28252,"&lt;&gt;内部转账",Sheet1!$E$5:$E$28252,"&lt;&gt;*调拨*")</f>
        <v>0</v>
      </c>
      <c r="W361" s="32">
        <f>SUMIFS(Sheet1!$F$5:$F$28252,Sheet1!$I$5:$I$28252,$B361,Sheet1!$L$5:$L$28252,$A361,Sheet1!$D$5:$D$28252,"效期",Sheet1!$E$5:$E$28252,"&lt;&gt;*调拨*")+SUMIFS(Sheet1!$F$5:$F$28252,Sheet1!$I$5:$I$28252,$B361,Sheet1!$L$5:$L$28252,$A361,Sheet1!$E$5:$E$28252,"*效期*",Sheet1!$D$5:$D$28252,"&lt;&gt;效期",Sheet1!$D$5:$D$28252,"&lt;&gt;内部转款",Sheet1!$D$5:$D$28252,"&lt;&gt;内部转账",Sheet1!$E$5:$E$28252,"&lt;&gt;*调拨*")</f>
        <v>0</v>
      </c>
      <c r="X361" s="32">
        <f>SUMIFS(Sheet1!$F$5:$F$28252,Sheet1!$I$5:$I$28252,$B361,Sheet1!$L$5:$L$28252,$A361,Sheet1!$D$5:$D$28252,"内部转款",Sheet1!$E$5:$E$28252,"&lt;&gt;*调拨*")+SUMIFS(Sheet1!$F$5:$F$28252,Sheet1!$I$5:$I$28252,$B361,Sheet1!$L$5:$L$28252,$A361,Sheet1!$D$5:$D$28252,"内部转账",Sheet1!$E$5:$E$28252,"&lt;&gt;*调拨*")</f>
        <v>0</v>
      </c>
      <c r="Y361" s="32">
        <f t="shared" si="24"/>
        <v>0</v>
      </c>
      <c r="Z361" s="32">
        <f>SUMIFS(Sheet1!$F$5:$F$28252,Sheet1!$I$5:$I$28252,$B361,Sheet1!$L$5:$L$28252,$A361)</f>
        <v>48285.3</v>
      </c>
      <c r="AA361" s="32">
        <f>SUMIFS(Sheet1!$G$5:$G$28252,Sheet1!$I$5:$I$28252,$B361,Sheet1!$L$5:$L$28252,$A361,Sheet1!$D$5:$D$28252,"工资",Sheet1!$E$5:$E$28252,"&lt;&gt;*调拨*")+SUMIFS(Sheet1!$G$5:$G$28252,Sheet1!$I$5:$I$28252,$B361,Sheet1!$L$5:$L$28252,$A361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5122.69</v>
      </c>
      <c r="AB361" s="32">
        <f>SUMIFS(Sheet1!$G$5:$G$28252,Sheet1!$I$5:$I$28252,$B361,Sheet1!$L$5:$L$28252,$A361,Sheet1!$D$5:$D$28252,"水费",Sheet1!$E$5:$E$28252,"&lt;&gt;*调拨*")+SUMIFS(Sheet1!$G$5:$G$28252,Sheet1!$I$5:$I$28252,$B361,Sheet1!$L$5:$L$28252,$A361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1" s="32">
        <f>SUMIFS(Sheet1!$G$5:$G$28252,Sheet1!$I$5:$I$28252,$B361,Sheet1!$L$5:$L$28252,$A361,Sheet1!$D$5:$D$28252,"电费",Sheet1!$E$5:$E$28252,"&lt;&gt;*调拨*")+SUMIFS(Sheet1!$G$5:$G$28252,Sheet1!$I$5:$I$28252,$B361,Sheet1!$L$5:$L$28252,$A361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1" s="32">
        <f>SUMIFS(Sheet1!$G$5:$G$28252,Sheet1!$I$5:$I$28252,$B361,Sheet1!$L$5:$L$28252,$A361,Sheet1!$D$5:$D$28252,"宽带费",Sheet1!$E$5:$E$28252,"&lt;&gt;*调拨*")+SUMIFS(Sheet1!$G$5:$G$28252,Sheet1!$I$5:$I$28252,$B361,Sheet1!$L$5:$L$28252,$A361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1" s="32">
        <f>SUMIFS(Sheet1!$G$5:$G$28252,Sheet1!$I$5:$I$28252,$B361,Sheet1!$L$5:$L$28252,$A361,Sheet1!$D$5:$D$28252,"办公费",Sheet1!$E$5:$E$28252,"&lt;&gt;*调拨*")+SUMIFS(Sheet1!$G$5:$G$28252,Sheet1!$I$5:$I$28252,$B361,Sheet1!$L$5:$L$28252,$A361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1" s="32">
        <f>SUMIFS(Sheet1!$G$5:$G$28252,Sheet1!$I$5:$I$28252,$B361,Sheet1!$L$5:$L$28252,$A361,Sheet1!$D$5:$D$28252,"话费",Sheet1!$E$5:$E$28252,"&lt;&gt;*调拨*")+SUMIFS(Sheet1!$G$5:$G$28252,Sheet1!$I$5:$I$28252,$B361,Sheet1!$L$5:$L$28252,$A361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1" s="32">
        <f>SUMIFS(Sheet1!$G$5:$G$28252,Sheet1!$I$5:$I$28252,$B361,Sheet1!$L$5:$L$28252,$A361,Sheet1!$D$5:$D$28252,"房租",Sheet1!$E$5:$E$28252,"&lt;&gt;*调拨*")+SUMIFS(Sheet1!$G$5:$G$28252,Sheet1!$I$5:$I$28252,$B361,Sheet1!$L$5:$L$28252,$A361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1" s="32">
        <f>SUMIFS(Sheet1!$G$5:$G$28252,Sheet1!$I$5:$I$28252,$B361,Sheet1!$L$5:$L$28252,$A361,Sheet1!$E$5:$E$28252,"*调拨*")</f>
        <v>0</v>
      </c>
      <c r="AI361" s="32">
        <f>SUMIFS(Sheet1!$G$5:$G$28252,Sheet1!$I$5:$I$28252,$B361,Sheet1!$L$5:$L$28252,$A361,Sheet1!$D$5:$D$28252,"内部转款",Sheet1!$E$5:$E$28252,"&lt;&gt;*调拨*")+SUMIFS(Sheet1!$G$5:$G$28252,Sheet1!$I$5:$I$28252,$B361,Sheet1!$L$5:$L$28252,$A361,Sheet1!$D$5:$D$28252,"内部转账",Sheet1!$E$5:$E$28252,"&lt;&gt;*调拨*")</f>
        <v>0</v>
      </c>
      <c r="AJ361" s="32">
        <f t="shared" si="25"/>
        <v>2355.15</v>
      </c>
      <c r="AK361" s="32">
        <f>SUMIFS(Sheet1!$G$5:$G$28252,Sheet1!$I$5:$I$28252,$B361,Sheet1!$L$5:$L$28252,$A361)</f>
        <v>7477.84</v>
      </c>
      <c r="AL361" s="32">
        <f t="shared" si="26"/>
        <v>40807.46</v>
      </c>
    </row>
    <row r="362" ht="16.5" spans="1:38">
      <c r="A362" s="30">
        <v>202606</v>
      </c>
      <c r="B362" s="31" t="s">
        <v>66</v>
      </c>
      <c r="C362" s="32">
        <f>SUMIFS(Sheet1!$F$5:$F$28252,Sheet1!$I$5:$I$28252,$B362,Sheet1!$L$5:$L$28252,$A362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53972.37</v>
      </c>
      <c r="D362" s="32">
        <f>SUMIFS(Sheet1!$F$5:$F$28252,Sheet1!$I$5:$I$28252,$B362,Sheet1!$L$5:$L$28252,$A362,Sheet1!$D$5:$D$28252,"医保即时拨付",Sheet1!$E$5:$E$28252,"&lt;&gt;*调拨*")+SUMIFS(Sheet1!$F$5:$F$28252,Sheet1!$I$5:$I$28252,$B362,Sheet1!$L$5:$L$28252,$A362,Sheet1!$E$5:$E$28252,"*医保即时拨付*",Sheet1!$D$5:$D$28252,"&lt;&gt;医保即时拨付",Sheet1!$D$5:$D$28252,"&lt;&gt;内部转款",Sheet1!$D$5:$D$28252,"&lt;&gt;内部转账",Sheet1!$E$5:$E$28252,"&lt;&gt;*调拨*")</f>
        <v>14098.73</v>
      </c>
      <c r="E362" s="32">
        <f>SUMIFS(Sheet1!$F$5:$F$28252,Sheet1!$I$5:$I$28252,$B362,Sheet1!$L$5:$L$28252,$A362,Sheet1!$D$5:$D$28252,"医保",Sheet1!$E$5:$E$28252,"&lt;&gt;*调拨*",Sheet1!$E$5:$E$28252,"&lt;&gt;*医保即时拨付*")+SUMIFS(Sheet1!$F$5:$F$28252,Sheet1!$I$5:$I$28252,$B362,Sheet1!$L$5:$L$28252,$A362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15114.33</v>
      </c>
      <c r="F362" s="32">
        <f>SUMIFS(Sheet1!$F$5:$F$28252,Sheet1!$I$5:$I$28252,$B362,Sheet1!$L$5:$L$28252,$A362,Sheet1!$D$5:$D$28252,"聚合",Sheet1!$E$5:$E$28252,"&lt;&gt;*调拨*")+SUMIFS(Sheet1!$F$5:$F$28252,Sheet1!$I$5:$I$28252,$B362,Sheet1!$L$5:$L$28252,$A362,Sheet1!$E$5:$E$28252,"*聚合*",Sheet1!$D$5:$D$28252,"&lt;&gt;聚合",Sheet1!$D$5:$D$28252,"&lt;&gt;内部转款",Sheet1!$D$5:$D$28252,"&lt;&gt;内部转账",Sheet1!$E$5:$E$28252,"&lt;&gt;*调拨*")</f>
        <v>7997.23</v>
      </c>
      <c r="G362" s="32">
        <f>SUMIFS(Sheet1!$F$5:$F$28252,Sheet1!$I$5:$I$28252,$B362,Sheet1!$L$5:$L$28252,$A362,Sheet1!$D$5:$D$28252,"24小时微信",Sheet1!$E$5:$E$28252,"&lt;&gt;*调拨*")+SUMIFS(Sheet1!$F$5:$F$28252,Sheet1!$I$5:$I$28252,$B362,Sheet1!$L$5:$L$28252,$A362,Sheet1!$E$5:$E$28252,"*24小时微信*",Sheet1!$D$5:$D$28252,"&lt;&gt;24小时微信",Sheet1!$D$5:$D$28252,"&lt;&gt;内部转款",Sheet1!$D$5:$D$28252,"&lt;&gt;内部转账",Sheet1!$E$5:$E$28252,"&lt;&gt;*调拨*")</f>
        <v>0</v>
      </c>
      <c r="H362" s="32">
        <f>SUMIFS(Sheet1!$F$5:$F$28252,Sheet1!$I$5:$I$28252,$B362,Sheet1!$L$5:$L$28252,$A362,Sheet1!$D$5:$D$28252,"美团",Sheet1!$E$5:$E$28252,"&lt;&gt;*调拨*")+SUMIFS(Sheet1!$F$5:$F$28252,Sheet1!$I$5:$I$28252,$B362,Sheet1!$L$5:$L$28252,$A362,Sheet1!$E$5:$E$28252,"*美团*",Sheet1!$D$5:$D$28252,"&lt;&gt;美团",Sheet1!$D$5:$D$28252,"&lt;&gt;内部转款",Sheet1!$D$5:$D$28252,"&lt;&gt;内部转账",Sheet1!$E$5:$E$28252,"&lt;&gt;*调拨*")</f>
        <v>186.49</v>
      </c>
      <c r="I362" s="32">
        <f>SUMIFS(Sheet1!$F$5:$F$28252,Sheet1!$I$5:$I$28252,$B362,Sheet1!$L$5:$L$28252,$A362,Sheet1!$D$5:$D$28252,"饿了么",Sheet1!$E$5:$E$28252,"&lt;&gt;*调拨*")+SUMIFS(Sheet1!$F$5:$F$28252,Sheet1!$I$5:$I$28252,$B362,Sheet1!$L$5:$L$28252,$A362,Sheet1!$E$5:$E$28252,"*饿了么*",Sheet1!$D$5:$D$28252,"&lt;&gt;饿了么",Sheet1!$D$5:$D$28252,"&lt;&gt;内部转款",Sheet1!$D$5:$D$28252,"&lt;&gt;内部转账",Sheet1!$E$5:$E$28252,"&lt;&gt;*调拨*")</f>
        <v>0</v>
      </c>
      <c r="J362" s="32">
        <f>SUMIFS(Sheet1!$F$5:$F$28252,Sheet1!$I$5:$I$28252,$B362,Sheet1!$L$5:$L$28252,$A362,Sheet1!$D$5:$D$28252,"健E卡",Sheet1!$E$5:$E$28252,"&lt;&gt;*调拨*")+SUMIFS(Sheet1!$F$5:$F$28252,Sheet1!$I$5:$I$28252,$B362,Sheet1!$L$5:$L$28252,$A362,Sheet1!$E$5:$E$28252,"*健E卡*",Sheet1!$D$5:$D$28252,"&lt;&gt;健E卡",Sheet1!$D$5:$D$28252,"&lt;&gt;内部转款",Sheet1!$D$5:$D$28252,"&lt;&gt;内部转账",Sheet1!$E$5:$E$28252,"&lt;&gt;*调拨*")</f>
        <v>118495.62</v>
      </c>
      <c r="K362" s="32">
        <f>SUMIFS(Sheet1!$F$5:$F$28252,Sheet1!$I$5:$I$28252,$B362,Sheet1!$L$5:$L$28252,$A362,Sheet1!$D$5:$D$28252,"抖音",Sheet1!$E$5:$E$28252,"&lt;&gt;*调拨*")+SUMIFS(Sheet1!$F$5:$F$28252,Sheet1!$I$5:$I$28252,$B362,Sheet1!$L$5:$L$28252,$A362,Sheet1!$E$5:$E$28252,"*抖音*",Sheet1!$D$5:$D$28252,"&lt;&gt;抖音",Sheet1!$D$5:$D$28252,"&lt;&gt;内部转款",Sheet1!$D$5:$D$28252,"&lt;&gt;内部转账",Sheet1!$E$5:$E$28252,"&lt;&gt;*调拨*")</f>
        <v>0</v>
      </c>
      <c r="L362" s="32">
        <f>SUMIFS(Sheet1!$F$5:$F$28252,Sheet1!$I$5:$I$28252,$B362,Sheet1!$L$5:$L$28252,$A362,Sheet1!$D$5:$D$28252,"医卡通",Sheet1!$E$5:$E$28252,"&lt;&gt;*调拨*")+SUMIFS(Sheet1!$F$5:$F$28252,Sheet1!$I$5:$I$28252,$B362,Sheet1!$L$5:$L$28252,$A362,Sheet1!$E$5:$E$28252,"*医卡通*",Sheet1!$D$5:$D$28252,"&lt;&gt;医卡通",Sheet1!$D$5:$D$28252,"&lt;&gt;内部转款",Sheet1!$D$5:$D$28252,"&lt;&gt;内部转账",Sheet1!$E$5:$E$28252,"&lt;&gt;*调拨*")</f>
        <v>221.23</v>
      </c>
      <c r="M362" s="32">
        <f>SUMIFS(Sheet1!$F$5:$F$28252,Sheet1!$I$5:$I$28252,$B362,Sheet1!$L$5:$L$28252,$A362,Sheet1!$D$5:$D$28252,"企健网",Sheet1!$E$5:$E$28252,"&lt;&gt;*调拨*")+SUMIFS(Sheet1!$F$5:$F$28252,Sheet1!$I$5:$I$28252,$B362,Sheet1!$L$5:$L$28252,$A362,Sheet1!$E$5:$E$28252,"*企健网*",Sheet1!$D$5:$D$28252,"&lt;&gt;企健网",Sheet1!$D$5:$D$28252,"&lt;&gt;内部转款",Sheet1!$D$5:$D$28252,"&lt;&gt;内部转账",Sheet1!$E$5:$E$28252,"&lt;&gt;*调拨*")</f>
        <v>0</v>
      </c>
      <c r="N362" s="32">
        <f>SUMIFS(Sheet1!$F$5:$F$28252,Sheet1!$I$5:$I$28252,$B362,Sheet1!$L$5:$L$28252,$A362,Sheet1!$D$5:$D$28252,"银联",Sheet1!$E$5:$E$28252,"&lt;&gt;*调拨*")+SUMIFS(Sheet1!$F$5:$F$28252,Sheet1!$I$5:$I$28252,$B362,Sheet1!$L$5:$L$28252,$A362,Sheet1!$E$5:$E$28252,"*银联*",Sheet1!$D$5:$D$28252,"&lt;&gt;银联",Sheet1!$D$5:$D$28252,"&lt;&gt;内部转款",Sheet1!$D$5:$D$28252,"&lt;&gt;内部转账",Sheet1!$E$5:$E$28252,"&lt;&gt;*调拨*")</f>
        <v>0</v>
      </c>
      <c r="O362" s="32">
        <f>SUMIFS(Sheet1!$F$5:$F$28252,Sheet1!$I$5:$I$28252,$B362,Sheet1!$L$5:$L$28252,$A362,Sheet1!$D$5:$D$28252,"京东",Sheet1!$E$5:$E$28252,"&lt;&gt;*调拨*")+SUMIFS(Sheet1!$F$5:$F$28252,Sheet1!$I$5:$I$28252,$B362,Sheet1!$L$5:$L$28252,$A362,Sheet1!$E$5:$E$28252,"*京东*",Sheet1!$D$5:$D$28252,"&lt;&gt;京东",Sheet1!$D$5:$D$28252,"&lt;&gt;内部转款",Sheet1!$D$5:$D$28252,"&lt;&gt;内部转账",Sheet1!$E$5:$E$28252,"&lt;&gt;*调拨*")</f>
        <v>0</v>
      </c>
      <c r="P362" s="32">
        <f>SUMIFS(Sheet1!$F$5:$F$28252,Sheet1!$I$5:$I$28252,$B362,Sheet1!$L$5:$L$28252,$A362,Sheet1!$D$5:$D$28252,"药机微信",Sheet1!$E$5:$E$28252,"&lt;&gt;*调拨*")+SUMIFS(Sheet1!$F$5:$F$28252,Sheet1!$I$5:$I$28252,$B362,Sheet1!$L$5:$L$28252,$A362,Sheet1!$E$5:$E$28252,"*药机微信*",Sheet1!$D$5:$D$28252,"&lt;&gt;药机微信",Sheet1!$D$5:$D$28252,"&lt;&gt;内部转款",Sheet1!$D$5:$D$28252,"&lt;&gt;内部转账",Sheet1!$E$5:$E$28252,"&lt;&gt;*调拨*")</f>
        <v>0</v>
      </c>
      <c r="Q362" s="32">
        <f>SUMIFS(Sheet1!$F$5:$F$28252,Sheet1!$I$5:$I$28252,$B362,Sheet1!$L$5:$L$28252,$A362,Sheet1!$D$5:$D$28252,"亲情卡",Sheet1!$E$5:$E$28252,"&lt;&gt;*调拨*")+SUMIFS(Sheet1!$F$5:$F$28252,Sheet1!$I$5:$I$28252,$B362,Sheet1!$L$5:$L$28252,$A362,Sheet1!$E$5:$E$28252,"*亲情卡*",Sheet1!$D$5:$D$28252,"&lt;&gt;亲情卡",Sheet1!$D$5:$D$28252,"&lt;&gt;内部转款",Sheet1!$D$5:$D$28252,"&lt;&gt;内部转账",Sheet1!$E$5:$E$28252,"&lt;&gt;*调拨*")</f>
        <v>0</v>
      </c>
      <c r="R362" s="32">
        <f>SUMIFS(Sheet1!$F$5:$F$28252,Sheet1!$I$5:$I$28252,$B362,Sheet1!$L$5:$L$28252,$A362,Sheet1!$D$5:$D$28252,"优惠券",Sheet1!$E$5:$E$28252,"&lt;&gt;*调拨*")+SUMIFS(Sheet1!$F$5:$F$28252,Sheet1!$I$5:$I$28252,$B362,Sheet1!$L$5:$L$28252,$A362,Sheet1!$E$5:$E$28252,"*优惠券*",Sheet1!$D$5:$D$28252,"&lt;&gt;优惠券",Sheet1!$D$5:$D$28252,"&lt;&gt;内部转款",Sheet1!$D$5:$D$28252,"&lt;&gt;内部转账",Sheet1!$E$5:$E$28252,"&lt;&gt;*调拨*")</f>
        <v>0</v>
      </c>
      <c r="S362" s="32">
        <f>SUMIFS(Sheet1!$F$5:$F$28252,Sheet1!$I$5:$I$28252,$B362,Sheet1!$L$5:$L$28252,$A362,Sheet1!$D$5:$D$28252,"代金券",Sheet1!$E$5:$E$28252,"&lt;&gt;*调拨*")+SUMIFS(Sheet1!$F$5:$F$28252,Sheet1!$I$5:$I$28252,$B362,Sheet1!$L$5:$L$28252,$A362,Sheet1!$E$5:$E$28252,"*代金券*",Sheet1!$D$5:$D$28252,"&lt;&gt;代金券",Sheet1!$D$5:$D$28252,"&lt;&gt;内部转款",Sheet1!$D$5:$D$28252,"&lt;&gt;内部转账",Sheet1!$E$5:$E$28252,"&lt;&gt;*调拨*")</f>
        <v>0</v>
      </c>
      <c r="T362" s="32">
        <f>SUMIFS(Sheet1!$F$5:$F$28252,Sheet1!$I$5:$I$28252,$B362,Sheet1!$L$5:$L$28252,$A362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362,Sheet1!$L$5:$L$28252,$A362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362,Sheet1!$L$5:$L$28252,$A362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362,Sheet1!$L$5:$L$28252,$A362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2" s="32">
        <f>SUMIFS(Sheet1!$F$5:$F$28252,Sheet1!$I$5:$I$28252,$B362,Sheet1!$L$5:$L$28252,$A362,Sheet1!$E$5:$E$28252,"*调拨*")</f>
        <v>0</v>
      </c>
      <c r="V362" s="32">
        <f>SUMIFS(Sheet1!$F$5:$F$28252,Sheet1!$I$5:$I$28252,$B362,Sheet1!$L$5:$L$28252,$A362,Sheet1!$D$5:$D$28252,"储值",Sheet1!$E$5:$E$28252,"&lt;&gt;*调拨*")+SUMIFS(Sheet1!$F$5:$F$28252,Sheet1!$I$5:$I$28252,$B362,Sheet1!$L$5:$L$28252,$A362,Sheet1!$E$5:$E$28252,"*储值*",Sheet1!$D$5:$D$28252,"&lt;&gt;储值",Sheet1!$D$5:$D$28252,"&lt;&gt;内部转款",Sheet1!$D$5:$D$28252,"&lt;&gt;内部转账",Sheet1!$E$5:$E$28252,"&lt;&gt;*调拨*")</f>
        <v>0</v>
      </c>
      <c r="W362" s="32">
        <f>SUMIFS(Sheet1!$F$5:$F$28252,Sheet1!$I$5:$I$28252,$B362,Sheet1!$L$5:$L$28252,$A362,Sheet1!$D$5:$D$28252,"效期",Sheet1!$E$5:$E$28252,"&lt;&gt;*调拨*")+SUMIFS(Sheet1!$F$5:$F$28252,Sheet1!$I$5:$I$28252,$B362,Sheet1!$L$5:$L$28252,$A362,Sheet1!$E$5:$E$28252,"*效期*",Sheet1!$D$5:$D$28252,"&lt;&gt;效期",Sheet1!$D$5:$D$28252,"&lt;&gt;内部转款",Sheet1!$D$5:$D$28252,"&lt;&gt;内部转账",Sheet1!$E$5:$E$28252,"&lt;&gt;*调拨*")</f>
        <v>512.36</v>
      </c>
      <c r="X362" s="32">
        <f>SUMIFS(Sheet1!$F$5:$F$28252,Sheet1!$I$5:$I$28252,$B362,Sheet1!$L$5:$L$28252,$A362,Sheet1!$D$5:$D$28252,"内部转款",Sheet1!$E$5:$E$28252,"&lt;&gt;*调拨*")+SUMIFS(Sheet1!$F$5:$F$28252,Sheet1!$I$5:$I$28252,$B362,Sheet1!$L$5:$L$28252,$A362,Sheet1!$D$5:$D$28252,"内部转账",Sheet1!$E$5:$E$28252,"&lt;&gt;*调拨*")</f>
        <v>0</v>
      </c>
      <c r="Y362" s="32">
        <f t="shared" si="24"/>
        <v>0</v>
      </c>
      <c r="Z362" s="32">
        <f>SUMIFS(Sheet1!$F$5:$F$28252,Sheet1!$I$5:$I$28252,$B362,Sheet1!$L$5:$L$28252,$A362)</f>
        <v>210598.36</v>
      </c>
      <c r="AA362" s="32">
        <f>SUMIFS(Sheet1!$G$5:$G$28252,Sheet1!$I$5:$I$28252,$B362,Sheet1!$L$5:$L$28252,$A362,Sheet1!$D$5:$D$28252,"工资",Sheet1!$E$5:$E$28252,"&lt;&gt;*调拨*")+SUMIFS(Sheet1!$G$5:$G$28252,Sheet1!$I$5:$I$28252,$B362,Sheet1!$L$5:$L$28252,$A362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14346.01</v>
      </c>
      <c r="AB362" s="32">
        <f>SUMIFS(Sheet1!$G$5:$G$28252,Sheet1!$I$5:$I$28252,$B362,Sheet1!$L$5:$L$28252,$A362,Sheet1!$D$5:$D$28252,"水费",Sheet1!$E$5:$E$28252,"&lt;&gt;*调拨*")+SUMIFS(Sheet1!$G$5:$G$28252,Sheet1!$I$5:$I$28252,$B362,Sheet1!$L$5:$L$28252,$A362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2" s="32">
        <f>SUMIFS(Sheet1!$G$5:$G$28252,Sheet1!$I$5:$I$28252,$B362,Sheet1!$L$5:$L$28252,$A362,Sheet1!$D$5:$D$28252,"电费",Sheet1!$E$5:$E$28252,"&lt;&gt;*调拨*")+SUMIFS(Sheet1!$G$5:$G$28252,Sheet1!$I$5:$I$28252,$B362,Sheet1!$L$5:$L$28252,$A362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2" s="32">
        <f>SUMIFS(Sheet1!$G$5:$G$28252,Sheet1!$I$5:$I$28252,$B362,Sheet1!$L$5:$L$28252,$A362,Sheet1!$D$5:$D$28252,"宽带费",Sheet1!$E$5:$E$28252,"&lt;&gt;*调拨*")+SUMIFS(Sheet1!$G$5:$G$28252,Sheet1!$I$5:$I$28252,$B362,Sheet1!$L$5:$L$28252,$A362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2" s="32">
        <f>SUMIFS(Sheet1!$G$5:$G$28252,Sheet1!$I$5:$I$28252,$B362,Sheet1!$L$5:$L$28252,$A362,Sheet1!$D$5:$D$28252,"办公费",Sheet1!$E$5:$E$28252,"&lt;&gt;*调拨*")+SUMIFS(Sheet1!$G$5:$G$28252,Sheet1!$I$5:$I$28252,$B362,Sheet1!$L$5:$L$28252,$A362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2" s="32">
        <f>SUMIFS(Sheet1!$G$5:$G$28252,Sheet1!$I$5:$I$28252,$B362,Sheet1!$L$5:$L$28252,$A362,Sheet1!$D$5:$D$28252,"话费",Sheet1!$E$5:$E$28252,"&lt;&gt;*调拨*")+SUMIFS(Sheet1!$G$5:$G$28252,Sheet1!$I$5:$I$28252,$B362,Sheet1!$L$5:$L$28252,$A362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2" s="32">
        <f>SUMIFS(Sheet1!$G$5:$G$28252,Sheet1!$I$5:$I$28252,$B362,Sheet1!$L$5:$L$28252,$A362,Sheet1!$D$5:$D$28252,"房租",Sheet1!$E$5:$E$28252,"&lt;&gt;*调拨*")+SUMIFS(Sheet1!$G$5:$G$28252,Sheet1!$I$5:$I$28252,$B362,Sheet1!$L$5:$L$28252,$A362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2" s="32">
        <f>SUMIFS(Sheet1!$G$5:$G$28252,Sheet1!$I$5:$I$28252,$B362,Sheet1!$L$5:$L$28252,$A362,Sheet1!$E$5:$E$28252,"*调拨*")</f>
        <v>0</v>
      </c>
      <c r="AI362" s="32">
        <f>SUMIFS(Sheet1!$G$5:$G$28252,Sheet1!$I$5:$I$28252,$B362,Sheet1!$L$5:$L$28252,$A362,Sheet1!$D$5:$D$28252,"内部转款",Sheet1!$E$5:$E$28252,"&lt;&gt;*调拨*")+SUMIFS(Sheet1!$G$5:$G$28252,Sheet1!$I$5:$I$28252,$B362,Sheet1!$L$5:$L$28252,$A362,Sheet1!$D$5:$D$28252,"内部转账",Sheet1!$E$5:$E$28252,"&lt;&gt;*调拨*")</f>
        <v>0</v>
      </c>
      <c r="AJ362" s="32">
        <f t="shared" si="25"/>
        <v>5935.88</v>
      </c>
      <c r="AK362" s="32">
        <f>SUMIFS(Sheet1!$G$5:$G$28252,Sheet1!$I$5:$I$28252,$B362,Sheet1!$L$5:$L$28252,$A362)</f>
        <v>20281.89</v>
      </c>
      <c r="AL362" s="32">
        <f t="shared" si="26"/>
        <v>190316.47</v>
      </c>
    </row>
    <row r="363" ht="16.5" spans="1:38">
      <c r="A363" s="30">
        <v>202606</v>
      </c>
      <c r="B363" s="31" t="s">
        <v>213</v>
      </c>
      <c r="C363" s="32">
        <f>SUMIFS(Sheet1!$F$5:$F$28252,Sheet1!$I$5:$I$28252,$B363,Sheet1!$L$5:$L$28252,$A363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8865.17</v>
      </c>
      <c r="D363" s="32">
        <f>SUMIFS(Sheet1!$F$5:$F$28252,Sheet1!$I$5:$I$28252,$B363,Sheet1!$L$5:$L$28252,$A363,Sheet1!$D$5:$D$28252,"医保即时拨付",Sheet1!$E$5:$E$28252,"&lt;&gt;*调拨*")+SUMIFS(Sheet1!$F$5:$F$28252,Sheet1!$I$5:$I$28252,$B363,Sheet1!$L$5:$L$28252,$A363,Sheet1!$E$5:$E$28252,"*医保即时拨付*",Sheet1!$D$5:$D$28252,"&lt;&gt;医保即时拨付",Sheet1!$D$5:$D$28252,"&lt;&gt;内部转款",Sheet1!$D$5:$D$28252,"&lt;&gt;内部转账",Sheet1!$E$5:$E$28252,"&lt;&gt;*调拨*")</f>
        <v>981.49</v>
      </c>
      <c r="E363" s="32">
        <f>SUMIFS(Sheet1!$F$5:$F$28252,Sheet1!$I$5:$I$28252,$B363,Sheet1!$L$5:$L$28252,$A363,Sheet1!$D$5:$D$28252,"医保",Sheet1!$E$5:$E$28252,"&lt;&gt;*调拨*",Sheet1!$E$5:$E$28252,"&lt;&gt;*医保即时拨付*")+SUMIFS(Sheet1!$F$5:$F$28252,Sheet1!$I$5:$I$28252,$B363,Sheet1!$L$5:$L$28252,$A363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1548.44</v>
      </c>
      <c r="F363" s="32">
        <f>SUMIFS(Sheet1!$F$5:$F$28252,Sheet1!$I$5:$I$28252,$B363,Sheet1!$L$5:$L$28252,$A363,Sheet1!$D$5:$D$28252,"聚合",Sheet1!$E$5:$E$28252,"&lt;&gt;*调拨*")+SUMIFS(Sheet1!$F$5:$F$28252,Sheet1!$I$5:$I$28252,$B363,Sheet1!$L$5:$L$28252,$A363,Sheet1!$E$5:$E$28252,"*聚合*",Sheet1!$D$5:$D$28252,"&lt;&gt;聚合",Sheet1!$D$5:$D$28252,"&lt;&gt;内部转款",Sheet1!$D$5:$D$28252,"&lt;&gt;内部转账",Sheet1!$E$5:$E$28252,"&lt;&gt;*调拨*")</f>
        <v>26320.32</v>
      </c>
      <c r="G363" s="32">
        <f>SUMIFS(Sheet1!$F$5:$F$28252,Sheet1!$I$5:$I$28252,$B363,Sheet1!$L$5:$L$28252,$A363,Sheet1!$D$5:$D$28252,"24小时微信",Sheet1!$E$5:$E$28252,"&lt;&gt;*调拨*")+SUMIFS(Sheet1!$F$5:$F$28252,Sheet1!$I$5:$I$28252,$B363,Sheet1!$L$5:$L$28252,$A363,Sheet1!$E$5:$E$28252,"*24小时微信*",Sheet1!$D$5:$D$28252,"&lt;&gt;24小时微信",Sheet1!$D$5:$D$28252,"&lt;&gt;内部转款",Sheet1!$D$5:$D$28252,"&lt;&gt;内部转账",Sheet1!$E$5:$E$28252,"&lt;&gt;*调拨*")</f>
        <v>0</v>
      </c>
      <c r="H363" s="32">
        <f>SUMIFS(Sheet1!$F$5:$F$28252,Sheet1!$I$5:$I$28252,$B363,Sheet1!$L$5:$L$28252,$A363,Sheet1!$D$5:$D$28252,"美团",Sheet1!$E$5:$E$28252,"&lt;&gt;*调拨*")+SUMIFS(Sheet1!$F$5:$F$28252,Sheet1!$I$5:$I$28252,$B363,Sheet1!$L$5:$L$28252,$A363,Sheet1!$E$5:$E$28252,"*美团*",Sheet1!$D$5:$D$28252,"&lt;&gt;美团",Sheet1!$D$5:$D$28252,"&lt;&gt;内部转款",Sheet1!$D$5:$D$28252,"&lt;&gt;内部转账",Sheet1!$E$5:$E$28252,"&lt;&gt;*调拨*")</f>
        <v>0</v>
      </c>
      <c r="I363" s="32">
        <f>SUMIFS(Sheet1!$F$5:$F$28252,Sheet1!$I$5:$I$28252,$B363,Sheet1!$L$5:$L$28252,$A363,Sheet1!$D$5:$D$28252,"饿了么",Sheet1!$E$5:$E$28252,"&lt;&gt;*调拨*")+SUMIFS(Sheet1!$F$5:$F$28252,Sheet1!$I$5:$I$28252,$B363,Sheet1!$L$5:$L$28252,$A363,Sheet1!$E$5:$E$28252,"*饿了么*",Sheet1!$D$5:$D$28252,"&lt;&gt;饿了么",Sheet1!$D$5:$D$28252,"&lt;&gt;内部转款",Sheet1!$D$5:$D$28252,"&lt;&gt;内部转账",Sheet1!$E$5:$E$28252,"&lt;&gt;*调拨*")</f>
        <v>0</v>
      </c>
      <c r="J363" s="32">
        <f>SUMIFS(Sheet1!$F$5:$F$28252,Sheet1!$I$5:$I$28252,$B363,Sheet1!$L$5:$L$28252,$A363,Sheet1!$D$5:$D$28252,"健E卡",Sheet1!$E$5:$E$28252,"&lt;&gt;*调拨*")+SUMIFS(Sheet1!$F$5:$F$28252,Sheet1!$I$5:$I$28252,$B363,Sheet1!$L$5:$L$28252,$A363,Sheet1!$E$5:$E$28252,"*健E卡*",Sheet1!$D$5:$D$28252,"&lt;&gt;健E卡",Sheet1!$D$5:$D$28252,"&lt;&gt;内部转款",Sheet1!$D$5:$D$28252,"&lt;&gt;内部转账",Sheet1!$E$5:$E$28252,"&lt;&gt;*调拨*")</f>
        <v>0</v>
      </c>
      <c r="K363" s="32">
        <f>SUMIFS(Sheet1!$F$5:$F$28252,Sheet1!$I$5:$I$28252,$B363,Sheet1!$L$5:$L$28252,$A363,Sheet1!$D$5:$D$28252,"抖音",Sheet1!$E$5:$E$28252,"&lt;&gt;*调拨*")+SUMIFS(Sheet1!$F$5:$F$28252,Sheet1!$I$5:$I$28252,$B363,Sheet1!$L$5:$L$28252,$A363,Sheet1!$E$5:$E$28252,"*抖音*",Sheet1!$D$5:$D$28252,"&lt;&gt;抖音",Sheet1!$D$5:$D$28252,"&lt;&gt;内部转款",Sheet1!$D$5:$D$28252,"&lt;&gt;内部转账",Sheet1!$E$5:$E$28252,"&lt;&gt;*调拨*")</f>
        <v>0</v>
      </c>
      <c r="L363" s="32">
        <f>SUMIFS(Sheet1!$F$5:$F$28252,Sheet1!$I$5:$I$28252,$B363,Sheet1!$L$5:$L$28252,$A363,Sheet1!$D$5:$D$28252,"医卡通",Sheet1!$E$5:$E$28252,"&lt;&gt;*调拨*")+SUMIFS(Sheet1!$F$5:$F$28252,Sheet1!$I$5:$I$28252,$B363,Sheet1!$L$5:$L$28252,$A363,Sheet1!$E$5:$E$28252,"*医卡通*",Sheet1!$D$5:$D$28252,"&lt;&gt;医卡通",Sheet1!$D$5:$D$28252,"&lt;&gt;内部转款",Sheet1!$D$5:$D$28252,"&lt;&gt;内部转账",Sheet1!$E$5:$E$28252,"&lt;&gt;*调拨*")</f>
        <v>0</v>
      </c>
      <c r="M363" s="32">
        <f>SUMIFS(Sheet1!$F$5:$F$28252,Sheet1!$I$5:$I$28252,$B363,Sheet1!$L$5:$L$28252,$A363,Sheet1!$D$5:$D$28252,"企健网",Sheet1!$E$5:$E$28252,"&lt;&gt;*调拨*")+SUMIFS(Sheet1!$F$5:$F$28252,Sheet1!$I$5:$I$28252,$B363,Sheet1!$L$5:$L$28252,$A363,Sheet1!$E$5:$E$28252,"*企健网*",Sheet1!$D$5:$D$28252,"&lt;&gt;企健网",Sheet1!$D$5:$D$28252,"&lt;&gt;内部转款",Sheet1!$D$5:$D$28252,"&lt;&gt;内部转账",Sheet1!$E$5:$E$28252,"&lt;&gt;*调拨*")</f>
        <v>0</v>
      </c>
      <c r="N363" s="32">
        <f>SUMIFS(Sheet1!$F$5:$F$28252,Sheet1!$I$5:$I$28252,$B363,Sheet1!$L$5:$L$28252,$A363,Sheet1!$D$5:$D$28252,"银联",Sheet1!$E$5:$E$28252,"&lt;&gt;*调拨*")+SUMIFS(Sheet1!$F$5:$F$28252,Sheet1!$I$5:$I$28252,$B363,Sheet1!$L$5:$L$28252,$A363,Sheet1!$E$5:$E$28252,"*银联*",Sheet1!$D$5:$D$28252,"&lt;&gt;银联",Sheet1!$D$5:$D$28252,"&lt;&gt;内部转款",Sheet1!$D$5:$D$28252,"&lt;&gt;内部转账",Sheet1!$E$5:$E$28252,"&lt;&gt;*调拨*")</f>
        <v>0</v>
      </c>
      <c r="O363" s="32">
        <f>SUMIFS(Sheet1!$F$5:$F$28252,Sheet1!$I$5:$I$28252,$B363,Sheet1!$L$5:$L$28252,$A363,Sheet1!$D$5:$D$28252,"京东",Sheet1!$E$5:$E$28252,"&lt;&gt;*调拨*")+SUMIFS(Sheet1!$F$5:$F$28252,Sheet1!$I$5:$I$28252,$B363,Sheet1!$L$5:$L$28252,$A363,Sheet1!$E$5:$E$28252,"*京东*",Sheet1!$D$5:$D$28252,"&lt;&gt;京东",Sheet1!$D$5:$D$28252,"&lt;&gt;内部转款",Sheet1!$D$5:$D$28252,"&lt;&gt;内部转账",Sheet1!$E$5:$E$28252,"&lt;&gt;*调拨*")</f>
        <v>0</v>
      </c>
      <c r="P363" s="32">
        <f>SUMIFS(Sheet1!$F$5:$F$28252,Sheet1!$I$5:$I$28252,$B363,Sheet1!$L$5:$L$28252,$A363,Sheet1!$D$5:$D$28252,"药机微信",Sheet1!$E$5:$E$28252,"&lt;&gt;*调拨*")+SUMIFS(Sheet1!$F$5:$F$28252,Sheet1!$I$5:$I$28252,$B363,Sheet1!$L$5:$L$28252,$A363,Sheet1!$E$5:$E$28252,"*药机微信*",Sheet1!$D$5:$D$28252,"&lt;&gt;药机微信",Sheet1!$D$5:$D$28252,"&lt;&gt;内部转款",Sheet1!$D$5:$D$28252,"&lt;&gt;内部转账",Sheet1!$E$5:$E$28252,"&lt;&gt;*调拨*")</f>
        <v>0</v>
      </c>
      <c r="Q363" s="32">
        <f>SUMIFS(Sheet1!$F$5:$F$28252,Sheet1!$I$5:$I$28252,$B363,Sheet1!$L$5:$L$28252,$A363,Sheet1!$D$5:$D$28252,"亲情卡",Sheet1!$E$5:$E$28252,"&lt;&gt;*调拨*")+SUMIFS(Sheet1!$F$5:$F$28252,Sheet1!$I$5:$I$28252,$B363,Sheet1!$L$5:$L$28252,$A363,Sheet1!$E$5:$E$28252,"*亲情卡*",Sheet1!$D$5:$D$28252,"&lt;&gt;亲情卡",Sheet1!$D$5:$D$28252,"&lt;&gt;内部转款",Sheet1!$D$5:$D$28252,"&lt;&gt;内部转账",Sheet1!$E$5:$E$28252,"&lt;&gt;*调拨*")</f>
        <v>0</v>
      </c>
      <c r="R363" s="32">
        <f>SUMIFS(Sheet1!$F$5:$F$28252,Sheet1!$I$5:$I$28252,$B363,Sheet1!$L$5:$L$28252,$A363,Sheet1!$D$5:$D$28252,"优惠券",Sheet1!$E$5:$E$28252,"&lt;&gt;*调拨*")+SUMIFS(Sheet1!$F$5:$F$28252,Sheet1!$I$5:$I$28252,$B363,Sheet1!$L$5:$L$28252,$A363,Sheet1!$E$5:$E$28252,"*优惠券*",Sheet1!$D$5:$D$28252,"&lt;&gt;优惠券",Sheet1!$D$5:$D$28252,"&lt;&gt;内部转款",Sheet1!$D$5:$D$28252,"&lt;&gt;内部转账",Sheet1!$E$5:$E$28252,"&lt;&gt;*调拨*")</f>
        <v>0</v>
      </c>
      <c r="S363" s="32">
        <f>SUMIFS(Sheet1!$F$5:$F$28252,Sheet1!$I$5:$I$28252,$B363,Sheet1!$L$5:$L$28252,$A363,Sheet1!$D$5:$D$28252,"代金券",Sheet1!$E$5:$E$28252,"&lt;&gt;*调拨*")+SUMIFS(Sheet1!$F$5:$F$28252,Sheet1!$I$5:$I$28252,$B363,Sheet1!$L$5:$L$28252,$A363,Sheet1!$E$5:$E$28252,"*代金券*",Sheet1!$D$5:$D$28252,"&lt;&gt;代金券",Sheet1!$D$5:$D$28252,"&lt;&gt;内部转款",Sheet1!$D$5:$D$28252,"&lt;&gt;内部转账",Sheet1!$E$5:$E$28252,"&lt;&gt;*调拨*")</f>
        <v>0</v>
      </c>
      <c r="T363" s="32">
        <f>SUMIFS(Sheet1!$F$5:$F$28252,Sheet1!$I$5:$I$28252,$B363,Sheet1!$L$5:$L$28252,$A363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363,Sheet1!$L$5:$L$28252,$A363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363,Sheet1!$L$5:$L$28252,$A363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363,Sheet1!$L$5:$L$28252,$A363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3" s="32">
        <f>SUMIFS(Sheet1!$F$5:$F$28252,Sheet1!$I$5:$I$28252,$B363,Sheet1!$L$5:$L$28252,$A363,Sheet1!$E$5:$E$28252,"*调拨*")</f>
        <v>0</v>
      </c>
      <c r="V363" s="32">
        <f>SUMIFS(Sheet1!$F$5:$F$28252,Sheet1!$I$5:$I$28252,$B363,Sheet1!$L$5:$L$28252,$A363,Sheet1!$D$5:$D$28252,"储值",Sheet1!$E$5:$E$28252,"&lt;&gt;*调拨*")+SUMIFS(Sheet1!$F$5:$F$28252,Sheet1!$I$5:$I$28252,$B363,Sheet1!$L$5:$L$28252,$A363,Sheet1!$E$5:$E$28252,"*储值*",Sheet1!$D$5:$D$28252,"&lt;&gt;储值",Sheet1!$D$5:$D$28252,"&lt;&gt;内部转款",Sheet1!$D$5:$D$28252,"&lt;&gt;内部转账",Sheet1!$E$5:$E$28252,"&lt;&gt;*调拨*")</f>
        <v>0</v>
      </c>
      <c r="W363" s="32">
        <f>SUMIFS(Sheet1!$F$5:$F$28252,Sheet1!$I$5:$I$28252,$B363,Sheet1!$L$5:$L$28252,$A363,Sheet1!$D$5:$D$28252,"效期",Sheet1!$E$5:$E$28252,"&lt;&gt;*调拨*")+SUMIFS(Sheet1!$F$5:$F$28252,Sheet1!$I$5:$I$28252,$B363,Sheet1!$L$5:$L$28252,$A363,Sheet1!$E$5:$E$28252,"*效期*",Sheet1!$D$5:$D$28252,"&lt;&gt;效期",Sheet1!$D$5:$D$28252,"&lt;&gt;内部转款",Sheet1!$D$5:$D$28252,"&lt;&gt;内部转账",Sheet1!$E$5:$E$28252,"&lt;&gt;*调拨*")</f>
        <v>0</v>
      </c>
      <c r="X363" s="32">
        <f>SUMIFS(Sheet1!$F$5:$F$28252,Sheet1!$I$5:$I$28252,$B363,Sheet1!$L$5:$L$28252,$A363,Sheet1!$D$5:$D$28252,"内部转款",Sheet1!$E$5:$E$28252,"&lt;&gt;*调拨*")+SUMIFS(Sheet1!$F$5:$F$28252,Sheet1!$I$5:$I$28252,$B363,Sheet1!$L$5:$L$28252,$A363,Sheet1!$D$5:$D$28252,"内部转账",Sheet1!$E$5:$E$28252,"&lt;&gt;*调拨*")</f>
        <v>0</v>
      </c>
      <c r="Y363" s="32">
        <f t="shared" si="24"/>
        <v>0</v>
      </c>
      <c r="Z363" s="32">
        <f>SUMIFS(Sheet1!$F$5:$F$28252,Sheet1!$I$5:$I$28252,$B363,Sheet1!$L$5:$L$28252,$A363)</f>
        <v>37715.42</v>
      </c>
      <c r="AA363" s="32">
        <f>SUMIFS(Sheet1!$G$5:$G$28252,Sheet1!$I$5:$I$28252,$B363,Sheet1!$L$5:$L$28252,$A363,Sheet1!$D$5:$D$28252,"工资",Sheet1!$E$5:$E$28252,"&lt;&gt;*调拨*")+SUMIFS(Sheet1!$G$5:$G$28252,Sheet1!$I$5:$I$28252,$B363,Sheet1!$L$5:$L$28252,$A363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4621.31</v>
      </c>
      <c r="AB363" s="32">
        <f>SUMIFS(Sheet1!$G$5:$G$28252,Sheet1!$I$5:$I$28252,$B363,Sheet1!$L$5:$L$28252,$A363,Sheet1!$D$5:$D$28252,"水费",Sheet1!$E$5:$E$28252,"&lt;&gt;*调拨*")+SUMIFS(Sheet1!$G$5:$G$28252,Sheet1!$I$5:$I$28252,$B363,Sheet1!$L$5:$L$28252,$A363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3" s="32">
        <f>SUMIFS(Sheet1!$G$5:$G$28252,Sheet1!$I$5:$I$28252,$B363,Sheet1!$L$5:$L$28252,$A363,Sheet1!$D$5:$D$28252,"电费",Sheet1!$E$5:$E$28252,"&lt;&gt;*调拨*")+SUMIFS(Sheet1!$G$5:$G$28252,Sheet1!$I$5:$I$28252,$B363,Sheet1!$L$5:$L$28252,$A363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3" s="32">
        <f>SUMIFS(Sheet1!$G$5:$G$28252,Sheet1!$I$5:$I$28252,$B363,Sheet1!$L$5:$L$28252,$A363,Sheet1!$D$5:$D$28252,"宽带费",Sheet1!$E$5:$E$28252,"&lt;&gt;*调拨*")+SUMIFS(Sheet1!$G$5:$G$28252,Sheet1!$I$5:$I$28252,$B363,Sheet1!$L$5:$L$28252,$A363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3" s="32">
        <f>SUMIFS(Sheet1!$G$5:$G$28252,Sheet1!$I$5:$I$28252,$B363,Sheet1!$L$5:$L$28252,$A363,Sheet1!$D$5:$D$28252,"办公费",Sheet1!$E$5:$E$28252,"&lt;&gt;*调拨*")+SUMIFS(Sheet1!$G$5:$G$28252,Sheet1!$I$5:$I$28252,$B363,Sheet1!$L$5:$L$28252,$A363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3" s="32">
        <f>SUMIFS(Sheet1!$G$5:$G$28252,Sheet1!$I$5:$I$28252,$B363,Sheet1!$L$5:$L$28252,$A363,Sheet1!$D$5:$D$28252,"话费",Sheet1!$E$5:$E$28252,"&lt;&gt;*调拨*")+SUMIFS(Sheet1!$G$5:$G$28252,Sheet1!$I$5:$I$28252,$B363,Sheet1!$L$5:$L$28252,$A363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3" s="32">
        <f>SUMIFS(Sheet1!$G$5:$G$28252,Sheet1!$I$5:$I$28252,$B363,Sheet1!$L$5:$L$28252,$A363,Sheet1!$D$5:$D$28252,"房租",Sheet1!$E$5:$E$28252,"&lt;&gt;*调拨*")+SUMIFS(Sheet1!$G$5:$G$28252,Sheet1!$I$5:$I$28252,$B363,Sheet1!$L$5:$L$28252,$A363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3" s="32">
        <f>SUMIFS(Sheet1!$G$5:$G$28252,Sheet1!$I$5:$I$28252,$B363,Sheet1!$L$5:$L$28252,$A363,Sheet1!$E$5:$E$28252,"*调拨*")</f>
        <v>0</v>
      </c>
      <c r="AI363" s="32">
        <f>SUMIFS(Sheet1!$G$5:$G$28252,Sheet1!$I$5:$I$28252,$B363,Sheet1!$L$5:$L$28252,$A363,Sheet1!$D$5:$D$28252,"内部转款",Sheet1!$E$5:$E$28252,"&lt;&gt;*调拨*")+SUMIFS(Sheet1!$G$5:$G$28252,Sheet1!$I$5:$I$28252,$B363,Sheet1!$L$5:$L$28252,$A363,Sheet1!$D$5:$D$28252,"内部转账",Sheet1!$E$5:$E$28252,"&lt;&gt;*调拨*")</f>
        <v>0</v>
      </c>
      <c r="AJ363" s="32">
        <f t="shared" si="25"/>
        <v>0</v>
      </c>
      <c r="AK363" s="32">
        <f>SUMIFS(Sheet1!$G$5:$G$28252,Sheet1!$I$5:$I$28252,$B363,Sheet1!$L$5:$L$28252,$A363)</f>
        <v>4621.31</v>
      </c>
      <c r="AL363" s="32">
        <f t="shared" si="26"/>
        <v>33094.11</v>
      </c>
    </row>
    <row r="364" ht="16.5" spans="1:38">
      <c r="A364" s="30">
        <v>202606</v>
      </c>
      <c r="B364" s="31" t="s">
        <v>76</v>
      </c>
      <c r="C364" s="32">
        <f>SUMIFS(Sheet1!$F$5:$F$28252,Sheet1!$I$5:$I$28252,$B364,Sheet1!$L$5:$L$28252,$A364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8244.99</v>
      </c>
      <c r="D364" s="32">
        <f>SUMIFS(Sheet1!$F$5:$F$28252,Sheet1!$I$5:$I$28252,$B364,Sheet1!$L$5:$L$28252,$A364,Sheet1!$D$5:$D$28252,"医保即时拨付",Sheet1!$E$5:$E$28252,"&lt;&gt;*调拨*")+SUMIFS(Sheet1!$F$5:$F$28252,Sheet1!$I$5:$I$28252,$B364,Sheet1!$L$5:$L$28252,$A364,Sheet1!$E$5:$E$28252,"*医保即时拨付*",Sheet1!$D$5:$D$28252,"&lt;&gt;医保即时拨付",Sheet1!$D$5:$D$28252,"&lt;&gt;内部转款",Sheet1!$D$5:$D$28252,"&lt;&gt;内部转账",Sheet1!$E$5:$E$28252,"&lt;&gt;*调拨*")</f>
        <v>6305.43</v>
      </c>
      <c r="E364" s="32">
        <f>SUMIFS(Sheet1!$F$5:$F$28252,Sheet1!$I$5:$I$28252,$B364,Sheet1!$L$5:$L$28252,$A364,Sheet1!$D$5:$D$28252,"医保",Sheet1!$E$5:$E$28252,"&lt;&gt;*调拨*",Sheet1!$E$5:$E$28252,"&lt;&gt;*医保即时拨付*")+SUMIFS(Sheet1!$F$5:$F$28252,Sheet1!$I$5:$I$28252,$B364,Sheet1!$L$5:$L$28252,$A364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6349.66</v>
      </c>
      <c r="F364" s="32">
        <f>SUMIFS(Sheet1!$F$5:$F$28252,Sheet1!$I$5:$I$28252,$B364,Sheet1!$L$5:$L$28252,$A364,Sheet1!$D$5:$D$28252,"聚合",Sheet1!$E$5:$E$28252,"&lt;&gt;*调拨*")+SUMIFS(Sheet1!$F$5:$F$28252,Sheet1!$I$5:$I$28252,$B364,Sheet1!$L$5:$L$28252,$A364,Sheet1!$E$5:$E$28252,"*聚合*",Sheet1!$D$5:$D$28252,"&lt;&gt;聚合",Sheet1!$D$5:$D$28252,"&lt;&gt;内部转款",Sheet1!$D$5:$D$28252,"&lt;&gt;内部转账",Sheet1!$E$5:$E$28252,"&lt;&gt;*调拨*")</f>
        <v>22777.69</v>
      </c>
      <c r="G364" s="32">
        <f>SUMIFS(Sheet1!$F$5:$F$28252,Sheet1!$I$5:$I$28252,$B364,Sheet1!$L$5:$L$28252,$A364,Sheet1!$D$5:$D$28252,"24小时微信",Sheet1!$E$5:$E$28252,"&lt;&gt;*调拨*")+SUMIFS(Sheet1!$F$5:$F$28252,Sheet1!$I$5:$I$28252,$B364,Sheet1!$L$5:$L$28252,$A364,Sheet1!$E$5:$E$28252,"*24小时微信*",Sheet1!$D$5:$D$28252,"&lt;&gt;24小时微信",Sheet1!$D$5:$D$28252,"&lt;&gt;内部转款",Sheet1!$D$5:$D$28252,"&lt;&gt;内部转账",Sheet1!$E$5:$E$28252,"&lt;&gt;*调拨*")</f>
        <v>0</v>
      </c>
      <c r="H364" s="32">
        <f>SUMIFS(Sheet1!$F$5:$F$28252,Sheet1!$I$5:$I$28252,$B364,Sheet1!$L$5:$L$28252,$A364,Sheet1!$D$5:$D$28252,"美团",Sheet1!$E$5:$E$28252,"&lt;&gt;*调拨*")+SUMIFS(Sheet1!$F$5:$F$28252,Sheet1!$I$5:$I$28252,$B364,Sheet1!$L$5:$L$28252,$A364,Sheet1!$E$5:$E$28252,"*美团*",Sheet1!$D$5:$D$28252,"&lt;&gt;美团",Sheet1!$D$5:$D$28252,"&lt;&gt;内部转款",Sheet1!$D$5:$D$28252,"&lt;&gt;内部转账",Sheet1!$E$5:$E$28252,"&lt;&gt;*调拨*")</f>
        <v>5811.59</v>
      </c>
      <c r="I364" s="32">
        <f>SUMIFS(Sheet1!$F$5:$F$28252,Sheet1!$I$5:$I$28252,$B364,Sheet1!$L$5:$L$28252,$A364,Sheet1!$D$5:$D$28252,"饿了么",Sheet1!$E$5:$E$28252,"&lt;&gt;*调拨*")+SUMIFS(Sheet1!$F$5:$F$28252,Sheet1!$I$5:$I$28252,$B364,Sheet1!$L$5:$L$28252,$A364,Sheet1!$E$5:$E$28252,"*饿了么*",Sheet1!$D$5:$D$28252,"&lt;&gt;饿了么",Sheet1!$D$5:$D$28252,"&lt;&gt;内部转款",Sheet1!$D$5:$D$28252,"&lt;&gt;内部转账",Sheet1!$E$5:$E$28252,"&lt;&gt;*调拨*")</f>
        <v>3937.82</v>
      </c>
      <c r="J364" s="32">
        <f>SUMIFS(Sheet1!$F$5:$F$28252,Sheet1!$I$5:$I$28252,$B364,Sheet1!$L$5:$L$28252,$A364,Sheet1!$D$5:$D$28252,"健E卡",Sheet1!$E$5:$E$28252,"&lt;&gt;*调拨*")+SUMIFS(Sheet1!$F$5:$F$28252,Sheet1!$I$5:$I$28252,$B364,Sheet1!$L$5:$L$28252,$A364,Sheet1!$E$5:$E$28252,"*健E卡*",Sheet1!$D$5:$D$28252,"&lt;&gt;健E卡",Sheet1!$D$5:$D$28252,"&lt;&gt;内部转款",Sheet1!$D$5:$D$28252,"&lt;&gt;内部转账",Sheet1!$E$5:$E$28252,"&lt;&gt;*调拨*")</f>
        <v>0</v>
      </c>
      <c r="K364" s="32">
        <f>SUMIFS(Sheet1!$F$5:$F$28252,Sheet1!$I$5:$I$28252,$B364,Sheet1!$L$5:$L$28252,$A364,Sheet1!$D$5:$D$28252,"抖音",Sheet1!$E$5:$E$28252,"&lt;&gt;*调拨*")+SUMIFS(Sheet1!$F$5:$F$28252,Sheet1!$I$5:$I$28252,$B364,Sheet1!$L$5:$L$28252,$A364,Sheet1!$E$5:$E$28252,"*抖音*",Sheet1!$D$5:$D$28252,"&lt;&gt;抖音",Sheet1!$D$5:$D$28252,"&lt;&gt;内部转款",Sheet1!$D$5:$D$28252,"&lt;&gt;内部转账",Sheet1!$E$5:$E$28252,"&lt;&gt;*调拨*")</f>
        <v>0</v>
      </c>
      <c r="L364" s="32">
        <f>SUMIFS(Sheet1!$F$5:$F$28252,Sheet1!$I$5:$I$28252,$B364,Sheet1!$L$5:$L$28252,$A364,Sheet1!$D$5:$D$28252,"医卡通",Sheet1!$E$5:$E$28252,"&lt;&gt;*调拨*")+SUMIFS(Sheet1!$F$5:$F$28252,Sheet1!$I$5:$I$28252,$B364,Sheet1!$L$5:$L$28252,$A364,Sheet1!$E$5:$E$28252,"*医卡通*",Sheet1!$D$5:$D$28252,"&lt;&gt;医卡通",Sheet1!$D$5:$D$28252,"&lt;&gt;内部转款",Sheet1!$D$5:$D$28252,"&lt;&gt;内部转账",Sheet1!$E$5:$E$28252,"&lt;&gt;*调拨*")</f>
        <v>0</v>
      </c>
      <c r="M364" s="32">
        <f>SUMIFS(Sheet1!$F$5:$F$28252,Sheet1!$I$5:$I$28252,$B364,Sheet1!$L$5:$L$28252,$A364,Sheet1!$D$5:$D$28252,"企健网",Sheet1!$E$5:$E$28252,"&lt;&gt;*调拨*")+SUMIFS(Sheet1!$F$5:$F$28252,Sheet1!$I$5:$I$28252,$B364,Sheet1!$L$5:$L$28252,$A364,Sheet1!$E$5:$E$28252,"*企健网*",Sheet1!$D$5:$D$28252,"&lt;&gt;企健网",Sheet1!$D$5:$D$28252,"&lt;&gt;内部转款",Sheet1!$D$5:$D$28252,"&lt;&gt;内部转账",Sheet1!$E$5:$E$28252,"&lt;&gt;*调拨*")</f>
        <v>0</v>
      </c>
      <c r="N364" s="32">
        <f>SUMIFS(Sheet1!$F$5:$F$28252,Sheet1!$I$5:$I$28252,$B364,Sheet1!$L$5:$L$28252,$A364,Sheet1!$D$5:$D$28252,"银联",Sheet1!$E$5:$E$28252,"&lt;&gt;*调拨*")+SUMIFS(Sheet1!$F$5:$F$28252,Sheet1!$I$5:$I$28252,$B364,Sheet1!$L$5:$L$28252,$A364,Sheet1!$E$5:$E$28252,"*银联*",Sheet1!$D$5:$D$28252,"&lt;&gt;银联",Sheet1!$D$5:$D$28252,"&lt;&gt;内部转款",Sheet1!$D$5:$D$28252,"&lt;&gt;内部转账",Sheet1!$E$5:$E$28252,"&lt;&gt;*调拨*")</f>
        <v>0</v>
      </c>
      <c r="O364" s="32">
        <f>SUMIFS(Sheet1!$F$5:$F$28252,Sheet1!$I$5:$I$28252,$B364,Sheet1!$L$5:$L$28252,$A364,Sheet1!$D$5:$D$28252,"京东",Sheet1!$E$5:$E$28252,"&lt;&gt;*调拨*")+SUMIFS(Sheet1!$F$5:$F$28252,Sheet1!$I$5:$I$28252,$B364,Sheet1!$L$5:$L$28252,$A364,Sheet1!$E$5:$E$28252,"*京东*",Sheet1!$D$5:$D$28252,"&lt;&gt;京东",Sheet1!$D$5:$D$28252,"&lt;&gt;内部转款",Sheet1!$D$5:$D$28252,"&lt;&gt;内部转账",Sheet1!$E$5:$E$28252,"&lt;&gt;*调拨*")</f>
        <v>0</v>
      </c>
      <c r="P364" s="32">
        <f>SUMIFS(Sheet1!$F$5:$F$28252,Sheet1!$I$5:$I$28252,$B364,Sheet1!$L$5:$L$28252,$A364,Sheet1!$D$5:$D$28252,"药机微信",Sheet1!$E$5:$E$28252,"&lt;&gt;*调拨*")+SUMIFS(Sheet1!$F$5:$F$28252,Sheet1!$I$5:$I$28252,$B364,Sheet1!$L$5:$L$28252,$A364,Sheet1!$E$5:$E$28252,"*药机微信*",Sheet1!$D$5:$D$28252,"&lt;&gt;药机微信",Sheet1!$D$5:$D$28252,"&lt;&gt;内部转款",Sheet1!$D$5:$D$28252,"&lt;&gt;内部转账",Sheet1!$E$5:$E$28252,"&lt;&gt;*调拨*")</f>
        <v>0</v>
      </c>
      <c r="Q364" s="32">
        <f>SUMIFS(Sheet1!$F$5:$F$28252,Sheet1!$I$5:$I$28252,$B364,Sheet1!$L$5:$L$28252,$A364,Sheet1!$D$5:$D$28252,"亲情卡",Sheet1!$E$5:$E$28252,"&lt;&gt;*调拨*")+SUMIFS(Sheet1!$F$5:$F$28252,Sheet1!$I$5:$I$28252,$B364,Sheet1!$L$5:$L$28252,$A364,Sheet1!$E$5:$E$28252,"*亲情卡*",Sheet1!$D$5:$D$28252,"&lt;&gt;亲情卡",Sheet1!$D$5:$D$28252,"&lt;&gt;内部转款",Sheet1!$D$5:$D$28252,"&lt;&gt;内部转账",Sheet1!$E$5:$E$28252,"&lt;&gt;*调拨*")</f>
        <v>0</v>
      </c>
      <c r="R364" s="32">
        <f>SUMIFS(Sheet1!$F$5:$F$28252,Sheet1!$I$5:$I$28252,$B364,Sheet1!$L$5:$L$28252,$A364,Sheet1!$D$5:$D$28252,"优惠券",Sheet1!$E$5:$E$28252,"&lt;&gt;*调拨*")+SUMIFS(Sheet1!$F$5:$F$28252,Sheet1!$I$5:$I$28252,$B364,Sheet1!$L$5:$L$28252,$A364,Sheet1!$E$5:$E$28252,"*优惠券*",Sheet1!$D$5:$D$28252,"&lt;&gt;优惠券",Sheet1!$D$5:$D$28252,"&lt;&gt;内部转款",Sheet1!$D$5:$D$28252,"&lt;&gt;内部转账",Sheet1!$E$5:$E$28252,"&lt;&gt;*调拨*")</f>
        <v>0</v>
      </c>
      <c r="S364" s="32">
        <f>SUMIFS(Sheet1!$F$5:$F$28252,Sheet1!$I$5:$I$28252,$B364,Sheet1!$L$5:$L$28252,$A364,Sheet1!$D$5:$D$28252,"代金券",Sheet1!$E$5:$E$28252,"&lt;&gt;*调拨*")+SUMIFS(Sheet1!$F$5:$F$28252,Sheet1!$I$5:$I$28252,$B364,Sheet1!$L$5:$L$28252,$A364,Sheet1!$E$5:$E$28252,"*代金券*",Sheet1!$D$5:$D$28252,"&lt;&gt;代金券",Sheet1!$D$5:$D$28252,"&lt;&gt;内部转款",Sheet1!$D$5:$D$28252,"&lt;&gt;内部转账",Sheet1!$E$5:$E$28252,"&lt;&gt;*调拨*")</f>
        <v>0</v>
      </c>
      <c r="T364" s="32">
        <f>SUMIFS(Sheet1!$F$5:$F$28252,Sheet1!$I$5:$I$28252,$B364,Sheet1!$L$5:$L$28252,$A364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364,Sheet1!$L$5:$L$28252,$A364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364,Sheet1!$L$5:$L$28252,$A364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364,Sheet1!$L$5:$L$28252,$A364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4" s="32">
        <f>SUMIFS(Sheet1!$F$5:$F$28252,Sheet1!$I$5:$I$28252,$B364,Sheet1!$L$5:$L$28252,$A364,Sheet1!$E$5:$E$28252,"*调拨*")</f>
        <v>0</v>
      </c>
      <c r="V364" s="32">
        <f>SUMIFS(Sheet1!$F$5:$F$28252,Sheet1!$I$5:$I$28252,$B364,Sheet1!$L$5:$L$28252,$A364,Sheet1!$D$5:$D$28252,"储值",Sheet1!$E$5:$E$28252,"&lt;&gt;*调拨*")+SUMIFS(Sheet1!$F$5:$F$28252,Sheet1!$I$5:$I$28252,$B364,Sheet1!$L$5:$L$28252,$A364,Sheet1!$E$5:$E$28252,"*储值*",Sheet1!$D$5:$D$28252,"&lt;&gt;储值",Sheet1!$D$5:$D$28252,"&lt;&gt;内部转款",Sheet1!$D$5:$D$28252,"&lt;&gt;内部转账",Sheet1!$E$5:$E$28252,"&lt;&gt;*调拨*")</f>
        <v>0</v>
      </c>
      <c r="W364" s="32">
        <f>SUMIFS(Sheet1!$F$5:$F$28252,Sheet1!$I$5:$I$28252,$B364,Sheet1!$L$5:$L$28252,$A364,Sheet1!$D$5:$D$28252,"效期",Sheet1!$E$5:$E$28252,"&lt;&gt;*调拨*")+SUMIFS(Sheet1!$F$5:$F$28252,Sheet1!$I$5:$I$28252,$B364,Sheet1!$L$5:$L$28252,$A364,Sheet1!$E$5:$E$28252,"*效期*",Sheet1!$D$5:$D$28252,"&lt;&gt;效期",Sheet1!$D$5:$D$28252,"&lt;&gt;内部转款",Sheet1!$D$5:$D$28252,"&lt;&gt;内部转账",Sheet1!$E$5:$E$28252,"&lt;&gt;*调拨*")</f>
        <v>67.9</v>
      </c>
      <c r="X364" s="32">
        <f>SUMIFS(Sheet1!$F$5:$F$28252,Sheet1!$I$5:$I$28252,$B364,Sheet1!$L$5:$L$28252,$A364,Sheet1!$D$5:$D$28252,"内部转款",Sheet1!$E$5:$E$28252,"&lt;&gt;*调拨*")+SUMIFS(Sheet1!$F$5:$F$28252,Sheet1!$I$5:$I$28252,$B364,Sheet1!$L$5:$L$28252,$A364,Sheet1!$D$5:$D$28252,"内部转账",Sheet1!$E$5:$E$28252,"&lt;&gt;*调拨*")</f>
        <v>0</v>
      </c>
      <c r="Y364" s="32">
        <f t="shared" si="24"/>
        <v>0</v>
      </c>
      <c r="Z364" s="32">
        <f>SUMIFS(Sheet1!$F$5:$F$28252,Sheet1!$I$5:$I$28252,$B364,Sheet1!$L$5:$L$28252,$A364)</f>
        <v>53495.08</v>
      </c>
      <c r="AA364" s="32">
        <f>SUMIFS(Sheet1!$G$5:$G$28252,Sheet1!$I$5:$I$28252,$B364,Sheet1!$L$5:$L$28252,$A364,Sheet1!$D$5:$D$28252,"工资",Sheet1!$E$5:$E$28252,"&lt;&gt;*调拨*")+SUMIFS(Sheet1!$G$5:$G$28252,Sheet1!$I$5:$I$28252,$B364,Sheet1!$L$5:$L$28252,$A364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1966.62</v>
      </c>
      <c r="AB364" s="32">
        <f>SUMIFS(Sheet1!$G$5:$G$28252,Sheet1!$I$5:$I$28252,$B364,Sheet1!$L$5:$L$28252,$A364,Sheet1!$D$5:$D$28252,"水费",Sheet1!$E$5:$E$28252,"&lt;&gt;*调拨*")+SUMIFS(Sheet1!$G$5:$G$28252,Sheet1!$I$5:$I$28252,$B364,Sheet1!$L$5:$L$28252,$A364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4" s="32">
        <f>SUMIFS(Sheet1!$G$5:$G$28252,Sheet1!$I$5:$I$28252,$B364,Sheet1!$L$5:$L$28252,$A364,Sheet1!$D$5:$D$28252,"电费",Sheet1!$E$5:$E$28252,"&lt;&gt;*调拨*")+SUMIFS(Sheet1!$G$5:$G$28252,Sheet1!$I$5:$I$28252,$B364,Sheet1!$L$5:$L$28252,$A364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4" s="32">
        <f>SUMIFS(Sheet1!$G$5:$G$28252,Sheet1!$I$5:$I$28252,$B364,Sheet1!$L$5:$L$28252,$A364,Sheet1!$D$5:$D$28252,"宽带费",Sheet1!$E$5:$E$28252,"&lt;&gt;*调拨*")+SUMIFS(Sheet1!$G$5:$G$28252,Sheet1!$I$5:$I$28252,$B364,Sheet1!$L$5:$L$28252,$A364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4" s="32">
        <f>SUMIFS(Sheet1!$G$5:$G$28252,Sheet1!$I$5:$I$28252,$B364,Sheet1!$L$5:$L$28252,$A364,Sheet1!$D$5:$D$28252,"办公费",Sheet1!$E$5:$E$28252,"&lt;&gt;*调拨*")+SUMIFS(Sheet1!$G$5:$G$28252,Sheet1!$I$5:$I$28252,$B364,Sheet1!$L$5:$L$28252,$A364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4" s="32">
        <f>SUMIFS(Sheet1!$G$5:$G$28252,Sheet1!$I$5:$I$28252,$B364,Sheet1!$L$5:$L$28252,$A364,Sheet1!$D$5:$D$28252,"话费",Sheet1!$E$5:$E$28252,"&lt;&gt;*调拨*")+SUMIFS(Sheet1!$G$5:$G$28252,Sheet1!$I$5:$I$28252,$B364,Sheet1!$L$5:$L$28252,$A364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4" s="32">
        <f>SUMIFS(Sheet1!$G$5:$G$28252,Sheet1!$I$5:$I$28252,$B364,Sheet1!$L$5:$L$28252,$A364,Sheet1!$D$5:$D$28252,"房租",Sheet1!$E$5:$E$28252,"&lt;&gt;*调拨*")+SUMIFS(Sheet1!$G$5:$G$28252,Sheet1!$I$5:$I$28252,$B364,Sheet1!$L$5:$L$28252,$A364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4" s="32">
        <f>SUMIFS(Sheet1!$G$5:$G$28252,Sheet1!$I$5:$I$28252,$B364,Sheet1!$L$5:$L$28252,$A364,Sheet1!$E$5:$E$28252,"*调拨*")</f>
        <v>0</v>
      </c>
      <c r="AI364" s="32">
        <f>SUMIFS(Sheet1!$G$5:$G$28252,Sheet1!$I$5:$I$28252,$B364,Sheet1!$L$5:$L$28252,$A364,Sheet1!$D$5:$D$28252,"内部转款",Sheet1!$E$5:$E$28252,"&lt;&gt;*调拨*")+SUMIFS(Sheet1!$G$5:$G$28252,Sheet1!$I$5:$I$28252,$B364,Sheet1!$L$5:$L$28252,$A364,Sheet1!$D$5:$D$28252,"内部转账",Sheet1!$E$5:$E$28252,"&lt;&gt;*调拨*")</f>
        <v>0</v>
      </c>
      <c r="AJ364" s="32">
        <f t="shared" si="25"/>
        <v>6238.72</v>
      </c>
      <c r="AK364" s="32">
        <f>SUMIFS(Sheet1!$G$5:$G$28252,Sheet1!$I$5:$I$28252,$B364,Sheet1!$L$5:$L$28252,$A364)</f>
        <v>8205.34</v>
      </c>
      <c r="AL364" s="32">
        <f t="shared" si="26"/>
        <v>45289.74</v>
      </c>
    </row>
    <row r="365" ht="16.5" spans="1:38">
      <c r="A365" s="30">
        <v>202606</v>
      </c>
      <c r="B365" s="31" t="s">
        <v>43</v>
      </c>
      <c r="C365" s="32">
        <f>SUMIFS(Sheet1!$F$5:$F$28252,Sheet1!$I$5:$I$28252,$B365,Sheet1!$L$5:$L$28252,$A365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316877.66</v>
      </c>
      <c r="D365" s="32">
        <f>SUMIFS(Sheet1!$F$5:$F$28252,Sheet1!$I$5:$I$28252,$B365,Sheet1!$L$5:$L$28252,$A365,Sheet1!$D$5:$D$28252,"医保即时拨付",Sheet1!$E$5:$E$28252,"&lt;&gt;*调拨*")+SUMIFS(Sheet1!$F$5:$F$28252,Sheet1!$I$5:$I$28252,$B365,Sheet1!$L$5:$L$28252,$A365,Sheet1!$E$5:$E$28252,"*医保即时拨付*",Sheet1!$D$5:$D$28252,"&lt;&gt;医保即时拨付",Sheet1!$D$5:$D$28252,"&lt;&gt;内部转款",Sheet1!$D$5:$D$28252,"&lt;&gt;内部转账",Sheet1!$E$5:$E$28252,"&lt;&gt;*调拨*")</f>
        <v>20579.62</v>
      </c>
      <c r="E365" s="32">
        <f>SUMIFS(Sheet1!$F$5:$F$28252,Sheet1!$I$5:$I$28252,$B365,Sheet1!$L$5:$L$28252,$A365,Sheet1!$D$5:$D$28252,"医保",Sheet1!$E$5:$E$28252,"&lt;&gt;*调拨*",Sheet1!$E$5:$E$28252,"&lt;&gt;*医保即时拨付*")+SUMIFS(Sheet1!$F$5:$F$28252,Sheet1!$I$5:$I$28252,$B365,Sheet1!$L$5:$L$28252,$A365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30125.97</v>
      </c>
      <c r="F365" s="32">
        <f>SUMIFS(Sheet1!$F$5:$F$28252,Sheet1!$I$5:$I$28252,$B365,Sheet1!$L$5:$L$28252,$A365,Sheet1!$D$5:$D$28252,"聚合",Sheet1!$E$5:$E$28252,"&lt;&gt;*调拨*")+SUMIFS(Sheet1!$F$5:$F$28252,Sheet1!$I$5:$I$28252,$B365,Sheet1!$L$5:$L$28252,$A365,Sheet1!$E$5:$E$28252,"*聚合*",Sheet1!$D$5:$D$28252,"&lt;&gt;聚合",Sheet1!$D$5:$D$28252,"&lt;&gt;内部转款",Sheet1!$D$5:$D$28252,"&lt;&gt;内部转账",Sheet1!$E$5:$E$28252,"&lt;&gt;*调拨*")</f>
        <v>99405.3600000001</v>
      </c>
      <c r="G365" s="32">
        <f>SUMIFS(Sheet1!$F$5:$F$28252,Sheet1!$I$5:$I$28252,$B365,Sheet1!$L$5:$L$28252,$A365,Sheet1!$D$5:$D$28252,"24小时微信",Sheet1!$E$5:$E$28252,"&lt;&gt;*调拨*")+SUMIFS(Sheet1!$F$5:$F$28252,Sheet1!$I$5:$I$28252,$B365,Sheet1!$L$5:$L$28252,$A365,Sheet1!$E$5:$E$28252,"*24小时微信*",Sheet1!$D$5:$D$28252,"&lt;&gt;24小时微信",Sheet1!$D$5:$D$28252,"&lt;&gt;内部转款",Sheet1!$D$5:$D$28252,"&lt;&gt;内部转账",Sheet1!$E$5:$E$28252,"&lt;&gt;*调拨*")</f>
        <v>0</v>
      </c>
      <c r="H365" s="32">
        <f>SUMIFS(Sheet1!$F$5:$F$28252,Sheet1!$I$5:$I$28252,$B365,Sheet1!$L$5:$L$28252,$A365,Sheet1!$D$5:$D$28252,"美团",Sheet1!$E$5:$E$28252,"&lt;&gt;*调拨*")+SUMIFS(Sheet1!$F$5:$F$28252,Sheet1!$I$5:$I$28252,$B365,Sheet1!$L$5:$L$28252,$A365,Sheet1!$E$5:$E$28252,"*美团*",Sheet1!$D$5:$D$28252,"&lt;&gt;美团",Sheet1!$D$5:$D$28252,"&lt;&gt;内部转款",Sheet1!$D$5:$D$28252,"&lt;&gt;内部转账",Sheet1!$E$5:$E$28252,"&lt;&gt;*调拨*")</f>
        <v>0</v>
      </c>
      <c r="I365" s="32">
        <f>SUMIFS(Sheet1!$F$5:$F$28252,Sheet1!$I$5:$I$28252,$B365,Sheet1!$L$5:$L$28252,$A365,Sheet1!$D$5:$D$28252,"饿了么",Sheet1!$E$5:$E$28252,"&lt;&gt;*调拨*")+SUMIFS(Sheet1!$F$5:$F$28252,Sheet1!$I$5:$I$28252,$B365,Sheet1!$L$5:$L$28252,$A365,Sheet1!$E$5:$E$28252,"*饿了么*",Sheet1!$D$5:$D$28252,"&lt;&gt;饿了么",Sheet1!$D$5:$D$28252,"&lt;&gt;内部转款",Sheet1!$D$5:$D$28252,"&lt;&gt;内部转账",Sheet1!$E$5:$E$28252,"&lt;&gt;*调拨*")</f>
        <v>0</v>
      </c>
      <c r="J365" s="32">
        <f>SUMIFS(Sheet1!$F$5:$F$28252,Sheet1!$I$5:$I$28252,$B365,Sheet1!$L$5:$L$28252,$A365,Sheet1!$D$5:$D$28252,"健E卡",Sheet1!$E$5:$E$28252,"&lt;&gt;*调拨*")+SUMIFS(Sheet1!$F$5:$F$28252,Sheet1!$I$5:$I$28252,$B365,Sheet1!$L$5:$L$28252,$A365,Sheet1!$E$5:$E$28252,"*健E卡*",Sheet1!$D$5:$D$28252,"&lt;&gt;健E卡",Sheet1!$D$5:$D$28252,"&lt;&gt;内部转款",Sheet1!$D$5:$D$28252,"&lt;&gt;内部转账",Sheet1!$E$5:$E$28252,"&lt;&gt;*调拨*")</f>
        <v>0</v>
      </c>
      <c r="K365" s="32">
        <f>SUMIFS(Sheet1!$F$5:$F$28252,Sheet1!$I$5:$I$28252,$B365,Sheet1!$L$5:$L$28252,$A365,Sheet1!$D$5:$D$28252,"抖音",Sheet1!$E$5:$E$28252,"&lt;&gt;*调拨*")+SUMIFS(Sheet1!$F$5:$F$28252,Sheet1!$I$5:$I$28252,$B365,Sheet1!$L$5:$L$28252,$A365,Sheet1!$E$5:$E$28252,"*抖音*",Sheet1!$D$5:$D$28252,"&lt;&gt;抖音",Sheet1!$D$5:$D$28252,"&lt;&gt;内部转款",Sheet1!$D$5:$D$28252,"&lt;&gt;内部转账",Sheet1!$E$5:$E$28252,"&lt;&gt;*调拨*")</f>
        <v>0</v>
      </c>
      <c r="L365" s="32">
        <f>SUMIFS(Sheet1!$F$5:$F$28252,Sheet1!$I$5:$I$28252,$B365,Sheet1!$L$5:$L$28252,$A365,Sheet1!$D$5:$D$28252,"医卡通",Sheet1!$E$5:$E$28252,"&lt;&gt;*调拨*")+SUMIFS(Sheet1!$F$5:$F$28252,Sheet1!$I$5:$I$28252,$B365,Sheet1!$L$5:$L$28252,$A365,Sheet1!$E$5:$E$28252,"*医卡通*",Sheet1!$D$5:$D$28252,"&lt;&gt;医卡通",Sheet1!$D$5:$D$28252,"&lt;&gt;内部转款",Sheet1!$D$5:$D$28252,"&lt;&gt;内部转账",Sheet1!$E$5:$E$28252,"&lt;&gt;*调拨*")</f>
        <v>0</v>
      </c>
      <c r="M365" s="32">
        <f>SUMIFS(Sheet1!$F$5:$F$28252,Sheet1!$I$5:$I$28252,$B365,Sheet1!$L$5:$L$28252,$A365,Sheet1!$D$5:$D$28252,"企健网",Sheet1!$E$5:$E$28252,"&lt;&gt;*调拨*")+SUMIFS(Sheet1!$F$5:$F$28252,Sheet1!$I$5:$I$28252,$B365,Sheet1!$L$5:$L$28252,$A365,Sheet1!$E$5:$E$28252,"*企健网*",Sheet1!$D$5:$D$28252,"&lt;&gt;企健网",Sheet1!$D$5:$D$28252,"&lt;&gt;内部转款",Sheet1!$D$5:$D$28252,"&lt;&gt;内部转账",Sheet1!$E$5:$E$28252,"&lt;&gt;*调拨*")</f>
        <v>0</v>
      </c>
      <c r="N365" s="32">
        <f>SUMIFS(Sheet1!$F$5:$F$28252,Sheet1!$I$5:$I$28252,$B365,Sheet1!$L$5:$L$28252,$A365,Sheet1!$D$5:$D$28252,"银联",Sheet1!$E$5:$E$28252,"&lt;&gt;*调拨*")+SUMIFS(Sheet1!$F$5:$F$28252,Sheet1!$I$5:$I$28252,$B365,Sheet1!$L$5:$L$28252,$A365,Sheet1!$E$5:$E$28252,"*银联*",Sheet1!$D$5:$D$28252,"&lt;&gt;银联",Sheet1!$D$5:$D$28252,"&lt;&gt;内部转款",Sheet1!$D$5:$D$28252,"&lt;&gt;内部转账",Sheet1!$E$5:$E$28252,"&lt;&gt;*调拨*")</f>
        <v>0</v>
      </c>
      <c r="O365" s="32">
        <f>SUMIFS(Sheet1!$F$5:$F$28252,Sheet1!$I$5:$I$28252,$B365,Sheet1!$L$5:$L$28252,$A365,Sheet1!$D$5:$D$28252,"京东",Sheet1!$E$5:$E$28252,"&lt;&gt;*调拨*")+SUMIFS(Sheet1!$F$5:$F$28252,Sheet1!$I$5:$I$28252,$B365,Sheet1!$L$5:$L$28252,$A365,Sheet1!$E$5:$E$28252,"*京东*",Sheet1!$D$5:$D$28252,"&lt;&gt;京东",Sheet1!$D$5:$D$28252,"&lt;&gt;内部转款",Sheet1!$D$5:$D$28252,"&lt;&gt;内部转账",Sheet1!$E$5:$E$28252,"&lt;&gt;*调拨*")</f>
        <v>0</v>
      </c>
      <c r="P365" s="32">
        <f>SUMIFS(Sheet1!$F$5:$F$28252,Sheet1!$I$5:$I$28252,$B365,Sheet1!$L$5:$L$28252,$A365,Sheet1!$D$5:$D$28252,"药机微信",Sheet1!$E$5:$E$28252,"&lt;&gt;*调拨*")+SUMIFS(Sheet1!$F$5:$F$28252,Sheet1!$I$5:$I$28252,$B365,Sheet1!$L$5:$L$28252,$A365,Sheet1!$E$5:$E$28252,"*药机微信*",Sheet1!$D$5:$D$28252,"&lt;&gt;药机微信",Sheet1!$D$5:$D$28252,"&lt;&gt;内部转款",Sheet1!$D$5:$D$28252,"&lt;&gt;内部转账",Sheet1!$E$5:$E$28252,"&lt;&gt;*调拨*")</f>
        <v>0</v>
      </c>
      <c r="Q365" s="32">
        <f>SUMIFS(Sheet1!$F$5:$F$28252,Sheet1!$I$5:$I$28252,$B365,Sheet1!$L$5:$L$28252,$A365,Sheet1!$D$5:$D$28252,"亲情卡",Sheet1!$E$5:$E$28252,"&lt;&gt;*调拨*")+SUMIFS(Sheet1!$F$5:$F$28252,Sheet1!$I$5:$I$28252,$B365,Sheet1!$L$5:$L$28252,$A365,Sheet1!$E$5:$E$28252,"*亲情卡*",Sheet1!$D$5:$D$28252,"&lt;&gt;亲情卡",Sheet1!$D$5:$D$28252,"&lt;&gt;内部转款",Sheet1!$D$5:$D$28252,"&lt;&gt;内部转账",Sheet1!$E$5:$E$28252,"&lt;&gt;*调拨*")</f>
        <v>0</v>
      </c>
      <c r="R365" s="32">
        <f>SUMIFS(Sheet1!$F$5:$F$28252,Sheet1!$I$5:$I$28252,$B365,Sheet1!$L$5:$L$28252,$A365,Sheet1!$D$5:$D$28252,"优惠券",Sheet1!$E$5:$E$28252,"&lt;&gt;*调拨*")+SUMIFS(Sheet1!$F$5:$F$28252,Sheet1!$I$5:$I$28252,$B365,Sheet1!$L$5:$L$28252,$A365,Sheet1!$E$5:$E$28252,"*优惠券*",Sheet1!$D$5:$D$28252,"&lt;&gt;优惠券",Sheet1!$D$5:$D$28252,"&lt;&gt;内部转款",Sheet1!$D$5:$D$28252,"&lt;&gt;内部转账",Sheet1!$E$5:$E$28252,"&lt;&gt;*调拨*")</f>
        <v>0</v>
      </c>
      <c r="S365" s="32">
        <f>SUMIFS(Sheet1!$F$5:$F$28252,Sheet1!$I$5:$I$28252,$B365,Sheet1!$L$5:$L$28252,$A365,Sheet1!$D$5:$D$28252,"代金券",Sheet1!$E$5:$E$28252,"&lt;&gt;*调拨*")+SUMIFS(Sheet1!$F$5:$F$28252,Sheet1!$I$5:$I$28252,$B365,Sheet1!$L$5:$L$28252,$A365,Sheet1!$E$5:$E$28252,"*代金券*",Sheet1!$D$5:$D$28252,"&lt;&gt;代金券",Sheet1!$D$5:$D$28252,"&lt;&gt;内部转款",Sheet1!$D$5:$D$28252,"&lt;&gt;内部转账",Sheet1!$E$5:$E$28252,"&lt;&gt;*调拨*")</f>
        <v>0</v>
      </c>
      <c r="T365" s="32">
        <f>SUMIFS(Sheet1!$F$5:$F$28252,Sheet1!$I$5:$I$28252,$B365,Sheet1!$L$5:$L$28252,$A365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365,Sheet1!$L$5:$L$28252,$A365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365,Sheet1!$L$5:$L$28252,$A365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365,Sheet1!$L$5:$L$28252,$A365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5" s="32">
        <f>SUMIFS(Sheet1!$F$5:$F$28252,Sheet1!$I$5:$I$28252,$B365,Sheet1!$L$5:$L$28252,$A365,Sheet1!$E$5:$E$28252,"*调拨*")</f>
        <v>0</v>
      </c>
      <c r="V365" s="32">
        <f>SUMIFS(Sheet1!$F$5:$F$28252,Sheet1!$I$5:$I$28252,$B365,Sheet1!$L$5:$L$28252,$A365,Sheet1!$D$5:$D$28252,"储值",Sheet1!$E$5:$E$28252,"&lt;&gt;*调拨*")+SUMIFS(Sheet1!$F$5:$F$28252,Sheet1!$I$5:$I$28252,$B365,Sheet1!$L$5:$L$28252,$A365,Sheet1!$E$5:$E$28252,"*储值*",Sheet1!$D$5:$D$28252,"&lt;&gt;储值",Sheet1!$D$5:$D$28252,"&lt;&gt;内部转款",Sheet1!$D$5:$D$28252,"&lt;&gt;内部转账",Sheet1!$E$5:$E$28252,"&lt;&gt;*调拨*")</f>
        <v>0</v>
      </c>
      <c r="W365" s="32">
        <f>SUMIFS(Sheet1!$F$5:$F$28252,Sheet1!$I$5:$I$28252,$B365,Sheet1!$L$5:$L$28252,$A365,Sheet1!$D$5:$D$28252,"效期",Sheet1!$E$5:$E$28252,"&lt;&gt;*调拨*")+SUMIFS(Sheet1!$F$5:$F$28252,Sheet1!$I$5:$I$28252,$B365,Sheet1!$L$5:$L$28252,$A365,Sheet1!$E$5:$E$28252,"*效期*",Sheet1!$D$5:$D$28252,"&lt;&gt;效期",Sheet1!$D$5:$D$28252,"&lt;&gt;内部转款",Sheet1!$D$5:$D$28252,"&lt;&gt;内部转账",Sheet1!$E$5:$E$28252,"&lt;&gt;*调拨*")</f>
        <v>0</v>
      </c>
      <c r="X365" s="32">
        <f>SUMIFS(Sheet1!$F$5:$F$28252,Sheet1!$I$5:$I$28252,$B365,Sheet1!$L$5:$L$28252,$A365,Sheet1!$D$5:$D$28252,"内部转款",Sheet1!$E$5:$E$28252,"&lt;&gt;*调拨*")+SUMIFS(Sheet1!$F$5:$F$28252,Sheet1!$I$5:$I$28252,$B365,Sheet1!$L$5:$L$28252,$A365,Sheet1!$D$5:$D$28252,"内部转账",Sheet1!$E$5:$E$28252,"&lt;&gt;*调拨*")</f>
        <v>0</v>
      </c>
      <c r="Y365" s="32">
        <f t="shared" si="24"/>
        <v>0</v>
      </c>
      <c r="Z365" s="32">
        <f>SUMIFS(Sheet1!$F$5:$F$28252,Sheet1!$I$5:$I$28252,$B365,Sheet1!$L$5:$L$28252,$A365)</f>
        <v>466988.61</v>
      </c>
      <c r="AA365" s="32">
        <f>SUMIFS(Sheet1!$G$5:$G$28252,Sheet1!$I$5:$I$28252,$B365,Sheet1!$L$5:$L$28252,$A365,Sheet1!$D$5:$D$28252,"工资",Sheet1!$E$5:$E$28252,"&lt;&gt;*调拨*")+SUMIFS(Sheet1!$G$5:$G$28252,Sheet1!$I$5:$I$28252,$B365,Sheet1!$L$5:$L$28252,$A365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16237.78</v>
      </c>
      <c r="AB365" s="32">
        <f>SUMIFS(Sheet1!$G$5:$G$28252,Sheet1!$I$5:$I$28252,$B365,Sheet1!$L$5:$L$28252,$A365,Sheet1!$D$5:$D$28252,"水费",Sheet1!$E$5:$E$28252,"&lt;&gt;*调拨*")+SUMIFS(Sheet1!$G$5:$G$28252,Sheet1!$I$5:$I$28252,$B365,Sheet1!$L$5:$L$28252,$A365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5" s="32">
        <f>SUMIFS(Sheet1!$G$5:$G$28252,Sheet1!$I$5:$I$28252,$B365,Sheet1!$L$5:$L$28252,$A365,Sheet1!$D$5:$D$28252,"电费",Sheet1!$E$5:$E$28252,"&lt;&gt;*调拨*")+SUMIFS(Sheet1!$G$5:$G$28252,Sheet1!$I$5:$I$28252,$B365,Sheet1!$L$5:$L$28252,$A365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5" s="32">
        <f>SUMIFS(Sheet1!$G$5:$G$28252,Sheet1!$I$5:$I$28252,$B365,Sheet1!$L$5:$L$28252,$A365,Sheet1!$D$5:$D$28252,"宽带费",Sheet1!$E$5:$E$28252,"&lt;&gt;*调拨*")+SUMIFS(Sheet1!$G$5:$G$28252,Sheet1!$I$5:$I$28252,$B365,Sheet1!$L$5:$L$28252,$A365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5" s="32">
        <f>SUMIFS(Sheet1!$G$5:$G$28252,Sheet1!$I$5:$I$28252,$B365,Sheet1!$L$5:$L$28252,$A365,Sheet1!$D$5:$D$28252,"办公费",Sheet1!$E$5:$E$28252,"&lt;&gt;*调拨*")+SUMIFS(Sheet1!$G$5:$G$28252,Sheet1!$I$5:$I$28252,$B365,Sheet1!$L$5:$L$28252,$A365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5" s="32">
        <f>SUMIFS(Sheet1!$G$5:$G$28252,Sheet1!$I$5:$I$28252,$B365,Sheet1!$L$5:$L$28252,$A365,Sheet1!$D$5:$D$28252,"话费",Sheet1!$E$5:$E$28252,"&lt;&gt;*调拨*")+SUMIFS(Sheet1!$G$5:$G$28252,Sheet1!$I$5:$I$28252,$B365,Sheet1!$L$5:$L$28252,$A365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5" s="32">
        <f>SUMIFS(Sheet1!$G$5:$G$28252,Sheet1!$I$5:$I$28252,$B365,Sheet1!$L$5:$L$28252,$A365,Sheet1!$D$5:$D$28252,"房租",Sheet1!$E$5:$E$28252,"&lt;&gt;*调拨*")+SUMIFS(Sheet1!$G$5:$G$28252,Sheet1!$I$5:$I$28252,$B365,Sheet1!$L$5:$L$28252,$A365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5" s="32">
        <f>SUMIFS(Sheet1!$G$5:$G$28252,Sheet1!$I$5:$I$28252,$B365,Sheet1!$L$5:$L$28252,$A365,Sheet1!$E$5:$E$28252,"*调拨*")</f>
        <v>0</v>
      </c>
      <c r="AI365" s="32">
        <f>SUMIFS(Sheet1!$G$5:$G$28252,Sheet1!$I$5:$I$28252,$B365,Sheet1!$L$5:$L$28252,$A365,Sheet1!$D$5:$D$28252,"内部转款",Sheet1!$E$5:$E$28252,"&lt;&gt;*调拨*")+SUMIFS(Sheet1!$G$5:$G$28252,Sheet1!$I$5:$I$28252,$B365,Sheet1!$L$5:$L$28252,$A365,Sheet1!$D$5:$D$28252,"内部转账",Sheet1!$E$5:$E$28252,"&lt;&gt;*调拨*")</f>
        <v>0</v>
      </c>
      <c r="AJ365" s="32">
        <f t="shared" si="25"/>
        <v>7067.99</v>
      </c>
      <c r="AK365" s="32">
        <f>SUMIFS(Sheet1!$G$5:$G$28252,Sheet1!$I$5:$I$28252,$B365,Sheet1!$L$5:$L$28252,$A365)</f>
        <v>23305.77</v>
      </c>
      <c r="AL365" s="32">
        <f t="shared" si="26"/>
        <v>443682.84</v>
      </c>
    </row>
    <row r="366" ht="16.5" spans="1:38">
      <c r="A366" s="30">
        <v>202606</v>
      </c>
      <c r="B366" s="31" t="s">
        <v>221</v>
      </c>
      <c r="C366" s="32">
        <f>SUMIFS(Sheet1!$F$5:$F$28252,Sheet1!$I$5:$I$28252,$B366,Sheet1!$L$5:$L$28252,$A366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11521.8</v>
      </c>
      <c r="D366" s="32">
        <f>SUMIFS(Sheet1!$F$5:$F$28252,Sheet1!$I$5:$I$28252,$B366,Sheet1!$L$5:$L$28252,$A366,Sheet1!$D$5:$D$28252,"医保即时拨付",Sheet1!$E$5:$E$28252,"&lt;&gt;*调拨*")+SUMIFS(Sheet1!$F$5:$F$28252,Sheet1!$I$5:$I$28252,$B366,Sheet1!$L$5:$L$28252,$A366,Sheet1!$E$5:$E$28252,"*医保即时拨付*",Sheet1!$D$5:$D$28252,"&lt;&gt;医保即时拨付",Sheet1!$D$5:$D$28252,"&lt;&gt;内部转款",Sheet1!$D$5:$D$28252,"&lt;&gt;内部转账",Sheet1!$E$5:$E$28252,"&lt;&gt;*调拨*")</f>
        <v>1298.1</v>
      </c>
      <c r="E366" s="32">
        <f>SUMIFS(Sheet1!$F$5:$F$28252,Sheet1!$I$5:$I$28252,$B366,Sheet1!$L$5:$L$28252,$A366,Sheet1!$D$5:$D$28252,"医保",Sheet1!$E$5:$E$28252,"&lt;&gt;*调拨*",Sheet1!$E$5:$E$28252,"&lt;&gt;*医保即时拨付*")+SUMIFS(Sheet1!$F$5:$F$28252,Sheet1!$I$5:$I$28252,$B366,Sheet1!$L$5:$L$28252,$A366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3039.28</v>
      </c>
      <c r="F366" s="32">
        <f>SUMIFS(Sheet1!$F$5:$F$28252,Sheet1!$I$5:$I$28252,$B366,Sheet1!$L$5:$L$28252,$A366,Sheet1!$D$5:$D$28252,"聚合",Sheet1!$E$5:$E$28252,"&lt;&gt;*调拨*")+SUMIFS(Sheet1!$F$5:$F$28252,Sheet1!$I$5:$I$28252,$B366,Sheet1!$L$5:$L$28252,$A366,Sheet1!$E$5:$E$28252,"*聚合*",Sheet1!$D$5:$D$28252,"&lt;&gt;聚合",Sheet1!$D$5:$D$28252,"&lt;&gt;内部转款",Sheet1!$D$5:$D$28252,"&lt;&gt;内部转账",Sheet1!$E$5:$E$28252,"&lt;&gt;*调拨*")</f>
        <v>22652</v>
      </c>
      <c r="G366" s="32">
        <f>SUMIFS(Sheet1!$F$5:$F$28252,Sheet1!$I$5:$I$28252,$B366,Sheet1!$L$5:$L$28252,$A366,Sheet1!$D$5:$D$28252,"24小时微信",Sheet1!$E$5:$E$28252,"&lt;&gt;*调拨*")+SUMIFS(Sheet1!$F$5:$F$28252,Sheet1!$I$5:$I$28252,$B366,Sheet1!$L$5:$L$28252,$A366,Sheet1!$E$5:$E$28252,"*24小时微信*",Sheet1!$D$5:$D$28252,"&lt;&gt;24小时微信",Sheet1!$D$5:$D$28252,"&lt;&gt;内部转款",Sheet1!$D$5:$D$28252,"&lt;&gt;内部转账",Sheet1!$E$5:$E$28252,"&lt;&gt;*调拨*")</f>
        <v>0</v>
      </c>
      <c r="H366" s="32">
        <f>SUMIFS(Sheet1!$F$5:$F$28252,Sheet1!$I$5:$I$28252,$B366,Sheet1!$L$5:$L$28252,$A366,Sheet1!$D$5:$D$28252,"美团",Sheet1!$E$5:$E$28252,"&lt;&gt;*调拨*")+SUMIFS(Sheet1!$F$5:$F$28252,Sheet1!$I$5:$I$28252,$B366,Sheet1!$L$5:$L$28252,$A366,Sheet1!$E$5:$E$28252,"*美团*",Sheet1!$D$5:$D$28252,"&lt;&gt;美团",Sheet1!$D$5:$D$28252,"&lt;&gt;内部转款",Sheet1!$D$5:$D$28252,"&lt;&gt;内部转账",Sheet1!$E$5:$E$28252,"&lt;&gt;*调拨*")</f>
        <v>0</v>
      </c>
      <c r="I366" s="32">
        <f>SUMIFS(Sheet1!$F$5:$F$28252,Sheet1!$I$5:$I$28252,$B366,Sheet1!$L$5:$L$28252,$A366,Sheet1!$D$5:$D$28252,"饿了么",Sheet1!$E$5:$E$28252,"&lt;&gt;*调拨*")+SUMIFS(Sheet1!$F$5:$F$28252,Sheet1!$I$5:$I$28252,$B366,Sheet1!$L$5:$L$28252,$A366,Sheet1!$E$5:$E$28252,"*饿了么*",Sheet1!$D$5:$D$28252,"&lt;&gt;饿了么",Sheet1!$D$5:$D$28252,"&lt;&gt;内部转款",Sheet1!$D$5:$D$28252,"&lt;&gt;内部转账",Sheet1!$E$5:$E$28252,"&lt;&gt;*调拨*")</f>
        <v>0</v>
      </c>
      <c r="J366" s="32">
        <f>SUMIFS(Sheet1!$F$5:$F$28252,Sheet1!$I$5:$I$28252,$B366,Sheet1!$L$5:$L$28252,$A366,Sheet1!$D$5:$D$28252,"健E卡",Sheet1!$E$5:$E$28252,"&lt;&gt;*调拨*")+SUMIFS(Sheet1!$F$5:$F$28252,Sheet1!$I$5:$I$28252,$B366,Sheet1!$L$5:$L$28252,$A366,Sheet1!$E$5:$E$28252,"*健E卡*",Sheet1!$D$5:$D$28252,"&lt;&gt;健E卡",Sheet1!$D$5:$D$28252,"&lt;&gt;内部转款",Sheet1!$D$5:$D$28252,"&lt;&gt;内部转账",Sheet1!$E$5:$E$28252,"&lt;&gt;*调拨*")</f>
        <v>0</v>
      </c>
      <c r="K366" s="32">
        <f>SUMIFS(Sheet1!$F$5:$F$28252,Sheet1!$I$5:$I$28252,$B366,Sheet1!$L$5:$L$28252,$A366,Sheet1!$D$5:$D$28252,"抖音",Sheet1!$E$5:$E$28252,"&lt;&gt;*调拨*")+SUMIFS(Sheet1!$F$5:$F$28252,Sheet1!$I$5:$I$28252,$B366,Sheet1!$L$5:$L$28252,$A366,Sheet1!$E$5:$E$28252,"*抖音*",Sheet1!$D$5:$D$28252,"&lt;&gt;抖音",Sheet1!$D$5:$D$28252,"&lt;&gt;内部转款",Sheet1!$D$5:$D$28252,"&lt;&gt;内部转账",Sheet1!$E$5:$E$28252,"&lt;&gt;*调拨*")</f>
        <v>0</v>
      </c>
      <c r="L366" s="32">
        <f>SUMIFS(Sheet1!$F$5:$F$28252,Sheet1!$I$5:$I$28252,$B366,Sheet1!$L$5:$L$28252,$A366,Sheet1!$D$5:$D$28252,"医卡通",Sheet1!$E$5:$E$28252,"&lt;&gt;*调拨*")+SUMIFS(Sheet1!$F$5:$F$28252,Sheet1!$I$5:$I$28252,$B366,Sheet1!$L$5:$L$28252,$A366,Sheet1!$E$5:$E$28252,"*医卡通*",Sheet1!$D$5:$D$28252,"&lt;&gt;医卡通",Sheet1!$D$5:$D$28252,"&lt;&gt;内部转款",Sheet1!$D$5:$D$28252,"&lt;&gt;内部转账",Sheet1!$E$5:$E$28252,"&lt;&gt;*调拨*")</f>
        <v>0</v>
      </c>
      <c r="M366" s="32">
        <f>SUMIFS(Sheet1!$F$5:$F$28252,Sheet1!$I$5:$I$28252,$B366,Sheet1!$L$5:$L$28252,$A366,Sheet1!$D$5:$D$28252,"企健网",Sheet1!$E$5:$E$28252,"&lt;&gt;*调拨*")+SUMIFS(Sheet1!$F$5:$F$28252,Sheet1!$I$5:$I$28252,$B366,Sheet1!$L$5:$L$28252,$A366,Sheet1!$E$5:$E$28252,"*企健网*",Sheet1!$D$5:$D$28252,"&lt;&gt;企健网",Sheet1!$D$5:$D$28252,"&lt;&gt;内部转款",Sheet1!$D$5:$D$28252,"&lt;&gt;内部转账",Sheet1!$E$5:$E$28252,"&lt;&gt;*调拨*")</f>
        <v>0</v>
      </c>
      <c r="N366" s="32">
        <f>SUMIFS(Sheet1!$F$5:$F$28252,Sheet1!$I$5:$I$28252,$B366,Sheet1!$L$5:$L$28252,$A366,Sheet1!$D$5:$D$28252,"银联",Sheet1!$E$5:$E$28252,"&lt;&gt;*调拨*")+SUMIFS(Sheet1!$F$5:$F$28252,Sheet1!$I$5:$I$28252,$B366,Sheet1!$L$5:$L$28252,$A366,Sheet1!$E$5:$E$28252,"*银联*",Sheet1!$D$5:$D$28252,"&lt;&gt;银联",Sheet1!$D$5:$D$28252,"&lt;&gt;内部转款",Sheet1!$D$5:$D$28252,"&lt;&gt;内部转账",Sheet1!$E$5:$E$28252,"&lt;&gt;*调拨*")</f>
        <v>0</v>
      </c>
      <c r="O366" s="32">
        <f>SUMIFS(Sheet1!$F$5:$F$28252,Sheet1!$I$5:$I$28252,$B366,Sheet1!$L$5:$L$28252,$A366,Sheet1!$D$5:$D$28252,"京东",Sheet1!$E$5:$E$28252,"&lt;&gt;*调拨*")+SUMIFS(Sheet1!$F$5:$F$28252,Sheet1!$I$5:$I$28252,$B366,Sheet1!$L$5:$L$28252,$A366,Sheet1!$E$5:$E$28252,"*京东*",Sheet1!$D$5:$D$28252,"&lt;&gt;京东",Sheet1!$D$5:$D$28252,"&lt;&gt;内部转款",Sheet1!$D$5:$D$28252,"&lt;&gt;内部转账",Sheet1!$E$5:$E$28252,"&lt;&gt;*调拨*")</f>
        <v>0</v>
      </c>
      <c r="P366" s="32">
        <f>SUMIFS(Sheet1!$F$5:$F$28252,Sheet1!$I$5:$I$28252,$B366,Sheet1!$L$5:$L$28252,$A366,Sheet1!$D$5:$D$28252,"药机微信",Sheet1!$E$5:$E$28252,"&lt;&gt;*调拨*")+SUMIFS(Sheet1!$F$5:$F$28252,Sheet1!$I$5:$I$28252,$B366,Sheet1!$L$5:$L$28252,$A366,Sheet1!$E$5:$E$28252,"*药机微信*",Sheet1!$D$5:$D$28252,"&lt;&gt;药机微信",Sheet1!$D$5:$D$28252,"&lt;&gt;内部转款",Sheet1!$D$5:$D$28252,"&lt;&gt;内部转账",Sheet1!$E$5:$E$28252,"&lt;&gt;*调拨*")</f>
        <v>0</v>
      </c>
      <c r="Q366" s="32">
        <f>SUMIFS(Sheet1!$F$5:$F$28252,Sheet1!$I$5:$I$28252,$B366,Sheet1!$L$5:$L$28252,$A366,Sheet1!$D$5:$D$28252,"亲情卡",Sheet1!$E$5:$E$28252,"&lt;&gt;*调拨*")+SUMIFS(Sheet1!$F$5:$F$28252,Sheet1!$I$5:$I$28252,$B366,Sheet1!$L$5:$L$28252,$A366,Sheet1!$E$5:$E$28252,"*亲情卡*",Sheet1!$D$5:$D$28252,"&lt;&gt;亲情卡",Sheet1!$D$5:$D$28252,"&lt;&gt;内部转款",Sheet1!$D$5:$D$28252,"&lt;&gt;内部转账",Sheet1!$E$5:$E$28252,"&lt;&gt;*调拨*")</f>
        <v>0</v>
      </c>
      <c r="R366" s="32">
        <f>SUMIFS(Sheet1!$F$5:$F$28252,Sheet1!$I$5:$I$28252,$B366,Sheet1!$L$5:$L$28252,$A366,Sheet1!$D$5:$D$28252,"优惠券",Sheet1!$E$5:$E$28252,"&lt;&gt;*调拨*")+SUMIFS(Sheet1!$F$5:$F$28252,Sheet1!$I$5:$I$28252,$B366,Sheet1!$L$5:$L$28252,$A366,Sheet1!$E$5:$E$28252,"*优惠券*",Sheet1!$D$5:$D$28252,"&lt;&gt;优惠券",Sheet1!$D$5:$D$28252,"&lt;&gt;内部转款",Sheet1!$D$5:$D$28252,"&lt;&gt;内部转账",Sheet1!$E$5:$E$28252,"&lt;&gt;*调拨*")</f>
        <v>0</v>
      </c>
      <c r="S366" s="32">
        <f>SUMIFS(Sheet1!$F$5:$F$28252,Sheet1!$I$5:$I$28252,$B366,Sheet1!$L$5:$L$28252,$A366,Sheet1!$D$5:$D$28252,"代金券",Sheet1!$E$5:$E$28252,"&lt;&gt;*调拨*")+SUMIFS(Sheet1!$F$5:$F$28252,Sheet1!$I$5:$I$28252,$B366,Sheet1!$L$5:$L$28252,$A366,Sheet1!$E$5:$E$28252,"*代金券*",Sheet1!$D$5:$D$28252,"&lt;&gt;代金券",Sheet1!$D$5:$D$28252,"&lt;&gt;内部转款",Sheet1!$D$5:$D$28252,"&lt;&gt;内部转账",Sheet1!$E$5:$E$28252,"&lt;&gt;*调拨*")</f>
        <v>0</v>
      </c>
      <c r="T366" s="32">
        <f>SUMIFS(Sheet1!$F$5:$F$28252,Sheet1!$I$5:$I$28252,$B366,Sheet1!$L$5:$L$28252,$A366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366,Sheet1!$L$5:$L$28252,$A366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366,Sheet1!$L$5:$L$28252,$A366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366,Sheet1!$L$5:$L$28252,$A366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6" s="32">
        <f>SUMIFS(Sheet1!$F$5:$F$28252,Sheet1!$I$5:$I$28252,$B366,Sheet1!$L$5:$L$28252,$A366,Sheet1!$E$5:$E$28252,"*调拨*")</f>
        <v>0</v>
      </c>
      <c r="V366" s="32">
        <f>SUMIFS(Sheet1!$F$5:$F$28252,Sheet1!$I$5:$I$28252,$B366,Sheet1!$L$5:$L$28252,$A366,Sheet1!$D$5:$D$28252,"储值",Sheet1!$E$5:$E$28252,"&lt;&gt;*调拨*")+SUMIFS(Sheet1!$F$5:$F$28252,Sheet1!$I$5:$I$28252,$B366,Sheet1!$L$5:$L$28252,$A366,Sheet1!$E$5:$E$28252,"*储值*",Sheet1!$D$5:$D$28252,"&lt;&gt;储值",Sheet1!$D$5:$D$28252,"&lt;&gt;内部转款",Sheet1!$D$5:$D$28252,"&lt;&gt;内部转账",Sheet1!$E$5:$E$28252,"&lt;&gt;*调拨*")</f>
        <v>0</v>
      </c>
      <c r="W366" s="32">
        <f>SUMIFS(Sheet1!$F$5:$F$28252,Sheet1!$I$5:$I$28252,$B366,Sheet1!$L$5:$L$28252,$A366,Sheet1!$D$5:$D$28252,"效期",Sheet1!$E$5:$E$28252,"&lt;&gt;*调拨*")+SUMIFS(Sheet1!$F$5:$F$28252,Sheet1!$I$5:$I$28252,$B366,Sheet1!$L$5:$L$28252,$A366,Sheet1!$E$5:$E$28252,"*效期*",Sheet1!$D$5:$D$28252,"&lt;&gt;效期",Sheet1!$D$5:$D$28252,"&lt;&gt;内部转款",Sheet1!$D$5:$D$28252,"&lt;&gt;内部转账",Sheet1!$E$5:$E$28252,"&lt;&gt;*调拨*")</f>
        <v>0</v>
      </c>
      <c r="X366" s="32">
        <f>SUMIFS(Sheet1!$F$5:$F$28252,Sheet1!$I$5:$I$28252,$B366,Sheet1!$L$5:$L$28252,$A366,Sheet1!$D$5:$D$28252,"内部转款",Sheet1!$E$5:$E$28252,"&lt;&gt;*调拨*")+SUMIFS(Sheet1!$F$5:$F$28252,Sheet1!$I$5:$I$28252,$B366,Sheet1!$L$5:$L$28252,$A366,Sheet1!$D$5:$D$28252,"内部转账",Sheet1!$E$5:$E$28252,"&lt;&gt;*调拨*")</f>
        <v>0</v>
      </c>
      <c r="Y366" s="32">
        <f t="shared" si="24"/>
        <v>0</v>
      </c>
      <c r="Z366" s="32">
        <f>SUMIFS(Sheet1!$F$5:$F$28252,Sheet1!$I$5:$I$28252,$B366,Sheet1!$L$5:$L$28252,$A366)</f>
        <v>38511.18</v>
      </c>
      <c r="AA366" s="32">
        <f>SUMIFS(Sheet1!$G$5:$G$28252,Sheet1!$I$5:$I$28252,$B366,Sheet1!$L$5:$L$28252,$A366,Sheet1!$D$5:$D$28252,"工资",Sheet1!$E$5:$E$28252,"&lt;&gt;*调拨*")+SUMIFS(Sheet1!$G$5:$G$28252,Sheet1!$I$5:$I$28252,$B366,Sheet1!$L$5:$L$28252,$A366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2247.12</v>
      </c>
      <c r="AB366" s="32">
        <f>SUMIFS(Sheet1!$G$5:$G$28252,Sheet1!$I$5:$I$28252,$B366,Sheet1!$L$5:$L$28252,$A366,Sheet1!$D$5:$D$28252,"水费",Sheet1!$E$5:$E$28252,"&lt;&gt;*调拨*")+SUMIFS(Sheet1!$G$5:$G$28252,Sheet1!$I$5:$I$28252,$B366,Sheet1!$L$5:$L$28252,$A366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6" s="32">
        <f>SUMIFS(Sheet1!$G$5:$G$28252,Sheet1!$I$5:$I$28252,$B366,Sheet1!$L$5:$L$28252,$A366,Sheet1!$D$5:$D$28252,"电费",Sheet1!$E$5:$E$28252,"&lt;&gt;*调拨*")+SUMIFS(Sheet1!$G$5:$G$28252,Sheet1!$I$5:$I$28252,$B366,Sheet1!$L$5:$L$28252,$A366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6" s="32">
        <f>SUMIFS(Sheet1!$G$5:$G$28252,Sheet1!$I$5:$I$28252,$B366,Sheet1!$L$5:$L$28252,$A366,Sheet1!$D$5:$D$28252,"宽带费",Sheet1!$E$5:$E$28252,"&lt;&gt;*调拨*")+SUMIFS(Sheet1!$G$5:$G$28252,Sheet1!$I$5:$I$28252,$B366,Sheet1!$L$5:$L$28252,$A366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6" s="32">
        <f>SUMIFS(Sheet1!$G$5:$G$28252,Sheet1!$I$5:$I$28252,$B366,Sheet1!$L$5:$L$28252,$A366,Sheet1!$D$5:$D$28252,"办公费",Sheet1!$E$5:$E$28252,"&lt;&gt;*调拨*")+SUMIFS(Sheet1!$G$5:$G$28252,Sheet1!$I$5:$I$28252,$B366,Sheet1!$L$5:$L$28252,$A366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6" s="32">
        <f>SUMIFS(Sheet1!$G$5:$G$28252,Sheet1!$I$5:$I$28252,$B366,Sheet1!$L$5:$L$28252,$A366,Sheet1!$D$5:$D$28252,"话费",Sheet1!$E$5:$E$28252,"&lt;&gt;*调拨*")+SUMIFS(Sheet1!$G$5:$G$28252,Sheet1!$I$5:$I$28252,$B366,Sheet1!$L$5:$L$28252,$A366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6" s="32">
        <f>SUMIFS(Sheet1!$G$5:$G$28252,Sheet1!$I$5:$I$28252,$B366,Sheet1!$L$5:$L$28252,$A366,Sheet1!$D$5:$D$28252,"房租",Sheet1!$E$5:$E$28252,"&lt;&gt;*调拨*")+SUMIFS(Sheet1!$G$5:$G$28252,Sheet1!$I$5:$I$28252,$B366,Sheet1!$L$5:$L$28252,$A366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6" s="32">
        <f>SUMIFS(Sheet1!$G$5:$G$28252,Sheet1!$I$5:$I$28252,$B366,Sheet1!$L$5:$L$28252,$A366,Sheet1!$E$5:$E$28252,"*调拨*")</f>
        <v>0</v>
      </c>
      <c r="AI366" s="32">
        <f>SUMIFS(Sheet1!$G$5:$G$28252,Sheet1!$I$5:$I$28252,$B366,Sheet1!$L$5:$L$28252,$A366,Sheet1!$D$5:$D$28252,"内部转款",Sheet1!$E$5:$E$28252,"&lt;&gt;*调拨*")+SUMIFS(Sheet1!$G$5:$G$28252,Sheet1!$I$5:$I$28252,$B366,Sheet1!$L$5:$L$28252,$A366,Sheet1!$D$5:$D$28252,"内部转账",Sheet1!$E$5:$E$28252,"&lt;&gt;*调拨*")</f>
        <v>0</v>
      </c>
      <c r="AJ366" s="32">
        <f t="shared" si="25"/>
        <v>0</v>
      </c>
      <c r="AK366" s="32">
        <f>SUMIFS(Sheet1!$G$5:$G$28252,Sheet1!$I$5:$I$28252,$B366,Sheet1!$L$5:$L$28252,$A366)</f>
        <v>2247.12</v>
      </c>
      <c r="AL366" s="32">
        <f t="shared" si="26"/>
        <v>36264.06</v>
      </c>
    </row>
    <row r="367" ht="16.5" spans="1:38">
      <c r="A367" s="30">
        <v>202606</v>
      </c>
      <c r="B367" s="31" t="s">
        <v>80</v>
      </c>
      <c r="C367" s="32">
        <f>SUMIFS(Sheet1!$F$5:$F$28252,Sheet1!$I$5:$I$28252,$B367,Sheet1!$L$5:$L$28252,$A367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5258.11</v>
      </c>
      <c r="D367" s="32">
        <f>SUMIFS(Sheet1!$F$5:$F$28252,Sheet1!$I$5:$I$28252,$B367,Sheet1!$L$5:$L$28252,$A367,Sheet1!$D$5:$D$28252,"医保即时拨付",Sheet1!$E$5:$E$28252,"&lt;&gt;*调拨*")+SUMIFS(Sheet1!$F$5:$F$28252,Sheet1!$I$5:$I$28252,$B367,Sheet1!$L$5:$L$28252,$A367,Sheet1!$E$5:$E$28252,"*医保即时拨付*",Sheet1!$D$5:$D$28252,"&lt;&gt;医保即时拨付",Sheet1!$D$5:$D$28252,"&lt;&gt;内部转款",Sheet1!$D$5:$D$28252,"&lt;&gt;内部转账",Sheet1!$E$5:$E$28252,"&lt;&gt;*调拨*")</f>
        <v>3757.87</v>
      </c>
      <c r="E367" s="32">
        <f>SUMIFS(Sheet1!$F$5:$F$28252,Sheet1!$I$5:$I$28252,$B367,Sheet1!$L$5:$L$28252,$A367,Sheet1!$D$5:$D$28252,"医保",Sheet1!$E$5:$E$28252,"&lt;&gt;*调拨*",Sheet1!$E$5:$E$28252,"&lt;&gt;*医保即时拨付*")+SUMIFS(Sheet1!$F$5:$F$28252,Sheet1!$I$5:$I$28252,$B367,Sheet1!$L$5:$L$28252,$A367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3786.22</v>
      </c>
      <c r="F367" s="32">
        <f>SUMIFS(Sheet1!$F$5:$F$28252,Sheet1!$I$5:$I$28252,$B367,Sheet1!$L$5:$L$28252,$A367,Sheet1!$D$5:$D$28252,"聚合",Sheet1!$E$5:$E$28252,"&lt;&gt;*调拨*")+SUMIFS(Sheet1!$F$5:$F$28252,Sheet1!$I$5:$I$28252,$B367,Sheet1!$L$5:$L$28252,$A367,Sheet1!$E$5:$E$28252,"*聚合*",Sheet1!$D$5:$D$28252,"&lt;&gt;聚合",Sheet1!$D$5:$D$28252,"&lt;&gt;内部转款",Sheet1!$D$5:$D$28252,"&lt;&gt;内部转账",Sheet1!$E$5:$E$28252,"&lt;&gt;*调拨*")</f>
        <v>24279.15</v>
      </c>
      <c r="G367" s="32">
        <f>SUMIFS(Sheet1!$F$5:$F$28252,Sheet1!$I$5:$I$28252,$B367,Sheet1!$L$5:$L$28252,$A367,Sheet1!$D$5:$D$28252,"24小时微信",Sheet1!$E$5:$E$28252,"&lt;&gt;*调拨*")+SUMIFS(Sheet1!$F$5:$F$28252,Sheet1!$I$5:$I$28252,$B367,Sheet1!$L$5:$L$28252,$A367,Sheet1!$E$5:$E$28252,"*24小时微信*",Sheet1!$D$5:$D$28252,"&lt;&gt;24小时微信",Sheet1!$D$5:$D$28252,"&lt;&gt;内部转款",Sheet1!$D$5:$D$28252,"&lt;&gt;内部转账",Sheet1!$E$5:$E$28252,"&lt;&gt;*调拨*")</f>
        <v>0</v>
      </c>
      <c r="H367" s="32">
        <f>SUMIFS(Sheet1!$F$5:$F$28252,Sheet1!$I$5:$I$28252,$B367,Sheet1!$L$5:$L$28252,$A367,Sheet1!$D$5:$D$28252,"美团",Sheet1!$E$5:$E$28252,"&lt;&gt;*调拨*")+SUMIFS(Sheet1!$F$5:$F$28252,Sheet1!$I$5:$I$28252,$B367,Sheet1!$L$5:$L$28252,$A367,Sheet1!$E$5:$E$28252,"*美团*",Sheet1!$D$5:$D$28252,"&lt;&gt;美团",Sheet1!$D$5:$D$28252,"&lt;&gt;内部转款",Sheet1!$D$5:$D$28252,"&lt;&gt;内部转账",Sheet1!$E$5:$E$28252,"&lt;&gt;*调拨*")</f>
        <v>227.07</v>
      </c>
      <c r="I367" s="32">
        <f>SUMIFS(Sheet1!$F$5:$F$28252,Sheet1!$I$5:$I$28252,$B367,Sheet1!$L$5:$L$28252,$A367,Sheet1!$D$5:$D$28252,"饿了么",Sheet1!$E$5:$E$28252,"&lt;&gt;*调拨*")+SUMIFS(Sheet1!$F$5:$F$28252,Sheet1!$I$5:$I$28252,$B367,Sheet1!$L$5:$L$28252,$A367,Sheet1!$E$5:$E$28252,"*饿了么*",Sheet1!$D$5:$D$28252,"&lt;&gt;饿了么",Sheet1!$D$5:$D$28252,"&lt;&gt;内部转款",Sheet1!$D$5:$D$28252,"&lt;&gt;内部转账",Sheet1!$E$5:$E$28252,"&lt;&gt;*调拨*")</f>
        <v>0</v>
      </c>
      <c r="J367" s="32">
        <f>SUMIFS(Sheet1!$F$5:$F$28252,Sheet1!$I$5:$I$28252,$B367,Sheet1!$L$5:$L$28252,$A367,Sheet1!$D$5:$D$28252,"健E卡",Sheet1!$E$5:$E$28252,"&lt;&gt;*调拨*")+SUMIFS(Sheet1!$F$5:$F$28252,Sheet1!$I$5:$I$28252,$B367,Sheet1!$L$5:$L$28252,$A367,Sheet1!$E$5:$E$28252,"*健E卡*",Sheet1!$D$5:$D$28252,"&lt;&gt;健E卡",Sheet1!$D$5:$D$28252,"&lt;&gt;内部转款",Sheet1!$D$5:$D$28252,"&lt;&gt;内部转账",Sheet1!$E$5:$E$28252,"&lt;&gt;*调拨*")</f>
        <v>0</v>
      </c>
      <c r="K367" s="32">
        <f>SUMIFS(Sheet1!$F$5:$F$28252,Sheet1!$I$5:$I$28252,$B367,Sheet1!$L$5:$L$28252,$A367,Sheet1!$D$5:$D$28252,"抖音",Sheet1!$E$5:$E$28252,"&lt;&gt;*调拨*")+SUMIFS(Sheet1!$F$5:$F$28252,Sheet1!$I$5:$I$28252,$B367,Sheet1!$L$5:$L$28252,$A367,Sheet1!$E$5:$E$28252,"*抖音*",Sheet1!$D$5:$D$28252,"&lt;&gt;抖音",Sheet1!$D$5:$D$28252,"&lt;&gt;内部转款",Sheet1!$D$5:$D$28252,"&lt;&gt;内部转账",Sheet1!$E$5:$E$28252,"&lt;&gt;*调拨*")</f>
        <v>0</v>
      </c>
      <c r="L367" s="32">
        <f>SUMIFS(Sheet1!$F$5:$F$28252,Sheet1!$I$5:$I$28252,$B367,Sheet1!$L$5:$L$28252,$A367,Sheet1!$D$5:$D$28252,"医卡通",Sheet1!$E$5:$E$28252,"&lt;&gt;*调拨*")+SUMIFS(Sheet1!$F$5:$F$28252,Sheet1!$I$5:$I$28252,$B367,Sheet1!$L$5:$L$28252,$A367,Sheet1!$E$5:$E$28252,"*医卡通*",Sheet1!$D$5:$D$28252,"&lt;&gt;医卡通",Sheet1!$D$5:$D$28252,"&lt;&gt;内部转款",Sheet1!$D$5:$D$28252,"&lt;&gt;内部转账",Sheet1!$E$5:$E$28252,"&lt;&gt;*调拨*")</f>
        <v>0</v>
      </c>
      <c r="M367" s="32">
        <f>SUMIFS(Sheet1!$F$5:$F$28252,Sheet1!$I$5:$I$28252,$B367,Sheet1!$L$5:$L$28252,$A367,Sheet1!$D$5:$D$28252,"企健网",Sheet1!$E$5:$E$28252,"&lt;&gt;*调拨*")+SUMIFS(Sheet1!$F$5:$F$28252,Sheet1!$I$5:$I$28252,$B367,Sheet1!$L$5:$L$28252,$A367,Sheet1!$E$5:$E$28252,"*企健网*",Sheet1!$D$5:$D$28252,"&lt;&gt;企健网",Sheet1!$D$5:$D$28252,"&lt;&gt;内部转款",Sheet1!$D$5:$D$28252,"&lt;&gt;内部转账",Sheet1!$E$5:$E$28252,"&lt;&gt;*调拨*")</f>
        <v>0</v>
      </c>
      <c r="N367" s="32">
        <f>SUMIFS(Sheet1!$F$5:$F$28252,Sheet1!$I$5:$I$28252,$B367,Sheet1!$L$5:$L$28252,$A367,Sheet1!$D$5:$D$28252,"银联",Sheet1!$E$5:$E$28252,"&lt;&gt;*调拨*")+SUMIFS(Sheet1!$F$5:$F$28252,Sheet1!$I$5:$I$28252,$B367,Sheet1!$L$5:$L$28252,$A367,Sheet1!$E$5:$E$28252,"*银联*",Sheet1!$D$5:$D$28252,"&lt;&gt;银联",Sheet1!$D$5:$D$28252,"&lt;&gt;内部转款",Sheet1!$D$5:$D$28252,"&lt;&gt;内部转账",Sheet1!$E$5:$E$28252,"&lt;&gt;*调拨*")</f>
        <v>0</v>
      </c>
      <c r="O367" s="32">
        <f>SUMIFS(Sheet1!$F$5:$F$28252,Sheet1!$I$5:$I$28252,$B367,Sheet1!$L$5:$L$28252,$A367,Sheet1!$D$5:$D$28252,"京东",Sheet1!$E$5:$E$28252,"&lt;&gt;*调拨*")+SUMIFS(Sheet1!$F$5:$F$28252,Sheet1!$I$5:$I$28252,$B367,Sheet1!$L$5:$L$28252,$A367,Sheet1!$E$5:$E$28252,"*京东*",Sheet1!$D$5:$D$28252,"&lt;&gt;京东",Sheet1!$D$5:$D$28252,"&lt;&gt;内部转款",Sheet1!$D$5:$D$28252,"&lt;&gt;内部转账",Sheet1!$E$5:$E$28252,"&lt;&gt;*调拨*")</f>
        <v>0</v>
      </c>
      <c r="P367" s="32">
        <f>SUMIFS(Sheet1!$F$5:$F$28252,Sheet1!$I$5:$I$28252,$B367,Sheet1!$L$5:$L$28252,$A367,Sheet1!$D$5:$D$28252,"药机微信",Sheet1!$E$5:$E$28252,"&lt;&gt;*调拨*")+SUMIFS(Sheet1!$F$5:$F$28252,Sheet1!$I$5:$I$28252,$B367,Sheet1!$L$5:$L$28252,$A367,Sheet1!$E$5:$E$28252,"*药机微信*",Sheet1!$D$5:$D$28252,"&lt;&gt;药机微信",Sheet1!$D$5:$D$28252,"&lt;&gt;内部转款",Sheet1!$D$5:$D$28252,"&lt;&gt;内部转账",Sheet1!$E$5:$E$28252,"&lt;&gt;*调拨*")</f>
        <v>0</v>
      </c>
      <c r="Q367" s="32">
        <f>SUMIFS(Sheet1!$F$5:$F$28252,Sheet1!$I$5:$I$28252,$B367,Sheet1!$L$5:$L$28252,$A367,Sheet1!$D$5:$D$28252,"亲情卡",Sheet1!$E$5:$E$28252,"&lt;&gt;*调拨*")+SUMIFS(Sheet1!$F$5:$F$28252,Sheet1!$I$5:$I$28252,$B367,Sheet1!$L$5:$L$28252,$A367,Sheet1!$E$5:$E$28252,"*亲情卡*",Sheet1!$D$5:$D$28252,"&lt;&gt;亲情卡",Sheet1!$D$5:$D$28252,"&lt;&gt;内部转款",Sheet1!$D$5:$D$28252,"&lt;&gt;内部转账",Sheet1!$E$5:$E$28252,"&lt;&gt;*调拨*")</f>
        <v>0</v>
      </c>
      <c r="R367" s="32">
        <f>SUMIFS(Sheet1!$F$5:$F$28252,Sheet1!$I$5:$I$28252,$B367,Sheet1!$L$5:$L$28252,$A367,Sheet1!$D$5:$D$28252,"优惠券",Sheet1!$E$5:$E$28252,"&lt;&gt;*调拨*")+SUMIFS(Sheet1!$F$5:$F$28252,Sheet1!$I$5:$I$28252,$B367,Sheet1!$L$5:$L$28252,$A367,Sheet1!$E$5:$E$28252,"*优惠券*",Sheet1!$D$5:$D$28252,"&lt;&gt;优惠券",Sheet1!$D$5:$D$28252,"&lt;&gt;内部转款",Sheet1!$D$5:$D$28252,"&lt;&gt;内部转账",Sheet1!$E$5:$E$28252,"&lt;&gt;*调拨*")</f>
        <v>0</v>
      </c>
      <c r="S367" s="32">
        <f>SUMIFS(Sheet1!$F$5:$F$28252,Sheet1!$I$5:$I$28252,$B367,Sheet1!$L$5:$L$28252,$A367,Sheet1!$D$5:$D$28252,"代金券",Sheet1!$E$5:$E$28252,"&lt;&gt;*调拨*")+SUMIFS(Sheet1!$F$5:$F$28252,Sheet1!$I$5:$I$28252,$B367,Sheet1!$L$5:$L$28252,$A367,Sheet1!$E$5:$E$28252,"*代金券*",Sheet1!$D$5:$D$28252,"&lt;&gt;代金券",Sheet1!$D$5:$D$28252,"&lt;&gt;内部转款",Sheet1!$D$5:$D$28252,"&lt;&gt;内部转账",Sheet1!$E$5:$E$28252,"&lt;&gt;*调拨*")</f>
        <v>0</v>
      </c>
      <c r="T367" s="32">
        <f>SUMIFS(Sheet1!$F$5:$F$28252,Sheet1!$I$5:$I$28252,$B367,Sheet1!$L$5:$L$28252,$A367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367,Sheet1!$L$5:$L$28252,$A367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367,Sheet1!$L$5:$L$28252,$A367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367,Sheet1!$L$5:$L$28252,$A367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7" s="32">
        <f>SUMIFS(Sheet1!$F$5:$F$28252,Sheet1!$I$5:$I$28252,$B367,Sheet1!$L$5:$L$28252,$A367,Sheet1!$E$5:$E$28252,"*调拨*")</f>
        <v>0</v>
      </c>
      <c r="V367" s="32">
        <f>SUMIFS(Sheet1!$F$5:$F$28252,Sheet1!$I$5:$I$28252,$B367,Sheet1!$L$5:$L$28252,$A367,Sheet1!$D$5:$D$28252,"储值",Sheet1!$E$5:$E$28252,"&lt;&gt;*调拨*")+SUMIFS(Sheet1!$F$5:$F$28252,Sheet1!$I$5:$I$28252,$B367,Sheet1!$L$5:$L$28252,$A367,Sheet1!$E$5:$E$28252,"*储值*",Sheet1!$D$5:$D$28252,"&lt;&gt;储值",Sheet1!$D$5:$D$28252,"&lt;&gt;内部转款",Sheet1!$D$5:$D$28252,"&lt;&gt;内部转账",Sheet1!$E$5:$E$28252,"&lt;&gt;*调拨*")</f>
        <v>0</v>
      </c>
      <c r="W367" s="32">
        <f>SUMIFS(Sheet1!$F$5:$F$28252,Sheet1!$I$5:$I$28252,$B367,Sheet1!$L$5:$L$28252,$A367,Sheet1!$D$5:$D$28252,"效期",Sheet1!$E$5:$E$28252,"&lt;&gt;*调拨*")+SUMIFS(Sheet1!$F$5:$F$28252,Sheet1!$I$5:$I$28252,$B367,Sheet1!$L$5:$L$28252,$A367,Sheet1!$E$5:$E$28252,"*效期*",Sheet1!$D$5:$D$28252,"&lt;&gt;效期",Sheet1!$D$5:$D$28252,"&lt;&gt;内部转款",Sheet1!$D$5:$D$28252,"&lt;&gt;内部转账",Sheet1!$E$5:$E$28252,"&lt;&gt;*调拨*")</f>
        <v>28.8</v>
      </c>
      <c r="X367" s="32">
        <f>SUMIFS(Sheet1!$F$5:$F$28252,Sheet1!$I$5:$I$28252,$B367,Sheet1!$L$5:$L$28252,$A367,Sheet1!$D$5:$D$28252,"内部转款",Sheet1!$E$5:$E$28252,"&lt;&gt;*调拨*")+SUMIFS(Sheet1!$F$5:$F$28252,Sheet1!$I$5:$I$28252,$B367,Sheet1!$L$5:$L$28252,$A367,Sheet1!$D$5:$D$28252,"内部转账",Sheet1!$E$5:$E$28252,"&lt;&gt;*调拨*")</f>
        <v>0</v>
      </c>
      <c r="Y367" s="32">
        <f t="shared" si="24"/>
        <v>29.0800000000017</v>
      </c>
      <c r="Z367" s="32">
        <f>SUMIFS(Sheet1!$F$5:$F$28252,Sheet1!$I$5:$I$28252,$B367,Sheet1!$L$5:$L$28252,$A367)</f>
        <v>37366.3</v>
      </c>
      <c r="AA367" s="32">
        <f>SUMIFS(Sheet1!$G$5:$G$28252,Sheet1!$I$5:$I$28252,$B367,Sheet1!$L$5:$L$28252,$A367,Sheet1!$D$5:$D$28252,"工资",Sheet1!$E$5:$E$28252,"&lt;&gt;*调拨*")+SUMIFS(Sheet1!$G$5:$G$28252,Sheet1!$I$5:$I$28252,$B367,Sheet1!$L$5:$L$28252,$A367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8075.56</v>
      </c>
      <c r="AB367" s="32">
        <f>SUMIFS(Sheet1!$G$5:$G$28252,Sheet1!$I$5:$I$28252,$B367,Sheet1!$L$5:$L$28252,$A367,Sheet1!$D$5:$D$28252,"水费",Sheet1!$E$5:$E$28252,"&lt;&gt;*调拨*")+SUMIFS(Sheet1!$G$5:$G$28252,Sheet1!$I$5:$I$28252,$B367,Sheet1!$L$5:$L$28252,$A367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7" s="32">
        <f>SUMIFS(Sheet1!$G$5:$G$28252,Sheet1!$I$5:$I$28252,$B367,Sheet1!$L$5:$L$28252,$A367,Sheet1!$D$5:$D$28252,"电费",Sheet1!$E$5:$E$28252,"&lt;&gt;*调拨*")+SUMIFS(Sheet1!$G$5:$G$28252,Sheet1!$I$5:$I$28252,$B367,Sheet1!$L$5:$L$28252,$A367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7" s="32">
        <f>SUMIFS(Sheet1!$G$5:$G$28252,Sheet1!$I$5:$I$28252,$B367,Sheet1!$L$5:$L$28252,$A367,Sheet1!$D$5:$D$28252,"宽带费",Sheet1!$E$5:$E$28252,"&lt;&gt;*调拨*")+SUMIFS(Sheet1!$G$5:$G$28252,Sheet1!$I$5:$I$28252,$B367,Sheet1!$L$5:$L$28252,$A367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7" s="32">
        <f>SUMIFS(Sheet1!$G$5:$G$28252,Sheet1!$I$5:$I$28252,$B367,Sheet1!$L$5:$L$28252,$A367,Sheet1!$D$5:$D$28252,"办公费",Sheet1!$E$5:$E$28252,"&lt;&gt;*调拨*")+SUMIFS(Sheet1!$G$5:$G$28252,Sheet1!$I$5:$I$28252,$B367,Sheet1!$L$5:$L$28252,$A367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7" s="32">
        <f>SUMIFS(Sheet1!$G$5:$G$28252,Sheet1!$I$5:$I$28252,$B367,Sheet1!$L$5:$L$28252,$A367,Sheet1!$D$5:$D$28252,"话费",Sheet1!$E$5:$E$28252,"&lt;&gt;*调拨*")+SUMIFS(Sheet1!$G$5:$G$28252,Sheet1!$I$5:$I$28252,$B367,Sheet1!$L$5:$L$28252,$A367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7" s="32">
        <f>SUMIFS(Sheet1!$G$5:$G$28252,Sheet1!$I$5:$I$28252,$B367,Sheet1!$L$5:$L$28252,$A367,Sheet1!$D$5:$D$28252,"房租",Sheet1!$E$5:$E$28252,"&lt;&gt;*调拨*")+SUMIFS(Sheet1!$G$5:$G$28252,Sheet1!$I$5:$I$28252,$B367,Sheet1!$L$5:$L$28252,$A367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7" s="32">
        <f>SUMIFS(Sheet1!$G$5:$G$28252,Sheet1!$I$5:$I$28252,$B367,Sheet1!$L$5:$L$28252,$A367,Sheet1!$E$5:$E$28252,"*调拨*")</f>
        <v>0</v>
      </c>
      <c r="AI367" s="32">
        <f>SUMIFS(Sheet1!$G$5:$G$28252,Sheet1!$I$5:$I$28252,$B367,Sheet1!$L$5:$L$28252,$A367,Sheet1!$D$5:$D$28252,"内部转款",Sheet1!$E$5:$E$28252,"&lt;&gt;*调拨*")+SUMIFS(Sheet1!$G$5:$G$28252,Sheet1!$I$5:$I$28252,$B367,Sheet1!$L$5:$L$28252,$A367,Sheet1!$D$5:$D$28252,"内部转账",Sheet1!$E$5:$E$28252,"&lt;&gt;*调拨*")</f>
        <v>0</v>
      </c>
      <c r="AJ367" s="32">
        <f t="shared" si="25"/>
        <v>0</v>
      </c>
      <c r="AK367" s="32">
        <f>SUMIFS(Sheet1!$G$5:$G$28252,Sheet1!$I$5:$I$28252,$B367,Sheet1!$L$5:$L$28252,$A367)</f>
        <v>8075.56</v>
      </c>
      <c r="AL367" s="32">
        <f t="shared" si="26"/>
        <v>29290.74</v>
      </c>
    </row>
    <row r="368" ht="16.5" spans="1:38">
      <c r="A368" s="30">
        <v>202606</v>
      </c>
      <c r="B368" s="31" t="s">
        <v>196</v>
      </c>
      <c r="C368" s="32">
        <f>SUMIFS(Sheet1!$F$5:$F$28252,Sheet1!$I$5:$I$28252,$B368,Sheet1!$L$5:$L$28252,$A368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24762.4</v>
      </c>
      <c r="D368" s="32">
        <f>SUMIFS(Sheet1!$F$5:$F$28252,Sheet1!$I$5:$I$28252,$B368,Sheet1!$L$5:$L$28252,$A368,Sheet1!$D$5:$D$28252,"医保即时拨付",Sheet1!$E$5:$E$28252,"&lt;&gt;*调拨*")+SUMIFS(Sheet1!$F$5:$F$28252,Sheet1!$I$5:$I$28252,$B368,Sheet1!$L$5:$L$28252,$A368,Sheet1!$E$5:$E$28252,"*医保即时拨付*",Sheet1!$D$5:$D$28252,"&lt;&gt;医保即时拨付",Sheet1!$D$5:$D$28252,"&lt;&gt;内部转款",Sheet1!$D$5:$D$28252,"&lt;&gt;内部转账",Sheet1!$E$5:$E$28252,"&lt;&gt;*调拨*")</f>
        <v>1738.59</v>
      </c>
      <c r="E368" s="32">
        <f>SUMIFS(Sheet1!$F$5:$F$28252,Sheet1!$I$5:$I$28252,$B368,Sheet1!$L$5:$L$28252,$A368,Sheet1!$D$5:$D$28252,"医保",Sheet1!$E$5:$E$28252,"&lt;&gt;*调拨*",Sheet1!$E$5:$E$28252,"&lt;&gt;*医保即时拨付*")+SUMIFS(Sheet1!$F$5:$F$28252,Sheet1!$I$5:$I$28252,$B368,Sheet1!$L$5:$L$28252,$A368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2929.61</v>
      </c>
      <c r="F368" s="32">
        <f>SUMIFS(Sheet1!$F$5:$F$28252,Sheet1!$I$5:$I$28252,$B368,Sheet1!$L$5:$L$28252,$A368,Sheet1!$D$5:$D$28252,"聚合",Sheet1!$E$5:$E$28252,"&lt;&gt;*调拨*")+SUMIFS(Sheet1!$F$5:$F$28252,Sheet1!$I$5:$I$28252,$B368,Sheet1!$L$5:$L$28252,$A368,Sheet1!$E$5:$E$28252,"*聚合*",Sheet1!$D$5:$D$28252,"&lt;&gt;聚合",Sheet1!$D$5:$D$28252,"&lt;&gt;内部转款",Sheet1!$D$5:$D$28252,"&lt;&gt;内部转账",Sheet1!$E$5:$E$28252,"&lt;&gt;*调拨*")</f>
        <v>12673.23</v>
      </c>
      <c r="G368" s="32">
        <f>SUMIFS(Sheet1!$F$5:$F$28252,Sheet1!$I$5:$I$28252,$B368,Sheet1!$L$5:$L$28252,$A368,Sheet1!$D$5:$D$28252,"24小时微信",Sheet1!$E$5:$E$28252,"&lt;&gt;*调拨*")+SUMIFS(Sheet1!$F$5:$F$28252,Sheet1!$I$5:$I$28252,$B368,Sheet1!$L$5:$L$28252,$A368,Sheet1!$E$5:$E$28252,"*24小时微信*",Sheet1!$D$5:$D$28252,"&lt;&gt;24小时微信",Sheet1!$D$5:$D$28252,"&lt;&gt;内部转款",Sheet1!$D$5:$D$28252,"&lt;&gt;内部转账",Sheet1!$E$5:$E$28252,"&lt;&gt;*调拨*")</f>
        <v>0</v>
      </c>
      <c r="H368" s="32">
        <f>SUMIFS(Sheet1!$F$5:$F$28252,Sheet1!$I$5:$I$28252,$B368,Sheet1!$L$5:$L$28252,$A368,Sheet1!$D$5:$D$28252,"美团",Sheet1!$E$5:$E$28252,"&lt;&gt;*调拨*")+SUMIFS(Sheet1!$F$5:$F$28252,Sheet1!$I$5:$I$28252,$B368,Sheet1!$L$5:$L$28252,$A368,Sheet1!$E$5:$E$28252,"*美团*",Sheet1!$D$5:$D$28252,"&lt;&gt;美团",Sheet1!$D$5:$D$28252,"&lt;&gt;内部转款",Sheet1!$D$5:$D$28252,"&lt;&gt;内部转账",Sheet1!$E$5:$E$28252,"&lt;&gt;*调拨*")</f>
        <v>0</v>
      </c>
      <c r="I368" s="32">
        <f>SUMIFS(Sheet1!$F$5:$F$28252,Sheet1!$I$5:$I$28252,$B368,Sheet1!$L$5:$L$28252,$A368,Sheet1!$D$5:$D$28252,"饿了么",Sheet1!$E$5:$E$28252,"&lt;&gt;*调拨*")+SUMIFS(Sheet1!$F$5:$F$28252,Sheet1!$I$5:$I$28252,$B368,Sheet1!$L$5:$L$28252,$A368,Sheet1!$E$5:$E$28252,"*饿了么*",Sheet1!$D$5:$D$28252,"&lt;&gt;饿了么",Sheet1!$D$5:$D$28252,"&lt;&gt;内部转款",Sheet1!$D$5:$D$28252,"&lt;&gt;内部转账",Sheet1!$E$5:$E$28252,"&lt;&gt;*调拨*")</f>
        <v>0</v>
      </c>
      <c r="J368" s="32">
        <f>SUMIFS(Sheet1!$F$5:$F$28252,Sheet1!$I$5:$I$28252,$B368,Sheet1!$L$5:$L$28252,$A368,Sheet1!$D$5:$D$28252,"健E卡",Sheet1!$E$5:$E$28252,"&lt;&gt;*调拨*")+SUMIFS(Sheet1!$F$5:$F$28252,Sheet1!$I$5:$I$28252,$B368,Sheet1!$L$5:$L$28252,$A368,Sheet1!$E$5:$E$28252,"*健E卡*",Sheet1!$D$5:$D$28252,"&lt;&gt;健E卡",Sheet1!$D$5:$D$28252,"&lt;&gt;内部转款",Sheet1!$D$5:$D$28252,"&lt;&gt;内部转账",Sheet1!$E$5:$E$28252,"&lt;&gt;*调拨*")</f>
        <v>0</v>
      </c>
      <c r="K368" s="32">
        <f>SUMIFS(Sheet1!$F$5:$F$28252,Sheet1!$I$5:$I$28252,$B368,Sheet1!$L$5:$L$28252,$A368,Sheet1!$D$5:$D$28252,"抖音",Sheet1!$E$5:$E$28252,"&lt;&gt;*调拨*")+SUMIFS(Sheet1!$F$5:$F$28252,Sheet1!$I$5:$I$28252,$B368,Sheet1!$L$5:$L$28252,$A368,Sheet1!$E$5:$E$28252,"*抖音*",Sheet1!$D$5:$D$28252,"&lt;&gt;抖音",Sheet1!$D$5:$D$28252,"&lt;&gt;内部转款",Sheet1!$D$5:$D$28252,"&lt;&gt;内部转账",Sheet1!$E$5:$E$28252,"&lt;&gt;*调拨*")</f>
        <v>0</v>
      </c>
      <c r="L368" s="32">
        <f>SUMIFS(Sheet1!$F$5:$F$28252,Sheet1!$I$5:$I$28252,$B368,Sheet1!$L$5:$L$28252,$A368,Sheet1!$D$5:$D$28252,"医卡通",Sheet1!$E$5:$E$28252,"&lt;&gt;*调拨*")+SUMIFS(Sheet1!$F$5:$F$28252,Sheet1!$I$5:$I$28252,$B368,Sheet1!$L$5:$L$28252,$A368,Sheet1!$E$5:$E$28252,"*医卡通*",Sheet1!$D$5:$D$28252,"&lt;&gt;医卡通",Sheet1!$D$5:$D$28252,"&lt;&gt;内部转款",Sheet1!$D$5:$D$28252,"&lt;&gt;内部转账",Sheet1!$E$5:$E$28252,"&lt;&gt;*调拨*")</f>
        <v>0</v>
      </c>
      <c r="M368" s="32">
        <f>SUMIFS(Sheet1!$F$5:$F$28252,Sheet1!$I$5:$I$28252,$B368,Sheet1!$L$5:$L$28252,$A368,Sheet1!$D$5:$D$28252,"企健网",Sheet1!$E$5:$E$28252,"&lt;&gt;*调拨*")+SUMIFS(Sheet1!$F$5:$F$28252,Sheet1!$I$5:$I$28252,$B368,Sheet1!$L$5:$L$28252,$A368,Sheet1!$E$5:$E$28252,"*企健网*",Sheet1!$D$5:$D$28252,"&lt;&gt;企健网",Sheet1!$D$5:$D$28252,"&lt;&gt;内部转款",Sheet1!$D$5:$D$28252,"&lt;&gt;内部转账",Sheet1!$E$5:$E$28252,"&lt;&gt;*调拨*")</f>
        <v>0</v>
      </c>
      <c r="N368" s="32">
        <f>SUMIFS(Sheet1!$F$5:$F$28252,Sheet1!$I$5:$I$28252,$B368,Sheet1!$L$5:$L$28252,$A368,Sheet1!$D$5:$D$28252,"银联",Sheet1!$E$5:$E$28252,"&lt;&gt;*调拨*")+SUMIFS(Sheet1!$F$5:$F$28252,Sheet1!$I$5:$I$28252,$B368,Sheet1!$L$5:$L$28252,$A368,Sheet1!$E$5:$E$28252,"*银联*",Sheet1!$D$5:$D$28252,"&lt;&gt;银联",Sheet1!$D$5:$D$28252,"&lt;&gt;内部转款",Sheet1!$D$5:$D$28252,"&lt;&gt;内部转账",Sheet1!$E$5:$E$28252,"&lt;&gt;*调拨*")</f>
        <v>0</v>
      </c>
      <c r="O368" s="32">
        <f>SUMIFS(Sheet1!$F$5:$F$28252,Sheet1!$I$5:$I$28252,$B368,Sheet1!$L$5:$L$28252,$A368,Sheet1!$D$5:$D$28252,"京东",Sheet1!$E$5:$E$28252,"&lt;&gt;*调拨*")+SUMIFS(Sheet1!$F$5:$F$28252,Sheet1!$I$5:$I$28252,$B368,Sheet1!$L$5:$L$28252,$A368,Sheet1!$E$5:$E$28252,"*京东*",Sheet1!$D$5:$D$28252,"&lt;&gt;京东",Sheet1!$D$5:$D$28252,"&lt;&gt;内部转款",Sheet1!$D$5:$D$28252,"&lt;&gt;内部转账",Sheet1!$E$5:$E$28252,"&lt;&gt;*调拨*")</f>
        <v>0</v>
      </c>
      <c r="P368" s="32">
        <f>SUMIFS(Sheet1!$F$5:$F$28252,Sheet1!$I$5:$I$28252,$B368,Sheet1!$L$5:$L$28252,$A368,Sheet1!$D$5:$D$28252,"药机微信",Sheet1!$E$5:$E$28252,"&lt;&gt;*调拨*")+SUMIFS(Sheet1!$F$5:$F$28252,Sheet1!$I$5:$I$28252,$B368,Sheet1!$L$5:$L$28252,$A368,Sheet1!$E$5:$E$28252,"*药机微信*",Sheet1!$D$5:$D$28252,"&lt;&gt;药机微信",Sheet1!$D$5:$D$28252,"&lt;&gt;内部转款",Sheet1!$D$5:$D$28252,"&lt;&gt;内部转账",Sheet1!$E$5:$E$28252,"&lt;&gt;*调拨*")</f>
        <v>0</v>
      </c>
      <c r="Q368" s="32">
        <f>SUMIFS(Sheet1!$F$5:$F$28252,Sheet1!$I$5:$I$28252,$B368,Sheet1!$L$5:$L$28252,$A368,Sheet1!$D$5:$D$28252,"亲情卡",Sheet1!$E$5:$E$28252,"&lt;&gt;*调拨*")+SUMIFS(Sheet1!$F$5:$F$28252,Sheet1!$I$5:$I$28252,$B368,Sheet1!$L$5:$L$28252,$A368,Sheet1!$E$5:$E$28252,"*亲情卡*",Sheet1!$D$5:$D$28252,"&lt;&gt;亲情卡",Sheet1!$D$5:$D$28252,"&lt;&gt;内部转款",Sheet1!$D$5:$D$28252,"&lt;&gt;内部转账",Sheet1!$E$5:$E$28252,"&lt;&gt;*调拨*")</f>
        <v>0</v>
      </c>
      <c r="R368" s="32">
        <f>SUMIFS(Sheet1!$F$5:$F$28252,Sheet1!$I$5:$I$28252,$B368,Sheet1!$L$5:$L$28252,$A368,Sheet1!$D$5:$D$28252,"优惠券",Sheet1!$E$5:$E$28252,"&lt;&gt;*调拨*")+SUMIFS(Sheet1!$F$5:$F$28252,Sheet1!$I$5:$I$28252,$B368,Sheet1!$L$5:$L$28252,$A368,Sheet1!$E$5:$E$28252,"*优惠券*",Sheet1!$D$5:$D$28252,"&lt;&gt;优惠券",Sheet1!$D$5:$D$28252,"&lt;&gt;内部转款",Sheet1!$D$5:$D$28252,"&lt;&gt;内部转账",Sheet1!$E$5:$E$28252,"&lt;&gt;*调拨*")</f>
        <v>0</v>
      </c>
      <c r="S368" s="32">
        <f>SUMIFS(Sheet1!$F$5:$F$28252,Sheet1!$I$5:$I$28252,$B368,Sheet1!$L$5:$L$28252,$A368,Sheet1!$D$5:$D$28252,"代金券",Sheet1!$E$5:$E$28252,"&lt;&gt;*调拨*")+SUMIFS(Sheet1!$F$5:$F$28252,Sheet1!$I$5:$I$28252,$B368,Sheet1!$L$5:$L$28252,$A368,Sheet1!$E$5:$E$28252,"*代金券*",Sheet1!$D$5:$D$28252,"&lt;&gt;代金券",Sheet1!$D$5:$D$28252,"&lt;&gt;内部转款",Sheet1!$D$5:$D$28252,"&lt;&gt;内部转账",Sheet1!$E$5:$E$28252,"&lt;&gt;*调拨*")</f>
        <v>0</v>
      </c>
      <c r="T368" s="32">
        <f>SUMIFS(Sheet1!$F$5:$F$28252,Sheet1!$I$5:$I$28252,$B368,Sheet1!$L$5:$L$28252,$A368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368,Sheet1!$L$5:$L$28252,$A368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368,Sheet1!$L$5:$L$28252,$A368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368,Sheet1!$L$5:$L$28252,$A368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8" s="32">
        <f>SUMIFS(Sheet1!$F$5:$F$28252,Sheet1!$I$5:$I$28252,$B368,Sheet1!$L$5:$L$28252,$A368,Sheet1!$E$5:$E$28252,"*调拨*")</f>
        <v>0</v>
      </c>
      <c r="V368" s="32">
        <f>SUMIFS(Sheet1!$F$5:$F$28252,Sheet1!$I$5:$I$28252,$B368,Sheet1!$L$5:$L$28252,$A368,Sheet1!$D$5:$D$28252,"储值",Sheet1!$E$5:$E$28252,"&lt;&gt;*调拨*")+SUMIFS(Sheet1!$F$5:$F$28252,Sheet1!$I$5:$I$28252,$B368,Sheet1!$L$5:$L$28252,$A368,Sheet1!$E$5:$E$28252,"*储值*",Sheet1!$D$5:$D$28252,"&lt;&gt;储值",Sheet1!$D$5:$D$28252,"&lt;&gt;内部转款",Sheet1!$D$5:$D$28252,"&lt;&gt;内部转账",Sheet1!$E$5:$E$28252,"&lt;&gt;*调拨*")</f>
        <v>0</v>
      </c>
      <c r="W368" s="32">
        <f>SUMIFS(Sheet1!$F$5:$F$28252,Sheet1!$I$5:$I$28252,$B368,Sheet1!$L$5:$L$28252,$A368,Sheet1!$D$5:$D$28252,"效期",Sheet1!$E$5:$E$28252,"&lt;&gt;*调拨*")+SUMIFS(Sheet1!$F$5:$F$28252,Sheet1!$I$5:$I$28252,$B368,Sheet1!$L$5:$L$28252,$A368,Sheet1!$E$5:$E$28252,"*效期*",Sheet1!$D$5:$D$28252,"&lt;&gt;效期",Sheet1!$D$5:$D$28252,"&lt;&gt;内部转款",Sheet1!$D$5:$D$28252,"&lt;&gt;内部转账",Sheet1!$E$5:$E$28252,"&lt;&gt;*调拨*")</f>
        <v>60.8</v>
      </c>
      <c r="X368" s="32">
        <f>SUMIFS(Sheet1!$F$5:$F$28252,Sheet1!$I$5:$I$28252,$B368,Sheet1!$L$5:$L$28252,$A368,Sheet1!$D$5:$D$28252,"内部转款",Sheet1!$E$5:$E$28252,"&lt;&gt;*调拨*")+SUMIFS(Sheet1!$F$5:$F$28252,Sheet1!$I$5:$I$28252,$B368,Sheet1!$L$5:$L$28252,$A368,Sheet1!$D$5:$D$28252,"内部转账",Sheet1!$E$5:$E$28252,"&lt;&gt;*调拨*")</f>
        <v>0</v>
      </c>
      <c r="Y368" s="32">
        <f t="shared" si="24"/>
        <v>0</v>
      </c>
      <c r="Z368" s="32">
        <f>SUMIFS(Sheet1!$F$5:$F$28252,Sheet1!$I$5:$I$28252,$B368,Sheet1!$L$5:$L$28252,$A368)</f>
        <v>42164.63</v>
      </c>
      <c r="AA368" s="32">
        <f>SUMIFS(Sheet1!$G$5:$G$28252,Sheet1!$I$5:$I$28252,$B368,Sheet1!$L$5:$L$28252,$A368,Sheet1!$D$5:$D$28252,"工资",Sheet1!$E$5:$E$28252,"&lt;&gt;*调拨*")+SUMIFS(Sheet1!$G$5:$G$28252,Sheet1!$I$5:$I$28252,$B368,Sheet1!$L$5:$L$28252,$A368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4049.85</v>
      </c>
      <c r="AB368" s="32">
        <f>SUMIFS(Sheet1!$G$5:$G$28252,Sheet1!$I$5:$I$28252,$B368,Sheet1!$L$5:$L$28252,$A368,Sheet1!$D$5:$D$28252,"水费",Sheet1!$E$5:$E$28252,"&lt;&gt;*调拨*")+SUMIFS(Sheet1!$G$5:$G$28252,Sheet1!$I$5:$I$28252,$B368,Sheet1!$L$5:$L$28252,$A368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8" s="32">
        <f>SUMIFS(Sheet1!$G$5:$G$28252,Sheet1!$I$5:$I$28252,$B368,Sheet1!$L$5:$L$28252,$A368,Sheet1!$D$5:$D$28252,"电费",Sheet1!$E$5:$E$28252,"&lt;&gt;*调拨*")+SUMIFS(Sheet1!$G$5:$G$28252,Sheet1!$I$5:$I$28252,$B368,Sheet1!$L$5:$L$28252,$A368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8" s="32">
        <f>SUMIFS(Sheet1!$G$5:$G$28252,Sheet1!$I$5:$I$28252,$B368,Sheet1!$L$5:$L$28252,$A368,Sheet1!$D$5:$D$28252,"宽带费",Sheet1!$E$5:$E$28252,"&lt;&gt;*调拨*")+SUMIFS(Sheet1!$G$5:$G$28252,Sheet1!$I$5:$I$28252,$B368,Sheet1!$L$5:$L$28252,$A368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8" s="32">
        <f>SUMIFS(Sheet1!$G$5:$G$28252,Sheet1!$I$5:$I$28252,$B368,Sheet1!$L$5:$L$28252,$A368,Sheet1!$D$5:$D$28252,"办公费",Sheet1!$E$5:$E$28252,"&lt;&gt;*调拨*")+SUMIFS(Sheet1!$G$5:$G$28252,Sheet1!$I$5:$I$28252,$B368,Sheet1!$L$5:$L$28252,$A368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8" s="32">
        <f>SUMIFS(Sheet1!$G$5:$G$28252,Sheet1!$I$5:$I$28252,$B368,Sheet1!$L$5:$L$28252,$A368,Sheet1!$D$5:$D$28252,"话费",Sheet1!$E$5:$E$28252,"&lt;&gt;*调拨*")+SUMIFS(Sheet1!$G$5:$G$28252,Sheet1!$I$5:$I$28252,$B368,Sheet1!$L$5:$L$28252,$A368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8" s="32">
        <f>SUMIFS(Sheet1!$G$5:$G$28252,Sheet1!$I$5:$I$28252,$B368,Sheet1!$L$5:$L$28252,$A368,Sheet1!$D$5:$D$28252,"房租",Sheet1!$E$5:$E$28252,"&lt;&gt;*调拨*")+SUMIFS(Sheet1!$G$5:$G$28252,Sheet1!$I$5:$I$28252,$B368,Sheet1!$L$5:$L$28252,$A368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8" s="32">
        <f>SUMIFS(Sheet1!$G$5:$G$28252,Sheet1!$I$5:$I$28252,$B368,Sheet1!$L$5:$L$28252,$A368,Sheet1!$E$5:$E$28252,"*调拨*")</f>
        <v>0</v>
      </c>
      <c r="AI368" s="32">
        <f>SUMIFS(Sheet1!$G$5:$G$28252,Sheet1!$I$5:$I$28252,$B368,Sheet1!$L$5:$L$28252,$A368,Sheet1!$D$5:$D$28252,"内部转款",Sheet1!$E$5:$E$28252,"&lt;&gt;*调拨*")+SUMIFS(Sheet1!$G$5:$G$28252,Sheet1!$I$5:$I$28252,$B368,Sheet1!$L$5:$L$28252,$A368,Sheet1!$D$5:$D$28252,"内部转账",Sheet1!$E$5:$E$28252,"&lt;&gt;*调拨*")</f>
        <v>0</v>
      </c>
      <c r="AJ368" s="32">
        <f t="shared" si="25"/>
        <v>0</v>
      </c>
      <c r="AK368" s="32">
        <f>SUMIFS(Sheet1!$G$5:$G$28252,Sheet1!$I$5:$I$28252,$B368,Sheet1!$L$5:$L$28252,$A368)</f>
        <v>4049.85</v>
      </c>
      <c r="AL368" s="32">
        <f t="shared" si="26"/>
        <v>38114.78</v>
      </c>
    </row>
    <row r="369" ht="16.5" spans="1:38">
      <c r="A369" s="30">
        <v>202606</v>
      </c>
      <c r="B369" s="31" t="s">
        <v>109</v>
      </c>
      <c r="C369" s="32">
        <f>SUMIFS(Sheet1!$F$5:$F$28252,Sheet1!$I$5:$I$28252,$B369,Sheet1!$L$5:$L$28252,$A369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14288.27</v>
      </c>
      <c r="D369" s="32">
        <f>SUMIFS(Sheet1!$F$5:$F$28252,Sheet1!$I$5:$I$28252,$B369,Sheet1!$L$5:$L$28252,$A369,Sheet1!$D$5:$D$28252,"医保即时拨付",Sheet1!$E$5:$E$28252,"&lt;&gt;*调拨*")+SUMIFS(Sheet1!$F$5:$F$28252,Sheet1!$I$5:$I$28252,$B369,Sheet1!$L$5:$L$28252,$A369,Sheet1!$E$5:$E$28252,"*医保即时拨付*",Sheet1!$D$5:$D$28252,"&lt;&gt;医保即时拨付",Sheet1!$D$5:$D$28252,"&lt;&gt;内部转款",Sheet1!$D$5:$D$28252,"&lt;&gt;内部转账",Sheet1!$E$5:$E$28252,"&lt;&gt;*调拨*")</f>
        <v>0</v>
      </c>
      <c r="E369" s="32">
        <f>SUMIFS(Sheet1!$F$5:$F$28252,Sheet1!$I$5:$I$28252,$B369,Sheet1!$L$5:$L$28252,$A369,Sheet1!$D$5:$D$28252,"医保",Sheet1!$E$5:$E$28252,"&lt;&gt;*调拨*",Sheet1!$E$5:$E$28252,"&lt;&gt;*医保即时拨付*")+SUMIFS(Sheet1!$F$5:$F$28252,Sheet1!$I$5:$I$28252,$B369,Sheet1!$L$5:$L$28252,$A369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1960.46</v>
      </c>
      <c r="F369" s="32">
        <f>SUMIFS(Sheet1!$F$5:$F$28252,Sheet1!$I$5:$I$28252,$B369,Sheet1!$L$5:$L$28252,$A369,Sheet1!$D$5:$D$28252,"聚合",Sheet1!$E$5:$E$28252,"&lt;&gt;*调拨*")+SUMIFS(Sheet1!$F$5:$F$28252,Sheet1!$I$5:$I$28252,$B369,Sheet1!$L$5:$L$28252,$A369,Sheet1!$E$5:$E$28252,"*聚合*",Sheet1!$D$5:$D$28252,"&lt;&gt;聚合",Sheet1!$D$5:$D$28252,"&lt;&gt;内部转款",Sheet1!$D$5:$D$28252,"&lt;&gt;内部转账",Sheet1!$E$5:$E$28252,"&lt;&gt;*调拨*")</f>
        <v>30920.38</v>
      </c>
      <c r="G369" s="32">
        <f>SUMIFS(Sheet1!$F$5:$F$28252,Sheet1!$I$5:$I$28252,$B369,Sheet1!$L$5:$L$28252,$A369,Sheet1!$D$5:$D$28252,"24小时微信",Sheet1!$E$5:$E$28252,"&lt;&gt;*调拨*")+SUMIFS(Sheet1!$F$5:$F$28252,Sheet1!$I$5:$I$28252,$B369,Sheet1!$L$5:$L$28252,$A369,Sheet1!$E$5:$E$28252,"*24小时微信*",Sheet1!$D$5:$D$28252,"&lt;&gt;24小时微信",Sheet1!$D$5:$D$28252,"&lt;&gt;内部转款",Sheet1!$D$5:$D$28252,"&lt;&gt;内部转账",Sheet1!$E$5:$E$28252,"&lt;&gt;*调拨*")</f>
        <v>0</v>
      </c>
      <c r="H369" s="32">
        <f>SUMIFS(Sheet1!$F$5:$F$28252,Sheet1!$I$5:$I$28252,$B369,Sheet1!$L$5:$L$28252,$A369,Sheet1!$D$5:$D$28252,"美团",Sheet1!$E$5:$E$28252,"&lt;&gt;*调拨*")+SUMIFS(Sheet1!$F$5:$F$28252,Sheet1!$I$5:$I$28252,$B369,Sheet1!$L$5:$L$28252,$A369,Sheet1!$E$5:$E$28252,"*美团*",Sheet1!$D$5:$D$28252,"&lt;&gt;美团",Sheet1!$D$5:$D$28252,"&lt;&gt;内部转款",Sheet1!$D$5:$D$28252,"&lt;&gt;内部转账",Sheet1!$E$5:$E$28252,"&lt;&gt;*调拨*")</f>
        <v>0</v>
      </c>
      <c r="I369" s="32">
        <f>SUMIFS(Sheet1!$F$5:$F$28252,Sheet1!$I$5:$I$28252,$B369,Sheet1!$L$5:$L$28252,$A369,Sheet1!$D$5:$D$28252,"饿了么",Sheet1!$E$5:$E$28252,"&lt;&gt;*调拨*")+SUMIFS(Sheet1!$F$5:$F$28252,Sheet1!$I$5:$I$28252,$B369,Sheet1!$L$5:$L$28252,$A369,Sheet1!$E$5:$E$28252,"*饿了么*",Sheet1!$D$5:$D$28252,"&lt;&gt;饿了么",Sheet1!$D$5:$D$28252,"&lt;&gt;内部转款",Sheet1!$D$5:$D$28252,"&lt;&gt;内部转账",Sheet1!$E$5:$E$28252,"&lt;&gt;*调拨*")</f>
        <v>0</v>
      </c>
      <c r="J369" s="32">
        <f>SUMIFS(Sheet1!$F$5:$F$28252,Sheet1!$I$5:$I$28252,$B369,Sheet1!$L$5:$L$28252,$A369,Sheet1!$D$5:$D$28252,"健E卡",Sheet1!$E$5:$E$28252,"&lt;&gt;*调拨*")+SUMIFS(Sheet1!$F$5:$F$28252,Sheet1!$I$5:$I$28252,$B369,Sheet1!$L$5:$L$28252,$A369,Sheet1!$E$5:$E$28252,"*健E卡*",Sheet1!$D$5:$D$28252,"&lt;&gt;健E卡",Sheet1!$D$5:$D$28252,"&lt;&gt;内部转款",Sheet1!$D$5:$D$28252,"&lt;&gt;内部转账",Sheet1!$E$5:$E$28252,"&lt;&gt;*调拨*")</f>
        <v>0</v>
      </c>
      <c r="K369" s="32">
        <f>SUMIFS(Sheet1!$F$5:$F$28252,Sheet1!$I$5:$I$28252,$B369,Sheet1!$L$5:$L$28252,$A369,Sheet1!$D$5:$D$28252,"抖音",Sheet1!$E$5:$E$28252,"&lt;&gt;*调拨*")+SUMIFS(Sheet1!$F$5:$F$28252,Sheet1!$I$5:$I$28252,$B369,Sheet1!$L$5:$L$28252,$A369,Sheet1!$E$5:$E$28252,"*抖音*",Sheet1!$D$5:$D$28252,"&lt;&gt;抖音",Sheet1!$D$5:$D$28252,"&lt;&gt;内部转款",Sheet1!$D$5:$D$28252,"&lt;&gt;内部转账",Sheet1!$E$5:$E$28252,"&lt;&gt;*调拨*")</f>
        <v>0</v>
      </c>
      <c r="L369" s="32">
        <f>SUMIFS(Sheet1!$F$5:$F$28252,Sheet1!$I$5:$I$28252,$B369,Sheet1!$L$5:$L$28252,$A369,Sheet1!$D$5:$D$28252,"医卡通",Sheet1!$E$5:$E$28252,"&lt;&gt;*调拨*")+SUMIFS(Sheet1!$F$5:$F$28252,Sheet1!$I$5:$I$28252,$B369,Sheet1!$L$5:$L$28252,$A369,Sheet1!$E$5:$E$28252,"*医卡通*",Sheet1!$D$5:$D$28252,"&lt;&gt;医卡通",Sheet1!$D$5:$D$28252,"&lt;&gt;内部转款",Sheet1!$D$5:$D$28252,"&lt;&gt;内部转账",Sheet1!$E$5:$E$28252,"&lt;&gt;*调拨*")</f>
        <v>0</v>
      </c>
      <c r="M369" s="32">
        <f>SUMIFS(Sheet1!$F$5:$F$28252,Sheet1!$I$5:$I$28252,$B369,Sheet1!$L$5:$L$28252,$A369,Sheet1!$D$5:$D$28252,"企健网",Sheet1!$E$5:$E$28252,"&lt;&gt;*调拨*")+SUMIFS(Sheet1!$F$5:$F$28252,Sheet1!$I$5:$I$28252,$B369,Sheet1!$L$5:$L$28252,$A369,Sheet1!$E$5:$E$28252,"*企健网*",Sheet1!$D$5:$D$28252,"&lt;&gt;企健网",Sheet1!$D$5:$D$28252,"&lt;&gt;内部转款",Sheet1!$D$5:$D$28252,"&lt;&gt;内部转账",Sheet1!$E$5:$E$28252,"&lt;&gt;*调拨*")</f>
        <v>0</v>
      </c>
      <c r="N369" s="32">
        <f>SUMIFS(Sheet1!$F$5:$F$28252,Sheet1!$I$5:$I$28252,$B369,Sheet1!$L$5:$L$28252,$A369,Sheet1!$D$5:$D$28252,"银联",Sheet1!$E$5:$E$28252,"&lt;&gt;*调拨*")+SUMIFS(Sheet1!$F$5:$F$28252,Sheet1!$I$5:$I$28252,$B369,Sheet1!$L$5:$L$28252,$A369,Sheet1!$E$5:$E$28252,"*银联*",Sheet1!$D$5:$D$28252,"&lt;&gt;银联",Sheet1!$D$5:$D$28252,"&lt;&gt;内部转款",Sheet1!$D$5:$D$28252,"&lt;&gt;内部转账",Sheet1!$E$5:$E$28252,"&lt;&gt;*调拨*")</f>
        <v>0</v>
      </c>
      <c r="O369" s="32">
        <f>SUMIFS(Sheet1!$F$5:$F$28252,Sheet1!$I$5:$I$28252,$B369,Sheet1!$L$5:$L$28252,$A369,Sheet1!$D$5:$D$28252,"京东",Sheet1!$E$5:$E$28252,"&lt;&gt;*调拨*")+SUMIFS(Sheet1!$F$5:$F$28252,Sheet1!$I$5:$I$28252,$B369,Sheet1!$L$5:$L$28252,$A369,Sheet1!$E$5:$E$28252,"*京东*",Sheet1!$D$5:$D$28252,"&lt;&gt;京东",Sheet1!$D$5:$D$28252,"&lt;&gt;内部转款",Sheet1!$D$5:$D$28252,"&lt;&gt;内部转账",Sheet1!$E$5:$E$28252,"&lt;&gt;*调拨*")</f>
        <v>0</v>
      </c>
      <c r="P369" s="32">
        <f>SUMIFS(Sheet1!$F$5:$F$28252,Sheet1!$I$5:$I$28252,$B369,Sheet1!$L$5:$L$28252,$A369,Sheet1!$D$5:$D$28252,"药机微信",Sheet1!$E$5:$E$28252,"&lt;&gt;*调拨*")+SUMIFS(Sheet1!$F$5:$F$28252,Sheet1!$I$5:$I$28252,$B369,Sheet1!$L$5:$L$28252,$A369,Sheet1!$E$5:$E$28252,"*药机微信*",Sheet1!$D$5:$D$28252,"&lt;&gt;药机微信",Sheet1!$D$5:$D$28252,"&lt;&gt;内部转款",Sheet1!$D$5:$D$28252,"&lt;&gt;内部转账",Sheet1!$E$5:$E$28252,"&lt;&gt;*调拨*")</f>
        <v>0</v>
      </c>
      <c r="Q369" s="32">
        <f>SUMIFS(Sheet1!$F$5:$F$28252,Sheet1!$I$5:$I$28252,$B369,Sheet1!$L$5:$L$28252,$A369,Sheet1!$D$5:$D$28252,"亲情卡",Sheet1!$E$5:$E$28252,"&lt;&gt;*调拨*")+SUMIFS(Sheet1!$F$5:$F$28252,Sheet1!$I$5:$I$28252,$B369,Sheet1!$L$5:$L$28252,$A369,Sheet1!$E$5:$E$28252,"*亲情卡*",Sheet1!$D$5:$D$28252,"&lt;&gt;亲情卡",Sheet1!$D$5:$D$28252,"&lt;&gt;内部转款",Sheet1!$D$5:$D$28252,"&lt;&gt;内部转账",Sheet1!$E$5:$E$28252,"&lt;&gt;*调拨*")</f>
        <v>0</v>
      </c>
      <c r="R369" s="32">
        <f>SUMIFS(Sheet1!$F$5:$F$28252,Sheet1!$I$5:$I$28252,$B369,Sheet1!$L$5:$L$28252,$A369,Sheet1!$D$5:$D$28252,"优惠券",Sheet1!$E$5:$E$28252,"&lt;&gt;*调拨*")+SUMIFS(Sheet1!$F$5:$F$28252,Sheet1!$I$5:$I$28252,$B369,Sheet1!$L$5:$L$28252,$A369,Sheet1!$E$5:$E$28252,"*优惠券*",Sheet1!$D$5:$D$28252,"&lt;&gt;优惠券",Sheet1!$D$5:$D$28252,"&lt;&gt;内部转款",Sheet1!$D$5:$D$28252,"&lt;&gt;内部转账",Sheet1!$E$5:$E$28252,"&lt;&gt;*调拨*")</f>
        <v>0</v>
      </c>
      <c r="S369" s="32">
        <f>SUMIFS(Sheet1!$F$5:$F$28252,Sheet1!$I$5:$I$28252,$B369,Sheet1!$L$5:$L$28252,$A369,Sheet1!$D$5:$D$28252,"代金券",Sheet1!$E$5:$E$28252,"&lt;&gt;*调拨*")+SUMIFS(Sheet1!$F$5:$F$28252,Sheet1!$I$5:$I$28252,$B369,Sheet1!$L$5:$L$28252,$A369,Sheet1!$E$5:$E$28252,"*代金券*",Sheet1!$D$5:$D$28252,"&lt;&gt;代金券",Sheet1!$D$5:$D$28252,"&lt;&gt;内部转款",Sheet1!$D$5:$D$28252,"&lt;&gt;内部转账",Sheet1!$E$5:$E$28252,"&lt;&gt;*调拨*")</f>
        <v>0</v>
      </c>
      <c r="T369" s="32">
        <f>SUMIFS(Sheet1!$F$5:$F$28252,Sheet1!$I$5:$I$28252,$B369,Sheet1!$L$5:$L$28252,$A369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369,Sheet1!$L$5:$L$28252,$A369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369,Sheet1!$L$5:$L$28252,$A369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369,Sheet1!$L$5:$L$28252,$A369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69" s="32">
        <f>SUMIFS(Sheet1!$F$5:$F$28252,Sheet1!$I$5:$I$28252,$B369,Sheet1!$L$5:$L$28252,$A369,Sheet1!$E$5:$E$28252,"*调拨*")</f>
        <v>0</v>
      </c>
      <c r="V369" s="32">
        <f>SUMIFS(Sheet1!$F$5:$F$28252,Sheet1!$I$5:$I$28252,$B369,Sheet1!$L$5:$L$28252,$A369,Sheet1!$D$5:$D$28252,"储值",Sheet1!$E$5:$E$28252,"&lt;&gt;*调拨*")+SUMIFS(Sheet1!$F$5:$F$28252,Sheet1!$I$5:$I$28252,$B369,Sheet1!$L$5:$L$28252,$A369,Sheet1!$E$5:$E$28252,"*储值*",Sheet1!$D$5:$D$28252,"&lt;&gt;储值",Sheet1!$D$5:$D$28252,"&lt;&gt;内部转款",Sheet1!$D$5:$D$28252,"&lt;&gt;内部转账",Sheet1!$E$5:$E$28252,"&lt;&gt;*调拨*")</f>
        <v>0</v>
      </c>
      <c r="W369" s="32">
        <f>SUMIFS(Sheet1!$F$5:$F$28252,Sheet1!$I$5:$I$28252,$B369,Sheet1!$L$5:$L$28252,$A369,Sheet1!$D$5:$D$28252,"效期",Sheet1!$E$5:$E$28252,"&lt;&gt;*调拨*")+SUMIFS(Sheet1!$F$5:$F$28252,Sheet1!$I$5:$I$28252,$B369,Sheet1!$L$5:$L$28252,$A369,Sheet1!$E$5:$E$28252,"*效期*",Sheet1!$D$5:$D$28252,"&lt;&gt;效期",Sheet1!$D$5:$D$28252,"&lt;&gt;内部转款",Sheet1!$D$5:$D$28252,"&lt;&gt;内部转账",Sheet1!$E$5:$E$28252,"&lt;&gt;*调拨*")</f>
        <v>33.65</v>
      </c>
      <c r="X369" s="32">
        <f>SUMIFS(Sheet1!$F$5:$F$28252,Sheet1!$I$5:$I$28252,$B369,Sheet1!$L$5:$L$28252,$A369,Sheet1!$D$5:$D$28252,"内部转款",Sheet1!$E$5:$E$28252,"&lt;&gt;*调拨*")+SUMIFS(Sheet1!$F$5:$F$28252,Sheet1!$I$5:$I$28252,$B369,Sheet1!$L$5:$L$28252,$A369,Sheet1!$D$5:$D$28252,"内部转账",Sheet1!$E$5:$E$28252,"&lt;&gt;*调拨*")</f>
        <v>0</v>
      </c>
      <c r="Y369" s="32">
        <f t="shared" si="24"/>
        <v>0</v>
      </c>
      <c r="Z369" s="32">
        <f>SUMIFS(Sheet1!$F$5:$F$28252,Sheet1!$I$5:$I$28252,$B369,Sheet1!$L$5:$L$28252,$A369)</f>
        <v>47202.76</v>
      </c>
      <c r="AA369" s="32">
        <f>SUMIFS(Sheet1!$G$5:$G$28252,Sheet1!$I$5:$I$28252,$B369,Sheet1!$L$5:$L$28252,$A369,Sheet1!$D$5:$D$28252,"工资",Sheet1!$E$5:$E$28252,"&lt;&gt;*调拨*")+SUMIFS(Sheet1!$G$5:$G$28252,Sheet1!$I$5:$I$28252,$B369,Sheet1!$L$5:$L$28252,$A369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5063.03</v>
      </c>
      <c r="AB369" s="32">
        <f>SUMIFS(Sheet1!$G$5:$G$28252,Sheet1!$I$5:$I$28252,$B369,Sheet1!$L$5:$L$28252,$A369,Sheet1!$D$5:$D$28252,"水费",Sheet1!$E$5:$E$28252,"&lt;&gt;*调拨*")+SUMIFS(Sheet1!$G$5:$G$28252,Sheet1!$I$5:$I$28252,$B369,Sheet1!$L$5:$L$28252,$A369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69" s="32">
        <f>SUMIFS(Sheet1!$G$5:$G$28252,Sheet1!$I$5:$I$28252,$B369,Sheet1!$L$5:$L$28252,$A369,Sheet1!$D$5:$D$28252,"电费",Sheet1!$E$5:$E$28252,"&lt;&gt;*调拨*")+SUMIFS(Sheet1!$G$5:$G$28252,Sheet1!$I$5:$I$28252,$B369,Sheet1!$L$5:$L$28252,$A369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69" s="32">
        <f>SUMIFS(Sheet1!$G$5:$G$28252,Sheet1!$I$5:$I$28252,$B369,Sheet1!$L$5:$L$28252,$A369,Sheet1!$D$5:$D$28252,"宽带费",Sheet1!$E$5:$E$28252,"&lt;&gt;*调拨*")+SUMIFS(Sheet1!$G$5:$G$28252,Sheet1!$I$5:$I$28252,$B369,Sheet1!$L$5:$L$28252,$A369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69" s="32">
        <f>SUMIFS(Sheet1!$G$5:$G$28252,Sheet1!$I$5:$I$28252,$B369,Sheet1!$L$5:$L$28252,$A369,Sheet1!$D$5:$D$28252,"办公费",Sheet1!$E$5:$E$28252,"&lt;&gt;*调拨*")+SUMIFS(Sheet1!$G$5:$G$28252,Sheet1!$I$5:$I$28252,$B369,Sheet1!$L$5:$L$28252,$A369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69" s="32">
        <f>SUMIFS(Sheet1!$G$5:$G$28252,Sheet1!$I$5:$I$28252,$B369,Sheet1!$L$5:$L$28252,$A369,Sheet1!$D$5:$D$28252,"话费",Sheet1!$E$5:$E$28252,"&lt;&gt;*调拨*")+SUMIFS(Sheet1!$G$5:$G$28252,Sheet1!$I$5:$I$28252,$B369,Sheet1!$L$5:$L$28252,$A369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69" s="32">
        <f>SUMIFS(Sheet1!$G$5:$G$28252,Sheet1!$I$5:$I$28252,$B369,Sheet1!$L$5:$L$28252,$A369,Sheet1!$D$5:$D$28252,"房租",Sheet1!$E$5:$E$28252,"&lt;&gt;*调拨*")+SUMIFS(Sheet1!$G$5:$G$28252,Sheet1!$I$5:$I$28252,$B369,Sheet1!$L$5:$L$28252,$A369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69" s="32">
        <f>SUMIFS(Sheet1!$G$5:$G$28252,Sheet1!$I$5:$I$28252,$B369,Sheet1!$L$5:$L$28252,$A369,Sheet1!$E$5:$E$28252,"*调拨*")</f>
        <v>0</v>
      </c>
      <c r="AI369" s="32">
        <f>SUMIFS(Sheet1!$G$5:$G$28252,Sheet1!$I$5:$I$28252,$B369,Sheet1!$L$5:$L$28252,$A369,Sheet1!$D$5:$D$28252,"内部转款",Sheet1!$E$5:$E$28252,"&lt;&gt;*调拨*")+SUMIFS(Sheet1!$G$5:$G$28252,Sheet1!$I$5:$I$28252,$B369,Sheet1!$L$5:$L$28252,$A369,Sheet1!$D$5:$D$28252,"内部转账",Sheet1!$E$5:$E$28252,"&lt;&gt;*调拨*")</f>
        <v>0</v>
      </c>
      <c r="AJ369" s="32">
        <f t="shared" si="25"/>
        <v>0</v>
      </c>
      <c r="AK369" s="32">
        <f>SUMIFS(Sheet1!$G$5:$G$28252,Sheet1!$I$5:$I$28252,$B369,Sheet1!$L$5:$L$28252,$A369)</f>
        <v>5063.03</v>
      </c>
      <c r="AL369" s="32">
        <f t="shared" si="26"/>
        <v>42139.73</v>
      </c>
    </row>
    <row r="370" ht="16.5" spans="1:38">
      <c r="A370" s="30">
        <v>202606</v>
      </c>
      <c r="B370" s="31" t="s">
        <v>162</v>
      </c>
      <c r="C370" s="32">
        <f>SUMIFS(Sheet1!$F$5:$F$28252,Sheet1!$I$5:$I$28252,$B370,Sheet1!$L$5:$L$28252,$A370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60.06</v>
      </c>
      <c r="D370" s="32">
        <f>SUMIFS(Sheet1!$F$5:$F$28252,Sheet1!$I$5:$I$28252,$B370,Sheet1!$L$5:$L$28252,$A370,Sheet1!$D$5:$D$28252,"医保即时拨付",Sheet1!$E$5:$E$28252,"&lt;&gt;*调拨*")+SUMIFS(Sheet1!$F$5:$F$28252,Sheet1!$I$5:$I$28252,$B370,Sheet1!$L$5:$L$28252,$A370,Sheet1!$E$5:$E$28252,"*医保即时拨付*",Sheet1!$D$5:$D$28252,"&lt;&gt;医保即时拨付",Sheet1!$D$5:$D$28252,"&lt;&gt;内部转款",Sheet1!$D$5:$D$28252,"&lt;&gt;内部转账",Sheet1!$E$5:$E$28252,"&lt;&gt;*调拨*")</f>
        <v>0</v>
      </c>
      <c r="E370" s="32">
        <f>SUMIFS(Sheet1!$F$5:$F$28252,Sheet1!$I$5:$I$28252,$B370,Sheet1!$L$5:$L$28252,$A370,Sheet1!$D$5:$D$28252,"医保",Sheet1!$E$5:$E$28252,"&lt;&gt;*调拨*",Sheet1!$E$5:$E$28252,"&lt;&gt;*医保即时拨付*")+SUMIFS(Sheet1!$F$5:$F$28252,Sheet1!$I$5:$I$28252,$B370,Sheet1!$L$5:$L$28252,$A370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70" s="32">
        <f>SUMIFS(Sheet1!$F$5:$F$28252,Sheet1!$I$5:$I$28252,$B370,Sheet1!$L$5:$L$28252,$A370,Sheet1!$D$5:$D$28252,"聚合",Sheet1!$E$5:$E$28252,"&lt;&gt;*调拨*")+SUMIFS(Sheet1!$F$5:$F$28252,Sheet1!$I$5:$I$28252,$B370,Sheet1!$L$5:$L$28252,$A370,Sheet1!$E$5:$E$28252,"*聚合*",Sheet1!$D$5:$D$28252,"&lt;&gt;聚合",Sheet1!$D$5:$D$28252,"&lt;&gt;内部转款",Sheet1!$D$5:$D$28252,"&lt;&gt;内部转账",Sheet1!$E$5:$E$28252,"&lt;&gt;*调拨*")</f>
        <v>458.4</v>
      </c>
      <c r="G370" s="32">
        <f>SUMIFS(Sheet1!$F$5:$F$28252,Sheet1!$I$5:$I$28252,$B370,Sheet1!$L$5:$L$28252,$A370,Sheet1!$D$5:$D$28252,"24小时微信",Sheet1!$E$5:$E$28252,"&lt;&gt;*调拨*")+SUMIFS(Sheet1!$F$5:$F$28252,Sheet1!$I$5:$I$28252,$B370,Sheet1!$L$5:$L$28252,$A370,Sheet1!$E$5:$E$28252,"*24小时微信*",Sheet1!$D$5:$D$28252,"&lt;&gt;24小时微信",Sheet1!$D$5:$D$28252,"&lt;&gt;内部转款",Sheet1!$D$5:$D$28252,"&lt;&gt;内部转账",Sheet1!$E$5:$E$28252,"&lt;&gt;*调拨*")</f>
        <v>0</v>
      </c>
      <c r="H370" s="32">
        <f>SUMIFS(Sheet1!$F$5:$F$28252,Sheet1!$I$5:$I$28252,$B370,Sheet1!$L$5:$L$28252,$A370,Sheet1!$D$5:$D$28252,"美团",Sheet1!$E$5:$E$28252,"&lt;&gt;*调拨*")+SUMIFS(Sheet1!$F$5:$F$28252,Sheet1!$I$5:$I$28252,$B370,Sheet1!$L$5:$L$28252,$A370,Sheet1!$E$5:$E$28252,"*美团*",Sheet1!$D$5:$D$28252,"&lt;&gt;美团",Sheet1!$D$5:$D$28252,"&lt;&gt;内部转款",Sheet1!$D$5:$D$28252,"&lt;&gt;内部转账",Sheet1!$E$5:$E$28252,"&lt;&gt;*调拨*")</f>
        <v>0</v>
      </c>
      <c r="I370" s="32">
        <f>SUMIFS(Sheet1!$F$5:$F$28252,Sheet1!$I$5:$I$28252,$B370,Sheet1!$L$5:$L$28252,$A370,Sheet1!$D$5:$D$28252,"饿了么",Sheet1!$E$5:$E$28252,"&lt;&gt;*调拨*")+SUMIFS(Sheet1!$F$5:$F$28252,Sheet1!$I$5:$I$28252,$B370,Sheet1!$L$5:$L$28252,$A370,Sheet1!$E$5:$E$28252,"*饿了么*",Sheet1!$D$5:$D$28252,"&lt;&gt;饿了么",Sheet1!$D$5:$D$28252,"&lt;&gt;内部转款",Sheet1!$D$5:$D$28252,"&lt;&gt;内部转账",Sheet1!$E$5:$E$28252,"&lt;&gt;*调拨*")</f>
        <v>0</v>
      </c>
      <c r="J370" s="32">
        <f>SUMIFS(Sheet1!$F$5:$F$28252,Sheet1!$I$5:$I$28252,$B370,Sheet1!$L$5:$L$28252,$A370,Sheet1!$D$5:$D$28252,"健E卡",Sheet1!$E$5:$E$28252,"&lt;&gt;*调拨*")+SUMIFS(Sheet1!$F$5:$F$28252,Sheet1!$I$5:$I$28252,$B370,Sheet1!$L$5:$L$28252,$A370,Sheet1!$E$5:$E$28252,"*健E卡*",Sheet1!$D$5:$D$28252,"&lt;&gt;健E卡",Sheet1!$D$5:$D$28252,"&lt;&gt;内部转款",Sheet1!$D$5:$D$28252,"&lt;&gt;内部转账",Sheet1!$E$5:$E$28252,"&lt;&gt;*调拨*")</f>
        <v>0</v>
      </c>
      <c r="K370" s="32">
        <f>SUMIFS(Sheet1!$F$5:$F$28252,Sheet1!$I$5:$I$28252,$B370,Sheet1!$L$5:$L$28252,$A370,Sheet1!$D$5:$D$28252,"抖音",Sheet1!$E$5:$E$28252,"&lt;&gt;*调拨*")+SUMIFS(Sheet1!$F$5:$F$28252,Sheet1!$I$5:$I$28252,$B370,Sheet1!$L$5:$L$28252,$A370,Sheet1!$E$5:$E$28252,"*抖音*",Sheet1!$D$5:$D$28252,"&lt;&gt;抖音",Sheet1!$D$5:$D$28252,"&lt;&gt;内部转款",Sheet1!$D$5:$D$28252,"&lt;&gt;内部转账",Sheet1!$E$5:$E$28252,"&lt;&gt;*调拨*")</f>
        <v>37.42</v>
      </c>
      <c r="L370" s="32">
        <f>SUMIFS(Sheet1!$F$5:$F$28252,Sheet1!$I$5:$I$28252,$B370,Sheet1!$L$5:$L$28252,$A370,Sheet1!$D$5:$D$28252,"医卡通",Sheet1!$E$5:$E$28252,"&lt;&gt;*调拨*")+SUMIFS(Sheet1!$F$5:$F$28252,Sheet1!$I$5:$I$28252,$B370,Sheet1!$L$5:$L$28252,$A370,Sheet1!$E$5:$E$28252,"*医卡通*",Sheet1!$D$5:$D$28252,"&lt;&gt;医卡通",Sheet1!$D$5:$D$28252,"&lt;&gt;内部转款",Sheet1!$D$5:$D$28252,"&lt;&gt;内部转账",Sheet1!$E$5:$E$28252,"&lt;&gt;*调拨*")</f>
        <v>0</v>
      </c>
      <c r="M370" s="32">
        <f>SUMIFS(Sheet1!$F$5:$F$28252,Sheet1!$I$5:$I$28252,$B370,Sheet1!$L$5:$L$28252,$A370,Sheet1!$D$5:$D$28252,"企健网",Sheet1!$E$5:$E$28252,"&lt;&gt;*调拨*")+SUMIFS(Sheet1!$F$5:$F$28252,Sheet1!$I$5:$I$28252,$B370,Sheet1!$L$5:$L$28252,$A370,Sheet1!$E$5:$E$28252,"*企健网*",Sheet1!$D$5:$D$28252,"&lt;&gt;企健网",Sheet1!$D$5:$D$28252,"&lt;&gt;内部转款",Sheet1!$D$5:$D$28252,"&lt;&gt;内部转账",Sheet1!$E$5:$E$28252,"&lt;&gt;*调拨*")</f>
        <v>0</v>
      </c>
      <c r="N370" s="32">
        <f>SUMIFS(Sheet1!$F$5:$F$28252,Sheet1!$I$5:$I$28252,$B370,Sheet1!$L$5:$L$28252,$A370,Sheet1!$D$5:$D$28252,"银联",Sheet1!$E$5:$E$28252,"&lt;&gt;*调拨*")+SUMIFS(Sheet1!$F$5:$F$28252,Sheet1!$I$5:$I$28252,$B370,Sheet1!$L$5:$L$28252,$A370,Sheet1!$E$5:$E$28252,"*银联*",Sheet1!$D$5:$D$28252,"&lt;&gt;银联",Sheet1!$D$5:$D$28252,"&lt;&gt;内部转款",Sheet1!$D$5:$D$28252,"&lt;&gt;内部转账",Sheet1!$E$5:$E$28252,"&lt;&gt;*调拨*")</f>
        <v>0</v>
      </c>
      <c r="O370" s="32">
        <f>SUMIFS(Sheet1!$F$5:$F$28252,Sheet1!$I$5:$I$28252,$B370,Sheet1!$L$5:$L$28252,$A370,Sheet1!$D$5:$D$28252,"京东",Sheet1!$E$5:$E$28252,"&lt;&gt;*调拨*")+SUMIFS(Sheet1!$F$5:$F$28252,Sheet1!$I$5:$I$28252,$B370,Sheet1!$L$5:$L$28252,$A370,Sheet1!$E$5:$E$28252,"*京东*",Sheet1!$D$5:$D$28252,"&lt;&gt;京东",Sheet1!$D$5:$D$28252,"&lt;&gt;内部转款",Sheet1!$D$5:$D$28252,"&lt;&gt;内部转账",Sheet1!$E$5:$E$28252,"&lt;&gt;*调拨*")</f>
        <v>0</v>
      </c>
      <c r="P370" s="32">
        <f>SUMIFS(Sheet1!$F$5:$F$28252,Sheet1!$I$5:$I$28252,$B370,Sheet1!$L$5:$L$28252,$A370,Sheet1!$D$5:$D$28252,"药机微信",Sheet1!$E$5:$E$28252,"&lt;&gt;*调拨*")+SUMIFS(Sheet1!$F$5:$F$28252,Sheet1!$I$5:$I$28252,$B370,Sheet1!$L$5:$L$28252,$A370,Sheet1!$E$5:$E$28252,"*药机微信*",Sheet1!$D$5:$D$28252,"&lt;&gt;药机微信",Sheet1!$D$5:$D$28252,"&lt;&gt;内部转款",Sheet1!$D$5:$D$28252,"&lt;&gt;内部转账",Sheet1!$E$5:$E$28252,"&lt;&gt;*调拨*")</f>
        <v>0</v>
      </c>
      <c r="Q370" s="32">
        <f>SUMIFS(Sheet1!$F$5:$F$28252,Sheet1!$I$5:$I$28252,$B370,Sheet1!$L$5:$L$28252,$A370,Sheet1!$D$5:$D$28252,"亲情卡",Sheet1!$E$5:$E$28252,"&lt;&gt;*调拨*")+SUMIFS(Sheet1!$F$5:$F$28252,Sheet1!$I$5:$I$28252,$B370,Sheet1!$L$5:$L$28252,$A370,Sheet1!$E$5:$E$28252,"*亲情卡*",Sheet1!$D$5:$D$28252,"&lt;&gt;亲情卡",Sheet1!$D$5:$D$28252,"&lt;&gt;内部转款",Sheet1!$D$5:$D$28252,"&lt;&gt;内部转账",Sheet1!$E$5:$E$28252,"&lt;&gt;*调拨*")</f>
        <v>0</v>
      </c>
      <c r="R370" s="32">
        <f>SUMIFS(Sheet1!$F$5:$F$28252,Sheet1!$I$5:$I$28252,$B370,Sheet1!$L$5:$L$28252,$A370,Sheet1!$D$5:$D$28252,"优惠券",Sheet1!$E$5:$E$28252,"&lt;&gt;*调拨*")+SUMIFS(Sheet1!$F$5:$F$28252,Sheet1!$I$5:$I$28252,$B370,Sheet1!$L$5:$L$28252,$A370,Sheet1!$E$5:$E$28252,"*优惠券*",Sheet1!$D$5:$D$28252,"&lt;&gt;优惠券",Sheet1!$D$5:$D$28252,"&lt;&gt;内部转款",Sheet1!$D$5:$D$28252,"&lt;&gt;内部转账",Sheet1!$E$5:$E$28252,"&lt;&gt;*调拨*")</f>
        <v>0</v>
      </c>
      <c r="S370" s="32">
        <f>SUMIFS(Sheet1!$F$5:$F$28252,Sheet1!$I$5:$I$28252,$B370,Sheet1!$L$5:$L$28252,$A370,Sheet1!$D$5:$D$28252,"代金券",Sheet1!$E$5:$E$28252,"&lt;&gt;*调拨*")+SUMIFS(Sheet1!$F$5:$F$28252,Sheet1!$I$5:$I$28252,$B370,Sheet1!$L$5:$L$28252,$A370,Sheet1!$E$5:$E$28252,"*代金券*",Sheet1!$D$5:$D$28252,"&lt;&gt;代金券",Sheet1!$D$5:$D$28252,"&lt;&gt;内部转款",Sheet1!$D$5:$D$28252,"&lt;&gt;内部转账",Sheet1!$E$5:$E$28252,"&lt;&gt;*调拨*")</f>
        <v>0</v>
      </c>
      <c r="T370" s="32">
        <f>SUMIFS(Sheet1!$F$5:$F$28252,Sheet1!$I$5:$I$28252,$B370,Sheet1!$L$5:$L$28252,$A370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370,Sheet1!$L$5:$L$28252,$A370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370,Sheet1!$L$5:$L$28252,$A370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370,Sheet1!$L$5:$L$28252,$A370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0" s="32">
        <f>SUMIFS(Sheet1!$F$5:$F$28252,Sheet1!$I$5:$I$28252,$B370,Sheet1!$L$5:$L$28252,$A370,Sheet1!$E$5:$E$28252,"*调拨*")</f>
        <v>0</v>
      </c>
      <c r="V370" s="32">
        <f>SUMIFS(Sheet1!$F$5:$F$28252,Sheet1!$I$5:$I$28252,$B370,Sheet1!$L$5:$L$28252,$A370,Sheet1!$D$5:$D$28252,"储值",Sheet1!$E$5:$E$28252,"&lt;&gt;*调拨*")+SUMIFS(Sheet1!$F$5:$F$28252,Sheet1!$I$5:$I$28252,$B370,Sheet1!$L$5:$L$28252,$A370,Sheet1!$E$5:$E$28252,"*储值*",Sheet1!$D$5:$D$28252,"&lt;&gt;储值",Sheet1!$D$5:$D$28252,"&lt;&gt;内部转款",Sheet1!$D$5:$D$28252,"&lt;&gt;内部转账",Sheet1!$E$5:$E$28252,"&lt;&gt;*调拨*")</f>
        <v>0</v>
      </c>
      <c r="W370" s="32">
        <f>SUMIFS(Sheet1!$F$5:$F$28252,Sheet1!$I$5:$I$28252,$B370,Sheet1!$L$5:$L$28252,$A370,Sheet1!$D$5:$D$28252,"效期",Sheet1!$E$5:$E$28252,"&lt;&gt;*调拨*")+SUMIFS(Sheet1!$F$5:$F$28252,Sheet1!$I$5:$I$28252,$B370,Sheet1!$L$5:$L$28252,$A370,Sheet1!$E$5:$E$28252,"*效期*",Sheet1!$D$5:$D$28252,"&lt;&gt;效期",Sheet1!$D$5:$D$28252,"&lt;&gt;内部转款",Sheet1!$D$5:$D$28252,"&lt;&gt;内部转账",Sheet1!$E$5:$E$28252,"&lt;&gt;*调拨*")</f>
        <v>0</v>
      </c>
      <c r="X370" s="32">
        <f>SUMIFS(Sheet1!$F$5:$F$28252,Sheet1!$I$5:$I$28252,$B370,Sheet1!$L$5:$L$28252,$A370,Sheet1!$D$5:$D$28252,"内部转款",Sheet1!$E$5:$E$28252,"&lt;&gt;*调拨*")+SUMIFS(Sheet1!$F$5:$F$28252,Sheet1!$I$5:$I$28252,$B370,Sheet1!$L$5:$L$28252,$A370,Sheet1!$D$5:$D$28252,"内部转账",Sheet1!$E$5:$E$28252,"&lt;&gt;*调拨*")</f>
        <v>0</v>
      </c>
      <c r="Y370" s="32">
        <f t="shared" si="24"/>
        <v>0</v>
      </c>
      <c r="Z370" s="32">
        <f>SUMIFS(Sheet1!$F$5:$F$28252,Sheet1!$I$5:$I$28252,$B370,Sheet1!$L$5:$L$28252,$A370)</f>
        <v>555.88</v>
      </c>
      <c r="AA370" s="32">
        <f>SUMIFS(Sheet1!$G$5:$G$28252,Sheet1!$I$5:$I$28252,$B370,Sheet1!$L$5:$L$28252,$A370,Sheet1!$D$5:$D$28252,"工资",Sheet1!$E$5:$E$28252,"&lt;&gt;*调拨*")+SUMIFS(Sheet1!$G$5:$G$28252,Sheet1!$I$5:$I$28252,$B370,Sheet1!$L$5:$L$28252,$A370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1847.51</v>
      </c>
      <c r="AB370" s="32">
        <f>SUMIFS(Sheet1!$G$5:$G$28252,Sheet1!$I$5:$I$28252,$B370,Sheet1!$L$5:$L$28252,$A370,Sheet1!$D$5:$D$28252,"水费",Sheet1!$E$5:$E$28252,"&lt;&gt;*调拨*")+SUMIFS(Sheet1!$G$5:$G$28252,Sheet1!$I$5:$I$28252,$B370,Sheet1!$L$5:$L$28252,$A370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0" s="32">
        <f>SUMIFS(Sheet1!$G$5:$G$28252,Sheet1!$I$5:$I$28252,$B370,Sheet1!$L$5:$L$28252,$A370,Sheet1!$D$5:$D$28252,"电费",Sheet1!$E$5:$E$28252,"&lt;&gt;*调拨*")+SUMIFS(Sheet1!$G$5:$G$28252,Sheet1!$I$5:$I$28252,$B370,Sheet1!$L$5:$L$28252,$A370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0" s="32">
        <f>SUMIFS(Sheet1!$G$5:$G$28252,Sheet1!$I$5:$I$28252,$B370,Sheet1!$L$5:$L$28252,$A370,Sheet1!$D$5:$D$28252,"宽带费",Sheet1!$E$5:$E$28252,"&lt;&gt;*调拨*")+SUMIFS(Sheet1!$G$5:$G$28252,Sheet1!$I$5:$I$28252,$B370,Sheet1!$L$5:$L$28252,$A370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0" s="32">
        <f>SUMIFS(Sheet1!$G$5:$G$28252,Sheet1!$I$5:$I$28252,$B370,Sheet1!$L$5:$L$28252,$A370,Sheet1!$D$5:$D$28252,"办公费",Sheet1!$E$5:$E$28252,"&lt;&gt;*调拨*")+SUMIFS(Sheet1!$G$5:$G$28252,Sheet1!$I$5:$I$28252,$B370,Sheet1!$L$5:$L$28252,$A370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0" s="32">
        <f>SUMIFS(Sheet1!$G$5:$G$28252,Sheet1!$I$5:$I$28252,$B370,Sheet1!$L$5:$L$28252,$A370,Sheet1!$D$5:$D$28252,"话费",Sheet1!$E$5:$E$28252,"&lt;&gt;*调拨*")+SUMIFS(Sheet1!$G$5:$G$28252,Sheet1!$I$5:$I$28252,$B370,Sheet1!$L$5:$L$28252,$A370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0" s="32">
        <f>SUMIFS(Sheet1!$G$5:$G$28252,Sheet1!$I$5:$I$28252,$B370,Sheet1!$L$5:$L$28252,$A370,Sheet1!$D$5:$D$28252,"房租",Sheet1!$E$5:$E$28252,"&lt;&gt;*调拨*")+SUMIFS(Sheet1!$G$5:$G$28252,Sheet1!$I$5:$I$28252,$B370,Sheet1!$L$5:$L$28252,$A370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0" s="32">
        <f>SUMIFS(Sheet1!$G$5:$G$28252,Sheet1!$I$5:$I$28252,$B370,Sheet1!$L$5:$L$28252,$A370,Sheet1!$E$5:$E$28252,"*调拨*")</f>
        <v>0</v>
      </c>
      <c r="AI370" s="32">
        <f>SUMIFS(Sheet1!$G$5:$G$28252,Sheet1!$I$5:$I$28252,$B370,Sheet1!$L$5:$L$28252,$A370,Sheet1!$D$5:$D$28252,"内部转款",Sheet1!$E$5:$E$28252,"&lt;&gt;*调拨*")+SUMIFS(Sheet1!$G$5:$G$28252,Sheet1!$I$5:$I$28252,$B370,Sheet1!$L$5:$L$28252,$A370,Sheet1!$D$5:$D$28252,"内部转账",Sheet1!$E$5:$E$28252,"&lt;&gt;*调拨*")</f>
        <v>0</v>
      </c>
      <c r="AJ370" s="32">
        <f t="shared" si="25"/>
        <v>2327.2</v>
      </c>
      <c r="AK370" s="32">
        <f>SUMIFS(Sheet1!$G$5:$G$28252,Sheet1!$I$5:$I$28252,$B370,Sheet1!$L$5:$L$28252,$A370)</f>
        <v>4174.71</v>
      </c>
      <c r="AL370" s="32">
        <f t="shared" si="26"/>
        <v>-3618.83</v>
      </c>
    </row>
    <row r="371" ht="16.5" spans="1:38">
      <c r="A371" s="30">
        <v>202606</v>
      </c>
      <c r="B371" s="31" t="s">
        <v>235</v>
      </c>
      <c r="C371" s="32">
        <f>SUMIFS(Sheet1!$F$5:$F$28252,Sheet1!$I$5:$I$28252,$B371,Sheet1!$L$5:$L$28252,$A371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10269.05</v>
      </c>
      <c r="D371" s="32">
        <f>SUMIFS(Sheet1!$F$5:$F$28252,Sheet1!$I$5:$I$28252,$B371,Sheet1!$L$5:$L$28252,$A371,Sheet1!$D$5:$D$28252,"医保即时拨付",Sheet1!$E$5:$E$28252,"&lt;&gt;*调拨*")+SUMIFS(Sheet1!$F$5:$F$28252,Sheet1!$I$5:$I$28252,$B371,Sheet1!$L$5:$L$28252,$A371,Sheet1!$E$5:$E$28252,"*医保即时拨付*",Sheet1!$D$5:$D$28252,"&lt;&gt;医保即时拨付",Sheet1!$D$5:$D$28252,"&lt;&gt;内部转款",Sheet1!$D$5:$D$28252,"&lt;&gt;内部转账",Sheet1!$E$5:$E$28252,"&lt;&gt;*调拨*")</f>
        <v>3258.36</v>
      </c>
      <c r="E371" s="32">
        <f>SUMIFS(Sheet1!$F$5:$F$28252,Sheet1!$I$5:$I$28252,$B371,Sheet1!$L$5:$L$28252,$A371,Sheet1!$D$5:$D$28252,"医保",Sheet1!$E$5:$E$28252,"&lt;&gt;*调拨*",Sheet1!$E$5:$E$28252,"&lt;&gt;*医保即时拨付*")+SUMIFS(Sheet1!$F$5:$F$28252,Sheet1!$I$5:$I$28252,$B371,Sheet1!$L$5:$L$28252,$A371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2403.89</v>
      </c>
      <c r="F371" s="32">
        <f>SUMIFS(Sheet1!$F$5:$F$28252,Sheet1!$I$5:$I$28252,$B371,Sheet1!$L$5:$L$28252,$A371,Sheet1!$D$5:$D$28252,"聚合",Sheet1!$E$5:$E$28252,"&lt;&gt;*调拨*")+SUMIFS(Sheet1!$F$5:$F$28252,Sheet1!$I$5:$I$28252,$B371,Sheet1!$L$5:$L$28252,$A371,Sheet1!$E$5:$E$28252,"*聚合*",Sheet1!$D$5:$D$28252,"&lt;&gt;聚合",Sheet1!$D$5:$D$28252,"&lt;&gt;内部转款",Sheet1!$D$5:$D$28252,"&lt;&gt;内部转账",Sheet1!$E$5:$E$28252,"&lt;&gt;*调拨*")</f>
        <v>31450.32</v>
      </c>
      <c r="G371" s="32">
        <f>SUMIFS(Sheet1!$F$5:$F$28252,Sheet1!$I$5:$I$28252,$B371,Sheet1!$L$5:$L$28252,$A371,Sheet1!$D$5:$D$28252,"24小时微信",Sheet1!$E$5:$E$28252,"&lt;&gt;*调拨*")+SUMIFS(Sheet1!$F$5:$F$28252,Sheet1!$I$5:$I$28252,$B371,Sheet1!$L$5:$L$28252,$A371,Sheet1!$E$5:$E$28252,"*24小时微信*",Sheet1!$D$5:$D$28252,"&lt;&gt;24小时微信",Sheet1!$D$5:$D$28252,"&lt;&gt;内部转款",Sheet1!$D$5:$D$28252,"&lt;&gt;内部转账",Sheet1!$E$5:$E$28252,"&lt;&gt;*调拨*")</f>
        <v>0</v>
      </c>
      <c r="H371" s="32">
        <f>SUMIFS(Sheet1!$F$5:$F$28252,Sheet1!$I$5:$I$28252,$B371,Sheet1!$L$5:$L$28252,$A371,Sheet1!$D$5:$D$28252,"美团",Sheet1!$E$5:$E$28252,"&lt;&gt;*调拨*")+SUMIFS(Sheet1!$F$5:$F$28252,Sheet1!$I$5:$I$28252,$B371,Sheet1!$L$5:$L$28252,$A371,Sheet1!$E$5:$E$28252,"*美团*",Sheet1!$D$5:$D$28252,"&lt;&gt;美团",Sheet1!$D$5:$D$28252,"&lt;&gt;内部转款",Sheet1!$D$5:$D$28252,"&lt;&gt;内部转账",Sheet1!$E$5:$E$28252,"&lt;&gt;*调拨*")</f>
        <v>0</v>
      </c>
      <c r="I371" s="32">
        <f>SUMIFS(Sheet1!$F$5:$F$28252,Sheet1!$I$5:$I$28252,$B371,Sheet1!$L$5:$L$28252,$A371,Sheet1!$D$5:$D$28252,"饿了么",Sheet1!$E$5:$E$28252,"&lt;&gt;*调拨*")+SUMIFS(Sheet1!$F$5:$F$28252,Sheet1!$I$5:$I$28252,$B371,Sheet1!$L$5:$L$28252,$A371,Sheet1!$E$5:$E$28252,"*饿了么*",Sheet1!$D$5:$D$28252,"&lt;&gt;饿了么",Sheet1!$D$5:$D$28252,"&lt;&gt;内部转款",Sheet1!$D$5:$D$28252,"&lt;&gt;内部转账",Sheet1!$E$5:$E$28252,"&lt;&gt;*调拨*")</f>
        <v>0</v>
      </c>
      <c r="J371" s="32">
        <f>SUMIFS(Sheet1!$F$5:$F$28252,Sheet1!$I$5:$I$28252,$B371,Sheet1!$L$5:$L$28252,$A371,Sheet1!$D$5:$D$28252,"健E卡",Sheet1!$E$5:$E$28252,"&lt;&gt;*调拨*")+SUMIFS(Sheet1!$F$5:$F$28252,Sheet1!$I$5:$I$28252,$B371,Sheet1!$L$5:$L$28252,$A371,Sheet1!$E$5:$E$28252,"*健E卡*",Sheet1!$D$5:$D$28252,"&lt;&gt;健E卡",Sheet1!$D$5:$D$28252,"&lt;&gt;内部转款",Sheet1!$D$5:$D$28252,"&lt;&gt;内部转账",Sheet1!$E$5:$E$28252,"&lt;&gt;*调拨*")</f>
        <v>0</v>
      </c>
      <c r="K371" s="32">
        <f>SUMIFS(Sheet1!$F$5:$F$28252,Sheet1!$I$5:$I$28252,$B371,Sheet1!$L$5:$L$28252,$A371,Sheet1!$D$5:$D$28252,"抖音",Sheet1!$E$5:$E$28252,"&lt;&gt;*调拨*")+SUMIFS(Sheet1!$F$5:$F$28252,Sheet1!$I$5:$I$28252,$B371,Sheet1!$L$5:$L$28252,$A371,Sheet1!$E$5:$E$28252,"*抖音*",Sheet1!$D$5:$D$28252,"&lt;&gt;抖音",Sheet1!$D$5:$D$28252,"&lt;&gt;内部转款",Sheet1!$D$5:$D$28252,"&lt;&gt;内部转账",Sheet1!$E$5:$E$28252,"&lt;&gt;*调拨*")</f>
        <v>0</v>
      </c>
      <c r="L371" s="32">
        <f>SUMIFS(Sheet1!$F$5:$F$28252,Sheet1!$I$5:$I$28252,$B371,Sheet1!$L$5:$L$28252,$A371,Sheet1!$D$5:$D$28252,"医卡通",Sheet1!$E$5:$E$28252,"&lt;&gt;*调拨*")+SUMIFS(Sheet1!$F$5:$F$28252,Sheet1!$I$5:$I$28252,$B371,Sheet1!$L$5:$L$28252,$A371,Sheet1!$E$5:$E$28252,"*医卡通*",Sheet1!$D$5:$D$28252,"&lt;&gt;医卡通",Sheet1!$D$5:$D$28252,"&lt;&gt;内部转款",Sheet1!$D$5:$D$28252,"&lt;&gt;内部转账",Sheet1!$E$5:$E$28252,"&lt;&gt;*调拨*")</f>
        <v>0</v>
      </c>
      <c r="M371" s="32">
        <f>SUMIFS(Sheet1!$F$5:$F$28252,Sheet1!$I$5:$I$28252,$B371,Sheet1!$L$5:$L$28252,$A371,Sheet1!$D$5:$D$28252,"企健网",Sheet1!$E$5:$E$28252,"&lt;&gt;*调拨*")+SUMIFS(Sheet1!$F$5:$F$28252,Sheet1!$I$5:$I$28252,$B371,Sheet1!$L$5:$L$28252,$A371,Sheet1!$E$5:$E$28252,"*企健网*",Sheet1!$D$5:$D$28252,"&lt;&gt;企健网",Sheet1!$D$5:$D$28252,"&lt;&gt;内部转款",Sheet1!$D$5:$D$28252,"&lt;&gt;内部转账",Sheet1!$E$5:$E$28252,"&lt;&gt;*调拨*")</f>
        <v>0</v>
      </c>
      <c r="N371" s="32">
        <f>SUMIFS(Sheet1!$F$5:$F$28252,Sheet1!$I$5:$I$28252,$B371,Sheet1!$L$5:$L$28252,$A371,Sheet1!$D$5:$D$28252,"银联",Sheet1!$E$5:$E$28252,"&lt;&gt;*调拨*")+SUMIFS(Sheet1!$F$5:$F$28252,Sheet1!$I$5:$I$28252,$B371,Sheet1!$L$5:$L$28252,$A371,Sheet1!$E$5:$E$28252,"*银联*",Sheet1!$D$5:$D$28252,"&lt;&gt;银联",Sheet1!$D$5:$D$28252,"&lt;&gt;内部转款",Sheet1!$D$5:$D$28252,"&lt;&gt;内部转账",Sheet1!$E$5:$E$28252,"&lt;&gt;*调拨*")</f>
        <v>0</v>
      </c>
      <c r="O371" s="32">
        <f>SUMIFS(Sheet1!$F$5:$F$28252,Sheet1!$I$5:$I$28252,$B371,Sheet1!$L$5:$L$28252,$A371,Sheet1!$D$5:$D$28252,"京东",Sheet1!$E$5:$E$28252,"&lt;&gt;*调拨*")+SUMIFS(Sheet1!$F$5:$F$28252,Sheet1!$I$5:$I$28252,$B371,Sheet1!$L$5:$L$28252,$A371,Sheet1!$E$5:$E$28252,"*京东*",Sheet1!$D$5:$D$28252,"&lt;&gt;京东",Sheet1!$D$5:$D$28252,"&lt;&gt;内部转款",Sheet1!$D$5:$D$28252,"&lt;&gt;内部转账",Sheet1!$E$5:$E$28252,"&lt;&gt;*调拨*")</f>
        <v>0</v>
      </c>
      <c r="P371" s="32">
        <f>SUMIFS(Sheet1!$F$5:$F$28252,Sheet1!$I$5:$I$28252,$B371,Sheet1!$L$5:$L$28252,$A371,Sheet1!$D$5:$D$28252,"药机微信",Sheet1!$E$5:$E$28252,"&lt;&gt;*调拨*")+SUMIFS(Sheet1!$F$5:$F$28252,Sheet1!$I$5:$I$28252,$B371,Sheet1!$L$5:$L$28252,$A371,Sheet1!$E$5:$E$28252,"*药机微信*",Sheet1!$D$5:$D$28252,"&lt;&gt;药机微信",Sheet1!$D$5:$D$28252,"&lt;&gt;内部转款",Sheet1!$D$5:$D$28252,"&lt;&gt;内部转账",Sheet1!$E$5:$E$28252,"&lt;&gt;*调拨*")</f>
        <v>0</v>
      </c>
      <c r="Q371" s="32">
        <f>SUMIFS(Sheet1!$F$5:$F$28252,Sheet1!$I$5:$I$28252,$B371,Sheet1!$L$5:$L$28252,$A371,Sheet1!$D$5:$D$28252,"亲情卡",Sheet1!$E$5:$E$28252,"&lt;&gt;*调拨*")+SUMIFS(Sheet1!$F$5:$F$28252,Sheet1!$I$5:$I$28252,$B371,Sheet1!$L$5:$L$28252,$A371,Sheet1!$E$5:$E$28252,"*亲情卡*",Sheet1!$D$5:$D$28252,"&lt;&gt;亲情卡",Sheet1!$D$5:$D$28252,"&lt;&gt;内部转款",Sheet1!$D$5:$D$28252,"&lt;&gt;内部转账",Sheet1!$E$5:$E$28252,"&lt;&gt;*调拨*")</f>
        <v>0</v>
      </c>
      <c r="R371" s="32">
        <f>SUMIFS(Sheet1!$F$5:$F$28252,Sheet1!$I$5:$I$28252,$B371,Sheet1!$L$5:$L$28252,$A371,Sheet1!$D$5:$D$28252,"优惠券",Sheet1!$E$5:$E$28252,"&lt;&gt;*调拨*")+SUMIFS(Sheet1!$F$5:$F$28252,Sheet1!$I$5:$I$28252,$B371,Sheet1!$L$5:$L$28252,$A371,Sheet1!$E$5:$E$28252,"*优惠券*",Sheet1!$D$5:$D$28252,"&lt;&gt;优惠券",Sheet1!$D$5:$D$28252,"&lt;&gt;内部转款",Sheet1!$D$5:$D$28252,"&lt;&gt;内部转账",Sheet1!$E$5:$E$28252,"&lt;&gt;*调拨*")</f>
        <v>0</v>
      </c>
      <c r="S371" s="32">
        <f>SUMIFS(Sheet1!$F$5:$F$28252,Sheet1!$I$5:$I$28252,$B371,Sheet1!$L$5:$L$28252,$A371,Sheet1!$D$5:$D$28252,"代金券",Sheet1!$E$5:$E$28252,"&lt;&gt;*调拨*")+SUMIFS(Sheet1!$F$5:$F$28252,Sheet1!$I$5:$I$28252,$B371,Sheet1!$L$5:$L$28252,$A371,Sheet1!$E$5:$E$28252,"*代金券*",Sheet1!$D$5:$D$28252,"&lt;&gt;代金券",Sheet1!$D$5:$D$28252,"&lt;&gt;内部转款",Sheet1!$D$5:$D$28252,"&lt;&gt;内部转账",Sheet1!$E$5:$E$28252,"&lt;&gt;*调拨*")</f>
        <v>0</v>
      </c>
      <c r="T371" s="32">
        <f>SUMIFS(Sheet1!$F$5:$F$28252,Sheet1!$I$5:$I$28252,$B371,Sheet1!$L$5:$L$28252,$A371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371,Sheet1!$L$5:$L$28252,$A371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371,Sheet1!$L$5:$L$28252,$A371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371,Sheet1!$L$5:$L$28252,$A371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1" s="32">
        <f>SUMIFS(Sheet1!$F$5:$F$28252,Sheet1!$I$5:$I$28252,$B371,Sheet1!$L$5:$L$28252,$A371,Sheet1!$E$5:$E$28252,"*调拨*")</f>
        <v>0</v>
      </c>
      <c r="V371" s="32">
        <f>SUMIFS(Sheet1!$F$5:$F$28252,Sheet1!$I$5:$I$28252,$B371,Sheet1!$L$5:$L$28252,$A371,Sheet1!$D$5:$D$28252,"储值",Sheet1!$E$5:$E$28252,"&lt;&gt;*调拨*")+SUMIFS(Sheet1!$F$5:$F$28252,Sheet1!$I$5:$I$28252,$B371,Sheet1!$L$5:$L$28252,$A371,Sheet1!$E$5:$E$28252,"*储值*",Sheet1!$D$5:$D$28252,"&lt;&gt;储值",Sheet1!$D$5:$D$28252,"&lt;&gt;内部转款",Sheet1!$D$5:$D$28252,"&lt;&gt;内部转账",Sheet1!$E$5:$E$28252,"&lt;&gt;*调拨*")</f>
        <v>0</v>
      </c>
      <c r="W371" s="32">
        <f>SUMIFS(Sheet1!$F$5:$F$28252,Sheet1!$I$5:$I$28252,$B371,Sheet1!$L$5:$L$28252,$A371,Sheet1!$D$5:$D$28252,"效期",Sheet1!$E$5:$E$28252,"&lt;&gt;*调拨*")+SUMIFS(Sheet1!$F$5:$F$28252,Sheet1!$I$5:$I$28252,$B371,Sheet1!$L$5:$L$28252,$A371,Sheet1!$E$5:$E$28252,"*效期*",Sheet1!$D$5:$D$28252,"&lt;&gt;效期",Sheet1!$D$5:$D$28252,"&lt;&gt;内部转款",Sheet1!$D$5:$D$28252,"&lt;&gt;内部转账",Sheet1!$E$5:$E$28252,"&lt;&gt;*调拨*")</f>
        <v>0</v>
      </c>
      <c r="X371" s="32">
        <f>SUMIFS(Sheet1!$F$5:$F$28252,Sheet1!$I$5:$I$28252,$B371,Sheet1!$L$5:$L$28252,$A371,Sheet1!$D$5:$D$28252,"内部转款",Sheet1!$E$5:$E$28252,"&lt;&gt;*调拨*")+SUMIFS(Sheet1!$F$5:$F$28252,Sheet1!$I$5:$I$28252,$B371,Sheet1!$L$5:$L$28252,$A371,Sheet1!$D$5:$D$28252,"内部转账",Sheet1!$E$5:$E$28252,"&lt;&gt;*调拨*")</f>
        <v>0</v>
      </c>
      <c r="Y371" s="32">
        <f t="shared" si="24"/>
        <v>0</v>
      </c>
      <c r="Z371" s="32">
        <f>SUMIFS(Sheet1!$F$5:$F$28252,Sheet1!$I$5:$I$28252,$B371,Sheet1!$L$5:$L$28252,$A371)</f>
        <v>47381.62</v>
      </c>
      <c r="AA371" s="32">
        <f>SUMIFS(Sheet1!$G$5:$G$28252,Sheet1!$I$5:$I$28252,$B371,Sheet1!$L$5:$L$28252,$A371,Sheet1!$D$5:$D$28252,"工资",Sheet1!$E$5:$E$28252,"&lt;&gt;*调拨*")+SUMIFS(Sheet1!$G$5:$G$28252,Sheet1!$I$5:$I$28252,$B371,Sheet1!$L$5:$L$28252,$A371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5891.77</v>
      </c>
      <c r="AB371" s="32">
        <f>SUMIFS(Sheet1!$G$5:$G$28252,Sheet1!$I$5:$I$28252,$B371,Sheet1!$L$5:$L$28252,$A371,Sheet1!$D$5:$D$28252,"水费",Sheet1!$E$5:$E$28252,"&lt;&gt;*调拨*")+SUMIFS(Sheet1!$G$5:$G$28252,Sheet1!$I$5:$I$28252,$B371,Sheet1!$L$5:$L$28252,$A371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1" s="32">
        <f>SUMIFS(Sheet1!$G$5:$G$28252,Sheet1!$I$5:$I$28252,$B371,Sheet1!$L$5:$L$28252,$A371,Sheet1!$D$5:$D$28252,"电费",Sheet1!$E$5:$E$28252,"&lt;&gt;*调拨*")+SUMIFS(Sheet1!$G$5:$G$28252,Sheet1!$I$5:$I$28252,$B371,Sheet1!$L$5:$L$28252,$A371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1" s="32">
        <f>SUMIFS(Sheet1!$G$5:$G$28252,Sheet1!$I$5:$I$28252,$B371,Sheet1!$L$5:$L$28252,$A371,Sheet1!$D$5:$D$28252,"宽带费",Sheet1!$E$5:$E$28252,"&lt;&gt;*调拨*")+SUMIFS(Sheet1!$G$5:$G$28252,Sheet1!$I$5:$I$28252,$B371,Sheet1!$L$5:$L$28252,$A371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1" s="32">
        <f>SUMIFS(Sheet1!$G$5:$G$28252,Sheet1!$I$5:$I$28252,$B371,Sheet1!$L$5:$L$28252,$A371,Sheet1!$D$5:$D$28252,"办公费",Sheet1!$E$5:$E$28252,"&lt;&gt;*调拨*")+SUMIFS(Sheet1!$G$5:$G$28252,Sheet1!$I$5:$I$28252,$B371,Sheet1!$L$5:$L$28252,$A371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1" s="32">
        <f>SUMIFS(Sheet1!$G$5:$G$28252,Sheet1!$I$5:$I$28252,$B371,Sheet1!$L$5:$L$28252,$A371,Sheet1!$D$5:$D$28252,"话费",Sheet1!$E$5:$E$28252,"&lt;&gt;*调拨*")+SUMIFS(Sheet1!$G$5:$G$28252,Sheet1!$I$5:$I$28252,$B371,Sheet1!$L$5:$L$28252,$A371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1" s="32">
        <f>SUMIFS(Sheet1!$G$5:$G$28252,Sheet1!$I$5:$I$28252,$B371,Sheet1!$L$5:$L$28252,$A371,Sheet1!$D$5:$D$28252,"房租",Sheet1!$E$5:$E$28252,"&lt;&gt;*调拨*")+SUMIFS(Sheet1!$G$5:$G$28252,Sheet1!$I$5:$I$28252,$B371,Sheet1!$L$5:$L$28252,$A371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1" s="32">
        <f>SUMIFS(Sheet1!$G$5:$G$28252,Sheet1!$I$5:$I$28252,$B371,Sheet1!$L$5:$L$28252,$A371,Sheet1!$E$5:$E$28252,"*调拨*")</f>
        <v>0</v>
      </c>
      <c r="AI371" s="32">
        <f>SUMIFS(Sheet1!$G$5:$G$28252,Sheet1!$I$5:$I$28252,$B371,Sheet1!$L$5:$L$28252,$A371,Sheet1!$D$5:$D$28252,"内部转款",Sheet1!$E$5:$E$28252,"&lt;&gt;*调拨*")+SUMIFS(Sheet1!$G$5:$G$28252,Sheet1!$I$5:$I$28252,$B371,Sheet1!$L$5:$L$28252,$A371,Sheet1!$D$5:$D$28252,"内部转账",Sheet1!$E$5:$E$28252,"&lt;&gt;*调拨*")</f>
        <v>0</v>
      </c>
      <c r="AJ371" s="32">
        <f t="shared" si="25"/>
        <v>0</v>
      </c>
      <c r="AK371" s="32">
        <f>SUMIFS(Sheet1!$G$5:$G$28252,Sheet1!$I$5:$I$28252,$B371,Sheet1!$L$5:$L$28252,$A371)</f>
        <v>5891.77</v>
      </c>
      <c r="AL371" s="32">
        <f t="shared" si="26"/>
        <v>41489.85</v>
      </c>
    </row>
    <row r="372" ht="16.5" spans="1:38">
      <c r="A372" s="30">
        <v>202606</v>
      </c>
      <c r="B372" s="31" t="s">
        <v>267</v>
      </c>
      <c r="C372" s="32">
        <f>SUMIFS(Sheet1!$F$5:$F$28252,Sheet1!$I$5:$I$28252,$B372,Sheet1!$L$5:$L$28252,$A372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193064.15</v>
      </c>
      <c r="D372" s="32">
        <f>SUMIFS(Sheet1!$F$5:$F$28252,Sheet1!$I$5:$I$28252,$B372,Sheet1!$L$5:$L$28252,$A372,Sheet1!$D$5:$D$28252,"医保即时拨付",Sheet1!$E$5:$E$28252,"&lt;&gt;*调拨*")+SUMIFS(Sheet1!$F$5:$F$28252,Sheet1!$I$5:$I$28252,$B372,Sheet1!$L$5:$L$28252,$A372,Sheet1!$E$5:$E$28252,"*医保即时拨付*",Sheet1!$D$5:$D$28252,"&lt;&gt;医保即时拨付",Sheet1!$D$5:$D$28252,"&lt;&gt;内部转款",Sheet1!$D$5:$D$28252,"&lt;&gt;内部转账",Sheet1!$E$5:$E$28252,"&lt;&gt;*调拨*")</f>
        <v>0</v>
      </c>
      <c r="E372" s="32">
        <f>SUMIFS(Sheet1!$F$5:$F$28252,Sheet1!$I$5:$I$28252,$B372,Sheet1!$L$5:$L$28252,$A372,Sheet1!$D$5:$D$28252,"医保",Sheet1!$E$5:$E$28252,"&lt;&gt;*调拨*",Sheet1!$E$5:$E$28252,"&lt;&gt;*医保即时拨付*")+SUMIFS(Sheet1!$F$5:$F$28252,Sheet1!$I$5:$I$28252,$B372,Sheet1!$L$5:$L$28252,$A372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730540.3</v>
      </c>
      <c r="F372" s="32">
        <f>SUMIFS(Sheet1!$F$5:$F$28252,Sheet1!$I$5:$I$28252,$B372,Sheet1!$L$5:$L$28252,$A372,Sheet1!$D$5:$D$28252,"聚合",Sheet1!$E$5:$E$28252,"&lt;&gt;*调拨*")+SUMIFS(Sheet1!$F$5:$F$28252,Sheet1!$I$5:$I$28252,$B372,Sheet1!$L$5:$L$28252,$A372,Sheet1!$E$5:$E$28252,"*聚合*",Sheet1!$D$5:$D$28252,"&lt;&gt;聚合",Sheet1!$D$5:$D$28252,"&lt;&gt;内部转款",Sheet1!$D$5:$D$28252,"&lt;&gt;内部转账",Sheet1!$E$5:$E$28252,"&lt;&gt;*调拨*")</f>
        <v>0</v>
      </c>
      <c r="G372" s="32">
        <f>SUMIFS(Sheet1!$F$5:$F$28252,Sheet1!$I$5:$I$28252,$B372,Sheet1!$L$5:$L$28252,$A372,Sheet1!$D$5:$D$28252,"24小时微信",Sheet1!$E$5:$E$28252,"&lt;&gt;*调拨*")+SUMIFS(Sheet1!$F$5:$F$28252,Sheet1!$I$5:$I$28252,$B372,Sheet1!$L$5:$L$28252,$A372,Sheet1!$E$5:$E$28252,"*24小时微信*",Sheet1!$D$5:$D$28252,"&lt;&gt;24小时微信",Sheet1!$D$5:$D$28252,"&lt;&gt;内部转款",Sheet1!$D$5:$D$28252,"&lt;&gt;内部转账",Sheet1!$E$5:$E$28252,"&lt;&gt;*调拨*")</f>
        <v>0</v>
      </c>
      <c r="H372" s="32">
        <f>SUMIFS(Sheet1!$F$5:$F$28252,Sheet1!$I$5:$I$28252,$B372,Sheet1!$L$5:$L$28252,$A372,Sheet1!$D$5:$D$28252,"美团",Sheet1!$E$5:$E$28252,"&lt;&gt;*调拨*")+SUMIFS(Sheet1!$F$5:$F$28252,Sheet1!$I$5:$I$28252,$B372,Sheet1!$L$5:$L$28252,$A372,Sheet1!$E$5:$E$28252,"*美团*",Sheet1!$D$5:$D$28252,"&lt;&gt;美团",Sheet1!$D$5:$D$28252,"&lt;&gt;内部转款",Sheet1!$D$5:$D$28252,"&lt;&gt;内部转账",Sheet1!$E$5:$E$28252,"&lt;&gt;*调拨*")</f>
        <v>0</v>
      </c>
      <c r="I372" s="32">
        <f>SUMIFS(Sheet1!$F$5:$F$28252,Sheet1!$I$5:$I$28252,$B372,Sheet1!$L$5:$L$28252,$A372,Sheet1!$D$5:$D$28252,"饿了么",Sheet1!$E$5:$E$28252,"&lt;&gt;*调拨*")+SUMIFS(Sheet1!$F$5:$F$28252,Sheet1!$I$5:$I$28252,$B372,Sheet1!$L$5:$L$28252,$A372,Sheet1!$E$5:$E$28252,"*饿了么*",Sheet1!$D$5:$D$28252,"&lt;&gt;饿了么",Sheet1!$D$5:$D$28252,"&lt;&gt;内部转款",Sheet1!$D$5:$D$28252,"&lt;&gt;内部转账",Sheet1!$E$5:$E$28252,"&lt;&gt;*调拨*")</f>
        <v>0</v>
      </c>
      <c r="J372" s="32">
        <f>SUMIFS(Sheet1!$F$5:$F$28252,Sheet1!$I$5:$I$28252,$B372,Sheet1!$L$5:$L$28252,$A372,Sheet1!$D$5:$D$28252,"健E卡",Sheet1!$E$5:$E$28252,"&lt;&gt;*调拨*")+SUMIFS(Sheet1!$F$5:$F$28252,Sheet1!$I$5:$I$28252,$B372,Sheet1!$L$5:$L$28252,$A372,Sheet1!$E$5:$E$28252,"*健E卡*",Sheet1!$D$5:$D$28252,"&lt;&gt;健E卡",Sheet1!$D$5:$D$28252,"&lt;&gt;内部转款",Sheet1!$D$5:$D$28252,"&lt;&gt;内部转账",Sheet1!$E$5:$E$28252,"&lt;&gt;*调拨*")</f>
        <v>0</v>
      </c>
      <c r="K372" s="32">
        <f>SUMIFS(Sheet1!$F$5:$F$28252,Sheet1!$I$5:$I$28252,$B372,Sheet1!$L$5:$L$28252,$A372,Sheet1!$D$5:$D$28252,"抖音",Sheet1!$E$5:$E$28252,"&lt;&gt;*调拨*")+SUMIFS(Sheet1!$F$5:$F$28252,Sheet1!$I$5:$I$28252,$B372,Sheet1!$L$5:$L$28252,$A372,Sheet1!$E$5:$E$28252,"*抖音*",Sheet1!$D$5:$D$28252,"&lt;&gt;抖音",Sheet1!$D$5:$D$28252,"&lt;&gt;内部转款",Sheet1!$D$5:$D$28252,"&lt;&gt;内部转账",Sheet1!$E$5:$E$28252,"&lt;&gt;*调拨*")</f>
        <v>0</v>
      </c>
      <c r="L372" s="32">
        <f>SUMIFS(Sheet1!$F$5:$F$28252,Sheet1!$I$5:$I$28252,$B372,Sheet1!$L$5:$L$28252,$A372,Sheet1!$D$5:$D$28252,"医卡通",Sheet1!$E$5:$E$28252,"&lt;&gt;*调拨*")+SUMIFS(Sheet1!$F$5:$F$28252,Sheet1!$I$5:$I$28252,$B372,Sheet1!$L$5:$L$28252,$A372,Sheet1!$E$5:$E$28252,"*医卡通*",Sheet1!$D$5:$D$28252,"&lt;&gt;医卡通",Sheet1!$D$5:$D$28252,"&lt;&gt;内部转款",Sheet1!$D$5:$D$28252,"&lt;&gt;内部转账",Sheet1!$E$5:$E$28252,"&lt;&gt;*调拨*")</f>
        <v>0</v>
      </c>
      <c r="M372" s="32">
        <f>SUMIFS(Sheet1!$F$5:$F$28252,Sheet1!$I$5:$I$28252,$B372,Sheet1!$L$5:$L$28252,$A372,Sheet1!$D$5:$D$28252,"企健网",Sheet1!$E$5:$E$28252,"&lt;&gt;*调拨*")+SUMIFS(Sheet1!$F$5:$F$28252,Sheet1!$I$5:$I$28252,$B372,Sheet1!$L$5:$L$28252,$A372,Sheet1!$E$5:$E$28252,"*企健网*",Sheet1!$D$5:$D$28252,"&lt;&gt;企健网",Sheet1!$D$5:$D$28252,"&lt;&gt;内部转款",Sheet1!$D$5:$D$28252,"&lt;&gt;内部转账",Sheet1!$E$5:$E$28252,"&lt;&gt;*调拨*")</f>
        <v>0</v>
      </c>
      <c r="N372" s="32">
        <f>SUMIFS(Sheet1!$F$5:$F$28252,Sheet1!$I$5:$I$28252,$B372,Sheet1!$L$5:$L$28252,$A372,Sheet1!$D$5:$D$28252,"银联",Sheet1!$E$5:$E$28252,"&lt;&gt;*调拨*")+SUMIFS(Sheet1!$F$5:$F$28252,Sheet1!$I$5:$I$28252,$B372,Sheet1!$L$5:$L$28252,$A372,Sheet1!$E$5:$E$28252,"*银联*",Sheet1!$D$5:$D$28252,"&lt;&gt;银联",Sheet1!$D$5:$D$28252,"&lt;&gt;内部转款",Sheet1!$D$5:$D$28252,"&lt;&gt;内部转账",Sheet1!$E$5:$E$28252,"&lt;&gt;*调拨*")</f>
        <v>0</v>
      </c>
      <c r="O372" s="32">
        <f>SUMIFS(Sheet1!$F$5:$F$28252,Sheet1!$I$5:$I$28252,$B372,Sheet1!$L$5:$L$28252,$A372,Sheet1!$D$5:$D$28252,"京东",Sheet1!$E$5:$E$28252,"&lt;&gt;*调拨*")+SUMIFS(Sheet1!$F$5:$F$28252,Sheet1!$I$5:$I$28252,$B372,Sheet1!$L$5:$L$28252,$A372,Sheet1!$E$5:$E$28252,"*京东*",Sheet1!$D$5:$D$28252,"&lt;&gt;京东",Sheet1!$D$5:$D$28252,"&lt;&gt;内部转款",Sheet1!$D$5:$D$28252,"&lt;&gt;内部转账",Sheet1!$E$5:$E$28252,"&lt;&gt;*调拨*")</f>
        <v>0</v>
      </c>
      <c r="P372" s="32">
        <f>SUMIFS(Sheet1!$F$5:$F$28252,Sheet1!$I$5:$I$28252,$B372,Sheet1!$L$5:$L$28252,$A372,Sheet1!$D$5:$D$28252,"药机微信",Sheet1!$E$5:$E$28252,"&lt;&gt;*调拨*")+SUMIFS(Sheet1!$F$5:$F$28252,Sheet1!$I$5:$I$28252,$B372,Sheet1!$L$5:$L$28252,$A372,Sheet1!$E$5:$E$28252,"*药机微信*",Sheet1!$D$5:$D$28252,"&lt;&gt;药机微信",Sheet1!$D$5:$D$28252,"&lt;&gt;内部转款",Sheet1!$D$5:$D$28252,"&lt;&gt;内部转账",Sheet1!$E$5:$E$28252,"&lt;&gt;*调拨*")</f>
        <v>0</v>
      </c>
      <c r="Q372" s="32">
        <f>SUMIFS(Sheet1!$F$5:$F$28252,Sheet1!$I$5:$I$28252,$B372,Sheet1!$L$5:$L$28252,$A372,Sheet1!$D$5:$D$28252,"亲情卡",Sheet1!$E$5:$E$28252,"&lt;&gt;*调拨*")+SUMIFS(Sheet1!$F$5:$F$28252,Sheet1!$I$5:$I$28252,$B372,Sheet1!$L$5:$L$28252,$A372,Sheet1!$E$5:$E$28252,"*亲情卡*",Sheet1!$D$5:$D$28252,"&lt;&gt;亲情卡",Sheet1!$D$5:$D$28252,"&lt;&gt;内部转款",Sheet1!$D$5:$D$28252,"&lt;&gt;内部转账",Sheet1!$E$5:$E$28252,"&lt;&gt;*调拨*")</f>
        <v>0</v>
      </c>
      <c r="R372" s="32">
        <f>SUMIFS(Sheet1!$F$5:$F$28252,Sheet1!$I$5:$I$28252,$B372,Sheet1!$L$5:$L$28252,$A372,Sheet1!$D$5:$D$28252,"优惠券",Sheet1!$E$5:$E$28252,"&lt;&gt;*调拨*")+SUMIFS(Sheet1!$F$5:$F$28252,Sheet1!$I$5:$I$28252,$B372,Sheet1!$L$5:$L$28252,$A372,Sheet1!$E$5:$E$28252,"*优惠券*",Sheet1!$D$5:$D$28252,"&lt;&gt;优惠券",Sheet1!$D$5:$D$28252,"&lt;&gt;内部转款",Sheet1!$D$5:$D$28252,"&lt;&gt;内部转账",Sheet1!$E$5:$E$28252,"&lt;&gt;*调拨*")</f>
        <v>0</v>
      </c>
      <c r="S372" s="32">
        <f>SUMIFS(Sheet1!$F$5:$F$28252,Sheet1!$I$5:$I$28252,$B372,Sheet1!$L$5:$L$28252,$A372,Sheet1!$D$5:$D$28252,"代金券",Sheet1!$E$5:$E$28252,"&lt;&gt;*调拨*")+SUMIFS(Sheet1!$F$5:$F$28252,Sheet1!$I$5:$I$28252,$B372,Sheet1!$L$5:$L$28252,$A372,Sheet1!$E$5:$E$28252,"*代金券*",Sheet1!$D$5:$D$28252,"&lt;&gt;代金券",Sheet1!$D$5:$D$28252,"&lt;&gt;内部转款",Sheet1!$D$5:$D$28252,"&lt;&gt;内部转账",Sheet1!$E$5:$E$28252,"&lt;&gt;*调拨*")</f>
        <v>0</v>
      </c>
      <c r="T372" s="32">
        <f>SUMIFS(Sheet1!$F$5:$F$28252,Sheet1!$I$5:$I$28252,$B372,Sheet1!$L$5:$L$28252,$A372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372,Sheet1!$L$5:$L$28252,$A372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372,Sheet1!$L$5:$L$28252,$A372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372,Sheet1!$L$5:$L$28252,$A372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2" s="32">
        <f>SUMIFS(Sheet1!$F$5:$F$28252,Sheet1!$I$5:$I$28252,$B372,Sheet1!$L$5:$L$28252,$A372,Sheet1!$E$5:$E$28252,"*调拨*")</f>
        <v>0</v>
      </c>
      <c r="V372" s="32">
        <f>SUMIFS(Sheet1!$F$5:$F$28252,Sheet1!$I$5:$I$28252,$B372,Sheet1!$L$5:$L$28252,$A372,Sheet1!$D$5:$D$28252,"储值",Sheet1!$E$5:$E$28252,"&lt;&gt;*调拨*")+SUMIFS(Sheet1!$F$5:$F$28252,Sheet1!$I$5:$I$28252,$B372,Sheet1!$L$5:$L$28252,$A372,Sheet1!$E$5:$E$28252,"*储值*",Sheet1!$D$5:$D$28252,"&lt;&gt;储值",Sheet1!$D$5:$D$28252,"&lt;&gt;内部转款",Sheet1!$D$5:$D$28252,"&lt;&gt;内部转账",Sheet1!$E$5:$E$28252,"&lt;&gt;*调拨*")</f>
        <v>0</v>
      </c>
      <c r="W372" s="32">
        <f>SUMIFS(Sheet1!$F$5:$F$28252,Sheet1!$I$5:$I$28252,$B372,Sheet1!$L$5:$L$28252,$A372,Sheet1!$D$5:$D$28252,"效期",Sheet1!$E$5:$E$28252,"&lt;&gt;*调拨*")+SUMIFS(Sheet1!$F$5:$F$28252,Sheet1!$I$5:$I$28252,$B372,Sheet1!$L$5:$L$28252,$A372,Sheet1!$E$5:$E$28252,"*效期*",Sheet1!$D$5:$D$28252,"&lt;&gt;效期",Sheet1!$D$5:$D$28252,"&lt;&gt;内部转款",Sheet1!$D$5:$D$28252,"&lt;&gt;内部转账",Sheet1!$E$5:$E$28252,"&lt;&gt;*调拨*")</f>
        <v>0</v>
      </c>
      <c r="X372" s="32">
        <f>SUMIFS(Sheet1!$F$5:$F$28252,Sheet1!$I$5:$I$28252,$B372,Sheet1!$L$5:$L$28252,$A372,Sheet1!$D$5:$D$28252,"内部转款",Sheet1!$E$5:$E$28252,"&lt;&gt;*调拨*")+SUMIFS(Sheet1!$F$5:$F$28252,Sheet1!$I$5:$I$28252,$B372,Sheet1!$L$5:$L$28252,$A372,Sheet1!$D$5:$D$28252,"内部转账",Sheet1!$E$5:$E$28252,"&lt;&gt;*调拨*")</f>
        <v>0</v>
      </c>
      <c r="Y372" s="32">
        <f t="shared" si="24"/>
        <v>0</v>
      </c>
      <c r="Z372" s="32">
        <f>SUMIFS(Sheet1!$F$5:$F$28252,Sheet1!$I$5:$I$28252,$B372,Sheet1!$L$5:$L$28252,$A372)</f>
        <v>923604.45</v>
      </c>
      <c r="AA372" s="32">
        <f>SUMIFS(Sheet1!$G$5:$G$28252,Sheet1!$I$5:$I$28252,$B372,Sheet1!$L$5:$L$28252,$A372,Sheet1!$D$5:$D$28252,"工资",Sheet1!$E$5:$E$28252,"&lt;&gt;*调拨*")+SUMIFS(Sheet1!$G$5:$G$28252,Sheet1!$I$5:$I$28252,$B372,Sheet1!$L$5:$L$28252,$A372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4907.44</v>
      </c>
      <c r="AB372" s="32">
        <f>SUMIFS(Sheet1!$G$5:$G$28252,Sheet1!$I$5:$I$28252,$B372,Sheet1!$L$5:$L$28252,$A372,Sheet1!$D$5:$D$28252,"水费",Sheet1!$E$5:$E$28252,"&lt;&gt;*调拨*")+SUMIFS(Sheet1!$G$5:$G$28252,Sheet1!$I$5:$I$28252,$B372,Sheet1!$L$5:$L$28252,$A372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2" s="32">
        <f>SUMIFS(Sheet1!$G$5:$G$28252,Sheet1!$I$5:$I$28252,$B372,Sheet1!$L$5:$L$28252,$A372,Sheet1!$D$5:$D$28252,"电费",Sheet1!$E$5:$E$28252,"&lt;&gt;*调拨*")+SUMIFS(Sheet1!$G$5:$G$28252,Sheet1!$I$5:$I$28252,$B372,Sheet1!$L$5:$L$28252,$A372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2" s="32">
        <f>SUMIFS(Sheet1!$G$5:$G$28252,Sheet1!$I$5:$I$28252,$B372,Sheet1!$L$5:$L$28252,$A372,Sheet1!$D$5:$D$28252,"宽带费",Sheet1!$E$5:$E$28252,"&lt;&gt;*调拨*")+SUMIFS(Sheet1!$G$5:$G$28252,Sheet1!$I$5:$I$28252,$B372,Sheet1!$L$5:$L$28252,$A372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2" s="32">
        <f>SUMIFS(Sheet1!$G$5:$G$28252,Sheet1!$I$5:$I$28252,$B372,Sheet1!$L$5:$L$28252,$A372,Sheet1!$D$5:$D$28252,"办公费",Sheet1!$E$5:$E$28252,"&lt;&gt;*调拨*")+SUMIFS(Sheet1!$G$5:$G$28252,Sheet1!$I$5:$I$28252,$B372,Sheet1!$L$5:$L$28252,$A372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2" s="32">
        <f>SUMIFS(Sheet1!$G$5:$G$28252,Sheet1!$I$5:$I$28252,$B372,Sheet1!$L$5:$L$28252,$A372,Sheet1!$D$5:$D$28252,"话费",Sheet1!$E$5:$E$28252,"&lt;&gt;*调拨*")+SUMIFS(Sheet1!$G$5:$G$28252,Sheet1!$I$5:$I$28252,$B372,Sheet1!$L$5:$L$28252,$A372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2" s="32">
        <f>SUMIFS(Sheet1!$G$5:$G$28252,Sheet1!$I$5:$I$28252,$B372,Sheet1!$L$5:$L$28252,$A372,Sheet1!$D$5:$D$28252,"房租",Sheet1!$E$5:$E$28252,"&lt;&gt;*调拨*")+SUMIFS(Sheet1!$G$5:$G$28252,Sheet1!$I$5:$I$28252,$B372,Sheet1!$L$5:$L$28252,$A372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2" s="32">
        <f>SUMIFS(Sheet1!$G$5:$G$28252,Sheet1!$I$5:$I$28252,$B372,Sheet1!$L$5:$L$28252,$A372,Sheet1!$E$5:$E$28252,"*调拨*")</f>
        <v>0</v>
      </c>
      <c r="AI372" s="32">
        <f>SUMIFS(Sheet1!$G$5:$G$28252,Sheet1!$I$5:$I$28252,$B372,Sheet1!$L$5:$L$28252,$A372,Sheet1!$D$5:$D$28252,"内部转款",Sheet1!$E$5:$E$28252,"&lt;&gt;*调拨*")+SUMIFS(Sheet1!$G$5:$G$28252,Sheet1!$I$5:$I$28252,$B372,Sheet1!$L$5:$L$28252,$A372,Sheet1!$D$5:$D$28252,"内部转账",Sheet1!$E$5:$E$28252,"&lt;&gt;*调拨*")</f>
        <v>0</v>
      </c>
      <c r="AJ372" s="32">
        <f t="shared" si="25"/>
        <v>6538.33</v>
      </c>
      <c r="AK372" s="32">
        <f>SUMIFS(Sheet1!$G$5:$G$28252,Sheet1!$I$5:$I$28252,$B372,Sheet1!$L$5:$L$28252,$A372)</f>
        <v>11445.77</v>
      </c>
      <c r="AL372" s="32">
        <f t="shared" si="26"/>
        <v>912158.68</v>
      </c>
    </row>
    <row r="373" ht="16.5" spans="1:38">
      <c r="A373" s="30">
        <v>202606</v>
      </c>
      <c r="B373" s="31" t="s">
        <v>84</v>
      </c>
      <c r="C373" s="32">
        <f>SUMIFS(Sheet1!$F$5:$F$28252,Sheet1!$I$5:$I$28252,$B373,Sheet1!$L$5:$L$28252,$A373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15339.78</v>
      </c>
      <c r="D373" s="32">
        <f>SUMIFS(Sheet1!$F$5:$F$28252,Sheet1!$I$5:$I$28252,$B373,Sheet1!$L$5:$L$28252,$A373,Sheet1!$D$5:$D$28252,"医保即时拨付",Sheet1!$E$5:$E$28252,"&lt;&gt;*调拨*")+SUMIFS(Sheet1!$F$5:$F$28252,Sheet1!$I$5:$I$28252,$B373,Sheet1!$L$5:$L$28252,$A373,Sheet1!$E$5:$E$28252,"*医保即时拨付*",Sheet1!$D$5:$D$28252,"&lt;&gt;医保即时拨付",Sheet1!$D$5:$D$28252,"&lt;&gt;内部转款",Sheet1!$D$5:$D$28252,"&lt;&gt;内部转账",Sheet1!$E$5:$E$28252,"&lt;&gt;*调拨*")</f>
        <v>8864.77</v>
      </c>
      <c r="E373" s="32">
        <f>SUMIFS(Sheet1!$F$5:$F$28252,Sheet1!$I$5:$I$28252,$B373,Sheet1!$L$5:$L$28252,$A373,Sheet1!$D$5:$D$28252,"医保",Sheet1!$E$5:$E$28252,"&lt;&gt;*调拨*",Sheet1!$E$5:$E$28252,"&lt;&gt;*医保即时拨付*")+SUMIFS(Sheet1!$F$5:$F$28252,Sheet1!$I$5:$I$28252,$B373,Sheet1!$L$5:$L$28252,$A373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9881.27</v>
      </c>
      <c r="F373" s="32">
        <f>SUMIFS(Sheet1!$F$5:$F$28252,Sheet1!$I$5:$I$28252,$B373,Sheet1!$L$5:$L$28252,$A373,Sheet1!$D$5:$D$28252,"聚合",Sheet1!$E$5:$E$28252,"&lt;&gt;*调拨*")+SUMIFS(Sheet1!$F$5:$F$28252,Sheet1!$I$5:$I$28252,$B373,Sheet1!$L$5:$L$28252,$A373,Sheet1!$E$5:$E$28252,"*聚合*",Sheet1!$D$5:$D$28252,"&lt;&gt;聚合",Sheet1!$D$5:$D$28252,"&lt;&gt;内部转款",Sheet1!$D$5:$D$28252,"&lt;&gt;内部转账",Sheet1!$E$5:$E$28252,"&lt;&gt;*调拨*")</f>
        <v>72193.4900000002</v>
      </c>
      <c r="G373" s="32">
        <f>SUMIFS(Sheet1!$F$5:$F$28252,Sheet1!$I$5:$I$28252,$B373,Sheet1!$L$5:$L$28252,$A373,Sheet1!$D$5:$D$28252,"24小时微信",Sheet1!$E$5:$E$28252,"&lt;&gt;*调拨*")+SUMIFS(Sheet1!$F$5:$F$28252,Sheet1!$I$5:$I$28252,$B373,Sheet1!$L$5:$L$28252,$A373,Sheet1!$E$5:$E$28252,"*24小时微信*",Sheet1!$D$5:$D$28252,"&lt;&gt;24小时微信",Sheet1!$D$5:$D$28252,"&lt;&gt;内部转款",Sheet1!$D$5:$D$28252,"&lt;&gt;内部转账",Sheet1!$E$5:$E$28252,"&lt;&gt;*调拨*")</f>
        <v>0</v>
      </c>
      <c r="H373" s="32">
        <f>SUMIFS(Sheet1!$F$5:$F$28252,Sheet1!$I$5:$I$28252,$B373,Sheet1!$L$5:$L$28252,$A373,Sheet1!$D$5:$D$28252,"美团",Sheet1!$E$5:$E$28252,"&lt;&gt;*调拨*")+SUMIFS(Sheet1!$F$5:$F$28252,Sheet1!$I$5:$I$28252,$B373,Sheet1!$L$5:$L$28252,$A373,Sheet1!$E$5:$E$28252,"*美团*",Sheet1!$D$5:$D$28252,"&lt;&gt;美团",Sheet1!$D$5:$D$28252,"&lt;&gt;内部转款",Sheet1!$D$5:$D$28252,"&lt;&gt;内部转账",Sheet1!$E$5:$E$28252,"&lt;&gt;*调拨*")</f>
        <v>0</v>
      </c>
      <c r="I373" s="32">
        <f>SUMIFS(Sheet1!$F$5:$F$28252,Sheet1!$I$5:$I$28252,$B373,Sheet1!$L$5:$L$28252,$A373,Sheet1!$D$5:$D$28252,"饿了么",Sheet1!$E$5:$E$28252,"&lt;&gt;*调拨*")+SUMIFS(Sheet1!$F$5:$F$28252,Sheet1!$I$5:$I$28252,$B373,Sheet1!$L$5:$L$28252,$A373,Sheet1!$E$5:$E$28252,"*饿了么*",Sheet1!$D$5:$D$28252,"&lt;&gt;饿了么",Sheet1!$D$5:$D$28252,"&lt;&gt;内部转款",Sheet1!$D$5:$D$28252,"&lt;&gt;内部转账",Sheet1!$E$5:$E$28252,"&lt;&gt;*调拨*")</f>
        <v>0</v>
      </c>
      <c r="J373" s="32">
        <f>SUMIFS(Sheet1!$F$5:$F$28252,Sheet1!$I$5:$I$28252,$B373,Sheet1!$L$5:$L$28252,$A373,Sheet1!$D$5:$D$28252,"健E卡",Sheet1!$E$5:$E$28252,"&lt;&gt;*调拨*")+SUMIFS(Sheet1!$F$5:$F$28252,Sheet1!$I$5:$I$28252,$B373,Sheet1!$L$5:$L$28252,$A373,Sheet1!$E$5:$E$28252,"*健E卡*",Sheet1!$D$5:$D$28252,"&lt;&gt;健E卡",Sheet1!$D$5:$D$28252,"&lt;&gt;内部转款",Sheet1!$D$5:$D$28252,"&lt;&gt;内部转账",Sheet1!$E$5:$E$28252,"&lt;&gt;*调拨*")</f>
        <v>0</v>
      </c>
      <c r="K373" s="32">
        <f>SUMIFS(Sheet1!$F$5:$F$28252,Sheet1!$I$5:$I$28252,$B373,Sheet1!$L$5:$L$28252,$A373,Sheet1!$D$5:$D$28252,"抖音",Sheet1!$E$5:$E$28252,"&lt;&gt;*调拨*")+SUMIFS(Sheet1!$F$5:$F$28252,Sheet1!$I$5:$I$28252,$B373,Sheet1!$L$5:$L$28252,$A373,Sheet1!$E$5:$E$28252,"*抖音*",Sheet1!$D$5:$D$28252,"&lt;&gt;抖音",Sheet1!$D$5:$D$28252,"&lt;&gt;内部转款",Sheet1!$D$5:$D$28252,"&lt;&gt;内部转账",Sheet1!$E$5:$E$28252,"&lt;&gt;*调拨*")</f>
        <v>0</v>
      </c>
      <c r="L373" s="32">
        <f>SUMIFS(Sheet1!$F$5:$F$28252,Sheet1!$I$5:$I$28252,$B373,Sheet1!$L$5:$L$28252,$A373,Sheet1!$D$5:$D$28252,"医卡通",Sheet1!$E$5:$E$28252,"&lt;&gt;*调拨*")+SUMIFS(Sheet1!$F$5:$F$28252,Sheet1!$I$5:$I$28252,$B373,Sheet1!$L$5:$L$28252,$A373,Sheet1!$E$5:$E$28252,"*医卡通*",Sheet1!$D$5:$D$28252,"&lt;&gt;医卡通",Sheet1!$D$5:$D$28252,"&lt;&gt;内部转款",Sheet1!$D$5:$D$28252,"&lt;&gt;内部转账",Sheet1!$E$5:$E$28252,"&lt;&gt;*调拨*")</f>
        <v>0</v>
      </c>
      <c r="M373" s="32">
        <f>SUMIFS(Sheet1!$F$5:$F$28252,Sheet1!$I$5:$I$28252,$B373,Sheet1!$L$5:$L$28252,$A373,Sheet1!$D$5:$D$28252,"企健网",Sheet1!$E$5:$E$28252,"&lt;&gt;*调拨*")+SUMIFS(Sheet1!$F$5:$F$28252,Sheet1!$I$5:$I$28252,$B373,Sheet1!$L$5:$L$28252,$A373,Sheet1!$E$5:$E$28252,"*企健网*",Sheet1!$D$5:$D$28252,"&lt;&gt;企健网",Sheet1!$D$5:$D$28252,"&lt;&gt;内部转款",Sheet1!$D$5:$D$28252,"&lt;&gt;内部转账",Sheet1!$E$5:$E$28252,"&lt;&gt;*调拨*")</f>
        <v>0</v>
      </c>
      <c r="N373" s="32">
        <f>SUMIFS(Sheet1!$F$5:$F$28252,Sheet1!$I$5:$I$28252,$B373,Sheet1!$L$5:$L$28252,$A373,Sheet1!$D$5:$D$28252,"银联",Sheet1!$E$5:$E$28252,"&lt;&gt;*调拨*")+SUMIFS(Sheet1!$F$5:$F$28252,Sheet1!$I$5:$I$28252,$B373,Sheet1!$L$5:$L$28252,$A373,Sheet1!$E$5:$E$28252,"*银联*",Sheet1!$D$5:$D$28252,"&lt;&gt;银联",Sheet1!$D$5:$D$28252,"&lt;&gt;内部转款",Sheet1!$D$5:$D$28252,"&lt;&gt;内部转账",Sheet1!$E$5:$E$28252,"&lt;&gt;*调拨*")</f>
        <v>0</v>
      </c>
      <c r="O373" s="32">
        <f>SUMIFS(Sheet1!$F$5:$F$28252,Sheet1!$I$5:$I$28252,$B373,Sheet1!$L$5:$L$28252,$A373,Sheet1!$D$5:$D$28252,"京东",Sheet1!$E$5:$E$28252,"&lt;&gt;*调拨*")+SUMIFS(Sheet1!$F$5:$F$28252,Sheet1!$I$5:$I$28252,$B373,Sheet1!$L$5:$L$28252,$A373,Sheet1!$E$5:$E$28252,"*京东*",Sheet1!$D$5:$D$28252,"&lt;&gt;京东",Sheet1!$D$5:$D$28252,"&lt;&gt;内部转款",Sheet1!$D$5:$D$28252,"&lt;&gt;内部转账",Sheet1!$E$5:$E$28252,"&lt;&gt;*调拨*")</f>
        <v>0</v>
      </c>
      <c r="P373" s="32">
        <f>SUMIFS(Sheet1!$F$5:$F$28252,Sheet1!$I$5:$I$28252,$B373,Sheet1!$L$5:$L$28252,$A373,Sheet1!$D$5:$D$28252,"药机微信",Sheet1!$E$5:$E$28252,"&lt;&gt;*调拨*")+SUMIFS(Sheet1!$F$5:$F$28252,Sheet1!$I$5:$I$28252,$B373,Sheet1!$L$5:$L$28252,$A373,Sheet1!$E$5:$E$28252,"*药机微信*",Sheet1!$D$5:$D$28252,"&lt;&gt;药机微信",Sheet1!$D$5:$D$28252,"&lt;&gt;内部转款",Sheet1!$D$5:$D$28252,"&lt;&gt;内部转账",Sheet1!$E$5:$E$28252,"&lt;&gt;*调拨*")</f>
        <v>0</v>
      </c>
      <c r="Q373" s="32">
        <f>SUMIFS(Sheet1!$F$5:$F$28252,Sheet1!$I$5:$I$28252,$B373,Sheet1!$L$5:$L$28252,$A373,Sheet1!$D$5:$D$28252,"亲情卡",Sheet1!$E$5:$E$28252,"&lt;&gt;*调拨*")+SUMIFS(Sheet1!$F$5:$F$28252,Sheet1!$I$5:$I$28252,$B373,Sheet1!$L$5:$L$28252,$A373,Sheet1!$E$5:$E$28252,"*亲情卡*",Sheet1!$D$5:$D$28252,"&lt;&gt;亲情卡",Sheet1!$D$5:$D$28252,"&lt;&gt;内部转款",Sheet1!$D$5:$D$28252,"&lt;&gt;内部转账",Sheet1!$E$5:$E$28252,"&lt;&gt;*调拨*")</f>
        <v>0</v>
      </c>
      <c r="R373" s="32">
        <f>SUMIFS(Sheet1!$F$5:$F$28252,Sheet1!$I$5:$I$28252,$B373,Sheet1!$L$5:$L$28252,$A373,Sheet1!$D$5:$D$28252,"优惠券",Sheet1!$E$5:$E$28252,"&lt;&gt;*调拨*")+SUMIFS(Sheet1!$F$5:$F$28252,Sheet1!$I$5:$I$28252,$B373,Sheet1!$L$5:$L$28252,$A373,Sheet1!$E$5:$E$28252,"*优惠券*",Sheet1!$D$5:$D$28252,"&lt;&gt;优惠券",Sheet1!$D$5:$D$28252,"&lt;&gt;内部转款",Sheet1!$D$5:$D$28252,"&lt;&gt;内部转账",Sheet1!$E$5:$E$28252,"&lt;&gt;*调拨*")</f>
        <v>0</v>
      </c>
      <c r="S373" s="32">
        <f>SUMIFS(Sheet1!$F$5:$F$28252,Sheet1!$I$5:$I$28252,$B373,Sheet1!$L$5:$L$28252,$A373,Sheet1!$D$5:$D$28252,"代金券",Sheet1!$E$5:$E$28252,"&lt;&gt;*调拨*")+SUMIFS(Sheet1!$F$5:$F$28252,Sheet1!$I$5:$I$28252,$B373,Sheet1!$L$5:$L$28252,$A373,Sheet1!$E$5:$E$28252,"*代金券*",Sheet1!$D$5:$D$28252,"&lt;&gt;代金券",Sheet1!$D$5:$D$28252,"&lt;&gt;内部转款",Sheet1!$D$5:$D$28252,"&lt;&gt;内部转账",Sheet1!$E$5:$E$28252,"&lt;&gt;*调拨*")</f>
        <v>0</v>
      </c>
      <c r="T373" s="32">
        <f>SUMIFS(Sheet1!$F$5:$F$28252,Sheet1!$I$5:$I$28252,$B373,Sheet1!$L$5:$L$28252,$A373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373,Sheet1!$L$5:$L$28252,$A373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373,Sheet1!$L$5:$L$28252,$A373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373,Sheet1!$L$5:$L$28252,$A373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3" s="32">
        <f>SUMIFS(Sheet1!$F$5:$F$28252,Sheet1!$I$5:$I$28252,$B373,Sheet1!$L$5:$L$28252,$A373,Sheet1!$E$5:$E$28252,"*调拨*")</f>
        <v>0</v>
      </c>
      <c r="V373" s="32">
        <f>SUMIFS(Sheet1!$F$5:$F$28252,Sheet1!$I$5:$I$28252,$B373,Sheet1!$L$5:$L$28252,$A373,Sheet1!$D$5:$D$28252,"储值",Sheet1!$E$5:$E$28252,"&lt;&gt;*调拨*")+SUMIFS(Sheet1!$F$5:$F$28252,Sheet1!$I$5:$I$28252,$B373,Sheet1!$L$5:$L$28252,$A373,Sheet1!$E$5:$E$28252,"*储值*",Sheet1!$D$5:$D$28252,"&lt;&gt;储值",Sheet1!$D$5:$D$28252,"&lt;&gt;内部转款",Sheet1!$D$5:$D$28252,"&lt;&gt;内部转账",Sheet1!$E$5:$E$28252,"&lt;&gt;*调拨*")</f>
        <v>0</v>
      </c>
      <c r="W373" s="32">
        <f>SUMIFS(Sheet1!$F$5:$F$28252,Sheet1!$I$5:$I$28252,$B373,Sheet1!$L$5:$L$28252,$A373,Sheet1!$D$5:$D$28252,"效期",Sheet1!$E$5:$E$28252,"&lt;&gt;*调拨*")+SUMIFS(Sheet1!$F$5:$F$28252,Sheet1!$I$5:$I$28252,$B373,Sheet1!$L$5:$L$28252,$A373,Sheet1!$E$5:$E$28252,"*效期*",Sheet1!$D$5:$D$28252,"&lt;&gt;效期",Sheet1!$D$5:$D$28252,"&lt;&gt;内部转款",Sheet1!$D$5:$D$28252,"&lt;&gt;内部转账",Sheet1!$E$5:$E$28252,"&lt;&gt;*调拨*")</f>
        <v>93.34</v>
      </c>
      <c r="X373" s="32">
        <f>SUMIFS(Sheet1!$F$5:$F$28252,Sheet1!$I$5:$I$28252,$B373,Sheet1!$L$5:$L$28252,$A373,Sheet1!$D$5:$D$28252,"内部转款",Sheet1!$E$5:$E$28252,"&lt;&gt;*调拨*")+SUMIFS(Sheet1!$F$5:$F$28252,Sheet1!$I$5:$I$28252,$B373,Sheet1!$L$5:$L$28252,$A373,Sheet1!$D$5:$D$28252,"内部转账",Sheet1!$E$5:$E$28252,"&lt;&gt;*调拨*")</f>
        <v>0</v>
      </c>
      <c r="Y373" s="32">
        <f t="shared" si="24"/>
        <v>0</v>
      </c>
      <c r="Z373" s="32">
        <f>SUMIFS(Sheet1!$F$5:$F$28252,Sheet1!$I$5:$I$28252,$B373,Sheet1!$L$5:$L$28252,$A373)</f>
        <v>106372.65</v>
      </c>
      <c r="AA373" s="32">
        <f>SUMIFS(Sheet1!$G$5:$G$28252,Sheet1!$I$5:$I$28252,$B373,Sheet1!$L$5:$L$28252,$A373,Sheet1!$D$5:$D$28252,"工资",Sheet1!$E$5:$E$28252,"&lt;&gt;*调拨*")+SUMIFS(Sheet1!$G$5:$G$28252,Sheet1!$I$5:$I$28252,$B373,Sheet1!$L$5:$L$28252,$A373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8461.93</v>
      </c>
      <c r="AB373" s="32">
        <f>SUMIFS(Sheet1!$G$5:$G$28252,Sheet1!$I$5:$I$28252,$B373,Sheet1!$L$5:$L$28252,$A373,Sheet1!$D$5:$D$28252,"水费",Sheet1!$E$5:$E$28252,"&lt;&gt;*调拨*")+SUMIFS(Sheet1!$G$5:$G$28252,Sheet1!$I$5:$I$28252,$B373,Sheet1!$L$5:$L$28252,$A373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3" s="32">
        <f>SUMIFS(Sheet1!$G$5:$G$28252,Sheet1!$I$5:$I$28252,$B373,Sheet1!$L$5:$L$28252,$A373,Sheet1!$D$5:$D$28252,"电费",Sheet1!$E$5:$E$28252,"&lt;&gt;*调拨*")+SUMIFS(Sheet1!$G$5:$G$28252,Sheet1!$I$5:$I$28252,$B373,Sheet1!$L$5:$L$28252,$A373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3" s="32">
        <f>SUMIFS(Sheet1!$G$5:$G$28252,Sheet1!$I$5:$I$28252,$B373,Sheet1!$L$5:$L$28252,$A373,Sheet1!$D$5:$D$28252,"宽带费",Sheet1!$E$5:$E$28252,"&lt;&gt;*调拨*")+SUMIFS(Sheet1!$G$5:$G$28252,Sheet1!$I$5:$I$28252,$B373,Sheet1!$L$5:$L$28252,$A373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3" s="32">
        <f>SUMIFS(Sheet1!$G$5:$G$28252,Sheet1!$I$5:$I$28252,$B373,Sheet1!$L$5:$L$28252,$A373,Sheet1!$D$5:$D$28252,"办公费",Sheet1!$E$5:$E$28252,"&lt;&gt;*调拨*")+SUMIFS(Sheet1!$G$5:$G$28252,Sheet1!$I$5:$I$28252,$B373,Sheet1!$L$5:$L$28252,$A373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3" s="32">
        <f>SUMIFS(Sheet1!$G$5:$G$28252,Sheet1!$I$5:$I$28252,$B373,Sheet1!$L$5:$L$28252,$A373,Sheet1!$D$5:$D$28252,"话费",Sheet1!$E$5:$E$28252,"&lt;&gt;*调拨*")+SUMIFS(Sheet1!$G$5:$G$28252,Sheet1!$I$5:$I$28252,$B373,Sheet1!$L$5:$L$28252,$A373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3" s="32">
        <f>SUMIFS(Sheet1!$G$5:$G$28252,Sheet1!$I$5:$I$28252,$B373,Sheet1!$L$5:$L$28252,$A373,Sheet1!$D$5:$D$28252,"房租",Sheet1!$E$5:$E$28252,"&lt;&gt;*调拨*")+SUMIFS(Sheet1!$G$5:$G$28252,Sheet1!$I$5:$I$28252,$B373,Sheet1!$L$5:$L$28252,$A373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3" s="32">
        <f>SUMIFS(Sheet1!$G$5:$G$28252,Sheet1!$I$5:$I$28252,$B373,Sheet1!$L$5:$L$28252,$A373,Sheet1!$E$5:$E$28252,"*调拨*")</f>
        <v>0</v>
      </c>
      <c r="AI373" s="32">
        <f>SUMIFS(Sheet1!$G$5:$G$28252,Sheet1!$I$5:$I$28252,$B373,Sheet1!$L$5:$L$28252,$A373,Sheet1!$D$5:$D$28252,"内部转款",Sheet1!$E$5:$E$28252,"&lt;&gt;*调拨*")+SUMIFS(Sheet1!$G$5:$G$28252,Sheet1!$I$5:$I$28252,$B373,Sheet1!$L$5:$L$28252,$A373,Sheet1!$D$5:$D$28252,"内部转账",Sheet1!$E$5:$E$28252,"&lt;&gt;*调拨*")</f>
        <v>0</v>
      </c>
      <c r="AJ373" s="32">
        <f t="shared" si="25"/>
        <v>0</v>
      </c>
      <c r="AK373" s="32">
        <f>SUMIFS(Sheet1!$G$5:$G$28252,Sheet1!$I$5:$I$28252,$B373,Sheet1!$L$5:$L$28252,$A373)</f>
        <v>8461.93</v>
      </c>
      <c r="AL373" s="32">
        <f t="shared" si="26"/>
        <v>97910.7200000002</v>
      </c>
    </row>
    <row r="374" ht="16.5" spans="1:38">
      <c r="A374" s="30">
        <v>202606</v>
      </c>
      <c r="B374" s="31" t="s">
        <v>274</v>
      </c>
      <c r="C374" s="32">
        <f>SUMIFS(Sheet1!$F$5:$F$28252,Sheet1!$I$5:$I$28252,$B374,Sheet1!$L$5:$L$28252,$A374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2364.08</v>
      </c>
      <c r="D374" s="32">
        <f>SUMIFS(Sheet1!$F$5:$F$28252,Sheet1!$I$5:$I$28252,$B374,Sheet1!$L$5:$L$28252,$A374,Sheet1!$D$5:$D$28252,"医保即时拨付",Sheet1!$E$5:$E$28252,"&lt;&gt;*调拨*")+SUMIFS(Sheet1!$F$5:$F$28252,Sheet1!$I$5:$I$28252,$B374,Sheet1!$L$5:$L$28252,$A374,Sheet1!$E$5:$E$28252,"*医保即时拨付*",Sheet1!$D$5:$D$28252,"&lt;&gt;医保即时拨付",Sheet1!$D$5:$D$28252,"&lt;&gt;内部转款",Sheet1!$D$5:$D$28252,"&lt;&gt;内部转账",Sheet1!$E$5:$E$28252,"&lt;&gt;*调拨*")</f>
        <v>0</v>
      </c>
      <c r="E374" s="32">
        <f>SUMIFS(Sheet1!$F$5:$F$28252,Sheet1!$I$5:$I$28252,$B374,Sheet1!$L$5:$L$28252,$A374,Sheet1!$D$5:$D$28252,"医保",Sheet1!$E$5:$E$28252,"&lt;&gt;*调拨*",Sheet1!$E$5:$E$28252,"&lt;&gt;*医保即时拨付*")+SUMIFS(Sheet1!$F$5:$F$28252,Sheet1!$I$5:$I$28252,$B374,Sheet1!$L$5:$L$28252,$A374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1263.8</v>
      </c>
      <c r="F374" s="32">
        <f>SUMIFS(Sheet1!$F$5:$F$28252,Sheet1!$I$5:$I$28252,$B374,Sheet1!$L$5:$L$28252,$A374,Sheet1!$D$5:$D$28252,"聚合",Sheet1!$E$5:$E$28252,"&lt;&gt;*调拨*")+SUMIFS(Sheet1!$F$5:$F$28252,Sheet1!$I$5:$I$28252,$B374,Sheet1!$L$5:$L$28252,$A374,Sheet1!$E$5:$E$28252,"*聚合*",Sheet1!$D$5:$D$28252,"&lt;&gt;聚合",Sheet1!$D$5:$D$28252,"&lt;&gt;内部转款",Sheet1!$D$5:$D$28252,"&lt;&gt;内部转账",Sheet1!$E$5:$E$28252,"&lt;&gt;*调拨*")</f>
        <v>10968.81</v>
      </c>
      <c r="G374" s="32">
        <f>SUMIFS(Sheet1!$F$5:$F$28252,Sheet1!$I$5:$I$28252,$B374,Sheet1!$L$5:$L$28252,$A374,Sheet1!$D$5:$D$28252,"24小时微信",Sheet1!$E$5:$E$28252,"&lt;&gt;*调拨*")+SUMIFS(Sheet1!$F$5:$F$28252,Sheet1!$I$5:$I$28252,$B374,Sheet1!$L$5:$L$28252,$A374,Sheet1!$E$5:$E$28252,"*24小时微信*",Sheet1!$D$5:$D$28252,"&lt;&gt;24小时微信",Sheet1!$D$5:$D$28252,"&lt;&gt;内部转款",Sheet1!$D$5:$D$28252,"&lt;&gt;内部转账",Sheet1!$E$5:$E$28252,"&lt;&gt;*调拨*")</f>
        <v>0</v>
      </c>
      <c r="H374" s="32">
        <f>SUMIFS(Sheet1!$F$5:$F$28252,Sheet1!$I$5:$I$28252,$B374,Sheet1!$L$5:$L$28252,$A374,Sheet1!$D$5:$D$28252,"美团",Sheet1!$E$5:$E$28252,"&lt;&gt;*调拨*")+SUMIFS(Sheet1!$F$5:$F$28252,Sheet1!$I$5:$I$28252,$B374,Sheet1!$L$5:$L$28252,$A374,Sheet1!$E$5:$E$28252,"*美团*",Sheet1!$D$5:$D$28252,"&lt;&gt;美团",Sheet1!$D$5:$D$28252,"&lt;&gt;内部转款",Sheet1!$D$5:$D$28252,"&lt;&gt;内部转账",Sheet1!$E$5:$E$28252,"&lt;&gt;*调拨*")</f>
        <v>0</v>
      </c>
      <c r="I374" s="32">
        <f>SUMIFS(Sheet1!$F$5:$F$28252,Sheet1!$I$5:$I$28252,$B374,Sheet1!$L$5:$L$28252,$A374,Sheet1!$D$5:$D$28252,"饿了么",Sheet1!$E$5:$E$28252,"&lt;&gt;*调拨*")+SUMIFS(Sheet1!$F$5:$F$28252,Sheet1!$I$5:$I$28252,$B374,Sheet1!$L$5:$L$28252,$A374,Sheet1!$E$5:$E$28252,"*饿了么*",Sheet1!$D$5:$D$28252,"&lt;&gt;饿了么",Sheet1!$D$5:$D$28252,"&lt;&gt;内部转款",Sheet1!$D$5:$D$28252,"&lt;&gt;内部转账",Sheet1!$E$5:$E$28252,"&lt;&gt;*调拨*")</f>
        <v>0</v>
      </c>
      <c r="J374" s="32">
        <f>SUMIFS(Sheet1!$F$5:$F$28252,Sheet1!$I$5:$I$28252,$B374,Sheet1!$L$5:$L$28252,$A374,Sheet1!$D$5:$D$28252,"健E卡",Sheet1!$E$5:$E$28252,"&lt;&gt;*调拨*")+SUMIFS(Sheet1!$F$5:$F$28252,Sheet1!$I$5:$I$28252,$B374,Sheet1!$L$5:$L$28252,$A374,Sheet1!$E$5:$E$28252,"*健E卡*",Sheet1!$D$5:$D$28252,"&lt;&gt;健E卡",Sheet1!$D$5:$D$28252,"&lt;&gt;内部转款",Sheet1!$D$5:$D$28252,"&lt;&gt;内部转账",Sheet1!$E$5:$E$28252,"&lt;&gt;*调拨*")</f>
        <v>0</v>
      </c>
      <c r="K374" s="32">
        <f>SUMIFS(Sheet1!$F$5:$F$28252,Sheet1!$I$5:$I$28252,$B374,Sheet1!$L$5:$L$28252,$A374,Sheet1!$D$5:$D$28252,"抖音",Sheet1!$E$5:$E$28252,"&lt;&gt;*调拨*")+SUMIFS(Sheet1!$F$5:$F$28252,Sheet1!$I$5:$I$28252,$B374,Sheet1!$L$5:$L$28252,$A374,Sheet1!$E$5:$E$28252,"*抖音*",Sheet1!$D$5:$D$28252,"&lt;&gt;抖音",Sheet1!$D$5:$D$28252,"&lt;&gt;内部转款",Sheet1!$D$5:$D$28252,"&lt;&gt;内部转账",Sheet1!$E$5:$E$28252,"&lt;&gt;*调拨*")</f>
        <v>0</v>
      </c>
      <c r="L374" s="32">
        <f>SUMIFS(Sheet1!$F$5:$F$28252,Sheet1!$I$5:$I$28252,$B374,Sheet1!$L$5:$L$28252,$A374,Sheet1!$D$5:$D$28252,"医卡通",Sheet1!$E$5:$E$28252,"&lt;&gt;*调拨*")+SUMIFS(Sheet1!$F$5:$F$28252,Sheet1!$I$5:$I$28252,$B374,Sheet1!$L$5:$L$28252,$A374,Sheet1!$E$5:$E$28252,"*医卡通*",Sheet1!$D$5:$D$28252,"&lt;&gt;医卡通",Sheet1!$D$5:$D$28252,"&lt;&gt;内部转款",Sheet1!$D$5:$D$28252,"&lt;&gt;内部转账",Sheet1!$E$5:$E$28252,"&lt;&gt;*调拨*")</f>
        <v>0</v>
      </c>
      <c r="M374" s="32">
        <f>SUMIFS(Sheet1!$F$5:$F$28252,Sheet1!$I$5:$I$28252,$B374,Sheet1!$L$5:$L$28252,$A374,Sheet1!$D$5:$D$28252,"企健网",Sheet1!$E$5:$E$28252,"&lt;&gt;*调拨*")+SUMIFS(Sheet1!$F$5:$F$28252,Sheet1!$I$5:$I$28252,$B374,Sheet1!$L$5:$L$28252,$A374,Sheet1!$E$5:$E$28252,"*企健网*",Sheet1!$D$5:$D$28252,"&lt;&gt;企健网",Sheet1!$D$5:$D$28252,"&lt;&gt;内部转款",Sheet1!$D$5:$D$28252,"&lt;&gt;内部转账",Sheet1!$E$5:$E$28252,"&lt;&gt;*调拨*")</f>
        <v>0</v>
      </c>
      <c r="N374" s="32">
        <f>SUMIFS(Sheet1!$F$5:$F$28252,Sheet1!$I$5:$I$28252,$B374,Sheet1!$L$5:$L$28252,$A374,Sheet1!$D$5:$D$28252,"银联",Sheet1!$E$5:$E$28252,"&lt;&gt;*调拨*")+SUMIFS(Sheet1!$F$5:$F$28252,Sheet1!$I$5:$I$28252,$B374,Sheet1!$L$5:$L$28252,$A374,Sheet1!$E$5:$E$28252,"*银联*",Sheet1!$D$5:$D$28252,"&lt;&gt;银联",Sheet1!$D$5:$D$28252,"&lt;&gt;内部转款",Sheet1!$D$5:$D$28252,"&lt;&gt;内部转账",Sheet1!$E$5:$E$28252,"&lt;&gt;*调拨*")</f>
        <v>0</v>
      </c>
      <c r="O374" s="32">
        <f>SUMIFS(Sheet1!$F$5:$F$28252,Sheet1!$I$5:$I$28252,$B374,Sheet1!$L$5:$L$28252,$A374,Sheet1!$D$5:$D$28252,"京东",Sheet1!$E$5:$E$28252,"&lt;&gt;*调拨*")+SUMIFS(Sheet1!$F$5:$F$28252,Sheet1!$I$5:$I$28252,$B374,Sheet1!$L$5:$L$28252,$A374,Sheet1!$E$5:$E$28252,"*京东*",Sheet1!$D$5:$D$28252,"&lt;&gt;京东",Sheet1!$D$5:$D$28252,"&lt;&gt;内部转款",Sheet1!$D$5:$D$28252,"&lt;&gt;内部转账",Sheet1!$E$5:$E$28252,"&lt;&gt;*调拨*")</f>
        <v>0</v>
      </c>
      <c r="P374" s="32">
        <f>SUMIFS(Sheet1!$F$5:$F$28252,Sheet1!$I$5:$I$28252,$B374,Sheet1!$L$5:$L$28252,$A374,Sheet1!$D$5:$D$28252,"药机微信",Sheet1!$E$5:$E$28252,"&lt;&gt;*调拨*")+SUMIFS(Sheet1!$F$5:$F$28252,Sheet1!$I$5:$I$28252,$B374,Sheet1!$L$5:$L$28252,$A374,Sheet1!$E$5:$E$28252,"*药机微信*",Sheet1!$D$5:$D$28252,"&lt;&gt;药机微信",Sheet1!$D$5:$D$28252,"&lt;&gt;内部转款",Sheet1!$D$5:$D$28252,"&lt;&gt;内部转账",Sheet1!$E$5:$E$28252,"&lt;&gt;*调拨*")</f>
        <v>0</v>
      </c>
      <c r="Q374" s="32">
        <f>SUMIFS(Sheet1!$F$5:$F$28252,Sheet1!$I$5:$I$28252,$B374,Sheet1!$L$5:$L$28252,$A374,Sheet1!$D$5:$D$28252,"亲情卡",Sheet1!$E$5:$E$28252,"&lt;&gt;*调拨*")+SUMIFS(Sheet1!$F$5:$F$28252,Sheet1!$I$5:$I$28252,$B374,Sheet1!$L$5:$L$28252,$A374,Sheet1!$E$5:$E$28252,"*亲情卡*",Sheet1!$D$5:$D$28252,"&lt;&gt;亲情卡",Sheet1!$D$5:$D$28252,"&lt;&gt;内部转款",Sheet1!$D$5:$D$28252,"&lt;&gt;内部转账",Sheet1!$E$5:$E$28252,"&lt;&gt;*调拨*")</f>
        <v>0</v>
      </c>
      <c r="R374" s="32">
        <f>SUMIFS(Sheet1!$F$5:$F$28252,Sheet1!$I$5:$I$28252,$B374,Sheet1!$L$5:$L$28252,$A374,Sheet1!$D$5:$D$28252,"优惠券",Sheet1!$E$5:$E$28252,"&lt;&gt;*调拨*")+SUMIFS(Sheet1!$F$5:$F$28252,Sheet1!$I$5:$I$28252,$B374,Sheet1!$L$5:$L$28252,$A374,Sheet1!$E$5:$E$28252,"*优惠券*",Sheet1!$D$5:$D$28252,"&lt;&gt;优惠券",Sheet1!$D$5:$D$28252,"&lt;&gt;内部转款",Sheet1!$D$5:$D$28252,"&lt;&gt;内部转账",Sheet1!$E$5:$E$28252,"&lt;&gt;*调拨*")</f>
        <v>0</v>
      </c>
      <c r="S374" s="32">
        <f>SUMIFS(Sheet1!$F$5:$F$28252,Sheet1!$I$5:$I$28252,$B374,Sheet1!$L$5:$L$28252,$A374,Sheet1!$D$5:$D$28252,"代金券",Sheet1!$E$5:$E$28252,"&lt;&gt;*调拨*")+SUMIFS(Sheet1!$F$5:$F$28252,Sheet1!$I$5:$I$28252,$B374,Sheet1!$L$5:$L$28252,$A374,Sheet1!$E$5:$E$28252,"*代金券*",Sheet1!$D$5:$D$28252,"&lt;&gt;代金券",Sheet1!$D$5:$D$28252,"&lt;&gt;内部转款",Sheet1!$D$5:$D$28252,"&lt;&gt;内部转账",Sheet1!$E$5:$E$28252,"&lt;&gt;*调拨*")</f>
        <v>0</v>
      </c>
      <c r="T374" s="32">
        <f>SUMIFS(Sheet1!$F$5:$F$28252,Sheet1!$I$5:$I$28252,$B374,Sheet1!$L$5:$L$28252,$A374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374,Sheet1!$L$5:$L$28252,$A374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374,Sheet1!$L$5:$L$28252,$A374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374,Sheet1!$L$5:$L$28252,$A374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4" s="32">
        <f>SUMIFS(Sheet1!$F$5:$F$28252,Sheet1!$I$5:$I$28252,$B374,Sheet1!$L$5:$L$28252,$A374,Sheet1!$E$5:$E$28252,"*调拨*")</f>
        <v>0</v>
      </c>
      <c r="V374" s="32">
        <f>SUMIFS(Sheet1!$F$5:$F$28252,Sheet1!$I$5:$I$28252,$B374,Sheet1!$L$5:$L$28252,$A374,Sheet1!$D$5:$D$28252,"储值",Sheet1!$E$5:$E$28252,"&lt;&gt;*调拨*")+SUMIFS(Sheet1!$F$5:$F$28252,Sheet1!$I$5:$I$28252,$B374,Sheet1!$L$5:$L$28252,$A374,Sheet1!$E$5:$E$28252,"*储值*",Sheet1!$D$5:$D$28252,"&lt;&gt;储值",Sheet1!$D$5:$D$28252,"&lt;&gt;内部转款",Sheet1!$D$5:$D$28252,"&lt;&gt;内部转账",Sheet1!$E$5:$E$28252,"&lt;&gt;*调拨*")</f>
        <v>0</v>
      </c>
      <c r="W374" s="32">
        <f>SUMIFS(Sheet1!$F$5:$F$28252,Sheet1!$I$5:$I$28252,$B374,Sheet1!$L$5:$L$28252,$A374,Sheet1!$D$5:$D$28252,"效期",Sheet1!$E$5:$E$28252,"&lt;&gt;*调拨*")+SUMIFS(Sheet1!$F$5:$F$28252,Sheet1!$I$5:$I$28252,$B374,Sheet1!$L$5:$L$28252,$A374,Sheet1!$E$5:$E$28252,"*效期*",Sheet1!$D$5:$D$28252,"&lt;&gt;效期",Sheet1!$D$5:$D$28252,"&lt;&gt;内部转款",Sheet1!$D$5:$D$28252,"&lt;&gt;内部转账",Sheet1!$E$5:$E$28252,"&lt;&gt;*调拨*")</f>
        <v>0</v>
      </c>
      <c r="X374" s="32">
        <f>SUMIFS(Sheet1!$F$5:$F$28252,Sheet1!$I$5:$I$28252,$B374,Sheet1!$L$5:$L$28252,$A374,Sheet1!$D$5:$D$28252,"内部转款",Sheet1!$E$5:$E$28252,"&lt;&gt;*调拨*")+SUMIFS(Sheet1!$F$5:$F$28252,Sheet1!$I$5:$I$28252,$B374,Sheet1!$L$5:$L$28252,$A374,Sheet1!$D$5:$D$28252,"内部转账",Sheet1!$E$5:$E$28252,"&lt;&gt;*调拨*")</f>
        <v>0</v>
      </c>
      <c r="Y374" s="32">
        <f t="shared" si="24"/>
        <v>0</v>
      </c>
      <c r="Z374" s="32">
        <f>SUMIFS(Sheet1!$F$5:$F$28252,Sheet1!$I$5:$I$28252,$B374,Sheet1!$L$5:$L$28252,$A374)</f>
        <v>14596.69</v>
      </c>
      <c r="AA374" s="32">
        <f>SUMIFS(Sheet1!$G$5:$G$28252,Sheet1!$I$5:$I$28252,$B374,Sheet1!$L$5:$L$28252,$A374,Sheet1!$D$5:$D$28252,"工资",Sheet1!$E$5:$E$28252,"&lt;&gt;*调拨*")+SUMIFS(Sheet1!$G$5:$G$28252,Sheet1!$I$5:$I$28252,$B374,Sheet1!$L$5:$L$28252,$A374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3789.44</v>
      </c>
      <c r="AB374" s="32">
        <f>SUMIFS(Sheet1!$G$5:$G$28252,Sheet1!$I$5:$I$28252,$B374,Sheet1!$L$5:$L$28252,$A374,Sheet1!$D$5:$D$28252,"水费",Sheet1!$E$5:$E$28252,"&lt;&gt;*调拨*")+SUMIFS(Sheet1!$G$5:$G$28252,Sheet1!$I$5:$I$28252,$B374,Sheet1!$L$5:$L$28252,$A374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4" s="32">
        <f>SUMIFS(Sheet1!$G$5:$G$28252,Sheet1!$I$5:$I$28252,$B374,Sheet1!$L$5:$L$28252,$A374,Sheet1!$D$5:$D$28252,"电费",Sheet1!$E$5:$E$28252,"&lt;&gt;*调拨*")+SUMIFS(Sheet1!$G$5:$G$28252,Sheet1!$I$5:$I$28252,$B374,Sheet1!$L$5:$L$28252,$A374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4" s="32">
        <f>SUMIFS(Sheet1!$G$5:$G$28252,Sheet1!$I$5:$I$28252,$B374,Sheet1!$L$5:$L$28252,$A374,Sheet1!$D$5:$D$28252,"宽带费",Sheet1!$E$5:$E$28252,"&lt;&gt;*调拨*")+SUMIFS(Sheet1!$G$5:$G$28252,Sheet1!$I$5:$I$28252,$B374,Sheet1!$L$5:$L$28252,$A374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4" s="32">
        <f>SUMIFS(Sheet1!$G$5:$G$28252,Sheet1!$I$5:$I$28252,$B374,Sheet1!$L$5:$L$28252,$A374,Sheet1!$D$5:$D$28252,"办公费",Sheet1!$E$5:$E$28252,"&lt;&gt;*调拨*")+SUMIFS(Sheet1!$G$5:$G$28252,Sheet1!$I$5:$I$28252,$B374,Sheet1!$L$5:$L$28252,$A374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4" s="32">
        <f>SUMIFS(Sheet1!$G$5:$G$28252,Sheet1!$I$5:$I$28252,$B374,Sheet1!$L$5:$L$28252,$A374,Sheet1!$D$5:$D$28252,"话费",Sheet1!$E$5:$E$28252,"&lt;&gt;*调拨*")+SUMIFS(Sheet1!$G$5:$G$28252,Sheet1!$I$5:$I$28252,$B374,Sheet1!$L$5:$L$28252,$A374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4" s="32">
        <f>SUMIFS(Sheet1!$G$5:$G$28252,Sheet1!$I$5:$I$28252,$B374,Sheet1!$L$5:$L$28252,$A374,Sheet1!$D$5:$D$28252,"房租",Sheet1!$E$5:$E$28252,"&lt;&gt;*调拨*")+SUMIFS(Sheet1!$G$5:$G$28252,Sheet1!$I$5:$I$28252,$B374,Sheet1!$L$5:$L$28252,$A374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4" s="32">
        <f>SUMIFS(Sheet1!$G$5:$G$28252,Sheet1!$I$5:$I$28252,$B374,Sheet1!$L$5:$L$28252,$A374,Sheet1!$E$5:$E$28252,"*调拨*")</f>
        <v>0</v>
      </c>
      <c r="AI374" s="32">
        <f>SUMIFS(Sheet1!$G$5:$G$28252,Sheet1!$I$5:$I$28252,$B374,Sheet1!$L$5:$L$28252,$A374,Sheet1!$D$5:$D$28252,"内部转款",Sheet1!$E$5:$E$28252,"&lt;&gt;*调拨*")+SUMIFS(Sheet1!$G$5:$G$28252,Sheet1!$I$5:$I$28252,$B374,Sheet1!$L$5:$L$28252,$A374,Sheet1!$D$5:$D$28252,"内部转账",Sheet1!$E$5:$E$28252,"&lt;&gt;*调拨*")</f>
        <v>0</v>
      </c>
      <c r="AJ374" s="32">
        <f t="shared" si="25"/>
        <v>0</v>
      </c>
      <c r="AK374" s="32">
        <f>SUMIFS(Sheet1!$G$5:$G$28252,Sheet1!$I$5:$I$28252,$B374,Sheet1!$L$5:$L$28252,$A374)</f>
        <v>3789.44</v>
      </c>
      <c r="AL374" s="32">
        <f t="shared" si="26"/>
        <v>10807.25</v>
      </c>
    </row>
    <row r="375" ht="16.5" spans="1:38">
      <c r="A375" s="30">
        <v>202606</v>
      </c>
      <c r="B375" s="31" t="s">
        <v>41</v>
      </c>
      <c r="C375" s="32">
        <f>SUMIFS(Sheet1!$F$5:$F$28252,Sheet1!$I$5:$I$28252,$B375,Sheet1!$L$5:$L$28252,$A375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5635.96</v>
      </c>
      <c r="D375" s="32">
        <f>SUMIFS(Sheet1!$F$5:$F$28252,Sheet1!$I$5:$I$28252,$B375,Sheet1!$L$5:$L$28252,$A375,Sheet1!$D$5:$D$28252,"医保即时拨付",Sheet1!$E$5:$E$28252,"&lt;&gt;*调拨*")+SUMIFS(Sheet1!$F$5:$F$28252,Sheet1!$I$5:$I$28252,$B375,Sheet1!$L$5:$L$28252,$A375,Sheet1!$E$5:$E$28252,"*医保即时拨付*",Sheet1!$D$5:$D$28252,"&lt;&gt;医保即时拨付",Sheet1!$D$5:$D$28252,"&lt;&gt;内部转款",Sheet1!$D$5:$D$28252,"&lt;&gt;内部转账",Sheet1!$E$5:$E$28252,"&lt;&gt;*调拨*")</f>
        <v>6415.12</v>
      </c>
      <c r="E375" s="32">
        <f>SUMIFS(Sheet1!$F$5:$F$28252,Sheet1!$I$5:$I$28252,$B375,Sheet1!$L$5:$L$28252,$A375,Sheet1!$D$5:$D$28252,"医保",Sheet1!$E$5:$E$28252,"&lt;&gt;*调拨*",Sheet1!$E$5:$E$28252,"&lt;&gt;*医保即时拨付*")+SUMIFS(Sheet1!$F$5:$F$28252,Sheet1!$I$5:$I$28252,$B375,Sheet1!$L$5:$L$28252,$A375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5345.01</v>
      </c>
      <c r="F375" s="32">
        <f>SUMIFS(Sheet1!$F$5:$F$28252,Sheet1!$I$5:$I$28252,$B375,Sheet1!$L$5:$L$28252,$A375,Sheet1!$D$5:$D$28252,"聚合",Sheet1!$E$5:$E$28252,"&lt;&gt;*调拨*")+SUMIFS(Sheet1!$F$5:$F$28252,Sheet1!$I$5:$I$28252,$B375,Sheet1!$L$5:$L$28252,$A375,Sheet1!$E$5:$E$28252,"*聚合*",Sheet1!$D$5:$D$28252,"&lt;&gt;聚合",Sheet1!$D$5:$D$28252,"&lt;&gt;内部转款",Sheet1!$D$5:$D$28252,"&lt;&gt;内部转账",Sheet1!$E$5:$E$28252,"&lt;&gt;*调拨*")</f>
        <v>49256.77</v>
      </c>
      <c r="G375" s="32">
        <f>SUMIFS(Sheet1!$F$5:$F$28252,Sheet1!$I$5:$I$28252,$B375,Sheet1!$L$5:$L$28252,$A375,Sheet1!$D$5:$D$28252,"24小时微信",Sheet1!$E$5:$E$28252,"&lt;&gt;*调拨*")+SUMIFS(Sheet1!$F$5:$F$28252,Sheet1!$I$5:$I$28252,$B375,Sheet1!$L$5:$L$28252,$A375,Sheet1!$E$5:$E$28252,"*24小时微信*",Sheet1!$D$5:$D$28252,"&lt;&gt;24小时微信",Sheet1!$D$5:$D$28252,"&lt;&gt;内部转款",Sheet1!$D$5:$D$28252,"&lt;&gt;内部转账",Sheet1!$E$5:$E$28252,"&lt;&gt;*调拨*")</f>
        <v>0</v>
      </c>
      <c r="H375" s="32">
        <f>SUMIFS(Sheet1!$F$5:$F$28252,Sheet1!$I$5:$I$28252,$B375,Sheet1!$L$5:$L$28252,$A375,Sheet1!$D$5:$D$28252,"美团",Sheet1!$E$5:$E$28252,"&lt;&gt;*调拨*")+SUMIFS(Sheet1!$F$5:$F$28252,Sheet1!$I$5:$I$28252,$B375,Sheet1!$L$5:$L$28252,$A375,Sheet1!$E$5:$E$28252,"*美团*",Sheet1!$D$5:$D$28252,"&lt;&gt;美团",Sheet1!$D$5:$D$28252,"&lt;&gt;内部转款",Sheet1!$D$5:$D$28252,"&lt;&gt;内部转账",Sheet1!$E$5:$E$28252,"&lt;&gt;*调拨*")</f>
        <v>0</v>
      </c>
      <c r="I375" s="32">
        <f>SUMIFS(Sheet1!$F$5:$F$28252,Sheet1!$I$5:$I$28252,$B375,Sheet1!$L$5:$L$28252,$A375,Sheet1!$D$5:$D$28252,"饿了么",Sheet1!$E$5:$E$28252,"&lt;&gt;*调拨*")+SUMIFS(Sheet1!$F$5:$F$28252,Sheet1!$I$5:$I$28252,$B375,Sheet1!$L$5:$L$28252,$A375,Sheet1!$E$5:$E$28252,"*饿了么*",Sheet1!$D$5:$D$28252,"&lt;&gt;饿了么",Sheet1!$D$5:$D$28252,"&lt;&gt;内部转款",Sheet1!$D$5:$D$28252,"&lt;&gt;内部转账",Sheet1!$E$5:$E$28252,"&lt;&gt;*调拨*")</f>
        <v>561.11</v>
      </c>
      <c r="J375" s="32">
        <f>SUMIFS(Sheet1!$F$5:$F$28252,Sheet1!$I$5:$I$28252,$B375,Sheet1!$L$5:$L$28252,$A375,Sheet1!$D$5:$D$28252,"健E卡",Sheet1!$E$5:$E$28252,"&lt;&gt;*调拨*")+SUMIFS(Sheet1!$F$5:$F$28252,Sheet1!$I$5:$I$28252,$B375,Sheet1!$L$5:$L$28252,$A375,Sheet1!$E$5:$E$28252,"*健E卡*",Sheet1!$D$5:$D$28252,"&lt;&gt;健E卡",Sheet1!$D$5:$D$28252,"&lt;&gt;内部转款",Sheet1!$D$5:$D$28252,"&lt;&gt;内部转账",Sheet1!$E$5:$E$28252,"&lt;&gt;*调拨*")</f>
        <v>0</v>
      </c>
      <c r="K375" s="32">
        <f>SUMIFS(Sheet1!$F$5:$F$28252,Sheet1!$I$5:$I$28252,$B375,Sheet1!$L$5:$L$28252,$A375,Sheet1!$D$5:$D$28252,"抖音",Sheet1!$E$5:$E$28252,"&lt;&gt;*调拨*")+SUMIFS(Sheet1!$F$5:$F$28252,Sheet1!$I$5:$I$28252,$B375,Sheet1!$L$5:$L$28252,$A375,Sheet1!$E$5:$E$28252,"*抖音*",Sheet1!$D$5:$D$28252,"&lt;&gt;抖音",Sheet1!$D$5:$D$28252,"&lt;&gt;内部转款",Sheet1!$D$5:$D$28252,"&lt;&gt;内部转账",Sheet1!$E$5:$E$28252,"&lt;&gt;*调拨*")</f>
        <v>0</v>
      </c>
      <c r="L375" s="32">
        <f>SUMIFS(Sheet1!$F$5:$F$28252,Sheet1!$I$5:$I$28252,$B375,Sheet1!$L$5:$L$28252,$A375,Sheet1!$D$5:$D$28252,"医卡通",Sheet1!$E$5:$E$28252,"&lt;&gt;*调拨*")+SUMIFS(Sheet1!$F$5:$F$28252,Sheet1!$I$5:$I$28252,$B375,Sheet1!$L$5:$L$28252,$A375,Sheet1!$E$5:$E$28252,"*医卡通*",Sheet1!$D$5:$D$28252,"&lt;&gt;医卡通",Sheet1!$D$5:$D$28252,"&lt;&gt;内部转款",Sheet1!$D$5:$D$28252,"&lt;&gt;内部转账",Sheet1!$E$5:$E$28252,"&lt;&gt;*调拨*")</f>
        <v>0</v>
      </c>
      <c r="M375" s="32">
        <f>SUMIFS(Sheet1!$F$5:$F$28252,Sheet1!$I$5:$I$28252,$B375,Sheet1!$L$5:$L$28252,$A375,Sheet1!$D$5:$D$28252,"企健网",Sheet1!$E$5:$E$28252,"&lt;&gt;*调拨*")+SUMIFS(Sheet1!$F$5:$F$28252,Sheet1!$I$5:$I$28252,$B375,Sheet1!$L$5:$L$28252,$A375,Sheet1!$E$5:$E$28252,"*企健网*",Sheet1!$D$5:$D$28252,"&lt;&gt;企健网",Sheet1!$D$5:$D$28252,"&lt;&gt;内部转款",Sheet1!$D$5:$D$28252,"&lt;&gt;内部转账",Sheet1!$E$5:$E$28252,"&lt;&gt;*调拨*")</f>
        <v>0</v>
      </c>
      <c r="N375" s="32">
        <f>SUMIFS(Sheet1!$F$5:$F$28252,Sheet1!$I$5:$I$28252,$B375,Sheet1!$L$5:$L$28252,$A375,Sheet1!$D$5:$D$28252,"银联",Sheet1!$E$5:$E$28252,"&lt;&gt;*调拨*")+SUMIFS(Sheet1!$F$5:$F$28252,Sheet1!$I$5:$I$28252,$B375,Sheet1!$L$5:$L$28252,$A375,Sheet1!$E$5:$E$28252,"*银联*",Sheet1!$D$5:$D$28252,"&lt;&gt;银联",Sheet1!$D$5:$D$28252,"&lt;&gt;内部转款",Sheet1!$D$5:$D$28252,"&lt;&gt;内部转账",Sheet1!$E$5:$E$28252,"&lt;&gt;*调拨*")</f>
        <v>0</v>
      </c>
      <c r="O375" s="32">
        <f>SUMIFS(Sheet1!$F$5:$F$28252,Sheet1!$I$5:$I$28252,$B375,Sheet1!$L$5:$L$28252,$A375,Sheet1!$D$5:$D$28252,"京东",Sheet1!$E$5:$E$28252,"&lt;&gt;*调拨*")+SUMIFS(Sheet1!$F$5:$F$28252,Sheet1!$I$5:$I$28252,$B375,Sheet1!$L$5:$L$28252,$A375,Sheet1!$E$5:$E$28252,"*京东*",Sheet1!$D$5:$D$28252,"&lt;&gt;京东",Sheet1!$D$5:$D$28252,"&lt;&gt;内部转款",Sheet1!$D$5:$D$28252,"&lt;&gt;内部转账",Sheet1!$E$5:$E$28252,"&lt;&gt;*调拨*")</f>
        <v>0</v>
      </c>
      <c r="P375" s="32">
        <f>SUMIFS(Sheet1!$F$5:$F$28252,Sheet1!$I$5:$I$28252,$B375,Sheet1!$L$5:$L$28252,$A375,Sheet1!$D$5:$D$28252,"药机微信",Sheet1!$E$5:$E$28252,"&lt;&gt;*调拨*")+SUMIFS(Sheet1!$F$5:$F$28252,Sheet1!$I$5:$I$28252,$B375,Sheet1!$L$5:$L$28252,$A375,Sheet1!$E$5:$E$28252,"*药机微信*",Sheet1!$D$5:$D$28252,"&lt;&gt;药机微信",Sheet1!$D$5:$D$28252,"&lt;&gt;内部转款",Sheet1!$D$5:$D$28252,"&lt;&gt;内部转账",Sheet1!$E$5:$E$28252,"&lt;&gt;*调拨*")</f>
        <v>0</v>
      </c>
      <c r="Q375" s="32">
        <f>SUMIFS(Sheet1!$F$5:$F$28252,Sheet1!$I$5:$I$28252,$B375,Sheet1!$L$5:$L$28252,$A375,Sheet1!$D$5:$D$28252,"亲情卡",Sheet1!$E$5:$E$28252,"&lt;&gt;*调拨*")+SUMIFS(Sheet1!$F$5:$F$28252,Sheet1!$I$5:$I$28252,$B375,Sheet1!$L$5:$L$28252,$A375,Sheet1!$E$5:$E$28252,"*亲情卡*",Sheet1!$D$5:$D$28252,"&lt;&gt;亲情卡",Sheet1!$D$5:$D$28252,"&lt;&gt;内部转款",Sheet1!$D$5:$D$28252,"&lt;&gt;内部转账",Sheet1!$E$5:$E$28252,"&lt;&gt;*调拨*")</f>
        <v>0</v>
      </c>
      <c r="R375" s="32">
        <f>SUMIFS(Sheet1!$F$5:$F$28252,Sheet1!$I$5:$I$28252,$B375,Sheet1!$L$5:$L$28252,$A375,Sheet1!$D$5:$D$28252,"优惠券",Sheet1!$E$5:$E$28252,"&lt;&gt;*调拨*")+SUMIFS(Sheet1!$F$5:$F$28252,Sheet1!$I$5:$I$28252,$B375,Sheet1!$L$5:$L$28252,$A375,Sheet1!$E$5:$E$28252,"*优惠券*",Sheet1!$D$5:$D$28252,"&lt;&gt;优惠券",Sheet1!$D$5:$D$28252,"&lt;&gt;内部转款",Sheet1!$D$5:$D$28252,"&lt;&gt;内部转账",Sheet1!$E$5:$E$28252,"&lt;&gt;*调拨*")</f>
        <v>0</v>
      </c>
      <c r="S375" s="32">
        <f>SUMIFS(Sheet1!$F$5:$F$28252,Sheet1!$I$5:$I$28252,$B375,Sheet1!$L$5:$L$28252,$A375,Sheet1!$D$5:$D$28252,"代金券",Sheet1!$E$5:$E$28252,"&lt;&gt;*调拨*")+SUMIFS(Sheet1!$F$5:$F$28252,Sheet1!$I$5:$I$28252,$B375,Sheet1!$L$5:$L$28252,$A375,Sheet1!$E$5:$E$28252,"*代金券*",Sheet1!$D$5:$D$28252,"&lt;&gt;代金券",Sheet1!$D$5:$D$28252,"&lt;&gt;内部转款",Sheet1!$D$5:$D$28252,"&lt;&gt;内部转账",Sheet1!$E$5:$E$28252,"&lt;&gt;*调拨*")</f>
        <v>0</v>
      </c>
      <c r="T375" s="32">
        <f>SUMIFS(Sheet1!$F$5:$F$28252,Sheet1!$I$5:$I$28252,$B375,Sheet1!$L$5:$L$28252,$A375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375,Sheet1!$L$5:$L$28252,$A375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375,Sheet1!$L$5:$L$28252,$A375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375,Sheet1!$L$5:$L$28252,$A375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5" s="32">
        <f>SUMIFS(Sheet1!$F$5:$F$28252,Sheet1!$I$5:$I$28252,$B375,Sheet1!$L$5:$L$28252,$A375,Sheet1!$E$5:$E$28252,"*调拨*")</f>
        <v>0</v>
      </c>
      <c r="V375" s="32">
        <f>SUMIFS(Sheet1!$F$5:$F$28252,Sheet1!$I$5:$I$28252,$B375,Sheet1!$L$5:$L$28252,$A375,Sheet1!$D$5:$D$28252,"储值",Sheet1!$E$5:$E$28252,"&lt;&gt;*调拨*")+SUMIFS(Sheet1!$F$5:$F$28252,Sheet1!$I$5:$I$28252,$B375,Sheet1!$L$5:$L$28252,$A375,Sheet1!$E$5:$E$28252,"*储值*",Sheet1!$D$5:$D$28252,"&lt;&gt;储值",Sheet1!$D$5:$D$28252,"&lt;&gt;内部转款",Sheet1!$D$5:$D$28252,"&lt;&gt;内部转账",Sheet1!$E$5:$E$28252,"&lt;&gt;*调拨*")</f>
        <v>0</v>
      </c>
      <c r="W375" s="32">
        <f>SUMIFS(Sheet1!$F$5:$F$28252,Sheet1!$I$5:$I$28252,$B375,Sheet1!$L$5:$L$28252,$A375,Sheet1!$D$5:$D$28252,"效期",Sheet1!$E$5:$E$28252,"&lt;&gt;*调拨*")+SUMIFS(Sheet1!$F$5:$F$28252,Sheet1!$I$5:$I$28252,$B375,Sheet1!$L$5:$L$28252,$A375,Sheet1!$E$5:$E$28252,"*效期*",Sheet1!$D$5:$D$28252,"&lt;&gt;效期",Sheet1!$D$5:$D$28252,"&lt;&gt;内部转款",Sheet1!$D$5:$D$28252,"&lt;&gt;内部转账",Sheet1!$E$5:$E$28252,"&lt;&gt;*调拨*")</f>
        <v>21.4</v>
      </c>
      <c r="X375" s="32">
        <f>SUMIFS(Sheet1!$F$5:$F$28252,Sheet1!$I$5:$I$28252,$B375,Sheet1!$L$5:$L$28252,$A375,Sheet1!$D$5:$D$28252,"内部转款",Sheet1!$E$5:$E$28252,"&lt;&gt;*调拨*")+SUMIFS(Sheet1!$F$5:$F$28252,Sheet1!$I$5:$I$28252,$B375,Sheet1!$L$5:$L$28252,$A375,Sheet1!$D$5:$D$28252,"内部转账",Sheet1!$E$5:$E$28252,"&lt;&gt;*调拨*")</f>
        <v>0</v>
      </c>
      <c r="Y375" s="32">
        <f t="shared" si="24"/>
        <v>0</v>
      </c>
      <c r="Z375" s="32">
        <f>SUMIFS(Sheet1!$F$5:$F$28252,Sheet1!$I$5:$I$28252,$B375,Sheet1!$L$5:$L$28252,$A375)</f>
        <v>67235.37</v>
      </c>
      <c r="AA375" s="32">
        <f>SUMIFS(Sheet1!$G$5:$G$28252,Sheet1!$I$5:$I$28252,$B375,Sheet1!$L$5:$L$28252,$A375,Sheet1!$D$5:$D$28252,"工资",Sheet1!$E$5:$E$28252,"&lt;&gt;*调拨*")+SUMIFS(Sheet1!$G$5:$G$28252,Sheet1!$I$5:$I$28252,$B375,Sheet1!$L$5:$L$28252,$A375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8144.2</v>
      </c>
      <c r="AB375" s="32">
        <f>SUMIFS(Sheet1!$G$5:$G$28252,Sheet1!$I$5:$I$28252,$B375,Sheet1!$L$5:$L$28252,$A375,Sheet1!$D$5:$D$28252,"水费",Sheet1!$E$5:$E$28252,"&lt;&gt;*调拨*")+SUMIFS(Sheet1!$G$5:$G$28252,Sheet1!$I$5:$I$28252,$B375,Sheet1!$L$5:$L$28252,$A375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5" s="32">
        <f>SUMIFS(Sheet1!$G$5:$G$28252,Sheet1!$I$5:$I$28252,$B375,Sheet1!$L$5:$L$28252,$A375,Sheet1!$D$5:$D$28252,"电费",Sheet1!$E$5:$E$28252,"&lt;&gt;*调拨*")+SUMIFS(Sheet1!$G$5:$G$28252,Sheet1!$I$5:$I$28252,$B375,Sheet1!$L$5:$L$28252,$A375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5" s="32">
        <f>SUMIFS(Sheet1!$G$5:$G$28252,Sheet1!$I$5:$I$28252,$B375,Sheet1!$L$5:$L$28252,$A375,Sheet1!$D$5:$D$28252,"宽带费",Sheet1!$E$5:$E$28252,"&lt;&gt;*调拨*")+SUMIFS(Sheet1!$G$5:$G$28252,Sheet1!$I$5:$I$28252,$B375,Sheet1!$L$5:$L$28252,$A375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5" s="32">
        <f>SUMIFS(Sheet1!$G$5:$G$28252,Sheet1!$I$5:$I$28252,$B375,Sheet1!$L$5:$L$28252,$A375,Sheet1!$D$5:$D$28252,"办公费",Sheet1!$E$5:$E$28252,"&lt;&gt;*调拨*")+SUMIFS(Sheet1!$G$5:$G$28252,Sheet1!$I$5:$I$28252,$B375,Sheet1!$L$5:$L$28252,$A375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5" s="32">
        <f>SUMIFS(Sheet1!$G$5:$G$28252,Sheet1!$I$5:$I$28252,$B375,Sheet1!$L$5:$L$28252,$A375,Sheet1!$D$5:$D$28252,"话费",Sheet1!$E$5:$E$28252,"&lt;&gt;*调拨*")+SUMIFS(Sheet1!$G$5:$G$28252,Sheet1!$I$5:$I$28252,$B375,Sheet1!$L$5:$L$28252,$A375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5" s="32">
        <f>SUMIFS(Sheet1!$G$5:$G$28252,Sheet1!$I$5:$I$28252,$B375,Sheet1!$L$5:$L$28252,$A375,Sheet1!$D$5:$D$28252,"房租",Sheet1!$E$5:$E$28252,"&lt;&gt;*调拨*")+SUMIFS(Sheet1!$G$5:$G$28252,Sheet1!$I$5:$I$28252,$B375,Sheet1!$L$5:$L$28252,$A375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5" s="32">
        <f>SUMIFS(Sheet1!$G$5:$G$28252,Sheet1!$I$5:$I$28252,$B375,Sheet1!$L$5:$L$28252,$A375,Sheet1!$E$5:$E$28252,"*调拨*")</f>
        <v>0</v>
      </c>
      <c r="AI375" s="32">
        <f>SUMIFS(Sheet1!$G$5:$G$28252,Sheet1!$I$5:$I$28252,$B375,Sheet1!$L$5:$L$28252,$A375,Sheet1!$D$5:$D$28252,"内部转款",Sheet1!$E$5:$E$28252,"&lt;&gt;*调拨*")+SUMIFS(Sheet1!$G$5:$G$28252,Sheet1!$I$5:$I$28252,$B375,Sheet1!$L$5:$L$28252,$A375,Sheet1!$D$5:$D$28252,"内部转账",Sheet1!$E$5:$E$28252,"&lt;&gt;*调拨*")</f>
        <v>0</v>
      </c>
      <c r="AJ375" s="32">
        <f t="shared" si="25"/>
        <v>0</v>
      </c>
      <c r="AK375" s="32">
        <f>SUMIFS(Sheet1!$G$5:$G$28252,Sheet1!$I$5:$I$28252,$B375,Sheet1!$L$5:$L$28252,$A375)</f>
        <v>8144.2</v>
      </c>
      <c r="AL375" s="32">
        <f t="shared" si="26"/>
        <v>59091.17</v>
      </c>
    </row>
    <row r="376" ht="16.5" spans="1:38">
      <c r="A376" s="30">
        <v>202606</v>
      </c>
      <c r="B376" s="31" t="s">
        <v>52</v>
      </c>
      <c r="C376" s="32">
        <f>SUMIFS(Sheet1!$F$5:$F$28252,Sheet1!$I$5:$I$28252,$B376,Sheet1!$L$5:$L$28252,$A376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59006.67</v>
      </c>
      <c r="D376" s="32">
        <f>SUMIFS(Sheet1!$F$5:$F$28252,Sheet1!$I$5:$I$28252,$B376,Sheet1!$L$5:$L$28252,$A376,Sheet1!$D$5:$D$28252,"医保即时拨付",Sheet1!$E$5:$E$28252,"&lt;&gt;*调拨*")+SUMIFS(Sheet1!$F$5:$F$28252,Sheet1!$I$5:$I$28252,$B376,Sheet1!$L$5:$L$28252,$A376,Sheet1!$E$5:$E$28252,"*医保即时拨付*",Sheet1!$D$5:$D$28252,"&lt;&gt;医保即时拨付",Sheet1!$D$5:$D$28252,"&lt;&gt;内部转款",Sheet1!$D$5:$D$28252,"&lt;&gt;内部转账",Sheet1!$E$5:$E$28252,"&lt;&gt;*调拨*")</f>
        <v>14174.16</v>
      </c>
      <c r="E376" s="32">
        <f>SUMIFS(Sheet1!$F$5:$F$28252,Sheet1!$I$5:$I$28252,$B376,Sheet1!$L$5:$L$28252,$A376,Sheet1!$D$5:$D$28252,"医保",Sheet1!$E$5:$E$28252,"&lt;&gt;*调拨*",Sheet1!$E$5:$E$28252,"&lt;&gt;*医保即时拨付*")+SUMIFS(Sheet1!$F$5:$F$28252,Sheet1!$I$5:$I$28252,$B376,Sheet1!$L$5:$L$28252,$A376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15283.78</v>
      </c>
      <c r="F376" s="32">
        <f>SUMIFS(Sheet1!$F$5:$F$28252,Sheet1!$I$5:$I$28252,$B376,Sheet1!$L$5:$L$28252,$A376,Sheet1!$D$5:$D$28252,"聚合",Sheet1!$E$5:$E$28252,"&lt;&gt;*调拨*")+SUMIFS(Sheet1!$F$5:$F$28252,Sheet1!$I$5:$I$28252,$B376,Sheet1!$L$5:$L$28252,$A376,Sheet1!$E$5:$E$28252,"*聚合*",Sheet1!$D$5:$D$28252,"&lt;&gt;聚合",Sheet1!$D$5:$D$28252,"&lt;&gt;内部转款",Sheet1!$D$5:$D$28252,"&lt;&gt;内部转账",Sheet1!$E$5:$E$28252,"&lt;&gt;*调拨*")</f>
        <v>17238.67</v>
      </c>
      <c r="G376" s="32">
        <f>SUMIFS(Sheet1!$F$5:$F$28252,Sheet1!$I$5:$I$28252,$B376,Sheet1!$L$5:$L$28252,$A376,Sheet1!$D$5:$D$28252,"24小时微信",Sheet1!$E$5:$E$28252,"&lt;&gt;*调拨*")+SUMIFS(Sheet1!$F$5:$F$28252,Sheet1!$I$5:$I$28252,$B376,Sheet1!$L$5:$L$28252,$A376,Sheet1!$E$5:$E$28252,"*24小时微信*",Sheet1!$D$5:$D$28252,"&lt;&gt;24小时微信",Sheet1!$D$5:$D$28252,"&lt;&gt;内部转款",Sheet1!$D$5:$D$28252,"&lt;&gt;内部转账",Sheet1!$E$5:$E$28252,"&lt;&gt;*调拨*")</f>
        <v>0</v>
      </c>
      <c r="H376" s="32">
        <f>SUMIFS(Sheet1!$F$5:$F$28252,Sheet1!$I$5:$I$28252,$B376,Sheet1!$L$5:$L$28252,$A376,Sheet1!$D$5:$D$28252,"美团",Sheet1!$E$5:$E$28252,"&lt;&gt;*调拨*")+SUMIFS(Sheet1!$F$5:$F$28252,Sheet1!$I$5:$I$28252,$B376,Sheet1!$L$5:$L$28252,$A376,Sheet1!$E$5:$E$28252,"*美团*",Sheet1!$D$5:$D$28252,"&lt;&gt;美团",Sheet1!$D$5:$D$28252,"&lt;&gt;内部转款",Sheet1!$D$5:$D$28252,"&lt;&gt;内部转账",Sheet1!$E$5:$E$28252,"&lt;&gt;*调拨*")</f>
        <v>199.37</v>
      </c>
      <c r="I376" s="32">
        <f>SUMIFS(Sheet1!$F$5:$F$28252,Sheet1!$I$5:$I$28252,$B376,Sheet1!$L$5:$L$28252,$A376,Sheet1!$D$5:$D$28252,"饿了么",Sheet1!$E$5:$E$28252,"&lt;&gt;*调拨*")+SUMIFS(Sheet1!$F$5:$F$28252,Sheet1!$I$5:$I$28252,$B376,Sheet1!$L$5:$L$28252,$A376,Sheet1!$E$5:$E$28252,"*饿了么*",Sheet1!$D$5:$D$28252,"&lt;&gt;饿了么",Sheet1!$D$5:$D$28252,"&lt;&gt;内部转款",Sheet1!$D$5:$D$28252,"&lt;&gt;内部转账",Sheet1!$E$5:$E$28252,"&lt;&gt;*调拨*")</f>
        <v>0</v>
      </c>
      <c r="J376" s="32">
        <f>SUMIFS(Sheet1!$F$5:$F$28252,Sheet1!$I$5:$I$28252,$B376,Sheet1!$L$5:$L$28252,$A376,Sheet1!$D$5:$D$28252,"健E卡",Sheet1!$E$5:$E$28252,"&lt;&gt;*调拨*")+SUMIFS(Sheet1!$F$5:$F$28252,Sheet1!$I$5:$I$28252,$B376,Sheet1!$L$5:$L$28252,$A376,Sheet1!$E$5:$E$28252,"*健E卡*",Sheet1!$D$5:$D$28252,"&lt;&gt;健E卡",Sheet1!$D$5:$D$28252,"&lt;&gt;内部转款",Sheet1!$D$5:$D$28252,"&lt;&gt;内部转账",Sheet1!$E$5:$E$28252,"&lt;&gt;*调拨*")</f>
        <v>0</v>
      </c>
      <c r="K376" s="32">
        <f>SUMIFS(Sheet1!$F$5:$F$28252,Sheet1!$I$5:$I$28252,$B376,Sheet1!$L$5:$L$28252,$A376,Sheet1!$D$5:$D$28252,"抖音",Sheet1!$E$5:$E$28252,"&lt;&gt;*调拨*")+SUMIFS(Sheet1!$F$5:$F$28252,Sheet1!$I$5:$I$28252,$B376,Sheet1!$L$5:$L$28252,$A376,Sheet1!$E$5:$E$28252,"*抖音*",Sheet1!$D$5:$D$28252,"&lt;&gt;抖音",Sheet1!$D$5:$D$28252,"&lt;&gt;内部转款",Sheet1!$D$5:$D$28252,"&lt;&gt;内部转账",Sheet1!$E$5:$E$28252,"&lt;&gt;*调拨*")</f>
        <v>0</v>
      </c>
      <c r="L376" s="32">
        <f>SUMIFS(Sheet1!$F$5:$F$28252,Sheet1!$I$5:$I$28252,$B376,Sheet1!$L$5:$L$28252,$A376,Sheet1!$D$5:$D$28252,"医卡通",Sheet1!$E$5:$E$28252,"&lt;&gt;*调拨*")+SUMIFS(Sheet1!$F$5:$F$28252,Sheet1!$I$5:$I$28252,$B376,Sheet1!$L$5:$L$28252,$A376,Sheet1!$E$5:$E$28252,"*医卡通*",Sheet1!$D$5:$D$28252,"&lt;&gt;医卡通",Sheet1!$D$5:$D$28252,"&lt;&gt;内部转款",Sheet1!$D$5:$D$28252,"&lt;&gt;内部转账",Sheet1!$E$5:$E$28252,"&lt;&gt;*调拨*")</f>
        <v>60.98</v>
      </c>
      <c r="M376" s="32">
        <f>SUMIFS(Sheet1!$F$5:$F$28252,Sheet1!$I$5:$I$28252,$B376,Sheet1!$L$5:$L$28252,$A376,Sheet1!$D$5:$D$28252,"企健网",Sheet1!$E$5:$E$28252,"&lt;&gt;*调拨*")+SUMIFS(Sheet1!$F$5:$F$28252,Sheet1!$I$5:$I$28252,$B376,Sheet1!$L$5:$L$28252,$A376,Sheet1!$E$5:$E$28252,"*企健网*",Sheet1!$D$5:$D$28252,"&lt;&gt;企健网",Sheet1!$D$5:$D$28252,"&lt;&gt;内部转款",Sheet1!$D$5:$D$28252,"&lt;&gt;内部转账",Sheet1!$E$5:$E$28252,"&lt;&gt;*调拨*")</f>
        <v>0</v>
      </c>
      <c r="N376" s="32">
        <f>SUMIFS(Sheet1!$F$5:$F$28252,Sheet1!$I$5:$I$28252,$B376,Sheet1!$L$5:$L$28252,$A376,Sheet1!$D$5:$D$28252,"银联",Sheet1!$E$5:$E$28252,"&lt;&gt;*调拨*")+SUMIFS(Sheet1!$F$5:$F$28252,Sheet1!$I$5:$I$28252,$B376,Sheet1!$L$5:$L$28252,$A376,Sheet1!$E$5:$E$28252,"*银联*",Sheet1!$D$5:$D$28252,"&lt;&gt;银联",Sheet1!$D$5:$D$28252,"&lt;&gt;内部转款",Sheet1!$D$5:$D$28252,"&lt;&gt;内部转账",Sheet1!$E$5:$E$28252,"&lt;&gt;*调拨*")</f>
        <v>0</v>
      </c>
      <c r="O376" s="32">
        <f>SUMIFS(Sheet1!$F$5:$F$28252,Sheet1!$I$5:$I$28252,$B376,Sheet1!$L$5:$L$28252,$A376,Sheet1!$D$5:$D$28252,"京东",Sheet1!$E$5:$E$28252,"&lt;&gt;*调拨*")+SUMIFS(Sheet1!$F$5:$F$28252,Sheet1!$I$5:$I$28252,$B376,Sheet1!$L$5:$L$28252,$A376,Sheet1!$E$5:$E$28252,"*京东*",Sheet1!$D$5:$D$28252,"&lt;&gt;京东",Sheet1!$D$5:$D$28252,"&lt;&gt;内部转款",Sheet1!$D$5:$D$28252,"&lt;&gt;内部转账",Sheet1!$E$5:$E$28252,"&lt;&gt;*调拨*")</f>
        <v>0</v>
      </c>
      <c r="P376" s="32">
        <f>SUMIFS(Sheet1!$F$5:$F$28252,Sheet1!$I$5:$I$28252,$B376,Sheet1!$L$5:$L$28252,$A376,Sheet1!$D$5:$D$28252,"药机微信",Sheet1!$E$5:$E$28252,"&lt;&gt;*调拨*")+SUMIFS(Sheet1!$F$5:$F$28252,Sheet1!$I$5:$I$28252,$B376,Sheet1!$L$5:$L$28252,$A376,Sheet1!$E$5:$E$28252,"*药机微信*",Sheet1!$D$5:$D$28252,"&lt;&gt;药机微信",Sheet1!$D$5:$D$28252,"&lt;&gt;内部转款",Sheet1!$D$5:$D$28252,"&lt;&gt;内部转账",Sheet1!$E$5:$E$28252,"&lt;&gt;*调拨*")</f>
        <v>0</v>
      </c>
      <c r="Q376" s="32">
        <f>SUMIFS(Sheet1!$F$5:$F$28252,Sheet1!$I$5:$I$28252,$B376,Sheet1!$L$5:$L$28252,$A376,Sheet1!$D$5:$D$28252,"亲情卡",Sheet1!$E$5:$E$28252,"&lt;&gt;*调拨*")+SUMIFS(Sheet1!$F$5:$F$28252,Sheet1!$I$5:$I$28252,$B376,Sheet1!$L$5:$L$28252,$A376,Sheet1!$E$5:$E$28252,"*亲情卡*",Sheet1!$D$5:$D$28252,"&lt;&gt;亲情卡",Sheet1!$D$5:$D$28252,"&lt;&gt;内部转款",Sheet1!$D$5:$D$28252,"&lt;&gt;内部转账",Sheet1!$E$5:$E$28252,"&lt;&gt;*调拨*")</f>
        <v>0</v>
      </c>
      <c r="R376" s="32">
        <f>SUMIFS(Sheet1!$F$5:$F$28252,Sheet1!$I$5:$I$28252,$B376,Sheet1!$L$5:$L$28252,$A376,Sheet1!$D$5:$D$28252,"优惠券",Sheet1!$E$5:$E$28252,"&lt;&gt;*调拨*")+SUMIFS(Sheet1!$F$5:$F$28252,Sheet1!$I$5:$I$28252,$B376,Sheet1!$L$5:$L$28252,$A376,Sheet1!$E$5:$E$28252,"*优惠券*",Sheet1!$D$5:$D$28252,"&lt;&gt;优惠券",Sheet1!$D$5:$D$28252,"&lt;&gt;内部转款",Sheet1!$D$5:$D$28252,"&lt;&gt;内部转账",Sheet1!$E$5:$E$28252,"&lt;&gt;*调拨*")</f>
        <v>0</v>
      </c>
      <c r="S376" s="32">
        <f>SUMIFS(Sheet1!$F$5:$F$28252,Sheet1!$I$5:$I$28252,$B376,Sheet1!$L$5:$L$28252,$A376,Sheet1!$D$5:$D$28252,"代金券",Sheet1!$E$5:$E$28252,"&lt;&gt;*调拨*")+SUMIFS(Sheet1!$F$5:$F$28252,Sheet1!$I$5:$I$28252,$B376,Sheet1!$L$5:$L$28252,$A376,Sheet1!$E$5:$E$28252,"*代金券*",Sheet1!$D$5:$D$28252,"&lt;&gt;代金券",Sheet1!$D$5:$D$28252,"&lt;&gt;内部转款",Sheet1!$D$5:$D$28252,"&lt;&gt;内部转账",Sheet1!$E$5:$E$28252,"&lt;&gt;*调拨*")</f>
        <v>0</v>
      </c>
      <c r="T376" s="32">
        <f>SUMIFS(Sheet1!$F$5:$F$28252,Sheet1!$I$5:$I$28252,$B376,Sheet1!$L$5:$L$28252,$A376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376,Sheet1!$L$5:$L$28252,$A376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376,Sheet1!$L$5:$L$28252,$A376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376,Sheet1!$L$5:$L$28252,$A376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6" s="32">
        <f>SUMIFS(Sheet1!$F$5:$F$28252,Sheet1!$I$5:$I$28252,$B376,Sheet1!$L$5:$L$28252,$A376,Sheet1!$E$5:$E$28252,"*调拨*")</f>
        <v>0</v>
      </c>
      <c r="V376" s="32">
        <f>SUMIFS(Sheet1!$F$5:$F$28252,Sheet1!$I$5:$I$28252,$B376,Sheet1!$L$5:$L$28252,$A376,Sheet1!$D$5:$D$28252,"储值",Sheet1!$E$5:$E$28252,"&lt;&gt;*调拨*")+SUMIFS(Sheet1!$F$5:$F$28252,Sheet1!$I$5:$I$28252,$B376,Sheet1!$L$5:$L$28252,$A376,Sheet1!$E$5:$E$28252,"*储值*",Sheet1!$D$5:$D$28252,"&lt;&gt;储值",Sheet1!$D$5:$D$28252,"&lt;&gt;内部转款",Sheet1!$D$5:$D$28252,"&lt;&gt;内部转账",Sheet1!$E$5:$E$28252,"&lt;&gt;*调拨*")</f>
        <v>0</v>
      </c>
      <c r="W376" s="32">
        <f>SUMIFS(Sheet1!$F$5:$F$28252,Sheet1!$I$5:$I$28252,$B376,Sheet1!$L$5:$L$28252,$A376,Sheet1!$D$5:$D$28252,"效期",Sheet1!$E$5:$E$28252,"&lt;&gt;*调拨*")+SUMIFS(Sheet1!$F$5:$F$28252,Sheet1!$I$5:$I$28252,$B376,Sheet1!$L$5:$L$28252,$A376,Sheet1!$E$5:$E$28252,"*效期*",Sheet1!$D$5:$D$28252,"&lt;&gt;效期",Sheet1!$D$5:$D$28252,"&lt;&gt;内部转款",Sheet1!$D$5:$D$28252,"&lt;&gt;内部转账",Sheet1!$E$5:$E$28252,"&lt;&gt;*调拨*")</f>
        <v>0</v>
      </c>
      <c r="X376" s="32">
        <f>SUMIFS(Sheet1!$F$5:$F$28252,Sheet1!$I$5:$I$28252,$B376,Sheet1!$L$5:$L$28252,$A376,Sheet1!$D$5:$D$28252,"内部转款",Sheet1!$E$5:$E$28252,"&lt;&gt;*调拨*")+SUMIFS(Sheet1!$F$5:$F$28252,Sheet1!$I$5:$I$28252,$B376,Sheet1!$L$5:$L$28252,$A376,Sheet1!$D$5:$D$28252,"内部转账",Sheet1!$E$5:$E$28252,"&lt;&gt;*调拨*")</f>
        <v>0</v>
      </c>
      <c r="Y376" s="32">
        <f t="shared" si="24"/>
        <v>0</v>
      </c>
      <c r="Z376" s="32">
        <f>SUMIFS(Sheet1!$F$5:$F$28252,Sheet1!$I$5:$I$28252,$B376,Sheet1!$L$5:$L$28252,$A376)</f>
        <v>105963.63</v>
      </c>
      <c r="AA376" s="32">
        <f>SUMIFS(Sheet1!$G$5:$G$28252,Sheet1!$I$5:$I$28252,$B376,Sheet1!$L$5:$L$28252,$A376,Sheet1!$D$5:$D$28252,"工资",Sheet1!$E$5:$E$28252,"&lt;&gt;*调拨*")+SUMIFS(Sheet1!$G$5:$G$28252,Sheet1!$I$5:$I$28252,$B376,Sheet1!$L$5:$L$28252,$A376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7355.66</v>
      </c>
      <c r="AB376" s="32">
        <f>SUMIFS(Sheet1!$G$5:$G$28252,Sheet1!$I$5:$I$28252,$B376,Sheet1!$L$5:$L$28252,$A376,Sheet1!$D$5:$D$28252,"水费",Sheet1!$E$5:$E$28252,"&lt;&gt;*调拨*")+SUMIFS(Sheet1!$G$5:$G$28252,Sheet1!$I$5:$I$28252,$B376,Sheet1!$L$5:$L$28252,$A376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6" s="32">
        <f>SUMIFS(Sheet1!$G$5:$G$28252,Sheet1!$I$5:$I$28252,$B376,Sheet1!$L$5:$L$28252,$A376,Sheet1!$D$5:$D$28252,"电费",Sheet1!$E$5:$E$28252,"&lt;&gt;*调拨*")+SUMIFS(Sheet1!$G$5:$G$28252,Sheet1!$I$5:$I$28252,$B376,Sheet1!$L$5:$L$28252,$A376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6" s="32">
        <f>SUMIFS(Sheet1!$G$5:$G$28252,Sheet1!$I$5:$I$28252,$B376,Sheet1!$L$5:$L$28252,$A376,Sheet1!$D$5:$D$28252,"宽带费",Sheet1!$E$5:$E$28252,"&lt;&gt;*调拨*")+SUMIFS(Sheet1!$G$5:$G$28252,Sheet1!$I$5:$I$28252,$B376,Sheet1!$L$5:$L$28252,$A376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6" s="32">
        <f>SUMIFS(Sheet1!$G$5:$G$28252,Sheet1!$I$5:$I$28252,$B376,Sheet1!$L$5:$L$28252,$A376,Sheet1!$D$5:$D$28252,"办公费",Sheet1!$E$5:$E$28252,"&lt;&gt;*调拨*")+SUMIFS(Sheet1!$G$5:$G$28252,Sheet1!$I$5:$I$28252,$B376,Sheet1!$L$5:$L$28252,$A376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6" s="32">
        <f>SUMIFS(Sheet1!$G$5:$G$28252,Sheet1!$I$5:$I$28252,$B376,Sheet1!$L$5:$L$28252,$A376,Sheet1!$D$5:$D$28252,"话费",Sheet1!$E$5:$E$28252,"&lt;&gt;*调拨*")+SUMIFS(Sheet1!$G$5:$G$28252,Sheet1!$I$5:$I$28252,$B376,Sheet1!$L$5:$L$28252,$A376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6" s="32">
        <f>SUMIFS(Sheet1!$G$5:$G$28252,Sheet1!$I$5:$I$28252,$B376,Sheet1!$L$5:$L$28252,$A376,Sheet1!$D$5:$D$28252,"房租",Sheet1!$E$5:$E$28252,"&lt;&gt;*调拨*")+SUMIFS(Sheet1!$G$5:$G$28252,Sheet1!$I$5:$I$28252,$B376,Sheet1!$L$5:$L$28252,$A376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6" s="32">
        <f>SUMIFS(Sheet1!$G$5:$G$28252,Sheet1!$I$5:$I$28252,$B376,Sheet1!$L$5:$L$28252,$A376,Sheet1!$E$5:$E$28252,"*调拨*")</f>
        <v>0</v>
      </c>
      <c r="AI376" s="32">
        <f>SUMIFS(Sheet1!$G$5:$G$28252,Sheet1!$I$5:$I$28252,$B376,Sheet1!$L$5:$L$28252,$A376,Sheet1!$D$5:$D$28252,"内部转款",Sheet1!$E$5:$E$28252,"&lt;&gt;*调拨*")+SUMIFS(Sheet1!$G$5:$G$28252,Sheet1!$I$5:$I$28252,$B376,Sheet1!$L$5:$L$28252,$A376,Sheet1!$D$5:$D$28252,"内部转账",Sheet1!$E$5:$E$28252,"&lt;&gt;*调拨*")</f>
        <v>0</v>
      </c>
      <c r="AJ376" s="32">
        <f t="shared" si="25"/>
        <v>4924.28</v>
      </c>
      <c r="AK376" s="32">
        <f>SUMIFS(Sheet1!$G$5:$G$28252,Sheet1!$I$5:$I$28252,$B376,Sheet1!$L$5:$L$28252,$A376)</f>
        <v>12279.94</v>
      </c>
      <c r="AL376" s="32">
        <f t="shared" si="26"/>
        <v>93683.69</v>
      </c>
    </row>
    <row r="377" ht="16.5" spans="1:38">
      <c r="A377" s="30">
        <v>202606</v>
      </c>
      <c r="B377" s="31" t="s">
        <v>231</v>
      </c>
      <c r="C377" s="32">
        <f>SUMIFS(Sheet1!$F$5:$F$28252,Sheet1!$I$5:$I$28252,$B377,Sheet1!$L$5:$L$28252,$A377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15664.72</v>
      </c>
      <c r="D377" s="32">
        <f>SUMIFS(Sheet1!$F$5:$F$28252,Sheet1!$I$5:$I$28252,$B377,Sheet1!$L$5:$L$28252,$A377,Sheet1!$D$5:$D$28252,"医保即时拨付",Sheet1!$E$5:$E$28252,"&lt;&gt;*调拨*")+SUMIFS(Sheet1!$F$5:$F$28252,Sheet1!$I$5:$I$28252,$B377,Sheet1!$L$5:$L$28252,$A377,Sheet1!$E$5:$E$28252,"*医保即时拨付*",Sheet1!$D$5:$D$28252,"&lt;&gt;医保即时拨付",Sheet1!$D$5:$D$28252,"&lt;&gt;内部转款",Sheet1!$D$5:$D$28252,"&lt;&gt;内部转账",Sheet1!$E$5:$E$28252,"&lt;&gt;*调拨*")</f>
        <v>0</v>
      </c>
      <c r="E377" s="32">
        <f>SUMIFS(Sheet1!$F$5:$F$28252,Sheet1!$I$5:$I$28252,$B377,Sheet1!$L$5:$L$28252,$A377,Sheet1!$D$5:$D$28252,"医保",Sheet1!$E$5:$E$28252,"&lt;&gt;*调拨*",Sheet1!$E$5:$E$28252,"&lt;&gt;*医保即时拨付*")+SUMIFS(Sheet1!$F$5:$F$28252,Sheet1!$I$5:$I$28252,$B377,Sheet1!$L$5:$L$28252,$A377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77" s="32">
        <f>SUMIFS(Sheet1!$F$5:$F$28252,Sheet1!$I$5:$I$28252,$B377,Sheet1!$L$5:$L$28252,$A377,Sheet1!$D$5:$D$28252,"聚合",Sheet1!$E$5:$E$28252,"&lt;&gt;*调拨*")+SUMIFS(Sheet1!$F$5:$F$28252,Sheet1!$I$5:$I$28252,$B377,Sheet1!$L$5:$L$28252,$A377,Sheet1!$E$5:$E$28252,"*聚合*",Sheet1!$D$5:$D$28252,"&lt;&gt;聚合",Sheet1!$D$5:$D$28252,"&lt;&gt;内部转款",Sheet1!$D$5:$D$28252,"&lt;&gt;内部转账",Sheet1!$E$5:$E$28252,"&lt;&gt;*调拨*")</f>
        <v>37197.81</v>
      </c>
      <c r="G377" s="32">
        <f>SUMIFS(Sheet1!$F$5:$F$28252,Sheet1!$I$5:$I$28252,$B377,Sheet1!$L$5:$L$28252,$A377,Sheet1!$D$5:$D$28252,"24小时微信",Sheet1!$E$5:$E$28252,"&lt;&gt;*调拨*")+SUMIFS(Sheet1!$F$5:$F$28252,Sheet1!$I$5:$I$28252,$B377,Sheet1!$L$5:$L$28252,$A377,Sheet1!$E$5:$E$28252,"*24小时微信*",Sheet1!$D$5:$D$28252,"&lt;&gt;24小时微信",Sheet1!$D$5:$D$28252,"&lt;&gt;内部转款",Sheet1!$D$5:$D$28252,"&lt;&gt;内部转账",Sheet1!$E$5:$E$28252,"&lt;&gt;*调拨*")</f>
        <v>0</v>
      </c>
      <c r="H377" s="32">
        <f>SUMIFS(Sheet1!$F$5:$F$28252,Sheet1!$I$5:$I$28252,$B377,Sheet1!$L$5:$L$28252,$A377,Sheet1!$D$5:$D$28252,"美团",Sheet1!$E$5:$E$28252,"&lt;&gt;*调拨*")+SUMIFS(Sheet1!$F$5:$F$28252,Sheet1!$I$5:$I$28252,$B377,Sheet1!$L$5:$L$28252,$A377,Sheet1!$E$5:$E$28252,"*美团*",Sheet1!$D$5:$D$28252,"&lt;&gt;美团",Sheet1!$D$5:$D$28252,"&lt;&gt;内部转款",Sheet1!$D$5:$D$28252,"&lt;&gt;内部转账",Sheet1!$E$5:$E$28252,"&lt;&gt;*调拨*")</f>
        <v>0</v>
      </c>
      <c r="I377" s="32">
        <f>SUMIFS(Sheet1!$F$5:$F$28252,Sheet1!$I$5:$I$28252,$B377,Sheet1!$L$5:$L$28252,$A377,Sheet1!$D$5:$D$28252,"饿了么",Sheet1!$E$5:$E$28252,"&lt;&gt;*调拨*")+SUMIFS(Sheet1!$F$5:$F$28252,Sheet1!$I$5:$I$28252,$B377,Sheet1!$L$5:$L$28252,$A377,Sheet1!$E$5:$E$28252,"*饿了么*",Sheet1!$D$5:$D$28252,"&lt;&gt;饿了么",Sheet1!$D$5:$D$28252,"&lt;&gt;内部转款",Sheet1!$D$5:$D$28252,"&lt;&gt;内部转账",Sheet1!$E$5:$E$28252,"&lt;&gt;*调拨*")</f>
        <v>0</v>
      </c>
      <c r="J377" s="32">
        <f>SUMIFS(Sheet1!$F$5:$F$28252,Sheet1!$I$5:$I$28252,$B377,Sheet1!$L$5:$L$28252,$A377,Sheet1!$D$5:$D$28252,"健E卡",Sheet1!$E$5:$E$28252,"&lt;&gt;*调拨*")+SUMIFS(Sheet1!$F$5:$F$28252,Sheet1!$I$5:$I$28252,$B377,Sheet1!$L$5:$L$28252,$A377,Sheet1!$E$5:$E$28252,"*健E卡*",Sheet1!$D$5:$D$28252,"&lt;&gt;健E卡",Sheet1!$D$5:$D$28252,"&lt;&gt;内部转款",Sheet1!$D$5:$D$28252,"&lt;&gt;内部转账",Sheet1!$E$5:$E$28252,"&lt;&gt;*调拨*")</f>
        <v>0</v>
      </c>
      <c r="K377" s="32">
        <f>SUMIFS(Sheet1!$F$5:$F$28252,Sheet1!$I$5:$I$28252,$B377,Sheet1!$L$5:$L$28252,$A377,Sheet1!$D$5:$D$28252,"抖音",Sheet1!$E$5:$E$28252,"&lt;&gt;*调拨*")+SUMIFS(Sheet1!$F$5:$F$28252,Sheet1!$I$5:$I$28252,$B377,Sheet1!$L$5:$L$28252,$A377,Sheet1!$E$5:$E$28252,"*抖音*",Sheet1!$D$5:$D$28252,"&lt;&gt;抖音",Sheet1!$D$5:$D$28252,"&lt;&gt;内部转款",Sheet1!$D$5:$D$28252,"&lt;&gt;内部转账",Sheet1!$E$5:$E$28252,"&lt;&gt;*调拨*")</f>
        <v>0</v>
      </c>
      <c r="L377" s="32">
        <f>SUMIFS(Sheet1!$F$5:$F$28252,Sheet1!$I$5:$I$28252,$B377,Sheet1!$L$5:$L$28252,$A377,Sheet1!$D$5:$D$28252,"医卡通",Sheet1!$E$5:$E$28252,"&lt;&gt;*调拨*")+SUMIFS(Sheet1!$F$5:$F$28252,Sheet1!$I$5:$I$28252,$B377,Sheet1!$L$5:$L$28252,$A377,Sheet1!$E$5:$E$28252,"*医卡通*",Sheet1!$D$5:$D$28252,"&lt;&gt;医卡通",Sheet1!$D$5:$D$28252,"&lt;&gt;内部转款",Sheet1!$D$5:$D$28252,"&lt;&gt;内部转账",Sheet1!$E$5:$E$28252,"&lt;&gt;*调拨*")</f>
        <v>0</v>
      </c>
      <c r="M377" s="32">
        <f>SUMIFS(Sheet1!$F$5:$F$28252,Sheet1!$I$5:$I$28252,$B377,Sheet1!$L$5:$L$28252,$A377,Sheet1!$D$5:$D$28252,"企健网",Sheet1!$E$5:$E$28252,"&lt;&gt;*调拨*")+SUMIFS(Sheet1!$F$5:$F$28252,Sheet1!$I$5:$I$28252,$B377,Sheet1!$L$5:$L$28252,$A377,Sheet1!$E$5:$E$28252,"*企健网*",Sheet1!$D$5:$D$28252,"&lt;&gt;企健网",Sheet1!$D$5:$D$28252,"&lt;&gt;内部转款",Sheet1!$D$5:$D$28252,"&lt;&gt;内部转账",Sheet1!$E$5:$E$28252,"&lt;&gt;*调拨*")</f>
        <v>0</v>
      </c>
      <c r="N377" s="32">
        <f>SUMIFS(Sheet1!$F$5:$F$28252,Sheet1!$I$5:$I$28252,$B377,Sheet1!$L$5:$L$28252,$A377,Sheet1!$D$5:$D$28252,"银联",Sheet1!$E$5:$E$28252,"&lt;&gt;*调拨*")+SUMIFS(Sheet1!$F$5:$F$28252,Sheet1!$I$5:$I$28252,$B377,Sheet1!$L$5:$L$28252,$A377,Sheet1!$E$5:$E$28252,"*银联*",Sheet1!$D$5:$D$28252,"&lt;&gt;银联",Sheet1!$D$5:$D$28252,"&lt;&gt;内部转款",Sheet1!$D$5:$D$28252,"&lt;&gt;内部转账",Sheet1!$E$5:$E$28252,"&lt;&gt;*调拨*")</f>
        <v>0</v>
      </c>
      <c r="O377" s="32">
        <f>SUMIFS(Sheet1!$F$5:$F$28252,Sheet1!$I$5:$I$28252,$B377,Sheet1!$L$5:$L$28252,$A377,Sheet1!$D$5:$D$28252,"京东",Sheet1!$E$5:$E$28252,"&lt;&gt;*调拨*")+SUMIFS(Sheet1!$F$5:$F$28252,Sheet1!$I$5:$I$28252,$B377,Sheet1!$L$5:$L$28252,$A377,Sheet1!$E$5:$E$28252,"*京东*",Sheet1!$D$5:$D$28252,"&lt;&gt;京东",Sheet1!$D$5:$D$28252,"&lt;&gt;内部转款",Sheet1!$D$5:$D$28252,"&lt;&gt;内部转账",Sheet1!$E$5:$E$28252,"&lt;&gt;*调拨*")</f>
        <v>0</v>
      </c>
      <c r="P377" s="32">
        <f>SUMIFS(Sheet1!$F$5:$F$28252,Sheet1!$I$5:$I$28252,$B377,Sheet1!$L$5:$L$28252,$A377,Sheet1!$D$5:$D$28252,"药机微信",Sheet1!$E$5:$E$28252,"&lt;&gt;*调拨*")+SUMIFS(Sheet1!$F$5:$F$28252,Sheet1!$I$5:$I$28252,$B377,Sheet1!$L$5:$L$28252,$A377,Sheet1!$E$5:$E$28252,"*药机微信*",Sheet1!$D$5:$D$28252,"&lt;&gt;药机微信",Sheet1!$D$5:$D$28252,"&lt;&gt;内部转款",Sheet1!$D$5:$D$28252,"&lt;&gt;内部转账",Sheet1!$E$5:$E$28252,"&lt;&gt;*调拨*")</f>
        <v>0</v>
      </c>
      <c r="Q377" s="32">
        <f>SUMIFS(Sheet1!$F$5:$F$28252,Sheet1!$I$5:$I$28252,$B377,Sheet1!$L$5:$L$28252,$A377,Sheet1!$D$5:$D$28252,"亲情卡",Sheet1!$E$5:$E$28252,"&lt;&gt;*调拨*")+SUMIFS(Sheet1!$F$5:$F$28252,Sheet1!$I$5:$I$28252,$B377,Sheet1!$L$5:$L$28252,$A377,Sheet1!$E$5:$E$28252,"*亲情卡*",Sheet1!$D$5:$D$28252,"&lt;&gt;亲情卡",Sheet1!$D$5:$D$28252,"&lt;&gt;内部转款",Sheet1!$D$5:$D$28252,"&lt;&gt;内部转账",Sheet1!$E$5:$E$28252,"&lt;&gt;*调拨*")</f>
        <v>0</v>
      </c>
      <c r="R377" s="32">
        <f>SUMIFS(Sheet1!$F$5:$F$28252,Sheet1!$I$5:$I$28252,$B377,Sheet1!$L$5:$L$28252,$A377,Sheet1!$D$5:$D$28252,"优惠券",Sheet1!$E$5:$E$28252,"&lt;&gt;*调拨*")+SUMIFS(Sheet1!$F$5:$F$28252,Sheet1!$I$5:$I$28252,$B377,Sheet1!$L$5:$L$28252,$A377,Sheet1!$E$5:$E$28252,"*优惠券*",Sheet1!$D$5:$D$28252,"&lt;&gt;优惠券",Sheet1!$D$5:$D$28252,"&lt;&gt;内部转款",Sheet1!$D$5:$D$28252,"&lt;&gt;内部转账",Sheet1!$E$5:$E$28252,"&lt;&gt;*调拨*")</f>
        <v>0</v>
      </c>
      <c r="S377" s="32">
        <f>SUMIFS(Sheet1!$F$5:$F$28252,Sheet1!$I$5:$I$28252,$B377,Sheet1!$L$5:$L$28252,$A377,Sheet1!$D$5:$D$28252,"代金券",Sheet1!$E$5:$E$28252,"&lt;&gt;*调拨*")+SUMIFS(Sheet1!$F$5:$F$28252,Sheet1!$I$5:$I$28252,$B377,Sheet1!$L$5:$L$28252,$A377,Sheet1!$E$5:$E$28252,"*代金券*",Sheet1!$D$5:$D$28252,"&lt;&gt;代金券",Sheet1!$D$5:$D$28252,"&lt;&gt;内部转款",Sheet1!$D$5:$D$28252,"&lt;&gt;内部转账",Sheet1!$E$5:$E$28252,"&lt;&gt;*调拨*")</f>
        <v>0</v>
      </c>
      <c r="T377" s="32">
        <f>SUMIFS(Sheet1!$F$5:$F$28252,Sheet1!$I$5:$I$28252,$B377,Sheet1!$L$5:$L$28252,$A377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377,Sheet1!$L$5:$L$28252,$A377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377,Sheet1!$L$5:$L$28252,$A377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377,Sheet1!$L$5:$L$28252,$A377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7" s="32">
        <f>SUMIFS(Sheet1!$F$5:$F$28252,Sheet1!$I$5:$I$28252,$B377,Sheet1!$L$5:$L$28252,$A377,Sheet1!$E$5:$E$28252,"*调拨*")</f>
        <v>0</v>
      </c>
      <c r="V377" s="32">
        <f>SUMIFS(Sheet1!$F$5:$F$28252,Sheet1!$I$5:$I$28252,$B377,Sheet1!$L$5:$L$28252,$A377,Sheet1!$D$5:$D$28252,"储值",Sheet1!$E$5:$E$28252,"&lt;&gt;*调拨*")+SUMIFS(Sheet1!$F$5:$F$28252,Sheet1!$I$5:$I$28252,$B377,Sheet1!$L$5:$L$28252,$A377,Sheet1!$E$5:$E$28252,"*储值*",Sheet1!$D$5:$D$28252,"&lt;&gt;储值",Sheet1!$D$5:$D$28252,"&lt;&gt;内部转款",Sheet1!$D$5:$D$28252,"&lt;&gt;内部转账",Sheet1!$E$5:$E$28252,"&lt;&gt;*调拨*")</f>
        <v>0</v>
      </c>
      <c r="W377" s="32">
        <f>SUMIFS(Sheet1!$F$5:$F$28252,Sheet1!$I$5:$I$28252,$B377,Sheet1!$L$5:$L$28252,$A377,Sheet1!$D$5:$D$28252,"效期",Sheet1!$E$5:$E$28252,"&lt;&gt;*调拨*")+SUMIFS(Sheet1!$F$5:$F$28252,Sheet1!$I$5:$I$28252,$B377,Sheet1!$L$5:$L$28252,$A377,Sheet1!$E$5:$E$28252,"*效期*",Sheet1!$D$5:$D$28252,"&lt;&gt;效期",Sheet1!$D$5:$D$28252,"&lt;&gt;内部转款",Sheet1!$D$5:$D$28252,"&lt;&gt;内部转账",Sheet1!$E$5:$E$28252,"&lt;&gt;*调拨*")</f>
        <v>246.91</v>
      </c>
      <c r="X377" s="32">
        <f>SUMIFS(Sheet1!$F$5:$F$28252,Sheet1!$I$5:$I$28252,$B377,Sheet1!$L$5:$L$28252,$A377,Sheet1!$D$5:$D$28252,"内部转款",Sheet1!$E$5:$E$28252,"&lt;&gt;*调拨*")+SUMIFS(Sheet1!$F$5:$F$28252,Sheet1!$I$5:$I$28252,$B377,Sheet1!$L$5:$L$28252,$A377,Sheet1!$D$5:$D$28252,"内部转账",Sheet1!$E$5:$E$28252,"&lt;&gt;*调拨*")</f>
        <v>0</v>
      </c>
      <c r="Y377" s="32">
        <f t="shared" si="24"/>
        <v>0</v>
      </c>
      <c r="Z377" s="32">
        <f>SUMIFS(Sheet1!$F$5:$F$28252,Sheet1!$I$5:$I$28252,$B377,Sheet1!$L$5:$L$28252,$A377)</f>
        <v>53109.44</v>
      </c>
      <c r="AA377" s="32">
        <f>SUMIFS(Sheet1!$G$5:$G$28252,Sheet1!$I$5:$I$28252,$B377,Sheet1!$L$5:$L$28252,$A377,Sheet1!$D$5:$D$28252,"工资",Sheet1!$E$5:$E$28252,"&lt;&gt;*调拨*")+SUMIFS(Sheet1!$G$5:$G$28252,Sheet1!$I$5:$I$28252,$B377,Sheet1!$L$5:$L$28252,$A377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6224.24</v>
      </c>
      <c r="AB377" s="32">
        <f>SUMIFS(Sheet1!$G$5:$G$28252,Sheet1!$I$5:$I$28252,$B377,Sheet1!$L$5:$L$28252,$A377,Sheet1!$D$5:$D$28252,"水费",Sheet1!$E$5:$E$28252,"&lt;&gt;*调拨*")+SUMIFS(Sheet1!$G$5:$G$28252,Sheet1!$I$5:$I$28252,$B377,Sheet1!$L$5:$L$28252,$A377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7" s="32">
        <f>SUMIFS(Sheet1!$G$5:$G$28252,Sheet1!$I$5:$I$28252,$B377,Sheet1!$L$5:$L$28252,$A377,Sheet1!$D$5:$D$28252,"电费",Sheet1!$E$5:$E$28252,"&lt;&gt;*调拨*")+SUMIFS(Sheet1!$G$5:$G$28252,Sheet1!$I$5:$I$28252,$B377,Sheet1!$L$5:$L$28252,$A377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7" s="32">
        <f>SUMIFS(Sheet1!$G$5:$G$28252,Sheet1!$I$5:$I$28252,$B377,Sheet1!$L$5:$L$28252,$A377,Sheet1!$D$5:$D$28252,"宽带费",Sheet1!$E$5:$E$28252,"&lt;&gt;*调拨*")+SUMIFS(Sheet1!$G$5:$G$28252,Sheet1!$I$5:$I$28252,$B377,Sheet1!$L$5:$L$28252,$A377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7" s="32">
        <f>SUMIFS(Sheet1!$G$5:$G$28252,Sheet1!$I$5:$I$28252,$B377,Sheet1!$L$5:$L$28252,$A377,Sheet1!$D$5:$D$28252,"办公费",Sheet1!$E$5:$E$28252,"&lt;&gt;*调拨*")+SUMIFS(Sheet1!$G$5:$G$28252,Sheet1!$I$5:$I$28252,$B377,Sheet1!$L$5:$L$28252,$A377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7" s="32">
        <f>SUMIFS(Sheet1!$G$5:$G$28252,Sheet1!$I$5:$I$28252,$B377,Sheet1!$L$5:$L$28252,$A377,Sheet1!$D$5:$D$28252,"话费",Sheet1!$E$5:$E$28252,"&lt;&gt;*调拨*")+SUMIFS(Sheet1!$G$5:$G$28252,Sheet1!$I$5:$I$28252,$B377,Sheet1!$L$5:$L$28252,$A377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7" s="32">
        <f>SUMIFS(Sheet1!$G$5:$G$28252,Sheet1!$I$5:$I$28252,$B377,Sheet1!$L$5:$L$28252,$A377,Sheet1!$D$5:$D$28252,"房租",Sheet1!$E$5:$E$28252,"&lt;&gt;*调拨*")+SUMIFS(Sheet1!$G$5:$G$28252,Sheet1!$I$5:$I$28252,$B377,Sheet1!$L$5:$L$28252,$A377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7" s="32">
        <f>SUMIFS(Sheet1!$G$5:$G$28252,Sheet1!$I$5:$I$28252,$B377,Sheet1!$L$5:$L$28252,$A377,Sheet1!$E$5:$E$28252,"*调拨*")</f>
        <v>0</v>
      </c>
      <c r="AI377" s="32">
        <f>SUMIFS(Sheet1!$G$5:$G$28252,Sheet1!$I$5:$I$28252,$B377,Sheet1!$L$5:$L$28252,$A377,Sheet1!$D$5:$D$28252,"内部转款",Sheet1!$E$5:$E$28252,"&lt;&gt;*调拨*")+SUMIFS(Sheet1!$G$5:$G$28252,Sheet1!$I$5:$I$28252,$B377,Sheet1!$L$5:$L$28252,$A377,Sheet1!$D$5:$D$28252,"内部转账",Sheet1!$E$5:$E$28252,"&lt;&gt;*调拨*")</f>
        <v>0</v>
      </c>
      <c r="AJ377" s="32">
        <f t="shared" si="25"/>
        <v>0</v>
      </c>
      <c r="AK377" s="32">
        <f>SUMIFS(Sheet1!$G$5:$G$28252,Sheet1!$I$5:$I$28252,$B377,Sheet1!$L$5:$L$28252,$A377)</f>
        <v>6224.24</v>
      </c>
      <c r="AL377" s="32">
        <f t="shared" si="26"/>
        <v>46885.2</v>
      </c>
    </row>
    <row r="378" ht="16.5" spans="1:38">
      <c r="A378" s="30">
        <v>202606</v>
      </c>
      <c r="B378" s="31" t="s">
        <v>58</v>
      </c>
      <c r="C378" s="32">
        <f>SUMIFS(Sheet1!$F$5:$F$28252,Sheet1!$I$5:$I$28252,$B378,Sheet1!$L$5:$L$28252,$A378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38108.94</v>
      </c>
      <c r="D378" s="32">
        <f>SUMIFS(Sheet1!$F$5:$F$28252,Sheet1!$I$5:$I$28252,$B378,Sheet1!$L$5:$L$28252,$A378,Sheet1!$D$5:$D$28252,"医保即时拨付",Sheet1!$E$5:$E$28252,"&lt;&gt;*调拨*")+SUMIFS(Sheet1!$F$5:$F$28252,Sheet1!$I$5:$I$28252,$B378,Sheet1!$L$5:$L$28252,$A378,Sheet1!$E$5:$E$28252,"*医保即时拨付*",Sheet1!$D$5:$D$28252,"&lt;&gt;医保即时拨付",Sheet1!$D$5:$D$28252,"&lt;&gt;内部转款",Sheet1!$D$5:$D$28252,"&lt;&gt;内部转账",Sheet1!$E$5:$E$28252,"&lt;&gt;*调拨*")</f>
        <v>6411.47</v>
      </c>
      <c r="E378" s="32">
        <f>SUMIFS(Sheet1!$F$5:$F$28252,Sheet1!$I$5:$I$28252,$B378,Sheet1!$L$5:$L$28252,$A378,Sheet1!$D$5:$D$28252,"医保",Sheet1!$E$5:$E$28252,"&lt;&gt;*调拨*",Sheet1!$E$5:$E$28252,"&lt;&gt;*医保即时拨付*")+SUMIFS(Sheet1!$F$5:$F$28252,Sheet1!$I$5:$I$28252,$B378,Sheet1!$L$5:$L$28252,$A378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11739.22</v>
      </c>
      <c r="F378" s="32">
        <f>SUMIFS(Sheet1!$F$5:$F$28252,Sheet1!$I$5:$I$28252,$B378,Sheet1!$L$5:$L$28252,$A378,Sheet1!$D$5:$D$28252,"聚合",Sheet1!$E$5:$E$28252,"&lt;&gt;*调拨*")+SUMIFS(Sheet1!$F$5:$F$28252,Sheet1!$I$5:$I$28252,$B378,Sheet1!$L$5:$L$28252,$A378,Sheet1!$E$5:$E$28252,"*聚合*",Sheet1!$D$5:$D$28252,"&lt;&gt;聚合",Sheet1!$D$5:$D$28252,"&lt;&gt;内部转款",Sheet1!$D$5:$D$28252,"&lt;&gt;内部转账",Sheet1!$E$5:$E$28252,"&lt;&gt;*调拨*")</f>
        <v>49579.53</v>
      </c>
      <c r="G378" s="32">
        <f>SUMIFS(Sheet1!$F$5:$F$28252,Sheet1!$I$5:$I$28252,$B378,Sheet1!$L$5:$L$28252,$A378,Sheet1!$D$5:$D$28252,"24小时微信",Sheet1!$E$5:$E$28252,"&lt;&gt;*调拨*")+SUMIFS(Sheet1!$F$5:$F$28252,Sheet1!$I$5:$I$28252,$B378,Sheet1!$L$5:$L$28252,$A378,Sheet1!$E$5:$E$28252,"*24小时微信*",Sheet1!$D$5:$D$28252,"&lt;&gt;24小时微信",Sheet1!$D$5:$D$28252,"&lt;&gt;内部转款",Sheet1!$D$5:$D$28252,"&lt;&gt;内部转账",Sheet1!$E$5:$E$28252,"&lt;&gt;*调拨*")</f>
        <v>0</v>
      </c>
      <c r="H378" s="32">
        <f>SUMIFS(Sheet1!$F$5:$F$28252,Sheet1!$I$5:$I$28252,$B378,Sheet1!$L$5:$L$28252,$A378,Sheet1!$D$5:$D$28252,"美团",Sheet1!$E$5:$E$28252,"&lt;&gt;*调拨*")+SUMIFS(Sheet1!$F$5:$F$28252,Sheet1!$I$5:$I$28252,$B378,Sheet1!$L$5:$L$28252,$A378,Sheet1!$E$5:$E$28252,"*美团*",Sheet1!$D$5:$D$28252,"&lt;&gt;美团",Sheet1!$D$5:$D$28252,"&lt;&gt;内部转款",Sheet1!$D$5:$D$28252,"&lt;&gt;内部转账",Sheet1!$E$5:$E$28252,"&lt;&gt;*调拨*")</f>
        <v>0</v>
      </c>
      <c r="I378" s="32">
        <f>SUMIFS(Sheet1!$F$5:$F$28252,Sheet1!$I$5:$I$28252,$B378,Sheet1!$L$5:$L$28252,$A378,Sheet1!$D$5:$D$28252,"饿了么",Sheet1!$E$5:$E$28252,"&lt;&gt;*调拨*")+SUMIFS(Sheet1!$F$5:$F$28252,Sheet1!$I$5:$I$28252,$B378,Sheet1!$L$5:$L$28252,$A378,Sheet1!$E$5:$E$28252,"*饿了么*",Sheet1!$D$5:$D$28252,"&lt;&gt;饿了么",Sheet1!$D$5:$D$28252,"&lt;&gt;内部转款",Sheet1!$D$5:$D$28252,"&lt;&gt;内部转账",Sheet1!$E$5:$E$28252,"&lt;&gt;*调拨*")</f>
        <v>0</v>
      </c>
      <c r="J378" s="32">
        <f>SUMIFS(Sheet1!$F$5:$F$28252,Sheet1!$I$5:$I$28252,$B378,Sheet1!$L$5:$L$28252,$A378,Sheet1!$D$5:$D$28252,"健E卡",Sheet1!$E$5:$E$28252,"&lt;&gt;*调拨*")+SUMIFS(Sheet1!$F$5:$F$28252,Sheet1!$I$5:$I$28252,$B378,Sheet1!$L$5:$L$28252,$A378,Sheet1!$E$5:$E$28252,"*健E卡*",Sheet1!$D$5:$D$28252,"&lt;&gt;健E卡",Sheet1!$D$5:$D$28252,"&lt;&gt;内部转款",Sheet1!$D$5:$D$28252,"&lt;&gt;内部转账",Sheet1!$E$5:$E$28252,"&lt;&gt;*调拨*")</f>
        <v>0</v>
      </c>
      <c r="K378" s="32">
        <f>SUMIFS(Sheet1!$F$5:$F$28252,Sheet1!$I$5:$I$28252,$B378,Sheet1!$L$5:$L$28252,$A378,Sheet1!$D$5:$D$28252,"抖音",Sheet1!$E$5:$E$28252,"&lt;&gt;*调拨*")+SUMIFS(Sheet1!$F$5:$F$28252,Sheet1!$I$5:$I$28252,$B378,Sheet1!$L$5:$L$28252,$A378,Sheet1!$E$5:$E$28252,"*抖音*",Sheet1!$D$5:$D$28252,"&lt;&gt;抖音",Sheet1!$D$5:$D$28252,"&lt;&gt;内部转款",Sheet1!$D$5:$D$28252,"&lt;&gt;内部转账",Sheet1!$E$5:$E$28252,"&lt;&gt;*调拨*")</f>
        <v>0</v>
      </c>
      <c r="L378" s="32">
        <f>SUMIFS(Sheet1!$F$5:$F$28252,Sheet1!$I$5:$I$28252,$B378,Sheet1!$L$5:$L$28252,$A378,Sheet1!$D$5:$D$28252,"医卡通",Sheet1!$E$5:$E$28252,"&lt;&gt;*调拨*")+SUMIFS(Sheet1!$F$5:$F$28252,Sheet1!$I$5:$I$28252,$B378,Sheet1!$L$5:$L$28252,$A378,Sheet1!$E$5:$E$28252,"*医卡通*",Sheet1!$D$5:$D$28252,"&lt;&gt;医卡通",Sheet1!$D$5:$D$28252,"&lt;&gt;内部转款",Sheet1!$D$5:$D$28252,"&lt;&gt;内部转账",Sheet1!$E$5:$E$28252,"&lt;&gt;*调拨*")</f>
        <v>0</v>
      </c>
      <c r="M378" s="32">
        <f>SUMIFS(Sheet1!$F$5:$F$28252,Sheet1!$I$5:$I$28252,$B378,Sheet1!$L$5:$L$28252,$A378,Sheet1!$D$5:$D$28252,"企健网",Sheet1!$E$5:$E$28252,"&lt;&gt;*调拨*")+SUMIFS(Sheet1!$F$5:$F$28252,Sheet1!$I$5:$I$28252,$B378,Sheet1!$L$5:$L$28252,$A378,Sheet1!$E$5:$E$28252,"*企健网*",Sheet1!$D$5:$D$28252,"&lt;&gt;企健网",Sheet1!$D$5:$D$28252,"&lt;&gt;内部转款",Sheet1!$D$5:$D$28252,"&lt;&gt;内部转账",Sheet1!$E$5:$E$28252,"&lt;&gt;*调拨*")</f>
        <v>0</v>
      </c>
      <c r="N378" s="32">
        <f>SUMIFS(Sheet1!$F$5:$F$28252,Sheet1!$I$5:$I$28252,$B378,Sheet1!$L$5:$L$28252,$A378,Sheet1!$D$5:$D$28252,"银联",Sheet1!$E$5:$E$28252,"&lt;&gt;*调拨*")+SUMIFS(Sheet1!$F$5:$F$28252,Sheet1!$I$5:$I$28252,$B378,Sheet1!$L$5:$L$28252,$A378,Sheet1!$E$5:$E$28252,"*银联*",Sheet1!$D$5:$D$28252,"&lt;&gt;银联",Sheet1!$D$5:$D$28252,"&lt;&gt;内部转款",Sheet1!$D$5:$D$28252,"&lt;&gt;内部转账",Sheet1!$E$5:$E$28252,"&lt;&gt;*调拨*")</f>
        <v>0</v>
      </c>
      <c r="O378" s="32">
        <f>SUMIFS(Sheet1!$F$5:$F$28252,Sheet1!$I$5:$I$28252,$B378,Sheet1!$L$5:$L$28252,$A378,Sheet1!$D$5:$D$28252,"京东",Sheet1!$E$5:$E$28252,"&lt;&gt;*调拨*")+SUMIFS(Sheet1!$F$5:$F$28252,Sheet1!$I$5:$I$28252,$B378,Sheet1!$L$5:$L$28252,$A378,Sheet1!$E$5:$E$28252,"*京东*",Sheet1!$D$5:$D$28252,"&lt;&gt;京东",Sheet1!$D$5:$D$28252,"&lt;&gt;内部转款",Sheet1!$D$5:$D$28252,"&lt;&gt;内部转账",Sheet1!$E$5:$E$28252,"&lt;&gt;*调拨*")</f>
        <v>0</v>
      </c>
      <c r="P378" s="32">
        <f>SUMIFS(Sheet1!$F$5:$F$28252,Sheet1!$I$5:$I$28252,$B378,Sheet1!$L$5:$L$28252,$A378,Sheet1!$D$5:$D$28252,"药机微信",Sheet1!$E$5:$E$28252,"&lt;&gt;*调拨*")+SUMIFS(Sheet1!$F$5:$F$28252,Sheet1!$I$5:$I$28252,$B378,Sheet1!$L$5:$L$28252,$A378,Sheet1!$E$5:$E$28252,"*药机微信*",Sheet1!$D$5:$D$28252,"&lt;&gt;药机微信",Sheet1!$D$5:$D$28252,"&lt;&gt;内部转款",Sheet1!$D$5:$D$28252,"&lt;&gt;内部转账",Sheet1!$E$5:$E$28252,"&lt;&gt;*调拨*")</f>
        <v>0</v>
      </c>
      <c r="Q378" s="32">
        <f>SUMIFS(Sheet1!$F$5:$F$28252,Sheet1!$I$5:$I$28252,$B378,Sheet1!$L$5:$L$28252,$A378,Sheet1!$D$5:$D$28252,"亲情卡",Sheet1!$E$5:$E$28252,"&lt;&gt;*调拨*")+SUMIFS(Sheet1!$F$5:$F$28252,Sheet1!$I$5:$I$28252,$B378,Sheet1!$L$5:$L$28252,$A378,Sheet1!$E$5:$E$28252,"*亲情卡*",Sheet1!$D$5:$D$28252,"&lt;&gt;亲情卡",Sheet1!$D$5:$D$28252,"&lt;&gt;内部转款",Sheet1!$D$5:$D$28252,"&lt;&gt;内部转账",Sheet1!$E$5:$E$28252,"&lt;&gt;*调拨*")</f>
        <v>0</v>
      </c>
      <c r="R378" s="32">
        <f>SUMIFS(Sheet1!$F$5:$F$28252,Sheet1!$I$5:$I$28252,$B378,Sheet1!$L$5:$L$28252,$A378,Sheet1!$D$5:$D$28252,"优惠券",Sheet1!$E$5:$E$28252,"&lt;&gt;*调拨*")+SUMIFS(Sheet1!$F$5:$F$28252,Sheet1!$I$5:$I$28252,$B378,Sheet1!$L$5:$L$28252,$A378,Sheet1!$E$5:$E$28252,"*优惠券*",Sheet1!$D$5:$D$28252,"&lt;&gt;优惠券",Sheet1!$D$5:$D$28252,"&lt;&gt;内部转款",Sheet1!$D$5:$D$28252,"&lt;&gt;内部转账",Sheet1!$E$5:$E$28252,"&lt;&gt;*调拨*")</f>
        <v>0</v>
      </c>
      <c r="S378" s="32">
        <f>SUMIFS(Sheet1!$F$5:$F$28252,Sheet1!$I$5:$I$28252,$B378,Sheet1!$L$5:$L$28252,$A378,Sheet1!$D$5:$D$28252,"代金券",Sheet1!$E$5:$E$28252,"&lt;&gt;*调拨*")+SUMIFS(Sheet1!$F$5:$F$28252,Sheet1!$I$5:$I$28252,$B378,Sheet1!$L$5:$L$28252,$A378,Sheet1!$E$5:$E$28252,"*代金券*",Sheet1!$D$5:$D$28252,"&lt;&gt;代金券",Sheet1!$D$5:$D$28252,"&lt;&gt;内部转款",Sheet1!$D$5:$D$28252,"&lt;&gt;内部转账",Sheet1!$E$5:$E$28252,"&lt;&gt;*调拨*")</f>
        <v>0</v>
      </c>
      <c r="T378" s="32">
        <f>SUMIFS(Sheet1!$F$5:$F$28252,Sheet1!$I$5:$I$28252,$B378,Sheet1!$L$5:$L$28252,$A378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378,Sheet1!$L$5:$L$28252,$A378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378,Sheet1!$L$5:$L$28252,$A378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378,Sheet1!$L$5:$L$28252,$A378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8" s="32">
        <f>SUMIFS(Sheet1!$F$5:$F$28252,Sheet1!$I$5:$I$28252,$B378,Sheet1!$L$5:$L$28252,$A378,Sheet1!$E$5:$E$28252,"*调拨*")</f>
        <v>0</v>
      </c>
      <c r="V378" s="32">
        <f>SUMIFS(Sheet1!$F$5:$F$28252,Sheet1!$I$5:$I$28252,$B378,Sheet1!$L$5:$L$28252,$A378,Sheet1!$D$5:$D$28252,"储值",Sheet1!$E$5:$E$28252,"&lt;&gt;*调拨*")+SUMIFS(Sheet1!$F$5:$F$28252,Sheet1!$I$5:$I$28252,$B378,Sheet1!$L$5:$L$28252,$A378,Sheet1!$E$5:$E$28252,"*储值*",Sheet1!$D$5:$D$28252,"&lt;&gt;储值",Sheet1!$D$5:$D$28252,"&lt;&gt;内部转款",Sheet1!$D$5:$D$28252,"&lt;&gt;内部转账",Sheet1!$E$5:$E$28252,"&lt;&gt;*调拨*")</f>
        <v>0</v>
      </c>
      <c r="W378" s="32">
        <f>SUMIFS(Sheet1!$F$5:$F$28252,Sheet1!$I$5:$I$28252,$B378,Sheet1!$L$5:$L$28252,$A378,Sheet1!$D$5:$D$28252,"效期",Sheet1!$E$5:$E$28252,"&lt;&gt;*调拨*")+SUMIFS(Sheet1!$F$5:$F$28252,Sheet1!$I$5:$I$28252,$B378,Sheet1!$L$5:$L$28252,$A378,Sheet1!$E$5:$E$28252,"*效期*",Sheet1!$D$5:$D$28252,"&lt;&gt;效期",Sheet1!$D$5:$D$28252,"&lt;&gt;内部转款",Sheet1!$D$5:$D$28252,"&lt;&gt;内部转账",Sheet1!$E$5:$E$28252,"&lt;&gt;*调拨*")</f>
        <v>0</v>
      </c>
      <c r="X378" s="32">
        <f>SUMIFS(Sheet1!$F$5:$F$28252,Sheet1!$I$5:$I$28252,$B378,Sheet1!$L$5:$L$28252,$A378,Sheet1!$D$5:$D$28252,"内部转款",Sheet1!$E$5:$E$28252,"&lt;&gt;*调拨*")+SUMIFS(Sheet1!$F$5:$F$28252,Sheet1!$I$5:$I$28252,$B378,Sheet1!$L$5:$L$28252,$A378,Sheet1!$D$5:$D$28252,"内部转账",Sheet1!$E$5:$E$28252,"&lt;&gt;*调拨*")</f>
        <v>0</v>
      </c>
      <c r="Y378" s="32">
        <f t="shared" si="24"/>
        <v>0</v>
      </c>
      <c r="Z378" s="32">
        <f>SUMIFS(Sheet1!$F$5:$F$28252,Sheet1!$I$5:$I$28252,$B378,Sheet1!$L$5:$L$28252,$A378)</f>
        <v>105839.16</v>
      </c>
      <c r="AA378" s="32">
        <f>SUMIFS(Sheet1!$G$5:$G$28252,Sheet1!$I$5:$I$28252,$B378,Sheet1!$L$5:$L$28252,$A378,Sheet1!$D$5:$D$28252,"工资",Sheet1!$E$5:$E$28252,"&lt;&gt;*调拨*")+SUMIFS(Sheet1!$G$5:$G$28252,Sheet1!$I$5:$I$28252,$B378,Sheet1!$L$5:$L$28252,$A378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7117.25</v>
      </c>
      <c r="AB378" s="32">
        <f>SUMIFS(Sheet1!$G$5:$G$28252,Sheet1!$I$5:$I$28252,$B378,Sheet1!$L$5:$L$28252,$A378,Sheet1!$D$5:$D$28252,"水费",Sheet1!$E$5:$E$28252,"&lt;&gt;*调拨*")+SUMIFS(Sheet1!$G$5:$G$28252,Sheet1!$I$5:$I$28252,$B378,Sheet1!$L$5:$L$28252,$A378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8" s="32">
        <f>SUMIFS(Sheet1!$G$5:$G$28252,Sheet1!$I$5:$I$28252,$B378,Sheet1!$L$5:$L$28252,$A378,Sheet1!$D$5:$D$28252,"电费",Sheet1!$E$5:$E$28252,"&lt;&gt;*调拨*")+SUMIFS(Sheet1!$G$5:$G$28252,Sheet1!$I$5:$I$28252,$B378,Sheet1!$L$5:$L$28252,$A378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8" s="32">
        <f>SUMIFS(Sheet1!$G$5:$G$28252,Sheet1!$I$5:$I$28252,$B378,Sheet1!$L$5:$L$28252,$A378,Sheet1!$D$5:$D$28252,"宽带费",Sheet1!$E$5:$E$28252,"&lt;&gt;*调拨*")+SUMIFS(Sheet1!$G$5:$G$28252,Sheet1!$I$5:$I$28252,$B378,Sheet1!$L$5:$L$28252,$A378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8" s="32">
        <f>SUMIFS(Sheet1!$G$5:$G$28252,Sheet1!$I$5:$I$28252,$B378,Sheet1!$L$5:$L$28252,$A378,Sheet1!$D$5:$D$28252,"办公费",Sheet1!$E$5:$E$28252,"&lt;&gt;*调拨*")+SUMIFS(Sheet1!$G$5:$G$28252,Sheet1!$I$5:$I$28252,$B378,Sheet1!$L$5:$L$28252,$A378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8" s="32">
        <f>SUMIFS(Sheet1!$G$5:$G$28252,Sheet1!$I$5:$I$28252,$B378,Sheet1!$L$5:$L$28252,$A378,Sheet1!$D$5:$D$28252,"话费",Sheet1!$E$5:$E$28252,"&lt;&gt;*调拨*")+SUMIFS(Sheet1!$G$5:$G$28252,Sheet1!$I$5:$I$28252,$B378,Sheet1!$L$5:$L$28252,$A378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8" s="32">
        <f>SUMIFS(Sheet1!$G$5:$G$28252,Sheet1!$I$5:$I$28252,$B378,Sheet1!$L$5:$L$28252,$A378,Sheet1!$D$5:$D$28252,"房租",Sheet1!$E$5:$E$28252,"&lt;&gt;*调拨*")+SUMIFS(Sheet1!$G$5:$G$28252,Sheet1!$I$5:$I$28252,$B378,Sheet1!$L$5:$L$28252,$A378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8" s="32">
        <f>SUMIFS(Sheet1!$G$5:$G$28252,Sheet1!$I$5:$I$28252,$B378,Sheet1!$L$5:$L$28252,$A378,Sheet1!$E$5:$E$28252,"*调拨*")</f>
        <v>0</v>
      </c>
      <c r="AI378" s="32">
        <f>SUMIFS(Sheet1!$G$5:$G$28252,Sheet1!$I$5:$I$28252,$B378,Sheet1!$L$5:$L$28252,$A378,Sheet1!$D$5:$D$28252,"内部转款",Sheet1!$E$5:$E$28252,"&lt;&gt;*调拨*")+SUMIFS(Sheet1!$G$5:$G$28252,Sheet1!$I$5:$I$28252,$B378,Sheet1!$L$5:$L$28252,$A378,Sheet1!$D$5:$D$28252,"内部转账",Sheet1!$E$5:$E$28252,"&lt;&gt;*调拨*")</f>
        <v>0</v>
      </c>
      <c r="AJ378" s="32">
        <f t="shared" si="25"/>
        <v>0</v>
      </c>
      <c r="AK378" s="32">
        <f>SUMIFS(Sheet1!$G$5:$G$28252,Sheet1!$I$5:$I$28252,$B378,Sheet1!$L$5:$L$28252,$A378)</f>
        <v>7117.25</v>
      </c>
      <c r="AL378" s="32">
        <f t="shared" si="26"/>
        <v>98721.91</v>
      </c>
    </row>
    <row r="379" ht="16.5" spans="1:38">
      <c r="A379" s="30">
        <v>202606</v>
      </c>
      <c r="B379" s="31" t="s">
        <v>91</v>
      </c>
      <c r="C379" s="32">
        <f>SUMIFS(Sheet1!$F$5:$F$28252,Sheet1!$I$5:$I$28252,$B379,Sheet1!$L$5:$L$28252,$A379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9237.11</v>
      </c>
      <c r="D379" s="32">
        <f>SUMIFS(Sheet1!$F$5:$F$28252,Sheet1!$I$5:$I$28252,$B379,Sheet1!$L$5:$L$28252,$A379,Sheet1!$D$5:$D$28252,"医保即时拨付",Sheet1!$E$5:$E$28252,"&lt;&gt;*调拨*")+SUMIFS(Sheet1!$F$5:$F$28252,Sheet1!$I$5:$I$28252,$B379,Sheet1!$L$5:$L$28252,$A379,Sheet1!$E$5:$E$28252,"*医保即时拨付*",Sheet1!$D$5:$D$28252,"&lt;&gt;医保即时拨付",Sheet1!$D$5:$D$28252,"&lt;&gt;内部转款",Sheet1!$D$5:$D$28252,"&lt;&gt;内部转账",Sheet1!$E$5:$E$28252,"&lt;&gt;*调拨*")</f>
        <v>1664.29</v>
      </c>
      <c r="E379" s="32">
        <f>SUMIFS(Sheet1!$F$5:$F$28252,Sheet1!$I$5:$I$28252,$B379,Sheet1!$L$5:$L$28252,$A379,Sheet1!$D$5:$D$28252,"医保",Sheet1!$E$5:$E$28252,"&lt;&gt;*调拨*",Sheet1!$E$5:$E$28252,"&lt;&gt;*医保即时拨付*")+SUMIFS(Sheet1!$F$5:$F$28252,Sheet1!$I$5:$I$28252,$B379,Sheet1!$L$5:$L$28252,$A379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2881.95</v>
      </c>
      <c r="F379" s="32">
        <f>SUMIFS(Sheet1!$F$5:$F$28252,Sheet1!$I$5:$I$28252,$B379,Sheet1!$L$5:$L$28252,$A379,Sheet1!$D$5:$D$28252,"聚合",Sheet1!$E$5:$E$28252,"&lt;&gt;*调拨*")+SUMIFS(Sheet1!$F$5:$F$28252,Sheet1!$I$5:$I$28252,$B379,Sheet1!$L$5:$L$28252,$A379,Sheet1!$E$5:$E$28252,"*聚合*",Sheet1!$D$5:$D$28252,"&lt;&gt;聚合",Sheet1!$D$5:$D$28252,"&lt;&gt;内部转款",Sheet1!$D$5:$D$28252,"&lt;&gt;内部转账",Sheet1!$E$5:$E$28252,"&lt;&gt;*调拨*")</f>
        <v>24661.76</v>
      </c>
      <c r="G379" s="32">
        <f>SUMIFS(Sheet1!$F$5:$F$28252,Sheet1!$I$5:$I$28252,$B379,Sheet1!$L$5:$L$28252,$A379,Sheet1!$D$5:$D$28252,"24小时微信",Sheet1!$E$5:$E$28252,"&lt;&gt;*调拨*")+SUMIFS(Sheet1!$F$5:$F$28252,Sheet1!$I$5:$I$28252,$B379,Sheet1!$L$5:$L$28252,$A379,Sheet1!$E$5:$E$28252,"*24小时微信*",Sheet1!$D$5:$D$28252,"&lt;&gt;24小时微信",Sheet1!$D$5:$D$28252,"&lt;&gt;内部转款",Sheet1!$D$5:$D$28252,"&lt;&gt;内部转账",Sheet1!$E$5:$E$28252,"&lt;&gt;*调拨*")</f>
        <v>0</v>
      </c>
      <c r="H379" s="32">
        <f>SUMIFS(Sheet1!$F$5:$F$28252,Sheet1!$I$5:$I$28252,$B379,Sheet1!$L$5:$L$28252,$A379,Sheet1!$D$5:$D$28252,"美团",Sheet1!$E$5:$E$28252,"&lt;&gt;*调拨*")+SUMIFS(Sheet1!$F$5:$F$28252,Sheet1!$I$5:$I$28252,$B379,Sheet1!$L$5:$L$28252,$A379,Sheet1!$E$5:$E$28252,"*美团*",Sheet1!$D$5:$D$28252,"&lt;&gt;美团",Sheet1!$D$5:$D$28252,"&lt;&gt;内部转款",Sheet1!$D$5:$D$28252,"&lt;&gt;内部转账",Sheet1!$E$5:$E$28252,"&lt;&gt;*调拨*")</f>
        <v>0</v>
      </c>
      <c r="I379" s="32">
        <f>SUMIFS(Sheet1!$F$5:$F$28252,Sheet1!$I$5:$I$28252,$B379,Sheet1!$L$5:$L$28252,$A379,Sheet1!$D$5:$D$28252,"饿了么",Sheet1!$E$5:$E$28252,"&lt;&gt;*调拨*")+SUMIFS(Sheet1!$F$5:$F$28252,Sheet1!$I$5:$I$28252,$B379,Sheet1!$L$5:$L$28252,$A379,Sheet1!$E$5:$E$28252,"*饿了么*",Sheet1!$D$5:$D$28252,"&lt;&gt;饿了么",Sheet1!$D$5:$D$28252,"&lt;&gt;内部转款",Sheet1!$D$5:$D$28252,"&lt;&gt;内部转账",Sheet1!$E$5:$E$28252,"&lt;&gt;*调拨*")</f>
        <v>0</v>
      </c>
      <c r="J379" s="32">
        <f>SUMIFS(Sheet1!$F$5:$F$28252,Sheet1!$I$5:$I$28252,$B379,Sheet1!$L$5:$L$28252,$A379,Sheet1!$D$5:$D$28252,"健E卡",Sheet1!$E$5:$E$28252,"&lt;&gt;*调拨*")+SUMIFS(Sheet1!$F$5:$F$28252,Sheet1!$I$5:$I$28252,$B379,Sheet1!$L$5:$L$28252,$A379,Sheet1!$E$5:$E$28252,"*健E卡*",Sheet1!$D$5:$D$28252,"&lt;&gt;健E卡",Sheet1!$D$5:$D$28252,"&lt;&gt;内部转款",Sheet1!$D$5:$D$28252,"&lt;&gt;内部转账",Sheet1!$E$5:$E$28252,"&lt;&gt;*调拨*")</f>
        <v>0</v>
      </c>
      <c r="K379" s="32">
        <f>SUMIFS(Sheet1!$F$5:$F$28252,Sheet1!$I$5:$I$28252,$B379,Sheet1!$L$5:$L$28252,$A379,Sheet1!$D$5:$D$28252,"抖音",Sheet1!$E$5:$E$28252,"&lt;&gt;*调拨*")+SUMIFS(Sheet1!$F$5:$F$28252,Sheet1!$I$5:$I$28252,$B379,Sheet1!$L$5:$L$28252,$A379,Sheet1!$E$5:$E$28252,"*抖音*",Sheet1!$D$5:$D$28252,"&lt;&gt;抖音",Sheet1!$D$5:$D$28252,"&lt;&gt;内部转款",Sheet1!$D$5:$D$28252,"&lt;&gt;内部转账",Sheet1!$E$5:$E$28252,"&lt;&gt;*调拨*")</f>
        <v>0</v>
      </c>
      <c r="L379" s="32">
        <f>SUMIFS(Sheet1!$F$5:$F$28252,Sheet1!$I$5:$I$28252,$B379,Sheet1!$L$5:$L$28252,$A379,Sheet1!$D$5:$D$28252,"医卡通",Sheet1!$E$5:$E$28252,"&lt;&gt;*调拨*")+SUMIFS(Sheet1!$F$5:$F$28252,Sheet1!$I$5:$I$28252,$B379,Sheet1!$L$5:$L$28252,$A379,Sheet1!$E$5:$E$28252,"*医卡通*",Sheet1!$D$5:$D$28252,"&lt;&gt;医卡通",Sheet1!$D$5:$D$28252,"&lt;&gt;内部转款",Sheet1!$D$5:$D$28252,"&lt;&gt;内部转账",Sheet1!$E$5:$E$28252,"&lt;&gt;*调拨*")</f>
        <v>0</v>
      </c>
      <c r="M379" s="32">
        <f>SUMIFS(Sheet1!$F$5:$F$28252,Sheet1!$I$5:$I$28252,$B379,Sheet1!$L$5:$L$28252,$A379,Sheet1!$D$5:$D$28252,"企健网",Sheet1!$E$5:$E$28252,"&lt;&gt;*调拨*")+SUMIFS(Sheet1!$F$5:$F$28252,Sheet1!$I$5:$I$28252,$B379,Sheet1!$L$5:$L$28252,$A379,Sheet1!$E$5:$E$28252,"*企健网*",Sheet1!$D$5:$D$28252,"&lt;&gt;企健网",Sheet1!$D$5:$D$28252,"&lt;&gt;内部转款",Sheet1!$D$5:$D$28252,"&lt;&gt;内部转账",Sheet1!$E$5:$E$28252,"&lt;&gt;*调拨*")</f>
        <v>0</v>
      </c>
      <c r="N379" s="32">
        <f>SUMIFS(Sheet1!$F$5:$F$28252,Sheet1!$I$5:$I$28252,$B379,Sheet1!$L$5:$L$28252,$A379,Sheet1!$D$5:$D$28252,"银联",Sheet1!$E$5:$E$28252,"&lt;&gt;*调拨*")+SUMIFS(Sheet1!$F$5:$F$28252,Sheet1!$I$5:$I$28252,$B379,Sheet1!$L$5:$L$28252,$A379,Sheet1!$E$5:$E$28252,"*银联*",Sheet1!$D$5:$D$28252,"&lt;&gt;银联",Sheet1!$D$5:$D$28252,"&lt;&gt;内部转款",Sheet1!$D$5:$D$28252,"&lt;&gt;内部转账",Sheet1!$E$5:$E$28252,"&lt;&gt;*调拨*")</f>
        <v>0</v>
      </c>
      <c r="O379" s="32">
        <f>SUMIFS(Sheet1!$F$5:$F$28252,Sheet1!$I$5:$I$28252,$B379,Sheet1!$L$5:$L$28252,$A379,Sheet1!$D$5:$D$28252,"京东",Sheet1!$E$5:$E$28252,"&lt;&gt;*调拨*")+SUMIFS(Sheet1!$F$5:$F$28252,Sheet1!$I$5:$I$28252,$B379,Sheet1!$L$5:$L$28252,$A379,Sheet1!$E$5:$E$28252,"*京东*",Sheet1!$D$5:$D$28252,"&lt;&gt;京东",Sheet1!$D$5:$D$28252,"&lt;&gt;内部转款",Sheet1!$D$5:$D$28252,"&lt;&gt;内部转账",Sheet1!$E$5:$E$28252,"&lt;&gt;*调拨*")</f>
        <v>0</v>
      </c>
      <c r="P379" s="32">
        <f>SUMIFS(Sheet1!$F$5:$F$28252,Sheet1!$I$5:$I$28252,$B379,Sheet1!$L$5:$L$28252,$A379,Sheet1!$D$5:$D$28252,"药机微信",Sheet1!$E$5:$E$28252,"&lt;&gt;*调拨*")+SUMIFS(Sheet1!$F$5:$F$28252,Sheet1!$I$5:$I$28252,$B379,Sheet1!$L$5:$L$28252,$A379,Sheet1!$E$5:$E$28252,"*药机微信*",Sheet1!$D$5:$D$28252,"&lt;&gt;药机微信",Sheet1!$D$5:$D$28252,"&lt;&gt;内部转款",Sheet1!$D$5:$D$28252,"&lt;&gt;内部转账",Sheet1!$E$5:$E$28252,"&lt;&gt;*调拨*")</f>
        <v>0</v>
      </c>
      <c r="Q379" s="32">
        <f>SUMIFS(Sheet1!$F$5:$F$28252,Sheet1!$I$5:$I$28252,$B379,Sheet1!$L$5:$L$28252,$A379,Sheet1!$D$5:$D$28252,"亲情卡",Sheet1!$E$5:$E$28252,"&lt;&gt;*调拨*")+SUMIFS(Sheet1!$F$5:$F$28252,Sheet1!$I$5:$I$28252,$B379,Sheet1!$L$5:$L$28252,$A379,Sheet1!$E$5:$E$28252,"*亲情卡*",Sheet1!$D$5:$D$28252,"&lt;&gt;亲情卡",Sheet1!$D$5:$D$28252,"&lt;&gt;内部转款",Sheet1!$D$5:$D$28252,"&lt;&gt;内部转账",Sheet1!$E$5:$E$28252,"&lt;&gt;*调拨*")</f>
        <v>0</v>
      </c>
      <c r="R379" s="32">
        <f>SUMIFS(Sheet1!$F$5:$F$28252,Sheet1!$I$5:$I$28252,$B379,Sheet1!$L$5:$L$28252,$A379,Sheet1!$D$5:$D$28252,"优惠券",Sheet1!$E$5:$E$28252,"&lt;&gt;*调拨*")+SUMIFS(Sheet1!$F$5:$F$28252,Sheet1!$I$5:$I$28252,$B379,Sheet1!$L$5:$L$28252,$A379,Sheet1!$E$5:$E$28252,"*优惠券*",Sheet1!$D$5:$D$28252,"&lt;&gt;优惠券",Sheet1!$D$5:$D$28252,"&lt;&gt;内部转款",Sheet1!$D$5:$D$28252,"&lt;&gt;内部转账",Sheet1!$E$5:$E$28252,"&lt;&gt;*调拨*")</f>
        <v>0</v>
      </c>
      <c r="S379" s="32">
        <f>SUMIFS(Sheet1!$F$5:$F$28252,Sheet1!$I$5:$I$28252,$B379,Sheet1!$L$5:$L$28252,$A379,Sheet1!$D$5:$D$28252,"代金券",Sheet1!$E$5:$E$28252,"&lt;&gt;*调拨*")+SUMIFS(Sheet1!$F$5:$F$28252,Sheet1!$I$5:$I$28252,$B379,Sheet1!$L$5:$L$28252,$A379,Sheet1!$E$5:$E$28252,"*代金券*",Sheet1!$D$5:$D$28252,"&lt;&gt;代金券",Sheet1!$D$5:$D$28252,"&lt;&gt;内部转款",Sheet1!$D$5:$D$28252,"&lt;&gt;内部转账",Sheet1!$E$5:$E$28252,"&lt;&gt;*调拨*")</f>
        <v>0</v>
      </c>
      <c r="T379" s="32">
        <f>SUMIFS(Sheet1!$F$5:$F$28252,Sheet1!$I$5:$I$28252,$B379,Sheet1!$L$5:$L$28252,$A379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379,Sheet1!$L$5:$L$28252,$A379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379,Sheet1!$L$5:$L$28252,$A379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379,Sheet1!$L$5:$L$28252,$A379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79" s="32">
        <f>SUMIFS(Sheet1!$F$5:$F$28252,Sheet1!$I$5:$I$28252,$B379,Sheet1!$L$5:$L$28252,$A379,Sheet1!$E$5:$E$28252,"*调拨*")</f>
        <v>0</v>
      </c>
      <c r="V379" s="32">
        <f>SUMIFS(Sheet1!$F$5:$F$28252,Sheet1!$I$5:$I$28252,$B379,Sheet1!$L$5:$L$28252,$A379,Sheet1!$D$5:$D$28252,"储值",Sheet1!$E$5:$E$28252,"&lt;&gt;*调拨*")+SUMIFS(Sheet1!$F$5:$F$28252,Sheet1!$I$5:$I$28252,$B379,Sheet1!$L$5:$L$28252,$A379,Sheet1!$E$5:$E$28252,"*储值*",Sheet1!$D$5:$D$28252,"&lt;&gt;储值",Sheet1!$D$5:$D$28252,"&lt;&gt;内部转款",Sheet1!$D$5:$D$28252,"&lt;&gt;内部转账",Sheet1!$E$5:$E$28252,"&lt;&gt;*调拨*")</f>
        <v>0</v>
      </c>
      <c r="W379" s="32">
        <f>SUMIFS(Sheet1!$F$5:$F$28252,Sheet1!$I$5:$I$28252,$B379,Sheet1!$L$5:$L$28252,$A379,Sheet1!$D$5:$D$28252,"效期",Sheet1!$E$5:$E$28252,"&lt;&gt;*调拨*")+SUMIFS(Sheet1!$F$5:$F$28252,Sheet1!$I$5:$I$28252,$B379,Sheet1!$L$5:$L$28252,$A379,Sheet1!$E$5:$E$28252,"*效期*",Sheet1!$D$5:$D$28252,"&lt;&gt;效期",Sheet1!$D$5:$D$28252,"&lt;&gt;内部转款",Sheet1!$D$5:$D$28252,"&lt;&gt;内部转账",Sheet1!$E$5:$E$28252,"&lt;&gt;*调拨*")</f>
        <v>49.5</v>
      </c>
      <c r="X379" s="32">
        <f>SUMIFS(Sheet1!$F$5:$F$28252,Sheet1!$I$5:$I$28252,$B379,Sheet1!$L$5:$L$28252,$A379,Sheet1!$D$5:$D$28252,"内部转款",Sheet1!$E$5:$E$28252,"&lt;&gt;*调拨*")+SUMIFS(Sheet1!$F$5:$F$28252,Sheet1!$I$5:$I$28252,$B379,Sheet1!$L$5:$L$28252,$A379,Sheet1!$D$5:$D$28252,"内部转账",Sheet1!$E$5:$E$28252,"&lt;&gt;*调拨*")</f>
        <v>0</v>
      </c>
      <c r="Y379" s="32">
        <f t="shared" si="24"/>
        <v>0</v>
      </c>
      <c r="Z379" s="32">
        <f>SUMIFS(Sheet1!$F$5:$F$28252,Sheet1!$I$5:$I$28252,$B379,Sheet1!$L$5:$L$28252,$A379)</f>
        <v>38494.61</v>
      </c>
      <c r="AA379" s="32">
        <f>SUMIFS(Sheet1!$G$5:$G$28252,Sheet1!$I$5:$I$28252,$B379,Sheet1!$L$5:$L$28252,$A379,Sheet1!$D$5:$D$28252,"工资",Sheet1!$E$5:$E$28252,"&lt;&gt;*调拨*")+SUMIFS(Sheet1!$G$5:$G$28252,Sheet1!$I$5:$I$28252,$B379,Sheet1!$L$5:$L$28252,$A379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4696.46</v>
      </c>
      <c r="AB379" s="32">
        <f>SUMIFS(Sheet1!$G$5:$G$28252,Sheet1!$I$5:$I$28252,$B379,Sheet1!$L$5:$L$28252,$A379,Sheet1!$D$5:$D$28252,"水费",Sheet1!$E$5:$E$28252,"&lt;&gt;*调拨*")+SUMIFS(Sheet1!$G$5:$G$28252,Sheet1!$I$5:$I$28252,$B379,Sheet1!$L$5:$L$28252,$A379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79" s="32">
        <f>SUMIFS(Sheet1!$G$5:$G$28252,Sheet1!$I$5:$I$28252,$B379,Sheet1!$L$5:$L$28252,$A379,Sheet1!$D$5:$D$28252,"电费",Sheet1!$E$5:$E$28252,"&lt;&gt;*调拨*")+SUMIFS(Sheet1!$G$5:$G$28252,Sheet1!$I$5:$I$28252,$B379,Sheet1!$L$5:$L$28252,$A379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79" s="32">
        <f>SUMIFS(Sheet1!$G$5:$G$28252,Sheet1!$I$5:$I$28252,$B379,Sheet1!$L$5:$L$28252,$A379,Sheet1!$D$5:$D$28252,"宽带费",Sheet1!$E$5:$E$28252,"&lt;&gt;*调拨*")+SUMIFS(Sheet1!$G$5:$G$28252,Sheet1!$I$5:$I$28252,$B379,Sheet1!$L$5:$L$28252,$A379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79" s="32">
        <f>SUMIFS(Sheet1!$G$5:$G$28252,Sheet1!$I$5:$I$28252,$B379,Sheet1!$L$5:$L$28252,$A379,Sheet1!$D$5:$D$28252,"办公费",Sheet1!$E$5:$E$28252,"&lt;&gt;*调拨*")+SUMIFS(Sheet1!$G$5:$G$28252,Sheet1!$I$5:$I$28252,$B379,Sheet1!$L$5:$L$28252,$A379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79" s="32">
        <f>SUMIFS(Sheet1!$G$5:$G$28252,Sheet1!$I$5:$I$28252,$B379,Sheet1!$L$5:$L$28252,$A379,Sheet1!$D$5:$D$28252,"话费",Sheet1!$E$5:$E$28252,"&lt;&gt;*调拨*")+SUMIFS(Sheet1!$G$5:$G$28252,Sheet1!$I$5:$I$28252,$B379,Sheet1!$L$5:$L$28252,$A379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79" s="32">
        <f>SUMIFS(Sheet1!$G$5:$G$28252,Sheet1!$I$5:$I$28252,$B379,Sheet1!$L$5:$L$28252,$A379,Sheet1!$D$5:$D$28252,"房租",Sheet1!$E$5:$E$28252,"&lt;&gt;*调拨*")+SUMIFS(Sheet1!$G$5:$G$28252,Sheet1!$I$5:$I$28252,$B379,Sheet1!$L$5:$L$28252,$A379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79" s="32">
        <f>SUMIFS(Sheet1!$G$5:$G$28252,Sheet1!$I$5:$I$28252,$B379,Sheet1!$L$5:$L$28252,$A379,Sheet1!$E$5:$E$28252,"*调拨*")</f>
        <v>0</v>
      </c>
      <c r="AI379" s="32">
        <f>SUMIFS(Sheet1!$G$5:$G$28252,Sheet1!$I$5:$I$28252,$B379,Sheet1!$L$5:$L$28252,$A379,Sheet1!$D$5:$D$28252,"内部转款",Sheet1!$E$5:$E$28252,"&lt;&gt;*调拨*")+SUMIFS(Sheet1!$G$5:$G$28252,Sheet1!$I$5:$I$28252,$B379,Sheet1!$L$5:$L$28252,$A379,Sheet1!$D$5:$D$28252,"内部转账",Sheet1!$E$5:$E$28252,"&lt;&gt;*调拨*")</f>
        <v>0</v>
      </c>
      <c r="AJ379" s="32">
        <f t="shared" si="25"/>
        <v>0</v>
      </c>
      <c r="AK379" s="32">
        <f>SUMIFS(Sheet1!$G$5:$G$28252,Sheet1!$I$5:$I$28252,$B379,Sheet1!$L$5:$L$28252,$A379)</f>
        <v>4696.46</v>
      </c>
      <c r="AL379" s="32">
        <f t="shared" si="26"/>
        <v>33798.15</v>
      </c>
    </row>
    <row r="380" ht="16.5" spans="1:38">
      <c r="A380" s="30">
        <v>202606</v>
      </c>
      <c r="B380" s="31" t="s">
        <v>219</v>
      </c>
      <c r="C380" s="32">
        <f>SUMIFS(Sheet1!$F$5:$F$28252,Sheet1!$I$5:$I$28252,$B380,Sheet1!$L$5:$L$28252,$A380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4242.2</v>
      </c>
      <c r="D380" s="32">
        <f>SUMIFS(Sheet1!$F$5:$F$28252,Sheet1!$I$5:$I$28252,$B380,Sheet1!$L$5:$L$28252,$A380,Sheet1!$D$5:$D$28252,"医保即时拨付",Sheet1!$E$5:$E$28252,"&lt;&gt;*调拨*")+SUMIFS(Sheet1!$F$5:$F$28252,Sheet1!$I$5:$I$28252,$B380,Sheet1!$L$5:$L$28252,$A380,Sheet1!$E$5:$E$28252,"*医保即时拨付*",Sheet1!$D$5:$D$28252,"&lt;&gt;医保即时拨付",Sheet1!$D$5:$D$28252,"&lt;&gt;内部转款",Sheet1!$D$5:$D$28252,"&lt;&gt;内部转账",Sheet1!$E$5:$E$28252,"&lt;&gt;*调拨*")</f>
        <v>0</v>
      </c>
      <c r="E380" s="32">
        <f>SUMIFS(Sheet1!$F$5:$F$28252,Sheet1!$I$5:$I$28252,$B380,Sheet1!$L$5:$L$28252,$A380,Sheet1!$D$5:$D$28252,"医保",Sheet1!$E$5:$E$28252,"&lt;&gt;*调拨*",Sheet1!$E$5:$E$28252,"&lt;&gt;*医保即时拨付*")+SUMIFS(Sheet1!$F$5:$F$28252,Sheet1!$I$5:$I$28252,$B380,Sheet1!$L$5:$L$28252,$A380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80" s="32">
        <f>SUMIFS(Sheet1!$F$5:$F$28252,Sheet1!$I$5:$I$28252,$B380,Sheet1!$L$5:$L$28252,$A380,Sheet1!$D$5:$D$28252,"聚合",Sheet1!$E$5:$E$28252,"&lt;&gt;*调拨*")+SUMIFS(Sheet1!$F$5:$F$28252,Sheet1!$I$5:$I$28252,$B380,Sheet1!$L$5:$L$28252,$A380,Sheet1!$E$5:$E$28252,"*聚合*",Sheet1!$D$5:$D$28252,"&lt;&gt;聚合",Sheet1!$D$5:$D$28252,"&lt;&gt;内部转款",Sheet1!$D$5:$D$28252,"&lt;&gt;内部转账",Sheet1!$E$5:$E$28252,"&lt;&gt;*调拨*")</f>
        <v>17642.02</v>
      </c>
      <c r="G380" s="32">
        <f>SUMIFS(Sheet1!$F$5:$F$28252,Sheet1!$I$5:$I$28252,$B380,Sheet1!$L$5:$L$28252,$A380,Sheet1!$D$5:$D$28252,"24小时微信",Sheet1!$E$5:$E$28252,"&lt;&gt;*调拨*")+SUMIFS(Sheet1!$F$5:$F$28252,Sheet1!$I$5:$I$28252,$B380,Sheet1!$L$5:$L$28252,$A380,Sheet1!$E$5:$E$28252,"*24小时微信*",Sheet1!$D$5:$D$28252,"&lt;&gt;24小时微信",Sheet1!$D$5:$D$28252,"&lt;&gt;内部转款",Sheet1!$D$5:$D$28252,"&lt;&gt;内部转账",Sheet1!$E$5:$E$28252,"&lt;&gt;*调拨*")</f>
        <v>0</v>
      </c>
      <c r="H380" s="32">
        <f>SUMIFS(Sheet1!$F$5:$F$28252,Sheet1!$I$5:$I$28252,$B380,Sheet1!$L$5:$L$28252,$A380,Sheet1!$D$5:$D$28252,"美团",Sheet1!$E$5:$E$28252,"&lt;&gt;*调拨*")+SUMIFS(Sheet1!$F$5:$F$28252,Sheet1!$I$5:$I$28252,$B380,Sheet1!$L$5:$L$28252,$A380,Sheet1!$E$5:$E$28252,"*美团*",Sheet1!$D$5:$D$28252,"&lt;&gt;美团",Sheet1!$D$5:$D$28252,"&lt;&gt;内部转款",Sheet1!$D$5:$D$28252,"&lt;&gt;内部转账",Sheet1!$E$5:$E$28252,"&lt;&gt;*调拨*")</f>
        <v>0</v>
      </c>
      <c r="I380" s="32">
        <f>SUMIFS(Sheet1!$F$5:$F$28252,Sheet1!$I$5:$I$28252,$B380,Sheet1!$L$5:$L$28252,$A380,Sheet1!$D$5:$D$28252,"饿了么",Sheet1!$E$5:$E$28252,"&lt;&gt;*调拨*")+SUMIFS(Sheet1!$F$5:$F$28252,Sheet1!$I$5:$I$28252,$B380,Sheet1!$L$5:$L$28252,$A380,Sheet1!$E$5:$E$28252,"*饿了么*",Sheet1!$D$5:$D$28252,"&lt;&gt;饿了么",Sheet1!$D$5:$D$28252,"&lt;&gt;内部转款",Sheet1!$D$5:$D$28252,"&lt;&gt;内部转账",Sheet1!$E$5:$E$28252,"&lt;&gt;*调拨*")</f>
        <v>0</v>
      </c>
      <c r="J380" s="32">
        <f>SUMIFS(Sheet1!$F$5:$F$28252,Sheet1!$I$5:$I$28252,$B380,Sheet1!$L$5:$L$28252,$A380,Sheet1!$D$5:$D$28252,"健E卡",Sheet1!$E$5:$E$28252,"&lt;&gt;*调拨*")+SUMIFS(Sheet1!$F$5:$F$28252,Sheet1!$I$5:$I$28252,$B380,Sheet1!$L$5:$L$28252,$A380,Sheet1!$E$5:$E$28252,"*健E卡*",Sheet1!$D$5:$D$28252,"&lt;&gt;健E卡",Sheet1!$D$5:$D$28252,"&lt;&gt;内部转款",Sheet1!$D$5:$D$28252,"&lt;&gt;内部转账",Sheet1!$E$5:$E$28252,"&lt;&gt;*调拨*")</f>
        <v>0</v>
      </c>
      <c r="K380" s="32">
        <f>SUMIFS(Sheet1!$F$5:$F$28252,Sheet1!$I$5:$I$28252,$B380,Sheet1!$L$5:$L$28252,$A380,Sheet1!$D$5:$D$28252,"抖音",Sheet1!$E$5:$E$28252,"&lt;&gt;*调拨*")+SUMIFS(Sheet1!$F$5:$F$28252,Sheet1!$I$5:$I$28252,$B380,Sheet1!$L$5:$L$28252,$A380,Sheet1!$E$5:$E$28252,"*抖音*",Sheet1!$D$5:$D$28252,"&lt;&gt;抖音",Sheet1!$D$5:$D$28252,"&lt;&gt;内部转款",Sheet1!$D$5:$D$28252,"&lt;&gt;内部转账",Sheet1!$E$5:$E$28252,"&lt;&gt;*调拨*")</f>
        <v>0</v>
      </c>
      <c r="L380" s="32">
        <f>SUMIFS(Sheet1!$F$5:$F$28252,Sheet1!$I$5:$I$28252,$B380,Sheet1!$L$5:$L$28252,$A380,Sheet1!$D$5:$D$28252,"医卡通",Sheet1!$E$5:$E$28252,"&lt;&gt;*调拨*")+SUMIFS(Sheet1!$F$5:$F$28252,Sheet1!$I$5:$I$28252,$B380,Sheet1!$L$5:$L$28252,$A380,Sheet1!$E$5:$E$28252,"*医卡通*",Sheet1!$D$5:$D$28252,"&lt;&gt;医卡通",Sheet1!$D$5:$D$28252,"&lt;&gt;内部转款",Sheet1!$D$5:$D$28252,"&lt;&gt;内部转账",Sheet1!$E$5:$E$28252,"&lt;&gt;*调拨*")</f>
        <v>0</v>
      </c>
      <c r="M380" s="32">
        <f>SUMIFS(Sheet1!$F$5:$F$28252,Sheet1!$I$5:$I$28252,$B380,Sheet1!$L$5:$L$28252,$A380,Sheet1!$D$5:$D$28252,"企健网",Sheet1!$E$5:$E$28252,"&lt;&gt;*调拨*")+SUMIFS(Sheet1!$F$5:$F$28252,Sheet1!$I$5:$I$28252,$B380,Sheet1!$L$5:$L$28252,$A380,Sheet1!$E$5:$E$28252,"*企健网*",Sheet1!$D$5:$D$28252,"&lt;&gt;企健网",Sheet1!$D$5:$D$28252,"&lt;&gt;内部转款",Sheet1!$D$5:$D$28252,"&lt;&gt;内部转账",Sheet1!$E$5:$E$28252,"&lt;&gt;*调拨*")</f>
        <v>0</v>
      </c>
      <c r="N380" s="32">
        <f>SUMIFS(Sheet1!$F$5:$F$28252,Sheet1!$I$5:$I$28252,$B380,Sheet1!$L$5:$L$28252,$A380,Sheet1!$D$5:$D$28252,"银联",Sheet1!$E$5:$E$28252,"&lt;&gt;*调拨*")+SUMIFS(Sheet1!$F$5:$F$28252,Sheet1!$I$5:$I$28252,$B380,Sheet1!$L$5:$L$28252,$A380,Sheet1!$E$5:$E$28252,"*银联*",Sheet1!$D$5:$D$28252,"&lt;&gt;银联",Sheet1!$D$5:$D$28252,"&lt;&gt;内部转款",Sheet1!$D$5:$D$28252,"&lt;&gt;内部转账",Sheet1!$E$5:$E$28252,"&lt;&gt;*调拨*")</f>
        <v>0</v>
      </c>
      <c r="O380" s="32">
        <f>SUMIFS(Sheet1!$F$5:$F$28252,Sheet1!$I$5:$I$28252,$B380,Sheet1!$L$5:$L$28252,$A380,Sheet1!$D$5:$D$28252,"京东",Sheet1!$E$5:$E$28252,"&lt;&gt;*调拨*")+SUMIFS(Sheet1!$F$5:$F$28252,Sheet1!$I$5:$I$28252,$B380,Sheet1!$L$5:$L$28252,$A380,Sheet1!$E$5:$E$28252,"*京东*",Sheet1!$D$5:$D$28252,"&lt;&gt;京东",Sheet1!$D$5:$D$28252,"&lt;&gt;内部转款",Sheet1!$D$5:$D$28252,"&lt;&gt;内部转账",Sheet1!$E$5:$E$28252,"&lt;&gt;*调拨*")</f>
        <v>0</v>
      </c>
      <c r="P380" s="32">
        <f>SUMIFS(Sheet1!$F$5:$F$28252,Sheet1!$I$5:$I$28252,$B380,Sheet1!$L$5:$L$28252,$A380,Sheet1!$D$5:$D$28252,"药机微信",Sheet1!$E$5:$E$28252,"&lt;&gt;*调拨*")+SUMIFS(Sheet1!$F$5:$F$28252,Sheet1!$I$5:$I$28252,$B380,Sheet1!$L$5:$L$28252,$A380,Sheet1!$E$5:$E$28252,"*药机微信*",Sheet1!$D$5:$D$28252,"&lt;&gt;药机微信",Sheet1!$D$5:$D$28252,"&lt;&gt;内部转款",Sheet1!$D$5:$D$28252,"&lt;&gt;内部转账",Sheet1!$E$5:$E$28252,"&lt;&gt;*调拨*")</f>
        <v>0</v>
      </c>
      <c r="Q380" s="32">
        <f>SUMIFS(Sheet1!$F$5:$F$28252,Sheet1!$I$5:$I$28252,$B380,Sheet1!$L$5:$L$28252,$A380,Sheet1!$D$5:$D$28252,"亲情卡",Sheet1!$E$5:$E$28252,"&lt;&gt;*调拨*")+SUMIFS(Sheet1!$F$5:$F$28252,Sheet1!$I$5:$I$28252,$B380,Sheet1!$L$5:$L$28252,$A380,Sheet1!$E$5:$E$28252,"*亲情卡*",Sheet1!$D$5:$D$28252,"&lt;&gt;亲情卡",Sheet1!$D$5:$D$28252,"&lt;&gt;内部转款",Sheet1!$D$5:$D$28252,"&lt;&gt;内部转账",Sheet1!$E$5:$E$28252,"&lt;&gt;*调拨*")</f>
        <v>0</v>
      </c>
      <c r="R380" s="32">
        <f>SUMIFS(Sheet1!$F$5:$F$28252,Sheet1!$I$5:$I$28252,$B380,Sheet1!$L$5:$L$28252,$A380,Sheet1!$D$5:$D$28252,"优惠券",Sheet1!$E$5:$E$28252,"&lt;&gt;*调拨*")+SUMIFS(Sheet1!$F$5:$F$28252,Sheet1!$I$5:$I$28252,$B380,Sheet1!$L$5:$L$28252,$A380,Sheet1!$E$5:$E$28252,"*优惠券*",Sheet1!$D$5:$D$28252,"&lt;&gt;优惠券",Sheet1!$D$5:$D$28252,"&lt;&gt;内部转款",Sheet1!$D$5:$D$28252,"&lt;&gt;内部转账",Sheet1!$E$5:$E$28252,"&lt;&gt;*调拨*")</f>
        <v>0</v>
      </c>
      <c r="S380" s="32">
        <f>SUMIFS(Sheet1!$F$5:$F$28252,Sheet1!$I$5:$I$28252,$B380,Sheet1!$L$5:$L$28252,$A380,Sheet1!$D$5:$D$28252,"代金券",Sheet1!$E$5:$E$28252,"&lt;&gt;*调拨*")+SUMIFS(Sheet1!$F$5:$F$28252,Sheet1!$I$5:$I$28252,$B380,Sheet1!$L$5:$L$28252,$A380,Sheet1!$E$5:$E$28252,"*代金券*",Sheet1!$D$5:$D$28252,"&lt;&gt;代金券",Sheet1!$D$5:$D$28252,"&lt;&gt;内部转款",Sheet1!$D$5:$D$28252,"&lt;&gt;内部转账",Sheet1!$E$5:$E$28252,"&lt;&gt;*调拨*")</f>
        <v>0</v>
      </c>
      <c r="T380" s="32">
        <f>SUMIFS(Sheet1!$F$5:$F$28252,Sheet1!$I$5:$I$28252,$B380,Sheet1!$L$5:$L$28252,$A380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380,Sheet1!$L$5:$L$28252,$A380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380,Sheet1!$L$5:$L$28252,$A380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380,Sheet1!$L$5:$L$28252,$A380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80" s="32">
        <f>SUMIFS(Sheet1!$F$5:$F$28252,Sheet1!$I$5:$I$28252,$B380,Sheet1!$L$5:$L$28252,$A380,Sheet1!$E$5:$E$28252,"*调拨*")</f>
        <v>0</v>
      </c>
      <c r="V380" s="32">
        <f>SUMIFS(Sheet1!$F$5:$F$28252,Sheet1!$I$5:$I$28252,$B380,Sheet1!$L$5:$L$28252,$A380,Sheet1!$D$5:$D$28252,"储值",Sheet1!$E$5:$E$28252,"&lt;&gt;*调拨*")+SUMIFS(Sheet1!$F$5:$F$28252,Sheet1!$I$5:$I$28252,$B380,Sheet1!$L$5:$L$28252,$A380,Sheet1!$E$5:$E$28252,"*储值*",Sheet1!$D$5:$D$28252,"&lt;&gt;储值",Sheet1!$D$5:$D$28252,"&lt;&gt;内部转款",Sheet1!$D$5:$D$28252,"&lt;&gt;内部转账",Sheet1!$E$5:$E$28252,"&lt;&gt;*调拨*")</f>
        <v>0</v>
      </c>
      <c r="W380" s="32">
        <f>SUMIFS(Sheet1!$F$5:$F$28252,Sheet1!$I$5:$I$28252,$B380,Sheet1!$L$5:$L$28252,$A380,Sheet1!$D$5:$D$28252,"效期",Sheet1!$E$5:$E$28252,"&lt;&gt;*调拨*")+SUMIFS(Sheet1!$F$5:$F$28252,Sheet1!$I$5:$I$28252,$B380,Sheet1!$L$5:$L$28252,$A380,Sheet1!$E$5:$E$28252,"*效期*",Sheet1!$D$5:$D$28252,"&lt;&gt;效期",Sheet1!$D$5:$D$28252,"&lt;&gt;内部转款",Sheet1!$D$5:$D$28252,"&lt;&gt;内部转账",Sheet1!$E$5:$E$28252,"&lt;&gt;*调拨*")</f>
        <v>49.1</v>
      </c>
      <c r="X380" s="32">
        <f>SUMIFS(Sheet1!$F$5:$F$28252,Sheet1!$I$5:$I$28252,$B380,Sheet1!$L$5:$L$28252,$A380,Sheet1!$D$5:$D$28252,"内部转款",Sheet1!$E$5:$E$28252,"&lt;&gt;*调拨*")+SUMIFS(Sheet1!$F$5:$F$28252,Sheet1!$I$5:$I$28252,$B380,Sheet1!$L$5:$L$28252,$A380,Sheet1!$D$5:$D$28252,"内部转账",Sheet1!$E$5:$E$28252,"&lt;&gt;*调拨*")</f>
        <v>0</v>
      </c>
      <c r="Y380" s="32">
        <f t="shared" si="24"/>
        <v>0</v>
      </c>
      <c r="Z380" s="32">
        <f>SUMIFS(Sheet1!$F$5:$F$28252,Sheet1!$I$5:$I$28252,$B380,Sheet1!$L$5:$L$28252,$A380)</f>
        <v>21933.32</v>
      </c>
      <c r="AA380" s="32">
        <f>SUMIFS(Sheet1!$G$5:$G$28252,Sheet1!$I$5:$I$28252,$B380,Sheet1!$L$5:$L$28252,$A380,Sheet1!$D$5:$D$28252,"工资",Sheet1!$E$5:$E$28252,"&lt;&gt;*调拨*")+SUMIFS(Sheet1!$G$5:$G$28252,Sheet1!$I$5:$I$28252,$B380,Sheet1!$L$5:$L$28252,$A380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4783.77</v>
      </c>
      <c r="AB380" s="32">
        <f>SUMIFS(Sheet1!$G$5:$G$28252,Sheet1!$I$5:$I$28252,$B380,Sheet1!$L$5:$L$28252,$A380,Sheet1!$D$5:$D$28252,"水费",Sheet1!$E$5:$E$28252,"&lt;&gt;*调拨*")+SUMIFS(Sheet1!$G$5:$G$28252,Sheet1!$I$5:$I$28252,$B380,Sheet1!$L$5:$L$28252,$A380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80" s="32">
        <f>SUMIFS(Sheet1!$G$5:$G$28252,Sheet1!$I$5:$I$28252,$B380,Sheet1!$L$5:$L$28252,$A380,Sheet1!$D$5:$D$28252,"电费",Sheet1!$E$5:$E$28252,"&lt;&gt;*调拨*")+SUMIFS(Sheet1!$G$5:$G$28252,Sheet1!$I$5:$I$28252,$B380,Sheet1!$L$5:$L$28252,$A380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80" s="32">
        <f>SUMIFS(Sheet1!$G$5:$G$28252,Sheet1!$I$5:$I$28252,$B380,Sheet1!$L$5:$L$28252,$A380,Sheet1!$D$5:$D$28252,"宽带费",Sheet1!$E$5:$E$28252,"&lt;&gt;*调拨*")+SUMIFS(Sheet1!$G$5:$G$28252,Sheet1!$I$5:$I$28252,$B380,Sheet1!$L$5:$L$28252,$A380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80" s="32">
        <f>SUMIFS(Sheet1!$G$5:$G$28252,Sheet1!$I$5:$I$28252,$B380,Sheet1!$L$5:$L$28252,$A380,Sheet1!$D$5:$D$28252,"办公费",Sheet1!$E$5:$E$28252,"&lt;&gt;*调拨*")+SUMIFS(Sheet1!$G$5:$G$28252,Sheet1!$I$5:$I$28252,$B380,Sheet1!$L$5:$L$28252,$A380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80" s="32">
        <f>SUMIFS(Sheet1!$G$5:$G$28252,Sheet1!$I$5:$I$28252,$B380,Sheet1!$L$5:$L$28252,$A380,Sheet1!$D$5:$D$28252,"话费",Sheet1!$E$5:$E$28252,"&lt;&gt;*调拨*")+SUMIFS(Sheet1!$G$5:$G$28252,Sheet1!$I$5:$I$28252,$B380,Sheet1!$L$5:$L$28252,$A380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80" s="32">
        <f>SUMIFS(Sheet1!$G$5:$G$28252,Sheet1!$I$5:$I$28252,$B380,Sheet1!$L$5:$L$28252,$A380,Sheet1!$D$5:$D$28252,"房租",Sheet1!$E$5:$E$28252,"&lt;&gt;*调拨*")+SUMIFS(Sheet1!$G$5:$G$28252,Sheet1!$I$5:$I$28252,$B380,Sheet1!$L$5:$L$28252,$A380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80" s="32">
        <f>SUMIFS(Sheet1!$G$5:$G$28252,Sheet1!$I$5:$I$28252,$B380,Sheet1!$L$5:$L$28252,$A380,Sheet1!$E$5:$E$28252,"*调拨*")</f>
        <v>0</v>
      </c>
      <c r="AI380" s="32">
        <f>SUMIFS(Sheet1!$G$5:$G$28252,Sheet1!$I$5:$I$28252,$B380,Sheet1!$L$5:$L$28252,$A380,Sheet1!$D$5:$D$28252,"内部转款",Sheet1!$E$5:$E$28252,"&lt;&gt;*调拨*")+SUMIFS(Sheet1!$G$5:$G$28252,Sheet1!$I$5:$I$28252,$B380,Sheet1!$L$5:$L$28252,$A380,Sheet1!$D$5:$D$28252,"内部转账",Sheet1!$E$5:$E$28252,"&lt;&gt;*调拨*")</f>
        <v>0</v>
      </c>
      <c r="AJ380" s="32">
        <f t="shared" si="25"/>
        <v>78</v>
      </c>
      <c r="AK380" s="32">
        <f>SUMIFS(Sheet1!$G$5:$G$28252,Sheet1!$I$5:$I$28252,$B380,Sheet1!$L$5:$L$28252,$A380)</f>
        <v>4861.77</v>
      </c>
      <c r="AL380" s="32">
        <f t="shared" si="26"/>
        <v>17071.55</v>
      </c>
    </row>
    <row r="381" ht="22" customHeight="1" spans="1:38">
      <c r="A381" s="26" t="s">
        <v>1736</v>
      </c>
      <c r="B381" s="26" t="s">
        <v>1730</v>
      </c>
      <c r="C381" s="33">
        <f t="shared" ref="C381:AL381" si="27">SUM(C328:C380)</f>
        <v>1123636.31</v>
      </c>
      <c r="D381" s="33">
        <f t="shared" si="27"/>
        <v>195923.19</v>
      </c>
      <c r="E381" s="33">
        <f t="shared" si="27"/>
        <v>948670.42</v>
      </c>
      <c r="F381" s="33">
        <f t="shared" si="27"/>
        <v>1302915.1</v>
      </c>
      <c r="G381" s="33">
        <f t="shared" si="27"/>
        <v>5436.45</v>
      </c>
      <c r="H381" s="33">
        <f t="shared" si="27"/>
        <v>8512.51</v>
      </c>
      <c r="I381" s="33">
        <f t="shared" si="27"/>
        <v>4741.49</v>
      </c>
      <c r="J381" s="33">
        <f t="shared" si="27"/>
        <v>339922.62</v>
      </c>
      <c r="K381" s="33">
        <f t="shared" si="27"/>
        <v>37.42</v>
      </c>
      <c r="L381" s="33">
        <f t="shared" si="27"/>
        <v>1193.86</v>
      </c>
      <c r="M381" s="33">
        <f t="shared" si="27"/>
        <v>357.2</v>
      </c>
      <c r="N381" s="33">
        <f t="shared" si="27"/>
        <v>0</v>
      </c>
      <c r="O381" s="33">
        <f t="shared" si="27"/>
        <v>0</v>
      </c>
      <c r="P381" s="33">
        <f t="shared" si="27"/>
        <v>0</v>
      </c>
      <c r="Q381" s="33">
        <f t="shared" si="27"/>
        <v>0</v>
      </c>
      <c r="R381" s="33">
        <f t="shared" si="27"/>
        <v>0</v>
      </c>
      <c r="S381" s="33">
        <f t="shared" si="27"/>
        <v>0</v>
      </c>
      <c r="T381" s="33">
        <f t="shared" si="27"/>
        <v>35886.5</v>
      </c>
      <c r="U381" s="33">
        <f t="shared" si="27"/>
        <v>0</v>
      </c>
      <c r="V381" s="33">
        <f t="shared" si="27"/>
        <v>0</v>
      </c>
      <c r="W381" s="33">
        <f t="shared" si="27"/>
        <v>2370.61</v>
      </c>
      <c r="X381" s="33">
        <f t="shared" si="27"/>
        <v>0</v>
      </c>
      <c r="Y381" s="33">
        <f t="shared" si="27"/>
        <v>241.080000000002</v>
      </c>
      <c r="Z381" s="33">
        <f t="shared" si="27"/>
        <v>3969844.76</v>
      </c>
      <c r="AA381" s="33">
        <f t="shared" si="27"/>
        <v>258105.49</v>
      </c>
      <c r="AB381" s="33">
        <f t="shared" si="27"/>
        <v>0</v>
      </c>
      <c r="AC381" s="33">
        <f t="shared" si="27"/>
        <v>0</v>
      </c>
      <c r="AD381" s="33">
        <f t="shared" si="27"/>
        <v>0</v>
      </c>
      <c r="AE381" s="33">
        <f t="shared" si="27"/>
        <v>610</v>
      </c>
      <c r="AF381" s="33">
        <f t="shared" si="27"/>
        <v>50</v>
      </c>
      <c r="AG381" s="33">
        <f t="shared" si="27"/>
        <v>16000</v>
      </c>
      <c r="AH381" s="33">
        <f t="shared" si="27"/>
        <v>0</v>
      </c>
      <c r="AI381" s="33">
        <f t="shared" si="27"/>
        <v>0</v>
      </c>
      <c r="AJ381" s="33">
        <f t="shared" si="27"/>
        <v>143252.5</v>
      </c>
      <c r="AK381" s="33">
        <f t="shared" si="27"/>
        <v>418017.99</v>
      </c>
      <c r="AL381" s="33">
        <f t="shared" si="27"/>
        <v>3551826.77</v>
      </c>
    </row>
    <row r="382" ht="16.5" spans="1:38">
      <c r="A382" s="30">
        <v>202607</v>
      </c>
      <c r="B382" s="31" t="s">
        <v>56</v>
      </c>
      <c r="C382" s="32">
        <f>SUMIFS(Sheet1!$F$5:$F$28252,Sheet1!$I$5:$I$28252,$B382,Sheet1!$L$5:$L$28252,$A382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66259.59</v>
      </c>
      <c r="D382" s="32">
        <f>SUMIFS(Sheet1!$F$5:$F$28252,Sheet1!$I$5:$I$28252,$B382,Sheet1!$L$5:$L$28252,$A382,Sheet1!$D$5:$D$28252,"医保即时拨付",Sheet1!$E$5:$E$28252,"&lt;&gt;*调拨*")+SUMIFS(Sheet1!$F$5:$F$28252,Sheet1!$I$5:$I$28252,$B382,Sheet1!$L$5:$L$28252,$A382,Sheet1!$E$5:$E$28252,"*医保即时拨付*",Sheet1!$D$5:$D$28252,"&lt;&gt;医保即时拨付",Sheet1!$D$5:$D$28252,"&lt;&gt;内部转款",Sheet1!$D$5:$D$28252,"&lt;&gt;内部转账",Sheet1!$E$5:$E$28252,"&lt;&gt;*调拨*")</f>
        <v>12728.01</v>
      </c>
      <c r="E382" s="32">
        <f>SUMIFS(Sheet1!$F$5:$F$28252,Sheet1!$I$5:$I$28252,$B382,Sheet1!$L$5:$L$28252,$A382,Sheet1!$D$5:$D$28252,"医保",Sheet1!$E$5:$E$28252,"&lt;&gt;*调拨*",Sheet1!$E$5:$E$28252,"&lt;&gt;*医保即时拨付*")+SUMIFS(Sheet1!$F$5:$F$28252,Sheet1!$I$5:$I$28252,$B382,Sheet1!$L$5:$L$28252,$A382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82" s="32">
        <f>SUMIFS(Sheet1!$F$5:$F$28252,Sheet1!$I$5:$I$28252,$B382,Sheet1!$L$5:$L$28252,$A382,Sheet1!$D$5:$D$28252,"聚合",Sheet1!$E$5:$E$28252,"&lt;&gt;*调拨*")+SUMIFS(Sheet1!$F$5:$F$28252,Sheet1!$I$5:$I$28252,$B382,Sheet1!$L$5:$L$28252,$A382,Sheet1!$E$5:$E$28252,"*聚合*",Sheet1!$D$5:$D$28252,"&lt;&gt;聚合",Sheet1!$D$5:$D$28252,"&lt;&gt;内部转款",Sheet1!$D$5:$D$28252,"&lt;&gt;内部转账",Sheet1!$E$5:$E$28252,"&lt;&gt;*调拨*")</f>
        <v>0</v>
      </c>
      <c r="G382" s="32">
        <f>SUMIFS(Sheet1!$F$5:$F$28252,Sheet1!$I$5:$I$28252,$B382,Sheet1!$L$5:$L$28252,$A382,Sheet1!$D$5:$D$28252,"24小时微信",Sheet1!$E$5:$E$28252,"&lt;&gt;*调拨*")+SUMIFS(Sheet1!$F$5:$F$28252,Sheet1!$I$5:$I$28252,$B382,Sheet1!$L$5:$L$28252,$A382,Sheet1!$E$5:$E$28252,"*24小时微信*",Sheet1!$D$5:$D$28252,"&lt;&gt;24小时微信",Sheet1!$D$5:$D$28252,"&lt;&gt;内部转款",Sheet1!$D$5:$D$28252,"&lt;&gt;内部转账",Sheet1!$E$5:$E$28252,"&lt;&gt;*调拨*")</f>
        <v>0</v>
      </c>
      <c r="H382" s="32">
        <f>SUMIFS(Sheet1!$F$5:$F$28252,Sheet1!$I$5:$I$28252,$B382,Sheet1!$L$5:$L$28252,$A382,Sheet1!$D$5:$D$28252,"美团",Sheet1!$E$5:$E$28252,"&lt;&gt;*调拨*")+SUMIFS(Sheet1!$F$5:$F$28252,Sheet1!$I$5:$I$28252,$B382,Sheet1!$L$5:$L$28252,$A382,Sheet1!$E$5:$E$28252,"*美团*",Sheet1!$D$5:$D$28252,"&lt;&gt;美团",Sheet1!$D$5:$D$28252,"&lt;&gt;内部转款",Sheet1!$D$5:$D$28252,"&lt;&gt;内部转账",Sheet1!$E$5:$E$28252,"&lt;&gt;*调拨*")</f>
        <v>403.89</v>
      </c>
      <c r="I382" s="32">
        <f>SUMIFS(Sheet1!$F$5:$F$28252,Sheet1!$I$5:$I$28252,$B382,Sheet1!$L$5:$L$28252,$A382,Sheet1!$D$5:$D$28252,"饿了么",Sheet1!$E$5:$E$28252,"&lt;&gt;*调拨*")+SUMIFS(Sheet1!$F$5:$F$28252,Sheet1!$I$5:$I$28252,$B382,Sheet1!$L$5:$L$28252,$A382,Sheet1!$E$5:$E$28252,"*饿了么*",Sheet1!$D$5:$D$28252,"&lt;&gt;饿了么",Sheet1!$D$5:$D$28252,"&lt;&gt;内部转款",Sheet1!$D$5:$D$28252,"&lt;&gt;内部转账",Sheet1!$E$5:$E$28252,"&lt;&gt;*调拨*")</f>
        <v>99.84</v>
      </c>
      <c r="J382" s="32">
        <f>SUMIFS(Sheet1!$F$5:$F$28252,Sheet1!$I$5:$I$28252,$B382,Sheet1!$L$5:$L$28252,$A382,Sheet1!$D$5:$D$28252,"健E卡",Sheet1!$E$5:$E$28252,"&lt;&gt;*调拨*")+SUMIFS(Sheet1!$F$5:$F$28252,Sheet1!$I$5:$I$28252,$B382,Sheet1!$L$5:$L$28252,$A382,Sheet1!$E$5:$E$28252,"*健E卡*",Sheet1!$D$5:$D$28252,"&lt;&gt;健E卡",Sheet1!$D$5:$D$28252,"&lt;&gt;内部转款",Sheet1!$D$5:$D$28252,"&lt;&gt;内部转账",Sheet1!$E$5:$E$28252,"&lt;&gt;*调拨*")</f>
        <v>0</v>
      </c>
      <c r="K382" s="32">
        <f>SUMIFS(Sheet1!$F$5:$F$28252,Sheet1!$I$5:$I$28252,$B382,Sheet1!$L$5:$L$28252,$A382,Sheet1!$D$5:$D$28252,"抖音",Sheet1!$E$5:$E$28252,"&lt;&gt;*调拨*")+SUMIFS(Sheet1!$F$5:$F$28252,Sheet1!$I$5:$I$28252,$B382,Sheet1!$L$5:$L$28252,$A382,Sheet1!$E$5:$E$28252,"*抖音*",Sheet1!$D$5:$D$28252,"&lt;&gt;抖音",Sheet1!$D$5:$D$28252,"&lt;&gt;内部转款",Sheet1!$D$5:$D$28252,"&lt;&gt;内部转账",Sheet1!$E$5:$E$28252,"&lt;&gt;*调拨*")</f>
        <v>0</v>
      </c>
      <c r="L382" s="32">
        <f>SUMIFS(Sheet1!$F$5:$F$28252,Sheet1!$I$5:$I$28252,$B382,Sheet1!$L$5:$L$28252,$A382,Sheet1!$D$5:$D$28252,"医卡通",Sheet1!$E$5:$E$28252,"&lt;&gt;*调拨*")+SUMIFS(Sheet1!$F$5:$F$28252,Sheet1!$I$5:$I$28252,$B382,Sheet1!$L$5:$L$28252,$A382,Sheet1!$E$5:$E$28252,"*医卡通*",Sheet1!$D$5:$D$28252,"&lt;&gt;医卡通",Sheet1!$D$5:$D$28252,"&lt;&gt;内部转款",Sheet1!$D$5:$D$28252,"&lt;&gt;内部转账",Sheet1!$E$5:$E$28252,"&lt;&gt;*调拨*")</f>
        <v>0</v>
      </c>
      <c r="M382" s="32">
        <f>SUMIFS(Sheet1!$F$5:$F$28252,Sheet1!$I$5:$I$28252,$B382,Sheet1!$L$5:$L$28252,$A382,Sheet1!$D$5:$D$28252,"企健网",Sheet1!$E$5:$E$28252,"&lt;&gt;*调拨*")+SUMIFS(Sheet1!$F$5:$F$28252,Sheet1!$I$5:$I$28252,$B382,Sheet1!$L$5:$L$28252,$A382,Sheet1!$E$5:$E$28252,"*企健网*",Sheet1!$D$5:$D$28252,"&lt;&gt;企健网",Sheet1!$D$5:$D$28252,"&lt;&gt;内部转款",Sheet1!$D$5:$D$28252,"&lt;&gt;内部转账",Sheet1!$E$5:$E$28252,"&lt;&gt;*调拨*")</f>
        <v>0</v>
      </c>
      <c r="N382" s="32">
        <f>SUMIFS(Sheet1!$F$5:$F$28252,Sheet1!$I$5:$I$28252,$B382,Sheet1!$L$5:$L$28252,$A382,Sheet1!$D$5:$D$28252,"银联",Sheet1!$E$5:$E$28252,"&lt;&gt;*调拨*")+SUMIFS(Sheet1!$F$5:$F$28252,Sheet1!$I$5:$I$28252,$B382,Sheet1!$L$5:$L$28252,$A382,Sheet1!$E$5:$E$28252,"*银联*",Sheet1!$D$5:$D$28252,"&lt;&gt;银联",Sheet1!$D$5:$D$28252,"&lt;&gt;内部转款",Sheet1!$D$5:$D$28252,"&lt;&gt;内部转账",Sheet1!$E$5:$E$28252,"&lt;&gt;*调拨*")</f>
        <v>0</v>
      </c>
      <c r="O382" s="32">
        <f>SUMIFS(Sheet1!$F$5:$F$28252,Sheet1!$I$5:$I$28252,$B382,Sheet1!$L$5:$L$28252,$A382,Sheet1!$D$5:$D$28252,"京东",Sheet1!$E$5:$E$28252,"&lt;&gt;*调拨*")+SUMIFS(Sheet1!$F$5:$F$28252,Sheet1!$I$5:$I$28252,$B382,Sheet1!$L$5:$L$28252,$A382,Sheet1!$E$5:$E$28252,"*京东*",Sheet1!$D$5:$D$28252,"&lt;&gt;京东",Sheet1!$D$5:$D$28252,"&lt;&gt;内部转款",Sheet1!$D$5:$D$28252,"&lt;&gt;内部转账",Sheet1!$E$5:$E$28252,"&lt;&gt;*调拨*")</f>
        <v>0</v>
      </c>
      <c r="P382" s="32">
        <f>SUMIFS(Sheet1!$F$5:$F$28252,Sheet1!$I$5:$I$28252,$B382,Sheet1!$L$5:$L$28252,$A382,Sheet1!$D$5:$D$28252,"药机微信",Sheet1!$E$5:$E$28252,"&lt;&gt;*调拨*")+SUMIFS(Sheet1!$F$5:$F$28252,Sheet1!$I$5:$I$28252,$B382,Sheet1!$L$5:$L$28252,$A382,Sheet1!$E$5:$E$28252,"*药机微信*",Sheet1!$D$5:$D$28252,"&lt;&gt;药机微信",Sheet1!$D$5:$D$28252,"&lt;&gt;内部转款",Sheet1!$D$5:$D$28252,"&lt;&gt;内部转账",Sheet1!$E$5:$E$28252,"&lt;&gt;*调拨*")</f>
        <v>0</v>
      </c>
      <c r="Q382" s="32">
        <f>SUMIFS(Sheet1!$F$5:$F$28252,Sheet1!$I$5:$I$28252,$B382,Sheet1!$L$5:$L$28252,$A382,Sheet1!$D$5:$D$28252,"亲情卡",Sheet1!$E$5:$E$28252,"&lt;&gt;*调拨*")+SUMIFS(Sheet1!$F$5:$F$28252,Sheet1!$I$5:$I$28252,$B382,Sheet1!$L$5:$L$28252,$A382,Sheet1!$E$5:$E$28252,"*亲情卡*",Sheet1!$D$5:$D$28252,"&lt;&gt;亲情卡",Sheet1!$D$5:$D$28252,"&lt;&gt;内部转款",Sheet1!$D$5:$D$28252,"&lt;&gt;内部转账",Sheet1!$E$5:$E$28252,"&lt;&gt;*调拨*")</f>
        <v>0</v>
      </c>
      <c r="R382" s="32">
        <f>SUMIFS(Sheet1!$F$5:$F$28252,Sheet1!$I$5:$I$28252,$B382,Sheet1!$L$5:$L$28252,$A382,Sheet1!$D$5:$D$28252,"优惠券",Sheet1!$E$5:$E$28252,"&lt;&gt;*调拨*")+SUMIFS(Sheet1!$F$5:$F$28252,Sheet1!$I$5:$I$28252,$B382,Sheet1!$L$5:$L$28252,$A382,Sheet1!$E$5:$E$28252,"*优惠券*",Sheet1!$D$5:$D$28252,"&lt;&gt;优惠券",Sheet1!$D$5:$D$28252,"&lt;&gt;内部转款",Sheet1!$D$5:$D$28252,"&lt;&gt;内部转账",Sheet1!$E$5:$E$28252,"&lt;&gt;*调拨*")</f>
        <v>0</v>
      </c>
      <c r="S382" s="32">
        <f>SUMIFS(Sheet1!$F$5:$F$28252,Sheet1!$I$5:$I$28252,$B382,Sheet1!$L$5:$L$28252,$A382,Sheet1!$D$5:$D$28252,"代金券",Sheet1!$E$5:$E$28252,"&lt;&gt;*调拨*")+SUMIFS(Sheet1!$F$5:$F$28252,Sheet1!$I$5:$I$28252,$B382,Sheet1!$L$5:$L$28252,$A382,Sheet1!$E$5:$E$28252,"*代金券*",Sheet1!$D$5:$D$28252,"&lt;&gt;代金券",Sheet1!$D$5:$D$28252,"&lt;&gt;内部转款",Sheet1!$D$5:$D$28252,"&lt;&gt;内部转账",Sheet1!$E$5:$E$28252,"&lt;&gt;*调拨*")</f>
        <v>0</v>
      </c>
      <c r="T382" s="32">
        <f>SUMIFS(Sheet1!$F$5:$F$28252,Sheet1!$I$5:$I$28252,$B382,Sheet1!$L$5:$L$28252,$A382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382,Sheet1!$L$5:$L$28252,$A382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382,Sheet1!$L$5:$L$28252,$A382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382,Sheet1!$L$5:$L$28252,$A382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82" s="32">
        <f>SUMIFS(Sheet1!$F$5:$F$28252,Sheet1!$I$5:$I$28252,$B382,Sheet1!$L$5:$L$28252,$A382,Sheet1!$E$5:$E$28252,"*调拨*")</f>
        <v>0</v>
      </c>
      <c r="V382" s="32">
        <f>SUMIFS(Sheet1!$F$5:$F$28252,Sheet1!$I$5:$I$28252,$B382,Sheet1!$L$5:$L$28252,$A382,Sheet1!$D$5:$D$28252,"储值",Sheet1!$E$5:$E$28252,"&lt;&gt;*调拨*")+SUMIFS(Sheet1!$F$5:$F$28252,Sheet1!$I$5:$I$28252,$B382,Sheet1!$L$5:$L$28252,$A382,Sheet1!$E$5:$E$28252,"*储值*",Sheet1!$D$5:$D$28252,"&lt;&gt;储值",Sheet1!$D$5:$D$28252,"&lt;&gt;内部转款",Sheet1!$D$5:$D$28252,"&lt;&gt;内部转账",Sheet1!$E$5:$E$28252,"&lt;&gt;*调拨*")</f>
        <v>0</v>
      </c>
      <c r="W382" s="32">
        <f>SUMIFS(Sheet1!$F$5:$F$28252,Sheet1!$I$5:$I$28252,$B382,Sheet1!$L$5:$L$28252,$A382,Sheet1!$D$5:$D$28252,"效期",Sheet1!$E$5:$E$28252,"&lt;&gt;*调拨*")+SUMIFS(Sheet1!$F$5:$F$28252,Sheet1!$I$5:$I$28252,$B382,Sheet1!$L$5:$L$28252,$A382,Sheet1!$E$5:$E$28252,"*效期*",Sheet1!$D$5:$D$28252,"&lt;&gt;效期",Sheet1!$D$5:$D$28252,"&lt;&gt;内部转款",Sheet1!$D$5:$D$28252,"&lt;&gt;内部转账",Sheet1!$E$5:$E$28252,"&lt;&gt;*调拨*")</f>
        <v>0</v>
      </c>
      <c r="X382" s="32">
        <f>SUMIFS(Sheet1!$F$5:$F$28252,Sheet1!$I$5:$I$28252,$B382,Sheet1!$L$5:$L$28252,$A382,Sheet1!$D$5:$D$28252,"内部转款",Sheet1!$E$5:$E$28252,"&lt;&gt;*调拨*")+SUMIFS(Sheet1!$F$5:$F$28252,Sheet1!$I$5:$I$28252,$B382,Sheet1!$L$5:$L$28252,$A382,Sheet1!$D$5:$D$28252,"内部转账",Sheet1!$E$5:$E$28252,"&lt;&gt;*调拨*")</f>
        <v>0</v>
      </c>
      <c r="Y382" s="32">
        <f t="shared" ref="Y382:Y434" si="28">Z382-SUM(C382:X382)</f>
        <v>0</v>
      </c>
      <c r="Z382" s="32">
        <f>SUMIFS(Sheet1!$F$5:$F$28252,Sheet1!$I$5:$I$28252,$B382,Sheet1!$L$5:$L$28252,$A382)</f>
        <v>79491.33</v>
      </c>
      <c r="AA382" s="32">
        <f>SUMIFS(Sheet1!$G$5:$G$28252,Sheet1!$I$5:$I$28252,$B382,Sheet1!$L$5:$L$28252,$A382,Sheet1!$D$5:$D$28252,"工资",Sheet1!$E$5:$E$28252,"&lt;&gt;*调拨*")+SUMIFS(Sheet1!$G$5:$G$28252,Sheet1!$I$5:$I$28252,$B382,Sheet1!$L$5:$L$28252,$A382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82" s="32">
        <f>SUMIFS(Sheet1!$G$5:$G$28252,Sheet1!$I$5:$I$28252,$B382,Sheet1!$L$5:$L$28252,$A382,Sheet1!$D$5:$D$28252,"水费",Sheet1!$E$5:$E$28252,"&lt;&gt;*调拨*")+SUMIFS(Sheet1!$G$5:$G$28252,Sheet1!$I$5:$I$28252,$B382,Sheet1!$L$5:$L$28252,$A382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82" s="32">
        <f>SUMIFS(Sheet1!$G$5:$G$28252,Sheet1!$I$5:$I$28252,$B382,Sheet1!$L$5:$L$28252,$A382,Sheet1!$D$5:$D$28252,"电费",Sheet1!$E$5:$E$28252,"&lt;&gt;*调拨*")+SUMIFS(Sheet1!$G$5:$G$28252,Sheet1!$I$5:$I$28252,$B382,Sheet1!$L$5:$L$28252,$A382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82" s="32">
        <f>SUMIFS(Sheet1!$G$5:$G$28252,Sheet1!$I$5:$I$28252,$B382,Sheet1!$L$5:$L$28252,$A382,Sheet1!$D$5:$D$28252,"宽带费",Sheet1!$E$5:$E$28252,"&lt;&gt;*调拨*")+SUMIFS(Sheet1!$G$5:$G$28252,Sheet1!$I$5:$I$28252,$B382,Sheet1!$L$5:$L$28252,$A382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82" s="32">
        <f>SUMIFS(Sheet1!$G$5:$G$28252,Sheet1!$I$5:$I$28252,$B382,Sheet1!$L$5:$L$28252,$A382,Sheet1!$D$5:$D$28252,"办公费",Sheet1!$E$5:$E$28252,"&lt;&gt;*调拨*")+SUMIFS(Sheet1!$G$5:$G$28252,Sheet1!$I$5:$I$28252,$B382,Sheet1!$L$5:$L$28252,$A382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82" s="32">
        <f>SUMIFS(Sheet1!$G$5:$G$28252,Sheet1!$I$5:$I$28252,$B382,Sheet1!$L$5:$L$28252,$A382,Sheet1!$D$5:$D$28252,"话费",Sheet1!$E$5:$E$28252,"&lt;&gt;*调拨*")+SUMIFS(Sheet1!$G$5:$G$28252,Sheet1!$I$5:$I$28252,$B382,Sheet1!$L$5:$L$28252,$A382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82" s="32">
        <f>SUMIFS(Sheet1!$G$5:$G$28252,Sheet1!$I$5:$I$28252,$B382,Sheet1!$L$5:$L$28252,$A382,Sheet1!$D$5:$D$28252,"房租",Sheet1!$E$5:$E$28252,"&lt;&gt;*调拨*")+SUMIFS(Sheet1!$G$5:$G$28252,Sheet1!$I$5:$I$28252,$B382,Sheet1!$L$5:$L$28252,$A382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82" s="32">
        <f>SUMIFS(Sheet1!$G$5:$G$28252,Sheet1!$I$5:$I$28252,$B382,Sheet1!$L$5:$L$28252,$A382,Sheet1!$E$5:$E$28252,"*调拨*")</f>
        <v>0</v>
      </c>
      <c r="AI382" s="32">
        <f>SUMIFS(Sheet1!$G$5:$G$28252,Sheet1!$I$5:$I$28252,$B382,Sheet1!$L$5:$L$28252,$A382,Sheet1!$D$5:$D$28252,"内部转款",Sheet1!$E$5:$E$28252,"&lt;&gt;*调拨*")+SUMIFS(Sheet1!$G$5:$G$28252,Sheet1!$I$5:$I$28252,$B382,Sheet1!$L$5:$L$28252,$A382,Sheet1!$D$5:$D$28252,"内部转账",Sheet1!$E$5:$E$28252,"&lt;&gt;*调拨*")</f>
        <v>0</v>
      </c>
      <c r="AJ382" s="32">
        <f t="shared" ref="AJ382:AJ434" si="29">AK382-SUM(AA382:AI382)</f>
        <v>12052.08</v>
      </c>
      <c r="AK382" s="32">
        <f>SUMIFS(Sheet1!$G$5:$G$28252,Sheet1!$I$5:$I$28252,$B382,Sheet1!$L$5:$L$28252,$A382)</f>
        <v>12052.08</v>
      </c>
      <c r="AL382" s="32">
        <f t="shared" ref="AL382:AL434" si="30">Z382-AK382</f>
        <v>67439.25</v>
      </c>
    </row>
    <row r="383" ht="16.5" spans="1:38">
      <c r="A383" s="30">
        <v>202607</v>
      </c>
      <c r="B383" s="31" t="s">
        <v>62</v>
      </c>
      <c r="C383" s="32">
        <f>SUMIFS(Sheet1!$F$5:$F$28252,Sheet1!$I$5:$I$28252,$B383,Sheet1!$L$5:$L$28252,$A383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34838.47</v>
      </c>
      <c r="D383" s="32">
        <f>SUMIFS(Sheet1!$F$5:$F$28252,Sheet1!$I$5:$I$28252,$B383,Sheet1!$L$5:$L$28252,$A383,Sheet1!$D$5:$D$28252,"医保即时拨付",Sheet1!$E$5:$E$28252,"&lt;&gt;*调拨*")+SUMIFS(Sheet1!$F$5:$F$28252,Sheet1!$I$5:$I$28252,$B383,Sheet1!$L$5:$L$28252,$A383,Sheet1!$E$5:$E$28252,"*医保即时拨付*",Sheet1!$D$5:$D$28252,"&lt;&gt;医保即时拨付",Sheet1!$D$5:$D$28252,"&lt;&gt;内部转款",Sheet1!$D$5:$D$28252,"&lt;&gt;内部转账",Sheet1!$E$5:$E$28252,"&lt;&gt;*调拨*")</f>
        <v>0</v>
      </c>
      <c r="E383" s="32">
        <f>SUMIFS(Sheet1!$F$5:$F$28252,Sheet1!$I$5:$I$28252,$B383,Sheet1!$L$5:$L$28252,$A383,Sheet1!$D$5:$D$28252,"医保",Sheet1!$E$5:$E$28252,"&lt;&gt;*调拨*",Sheet1!$E$5:$E$28252,"&lt;&gt;*医保即时拨付*")+SUMIFS(Sheet1!$F$5:$F$28252,Sheet1!$I$5:$I$28252,$B383,Sheet1!$L$5:$L$28252,$A383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83" s="32">
        <f>SUMIFS(Sheet1!$F$5:$F$28252,Sheet1!$I$5:$I$28252,$B383,Sheet1!$L$5:$L$28252,$A383,Sheet1!$D$5:$D$28252,"聚合",Sheet1!$E$5:$E$28252,"&lt;&gt;*调拨*")+SUMIFS(Sheet1!$F$5:$F$28252,Sheet1!$I$5:$I$28252,$B383,Sheet1!$L$5:$L$28252,$A383,Sheet1!$E$5:$E$28252,"*聚合*",Sheet1!$D$5:$D$28252,"&lt;&gt;聚合",Sheet1!$D$5:$D$28252,"&lt;&gt;内部转款",Sheet1!$D$5:$D$28252,"&lt;&gt;内部转账",Sheet1!$E$5:$E$28252,"&lt;&gt;*调拨*")</f>
        <v>0</v>
      </c>
      <c r="G383" s="32">
        <f>SUMIFS(Sheet1!$F$5:$F$28252,Sheet1!$I$5:$I$28252,$B383,Sheet1!$L$5:$L$28252,$A383,Sheet1!$D$5:$D$28252,"24小时微信",Sheet1!$E$5:$E$28252,"&lt;&gt;*调拨*")+SUMIFS(Sheet1!$F$5:$F$28252,Sheet1!$I$5:$I$28252,$B383,Sheet1!$L$5:$L$28252,$A383,Sheet1!$E$5:$E$28252,"*24小时微信*",Sheet1!$D$5:$D$28252,"&lt;&gt;24小时微信",Sheet1!$D$5:$D$28252,"&lt;&gt;内部转款",Sheet1!$D$5:$D$28252,"&lt;&gt;内部转账",Sheet1!$E$5:$E$28252,"&lt;&gt;*调拨*")</f>
        <v>0</v>
      </c>
      <c r="H383" s="32">
        <f>SUMIFS(Sheet1!$F$5:$F$28252,Sheet1!$I$5:$I$28252,$B383,Sheet1!$L$5:$L$28252,$A383,Sheet1!$D$5:$D$28252,"美团",Sheet1!$E$5:$E$28252,"&lt;&gt;*调拨*")+SUMIFS(Sheet1!$F$5:$F$28252,Sheet1!$I$5:$I$28252,$B383,Sheet1!$L$5:$L$28252,$A383,Sheet1!$E$5:$E$28252,"*美团*",Sheet1!$D$5:$D$28252,"&lt;&gt;美团",Sheet1!$D$5:$D$28252,"&lt;&gt;内部转款",Sheet1!$D$5:$D$28252,"&lt;&gt;内部转账",Sheet1!$E$5:$E$28252,"&lt;&gt;*调拨*")</f>
        <v>0</v>
      </c>
      <c r="I383" s="32">
        <f>SUMIFS(Sheet1!$F$5:$F$28252,Sheet1!$I$5:$I$28252,$B383,Sheet1!$L$5:$L$28252,$A383,Sheet1!$D$5:$D$28252,"饿了么",Sheet1!$E$5:$E$28252,"&lt;&gt;*调拨*")+SUMIFS(Sheet1!$F$5:$F$28252,Sheet1!$I$5:$I$28252,$B383,Sheet1!$L$5:$L$28252,$A383,Sheet1!$E$5:$E$28252,"*饿了么*",Sheet1!$D$5:$D$28252,"&lt;&gt;饿了么",Sheet1!$D$5:$D$28252,"&lt;&gt;内部转款",Sheet1!$D$5:$D$28252,"&lt;&gt;内部转账",Sheet1!$E$5:$E$28252,"&lt;&gt;*调拨*")</f>
        <v>0</v>
      </c>
      <c r="J383" s="32">
        <f>SUMIFS(Sheet1!$F$5:$F$28252,Sheet1!$I$5:$I$28252,$B383,Sheet1!$L$5:$L$28252,$A383,Sheet1!$D$5:$D$28252,"健E卡",Sheet1!$E$5:$E$28252,"&lt;&gt;*调拨*")+SUMIFS(Sheet1!$F$5:$F$28252,Sheet1!$I$5:$I$28252,$B383,Sheet1!$L$5:$L$28252,$A383,Sheet1!$E$5:$E$28252,"*健E卡*",Sheet1!$D$5:$D$28252,"&lt;&gt;健E卡",Sheet1!$D$5:$D$28252,"&lt;&gt;内部转款",Sheet1!$D$5:$D$28252,"&lt;&gt;内部转账",Sheet1!$E$5:$E$28252,"&lt;&gt;*调拨*")</f>
        <v>0</v>
      </c>
      <c r="K383" s="32">
        <f>SUMIFS(Sheet1!$F$5:$F$28252,Sheet1!$I$5:$I$28252,$B383,Sheet1!$L$5:$L$28252,$A383,Sheet1!$D$5:$D$28252,"抖音",Sheet1!$E$5:$E$28252,"&lt;&gt;*调拨*")+SUMIFS(Sheet1!$F$5:$F$28252,Sheet1!$I$5:$I$28252,$B383,Sheet1!$L$5:$L$28252,$A383,Sheet1!$E$5:$E$28252,"*抖音*",Sheet1!$D$5:$D$28252,"&lt;&gt;抖音",Sheet1!$D$5:$D$28252,"&lt;&gt;内部转款",Sheet1!$D$5:$D$28252,"&lt;&gt;内部转账",Sheet1!$E$5:$E$28252,"&lt;&gt;*调拨*")</f>
        <v>0</v>
      </c>
      <c r="L383" s="32">
        <f>SUMIFS(Sheet1!$F$5:$F$28252,Sheet1!$I$5:$I$28252,$B383,Sheet1!$L$5:$L$28252,$A383,Sheet1!$D$5:$D$28252,"医卡通",Sheet1!$E$5:$E$28252,"&lt;&gt;*调拨*")+SUMIFS(Sheet1!$F$5:$F$28252,Sheet1!$I$5:$I$28252,$B383,Sheet1!$L$5:$L$28252,$A383,Sheet1!$E$5:$E$28252,"*医卡通*",Sheet1!$D$5:$D$28252,"&lt;&gt;医卡通",Sheet1!$D$5:$D$28252,"&lt;&gt;内部转款",Sheet1!$D$5:$D$28252,"&lt;&gt;内部转账",Sheet1!$E$5:$E$28252,"&lt;&gt;*调拨*")</f>
        <v>0</v>
      </c>
      <c r="M383" s="32">
        <f>SUMIFS(Sheet1!$F$5:$F$28252,Sheet1!$I$5:$I$28252,$B383,Sheet1!$L$5:$L$28252,$A383,Sheet1!$D$5:$D$28252,"企健网",Sheet1!$E$5:$E$28252,"&lt;&gt;*调拨*")+SUMIFS(Sheet1!$F$5:$F$28252,Sheet1!$I$5:$I$28252,$B383,Sheet1!$L$5:$L$28252,$A383,Sheet1!$E$5:$E$28252,"*企健网*",Sheet1!$D$5:$D$28252,"&lt;&gt;企健网",Sheet1!$D$5:$D$28252,"&lt;&gt;内部转款",Sheet1!$D$5:$D$28252,"&lt;&gt;内部转账",Sheet1!$E$5:$E$28252,"&lt;&gt;*调拨*")</f>
        <v>0</v>
      </c>
      <c r="N383" s="32">
        <f>SUMIFS(Sheet1!$F$5:$F$28252,Sheet1!$I$5:$I$28252,$B383,Sheet1!$L$5:$L$28252,$A383,Sheet1!$D$5:$D$28252,"银联",Sheet1!$E$5:$E$28252,"&lt;&gt;*调拨*")+SUMIFS(Sheet1!$F$5:$F$28252,Sheet1!$I$5:$I$28252,$B383,Sheet1!$L$5:$L$28252,$A383,Sheet1!$E$5:$E$28252,"*银联*",Sheet1!$D$5:$D$28252,"&lt;&gt;银联",Sheet1!$D$5:$D$28252,"&lt;&gt;内部转款",Sheet1!$D$5:$D$28252,"&lt;&gt;内部转账",Sheet1!$E$5:$E$28252,"&lt;&gt;*调拨*")</f>
        <v>0</v>
      </c>
      <c r="O383" s="32">
        <f>SUMIFS(Sheet1!$F$5:$F$28252,Sheet1!$I$5:$I$28252,$B383,Sheet1!$L$5:$L$28252,$A383,Sheet1!$D$5:$D$28252,"京东",Sheet1!$E$5:$E$28252,"&lt;&gt;*调拨*")+SUMIFS(Sheet1!$F$5:$F$28252,Sheet1!$I$5:$I$28252,$B383,Sheet1!$L$5:$L$28252,$A383,Sheet1!$E$5:$E$28252,"*京东*",Sheet1!$D$5:$D$28252,"&lt;&gt;京东",Sheet1!$D$5:$D$28252,"&lt;&gt;内部转款",Sheet1!$D$5:$D$28252,"&lt;&gt;内部转账",Sheet1!$E$5:$E$28252,"&lt;&gt;*调拨*")</f>
        <v>0</v>
      </c>
      <c r="P383" s="32">
        <f>SUMIFS(Sheet1!$F$5:$F$28252,Sheet1!$I$5:$I$28252,$B383,Sheet1!$L$5:$L$28252,$A383,Sheet1!$D$5:$D$28252,"药机微信",Sheet1!$E$5:$E$28252,"&lt;&gt;*调拨*")+SUMIFS(Sheet1!$F$5:$F$28252,Sheet1!$I$5:$I$28252,$B383,Sheet1!$L$5:$L$28252,$A383,Sheet1!$E$5:$E$28252,"*药机微信*",Sheet1!$D$5:$D$28252,"&lt;&gt;药机微信",Sheet1!$D$5:$D$28252,"&lt;&gt;内部转款",Sheet1!$D$5:$D$28252,"&lt;&gt;内部转账",Sheet1!$E$5:$E$28252,"&lt;&gt;*调拨*")</f>
        <v>0</v>
      </c>
      <c r="Q383" s="32">
        <f>SUMIFS(Sheet1!$F$5:$F$28252,Sheet1!$I$5:$I$28252,$B383,Sheet1!$L$5:$L$28252,$A383,Sheet1!$D$5:$D$28252,"亲情卡",Sheet1!$E$5:$E$28252,"&lt;&gt;*调拨*")+SUMIFS(Sheet1!$F$5:$F$28252,Sheet1!$I$5:$I$28252,$B383,Sheet1!$L$5:$L$28252,$A383,Sheet1!$E$5:$E$28252,"*亲情卡*",Sheet1!$D$5:$D$28252,"&lt;&gt;亲情卡",Sheet1!$D$5:$D$28252,"&lt;&gt;内部转款",Sheet1!$D$5:$D$28252,"&lt;&gt;内部转账",Sheet1!$E$5:$E$28252,"&lt;&gt;*调拨*")</f>
        <v>0</v>
      </c>
      <c r="R383" s="32">
        <f>SUMIFS(Sheet1!$F$5:$F$28252,Sheet1!$I$5:$I$28252,$B383,Sheet1!$L$5:$L$28252,$A383,Sheet1!$D$5:$D$28252,"优惠券",Sheet1!$E$5:$E$28252,"&lt;&gt;*调拨*")+SUMIFS(Sheet1!$F$5:$F$28252,Sheet1!$I$5:$I$28252,$B383,Sheet1!$L$5:$L$28252,$A383,Sheet1!$E$5:$E$28252,"*优惠券*",Sheet1!$D$5:$D$28252,"&lt;&gt;优惠券",Sheet1!$D$5:$D$28252,"&lt;&gt;内部转款",Sheet1!$D$5:$D$28252,"&lt;&gt;内部转账",Sheet1!$E$5:$E$28252,"&lt;&gt;*调拨*")</f>
        <v>0</v>
      </c>
      <c r="S383" s="32">
        <f>SUMIFS(Sheet1!$F$5:$F$28252,Sheet1!$I$5:$I$28252,$B383,Sheet1!$L$5:$L$28252,$A383,Sheet1!$D$5:$D$28252,"代金券",Sheet1!$E$5:$E$28252,"&lt;&gt;*调拨*")+SUMIFS(Sheet1!$F$5:$F$28252,Sheet1!$I$5:$I$28252,$B383,Sheet1!$L$5:$L$28252,$A383,Sheet1!$E$5:$E$28252,"*代金券*",Sheet1!$D$5:$D$28252,"&lt;&gt;代金券",Sheet1!$D$5:$D$28252,"&lt;&gt;内部转款",Sheet1!$D$5:$D$28252,"&lt;&gt;内部转账",Sheet1!$E$5:$E$28252,"&lt;&gt;*调拨*")</f>
        <v>0</v>
      </c>
      <c r="T383" s="32">
        <f>SUMIFS(Sheet1!$F$5:$F$28252,Sheet1!$I$5:$I$28252,$B383,Sheet1!$L$5:$L$28252,$A383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383,Sheet1!$L$5:$L$28252,$A383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383,Sheet1!$L$5:$L$28252,$A383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383,Sheet1!$L$5:$L$28252,$A383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83" s="32">
        <f>SUMIFS(Sheet1!$F$5:$F$28252,Sheet1!$I$5:$I$28252,$B383,Sheet1!$L$5:$L$28252,$A383,Sheet1!$E$5:$E$28252,"*调拨*")</f>
        <v>0</v>
      </c>
      <c r="V383" s="32">
        <f>SUMIFS(Sheet1!$F$5:$F$28252,Sheet1!$I$5:$I$28252,$B383,Sheet1!$L$5:$L$28252,$A383,Sheet1!$D$5:$D$28252,"储值",Sheet1!$E$5:$E$28252,"&lt;&gt;*调拨*")+SUMIFS(Sheet1!$F$5:$F$28252,Sheet1!$I$5:$I$28252,$B383,Sheet1!$L$5:$L$28252,$A383,Sheet1!$E$5:$E$28252,"*储值*",Sheet1!$D$5:$D$28252,"&lt;&gt;储值",Sheet1!$D$5:$D$28252,"&lt;&gt;内部转款",Sheet1!$D$5:$D$28252,"&lt;&gt;内部转账",Sheet1!$E$5:$E$28252,"&lt;&gt;*调拨*")</f>
        <v>0</v>
      </c>
      <c r="W383" s="32">
        <f>SUMIFS(Sheet1!$F$5:$F$28252,Sheet1!$I$5:$I$28252,$B383,Sheet1!$L$5:$L$28252,$A383,Sheet1!$D$5:$D$28252,"效期",Sheet1!$E$5:$E$28252,"&lt;&gt;*调拨*")+SUMIFS(Sheet1!$F$5:$F$28252,Sheet1!$I$5:$I$28252,$B383,Sheet1!$L$5:$L$28252,$A383,Sheet1!$E$5:$E$28252,"*效期*",Sheet1!$D$5:$D$28252,"&lt;&gt;效期",Sheet1!$D$5:$D$28252,"&lt;&gt;内部转款",Sheet1!$D$5:$D$28252,"&lt;&gt;内部转账",Sheet1!$E$5:$E$28252,"&lt;&gt;*调拨*")</f>
        <v>0</v>
      </c>
      <c r="X383" s="32">
        <f>SUMIFS(Sheet1!$F$5:$F$28252,Sheet1!$I$5:$I$28252,$B383,Sheet1!$L$5:$L$28252,$A383,Sheet1!$D$5:$D$28252,"内部转款",Sheet1!$E$5:$E$28252,"&lt;&gt;*调拨*")+SUMIFS(Sheet1!$F$5:$F$28252,Sheet1!$I$5:$I$28252,$B383,Sheet1!$L$5:$L$28252,$A383,Sheet1!$D$5:$D$28252,"内部转账",Sheet1!$E$5:$E$28252,"&lt;&gt;*调拨*")</f>
        <v>0</v>
      </c>
      <c r="Y383" s="32">
        <f t="shared" si="28"/>
        <v>0</v>
      </c>
      <c r="Z383" s="32">
        <f>SUMIFS(Sheet1!$F$5:$F$28252,Sheet1!$I$5:$I$28252,$B383,Sheet1!$L$5:$L$28252,$A383)</f>
        <v>34838.47</v>
      </c>
      <c r="AA383" s="32">
        <f>SUMIFS(Sheet1!$G$5:$G$28252,Sheet1!$I$5:$I$28252,$B383,Sheet1!$L$5:$L$28252,$A383,Sheet1!$D$5:$D$28252,"工资",Sheet1!$E$5:$E$28252,"&lt;&gt;*调拨*")+SUMIFS(Sheet1!$G$5:$G$28252,Sheet1!$I$5:$I$28252,$B383,Sheet1!$L$5:$L$28252,$A383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83" s="32">
        <f>SUMIFS(Sheet1!$G$5:$G$28252,Sheet1!$I$5:$I$28252,$B383,Sheet1!$L$5:$L$28252,$A383,Sheet1!$D$5:$D$28252,"水费",Sheet1!$E$5:$E$28252,"&lt;&gt;*调拨*")+SUMIFS(Sheet1!$G$5:$G$28252,Sheet1!$I$5:$I$28252,$B383,Sheet1!$L$5:$L$28252,$A383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83" s="32">
        <f>SUMIFS(Sheet1!$G$5:$G$28252,Sheet1!$I$5:$I$28252,$B383,Sheet1!$L$5:$L$28252,$A383,Sheet1!$D$5:$D$28252,"电费",Sheet1!$E$5:$E$28252,"&lt;&gt;*调拨*")+SUMIFS(Sheet1!$G$5:$G$28252,Sheet1!$I$5:$I$28252,$B383,Sheet1!$L$5:$L$28252,$A383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83" s="32">
        <f>SUMIFS(Sheet1!$G$5:$G$28252,Sheet1!$I$5:$I$28252,$B383,Sheet1!$L$5:$L$28252,$A383,Sheet1!$D$5:$D$28252,"宽带费",Sheet1!$E$5:$E$28252,"&lt;&gt;*调拨*")+SUMIFS(Sheet1!$G$5:$G$28252,Sheet1!$I$5:$I$28252,$B383,Sheet1!$L$5:$L$28252,$A383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83" s="32">
        <f>SUMIFS(Sheet1!$G$5:$G$28252,Sheet1!$I$5:$I$28252,$B383,Sheet1!$L$5:$L$28252,$A383,Sheet1!$D$5:$D$28252,"办公费",Sheet1!$E$5:$E$28252,"&lt;&gt;*调拨*")+SUMIFS(Sheet1!$G$5:$G$28252,Sheet1!$I$5:$I$28252,$B383,Sheet1!$L$5:$L$28252,$A383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83" s="32">
        <f>SUMIFS(Sheet1!$G$5:$G$28252,Sheet1!$I$5:$I$28252,$B383,Sheet1!$L$5:$L$28252,$A383,Sheet1!$D$5:$D$28252,"话费",Sheet1!$E$5:$E$28252,"&lt;&gt;*调拨*")+SUMIFS(Sheet1!$G$5:$G$28252,Sheet1!$I$5:$I$28252,$B383,Sheet1!$L$5:$L$28252,$A383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83" s="32">
        <f>SUMIFS(Sheet1!$G$5:$G$28252,Sheet1!$I$5:$I$28252,$B383,Sheet1!$L$5:$L$28252,$A383,Sheet1!$D$5:$D$28252,"房租",Sheet1!$E$5:$E$28252,"&lt;&gt;*调拨*")+SUMIFS(Sheet1!$G$5:$G$28252,Sheet1!$I$5:$I$28252,$B383,Sheet1!$L$5:$L$28252,$A383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83" s="32">
        <f>SUMIFS(Sheet1!$G$5:$G$28252,Sheet1!$I$5:$I$28252,$B383,Sheet1!$L$5:$L$28252,$A383,Sheet1!$E$5:$E$28252,"*调拨*")</f>
        <v>0</v>
      </c>
      <c r="AI383" s="32">
        <f>SUMIFS(Sheet1!$G$5:$G$28252,Sheet1!$I$5:$I$28252,$B383,Sheet1!$L$5:$L$28252,$A383,Sheet1!$D$5:$D$28252,"内部转款",Sheet1!$E$5:$E$28252,"&lt;&gt;*调拨*")+SUMIFS(Sheet1!$G$5:$G$28252,Sheet1!$I$5:$I$28252,$B383,Sheet1!$L$5:$L$28252,$A383,Sheet1!$D$5:$D$28252,"内部转账",Sheet1!$E$5:$E$28252,"&lt;&gt;*调拨*")</f>
        <v>0</v>
      </c>
      <c r="AJ383" s="32">
        <f t="shared" si="29"/>
        <v>4882.21</v>
      </c>
      <c r="AK383" s="32">
        <f>SUMIFS(Sheet1!$G$5:$G$28252,Sheet1!$I$5:$I$28252,$B383,Sheet1!$L$5:$L$28252,$A383)</f>
        <v>4882.21</v>
      </c>
      <c r="AL383" s="32">
        <f t="shared" si="30"/>
        <v>29956.26</v>
      </c>
    </row>
    <row r="384" ht="16.5" spans="1:38">
      <c r="A384" s="30">
        <v>202607</v>
      </c>
      <c r="B384" s="31" t="s">
        <v>233</v>
      </c>
      <c r="C384" s="32">
        <f>SUMIFS(Sheet1!$F$5:$F$28252,Sheet1!$I$5:$I$28252,$B384,Sheet1!$L$5:$L$28252,$A384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3761.11</v>
      </c>
      <c r="D384" s="32">
        <f>SUMIFS(Sheet1!$F$5:$F$28252,Sheet1!$I$5:$I$28252,$B384,Sheet1!$L$5:$L$28252,$A384,Sheet1!$D$5:$D$28252,"医保即时拨付",Sheet1!$E$5:$E$28252,"&lt;&gt;*调拨*")+SUMIFS(Sheet1!$F$5:$F$28252,Sheet1!$I$5:$I$28252,$B384,Sheet1!$L$5:$L$28252,$A384,Sheet1!$E$5:$E$28252,"*医保即时拨付*",Sheet1!$D$5:$D$28252,"&lt;&gt;医保即时拨付",Sheet1!$D$5:$D$28252,"&lt;&gt;内部转款",Sheet1!$D$5:$D$28252,"&lt;&gt;内部转账",Sheet1!$E$5:$E$28252,"&lt;&gt;*调拨*")</f>
        <v>0</v>
      </c>
      <c r="E384" s="32">
        <f>SUMIFS(Sheet1!$F$5:$F$28252,Sheet1!$I$5:$I$28252,$B384,Sheet1!$L$5:$L$28252,$A384,Sheet1!$D$5:$D$28252,"医保",Sheet1!$E$5:$E$28252,"&lt;&gt;*调拨*",Sheet1!$E$5:$E$28252,"&lt;&gt;*医保即时拨付*")+SUMIFS(Sheet1!$F$5:$F$28252,Sheet1!$I$5:$I$28252,$B384,Sheet1!$L$5:$L$28252,$A384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84" s="32">
        <f>SUMIFS(Sheet1!$F$5:$F$28252,Sheet1!$I$5:$I$28252,$B384,Sheet1!$L$5:$L$28252,$A384,Sheet1!$D$5:$D$28252,"聚合",Sheet1!$E$5:$E$28252,"&lt;&gt;*调拨*")+SUMIFS(Sheet1!$F$5:$F$28252,Sheet1!$I$5:$I$28252,$B384,Sheet1!$L$5:$L$28252,$A384,Sheet1!$E$5:$E$28252,"*聚合*",Sheet1!$D$5:$D$28252,"&lt;&gt;聚合",Sheet1!$D$5:$D$28252,"&lt;&gt;内部转款",Sheet1!$D$5:$D$28252,"&lt;&gt;内部转账",Sheet1!$E$5:$E$28252,"&lt;&gt;*调拨*")</f>
        <v>0</v>
      </c>
      <c r="G384" s="32">
        <f>SUMIFS(Sheet1!$F$5:$F$28252,Sheet1!$I$5:$I$28252,$B384,Sheet1!$L$5:$L$28252,$A384,Sheet1!$D$5:$D$28252,"24小时微信",Sheet1!$E$5:$E$28252,"&lt;&gt;*调拨*")+SUMIFS(Sheet1!$F$5:$F$28252,Sheet1!$I$5:$I$28252,$B384,Sheet1!$L$5:$L$28252,$A384,Sheet1!$E$5:$E$28252,"*24小时微信*",Sheet1!$D$5:$D$28252,"&lt;&gt;24小时微信",Sheet1!$D$5:$D$28252,"&lt;&gt;内部转款",Sheet1!$D$5:$D$28252,"&lt;&gt;内部转账",Sheet1!$E$5:$E$28252,"&lt;&gt;*调拨*")</f>
        <v>0</v>
      </c>
      <c r="H384" s="32">
        <f>SUMIFS(Sheet1!$F$5:$F$28252,Sheet1!$I$5:$I$28252,$B384,Sheet1!$L$5:$L$28252,$A384,Sheet1!$D$5:$D$28252,"美团",Sheet1!$E$5:$E$28252,"&lt;&gt;*调拨*")+SUMIFS(Sheet1!$F$5:$F$28252,Sheet1!$I$5:$I$28252,$B384,Sheet1!$L$5:$L$28252,$A384,Sheet1!$E$5:$E$28252,"*美团*",Sheet1!$D$5:$D$28252,"&lt;&gt;美团",Sheet1!$D$5:$D$28252,"&lt;&gt;内部转款",Sheet1!$D$5:$D$28252,"&lt;&gt;内部转账",Sheet1!$E$5:$E$28252,"&lt;&gt;*调拨*")</f>
        <v>0</v>
      </c>
      <c r="I384" s="32">
        <f>SUMIFS(Sheet1!$F$5:$F$28252,Sheet1!$I$5:$I$28252,$B384,Sheet1!$L$5:$L$28252,$A384,Sheet1!$D$5:$D$28252,"饿了么",Sheet1!$E$5:$E$28252,"&lt;&gt;*调拨*")+SUMIFS(Sheet1!$F$5:$F$28252,Sheet1!$I$5:$I$28252,$B384,Sheet1!$L$5:$L$28252,$A384,Sheet1!$E$5:$E$28252,"*饿了么*",Sheet1!$D$5:$D$28252,"&lt;&gt;饿了么",Sheet1!$D$5:$D$28252,"&lt;&gt;内部转款",Sheet1!$D$5:$D$28252,"&lt;&gt;内部转账",Sheet1!$E$5:$E$28252,"&lt;&gt;*调拨*")</f>
        <v>0</v>
      </c>
      <c r="J384" s="32">
        <f>SUMIFS(Sheet1!$F$5:$F$28252,Sheet1!$I$5:$I$28252,$B384,Sheet1!$L$5:$L$28252,$A384,Sheet1!$D$5:$D$28252,"健E卡",Sheet1!$E$5:$E$28252,"&lt;&gt;*调拨*")+SUMIFS(Sheet1!$F$5:$F$28252,Sheet1!$I$5:$I$28252,$B384,Sheet1!$L$5:$L$28252,$A384,Sheet1!$E$5:$E$28252,"*健E卡*",Sheet1!$D$5:$D$28252,"&lt;&gt;健E卡",Sheet1!$D$5:$D$28252,"&lt;&gt;内部转款",Sheet1!$D$5:$D$28252,"&lt;&gt;内部转账",Sheet1!$E$5:$E$28252,"&lt;&gt;*调拨*")</f>
        <v>0</v>
      </c>
      <c r="K384" s="32">
        <f>SUMIFS(Sheet1!$F$5:$F$28252,Sheet1!$I$5:$I$28252,$B384,Sheet1!$L$5:$L$28252,$A384,Sheet1!$D$5:$D$28252,"抖音",Sheet1!$E$5:$E$28252,"&lt;&gt;*调拨*")+SUMIFS(Sheet1!$F$5:$F$28252,Sheet1!$I$5:$I$28252,$B384,Sheet1!$L$5:$L$28252,$A384,Sheet1!$E$5:$E$28252,"*抖音*",Sheet1!$D$5:$D$28252,"&lt;&gt;抖音",Sheet1!$D$5:$D$28252,"&lt;&gt;内部转款",Sheet1!$D$5:$D$28252,"&lt;&gt;内部转账",Sheet1!$E$5:$E$28252,"&lt;&gt;*调拨*")</f>
        <v>0</v>
      </c>
      <c r="L384" s="32">
        <f>SUMIFS(Sheet1!$F$5:$F$28252,Sheet1!$I$5:$I$28252,$B384,Sheet1!$L$5:$L$28252,$A384,Sheet1!$D$5:$D$28252,"医卡通",Sheet1!$E$5:$E$28252,"&lt;&gt;*调拨*")+SUMIFS(Sheet1!$F$5:$F$28252,Sheet1!$I$5:$I$28252,$B384,Sheet1!$L$5:$L$28252,$A384,Sheet1!$E$5:$E$28252,"*医卡通*",Sheet1!$D$5:$D$28252,"&lt;&gt;医卡通",Sheet1!$D$5:$D$28252,"&lt;&gt;内部转款",Sheet1!$D$5:$D$28252,"&lt;&gt;内部转账",Sheet1!$E$5:$E$28252,"&lt;&gt;*调拨*")</f>
        <v>0</v>
      </c>
      <c r="M384" s="32">
        <f>SUMIFS(Sheet1!$F$5:$F$28252,Sheet1!$I$5:$I$28252,$B384,Sheet1!$L$5:$L$28252,$A384,Sheet1!$D$5:$D$28252,"企健网",Sheet1!$E$5:$E$28252,"&lt;&gt;*调拨*")+SUMIFS(Sheet1!$F$5:$F$28252,Sheet1!$I$5:$I$28252,$B384,Sheet1!$L$5:$L$28252,$A384,Sheet1!$E$5:$E$28252,"*企健网*",Sheet1!$D$5:$D$28252,"&lt;&gt;企健网",Sheet1!$D$5:$D$28252,"&lt;&gt;内部转款",Sheet1!$D$5:$D$28252,"&lt;&gt;内部转账",Sheet1!$E$5:$E$28252,"&lt;&gt;*调拨*")</f>
        <v>0</v>
      </c>
      <c r="N384" s="32">
        <f>SUMIFS(Sheet1!$F$5:$F$28252,Sheet1!$I$5:$I$28252,$B384,Sheet1!$L$5:$L$28252,$A384,Sheet1!$D$5:$D$28252,"银联",Sheet1!$E$5:$E$28252,"&lt;&gt;*调拨*")+SUMIFS(Sheet1!$F$5:$F$28252,Sheet1!$I$5:$I$28252,$B384,Sheet1!$L$5:$L$28252,$A384,Sheet1!$E$5:$E$28252,"*银联*",Sheet1!$D$5:$D$28252,"&lt;&gt;银联",Sheet1!$D$5:$D$28252,"&lt;&gt;内部转款",Sheet1!$D$5:$D$28252,"&lt;&gt;内部转账",Sheet1!$E$5:$E$28252,"&lt;&gt;*调拨*")</f>
        <v>0</v>
      </c>
      <c r="O384" s="32">
        <f>SUMIFS(Sheet1!$F$5:$F$28252,Sheet1!$I$5:$I$28252,$B384,Sheet1!$L$5:$L$28252,$A384,Sheet1!$D$5:$D$28252,"京东",Sheet1!$E$5:$E$28252,"&lt;&gt;*调拨*")+SUMIFS(Sheet1!$F$5:$F$28252,Sheet1!$I$5:$I$28252,$B384,Sheet1!$L$5:$L$28252,$A384,Sheet1!$E$5:$E$28252,"*京东*",Sheet1!$D$5:$D$28252,"&lt;&gt;京东",Sheet1!$D$5:$D$28252,"&lt;&gt;内部转款",Sheet1!$D$5:$D$28252,"&lt;&gt;内部转账",Sheet1!$E$5:$E$28252,"&lt;&gt;*调拨*")</f>
        <v>0</v>
      </c>
      <c r="P384" s="32">
        <f>SUMIFS(Sheet1!$F$5:$F$28252,Sheet1!$I$5:$I$28252,$B384,Sheet1!$L$5:$L$28252,$A384,Sheet1!$D$5:$D$28252,"药机微信",Sheet1!$E$5:$E$28252,"&lt;&gt;*调拨*")+SUMIFS(Sheet1!$F$5:$F$28252,Sheet1!$I$5:$I$28252,$B384,Sheet1!$L$5:$L$28252,$A384,Sheet1!$E$5:$E$28252,"*药机微信*",Sheet1!$D$5:$D$28252,"&lt;&gt;药机微信",Sheet1!$D$5:$D$28252,"&lt;&gt;内部转款",Sheet1!$D$5:$D$28252,"&lt;&gt;内部转账",Sheet1!$E$5:$E$28252,"&lt;&gt;*调拨*")</f>
        <v>0</v>
      </c>
      <c r="Q384" s="32">
        <f>SUMIFS(Sheet1!$F$5:$F$28252,Sheet1!$I$5:$I$28252,$B384,Sheet1!$L$5:$L$28252,$A384,Sheet1!$D$5:$D$28252,"亲情卡",Sheet1!$E$5:$E$28252,"&lt;&gt;*调拨*")+SUMIFS(Sheet1!$F$5:$F$28252,Sheet1!$I$5:$I$28252,$B384,Sheet1!$L$5:$L$28252,$A384,Sheet1!$E$5:$E$28252,"*亲情卡*",Sheet1!$D$5:$D$28252,"&lt;&gt;亲情卡",Sheet1!$D$5:$D$28252,"&lt;&gt;内部转款",Sheet1!$D$5:$D$28252,"&lt;&gt;内部转账",Sheet1!$E$5:$E$28252,"&lt;&gt;*调拨*")</f>
        <v>0</v>
      </c>
      <c r="R384" s="32">
        <f>SUMIFS(Sheet1!$F$5:$F$28252,Sheet1!$I$5:$I$28252,$B384,Sheet1!$L$5:$L$28252,$A384,Sheet1!$D$5:$D$28252,"优惠券",Sheet1!$E$5:$E$28252,"&lt;&gt;*调拨*")+SUMIFS(Sheet1!$F$5:$F$28252,Sheet1!$I$5:$I$28252,$B384,Sheet1!$L$5:$L$28252,$A384,Sheet1!$E$5:$E$28252,"*优惠券*",Sheet1!$D$5:$D$28252,"&lt;&gt;优惠券",Sheet1!$D$5:$D$28252,"&lt;&gt;内部转款",Sheet1!$D$5:$D$28252,"&lt;&gt;内部转账",Sheet1!$E$5:$E$28252,"&lt;&gt;*调拨*")</f>
        <v>0</v>
      </c>
      <c r="S384" s="32">
        <f>SUMIFS(Sheet1!$F$5:$F$28252,Sheet1!$I$5:$I$28252,$B384,Sheet1!$L$5:$L$28252,$A384,Sheet1!$D$5:$D$28252,"代金券",Sheet1!$E$5:$E$28252,"&lt;&gt;*调拨*")+SUMIFS(Sheet1!$F$5:$F$28252,Sheet1!$I$5:$I$28252,$B384,Sheet1!$L$5:$L$28252,$A384,Sheet1!$E$5:$E$28252,"*代金券*",Sheet1!$D$5:$D$28252,"&lt;&gt;代金券",Sheet1!$D$5:$D$28252,"&lt;&gt;内部转款",Sheet1!$D$5:$D$28252,"&lt;&gt;内部转账",Sheet1!$E$5:$E$28252,"&lt;&gt;*调拨*")</f>
        <v>0</v>
      </c>
      <c r="T384" s="32">
        <f>SUMIFS(Sheet1!$F$5:$F$28252,Sheet1!$I$5:$I$28252,$B384,Sheet1!$L$5:$L$28252,$A384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384,Sheet1!$L$5:$L$28252,$A384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384,Sheet1!$L$5:$L$28252,$A384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384,Sheet1!$L$5:$L$28252,$A384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84" s="32">
        <f>SUMIFS(Sheet1!$F$5:$F$28252,Sheet1!$I$5:$I$28252,$B384,Sheet1!$L$5:$L$28252,$A384,Sheet1!$E$5:$E$28252,"*调拨*")</f>
        <v>0</v>
      </c>
      <c r="V384" s="32">
        <f>SUMIFS(Sheet1!$F$5:$F$28252,Sheet1!$I$5:$I$28252,$B384,Sheet1!$L$5:$L$28252,$A384,Sheet1!$D$5:$D$28252,"储值",Sheet1!$E$5:$E$28252,"&lt;&gt;*调拨*")+SUMIFS(Sheet1!$F$5:$F$28252,Sheet1!$I$5:$I$28252,$B384,Sheet1!$L$5:$L$28252,$A384,Sheet1!$E$5:$E$28252,"*储值*",Sheet1!$D$5:$D$28252,"&lt;&gt;储值",Sheet1!$D$5:$D$28252,"&lt;&gt;内部转款",Sheet1!$D$5:$D$28252,"&lt;&gt;内部转账",Sheet1!$E$5:$E$28252,"&lt;&gt;*调拨*")</f>
        <v>0</v>
      </c>
      <c r="W384" s="32">
        <f>SUMIFS(Sheet1!$F$5:$F$28252,Sheet1!$I$5:$I$28252,$B384,Sheet1!$L$5:$L$28252,$A384,Sheet1!$D$5:$D$28252,"效期",Sheet1!$E$5:$E$28252,"&lt;&gt;*调拨*")+SUMIFS(Sheet1!$F$5:$F$28252,Sheet1!$I$5:$I$28252,$B384,Sheet1!$L$5:$L$28252,$A384,Sheet1!$E$5:$E$28252,"*效期*",Sheet1!$D$5:$D$28252,"&lt;&gt;效期",Sheet1!$D$5:$D$28252,"&lt;&gt;内部转款",Sheet1!$D$5:$D$28252,"&lt;&gt;内部转账",Sheet1!$E$5:$E$28252,"&lt;&gt;*调拨*")</f>
        <v>0</v>
      </c>
      <c r="X384" s="32">
        <f>SUMIFS(Sheet1!$F$5:$F$28252,Sheet1!$I$5:$I$28252,$B384,Sheet1!$L$5:$L$28252,$A384,Sheet1!$D$5:$D$28252,"内部转款",Sheet1!$E$5:$E$28252,"&lt;&gt;*调拨*")+SUMIFS(Sheet1!$F$5:$F$28252,Sheet1!$I$5:$I$28252,$B384,Sheet1!$L$5:$L$28252,$A384,Sheet1!$D$5:$D$28252,"内部转账",Sheet1!$E$5:$E$28252,"&lt;&gt;*调拨*")</f>
        <v>0</v>
      </c>
      <c r="Y384" s="32">
        <f t="shared" si="28"/>
        <v>0</v>
      </c>
      <c r="Z384" s="32">
        <f>SUMIFS(Sheet1!$F$5:$F$28252,Sheet1!$I$5:$I$28252,$B384,Sheet1!$L$5:$L$28252,$A384)</f>
        <v>3761.11</v>
      </c>
      <c r="AA384" s="32">
        <f>SUMIFS(Sheet1!$G$5:$G$28252,Sheet1!$I$5:$I$28252,$B384,Sheet1!$L$5:$L$28252,$A384,Sheet1!$D$5:$D$28252,"工资",Sheet1!$E$5:$E$28252,"&lt;&gt;*调拨*")+SUMIFS(Sheet1!$G$5:$G$28252,Sheet1!$I$5:$I$28252,$B384,Sheet1!$L$5:$L$28252,$A384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84" s="32">
        <f>SUMIFS(Sheet1!$G$5:$G$28252,Sheet1!$I$5:$I$28252,$B384,Sheet1!$L$5:$L$28252,$A384,Sheet1!$D$5:$D$28252,"水费",Sheet1!$E$5:$E$28252,"&lt;&gt;*调拨*")+SUMIFS(Sheet1!$G$5:$G$28252,Sheet1!$I$5:$I$28252,$B384,Sheet1!$L$5:$L$28252,$A384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84" s="32">
        <f>SUMIFS(Sheet1!$G$5:$G$28252,Sheet1!$I$5:$I$28252,$B384,Sheet1!$L$5:$L$28252,$A384,Sheet1!$D$5:$D$28252,"电费",Sheet1!$E$5:$E$28252,"&lt;&gt;*调拨*")+SUMIFS(Sheet1!$G$5:$G$28252,Sheet1!$I$5:$I$28252,$B384,Sheet1!$L$5:$L$28252,$A384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84" s="32">
        <f>SUMIFS(Sheet1!$G$5:$G$28252,Sheet1!$I$5:$I$28252,$B384,Sheet1!$L$5:$L$28252,$A384,Sheet1!$D$5:$D$28252,"宽带费",Sheet1!$E$5:$E$28252,"&lt;&gt;*调拨*")+SUMIFS(Sheet1!$G$5:$G$28252,Sheet1!$I$5:$I$28252,$B384,Sheet1!$L$5:$L$28252,$A384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84" s="32">
        <f>SUMIFS(Sheet1!$G$5:$G$28252,Sheet1!$I$5:$I$28252,$B384,Sheet1!$L$5:$L$28252,$A384,Sheet1!$D$5:$D$28252,"办公费",Sheet1!$E$5:$E$28252,"&lt;&gt;*调拨*")+SUMIFS(Sheet1!$G$5:$G$28252,Sheet1!$I$5:$I$28252,$B384,Sheet1!$L$5:$L$28252,$A384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84" s="32">
        <f>SUMIFS(Sheet1!$G$5:$G$28252,Sheet1!$I$5:$I$28252,$B384,Sheet1!$L$5:$L$28252,$A384,Sheet1!$D$5:$D$28252,"话费",Sheet1!$E$5:$E$28252,"&lt;&gt;*调拨*")+SUMIFS(Sheet1!$G$5:$G$28252,Sheet1!$I$5:$I$28252,$B384,Sheet1!$L$5:$L$28252,$A384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84" s="32">
        <f>SUMIFS(Sheet1!$G$5:$G$28252,Sheet1!$I$5:$I$28252,$B384,Sheet1!$L$5:$L$28252,$A384,Sheet1!$D$5:$D$28252,"房租",Sheet1!$E$5:$E$28252,"&lt;&gt;*调拨*")+SUMIFS(Sheet1!$G$5:$G$28252,Sheet1!$I$5:$I$28252,$B384,Sheet1!$L$5:$L$28252,$A384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20000</v>
      </c>
      <c r="AH384" s="32">
        <f>SUMIFS(Sheet1!$G$5:$G$28252,Sheet1!$I$5:$I$28252,$B384,Sheet1!$L$5:$L$28252,$A384,Sheet1!$E$5:$E$28252,"*调拨*")</f>
        <v>0</v>
      </c>
      <c r="AI384" s="32">
        <f>SUMIFS(Sheet1!$G$5:$G$28252,Sheet1!$I$5:$I$28252,$B384,Sheet1!$L$5:$L$28252,$A384,Sheet1!$D$5:$D$28252,"内部转款",Sheet1!$E$5:$E$28252,"&lt;&gt;*调拨*")+SUMIFS(Sheet1!$G$5:$G$28252,Sheet1!$I$5:$I$28252,$B384,Sheet1!$L$5:$L$28252,$A384,Sheet1!$D$5:$D$28252,"内部转账",Sheet1!$E$5:$E$28252,"&lt;&gt;*调拨*")</f>
        <v>0</v>
      </c>
      <c r="AJ384" s="32">
        <f t="shared" si="29"/>
        <v>6886.54</v>
      </c>
      <c r="AK384" s="32">
        <f>SUMIFS(Sheet1!$G$5:$G$28252,Sheet1!$I$5:$I$28252,$B384,Sheet1!$L$5:$L$28252,$A384)</f>
        <v>26886.54</v>
      </c>
      <c r="AL384" s="32">
        <f t="shared" si="30"/>
        <v>-23125.43</v>
      </c>
    </row>
    <row r="385" ht="16.5" spans="1:38">
      <c r="A385" s="30">
        <v>202607</v>
      </c>
      <c r="B385" s="31" t="s">
        <v>114</v>
      </c>
      <c r="C385" s="32">
        <f>SUMIFS(Sheet1!$F$5:$F$28252,Sheet1!$I$5:$I$28252,$B385,Sheet1!$L$5:$L$28252,$A385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4864.71</v>
      </c>
      <c r="D385" s="32">
        <f>SUMIFS(Sheet1!$F$5:$F$28252,Sheet1!$I$5:$I$28252,$B385,Sheet1!$L$5:$L$28252,$A385,Sheet1!$D$5:$D$28252,"医保即时拨付",Sheet1!$E$5:$E$28252,"&lt;&gt;*调拨*")+SUMIFS(Sheet1!$F$5:$F$28252,Sheet1!$I$5:$I$28252,$B385,Sheet1!$L$5:$L$28252,$A385,Sheet1!$E$5:$E$28252,"*医保即时拨付*",Sheet1!$D$5:$D$28252,"&lt;&gt;医保即时拨付",Sheet1!$D$5:$D$28252,"&lt;&gt;内部转款",Sheet1!$D$5:$D$28252,"&lt;&gt;内部转账",Sheet1!$E$5:$E$28252,"&lt;&gt;*调拨*")</f>
        <v>5425</v>
      </c>
      <c r="E385" s="32">
        <f>SUMIFS(Sheet1!$F$5:$F$28252,Sheet1!$I$5:$I$28252,$B385,Sheet1!$L$5:$L$28252,$A385,Sheet1!$D$5:$D$28252,"医保",Sheet1!$E$5:$E$28252,"&lt;&gt;*调拨*",Sheet1!$E$5:$E$28252,"&lt;&gt;*医保即时拨付*")+SUMIFS(Sheet1!$F$5:$F$28252,Sheet1!$I$5:$I$28252,$B385,Sheet1!$L$5:$L$28252,$A385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85" s="32">
        <f>SUMIFS(Sheet1!$F$5:$F$28252,Sheet1!$I$5:$I$28252,$B385,Sheet1!$L$5:$L$28252,$A385,Sheet1!$D$5:$D$28252,"聚合",Sheet1!$E$5:$E$28252,"&lt;&gt;*调拨*")+SUMIFS(Sheet1!$F$5:$F$28252,Sheet1!$I$5:$I$28252,$B385,Sheet1!$L$5:$L$28252,$A385,Sheet1!$E$5:$E$28252,"*聚合*",Sheet1!$D$5:$D$28252,"&lt;&gt;聚合",Sheet1!$D$5:$D$28252,"&lt;&gt;内部转款",Sheet1!$D$5:$D$28252,"&lt;&gt;内部转账",Sheet1!$E$5:$E$28252,"&lt;&gt;*调拨*")</f>
        <v>0</v>
      </c>
      <c r="G385" s="32">
        <f>SUMIFS(Sheet1!$F$5:$F$28252,Sheet1!$I$5:$I$28252,$B385,Sheet1!$L$5:$L$28252,$A385,Sheet1!$D$5:$D$28252,"24小时微信",Sheet1!$E$5:$E$28252,"&lt;&gt;*调拨*")+SUMIFS(Sheet1!$F$5:$F$28252,Sheet1!$I$5:$I$28252,$B385,Sheet1!$L$5:$L$28252,$A385,Sheet1!$E$5:$E$28252,"*24小时微信*",Sheet1!$D$5:$D$28252,"&lt;&gt;24小时微信",Sheet1!$D$5:$D$28252,"&lt;&gt;内部转款",Sheet1!$D$5:$D$28252,"&lt;&gt;内部转账",Sheet1!$E$5:$E$28252,"&lt;&gt;*调拨*")</f>
        <v>3209.89</v>
      </c>
      <c r="H385" s="32">
        <f>SUMIFS(Sheet1!$F$5:$F$28252,Sheet1!$I$5:$I$28252,$B385,Sheet1!$L$5:$L$28252,$A385,Sheet1!$D$5:$D$28252,"美团",Sheet1!$E$5:$E$28252,"&lt;&gt;*调拨*")+SUMIFS(Sheet1!$F$5:$F$28252,Sheet1!$I$5:$I$28252,$B385,Sheet1!$L$5:$L$28252,$A385,Sheet1!$E$5:$E$28252,"*美团*",Sheet1!$D$5:$D$28252,"&lt;&gt;美团",Sheet1!$D$5:$D$28252,"&lt;&gt;内部转款",Sheet1!$D$5:$D$28252,"&lt;&gt;内部转账",Sheet1!$E$5:$E$28252,"&lt;&gt;*调拨*")</f>
        <v>781.38</v>
      </c>
      <c r="I385" s="32">
        <f>SUMIFS(Sheet1!$F$5:$F$28252,Sheet1!$I$5:$I$28252,$B385,Sheet1!$L$5:$L$28252,$A385,Sheet1!$D$5:$D$28252,"饿了么",Sheet1!$E$5:$E$28252,"&lt;&gt;*调拨*")+SUMIFS(Sheet1!$F$5:$F$28252,Sheet1!$I$5:$I$28252,$B385,Sheet1!$L$5:$L$28252,$A385,Sheet1!$E$5:$E$28252,"*饿了么*",Sheet1!$D$5:$D$28252,"&lt;&gt;饿了么",Sheet1!$D$5:$D$28252,"&lt;&gt;内部转款",Sheet1!$D$5:$D$28252,"&lt;&gt;内部转账",Sheet1!$E$5:$E$28252,"&lt;&gt;*调拨*")</f>
        <v>0</v>
      </c>
      <c r="J385" s="32">
        <f>SUMIFS(Sheet1!$F$5:$F$28252,Sheet1!$I$5:$I$28252,$B385,Sheet1!$L$5:$L$28252,$A385,Sheet1!$D$5:$D$28252,"健E卡",Sheet1!$E$5:$E$28252,"&lt;&gt;*调拨*")+SUMIFS(Sheet1!$F$5:$F$28252,Sheet1!$I$5:$I$28252,$B385,Sheet1!$L$5:$L$28252,$A385,Sheet1!$E$5:$E$28252,"*健E卡*",Sheet1!$D$5:$D$28252,"&lt;&gt;健E卡",Sheet1!$D$5:$D$28252,"&lt;&gt;内部转款",Sheet1!$D$5:$D$28252,"&lt;&gt;内部转账",Sheet1!$E$5:$E$28252,"&lt;&gt;*调拨*")</f>
        <v>80047.72</v>
      </c>
      <c r="K385" s="32">
        <f>SUMIFS(Sheet1!$F$5:$F$28252,Sheet1!$I$5:$I$28252,$B385,Sheet1!$L$5:$L$28252,$A385,Sheet1!$D$5:$D$28252,"抖音",Sheet1!$E$5:$E$28252,"&lt;&gt;*调拨*")+SUMIFS(Sheet1!$F$5:$F$28252,Sheet1!$I$5:$I$28252,$B385,Sheet1!$L$5:$L$28252,$A385,Sheet1!$E$5:$E$28252,"*抖音*",Sheet1!$D$5:$D$28252,"&lt;&gt;抖音",Sheet1!$D$5:$D$28252,"&lt;&gt;内部转款",Sheet1!$D$5:$D$28252,"&lt;&gt;内部转账",Sheet1!$E$5:$E$28252,"&lt;&gt;*调拨*")</f>
        <v>0</v>
      </c>
      <c r="L385" s="32">
        <f>SUMIFS(Sheet1!$F$5:$F$28252,Sheet1!$I$5:$I$28252,$B385,Sheet1!$L$5:$L$28252,$A385,Sheet1!$D$5:$D$28252,"医卡通",Sheet1!$E$5:$E$28252,"&lt;&gt;*调拨*")+SUMIFS(Sheet1!$F$5:$F$28252,Sheet1!$I$5:$I$28252,$B385,Sheet1!$L$5:$L$28252,$A385,Sheet1!$E$5:$E$28252,"*医卡通*",Sheet1!$D$5:$D$28252,"&lt;&gt;医卡通",Sheet1!$D$5:$D$28252,"&lt;&gt;内部转款",Sheet1!$D$5:$D$28252,"&lt;&gt;内部转账",Sheet1!$E$5:$E$28252,"&lt;&gt;*调拨*")</f>
        <v>0</v>
      </c>
      <c r="M385" s="32">
        <f>SUMIFS(Sheet1!$F$5:$F$28252,Sheet1!$I$5:$I$28252,$B385,Sheet1!$L$5:$L$28252,$A385,Sheet1!$D$5:$D$28252,"企健网",Sheet1!$E$5:$E$28252,"&lt;&gt;*调拨*")+SUMIFS(Sheet1!$F$5:$F$28252,Sheet1!$I$5:$I$28252,$B385,Sheet1!$L$5:$L$28252,$A385,Sheet1!$E$5:$E$28252,"*企健网*",Sheet1!$D$5:$D$28252,"&lt;&gt;企健网",Sheet1!$D$5:$D$28252,"&lt;&gt;内部转款",Sheet1!$D$5:$D$28252,"&lt;&gt;内部转账",Sheet1!$E$5:$E$28252,"&lt;&gt;*调拨*")</f>
        <v>0</v>
      </c>
      <c r="N385" s="32">
        <f>SUMIFS(Sheet1!$F$5:$F$28252,Sheet1!$I$5:$I$28252,$B385,Sheet1!$L$5:$L$28252,$A385,Sheet1!$D$5:$D$28252,"银联",Sheet1!$E$5:$E$28252,"&lt;&gt;*调拨*")+SUMIFS(Sheet1!$F$5:$F$28252,Sheet1!$I$5:$I$28252,$B385,Sheet1!$L$5:$L$28252,$A385,Sheet1!$E$5:$E$28252,"*银联*",Sheet1!$D$5:$D$28252,"&lt;&gt;银联",Sheet1!$D$5:$D$28252,"&lt;&gt;内部转款",Sheet1!$D$5:$D$28252,"&lt;&gt;内部转账",Sheet1!$E$5:$E$28252,"&lt;&gt;*调拨*")</f>
        <v>0</v>
      </c>
      <c r="O385" s="32">
        <f>SUMIFS(Sheet1!$F$5:$F$28252,Sheet1!$I$5:$I$28252,$B385,Sheet1!$L$5:$L$28252,$A385,Sheet1!$D$5:$D$28252,"京东",Sheet1!$E$5:$E$28252,"&lt;&gt;*调拨*")+SUMIFS(Sheet1!$F$5:$F$28252,Sheet1!$I$5:$I$28252,$B385,Sheet1!$L$5:$L$28252,$A385,Sheet1!$E$5:$E$28252,"*京东*",Sheet1!$D$5:$D$28252,"&lt;&gt;京东",Sheet1!$D$5:$D$28252,"&lt;&gt;内部转款",Sheet1!$D$5:$D$28252,"&lt;&gt;内部转账",Sheet1!$E$5:$E$28252,"&lt;&gt;*调拨*")</f>
        <v>0</v>
      </c>
      <c r="P385" s="32">
        <f>SUMIFS(Sheet1!$F$5:$F$28252,Sheet1!$I$5:$I$28252,$B385,Sheet1!$L$5:$L$28252,$A385,Sheet1!$D$5:$D$28252,"药机微信",Sheet1!$E$5:$E$28252,"&lt;&gt;*调拨*")+SUMIFS(Sheet1!$F$5:$F$28252,Sheet1!$I$5:$I$28252,$B385,Sheet1!$L$5:$L$28252,$A385,Sheet1!$E$5:$E$28252,"*药机微信*",Sheet1!$D$5:$D$28252,"&lt;&gt;药机微信",Sheet1!$D$5:$D$28252,"&lt;&gt;内部转款",Sheet1!$D$5:$D$28252,"&lt;&gt;内部转账",Sheet1!$E$5:$E$28252,"&lt;&gt;*调拨*")</f>
        <v>0</v>
      </c>
      <c r="Q385" s="32">
        <f>SUMIFS(Sheet1!$F$5:$F$28252,Sheet1!$I$5:$I$28252,$B385,Sheet1!$L$5:$L$28252,$A385,Sheet1!$D$5:$D$28252,"亲情卡",Sheet1!$E$5:$E$28252,"&lt;&gt;*调拨*")+SUMIFS(Sheet1!$F$5:$F$28252,Sheet1!$I$5:$I$28252,$B385,Sheet1!$L$5:$L$28252,$A385,Sheet1!$E$5:$E$28252,"*亲情卡*",Sheet1!$D$5:$D$28252,"&lt;&gt;亲情卡",Sheet1!$D$5:$D$28252,"&lt;&gt;内部转款",Sheet1!$D$5:$D$28252,"&lt;&gt;内部转账",Sheet1!$E$5:$E$28252,"&lt;&gt;*调拨*")</f>
        <v>0</v>
      </c>
      <c r="R385" s="32">
        <f>SUMIFS(Sheet1!$F$5:$F$28252,Sheet1!$I$5:$I$28252,$B385,Sheet1!$L$5:$L$28252,$A385,Sheet1!$D$5:$D$28252,"优惠券",Sheet1!$E$5:$E$28252,"&lt;&gt;*调拨*")+SUMIFS(Sheet1!$F$5:$F$28252,Sheet1!$I$5:$I$28252,$B385,Sheet1!$L$5:$L$28252,$A385,Sheet1!$E$5:$E$28252,"*优惠券*",Sheet1!$D$5:$D$28252,"&lt;&gt;优惠券",Sheet1!$D$5:$D$28252,"&lt;&gt;内部转款",Sheet1!$D$5:$D$28252,"&lt;&gt;内部转账",Sheet1!$E$5:$E$28252,"&lt;&gt;*调拨*")</f>
        <v>0</v>
      </c>
      <c r="S385" s="32">
        <f>SUMIFS(Sheet1!$F$5:$F$28252,Sheet1!$I$5:$I$28252,$B385,Sheet1!$L$5:$L$28252,$A385,Sheet1!$D$5:$D$28252,"代金券",Sheet1!$E$5:$E$28252,"&lt;&gt;*调拨*")+SUMIFS(Sheet1!$F$5:$F$28252,Sheet1!$I$5:$I$28252,$B385,Sheet1!$L$5:$L$28252,$A385,Sheet1!$E$5:$E$28252,"*代金券*",Sheet1!$D$5:$D$28252,"&lt;&gt;代金券",Sheet1!$D$5:$D$28252,"&lt;&gt;内部转款",Sheet1!$D$5:$D$28252,"&lt;&gt;内部转账",Sheet1!$E$5:$E$28252,"&lt;&gt;*调拨*")</f>
        <v>0</v>
      </c>
      <c r="T385" s="32">
        <f>SUMIFS(Sheet1!$F$5:$F$28252,Sheet1!$I$5:$I$28252,$B385,Sheet1!$L$5:$L$28252,$A385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385,Sheet1!$L$5:$L$28252,$A385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385,Sheet1!$L$5:$L$28252,$A385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385,Sheet1!$L$5:$L$28252,$A385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85" s="32">
        <f>SUMIFS(Sheet1!$F$5:$F$28252,Sheet1!$I$5:$I$28252,$B385,Sheet1!$L$5:$L$28252,$A385,Sheet1!$E$5:$E$28252,"*调拨*")</f>
        <v>0</v>
      </c>
      <c r="V385" s="32">
        <f>SUMIFS(Sheet1!$F$5:$F$28252,Sheet1!$I$5:$I$28252,$B385,Sheet1!$L$5:$L$28252,$A385,Sheet1!$D$5:$D$28252,"储值",Sheet1!$E$5:$E$28252,"&lt;&gt;*调拨*")+SUMIFS(Sheet1!$F$5:$F$28252,Sheet1!$I$5:$I$28252,$B385,Sheet1!$L$5:$L$28252,$A385,Sheet1!$E$5:$E$28252,"*储值*",Sheet1!$D$5:$D$28252,"&lt;&gt;储值",Sheet1!$D$5:$D$28252,"&lt;&gt;内部转款",Sheet1!$D$5:$D$28252,"&lt;&gt;内部转账",Sheet1!$E$5:$E$28252,"&lt;&gt;*调拨*")</f>
        <v>0</v>
      </c>
      <c r="W385" s="32">
        <f>SUMIFS(Sheet1!$F$5:$F$28252,Sheet1!$I$5:$I$28252,$B385,Sheet1!$L$5:$L$28252,$A385,Sheet1!$D$5:$D$28252,"效期",Sheet1!$E$5:$E$28252,"&lt;&gt;*调拨*")+SUMIFS(Sheet1!$F$5:$F$28252,Sheet1!$I$5:$I$28252,$B385,Sheet1!$L$5:$L$28252,$A385,Sheet1!$E$5:$E$28252,"*效期*",Sheet1!$D$5:$D$28252,"&lt;&gt;效期",Sheet1!$D$5:$D$28252,"&lt;&gt;内部转款",Sheet1!$D$5:$D$28252,"&lt;&gt;内部转账",Sheet1!$E$5:$E$28252,"&lt;&gt;*调拨*")</f>
        <v>0</v>
      </c>
      <c r="X385" s="32">
        <f>SUMIFS(Sheet1!$F$5:$F$28252,Sheet1!$I$5:$I$28252,$B385,Sheet1!$L$5:$L$28252,$A385,Sheet1!$D$5:$D$28252,"内部转款",Sheet1!$E$5:$E$28252,"&lt;&gt;*调拨*")+SUMIFS(Sheet1!$F$5:$F$28252,Sheet1!$I$5:$I$28252,$B385,Sheet1!$L$5:$L$28252,$A385,Sheet1!$D$5:$D$28252,"内部转账",Sheet1!$E$5:$E$28252,"&lt;&gt;*调拨*")</f>
        <v>0</v>
      </c>
      <c r="Y385" s="32">
        <f t="shared" si="28"/>
        <v>0</v>
      </c>
      <c r="Z385" s="32">
        <f>SUMIFS(Sheet1!$F$5:$F$28252,Sheet1!$I$5:$I$28252,$B385,Sheet1!$L$5:$L$28252,$A385)</f>
        <v>94328.7</v>
      </c>
      <c r="AA385" s="32">
        <f>SUMIFS(Sheet1!$G$5:$G$28252,Sheet1!$I$5:$I$28252,$B385,Sheet1!$L$5:$L$28252,$A385,Sheet1!$D$5:$D$28252,"工资",Sheet1!$E$5:$E$28252,"&lt;&gt;*调拨*")+SUMIFS(Sheet1!$G$5:$G$28252,Sheet1!$I$5:$I$28252,$B385,Sheet1!$L$5:$L$28252,$A385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85" s="32">
        <f>SUMIFS(Sheet1!$G$5:$G$28252,Sheet1!$I$5:$I$28252,$B385,Sheet1!$L$5:$L$28252,$A385,Sheet1!$D$5:$D$28252,"水费",Sheet1!$E$5:$E$28252,"&lt;&gt;*调拨*")+SUMIFS(Sheet1!$G$5:$G$28252,Sheet1!$I$5:$I$28252,$B385,Sheet1!$L$5:$L$28252,$A385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85" s="32">
        <f>SUMIFS(Sheet1!$G$5:$G$28252,Sheet1!$I$5:$I$28252,$B385,Sheet1!$L$5:$L$28252,$A385,Sheet1!$D$5:$D$28252,"电费",Sheet1!$E$5:$E$28252,"&lt;&gt;*调拨*")+SUMIFS(Sheet1!$G$5:$G$28252,Sheet1!$I$5:$I$28252,$B385,Sheet1!$L$5:$L$28252,$A385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85" s="32">
        <f>SUMIFS(Sheet1!$G$5:$G$28252,Sheet1!$I$5:$I$28252,$B385,Sheet1!$L$5:$L$28252,$A385,Sheet1!$D$5:$D$28252,"宽带费",Sheet1!$E$5:$E$28252,"&lt;&gt;*调拨*")+SUMIFS(Sheet1!$G$5:$G$28252,Sheet1!$I$5:$I$28252,$B385,Sheet1!$L$5:$L$28252,$A385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85" s="32">
        <f>SUMIFS(Sheet1!$G$5:$G$28252,Sheet1!$I$5:$I$28252,$B385,Sheet1!$L$5:$L$28252,$A385,Sheet1!$D$5:$D$28252,"办公费",Sheet1!$E$5:$E$28252,"&lt;&gt;*调拨*")+SUMIFS(Sheet1!$G$5:$G$28252,Sheet1!$I$5:$I$28252,$B385,Sheet1!$L$5:$L$28252,$A385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85" s="32">
        <f>SUMIFS(Sheet1!$G$5:$G$28252,Sheet1!$I$5:$I$28252,$B385,Sheet1!$L$5:$L$28252,$A385,Sheet1!$D$5:$D$28252,"话费",Sheet1!$E$5:$E$28252,"&lt;&gt;*调拨*")+SUMIFS(Sheet1!$G$5:$G$28252,Sheet1!$I$5:$I$28252,$B385,Sheet1!$L$5:$L$28252,$A385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85" s="32">
        <f>SUMIFS(Sheet1!$G$5:$G$28252,Sheet1!$I$5:$I$28252,$B385,Sheet1!$L$5:$L$28252,$A385,Sheet1!$D$5:$D$28252,"房租",Sheet1!$E$5:$E$28252,"&lt;&gt;*调拨*")+SUMIFS(Sheet1!$G$5:$G$28252,Sheet1!$I$5:$I$28252,$B385,Sheet1!$L$5:$L$28252,$A385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85" s="32">
        <f>SUMIFS(Sheet1!$G$5:$G$28252,Sheet1!$I$5:$I$28252,$B385,Sheet1!$L$5:$L$28252,$A385,Sheet1!$E$5:$E$28252,"*调拨*")</f>
        <v>0</v>
      </c>
      <c r="AI385" s="32">
        <f>SUMIFS(Sheet1!$G$5:$G$28252,Sheet1!$I$5:$I$28252,$B385,Sheet1!$L$5:$L$28252,$A385,Sheet1!$D$5:$D$28252,"内部转款",Sheet1!$E$5:$E$28252,"&lt;&gt;*调拨*")+SUMIFS(Sheet1!$G$5:$G$28252,Sheet1!$I$5:$I$28252,$B385,Sheet1!$L$5:$L$28252,$A385,Sheet1!$D$5:$D$28252,"内部转账",Sheet1!$E$5:$E$28252,"&lt;&gt;*调拨*")</f>
        <v>0</v>
      </c>
      <c r="AJ385" s="32">
        <f t="shared" si="29"/>
        <v>9608.39</v>
      </c>
      <c r="AK385" s="32">
        <f>SUMIFS(Sheet1!$G$5:$G$28252,Sheet1!$I$5:$I$28252,$B385,Sheet1!$L$5:$L$28252,$A385)</f>
        <v>9608.39</v>
      </c>
      <c r="AL385" s="32">
        <f t="shared" si="30"/>
        <v>84720.31</v>
      </c>
    </row>
    <row r="386" ht="16.5" spans="1:38">
      <c r="A386" s="30">
        <v>202607</v>
      </c>
      <c r="B386" s="31" t="s">
        <v>103</v>
      </c>
      <c r="C386" s="32">
        <f>SUMIFS(Sheet1!$F$5:$F$28252,Sheet1!$I$5:$I$28252,$B386,Sheet1!$L$5:$L$28252,$A386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15596.69</v>
      </c>
      <c r="D386" s="32">
        <f>SUMIFS(Sheet1!$F$5:$F$28252,Sheet1!$I$5:$I$28252,$B386,Sheet1!$L$5:$L$28252,$A386,Sheet1!$D$5:$D$28252,"医保即时拨付",Sheet1!$E$5:$E$28252,"&lt;&gt;*调拨*")+SUMIFS(Sheet1!$F$5:$F$28252,Sheet1!$I$5:$I$28252,$B386,Sheet1!$L$5:$L$28252,$A386,Sheet1!$E$5:$E$28252,"*医保即时拨付*",Sheet1!$D$5:$D$28252,"&lt;&gt;医保即时拨付",Sheet1!$D$5:$D$28252,"&lt;&gt;内部转款",Sheet1!$D$5:$D$28252,"&lt;&gt;内部转账",Sheet1!$E$5:$E$28252,"&lt;&gt;*调拨*")</f>
        <v>0</v>
      </c>
      <c r="E386" s="32">
        <f>SUMIFS(Sheet1!$F$5:$F$28252,Sheet1!$I$5:$I$28252,$B386,Sheet1!$L$5:$L$28252,$A386,Sheet1!$D$5:$D$28252,"医保",Sheet1!$E$5:$E$28252,"&lt;&gt;*调拨*",Sheet1!$E$5:$E$28252,"&lt;&gt;*医保即时拨付*")+SUMIFS(Sheet1!$F$5:$F$28252,Sheet1!$I$5:$I$28252,$B386,Sheet1!$L$5:$L$28252,$A386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86" s="32">
        <f>SUMIFS(Sheet1!$F$5:$F$28252,Sheet1!$I$5:$I$28252,$B386,Sheet1!$L$5:$L$28252,$A386,Sheet1!$D$5:$D$28252,"聚合",Sheet1!$E$5:$E$28252,"&lt;&gt;*调拨*")+SUMIFS(Sheet1!$F$5:$F$28252,Sheet1!$I$5:$I$28252,$B386,Sheet1!$L$5:$L$28252,$A386,Sheet1!$E$5:$E$28252,"*聚合*",Sheet1!$D$5:$D$28252,"&lt;&gt;聚合",Sheet1!$D$5:$D$28252,"&lt;&gt;内部转款",Sheet1!$D$5:$D$28252,"&lt;&gt;内部转账",Sheet1!$E$5:$E$28252,"&lt;&gt;*调拨*")</f>
        <v>0</v>
      </c>
      <c r="G386" s="32">
        <f>SUMIFS(Sheet1!$F$5:$F$28252,Sheet1!$I$5:$I$28252,$B386,Sheet1!$L$5:$L$28252,$A386,Sheet1!$D$5:$D$28252,"24小时微信",Sheet1!$E$5:$E$28252,"&lt;&gt;*调拨*")+SUMIFS(Sheet1!$F$5:$F$28252,Sheet1!$I$5:$I$28252,$B386,Sheet1!$L$5:$L$28252,$A386,Sheet1!$E$5:$E$28252,"*24小时微信*",Sheet1!$D$5:$D$28252,"&lt;&gt;24小时微信",Sheet1!$D$5:$D$28252,"&lt;&gt;内部转款",Sheet1!$D$5:$D$28252,"&lt;&gt;内部转账",Sheet1!$E$5:$E$28252,"&lt;&gt;*调拨*")</f>
        <v>0</v>
      </c>
      <c r="H386" s="32">
        <f>SUMIFS(Sheet1!$F$5:$F$28252,Sheet1!$I$5:$I$28252,$B386,Sheet1!$L$5:$L$28252,$A386,Sheet1!$D$5:$D$28252,"美团",Sheet1!$E$5:$E$28252,"&lt;&gt;*调拨*")+SUMIFS(Sheet1!$F$5:$F$28252,Sheet1!$I$5:$I$28252,$B386,Sheet1!$L$5:$L$28252,$A386,Sheet1!$E$5:$E$28252,"*美团*",Sheet1!$D$5:$D$28252,"&lt;&gt;美团",Sheet1!$D$5:$D$28252,"&lt;&gt;内部转款",Sheet1!$D$5:$D$28252,"&lt;&gt;内部转账",Sheet1!$E$5:$E$28252,"&lt;&gt;*调拨*")</f>
        <v>0</v>
      </c>
      <c r="I386" s="32">
        <f>SUMIFS(Sheet1!$F$5:$F$28252,Sheet1!$I$5:$I$28252,$B386,Sheet1!$L$5:$L$28252,$A386,Sheet1!$D$5:$D$28252,"饿了么",Sheet1!$E$5:$E$28252,"&lt;&gt;*调拨*")+SUMIFS(Sheet1!$F$5:$F$28252,Sheet1!$I$5:$I$28252,$B386,Sheet1!$L$5:$L$28252,$A386,Sheet1!$E$5:$E$28252,"*饿了么*",Sheet1!$D$5:$D$28252,"&lt;&gt;饿了么",Sheet1!$D$5:$D$28252,"&lt;&gt;内部转款",Sheet1!$D$5:$D$28252,"&lt;&gt;内部转账",Sheet1!$E$5:$E$28252,"&lt;&gt;*调拨*")</f>
        <v>0</v>
      </c>
      <c r="J386" s="32">
        <f>SUMIFS(Sheet1!$F$5:$F$28252,Sheet1!$I$5:$I$28252,$B386,Sheet1!$L$5:$L$28252,$A386,Sheet1!$D$5:$D$28252,"健E卡",Sheet1!$E$5:$E$28252,"&lt;&gt;*调拨*")+SUMIFS(Sheet1!$F$5:$F$28252,Sheet1!$I$5:$I$28252,$B386,Sheet1!$L$5:$L$28252,$A386,Sheet1!$E$5:$E$28252,"*健E卡*",Sheet1!$D$5:$D$28252,"&lt;&gt;健E卡",Sheet1!$D$5:$D$28252,"&lt;&gt;内部转款",Sheet1!$D$5:$D$28252,"&lt;&gt;内部转账",Sheet1!$E$5:$E$28252,"&lt;&gt;*调拨*")</f>
        <v>0</v>
      </c>
      <c r="K386" s="32">
        <f>SUMIFS(Sheet1!$F$5:$F$28252,Sheet1!$I$5:$I$28252,$B386,Sheet1!$L$5:$L$28252,$A386,Sheet1!$D$5:$D$28252,"抖音",Sheet1!$E$5:$E$28252,"&lt;&gt;*调拨*")+SUMIFS(Sheet1!$F$5:$F$28252,Sheet1!$I$5:$I$28252,$B386,Sheet1!$L$5:$L$28252,$A386,Sheet1!$E$5:$E$28252,"*抖音*",Sheet1!$D$5:$D$28252,"&lt;&gt;抖音",Sheet1!$D$5:$D$28252,"&lt;&gt;内部转款",Sheet1!$D$5:$D$28252,"&lt;&gt;内部转账",Sheet1!$E$5:$E$28252,"&lt;&gt;*调拨*")</f>
        <v>0</v>
      </c>
      <c r="L386" s="32">
        <f>SUMIFS(Sheet1!$F$5:$F$28252,Sheet1!$I$5:$I$28252,$B386,Sheet1!$L$5:$L$28252,$A386,Sheet1!$D$5:$D$28252,"医卡通",Sheet1!$E$5:$E$28252,"&lt;&gt;*调拨*")+SUMIFS(Sheet1!$F$5:$F$28252,Sheet1!$I$5:$I$28252,$B386,Sheet1!$L$5:$L$28252,$A386,Sheet1!$E$5:$E$28252,"*医卡通*",Sheet1!$D$5:$D$28252,"&lt;&gt;医卡通",Sheet1!$D$5:$D$28252,"&lt;&gt;内部转款",Sheet1!$D$5:$D$28252,"&lt;&gt;内部转账",Sheet1!$E$5:$E$28252,"&lt;&gt;*调拨*")</f>
        <v>0</v>
      </c>
      <c r="M386" s="32">
        <f>SUMIFS(Sheet1!$F$5:$F$28252,Sheet1!$I$5:$I$28252,$B386,Sheet1!$L$5:$L$28252,$A386,Sheet1!$D$5:$D$28252,"企健网",Sheet1!$E$5:$E$28252,"&lt;&gt;*调拨*")+SUMIFS(Sheet1!$F$5:$F$28252,Sheet1!$I$5:$I$28252,$B386,Sheet1!$L$5:$L$28252,$A386,Sheet1!$E$5:$E$28252,"*企健网*",Sheet1!$D$5:$D$28252,"&lt;&gt;企健网",Sheet1!$D$5:$D$28252,"&lt;&gt;内部转款",Sheet1!$D$5:$D$28252,"&lt;&gt;内部转账",Sheet1!$E$5:$E$28252,"&lt;&gt;*调拨*")</f>
        <v>0</v>
      </c>
      <c r="N386" s="32">
        <f>SUMIFS(Sheet1!$F$5:$F$28252,Sheet1!$I$5:$I$28252,$B386,Sheet1!$L$5:$L$28252,$A386,Sheet1!$D$5:$D$28252,"银联",Sheet1!$E$5:$E$28252,"&lt;&gt;*调拨*")+SUMIFS(Sheet1!$F$5:$F$28252,Sheet1!$I$5:$I$28252,$B386,Sheet1!$L$5:$L$28252,$A386,Sheet1!$E$5:$E$28252,"*银联*",Sheet1!$D$5:$D$28252,"&lt;&gt;银联",Sheet1!$D$5:$D$28252,"&lt;&gt;内部转款",Sheet1!$D$5:$D$28252,"&lt;&gt;内部转账",Sheet1!$E$5:$E$28252,"&lt;&gt;*调拨*")</f>
        <v>0</v>
      </c>
      <c r="O386" s="32">
        <f>SUMIFS(Sheet1!$F$5:$F$28252,Sheet1!$I$5:$I$28252,$B386,Sheet1!$L$5:$L$28252,$A386,Sheet1!$D$5:$D$28252,"京东",Sheet1!$E$5:$E$28252,"&lt;&gt;*调拨*")+SUMIFS(Sheet1!$F$5:$F$28252,Sheet1!$I$5:$I$28252,$B386,Sheet1!$L$5:$L$28252,$A386,Sheet1!$E$5:$E$28252,"*京东*",Sheet1!$D$5:$D$28252,"&lt;&gt;京东",Sheet1!$D$5:$D$28252,"&lt;&gt;内部转款",Sheet1!$D$5:$D$28252,"&lt;&gt;内部转账",Sheet1!$E$5:$E$28252,"&lt;&gt;*调拨*")</f>
        <v>0</v>
      </c>
      <c r="P386" s="32">
        <f>SUMIFS(Sheet1!$F$5:$F$28252,Sheet1!$I$5:$I$28252,$B386,Sheet1!$L$5:$L$28252,$A386,Sheet1!$D$5:$D$28252,"药机微信",Sheet1!$E$5:$E$28252,"&lt;&gt;*调拨*")+SUMIFS(Sheet1!$F$5:$F$28252,Sheet1!$I$5:$I$28252,$B386,Sheet1!$L$5:$L$28252,$A386,Sheet1!$E$5:$E$28252,"*药机微信*",Sheet1!$D$5:$D$28252,"&lt;&gt;药机微信",Sheet1!$D$5:$D$28252,"&lt;&gt;内部转款",Sheet1!$D$5:$D$28252,"&lt;&gt;内部转账",Sheet1!$E$5:$E$28252,"&lt;&gt;*调拨*")</f>
        <v>0</v>
      </c>
      <c r="Q386" s="32">
        <f>SUMIFS(Sheet1!$F$5:$F$28252,Sheet1!$I$5:$I$28252,$B386,Sheet1!$L$5:$L$28252,$A386,Sheet1!$D$5:$D$28252,"亲情卡",Sheet1!$E$5:$E$28252,"&lt;&gt;*调拨*")+SUMIFS(Sheet1!$F$5:$F$28252,Sheet1!$I$5:$I$28252,$B386,Sheet1!$L$5:$L$28252,$A386,Sheet1!$E$5:$E$28252,"*亲情卡*",Sheet1!$D$5:$D$28252,"&lt;&gt;亲情卡",Sheet1!$D$5:$D$28252,"&lt;&gt;内部转款",Sheet1!$D$5:$D$28252,"&lt;&gt;内部转账",Sheet1!$E$5:$E$28252,"&lt;&gt;*调拨*")</f>
        <v>0</v>
      </c>
      <c r="R386" s="32">
        <f>SUMIFS(Sheet1!$F$5:$F$28252,Sheet1!$I$5:$I$28252,$B386,Sheet1!$L$5:$L$28252,$A386,Sheet1!$D$5:$D$28252,"优惠券",Sheet1!$E$5:$E$28252,"&lt;&gt;*调拨*")+SUMIFS(Sheet1!$F$5:$F$28252,Sheet1!$I$5:$I$28252,$B386,Sheet1!$L$5:$L$28252,$A386,Sheet1!$E$5:$E$28252,"*优惠券*",Sheet1!$D$5:$D$28252,"&lt;&gt;优惠券",Sheet1!$D$5:$D$28252,"&lt;&gt;内部转款",Sheet1!$D$5:$D$28252,"&lt;&gt;内部转账",Sheet1!$E$5:$E$28252,"&lt;&gt;*调拨*")</f>
        <v>0</v>
      </c>
      <c r="S386" s="32">
        <f>SUMIFS(Sheet1!$F$5:$F$28252,Sheet1!$I$5:$I$28252,$B386,Sheet1!$L$5:$L$28252,$A386,Sheet1!$D$5:$D$28252,"代金券",Sheet1!$E$5:$E$28252,"&lt;&gt;*调拨*")+SUMIFS(Sheet1!$F$5:$F$28252,Sheet1!$I$5:$I$28252,$B386,Sheet1!$L$5:$L$28252,$A386,Sheet1!$E$5:$E$28252,"*代金券*",Sheet1!$D$5:$D$28252,"&lt;&gt;代金券",Sheet1!$D$5:$D$28252,"&lt;&gt;内部转款",Sheet1!$D$5:$D$28252,"&lt;&gt;内部转账",Sheet1!$E$5:$E$28252,"&lt;&gt;*调拨*")</f>
        <v>0</v>
      </c>
      <c r="T386" s="32">
        <f>SUMIFS(Sheet1!$F$5:$F$28252,Sheet1!$I$5:$I$28252,$B386,Sheet1!$L$5:$L$28252,$A386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386,Sheet1!$L$5:$L$28252,$A386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386,Sheet1!$L$5:$L$28252,$A386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386,Sheet1!$L$5:$L$28252,$A386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86" s="32">
        <f>SUMIFS(Sheet1!$F$5:$F$28252,Sheet1!$I$5:$I$28252,$B386,Sheet1!$L$5:$L$28252,$A386,Sheet1!$E$5:$E$28252,"*调拨*")</f>
        <v>0</v>
      </c>
      <c r="V386" s="32">
        <f>SUMIFS(Sheet1!$F$5:$F$28252,Sheet1!$I$5:$I$28252,$B386,Sheet1!$L$5:$L$28252,$A386,Sheet1!$D$5:$D$28252,"储值",Sheet1!$E$5:$E$28252,"&lt;&gt;*调拨*")+SUMIFS(Sheet1!$F$5:$F$28252,Sheet1!$I$5:$I$28252,$B386,Sheet1!$L$5:$L$28252,$A386,Sheet1!$E$5:$E$28252,"*储值*",Sheet1!$D$5:$D$28252,"&lt;&gt;储值",Sheet1!$D$5:$D$28252,"&lt;&gt;内部转款",Sheet1!$D$5:$D$28252,"&lt;&gt;内部转账",Sheet1!$E$5:$E$28252,"&lt;&gt;*调拨*")</f>
        <v>0</v>
      </c>
      <c r="W386" s="32">
        <f>SUMIFS(Sheet1!$F$5:$F$28252,Sheet1!$I$5:$I$28252,$B386,Sheet1!$L$5:$L$28252,$A386,Sheet1!$D$5:$D$28252,"效期",Sheet1!$E$5:$E$28252,"&lt;&gt;*调拨*")+SUMIFS(Sheet1!$F$5:$F$28252,Sheet1!$I$5:$I$28252,$B386,Sheet1!$L$5:$L$28252,$A386,Sheet1!$E$5:$E$28252,"*效期*",Sheet1!$D$5:$D$28252,"&lt;&gt;效期",Sheet1!$D$5:$D$28252,"&lt;&gt;内部转款",Sheet1!$D$5:$D$28252,"&lt;&gt;内部转账",Sheet1!$E$5:$E$28252,"&lt;&gt;*调拨*")</f>
        <v>0</v>
      </c>
      <c r="X386" s="32">
        <f>SUMIFS(Sheet1!$F$5:$F$28252,Sheet1!$I$5:$I$28252,$B386,Sheet1!$L$5:$L$28252,$A386,Sheet1!$D$5:$D$28252,"内部转款",Sheet1!$E$5:$E$28252,"&lt;&gt;*调拨*")+SUMIFS(Sheet1!$F$5:$F$28252,Sheet1!$I$5:$I$28252,$B386,Sheet1!$L$5:$L$28252,$A386,Sheet1!$D$5:$D$28252,"内部转账",Sheet1!$E$5:$E$28252,"&lt;&gt;*调拨*")</f>
        <v>0</v>
      </c>
      <c r="Y386" s="32">
        <f t="shared" si="28"/>
        <v>0</v>
      </c>
      <c r="Z386" s="32">
        <f>SUMIFS(Sheet1!$F$5:$F$28252,Sheet1!$I$5:$I$28252,$B386,Sheet1!$L$5:$L$28252,$A386)</f>
        <v>15596.69</v>
      </c>
      <c r="AA386" s="32">
        <f>SUMIFS(Sheet1!$G$5:$G$28252,Sheet1!$I$5:$I$28252,$B386,Sheet1!$L$5:$L$28252,$A386,Sheet1!$D$5:$D$28252,"工资",Sheet1!$E$5:$E$28252,"&lt;&gt;*调拨*")+SUMIFS(Sheet1!$G$5:$G$28252,Sheet1!$I$5:$I$28252,$B386,Sheet1!$L$5:$L$28252,$A386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86" s="32">
        <f>SUMIFS(Sheet1!$G$5:$G$28252,Sheet1!$I$5:$I$28252,$B386,Sheet1!$L$5:$L$28252,$A386,Sheet1!$D$5:$D$28252,"水费",Sheet1!$E$5:$E$28252,"&lt;&gt;*调拨*")+SUMIFS(Sheet1!$G$5:$G$28252,Sheet1!$I$5:$I$28252,$B386,Sheet1!$L$5:$L$28252,$A386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86" s="32">
        <f>SUMIFS(Sheet1!$G$5:$G$28252,Sheet1!$I$5:$I$28252,$B386,Sheet1!$L$5:$L$28252,$A386,Sheet1!$D$5:$D$28252,"电费",Sheet1!$E$5:$E$28252,"&lt;&gt;*调拨*")+SUMIFS(Sheet1!$G$5:$G$28252,Sheet1!$I$5:$I$28252,$B386,Sheet1!$L$5:$L$28252,$A386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86" s="32">
        <f>SUMIFS(Sheet1!$G$5:$G$28252,Sheet1!$I$5:$I$28252,$B386,Sheet1!$L$5:$L$28252,$A386,Sheet1!$D$5:$D$28252,"宽带费",Sheet1!$E$5:$E$28252,"&lt;&gt;*调拨*")+SUMIFS(Sheet1!$G$5:$G$28252,Sheet1!$I$5:$I$28252,$B386,Sheet1!$L$5:$L$28252,$A386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86" s="32">
        <f>SUMIFS(Sheet1!$G$5:$G$28252,Sheet1!$I$5:$I$28252,$B386,Sheet1!$L$5:$L$28252,$A386,Sheet1!$D$5:$D$28252,"办公费",Sheet1!$E$5:$E$28252,"&lt;&gt;*调拨*")+SUMIFS(Sheet1!$G$5:$G$28252,Sheet1!$I$5:$I$28252,$B386,Sheet1!$L$5:$L$28252,$A386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86" s="32">
        <f>SUMIFS(Sheet1!$G$5:$G$28252,Sheet1!$I$5:$I$28252,$B386,Sheet1!$L$5:$L$28252,$A386,Sheet1!$D$5:$D$28252,"话费",Sheet1!$E$5:$E$28252,"&lt;&gt;*调拨*")+SUMIFS(Sheet1!$G$5:$G$28252,Sheet1!$I$5:$I$28252,$B386,Sheet1!$L$5:$L$28252,$A386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86" s="32">
        <f>SUMIFS(Sheet1!$G$5:$G$28252,Sheet1!$I$5:$I$28252,$B386,Sheet1!$L$5:$L$28252,$A386,Sheet1!$D$5:$D$28252,"房租",Sheet1!$E$5:$E$28252,"&lt;&gt;*调拨*")+SUMIFS(Sheet1!$G$5:$G$28252,Sheet1!$I$5:$I$28252,$B386,Sheet1!$L$5:$L$28252,$A386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86" s="32">
        <f>SUMIFS(Sheet1!$G$5:$G$28252,Sheet1!$I$5:$I$28252,$B386,Sheet1!$L$5:$L$28252,$A386,Sheet1!$E$5:$E$28252,"*调拨*")</f>
        <v>0</v>
      </c>
      <c r="AI386" s="32">
        <f>SUMIFS(Sheet1!$G$5:$G$28252,Sheet1!$I$5:$I$28252,$B386,Sheet1!$L$5:$L$28252,$A386,Sheet1!$D$5:$D$28252,"内部转款",Sheet1!$E$5:$E$28252,"&lt;&gt;*调拨*")+SUMIFS(Sheet1!$G$5:$G$28252,Sheet1!$I$5:$I$28252,$B386,Sheet1!$L$5:$L$28252,$A386,Sheet1!$D$5:$D$28252,"内部转账",Sheet1!$E$5:$E$28252,"&lt;&gt;*调拨*")</f>
        <v>0</v>
      </c>
      <c r="AJ386" s="32">
        <f t="shared" si="29"/>
        <v>4549.67</v>
      </c>
      <c r="AK386" s="32">
        <f>SUMIFS(Sheet1!$G$5:$G$28252,Sheet1!$I$5:$I$28252,$B386,Sheet1!$L$5:$L$28252,$A386)</f>
        <v>4549.67</v>
      </c>
      <c r="AL386" s="32">
        <f t="shared" si="30"/>
        <v>11047.02</v>
      </c>
    </row>
    <row r="387" ht="16.5" spans="1:38">
      <c r="A387" s="30">
        <v>202607</v>
      </c>
      <c r="B387" s="31" t="s">
        <v>205</v>
      </c>
      <c r="C387" s="32">
        <f>SUMIFS(Sheet1!$F$5:$F$28252,Sheet1!$I$5:$I$28252,$B387,Sheet1!$L$5:$L$28252,$A387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14159.1</v>
      </c>
      <c r="D387" s="32">
        <f>SUMIFS(Sheet1!$F$5:$F$28252,Sheet1!$I$5:$I$28252,$B387,Sheet1!$L$5:$L$28252,$A387,Sheet1!$D$5:$D$28252,"医保即时拨付",Sheet1!$E$5:$E$28252,"&lt;&gt;*调拨*")+SUMIFS(Sheet1!$F$5:$F$28252,Sheet1!$I$5:$I$28252,$B387,Sheet1!$L$5:$L$28252,$A387,Sheet1!$E$5:$E$28252,"*医保即时拨付*",Sheet1!$D$5:$D$28252,"&lt;&gt;医保即时拨付",Sheet1!$D$5:$D$28252,"&lt;&gt;内部转款",Sheet1!$D$5:$D$28252,"&lt;&gt;内部转账",Sheet1!$E$5:$E$28252,"&lt;&gt;*调拨*")</f>
        <v>3508.77</v>
      </c>
      <c r="E387" s="32">
        <f>SUMIFS(Sheet1!$F$5:$F$28252,Sheet1!$I$5:$I$28252,$B387,Sheet1!$L$5:$L$28252,$A387,Sheet1!$D$5:$D$28252,"医保",Sheet1!$E$5:$E$28252,"&lt;&gt;*调拨*",Sheet1!$E$5:$E$28252,"&lt;&gt;*医保即时拨付*")+SUMIFS(Sheet1!$F$5:$F$28252,Sheet1!$I$5:$I$28252,$B387,Sheet1!$L$5:$L$28252,$A387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87" s="32">
        <f>SUMIFS(Sheet1!$F$5:$F$28252,Sheet1!$I$5:$I$28252,$B387,Sheet1!$L$5:$L$28252,$A387,Sheet1!$D$5:$D$28252,"聚合",Sheet1!$E$5:$E$28252,"&lt;&gt;*调拨*")+SUMIFS(Sheet1!$F$5:$F$28252,Sheet1!$I$5:$I$28252,$B387,Sheet1!$L$5:$L$28252,$A387,Sheet1!$E$5:$E$28252,"*聚合*",Sheet1!$D$5:$D$28252,"&lt;&gt;聚合",Sheet1!$D$5:$D$28252,"&lt;&gt;内部转款",Sheet1!$D$5:$D$28252,"&lt;&gt;内部转账",Sheet1!$E$5:$E$28252,"&lt;&gt;*调拨*")</f>
        <v>0</v>
      </c>
      <c r="G387" s="32">
        <f>SUMIFS(Sheet1!$F$5:$F$28252,Sheet1!$I$5:$I$28252,$B387,Sheet1!$L$5:$L$28252,$A387,Sheet1!$D$5:$D$28252,"24小时微信",Sheet1!$E$5:$E$28252,"&lt;&gt;*调拨*")+SUMIFS(Sheet1!$F$5:$F$28252,Sheet1!$I$5:$I$28252,$B387,Sheet1!$L$5:$L$28252,$A387,Sheet1!$E$5:$E$28252,"*24小时微信*",Sheet1!$D$5:$D$28252,"&lt;&gt;24小时微信",Sheet1!$D$5:$D$28252,"&lt;&gt;内部转款",Sheet1!$D$5:$D$28252,"&lt;&gt;内部转账",Sheet1!$E$5:$E$28252,"&lt;&gt;*调拨*")</f>
        <v>0</v>
      </c>
      <c r="H387" s="32">
        <f>SUMIFS(Sheet1!$F$5:$F$28252,Sheet1!$I$5:$I$28252,$B387,Sheet1!$L$5:$L$28252,$A387,Sheet1!$D$5:$D$28252,"美团",Sheet1!$E$5:$E$28252,"&lt;&gt;*调拨*")+SUMIFS(Sheet1!$F$5:$F$28252,Sheet1!$I$5:$I$28252,$B387,Sheet1!$L$5:$L$28252,$A387,Sheet1!$E$5:$E$28252,"*美团*",Sheet1!$D$5:$D$28252,"&lt;&gt;美团",Sheet1!$D$5:$D$28252,"&lt;&gt;内部转款",Sheet1!$D$5:$D$28252,"&lt;&gt;内部转账",Sheet1!$E$5:$E$28252,"&lt;&gt;*调拨*")</f>
        <v>0</v>
      </c>
      <c r="I387" s="32">
        <f>SUMIFS(Sheet1!$F$5:$F$28252,Sheet1!$I$5:$I$28252,$B387,Sheet1!$L$5:$L$28252,$A387,Sheet1!$D$5:$D$28252,"饿了么",Sheet1!$E$5:$E$28252,"&lt;&gt;*调拨*")+SUMIFS(Sheet1!$F$5:$F$28252,Sheet1!$I$5:$I$28252,$B387,Sheet1!$L$5:$L$28252,$A387,Sheet1!$E$5:$E$28252,"*饿了么*",Sheet1!$D$5:$D$28252,"&lt;&gt;饿了么",Sheet1!$D$5:$D$28252,"&lt;&gt;内部转款",Sheet1!$D$5:$D$28252,"&lt;&gt;内部转账",Sheet1!$E$5:$E$28252,"&lt;&gt;*调拨*")</f>
        <v>0</v>
      </c>
      <c r="J387" s="32">
        <f>SUMIFS(Sheet1!$F$5:$F$28252,Sheet1!$I$5:$I$28252,$B387,Sheet1!$L$5:$L$28252,$A387,Sheet1!$D$5:$D$28252,"健E卡",Sheet1!$E$5:$E$28252,"&lt;&gt;*调拨*")+SUMIFS(Sheet1!$F$5:$F$28252,Sheet1!$I$5:$I$28252,$B387,Sheet1!$L$5:$L$28252,$A387,Sheet1!$E$5:$E$28252,"*健E卡*",Sheet1!$D$5:$D$28252,"&lt;&gt;健E卡",Sheet1!$D$5:$D$28252,"&lt;&gt;内部转款",Sheet1!$D$5:$D$28252,"&lt;&gt;内部转账",Sheet1!$E$5:$E$28252,"&lt;&gt;*调拨*")</f>
        <v>0</v>
      </c>
      <c r="K387" s="32">
        <f>SUMIFS(Sheet1!$F$5:$F$28252,Sheet1!$I$5:$I$28252,$B387,Sheet1!$L$5:$L$28252,$A387,Sheet1!$D$5:$D$28252,"抖音",Sheet1!$E$5:$E$28252,"&lt;&gt;*调拨*")+SUMIFS(Sheet1!$F$5:$F$28252,Sheet1!$I$5:$I$28252,$B387,Sheet1!$L$5:$L$28252,$A387,Sheet1!$E$5:$E$28252,"*抖音*",Sheet1!$D$5:$D$28252,"&lt;&gt;抖音",Sheet1!$D$5:$D$28252,"&lt;&gt;内部转款",Sheet1!$D$5:$D$28252,"&lt;&gt;内部转账",Sheet1!$E$5:$E$28252,"&lt;&gt;*调拨*")</f>
        <v>0</v>
      </c>
      <c r="L387" s="32">
        <f>SUMIFS(Sheet1!$F$5:$F$28252,Sheet1!$I$5:$I$28252,$B387,Sheet1!$L$5:$L$28252,$A387,Sheet1!$D$5:$D$28252,"医卡通",Sheet1!$E$5:$E$28252,"&lt;&gt;*调拨*")+SUMIFS(Sheet1!$F$5:$F$28252,Sheet1!$I$5:$I$28252,$B387,Sheet1!$L$5:$L$28252,$A387,Sheet1!$E$5:$E$28252,"*医卡通*",Sheet1!$D$5:$D$28252,"&lt;&gt;医卡通",Sheet1!$D$5:$D$28252,"&lt;&gt;内部转款",Sheet1!$D$5:$D$28252,"&lt;&gt;内部转账",Sheet1!$E$5:$E$28252,"&lt;&gt;*调拨*")</f>
        <v>0</v>
      </c>
      <c r="M387" s="32">
        <f>SUMIFS(Sheet1!$F$5:$F$28252,Sheet1!$I$5:$I$28252,$B387,Sheet1!$L$5:$L$28252,$A387,Sheet1!$D$5:$D$28252,"企健网",Sheet1!$E$5:$E$28252,"&lt;&gt;*调拨*")+SUMIFS(Sheet1!$F$5:$F$28252,Sheet1!$I$5:$I$28252,$B387,Sheet1!$L$5:$L$28252,$A387,Sheet1!$E$5:$E$28252,"*企健网*",Sheet1!$D$5:$D$28252,"&lt;&gt;企健网",Sheet1!$D$5:$D$28252,"&lt;&gt;内部转款",Sheet1!$D$5:$D$28252,"&lt;&gt;内部转账",Sheet1!$E$5:$E$28252,"&lt;&gt;*调拨*")</f>
        <v>0</v>
      </c>
      <c r="N387" s="32">
        <f>SUMIFS(Sheet1!$F$5:$F$28252,Sheet1!$I$5:$I$28252,$B387,Sheet1!$L$5:$L$28252,$A387,Sheet1!$D$5:$D$28252,"银联",Sheet1!$E$5:$E$28252,"&lt;&gt;*调拨*")+SUMIFS(Sheet1!$F$5:$F$28252,Sheet1!$I$5:$I$28252,$B387,Sheet1!$L$5:$L$28252,$A387,Sheet1!$E$5:$E$28252,"*银联*",Sheet1!$D$5:$D$28252,"&lt;&gt;银联",Sheet1!$D$5:$D$28252,"&lt;&gt;内部转款",Sheet1!$D$5:$D$28252,"&lt;&gt;内部转账",Sheet1!$E$5:$E$28252,"&lt;&gt;*调拨*")</f>
        <v>0</v>
      </c>
      <c r="O387" s="32">
        <f>SUMIFS(Sheet1!$F$5:$F$28252,Sheet1!$I$5:$I$28252,$B387,Sheet1!$L$5:$L$28252,$A387,Sheet1!$D$5:$D$28252,"京东",Sheet1!$E$5:$E$28252,"&lt;&gt;*调拨*")+SUMIFS(Sheet1!$F$5:$F$28252,Sheet1!$I$5:$I$28252,$B387,Sheet1!$L$5:$L$28252,$A387,Sheet1!$E$5:$E$28252,"*京东*",Sheet1!$D$5:$D$28252,"&lt;&gt;京东",Sheet1!$D$5:$D$28252,"&lt;&gt;内部转款",Sheet1!$D$5:$D$28252,"&lt;&gt;内部转账",Sheet1!$E$5:$E$28252,"&lt;&gt;*调拨*")</f>
        <v>0</v>
      </c>
      <c r="P387" s="32">
        <f>SUMIFS(Sheet1!$F$5:$F$28252,Sheet1!$I$5:$I$28252,$B387,Sheet1!$L$5:$L$28252,$A387,Sheet1!$D$5:$D$28252,"药机微信",Sheet1!$E$5:$E$28252,"&lt;&gt;*调拨*")+SUMIFS(Sheet1!$F$5:$F$28252,Sheet1!$I$5:$I$28252,$B387,Sheet1!$L$5:$L$28252,$A387,Sheet1!$E$5:$E$28252,"*药机微信*",Sheet1!$D$5:$D$28252,"&lt;&gt;药机微信",Sheet1!$D$5:$D$28252,"&lt;&gt;内部转款",Sheet1!$D$5:$D$28252,"&lt;&gt;内部转账",Sheet1!$E$5:$E$28252,"&lt;&gt;*调拨*")</f>
        <v>0</v>
      </c>
      <c r="Q387" s="32">
        <f>SUMIFS(Sheet1!$F$5:$F$28252,Sheet1!$I$5:$I$28252,$B387,Sheet1!$L$5:$L$28252,$A387,Sheet1!$D$5:$D$28252,"亲情卡",Sheet1!$E$5:$E$28252,"&lt;&gt;*调拨*")+SUMIFS(Sheet1!$F$5:$F$28252,Sheet1!$I$5:$I$28252,$B387,Sheet1!$L$5:$L$28252,$A387,Sheet1!$E$5:$E$28252,"*亲情卡*",Sheet1!$D$5:$D$28252,"&lt;&gt;亲情卡",Sheet1!$D$5:$D$28252,"&lt;&gt;内部转款",Sheet1!$D$5:$D$28252,"&lt;&gt;内部转账",Sheet1!$E$5:$E$28252,"&lt;&gt;*调拨*")</f>
        <v>0</v>
      </c>
      <c r="R387" s="32">
        <f>SUMIFS(Sheet1!$F$5:$F$28252,Sheet1!$I$5:$I$28252,$B387,Sheet1!$L$5:$L$28252,$A387,Sheet1!$D$5:$D$28252,"优惠券",Sheet1!$E$5:$E$28252,"&lt;&gt;*调拨*")+SUMIFS(Sheet1!$F$5:$F$28252,Sheet1!$I$5:$I$28252,$B387,Sheet1!$L$5:$L$28252,$A387,Sheet1!$E$5:$E$28252,"*优惠券*",Sheet1!$D$5:$D$28252,"&lt;&gt;优惠券",Sheet1!$D$5:$D$28252,"&lt;&gt;内部转款",Sheet1!$D$5:$D$28252,"&lt;&gt;内部转账",Sheet1!$E$5:$E$28252,"&lt;&gt;*调拨*")</f>
        <v>0</v>
      </c>
      <c r="S387" s="32">
        <f>SUMIFS(Sheet1!$F$5:$F$28252,Sheet1!$I$5:$I$28252,$B387,Sheet1!$L$5:$L$28252,$A387,Sheet1!$D$5:$D$28252,"代金券",Sheet1!$E$5:$E$28252,"&lt;&gt;*调拨*")+SUMIFS(Sheet1!$F$5:$F$28252,Sheet1!$I$5:$I$28252,$B387,Sheet1!$L$5:$L$28252,$A387,Sheet1!$E$5:$E$28252,"*代金券*",Sheet1!$D$5:$D$28252,"&lt;&gt;代金券",Sheet1!$D$5:$D$28252,"&lt;&gt;内部转款",Sheet1!$D$5:$D$28252,"&lt;&gt;内部转账",Sheet1!$E$5:$E$28252,"&lt;&gt;*调拨*")</f>
        <v>0</v>
      </c>
      <c r="T387" s="32">
        <f>SUMIFS(Sheet1!$F$5:$F$28252,Sheet1!$I$5:$I$28252,$B387,Sheet1!$L$5:$L$28252,$A387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387,Sheet1!$L$5:$L$28252,$A387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387,Sheet1!$L$5:$L$28252,$A387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387,Sheet1!$L$5:$L$28252,$A387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87" s="32">
        <f>SUMIFS(Sheet1!$F$5:$F$28252,Sheet1!$I$5:$I$28252,$B387,Sheet1!$L$5:$L$28252,$A387,Sheet1!$E$5:$E$28252,"*调拨*")</f>
        <v>0</v>
      </c>
      <c r="V387" s="32">
        <f>SUMIFS(Sheet1!$F$5:$F$28252,Sheet1!$I$5:$I$28252,$B387,Sheet1!$L$5:$L$28252,$A387,Sheet1!$D$5:$D$28252,"储值",Sheet1!$E$5:$E$28252,"&lt;&gt;*调拨*")+SUMIFS(Sheet1!$F$5:$F$28252,Sheet1!$I$5:$I$28252,$B387,Sheet1!$L$5:$L$28252,$A387,Sheet1!$E$5:$E$28252,"*储值*",Sheet1!$D$5:$D$28252,"&lt;&gt;储值",Sheet1!$D$5:$D$28252,"&lt;&gt;内部转款",Sheet1!$D$5:$D$28252,"&lt;&gt;内部转账",Sheet1!$E$5:$E$28252,"&lt;&gt;*调拨*")</f>
        <v>0</v>
      </c>
      <c r="W387" s="32">
        <f>SUMIFS(Sheet1!$F$5:$F$28252,Sheet1!$I$5:$I$28252,$B387,Sheet1!$L$5:$L$28252,$A387,Sheet1!$D$5:$D$28252,"效期",Sheet1!$E$5:$E$28252,"&lt;&gt;*调拨*")+SUMIFS(Sheet1!$F$5:$F$28252,Sheet1!$I$5:$I$28252,$B387,Sheet1!$L$5:$L$28252,$A387,Sheet1!$E$5:$E$28252,"*效期*",Sheet1!$D$5:$D$28252,"&lt;&gt;效期",Sheet1!$D$5:$D$28252,"&lt;&gt;内部转款",Sheet1!$D$5:$D$28252,"&lt;&gt;内部转账",Sheet1!$E$5:$E$28252,"&lt;&gt;*调拨*")</f>
        <v>0</v>
      </c>
      <c r="X387" s="32">
        <f>SUMIFS(Sheet1!$F$5:$F$28252,Sheet1!$I$5:$I$28252,$B387,Sheet1!$L$5:$L$28252,$A387,Sheet1!$D$5:$D$28252,"内部转款",Sheet1!$E$5:$E$28252,"&lt;&gt;*调拨*")+SUMIFS(Sheet1!$F$5:$F$28252,Sheet1!$I$5:$I$28252,$B387,Sheet1!$L$5:$L$28252,$A387,Sheet1!$D$5:$D$28252,"内部转账",Sheet1!$E$5:$E$28252,"&lt;&gt;*调拨*")</f>
        <v>0</v>
      </c>
      <c r="Y387" s="32">
        <f t="shared" si="28"/>
        <v>0</v>
      </c>
      <c r="Z387" s="32">
        <f>SUMIFS(Sheet1!$F$5:$F$28252,Sheet1!$I$5:$I$28252,$B387,Sheet1!$L$5:$L$28252,$A387)</f>
        <v>17667.87</v>
      </c>
      <c r="AA387" s="32">
        <f>SUMIFS(Sheet1!$G$5:$G$28252,Sheet1!$I$5:$I$28252,$B387,Sheet1!$L$5:$L$28252,$A387,Sheet1!$D$5:$D$28252,"工资",Sheet1!$E$5:$E$28252,"&lt;&gt;*调拨*")+SUMIFS(Sheet1!$G$5:$G$28252,Sheet1!$I$5:$I$28252,$B387,Sheet1!$L$5:$L$28252,$A387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87" s="32">
        <f>SUMIFS(Sheet1!$G$5:$G$28252,Sheet1!$I$5:$I$28252,$B387,Sheet1!$L$5:$L$28252,$A387,Sheet1!$D$5:$D$28252,"水费",Sheet1!$E$5:$E$28252,"&lt;&gt;*调拨*")+SUMIFS(Sheet1!$G$5:$G$28252,Sheet1!$I$5:$I$28252,$B387,Sheet1!$L$5:$L$28252,$A387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87" s="32">
        <f>SUMIFS(Sheet1!$G$5:$G$28252,Sheet1!$I$5:$I$28252,$B387,Sheet1!$L$5:$L$28252,$A387,Sheet1!$D$5:$D$28252,"电费",Sheet1!$E$5:$E$28252,"&lt;&gt;*调拨*")+SUMIFS(Sheet1!$G$5:$G$28252,Sheet1!$I$5:$I$28252,$B387,Sheet1!$L$5:$L$28252,$A387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87" s="32">
        <f>SUMIFS(Sheet1!$G$5:$G$28252,Sheet1!$I$5:$I$28252,$B387,Sheet1!$L$5:$L$28252,$A387,Sheet1!$D$5:$D$28252,"宽带费",Sheet1!$E$5:$E$28252,"&lt;&gt;*调拨*")+SUMIFS(Sheet1!$G$5:$G$28252,Sheet1!$I$5:$I$28252,$B387,Sheet1!$L$5:$L$28252,$A387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87" s="32">
        <f>SUMIFS(Sheet1!$G$5:$G$28252,Sheet1!$I$5:$I$28252,$B387,Sheet1!$L$5:$L$28252,$A387,Sheet1!$D$5:$D$28252,"办公费",Sheet1!$E$5:$E$28252,"&lt;&gt;*调拨*")+SUMIFS(Sheet1!$G$5:$G$28252,Sheet1!$I$5:$I$28252,$B387,Sheet1!$L$5:$L$28252,$A387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87" s="32">
        <f>SUMIFS(Sheet1!$G$5:$G$28252,Sheet1!$I$5:$I$28252,$B387,Sheet1!$L$5:$L$28252,$A387,Sheet1!$D$5:$D$28252,"话费",Sheet1!$E$5:$E$28252,"&lt;&gt;*调拨*")+SUMIFS(Sheet1!$G$5:$G$28252,Sheet1!$I$5:$I$28252,$B387,Sheet1!$L$5:$L$28252,$A387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87" s="32">
        <f>SUMIFS(Sheet1!$G$5:$G$28252,Sheet1!$I$5:$I$28252,$B387,Sheet1!$L$5:$L$28252,$A387,Sheet1!$D$5:$D$28252,"房租",Sheet1!$E$5:$E$28252,"&lt;&gt;*调拨*")+SUMIFS(Sheet1!$G$5:$G$28252,Sheet1!$I$5:$I$28252,$B387,Sheet1!$L$5:$L$28252,$A387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87" s="32">
        <f>SUMIFS(Sheet1!$G$5:$G$28252,Sheet1!$I$5:$I$28252,$B387,Sheet1!$L$5:$L$28252,$A387,Sheet1!$E$5:$E$28252,"*调拨*")</f>
        <v>0</v>
      </c>
      <c r="AI387" s="32">
        <f>SUMIFS(Sheet1!$G$5:$G$28252,Sheet1!$I$5:$I$28252,$B387,Sheet1!$L$5:$L$28252,$A387,Sheet1!$D$5:$D$28252,"内部转款",Sheet1!$E$5:$E$28252,"&lt;&gt;*调拨*")+SUMIFS(Sheet1!$G$5:$G$28252,Sheet1!$I$5:$I$28252,$B387,Sheet1!$L$5:$L$28252,$A387,Sheet1!$D$5:$D$28252,"内部转账",Sheet1!$E$5:$E$28252,"&lt;&gt;*调拨*")</f>
        <v>0</v>
      </c>
      <c r="AJ387" s="32">
        <f t="shared" si="29"/>
        <v>9095.4</v>
      </c>
      <c r="AK387" s="32">
        <f>SUMIFS(Sheet1!$G$5:$G$28252,Sheet1!$I$5:$I$28252,$B387,Sheet1!$L$5:$L$28252,$A387)</f>
        <v>9095.4</v>
      </c>
      <c r="AL387" s="32">
        <f t="shared" si="30"/>
        <v>8572.47</v>
      </c>
    </row>
    <row r="388" ht="16.5" spans="1:38">
      <c r="A388" s="30">
        <v>202607</v>
      </c>
      <c r="B388" s="31" t="s">
        <v>117</v>
      </c>
      <c r="C388" s="32">
        <f>SUMIFS(Sheet1!$F$5:$F$28252,Sheet1!$I$5:$I$28252,$B388,Sheet1!$L$5:$L$28252,$A388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26710.75</v>
      </c>
      <c r="D388" s="32">
        <f>SUMIFS(Sheet1!$F$5:$F$28252,Sheet1!$I$5:$I$28252,$B388,Sheet1!$L$5:$L$28252,$A388,Sheet1!$D$5:$D$28252,"医保即时拨付",Sheet1!$E$5:$E$28252,"&lt;&gt;*调拨*")+SUMIFS(Sheet1!$F$5:$F$28252,Sheet1!$I$5:$I$28252,$B388,Sheet1!$L$5:$L$28252,$A388,Sheet1!$E$5:$E$28252,"*医保即时拨付*",Sheet1!$D$5:$D$28252,"&lt;&gt;医保即时拨付",Sheet1!$D$5:$D$28252,"&lt;&gt;内部转款",Sheet1!$D$5:$D$28252,"&lt;&gt;内部转账",Sheet1!$E$5:$E$28252,"&lt;&gt;*调拨*")</f>
        <v>3409.99</v>
      </c>
      <c r="E388" s="32">
        <f>SUMIFS(Sheet1!$F$5:$F$28252,Sheet1!$I$5:$I$28252,$B388,Sheet1!$L$5:$L$28252,$A388,Sheet1!$D$5:$D$28252,"医保",Sheet1!$E$5:$E$28252,"&lt;&gt;*调拨*",Sheet1!$E$5:$E$28252,"&lt;&gt;*医保即时拨付*")+SUMIFS(Sheet1!$F$5:$F$28252,Sheet1!$I$5:$I$28252,$B388,Sheet1!$L$5:$L$28252,$A388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88" s="32">
        <f>SUMIFS(Sheet1!$F$5:$F$28252,Sheet1!$I$5:$I$28252,$B388,Sheet1!$L$5:$L$28252,$A388,Sheet1!$D$5:$D$28252,"聚合",Sheet1!$E$5:$E$28252,"&lt;&gt;*调拨*")+SUMIFS(Sheet1!$F$5:$F$28252,Sheet1!$I$5:$I$28252,$B388,Sheet1!$L$5:$L$28252,$A388,Sheet1!$E$5:$E$28252,"*聚合*",Sheet1!$D$5:$D$28252,"&lt;&gt;聚合",Sheet1!$D$5:$D$28252,"&lt;&gt;内部转款",Sheet1!$D$5:$D$28252,"&lt;&gt;内部转账",Sheet1!$E$5:$E$28252,"&lt;&gt;*调拨*")</f>
        <v>0</v>
      </c>
      <c r="G388" s="32">
        <f>SUMIFS(Sheet1!$F$5:$F$28252,Sheet1!$I$5:$I$28252,$B388,Sheet1!$L$5:$L$28252,$A388,Sheet1!$D$5:$D$28252,"24小时微信",Sheet1!$E$5:$E$28252,"&lt;&gt;*调拨*")+SUMIFS(Sheet1!$F$5:$F$28252,Sheet1!$I$5:$I$28252,$B388,Sheet1!$L$5:$L$28252,$A388,Sheet1!$E$5:$E$28252,"*24小时微信*",Sheet1!$D$5:$D$28252,"&lt;&gt;24小时微信",Sheet1!$D$5:$D$28252,"&lt;&gt;内部转款",Sheet1!$D$5:$D$28252,"&lt;&gt;内部转账",Sheet1!$E$5:$E$28252,"&lt;&gt;*调拨*")</f>
        <v>0</v>
      </c>
      <c r="H388" s="32">
        <f>SUMIFS(Sheet1!$F$5:$F$28252,Sheet1!$I$5:$I$28252,$B388,Sheet1!$L$5:$L$28252,$A388,Sheet1!$D$5:$D$28252,"美团",Sheet1!$E$5:$E$28252,"&lt;&gt;*调拨*")+SUMIFS(Sheet1!$F$5:$F$28252,Sheet1!$I$5:$I$28252,$B388,Sheet1!$L$5:$L$28252,$A388,Sheet1!$E$5:$E$28252,"*美团*",Sheet1!$D$5:$D$28252,"&lt;&gt;美团",Sheet1!$D$5:$D$28252,"&lt;&gt;内部转款",Sheet1!$D$5:$D$28252,"&lt;&gt;内部转账",Sheet1!$E$5:$E$28252,"&lt;&gt;*调拨*")</f>
        <v>0</v>
      </c>
      <c r="I388" s="32">
        <f>SUMIFS(Sheet1!$F$5:$F$28252,Sheet1!$I$5:$I$28252,$B388,Sheet1!$L$5:$L$28252,$A388,Sheet1!$D$5:$D$28252,"饿了么",Sheet1!$E$5:$E$28252,"&lt;&gt;*调拨*")+SUMIFS(Sheet1!$F$5:$F$28252,Sheet1!$I$5:$I$28252,$B388,Sheet1!$L$5:$L$28252,$A388,Sheet1!$E$5:$E$28252,"*饿了么*",Sheet1!$D$5:$D$28252,"&lt;&gt;饿了么",Sheet1!$D$5:$D$28252,"&lt;&gt;内部转款",Sheet1!$D$5:$D$28252,"&lt;&gt;内部转账",Sheet1!$E$5:$E$28252,"&lt;&gt;*调拨*")</f>
        <v>0</v>
      </c>
      <c r="J388" s="32">
        <f>SUMIFS(Sheet1!$F$5:$F$28252,Sheet1!$I$5:$I$28252,$B388,Sheet1!$L$5:$L$28252,$A388,Sheet1!$D$5:$D$28252,"健E卡",Sheet1!$E$5:$E$28252,"&lt;&gt;*调拨*")+SUMIFS(Sheet1!$F$5:$F$28252,Sheet1!$I$5:$I$28252,$B388,Sheet1!$L$5:$L$28252,$A388,Sheet1!$E$5:$E$28252,"*健E卡*",Sheet1!$D$5:$D$28252,"&lt;&gt;健E卡",Sheet1!$D$5:$D$28252,"&lt;&gt;内部转款",Sheet1!$D$5:$D$28252,"&lt;&gt;内部转账",Sheet1!$E$5:$E$28252,"&lt;&gt;*调拨*")</f>
        <v>0</v>
      </c>
      <c r="K388" s="32">
        <f>SUMIFS(Sheet1!$F$5:$F$28252,Sheet1!$I$5:$I$28252,$B388,Sheet1!$L$5:$L$28252,$A388,Sheet1!$D$5:$D$28252,"抖音",Sheet1!$E$5:$E$28252,"&lt;&gt;*调拨*")+SUMIFS(Sheet1!$F$5:$F$28252,Sheet1!$I$5:$I$28252,$B388,Sheet1!$L$5:$L$28252,$A388,Sheet1!$E$5:$E$28252,"*抖音*",Sheet1!$D$5:$D$28252,"&lt;&gt;抖音",Sheet1!$D$5:$D$28252,"&lt;&gt;内部转款",Sheet1!$D$5:$D$28252,"&lt;&gt;内部转账",Sheet1!$E$5:$E$28252,"&lt;&gt;*调拨*")</f>
        <v>0</v>
      </c>
      <c r="L388" s="32">
        <f>SUMIFS(Sheet1!$F$5:$F$28252,Sheet1!$I$5:$I$28252,$B388,Sheet1!$L$5:$L$28252,$A388,Sheet1!$D$5:$D$28252,"医卡通",Sheet1!$E$5:$E$28252,"&lt;&gt;*调拨*")+SUMIFS(Sheet1!$F$5:$F$28252,Sheet1!$I$5:$I$28252,$B388,Sheet1!$L$5:$L$28252,$A388,Sheet1!$E$5:$E$28252,"*医卡通*",Sheet1!$D$5:$D$28252,"&lt;&gt;医卡通",Sheet1!$D$5:$D$28252,"&lt;&gt;内部转款",Sheet1!$D$5:$D$28252,"&lt;&gt;内部转账",Sheet1!$E$5:$E$28252,"&lt;&gt;*调拨*")</f>
        <v>0</v>
      </c>
      <c r="M388" s="32">
        <f>SUMIFS(Sheet1!$F$5:$F$28252,Sheet1!$I$5:$I$28252,$B388,Sheet1!$L$5:$L$28252,$A388,Sheet1!$D$5:$D$28252,"企健网",Sheet1!$E$5:$E$28252,"&lt;&gt;*调拨*")+SUMIFS(Sheet1!$F$5:$F$28252,Sheet1!$I$5:$I$28252,$B388,Sheet1!$L$5:$L$28252,$A388,Sheet1!$E$5:$E$28252,"*企健网*",Sheet1!$D$5:$D$28252,"&lt;&gt;企健网",Sheet1!$D$5:$D$28252,"&lt;&gt;内部转款",Sheet1!$D$5:$D$28252,"&lt;&gt;内部转账",Sheet1!$E$5:$E$28252,"&lt;&gt;*调拨*")</f>
        <v>0</v>
      </c>
      <c r="N388" s="32">
        <f>SUMIFS(Sheet1!$F$5:$F$28252,Sheet1!$I$5:$I$28252,$B388,Sheet1!$L$5:$L$28252,$A388,Sheet1!$D$5:$D$28252,"银联",Sheet1!$E$5:$E$28252,"&lt;&gt;*调拨*")+SUMIFS(Sheet1!$F$5:$F$28252,Sheet1!$I$5:$I$28252,$B388,Sheet1!$L$5:$L$28252,$A388,Sheet1!$E$5:$E$28252,"*银联*",Sheet1!$D$5:$D$28252,"&lt;&gt;银联",Sheet1!$D$5:$D$28252,"&lt;&gt;内部转款",Sheet1!$D$5:$D$28252,"&lt;&gt;内部转账",Sheet1!$E$5:$E$28252,"&lt;&gt;*调拨*")</f>
        <v>0</v>
      </c>
      <c r="O388" s="32">
        <f>SUMIFS(Sheet1!$F$5:$F$28252,Sheet1!$I$5:$I$28252,$B388,Sheet1!$L$5:$L$28252,$A388,Sheet1!$D$5:$D$28252,"京东",Sheet1!$E$5:$E$28252,"&lt;&gt;*调拨*")+SUMIFS(Sheet1!$F$5:$F$28252,Sheet1!$I$5:$I$28252,$B388,Sheet1!$L$5:$L$28252,$A388,Sheet1!$E$5:$E$28252,"*京东*",Sheet1!$D$5:$D$28252,"&lt;&gt;京东",Sheet1!$D$5:$D$28252,"&lt;&gt;内部转款",Sheet1!$D$5:$D$28252,"&lt;&gt;内部转账",Sheet1!$E$5:$E$28252,"&lt;&gt;*调拨*")</f>
        <v>0</v>
      </c>
      <c r="P388" s="32">
        <f>SUMIFS(Sheet1!$F$5:$F$28252,Sheet1!$I$5:$I$28252,$B388,Sheet1!$L$5:$L$28252,$A388,Sheet1!$D$5:$D$28252,"药机微信",Sheet1!$E$5:$E$28252,"&lt;&gt;*调拨*")+SUMIFS(Sheet1!$F$5:$F$28252,Sheet1!$I$5:$I$28252,$B388,Sheet1!$L$5:$L$28252,$A388,Sheet1!$E$5:$E$28252,"*药机微信*",Sheet1!$D$5:$D$28252,"&lt;&gt;药机微信",Sheet1!$D$5:$D$28252,"&lt;&gt;内部转款",Sheet1!$D$5:$D$28252,"&lt;&gt;内部转账",Sheet1!$E$5:$E$28252,"&lt;&gt;*调拨*")</f>
        <v>0</v>
      </c>
      <c r="Q388" s="32">
        <f>SUMIFS(Sheet1!$F$5:$F$28252,Sheet1!$I$5:$I$28252,$B388,Sheet1!$L$5:$L$28252,$A388,Sheet1!$D$5:$D$28252,"亲情卡",Sheet1!$E$5:$E$28252,"&lt;&gt;*调拨*")+SUMIFS(Sheet1!$F$5:$F$28252,Sheet1!$I$5:$I$28252,$B388,Sheet1!$L$5:$L$28252,$A388,Sheet1!$E$5:$E$28252,"*亲情卡*",Sheet1!$D$5:$D$28252,"&lt;&gt;亲情卡",Sheet1!$D$5:$D$28252,"&lt;&gt;内部转款",Sheet1!$D$5:$D$28252,"&lt;&gt;内部转账",Sheet1!$E$5:$E$28252,"&lt;&gt;*调拨*")</f>
        <v>0</v>
      </c>
      <c r="R388" s="32">
        <f>SUMIFS(Sheet1!$F$5:$F$28252,Sheet1!$I$5:$I$28252,$B388,Sheet1!$L$5:$L$28252,$A388,Sheet1!$D$5:$D$28252,"优惠券",Sheet1!$E$5:$E$28252,"&lt;&gt;*调拨*")+SUMIFS(Sheet1!$F$5:$F$28252,Sheet1!$I$5:$I$28252,$B388,Sheet1!$L$5:$L$28252,$A388,Sheet1!$E$5:$E$28252,"*优惠券*",Sheet1!$D$5:$D$28252,"&lt;&gt;优惠券",Sheet1!$D$5:$D$28252,"&lt;&gt;内部转款",Sheet1!$D$5:$D$28252,"&lt;&gt;内部转账",Sheet1!$E$5:$E$28252,"&lt;&gt;*调拨*")</f>
        <v>0</v>
      </c>
      <c r="S388" s="32">
        <f>SUMIFS(Sheet1!$F$5:$F$28252,Sheet1!$I$5:$I$28252,$B388,Sheet1!$L$5:$L$28252,$A388,Sheet1!$D$5:$D$28252,"代金券",Sheet1!$E$5:$E$28252,"&lt;&gt;*调拨*")+SUMIFS(Sheet1!$F$5:$F$28252,Sheet1!$I$5:$I$28252,$B388,Sheet1!$L$5:$L$28252,$A388,Sheet1!$E$5:$E$28252,"*代金券*",Sheet1!$D$5:$D$28252,"&lt;&gt;代金券",Sheet1!$D$5:$D$28252,"&lt;&gt;内部转款",Sheet1!$D$5:$D$28252,"&lt;&gt;内部转账",Sheet1!$E$5:$E$28252,"&lt;&gt;*调拨*")</f>
        <v>0</v>
      </c>
      <c r="T388" s="32">
        <f>SUMIFS(Sheet1!$F$5:$F$28252,Sheet1!$I$5:$I$28252,$B388,Sheet1!$L$5:$L$28252,$A388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388,Sheet1!$L$5:$L$28252,$A388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388,Sheet1!$L$5:$L$28252,$A388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388,Sheet1!$L$5:$L$28252,$A388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88" s="32">
        <f>SUMIFS(Sheet1!$F$5:$F$28252,Sheet1!$I$5:$I$28252,$B388,Sheet1!$L$5:$L$28252,$A388,Sheet1!$E$5:$E$28252,"*调拨*")</f>
        <v>0</v>
      </c>
      <c r="V388" s="32">
        <f>SUMIFS(Sheet1!$F$5:$F$28252,Sheet1!$I$5:$I$28252,$B388,Sheet1!$L$5:$L$28252,$A388,Sheet1!$D$5:$D$28252,"储值",Sheet1!$E$5:$E$28252,"&lt;&gt;*调拨*")+SUMIFS(Sheet1!$F$5:$F$28252,Sheet1!$I$5:$I$28252,$B388,Sheet1!$L$5:$L$28252,$A388,Sheet1!$E$5:$E$28252,"*储值*",Sheet1!$D$5:$D$28252,"&lt;&gt;储值",Sheet1!$D$5:$D$28252,"&lt;&gt;内部转款",Sheet1!$D$5:$D$28252,"&lt;&gt;内部转账",Sheet1!$E$5:$E$28252,"&lt;&gt;*调拨*")</f>
        <v>0</v>
      </c>
      <c r="W388" s="32">
        <f>SUMIFS(Sheet1!$F$5:$F$28252,Sheet1!$I$5:$I$28252,$B388,Sheet1!$L$5:$L$28252,$A388,Sheet1!$D$5:$D$28252,"效期",Sheet1!$E$5:$E$28252,"&lt;&gt;*调拨*")+SUMIFS(Sheet1!$F$5:$F$28252,Sheet1!$I$5:$I$28252,$B388,Sheet1!$L$5:$L$28252,$A388,Sheet1!$E$5:$E$28252,"*效期*",Sheet1!$D$5:$D$28252,"&lt;&gt;效期",Sheet1!$D$5:$D$28252,"&lt;&gt;内部转款",Sheet1!$D$5:$D$28252,"&lt;&gt;内部转账",Sheet1!$E$5:$E$28252,"&lt;&gt;*调拨*")</f>
        <v>0</v>
      </c>
      <c r="X388" s="32">
        <f>SUMIFS(Sheet1!$F$5:$F$28252,Sheet1!$I$5:$I$28252,$B388,Sheet1!$L$5:$L$28252,$A388,Sheet1!$D$5:$D$28252,"内部转款",Sheet1!$E$5:$E$28252,"&lt;&gt;*调拨*")+SUMIFS(Sheet1!$F$5:$F$28252,Sheet1!$I$5:$I$28252,$B388,Sheet1!$L$5:$L$28252,$A388,Sheet1!$D$5:$D$28252,"内部转账",Sheet1!$E$5:$E$28252,"&lt;&gt;*调拨*")</f>
        <v>0</v>
      </c>
      <c r="Y388" s="32">
        <f t="shared" si="28"/>
        <v>0</v>
      </c>
      <c r="Z388" s="32">
        <f>SUMIFS(Sheet1!$F$5:$F$28252,Sheet1!$I$5:$I$28252,$B388,Sheet1!$L$5:$L$28252,$A388)</f>
        <v>30120.74</v>
      </c>
      <c r="AA388" s="32">
        <f>SUMIFS(Sheet1!$G$5:$G$28252,Sheet1!$I$5:$I$28252,$B388,Sheet1!$L$5:$L$28252,$A388,Sheet1!$D$5:$D$28252,"工资",Sheet1!$E$5:$E$28252,"&lt;&gt;*调拨*")+SUMIFS(Sheet1!$G$5:$G$28252,Sheet1!$I$5:$I$28252,$B388,Sheet1!$L$5:$L$28252,$A388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88" s="32">
        <f>SUMIFS(Sheet1!$G$5:$G$28252,Sheet1!$I$5:$I$28252,$B388,Sheet1!$L$5:$L$28252,$A388,Sheet1!$D$5:$D$28252,"水费",Sheet1!$E$5:$E$28252,"&lt;&gt;*调拨*")+SUMIFS(Sheet1!$G$5:$G$28252,Sheet1!$I$5:$I$28252,$B388,Sheet1!$L$5:$L$28252,$A388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88" s="32">
        <f>SUMIFS(Sheet1!$G$5:$G$28252,Sheet1!$I$5:$I$28252,$B388,Sheet1!$L$5:$L$28252,$A388,Sheet1!$D$5:$D$28252,"电费",Sheet1!$E$5:$E$28252,"&lt;&gt;*调拨*")+SUMIFS(Sheet1!$G$5:$G$28252,Sheet1!$I$5:$I$28252,$B388,Sheet1!$L$5:$L$28252,$A388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88" s="32">
        <f>SUMIFS(Sheet1!$G$5:$G$28252,Sheet1!$I$5:$I$28252,$B388,Sheet1!$L$5:$L$28252,$A388,Sheet1!$D$5:$D$28252,"宽带费",Sheet1!$E$5:$E$28252,"&lt;&gt;*调拨*")+SUMIFS(Sheet1!$G$5:$G$28252,Sheet1!$I$5:$I$28252,$B388,Sheet1!$L$5:$L$28252,$A388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88" s="32">
        <f>SUMIFS(Sheet1!$G$5:$G$28252,Sheet1!$I$5:$I$28252,$B388,Sheet1!$L$5:$L$28252,$A388,Sheet1!$D$5:$D$28252,"办公费",Sheet1!$E$5:$E$28252,"&lt;&gt;*调拨*")+SUMIFS(Sheet1!$G$5:$G$28252,Sheet1!$I$5:$I$28252,$B388,Sheet1!$L$5:$L$28252,$A388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88" s="32">
        <f>SUMIFS(Sheet1!$G$5:$G$28252,Sheet1!$I$5:$I$28252,$B388,Sheet1!$L$5:$L$28252,$A388,Sheet1!$D$5:$D$28252,"话费",Sheet1!$E$5:$E$28252,"&lt;&gt;*调拨*")+SUMIFS(Sheet1!$G$5:$G$28252,Sheet1!$I$5:$I$28252,$B388,Sheet1!$L$5:$L$28252,$A388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88" s="32">
        <f>SUMIFS(Sheet1!$G$5:$G$28252,Sheet1!$I$5:$I$28252,$B388,Sheet1!$L$5:$L$28252,$A388,Sheet1!$D$5:$D$28252,"房租",Sheet1!$E$5:$E$28252,"&lt;&gt;*调拨*")+SUMIFS(Sheet1!$G$5:$G$28252,Sheet1!$I$5:$I$28252,$B388,Sheet1!$L$5:$L$28252,$A388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88" s="32">
        <f>SUMIFS(Sheet1!$G$5:$G$28252,Sheet1!$I$5:$I$28252,$B388,Sheet1!$L$5:$L$28252,$A388,Sheet1!$E$5:$E$28252,"*调拨*")</f>
        <v>0</v>
      </c>
      <c r="AI388" s="32">
        <f>SUMIFS(Sheet1!$G$5:$G$28252,Sheet1!$I$5:$I$28252,$B388,Sheet1!$L$5:$L$28252,$A388,Sheet1!$D$5:$D$28252,"内部转款",Sheet1!$E$5:$E$28252,"&lt;&gt;*调拨*")+SUMIFS(Sheet1!$G$5:$G$28252,Sheet1!$I$5:$I$28252,$B388,Sheet1!$L$5:$L$28252,$A388,Sheet1!$D$5:$D$28252,"内部转账",Sheet1!$E$5:$E$28252,"&lt;&gt;*调拨*")</f>
        <v>0</v>
      </c>
      <c r="AJ388" s="32">
        <f t="shared" si="29"/>
        <v>6264.59</v>
      </c>
      <c r="AK388" s="32">
        <f>SUMIFS(Sheet1!$G$5:$G$28252,Sheet1!$I$5:$I$28252,$B388,Sheet1!$L$5:$L$28252,$A388)</f>
        <v>6264.59</v>
      </c>
      <c r="AL388" s="32">
        <f t="shared" si="30"/>
        <v>23856.15</v>
      </c>
    </row>
    <row r="389" ht="16.5" spans="1:38">
      <c r="A389" s="30">
        <v>202607</v>
      </c>
      <c r="B389" s="31" t="s">
        <v>677</v>
      </c>
      <c r="C389" s="32">
        <f>SUMIFS(Sheet1!$F$5:$F$28252,Sheet1!$I$5:$I$28252,$B389,Sheet1!$L$5:$L$28252,$A389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89" s="32">
        <f>SUMIFS(Sheet1!$F$5:$F$28252,Sheet1!$I$5:$I$28252,$B389,Sheet1!$L$5:$L$28252,$A389,Sheet1!$D$5:$D$28252,"医保即时拨付",Sheet1!$E$5:$E$28252,"&lt;&gt;*调拨*")+SUMIFS(Sheet1!$F$5:$F$28252,Sheet1!$I$5:$I$28252,$B389,Sheet1!$L$5:$L$28252,$A389,Sheet1!$E$5:$E$28252,"*医保即时拨付*",Sheet1!$D$5:$D$28252,"&lt;&gt;医保即时拨付",Sheet1!$D$5:$D$28252,"&lt;&gt;内部转款",Sheet1!$D$5:$D$28252,"&lt;&gt;内部转账",Sheet1!$E$5:$E$28252,"&lt;&gt;*调拨*")</f>
        <v>0</v>
      </c>
      <c r="E389" s="32">
        <f>SUMIFS(Sheet1!$F$5:$F$28252,Sheet1!$I$5:$I$28252,$B389,Sheet1!$L$5:$L$28252,$A389,Sheet1!$D$5:$D$28252,"医保",Sheet1!$E$5:$E$28252,"&lt;&gt;*调拨*",Sheet1!$E$5:$E$28252,"&lt;&gt;*医保即时拨付*")+SUMIFS(Sheet1!$F$5:$F$28252,Sheet1!$I$5:$I$28252,$B389,Sheet1!$L$5:$L$28252,$A389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89" s="32">
        <f>SUMIFS(Sheet1!$F$5:$F$28252,Sheet1!$I$5:$I$28252,$B389,Sheet1!$L$5:$L$28252,$A389,Sheet1!$D$5:$D$28252,"聚合",Sheet1!$E$5:$E$28252,"&lt;&gt;*调拨*")+SUMIFS(Sheet1!$F$5:$F$28252,Sheet1!$I$5:$I$28252,$B389,Sheet1!$L$5:$L$28252,$A389,Sheet1!$E$5:$E$28252,"*聚合*",Sheet1!$D$5:$D$28252,"&lt;&gt;聚合",Sheet1!$D$5:$D$28252,"&lt;&gt;内部转款",Sheet1!$D$5:$D$28252,"&lt;&gt;内部转账",Sheet1!$E$5:$E$28252,"&lt;&gt;*调拨*")</f>
        <v>0</v>
      </c>
      <c r="G389" s="32">
        <f>SUMIFS(Sheet1!$F$5:$F$28252,Sheet1!$I$5:$I$28252,$B389,Sheet1!$L$5:$L$28252,$A389,Sheet1!$D$5:$D$28252,"24小时微信",Sheet1!$E$5:$E$28252,"&lt;&gt;*调拨*")+SUMIFS(Sheet1!$F$5:$F$28252,Sheet1!$I$5:$I$28252,$B389,Sheet1!$L$5:$L$28252,$A389,Sheet1!$E$5:$E$28252,"*24小时微信*",Sheet1!$D$5:$D$28252,"&lt;&gt;24小时微信",Sheet1!$D$5:$D$28252,"&lt;&gt;内部转款",Sheet1!$D$5:$D$28252,"&lt;&gt;内部转账",Sheet1!$E$5:$E$28252,"&lt;&gt;*调拨*")</f>
        <v>0</v>
      </c>
      <c r="H389" s="32">
        <f>SUMIFS(Sheet1!$F$5:$F$28252,Sheet1!$I$5:$I$28252,$B389,Sheet1!$L$5:$L$28252,$A389,Sheet1!$D$5:$D$28252,"美团",Sheet1!$E$5:$E$28252,"&lt;&gt;*调拨*")+SUMIFS(Sheet1!$F$5:$F$28252,Sheet1!$I$5:$I$28252,$B389,Sheet1!$L$5:$L$28252,$A389,Sheet1!$E$5:$E$28252,"*美团*",Sheet1!$D$5:$D$28252,"&lt;&gt;美团",Sheet1!$D$5:$D$28252,"&lt;&gt;内部转款",Sheet1!$D$5:$D$28252,"&lt;&gt;内部转账",Sheet1!$E$5:$E$28252,"&lt;&gt;*调拨*")</f>
        <v>0</v>
      </c>
      <c r="I389" s="32">
        <f>SUMIFS(Sheet1!$F$5:$F$28252,Sheet1!$I$5:$I$28252,$B389,Sheet1!$L$5:$L$28252,$A389,Sheet1!$D$5:$D$28252,"饿了么",Sheet1!$E$5:$E$28252,"&lt;&gt;*调拨*")+SUMIFS(Sheet1!$F$5:$F$28252,Sheet1!$I$5:$I$28252,$B389,Sheet1!$L$5:$L$28252,$A389,Sheet1!$E$5:$E$28252,"*饿了么*",Sheet1!$D$5:$D$28252,"&lt;&gt;饿了么",Sheet1!$D$5:$D$28252,"&lt;&gt;内部转款",Sheet1!$D$5:$D$28252,"&lt;&gt;内部转账",Sheet1!$E$5:$E$28252,"&lt;&gt;*调拨*")</f>
        <v>0</v>
      </c>
      <c r="J389" s="32">
        <f>SUMIFS(Sheet1!$F$5:$F$28252,Sheet1!$I$5:$I$28252,$B389,Sheet1!$L$5:$L$28252,$A389,Sheet1!$D$5:$D$28252,"健E卡",Sheet1!$E$5:$E$28252,"&lt;&gt;*调拨*")+SUMIFS(Sheet1!$F$5:$F$28252,Sheet1!$I$5:$I$28252,$B389,Sheet1!$L$5:$L$28252,$A389,Sheet1!$E$5:$E$28252,"*健E卡*",Sheet1!$D$5:$D$28252,"&lt;&gt;健E卡",Sheet1!$D$5:$D$28252,"&lt;&gt;内部转款",Sheet1!$D$5:$D$28252,"&lt;&gt;内部转账",Sheet1!$E$5:$E$28252,"&lt;&gt;*调拨*")</f>
        <v>0</v>
      </c>
      <c r="K389" s="32">
        <f>SUMIFS(Sheet1!$F$5:$F$28252,Sheet1!$I$5:$I$28252,$B389,Sheet1!$L$5:$L$28252,$A389,Sheet1!$D$5:$D$28252,"抖音",Sheet1!$E$5:$E$28252,"&lt;&gt;*调拨*")+SUMIFS(Sheet1!$F$5:$F$28252,Sheet1!$I$5:$I$28252,$B389,Sheet1!$L$5:$L$28252,$A389,Sheet1!$E$5:$E$28252,"*抖音*",Sheet1!$D$5:$D$28252,"&lt;&gt;抖音",Sheet1!$D$5:$D$28252,"&lt;&gt;内部转款",Sheet1!$D$5:$D$28252,"&lt;&gt;内部转账",Sheet1!$E$5:$E$28252,"&lt;&gt;*调拨*")</f>
        <v>0</v>
      </c>
      <c r="L389" s="32">
        <f>SUMIFS(Sheet1!$F$5:$F$28252,Sheet1!$I$5:$I$28252,$B389,Sheet1!$L$5:$L$28252,$A389,Sheet1!$D$5:$D$28252,"医卡通",Sheet1!$E$5:$E$28252,"&lt;&gt;*调拨*")+SUMIFS(Sheet1!$F$5:$F$28252,Sheet1!$I$5:$I$28252,$B389,Sheet1!$L$5:$L$28252,$A389,Sheet1!$E$5:$E$28252,"*医卡通*",Sheet1!$D$5:$D$28252,"&lt;&gt;医卡通",Sheet1!$D$5:$D$28252,"&lt;&gt;内部转款",Sheet1!$D$5:$D$28252,"&lt;&gt;内部转账",Sheet1!$E$5:$E$28252,"&lt;&gt;*调拨*")</f>
        <v>0</v>
      </c>
      <c r="M389" s="32">
        <f>SUMIFS(Sheet1!$F$5:$F$28252,Sheet1!$I$5:$I$28252,$B389,Sheet1!$L$5:$L$28252,$A389,Sheet1!$D$5:$D$28252,"企健网",Sheet1!$E$5:$E$28252,"&lt;&gt;*调拨*")+SUMIFS(Sheet1!$F$5:$F$28252,Sheet1!$I$5:$I$28252,$B389,Sheet1!$L$5:$L$28252,$A389,Sheet1!$E$5:$E$28252,"*企健网*",Sheet1!$D$5:$D$28252,"&lt;&gt;企健网",Sheet1!$D$5:$D$28252,"&lt;&gt;内部转款",Sheet1!$D$5:$D$28252,"&lt;&gt;内部转账",Sheet1!$E$5:$E$28252,"&lt;&gt;*调拨*")</f>
        <v>0</v>
      </c>
      <c r="N389" s="32">
        <f>SUMIFS(Sheet1!$F$5:$F$28252,Sheet1!$I$5:$I$28252,$B389,Sheet1!$L$5:$L$28252,$A389,Sheet1!$D$5:$D$28252,"银联",Sheet1!$E$5:$E$28252,"&lt;&gt;*调拨*")+SUMIFS(Sheet1!$F$5:$F$28252,Sheet1!$I$5:$I$28252,$B389,Sheet1!$L$5:$L$28252,$A389,Sheet1!$E$5:$E$28252,"*银联*",Sheet1!$D$5:$D$28252,"&lt;&gt;银联",Sheet1!$D$5:$D$28252,"&lt;&gt;内部转款",Sheet1!$D$5:$D$28252,"&lt;&gt;内部转账",Sheet1!$E$5:$E$28252,"&lt;&gt;*调拨*")</f>
        <v>0</v>
      </c>
      <c r="O389" s="32">
        <f>SUMIFS(Sheet1!$F$5:$F$28252,Sheet1!$I$5:$I$28252,$B389,Sheet1!$L$5:$L$28252,$A389,Sheet1!$D$5:$D$28252,"京东",Sheet1!$E$5:$E$28252,"&lt;&gt;*调拨*")+SUMIFS(Sheet1!$F$5:$F$28252,Sheet1!$I$5:$I$28252,$B389,Sheet1!$L$5:$L$28252,$A389,Sheet1!$E$5:$E$28252,"*京东*",Sheet1!$D$5:$D$28252,"&lt;&gt;京东",Sheet1!$D$5:$D$28252,"&lt;&gt;内部转款",Sheet1!$D$5:$D$28252,"&lt;&gt;内部转账",Sheet1!$E$5:$E$28252,"&lt;&gt;*调拨*")</f>
        <v>0</v>
      </c>
      <c r="P389" s="32">
        <f>SUMIFS(Sheet1!$F$5:$F$28252,Sheet1!$I$5:$I$28252,$B389,Sheet1!$L$5:$L$28252,$A389,Sheet1!$D$5:$D$28252,"药机微信",Sheet1!$E$5:$E$28252,"&lt;&gt;*调拨*")+SUMIFS(Sheet1!$F$5:$F$28252,Sheet1!$I$5:$I$28252,$B389,Sheet1!$L$5:$L$28252,$A389,Sheet1!$E$5:$E$28252,"*药机微信*",Sheet1!$D$5:$D$28252,"&lt;&gt;药机微信",Sheet1!$D$5:$D$28252,"&lt;&gt;内部转款",Sheet1!$D$5:$D$28252,"&lt;&gt;内部转账",Sheet1!$E$5:$E$28252,"&lt;&gt;*调拨*")</f>
        <v>0</v>
      </c>
      <c r="Q389" s="32">
        <f>SUMIFS(Sheet1!$F$5:$F$28252,Sheet1!$I$5:$I$28252,$B389,Sheet1!$L$5:$L$28252,$A389,Sheet1!$D$5:$D$28252,"亲情卡",Sheet1!$E$5:$E$28252,"&lt;&gt;*调拨*")+SUMIFS(Sheet1!$F$5:$F$28252,Sheet1!$I$5:$I$28252,$B389,Sheet1!$L$5:$L$28252,$A389,Sheet1!$E$5:$E$28252,"*亲情卡*",Sheet1!$D$5:$D$28252,"&lt;&gt;亲情卡",Sheet1!$D$5:$D$28252,"&lt;&gt;内部转款",Sheet1!$D$5:$D$28252,"&lt;&gt;内部转账",Sheet1!$E$5:$E$28252,"&lt;&gt;*调拨*")</f>
        <v>0</v>
      </c>
      <c r="R389" s="32">
        <f>SUMIFS(Sheet1!$F$5:$F$28252,Sheet1!$I$5:$I$28252,$B389,Sheet1!$L$5:$L$28252,$A389,Sheet1!$D$5:$D$28252,"优惠券",Sheet1!$E$5:$E$28252,"&lt;&gt;*调拨*")+SUMIFS(Sheet1!$F$5:$F$28252,Sheet1!$I$5:$I$28252,$B389,Sheet1!$L$5:$L$28252,$A389,Sheet1!$E$5:$E$28252,"*优惠券*",Sheet1!$D$5:$D$28252,"&lt;&gt;优惠券",Sheet1!$D$5:$D$28252,"&lt;&gt;内部转款",Sheet1!$D$5:$D$28252,"&lt;&gt;内部转账",Sheet1!$E$5:$E$28252,"&lt;&gt;*调拨*")</f>
        <v>0</v>
      </c>
      <c r="S389" s="32">
        <f>SUMIFS(Sheet1!$F$5:$F$28252,Sheet1!$I$5:$I$28252,$B389,Sheet1!$L$5:$L$28252,$A389,Sheet1!$D$5:$D$28252,"代金券",Sheet1!$E$5:$E$28252,"&lt;&gt;*调拨*")+SUMIFS(Sheet1!$F$5:$F$28252,Sheet1!$I$5:$I$28252,$B389,Sheet1!$L$5:$L$28252,$A389,Sheet1!$E$5:$E$28252,"*代金券*",Sheet1!$D$5:$D$28252,"&lt;&gt;代金券",Sheet1!$D$5:$D$28252,"&lt;&gt;内部转款",Sheet1!$D$5:$D$28252,"&lt;&gt;内部转账",Sheet1!$E$5:$E$28252,"&lt;&gt;*调拨*")</f>
        <v>0</v>
      </c>
      <c r="T389" s="32">
        <f>SUMIFS(Sheet1!$F$5:$F$28252,Sheet1!$I$5:$I$28252,$B389,Sheet1!$L$5:$L$28252,$A389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389,Sheet1!$L$5:$L$28252,$A389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389,Sheet1!$L$5:$L$28252,$A389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389,Sheet1!$L$5:$L$28252,$A389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89" s="32">
        <f>SUMIFS(Sheet1!$F$5:$F$28252,Sheet1!$I$5:$I$28252,$B389,Sheet1!$L$5:$L$28252,$A389,Sheet1!$E$5:$E$28252,"*调拨*")</f>
        <v>0</v>
      </c>
      <c r="V389" s="32">
        <f>SUMIFS(Sheet1!$F$5:$F$28252,Sheet1!$I$5:$I$28252,$B389,Sheet1!$L$5:$L$28252,$A389,Sheet1!$D$5:$D$28252,"储值",Sheet1!$E$5:$E$28252,"&lt;&gt;*调拨*")+SUMIFS(Sheet1!$F$5:$F$28252,Sheet1!$I$5:$I$28252,$B389,Sheet1!$L$5:$L$28252,$A389,Sheet1!$E$5:$E$28252,"*储值*",Sheet1!$D$5:$D$28252,"&lt;&gt;储值",Sheet1!$D$5:$D$28252,"&lt;&gt;内部转款",Sheet1!$D$5:$D$28252,"&lt;&gt;内部转账",Sheet1!$E$5:$E$28252,"&lt;&gt;*调拨*")</f>
        <v>0</v>
      </c>
      <c r="W389" s="32">
        <f>SUMIFS(Sheet1!$F$5:$F$28252,Sheet1!$I$5:$I$28252,$B389,Sheet1!$L$5:$L$28252,$A389,Sheet1!$D$5:$D$28252,"效期",Sheet1!$E$5:$E$28252,"&lt;&gt;*调拨*")+SUMIFS(Sheet1!$F$5:$F$28252,Sheet1!$I$5:$I$28252,$B389,Sheet1!$L$5:$L$28252,$A389,Sheet1!$E$5:$E$28252,"*效期*",Sheet1!$D$5:$D$28252,"&lt;&gt;效期",Sheet1!$D$5:$D$28252,"&lt;&gt;内部转款",Sheet1!$D$5:$D$28252,"&lt;&gt;内部转账",Sheet1!$E$5:$E$28252,"&lt;&gt;*调拨*")</f>
        <v>0</v>
      </c>
      <c r="X389" s="32">
        <f>SUMIFS(Sheet1!$F$5:$F$28252,Sheet1!$I$5:$I$28252,$B389,Sheet1!$L$5:$L$28252,$A389,Sheet1!$D$5:$D$28252,"内部转款",Sheet1!$E$5:$E$28252,"&lt;&gt;*调拨*")+SUMIFS(Sheet1!$F$5:$F$28252,Sheet1!$I$5:$I$28252,$B389,Sheet1!$L$5:$L$28252,$A389,Sheet1!$D$5:$D$28252,"内部转账",Sheet1!$E$5:$E$28252,"&lt;&gt;*调拨*")</f>
        <v>0</v>
      </c>
      <c r="Y389" s="32">
        <f t="shared" si="28"/>
        <v>0</v>
      </c>
      <c r="Z389" s="32">
        <f>SUMIFS(Sheet1!$F$5:$F$28252,Sheet1!$I$5:$I$28252,$B389,Sheet1!$L$5:$L$28252,$A389)</f>
        <v>0</v>
      </c>
      <c r="AA389" s="32">
        <f>SUMIFS(Sheet1!$G$5:$G$28252,Sheet1!$I$5:$I$28252,$B389,Sheet1!$L$5:$L$28252,$A389,Sheet1!$D$5:$D$28252,"工资",Sheet1!$E$5:$E$28252,"&lt;&gt;*调拨*")+SUMIFS(Sheet1!$G$5:$G$28252,Sheet1!$I$5:$I$28252,$B389,Sheet1!$L$5:$L$28252,$A389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89" s="32">
        <f>SUMIFS(Sheet1!$G$5:$G$28252,Sheet1!$I$5:$I$28252,$B389,Sheet1!$L$5:$L$28252,$A389,Sheet1!$D$5:$D$28252,"水费",Sheet1!$E$5:$E$28252,"&lt;&gt;*调拨*")+SUMIFS(Sheet1!$G$5:$G$28252,Sheet1!$I$5:$I$28252,$B389,Sheet1!$L$5:$L$28252,$A389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89" s="32">
        <f>SUMIFS(Sheet1!$G$5:$G$28252,Sheet1!$I$5:$I$28252,$B389,Sheet1!$L$5:$L$28252,$A389,Sheet1!$D$5:$D$28252,"电费",Sheet1!$E$5:$E$28252,"&lt;&gt;*调拨*")+SUMIFS(Sheet1!$G$5:$G$28252,Sheet1!$I$5:$I$28252,$B389,Sheet1!$L$5:$L$28252,$A389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89" s="32">
        <f>SUMIFS(Sheet1!$G$5:$G$28252,Sheet1!$I$5:$I$28252,$B389,Sheet1!$L$5:$L$28252,$A389,Sheet1!$D$5:$D$28252,"宽带费",Sheet1!$E$5:$E$28252,"&lt;&gt;*调拨*")+SUMIFS(Sheet1!$G$5:$G$28252,Sheet1!$I$5:$I$28252,$B389,Sheet1!$L$5:$L$28252,$A389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89" s="32">
        <f>SUMIFS(Sheet1!$G$5:$G$28252,Sheet1!$I$5:$I$28252,$B389,Sheet1!$L$5:$L$28252,$A389,Sheet1!$D$5:$D$28252,"办公费",Sheet1!$E$5:$E$28252,"&lt;&gt;*调拨*")+SUMIFS(Sheet1!$G$5:$G$28252,Sheet1!$I$5:$I$28252,$B389,Sheet1!$L$5:$L$28252,$A389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89" s="32">
        <f>SUMIFS(Sheet1!$G$5:$G$28252,Sheet1!$I$5:$I$28252,$B389,Sheet1!$L$5:$L$28252,$A389,Sheet1!$D$5:$D$28252,"话费",Sheet1!$E$5:$E$28252,"&lt;&gt;*调拨*")+SUMIFS(Sheet1!$G$5:$G$28252,Sheet1!$I$5:$I$28252,$B389,Sheet1!$L$5:$L$28252,$A389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89" s="32">
        <f>SUMIFS(Sheet1!$G$5:$G$28252,Sheet1!$I$5:$I$28252,$B389,Sheet1!$L$5:$L$28252,$A389,Sheet1!$D$5:$D$28252,"房租",Sheet1!$E$5:$E$28252,"&lt;&gt;*调拨*")+SUMIFS(Sheet1!$G$5:$G$28252,Sheet1!$I$5:$I$28252,$B389,Sheet1!$L$5:$L$28252,$A389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89" s="32">
        <f>SUMIFS(Sheet1!$G$5:$G$28252,Sheet1!$I$5:$I$28252,$B389,Sheet1!$L$5:$L$28252,$A389,Sheet1!$E$5:$E$28252,"*调拨*")</f>
        <v>0</v>
      </c>
      <c r="AI389" s="32">
        <f>SUMIFS(Sheet1!$G$5:$G$28252,Sheet1!$I$5:$I$28252,$B389,Sheet1!$L$5:$L$28252,$A389,Sheet1!$D$5:$D$28252,"内部转款",Sheet1!$E$5:$E$28252,"&lt;&gt;*调拨*")+SUMIFS(Sheet1!$G$5:$G$28252,Sheet1!$I$5:$I$28252,$B389,Sheet1!$L$5:$L$28252,$A389,Sheet1!$D$5:$D$28252,"内部转账",Sheet1!$E$5:$E$28252,"&lt;&gt;*调拨*")</f>
        <v>0</v>
      </c>
      <c r="AJ389" s="32">
        <f t="shared" si="29"/>
        <v>3005.59</v>
      </c>
      <c r="AK389" s="32">
        <f>SUMIFS(Sheet1!$G$5:$G$28252,Sheet1!$I$5:$I$28252,$B389,Sheet1!$L$5:$L$28252,$A389)</f>
        <v>3005.59</v>
      </c>
      <c r="AL389" s="32">
        <f t="shared" si="30"/>
        <v>-3005.59</v>
      </c>
    </row>
    <row r="390" ht="16.5" spans="1:38">
      <c r="A390" s="30">
        <v>202607</v>
      </c>
      <c r="B390" s="31" t="s">
        <v>676</v>
      </c>
      <c r="C390" s="32">
        <f>SUMIFS(Sheet1!$F$5:$F$28252,Sheet1!$I$5:$I$28252,$B390,Sheet1!$L$5:$L$28252,$A390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90" s="32">
        <f>SUMIFS(Sheet1!$F$5:$F$28252,Sheet1!$I$5:$I$28252,$B390,Sheet1!$L$5:$L$28252,$A390,Sheet1!$D$5:$D$28252,"医保即时拨付",Sheet1!$E$5:$E$28252,"&lt;&gt;*调拨*")+SUMIFS(Sheet1!$F$5:$F$28252,Sheet1!$I$5:$I$28252,$B390,Sheet1!$L$5:$L$28252,$A390,Sheet1!$E$5:$E$28252,"*医保即时拨付*",Sheet1!$D$5:$D$28252,"&lt;&gt;医保即时拨付",Sheet1!$D$5:$D$28252,"&lt;&gt;内部转款",Sheet1!$D$5:$D$28252,"&lt;&gt;内部转账",Sheet1!$E$5:$E$28252,"&lt;&gt;*调拨*")</f>
        <v>0</v>
      </c>
      <c r="E390" s="32">
        <f>SUMIFS(Sheet1!$F$5:$F$28252,Sheet1!$I$5:$I$28252,$B390,Sheet1!$L$5:$L$28252,$A390,Sheet1!$D$5:$D$28252,"医保",Sheet1!$E$5:$E$28252,"&lt;&gt;*调拨*",Sheet1!$E$5:$E$28252,"&lt;&gt;*医保即时拨付*")+SUMIFS(Sheet1!$F$5:$F$28252,Sheet1!$I$5:$I$28252,$B390,Sheet1!$L$5:$L$28252,$A390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0" s="32">
        <f>SUMIFS(Sheet1!$F$5:$F$28252,Sheet1!$I$5:$I$28252,$B390,Sheet1!$L$5:$L$28252,$A390,Sheet1!$D$5:$D$28252,"聚合",Sheet1!$E$5:$E$28252,"&lt;&gt;*调拨*")+SUMIFS(Sheet1!$F$5:$F$28252,Sheet1!$I$5:$I$28252,$B390,Sheet1!$L$5:$L$28252,$A390,Sheet1!$E$5:$E$28252,"*聚合*",Sheet1!$D$5:$D$28252,"&lt;&gt;聚合",Sheet1!$D$5:$D$28252,"&lt;&gt;内部转款",Sheet1!$D$5:$D$28252,"&lt;&gt;内部转账",Sheet1!$E$5:$E$28252,"&lt;&gt;*调拨*")</f>
        <v>0</v>
      </c>
      <c r="G390" s="32">
        <f>SUMIFS(Sheet1!$F$5:$F$28252,Sheet1!$I$5:$I$28252,$B390,Sheet1!$L$5:$L$28252,$A390,Sheet1!$D$5:$D$28252,"24小时微信",Sheet1!$E$5:$E$28252,"&lt;&gt;*调拨*")+SUMIFS(Sheet1!$F$5:$F$28252,Sheet1!$I$5:$I$28252,$B390,Sheet1!$L$5:$L$28252,$A390,Sheet1!$E$5:$E$28252,"*24小时微信*",Sheet1!$D$5:$D$28252,"&lt;&gt;24小时微信",Sheet1!$D$5:$D$28252,"&lt;&gt;内部转款",Sheet1!$D$5:$D$28252,"&lt;&gt;内部转账",Sheet1!$E$5:$E$28252,"&lt;&gt;*调拨*")</f>
        <v>0</v>
      </c>
      <c r="H390" s="32">
        <f>SUMIFS(Sheet1!$F$5:$F$28252,Sheet1!$I$5:$I$28252,$B390,Sheet1!$L$5:$L$28252,$A390,Sheet1!$D$5:$D$28252,"美团",Sheet1!$E$5:$E$28252,"&lt;&gt;*调拨*")+SUMIFS(Sheet1!$F$5:$F$28252,Sheet1!$I$5:$I$28252,$B390,Sheet1!$L$5:$L$28252,$A390,Sheet1!$E$5:$E$28252,"*美团*",Sheet1!$D$5:$D$28252,"&lt;&gt;美团",Sheet1!$D$5:$D$28252,"&lt;&gt;内部转款",Sheet1!$D$5:$D$28252,"&lt;&gt;内部转账",Sheet1!$E$5:$E$28252,"&lt;&gt;*调拨*")</f>
        <v>0</v>
      </c>
      <c r="I390" s="32">
        <f>SUMIFS(Sheet1!$F$5:$F$28252,Sheet1!$I$5:$I$28252,$B390,Sheet1!$L$5:$L$28252,$A390,Sheet1!$D$5:$D$28252,"饿了么",Sheet1!$E$5:$E$28252,"&lt;&gt;*调拨*")+SUMIFS(Sheet1!$F$5:$F$28252,Sheet1!$I$5:$I$28252,$B390,Sheet1!$L$5:$L$28252,$A390,Sheet1!$E$5:$E$28252,"*饿了么*",Sheet1!$D$5:$D$28252,"&lt;&gt;饿了么",Sheet1!$D$5:$D$28252,"&lt;&gt;内部转款",Sheet1!$D$5:$D$28252,"&lt;&gt;内部转账",Sheet1!$E$5:$E$28252,"&lt;&gt;*调拨*")</f>
        <v>0</v>
      </c>
      <c r="J390" s="32">
        <f>SUMIFS(Sheet1!$F$5:$F$28252,Sheet1!$I$5:$I$28252,$B390,Sheet1!$L$5:$L$28252,$A390,Sheet1!$D$5:$D$28252,"健E卡",Sheet1!$E$5:$E$28252,"&lt;&gt;*调拨*")+SUMIFS(Sheet1!$F$5:$F$28252,Sheet1!$I$5:$I$28252,$B390,Sheet1!$L$5:$L$28252,$A390,Sheet1!$E$5:$E$28252,"*健E卡*",Sheet1!$D$5:$D$28252,"&lt;&gt;健E卡",Sheet1!$D$5:$D$28252,"&lt;&gt;内部转款",Sheet1!$D$5:$D$28252,"&lt;&gt;内部转账",Sheet1!$E$5:$E$28252,"&lt;&gt;*调拨*")</f>
        <v>0</v>
      </c>
      <c r="K390" s="32">
        <f>SUMIFS(Sheet1!$F$5:$F$28252,Sheet1!$I$5:$I$28252,$B390,Sheet1!$L$5:$L$28252,$A390,Sheet1!$D$5:$D$28252,"抖音",Sheet1!$E$5:$E$28252,"&lt;&gt;*调拨*")+SUMIFS(Sheet1!$F$5:$F$28252,Sheet1!$I$5:$I$28252,$B390,Sheet1!$L$5:$L$28252,$A390,Sheet1!$E$5:$E$28252,"*抖音*",Sheet1!$D$5:$D$28252,"&lt;&gt;抖音",Sheet1!$D$5:$D$28252,"&lt;&gt;内部转款",Sheet1!$D$5:$D$28252,"&lt;&gt;内部转账",Sheet1!$E$5:$E$28252,"&lt;&gt;*调拨*")</f>
        <v>0</v>
      </c>
      <c r="L390" s="32">
        <f>SUMIFS(Sheet1!$F$5:$F$28252,Sheet1!$I$5:$I$28252,$B390,Sheet1!$L$5:$L$28252,$A390,Sheet1!$D$5:$D$28252,"医卡通",Sheet1!$E$5:$E$28252,"&lt;&gt;*调拨*")+SUMIFS(Sheet1!$F$5:$F$28252,Sheet1!$I$5:$I$28252,$B390,Sheet1!$L$5:$L$28252,$A390,Sheet1!$E$5:$E$28252,"*医卡通*",Sheet1!$D$5:$D$28252,"&lt;&gt;医卡通",Sheet1!$D$5:$D$28252,"&lt;&gt;内部转款",Sheet1!$D$5:$D$28252,"&lt;&gt;内部转账",Sheet1!$E$5:$E$28252,"&lt;&gt;*调拨*")</f>
        <v>0</v>
      </c>
      <c r="M390" s="32">
        <f>SUMIFS(Sheet1!$F$5:$F$28252,Sheet1!$I$5:$I$28252,$B390,Sheet1!$L$5:$L$28252,$A390,Sheet1!$D$5:$D$28252,"企健网",Sheet1!$E$5:$E$28252,"&lt;&gt;*调拨*")+SUMIFS(Sheet1!$F$5:$F$28252,Sheet1!$I$5:$I$28252,$B390,Sheet1!$L$5:$L$28252,$A390,Sheet1!$E$5:$E$28252,"*企健网*",Sheet1!$D$5:$D$28252,"&lt;&gt;企健网",Sheet1!$D$5:$D$28252,"&lt;&gt;内部转款",Sheet1!$D$5:$D$28252,"&lt;&gt;内部转账",Sheet1!$E$5:$E$28252,"&lt;&gt;*调拨*")</f>
        <v>0</v>
      </c>
      <c r="N390" s="32">
        <f>SUMIFS(Sheet1!$F$5:$F$28252,Sheet1!$I$5:$I$28252,$B390,Sheet1!$L$5:$L$28252,$A390,Sheet1!$D$5:$D$28252,"银联",Sheet1!$E$5:$E$28252,"&lt;&gt;*调拨*")+SUMIFS(Sheet1!$F$5:$F$28252,Sheet1!$I$5:$I$28252,$B390,Sheet1!$L$5:$L$28252,$A390,Sheet1!$E$5:$E$28252,"*银联*",Sheet1!$D$5:$D$28252,"&lt;&gt;银联",Sheet1!$D$5:$D$28252,"&lt;&gt;内部转款",Sheet1!$D$5:$D$28252,"&lt;&gt;内部转账",Sheet1!$E$5:$E$28252,"&lt;&gt;*调拨*")</f>
        <v>0</v>
      </c>
      <c r="O390" s="32">
        <f>SUMIFS(Sheet1!$F$5:$F$28252,Sheet1!$I$5:$I$28252,$B390,Sheet1!$L$5:$L$28252,$A390,Sheet1!$D$5:$D$28252,"京东",Sheet1!$E$5:$E$28252,"&lt;&gt;*调拨*")+SUMIFS(Sheet1!$F$5:$F$28252,Sheet1!$I$5:$I$28252,$B390,Sheet1!$L$5:$L$28252,$A390,Sheet1!$E$5:$E$28252,"*京东*",Sheet1!$D$5:$D$28252,"&lt;&gt;京东",Sheet1!$D$5:$D$28252,"&lt;&gt;内部转款",Sheet1!$D$5:$D$28252,"&lt;&gt;内部转账",Sheet1!$E$5:$E$28252,"&lt;&gt;*调拨*")</f>
        <v>0</v>
      </c>
      <c r="P390" s="32">
        <f>SUMIFS(Sheet1!$F$5:$F$28252,Sheet1!$I$5:$I$28252,$B390,Sheet1!$L$5:$L$28252,$A390,Sheet1!$D$5:$D$28252,"药机微信",Sheet1!$E$5:$E$28252,"&lt;&gt;*调拨*")+SUMIFS(Sheet1!$F$5:$F$28252,Sheet1!$I$5:$I$28252,$B390,Sheet1!$L$5:$L$28252,$A390,Sheet1!$E$5:$E$28252,"*药机微信*",Sheet1!$D$5:$D$28252,"&lt;&gt;药机微信",Sheet1!$D$5:$D$28252,"&lt;&gt;内部转款",Sheet1!$D$5:$D$28252,"&lt;&gt;内部转账",Sheet1!$E$5:$E$28252,"&lt;&gt;*调拨*")</f>
        <v>0</v>
      </c>
      <c r="Q390" s="32">
        <f>SUMIFS(Sheet1!$F$5:$F$28252,Sheet1!$I$5:$I$28252,$B390,Sheet1!$L$5:$L$28252,$A390,Sheet1!$D$5:$D$28252,"亲情卡",Sheet1!$E$5:$E$28252,"&lt;&gt;*调拨*")+SUMIFS(Sheet1!$F$5:$F$28252,Sheet1!$I$5:$I$28252,$B390,Sheet1!$L$5:$L$28252,$A390,Sheet1!$E$5:$E$28252,"*亲情卡*",Sheet1!$D$5:$D$28252,"&lt;&gt;亲情卡",Sheet1!$D$5:$D$28252,"&lt;&gt;内部转款",Sheet1!$D$5:$D$28252,"&lt;&gt;内部转账",Sheet1!$E$5:$E$28252,"&lt;&gt;*调拨*")</f>
        <v>0</v>
      </c>
      <c r="R390" s="32">
        <f>SUMIFS(Sheet1!$F$5:$F$28252,Sheet1!$I$5:$I$28252,$B390,Sheet1!$L$5:$L$28252,$A390,Sheet1!$D$5:$D$28252,"优惠券",Sheet1!$E$5:$E$28252,"&lt;&gt;*调拨*")+SUMIFS(Sheet1!$F$5:$F$28252,Sheet1!$I$5:$I$28252,$B390,Sheet1!$L$5:$L$28252,$A390,Sheet1!$E$5:$E$28252,"*优惠券*",Sheet1!$D$5:$D$28252,"&lt;&gt;优惠券",Sheet1!$D$5:$D$28252,"&lt;&gt;内部转款",Sheet1!$D$5:$D$28252,"&lt;&gt;内部转账",Sheet1!$E$5:$E$28252,"&lt;&gt;*调拨*")</f>
        <v>0</v>
      </c>
      <c r="S390" s="32">
        <f>SUMIFS(Sheet1!$F$5:$F$28252,Sheet1!$I$5:$I$28252,$B390,Sheet1!$L$5:$L$28252,$A390,Sheet1!$D$5:$D$28252,"代金券",Sheet1!$E$5:$E$28252,"&lt;&gt;*调拨*")+SUMIFS(Sheet1!$F$5:$F$28252,Sheet1!$I$5:$I$28252,$B390,Sheet1!$L$5:$L$28252,$A390,Sheet1!$E$5:$E$28252,"*代金券*",Sheet1!$D$5:$D$28252,"&lt;&gt;代金券",Sheet1!$D$5:$D$28252,"&lt;&gt;内部转款",Sheet1!$D$5:$D$28252,"&lt;&gt;内部转账",Sheet1!$E$5:$E$28252,"&lt;&gt;*调拨*")</f>
        <v>0</v>
      </c>
      <c r="T390" s="32">
        <f>SUMIFS(Sheet1!$F$5:$F$28252,Sheet1!$I$5:$I$28252,$B390,Sheet1!$L$5:$L$28252,$A390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390,Sheet1!$L$5:$L$28252,$A390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390,Sheet1!$L$5:$L$28252,$A390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390,Sheet1!$L$5:$L$28252,$A390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0" s="32">
        <f>SUMIFS(Sheet1!$F$5:$F$28252,Sheet1!$I$5:$I$28252,$B390,Sheet1!$L$5:$L$28252,$A390,Sheet1!$E$5:$E$28252,"*调拨*")</f>
        <v>0</v>
      </c>
      <c r="V390" s="32">
        <f>SUMIFS(Sheet1!$F$5:$F$28252,Sheet1!$I$5:$I$28252,$B390,Sheet1!$L$5:$L$28252,$A390,Sheet1!$D$5:$D$28252,"储值",Sheet1!$E$5:$E$28252,"&lt;&gt;*调拨*")+SUMIFS(Sheet1!$F$5:$F$28252,Sheet1!$I$5:$I$28252,$B390,Sheet1!$L$5:$L$28252,$A390,Sheet1!$E$5:$E$28252,"*储值*",Sheet1!$D$5:$D$28252,"&lt;&gt;储值",Sheet1!$D$5:$D$28252,"&lt;&gt;内部转款",Sheet1!$D$5:$D$28252,"&lt;&gt;内部转账",Sheet1!$E$5:$E$28252,"&lt;&gt;*调拨*")</f>
        <v>0</v>
      </c>
      <c r="W390" s="32">
        <f>SUMIFS(Sheet1!$F$5:$F$28252,Sheet1!$I$5:$I$28252,$B390,Sheet1!$L$5:$L$28252,$A390,Sheet1!$D$5:$D$28252,"效期",Sheet1!$E$5:$E$28252,"&lt;&gt;*调拨*")+SUMIFS(Sheet1!$F$5:$F$28252,Sheet1!$I$5:$I$28252,$B390,Sheet1!$L$5:$L$28252,$A390,Sheet1!$E$5:$E$28252,"*效期*",Sheet1!$D$5:$D$28252,"&lt;&gt;效期",Sheet1!$D$5:$D$28252,"&lt;&gt;内部转款",Sheet1!$D$5:$D$28252,"&lt;&gt;内部转账",Sheet1!$E$5:$E$28252,"&lt;&gt;*调拨*")</f>
        <v>0</v>
      </c>
      <c r="X390" s="32">
        <f>SUMIFS(Sheet1!$F$5:$F$28252,Sheet1!$I$5:$I$28252,$B390,Sheet1!$L$5:$L$28252,$A390,Sheet1!$D$5:$D$28252,"内部转款",Sheet1!$E$5:$E$28252,"&lt;&gt;*调拨*")+SUMIFS(Sheet1!$F$5:$F$28252,Sheet1!$I$5:$I$28252,$B390,Sheet1!$L$5:$L$28252,$A390,Sheet1!$D$5:$D$28252,"内部转账",Sheet1!$E$5:$E$28252,"&lt;&gt;*调拨*")</f>
        <v>0</v>
      </c>
      <c r="Y390" s="32">
        <f t="shared" si="28"/>
        <v>0</v>
      </c>
      <c r="Z390" s="32">
        <f>SUMIFS(Sheet1!$F$5:$F$28252,Sheet1!$I$5:$I$28252,$B390,Sheet1!$L$5:$L$28252,$A390)</f>
        <v>0</v>
      </c>
      <c r="AA390" s="32">
        <f>SUMIFS(Sheet1!$G$5:$G$28252,Sheet1!$I$5:$I$28252,$B390,Sheet1!$L$5:$L$28252,$A390,Sheet1!$D$5:$D$28252,"工资",Sheet1!$E$5:$E$28252,"&lt;&gt;*调拨*")+SUMIFS(Sheet1!$G$5:$G$28252,Sheet1!$I$5:$I$28252,$B390,Sheet1!$L$5:$L$28252,$A390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90" s="32">
        <f>SUMIFS(Sheet1!$G$5:$G$28252,Sheet1!$I$5:$I$28252,$B390,Sheet1!$L$5:$L$28252,$A390,Sheet1!$D$5:$D$28252,"水费",Sheet1!$E$5:$E$28252,"&lt;&gt;*调拨*")+SUMIFS(Sheet1!$G$5:$G$28252,Sheet1!$I$5:$I$28252,$B390,Sheet1!$L$5:$L$28252,$A390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0" s="32">
        <f>SUMIFS(Sheet1!$G$5:$G$28252,Sheet1!$I$5:$I$28252,$B390,Sheet1!$L$5:$L$28252,$A390,Sheet1!$D$5:$D$28252,"电费",Sheet1!$E$5:$E$28252,"&lt;&gt;*调拨*")+SUMIFS(Sheet1!$G$5:$G$28252,Sheet1!$I$5:$I$28252,$B390,Sheet1!$L$5:$L$28252,$A390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0" s="32">
        <f>SUMIFS(Sheet1!$G$5:$G$28252,Sheet1!$I$5:$I$28252,$B390,Sheet1!$L$5:$L$28252,$A390,Sheet1!$D$5:$D$28252,"宽带费",Sheet1!$E$5:$E$28252,"&lt;&gt;*调拨*")+SUMIFS(Sheet1!$G$5:$G$28252,Sheet1!$I$5:$I$28252,$B390,Sheet1!$L$5:$L$28252,$A390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0" s="32">
        <f>SUMIFS(Sheet1!$G$5:$G$28252,Sheet1!$I$5:$I$28252,$B390,Sheet1!$L$5:$L$28252,$A390,Sheet1!$D$5:$D$28252,"办公费",Sheet1!$E$5:$E$28252,"&lt;&gt;*调拨*")+SUMIFS(Sheet1!$G$5:$G$28252,Sheet1!$I$5:$I$28252,$B390,Sheet1!$L$5:$L$28252,$A390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0" s="32">
        <f>SUMIFS(Sheet1!$G$5:$G$28252,Sheet1!$I$5:$I$28252,$B390,Sheet1!$L$5:$L$28252,$A390,Sheet1!$D$5:$D$28252,"话费",Sheet1!$E$5:$E$28252,"&lt;&gt;*调拨*")+SUMIFS(Sheet1!$G$5:$G$28252,Sheet1!$I$5:$I$28252,$B390,Sheet1!$L$5:$L$28252,$A390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0" s="32">
        <f>SUMIFS(Sheet1!$G$5:$G$28252,Sheet1!$I$5:$I$28252,$B390,Sheet1!$L$5:$L$28252,$A390,Sheet1!$D$5:$D$28252,"房租",Sheet1!$E$5:$E$28252,"&lt;&gt;*调拨*")+SUMIFS(Sheet1!$G$5:$G$28252,Sheet1!$I$5:$I$28252,$B390,Sheet1!$L$5:$L$28252,$A390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90" s="32">
        <f>SUMIFS(Sheet1!$G$5:$G$28252,Sheet1!$I$5:$I$28252,$B390,Sheet1!$L$5:$L$28252,$A390,Sheet1!$E$5:$E$28252,"*调拨*")</f>
        <v>0</v>
      </c>
      <c r="AI390" s="32">
        <f>SUMIFS(Sheet1!$G$5:$G$28252,Sheet1!$I$5:$I$28252,$B390,Sheet1!$L$5:$L$28252,$A390,Sheet1!$D$5:$D$28252,"内部转款",Sheet1!$E$5:$E$28252,"&lt;&gt;*调拨*")+SUMIFS(Sheet1!$G$5:$G$28252,Sheet1!$I$5:$I$28252,$B390,Sheet1!$L$5:$L$28252,$A390,Sheet1!$D$5:$D$28252,"内部转账",Sheet1!$E$5:$E$28252,"&lt;&gt;*调拨*")</f>
        <v>0</v>
      </c>
      <c r="AJ390" s="32">
        <f t="shared" si="29"/>
        <v>3198.16</v>
      </c>
      <c r="AK390" s="32">
        <f>SUMIFS(Sheet1!$G$5:$G$28252,Sheet1!$I$5:$I$28252,$B390,Sheet1!$L$5:$L$28252,$A390)</f>
        <v>3198.16</v>
      </c>
      <c r="AL390" s="32">
        <f t="shared" si="30"/>
        <v>-3198.16</v>
      </c>
    </row>
    <row r="391" ht="16.5" spans="1:38">
      <c r="A391" s="30">
        <v>202607</v>
      </c>
      <c r="B391" s="31" t="s">
        <v>678</v>
      </c>
      <c r="C391" s="32">
        <f>SUMIFS(Sheet1!$F$5:$F$28252,Sheet1!$I$5:$I$28252,$B391,Sheet1!$L$5:$L$28252,$A391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91" s="32">
        <f>SUMIFS(Sheet1!$F$5:$F$28252,Sheet1!$I$5:$I$28252,$B391,Sheet1!$L$5:$L$28252,$A391,Sheet1!$D$5:$D$28252,"医保即时拨付",Sheet1!$E$5:$E$28252,"&lt;&gt;*调拨*")+SUMIFS(Sheet1!$F$5:$F$28252,Sheet1!$I$5:$I$28252,$B391,Sheet1!$L$5:$L$28252,$A391,Sheet1!$E$5:$E$28252,"*医保即时拨付*",Sheet1!$D$5:$D$28252,"&lt;&gt;医保即时拨付",Sheet1!$D$5:$D$28252,"&lt;&gt;内部转款",Sheet1!$D$5:$D$28252,"&lt;&gt;内部转账",Sheet1!$E$5:$E$28252,"&lt;&gt;*调拨*")</f>
        <v>0</v>
      </c>
      <c r="E391" s="32">
        <f>SUMIFS(Sheet1!$F$5:$F$28252,Sheet1!$I$5:$I$28252,$B391,Sheet1!$L$5:$L$28252,$A391,Sheet1!$D$5:$D$28252,"医保",Sheet1!$E$5:$E$28252,"&lt;&gt;*调拨*",Sheet1!$E$5:$E$28252,"&lt;&gt;*医保即时拨付*")+SUMIFS(Sheet1!$F$5:$F$28252,Sheet1!$I$5:$I$28252,$B391,Sheet1!$L$5:$L$28252,$A391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1" s="32">
        <f>SUMIFS(Sheet1!$F$5:$F$28252,Sheet1!$I$5:$I$28252,$B391,Sheet1!$L$5:$L$28252,$A391,Sheet1!$D$5:$D$28252,"聚合",Sheet1!$E$5:$E$28252,"&lt;&gt;*调拨*")+SUMIFS(Sheet1!$F$5:$F$28252,Sheet1!$I$5:$I$28252,$B391,Sheet1!$L$5:$L$28252,$A391,Sheet1!$E$5:$E$28252,"*聚合*",Sheet1!$D$5:$D$28252,"&lt;&gt;聚合",Sheet1!$D$5:$D$28252,"&lt;&gt;内部转款",Sheet1!$D$5:$D$28252,"&lt;&gt;内部转账",Sheet1!$E$5:$E$28252,"&lt;&gt;*调拨*")</f>
        <v>0</v>
      </c>
      <c r="G391" s="32">
        <f>SUMIFS(Sheet1!$F$5:$F$28252,Sheet1!$I$5:$I$28252,$B391,Sheet1!$L$5:$L$28252,$A391,Sheet1!$D$5:$D$28252,"24小时微信",Sheet1!$E$5:$E$28252,"&lt;&gt;*调拨*")+SUMIFS(Sheet1!$F$5:$F$28252,Sheet1!$I$5:$I$28252,$B391,Sheet1!$L$5:$L$28252,$A391,Sheet1!$E$5:$E$28252,"*24小时微信*",Sheet1!$D$5:$D$28252,"&lt;&gt;24小时微信",Sheet1!$D$5:$D$28252,"&lt;&gt;内部转款",Sheet1!$D$5:$D$28252,"&lt;&gt;内部转账",Sheet1!$E$5:$E$28252,"&lt;&gt;*调拨*")</f>
        <v>0</v>
      </c>
      <c r="H391" s="32">
        <f>SUMIFS(Sheet1!$F$5:$F$28252,Sheet1!$I$5:$I$28252,$B391,Sheet1!$L$5:$L$28252,$A391,Sheet1!$D$5:$D$28252,"美团",Sheet1!$E$5:$E$28252,"&lt;&gt;*调拨*")+SUMIFS(Sheet1!$F$5:$F$28252,Sheet1!$I$5:$I$28252,$B391,Sheet1!$L$5:$L$28252,$A391,Sheet1!$E$5:$E$28252,"*美团*",Sheet1!$D$5:$D$28252,"&lt;&gt;美团",Sheet1!$D$5:$D$28252,"&lt;&gt;内部转款",Sheet1!$D$5:$D$28252,"&lt;&gt;内部转账",Sheet1!$E$5:$E$28252,"&lt;&gt;*调拨*")</f>
        <v>0</v>
      </c>
      <c r="I391" s="32">
        <f>SUMIFS(Sheet1!$F$5:$F$28252,Sheet1!$I$5:$I$28252,$B391,Sheet1!$L$5:$L$28252,$A391,Sheet1!$D$5:$D$28252,"饿了么",Sheet1!$E$5:$E$28252,"&lt;&gt;*调拨*")+SUMIFS(Sheet1!$F$5:$F$28252,Sheet1!$I$5:$I$28252,$B391,Sheet1!$L$5:$L$28252,$A391,Sheet1!$E$5:$E$28252,"*饿了么*",Sheet1!$D$5:$D$28252,"&lt;&gt;饿了么",Sheet1!$D$5:$D$28252,"&lt;&gt;内部转款",Sheet1!$D$5:$D$28252,"&lt;&gt;内部转账",Sheet1!$E$5:$E$28252,"&lt;&gt;*调拨*")</f>
        <v>0</v>
      </c>
      <c r="J391" s="32">
        <f>SUMIFS(Sheet1!$F$5:$F$28252,Sheet1!$I$5:$I$28252,$B391,Sheet1!$L$5:$L$28252,$A391,Sheet1!$D$5:$D$28252,"健E卡",Sheet1!$E$5:$E$28252,"&lt;&gt;*调拨*")+SUMIFS(Sheet1!$F$5:$F$28252,Sheet1!$I$5:$I$28252,$B391,Sheet1!$L$5:$L$28252,$A391,Sheet1!$E$5:$E$28252,"*健E卡*",Sheet1!$D$5:$D$28252,"&lt;&gt;健E卡",Sheet1!$D$5:$D$28252,"&lt;&gt;内部转款",Sheet1!$D$5:$D$28252,"&lt;&gt;内部转账",Sheet1!$E$5:$E$28252,"&lt;&gt;*调拨*")</f>
        <v>0</v>
      </c>
      <c r="K391" s="32">
        <f>SUMIFS(Sheet1!$F$5:$F$28252,Sheet1!$I$5:$I$28252,$B391,Sheet1!$L$5:$L$28252,$A391,Sheet1!$D$5:$D$28252,"抖音",Sheet1!$E$5:$E$28252,"&lt;&gt;*调拨*")+SUMIFS(Sheet1!$F$5:$F$28252,Sheet1!$I$5:$I$28252,$B391,Sheet1!$L$5:$L$28252,$A391,Sheet1!$E$5:$E$28252,"*抖音*",Sheet1!$D$5:$D$28252,"&lt;&gt;抖音",Sheet1!$D$5:$D$28252,"&lt;&gt;内部转款",Sheet1!$D$5:$D$28252,"&lt;&gt;内部转账",Sheet1!$E$5:$E$28252,"&lt;&gt;*调拨*")</f>
        <v>0</v>
      </c>
      <c r="L391" s="32">
        <f>SUMIFS(Sheet1!$F$5:$F$28252,Sheet1!$I$5:$I$28252,$B391,Sheet1!$L$5:$L$28252,$A391,Sheet1!$D$5:$D$28252,"医卡通",Sheet1!$E$5:$E$28252,"&lt;&gt;*调拨*")+SUMIFS(Sheet1!$F$5:$F$28252,Sheet1!$I$5:$I$28252,$B391,Sheet1!$L$5:$L$28252,$A391,Sheet1!$E$5:$E$28252,"*医卡通*",Sheet1!$D$5:$D$28252,"&lt;&gt;医卡通",Sheet1!$D$5:$D$28252,"&lt;&gt;内部转款",Sheet1!$D$5:$D$28252,"&lt;&gt;内部转账",Sheet1!$E$5:$E$28252,"&lt;&gt;*调拨*")</f>
        <v>0</v>
      </c>
      <c r="M391" s="32">
        <f>SUMIFS(Sheet1!$F$5:$F$28252,Sheet1!$I$5:$I$28252,$B391,Sheet1!$L$5:$L$28252,$A391,Sheet1!$D$5:$D$28252,"企健网",Sheet1!$E$5:$E$28252,"&lt;&gt;*调拨*")+SUMIFS(Sheet1!$F$5:$F$28252,Sheet1!$I$5:$I$28252,$B391,Sheet1!$L$5:$L$28252,$A391,Sheet1!$E$5:$E$28252,"*企健网*",Sheet1!$D$5:$D$28252,"&lt;&gt;企健网",Sheet1!$D$5:$D$28252,"&lt;&gt;内部转款",Sheet1!$D$5:$D$28252,"&lt;&gt;内部转账",Sheet1!$E$5:$E$28252,"&lt;&gt;*调拨*")</f>
        <v>0</v>
      </c>
      <c r="N391" s="32">
        <f>SUMIFS(Sheet1!$F$5:$F$28252,Sheet1!$I$5:$I$28252,$B391,Sheet1!$L$5:$L$28252,$A391,Sheet1!$D$5:$D$28252,"银联",Sheet1!$E$5:$E$28252,"&lt;&gt;*调拨*")+SUMIFS(Sheet1!$F$5:$F$28252,Sheet1!$I$5:$I$28252,$B391,Sheet1!$L$5:$L$28252,$A391,Sheet1!$E$5:$E$28252,"*银联*",Sheet1!$D$5:$D$28252,"&lt;&gt;银联",Sheet1!$D$5:$D$28252,"&lt;&gt;内部转款",Sheet1!$D$5:$D$28252,"&lt;&gt;内部转账",Sheet1!$E$5:$E$28252,"&lt;&gt;*调拨*")</f>
        <v>0</v>
      </c>
      <c r="O391" s="32">
        <f>SUMIFS(Sheet1!$F$5:$F$28252,Sheet1!$I$5:$I$28252,$B391,Sheet1!$L$5:$L$28252,$A391,Sheet1!$D$5:$D$28252,"京东",Sheet1!$E$5:$E$28252,"&lt;&gt;*调拨*")+SUMIFS(Sheet1!$F$5:$F$28252,Sheet1!$I$5:$I$28252,$B391,Sheet1!$L$5:$L$28252,$A391,Sheet1!$E$5:$E$28252,"*京东*",Sheet1!$D$5:$D$28252,"&lt;&gt;京东",Sheet1!$D$5:$D$28252,"&lt;&gt;内部转款",Sheet1!$D$5:$D$28252,"&lt;&gt;内部转账",Sheet1!$E$5:$E$28252,"&lt;&gt;*调拨*")</f>
        <v>0</v>
      </c>
      <c r="P391" s="32">
        <f>SUMIFS(Sheet1!$F$5:$F$28252,Sheet1!$I$5:$I$28252,$B391,Sheet1!$L$5:$L$28252,$A391,Sheet1!$D$5:$D$28252,"药机微信",Sheet1!$E$5:$E$28252,"&lt;&gt;*调拨*")+SUMIFS(Sheet1!$F$5:$F$28252,Sheet1!$I$5:$I$28252,$B391,Sheet1!$L$5:$L$28252,$A391,Sheet1!$E$5:$E$28252,"*药机微信*",Sheet1!$D$5:$D$28252,"&lt;&gt;药机微信",Sheet1!$D$5:$D$28252,"&lt;&gt;内部转款",Sheet1!$D$5:$D$28252,"&lt;&gt;内部转账",Sheet1!$E$5:$E$28252,"&lt;&gt;*调拨*")</f>
        <v>0</v>
      </c>
      <c r="Q391" s="32">
        <f>SUMIFS(Sheet1!$F$5:$F$28252,Sheet1!$I$5:$I$28252,$B391,Sheet1!$L$5:$L$28252,$A391,Sheet1!$D$5:$D$28252,"亲情卡",Sheet1!$E$5:$E$28252,"&lt;&gt;*调拨*")+SUMIFS(Sheet1!$F$5:$F$28252,Sheet1!$I$5:$I$28252,$B391,Sheet1!$L$5:$L$28252,$A391,Sheet1!$E$5:$E$28252,"*亲情卡*",Sheet1!$D$5:$D$28252,"&lt;&gt;亲情卡",Sheet1!$D$5:$D$28252,"&lt;&gt;内部转款",Sheet1!$D$5:$D$28252,"&lt;&gt;内部转账",Sheet1!$E$5:$E$28252,"&lt;&gt;*调拨*")</f>
        <v>0</v>
      </c>
      <c r="R391" s="32">
        <f>SUMIFS(Sheet1!$F$5:$F$28252,Sheet1!$I$5:$I$28252,$B391,Sheet1!$L$5:$L$28252,$A391,Sheet1!$D$5:$D$28252,"优惠券",Sheet1!$E$5:$E$28252,"&lt;&gt;*调拨*")+SUMIFS(Sheet1!$F$5:$F$28252,Sheet1!$I$5:$I$28252,$B391,Sheet1!$L$5:$L$28252,$A391,Sheet1!$E$5:$E$28252,"*优惠券*",Sheet1!$D$5:$D$28252,"&lt;&gt;优惠券",Sheet1!$D$5:$D$28252,"&lt;&gt;内部转款",Sheet1!$D$5:$D$28252,"&lt;&gt;内部转账",Sheet1!$E$5:$E$28252,"&lt;&gt;*调拨*")</f>
        <v>0</v>
      </c>
      <c r="S391" s="32">
        <f>SUMIFS(Sheet1!$F$5:$F$28252,Sheet1!$I$5:$I$28252,$B391,Sheet1!$L$5:$L$28252,$A391,Sheet1!$D$5:$D$28252,"代金券",Sheet1!$E$5:$E$28252,"&lt;&gt;*调拨*")+SUMIFS(Sheet1!$F$5:$F$28252,Sheet1!$I$5:$I$28252,$B391,Sheet1!$L$5:$L$28252,$A391,Sheet1!$E$5:$E$28252,"*代金券*",Sheet1!$D$5:$D$28252,"&lt;&gt;代金券",Sheet1!$D$5:$D$28252,"&lt;&gt;内部转款",Sheet1!$D$5:$D$28252,"&lt;&gt;内部转账",Sheet1!$E$5:$E$28252,"&lt;&gt;*调拨*")</f>
        <v>0</v>
      </c>
      <c r="T391" s="32">
        <f>SUMIFS(Sheet1!$F$5:$F$28252,Sheet1!$I$5:$I$28252,$B391,Sheet1!$L$5:$L$28252,$A391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391,Sheet1!$L$5:$L$28252,$A391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391,Sheet1!$L$5:$L$28252,$A391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391,Sheet1!$L$5:$L$28252,$A391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1" s="32">
        <f>SUMIFS(Sheet1!$F$5:$F$28252,Sheet1!$I$5:$I$28252,$B391,Sheet1!$L$5:$L$28252,$A391,Sheet1!$E$5:$E$28252,"*调拨*")</f>
        <v>0</v>
      </c>
      <c r="V391" s="32">
        <f>SUMIFS(Sheet1!$F$5:$F$28252,Sheet1!$I$5:$I$28252,$B391,Sheet1!$L$5:$L$28252,$A391,Sheet1!$D$5:$D$28252,"储值",Sheet1!$E$5:$E$28252,"&lt;&gt;*调拨*")+SUMIFS(Sheet1!$F$5:$F$28252,Sheet1!$I$5:$I$28252,$B391,Sheet1!$L$5:$L$28252,$A391,Sheet1!$E$5:$E$28252,"*储值*",Sheet1!$D$5:$D$28252,"&lt;&gt;储值",Sheet1!$D$5:$D$28252,"&lt;&gt;内部转款",Sheet1!$D$5:$D$28252,"&lt;&gt;内部转账",Sheet1!$E$5:$E$28252,"&lt;&gt;*调拨*")</f>
        <v>0</v>
      </c>
      <c r="W391" s="32">
        <f>SUMIFS(Sheet1!$F$5:$F$28252,Sheet1!$I$5:$I$28252,$B391,Sheet1!$L$5:$L$28252,$A391,Sheet1!$D$5:$D$28252,"效期",Sheet1!$E$5:$E$28252,"&lt;&gt;*调拨*")+SUMIFS(Sheet1!$F$5:$F$28252,Sheet1!$I$5:$I$28252,$B391,Sheet1!$L$5:$L$28252,$A391,Sheet1!$E$5:$E$28252,"*效期*",Sheet1!$D$5:$D$28252,"&lt;&gt;效期",Sheet1!$D$5:$D$28252,"&lt;&gt;内部转款",Sheet1!$D$5:$D$28252,"&lt;&gt;内部转账",Sheet1!$E$5:$E$28252,"&lt;&gt;*调拨*")</f>
        <v>0</v>
      </c>
      <c r="X391" s="32">
        <f>SUMIFS(Sheet1!$F$5:$F$28252,Sheet1!$I$5:$I$28252,$B391,Sheet1!$L$5:$L$28252,$A391,Sheet1!$D$5:$D$28252,"内部转款",Sheet1!$E$5:$E$28252,"&lt;&gt;*调拨*")+SUMIFS(Sheet1!$F$5:$F$28252,Sheet1!$I$5:$I$28252,$B391,Sheet1!$L$5:$L$28252,$A391,Sheet1!$D$5:$D$28252,"内部转账",Sheet1!$E$5:$E$28252,"&lt;&gt;*调拨*")</f>
        <v>0</v>
      </c>
      <c r="Y391" s="32">
        <f t="shared" si="28"/>
        <v>0</v>
      </c>
      <c r="Z391" s="32">
        <f>SUMIFS(Sheet1!$F$5:$F$28252,Sheet1!$I$5:$I$28252,$B391,Sheet1!$L$5:$L$28252,$A391)</f>
        <v>0</v>
      </c>
      <c r="AA391" s="32">
        <f>SUMIFS(Sheet1!$G$5:$G$28252,Sheet1!$I$5:$I$28252,$B391,Sheet1!$L$5:$L$28252,$A391,Sheet1!$D$5:$D$28252,"工资",Sheet1!$E$5:$E$28252,"&lt;&gt;*调拨*")+SUMIFS(Sheet1!$G$5:$G$28252,Sheet1!$I$5:$I$28252,$B391,Sheet1!$L$5:$L$28252,$A391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91" s="32">
        <f>SUMIFS(Sheet1!$G$5:$G$28252,Sheet1!$I$5:$I$28252,$B391,Sheet1!$L$5:$L$28252,$A391,Sheet1!$D$5:$D$28252,"水费",Sheet1!$E$5:$E$28252,"&lt;&gt;*调拨*")+SUMIFS(Sheet1!$G$5:$G$28252,Sheet1!$I$5:$I$28252,$B391,Sheet1!$L$5:$L$28252,$A391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1" s="32">
        <f>SUMIFS(Sheet1!$G$5:$G$28252,Sheet1!$I$5:$I$28252,$B391,Sheet1!$L$5:$L$28252,$A391,Sheet1!$D$5:$D$28252,"电费",Sheet1!$E$5:$E$28252,"&lt;&gt;*调拨*")+SUMIFS(Sheet1!$G$5:$G$28252,Sheet1!$I$5:$I$28252,$B391,Sheet1!$L$5:$L$28252,$A391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1" s="32">
        <f>SUMIFS(Sheet1!$G$5:$G$28252,Sheet1!$I$5:$I$28252,$B391,Sheet1!$L$5:$L$28252,$A391,Sheet1!$D$5:$D$28252,"宽带费",Sheet1!$E$5:$E$28252,"&lt;&gt;*调拨*")+SUMIFS(Sheet1!$G$5:$G$28252,Sheet1!$I$5:$I$28252,$B391,Sheet1!$L$5:$L$28252,$A391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1" s="32">
        <f>SUMIFS(Sheet1!$G$5:$G$28252,Sheet1!$I$5:$I$28252,$B391,Sheet1!$L$5:$L$28252,$A391,Sheet1!$D$5:$D$28252,"办公费",Sheet1!$E$5:$E$28252,"&lt;&gt;*调拨*")+SUMIFS(Sheet1!$G$5:$G$28252,Sheet1!$I$5:$I$28252,$B391,Sheet1!$L$5:$L$28252,$A391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1" s="32">
        <f>SUMIFS(Sheet1!$G$5:$G$28252,Sheet1!$I$5:$I$28252,$B391,Sheet1!$L$5:$L$28252,$A391,Sheet1!$D$5:$D$28252,"话费",Sheet1!$E$5:$E$28252,"&lt;&gt;*调拨*")+SUMIFS(Sheet1!$G$5:$G$28252,Sheet1!$I$5:$I$28252,$B391,Sheet1!$L$5:$L$28252,$A391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1" s="32">
        <f>SUMIFS(Sheet1!$G$5:$G$28252,Sheet1!$I$5:$I$28252,$B391,Sheet1!$L$5:$L$28252,$A391,Sheet1!$D$5:$D$28252,"房租",Sheet1!$E$5:$E$28252,"&lt;&gt;*调拨*")+SUMIFS(Sheet1!$G$5:$G$28252,Sheet1!$I$5:$I$28252,$B391,Sheet1!$L$5:$L$28252,$A391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91" s="32">
        <f>SUMIFS(Sheet1!$G$5:$G$28252,Sheet1!$I$5:$I$28252,$B391,Sheet1!$L$5:$L$28252,$A391,Sheet1!$E$5:$E$28252,"*调拨*")</f>
        <v>0</v>
      </c>
      <c r="AI391" s="32">
        <f>SUMIFS(Sheet1!$G$5:$G$28252,Sheet1!$I$5:$I$28252,$B391,Sheet1!$L$5:$L$28252,$A391,Sheet1!$D$5:$D$28252,"内部转款",Sheet1!$E$5:$E$28252,"&lt;&gt;*调拨*")+SUMIFS(Sheet1!$G$5:$G$28252,Sheet1!$I$5:$I$28252,$B391,Sheet1!$L$5:$L$28252,$A391,Sheet1!$D$5:$D$28252,"内部转账",Sheet1!$E$5:$E$28252,"&lt;&gt;*调拨*")</f>
        <v>0</v>
      </c>
      <c r="AJ391" s="32">
        <f t="shared" si="29"/>
        <v>3421.43</v>
      </c>
      <c r="AK391" s="32">
        <f>SUMIFS(Sheet1!$G$5:$G$28252,Sheet1!$I$5:$I$28252,$B391,Sheet1!$L$5:$L$28252,$A391)</f>
        <v>3421.43</v>
      </c>
      <c r="AL391" s="32">
        <f t="shared" si="30"/>
        <v>-3421.43</v>
      </c>
    </row>
    <row r="392" ht="16.5" spans="1:38">
      <c r="A392" s="30">
        <v>202607</v>
      </c>
      <c r="B392" s="31" t="s">
        <v>74</v>
      </c>
      <c r="C392" s="32">
        <f>SUMIFS(Sheet1!$F$5:$F$28252,Sheet1!$I$5:$I$28252,$B392,Sheet1!$L$5:$L$28252,$A392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12140.61</v>
      </c>
      <c r="D392" s="32">
        <f>SUMIFS(Sheet1!$F$5:$F$28252,Sheet1!$I$5:$I$28252,$B392,Sheet1!$L$5:$L$28252,$A392,Sheet1!$D$5:$D$28252,"医保即时拨付",Sheet1!$E$5:$E$28252,"&lt;&gt;*调拨*")+SUMIFS(Sheet1!$F$5:$F$28252,Sheet1!$I$5:$I$28252,$B392,Sheet1!$L$5:$L$28252,$A392,Sheet1!$E$5:$E$28252,"*医保即时拨付*",Sheet1!$D$5:$D$28252,"&lt;&gt;医保即时拨付",Sheet1!$D$5:$D$28252,"&lt;&gt;内部转款",Sheet1!$D$5:$D$28252,"&lt;&gt;内部转账",Sheet1!$E$5:$E$28252,"&lt;&gt;*调拨*")</f>
        <v>6514.8</v>
      </c>
      <c r="E392" s="32">
        <f>SUMIFS(Sheet1!$F$5:$F$28252,Sheet1!$I$5:$I$28252,$B392,Sheet1!$L$5:$L$28252,$A392,Sheet1!$D$5:$D$28252,"医保",Sheet1!$E$5:$E$28252,"&lt;&gt;*调拨*",Sheet1!$E$5:$E$28252,"&lt;&gt;*医保即时拨付*")+SUMIFS(Sheet1!$F$5:$F$28252,Sheet1!$I$5:$I$28252,$B392,Sheet1!$L$5:$L$28252,$A392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2" s="32">
        <f>SUMIFS(Sheet1!$F$5:$F$28252,Sheet1!$I$5:$I$28252,$B392,Sheet1!$L$5:$L$28252,$A392,Sheet1!$D$5:$D$28252,"聚合",Sheet1!$E$5:$E$28252,"&lt;&gt;*调拨*")+SUMIFS(Sheet1!$F$5:$F$28252,Sheet1!$I$5:$I$28252,$B392,Sheet1!$L$5:$L$28252,$A392,Sheet1!$E$5:$E$28252,"*聚合*",Sheet1!$D$5:$D$28252,"&lt;&gt;聚合",Sheet1!$D$5:$D$28252,"&lt;&gt;内部转款",Sheet1!$D$5:$D$28252,"&lt;&gt;内部转账",Sheet1!$E$5:$E$28252,"&lt;&gt;*调拨*")</f>
        <v>0</v>
      </c>
      <c r="G392" s="32">
        <f>SUMIFS(Sheet1!$F$5:$F$28252,Sheet1!$I$5:$I$28252,$B392,Sheet1!$L$5:$L$28252,$A392,Sheet1!$D$5:$D$28252,"24小时微信",Sheet1!$E$5:$E$28252,"&lt;&gt;*调拨*")+SUMIFS(Sheet1!$F$5:$F$28252,Sheet1!$I$5:$I$28252,$B392,Sheet1!$L$5:$L$28252,$A392,Sheet1!$E$5:$E$28252,"*24小时微信*",Sheet1!$D$5:$D$28252,"&lt;&gt;24小时微信",Sheet1!$D$5:$D$28252,"&lt;&gt;内部转款",Sheet1!$D$5:$D$28252,"&lt;&gt;内部转账",Sheet1!$E$5:$E$28252,"&lt;&gt;*调拨*")</f>
        <v>0</v>
      </c>
      <c r="H392" s="32">
        <f>SUMIFS(Sheet1!$F$5:$F$28252,Sheet1!$I$5:$I$28252,$B392,Sheet1!$L$5:$L$28252,$A392,Sheet1!$D$5:$D$28252,"美团",Sheet1!$E$5:$E$28252,"&lt;&gt;*调拨*")+SUMIFS(Sheet1!$F$5:$F$28252,Sheet1!$I$5:$I$28252,$B392,Sheet1!$L$5:$L$28252,$A392,Sheet1!$E$5:$E$28252,"*美团*",Sheet1!$D$5:$D$28252,"&lt;&gt;美团",Sheet1!$D$5:$D$28252,"&lt;&gt;内部转款",Sheet1!$D$5:$D$28252,"&lt;&gt;内部转账",Sheet1!$E$5:$E$28252,"&lt;&gt;*调拨*")</f>
        <v>32.57</v>
      </c>
      <c r="I392" s="32">
        <f>SUMIFS(Sheet1!$F$5:$F$28252,Sheet1!$I$5:$I$28252,$B392,Sheet1!$L$5:$L$28252,$A392,Sheet1!$D$5:$D$28252,"饿了么",Sheet1!$E$5:$E$28252,"&lt;&gt;*调拨*")+SUMIFS(Sheet1!$F$5:$F$28252,Sheet1!$I$5:$I$28252,$B392,Sheet1!$L$5:$L$28252,$A392,Sheet1!$E$5:$E$28252,"*饿了么*",Sheet1!$D$5:$D$28252,"&lt;&gt;饿了么",Sheet1!$D$5:$D$28252,"&lt;&gt;内部转款",Sheet1!$D$5:$D$28252,"&lt;&gt;内部转账",Sheet1!$E$5:$E$28252,"&lt;&gt;*调拨*")</f>
        <v>75.01</v>
      </c>
      <c r="J392" s="32">
        <f>SUMIFS(Sheet1!$F$5:$F$28252,Sheet1!$I$5:$I$28252,$B392,Sheet1!$L$5:$L$28252,$A392,Sheet1!$D$5:$D$28252,"健E卡",Sheet1!$E$5:$E$28252,"&lt;&gt;*调拨*")+SUMIFS(Sheet1!$F$5:$F$28252,Sheet1!$I$5:$I$28252,$B392,Sheet1!$L$5:$L$28252,$A392,Sheet1!$E$5:$E$28252,"*健E卡*",Sheet1!$D$5:$D$28252,"&lt;&gt;健E卡",Sheet1!$D$5:$D$28252,"&lt;&gt;内部转款",Sheet1!$D$5:$D$28252,"&lt;&gt;内部转账",Sheet1!$E$5:$E$28252,"&lt;&gt;*调拨*")</f>
        <v>0</v>
      </c>
      <c r="K392" s="32">
        <f>SUMIFS(Sheet1!$F$5:$F$28252,Sheet1!$I$5:$I$28252,$B392,Sheet1!$L$5:$L$28252,$A392,Sheet1!$D$5:$D$28252,"抖音",Sheet1!$E$5:$E$28252,"&lt;&gt;*调拨*")+SUMIFS(Sheet1!$F$5:$F$28252,Sheet1!$I$5:$I$28252,$B392,Sheet1!$L$5:$L$28252,$A392,Sheet1!$E$5:$E$28252,"*抖音*",Sheet1!$D$5:$D$28252,"&lt;&gt;抖音",Sheet1!$D$5:$D$28252,"&lt;&gt;内部转款",Sheet1!$D$5:$D$28252,"&lt;&gt;内部转账",Sheet1!$E$5:$E$28252,"&lt;&gt;*调拨*")</f>
        <v>0</v>
      </c>
      <c r="L392" s="32">
        <f>SUMIFS(Sheet1!$F$5:$F$28252,Sheet1!$I$5:$I$28252,$B392,Sheet1!$L$5:$L$28252,$A392,Sheet1!$D$5:$D$28252,"医卡通",Sheet1!$E$5:$E$28252,"&lt;&gt;*调拨*")+SUMIFS(Sheet1!$F$5:$F$28252,Sheet1!$I$5:$I$28252,$B392,Sheet1!$L$5:$L$28252,$A392,Sheet1!$E$5:$E$28252,"*医卡通*",Sheet1!$D$5:$D$28252,"&lt;&gt;医卡通",Sheet1!$D$5:$D$28252,"&lt;&gt;内部转款",Sheet1!$D$5:$D$28252,"&lt;&gt;内部转账",Sheet1!$E$5:$E$28252,"&lt;&gt;*调拨*")</f>
        <v>0</v>
      </c>
      <c r="M392" s="32">
        <f>SUMIFS(Sheet1!$F$5:$F$28252,Sheet1!$I$5:$I$28252,$B392,Sheet1!$L$5:$L$28252,$A392,Sheet1!$D$5:$D$28252,"企健网",Sheet1!$E$5:$E$28252,"&lt;&gt;*调拨*")+SUMIFS(Sheet1!$F$5:$F$28252,Sheet1!$I$5:$I$28252,$B392,Sheet1!$L$5:$L$28252,$A392,Sheet1!$E$5:$E$28252,"*企健网*",Sheet1!$D$5:$D$28252,"&lt;&gt;企健网",Sheet1!$D$5:$D$28252,"&lt;&gt;内部转款",Sheet1!$D$5:$D$28252,"&lt;&gt;内部转账",Sheet1!$E$5:$E$28252,"&lt;&gt;*调拨*")</f>
        <v>0</v>
      </c>
      <c r="N392" s="32">
        <f>SUMIFS(Sheet1!$F$5:$F$28252,Sheet1!$I$5:$I$28252,$B392,Sheet1!$L$5:$L$28252,$A392,Sheet1!$D$5:$D$28252,"银联",Sheet1!$E$5:$E$28252,"&lt;&gt;*调拨*")+SUMIFS(Sheet1!$F$5:$F$28252,Sheet1!$I$5:$I$28252,$B392,Sheet1!$L$5:$L$28252,$A392,Sheet1!$E$5:$E$28252,"*银联*",Sheet1!$D$5:$D$28252,"&lt;&gt;银联",Sheet1!$D$5:$D$28252,"&lt;&gt;内部转款",Sheet1!$D$5:$D$28252,"&lt;&gt;内部转账",Sheet1!$E$5:$E$28252,"&lt;&gt;*调拨*")</f>
        <v>0</v>
      </c>
      <c r="O392" s="32">
        <f>SUMIFS(Sheet1!$F$5:$F$28252,Sheet1!$I$5:$I$28252,$B392,Sheet1!$L$5:$L$28252,$A392,Sheet1!$D$5:$D$28252,"京东",Sheet1!$E$5:$E$28252,"&lt;&gt;*调拨*")+SUMIFS(Sheet1!$F$5:$F$28252,Sheet1!$I$5:$I$28252,$B392,Sheet1!$L$5:$L$28252,$A392,Sheet1!$E$5:$E$28252,"*京东*",Sheet1!$D$5:$D$28252,"&lt;&gt;京东",Sheet1!$D$5:$D$28252,"&lt;&gt;内部转款",Sheet1!$D$5:$D$28252,"&lt;&gt;内部转账",Sheet1!$E$5:$E$28252,"&lt;&gt;*调拨*")</f>
        <v>0</v>
      </c>
      <c r="P392" s="32">
        <f>SUMIFS(Sheet1!$F$5:$F$28252,Sheet1!$I$5:$I$28252,$B392,Sheet1!$L$5:$L$28252,$A392,Sheet1!$D$5:$D$28252,"药机微信",Sheet1!$E$5:$E$28252,"&lt;&gt;*调拨*")+SUMIFS(Sheet1!$F$5:$F$28252,Sheet1!$I$5:$I$28252,$B392,Sheet1!$L$5:$L$28252,$A392,Sheet1!$E$5:$E$28252,"*药机微信*",Sheet1!$D$5:$D$28252,"&lt;&gt;药机微信",Sheet1!$D$5:$D$28252,"&lt;&gt;内部转款",Sheet1!$D$5:$D$28252,"&lt;&gt;内部转账",Sheet1!$E$5:$E$28252,"&lt;&gt;*调拨*")</f>
        <v>0</v>
      </c>
      <c r="Q392" s="32">
        <f>SUMIFS(Sheet1!$F$5:$F$28252,Sheet1!$I$5:$I$28252,$B392,Sheet1!$L$5:$L$28252,$A392,Sheet1!$D$5:$D$28252,"亲情卡",Sheet1!$E$5:$E$28252,"&lt;&gt;*调拨*")+SUMIFS(Sheet1!$F$5:$F$28252,Sheet1!$I$5:$I$28252,$B392,Sheet1!$L$5:$L$28252,$A392,Sheet1!$E$5:$E$28252,"*亲情卡*",Sheet1!$D$5:$D$28252,"&lt;&gt;亲情卡",Sheet1!$D$5:$D$28252,"&lt;&gt;内部转款",Sheet1!$D$5:$D$28252,"&lt;&gt;内部转账",Sheet1!$E$5:$E$28252,"&lt;&gt;*调拨*")</f>
        <v>0</v>
      </c>
      <c r="R392" s="32">
        <f>SUMIFS(Sheet1!$F$5:$F$28252,Sheet1!$I$5:$I$28252,$B392,Sheet1!$L$5:$L$28252,$A392,Sheet1!$D$5:$D$28252,"优惠券",Sheet1!$E$5:$E$28252,"&lt;&gt;*调拨*")+SUMIFS(Sheet1!$F$5:$F$28252,Sheet1!$I$5:$I$28252,$B392,Sheet1!$L$5:$L$28252,$A392,Sheet1!$E$5:$E$28252,"*优惠券*",Sheet1!$D$5:$D$28252,"&lt;&gt;优惠券",Sheet1!$D$5:$D$28252,"&lt;&gt;内部转款",Sheet1!$D$5:$D$28252,"&lt;&gt;内部转账",Sheet1!$E$5:$E$28252,"&lt;&gt;*调拨*")</f>
        <v>0</v>
      </c>
      <c r="S392" s="32">
        <f>SUMIFS(Sheet1!$F$5:$F$28252,Sheet1!$I$5:$I$28252,$B392,Sheet1!$L$5:$L$28252,$A392,Sheet1!$D$5:$D$28252,"代金券",Sheet1!$E$5:$E$28252,"&lt;&gt;*调拨*")+SUMIFS(Sheet1!$F$5:$F$28252,Sheet1!$I$5:$I$28252,$B392,Sheet1!$L$5:$L$28252,$A392,Sheet1!$E$5:$E$28252,"*代金券*",Sheet1!$D$5:$D$28252,"&lt;&gt;代金券",Sheet1!$D$5:$D$28252,"&lt;&gt;内部转款",Sheet1!$D$5:$D$28252,"&lt;&gt;内部转账",Sheet1!$E$5:$E$28252,"&lt;&gt;*调拨*")</f>
        <v>0</v>
      </c>
      <c r="T392" s="32">
        <f>SUMIFS(Sheet1!$F$5:$F$28252,Sheet1!$I$5:$I$28252,$B392,Sheet1!$L$5:$L$28252,$A392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392,Sheet1!$L$5:$L$28252,$A392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392,Sheet1!$L$5:$L$28252,$A392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392,Sheet1!$L$5:$L$28252,$A392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2" s="32">
        <f>SUMIFS(Sheet1!$F$5:$F$28252,Sheet1!$I$5:$I$28252,$B392,Sheet1!$L$5:$L$28252,$A392,Sheet1!$E$5:$E$28252,"*调拨*")</f>
        <v>0</v>
      </c>
      <c r="V392" s="32">
        <f>SUMIFS(Sheet1!$F$5:$F$28252,Sheet1!$I$5:$I$28252,$B392,Sheet1!$L$5:$L$28252,$A392,Sheet1!$D$5:$D$28252,"储值",Sheet1!$E$5:$E$28252,"&lt;&gt;*调拨*")+SUMIFS(Sheet1!$F$5:$F$28252,Sheet1!$I$5:$I$28252,$B392,Sheet1!$L$5:$L$28252,$A392,Sheet1!$E$5:$E$28252,"*储值*",Sheet1!$D$5:$D$28252,"&lt;&gt;储值",Sheet1!$D$5:$D$28252,"&lt;&gt;内部转款",Sheet1!$D$5:$D$28252,"&lt;&gt;内部转账",Sheet1!$E$5:$E$28252,"&lt;&gt;*调拨*")</f>
        <v>0</v>
      </c>
      <c r="W392" s="32">
        <f>SUMIFS(Sheet1!$F$5:$F$28252,Sheet1!$I$5:$I$28252,$B392,Sheet1!$L$5:$L$28252,$A392,Sheet1!$D$5:$D$28252,"效期",Sheet1!$E$5:$E$28252,"&lt;&gt;*调拨*")+SUMIFS(Sheet1!$F$5:$F$28252,Sheet1!$I$5:$I$28252,$B392,Sheet1!$L$5:$L$28252,$A392,Sheet1!$E$5:$E$28252,"*效期*",Sheet1!$D$5:$D$28252,"&lt;&gt;效期",Sheet1!$D$5:$D$28252,"&lt;&gt;内部转款",Sheet1!$D$5:$D$28252,"&lt;&gt;内部转账",Sheet1!$E$5:$E$28252,"&lt;&gt;*调拨*")</f>
        <v>0</v>
      </c>
      <c r="X392" s="32">
        <f>SUMIFS(Sheet1!$F$5:$F$28252,Sheet1!$I$5:$I$28252,$B392,Sheet1!$L$5:$L$28252,$A392,Sheet1!$D$5:$D$28252,"内部转款",Sheet1!$E$5:$E$28252,"&lt;&gt;*调拨*")+SUMIFS(Sheet1!$F$5:$F$28252,Sheet1!$I$5:$I$28252,$B392,Sheet1!$L$5:$L$28252,$A392,Sheet1!$D$5:$D$28252,"内部转账",Sheet1!$E$5:$E$28252,"&lt;&gt;*调拨*")</f>
        <v>0</v>
      </c>
      <c r="Y392" s="32">
        <f t="shared" si="28"/>
        <v>0</v>
      </c>
      <c r="Z392" s="32">
        <f>SUMIFS(Sheet1!$F$5:$F$28252,Sheet1!$I$5:$I$28252,$B392,Sheet1!$L$5:$L$28252,$A392)</f>
        <v>18762.99</v>
      </c>
      <c r="AA392" s="32">
        <f>SUMIFS(Sheet1!$G$5:$G$28252,Sheet1!$I$5:$I$28252,$B392,Sheet1!$L$5:$L$28252,$A392,Sheet1!$D$5:$D$28252,"工资",Sheet1!$E$5:$E$28252,"&lt;&gt;*调拨*")+SUMIFS(Sheet1!$G$5:$G$28252,Sheet1!$I$5:$I$28252,$B392,Sheet1!$L$5:$L$28252,$A392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92" s="32">
        <f>SUMIFS(Sheet1!$G$5:$G$28252,Sheet1!$I$5:$I$28252,$B392,Sheet1!$L$5:$L$28252,$A392,Sheet1!$D$5:$D$28252,"水费",Sheet1!$E$5:$E$28252,"&lt;&gt;*调拨*")+SUMIFS(Sheet1!$G$5:$G$28252,Sheet1!$I$5:$I$28252,$B392,Sheet1!$L$5:$L$28252,$A392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2" s="32">
        <f>SUMIFS(Sheet1!$G$5:$G$28252,Sheet1!$I$5:$I$28252,$B392,Sheet1!$L$5:$L$28252,$A392,Sheet1!$D$5:$D$28252,"电费",Sheet1!$E$5:$E$28252,"&lt;&gt;*调拨*")+SUMIFS(Sheet1!$G$5:$G$28252,Sheet1!$I$5:$I$28252,$B392,Sheet1!$L$5:$L$28252,$A392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2" s="32">
        <f>SUMIFS(Sheet1!$G$5:$G$28252,Sheet1!$I$5:$I$28252,$B392,Sheet1!$L$5:$L$28252,$A392,Sheet1!$D$5:$D$28252,"宽带费",Sheet1!$E$5:$E$28252,"&lt;&gt;*调拨*")+SUMIFS(Sheet1!$G$5:$G$28252,Sheet1!$I$5:$I$28252,$B392,Sheet1!$L$5:$L$28252,$A392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2" s="32">
        <f>SUMIFS(Sheet1!$G$5:$G$28252,Sheet1!$I$5:$I$28252,$B392,Sheet1!$L$5:$L$28252,$A392,Sheet1!$D$5:$D$28252,"办公费",Sheet1!$E$5:$E$28252,"&lt;&gt;*调拨*")+SUMIFS(Sheet1!$G$5:$G$28252,Sheet1!$I$5:$I$28252,$B392,Sheet1!$L$5:$L$28252,$A392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2" s="32">
        <f>SUMIFS(Sheet1!$G$5:$G$28252,Sheet1!$I$5:$I$28252,$B392,Sheet1!$L$5:$L$28252,$A392,Sheet1!$D$5:$D$28252,"话费",Sheet1!$E$5:$E$28252,"&lt;&gt;*调拨*")+SUMIFS(Sheet1!$G$5:$G$28252,Sheet1!$I$5:$I$28252,$B392,Sheet1!$L$5:$L$28252,$A392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2" s="32">
        <f>SUMIFS(Sheet1!$G$5:$G$28252,Sheet1!$I$5:$I$28252,$B392,Sheet1!$L$5:$L$28252,$A392,Sheet1!$D$5:$D$28252,"房租",Sheet1!$E$5:$E$28252,"&lt;&gt;*调拨*")+SUMIFS(Sheet1!$G$5:$G$28252,Sheet1!$I$5:$I$28252,$B392,Sheet1!$L$5:$L$28252,$A392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92" s="32">
        <f>SUMIFS(Sheet1!$G$5:$G$28252,Sheet1!$I$5:$I$28252,$B392,Sheet1!$L$5:$L$28252,$A392,Sheet1!$E$5:$E$28252,"*调拨*")</f>
        <v>0</v>
      </c>
      <c r="AI392" s="32">
        <f>SUMIFS(Sheet1!$G$5:$G$28252,Sheet1!$I$5:$I$28252,$B392,Sheet1!$L$5:$L$28252,$A392,Sheet1!$D$5:$D$28252,"内部转款",Sheet1!$E$5:$E$28252,"&lt;&gt;*调拨*")+SUMIFS(Sheet1!$G$5:$G$28252,Sheet1!$I$5:$I$28252,$B392,Sheet1!$L$5:$L$28252,$A392,Sheet1!$D$5:$D$28252,"内部转账",Sheet1!$E$5:$E$28252,"&lt;&gt;*调拨*")</f>
        <v>0</v>
      </c>
      <c r="AJ392" s="32">
        <f t="shared" si="29"/>
        <v>10431.05</v>
      </c>
      <c r="AK392" s="32">
        <f>SUMIFS(Sheet1!$G$5:$G$28252,Sheet1!$I$5:$I$28252,$B392,Sheet1!$L$5:$L$28252,$A392)</f>
        <v>10431.05</v>
      </c>
      <c r="AL392" s="32">
        <f t="shared" si="30"/>
        <v>8331.94</v>
      </c>
    </row>
    <row r="393" ht="16.5" spans="1:38">
      <c r="A393" s="30">
        <v>202607</v>
      </c>
      <c r="B393" s="31" t="s">
        <v>216</v>
      </c>
      <c r="C393" s="32">
        <f>SUMIFS(Sheet1!$F$5:$F$28252,Sheet1!$I$5:$I$28252,$B393,Sheet1!$L$5:$L$28252,$A393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10274.6</v>
      </c>
      <c r="D393" s="32">
        <f>SUMIFS(Sheet1!$F$5:$F$28252,Sheet1!$I$5:$I$28252,$B393,Sheet1!$L$5:$L$28252,$A393,Sheet1!$D$5:$D$28252,"医保即时拨付",Sheet1!$E$5:$E$28252,"&lt;&gt;*调拨*")+SUMIFS(Sheet1!$F$5:$F$28252,Sheet1!$I$5:$I$28252,$B393,Sheet1!$L$5:$L$28252,$A393,Sheet1!$E$5:$E$28252,"*医保即时拨付*",Sheet1!$D$5:$D$28252,"&lt;&gt;医保即时拨付",Sheet1!$D$5:$D$28252,"&lt;&gt;内部转款",Sheet1!$D$5:$D$28252,"&lt;&gt;内部转账",Sheet1!$E$5:$E$28252,"&lt;&gt;*调拨*")</f>
        <v>1784.58</v>
      </c>
      <c r="E393" s="32">
        <f>SUMIFS(Sheet1!$F$5:$F$28252,Sheet1!$I$5:$I$28252,$B393,Sheet1!$L$5:$L$28252,$A393,Sheet1!$D$5:$D$28252,"医保",Sheet1!$E$5:$E$28252,"&lt;&gt;*调拨*",Sheet1!$E$5:$E$28252,"&lt;&gt;*医保即时拨付*")+SUMIFS(Sheet1!$F$5:$F$28252,Sheet1!$I$5:$I$28252,$B393,Sheet1!$L$5:$L$28252,$A393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3" s="32">
        <f>SUMIFS(Sheet1!$F$5:$F$28252,Sheet1!$I$5:$I$28252,$B393,Sheet1!$L$5:$L$28252,$A393,Sheet1!$D$5:$D$28252,"聚合",Sheet1!$E$5:$E$28252,"&lt;&gt;*调拨*")+SUMIFS(Sheet1!$F$5:$F$28252,Sheet1!$I$5:$I$28252,$B393,Sheet1!$L$5:$L$28252,$A393,Sheet1!$E$5:$E$28252,"*聚合*",Sheet1!$D$5:$D$28252,"&lt;&gt;聚合",Sheet1!$D$5:$D$28252,"&lt;&gt;内部转款",Sheet1!$D$5:$D$28252,"&lt;&gt;内部转账",Sheet1!$E$5:$E$28252,"&lt;&gt;*调拨*")</f>
        <v>0</v>
      </c>
      <c r="G393" s="32">
        <f>SUMIFS(Sheet1!$F$5:$F$28252,Sheet1!$I$5:$I$28252,$B393,Sheet1!$L$5:$L$28252,$A393,Sheet1!$D$5:$D$28252,"24小时微信",Sheet1!$E$5:$E$28252,"&lt;&gt;*调拨*")+SUMIFS(Sheet1!$F$5:$F$28252,Sheet1!$I$5:$I$28252,$B393,Sheet1!$L$5:$L$28252,$A393,Sheet1!$E$5:$E$28252,"*24小时微信*",Sheet1!$D$5:$D$28252,"&lt;&gt;24小时微信",Sheet1!$D$5:$D$28252,"&lt;&gt;内部转款",Sheet1!$D$5:$D$28252,"&lt;&gt;内部转账",Sheet1!$E$5:$E$28252,"&lt;&gt;*调拨*")</f>
        <v>0</v>
      </c>
      <c r="H393" s="32">
        <f>SUMIFS(Sheet1!$F$5:$F$28252,Sheet1!$I$5:$I$28252,$B393,Sheet1!$L$5:$L$28252,$A393,Sheet1!$D$5:$D$28252,"美团",Sheet1!$E$5:$E$28252,"&lt;&gt;*调拨*")+SUMIFS(Sheet1!$F$5:$F$28252,Sheet1!$I$5:$I$28252,$B393,Sheet1!$L$5:$L$28252,$A393,Sheet1!$E$5:$E$28252,"*美团*",Sheet1!$D$5:$D$28252,"&lt;&gt;美团",Sheet1!$D$5:$D$28252,"&lt;&gt;内部转款",Sheet1!$D$5:$D$28252,"&lt;&gt;内部转账",Sheet1!$E$5:$E$28252,"&lt;&gt;*调拨*")</f>
        <v>0</v>
      </c>
      <c r="I393" s="32">
        <f>SUMIFS(Sheet1!$F$5:$F$28252,Sheet1!$I$5:$I$28252,$B393,Sheet1!$L$5:$L$28252,$A393,Sheet1!$D$5:$D$28252,"饿了么",Sheet1!$E$5:$E$28252,"&lt;&gt;*调拨*")+SUMIFS(Sheet1!$F$5:$F$28252,Sheet1!$I$5:$I$28252,$B393,Sheet1!$L$5:$L$28252,$A393,Sheet1!$E$5:$E$28252,"*饿了么*",Sheet1!$D$5:$D$28252,"&lt;&gt;饿了么",Sheet1!$D$5:$D$28252,"&lt;&gt;内部转款",Sheet1!$D$5:$D$28252,"&lt;&gt;内部转账",Sheet1!$E$5:$E$28252,"&lt;&gt;*调拨*")</f>
        <v>0</v>
      </c>
      <c r="J393" s="32">
        <f>SUMIFS(Sheet1!$F$5:$F$28252,Sheet1!$I$5:$I$28252,$B393,Sheet1!$L$5:$L$28252,$A393,Sheet1!$D$5:$D$28252,"健E卡",Sheet1!$E$5:$E$28252,"&lt;&gt;*调拨*")+SUMIFS(Sheet1!$F$5:$F$28252,Sheet1!$I$5:$I$28252,$B393,Sheet1!$L$5:$L$28252,$A393,Sheet1!$E$5:$E$28252,"*健E卡*",Sheet1!$D$5:$D$28252,"&lt;&gt;健E卡",Sheet1!$D$5:$D$28252,"&lt;&gt;内部转款",Sheet1!$D$5:$D$28252,"&lt;&gt;内部转账",Sheet1!$E$5:$E$28252,"&lt;&gt;*调拨*")</f>
        <v>0</v>
      </c>
      <c r="K393" s="32">
        <f>SUMIFS(Sheet1!$F$5:$F$28252,Sheet1!$I$5:$I$28252,$B393,Sheet1!$L$5:$L$28252,$A393,Sheet1!$D$5:$D$28252,"抖音",Sheet1!$E$5:$E$28252,"&lt;&gt;*调拨*")+SUMIFS(Sheet1!$F$5:$F$28252,Sheet1!$I$5:$I$28252,$B393,Sheet1!$L$5:$L$28252,$A393,Sheet1!$E$5:$E$28252,"*抖音*",Sheet1!$D$5:$D$28252,"&lt;&gt;抖音",Sheet1!$D$5:$D$28252,"&lt;&gt;内部转款",Sheet1!$D$5:$D$28252,"&lt;&gt;内部转账",Sheet1!$E$5:$E$28252,"&lt;&gt;*调拨*")</f>
        <v>0</v>
      </c>
      <c r="L393" s="32">
        <f>SUMIFS(Sheet1!$F$5:$F$28252,Sheet1!$I$5:$I$28252,$B393,Sheet1!$L$5:$L$28252,$A393,Sheet1!$D$5:$D$28252,"医卡通",Sheet1!$E$5:$E$28252,"&lt;&gt;*调拨*")+SUMIFS(Sheet1!$F$5:$F$28252,Sheet1!$I$5:$I$28252,$B393,Sheet1!$L$5:$L$28252,$A393,Sheet1!$E$5:$E$28252,"*医卡通*",Sheet1!$D$5:$D$28252,"&lt;&gt;医卡通",Sheet1!$D$5:$D$28252,"&lt;&gt;内部转款",Sheet1!$D$5:$D$28252,"&lt;&gt;内部转账",Sheet1!$E$5:$E$28252,"&lt;&gt;*调拨*")</f>
        <v>0</v>
      </c>
      <c r="M393" s="32">
        <f>SUMIFS(Sheet1!$F$5:$F$28252,Sheet1!$I$5:$I$28252,$B393,Sheet1!$L$5:$L$28252,$A393,Sheet1!$D$5:$D$28252,"企健网",Sheet1!$E$5:$E$28252,"&lt;&gt;*调拨*")+SUMIFS(Sheet1!$F$5:$F$28252,Sheet1!$I$5:$I$28252,$B393,Sheet1!$L$5:$L$28252,$A393,Sheet1!$E$5:$E$28252,"*企健网*",Sheet1!$D$5:$D$28252,"&lt;&gt;企健网",Sheet1!$D$5:$D$28252,"&lt;&gt;内部转款",Sheet1!$D$5:$D$28252,"&lt;&gt;内部转账",Sheet1!$E$5:$E$28252,"&lt;&gt;*调拨*")</f>
        <v>0</v>
      </c>
      <c r="N393" s="32">
        <f>SUMIFS(Sheet1!$F$5:$F$28252,Sheet1!$I$5:$I$28252,$B393,Sheet1!$L$5:$L$28252,$A393,Sheet1!$D$5:$D$28252,"银联",Sheet1!$E$5:$E$28252,"&lt;&gt;*调拨*")+SUMIFS(Sheet1!$F$5:$F$28252,Sheet1!$I$5:$I$28252,$B393,Sheet1!$L$5:$L$28252,$A393,Sheet1!$E$5:$E$28252,"*银联*",Sheet1!$D$5:$D$28252,"&lt;&gt;银联",Sheet1!$D$5:$D$28252,"&lt;&gt;内部转款",Sheet1!$D$5:$D$28252,"&lt;&gt;内部转账",Sheet1!$E$5:$E$28252,"&lt;&gt;*调拨*")</f>
        <v>0</v>
      </c>
      <c r="O393" s="32">
        <f>SUMIFS(Sheet1!$F$5:$F$28252,Sheet1!$I$5:$I$28252,$B393,Sheet1!$L$5:$L$28252,$A393,Sheet1!$D$5:$D$28252,"京东",Sheet1!$E$5:$E$28252,"&lt;&gt;*调拨*")+SUMIFS(Sheet1!$F$5:$F$28252,Sheet1!$I$5:$I$28252,$B393,Sheet1!$L$5:$L$28252,$A393,Sheet1!$E$5:$E$28252,"*京东*",Sheet1!$D$5:$D$28252,"&lt;&gt;京东",Sheet1!$D$5:$D$28252,"&lt;&gt;内部转款",Sheet1!$D$5:$D$28252,"&lt;&gt;内部转账",Sheet1!$E$5:$E$28252,"&lt;&gt;*调拨*")</f>
        <v>0</v>
      </c>
      <c r="P393" s="32">
        <f>SUMIFS(Sheet1!$F$5:$F$28252,Sheet1!$I$5:$I$28252,$B393,Sheet1!$L$5:$L$28252,$A393,Sheet1!$D$5:$D$28252,"药机微信",Sheet1!$E$5:$E$28252,"&lt;&gt;*调拨*")+SUMIFS(Sheet1!$F$5:$F$28252,Sheet1!$I$5:$I$28252,$B393,Sheet1!$L$5:$L$28252,$A393,Sheet1!$E$5:$E$28252,"*药机微信*",Sheet1!$D$5:$D$28252,"&lt;&gt;药机微信",Sheet1!$D$5:$D$28252,"&lt;&gt;内部转款",Sheet1!$D$5:$D$28252,"&lt;&gt;内部转账",Sheet1!$E$5:$E$28252,"&lt;&gt;*调拨*")</f>
        <v>0</v>
      </c>
      <c r="Q393" s="32">
        <f>SUMIFS(Sheet1!$F$5:$F$28252,Sheet1!$I$5:$I$28252,$B393,Sheet1!$L$5:$L$28252,$A393,Sheet1!$D$5:$D$28252,"亲情卡",Sheet1!$E$5:$E$28252,"&lt;&gt;*调拨*")+SUMIFS(Sheet1!$F$5:$F$28252,Sheet1!$I$5:$I$28252,$B393,Sheet1!$L$5:$L$28252,$A393,Sheet1!$E$5:$E$28252,"*亲情卡*",Sheet1!$D$5:$D$28252,"&lt;&gt;亲情卡",Sheet1!$D$5:$D$28252,"&lt;&gt;内部转款",Sheet1!$D$5:$D$28252,"&lt;&gt;内部转账",Sheet1!$E$5:$E$28252,"&lt;&gt;*调拨*")</f>
        <v>0</v>
      </c>
      <c r="R393" s="32">
        <f>SUMIFS(Sheet1!$F$5:$F$28252,Sheet1!$I$5:$I$28252,$B393,Sheet1!$L$5:$L$28252,$A393,Sheet1!$D$5:$D$28252,"优惠券",Sheet1!$E$5:$E$28252,"&lt;&gt;*调拨*")+SUMIFS(Sheet1!$F$5:$F$28252,Sheet1!$I$5:$I$28252,$B393,Sheet1!$L$5:$L$28252,$A393,Sheet1!$E$5:$E$28252,"*优惠券*",Sheet1!$D$5:$D$28252,"&lt;&gt;优惠券",Sheet1!$D$5:$D$28252,"&lt;&gt;内部转款",Sheet1!$D$5:$D$28252,"&lt;&gt;内部转账",Sheet1!$E$5:$E$28252,"&lt;&gt;*调拨*")</f>
        <v>0</v>
      </c>
      <c r="S393" s="32">
        <f>SUMIFS(Sheet1!$F$5:$F$28252,Sheet1!$I$5:$I$28252,$B393,Sheet1!$L$5:$L$28252,$A393,Sheet1!$D$5:$D$28252,"代金券",Sheet1!$E$5:$E$28252,"&lt;&gt;*调拨*")+SUMIFS(Sheet1!$F$5:$F$28252,Sheet1!$I$5:$I$28252,$B393,Sheet1!$L$5:$L$28252,$A393,Sheet1!$E$5:$E$28252,"*代金券*",Sheet1!$D$5:$D$28252,"&lt;&gt;代金券",Sheet1!$D$5:$D$28252,"&lt;&gt;内部转款",Sheet1!$D$5:$D$28252,"&lt;&gt;内部转账",Sheet1!$E$5:$E$28252,"&lt;&gt;*调拨*")</f>
        <v>0</v>
      </c>
      <c r="T393" s="32">
        <f>SUMIFS(Sheet1!$F$5:$F$28252,Sheet1!$I$5:$I$28252,$B393,Sheet1!$L$5:$L$28252,$A393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393,Sheet1!$L$5:$L$28252,$A393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393,Sheet1!$L$5:$L$28252,$A393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393,Sheet1!$L$5:$L$28252,$A393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3" s="32">
        <f>SUMIFS(Sheet1!$F$5:$F$28252,Sheet1!$I$5:$I$28252,$B393,Sheet1!$L$5:$L$28252,$A393,Sheet1!$E$5:$E$28252,"*调拨*")</f>
        <v>0</v>
      </c>
      <c r="V393" s="32">
        <f>SUMIFS(Sheet1!$F$5:$F$28252,Sheet1!$I$5:$I$28252,$B393,Sheet1!$L$5:$L$28252,$A393,Sheet1!$D$5:$D$28252,"储值",Sheet1!$E$5:$E$28252,"&lt;&gt;*调拨*")+SUMIFS(Sheet1!$F$5:$F$28252,Sheet1!$I$5:$I$28252,$B393,Sheet1!$L$5:$L$28252,$A393,Sheet1!$E$5:$E$28252,"*储值*",Sheet1!$D$5:$D$28252,"&lt;&gt;储值",Sheet1!$D$5:$D$28252,"&lt;&gt;内部转款",Sheet1!$D$5:$D$28252,"&lt;&gt;内部转账",Sheet1!$E$5:$E$28252,"&lt;&gt;*调拨*")</f>
        <v>0</v>
      </c>
      <c r="W393" s="32">
        <f>SUMIFS(Sheet1!$F$5:$F$28252,Sheet1!$I$5:$I$28252,$B393,Sheet1!$L$5:$L$28252,$A393,Sheet1!$D$5:$D$28252,"效期",Sheet1!$E$5:$E$28252,"&lt;&gt;*调拨*")+SUMIFS(Sheet1!$F$5:$F$28252,Sheet1!$I$5:$I$28252,$B393,Sheet1!$L$5:$L$28252,$A393,Sheet1!$E$5:$E$28252,"*效期*",Sheet1!$D$5:$D$28252,"&lt;&gt;效期",Sheet1!$D$5:$D$28252,"&lt;&gt;内部转款",Sheet1!$D$5:$D$28252,"&lt;&gt;内部转账",Sheet1!$E$5:$E$28252,"&lt;&gt;*调拨*")</f>
        <v>0</v>
      </c>
      <c r="X393" s="32">
        <f>SUMIFS(Sheet1!$F$5:$F$28252,Sheet1!$I$5:$I$28252,$B393,Sheet1!$L$5:$L$28252,$A393,Sheet1!$D$5:$D$28252,"内部转款",Sheet1!$E$5:$E$28252,"&lt;&gt;*调拨*")+SUMIFS(Sheet1!$F$5:$F$28252,Sheet1!$I$5:$I$28252,$B393,Sheet1!$L$5:$L$28252,$A393,Sheet1!$D$5:$D$28252,"内部转账",Sheet1!$E$5:$E$28252,"&lt;&gt;*调拨*")</f>
        <v>0</v>
      </c>
      <c r="Y393" s="32">
        <f t="shared" si="28"/>
        <v>0</v>
      </c>
      <c r="Z393" s="32">
        <f>SUMIFS(Sheet1!$F$5:$F$28252,Sheet1!$I$5:$I$28252,$B393,Sheet1!$L$5:$L$28252,$A393)</f>
        <v>12059.18</v>
      </c>
      <c r="AA393" s="32">
        <f>SUMIFS(Sheet1!$G$5:$G$28252,Sheet1!$I$5:$I$28252,$B393,Sheet1!$L$5:$L$28252,$A393,Sheet1!$D$5:$D$28252,"工资",Sheet1!$E$5:$E$28252,"&lt;&gt;*调拨*")+SUMIFS(Sheet1!$G$5:$G$28252,Sheet1!$I$5:$I$28252,$B393,Sheet1!$L$5:$L$28252,$A393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93" s="32">
        <f>SUMIFS(Sheet1!$G$5:$G$28252,Sheet1!$I$5:$I$28252,$B393,Sheet1!$L$5:$L$28252,$A393,Sheet1!$D$5:$D$28252,"水费",Sheet1!$E$5:$E$28252,"&lt;&gt;*调拨*")+SUMIFS(Sheet1!$G$5:$G$28252,Sheet1!$I$5:$I$28252,$B393,Sheet1!$L$5:$L$28252,$A393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3" s="32">
        <f>SUMIFS(Sheet1!$G$5:$G$28252,Sheet1!$I$5:$I$28252,$B393,Sheet1!$L$5:$L$28252,$A393,Sheet1!$D$5:$D$28252,"电费",Sheet1!$E$5:$E$28252,"&lt;&gt;*调拨*")+SUMIFS(Sheet1!$G$5:$G$28252,Sheet1!$I$5:$I$28252,$B393,Sheet1!$L$5:$L$28252,$A393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3" s="32">
        <f>SUMIFS(Sheet1!$G$5:$G$28252,Sheet1!$I$5:$I$28252,$B393,Sheet1!$L$5:$L$28252,$A393,Sheet1!$D$5:$D$28252,"宽带费",Sheet1!$E$5:$E$28252,"&lt;&gt;*调拨*")+SUMIFS(Sheet1!$G$5:$G$28252,Sheet1!$I$5:$I$28252,$B393,Sheet1!$L$5:$L$28252,$A393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3" s="32">
        <f>SUMIFS(Sheet1!$G$5:$G$28252,Sheet1!$I$5:$I$28252,$B393,Sheet1!$L$5:$L$28252,$A393,Sheet1!$D$5:$D$28252,"办公费",Sheet1!$E$5:$E$28252,"&lt;&gt;*调拨*")+SUMIFS(Sheet1!$G$5:$G$28252,Sheet1!$I$5:$I$28252,$B393,Sheet1!$L$5:$L$28252,$A393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3" s="32">
        <f>SUMIFS(Sheet1!$G$5:$G$28252,Sheet1!$I$5:$I$28252,$B393,Sheet1!$L$5:$L$28252,$A393,Sheet1!$D$5:$D$28252,"话费",Sheet1!$E$5:$E$28252,"&lt;&gt;*调拨*")+SUMIFS(Sheet1!$G$5:$G$28252,Sheet1!$I$5:$I$28252,$B393,Sheet1!$L$5:$L$28252,$A393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3" s="32">
        <f>SUMIFS(Sheet1!$G$5:$G$28252,Sheet1!$I$5:$I$28252,$B393,Sheet1!$L$5:$L$28252,$A393,Sheet1!$D$5:$D$28252,"房租",Sheet1!$E$5:$E$28252,"&lt;&gt;*调拨*")+SUMIFS(Sheet1!$G$5:$G$28252,Sheet1!$I$5:$I$28252,$B393,Sheet1!$L$5:$L$28252,$A393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93" s="32">
        <f>SUMIFS(Sheet1!$G$5:$G$28252,Sheet1!$I$5:$I$28252,$B393,Sheet1!$L$5:$L$28252,$A393,Sheet1!$E$5:$E$28252,"*调拨*")</f>
        <v>0</v>
      </c>
      <c r="AI393" s="32">
        <f>SUMIFS(Sheet1!$G$5:$G$28252,Sheet1!$I$5:$I$28252,$B393,Sheet1!$L$5:$L$28252,$A393,Sheet1!$D$5:$D$28252,"内部转款",Sheet1!$E$5:$E$28252,"&lt;&gt;*调拨*")+SUMIFS(Sheet1!$G$5:$G$28252,Sheet1!$I$5:$I$28252,$B393,Sheet1!$L$5:$L$28252,$A393,Sheet1!$D$5:$D$28252,"内部转账",Sheet1!$E$5:$E$28252,"&lt;&gt;*调拨*")</f>
        <v>0</v>
      </c>
      <c r="AJ393" s="32">
        <f t="shared" si="29"/>
        <v>4281.09</v>
      </c>
      <c r="AK393" s="32">
        <f>SUMIFS(Sheet1!$G$5:$G$28252,Sheet1!$I$5:$I$28252,$B393,Sheet1!$L$5:$L$28252,$A393)</f>
        <v>4281.09</v>
      </c>
      <c r="AL393" s="32">
        <f t="shared" si="30"/>
        <v>7778.09</v>
      </c>
    </row>
    <row r="394" ht="16.5" spans="1:38">
      <c r="A394" s="30">
        <v>202607</v>
      </c>
      <c r="B394" s="31" t="s">
        <v>264</v>
      </c>
      <c r="C394" s="32">
        <f>SUMIFS(Sheet1!$F$5:$F$28252,Sheet1!$I$5:$I$28252,$B394,Sheet1!$L$5:$L$28252,$A394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94" s="32">
        <f>SUMIFS(Sheet1!$F$5:$F$28252,Sheet1!$I$5:$I$28252,$B394,Sheet1!$L$5:$L$28252,$A394,Sheet1!$D$5:$D$28252,"医保即时拨付",Sheet1!$E$5:$E$28252,"&lt;&gt;*调拨*")+SUMIFS(Sheet1!$F$5:$F$28252,Sheet1!$I$5:$I$28252,$B394,Sheet1!$L$5:$L$28252,$A394,Sheet1!$E$5:$E$28252,"*医保即时拨付*",Sheet1!$D$5:$D$28252,"&lt;&gt;医保即时拨付",Sheet1!$D$5:$D$28252,"&lt;&gt;内部转款",Sheet1!$D$5:$D$28252,"&lt;&gt;内部转账",Sheet1!$E$5:$E$28252,"&lt;&gt;*调拨*")</f>
        <v>0</v>
      </c>
      <c r="E394" s="32">
        <f>SUMIFS(Sheet1!$F$5:$F$28252,Sheet1!$I$5:$I$28252,$B394,Sheet1!$L$5:$L$28252,$A394,Sheet1!$D$5:$D$28252,"医保",Sheet1!$E$5:$E$28252,"&lt;&gt;*调拨*",Sheet1!$E$5:$E$28252,"&lt;&gt;*医保即时拨付*")+SUMIFS(Sheet1!$F$5:$F$28252,Sheet1!$I$5:$I$28252,$B394,Sheet1!$L$5:$L$28252,$A394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4" s="32">
        <f>SUMIFS(Sheet1!$F$5:$F$28252,Sheet1!$I$5:$I$28252,$B394,Sheet1!$L$5:$L$28252,$A394,Sheet1!$D$5:$D$28252,"聚合",Sheet1!$E$5:$E$28252,"&lt;&gt;*调拨*")+SUMIFS(Sheet1!$F$5:$F$28252,Sheet1!$I$5:$I$28252,$B394,Sheet1!$L$5:$L$28252,$A394,Sheet1!$E$5:$E$28252,"*聚合*",Sheet1!$D$5:$D$28252,"&lt;&gt;聚合",Sheet1!$D$5:$D$28252,"&lt;&gt;内部转款",Sheet1!$D$5:$D$28252,"&lt;&gt;内部转账",Sheet1!$E$5:$E$28252,"&lt;&gt;*调拨*")</f>
        <v>0</v>
      </c>
      <c r="G394" s="32">
        <f>SUMIFS(Sheet1!$F$5:$F$28252,Sheet1!$I$5:$I$28252,$B394,Sheet1!$L$5:$L$28252,$A394,Sheet1!$D$5:$D$28252,"24小时微信",Sheet1!$E$5:$E$28252,"&lt;&gt;*调拨*")+SUMIFS(Sheet1!$F$5:$F$28252,Sheet1!$I$5:$I$28252,$B394,Sheet1!$L$5:$L$28252,$A394,Sheet1!$E$5:$E$28252,"*24小时微信*",Sheet1!$D$5:$D$28252,"&lt;&gt;24小时微信",Sheet1!$D$5:$D$28252,"&lt;&gt;内部转款",Sheet1!$D$5:$D$28252,"&lt;&gt;内部转账",Sheet1!$E$5:$E$28252,"&lt;&gt;*调拨*")</f>
        <v>0</v>
      </c>
      <c r="H394" s="32">
        <f>SUMIFS(Sheet1!$F$5:$F$28252,Sheet1!$I$5:$I$28252,$B394,Sheet1!$L$5:$L$28252,$A394,Sheet1!$D$5:$D$28252,"美团",Sheet1!$E$5:$E$28252,"&lt;&gt;*调拨*")+SUMIFS(Sheet1!$F$5:$F$28252,Sheet1!$I$5:$I$28252,$B394,Sheet1!$L$5:$L$28252,$A394,Sheet1!$E$5:$E$28252,"*美团*",Sheet1!$D$5:$D$28252,"&lt;&gt;美团",Sheet1!$D$5:$D$28252,"&lt;&gt;内部转款",Sheet1!$D$5:$D$28252,"&lt;&gt;内部转账",Sheet1!$E$5:$E$28252,"&lt;&gt;*调拨*")</f>
        <v>0</v>
      </c>
      <c r="I394" s="32">
        <f>SUMIFS(Sheet1!$F$5:$F$28252,Sheet1!$I$5:$I$28252,$B394,Sheet1!$L$5:$L$28252,$A394,Sheet1!$D$5:$D$28252,"饿了么",Sheet1!$E$5:$E$28252,"&lt;&gt;*调拨*")+SUMIFS(Sheet1!$F$5:$F$28252,Sheet1!$I$5:$I$28252,$B394,Sheet1!$L$5:$L$28252,$A394,Sheet1!$E$5:$E$28252,"*饿了么*",Sheet1!$D$5:$D$28252,"&lt;&gt;饿了么",Sheet1!$D$5:$D$28252,"&lt;&gt;内部转款",Sheet1!$D$5:$D$28252,"&lt;&gt;内部转账",Sheet1!$E$5:$E$28252,"&lt;&gt;*调拨*")</f>
        <v>0</v>
      </c>
      <c r="J394" s="32">
        <f>SUMIFS(Sheet1!$F$5:$F$28252,Sheet1!$I$5:$I$28252,$B394,Sheet1!$L$5:$L$28252,$A394,Sheet1!$D$5:$D$28252,"健E卡",Sheet1!$E$5:$E$28252,"&lt;&gt;*调拨*")+SUMIFS(Sheet1!$F$5:$F$28252,Sheet1!$I$5:$I$28252,$B394,Sheet1!$L$5:$L$28252,$A394,Sheet1!$E$5:$E$28252,"*健E卡*",Sheet1!$D$5:$D$28252,"&lt;&gt;健E卡",Sheet1!$D$5:$D$28252,"&lt;&gt;内部转款",Sheet1!$D$5:$D$28252,"&lt;&gt;内部转账",Sheet1!$E$5:$E$28252,"&lt;&gt;*调拨*")</f>
        <v>0</v>
      </c>
      <c r="K394" s="32">
        <f>SUMIFS(Sheet1!$F$5:$F$28252,Sheet1!$I$5:$I$28252,$B394,Sheet1!$L$5:$L$28252,$A394,Sheet1!$D$5:$D$28252,"抖音",Sheet1!$E$5:$E$28252,"&lt;&gt;*调拨*")+SUMIFS(Sheet1!$F$5:$F$28252,Sheet1!$I$5:$I$28252,$B394,Sheet1!$L$5:$L$28252,$A394,Sheet1!$E$5:$E$28252,"*抖音*",Sheet1!$D$5:$D$28252,"&lt;&gt;抖音",Sheet1!$D$5:$D$28252,"&lt;&gt;内部转款",Sheet1!$D$5:$D$28252,"&lt;&gt;内部转账",Sheet1!$E$5:$E$28252,"&lt;&gt;*调拨*")</f>
        <v>0</v>
      </c>
      <c r="L394" s="32">
        <f>SUMIFS(Sheet1!$F$5:$F$28252,Sheet1!$I$5:$I$28252,$B394,Sheet1!$L$5:$L$28252,$A394,Sheet1!$D$5:$D$28252,"医卡通",Sheet1!$E$5:$E$28252,"&lt;&gt;*调拨*")+SUMIFS(Sheet1!$F$5:$F$28252,Sheet1!$I$5:$I$28252,$B394,Sheet1!$L$5:$L$28252,$A394,Sheet1!$E$5:$E$28252,"*医卡通*",Sheet1!$D$5:$D$28252,"&lt;&gt;医卡通",Sheet1!$D$5:$D$28252,"&lt;&gt;内部转款",Sheet1!$D$5:$D$28252,"&lt;&gt;内部转账",Sheet1!$E$5:$E$28252,"&lt;&gt;*调拨*")</f>
        <v>0</v>
      </c>
      <c r="M394" s="32">
        <f>SUMIFS(Sheet1!$F$5:$F$28252,Sheet1!$I$5:$I$28252,$B394,Sheet1!$L$5:$L$28252,$A394,Sheet1!$D$5:$D$28252,"企健网",Sheet1!$E$5:$E$28252,"&lt;&gt;*调拨*")+SUMIFS(Sheet1!$F$5:$F$28252,Sheet1!$I$5:$I$28252,$B394,Sheet1!$L$5:$L$28252,$A394,Sheet1!$E$5:$E$28252,"*企健网*",Sheet1!$D$5:$D$28252,"&lt;&gt;企健网",Sheet1!$D$5:$D$28252,"&lt;&gt;内部转款",Sheet1!$D$5:$D$28252,"&lt;&gt;内部转账",Sheet1!$E$5:$E$28252,"&lt;&gt;*调拨*")</f>
        <v>0</v>
      </c>
      <c r="N394" s="32">
        <f>SUMIFS(Sheet1!$F$5:$F$28252,Sheet1!$I$5:$I$28252,$B394,Sheet1!$L$5:$L$28252,$A394,Sheet1!$D$5:$D$28252,"银联",Sheet1!$E$5:$E$28252,"&lt;&gt;*调拨*")+SUMIFS(Sheet1!$F$5:$F$28252,Sheet1!$I$5:$I$28252,$B394,Sheet1!$L$5:$L$28252,$A394,Sheet1!$E$5:$E$28252,"*银联*",Sheet1!$D$5:$D$28252,"&lt;&gt;银联",Sheet1!$D$5:$D$28252,"&lt;&gt;内部转款",Sheet1!$D$5:$D$28252,"&lt;&gt;内部转账",Sheet1!$E$5:$E$28252,"&lt;&gt;*调拨*")</f>
        <v>0</v>
      </c>
      <c r="O394" s="32">
        <f>SUMIFS(Sheet1!$F$5:$F$28252,Sheet1!$I$5:$I$28252,$B394,Sheet1!$L$5:$L$28252,$A394,Sheet1!$D$5:$D$28252,"京东",Sheet1!$E$5:$E$28252,"&lt;&gt;*调拨*")+SUMIFS(Sheet1!$F$5:$F$28252,Sheet1!$I$5:$I$28252,$B394,Sheet1!$L$5:$L$28252,$A394,Sheet1!$E$5:$E$28252,"*京东*",Sheet1!$D$5:$D$28252,"&lt;&gt;京东",Sheet1!$D$5:$D$28252,"&lt;&gt;内部转款",Sheet1!$D$5:$D$28252,"&lt;&gt;内部转账",Sheet1!$E$5:$E$28252,"&lt;&gt;*调拨*")</f>
        <v>0</v>
      </c>
      <c r="P394" s="32">
        <f>SUMIFS(Sheet1!$F$5:$F$28252,Sheet1!$I$5:$I$28252,$B394,Sheet1!$L$5:$L$28252,$A394,Sheet1!$D$5:$D$28252,"药机微信",Sheet1!$E$5:$E$28252,"&lt;&gt;*调拨*")+SUMIFS(Sheet1!$F$5:$F$28252,Sheet1!$I$5:$I$28252,$B394,Sheet1!$L$5:$L$28252,$A394,Sheet1!$E$5:$E$28252,"*药机微信*",Sheet1!$D$5:$D$28252,"&lt;&gt;药机微信",Sheet1!$D$5:$D$28252,"&lt;&gt;内部转款",Sheet1!$D$5:$D$28252,"&lt;&gt;内部转账",Sheet1!$E$5:$E$28252,"&lt;&gt;*调拨*")</f>
        <v>0</v>
      </c>
      <c r="Q394" s="32">
        <f>SUMIFS(Sheet1!$F$5:$F$28252,Sheet1!$I$5:$I$28252,$B394,Sheet1!$L$5:$L$28252,$A394,Sheet1!$D$5:$D$28252,"亲情卡",Sheet1!$E$5:$E$28252,"&lt;&gt;*调拨*")+SUMIFS(Sheet1!$F$5:$F$28252,Sheet1!$I$5:$I$28252,$B394,Sheet1!$L$5:$L$28252,$A394,Sheet1!$E$5:$E$28252,"*亲情卡*",Sheet1!$D$5:$D$28252,"&lt;&gt;亲情卡",Sheet1!$D$5:$D$28252,"&lt;&gt;内部转款",Sheet1!$D$5:$D$28252,"&lt;&gt;内部转账",Sheet1!$E$5:$E$28252,"&lt;&gt;*调拨*")</f>
        <v>0</v>
      </c>
      <c r="R394" s="32">
        <f>SUMIFS(Sheet1!$F$5:$F$28252,Sheet1!$I$5:$I$28252,$B394,Sheet1!$L$5:$L$28252,$A394,Sheet1!$D$5:$D$28252,"优惠券",Sheet1!$E$5:$E$28252,"&lt;&gt;*调拨*")+SUMIFS(Sheet1!$F$5:$F$28252,Sheet1!$I$5:$I$28252,$B394,Sheet1!$L$5:$L$28252,$A394,Sheet1!$E$5:$E$28252,"*优惠券*",Sheet1!$D$5:$D$28252,"&lt;&gt;优惠券",Sheet1!$D$5:$D$28252,"&lt;&gt;内部转款",Sheet1!$D$5:$D$28252,"&lt;&gt;内部转账",Sheet1!$E$5:$E$28252,"&lt;&gt;*调拨*")</f>
        <v>0</v>
      </c>
      <c r="S394" s="32">
        <f>SUMIFS(Sheet1!$F$5:$F$28252,Sheet1!$I$5:$I$28252,$B394,Sheet1!$L$5:$L$28252,$A394,Sheet1!$D$5:$D$28252,"代金券",Sheet1!$E$5:$E$28252,"&lt;&gt;*调拨*")+SUMIFS(Sheet1!$F$5:$F$28252,Sheet1!$I$5:$I$28252,$B394,Sheet1!$L$5:$L$28252,$A394,Sheet1!$E$5:$E$28252,"*代金券*",Sheet1!$D$5:$D$28252,"&lt;&gt;代金券",Sheet1!$D$5:$D$28252,"&lt;&gt;内部转款",Sheet1!$D$5:$D$28252,"&lt;&gt;内部转账",Sheet1!$E$5:$E$28252,"&lt;&gt;*调拨*")</f>
        <v>0</v>
      </c>
      <c r="T394" s="32">
        <f>SUMIFS(Sheet1!$F$5:$F$28252,Sheet1!$I$5:$I$28252,$B394,Sheet1!$L$5:$L$28252,$A394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394,Sheet1!$L$5:$L$28252,$A394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394,Sheet1!$L$5:$L$28252,$A394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394,Sheet1!$L$5:$L$28252,$A394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4" s="32">
        <f>SUMIFS(Sheet1!$F$5:$F$28252,Sheet1!$I$5:$I$28252,$B394,Sheet1!$L$5:$L$28252,$A394,Sheet1!$E$5:$E$28252,"*调拨*")</f>
        <v>0</v>
      </c>
      <c r="V394" s="32">
        <f>SUMIFS(Sheet1!$F$5:$F$28252,Sheet1!$I$5:$I$28252,$B394,Sheet1!$L$5:$L$28252,$A394,Sheet1!$D$5:$D$28252,"储值",Sheet1!$E$5:$E$28252,"&lt;&gt;*调拨*")+SUMIFS(Sheet1!$F$5:$F$28252,Sheet1!$I$5:$I$28252,$B394,Sheet1!$L$5:$L$28252,$A394,Sheet1!$E$5:$E$28252,"*储值*",Sheet1!$D$5:$D$28252,"&lt;&gt;储值",Sheet1!$D$5:$D$28252,"&lt;&gt;内部转款",Sheet1!$D$5:$D$28252,"&lt;&gt;内部转账",Sheet1!$E$5:$E$28252,"&lt;&gt;*调拨*")</f>
        <v>0</v>
      </c>
      <c r="W394" s="32">
        <f>SUMIFS(Sheet1!$F$5:$F$28252,Sheet1!$I$5:$I$28252,$B394,Sheet1!$L$5:$L$28252,$A394,Sheet1!$D$5:$D$28252,"效期",Sheet1!$E$5:$E$28252,"&lt;&gt;*调拨*")+SUMIFS(Sheet1!$F$5:$F$28252,Sheet1!$I$5:$I$28252,$B394,Sheet1!$L$5:$L$28252,$A394,Sheet1!$E$5:$E$28252,"*效期*",Sheet1!$D$5:$D$28252,"&lt;&gt;效期",Sheet1!$D$5:$D$28252,"&lt;&gt;内部转款",Sheet1!$D$5:$D$28252,"&lt;&gt;内部转账",Sheet1!$E$5:$E$28252,"&lt;&gt;*调拨*")</f>
        <v>0</v>
      </c>
      <c r="X394" s="32">
        <f>SUMIFS(Sheet1!$F$5:$F$28252,Sheet1!$I$5:$I$28252,$B394,Sheet1!$L$5:$L$28252,$A394,Sheet1!$D$5:$D$28252,"内部转款",Sheet1!$E$5:$E$28252,"&lt;&gt;*调拨*")+SUMIFS(Sheet1!$F$5:$F$28252,Sheet1!$I$5:$I$28252,$B394,Sheet1!$L$5:$L$28252,$A394,Sheet1!$D$5:$D$28252,"内部转账",Sheet1!$E$5:$E$28252,"&lt;&gt;*调拨*")</f>
        <v>0</v>
      </c>
      <c r="Y394" s="32">
        <f t="shared" si="28"/>
        <v>0</v>
      </c>
      <c r="Z394" s="32">
        <f>SUMIFS(Sheet1!$F$5:$F$28252,Sheet1!$I$5:$I$28252,$B394,Sheet1!$L$5:$L$28252,$A394)</f>
        <v>0</v>
      </c>
      <c r="AA394" s="32">
        <f>SUMIFS(Sheet1!$G$5:$G$28252,Sheet1!$I$5:$I$28252,$B394,Sheet1!$L$5:$L$28252,$A394,Sheet1!$D$5:$D$28252,"工资",Sheet1!$E$5:$E$28252,"&lt;&gt;*调拨*")+SUMIFS(Sheet1!$G$5:$G$28252,Sheet1!$I$5:$I$28252,$B394,Sheet1!$L$5:$L$28252,$A394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2453</v>
      </c>
      <c r="AB394" s="32">
        <f>SUMIFS(Sheet1!$G$5:$G$28252,Sheet1!$I$5:$I$28252,$B394,Sheet1!$L$5:$L$28252,$A394,Sheet1!$D$5:$D$28252,"水费",Sheet1!$E$5:$E$28252,"&lt;&gt;*调拨*")+SUMIFS(Sheet1!$G$5:$G$28252,Sheet1!$I$5:$I$28252,$B394,Sheet1!$L$5:$L$28252,$A394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4" s="32">
        <f>SUMIFS(Sheet1!$G$5:$G$28252,Sheet1!$I$5:$I$28252,$B394,Sheet1!$L$5:$L$28252,$A394,Sheet1!$D$5:$D$28252,"电费",Sheet1!$E$5:$E$28252,"&lt;&gt;*调拨*")+SUMIFS(Sheet1!$G$5:$G$28252,Sheet1!$I$5:$I$28252,$B394,Sheet1!$L$5:$L$28252,$A394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4" s="32">
        <f>SUMIFS(Sheet1!$G$5:$G$28252,Sheet1!$I$5:$I$28252,$B394,Sheet1!$L$5:$L$28252,$A394,Sheet1!$D$5:$D$28252,"宽带费",Sheet1!$E$5:$E$28252,"&lt;&gt;*调拨*")+SUMIFS(Sheet1!$G$5:$G$28252,Sheet1!$I$5:$I$28252,$B394,Sheet1!$L$5:$L$28252,$A394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4" s="32">
        <f>SUMIFS(Sheet1!$G$5:$G$28252,Sheet1!$I$5:$I$28252,$B394,Sheet1!$L$5:$L$28252,$A394,Sheet1!$D$5:$D$28252,"办公费",Sheet1!$E$5:$E$28252,"&lt;&gt;*调拨*")+SUMIFS(Sheet1!$G$5:$G$28252,Sheet1!$I$5:$I$28252,$B394,Sheet1!$L$5:$L$28252,$A394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4" s="32">
        <f>SUMIFS(Sheet1!$G$5:$G$28252,Sheet1!$I$5:$I$28252,$B394,Sheet1!$L$5:$L$28252,$A394,Sheet1!$D$5:$D$28252,"话费",Sheet1!$E$5:$E$28252,"&lt;&gt;*调拨*")+SUMIFS(Sheet1!$G$5:$G$28252,Sheet1!$I$5:$I$28252,$B394,Sheet1!$L$5:$L$28252,$A394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4" s="32">
        <f>SUMIFS(Sheet1!$G$5:$G$28252,Sheet1!$I$5:$I$28252,$B394,Sheet1!$L$5:$L$28252,$A394,Sheet1!$D$5:$D$28252,"房租",Sheet1!$E$5:$E$28252,"&lt;&gt;*调拨*")+SUMIFS(Sheet1!$G$5:$G$28252,Sheet1!$I$5:$I$28252,$B394,Sheet1!$L$5:$L$28252,$A394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94" s="32">
        <f>SUMIFS(Sheet1!$G$5:$G$28252,Sheet1!$I$5:$I$28252,$B394,Sheet1!$L$5:$L$28252,$A394,Sheet1!$E$5:$E$28252,"*调拨*")</f>
        <v>0</v>
      </c>
      <c r="AI394" s="32">
        <f>SUMIFS(Sheet1!$G$5:$G$28252,Sheet1!$I$5:$I$28252,$B394,Sheet1!$L$5:$L$28252,$A394,Sheet1!$D$5:$D$28252,"内部转款",Sheet1!$E$5:$E$28252,"&lt;&gt;*调拨*")+SUMIFS(Sheet1!$G$5:$G$28252,Sheet1!$I$5:$I$28252,$B394,Sheet1!$L$5:$L$28252,$A394,Sheet1!$D$5:$D$28252,"内部转账",Sheet1!$E$5:$E$28252,"&lt;&gt;*调拨*")</f>
        <v>0</v>
      </c>
      <c r="AJ394" s="32">
        <f t="shared" si="29"/>
        <v>3796.86</v>
      </c>
      <c r="AK394" s="32">
        <f>SUMIFS(Sheet1!$G$5:$G$28252,Sheet1!$I$5:$I$28252,$B394,Sheet1!$L$5:$L$28252,$A394)</f>
        <v>6249.86</v>
      </c>
      <c r="AL394" s="32">
        <f t="shared" si="30"/>
        <v>-6249.86</v>
      </c>
    </row>
    <row r="395" ht="16.5" spans="1:38">
      <c r="A395" s="30">
        <v>202607</v>
      </c>
      <c r="B395" s="31" t="s">
        <v>37</v>
      </c>
      <c r="C395" s="32">
        <f>SUMIFS(Sheet1!$F$5:$F$28252,Sheet1!$I$5:$I$28252,$B395,Sheet1!$L$5:$L$28252,$A395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3805.58</v>
      </c>
      <c r="D395" s="32">
        <f>SUMIFS(Sheet1!$F$5:$F$28252,Sheet1!$I$5:$I$28252,$B395,Sheet1!$L$5:$L$28252,$A395,Sheet1!$D$5:$D$28252,"医保即时拨付",Sheet1!$E$5:$E$28252,"&lt;&gt;*调拨*")+SUMIFS(Sheet1!$F$5:$F$28252,Sheet1!$I$5:$I$28252,$B395,Sheet1!$L$5:$L$28252,$A395,Sheet1!$E$5:$E$28252,"*医保即时拨付*",Sheet1!$D$5:$D$28252,"&lt;&gt;医保即时拨付",Sheet1!$D$5:$D$28252,"&lt;&gt;内部转款",Sheet1!$D$5:$D$28252,"&lt;&gt;内部转账",Sheet1!$E$5:$E$28252,"&lt;&gt;*调拨*")</f>
        <v>0</v>
      </c>
      <c r="E395" s="32">
        <f>SUMIFS(Sheet1!$F$5:$F$28252,Sheet1!$I$5:$I$28252,$B395,Sheet1!$L$5:$L$28252,$A395,Sheet1!$D$5:$D$28252,"医保",Sheet1!$E$5:$E$28252,"&lt;&gt;*调拨*",Sheet1!$E$5:$E$28252,"&lt;&gt;*医保即时拨付*")+SUMIFS(Sheet1!$F$5:$F$28252,Sheet1!$I$5:$I$28252,$B395,Sheet1!$L$5:$L$28252,$A395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5" s="32">
        <f>SUMIFS(Sheet1!$F$5:$F$28252,Sheet1!$I$5:$I$28252,$B395,Sheet1!$L$5:$L$28252,$A395,Sheet1!$D$5:$D$28252,"聚合",Sheet1!$E$5:$E$28252,"&lt;&gt;*调拨*")+SUMIFS(Sheet1!$F$5:$F$28252,Sheet1!$I$5:$I$28252,$B395,Sheet1!$L$5:$L$28252,$A395,Sheet1!$E$5:$E$28252,"*聚合*",Sheet1!$D$5:$D$28252,"&lt;&gt;聚合",Sheet1!$D$5:$D$28252,"&lt;&gt;内部转款",Sheet1!$D$5:$D$28252,"&lt;&gt;内部转账",Sheet1!$E$5:$E$28252,"&lt;&gt;*调拨*")</f>
        <v>0</v>
      </c>
      <c r="G395" s="32">
        <f>SUMIFS(Sheet1!$F$5:$F$28252,Sheet1!$I$5:$I$28252,$B395,Sheet1!$L$5:$L$28252,$A395,Sheet1!$D$5:$D$28252,"24小时微信",Sheet1!$E$5:$E$28252,"&lt;&gt;*调拨*")+SUMIFS(Sheet1!$F$5:$F$28252,Sheet1!$I$5:$I$28252,$B395,Sheet1!$L$5:$L$28252,$A395,Sheet1!$E$5:$E$28252,"*24小时微信*",Sheet1!$D$5:$D$28252,"&lt;&gt;24小时微信",Sheet1!$D$5:$D$28252,"&lt;&gt;内部转款",Sheet1!$D$5:$D$28252,"&lt;&gt;内部转账",Sheet1!$E$5:$E$28252,"&lt;&gt;*调拨*")</f>
        <v>0</v>
      </c>
      <c r="H395" s="32">
        <f>SUMIFS(Sheet1!$F$5:$F$28252,Sheet1!$I$5:$I$28252,$B395,Sheet1!$L$5:$L$28252,$A395,Sheet1!$D$5:$D$28252,"美团",Sheet1!$E$5:$E$28252,"&lt;&gt;*调拨*")+SUMIFS(Sheet1!$F$5:$F$28252,Sheet1!$I$5:$I$28252,$B395,Sheet1!$L$5:$L$28252,$A395,Sheet1!$E$5:$E$28252,"*美团*",Sheet1!$D$5:$D$28252,"&lt;&gt;美团",Sheet1!$D$5:$D$28252,"&lt;&gt;内部转款",Sheet1!$D$5:$D$28252,"&lt;&gt;内部转账",Sheet1!$E$5:$E$28252,"&lt;&gt;*调拨*")</f>
        <v>349.74</v>
      </c>
      <c r="I395" s="32">
        <f>SUMIFS(Sheet1!$F$5:$F$28252,Sheet1!$I$5:$I$28252,$B395,Sheet1!$L$5:$L$28252,$A395,Sheet1!$D$5:$D$28252,"饿了么",Sheet1!$E$5:$E$28252,"&lt;&gt;*调拨*")+SUMIFS(Sheet1!$F$5:$F$28252,Sheet1!$I$5:$I$28252,$B395,Sheet1!$L$5:$L$28252,$A395,Sheet1!$E$5:$E$28252,"*饿了么*",Sheet1!$D$5:$D$28252,"&lt;&gt;饿了么",Sheet1!$D$5:$D$28252,"&lt;&gt;内部转款",Sheet1!$D$5:$D$28252,"&lt;&gt;内部转账",Sheet1!$E$5:$E$28252,"&lt;&gt;*调拨*")</f>
        <v>0</v>
      </c>
      <c r="J395" s="32">
        <f>SUMIFS(Sheet1!$F$5:$F$28252,Sheet1!$I$5:$I$28252,$B395,Sheet1!$L$5:$L$28252,$A395,Sheet1!$D$5:$D$28252,"健E卡",Sheet1!$E$5:$E$28252,"&lt;&gt;*调拨*")+SUMIFS(Sheet1!$F$5:$F$28252,Sheet1!$I$5:$I$28252,$B395,Sheet1!$L$5:$L$28252,$A395,Sheet1!$E$5:$E$28252,"*健E卡*",Sheet1!$D$5:$D$28252,"&lt;&gt;健E卡",Sheet1!$D$5:$D$28252,"&lt;&gt;内部转款",Sheet1!$D$5:$D$28252,"&lt;&gt;内部转账",Sheet1!$E$5:$E$28252,"&lt;&gt;*调拨*")</f>
        <v>0</v>
      </c>
      <c r="K395" s="32">
        <f>SUMIFS(Sheet1!$F$5:$F$28252,Sheet1!$I$5:$I$28252,$B395,Sheet1!$L$5:$L$28252,$A395,Sheet1!$D$5:$D$28252,"抖音",Sheet1!$E$5:$E$28252,"&lt;&gt;*调拨*")+SUMIFS(Sheet1!$F$5:$F$28252,Sheet1!$I$5:$I$28252,$B395,Sheet1!$L$5:$L$28252,$A395,Sheet1!$E$5:$E$28252,"*抖音*",Sheet1!$D$5:$D$28252,"&lt;&gt;抖音",Sheet1!$D$5:$D$28252,"&lt;&gt;内部转款",Sheet1!$D$5:$D$28252,"&lt;&gt;内部转账",Sheet1!$E$5:$E$28252,"&lt;&gt;*调拨*")</f>
        <v>0</v>
      </c>
      <c r="L395" s="32">
        <f>SUMIFS(Sheet1!$F$5:$F$28252,Sheet1!$I$5:$I$28252,$B395,Sheet1!$L$5:$L$28252,$A395,Sheet1!$D$5:$D$28252,"医卡通",Sheet1!$E$5:$E$28252,"&lt;&gt;*调拨*")+SUMIFS(Sheet1!$F$5:$F$28252,Sheet1!$I$5:$I$28252,$B395,Sheet1!$L$5:$L$28252,$A395,Sheet1!$E$5:$E$28252,"*医卡通*",Sheet1!$D$5:$D$28252,"&lt;&gt;医卡通",Sheet1!$D$5:$D$28252,"&lt;&gt;内部转款",Sheet1!$D$5:$D$28252,"&lt;&gt;内部转账",Sheet1!$E$5:$E$28252,"&lt;&gt;*调拨*")</f>
        <v>0</v>
      </c>
      <c r="M395" s="32">
        <f>SUMIFS(Sheet1!$F$5:$F$28252,Sheet1!$I$5:$I$28252,$B395,Sheet1!$L$5:$L$28252,$A395,Sheet1!$D$5:$D$28252,"企健网",Sheet1!$E$5:$E$28252,"&lt;&gt;*调拨*")+SUMIFS(Sheet1!$F$5:$F$28252,Sheet1!$I$5:$I$28252,$B395,Sheet1!$L$5:$L$28252,$A395,Sheet1!$E$5:$E$28252,"*企健网*",Sheet1!$D$5:$D$28252,"&lt;&gt;企健网",Sheet1!$D$5:$D$28252,"&lt;&gt;内部转款",Sheet1!$D$5:$D$28252,"&lt;&gt;内部转账",Sheet1!$E$5:$E$28252,"&lt;&gt;*调拨*")</f>
        <v>0</v>
      </c>
      <c r="N395" s="32">
        <f>SUMIFS(Sheet1!$F$5:$F$28252,Sheet1!$I$5:$I$28252,$B395,Sheet1!$L$5:$L$28252,$A395,Sheet1!$D$5:$D$28252,"银联",Sheet1!$E$5:$E$28252,"&lt;&gt;*调拨*")+SUMIFS(Sheet1!$F$5:$F$28252,Sheet1!$I$5:$I$28252,$B395,Sheet1!$L$5:$L$28252,$A395,Sheet1!$E$5:$E$28252,"*银联*",Sheet1!$D$5:$D$28252,"&lt;&gt;银联",Sheet1!$D$5:$D$28252,"&lt;&gt;内部转款",Sheet1!$D$5:$D$28252,"&lt;&gt;内部转账",Sheet1!$E$5:$E$28252,"&lt;&gt;*调拨*")</f>
        <v>0</v>
      </c>
      <c r="O395" s="32">
        <f>SUMIFS(Sheet1!$F$5:$F$28252,Sheet1!$I$5:$I$28252,$B395,Sheet1!$L$5:$L$28252,$A395,Sheet1!$D$5:$D$28252,"京东",Sheet1!$E$5:$E$28252,"&lt;&gt;*调拨*")+SUMIFS(Sheet1!$F$5:$F$28252,Sheet1!$I$5:$I$28252,$B395,Sheet1!$L$5:$L$28252,$A395,Sheet1!$E$5:$E$28252,"*京东*",Sheet1!$D$5:$D$28252,"&lt;&gt;京东",Sheet1!$D$5:$D$28252,"&lt;&gt;内部转款",Sheet1!$D$5:$D$28252,"&lt;&gt;内部转账",Sheet1!$E$5:$E$28252,"&lt;&gt;*调拨*")</f>
        <v>0</v>
      </c>
      <c r="P395" s="32">
        <f>SUMIFS(Sheet1!$F$5:$F$28252,Sheet1!$I$5:$I$28252,$B395,Sheet1!$L$5:$L$28252,$A395,Sheet1!$D$5:$D$28252,"药机微信",Sheet1!$E$5:$E$28252,"&lt;&gt;*调拨*")+SUMIFS(Sheet1!$F$5:$F$28252,Sheet1!$I$5:$I$28252,$B395,Sheet1!$L$5:$L$28252,$A395,Sheet1!$E$5:$E$28252,"*药机微信*",Sheet1!$D$5:$D$28252,"&lt;&gt;药机微信",Sheet1!$D$5:$D$28252,"&lt;&gt;内部转款",Sheet1!$D$5:$D$28252,"&lt;&gt;内部转账",Sheet1!$E$5:$E$28252,"&lt;&gt;*调拨*")</f>
        <v>0</v>
      </c>
      <c r="Q395" s="32">
        <f>SUMIFS(Sheet1!$F$5:$F$28252,Sheet1!$I$5:$I$28252,$B395,Sheet1!$L$5:$L$28252,$A395,Sheet1!$D$5:$D$28252,"亲情卡",Sheet1!$E$5:$E$28252,"&lt;&gt;*调拨*")+SUMIFS(Sheet1!$F$5:$F$28252,Sheet1!$I$5:$I$28252,$B395,Sheet1!$L$5:$L$28252,$A395,Sheet1!$E$5:$E$28252,"*亲情卡*",Sheet1!$D$5:$D$28252,"&lt;&gt;亲情卡",Sheet1!$D$5:$D$28252,"&lt;&gt;内部转款",Sheet1!$D$5:$D$28252,"&lt;&gt;内部转账",Sheet1!$E$5:$E$28252,"&lt;&gt;*调拨*")</f>
        <v>0</v>
      </c>
      <c r="R395" s="32">
        <f>SUMIFS(Sheet1!$F$5:$F$28252,Sheet1!$I$5:$I$28252,$B395,Sheet1!$L$5:$L$28252,$A395,Sheet1!$D$5:$D$28252,"优惠券",Sheet1!$E$5:$E$28252,"&lt;&gt;*调拨*")+SUMIFS(Sheet1!$F$5:$F$28252,Sheet1!$I$5:$I$28252,$B395,Sheet1!$L$5:$L$28252,$A395,Sheet1!$E$5:$E$28252,"*优惠券*",Sheet1!$D$5:$D$28252,"&lt;&gt;优惠券",Sheet1!$D$5:$D$28252,"&lt;&gt;内部转款",Sheet1!$D$5:$D$28252,"&lt;&gt;内部转账",Sheet1!$E$5:$E$28252,"&lt;&gt;*调拨*")</f>
        <v>0</v>
      </c>
      <c r="S395" s="32">
        <f>SUMIFS(Sheet1!$F$5:$F$28252,Sheet1!$I$5:$I$28252,$B395,Sheet1!$L$5:$L$28252,$A395,Sheet1!$D$5:$D$28252,"代金券",Sheet1!$E$5:$E$28252,"&lt;&gt;*调拨*")+SUMIFS(Sheet1!$F$5:$F$28252,Sheet1!$I$5:$I$28252,$B395,Sheet1!$L$5:$L$28252,$A395,Sheet1!$E$5:$E$28252,"*代金券*",Sheet1!$D$5:$D$28252,"&lt;&gt;代金券",Sheet1!$D$5:$D$28252,"&lt;&gt;内部转款",Sheet1!$D$5:$D$28252,"&lt;&gt;内部转账",Sheet1!$E$5:$E$28252,"&lt;&gt;*调拨*")</f>
        <v>0</v>
      </c>
      <c r="T395" s="32">
        <f>SUMIFS(Sheet1!$F$5:$F$28252,Sheet1!$I$5:$I$28252,$B395,Sheet1!$L$5:$L$28252,$A395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395,Sheet1!$L$5:$L$28252,$A395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395,Sheet1!$L$5:$L$28252,$A395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395,Sheet1!$L$5:$L$28252,$A395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5" s="32">
        <f>SUMIFS(Sheet1!$F$5:$F$28252,Sheet1!$I$5:$I$28252,$B395,Sheet1!$L$5:$L$28252,$A395,Sheet1!$E$5:$E$28252,"*调拨*")</f>
        <v>0</v>
      </c>
      <c r="V395" s="32">
        <f>SUMIFS(Sheet1!$F$5:$F$28252,Sheet1!$I$5:$I$28252,$B395,Sheet1!$L$5:$L$28252,$A395,Sheet1!$D$5:$D$28252,"储值",Sheet1!$E$5:$E$28252,"&lt;&gt;*调拨*")+SUMIFS(Sheet1!$F$5:$F$28252,Sheet1!$I$5:$I$28252,$B395,Sheet1!$L$5:$L$28252,$A395,Sheet1!$E$5:$E$28252,"*储值*",Sheet1!$D$5:$D$28252,"&lt;&gt;储值",Sheet1!$D$5:$D$28252,"&lt;&gt;内部转款",Sheet1!$D$5:$D$28252,"&lt;&gt;内部转账",Sheet1!$E$5:$E$28252,"&lt;&gt;*调拨*")</f>
        <v>0</v>
      </c>
      <c r="W395" s="32">
        <f>SUMIFS(Sheet1!$F$5:$F$28252,Sheet1!$I$5:$I$28252,$B395,Sheet1!$L$5:$L$28252,$A395,Sheet1!$D$5:$D$28252,"效期",Sheet1!$E$5:$E$28252,"&lt;&gt;*调拨*")+SUMIFS(Sheet1!$F$5:$F$28252,Sheet1!$I$5:$I$28252,$B395,Sheet1!$L$5:$L$28252,$A395,Sheet1!$E$5:$E$28252,"*效期*",Sheet1!$D$5:$D$28252,"&lt;&gt;效期",Sheet1!$D$5:$D$28252,"&lt;&gt;内部转款",Sheet1!$D$5:$D$28252,"&lt;&gt;内部转账",Sheet1!$E$5:$E$28252,"&lt;&gt;*调拨*")</f>
        <v>0</v>
      </c>
      <c r="X395" s="32">
        <f>SUMIFS(Sheet1!$F$5:$F$28252,Sheet1!$I$5:$I$28252,$B395,Sheet1!$L$5:$L$28252,$A395,Sheet1!$D$5:$D$28252,"内部转款",Sheet1!$E$5:$E$28252,"&lt;&gt;*调拨*")+SUMIFS(Sheet1!$F$5:$F$28252,Sheet1!$I$5:$I$28252,$B395,Sheet1!$L$5:$L$28252,$A395,Sheet1!$D$5:$D$28252,"内部转账",Sheet1!$E$5:$E$28252,"&lt;&gt;*调拨*")</f>
        <v>0</v>
      </c>
      <c r="Y395" s="32">
        <f t="shared" si="28"/>
        <v>0</v>
      </c>
      <c r="Z395" s="32">
        <f>SUMIFS(Sheet1!$F$5:$F$28252,Sheet1!$I$5:$I$28252,$B395,Sheet1!$L$5:$L$28252,$A395)</f>
        <v>4155.32</v>
      </c>
      <c r="AA395" s="32">
        <f>SUMIFS(Sheet1!$G$5:$G$28252,Sheet1!$I$5:$I$28252,$B395,Sheet1!$L$5:$L$28252,$A395,Sheet1!$D$5:$D$28252,"工资",Sheet1!$E$5:$E$28252,"&lt;&gt;*调拨*")+SUMIFS(Sheet1!$G$5:$G$28252,Sheet1!$I$5:$I$28252,$B395,Sheet1!$L$5:$L$28252,$A395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95" s="32">
        <f>SUMIFS(Sheet1!$G$5:$G$28252,Sheet1!$I$5:$I$28252,$B395,Sheet1!$L$5:$L$28252,$A395,Sheet1!$D$5:$D$28252,"水费",Sheet1!$E$5:$E$28252,"&lt;&gt;*调拨*")+SUMIFS(Sheet1!$G$5:$G$28252,Sheet1!$I$5:$I$28252,$B395,Sheet1!$L$5:$L$28252,$A395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5" s="32">
        <f>SUMIFS(Sheet1!$G$5:$G$28252,Sheet1!$I$5:$I$28252,$B395,Sheet1!$L$5:$L$28252,$A395,Sheet1!$D$5:$D$28252,"电费",Sheet1!$E$5:$E$28252,"&lt;&gt;*调拨*")+SUMIFS(Sheet1!$G$5:$G$28252,Sheet1!$I$5:$I$28252,$B395,Sheet1!$L$5:$L$28252,$A395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5" s="32">
        <f>SUMIFS(Sheet1!$G$5:$G$28252,Sheet1!$I$5:$I$28252,$B395,Sheet1!$L$5:$L$28252,$A395,Sheet1!$D$5:$D$28252,"宽带费",Sheet1!$E$5:$E$28252,"&lt;&gt;*调拨*")+SUMIFS(Sheet1!$G$5:$G$28252,Sheet1!$I$5:$I$28252,$B395,Sheet1!$L$5:$L$28252,$A395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5" s="32">
        <f>SUMIFS(Sheet1!$G$5:$G$28252,Sheet1!$I$5:$I$28252,$B395,Sheet1!$L$5:$L$28252,$A395,Sheet1!$D$5:$D$28252,"办公费",Sheet1!$E$5:$E$28252,"&lt;&gt;*调拨*")+SUMIFS(Sheet1!$G$5:$G$28252,Sheet1!$I$5:$I$28252,$B395,Sheet1!$L$5:$L$28252,$A395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5" s="32">
        <f>SUMIFS(Sheet1!$G$5:$G$28252,Sheet1!$I$5:$I$28252,$B395,Sheet1!$L$5:$L$28252,$A395,Sheet1!$D$5:$D$28252,"话费",Sheet1!$E$5:$E$28252,"&lt;&gt;*调拨*")+SUMIFS(Sheet1!$G$5:$G$28252,Sheet1!$I$5:$I$28252,$B395,Sheet1!$L$5:$L$28252,$A395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5" s="32">
        <f>SUMIFS(Sheet1!$G$5:$G$28252,Sheet1!$I$5:$I$28252,$B395,Sheet1!$L$5:$L$28252,$A395,Sheet1!$D$5:$D$28252,"房租",Sheet1!$E$5:$E$28252,"&lt;&gt;*调拨*")+SUMIFS(Sheet1!$G$5:$G$28252,Sheet1!$I$5:$I$28252,$B395,Sheet1!$L$5:$L$28252,$A395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95" s="32">
        <f>SUMIFS(Sheet1!$G$5:$G$28252,Sheet1!$I$5:$I$28252,$B395,Sheet1!$L$5:$L$28252,$A395,Sheet1!$E$5:$E$28252,"*调拨*")</f>
        <v>0</v>
      </c>
      <c r="AI395" s="32">
        <f>SUMIFS(Sheet1!$G$5:$G$28252,Sheet1!$I$5:$I$28252,$B395,Sheet1!$L$5:$L$28252,$A395,Sheet1!$D$5:$D$28252,"内部转款",Sheet1!$E$5:$E$28252,"&lt;&gt;*调拨*")+SUMIFS(Sheet1!$G$5:$G$28252,Sheet1!$I$5:$I$28252,$B395,Sheet1!$L$5:$L$28252,$A395,Sheet1!$D$5:$D$28252,"内部转账",Sheet1!$E$5:$E$28252,"&lt;&gt;*调拨*")</f>
        <v>0</v>
      </c>
      <c r="AJ395" s="32">
        <f t="shared" si="29"/>
        <v>7274</v>
      </c>
      <c r="AK395" s="32">
        <f>SUMIFS(Sheet1!$G$5:$G$28252,Sheet1!$I$5:$I$28252,$B395,Sheet1!$L$5:$L$28252,$A395)</f>
        <v>7274</v>
      </c>
      <c r="AL395" s="32">
        <f t="shared" si="30"/>
        <v>-3118.68</v>
      </c>
    </row>
    <row r="396" ht="16.5" spans="1:38">
      <c r="A396" s="30">
        <v>202607</v>
      </c>
      <c r="B396" s="31" t="s">
        <v>54</v>
      </c>
      <c r="C396" s="32">
        <f>SUMIFS(Sheet1!$F$5:$F$28252,Sheet1!$I$5:$I$28252,$B396,Sheet1!$L$5:$L$28252,$A396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46398.52</v>
      </c>
      <c r="D396" s="32">
        <f>SUMIFS(Sheet1!$F$5:$F$28252,Sheet1!$I$5:$I$28252,$B396,Sheet1!$L$5:$L$28252,$A396,Sheet1!$D$5:$D$28252,"医保即时拨付",Sheet1!$E$5:$E$28252,"&lt;&gt;*调拨*")+SUMIFS(Sheet1!$F$5:$F$28252,Sheet1!$I$5:$I$28252,$B396,Sheet1!$L$5:$L$28252,$A396,Sheet1!$E$5:$E$28252,"*医保即时拨付*",Sheet1!$D$5:$D$28252,"&lt;&gt;医保即时拨付",Sheet1!$D$5:$D$28252,"&lt;&gt;内部转款",Sheet1!$D$5:$D$28252,"&lt;&gt;内部转账",Sheet1!$E$5:$E$28252,"&lt;&gt;*调拨*")</f>
        <v>8628.61</v>
      </c>
      <c r="E396" s="32">
        <f>SUMIFS(Sheet1!$F$5:$F$28252,Sheet1!$I$5:$I$28252,$B396,Sheet1!$L$5:$L$28252,$A396,Sheet1!$D$5:$D$28252,"医保",Sheet1!$E$5:$E$28252,"&lt;&gt;*调拨*",Sheet1!$E$5:$E$28252,"&lt;&gt;*医保即时拨付*")+SUMIFS(Sheet1!$F$5:$F$28252,Sheet1!$I$5:$I$28252,$B396,Sheet1!$L$5:$L$28252,$A396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6" s="32">
        <f>SUMIFS(Sheet1!$F$5:$F$28252,Sheet1!$I$5:$I$28252,$B396,Sheet1!$L$5:$L$28252,$A396,Sheet1!$D$5:$D$28252,"聚合",Sheet1!$E$5:$E$28252,"&lt;&gt;*调拨*")+SUMIFS(Sheet1!$F$5:$F$28252,Sheet1!$I$5:$I$28252,$B396,Sheet1!$L$5:$L$28252,$A396,Sheet1!$E$5:$E$28252,"*聚合*",Sheet1!$D$5:$D$28252,"&lt;&gt;聚合",Sheet1!$D$5:$D$28252,"&lt;&gt;内部转款",Sheet1!$D$5:$D$28252,"&lt;&gt;内部转账",Sheet1!$E$5:$E$28252,"&lt;&gt;*调拨*")</f>
        <v>0</v>
      </c>
      <c r="G396" s="32">
        <f>SUMIFS(Sheet1!$F$5:$F$28252,Sheet1!$I$5:$I$28252,$B396,Sheet1!$L$5:$L$28252,$A396,Sheet1!$D$5:$D$28252,"24小时微信",Sheet1!$E$5:$E$28252,"&lt;&gt;*调拨*")+SUMIFS(Sheet1!$F$5:$F$28252,Sheet1!$I$5:$I$28252,$B396,Sheet1!$L$5:$L$28252,$A396,Sheet1!$E$5:$E$28252,"*24小时微信*",Sheet1!$D$5:$D$28252,"&lt;&gt;24小时微信",Sheet1!$D$5:$D$28252,"&lt;&gt;内部转款",Sheet1!$D$5:$D$28252,"&lt;&gt;内部转账",Sheet1!$E$5:$E$28252,"&lt;&gt;*调拨*")</f>
        <v>2100.4</v>
      </c>
      <c r="H396" s="32">
        <f>SUMIFS(Sheet1!$F$5:$F$28252,Sheet1!$I$5:$I$28252,$B396,Sheet1!$L$5:$L$28252,$A396,Sheet1!$D$5:$D$28252,"美团",Sheet1!$E$5:$E$28252,"&lt;&gt;*调拨*")+SUMIFS(Sheet1!$F$5:$F$28252,Sheet1!$I$5:$I$28252,$B396,Sheet1!$L$5:$L$28252,$A396,Sheet1!$E$5:$E$28252,"*美团*",Sheet1!$D$5:$D$28252,"&lt;&gt;美团",Sheet1!$D$5:$D$28252,"&lt;&gt;内部转款",Sheet1!$D$5:$D$28252,"&lt;&gt;内部转账",Sheet1!$E$5:$E$28252,"&lt;&gt;*调拨*")</f>
        <v>229.46</v>
      </c>
      <c r="I396" s="32">
        <f>SUMIFS(Sheet1!$F$5:$F$28252,Sheet1!$I$5:$I$28252,$B396,Sheet1!$L$5:$L$28252,$A396,Sheet1!$D$5:$D$28252,"饿了么",Sheet1!$E$5:$E$28252,"&lt;&gt;*调拨*")+SUMIFS(Sheet1!$F$5:$F$28252,Sheet1!$I$5:$I$28252,$B396,Sheet1!$L$5:$L$28252,$A396,Sheet1!$E$5:$E$28252,"*饿了么*",Sheet1!$D$5:$D$28252,"&lt;&gt;饿了么",Sheet1!$D$5:$D$28252,"&lt;&gt;内部转款",Sheet1!$D$5:$D$28252,"&lt;&gt;内部转账",Sheet1!$E$5:$E$28252,"&lt;&gt;*调拨*")</f>
        <v>0</v>
      </c>
      <c r="J396" s="32">
        <f>SUMIFS(Sheet1!$F$5:$F$28252,Sheet1!$I$5:$I$28252,$B396,Sheet1!$L$5:$L$28252,$A396,Sheet1!$D$5:$D$28252,"健E卡",Sheet1!$E$5:$E$28252,"&lt;&gt;*调拨*")+SUMIFS(Sheet1!$F$5:$F$28252,Sheet1!$I$5:$I$28252,$B396,Sheet1!$L$5:$L$28252,$A396,Sheet1!$E$5:$E$28252,"*健E卡*",Sheet1!$D$5:$D$28252,"&lt;&gt;健E卡",Sheet1!$D$5:$D$28252,"&lt;&gt;内部转款",Sheet1!$D$5:$D$28252,"&lt;&gt;内部转账",Sheet1!$E$5:$E$28252,"&lt;&gt;*调拨*")</f>
        <v>59910.12</v>
      </c>
      <c r="K396" s="32">
        <f>SUMIFS(Sheet1!$F$5:$F$28252,Sheet1!$I$5:$I$28252,$B396,Sheet1!$L$5:$L$28252,$A396,Sheet1!$D$5:$D$28252,"抖音",Sheet1!$E$5:$E$28252,"&lt;&gt;*调拨*")+SUMIFS(Sheet1!$F$5:$F$28252,Sheet1!$I$5:$I$28252,$B396,Sheet1!$L$5:$L$28252,$A396,Sheet1!$E$5:$E$28252,"*抖音*",Sheet1!$D$5:$D$28252,"&lt;&gt;抖音",Sheet1!$D$5:$D$28252,"&lt;&gt;内部转款",Sheet1!$D$5:$D$28252,"&lt;&gt;内部转账",Sheet1!$E$5:$E$28252,"&lt;&gt;*调拨*")</f>
        <v>0</v>
      </c>
      <c r="L396" s="32">
        <f>SUMIFS(Sheet1!$F$5:$F$28252,Sheet1!$I$5:$I$28252,$B396,Sheet1!$L$5:$L$28252,$A396,Sheet1!$D$5:$D$28252,"医卡通",Sheet1!$E$5:$E$28252,"&lt;&gt;*调拨*")+SUMIFS(Sheet1!$F$5:$F$28252,Sheet1!$I$5:$I$28252,$B396,Sheet1!$L$5:$L$28252,$A396,Sheet1!$E$5:$E$28252,"*医卡通*",Sheet1!$D$5:$D$28252,"&lt;&gt;医卡通",Sheet1!$D$5:$D$28252,"&lt;&gt;内部转款",Sheet1!$D$5:$D$28252,"&lt;&gt;内部转账",Sheet1!$E$5:$E$28252,"&lt;&gt;*调拨*")</f>
        <v>0</v>
      </c>
      <c r="M396" s="32">
        <f>SUMIFS(Sheet1!$F$5:$F$28252,Sheet1!$I$5:$I$28252,$B396,Sheet1!$L$5:$L$28252,$A396,Sheet1!$D$5:$D$28252,"企健网",Sheet1!$E$5:$E$28252,"&lt;&gt;*调拨*")+SUMIFS(Sheet1!$F$5:$F$28252,Sheet1!$I$5:$I$28252,$B396,Sheet1!$L$5:$L$28252,$A396,Sheet1!$E$5:$E$28252,"*企健网*",Sheet1!$D$5:$D$28252,"&lt;&gt;企健网",Sheet1!$D$5:$D$28252,"&lt;&gt;内部转款",Sheet1!$D$5:$D$28252,"&lt;&gt;内部转账",Sheet1!$E$5:$E$28252,"&lt;&gt;*调拨*")</f>
        <v>0</v>
      </c>
      <c r="N396" s="32">
        <f>SUMIFS(Sheet1!$F$5:$F$28252,Sheet1!$I$5:$I$28252,$B396,Sheet1!$L$5:$L$28252,$A396,Sheet1!$D$5:$D$28252,"银联",Sheet1!$E$5:$E$28252,"&lt;&gt;*调拨*")+SUMIFS(Sheet1!$F$5:$F$28252,Sheet1!$I$5:$I$28252,$B396,Sheet1!$L$5:$L$28252,$A396,Sheet1!$E$5:$E$28252,"*银联*",Sheet1!$D$5:$D$28252,"&lt;&gt;银联",Sheet1!$D$5:$D$28252,"&lt;&gt;内部转款",Sheet1!$D$5:$D$28252,"&lt;&gt;内部转账",Sheet1!$E$5:$E$28252,"&lt;&gt;*调拨*")</f>
        <v>0</v>
      </c>
      <c r="O396" s="32">
        <f>SUMIFS(Sheet1!$F$5:$F$28252,Sheet1!$I$5:$I$28252,$B396,Sheet1!$L$5:$L$28252,$A396,Sheet1!$D$5:$D$28252,"京东",Sheet1!$E$5:$E$28252,"&lt;&gt;*调拨*")+SUMIFS(Sheet1!$F$5:$F$28252,Sheet1!$I$5:$I$28252,$B396,Sheet1!$L$5:$L$28252,$A396,Sheet1!$E$5:$E$28252,"*京东*",Sheet1!$D$5:$D$28252,"&lt;&gt;京东",Sheet1!$D$5:$D$28252,"&lt;&gt;内部转款",Sheet1!$D$5:$D$28252,"&lt;&gt;内部转账",Sheet1!$E$5:$E$28252,"&lt;&gt;*调拨*")</f>
        <v>0</v>
      </c>
      <c r="P396" s="32">
        <f>SUMIFS(Sheet1!$F$5:$F$28252,Sheet1!$I$5:$I$28252,$B396,Sheet1!$L$5:$L$28252,$A396,Sheet1!$D$5:$D$28252,"药机微信",Sheet1!$E$5:$E$28252,"&lt;&gt;*调拨*")+SUMIFS(Sheet1!$F$5:$F$28252,Sheet1!$I$5:$I$28252,$B396,Sheet1!$L$5:$L$28252,$A396,Sheet1!$E$5:$E$28252,"*药机微信*",Sheet1!$D$5:$D$28252,"&lt;&gt;药机微信",Sheet1!$D$5:$D$28252,"&lt;&gt;内部转款",Sheet1!$D$5:$D$28252,"&lt;&gt;内部转账",Sheet1!$E$5:$E$28252,"&lt;&gt;*调拨*")</f>
        <v>0</v>
      </c>
      <c r="Q396" s="32">
        <f>SUMIFS(Sheet1!$F$5:$F$28252,Sheet1!$I$5:$I$28252,$B396,Sheet1!$L$5:$L$28252,$A396,Sheet1!$D$5:$D$28252,"亲情卡",Sheet1!$E$5:$E$28252,"&lt;&gt;*调拨*")+SUMIFS(Sheet1!$F$5:$F$28252,Sheet1!$I$5:$I$28252,$B396,Sheet1!$L$5:$L$28252,$A396,Sheet1!$E$5:$E$28252,"*亲情卡*",Sheet1!$D$5:$D$28252,"&lt;&gt;亲情卡",Sheet1!$D$5:$D$28252,"&lt;&gt;内部转款",Sheet1!$D$5:$D$28252,"&lt;&gt;内部转账",Sheet1!$E$5:$E$28252,"&lt;&gt;*调拨*")</f>
        <v>0</v>
      </c>
      <c r="R396" s="32">
        <f>SUMIFS(Sheet1!$F$5:$F$28252,Sheet1!$I$5:$I$28252,$B396,Sheet1!$L$5:$L$28252,$A396,Sheet1!$D$5:$D$28252,"优惠券",Sheet1!$E$5:$E$28252,"&lt;&gt;*调拨*")+SUMIFS(Sheet1!$F$5:$F$28252,Sheet1!$I$5:$I$28252,$B396,Sheet1!$L$5:$L$28252,$A396,Sheet1!$E$5:$E$28252,"*优惠券*",Sheet1!$D$5:$D$28252,"&lt;&gt;优惠券",Sheet1!$D$5:$D$28252,"&lt;&gt;内部转款",Sheet1!$D$5:$D$28252,"&lt;&gt;内部转账",Sheet1!$E$5:$E$28252,"&lt;&gt;*调拨*")</f>
        <v>0</v>
      </c>
      <c r="S396" s="32">
        <f>SUMIFS(Sheet1!$F$5:$F$28252,Sheet1!$I$5:$I$28252,$B396,Sheet1!$L$5:$L$28252,$A396,Sheet1!$D$5:$D$28252,"代金券",Sheet1!$E$5:$E$28252,"&lt;&gt;*调拨*")+SUMIFS(Sheet1!$F$5:$F$28252,Sheet1!$I$5:$I$28252,$B396,Sheet1!$L$5:$L$28252,$A396,Sheet1!$E$5:$E$28252,"*代金券*",Sheet1!$D$5:$D$28252,"&lt;&gt;代金券",Sheet1!$D$5:$D$28252,"&lt;&gt;内部转款",Sheet1!$D$5:$D$28252,"&lt;&gt;内部转账",Sheet1!$E$5:$E$28252,"&lt;&gt;*调拨*")</f>
        <v>0</v>
      </c>
      <c r="T396" s="32">
        <f>SUMIFS(Sheet1!$F$5:$F$28252,Sheet1!$I$5:$I$28252,$B396,Sheet1!$L$5:$L$28252,$A396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396,Sheet1!$L$5:$L$28252,$A396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396,Sheet1!$L$5:$L$28252,$A396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396,Sheet1!$L$5:$L$28252,$A396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6" s="32">
        <f>SUMIFS(Sheet1!$F$5:$F$28252,Sheet1!$I$5:$I$28252,$B396,Sheet1!$L$5:$L$28252,$A396,Sheet1!$E$5:$E$28252,"*调拨*")</f>
        <v>0</v>
      </c>
      <c r="V396" s="32">
        <f>SUMIFS(Sheet1!$F$5:$F$28252,Sheet1!$I$5:$I$28252,$B396,Sheet1!$L$5:$L$28252,$A396,Sheet1!$D$5:$D$28252,"储值",Sheet1!$E$5:$E$28252,"&lt;&gt;*调拨*")+SUMIFS(Sheet1!$F$5:$F$28252,Sheet1!$I$5:$I$28252,$B396,Sheet1!$L$5:$L$28252,$A396,Sheet1!$E$5:$E$28252,"*储值*",Sheet1!$D$5:$D$28252,"&lt;&gt;储值",Sheet1!$D$5:$D$28252,"&lt;&gt;内部转款",Sheet1!$D$5:$D$28252,"&lt;&gt;内部转账",Sheet1!$E$5:$E$28252,"&lt;&gt;*调拨*")</f>
        <v>0</v>
      </c>
      <c r="W396" s="32">
        <f>SUMIFS(Sheet1!$F$5:$F$28252,Sheet1!$I$5:$I$28252,$B396,Sheet1!$L$5:$L$28252,$A396,Sheet1!$D$5:$D$28252,"效期",Sheet1!$E$5:$E$28252,"&lt;&gt;*调拨*")+SUMIFS(Sheet1!$F$5:$F$28252,Sheet1!$I$5:$I$28252,$B396,Sheet1!$L$5:$L$28252,$A396,Sheet1!$E$5:$E$28252,"*效期*",Sheet1!$D$5:$D$28252,"&lt;&gt;效期",Sheet1!$D$5:$D$28252,"&lt;&gt;内部转款",Sheet1!$D$5:$D$28252,"&lt;&gt;内部转账",Sheet1!$E$5:$E$28252,"&lt;&gt;*调拨*")</f>
        <v>0</v>
      </c>
      <c r="X396" s="32">
        <f>SUMIFS(Sheet1!$F$5:$F$28252,Sheet1!$I$5:$I$28252,$B396,Sheet1!$L$5:$L$28252,$A396,Sheet1!$D$5:$D$28252,"内部转款",Sheet1!$E$5:$E$28252,"&lt;&gt;*调拨*")+SUMIFS(Sheet1!$F$5:$F$28252,Sheet1!$I$5:$I$28252,$B396,Sheet1!$L$5:$L$28252,$A396,Sheet1!$D$5:$D$28252,"内部转账",Sheet1!$E$5:$E$28252,"&lt;&gt;*调拨*")</f>
        <v>0</v>
      </c>
      <c r="Y396" s="32">
        <f t="shared" si="28"/>
        <v>0</v>
      </c>
      <c r="Z396" s="32">
        <f>SUMIFS(Sheet1!$F$5:$F$28252,Sheet1!$I$5:$I$28252,$B396,Sheet1!$L$5:$L$28252,$A396)</f>
        <v>117267.11</v>
      </c>
      <c r="AA396" s="32">
        <f>SUMIFS(Sheet1!$G$5:$G$28252,Sheet1!$I$5:$I$28252,$B396,Sheet1!$L$5:$L$28252,$A396,Sheet1!$D$5:$D$28252,"工资",Sheet1!$E$5:$E$28252,"&lt;&gt;*调拨*")+SUMIFS(Sheet1!$G$5:$G$28252,Sheet1!$I$5:$I$28252,$B396,Sheet1!$L$5:$L$28252,$A396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96" s="32">
        <f>SUMIFS(Sheet1!$G$5:$G$28252,Sheet1!$I$5:$I$28252,$B396,Sheet1!$L$5:$L$28252,$A396,Sheet1!$D$5:$D$28252,"水费",Sheet1!$E$5:$E$28252,"&lt;&gt;*调拨*")+SUMIFS(Sheet1!$G$5:$G$28252,Sheet1!$I$5:$I$28252,$B396,Sheet1!$L$5:$L$28252,$A396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6" s="32">
        <f>SUMIFS(Sheet1!$G$5:$G$28252,Sheet1!$I$5:$I$28252,$B396,Sheet1!$L$5:$L$28252,$A396,Sheet1!$D$5:$D$28252,"电费",Sheet1!$E$5:$E$28252,"&lt;&gt;*调拨*")+SUMIFS(Sheet1!$G$5:$G$28252,Sheet1!$I$5:$I$28252,$B396,Sheet1!$L$5:$L$28252,$A396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6" s="32">
        <f>SUMIFS(Sheet1!$G$5:$G$28252,Sheet1!$I$5:$I$28252,$B396,Sheet1!$L$5:$L$28252,$A396,Sheet1!$D$5:$D$28252,"宽带费",Sheet1!$E$5:$E$28252,"&lt;&gt;*调拨*")+SUMIFS(Sheet1!$G$5:$G$28252,Sheet1!$I$5:$I$28252,$B396,Sheet1!$L$5:$L$28252,$A396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6" s="32">
        <f>SUMIFS(Sheet1!$G$5:$G$28252,Sheet1!$I$5:$I$28252,$B396,Sheet1!$L$5:$L$28252,$A396,Sheet1!$D$5:$D$28252,"办公费",Sheet1!$E$5:$E$28252,"&lt;&gt;*调拨*")+SUMIFS(Sheet1!$G$5:$G$28252,Sheet1!$I$5:$I$28252,$B396,Sheet1!$L$5:$L$28252,$A396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6" s="32">
        <f>SUMIFS(Sheet1!$G$5:$G$28252,Sheet1!$I$5:$I$28252,$B396,Sheet1!$L$5:$L$28252,$A396,Sheet1!$D$5:$D$28252,"话费",Sheet1!$E$5:$E$28252,"&lt;&gt;*调拨*")+SUMIFS(Sheet1!$G$5:$G$28252,Sheet1!$I$5:$I$28252,$B396,Sheet1!$L$5:$L$28252,$A396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6" s="32">
        <f>SUMIFS(Sheet1!$G$5:$G$28252,Sheet1!$I$5:$I$28252,$B396,Sheet1!$L$5:$L$28252,$A396,Sheet1!$D$5:$D$28252,"房租",Sheet1!$E$5:$E$28252,"&lt;&gt;*调拨*")+SUMIFS(Sheet1!$G$5:$G$28252,Sheet1!$I$5:$I$28252,$B396,Sheet1!$L$5:$L$28252,$A396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96" s="32">
        <f>SUMIFS(Sheet1!$G$5:$G$28252,Sheet1!$I$5:$I$28252,$B396,Sheet1!$L$5:$L$28252,$A396,Sheet1!$E$5:$E$28252,"*调拨*")</f>
        <v>0</v>
      </c>
      <c r="AI396" s="32">
        <f>SUMIFS(Sheet1!$G$5:$G$28252,Sheet1!$I$5:$I$28252,$B396,Sheet1!$L$5:$L$28252,$A396,Sheet1!$D$5:$D$28252,"内部转款",Sheet1!$E$5:$E$28252,"&lt;&gt;*调拨*")+SUMIFS(Sheet1!$G$5:$G$28252,Sheet1!$I$5:$I$28252,$B396,Sheet1!$L$5:$L$28252,$A396,Sheet1!$D$5:$D$28252,"内部转账",Sheet1!$E$5:$E$28252,"&lt;&gt;*调拨*")</f>
        <v>0</v>
      </c>
      <c r="AJ396" s="32">
        <f t="shared" si="29"/>
        <v>14681.52</v>
      </c>
      <c r="AK396" s="32">
        <f>SUMIFS(Sheet1!$G$5:$G$28252,Sheet1!$I$5:$I$28252,$B396,Sheet1!$L$5:$L$28252,$A396)</f>
        <v>14681.52</v>
      </c>
      <c r="AL396" s="32">
        <f t="shared" si="30"/>
        <v>102585.59</v>
      </c>
    </row>
    <row r="397" ht="16.5" spans="1:38">
      <c r="A397" s="30">
        <v>202607</v>
      </c>
      <c r="B397" s="31" t="s">
        <v>107</v>
      </c>
      <c r="C397" s="32">
        <f>SUMIFS(Sheet1!$F$5:$F$28252,Sheet1!$I$5:$I$28252,$B397,Sheet1!$L$5:$L$28252,$A397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7168.56</v>
      </c>
      <c r="D397" s="32">
        <f>SUMIFS(Sheet1!$F$5:$F$28252,Sheet1!$I$5:$I$28252,$B397,Sheet1!$L$5:$L$28252,$A397,Sheet1!$D$5:$D$28252,"医保即时拨付",Sheet1!$E$5:$E$28252,"&lt;&gt;*调拨*")+SUMIFS(Sheet1!$F$5:$F$28252,Sheet1!$I$5:$I$28252,$B397,Sheet1!$L$5:$L$28252,$A397,Sheet1!$E$5:$E$28252,"*医保即时拨付*",Sheet1!$D$5:$D$28252,"&lt;&gt;医保即时拨付",Sheet1!$D$5:$D$28252,"&lt;&gt;内部转款",Sheet1!$D$5:$D$28252,"&lt;&gt;内部转账",Sheet1!$E$5:$E$28252,"&lt;&gt;*调拨*")</f>
        <v>4734.27</v>
      </c>
      <c r="E397" s="32">
        <f>SUMIFS(Sheet1!$F$5:$F$28252,Sheet1!$I$5:$I$28252,$B397,Sheet1!$L$5:$L$28252,$A397,Sheet1!$D$5:$D$28252,"医保",Sheet1!$E$5:$E$28252,"&lt;&gt;*调拨*",Sheet1!$E$5:$E$28252,"&lt;&gt;*医保即时拨付*")+SUMIFS(Sheet1!$F$5:$F$28252,Sheet1!$I$5:$I$28252,$B397,Sheet1!$L$5:$L$28252,$A397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7" s="32">
        <f>SUMIFS(Sheet1!$F$5:$F$28252,Sheet1!$I$5:$I$28252,$B397,Sheet1!$L$5:$L$28252,$A397,Sheet1!$D$5:$D$28252,"聚合",Sheet1!$E$5:$E$28252,"&lt;&gt;*调拨*")+SUMIFS(Sheet1!$F$5:$F$28252,Sheet1!$I$5:$I$28252,$B397,Sheet1!$L$5:$L$28252,$A397,Sheet1!$E$5:$E$28252,"*聚合*",Sheet1!$D$5:$D$28252,"&lt;&gt;聚合",Sheet1!$D$5:$D$28252,"&lt;&gt;内部转款",Sheet1!$D$5:$D$28252,"&lt;&gt;内部转账",Sheet1!$E$5:$E$28252,"&lt;&gt;*调拨*")</f>
        <v>0</v>
      </c>
      <c r="G397" s="32">
        <f>SUMIFS(Sheet1!$F$5:$F$28252,Sheet1!$I$5:$I$28252,$B397,Sheet1!$L$5:$L$28252,$A397,Sheet1!$D$5:$D$28252,"24小时微信",Sheet1!$E$5:$E$28252,"&lt;&gt;*调拨*")+SUMIFS(Sheet1!$F$5:$F$28252,Sheet1!$I$5:$I$28252,$B397,Sheet1!$L$5:$L$28252,$A397,Sheet1!$E$5:$E$28252,"*24小时微信*",Sheet1!$D$5:$D$28252,"&lt;&gt;24小时微信",Sheet1!$D$5:$D$28252,"&lt;&gt;内部转款",Sheet1!$D$5:$D$28252,"&lt;&gt;内部转账",Sheet1!$E$5:$E$28252,"&lt;&gt;*调拨*")</f>
        <v>0</v>
      </c>
      <c r="H397" s="32">
        <f>SUMIFS(Sheet1!$F$5:$F$28252,Sheet1!$I$5:$I$28252,$B397,Sheet1!$L$5:$L$28252,$A397,Sheet1!$D$5:$D$28252,"美团",Sheet1!$E$5:$E$28252,"&lt;&gt;*调拨*")+SUMIFS(Sheet1!$F$5:$F$28252,Sheet1!$I$5:$I$28252,$B397,Sheet1!$L$5:$L$28252,$A397,Sheet1!$E$5:$E$28252,"*美团*",Sheet1!$D$5:$D$28252,"&lt;&gt;美团",Sheet1!$D$5:$D$28252,"&lt;&gt;内部转款",Sheet1!$D$5:$D$28252,"&lt;&gt;内部转账",Sheet1!$E$5:$E$28252,"&lt;&gt;*调拨*")</f>
        <v>0</v>
      </c>
      <c r="I397" s="32">
        <f>SUMIFS(Sheet1!$F$5:$F$28252,Sheet1!$I$5:$I$28252,$B397,Sheet1!$L$5:$L$28252,$A397,Sheet1!$D$5:$D$28252,"饿了么",Sheet1!$E$5:$E$28252,"&lt;&gt;*调拨*")+SUMIFS(Sheet1!$F$5:$F$28252,Sheet1!$I$5:$I$28252,$B397,Sheet1!$L$5:$L$28252,$A397,Sheet1!$E$5:$E$28252,"*饿了么*",Sheet1!$D$5:$D$28252,"&lt;&gt;饿了么",Sheet1!$D$5:$D$28252,"&lt;&gt;内部转款",Sheet1!$D$5:$D$28252,"&lt;&gt;内部转账",Sheet1!$E$5:$E$28252,"&lt;&gt;*调拨*")</f>
        <v>0</v>
      </c>
      <c r="J397" s="32">
        <f>SUMIFS(Sheet1!$F$5:$F$28252,Sheet1!$I$5:$I$28252,$B397,Sheet1!$L$5:$L$28252,$A397,Sheet1!$D$5:$D$28252,"健E卡",Sheet1!$E$5:$E$28252,"&lt;&gt;*调拨*")+SUMIFS(Sheet1!$F$5:$F$28252,Sheet1!$I$5:$I$28252,$B397,Sheet1!$L$5:$L$28252,$A397,Sheet1!$E$5:$E$28252,"*健E卡*",Sheet1!$D$5:$D$28252,"&lt;&gt;健E卡",Sheet1!$D$5:$D$28252,"&lt;&gt;内部转款",Sheet1!$D$5:$D$28252,"&lt;&gt;内部转账",Sheet1!$E$5:$E$28252,"&lt;&gt;*调拨*")</f>
        <v>0</v>
      </c>
      <c r="K397" s="32">
        <f>SUMIFS(Sheet1!$F$5:$F$28252,Sheet1!$I$5:$I$28252,$B397,Sheet1!$L$5:$L$28252,$A397,Sheet1!$D$5:$D$28252,"抖音",Sheet1!$E$5:$E$28252,"&lt;&gt;*调拨*")+SUMIFS(Sheet1!$F$5:$F$28252,Sheet1!$I$5:$I$28252,$B397,Sheet1!$L$5:$L$28252,$A397,Sheet1!$E$5:$E$28252,"*抖音*",Sheet1!$D$5:$D$28252,"&lt;&gt;抖音",Sheet1!$D$5:$D$28252,"&lt;&gt;内部转款",Sheet1!$D$5:$D$28252,"&lt;&gt;内部转账",Sheet1!$E$5:$E$28252,"&lt;&gt;*调拨*")</f>
        <v>0</v>
      </c>
      <c r="L397" s="32">
        <f>SUMIFS(Sheet1!$F$5:$F$28252,Sheet1!$I$5:$I$28252,$B397,Sheet1!$L$5:$L$28252,$A397,Sheet1!$D$5:$D$28252,"医卡通",Sheet1!$E$5:$E$28252,"&lt;&gt;*调拨*")+SUMIFS(Sheet1!$F$5:$F$28252,Sheet1!$I$5:$I$28252,$B397,Sheet1!$L$5:$L$28252,$A397,Sheet1!$E$5:$E$28252,"*医卡通*",Sheet1!$D$5:$D$28252,"&lt;&gt;医卡通",Sheet1!$D$5:$D$28252,"&lt;&gt;内部转款",Sheet1!$D$5:$D$28252,"&lt;&gt;内部转账",Sheet1!$E$5:$E$28252,"&lt;&gt;*调拨*")</f>
        <v>0</v>
      </c>
      <c r="M397" s="32">
        <f>SUMIFS(Sheet1!$F$5:$F$28252,Sheet1!$I$5:$I$28252,$B397,Sheet1!$L$5:$L$28252,$A397,Sheet1!$D$5:$D$28252,"企健网",Sheet1!$E$5:$E$28252,"&lt;&gt;*调拨*")+SUMIFS(Sheet1!$F$5:$F$28252,Sheet1!$I$5:$I$28252,$B397,Sheet1!$L$5:$L$28252,$A397,Sheet1!$E$5:$E$28252,"*企健网*",Sheet1!$D$5:$D$28252,"&lt;&gt;企健网",Sheet1!$D$5:$D$28252,"&lt;&gt;内部转款",Sheet1!$D$5:$D$28252,"&lt;&gt;内部转账",Sheet1!$E$5:$E$28252,"&lt;&gt;*调拨*")</f>
        <v>0</v>
      </c>
      <c r="N397" s="32">
        <f>SUMIFS(Sheet1!$F$5:$F$28252,Sheet1!$I$5:$I$28252,$B397,Sheet1!$L$5:$L$28252,$A397,Sheet1!$D$5:$D$28252,"银联",Sheet1!$E$5:$E$28252,"&lt;&gt;*调拨*")+SUMIFS(Sheet1!$F$5:$F$28252,Sheet1!$I$5:$I$28252,$B397,Sheet1!$L$5:$L$28252,$A397,Sheet1!$E$5:$E$28252,"*银联*",Sheet1!$D$5:$D$28252,"&lt;&gt;银联",Sheet1!$D$5:$D$28252,"&lt;&gt;内部转款",Sheet1!$D$5:$D$28252,"&lt;&gt;内部转账",Sheet1!$E$5:$E$28252,"&lt;&gt;*调拨*")</f>
        <v>0</v>
      </c>
      <c r="O397" s="32">
        <f>SUMIFS(Sheet1!$F$5:$F$28252,Sheet1!$I$5:$I$28252,$B397,Sheet1!$L$5:$L$28252,$A397,Sheet1!$D$5:$D$28252,"京东",Sheet1!$E$5:$E$28252,"&lt;&gt;*调拨*")+SUMIFS(Sheet1!$F$5:$F$28252,Sheet1!$I$5:$I$28252,$B397,Sheet1!$L$5:$L$28252,$A397,Sheet1!$E$5:$E$28252,"*京东*",Sheet1!$D$5:$D$28252,"&lt;&gt;京东",Sheet1!$D$5:$D$28252,"&lt;&gt;内部转款",Sheet1!$D$5:$D$28252,"&lt;&gt;内部转账",Sheet1!$E$5:$E$28252,"&lt;&gt;*调拨*")</f>
        <v>0</v>
      </c>
      <c r="P397" s="32">
        <f>SUMIFS(Sheet1!$F$5:$F$28252,Sheet1!$I$5:$I$28252,$B397,Sheet1!$L$5:$L$28252,$A397,Sheet1!$D$5:$D$28252,"药机微信",Sheet1!$E$5:$E$28252,"&lt;&gt;*调拨*")+SUMIFS(Sheet1!$F$5:$F$28252,Sheet1!$I$5:$I$28252,$B397,Sheet1!$L$5:$L$28252,$A397,Sheet1!$E$5:$E$28252,"*药机微信*",Sheet1!$D$5:$D$28252,"&lt;&gt;药机微信",Sheet1!$D$5:$D$28252,"&lt;&gt;内部转款",Sheet1!$D$5:$D$28252,"&lt;&gt;内部转账",Sheet1!$E$5:$E$28252,"&lt;&gt;*调拨*")</f>
        <v>0</v>
      </c>
      <c r="Q397" s="32">
        <f>SUMIFS(Sheet1!$F$5:$F$28252,Sheet1!$I$5:$I$28252,$B397,Sheet1!$L$5:$L$28252,$A397,Sheet1!$D$5:$D$28252,"亲情卡",Sheet1!$E$5:$E$28252,"&lt;&gt;*调拨*")+SUMIFS(Sheet1!$F$5:$F$28252,Sheet1!$I$5:$I$28252,$B397,Sheet1!$L$5:$L$28252,$A397,Sheet1!$E$5:$E$28252,"*亲情卡*",Sheet1!$D$5:$D$28252,"&lt;&gt;亲情卡",Sheet1!$D$5:$D$28252,"&lt;&gt;内部转款",Sheet1!$D$5:$D$28252,"&lt;&gt;内部转账",Sheet1!$E$5:$E$28252,"&lt;&gt;*调拨*")</f>
        <v>0</v>
      </c>
      <c r="R397" s="32">
        <f>SUMIFS(Sheet1!$F$5:$F$28252,Sheet1!$I$5:$I$28252,$B397,Sheet1!$L$5:$L$28252,$A397,Sheet1!$D$5:$D$28252,"优惠券",Sheet1!$E$5:$E$28252,"&lt;&gt;*调拨*")+SUMIFS(Sheet1!$F$5:$F$28252,Sheet1!$I$5:$I$28252,$B397,Sheet1!$L$5:$L$28252,$A397,Sheet1!$E$5:$E$28252,"*优惠券*",Sheet1!$D$5:$D$28252,"&lt;&gt;优惠券",Sheet1!$D$5:$D$28252,"&lt;&gt;内部转款",Sheet1!$D$5:$D$28252,"&lt;&gt;内部转账",Sheet1!$E$5:$E$28252,"&lt;&gt;*调拨*")</f>
        <v>0</v>
      </c>
      <c r="S397" s="32">
        <f>SUMIFS(Sheet1!$F$5:$F$28252,Sheet1!$I$5:$I$28252,$B397,Sheet1!$L$5:$L$28252,$A397,Sheet1!$D$5:$D$28252,"代金券",Sheet1!$E$5:$E$28252,"&lt;&gt;*调拨*")+SUMIFS(Sheet1!$F$5:$F$28252,Sheet1!$I$5:$I$28252,$B397,Sheet1!$L$5:$L$28252,$A397,Sheet1!$E$5:$E$28252,"*代金券*",Sheet1!$D$5:$D$28252,"&lt;&gt;代金券",Sheet1!$D$5:$D$28252,"&lt;&gt;内部转款",Sheet1!$D$5:$D$28252,"&lt;&gt;内部转账",Sheet1!$E$5:$E$28252,"&lt;&gt;*调拨*")</f>
        <v>0</v>
      </c>
      <c r="T397" s="32">
        <f>SUMIFS(Sheet1!$F$5:$F$28252,Sheet1!$I$5:$I$28252,$B397,Sheet1!$L$5:$L$28252,$A397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397,Sheet1!$L$5:$L$28252,$A397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397,Sheet1!$L$5:$L$28252,$A397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397,Sheet1!$L$5:$L$28252,$A397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7" s="32">
        <f>SUMIFS(Sheet1!$F$5:$F$28252,Sheet1!$I$5:$I$28252,$B397,Sheet1!$L$5:$L$28252,$A397,Sheet1!$E$5:$E$28252,"*调拨*")</f>
        <v>0</v>
      </c>
      <c r="V397" s="32">
        <f>SUMIFS(Sheet1!$F$5:$F$28252,Sheet1!$I$5:$I$28252,$B397,Sheet1!$L$5:$L$28252,$A397,Sheet1!$D$5:$D$28252,"储值",Sheet1!$E$5:$E$28252,"&lt;&gt;*调拨*")+SUMIFS(Sheet1!$F$5:$F$28252,Sheet1!$I$5:$I$28252,$B397,Sheet1!$L$5:$L$28252,$A397,Sheet1!$E$5:$E$28252,"*储值*",Sheet1!$D$5:$D$28252,"&lt;&gt;储值",Sheet1!$D$5:$D$28252,"&lt;&gt;内部转款",Sheet1!$D$5:$D$28252,"&lt;&gt;内部转账",Sheet1!$E$5:$E$28252,"&lt;&gt;*调拨*")</f>
        <v>0</v>
      </c>
      <c r="W397" s="32">
        <f>SUMIFS(Sheet1!$F$5:$F$28252,Sheet1!$I$5:$I$28252,$B397,Sheet1!$L$5:$L$28252,$A397,Sheet1!$D$5:$D$28252,"效期",Sheet1!$E$5:$E$28252,"&lt;&gt;*调拨*")+SUMIFS(Sheet1!$F$5:$F$28252,Sheet1!$I$5:$I$28252,$B397,Sheet1!$L$5:$L$28252,$A397,Sheet1!$E$5:$E$28252,"*效期*",Sheet1!$D$5:$D$28252,"&lt;&gt;效期",Sheet1!$D$5:$D$28252,"&lt;&gt;内部转款",Sheet1!$D$5:$D$28252,"&lt;&gt;内部转账",Sheet1!$E$5:$E$28252,"&lt;&gt;*调拨*")</f>
        <v>0</v>
      </c>
      <c r="X397" s="32">
        <f>SUMIFS(Sheet1!$F$5:$F$28252,Sheet1!$I$5:$I$28252,$B397,Sheet1!$L$5:$L$28252,$A397,Sheet1!$D$5:$D$28252,"内部转款",Sheet1!$E$5:$E$28252,"&lt;&gt;*调拨*")+SUMIFS(Sheet1!$F$5:$F$28252,Sheet1!$I$5:$I$28252,$B397,Sheet1!$L$5:$L$28252,$A397,Sheet1!$D$5:$D$28252,"内部转账",Sheet1!$E$5:$E$28252,"&lt;&gt;*调拨*")</f>
        <v>0</v>
      </c>
      <c r="Y397" s="32">
        <f t="shared" si="28"/>
        <v>0</v>
      </c>
      <c r="Z397" s="32">
        <f>SUMIFS(Sheet1!$F$5:$F$28252,Sheet1!$I$5:$I$28252,$B397,Sheet1!$L$5:$L$28252,$A397)</f>
        <v>11902.83</v>
      </c>
      <c r="AA397" s="32">
        <f>SUMIFS(Sheet1!$G$5:$G$28252,Sheet1!$I$5:$I$28252,$B397,Sheet1!$L$5:$L$28252,$A397,Sheet1!$D$5:$D$28252,"工资",Sheet1!$E$5:$E$28252,"&lt;&gt;*调拨*")+SUMIFS(Sheet1!$G$5:$G$28252,Sheet1!$I$5:$I$28252,$B397,Sheet1!$L$5:$L$28252,$A397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97" s="32">
        <f>SUMIFS(Sheet1!$G$5:$G$28252,Sheet1!$I$5:$I$28252,$B397,Sheet1!$L$5:$L$28252,$A397,Sheet1!$D$5:$D$28252,"水费",Sheet1!$E$5:$E$28252,"&lt;&gt;*调拨*")+SUMIFS(Sheet1!$G$5:$G$28252,Sheet1!$I$5:$I$28252,$B397,Sheet1!$L$5:$L$28252,$A397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7" s="32">
        <f>SUMIFS(Sheet1!$G$5:$G$28252,Sheet1!$I$5:$I$28252,$B397,Sheet1!$L$5:$L$28252,$A397,Sheet1!$D$5:$D$28252,"电费",Sheet1!$E$5:$E$28252,"&lt;&gt;*调拨*")+SUMIFS(Sheet1!$G$5:$G$28252,Sheet1!$I$5:$I$28252,$B397,Sheet1!$L$5:$L$28252,$A397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7" s="32">
        <f>SUMIFS(Sheet1!$G$5:$G$28252,Sheet1!$I$5:$I$28252,$B397,Sheet1!$L$5:$L$28252,$A397,Sheet1!$D$5:$D$28252,"宽带费",Sheet1!$E$5:$E$28252,"&lt;&gt;*调拨*")+SUMIFS(Sheet1!$G$5:$G$28252,Sheet1!$I$5:$I$28252,$B397,Sheet1!$L$5:$L$28252,$A397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7" s="32">
        <f>SUMIFS(Sheet1!$G$5:$G$28252,Sheet1!$I$5:$I$28252,$B397,Sheet1!$L$5:$L$28252,$A397,Sheet1!$D$5:$D$28252,"办公费",Sheet1!$E$5:$E$28252,"&lt;&gt;*调拨*")+SUMIFS(Sheet1!$G$5:$G$28252,Sheet1!$I$5:$I$28252,$B397,Sheet1!$L$5:$L$28252,$A397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7" s="32">
        <f>SUMIFS(Sheet1!$G$5:$G$28252,Sheet1!$I$5:$I$28252,$B397,Sheet1!$L$5:$L$28252,$A397,Sheet1!$D$5:$D$28252,"话费",Sheet1!$E$5:$E$28252,"&lt;&gt;*调拨*")+SUMIFS(Sheet1!$G$5:$G$28252,Sheet1!$I$5:$I$28252,$B397,Sheet1!$L$5:$L$28252,$A397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7" s="32">
        <f>SUMIFS(Sheet1!$G$5:$G$28252,Sheet1!$I$5:$I$28252,$B397,Sheet1!$L$5:$L$28252,$A397,Sheet1!$D$5:$D$28252,"房租",Sheet1!$E$5:$E$28252,"&lt;&gt;*调拨*")+SUMIFS(Sheet1!$G$5:$G$28252,Sheet1!$I$5:$I$28252,$B397,Sheet1!$L$5:$L$28252,$A397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35000</v>
      </c>
      <c r="AH397" s="32">
        <f>SUMIFS(Sheet1!$G$5:$G$28252,Sheet1!$I$5:$I$28252,$B397,Sheet1!$L$5:$L$28252,$A397,Sheet1!$E$5:$E$28252,"*调拨*")</f>
        <v>0</v>
      </c>
      <c r="AI397" s="32">
        <f>SUMIFS(Sheet1!$G$5:$G$28252,Sheet1!$I$5:$I$28252,$B397,Sheet1!$L$5:$L$28252,$A397,Sheet1!$D$5:$D$28252,"内部转款",Sheet1!$E$5:$E$28252,"&lt;&gt;*调拨*")+SUMIFS(Sheet1!$G$5:$G$28252,Sheet1!$I$5:$I$28252,$B397,Sheet1!$L$5:$L$28252,$A397,Sheet1!$D$5:$D$28252,"内部转账",Sheet1!$E$5:$E$28252,"&lt;&gt;*调拨*")</f>
        <v>0</v>
      </c>
      <c r="AJ397" s="32">
        <f t="shared" si="29"/>
        <v>7309.61</v>
      </c>
      <c r="AK397" s="32">
        <f>SUMIFS(Sheet1!$G$5:$G$28252,Sheet1!$I$5:$I$28252,$B397,Sheet1!$L$5:$L$28252,$A397)</f>
        <v>42309.61</v>
      </c>
      <c r="AL397" s="32">
        <f t="shared" si="30"/>
        <v>-30406.78</v>
      </c>
    </row>
    <row r="398" ht="16.5" spans="1:38">
      <c r="A398" s="30">
        <v>202607</v>
      </c>
      <c r="B398" s="31" t="s">
        <v>97</v>
      </c>
      <c r="C398" s="32">
        <f>SUMIFS(Sheet1!$F$5:$F$28252,Sheet1!$I$5:$I$28252,$B398,Sheet1!$L$5:$L$28252,$A398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398" s="32">
        <f>SUMIFS(Sheet1!$F$5:$F$28252,Sheet1!$I$5:$I$28252,$B398,Sheet1!$L$5:$L$28252,$A398,Sheet1!$D$5:$D$28252,"医保即时拨付",Sheet1!$E$5:$E$28252,"&lt;&gt;*调拨*")+SUMIFS(Sheet1!$F$5:$F$28252,Sheet1!$I$5:$I$28252,$B398,Sheet1!$L$5:$L$28252,$A398,Sheet1!$E$5:$E$28252,"*医保即时拨付*",Sheet1!$D$5:$D$28252,"&lt;&gt;医保即时拨付",Sheet1!$D$5:$D$28252,"&lt;&gt;内部转款",Sheet1!$D$5:$D$28252,"&lt;&gt;内部转账",Sheet1!$E$5:$E$28252,"&lt;&gt;*调拨*")</f>
        <v>0</v>
      </c>
      <c r="E398" s="32">
        <f>SUMIFS(Sheet1!$F$5:$F$28252,Sheet1!$I$5:$I$28252,$B398,Sheet1!$L$5:$L$28252,$A398,Sheet1!$D$5:$D$28252,"医保",Sheet1!$E$5:$E$28252,"&lt;&gt;*调拨*",Sheet1!$E$5:$E$28252,"&lt;&gt;*医保即时拨付*")+SUMIFS(Sheet1!$F$5:$F$28252,Sheet1!$I$5:$I$28252,$B398,Sheet1!$L$5:$L$28252,$A398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8" s="32">
        <f>SUMIFS(Sheet1!$F$5:$F$28252,Sheet1!$I$5:$I$28252,$B398,Sheet1!$L$5:$L$28252,$A398,Sheet1!$D$5:$D$28252,"聚合",Sheet1!$E$5:$E$28252,"&lt;&gt;*调拨*")+SUMIFS(Sheet1!$F$5:$F$28252,Sheet1!$I$5:$I$28252,$B398,Sheet1!$L$5:$L$28252,$A398,Sheet1!$E$5:$E$28252,"*聚合*",Sheet1!$D$5:$D$28252,"&lt;&gt;聚合",Sheet1!$D$5:$D$28252,"&lt;&gt;内部转款",Sheet1!$D$5:$D$28252,"&lt;&gt;内部转账",Sheet1!$E$5:$E$28252,"&lt;&gt;*调拨*")</f>
        <v>0</v>
      </c>
      <c r="G398" s="32">
        <f>SUMIFS(Sheet1!$F$5:$F$28252,Sheet1!$I$5:$I$28252,$B398,Sheet1!$L$5:$L$28252,$A398,Sheet1!$D$5:$D$28252,"24小时微信",Sheet1!$E$5:$E$28252,"&lt;&gt;*调拨*")+SUMIFS(Sheet1!$F$5:$F$28252,Sheet1!$I$5:$I$28252,$B398,Sheet1!$L$5:$L$28252,$A398,Sheet1!$E$5:$E$28252,"*24小时微信*",Sheet1!$D$5:$D$28252,"&lt;&gt;24小时微信",Sheet1!$D$5:$D$28252,"&lt;&gt;内部转款",Sheet1!$D$5:$D$28252,"&lt;&gt;内部转账",Sheet1!$E$5:$E$28252,"&lt;&gt;*调拨*")</f>
        <v>0</v>
      </c>
      <c r="H398" s="32">
        <f>SUMIFS(Sheet1!$F$5:$F$28252,Sheet1!$I$5:$I$28252,$B398,Sheet1!$L$5:$L$28252,$A398,Sheet1!$D$5:$D$28252,"美团",Sheet1!$E$5:$E$28252,"&lt;&gt;*调拨*")+SUMIFS(Sheet1!$F$5:$F$28252,Sheet1!$I$5:$I$28252,$B398,Sheet1!$L$5:$L$28252,$A398,Sheet1!$E$5:$E$28252,"*美团*",Sheet1!$D$5:$D$28252,"&lt;&gt;美团",Sheet1!$D$5:$D$28252,"&lt;&gt;内部转款",Sheet1!$D$5:$D$28252,"&lt;&gt;内部转账",Sheet1!$E$5:$E$28252,"&lt;&gt;*调拨*")</f>
        <v>0</v>
      </c>
      <c r="I398" s="32">
        <f>SUMIFS(Sheet1!$F$5:$F$28252,Sheet1!$I$5:$I$28252,$B398,Sheet1!$L$5:$L$28252,$A398,Sheet1!$D$5:$D$28252,"饿了么",Sheet1!$E$5:$E$28252,"&lt;&gt;*调拨*")+SUMIFS(Sheet1!$F$5:$F$28252,Sheet1!$I$5:$I$28252,$B398,Sheet1!$L$5:$L$28252,$A398,Sheet1!$E$5:$E$28252,"*饿了么*",Sheet1!$D$5:$D$28252,"&lt;&gt;饿了么",Sheet1!$D$5:$D$28252,"&lt;&gt;内部转款",Sheet1!$D$5:$D$28252,"&lt;&gt;内部转账",Sheet1!$E$5:$E$28252,"&lt;&gt;*调拨*")</f>
        <v>0</v>
      </c>
      <c r="J398" s="32">
        <f>SUMIFS(Sheet1!$F$5:$F$28252,Sheet1!$I$5:$I$28252,$B398,Sheet1!$L$5:$L$28252,$A398,Sheet1!$D$5:$D$28252,"健E卡",Sheet1!$E$5:$E$28252,"&lt;&gt;*调拨*")+SUMIFS(Sheet1!$F$5:$F$28252,Sheet1!$I$5:$I$28252,$B398,Sheet1!$L$5:$L$28252,$A398,Sheet1!$E$5:$E$28252,"*健E卡*",Sheet1!$D$5:$D$28252,"&lt;&gt;健E卡",Sheet1!$D$5:$D$28252,"&lt;&gt;内部转款",Sheet1!$D$5:$D$28252,"&lt;&gt;内部转账",Sheet1!$E$5:$E$28252,"&lt;&gt;*调拨*")</f>
        <v>0</v>
      </c>
      <c r="K398" s="32">
        <f>SUMIFS(Sheet1!$F$5:$F$28252,Sheet1!$I$5:$I$28252,$B398,Sheet1!$L$5:$L$28252,$A398,Sheet1!$D$5:$D$28252,"抖音",Sheet1!$E$5:$E$28252,"&lt;&gt;*调拨*")+SUMIFS(Sheet1!$F$5:$F$28252,Sheet1!$I$5:$I$28252,$B398,Sheet1!$L$5:$L$28252,$A398,Sheet1!$E$5:$E$28252,"*抖音*",Sheet1!$D$5:$D$28252,"&lt;&gt;抖音",Sheet1!$D$5:$D$28252,"&lt;&gt;内部转款",Sheet1!$D$5:$D$28252,"&lt;&gt;内部转账",Sheet1!$E$5:$E$28252,"&lt;&gt;*调拨*")</f>
        <v>0</v>
      </c>
      <c r="L398" s="32">
        <f>SUMIFS(Sheet1!$F$5:$F$28252,Sheet1!$I$5:$I$28252,$B398,Sheet1!$L$5:$L$28252,$A398,Sheet1!$D$5:$D$28252,"医卡通",Sheet1!$E$5:$E$28252,"&lt;&gt;*调拨*")+SUMIFS(Sheet1!$F$5:$F$28252,Sheet1!$I$5:$I$28252,$B398,Sheet1!$L$5:$L$28252,$A398,Sheet1!$E$5:$E$28252,"*医卡通*",Sheet1!$D$5:$D$28252,"&lt;&gt;医卡通",Sheet1!$D$5:$D$28252,"&lt;&gt;内部转款",Sheet1!$D$5:$D$28252,"&lt;&gt;内部转账",Sheet1!$E$5:$E$28252,"&lt;&gt;*调拨*")</f>
        <v>0</v>
      </c>
      <c r="M398" s="32">
        <f>SUMIFS(Sheet1!$F$5:$F$28252,Sheet1!$I$5:$I$28252,$B398,Sheet1!$L$5:$L$28252,$A398,Sheet1!$D$5:$D$28252,"企健网",Sheet1!$E$5:$E$28252,"&lt;&gt;*调拨*")+SUMIFS(Sheet1!$F$5:$F$28252,Sheet1!$I$5:$I$28252,$B398,Sheet1!$L$5:$L$28252,$A398,Sheet1!$E$5:$E$28252,"*企健网*",Sheet1!$D$5:$D$28252,"&lt;&gt;企健网",Sheet1!$D$5:$D$28252,"&lt;&gt;内部转款",Sheet1!$D$5:$D$28252,"&lt;&gt;内部转账",Sheet1!$E$5:$E$28252,"&lt;&gt;*调拨*")</f>
        <v>0</v>
      </c>
      <c r="N398" s="32">
        <f>SUMIFS(Sheet1!$F$5:$F$28252,Sheet1!$I$5:$I$28252,$B398,Sheet1!$L$5:$L$28252,$A398,Sheet1!$D$5:$D$28252,"银联",Sheet1!$E$5:$E$28252,"&lt;&gt;*调拨*")+SUMIFS(Sheet1!$F$5:$F$28252,Sheet1!$I$5:$I$28252,$B398,Sheet1!$L$5:$L$28252,$A398,Sheet1!$E$5:$E$28252,"*银联*",Sheet1!$D$5:$D$28252,"&lt;&gt;银联",Sheet1!$D$5:$D$28252,"&lt;&gt;内部转款",Sheet1!$D$5:$D$28252,"&lt;&gt;内部转账",Sheet1!$E$5:$E$28252,"&lt;&gt;*调拨*")</f>
        <v>0</v>
      </c>
      <c r="O398" s="32">
        <f>SUMIFS(Sheet1!$F$5:$F$28252,Sheet1!$I$5:$I$28252,$B398,Sheet1!$L$5:$L$28252,$A398,Sheet1!$D$5:$D$28252,"京东",Sheet1!$E$5:$E$28252,"&lt;&gt;*调拨*")+SUMIFS(Sheet1!$F$5:$F$28252,Sheet1!$I$5:$I$28252,$B398,Sheet1!$L$5:$L$28252,$A398,Sheet1!$E$5:$E$28252,"*京东*",Sheet1!$D$5:$D$28252,"&lt;&gt;京东",Sheet1!$D$5:$D$28252,"&lt;&gt;内部转款",Sheet1!$D$5:$D$28252,"&lt;&gt;内部转账",Sheet1!$E$5:$E$28252,"&lt;&gt;*调拨*")</f>
        <v>0</v>
      </c>
      <c r="P398" s="32">
        <f>SUMIFS(Sheet1!$F$5:$F$28252,Sheet1!$I$5:$I$28252,$B398,Sheet1!$L$5:$L$28252,$A398,Sheet1!$D$5:$D$28252,"药机微信",Sheet1!$E$5:$E$28252,"&lt;&gt;*调拨*")+SUMIFS(Sheet1!$F$5:$F$28252,Sheet1!$I$5:$I$28252,$B398,Sheet1!$L$5:$L$28252,$A398,Sheet1!$E$5:$E$28252,"*药机微信*",Sheet1!$D$5:$D$28252,"&lt;&gt;药机微信",Sheet1!$D$5:$D$28252,"&lt;&gt;内部转款",Sheet1!$D$5:$D$28252,"&lt;&gt;内部转账",Sheet1!$E$5:$E$28252,"&lt;&gt;*调拨*")</f>
        <v>0</v>
      </c>
      <c r="Q398" s="32">
        <f>SUMIFS(Sheet1!$F$5:$F$28252,Sheet1!$I$5:$I$28252,$B398,Sheet1!$L$5:$L$28252,$A398,Sheet1!$D$5:$D$28252,"亲情卡",Sheet1!$E$5:$E$28252,"&lt;&gt;*调拨*")+SUMIFS(Sheet1!$F$5:$F$28252,Sheet1!$I$5:$I$28252,$B398,Sheet1!$L$5:$L$28252,$A398,Sheet1!$E$5:$E$28252,"*亲情卡*",Sheet1!$D$5:$D$28252,"&lt;&gt;亲情卡",Sheet1!$D$5:$D$28252,"&lt;&gt;内部转款",Sheet1!$D$5:$D$28252,"&lt;&gt;内部转账",Sheet1!$E$5:$E$28252,"&lt;&gt;*调拨*")</f>
        <v>0</v>
      </c>
      <c r="R398" s="32">
        <f>SUMIFS(Sheet1!$F$5:$F$28252,Sheet1!$I$5:$I$28252,$B398,Sheet1!$L$5:$L$28252,$A398,Sheet1!$D$5:$D$28252,"优惠券",Sheet1!$E$5:$E$28252,"&lt;&gt;*调拨*")+SUMIFS(Sheet1!$F$5:$F$28252,Sheet1!$I$5:$I$28252,$B398,Sheet1!$L$5:$L$28252,$A398,Sheet1!$E$5:$E$28252,"*优惠券*",Sheet1!$D$5:$D$28252,"&lt;&gt;优惠券",Sheet1!$D$5:$D$28252,"&lt;&gt;内部转款",Sheet1!$D$5:$D$28252,"&lt;&gt;内部转账",Sheet1!$E$5:$E$28252,"&lt;&gt;*调拨*")</f>
        <v>0</v>
      </c>
      <c r="S398" s="32">
        <f>SUMIFS(Sheet1!$F$5:$F$28252,Sheet1!$I$5:$I$28252,$B398,Sheet1!$L$5:$L$28252,$A398,Sheet1!$D$5:$D$28252,"代金券",Sheet1!$E$5:$E$28252,"&lt;&gt;*调拨*")+SUMIFS(Sheet1!$F$5:$F$28252,Sheet1!$I$5:$I$28252,$B398,Sheet1!$L$5:$L$28252,$A398,Sheet1!$E$5:$E$28252,"*代金券*",Sheet1!$D$5:$D$28252,"&lt;&gt;代金券",Sheet1!$D$5:$D$28252,"&lt;&gt;内部转款",Sheet1!$D$5:$D$28252,"&lt;&gt;内部转账",Sheet1!$E$5:$E$28252,"&lt;&gt;*调拨*")</f>
        <v>0</v>
      </c>
      <c r="T398" s="32">
        <f>SUMIFS(Sheet1!$F$5:$F$28252,Sheet1!$I$5:$I$28252,$B398,Sheet1!$L$5:$L$28252,$A398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398,Sheet1!$L$5:$L$28252,$A398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398,Sheet1!$L$5:$L$28252,$A398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398,Sheet1!$L$5:$L$28252,$A398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8" s="32">
        <f>SUMIFS(Sheet1!$F$5:$F$28252,Sheet1!$I$5:$I$28252,$B398,Sheet1!$L$5:$L$28252,$A398,Sheet1!$E$5:$E$28252,"*调拨*")</f>
        <v>0</v>
      </c>
      <c r="V398" s="32">
        <f>SUMIFS(Sheet1!$F$5:$F$28252,Sheet1!$I$5:$I$28252,$B398,Sheet1!$L$5:$L$28252,$A398,Sheet1!$D$5:$D$28252,"储值",Sheet1!$E$5:$E$28252,"&lt;&gt;*调拨*")+SUMIFS(Sheet1!$F$5:$F$28252,Sheet1!$I$5:$I$28252,$B398,Sheet1!$L$5:$L$28252,$A398,Sheet1!$E$5:$E$28252,"*储值*",Sheet1!$D$5:$D$28252,"&lt;&gt;储值",Sheet1!$D$5:$D$28252,"&lt;&gt;内部转款",Sheet1!$D$5:$D$28252,"&lt;&gt;内部转账",Sheet1!$E$5:$E$28252,"&lt;&gt;*调拨*")</f>
        <v>0</v>
      </c>
      <c r="W398" s="32">
        <f>SUMIFS(Sheet1!$F$5:$F$28252,Sheet1!$I$5:$I$28252,$B398,Sheet1!$L$5:$L$28252,$A398,Sheet1!$D$5:$D$28252,"效期",Sheet1!$E$5:$E$28252,"&lt;&gt;*调拨*")+SUMIFS(Sheet1!$F$5:$F$28252,Sheet1!$I$5:$I$28252,$B398,Sheet1!$L$5:$L$28252,$A398,Sheet1!$E$5:$E$28252,"*效期*",Sheet1!$D$5:$D$28252,"&lt;&gt;效期",Sheet1!$D$5:$D$28252,"&lt;&gt;内部转款",Sheet1!$D$5:$D$28252,"&lt;&gt;内部转账",Sheet1!$E$5:$E$28252,"&lt;&gt;*调拨*")</f>
        <v>0</v>
      </c>
      <c r="X398" s="32">
        <f>SUMIFS(Sheet1!$F$5:$F$28252,Sheet1!$I$5:$I$28252,$B398,Sheet1!$L$5:$L$28252,$A398,Sheet1!$D$5:$D$28252,"内部转款",Sheet1!$E$5:$E$28252,"&lt;&gt;*调拨*")+SUMIFS(Sheet1!$F$5:$F$28252,Sheet1!$I$5:$I$28252,$B398,Sheet1!$L$5:$L$28252,$A398,Sheet1!$D$5:$D$28252,"内部转账",Sheet1!$E$5:$E$28252,"&lt;&gt;*调拨*")</f>
        <v>0</v>
      </c>
      <c r="Y398" s="32">
        <f t="shared" si="28"/>
        <v>0</v>
      </c>
      <c r="Z398" s="32">
        <f>SUMIFS(Sheet1!$F$5:$F$28252,Sheet1!$I$5:$I$28252,$B398,Sheet1!$L$5:$L$28252,$A398)</f>
        <v>0</v>
      </c>
      <c r="AA398" s="32">
        <f>SUMIFS(Sheet1!$G$5:$G$28252,Sheet1!$I$5:$I$28252,$B398,Sheet1!$L$5:$L$28252,$A398,Sheet1!$D$5:$D$28252,"工资",Sheet1!$E$5:$E$28252,"&lt;&gt;*调拨*")+SUMIFS(Sheet1!$G$5:$G$28252,Sheet1!$I$5:$I$28252,$B398,Sheet1!$L$5:$L$28252,$A398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98" s="32">
        <f>SUMIFS(Sheet1!$G$5:$G$28252,Sheet1!$I$5:$I$28252,$B398,Sheet1!$L$5:$L$28252,$A398,Sheet1!$D$5:$D$28252,"水费",Sheet1!$E$5:$E$28252,"&lt;&gt;*调拨*")+SUMIFS(Sheet1!$G$5:$G$28252,Sheet1!$I$5:$I$28252,$B398,Sheet1!$L$5:$L$28252,$A398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8" s="32">
        <f>SUMIFS(Sheet1!$G$5:$G$28252,Sheet1!$I$5:$I$28252,$B398,Sheet1!$L$5:$L$28252,$A398,Sheet1!$D$5:$D$28252,"电费",Sheet1!$E$5:$E$28252,"&lt;&gt;*调拨*")+SUMIFS(Sheet1!$G$5:$G$28252,Sheet1!$I$5:$I$28252,$B398,Sheet1!$L$5:$L$28252,$A398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8" s="32">
        <f>SUMIFS(Sheet1!$G$5:$G$28252,Sheet1!$I$5:$I$28252,$B398,Sheet1!$L$5:$L$28252,$A398,Sheet1!$D$5:$D$28252,"宽带费",Sheet1!$E$5:$E$28252,"&lt;&gt;*调拨*")+SUMIFS(Sheet1!$G$5:$G$28252,Sheet1!$I$5:$I$28252,$B398,Sheet1!$L$5:$L$28252,$A398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8" s="32">
        <f>SUMIFS(Sheet1!$G$5:$G$28252,Sheet1!$I$5:$I$28252,$B398,Sheet1!$L$5:$L$28252,$A398,Sheet1!$D$5:$D$28252,"办公费",Sheet1!$E$5:$E$28252,"&lt;&gt;*调拨*")+SUMIFS(Sheet1!$G$5:$G$28252,Sheet1!$I$5:$I$28252,$B398,Sheet1!$L$5:$L$28252,$A398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8" s="32">
        <f>SUMIFS(Sheet1!$G$5:$G$28252,Sheet1!$I$5:$I$28252,$B398,Sheet1!$L$5:$L$28252,$A398,Sheet1!$D$5:$D$28252,"话费",Sheet1!$E$5:$E$28252,"&lt;&gt;*调拨*")+SUMIFS(Sheet1!$G$5:$G$28252,Sheet1!$I$5:$I$28252,$B398,Sheet1!$L$5:$L$28252,$A398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8" s="32">
        <f>SUMIFS(Sheet1!$G$5:$G$28252,Sheet1!$I$5:$I$28252,$B398,Sheet1!$L$5:$L$28252,$A398,Sheet1!$D$5:$D$28252,"房租",Sheet1!$E$5:$E$28252,"&lt;&gt;*调拨*")+SUMIFS(Sheet1!$G$5:$G$28252,Sheet1!$I$5:$I$28252,$B398,Sheet1!$L$5:$L$28252,$A398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98" s="32">
        <f>SUMIFS(Sheet1!$G$5:$G$28252,Sheet1!$I$5:$I$28252,$B398,Sheet1!$L$5:$L$28252,$A398,Sheet1!$E$5:$E$28252,"*调拨*")</f>
        <v>0</v>
      </c>
      <c r="AI398" s="32">
        <f>SUMIFS(Sheet1!$G$5:$G$28252,Sheet1!$I$5:$I$28252,$B398,Sheet1!$L$5:$L$28252,$A398,Sheet1!$D$5:$D$28252,"内部转款",Sheet1!$E$5:$E$28252,"&lt;&gt;*调拨*")+SUMIFS(Sheet1!$G$5:$G$28252,Sheet1!$I$5:$I$28252,$B398,Sheet1!$L$5:$L$28252,$A398,Sheet1!$D$5:$D$28252,"内部转账",Sheet1!$E$5:$E$28252,"&lt;&gt;*调拨*")</f>
        <v>0</v>
      </c>
      <c r="AJ398" s="32">
        <f t="shared" si="29"/>
        <v>0</v>
      </c>
      <c r="AK398" s="32">
        <f>SUMIFS(Sheet1!$G$5:$G$28252,Sheet1!$I$5:$I$28252,$B398,Sheet1!$L$5:$L$28252,$A398)</f>
        <v>0</v>
      </c>
      <c r="AL398" s="32">
        <f t="shared" si="30"/>
        <v>0</v>
      </c>
    </row>
    <row r="399" ht="16.5" spans="1:38">
      <c r="A399" s="30">
        <v>202607</v>
      </c>
      <c r="B399" s="31" t="s">
        <v>60</v>
      </c>
      <c r="C399" s="32">
        <f>SUMIFS(Sheet1!$F$5:$F$28252,Sheet1!$I$5:$I$28252,$B399,Sheet1!$L$5:$L$28252,$A399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14296.88</v>
      </c>
      <c r="D399" s="32">
        <f>SUMIFS(Sheet1!$F$5:$F$28252,Sheet1!$I$5:$I$28252,$B399,Sheet1!$L$5:$L$28252,$A399,Sheet1!$D$5:$D$28252,"医保即时拨付",Sheet1!$E$5:$E$28252,"&lt;&gt;*调拨*")+SUMIFS(Sheet1!$F$5:$F$28252,Sheet1!$I$5:$I$28252,$B399,Sheet1!$L$5:$L$28252,$A399,Sheet1!$E$5:$E$28252,"*医保即时拨付*",Sheet1!$D$5:$D$28252,"&lt;&gt;医保即时拨付",Sheet1!$D$5:$D$28252,"&lt;&gt;内部转款",Sheet1!$D$5:$D$28252,"&lt;&gt;内部转账",Sheet1!$E$5:$E$28252,"&lt;&gt;*调拨*")</f>
        <v>6216.24</v>
      </c>
      <c r="E399" s="32">
        <f>SUMIFS(Sheet1!$F$5:$F$28252,Sheet1!$I$5:$I$28252,$B399,Sheet1!$L$5:$L$28252,$A399,Sheet1!$D$5:$D$28252,"医保",Sheet1!$E$5:$E$28252,"&lt;&gt;*调拨*",Sheet1!$E$5:$E$28252,"&lt;&gt;*医保即时拨付*")+SUMIFS(Sheet1!$F$5:$F$28252,Sheet1!$I$5:$I$28252,$B399,Sheet1!$L$5:$L$28252,$A399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399" s="32">
        <f>SUMIFS(Sheet1!$F$5:$F$28252,Sheet1!$I$5:$I$28252,$B399,Sheet1!$L$5:$L$28252,$A399,Sheet1!$D$5:$D$28252,"聚合",Sheet1!$E$5:$E$28252,"&lt;&gt;*调拨*")+SUMIFS(Sheet1!$F$5:$F$28252,Sheet1!$I$5:$I$28252,$B399,Sheet1!$L$5:$L$28252,$A399,Sheet1!$E$5:$E$28252,"*聚合*",Sheet1!$D$5:$D$28252,"&lt;&gt;聚合",Sheet1!$D$5:$D$28252,"&lt;&gt;内部转款",Sheet1!$D$5:$D$28252,"&lt;&gt;内部转账",Sheet1!$E$5:$E$28252,"&lt;&gt;*调拨*")</f>
        <v>0</v>
      </c>
      <c r="G399" s="32">
        <f>SUMIFS(Sheet1!$F$5:$F$28252,Sheet1!$I$5:$I$28252,$B399,Sheet1!$L$5:$L$28252,$A399,Sheet1!$D$5:$D$28252,"24小时微信",Sheet1!$E$5:$E$28252,"&lt;&gt;*调拨*")+SUMIFS(Sheet1!$F$5:$F$28252,Sheet1!$I$5:$I$28252,$B399,Sheet1!$L$5:$L$28252,$A399,Sheet1!$E$5:$E$28252,"*24小时微信*",Sheet1!$D$5:$D$28252,"&lt;&gt;24小时微信",Sheet1!$D$5:$D$28252,"&lt;&gt;内部转款",Sheet1!$D$5:$D$28252,"&lt;&gt;内部转账",Sheet1!$E$5:$E$28252,"&lt;&gt;*调拨*")</f>
        <v>0</v>
      </c>
      <c r="H399" s="32">
        <f>SUMIFS(Sheet1!$F$5:$F$28252,Sheet1!$I$5:$I$28252,$B399,Sheet1!$L$5:$L$28252,$A399,Sheet1!$D$5:$D$28252,"美团",Sheet1!$E$5:$E$28252,"&lt;&gt;*调拨*")+SUMIFS(Sheet1!$F$5:$F$28252,Sheet1!$I$5:$I$28252,$B399,Sheet1!$L$5:$L$28252,$A399,Sheet1!$E$5:$E$28252,"*美团*",Sheet1!$D$5:$D$28252,"&lt;&gt;美团",Sheet1!$D$5:$D$28252,"&lt;&gt;内部转款",Sheet1!$D$5:$D$28252,"&lt;&gt;内部转账",Sheet1!$E$5:$E$28252,"&lt;&gt;*调拨*")</f>
        <v>0</v>
      </c>
      <c r="I399" s="32">
        <f>SUMIFS(Sheet1!$F$5:$F$28252,Sheet1!$I$5:$I$28252,$B399,Sheet1!$L$5:$L$28252,$A399,Sheet1!$D$5:$D$28252,"饿了么",Sheet1!$E$5:$E$28252,"&lt;&gt;*调拨*")+SUMIFS(Sheet1!$F$5:$F$28252,Sheet1!$I$5:$I$28252,$B399,Sheet1!$L$5:$L$28252,$A399,Sheet1!$E$5:$E$28252,"*饿了么*",Sheet1!$D$5:$D$28252,"&lt;&gt;饿了么",Sheet1!$D$5:$D$28252,"&lt;&gt;内部转款",Sheet1!$D$5:$D$28252,"&lt;&gt;内部转账",Sheet1!$E$5:$E$28252,"&lt;&gt;*调拨*")</f>
        <v>121.6</v>
      </c>
      <c r="J399" s="32">
        <f>SUMIFS(Sheet1!$F$5:$F$28252,Sheet1!$I$5:$I$28252,$B399,Sheet1!$L$5:$L$28252,$A399,Sheet1!$D$5:$D$28252,"健E卡",Sheet1!$E$5:$E$28252,"&lt;&gt;*调拨*")+SUMIFS(Sheet1!$F$5:$F$28252,Sheet1!$I$5:$I$28252,$B399,Sheet1!$L$5:$L$28252,$A399,Sheet1!$E$5:$E$28252,"*健E卡*",Sheet1!$D$5:$D$28252,"&lt;&gt;健E卡",Sheet1!$D$5:$D$28252,"&lt;&gt;内部转款",Sheet1!$D$5:$D$28252,"&lt;&gt;内部转账",Sheet1!$E$5:$E$28252,"&lt;&gt;*调拨*")</f>
        <v>0</v>
      </c>
      <c r="K399" s="32">
        <f>SUMIFS(Sheet1!$F$5:$F$28252,Sheet1!$I$5:$I$28252,$B399,Sheet1!$L$5:$L$28252,$A399,Sheet1!$D$5:$D$28252,"抖音",Sheet1!$E$5:$E$28252,"&lt;&gt;*调拨*")+SUMIFS(Sheet1!$F$5:$F$28252,Sheet1!$I$5:$I$28252,$B399,Sheet1!$L$5:$L$28252,$A399,Sheet1!$E$5:$E$28252,"*抖音*",Sheet1!$D$5:$D$28252,"&lt;&gt;抖音",Sheet1!$D$5:$D$28252,"&lt;&gt;内部转款",Sheet1!$D$5:$D$28252,"&lt;&gt;内部转账",Sheet1!$E$5:$E$28252,"&lt;&gt;*调拨*")</f>
        <v>0</v>
      </c>
      <c r="L399" s="32">
        <f>SUMIFS(Sheet1!$F$5:$F$28252,Sheet1!$I$5:$I$28252,$B399,Sheet1!$L$5:$L$28252,$A399,Sheet1!$D$5:$D$28252,"医卡通",Sheet1!$E$5:$E$28252,"&lt;&gt;*调拨*")+SUMIFS(Sheet1!$F$5:$F$28252,Sheet1!$I$5:$I$28252,$B399,Sheet1!$L$5:$L$28252,$A399,Sheet1!$E$5:$E$28252,"*医卡通*",Sheet1!$D$5:$D$28252,"&lt;&gt;医卡通",Sheet1!$D$5:$D$28252,"&lt;&gt;内部转款",Sheet1!$D$5:$D$28252,"&lt;&gt;内部转账",Sheet1!$E$5:$E$28252,"&lt;&gt;*调拨*")</f>
        <v>0</v>
      </c>
      <c r="M399" s="32">
        <f>SUMIFS(Sheet1!$F$5:$F$28252,Sheet1!$I$5:$I$28252,$B399,Sheet1!$L$5:$L$28252,$A399,Sheet1!$D$5:$D$28252,"企健网",Sheet1!$E$5:$E$28252,"&lt;&gt;*调拨*")+SUMIFS(Sheet1!$F$5:$F$28252,Sheet1!$I$5:$I$28252,$B399,Sheet1!$L$5:$L$28252,$A399,Sheet1!$E$5:$E$28252,"*企健网*",Sheet1!$D$5:$D$28252,"&lt;&gt;企健网",Sheet1!$D$5:$D$28252,"&lt;&gt;内部转款",Sheet1!$D$5:$D$28252,"&lt;&gt;内部转账",Sheet1!$E$5:$E$28252,"&lt;&gt;*调拨*")</f>
        <v>0</v>
      </c>
      <c r="N399" s="32">
        <f>SUMIFS(Sheet1!$F$5:$F$28252,Sheet1!$I$5:$I$28252,$B399,Sheet1!$L$5:$L$28252,$A399,Sheet1!$D$5:$D$28252,"银联",Sheet1!$E$5:$E$28252,"&lt;&gt;*调拨*")+SUMIFS(Sheet1!$F$5:$F$28252,Sheet1!$I$5:$I$28252,$B399,Sheet1!$L$5:$L$28252,$A399,Sheet1!$E$5:$E$28252,"*银联*",Sheet1!$D$5:$D$28252,"&lt;&gt;银联",Sheet1!$D$5:$D$28252,"&lt;&gt;内部转款",Sheet1!$D$5:$D$28252,"&lt;&gt;内部转账",Sheet1!$E$5:$E$28252,"&lt;&gt;*调拨*")</f>
        <v>0</v>
      </c>
      <c r="O399" s="32">
        <f>SUMIFS(Sheet1!$F$5:$F$28252,Sheet1!$I$5:$I$28252,$B399,Sheet1!$L$5:$L$28252,$A399,Sheet1!$D$5:$D$28252,"京东",Sheet1!$E$5:$E$28252,"&lt;&gt;*调拨*")+SUMIFS(Sheet1!$F$5:$F$28252,Sheet1!$I$5:$I$28252,$B399,Sheet1!$L$5:$L$28252,$A399,Sheet1!$E$5:$E$28252,"*京东*",Sheet1!$D$5:$D$28252,"&lt;&gt;京东",Sheet1!$D$5:$D$28252,"&lt;&gt;内部转款",Sheet1!$D$5:$D$28252,"&lt;&gt;内部转账",Sheet1!$E$5:$E$28252,"&lt;&gt;*调拨*")</f>
        <v>0</v>
      </c>
      <c r="P399" s="32">
        <f>SUMIFS(Sheet1!$F$5:$F$28252,Sheet1!$I$5:$I$28252,$B399,Sheet1!$L$5:$L$28252,$A399,Sheet1!$D$5:$D$28252,"药机微信",Sheet1!$E$5:$E$28252,"&lt;&gt;*调拨*")+SUMIFS(Sheet1!$F$5:$F$28252,Sheet1!$I$5:$I$28252,$B399,Sheet1!$L$5:$L$28252,$A399,Sheet1!$E$5:$E$28252,"*药机微信*",Sheet1!$D$5:$D$28252,"&lt;&gt;药机微信",Sheet1!$D$5:$D$28252,"&lt;&gt;内部转款",Sheet1!$D$5:$D$28252,"&lt;&gt;内部转账",Sheet1!$E$5:$E$28252,"&lt;&gt;*调拨*")</f>
        <v>0</v>
      </c>
      <c r="Q399" s="32">
        <f>SUMIFS(Sheet1!$F$5:$F$28252,Sheet1!$I$5:$I$28252,$B399,Sheet1!$L$5:$L$28252,$A399,Sheet1!$D$5:$D$28252,"亲情卡",Sheet1!$E$5:$E$28252,"&lt;&gt;*调拨*")+SUMIFS(Sheet1!$F$5:$F$28252,Sheet1!$I$5:$I$28252,$B399,Sheet1!$L$5:$L$28252,$A399,Sheet1!$E$5:$E$28252,"*亲情卡*",Sheet1!$D$5:$D$28252,"&lt;&gt;亲情卡",Sheet1!$D$5:$D$28252,"&lt;&gt;内部转款",Sheet1!$D$5:$D$28252,"&lt;&gt;内部转账",Sheet1!$E$5:$E$28252,"&lt;&gt;*调拨*")</f>
        <v>0</v>
      </c>
      <c r="R399" s="32">
        <f>SUMIFS(Sheet1!$F$5:$F$28252,Sheet1!$I$5:$I$28252,$B399,Sheet1!$L$5:$L$28252,$A399,Sheet1!$D$5:$D$28252,"优惠券",Sheet1!$E$5:$E$28252,"&lt;&gt;*调拨*")+SUMIFS(Sheet1!$F$5:$F$28252,Sheet1!$I$5:$I$28252,$B399,Sheet1!$L$5:$L$28252,$A399,Sheet1!$E$5:$E$28252,"*优惠券*",Sheet1!$D$5:$D$28252,"&lt;&gt;优惠券",Sheet1!$D$5:$D$28252,"&lt;&gt;内部转款",Sheet1!$D$5:$D$28252,"&lt;&gt;内部转账",Sheet1!$E$5:$E$28252,"&lt;&gt;*调拨*")</f>
        <v>0</v>
      </c>
      <c r="S399" s="32">
        <f>SUMIFS(Sheet1!$F$5:$F$28252,Sheet1!$I$5:$I$28252,$B399,Sheet1!$L$5:$L$28252,$A399,Sheet1!$D$5:$D$28252,"代金券",Sheet1!$E$5:$E$28252,"&lt;&gt;*调拨*")+SUMIFS(Sheet1!$F$5:$F$28252,Sheet1!$I$5:$I$28252,$B399,Sheet1!$L$5:$L$28252,$A399,Sheet1!$E$5:$E$28252,"*代金券*",Sheet1!$D$5:$D$28252,"&lt;&gt;代金券",Sheet1!$D$5:$D$28252,"&lt;&gt;内部转款",Sheet1!$D$5:$D$28252,"&lt;&gt;内部转账",Sheet1!$E$5:$E$28252,"&lt;&gt;*调拨*")</f>
        <v>0</v>
      </c>
      <c r="T399" s="32">
        <f>SUMIFS(Sheet1!$F$5:$F$28252,Sheet1!$I$5:$I$28252,$B399,Sheet1!$L$5:$L$28252,$A399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399,Sheet1!$L$5:$L$28252,$A399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399,Sheet1!$L$5:$L$28252,$A399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399,Sheet1!$L$5:$L$28252,$A399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399" s="32">
        <f>SUMIFS(Sheet1!$F$5:$F$28252,Sheet1!$I$5:$I$28252,$B399,Sheet1!$L$5:$L$28252,$A399,Sheet1!$E$5:$E$28252,"*调拨*")</f>
        <v>0</v>
      </c>
      <c r="V399" s="32">
        <f>SUMIFS(Sheet1!$F$5:$F$28252,Sheet1!$I$5:$I$28252,$B399,Sheet1!$L$5:$L$28252,$A399,Sheet1!$D$5:$D$28252,"储值",Sheet1!$E$5:$E$28252,"&lt;&gt;*调拨*")+SUMIFS(Sheet1!$F$5:$F$28252,Sheet1!$I$5:$I$28252,$B399,Sheet1!$L$5:$L$28252,$A399,Sheet1!$E$5:$E$28252,"*储值*",Sheet1!$D$5:$D$28252,"&lt;&gt;储值",Sheet1!$D$5:$D$28252,"&lt;&gt;内部转款",Sheet1!$D$5:$D$28252,"&lt;&gt;内部转账",Sheet1!$E$5:$E$28252,"&lt;&gt;*调拨*")</f>
        <v>0</v>
      </c>
      <c r="W399" s="32">
        <f>SUMIFS(Sheet1!$F$5:$F$28252,Sheet1!$I$5:$I$28252,$B399,Sheet1!$L$5:$L$28252,$A399,Sheet1!$D$5:$D$28252,"效期",Sheet1!$E$5:$E$28252,"&lt;&gt;*调拨*")+SUMIFS(Sheet1!$F$5:$F$28252,Sheet1!$I$5:$I$28252,$B399,Sheet1!$L$5:$L$28252,$A399,Sheet1!$E$5:$E$28252,"*效期*",Sheet1!$D$5:$D$28252,"&lt;&gt;效期",Sheet1!$D$5:$D$28252,"&lt;&gt;内部转款",Sheet1!$D$5:$D$28252,"&lt;&gt;内部转账",Sheet1!$E$5:$E$28252,"&lt;&gt;*调拨*")</f>
        <v>0</v>
      </c>
      <c r="X399" s="32">
        <f>SUMIFS(Sheet1!$F$5:$F$28252,Sheet1!$I$5:$I$28252,$B399,Sheet1!$L$5:$L$28252,$A399,Sheet1!$D$5:$D$28252,"内部转款",Sheet1!$E$5:$E$28252,"&lt;&gt;*调拨*")+SUMIFS(Sheet1!$F$5:$F$28252,Sheet1!$I$5:$I$28252,$B399,Sheet1!$L$5:$L$28252,$A399,Sheet1!$D$5:$D$28252,"内部转账",Sheet1!$E$5:$E$28252,"&lt;&gt;*调拨*")</f>
        <v>0</v>
      </c>
      <c r="Y399" s="32">
        <f t="shared" si="28"/>
        <v>0</v>
      </c>
      <c r="Z399" s="32">
        <f>SUMIFS(Sheet1!$F$5:$F$28252,Sheet1!$I$5:$I$28252,$B399,Sheet1!$L$5:$L$28252,$A399)</f>
        <v>20634.72</v>
      </c>
      <c r="AA399" s="32">
        <f>SUMIFS(Sheet1!$G$5:$G$28252,Sheet1!$I$5:$I$28252,$B399,Sheet1!$L$5:$L$28252,$A399,Sheet1!$D$5:$D$28252,"工资",Sheet1!$E$5:$E$28252,"&lt;&gt;*调拨*")+SUMIFS(Sheet1!$G$5:$G$28252,Sheet1!$I$5:$I$28252,$B399,Sheet1!$L$5:$L$28252,$A399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399" s="32">
        <f>SUMIFS(Sheet1!$G$5:$G$28252,Sheet1!$I$5:$I$28252,$B399,Sheet1!$L$5:$L$28252,$A399,Sheet1!$D$5:$D$28252,"水费",Sheet1!$E$5:$E$28252,"&lt;&gt;*调拨*")+SUMIFS(Sheet1!$G$5:$G$28252,Sheet1!$I$5:$I$28252,$B399,Sheet1!$L$5:$L$28252,$A399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399" s="32">
        <f>SUMIFS(Sheet1!$G$5:$G$28252,Sheet1!$I$5:$I$28252,$B399,Sheet1!$L$5:$L$28252,$A399,Sheet1!$D$5:$D$28252,"电费",Sheet1!$E$5:$E$28252,"&lt;&gt;*调拨*")+SUMIFS(Sheet1!$G$5:$G$28252,Sheet1!$I$5:$I$28252,$B399,Sheet1!$L$5:$L$28252,$A399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399" s="32">
        <f>SUMIFS(Sheet1!$G$5:$G$28252,Sheet1!$I$5:$I$28252,$B399,Sheet1!$L$5:$L$28252,$A399,Sheet1!$D$5:$D$28252,"宽带费",Sheet1!$E$5:$E$28252,"&lt;&gt;*调拨*")+SUMIFS(Sheet1!$G$5:$G$28252,Sheet1!$I$5:$I$28252,$B399,Sheet1!$L$5:$L$28252,$A399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399" s="32">
        <f>SUMIFS(Sheet1!$G$5:$G$28252,Sheet1!$I$5:$I$28252,$B399,Sheet1!$L$5:$L$28252,$A399,Sheet1!$D$5:$D$28252,"办公费",Sheet1!$E$5:$E$28252,"&lt;&gt;*调拨*")+SUMIFS(Sheet1!$G$5:$G$28252,Sheet1!$I$5:$I$28252,$B399,Sheet1!$L$5:$L$28252,$A399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399" s="32">
        <f>SUMIFS(Sheet1!$G$5:$G$28252,Sheet1!$I$5:$I$28252,$B399,Sheet1!$L$5:$L$28252,$A399,Sheet1!$D$5:$D$28252,"话费",Sheet1!$E$5:$E$28252,"&lt;&gt;*调拨*")+SUMIFS(Sheet1!$G$5:$G$28252,Sheet1!$I$5:$I$28252,$B399,Sheet1!$L$5:$L$28252,$A399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399" s="32">
        <f>SUMIFS(Sheet1!$G$5:$G$28252,Sheet1!$I$5:$I$28252,$B399,Sheet1!$L$5:$L$28252,$A399,Sheet1!$D$5:$D$28252,"房租",Sheet1!$E$5:$E$28252,"&lt;&gt;*调拨*")+SUMIFS(Sheet1!$G$5:$G$28252,Sheet1!$I$5:$I$28252,$B399,Sheet1!$L$5:$L$28252,$A399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399" s="32">
        <f>SUMIFS(Sheet1!$G$5:$G$28252,Sheet1!$I$5:$I$28252,$B399,Sheet1!$L$5:$L$28252,$A399,Sheet1!$E$5:$E$28252,"*调拨*")</f>
        <v>0</v>
      </c>
      <c r="AI399" s="32">
        <f>SUMIFS(Sheet1!$G$5:$G$28252,Sheet1!$I$5:$I$28252,$B399,Sheet1!$L$5:$L$28252,$A399,Sheet1!$D$5:$D$28252,"内部转款",Sheet1!$E$5:$E$28252,"&lt;&gt;*调拨*")+SUMIFS(Sheet1!$G$5:$G$28252,Sheet1!$I$5:$I$28252,$B399,Sheet1!$L$5:$L$28252,$A399,Sheet1!$D$5:$D$28252,"内部转账",Sheet1!$E$5:$E$28252,"&lt;&gt;*调拨*")</f>
        <v>0</v>
      </c>
      <c r="AJ399" s="32">
        <f t="shared" si="29"/>
        <v>6898.66</v>
      </c>
      <c r="AK399" s="32">
        <f>SUMIFS(Sheet1!$G$5:$G$28252,Sheet1!$I$5:$I$28252,$B399,Sheet1!$L$5:$L$28252,$A399)</f>
        <v>6898.66</v>
      </c>
      <c r="AL399" s="32">
        <f t="shared" si="30"/>
        <v>13736.06</v>
      </c>
    </row>
    <row r="400" ht="16.5" spans="1:38">
      <c r="A400" s="30">
        <v>202607</v>
      </c>
      <c r="B400" s="31" t="s">
        <v>39</v>
      </c>
      <c r="C400" s="32">
        <f>SUMIFS(Sheet1!$F$5:$F$28252,Sheet1!$I$5:$I$28252,$B400,Sheet1!$L$5:$L$28252,$A400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7881.9</v>
      </c>
      <c r="D400" s="32">
        <f>SUMIFS(Sheet1!$F$5:$F$28252,Sheet1!$I$5:$I$28252,$B400,Sheet1!$L$5:$L$28252,$A400,Sheet1!$D$5:$D$28252,"医保即时拨付",Sheet1!$E$5:$E$28252,"&lt;&gt;*调拨*")+SUMIFS(Sheet1!$F$5:$F$28252,Sheet1!$I$5:$I$28252,$B400,Sheet1!$L$5:$L$28252,$A400,Sheet1!$E$5:$E$28252,"*医保即时拨付*",Sheet1!$D$5:$D$28252,"&lt;&gt;医保即时拨付",Sheet1!$D$5:$D$28252,"&lt;&gt;内部转款",Sheet1!$D$5:$D$28252,"&lt;&gt;内部转账",Sheet1!$E$5:$E$28252,"&lt;&gt;*调拨*")</f>
        <v>6011.67</v>
      </c>
      <c r="E400" s="32">
        <f>SUMIFS(Sheet1!$F$5:$F$28252,Sheet1!$I$5:$I$28252,$B400,Sheet1!$L$5:$L$28252,$A400,Sheet1!$D$5:$D$28252,"医保",Sheet1!$E$5:$E$28252,"&lt;&gt;*调拨*",Sheet1!$E$5:$E$28252,"&lt;&gt;*医保即时拨付*")+SUMIFS(Sheet1!$F$5:$F$28252,Sheet1!$I$5:$I$28252,$B400,Sheet1!$L$5:$L$28252,$A400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0" s="32">
        <f>SUMIFS(Sheet1!$F$5:$F$28252,Sheet1!$I$5:$I$28252,$B400,Sheet1!$L$5:$L$28252,$A400,Sheet1!$D$5:$D$28252,"聚合",Sheet1!$E$5:$E$28252,"&lt;&gt;*调拨*")+SUMIFS(Sheet1!$F$5:$F$28252,Sheet1!$I$5:$I$28252,$B400,Sheet1!$L$5:$L$28252,$A400,Sheet1!$E$5:$E$28252,"*聚合*",Sheet1!$D$5:$D$28252,"&lt;&gt;聚合",Sheet1!$D$5:$D$28252,"&lt;&gt;内部转款",Sheet1!$D$5:$D$28252,"&lt;&gt;内部转账",Sheet1!$E$5:$E$28252,"&lt;&gt;*调拨*")</f>
        <v>0</v>
      </c>
      <c r="G400" s="32">
        <f>SUMIFS(Sheet1!$F$5:$F$28252,Sheet1!$I$5:$I$28252,$B400,Sheet1!$L$5:$L$28252,$A400,Sheet1!$D$5:$D$28252,"24小时微信",Sheet1!$E$5:$E$28252,"&lt;&gt;*调拨*")+SUMIFS(Sheet1!$F$5:$F$28252,Sheet1!$I$5:$I$28252,$B400,Sheet1!$L$5:$L$28252,$A400,Sheet1!$E$5:$E$28252,"*24小时微信*",Sheet1!$D$5:$D$28252,"&lt;&gt;24小时微信",Sheet1!$D$5:$D$28252,"&lt;&gt;内部转款",Sheet1!$D$5:$D$28252,"&lt;&gt;内部转账",Sheet1!$E$5:$E$28252,"&lt;&gt;*调拨*")</f>
        <v>0</v>
      </c>
      <c r="H400" s="32">
        <f>SUMIFS(Sheet1!$F$5:$F$28252,Sheet1!$I$5:$I$28252,$B400,Sheet1!$L$5:$L$28252,$A400,Sheet1!$D$5:$D$28252,"美团",Sheet1!$E$5:$E$28252,"&lt;&gt;*调拨*")+SUMIFS(Sheet1!$F$5:$F$28252,Sheet1!$I$5:$I$28252,$B400,Sheet1!$L$5:$L$28252,$A400,Sheet1!$E$5:$E$28252,"*美团*",Sheet1!$D$5:$D$28252,"&lt;&gt;美团",Sheet1!$D$5:$D$28252,"&lt;&gt;内部转款",Sheet1!$D$5:$D$28252,"&lt;&gt;内部转账",Sheet1!$E$5:$E$28252,"&lt;&gt;*调拨*")</f>
        <v>0</v>
      </c>
      <c r="I400" s="32">
        <f>SUMIFS(Sheet1!$F$5:$F$28252,Sheet1!$I$5:$I$28252,$B400,Sheet1!$L$5:$L$28252,$A400,Sheet1!$D$5:$D$28252,"饿了么",Sheet1!$E$5:$E$28252,"&lt;&gt;*调拨*")+SUMIFS(Sheet1!$F$5:$F$28252,Sheet1!$I$5:$I$28252,$B400,Sheet1!$L$5:$L$28252,$A400,Sheet1!$E$5:$E$28252,"*饿了么*",Sheet1!$D$5:$D$28252,"&lt;&gt;饿了么",Sheet1!$D$5:$D$28252,"&lt;&gt;内部转款",Sheet1!$D$5:$D$28252,"&lt;&gt;内部转账",Sheet1!$E$5:$E$28252,"&lt;&gt;*调拨*")</f>
        <v>0</v>
      </c>
      <c r="J400" s="32">
        <f>SUMIFS(Sheet1!$F$5:$F$28252,Sheet1!$I$5:$I$28252,$B400,Sheet1!$L$5:$L$28252,$A400,Sheet1!$D$5:$D$28252,"健E卡",Sheet1!$E$5:$E$28252,"&lt;&gt;*调拨*")+SUMIFS(Sheet1!$F$5:$F$28252,Sheet1!$I$5:$I$28252,$B400,Sheet1!$L$5:$L$28252,$A400,Sheet1!$E$5:$E$28252,"*健E卡*",Sheet1!$D$5:$D$28252,"&lt;&gt;健E卡",Sheet1!$D$5:$D$28252,"&lt;&gt;内部转款",Sheet1!$D$5:$D$28252,"&lt;&gt;内部转账",Sheet1!$E$5:$E$28252,"&lt;&gt;*调拨*")</f>
        <v>0</v>
      </c>
      <c r="K400" s="32">
        <f>SUMIFS(Sheet1!$F$5:$F$28252,Sheet1!$I$5:$I$28252,$B400,Sheet1!$L$5:$L$28252,$A400,Sheet1!$D$5:$D$28252,"抖音",Sheet1!$E$5:$E$28252,"&lt;&gt;*调拨*")+SUMIFS(Sheet1!$F$5:$F$28252,Sheet1!$I$5:$I$28252,$B400,Sheet1!$L$5:$L$28252,$A400,Sheet1!$E$5:$E$28252,"*抖音*",Sheet1!$D$5:$D$28252,"&lt;&gt;抖音",Sheet1!$D$5:$D$28252,"&lt;&gt;内部转款",Sheet1!$D$5:$D$28252,"&lt;&gt;内部转账",Sheet1!$E$5:$E$28252,"&lt;&gt;*调拨*")</f>
        <v>0</v>
      </c>
      <c r="L400" s="32">
        <f>SUMIFS(Sheet1!$F$5:$F$28252,Sheet1!$I$5:$I$28252,$B400,Sheet1!$L$5:$L$28252,$A400,Sheet1!$D$5:$D$28252,"医卡通",Sheet1!$E$5:$E$28252,"&lt;&gt;*调拨*")+SUMIFS(Sheet1!$F$5:$F$28252,Sheet1!$I$5:$I$28252,$B400,Sheet1!$L$5:$L$28252,$A400,Sheet1!$E$5:$E$28252,"*医卡通*",Sheet1!$D$5:$D$28252,"&lt;&gt;医卡通",Sheet1!$D$5:$D$28252,"&lt;&gt;内部转款",Sheet1!$D$5:$D$28252,"&lt;&gt;内部转账",Sheet1!$E$5:$E$28252,"&lt;&gt;*调拨*")</f>
        <v>0</v>
      </c>
      <c r="M400" s="32">
        <f>SUMIFS(Sheet1!$F$5:$F$28252,Sheet1!$I$5:$I$28252,$B400,Sheet1!$L$5:$L$28252,$A400,Sheet1!$D$5:$D$28252,"企健网",Sheet1!$E$5:$E$28252,"&lt;&gt;*调拨*")+SUMIFS(Sheet1!$F$5:$F$28252,Sheet1!$I$5:$I$28252,$B400,Sheet1!$L$5:$L$28252,$A400,Sheet1!$E$5:$E$28252,"*企健网*",Sheet1!$D$5:$D$28252,"&lt;&gt;企健网",Sheet1!$D$5:$D$28252,"&lt;&gt;内部转款",Sheet1!$D$5:$D$28252,"&lt;&gt;内部转账",Sheet1!$E$5:$E$28252,"&lt;&gt;*调拨*")</f>
        <v>0</v>
      </c>
      <c r="N400" s="32">
        <f>SUMIFS(Sheet1!$F$5:$F$28252,Sheet1!$I$5:$I$28252,$B400,Sheet1!$L$5:$L$28252,$A400,Sheet1!$D$5:$D$28252,"银联",Sheet1!$E$5:$E$28252,"&lt;&gt;*调拨*")+SUMIFS(Sheet1!$F$5:$F$28252,Sheet1!$I$5:$I$28252,$B400,Sheet1!$L$5:$L$28252,$A400,Sheet1!$E$5:$E$28252,"*银联*",Sheet1!$D$5:$D$28252,"&lt;&gt;银联",Sheet1!$D$5:$D$28252,"&lt;&gt;内部转款",Sheet1!$D$5:$D$28252,"&lt;&gt;内部转账",Sheet1!$E$5:$E$28252,"&lt;&gt;*调拨*")</f>
        <v>0</v>
      </c>
      <c r="O400" s="32">
        <f>SUMIFS(Sheet1!$F$5:$F$28252,Sheet1!$I$5:$I$28252,$B400,Sheet1!$L$5:$L$28252,$A400,Sheet1!$D$5:$D$28252,"京东",Sheet1!$E$5:$E$28252,"&lt;&gt;*调拨*")+SUMIFS(Sheet1!$F$5:$F$28252,Sheet1!$I$5:$I$28252,$B400,Sheet1!$L$5:$L$28252,$A400,Sheet1!$E$5:$E$28252,"*京东*",Sheet1!$D$5:$D$28252,"&lt;&gt;京东",Sheet1!$D$5:$D$28252,"&lt;&gt;内部转款",Sheet1!$D$5:$D$28252,"&lt;&gt;内部转账",Sheet1!$E$5:$E$28252,"&lt;&gt;*调拨*")</f>
        <v>0</v>
      </c>
      <c r="P400" s="32">
        <f>SUMIFS(Sheet1!$F$5:$F$28252,Sheet1!$I$5:$I$28252,$B400,Sheet1!$L$5:$L$28252,$A400,Sheet1!$D$5:$D$28252,"药机微信",Sheet1!$E$5:$E$28252,"&lt;&gt;*调拨*")+SUMIFS(Sheet1!$F$5:$F$28252,Sheet1!$I$5:$I$28252,$B400,Sheet1!$L$5:$L$28252,$A400,Sheet1!$E$5:$E$28252,"*药机微信*",Sheet1!$D$5:$D$28252,"&lt;&gt;药机微信",Sheet1!$D$5:$D$28252,"&lt;&gt;内部转款",Sheet1!$D$5:$D$28252,"&lt;&gt;内部转账",Sheet1!$E$5:$E$28252,"&lt;&gt;*调拨*")</f>
        <v>0</v>
      </c>
      <c r="Q400" s="32">
        <f>SUMIFS(Sheet1!$F$5:$F$28252,Sheet1!$I$5:$I$28252,$B400,Sheet1!$L$5:$L$28252,$A400,Sheet1!$D$5:$D$28252,"亲情卡",Sheet1!$E$5:$E$28252,"&lt;&gt;*调拨*")+SUMIFS(Sheet1!$F$5:$F$28252,Sheet1!$I$5:$I$28252,$B400,Sheet1!$L$5:$L$28252,$A400,Sheet1!$E$5:$E$28252,"*亲情卡*",Sheet1!$D$5:$D$28252,"&lt;&gt;亲情卡",Sheet1!$D$5:$D$28252,"&lt;&gt;内部转款",Sheet1!$D$5:$D$28252,"&lt;&gt;内部转账",Sheet1!$E$5:$E$28252,"&lt;&gt;*调拨*")</f>
        <v>0</v>
      </c>
      <c r="R400" s="32">
        <f>SUMIFS(Sheet1!$F$5:$F$28252,Sheet1!$I$5:$I$28252,$B400,Sheet1!$L$5:$L$28252,$A400,Sheet1!$D$5:$D$28252,"优惠券",Sheet1!$E$5:$E$28252,"&lt;&gt;*调拨*")+SUMIFS(Sheet1!$F$5:$F$28252,Sheet1!$I$5:$I$28252,$B400,Sheet1!$L$5:$L$28252,$A400,Sheet1!$E$5:$E$28252,"*优惠券*",Sheet1!$D$5:$D$28252,"&lt;&gt;优惠券",Sheet1!$D$5:$D$28252,"&lt;&gt;内部转款",Sheet1!$D$5:$D$28252,"&lt;&gt;内部转账",Sheet1!$E$5:$E$28252,"&lt;&gt;*调拨*")</f>
        <v>0</v>
      </c>
      <c r="S400" s="32">
        <f>SUMIFS(Sheet1!$F$5:$F$28252,Sheet1!$I$5:$I$28252,$B400,Sheet1!$L$5:$L$28252,$A400,Sheet1!$D$5:$D$28252,"代金券",Sheet1!$E$5:$E$28252,"&lt;&gt;*调拨*")+SUMIFS(Sheet1!$F$5:$F$28252,Sheet1!$I$5:$I$28252,$B400,Sheet1!$L$5:$L$28252,$A400,Sheet1!$E$5:$E$28252,"*代金券*",Sheet1!$D$5:$D$28252,"&lt;&gt;代金券",Sheet1!$D$5:$D$28252,"&lt;&gt;内部转款",Sheet1!$D$5:$D$28252,"&lt;&gt;内部转账",Sheet1!$E$5:$E$28252,"&lt;&gt;*调拨*")</f>
        <v>0</v>
      </c>
      <c r="T400" s="32">
        <f>SUMIFS(Sheet1!$F$5:$F$28252,Sheet1!$I$5:$I$28252,$B400,Sheet1!$L$5:$L$28252,$A400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400,Sheet1!$L$5:$L$28252,$A400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400,Sheet1!$L$5:$L$28252,$A400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400,Sheet1!$L$5:$L$28252,$A400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0" s="32">
        <f>SUMIFS(Sheet1!$F$5:$F$28252,Sheet1!$I$5:$I$28252,$B400,Sheet1!$L$5:$L$28252,$A400,Sheet1!$E$5:$E$28252,"*调拨*")</f>
        <v>0</v>
      </c>
      <c r="V400" s="32">
        <f>SUMIFS(Sheet1!$F$5:$F$28252,Sheet1!$I$5:$I$28252,$B400,Sheet1!$L$5:$L$28252,$A400,Sheet1!$D$5:$D$28252,"储值",Sheet1!$E$5:$E$28252,"&lt;&gt;*调拨*")+SUMIFS(Sheet1!$F$5:$F$28252,Sheet1!$I$5:$I$28252,$B400,Sheet1!$L$5:$L$28252,$A400,Sheet1!$E$5:$E$28252,"*储值*",Sheet1!$D$5:$D$28252,"&lt;&gt;储值",Sheet1!$D$5:$D$28252,"&lt;&gt;内部转款",Sheet1!$D$5:$D$28252,"&lt;&gt;内部转账",Sheet1!$E$5:$E$28252,"&lt;&gt;*调拨*")</f>
        <v>0</v>
      </c>
      <c r="W400" s="32">
        <f>SUMIFS(Sheet1!$F$5:$F$28252,Sheet1!$I$5:$I$28252,$B400,Sheet1!$L$5:$L$28252,$A400,Sheet1!$D$5:$D$28252,"效期",Sheet1!$E$5:$E$28252,"&lt;&gt;*调拨*")+SUMIFS(Sheet1!$F$5:$F$28252,Sheet1!$I$5:$I$28252,$B400,Sheet1!$L$5:$L$28252,$A400,Sheet1!$E$5:$E$28252,"*效期*",Sheet1!$D$5:$D$28252,"&lt;&gt;效期",Sheet1!$D$5:$D$28252,"&lt;&gt;内部转款",Sheet1!$D$5:$D$28252,"&lt;&gt;内部转账",Sheet1!$E$5:$E$28252,"&lt;&gt;*调拨*")</f>
        <v>0</v>
      </c>
      <c r="X400" s="32">
        <f>SUMIFS(Sheet1!$F$5:$F$28252,Sheet1!$I$5:$I$28252,$B400,Sheet1!$L$5:$L$28252,$A400,Sheet1!$D$5:$D$28252,"内部转款",Sheet1!$E$5:$E$28252,"&lt;&gt;*调拨*")+SUMIFS(Sheet1!$F$5:$F$28252,Sheet1!$I$5:$I$28252,$B400,Sheet1!$L$5:$L$28252,$A400,Sheet1!$D$5:$D$28252,"内部转账",Sheet1!$E$5:$E$28252,"&lt;&gt;*调拨*")</f>
        <v>0</v>
      </c>
      <c r="Y400" s="32">
        <f t="shared" si="28"/>
        <v>0</v>
      </c>
      <c r="Z400" s="32">
        <f>SUMIFS(Sheet1!$F$5:$F$28252,Sheet1!$I$5:$I$28252,$B400,Sheet1!$L$5:$L$28252,$A400)</f>
        <v>13893.57</v>
      </c>
      <c r="AA400" s="32">
        <f>SUMIFS(Sheet1!$G$5:$G$28252,Sheet1!$I$5:$I$28252,$B400,Sheet1!$L$5:$L$28252,$A400,Sheet1!$D$5:$D$28252,"工资",Sheet1!$E$5:$E$28252,"&lt;&gt;*调拨*")+SUMIFS(Sheet1!$G$5:$G$28252,Sheet1!$I$5:$I$28252,$B400,Sheet1!$L$5:$L$28252,$A400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0" s="32">
        <f>SUMIFS(Sheet1!$G$5:$G$28252,Sheet1!$I$5:$I$28252,$B400,Sheet1!$L$5:$L$28252,$A400,Sheet1!$D$5:$D$28252,"水费",Sheet1!$E$5:$E$28252,"&lt;&gt;*调拨*")+SUMIFS(Sheet1!$G$5:$G$28252,Sheet1!$I$5:$I$28252,$B400,Sheet1!$L$5:$L$28252,$A400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0" s="32">
        <f>SUMIFS(Sheet1!$G$5:$G$28252,Sheet1!$I$5:$I$28252,$B400,Sheet1!$L$5:$L$28252,$A400,Sheet1!$D$5:$D$28252,"电费",Sheet1!$E$5:$E$28252,"&lt;&gt;*调拨*")+SUMIFS(Sheet1!$G$5:$G$28252,Sheet1!$I$5:$I$28252,$B400,Sheet1!$L$5:$L$28252,$A400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0" s="32">
        <f>SUMIFS(Sheet1!$G$5:$G$28252,Sheet1!$I$5:$I$28252,$B400,Sheet1!$L$5:$L$28252,$A400,Sheet1!$D$5:$D$28252,"宽带费",Sheet1!$E$5:$E$28252,"&lt;&gt;*调拨*")+SUMIFS(Sheet1!$G$5:$G$28252,Sheet1!$I$5:$I$28252,$B400,Sheet1!$L$5:$L$28252,$A400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0" s="32">
        <f>SUMIFS(Sheet1!$G$5:$G$28252,Sheet1!$I$5:$I$28252,$B400,Sheet1!$L$5:$L$28252,$A400,Sheet1!$D$5:$D$28252,"办公费",Sheet1!$E$5:$E$28252,"&lt;&gt;*调拨*")+SUMIFS(Sheet1!$G$5:$G$28252,Sheet1!$I$5:$I$28252,$B400,Sheet1!$L$5:$L$28252,$A400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0" s="32">
        <f>SUMIFS(Sheet1!$G$5:$G$28252,Sheet1!$I$5:$I$28252,$B400,Sheet1!$L$5:$L$28252,$A400,Sheet1!$D$5:$D$28252,"话费",Sheet1!$E$5:$E$28252,"&lt;&gt;*调拨*")+SUMIFS(Sheet1!$G$5:$G$28252,Sheet1!$I$5:$I$28252,$B400,Sheet1!$L$5:$L$28252,$A400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0" s="32">
        <f>SUMIFS(Sheet1!$G$5:$G$28252,Sheet1!$I$5:$I$28252,$B400,Sheet1!$L$5:$L$28252,$A400,Sheet1!$D$5:$D$28252,"房租",Sheet1!$E$5:$E$28252,"&lt;&gt;*调拨*")+SUMIFS(Sheet1!$G$5:$G$28252,Sheet1!$I$5:$I$28252,$B400,Sheet1!$L$5:$L$28252,$A400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0" s="32">
        <f>SUMIFS(Sheet1!$G$5:$G$28252,Sheet1!$I$5:$I$28252,$B400,Sheet1!$L$5:$L$28252,$A400,Sheet1!$E$5:$E$28252,"*调拨*")</f>
        <v>0</v>
      </c>
      <c r="AI400" s="32">
        <f>SUMIFS(Sheet1!$G$5:$G$28252,Sheet1!$I$5:$I$28252,$B400,Sheet1!$L$5:$L$28252,$A400,Sheet1!$D$5:$D$28252,"内部转款",Sheet1!$E$5:$E$28252,"&lt;&gt;*调拨*")+SUMIFS(Sheet1!$G$5:$G$28252,Sheet1!$I$5:$I$28252,$B400,Sheet1!$L$5:$L$28252,$A400,Sheet1!$D$5:$D$28252,"内部转账",Sheet1!$E$5:$E$28252,"&lt;&gt;*调拨*")</f>
        <v>0</v>
      </c>
      <c r="AJ400" s="32">
        <f t="shared" si="29"/>
        <v>7535.74</v>
      </c>
      <c r="AK400" s="32">
        <f>SUMIFS(Sheet1!$G$5:$G$28252,Sheet1!$I$5:$I$28252,$B400,Sheet1!$L$5:$L$28252,$A400)</f>
        <v>7535.74</v>
      </c>
      <c r="AL400" s="32">
        <f t="shared" si="30"/>
        <v>6357.83</v>
      </c>
    </row>
    <row r="401" ht="16.5" spans="1:38">
      <c r="A401" s="30">
        <v>202607</v>
      </c>
      <c r="B401" s="31" t="s">
        <v>78</v>
      </c>
      <c r="C401" s="32">
        <f>SUMIFS(Sheet1!$F$5:$F$28252,Sheet1!$I$5:$I$28252,$B401,Sheet1!$L$5:$L$28252,$A401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6831.82</v>
      </c>
      <c r="D401" s="32">
        <f>SUMIFS(Sheet1!$F$5:$F$28252,Sheet1!$I$5:$I$28252,$B401,Sheet1!$L$5:$L$28252,$A401,Sheet1!$D$5:$D$28252,"医保即时拨付",Sheet1!$E$5:$E$28252,"&lt;&gt;*调拨*")+SUMIFS(Sheet1!$F$5:$F$28252,Sheet1!$I$5:$I$28252,$B401,Sheet1!$L$5:$L$28252,$A401,Sheet1!$E$5:$E$28252,"*医保即时拨付*",Sheet1!$D$5:$D$28252,"&lt;&gt;医保即时拨付",Sheet1!$D$5:$D$28252,"&lt;&gt;内部转款",Sheet1!$D$5:$D$28252,"&lt;&gt;内部转账",Sheet1!$E$5:$E$28252,"&lt;&gt;*调拨*")</f>
        <v>7072.69</v>
      </c>
      <c r="E401" s="32">
        <f>SUMIFS(Sheet1!$F$5:$F$28252,Sheet1!$I$5:$I$28252,$B401,Sheet1!$L$5:$L$28252,$A401,Sheet1!$D$5:$D$28252,"医保",Sheet1!$E$5:$E$28252,"&lt;&gt;*调拨*",Sheet1!$E$5:$E$28252,"&lt;&gt;*医保即时拨付*")+SUMIFS(Sheet1!$F$5:$F$28252,Sheet1!$I$5:$I$28252,$B401,Sheet1!$L$5:$L$28252,$A401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1" s="32">
        <f>SUMIFS(Sheet1!$F$5:$F$28252,Sheet1!$I$5:$I$28252,$B401,Sheet1!$L$5:$L$28252,$A401,Sheet1!$D$5:$D$28252,"聚合",Sheet1!$E$5:$E$28252,"&lt;&gt;*调拨*")+SUMIFS(Sheet1!$F$5:$F$28252,Sheet1!$I$5:$I$28252,$B401,Sheet1!$L$5:$L$28252,$A401,Sheet1!$E$5:$E$28252,"*聚合*",Sheet1!$D$5:$D$28252,"&lt;&gt;聚合",Sheet1!$D$5:$D$28252,"&lt;&gt;内部转款",Sheet1!$D$5:$D$28252,"&lt;&gt;内部转账",Sheet1!$E$5:$E$28252,"&lt;&gt;*调拨*")</f>
        <v>0</v>
      </c>
      <c r="G401" s="32">
        <f>SUMIFS(Sheet1!$F$5:$F$28252,Sheet1!$I$5:$I$28252,$B401,Sheet1!$L$5:$L$28252,$A401,Sheet1!$D$5:$D$28252,"24小时微信",Sheet1!$E$5:$E$28252,"&lt;&gt;*调拨*")+SUMIFS(Sheet1!$F$5:$F$28252,Sheet1!$I$5:$I$28252,$B401,Sheet1!$L$5:$L$28252,$A401,Sheet1!$E$5:$E$28252,"*24小时微信*",Sheet1!$D$5:$D$28252,"&lt;&gt;24小时微信",Sheet1!$D$5:$D$28252,"&lt;&gt;内部转款",Sheet1!$D$5:$D$28252,"&lt;&gt;内部转账",Sheet1!$E$5:$E$28252,"&lt;&gt;*调拨*")</f>
        <v>0</v>
      </c>
      <c r="H401" s="32">
        <f>SUMIFS(Sheet1!$F$5:$F$28252,Sheet1!$I$5:$I$28252,$B401,Sheet1!$L$5:$L$28252,$A401,Sheet1!$D$5:$D$28252,"美团",Sheet1!$E$5:$E$28252,"&lt;&gt;*调拨*")+SUMIFS(Sheet1!$F$5:$F$28252,Sheet1!$I$5:$I$28252,$B401,Sheet1!$L$5:$L$28252,$A401,Sheet1!$E$5:$E$28252,"*美团*",Sheet1!$D$5:$D$28252,"&lt;&gt;美团",Sheet1!$D$5:$D$28252,"&lt;&gt;内部转款",Sheet1!$D$5:$D$28252,"&lt;&gt;内部转账",Sheet1!$E$5:$E$28252,"&lt;&gt;*调拨*")</f>
        <v>53.98</v>
      </c>
      <c r="I401" s="32">
        <f>SUMIFS(Sheet1!$F$5:$F$28252,Sheet1!$I$5:$I$28252,$B401,Sheet1!$L$5:$L$28252,$A401,Sheet1!$D$5:$D$28252,"饿了么",Sheet1!$E$5:$E$28252,"&lt;&gt;*调拨*")+SUMIFS(Sheet1!$F$5:$F$28252,Sheet1!$I$5:$I$28252,$B401,Sheet1!$L$5:$L$28252,$A401,Sheet1!$E$5:$E$28252,"*饿了么*",Sheet1!$D$5:$D$28252,"&lt;&gt;饿了么",Sheet1!$D$5:$D$28252,"&lt;&gt;内部转款",Sheet1!$D$5:$D$28252,"&lt;&gt;内部转账",Sheet1!$E$5:$E$28252,"&lt;&gt;*调拨*")</f>
        <v>0</v>
      </c>
      <c r="J401" s="32">
        <f>SUMIFS(Sheet1!$F$5:$F$28252,Sheet1!$I$5:$I$28252,$B401,Sheet1!$L$5:$L$28252,$A401,Sheet1!$D$5:$D$28252,"健E卡",Sheet1!$E$5:$E$28252,"&lt;&gt;*调拨*")+SUMIFS(Sheet1!$F$5:$F$28252,Sheet1!$I$5:$I$28252,$B401,Sheet1!$L$5:$L$28252,$A401,Sheet1!$E$5:$E$28252,"*健E卡*",Sheet1!$D$5:$D$28252,"&lt;&gt;健E卡",Sheet1!$D$5:$D$28252,"&lt;&gt;内部转款",Sheet1!$D$5:$D$28252,"&lt;&gt;内部转账",Sheet1!$E$5:$E$28252,"&lt;&gt;*调拨*")</f>
        <v>0</v>
      </c>
      <c r="K401" s="32">
        <f>SUMIFS(Sheet1!$F$5:$F$28252,Sheet1!$I$5:$I$28252,$B401,Sheet1!$L$5:$L$28252,$A401,Sheet1!$D$5:$D$28252,"抖音",Sheet1!$E$5:$E$28252,"&lt;&gt;*调拨*")+SUMIFS(Sheet1!$F$5:$F$28252,Sheet1!$I$5:$I$28252,$B401,Sheet1!$L$5:$L$28252,$A401,Sheet1!$E$5:$E$28252,"*抖音*",Sheet1!$D$5:$D$28252,"&lt;&gt;抖音",Sheet1!$D$5:$D$28252,"&lt;&gt;内部转款",Sheet1!$D$5:$D$28252,"&lt;&gt;内部转账",Sheet1!$E$5:$E$28252,"&lt;&gt;*调拨*")</f>
        <v>0</v>
      </c>
      <c r="L401" s="32">
        <f>SUMIFS(Sheet1!$F$5:$F$28252,Sheet1!$I$5:$I$28252,$B401,Sheet1!$L$5:$L$28252,$A401,Sheet1!$D$5:$D$28252,"医卡通",Sheet1!$E$5:$E$28252,"&lt;&gt;*调拨*")+SUMIFS(Sheet1!$F$5:$F$28252,Sheet1!$I$5:$I$28252,$B401,Sheet1!$L$5:$L$28252,$A401,Sheet1!$E$5:$E$28252,"*医卡通*",Sheet1!$D$5:$D$28252,"&lt;&gt;医卡通",Sheet1!$D$5:$D$28252,"&lt;&gt;内部转款",Sheet1!$D$5:$D$28252,"&lt;&gt;内部转账",Sheet1!$E$5:$E$28252,"&lt;&gt;*调拨*")</f>
        <v>0</v>
      </c>
      <c r="M401" s="32">
        <f>SUMIFS(Sheet1!$F$5:$F$28252,Sheet1!$I$5:$I$28252,$B401,Sheet1!$L$5:$L$28252,$A401,Sheet1!$D$5:$D$28252,"企健网",Sheet1!$E$5:$E$28252,"&lt;&gt;*调拨*")+SUMIFS(Sheet1!$F$5:$F$28252,Sheet1!$I$5:$I$28252,$B401,Sheet1!$L$5:$L$28252,$A401,Sheet1!$E$5:$E$28252,"*企健网*",Sheet1!$D$5:$D$28252,"&lt;&gt;企健网",Sheet1!$D$5:$D$28252,"&lt;&gt;内部转款",Sheet1!$D$5:$D$28252,"&lt;&gt;内部转账",Sheet1!$E$5:$E$28252,"&lt;&gt;*调拨*")</f>
        <v>0</v>
      </c>
      <c r="N401" s="32">
        <f>SUMIFS(Sheet1!$F$5:$F$28252,Sheet1!$I$5:$I$28252,$B401,Sheet1!$L$5:$L$28252,$A401,Sheet1!$D$5:$D$28252,"银联",Sheet1!$E$5:$E$28252,"&lt;&gt;*调拨*")+SUMIFS(Sheet1!$F$5:$F$28252,Sheet1!$I$5:$I$28252,$B401,Sheet1!$L$5:$L$28252,$A401,Sheet1!$E$5:$E$28252,"*银联*",Sheet1!$D$5:$D$28252,"&lt;&gt;银联",Sheet1!$D$5:$D$28252,"&lt;&gt;内部转款",Sheet1!$D$5:$D$28252,"&lt;&gt;内部转账",Sheet1!$E$5:$E$28252,"&lt;&gt;*调拨*")</f>
        <v>0</v>
      </c>
      <c r="O401" s="32">
        <f>SUMIFS(Sheet1!$F$5:$F$28252,Sheet1!$I$5:$I$28252,$B401,Sheet1!$L$5:$L$28252,$A401,Sheet1!$D$5:$D$28252,"京东",Sheet1!$E$5:$E$28252,"&lt;&gt;*调拨*")+SUMIFS(Sheet1!$F$5:$F$28252,Sheet1!$I$5:$I$28252,$B401,Sheet1!$L$5:$L$28252,$A401,Sheet1!$E$5:$E$28252,"*京东*",Sheet1!$D$5:$D$28252,"&lt;&gt;京东",Sheet1!$D$5:$D$28252,"&lt;&gt;内部转款",Sheet1!$D$5:$D$28252,"&lt;&gt;内部转账",Sheet1!$E$5:$E$28252,"&lt;&gt;*调拨*")</f>
        <v>0</v>
      </c>
      <c r="P401" s="32">
        <f>SUMIFS(Sheet1!$F$5:$F$28252,Sheet1!$I$5:$I$28252,$B401,Sheet1!$L$5:$L$28252,$A401,Sheet1!$D$5:$D$28252,"药机微信",Sheet1!$E$5:$E$28252,"&lt;&gt;*调拨*")+SUMIFS(Sheet1!$F$5:$F$28252,Sheet1!$I$5:$I$28252,$B401,Sheet1!$L$5:$L$28252,$A401,Sheet1!$E$5:$E$28252,"*药机微信*",Sheet1!$D$5:$D$28252,"&lt;&gt;药机微信",Sheet1!$D$5:$D$28252,"&lt;&gt;内部转款",Sheet1!$D$5:$D$28252,"&lt;&gt;内部转账",Sheet1!$E$5:$E$28252,"&lt;&gt;*调拨*")</f>
        <v>0</v>
      </c>
      <c r="Q401" s="32">
        <f>SUMIFS(Sheet1!$F$5:$F$28252,Sheet1!$I$5:$I$28252,$B401,Sheet1!$L$5:$L$28252,$A401,Sheet1!$D$5:$D$28252,"亲情卡",Sheet1!$E$5:$E$28252,"&lt;&gt;*调拨*")+SUMIFS(Sheet1!$F$5:$F$28252,Sheet1!$I$5:$I$28252,$B401,Sheet1!$L$5:$L$28252,$A401,Sheet1!$E$5:$E$28252,"*亲情卡*",Sheet1!$D$5:$D$28252,"&lt;&gt;亲情卡",Sheet1!$D$5:$D$28252,"&lt;&gt;内部转款",Sheet1!$D$5:$D$28252,"&lt;&gt;内部转账",Sheet1!$E$5:$E$28252,"&lt;&gt;*调拨*")</f>
        <v>0</v>
      </c>
      <c r="R401" s="32">
        <f>SUMIFS(Sheet1!$F$5:$F$28252,Sheet1!$I$5:$I$28252,$B401,Sheet1!$L$5:$L$28252,$A401,Sheet1!$D$5:$D$28252,"优惠券",Sheet1!$E$5:$E$28252,"&lt;&gt;*调拨*")+SUMIFS(Sheet1!$F$5:$F$28252,Sheet1!$I$5:$I$28252,$B401,Sheet1!$L$5:$L$28252,$A401,Sheet1!$E$5:$E$28252,"*优惠券*",Sheet1!$D$5:$D$28252,"&lt;&gt;优惠券",Sheet1!$D$5:$D$28252,"&lt;&gt;内部转款",Sheet1!$D$5:$D$28252,"&lt;&gt;内部转账",Sheet1!$E$5:$E$28252,"&lt;&gt;*调拨*")</f>
        <v>0</v>
      </c>
      <c r="S401" s="32">
        <f>SUMIFS(Sheet1!$F$5:$F$28252,Sheet1!$I$5:$I$28252,$B401,Sheet1!$L$5:$L$28252,$A401,Sheet1!$D$5:$D$28252,"代金券",Sheet1!$E$5:$E$28252,"&lt;&gt;*调拨*")+SUMIFS(Sheet1!$F$5:$F$28252,Sheet1!$I$5:$I$28252,$B401,Sheet1!$L$5:$L$28252,$A401,Sheet1!$E$5:$E$28252,"*代金券*",Sheet1!$D$5:$D$28252,"&lt;&gt;代金券",Sheet1!$D$5:$D$28252,"&lt;&gt;内部转款",Sheet1!$D$5:$D$28252,"&lt;&gt;内部转账",Sheet1!$E$5:$E$28252,"&lt;&gt;*调拨*")</f>
        <v>0</v>
      </c>
      <c r="T401" s="32">
        <f>SUMIFS(Sheet1!$F$5:$F$28252,Sheet1!$I$5:$I$28252,$B401,Sheet1!$L$5:$L$28252,$A401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401,Sheet1!$L$5:$L$28252,$A401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401,Sheet1!$L$5:$L$28252,$A401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401,Sheet1!$L$5:$L$28252,$A401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1" s="32">
        <f>SUMIFS(Sheet1!$F$5:$F$28252,Sheet1!$I$5:$I$28252,$B401,Sheet1!$L$5:$L$28252,$A401,Sheet1!$E$5:$E$28252,"*调拨*")</f>
        <v>0</v>
      </c>
      <c r="V401" s="32">
        <f>SUMIFS(Sheet1!$F$5:$F$28252,Sheet1!$I$5:$I$28252,$B401,Sheet1!$L$5:$L$28252,$A401,Sheet1!$D$5:$D$28252,"储值",Sheet1!$E$5:$E$28252,"&lt;&gt;*调拨*")+SUMIFS(Sheet1!$F$5:$F$28252,Sheet1!$I$5:$I$28252,$B401,Sheet1!$L$5:$L$28252,$A401,Sheet1!$E$5:$E$28252,"*储值*",Sheet1!$D$5:$D$28252,"&lt;&gt;储值",Sheet1!$D$5:$D$28252,"&lt;&gt;内部转款",Sheet1!$D$5:$D$28252,"&lt;&gt;内部转账",Sheet1!$E$5:$E$28252,"&lt;&gt;*调拨*")</f>
        <v>0</v>
      </c>
      <c r="W401" s="32">
        <f>SUMIFS(Sheet1!$F$5:$F$28252,Sheet1!$I$5:$I$28252,$B401,Sheet1!$L$5:$L$28252,$A401,Sheet1!$D$5:$D$28252,"效期",Sheet1!$E$5:$E$28252,"&lt;&gt;*调拨*")+SUMIFS(Sheet1!$F$5:$F$28252,Sheet1!$I$5:$I$28252,$B401,Sheet1!$L$5:$L$28252,$A401,Sheet1!$E$5:$E$28252,"*效期*",Sheet1!$D$5:$D$28252,"&lt;&gt;效期",Sheet1!$D$5:$D$28252,"&lt;&gt;内部转款",Sheet1!$D$5:$D$28252,"&lt;&gt;内部转账",Sheet1!$E$5:$E$28252,"&lt;&gt;*调拨*")</f>
        <v>0</v>
      </c>
      <c r="X401" s="32">
        <f>SUMIFS(Sheet1!$F$5:$F$28252,Sheet1!$I$5:$I$28252,$B401,Sheet1!$L$5:$L$28252,$A401,Sheet1!$D$5:$D$28252,"内部转款",Sheet1!$E$5:$E$28252,"&lt;&gt;*调拨*")+SUMIFS(Sheet1!$F$5:$F$28252,Sheet1!$I$5:$I$28252,$B401,Sheet1!$L$5:$L$28252,$A401,Sheet1!$D$5:$D$28252,"内部转账",Sheet1!$E$5:$E$28252,"&lt;&gt;*调拨*")</f>
        <v>0</v>
      </c>
      <c r="Y401" s="32">
        <f t="shared" si="28"/>
        <v>0</v>
      </c>
      <c r="Z401" s="32">
        <f>SUMIFS(Sheet1!$F$5:$F$28252,Sheet1!$I$5:$I$28252,$B401,Sheet1!$L$5:$L$28252,$A401)</f>
        <v>13958.49</v>
      </c>
      <c r="AA401" s="32">
        <f>SUMIFS(Sheet1!$G$5:$G$28252,Sheet1!$I$5:$I$28252,$B401,Sheet1!$L$5:$L$28252,$A401,Sheet1!$D$5:$D$28252,"工资",Sheet1!$E$5:$E$28252,"&lt;&gt;*调拨*")+SUMIFS(Sheet1!$G$5:$G$28252,Sheet1!$I$5:$I$28252,$B401,Sheet1!$L$5:$L$28252,$A401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1" s="32">
        <f>SUMIFS(Sheet1!$G$5:$G$28252,Sheet1!$I$5:$I$28252,$B401,Sheet1!$L$5:$L$28252,$A401,Sheet1!$D$5:$D$28252,"水费",Sheet1!$E$5:$E$28252,"&lt;&gt;*调拨*")+SUMIFS(Sheet1!$G$5:$G$28252,Sheet1!$I$5:$I$28252,$B401,Sheet1!$L$5:$L$28252,$A401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1" s="32">
        <f>SUMIFS(Sheet1!$G$5:$G$28252,Sheet1!$I$5:$I$28252,$B401,Sheet1!$L$5:$L$28252,$A401,Sheet1!$D$5:$D$28252,"电费",Sheet1!$E$5:$E$28252,"&lt;&gt;*调拨*")+SUMIFS(Sheet1!$G$5:$G$28252,Sheet1!$I$5:$I$28252,$B401,Sheet1!$L$5:$L$28252,$A401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1" s="32">
        <f>SUMIFS(Sheet1!$G$5:$G$28252,Sheet1!$I$5:$I$28252,$B401,Sheet1!$L$5:$L$28252,$A401,Sheet1!$D$5:$D$28252,"宽带费",Sheet1!$E$5:$E$28252,"&lt;&gt;*调拨*")+SUMIFS(Sheet1!$G$5:$G$28252,Sheet1!$I$5:$I$28252,$B401,Sheet1!$L$5:$L$28252,$A401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1" s="32">
        <f>SUMIFS(Sheet1!$G$5:$G$28252,Sheet1!$I$5:$I$28252,$B401,Sheet1!$L$5:$L$28252,$A401,Sheet1!$D$5:$D$28252,"办公费",Sheet1!$E$5:$E$28252,"&lt;&gt;*调拨*")+SUMIFS(Sheet1!$G$5:$G$28252,Sheet1!$I$5:$I$28252,$B401,Sheet1!$L$5:$L$28252,$A401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1" s="32">
        <f>SUMIFS(Sheet1!$G$5:$G$28252,Sheet1!$I$5:$I$28252,$B401,Sheet1!$L$5:$L$28252,$A401,Sheet1!$D$5:$D$28252,"话费",Sheet1!$E$5:$E$28252,"&lt;&gt;*调拨*")+SUMIFS(Sheet1!$G$5:$G$28252,Sheet1!$I$5:$I$28252,$B401,Sheet1!$L$5:$L$28252,$A401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1" s="32">
        <f>SUMIFS(Sheet1!$G$5:$G$28252,Sheet1!$I$5:$I$28252,$B401,Sheet1!$L$5:$L$28252,$A401,Sheet1!$D$5:$D$28252,"房租",Sheet1!$E$5:$E$28252,"&lt;&gt;*调拨*")+SUMIFS(Sheet1!$G$5:$G$28252,Sheet1!$I$5:$I$28252,$B401,Sheet1!$L$5:$L$28252,$A401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1" s="32">
        <f>SUMIFS(Sheet1!$G$5:$G$28252,Sheet1!$I$5:$I$28252,$B401,Sheet1!$L$5:$L$28252,$A401,Sheet1!$E$5:$E$28252,"*调拨*")</f>
        <v>0</v>
      </c>
      <c r="AI401" s="32">
        <f>SUMIFS(Sheet1!$G$5:$G$28252,Sheet1!$I$5:$I$28252,$B401,Sheet1!$L$5:$L$28252,$A401,Sheet1!$D$5:$D$28252,"内部转款",Sheet1!$E$5:$E$28252,"&lt;&gt;*调拨*")+SUMIFS(Sheet1!$G$5:$G$28252,Sheet1!$I$5:$I$28252,$B401,Sheet1!$L$5:$L$28252,$A401,Sheet1!$D$5:$D$28252,"内部转账",Sheet1!$E$5:$E$28252,"&lt;&gt;*调拨*")</f>
        <v>0</v>
      </c>
      <c r="AJ401" s="32">
        <f t="shared" si="29"/>
        <v>5526.93</v>
      </c>
      <c r="AK401" s="32">
        <f>SUMIFS(Sheet1!$G$5:$G$28252,Sheet1!$I$5:$I$28252,$B401,Sheet1!$L$5:$L$28252,$A401)</f>
        <v>5526.93</v>
      </c>
      <c r="AL401" s="32">
        <f t="shared" si="30"/>
        <v>8431.56</v>
      </c>
    </row>
    <row r="402" ht="16.5" spans="1:38">
      <c r="A402" s="30">
        <v>202607</v>
      </c>
      <c r="B402" s="31" t="s">
        <v>35</v>
      </c>
      <c r="C402" s="32">
        <f>SUMIFS(Sheet1!$F$5:$F$28252,Sheet1!$I$5:$I$28252,$B402,Sheet1!$L$5:$L$28252,$A402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4420.3</v>
      </c>
      <c r="D402" s="32">
        <f>SUMIFS(Sheet1!$F$5:$F$28252,Sheet1!$I$5:$I$28252,$B402,Sheet1!$L$5:$L$28252,$A402,Sheet1!$D$5:$D$28252,"医保即时拨付",Sheet1!$E$5:$E$28252,"&lt;&gt;*调拨*")+SUMIFS(Sheet1!$F$5:$F$28252,Sheet1!$I$5:$I$28252,$B402,Sheet1!$L$5:$L$28252,$A402,Sheet1!$E$5:$E$28252,"*医保即时拨付*",Sheet1!$D$5:$D$28252,"&lt;&gt;医保即时拨付",Sheet1!$D$5:$D$28252,"&lt;&gt;内部转款",Sheet1!$D$5:$D$28252,"&lt;&gt;内部转账",Sheet1!$E$5:$E$28252,"&lt;&gt;*调拨*")</f>
        <v>3571.89</v>
      </c>
      <c r="E402" s="32">
        <f>SUMIFS(Sheet1!$F$5:$F$28252,Sheet1!$I$5:$I$28252,$B402,Sheet1!$L$5:$L$28252,$A402,Sheet1!$D$5:$D$28252,"医保",Sheet1!$E$5:$E$28252,"&lt;&gt;*调拨*",Sheet1!$E$5:$E$28252,"&lt;&gt;*医保即时拨付*")+SUMIFS(Sheet1!$F$5:$F$28252,Sheet1!$I$5:$I$28252,$B402,Sheet1!$L$5:$L$28252,$A402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2" s="32">
        <f>SUMIFS(Sheet1!$F$5:$F$28252,Sheet1!$I$5:$I$28252,$B402,Sheet1!$L$5:$L$28252,$A402,Sheet1!$D$5:$D$28252,"聚合",Sheet1!$E$5:$E$28252,"&lt;&gt;*调拨*")+SUMIFS(Sheet1!$F$5:$F$28252,Sheet1!$I$5:$I$28252,$B402,Sheet1!$L$5:$L$28252,$A402,Sheet1!$E$5:$E$28252,"*聚合*",Sheet1!$D$5:$D$28252,"&lt;&gt;聚合",Sheet1!$D$5:$D$28252,"&lt;&gt;内部转款",Sheet1!$D$5:$D$28252,"&lt;&gt;内部转账",Sheet1!$E$5:$E$28252,"&lt;&gt;*调拨*")</f>
        <v>0</v>
      </c>
      <c r="G402" s="32">
        <f>SUMIFS(Sheet1!$F$5:$F$28252,Sheet1!$I$5:$I$28252,$B402,Sheet1!$L$5:$L$28252,$A402,Sheet1!$D$5:$D$28252,"24小时微信",Sheet1!$E$5:$E$28252,"&lt;&gt;*调拨*")+SUMIFS(Sheet1!$F$5:$F$28252,Sheet1!$I$5:$I$28252,$B402,Sheet1!$L$5:$L$28252,$A402,Sheet1!$E$5:$E$28252,"*24小时微信*",Sheet1!$D$5:$D$28252,"&lt;&gt;24小时微信",Sheet1!$D$5:$D$28252,"&lt;&gt;内部转款",Sheet1!$D$5:$D$28252,"&lt;&gt;内部转账",Sheet1!$E$5:$E$28252,"&lt;&gt;*调拨*")</f>
        <v>0</v>
      </c>
      <c r="H402" s="32">
        <f>SUMIFS(Sheet1!$F$5:$F$28252,Sheet1!$I$5:$I$28252,$B402,Sheet1!$L$5:$L$28252,$A402,Sheet1!$D$5:$D$28252,"美团",Sheet1!$E$5:$E$28252,"&lt;&gt;*调拨*")+SUMIFS(Sheet1!$F$5:$F$28252,Sheet1!$I$5:$I$28252,$B402,Sheet1!$L$5:$L$28252,$A402,Sheet1!$E$5:$E$28252,"*美团*",Sheet1!$D$5:$D$28252,"&lt;&gt;美团",Sheet1!$D$5:$D$28252,"&lt;&gt;内部转款",Sheet1!$D$5:$D$28252,"&lt;&gt;内部转账",Sheet1!$E$5:$E$28252,"&lt;&gt;*调拨*")</f>
        <v>144.15</v>
      </c>
      <c r="I402" s="32">
        <f>SUMIFS(Sheet1!$F$5:$F$28252,Sheet1!$I$5:$I$28252,$B402,Sheet1!$L$5:$L$28252,$A402,Sheet1!$D$5:$D$28252,"饿了么",Sheet1!$E$5:$E$28252,"&lt;&gt;*调拨*")+SUMIFS(Sheet1!$F$5:$F$28252,Sheet1!$I$5:$I$28252,$B402,Sheet1!$L$5:$L$28252,$A402,Sheet1!$E$5:$E$28252,"*饿了么*",Sheet1!$D$5:$D$28252,"&lt;&gt;饿了么",Sheet1!$D$5:$D$28252,"&lt;&gt;内部转款",Sheet1!$D$5:$D$28252,"&lt;&gt;内部转账",Sheet1!$E$5:$E$28252,"&lt;&gt;*调拨*")</f>
        <v>16.16</v>
      </c>
      <c r="J402" s="32">
        <f>SUMIFS(Sheet1!$F$5:$F$28252,Sheet1!$I$5:$I$28252,$B402,Sheet1!$L$5:$L$28252,$A402,Sheet1!$D$5:$D$28252,"健E卡",Sheet1!$E$5:$E$28252,"&lt;&gt;*调拨*")+SUMIFS(Sheet1!$F$5:$F$28252,Sheet1!$I$5:$I$28252,$B402,Sheet1!$L$5:$L$28252,$A402,Sheet1!$E$5:$E$28252,"*健E卡*",Sheet1!$D$5:$D$28252,"&lt;&gt;健E卡",Sheet1!$D$5:$D$28252,"&lt;&gt;内部转款",Sheet1!$D$5:$D$28252,"&lt;&gt;内部转账",Sheet1!$E$5:$E$28252,"&lt;&gt;*调拨*")</f>
        <v>0</v>
      </c>
      <c r="K402" s="32">
        <f>SUMIFS(Sheet1!$F$5:$F$28252,Sheet1!$I$5:$I$28252,$B402,Sheet1!$L$5:$L$28252,$A402,Sheet1!$D$5:$D$28252,"抖音",Sheet1!$E$5:$E$28252,"&lt;&gt;*调拨*")+SUMIFS(Sheet1!$F$5:$F$28252,Sheet1!$I$5:$I$28252,$B402,Sheet1!$L$5:$L$28252,$A402,Sheet1!$E$5:$E$28252,"*抖音*",Sheet1!$D$5:$D$28252,"&lt;&gt;抖音",Sheet1!$D$5:$D$28252,"&lt;&gt;内部转款",Sheet1!$D$5:$D$28252,"&lt;&gt;内部转账",Sheet1!$E$5:$E$28252,"&lt;&gt;*调拨*")</f>
        <v>0</v>
      </c>
      <c r="L402" s="32">
        <f>SUMIFS(Sheet1!$F$5:$F$28252,Sheet1!$I$5:$I$28252,$B402,Sheet1!$L$5:$L$28252,$A402,Sheet1!$D$5:$D$28252,"医卡通",Sheet1!$E$5:$E$28252,"&lt;&gt;*调拨*")+SUMIFS(Sheet1!$F$5:$F$28252,Sheet1!$I$5:$I$28252,$B402,Sheet1!$L$5:$L$28252,$A402,Sheet1!$E$5:$E$28252,"*医卡通*",Sheet1!$D$5:$D$28252,"&lt;&gt;医卡通",Sheet1!$D$5:$D$28252,"&lt;&gt;内部转款",Sheet1!$D$5:$D$28252,"&lt;&gt;内部转账",Sheet1!$E$5:$E$28252,"&lt;&gt;*调拨*")</f>
        <v>0</v>
      </c>
      <c r="M402" s="32">
        <f>SUMIFS(Sheet1!$F$5:$F$28252,Sheet1!$I$5:$I$28252,$B402,Sheet1!$L$5:$L$28252,$A402,Sheet1!$D$5:$D$28252,"企健网",Sheet1!$E$5:$E$28252,"&lt;&gt;*调拨*")+SUMIFS(Sheet1!$F$5:$F$28252,Sheet1!$I$5:$I$28252,$B402,Sheet1!$L$5:$L$28252,$A402,Sheet1!$E$5:$E$28252,"*企健网*",Sheet1!$D$5:$D$28252,"&lt;&gt;企健网",Sheet1!$D$5:$D$28252,"&lt;&gt;内部转款",Sheet1!$D$5:$D$28252,"&lt;&gt;内部转账",Sheet1!$E$5:$E$28252,"&lt;&gt;*调拨*")</f>
        <v>0</v>
      </c>
      <c r="N402" s="32">
        <f>SUMIFS(Sheet1!$F$5:$F$28252,Sheet1!$I$5:$I$28252,$B402,Sheet1!$L$5:$L$28252,$A402,Sheet1!$D$5:$D$28252,"银联",Sheet1!$E$5:$E$28252,"&lt;&gt;*调拨*")+SUMIFS(Sheet1!$F$5:$F$28252,Sheet1!$I$5:$I$28252,$B402,Sheet1!$L$5:$L$28252,$A402,Sheet1!$E$5:$E$28252,"*银联*",Sheet1!$D$5:$D$28252,"&lt;&gt;银联",Sheet1!$D$5:$D$28252,"&lt;&gt;内部转款",Sheet1!$D$5:$D$28252,"&lt;&gt;内部转账",Sheet1!$E$5:$E$28252,"&lt;&gt;*调拨*")</f>
        <v>0</v>
      </c>
      <c r="O402" s="32">
        <f>SUMIFS(Sheet1!$F$5:$F$28252,Sheet1!$I$5:$I$28252,$B402,Sheet1!$L$5:$L$28252,$A402,Sheet1!$D$5:$D$28252,"京东",Sheet1!$E$5:$E$28252,"&lt;&gt;*调拨*")+SUMIFS(Sheet1!$F$5:$F$28252,Sheet1!$I$5:$I$28252,$B402,Sheet1!$L$5:$L$28252,$A402,Sheet1!$E$5:$E$28252,"*京东*",Sheet1!$D$5:$D$28252,"&lt;&gt;京东",Sheet1!$D$5:$D$28252,"&lt;&gt;内部转款",Sheet1!$D$5:$D$28252,"&lt;&gt;内部转账",Sheet1!$E$5:$E$28252,"&lt;&gt;*调拨*")</f>
        <v>0</v>
      </c>
      <c r="P402" s="32">
        <f>SUMIFS(Sheet1!$F$5:$F$28252,Sheet1!$I$5:$I$28252,$B402,Sheet1!$L$5:$L$28252,$A402,Sheet1!$D$5:$D$28252,"药机微信",Sheet1!$E$5:$E$28252,"&lt;&gt;*调拨*")+SUMIFS(Sheet1!$F$5:$F$28252,Sheet1!$I$5:$I$28252,$B402,Sheet1!$L$5:$L$28252,$A402,Sheet1!$E$5:$E$28252,"*药机微信*",Sheet1!$D$5:$D$28252,"&lt;&gt;药机微信",Sheet1!$D$5:$D$28252,"&lt;&gt;内部转款",Sheet1!$D$5:$D$28252,"&lt;&gt;内部转账",Sheet1!$E$5:$E$28252,"&lt;&gt;*调拨*")</f>
        <v>0</v>
      </c>
      <c r="Q402" s="32">
        <f>SUMIFS(Sheet1!$F$5:$F$28252,Sheet1!$I$5:$I$28252,$B402,Sheet1!$L$5:$L$28252,$A402,Sheet1!$D$5:$D$28252,"亲情卡",Sheet1!$E$5:$E$28252,"&lt;&gt;*调拨*")+SUMIFS(Sheet1!$F$5:$F$28252,Sheet1!$I$5:$I$28252,$B402,Sheet1!$L$5:$L$28252,$A402,Sheet1!$E$5:$E$28252,"*亲情卡*",Sheet1!$D$5:$D$28252,"&lt;&gt;亲情卡",Sheet1!$D$5:$D$28252,"&lt;&gt;内部转款",Sheet1!$D$5:$D$28252,"&lt;&gt;内部转账",Sheet1!$E$5:$E$28252,"&lt;&gt;*调拨*")</f>
        <v>0</v>
      </c>
      <c r="R402" s="32">
        <f>SUMIFS(Sheet1!$F$5:$F$28252,Sheet1!$I$5:$I$28252,$B402,Sheet1!$L$5:$L$28252,$A402,Sheet1!$D$5:$D$28252,"优惠券",Sheet1!$E$5:$E$28252,"&lt;&gt;*调拨*")+SUMIFS(Sheet1!$F$5:$F$28252,Sheet1!$I$5:$I$28252,$B402,Sheet1!$L$5:$L$28252,$A402,Sheet1!$E$5:$E$28252,"*优惠券*",Sheet1!$D$5:$D$28252,"&lt;&gt;优惠券",Sheet1!$D$5:$D$28252,"&lt;&gt;内部转款",Sheet1!$D$5:$D$28252,"&lt;&gt;内部转账",Sheet1!$E$5:$E$28252,"&lt;&gt;*调拨*")</f>
        <v>0</v>
      </c>
      <c r="S402" s="32">
        <f>SUMIFS(Sheet1!$F$5:$F$28252,Sheet1!$I$5:$I$28252,$B402,Sheet1!$L$5:$L$28252,$A402,Sheet1!$D$5:$D$28252,"代金券",Sheet1!$E$5:$E$28252,"&lt;&gt;*调拨*")+SUMIFS(Sheet1!$F$5:$F$28252,Sheet1!$I$5:$I$28252,$B402,Sheet1!$L$5:$L$28252,$A402,Sheet1!$E$5:$E$28252,"*代金券*",Sheet1!$D$5:$D$28252,"&lt;&gt;代金券",Sheet1!$D$5:$D$28252,"&lt;&gt;内部转款",Sheet1!$D$5:$D$28252,"&lt;&gt;内部转账",Sheet1!$E$5:$E$28252,"&lt;&gt;*调拨*")</f>
        <v>0</v>
      </c>
      <c r="T402" s="32">
        <f>SUMIFS(Sheet1!$F$5:$F$28252,Sheet1!$I$5:$I$28252,$B402,Sheet1!$L$5:$L$28252,$A402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402,Sheet1!$L$5:$L$28252,$A402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402,Sheet1!$L$5:$L$28252,$A402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402,Sheet1!$L$5:$L$28252,$A402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2" s="32">
        <f>SUMIFS(Sheet1!$F$5:$F$28252,Sheet1!$I$5:$I$28252,$B402,Sheet1!$L$5:$L$28252,$A402,Sheet1!$E$5:$E$28252,"*调拨*")</f>
        <v>0</v>
      </c>
      <c r="V402" s="32">
        <f>SUMIFS(Sheet1!$F$5:$F$28252,Sheet1!$I$5:$I$28252,$B402,Sheet1!$L$5:$L$28252,$A402,Sheet1!$D$5:$D$28252,"储值",Sheet1!$E$5:$E$28252,"&lt;&gt;*调拨*")+SUMIFS(Sheet1!$F$5:$F$28252,Sheet1!$I$5:$I$28252,$B402,Sheet1!$L$5:$L$28252,$A402,Sheet1!$E$5:$E$28252,"*储值*",Sheet1!$D$5:$D$28252,"&lt;&gt;储值",Sheet1!$D$5:$D$28252,"&lt;&gt;内部转款",Sheet1!$D$5:$D$28252,"&lt;&gt;内部转账",Sheet1!$E$5:$E$28252,"&lt;&gt;*调拨*")</f>
        <v>0</v>
      </c>
      <c r="W402" s="32">
        <f>SUMIFS(Sheet1!$F$5:$F$28252,Sheet1!$I$5:$I$28252,$B402,Sheet1!$L$5:$L$28252,$A402,Sheet1!$D$5:$D$28252,"效期",Sheet1!$E$5:$E$28252,"&lt;&gt;*调拨*")+SUMIFS(Sheet1!$F$5:$F$28252,Sheet1!$I$5:$I$28252,$B402,Sheet1!$L$5:$L$28252,$A402,Sheet1!$E$5:$E$28252,"*效期*",Sheet1!$D$5:$D$28252,"&lt;&gt;效期",Sheet1!$D$5:$D$28252,"&lt;&gt;内部转款",Sheet1!$D$5:$D$28252,"&lt;&gt;内部转账",Sheet1!$E$5:$E$28252,"&lt;&gt;*调拨*")</f>
        <v>0</v>
      </c>
      <c r="X402" s="32">
        <f>SUMIFS(Sheet1!$F$5:$F$28252,Sheet1!$I$5:$I$28252,$B402,Sheet1!$L$5:$L$28252,$A402,Sheet1!$D$5:$D$28252,"内部转款",Sheet1!$E$5:$E$28252,"&lt;&gt;*调拨*")+SUMIFS(Sheet1!$F$5:$F$28252,Sheet1!$I$5:$I$28252,$B402,Sheet1!$L$5:$L$28252,$A402,Sheet1!$D$5:$D$28252,"内部转账",Sheet1!$E$5:$E$28252,"&lt;&gt;*调拨*")</f>
        <v>0</v>
      </c>
      <c r="Y402" s="32">
        <f t="shared" si="28"/>
        <v>0</v>
      </c>
      <c r="Z402" s="32">
        <f>SUMIFS(Sheet1!$F$5:$F$28252,Sheet1!$I$5:$I$28252,$B402,Sheet1!$L$5:$L$28252,$A402)</f>
        <v>8152.5</v>
      </c>
      <c r="AA402" s="32">
        <f>SUMIFS(Sheet1!$G$5:$G$28252,Sheet1!$I$5:$I$28252,$B402,Sheet1!$L$5:$L$28252,$A402,Sheet1!$D$5:$D$28252,"工资",Sheet1!$E$5:$E$28252,"&lt;&gt;*调拨*")+SUMIFS(Sheet1!$G$5:$G$28252,Sheet1!$I$5:$I$28252,$B402,Sheet1!$L$5:$L$28252,$A402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2" s="32">
        <f>SUMIFS(Sheet1!$G$5:$G$28252,Sheet1!$I$5:$I$28252,$B402,Sheet1!$L$5:$L$28252,$A402,Sheet1!$D$5:$D$28252,"水费",Sheet1!$E$5:$E$28252,"&lt;&gt;*调拨*")+SUMIFS(Sheet1!$G$5:$G$28252,Sheet1!$I$5:$I$28252,$B402,Sheet1!$L$5:$L$28252,$A402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2" s="32">
        <f>SUMIFS(Sheet1!$G$5:$G$28252,Sheet1!$I$5:$I$28252,$B402,Sheet1!$L$5:$L$28252,$A402,Sheet1!$D$5:$D$28252,"电费",Sheet1!$E$5:$E$28252,"&lt;&gt;*调拨*")+SUMIFS(Sheet1!$G$5:$G$28252,Sheet1!$I$5:$I$28252,$B402,Sheet1!$L$5:$L$28252,$A402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2" s="32">
        <f>SUMIFS(Sheet1!$G$5:$G$28252,Sheet1!$I$5:$I$28252,$B402,Sheet1!$L$5:$L$28252,$A402,Sheet1!$D$5:$D$28252,"宽带费",Sheet1!$E$5:$E$28252,"&lt;&gt;*调拨*")+SUMIFS(Sheet1!$G$5:$G$28252,Sheet1!$I$5:$I$28252,$B402,Sheet1!$L$5:$L$28252,$A402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2" s="32">
        <f>SUMIFS(Sheet1!$G$5:$G$28252,Sheet1!$I$5:$I$28252,$B402,Sheet1!$L$5:$L$28252,$A402,Sheet1!$D$5:$D$28252,"办公费",Sheet1!$E$5:$E$28252,"&lt;&gt;*调拨*")+SUMIFS(Sheet1!$G$5:$G$28252,Sheet1!$I$5:$I$28252,$B402,Sheet1!$L$5:$L$28252,$A402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2" s="32">
        <f>SUMIFS(Sheet1!$G$5:$G$28252,Sheet1!$I$5:$I$28252,$B402,Sheet1!$L$5:$L$28252,$A402,Sheet1!$D$5:$D$28252,"话费",Sheet1!$E$5:$E$28252,"&lt;&gt;*调拨*")+SUMIFS(Sheet1!$G$5:$G$28252,Sheet1!$I$5:$I$28252,$B402,Sheet1!$L$5:$L$28252,$A402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2" s="32">
        <f>SUMIFS(Sheet1!$G$5:$G$28252,Sheet1!$I$5:$I$28252,$B402,Sheet1!$L$5:$L$28252,$A402,Sheet1!$D$5:$D$28252,"房租",Sheet1!$E$5:$E$28252,"&lt;&gt;*调拨*")+SUMIFS(Sheet1!$G$5:$G$28252,Sheet1!$I$5:$I$28252,$B402,Sheet1!$L$5:$L$28252,$A402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2" s="32">
        <f>SUMIFS(Sheet1!$G$5:$G$28252,Sheet1!$I$5:$I$28252,$B402,Sheet1!$L$5:$L$28252,$A402,Sheet1!$E$5:$E$28252,"*调拨*")</f>
        <v>0</v>
      </c>
      <c r="AI402" s="32">
        <f>SUMIFS(Sheet1!$G$5:$G$28252,Sheet1!$I$5:$I$28252,$B402,Sheet1!$L$5:$L$28252,$A402,Sheet1!$D$5:$D$28252,"内部转款",Sheet1!$E$5:$E$28252,"&lt;&gt;*调拨*")+SUMIFS(Sheet1!$G$5:$G$28252,Sheet1!$I$5:$I$28252,$B402,Sheet1!$L$5:$L$28252,$A402,Sheet1!$D$5:$D$28252,"内部转账",Sheet1!$E$5:$E$28252,"&lt;&gt;*调拨*")</f>
        <v>0</v>
      </c>
      <c r="AJ402" s="32">
        <f t="shared" si="29"/>
        <v>5774.68</v>
      </c>
      <c r="AK402" s="32">
        <f>SUMIFS(Sheet1!$G$5:$G$28252,Sheet1!$I$5:$I$28252,$B402,Sheet1!$L$5:$L$28252,$A402)</f>
        <v>5774.68</v>
      </c>
      <c r="AL402" s="32">
        <f t="shared" si="30"/>
        <v>2377.82</v>
      </c>
    </row>
    <row r="403" ht="16.5" spans="1:38">
      <c r="A403" s="30">
        <v>202607</v>
      </c>
      <c r="B403" s="31" t="s">
        <v>101</v>
      </c>
      <c r="C403" s="32">
        <f>SUMIFS(Sheet1!$F$5:$F$28252,Sheet1!$I$5:$I$28252,$B403,Sheet1!$L$5:$L$28252,$A403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19999.99</v>
      </c>
      <c r="D403" s="32">
        <f>SUMIFS(Sheet1!$F$5:$F$28252,Sheet1!$I$5:$I$28252,$B403,Sheet1!$L$5:$L$28252,$A403,Sheet1!$D$5:$D$28252,"医保即时拨付",Sheet1!$E$5:$E$28252,"&lt;&gt;*调拨*")+SUMIFS(Sheet1!$F$5:$F$28252,Sheet1!$I$5:$I$28252,$B403,Sheet1!$L$5:$L$28252,$A403,Sheet1!$E$5:$E$28252,"*医保即时拨付*",Sheet1!$D$5:$D$28252,"&lt;&gt;医保即时拨付",Sheet1!$D$5:$D$28252,"&lt;&gt;内部转款",Sheet1!$D$5:$D$28252,"&lt;&gt;内部转账",Sheet1!$E$5:$E$28252,"&lt;&gt;*调拨*")</f>
        <v>4375.45</v>
      </c>
      <c r="E403" s="32">
        <f>SUMIFS(Sheet1!$F$5:$F$28252,Sheet1!$I$5:$I$28252,$B403,Sheet1!$L$5:$L$28252,$A403,Sheet1!$D$5:$D$28252,"医保",Sheet1!$E$5:$E$28252,"&lt;&gt;*调拨*",Sheet1!$E$5:$E$28252,"&lt;&gt;*医保即时拨付*")+SUMIFS(Sheet1!$F$5:$F$28252,Sheet1!$I$5:$I$28252,$B403,Sheet1!$L$5:$L$28252,$A403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3" s="32">
        <f>SUMIFS(Sheet1!$F$5:$F$28252,Sheet1!$I$5:$I$28252,$B403,Sheet1!$L$5:$L$28252,$A403,Sheet1!$D$5:$D$28252,"聚合",Sheet1!$E$5:$E$28252,"&lt;&gt;*调拨*")+SUMIFS(Sheet1!$F$5:$F$28252,Sheet1!$I$5:$I$28252,$B403,Sheet1!$L$5:$L$28252,$A403,Sheet1!$E$5:$E$28252,"*聚合*",Sheet1!$D$5:$D$28252,"&lt;&gt;聚合",Sheet1!$D$5:$D$28252,"&lt;&gt;内部转款",Sheet1!$D$5:$D$28252,"&lt;&gt;内部转账",Sheet1!$E$5:$E$28252,"&lt;&gt;*调拨*")</f>
        <v>0</v>
      </c>
      <c r="G403" s="32">
        <f>SUMIFS(Sheet1!$F$5:$F$28252,Sheet1!$I$5:$I$28252,$B403,Sheet1!$L$5:$L$28252,$A403,Sheet1!$D$5:$D$28252,"24小时微信",Sheet1!$E$5:$E$28252,"&lt;&gt;*调拨*")+SUMIFS(Sheet1!$F$5:$F$28252,Sheet1!$I$5:$I$28252,$B403,Sheet1!$L$5:$L$28252,$A403,Sheet1!$E$5:$E$28252,"*24小时微信*",Sheet1!$D$5:$D$28252,"&lt;&gt;24小时微信",Sheet1!$D$5:$D$28252,"&lt;&gt;内部转款",Sheet1!$D$5:$D$28252,"&lt;&gt;内部转账",Sheet1!$E$5:$E$28252,"&lt;&gt;*调拨*")</f>
        <v>0</v>
      </c>
      <c r="H403" s="32">
        <f>SUMIFS(Sheet1!$F$5:$F$28252,Sheet1!$I$5:$I$28252,$B403,Sheet1!$L$5:$L$28252,$A403,Sheet1!$D$5:$D$28252,"美团",Sheet1!$E$5:$E$28252,"&lt;&gt;*调拨*")+SUMIFS(Sheet1!$F$5:$F$28252,Sheet1!$I$5:$I$28252,$B403,Sheet1!$L$5:$L$28252,$A403,Sheet1!$E$5:$E$28252,"*美团*",Sheet1!$D$5:$D$28252,"&lt;&gt;美团",Sheet1!$D$5:$D$28252,"&lt;&gt;内部转款",Sheet1!$D$5:$D$28252,"&lt;&gt;内部转账",Sheet1!$E$5:$E$28252,"&lt;&gt;*调拨*")</f>
        <v>0</v>
      </c>
      <c r="I403" s="32">
        <f>SUMIFS(Sheet1!$F$5:$F$28252,Sheet1!$I$5:$I$28252,$B403,Sheet1!$L$5:$L$28252,$A403,Sheet1!$D$5:$D$28252,"饿了么",Sheet1!$E$5:$E$28252,"&lt;&gt;*调拨*")+SUMIFS(Sheet1!$F$5:$F$28252,Sheet1!$I$5:$I$28252,$B403,Sheet1!$L$5:$L$28252,$A403,Sheet1!$E$5:$E$28252,"*饿了么*",Sheet1!$D$5:$D$28252,"&lt;&gt;饿了么",Sheet1!$D$5:$D$28252,"&lt;&gt;内部转款",Sheet1!$D$5:$D$28252,"&lt;&gt;内部转账",Sheet1!$E$5:$E$28252,"&lt;&gt;*调拨*")</f>
        <v>0</v>
      </c>
      <c r="J403" s="32">
        <f>SUMIFS(Sheet1!$F$5:$F$28252,Sheet1!$I$5:$I$28252,$B403,Sheet1!$L$5:$L$28252,$A403,Sheet1!$D$5:$D$28252,"健E卡",Sheet1!$E$5:$E$28252,"&lt;&gt;*调拨*")+SUMIFS(Sheet1!$F$5:$F$28252,Sheet1!$I$5:$I$28252,$B403,Sheet1!$L$5:$L$28252,$A403,Sheet1!$E$5:$E$28252,"*健E卡*",Sheet1!$D$5:$D$28252,"&lt;&gt;健E卡",Sheet1!$D$5:$D$28252,"&lt;&gt;内部转款",Sheet1!$D$5:$D$28252,"&lt;&gt;内部转账",Sheet1!$E$5:$E$28252,"&lt;&gt;*调拨*")</f>
        <v>0</v>
      </c>
      <c r="K403" s="32">
        <f>SUMIFS(Sheet1!$F$5:$F$28252,Sheet1!$I$5:$I$28252,$B403,Sheet1!$L$5:$L$28252,$A403,Sheet1!$D$5:$D$28252,"抖音",Sheet1!$E$5:$E$28252,"&lt;&gt;*调拨*")+SUMIFS(Sheet1!$F$5:$F$28252,Sheet1!$I$5:$I$28252,$B403,Sheet1!$L$5:$L$28252,$A403,Sheet1!$E$5:$E$28252,"*抖音*",Sheet1!$D$5:$D$28252,"&lt;&gt;抖音",Sheet1!$D$5:$D$28252,"&lt;&gt;内部转款",Sheet1!$D$5:$D$28252,"&lt;&gt;内部转账",Sheet1!$E$5:$E$28252,"&lt;&gt;*调拨*")</f>
        <v>0</v>
      </c>
      <c r="L403" s="32">
        <f>SUMIFS(Sheet1!$F$5:$F$28252,Sheet1!$I$5:$I$28252,$B403,Sheet1!$L$5:$L$28252,$A403,Sheet1!$D$5:$D$28252,"医卡通",Sheet1!$E$5:$E$28252,"&lt;&gt;*调拨*")+SUMIFS(Sheet1!$F$5:$F$28252,Sheet1!$I$5:$I$28252,$B403,Sheet1!$L$5:$L$28252,$A403,Sheet1!$E$5:$E$28252,"*医卡通*",Sheet1!$D$5:$D$28252,"&lt;&gt;医卡通",Sheet1!$D$5:$D$28252,"&lt;&gt;内部转款",Sheet1!$D$5:$D$28252,"&lt;&gt;内部转账",Sheet1!$E$5:$E$28252,"&lt;&gt;*调拨*")</f>
        <v>0</v>
      </c>
      <c r="M403" s="32">
        <f>SUMIFS(Sheet1!$F$5:$F$28252,Sheet1!$I$5:$I$28252,$B403,Sheet1!$L$5:$L$28252,$A403,Sheet1!$D$5:$D$28252,"企健网",Sheet1!$E$5:$E$28252,"&lt;&gt;*调拨*")+SUMIFS(Sheet1!$F$5:$F$28252,Sheet1!$I$5:$I$28252,$B403,Sheet1!$L$5:$L$28252,$A403,Sheet1!$E$5:$E$28252,"*企健网*",Sheet1!$D$5:$D$28252,"&lt;&gt;企健网",Sheet1!$D$5:$D$28252,"&lt;&gt;内部转款",Sheet1!$D$5:$D$28252,"&lt;&gt;内部转账",Sheet1!$E$5:$E$28252,"&lt;&gt;*调拨*")</f>
        <v>0</v>
      </c>
      <c r="N403" s="32">
        <f>SUMIFS(Sheet1!$F$5:$F$28252,Sheet1!$I$5:$I$28252,$B403,Sheet1!$L$5:$L$28252,$A403,Sheet1!$D$5:$D$28252,"银联",Sheet1!$E$5:$E$28252,"&lt;&gt;*调拨*")+SUMIFS(Sheet1!$F$5:$F$28252,Sheet1!$I$5:$I$28252,$B403,Sheet1!$L$5:$L$28252,$A403,Sheet1!$E$5:$E$28252,"*银联*",Sheet1!$D$5:$D$28252,"&lt;&gt;银联",Sheet1!$D$5:$D$28252,"&lt;&gt;内部转款",Sheet1!$D$5:$D$28252,"&lt;&gt;内部转账",Sheet1!$E$5:$E$28252,"&lt;&gt;*调拨*")</f>
        <v>0</v>
      </c>
      <c r="O403" s="32">
        <f>SUMIFS(Sheet1!$F$5:$F$28252,Sheet1!$I$5:$I$28252,$B403,Sheet1!$L$5:$L$28252,$A403,Sheet1!$D$5:$D$28252,"京东",Sheet1!$E$5:$E$28252,"&lt;&gt;*调拨*")+SUMIFS(Sheet1!$F$5:$F$28252,Sheet1!$I$5:$I$28252,$B403,Sheet1!$L$5:$L$28252,$A403,Sheet1!$E$5:$E$28252,"*京东*",Sheet1!$D$5:$D$28252,"&lt;&gt;京东",Sheet1!$D$5:$D$28252,"&lt;&gt;内部转款",Sheet1!$D$5:$D$28252,"&lt;&gt;内部转账",Sheet1!$E$5:$E$28252,"&lt;&gt;*调拨*")</f>
        <v>0</v>
      </c>
      <c r="P403" s="32">
        <f>SUMIFS(Sheet1!$F$5:$F$28252,Sheet1!$I$5:$I$28252,$B403,Sheet1!$L$5:$L$28252,$A403,Sheet1!$D$5:$D$28252,"药机微信",Sheet1!$E$5:$E$28252,"&lt;&gt;*调拨*")+SUMIFS(Sheet1!$F$5:$F$28252,Sheet1!$I$5:$I$28252,$B403,Sheet1!$L$5:$L$28252,$A403,Sheet1!$E$5:$E$28252,"*药机微信*",Sheet1!$D$5:$D$28252,"&lt;&gt;药机微信",Sheet1!$D$5:$D$28252,"&lt;&gt;内部转款",Sheet1!$D$5:$D$28252,"&lt;&gt;内部转账",Sheet1!$E$5:$E$28252,"&lt;&gt;*调拨*")</f>
        <v>0</v>
      </c>
      <c r="Q403" s="32">
        <f>SUMIFS(Sheet1!$F$5:$F$28252,Sheet1!$I$5:$I$28252,$B403,Sheet1!$L$5:$L$28252,$A403,Sheet1!$D$5:$D$28252,"亲情卡",Sheet1!$E$5:$E$28252,"&lt;&gt;*调拨*")+SUMIFS(Sheet1!$F$5:$F$28252,Sheet1!$I$5:$I$28252,$B403,Sheet1!$L$5:$L$28252,$A403,Sheet1!$E$5:$E$28252,"*亲情卡*",Sheet1!$D$5:$D$28252,"&lt;&gt;亲情卡",Sheet1!$D$5:$D$28252,"&lt;&gt;内部转款",Sheet1!$D$5:$D$28252,"&lt;&gt;内部转账",Sheet1!$E$5:$E$28252,"&lt;&gt;*调拨*")</f>
        <v>0</v>
      </c>
      <c r="R403" s="32">
        <f>SUMIFS(Sheet1!$F$5:$F$28252,Sheet1!$I$5:$I$28252,$B403,Sheet1!$L$5:$L$28252,$A403,Sheet1!$D$5:$D$28252,"优惠券",Sheet1!$E$5:$E$28252,"&lt;&gt;*调拨*")+SUMIFS(Sheet1!$F$5:$F$28252,Sheet1!$I$5:$I$28252,$B403,Sheet1!$L$5:$L$28252,$A403,Sheet1!$E$5:$E$28252,"*优惠券*",Sheet1!$D$5:$D$28252,"&lt;&gt;优惠券",Sheet1!$D$5:$D$28252,"&lt;&gt;内部转款",Sheet1!$D$5:$D$28252,"&lt;&gt;内部转账",Sheet1!$E$5:$E$28252,"&lt;&gt;*调拨*")</f>
        <v>0</v>
      </c>
      <c r="S403" s="32">
        <f>SUMIFS(Sheet1!$F$5:$F$28252,Sheet1!$I$5:$I$28252,$B403,Sheet1!$L$5:$L$28252,$A403,Sheet1!$D$5:$D$28252,"代金券",Sheet1!$E$5:$E$28252,"&lt;&gt;*调拨*")+SUMIFS(Sheet1!$F$5:$F$28252,Sheet1!$I$5:$I$28252,$B403,Sheet1!$L$5:$L$28252,$A403,Sheet1!$E$5:$E$28252,"*代金券*",Sheet1!$D$5:$D$28252,"&lt;&gt;代金券",Sheet1!$D$5:$D$28252,"&lt;&gt;内部转款",Sheet1!$D$5:$D$28252,"&lt;&gt;内部转账",Sheet1!$E$5:$E$28252,"&lt;&gt;*调拨*")</f>
        <v>0</v>
      </c>
      <c r="T403" s="32">
        <f>SUMIFS(Sheet1!$F$5:$F$28252,Sheet1!$I$5:$I$28252,$B403,Sheet1!$L$5:$L$28252,$A403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403,Sheet1!$L$5:$L$28252,$A403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403,Sheet1!$L$5:$L$28252,$A403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403,Sheet1!$L$5:$L$28252,$A403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3" s="32">
        <f>SUMIFS(Sheet1!$F$5:$F$28252,Sheet1!$I$5:$I$28252,$B403,Sheet1!$L$5:$L$28252,$A403,Sheet1!$E$5:$E$28252,"*调拨*")</f>
        <v>0</v>
      </c>
      <c r="V403" s="32">
        <f>SUMIFS(Sheet1!$F$5:$F$28252,Sheet1!$I$5:$I$28252,$B403,Sheet1!$L$5:$L$28252,$A403,Sheet1!$D$5:$D$28252,"储值",Sheet1!$E$5:$E$28252,"&lt;&gt;*调拨*")+SUMIFS(Sheet1!$F$5:$F$28252,Sheet1!$I$5:$I$28252,$B403,Sheet1!$L$5:$L$28252,$A403,Sheet1!$E$5:$E$28252,"*储值*",Sheet1!$D$5:$D$28252,"&lt;&gt;储值",Sheet1!$D$5:$D$28252,"&lt;&gt;内部转款",Sheet1!$D$5:$D$28252,"&lt;&gt;内部转账",Sheet1!$E$5:$E$28252,"&lt;&gt;*调拨*")</f>
        <v>0</v>
      </c>
      <c r="W403" s="32">
        <f>SUMIFS(Sheet1!$F$5:$F$28252,Sheet1!$I$5:$I$28252,$B403,Sheet1!$L$5:$L$28252,$A403,Sheet1!$D$5:$D$28252,"效期",Sheet1!$E$5:$E$28252,"&lt;&gt;*调拨*")+SUMIFS(Sheet1!$F$5:$F$28252,Sheet1!$I$5:$I$28252,$B403,Sheet1!$L$5:$L$28252,$A403,Sheet1!$E$5:$E$28252,"*效期*",Sheet1!$D$5:$D$28252,"&lt;&gt;效期",Sheet1!$D$5:$D$28252,"&lt;&gt;内部转款",Sheet1!$D$5:$D$28252,"&lt;&gt;内部转账",Sheet1!$E$5:$E$28252,"&lt;&gt;*调拨*")</f>
        <v>0</v>
      </c>
      <c r="X403" s="32">
        <f>SUMIFS(Sheet1!$F$5:$F$28252,Sheet1!$I$5:$I$28252,$B403,Sheet1!$L$5:$L$28252,$A403,Sheet1!$D$5:$D$28252,"内部转款",Sheet1!$E$5:$E$28252,"&lt;&gt;*调拨*")+SUMIFS(Sheet1!$F$5:$F$28252,Sheet1!$I$5:$I$28252,$B403,Sheet1!$L$5:$L$28252,$A403,Sheet1!$D$5:$D$28252,"内部转账",Sheet1!$E$5:$E$28252,"&lt;&gt;*调拨*")</f>
        <v>0</v>
      </c>
      <c r="Y403" s="32">
        <f t="shared" si="28"/>
        <v>0</v>
      </c>
      <c r="Z403" s="32">
        <f>SUMIFS(Sheet1!$F$5:$F$28252,Sheet1!$I$5:$I$28252,$B403,Sheet1!$L$5:$L$28252,$A403)</f>
        <v>24375.44</v>
      </c>
      <c r="AA403" s="32">
        <f>SUMIFS(Sheet1!$G$5:$G$28252,Sheet1!$I$5:$I$28252,$B403,Sheet1!$L$5:$L$28252,$A403,Sheet1!$D$5:$D$28252,"工资",Sheet1!$E$5:$E$28252,"&lt;&gt;*调拨*")+SUMIFS(Sheet1!$G$5:$G$28252,Sheet1!$I$5:$I$28252,$B403,Sheet1!$L$5:$L$28252,$A403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3" s="32">
        <f>SUMIFS(Sheet1!$G$5:$G$28252,Sheet1!$I$5:$I$28252,$B403,Sheet1!$L$5:$L$28252,$A403,Sheet1!$D$5:$D$28252,"水费",Sheet1!$E$5:$E$28252,"&lt;&gt;*调拨*")+SUMIFS(Sheet1!$G$5:$G$28252,Sheet1!$I$5:$I$28252,$B403,Sheet1!$L$5:$L$28252,$A403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3" s="32">
        <f>SUMIFS(Sheet1!$G$5:$G$28252,Sheet1!$I$5:$I$28252,$B403,Sheet1!$L$5:$L$28252,$A403,Sheet1!$D$5:$D$28252,"电费",Sheet1!$E$5:$E$28252,"&lt;&gt;*调拨*")+SUMIFS(Sheet1!$G$5:$G$28252,Sheet1!$I$5:$I$28252,$B403,Sheet1!$L$5:$L$28252,$A403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3" s="32">
        <f>SUMIFS(Sheet1!$G$5:$G$28252,Sheet1!$I$5:$I$28252,$B403,Sheet1!$L$5:$L$28252,$A403,Sheet1!$D$5:$D$28252,"宽带费",Sheet1!$E$5:$E$28252,"&lt;&gt;*调拨*")+SUMIFS(Sheet1!$G$5:$G$28252,Sheet1!$I$5:$I$28252,$B403,Sheet1!$L$5:$L$28252,$A403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3" s="32">
        <f>SUMIFS(Sheet1!$G$5:$G$28252,Sheet1!$I$5:$I$28252,$B403,Sheet1!$L$5:$L$28252,$A403,Sheet1!$D$5:$D$28252,"办公费",Sheet1!$E$5:$E$28252,"&lt;&gt;*调拨*")+SUMIFS(Sheet1!$G$5:$G$28252,Sheet1!$I$5:$I$28252,$B403,Sheet1!$L$5:$L$28252,$A403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3" s="32">
        <f>SUMIFS(Sheet1!$G$5:$G$28252,Sheet1!$I$5:$I$28252,$B403,Sheet1!$L$5:$L$28252,$A403,Sheet1!$D$5:$D$28252,"话费",Sheet1!$E$5:$E$28252,"&lt;&gt;*调拨*")+SUMIFS(Sheet1!$G$5:$G$28252,Sheet1!$I$5:$I$28252,$B403,Sheet1!$L$5:$L$28252,$A403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3" s="32">
        <f>SUMIFS(Sheet1!$G$5:$G$28252,Sheet1!$I$5:$I$28252,$B403,Sheet1!$L$5:$L$28252,$A403,Sheet1!$D$5:$D$28252,"房租",Sheet1!$E$5:$E$28252,"&lt;&gt;*调拨*")+SUMIFS(Sheet1!$G$5:$G$28252,Sheet1!$I$5:$I$28252,$B403,Sheet1!$L$5:$L$28252,$A403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3" s="32">
        <f>SUMIFS(Sheet1!$G$5:$G$28252,Sheet1!$I$5:$I$28252,$B403,Sheet1!$L$5:$L$28252,$A403,Sheet1!$E$5:$E$28252,"*调拨*")</f>
        <v>0</v>
      </c>
      <c r="AI403" s="32">
        <f>SUMIFS(Sheet1!$G$5:$G$28252,Sheet1!$I$5:$I$28252,$B403,Sheet1!$L$5:$L$28252,$A403,Sheet1!$D$5:$D$28252,"内部转款",Sheet1!$E$5:$E$28252,"&lt;&gt;*调拨*")+SUMIFS(Sheet1!$G$5:$G$28252,Sheet1!$I$5:$I$28252,$B403,Sheet1!$L$5:$L$28252,$A403,Sheet1!$D$5:$D$28252,"内部转账",Sheet1!$E$5:$E$28252,"&lt;&gt;*调拨*")</f>
        <v>0</v>
      </c>
      <c r="AJ403" s="32">
        <f t="shared" si="29"/>
        <v>6510.51</v>
      </c>
      <c r="AK403" s="32">
        <f>SUMIFS(Sheet1!$G$5:$G$28252,Sheet1!$I$5:$I$28252,$B403,Sheet1!$L$5:$L$28252,$A403)</f>
        <v>6510.51</v>
      </c>
      <c r="AL403" s="32">
        <f t="shared" si="30"/>
        <v>17864.93</v>
      </c>
    </row>
    <row r="404" ht="16.5" spans="1:38">
      <c r="A404" s="30">
        <v>202607</v>
      </c>
      <c r="B404" s="31" t="s">
        <v>1130</v>
      </c>
      <c r="C404" s="32">
        <f>SUMIFS(Sheet1!$F$5:$F$28252,Sheet1!$I$5:$I$28252,$B404,Sheet1!$L$5:$L$28252,$A404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04" s="32">
        <f>SUMIFS(Sheet1!$F$5:$F$28252,Sheet1!$I$5:$I$28252,$B404,Sheet1!$L$5:$L$28252,$A404,Sheet1!$D$5:$D$28252,"医保即时拨付",Sheet1!$E$5:$E$28252,"&lt;&gt;*调拨*")+SUMIFS(Sheet1!$F$5:$F$28252,Sheet1!$I$5:$I$28252,$B404,Sheet1!$L$5:$L$28252,$A404,Sheet1!$E$5:$E$28252,"*医保即时拨付*",Sheet1!$D$5:$D$28252,"&lt;&gt;医保即时拨付",Sheet1!$D$5:$D$28252,"&lt;&gt;内部转款",Sheet1!$D$5:$D$28252,"&lt;&gt;内部转账",Sheet1!$E$5:$E$28252,"&lt;&gt;*调拨*")</f>
        <v>0</v>
      </c>
      <c r="E404" s="32">
        <f>SUMIFS(Sheet1!$F$5:$F$28252,Sheet1!$I$5:$I$28252,$B404,Sheet1!$L$5:$L$28252,$A404,Sheet1!$D$5:$D$28252,"医保",Sheet1!$E$5:$E$28252,"&lt;&gt;*调拨*",Sheet1!$E$5:$E$28252,"&lt;&gt;*医保即时拨付*")+SUMIFS(Sheet1!$F$5:$F$28252,Sheet1!$I$5:$I$28252,$B404,Sheet1!$L$5:$L$28252,$A404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4" s="32">
        <f>SUMIFS(Sheet1!$F$5:$F$28252,Sheet1!$I$5:$I$28252,$B404,Sheet1!$L$5:$L$28252,$A404,Sheet1!$D$5:$D$28252,"聚合",Sheet1!$E$5:$E$28252,"&lt;&gt;*调拨*")+SUMIFS(Sheet1!$F$5:$F$28252,Sheet1!$I$5:$I$28252,$B404,Sheet1!$L$5:$L$28252,$A404,Sheet1!$E$5:$E$28252,"*聚合*",Sheet1!$D$5:$D$28252,"&lt;&gt;聚合",Sheet1!$D$5:$D$28252,"&lt;&gt;内部转款",Sheet1!$D$5:$D$28252,"&lt;&gt;内部转账",Sheet1!$E$5:$E$28252,"&lt;&gt;*调拨*")</f>
        <v>0</v>
      </c>
      <c r="G404" s="32">
        <f>SUMIFS(Sheet1!$F$5:$F$28252,Sheet1!$I$5:$I$28252,$B404,Sheet1!$L$5:$L$28252,$A404,Sheet1!$D$5:$D$28252,"24小时微信",Sheet1!$E$5:$E$28252,"&lt;&gt;*调拨*")+SUMIFS(Sheet1!$F$5:$F$28252,Sheet1!$I$5:$I$28252,$B404,Sheet1!$L$5:$L$28252,$A404,Sheet1!$E$5:$E$28252,"*24小时微信*",Sheet1!$D$5:$D$28252,"&lt;&gt;24小时微信",Sheet1!$D$5:$D$28252,"&lt;&gt;内部转款",Sheet1!$D$5:$D$28252,"&lt;&gt;内部转账",Sheet1!$E$5:$E$28252,"&lt;&gt;*调拨*")</f>
        <v>0</v>
      </c>
      <c r="H404" s="32">
        <f>SUMIFS(Sheet1!$F$5:$F$28252,Sheet1!$I$5:$I$28252,$B404,Sheet1!$L$5:$L$28252,$A404,Sheet1!$D$5:$D$28252,"美团",Sheet1!$E$5:$E$28252,"&lt;&gt;*调拨*")+SUMIFS(Sheet1!$F$5:$F$28252,Sheet1!$I$5:$I$28252,$B404,Sheet1!$L$5:$L$28252,$A404,Sheet1!$E$5:$E$28252,"*美团*",Sheet1!$D$5:$D$28252,"&lt;&gt;美团",Sheet1!$D$5:$D$28252,"&lt;&gt;内部转款",Sheet1!$D$5:$D$28252,"&lt;&gt;内部转账",Sheet1!$E$5:$E$28252,"&lt;&gt;*调拨*")</f>
        <v>0</v>
      </c>
      <c r="I404" s="32">
        <f>SUMIFS(Sheet1!$F$5:$F$28252,Sheet1!$I$5:$I$28252,$B404,Sheet1!$L$5:$L$28252,$A404,Sheet1!$D$5:$D$28252,"饿了么",Sheet1!$E$5:$E$28252,"&lt;&gt;*调拨*")+SUMIFS(Sheet1!$F$5:$F$28252,Sheet1!$I$5:$I$28252,$B404,Sheet1!$L$5:$L$28252,$A404,Sheet1!$E$5:$E$28252,"*饿了么*",Sheet1!$D$5:$D$28252,"&lt;&gt;饿了么",Sheet1!$D$5:$D$28252,"&lt;&gt;内部转款",Sheet1!$D$5:$D$28252,"&lt;&gt;内部转账",Sheet1!$E$5:$E$28252,"&lt;&gt;*调拨*")</f>
        <v>0</v>
      </c>
      <c r="J404" s="32">
        <f>SUMIFS(Sheet1!$F$5:$F$28252,Sheet1!$I$5:$I$28252,$B404,Sheet1!$L$5:$L$28252,$A404,Sheet1!$D$5:$D$28252,"健E卡",Sheet1!$E$5:$E$28252,"&lt;&gt;*调拨*")+SUMIFS(Sheet1!$F$5:$F$28252,Sheet1!$I$5:$I$28252,$B404,Sheet1!$L$5:$L$28252,$A404,Sheet1!$E$5:$E$28252,"*健E卡*",Sheet1!$D$5:$D$28252,"&lt;&gt;健E卡",Sheet1!$D$5:$D$28252,"&lt;&gt;内部转款",Sheet1!$D$5:$D$28252,"&lt;&gt;内部转账",Sheet1!$E$5:$E$28252,"&lt;&gt;*调拨*")</f>
        <v>0</v>
      </c>
      <c r="K404" s="32">
        <f>SUMIFS(Sheet1!$F$5:$F$28252,Sheet1!$I$5:$I$28252,$B404,Sheet1!$L$5:$L$28252,$A404,Sheet1!$D$5:$D$28252,"抖音",Sheet1!$E$5:$E$28252,"&lt;&gt;*调拨*")+SUMIFS(Sheet1!$F$5:$F$28252,Sheet1!$I$5:$I$28252,$B404,Sheet1!$L$5:$L$28252,$A404,Sheet1!$E$5:$E$28252,"*抖音*",Sheet1!$D$5:$D$28252,"&lt;&gt;抖音",Sheet1!$D$5:$D$28252,"&lt;&gt;内部转款",Sheet1!$D$5:$D$28252,"&lt;&gt;内部转账",Sheet1!$E$5:$E$28252,"&lt;&gt;*调拨*")</f>
        <v>0</v>
      </c>
      <c r="L404" s="32">
        <f>SUMIFS(Sheet1!$F$5:$F$28252,Sheet1!$I$5:$I$28252,$B404,Sheet1!$L$5:$L$28252,$A404,Sheet1!$D$5:$D$28252,"医卡通",Sheet1!$E$5:$E$28252,"&lt;&gt;*调拨*")+SUMIFS(Sheet1!$F$5:$F$28252,Sheet1!$I$5:$I$28252,$B404,Sheet1!$L$5:$L$28252,$A404,Sheet1!$E$5:$E$28252,"*医卡通*",Sheet1!$D$5:$D$28252,"&lt;&gt;医卡通",Sheet1!$D$5:$D$28252,"&lt;&gt;内部转款",Sheet1!$D$5:$D$28252,"&lt;&gt;内部转账",Sheet1!$E$5:$E$28252,"&lt;&gt;*调拨*")</f>
        <v>0</v>
      </c>
      <c r="M404" s="32">
        <f>SUMIFS(Sheet1!$F$5:$F$28252,Sheet1!$I$5:$I$28252,$B404,Sheet1!$L$5:$L$28252,$A404,Sheet1!$D$5:$D$28252,"企健网",Sheet1!$E$5:$E$28252,"&lt;&gt;*调拨*")+SUMIFS(Sheet1!$F$5:$F$28252,Sheet1!$I$5:$I$28252,$B404,Sheet1!$L$5:$L$28252,$A404,Sheet1!$E$5:$E$28252,"*企健网*",Sheet1!$D$5:$D$28252,"&lt;&gt;企健网",Sheet1!$D$5:$D$28252,"&lt;&gt;内部转款",Sheet1!$D$5:$D$28252,"&lt;&gt;内部转账",Sheet1!$E$5:$E$28252,"&lt;&gt;*调拨*")</f>
        <v>0</v>
      </c>
      <c r="N404" s="32">
        <f>SUMIFS(Sheet1!$F$5:$F$28252,Sheet1!$I$5:$I$28252,$B404,Sheet1!$L$5:$L$28252,$A404,Sheet1!$D$5:$D$28252,"银联",Sheet1!$E$5:$E$28252,"&lt;&gt;*调拨*")+SUMIFS(Sheet1!$F$5:$F$28252,Sheet1!$I$5:$I$28252,$B404,Sheet1!$L$5:$L$28252,$A404,Sheet1!$E$5:$E$28252,"*银联*",Sheet1!$D$5:$D$28252,"&lt;&gt;银联",Sheet1!$D$5:$D$28252,"&lt;&gt;内部转款",Sheet1!$D$5:$D$28252,"&lt;&gt;内部转账",Sheet1!$E$5:$E$28252,"&lt;&gt;*调拨*")</f>
        <v>0</v>
      </c>
      <c r="O404" s="32">
        <f>SUMIFS(Sheet1!$F$5:$F$28252,Sheet1!$I$5:$I$28252,$B404,Sheet1!$L$5:$L$28252,$A404,Sheet1!$D$5:$D$28252,"京东",Sheet1!$E$5:$E$28252,"&lt;&gt;*调拨*")+SUMIFS(Sheet1!$F$5:$F$28252,Sheet1!$I$5:$I$28252,$B404,Sheet1!$L$5:$L$28252,$A404,Sheet1!$E$5:$E$28252,"*京东*",Sheet1!$D$5:$D$28252,"&lt;&gt;京东",Sheet1!$D$5:$D$28252,"&lt;&gt;内部转款",Sheet1!$D$5:$D$28252,"&lt;&gt;内部转账",Sheet1!$E$5:$E$28252,"&lt;&gt;*调拨*")</f>
        <v>0</v>
      </c>
      <c r="P404" s="32">
        <f>SUMIFS(Sheet1!$F$5:$F$28252,Sheet1!$I$5:$I$28252,$B404,Sheet1!$L$5:$L$28252,$A404,Sheet1!$D$5:$D$28252,"药机微信",Sheet1!$E$5:$E$28252,"&lt;&gt;*调拨*")+SUMIFS(Sheet1!$F$5:$F$28252,Sheet1!$I$5:$I$28252,$B404,Sheet1!$L$5:$L$28252,$A404,Sheet1!$E$5:$E$28252,"*药机微信*",Sheet1!$D$5:$D$28252,"&lt;&gt;药机微信",Sheet1!$D$5:$D$28252,"&lt;&gt;内部转款",Sheet1!$D$5:$D$28252,"&lt;&gt;内部转账",Sheet1!$E$5:$E$28252,"&lt;&gt;*调拨*")</f>
        <v>0</v>
      </c>
      <c r="Q404" s="32">
        <f>SUMIFS(Sheet1!$F$5:$F$28252,Sheet1!$I$5:$I$28252,$B404,Sheet1!$L$5:$L$28252,$A404,Sheet1!$D$5:$D$28252,"亲情卡",Sheet1!$E$5:$E$28252,"&lt;&gt;*调拨*")+SUMIFS(Sheet1!$F$5:$F$28252,Sheet1!$I$5:$I$28252,$B404,Sheet1!$L$5:$L$28252,$A404,Sheet1!$E$5:$E$28252,"*亲情卡*",Sheet1!$D$5:$D$28252,"&lt;&gt;亲情卡",Sheet1!$D$5:$D$28252,"&lt;&gt;内部转款",Sheet1!$D$5:$D$28252,"&lt;&gt;内部转账",Sheet1!$E$5:$E$28252,"&lt;&gt;*调拨*")</f>
        <v>0</v>
      </c>
      <c r="R404" s="32">
        <f>SUMIFS(Sheet1!$F$5:$F$28252,Sheet1!$I$5:$I$28252,$B404,Sheet1!$L$5:$L$28252,$A404,Sheet1!$D$5:$D$28252,"优惠券",Sheet1!$E$5:$E$28252,"&lt;&gt;*调拨*")+SUMIFS(Sheet1!$F$5:$F$28252,Sheet1!$I$5:$I$28252,$B404,Sheet1!$L$5:$L$28252,$A404,Sheet1!$E$5:$E$28252,"*优惠券*",Sheet1!$D$5:$D$28252,"&lt;&gt;优惠券",Sheet1!$D$5:$D$28252,"&lt;&gt;内部转款",Sheet1!$D$5:$D$28252,"&lt;&gt;内部转账",Sheet1!$E$5:$E$28252,"&lt;&gt;*调拨*")</f>
        <v>0</v>
      </c>
      <c r="S404" s="32">
        <f>SUMIFS(Sheet1!$F$5:$F$28252,Sheet1!$I$5:$I$28252,$B404,Sheet1!$L$5:$L$28252,$A404,Sheet1!$D$5:$D$28252,"代金券",Sheet1!$E$5:$E$28252,"&lt;&gt;*调拨*")+SUMIFS(Sheet1!$F$5:$F$28252,Sheet1!$I$5:$I$28252,$B404,Sheet1!$L$5:$L$28252,$A404,Sheet1!$E$5:$E$28252,"*代金券*",Sheet1!$D$5:$D$28252,"&lt;&gt;代金券",Sheet1!$D$5:$D$28252,"&lt;&gt;内部转款",Sheet1!$D$5:$D$28252,"&lt;&gt;内部转账",Sheet1!$E$5:$E$28252,"&lt;&gt;*调拨*")</f>
        <v>0</v>
      </c>
      <c r="T404" s="32">
        <f>SUMIFS(Sheet1!$F$5:$F$28252,Sheet1!$I$5:$I$28252,$B404,Sheet1!$L$5:$L$28252,$A404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404,Sheet1!$L$5:$L$28252,$A404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404,Sheet1!$L$5:$L$28252,$A404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404,Sheet1!$L$5:$L$28252,$A404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4" s="32">
        <f>SUMIFS(Sheet1!$F$5:$F$28252,Sheet1!$I$5:$I$28252,$B404,Sheet1!$L$5:$L$28252,$A404,Sheet1!$E$5:$E$28252,"*调拨*")</f>
        <v>0</v>
      </c>
      <c r="V404" s="32">
        <f>SUMIFS(Sheet1!$F$5:$F$28252,Sheet1!$I$5:$I$28252,$B404,Sheet1!$L$5:$L$28252,$A404,Sheet1!$D$5:$D$28252,"储值",Sheet1!$E$5:$E$28252,"&lt;&gt;*调拨*")+SUMIFS(Sheet1!$F$5:$F$28252,Sheet1!$I$5:$I$28252,$B404,Sheet1!$L$5:$L$28252,$A404,Sheet1!$E$5:$E$28252,"*储值*",Sheet1!$D$5:$D$28252,"&lt;&gt;储值",Sheet1!$D$5:$D$28252,"&lt;&gt;内部转款",Sheet1!$D$5:$D$28252,"&lt;&gt;内部转账",Sheet1!$E$5:$E$28252,"&lt;&gt;*调拨*")</f>
        <v>0</v>
      </c>
      <c r="W404" s="32">
        <f>SUMIFS(Sheet1!$F$5:$F$28252,Sheet1!$I$5:$I$28252,$B404,Sheet1!$L$5:$L$28252,$A404,Sheet1!$D$5:$D$28252,"效期",Sheet1!$E$5:$E$28252,"&lt;&gt;*调拨*")+SUMIFS(Sheet1!$F$5:$F$28252,Sheet1!$I$5:$I$28252,$B404,Sheet1!$L$5:$L$28252,$A404,Sheet1!$E$5:$E$28252,"*效期*",Sheet1!$D$5:$D$28252,"&lt;&gt;效期",Sheet1!$D$5:$D$28252,"&lt;&gt;内部转款",Sheet1!$D$5:$D$28252,"&lt;&gt;内部转账",Sheet1!$E$5:$E$28252,"&lt;&gt;*调拨*")</f>
        <v>0</v>
      </c>
      <c r="X404" s="32">
        <f>SUMIFS(Sheet1!$F$5:$F$28252,Sheet1!$I$5:$I$28252,$B404,Sheet1!$L$5:$L$28252,$A404,Sheet1!$D$5:$D$28252,"内部转款",Sheet1!$E$5:$E$28252,"&lt;&gt;*调拨*")+SUMIFS(Sheet1!$F$5:$F$28252,Sheet1!$I$5:$I$28252,$B404,Sheet1!$L$5:$L$28252,$A404,Sheet1!$D$5:$D$28252,"内部转账",Sheet1!$E$5:$E$28252,"&lt;&gt;*调拨*")</f>
        <v>0</v>
      </c>
      <c r="Y404" s="32">
        <f t="shared" si="28"/>
        <v>0</v>
      </c>
      <c r="Z404" s="32">
        <f>SUMIFS(Sheet1!$F$5:$F$28252,Sheet1!$I$5:$I$28252,$B404,Sheet1!$L$5:$L$28252,$A404)</f>
        <v>0</v>
      </c>
      <c r="AA404" s="32">
        <f>SUMIFS(Sheet1!$G$5:$G$28252,Sheet1!$I$5:$I$28252,$B404,Sheet1!$L$5:$L$28252,$A404,Sheet1!$D$5:$D$28252,"工资",Sheet1!$E$5:$E$28252,"&lt;&gt;*调拨*")+SUMIFS(Sheet1!$G$5:$G$28252,Sheet1!$I$5:$I$28252,$B404,Sheet1!$L$5:$L$28252,$A404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4" s="32">
        <f>SUMIFS(Sheet1!$G$5:$G$28252,Sheet1!$I$5:$I$28252,$B404,Sheet1!$L$5:$L$28252,$A404,Sheet1!$D$5:$D$28252,"水费",Sheet1!$E$5:$E$28252,"&lt;&gt;*调拨*")+SUMIFS(Sheet1!$G$5:$G$28252,Sheet1!$I$5:$I$28252,$B404,Sheet1!$L$5:$L$28252,$A404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4" s="32">
        <f>SUMIFS(Sheet1!$G$5:$G$28252,Sheet1!$I$5:$I$28252,$B404,Sheet1!$L$5:$L$28252,$A404,Sheet1!$D$5:$D$28252,"电费",Sheet1!$E$5:$E$28252,"&lt;&gt;*调拨*")+SUMIFS(Sheet1!$G$5:$G$28252,Sheet1!$I$5:$I$28252,$B404,Sheet1!$L$5:$L$28252,$A404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4" s="32">
        <f>SUMIFS(Sheet1!$G$5:$G$28252,Sheet1!$I$5:$I$28252,$B404,Sheet1!$L$5:$L$28252,$A404,Sheet1!$D$5:$D$28252,"宽带费",Sheet1!$E$5:$E$28252,"&lt;&gt;*调拨*")+SUMIFS(Sheet1!$G$5:$G$28252,Sheet1!$I$5:$I$28252,$B404,Sheet1!$L$5:$L$28252,$A404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4" s="32">
        <f>SUMIFS(Sheet1!$G$5:$G$28252,Sheet1!$I$5:$I$28252,$B404,Sheet1!$L$5:$L$28252,$A404,Sheet1!$D$5:$D$28252,"办公费",Sheet1!$E$5:$E$28252,"&lt;&gt;*调拨*")+SUMIFS(Sheet1!$G$5:$G$28252,Sheet1!$I$5:$I$28252,$B404,Sheet1!$L$5:$L$28252,$A404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4" s="32">
        <f>SUMIFS(Sheet1!$G$5:$G$28252,Sheet1!$I$5:$I$28252,$B404,Sheet1!$L$5:$L$28252,$A404,Sheet1!$D$5:$D$28252,"话费",Sheet1!$E$5:$E$28252,"&lt;&gt;*调拨*")+SUMIFS(Sheet1!$G$5:$G$28252,Sheet1!$I$5:$I$28252,$B404,Sheet1!$L$5:$L$28252,$A404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4" s="32">
        <f>SUMIFS(Sheet1!$G$5:$G$28252,Sheet1!$I$5:$I$28252,$B404,Sheet1!$L$5:$L$28252,$A404,Sheet1!$D$5:$D$28252,"房租",Sheet1!$E$5:$E$28252,"&lt;&gt;*调拨*")+SUMIFS(Sheet1!$G$5:$G$28252,Sheet1!$I$5:$I$28252,$B404,Sheet1!$L$5:$L$28252,$A404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4" s="32">
        <f>SUMIFS(Sheet1!$G$5:$G$28252,Sheet1!$I$5:$I$28252,$B404,Sheet1!$L$5:$L$28252,$A404,Sheet1!$E$5:$E$28252,"*调拨*")</f>
        <v>0</v>
      </c>
      <c r="AI404" s="32">
        <f>SUMIFS(Sheet1!$G$5:$G$28252,Sheet1!$I$5:$I$28252,$B404,Sheet1!$L$5:$L$28252,$A404,Sheet1!$D$5:$D$28252,"内部转款",Sheet1!$E$5:$E$28252,"&lt;&gt;*调拨*")+SUMIFS(Sheet1!$G$5:$G$28252,Sheet1!$I$5:$I$28252,$B404,Sheet1!$L$5:$L$28252,$A404,Sheet1!$D$5:$D$28252,"内部转账",Sheet1!$E$5:$E$28252,"&lt;&gt;*调拨*")</f>
        <v>0</v>
      </c>
      <c r="AJ404" s="32">
        <f t="shared" si="29"/>
        <v>0</v>
      </c>
      <c r="AK404" s="32">
        <f>SUMIFS(Sheet1!$G$5:$G$28252,Sheet1!$I$5:$I$28252,$B404,Sheet1!$L$5:$L$28252,$A404)</f>
        <v>0</v>
      </c>
      <c r="AL404" s="32">
        <f t="shared" si="30"/>
        <v>0</v>
      </c>
    </row>
    <row r="405" ht="16.5" spans="1:38">
      <c r="A405" s="30">
        <v>202607</v>
      </c>
      <c r="B405" s="31" t="s">
        <v>1131</v>
      </c>
      <c r="C405" s="32">
        <f>SUMIFS(Sheet1!$F$5:$F$28252,Sheet1!$I$5:$I$28252,$B405,Sheet1!$L$5:$L$28252,$A405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05" s="32">
        <f>SUMIFS(Sheet1!$F$5:$F$28252,Sheet1!$I$5:$I$28252,$B405,Sheet1!$L$5:$L$28252,$A405,Sheet1!$D$5:$D$28252,"医保即时拨付",Sheet1!$E$5:$E$28252,"&lt;&gt;*调拨*")+SUMIFS(Sheet1!$F$5:$F$28252,Sheet1!$I$5:$I$28252,$B405,Sheet1!$L$5:$L$28252,$A405,Sheet1!$E$5:$E$28252,"*医保即时拨付*",Sheet1!$D$5:$D$28252,"&lt;&gt;医保即时拨付",Sheet1!$D$5:$D$28252,"&lt;&gt;内部转款",Sheet1!$D$5:$D$28252,"&lt;&gt;内部转账",Sheet1!$E$5:$E$28252,"&lt;&gt;*调拨*")</f>
        <v>0</v>
      </c>
      <c r="E405" s="32">
        <f>SUMIFS(Sheet1!$F$5:$F$28252,Sheet1!$I$5:$I$28252,$B405,Sheet1!$L$5:$L$28252,$A405,Sheet1!$D$5:$D$28252,"医保",Sheet1!$E$5:$E$28252,"&lt;&gt;*调拨*",Sheet1!$E$5:$E$28252,"&lt;&gt;*医保即时拨付*")+SUMIFS(Sheet1!$F$5:$F$28252,Sheet1!$I$5:$I$28252,$B405,Sheet1!$L$5:$L$28252,$A405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5" s="32">
        <f>SUMIFS(Sheet1!$F$5:$F$28252,Sheet1!$I$5:$I$28252,$B405,Sheet1!$L$5:$L$28252,$A405,Sheet1!$D$5:$D$28252,"聚合",Sheet1!$E$5:$E$28252,"&lt;&gt;*调拨*")+SUMIFS(Sheet1!$F$5:$F$28252,Sheet1!$I$5:$I$28252,$B405,Sheet1!$L$5:$L$28252,$A405,Sheet1!$E$5:$E$28252,"*聚合*",Sheet1!$D$5:$D$28252,"&lt;&gt;聚合",Sheet1!$D$5:$D$28252,"&lt;&gt;内部转款",Sheet1!$D$5:$D$28252,"&lt;&gt;内部转账",Sheet1!$E$5:$E$28252,"&lt;&gt;*调拨*")</f>
        <v>0</v>
      </c>
      <c r="G405" s="32">
        <f>SUMIFS(Sheet1!$F$5:$F$28252,Sheet1!$I$5:$I$28252,$B405,Sheet1!$L$5:$L$28252,$A405,Sheet1!$D$5:$D$28252,"24小时微信",Sheet1!$E$5:$E$28252,"&lt;&gt;*调拨*")+SUMIFS(Sheet1!$F$5:$F$28252,Sheet1!$I$5:$I$28252,$B405,Sheet1!$L$5:$L$28252,$A405,Sheet1!$E$5:$E$28252,"*24小时微信*",Sheet1!$D$5:$D$28252,"&lt;&gt;24小时微信",Sheet1!$D$5:$D$28252,"&lt;&gt;内部转款",Sheet1!$D$5:$D$28252,"&lt;&gt;内部转账",Sheet1!$E$5:$E$28252,"&lt;&gt;*调拨*")</f>
        <v>0</v>
      </c>
      <c r="H405" s="32">
        <f>SUMIFS(Sheet1!$F$5:$F$28252,Sheet1!$I$5:$I$28252,$B405,Sheet1!$L$5:$L$28252,$A405,Sheet1!$D$5:$D$28252,"美团",Sheet1!$E$5:$E$28252,"&lt;&gt;*调拨*")+SUMIFS(Sheet1!$F$5:$F$28252,Sheet1!$I$5:$I$28252,$B405,Sheet1!$L$5:$L$28252,$A405,Sheet1!$E$5:$E$28252,"*美团*",Sheet1!$D$5:$D$28252,"&lt;&gt;美团",Sheet1!$D$5:$D$28252,"&lt;&gt;内部转款",Sheet1!$D$5:$D$28252,"&lt;&gt;内部转账",Sheet1!$E$5:$E$28252,"&lt;&gt;*调拨*")</f>
        <v>0</v>
      </c>
      <c r="I405" s="32">
        <f>SUMIFS(Sheet1!$F$5:$F$28252,Sheet1!$I$5:$I$28252,$B405,Sheet1!$L$5:$L$28252,$A405,Sheet1!$D$5:$D$28252,"饿了么",Sheet1!$E$5:$E$28252,"&lt;&gt;*调拨*")+SUMIFS(Sheet1!$F$5:$F$28252,Sheet1!$I$5:$I$28252,$B405,Sheet1!$L$5:$L$28252,$A405,Sheet1!$E$5:$E$28252,"*饿了么*",Sheet1!$D$5:$D$28252,"&lt;&gt;饿了么",Sheet1!$D$5:$D$28252,"&lt;&gt;内部转款",Sheet1!$D$5:$D$28252,"&lt;&gt;内部转账",Sheet1!$E$5:$E$28252,"&lt;&gt;*调拨*")</f>
        <v>0</v>
      </c>
      <c r="J405" s="32">
        <f>SUMIFS(Sheet1!$F$5:$F$28252,Sheet1!$I$5:$I$28252,$B405,Sheet1!$L$5:$L$28252,$A405,Sheet1!$D$5:$D$28252,"健E卡",Sheet1!$E$5:$E$28252,"&lt;&gt;*调拨*")+SUMIFS(Sheet1!$F$5:$F$28252,Sheet1!$I$5:$I$28252,$B405,Sheet1!$L$5:$L$28252,$A405,Sheet1!$E$5:$E$28252,"*健E卡*",Sheet1!$D$5:$D$28252,"&lt;&gt;健E卡",Sheet1!$D$5:$D$28252,"&lt;&gt;内部转款",Sheet1!$D$5:$D$28252,"&lt;&gt;内部转账",Sheet1!$E$5:$E$28252,"&lt;&gt;*调拨*")</f>
        <v>0</v>
      </c>
      <c r="K405" s="32">
        <f>SUMIFS(Sheet1!$F$5:$F$28252,Sheet1!$I$5:$I$28252,$B405,Sheet1!$L$5:$L$28252,$A405,Sheet1!$D$5:$D$28252,"抖音",Sheet1!$E$5:$E$28252,"&lt;&gt;*调拨*")+SUMIFS(Sheet1!$F$5:$F$28252,Sheet1!$I$5:$I$28252,$B405,Sheet1!$L$5:$L$28252,$A405,Sheet1!$E$5:$E$28252,"*抖音*",Sheet1!$D$5:$D$28252,"&lt;&gt;抖音",Sheet1!$D$5:$D$28252,"&lt;&gt;内部转款",Sheet1!$D$5:$D$28252,"&lt;&gt;内部转账",Sheet1!$E$5:$E$28252,"&lt;&gt;*调拨*")</f>
        <v>0</v>
      </c>
      <c r="L405" s="32">
        <f>SUMIFS(Sheet1!$F$5:$F$28252,Sheet1!$I$5:$I$28252,$B405,Sheet1!$L$5:$L$28252,$A405,Sheet1!$D$5:$D$28252,"医卡通",Sheet1!$E$5:$E$28252,"&lt;&gt;*调拨*")+SUMIFS(Sheet1!$F$5:$F$28252,Sheet1!$I$5:$I$28252,$B405,Sheet1!$L$5:$L$28252,$A405,Sheet1!$E$5:$E$28252,"*医卡通*",Sheet1!$D$5:$D$28252,"&lt;&gt;医卡通",Sheet1!$D$5:$D$28252,"&lt;&gt;内部转款",Sheet1!$D$5:$D$28252,"&lt;&gt;内部转账",Sheet1!$E$5:$E$28252,"&lt;&gt;*调拨*")</f>
        <v>0</v>
      </c>
      <c r="M405" s="32">
        <f>SUMIFS(Sheet1!$F$5:$F$28252,Sheet1!$I$5:$I$28252,$B405,Sheet1!$L$5:$L$28252,$A405,Sheet1!$D$5:$D$28252,"企健网",Sheet1!$E$5:$E$28252,"&lt;&gt;*调拨*")+SUMIFS(Sheet1!$F$5:$F$28252,Sheet1!$I$5:$I$28252,$B405,Sheet1!$L$5:$L$28252,$A405,Sheet1!$E$5:$E$28252,"*企健网*",Sheet1!$D$5:$D$28252,"&lt;&gt;企健网",Sheet1!$D$5:$D$28252,"&lt;&gt;内部转款",Sheet1!$D$5:$D$28252,"&lt;&gt;内部转账",Sheet1!$E$5:$E$28252,"&lt;&gt;*调拨*")</f>
        <v>0</v>
      </c>
      <c r="N405" s="32">
        <f>SUMIFS(Sheet1!$F$5:$F$28252,Sheet1!$I$5:$I$28252,$B405,Sheet1!$L$5:$L$28252,$A405,Sheet1!$D$5:$D$28252,"银联",Sheet1!$E$5:$E$28252,"&lt;&gt;*调拨*")+SUMIFS(Sheet1!$F$5:$F$28252,Sheet1!$I$5:$I$28252,$B405,Sheet1!$L$5:$L$28252,$A405,Sheet1!$E$5:$E$28252,"*银联*",Sheet1!$D$5:$D$28252,"&lt;&gt;银联",Sheet1!$D$5:$D$28252,"&lt;&gt;内部转款",Sheet1!$D$5:$D$28252,"&lt;&gt;内部转账",Sheet1!$E$5:$E$28252,"&lt;&gt;*调拨*")</f>
        <v>0</v>
      </c>
      <c r="O405" s="32">
        <f>SUMIFS(Sheet1!$F$5:$F$28252,Sheet1!$I$5:$I$28252,$B405,Sheet1!$L$5:$L$28252,$A405,Sheet1!$D$5:$D$28252,"京东",Sheet1!$E$5:$E$28252,"&lt;&gt;*调拨*")+SUMIFS(Sheet1!$F$5:$F$28252,Sheet1!$I$5:$I$28252,$B405,Sheet1!$L$5:$L$28252,$A405,Sheet1!$E$5:$E$28252,"*京东*",Sheet1!$D$5:$D$28252,"&lt;&gt;京东",Sheet1!$D$5:$D$28252,"&lt;&gt;内部转款",Sheet1!$D$5:$D$28252,"&lt;&gt;内部转账",Sheet1!$E$5:$E$28252,"&lt;&gt;*调拨*")</f>
        <v>0</v>
      </c>
      <c r="P405" s="32">
        <f>SUMIFS(Sheet1!$F$5:$F$28252,Sheet1!$I$5:$I$28252,$B405,Sheet1!$L$5:$L$28252,$A405,Sheet1!$D$5:$D$28252,"药机微信",Sheet1!$E$5:$E$28252,"&lt;&gt;*调拨*")+SUMIFS(Sheet1!$F$5:$F$28252,Sheet1!$I$5:$I$28252,$B405,Sheet1!$L$5:$L$28252,$A405,Sheet1!$E$5:$E$28252,"*药机微信*",Sheet1!$D$5:$D$28252,"&lt;&gt;药机微信",Sheet1!$D$5:$D$28252,"&lt;&gt;内部转款",Sheet1!$D$5:$D$28252,"&lt;&gt;内部转账",Sheet1!$E$5:$E$28252,"&lt;&gt;*调拨*")</f>
        <v>0</v>
      </c>
      <c r="Q405" s="32">
        <f>SUMIFS(Sheet1!$F$5:$F$28252,Sheet1!$I$5:$I$28252,$B405,Sheet1!$L$5:$L$28252,$A405,Sheet1!$D$5:$D$28252,"亲情卡",Sheet1!$E$5:$E$28252,"&lt;&gt;*调拨*")+SUMIFS(Sheet1!$F$5:$F$28252,Sheet1!$I$5:$I$28252,$B405,Sheet1!$L$5:$L$28252,$A405,Sheet1!$E$5:$E$28252,"*亲情卡*",Sheet1!$D$5:$D$28252,"&lt;&gt;亲情卡",Sheet1!$D$5:$D$28252,"&lt;&gt;内部转款",Sheet1!$D$5:$D$28252,"&lt;&gt;内部转账",Sheet1!$E$5:$E$28252,"&lt;&gt;*调拨*")</f>
        <v>0</v>
      </c>
      <c r="R405" s="32">
        <f>SUMIFS(Sheet1!$F$5:$F$28252,Sheet1!$I$5:$I$28252,$B405,Sheet1!$L$5:$L$28252,$A405,Sheet1!$D$5:$D$28252,"优惠券",Sheet1!$E$5:$E$28252,"&lt;&gt;*调拨*")+SUMIFS(Sheet1!$F$5:$F$28252,Sheet1!$I$5:$I$28252,$B405,Sheet1!$L$5:$L$28252,$A405,Sheet1!$E$5:$E$28252,"*优惠券*",Sheet1!$D$5:$D$28252,"&lt;&gt;优惠券",Sheet1!$D$5:$D$28252,"&lt;&gt;内部转款",Sheet1!$D$5:$D$28252,"&lt;&gt;内部转账",Sheet1!$E$5:$E$28252,"&lt;&gt;*调拨*")</f>
        <v>0</v>
      </c>
      <c r="S405" s="32">
        <f>SUMIFS(Sheet1!$F$5:$F$28252,Sheet1!$I$5:$I$28252,$B405,Sheet1!$L$5:$L$28252,$A405,Sheet1!$D$5:$D$28252,"代金券",Sheet1!$E$5:$E$28252,"&lt;&gt;*调拨*")+SUMIFS(Sheet1!$F$5:$F$28252,Sheet1!$I$5:$I$28252,$B405,Sheet1!$L$5:$L$28252,$A405,Sheet1!$E$5:$E$28252,"*代金券*",Sheet1!$D$5:$D$28252,"&lt;&gt;代金券",Sheet1!$D$5:$D$28252,"&lt;&gt;内部转款",Sheet1!$D$5:$D$28252,"&lt;&gt;内部转账",Sheet1!$E$5:$E$28252,"&lt;&gt;*调拨*")</f>
        <v>0</v>
      </c>
      <c r="T405" s="32">
        <f>SUMIFS(Sheet1!$F$5:$F$28252,Sheet1!$I$5:$I$28252,$B405,Sheet1!$L$5:$L$28252,$A405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405,Sheet1!$L$5:$L$28252,$A405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405,Sheet1!$L$5:$L$28252,$A405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405,Sheet1!$L$5:$L$28252,$A405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5" s="32">
        <f>SUMIFS(Sheet1!$F$5:$F$28252,Sheet1!$I$5:$I$28252,$B405,Sheet1!$L$5:$L$28252,$A405,Sheet1!$E$5:$E$28252,"*调拨*")</f>
        <v>0</v>
      </c>
      <c r="V405" s="32">
        <f>SUMIFS(Sheet1!$F$5:$F$28252,Sheet1!$I$5:$I$28252,$B405,Sheet1!$L$5:$L$28252,$A405,Sheet1!$D$5:$D$28252,"储值",Sheet1!$E$5:$E$28252,"&lt;&gt;*调拨*")+SUMIFS(Sheet1!$F$5:$F$28252,Sheet1!$I$5:$I$28252,$B405,Sheet1!$L$5:$L$28252,$A405,Sheet1!$E$5:$E$28252,"*储值*",Sheet1!$D$5:$D$28252,"&lt;&gt;储值",Sheet1!$D$5:$D$28252,"&lt;&gt;内部转款",Sheet1!$D$5:$D$28252,"&lt;&gt;内部转账",Sheet1!$E$5:$E$28252,"&lt;&gt;*调拨*")</f>
        <v>0</v>
      </c>
      <c r="W405" s="32">
        <f>SUMIFS(Sheet1!$F$5:$F$28252,Sheet1!$I$5:$I$28252,$B405,Sheet1!$L$5:$L$28252,$A405,Sheet1!$D$5:$D$28252,"效期",Sheet1!$E$5:$E$28252,"&lt;&gt;*调拨*")+SUMIFS(Sheet1!$F$5:$F$28252,Sheet1!$I$5:$I$28252,$B405,Sheet1!$L$5:$L$28252,$A405,Sheet1!$E$5:$E$28252,"*效期*",Sheet1!$D$5:$D$28252,"&lt;&gt;效期",Sheet1!$D$5:$D$28252,"&lt;&gt;内部转款",Sheet1!$D$5:$D$28252,"&lt;&gt;内部转账",Sheet1!$E$5:$E$28252,"&lt;&gt;*调拨*")</f>
        <v>0</v>
      </c>
      <c r="X405" s="32">
        <f>SUMIFS(Sheet1!$F$5:$F$28252,Sheet1!$I$5:$I$28252,$B405,Sheet1!$L$5:$L$28252,$A405,Sheet1!$D$5:$D$28252,"内部转款",Sheet1!$E$5:$E$28252,"&lt;&gt;*调拨*")+SUMIFS(Sheet1!$F$5:$F$28252,Sheet1!$I$5:$I$28252,$B405,Sheet1!$L$5:$L$28252,$A405,Sheet1!$D$5:$D$28252,"内部转账",Sheet1!$E$5:$E$28252,"&lt;&gt;*调拨*")</f>
        <v>0</v>
      </c>
      <c r="Y405" s="32">
        <f t="shared" si="28"/>
        <v>0</v>
      </c>
      <c r="Z405" s="32">
        <f>SUMIFS(Sheet1!$F$5:$F$28252,Sheet1!$I$5:$I$28252,$B405,Sheet1!$L$5:$L$28252,$A405)</f>
        <v>0</v>
      </c>
      <c r="AA405" s="32">
        <f>SUMIFS(Sheet1!$G$5:$G$28252,Sheet1!$I$5:$I$28252,$B405,Sheet1!$L$5:$L$28252,$A405,Sheet1!$D$5:$D$28252,"工资",Sheet1!$E$5:$E$28252,"&lt;&gt;*调拨*")+SUMIFS(Sheet1!$G$5:$G$28252,Sheet1!$I$5:$I$28252,$B405,Sheet1!$L$5:$L$28252,$A405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5" s="32">
        <f>SUMIFS(Sheet1!$G$5:$G$28252,Sheet1!$I$5:$I$28252,$B405,Sheet1!$L$5:$L$28252,$A405,Sheet1!$D$5:$D$28252,"水费",Sheet1!$E$5:$E$28252,"&lt;&gt;*调拨*")+SUMIFS(Sheet1!$G$5:$G$28252,Sheet1!$I$5:$I$28252,$B405,Sheet1!$L$5:$L$28252,$A405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5" s="32">
        <f>SUMIFS(Sheet1!$G$5:$G$28252,Sheet1!$I$5:$I$28252,$B405,Sheet1!$L$5:$L$28252,$A405,Sheet1!$D$5:$D$28252,"电费",Sheet1!$E$5:$E$28252,"&lt;&gt;*调拨*")+SUMIFS(Sheet1!$G$5:$G$28252,Sheet1!$I$5:$I$28252,$B405,Sheet1!$L$5:$L$28252,$A405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5" s="32">
        <f>SUMIFS(Sheet1!$G$5:$G$28252,Sheet1!$I$5:$I$28252,$B405,Sheet1!$L$5:$L$28252,$A405,Sheet1!$D$5:$D$28252,"宽带费",Sheet1!$E$5:$E$28252,"&lt;&gt;*调拨*")+SUMIFS(Sheet1!$G$5:$G$28252,Sheet1!$I$5:$I$28252,$B405,Sheet1!$L$5:$L$28252,$A405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5" s="32">
        <f>SUMIFS(Sheet1!$G$5:$G$28252,Sheet1!$I$5:$I$28252,$B405,Sheet1!$L$5:$L$28252,$A405,Sheet1!$D$5:$D$28252,"办公费",Sheet1!$E$5:$E$28252,"&lt;&gt;*调拨*")+SUMIFS(Sheet1!$G$5:$G$28252,Sheet1!$I$5:$I$28252,$B405,Sheet1!$L$5:$L$28252,$A405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5" s="32">
        <f>SUMIFS(Sheet1!$G$5:$G$28252,Sheet1!$I$5:$I$28252,$B405,Sheet1!$L$5:$L$28252,$A405,Sheet1!$D$5:$D$28252,"话费",Sheet1!$E$5:$E$28252,"&lt;&gt;*调拨*")+SUMIFS(Sheet1!$G$5:$G$28252,Sheet1!$I$5:$I$28252,$B405,Sheet1!$L$5:$L$28252,$A405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5" s="32">
        <f>SUMIFS(Sheet1!$G$5:$G$28252,Sheet1!$I$5:$I$28252,$B405,Sheet1!$L$5:$L$28252,$A405,Sheet1!$D$5:$D$28252,"房租",Sheet1!$E$5:$E$28252,"&lt;&gt;*调拨*")+SUMIFS(Sheet1!$G$5:$G$28252,Sheet1!$I$5:$I$28252,$B405,Sheet1!$L$5:$L$28252,$A405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5" s="32">
        <f>SUMIFS(Sheet1!$G$5:$G$28252,Sheet1!$I$5:$I$28252,$B405,Sheet1!$L$5:$L$28252,$A405,Sheet1!$E$5:$E$28252,"*调拨*")</f>
        <v>0</v>
      </c>
      <c r="AI405" s="32">
        <f>SUMIFS(Sheet1!$G$5:$G$28252,Sheet1!$I$5:$I$28252,$B405,Sheet1!$L$5:$L$28252,$A405,Sheet1!$D$5:$D$28252,"内部转款",Sheet1!$E$5:$E$28252,"&lt;&gt;*调拨*")+SUMIFS(Sheet1!$G$5:$G$28252,Sheet1!$I$5:$I$28252,$B405,Sheet1!$L$5:$L$28252,$A405,Sheet1!$D$5:$D$28252,"内部转账",Sheet1!$E$5:$E$28252,"&lt;&gt;*调拨*")</f>
        <v>0</v>
      </c>
      <c r="AJ405" s="32">
        <f t="shared" si="29"/>
        <v>0</v>
      </c>
      <c r="AK405" s="32">
        <f>SUMIFS(Sheet1!$G$5:$G$28252,Sheet1!$I$5:$I$28252,$B405,Sheet1!$L$5:$L$28252,$A405)</f>
        <v>0</v>
      </c>
      <c r="AL405" s="32">
        <f t="shared" si="30"/>
        <v>0</v>
      </c>
    </row>
    <row r="406" ht="16.5" spans="1:38">
      <c r="A406" s="30">
        <v>202607</v>
      </c>
      <c r="B406" s="31" t="s">
        <v>89</v>
      </c>
      <c r="C406" s="32">
        <f>SUMIFS(Sheet1!$F$5:$F$28252,Sheet1!$I$5:$I$28252,$B406,Sheet1!$L$5:$L$28252,$A406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06" s="32">
        <f>SUMIFS(Sheet1!$F$5:$F$28252,Sheet1!$I$5:$I$28252,$B406,Sheet1!$L$5:$L$28252,$A406,Sheet1!$D$5:$D$28252,"医保即时拨付",Sheet1!$E$5:$E$28252,"&lt;&gt;*调拨*")+SUMIFS(Sheet1!$F$5:$F$28252,Sheet1!$I$5:$I$28252,$B406,Sheet1!$L$5:$L$28252,$A406,Sheet1!$E$5:$E$28252,"*医保即时拨付*",Sheet1!$D$5:$D$28252,"&lt;&gt;医保即时拨付",Sheet1!$D$5:$D$28252,"&lt;&gt;内部转款",Sheet1!$D$5:$D$28252,"&lt;&gt;内部转账",Sheet1!$E$5:$E$28252,"&lt;&gt;*调拨*")</f>
        <v>0</v>
      </c>
      <c r="E406" s="32">
        <f>SUMIFS(Sheet1!$F$5:$F$28252,Sheet1!$I$5:$I$28252,$B406,Sheet1!$L$5:$L$28252,$A406,Sheet1!$D$5:$D$28252,"医保",Sheet1!$E$5:$E$28252,"&lt;&gt;*调拨*",Sheet1!$E$5:$E$28252,"&lt;&gt;*医保即时拨付*")+SUMIFS(Sheet1!$F$5:$F$28252,Sheet1!$I$5:$I$28252,$B406,Sheet1!$L$5:$L$28252,$A406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6" s="32">
        <f>SUMIFS(Sheet1!$F$5:$F$28252,Sheet1!$I$5:$I$28252,$B406,Sheet1!$L$5:$L$28252,$A406,Sheet1!$D$5:$D$28252,"聚合",Sheet1!$E$5:$E$28252,"&lt;&gt;*调拨*")+SUMIFS(Sheet1!$F$5:$F$28252,Sheet1!$I$5:$I$28252,$B406,Sheet1!$L$5:$L$28252,$A406,Sheet1!$E$5:$E$28252,"*聚合*",Sheet1!$D$5:$D$28252,"&lt;&gt;聚合",Sheet1!$D$5:$D$28252,"&lt;&gt;内部转款",Sheet1!$D$5:$D$28252,"&lt;&gt;内部转账",Sheet1!$E$5:$E$28252,"&lt;&gt;*调拨*")</f>
        <v>0</v>
      </c>
      <c r="G406" s="32">
        <f>SUMIFS(Sheet1!$F$5:$F$28252,Sheet1!$I$5:$I$28252,$B406,Sheet1!$L$5:$L$28252,$A406,Sheet1!$D$5:$D$28252,"24小时微信",Sheet1!$E$5:$E$28252,"&lt;&gt;*调拨*")+SUMIFS(Sheet1!$F$5:$F$28252,Sheet1!$I$5:$I$28252,$B406,Sheet1!$L$5:$L$28252,$A406,Sheet1!$E$5:$E$28252,"*24小时微信*",Sheet1!$D$5:$D$28252,"&lt;&gt;24小时微信",Sheet1!$D$5:$D$28252,"&lt;&gt;内部转款",Sheet1!$D$5:$D$28252,"&lt;&gt;内部转账",Sheet1!$E$5:$E$28252,"&lt;&gt;*调拨*")</f>
        <v>0</v>
      </c>
      <c r="H406" s="32">
        <f>SUMIFS(Sheet1!$F$5:$F$28252,Sheet1!$I$5:$I$28252,$B406,Sheet1!$L$5:$L$28252,$A406,Sheet1!$D$5:$D$28252,"美团",Sheet1!$E$5:$E$28252,"&lt;&gt;*调拨*")+SUMIFS(Sheet1!$F$5:$F$28252,Sheet1!$I$5:$I$28252,$B406,Sheet1!$L$5:$L$28252,$A406,Sheet1!$E$5:$E$28252,"*美团*",Sheet1!$D$5:$D$28252,"&lt;&gt;美团",Sheet1!$D$5:$D$28252,"&lt;&gt;内部转款",Sheet1!$D$5:$D$28252,"&lt;&gt;内部转账",Sheet1!$E$5:$E$28252,"&lt;&gt;*调拨*")</f>
        <v>0</v>
      </c>
      <c r="I406" s="32">
        <f>SUMIFS(Sheet1!$F$5:$F$28252,Sheet1!$I$5:$I$28252,$B406,Sheet1!$L$5:$L$28252,$A406,Sheet1!$D$5:$D$28252,"饿了么",Sheet1!$E$5:$E$28252,"&lt;&gt;*调拨*")+SUMIFS(Sheet1!$F$5:$F$28252,Sheet1!$I$5:$I$28252,$B406,Sheet1!$L$5:$L$28252,$A406,Sheet1!$E$5:$E$28252,"*饿了么*",Sheet1!$D$5:$D$28252,"&lt;&gt;饿了么",Sheet1!$D$5:$D$28252,"&lt;&gt;内部转款",Sheet1!$D$5:$D$28252,"&lt;&gt;内部转账",Sheet1!$E$5:$E$28252,"&lt;&gt;*调拨*")</f>
        <v>0</v>
      </c>
      <c r="J406" s="32">
        <f>SUMIFS(Sheet1!$F$5:$F$28252,Sheet1!$I$5:$I$28252,$B406,Sheet1!$L$5:$L$28252,$A406,Sheet1!$D$5:$D$28252,"健E卡",Sheet1!$E$5:$E$28252,"&lt;&gt;*调拨*")+SUMIFS(Sheet1!$F$5:$F$28252,Sheet1!$I$5:$I$28252,$B406,Sheet1!$L$5:$L$28252,$A406,Sheet1!$E$5:$E$28252,"*健E卡*",Sheet1!$D$5:$D$28252,"&lt;&gt;健E卡",Sheet1!$D$5:$D$28252,"&lt;&gt;内部转款",Sheet1!$D$5:$D$28252,"&lt;&gt;内部转账",Sheet1!$E$5:$E$28252,"&lt;&gt;*调拨*")</f>
        <v>0</v>
      </c>
      <c r="K406" s="32">
        <f>SUMIFS(Sheet1!$F$5:$F$28252,Sheet1!$I$5:$I$28252,$B406,Sheet1!$L$5:$L$28252,$A406,Sheet1!$D$5:$D$28252,"抖音",Sheet1!$E$5:$E$28252,"&lt;&gt;*调拨*")+SUMIFS(Sheet1!$F$5:$F$28252,Sheet1!$I$5:$I$28252,$B406,Sheet1!$L$5:$L$28252,$A406,Sheet1!$E$5:$E$28252,"*抖音*",Sheet1!$D$5:$D$28252,"&lt;&gt;抖音",Sheet1!$D$5:$D$28252,"&lt;&gt;内部转款",Sheet1!$D$5:$D$28252,"&lt;&gt;内部转账",Sheet1!$E$5:$E$28252,"&lt;&gt;*调拨*")</f>
        <v>0</v>
      </c>
      <c r="L406" s="32">
        <f>SUMIFS(Sheet1!$F$5:$F$28252,Sheet1!$I$5:$I$28252,$B406,Sheet1!$L$5:$L$28252,$A406,Sheet1!$D$5:$D$28252,"医卡通",Sheet1!$E$5:$E$28252,"&lt;&gt;*调拨*")+SUMIFS(Sheet1!$F$5:$F$28252,Sheet1!$I$5:$I$28252,$B406,Sheet1!$L$5:$L$28252,$A406,Sheet1!$E$5:$E$28252,"*医卡通*",Sheet1!$D$5:$D$28252,"&lt;&gt;医卡通",Sheet1!$D$5:$D$28252,"&lt;&gt;内部转款",Sheet1!$D$5:$D$28252,"&lt;&gt;内部转账",Sheet1!$E$5:$E$28252,"&lt;&gt;*调拨*")</f>
        <v>0</v>
      </c>
      <c r="M406" s="32">
        <f>SUMIFS(Sheet1!$F$5:$F$28252,Sheet1!$I$5:$I$28252,$B406,Sheet1!$L$5:$L$28252,$A406,Sheet1!$D$5:$D$28252,"企健网",Sheet1!$E$5:$E$28252,"&lt;&gt;*调拨*")+SUMIFS(Sheet1!$F$5:$F$28252,Sheet1!$I$5:$I$28252,$B406,Sheet1!$L$5:$L$28252,$A406,Sheet1!$E$5:$E$28252,"*企健网*",Sheet1!$D$5:$D$28252,"&lt;&gt;企健网",Sheet1!$D$5:$D$28252,"&lt;&gt;内部转款",Sheet1!$D$5:$D$28252,"&lt;&gt;内部转账",Sheet1!$E$5:$E$28252,"&lt;&gt;*调拨*")</f>
        <v>0</v>
      </c>
      <c r="N406" s="32">
        <f>SUMIFS(Sheet1!$F$5:$F$28252,Sheet1!$I$5:$I$28252,$B406,Sheet1!$L$5:$L$28252,$A406,Sheet1!$D$5:$D$28252,"银联",Sheet1!$E$5:$E$28252,"&lt;&gt;*调拨*")+SUMIFS(Sheet1!$F$5:$F$28252,Sheet1!$I$5:$I$28252,$B406,Sheet1!$L$5:$L$28252,$A406,Sheet1!$E$5:$E$28252,"*银联*",Sheet1!$D$5:$D$28252,"&lt;&gt;银联",Sheet1!$D$5:$D$28252,"&lt;&gt;内部转款",Sheet1!$D$5:$D$28252,"&lt;&gt;内部转账",Sheet1!$E$5:$E$28252,"&lt;&gt;*调拨*")</f>
        <v>0</v>
      </c>
      <c r="O406" s="32">
        <f>SUMIFS(Sheet1!$F$5:$F$28252,Sheet1!$I$5:$I$28252,$B406,Sheet1!$L$5:$L$28252,$A406,Sheet1!$D$5:$D$28252,"京东",Sheet1!$E$5:$E$28252,"&lt;&gt;*调拨*")+SUMIFS(Sheet1!$F$5:$F$28252,Sheet1!$I$5:$I$28252,$B406,Sheet1!$L$5:$L$28252,$A406,Sheet1!$E$5:$E$28252,"*京东*",Sheet1!$D$5:$D$28252,"&lt;&gt;京东",Sheet1!$D$5:$D$28252,"&lt;&gt;内部转款",Sheet1!$D$5:$D$28252,"&lt;&gt;内部转账",Sheet1!$E$5:$E$28252,"&lt;&gt;*调拨*")</f>
        <v>0</v>
      </c>
      <c r="P406" s="32">
        <f>SUMIFS(Sheet1!$F$5:$F$28252,Sheet1!$I$5:$I$28252,$B406,Sheet1!$L$5:$L$28252,$A406,Sheet1!$D$5:$D$28252,"药机微信",Sheet1!$E$5:$E$28252,"&lt;&gt;*调拨*")+SUMIFS(Sheet1!$F$5:$F$28252,Sheet1!$I$5:$I$28252,$B406,Sheet1!$L$5:$L$28252,$A406,Sheet1!$E$5:$E$28252,"*药机微信*",Sheet1!$D$5:$D$28252,"&lt;&gt;药机微信",Sheet1!$D$5:$D$28252,"&lt;&gt;内部转款",Sheet1!$D$5:$D$28252,"&lt;&gt;内部转账",Sheet1!$E$5:$E$28252,"&lt;&gt;*调拨*")</f>
        <v>0</v>
      </c>
      <c r="Q406" s="32">
        <f>SUMIFS(Sheet1!$F$5:$F$28252,Sheet1!$I$5:$I$28252,$B406,Sheet1!$L$5:$L$28252,$A406,Sheet1!$D$5:$D$28252,"亲情卡",Sheet1!$E$5:$E$28252,"&lt;&gt;*调拨*")+SUMIFS(Sheet1!$F$5:$F$28252,Sheet1!$I$5:$I$28252,$B406,Sheet1!$L$5:$L$28252,$A406,Sheet1!$E$5:$E$28252,"*亲情卡*",Sheet1!$D$5:$D$28252,"&lt;&gt;亲情卡",Sheet1!$D$5:$D$28252,"&lt;&gt;内部转款",Sheet1!$D$5:$D$28252,"&lt;&gt;内部转账",Sheet1!$E$5:$E$28252,"&lt;&gt;*调拨*")</f>
        <v>0</v>
      </c>
      <c r="R406" s="32">
        <f>SUMIFS(Sheet1!$F$5:$F$28252,Sheet1!$I$5:$I$28252,$B406,Sheet1!$L$5:$L$28252,$A406,Sheet1!$D$5:$D$28252,"优惠券",Sheet1!$E$5:$E$28252,"&lt;&gt;*调拨*")+SUMIFS(Sheet1!$F$5:$F$28252,Sheet1!$I$5:$I$28252,$B406,Sheet1!$L$5:$L$28252,$A406,Sheet1!$E$5:$E$28252,"*优惠券*",Sheet1!$D$5:$D$28252,"&lt;&gt;优惠券",Sheet1!$D$5:$D$28252,"&lt;&gt;内部转款",Sheet1!$D$5:$D$28252,"&lt;&gt;内部转账",Sheet1!$E$5:$E$28252,"&lt;&gt;*调拨*")</f>
        <v>0</v>
      </c>
      <c r="S406" s="32">
        <f>SUMIFS(Sheet1!$F$5:$F$28252,Sheet1!$I$5:$I$28252,$B406,Sheet1!$L$5:$L$28252,$A406,Sheet1!$D$5:$D$28252,"代金券",Sheet1!$E$5:$E$28252,"&lt;&gt;*调拨*")+SUMIFS(Sheet1!$F$5:$F$28252,Sheet1!$I$5:$I$28252,$B406,Sheet1!$L$5:$L$28252,$A406,Sheet1!$E$5:$E$28252,"*代金券*",Sheet1!$D$5:$D$28252,"&lt;&gt;代金券",Sheet1!$D$5:$D$28252,"&lt;&gt;内部转款",Sheet1!$D$5:$D$28252,"&lt;&gt;内部转账",Sheet1!$E$5:$E$28252,"&lt;&gt;*调拨*")</f>
        <v>0</v>
      </c>
      <c r="T406" s="32">
        <f>SUMIFS(Sheet1!$F$5:$F$28252,Sheet1!$I$5:$I$28252,$B406,Sheet1!$L$5:$L$28252,$A406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406,Sheet1!$L$5:$L$28252,$A406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406,Sheet1!$L$5:$L$28252,$A406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406,Sheet1!$L$5:$L$28252,$A406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6" s="32">
        <f>SUMIFS(Sheet1!$F$5:$F$28252,Sheet1!$I$5:$I$28252,$B406,Sheet1!$L$5:$L$28252,$A406,Sheet1!$E$5:$E$28252,"*调拨*")</f>
        <v>0</v>
      </c>
      <c r="V406" s="32">
        <f>SUMIFS(Sheet1!$F$5:$F$28252,Sheet1!$I$5:$I$28252,$B406,Sheet1!$L$5:$L$28252,$A406,Sheet1!$D$5:$D$28252,"储值",Sheet1!$E$5:$E$28252,"&lt;&gt;*调拨*")+SUMIFS(Sheet1!$F$5:$F$28252,Sheet1!$I$5:$I$28252,$B406,Sheet1!$L$5:$L$28252,$A406,Sheet1!$E$5:$E$28252,"*储值*",Sheet1!$D$5:$D$28252,"&lt;&gt;储值",Sheet1!$D$5:$D$28252,"&lt;&gt;内部转款",Sheet1!$D$5:$D$28252,"&lt;&gt;内部转账",Sheet1!$E$5:$E$28252,"&lt;&gt;*调拨*")</f>
        <v>0</v>
      </c>
      <c r="W406" s="32">
        <f>SUMIFS(Sheet1!$F$5:$F$28252,Sheet1!$I$5:$I$28252,$B406,Sheet1!$L$5:$L$28252,$A406,Sheet1!$D$5:$D$28252,"效期",Sheet1!$E$5:$E$28252,"&lt;&gt;*调拨*")+SUMIFS(Sheet1!$F$5:$F$28252,Sheet1!$I$5:$I$28252,$B406,Sheet1!$L$5:$L$28252,$A406,Sheet1!$E$5:$E$28252,"*效期*",Sheet1!$D$5:$D$28252,"&lt;&gt;效期",Sheet1!$D$5:$D$28252,"&lt;&gt;内部转款",Sheet1!$D$5:$D$28252,"&lt;&gt;内部转账",Sheet1!$E$5:$E$28252,"&lt;&gt;*调拨*")</f>
        <v>0</v>
      </c>
      <c r="X406" s="32">
        <f>SUMIFS(Sheet1!$F$5:$F$28252,Sheet1!$I$5:$I$28252,$B406,Sheet1!$L$5:$L$28252,$A406,Sheet1!$D$5:$D$28252,"内部转款",Sheet1!$E$5:$E$28252,"&lt;&gt;*调拨*")+SUMIFS(Sheet1!$F$5:$F$28252,Sheet1!$I$5:$I$28252,$B406,Sheet1!$L$5:$L$28252,$A406,Sheet1!$D$5:$D$28252,"内部转账",Sheet1!$E$5:$E$28252,"&lt;&gt;*调拨*")</f>
        <v>0</v>
      </c>
      <c r="Y406" s="32">
        <f t="shared" si="28"/>
        <v>0</v>
      </c>
      <c r="Z406" s="32">
        <f>SUMIFS(Sheet1!$F$5:$F$28252,Sheet1!$I$5:$I$28252,$B406,Sheet1!$L$5:$L$28252,$A406)</f>
        <v>0</v>
      </c>
      <c r="AA406" s="32">
        <f>SUMIFS(Sheet1!$G$5:$G$28252,Sheet1!$I$5:$I$28252,$B406,Sheet1!$L$5:$L$28252,$A406,Sheet1!$D$5:$D$28252,"工资",Sheet1!$E$5:$E$28252,"&lt;&gt;*调拨*")+SUMIFS(Sheet1!$G$5:$G$28252,Sheet1!$I$5:$I$28252,$B406,Sheet1!$L$5:$L$28252,$A406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6" s="32">
        <f>SUMIFS(Sheet1!$G$5:$G$28252,Sheet1!$I$5:$I$28252,$B406,Sheet1!$L$5:$L$28252,$A406,Sheet1!$D$5:$D$28252,"水费",Sheet1!$E$5:$E$28252,"&lt;&gt;*调拨*")+SUMIFS(Sheet1!$G$5:$G$28252,Sheet1!$I$5:$I$28252,$B406,Sheet1!$L$5:$L$28252,$A406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6" s="32">
        <f>SUMIFS(Sheet1!$G$5:$G$28252,Sheet1!$I$5:$I$28252,$B406,Sheet1!$L$5:$L$28252,$A406,Sheet1!$D$5:$D$28252,"电费",Sheet1!$E$5:$E$28252,"&lt;&gt;*调拨*")+SUMIFS(Sheet1!$G$5:$G$28252,Sheet1!$I$5:$I$28252,$B406,Sheet1!$L$5:$L$28252,$A406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6" s="32">
        <f>SUMIFS(Sheet1!$G$5:$G$28252,Sheet1!$I$5:$I$28252,$B406,Sheet1!$L$5:$L$28252,$A406,Sheet1!$D$5:$D$28252,"宽带费",Sheet1!$E$5:$E$28252,"&lt;&gt;*调拨*")+SUMIFS(Sheet1!$G$5:$G$28252,Sheet1!$I$5:$I$28252,$B406,Sheet1!$L$5:$L$28252,$A406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6" s="32">
        <f>SUMIFS(Sheet1!$G$5:$G$28252,Sheet1!$I$5:$I$28252,$B406,Sheet1!$L$5:$L$28252,$A406,Sheet1!$D$5:$D$28252,"办公费",Sheet1!$E$5:$E$28252,"&lt;&gt;*调拨*")+SUMIFS(Sheet1!$G$5:$G$28252,Sheet1!$I$5:$I$28252,$B406,Sheet1!$L$5:$L$28252,$A406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6" s="32">
        <f>SUMIFS(Sheet1!$G$5:$G$28252,Sheet1!$I$5:$I$28252,$B406,Sheet1!$L$5:$L$28252,$A406,Sheet1!$D$5:$D$28252,"话费",Sheet1!$E$5:$E$28252,"&lt;&gt;*调拨*")+SUMIFS(Sheet1!$G$5:$G$28252,Sheet1!$I$5:$I$28252,$B406,Sheet1!$L$5:$L$28252,$A406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6" s="32">
        <f>SUMIFS(Sheet1!$G$5:$G$28252,Sheet1!$I$5:$I$28252,$B406,Sheet1!$L$5:$L$28252,$A406,Sheet1!$D$5:$D$28252,"房租",Sheet1!$E$5:$E$28252,"&lt;&gt;*调拨*")+SUMIFS(Sheet1!$G$5:$G$28252,Sheet1!$I$5:$I$28252,$B406,Sheet1!$L$5:$L$28252,$A406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6" s="32">
        <f>SUMIFS(Sheet1!$G$5:$G$28252,Sheet1!$I$5:$I$28252,$B406,Sheet1!$L$5:$L$28252,$A406,Sheet1!$E$5:$E$28252,"*调拨*")</f>
        <v>0</v>
      </c>
      <c r="AI406" s="32">
        <f>SUMIFS(Sheet1!$G$5:$G$28252,Sheet1!$I$5:$I$28252,$B406,Sheet1!$L$5:$L$28252,$A406,Sheet1!$D$5:$D$28252,"内部转款",Sheet1!$E$5:$E$28252,"&lt;&gt;*调拨*")+SUMIFS(Sheet1!$G$5:$G$28252,Sheet1!$I$5:$I$28252,$B406,Sheet1!$L$5:$L$28252,$A406,Sheet1!$D$5:$D$28252,"内部转账",Sheet1!$E$5:$E$28252,"&lt;&gt;*调拨*")</f>
        <v>0</v>
      </c>
      <c r="AJ406" s="32">
        <f t="shared" si="29"/>
        <v>0</v>
      </c>
      <c r="AK406" s="32">
        <f>SUMIFS(Sheet1!$G$5:$G$28252,Sheet1!$I$5:$I$28252,$B406,Sheet1!$L$5:$L$28252,$A406)</f>
        <v>0</v>
      </c>
      <c r="AL406" s="32">
        <f t="shared" si="30"/>
        <v>0</v>
      </c>
    </row>
    <row r="407" ht="16.5" spans="1:38">
      <c r="A407" s="30">
        <v>202607</v>
      </c>
      <c r="B407" s="31" t="s">
        <v>99</v>
      </c>
      <c r="C407" s="32">
        <f>SUMIFS(Sheet1!$F$5:$F$28252,Sheet1!$I$5:$I$28252,$B407,Sheet1!$L$5:$L$28252,$A407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3958.11</v>
      </c>
      <c r="D407" s="32">
        <f>SUMIFS(Sheet1!$F$5:$F$28252,Sheet1!$I$5:$I$28252,$B407,Sheet1!$L$5:$L$28252,$A407,Sheet1!$D$5:$D$28252,"医保即时拨付",Sheet1!$E$5:$E$28252,"&lt;&gt;*调拨*")+SUMIFS(Sheet1!$F$5:$F$28252,Sheet1!$I$5:$I$28252,$B407,Sheet1!$L$5:$L$28252,$A407,Sheet1!$E$5:$E$28252,"*医保即时拨付*",Sheet1!$D$5:$D$28252,"&lt;&gt;医保即时拨付",Sheet1!$D$5:$D$28252,"&lt;&gt;内部转款",Sheet1!$D$5:$D$28252,"&lt;&gt;内部转账",Sheet1!$E$5:$E$28252,"&lt;&gt;*调拨*")</f>
        <v>12199.35</v>
      </c>
      <c r="E407" s="32">
        <f>SUMIFS(Sheet1!$F$5:$F$28252,Sheet1!$I$5:$I$28252,$B407,Sheet1!$L$5:$L$28252,$A407,Sheet1!$D$5:$D$28252,"医保",Sheet1!$E$5:$E$28252,"&lt;&gt;*调拨*",Sheet1!$E$5:$E$28252,"&lt;&gt;*医保即时拨付*")+SUMIFS(Sheet1!$F$5:$F$28252,Sheet1!$I$5:$I$28252,$B407,Sheet1!$L$5:$L$28252,$A407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7" s="32">
        <f>SUMIFS(Sheet1!$F$5:$F$28252,Sheet1!$I$5:$I$28252,$B407,Sheet1!$L$5:$L$28252,$A407,Sheet1!$D$5:$D$28252,"聚合",Sheet1!$E$5:$E$28252,"&lt;&gt;*调拨*")+SUMIFS(Sheet1!$F$5:$F$28252,Sheet1!$I$5:$I$28252,$B407,Sheet1!$L$5:$L$28252,$A407,Sheet1!$E$5:$E$28252,"*聚合*",Sheet1!$D$5:$D$28252,"&lt;&gt;聚合",Sheet1!$D$5:$D$28252,"&lt;&gt;内部转款",Sheet1!$D$5:$D$28252,"&lt;&gt;内部转账",Sheet1!$E$5:$E$28252,"&lt;&gt;*调拨*")</f>
        <v>0</v>
      </c>
      <c r="G407" s="32">
        <f>SUMIFS(Sheet1!$F$5:$F$28252,Sheet1!$I$5:$I$28252,$B407,Sheet1!$L$5:$L$28252,$A407,Sheet1!$D$5:$D$28252,"24小时微信",Sheet1!$E$5:$E$28252,"&lt;&gt;*调拨*")+SUMIFS(Sheet1!$F$5:$F$28252,Sheet1!$I$5:$I$28252,$B407,Sheet1!$L$5:$L$28252,$A407,Sheet1!$E$5:$E$28252,"*24小时微信*",Sheet1!$D$5:$D$28252,"&lt;&gt;24小时微信",Sheet1!$D$5:$D$28252,"&lt;&gt;内部转款",Sheet1!$D$5:$D$28252,"&lt;&gt;内部转账",Sheet1!$E$5:$E$28252,"&lt;&gt;*调拨*")</f>
        <v>0</v>
      </c>
      <c r="H407" s="32">
        <f>SUMIFS(Sheet1!$F$5:$F$28252,Sheet1!$I$5:$I$28252,$B407,Sheet1!$L$5:$L$28252,$A407,Sheet1!$D$5:$D$28252,"美团",Sheet1!$E$5:$E$28252,"&lt;&gt;*调拨*")+SUMIFS(Sheet1!$F$5:$F$28252,Sheet1!$I$5:$I$28252,$B407,Sheet1!$L$5:$L$28252,$A407,Sheet1!$E$5:$E$28252,"*美团*",Sheet1!$D$5:$D$28252,"&lt;&gt;美团",Sheet1!$D$5:$D$28252,"&lt;&gt;内部转款",Sheet1!$D$5:$D$28252,"&lt;&gt;内部转账",Sheet1!$E$5:$E$28252,"&lt;&gt;*调拨*")</f>
        <v>0</v>
      </c>
      <c r="I407" s="32">
        <f>SUMIFS(Sheet1!$F$5:$F$28252,Sheet1!$I$5:$I$28252,$B407,Sheet1!$L$5:$L$28252,$A407,Sheet1!$D$5:$D$28252,"饿了么",Sheet1!$E$5:$E$28252,"&lt;&gt;*调拨*")+SUMIFS(Sheet1!$F$5:$F$28252,Sheet1!$I$5:$I$28252,$B407,Sheet1!$L$5:$L$28252,$A407,Sheet1!$E$5:$E$28252,"*饿了么*",Sheet1!$D$5:$D$28252,"&lt;&gt;饿了么",Sheet1!$D$5:$D$28252,"&lt;&gt;内部转款",Sheet1!$D$5:$D$28252,"&lt;&gt;内部转账",Sheet1!$E$5:$E$28252,"&lt;&gt;*调拨*")</f>
        <v>0</v>
      </c>
      <c r="J407" s="32">
        <f>SUMIFS(Sheet1!$F$5:$F$28252,Sheet1!$I$5:$I$28252,$B407,Sheet1!$L$5:$L$28252,$A407,Sheet1!$D$5:$D$28252,"健E卡",Sheet1!$E$5:$E$28252,"&lt;&gt;*调拨*")+SUMIFS(Sheet1!$F$5:$F$28252,Sheet1!$I$5:$I$28252,$B407,Sheet1!$L$5:$L$28252,$A407,Sheet1!$E$5:$E$28252,"*健E卡*",Sheet1!$D$5:$D$28252,"&lt;&gt;健E卡",Sheet1!$D$5:$D$28252,"&lt;&gt;内部转款",Sheet1!$D$5:$D$28252,"&lt;&gt;内部转账",Sheet1!$E$5:$E$28252,"&lt;&gt;*调拨*")</f>
        <v>8097.54</v>
      </c>
      <c r="K407" s="32">
        <f>SUMIFS(Sheet1!$F$5:$F$28252,Sheet1!$I$5:$I$28252,$B407,Sheet1!$L$5:$L$28252,$A407,Sheet1!$D$5:$D$28252,"抖音",Sheet1!$E$5:$E$28252,"&lt;&gt;*调拨*")+SUMIFS(Sheet1!$F$5:$F$28252,Sheet1!$I$5:$I$28252,$B407,Sheet1!$L$5:$L$28252,$A407,Sheet1!$E$5:$E$28252,"*抖音*",Sheet1!$D$5:$D$28252,"&lt;&gt;抖音",Sheet1!$D$5:$D$28252,"&lt;&gt;内部转款",Sheet1!$D$5:$D$28252,"&lt;&gt;内部转账",Sheet1!$E$5:$E$28252,"&lt;&gt;*调拨*")</f>
        <v>0</v>
      </c>
      <c r="L407" s="32">
        <f>SUMIFS(Sheet1!$F$5:$F$28252,Sheet1!$I$5:$I$28252,$B407,Sheet1!$L$5:$L$28252,$A407,Sheet1!$D$5:$D$28252,"医卡通",Sheet1!$E$5:$E$28252,"&lt;&gt;*调拨*")+SUMIFS(Sheet1!$F$5:$F$28252,Sheet1!$I$5:$I$28252,$B407,Sheet1!$L$5:$L$28252,$A407,Sheet1!$E$5:$E$28252,"*医卡通*",Sheet1!$D$5:$D$28252,"&lt;&gt;医卡通",Sheet1!$D$5:$D$28252,"&lt;&gt;内部转款",Sheet1!$D$5:$D$28252,"&lt;&gt;内部转账",Sheet1!$E$5:$E$28252,"&lt;&gt;*调拨*")</f>
        <v>0</v>
      </c>
      <c r="M407" s="32">
        <f>SUMIFS(Sheet1!$F$5:$F$28252,Sheet1!$I$5:$I$28252,$B407,Sheet1!$L$5:$L$28252,$A407,Sheet1!$D$5:$D$28252,"企健网",Sheet1!$E$5:$E$28252,"&lt;&gt;*调拨*")+SUMIFS(Sheet1!$F$5:$F$28252,Sheet1!$I$5:$I$28252,$B407,Sheet1!$L$5:$L$28252,$A407,Sheet1!$E$5:$E$28252,"*企健网*",Sheet1!$D$5:$D$28252,"&lt;&gt;企健网",Sheet1!$D$5:$D$28252,"&lt;&gt;内部转款",Sheet1!$D$5:$D$28252,"&lt;&gt;内部转账",Sheet1!$E$5:$E$28252,"&lt;&gt;*调拨*")</f>
        <v>0</v>
      </c>
      <c r="N407" s="32">
        <f>SUMIFS(Sheet1!$F$5:$F$28252,Sheet1!$I$5:$I$28252,$B407,Sheet1!$L$5:$L$28252,$A407,Sheet1!$D$5:$D$28252,"银联",Sheet1!$E$5:$E$28252,"&lt;&gt;*调拨*")+SUMIFS(Sheet1!$F$5:$F$28252,Sheet1!$I$5:$I$28252,$B407,Sheet1!$L$5:$L$28252,$A407,Sheet1!$E$5:$E$28252,"*银联*",Sheet1!$D$5:$D$28252,"&lt;&gt;银联",Sheet1!$D$5:$D$28252,"&lt;&gt;内部转款",Sheet1!$D$5:$D$28252,"&lt;&gt;内部转账",Sheet1!$E$5:$E$28252,"&lt;&gt;*调拨*")</f>
        <v>0</v>
      </c>
      <c r="O407" s="32">
        <f>SUMIFS(Sheet1!$F$5:$F$28252,Sheet1!$I$5:$I$28252,$B407,Sheet1!$L$5:$L$28252,$A407,Sheet1!$D$5:$D$28252,"京东",Sheet1!$E$5:$E$28252,"&lt;&gt;*调拨*")+SUMIFS(Sheet1!$F$5:$F$28252,Sheet1!$I$5:$I$28252,$B407,Sheet1!$L$5:$L$28252,$A407,Sheet1!$E$5:$E$28252,"*京东*",Sheet1!$D$5:$D$28252,"&lt;&gt;京东",Sheet1!$D$5:$D$28252,"&lt;&gt;内部转款",Sheet1!$D$5:$D$28252,"&lt;&gt;内部转账",Sheet1!$E$5:$E$28252,"&lt;&gt;*调拨*")</f>
        <v>0</v>
      </c>
      <c r="P407" s="32">
        <f>SUMIFS(Sheet1!$F$5:$F$28252,Sheet1!$I$5:$I$28252,$B407,Sheet1!$L$5:$L$28252,$A407,Sheet1!$D$5:$D$28252,"药机微信",Sheet1!$E$5:$E$28252,"&lt;&gt;*调拨*")+SUMIFS(Sheet1!$F$5:$F$28252,Sheet1!$I$5:$I$28252,$B407,Sheet1!$L$5:$L$28252,$A407,Sheet1!$E$5:$E$28252,"*药机微信*",Sheet1!$D$5:$D$28252,"&lt;&gt;药机微信",Sheet1!$D$5:$D$28252,"&lt;&gt;内部转款",Sheet1!$D$5:$D$28252,"&lt;&gt;内部转账",Sheet1!$E$5:$E$28252,"&lt;&gt;*调拨*")</f>
        <v>0</v>
      </c>
      <c r="Q407" s="32">
        <f>SUMIFS(Sheet1!$F$5:$F$28252,Sheet1!$I$5:$I$28252,$B407,Sheet1!$L$5:$L$28252,$A407,Sheet1!$D$5:$D$28252,"亲情卡",Sheet1!$E$5:$E$28252,"&lt;&gt;*调拨*")+SUMIFS(Sheet1!$F$5:$F$28252,Sheet1!$I$5:$I$28252,$B407,Sheet1!$L$5:$L$28252,$A407,Sheet1!$E$5:$E$28252,"*亲情卡*",Sheet1!$D$5:$D$28252,"&lt;&gt;亲情卡",Sheet1!$D$5:$D$28252,"&lt;&gt;内部转款",Sheet1!$D$5:$D$28252,"&lt;&gt;内部转账",Sheet1!$E$5:$E$28252,"&lt;&gt;*调拨*")</f>
        <v>0</v>
      </c>
      <c r="R407" s="32">
        <f>SUMIFS(Sheet1!$F$5:$F$28252,Sheet1!$I$5:$I$28252,$B407,Sheet1!$L$5:$L$28252,$A407,Sheet1!$D$5:$D$28252,"优惠券",Sheet1!$E$5:$E$28252,"&lt;&gt;*调拨*")+SUMIFS(Sheet1!$F$5:$F$28252,Sheet1!$I$5:$I$28252,$B407,Sheet1!$L$5:$L$28252,$A407,Sheet1!$E$5:$E$28252,"*优惠券*",Sheet1!$D$5:$D$28252,"&lt;&gt;优惠券",Sheet1!$D$5:$D$28252,"&lt;&gt;内部转款",Sheet1!$D$5:$D$28252,"&lt;&gt;内部转账",Sheet1!$E$5:$E$28252,"&lt;&gt;*调拨*")</f>
        <v>0</v>
      </c>
      <c r="S407" s="32">
        <f>SUMIFS(Sheet1!$F$5:$F$28252,Sheet1!$I$5:$I$28252,$B407,Sheet1!$L$5:$L$28252,$A407,Sheet1!$D$5:$D$28252,"代金券",Sheet1!$E$5:$E$28252,"&lt;&gt;*调拨*")+SUMIFS(Sheet1!$F$5:$F$28252,Sheet1!$I$5:$I$28252,$B407,Sheet1!$L$5:$L$28252,$A407,Sheet1!$E$5:$E$28252,"*代金券*",Sheet1!$D$5:$D$28252,"&lt;&gt;代金券",Sheet1!$D$5:$D$28252,"&lt;&gt;内部转款",Sheet1!$D$5:$D$28252,"&lt;&gt;内部转账",Sheet1!$E$5:$E$28252,"&lt;&gt;*调拨*")</f>
        <v>0</v>
      </c>
      <c r="T407" s="32">
        <f>SUMIFS(Sheet1!$F$5:$F$28252,Sheet1!$I$5:$I$28252,$B407,Sheet1!$L$5:$L$28252,$A407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407,Sheet1!$L$5:$L$28252,$A407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407,Sheet1!$L$5:$L$28252,$A407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407,Sheet1!$L$5:$L$28252,$A407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7" s="32">
        <f>SUMIFS(Sheet1!$F$5:$F$28252,Sheet1!$I$5:$I$28252,$B407,Sheet1!$L$5:$L$28252,$A407,Sheet1!$E$5:$E$28252,"*调拨*")</f>
        <v>0</v>
      </c>
      <c r="V407" s="32">
        <f>SUMIFS(Sheet1!$F$5:$F$28252,Sheet1!$I$5:$I$28252,$B407,Sheet1!$L$5:$L$28252,$A407,Sheet1!$D$5:$D$28252,"储值",Sheet1!$E$5:$E$28252,"&lt;&gt;*调拨*")+SUMIFS(Sheet1!$F$5:$F$28252,Sheet1!$I$5:$I$28252,$B407,Sheet1!$L$5:$L$28252,$A407,Sheet1!$E$5:$E$28252,"*储值*",Sheet1!$D$5:$D$28252,"&lt;&gt;储值",Sheet1!$D$5:$D$28252,"&lt;&gt;内部转款",Sheet1!$D$5:$D$28252,"&lt;&gt;内部转账",Sheet1!$E$5:$E$28252,"&lt;&gt;*调拨*")</f>
        <v>0</v>
      </c>
      <c r="W407" s="32">
        <f>SUMIFS(Sheet1!$F$5:$F$28252,Sheet1!$I$5:$I$28252,$B407,Sheet1!$L$5:$L$28252,$A407,Sheet1!$D$5:$D$28252,"效期",Sheet1!$E$5:$E$28252,"&lt;&gt;*调拨*")+SUMIFS(Sheet1!$F$5:$F$28252,Sheet1!$I$5:$I$28252,$B407,Sheet1!$L$5:$L$28252,$A407,Sheet1!$E$5:$E$28252,"*效期*",Sheet1!$D$5:$D$28252,"&lt;&gt;效期",Sheet1!$D$5:$D$28252,"&lt;&gt;内部转款",Sheet1!$D$5:$D$28252,"&lt;&gt;内部转账",Sheet1!$E$5:$E$28252,"&lt;&gt;*调拨*")</f>
        <v>0</v>
      </c>
      <c r="X407" s="32">
        <f>SUMIFS(Sheet1!$F$5:$F$28252,Sheet1!$I$5:$I$28252,$B407,Sheet1!$L$5:$L$28252,$A407,Sheet1!$D$5:$D$28252,"内部转款",Sheet1!$E$5:$E$28252,"&lt;&gt;*调拨*")+SUMIFS(Sheet1!$F$5:$F$28252,Sheet1!$I$5:$I$28252,$B407,Sheet1!$L$5:$L$28252,$A407,Sheet1!$D$5:$D$28252,"内部转账",Sheet1!$E$5:$E$28252,"&lt;&gt;*调拨*")</f>
        <v>0</v>
      </c>
      <c r="Y407" s="32">
        <f t="shared" si="28"/>
        <v>0</v>
      </c>
      <c r="Z407" s="32">
        <f>SUMIFS(Sheet1!$F$5:$F$28252,Sheet1!$I$5:$I$28252,$B407,Sheet1!$L$5:$L$28252,$A407)</f>
        <v>24255</v>
      </c>
      <c r="AA407" s="32">
        <f>SUMIFS(Sheet1!$G$5:$G$28252,Sheet1!$I$5:$I$28252,$B407,Sheet1!$L$5:$L$28252,$A407,Sheet1!$D$5:$D$28252,"工资",Sheet1!$E$5:$E$28252,"&lt;&gt;*调拨*")+SUMIFS(Sheet1!$G$5:$G$28252,Sheet1!$I$5:$I$28252,$B407,Sheet1!$L$5:$L$28252,$A407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7" s="32">
        <f>SUMIFS(Sheet1!$G$5:$G$28252,Sheet1!$I$5:$I$28252,$B407,Sheet1!$L$5:$L$28252,$A407,Sheet1!$D$5:$D$28252,"水费",Sheet1!$E$5:$E$28252,"&lt;&gt;*调拨*")+SUMIFS(Sheet1!$G$5:$G$28252,Sheet1!$I$5:$I$28252,$B407,Sheet1!$L$5:$L$28252,$A407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7" s="32">
        <f>SUMIFS(Sheet1!$G$5:$G$28252,Sheet1!$I$5:$I$28252,$B407,Sheet1!$L$5:$L$28252,$A407,Sheet1!$D$5:$D$28252,"电费",Sheet1!$E$5:$E$28252,"&lt;&gt;*调拨*")+SUMIFS(Sheet1!$G$5:$G$28252,Sheet1!$I$5:$I$28252,$B407,Sheet1!$L$5:$L$28252,$A407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7" s="32">
        <f>SUMIFS(Sheet1!$G$5:$G$28252,Sheet1!$I$5:$I$28252,$B407,Sheet1!$L$5:$L$28252,$A407,Sheet1!$D$5:$D$28252,"宽带费",Sheet1!$E$5:$E$28252,"&lt;&gt;*调拨*")+SUMIFS(Sheet1!$G$5:$G$28252,Sheet1!$I$5:$I$28252,$B407,Sheet1!$L$5:$L$28252,$A407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7" s="32">
        <f>SUMIFS(Sheet1!$G$5:$G$28252,Sheet1!$I$5:$I$28252,$B407,Sheet1!$L$5:$L$28252,$A407,Sheet1!$D$5:$D$28252,"办公费",Sheet1!$E$5:$E$28252,"&lt;&gt;*调拨*")+SUMIFS(Sheet1!$G$5:$G$28252,Sheet1!$I$5:$I$28252,$B407,Sheet1!$L$5:$L$28252,$A407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7" s="32">
        <f>SUMIFS(Sheet1!$G$5:$G$28252,Sheet1!$I$5:$I$28252,$B407,Sheet1!$L$5:$L$28252,$A407,Sheet1!$D$5:$D$28252,"话费",Sheet1!$E$5:$E$28252,"&lt;&gt;*调拨*")+SUMIFS(Sheet1!$G$5:$G$28252,Sheet1!$I$5:$I$28252,$B407,Sheet1!$L$5:$L$28252,$A407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7" s="32">
        <f>SUMIFS(Sheet1!$G$5:$G$28252,Sheet1!$I$5:$I$28252,$B407,Sheet1!$L$5:$L$28252,$A407,Sheet1!$D$5:$D$28252,"房租",Sheet1!$E$5:$E$28252,"&lt;&gt;*调拨*")+SUMIFS(Sheet1!$G$5:$G$28252,Sheet1!$I$5:$I$28252,$B407,Sheet1!$L$5:$L$28252,$A407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7" s="32">
        <f>SUMIFS(Sheet1!$G$5:$G$28252,Sheet1!$I$5:$I$28252,$B407,Sheet1!$L$5:$L$28252,$A407,Sheet1!$E$5:$E$28252,"*调拨*")</f>
        <v>0</v>
      </c>
      <c r="AI407" s="32">
        <f>SUMIFS(Sheet1!$G$5:$G$28252,Sheet1!$I$5:$I$28252,$B407,Sheet1!$L$5:$L$28252,$A407,Sheet1!$D$5:$D$28252,"内部转款",Sheet1!$E$5:$E$28252,"&lt;&gt;*调拨*")+SUMIFS(Sheet1!$G$5:$G$28252,Sheet1!$I$5:$I$28252,$B407,Sheet1!$L$5:$L$28252,$A407,Sheet1!$D$5:$D$28252,"内部转账",Sheet1!$E$5:$E$28252,"&lt;&gt;*调拨*")</f>
        <v>0</v>
      </c>
      <c r="AJ407" s="32">
        <f t="shared" si="29"/>
        <v>5739.83</v>
      </c>
      <c r="AK407" s="32">
        <f>SUMIFS(Sheet1!$G$5:$G$28252,Sheet1!$I$5:$I$28252,$B407,Sheet1!$L$5:$L$28252,$A407)</f>
        <v>5739.83</v>
      </c>
      <c r="AL407" s="32">
        <f t="shared" si="30"/>
        <v>18515.17</v>
      </c>
    </row>
    <row r="408" ht="16.5" spans="1:38">
      <c r="A408" s="30">
        <v>202607</v>
      </c>
      <c r="B408" s="31" t="s">
        <v>82</v>
      </c>
      <c r="C408" s="32">
        <f>SUMIFS(Sheet1!$F$5:$F$28252,Sheet1!$I$5:$I$28252,$B408,Sheet1!$L$5:$L$28252,$A408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8641.69</v>
      </c>
      <c r="D408" s="32">
        <f>SUMIFS(Sheet1!$F$5:$F$28252,Sheet1!$I$5:$I$28252,$B408,Sheet1!$L$5:$L$28252,$A408,Sheet1!$D$5:$D$28252,"医保即时拨付",Sheet1!$E$5:$E$28252,"&lt;&gt;*调拨*")+SUMIFS(Sheet1!$F$5:$F$28252,Sheet1!$I$5:$I$28252,$B408,Sheet1!$L$5:$L$28252,$A408,Sheet1!$E$5:$E$28252,"*医保即时拨付*",Sheet1!$D$5:$D$28252,"&lt;&gt;医保即时拨付",Sheet1!$D$5:$D$28252,"&lt;&gt;内部转款",Sheet1!$D$5:$D$28252,"&lt;&gt;内部转账",Sheet1!$E$5:$E$28252,"&lt;&gt;*调拨*")</f>
        <v>0</v>
      </c>
      <c r="E408" s="32">
        <f>SUMIFS(Sheet1!$F$5:$F$28252,Sheet1!$I$5:$I$28252,$B408,Sheet1!$L$5:$L$28252,$A408,Sheet1!$D$5:$D$28252,"医保",Sheet1!$E$5:$E$28252,"&lt;&gt;*调拨*",Sheet1!$E$5:$E$28252,"&lt;&gt;*医保即时拨付*")+SUMIFS(Sheet1!$F$5:$F$28252,Sheet1!$I$5:$I$28252,$B408,Sheet1!$L$5:$L$28252,$A408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8" s="32">
        <f>SUMIFS(Sheet1!$F$5:$F$28252,Sheet1!$I$5:$I$28252,$B408,Sheet1!$L$5:$L$28252,$A408,Sheet1!$D$5:$D$28252,"聚合",Sheet1!$E$5:$E$28252,"&lt;&gt;*调拨*")+SUMIFS(Sheet1!$F$5:$F$28252,Sheet1!$I$5:$I$28252,$B408,Sheet1!$L$5:$L$28252,$A408,Sheet1!$E$5:$E$28252,"*聚合*",Sheet1!$D$5:$D$28252,"&lt;&gt;聚合",Sheet1!$D$5:$D$28252,"&lt;&gt;内部转款",Sheet1!$D$5:$D$28252,"&lt;&gt;内部转账",Sheet1!$E$5:$E$28252,"&lt;&gt;*调拨*")</f>
        <v>0</v>
      </c>
      <c r="G408" s="32">
        <f>SUMIFS(Sheet1!$F$5:$F$28252,Sheet1!$I$5:$I$28252,$B408,Sheet1!$L$5:$L$28252,$A408,Sheet1!$D$5:$D$28252,"24小时微信",Sheet1!$E$5:$E$28252,"&lt;&gt;*调拨*")+SUMIFS(Sheet1!$F$5:$F$28252,Sheet1!$I$5:$I$28252,$B408,Sheet1!$L$5:$L$28252,$A408,Sheet1!$E$5:$E$28252,"*24小时微信*",Sheet1!$D$5:$D$28252,"&lt;&gt;24小时微信",Sheet1!$D$5:$D$28252,"&lt;&gt;内部转款",Sheet1!$D$5:$D$28252,"&lt;&gt;内部转账",Sheet1!$E$5:$E$28252,"&lt;&gt;*调拨*")</f>
        <v>0</v>
      </c>
      <c r="H408" s="32">
        <f>SUMIFS(Sheet1!$F$5:$F$28252,Sheet1!$I$5:$I$28252,$B408,Sheet1!$L$5:$L$28252,$A408,Sheet1!$D$5:$D$28252,"美团",Sheet1!$E$5:$E$28252,"&lt;&gt;*调拨*")+SUMIFS(Sheet1!$F$5:$F$28252,Sheet1!$I$5:$I$28252,$B408,Sheet1!$L$5:$L$28252,$A408,Sheet1!$E$5:$E$28252,"*美团*",Sheet1!$D$5:$D$28252,"&lt;&gt;美团",Sheet1!$D$5:$D$28252,"&lt;&gt;内部转款",Sheet1!$D$5:$D$28252,"&lt;&gt;内部转账",Sheet1!$E$5:$E$28252,"&lt;&gt;*调拨*")</f>
        <v>453.87</v>
      </c>
      <c r="I408" s="32">
        <f>SUMIFS(Sheet1!$F$5:$F$28252,Sheet1!$I$5:$I$28252,$B408,Sheet1!$L$5:$L$28252,$A408,Sheet1!$D$5:$D$28252,"饿了么",Sheet1!$E$5:$E$28252,"&lt;&gt;*调拨*")+SUMIFS(Sheet1!$F$5:$F$28252,Sheet1!$I$5:$I$28252,$B408,Sheet1!$L$5:$L$28252,$A408,Sheet1!$E$5:$E$28252,"*饿了么*",Sheet1!$D$5:$D$28252,"&lt;&gt;饿了么",Sheet1!$D$5:$D$28252,"&lt;&gt;内部转款",Sheet1!$D$5:$D$28252,"&lt;&gt;内部转账",Sheet1!$E$5:$E$28252,"&lt;&gt;*调拨*")</f>
        <v>0</v>
      </c>
      <c r="J408" s="32">
        <f>SUMIFS(Sheet1!$F$5:$F$28252,Sheet1!$I$5:$I$28252,$B408,Sheet1!$L$5:$L$28252,$A408,Sheet1!$D$5:$D$28252,"健E卡",Sheet1!$E$5:$E$28252,"&lt;&gt;*调拨*")+SUMIFS(Sheet1!$F$5:$F$28252,Sheet1!$I$5:$I$28252,$B408,Sheet1!$L$5:$L$28252,$A408,Sheet1!$E$5:$E$28252,"*健E卡*",Sheet1!$D$5:$D$28252,"&lt;&gt;健E卡",Sheet1!$D$5:$D$28252,"&lt;&gt;内部转款",Sheet1!$D$5:$D$28252,"&lt;&gt;内部转账",Sheet1!$E$5:$E$28252,"&lt;&gt;*调拨*")</f>
        <v>0</v>
      </c>
      <c r="K408" s="32">
        <f>SUMIFS(Sheet1!$F$5:$F$28252,Sheet1!$I$5:$I$28252,$B408,Sheet1!$L$5:$L$28252,$A408,Sheet1!$D$5:$D$28252,"抖音",Sheet1!$E$5:$E$28252,"&lt;&gt;*调拨*")+SUMIFS(Sheet1!$F$5:$F$28252,Sheet1!$I$5:$I$28252,$B408,Sheet1!$L$5:$L$28252,$A408,Sheet1!$E$5:$E$28252,"*抖音*",Sheet1!$D$5:$D$28252,"&lt;&gt;抖音",Sheet1!$D$5:$D$28252,"&lt;&gt;内部转款",Sheet1!$D$5:$D$28252,"&lt;&gt;内部转账",Sheet1!$E$5:$E$28252,"&lt;&gt;*调拨*")</f>
        <v>0</v>
      </c>
      <c r="L408" s="32">
        <f>SUMIFS(Sheet1!$F$5:$F$28252,Sheet1!$I$5:$I$28252,$B408,Sheet1!$L$5:$L$28252,$A408,Sheet1!$D$5:$D$28252,"医卡通",Sheet1!$E$5:$E$28252,"&lt;&gt;*调拨*")+SUMIFS(Sheet1!$F$5:$F$28252,Sheet1!$I$5:$I$28252,$B408,Sheet1!$L$5:$L$28252,$A408,Sheet1!$E$5:$E$28252,"*医卡通*",Sheet1!$D$5:$D$28252,"&lt;&gt;医卡通",Sheet1!$D$5:$D$28252,"&lt;&gt;内部转款",Sheet1!$D$5:$D$28252,"&lt;&gt;内部转账",Sheet1!$E$5:$E$28252,"&lt;&gt;*调拨*")</f>
        <v>0</v>
      </c>
      <c r="M408" s="32">
        <f>SUMIFS(Sheet1!$F$5:$F$28252,Sheet1!$I$5:$I$28252,$B408,Sheet1!$L$5:$L$28252,$A408,Sheet1!$D$5:$D$28252,"企健网",Sheet1!$E$5:$E$28252,"&lt;&gt;*调拨*")+SUMIFS(Sheet1!$F$5:$F$28252,Sheet1!$I$5:$I$28252,$B408,Sheet1!$L$5:$L$28252,$A408,Sheet1!$E$5:$E$28252,"*企健网*",Sheet1!$D$5:$D$28252,"&lt;&gt;企健网",Sheet1!$D$5:$D$28252,"&lt;&gt;内部转款",Sheet1!$D$5:$D$28252,"&lt;&gt;内部转账",Sheet1!$E$5:$E$28252,"&lt;&gt;*调拨*")</f>
        <v>0</v>
      </c>
      <c r="N408" s="32">
        <f>SUMIFS(Sheet1!$F$5:$F$28252,Sheet1!$I$5:$I$28252,$B408,Sheet1!$L$5:$L$28252,$A408,Sheet1!$D$5:$D$28252,"银联",Sheet1!$E$5:$E$28252,"&lt;&gt;*调拨*")+SUMIFS(Sheet1!$F$5:$F$28252,Sheet1!$I$5:$I$28252,$B408,Sheet1!$L$5:$L$28252,$A408,Sheet1!$E$5:$E$28252,"*银联*",Sheet1!$D$5:$D$28252,"&lt;&gt;银联",Sheet1!$D$5:$D$28252,"&lt;&gt;内部转款",Sheet1!$D$5:$D$28252,"&lt;&gt;内部转账",Sheet1!$E$5:$E$28252,"&lt;&gt;*调拨*")</f>
        <v>0</v>
      </c>
      <c r="O408" s="32">
        <f>SUMIFS(Sheet1!$F$5:$F$28252,Sheet1!$I$5:$I$28252,$B408,Sheet1!$L$5:$L$28252,$A408,Sheet1!$D$5:$D$28252,"京东",Sheet1!$E$5:$E$28252,"&lt;&gt;*调拨*")+SUMIFS(Sheet1!$F$5:$F$28252,Sheet1!$I$5:$I$28252,$B408,Sheet1!$L$5:$L$28252,$A408,Sheet1!$E$5:$E$28252,"*京东*",Sheet1!$D$5:$D$28252,"&lt;&gt;京东",Sheet1!$D$5:$D$28252,"&lt;&gt;内部转款",Sheet1!$D$5:$D$28252,"&lt;&gt;内部转账",Sheet1!$E$5:$E$28252,"&lt;&gt;*调拨*")</f>
        <v>0</v>
      </c>
      <c r="P408" s="32">
        <f>SUMIFS(Sheet1!$F$5:$F$28252,Sheet1!$I$5:$I$28252,$B408,Sheet1!$L$5:$L$28252,$A408,Sheet1!$D$5:$D$28252,"药机微信",Sheet1!$E$5:$E$28252,"&lt;&gt;*调拨*")+SUMIFS(Sheet1!$F$5:$F$28252,Sheet1!$I$5:$I$28252,$B408,Sheet1!$L$5:$L$28252,$A408,Sheet1!$E$5:$E$28252,"*药机微信*",Sheet1!$D$5:$D$28252,"&lt;&gt;药机微信",Sheet1!$D$5:$D$28252,"&lt;&gt;内部转款",Sheet1!$D$5:$D$28252,"&lt;&gt;内部转账",Sheet1!$E$5:$E$28252,"&lt;&gt;*调拨*")</f>
        <v>0</v>
      </c>
      <c r="Q408" s="32">
        <f>SUMIFS(Sheet1!$F$5:$F$28252,Sheet1!$I$5:$I$28252,$B408,Sheet1!$L$5:$L$28252,$A408,Sheet1!$D$5:$D$28252,"亲情卡",Sheet1!$E$5:$E$28252,"&lt;&gt;*调拨*")+SUMIFS(Sheet1!$F$5:$F$28252,Sheet1!$I$5:$I$28252,$B408,Sheet1!$L$5:$L$28252,$A408,Sheet1!$E$5:$E$28252,"*亲情卡*",Sheet1!$D$5:$D$28252,"&lt;&gt;亲情卡",Sheet1!$D$5:$D$28252,"&lt;&gt;内部转款",Sheet1!$D$5:$D$28252,"&lt;&gt;内部转账",Sheet1!$E$5:$E$28252,"&lt;&gt;*调拨*")</f>
        <v>0</v>
      </c>
      <c r="R408" s="32">
        <f>SUMIFS(Sheet1!$F$5:$F$28252,Sheet1!$I$5:$I$28252,$B408,Sheet1!$L$5:$L$28252,$A408,Sheet1!$D$5:$D$28252,"优惠券",Sheet1!$E$5:$E$28252,"&lt;&gt;*调拨*")+SUMIFS(Sheet1!$F$5:$F$28252,Sheet1!$I$5:$I$28252,$B408,Sheet1!$L$5:$L$28252,$A408,Sheet1!$E$5:$E$28252,"*优惠券*",Sheet1!$D$5:$D$28252,"&lt;&gt;优惠券",Sheet1!$D$5:$D$28252,"&lt;&gt;内部转款",Sheet1!$D$5:$D$28252,"&lt;&gt;内部转账",Sheet1!$E$5:$E$28252,"&lt;&gt;*调拨*")</f>
        <v>0</v>
      </c>
      <c r="S408" s="32">
        <f>SUMIFS(Sheet1!$F$5:$F$28252,Sheet1!$I$5:$I$28252,$B408,Sheet1!$L$5:$L$28252,$A408,Sheet1!$D$5:$D$28252,"代金券",Sheet1!$E$5:$E$28252,"&lt;&gt;*调拨*")+SUMIFS(Sheet1!$F$5:$F$28252,Sheet1!$I$5:$I$28252,$B408,Sheet1!$L$5:$L$28252,$A408,Sheet1!$E$5:$E$28252,"*代金券*",Sheet1!$D$5:$D$28252,"&lt;&gt;代金券",Sheet1!$D$5:$D$28252,"&lt;&gt;内部转款",Sheet1!$D$5:$D$28252,"&lt;&gt;内部转账",Sheet1!$E$5:$E$28252,"&lt;&gt;*调拨*")</f>
        <v>0</v>
      </c>
      <c r="T408" s="32">
        <f>SUMIFS(Sheet1!$F$5:$F$28252,Sheet1!$I$5:$I$28252,$B408,Sheet1!$L$5:$L$28252,$A408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408,Sheet1!$L$5:$L$28252,$A408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408,Sheet1!$L$5:$L$28252,$A408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408,Sheet1!$L$5:$L$28252,$A408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8" s="32">
        <f>SUMIFS(Sheet1!$F$5:$F$28252,Sheet1!$I$5:$I$28252,$B408,Sheet1!$L$5:$L$28252,$A408,Sheet1!$E$5:$E$28252,"*调拨*")</f>
        <v>0</v>
      </c>
      <c r="V408" s="32">
        <f>SUMIFS(Sheet1!$F$5:$F$28252,Sheet1!$I$5:$I$28252,$B408,Sheet1!$L$5:$L$28252,$A408,Sheet1!$D$5:$D$28252,"储值",Sheet1!$E$5:$E$28252,"&lt;&gt;*调拨*")+SUMIFS(Sheet1!$F$5:$F$28252,Sheet1!$I$5:$I$28252,$B408,Sheet1!$L$5:$L$28252,$A408,Sheet1!$E$5:$E$28252,"*储值*",Sheet1!$D$5:$D$28252,"&lt;&gt;储值",Sheet1!$D$5:$D$28252,"&lt;&gt;内部转款",Sheet1!$D$5:$D$28252,"&lt;&gt;内部转账",Sheet1!$E$5:$E$28252,"&lt;&gt;*调拨*")</f>
        <v>0</v>
      </c>
      <c r="W408" s="32">
        <f>SUMIFS(Sheet1!$F$5:$F$28252,Sheet1!$I$5:$I$28252,$B408,Sheet1!$L$5:$L$28252,$A408,Sheet1!$D$5:$D$28252,"效期",Sheet1!$E$5:$E$28252,"&lt;&gt;*调拨*")+SUMIFS(Sheet1!$F$5:$F$28252,Sheet1!$I$5:$I$28252,$B408,Sheet1!$L$5:$L$28252,$A408,Sheet1!$E$5:$E$28252,"*效期*",Sheet1!$D$5:$D$28252,"&lt;&gt;效期",Sheet1!$D$5:$D$28252,"&lt;&gt;内部转款",Sheet1!$D$5:$D$28252,"&lt;&gt;内部转账",Sheet1!$E$5:$E$28252,"&lt;&gt;*调拨*")</f>
        <v>0</v>
      </c>
      <c r="X408" s="32">
        <f>SUMIFS(Sheet1!$F$5:$F$28252,Sheet1!$I$5:$I$28252,$B408,Sheet1!$L$5:$L$28252,$A408,Sheet1!$D$5:$D$28252,"内部转款",Sheet1!$E$5:$E$28252,"&lt;&gt;*调拨*")+SUMIFS(Sheet1!$F$5:$F$28252,Sheet1!$I$5:$I$28252,$B408,Sheet1!$L$5:$L$28252,$A408,Sheet1!$D$5:$D$28252,"内部转账",Sheet1!$E$5:$E$28252,"&lt;&gt;*调拨*")</f>
        <v>0</v>
      </c>
      <c r="Y408" s="32">
        <f t="shared" si="28"/>
        <v>0</v>
      </c>
      <c r="Z408" s="32">
        <f>SUMIFS(Sheet1!$F$5:$F$28252,Sheet1!$I$5:$I$28252,$B408,Sheet1!$L$5:$L$28252,$A408)</f>
        <v>9095.56</v>
      </c>
      <c r="AA408" s="32">
        <f>SUMIFS(Sheet1!$G$5:$G$28252,Sheet1!$I$5:$I$28252,$B408,Sheet1!$L$5:$L$28252,$A408,Sheet1!$D$5:$D$28252,"工资",Sheet1!$E$5:$E$28252,"&lt;&gt;*调拨*")+SUMIFS(Sheet1!$G$5:$G$28252,Sheet1!$I$5:$I$28252,$B408,Sheet1!$L$5:$L$28252,$A408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8" s="32">
        <f>SUMIFS(Sheet1!$G$5:$G$28252,Sheet1!$I$5:$I$28252,$B408,Sheet1!$L$5:$L$28252,$A408,Sheet1!$D$5:$D$28252,"水费",Sheet1!$E$5:$E$28252,"&lt;&gt;*调拨*")+SUMIFS(Sheet1!$G$5:$G$28252,Sheet1!$I$5:$I$28252,$B408,Sheet1!$L$5:$L$28252,$A408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8" s="32">
        <f>SUMIFS(Sheet1!$G$5:$G$28252,Sheet1!$I$5:$I$28252,$B408,Sheet1!$L$5:$L$28252,$A408,Sheet1!$D$5:$D$28252,"电费",Sheet1!$E$5:$E$28252,"&lt;&gt;*调拨*")+SUMIFS(Sheet1!$G$5:$G$28252,Sheet1!$I$5:$I$28252,$B408,Sheet1!$L$5:$L$28252,$A408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8" s="32">
        <f>SUMIFS(Sheet1!$G$5:$G$28252,Sheet1!$I$5:$I$28252,$B408,Sheet1!$L$5:$L$28252,$A408,Sheet1!$D$5:$D$28252,"宽带费",Sheet1!$E$5:$E$28252,"&lt;&gt;*调拨*")+SUMIFS(Sheet1!$G$5:$G$28252,Sheet1!$I$5:$I$28252,$B408,Sheet1!$L$5:$L$28252,$A408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8" s="32">
        <f>SUMIFS(Sheet1!$G$5:$G$28252,Sheet1!$I$5:$I$28252,$B408,Sheet1!$L$5:$L$28252,$A408,Sheet1!$D$5:$D$28252,"办公费",Sheet1!$E$5:$E$28252,"&lt;&gt;*调拨*")+SUMIFS(Sheet1!$G$5:$G$28252,Sheet1!$I$5:$I$28252,$B408,Sheet1!$L$5:$L$28252,$A408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8" s="32">
        <f>SUMIFS(Sheet1!$G$5:$G$28252,Sheet1!$I$5:$I$28252,$B408,Sheet1!$L$5:$L$28252,$A408,Sheet1!$D$5:$D$28252,"话费",Sheet1!$E$5:$E$28252,"&lt;&gt;*调拨*")+SUMIFS(Sheet1!$G$5:$G$28252,Sheet1!$I$5:$I$28252,$B408,Sheet1!$L$5:$L$28252,$A408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8" s="32">
        <f>SUMIFS(Sheet1!$G$5:$G$28252,Sheet1!$I$5:$I$28252,$B408,Sheet1!$L$5:$L$28252,$A408,Sheet1!$D$5:$D$28252,"房租",Sheet1!$E$5:$E$28252,"&lt;&gt;*调拨*")+SUMIFS(Sheet1!$G$5:$G$28252,Sheet1!$I$5:$I$28252,$B408,Sheet1!$L$5:$L$28252,$A408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8" s="32">
        <f>SUMIFS(Sheet1!$G$5:$G$28252,Sheet1!$I$5:$I$28252,$B408,Sheet1!$L$5:$L$28252,$A408,Sheet1!$E$5:$E$28252,"*调拨*")</f>
        <v>0</v>
      </c>
      <c r="AI408" s="32">
        <f>SUMIFS(Sheet1!$G$5:$G$28252,Sheet1!$I$5:$I$28252,$B408,Sheet1!$L$5:$L$28252,$A408,Sheet1!$D$5:$D$28252,"内部转款",Sheet1!$E$5:$E$28252,"&lt;&gt;*调拨*")+SUMIFS(Sheet1!$G$5:$G$28252,Sheet1!$I$5:$I$28252,$B408,Sheet1!$L$5:$L$28252,$A408,Sheet1!$D$5:$D$28252,"内部转账",Sheet1!$E$5:$E$28252,"&lt;&gt;*调拨*")</f>
        <v>0</v>
      </c>
      <c r="AJ408" s="32">
        <f t="shared" si="29"/>
        <v>13157.17</v>
      </c>
      <c r="AK408" s="32">
        <f>SUMIFS(Sheet1!$G$5:$G$28252,Sheet1!$I$5:$I$28252,$B408,Sheet1!$L$5:$L$28252,$A408)</f>
        <v>13157.17</v>
      </c>
      <c r="AL408" s="32">
        <f t="shared" si="30"/>
        <v>-4061.61</v>
      </c>
    </row>
    <row r="409" ht="16.5" spans="1:38">
      <c r="A409" s="30">
        <v>202607</v>
      </c>
      <c r="B409" s="31" t="s">
        <v>87</v>
      </c>
      <c r="C409" s="32">
        <f>SUMIFS(Sheet1!$F$5:$F$28252,Sheet1!$I$5:$I$28252,$B409,Sheet1!$L$5:$L$28252,$A409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4912.1</v>
      </c>
      <c r="D409" s="32">
        <f>SUMIFS(Sheet1!$F$5:$F$28252,Sheet1!$I$5:$I$28252,$B409,Sheet1!$L$5:$L$28252,$A409,Sheet1!$D$5:$D$28252,"医保即时拨付",Sheet1!$E$5:$E$28252,"&lt;&gt;*调拨*")+SUMIFS(Sheet1!$F$5:$F$28252,Sheet1!$I$5:$I$28252,$B409,Sheet1!$L$5:$L$28252,$A409,Sheet1!$E$5:$E$28252,"*医保即时拨付*",Sheet1!$D$5:$D$28252,"&lt;&gt;医保即时拨付",Sheet1!$D$5:$D$28252,"&lt;&gt;内部转款",Sheet1!$D$5:$D$28252,"&lt;&gt;内部转账",Sheet1!$E$5:$E$28252,"&lt;&gt;*调拨*")</f>
        <v>4186.69</v>
      </c>
      <c r="E409" s="32">
        <f>SUMIFS(Sheet1!$F$5:$F$28252,Sheet1!$I$5:$I$28252,$B409,Sheet1!$L$5:$L$28252,$A409,Sheet1!$D$5:$D$28252,"医保",Sheet1!$E$5:$E$28252,"&lt;&gt;*调拨*",Sheet1!$E$5:$E$28252,"&lt;&gt;*医保即时拨付*")+SUMIFS(Sheet1!$F$5:$F$28252,Sheet1!$I$5:$I$28252,$B409,Sheet1!$L$5:$L$28252,$A409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09" s="32">
        <f>SUMIFS(Sheet1!$F$5:$F$28252,Sheet1!$I$5:$I$28252,$B409,Sheet1!$L$5:$L$28252,$A409,Sheet1!$D$5:$D$28252,"聚合",Sheet1!$E$5:$E$28252,"&lt;&gt;*调拨*")+SUMIFS(Sheet1!$F$5:$F$28252,Sheet1!$I$5:$I$28252,$B409,Sheet1!$L$5:$L$28252,$A409,Sheet1!$E$5:$E$28252,"*聚合*",Sheet1!$D$5:$D$28252,"&lt;&gt;聚合",Sheet1!$D$5:$D$28252,"&lt;&gt;内部转款",Sheet1!$D$5:$D$28252,"&lt;&gt;内部转账",Sheet1!$E$5:$E$28252,"&lt;&gt;*调拨*")</f>
        <v>0</v>
      </c>
      <c r="G409" s="32">
        <f>SUMIFS(Sheet1!$F$5:$F$28252,Sheet1!$I$5:$I$28252,$B409,Sheet1!$L$5:$L$28252,$A409,Sheet1!$D$5:$D$28252,"24小时微信",Sheet1!$E$5:$E$28252,"&lt;&gt;*调拨*")+SUMIFS(Sheet1!$F$5:$F$28252,Sheet1!$I$5:$I$28252,$B409,Sheet1!$L$5:$L$28252,$A409,Sheet1!$E$5:$E$28252,"*24小时微信*",Sheet1!$D$5:$D$28252,"&lt;&gt;24小时微信",Sheet1!$D$5:$D$28252,"&lt;&gt;内部转款",Sheet1!$D$5:$D$28252,"&lt;&gt;内部转账",Sheet1!$E$5:$E$28252,"&lt;&gt;*调拨*")</f>
        <v>0</v>
      </c>
      <c r="H409" s="32">
        <f>SUMIFS(Sheet1!$F$5:$F$28252,Sheet1!$I$5:$I$28252,$B409,Sheet1!$L$5:$L$28252,$A409,Sheet1!$D$5:$D$28252,"美团",Sheet1!$E$5:$E$28252,"&lt;&gt;*调拨*")+SUMIFS(Sheet1!$F$5:$F$28252,Sheet1!$I$5:$I$28252,$B409,Sheet1!$L$5:$L$28252,$A409,Sheet1!$E$5:$E$28252,"*美团*",Sheet1!$D$5:$D$28252,"&lt;&gt;美团",Sheet1!$D$5:$D$28252,"&lt;&gt;内部转款",Sheet1!$D$5:$D$28252,"&lt;&gt;内部转账",Sheet1!$E$5:$E$28252,"&lt;&gt;*调拨*")</f>
        <v>23.96</v>
      </c>
      <c r="I409" s="32">
        <f>SUMIFS(Sheet1!$F$5:$F$28252,Sheet1!$I$5:$I$28252,$B409,Sheet1!$L$5:$L$28252,$A409,Sheet1!$D$5:$D$28252,"饿了么",Sheet1!$E$5:$E$28252,"&lt;&gt;*调拨*")+SUMIFS(Sheet1!$F$5:$F$28252,Sheet1!$I$5:$I$28252,$B409,Sheet1!$L$5:$L$28252,$A409,Sheet1!$E$5:$E$28252,"*饿了么*",Sheet1!$D$5:$D$28252,"&lt;&gt;饿了么",Sheet1!$D$5:$D$28252,"&lt;&gt;内部转款",Sheet1!$D$5:$D$28252,"&lt;&gt;内部转账",Sheet1!$E$5:$E$28252,"&lt;&gt;*调拨*")</f>
        <v>0</v>
      </c>
      <c r="J409" s="32">
        <f>SUMIFS(Sheet1!$F$5:$F$28252,Sheet1!$I$5:$I$28252,$B409,Sheet1!$L$5:$L$28252,$A409,Sheet1!$D$5:$D$28252,"健E卡",Sheet1!$E$5:$E$28252,"&lt;&gt;*调拨*")+SUMIFS(Sheet1!$F$5:$F$28252,Sheet1!$I$5:$I$28252,$B409,Sheet1!$L$5:$L$28252,$A409,Sheet1!$E$5:$E$28252,"*健E卡*",Sheet1!$D$5:$D$28252,"&lt;&gt;健E卡",Sheet1!$D$5:$D$28252,"&lt;&gt;内部转款",Sheet1!$D$5:$D$28252,"&lt;&gt;内部转账",Sheet1!$E$5:$E$28252,"&lt;&gt;*调拨*")</f>
        <v>0</v>
      </c>
      <c r="K409" s="32">
        <f>SUMIFS(Sheet1!$F$5:$F$28252,Sheet1!$I$5:$I$28252,$B409,Sheet1!$L$5:$L$28252,$A409,Sheet1!$D$5:$D$28252,"抖音",Sheet1!$E$5:$E$28252,"&lt;&gt;*调拨*")+SUMIFS(Sheet1!$F$5:$F$28252,Sheet1!$I$5:$I$28252,$B409,Sheet1!$L$5:$L$28252,$A409,Sheet1!$E$5:$E$28252,"*抖音*",Sheet1!$D$5:$D$28252,"&lt;&gt;抖音",Sheet1!$D$5:$D$28252,"&lt;&gt;内部转款",Sheet1!$D$5:$D$28252,"&lt;&gt;内部转账",Sheet1!$E$5:$E$28252,"&lt;&gt;*调拨*")</f>
        <v>0</v>
      </c>
      <c r="L409" s="32">
        <f>SUMIFS(Sheet1!$F$5:$F$28252,Sheet1!$I$5:$I$28252,$B409,Sheet1!$L$5:$L$28252,$A409,Sheet1!$D$5:$D$28252,"医卡通",Sheet1!$E$5:$E$28252,"&lt;&gt;*调拨*")+SUMIFS(Sheet1!$F$5:$F$28252,Sheet1!$I$5:$I$28252,$B409,Sheet1!$L$5:$L$28252,$A409,Sheet1!$E$5:$E$28252,"*医卡通*",Sheet1!$D$5:$D$28252,"&lt;&gt;医卡通",Sheet1!$D$5:$D$28252,"&lt;&gt;内部转款",Sheet1!$D$5:$D$28252,"&lt;&gt;内部转账",Sheet1!$E$5:$E$28252,"&lt;&gt;*调拨*")</f>
        <v>0</v>
      </c>
      <c r="M409" s="32">
        <f>SUMIFS(Sheet1!$F$5:$F$28252,Sheet1!$I$5:$I$28252,$B409,Sheet1!$L$5:$L$28252,$A409,Sheet1!$D$5:$D$28252,"企健网",Sheet1!$E$5:$E$28252,"&lt;&gt;*调拨*")+SUMIFS(Sheet1!$F$5:$F$28252,Sheet1!$I$5:$I$28252,$B409,Sheet1!$L$5:$L$28252,$A409,Sheet1!$E$5:$E$28252,"*企健网*",Sheet1!$D$5:$D$28252,"&lt;&gt;企健网",Sheet1!$D$5:$D$28252,"&lt;&gt;内部转款",Sheet1!$D$5:$D$28252,"&lt;&gt;内部转账",Sheet1!$E$5:$E$28252,"&lt;&gt;*调拨*")</f>
        <v>0</v>
      </c>
      <c r="N409" s="32">
        <f>SUMIFS(Sheet1!$F$5:$F$28252,Sheet1!$I$5:$I$28252,$B409,Sheet1!$L$5:$L$28252,$A409,Sheet1!$D$5:$D$28252,"银联",Sheet1!$E$5:$E$28252,"&lt;&gt;*调拨*")+SUMIFS(Sheet1!$F$5:$F$28252,Sheet1!$I$5:$I$28252,$B409,Sheet1!$L$5:$L$28252,$A409,Sheet1!$E$5:$E$28252,"*银联*",Sheet1!$D$5:$D$28252,"&lt;&gt;银联",Sheet1!$D$5:$D$28252,"&lt;&gt;内部转款",Sheet1!$D$5:$D$28252,"&lt;&gt;内部转账",Sheet1!$E$5:$E$28252,"&lt;&gt;*调拨*")</f>
        <v>0</v>
      </c>
      <c r="O409" s="32">
        <f>SUMIFS(Sheet1!$F$5:$F$28252,Sheet1!$I$5:$I$28252,$B409,Sheet1!$L$5:$L$28252,$A409,Sheet1!$D$5:$D$28252,"京东",Sheet1!$E$5:$E$28252,"&lt;&gt;*调拨*")+SUMIFS(Sheet1!$F$5:$F$28252,Sheet1!$I$5:$I$28252,$B409,Sheet1!$L$5:$L$28252,$A409,Sheet1!$E$5:$E$28252,"*京东*",Sheet1!$D$5:$D$28252,"&lt;&gt;京东",Sheet1!$D$5:$D$28252,"&lt;&gt;内部转款",Sheet1!$D$5:$D$28252,"&lt;&gt;内部转账",Sheet1!$E$5:$E$28252,"&lt;&gt;*调拨*")</f>
        <v>0</v>
      </c>
      <c r="P409" s="32">
        <f>SUMIFS(Sheet1!$F$5:$F$28252,Sheet1!$I$5:$I$28252,$B409,Sheet1!$L$5:$L$28252,$A409,Sheet1!$D$5:$D$28252,"药机微信",Sheet1!$E$5:$E$28252,"&lt;&gt;*调拨*")+SUMIFS(Sheet1!$F$5:$F$28252,Sheet1!$I$5:$I$28252,$B409,Sheet1!$L$5:$L$28252,$A409,Sheet1!$E$5:$E$28252,"*药机微信*",Sheet1!$D$5:$D$28252,"&lt;&gt;药机微信",Sheet1!$D$5:$D$28252,"&lt;&gt;内部转款",Sheet1!$D$5:$D$28252,"&lt;&gt;内部转账",Sheet1!$E$5:$E$28252,"&lt;&gt;*调拨*")</f>
        <v>0</v>
      </c>
      <c r="Q409" s="32">
        <f>SUMIFS(Sheet1!$F$5:$F$28252,Sheet1!$I$5:$I$28252,$B409,Sheet1!$L$5:$L$28252,$A409,Sheet1!$D$5:$D$28252,"亲情卡",Sheet1!$E$5:$E$28252,"&lt;&gt;*调拨*")+SUMIFS(Sheet1!$F$5:$F$28252,Sheet1!$I$5:$I$28252,$B409,Sheet1!$L$5:$L$28252,$A409,Sheet1!$E$5:$E$28252,"*亲情卡*",Sheet1!$D$5:$D$28252,"&lt;&gt;亲情卡",Sheet1!$D$5:$D$28252,"&lt;&gt;内部转款",Sheet1!$D$5:$D$28252,"&lt;&gt;内部转账",Sheet1!$E$5:$E$28252,"&lt;&gt;*调拨*")</f>
        <v>0</v>
      </c>
      <c r="R409" s="32">
        <f>SUMIFS(Sheet1!$F$5:$F$28252,Sheet1!$I$5:$I$28252,$B409,Sheet1!$L$5:$L$28252,$A409,Sheet1!$D$5:$D$28252,"优惠券",Sheet1!$E$5:$E$28252,"&lt;&gt;*调拨*")+SUMIFS(Sheet1!$F$5:$F$28252,Sheet1!$I$5:$I$28252,$B409,Sheet1!$L$5:$L$28252,$A409,Sheet1!$E$5:$E$28252,"*优惠券*",Sheet1!$D$5:$D$28252,"&lt;&gt;优惠券",Sheet1!$D$5:$D$28252,"&lt;&gt;内部转款",Sheet1!$D$5:$D$28252,"&lt;&gt;内部转账",Sheet1!$E$5:$E$28252,"&lt;&gt;*调拨*")</f>
        <v>0</v>
      </c>
      <c r="S409" s="32">
        <f>SUMIFS(Sheet1!$F$5:$F$28252,Sheet1!$I$5:$I$28252,$B409,Sheet1!$L$5:$L$28252,$A409,Sheet1!$D$5:$D$28252,"代金券",Sheet1!$E$5:$E$28252,"&lt;&gt;*调拨*")+SUMIFS(Sheet1!$F$5:$F$28252,Sheet1!$I$5:$I$28252,$B409,Sheet1!$L$5:$L$28252,$A409,Sheet1!$E$5:$E$28252,"*代金券*",Sheet1!$D$5:$D$28252,"&lt;&gt;代金券",Sheet1!$D$5:$D$28252,"&lt;&gt;内部转款",Sheet1!$D$5:$D$28252,"&lt;&gt;内部转账",Sheet1!$E$5:$E$28252,"&lt;&gt;*调拨*")</f>
        <v>0</v>
      </c>
      <c r="T409" s="32">
        <f>SUMIFS(Sheet1!$F$5:$F$28252,Sheet1!$I$5:$I$28252,$B409,Sheet1!$L$5:$L$28252,$A409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409,Sheet1!$L$5:$L$28252,$A409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409,Sheet1!$L$5:$L$28252,$A409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409,Sheet1!$L$5:$L$28252,$A409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09" s="32">
        <f>SUMIFS(Sheet1!$F$5:$F$28252,Sheet1!$I$5:$I$28252,$B409,Sheet1!$L$5:$L$28252,$A409,Sheet1!$E$5:$E$28252,"*调拨*")</f>
        <v>0</v>
      </c>
      <c r="V409" s="32">
        <f>SUMIFS(Sheet1!$F$5:$F$28252,Sheet1!$I$5:$I$28252,$B409,Sheet1!$L$5:$L$28252,$A409,Sheet1!$D$5:$D$28252,"储值",Sheet1!$E$5:$E$28252,"&lt;&gt;*调拨*")+SUMIFS(Sheet1!$F$5:$F$28252,Sheet1!$I$5:$I$28252,$B409,Sheet1!$L$5:$L$28252,$A409,Sheet1!$E$5:$E$28252,"*储值*",Sheet1!$D$5:$D$28252,"&lt;&gt;储值",Sheet1!$D$5:$D$28252,"&lt;&gt;内部转款",Sheet1!$D$5:$D$28252,"&lt;&gt;内部转账",Sheet1!$E$5:$E$28252,"&lt;&gt;*调拨*")</f>
        <v>0</v>
      </c>
      <c r="W409" s="32">
        <f>SUMIFS(Sheet1!$F$5:$F$28252,Sheet1!$I$5:$I$28252,$B409,Sheet1!$L$5:$L$28252,$A409,Sheet1!$D$5:$D$28252,"效期",Sheet1!$E$5:$E$28252,"&lt;&gt;*调拨*")+SUMIFS(Sheet1!$F$5:$F$28252,Sheet1!$I$5:$I$28252,$B409,Sheet1!$L$5:$L$28252,$A409,Sheet1!$E$5:$E$28252,"*效期*",Sheet1!$D$5:$D$28252,"&lt;&gt;效期",Sheet1!$D$5:$D$28252,"&lt;&gt;内部转款",Sheet1!$D$5:$D$28252,"&lt;&gt;内部转账",Sheet1!$E$5:$E$28252,"&lt;&gt;*调拨*")</f>
        <v>0</v>
      </c>
      <c r="X409" s="32">
        <f>SUMIFS(Sheet1!$F$5:$F$28252,Sheet1!$I$5:$I$28252,$B409,Sheet1!$L$5:$L$28252,$A409,Sheet1!$D$5:$D$28252,"内部转款",Sheet1!$E$5:$E$28252,"&lt;&gt;*调拨*")+SUMIFS(Sheet1!$F$5:$F$28252,Sheet1!$I$5:$I$28252,$B409,Sheet1!$L$5:$L$28252,$A409,Sheet1!$D$5:$D$28252,"内部转账",Sheet1!$E$5:$E$28252,"&lt;&gt;*调拨*")</f>
        <v>0</v>
      </c>
      <c r="Y409" s="32">
        <f t="shared" si="28"/>
        <v>0</v>
      </c>
      <c r="Z409" s="32">
        <f>SUMIFS(Sheet1!$F$5:$F$28252,Sheet1!$I$5:$I$28252,$B409,Sheet1!$L$5:$L$28252,$A409)</f>
        <v>9122.75</v>
      </c>
      <c r="AA409" s="32">
        <f>SUMIFS(Sheet1!$G$5:$G$28252,Sheet1!$I$5:$I$28252,$B409,Sheet1!$L$5:$L$28252,$A409,Sheet1!$D$5:$D$28252,"工资",Sheet1!$E$5:$E$28252,"&lt;&gt;*调拨*")+SUMIFS(Sheet1!$G$5:$G$28252,Sheet1!$I$5:$I$28252,$B409,Sheet1!$L$5:$L$28252,$A409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09" s="32">
        <f>SUMIFS(Sheet1!$G$5:$G$28252,Sheet1!$I$5:$I$28252,$B409,Sheet1!$L$5:$L$28252,$A409,Sheet1!$D$5:$D$28252,"水费",Sheet1!$E$5:$E$28252,"&lt;&gt;*调拨*")+SUMIFS(Sheet1!$G$5:$G$28252,Sheet1!$I$5:$I$28252,$B409,Sheet1!$L$5:$L$28252,$A409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09" s="32">
        <f>SUMIFS(Sheet1!$G$5:$G$28252,Sheet1!$I$5:$I$28252,$B409,Sheet1!$L$5:$L$28252,$A409,Sheet1!$D$5:$D$28252,"电费",Sheet1!$E$5:$E$28252,"&lt;&gt;*调拨*")+SUMIFS(Sheet1!$G$5:$G$28252,Sheet1!$I$5:$I$28252,$B409,Sheet1!$L$5:$L$28252,$A409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09" s="32">
        <f>SUMIFS(Sheet1!$G$5:$G$28252,Sheet1!$I$5:$I$28252,$B409,Sheet1!$L$5:$L$28252,$A409,Sheet1!$D$5:$D$28252,"宽带费",Sheet1!$E$5:$E$28252,"&lt;&gt;*调拨*")+SUMIFS(Sheet1!$G$5:$G$28252,Sheet1!$I$5:$I$28252,$B409,Sheet1!$L$5:$L$28252,$A409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09" s="32">
        <f>SUMIFS(Sheet1!$G$5:$G$28252,Sheet1!$I$5:$I$28252,$B409,Sheet1!$L$5:$L$28252,$A409,Sheet1!$D$5:$D$28252,"办公费",Sheet1!$E$5:$E$28252,"&lt;&gt;*调拨*")+SUMIFS(Sheet1!$G$5:$G$28252,Sheet1!$I$5:$I$28252,$B409,Sheet1!$L$5:$L$28252,$A409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09" s="32">
        <f>SUMIFS(Sheet1!$G$5:$G$28252,Sheet1!$I$5:$I$28252,$B409,Sheet1!$L$5:$L$28252,$A409,Sheet1!$D$5:$D$28252,"话费",Sheet1!$E$5:$E$28252,"&lt;&gt;*调拨*")+SUMIFS(Sheet1!$G$5:$G$28252,Sheet1!$I$5:$I$28252,$B409,Sheet1!$L$5:$L$28252,$A409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09" s="32">
        <f>SUMIFS(Sheet1!$G$5:$G$28252,Sheet1!$I$5:$I$28252,$B409,Sheet1!$L$5:$L$28252,$A409,Sheet1!$D$5:$D$28252,"房租",Sheet1!$E$5:$E$28252,"&lt;&gt;*调拨*")+SUMIFS(Sheet1!$G$5:$G$28252,Sheet1!$I$5:$I$28252,$B409,Sheet1!$L$5:$L$28252,$A409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09" s="32">
        <f>SUMIFS(Sheet1!$G$5:$G$28252,Sheet1!$I$5:$I$28252,$B409,Sheet1!$L$5:$L$28252,$A409,Sheet1!$E$5:$E$28252,"*调拨*")</f>
        <v>0</v>
      </c>
      <c r="AI409" s="32">
        <f>SUMIFS(Sheet1!$G$5:$G$28252,Sheet1!$I$5:$I$28252,$B409,Sheet1!$L$5:$L$28252,$A409,Sheet1!$D$5:$D$28252,"内部转款",Sheet1!$E$5:$E$28252,"&lt;&gt;*调拨*")+SUMIFS(Sheet1!$G$5:$G$28252,Sheet1!$I$5:$I$28252,$B409,Sheet1!$L$5:$L$28252,$A409,Sheet1!$D$5:$D$28252,"内部转账",Sheet1!$E$5:$E$28252,"&lt;&gt;*调拨*")</f>
        <v>0</v>
      </c>
      <c r="AJ409" s="32">
        <f t="shared" si="29"/>
        <v>9694.14</v>
      </c>
      <c r="AK409" s="32">
        <f>SUMIFS(Sheet1!$G$5:$G$28252,Sheet1!$I$5:$I$28252,$B409,Sheet1!$L$5:$L$28252,$A409)</f>
        <v>9694.14</v>
      </c>
      <c r="AL409" s="32">
        <f t="shared" si="30"/>
        <v>-571.389999999999</v>
      </c>
    </row>
    <row r="410" ht="16.5" spans="1:38">
      <c r="A410" s="30">
        <v>202607</v>
      </c>
      <c r="B410" s="31" t="s">
        <v>105</v>
      </c>
      <c r="C410" s="32">
        <f>SUMIFS(Sheet1!$F$5:$F$28252,Sheet1!$I$5:$I$28252,$B410,Sheet1!$L$5:$L$28252,$A410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296.55</v>
      </c>
      <c r="D410" s="32">
        <f>SUMIFS(Sheet1!$F$5:$F$28252,Sheet1!$I$5:$I$28252,$B410,Sheet1!$L$5:$L$28252,$A410,Sheet1!$D$5:$D$28252,"医保即时拨付",Sheet1!$E$5:$E$28252,"&lt;&gt;*调拨*")+SUMIFS(Sheet1!$F$5:$F$28252,Sheet1!$I$5:$I$28252,$B410,Sheet1!$L$5:$L$28252,$A410,Sheet1!$E$5:$E$28252,"*医保即时拨付*",Sheet1!$D$5:$D$28252,"&lt;&gt;医保即时拨付",Sheet1!$D$5:$D$28252,"&lt;&gt;内部转款",Sheet1!$D$5:$D$28252,"&lt;&gt;内部转账",Sheet1!$E$5:$E$28252,"&lt;&gt;*调拨*")</f>
        <v>0</v>
      </c>
      <c r="E410" s="32">
        <f>SUMIFS(Sheet1!$F$5:$F$28252,Sheet1!$I$5:$I$28252,$B410,Sheet1!$L$5:$L$28252,$A410,Sheet1!$D$5:$D$28252,"医保",Sheet1!$E$5:$E$28252,"&lt;&gt;*调拨*",Sheet1!$E$5:$E$28252,"&lt;&gt;*医保即时拨付*")+SUMIFS(Sheet1!$F$5:$F$28252,Sheet1!$I$5:$I$28252,$B410,Sheet1!$L$5:$L$28252,$A410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10" s="32">
        <f>SUMIFS(Sheet1!$F$5:$F$28252,Sheet1!$I$5:$I$28252,$B410,Sheet1!$L$5:$L$28252,$A410,Sheet1!$D$5:$D$28252,"聚合",Sheet1!$E$5:$E$28252,"&lt;&gt;*调拨*")+SUMIFS(Sheet1!$F$5:$F$28252,Sheet1!$I$5:$I$28252,$B410,Sheet1!$L$5:$L$28252,$A410,Sheet1!$E$5:$E$28252,"*聚合*",Sheet1!$D$5:$D$28252,"&lt;&gt;聚合",Sheet1!$D$5:$D$28252,"&lt;&gt;内部转款",Sheet1!$D$5:$D$28252,"&lt;&gt;内部转账",Sheet1!$E$5:$E$28252,"&lt;&gt;*调拨*")</f>
        <v>0</v>
      </c>
      <c r="G410" s="32">
        <f>SUMIFS(Sheet1!$F$5:$F$28252,Sheet1!$I$5:$I$28252,$B410,Sheet1!$L$5:$L$28252,$A410,Sheet1!$D$5:$D$28252,"24小时微信",Sheet1!$E$5:$E$28252,"&lt;&gt;*调拨*")+SUMIFS(Sheet1!$F$5:$F$28252,Sheet1!$I$5:$I$28252,$B410,Sheet1!$L$5:$L$28252,$A410,Sheet1!$E$5:$E$28252,"*24小时微信*",Sheet1!$D$5:$D$28252,"&lt;&gt;24小时微信",Sheet1!$D$5:$D$28252,"&lt;&gt;内部转款",Sheet1!$D$5:$D$28252,"&lt;&gt;内部转账",Sheet1!$E$5:$E$28252,"&lt;&gt;*调拨*")</f>
        <v>0</v>
      </c>
      <c r="H410" s="32">
        <f>SUMIFS(Sheet1!$F$5:$F$28252,Sheet1!$I$5:$I$28252,$B410,Sheet1!$L$5:$L$28252,$A410,Sheet1!$D$5:$D$28252,"美团",Sheet1!$E$5:$E$28252,"&lt;&gt;*调拨*")+SUMIFS(Sheet1!$F$5:$F$28252,Sheet1!$I$5:$I$28252,$B410,Sheet1!$L$5:$L$28252,$A410,Sheet1!$E$5:$E$28252,"*美团*",Sheet1!$D$5:$D$28252,"&lt;&gt;美团",Sheet1!$D$5:$D$28252,"&lt;&gt;内部转款",Sheet1!$D$5:$D$28252,"&lt;&gt;内部转账",Sheet1!$E$5:$E$28252,"&lt;&gt;*调拨*")</f>
        <v>0</v>
      </c>
      <c r="I410" s="32">
        <f>SUMIFS(Sheet1!$F$5:$F$28252,Sheet1!$I$5:$I$28252,$B410,Sheet1!$L$5:$L$28252,$A410,Sheet1!$D$5:$D$28252,"饿了么",Sheet1!$E$5:$E$28252,"&lt;&gt;*调拨*")+SUMIFS(Sheet1!$F$5:$F$28252,Sheet1!$I$5:$I$28252,$B410,Sheet1!$L$5:$L$28252,$A410,Sheet1!$E$5:$E$28252,"*饿了么*",Sheet1!$D$5:$D$28252,"&lt;&gt;饿了么",Sheet1!$D$5:$D$28252,"&lt;&gt;内部转款",Sheet1!$D$5:$D$28252,"&lt;&gt;内部转账",Sheet1!$E$5:$E$28252,"&lt;&gt;*调拨*")</f>
        <v>0</v>
      </c>
      <c r="J410" s="32">
        <f>SUMIFS(Sheet1!$F$5:$F$28252,Sheet1!$I$5:$I$28252,$B410,Sheet1!$L$5:$L$28252,$A410,Sheet1!$D$5:$D$28252,"健E卡",Sheet1!$E$5:$E$28252,"&lt;&gt;*调拨*")+SUMIFS(Sheet1!$F$5:$F$28252,Sheet1!$I$5:$I$28252,$B410,Sheet1!$L$5:$L$28252,$A410,Sheet1!$E$5:$E$28252,"*健E卡*",Sheet1!$D$5:$D$28252,"&lt;&gt;健E卡",Sheet1!$D$5:$D$28252,"&lt;&gt;内部转款",Sheet1!$D$5:$D$28252,"&lt;&gt;内部转账",Sheet1!$E$5:$E$28252,"&lt;&gt;*调拨*")</f>
        <v>0</v>
      </c>
      <c r="K410" s="32">
        <f>SUMIFS(Sheet1!$F$5:$F$28252,Sheet1!$I$5:$I$28252,$B410,Sheet1!$L$5:$L$28252,$A410,Sheet1!$D$5:$D$28252,"抖音",Sheet1!$E$5:$E$28252,"&lt;&gt;*调拨*")+SUMIFS(Sheet1!$F$5:$F$28252,Sheet1!$I$5:$I$28252,$B410,Sheet1!$L$5:$L$28252,$A410,Sheet1!$E$5:$E$28252,"*抖音*",Sheet1!$D$5:$D$28252,"&lt;&gt;抖音",Sheet1!$D$5:$D$28252,"&lt;&gt;内部转款",Sheet1!$D$5:$D$28252,"&lt;&gt;内部转账",Sheet1!$E$5:$E$28252,"&lt;&gt;*调拨*")</f>
        <v>0</v>
      </c>
      <c r="L410" s="32">
        <f>SUMIFS(Sheet1!$F$5:$F$28252,Sheet1!$I$5:$I$28252,$B410,Sheet1!$L$5:$L$28252,$A410,Sheet1!$D$5:$D$28252,"医卡通",Sheet1!$E$5:$E$28252,"&lt;&gt;*调拨*")+SUMIFS(Sheet1!$F$5:$F$28252,Sheet1!$I$5:$I$28252,$B410,Sheet1!$L$5:$L$28252,$A410,Sheet1!$E$5:$E$28252,"*医卡通*",Sheet1!$D$5:$D$28252,"&lt;&gt;医卡通",Sheet1!$D$5:$D$28252,"&lt;&gt;内部转款",Sheet1!$D$5:$D$28252,"&lt;&gt;内部转账",Sheet1!$E$5:$E$28252,"&lt;&gt;*调拨*")</f>
        <v>0</v>
      </c>
      <c r="M410" s="32">
        <f>SUMIFS(Sheet1!$F$5:$F$28252,Sheet1!$I$5:$I$28252,$B410,Sheet1!$L$5:$L$28252,$A410,Sheet1!$D$5:$D$28252,"企健网",Sheet1!$E$5:$E$28252,"&lt;&gt;*调拨*")+SUMIFS(Sheet1!$F$5:$F$28252,Sheet1!$I$5:$I$28252,$B410,Sheet1!$L$5:$L$28252,$A410,Sheet1!$E$5:$E$28252,"*企健网*",Sheet1!$D$5:$D$28252,"&lt;&gt;企健网",Sheet1!$D$5:$D$28252,"&lt;&gt;内部转款",Sheet1!$D$5:$D$28252,"&lt;&gt;内部转账",Sheet1!$E$5:$E$28252,"&lt;&gt;*调拨*")</f>
        <v>0</v>
      </c>
      <c r="N410" s="32">
        <f>SUMIFS(Sheet1!$F$5:$F$28252,Sheet1!$I$5:$I$28252,$B410,Sheet1!$L$5:$L$28252,$A410,Sheet1!$D$5:$D$28252,"银联",Sheet1!$E$5:$E$28252,"&lt;&gt;*调拨*")+SUMIFS(Sheet1!$F$5:$F$28252,Sheet1!$I$5:$I$28252,$B410,Sheet1!$L$5:$L$28252,$A410,Sheet1!$E$5:$E$28252,"*银联*",Sheet1!$D$5:$D$28252,"&lt;&gt;银联",Sheet1!$D$5:$D$28252,"&lt;&gt;内部转款",Sheet1!$D$5:$D$28252,"&lt;&gt;内部转账",Sheet1!$E$5:$E$28252,"&lt;&gt;*调拨*")</f>
        <v>0</v>
      </c>
      <c r="O410" s="32">
        <f>SUMIFS(Sheet1!$F$5:$F$28252,Sheet1!$I$5:$I$28252,$B410,Sheet1!$L$5:$L$28252,$A410,Sheet1!$D$5:$D$28252,"京东",Sheet1!$E$5:$E$28252,"&lt;&gt;*调拨*")+SUMIFS(Sheet1!$F$5:$F$28252,Sheet1!$I$5:$I$28252,$B410,Sheet1!$L$5:$L$28252,$A410,Sheet1!$E$5:$E$28252,"*京东*",Sheet1!$D$5:$D$28252,"&lt;&gt;京东",Sheet1!$D$5:$D$28252,"&lt;&gt;内部转款",Sheet1!$D$5:$D$28252,"&lt;&gt;内部转账",Sheet1!$E$5:$E$28252,"&lt;&gt;*调拨*")</f>
        <v>0</v>
      </c>
      <c r="P410" s="32">
        <f>SUMIFS(Sheet1!$F$5:$F$28252,Sheet1!$I$5:$I$28252,$B410,Sheet1!$L$5:$L$28252,$A410,Sheet1!$D$5:$D$28252,"药机微信",Sheet1!$E$5:$E$28252,"&lt;&gt;*调拨*")+SUMIFS(Sheet1!$F$5:$F$28252,Sheet1!$I$5:$I$28252,$B410,Sheet1!$L$5:$L$28252,$A410,Sheet1!$E$5:$E$28252,"*药机微信*",Sheet1!$D$5:$D$28252,"&lt;&gt;药机微信",Sheet1!$D$5:$D$28252,"&lt;&gt;内部转款",Sheet1!$D$5:$D$28252,"&lt;&gt;内部转账",Sheet1!$E$5:$E$28252,"&lt;&gt;*调拨*")</f>
        <v>0</v>
      </c>
      <c r="Q410" s="32">
        <f>SUMIFS(Sheet1!$F$5:$F$28252,Sheet1!$I$5:$I$28252,$B410,Sheet1!$L$5:$L$28252,$A410,Sheet1!$D$5:$D$28252,"亲情卡",Sheet1!$E$5:$E$28252,"&lt;&gt;*调拨*")+SUMIFS(Sheet1!$F$5:$F$28252,Sheet1!$I$5:$I$28252,$B410,Sheet1!$L$5:$L$28252,$A410,Sheet1!$E$5:$E$28252,"*亲情卡*",Sheet1!$D$5:$D$28252,"&lt;&gt;亲情卡",Sheet1!$D$5:$D$28252,"&lt;&gt;内部转款",Sheet1!$D$5:$D$28252,"&lt;&gt;内部转账",Sheet1!$E$5:$E$28252,"&lt;&gt;*调拨*")</f>
        <v>0</v>
      </c>
      <c r="R410" s="32">
        <f>SUMIFS(Sheet1!$F$5:$F$28252,Sheet1!$I$5:$I$28252,$B410,Sheet1!$L$5:$L$28252,$A410,Sheet1!$D$5:$D$28252,"优惠券",Sheet1!$E$5:$E$28252,"&lt;&gt;*调拨*")+SUMIFS(Sheet1!$F$5:$F$28252,Sheet1!$I$5:$I$28252,$B410,Sheet1!$L$5:$L$28252,$A410,Sheet1!$E$5:$E$28252,"*优惠券*",Sheet1!$D$5:$D$28252,"&lt;&gt;优惠券",Sheet1!$D$5:$D$28252,"&lt;&gt;内部转款",Sheet1!$D$5:$D$28252,"&lt;&gt;内部转账",Sheet1!$E$5:$E$28252,"&lt;&gt;*调拨*")</f>
        <v>0</v>
      </c>
      <c r="S410" s="32">
        <f>SUMIFS(Sheet1!$F$5:$F$28252,Sheet1!$I$5:$I$28252,$B410,Sheet1!$L$5:$L$28252,$A410,Sheet1!$D$5:$D$28252,"代金券",Sheet1!$E$5:$E$28252,"&lt;&gt;*调拨*")+SUMIFS(Sheet1!$F$5:$F$28252,Sheet1!$I$5:$I$28252,$B410,Sheet1!$L$5:$L$28252,$A410,Sheet1!$E$5:$E$28252,"*代金券*",Sheet1!$D$5:$D$28252,"&lt;&gt;代金券",Sheet1!$D$5:$D$28252,"&lt;&gt;内部转款",Sheet1!$D$5:$D$28252,"&lt;&gt;内部转账",Sheet1!$E$5:$E$28252,"&lt;&gt;*调拨*")</f>
        <v>0</v>
      </c>
      <c r="T410" s="32">
        <f>SUMIFS(Sheet1!$F$5:$F$28252,Sheet1!$I$5:$I$28252,$B410,Sheet1!$L$5:$L$28252,$A410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410,Sheet1!$L$5:$L$28252,$A410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410,Sheet1!$L$5:$L$28252,$A410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410,Sheet1!$L$5:$L$28252,$A410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0" s="32">
        <f>SUMIFS(Sheet1!$F$5:$F$28252,Sheet1!$I$5:$I$28252,$B410,Sheet1!$L$5:$L$28252,$A410,Sheet1!$E$5:$E$28252,"*调拨*")</f>
        <v>0</v>
      </c>
      <c r="V410" s="32">
        <f>SUMIFS(Sheet1!$F$5:$F$28252,Sheet1!$I$5:$I$28252,$B410,Sheet1!$L$5:$L$28252,$A410,Sheet1!$D$5:$D$28252,"储值",Sheet1!$E$5:$E$28252,"&lt;&gt;*调拨*")+SUMIFS(Sheet1!$F$5:$F$28252,Sheet1!$I$5:$I$28252,$B410,Sheet1!$L$5:$L$28252,$A410,Sheet1!$E$5:$E$28252,"*储值*",Sheet1!$D$5:$D$28252,"&lt;&gt;储值",Sheet1!$D$5:$D$28252,"&lt;&gt;内部转款",Sheet1!$D$5:$D$28252,"&lt;&gt;内部转账",Sheet1!$E$5:$E$28252,"&lt;&gt;*调拨*")</f>
        <v>0</v>
      </c>
      <c r="W410" s="32">
        <f>SUMIFS(Sheet1!$F$5:$F$28252,Sheet1!$I$5:$I$28252,$B410,Sheet1!$L$5:$L$28252,$A410,Sheet1!$D$5:$D$28252,"效期",Sheet1!$E$5:$E$28252,"&lt;&gt;*调拨*")+SUMIFS(Sheet1!$F$5:$F$28252,Sheet1!$I$5:$I$28252,$B410,Sheet1!$L$5:$L$28252,$A410,Sheet1!$E$5:$E$28252,"*效期*",Sheet1!$D$5:$D$28252,"&lt;&gt;效期",Sheet1!$D$5:$D$28252,"&lt;&gt;内部转款",Sheet1!$D$5:$D$28252,"&lt;&gt;内部转账",Sheet1!$E$5:$E$28252,"&lt;&gt;*调拨*")</f>
        <v>0</v>
      </c>
      <c r="X410" s="32">
        <f>SUMIFS(Sheet1!$F$5:$F$28252,Sheet1!$I$5:$I$28252,$B410,Sheet1!$L$5:$L$28252,$A410,Sheet1!$D$5:$D$28252,"内部转款",Sheet1!$E$5:$E$28252,"&lt;&gt;*调拨*")+SUMIFS(Sheet1!$F$5:$F$28252,Sheet1!$I$5:$I$28252,$B410,Sheet1!$L$5:$L$28252,$A410,Sheet1!$D$5:$D$28252,"内部转账",Sheet1!$E$5:$E$28252,"&lt;&gt;*调拨*")</f>
        <v>0</v>
      </c>
      <c r="Y410" s="32">
        <f t="shared" si="28"/>
        <v>0</v>
      </c>
      <c r="Z410" s="32">
        <f>SUMIFS(Sheet1!$F$5:$F$28252,Sheet1!$I$5:$I$28252,$B410,Sheet1!$L$5:$L$28252,$A410)</f>
        <v>296.55</v>
      </c>
      <c r="AA410" s="32">
        <f>SUMIFS(Sheet1!$G$5:$G$28252,Sheet1!$I$5:$I$28252,$B410,Sheet1!$L$5:$L$28252,$A410,Sheet1!$D$5:$D$28252,"工资",Sheet1!$E$5:$E$28252,"&lt;&gt;*调拨*")+SUMIFS(Sheet1!$G$5:$G$28252,Sheet1!$I$5:$I$28252,$B410,Sheet1!$L$5:$L$28252,$A410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0" s="32">
        <f>SUMIFS(Sheet1!$G$5:$G$28252,Sheet1!$I$5:$I$28252,$B410,Sheet1!$L$5:$L$28252,$A410,Sheet1!$D$5:$D$28252,"水费",Sheet1!$E$5:$E$28252,"&lt;&gt;*调拨*")+SUMIFS(Sheet1!$G$5:$G$28252,Sheet1!$I$5:$I$28252,$B410,Sheet1!$L$5:$L$28252,$A410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0" s="32">
        <f>SUMIFS(Sheet1!$G$5:$G$28252,Sheet1!$I$5:$I$28252,$B410,Sheet1!$L$5:$L$28252,$A410,Sheet1!$D$5:$D$28252,"电费",Sheet1!$E$5:$E$28252,"&lt;&gt;*调拨*")+SUMIFS(Sheet1!$G$5:$G$28252,Sheet1!$I$5:$I$28252,$B410,Sheet1!$L$5:$L$28252,$A410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0" s="32">
        <f>SUMIFS(Sheet1!$G$5:$G$28252,Sheet1!$I$5:$I$28252,$B410,Sheet1!$L$5:$L$28252,$A410,Sheet1!$D$5:$D$28252,"宽带费",Sheet1!$E$5:$E$28252,"&lt;&gt;*调拨*")+SUMIFS(Sheet1!$G$5:$G$28252,Sheet1!$I$5:$I$28252,$B410,Sheet1!$L$5:$L$28252,$A410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0" s="32">
        <f>SUMIFS(Sheet1!$G$5:$G$28252,Sheet1!$I$5:$I$28252,$B410,Sheet1!$L$5:$L$28252,$A410,Sheet1!$D$5:$D$28252,"办公费",Sheet1!$E$5:$E$28252,"&lt;&gt;*调拨*")+SUMIFS(Sheet1!$G$5:$G$28252,Sheet1!$I$5:$I$28252,$B410,Sheet1!$L$5:$L$28252,$A410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0" s="32">
        <f>SUMIFS(Sheet1!$G$5:$G$28252,Sheet1!$I$5:$I$28252,$B410,Sheet1!$L$5:$L$28252,$A410,Sheet1!$D$5:$D$28252,"话费",Sheet1!$E$5:$E$28252,"&lt;&gt;*调拨*")+SUMIFS(Sheet1!$G$5:$G$28252,Sheet1!$I$5:$I$28252,$B410,Sheet1!$L$5:$L$28252,$A410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0" s="32">
        <f>SUMIFS(Sheet1!$G$5:$G$28252,Sheet1!$I$5:$I$28252,$B410,Sheet1!$L$5:$L$28252,$A410,Sheet1!$D$5:$D$28252,"房租",Sheet1!$E$5:$E$28252,"&lt;&gt;*调拨*")+SUMIFS(Sheet1!$G$5:$G$28252,Sheet1!$I$5:$I$28252,$B410,Sheet1!$L$5:$L$28252,$A410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0" s="32">
        <f>SUMIFS(Sheet1!$G$5:$G$28252,Sheet1!$I$5:$I$28252,$B410,Sheet1!$L$5:$L$28252,$A410,Sheet1!$E$5:$E$28252,"*调拨*")</f>
        <v>0</v>
      </c>
      <c r="AI410" s="32">
        <f>SUMIFS(Sheet1!$G$5:$G$28252,Sheet1!$I$5:$I$28252,$B410,Sheet1!$L$5:$L$28252,$A410,Sheet1!$D$5:$D$28252,"内部转款",Sheet1!$E$5:$E$28252,"&lt;&gt;*调拨*")+SUMIFS(Sheet1!$G$5:$G$28252,Sheet1!$I$5:$I$28252,$B410,Sheet1!$L$5:$L$28252,$A410,Sheet1!$D$5:$D$28252,"内部转账",Sheet1!$E$5:$E$28252,"&lt;&gt;*调拨*")</f>
        <v>0</v>
      </c>
      <c r="AJ410" s="32">
        <f t="shared" si="29"/>
        <v>2800.16</v>
      </c>
      <c r="AK410" s="32">
        <f>SUMIFS(Sheet1!$G$5:$G$28252,Sheet1!$I$5:$I$28252,$B410,Sheet1!$L$5:$L$28252,$A410)</f>
        <v>2800.16</v>
      </c>
      <c r="AL410" s="32">
        <f t="shared" si="30"/>
        <v>-2503.61</v>
      </c>
    </row>
    <row r="411" ht="16.5" spans="1:38">
      <c r="A411" s="30">
        <v>202607</v>
      </c>
      <c r="B411" s="31" t="s">
        <v>45</v>
      </c>
      <c r="C411" s="32">
        <f>SUMIFS(Sheet1!$F$5:$F$28252,Sheet1!$I$5:$I$28252,$B411,Sheet1!$L$5:$L$28252,$A411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9704.43</v>
      </c>
      <c r="D411" s="32">
        <f>SUMIFS(Sheet1!$F$5:$F$28252,Sheet1!$I$5:$I$28252,$B411,Sheet1!$L$5:$L$28252,$A411,Sheet1!$D$5:$D$28252,"医保即时拨付",Sheet1!$E$5:$E$28252,"&lt;&gt;*调拨*")+SUMIFS(Sheet1!$F$5:$F$28252,Sheet1!$I$5:$I$28252,$B411,Sheet1!$L$5:$L$28252,$A411,Sheet1!$E$5:$E$28252,"*医保即时拨付*",Sheet1!$D$5:$D$28252,"&lt;&gt;医保即时拨付",Sheet1!$D$5:$D$28252,"&lt;&gt;内部转款",Sheet1!$D$5:$D$28252,"&lt;&gt;内部转账",Sheet1!$E$5:$E$28252,"&lt;&gt;*调拨*")</f>
        <v>0</v>
      </c>
      <c r="E411" s="32">
        <f>SUMIFS(Sheet1!$F$5:$F$28252,Sheet1!$I$5:$I$28252,$B411,Sheet1!$L$5:$L$28252,$A411,Sheet1!$D$5:$D$28252,"医保",Sheet1!$E$5:$E$28252,"&lt;&gt;*调拨*",Sheet1!$E$5:$E$28252,"&lt;&gt;*医保即时拨付*")+SUMIFS(Sheet1!$F$5:$F$28252,Sheet1!$I$5:$I$28252,$B411,Sheet1!$L$5:$L$28252,$A411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11" s="32">
        <f>SUMIFS(Sheet1!$F$5:$F$28252,Sheet1!$I$5:$I$28252,$B411,Sheet1!$L$5:$L$28252,$A411,Sheet1!$D$5:$D$28252,"聚合",Sheet1!$E$5:$E$28252,"&lt;&gt;*调拨*")+SUMIFS(Sheet1!$F$5:$F$28252,Sheet1!$I$5:$I$28252,$B411,Sheet1!$L$5:$L$28252,$A411,Sheet1!$E$5:$E$28252,"*聚合*",Sheet1!$D$5:$D$28252,"&lt;&gt;聚合",Sheet1!$D$5:$D$28252,"&lt;&gt;内部转款",Sheet1!$D$5:$D$28252,"&lt;&gt;内部转账",Sheet1!$E$5:$E$28252,"&lt;&gt;*调拨*")</f>
        <v>0</v>
      </c>
      <c r="G411" s="32">
        <f>SUMIFS(Sheet1!$F$5:$F$28252,Sheet1!$I$5:$I$28252,$B411,Sheet1!$L$5:$L$28252,$A411,Sheet1!$D$5:$D$28252,"24小时微信",Sheet1!$E$5:$E$28252,"&lt;&gt;*调拨*")+SUMIFS(Sheet1!$F$5:$F$28252,Sheet1!$I$5:$I$28252,$B411,Sheet1!$L$5:$L$28252,$A411,Sheet1!$E$5:$E$28252,"*24小时微信*",Sheet1!$D$5:$D$28252,"&lt;&gt;24小时微信",Sheet1!$D$5:$D$28252,"&lt;&gt;内部转款",Sheet1!$D$5:$D$28252,"&lt;&gt;内部转账",Sheet1!$E$5:$E$28252,"&lt;&gt;*调拨*")</f>
        <v>0</v>
      </c>
      <c r="H411" s="32">
        <f>SUMIFS(Sheet1!$F$5:$F$28252,Sheet1!$I$5:$I$28252,$B411,Sheet1!$L$5:$L$28252,$A411,Sheet1!$D$5:$D$28252,"美团",Sheet1!$E$5:$E$28252,"&lt;&gt;*调拨*")+SUMIFS(Sheet1!$F$5:$F$28252,Sheet1!$I$5:$I$28252,$B411,Sheet1!$L$5:$L$28252,$A411,Sheet1!$E$5:$E$28252,"*美团*",Sheet1!$D$5:$D$28252,"&lt;&gt;美团",Sheet1!$D$5:$D$28252,"&lt;&gt;内部转款",Sheet1!$D$5:$D$28252,"&lt;&gt;内部转账",Sheet1!$E$5:$E$28252,"&lt;&gt;*调拨*")</f>
        <v>0</v>
      </c>
      <c r="I411" s="32">
        <f>SUMIFS(Sheet1!$F$5:$F$28252,Sheet1!$I$5:$I$28252,$B411,Sheet1!$L$5:$L$28252,$A411,Sheet1!$D$5:$D$28252,"饿了么",Sheet1!$E$5:$E$28252,"&lt;&gt;*调拨*")+SUMIFS(Sheet1!$F$5:$F$28252,Sheet1!$I$5:$I$28252,$B411,Sheet1!$L$5:$L$28252,$A411,Sheet1!$E$5:$E$28252,"*饿了么*",Sheet1!$D$5:$D$28252,"&lt;&gt;饿了么",Sheet1!$D$5:$D$28252,"&lt;&gt;内部转款",Sheet1!$D$5:$D$28252,"&lt;&gt;内部转账",Sheet1!$E$5:$E$28252,"&lt;&gt;*调拨*")</f>
        <v>0</v>
      </c>
      <c r="J411" s="32">
        <f>SUMIFS(Sheet1!$F$5:$F$28252,Sheet1!$I$5:$I$28252,$B411,Sheet1!$L$5:$L$28252,$A411,Sheet1!$D$5:$D$28252,"健E卡",Sheet1!$E$5:$E$28252,"&lt;&gt;*调拨*")+SUMIFS(Sheet1!$F$5:$F$28252,Sheet1!$I$5:$I$28252,$B411,Sheet1!$L$5:$L$28252,$A411,Sheet1!$E$5:$E$28252,"*健E卡*",Sheet1!$D$5:$D$28252,"&lt;&gt;健E卡",Sheet1!$D$5:$D$28252,"&lt;&gt;内部转款",Sheet1!$D$5:$D$28252,"&lt;&gt;内部转账",Sheet1!$E$5:$E$28252,"&lt;&gt;*调拨*")</f>
        <v>0</v>
      </c>
      <c r="K411" s="32">
        <f>SUMIFS(Sheet1!$F$5:$F$28252,Sheet1!$I$5:$I$28252,$B411,Sheet1!$L$5:$L$28252,$A411,Sheet1!$D$5:$D$28252,"抖音",Sheet1!$E$5:$E$28252,"&lt;&gt;*调拨*")+SUMIFS(Sheet1!$F$5:$F$28252,Sheet1!$I$5:$I$28252,$B411,Sheet1!$L$5:$L$28252,$A411,Sheet1!$E$5:$E$28252,"*抖音*",Sheet1!$D$5:$D$28252,"&lt;&gt;抖音",Sheet1!$D$5:$D$28252,"&lt;&gt;内部转款",Sheet1!$D$5:$D$28252,"&lt;&gt;内部转账",Sheet1!$E$5:$E$28252,"&lt;&gt;*调拨*")</f>
        <v>0</v>
      </c>
      <c r="L411" s="32">
        <f>SUMIFS(Sheet1!$F$5:$F$28252,Sheet1!$I$5:$I$28252,$B411,Sheet1!$L$5:$L$28252,$A411,Sheet1!$D$5:$D$28252,"医卡通",Sheet1!$E$5:$E$28252,"&lt;&gt;*调拨*")+SUMIFS(Sheet1!$F$5:$F$28252,Sheet1!$I$5:$I$28252,$B411,Sheet1!$L$5:$L$28252,$A411,Sheet1!$E$5:$E$28252,"*医卡通*",Sheet1!$D$5:$D$28252,"&lt;&gt;医卡通",Sheet1!$D$5:$D$28252,"&lt;&gt;内部转款",Sheet1!$D$5:$D$28252,"&lt;&gt;内部转账",Sheet1!$E$5:$E$28252,"&lt;&gt;*调拨*")</f>
        <v>0</v>
      </c>
      <c r="M411" s="32">
        <f>SUMIFS(Sheet1!$F$5:$F$28252,Sheet1!$I$5:$I$28252,$B411,Sheet1!$L$5:$L$28252,$A411,Sheet1!$D$5:$D$28252,"企健网",Sheet1!$E$5:$E$28252,"&lt;&gt;*调拨*")+SUMIFS(Sheet1!$F$5:$F$28252,Sheet1!$I$5:$I$28252,$B411,Sheet1!$L$5:$L$28252,$A411,Sheet1!$E$5:$E$28252,"*企健网*",Sheet1!$D$5:$D$28252,"&lt;&gt;企健网",Sheet1!$D$5:$D$28252,"&lt;&gt;内部转款",Sheet1!$D$5:$D$28252,"&lt;&gt;内部转账",Sheet1!$E$5:$E$28252,"&lt;&gt;*调拨*")</f>
        <v>0</v>
      </c>
      <c r="N411" s="32">
        <f>SUMIFS(Sheet1!$F$5:$F$28252,Sheet1!$I$5:$I$28252,$B411,Sheet1!$L$5:$L$28252,$A411,Sheet1!$D$5:$D$28252,"银联",Sheet1!$E$5:$E$28252,"&lt;&gt;*调拨*")+SUMIFS(Sheet1!$F$5:$F$28252,Sheet1!$I$5:$I$28252,$B411,Sheet1!$L$5:$L$28252,$A411,Sheet1!$E$5:$E$28252,"*银联*",Sheet1!$D$5:$D$28252,"&lt;&gt;银联",Sheet1!$D$5:$D$28252,"&lt;&gt;内部转款",Sheet1!$D$5:$D$28252,"&lt;&gt;内部转账",Sheet1!$E$5:$E$28252,"&lt;&gt;*调拨*")</f>
        <v>0</v>
      </c>
      <c r="O411" s="32">
        <f>SUMIFS(Sheet1!$F$5:$F$28252,Sheet1!$I$5:$I$28252,$B411,Sheet1!$L$5:$L$28252,$A411,Sheet1!$D$5:$D$28252,"京东",Sheet1!$E$5:$E$28252,"&lt;&gt;*调拨*")+SUMIFS(Sheet1!$F$5:$F$28252,Sheet1!$I$5:$I$28252,$B411,Sheet1!$L$5:$L$28252,$A411,Sheet1!$E$5:$E$28252,"*京东*",Sheet1!$D$5:$D$28252,"&lt;&gt;京东",Sheet1!$D$5:$D$28252,"&lt;&gt;内部转款",Sheet1!$D$5:$D$28252,"&lt;&gt;内部转账",Sheet1!$E$5:$E$28252,"&lt;&gt;*调拨*")</f>
        <v>0</v>
      </c>
      <c r="P411" s="32">
        <f>SUMIFS(Sheet1!$F$5:$F$28252,Sheet1!$I$5:$I$28252,$B411,Sheet1!$L$5:$L$28252,$A411,Sheet1!$D$5:$D$28252,"药机微信",Sheet1!$E$5:$E$28252,"&lt;&gt;*调拨*")+SUMIFS(Sheet1!$F$5:$F$28252,Sheet1!$I$5:$I$28252,$B411,Sheet1!$L$5:$L$28252,$A411,Sheet1!$E$5:$E$28252,"*药机微信*",Sheet1!$D$5:$D$28252,"&lt;&gt;药机微信",Sheet1!$D$5:$D$28252,"&lt;&gt;内部转款",Sheet1!$D$5:$D$28252,"&lt;&gt;内部转账",Sheet1!$E$5:$E$28252,"&lt;&gt;*调拨*")</f>
        <v>0</v>
      </c>
      <c r="Q411" s="32">
        <f>SUMIFS(Sheet1!$F$5:$F$28252,Sheet1!$I$5:$I$28252,$B411,Sheet1!$L$5:$L$28252,$A411,Sheet1!$D$5:$D$28252,"亲情卡",Sheet1!$E$5:$E$28252,"&lt;&gt;*调拨*")+SUMIFS(Sheet1!$F$5:$F$28252,Sheet1!$I$5:$I$28252,$B411,Sheet1!$L$5:$L$28252,$A411,Sheet1!$E$5:$E$28252,"*亲情卡*",Sheet1!$D$5:$D$28252,"&lt;&gt;亲情卡",Sheet1!$D$5:$D$28252,"&lt;&gt;内部转款",Sheet1!$D$5:$D$28252,"&lt;&gt;内部转账",Sheet1!$E$5:$E$28252,"&lt;&gt;*调拨*")</f>
        <v>0</v>
      </c>
      <c r="R411" s="32">
        <f>SUMIFS(Sheet1!$F$5:$F$28252,Sheet1!$I$5:$I$28252,$B411,Sheet1!$L$5:$L$28252,$A411,Sheet1!$D$5:$D$28252,"优惠券",Sheet1!$E$5:$E$28252,"&lt;&gt;*调拨*")+SUMIFS(Sheet1!$F$5:$F$28252,Sheet1!$I$5:$I$28252,$B411,Sheet1!$L$5:$L$28252,$A411,Sheet1!$E$5:$E$28252,"*优惠券*",Sheet1!$D$5:$D$28252,"&lt;&gt;优惠券",Sheet1!$D$5:$D$28252,"&lt;&gt;内部转款",Sheet1!$D$5:$D$28252,"&lt;&gt;内部转账",Sheet1!$E$5:$E$28252,"&lt;&gt;*调拨*")</f>
        <v>0</v>
      </c>
      <c r="S411" s="32">
        <f>SUMIFS(Sheet1!$F$5:$F$28252,Sheet1!$I$5:$I$28252,$B411,Sheet1!$L$5:$L$28252,$A411,Sheet1!$D$5:$D$28252,"代金券",Sheet1!$E$5:$E$28252,"&lt;&gt;*调拨*")+SUMIFS(Sheet1!$F$5:$F$28252,Sheet1!$I$5:$I$28252,$B411,Sheet1!$L$5:$L$28252,$A411,Sheet1!$E$5:$E$28252,"*代金券*",Sheet1!$D$5:$D$28252,"&lt;&gt;代金券",Sheet1!$D$5:$D$28252,"&lt;&gt;内部转款",Sheet1!$D$5:$D$28252,"&lt;&gt;内部转账",Sheet1!$E$5:$E$28252,"&lt;&gt;*调拨*")</f>
        <v>0</v>
      </c>
      <c r="T411" s="32">
        <f>SUMIFS(Sheet1!$F$5:$F$28252,Sheet1!$I$5:$I$28252,$B411,Sheet1!$L$5:$L$28252,$A411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411,Sheet1!$L$5:$L$28252,$A411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411,Sheet1!$L$5:$L$28252,$A411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411,Sheet1!$L$5:$L$28252,$A411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1" s="32">
        <f>SUMIFS(Sheet1!$F$5:$F$28252,Sheet1!$I$5:$I$28252,$B411,Sheet1!$L$5:$L$28252,$A411,Sheet1!$E$5:$E$28252,"*调拨*")</f>
        <v>0</v>
      </c>
      <c r="V411" s="32">
        <f>SUMIFS(Sheet1!$F$5:$F$28252,Sheet1!$I$5:$I$28252,$B411,Sheet1!$L$5:$L$28252,$A411,Sheet1!$D$5:$D$28252,"储值",Sheet1!$E$5:$E$28252,"&lt;&gt;*调拨*")+SUMIFS(Sheet1!$F$5:$F$28252,Sheet1!$I$5:$I$28252,$B411,Sheet1!$L$5:$L$28252,$A411,Sheet1!$E$5:$E$28252,"*储值*",Sheet1!$D$5:$D$28252,"&lt;&gt;储值",Sheet1!$D$5:$D$28252,"&lt;&gt;内部转款",Sheet1!$D$5:$D$28252,"&lt;&gt;内部转账",Sheet1!$E$5:$E$28252,"&lt;&gt;*调拨*")</f>
        <v>0</v>
      </c>
      <c r="W411" s="32">
        <f>SUMIFS(Sheet1!$F$5:$F$28252,Sheet1!$I$5:$I$28252,$B411,Sheet1!$L$5:$L$28252,$A411,Sheet1!$D$5:$D$28252,"效期",Sheet1!$E$5:$E$28252,"&lt;&gt;*调拨*")+SUMIFS(Sheet1!$F$5:$F$28252,Sheet1!$I$5:$I$28252,$B411,Sheet1!$L$5:$L$28252,$A411,Sheet1!$E$5:$E$28252,"*效期*",Sheet1!$D$5:$D$28252,"&lt;&gt;效期",Sheet1!$D$5:$D$28252,"&lt;&gt;内部转款",Sheet1!$D$5:$D$28252,"&lt;&gt;内部转账",Sheet1!$E$5:$E$28252,"&lt;&gt;*调拨*")</f>
        <v>0</v>
      </c>
      <c r="X411" s="32">
        <f>SUMIFS(Sheet1!$F$5:$F$28252,Sheet1!$I$5:$I$28252,$B411,Sheet1!$L$5:$L$28252,$A411,Sheet1!$D$5:$D$28252,"内部转款",Sheet1!$E$5:$E$28252,"&lt;&gt;*调拨*")+SUMIFS(Sheet1!$F$5:$F$28252,Sheet1!$I$5:$I$28252,$B411,Sheet1!$L$5:$L$28252,$A411,Sheet1!$D$5:$D$28252,"内部转账",Sheet1!$E$5:$E$28252,"&lt;&gt;*调拨*")</f>
        <v>0</v>
      </c>
      <c r="Y411" s="32">
        <f t="shared" si="28"/>
        <v>0</v>
      </c>
      <c r="Z411" s="32">
        <f>SUMIFS(Sheet1!$F$5:$F$28252,Sheet1!$I$5:$I$28252,$B411,Sheet1!$L$5:$L$28252,$A411)</f>
        <v>9704.43</v>
      </c>
      <c r="AA411" s="32">
        <f>SUMIFS(Sheet1!$G$5:$G$28252,Sheet1!$I$5:$I$28252,$B411,Sheet1!$L$5:$L$28252,$A411,Sheet1!$D$5:$D$28252,"工资",Sheet1!$E$5:$E$28252,"&lt;&gt;*调拨*")+SUMIFS(Sheet1!$G$5:$G$28252,Sheet1!$I$5:$I$28252,$B411,Sheet1!$L$5:$L$28252,$A411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1" s="32">
        <f>SUMIFS(Sheet1!$G$5:$G$28252,Sheet1!$I$5:$I$28252,$B411,Sheet1!$L$5:$L$28252,$A411,Sheet1!$D$5:$D$28252,"水费",Sheet1!$E$5:$E$28252,"&lt;&gt;*调拨*")+SUMIFS(Sheet1!$G$5:$G$28252,Sheet1!$I$5:$I$28252,$B411,Sheet1!$L$5:$L$28252,$A411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1" s="32">
        <f>SUMIFS(Sheet1!$G$5:$G$28252,Sheet1!$I$5:$I$28252,$B411,Sheet1!$L$5:$L$28252,$A411,Sheet1!$D$5:$D$28252,"电费",Sheet1!$E$5:$E$28252,"&lt;&gt;*调拨*")+SUMIFS(Sheet1!$G$5:$G$28252,Sheet1!$I$5:$I$28252,$B411,Sheet1!$L$5:$L$28252,$A411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1" s="32">
        <f>SUMIFS(Sheet1!$G$5:$G$28252,Sheet1!$I$5:$I$28252,$B411,Sheet1!$L$5:$L$28252,$A411,Sheet1!$D$5:$D$28252,"宽带费",Sheet1!$E$5:$E$28252,"&lt;&gt;*调拨*")+SUMIFS(Sheet1!$G$5:$G$28252,Sheet1!$I$5:$I$28252,$B411,Sheet1!$L$5:$L$28252,$A411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1" s="32">
        <f>SUMIFS(Sheet1!$G$5:$G$28252,Sheet1!$I$5:$I$28252,$B411,Sheet1!$L$5:$L$28252,$A411,Sheet1!$D$5:$D$28252,"办公费",Sheet1!$E$5:$E$28252,"&lt;&gt;*调拨*")+SUMIFS(Sheet1!$G$5:$G$28252,Sheet1!$I$5:$I$28252,$B411,Sheet1!$L$5:$L$28252,$A411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1" s="32">
        <f>SUMIFS(Sheet1!$G$5:$G$28252,Sheet1!$I$5:$I$28252,$B411,Sheet1!$L$5:$L$28252,$A411,Sheet1!$D$5:$D$28252,"话费",Sheet1!$E$5:$E$28252,"&lt;&gt;*调拨*")+SUMIFS(Sheet1!$G$5:$G$28252,Sheet1!$I$5:$I$28252,$B411,Sheet1!$L$5:$L$28252,$A411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1" s="32">
        <f>SUMIFS(Sheet1!$G$5:$G$28252,Sheet1!$I$5:$I$28252,$B411,Sheet1!$L$5:$L$28252,$A411,Sheet1!$D$5:$D$28252,"房租",Sheet1!$E$5:$E$28252,"&lt;&gt;*调拨*")+SUMIFS(Sheet1!$G$5:$G$28252,Sheet1!$I$5:$I$28252,$B411,Sheet1!$L$5:$L$28252,$A411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1" s="32">
        <f>SUMIFS(Sheet1!$G$5:$G$28252,Sheet1!$I$5:$I$28252,$B411,Sheet1!$L$5:$L$28252,$A411,Sheet1!$E$5:$E$28252,"*调拨*")</f>
        <v>0</v>
      </c>
      <c r="AI411" s="32">
        <f>SUMIFS(Sheet1!$G$5:$G$28252,Sheet1!$I$5:$I$28252,$B411,Sheet1!$L$5:$L$28252,$A411,Sheet1!$D$5:$D$28252,"内部转款",Sheet1!$E$5:$E$28252,"&lt;&gt;*调拨*")+SUMIFS(Sheet1!$G$5:$G$28252,Sheet1!$I$5:$I$28252,$B411,Sheet1!$L$5:$L$28252,$A411,Sheet1!$D$5:$D$28252,"内部转账",Sheet1!$E$5:$E$28252,"&lt;&gt;*调拨*")</f>
        <v>0</v>
      </c>
      <c r="AJ411" s="32">
        <f t="shared" si="29"/>
        <v>4648.8</v>
      </c>
      <c r="AK411" s="32">
        <f>SUMIFS(Sheet1!$G$5:$G$28252,Sheet1!$I$5:$I$28252,$B411,Sheet1!$L$5:$L$28252,$A411)</f>
        <v>4648.8</v>
      </c>
      <c r="AL411" s="32">
        <f t="shared" si="30"/>
        <v>5055.63</v>
      </c>
    </row>
    <row r="412" ht="16.5" spans="1:38">
      <c r="A412" s="30">
        <v>202607</v>
      </c>
      <c r="B412" s="31" t="s">
        <v>534</v>
      </c>
      <c r="C412" s="32">
        <f>SUMIFS(Sheet1!$F$5:$F$28252,Sheet1!$I$5:$I$28252,$B412,Sheet1!$L$5:$L$28252,$A412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2812.8</v>
      </c>
      <c r="D412" s="32">
        <f>SUMIFS(Sheet1!$F$5:$F$28252,Sheet1!$I$5:$I$28252,$B412,Sheet1!$L$5:$L$28252,$A412,Sheet1!$D$5:$D$28252,"医保即时拨付",Sheet1!$E$5:$E$28252,"&lt;&gt;*调拨*")+SUMIFS(Sheet1!$F$5:$F$28252,Sheet1!$I$5:$I$28252,$B412,Sheet1!$L$5:$L$28252,$A412,Sheet1!$E$5:$E$28252,"*医保即时拨付*",Sheet1!$D$5:$D$28252,"&lt;&gt;医保即时拨付",Sheet1!$D$5:$D$28252,"&lt;&gt;内部转款",Sheet1!$D$5:$D$28252,"&lt;&gt;内部转账",Sheet1!$E$5:$E$28252,"&lt;&gt;*调拨*")</f>
        <v>153.96</v>
      </c>
      <c r="E412" s="32">
        <f>SUMIFS(Sheet1!$F$5:$F$28252,Sheet1!$I$5:$I$28252,$B412,Sheet1!$L$5:$L$28252,$A412,Sheet1!$D$5:$D$28252,"医保",Sheet1!$E$5:$E$28252,"&lt;&gt;*调拨*",Sheet1!$E$5:$E$28252,"&lt;&gt;*医保即时拨付*")+SUMIFS(Sheet1!$F$5:$F$28252,Sheet1!$I$5:$I$28252,$B412,Sheet1!$L$5:$L$28252,$A412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12" s="32">
        <f>SUMIFS(Sheet1!$F$5:$F$28252,Sheet1!$I$5:$I$28252,$B412,Sheet1!$L$5:$L$28252,$A412,Sheet1!$D$5:$D$28252,"聚合",Sheet1!$E$5:$E$28252,"&lt;&gt;*调拨*")+SUMIFS(Sheet1!$F$5:$F$28252,Sheet1!$I$5:$I$28252,$B412,Sheet1!$L$5:$L$28252,$A412,Sheet1!$E$5:$E$28252,"*聚合*",Sheet1!$D$5:$D$28252,"&lt;&gt;聚合",Sheet1!$D$5:$D$28252,"&lt;&gt;内部转款",Sheet1!$D$5:$D$28252,"&lt;&gt;内部转账",Sheet1!$E$5:$E$28252,"&lt;&gt;*调拨*")</f>
        <v>0</v>
      </c>
      <c r="G412" s="32">
        <f>SUMIFS(Sheet1!$F$5:$F$28252,Sheet1!$I$5:$I$28252,$B412,Sheet1!$L$5:$L$28252,$A412,Sheet1!$D$5:$D$28252,"24小时微信",Sheet1!$E$5:$E$28252,"&lt;&gt;*调拨*")+SUMIFS(Sheet1!$F$5:$F$28252,Sheet1!$I$5:$I$28252,$B412,Sheet1!$L$5:$L$28252,$A412,Sheet1!$E$5:$E$28252,"*24小时微信*",Sheet1!$D$5:$D$28252,"&lt;&gt;24小时微信",Sheet1!$D$5:$D$28252,"&lt;&gt;内部转款",Sheet1!$D$5:$D$28252,"&lt;&gt;内部转账",Sheet1!$E$5:$E$28252,"&lt;&gt;*调拨*")</f>
        <v>0</v>
      </c>
      <c r="H412" s="32">
        <f>SUMIFS(Sheet1!$F$5:$F$28252,Sheet1!$I$5:$I$28252,$B412,Sheet1!$L$5:$L$28252,$A412,Sheet1!$D$5:$D$28252,"美团",Sheet1!$E$5:$E$28252,"&lt;&gt;*调拨*")+SUMIFS(Sheet1!$F$5:$F$28252,Sheet1!$I$5:$I$28252,$B412,Sheet1!$L$5:$L$28252,$A412,Sheet1!$E$5:$E$28252,"*美团*",Sheet1!$D$5:$D$28252,"&lt;&gt;美团",Sheet1!$D$5:$D$28252,"&lt;&gt;内部转款",Sheet1!$D$5:$D$28252,"&lt;&gt;内部转账",Sheet1!$E$5:$E$28252,"&lt;&gt;*调拨*")</f>
        <v>0</v>
      </c>
      <c r="I412" s="32">
        <f>SUMIFS(Sheet1!$F$5:$F$28252,Sheet1!$I$5:$I$28252,$B412,Sheet1!$L$5:$L$28252,$A412,Sheet1!$D$5:$D$28252,"饿了么",Sheet1!$E$5:$E$28252,"&lt;&gt;*调拨*")+SUMIFS(Sheet1!$F$5:$F$28252,Sheet1!$I$5:$I$28252,$B412,Sheet1!$L$5:$L$28252,$A412,Sheet1!$E$5:$E$28252,"*饿了么*",Sheet1!$D$5:$D$28252,"&lt;&gt;饿了么",Sheet1!$D$5:$D$28252,"&lt;&gt;内部转款",Sheet1!$D$5:$D$28252,"&lt;&gt;内部转账",Sheet1!$E$5:$E$28252,"&lt;&gt;*调拨*")</f>
        <v>0</v>
      </c>
      <c r="J412" s="32">
        <f>SUMIFS(Sheet1!$F$5:$F$28252,Sheet1!$I$5:$I$28252,$B412,Sheet1!$L$5:$L$28252,$A412,Sheet1!$D$5:$D$28252,"健E卡",Sheet1!$E$5:$E$28252,"&lt;&gt;*调拨*")+SUMIFS(Sheet1!$F$5:$F$28252,Sheet1!$I$5:$I$28252,$B412,Sheet1!$L$5:$L$28252,$A412,Sheet1!$E$5:$E$28252,"*健E卡*",Sheet1!$D$5:$D$28252,"&lt;&gt;健E卡",Sheet1!$D$5:$D$28252,"&lt;&gt;内部转款",Sheet1!$D$5:$D$28252,"&lt;&gt;内部转账",Sheet1!$E$5:$E$28252,"&lt;&gt;*调拨*")</f>
        <v>0</v>
      </c>
      <c r="K412" s="32">
        <f>SUMIFS(Sheet1!$F$5:$F$28252,Sheet1!$I$5:$I$28252,$B412,Sheet1!$L$5:$L$28252,$A412,Sheet1!$D$5:$D$28252,"抖音",Sheet1!$E$5:$E$28252,"&lt;&gt;*调拨*")+SUMIFS(Sheet1!$F$5:$F$28252,Sheet1!$I$5:$I$28252,$B412,Sheet1!$L$5:$L$28252,$A412,Sheet1!$E$5:$E$28252,"*抖音*",Sheet1!$D$5:$D$28252,"&lt;&gt;抖音",Sheet1!$D$5:$D$28252,"&lt;&gt;内部转款",Sheet1!$D$5:$D$28252,"&lt;&gt;内部转账",Sheet1!$E$5:$E$28252,"&lt;&gt;*调拨*")</f>
        <v>0</v>
      </c>
      <c r="L412" s="32">
        <f>SUMIFS(Sheet1!$F$5:$F$28252,Sheet1!$I$5:$I$28252,$B412,Sheet1!$L$5:$L$28252,$A412,Sheet1!$D$5:$D$28252,"医卡通",Sheet1!$E$5:$E$28252,"&lt;&gt;*调拨*")+SUMIFS(Sheet1!$F$5:$F$28252,Sheet1!$I$5:$I$28252,$B412,Sheet1!$L$5:$L$28252,$A412,Sheet1!$E$5:$E$28252,"*医卡通*",Sheet1!$D$5:$D$28252,"&lt;&gt;医卡通",Sheet1!$D$5:$D$28252,"&lt;&gt;内部转款",Sheet1!$D$5:$D$28252,"&lt;&gt;内部转账",Sheet1!$E$5:$E$28252,"&lt;&gt;*调拨*")</f>
        <v>0</v>
      </c>
      <c r="M412" s="32">
        <f>SUMIFS(Sheet1!$F$5:$F$28252,Sheet1!$I$5:$I$28252,$B412,Sheet1!$L$5:$L$28252,$A412,Sheet1!$D$5:$D$28252,"企健网",Sheet1!$E$5:$E$28252,"&lt;&gt;*调拨*")+SUMIFS(Sheet1!$F$5:$F$28252,Sheet1!$I$5:$I$28252,$B412,Sheet1!$L$5:$L$28252,$A412,Sheet1!$E$5:$E$28252,"*企健网*",Sheet1!$D$5:$D$28252,"&lt;&gt;企健网",Sheet1!$D$5:$D$28252,"&lt;&gt;内部转款",Sheet1!$D$5:$D$28252,"&lt;&gt;内部转账",Sheet1!$E$5:$E$28252,"&lt;&gt;*调拨*")</f>
        <v>0</v>
      </c>
      <c r="N412" s="32">
        <f>SUMIFS(Sheet1!$F$5:$F$28252,Sheet1!$I$5:$I$28252,$B412,Sheet1!$L$5:$L$28252,$A412,Sheet1!$D$5:$D$28252,"银联",Sheet1!$E$5:$E$28252,"&lt;&gt;*调拨*")+SUMIFS(Sheet1!$F$5:$F$28252,Sheet1!$I$5:$I$28252,$B412,Sheet1!$L$5:$L$28252,$A412,Sheet1!$E$5:$E$28252,"*银联*",Sheet1!$D$5:$D$28252,"&lt;&gt;银联",Sheet1!$D$5:$D$28252,"&lt;&gt;内部转款",Sheet1!$D$5:$D$28252,"&lt;&gt;内部转账",Sheet1!$E$5:$E$28252,"&lt;&gt;*调拨*")</f>
        <v>0</v>
      </c>
      <c r="O412" s="32">
        <f>SUMIFS(Sheet1!$F$5:$F$28252,Sheet1!$I$5:$I$28252,$B412,Sheet1!$L$5:$L$28252,$A412,Sheet1!$D$5:$D$28252,"京东",Sheet1!$E$5:$E$28252,"&lt;&gt;*调拨*")+SUMIFS(Sheet1!$F$5:$F$28252,Sheet1!$I$5:$I$28252,$B412,Sheet1!$L$5:$L$28252,$A412,Sheet1!$E$5:$E$28252,"*京东*",Sheet1!$D$5:$D$28252,"&lt;&gt;京东",Sheet1!$D$5:$D$28252,"&lt;&gt;内部转款",Sheet1!$D$5:$D$28252,"&lt;&gt;内部转账",Sheet1!$E$5:$E$28252,"&lt;&gt;*调拨*")</f>
        <v>0</v>
      </c>
      <c r="P412" s="32">
        <f>SUMIFS(Sheet1!$F$5:$F$28252,Sheet1!$I$5:$I$28252,$B412,Sheet1!$L$5:$L$28252,$A412,Sheet1!$D$5:$D$28252,"药机微信",Sheet1!$E$5:$E$28252,"&lt;&gt;*调拨*")+SUMIFS(Sheet1!$F$5:$F$28252,Sheet1!$I$5:$I$28252,$B412,Sheet1!$L$5:$L$28252,$A412,Sheet1!$E$5:$E$28252,"*药机微信*",Sheet1!$D$5:$D$28252,"&lt;&gt;药机微信",Sheet1!$D$5:$D$28252,"&lt;&gt;内部转款",Sheet1!$D$5:$D$28252,"&lt;&gt;内部转账",Sheet1!$E$5:$E$28252,"&lt;&gt;*调拨*")</f>
        <v>0</v>
      </c>
      <c r="Q412" s="32">
        <f>SUMIFS(Sheet1!$F$5:$F$28252,Sheet1!$I$5:$I$28252,$B412,Sheet1!$L$5:$L$28252,$A412,Sheet1!$D$5:$D$28252,"亲情卡",Sheet1!$E$5:$E$28252,"&lt;&gt;*调拨*")+SUMIFS(Sheet1!$F$5:$F$28252,Sheet1!$I$5:$I$28252,$B412,Sheet1!$L$5:$L$28252,$A412,Sheet1!$E$5:$E$28252,"*亲情卡*",Sheet1!$D$5:$D$28252,"&lt;&gt;亲情卡",Sheet1!$D$5:$D$28252,"&lt;&gt;内部转款",Sheet1!$D$5:$D$28252,"&lt;&gt;内部转账",Sheet1!$E$5:$E$28252,"&lt;&gt;*调拨*")</f>
        <v>0</v>
      </c>
      <c r="R412" s="32">
        <f>SUMIFS(Sheet1!$F$5:$F$28252,Sheet1!$I$5:$I$28252,$B412,Sheet1!$L$5:$L$28252,$A412,Sheet1!$D$5:$D$28252,"优惠券",Sheet1!$E$5:$E$28252,"&lt;&gt;*调拨*")+SUMIFS(Sheet1!$F$5:$F$28252,Sheet1!$I$5:$I$28252,$B412,Sheet1!$L$5:$L$28252,$A412,Sheet1!$E$5:$E$28252,"*优惠券*",Sheet1!$D$5:$D$28252,"&lt;&gt;优惠券",Sheet1!$D$5:$D$28252,"&lt;&gt;内部转款",Sheet1!$D$5:$D$28252,"&lt;&gt;内部转账",Sheet1!$E$5:$E$28252,"&lt;&gt;*调拨*")</f>
        <v>0</v>
      </c>
      <c r="S412" s="32">
        <f>SUMIFS(Sheet1!$F$5:$F$28252,Sheet1!$I$5:$I$28252,$B412,Sheet1!$L$5:$L$28252,$A412,Sheet1!$D$5:$D$28252,"代金券",Sheet1!$E$5:$E$28252,"&lt;&gt;*调拨*")+SUMIFS(Sheet1!$F$5:$F$28252,Sheet1!$I$5:$I$28252,$B412,Sheet1!$L$5:$L$28252,$A412,Sheet1!$E$5:$E$28252,"*代金券*",Sheet1!$D$5:$D$28252,"&lt;&gt;代金券",Sheet1!$D$5:$D$28252,"&lt;&gt;内部转款",Sheet1!$D$5:$D$28252,"&lt;&gt;内部转账",Sheet1!$E$5:$E$28252,"&lt;&gt;*调拨*")</f>
        <v>0</v>
      </c>
      <c r="T412" s="32">
        <f>SUMIFS(Sheet1!$F$5:$F$28252,Sheet1!$I$5:$I$28252,$B412,Sheet1!$L$5:$L$28252,$A412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412,Sheet1!$L$5:$L$28252,$A412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412,Sheet1!$L$5:$L$28252,$A412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412,Sheet1!$L$5:$L$28252,$A412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2" s="32">
        <f>SUMIFS(Sheet1!$F$5:$F$28252,Sheet1!$I$5:$I$28252,$B412,Sheet1!$L$5:$L$28252,$A412,Sheet1!$E$5:$E$28252,"*调拨*")</f>
        <v>0</v>
      </c>
      <c r="V412" s="32">
        <f>SUMIFS(Sheet1!$F$5:$F$28252,Sheet1!$I$5:$I$28252,$B412,Sheet1!$L$5:$L$28252,$A412,Sheet1!$D$5:$D$28252,"储值",Sheet1!$E$5:$E$28252,"&lt;&gt;*调拨*")+SUMIFS(Sheet1!$F$5:$F$28252,Sheet1!$I$5:$I$28252,$B412,Sheet1!$L$5:$L$28252,$A412,Sheet1!$E$5:$E$28252,"*储值*",Sheet1!$D$5:$D$28252,"&lt;&gt;储值",Sheet1!$D$5:$D$28252,"&lt;&gt;内部转款",Sheet1!$D$5:$D$28252,"&lt;&gt;内部转账",Sheet1!$E$5:$E$28252,"&lt;&gt;*调拨*")</f>
        <v>0</v>
      </c>
      <c r="W412" s="32">
        <f>SUMIFS(Sheet1!$F$5:$F$28252,Sheet1!$I$5:$I$28252,$B412,Sheet1!$L$5:$L$28252,$A412,Sheet1!$D$5:$D$28252,"效期",Sheet1!$E$5:$E$28252,"&lt;&gt;*调拨*")+SUMIFS(Sheet1!$F$5:$F$28252,Sheet1!$I$5:$I$28252,$B412,Sheet1!$L$5:$L$28252,$A412,Sheet1!$E$5:$E$28252,"*效期*",Sheet1!$D$5:$D$28252,"&lt;&gt;效期",Sheet1!$D$5:$D$28252,"&lt;&gt;内部转款",Sheet1!$D$5:$D$28252,"&lt;&gt;内部转账",Sheet1!$E$5:$E$28252,"&lt;&gt;*调拨*")</f>
        <v>0</v>
      </c>
      <c r="X412" s="32">
        <f>SUMIFS(Sheet1!$F$5:$F$28252,Sheet1!$I$5:$I$28252,$B412,Sheet1!$L$5:$L$28252,$A412,Sheet1!$D$5:$D$28252,"内部转款",Sheet1!$E$5:$E$28252,"&lt;&gt;*调拨*")+SUMIFS(Sheet1!$F$5:$F$28252,Sheet1!$I$5:$I$28252,$B412,Sheet1!$L$5:$L$28252,$A412,Sheet1!$D$5:$D$28252,"内部转账",Sheet1!$E$5:$E$28252,"&lt;&gt;*调拨*")</f>
        <v>0</v>
      </c>
      <c r="Y412" s="32">
        <f t="shared" si="28"/>
        <v>0</v>
      </c>
      <c r="Z412" s="32">
        <f>SUMIFS(Sheet1!$F$5:$F$28252,Sheet1!$I$5:$I$28252,$B412,Sheet1!$L$5:$L$28252,$A412)</f>
        <v>2966.76</v>
      </c>
      <c r="AA412" s="32">
        <f>SUMIFS(Sheet1!$G$5:$G$28252,Sheet1!$I$5:$I$28252,$B412,Sheet1!$L$5:$L$28252,$A412,Sheet1!$D$5:$D$28252,"工资",Sheet1!$E$5:$E$28252,"&lt;&gt;*调拨*")+SUMIFS(Sheet1!$G$5:$G$28252,Sheet1!$I$5:$I$28252,$B412,Sheet1!$L$5:$L$28252,$A412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2" s="32">
        <f>SUMIFS(Sheet1!$G$5:$G$28252,Sheet1!$I$5:$I$28252,$B412,Sheet1!$L$5:$L$28252,$A412,Sheet1!$D$5:$D$28252,"水费",Sheet1!$E$5:$E$28252,"&lt;&gt;*调拨*")+SUMIFS(Sheet1!$G$5:$G$28252,Sheet1!$I$5:$I$28252,$B412,Sheet1!$L$5:$L$28252,$A412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2" s="32">
        <f>SUMIFS(Sheet1!$G$5:$G$28252,Sheet1!$I$5:$I$28252,$B412,Sheet1!$L$5:$L$28252,$A412,Sheet1!$D$5:$D$28252,"电费",Sheet1!$E$5:$E$28252,"&lt;&gt;*调拨*")+SUMIFS(Sheet1!$G$5:$G$28252,Sheet1!$I$5:$I$28252,$B412,Sheet1!$L$5:$L$28252,$A412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2" s="32">
        <f>SUMIFS(Sheet1!$G$5:$G$28252,Sheet1!$I$5:$I$28252,$B412,Sheet1!$L$5:$L$28252,$A412,Sheet1!$D$5:$D$28252,"宽带费",Sheet1!$E$5:$E$28252,"&lt;&gt;*调拨*")+SUMIFS(Sheet1!$G$5:$G$28252,Sheet1!$I$5:$I$28252,$B412,Sheet1!$L$5:$L$28252,$A412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2" s="32">
        <f>SUMIFS(Sheet1!$G$5:$G$28252,Sheet1!$I$5:$I$28252,$B412,Sheet1!$L$5:$L$28252,$A412,Sheet1!$D$5:$D$28252,"办公费",Sheet1!$E$5:$E$28252,"&lt;&gt;*调拨*")+SUMIFS(Sheet1!$G$5:$G$28252,Sheet1!$I$5:$I$28252,$B412,Sheet1!$L$5:$L$28252,$A412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2" s="32">
        <f>SUMIFS(Sheet1!$G$5:$G$28252,Sheet1!$I$5:$I$28252,$B412,Sheet1!$L$5:$L$28252,$A412,Sheet1!$D$5:$D$28252,"话费",Sheet1!$E$5:$E$28252,"&lt;&gt;*调拨*")+SUMIFS(Sheet1!$G$5:$G$28252,Sheet1!$I$5:$I$28252,$B412,Sheet1!$L$5:$L$28252,$A412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2" s="32">
        <f>SUMIFS(Sheet1!$G$5:$G$28252,Sheet1!$I$5:$I$28252,$B412,Sheet1!$L$5:$L$28252,$A412,Sheet1!$D$5:$D$28252,"房租",Sheet1!$E$5:$E$28252,"&lt;&gt;*调拨*")+SUMIFS(Sheet1!$G$5:$G$28252,Sheet1!$I$5:$I$28252,$B412,Sheet1!$L$5:$L$28252,$A412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2" s="32">
        <f>SUMIFS(Sheet1!$G$5:$G$28252,Sheet1!$I$5:$I$28252,$B412,Sheet1!$L$5:$L$28252,$A412,Sheet1!$E$5:$E$28252,"*调拨*")</f>
        <v>0</v>
      </c>
      <c r="AI412" s="32">
        <f>SUMIFS(Sheet1!$G$5:$G$28252,Sheet1!$I$5:$I$28252,$B412,Sheet1!$L$5:$L$28252,$A412,Sheet1!$D$5:$D$28252,"内部转款",Sheet1!$E$5:$E$28252,"&lt;&gt;*调拨*")+SUMIFS(Sheet1!$G$5:$G$28252,Sheet1!$I$5:$I$28252,$B412,Sheet1!$L$5:$L$28252,$A412,Sheet1!$D$5:$D$28252,"内部转账",Sheet1!$E$5:$E$28252,"&lt;&gt;*调拨*")</f>
        <v>0</v>
      </c>
      <c r="AJ412" s="32">
        <f t="shared" si="29"/>
        <v>4220</v>
      </c>
      <c r="AK412" s="32">
        <f>SUMIFS(Sheet1!$G$5:$G$28252,Sheet1!$I$5:$I$28252,$B412,Sheet1!$L$5:$L$28252,$A412)</f>
        <v>4220</v>
      </c>
      <c r="AL412" s="32">
        <f t="shared" si="30"/>
        <v>-1253.24</v>
      </c>
    </row>
    <row r="413" ht="16.5" spans="1:38">
      <c r="A413" s="30">
        <v>202607</v>
      </c>
      <c r="B413" s="31" t="s">
        <v>227</v>
      </c>
      <c r="C413" s="32">
        <f>SUMIFS(Sheet1!$F$5:$F$28252,Sheet1!$I$5:$I$28252,$B413,Sheet1!$L$5:$L$28252,$A413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23781.73</v>
      </c>
      <c r="D413" s="32">
        <f>SUMIFS(Sheet1!$F$5:$F$28252,Sheet1!$I$5:$I$28252,$B413,Sheet1!$L$5:$L$28252,$A413,Sheet1!$D$5:$D$28252,"医保即时拨付",Sheet1!$E$5:$E$28252,"&lt;&gt;*调拨*")+SUMIFS(Sheet1!$F$5:$F$28252,Sheet1!$I$5:$I$28252,$B413,Sheet1!$L$5:$L$28252,$A413,Sheet1!$E$5:$E$28252,"*医保即时拨付*",Sheet1!$D$5:$D$28252,"&lt;&gt;医保即时拨付",Sheet1!$D$5:$D$28252,"&lt;&gt;内部转款",Sheet1!$D$5:$D$28252,"&lt;&gt;内部转账",Sheet1!$E$5:$E$28252,"&lt;&gt;*调拨*")</f>
        <v>3848.82</v>
      </c>
      <c r="E413" s="32">
        <f>SUMIFS(Sheet1!$F$5:$F$28252,Sheet1!$I$5:$I$28252,$B413,Sheet1!$L$5:$L$28252,$A413,Sheet1!$D$5:$D$28252,"医保",Sheet1!$E$5:$E$28252,"&lt;&gt;*调拨*",Sheet1!$E$5:$E$28252,"&lt;&gt;*医保即时拨付*")+SUMIFS(Sheet1!$F$5:$F$28252,Sheet1!$I$5:$I$28252,$B413,Sheet1!$L$5:$L$28252,$A413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13" s="32">
        <f>SUMIFS(Sheet1!$F$5:$F$28252,Sheet1!$I$5:$I$28252,$B413,Sheet1!$L$5:$L$28252,$A413,Sheet1!$D$5:$D$28252,"聚合",Sheet1!$E$5:$E$28252,"&lt;&gt;*调拨*")+SUMIFS(Sheet1!$F$5:$F$28252,Sheet1!$I$5:$I$28252,$B413,Sheet1!$L$5:$L$28252,$A413,Sheet1!$E$5:$E$28252,"*聚合*",Sheet1!$D$5:$D$28252,"&lt;&gt;聚合",Sheet1!$D$5:$D$28252,"&lt;&gt;内部转款",Sheet1!$D$5:$D$28252,"&lt;&gt;内部转账",Sheet1!$E$5:$E$28252,"&lt;&gt;*调拨*")</f>
        <v>0</v>
      </c>
      <c r="G413" s="32">
        <f>SUMIFS(Sheet1!$F$5:$F$28252,Sheet1!$I$5:$I$28252,$B413,Sheet1!$L$5:$L$28252,$A413,Sheet1!$D$5:$D$28252,"24小时微信",Sheet1!$E$5:$E$28252,"&lt;&gt;*调拨*")+SUMIFS(Sheet1!$F$5:$F$28252,Sheet1!$I$5:$I$28252,$B413,Sheet1!$L$5:$L$28252,$A413,Sheet1!$E$5:$E$28252,"*24小时微信*",Sheet1!$D$5:$D$28252,"&lt;&gt;24小时微信",Sheet1!$D$5:$D$28252,"&lt;&gt;内部转款",Sheet1!$D$5:$D$28252,"&lt;&gt;内部转账",Sheet1!$E$5:$E$28252,"&lt;&gt;*调拨*")</f>
        <v>0</v>
      </c>
      <c r="H413" s="32">
        <f>SUMIFS(Sheet1!$F$5:$F$28252,Sheet1!$I$5:$I$28252,$B413,Sheet1!$L$5:$L$28252,$A413,Sheet1!$D$5:$D$28252,"美团",Sheet1!$E$5:$E$28252,"&lt;&gt;*调拨*")+SUMIFS(Sheet1!$F$5:$F$28252,Sheet1!$I$5:$I$28252,$B413,Sheet1!$L$5:$L$28252,$A413,Sheet1!$E$5:$E$28252,"*美团*",Sheet1!$D$5:$D$28252,"&lt;&gt;美团",Sheet1!$D$5:$D$28252,"&lt;&gt;内部转款",Sheet1!$D$5:$D$28252,"&lt;&gt;内部转账",Sheet1!$E$5:$E$28252,"&lt;&gt;*调拨*")</f>
        <v>0</v>
      </c>
      <c r="I413" s="32">
        <f>SUMIFS(Sheet1!$F$5:$F$28252,Sheet1!$I$5:$I$28252,$B413,Sheet1!$L$5:$L$28252,$A413,Sheet1!$D$5:$D$28252,"饿了么",Sheet1!$E$5:$E$28252,"&lt;&gt;*调拨*")+SUMIFS(Sheet1!$F$5:$F$28252,Sheet1!$I$5:$I$28252,$B413,Sheet1!$L$5:$L$28252,$A413,Sheet1!$E$5:$E$28252,"*饿了么*",Sheet1!$D$5:$D$28252,"&lt;&gt;饿了么",Sheet1!$D$5:$D$28252,"&lt;&gt;内部转款",Sheet1!$D$5:$D$28252,"&lt;&gt;内部转账",Sheet1!$E$5:$E$28252,"&lt;&gt;*调拨*")</f>
        <v>0</v>
      </c>
      <c r="J413" s="32">
        <f>SUMIFS(Sheet1!$F$5:$F$28252,Sheet1!$I$5:$I$28252,$B413,Sheet1!$L$5:$L$28252,$A413,Sheet1!$D$5:$D$28252,"健E卡",Sheet1!$E$5:$E$28252,"&lt;&gt;*调拨*")+SUMIFS(Sheet1!$F$5:$F$28252,Sheet1!$I$5:$I$28252,$B413,Sheet1!$L$5:$L$28252,$A413,Sheet1!$E$5:$E$28252,"*健E卡*",Sheet1!$D$5:$D$28252,"&lt;&gt;健E卡",Sheet1!$D$5:$D$28252,"&lt;&gt;内部转款",Sheet1!$D$5:$D$28252,"&lt;&gt;内部转账",Sheet1!$E$5:$E$28252,"&lt;&gt;*调拨*")</f>
        <v>0</v>
      </c>
      <c r="K413" s="32">
        <f>SUMIFS(Sheet1!$F$5:$F$28252,Sheet1!$I$5:$I$28252,$B413,Sheet1!$L$5:$L$28252,$A413,Sheet1!$D$5:$D$28252,"抖音",Sheet1!$E$5:$E$28252,"&lt;&gt;*调拨*")+SUMIFS(Sheet1!$F$5:$F$28252,Sheet1!$I$5:$I$28252,$B413,Sheet1!$L$5:$L$28252,$A413,Sheet1!$E$5:$E$28252,"*抖音*",Sheet1!$D$5:$D$28252,"&lt;&gt;抖音",Sheet1!$D$5:$D$28252,"&lt;&gt;内部转款",Sheet1!$D$5:$D$28252,"&lt;&gt;内部转账",Sheet1!$E$5:$E$28252,"&lt;&gt;*调拨*")</f>
        <v>0</v>
      </c>
      <c r="L413" s="32">
        <f>SUMIFS(Sheet1!$F$5:$F$28252,Sheet1!$I$5:$I$28252,$B413,Sheet1!$L$5:$L$28252,$A413,Sheet1!$D$5:$D$28252,"医卡通",Sheet1!$E$5:$E$28252,"&lt;&gt;*调拨*")+SUMIFS(Sheet1!$F$5:$F$28252,Sheet1!$I$5:$I$28252,$B413,Sheet1!$L$5:$L$28252,$A413,Sheet1!$E$5:$E$28252,"*医卡通*",Sheet1!$D$5:$D$28252,"&lt;&gt;医卡通",Sheet1!$D$5:$D$28252,"&lt;&gt;内部转款",Sheet1!$D$5:$D$28252,"&lt;&gt;内部转账",Sheet1!$E$5:$E$28252,"&lt;&gt;*调拨*")</f>
        <v>0</v>
      </c>
      <c r="M413" s="32">
        <f>SUMIFS(Sheet1!$F$5:$F$28252,Sheet1!$I$5:$I$28252,$B413,Sheet1!$L$5:$L$28252,$A413,Sheet1!$D$5:$D$28252,"企健网",Sheet1!$E$5:$E$28252,"&lt;&gt;*调拨*")+SUMIFS(Sheet1!$F$5:$F$28252,Sheet1!$I$5:$I$28252,$B413,Sheet1!$L$5:$L$28252,$A413,Sheet1!$E$5:$E$28252,"*企健网*",Sheet1!$D$5:$D$28252,"&lt;&gt;企健网",Sheet1!$D$5:$D$28252,"&lt;&gt;内部转款",Sheet1!$D$5:$D$28252,"&lt;&gt;内部转账",Sheet1!$E$5:$E$28252,"&lt;&gt;*调拨*")</f>
        <v>0</v>
      </c>
      <c r="N413" s="32">
        <f>SUMIFS(Sheet1!$F$5:$F$28252,Sheet1!$I$5:$I$28252,$B413,Sheet1!$L$5:$L$28252,$A413,Sheet1!$D$5:$D$28252,"银联",Sheet1!$E$5:$E$28252,"&lt;&gt;*调拨*")+SUMIFS(Sheet1!$F$5:$F$28252,Sheet1!$I$5:$I$28252,$B413,Sheet1!$L$5:$L$28252,$A413,Sheet1!$E$5:$E$28252,"*银联*",Sheet1!$D$5:$D$28252,"&lt;&gt;银联",Sheet1!$D$5:$D$28252,"&lt;&gt;内部转款",Sheet1!$D$5:$D$28252,"&lt;&gt;内部转账",Sheet1!$E$5:$E$28252,"&lt;&gt;*调拨*")</f>
        <v>0</v>
      </c>
      <c r="O413" s="32">
        <f>SUMIFS(Sheet1!$F$5:$F$28252,Sheet1!$I$5:$I$28252,$B413,Sheet1!$L$5:$L$28252,$A413,Sheet1!$D$5:$D$28252,"京东",Sheet1!$E$5:$E$28252,"&lt;&gt;*调拨*")+SUMIFS(Sheet1!$F$5:$F$28252,Sheet1!$I$5:$I$28252,$B413,Sheet1!$L$5:$L$28252,$A413,Sheet1!$E$5:$E$28252,"*京东*",Sheet1!$D$5:$D$28252,"&lt;&gt;京东",Sheet1!$D$5:$D$28252,"&lt;&gt;内部转款",Sheet1!$D$5:$D$28252,"&lt;&gt;内部转账",Sheet1!$E$5:$E$28252,"&lt;&gt;*调拨*")</f>
        <v>0</v>
      </c>
      <c r="P413" s="32">
        <f>SUMIFS(Sheet1!$F$5:$F$28252,Sheet1!$I$5:$I$28252,$B413,Sheet1!$L$5:$L$28252,$A413,Sheet1!$D$5:$D$28252,"药机微信",Sheet1!$E$5:$E$28252,"&lt;&gt;*调拨*")+SUMIFS(Sheet1!$F$5:$F$28252,Sheet1!$I$5:$I$28252,$B413,Sheet1!$L$5:$L$28252,$A413,Sheet1!$E$5:$E$28252,"*药机微信*",Sheet1!$D$5:$D$28252,"&lt;&gt;药机微信",Sheet1!$D$5:$D$28252,"&lt;&gt;内部转款",Sheet1!$D$5:$D$28252,"&lt;&gt;内部转账",Sheet1!$E$5:$E$28252,"&lt;&gt;*调拨*")</f>
        <v>0</v>
      </c>
      <c r="Q413" s="32">
        <f>SUMIFS(Sheet1!$F$5:$F$28252,Sheet1!$I$5:$I$28252,$B413,Sheet1!$L$5:$L$28252,$A413,Sheet1!$D$5:$D$28252,"亲情卡",Sheet1!$E$5:$E$28252,"&lt;&gt;*调拨*")+SUMIFS(Sheet1!$F$5:$F$28252,Sheet1!$I$5:$I$28252,$B413,Sheet1!$L$5:$L$28252,$A413,Sheet1!$E$5:$E$28252,"*亲情卡*",Sheet1!$D$5:$D$28252,"&lt;&gt;亲情卡",Sheet1!$D$5:$D$28252,"&lt;&gt;内部转款",Sheet1!$D$5:$D$28252,"&lt;&gt;内部转账",Sheet1!$E$5:$E$28252,"&lt;&gt;*调拨*")</f>
        <v>0</v>
      </c>
      <c r="R413" s="32">
        <f>SUMIFS(Sheet1!$F$5:$F$28252,Sheet1!$I$5:$I$28252,$B413,Sheet1!$L$5:$L$28252,$A413,Sheet1!$D$5:$D$28252,"优惠券",Sheet1!$E$5:$E$28252,"&lt;&gt;*调拨*")+SUMIFS(Sheet1!$F$5:$F$28252,Sheet1!$I$5:$I$28252,$B413,Sheet1!$L$5:$L$28252,$A413,Sheet1!$E$5:$E$28252,"*优惠券*",Sheet1!$D$5:$D$28252,"&lt;&gt;优惠券",Sheet1!$D$5:$D$28252,"&lt;&gt;内部转款",Sheet1!$D$5:$D$28252,"&lt;&gt;内部转账",Sheet1!$E$5:$E$28252,"&lt;&gt;*调拨*")</f>
        <v>0</v>
      </c>
      <c r="S413" s="32">
        <f>SUMIFS(Sheet1!$F$5:$F$28252,Sheet1!$I$5:$I$28252,$B413,Sheet1!$L$5:$L$28252,$A413,Sheet1!$D$5:$D$28252,"代金券",Sheet1!$E$5:$E$28252,"&lt;&gt;*调拨*")+SUMIFS(Sheet1!$F$5:$F$28252,Sheet1!$I$5:$I$28252,$B413,Sheet1!$L$5:$L$28252,$A413,Sheet1!$E$5:$E$28252,"*代金券*",Sheet1!$D$5:$D$28252,"&lt;&gt;代金券",Sheet1!$D$5:$D$28252,"&lt;&gt;内部转款",Sheet1!$D$5:$D$28252,"&lt;&gt;内部转账",Sheet1!$E$5:$E$28252,"&lt;&gt;*调拨*")</f>
        <v>0</v>
      </c>
      <c r="T413" s="32">
        <f>SUMIFS(Sheet1!$F$5:$F$28252,Sheet1!$I$5:$I$28252,$B413,Sheet1!$L$5:$L$28252,$A413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413,Sheet1!$L$5:$L$28252,$A413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413,Sheet1!$L$5:$L$28252,$A413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413,Sheet1!$L$5:$L$28252,$A413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3" s="32">
        <f>SUMIFS(Sheet1!$F$5:$F$28252,Sheet1!$I$5:$I$28252,$B413,Sheet1!$L$5:$L$28252,$A413,Sheet1!$E$5:$E$28252,"*调拨*")</f>
        <v>0</v>
      </c>
      <c r="V413" s="32">
        <f>SUMIFS(Sheet1!$F$5:$F$28252,Sheet1!$I$5:$I$28252,$B413,Sheet1!$L$5:$L$28252,$A413,Sheet1!$D$5:$D$28252,"储值",Sheet1!$E$5:$E$28252,"&lt;&gt;*调拨*")+SUMIFS(Sheet1!$F$5:$F$28252,Sheet1!$I$5:$I$28252,$B413,Sheet1!$L$5:$L$28252,$A413,Sheet1!$E$5:$E$28252,"*储值*",Sheet1!$D$5:$D$28252,"&lt;&gt;储值",Sheet1!$D$5:$D$28252,"&lt;&gt;内部转款",Sheet1!$D$5:$D$28252,"&lt;&gt;内部转账",Sheet1!$E$5:$E$28252,"&lt;&gt;*调拨*")</f>
        <v>0</v>
      </c>
      <c r="W413" s="32">
        <f>SUMIFS(Sheet1!$F$5:$F$28252,Sheet1!$I$5:$I$28252,$B413,Sheet1!$L$5:$L$28252,$A413,Sheet1!$D$5:$D$28252,"效期",Sheet1!$E$5:$E$28252,"&lt;&gt;*调拨*")+SUMIFS(Sheet1!$F$5:$F$28252,Sheet1!$I$5:$I$28252,$B413,Sheet1!$L$5:$L$28252,$A413,Sheet1!$E$5:$E$28252,"*效期*",Sheet1!$D$5:$D$28252,"&lt;&gt;效期",Sheet1!$D$5:$D$28252,"&lt;&gt;内部转款",Sheet1!$D$5:$D$28252,"&lt;&gt;内部转账",Sheet1!$E$5:$E$28252,"&lt;&gt;*调拨*")</f>
        <v>0</v>
      </c>
      <c r="X413" s="32">
        <f>SUMIFS(Sheet1!$F$5:$F$28252,Sheet1!$I$5:$I$28252,$B413,Sheet1!$L$5:$L$28252,$A413,Sheet1!$D$5:$D$28252,"内部转款",Sheet1!$E$5:$E$28252,"&lt;&gt;*调拨*")+SUMIFS(Sheet1!$F$5:$F$28252,Sheet1!$I$5:$I$28252,$B413,Sheet1!$L$5:$L$28252,$A413,Sheet1!$D$5:$D$28252,"内部转账",Sheet1!$E$5:$E$28252,"&lt;&gt;*调拨*")</f>
        <v>0</v>
      </c>
      <c r="Y413" s="32">
        <f t="shared" si="28"/>
        <v>0</v>
      </c>
      <c r="Z413" s="32">
        <f>SUMIFS(Sheet1!$F$5:$F$28252,Sheet1!$I$5:$I$28252,$B413,Sheet1!$L$5:$L$28252,$A413)</f>
        <v>27630.55</v>
      </c>
      <c r="AA413" s="32">
        <f>SUMIFS(Sheet1!$G$5:$G$28252,Sheet1!$I$5:$I$28252,$B413,Sheet1!$L$5:$L$28252,$A413,Sheet1!$D$5:$D$28252,"工资",Sheet1!$E$5:$E$28252,"&lt;&gt;*调拨*")+SUMIFS(Sheet1!$G$5:$G$28252,Sheet1!$I$5:$I$28252,$B413,Sheet1!$L$5:$L$28252,$A413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3" s="32">
        <f>SUMIFS(Sheet1!$G$5:$G$28252,Sheet1!$I$5:$I$28252,$B413,Sheet1!$L$5:$L$28252,$A413,Sheet1!$D$5:$D$28252,"水费",Sheet1!$E$5:$E$28252,"&lt;&gt;*调拨*")+SUMIFS(Sheet1!$G$5:$G$28252,Sheet1!$I$5:$I$28252,$B413,Sheet1!$L$5:$L$28252,$A413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3" s="32">
        <f>SUMIFS(Sheet1!$G$5:$G$28252,Sheet1!$I$5:$I$28252,$B413,Sheet1!$L$5:$L$28252,$A413,Sheet1!$D$5:$D$28252,"电费",Sheet1!$E$5:$E$28252,"&lt;&gt;*调拨*")+SUMIFS(Sheet1!$G$5:$G$28252,Sheet1!$I$5:$I$28252,$B413,Sheet1!$L$5:$L$28252,$A413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3" s="32">
        <f>SUMIFS(Sheet1!$G$5:$G$28252,Sheet1!$I$5:$I$28252,$B413,Sheet1!$L$5:$L$28252,$A413,Sheet1!$D$5:$D$28252,"宽带费",Sheet1!$E$5:$E$28252,"&lt;&gt;*调拨*")+SUMIFS(Sheet1!$G$5:$G$28252,Sheet1!$I$5:$I$28252,$B413,Sheet1!$L$5:$L$28252,$A413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3" s="32">
        <f>SUMIFS(Sheet1!$G$5:$G$28252,Sheet1!$I$5:$I$28252,$B413,Sheet1!$L$5:$L$28252,$A413,Sheet1!$D$5:$D$28252,"办公费",Sheet1!$E$5:$E$28252,"&lt;&gt;*调拨*")+SUMIFS(Sheet1!$G$5:$G$28252,Sheet1!$I$5:$I$28252,$B413,Sheet1!$L$5:$L$28252,$A413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3" s="32">
        <f>SUMIFS(Sheet1!$G$5:$G$28252,Sheet1!$I$5:$I$28252,$B413,Sheet1!$L$5:$L$28252,$A413,Sheet1!$D$5:$D$28252,"话费",Sheet1!$E$5:$E$28252,"&lt;&gt;*调拨*")+SUMIFS(Sheet1!$G$5:$G$28252,Sheet1!$I$5:$I$28252,$B413,Sheet1!$L$5:$L$28252,$A413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3" s="32">
        <f>SUMIFS(Sheet1!$G$5:$G$28252,Sheet1!$I$5:$I$28252,$B413,Sheet1!$L$5:$L$28252,$A413,Sheet1!$D$5:$D$28252,"房租",Sheet1!$E$5:$E$28252,"&lt;&gt;*调拨*")+SUMIFS(Sheet1!$G$5:$G$28252,Sheet1!$I$5:$I$28252,$B413,Sheet1!$L$5:$L$28252,$A413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3" s="32">
        <f>SUMIFS(Sheet1!$G$5:$G$28252,Sheet1!$I$5:$I$28252,$B413,Sheet1!$L$5:$L$28252,$A413,Sheet1!$E$5:$E$28252,"*调拨*")</f>
        <v>0</v>
      </c>
      <c r="AI413" s="32">
        <f>SUMIFS(Sheet1!$G$5:$G$28252,Sheet1!$I$5:$I$28252,$B413,Sheet1!$L$5:$L$28252,$A413,Sheet1!$D$5:$D$28252,"内部转款",Sheet1!$E$5:$E$28252,"&lt;&gt;*调拨*")+SUMIFS(Sheet1!$G$5:$G$28252,Sheet1!$I$5:$I$28252,$B413,Sheet1!$L$5:$L$28252,$A413,Sheet1!$D$5:$D$28252,"内部转账",Sheet1!$E$5:$E$28252,"&lt;&gt;*调拨*")</f>
        <v>0</v>
      </c>
      <c r="AJ413" s="32">
        <f t="shared" si="29"/>
        <v>8513.43</v>
      </c>
      <c r="AK413" s="32">
        <f>SUMIFS(Sheet1!$G$5:$G$28252,Sheet1!$I$5:$I$28252,$B413,Sheet1!$L$5:$L$28252,$A413)</f>
        <v>8513.43</v>
      </c>
      <c r="AL413" s="32">
        <f t="shared" si="30"/>
        <v>19117.12</v>
      </c>
    </row>
    <row r="414" ht="16.5" spans="1:38">
      <c r="A414" s="30">
        <v>202607</v>
      </c>
      <c r="B414" s="31" t="s">
        <v>191</v>
      </c>
      <c r="C414" s="32">
        <f>SUMIFS(Sheet1!$F$5:$F$28252,Sheet1!$I$5:$I$28252,$B414,Sheet1!$L$5:$L$28252,$A414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9868.64</v>
      </c>
      <c r="D414" s="32">
        <f>SUMIFS(Sheet1!$F$5:$F$28252,Sheet1!$I$5:$I$28252,$B414,Sheet1!$L$5:$L$28252,$A414,Sheet1!$D$5:$D$28252,"医保即时拨付",Sheet1!$E$5:$E$28252,"&lt;&gt;*调拨*")+SUMIFS(Sheet1!$F$5:$F$28252,Sheet1!$I$5:$I$28252,$B414,Sheet1!$L$5:$L$28252,$A414,Sheet1!$E$5:$E$28252,"*医保即时拨付*",Sheet1!$D$5:$D$28252,"&lt;&gt;医保即时拨付",Sheet1!$D$5:$D$28252,"&lt;&gt;内部转款",Sheet1!$D$5:$D$28252,"&lt;&gt;内部转账",Sheet1!$E$5:$E$28252,"&lt;&gt;*调拨*")</f>
        <v>943.1</v>
      </c>
      <c r="E414" s="32">
        <f>SUMIFS(Sheet1!$F$5:$F$28252,Sheet1!$I$5:$I$28252,$B414,Sheet1!$L$5:$L$28252,$A414,Sheet1!$D$5:$D$28252,"医保",Sheet1!$E$5:$E$28252,"&lt;&gt;*调拨*",Sheet1!$E$5:$E$28252,"&lt;&gt;*医保即时拨付*")+SUMIFS(Sheet1!$F$5:$F$28252,Sheet1!$I$5:$I$28252,$B414,Sheet1!$L$5:$L$28252,$A414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14" s="32">
        <f>SUMIFS(Sheet1!$F$5:$F$28252,Sheet1!$I$5:$I$28252,$B414,Sheet1!$L$5:$L$28252,$A414,Sheet1!$D$5:$D$28252,"聚合",Sheet1!$E$5:$E$28252,"&lt;&gt;*调拨*")+SUMIFS(Sheet1!$F$5:$F$28252,Sheet1!$I$5:$I$28252,$B414,Sheet1!$L$5:$L$28252,$A414,Sheet1!$E$5:$E$28252,"*聚合*",Sheet1!$D$5:$D$28252,"&lt;&gt;聚合",Sheet1!$D$5:$D$28252,"&lt;&gt;内部转款",Sheet1!$D$5:$D$28252,"&lt;&gt;内部转账",Sheet1!$E$5:$E$28252,"&lt;&gt;*调拨*")</f>
        <v>0</v>
      </c>
      <c r="G414" s="32">
        <f>SUMIFS(Sheet1!$F$5:$F$28252,Sheet1!$I$5:$I$28252,$B414,Sheet1!$L$5:$L$28252,$A414,Sheet1!$D$5:$D$28252,"24小时微信",Sheet1!$E$5:$E$28252,"&lt;&gt;*调拨*")+SUMIFS(Sheet1!$F$5:$F$28252,Sheet1!$I$5:$I$28252,$B414,Sheet1!$L$5:$L$28252,$A414,Sheet1!$E$5:$E$28252,"*24小时微信*",Sheet1!$D$5:$D$28252,"&lt;&gt;24小时微信",Sheet1!$D$5:$D$28252,"&lt;&gt;内部转款",Sheet1!$D$5:$D$28252,"&lt;&gt;内部转账",Sheet1!$E$5:$E$28252,"&lt;&gt;*调拨*")</f>
        <v>0</v>
      </c>
      <c r="H414" s="32">
        <f>SUMIFS(Sheet1!$F$5:$F$28252,Sheet1!$I$5:$I$28252,$B414,Sheet1!$L$5:$L$28252,$A414,Sheet1!$D$5:$D$28252,"美团",Sheet1!$E$5:$E$28252,"&lt;&gt;*调拨*")+SUMIFS(Sheet1!$F$5:$F$28252,Sheet1!$I$5:$I$28252,$B414,Sheet1!$L$5:$L$28252,$A414,Sheet1!$E$5:$E$28252,"*美团*",Sheet1!$D$5:$D$28252,"&lt;&gt;美团",Sheet1!$D$5:$D$28252,"&lt;&gt;内部转款",Sheet1!$D$5:$D$28252,"&lt;&gt;内部转账",Sheet1!$E$5:$E$28252,"&lt;&gt;*调拨*")</f>
        <v>0</v>
      </c>
      <c r="I414" s="32">
        <f>SUMIFS(Sheet1!$F$5:$F$28252,Sheet1!$I$5:$I$28252,$B414,Sheet1!$L$5:$L$28252,$A414,Sheet1!$D$5:$D$28252,"饿了么",Sheet1!$E$5:$E$28252,"&lt;&gt;*调拨*")+SUMIFS(Sheet1!$F$5:$F$28252,Sheet1!$I$5:$I$28252,$B414,Sheet1!$L$5:$L$28252,$A414,Sheet1!$E$5:$E$28252,"*饿了么*",Sheet1!$D$5:$D$28252,"&lt;&gt;饿了么",Sheet1!$D$5:$D$28252,"&lt;&gt;内部转款",Sheet1!$D$5:$D$28252,"&lt;&gt;内部转账",Sheet1!$E$5:$E$28252,"&lt;&gt;*调拨*")</f>
        <v>0</v>
      </c>
      <c r="J414" s="32">
        <f>SUMIFS(Sheet1!$F$5:$F$28252,Sheet1!$I$5:$I$28252,$B414,Sheet1!$L$5:$L$28252,$A414,Sheet1!$D$5:$D$28252,"健E卡",Sheet1!$E$5:$E$28252,"&lt;&gt;*调拨*")+SUMIFS(Sheet1!$F$5:$F$28252,Sheet1!$I$5:$I$28252,$B414,Sheet1!$L$5:$L$28252,$A414,Sheet1!$E$5:$E$28252,"*健E卡*",Sheet1!$D$5:$D$28252,"&lt;&gt;健E卡",Sheet1!$D$5:$D$28252,"&lt;&gt;内部转款",Sheet1!$D$5:$D$28252,"&lt;&gt;内部转账",Sheet1!$E$5:$E$28252,"&lt;&gt;*调拨*")</f>
        <v>0</v>
      </c>
      <c r="K414" s="32">
        <f>SUMIFS(Sheet1!$F$5:$F$28252,Sheet1!$I$5:$I$28252,$B414,Sheet1!$L$5:$L$28252,$A414,Sheet1!$D$5:$D$28252,"抖音",Sheet1!$E$5:$E$28252,"&lt;&gt;*调拨*")+SUMIFS(Sheet1!$F$5:$F$28252,Sheet1!$I$5:$I$28252,$B414,Sheet1!$L$5:$L$28252,$A414,Sheet1!$E$5:$E$28252,"*抖音*",Sheet1!$D$5:$D$28252,"&lt;&gt;抖音",Sheet1!$D$5:$D$28252,"&lt;&gt;内部转款",Sheet1!$D$5:$D$28252,"&lt;&gt;内部转账",Sheet1!$E$5:$E$28252,"&lt;&gt;*调拨*")</f>
        <v>0</v>
      </c>
      <c r="L414" s="32">
        <f>SUMIFS(Sheet1!$F$5:$F$28252,Sheet1!$I$5:$I$28252,$B414,Sheet1!$L$5:$L$28252,$A414,Sheet1!$D$5:$D$28252,"医卡通",Sheet1!$E$5:$E$28252,"&lt;&gt;*调拨*")+SUMIFS(Sheet1!$F$5:$F$28252,Sheet1!$I$5:$I$28252,$B414,Sheet1!$L$5:$L$28252,$A414,Sheet1!$E$5:$E$28252,"*医卡通*",Sheet1!$D$5:$D$28252,"&lt;&gt;医卡通",Sheet1!$D$5:$D$28252,"&lt;&gt;内部转款",Sheet1!$D$5:$D$28252,"&lt;&gt;内部转账",Sheet1!$E$5:$E$28252,"&lt;&gt;*调拨*")</f>
        <v>0</v>
      </c>
      <c r="M414" s="32">
        <f>SUMIFS(Sheet1!$F$5:$F$28252,Sheet1!$I$5:$I$28252,$B414,Sheet1!$L$5:$L$28252,$A414,Sheet1!$D$5:$D$28252,"企健网",Sheet1!$E$5:$E$28252,"&lt;&gt;*调拨*")+SUMIFS(Sheet1!$F$5:$F$28252,Sheet1!$I$5:$I$28252,$B414,Sheet1!$L$5:$L$28252,$A414,Sheet1!$E$5:$E$28252,"*企健网*",Sheet1!$D$5:$D$28252,"&lt;&gt;企健网",Sheet1!$D$5:$D$28252,"&lt;&gt;内部转款",Sheet1!$D$5:$D$28252,"&lt;&gt;内部转账",Sheet1!$E$5:$E$28252,"&lt;&gt;*调拨*")</f>
        <v>0</v>
      </c>
      <c r="N414" s="32">
        <f>SUMIFS(Sheet1!$F$5:$F$28252,Sheet1!$I$5:$I$28252,$B414,Sheet1!$L$5:$L$28252,$A414,Sheet1!$D$5:$D$28252,"银联",Sheet1!$E$5:$E$28252,"&lt;&gt;*调拨*")+SUMIFS(Sheet1!$F$5:$F$28252,Sheet1!$I$5:$I$28252,$B414,Sheet1!$L$5:$L$28252,$A414,Sheet1!$E$5:$E$28252,"*银联*",Sheet1!$D$5:$D$28252,"&lt;&gt;银联",Sheet1!$D$5:$D$28252,"&lt;&gt;内部转款",Sheet1!$D$5:$D$28252,"&lt;&gt;内部转账",Sheet1!$E$5:$E$28252,"&lt;&gt;*调拨*")</f>
        <v>0</v>
      </c>
      <c r="O414" s="32">
        <f>SUMIFS(Sheet1!$F$5:$F$28252,Sheet1!$I$5:$I$28252,$B414,Sheet1!$L$5:$L$28252,$A414,Sheet1!$D$5:$D$28252,"京东",Sheet1!$E$5:$E$28252,"&lt;&gt;*调拨*")+SUMIFS(Sheet1!$F$5:$F$28252,Sheet1!$I$5:$I$28252,$B414,Sheet1!$L$5:$L$28252,$A414,Sheet1!$E$5:$E$28252,"*京东*",Sheet1!$D$5:$D$28252,"&lt;&gt;京东",Sheet1!$D$5:$D$28252,"&lt;&gt;内部转款",Sheet1!$D$5:$D$28252,"&lt;&gt;内部转账",Sheet1!$E$5:$E$28252,"&lt;&gt;*调拨*")</f>
        <v>0</v>
      </c>
      <c r="P414" s="32">
        <f>SUMIFS(Sheet1!$F$5:$F$28252,Sheet1!$I$5:$I$28252,$B414,Sheet1!$L$5:$L$28252,$A414,Sheet1!$D$5:$D$28252,"药机微信",Sheet1!$E$5:$E$28252,"&lt;&gt;*调拨*")+SUMIFS(Sheet1!$F$5:$F$28252,Sheet1!$I$5:$I$28252,$B414,Sheet1!$L$5:$L$28252,$A414,Sheet1!$E$5:$E$28252,"*药机微信*",Sheet1!$D$5:$D$28252,"&lt;&gt;药机微信",Sheet1!$D$5:$D$28252,"&lt;&gt;内部转款",Sheet1!$D$5:$D$28252,"&lt;&gt;内部转账",Sheet1!$E$5:$E$28252,"&lt;&gt;*调拨*")</f>
        <v>0</v>
      </c>
      <c r="Q414" s="32">
        <f>SUMIFS(Sheet1!$F$5:$F$28252,Sheet1!$I$5:$I$28252,$B414,Sheet1!$L$5:$L$28252,$A414,Sheet1!$D$5:$D$28252,"亲情卡",Sheet1!$E$5:$E$28252,"&lt;&gt;*调拨*")+SUMIFS(Sheet1!$F$5:$F$28252,Sheet1!$I$5:$I$28252,$B414,Sheet1!$L$5:$L$28252,$A414,Sheet1!$E$5:$E$28252,"*亲情卡*",Sheet1!$D$5:$D$28252,"&lt;&gt;亲情卡",Sheet1!$D$5:$D$28252,"&lt;&gt;内部转款",Sheet1!$D$5:$D$28252,"&lt;&gt;内部转账",Sheet1!$E$5:$E$28252,"&lt;&gt;*调拨*")</f>
        <v>0</v>
      </c>
      <c r="R414" s="32">
        <f>SUMIFS(Sheet1!$F$5:$F$28252,Sheet1!$I$5:$I$28252,$B414,Sheet1!$L$5:$L$28252,$A414,Sheet1!$D$5:$D$28252,"优惠券",Sheet1!$E$5:$E$28252,"&lt;&gt;*调拨*")+SUMIFS(Sheet1!$F$5:$F$28252,Sheet1!$I$5:$I$28252,$B414,Sheet1!$L$5:$L$28252,$A414,Sheet1!$E$5:$E$28252,"*优惠券*",Sheet1!$D$5:$D$28252,"&lt;&gt;优惠券",Sheet1!$D$5:$D$28252,"&lt;&gt;内部转款",Sheet1!$D$5:$D$28252,"&lt;&gt;内部转账",Sheet1!$E$5:$E$28252,"&lt;&gt;*调拨*")</f>
        <v>0</v>
      </c>
      <c r="S414" s="32">
        <f>SUMIFS(Sheet1!$F$5:$F$28252,Sheet1!$I$5:$I$28252,$B414,Sheet1!$L$5:$L$28252,$A414,Sheet1!$D$5:$D$28252,"代金券",Sheet1!$E$5:$E$28252,"&lt;&gt;*调拨*")+SUMIFS(Sheet1!$F$5:$F$28252,Sheet1!$I$5:$I$28252,$B414,Sheet1!$L$5:$L$28252,$A414,Sheet1!$E$5:$E$28252,"*代金券*",Sheet1!$D$5:$D$28252,"&lt;&gt;代金券",Sheet1!$D$5:$D$28252,"&lt;&gt;内部转款",Sheet1!$D$5:$D$28252,"&lt;&gt;内部转账",Sheet1!$E$5:$E$28252,"&lt;&gt;*调拨*")</f>
        <v>0</v>
      </c>
      <c r="T414" s="32">
        <f>SUMIFS(Sheet1!$F$5:$F$28252,Sheet1!$I$5:$I$28252,$B414,Sheet1!$L$5:$L$28252,$A414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414,Sheet1!$L$5:$L$28252,$A414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414,Sheet1!$L$5:$L$28252,$A414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414,Sheet1!$L$5:$L$28252,$A414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4" s="32">
        <f>SUMIFS(Sheet1!$F$5:$F$28252,Sheet1!$I$5:$I$28252,$B414,Sheet1!$L$5:$L$28252,$A414,Sheet1!$E$5:$E$28252,"*调拨*")</f>
        <v>0</v>
      </c>
      <c r="V414" s="32">
        <f>SUMIFS(Sheet1!$F$5:$F$28252,Sheet1!$I$5:$I$28252,$B414,Sheet1!$L$5:$L$28252,$A414,Sheet1!$D$5:$D$28252,"储值",Sheet1!$E$5:$E$28252,"&lt;&gt;*调拨*")+SUMIFS(Sheet1!$F$5:$F$28252,Sheet1!$I$5:$I$28252,$B414,Sheet1!$L$5:$L$28252,$A414,Sheet1!$E$5:$E$28252,"*储值*",Sheet1!$D$5:$D$28252,"&lt;&gt;储值",Sheet1!$D$5:$D$28252,"&lt;&gt;内部转款",Sheet1!$D$5:$D$28252,"&lt;&gt;内部转账",Sheet1!$E$5:$E$28252,"&lt;&gt;*调拨*")</f>
        <v>0</v>
      </c>
      <c r="W414" s="32">
        <f>SUMIFS(Sheet1!$F$5:$F$28252,Sheet1!$I$5:$I$28252,$B414,Sheet1!$L$5:$L$28252,$A414,Sheet1!$D$5:$D$28252,"效期",Sheet1!$E$5:$E$28252,"&lt;&gt;*调拨*")+SUMIFS(Sheet1!$F$5:$F$28252,Sheet1!$I$5:$I$28252,$B414,Sheet1!$L$5:$L$28252,$A414,Sheet1!$E$5:$E$28252,"*效期*",Sheet1!$D$5:$D$28252,"&lt;&gt;效期",Sheet1!$D$5:$D$28252,"&lt;&gt;内部转款",Sheet1!$D$5:$D$28252,"&lt;&gt;内部转账",Sheet1!$E$5:$E$28252,"&lt;&gt;*调拨*")</f>
        <v>0</v>
      </c>
      <c r="X414" s="32">
        <f>SUMIFS(Sheet1!$F$5:$F$28252,Sheet1!$I$5:$I$28252,$B414,Sheet1!$L$5:$L$28252,$A414,Sheet1!$D$5:$D$28252,"内部转款",Sheet1!$E$5:$E$28252,"&lt;&gt;*调拨*")+SUMIFS(Sheet1!$F$5:$F$28252,Sheet1!$I$5:$I$28252,$B414,Sheet1!$L$5:$L$28252,$A414,Sheet1!$D$5:$D$28252,"内部转账",Sheet1!$E$5:$E$28252,"&lt;&gt;*调拨*")</f>
        <v>0</v>
      </c>
      <c r="Y414" s="32">
        <f t="shared" si="28"/>
        <v>0</v>
      </c>
      <c r="Z414" s="32">
        <f>SUMIFS(Sheet1!$F$5:$F$28252,Sheet1!$I$5:$I$28252,$B414,Sheet1!$L$5:$L$28252,$A414)</f>
        <v>10811.74</v>
      </c>
      <c r="AA414" s="32">
        <f>SUMIFS(Sheet1!$G$5:$G$28252,Sheet1!$I$5:$I$28252,$B414,Sheet1!$L$5:$L$28252,$A414,Sheet1!$D$5:$D$28252,"工资",Sheet1!$E$5:$E$28252,"&lt;&gt;*调拨*")+SUMIFS(Sheet1!$G$5:$G$28252,Sheet1!$I$5:$I$28252,$B414,Sheet1!$L$5:$L$28252,$A414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4" s="32">
        <f>SUMIFS(Sheet1!$G$5:$G$28252,Sheet1!$I$5:$I$28252,$B414,Sheet1!$L$5:$L$28252,$A414,Sheet1!$D$5:$D$28252,"水费",Sheet1!$E$5:$E$28252,"&lt;&gt;*调拨*")+SUMIFS(Sheet1!$G$5:$G$28252,Sheet1!$I$5:$I$28252,$B414,Sheet1!$L$5:$L$28252,$A414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4" s="32">
        <f>SUMIFS(Sheet1!$G$5:$G$28252,Sheet1!$I$5:$I$28252,$B414,Sheet1!$L$5:$L$28252,$A414,Sheet1!$D$5:$D$28252,"电费",Sheet1!$E$5:$E$28252,"&lt;&gt;*调拨*")+SUMIFS(Sheet1!$G$5:$G$28252,Sheet1!$I$5:$I$28252,$B414,Sheet1!$L$5:$L$28252,$A414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4" s="32">
        <f>SUMIFS(Sheet1!$G$5:$G$28252,Sheet1!$I$5:$I$28252,$B414,Sheet1!$L$5:$L$28252,$A414,Sheet1!$D$5:$D$28252,"宽带费",Sheet1!$E$5:$E$28252,"&lt;&gt;*调拨*")+SUMIFS(Sheet1!$G$5:$G$28252,Sheet1!$I$5:$I$28252,$B414,Sheet1!$L$5:$L$28252,$A414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4" s="32">
        <f>SUMIFS(Sheet1!$G$5:$G$28252,Sheet1!$I$5:$I$28252,$B414,Sheet1!$L$5:$L$28252,$A414,Sheet1!$D$5:$D$28252,"办公费",Sheet1!$E$5:$E$28252,"&lt;&gt;*调拨*")+SUMIFS(Sheet1!$G$5:$G$28252,Sheet1!$I$5:$I$28252,$B414,Sheet1!$L$5:$L$28252,$A414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4" s="32">
        <f>SUMIFS(Sheet1!$G$5:$G$28252,Sheet1!$I$5:$I$28252,$B414,Sheet1!$L$5:$L$28252,$A414,Sheet1!$D$5:$D$28252,"话费",Sheet1!$E$5:$E$28252,"&lt;&gt;*调拨*")+SUMIFS(Sheet1!$G$5:$G$28252,Sheet1!$I$5:$I$28252,$B414,Sheet1!$L$5:$L$28252,$A414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4" s="32">
        <f>SUMIFS(Sheet1!$G$5:$G$28252,Sheet1!$I$5:$I$28252,$B414,Sheet1!$L$5:$L$28252,$A414,Sheet1!$D$5:$D$28252,"房租",Sheet1!$E$5:$E$28252,"&lt;&gt;*调拨*")+SUMIFS(Sheet1!$G$5:$G$28252,Sheet1!$I$5:$I$28252,$B414,Sheet1!$L$5:$L$28252,$A414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4" s="32">
        <f>SUMIFS(Sheet1!$G$5:$G$28252,Sheet1!$I$5:$I$28252,$B414,Sheet1!$L$5:$L$28252,$A414,Sheet1!$E$5:$E$28252,"*调拨*")</f>
        <v>0</v>
      </c>
      <c r="AI414" s="32">
        <f>SUMIFS(Sheet1!$G$5:$G$28252,Sheet1!$I$5:$I$28252,$B414,Sheet1!$L$5:$L$28252,$A414,Sheet1!$D$5:$D$28252,"内部转款",Sheet1!$E$5:$E$28252,"&lt;&gt;*调拨*")+SUMIFS(Sheet1!$G$5:$G$28252,Sheet1!$I$5:$I$28252,$B414,Sheet1!$L$5:$L$28252,$A414,Sheet1!$D$5:$D$28252,"内部转账",Sheet1!$E$5:$E$28252,"&lt;&gt;*调拨*")</f>
        <v>0</v>
      </c>
      <c r="AJ414" s="32">
        <f t="shared" si="29"/>
        <v>5936.86</v>
      </c>
      <c r="AK414" s="32">
        <f>SUMIFS(Sheet1!$G$5:$G$28252,Sheet1!$I$5:$I$28252,$B414,Sheet1!$L$5:$L$28252,$A414)</f>
        <v>5936.86</v>
      </c>
      <c r="AL414" s="32">
        <f t="shared" si="30"/>
        <v>4874.88</v>
      </c>
    </row>
    <row r="415" ht="16.5" spans="1:38">
      <c r="A415" s="30">
        <v>202607</v>
      </c>
      <c r="B415" s="31" t="s">
        <v>64</v>
      </c>
      <c r="C415" s="32">
        <f>SUMIFS(Sheet1!$F$5:$F$28252,Sheet1!$I$5:$I$28252,$B415,Sheet1!$L$5:$L$28252,$A415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9657.63</v>
      </c>
      <c r="D415" s="32">
        <f>SUMIFS(Sheet1!$F$5:$F$28252,Sheet1!$I$5:$I$28252,$B415,Sheet1!$L$5:$L$28252,$A415,Sheet1!$D$5:$D$28252,"医保即时拨付",Sheet1!$E$5:$E$28252,"&lt;&gt;*调拨*")+SUMIFS(Sheet1!$F$5:$F$28252,Sheet1!$I$5:$I$28252,$B415,Sheet1!$L$5:$L$28252,$A415,Sheet1!$E$5:$E$28252,"*医保即时拨付*",Sheet1!$D$5:$D$28252,"&lt;&gt;医保即时拨付",Sheet1!$D$5:$D$28252,"&lt;&gt;内部转款",Sheet1!$D$5:$D$28252,"&lt;&gt;内部转账",Sheet1!$E$5:$E$28252,"&lt;&gt;*调拨*")</f>
        <v>3535.33</v>
      </c>
      <c r="E415" s="32">
        <f>SUMIFS(Sheet1!$F$5:$F$28252,Sheet1!$I$5:$I$28252,$B415,Sheet1!$L$5:$L$28252,$A415,Sheet1!$D$5:$D$28252,"医保",Sheet1!$E$5:$E$28252,"&lt;&gt;*调拨*",Sheet1!$E$5:$E$28252,"&lt;&gt;*医保即时拨付*")+SUMIFS(Sheet1!$F$5:$F$28252,Sheet1!$I$5:$I$28252,$B415,Sheet1!$L$5:$L$28252,$A415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15" s="32">
        <f>SUMIFS(Sheet1!$F$5:$F$28252,Sheet1!$I$5:$I$28252,$B415,Sheet1!$L$5:$L$28252,$A415,Sheet1!$D$5:$D$28252,"聚合",Sheet1!$E$5:$E$28252,"&lt;&gt;*调拨*")+SUMIFS(Sheet1!$F$5:$F$28252,Sheet1!$I$5:$I$28252,$B415,Sheet1!$L$5:$L$28252,$A415,Sheet1!$E$5:$E$28252,"*聚合*",Sheet1!$D$5:$D$28252,"&lt;&gt;聚合",Sheet1!$D$5:$D$28252,"&lt;&gt;内部转款",Sheet1!$D$5:$D$28252,"&lt;&gt;内部转账",Sheet1!$E$5:$E$28252,"&lt;&gt;*调拨*")</f>
        <v>0</v>
      </c>
      <c r="G415" s="32">
        <f>SUMIFS(Sheet1!$F$5:$F$28252,Sheet1!$I$5:$I$28252,$B415,Sheet1!$L$5:$L$28252,$A415,Sheet1!$D$5:$D$28252,"24小时微信",Sheet1!$E$5:$E$28252,"&lt;&gt;*调拨*")+SUMIFS(Sheet1!$F$5:$F$28252,Sheet1!$I$5:$I$28252,$B415,Sheet1!$L$5:$L$28252,$A415,Sheet1!$E$5:$E$28252,"*24小时微信*",Sheet1!$D$5:$D$28252,"&lt;&gt;24小时微信",Sheet1!$D$5:$D$28252,"&lt;&gt;内部转款",Sheet1!$D$5:$D$28252,"&lt;&gt;内部转账",Sheet1!$E$5:$E$28252,"&lt;&gt;*调拨*")</f>
        <v>0</v>
      </c>
      <c r="H415" s="32">
        <f>SUMIFS(Sheet1!$F$5:$F$28252,Sheet1!$I$5:$I$28252,$B415,Sheet1!$L$5:$L$28252,$A415,Sheet1!$D$5:$D$28252,"美团",Sheet1!$E$5:$E$28252,"&lt;&gt;*调拨*")+SUMIFS(Sheet1!$F$5:$F$28252,Sheet1!$I$5:$I$28252,$B415,Sheet1!$L$5:$L$28252,$A415,Sheet1!$E$5:$E$28252,"*美团*",Sheet1!$D$5:$D$28252,"&lt;&gt;美团",Sheet1!$D$5:$D$28252,"&lt;&gt;内部转款",Sheet1!$D$5:$D$28252,"&lt;&gt;内部转账",Sheet1!$E$5:$E$28252,"&lt;&gt;*调拨*")</f>
        <v>0</v>
      </c>
      <c r="I415" s="32">
        <f>SUMIFS(Sheet1!$F$5:$F$28252,Sheet1!$I$5:$I$28252,$B415,Sheet1!$L$5:$L$28252,$A415,Sheet1!$D$5:$D$28252,"饿了么",Sheet1!$E$5:$E$28252,"&lt;&gt;*调拨*")+SUMIFS(Sheet1!$F$5:$F$28252,Sheet1!$I$5:$I$28252,$B415,Sheet1!$L$5:$L$28252,$A415,Sheet1!$E$5:$E$28252,"*饿了么*",Sheet1!$D$5:$D$28252,"&lt;&gt;饿了么",Sheet1!$D$5:$D$28252,"&lt;&gt;内部转款",Sheet1!$D$5:$D$28252,"&lt;&gt;内部转账",Sheet1!$E$5:$E$28252,"&lt;&gt;*调拨*")</f>
        <v>0</v>
      </c>
      <c r="J415" s="32">
        <f>SUMIFS(Sheet1!$F$5:$F$28252,Sheet1!$I$5:$I$28252,$B415,Sheet1!$L$5:$L$28252,$A415,Sheet1!$D$5:$D$28252,"健E卡",Sheet1!$E$5:$E$28252,"&lt;&gt;*调拨*")+SUMIFS(Sheet1!$F$5:$F$28252,Sheet1!$I$5:$I$28252,$B415,Sheet1!$L$5:$L$28252,$A415,Sheet1!$E$5:$E$28252,"*健E卡*",Sheet1!$D$5:$D$28252,"&lt;&gt;健E卡",Sheet1!$D$5:$D$28252,"&lt;&gt;内部转款",Sheet1!$D$5:$D$28252,"&lt;&gt;内部转账",Sheet1!$E$5:$E$28252,"&lt;&gt;*调拨*")</f>
        <v>0</v>
      </c>
      <c r="K415" s="32">
        <f>SUMIFS(Sheet1!$F$5:$F$28252,Sheet1!$I$5:$I$28252,$B415,Sheet1!$L$5:$L$28252,$A415,Sheet1!$D$5:$D$28252,"抖音",Sheet1!$E$5:$E$28252,"&lt;&gt;*调拨*")+SUMIFS(Sheet1!$F$5:$F$28252,Sheet1!$I$5:$I$28252,$B415,Sheet1!$L$5:$L$28252,$A415,Sheet1!$E$5:$E$28252,"*抖音*",Sheet1!$D$5:$D$28252,"&lt;&gt;抖音",Sheet1!$D$5:$D$28252,"&lt;&gt;内部转款",Sheet1!$D$5:$D$28252,"&lt;&gt;内部转账",Sheet1!$E$5:$E$28252,"&lt;&gt;*调拨*")</f>
        <v>0</v>
      </c>
      <c r="L415" s="32">
        <f>SUMIFS(Sheet1!$F$5:$F$28252,Sheet1!$I$5:$I$28252,$B415,Sheet1!$L$5:$L$28252,$A415,Sheet1!$D$5:$D$28252,"医卡通",Sheet1!$E$5:$E$28252,"&lt;&gt;*调拨*")+SUMIFS(Sheet1!$F$5:$F$28252,Sheet1!$I$5:$I$28252,$B415,Sheet1!$L$5:$L$28252,$A415,Sheet1!$E$5:$E$28252,"*医卡通*",Sheet1!$D$5:$D$28252,"&lt;&gt;医卡通",Sheet1!$D$5:$D$28252,"&lt;&gt;内部转款",Sheet1!$D$5:$D$28252,"&lt;&gt;内部转账",Sheet1!$E$5:$E$28252,"&lt;&gt;*调拨*")</f>
        <v>0</v>
      </c>
      <c r="M415" s="32">
        <f>SUMIFS(Sheet1!$F$5:$F$28252,Sheet1!$I$5:$I$28252,$B415,Sheet1!$L$5:$L$28252,$A415,Sheet1!$D$5:$D$28252,"企健网",Sheet1!$E$5:$E$28252,"&lt;&gt;*调拨*")+SUMIFS(Sheet1!$F$5:$F$28252,Sheet1!$I$5:$I$28252,$B415,Sheet1!$L$5:$L$28252,$A415,Sheet1!$E$5:$E$28252,"*企健网*",Sheet1!$D$5:$D$28252,"&lt;&gt;企健网",Sheet1!$D$5:$D$28252,"&lt;&gt;内部转款",Sheet1!$D$5:$D$28252,"&lt;&gt;内部转账",Sheet1!$E$5:$E$28252,"&lt;&gt;*调拨*")</f>
        <v>0</v>
      </c>
      <c r="N415" s="32">
        <f>SUMIFS(Sheet1!$F$5:$F$28252,Sheet1!$I$5:$I$28252,$B415,Sheet1!$L$5:$L$28252,$A415,Sheet1!$D$5:$D$28252,"银联",Sheet1!$E$5:$E$28252,"&lt;&gt;*调拨*")+SUMIFS(Sheet1!$F$5:$F$28252,Sheet1!$I$5:$I$28252,$B415,Sheet1!$L$5:$L$28252,$A415,Sheet1!$E$5:$E$28252,"*银联*",Sheet1!$D$5:$D$28252,"&lt;&gt;银联",Sheet1!$D$5:$D$28252,"&lt;&gt;内部转款",Sheet1!$D$5:$D$28252,"&lt;&gt;内部转账",Sheet1!$E$5:$E$28252,"&lt;&gt;*调拨*")</f>
        <v>0</v>
      </c>
      <c r="O415" s="32">
        <f>SUMIFS(Sheet1!$F$5:$F$28252,Sheet1!$I$5:$I$28252,$B415,Sheet1!$L$5:$L$28252,$A415,Sheet1!$D$5:$D$28252,"京东",Sheet1!$E$5:$E$28252,"&lt;&gt;*调拨*")+SUMIFS(Sheet1!$F$5:$F$28252,Sheet1!$I$5:$I$28252,$B415,Sheet1!$L$5:$L$28252,$A415,Sheet1!$E$5:$E$28252,"*京东*",Sheet1!$D$5:$D$28252,"&lt;&gt;京东",Sheet1!$D$5:$D$28252,"&lt;&gt;内部转款",Sheet1!$D$5:$D$28252,"&lt;&gt;内部转账",Sheet1!$E$5:$E$28252,"&lt;&gt;*调拨*")</f>
        <v>0</v>
      </c>
      <c r="P415" s="32">
        <f>SUMIFS(Sheet1!$F$5:$F$28252,Sheet1!$I$5:$I$28252,$B415,Sheet1!$L$5:$L$28252,$A415,Sheet1!$D$5:$D$28252,"药机微信",Sheet1!$E$5:$E$28252,"&lt;&gt;*调拨*")+SUMIFS(Sheet1!$F$5:$F$28252,Sheet1!$I$5:$I$28252,$B415,Sheet1!$L$5:$L$28252,$A415,Sheet1!$E$5:$E$28252,"*药机微信*",Sheet1!$D$5:$D$28252,"&lt;&gt;药机微信",Sheet1!$D$5:$D$28252,"&lt;&gt;内部转款",Sheet1!$D$5:$D$28252,"&lt;&gt;内部转账",Sheet1!$E$5:$E$28252,"&lt;&gt;*调拨*")</f>
        <v>0</v>
      </c>
      <c r="Q415" s="32">
        <f>SUMIFS(Sheet1!$F$5:$F$28252,Sheet1!$I$5:$I$28252,$B415,Sheet1!$L$5:$L$28252,$A415,Sheet1!$D$5:$D$28252,"亲情卡",Sheet1!$E$5:$E$28252,"&lt;&gt;*调拨*")+SUMIFS(Sheet1!$F$5:$F$28252,Sheet1!$I$5:$I$28252,$B415,Sheet1!$L$5:$L$28252,$A415,Sheet1!$E$5:$E$28252,"*亲情卡*",Sheet1!$D$5:$D$28252,"&lt;&gt;亲情卡",Sheet1!$D$5:$D$28252,"&lt;&gt;内部转款",Sheet1!$D$5:$D$28252,"&lt;&gt;内部转账",Sheet1!$E$5:$E$28252,"&lt;&gt;*调拨*")</f>
        <v>0</v>
      </c>
      <c r="R415" s="32">
        <f>SUMIFS(Sheet1!$F$5:$F$28252,Sheet1!$I$5:$I$28252,$B415,Sheet1!$L$5:$L$28252,$A415,Sheet1!$D$5:$D$28252,"优惠券",Sheet1!$E$5:$E$28252,"&lt;&gt;*调拨*")+SUMIFS(Sheet1!$F$5:$F$28252,Sheet1!$I$5:$I$28252,$B415,Sheet1!$L$5:$L$28252,$A415,Sheet1!$E$5:$E$28252,"*优惠券*",Sheet1!$D$5:$D$28252,"&lt;&gt;优惠券",Sheet1!$D$5:$D$28252,"&lt;&gt;内部转款",Sheet1!$D$5:$D$28252,"&lt;&gt;内部转账",Sheet1!$E$5:$E$28252,"&lt;&gt;*调拨*")</f>
        <v>0</v>
      </c>
      <c r="S415" s="32">
        <f>SUMIFS(Sheet1!$F$5:$F$28252,Sheet1!$I$5:$I$28252,$B415,Sheet1!$L$5:$L$28252,$A415,Sheet1!$D$5:$D$28252,"代金券",Sheet1!$E$5:$E$28252,"&lt;&gt;*调拨*")+SUMIFS(Sheet1!$F$5:$F$28252,Sheet1!$I$5:$I$28252,$B415,Sheet1!$L$5:$L$28252,$A415,Sheet1!$E$5:$E$28252,"*代金券*",Sheet1!$D$5:$D$28252,"&lt;&gt;代金券",Sheet1!$D$5:$D$28252,"&lt;&gt;内部转款",Sheet1!$D$5:$D$28252,"&lt;&gt;内部转账",Sheet1!$E$5:$E$28252,"&lt;&gt;*调拨*")</f>
        <v>0</v>
      </c>
      <c r="T415" s="32">
        <f>SUMIFS(Sheet1!$F$5:$F$28252,Sheet1!$I$5:$I$28252,$B415,Sheet1!$L$5:$L$28252,$A415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415,Sheet1!$L$5:$L$28252,$A415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415,Sheet1!$L$5:$L$28252,$A415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415,Sheet1!$L$5:$L$28252,$A415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5" s="32">
        <f>SUMIFS(Sheet1!$F$5:$F$28252,Sheet1!$I$5:$I$28252,$B415,Sheet1!$L$5:$L$28252,$A415,Sheet1!$E$5:$E$28252,"*调拨*")</f>
        <v>0</v>
      </c>
      <c r="V415" s="32">
        <f>SUMIFS(Sheet1!$F$5:$F$28252,Sheet1!$I$5:$I$28252,$B415,Sheet1!$L$5:$L$28252,$A415,Sheet1!$D$5:$D$28252,"储值",Sheet1!$E$5:$E$28252,"&lt;&gt;*调拨*")+SUMIFS(Sheet1!$F$5:$F$28252,Sheet1!$I$5:$I$28252,$B415,Sheet1!$L$5:$L$28252,$A415,Sheet1!$E$5:$E$28252,"*储值*",Sheet1!$D$5:$D$28252,"&lt;&gt;储值",Sheet1!$D$5:$D$28252,"&lt;&gt;内部转款",Sheet1!$D$5:$D$28252,"&lt;&gt;内部转账",Sheet1!$E$5:$E$28252,"&lt;&gt;*调拨*")</f>
        <v>0</v>
      </c>
      <c r="W415" s="32">
        <f>SUMIFS(Sheet1!$F$5:$F$28252,Sheet1!$I$5:$I$28252,$B415,Sheet1!$L$5:$L$28252,$A415,Sheet1!$D$5:$D$28252,"效期",Sheet1!$E$5:$E$28252,"&lt;&gt;*调拨*")+SUMIFS(Sheet1!$F$5:$F$28252,Sheet1!$I$5:$I$28252,$B415,Sheet1!$L$5:$L$28252,$A415,Sheet1!$E$5:$E$28252,"*效期*",Sheet1!$D$5:$D$28252,"&lt;&gt;效期",Sheet1!$D$5:$D$28252,"&lt;&gt;内部转款",Sheet1!$D$5:$D$28252,"&lt;&gt;内部转账",Sheet1!$E$5:$E$28252,"&lt;&gt;*调拨*")</f>
        <v>0</v>
      </c>
      <c r="X415" s="32">
        <f>SUMIFS(Sheet1!$F$5:$F$28252,Sheet1!$I$5:$I$28252,$B415,Sheet1!$L$5:$L$28252,$A415,Sheet1!$D$5:$D$28252,"内部转款",Sheet1!$E$5:$E$28252,"&lt;&gt;*调拨*")+SUMIFS(Sheet1!$F$5:$F$28252,Sheet1!$I$5:$I$28252,$B415,Sheet1!$L$5:$L$28252,$A415,Sheet1!$D$5:$D$28252,"内部转账",Sheet1!$E$5:$E$28252,"&lt;&gt;*调拨*")</f>
        <v>0</v>
      </c>
      <c r="Y415" s="32">
        <f t="shared" si="28"/>
        <v>0</v>
      </c>
      <c r="Z415" s="32">
        <f>SUMIFS(Sheet1!$F$5:$F$28252,Sheet1!$I$5:$I$28252,$B415,Sheet1!$L$5:$L$28252,$A415)</f>
        <v>13192.96</v>
      </c>
      <c r="AA415" s="32">
        <f>SUMIFS(Sheet1!$G$5:$G$28252,Sheet1!$I$5:$I$28252,$B415,Sheet1!$L$5:$L$28252,$A415,Sheet1!$D$5:$D$28252,"工资",Sheet1!$E$5:$E$28252,"&lt;&gt;*调拨*")+SUMIFS(Sheet1!$G$5:$G$28252,Sheet1!$I$5:$I$28252,$B415,Sheet1!$L$5:$L$28252,$A415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5" s="32">
        <f>SUMIFS(Sheet1!$G$5:$G$28252,Sheet1!$I$5:$I$28252,$B415,Sheet1!$L$5:$L$28252,$A415,Sheet1!$D$5:$D$28252,"水费",Sheet1!$E$5:$E$28252,"&lt;&gt;*调拨*")+SUMIFS(Sheet1!$G$5:$G$28252,Sheet1!$I$5:$I$28252,$B415,Sheet1!$L$5:$L$28252,$A415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5" s="32">
        <f>SUMIFS(Sheet1!$G$5:$G$28252,Sheet1!$I$5:$I$28252,$B415,Sheet1!$L$5:$L$28252,$A415,Sheet1!$D$5:$D$28252,"电费",Sheet1!$E$5:$E$28252,"&lt;&gt;*调拨*")+SUMIFS(Sheet1!$G$5:$G$28252,Sheet1!$I$5:$I$28252,$B415,Sheet1!$L$5:$L$28252,$A415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5" s="32">
        <f>SUMIFS(Sheet1!$G$5:$G$28252,Sheet1!$I$5:$I$28252,$B415,Sheet1!$L$5:$L$28252,$A415,Sheet1!$D$5:$D$28252,"宽带费",Sheet1!$E$5:$E$28252,"&lt;&gt;*调拨*")+SUMIFS(Sheet1!$G$5:$G$28252,Sheet1!$I$5:$I$28252,$B415,Sheet1!$L$5:$L$28252,$A415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5" s="32">
        <f>SUMIFS(Sheet1!$G$5:$G$28252,Sheet1!$I$5:$I$28252,$B415,Sheet1!$L$5:$L$28252,$A415,Sheet1!$D$5:$D$28252,"办公费",Sheet1!$E$5:$E$28252,"&lt;&gt;*调拨*")+SUMIFS(Sheet1!$G$5:$G$28252,Sheet1!$I$5:$I$28252,$B415,Sheet1!$L$5:$L$28252,$A415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5" s="32">
        <f>SUMIFS(Sheet1!$G$5:$G$28252,Sheet1!$I$5:$I$28252,$B415,Sheet1!$L$5:$L$28252,$A415,Sheet1!$D$5:$D$28252,"话费",Sheet1!$E$5:$E$28252,"&lt;&gt;*调拨*")+SUMIFS(Sheet1!$G$5:$G$28252,Sheet1!$I$5:$I$28252,$B415,Sheet1!$L$5:$L$28252,$A415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5" s="32">
        <f>SUMIFS(Sheet1!$G$5:$G$28252,Sheet1!$I$5:$I$28252,$B415,Sheet1!$L$5:$L$28252,$A415,Sheet1!$D$5:$D$28252,"房租",Sheet1!$E$5:$E$28252,"&lt;&gt;*调拨*")+SUMIFS(Sheet1!$G$5:$G$28252,Sheet1!$I$5:$I$28252,$B415,Sheet1!$L$5:$L$28252,$A415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5" s="32">
        <f>SUMIFS(Sheet1!$G$5:$G$28252,Sheet1!$I$5:$I$28252,$B415,Sheet1!$L$5:$L$28252,$A415,Sheet1!$E$5:$E$28252,"*调拨*")</f>
        <v>0</v>
      </c>
      <c r="AI415" s="32">
        <f>SUMIFS(Sheet1!$G$5:$G$28252,Sheet1!$I$5:$I$28252,$B415,Sheet1!$L$5:$L$28252,$A415,Sheet1!$D$5:$D$28252,"内部转款",Sheet1!$E$5:$E$28252,"&lt;&gt;*调拨*")+SUMIFS(Sheet1!$G$5:$G$28252,Sheet1!$I$5:$I$28252,$B415,Sheet1!$L$5:$L$28252,$A415,Sheet1!$D$5:$D$28252,"内部转账",Sheet1!$E$5:$E$28252,"&lt;&gt;*调拨*")</f>
        <v>0</v>
      </c>
      <c r="AJ415" s="32">
        <f t="shared" si="29"/>
        <v>5103.62</v>
      </c>
      <c r="AK415" s="32">
        <f>SUMIFS(Sheet1!$G$5:$G$28252,Sheet1!$I$5:$I$28252,$B415,Sheet1!$L$5:$L$28252,$A415)</f>
        <v>5103.62</v>
      </c>
      <c r="AL415" s="32">
        <f t="shared" si="30"/>
        <v>8089.34</v>
      </c>
    </row>
    <row r="416" ht="16.5" spans="1:38">
      <c r="A416" s="30">
        <v>202607</v>
      </c>
      <c r="B416" s="31" t="s">
        <v>66</v>
      </c>
      <c r="C416" s="32">
        <f>SUMIFS(Sheet1!$F$5:$F$28252,Sheet1!$I$5:$I$28252,$B416,Sheet1!$L$5:$L$28252,$A416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50348.74</v>
      </c>
      <c r="D416" s="32">
        <f>SUMIFS(Sheet1!$F$5:$F$28252,Sheet1!$I$5:$I$28252,$B416,Sheet1!$L$5:$L$28252,$A416,Sheet1!$D$5:$D$28252,"医保即时拨付",Sheet1!$E$5:$E$28252,"&lt;&gt;*调拨*")+SUMIFS(Sheet1!$F$5:$F$28252,Sheet1!$I$5:$I$28252,$B416,Sheet1!$L$5:$L$28252,$A416,Sheet1!$E$5:$E$28252,"*医保即时拨付*",Sheet1!$D$5:$D$28252,"&lt;&gt;医保即时拨付",Sheet1!$D$5:$D$28252,"&lt;&gt;内部转款",Sheet1!$D$5:$D$28252,"&lt;&gt;内部转账",Sheet1!$E$5:$E$28252,"&lt;&gt;*调拨*")</f>
        <v>14108.03</v>
      </c>
      <c r="E416" s="32">
        <f>SUMIFS(Sheet1!$F$5:$F$28252,Sheet1!$I$5:$I$28252,$B416,Sheet1!$L$5:$L$28252,$A416,Sheet1!$D$5:$D$28252,"医保",Sheet1!$E$5:$E$28252,"&lt;&gt;*调拨*",Sheet1!$E$5:$E$28252,"&lt;&gt;*医保即时拨付*")+SUMIFS(Sheet1!$F$5:$F$28252,Sheet1!$I$5:$I$28252,$B416,Sheet1!$L$5:$L$28252,$A416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16" s="32">
        <f>SUMIFS(Sheet1!$F$5:$F$28252,Sheet1!$I$5:$I$28252,$B416,Sheet1!$L$5:$L$28252,$A416,Sheet1!$D$5:$D$28252,"聚合",Sheet1!$E$5:$E$28252,"&lt;&gt;*调拨*")+SUMIFS(Sheet1!$F$5:$F$28252,Sheet1!$I$5:$I$28252,$B416,Sheet1!$L$5:$L$28252,$A416,Sheet1!$E$5:$E$28252,"*聚合*",Sheet1!$D$5:$D$28252,"&lt;&gt;聚合",Sheet1!$D$5:$D$28252,"&lt;&gt;内部转款",Sheet1!$D$5:$D$28252,"&lt;&gt;内部转账",Sheet1!$E$5:$E$28252,"&lt;&gt;*调拨*")</f>
        <v>0</v>
      </c>
      <c r="G416" s="32">
        <f>SUMIFS(Sheet1!$F$5:$F$28252,Sheet1!$I$5:$I$28252,$B416,Sheet1!$L$5:$L$28252,$A416,Sheet1!$D$5:$D$28252,"24小时微信",Sheet1!$E$5:$E$28252,"&lt;&gt;*调拨*")+SUMIFS(Sheet1!$F$5:$F$28252,Sheet1!$I$5:$I$28252,$B416,Sheet1!$L$5:$L$28252,$A416,Sheet1!$E$5:$E$28252,"*24小时微信*",Sheet1!$D$5:$D$28252,"&lt;&gt;24小时微信",Sheet1!$D$5:$D$28252,"&lt;&gt;内部转款",Sheet1!$D$5:$D$28252,"&lt;&gt;内部转账",Sheet1!$E$5:$E$28252,"&lt;&gt;*调拨*")</f>
        <v>0</v>
      </c>
      <c r="H416" s="32">
        <f>SUMIFS(Sheet1!$F$5:$F$28252,Sheet1!$I$5:$I$28252,$B416,Sheet1!$L$5:$L$28252,$A416,Sheet1!$D$5:$D$28252,"美团",Sheet1!$E$5:$E$28252,"&lt;&gt;*调拨*")+SUMIFS(Sheet1!$F$5:$F$28252,Sheet1!$I$5:$I$28252,$B416,Sheet1!$L$5:$L$28252,$A416,Sheet1!$E$5:$E$28252,"*美团*",Sheet1!$D$5:$D$28252,"&lt;&gt;美团",Sheet1!$D$5:$D$28252,"&lt;&gt;内部转款",Sheet1!$D$5:$D$28252,"&lt;&gt;内部转账",Sheet1!$E$5:$E$28252,"&lt;&gt;*调拨*")</f>
        <v>142.83</v>
      </c>
      <c r="I416" s="32">
        <f>SUMIFS(Sheet1!$F$5:$F$28252,Sheet1!$I$5:$I$28252,$B416,Sheet1!$L$5:$L$28252,$A416,Sheet1!$D$5:$D$28252,"饿了么",Sheet1!$E$5:$E$28252,"&lt;&gt;*调拨*")+SUMIFS(Sheet1!$F$5:$F$28252,Sheet1!$I$5:$I$28252,$B416,Sheet1!$L$5:$L$28252,$A416,Sheet1!$E$5:$E$28252,"*饿了么*",Sheet1!$D$5:$D$28252,"&lt;&gt;饿了么",Sheet1!$D$5:$D$28252,"&lt;&gt;内部转款",Sheet1!$D$5:$D$28252,"&lt;&gt;内部转账",Sheet1!$E$5:$E$28252,"&lt;&gt;*调拨*")</f>
        <v>0</v>
      </c>
      <c r="J416" s="32">
        <f>SUMIFS(Sheet1!$F$5:$F$28252,Sheet1!$I$5:$I$28252,$B416,Sheet1!$L$5:$L$28252,$A416,Sheet1!$D$5:$D$28252,"健E卡",Sheet1!$E$5:$E$28252,"&lt;&gt;*调拨*")+SUMIFS(Sheet1!$F$5:$F$28252,Sheet1!$I$5:$I$28252,$B416,Sheet1!$L$5:$L$28252,$A416,Sheet1!$E$5:$E$28252,"*健E卡*",Sheet1!$D$5:$D$28252,"&lt;&gt;健E卡",Sheet1!$D$5:$D$28252,"&lt;&gt;内部转款",Sheet1!$D$5:$D$28252,"&lt;&gt;内部转账",Sheet1!$E$5:$E$28252,"&lt;&gt;*调拨*")</f>
        <v>63217.96</v>
      </c>
      <c r="K416" s="32">
        <f>SUMIFS(Sheet1!$F$5:$F$28252,Sheet1!$I$5:$I$28252,$B416,Sheet1!$L$5:$L$28252,$A416,Sheet1!$D$5:$D$28252,"抖音",Sheet1!$E$5:$E$28252,"&lt;&gt;*调拨*")+SUMIFS(Sheet1!$F$5:$F$28252,Sheet1!$I$5:$I$28252,$B416,Sheet1!$L$5:$L$28252,$A416,Sheet1!$E$5:$E$28252,"*抖音*",Sheet1!$D$5:$D$28252,"&lt;&gt;抖音",Sheet1!$D$5:$D$28252,"&lt;&gt;内部转款",Sheet1!$D$5:$D$28252,"&lt;&gt;内部转账",Sheet1!$E$5:$E$28252,"&lt;&gt;*调拨*")</f>
        <v>0</v>
      </c>
      <c r="L416" s="32">
        <f>SUMIFS(Sheet1!$F$5:$F$28252,Sheet1!$I$5:$I$28252,$B416,Sheet1!$L$5:$L$28252,$A416,Sheet1!$D$5:$D$28252,"医卡通",Sheet1!$E$5:$E$28252,"&lt;&gt;*调拨*")+SUMIFS(Sheet1!$F$5:$F$28252,Sheet1!$I$5:$I$28252,$B416,Sheet1!$L$5:$L$28252,$A416,Sheet1!$E$5:$E$28252,"*医卡通*",Sheet1!$D$5:$D$28252,"&lt;&gt;医卡通",Sheet1!$D$5:$D$28252,"&lt;&gt;内部转款",Sheet1!$D$5:$D$28252,"&lt;&gt;内部转账",Sheet1!$E$5:$E$28252,"&lt;&gt;*调拨*")</f>
        <v>0</v>
      </c>
      <c r="M416" s="32">
        <f>SUMIFS(Sheet1!$F$5:$F$28252,Sheet1!$I$5:$I$28252,$B416,Sheet1!$L$5:$L$28252,$A416,Sheet1!$D$5:$D$28252,"企健网",Sheet1!$E$5:$E$28252,"&lt;&gt;*调拨*")+SUMIFS(Sheet1!$F$5:$F$28252,Sheet1!$I$5:$I$28252,$B416,Sheet1!$L$5:$L$28252,$A416,Sheet1!$E$5:$E$28252,"*企健网*",Sheet1!$D$5:$D$28252,"&lt;&gt;企健网",Sheet1!$D$5:$D$28252,"&lt;&gt;内部转款",Sheet1!$D$5:$D$28252,"&lt;&gt;内部转账",Sheet1!$E$5:$E$28252,"&lt;&gt;*调拨*")</f>
        <v>0</v>
      </c>
      <c r="N416" s="32">
        <f>SUMIFS(Sheet1!$F$5:$F$28252,Sheet1!$I$5:$I$28252,$B416,Sheet1!$L$5:$L$28252,$A416,Sheet1!$D$5:$D$28252,"银联",Sheet1!$E$5:$E$28252,"&lt;&gt;*调拨*")+SUMIFS(Sheet1!$F$5:$F$28252,Sheet1!$I$5:$I$28252,$B416,Sheet1!$L$5:$L$28252,$A416,Sheet1!$E$5:$E$28252,"*银联*",Sheet1!$D$5:$D$28252,"&lt;&gt;银联",Sheet1!$D$5:$D$28252,"&lt;&gt;内部转款",Sheet1!$D$5:$D$28252,"&lt;&gt;内部转账",Sheet1!$E$5:$E$28252,"&lt;&gt;*调拨*")</f>
        <v>0</v>
      </c>
      <c r="O416" s="32">
        <f>SUMIFS(Sheet1!$F$5:$F$28252,Sheet1!$I$5:$I$28252,$B416,Sheet1!$L$5:$L$28252,$A416,Sheet1!$D$5:$D$28252,"京东",Sheet1!$E$5:$E$28252,"&lt;&gt;*调拨*")+SUMIFS(Sheet1!$F$5:$F$28252,Sheet1!$I$5:$I$28252,$B416,Sheet1!$L$5:$L$28252,$A416,Sheet1!$E$5:$E$28252,"*京东*",Sheet1!$D$5:$D$28252,"&lt;&gt;京东",Sheet1!$D$5:$D$28252,"&lt;&gt;内部转款",Sheet1!$D$5:$D$28252,"&lt;&gt;内部转账",Sheet1!$E$5:$E$28252,"&lt;&gt;*调拨*")</f>
        <v>0</v>
      </c>
      <c r="P416" s="32">
        <f>SUMIFS(Sheet1!$F$5:$F$28252,Sheet1!$I$5:$I$28252,$B416,Sheet1!$L$5:$L$28252,$A416,Sheet1!$D$5:$D$28252,"药机微信",Sheet1!$E$5:$E$28252,"&lt;&gt;*调拨*")+SUMIFS(Sheet1!$F$5:$F$28252,Sheet1!$I$5:$I$28252,$B416,Sheet1!$L$5:$L$28252,$A416,Sheet1!$E$5:$E$28252,"*药机微信*",Sheet1!$D$5:$D$28252,"&lt;&gt;药机微信",Sheet1!$D$5:$D$28252,"&lt;&gt;内部转款",Sheet1!$D$5:$D$28252,"&lt;&gt;内部转账",Sheet1!$E$5:$E$28252,"&lt;&gt;*调拨*")</f>
        <v>0</v>
      </c>
      <c r="Q416" s="32">
        <f>SUMIFS(Sheet1!$F$5:$F$28252,Sheet1!$I$5:$I$28252,$B416,Sheet1!$L$5:$L$28252,$A416,Sheet1!$D$5:$D$28252,"亲情卡",Sheet1!$E$5:$E$28252,"&lt;&gt;*调拨*")+SUMIFS(Sheet1!$F$5:$F$28252,Sheet1!$I$5:$I$28252,$B416,Sheet1!$L$5:$L$28252,$A416,Sheet1!$E$5:$E$28252,"*亲情卡*",Sheet1!$D$5:$D$28252,"&lt;&gt;亲情卡",Sheet1!$D$5:$D$28252,"&lt;&gt;内部转款",Sheet1!$D$5:$D$28252,"&lt;&gt;内部转账",Sheet1!$E$5:$E$28252,"&lt;&gt;*调拨*")</f>
        <v>0</v>
      </c>
      <c r="R416" s="32">
        <f>SUMIFS(Sheet1!$F$5:$F$28252,Sheet1!$I$5:$I$28252,$B416,Sheet1!$L$5:$L$28252,$A416,Sheet1!$D$5:$D$28252,"优惠券",Sheet1!$E$5:$E$28252,"&lt;&gt;*调拨*")+SUMIFS(Sheet1!$F$5:$F$28252,Sheet1!$I$5:$I$28252,$B416,Sheet1!$L$5:$L$28252,$A416,Sheet1!$E$5:$E$28252,"*优惠券*",Sheet1!$D$5:$D$28252,"&lt;&gt;优惠券",Sheet1!$D$5:$D$28252,"&lt;&gt;内部转款",Sheet1!$D$5:$D$28252,"&lt;&gt;内部转账",Sheet1!$E$5:$E$28252,"&lt;&gt;*调拨*")</f>
        <v>0</v>
      </c>
      <c r="S416" s="32">
        <f>SUMIFS(Sheet1!$F$5:$F$28252,Sheet1!$I$5:$I$28252,$B416,Sheet1!$L$5:$L$28252,$A416,Sheet1!$D$5:$D$28252,"代金券",Sheet1!$E$5:$E$28252,"&lt;&gt;*调拨*")+SUMIFS(Sheet1!$F$5:$F$28252,Sheet1!$I$5:$I$28252,$B416,Sheet1!$L$5:$L$28252,$A416,Sheet1!$E$5:$E$28252,"*代金券*",Sheet1!$D$5:$D$28252,"&lt;&gt;代金券",Sheet1!$D$5:$D$28252,"&lt;&gt;内部转款",Sheet1!$D$5:$D$28252,"&lt;&gt;内部转账",Sheet1!$E$5:$E$28252,"&lt;&gt;*调拨*")</f>
        <v>0</v>
      </c>
      <c r="T416" s="32">
        <f>SUMIFS(Sheet1!$F$5:$F$28252,Sheet1!$I$5:$I$28252,$B416,Sheet1!$L$5:$L$28252,$A416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416,Sheet1!$L$5:$L$28252,$A416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416,Sheet1!$L$5:$L$28252,$A416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416,Sheet1!$L$5:$L$28252,$A416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6" s="32">
        <f>SUMIFS(Sheet1!$F$5:$F$28252,Sheet1!$I$5:$I$28252,$B416,Sheet1!$L$5:$L$28252,$A416,Sheet1!$E$5:$E$28252,"*调拨*")</f>
        <v>0</v>
      </c>
      <c r="V416" s="32">
        <f>SUMIFS(Sheet1!$F$5:$F$28252,Sheet1!$I$5:$I$28252,$B416,Sheet1!$L$5:$L$28252,$A416,Sheet1!$D$5:$D$28252,"储值",Sheet1!$E$5:$E$28252,"&lt;&gt;*调拨*")+SUMIFS(Sheet1!$F$5:$F$28252,Sheet1!$I$5:$I$28252,$B416,Sheet1!$L$5:$L$28252,$A416,Sheet1!$E$5:$E$28252,"*储值*",Sheet1!$D$5:$D$28252,"&lt;&gt;储值",Sheet1!$D$5:$D$28252,"&lt;&gt;内部转款",Sheet1!$D$5:$D$28252,"&lt;&gt;内部转账",Sheet1!$E$5:$E$28252,"&lt;&gt;*调拨*")</f>
        <v>0</v>
      </c>
      <c r="W416" s="32">
        <f>SUMIFS(Sheet1!$F$5:$F$28252,Sheet1!$I$5:$I$28252,$B416,Sheet1!$L$5:$L$28252,$A416,Sheet1!$D$5:$D$28252,"效期",Sheet1!$E$5:$E$28252,"&lt;&gt;*调拨*")+SUMIFS(Sheet1!$F$5:$F$28252,Sheet1!$I$5:$I$28252,$B416,Sheet1!$L$5:$L$28252,$A416,Sheet1!$E$5:$E$28252,"*效期*",Sheet1!$D$5:$D$28252,"&lt;&gt;效期",Sheet1!$D$5:$D$28252,"&lt;&gt;内部转款",Sheet1!$D$5:$D$28252,"&lt;&gt;内部转账",Sheet1!$E$5:$E$28252,"&lt;&gt;*调拨*")</f>
        <v>0</v>
      </c>
      <c r="X416" s="32">
        <f>SUMIFS(Sheet1!$F$5:$F$28252,Sheet1!$I$5:$I$28252,$B416,Sheet1!$L$5:$L$28252,$A416,Sheet1!$D$5:$D$28252,"内部转款",Sheet1!$E$5:$E$28252,"&lt;&gt;*调拨*")+SUMIFS(Sheet1!$F$5:$F$28252,Sheet1!$I$5:$I$28252,$B416,Sheet1!$L$5:$L$28252,$A416,Sheet1!$D$5:$D$28252,"内部转账",Sheet1!$E$5:$E$28252,"&lt;&gt;*调拨*")</f>
        <v>0</v>
      </c>
      <c r="Y416" s="32">
        <f t="shared" si="28"/>
        <v>0</v>
      </c>
      <c r="Z416" s="32">
        <f>SUMIFS(Sheet1!$F$5:$F$28252,Sheet1!$I$5:$I$28252,$B416,Sheet1!$L$5:$L$28252,$A416)</f>
        <v>127817.56</v>
      </c>
      <c r="AA416" s="32">
        <f>SUMIFS(Sheet1!$G$5:$G$28252,Sheet1!$I$5:$I$28252,$B416,Sheet1!$L$5:$L$28252,$A416,Sheet1!$D$5:$D$28252,"工资",Sheet1!$E$5:$E$28252,"&lt;&gt;*调拨*")+SUMIFS(Sheet1!$G$5:$G$28252,Sheet1!$I$5:$I$28252,$B416,Sheet1!$L$5:$L$28252,$A416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6" s="32">
        <f>SUMIFS(Sheet1!$G$5:$G$28252,Sheet1!$I$5:$I$28252,$B416,Sheet1!$L$5:$L$28252,$A416,Sheet1!$D$5:$D$28252,"水费",Sheet1!$E$5:$E$28252,"&lt;&gt;*调拨*")+SUMIFS(Sheet1!$G$5:$G$28252,Sheet1!$I$5:$I$28252,$B416,Sheet1!$L$5:$L$28252,$A416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6" s="32">
        <f>SUMIFS(Sheet1!$G$5:$G$28252,Sheet1!$I$5:$I$28252,$B416,Sheet1!$L$5:$L$28252,$A416,Sheet1!$D$5:$D$28252,"电费",Sheet1!$E$5:$E$28252,"&lt;&gt;*调拨*")+SUMIFS(Sheet1!$G$5:$G$28252,Sheet1!$I$5:$I$28252,$B416,Sheet1!$L$5:$L$28252,$A416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6" s="32">
        <f>SUMIFS(Sheet1!$G$5:$G$28252,Sheet1!$I$5:$I$28252,$B416,Sheet1!$L$5:$L$28252,$A416,Sheet1!$D$5:$D$28252,"宽带费",Sheet1!$E$5:$E$28252,"&lt;&gt;*调拨*")+SUMIFS(Sheet1!$G$5:$G$28252,Sheet1!$I$5:$I$28252,$B416,Sheet1!$L$5:$L$28252,$A416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6" s="32">
        <f>SUMIFS(Sheet1!$G$5:$G$28252,Sheet1!$I$5:$I$28252,$B416,Sheet1!$L$5:$L$28252,$A416,Sheet1!$D$5:$D$28252,"办公费",Sheet1!$E$5:$E$28252,"&lt;&gt;*调拨*")+SUMIFS(Sheet1!$G$5:$G$28252,Sheet1!$I$5:$I$28252,$B416,Sheet1!$L$5:$L$28252,$A416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6" s="32">
        <f>SUMIFS(Sheet1!$G$5:$G$28252,Sheet1!$I$5:$I$28252,$B416,Sheet1!$L$5:$L$28252,$A416,Sheet1!$D$5:$D$28252,"话费",Sheet1!$E$5:$E$28252,"&lt;&gt;*调拨*")+SUMIFS(Sheet1!$G$5:$G$28252,Sheet1!$I$5:$I$28252,$B416,Sheet1!$L$5:$L$28252,$A416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6" s="32">
        <f>SUMIFS(Sheet1!$G$5:$G$28252,Sheet1!$I$5:$I$28252,$B416,Sheet1!$L$5:$L$28252,$A416,Sheet1!$D$5:$D$28252,"房租",Sheet1!$E$5:$E$28252,"&lt;&gt;*调拨*")+SUMIFS(Sheet1!$G$5:$G$28252,Sheet1!$I$5:$I$28252,$B416,Sheet1!$L$5:$L$28252,$A416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6" s="32">
        <f>SUMIFS(Sheet1!$G$5:$G$28252,Sheet1!$I$5:$I$28252,$B416,Sheet1!$L$5:$L$28252,$A416,Sheet1!$E$5:$E$28252,"*调拨*")</f>
        <v>0</v>
      </c>
      <c r="AI416" s="32">
        <f>SUMIFS(Sheet1!$G$5:$G$28252,Sheet1!$I$5:$I$28252,$B416,Sheet1!$L$5:$L$28252,$A416,Sheet1!$D$5:$D$28252,"内部转款",Sheet1!$E$5:$E$28252,"&lt;&gt;*调拨*")+SUMIFS(Sheet1!$G$5:$G$28252,Sheet1!$I$5:$I$28252,$B416,Sheet1!$L$5:$L$28252,$A416,Sheet1!$D$5:$D$28252,"内部转账",Sheet1!$E$5:$E$28252,"&lt;&gt;*调拨*")</f>
        <v>0</v>
      </c>
      <c r="AJ416" s="32">
        <f t="shared" si="29"/>
        <v>8005.66</v>
      </c>
      <c r="AK416" s="32">
        <f>SUMIFS(Sheet1!$G$5:$G$28252,Sheet1!$I$5:$I$28252,$B416,Sheet1!$L$5:$L$28252,$A416)</f>
        <v>8005.66</v>
      </c>
      <c r="AL416" s="32">
        <f t="shared" si="30"/>
        <v>119811.9</v>
      </c>
    </row>
    <row r="417" ht="16.5" spans="1:38">
      <c r="A417" s="30">
        <v>202607</v>
      </c>
      <c r="B417" s="31" t="s">
        <v>213</v>
      </c>
      <c r="C417" s="32">
        <f>SUMIFS(Sheet1!$F$5:$F$28252,Sheet1!$I$5:$I$28252,$B417,Sheet1!$L$5:$L$28252,$A417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7285.11</v>
      </c>
      <c r="D417" s="32">
        <f>SUMIFS(Sheet1!$F$5:$F$28252,Sheet1!$I$5:$I$28252,$B417,Sheet1!$L$5:$L$28252,$A417,Sheet1!$D$5:$D$28252,"医保即时拨付",Sheet1!$E$5:$E$28252,"&lt;&gt;*调拨*")+SUMIFS(Sheet1!$F$5:$F$28252,Sheet1!$I$5:$I$28252,$B417,Sheet1!$L$5:$L$28252,$A417,Sheet1!$E$5:$E$28252,"*医保即时拨付*",Sheet1!$D$5:$D$28252,"&lt;&gt;医保即时拨付",Sheet1!$D$5:$D$28252,"&lt;&gt;内部转款",Sheet1!$D$5:$D$28252,"&lt;&gt;内部转账",Sheet1!$E$5:$E$28252,"&lt;&gt;*调拨*")</f>
        <v>1188.36</v>
      </c>
      <c r="E417" s="32">
        <f>SUMIFS(Sheet1!$F$5:$F$28252,Sheet1!$I$5:$I$28252,$B417,Sheet1!$L$5:$L$28252,$A417,Sheet1!$D$5:$D$28252,"医保",Sheet1!$E$5:$E$28252,"&lt;&gt;*调拨*",Sheet1!$E$5:$E$28252,"&lt;&gt;*医保即时拨付*")+SUMIFS(Sheet1!$F$5:$F$28252,Sheet1!$I$5:$I$28252,$B417,Sheet1!$L$5:$L$28252,$A417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17" s="32">
        <f>SUMIFS(Sheet1!$F$5:$F$28252,Sheet1!$I$5:$I$28252,$B417,Sheet1!$L$5:$L$28252,$A417,Sheet1!$D$5:$D$28252,"聚合",Sheet1!$E$5:$E$28252,"&lt;&gt;*调拨*")+SUMIFS(Sheet1!$F$5:$F$28252,Sheet1!$I$5:$I$28252,$B417,Sheet1!$L$5:$L$28252,$A417,Sheet1!$E$5:$E$28252,"*聚合*",Sheet1!$D$5:$D$28252,"&lt;&gt;聚合",Sheet1!$D$5:$D$28252,"&lt;&gt;内部转款",Sheet1!$D$5:$D$28252,"&lt;&gt;内部转账",Sheet1!$E$5:$E$28252,"&lt;&gt;*调拨*")</f>
        <v>0</v>
      </c>
      <c r="G417" s="32">
        <f>SUMIFS(Sheet1!$F$5:$F$28252,Sheet1!$I$5:$I$28252,$B417,Sheet1!$L$5:$L$28252,$A417,Sheet1!$D$5:$D$28252,"24小时微信",Sheet1!$E$5:$E$28252,"&lt;&gt;*调拨*")+SUMIFS(Sheet1!$F$5:$F$28252,Sheet1!$I$5:$I$28252,$B417,Sheet1!$L$5:$L$28252,$A417,Sheet1!$E$5:$E$28252,"*24小时微信*",Sheet1!$D$5:$D$28252,"&lt;&gt;24小时微信",Sheet1!$D$5:$D$28252,"&lt;&gt;内部转款",Sheet1!$D$5:$D$28252,"&lt;&gt;内部转账",Sheet1!$E$5:$E$28252,"&lt;&gt;*调拨*")</f>
        <v>0</v>
      </c>
      <c r="H417" s="32">
        <f>SUMIFS(Sheet1!$F$5:$F$28252,Sheet1!$I$5:$I$28252,$B417,Sheet1!$L$5:$L$28252,$A417,Sheet1!$D$5:$D$28252,"美团",Sheet1!$E$5:$E$28252,"&lt;&gt;*调拨*")+SUMIFS(Sheet1!$F$5:$F$28252,Sheet1!$I$5:$I$28252,$B417,Sheet1!$L$5:$L$28252,$A417,Sheet1!$E$5:$E$28252,"*美团*",Sheet1!$D$5:$D$28252,"&lt;&gt;美团",Sheet1!$D$5:$D$28252,"&lt;&gt;内部转款",Sheet1!$D$5:$D$28252,"&lt;&gt;内部转账",Sheet1!$E$5:$E$28252,"&lt;&gt;*调拨*")</f>
        <v>0</v>
      </c>
      <c r="I417" s="32">
        <f>SUMIFS(Sheet1!$F$5:$F$28252,Sheet1!$I$5:$I$28252,$B417,Sheet1!$L$5:$L$28252,$A417,Sheet1!$D$5:$D$28252,"饿了么",Sheet1!$E$5:$E$28252,"&lt;&gt;*调拨*")+SUMIFS(Sheet1!$F$5:$F$28252,Sheet1!$I$5:$I$28252,$B417,Sheet1!$L$5:$L$28252,$A417,Sheet1!$E$5:$E$28252,"*饿了么*",Sheet1!$D$5:$D$28252,"&lt;&gt;饿了么",Sheet1!$D$5:$D$28252,"&lt;&gt;内部转款",Sheet1!$D$5:$D$28252,"&lt;&gt;内部转账",Sheet1!$E$5:$E$28252,"&lt;&gt;*调拨*")</f>
        <v>0</v>
      </c>
      <c r="J417" s="32">
        <f>SUMIFS(Sheet1!$F$5:$F$28252,Sheet1!$I$5:$I$28252,$B417,Sheet1!$L$5:$L$28252,$A417,Sheet1!$D$5:$D$28252,"健E卡",Sheet1!$E$5:$E$28252,"&lt;&gt;*调拨*")+SUMIFS(Sheet1!$F$5:$F$28252,Sheet1!$I$5:$I$28252,$B417,Sheet1!$L$5:$L$28252,$A417,Sheet1!$E$5:$E$28252,"*健E卡*",Sheet1!$D$5:$D$28252,"&lt;&gt;健E卡",Sheet1!$D$5:$D$28252,"&lt;&gt;内部转款",Sheet1!$D$5:$D$28252,"&lt;&gt;内部转账",Sheet1!$E$5:$E$28252,"&lt;&gt;*调拨*")</f>
        <v>0</v>
      </c>
      <c r="K417" s="32">
        <f>SUMIFS(Sheet1!$F$5:$F$28252,Sheet1!$I$5:$I$28252,$B417,Sheet1!$L$5:$L$28252,$A417,Sheet1!$D$5:$D$28252,"抖音",Sheet1!$E$5:$E$28252,"&lt;&gt;*调拨*")+SUMIFS(Sheet1!$F$5:$F$28252,Sheet1!$I$5:$I$28252,$B417,Sheet1!$L$5:$L$28252,$A417,Sheet1!$E$5:$E$28252,"*抖音*",Sheet1!$D$5:$D$28252,"&lt;&gt;抖音",Sheet1!$D$5:$D$28252,"&lt;&gt;内部转款",Sheet1!$D$5:$D$28252,"&lt;&gt;内部转账",Sheet1!$E$5:$E$28252,"&lt;&gt;*调拨*")</f>
        <v>0</v>
      </c>
      <c r="L417" s="32">
        <f>SUMIFS(Sheet1!$F$5:$F$28252,Sheet1!$I$5:$I$28252,$B417,Sheet1!$L$5:$L$28252,$A417,Sheet1!$D$5:$D$28252,"医卡通",Sheet1!$E$5:$E$28252,"&lt;&gt;*调拨*")+SUMIFS(Sheet1!$F$5:$F$28252,Sheet1!$I$5:$I$28252,$B417,Sheet1!$L$5:$L$28252,$A417,Sheet1!$E$5:$E$28252,"*医卡通*",Sheet1!$D$5:$D$28252,"&lt;&gt;医卡通",Sheet1!$D$5:$D$28252,"&lt;&gt;内部转款",Sheet1!$D$5:$D$28252,"&lt;&gt;内部转账",Sheet1!$E$5:$E$28252,"&lt;&gt;*调拨*")</f>
        <v>0</v>
      </c>
      <c r="M417" s="32">
        <f>SUMIFS(Sheet1!$F$5:$F$28252,Sheet1!$I$5:$I$28252,$B417,Sheet1!$L$5:$L$28252,$A417,Sheet1!$D$5:$D$28252,"企健网",Sheet1!$E$5:$E$28252,"&lt;&gt;*调拨*")+SUMIFS(Sheet1!$F$5:$F$28252,Sheet1!$I$5:$I$28252,$B417,Sheet1!$L$5:$L$28252,$A417,Sheet1!$E$5:$E$28252,"*企健网*",Sheet1!$D$5:$D$28252,"&lt;&gt;企健网",Sheet1!$D$5:$D$28252,"&lt;&gt;内部转款",Sheet1!$D$5:$D$28252,"&lt;&gt;内部转账",Sheet1!$E$5:$E$28252,"&lt;&gt;*调拨*")</f>
        <v>0</v>
      </c>
      <c r="N417" s="32">
        <f>SUMIFS(Sheet1!$F$5:$F$28252,Sheet1!$I$5:$I$28252,$B417,Sheet1!$L$5:$L$28252,$A417,Sheet1!$D$5:$D$28252,"银联",Sheet1!$E$5:$E$28252,"&lt;&gt;*调拨*")+SUMIFS(Sheet1!$F$5:$F$28252,Sheet1!$I$5:$I$28252,$B417,Sheet1!$L$5:$L$28252,$A417,Sheet1!$E$5:$E$28252,"*银联*",Sheet1!$D$5:$D$28252,"&lt;&gt;银联",Sheet1!$D$5:$D$28252,"&lt;&gt;内部转款",Sheet1!$D$5:$D$28252,"&lt;&gt;内部转账",Sheet1!$E$5:$E$28252,"&lt;&gt;*调拨*")</f>
        <v>0</v>
      </c>
      <c r="O417" s="32">
        <f>SUMIFS(Sheet1!$F$5:$F$28252,Sheet1!$I$5:$I$28252,$B417,Sheet1!$L$5:$L$28252,$A417,Sheet1!$D$5:$D$28252,"京东",Sheet1!$E$5:$E$28252,"&lt;&gt;*调拨*")+SUMIFS(Sheet1!$F$5:$F$28252,Sheet1!$I$5:$I$28252,$B417,Sheet1!$L$5:$L$28252,$A417,Sheet1!$E$5:$E$28252,"*京东*",Sheet1!$D$5:$D$28252,"&lt;&gt;京东",Sheet1!$D$5:$D$28252,"&lt;&gt;内部转款",Sheet1!$D$5:$D$28252,"&lt;&gt;内部转账",Sheet1!$E$5:$E$28252,"&lt;&gt;*调拨*")</f>
        <v>0</v>
      </c>
      <c r="P417" s="32">
        <f>SUMIFS(Sheet1!$F$5:$F$28252,Sheet1!$I$5:$I$28252,$B417,Sheet1!$L$5:$L$28252,$A417,Sheet1!$D$5:$D$28252,"药机微信",Sheet1!$E$5:$E$28252,"&lt;&gt;*调拨*")+SUMIFS(Sheet1!$F$5:$F$28252,Sheet1!$I$5:$I$28252,$B417,Sheet1!$L$5:$L$28252,$A417,Sheet1!$E$5:$E$28252,"*药机微信*",Sheet1!$D$5:$D$28252,"&lt;&gt;药机微信",Sheet1!$D$5:$D$28252,"&lt;&gt;内部转款",Sheet1!$D$5:$D$28252,"&lt;&gt;内部转账",Sheet1!$E$5:$E$28252,"&lt;&gt;*调拨*")</f>
        <v>0</v>
      </c>
      <c r="Q417" s="32">
        <f>SUMIFS(Sheet1!$F$5:$F$28252,Sheet1!$I$5:$I$28252,$B417,Sheet1!$L$5:$L$28252,$A417,Sheet1!$D$5:$D$28252,"亲情卡",Sheet1!$E$5:$E$28252,"&lt;&gt;*调拨*")+SUMIFS(Sheet1!$F$5:$F$28252,Sheet1!$I$5:$I$28252,$B417,Sheet1!$L$5:$L$28252,$A417,Sheet1!$E$5:$E$28252,"*亲情卡*",Sheet1!$D$5:$D$28252,"&lt;&gt;亲情卡",Sheet1!$D$5:$D$28252,"&lt;&gt;内部转款",Sheet1!$D$5:$D$28252,"&lt;&gt;内部转账",Sheet1!$E$5:$E$28252,"&lt;&gt;*调拨*")</f>
        <v>0</v>
      </c>
      <c r="R417" s="32">
        <f>SUMIFS(Sheet1!$F$5:$F$28252,Sheet1!$I$5:$I$28252,$B417,Sheet1!$L$5:$L$28252,$A417,Sheet1!$D$5:$D$28252,"优惠券",Sheet1!$E$5:$E$28252,"&lt;&gt;*调拨*")+SUMIFS(Sheet1!$F$5:$F$28252,Sheet1!$I$5:$I$28252,$B417,Sheet1!$L$5:$L$28252,$A417,Sheet1!$E$5:$E$28252,"*优惠券*",Sheet1!$D$5:$D$28252,"&lt;&gt;优惠券",Sheet1!$D$5:$D$28252,"&lt;&gt;内部转款",Sheet1!$D$5:$D$28252,"&lt;&gt;内部转账",Sheet1!$E$5:$E$28252,"&lt;&gt;*调拨*")</f>
        <v>0</v>
      </c>
      <c r="S417" s="32">
        <f>SUMIFS(Sheet1!$F$5:$F$28252,Sheet1!$I$5:$I$28252,$B417,Sheet1!$L$5:$L$28252,$A417,Sheet1!$D$5:$D$28252,"代金券",Sheet1!$E$5:$E$28252,"&lt;&gt;*调拨*")+SUMIFS(Sheet1!$F$5:$F$28252,Sheet1!$I$5:$I$28252,$B417,Sheet1!$L$5:$L$28252,$A417,Sheet1!$E$5:$E$28252,"*代金券*",Sheet1!$D$5:$D$28252,"&lt;&gt;代金券",Sheet1!$D$5:$D$28252,"&lt;&gt;内部转款",Sheet1!$D$5:$D$28252,"&lt;&gt;内部转账",Sheet1!$E$5:$E$28252,"&lt;&gt;*调拨*")</f>
        <v>0</v>
      </c>
      <c r="T417" s="32">
        <f>SUMIFS(Sheet1!$F$5:$F$28252,Sheet1!$I$5:$I$28252,$B417,Sheet1!$L$5:$L$28252,$A417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417,Sheet1!$L$5:$L$28252,$A417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417,Sheet1!$L$5:$L$28252,$A417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417,Sheet1!$L$5:$L$28252,$A417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7" s="32">
        <f>SUMIFS(Sheet1!$F$5:$F$28252,Sheet1!$I$5:$I$28252,$B417,Sheet1!$L$5:$L$28252,$A417,Sheet1!$E$5:$E$28252,"*调拨*")</f>
        <v>0</v>
      </c>
      <c r="V417" s="32">
        <f>SUMIFS(Sheet1!$F$5:$F$28252,Sheet1!$I$5:$I$28252,$B417,Sheet1!$L$5:$L$28252,$A417,Sheet1!$D$5:$D$28252,"储值",Sheet1!$E$5:$E$28252,"&lt;&gt;*调拨*")+SUMIFS(Sheet1!$F$5:$F$28252,Sheet1!$I$5:$I$28252,$B417,Sheet1!$L$5:$L$28252,$A417,Sheet1!$E$5:$E$28252,"*储值*",Sheet1!$D$5:$D$28252,"&lt;&gt;储值",Sheet1!$D$5:$D$28252,"&lt;&gt;内部转款",Sheet1!$D$5:$D$28252,"&lt;&gt;内部转账",Sheet1!$E$5:$E$28252,"&lt;&gt;*调拨*")</f>
        <v>0</v>
      </c>
      <c r="W417" s="32">
        <f>SUMIFS(Sheet1!$F$5:$F$28252,Sheet1!$I$5:$I$28252,$B417,Sheet1!$L$5:$L$28252,$A417,Sheet1!$D$5:$D$28252,"效期",Sheet1!$E$5:$E$28252,"&lt;&gt;*调拨*")+SUMIFS(Sheet1!$F$5:$F$28252,Sheet1!$I$5:$I$28252,$B417,Sheet1!$L$5:$L$28252,$A417,Sheet1!$E$5:$E$28252,"*效期*",Sheet1!$D$5:$D$28252,"&lt;&gt;效期",Sheet1!$D$5:$D$28252,"&lt;&gt;内部转款",Sheet1!$D$5:$D$28252,"&lt;&gt;内部转账",Sheet1!$E$5:$E$28252,"&lt;&gt;*调拨*")</f>
        <v>0</v>
      </c>
      <c r="X417" s="32">
        <f>SUMIFS(Sheet1!$F$5:$F$28252,Sheet1!$I$5:$I$28252,$B417,Sheet1!$L$5:$L$28252,$A417,Sheet1!$D$5:$D$28252,"内部转款",Sheet1!$E$5:$E$28252,"&lt;&gt;*调拨*")+SUMIFS(Sheet1!$F$5:$F$28252,Sheet1!$I$5:$I$28252,$B417,Sheet1!$L$5:$L$28252,$A417,Sheet1!$D$5:$D$28252,"内部转账",Sheet1!$E$5:$E$28252,"&lt;&gt;*调拨*")</f>
        <v>0</v>
      </c>
      <c r="Y417" s="32">
        <f t="shared" si="28"/>
        <v>0</v>
      </c>
      <c r="Z417" s="32">
        <f>SUMIFS(Sheet1!$F$5:$F$28252,Sheet1!$I$5:$I$28252,$B417,Sheet1!$L$5:$L$28252,$A417)</f>
        <v>8473.47</v>
      </c>
      <c r="AA417" s="32">
        <f>SUMIFS(Sheet1!$G$5:$G$28252,Sheet1!$I$5:$I$28252,$B417,Sheet1!$L$5:$L$28252,$A417,Sheet1!$D$5:$D$28252,"工资",Sheet1!$E$5:$E$28252,"&lt;&gt;*调拨*")+SUMIFS(Sheet1!$G$5:$G$28252,Sheet1!$I$5:$I$28252,$B417,Sheet1!$L$5:$L$28252,$A417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7" s="32">
        <f>SUMIFS(Sheet1!$G$5:$G$28252,Sheet1!$I$5:$I$28252,$B417,Sheet1!$L$5:$L$28252,$A417,Sheet1!$D$5:$D$28252,"水费",Sheet1!$E$5:$E$28252,"&lt;&gt;*调拨*")+SUMIFS(Sheet1!$G$5:$G$28252,Sheet1!$I$5:$I$28252,$B417,Sheet1!$L$5:$L$28252,$A417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7" s="32">
        <f>SUMIFS(Sheet1!$G$5:$G$28252,Sheet1!$I$5:$I$28252,$B417,Sheet1!$L$5:$L$28252,$A417,Sheet1!$D$5:$D$28252,"电费",Sheet1!$E$5:$E$28252,"&lt;&gt;*调拨*")+SUMIFS(Sheet1!$G$5:$G$28252,Sheet1!$I$5:$I$28252,$B417,Sheet1!$L$5:$L$28252,$A417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7" s="32">
        <f>SUMIFS(Sheet1!$G$5:$G$28252,Sheet1!$I$5:$I$28252,$B417,Sheet1!$L$5:$L$28252,$A417,Sheet1!$D$5:$D$28252,"宽带费",Sheet1!$E$5:$E$28252,"&lt;&gt;*调拨*")+SUMIFS(Sheet1!$G$5:$G$28252,Sheet1!$I$5:$I$28252,$B417,Sheet1!$L$5:$L$28252,$A417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7" s="32">
        <f>SUMIFS(Sheet1!$G$5:$G$28252,Sheet1!$I$5:$I$28252,$B417,Sheet1!$L$5:$L$28252,$A417,Sheet1!$D$5:$D$28252,"办公费",Sheet1!$E$5:$E$28252,"&lt;&gt;*调拨*")+SUMIFS(Sheet1!$G$5:$G$28252,Sheet1!$I$5:$I$28252,$B417,Sheet1!$L$5:$L$28252,$A417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7" s="32">
        <f>SUMIFS(Sheet1!$G$5:$G$28252,Sheet1!$I$5:$I$28252,$B417,Sheet1!$L$5:$L$28252,$A417,Sheet1!$D$5:$D$28252,"话费",Sheet1!$E$5:$E$28252,"&lt;&gt;*调拨*")+SUMIFS(Sheet1!$G$5:$G$28252,Sheet1!$I$5:$I$28252,$B417,Sheet1!$L$5:$L$28252,$A417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7" s="32">
        <f>SUMIFS(Sheet1!$G$5:$G$28252,Sheet1!$I$5:$I$28252,$B417,Sheet1!$L$5:$L$28252,$A417,Sheet1!$D$5:$D$28252,"房租",Sheet1!$E$5:$E$28252,"&lt;&gt;*调拨*")+SUMIFS(Sheet1!$G$5:$G$28252,Sheet1!$I$5:$I$28252,$B417,Sheet1!$L$5:$L$28252,$A417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7" s="32">
        <f>SUMIFS(Sheet1!$G$5:$G$28252,Sheet1!$I$5:$I$28252,$B417,Sheet1!$L$5:$L$28252,$A417,Sheet1!$E$5:$E$28252,"*调拨*")</f>
        <v>0</v>
      </c>
      <c r="AI417" s="32">
        <f>SUMIFS(Sheet1!$G$5:$G$28252,Sheet1!$I$5:$I$28252,$B417,Sheet1!$L$5:$L$28252,$A417,Sheet1!$D$5:$D$28252,"内部转款",Sheet1!$E$5:$E$28252,"&lt;&gt;*调拨*")+SUMIFS(Sheet1!$G$5:$G$28252,Sheet1!$I$5:$I$28252,$B417,Sheet1!$L$5:$L$28252,$A417,Sheet1!$D$5:$D$28252,"内部转账",Sheet1!$E$5:$E$28252,"&lt;&gt;*调拨*")</f>
        <v>0</v>
      </c>
      <c r="AJ417" s="32">
        <f t="shared" si="29"/>
        <v>4822.83</v>
      </c>
      <c r="AK417" s="32">
        <f>SUMIFS(Sheet1!$G$5:$G$28252,Sheet1!$I$5:$I$28252,$B417,Sheet1!$L$5:$L$28252,$A417)</f>
        <v>4822.83</v>
      </c>
      <c r="AL417" s="32">
        <f t="shared" si="30"/>
        <v>3650.64</v>
      </c>
    </row>
    <row r="418" ht="16.5" spans="1:38">
      <c r="A418" s="30">
        <v>202607</v>
      </c>
      <c r="B418" s="31" t="s">
        <v>76</v>
      </c>
      <c r="C418" s="32">
        <f>SUMIFS(Sheet1!$F$5:$F$28252,Sheet1!$I$5:$I$28252,$B418,Sheet1!$L$5:$L$28252,$A418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8417.89</v>
      </c>
      <c r="D418" s="32">
        <f>SUMIFS(Sheet1!$F$5:$F$28252,Sheet1!$I$5:$I$28252,$B418,Sheet1!$L$5:$L$28252,$A418,Sheet1!$D$5:$D$28252,"医保即时拨付",Sheet1!$E$5:$E$28252,"&lt;&gt;*调拨*")+SUMIFS(Sheet1!$F$5:$F$28252,Sheet1!$I$5:$I$28252,$B418,Sheet1!$L$5:$L$28252,$A418,Sheet1!$E$5:$E$28252,"*医保即时拨付*",Sheet1!$D$5:$D$28252,"&lt;&gt;医保即时拨付",Sheet1!$D$5:$D$28252,"&lt;&gt;内部转款",Sheet1!$D$5:$D$28252,"&lt;&gt;内部转账",Sheet1!$E$5:$E$28252,"&lt;&gt;*调拨*")</f>
        <v>4260.69</v>
      </c>
      <c r="E418" s="32">
        <f>SUMIFS(Sheet1!$F$5:$F$28252,Sheet1!$I$5:$I$28252,$B418,Sheet1!$L$5:$L$28252,$A418,Sheet1!$D$5:$D$28252,"医保",Sheet1!$E$5:$E$28252,"&lt;&gt;*调拨*",Sheet1!$E$5:$E$28252,"&lt;&gt;*医保即时拨付*")+SUMIFS(Sheet1!$F$5:$F$28252,Sheet1!$I$5:$I$28252,$B418,Sheet1!$L$5:$L$28252,$A418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18" s="32">
        <f>SUMIFS(Sheet1!$F$5:$F$28252,Sheet1!$I$5:$I$28252,$B418,Sheet1!$L$5:$L$28252,$A418,Sheet1!$D$5:$D$28252,"聚合",Sheet1!$E$5:$E$28252,"&lt;&gt;*调拨*")+SUMIFS(Sheet1!$F$5:$F$28252,Sheet1!$I$5:$I$28252,$B418,Sheet1!$L$5:$L$28252,$A418,Sheet1!$E$5:$E$28252,"*聚合*",Sheet1!$D$5:$D$28252,"&lt;&gt;聚合",Sheet1!$D$5:$D$28252,"&lt;&gt;内部转款",Sheet1!$D$5:$D$28252,"&lt;&gt;内部转账",Sheet1!$E$5:$E$28252,"&lt;&gt;*调拨*")</f>
        <v>0</v>
      </c>
      <c r="G418" s="32">
        <f>SUMIFS(Sheet1!$F$5:$F$28252,Sheet1!$I$5:$I$28252,$B418,Sheet1!$L$5:$L$28252,$A418,Sheet1!$D$5:$D$28252,"24小时微信",Sheet1!$E$5:$E$28252,"&lt;&gt;*调拨*")+SUMIFS(Sheet1!$F$5:$F$28252,Sheet1!$I$5:$I$28252,$B418,Sheet1!$L$5:$L$28252,$A418,Sheet1!$E$5:$E$28252,"*24小时微信*",Sheet1!$D$5:$D$28252,"&lt;&gt;24小时微信",Sheet1!$D$5:$D$28252,"&lt;&gt;内部转款",Sheet1!$D$5:$D$28252,"&lt;&gt;内部转账",Sheet1!$E$5:$E$28252,"&lt;&gt;*调拨*")</f>
        <v>0</v>
      </c>
      <c r="H418" s="32">
        <f>SUMIFS(Sheet1!$F$5:$F$28252,Sheet1!$I$5:$I$28252,$B418,Sheet1!$L$5:$L$28252,$A418,Sheet1!$D$5:$D$28252,"美团",Sheet1!$E$5:$E$28252,"&lt;&gt;*调拨*")+SUMIFS(Sheet1!$F$5:$F$28252,Sheet1!$I$5:$I$28252,$B418,Sheet1!$L$5:$L$28252,$A418,Sheet1!$E$5:$E$28252,"*美团*",Sheet1!$D$5:$D$28252,"&lt;&gt;美团",Sheet1!$D$5:$D$28252,"&lt;&gt;内部转款",Sheet1!$D$5:$D$28252,"&lt;&gt;内部转账",Sheet1!$E$5:$E$28252,"&lt;&gt;*调拨*")</f>
        <v>4666.43</v>
      </c>
      <c r="I418" s="32">
        <f>SUMIFS(Sheet1!$F$5:$F$28252,Sheet1!$I$5:$I$28252,$B418,Sheet1!$L$5:$L$28252,$A418,Sheet1!$D$5:$D$28252,"饿了么",Sheet1!$E$5:$E$28252,"&lt;&gt;*调拨*")+SUMIFS(Sheet1!$F$5:$F$28252,Sheet1!$I$5:$I$28252,$B418,Sheet1!$L$5:$L$28252,$A418,Sheet1!$E$5:$E$28252,"*饿了么*",Sheet1!$D$5:$D$28252,"&lt;&gt;饿了么",Sheet1!$D$5:$D$28252,"&lt;&gt;内部转款",Sheet1!$D$5:$D$28252,"&lt;&gt;内部转账",Sheet1!$E$5:$E$28252,"&lt;&gt;*调拨*")</f>
        <v>4396.42</v>
      </c>
      <c r="J418" s="32">
        <f>SUMIFS(Sheet1!$F$5:$F$28252,Sheet1!$I$5:$I$28252,$B418,Sheet1!$L$5:$L$28252,$A418,Sheet1!$D$5:$D$28252,"健E卡",Sheet1!$E$5:$E$28252,"&lt;&gt;*调拨*")+SUMIFS(Sheet1!$F$5:$F$28252,Sheet1!$I$5:$I$28252,$B418,Sheet1!$L$5:$L$28252,$A418,Sheet1!$E$5:$E$28252,"*健E卡*",Sheet1!$D$5:$D$28252,"&lt;&gt;健E卡",Sheet1!$D$5:$D$28252,"&lt;&gt;内部转款",Sheet1!$D$5:$D$28252,"&lt;&gt;内部转账",Sheet1!$E$5:$E$28252,"&lt;&gt;*调拨*")</f>
        <v>0</v>
      </c>
      <c r="K418" s="32">
        <f>SUMIFS(Sheet1!$F$5:$F$28252,Sheet1!$I$5:$I$28252,$B418,Sheet1!$L$5:$L$28252,$A418,Sheet1!$D$5:$D$28252,"抖音",Sheet1!$E$5:$E$28252,"&lt;&gt;*调拨*")+SUMIFS(Sheet1!$F$5:$F$28252,Sheet1!$I$5:$I$28252,$B418,Sheet1!$L$5:$L$28252,$A418,Sheet1!$E$5:$E$28252,"*抖音*",Sheet1!$D$5:$D$28252,"&lt;&gt;抖音",Sheet1!$D$5:$D$28252,"&lt;&gt;内部转款",Sheet1!$D$5:$D$28252,"&lt;&gt;内部转账",Sheet1!$E$5:$E$28252,"&lt;&gt;*调拨*")</f>
        <v>0</v>
      </c>
      <c r="L418" s="32">
        <f>SUMIFS(Sheet1!$F$5:$F$28252,Sheet1!$I$5:$I$28252,$B418,Sheet1!$L$5:$L$28252,$A418,Sheet1!$D$5:$D$28252,"医卡通",Sheet1!$E$5:$E$28252,"&lt;&gt;*调拨*")+SUMIFS(Sheet1!$F$5:$F$28252,Sheet1!$I$5:$I$28252,$B418,Sheet1!$L$5:$L$28252,$A418,Sheet1!$E$5:$E$28252,"*医卡通*",Sheet1!$D$5:$D$28252,"&lt;&gt;医卡通",Sheet1!$D$5:$D$28252,"&lt;&gt;内部转款",Sheet1!$D$5:$D$28252,"&lt;&gt;内部转账",Sheet1!$E$5:$E$28252,"&lt;&gt;*调拨*")</f>
        <v>0</v>
      </c>
      <c r="M418" s="32">
        <f>SUMIFS(Sheet1!$F$5:$F$28252,Sheet1!$I$5:$I$28252,$B418,Sheet1!$L$5:$L$28252,$A418,Sheet1!$D$5:$D$28252,"企健网",Sheet1!$E$5:$E$28252,"&lt;&gt;*调拨*")+SUMIFS(Sheet1!$F$5:$F$28252,Sheet1!$I$5:$I$28252,$B418,Sheet1!$L$5:$L$28252,$A418,Sheet1!$E$5:$E$28252,"*企健网*",Sheet1!$D$5:$D$28252,"&lt;&gt;企健网",Sheet1!$D$5:$D$28252,"&lt;&gt;内部转款",Sheet1!$D$5:$D$28252,"&lt;&gt;内部转账",Sheet1!$E$5:$E$28252,"&lt;&gt;*调拨*")</f>
        <v>0</v>
      </c>
      <c r="N418" s="32">
        <f>SUMIFS(Sheet1!$F$5:$F$28252,Sheet1!$I$5:$I$28252,$B418,Sheet1!$L$5:$L$28252,$A418,Sheet1!$D$5:$D$28252,"银联",Sheet1!$E$5:$E$28252,"&lt;&gt;*调拨*")+SUMIFS(Sheet1!$F$5:$F$28252,Sheet1!$I$5:$I$28252,$B418,Sheet1!$L$5:$L$28252,$A418,Sheet1!$E$5:$E$28252,"*银联*",Sheet1!$D$5:$D$28252,"&lt;&gt;银联",Sheet1!$D$5:$D$28252,"&lt;&gt;内部转款",Sheet1!$D$5:$D$28252,"&lt;&gt;内部转账",Sheet1!$E$5:$E$28252,"&lt;&gt;*调拨*")</f>
        <v>0</v>
      </c>
      <c r="O418" s="32">
        <f>SUMIFS(Sheet1!$F$5:$F$28252,Sheet1!$I$5:$I$28252,$B418,Sheet1!$L$5:$L$28252,$A418,Sheet1!$D$5:$D$28252,"京东",Sheet1!$E$5:$E$28252,"&lt;&gt;*调拨*")+SUMIFS(Sheet1!$F$5:$F$28252,Sheet1!$I$5:$I$28252,$B418,Sheet1!$L$5:$L$28252,$A418,Sheet1!$E$5:$E$28252,"*京东*",Sheet1!$D$5:$D$28252,"&lt;&gt;京东",Sheet1!$D$5:$D$28252,"&lt;&gt;内部转款",Sheet1!$D$5:$D$28252,"&lt;&gt;内部转账",Sheet1!$E$5:$E$28252,"&lt;&gt;*调拨*")</f>
        <v>0</v>
      </c>
      <c r="P418" s="32">
        <f>SUMIFS(Sheet1!$F$5:$F$28252,Sheet1!$I$5:$I$28252,$B418,Sheet1!$L$5:$L$28252,$A418,Sheet1!$D$5:$D$28252,"药机微信",Sheet1!$E$5:$E$28252,"&lt;&gt;*调拨*")+SUMIFS(Sheet1!$F$5:$F$28252,Sheet1!$I$5:$I$28252,$B418,Sheet1!$L$5:$L$28252,$A418,Sheet1!$E$5:$E$28252,"*药机微信*",Sheet1!$D$5:$D$28252,"&lt;&gt;药机微信",Sheet1!$D$5:$D$28252,"&lt;&gt;内部转款",Sheet1!$D$5:$D$28252,"&lt;&gt;内部转账",Sheet1!$E$5:$E$28252,"&lt;&gt;*调拨*")</f>
        <v>0</v>
      </c>
      <c r="Q418" s="32">
        <f>SUMIFS(Sheet1!$F$5:$F$28252,Sheet1!$I$5:$I$28252,$B418,Sheet1!$L$5:$L$28252,$A418,Sheet1!$D$5:$D$28252,"亲情卡",Sheet1!$E$5:$E$28252,"&lt;&gt;*调拨*")+SUMIFS(Sheet1!$F$5:$F$28252,Sheet1!$I$5:$I$28252,$B418,Sheet1!$L$5:$L$28252,$A418,Sheet1!$E$5:$E$28252,"*亲情卡*",Sheet1!$D$5:$D$28252,"&lt;&gt;亲情卡",Sheet1!$D$5:$D$28252,"&lt;&gt;内部转款",Sheet1!$D$5:$D$28252,"&lt;&gt;内部转账",Sheet1!$E$5:$E$28252,"&lt;&gt;*调拨*")</f>
        <v>0</v>
      </c>
      <c r="R418" s="32">
        <f>SUMIFS(Sheet1!$F$5:$F$28252,Sheet1!$I$5:$I$28252,$B418,Sheet1!$L$5:$L$28252,$A418,Sheet1!$D$5:$D$28252,"优惠券",Sheet1!$E$5:$E$28252,"&lt;&gt;*调拨*")+SUMIFS(Sheet1!$F$5:$F$28252,Sheet1!$I$5:$I$28252,$B418,Sheet1!$L$5:$L$28252,$A418,Sheet1!$E$5:$E$28252,"*优惠券*",Sheet1!$D$5:$D$28252,"&lt;&gt;优惠券",Sheet1!$D$5:$D$28252,"&lt;&gt;内部转款",Sheet1!$D$5:$D$28252,"&lt;&gt;内部转账",Sheet1!$E$5:$E$28252,"&lt;&gt;*调拨*")</f>
        <v>0</v>
      </c>
      <c r="S418" s="32">
        <f>SUMIFS(Sheet1!$F$5:$F$28252,Sheet1!$I$5:$I$28252,$B418,Sheet1!$L$5:$L$28252,$A418,Sheet1!$D$5:$D$28252,"代金券",Sheet1!$E$5:$E$28252,"&lt;&gt;*调拨*")+SUMIFS(Sheet1!$F$5:$F$28252,Sheet1!$I$5:$I$28252,$B418,Sheet1!$L$5:$L$28252,$A418,Sheet1!$E$5:$E$28252,"*代金券*",Sheet1!$D$5:$D$28252,"&lt;&gt;代金券",Sheet1!$D$5:$D$28252,"&lt;&gt;内部转款",Sheet1!$D$5:$D$28252,"&lt;&gt;内部转账",Sheet1!$E$5:$E$28252,"&lt;&gt;*调拨*")</f>
        <v>0</v>
      </c>
      <c r="T418" s="32">
        <f>SUMIFS(Sheet1!$F$5:$F$28252,Sheet1!$I$5:$I$28252,$B418,Sheet1!$L$5:$L$28252,$A418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418,Sheet1!$L$5:$L$28252,$A418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418,Sheet1!$L$5:$L$28252,$A418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418,Sheet1!$L$5:$L$28252,$A418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8" s="32">
        <f>SUMIFS(Sheet1!$F$5:$F$28252,Sheet1!$I$5:$I$28252,$B418,Sheet1!$L$5:$L$28252,$A418,Sheet1!$E$5:$E$28252,"*调拨*")</f>
        <v>0</v>
      </c>
      <c r="V418" s="32">
        <f>SUMIFS(Sheet1!$F$5:$F$28252,Sheet1!$I$5:$I$28252,$B418,Sheet1!$L$5:$L$28252,$A418,Sheet1!$D$5:$D$28252,"储值",Sheet1!$E$5:$E$28252,"&lt;&gt;*调拨*")+SUMIFS(Sheet1!$F$5:$F$28252,Sheet1!$I$5:$I$28252,$B418,Sheet1!$L$5:$L$28252,$A418,Sheet1!$E$5:$E$28252,"*储值*",Sheet1!$D$5:$D$28252,"&lt;&gt;储值",Sheet1!$D$5:$D$28252,"&lt;&gt;内部转款",Sheet1!$D$5:$D$28252,"&lt;&gt;内部转账",Sheet1!$E$5:$E$28252,"&lt;&gt;*调拨*")</f>
        <v>0</v>
      </c>
      <c r="W418" s="32">
        <f>SUMIFS(Sheet1!$F$5:$F$28252,Sheet1!$I$5:$I$28252,$B418,Sheet1!$L$5:$L$28252,$A418,Sheet1!$D$5:$D$28252,"效期",Sheet1!$E$5:$E$28252,"&lt;&gt;*调拨*")+SUMIFS(Sheet1!$F$5:$F$28252,Sheet1!$I$5:$I$28252,$B418,Sheet1!$L$5:$L$28252,$A418,Sheet1!$E$5:$E$28252,"*效期*",Sheet1!$D$5:$D$28252,"&lt;&gt;效期",Sheet1!$D$5:$D$28252,"&lt;&gt;内部转款",Sheet1!$D$5:$D$28252,"&lt;&gt;内部转账",Sheet1!$E$5:$E$28252,"&lt;&gt;*调拨*")</f>
        <v>0</v>
      </c>
      <c r="X418" s="32">
        <f>SUMIFS(Sheet1!$F$5:$F$28252,Sheet1!$I$5:$I$28252,$B418,Sheet1!$L$5:$L$28252,$A418,Sheet1!$D$5:$D$28252,"内部转款",Sheet1!$E$5:$E$28252,"&lt;&gt;*调拨*")+SUMIFS(Sheet1!$F$5:$F$28252,Sheet1!$I$5:$I$28252,$B418,Sheet1!$L$5:$L$28252,$A418,Sheet1!$D$5:$D$28252,"内部转账",Sheet1!$E$5:$E$28252,"&lt;&gt;*调拨*")</f>
        <v>0</v>
      </c>
      <c r="Y418" s="32">
        <f t="shared" si="28"/>
        <v>0</v>
      </c>
      <c r="Z418" s="32">
        <f>SUMIFS(Sheet1!$F$5:$F$28252,Sheet1!$I$5:$I$28252,$B418,Sheet1!$L$5:$L$28252,$A418)</f>
        <v>21741.43</v>
      </c>
      <c r="AA418" s="32">
        <f>SUMIFS(Sheet1!$G$5:$G$28252,Sheet1!$I$5:$I$28252,$B418,Sheet1!$L$5:$L$28252,$A418,Sheet1!$D$5:$D$28252,"工资",Sheet1!$E$5:$E$28252,"&lt;&gt;*调拨*")+SUMIFS(Sheet1!$G$5:$G$28252,Sheet1!$I$5:$I$28252,$B418,Sheet1!$L$5:$L$28252,$A418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8" s="32">
        <f>SUMIFS(Sheet1!$G$5:$G$28252,Sheet1!$I$5:$I$28252,$B418,Sheet1!$L$5:$L$28252,$A418,Sheet1!$D$5:$D$28252,"水费",Sheet1!$E$5:$E$28252,"&lt;&gt;*调拨*")+SUMIFS(Sheet1!$G$5:$G$28252,Sheet1!$I$5:$I$28252,$B418,Sheet1!$L$5:$L$28252,$A418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8" s="32">
        <f>SUMIFS(Sheet1!$G$5:$G$28252,Sheet1!$I$5:$I$28252,$B418,Sheet1!$L$5:$L$28252,$A418,Sheet1!$D$5:$D$28252,"电费",Sheet1!$E$5:$E$28252,"&lt;&gt;*调拨*")+SUMIFS(Sheet1!$G$5:$G$28252,Sheet1!$I$5:$I$28252,$B418,Sheet1!$L$5:$L$28252,$A418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8" s="32">
        <f>SUMIFS(Sheet1!$G$5:$G$28252,Sheet1!$I$5:$I$28252,$B418,Sheet1!$L$5:$L$28252,$A418,Sheet1!$D$5:$D$28252,"宽带费",Sheet1!$E$5:$E$28252,"&lt;&gt;*调拨*")+SUMIFS(Sheet1!$G$5:$G$28252,Sheet1!$I$5:$I$28252,$B418,Sheet1!$L$5:$L$28252,$A418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8" s="32">
        <f>SUMIFS(Sheet1!$G$5:$G$28252,Sheet1!$I$5:$I$28252,$B418,Sheet1!$L$5:$L$28252,$A418,Sheet1!$D$5:$D$28252,"办公费",Sheet1!$E$5:$E$28252,"&lt;&gt;*调拨*")+SUMIFS(Sheet1!$G$5:$G$28252,Sheet1!$I$5:$I$28252,$B418,Sheet1!$L$5:$L$28252,$A418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8" s="32">
        <f>SUMIFS(Sheet1!$G$5:$G$28252,Sheet1!$I$5:$I$28252,$B418,Sheet1!$L$5:$L$28252,$A418,Sheet1!$D$5:$D$28252,"话费",Sheet1!$E$5:$E$28252,"&lt;&gt;*调拨*")+SUMIFS(Sheet1!$G$5:$G$28252,Sheet1!$I$5:$I$28252,$B418,Sheet1!$L$5:$L$28252,$A418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8" s="32">
        <f>SUMIFS(Sheet1!$G$5:$G$28252,Sheet1!$I$5:$I$28252,$B418,Sheet1!$L$5:$L$28252,$A418,Sheet1!$D$5:$D$28252,"房租",Sheet1!$E$5:$E$28252,"&lt;&gt;*调拨*")+SUMIFS(Sheet1!$G$5:$G$28252,Sheet1!$I$5:$I$28252,$B418,Sheet1!$L$5:$L$28252,$A418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8" s="32">
        <f>SUMIFS(Sheet1!$G$5:$G$28252,Sheet1!$I$5:$I$28252,$B418,Sheet1!$L$5:$L$28252,$A418,Sheet1!$E$5:$E$28252,"*调拨*")</f>
        <v>0</v>
      </c>
      <c r="AI418" s="32">
        <f>SUMIFS(Sheet1!$G$5:$G$28252,Sheet1!$I$5:$I$28252,$B418,Sheet1!$L$5:$L$28252,$A418,Sheet1!$D$5:$D$28252,"内部转款",Sheet1!$E$5:$E$28252,"&lt;&gt;*调拨*")+SUMIFS(Sheet1!$G$5:$G$28252,Sheet1!$I$5:$I$28252,$B418,Sheet1!$L$5:$L$28252,$A418,Sheet1!$D$5:$D$28252,"内部转账",Sheet1!$E$5:$E$28252,"&lt;&gt;*调拨*")</f>
        <v>0</v>
      </c>
      <c r="AJ418" s="32">
        <f t="shared" si="29"/>
        <v>7342.01</v>
      </c>
      <c r="AK418" s="32">
        <f>SUMIFS(Sheet1!$G$5:$G$28252,Sheet1!$I$5:$I$28252,$B418,Sheet1!$L$5:$L$28252,$A418)</f>
        <v>7342.01</v>
      </c>
      <c r="AL418" s="32">
        <f t="shared" si="30"/>
        <v>14399.42</v>
      </c>
    </row>
    <row r="419" ht="16.5" spans="1:38">
      <c r="A419" s="30">
        <v>202607</v>
      </c>
      <c r="B419" s="31" t="s">
        <v>43</v>
      </c>
      <c r="C419" s="32">
        <f>SUMIFS(Sheet1!$F$5:$F$28252,Sheet1!$I$5:$I$28252,$B419,Sheet1!$L$5:$L$28252,$A419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289750.85</v>
      </c>
      <c r="D419" s="32">
        <f>SUMIFS(Sheet1!$F$5:$F$28252,Sheet1!$I$5:$I$28252,$B419,Sheet1!$L$5:$L$28252,$A419,Sheet1!$D$5:$D$28252,"医保即时拨付",Sheet1!$E$5:$E$28252,"&lt;&gt;*调拨*")+SUMIFS(Sheet1!$F$5:$F$28252,Sheet1!$I$5:$I$28252,$B419,Sheet1!$L$5:$L$28252,$A419,Sheet1!$E$5:$E$28252,"*医保即时拨付*",Sheet1!$D$5:$D$28252,"&lt;&gt;医保即时拨付",Sheet1!$D$5:$D$28252,"&lt;&gt;内部转款",Sheet1!$D$5:$D$28252,"&lt;&gt;内部转账",Sheet1!$E$5:$E$28252,"&lt;&gt;*调拨*")</f>
        <v>0</v>
      </c>
      <c r="E419" s="32">
        <f>SUMIFS(Sheet1!$F$5:$F$28252,Sheet1!$I$5:$I$28252,$B419,Sheet1!$L$5:$L$28252,$A419,Sheet1!$D$5:$D$28252,"医保",Sheet1!$E$5:$E$28252,"&lt;&gt;*调拨*",Sheet1!$E$5:$E$28252,"&lt;&gt;*医保即时拨付*")+SUMIFS(Sheet1!$F$5:$F$28252,Sheet1!$I$5:$I$28252,$B419,Sheet1!$L$5:$L$28252,$A419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55792.65</v>
      </c>
      <c r="F419" s="32">
        <f>SUMIFS(Sheet1!$F$5:$F$28252,Sheet1!$I$5:$I$28252,$B419,Sheet1!$L$5:$L$28252,$A419,Sheet1!$D$5:$D$28252,"聚合",Sheet1!$E$5:$E$28252,"&lt;&gt;*调拨*")+SUMIFS(Sheet1!$F$5:$F$28252,Sheet1!$I$5:$I$28252,$B419,Sheet1!$L$5:$L$28252,$A419,Sheet1!$E$5:$E$28252,"*聚合*",Sheet1!$D$5:$D$28252,"&lt;&gt;聚合",Sheet1!$D$5:$D$28252,"&lt;&gt;内部转款",Sheet1!$D$5:$D$28252,"&lt;&gt;内部转账",Sheet1!$E$5:$E$28252,"&lt;&gt;*调拨*")</f>
        <v>0</v>
      </c>
      <c r="G419" s="32">
        <f>SUMIFS(Sheet1!$F$5:$F$28252,Sheet1!$I$5:$I$28252,$B419,Sheet1!$L$5:$L$28252,$A419,Sheet1!$D$5:$D$28252,"24小时微信",Sheet1!$E$5:$E$28252,"&lt;&gt;*调拨*")+SUMIFS(Sheet1!$F$5:$F$28252,Sheet1!$I$5:$I$28252,$B419,Sheet1!$L$5:$L$28252,$A419,Sheet1!$E$5:$E$28252,"*24小时微信*",Sheet1!$D$5:$D$28252,"&lt;&gt;24小时微信",Sheet1!$D$5:$D$28252,"&lt;&gt;内部转款",Sheet1!$D$5:$D$28252,"&lt;&gt;内部转账",Sheet1!$E$5:$E$28252,"&lt;&gt;*调拨*")</f>
        <v>0</v>
      </c>
      <c r="H419" s="32">
        <f>SUMIFS(Sheet1!$F$5:$F$28252,Sheet1!$I$5:$I$28252,$B419,Sheet1!$L$5:$L$28252,$A419,Sheet1!$D$5:$D$28252,"美团",Sheet1!$E$5:$E$28252,"&lt;&gt;*调拨*")+SUMIFS(Sheet1!$F$5:$F$28252,Sheet1!$I$5:$I$28252,$B419,Sheet1!$L$5:$L$28252,$A419,Sheet1!$E$5:$E$28252,"*美团*",Sheet1!$D$5:$D$28252,"&lt;&gt;美团",Sheet1!$D$5:$D$28252,"&lt;&gt;内部转款",Sheet1!$D$5:$D$28252,"&lt;&gt;内部转账",Sheet1!$E$5:$E$28252,"&lt;&gt;*调拨*")</f>
        <v>0</v>
      </c>
      <c r="I419" s="32">
        <f>SUMIFS(Sheet1!$F$5:$F$28252,Sheet1!$I$5:$I$28252,$B419,Sheet1!$L$5:$L$28252,$A419,Sheet1!$D$5:$D$28252,"饿了么",Sheet1!$E$5:$E$28252,"&lt;&gt;*调拨*")+SUMIFS(Sheet1!$F$5:$F$28252,Sheet1!$I$5:$I$28252,$B419,Sheet1!$L$5:$L$28252,$A419,Sheet1!$E$5:$E$28252,"*饿了么*",Sheet1!$D$5:$D$28252,"&lt;&gt;饿了么",Sheet1!$D$5:$D$28252,"&lt;&gt;内部转款",Sheet1!$D$5:$D$28252,"&lt;&gt;内部转账",Sheet1!$E$5:$E$28252,"&lt;&gt;*调拨*")</f>
        <v>0</v>
      </c>
      <c r="J419" s="32">
        <f>SUMIFS(Sheet1!$F$5:$F$28252,Sheet1!$I$5:$I$28252,$B419,Sheet1!$L$5:$L$28252,$A419,Sheet1!$D$5:$D$28252,"健E卡",Sheet1!$E$5:$E$28252,"&lt;&gt;*调拨*")+SUMIFS(Sheet1!$F$5:$F$28252,Sheet1!$I$5:$I$28252,$B419,Sheet1!$L$5:$L$28252,$A419,Sheet1!$E$5:$E$28252,"*健E卡*",Sheet1!$D$5:$D$28252,"&lt;&gt;健E卡",Sheet1!$D$5:$D$28252,"&lt;&gt;内部转款",Sheet1!$D$5:$D$28252,"&lt;&gt;内部转账",Sheet1!$E$5:$E$28252,"&lt;&gt;*调拨*")</f>
        <v>0</v>
      </c>
      <c r="K419" s="32">
        <f>SUMIFS(Sheet1!$F$5:$F$28252,Sheet1!$I$5:$I$28252,$B419,Sheet1!$L$5:$L$28252,$A419,Sheet1!$D$5:$D$28252,"抖音",Sheet1!$E$5:$E$28252,"&lt;&gt;*调拨*")+SUMIFS(Sheet1!$F$5:$F$28252,Sheet1!$I$5:$I$28252,$B419,Sheet1!$L$5:$L$28252,$A419,Sheet1!$E$5:$E$28252,"*抖音*",Sheet1!$D$5:$D$28252,"&lt;&gt;抖音",Sheet1!$D$5:$D$28252,"&lt;&gt;内部转款",Sheet1!$D$5:$D$28252,"&lt;&gt;内部转账",Sheet1!$E$5:$E$28252,"&lt;&gt;*调拨*")</f>
        <v>0</v>
      </c>
      <c r="L419" s="32">
        <f>SUMIFS(Sheet1!$F$5:$F$28252,Sheet1!$I$5:$I$28252,$B419,Sheet1!$L$5:$L$28252,$A419,Sheet1!$D$5:$D$28252,"医卡通",Sheet1!$E$5:$E$28252,"&lt;&gt;*调拨*")+SUMIFS(Sheet1!$F$5:$F$28252,Sheet1!$I$5:$I$28252,$B419,Sheet1!$L$5:$L$28252,$A419,Sheet1!$E$5:$E$28252,"*医卡通*",Sheet1!$D$5:$D$28252,"&lt;&gt;医卡通",Sheet1!$D$5:$D$28252,"&lt;&gt;内部转款",Sheet1!$D$5:$D$28252,"&lt;&gt;内部转账",Sheet1!$E$5:$E$28252,"&lt;&gt;*调拨*")</f>
        <v>0</v>
      </c>
      <c r="M419" s="32">
        <f>SUMIFS(Sheet1!$F$5:$F$28252,Sheet1!$I$5:$I$28252,$B419,Sheet1!$L$5:$L$28252,$A419,Sheet1!$D$5:$D$28252,"企健网",Sheet1!$E$5:$E$28252,"&lt;&gt;*调拨*")+SUMIFS(Sheet1!$F$5:$F$28252,Sheet1!$I$5:$I$28252,$B419,Sheet1!$L$5:$L$28252,$A419,Sheet1!$E$5:$E$28252,"*企健网*",Sheet1!$D$5:$D$28252,"&lt;&gt;企健网",Sheet1!$D$5:$D$28252,"&lt;&gt;内部转款",Sheet1!$D$5:$D$28252,"&lt;&gt;内部转账",Sheet1!$E$5:$E$28252,"&lt;&gt;*调拨*")</f>
        <v>0</v>
      </c>
      <c r="N419" s="32">
        <f>SUMIFS(Sheet1!$F$5:$F$28252,Sheet1!$I$5:$I$28252,$B419,Sheet1!$L$5:$L$28252,$A419,Sheet1!$D$5:$D$28252,"银联",Sheet1!$E$5:$E$28252,"&lt;&gt;*调拨*")+SUMIFS(Sheet1!$F$5:$F$28252,Sheet1!$I$5:$I$28252,$B419,Sheet1!$L$5:$L$28252,$A419,Sheet1!$E$5:$E$28252,"*银联*",Sheet1!$D$5:$D$28252,"&lt;&gt;银联",Sheet1!$D$5:$D$28252,"&lt;&gt;内部转款",Sheet1!$D$5:$D$28252,"&lt;&gt;内部转账",Sheet1!$E$5:$E$28252,"&lt;&gt;*调拨*")</f>
        <v>0</v>
      </c>
      <c r="O419" s="32">
        <f>SUMIFS(Sheet1!$F$5:$F$28252,Sheet1!$I$5:$I$28252,$B419,Sheet1!$L$5:$L$28252,$A419,Sheet1!$D$5:$D$28252,"京东",Sheet1!$E$5:$E$28252,"&lt;&gt;*调拨*")+SUMIFS(Sheet1!$F$5:$F$28252,Sheet1!$I$5:$I$28252,$B419,Sheet1!$L$5:$L$28252,$A419,Sheet1!$E$5:$E$28252,"*京东*",Sheet1!$D$5:$D$28252,"&lt;&gt;京东",Sheet1!$D$5:$D$28252,"&lt;&gt;内部转款",Sheet1!$D$5:$D$28252,"&lt;&gt;内部转账",Sheet1!$E$5:$E$28252,"&lt;&gt;*调拨*")</f>
        <v>0</v>
      </c>
      <c r="P419" s="32">
        <f>SUMIFS(Sheet1!$F$5:$F$28252,Sheet1!$I$5:$I$28252,$B419,Sheet1!$L$5:$L$28252,$A419,Sheet1!$D$5:$D$28252,"药机微信",Sheet1!$E$5:$E$28252,"&lt;&gt;*调拨*")+SUMIFS(Sheet1!$F$5:$F$28252,Sheet1!$I$5:$I$28252,$B419,Sheet1!$L$5:$L$28252,$A419,Sheet1!$E$5:$E$28252,"*药机微信*",Sheet1!$D$5:$D$28252,"&lt;&gt;药机微信",Sheet1!$D$5:$D$28252,"&lt;&gt;内部转款",Sheet1!$D$5:$D$28252,"&lt;&gt;内部转账",Sheet1!$E$5:$E$28252,"&lt;&gt;*调拨*")</f>
        <v>0</v>
      </c>
      <c r="Q419" s="32">
        <f>SUMIFS(Sheet1!$F$5:$F$28252,Sheet1!$I$5:$I$28252,$B419,Sheet1!$L$5:$L$28252,$A419,Sheet1!$D$5:$D$28252,"亲情卡",Sheet1!$E$5:$E$28252,"&lt;&gt;*调拨*")+SUMIFS(Sheet1!$F$5:$F$28252,Sheet1!$I$5:$I$28252,$B419,Sheet1!$L$5:$L$28252,$A419,Sheet1!$E$5:$E$28252,"*亲情卡*",Sheet1!$D$5:$D$28252,"&lt;&gt;亲情卡",Sheet1!$D$5:$D$28252,"&lt;&gt;内部转款",Sheet1!$D$5:$D$28252,"&lt;&gt;内部转账",Sheet1!$E$5:$E$28252,"&lt;&gt;*调拨*")</f>
        <v>0</v>
      </c>
      <c r="R419" s="32">
        <f>SUMIFS(Sheet1!$F$5:$F$28252,Sheet1!$I$5:$I$28252,$B419,Sheet1!$L$5:$L$28252,$A419,Sheet1!$D$5:$D$28252,"优惠券",Sheet1!$E$5:$E$28252,"&lt;&gt;*调拨*")+SUMIFS(Sheet1!$F$5:$F$28252,Sheet1!$I$5:$I$28252,$B419,Sheet1!$L$5:$L$28252,$A419,Sheet1!$E$5:$E$28252,"*优惠券*",Sheet1!$D$5:$D$28252,"&lt;&gt;优惠券",Sheet1!$D$5:$D$28252,"&lt;&gt;内部转款",Sheet1!$D$5:$D$28252,"&lt;&gt;内部转账",Sheet1!$E$5:$E$28252,"&lt;&gt;*调拨*")</f>
        <v>0</v>
      </c>
      <c r="S419" s="32">
        <f>SUMIFS(Sheet1!$F$5:$F$28252,Sheet1!$I$5:$I$28252,$B419,Sheet1!$L$5:$L$28252,$A419,Sheet1!$D$5:$D$28252,"代金券",Sheet1!$E$5:$E$28252,"&lt;&gt;*调拨*")+SUMIFS(Sheet1!$F$5:$F$28252,Sheet1!$I$5:$I$28252,$B419,Sheet1!$L$5:$L$28252,$A419,Sheet1!$E$5:$E$28252,"*代金券*",Sheet1!$D$5:$D$28252,"&lt;&gt;代金券",Sheet1!$D$5:$D$28252,"&lt;&gt;内部转款",Sheet1!$D$5:$D$28252,"&lt;&gt;内部转账",Sheet1!$E$5:$E$28252,"&lt;&gt;*调拨*")</f>
        <v>0</v>
      </c>
      <c r="T419" s="32">
        <f>SUMIFS(Sheet1!$F$5:$F$28252,Sheet1!$I$5:$I$28252,$B419,Sheet1!$L$5:$L$28252,$A419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419,Sheet1!$L$5:$L$28252,$A419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419,Sheet1!$L$5:$L$28252,$A419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419,Sheet1!$L$5:$L$28252,$A419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19" s="32">
        <f>SUMIFS(Sheet1!$F$5:$F$28252,Sheet1!$I$5:$I$28252,$B419,Sheet1!$L$5:$L$28252,$A419,Sheet1!$E$5:$E$28252,"*调拨*")</f>
        <v>0</v>
      </c>
      <c r="V419" s="32">
        <f>SUMIFS(Sheet1!$F$5:$F$28252,Sheet1!$I$5:$I$28252,$B419,Sheet1!$L$5:$L$28252,$A419,Sheet1!$D$5:$D$28252,"储值",Sheet1!$E$5:$E$28252,"&lt;&gt;*调拨*")+SUMIFS(Sheet1!$F$5:$F$28252,Sheet1!$I$5:$I$28252,$B419,Sheet1!$L$5:$L$28252,$A419,Sheet1!$E$5:$E$28252,"*储值*",Sheet1!$D$5:$D$28252,"&lt;&gt;储值",Sheet1!$D$5:$D$28252,"&lt;&gt;内部转款",Sheet1!$D$5:$D$28252,"&lt;&gt;内部转账",Sheet1!$E$5:$E$28252,"&lt;&gt;*调拨*")</f>
        <v>0</v>
      </c>
      <c r="W419" s="32">
        <f>SUMIFS(Sheet1!$F$5:$F$28252,Sheet1!$I$5:$I$28252,$B419,Sheet1!$L$5:$L$28252,$A419,Sheet1!$D$5:$D$28252,"效期",Sheet1!$E$5:$E$28252,"&lt;&gt;*调拨*")+SUMIFS(Sheet1!$F$5:$F$28252,Sheet1!$I$5:$I$28252,$B419,Sheet1!$L$5:$L$28252,$A419,Sheet1!$E$5:$E$28252,"*效期*",Sheet1!$D$5:$D$28252,"&lt;&gt;效期",Sheet1!$D$5:$D$28252,"&lt;&gt;内部转款",Sheet1!$D$5:$D$28252,"&lt;&gt;内部转账",Sheet1!$E$5:$E$28252,"&lt;&gt;*调拨*")</f>
        <v>0</v>
      </c>
      <c r="X419" s="32">
        <f>SUMIFS(Sheet1!$F$5:$F$28252,Sheet1!$I$5:$I$28252,$B419,Sheet1!$L$5:$L$28252,$A419,Sheet1!$D$5:$D$28252,"内部转款",Sheet1!$E$5:$E$28252,"&lt;&gt;*调拨*")+SUMIFS(Sheet1!$F$5:$F$28252,Sheet1!$I$5:$I$28252,$B419,Sheet1!$L$5:$L$28252,$A419,Sheet1!$D$5:$D$28252,"内部转账",Sheet1!$E$5:$E$28252,"&lt;&gt;*调拨*")</f>
        <v>0</v>
      </c>
      <c r="Y419" s="32">
        <f t="shared" si="28"/>
        <v>0</v>
      </c>
      <c r="Z419" s="32">
        <f>SUMIFS(Sheet1!$F$5:$F$28252,Sheet1!$I$5:$I$28252,$B419,Sheet1!$L$5:$L$28252,$A419)</f>
        <v>345543.5</v>
      </c>
      <c r="AA419" s="32">
        <f>SUMIFS(Sheet1!$G$5:$G$28252,Sheet1!$I$5:$I$28252,$B419,Sheet1!$L$5:$L$28252,$A419,Sheet1!$D$5:$D$28252,"工资",Sheet1!$E$5:$E$28252,"&lt;&gt;*调拨*")+SUMIFS(Sheet1!$G$5:$G$28252,Sheet1!$I$5:$I$28252,$B419,Sheet1!$L$5:$L$28252,$A419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19" s="32">
        <f>SUMIFS(Sheet1!$G$5:$G$28252,Sheet1!$I$5:$I$28252,$B419,Sheet1!$L$5:$L$28252,$A419,Sheet1!$D$5:$D$28252,"水费",Sheet1!$E$5:$E$28252,"&lt;&gt;*调拨*")+SUMIFS(Sheet1!$G$5:$G$28252,Sheet1!$I$5:$I$28252,$B419,Sheet1!$L$5:$L$28252,$A419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19" s="32">
        <f>SUMIFS(Sheet1!$G$5:$G$28252,Sheet1!$I$5:$I$28252,$B419,Sheet1!$L$5:$L$28252,$A419,Sheet1!$D$5:$D$28252,"电费",Sheet1!$E$5:$E$28252,"&lt;&gt;*调拨*")+SUMIFS(Sheet1!$G$5:$G$28252,Sheet1!$I$5:$I$28252,$B419,Sheet1!$L$5:$L$28252,$A419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19" s="32">
        <f>SUMIFS(Sheet1!$G$5:$G$28252,Sheet1!$I$5:$I$28252,$B419,Sheet1!$L$5:$L$28252,$A419,Sheet1!$D$5:$D$28252,"宽带费",Sheet1!$E$5:$E$28252,"&lt;&gt;*调拨*")+SUMIFS(Sheet1!$G$5:$G$28252,Sheet1!$I$5:$I$28252,$B419,Sheet1!$L$5:$L$28252,$A419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19" s="32">
        <f>SUMIFS(Sheet1!$G$5:$G$28252,Sheet1!$I$5:$I$28252,$B419,Sheet1!$L$5:$L$28252,$A419,Sheet1!$D$5:$D$28252,"办公费",Sheet1!$E$5:$E$28252,"&lt;&gt;*调拨*")+SUMIFS(Sheet1!$G$5:$G$28252,Sheet1!$I$5:$I$28252,$B419,Sheet1!$L$5:$L$28252,$A419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19" s="32">
        <f>SUMIFS(Sheet1!$G$5:$G$28252,Sheet1!$I$5:$I$28252,$B419,Sheet1!$L$5:$L$28252,$A419,Sheet1!$D$5:$D$28252,"话费",Sheet1!$E$5:$E$28252,"&lt;&gt;*调拨*")+SUMIFS(Sheet1!$G$5:$G$28252,Sheet1!$I$5:$I$28252,$B419,Sheet1!$L$5:$L$28252,$A419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19" s="32">
        <f>SUMIFS(Sheet1!$G$5:$G$28252,Sheet1!$I$5:$I$28252,$B419,Sheet1!$L$5:$L$28252,$A419,Sheet1!$D$5:$D$28252,"房租",Sheet1!$E$5:$E$28252,"&lt;&gt;*调拨*")+SUMIFS(Sheet1!$G$5:$G$28252,Sheet1!$I$5:$I$28252,$B419,Sheet1!$L$5:$L$28252,$A419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19" s="32">
        <f>SUMIFS(Sheet1!$G$5:$G$28252,Sheet1!$I$5:$I$28252,$B419,Sheet1!$L$5:$L$28252,$A419,Sheet1!$E$5:$E$28252,"*调拨*")</f>
        <v>0</v>
      </c>
      <c r="AI419" s="32">
        <f>SUMIFS(Sheet1!$G$5:$G$28252,Sheet1!$I$5:$I$28252,$B419,Sheet1!$L$5:$L$28252,$A419,Sheet1!$D$5:$D$28252,"内部转款",Sheet1!$E$5:$E$28252,"&lt;&gt;*调拨*")+SUMIFS(Sheet1!$G$5:$G$28252,Sheet1!$I$5:$I$28252,$B419,Sheet1!$L$5:$L$28252,$A419,Sheet1!$D$5:$D$28252,"内部转账",Sheet1!$E$5:$E$28252,"&lt;&gt;*调拨*")</f>
        <v>0</v>
      </c>
      <c r="AJ419" s="32">
        <f t="shared" si="29"/>
        <v>24746.1</v>
      </c>
      <c r="AK419" s="32">
        <f>SUMIFS(Sheet1!$G$5:$G$28252,Sheet1!$I$5:$I$28252,$B419,Sheet1!$L$5:$L$28252,$A419)</f>
        <v>24746.1</v>
      </c>
      <c r="AL419" s="32">
        <f t="shared" si="30"/>
        <v>320797.4</v>
      </c>
    </row>
    <row r="420" ht="16.5" spans="1:38">
      <c r="A420" s="30">
        <v>202607</v>
      </c>
      <c r="B420" s="31" t="s">
        <v>221</v>
      </c>
      <c r="C420" s="32">
        <f>SUMIFS(Sheet1!$F$5:$F$28252,Sheet1!$I$5:$I$28252,$B420,Sheet1!$L$5:$L$28252,$A420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9095.6</v>
      </c>
      <c r="D420" s="32">
        <f>SUMIFS(Sheet1!$F$5:$F$28252,Sheet1!$I$5:$I$28252,$B420,Sheet1!$L$5:$L$28252,$A420,Sheet1!$D$5:$D$28252,"医保即时拨付",Sheet1!$E$5:$E$28252,"&lt;&gt;*调拨*")+SUMIFS(Sheet1!$F$5:$F$28252,Sheet1!$I$5:$I$28252,$B420,Sheet1!$L$5:$L$28252,$A420,Sheet1!$E$5:$E$28252,"*医保即时拨付*",Sheet1!$D$5:$D$28252,"&lt;&gt;医保即时拨付",Sheet1!$D$5:$D$28252,"&lt;&gt;内部转款",Sheet1!$D$5:$D$28252,"&lt;&gt;内部转账",Sheet1!$E$5:$E$28252,"&lt;&gt;*调拨*")</f>
        <v>1240.94</v>
      </c>
      <c r="E420" s="32">
        <f>SUMIFS(Sheet1!$F$5:$F$28252,Sheet1!$I$5:$I$28252,$B420,Sheet1!$L$5:$L$28252,$A420,Sheet1!$D$5:$D$28252,"医保",Sheet1!$E$5:$E$28252,"&lt;&gt;*调拨*",Sheet1!$E$5:$E$28252,"&lt;&gt;*医保即时拨付*")+SUMIFS(Sheet1!$F$5:$F$28252,Sheet1!$I$5:$I$28252,$B420,Sheet1!$L$5:$L$28252,$A420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20" s="32">
        <f>SUMIFS(Sheet1!$F$5:$F$28252,Sheet1!$I$5:$I$28252,$B420,Sheet1!$L$5:$L$28252,$A420,Sheet1!$D$5:$D$28252,"聚合",Sheet1!$E$5:$E$28252,"&lt;&gt;*调拨*")+SUMIFS(Sheet1!$F$5:$F$28252,Sheet1!$I$5:$I$28252,$B420,Sheet1!$L$5:$L$28252,$A420,Sheet1!$E$5:$E$28252,"*聚合*",Sheet1!$D$5:$D$28252,"&lt;&gt;聚合",Sheet1!$D$5:$D$28252,"&lt;&gt;内部转款",Sheet1!$D$5:$D$28252,"&lt;&gt;内部转账",Sheet1!$E$5:$E$28252,"&lt;&gt;*调拨*")</f>
        <v>0</v>
      </c>
      <c r="G420" s="32">
        <f>SUMIFS(Sheet1!$F$5:$F$28252,Sheet1!$I$5:$I$28252,$B420,Sheet1!$L$5:$L$28252,$A420,Sheet1!$D$5:$D$28252,"24小时微信",Sheet1!$E$5:$E$28252,"&lt;&gt;*调拨*")+SUMIFS(Sheet1!$F$5:$F$28252,Sheet1!$I$5:$I$28252,$B420,Sheet1!$L$5:$L$28252,$A420,Sheet1!$E$5:$E$28252,"*24小时微信*",Sheet1!$D$5:$D$28252,"&lt;&gt;24小时微信",Sheet1!$D$5:$D$28252,"&lt;&gt;内部转款",Sheet1!$D$5:$D$28252,"&lt;&gt;内部转账",Sheet1!$E$5:$E$28252,"&lt;&gt;*调拨*")</f>
        <v>0</v>
      </c>
      <c r="H420" s="32">
        <f>SUMIFS(Sheet1!$F$5:$F$28252,Sheet1!$I$5:$I$28252,$B420,Sheet1!$L$5:$L$28252,$A420,Sheet1!$D$5:$D$28252,"美团",Sheet1!$E$5:$E$28252,"&lt;&gt;*调拨*")+SUMIFS(Sheet1!$F$5:$F$28252,Sheet1!$I$5:$I$28252,$B420,Sheet1!$L$5:$L$28252,$A420,Sheet1!$E$5:$E$28252,"*美团*",Sheet1!$D$5:$D$28252,"&lt;&gt;美团",Sheet1!$D$5:$D$28252,"&lt;&gt;内部转款",Sheet1!$D$5:$D$28252,"&lt;&gt;内部转账",Sheet1!$E$5:$E$28252,"&lt;&gt;*调拨*")</f>
        <v>0</v>
      </c>
      <c r="I420" s="32">
        <f>SUMIFS(Sheet1!$F$5:$F$28252,Sheet1!$I$5:$I$28252,$B420,Sheet1!$L$5:$L$28252,$A420,Sheet1!$D$5:$D$28252,"饿了么",Sheet1!$E$5:$E$28252,"&lt;&gt;*调拨*")+SUMIFS(Sheet1!$F$5:$F$28252,Sheet1!$I$5:$I$28252,$B420,Sheet1!$L$5:$L$28252,$A420,Sheet1!$E$5:$E$28252,"*饿了么*",Sheet1!$D$5:$D$28252,"&lt;&gt;饿了么",Sheet1!$D$5:$D$28252,"&lt;&gt;内部转款",Sheet1!$D$5:$D$28252,"&lt;&gt;内部转账",Sheet1!$E$5:$E$28252,"&lt;&gt;*调拨*")</f>
        <v>0</v>
      </c>
      <c r="J420" s="32">
        <f>SUMIFS(Sheet1!$F$5:$F$28252,Sheet1!$I$5:$I$28252,$B420,Sheet1!$L$5:$L$28252,$A420,Sheet1!$D$5:$D$28252,"健E卡",Sheet1!$E$5:$E$28252,"&lt;&gt;*调拨*")+SUMIFS(Sheet1!$F$5:$F$28252,Sheet1!$I$5:$I$28252,$B420,Sheet1!$L$5:$L$28252,$A420,Sheet1!$E$5:$E$28252,"*健E卡*",Sheet1!$D$5:$D$28252,"&lt;&gt;健E卡",Sheet1!$D$5:$D$28252,"&lt;&gt;内部转款",Sheet1!$D$5:$D$28252,"&lt;&gt;内部转账",Sheet1!$E$5:$E$28252,"&lt;&gt;*调拨*")</f>
        <v>0</v>
      </c>
      <c r="K420" s="32">
        <f>SUMIFS(Sheet1!$F$5:$F$28252,Sheet1!$I$5:$I$28252,$B420,Sheet1!$L$5:$L$28252,$A420,Sheet1!$D$5:$D$28252,"抖音",Sheet1!$E$5:$E$28252,"&lt;&gt;*调拨*")+SUMIFS(Sheet1!$F$5:$F$28252,Sheet1!$I$5:$I$28252,$B420,Sheet1!$L$5:$L$28252,$A420,Sheet1!$E$5:$E$28252,"*抖音*",Sheet1!$D$5:$D$28252,"&lt;&gt;抖音",Sheet1!$D$5:$D$28252,"&lt;&gt;内部转款",Sheet1!$D$5:$D$28252,"&lt;&gt;内部转账",Sheet1!$E$5:$E$28252,"&lt;&gt;*调拨*")</f>
        <v>0</v>
      </c>
      <c r="L420" s="32">
        <f>SUMIFS(Sheet1!$F$5:$F$28252,Sheet1!$I$5:$I$28252,$B420,Sheet1!$L$5:$L$28252,$A420,Sheet1!$D$5:$D$28252,"医卡通",Sheet1!$E$5:$E$28252,"&lt;&gt;*调拨*")+SUMIFS(Sheet1!$F$5:$F$28252,Sheet1!$I$5:$I$28252,$B420,Sheet1!$L$5:$L$28252,$A420,Sheet1!$E$5:$E$28252,"*医卡通*",Sheet1!$D$5:$D$28252,"&lt;&gt;医卡通",Sheet1!$D$5:$D$28252,"&lt;&gt;内部转款",Sheet1!$D$5:$D$28252,"&lt;&gt;内部转账",Sheet1!$E$5:$E$28252,"&lt;&gt;*调拨*")</f>
        <v>0</v>
      </c>
      <c r="M420" s="32">
        <f>SUMIFS(Sheet1!$F$5:$F$28252,Sheet1!$I$5:$I$28252,$B420,Sheet1!$L$5:$L$28252,$A420,Sheet1!$D$5:$D$28252,"企健网",Sheet1!$E$5:$E$28252,"&lt;&gt;*调拨*")+SUMIFS(Sheet1!$F$5:$F$28252,Sheet1!$I$5:$I$28252,$B420,Sheet1!$L$5:$L$28252,$A420,Sheet1!$E$5:$E$28252,"*企健网*",Sheet1!$D$5:$D$28252,"&lt;&gt;企健网",Sheet1!$D$5:$D$28252,"&lt;&gt;内部转款",Sheet1!$D$5:$D$28252,"&lt;&gt;内部转账",Sheet1!$E$5:$E$28252,"&lt;&gt;*调拨*")</f>
        <v>0</v>
      </c>
      <c r="N420" s="32">
        <f>SUMIFS(Sheet1!$F$5:$F$28252,Sheet1!$I$5:$I$28252,$B420,Sheet1!$L$5:$L$28252,$A420,Sheet1!$D$5:$D$28252,"银联",Sheet1!$E$5:$E$28252,"&lt;&gt;*调拨*")+SUMIFS(Sheet1!$F$5:$F$28252,Sheet1!$I$5:$I$28252,$B420,Sheet1!$L$5:$L$28252,$A420,Sheet1!$E$5:$E$28252,"*银联*",Sheet1!$D$5:$D$28252,"&lt;&gt;银联",Sheet1!$D$5:$D$28252,"&lt;&gt;内部转款",Sheet1!$D$5:$D$28252,"&lt;&gt;内部转账",Sheet1!$E$5:$E$28252,"&lt;&gt;*调拨*")</f>
        <v>0</v>
      </c>
      <c r="O420" s="32">
        <f>SUMIFS(Sheet1!$F$5:$F$28252,Sheet1!$I$5:$I$28252,$B420,Sheet1!$L$5:$L$28252,$A420,Sheet1!$D$5:$D$28252,"京东",Sheet1!$E$5:$E$28252,"&lt;&gt;*调拨*")+SUMIFS(Sheet1!$F$5:$F$28252,Sheet1!$I$5:$I$28252,$B420,Sheet1!$L$5:$L$28252,$A420,Sheet1!$E$5:$E$28252,"*京东*",Sheet1!$D$5:$D$28252,"&lt;&gt;京东",Sheet1!$D$5:$D$28252,"&lt;&gt;内部转款",Sheet1!$D$5:$D$28252,"&lt;&gt;内部转账",Sheet1!$E$5:$E$28252,"&lt;&gt;*调拨*")</f>
        <v>0</v>
      </c>
      <c r="P420" s="32">
        <f>SUMIFS(Sheet1!$F$5:$F$28252,Sheet1!$I$5:$I$28252,$B420,Sheet1!$L$5:$L$28252,$A420,Sheet1!$D$5:$D$28252,"药机微信",Sheet1!$E$5:$E$28252,"&lt;&gt;*调拨*")+SUMIFS(Sheet1!$F$5:$F$28252,Sheet1!$I$5:$I$28252,$B420,Sheet1!$L$5:$L$28252,$A420,Sheet1!$E$5:$E$28252,"*药机微信*",Sheet1!$D$5:$D$28252,"&lt;&gt;药机微信",Sheet1!$D$5:$D$28252,"&lt;&gt;内部转款",Sheet1!$D$5:$D$28252,"&lt;&gt;内部转账",Sheet1!$E$5:$E$28252,"&lt;&gt;*调拨*")</f>
        <v>0</v>
      </c>
      <c r="Q420" s="32">
        <f>SUMIFS(Sheet1!$F$5:$F$28252,Sheet1!$I$5:$I$28252,$B420,Sheet1!$L$5:$L$28252,$A420,Sheet1!$D$5:$D$28252,"亲情卡",Sheet1!$E$5:$E$28252,"&lt;&gt;*调拨*")+SUMIFS(Sheet1!$F$5:$F$28252,Sheet1!$I$5:$I$28252,$B420,Sheet1!$L$5:$L$28252,$A420,Sheet1!$E$5:$E$28252,"*亲情卡*",Sheet1!$D$5:$D$28252,"&lt;&gt;亲情卡",Sheet1!$D$5:$D$28252,"&lt;&gt;内部转款",Sheet1!$D$5:$D$28252,"&lt;&gt;内部转账",Sheet1!$E$5:$E$28252,"&lt;&gt;*调拨*")</f>
        <v>0</v>
      </c>
      <c r="R420" s="32">
        <f>SUMIFS(Sheet1!$F$5:$F$28252,Sheet1!$I$5:$I$28252,$B420,Sheet1!$L$5:$L$28252,$A420,Sheet1!$D$5:$D$28252,"优惠券",Sheet1!$E$5:$E$28252,"&lt;&gt;*调拨*")+SUMIFS(Sheet1!$F$5:$F$28252,Sheet1!$I$5:$I$28252,$B420,Sheet1!$L$5:$L$28252,$A420,Sheet1!$E$5:$E$28252,"*优惠券*",Sheet1!$D$5:$D$28252,"&lt;&gt;优惠券",Sheet1!$D$5:$D$28252,"&lt;&gt;内部转款",Sheet1!$D$5:$D$28252,"&lt;&gt;内部转账",Sheet1!$E$5:$E$28252,"&lt;&gt;*调拨*")</f>
        <v>0</v>
      </c>
      <c r="S420" s="32">
        <f>SUMIFS(Sheet1!$F$5:$F$28252,Sheet1!$I$5:$I$28252,$B420,Sheet1!$L$5:$L$28252,$A420,Sheet1!$D$5:$D$28252,"代金券",Sheet1!$E$5:$E$28252,"&lt;&gt;*调拨*")+SUMIFS(Sheet1!$F$5:$F$28252,Sheet1!$I$5:$I$28252,$B420,Sheet1!$L$5:$L$28252,$A420,Sheet1!$E$5:$E$28252,"*代金券*",Sheet1!$D$5:$D$28252,"&lt;&gt;代金券",Sheet1!$D$5:$D$28252,"&lt;&gt;内部转款",Sheet1!$D$5:$D$28252,"&lt;&gt;内部转账",Sheet1!$E$5:$E$28252,"&lt;&gt;*调拨*")</f>
        <v>0</v>
      </c>
      <c r="T420" s="32">
        <f>SUMIFS(Sheet1!$F$5:$F$28252,Sheet1!$I$5:$I$28252,$B420,Sheet1!$L$5:$L$28252,$A420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420,Sheet1!$L$5:$L$28252,$A420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420,Sheet1!$L$5:$L$28252,$A420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420,Sheet1!$L$5:$L$28252,$A420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20" s="32">
        <f>SUMIFS(Sheet1!$F$5:$F$28252,Sheet1!$I$5:$I$28252,$B420,Sheet1!$L$5:$L$28252,$A420,Sheet1!$E$5:$E$28252,"*调拨*")</f>
        <v>0</v>
      </c>
      <c r="V420" s="32">
        <f>SUMIFS(Sheet1!$F$5:$F$28252,Sheet1!$I$5:$I$28252,$B420,Sheet1!$L$5:$L$28252,$A420,Sheet1!$D$5:$D$28252,"储值",Sheet1!$E$5:$E$28252,"&lt;&gt;*调拨*")+SUMIFS(Sheet1!$F$5:$F$28252,Sheet1!$I$5:$I$28252,$B420,Sheet1!$L$5:$L$28252,$A420,Sheet1!$E$5:$E$28252,"*储值*",Sheet1!$D$5:$D$28252,"&lt;&gt;储值",Sheet1!$D$5:$D$28252,"&lt;&gt;内部转款",Sheet1!$D$5:$D$28252,"&lt;&gt;内部转账",Sheet1!$E$5:$E$28252,"&lt;&gt;*调拨*")</f>
        <v>0</v>
      </c>
      <c r="W420" s="32">
        <f>SUMIFS(Sheet1!$F$5:$F$28252,Sheet1!$I$5:$I$28252,$B420,Sheet1!$L$5:$L$28252,$A420,Sheet1!$D$5:$D$28252,"效期",Sheet1!$E$5:$E$28252,"&lt;&gt;*调拨*")+SUMIFS(Sheet1!$F$5:$F$28252,Sheet1!$I$5:$I$28252,$B420,Sheet1!$L$5:$L$28252,$A420,Sheet1!$E$5:$E$28252,"*效期*",Sheet1!$D$5:$D$28252,"&lt;&gt;效期",Sheet1!$D$5:$D$28252,"&lt;&gt;内部转款",Sheet1!$D$5:$D$28252,"&lt;&gt;内部转账",Sheet1!$E$5:$E$28252,"&lt;&gt;*调拨*")</f>
        <v>0</v>
      </c>
      <c r="X420" s="32">
        <f>SUMIFS(Sheet1!$F$5:$F$28252,Sheet1!$I$5:$I$28252,$B420,Sheet1!$L$5:$L$28252,$A420,Sheet1!$D$5:$D$28252,"内部转款",Sheet1!$E$5:$E$28252,"&lt;&gt;*调拨*")+SUMIFS(Sheet1!$F$5:$F$28252,Sheet1!$I$5:$I$28252,$B420,Sheet1!$L$5:$L$28252,$A420,Sheet1!$D$5:$D$28252,"内部转账",Sheet1!$E$5:$E$28252,"&lt;&gt;*调拨*")</f>
        <v>0</v>
      </c>
      <c r="Y420" s="32">
        <f t="shared" si="28"/>
        <v>0</v>
      </c>
      <c r="Z420" s="32">
        <f>SUMIFS(Sheet1!$F$5:$F$28252,Sheet1!$I$5:$I$28252,$B420,Sheet1!$L$5:$L$28252,$A420)</f>
        <v>10336.54</v>
      </c>
      <c r="AA420" s="32">
        <f>SUMIFS(Sheet1!$G$5:$G$28252,Sheet1!$I$5:$I$28252,$B420,Sheet1!$L$5:$L$28252,$A420,Sheet1!$D$5:$D$28252,"工资",Sheet1!$E$5:$E$28252,"&lt;&gt;*调拨*")+SUMIFS(Sheet1!$G$5:$G$28252,Sheet1!$I$5:$I$28252,$B420,Sheet1!$L$5:$L$28252,$A420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0" s="32">
        <f>SUMIFS(Sheet1!$G$5:$G$28252,Sheet1!$I$5:$I$28252,$B420,Sheet1!$L$5:$L$28252,$A420,Sheet1!$D$5:$D$28252,"水费",Sheet1!$E$5:$E$28252,"&lt;&gt;*调拨*")+SUMIFS(Sheet1!$G$5:$G$28252,Sheet1!$I$5:$I$28252,$B420,Sheet1!$L$5:$L$28252,$A420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0" s="32">
        <f>SUMIFS(Sheet1!$G$5:$G$28252,Sheet1!$I$5:$I$28252,$B420,Sheet1!$L$5:$L$28252,$A420,Sheet1!$D$5:$D$28252,"电费",Sheet1!$E$5:$E$28252,"&lt;&gt;*调拨*")+SUMIFS(Sheet1!$G$5:$G$28252,Sheet1!$I$5:$I$28252,$B420,Sheet1!$L$5:$L$28252,$A420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0" s="32">
        <f>SUMIFS(Sheet1!$G$5:$G$28252,Sheet1!$I$5:$I$28252,$B420,Sheet1!$L$5:$L$28252,$A420,Sheet1!$D$5:$D$28252,"宽带费",Sheet1!$E$5:$E$28252,"&lt;&gt;*调拨*")+SUMIFS(Sheet1!$G$5:$G$28252,Sheet1!$I$5:$I$28252,$B420,Sheet1!$L$5:$L$28252,$A420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0" s="32">
        <f>SUMIFS(Sheet1!$G$5:$G$28252,Sheet1!$I$5:$I$28252,$B420,Sheet1!$L$5:$L$28252,$A420,Sheet1!$D$5:$D$28252,"办公费",Sheet1!$E$5:$E$28252,"&lt;&gt;*调拨*")+SUMIFS(Sheet1!$G$5:$G$28252,Sheet1!$I$5:$I$28252,$B420,Sheet1!$L$5:$L$28252,$A420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0" s="32">
        <f>SUMIFS(Sheet1!$G$5:$G$28252,Sheet1!$I$5:$I$28252,$B420,Sheet1!$L$5:$L$28252,$A420,Sheet1!$D$5:$D$28252,"话费",Sheet1!$E$5:$E$28252,"&lt;&gt;*调拨*")+SUMIFS(Sheet1!$G$5:$G$28252,Sheet1!$I$5:$I$28252,$B420,Sheet1!$L$5:$L$28252,$A420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0" s="32">
        <f>SUMIFS(Sheet1!$G$5:$G$28252,Sheet1!$I$5:$I$28252,$B420,Sheet1!$L$5:$L$28252,$A420,Sheet1!$D$5:$D$28252,"房租",Sheet1!$E$5:$E$28252,"&lt;&gt;*调拨*")+SUMIFS(Sheet1!$G$5:$G$28252,Sheet1!$I$5:$I$28252,$B420,Sheet1!$L$5:$L$28252,$A420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20" s="32">
        <f>SUMIFS(Sheet1!$G$5:$G$28252,Sheet1!$I$5:$I$28252,$B420,Sheet1!$L$5:$L$28252,$A420,Sheet1!$E$5:$E$28252,"*调拨*")</f>
        <v>0</v>
      </c>
      <c r="AI420" s="32">
        <f>SUMIFS(Sheet1!$G$5:$G$28252,Sheet1!$I$5:$I$28252,$B420,Sheet1!$L$5:$L$28252,$A420,Sheet1!$D$5:$D$28252,"内部转款",Sheet1!$E$5:$E$28252,"&lt;&gt;*调拨*")+SUMIFS(Sheet1!$G$5:$G$28252,Sheet1!$I$5:$I$28252,$B420,Sheet1!$L$5:$L$28252,$A420,Sheet1!$D$5:$D$28252,"内部转账",Sheet1!$E$5:$E$28252,"&lt;&gt;*调拨*")</f>
        <v>0</v>
      </c>
      <c r="AJ420" s="32">
        <f t="shared" si="29"/>
        <v>1678.79</v>
      </c>
      <c r="AK420" s="32">
        <f>SUMIFS(Sheet1!$G$5:$G$28252,Sheet1!$I$5:$I$28252,$B420,Sheet1!$L$5:$L$28252,$A420)</f>
        <v>1678.79</v>
      </c>
      <c r="AL420" s="32">
        <f t="shared" si="30"/>
        <v>8657.75</v>
      </c>
    </row>
    <row r="421" ht="16.5" spans="1:38">
      <c r="A421" s="30">
        <v>202607</v>
      </c>
      <c r="B421" s="31" t="s">
        <v>80</v>
      </c>
      <c r="C421" s="32">
        <f>SUMIFS(Sheet1!$F$5:$F$28252,Sheet1!$I$5:$I$28252,$B421,Sheet1!$L$5:$L$28252,$A421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3738.97</v>
      </c>
      <c r="D421" s="32">
        <f>SUMIFS(Sheet1!$F$5:$F$28252,Sheet1!$I$5:$I$28252,$B421,Sheet1!$L$5:$L$28252,$A421,Sheet1!$D$5:$D$28252,"医保即时拨付",Sheet1!$E$5:$E$28252,"&lt;&gt;*调拨*")+SUMIFS(Sheet1!$F$5:$F$28252,Sheet1!$I$5:$I$28252,$B421,Sheet1!$L$5:$L$28252,$A421,Sheet1!$E$5:$E$28252,"*医保即时拨付*",Sheet1!$D$5:$D$28252,"&lt;&gt;医保即时拨付",Sheet1!$D$5:$D$28252,"&lt;&gt;内部转款",Sheet1!$D$5:$D$28252,"&lt;&gt;内部转账",Sheet1!$E$5:$E$28252,"&lt;&gt;*调拨*")</f>
        <v>3272.89</v>
      </c>
      <c r="E421" s="32">
        <f>SUMIFS(Sheet1!$F$5:$F$28252,Sheet1!$I$5:$I$28252,$B421,Sheet1!$L$5:$L$28252,$A421,Sheet1!$D$5:$D$28252,"医保",Sheet1!$E$5:$E$28252,"&lt;&gt;*调拨*",Sheet1!$E$5:$E$28252,"&lt;&gt;*医保即时拨付*")+SUMIFS(Sheet1!$F$5:$F$28252,Sheet1!$I$5:$I$28252,$B421,Sheet1!$L$5:$L$28252,$A421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2855.98</v>
      </c>
      <c r="F421" s="32">
        <f>SUMIFS(Sheet1!$F$5:$F$28252,Sheet1!$I$5:$I$28252,$B421,Sheet1!$L$5:$L$28252,$A421,Sheet1!$D$5:$D$28252,"聚合",Sheet1!$E$5:$E$28252,"&lt;&gt;*调拨*")+SUMIFS(Sheet1!$F$5:$F$28252,Sheet1!$I$5:$I$28252,$B421,Sheet1!$L$5:$L$28252,$A421,Sheet1!$E$5:$E$28252,"*聚合*",Sheet1!$D$5:$D$28252,"&lt;&gt;聚合",Sheet1!$D$5:$D$28252,"&lt;&gt;内部转款",Sheet1!$D$5:$D$28252,"&lt;&gt;内部转账",Sheet1!$E$5:$E$28252,"&lt;&gt;*调拨*")</f>
        <v>0</v>
      </c>
      <c r="G421" s="32">
        <f>SUMIFS(Sheet1!$F$5:$F$28252,Sheet1!$I$5:$I$28252,$B421,Sheet1!$L$5:$L$28252,$A421,Sheet1!$D$5:$D$28252,"24小时微信",Sheet1!$E$5:$E$28252,"&lt;&gt;*调拨*")+SUMIFS(Sheet1!$F$5:$F$28252,Sheet1!$I$5:$I$28252,$B421,Sheet1!$L$5:$L$28252,$A421,Sheet1!$E$5:$E$28252,"*24小时微信*",Sheet1!$D$5:$D$28252,"&lt;&gt;24小时微信",Sheet1!$D$5:$D$28252,"&lt;&gt;内部转款",Sheet1!$D$5:$D$28252,"&lt;&gt;内部转账",Sheet1!$E$5:$E$28252,"&lt;&gt;*调拨*")</f>
        <v>0</v>
      </c>
      <c r="H421" s="32">
        <f>SUMIFS(Sheet1!$F$5:$F$28252,Sheet1!$I$5:$I$28252,$B421,Sheet1!$L$5:$L$28252,$A421,Sheet1!$D$5:$D$28252,"美团",Sheet1!$E$5:$E$28252,"&lt;&gt;*调拨*")+SUMIFS(Sheet1!$F$5:$F$28252,Sheet1!$I$5:$I$28252,$B421,Sheet1!$L$5:$L$28252,$A421,Sheet1!$E$5:$E$28252,"*美团*",Sheet1!$D$5:$D$28252,"&lt;&gt;美团",Sheet1!$D$5:$D$28252,"&lt;&gt;内部转款",Sheet1!$D$5:$D$28252,"&lt;&gt;内部转账",Sheet1!$E$5:$E$28252,"&lt;&gt;*调拨*")</f>
        <v>102.13</v>
      </c>
      <c r="I421" s="32">
        <f>SUMIFS(Sheet1!$F$5:$F$28252,Sheet1!$I$5:$I$28252,$B421,Sheet1!$L$5:$L$28252,$A421,Sheet1!$D$5:$D$28252,"饿了么",Sheet1!$E$5:$E$28252,"&lt;&gt;*调拨*")+SUMIFS(Sheet1!$F$5:$F$28252,Sheet1!$I$5:$I$28252,$B421,Sheet1!$L$5:$L$28252,$A421,Sheet1!$E$5:$E$28252,"*饿了么*",Sheet1!$D$5:$D$28252,"&lt;&gt;饿了么",Sheet1!$D$5:$D$28252,"&lt;&gt;内部转款",Sheet1!$D$5:$D$28252,"&lt;&gt;内部转账",Sheet1!$E$5:$E$28252,"&lt;&gt;*调拨*")</f>
        <v>0</v>
      </c>
      <c r="J421" s="32">
        <f>SUMIFS(Sheet1!$F$5:$F$28252,Sheet1!$I$5:$I$28252,$B421,Sheet1!$L$5:$L$28252,$A421,Sheet1!$D$5:$D$28252,"健E卡",Sheet1!$E$5:$E$28252,"&lt;&gt;*调拨*")+SUMIFS(Sheet1!$F$5:$F$28252,Sheet1!$I$5:$I$28252,$B421,Sheet1!$L$5:$L$28252,$A421,Sheet1!$E$5:$E$28252,"*健E卡*",Sheet1!$D$5:$D$28252,"&lt;&gt;健E卡",Sheet1!$D$5:$D$28252,"&lt;&gt;内部转款",Sheet1!$D$5:$D$28252,"&lt;&gt;内部转账",Sheet1!$E$5:$E$28252,"&lt;&gt;*调拨*")</f>
        <v>0</v>
      </c>
      <c r="K421" s="32">
        <f>SUMIFS(Sheet1!$F$5:$F$28252,Sheet1!$I$5:$I$28252,$B421,Sheet1!$L$5:$L$28252,$A421,Sheet1!$D$5:$D$28252,"抖音",Sheet1!$E$5:$E$28252,"&lt;&gt;*调拨*")+SUMIFS(Sheet1!$F$5:$F$28252,Sheet1!$I$5:$I$28252,$B421,Sheet1!$L$5:$L$28252,$A421,Sheet1!$E$5:$E$28252,"*抖音*",Sheet1!$D$5:$D$28252,"&lt;&gt;抖音",Sheet1!$D$5:$D$28252,"&lt;&gt;内部转款",Sheet1!$D$5:$D$28252,"&lt;&gt;内部转账",Sheet1!$E$5:$E$28252,"&lt;&gt;*调拨*")</f>
        <v>0</v>
      </c>
      <c r="L421" s="32">
        <f>SUMIFS(Sheet1!$F$5:$F$28252,Sheet1!$I$5:$I$28252,$B421,Sheet1!$L$5:$L$28252,$A421,Sheet1!$D$5:$D$28252,"医卡通",Sheet1!$E$5:$E$28252,"&lt;&gt;*调拨*")+SUMIFS(Sheet1!$F$5:$F$28252,Sheet1!$I$5:$I$28252,$B421,Sheet1!$L$5:$L$28252,$A421,Sheet1!$E$5:$E$28252,"*医卡通*",Sheet1!$D$5:$D$28252,"&lt;&gt;医卡通",Sheet1!$D$5:$D$28252,"&lt;&gt;内部转款",Sheet1!$D$5:$D$28252,"&lt;&gt;内部转账",Sheet1!$E$5:$E$28252,"&lt;&gt;*调拨*")</f>
        <v>0</v>
      </c>
      <c r="M421" s="32">
        <f>SUMIFS(Sheet1!$F$5:$F$28252,Sheet1!$I$5:$I$28252,$B421,Sheet1!$L$5:$L$28252,$A421,Sheet1!$D$5:$D$28252,"企健网",Sheet1!$E$5:$E$28252,"&lt;&gt;*调拨*")+SUMIFS(Sheet1!$F$5:$F$28252,Sheet1!$I$5:$I$28252,$B421,Sheet1!$L$5:$L$28252,$A421,Sheet1!$E$5:$E$28252,"*企健网*",Sheet1!$D$5:$D$28252,"&lt;&gt;企健网",Sheet1!$D$5:$D$28252,"&lt;&gt;内部转款",Sheet1!$D$5:$D$28252,"&lt;&gt;内部转账",Sheet1!$E$5:$E$28252,"&lt;&gt;*调拨*")</f>
        <v>0</v>
      </c>
      <c r="N421" s="32">
        <f>SUMIFS(Sheet1!$F$5:$F$28252,Sheet1!$I$5:$I$28252,$B421,Sheet1!$L$5:$L$28252,$A421,Sheet1!$D$5:$D$28252,"银联",Sheet1!$E$5:$E$28252,"&lt;&gt;*调拨*")+SUMIFS(Sheet1!$F$5:$F$28252,Sheet1!$I$5:$I$28252,$B421,Sheet1!$L$5:$L$28252,$A421,Sheet1!$E$5:$E$28252,"*银联*",Sheet1!$D$5:$D$28252,"&lt;&gt;银联",Sheet1!$D$5:$D$28252,"&lt;&gt;内部转款",Sheet1!$D$5:$D$28252,"&lt;&gt;内部转账",Sheet1!$E$5:$E$28252,"&lt;&gt;*调拨*")</f>
        <v>0</v>
      </c>
      <c r="O421" s="32">
        <f>SUMIFS(Sheet1!$F$5:$F$28252,Sheet1!$I$5:$I$28252,$B421,Sheet1!$L$5:$L$28252,$A421,Sheet1!$D$5:$D$28252,"京东",Sheet1!$E$5:$E$28252,"&lt;&gt;*调拨*")+SUMIFS(Sheet1!$F$5:$F$28252,Sheet1!$I$5:$I$28252,$B421,Sheet1!$L$5:$L$28252,$A421,Sheet1!$E$5:$E$28252,"*京东*",Sheet1!$D$5:$D$28252,"&lt;&gt;京东",Sheet1!$D$5:$D$28252,"&lt;&gt;内部转款",Sheet1!$D$5:$D$28252,"&lt;&gt;内部转账",Sheet1!$E$5:$E$28252,"&lt;&gt;*调拨*")</f>
        <v>0</v>
      </c>
      <c r="P421" s="32">
        <f>SUMIFS(Sheet1!$F$5:$F$28252,Sheet1!$I$5:$I$28252,$B421,Sheet1!$L$5:$L$28252,$A421,Sheet1!$D$5:$D$28252,"药机微信",Sheet1!$E$5:$E$28252,"&lt;&gt;*调拨*")+SUMIFS(Sheet1!$F$5:$F$28252,Sheet1!$I$5:$I$28252,$B421,Sheet1!$L$5:$L$28252,$A421,Sheet1!$E$5:$E$28252,"*药机微信*",Sheet1!$D$5:$D$28252,"&lt;&gt;药机微信",Sheet1!$D$5:$D$28252,"&lt;&gt;内部转款",Sheet1!$D$5:$D$28252,"&lt;&gt;内部转账",Sheet1!$E$5:$E$28252,"&lt;&gt;*调拨*")</f>
        <v>0</v>
      </c>
      <c r="Q421" s="32">
        <f>SUMIFS(Sheet1!$F$5:$F$28252,Sheet1!$I$5:$I$28252,$B421,Sheet1!$L$5:$L$28252,$A421,Sheet1!$D$5:$D$28252,"亲情卡",Sheet1!$E$5:$E$28252,"&lt;&gt;*调拨*")+SUMIFS(Sheet1!$F$5:$F$28252,Sheet1!$I$5:$I$28252,$B421,Sheet1!$L$5:$L$28252,$A421,Sheet1!$E$5:$E$28252,"*亲情卡*",Sheet1!$D$5:$D$28252,"&lt;&gt;亲情卡",Sheet1!$D$5:$D$28252,"&lt;&gt;内部转款",Sheet1!$D$5:$D$28252,"&lt;&gt;内部转账",Sheet1!$E$5:$E$28252,"&lt;&gt;*调拨*")</f>
        <v>0</v>
      </c>
      <c r="R421" s="32">
        <f>SUMIFS(Sheet1!$F$5:$F$28252,Sheet1!$I$5:$I$28252,$B421,Sheet1!$L$5:$L$28252,$A421,Sheet1!$D$5:$D$28252,"优惠券",Sheet1!$E$5:$E$28252,"&lt;&gt;*调拨*")+SUMIFS(Sheet1!$F$5:$F$28252,Sheet1!$I$5:$I$28252,$B421,Sheet1!$L$5:$L$28252,$A421,Sheet1!$E$5:$E$28252,"*优惠券*",Sheet1!$D$5:$D$28252,"&lt;&gt;优惠券",Sheet1!$D$5:$D$28252,"&lt;&gt;内部转款",Sheet1!$D$5:$D$28252,"&lt;&gt;内部转账",Sheet1!$E$5:$E$28252,"&lt;&gt;*调拨*")</f>
        <v>0</v>
      </c>
      <c r="S421" s="32">
        <f>SUMIFS(Sheet1!$F$5:$F$28252,Sheet1!$I$5:$I$28252,$B421,Sheet1!$L$5:$L$28252,$A421,Sheet1!$D$5:$D$28252,"代金券",Sheet1!$E$5:$E$28252,"&lt;&gt;*调拨*")+SUMIFS(Sheet1!$F$5:$F$28252,Sheet1!$I$5:$I$28252,$B421,Sheet1!$L$5:$L$28252,$A421,Sheet1!$E$5:$E$28252,"*代金券*",Sheet1!$D$5:$D$28252,"&lt;&gt;代金券",Sheet1!$D$5:$D$28252,"&lt;&gt;内部转款",Sheet1!$D$5:$D$28252,"&lt;&gt;内部转账",Sheet1!$E$5:$E$28252,"&lt;&gt;*调拨*")</f>
        <v>0</v>
      </c>
      <c r="T421" s="32">
        <f>SUMIFS(Sheet1!$F$5:$F$28252,Sheet1!$I$5:$I$28252,$B421,Sheet1!$L$5:$L$28252,$A421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421,Sheet1!$L$5:$L$28252,$A421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421,Sheet1!$L$5:$L$28252,$A421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421,Sheet1!$L$5:$L$28252,$A421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21" s="32">
        <f>SUMIFS(Sheet1!$F$5:$F$28252,Sheet1!$I$5:$I$28252,$B421,Sheet1!$L$5:$L$28252,$A421,Sheet1!$E$5:$E$28252,"*调拨*")</f>
        <v>0</v>
      </c>
      <c r="V421" s="32">
        <f>SUMIFS(Sheet1!$F$5:$F$28252,Sheet1!$I$5:$I$28252,$B421,Sheet1!$L$5:$L$28252,$A421,Sheet1!$D$5:$D$28252,"储值",Sheet1!$E$5:$E$28252,"&lt;&gt;*调拨*")+SUMIFS(Sheet1!$F$5:$F$28252,Sheet1!$I$5:$I$28252,$B421,Sheet1!$L$5:$L$28252,$A421,Sheet1!$E$5:$E$28252,"*储值*",Sheet1!$D$5:$D$28252,"&lt;&gt;储值",Sheet1!$D$5:$D$28252,"&lt;&gt;内部转款",Sheet1!$D$5:$D$28252,"&lt;&gt;内部转账",Sheet1!$E$5:$E$28252,"&lt;&gt;*调拨*")</f>
        <v>0</v>
      </c>
      <c r="W421" s="32">
        <f>SUMIFS(Sheet1!$F$5:$F$28252,Sheet1!$I$5:$I$28252,$B421,Sheet1!$L$5:$L$28252,$A421,Sheet1!$D$5:$D$28252,"效期",Sheet1!$E$5:$E$28252,"&lt;&gt;*调拨*")+SUMIFS(Sheet1!$F$5:$F$28252,Sheet1!$I$5:$I$28252,$B421,Sheet1!$L$5:$L$28252,$A421,Sheet1!$E$5:$E$28252,"*效期*",Sheet1!$D$5:$D$28252,"&lt;&gt;效期",Sheet1!$D$5:$D$28252,"&lt;&gt;内部转款",Sheet1!$D$5:$D$28252,"&lt;&gt;内部转账",Sheet1!$E$5:$E$28252,"&lt;&gt;*调拨*")</f>
        <v>0</v>
      </c>
      <c r="X421" s="32">
        <f>SUMIFS(Sheet1!$F$5:$F$28252,Sheet1!$I$5:$I$28252,$B421,Sheet1!$L$5:$L$28252,$A421,Sheet1!$D$5:$D$28252,"内部转款",Sheet1!$E$5:$E$28252,"&lt;&gt;*调拨*")+SUMIFS(Sheet1!$F$5:$F$28252,Sheet1!$I$5:$I$28252,$B421,Sheet1!$L$5:$L$28252,$A421,Sheet1!$D$5:$D$28252,"内部转账",Sheet1!$E$5:$E$28252,"&lt;&gt;*调拨*")</f>
        <v>0</v>
      </c>
      <c r="Y421" s="32">
        <f t="shared" si="28"/>
        <v>2126.06</v>
      </c>
      <c r="Z421" s="32">
        <f>SUMIFS(Sheet1!$F$5:$F$28252,Sheet1!$I$5:$I$28252,$B421,Sheet1!$L$5:$L$28252,$A421)</f>
        <v>12096.03</v>
      </c>
      <c r="AA421" s="32">
        <f>SUMIFS(Sheet1!$G$5:$G$28252,Sheet1!$I$5:$I$28252,$B421,Sheet1!$L$5:$L$28252,$A421,Sheet1!$D$5:$D$28252,"工资",Sheet1!$E$5:$E$28252,"&lt;&gt;*调拨*")+SUMIFS(Sheet1!$G$5:$G$28252,Sheet1!$I$5:$I$28252,$B421,Sheet1!$L$5:$L$28252,$A421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1" s="32">
        <f>SUMIFS(Sheet1!$G$5:$G$28252,Sheet1!$I$5:$I$28252,$B421,Sheet1!$L$5:$L$28252,$A421,Sheet1!$D$5:$D$28252,"水费",Sheet1!$E$5:$E$28252,"&lt;&gt;*调拨*")+SUMIFS(Sheet1!$G$5:$G$28252,Sheet1!$I$5:$I$28252,$B421,Sheet1!$L$5:$L$28252,$A421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1" s="32">
        <f>SUMIFS(Sheet1!$G$5:$G$28252,Sheet1!$I$5:$I$28252,$B421,Sheet1!$L$5:$L$28252,$A421,Sheet1!$D$5:$D$28252,"电费",Sheet1!$E$5:$E$28252,"&lt;&gt;*调拨*")+SUMIFS(Sheet1!$G$5:$G$28252,Sheet1!$I$5:$I$28252,$B421,Sheet1!$L$5:$L$28252,$A421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1" s="32">
        <f>SUMIFS(Sheet1!$G$5:$G$28252,Sheet1!$I$5:$I$28252,$B421,Sheet1!$L$5:$L$28252,$A421,Sheet1!$D$5:$D$28252,"宽带费",Sheet1!$E$5:$E$28252,"&lt;&gt;*调拨*")+SUMIFS(Sheet1!$G$5:$G$28252,Sheet1!$I$5:$I$28252,$B421,Sheet1!$L$5:$L$28252,$A421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1" s="32">
        <f>SUMIFS(Sheet1!$G$5:$G$28252,Sheet1!$I$5:$I$28252,$B421,Sheet1!$L$5:$L$28252,$A421,Sheet1!$D$5:$D$28252,"办公费",Sheet1!$E$5:$E$28252,"&lt;&gt;*调拨*")+SUMIFS(Sheet1!$G$5:$G$28252,Sheet1!$I$5:$I$28252,$B421,Sheet1!$L$5:$L$28252,$A421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1" s="32">
        <f>SUMIFS(Sheet1!$G$5:$G$28252,Sheet1!$I$5:$I$28252,$B421,Sheet1!$L$5:$L$28252,$A421,Sheet1!$D$5:$D$28252,"话费",Sheet1!$E$5:$E$28252,"&lt;&gt;*调拨*")+SUMIFS(Sheet1!$G$5:$G$28252,Sheet1!$I$5:$I$28252,$B421,Sheet1!$L$5:$L$28252,$A421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1" s="32">
        <f>SUMIFS(Sheet1!$G$5:$G$28252,Sheet1!$I$5:$I$28252,$B421,Sheet1!$L$5:$L$28252,$A421,Sheet1!$D$5:$D$28252,"房租",Sheet1!$E$5:$E$28252,"&lt;&gt;*调拨*")+SUMIFS(Sheet1!$G$5:$G$28252,Sheet1!$I$5:$I$28252,$B421,Sheet1!$L$5:$L$28252,$A421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21" s="32">
        <f>SUMIFS(Sheet1!$G$5:$G$28252,Sheet1!$I$5:$I$28252,$B421,Sheet1!$L$5:$L$28252,$A421,Sheet1!$E$5:$E$28252,"*调拨*")</f>
        <v>0</v>
      </c>
      <c r="AI421" s="32">
        <f>SUMIFS(Sheet1!$G$5:$G$28252,Sheet1!$I$5:$I$28252,$B421,Sheet1!$L$5:$L$28252,$A421,Sheet1!$D$5:$D$28252,"内部转款",Sheet1!$E$5:$E$28252,"&lt;&gt;*调拨*")+SUMIFS(Sheet1!$G$5:$G$28252,Sheet1!$I$5:$I$28252,$B421,Sheet1!$L$5:$L$28252,$A421,Sheet1!$D$5:$D$28252,"内部转账",Sheet1!$E$5:$E$28252,"&lt;&gt;*调拨*")</f>
        <v>0</v>
      </c>
      <c r="AJ421" s="32">
        <f t="shared" si="29"/>
        <v>7396.35</v>
      </c>
      <c r="AK421" s="32">
        <f>SUMIFS(Sheet1!$G$5:$G$28252,Sheet1!$I$5:$I$28252,$B421,Sheet1!$L$5:$L$28252,$A421)</f>
        <v>7396.35</v>
      </c>
      <c r="AL421" s="32">
        <f t="shared" si="30"/>
        <v>4699.68</v>
      </c>
    </row>
    <row r="422" ht="16.5" spans="1:38">
      <c r="A422" s="30">
        <v>202607</v>
      </c>
      <c r="B422" s="31" t="s">
        <v>196</v>
      </c>
      <c r="C422" s="32">
        <f>SUMIFS(Sheet1!$F$5:$F$28252,Sheet1!$I$5:$I$28252,$B422,Sheet1!$L$5:$L$28252,$A422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23784.71</v>
      </c>
      <c r="D422" s="32">
        <f>SUMIFS(Sheet1!$F$5:$F$28252,Sheet1!$I$5:$I$28252,$B422,Sheet1!$L$5:$L$28252,$A422,Sheet1!$D$5:$D$28252,"医保即时拨付",Sheet1!$E$5:$E$28252,"&lt;&gt;*调拨*")+SUMIFS(Sheet1!$F$5:$F$28252,Sheet1!$I$5:$I$28252,$B422,Sheet1!$L$5:$L$28252,$A422,Sheet1!$E$5:$E$28252,"*医保即时拨付*",Sheet1!$D$5:$D$28252,"&lt;&gt;医保即时拨付",Sheet1!$D$5:$D$28252,"&lt;&gt;内部转款",Sheet1!$D$5:$D$28252,"&lt;&gt;内部转账",Sheet1!$E$5:$E$28252,"&lt;&gt;*调拨*")</f>
        <v>956.54</v>
      </c>
      <c r="E422" s="32">
        <f>SUMIFS(Sheet1!$F$5:$F$28252,Sheet1!$I$5:$I$28252,$B422,Sheet1!$L$5:$L$28252,$A422,Sheet1!$D$5:$D$28252,"医保",Sheet1!$E$5:$E$28252,"&lt;&gt;*调拨*",Sheet1!$E$5:$E$28252,"&lt;&gt;*医保即时拨付*")+SUMIFS(Sheet1!$F$5:$F$28252,Sheet1!$I$5:$I$28252,$B422,Sheet1!$L$5:$L$28252,$A422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22" s="32">
        <f>SUMIFS(Sheet1!$F$5:$F$28252,Sheet1!$I$5:$I$28252,$B422,Sheet1!$L$5:$L$28252,$A422,Sheet1!$D$5:$D$28252,"聚合",Sheet1!$E$5:$E$28252,"&lt;&gt;*调拨*")+SUMIFS(Sheet1!$F$5:$F$28252,Sheet1!$I$5:$I$28252,$B422,Sheet1!$L$5:$L$28252,$A422,Sheet1!$E$5:$E$28252,"*聚合*",Sheet1!$D$5:$D$28252,"&lt;&gt;聚合",Sheet1!$D$5:$D$28252,"&lt;&gt;内部转款",Sheet1!$D$5:$D$28252,"&lt;&gt;内部转账",Sheet1!$E$5:$E$28252,"&lt;&gt;*调拨*")</f>
        <v>0</v>
      </c>
      <c r="G422" s="32">
        <f>SUMIFS(Sheet1!$F$5:$F$28252,Sheet1!$I$5:$I$28252,$B422,Sheet1!$L$5:$L$28252,$A422,Sheet1!$D$5:$D$28252,"24小时微信",Sheet1!$E$5:$E$28252,"&lt;&gt;*调拨*")+SUMIFS(Sheet1!$F$5:$F$28252,Sheet1!$I$5:$I$28252,$B422,Sheet1!$L$5:$L$28252,$A422,Sheet1!$E$5:$E$28252,"*24小时微信*",Sheet1!$D$5:$D$28252,"&lt;&gt;24小时微信",Sheet1!$D$5:$D$28252,"&lt;&gt;内部转款",Sheet1!$D$5:$D$28252,"&lt;&gt;内部转账",Sheet1!$E$5:$E$28252,"&lt;&gt;*调拨*")</f>
        <v>0</v>
      </c>
      <c r="H422" s="32">
        <f>SUMIFS(Sheet1!$F$5:$F$28252,Sheet1!$I$5:$I$28252,$B422,Sheet1!$L$5:$L$28252,$A422,Sheet1!$D$5:$D$28252,"美团",Sheet1!$E$5:$E$28252,"&lt;&gt;*调拨*")+SUMIFS(Sheet1!$F$5:$F$28252,Sheet1!$I$5:$I$28252,$B422,Sheet1!$L$5:$L$28252,$A422,Sheet1!$E$5:$E$28252,"*美团*",Sheet1!$D$5:$D$28252,"&lt;&gt;美团",Sheet1!$D$5:$D$28252,"&lt;&gt;内部转款",Sheet1!$D$5:$D$28252,"&lt;&gt;内部转账",Sheet1!$E$5:$E$28252,"&lt;&gt;*调拨*")</f>
        <v>0</v>
      </c>
      <c r="I422" s="32">
        <f>SUMIFS(Sheet1!$F$5:$F$28252,Sheet1!$I$5:$I$28252,$B422,Sheet1!$L$5:$L$28252,$A422,Sheet1!$D$5:$D$28252,"饿了么",Sheet1!$E$5:$E$28252,"&lt;&gt;*调拨*")+SUMIFS(Sheet1!$F$5:$F$28252,Sheet1!$I$5:$I$28252,$B422,Sheet1!$L$5:$L$28252,$A422,Sheet1!$E$5:$E$28252,"*饿了么*",Sheet1!$D$5:$D$28252,"&lt;&gt;饿了么",Sheet1!$D$5:$D$28252,"&lt;&gt;内部转款",Sheet1!$D$5:$D$28252,"&lt;&gt;内部转账",Sheet1!$E$5:$E$28252,"&lt;&gt;*调拨*")</f>
        <v>0</v>
      </c>
      <c r="J422" s="32">
        <f>SUMIFS(Sheet1!$F$5:$F$28252,Sheet1!$I$5:$I$28252,$B422,Sheet1!$L$5:$L$28252,$A422,Sheet1!$D$5:$D$28252,"健E卡",Sheet1!$E$5:$E$28252,"&lt;&gt;*调拨*")+SUMIFS(Sheet1!$F$5:$F$28252,Sheet1!$I$5:$I$28252,$B422,Sheet1!$L$5:$L$28252,$A422,Sheet1!$E$5:$E$28252,"*健E卡*",Sheet1!$D$5:$D$28252,"&lt;&gt;健E卡",Sheet1!$D$5:$D$28252,"&lt;&gt;内部转款",Sheet1!$D$5:$D$28252,"&lt;&gt;内部转账",Sheet1!$E$5:$E$28252,"&lt;&gt;*调拨*")</f>
        <v>0</v>
      </c>
      <c r="K422" s="32">
        <f>SUMIFS(Sheet1!$F$5:$F$28252,Sheet1!$I$5:$I$28252,$B422,Sheet1!$L$5:$L$28252,$A422,Sheet1!$D$5:$D$28252,"抖音",Sheet1!$E$5:$E$28252,"&lt;&gt;*调拨*")+SUMIFS(Sheet1!$F$5:$F$28252,Sheet1!$I$5:$I$28252,$B422,Sheet1!$L$5:$L$28252,$A422,Sheet1!$E$5:$E$28252,"*抖音*",Sheet1!$D$5:$D$28252,"&lt;&gt;抖音",Sheet1!$D$5:$D$28252,"&lt;&gt;内部转款",Sheet1!$D$5:$D$28252,"&lt;&gt;内部转账",Sheet1!$E$5:$E$28252,"&lt;&gt;*调拨*")</f>
        <v>0</v>
      </c>
      <c r="L422" s="32">
        <f>SUMIFS(Sheet1!$F$5:$F$28252,Sheet1!$I$5:$I$28252,$B422,Sheet1!$L$5:$L$28252,$A422,Sheet1!$D$5:$D$28252,"医卡通",Sheet1!$E$5:$E$28252,"&lt;&gt;*调拨*")+SUMIFS(Sheet1!$F$5:$F$28252,Sheet1!$I$5:$I$28252,$B422,Sheet1!$L$5:$L$28252,$A422,Sheet1!$E$5:$E$28252,"*医卡通*",Sheet1!$D$5:$D$28252,"&lt;&gt;医卡通",Sheet1!$D$5:$D$28252,"&lt;&gt;内部转款",Sheet1!$D$5:$D$28252,"&lt;&gt;内部转账",Sheet1!$E$5:$E$28252,"&lt;&gt;*调拨*")</f>
        <v>0</v>
      </c>
      <c r="M422" s="32">
        <f>SUMIFS(Sheet1!$F$5:$F$28252,Sheet1!$I$5:$I$28252,$B422,Sheet1!$L$5:$L$28252,$A422,Sheet1!$D$5:$D$28252,"企健网",Sheet1!$E$5:$E$28252,"&lt;&gt;*调拨*")+SUMIFS(Sheet1!$F$5:$F$28252,Sheet1!$I$5:$I$28252,$B422,Sheet1!$L$5:$L$28252,$A422,Sheet1!$E$5:$E$28252,"*企健网*",Sheet1!$D$5:$D$28252,"&lt;&gt;企健网",Sheet1!$D$5:$D$28252,"&lt;&gt;内部转款",Sheet1!$D$5:$D$28252,"&lt;&gt;内部转账",Sheet1!$E$5:$E$28252,"&lt;&gt;*调拨*")</f>
        <v>0</v>
      </c>
      <c r="N422" s="32">
        <f>SUMIFS(Sheet1!$F$5:$F$28252,Sheet1!$I$5:$I$28252,$B422,Sheet1!$L$5:$L$28252,$A422,Sheet1!$D$5:$D$28252,"银联",Sheet1!$E$5:$E$28252,"&lt;&gt;*调拨*")+SUMIFS(Sheet1!$F$5:$F$28252,Sheet1!$I$5:$I$28252,$B422,Sheet1!$L$5:$L$28252,$A422,Sheet1!$E$5:$E$28252,"*银联*",Sheet1!$D$5:$D$28252,"&lt;&gt;银联",Sheet1!$D$5:$D$28252,"&lt;&gt;内部转款",Sheet1!$D$5:$D$28252,"&lt;&gt;内部转账",Sheet1!$E$5:$E$28252,"&lt;&gt;*调拨*")</f>
        <v>0</v>
      </c>
      <c r="O422" s="32">
        <f>SUMIFS(Sheet1!$F$5:$F$28252,Sheet1!$I$5:$I$28252,$B422,Sheet1!$L$5:$L$28252,$A422,Sheet1!$D$5:$D$28252,"京东",Sheet1!$E$5:$E$28252,"&lt;&gt;*调拨*")+SUMIFS(Sheet1!$F$5:$F$28252,Sheet1!$I$5:$I$28252,$B422,Sheet1!$L$5:$L$28252,$A422,Sheet1!$E$5:$E$28252,"*京东*",Sheet1!$D$5:$D$28252,"&lt;&gt;京东",Sheet1!$D$5:$D$28252,"&lt;&gt;内部转款",Sheet1!$D$5:$D$28252,"&lt;&gt;内部转账",Sheet1!$E$5:$E$28252,"&lt;&gt;*调拨*")</f>
        <v>0</v>
      </c>
      <c r="P422" s="32">
        <f>SUMIFS(Sheet1!$F$5:$F$28252,Sheet1!$I$5:$I$28252,$B422,Sheet1!$L$5:$L$28252,$A422,Sheet1!$D$5:$D$28252,"药机微信",Sheet1!$E$5:$E$28252,"&lt;&gt;*调拨*")+SUMIFS(Sheet1!$F$5:$F$28252,Sheet1!$I$5:$I$28252,$B422,Sheet1!$L$5:$L$28252,$A422,Sheet1!$E$5:$E$28252,"*药机微信*",Sheet1!$D$5:$D$28252,"&lt;&gt;药机微信",Sheet1!$D$5:$D$28252,"&lt;&gt;内部转款",Sheet1!$D$5:$D$28252,"&lt;&gt;内部转账",Sheet1!$E$5:$E$28252,"&lt;&gt;*调拨*")</f>
        <v>0</v>
      </c>
      <c r="Q422" s="32">
        <f>SUMIFS(Sheet1!$F$5:$F$28252,Sheet1!$I$5:$I$28252,$B422,Sheet1!$L$5:$L$28252,$A422,Sheet1!$D$5:$D$28252,"亲情卡",Sheet1!$E$5:$E$28252,"&lt;&gt;*调拨*")+SUMIFS(Sheet1!$F$5:$F$28252,Sheet1!$I$5:$I$28252,$B422,Sheet1!$L$5:$L$28252,$A422,Sheet1!$E$5:$E$28252,"*亲情卡*",Sheet1!$D$5:$D$28252,"&lt;&gt;亲情卡",Sheet1!$D$5:$D$28252,"&lt;&gt;内部转款",Sheet1!$D$5:$D$28252,"&lt;&gt;内部转账",Sheet1!$E$5:$E$28252,"&lt;&gt;*调拨*")</f>
        <v>0</v>
      </c>
      <c r="R422" s="32">
        <f>SUMIFS(Sheet1!$F$5:$F$28252,Sheet1!$I$5:$I$28252,$B422,Sheet1!$L$5:$L$28252,$A422,Sheet1!$D$5:$D$28252,"优惠券",Sheet1!$E$5:$E$28252,"&lt;&gt;*调拨*")+SUMIFS(Sheet1!$F$5:$F$28252,Sheet1!$I$5:$I$28252,$B422,Sheet1!$L$5:$L$28252,$A422,Sheet1!$E$5:$E$28252,"*优惠券*",Sheet1!$D$5:$D$28252,"&lt;&gt;优惠券",Sheet1!$D$5:$D$28252,"&lt;&gt;内部转款",Sheet1!$D$5:$D$28252,"&lt;&gt;内部转账",Sheet1!$E$5:$E$28252,"&lt;&gt;*调拨*")</f>
        <v>0</v>
      </c>
      <c r="S422" s="32">
        <f>SUMIFS(Sheet1!$F$5:$F$28252,Sheet1!$I$5:$I$28252,$B422,Sheet1!$L$5:$L$28252,$A422,Sheet1!$D$5:$D$28252,"代金券",Sheet1!$E$5:$E$28252,"&lt;&gt;*调拨*")+SUMIFS(Sheet1!$F$5:$F$28252,Sheet1!$I$5:$I$28252,$B422,Sheet1!$L$5:$L$28252,$A422,Sheet1!$E$5:$E$28252,"*代金券*",Sheet1!$D$5:$D$28252,"&lt;&gt;代金券",Sheet1!$D$5:$D$28252,"&lt;&gt;内部转款",Sheet1!$D$5:$D$28252,"&lt;&gt;内部转账",Sheet1!$E$5:$E$28252,"&lt;&gt;*调拨*")</f>
        <v>0</v>
      </c>
      <c r="T422" s="32">
        <f>SUMIFS(Sheet1!$F$5:$F$28252,Sheet1!$I$5:$I$28252,$B422,Sheet1!$L$5:$L$28252,$A422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422,Sheet1!$L$5:$L$28252,$A422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422,Sheet1!$L$5:$L$28252,$A422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422,Sheet1!$L$5:$L$28252,$A422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22" s="32">
        <f>SUMIFS(Sheet1!$F$5:$F$28252,Sheet1!$I$5:$I$28252,$B422,Sheet1!$L$5:$L$28252,$A422,Sheet1!$E$5:$E$28252,"*调拨*")</f>
        <v>0</v>
      </c>
      <c r="V422" s="32">
        <f>SUMIFS(Sheet1!$F$5:$F$28252,Sheet1!$I$5:$I$28252,$B422,Sheet1!$L$5:$L$28252,$A422,Sheet1!$D$5:$D$28252,"储值",Sheet1!$E$5:$E$28252,"&lt;&gt;*调拨*")+SUMIFS(Sheet1!$F$5:$F$28252,Sheet1!$I$5:$I$28252,$B422,Sheet1!$L$5:$L$28252,$A422,Sheet1!$E$5:$E$28252,"*储值*",Sheet1!$D$5:$D$28252,"&lt;&gt;储值",Sheet1!$D$5:$D$28252,"&lt;&gt;内部转款",Sheet1!$D$5:$D$28252,"&lt;&gt;内部转账",Sheet1!$E$5:$E$28252,"&lt;&gt;*调拨*")</f>
        <v>0</v>
      </c>
      <c r="W422" s="32">
        <f>SUMIFS(Sheet1!$F$5:$F$28252,Sheet1!$I$5:$I$28252,$B422,Sheet1!$L$5:$L$28252,$A422,Sheet1!$D$5:$D$28252,"效期",Sheet1!$E$5:$E$28252,"&lt;&gt;*调拨*")+SUMIFS(Sheet1!$F$5:$F$28252,Sheet1!$I$5:$I$28252,$B422,Sheet1!$L$5:$L$28252,$A422,Sheet1!$E$5:$E$28252,"*效期*",Sheet1!$D$5:$D$28252,"&lt;&gt;效期",Sheet1!$D$5:$D$28252,"&lt;&gt;内部转款",Sheet1!$D$5:$D$28252,"&lt;&gt;内部转账",Sheet1!$E$5:$E$28252,"&lt;&gt;*调拨*")</f>
        <v>0</v>
      </c>
      <c r="X422" s="32">
        <f>SUMIFS(Sheet1!$F$5:$F$28252,Sheet1!$I$5:$I$28252,$B422,Sheet1!$L$5:$L$28252,$A422,Sheet1!$D$5:$D$28252,"内部转款",Sheet1!$E$5:$E$28252,"&lt;&gt;*调拨*")+SUMIFS(Sheet1!$F$5:$F$28252,Sheet1!$I$5:$I$28252,$B422,Sheet1!$L$5:$L$28252,$A422,Sheet1!$D$5:$D$28252,"内部转账",Sheet1!$E$5:$E$28252,"&lt;&gt;*调拨*")</f>
        <v>0</v>
      </c>
      <c r="Y422" s="32">
        <f t="shared" si="28"/>
        <v>0</v>
      </c>
      <c r="Z422" s="32">
        <f>SUMIFS(Sheet1!$F$5:$F$28252,Sheet1!$I$5:$I$28252,$B422,Sheet1!$L$5:$L$28252,$A422)</f>
        <v>24741.25</v>
      </c>
      <c r="AA422" s="32">
        <f>SUMIFS(Sheet1!$G$5:$G$28252,Sheet1!$I$5:$I$28252,$B422,Sheet1!$L$5:$L$28252,$A422,Sheet1!$D$5:$D$28252,"工资",Sheet1!$E$5:$E$28252,"&lt;&gt;*调拨*")+SUMIFS(Sheet1!$G$5:$G$28252,Sheet1!$I$5:$I$28252,$B422,Sheet1!$L$5:$L$28252,$A422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2" s="32">
        <f>SUMIFS(Sheet1!$G$5:$G$28252,Sheet1!$I$5:$I$28252,$B422,Sheet1!$L$5:$L$28252,$A422,Sheet1!$D$5:$D$28252,"水费",Sheet1!$E$5:$E$28252,"&lt;&gt;*调拨*")+SUMIFS(Sheet1!$G$5:$G$28252,Sheet1!$I$5:$I$28252,$B422,Sheet1!$L$5:$L$28252,$A422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2" s="32">
        <f>SUMIFS(Sheet1!$G$5:$G$28252,Sheet1!$I$5:$I$28252,$B422,Sheet1!$L$5:$L$28252,$A422,Sheet1!$D$5:$D$28252,"电费",Sheet1!$E$5:$E$28252,"&lt;&gt;*调拨*")+SUMIFS(Sheet1!$G$5:$G$28252,Sheet1!$I$5:$I$28252,$B422,Sheet1!$L$5:$L$28252,$A422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2" s="32">
        <f>SUMIFS(Sheet1!$G$5:$G$28252,Sheet1!$I$5:$I$28252,$B422,Sheet1!$L$5:$L$28252,$A422,Sheet1!$D$5:$D$28252,"宽带费",Sheet1!$E$5:$E$28252,"&lt;&gt;*调拨*")+SUMIFS(Sheet1!$G$5:$G$28252,Sheet1!$I$5:$I$28252,$B422,Sheet1!$L$5:$L$28252,$A422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2" s="32">
        <f>SUMIFS(Sheet1!$G$5:$G$28252,Sheet1!$I$5:$I$28252,$B422,Sheet1!$L$5:$L$28252,$A422,Sheet1!$D$5:$D$28252,"办公费",Sheet1!$E$5:$E$28252,"&lt;&gt;*调拨*")+SUMIFS(Sheet1!$G$5:$G$28252,Sheet1!$I$5:$I$28252,$B422,Sheet1!$L$5:$L$28252,$A422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2" s="32">
        <f>SUMIFS(Sheet1!$G$5:$G$28252,Sheet1!$I$5:$I$28252,$B422,Sheet1!$L$5:$L$28252,$A422,Sheet1!$D$5:$D$28252,"话费",Sheet1!$E$5:$E$28252,"&lt;&gt;*调拨*")+SUMIFS(Sheet1!$G$5:$G$28252,Sheet1!$I$5:$I$28252,$B422,Sheet1!$L$5:$L$28252,$A422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2" s="32">
        <f>SUMIFS(Sheet1!$G$5:$G$28252,Sheet1!$I$5:$I$28252,$B422,Sheet1!$L$5:$L$28252,$A422,Sheet1!$D$5:$D$28252,"房租",Sheet1!$E$5:$E$28252,"&lt;&gt;*调拨*")+SUMIFS(Sheet1!$G$5:$G$28252,Sheet1!$I$5:$I$28252,$B422,Sheet1!$L$5:$L$28252,$A422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9500</v>
      </c>
      <c r="AH422" s="32">
        <f>SUMIFS(Sheet1!$G$5:$G$28252,Sheet1!$I$5:$I$28252,$B422,Sheet1!$L$5:$L$28252,$A422,Sheet1!$E$5:$E$28252,"*调拨*")</f>
        <v>0</v>
      </c>
      <c r="AI422" s="32">
        <f>SUMIFS(Sheet1!$G$5:$G$28252,Sheet1!$I$5:$I$28252,$B422,Sheet1!$L$5:$L$28252,$A422,Sheet1!$D$5:$D$28252,"内部转款",Sheet1!$E$5:$E$28252,"&lt;&gt;*调拨*")+SUMIFS(Sheet1!$G$5:$G$28252,Sheet1!$I$5:$I$28252,$B422,Sheet1!$L$5:$L$28252,$A422,Sheet1!$D$5:$D$28252,"内部转账",Sheet1!$E$5:$E$28252,"&lt;&gt;*调拨*")</f>
        <v>0</v>
      </c>
      <c r="AJ422" s="32">
        <f t="shared" si="29"/>
        <v>3947.31</v>
      </c>
      <c r="AK422" s="32">
        <f>SUMIFS(Sheet1!$G$5:$G$28252,Sheet1!$I$5:$I$28252,$B422,Sheet1!$L$5:$L$28252,$A422)</f>
        <v>13447.31</v>
      </c>
      <c r="AL422" s="32">
        <f t="shared" si="30"/>
        <v>11293.94</v>
      </c>
    </row>
    <row r="423" ht="16.5" spans="1:38">
      <c r="A423" s="30">
        <v>202607</v>
      </c>
      <c r="B423" s="31" t="s">
        <v>109</v>
      </c>
      <c r="C423" s="32">
        <f>SUMIFS(Sheet1!$F$5:$F$28252,Sheet1!$I$5:$I$28252,$B423,Sheet1!$L$5:$L$28252,$A423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25649.95</v>
      </c>
      <c r="D423" s="32">
        <f>SUMIFS(Sheet1!$F$5:$F$28252,Sheet1!$I$5:$I$28252,$B423,Sheet1!$L$5:$L$28252,$A423,Sheet1!$D$5:$D$28252,"医保即时拨付",Sheet1!$E$5:$E$28252,"&lt;&gt;*调拨*")+SUMIFS(Sheet1!$F$5:$F$28252,Sheet1!$I$5:$I$28252,$B423,Sheet1!$L$5:$L$28252,$A423,Sheet1!$E$5:$E$28252,"*医保即时拨付*",Sheet1!$D$5:$D$28252,"&lt;&gt;医保即时拨付",Sheet1!$D$5:$D$28252,"&lt;&gt;内部转款",Sheet1!$D$5:$D$28252,"&lt;&gt;内部转账",Sheet1!$E$5:$E$28252,"&lt;&gt;*调拨*")</f>
        <v>1436.91</v>
      </c>
      <c r="E423" s="32">
        <f>SUMIFS(Sheet1!$F$5:$F$28252,Sheet1!$I$5:$I$28252,$B423,Sheet1!$L$5:$L$28252,$A423,Sheet1!$D$5:$D$28252,"医保",Sheet1!$E$5:$E$28252,"&lt;&gt;*调拨*",Sheet1!$E$5:$E$28252,"&lt;&gt;*医保即时拨付*")+SUMIFS(Sheet1!$F$5:$F$28252,Sheet1!$I$5:$I$28252,$B423,Sheet1!$L$5:$L$28252,$A423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23" s="32">
        <f>SUMIFS(Sheet1!$F$5:$F$28252,Sheet1!$I$5:$I$28252,$B423,Sheet1!$L$5:$L$28252,$A423,Sheet1!$D$5:$D$28252,"聚合",Sheet1!$E$5:$E$28252,"&lt;&gt;*调拨*")+SUMIFS(Sheet1!$F$5:$F$28252,Sheet1!$I$5:$I$28252,$B423,Sheet1!$L$5:$L$28252,$A423,Sheet1!$E$5:$E$28252,"*聚合*",Sheet1!$D$5:$D$28252,"&lt;&gt;聚合",Sheet1!$D$5:$D$28252,"&lt;&gt;内部转款",Sheet1!$D$5:$D$28252,"&lt;&gt;内部转账",Sheet1!$E$5:$E$28252,"&lt;&gt;*调拨*")</f>
        <v>0</v>
      </c>
      <c r="G423" s="32">
        <f>SUMIFS(Sheet1!$F$5:$F$28252,Sheet1!$I$5:$I$28252,$B423,Sheet1!$L$5:$L$28252,$A423,Sheet1!$D$5:$D$28252,"24小时微信",Sheet1!$E$5:$E$28252,"&lt;&gt;*调拨*")+SUMIFS(Sheet1!$F$5:$F$28252,Sheet1!$I$5:$I$28252,$B423,Sheet1!$L$5:$L$28252,$A423,Sheet1!$E$5:$E$28252,"*24小时微信*",Sheet1!$D$5:$D$28252,"&lt;&gt;24小时微信",Sheet1!$D$5:$D$28252,"&lt;&gt;内部转款",Sheet1!$D$5:$D$28252,"&lt;&gt;内部转账",Sheet1!$E$5:$E$28252,"&lt;&gt;*调拨*")</f>
        <v>0</v>
      </c>
      <c r="H423" s="32">
        <f>SUMIFS(Sheet1!$F$5:$F$28252,Sheet1!$I$5:$I$28252,$B423,Sheet1!$L$5:$L$28252,$A423,Sheet1!$D$5:$D$28252,"美团",Sheet1!$E$5:$E$28252,"&lt;&gt;*调拨*")+SUMIFS(Sheet1!$F$5:$F$28252,Sheet1!$I$5:$I$28252,$B423,Sheet1!$L$5:$L$28252,$A423,Sheet1!$E$5:$E$28252,"*美团*",Sheet1!$D$5:$D$28252,"&lt;&gt;美团",Sheet1!$D$5:$D$28252,"&lt;&gt;内部转款",Sheet1!$D$5:$D$28252,"&lt;&gt;内部转账",Sheet1!$E$5:$E$28252,"&lt;&gt;*调拨*")</f>
        <v>0</v>
      </c>
      <c r="I423" s="32">
        <f>SUMIFS(Sheet1!$F$5:$F$28252,Sheet1!$I$5:$I$28252,$B423,Sheet1!$L$5:$L$28252,$A423,Sheet1!$D$5:$D$28252,"饿了么",Sheet1!$E$5:$E$28252,"&lt;&gt;*调拨*")+SUMIFS(Sheet1!$F$5:$F$28252,Sheet1!$I$5:$I$28252,$B423,Sheet1!$L$5:$L$28252,$A423,Sheet1!$E$5:$E$28252,"*饿了么*",Sheet1!$D$5:$D$28252,"&lt;&gt;饿了么",Sheet1!$D$5:$D$28252,"&lt;&gt;内部转款",Sheet1!$D$5:$D$28252,"&lt;&gt;内部转账",Sheet1!$E$5:$E$28252,"&lt;&gt;*调拨*")</f>
        <v>0</v>
      </c>
      <c r="J423" s="32">
        <f>SUMIFS(Sheet1!$F$5:$F$28252,Sheet1!$I$5:$I$28252,$B423,Sheet1!$L$5:$L$28252,$A423,Sheet1!$D$5:$D$28252,"健E卡",Sheet1!$E$5:$E$28252,"&lt;&gt;*调拨*")+SUMIFS(Sheet1!$F$5:$F$28252,Sheet1!$I$5:$I$28252,$B423,Sheet1!$L$5:$L$28252,$A423,Sheet1!$E$5:$E$28252,"*健E卡*",Sheet1!$D$5:$D$28252,"&lt;&gt;健E卡",Sheet1!$D$5:$D$28252,"&lt;&gt;内部转款",Sheet1!$D$5:$D$28252,"&lt;&gt;内部转账",Sheet1!$E$5:$E$28252,"&lt;&gt;*调拨*")</f>
        <v>0</v>
      </c>
      <c r="K423" s="32">
        <f>SUMIFS(Sheet1!$F$5:$F$28252,Sheet1!$I$5:$I$28252,$B423,Sheet1!$L$5:$L$28252,$A423,Sheet1!$D$5:$D$28252,"抖音",Sheet1!$E$5:$E$28252,"&lt;&gt;*调拨*")+SUMIFS(Sheet1!$F$5:$F$28252,Sheet1!$I$5:$I$28252,$B423,Sheet1!$L$5:$L$28252,$A423,Sheet1!$E$5:$E$28252,"*抖音*",Sheet1!$D$5:$D$28252,"&lt;&gt;抖音",Sheet1!$D$5:$D$28252,"&lt;&gt;内部转款",Sheet1!$D$5:$D$28252,"&lt;&gt;内部转账",Sheet1!$E$5:$E$28252,"&lt;&gt;*调拨*")</f>
        <v>0</v>
      </c>
      <c r="L423" s="32">
        <f>SUMIFS(Sheet1!$F$5:$F$28252,Sheet1!$I$5:$I$28252,$B423,Sheet1!$L$5:$L$28252,$A423,Sheet1!$D$5:$D$28252,"医卡通",Sheet1!$E$5:$E$28252,"&lt;&gt;*调拨*")+SUMIFS(Sheet1!$F$5:$F$28252,Sheet1!$I$5:$I$28252,$B423,Sheet1!$L$5:$L$28252,$A423,Sheet1!$E$5:$E$28252,"*医卡通*",Sheet1!$D$5:$D$28252,"&lt;&gt;医卡通",Sheet1!$D$5:$D$28252,"&lt;&gt;内部转款",Sheet1!$D$5:$D$28252,"&lt;&gt;内部转账",Sheet1!$E$5:$E$28252,"&lt;&gt;*调拨*")</f>
        <v>0</v>
      </c>
      <c r="M423" s="32">
        <f>SUMIFS(Sheet1!$F$5:$F$28252,Sheet1!$I$5:$I$28252,$B423,Sheet1!$L$5:$L$28252,$A423,Sheet1!$D$5:$D$28252,"企健网",Sheet1!$E$5:$E$28252,"&lt;&gt;*调拨*")+SUMIFS(Sheet1!$F$5:$F$28252,Sheet1!$I$5:$I$28252,$B423,Sheet1!$L$5:$L$28252,$A423,Sheet1!$E$5:$E$28252,"*企健网*",Sheet1!$D$5:$D$28252,"&lt;&gt;企健网",Sheet1!$D$5:$D$28252,"&lt;&gt;内部转款",Sheet1!$D$5:$D$28252,"&lt;&gt;内部转账",Sheet1!$E$5:$E$28252,"&lt;&gt;*调拨*")</f>
        <v>0</v>
      </c>
      <c r="N423" s="32">
        <f>SUMIFS(Sheet1!$F$5:$F$28252,Sheet1!$I$5:$I$28252,$B423,Sheet1!$L$5:$L$28252,$A423,Sheet1!$D$5:$D$28252,"银联",Sheet1!$E$5:$E$28252,"&lt;&gt;*调拨*")+SUMIFS(Sheet1!$F$5:$F$28252,Sheet1!$I$5:$I$28252,$B423,Sheet1!$L$5:$L$28252,$A423,Sheet1!$E$5:$E$28252,"*银联*",Sheet1!$D$5:$D$28252,"&lt;&gt;银联",Sheet1!$D$5:$D$28252,"&lt;&gt;内部转款",Sheet1!$D$5:$D$28252,"&lt;&gt;内部转账",Sheet1!$E$5:$E$28252,"&lt;&gt;*调拨*")</f>
        <v>0</v>
      </c>
      <c r="O423" s="32">
        <f>SUMIFS(Sheet1!$F$5:$F$28252,Sheet1!$I$5:$I$28252,$B423,Sheet1!$L$5:$L$28252,$A423,Sheet1!$D$5:$D$28252,"京东",Sheet1!$E$5:$E$28252,"&lt;&gt;*调拨*")+SUMIFS(Sheet1!$F$5:$F$28252,Sheet1!$I$5:$I$28252,$B423,Sheet1!$L$5:$L$28252,$A423,Sheet1!$E$5:$E$28252,"*京东*",Sheet1!$D$5:$D$28252,"&lt;&gt;京东",Sheet1!$D$5:$D$28252,"&lt;&gt;内部转款",Sheet1!$D$5:$D$28252,"&lt;&gt;内部转账",Sheet1!$E$5:$E$28252,"&lt;&gt;*调拨*")</f>
        <v>0</v>
      </c>
      <c r="P423" s="32">
        <f>SUMIFS(Sheet1!$F$5:$F$28252,Sheet1!$I$5:$I$28252,$B423,Sheet1!$L$5:$L$28252,$A423,Sheet1!$D$5:$D$28252,"药机微信",Sheet1!$E$5:$E$28252,"&lt;&gt;*调拨*")+SUMIFS(Sheet1!$F$5:$F$28252,Sheet1!$I$5:$I$28252,$B423,Sheet1!$L$5:$L$28252,$A423,Sheet1!$E$5:$E$28252,"*药机微信*",Sheet1!$D$5:$D$28252,"&lt;&gt;药机微信",Sheet1!$D$5:$D$28252,"&lt;&gt;内部转款",Sheet1!$D$5:$D$28252,"&lt;&gt;内部转账",Sheet1!$E$5:$E$28252,"&lt;&gt;*调拨*")</f>
        <v>0</v>
      </c>
      <c r="Q423" s="32">
        <f>SUMIFS(Sheet1!$F$5:$F$28252,Sheet1!$I$5:$I$28252,$B423,Sheet1!$L$5:$L$28252,$A423,Sheet1!$D$5:$D$28252,"亲情卡",Sheet1!$E$5:$E$28252,"&lt;&gt;*调拨*")+SUMIFS(Sheet1!$F$5:$F$28252,Sheet1!$I$5:$I$28252,$B423,Sheet1!$L$5:$L$28252,$A423,Sheet1!$E$5:$E$28252,"*亲情卡*",Sheet1!$D$5:$D$28252,"&lt;&gt;亲情卡",Sheet1!$D$5:$D$28252,"&lt;&gt;内部转款",Sheet1!$D$5:$D$28252,"&lt;&gt;内部转账",Sheet1!$E$5:$E$28252,"&lt;&gt;*调拨*")</f>
        <v>0</v>
      </c>
      <c r="R423" s="32">
        <f>SUMIFS(Sheet1!$F$5:$F$28252,Sheet1!$I$5:$I$28252,$B423,Sheet1!$L$5:$L$28252,$A423,Sheet1!$D$5:$D$28252,"优惠券",Sheet1!$E$5:$E$28252,"&lt;&gt;*调拨*")+SUMIFS(Sheet1!$F$5:$F$28252,Sheet1!$I$5:$I$28252,$B423,Sheet1!$L$5:$L$28252,$A423,Sheet1!$E$5:$E$28252,"*优惠券*",Sheet1!$D$5:$D$28252,"&lt;&gt;优惠券",Sheet1!$D$5:$D$28252,"&lt;&gt;内部转款",Sheet1!$D$5:$D$28252,"&lt;&gt;内部转账",Sheet1!$E$5:$E$28252,"&lt;&gt;*调拨*")</f>
        <v>0</v>
      </c>
      <c r="S423" s="32">
        <f>SUMIFS(Sheet1!$F$5:$F$28252,Sheet1!$I$5:$I$28252,$B423,Sheet1!$L$5:$L$28252,$A423,Sheet1!$D$5:$D$28252,"代金券",Sheet1!$E$5:$E$28252,"&lt;&gt;*调拨*")+SUMIFS(Sheet1!$F$5:$F$28252,Sheet1!$I$5:$I$28252,$B423,Sheet1!$L$5:$L$28252,$A423,Sheet1!$E$5:$E$28252,"*代金券*",Sheet1!$D$5:$D$28252,"&lt;&gt;代金券",Sheet1!$D$5:$D$28252,"&lt;&gt;内部转款",Sheet1!$D$5:$D$28252,"&lt;&gt;内部转账",Sheet1!$E$5:$E$28252,"&lt;&gt;*调拨*")</f>
        <v>0</v>
      </c>
      <c r="T423" s="32">
        <f>SUMIFS(Sheet1!$F$5:$F$28252,Sheet1!$I$5:$I$28252,$B423,Sheet1!$L$5:$L$28252,$A423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423,Sheet1!$L$5:$L$28252,$A423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423,Sheet1!$L$5:$L$28252,$A423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423,Sheet1!$L$5:$L$28252,$A423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23" s="32">
        <f>SUMIFS(Sheet1!$F$5:$F$28252,Sheet1!$I$5:$I$28252,$B423,Sheet1!$L$5:$L$28252,$A423,Sheet1!$E$5:$E$28252,"*调拨*")</f>
        <v>0</v>
      </c>
      <c r="V423" s="32">
        <f>SUMIFS(Sheet1!$F$5:$F$28252,Sheet1!$I$5:$I$28252,$B423,Sheet1!$L$5:$L$28252,$A423,Sheet1!$D$5:$D$28252,"储值",Sheet1!$E$5:$E$28252,"&lt;&gt;*调拨*")+SUMIFS(Sheet1!$F$5:$F$28252,Sheet1!$I$5:$I$28252,$B423,Sheet1!$L$5:$L$28252,$A423,Sheet1!$E$5:$E$28252,"*储值*",Sheet1!$D$5:$D$28252,"&lt;&gt;储值",Sheet1!$D$5:$D$28252,"&lt;&gt;内部转款",Sheet1!$D$5:$D$28252,"&lt;&gt;内部转账",Sheet1!$E$5:$E$28252,"&lt;&gt;*调拨*")</f>
        <v>0</v>
      </c>
      <c r="W423" s="32">
        <f>SUMIFS(Sheet1!$F$5:$F$28252,Sheet1!$I$5:$I$28252,$B423,Sheet1!$L$5:$L$28252,$A423,Sheet1!$D$5:$D$28252,"效期",Sheet1!$E$5:$E$28252,"&lt;&gt;*调拨*")+SUMIFS(Sheet1!$F$5:$F$28252,Sheet1!$I$5:$I$28252,$B423,Sheet1!$L$5:$L$28252,$A423,Sheet1!$E$5:$E$28252,"*效期*",Sheet1!$D$5:$D$28252,"&lt;&gt;效期",Sheet1!$D$5:$D$28252,"&lt;&gt;内部转款",Sheet1!$D$5:$D$28252,"&lt;&gt;内部转账",Sheet1!$E$5:$E$28252,"&lt;&gt;*调拨*")</f>
        <v>0</v>
      </c>
      <c r="X423" s="32">
        <f>SUMIFS(Sheet1!$F$5:$F$28252,Sheet1!$I$5:$I$28252,$B423,Sheet1!$L$5:$L$28252,$A423,Sheet1!$D$5:$D$28252,"内部转款",Sheet1!$E$5:$E$28252,"&lt;&gt;*调拨*")+SUMIFS(Sheet1!$F$5:$F$28252,Sheet1!$I$5:$I$28252,$B423,Sheet1!$L$5:$L$28252,$A423,Sheet1!$D$5:$D$28252,"内部转账",Sheet1!$E$5:$E$28252,"&lt;&gt;*调拨*")</f>
        <v>0</v>
      </c>
      <c r="Y423" s="32">
        <f t="shared" si="28"/>
        <v>0</v>
      </c>
      <c r="Z423" s="32">
        <f>SUMIFS(Sheet1!$F$5:$F$28252,Sheet1!$I$5:$I$28252,$B423,Sheet1!$L$5:$L$28252,$A423)</f>
        <v>27086.86</v>
      </c>
      <c r="AA423" s="32">
        <f>SUMIFS(Sheet1!$G$5:$G$28252,Sheet1!$I$5:$I$28252,$B423,Sheet1!$L$5:$L$28252,$A423,Sheet1!$D$5:$D$28252,"工资",Sheet1!$E$5:$E$28252,"&lt;&gt;*调拨*")+SUMIFS(Sheet1!$G$5:$G$28252,Sheet1!$I$5:$I$28252,$B423,Sheet1!$L$5:$L$28252,$A423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3" s="32">
        <f>SUMIFS(Sheet1!$G$5:$G$28252,Sheet1!$I$5:$I$28252,$B423,Sheet1!$L$5:$L$28252,$A423,Sheet1!$D$5:$D$28252,"水费",Sheet1!$E$5:$E$28252,"&lt;&gt;*调拨*")+SUMIFS(Sheet1!$G$5:$G$28252,Sheet1!$I$5:$I$28252,$B423,Sheet1!$L$5:$L$28252,$A423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3" s="32">
        <f>SUMIFS(Sheet1!$G$5:$G$28252,Sheet1!$I$5:$I$28252,$B423,Sheet1!$L$5:$L$28252,$A423,Sheet1!$D$5:$D$28252,"电费",Sheet1!$E$5:$E$28252,"&lt;&gt;*调拨*")+SUMIFS(Sheet1!$G$5:$G$28252,Sheet1!$I$5:$I$28252,$B423,Sheet1!$L$5:$L$28252,$A423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3" s="32">
        <f>SUMIFS(Sheet1!$G$5:$G$28252,Sheet1!$I$5:$I$28252,$B423,Sheet1!$L$5:$L$28252,$A423,Sheet1!$D$5:$D$28252,"宽带费",Sheet1!$E$5:$E$28252,"&lt;&gt;*调拨*")+SUMIFS(Sheet1!$G$5:$G$28252,Sheet1!$I$5:$I$28252,$B423,Sheet1!$L$5:$L$28252,$A423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3" s="32">
        <f>SUMIFS(Sheet1!$G$5:$G$28252,Sheet1!$I$5:$I$28252,$B423,Sheet1!$L$5:$L$28252,$A423,Sheet1!$D$5:$D$28252,"办公费",Sheet1!$E$5:$E$28252,"&lt;&gt;*调拨*")+SUMIFS(Sheet1!$G$5:$G$28252,Sheet1!$I$5:$I$28252,$B423,Sheet1!$L$5:$L$28252,$A423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3" s="32">
        <f>SUMIFS(Sheet1!$G$5:$G$28252,Sheet1!$I$5:$I$28252,$B423,Sheet1!$L$5:$L$28252,$A423,Sheet1!$D$5:$D$28252,"话费",Sheet1!$E$5:$E$28252,"&lt;&gt;*调拨*")+SUMIFS(Sheet1!$G$5:$G$28252,Sheet1!$I$5:$I$28252,$B423,Sheet1!$L$5:$L$28252,$A423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3" s="32">
        <f>SUMIFS(Sheet1!$G$5:$G$28252,Sheet1!$I$5:$I$28252,$B423,Sheet1!$L$5:$L$28252,$A423,Sheet1!$D$5:$D$28252,"房租",Sheet1!$E$5:$E$28252,"&lt;&gt;*调拨*")+SUMIFS(Sheet1!$G$5:$G$28252,Sheet1!$I$5:$I$28252,$B423,Sheet1!$L$5:$L$28252,$A423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8500</v>
      </c>
      <c r="AH423" s="32">
        <f>SUMIFS(Sheet1!$G$5:$G$28252,Sheet1!$I$5:$I$28252,$B423,Sheet1!$L$5:$L$28252,$A423,Sheet1!$E$5:$E$28252,"*调拨*")</f>
        <v>0</v>
      </c>
      <c r="AI423" s="32">
        <f>SUMIFS(Sheet1!$G$5:$G$28252,Sheet1!$I$5:$I$28252,$B423,Sheet1!$L$5:$L$28252,$A423,Sheet1!$D$5:$D$28252,"内部转款",Sheet1!$E$5:$E$28252,"&lt;&gt;*调拨*")+SUMIFS(Sheet1!$G$5:$G$28252,Sheet1!$I$5:$I$28252,$B423,Sheet1!$L$5:$L$28252,$A423,Sheet1!$D$5:$D$28252,"内部转账",Sheet1!$E$5:$E$28252,"&lt;&gt;*调拨*")</f>
        <v>0</v>
      </c>
      <c r="AJ423" s="32">
        <f t="shared" si="29"/>
        <v>4924.66</v>
      </c>
      <c r="AK423" s="32">
        <f>SUMIFS(Sheet1!$G$5:$G$28252,Sheet1!$I$5:$I$28252,$B423,Sheet1!$L$5:$L$28252,$A423)</f>
        <v>13424.66</v>
      </c>
      <c r="AL423" s="32">
        <f t="shared" si="30"/>
        <v>13662.2</v>
      </c>
    </row>
    <row r="424" ht="16.5" spans="1:38">
      <c r="A424" s="30">
        <v>202607</v>
      </c>
      <c r="B424" s="31" t="s">
        <v>162</v>
      </c>
      <c r="C424" s="32">
        <f>SUMIFS(Sheet1!$F$5:$F$28252,Sheet1!$I$5:$I$28252,$B424,Sheet1!$L$5:$L$28252,$A424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24" s="32">
        <f>SUMIFS(Sheet1!$F$5:$F$28252,Sheet1!$I$5:$I$28252,$B424,Sheet1!$L$5:$L$28252,$A424,Sheet1!$D$5:$D$28252,"医保即时拨付",Sheet1!$E$5:$E$28252,"&lt;&gt;*调拨*")+SUMIFS(Sheet1!$F$5:$F$28252,Sheet1!$I$5:$I$28252,$B424,Sheet1!$L$5:$L$28252,$A424,Sheet1!$E$5:$E$28252,"*医保即时拨付*",Sheet1!$D$5:$D$28252,"&lt;&gt;医保即时拨付",Sheet1!$D$5:$D$28252,"&lt;&gt;内部转款",Sheet1!$D$5:$D$28252,"&lt;&gt;内部转账",Sheet1!$E$5:$E$28252,"&lt;&gt;*调拨*")</f>
        <v>0</v>
      </c>
      <c r="E424" s="32">
        <f>SUMIFS(Sheet1!$F$5:$F$28252,Sheet1!$I$5:$I$28252,$B424,Sheet1!$L$5:$L$28252,$A424,Sheet1!$D$5:$D$28252,"医保",Sheet1!$E$5:$E$28252,"&lt;&gt;*调拨*",Sheet1!$E$5:$E$28252,"&lt;&gt;*医保即时拨付*")+SUMIFS(Sheet1!$F$5:$F$28252,Sheet1!$I$5:$I$28252,$B424,Sheet1!$L$5:$L$28252,$A424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24" s="32">
        <f>SUMIFS(Sheet1!$F$5:$F$28252,Sheet1!$I$5:$I$28252,$B424,Sheet1!$L$5:$L$28252,$A424,Sheet1!$D$5:$D$28252,"聚合",Sheet1!$E$5:$E$28252,"&lt;&gt;*调拨*")+SUMIFS(Sheet1!$F$5:$F$28252,Sheet1!$I$5:$I$28252,$B424,Sheet1!$L$5:$L$28252,$A424,Sheet1!$E$5:$E$28252,"*聚合*",Sheet1!$D$5:$D$28252,"&lt;&gt;聚合",Sheet1!$D$5:$D$28252,"&lt;&gt;内部转款",Sheet1!$D$5:$D$28252,"&lt;&gt;内部转账",Sheet1!$E$5:$E$28252,"&lt;&gt;*调拨*")</f>
        <v>59.8</v>
      </c>
      <c r="G424" s="32">
        <f>SUMIFS(Sheet1!$F$5:$F$28252,Sheet1!$I$5:$I$28252,$B424,Sheet1!$L$5:$L$28252,$A424,Sheet1!$D$5:$D$28252,"24小时微信",Sheet1!$E$5:$E$28252,"&lt;&gt;*调拨*")+SUMIFS(Sheet1!$F$5:$F$28252,Sheet1!$I$5:$I$28252,$B424,Sheet1!$L$5:$L$28252,$A424,Sheet1!$E$5:$E$28252,"*24小时微信*",Sheet1!$D$5:$D$28252,"&lt;&gt;24小时微信",Sheet1!$D$5:$D$28252,"&lt;&gt;内部转款",Sheet1!$D$5:$D$28252,"&lt;&gt;内部转账",Sheet1!$E$5:$E$28252,"&lt;&gt;*调拨*")</f>
        <v>0</v>
      </c>
      <c r="H424" s="32">
        <f>SUMIFS(Sheet1!$F$5:$F$28252,Sheet1!$I$5:$I$28252,$B424,Sheet1!$L$5:$L$28252,$A424,Sheet1!$D$5:$D$28252,"美团",Sheet1!$E$5:$E$28252,"&lt;&gt;*调拨*")+SUMIFS(Sheet1!$F$5:$F$28252,Sheet1!$I$5:$I$28252,$B424,Sheet1!$L$5:$L$28252,$A424,Sheet1!$E$5:$E$28252,"*美团*",Sheet1!$D$5:$D$28252,"&lt;&gt;美团",Sheet1!$D$5:$D$28252,"&lt;&gt;内部转款",Sheet1!$D$5:$D$28252,"&lt;&gt;内部转账",Sheet1!$E$5:$E$28252,"&lt;&gt;*调拨*")</f>
        <v>0</v>
      </c>
      <c r="I424" s="32">
        <f>SUMIFS(Sheet1!$F$5:$F$28252,Sheet1!$I$5:$I$28252,$B424,Sheet1!$L$5:$L$28252,$A424,Sheet1!$D$5:$D$28252,"饿了么",Sheet1!$E$5:$E$28252,"&lt;&gt;*调拨*")+SUMIFS(Sheet1!$F$5:$F$28252,Sheet1!$I$5:$I$28252,$B424,Sheet1!$L$5:$L$28252,$A424,Sheet1!$E$5:$E$28252,"*饿了么*",Sheet1!$D$5:$D$28252,"&lt;&gt;饿了么",Sheet1!$D$5:$D$28252,"&lt;&gt;内部转款",Sheet1!$D$5:$D$28252,"&lt;&gt;内部转账",Sheet1!$E$5:$E$28252,"&lt;&gt;*调拨*")</f>
        <v>0</v>
      </c>
      <c r="J424" s="32">
        <f>SUMIFS(Sheet1!$F$5:$F$28252,Sheet1!$I$5:$I$28252,$B424,Sheet1!$L$5:$L$28252,$A424,Sheet1!$D$5:$D$28252,"健E卡",Sheet1!$E$5:$E$28252,"&lt;&gt;*调拨*")+SUMIFS(Sheet1!$F$5:$F$28252,Sheet1!$I$5:$I$28252,$B424,Sheet1!$L$5:$L$28252,$A424,Sheet1!$E$5:$E$28252,"*健E卡*",Sheet1!$D$5:$D$28252,"&lt;&gt;健E卡",Sheet1!$D$5:$D$28252,"&lt;&gt;内部转款",Sheet1!$D$5:$D$28252,"&lt;&gt;内部转账",Sheet1!$E$5:$E$28252,"&lt;&gt;*调拨*")</f>
        <v>0</v>
      </c>
      <c r="K424" s="32">
        <f>SUMIFS(Sheet1!$F$5:$F$28252,Sheet1!$I$5:$I$28252,$B424,Sheet1!$L$5:$L$28252,$A424,Sheet1!$D$5:$D$28252,"抖音",Sheet1!$E$5:$E$28252,"&lt;&gt;*调拨*")+SUMIFS(Sheet1!$F$5:$F$28252,Sheet1!$I$5:$I$28252,$B424,Sheet1!$L$5:$L$28252,$A424,Sheet1!$E$5:$E$28252,"*抖音*",Sheet1!$D$5:$D$28252,"&lt;&gt;抖音",Sheet1!$D$5:$D$28252,"&lt;&gt;内部转款",Sheet1!$D$5:$D$28252,"&lt;&gt;内部转账",Sheet1!$E$5:$E$28252,"&lt;&gt;*调拨*")</f>
        <v>0</v>
      </c>
      <c r="L424" s="32">
        <f>SUMIFS(Sheet1!$F$5:$F$28252,Sheet1!$I$5:$I$28252,$B424,Sheet1!$L$5:$L$28252,$A424,Sheet1!$D$5:$D$28252,"医卡通",Sheet1!$E$5:$E$28252,"&lt;&gt;*调拨*")+SUMIFS(Sheet1!$F$5:$F$28252,Sheet1!$I$5:$I$28252,$B424,Sheet1!$L$5:$L$28252,$A424,Sheet1!$E$5:$E$28252,"*医卡通*",Sheet1!$D$5:$D$28252,"&lt;&gt;医卡通",Sheet1!$D$5:$D$28252,"&lt;&gt;内部转款",Sheet1!$D$5:$D$28252,"&lt;&gt;内部转账",Sheet1!$E$5:$E$28252,"&lt;&gt;*调拨*")</f>
        <v>0</v>
      </c>
      <c r="M424" s="32">
        <f>SUMIFS(Sheet1!$F$5:$F$28252,Sheet1!$I$5:$I$28252,$B424,Sheet1!$L$5:$L$28252,$A424,Sheet1!$D$5:$D$28252,"企健网",Sheet1!$E$5:$E$28252,"&lt;&gt;*调拨*")+SUMIFS(Sheet1!$F$5:$F$28252,Sheet1!$I$5:$I$28252,$B424,Sheet1!$L$5:$L$28252,$A424,Sheet1!$E$5:$E$28252,"*企健网*",Sheet1!$D$5:$D$28252,"&lt;&gt;企健网",Sheet1!$D$5:$D$28252,"&lt;&gt;内部转款",Sheet1!$D$5:$D$28252,"&lt;&gt;内部转账",Sheet1!$E$5:$E$28252,"&lt;&gt;*调拨*")</f>
        <v>0</v>
      </c>
      <c r="N424" s="32">
        <f>SUMIFS(Sheet1!$F$5:$F$28252,Sheet1!$I$5:$I$28252,$B424,Sheet1!$L$5:$L$28252,$A424,Sheet1!$D$5:$D$28252,"银联",Sheet1!$E$5:$E$28252,"&lt;&gt;*调拨*")+SUMIFS(Sheet1!$F$5:$F$28252,Sheet1!$I$5:$I$28252,$B424,Sheet1!$L$5:$L$28252,$A424,Sheet1!$E$5:$E$28252,"*银联*",Sheet1!$D$5:$D$28252,"&lt;&gt;银联",Sheet1!$D$5:$D$28252,"&lt;&gt;内部转款",Sheet1!$D$5:$D$28252,"&lt;&gt;内部转账",Sheet1!$E$5:$E$28252,"&lt;&gt;*调拨*")</f>
        <v>0</v>
      </c>
      <c r="O424" s="32">
        <f>SUMIFS(Sheet1!$F$5:$F$28252,Sheet1!$I$5:$I$28252,$B424,Sheet1!$L$5:$L$28252,$A424,Sheet1!$D$5:$D$28252,"京东",Sheet1!$E$5:$E$28252,"&lt;&gt;*调拨*")+SUMIFS(Sheet1!$F$5:$F$28252,Sheet1!$I$5:$I$28252,$B424,Sheet1!$L$5:$L$28252,$A424,Sheet1!$E$5:$E$28252,"*京东*",Sheet1!$D$5:$D$28252,"&lt;&gt;京东",Sheet1!$D$5:$D$28252,"&lt;&gt;内部转款",Sheet1!$D$5:$D$28252,"&lt;&gt;内部转账",Sheet1!$E$5:$E$28252,"&lt;&gt;*调拨*")</f>
        <v>0</v>
      </c>
      <c r="P424" s="32">
        <f>SUMIFS(Sheet1!$F$5:$F$28252,Sheet1!$I$5:$I$28252,$B424,Sheet1!$L$5:$L$28252,$A424,Sheet1!$D$5:$D$28252,"药机微信",Sheet1!$E$5:$E$28252,"&lt;&gt;*调拨*")+SUMIFS(Sheet1!$F$5:$F$28252,Sheet1!$I$5:$I$28252,$B424,Sheet1!$L$5:$L$28252,$A424,Sheet1!$E$5:$E$28252,"*药机微信*",Sheet1!$D$5:$D$28252,"&lt;&gt;药机微信",Sheet1!$D$5:$D$28252,"&lt;&gt;内部转款",Sheet1!$D$5:$D$28252,"&lt;&gt;内部转账",Sheet1!$E$5:$E$28252,"&lt;&gt;*调拨*")</f>
        <v>0</v>
      </c>
      <c r="Q424" s="32">
        <f>SUMIFS(Sheet1!$F$5:$F$28252,Sheet1!$I$5:$I$28252,$B424,Sheet1!$L$5:$L$28252,$A424,Sheet1!$D$5:$D$28252,"亲情卡",Sheet1!$E$5:$E$28252,"&lt;&gt;*调拨*")+SUMIFS(Sheet1!$F$5:$F$28252,Sheet1!$I$5:$I$28252,$B424,Sheet1!$L$5:$L$28252,$A424,Sheet1!$E$5:$E$28252,"*亲情卡*",Sheet1!$D$5:$D$28252,"&lt;&gt;亲情卡",Sheet1!$D$5:$D$28252,"&lt;&gt;内部转款",Sheet1!$D$5:$D$28252,"&lt;&gt;内部转账",Sheet1!$E$5:$E$28252,"&lt;&gt;*调拨*")</f>
        <v>0</v>
      </c>
      <c r="R424" s="32">
        <f>SUMIFS(Sheet1!$F$5:$F$28252,Sheet1!$I$5:$I$28252,$B424,Sheet1!$L$5:$L$28252,$A424,Sheet1!$D$5:$D$28252,"优惠券",Sheet1!$E$5:$E$28252,"&lt;&gt;*调拨*")+SUMIFS(Sheet1!$F$5:$F$28252,Sheet1!$I$5:$I$28252,$B424,Sheet1!$L$5:$L$28252,$A424,Sheet1!$E$5:$E$28252,"*优惠券*",Sheet1!$D$5:$D$28252,"&lt;&gt;优惠券",Sheet1!$D$5:$D$28252,"&lt;&gt;内部转款",Sheet1!$D$5:$D$28252,"&lt;&gt;内部转账",Sheet1!$E$5:$E$28252,"&lt;&gt;*调拨*")</f>
        <v>0</v>
      </c>
      <c r="S424" s="32">
        <f>SUMIFS(Sheet1!$F$5:$F$28252,Sheet1!$I$5:$I$28252,$B424,Sheet1!$L$5:$L$28252,$A424,Sheet1!$D$5:$D$28252,"代金券",Sheet1!$E$5:$E$28252,"&lt;&gt;*调拨*")+SUMIFS(Sheet1!$F$5:$F$28252,Sheet1!$I$5:$I$28252,$B424,Sheet1!$L$5:$L$28252,$A424,Sheet1!$E$5:$E$28252,"*代金券*",Sheet1!$D$5:$D$28252,"&lt;&gt;代金券",Sheet1!$D$5:$D$28252,"&lt;&gt;内部转款",Sheet1!$D$5:$D$28252,"&lt;&gt;内部转账",Sheet1!$E$5:$E$28252,"&lt;&gt;*调拨*")</f>
        <v>0</v>
      </c>
      <c r="T424" s="32">
        <f>SUMIFS(Sheet1!$F$5:$F$28252,Sheet1!$I$5:$I$28252,$B424,Sheet1!$L$5:$L$28252,$A424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424,Sheet1!$L$5:$L$28252,$A424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424,Sheet1!$L$5:$L$28252,$A424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424,Sheet1!$L$5:$L$28252,$A424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24" s="32">
        <f>SUMIFS(Sheet1!$F$5:$F$28252,Sheet1!$I$5:$I$28252,$B424,Sheet1!$L$5:$L$28252,$A424,Sheet1!$E$5:$E$28252,"*调拨*")</f>
        <v>0</v>
      </c>
      <c r="V424" s="32">
        <f>SUMIFS(Sheet1!$F$5:$F$28252,Sheet1!$I$5:$I$28252,$B424,Sheet1!$L$5:$L$28252,$A424,Sheet1!$D$5:$D$28252,"储值",Sheet1!$E$5:$E$28252,"&lt;&gt;*调拨*")+SUMIFS(Sheet1!$F$5:$F$28252,Sheet1!$I$5:$I$28252,$B424,Sheet1!$L$5:$L$28252,$A424,Sheet1!$E$5:$E$28252,"*储值*",Sheet1!$D$5:$D$28252,"&lt;&gt;储值",Sheet1!$D$5:$D$28252,"&lt;&gt;内部转款",Sheet1!$D$5:$D$28252,"&lt;&gt;内部转账",Sheet1!$E$5:$E$28252,"&lt;&gt;*调拨*")</f>
        <v>0</v>
      </c>
      <c r="W424" s="32">
        <f>SUMIFS(Sheet1!$F$5:$F$28252,Sheet1!$I$5:$I$28252,$B424,Sheet1!$L$5:$L$28252,$A424,Sheet1!$D$5:$D$28252,"效期",Sheet1!$E$5:$E$28252,"&lt;&gt;*调拨*")+SUMIFS(Sheet1!$F$5:$F$28252,Sheet1!$I$5:$I$28252,$B424,Sheet1!$L$5:$L$28252,$A424,Sheet1!$E$5:$E$28252,"*效期*",Sheet1!$D$5:$D$28252,"&lt;&gt;效期",Sheet1!$D$5:$D$28252,"&lt;&gt;内部转款",Sheet1!$D$5:$D$28252,"&lt;&gt;内部转账",Sheet1!$E$5:$E$28252,"&lt;&gt;*调拨*")</f>
        <v>0</v>
      </c>
      <c r="X424" s="32">
        <f>SUMIFS(Sheet1!$F$5:$F$28252,Sheet1!$I$5:$I$28252,$B424,Sheet1!$L$5:$L$28252,$A424,Sheet1!$D$5:$D$28252,"内部转款",Sheet1!$E$5:$E$28252,"&lt;&gt;*调拨*")+SUMIFS(Sheet1!$F$5:$F$28252,Sheet1!$I$5:$I$28252,$B424,Sheet1!$L$5:$L$28252,$A424,Sheet1!$D$5:$D$28252,"内部转账",Sheet1!$E$5:$E$28252,"&lt;&gt;*调拨*")</f>
        <v>0</v>
      </c>
      <c r="Y424" s="32">
        <f t="shared" si="28"/>
        <v>0</v>
      </c>
      <c r="Z424" s="32">
        <f>SUMIFS(Sheet1!$F$5:$F$28252,Sheet1!$I$5:$I$28252,$B424,Sheet1!$L$5:$L$28252,$A424)</f>
        <v>59.8</v>
      </c>
      <c r="AA424" s="32">
        <f>SUMIFS(Sheet1!$G$5:$G$28252,Sheet1!$I$5:$I$28252,$B424,Sheet1!$L$5:$L$28252,$A424,Sheet1!$D$5:$D$28252,"工资",Sheet1!$E$5:$E$28252,"&lt;&gt;*调拨*")+SUMIFS(Sheet1!$G$5:$G$28252,Sheet1!$I$5:$I$28252,$B424,Sheet1!$L$5:$L$28252,$A424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4" s="32">
        <f>SUMIFS(Sheet1!$G$5:$G$28252,Sheet1!$I$5:$I$28252,$B424,Sheet1!$L$5:$L$28252,$A424,Sheet1!$D$5:$D$28252,"水费",Sheet1!$E$5:$E$28252,"&lt;&gt;*调拨*")+SUMIFS(Sheet1!$G$5:$G$28252,Sheet1!$I$5:$I$28252,$B424,Sheet1!$L$5:$L$28252,$A424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4" s="32">
        <f>SUMIFS(Sheet1!$G$5:$G$28252,Sheet1!$I$5:$I$28252,$B424,Sheet1!$L$5:$L$28252,$A424,Sheet1!$D$5:$D$28252,"电费",Sheet1!$E$5:$E$28252,"&lt;&gt;*调拨*")+SUMIFS(Sheet1!$G$5:$G$28252,Sheet1!$I$5:$I$28252,$B424,Sheet1!$L$5:$L$28252,$A424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4" s="32">
        <f>SUMIFS(Sheet1!$G$5:$G$28252,Sheet1!$I$5:$I$28252,$B424,Sheet1!$L$5:$L$28252,$A424,Sheet1!$D$5:$D$28252,"宽带费",Sheet1!$E$5:$E$28252,"&lt;&gt;*调拨*")+SUMIFS(Sheet1!$G$5:$G$28252,Sheet1!$I$5:$I$28252,$B424,Sheet1!$L$5:$L$28252,$A424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4" s="32">
        <f>SUMIFS(Sheet1!$G$5:$G$28252,Sheet1!$I$5:$I$28252,$B424,Sheet1!$L$5:$L$28252,$A424,Sheet1!$D$5:$D$28252,"办公费",Sheet1!$E$5:$E$28252,"&lt;&gt;*调拨*")+SUMIFS(Sheet1!$G$5:$G$28252,Sheet1!$I$5:$I$28252,$B424,Sheet1!$L$5:$L$28252,$A424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4" s="32">
        <f>SUMIFS(Sheet1!$G$5:$G$28252,Sheet1!$I$5:$I$28252,$B424,Sheet1!$L$5:$L$28252,$A424,Sheet1!$D$5:$D$28252,"话费",Sheet1!$E$5:$E$28252,"&lt;&gt;*调拨*")+SUMIFS(Sheet1!$G$5:$G$28252,Sheet1!$I$5:$I$28252,$B424,Sheet1!$L$5:$L$28252,$A424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4" s="32">
        <f>SUMIFS(Sheet1!$G$5:$G$28252,Sheet1!$I$5:$I$28252,$B424,Sheet1!$L$5:$L$28252,$A424,Sheet1!$D$5:$D$28252,"房租",Sheet1!$E$5:$E$28252,"&lt;&gt;*调拨*")+SUMIFS(Sheet1!$G$5:$G$28252,Sheet1!$I$5:$I$28252,$B424,Sheet1!$L$5:$L$28252,$A424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24" s="32">
        <f>SUMIFS(Sheet1!$G$5:$G$28252,Sheet1!$I$5:$I$28252,$B424,Sheet1!$L$5:$L$28252,$A424,Sheet1!$E$5:$E$28252,"*调拨*")</f>
        <v>0</v>
      </c>
      <c r="AI424" s="32">
        <f>SUMIFS(Sheet1!$G$5:$G$28252,Sheet1!$I$5:$I$28252,$B424,Sheet1!$L$5:$L$28252,$A424,Sheet1!$D$5:$D$28252,"内部转款",Sheet1!$E$5:$E$28252,"&lt;&gt;*调拨*")+SUMIFS(Sheet1!$G$5:$G$28252,Sheet1!$I$5:$I$28252,$B424,Sheet1!$L$5:$L$28252,$A424,Sheet1!$D$5:$D$28252,"内部转账",Sheet1!$E$5:$E$28252,"&lt;&gt;*调拨*")</f>
        <v>0</v>
      </c>
      <c r="AJ424" s="32">
        <f t="shared" si="29"/>
        <v>1915.79</v>
      </c>
      <c r="AK424" s="32">
        <f>SUMIFS(Sheet1!$G$5:$G$28252,Sheet1!$I$5:$I$28252,$B424,Sheet1!$L$5:$L$28252,$A424)</f>
        <v>1915.79</v>
      </c>
      <c r="AL424" s="32">
        <f t="shared" si="30"/>
        <v>-1855.99</v>
      </c>
    </row>
    <row r="425" ht="16.5" spans="1:38">
      <c r="A425" s="30">
        <v>202607</v>
      </c>
      <c r="B425" s="31" t="s">
        <v>235</v>
      </c>
      <c r="C425" s="32">
        <f>SUMIFS(Sheet1!$F$5:$F$28252,Sheet1!$I$5:$I$28252,$B425,Sheet1!$L$5:$L$28252,$A425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13888.08</v>
      </c>
      <c r="D425" s="32">
        <f>SUMIFS(Sheet1!$F$5:$F$28252,Sheet1!$I$5:$I$28252,$B425,Sheet1!$L$5:$L$28252,$A425,Sheet1!$D$5:$D$28252,"医保即时拨付",Sheet1!$E$5:$E$28252,"&lt;&gt;*调拨*")+SUMIFS(Sheet1!$F$5:$F$28252,Sheet1!$I$5:$I$28252,$B425,Sheet1!$L$5:$L$28252,$A425,Sheet1!$E$5:$E$28252,"*医保即时拨付*",Sheet1!$D$5:$D$28252,"&lt;&gt;医保即时拨付",Sheet1!$D$5:$D$28252,"&lt;&gt;内部转款",Sheet1!$D$5:$D$28252,"&lt;&gt;内部转账",Sheet1!$E$5:$E$28252,"&lt;&gt;*调拨*")</f>
        <v>1828.79</v>
      </c>
      <c r="E425" s="32">
        <f>SUMIFS(Sheet1!$F$5:$F$28252,Sheet1!$I$5:$I$28252,$B425,Sheet1!$L$5:$L$28252,$A425,Sheet1!$D$5:$D$28252,"医保",Sheet1!$E$5:$E$28252,"&lt;&gt;*调拨*",Sheet1!$E$5:$E$28252,"&lt;&gt;*医保即时拨付*")+SUMIFS(Sheet1!$F$5:$F$28252,Sheet1!$I$5:$I$28252,$B425,Sheet1!$L$5:$L$28252,$A425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25" s="32">
        <f>SUMIFS(Sheet1!$F$5:$F$28252,Sheet1!$I$5:$I$28252,$B425,Sheet1!$L$5:$L$28252,$A425,Sheet1!$D$5:$D$28252,"聚合",Sheet1!$E$5:$E$28252,"&lt;&gt;*调拨*")+SUMIFS(Sheet1!$F$5:$F$28252,Sheet1!$I$5:$I$28252,$B425,Sheet1!$L$5:$L$28252,$A425,Sheet1!$E$5:$E$28252,"*聚合*",Sheet1!$D$5:$D$28252,"&lt;&gt;聚合",Sheet1!$D$5:$D$28252,"&lt;&gt;内部转款",Sheet1!$D$5:$D$28252,"&lt;&gt;内部转账",Sheet1!$E$5:$E$28252,"&lt;&gt;*调拨*")</f>
        <v>0</v>
      </c>
      <c r="G425" s="32">
        <f>SUMIFS(Sheet1!$F$5:$F$28252,Sheet1!$I$5:$I$28252,$B425,Sheet1!$L$5:$L$28252,$A425,Sheet1!$D$5:$D$28252,"24小时微信",Sheet1!$E$5:$E$28252,"&lt;&gt;*调拨*")+SUMIFS(Sheet1!$F$5:$F$28252,Sheet1!$I$5:$I$28252,$B425,Sheet1!$L$5:$L$28252,$A425,Sheet1!$E$5:$E$28252,"*24小时微信*",Sheet1!$D$5:$D$28252,"&lt;&gt;24小时微信",Sheet1!$D$5:$D$28252,"&lt;&gt;内部转款",Sheet1!$D$5:$D$28252,"&lt;&gt;内部转账",Sheet1!$E$5:$E$28252,"&lt;&gt;*调拨*")</f>
        <v>0</v>
      </c>
      <c r="H425" s="32">
        <f>SUMIFS(Sheet1!$F$5:$F$28252,Sheet1!$I$5:$I$28252,$B425,Sheet1!$L$5:$L$28252,$A425,Sheet1!$D$5:$D$28252,"美团",Sheet1!$E$5:$E$28252,"&lt;&gt;*调拨*")+SUMIFS(Sheet1!$F$5:$F$28252,Sheet1!$I$5:$I$28252,$B425,Sheet1!$L$5:$L$28252,$A425,Sheet1!$E$5:$E$28252,"*美团*",Sheet1!$D$5:$D$28252,"&lt;&gt;美团",Sheet1!$D$5:$D$28252,"&lt;&gt;内部转款",Sheet1!$D$5:$D$28252,"&lt;&gt;内部转账",Sheet1!$E$5:$E$28252,"&lt;&gt;*调拨*")</f>
        <v>0</v>
      </c>
      <c r="I425" s="32">
        <f>SUMIFS(Sheet1!$F$5:$F$28252,Sheet1!$I$5:$I$28252,$B425,Sheet1!$L$5:$L$28252,$A425,Sheet1!$D$5:$D$28252,"饿了么",Sheet1!$E$5:$E$28252,"&lt;&gt;*调拨*")+SUMIFS(Sheet1!$F$5:$F$28252,Sheet1!$I$5:$I$28252,$B425,Sheet1!$L$5:$L$28252,$A425,Sheet1!$E$5:$E$28252,"*饿了么*",Sheet1!$D$5:$D$28252,"&lt;&gt;饿了么",Sheet1!$D$5:$D$28252,"&lt;&gt;内部转款",Sheet1!$D$5:$D$28252,"&lt;&gt;内部转账",Sheet1!$E$5:$E$28252,"&lt;&gt;*调拨*")</f>
        <v>0</v>
      </c>
      <c r="J425" s="32">
        <f>SUMIFS(Sheet1!$F$5:$F$28252,Sheet1!$I$5:$I$28252,$B425,Sheet1!$L$5:$L$28252,$A425,Sheet1!$D$5:$D$28252,"健E卡",Sheet1!$E$5:$E$28252,"&lt;&gt;*调拨*")+SUMIFS(Sheet1!$F$5:$F$28252,Sheet1!$I$5:$I$28252,$B425,Sheet1!$L$5:$L$28252,$A425,Sheet1!$E$5:$E$28252,"*健E卡*",Sheet1!$D$5:$D$28252,"&lt;&gt;健E卡",Sheet1!$D$5:$D$28252,"&lt;&gt;内部转款",Sheet1!$D$5:$D$28252,"&lt;&gt;内部转账",Sheet1!$E$5:$E$28252,"&lt;&gt;*调拨*")</f>
        <v>0</v>
      </c>
      <c r="K425" s="32">
        <f>SUMIFS(Sheet1!$F$5:$F$28252,Sheet1!$I$5:$I$28252,$B425,Sheet1!$L$5:$L$28252,$A425,Sheet1!$D$5:$D$28252,"抖音",Sheet1!$E$5:$E$28252,"&lt;&gt;*调拨*")+SUMIFS(Sheet1!$F$5:$F$28252,Sheet1!$I$5:$I$28252,$B425,Sheet1!$L$5:$L$28252,$A425,Sheet1!$E$5:$E$28252,"*抖音*",Sheet1!$D$5:$D$28252,"&lt;&gt;抖音",Sheet1!$D$5:$D$28252,"&lt;&gt;内部转款",Sheet1!$D$5:$D$28252,"&lt;&gt;内部转账",Sheet1!$E$5:$E$28252,"&lt;&gt;*调拨*")</f>
        <v>0</v>
      </c>
      <c r="L425" s="32">
        <f>SUMIFS(Sheet1!$F$5:$F$28252,Sheet1!$I$5:$I$28252,$B425,Sheet1!$L$5:$L$28252,$A425,Sheet1!$D$5:$D$28252,"医卡通",Sheet1!$E$5:$E$28252,"&lt;&gt;*调拨*")+SUMIFS(Sheet1!$F$5:$F$28252,Sheet1!$I$5:$I$28252,$B425,Sheet1!$L$5:$L$28252,$A425,Sheet1!$E$5:$E$28252,"*医卡通*",Sheet1!$D$5:$D$28252,"&lt;&gt;医卡通",Sheet1!$D$5:$D$28252,"&lt;&gt;内部转款",Sheet1!$D$5:$D$28252,"&lt;&gt;内部转账",Sheet1!$E$5:$E$28252,"&lt;&gt;*调拨*")</f>
        <v>0</v>
      </c>
      <c r="M425" s="32">
        <f>SUMIFS(Sheet1!$F$5:$F$28252,Sheet1!$I$5:$I$28252,$B425,Sheet1!$L$5:$L$28252,$A425,Sheet1!$D$5:$D$28252,"企健网",Sheet1!$E$5:$E$28252,"&lt;&gt;*调拨*")+SUMIFS(Sheet1!$F$5:$F$28252,Sheet1!$I$5:$I$28252,$B425,Sheet1!$L$5:$L$28252,$A425,Sheet1!$E$5:$E$28252,"*企健网*",Sheet1!$D$5:$D$28252,"&lt;&gt;企健网",Sheet1!$D$5:$D$28252,"&lt;&gt;内部转款",Sheet1!$D$5:$D$28252,"&lt;&gt;内部转账",Sheet1!$E$5:$E$28252,"&lt;&gt;*调拨*")</f>
        <v>0</v>
      </c>
      <c r="N425" s="32">
        <f>SUMIFS(Sheet1!$F$5:$F$28252,Sheet1!$I$5:$I$28252,$B425,Sheet1!$L$5:$L$28252,$A425,Sheet1!$D$5:$D$28252,"银联",Sheet1!$E$5:$E$28252,"&lt;&gt;*调拨*")+SUMIFS(Sheet1!$F$5:$F$28252,Sheet1!$I$5:$I$28252,$B425,Sheet1!$L$5:$L$28252,$A425,Sheet1!$E$5:$E$28252,"*银联*",Sheet1!$D$5:$D$28252,"&lt;&gt;银联",Sheet1!$D$5:$D$28252,"&lt;&gt;内部转款",Sheet1!$D$5:$D$28252,"&lt;&gt;内部转账",Sheet1!$E$5:$E$28252,"&lt;&gt;*调拨*")</f>
        <v>0</v>
      </c>
      <c r="O425" s="32">
        <f>SUMIFS(Sheet1!$F$5:$F$28252,Sheet1!$I$5:$I$28252,$B425,Sheet1!$L$5:$L$28252,$A425,Sheet1!$D$5:$D$28252,"京东",Sheet1!$E$5:$E$28252,"&lt;&gt;*调拨*")+SUMIFS(Sheet1!$F$5:$F$28252,Sheet1!$I$5:$I$28252,$B425,Sheet1!$L$5:$L$28252,$A425,Sheet1!$E$5:$E$28252,"*京东*",Sheet1!$D$5:$D$28252,"&lt;&gt;京东",Sheet1!$D$5:$D$28252,"&lt;&gt;内部转款",Sheet1!$D$5:$D$28252,"&lt;&gt;内部转账",Sheet1!$E$5:$E$28252,"&lt;&gt;*调拨*")</f>
        <v>0</v>
      </c>
      <c r="P425" s="32">
        <f>SUMIFS(Sheet1!$F$5:$F$28252,Sheet1!$I$5:$I$28252,$B425,Sheet1!$L$5:$L$28252,$A425,Sheet1!$D$5:$D$28252,"药机微信",Sheet1!$E$5:$E$28252,"&lt;&gt;*调拨*")+SUMIFS(Sheet1!$F$5:$F$28252,Sheet1!$I$5:$I$28252,$B425,Sheet1!$L$5:$L$28252,$A425,Sheet1!$E$5:$E$28252,"*药机微信*",Sheet1!$D$5:$D$28252,"&lt;&gt;药机微信",Sheet1!$D$5:$D$28252,"&lt;&gt;内部转款",Sheet1!$D$5:$D$28252,"&lt;&gt;内部转账",Sheet1!$E$5:$E$28252,"&lt;&gt;*调拨*")</f>
        <v>0</v>
      </c>
      <c r="Q425" s="32">
        <f>SUMIFS(Sheet1!$F$5:$F$28252,Sheet1!$I$5:$I$28252,$B425,Sheet1!$L$5:$L$28252,$A425,Sheet1!$D$5:$D$28252,"亲情卡",Sheet1!$E$5:$E$28252,"&lt;&gt;*调拨*")+SUMIFS(Sheet1!$F$5:$F$28252,Sheet1!$I$5:$I$28252,$B425,Sheet1!$L$5:$L$28252,$A425,Sheet1!$E$5:$E$28252,"*亲情卡*",Sheet1!$D$5:$D$28252,"&lt;&gt;亲情卡",Sheet1!$D$5:$D$28252,"&lt;&gt;内部转款",Sheet1!$D$5:$D$28252,"&lt;&gt;内部转账",Sheet1!$E$5:$E$28252,"&lt;&gt;*调拨*")</f>
        <v>0</v>
      </c>
      <c r="R425" s="32">
        <f>SUMIFS(Sheet1!$F$5:$F$28252,Sheet1!$I$5:$I$28252,$B425,Sheet1!$L$5:$L$28252,$A425,Sheet1!$D$5:$D$28252,"优惠券",Sheet1!$E$5:$E$28252,"&lt;&gt;*调拨*")+SUMIFS(Sheet1!$F$5:$F$28252,Sheet1!$I$5:$I$28252,$B425,Sheet1!$L$5:$L$28252,$A425,Sheet1!$E$5:$E$28252,"*优惠券*",Sheet1!$D$5:$D$28252,"&lt;&gt;优惠券",Sheet1!$D$5:$D$28252,"&lt;&gt;内部转款",Sheet1!$D$5:$D$28252,"&lt;&gt;内部转账",Sheet1!$E$5:$E$28252,"&lt;&gt;*调拨*")</f>
        <v>0</v>
      </c>
      <c r="S425" s="32">
        <f>SUMIFS(Sheet1!$F$5:$F$28252,Sheet1!$I$5:$I$28252,$B425,Sheet1!$L$5:$L$28252,$A425,Sheet1!$D$5:$D$28252,"代金券",Sheet1!$E$5:$E$28252,"&lt;&gt;*调拨*")+SUMIFS(Sheet1!$F$5:$F$28252,Sheet1!$I$5:$I$28252,$B425,Sheet1!$L$5:$L$28252,$A425,Sheet1!$E$5:$E$28252,"*代金券*",Sheet1!$D$5:$D$28252,"&lt;&gt;代金券",Sheet1!$D$5:$D$28252,"&lt;&gt;内部转款",Sheet1!$D$5:$D$28252,"&lt;&gt;内部转账",Sheet1!$E$5:$E$28252,"&lt;&gt;*调拨*")</f>
        <v>0</v>
      </c>
      <c r="T425" s="32">
        <f>SUMIFS(Sheet1!$F$5:$F$28252,Sheet1!$I$5:$I$28252,$B425,Sheet1!$L$5:$L$28252,$A425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425,Sheet1!$L$5:$L$28252,$A425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425,Sheet1!$L$5:$L$28252,$A425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425,Sheet1!$L$5:$L$28252,$A425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25" s="32">
        <f>SUMIFS(Sheet1!$F$5:$F$28252,Sheet1!$I$5:$I$28252,$B425,Sheet1!$L$5:$L$28252,$A425,Sheet1!$E$5:$E$28252,"*调拨*")</f>
        <v>0</v>
      </c>
      <c r="V425" s="32">
        <f>SUMIFS(Sheet1!$F$5:$F$28252,Sheet1!$I$5:$I$28252,$B425,Sheet1!$L$5:$L$28252,$A425,Sheet1!$D$5:$D$28252,"储值",Sheet1!$E$5:$E$28252,"&lt;&gt;*调拨*")+SUMIFS(Sheet1!$F$5:$F$28252,Sheet1!$I$5:$I$28252,$B425,Sheet1!$L$5:$L$28252,$A425,Sheet1!$E$5:$E$28252,"*储值*",Sheet1!$D$5:$D$28252,"&lt;&gt;储值",Sheet1!$D$5:$D$28252,"&lt;&gt;内部转款",Sheet1!$D$5:$D$28252,"&lt;&gt;内部转账",Sheet1!$E$5:$E$28252,"&lt;&gt;*调拨*")</f>
        <v>0</v>
      </c>
      <c r="W425" s="32">
        <f>SUMIFS(Sheet1!$F$5:$F$28252,Sheet1!$I$5:$I$28252,$B425,Sheet1!$L$5:$L$28252,$A425,Sheet1!$D$5:$D$28252,"效期",Sheet1!$E$5:$E$28252,"&lt;&gt;*调拨*")+SUMIFS(Sheet1!$F$5:$F$28252,Sheet1!$I$5:$I$28252,$B425,Sheet1!$L$5:$L$28252,$A425,Sheet1!$E$5:$E$28252,"*效期*",Sheet1!$D$5:$D$28252,"&lt;&gt;效期",Sheet1!$D$5:$D$28252,"&lt;&gt;内部转款",Sheet1!$D$5:$D$28252,"&lt;&gt;内部转账",Sheet1!$E$5:$E$28252,"&lt;&gt;*调拨*")</f>
        <v>0</v>
      </c>
      <c r="X425" s="32">
        <f>SUMIFS(Sheet1!$F$5:$F$28252,Sheet1!$I$5:$I$28252,$B425,Sheet1!$L$5:$L$28252,$A425,Sheet1!$D$5:$D$28252,"内部转款",Sheet1!$E$5:$E$28252,"&lt;&gt;*调拨*")+SUMIFS(Sheet1!$F$5:$F$28252,Sheet1!$I$5:$I$28252,$B425,Sheet1!$L$5:$L$28252,$A425,Sheet1!$D$5:$D$28252,"内部转账",Sheet1!$E$5:$E$28252,"&lt;&gt;*调拨*")</f>
        <v>0</v>
      </c>
      <c r="Y425" s="32">
        <f t="shared" si="28"/>
        <v>0</v>
      </c>
      <c r="Z425" s="32">
        <f>SUMIFS(Sheet1!$F$5:$F$28252,Sheet1!$I$5:$I$28252,$B425,Sheet1!$L$5:$L$28252,$A425)</f>
        <v>15716.87</v>
      </c>
      <c r="AA425" s="32">
        <f>SUMIFS(Sheet1!$G$5:$G$28252,Sheet1!$I$5:$I$28252,$B425,Sheet1!$L$5:$L$28252,$A425,Sheet1!$D$5:$D$28252,"工资",Sheet1!$E$5:$E$28252,"&lt;&gt;*调拨*")+SUMIFS(Sheet1!$G$5:$G$28252,Sheet1!$I$5:$I$28252,$B425,Sheet1!$L$5:$L$28252,$A425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5" s="32">
        <f>SUMIFS(Sheet1!$G$5:$G$28252,Sheet1!$I$5:$I$28252,$B425,Sheet1!$L$5:$L$28252,$A425,Sheet1!$D$5:$D$28252,"水费",Sheet1!$E$5:$E$28252,"&lt;&gt;*调拨*")+SUMIFS(Sheet1!$G$5:$G$28252,Sheet1!$I$5:$I$28252,$B425,Sheet1!$L$5:$L$28252,$A425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5" s="32">
        <f>SUMIFS(Sheet1!$G$5:$G$28252,Sheet1!$I$5:$I$28252,$B425,Sheet1!$L$5:$L$28252,$A425,Sheet1!$D$5:$D$28252,"电费",Sheet1!$E$5:$E$28252,"&lt;&gt;*调拨*")+SUMIFS(Sheet1!$G$5:$G$28252,Sheet1!$I$5:$I$28252,$B425,Sheet1!$L$5:$L$28252,$A425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5" s="32">
        <f>SUMIFS(Sheet1!$G$5:$G$28252,Sheet1!$I$5:$I$28252,$B425,Sheet1!$L$5:$L$28252,$A425,Sheet1!$D$5:$D$28252,"宽带费",Sheet1!$E$5:$E$28252,"&lt;&gt;*调拨*")+SUMIFS(Sheet1!$G$5:$G$28252,Sheet1!$I$5:$I$28252,$B425,Sheet1!$L$5:$L$28252,$A425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5" s="32">
        <f>SUMIFS(Sheet1!$G$5:$G$28252,Sheet1!$I$5:$I$28252,$B425,Sheet1!$L$5:$L$28252,$A425,Sheet1!$D$5:$D$28252,"办公费",Sheet1!$E$5:$E$28252,"&lt;&gt;*调拨*")+SUMIFS(Sheet1!$G$5:$G$28252,Sheet1!$I$5:$I$28252,$B425,Sheet1!$L$5:$L$28252,$A425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5" s="32">
        <f>SUMIFS(Sheet1!$G$5:$G$28252,Sheet1!$I$5:$I$28252,$B425,Sheet1!$L$5:$L$28252,$A425,Sheet1!$D$5:$D$28252,"话费",Sheet1!$E$5:$E$28252,"&lt;&gt;*调拨*")+SUMIFS(Sheet1!$G$5:$G$28252,Sheet1!$I$5:$I$28252,$B425,Sheet1!$L$5:$L$28252,$A425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5" s="32">
        <f>SUMIFS(Sheet1!$G$5:$G$28252,Sheet1!$I$5:$I$28252,$B425,Sheet1!$L$5:$L$28252,$A425,Sheet1!$D$5:$D$28252,"房租",Sheet1!$E$5:$E$28252,"&lt;&gt;*调拨*")+SUMIFS(Sheet1!$G$5:$G$28252,Sheet1!$I$5:$I$28252,$B425,Sheet1!$L$5:$L$28252,$A425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6000</v>
      </c>
      <c r="AH425" s="32">
        <f>SUMIFS(Sheet1!$G$5:$G$28252,Sheet1!$I$5:$I$28252,$B425,Sheet1!$L$5:$L$28252,$A425,Sheet1!$E$5:$E$28252,"*调拨*")</f>
        <v>0</v>
      </c>
      <c r="AI425" s="32">
        <f>SUMIFS(Sheet1!$G$5:$G$28252,Sheet1!$I$5:$I$28252,$B425,Sheet1!$L$5:$L$28252,$A425,Sheet1!$D$5:$D$28252,"内部转款",Sheet1!$E$5:$E$28252,"&lt;&gt;*调拨*")+SUMIFS(Sheet1!$G$5:$G$28252,Sheet1!$I$5:$I$28252,$B425,Sheet1!$L$5:$L$28252,$A425,Sheet1!$D$5:$D$28252,"内部转账",Sheet1!$E$5:$E$28252,"&lt;&gt;*调拨*")</f>
        <v>0</v>
      </c>
      <c r="AJ425" s="32">
        <f t="shared" si="29"/>
        <v>5251.35</v>
      </c>
      <c r="AK425" s="32">
        <f>SUMIFS(Sheet1!$G$5:$G$28252,Sheet1!$I$5:$I$28252,$B425,Sheet1!$L$5:$L$28252,$A425)</f>
        <v>11251.35</v>
      </c>
      <c r="AL425" s="32">
        <f t="shared" si="30"/>
        <v>4465.52</v>
      </c>
    </row>
    <row r="426" ht="16.5" spans="1:38">
      <c r="A426" s="30">
        <v>202607</v>
      </c>
      <c r="B426" s="31" t="s">
        <v>267</v>
      </c>
      <c r="C426" s="32">
        <f>SUMIFS(Sheet1!$F$5:$F$28252,Sheet1!$I$5:$I$28252,$B426,Sheet1!$L$5:$L$28252,$A426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220898.86</v>
      </c>
      <c r="D426" s="32">
        <f>SUMIFS(Sheet1!$F$5:$F$28252,Sheet1!$I$5:$I$28252,$B426,Sheet1!$L$5:$L$28252,$A426,Sheet1!$D$5:$D$28252,"医保即时拨付",Sheet1!$E$5:$E$28252,"&lt;&gt;*调拨*")+SUMIFS(Sheet1!$F$5:$F$28252,Sheet1!$I$5:$I$28252,$B426,Sheet1!$L$5:$L$28252,$A426,Sheet1!$E$5:$E$28252,"*医保即时拨付*",Sheet1!$D$5:$D$28252,"&lt;&gt;医保即时拨付",Sheet1!$D$5:$D$28252,"&lt;&gt;内部转款",Sheet1!$D$5:$D$28252,"&lt;&gt;内部转账",Sheet1!$E$5:$E$28252,"&lt;&gt;*调拨*")</f>
        <v>0</v>
      </c>
      <c r="E426" s="32">
        <f>SUMIFS(Sheet1!$F$5:$F$28252,Sheet1!$I$5:$I$28252,$B426,Sheet1!$L$5:$L$28252,$A426,Sheet1!$D$5:$D$28252,"医保",Sheet1!$E$5:$E$28252,"&lt;&gt;*调拨*",Sheet1!$E$5:$E$28252,"&lt;&gt;*医保即时拨付*")+SUMIFS(Sheet1!$F$5:$F$28252,Sheet1!$I$5:$I$28252,$B426,Sheet1!$L$5:$L$28252,$A426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26" s="32">
        <f>SUMIFS(Sheet1!$F$5:$F$28252,Sheet1!$I$5:$I$28252,$B426,Sheet1!$L$5:$L$28252,$A426,Sheet1!$D$5:$D$28252,"聚合",Sheet1!$E$5:$E$28252,"&lt;&gt;*调拨*")+SUMIFS(Sheet1!$F$5:$F$28252,Sheet1!$I$5:$I$28252,$B426,Sheet1!$L$5:$L$28252,$A426,Sheet1!$E$5:$E$28252,"*聚合*",Sheet1!$D$5:$D$28252,"&lt;&gt;聚合",Sheet1!$D$5:$D$28252,"&lt;&gt;内部转款",Sheet1!$D$5:$D$28252,"&lt;&gt;内部转账",Sheet1!$E$5:$E$28252,"&lt;&gt;*调拨*")</f>
        <v>0</v>
      </c>
      <c r="G426" s="32">
        <f>SUMIFS(Sheet1!$F$5:$F$28252,Sheet1!$I$5:$I$28252,$B426,Sheet1!$L$5:$L$28252,$A426,Sheet1!$D$5:$D$28252,"24小时微信",Sheet1!$E$5:$E$28252,"&lt;&gt;*调拨*")+SUMIFS(Sheet1!$F$5:$F$28252,Sheet1!$I$5:$I$28252,$B426,Sheet1!$L$5:$L$28252,$A426,Sheet1!$E$5:$E$28252,"*24小时微信*",Sheet1!$D$5:$D$28252,"&lt;&gt;24小时微信",Sheet1!$D$5:$D$28252,"&lt;&gt;内部转款",Sheet1!$D$5:$D$28252,"&lt;&gt;内部转账",Sheet1!$E$5:$E$28252,"&lt;&gt;*调拨*")</f>
        <v>0</v>
      </c>
      <c r="H426" s="32">
        <f>SUMIFS(Sheet1!$F$5:$F$28252,Sheet1!$I$5:$I$28252,$B426,Sheet1!$L$5:$L$28252,$A426,Sheet1!$D$5:$D$28252,"美团",Sheet1!$E$5:$E$28252,"&lt;&gt;*调拨*")+SUMIFS(Sheet1!$F$5:$F$28252,Sheet1!$I$5:$I$28252,$B426,Sheet1!$L$5:$L$28252,$A426,Sheet1!$E$5:$E$28252,"*美团*",Sheet1!$D$5:$D$28252,"&lt;&gt;美团",Sheet1!$D$5:$D$28252,"&lt;&gt;内部转款",Sheet1!$D$5:$D$28252,"&lt;&gt;内部转账",Sheet1!$E$5:$E$28252,"&lt;&gt;*调拨*")</f>
        <v>0</v>
      </c>
      <c r="I426" s="32">
        <f>SUMIFS(Sheet1!$F$5:$F$28252,Sheet1!$I$5:$I$28252,$B426,Sheet1!$L$5:$L$28252,$A426,Sheet1!$D$5:$D$28252,"饿了么",Sheet1!$E$5:$E$28252,"&lt;&gt;*调拨*")+SUMIFS(Sheet1!$F$5:$F$28252,Sheet1!$I$5:$I$28252,$B426,Sheet1!$L$5:$L$28252,$A426,Sheet1!$E$5:$E$28252,"*饿了么*",Sheet1!$D$5:$D$28252,"&lt;&gt;饿了么",Sheet1!$D$5:$D$28252,"&lt;&gt;内部转款",Sheet1!$D$5:$D$28252,"&lt;&gt;内部转账",Sheet1!$E$5:$E$28252,"&lt;&gt;*调拨*")</f>
        <v>0</v>
      </c>
      <c r="J426" s="32">
        <f>SUMIFS(Sheet1!$F$5:$F$28252,Sheet1!$I$5:$I$28252,$B426,Sheet1!$L$5:$L$28252,$A426,Sheet1!$D$5:$D$28252,"健E卡",Sheet1!$E$5:$E$28252,"&lt;&gt;*调拨*")+SUMIFS(Sheet1!$F$5:$F$28252,Sheet1!$I$5:$I$28252,$B426,Sheet1!$L$5:$L$28252,$A426,Sheet1!$E$5:$E$28252,"*健E卡*",Sheet1!$D$5:$D$28252,"&lt;&gt;健E卡",Sheet1!$D$5:$D$28252,"&lt;&gt;内部转款",Sheet1!$D$5:$D$28252,"&lt;&gt;内部转账",Sheet1!$E$5:$E$28252,"&lt;&gt;*调拨*")</f>
        <v>0</v>
      </c>
      <c r="K426" s="32">
        <f>SUMIFS(Sheet1!$F$5:$F$28252,Sheet1!$I$5:$I$28252,$B426,Sheet1!$L$5:$L$28252,$A426,Sheet1!$D$5:$D$28252,"抖音",Sheet1!$E$5:$E$28252,"&lt;&gt;*调拨*")+SUMIFS(Sheet1!$F$5:$F$28252,Sheet1!$I$5:$I$28252,$B426,Sheet1!$L$5:$L$28252,$A426,Sheet1!$E$5:$E$28252,"*抖音*",Sheet1!$D$5:$D$28252,"&lt;&gt;抖音",Sheet1!$D$5:$D$28252,"&lt;&gt;内部转款",Sheet1!$D$5:$D$28252,"&lt;&gt;内部转账",Sheet1!$E$5:$E$28252,"&lt;&gt;*调拨*")</f>
        <v>0</v>
      </c>
      <c r="L426" s="32">
        <f>SUMIFS(Sheet1!$F$5:$F$28252,Sheet1!$I$5:$I$28252,$B426,Sheet1!$L$5:$L$28252,$A426,Sheet1!$D$5:$D$28252,"医卡通",Sheet1!$E$5:$E$28252,"&lt;&gt;*调拨*")+SUMIFS(Sheet1!$F$5:$F$28252,Sheet1!$I$5:$I$28252,$B426,Sheet1!$L$5:$L$28252,$A426,Sheet1!$E$5:$E$28252,"*医卡通*",Sheet1!$D$5:$D$28252,"&lt;&gt;医卡通",Sheet1!$D$5:$D$28252,"&lt;&gt;内部转款",Sheet1!$D$5:$D$28252,"&lt;&gt;内部转账",Sheet1!$E$5:$E$28252,"&lt;&gt;*调拨*")</f>
        <v>0</v>
      </c>
      <c r="M426" s="32">
        <f>SUMIFS(Sheet1!$F$5:$F$28252,Sheet1!$I$5:$I$28252,$B426,Sheet1!$L$5:$L$28252,$A426,Sheet1!$D$5:$D$28252,"企健网",Sheet1!$E$5:$E$28252,"&lt;&gt;*调拨*")+SUMIFS(Sheet1!$F$5:$F$28252,Sheet1!$I$5:$I$28252,$B426,Sheet1!$L$5:$L$28252,$A426,Sheet1!$E$5:$E$28252,"*企健网*",Sheet1!$D$5:$D$28252,"&lt;&gt;企健网",Sheet1!$D$5:$D$28252,"&lt;&gt;内部转款",Sheet1!$D$5:$D$28252,"&lt;&gt;内部转账",Sheet1!$E$5:$E$28252,"&lt;&gt;*调拨*")</f>
        <v>0</v>
      </c>
      <c r="N426" s="32">
        <f>SUMIFS(Sheet1!$F$5:$F$28252,Sheet1!$I$5:$I$28252,$B426,Sheet1!$L$5:$L$28252,$A426,Sheet1!$D$5:$D$28252,"银联",Sheet1!$E$5:$E$28252,"&lt;&gt;*调拨*")+SUMIFS(Sheet1!$F$5:$F$28252,Sheet1!$I$5:$I$28252,$B426,Sheet1!$L$5:$L$28252,$A426,Sheet1!$E$5:$E$28252,"*银联*",Sheet1!$D$5:$D$28252,"&lt;&gt;银联",Sheet1!$D$5:$D$28252,"&lt;&gt;内部转款",Sheet1!$D$5:$D$28252,"&lt;&gt;内部转账",Sheet1!$E$5:$E$28252,"&lt;&gt;*调拨*")</f>
        <v>0</v>
      </c>
      <c r="O426" s="32">
        <f>SUMIFS(Sheet1!$F$5:$F$28252,Sheet1!$I$5:$I$28252,$B426,Sheet1!$L$5:$L$28252,$A426,Sheet1!$D$5:$D$28252,"京东",Sheet1!$E$5:$E$28252,"&lt;&gt;*调拨*")+SUMIFS(Sheet1!$F$5:$F$28252,Sheet1!$I$5:$I$28252,$B426,Sheet1!$L$5:$L$28252,$A426,Sheet1!$E$5:$E$28252,"*京东*",Sheet1!$D$5:$D$28252,"&lt;&gt;京东",Sheet1!$D$5:$D$28252,"&lt;&gt;内部转款",Sheet1!$D$5:$D$28252,"&lt;&gt;内部转账",Sheet1!$E$5:$E$28252,"&lt;&gt;*调拨*")</f>
        <v>0</v>
      </c>
      <c r="P426" s="32">
        <f>SUMIFS(Sheet1!$F$5:$F$28252,Sheet1!$I$5:$I$28252,$B426,Sheet1!$L$5:$L$28252,$A426,Sheet1!$D$5:$D$28252,"药机微信",Sheet1!$E$5:$E$28252,"&lt;&gt;*调拨*")+SUMIFS(Sheet1!$F$5:$F$28252,Sheet1!$I$5:$I$28252,$B426,Sheet1!$L$5:$L$28252,$A426,Sheet1!$E$5:$E$28252,"*药机微信*",Sheet1!$D$5:$D$28252,"&lt;&gt;药机微信",Sheet1!$D$5:$D$28252,"&lt;&gt;内部转款",Sheet1!$D$5:$D$28252,"&lt;&gt;内部转账",Sheet1!$E$5:$E$28252,"&lt;&gt;*调拨*")</f>
        <v>0</v>
      </c>
      <c r="Q426" s="32">
        <f>SUMIFS(Sheet1!$F$5:$F$28252,Sheet1!$I$5:$I$28252,$B426,Sheet1!$L$5:$L$28252,$A426,Sheet1!$D$5:$D$28252,"亲情卡",Sheet1!$E$5:$E$28252,"&lt;&gt;*调拨*")+SUMIFS(Sheet1!$F$5:$F$28252,Sheet1!$I$5:$I$28252,$B426,Sheet1!$L$5:$L$28252,$A426,Sheet1!$E$5:$E$28252,"*亲情卡*",Sheet1!$D$5:$D$28252,"&lt;&gt;亲情卡",Sheet1!$D$5:$D$28252,"&lt;&gt;内部转款",Sheet1!$D$5:$D$28252,"&lt;&gt;内部转账",Sheet1!$E$5:$E$28252,"&lt;&gt;*调拨*")</f>
        <v>0</v>
      </c>
      <c r="R426" s="32">
        <f>SUMIFS(Sheet1!$F$5:$F$28252,Sheet1!$I$5:$I$28252,$B426,Sheet1!$L$5:$L$28252,$A426,Sheet1!$D$5:$D$28252,"优惠券",Sheet1!$E$5:$E$28252,"&lt;&gt;*调拨*")+SUMIFS(Sheet1!$F$5:$F$28252,Sheet1!$I$5:$I$28252,$B426,Sheet1!$L$5:$L$28252,$A426,Sheet1!$E$5:$E$28252,"*优惠券*",Sheet1!$D$5:$D$28252,"&lt;&gt;优惠券",Sheet1!$D$5:$D$28252,"&lt;&gt;内部转款",Sheet1!$D$5:$D$28252,"&lt;&gt;内部转账",Sheet1!$E$5:$E$28252,"&lt;&gt;*调拨*")</f>
        <v>0</v>
      </c>
      <c r="S426" s="32">
        <f>SUMIFS(Sheet1!$F$5:$F$28252,Sheet1!$I$5:$I$28252,$B426,Sheet1!$L$5:$L$28252,$A426,Sheet1!$D$5:$D$28252,"代金券",Sheet1!$E$5:$E$28252,"&lt;&gt;*调拨*")+SUMIFS(Sheet1!$F$5:$F$28252,Sheet1!$I$5:$I$28252,$B426,Sheet1!$L$5:$L$28252,$A426,Sheet1!$E$5:$E$28252,"*代金券*",Sheet1!$D$5:$D$28252,"&lt;&gt;代金券",Sheet1!$D$5:$D$28252,"&lt;&gt;内部转款",Sheet1!$D$5:$D$28252,"&lt;&gt;内部转账",Sheet1!$E$5:$E$28252,"&lt;&gt;*调拨*")</f>
        <v>0</v>
      </c>
      <c r="T426" s="32">
        <f>SUMIFS(Sheet1!$F$5:$F$28252,Sheet1!$I$5:$I$28252,$B426,Sheet1!$L$5:$L$28252,$A426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426,Sheet1!$L$5:$L$28252,$A426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426,Sheet1!$L$5:$L$28252,$A426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426,Sheet1!$L$5:$L$28252,$A426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26" s="32">
        <f>SUMIFS(Sheet1!$F$5:$F$28252,Sheet1!$I$5:$I$28252,$B426,Sheet1!$L$5:$L$28252,$A426,Sheet1!$E$5:$E$28252,"*调拨*")</f>
        <v>0</v>
      </c>
      <c r="V426" s="32">
        <f>SUMIFS(Sheet1!$F$5:$F$28252,Sheet1!$I$5:$I$28252,$B426,Sheet1!$L$5:$L$28252,$A426,Sheet1!$D$5:$D$28252,"储值",Sheet1!$E$5:$E$28252,"&lt;&gt;*调拨*")+SUMIFS(Sheet1!$F$5:$F$28252,Sheet1!$I$5:$I$28252,$B426,Sheet1!$L$5:$L$28252,$A426,Sheet1!$E$5:$E$28252,"*储值*",Sheet1!$D$5:$D$28252,"&lt;&gt;储值",Sheet1!$D$5:$D$28252,"&lt;&gt;内部转款",Sheet1!$D$5:$D$28252,"&lt;&gt;内部转账",Sheet1!$E$5:$E$28252,"&lt;&gt;*调拨*")</f>
        <v>0</v>
      </c>
      <c r="W426" s="32">
        <f>SUMIFS(Sheet1!$F$5:$F$28252,Sheet1!$I$5:$I$28252,$B426,Sheet1!$L$5:$L$28252,$A426,Sheet1!$D$5:$D$28252,"效期",Sheet1!$E$5:$E$28252,"&lt;&gt;*调拨*")+SUMIFS(Sheet1!$F$5:$F$28252,Sheet1!$I$5:$I$28252,$B426,Sheet1!$L$5:$L$28252,$A426,Sheet1!$E$5:$E$28252,"*效期*",Sheet1!$D$5:$D$28252,"&lt;&gt;效期",Sheet1!$D$5:$D$28252,"&lt;&gt;内部转款",Sheet1!$D$5:$D$28252,"&lt;&gt;内部转账",Sheet1!$E$5:$E$28252,"&lt;&gt;*调拨*")</f>
        <v>0</v>
      </c>
      <c r="X426" s="32">
        <f>SUMIFS(Sheet1!$F$5:$F$28252,Sheet1!$I$5:$I$28252,$B426,Sheet1!$L$5:$L$28252,$A426,Sheet1!$D$5:$D$28252,"内部转款",Sheet1!$E$5:$E$28252,"&lt;&gt;*调拨*")+SUMIFS(Sheet1!$F$5:$F$28252,Sheet1!$I$5:$I$28252,$B426,Sheet1!$L$5:$L$28252,$A426,Sheet1!$D$5:$D$28252,"内部转账",Sheet1!$E$5:$E$28252,"&lt;&gt;*调拨*")</f>
        <v>0</v>
      </c>
      <c r="Y426" s="32">
        <f t="shared" si="28"/>
        <v>0</v>
      </c>
      <c r="Z426" s="32">
        <f>SUMIFS(Sheet1!$F$5:$F$28252,Sheet1!$I$5:$I$28252,$B426,Sheet1!$L$5:$L$28252,$A426)</f>
        <v>220898.86</v>
      </c>
      <c r="AA426" s="32">
        <f>SUMIFS(Sheet1!$G$5:$G$28252,Sheet1!$I$5:$I$28252,$B426,Sheet1!$L$5:$L$28252,$A426,Sheet1!$D$5:$D$28252,"工资",Sheet1!$E$5:$E$28252,"&lt;&gt;*调拨*")+SUMIFS(Sheet1!$G$5:$G$28252,Sheet1!$I$5:$I$28252,$B426,Sheet1!$L$5:$L$28252,$A426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6" s="32">
        <f>SUMIFS(Sheet1!$G$5:$G$28252,Sheet1!$I$5:$I$28252,$B426,Sheet1!$L$5:$L$28252,$A426,Sheet1!$D$5:$D$28252,"水费",Sheet1!$E$5:$E$28252,"&lt;&gt;*调拨*")+SUMIFS(Sheet1!$G$5:$G$28252,Sheet1!$I$5:$I$28252,$B426,Sheet1!$L$5:$L$28252,$A426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6" s="32">
        <f>SUMIFS(Sheet1!$G$5:$G$28252,Sheet1!$I$5:$I$28252,$B426,Sheet1!$L$5:$L$28252,$A426,Sheet1!$D$5:$D$28252,"电费",Sheet1!$E$5:$E$28252,"&lt;&gt;*调拨*")+SUMIFS(Sheet1!$G$5:$G$28252,Sheet1!$I$5:$I$28252,$B426,Sheet1!$L$5:$L$28252,$A426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6" s="32">
        <f>SUMIFS(Sheet1!$G$5:$G$28252,Sheet1!$I$5:$I$28252,$B426,Sheet1!$L$5:$L$28252,$A426,Sheet1!$D$5:$D$28252,"宽带费",Sheet1!$E$5:$E$28252,"&lt;&gt;*调拨*")+SUMIFS(Sheet1!$G$5:$G$28252,Sheet1!$I$5:$I$28252,$B426,Sheet1!$L$5:$L$28252,$A426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6" s="32">
        <f>SUMIFS(Sheet1!$G$5:$G$28252,Sheet1!$I$5:$I$28252,$B426,Sheet1!$L$5:$L$28252,$A426,Sheet1!$D$5:$D$28252,"办公费",Sheet1!$E$5:$E$28252,"&lt;&gt;*调拨*")+SUMIFS(Sheet1!$G$5:$G$28252,Sheet1!$I$5:$I$28252,$B426,Sheet1!$L$5:$L$28252,$A426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6" s="32">
        <f>SUMIFS(Sheet1!$G$5:$G$28252,Sheet1!$I$5:$I$28252,$B426,Sheet1!$L$5:$L$28252,$A426,Sheet1!$D$5:$D$28252,"话费",Sheet1!$E$5:$E$28252,"&lt;&gt;*调拨*")+SUMIFS(Sheet1!$G$5:$G$28252,Sheet1!$I$5:$I$28252,$B426,Sheet1!$L$5:$L$28252,$A426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6" s="32">
        <f>SUMIFS(Sheet1!$G$5:$G$28252,Sheet1!$I$5:$I$28252,$B426,Sheet1!$L$5:$L$28252,$A426,Sheet1!$D$5:$D$28252,"房租",Sheet1!$E$5:$E$28252,"&lt;&gt;*调拨*")+SUMIFS(Sheet1!$G$5:$G$28252,Sheet1!$I$5:$I$28252,$B426,Sheet1!$L$5:$L$28252,$A426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26" s="32">
        <f>SUMIFS(Sheet1!$G$5:$G$28252,Sheet1!$I$5:$I$28252,$B426,Sheet1!$L$5:$L$28252,$A426,Sheet1!$E$5:$E$28252,"*调拨*")</f>
        <v>0</v>
      </c>
      <c r="AI426" s="32">
        <f>SUMIFS(Sheet1!$G$5:$G$28252,Sheet1!$I$5:$I$28252,$B426,Sheet1!$L$5:$L$28252,$A426,Sheet1!$D$5:$D$28252,"内部转款",Sheet1!$E$5:$E$28252,"&lt;&gt;*调拨*")+SUMIFS(Sheet1!$G$5:$G$28252,Sheet1!$I$5:$I$28252,$B426,Sheet1!$L$5:$L$28252,$A426,Sheet1!$D$5:$D$28252,"内部转账",Sheet1!$E$5:$E$28252,"&lt;&gt;*调拨*")</f>
        <v>0</v>
      </c>
      <c r="AJ426" s="32">
        <f t="shared" si="29"/>
        <v>5202.74</v>
      </c>
      <c r="AK426" s="32">
        <f>SUMIFS(Sheet1!$G$5:$G$28252,Sheet1!$I$5:$I$28252,$B426,Sheet1!$L$5:$L$28252,$A426)</f>
        <v>5202.74</v>
      </c>
      <c r="AL426" s="32">
        <f t="shared" si="30"/>
        <v>215696.12</v>
      </c>
    </row>
    <row r="427" ht="16.5" spans="1:38">
      <c r="A427" s="30">
        <v>202607</v>
      </c>
      <c r="B427" s="31" t="s">
        <v>84</v>
      </c>
      <c r="C427" s="32">
        <f>SUMIFS(Sheet1!$F$5:$F$28252,Sheet1!$I$5:$I$28252,$B427,Sheet1!$L$5:$L$28252,$A427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17460.69</v>
      </c>
      <c r="D427" s="32">
        <f>SUMIFS(Sheet1!$F$5:$F$28252,Sheet1!$I$5:$I$28252,$B427,Sheet1!$L$5:$L$28252,$A427,Sheet1!$D$5:$D$28252,"医保即时拨付",Sheet1!$E$5:$E$28252,"&lt;&gt;*调拨*")+SUMIFS(Sheet1!$F$5:$F$28252,Sheet1!$I$5:$I$28252,$B427,Sheet1!$L$5:$L$28252,$A427,Sheet1!$E$5:$E$28252,"*医保即时拨付*",Sheet1!$D$5:$D$28252,"&lt;&gt;医保即时拨付",Sheet1!$D$5:$D$28252,"&lt;&gt;内部转款",Sheet1!$D$5:$D$28252,"&lt;&gt;内部转账",Sheet1!$E$5:$E$28252,"&lt;&gt;*调拨*")</f>
        <v>14869.57</v>
      </c>
      <c r="E427" s="32">
        <f>SUMIFS(Sheet1!$F$5:$F$28252,Sheet1!$I$5:$I$28252,$B427,Sheet1!$L$5:$L$28252,$A427,Sheet1!$D$5:$D$28252,"医保",Sheet1!$E$5:$E$28252,"&lt;&gt;*调拨*",Sheet1!$E$5:$E$28252,"&lt;&gt;*医保即时拨付*")+SUMIFS(Sheet1!$F$5:$F$28252,Sheet1!$I$5:$I$28252,$B427,Sheet1!$L$5:$L$28252,$A427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27" s="32">
        <f>SUMIFS(Sheet1!$F$5:$F$28252,Sheet1!$I$5:$I$28252,$B427,Sheet1!$L$5:$L$28252,$A427,Sheet1!$D$5:$D$28252,"聚合",Sheet1!$E$5:$E$28252,"&lt;&gt;*调拨*")+SUMIFS(Sheet1!$F$5:$F$28252,Sheet1!$I$5:$I$28252,$B427,Sheet1!$L$5:$L$28252,$A427,Sheet1!$E$5:$E$28252,"*聚合*",Sheet1!$D$5:$D$28252,"&lt;&gt;聚合",Sheet1!$D$5:$D$28252,"&lt;&gt;内部转款",Sheet1!$D$5:$D$28252,"&lt;&gt;内部转账",Sheet1!$E$5:$E$28252,"&lt;&gt;*调拨*")</f>
        <v>0</v>
      </c>
      <c r="G427" s="32">
        <f>SUMIFS(Sheet1!$F$5:$F$28252,Sheet1!$I$5:$I$28252,$B427,Sheet1!$L$5:$L$28252,$A427,Sheet1!$D$5:$D$28252,"24小时微信",Sheet1!$E$5:$E$28252,"&lt;&gt;*调拨*")+SUMIFS(Sheet1!$F$5:$F$28252,Sheet1!$I$5:$I$28252,$B427,Sheet1!$L$5:$L$28252,$A427,Sheet1!$E$5:$E$28252,"*24小时微信*",Sheet1!$D$5:$D$28252,"&lt;&gt;24小时微信",Sheet1!$D$5:$D$28252,"&lt;&gt;内部转款",Sheet1!$D$5:$D$28252,"&lt;&gt;内部转账",Sheet1!$E$5:$E$28252,"&lt;&gt;*调拨*")</f>
        <v>0</v>
      </c>
      <c r="H427" s="32">
        <f>SUMIFS(Sheet1!$F$5:$F$28252,Sheet1!$I$5:$I$28252,$B427,Sheet1!$L$5:$L$28252,$A427,Sheet1!$D$5:$D$28252,"美团",Sheet1!$E$5:$E$28252,"&lt;&gt;*调拨*")+SUMIFS(Sheet1!$F$5:$F$28252,Sheet1!$I$5:$I$28252,$B427,Sheet1!$L$5:$L$28252,$A427,Sheet1!$E$5:$E$28252,"*美团*",Sheet1!$D$5:$D$28252,"&lt;&gt;美团",Sheet1!$D$5:$D$28252,"&lt;&gt;内部转款",Sheet1!$D$5:$D$28252,"&lt;&gt;内部转账",Sheet1!$E$5:$E$28252,"&lt;&gt;*调拨*")</f>
        <v>0</v>
      </c>
      <c r="I427" s="32">
        <f>SUMIFS(Sheet1!$F$5:$F$28252,Sheet1!$I$5:$I$28252,$B427,Sheet1!$L$5:$L$28252,$A427,Sheet1!$D$5:$D$28252,"饿了么",Sheet1!$E$5:$E$28252,"&lt;&gt;*调拨*")+SUMIFS(Sheet1!$F$5:$F$28252,Sheet1!$I$5:$I$28252,$B427,Sheet1!$L$5:$L$28252,$A427,Sheet1!$E$5:$E$28252,"*饿了么*",Sheet1!$D$5:$D$28252,"&lt;&gt;饿了么",Sheet1!$D$5:$D$28252,"&lt;&gt;内部转款",Sheet1!$D$5:$D$28252,"&lt;&gt;内部转账",Sheet1!$E$5:$E$28252,"&lt;&gt;*调拨*")</f>
        <v>0</v>
      </c>
      <c r="J427" s="32">
        <f>SUMIFS(Sheet1!$F$5:$F$28252,Sheet1!$I$5:$I$28252,$B427,Sheet1!$L$5:$L$28252,$A427,Sheet1!$D$5:$D$28252,"健E卡",Sheet1!$E$5:$E$28252,"&lt;&gt;*调拨*")+SUMIFS(Sheet1!$F$5:$F$28252,Sheet1!$I$5:$I$28252,$B427,Sheet1!$L$5:$L$28252,$A427,Sheet1!$E$5:$E$28252,"*健E卡*",Sheet1!$D$5:$D$28252,"&lt;&gt;健E卡",Sheet1!$D$5:$D$28252,"&lt;&gt;内部转款",Sheet1!$D$5:$D$28252,"&lt;&gt;内部转账",Sheet1!$E$5:$E$28252,"&lt;&gt;*调拨*")</f>
        <v>0</v>
      </c>
      <c r="K427" s="32">
        <f>SUMIFS(Sheet1!$F$5:$F$28252,Sheet1!$I$5:$I$28252,$B427,Sheet1!$L$5:$L$28252,$A427,Sheet1!$D$5:$D$28252,"抖音",Sheet1!$E$5:$E$28252,"&lt;&gt;*调拨*")+SUMIFS(Sheet1!$F$5:$F$28252,Sheet1!$I$5:$I$28252,$B427,Sheet1!$L$5:$L$28252,$A427,Sheet1!$E$5:$E$28252,"*抖音*",Sheet1!$D$5:$D$28252,"&lt;&gt;抖音",Sheet1!$D$5:$D$28252,"&lt;&gt;内部转款",Sheet1!$D$5:$D$28252,"&lt;&gt;内部转账",Sheet1!$E$5:$E$28252,"&lt;&gt;*调拨*")</f>
        <v>0</v>
      </c>
      <c r="L427" s="32">
        <f>SUMIFS(Sheet1!$F$5:$F$28252,Sheet1!$I$5:$I$28252,$B427,Sheet1!$L$5:$L$28252,$A427,Sheet1!$D$5:$D$28252,"医卡通",Sheet1!$E$5:$E$28252,"&lt;&gt;*调拨*")+SUMIFS(Sheet1!$F$5:$F$28252,Sheet1!$I$5:$I$28252,$B427,Sheet1!$L$5:$L$28252,$A427,Sheet1!$E$5:$E$28252,"*医卡通*",Sheet1!$D$5:$D$28252,"&lt;&gt;医卡通",Sheet1!$D$5:$D$28252,"&lt;&gt;内部转款",Sheet1!$D$5:$D$28252,"&lt;&gt;内部转账",Sheet1!$E$5:$E$28252,"&lt;&gt;*调拨*")</f>
        <v>0</v>
      </c>
      <c r="M427" s="32">
        <f>SUMIFS(Sheet1!$F$5:$F$28252,Sheet1!$I$5:$I$28252,$B427,Sheet1!$L$5:$L$28252,$A427,Sheet1!$D$5:$D$28252,"企健网",Sheet1!$E$5:$E$28252,"&lt;&gt;*调拨*")+SUMIFS(Sheet1!$F$5:$F$28252,Sheet1!$I$5:$I$28252,$B427,Sheet1!$L$5:$L$28252,$A427,Sheet1!$E$5:$E$28252,"*企健网*",Sheet1!$D$5:$D$28252,"&lt;&gt;企健网",Sheet1!$D$5:$D$28252,"&lt;&gt;内部转款",Sheet1!$D$5:$D$28252,"&lt;&gt;内部转账",Sheet1!$E$5:$E$28252,"&lt;&gt;*调拨*")</f>
        <v>0</v>
      </c>
      <c r="N427" s="32">
        <f>SUMIFS(Sheet1!$F$5:$F$28252,Sheet1!$I$5:$I$28252,$B427,Sheet1!$L$5:$L$28252,$A427,Sheet1!$D$5:$D$28252,"银联",Sheet1!$E$5:$E$28252,"&lt;&gt;*调拨*")+SUMIFS(Sheet1!$F$5:$F$28252,Sheet1!$I$5:$I$28252,$B427,Sheet1!$L$5:$L$28252,$A427,Sheet1!$E$5:$E$28252,"*银联*",Sheet1!$D$5:$D$28252,"&lt;&gt;银联",Sheet1!$D$5:$D$28252,"&lt;&gt;内部转款",Sheet1!$D$5:$D$28252,"&lt;&gt;内部转账",Sheet1!$E$5:$E$28252,"&lt;&gt;*调拨*")</f>
        <v>0</v>
      </c>
      <c r="O427" s="32">
        <f>SUMIFS(Sheet1!$F$5:$F$28252,Sheet1!$I$5:$I$28252,$B427,Sheet1!$L$5:$L$28252,$A427,Sheet1!$D$5:$D$28252,"京东",Sheet1!$E$5:$E$28252,"&lt;&gt;*调拨*")+SUMIFS(Sheet1!$F$5:$F$28252,Sheet1!$I$5:$I$28252,$B427,Sheet1!$L$5:$L$28252,$A427,Sheet1!$E$5:$E$28252,"*京东*",Sheet1!$D$5:$D$28252,"&lt;&gt;京东",Sheet1!$D$5:$D$28252,"&lt;&gt;内部转款",Sheet1!$D$5:$D$28252,"&lt;&gt;内部转账",Sheet1!$E$5:$E$28252,"&lt;&gt;*调拨*")</f>
        <v>0</v>
      </c>
      <c r="P427" s="32">
        <f>SUMIFS(Sheet1!$F$5:$F$28252,Sheet1!$I$5:$I$28252,$B427,Sheet1!$L$5:$L$28252,$A427,Sheet1!$D$5:$D$28252,"药机微信",Sheet1!$E$5:$E$28252,"&lt;&gt;*调拨*")+SUMIFS(Sheet1!$F$5:$F$28252,Sheet1!$I$5:$I$28252,$B427,Sheet1!$L$5:$L$28252,$A427,Sheet1!$E$5:$E$28252,"*药机微信*",Sheet1!$D$5:$D$28252,"&lt;&gt;药机微信",Sheet1!$D$5:$D$28252,"&lt;&gt;内部转款",Sheet1!$D$5:$D$28252,"&lt;&gt;内部转账",Sheet1!$E$5:$E$28252,"&lt;&gt;*调拨*")</f>
        <v>0</v>
      </c>
      <c r="Q427" s="32">
        <f>SUMIFS(Sheet1!$F$5:$F$28252,Sheet1!$I$5:$I$28252,$B427,Sheet1!$L$5:$L$28252,$A427,Sheet1!$D$5:$D$28252,"亲情卡",Sheet1!$E$5:$E$28252,"&lt;&gt;*调拨*")+SUMIFS(Sheet1!$F$5:$F$28252,Sheet1!$I$5:$I$28252,$B427,Sheet1!$L$5:$L$28252,$A427,Sheet1!$E$5:$E$28252,"*亲情卡*",Sheet1!$D$5:$D$28252,"&lt;&gt;亲情卡",Sheet1!$D$5:$D$28252,"&lt;&gt;内部转款",Sheet1!$D$5:$D$28252,"&lt;&gt;内部转账",Sheet1!$E$5:$E$28252,"&lt;&gt;*调拨*")</f>
        <v>0</v>
      </c>
      <c r="R427" s="32">
        <f>SUMIFS(Sheet1!$F$5:$F$28252,Sheet1!$I$5:$I$28252,$B427,Sheet1!$L$5:$L$28252,$A427,Sheet1!$D$5:$D$28252,"优惠券",Sheet1!$E$5:$E$28252,"&lt;&gt;*调拨*")+SUMIFS(Sheet1!$F$5:$F$28252,Sheet1!$I$5:$I$28252,$B427,Sheet1!$L$5:$L$28252,$A427,Sheet1!$E$5:$E$28252,"*优惠券*",Sheet1!$D$5:$D$28252,"&lt;&gt;优惠券",Sheet1!$D$5:$D$28252,"&lt;&gt;内部转款",Sheet1!$D$5:$D$28252,"&lt;&gt;内部转账",Sheet1!$E$5:$E$28252,"&lt;&gt;*调拨*")</f>
        <v>0</v>
      </c>
      <c r="S427" s="32">
        <f>SUMIFS(Sheet1!$F$5:$F$28252,Sheet1!$I$5:$I$28252,$B427,Sheet1!$L$5:$L$28252,$A427,Sheet1!$D$5:$D$28252,"代金券",Sheet1!$E$5:$E$28252,"&lt;&gt;*调拨*")+SUMIFS(Sheet1!$F$5:$F$28252,Sheet1!$I$5:$I$28252,$B427,Sheet1!$L$5:$L$28252,$A427,Sheet1!$E$5:$E$28252,"*代金券*",Sheet1!$D$5:$D$28252,"&lt;&gt;代金券",Sheet1!$D$5:$D$28252,"&lt;&gt;内部转款",Sheet1!$D$5:$D$28252,"&lt;&gt;内部转账",Sheet1!$E$5:$E$28252,"&lt;&gt;*调拨*")</f>
        <v>0</v>
      </c>
      <c r="T427" s="32">
        <f>SUMIFS(Sheet1!$F$5:$F$28252,Sheet1!$I$5:$I$28252,$B427,Sheet1!$L$5:$L$28252,$A427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427,Sheet1!$L$5:$L$28252,$A427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427,Sheet1!$L$5:$L$28252,$A427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427,Sheet1!$L$5:$L$28252,$A427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27" s="32">
        <f>SUMIFS(Sheet1!$F$5:$F$28252,Sheet1!$I$5:$I$28252,$B427,Sheet1!$L$5:$L$28252,$A427,Sheet1!$E$5:$E$28252,"*调拨*")</f>
        <v>0</v>
      </c>
      <c r="V427" s="32">
        <f>SUMIFS(Sheet1!$F$5:$F$28252,Sheet1!$I$5:$I$28252,$B427,Sheet1!$L$5:$L$28252,$A427,Sheet1!$D$5:$D$28252,"储值",Sheet1!$E$5:$E$28252,"&lt;&gt;*调拨*")+SUMIFS(Sheet1!$F$5:$F$28252,Sheet1!$I$5:$I$28252,$B427,Sheet1!$L$5:$L$28252,$A427,Sheet1!$E$5:$E$28252,"*储值*",Sheet1!$D$5:$D$28252,"&lt;&gt;储值",Sheet1!$D$5:$D$28252,"&lt;&gt;内部转款",Sheet1!$D$5:$D$28252,"&lt;&gt;内部转账",Sheet1!$E$5:$E$28252,"&lt;&gt;*调拨*")</f>
        <v>0</v>
      </c>
      <c r="W427" s="32">
        <f>SUMIFS(Sheet1!$F$5:$F$28252,Sheet1!$I$5:$I$28252,$B427,Sheet1!$L$5:$L$28252,$A427,Sheet1!$D$5:$D$28252,"效期",Sheet1!$E$5:$E$28252,"&lt;&gt;*调拨*")+SUMIFS(Sheet1!$F$5:$F$28252,Sheet1!$I$5:$I$28252,$B427,Sheet1!$L$5:$L$28252,$A427,Sheet1!$E$5:$E$28252,"*效期*",Sheet1!$D$5:$D$28252,"&lt;&gt;效期",Sheet1!$D$5:$D$28252,"&lt;&gt;内部转款",Sheet1!$D$5:$D$28252,"&lt;&gt;内部转账",Sheet1!$E$5:$E$28252,"&lt;&gt;*调拨*")</f>
        <v>0</v>
      </c>
      <c r="X427" s="32">
        <f>SUMIFS(Sheet1!$F$5:$F$28252,Sheet1!$I$5:$I$28252,$B427,Sheet1!$L$5:$L$28252,$A427,Sheet1!$D$5:$D$28252,"内部转款",Sheet1!$E$5:$E$28252,"&lt;&gt;*调拨*")+SUMIFS(Sheet1!$F$5:$F$28252,Sheet1!$I$5:$I$28252,$B427,Sheet1!$L$5:$L$28252,$A427,Sheet1!$D$5:$D$28252,"内部转账",Sheet1!$E$5:$E$28252,"&lt;&gt;*调拨*")</f>
        <v>0</v>
      </c>
      <c r="Y427" s="32">
        <f t="shared" si="28"/>
        <v>0</v>
      </c>
      <c r="Z427" s="32">
        <f>SUMIFS(Sheet1!$F$5:$F$28252,Sheet1!$I$5:$I$28252,$B427,Sheet1!$L$5:$L$28252,$A427)</f>
        <v>32330.26</v>
      </c>
      <c r="AA427" s="32">
        <f>SUMIFS(Sheet1!$G$5:$G$28252,Sheet1!$I$5:$I$28252,$B427,Sheet1!$L$5:$L$28252,$A427,Sheet1!$D$5:$D$28252,"工资",Sheet1!$E$5:$E$28252,"&lt;&gt;*调拨*")+SUMIFS(Sheet1!$G$5:$G$28252,Sheet1!$I$5:$I$28252,$B427,Sheet1!$L$5:$L$28252,$A427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7" s="32">
        <f>SUMIFS(Sheet1!$G$5:$G$28252,Sheet1!$I$5:$I$28252,$B427,Sheet1!$L$5:$L$28252,$A427,Sheet1!$D$5:$D$28252,"水费",Sheet1!$E$5:$E$28252,"&lt;&gt;*调拨*")+SUMIFS(Sheet1!$G$5:$G$28252,Sheet1!$I$5:$I$28252,$B427,Sheet1!$L$5:$L$28252,$A427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7" s="32">
        <f>SUMIFS(Sheet1!$G$5:$G$28252,Sheet1!$I$5:$I$28252,$B427,Sheet1!$L$5:$L$28252,$A427,Sheet1!$D$5:$D$28252,"电费",Sheet1!$E$5:$E$28252,"&lt;&gt;*调拨*")+SUMIFS(Sheet1!$G$5:$G$28252,Sheet1!$I$5:$I$28252,$B427,Sheet1!$L$5:$L$28252,$A427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7" s="32">
        <f>SUMIFS(Sheet1!$G$5:$G$28252,Sheet1!$I$5:$I$28252,$B427,Sheet1!$L$5:$L$28252,$A427,Sheet1!$D$5:$D$28252,"宽带费",Sheet1!$E$5:$E$28252,"&lt;&gt;*调拨*")+SUMIFS(Sheet1!$G$5:$G$28252,Sheet1!$I$5:$I$28252,$B427,Sheet1!$L$5:$L$28252,$A427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7" s="32">
        <f>SUMIFS(Sheet1!$G$5:$G$28252,Sheet1!$I$5:$I$28252,$B427,Sheet1!$L$5:$L$28252,$A427,Sheet1!$D$5:$D$28252,"办公费",Sheet1!$E$5:$E$28252,"&lt;&gt;*调拨*")+SUMIFS(Sheet1!$G$5:$G$28252,Sheet1!$I$5:$I$28252,$B427,Sheet1!$L$5:$L$28252,$A427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7" s="32">
        <f>SUMIFS(Sheet1!$G$5:$G$28252,Sheet1!$I$5:$I$28252,$B427,Sheet1!$L$5:$L$28252,$A427,Sheet1!$D$5:$D$28252,"话费",Sheet1!$E$5:$E$28252,"&lt;&gt;*调拨*")+SUMIFS(Sheet1!$G$5:$G$28252,Sheet1!$I$5:$I$28252,$B427,Sheet1!$L$5:$L$28252,$A427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7" s="32">
        <f>SUMIFS(Sheet1!$G$5:$G$28252,Sheet1!$I$5:$I$28252,$B427,Sheet1!$L$5:$L$28252,$A427,Sheet1!$D$5:$D$28252,"房租",Sheet1!$E$5:$E$28252,"&lt;&gt;*调拨*")+SUMIFS(Sheet1!$G$5:$G$28252,Sheet1!$I$5:$I$28252,$B427,Sheet1!$L$5:$L$28252,$A427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27" s="32">
        <f>SUMIFS(Sheet1!$G$5:$G$28252,Sheet1!$I$5:$I$28252,$B427,Sheet1!$L$5:$L$28252,$A427,Sheet1!$E$5:$E$28252,"*调拨*")</f>
        <v>0</v>
      </c>
      <c r="AI427" s="32">
        <f>SUMIFS(Sheet1!$G$5:$G$28252,Sheet1!$I$5:$I$28252,$B427,Sheet1!$L$5:$L$28252,$A427,Sheet1!$D$5:$D$28252,"内部转款",Sheet1!$E$5:$E$28252,"&lt;&gt;*调拨*")+SUMIFS(Sheet1!$G$5:$G$28252,Sheet1!$I$5:$I$28252,$B427,Sheet1!$L$5:$L$28252,$A427,Sheet1!$D$5:$D$28252,"内部转账",Sheet1!$E$5:$E$28252,"&lt;&gt;*调拨*")</f>
        <v>0</v>
      </c>
      <c r="AJ427" s="32">
        <f t="shared" si="29"/>
        <v>8546.66</v>
      </c>
      <c r="AK427" s="32">
        <f>SUMIFS(Sheet1!$G$5:$G$28252,Sheet1!$I$5:$I$28252,$B427,Sheet1!$L$5:$L$28252,$A427)</f>
        <v>8546.66</v>
      </c>
      <c r="AL427" s="32">
        <f t="shared" si="30"/>
        <v>23783.6</v>
      </c>
    </row>
    <row r="428" ht="16.5" spans="1:38">
      <c r="A428" s="30">
        <v>202607</v>
      </c>
      <c r="B428" s="31" t="s">
        <v>274</v>
      </c>
      <c r="C428" s="32">
        <f>SUMIFS(Sheet1!$F$5:$F$28252,Sheet1!$I$5:$I$28252,$B428,Sheet1!$L$5:$L$28252,$A428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1154.84</v>
      </c>
      <c r="D428" s="32">
        <f>SUMIFS(Sheet1!$F$5:$F$28252,Sheet1!$I$5:$I$28252,$B428,Sheet1!$L$5:$L$28252,$A428,Sheet1!$D$5:$D$28252,"医保即时拨付",Sheet1!$E$5:$E$28252,"&lt;&gt;*调拨*")+SUMIFS(Sheet1!$F$5:$F$28252,Sheet1!$I$5:$I$28252,$B428,Sheet1!$L$5:$L$28252,$A428,Sheet1!$E$5:$E$28252,"*医保即时拨付*",Sheet1!$D$5:$D$28252,"&lt;&gt;医保即时拨付",Sheet1!$D$5:$D$28252,"&lt;&gt;内部转款",Sheet1!$D$5:$D$28252,"&lt;&gt;内部转账",Sheet1!$E$5:$E$28252,"&lt;&gt;*调拨*")</f>
        <v>2766.26</v>
      </c>
      <c r="E428" s="32">
        <f>SUMIFS(Sheet1!$F$5:$F$28252,Sheet1!$I$5:$I$28252,$B428,Sheet1!$L$5:$L$28252,$A428,Sheet1!$D$5:$D$28252,"医保",Sheet1!$E$5:$E$28252,"&lt;&gt;*调拨*",Sheet1!$E$5:$E$28252,"&lt;&gt;*医保即时拨付*")+SUMIFS(Sheet1!$F$5:$F$28252,Sheet1!$I$5:$I$28252,$B428,Sheet1!$L$5:$L$28252,$A428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28" s="32">
        <f>SUMIFS(Sheet1!$F$5:$F$28252,Sheet1!$I$5:$I$28252,$B428,Sheet1!$L$5:$L$28252,$A428,Sheet1!$D$5:$D$28252,"聚合",Sheet1!$E$5:$E$28252,"&lt;&gt;*调拨*")+SUMIFS(Sheet1!$F$5:$F$28252,Sheet1!$I$5:$I$28252,$B428,Sheet1!$L$5:$L$28252,$A428,Sheet1!$E$5:$E$28252,"*聚合*",Sheet1!$D$5:$D$28252,"&lt;&gt;聚合",Sheet1!$D$5:$D$28252,"&lt;&gt;内部转款",Sheet1!$D$5:$D$28252,"&lt;&gt;内部转账",Sheet1!$E$5:$E$28252,"&lt;&gt;*调拨*")</f>
        <v>0</v>
      </c>
      <c r="G428" s="32">
        <f>SUMIFS(Sheet1!$F$5:$F$28252,Sheet1!$I$5:$I$28252,$B428,Sheet1!$L$5:$L$28252,$A428,Sheet1!$D$5:$D$28252,"24小时微信",Sheet1!$E$5:$E$28252,"&lt;&gt;*调拨*")+SUMIFS(Sheet1!$F$5:$F$28252,Sheet1!$I$5:$I$28252,$B428,Sheet1!$L$5:$L$28252,$A428,Sheet1!$E$5:$E$28252,"*24小时微信*",Sheet1!$D$5:$D$28252,"&lt;&gt;24小时微信",Sheet1!$D$5:$D$28252,"&lt;&gt;内部转款",Sheet1!$D$5:$D$28252,"&lt;&gt;内部转账",Sheet1!$E$5:$E$28252,"&lt;&gt;*调拨*")</f>
        <v>0</v>
      </c>
      <c r="H428" s="32">
        <f>SUMIFS(Sheet1!$F$5:$F$28252,Sheet1!$I$5:$I$28252,$B428,Sheet1!$L$5:$L$28252,$A428,Sheet1!$D$5:$D$28252,"美团",Sheet1!$E$5:$E$28252,"&lt;&gt;*调拨*")+SUMIFS(Sheet1!$F$5:$F$28252,Sheet1!$I$5:$I$28252,$B428,Sheet1!$L$5:$L$28252,$A428,Sheet1!$E$5:$E$28252,"*美团*",Sheet1!$D$5:$D$28252,"&lt;&gt;美团",Sheet1!$D$5:$D$28252,"&lt;&gt;内部转款",Sheet1!$D$5:$D$28252,"&lt;&gt;内部转账",Sheet1!$E$5:$E$28252,"&lt;&gt;*调拨*")</f>
        <v>0</v>
      </c>
      <c r="I428" s="32">
        <f>SUMIFS(Sheet1!$F$5:$F$28252,Sheet1!$I$5:$I$28252,$B428,Sheet1!$L$5:$L$28252,$A428,Sheet1!$D$5:$D$28252,"饿了么",Sheet1!$E$5:$E$28252,"&lt;&gt;*调拨*")+SUMIFS(Sheet1!$F$5:$F$28252,Sheet1!$I$5:$I$28252,$B428,Sheet1!$L$5:$L$28252,$A428,Sheet1!$E$5:$E$28252,"*饿了么*",Sheet1!$D$5:$D$28252,"&lt;&gt;饿了么",Sheet1!$D$5:$D$28252,"&lt;&gt;内部转款",Sheet1!$D$5:$D$28252,"&lt;&gt;内部转账",Sheet1!$E$5:$E$28252,"&lt;&gt;*调拨*")</f>
        <v>0</v>
      </c>
      <c r="J428" s="32">
        <f>SUMIFS(Sheet1!$F$5:$F$28252,Sheet1!$I$5:$I$28252,$B428,Sheet1!$L$5:$L$28252,$A428,Sheet1!$D$5:$D$28252,"健E卡",Sheet1!$E$5:$E$28252,"&lt;&gt;*调拨*")+SUMIFS(Sheet1!$F$5:$F$28252,Sheet1!$I$5:$I$28252,$B428,Sheet1!$L$5:$L$28252,$A428,Sheet1!$E$5:$E$28252,"*健E卡*",Sheet1!$D$5:$D$28252,"&lt;&gt;健E卡",Sheet1!$D$5:$D$28252,"&lt;&gt;内部转款",Sheet1!$D$5:$D$28252,"&lt;&gt;内部转账",Sheet1!$E$5:$E$28252,"&lt;&gt;*调拨*")</f>
        <v>0</v>
      </c>
      <c r="K428" s="32">
        <f>SUMIFS(Sheet1!$F$5:$F$28252,Sheet1!$I$5:$I$28252,$B428,Sheet1!$L$5:$L$28252,$A428,Sheet1!$D$5:$D$28252,"抖音",Sheet1!$E$5:$E$28252,"&lt;&gt;*调拨*")+SUMIFS(Sheet1!$F$5:$F$28252,Sheet1!$I$5:$I$28252,$B428,Sheet1!$L$5:$L$28252,$A428,Sheet1!$E$5:$E$28252,"*抖音*",Sheet1!$D$5:$D$28252,"&lt;&gt;抖音",Sheet1!$D$5:$D$28252,"&lt;&gt;内部转款",Sheet1!$D$5:$D$28252,"&lt;&gt;内部转账",Sheet1!$E$5:$E$28252,"&lt;&gt;*调拨*")</f>
        <v>0</v>
      </c>
      <c r="L428" s="32">
        <f>SUMIFS(Sheet1!$F$5:$F$28252,Sheet1!$I$5:$I$28252,$B428,Sheet1!$L$5:$L$28252,$A428,Sheet1!$D$5:$D$28252,"医卡通",Sheet1!$E$5:$E$28252,"&lt;&gt;*调拨*")+SUMIFS(Sheet1!$F$5:$F$28252,Sheet1!$I$5:$I$28252,$B428,Sheet1!$L$5:$L$28252,$A428,Sheet1!$E$5:$E$28252,"*医卡通*",Sheet1!$D$5:$D$28252,"&lt;&gt;医卡通",Sheet1!$D$5:$D$28252,"&lt;&gt;内部转款",Sheet1!$D$5:$D$28252,"&lt;&gt;内部转账",Sheet1!$E$5:$E$28252,"&lt;&gt;*调拨*")</f>
        <v>0</v>
      </c>
      <c r="M428" s="32">
        <f>SUMIFS(Sheet1!$F$5:$F$28252,Sheet1!$I$5:$I$28252,$B428,Sheet1!$L$5:$L$28252,$A428,Sheet1!$D$5:$D$28252,"企健网",Sheet1!$E$5:$E$28252,"&lt;&gt;*调拨*")+SUMIFS(Sheet1!$F$5:$F$28252,Sheet1!$I$5:$I$28252,$B428,Sheet1!$L$5:$L$28252,$A428,Sheet1!$E$5:$E$28252,"*企健网*",Sheet1!$D$5:$D$28252,"&lt;&gt;企健网",Sheet1!$D$5:$D$28252,"&lt;&gt;内部转款",Sheet1!$D$5:$D$28252,"&lt;&gt;内部转账",Sheet1!$E$5:$E$28252,"&lt;&gt;*调拨*")</f>
        <v>0</v>
      </c>
      <c r="N428" s="32">
        <f>SUMIFS(Sheet1!$F$5:$F$28252,Sheet1!$I$5:$I$28252,$B428,Sheet1!$L$5:$L$28252,$A428,Sheet1!$D$5:$D$28252,"银联",Sheet1!$E$5:$E$28252,"&lt;&gt;*调拨*")+SUMIFS(Sheet1!$F$5:$F$28252,Sheet1!$I$5:$I$28252,$B428,Sheet1!$L$5:$L$28252,$A428,Sheet1!$E$5:$E$28252,"*银联*",Sheet1!$D$5:$D$28252,"&lt;&gt;银联",Sheet1!$D$5:$D$28252,"&lt;&gt;内部转款",Sheet1!$D$5:$D$28252,"&lt;&gt;内部转账",Sheet1!$E$5:$E$28252,"&lt;&gt;*调拨*")</f>
        <v>0</v>
      </c>
      <c r="O428" s="32">
        <f>SUMIFS(Sheet1!$F$5:$F$28252,Sheet1!$I$5:$I$28252,$B428,Sheet1!$L$5:$L$28252,$A428,Sheet1!$D$5:$D$28252,"京东",Sheet1!$E$5:$E$28252,"&lt;&gt;*调拨*")+SUMIFS(Sheet1!$F$5:$F$28252,Sheet1!$I$5:$I$28252,$B428,Sheet1!$L$5:$L$28252,$A428,Sheet1!$E$5:$E$28252,"*京东*",Sheet1!$D$5:$D$28252,"&lt;&gt;京东",Sheet1!$D$5:$D$28252,"&lt;&gt;内部转款",Sheet1!$D$5:$D$28252,"&lt;&gt;内部转账",Sheet1!$E$5:$E$28252,"&lt;&gt;*调拨*")</f>
        <v>0</v>
      </c>
      <c r="P428" s="32">
        <f>SUMIFS(Sheet1!$F$5:$F$28252,Sheet1!$I$5:$I$28252,$B428,Sheet1!$L$5:$L$28252,$A428,Sheet1!$D$5:$D$28252,"药机微信",Sheet1!$E$5:$E$28252,"&lt;&gt;*调拨*")+SUMIFS(Sheet1!$F$5:$F$28252,Sheet1!$I$5:$I$28252,$B428,Sheet1!$L$5:$L$28252,$A428,Sheet1!$E$5:$E$28252,"*药机微信*",Sheet1!$D$5:$D$28252,"&lt;&gt;药机微信",Sheet1!$D$5:$D$28252,"&lt;&gt;内部转款",Sheet1!$D$5:$D$28252,"&lt;&gt;内部转账",Sheet1!$E$5:$E$28252,"&lt;&gt;*调拨*")</f>
        <v>0</v>
      </c>
      <c r="Q428" s="32">
        <f>SUMIFS(Sheet1!$F$5:$F$28252,Sheet1!$I$5:$I$28252,$B428,Sheet1!$L$5:$L$28252,$A428,Sheet1!$D$5:$D$28252,"亲情卡",Sheet1!$E$5:$E$28252,"&lt;&gt;*调拨*")+SUMIFS(Sheet1!$F$5:$F$28252,Sheet1!$I$5:$I$28252,$B428,Sheet1!$L$5:$L$28252,$A428,Sheet1!$E$5:$E$28252,"*亲情卡*",Sheet1!$D$5:$D$28252,"&lt;&gt;亲情卡",Sheet1!$D$5:$D$28252,"&lt;&gt;内部转款",Sheet1!$D$5:$D$28252,"&lt;&gt;内部转账",Sheet1!$E$5:$E$28252,"&lt;&gt;*调拨*")</f>
        <v>0</v>
      </c>
      <c r="R428" s="32">
        <f>SUMIFS(Sheet1!$F$5:$F$28252,Sheet1!$I$5:$I$28252,$B428,Sheet1!$L$5:$L$28252,$A428,Sheet1!$D$5:$D$28252,"优惠券",Sheet1!$E$5:$E$28252,"&lt;&gt;*调拨*")+SUMIFS(Sheet1!$F$5:$F$28252,Sheet1!$I$5:$I$28252,$B428,Sheet1!$L$5:$L$28252,$A428,Sheet1!$E$5:$E$28252,"*优惠券*",Sheet1!$D$5:$D$28252,"&lt;&gt;优惠券",Sheet1!$D$5:$D$28252,"&lt;&gt;内部转款",Sheet1!$D$5:$D$28252,"&lt;&gt;内部转账",Sheet1!$E$5:$E$28252,"&lt;&gt;*调拨*")</f>
        <v>0</v>
      </c>
      <c r="S428" s="32">
        <f>SUMIFS(Sheet1!$F$5:$F$28252,Sheet1!$I$5:$I$28252,$B428,Sheet1!$L$5:$L$28252,$A428,Sheet1!$D$5:$D$28252,"代金券",Sheet1!$E$5:$E$28252,"&lt;&gt;*调拨*")+SUMIFS(Sheet1!$F$5:$F$28252,Sheet1!$I$5:$I$28252,$B428,Sheet1!$L$5:$L$28252,$A428,Sheet1!$E$5:$E$28252,"*代金券*",Sheet1!$D$5:$D$28252,"&lt;&gt;代金券",Sheet1!$D$5:$D$28252,"&lt;&gt;内部转款",Sheet1!$D$5:$D$28252,"&lt;&gt;内部转账",Sheet1!$E$5:$E$28252,"&lt;&gt;*调拨*")</f>
        <v>0</v>
      </c>
      <c r="T428" s="32">
        <f>SUMIFS(Sheet1!$F$5:$F$28252,Sheet1!$I$5:$I$28252,$B428,Sheet1!$L$5:$L$28252,$A428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428,Sheet1!$L$5:$L$28252,$A428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428,Sheet1!$L$5:$L$28252,$A428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428,Sheet1!$L$5:$L$28252,$A428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562.09</v>
      </c>
      <c r="U428" s="32">
        <f>SUMIFS(Sheet1!$F$5:$F$28252,Sheet1!$I$5:$I$28252,$B428,Sheet1!$L$5:$L$28252,$A428,Sheet1!$E$5:$E$28252,"*调拨*")</f>
        <v>0</v>
      </c>
      <c r="V428" s="32">
        <f>SUMIFS(Sheet1!$F$5:$F$28252,Sheet1!$I$5:$I$28252,$B428,Sheet1!$L$5:$L$28252,$A428,Sheet1!$D$5:$D$28252,"储值",Sheet1!$E$5:$E$28252,"&lt;&gt;*调拨*")+SUMIFS(Sheet1!$F$5:$F$28252,Sheet1!$I$5:$I$28252,$B428,Sheet1!$L$5:$L$28252,$A428,Sheet1!$E$5:$E$28252,"*储值*",Sheet1!$D$5:$D$28252,"&lt;&gt;储值",Sheet1!$D$5:$D$28252,"&lt;&gt;内部转款",Sheet1!$D$5:$D$28252,"&lt;&gt;内部转账",Sheet1!$E$5:$E$28252,"&lt;&gt;*调拨*")</f>
        <v>0</v>
      </c>
      <c r="W428" s="32">
        <f>SUMIFS(Sheet1!$F$5:$F$28252,Sheet1!$I$5:$I$28252,$B428,Sheet1!$L$5:$L$28252,$A428,Sheet1!$D$5:$D$28252,"效期",Sheet1!$E$5:$E$28252,"&lt;&gt;*调拨*")+SUMIFS(Sheet1!$F$5:$F$28252,Sheet1!$I$5:$I$28252,$B428,Sheet1!$L$5:$L$28252,$A428,Sheet1!$E$5:$E$28252,"*效期*",Sheet1!$D$5:$D$28252,"&lt;&gt;效期",Sheet1!$D$5:$D$28252,"&lt;&gt;内部转款",Sheet1!$D$5:$D$28252,"&lt;&gt;内部转账",Sheet1!$E$5:$E$28252,"&lt;&gt;*调拨*")</f>
        <v>0</v>
      </c>
      <c r="X428" s="32">
        <f>SUMIFS(Sheet1!$F$5:$F$28252,Sheet1!$I$5:$I$28252,$B428,Sheet1!$L$5:$L$28252,$A428,Sheet1!$D$5:$D$28252,"内部转款",Sheet1!$E$5:$E$28252,"&lt;&gt;*调拨*")+SUMIFS(Sheet1!$F$5:$F$28252,Sheet1!$I$5:$I$28252,$B428,Sheet1!$L$5:$L$28252,$A428,Sheet1!$D$5:$D$28252,"内部转账",Sheet1!$E$5:$E$28252,"&lt;&gt;*调拨*")</f>
        <v>0</v>
      </c>
      <c r="Y428" s="32">
        <f t="shared" si="28"/>
        <v>0</v>
      </c>
      <c r="Z428" s="32">
        <f>SUMIFS(Sheet1!$F$5:$F$28252,Sheet1!$I$5:$I$28252,$B428,Sheet1!$L$5:$L$28252,$A428)</f>
        <v>4483.19</v>
      </c>
      <c r="AA428" s="32">
        <f>SUMIFS(Sheet1!$G$5:$G$28252,Sheet1!$I$5:$I$28252,$B428,Sheet1!$L$5:$L$28252,$A428,Sheet1!$D$5:$D$28252,"工资",Sheet1!$E$5:$E$28252,"&lt;&gt;*调拨*")+SUMIFS(Sheet1!$G$5:$G$28252,Sheet1!$I$5:$I$28252,$B428,Sheet1!$L$5:$L$28252,$A428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8" s="32">
        <f>SUMIFS(Sheet1!$G$5:$G$28252,Sheet1!$I$5:$I$28252,$B428,Sheet1!$L$5:$L$28252,$A428,Sheet1!$D$5:$D$28252,"水费",Sheet1!$E$5:$E$28252,"&lt;&gt;*调拨*")+SUMIFS(Sheet1!$G$5:$G$28252,Sheet1!$I$5:$I$28252,$B428,Sheet1!$L$5:$L$28252,$A428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8" s="32">
        <f>SUMIFS(Sheet1!$G$5:$G$28252,Sheet1!$I$5:$I$28252,$B428,Sheet1!$L$5:$L$28252,$A428,Sheet1!$D$5:$D$28252,"电费",Sheet1!$E$5:$E$28252,"&lt;&gt;*调拨*")+SUMIFS(Sheet1!$G$5:$G$28252,Sheet1!$I$5:$I$28252,$B428,Sheet1!$L$5:$L$28252,$A428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8" s="32">
        <f>SUMIFS(Sheet1!$G$5:$G$28252,Sheet1!$I$5:$I$28252,$B428,Sheet1!$L$5:$L$28252,$A428,Sheet1!$D$5:$D$28252,"宽带费",Sheet1!$E$5:$E$28252,"&lt;&gt;*调拨*")+SUMIFS(Sheet1!$G$5:$G$28252,Sheet1!$I$5:$I$28252,$B428,Sheet1!$L$5:$L$28252,$A428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8" s="32">
        <f>SUMIFS(Sheet1!$G$5:$G$28252,Sheet1!$I$5:$I$28252,$B428,Sheet1!$L$5:$L$28252,$A428,Sheet1!$D$5:$D$28252,"办公费",Sheet1!$E$5:$E$28252,"&lt;&gt;*调拨*")+SUMIFS(Sheet1!$G$5:$G$28252,Sheet1!$I$5:$I$28252,$B428,Sheet1!$L$5:$L$28252,$A428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8" s="32">
        <f>SUMIFS(Sheet1!$G$5:$G$28252,Sheet1!$I$5:$I$28252,$B428,Sheet1!$L$5:$L$28252,$A428,Sheet1!$D$5:$D$28252,"话费",Sheet1!$E$5:$E$28252,"&lt;&gt;*调拨*")+SUMIFS(Sheet1!$G$5:$G$28252,Sheet1!$I$5:$I$28252,$B428,Sheet1!$L$5:$L$28252,$A428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8" s="32">
        <f>SUMIFS(Sheet1!$G$5:$G$28252,Sheet1!$I$5:$I$28252,$B428,Sheet1!$L$5:$L$28252,$A428,Sheet1!$D$5:$D$28252,"房租",Sheet1!$E$5:$E$28252,"&lt;&gt;*调拨*")+SUMIFS(Sheet1!$G$5:$G$28252,Sheet1!$I$5:$I$28252,$B428,Sheet1!$L$5:$L$28252,$A428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28" s="32">
        <f>SUMIFS(Sheet1!$G$5:$G$28252,Sheet1!$I$5:$I$28252,$B428,Sheet1!$L$5:$L$28252,$A428,Sheet1!$E$5:$E$28252,"*调拨*")</f>
        <v>0</v>
      </c>
      <c r="AI428" s="32">
        <f>SUMIFS(Sheet1!$G$5:$G$28252,Sheet1!$I$5:$I$28252,$B428,Sheet1!$L$5:$L$28252,$A428,Sheet1!$D$5:$D$28252,"内部转款",Sheet1!$E$5:$E$28252,"&lt;&gt;*调拨*")+SUMIFS(Sheet1!$G$5:$G$28252,Sheet1!$I$5:$I$28252,$B428,Sheet1!$L$5:$L$28252,$A428,Sheet1!$D$5:$D$28252,"内部转账",Sheet1!$E$5:$E$28252,"&lt;&gt;*调拨*")</f>
        <v>0</v>
      </c>
      <c r="AJ428" s="32">
        <f t="shared" si="29"/>
        <v>4689.12</v>
      </c>
      <c r="AK428" s="32">
        <f>SUMIFS(Sheet1!$G$5:$G$28252,Sheet1!$I$5:$I$28252,$B428,Sheet1!$L$5:$L$28252,$A428)</f>
        <v>4689.12</v>
      </c>
      <c r="AL428" s="32">
        <f t="shared" si="30"/>
        <v>-205.929999999999</v>
      </c>
    </row>
    <row r="429" ht="16.5" spans="1:38">
      <c r="A429" s="30">
        <v>202607</v>
      </c>
      <c r="B429" s="31" t="s">
        <v>41</v>
      </c>
      <c r="C429" s="32">
        <f>SUMIFS(Sheet1!$F$5:$F$28252,Sheet1!$I$5:$I$28252,$B429,Sheet1!$L$5:$L$28252,$A429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5888.35</v>
      </c>
      <c r="D429" s="32">
        <f>SUMIFS(Sheet1!$F$5:$F$28252,Sheet1!$I$5:$I$28252,$B429,Sheet1!$L$5:$L$28252,$A429,Sheet1!$D$5:$D$28252,"医保即时拨付",Sheet1!$E$5:$E$28252,"&lt;&gt;*调拨*")+SUMIFS(Sheet1!$F$5:$F$28252,Sheet1!$I$5:$I$28252,$B429,Sheet1!$L$5:$L$28252,$A429,Sheet1!$E$5:$E$28252,"*医保即时拨付*",Sheet1!$D$5:$D$28252,"&lt;&gt;医保即时拨付",Sheet1!$D$5:$D$28252,"&lt;&gt;内部转款",Sheet1!$D$5:$D$28252,"&lt;&gt;内部转账",Sheet1!$E$5:$E$28252,"&lt;&gt;*调拨*")</f>
        <v>6566.95</v>
      </c>
      <c r="E429" s="32">
        <f>SUMIFS(Sheet1!$F$5:$F$28252,Sheet1!$I$5:$I$28252,$B429,Sheet1!$L$5:$L$28252,$A429,Sheet1!$D$5:$D$28252,"医保",Sheet1!$E$5:$E$28252,"&lt;&gt;*调拨*",Sheet1!$E$5:$E$28252,"&lt;&gt;*医保即时拨付*")+SUMIFS(Sheet1!$F$5:$F$28252,Sheet1!$I$5:$I$28252,$B429,Sheet1!$L$5:$L$28252,$A429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29" s="32">
        <f>SUMIFS(Sheet1!$F$5:$F$28252,Sheet1!$I$5:$I$28252,$B429,Sheet1!$L$5:$L$28252,$A429,Sheet1!$D$5:$D$28252,"聚合",Sheet1!$E$5:$E$28252,"&lt;&gt;*调拨*")+SUMIFS(Sheet1!$F$5:$F$28252,Sheet1!$I$5:$I$28252,$B429,Sheet1!$L$5:$L$28252,$A429,Sheet1!$E$5:$E$28252,"*聚合*",Sheet1!$D$5:$D$28252,"&lt;&gt;聚合",Sheet1!$D$5:$D$28252,"&lt;&gt;内部转款",Sheet1!$D$5:$D$28252,"&lt;&gt;内部转账",Sheet1!$E$5:$E$28252,"&lt;&gt;*调拨*")</f>
        <v>0</v>
      </c>
      <c r="G429" s="32">
        <f>SUMIFS(Sheet1!$F$5:$F$28252,Sheet1!$I$5:$I$28252,$B429,Sheet1!$L$5:$L$28252,$A429,Sheet1!$D$5:$D$28252,"24小时微信",Sheet1!$E$5:$E$28252,"&lt;&gt;*调拨*")+SUMIFS(Sheet1!$F$5:$F$28252,Sheet1!$I$5:$I$28252,$B429,Sheet1!$L$5:$L$28252,$A429,Sheet1!$E$5:$E$28252,"*24小时微信*",Sheet1!$D$5:$D$28252,"&lt;&gt;24小时微信",Sheet1!$D$5:$D$28252,"&lt;&gt;内部转款",Sheet1!$D$5:$D$28252,"&lt;&gt;内部转账",Sheet1!$E$5:$E$28252,"&lt;&gt;*调拨*")</f>
        <v>0</v>
      </c>
      <c r="H429" s="32">
        <f>SUMIFS(Sheet1!$F$5:$F$28252,Sheet1!$I$5:$I$28252,$B429,Sheet1!$L$5:$L$28252,$A429,Sheet1!$D$5:$D$28252,"美团",Sheet1!$E$5:$E$28252,"&lt;&gt;*调拨*")+SUMIFS(Sheet1!$F$5:$F$28252,Sheet1!$I$5:$I$28252,$B429,Sheet1!$L$5:$L$28252,$A429,Sheet1!$E$5:$E$28252,"*美团*",Sheet1!$D$5:$D$28252,"&lt;&gt;美团",Sheet1!$D$5:$D$28252,"&lt;&gt;内部转款",Sheet1!$D$5:$D$28252,"&lt;&gt;内部转账",Sheet1!$E$5:$E$28252,"&lt;&gt;*调拨*")</f>
        <v>0</v>
      </c>
      <c r="I429" s="32">
        <f>SUMIFS(Sheet1!$F$5:$F$28252,Sheet1!$I$5:$I$28252,$B429,Sheet1!$L$5:$L$28252,$A429,Sheet1!$D$5:$D$28252,"饿了么",Sheet1!$E$5:$E$28252,"&lt;&gt;*调拨*")+SUMIFS(Sheet1!$F$5:$F$28252,Sheet1!$I$5:$I$28252,$B429,Sheet1!$L$5:$L$28252,$A429,Sheet1!$E$5:$E$28252,"*饿了么*",Sheet1!$D$5:$D$28252,"&lt;&gt;饿了么",Sheet1!$D$5:$D$28252,"&lt;&gt;内部转款",Sheet1!$D$5:$D$28252,"&lt;&gt;内部转账",Sheet1!$E$5:$E$28252,"&lt;&gt;*调拨*")</f>
        <v>608.2</v>
      </c>
      <c r="J429" s="32">
        <f>SUMIFS(Sheet1!$F$5:$F$28252,Sheet1!$I$5:$I$28252,$B429,Sheet1!$L$5:$L$28252,$A429,Sheet1!$D$5:$D$28252,"健E卡",Sheet1!$E$5:$E$28252,"&lt;&gt;*调拨*")+SUMIFS(Sheet1!$F$5:$F$28252,Sheet1!$I$5:$I$28252,$B429,Sheet1!$L$5:$L$28252,$A429,Sheet1!$E$5:$E$28252,"*健E卡*",Sheet1!$D$5:$D$28252,"&lt;&gt;健E卡",Sheet1!$D$5:$D$28252,"&lt;&gt;内部转款",Sheet1!$D$5:$D$28252,"&lt;&gt;内部转账",Sheet1!$E$5:$E$28252,"&lt;&gt;*调拨*")</f>
        <v>0</v>
      </c>
      <c r="K429" s="32">
        <f>SUMIFS(Sheet1!$F$5:$F$28252,Sheet1!$I$5:$I$28252,$B429,Sheet1!$L$5:$L$28252,$A429,Sheet1!$D$5:$D$28252,"抖音",Sheet1!$E$5:$E$28252,"&lt;&gt;*调拨*")+SUMIFS(Sheet1!$F$5:$F$28252,Sheet1!$I$5:$I$28252,$B429,Sheet1!$L$5:$L$28252,$A429,Sheet1!$E$5:$E$28252,"*抖音*",Sheet1!$D$5:$D$28252,"&lt;&gt;抖音",Sheet1!$D$5:$D$28252,"&lt;&gt;内部转款",Sheet1!$D$5:$D$28252,"&lt;&gt;内部转账",Sheet1!$E$5:$E$28252,"&lt;&gt;*调拨*")</f>
        <v>0</v>
      </c>
      <c r="L429" s="32">
        <f>SUMIFS(Sheet1!$F$5:$F$28252,Sheet1!$I$5:$I$28252,$B429,Sheet1!$L$5:$L$28252,$A429,Sheet1!$D$5:$D$28252,"医卡通",Sheet1!$E$5:$E$28252,"&lt;&gt;*调拨*")+SUMIFS(Sheet1!$F$5:$F$28252,Sheet1!$I$5:$I$28252,$B429,Sheet1!$L$5:$L$28252,$A429,Sheet1!$E$5:$E$28252,"*医卡通*",Sheet1!$D$5:$D$28252,"&lt;&gt;医卡通",Sheet1!$D$5:$D$28252,"&lt;&gt;内部转款",Sheet1!$D$5:$D$28252,"&lt;&gt;内部转账",Sheet1!$E$5:$E$28252,"&lt;&gt;*调拨*")</f>
        <v>0</v>
      </c>
      <c r="M429" s="32">
        <f>SUMIFS(Sheet1!$F$5:$F$28252,Sheet1!$I$5:$I$28252,$B429,Sheet1!$L$5:$L$28252,$A429,Sheet1!$D$5:$D$28252,"企健网",Sheet1!$E$5:$E$28252,"&lt;&gt;*调拨*")+SUMIFS(Sheet1!$F$5:$F$28252,Sheet1!$I$5:$I$28252,$B429,Sheet1!$L$5:$L$28252,$A429,Sheet1!$E$5:$E$28252,"*企健网*",Sheet1!$D$5:$D$28252,"&lt;&gt;企健网",Sheet1!$D$5:$D$28252,"&lt;&gt;内部转款",Sheet1!$D$5:$D$28252,"&lt;&gt;内部转账",Sheet1!$E$5:$E$28252,"&lt;&gt;*调拨*")</f>
        <v>0</v>
      </c>
      <c r="N429" s="32">
        <f>SUMIFS(Sheet1!$F$5:$F$28252,Sheet1!$I$5:$I$28252,$B429,Sheet1!$L$5:$L$28252,$A429,Sheet1!$D$5:$D$28252,"银联",Sheet1!$E$5:$E$28252,"&lt;&gt;*调拨*")+SUMIFS(Sheet1!$F$5:$F$28252,Sheet1!$I$5:$I$28252,$B429,Sheet1!$L$5:$L$28252,$A429,Sheet1!$E$5:$E$28252,"*银联*",Sheet1!$D$5:$D$28252,"&lt;&gt;银联",Sheet1!$D$5:$D$28252,"&lt;&gt;内部转款",Sheet1!$D$5:$D$28252,"&lt;&gt;内部转账",Sheet1!$E$5:$E$28252,"&lt;&gt;*调拨*")</f>
        <v>0</v>
      </c>
      <c r="O429" s="32">
        <f>SUMIFS(Sheet1!$F$5:$F$28252,Sheet1!$I$5:$I$28252,$B429,Sheet1!$L$5:$L$28252,$A429,Sheet1!$D$5:$D$28252,"京东",Sheet1!$E$5:$E$28252,"&lt;&gt;*调拨*")+SUMIFS(Sheet1!$F$5:$F$28252,Sheet1!$I$5:$I$28252,$B429,Sheet1!$L$5:$L$28252,$A429,Sheet1!$E$5:$E$28252,"*京东*",Sheet1!$D$5:$D$28252,"&lt;&gt;京东",Sheet1!$D$5:$D$28252,"&lt;&gt;内部转款",Sheet1!$D$5:$D$28252,"&lt;&gt;内部转账",Sheet1!$E$5:$E$28252,"&lt;&gt;*调拨*")</f>
        <v>0</v>
      </c>
      <c r="P429" s="32">
        <f>SUMIFS(Sheet1!$F$5:$F$28252,Sheet1!$I$5:$I$28252,$B429,Sheet1!$L$5:$L$28252,$A429,Sheet1!$D$5:$D$28252,"药机微信",Sheet1!$E$5:$E$28252,"&lt;&gt;*调拨*")+SUMIFS(Sheet1!$F$5:$F$28252,Sheet1!$I$5:$I$28252,$B429,Sheet1!$L$5:$L$28252,$A429,Sheet1!$E$5:$E$28252,"*药机微信*",Sheet1!$D$5:$D$28252,"&lt;&gt;药机微信",Sheet1!$D$5:$D$28252,"&lt;&gt;内部转款",Sheet1!$D$5:$D$28252,"&lt;&gt;内部转账",Sheet1!$E$5:$E$28252,"&lt;&gt;*调拨*")</f>
        <v>0</v>
      </c>
      <c r="Q429" s="32">
        <f>SUMIFS(Sheet1!$F$5:$F$28252,Sheet1!$I$5:$I$28252,$B429,Sheet1!$L$5:$L$28252,$A429,Sheet1!$D$5:$D$28252,"亲情卡",Sheet1!$E$5:$E$28252,"&lt;&gt;*调拨*")+SUMIFS(Sheet1!$F$5:$F$28252,Sheet1!$I$5:$I$28252,$B429,Sheet1!$L$5:$L$28252,$A429,Sheet1!$E$5:$E$28252,"*亲情卡*",Sheet1!$D$5:$D$28252,"&lt;&gt;亲情卡",Sheet1!$D$5:$D$28252,"&lt;&gt;内部转款",Sheet1!$D$5:$D$28252,"&lt;&gt;内部转账",Sheet1!$E$5:$E$28252,"&lt;&gt;*调拨*")</f>
        <v>0</v>
      </c>
      <c r="R429" s="32">
        <f>SUMIFS(Sheet1!$F$5:$F$28252,Sheet1!$I$5:$I$28252,$B429,Sheet1!$L$5:$L$28252,$A429,Sheet1!$D$5:$D$28252,"优惠券",Sheet1!$E$5:$E$28252,"&lt;&gt;*调拨*")+SUMIFS(Sheet1!$F$5:$F$28252,Sheet1!$I$5:$I$28252,$B429,Sheet1!$L$5:$L$28252,$A429,Sheet1!$E$5:$E$28252,"*优惠券*",Sheet1!$D$5:$D$28252,"&lt;&gt;优惠券",Sheet1!$D$5:$D$28252,"&lt;&gt;内部转款",Sheet1!$D$5:$D$28252,"&lt;&gt;内部转账",Sheet1!$E$5:$E$28252,"&lt;&gt;*调拨*")</f>
        <v>0</v>
      </c>
      <c r="S429" s="32">
        <f>SUMIFS(Sheet1!$F$5:$F$28252,Sheet1!$I$5:$I$28252,$B429,Sheet1!$L$5:$L$28252,$A429,Sheet1!$D$5:$D$28252,"代金券",Sheet1!$E$5:$E$28252,"&lt;&gt;*调拨*")+SUMIFS(Sheet1!$F$5:$F$28252,Sheet1!$I$5:$I$28252,$B429,Sheet1!$L$5:$L$28252,$A429,Sheet1!$E$5:$E$28252,"*代金券*",Sheet1!$D$5:$D$28252,"&lt;&gt;代金券",Sheet1!$D$5:$D$28252,"&lt;&gt;内部转款",Sheet1!$D$5:$D$28252,"&lt;&gt;内部转账",Sheet1!$E$5:$E$28252,"&lt;&gt;*调拨*")</f>
        <v>0</v>
      </c>
      <c r="T429" s="32">
        <f>SUMIFS(Sheet1!$F$5:$F$28252,Sheet1!$I$5:$I$28252,$B429,Sheet1!$L$5:$L$28252,$A429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429,Sheet1!$L$5:$L$28252,$A429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429,Sheet1!$L$5:$L$28252,$A429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429,Sheet1!$L$5:$L$28252,$A429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29" s="32">
        <f>SUMIFS(Sheet1!$F$5:$F$28252,Sheet1!$I$5:$I$28252,$B429,Sheet1!$L$5:$L$28252,$A429,Sheet1!$E$5:$E$28252,"*调拨*")</f>
        <v>0</v>
      </c>
      <c r="V429" s="32">
        <f>SUMIFS(Sheet1!$F$5:$F$28252,Sheet1!$I$5:$I$28252,$B429,Sheet1!$L$5:$L$28252,$A429,Sheet1!$D$5:$D$28252,"储值",Sheet1!$E$5:$E$28252,"&lt;&gt;*调拨*")+SUMIFS(Sheet1!$F$5:$F$28252,Sheet1!$I$5:$I$28252,$B429,Sheet1!$L$5:$L$28252,$A429,Sheet1!$E$5:$E$28252,"*储值*",Sheet1!$D$5:$D$28252,"&lt;&gt;储值",Sheet1!$D$5:$D$28252,"&lt;&gt;内部转款",Sheet1!$D$5:$D$28252,"&lt;&gt;内部转账",Sheet1!$E$5:$E$28252,"&lt;&gt;*调拨*")</f>
        <v>0</v>
      </c>
      <c r="W429" s="32">
        <f>SUMIFS(Sheet1!$F$5:$F$28252,Sheet1!$I$5:$I$28252,$B429,Sheet1!$L$5:$L$28252,$A429,Sheet1!$D$5:$D$28252,"效期",Sheet1!$E$5:$E$28252,"&lt;&gt;*调拨*")+SUMIFS(Sheet1!$F$5:$F$28252,Sheet1!$I$5:$I$28252,$B429,Sheet1!$L$5:$L$28252,$A429,Sheet1!$E$5:$E$28252,"*效期*",Sheet1!$D$5:$D$28252,"&lt;&gt;效期",Sheet1!$D$5:$D$28252,"&lt;&gt;内部转款",Sheet1!$D$5:$D$28252,"&lt;&gt;内部转账",Sheet1!$E$5:$E$28252,"&lt;&gt;*调拨*")</f>
        <v>0</v>
      </c>
      <c r="X429" s="32">
        <f>SUMIFS(Sheet1!$F$5:$F$28252,Sheet1!$I$5:$I$28252,$B429,Sheet1!$L$5:$L$28252,$A429,Sheet1!$D$5:$D$28252,"内部转款",Sheet1!$E$5:$E$28252,"&lt;&gt;*调拨*")+SUMIFS(Sheet1!$F$5:$F$28252,Sheet1!$I$5:$I$28252,$B429,Sheet1!$L$5:$L$28252,$A429,Sheet1!$D$5:$D$28252,"内部转账",Sheet1!$E$5:$E$28252,"&lt;&gt;*调拨*")</f>
        <v>0</v>
      </c>
      <c r="Y429" s="32">
        <f t="shared" si="28"/>
        <v>0</v>
      </c>
      <c r="Z429" s="32">
        <f>SUMIFS(Sheet1!$F$5:$F$28252,Sheet1!$I$5:$I$28252,$B429,Sheet1!$L$5:$L$28252,$A429)</f>
        <v>13063.5</v>
      </c>
      <c r="AA429" s="32">
        <f>SUMIFS(Sheet1!$G$5:$G$28252,Sheet1!$I$5:$I$28252,$B429,Sheet1!$L$5:$L$28252,$A429,Sheet1!$D$5:$D$28252,"工资",Sheet1!$E$5:$E$28252,"&lt;&gt;*调拨*")+SUMIFS(Sheet1!$G$5:$G$28252,Sheet1!$I$5:$I$28252,$B429,Sheet1!$L$5:$L$28252,$A429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29" s="32">
        <f>SUMIFS(Sheet1!$G$5:$G$28252,Sheet1!$I$5:$I$28252,$B429,Sheet1!$L$5:$L$28252,$A429,Sheet1!$D$5:$D$28252,"水费",Sheet1!$E$5:$E$28252,"&lt;&gt;*调拨*")+SUMIFS(Sheet1!$G$5:$G$28252,Sheet1!$I$5:$I$28252,$B429,Sheet1!$L$5:$L$28252,$A429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29" s="32">
        <f>SUMIFS(Sheet1!$G$5:$G$28252,Sheet1!$I$5:$I$28252,$B429,Sheet1!$L$5:$L$28252,$A429,Sheet1!$D$5:$D$28252,"电费",Sheet1!$E$5:$E$28252,"&lt;&gt;*调拨*")+SUMIFS(Sheet1!$G$5:$G$28252,Sheet1!$I$5:$I$28252,$B429,Sheet1!$L$5:$L$28252,$A429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29" s="32">
        <f>SUMIFS(Sheet1!$G$5:$G$28252,Sheet1!$I$5:$I$28252,$B429,Sheet1!$L$5:$L$28252,$A429,Sheet1!$D$5:$D$28252,"宽带费",Sheet1!$E$5:$E$28252,"&lt;&gt;*调拨*")+SUMIFS(Sheet1!$G$5:$G$28252,Sheet1!$I$5:$I$28252,$B429,Sheet1!$L$5:$L$28252,$A429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29" s="32">
        <f>SUMIFS(Sheet1!$G$5:$G$28252,Sheet1!$I$5:$I$28252,$B429,Sheet1!$L$5:$L$28252,$A429,Sheet1!$D$5:$D$28252,"办公费",Sheet1!$E$5:$E$28252,"&lt;&gt;*调拨*")+SUMIFS(Sheet1!$G$5:$G$28252,Sheet1!$I$5:$I$28252,$B429,Sheet1!$L$5:$L$28252,$A429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29" s="32">
        <f>SUMIFS(Sheet1!$G$5:$G$28252,Sheet1!$I$5:$I$28252,$B429,Sheet1!$L$5:$L$28252,$A429,Sheet1!$D$5:$D$28252,"话费",Sheet1!$E$5:$E$28252,"&lt;&gt;*调拨*")+SUMIFS(Sheet1!$G$5:$G$28252,Sheet1!$I$5:$I$28252,$B429,Sheet1!$L$5:$L$28252,$A429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29" s="32">
        <f>SUMIFS(Sheet1!$G$5:$G$28252,Sheet1!$I$5:$I$28252,$B429,Sheet1!$L$5:$L$28252,$A429,Sheet1!$D$5:$D$28252,"房租",Sheet1!$E$5:$E$28252,"&lt;&gt;*调拨*")+SUMIFS(Sheet1!$G$5:$G$28252,Sheet1!$I$5:$I$28252,$B429,Sheet1!$L$5:$L$28252,$A429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29" s="32">
        <f>SUMIFS(Sheet1!$G$5:$G$28252,Sheet1!$I$5:$I$28252,$B429,Sheet1!$L$5:$L$28252,$A429,Sheet1!$E$5:$E$28252,"*调拨*")</f>
        <v>0</v>
      </c>
      <c r="AI429" s="32">
        <f>SUMIFS(Sheet1!$G$5:$G$28252,Sheet1!$I$5:$I$28252,$B429,Sheet1!$L$5:$L$28252,$A429,Sheet1!$D$5:$D$28252,"内部转款",Sheet1!$E$5:$E$28252,"&lt;&gt;*调拨*")+SUMIFS(Sheet1!$G$5:$G$28252,Sheet1!$I$5:$I$28252,$B429,Sheet1!$L$5:$L$28252,$A429,Sheet1!$D$5:$D$28252,"内部转账",Sheet1!$E$5:$E$28252,"&lt;&gt;*调拨*")</f>
        <v>0</v>
      </c>
      <c r="AJ429" s="32">
        <f t="shared" si="29"/>
        <v>5777.51</v>
      </c>
      <c r="AK429" s="32">
        <f>SUMIFS(Sheet1!$G$5:$G$28252,Sheet1!$I$5:$I$28252,$B429,Sheet1!$L$5:$L$28252,$A429)</f>
        <v>5777.51</v>
      </c>
      <c r="AL429" s="32">
        <f t="shared" si="30"/>
        <v>7285.99</v>
      </c>
    </row>
    <row r="430" ht="16.5" spans="1:38">
      <c r="A430" s="30">
        <v>202607</v>
      </c>
      <c r="B430" s="31" t="s">
        <v>52</v>
      </c>
      <c r="C430" s="32">
        <f>SUMIFS(Sheet1!$F$5:$F$28252,Sheet1!$I$5:$I$28252,$B430,Sheet1!$L$5:$L$28252,$A430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61988.41</v>
      </c>
      <c r="D430" s="32">
        <f>SUMIFS(Sheet1!$F$5:$F$28252,Sheet1!$I$5:$I$28252,$B430,Sheet1!$L$5:$L$28252,$A430,Sheet1!$D$5:$D$28252,"医保即时拨付",Sheet1!$E$5:$E$28252,"&lt;&gt;*调拨*")+SUMIFS(Sheet1!$F$5:$F$28252,Sheet1!$I$5:$I$28252,$B430,Sheet1!$L$5:$L$28252,$A430,Sheet1!$E$5:$E$28252,"*医保即时拨付*",Sheet1!$D$5:$D$28252,"&lt;&gt;医保即时拨付",Sheet1!$D$5:$D$28252,"&lt;&gt;内部转款",Sheet1!$D$5:$D$28252,"&lt;&gt;内部转账",Sheet1!$E$5:$E$28252,"&lt;&gt;*调拨*")</f>
        <v>14502.41</v>
      </c>
      <c r="E430" s="32">
        <f>SUMIFS(Sheet1!$F$5:$F$28252,Sheet1!$I$5:$I$28252,$B430,Sheet1!$L$5:$L$28252,$A430,Sheet1!$D$5:$D$28252,"医保",Sheet1!$E$5:$E$28252,"&lt;&gt;*调拨*",Sheet1!$E$5:$E$28252,"&lt;&gt;*医保即时拨付*")+SUMIFS(Sheet1!$F$5:$F$28252,Sheet1!$I$5:$I$28252,$B430,Sheet1!$L$5:$L$28252,$A430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30" s="32">
        <f>SUMIFS(Sheet1!$F$5:$F$28252,Sheet1!$I$5:$I$28252,$B430,Sheet1!$L$5:$L$28252,$A430,Sheet1!$D$5:$D$28252,"聚合",Sheet1!$E$5:$E$28252,"&lt;&gt;*调拨*")+SUMIFS(Sheet1!$F$5:$F$28252,Sheet1!$I$5:$I$28252,$B430,Sheet1!$L$5:$L$28252,$A430,Sheet1!$E$5:$E$28252,"*聚合*",Sheet1!$D$5:$D$28252,"&lt;&gt;聚合",Sheet1!$D$5:$D$28252,"&lt;&gt;内部转款",Sheet1!$D$5:$D$28252,"&lt;&gt;内部转账",Sheet1!$E$5:$E$28252,"&lt;&gt;*调拨*")</f>
        <v>0</v>
      </c>
      <c r="G430" s="32">
        <f>SUMIFS(Sheet1!$F$5:$F$28252,Sheet1!$I$5:$I$28252,$B430,Sheet1!$L$5:$L$28252,$A430,Sheet1!$D$5:$D$28252,"24小时微信",Sheet1!$E$5:$E$28252,"&lt;&gt;*调拨*")+SUMIFS(Sheet1!$F$5:$F$28252,Sheet1!$I$5:$I$28252,$B430,Sheet1!$L$5:$L$28252,$A430,Sheet1!$E$5:$E$28252,"*24小时微信*",Sheet1!$D$5:$D$28252,"&lt;&gt;24小时微信",Sheet1!$D$5:$D$28252,"&lt;&gt;内部转款",Sheet1!$D$5:$D$28252,"&lt;&gt;内部转账",Sheet1!$E$5:$E$28252,"&lt;&gt;*调拨*")</f>
        <v>0</v>
      </c>
      <c r="H430" s="32">
        <f>SUMIFS(Sheet1!$F$5:$F$28252,Sheet1!$I$5:$I$28252,$B430,Sheet1!$L$5:$L$28252,$A430,Sheet1!$D$5:$D$28252,"美团",Sheet1!$E$5:$E$28252,"&lt;&gt;*调拨*")+SUMIFS(Sheet1!$F$5:$F$28252,Sheet1!$I$5:$I$28252,$B430,Sheet1!$L$5:$L$28252,$A430,Sheet1!$E$5:$E$28252,"*美团*",Sheet1!$D$5:$D$28252,"&lt;&gt;美团",Sheet1!$D$5:$D$28252,"&lt;&gt;内部转款",Sheet1!$D$5:$D$28252,"&lt;&gt;内部转账",Sheet1!$E$5:$E$28252,"&lt;&gt;*调拨*")</f>
        <v>156.23</v>
      </c>
      <c r="I430" s="32">
        <f>SUMIFS(Sheet1!$F$5:$F$28252,Sheet1!$I$5:$I$28252,$B430,Sheet1!$L$5:$L$28252,$A430,Sheet1!$D$5:$D$28252,"饿了么",Sheet1!$E$5:$E$28252,"&lt;&gt;*调拨*")+SUMIFS(Sheet1!$F$5:$F$28252,Sheet1!$I$5:$I$28252,$B430,Sheet1!$L$5:$L$28252,$A430,Sheet1!$E$5:$E$28252,"*饿了么*",Sheet1!$D$5:$D$28252,"&lt;&gt;饿了么",Sheet1!$D$5:$D$28252,"&lt;&gt;内部转款",Sheet1!$D$5:$D$28252,"&lt;&gt;内部转账",Sheet1!$E$5:$E$28252,"&lt;&gt;*调拨*")</f>
        <v>0</v>
      </c>
      <c r="J430" s="32">
        <f>SUMIFS(Sheet1!$F$5:$F$28252,Sheet1!$I$5:$I$28252,$B430,Sheet1!$L$5:$L$28252,$A430,Sheet1!$D$5:$D$28252,"健E卡",Sheet1!$E$5:$E$28252,"&lt;&gt;*调拨*")+SUMIFS(Sheet1!$F$5:$F$28252,Sheet1!$I$5:$I$28252,$B430,Sheet1!$L$5:$L$28252,$A430,Sheet1!$E$5:$E$28252,"*健E卡*",Sheet1!$D$5:$D$28252,"&lt;&gt;健E卡",Sheet1!$D$5:$D$28252,"&lt;&gt;内部转款",Sheet1!$D$5:$D$28252,"&lt;&gt;内部转账",Sheet1!$E$5:$E$28252,"&lt;&gt;*调拨*")</f>
        <v>0</v>
      </c>
      <c r="K430" s="32">
        <f>SUMIFS(Sheet1!$F$5:$F$28252,Sheet1!$I$5:$I$28252,$B430,Sheet1!$L$5:$L$28252,$A430,Sheet1!$D$5:$D$28252,"抖音",Sheet1!$E$5:$E$28252,"&lt;&gt;*调拨*")+SUMIFS(Sheet1!$F$5:$F$28252,Sheet1!$I$5:$I$28252,$B430,Sheet1!$L$5:$L$28252,$A430,Sheet1!$E$5:$E$28252,"*抖音*",Sheet1!$D$5:$D$28252,"&lt;&gt;抖音",Sheet1!$D$5:$D$28252,"&lt;&gt;内部转款",Sheet1!$D$5:$D$28252,"&lt;&gt;内部转账",Sheet1!$E$5:$E$28252,"&lt;&gt;*调拨*")</f>
        <v>0</v>
      </c>
      <c r="L430" s="32">
        <f>SUMIFS(Sheet1!$F$5:$F$28252,Sheet1!$I$5:$I$28252,$B430,Sheet1!$L$5:$L$28252,$A430,Sheet1!$D$5:$D$28252,"医卡通",Sheet1!$E$5:$E$28252,"&lt;&gt;*调拨*")+SUMIFS(Sheet1!$F$5:$F$28252,Sheet1!$I$5:$I$28252,$B430,Sheet1!$L$5:$L$28252,$A430,Sheet1!$E$5:$E$28252,"*医卡通*",Sheet1!$D$5:$D$28252,"&lt;&gt;医卡通",Sheet1!$D$5:$D$28252,"&lt;&gt;内部转款",Sheet1!$D$5:$D$28252,"&lt;&gt;内部转账",Sheet1!$E$5:$E$28252,"&lt;&gt;*调拨*")</f>
        <v>0</v>
      </c>
      <c r="M430" s="32">
        <f>SUMIFS(Sheet1!$F$5:$F$28252,Sheet1!$I$5:$I$28252,$B430,Sheet1!$L$5:$L$28252,$A430,Sheet1!$D$5:$D$28252,"企健网",Sheet1!$E$5:$E$28252,"&lt;&gt;*调拨*")+SUMIFS(Sheet1!$F$5:$F$28252,Sheet1!$I$5:$I$28252,$B430,Sheet1!$L$5:$L$28252,$A430,Sheet1!$E$5:$E$28252,"*企健网*",Sheet1!$D$5:$D$28252,"&lt;&gt;企健网",Sheet1!$D$5:$D$28252,"&lt;&gt;内部转款",Sheet1!$D$5:$D$28252,"&lt;&gt;内部转账",Sheet1!$E$5:$E$28252,"&lt;&gt;*调拨*")</f>
        <v>0</v>
      </c>
      <c r="N430" s="32">
        <f>SUMIFS(Sheet1!$F$5:$F$28252,Sheet1!$I$5:$I$28252,$B430,Sheet1!$L$5:$L$28252,$A430,Sheet1!$D$5:$D$28252,"银联",Sheet1!$E$5:$E$28252,"&lt;&gt;*调拨*")+SUMIFS(Sheet1!$F$5:$F$28252,Sheet1!$I$5:$I$28252,$B430,Sheet1!$L$5:$L$28252,$A430,Sheet1!$E$5:$E$28252,"*银联*",Sheet1!$D$5:$D$28252,"&lt;&gt;银联",Sheet1!$D$5:$D$28252,"&lt;&gt;内部转款",Sheet1!$D$5:$D$28252,"&lt;&gt;内部转账",Sheet1!$E$5:$E$28252,"&lt;&gt;*调拨*")</f>
        <v>0</v>
      </c>
      <c r="O430" s="32">
        <f>SUMIFS(Sheet1!$F$5:$F$28252,Sheet1!$I$5:$I$28252,$B430,Sheet1!$L$5:$L$28252,$A430,Sheet1!$D$5:$D$28252,"京东",Sheet1!$E$5:$E$28252,"&lt;&gt;*调拨*")+SUMIFS(Sheet1!$F$5:$F$28252,Sheet1!$I$5:$I$28252,$B430,Sheet1!$L$5:$L$28252,$A430,Sheet1!$E$5:$E$28252,"*京东*",Sheet1!$D$5:$D$28252,"&lt;&gt;京东",Sheet1!$D$5:$D$28252,"&lt;&gt;内部转款",Sheet1!$D$5:$D$28252,"&lt;&gt;内部转账",Sheet1!$E$5:$E$28252,"&lt;&gt;*调拨*")</f>
        <v>0</v>
      </c>
      <c r="P430" s="32">
        <f>SUMIFS(Sheet1!$F$5:$F$28252,Sheet1!$I$5:$I$28252,$B430,Sheet1!$L$5:$L$28252,$A430,Sheet1!$D$5:$D$28252,"药机微信",Sheet1!$E$5:$E$28252,"&lt;&gt;*调拨*")+SUMIFS(Sheet1!$F$5:$F$28252,Sheet1!$I$5:$I$28252,$B430,Sheet1!$L$5:$L$28252,$A430,Sheet1!$E$5:$E$28252,"*药机微信*",Sheet1!$D$5:$D$28252,"&lt;&gt;药机微信",Sheet1!$D$5:$D$28252,"&lt;&gt;内部转款",Sheet1!$D$5:$D$28252,"&lt;&gt;内部转账",Sheet1!$E$5:$E$28252,"&lt;&gt;*调拨*")</f>
        <v>0</v>
      </c>
      <c r="Q430" s="32">
        <f>SUMIFS(Sheet1!$F$5:$F$28252,Sheet1!$I$5:$I$28252,$B430,Sheet1!$L$5:$L$28252,$A430,Sheet1!$D$5:$D$28252,"亲情卡",Sheet1!$E$5:$E$28252,"&lt;&gt;*调拨*")+SUMIFS(Sheet1!$F$5:$F$28252,Sheet1!$I$5:$I$28252,$B430,Sheet1!$L$5:$L$28252,$A430,Sheet1!$E$5:$E$28252,"*亲情卡*",Sheet1!$D$5:$D$28252,"&lt;&gt;亲情卡",Sheet1!$D$5:$D$28252,"&lt;&gt;内部转款",Sheet1!$D$5:$D$28252,"&lt;&gt;内部转账",Sheet1!$E$5:$E$28252,"&lt;&gt;*调拨*")</f>
        <v>0</v>
      </c>
      <c r="R430" s="32">
        <f>SUMIFS(Sheet1!$F$5:$F$28252,Sheet1!$I$5:$I$28252,$B430,Sheet1!$L$5:$L$28252,$A430,Sheet1!$D$5:$D$28252,"优惠券",Sheet1!$E$5:$E$28252,"&lt;&gt;*调拨*")+SUMIFS(Sheet1!$F$5:$F$28252,Sheet1!$I$5:$I$28252,$B430,Sheet1!$L$5:$L$28252,$A430,Sheet1!$E$5:$E$28252,"*优惠券*",Sheet1!$D$5:$D$28252,"&lt;&gt;优惠券",Sheet1!$D$5:$D$28252,"&lt;&gt;内部转款",Sheet1!$D$5:$D$28252,"&lt;&gt;内部转账",Sheet1!$E$5:$E$28252,"&lt;&gt;*调拨*")</f>
        <v>0</v>
      </c>
      <c r="S430" s="32">
        <f>SUMIFS(Sheet1!$F$5:$F$28252,Sheet1!$I$5:$I$28252,$B430,Sheet1!$L$5:$L$28252,$A430,Sheet1!$D$5:$D$28252,"代金券",Sheet1!$E$5:$E$28252,"&lt;&gt;*调拨*")+SUMIFS(Sheet1!$F$5:$F$28252,Sheet1!$I$5:$I$28252,$B430,Sheet1!$L$5:$L$28252,$A430,Sheet1!$E$5:$E$28252,"*代金券*",Sheet1!$D$5:$D$28252,"&lt;&gt;代金券",Sheet1!$D$5:$D$28252,"&lt;&gt;内部转款",Sheet1!$D$5:$D$28252,"&lt;&gt;内部转账",Sheet1!$E$5:$E$28252,"&lt;&gt;*调拨*")</f>
        <v>0</v>
      </c>
      <c r="T430" s="32">
        <f>SUMIFS(Sheet1!$F$5:$F$28252,Sheet1!$I$5:$I$28252,$B430,Sheet1!$L$5:$L$28252,$A430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430,Sheet1!$L$5:$L$28252,$A430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430,Sheet1!$L$5:$L$28252,$A430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430,Sheet1!$L$5:$L$28252,$A430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30" s="32">
        <f>SUMIFS(Sheet1!$F$5:$F$28252,Sheet1!$I$5:$I$28252,$B430,Sheet1!$L$5:$L$28252,$A430,Sheet1!$E$5:$E$28252,"*调拨*")</f>
        <v>0</v>
      </c>
      <c r="V430" s="32">
        <f>SUMIFS(Sheet1!$F$5:$F$28252,Sheet1!$I$5:$I$28252,$B430,Sheet1!$L$5:$L$28252,$A430,Sheet1!$D$5:$D$28252,"储值",Sheet1!$E$5:$E$28252,"&lt;&gt;*调拨*")+SUMIFS(Sheet1!$F$5:$F$28252,Sheet1!$I$5:$I$28252,$B430,Sheet1!$L$5:$L$28252,$A430,Sheet1!$E$5:$E$28252,"*储值*",Sheet1!$D$5:$D$28252,"&lt;&gt;储值",Sheet1!$D$5:$D$28252,"&lt;&gt;内部转款",Sheet1!$D$5:$D$28252,"&lt;&gt;内部转账",Sheet1!$E$5:$E$28252,"&lt;&gt;*调拨*")</f>
        <v>0</v>
      </c>
      <c r="W430" s="32">
        <f>SUMIFS(Sheet1!$F$5:$F$28252,Sheet1!$I$5:$I$28252,$B430,Sheet1!$L$5:$L$28252,$A430,Sheet1!$D$5:$D$28252,"效期",Sheet1!$E$5:$E$28252,"&lt;&gt;*调拨*")+SUMIFS(Sheet1!$F$5:$F$28252,Sheet1!$I$5:$I$28252,$B430,Sheet1!$L$5:$L$28252,$A430,Sheet1!$E$5:$E$28252,"*效期*",Sheet1!$D$5:$D$28252,"&lt;&gt;效期",Sheet1!$D$5:$D$28252,"&lt;&gt;内部转款",Sheet1!$D$5:$D$28252,"&lt;&gt;内部转账",Sheet1!$E$5:$E$28252,"&lt;&gt;*调拨*")</f>
        <v>0</v>
      </c>
      <c r="X430" s="32">
        <f>SUMIFS(Sheet1!$F$5:$F$28252,Sheet1!$I$5:$I$28252,$B430,Sheet1!$L$5:$L$28252,$A430,Sheet1!$D$5:$D$28252,"内部转款",Sheet1!$E$5:$E$28252,"&lt;&gt;*调拨*")+SUMIFS(Sheet1!$F$5:$F$28252,Sheet1!$I$5:$I$28252,$B430,Sheet1!$L$5:$L$28252,$A430,Sheet1!$D$5:$D$28252,"内部转账",Sheet1!$E$5:$E$28252,"&lt;&gt;*调拨*")</f>
        <v>0</v>
      </c>
      <c r="Y430" s="32">
        <f t="shared" si="28"/>
        <v>0</v>
      </c>
      <c r="Z430" s="32">
        <f>SUMIFS(Sheet1!$F$5:$F$28252,Sheet1!$I$5:$I$28252,$B430,Sheet1!$L$5:$L$28252,$A430)</f>
        <v>76647.05</v>
      </c>
      <c r="AA430" s="32">
        <f>SUMIFS(Sheet1!$G$5:$G$28252,Sheet1!$I$5:$I$28252,$B430,Sheet1!$L$5:$L$28252,$A430,Sheet1!$D$5:$D$28252,"工资",Sheet1!$E$5:$E$28252,"&lt;&gt;*调拨*")+SUMIFS(Sheet1!$G$5:$G$28252,Sheet1!$I$5:$I$28252,$B430,Sheet1!$L$5:$L$28252,$A430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30" s="32">
        <f>SUMIFS(Sheet1!$G$5:$G$28252,Sheet1!$I$5:$I$28252,$B430,Sheet1!$L$5:$L$28252,$A430,Sheet1!$D$5:$D$28252,"水费",Sheet1!$E$5:$E$28252,"&lt;&gt;*调拨*")+SUMIFS(Sheet1!$G$5:$G$28252,Sheet1!$I$5:$I$28252,$B430,Sheet1!$L$5:$L$28252,$A430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30" s="32">
        <f>SUMIFS(Sheet1!$G$5:$G$28252,Sheet1!$I$5:$I$28252,$B430,Sheet1!$L$5:$L$28252,$A430,Sheet1!$D$5:$D$28252,"电费",Sheet1!$E$5:$E$28252,"&lt;&gt;*调拨*")+SUMIFS(Sheet1!$G$5:$G$28252,Sheet1!$I$5:$I$28252,$B430,Sheet1!$L$5:$L$28252,$A430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30" s="32">
        <f>SUMIFS(Sheet1!$G$5:$G$28252,Sheet1!$I$5:$I$28252,$B430,Sheet1!$L$5:$L$28252,$A430,Sheet1!$D$5:$D$28252,"宽带费",Sheet1!$E$5:$E$28252,"&lt;&gt;*调拨*")+SUMIFS(Sheet1!$G$5:$G$28252,Sheet1!$I$5:$I$28252,$B430,Sheet1!$L$5:$L$28252,$A430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30" s="32">
        <f>SUMIFS(Sheet1!$G$5:$G$28252,Sheet1!$I$5:$I$28252,$B430,Sheet1!$L$5:$L$28252,$A430,Sheet1!$D$5:$D$28252,"办公费",Sheet1!$E$5:$E$28252,"&lt;&gt;*调拨*")+SUMIFS(Sheet1!$G$5:$G$28252,Sheet1!$I$5:$I$28252,$B430,Sheet1!$L$5:$L$28252,$A430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30" s="32">
        <f>SUMIFS(Sheet1!$G$5:$G$28252,Sheet1!$I$5:$I$28252,$B430,Sheet1!$L$5:$L$28252,$A430,Sheet1!$D$5:$D$28252,"话费",Sheet1!$E$5:$E$28252,"&lt;&gt;*调拨*")+SUMIFS(Sheet1!$G$5:$G$28252,Sheet1!$I$5:$I$28252,$B430,Sheet1!$L$5:$L$28252,$A430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30" s="32">
        <f>SUMIFS(Sheet1!$G$5:$G$28252,Sheet1!$I$5:$I$28252,$B430,Sheet1!$L$5:$L$28252,$A430,Sheet1!$D$5:$D$28252,"房租",Sheet1!$E$5:$E$28252,"&lt;&gt;*调拨*")+SUMIFS(Sheet1!$G$5:$G$28252,Sheet1!$I$5:$I$28252,$B430,Sheet1!$L$5:$L$28252,$A430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30" s="32">
        <f>SUMIFS(Sheet1!$G$5:$G$28252,Sheet1!$I$5:$I$28252,$B430,Sheet1!$L$5:$L$28252,$A430,Sheet1!$E$5:$E$28252,"*调拨*")</f>
        <v>0</v>
      </c>
      <c r="AI430" s="32">
        <f>SUMIFS(Sheet1!$G$5:$G$28252,Sheet1!$I$5:$I$28252,$B430,Sheet1!$L$5:$L$28252,$A430,Sheet1!$D$5:$D$28252,"内部转款",Sheet1!$E$5:$E$28252,"&lt;&gt;*调拨*")+SUMIFS(Sheet1!$G$5:$G$28252,Sheet1!$I$5:$I$28252,$B430,Sheet1!$L$5:$L$28252,$A430,Sheet1!$D$5:$D$28252,"内部转账",Sheet1!$E$5:$E$28252,"&lt;&gt;*调拨*")</f>
        <v>0</v>
      </c>
      <c r="AJ430" s="32">
        <f t="shared" si="29"/>
        <v>10888.49</v>
      </c>
      <c r="AK430" s="32">
        <f>SUMIFS(Sheet1!$G$5:$G$28252,Sheet1!$I$5:$I$28252,$B430,Sheet1!$L$5:$L$28252,$A430)</f>
        <v>10888.49</v>
      </c>
      <c r="AL430" s="32">
        <f t="shared" si="30"/>
        <v>65758.56</v>
      </c>
    </row>
    <row r="431" ht="16.5" spans="1:38">
      <c r="A431" s="30">
        <v>202607</v>
      </c>
      <c r="B431" s="31" t="s">
        <v>231</v>
      </c>
      <c r="C431" s="32">
        <f>SUMIFS(Sheet1!$F$5:$F$28252,Sheet1!$I$5:$I$28252,$B431,Sheet1!$L$5:$L$28252,$A431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13943.25</v>
      </c>
      <c r="D431" s="32">
        <f>SUMIFS(Sheet1!$F$5:$F$28252,Sheet1!$I$5:$I$28252,$B431,Sheet1!$L$5:$L$28252,$A431,Sheet1!$D$5:$D$28252,"医保即时拨付",Sheet1!$E$5:$E$28252,"&lt;&gt;*调拨*")+SUMIFS(Sheet1!$F$5:$F$28252,Sheet1!$I$5:$I$28252,$B431,Sheet1!$L$5:$L$28252,$A431,Sheet1!$E$5:$E$28252,"*医保即时拨付*",Sheet1!$D$5:$D$28252,"&lt;&gt;医保即时拨付",Sheet1!$D$5:$D$28252,"&lt;&gt;内部转款",Sheet1!$D$5:$D$28252,"&lt;&gt;内部转账",Sheet1!$E$5:$E$28252,"&lt;&gt;*调拨*")</f>
        <v>0</v>
      </c>
      <c r="E431" s="32">
        <f>SUMIFS(Sheet1!$F$5:$F$28252,Sheet1!$I$5:$I$28252,$B431,Sheet1!$L$5:$L$28252,$A431,Sheet1!$D$5:$D$28252,"医保",Sheet1!$E$5:$E$28252,"&lt;&gt;*调拨*",Sheet1!$E$5:$E$28252,"&lt;&gt;*医保即时拨付*")+SUMIFS(Sheet1!$F$5:$F$28252,Sheet1!$I$5:$I$28252,$B431,Sheet1!$L$5:$L$28252,$A431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31" s="32">
        <f>SUMIFS(Sheet1!$F$5:$F$28252,Sheet1!$I$5:$I$28252,$B431,Sheet1!$L$5:$L$28252,$A431,Sheet1!$D$5:$D$28252,"聚合",Sheet1!$E$5:$E$28252,"&lt;&gt;*调拨*")+SUMIFS(Sheet1!$F$5:$F$28252,Sheet1!$I$5:$I$28252,$B431,Sheet1!$L$5:$L$28252,$A431,Sheet1!$E$5:$E$28252,"*聚合*",Sheet1!$D$5:$D$28252,"&lt;&gt;聚合",Sheet1!$D$5:$D$28252,"&lt;&gt;内部转款",Sheet1!$D$5:$D$28252,"&lt;&gt;内部转账",Sheet1!$E$5:$E$28252,"&lt;&gt;*调拨*")</f>
        <v>0</v>
      </c>
      <c r="G431" s="32">
        <f>SUMIFS(Sheet1!$F$5:$F$28252,Sheet1!$I$5:$I$28252,$B431,Sheet1!$L$5:$L$28252,$A431,Sheet1!$D$5:$D$28252,"24小时微信",Sheet1!$E$5:$E$28252,"&lt;&gt;*调拨*")+SUMIFS(Sheet1!$F$5:$F$28252,Sheet1!$I$5:$I$28252,$B431,Sheet1!$L$5:$L$28252,$A431,Sheet1!$E$5:$E$28252,"*24小时微信*",Sheet1!$D$5:$D$28252,"&lt;&gt;24小时微信",Sheet1!$D$5:$D$28252,"&lt;&gt;内部转款",Sheet1!$D$5:$D$28252,"&lt;&gt;内部转账",Sheet1!$E$5:$E$28252,"&lt;&gt;*调拨*")</f>
        <v>0</v>
      </c>
      <c r="H431" s="32">
        <f>SUMIFS(Sheet1!$F$5:$F$28252,Sheet1!$I$5:$I$28252,$B431,Sheet1!$L$5:$L$28252,$A431,Sheet1!$D$5:$D$28252,"美团",Sheet1!$E$5:$E$28252,"&lt;&gt;*调拨*")+SUMIFS(Sheet1!$F$5:$F$28252,Sheet1!$I$5:$I$28252,$B431,Sheet1!$L$5:$L$28252,$A431,Sheet1!$E$5:$E$28252,"*美团*",Sheet1!$D$5:$D$28252,"&lt;&gt;美团",Sheet1!$D$5:$D$28252,"&lt;&gt;内部转款",Sheet1!$D$5:$D$28252,"&lt;&gt;内部转账",Sheet1!$E$5:$E$28252,"&lt;&gt;*调拨*")</f>
        <v>0</v>
      </c>
      <c r="I431" s="32">
        <f>SUMIFS(Sheet1!$F$5:$F$28252,Sheet1!$I$5:$I$28252,$B431,Sheet1!$L$5:$L$28252,$A431,Sheet1!$D$5:$D$28252,"饿了么",Sheet1!$E$5:$E$28252,"&lt;&gt;*调拨*")+SUMIFS(Sheet1!$F$5:$F$28252,Sheet1!$I$5:$I$28252,$B431,Sheet1!$L$5:$L$28252,$A431,Sheet1!$E$5:$E$28252,"*饿了么*",Sheet1!$D$5:$D$28252,"&lt;&gt;饿了么",Sheet1!$D$5:$D$28252,"&lt;&gt;内部转款",Sheet1!$D$5:$D$28252,"&lt;&gt;内部转账",Sheet1!$E$5:$E$28252,"&lt;&gt;*调拨*")</f>
        <v>0</v>
      </c>
      <c r="J431" s="32">
        <f>SUMIFS(Sheet1!$F$5:$F$28252,Sheet1!$I$5:$I$28252,$B431,Sheet1!$L$5:$L$28252,$A431,Sheet1!$D$5:$D$28252,"健E卡",Sheet1!$E$5:$E$28252,"&lt;&gt;*调拨*")+SUMIFS(Sheet1!$F$5:$F$28252,Sheet1!$I$5:$I$28252,$B431,Sheet1!$L$5:$L$28252,$A431,Sheet1!$E$5:$E$28252,"*健E卡*",Sheet1!$D$5:$D$28252,"&lt;&gt;健E卡",Sheet1!$D$5:$D$28252,"&lt;&gt;内部转款",Sheet1!$D$5:$D$28252,"&lt;&gt;内部转账",Sheet1!$E$5:$E$28252,"&lt;&gt;*调拨*")</f>
        <v>0</v>
      </c>
      <c r="K431" s="32">
        <f>SUMIFS(Sheet1!$F$5:$F$28252,Sheet1!$I$5:$I$28252,$B431,Sheet1!$L$5:$L$28252,$A431,Sheet1!$D$5:$D$28252,"抖音",Sheet1!$E$5:$E$28252,"&lt;&gt;*调拨*")+SUMIFS(Sheet1!$F$5:$F$28252,Sheet1!$I$5:$I$28252,$B431,Sheet1!$L$5:$L$28252,$A431,Sheet1!$E$5:$E$28252,"*抖音*",Sheet1!$D$5:$D$28252,"&lt;&gt;抖音",Sheet1!$D$5:$D$28252,"&lt;&gt;内部转款",Sheet1!$D$5:$D$28252,"&lt;&gt;内部转账",Sheet1!$E$5:$E$28252,"&lt;&gt;*调拨*")</f>
        <v>0</v>
      </c>
      <c r="L431" s="32">
        <f>SUMIFS(Sheet1!$F$5:$F$28252,Sheet1!$I$5:$I$28252,$B431,Sheet1!$L$5:$L$28252,$A431,Sheet1!$D$5:$D$28252,"医卡通",Sheet1!$E$5:$E$28252,"&lt;&gt;*调拨*")+SUMIFS(Sheet1!$F$5:$F$28252,Sheet1!$I$5:$I$28252,$B431,Sheet1!$L$5:$L$28252,$A431,Sheet1!$E$5:$E$28252,"*医卡通*",Sheet1!$D$5:$D$28252,"&lt;&gt;医卡通",Sheet1!$D$5:$D$28252,"&lt;&gt;内部转款",Sheet1!$D$5:$D$28252,"&lt;&gt;内部转账",Sheet1!$E$5:$E$28252,"&lt;&gt;*调拨*")</f>
        <v>0</v>
      </c>
      <c r="M431" s="32">
        <f>SUMIFS(Sheet1!$F$5:$F$28252,Sheet1!$I$5:$I$28252,$B431,Sheet1!$L$5:$L$28252,$A431,Sheet1!$D$5:$D$28252,"企健网",Sheet1!$E$5:$E$28252,"&lt;&gt;*调拨*")+SUMIFS(Sheet1!$F$5:$F$28252,Sheet1!$I$5:$I$28252,$B431,Sheet1!$L$5:$L$28252,$A431,Sheet1!$E$5:$E$28252,"*企健网*",Sheet1!$D$5:$D$28252,"&lt;&gt;企健网",Sheet1!$D$5:$D$28252,"&lt;&gt;内部转款",Sheet1!$D$5:$D$28252,"&lt;&gt;内部转账",Sheet1!$E$5:$E$28252,"&lt;&gt;*调拨*")</f>
        <v>0</v>
      </c>
      <c r="N431" s="32">
        <f>SUMIFS(Sheet1!$F$5:$F$28252,Sheet1!$I$5:$I$28252,$B431,Sheet1!$L$5:$L$28252,$A431,Sheet1!$D$5:$D$28252,"银联",Sheet1!$E$5:$E$28252,"&lt;&gt;*调拨*")+SUMIFS(Sheet1!$F$5:$F$28252,Sheet1!$I$5:$I$28252,$B431,Sheet1!$L$5:$L$28252,$A431,Sheet1!$E$5:$E$28252,"*银联*",Sheet1!$D$5:$D$28252,"&lt;&gt;银联",Sheet1!$D$5:$D$28252,"&lt;&gt;内部转款",Sheet1!$D$5:$D$28252,"&lt;&gt;内部转账",Sheet1!$E$5:$E$28252,"&lt;&gt;*调拨*")</f>
        <v>0</v>
      </c>
      <c r="O431" s="32">
        <f>SUMIFS(Sheet1!$F$5:$F$28252,Sheet1!$I$5:$I$28252,$B431,Sheet1!$L$5:$L$28252,$A431,Sheet1!$D$5:$D$28252,"京东",Sheet1!$E$5:$E$28252,"&lt;&gt;*调拨*")+SUMIFS(Sheet1!$F$5:$F$28252,Sheet1!$I$5:$I$28252,$B431,Sheet1!$L$5:$L$28252,$A431,Sheet1!$E$5:$E$28252,"*京东*",Sheet1!$D$5:$D$28252,"&lt;&gt;京东",Sheet1!$D$5:$D$28252,"&lt;&gt;内部转款",Sheet1!$D$5:$D$28252,"&lt;&gt;内部转账",Sheet1!$E$5:$E$28252,"&lt;&gt;*调拨*")</f>
        <v>0</v>
      </c>
      <c r="P431" s="32">
        <f>SUMIFS(Sheet1!$F$5:$F$28252,Sheet1!$I$5:$I$28252,$B431,Sheet1!$L$5:$L$28252,$A431,Sheet1!$D$5:$D$28252,"药机微信",Sheet1!$E$5:$E$28252,"&lt;&gt;*调拨*")+SUMIFS(Sheet1!$F$5:$F$28252,Sheet1!$I$5:$I$28252,$B431,Sheet1!$L$5:$L$28252,$A431,Sheet1!$E$5:$E$28252,"*药机微信*",Sheet1!$D$5:$D$28252,"&lt;&gt;药机微信",Sheet1!$D$5:$D$28252,"&lt;&gt;内部转款",Sheet1!$D$5:$D$28252,"&lt;&gt;内部转账",Sheet1!$E$5:$E$28252,"&lt;&gt;*调拨*")</f>
        <v>0</v>
      </c>
      <c r="Q431" s="32">
        <f>SUMIFS(Sheet1!$F$5:$F$28252,Sheet1!$I$5:$I$28252,$B431,Sheet1!$L$5:$L$28252,$A431,Sheet1!$D$5:$D$28252,"亲情卡",Sheet1!$E$5:$E$28252,"&lt;&gt;*调拨*")+SUMIFS(Sheet1!$F$5:$F$28252,Sheet1!$I$5:$I$28252,$B431,Sheet1!$L$5:$L$28252,$A431,Sheet1!$E$5:$E$28252,"*亲情卡*",Sheet1!$D$5:$D$28252,"&lt;&gt;亲情卡",Sheet1!$D$5:$D$28252,"&lt;&gt;内部转款",Sheet1!$D$5:$D$28252,"&lt;&gt;内部转账",Sheet1!$E$5:$E$28252,"&lt;&gt;*调拨*")</f>
        <v>0</v>
      </c>
      <c r="R431" s="32">
        <f>SUMIFS(Sheet1!$F$5:$F$28252,Sheet1!$I$5:$I$28252,$B431,Sheet1!$L$5:$L$28252,$A431,Sheet1!$D$5:$D$28252,"优惠券",Sheet1!$E$5:$E$28252,"&lt;&gt;*调拨*")+SUMIFS(Sheet1!$F$5:$F$28252,Sheet1!$I$5:$I$28252,$B431,Sheet1!$L$5:$L$28252,$A431,Sheet1!$E$5:$E$28252,"*优惠券*",Sheet1!$D$5:$D$28252,"&lt;&gt;优惠券",Sheet1!$D$5:$D$28252,"&lt;&gt;内部转款",Sheet1!$D$5:$D$28252,"&lt;&gt;内部转账",Sheet1!$E$5:$E$28252,"&lt;&gt;*调拨*")</f>
        <v>0</v>
      </c>
      <c r="S431" s="32">
        <f>SUMIFS(Sheet1!$F$5:$F$28252,Sheet1!$I$5:$I$28252,$B431,Sheet1!$L$5:$L$28252,$A431,Sheet1!$D$5:$D$28252,"代金券",Sheet1!$E$5:$E$28252,"&lt;&gt;*调拨*")+SUMIFS(Sheet1!$F$5:$F$28252,Sheet1!$I$5:$I$28252,$B431,Sheet1!$L$5:$L$28252,$A431,Sheet1!$E$5:$E$28252,"*代金券*",Sheet1!$D$5:$D$28252,"&lt;&gt;代金券",Sheet1!$D$5:$D$28252,"&lt;&gt;内部转款",Sheet1!$D$5:$D$28252,"&lt;&gt;内部转账",Sheet1!$E$5:$E$28252,"&lt;&gt;*调拨*")</f>
        <v>0</v>
      </c>
      <c r="T431" s="32">
        <f>SUMIFS(Sheet1!$F$5:$F$28252,Sheet1!$I$5:$I$28252,$B431,Sheet1!$L$5:$L$28252,$A431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431,Sheet1!$L$5:$L$28252,$A431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431,Sheet1!$L$5:$L$28252,$A431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431,Sheet1!$L$5:$L$28252,$A431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31" s="32">
        <f>SUMIFS(Sheet1!$F$5:$F$28252,Sheet1!$I$5:$I$28252,$B431,Sheet1!$L$5:$L$28252,$A431,Sheet1!$E$5:$E$28252,"*调拨*")</f>
        <v>0</v>
      </c>
      <c r="V431" s="32">
        <f>SUMIFS(Sheet1!$F$5:$F$28252,Sheet1!$I$5:$I$28252,$B431,Sheet1!$L$5:$L$28252,$A431,Sheet1!$D$5:$D$28252,"储值",Sheet1!$E$5:$E$28252,"&lt;&gt;*调拨*")+SUMIFS(Sheet1!$F$5:$F$28252,Sheet1!$I$5:$I$28252,$B431,Sheet1!$L$5:$L$28252,$A431,Sheet1!$E$5:$E$28252,"*储值*",Sheet1!$D$5:$D$28252,"&lt;&gt;储值",Sheet1!$D$5:$D$28252,"&lt;&gt;内部转款",Sheet1!$D$5:$D$28252,"&lt;&gt;内部转账",Sheet1!$E$5:$E$28252,"&lt;&gt;*调拨*")</f>
        <v>0</v>
      </c>
      <c r="W431" s="32">
        <f>SUMIFS(Sheet1!$F$5:$F$28252,Sheet1!$I$5:$I$28252,$B431,Sheet1!$L$5:$L$28252,$A431,Sheet1!$D$5:$D$28252,"效期",Sheet1!$E$5:$E$28252,"&lt;&gt;*调拨*")+SUMIFS(Sheet1!$F$5:$F$28252,Sheet1!$I$5:$I$28252,$B431,Sheet1!$L$5:$L$28252,$A431,Sheet1!$E$5:$E$28252,"*效期*",Sheet1!$D$5:$D$28252,"&lt;&gt;效期",Sheet1!$D$5:$D$28252,"&lt;&gt;内部转款",Sheet1!$D$5:$D$28252,"&lt;&gt;内部转账",Sheet1!$E$5:$E$28252,"&lt;&gt;*调拨*")</f>
        <v>0</v>
      </c>
      <c r="X431" s="32">
        <f>SUMIFS(Sheet1!$F$5:$F$28252,Sheet1!$I$5:$I$28252,$B431,Sheet1!$L$5:$L$28252,$A431,Sheet1!$D$5:$D$28252,"内部转款",Sheet1!$E$5:$E$28252,"&lt;&gt;*调拨*")+SUMIFS(Sheet1!$F$5:$F$28252,Sheet1!$I$5:$I$28252,$B431,Sheet1!$L$5:$L$28252,$A431,Sheet1!$D$5:$D$28252,"内部转账",Sheet1!$E$5:$E$28252,"&lt;&gt;*调拨*")</f>
        <v>0</v>
      </c>
      <c r="Y431" s="32">
        <f t="shared" si="28"/>
        <v>0</v>
      </c>
      <c r="Z431" s="32">
        <f>SUMIFS(Sheet1!$F$5:$F$28252,Sheet1!$I$5:$I$28252,$B431,Sheet1!$L$5:$L$28252,$A431)</f>
        <v>13943.25</v>
      </c>
      <c r="AA431" s="32">
        <f>SUMIFS(Sheet1!$G$5:$G$28252,Sheet1!$I$5:$I$28252,$B431,Sheet1!$L$5:$L$28252,$A431,Sheet1!$D$5:$D$28252,"工资",Sheet1!$E$5:$E$28252,"&lt;&gt;*调拨*")+SUMIFS(Sheet1!$G$5:$G$28252,Sheet1!$I$5:$I$28252,$B431,Sheet1!$L$5:$L$28252,$A431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31" s="32">
        <f>SUMIFS(Sheet1!$G$5:$G$28252,Sheet1!$I$5:$I$28252,$B431,Sheet1!$L$5:$L$28252,$A431,Sheet1!$D$5:$D$28252,"水费",Sheet1!$E$5:$E$28252,"&lt;&gt;*调拨*")+SUMIFS(Sheet1!$G$5:$G$28252,Sheet1!$I$5:$I$28252,$B431,Sheet1!$L$5:$L$28252,$A431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31" s="32">
        <f>SUMIFS(Sheet1!$G$5:$G$28252,Sheet1!$I$5:$I$28252,$B431,Sheet1!$L$5:$L$28252,$A431,Sheet1!$D$5:$D$28252,"电费",Sheet1!$E$5:$E$28252,"&lt;&gt;*调拨*")+SUMIFS(Sheet1!$G$5:$G$28252,Sheet1!$I$5:$I$28252,$B431,Sheet1!$L$5:$L$28252,$A431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31" s="32">
        <f>SUMIFS(Sheet1!$G$5:$G$28252,Sheet1!$I$5:$I$28252,$B431,Sheet1!$L$5:$L$28252,$A431,Sheet1!$D$5:$D$28252,"宽带费",Sheet1!$E$5:$E$28252,"&lt;&gt;*调拨*")+SUMIFS(Sheet1!$G$5:$G$28252,Sheet1!$I$5:$I$28252,$B431,Sheet1!$L$5:$L$28252,$A431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31" s="32">
        <f>SUMIFS(Sheet1!$G$5:$G$28252,Sheet1!$I$5:$I$28252,$B431,Sheet1!$L$5:$L$28252,$A431,Sheet1!$D$5:$D$28252,"办公费",Sheet1!$E$5:$E$28252,"&lt;&gt;*调拨*")+SUMIFS(Sheet1!$G$5:$G$28252,Sheet1!$I$5:$I$28252,$B431,Sheet1!$L$5:$L$28252,$A431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31" s="32">
        <f>SUMIFS(Sheet1!$G$5:$G$28252,Sheet1!$I$5:$I$28252,$B431,Sheet1!$L$5:$L$28252,$A431,Sheet1!$D$5:$D$28252,"话费",Sheet1!$E$5:$E$28252,"&lt;&gt;*调拨*")+SUMIFS(Sheet1!$G$5:$G$28252,Sheet1!$I$5:$I$28252,$B431,Sheet1!$L$5:$L$28252,$A431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31" s="32">
        <f>SUMIFS(Sheet1!$G$5:$G$28252,Sheet1!$I$5:$I$28252,$B431,Sheet1!$L$5:$L$28252,$A431,Sheet1!$D$5:$D$28252,"房租",Sheet1!$E$5:$E$28252,"&lt;&gt;*调拨*")+SUMIFS(Sheet1!$G$5:$G$28252,Sheet1!$I$5:$I$28252,$B431,Sheet1!$L$5:$L$28252,$A431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31" s="32">
        <f>SUMIFS(Sheet1!$G$5:$G$28252,Sheet1!$I$5:$I$28252,$B431,Sheet1!$L$5:$L$28252,$A431,Sheet1!$E$5:$E$28252,"*调拨*")</f>
        <v>0</v>
      </c>
      <c r="AI431" s="32">
        <f>SUMIFS(Sheet1!$G$5:$G$28252,Sheet1!$I$5:$I$28252,$B431,Sheet1!$L$5:$L$28252,$A431,Sheet1!$D$5:$D$28252,"内部转款",Sheet1!$E$5:$E$28252,"&lt;&gt;*调拨*")+SUMIFS(Sheet1!$G$5:$G$28252,Sheet1!$I$5:$I$28252,$B431,Sheet1!$L$5:$L$28252,$A431,Sheet1!$D$5:$D$28252,"内部转账",Sheet1!$E$5:$E$28252,"&lt;&gt;*调拨*")</f>
        <v>0</v>
      </c>
      <c r="AJ431" s="32">
        <f t="shared" si="29"/>
        <v>8190.49</v>
      </c>
      <c r="AK431" s="32">
        <f>SUMIFS(Sheet1!$G$5:$G$28252,Sheet1!$I$5:$I$28252,$B431,Sheet1!$L$5:$L$28252,$A431)</f>
        <v>8190.49</v>
      </c>
      <c r="AL431" s="32">
        <f t="shared" si="30"/>
        <v>5752.76</v>
      </c>
    </row>
    <row r="432" ht="16.5" spans="1:38">
      <c r="A432" s="30">
        <v>202607</v>
      </c>
      <c r="B432" s="31" t="s">
        <v>58</v>
      </c>
      <c r="C432" s="32">
        <f>SUMIFS(Sheet1!$F$5:$F$28252,Sheet1!$I$5:$I$28252,$B432,Sheet1!$L$5:$L$28252,$A432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37831.24</v>
      </c>
      <c r="D432" s="32">
        <f>SUMIFS(Sheet1!$F$5:$F$28252,Sheet1!$I$5:$I$28252,$B432,Sheet1!$L$5:$L$28252,$A432,Sheet1!$D$5:$D$28252,"医保即时拨付",Sheet1!$E$5:$E$28252,"&lt;&gt;*调拨*")+SUMIFS(Sheet1!$F$5:$F$28252,Sheet1!$I$5:$I$28252,$B432,Sheet1!$L$5:$L$28252,$A432,Sheet1!$E$5:$E$28252,"*医保即时拨付*",Sheet1!$D$5:$D$28252,"&lt;&gt;医保即时拨付",Sheet1!$D$5:$D$28252,"&lt;&gt;内部转款",Sheet1!$D$5:$D$28252,"&lt;&gt;内部转账",Sheet1!$E$5:$E$28252,"&lt;&gt;*调拨*")</f>
        <v>5901.2</v>
      </c>
      <c r="E432" s="32">
        <f>SUMIFS(Sheet1!$F$5:$F$28252,Sheet1!$I$5:$I$28252,$B432,Sheet1!$L$5:$L$28252,$A432,Sheet1!$D$5:$D$28252,"医保",Sheet1!$E$5:$E$28252,"&lt;&gt;*调拨*",Sheet1!$E$5:$E$28252,"&lt;&gt;*医保即时拨付*")+SUMIFS(Sheet1!$F$5:$F$28252,Sheet1!$I$5:$I$28252,$B432,Sheet1!$L$5:$L$28252,$A432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32" s="32">
        <f>SUMIFS(Sheet1!$F$5:$F$28252,Sheet1!$I$5:$I$28252,$B432,Sheet1!$L$5:$L$28252,$A432,Sheet1!$D$5:$D$28252,"聚合",Sheet1!$E$5:$E$28252,"&lt;&gt;*调拨*")+SUMIFS(Sheet1!$F$5:$F$28252,Sheet1!$I$5:$I$28252,$B432,Sheet1!$L$5:$L$28252,$A432,Sheet1!$E$5:$E$28252,"*聚合*",Sheet1!$D$5:$D$28252,"&lt;&gt;聚合",Sheet1!$D$5:$D$28252,"&lt;&gt;内部转款",Sheet1!$D$5:$D$28252,"&lt;&gt;内部转账",Sheet1!$E$5:$E$28252,"&lt;&gt;*调拨*")</f>
        <v>0</v>
      </c>
      <c r="G432" s="32">
        <f>SUMIFS(Sheet1!$F$5:$F$28252,Sheet1!$I$5:$I$28252,$B432,Sheet1!$L$5:$L$28252,$A432,Sheet1!$D$5:$D$28252,"24小时微信",Sheet1!$E$5:$E$28252,"&lt;&gt;*调拨*")+SUMIFS(Sheet1!$F$5:$F$28252,Sheet1!$I$5:$I$28252,$B432,Sheet1!$L$5:$L$28252,$A432,Sheet1!$E$5:$E$28252,"*24小时微信*",Sheet1!$D$5:$D$28252,"&lt;&gt;24小时微信",Sheet1!$D$5:$D$28252,"&lt;&gt;内部转款",Sheet1!$D$5:$D$28252,"&lt;&gt;内部转账",Sheet1!$E$5:$E$28252,"&lt;&gt;*调拨*")</f>
        <v>0</v>
      </c>
      <c r="H432" s="32">
        <f>SUMIFS(Sheet1!$F$5:$F$28252,Sheet1!$I$5:$I$28252,$B432,Sheet1!$L$5:$L$28252,$A432,Sheet1!$D$5:$D$28252,"美团",Sheet1!$E$5:$E$28252,"&lt;&gt;*调拨*")+SUMIFS(Sheet1!$F$5:$F$28252,Sheet1!$I$5:$I$28252,$B432,Sheet1!$L$5:$L$28252,$A432,Sheet1!$E$5:$E$28252,"*美团*",Sheet1!$D$5:$D$28252,"&lt;&gt;美团",Sheet1!$D$5:$D$28252,"&lt;&gt;内部转款",Sheet1!$D$5:$D$28252,"&lt;&gt;内部转账",Sheet1!$E$5:$E$28252,"&lt;&gt;*调拨*")</f>
        <v>0</v>
      </c>
      <c r="I432" s="32">
        <f>SUMIFS(Sheet1!$F$5:$F$28252,Sheet1!$I$5:$I$28252,$B432,Sheet1!$L$5:$L$28252,$A432,Sheet1!$D$5:$D$28252,"饿了么",Sheet1!$E$5:$E$28252,"&lt;&gt;*调拨*")+SUMIFS(Sheet1!$F$5:$F$28252,Sheet1!$I$5:$I$28252,$B432,Sheet1!$L$5:$L$28252,$A432,Sheet1!$E$5:$E$28252,"*饿了么*",Sheet1!$D$5:$D$28252,"&lt;&gt;饿了么",Sheet1!$D$5:$D$28252,"&lt;&gt;内部转款",Sheet1!$D$5:$D$28252,"&lt;&gt;内部转账",Sheet1!$E$5:$E$28252,"&lt;&gt;*调拨*")</f>
        <v>0</v>
      </c>
      <c r="J432" s="32">
        <f>SUMIFS(Sheet1!$F$5:$F$28252,Sheet1!$I$5:$I$28252,$B432,Sheet1!$L$5:$L$28252,$A432,Sheet1!$D$5:$D$28252,"健E卡",Sheet1!$E$5:$E$28252,"&lt;&gt;*调拨*")+SUMIFS(Sheet1!$F$5:$F$28252,Sheet1!$I$5:$I$28252,$B432,Sheet1!$L$5:$L$28252,$A432,Sheet1!$E$5:$E$28252,"*健E卡*",Sheet1!$D$5:$D$28252,"&lt;&gt;健E卡",Sheet1!$D$5:$D$28252,"&lt;&gt;内部转款",Sheet1!$D$5:$D$28252,"&lt;&gt;内部转账",Sheet1!$E$5:$E$28252,"&lt;&gt;*调拨*")</f>
        <v>0</v>
      </c>
      <c r="K432" s="32">
        <f>SUMIFS(Sheet1!$F$5:$F$28252,Sheet1!$I$5:$I$28252,$B432,Sheet1!$L$5:$L$28252,$A432,Sheet1!$D$5:$D$28252,"抖音",Sheet1!$E$5:$E$28252,"&lt;&gt;*调拨*")+SUMIFS(Sheet1!$F$5:$F$28252,Sheet1!$I$5:$I$28252,$B432,Sheet1!$L$5:$L$28252,$A432,Sheet1!$E$5:$E$28252,"*抖音*",Sheet1!$D$5:$D$28252,"&lt;&gt;抖音",Sheet1!$D$5:$D$28252,"&lt;&gt;内部转款",Sheet1!$D$5:$D$28252,"&lt;&gt;内部转账",Sheet1!$E$5:$E$28252,"&lt;&gt;*调拨*")</f>
        <v>0</v>
      </c>
      <c r="L432" s="32">
        <f>SUMIFS(Sheet1!$F$5:$F$28252,Sheet1!$I$5:$I$28252,$B432,Sheet1!$L$5:$L$28252,$A432,Sheet1!$D$5:$D$28252,"医卡通",Sheet1!$E$5:$E$28252,"&lt;&gt;*调拨*")+SUMIFS(Sheet1!$F$5:$F$28252,Sheet1!$I$5:$I$28252,$B432,Sheet1!$L$5:$L$28252,$A432,Sheet1!$E$5:$E$28252,"*医卡通*",Sheet1!$D$5:$D$28252,"&lt;&gt;医卡通",Sheet1!$D$5:$D$28252,"&lt;&gt;内部转款",Sheet1!$D$5:$D$28252,"&lt;&gt;内部转账",Sheet1!$E$5:$E$28252,"&lt;&gt;*调拨*")</f>
        <v>0</v>
      </c>
      <c r="M432" s="32">
        <f>SUMIFS(Sheet1!$F$5:$F$28252,Sheet1!$I$5:$I$28252,$B432,Sheet1!$L$5:$L$28252,$A432,Sheet1!$D$5:$D$28252,"企健网",Sheet1!$E$5:$E$28252,"&lt;&gt;*调拨*")+SUMIFS(Sheet1!$F$5:$F$28252,Sheet1!$I$5:$I$28252,$B432,Sheet1!$L$5:$L$28252,$A432,Sheet1!$E$5:$E$28252,"*企健网*",Sheet1!$D$5:$D$28252,"&lt;&gt;企健网",Sheet1!$D$5:$D$28252,"&lt;&gt;内部转款",Sheet1!$D$5:$D$28252,"&lt;&gt;内部转账",Sheet1!$E$5:$E$28252,"&lt;&gt;*调拨*")</f>
        <v>0</v>
      </c>
      <c r="N432" s="32">
        <f>SUMIFS(Sheet1!$F$5:$F$28252,Sheet1!$I$5:$I$28252,$B432,Sheet1!$L$5:$L$28252,$A432,Sheet1!$D$5:$D$28252,"银联",Sheet1!$E$5:$E$28252,"&lt;&gt;*调拨*")+SUMIFS(Sheet1!$F$5:$F$28252,Sheet1!$I$5:$I$28252,$B432,Sheet1!$L$5:$L$28252,$A432,Sheet1!$E$5:$E$28252,"*银联*",Sheet1!$D$5:$D$28252,"&lt;&gt;银联",Sheet1!$D$5:$D$28252,"&lt;&gt;内部转款",Sheet1!$D$5:$D$28252,"&lt;&gt;内部转账",Sheet1!$E$5:$E$28252,"&lt;&gt;*调拨*")</f>
        <v>0</v>
      </c>
      <c r="O432" s="32">
        <f>SUMIFS(Sheet1!$F$5:$F$28252,Sheet1!$I$5:$I$28252,$B432,Sheet1!$L$5:$L$28252,$A432,Sheet1!$D$5:$D$28252,"京东",Sheet1!$E$5:$E$28252,"&lt;&gt;*调拨*")+SUMIFS(Sheet1!$F$5:$F$28252,Sheet1!$I$5:$I$28252,$B432,Sheet1!$L$5:$L$28252,$A432,Sheet1!$E$5:$E$28252,"*京东*",Sheet1!$D$5:$D$28252,"&lt;&gt;京东",Sheet1!$D$5:$D$28252,"&lt;&gt;内部转款",Sheet1!$D$5:$D$28252,"&lt;&gt;内部转账",Sheet1!$E$5:$E$28252,"&lt;&gt;*调拨*")</f>
        <v>0</v>
      </c>
      <c r="P432" s="32">
        <f>SUMIFS(Sheet1!$F$5:$F$28252,Sheet1!$I$5:$I$28252,$B432,Sheet1!$L$5:$L$28252,$A432,Sheet1!$D$5:$D$28252,"药机微信",Sheet1!$E$5:$E$28252,"&lt;&gt;*调拨*")+SUMIFS(Sheet1!$F$5:$F$28252,Sheet1!$I$5:$I$28252,$B432,Sheet1!$L$5:$L$28252,$A432,Sheet1!$E$5:$E$28252,"*药机微信*",Sheet1!$D$5:$D$28252,"&lt;&gt;药机微信",Sheet1!$D$5:$D$28252,"&lt;&gt;内部转款",Sheet1!$D$5:$D$28252,"&lt;&gt;内部转账",Sheet1!$E$5:$E$28252,"&lt;&gt;*调拨*")</f>
        <v>0</v>
      </c>
      <c r="Q432" s="32">
        <f>SUMIFS(Sheet1!$F$5:$F$28252,Sheet1!$I$5:$I$28252,$B432,Sheet1!$L$5:$L$28252,$A432,Sheet1!$D$5:$D$28252,"亲情卡",Sheet1!$E$5:$E$28252,"&lt;&gt;*调拨*")+SUMIFS(Sheet1!$F$5:$F$28252,Sheet1!$I$5:$I$28252,$B432,Sheet1!$L$5:$L$28252,$A432,Sheet1!$E$5:$E$28252,"*亲情卡*",Sheet1!$D$5:$D$28252,"&lt;&gt;亲情卡",Sheet1!$D$5:$D$28252,"&lt;&gt;内部转款",Sheet1!$D$5:$D$28252,"&lt;&gt;内部转账",Sheet1!$E$5:$E$28252,"&lt;&gt;*调拨*")</f>
        <v>0</v>
      </c>
      <c r="R432" s="32">
        <f>SUMIFS(Sheet1!$F$5:$F$28252,Sheet1!$I$5:$I$28252,$B432,Sheet1!$L$5:$L$28252,$A432,Sheet1!$D$5:$D$28252,"优惠券",Sheet1!$E$5:$E$28252,"&lt;&gt;*调拨*")+SUMIFS(Sheet1!$F$5:$F$28252,Sheet1!$I$5:$I$28252,$B432,Sheet1!$L$5:$L$28252,$A432,Sheet1!$E$5:$E$28252,"*优惠券*",Sheet1!$D$5:$D$28252,"&lt;&gt;优惠券",Sheet1!$D$5:$D$28252,"&lt;&gt;内部转款",Sheet1!$D$5:$D$28252,"&lt;&gt;内部转账",Sheet1!$E$5:$E$28252,"&lt;&gt;*调拨*")</f>
        <v>0</v>
      </c>
      <c r="S432" s="32">
        <f>SUMIFS(Sheet1!$F$5:$F$28252,Sheet1!$I$5:$I$28252,$B432,Sheet1!$L$5:$L$28252,$A432,Sheet1!$D$5:$D$28252,"代金券",Sheet1!$E$5:$E$28252,"&lt;&gt;*调拨*")+SUMIFS(Sheet1!$F$5:$F$28252,Sheet1!$I$5:$I$28252,$B432,Sheet1!$L$5:$L$28252,$A432,Sheet1!$E$5:$E$28252,"*代金券*",Sheet1!$D$5:$D$28252,"&lt;&gt;代金券",Sheet1!$D$5:$D$28252,"&lt;&gt;内部转款",Sheet1!$D$5:$D$28252,"&lt;&gt;内部转账",Sheet1!$E$5:$E$28252,"&lt;&gt;*调拨*")</f>
        <v>0</v>
      </c>
      <c r="T432" s="32">
        <f>SUMIFS(Sheet1!$F$5:$F$28252,Sheet1!$I$5:$I$28252,$B432,Sheet1!$L$5:$L$28252,$A432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432,Sheet1!$L$5:$L$28252,$A432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432,Sheet1!$L$5:$L$28252,$A432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432,Sheet1!$L$5:$L$28252,$A432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32" s="32">
        <f>SUMIFS(Sheet1!$F$5:$F$28252,Sheet1!$I$5:$I$28252,$B432,Sheet1!$L$5:$L$28252,$A432,Sheet1!$E$5:$E$28252,"*调拨*")</f>
        <v>0</v>
      </c>
      <c r="V432" s="32">
        <f>SUMIFS(Sheet1!$F$5:$F$28252,Sheet1!$I$5:$I$28252,$B432,Sheet1!$L$5:$L$28252,$A432,Sheet1!$D$5:$D$28252,"储值",Sheet1!$E$5:$E$28252,"&lt;&gt;*调拨*")+SUMIFS(Sheet1!$F$5:$F$28252,Sheet1!$I$5:$I$28252,$B432,Sheet1!$L$5:$L$28252,$A432,Sheet1!$E$5:$E$28252,"*储值*",Sheet1!$D$5:$D$28252,"&lt;&gt;储值",Sheet1!$D$5:$D$28252,"&lt;&gt;内部转款",Sheet1!$D$5:$D$28252,"&lt;&gt;内部转账",Sheet1!$E$5:$E$28252,"&lt;&gt;*调拨*")</f>
        <v>0</v>
      </c>
      <c r="W432" s="32">
        <f>SUMIFS(Sheet1!$F$5:$F$28252,Sheet1!$I$5:$I$28252,$B432,Sheet1!$L$5:$L$28252,$A432,Sheet1!$D$5:$D$28252,"效期",Sheet1!$E$5:$E$28252,"&lt;&gt;*调拨*")+SUMIFS(Sheet1!$F$5:$F$28252,Sheet1!$I$5:$I$28252,$B432,Sheet1!$L$5:$L$28252,$A432,Sheet1!$E$5:$E$28252,"*效期*",Sheet1!$D$5:$D$28252,"&lt;&gt;效期",Sheet1!$D$5:$D$28252,"&lt;&gt;内部转款",Sheet1!$D$5:$D$28252,"&lt;&gt;内部转账",Sheet1!$E$5:$E$28252,"&lt;&gt;*调拨*")</f>
        <v>0</v>
      </c>
      <c r="X432" s="32">
        <f>SUMIFS(Sheet1!$F$5:$F$28252,Sheet1!$I$5:$I$28252,$B432,Sheet1!$L$5:$L$28252,$A432,Sheet1!$D$5:$D$28252,"内部转款",Sheet1!$E$5:$E$28252,"&lt;&gt;*调拨*")+SUMIFS(Sheet1!$F$5:$F$28252,Sheet1!$I$5:$I$28252,$B432,Sheet1!$L$5:$L$28252,$A432,Sheet1!$D$5:$D$28252,"内部转账",Sheet1!$E$5:$E$28252,"&lt;&gt;*调拨*")</f>
        <v>0</v>
      </c>
      <c r="Y432" s="32">
        <f t="shared" si="28"/>
        <v>0</v>
      </c>
      <c r="Z432" s="32">
        <f>SUMIFS(Sheet1!$F$5:$F$28252,Sheet1!$I$5:$I$28252,$B432,Sheet1!$L$5:$L$28252,$A432)</f>
        <v>43732.44</v>
      </c>
      <c r="AA432" s="32">
        <f>SUMIFS(Sheet1!$G$5:$G$28252,Sheet1!$I$5:$I$28252,$B432,Sheet1!$L$5:$L$28252,$A432,Sheet1!$D$5:$D$28252,"工资",Sheet1!$E$5:$E$28252,"&lt;&gt;*调拨*")+SUMIFS(Sheet1!$G$5:$G$28252,Sheet1!$I$5:$I$28252,$B432,Sheet1!$L$5:$L$28252,$A432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32" s="32">
        <f>SUMIFS(Sheet1!$G$5:$G$28252,Sheet1!$I$5:$I$28252,$B432,Sheet1!$L$5:$L$28252,$A432,Sheet1!$D$5:$D$28252,"水费",Sheet1!$E$5:$E$28252,"&lt;&gt;*调拨*")+SUMIFS(Sheet1!$G$5:$G$28252,Sheet1!$I$5:$I$28252,$B432,Sheet1!$L$5:$L$28252,$A432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32" s="32">
        <f>SUMIFS(Sheet1!$G$5:$G$28252,Sheet1!$I$5:$I$28252,$B432,Sheet1!$L$5:$L$28252,$A432,Sheet1!$D$5:$D$28252,"电费",Sheet1!$E$5:$E$28252,"&lt;&gt;*调拨*")+SUMIFS(Sheet1!$G$5:$G$28252,Sheet1!$I$5:$I$28252,$B432,Sheet1!$L$5:$L$28252,$A432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32" s="32">
        <f>SUMIFS(Sheet1!$G$5:$G$28252,Sheet1!$I$5:$I$28252,$B432,Sheet1!$L$5:$L$28252,$A432,Sheet1!$D$5:$D$28252,"宽带费",Sheet1!$E$5:$E$28252,"&lt;&gt;*调拨*")+SUMIFS(Sheet1!$G$5:$G$28252,Sheet1!$I$5:$I$28252,$B432,Sheet1!$L$5:$L$28252,$A432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32" s="32">
        <f>SUMIFS(Sheet1!$G$5:$G$28252,Sheet1!$I$5:$I$28252,$B432,Sheet1!$L$5:$L$28252,$A432,Sheet1!$D$5:$D$28252,"办公费",Sheet1!$E$5:$E$28252,"&lt;&gt;*调拨*")+SUMIFS(Sheet1!$G$5:$G$28252,Sheet1!$I$5:$I$28252,$B432,Sheet1!$L$5:$L$28252,$A432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32" s="32">
        <f>SUMIFS(Sheet1!$G$5:$G$28252,Sheet1!$I$5:$I$28252,$B432,Sheet1!$L$5:$L$28252,$A432,Sheet1!$D$5:$D$28252,"话费",Sheet1!$E$5:$E$28252,"&lt;&gt;*调拨*")+SUMIFS(Sheet1!$G$5:$G$28252,Sheet1!$I$5:$I$28252,$B432,Sheet1!$L$5:$L$28252,$A432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32" s="32">
        <f>SUMIFS(Sheet1!$G$5:$G$28252,Sheet1!$I$5:$I$28252,$B432,Sheet1!$L$5:$L$28252,$A432,Sheet1!$D$5:$D$28252,"房租",Sheet1!$E$5:$E$28252,"&lt;&gt;*调拨*")+SUMIFS(Sheet1!$G$5:$G$28252,Sheet1!$I$5:$I$28252,$B432,Sheet1!$L$5:$L$28252,$A432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32" s="32">
        <f>SUMIFS(Sheet1!$G$5:$G$28252,Sheet1!$I$5:$I$28252,$B432,Sheet1!$L$5:$L$28252,$A432,Sheet1!$E$5:$E$28252,"*调拨*")</f>
        <v>0</v>
      </c>
      <c r="AI432" s="32">
        <f>SUMIFS(Sheet1!$G$5:$G$28252,Sheet1!$I$5:$I$28252,$B432,Sheet1!$L$5:$L$28252,$A432,Sheet1!$D$5:$D$28252,"内部转款",Sheet1!$E$5:$E$28252,"&lt;&gt;*调拨*")+SUMIFS(Sheet1!$G$5:$G$28252,Sheet1!$I$5:$I$28252,$B432,Sheet1!$L$5:$L$28252,$A432,Sheet1!$D$5:$D$28252,"内部转账",Sheet1!$E$5:$E$28252,"&lt;&gt;*调拨*")</f>
        <v>0</v>
      </c>
      <c r="AJ432" s="32">
        <f t="shared" si="29"/>
        <v>7677.71</v>
      </c>
      <c r="AK432" s="32">
        <f>SUMIFS(Sheet1!$G$5:$G$28252,Sheet1!$I$5:$I$28252,$B432,Sheet1!$L$5:$L$28252,$A432)</f>
        <v>7677.71</v>
      </c>
      <c r="AL432" s="32">
        <f t="shared" si="30"/>
        <v>36054.73</v>
      </c>
    </row>
    <row r="433" ht="16.5" spans="1:38">
      <c r="A433" s="30">
        <v>202607</v>
      </c>
      <c r="B433" s="31" t="s">
        <v>91</v>
      </c>
      <c r="C433" s="32">
        <f>SUMIFS(Sheet1!$F$5:$F$28252,Sheet1!$I$5:$I$28252,$B433,Sheet1!$L$5:$L$28252,$A433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9966.07</v>
      </c>
      <c r="D433" s="32">
        <f>SUMIFS(Sheet1!$F$5:$F$28252,Sheet1!$I$5:$I$28252,$B433,Sheet1!$L$5:$L$28252,$A433,Sheet1!$D$5:$D$28252,"医保即时拨付",Sheet1!$E$5:$E$28252,"&lt;&gt;*调拨*")+SUMIFS(Sheet1!$F$5:$F$28252,Sheet1!$I$5:$I$28252,$B433,Sheet1!$L$5:$L$28252,$A433,Sheet1!$E$5:$E$28252,"*医保即时拨付*",Sheet1!$D$5:$D$28252,"&lt;&gt;医保即时拨付",Sheet1!$D$5:$D$28252,"&lt;&gt;内部转款",Sheet1!$D$5:$D$28252,"&lt;&gt;内部转账",Sheet1!$E$5:$E$28252,"&lt;&gt;*调拨*")</f>
        <v>1864.04</v>
      </c>
      <c r="E433" s="32">
        <f>SUMIFS(Sheet1!$F$5:$F$28252,Sheet1!$I$5:$I$28252,$B433,Sheet1!$L$5:$L$28252,$A433,Sheet1!$D$5:$D$28252,"医保",Sheet1!$E$5:$E$28252,"&lt;&gt;*调拨*",Sheet1!$E$5:$E$28252,"&lt;&gt;*医保即时拨付*")+SUMIFS(Sheet1!$F$5:$F$28252,Sheet1!$I$5:$I$28252,$B433,Sheet1!$L$5:$L$28252,$A433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33" s="32">
        <f>SUMIFS(Sheet1!$F$5:$F$28252,Sheet1!$I$5:$I$28252,$B433,Sheet1!$L$5:$L$28252,$A433,Sheet1!$D$5:$D$28252,"聚合",Sheet1!$E$5:$E$28252,"&lt;&gt;*调拨*")+SUMIFS(Sheet1!$F$5:$F$28252,Sheet1!$I$5:$I$28252,$B433,Sheet1!$L$5:$L$28252,$A433,Sheet1!$E$5:$E$28252,"*聚合*",Sheet1!$D$5:$D$28252,"&lt;&gt;聚合",Sheet1!$D$5:$D$28252,"&lt;&gt;内部转款",Sheet1!$D$5:$D$28252,"&lt;&gt;内部转账",Sheet1!$E$5:$E$28252,"&lt;&gt;*调拨*")</f>
        <v>0</v>
      </c>
      <c r="G433" s="32">
        <f>SUMIFS(Sheet1!$F$5:$F$28252,Sheet1!$I$5:$I$28252,$B433,Sheet1!$L$5:$L$28252,$A433,Sheet1!$D$5:$D$28252,"24小时微信",Sheet1!$E$5:$E$28252,"&lt;&gt;*调拨*")+SUMIFS(Sheet1!$F$5:$F$28252,Sheet1!$I$5:$I$28252,$B433,Sheet1!$L$5:$L$28252,$A433,Sheet1!$E$5:$E$28252,"*24小时微信*",Sheet1!$D$5:$D$28252,"&lt;&gt;24小时微信",Sheet1!$D$5:$D$28252,"&lt;&gt;内部转款",Sheet1!$D$5:$D$28252,"&lt;&gt;内部转账",Sheet1!$E$5:$E$28252,"&lt;&gt;*调拨*")</f>
        <v>0</v>
      </c>
      <c r="H433" s="32">
        <f>SUMIFS(Sheet1!$F$5:$F$28252,Sheet1!$I$5:$I$28252,$B433,Sheet1!$L$5:$L$28252,$A433,Sheet1!$D$5:$D$28252,"美团",Sheet1!$E$5:$E$28252,"&lt;&gt;*调拨*")+SUMIFS(Sheet1!$F$5:$F$28252,Sheet1!$I$5:$I$28252,$B433,Sheet1!$L$5:$L$28252,$A433,Sheet1!$E$5:$E$28252,"*美团*",Sheet1!$D$5:$D$28252,"&lt;&gt;美团",Sheet1!$D$5:$D$28252,"&lt;&gt;内部转款",Sheet1!$D$5:$D$28252,"&lt;&gt;内部转账",Sheet1!$E$5:$E$28252,"&lt;&gt;*调拨*")</f>
        <v>0</v>
      </c>
      <c r="I433" s="32">
        <f>SUMIFS(Sheet1!$F$5:$F$28252,Sheet1!$I$5:$I$28252,$B433,Sheet1!$L$5:$L$28252,$A433,Sheet1!$D$5:$D$28252,"饿了么",Sheet1!$E$5:$E$28252,"&lt;&gt;*调拨*")+SUMIFS(Sheet1!$F$5:$F$28252,Sheet1!$I$5:$I$28252,$B433,Sheet1!$L$5:$L$28252,$A433,Sheet1!$E$5:$E$28252,"*饿了么*",Sheet1!$D$5:$D$28252,"&lt;&gt;饿了么",Sheet1!$D$5:$D$28252,"&lt;&gt;内部转款",Sheet1!$D$5:$D$28252,"&lt;&gt;内部转账",Sheet1!$E$5:$E$28252,"&lt;&gt;*调拨*")</f>
        <v>0</v>
      </c>
      <c r="J433" s="32">
        <f>SUMIFS(Sheet1!$F$5:$F$28252,Sheet1!$I$5:$I$28252,$B433,Sheet1!$L$5:$L$28252,$A433,Sheet1!$D$5:$D$28252,"健E卡",Sheet1!$E$5:$E$28252,"&lt;&gt;*调拨*")+SUMIFS(Sheet1!$F$5:$F$28252,Sheet1!$I$5:$I$28252,$B433,Sheet1!$L$5:$L$28252,$A433,Sheet1!$E$5:$E$28252,"*健E卡*",Sheet1!$D$5:$D$28252,"&lt;&gt;健E卡",Sheet1!$D$5:$D$28252,"&lt;&gt;内部转款",Sheet1!$D$5:$D$28252,"&lt;&gt;内部转账",Sheet1!$E$5:$E$28252,"&lt;&gt;*调拨*")</f>
        <v>0</v>
      </c>
      <c r="K433" s="32">
        <f>SUMIFS(Sheet1!$F$5:$F$28252,Sheet1!$I$5:$I$28252,$B433,Sheet1!$L$5:$L$28252,$A433,Sheet1!$D$5:$D$28252,"抖音",Sheet1!$E$5:$E$28252,"&lt;&gt;*调拨*")+SUMIFS(Sheet1!$F$5:$F$28252,Sheet1!$I$5:$I$28252,$B433,Sheet1!$L$5:$L$28252,$A433,Sheet1!$E$5:$E$28252,"*抖音*",Sheet1!$D$5:$D$28252,"&lt;&gt;抖音",Sheet1!$D$5:$D$28252,"&lt;&gt;内部转款",Sheet1!$D$5:$D$28252,"&lt;&gt;内部转账",Sheet1!$E$5:$E$28252,"&lt;&gt;*调拨*")</f>
        <v>0</v>
      </c>
      <c r="L433" s="32">
        <f>SUMIFS(Sheet1!$F$5:$F$28252,Sheet1!$I$5:$I$28252,$B433,Sheet1!$L$5:$L$28252,$A433,Sheet1!$D$5:$D$28252,"医卡通",Sheet1!$E$5:$E$28252,"&lt;&gt;*调拨*")+SUMIFS(Sheet1!$F$5:$F$28252,Sheet1!$I$5:$I$28252,$B433,Sheet1!$L$5:$L$28252,$A433,Sheet1!$E$5:$E$28252,"*医卡通*",Sheet1!$D$5:$D$28252,"&lt;&gt;医卡通",Sheet1!$D$5:$D$28252,"&lt;&gt;内部转款",Sheet1!$D$5:$D$28252,"&lt;&gt;内部转账",Sheet1!$E$5:$E$28252,"&lt;&gt;*调拨*")</f>
        <v>0</v>
      </c>
      <c r="M433" s="32">
        <f>SUMIFS(Sheet1!$F$5:$F$28252,Sheet1!$I$5:$I$28252,$B433,Sheet1!$L$5:$L$28252,$A433,Sheet1!$D$5:$D$28252,"企健网",Sheet1!$E$5:$E$28252,"&lt;&gt;*调拨*")+SUMIFS(Sheet1!$F$5:$F$28252,Sheet1!$I$5:$I$28252,$B433,Sheet1!$L$5:$L$28252,$A433,Sheet1!$E$5:$E$28252,"*企健网*",Sheet1!$D$5:$D$28252,"&lt;&gt;企健网",Sheet1!$D$5:$D$28252,"&lt;&gt;内部转款",Sheet1!$D$5:$D$28252,"&lt;&gt;内部转账",Sheet1!$E$5:$E$28252,"&lt;&gt;*调拨*")</f>
        <v>0</v>
      </c>
      <c r="N433" s="32">
        <f>SUMIFS(Sheet1!$F$5:$F$28252,Sheet1!$I$5:$I$28252,$B433,Sheet1!$L$5:$L$28252,$A433,Sheet1!$D$5:$D$28252,"银联",Sheet1!$E$5:$E$28252,"&lt;&gt;*调拨*")+SUMIFS(Sheet1!$F$5:$F$28252,Sheet1!$I$5:$I$28252,$B433,Sheet1!$L$5:$L$28252,$A433,Sheet1!$E$5:$E$28252,"*银联*",Sheet1!$D$5:$D$28252,"&lt;&gt;银联",Sheet1!$D$5:$D$28252,"&lt;&gt;内部转款",Sheet1!$D$5:$D$28252,"&lt;&gt;内部转账",Sheet1!$E$5:$E$28252,"&lt;&gt;*调拨*")</f>
        <v>0</v>
      </c>
      <c r="O433" s="32">
        <f>SUMIFS(Sheet1!$F$5:$F$28252,Sheet1!$I$5:$I$28252,$B433,Sheet1!$L$5:$L$28252,$A433,Sheet1!$D$5:$D$28252,"京东",Sheet1!$E$5:$E$28252,"&lt;&gt;*调拨*")+SUMIFS(Sheet1!$F$5:$F$28252,Sheet1!$I$5:$I$28252,$B433,Sheet1!$L$5:$L$28252,$A433,Sheet1!$E$5:$E$28252,"*京东*",Sheet1!$D$5:$D$28252,"&lt;&gt;京东",Sheet1!$D$5:$D$28252,"&lt;&gt;内部转款",Sheet1!$D$5:$D$28252,"&lt;&gt;内部转账",Sheet1!$E$5:$E$28252,"&lt;&gt;*调拨*")</f>
        <v>0</v>
      </c>
      <c r="P433" s="32">
        <f>SUMIFS(Sheet1!$F$5:$F$28252,Sheet1!$I$5:$I$28252,$B433,Sheet1!$L$5:$L$28252,$A433,Sheet1!$D$5:$D$28252,"药机微信",Sheet1!$E$5:$E$28252,"&lt;&gt;*调拨*")+SUMIFS(Sheet1!$F$5:$F$28252,Sheet1!$I$5:$I$28252,$B433,Sheet1!$L$5:$L$28252,$A433,Sheet1!$E$5:$E$28252,"*药机微信*",Sheet1!$D$5:$D$28252,"&lt;&gt;药机微信",Sheet1!$D$5:$D$28252,"&lt;&gt;内部转款",Sheet1!$D$5:$D$28252,"&lt;&gt;内部转账",Sheet1!$E$5:$E$28252,"&lt;&gt;*调拨*")</f>
        <v>0</v>
      </c>
      <c r="Q433" s="32">
        <f>SUMIFS(Sheet1!$F$5:$F$28252,Sheet1!$I$5:$I$28252,$B433,Sheet1!$L$5:$L$28252,$A433,Sheet1!$D$5:$D$28252,"亲情卡",Sheet1!$E$5:$E$28252,"&lt;&gt;*调拨*")+SUMIFS(Sheet1!$F$5:$F$28252,Sheet1!$I$5:$I$28252,$B433,Sheet1!$L$5:$L$28252,$A433,Sheet1!$E$5:$E$28252,"*亲情卡*",Sheet1!$D$5:$D$28252,"&lt;&gt;亲情卡",Sheet1!$D$5:$D$28252,"&lt;&gt;内部转款",Sheet1!$D$5:$D$28252,"&lt;&gt;内部转账",Sheet1!$E$5:$E$28252,"&lt;&gt;*调拨*")</f>
        <v>0</v>
      </c>
      <c r="R433" s="32">
        <f>SUMIFS(Sheet1!$F$5:$F$28252,Sheet1!$I$5:$I$28252,$B433,Sheet1!$L$5:$L$28252,$A433,Sheet1!$D$5:$D$28252,"优惠券",Sheet1!$E$5:$E$28252,"&lt;&gt;*调拨*")+SUMIFS(Sheet1!$F$5:$F$28252,Sheet1!$I$5:$I$28252,$B433,Sheet1!$L$5:$L$28252,$A433,Sheet1!$E$5:$E$28252,"*优惠券*",Sheet1!$D$5:$D$28252,"&lt;&gt;优惠券",Sheet1!$D$5:$D$28252,"&lt;&gt;内部转款",Sheet1!$D$5:$D$28252,"&lt;&gt;内部转账",Sheet1!$E$5:$E$28252,"&lt;&gt;*调拨*")</f>
        <v>0</v>
      </c>
      <c r="S433" s="32">
        <f>SUMIFS(Sheet1!$F$5:$F$28252,Sheet1!$I$5:$I$28252,$B433,Sheet1!$L$5:$L$28252,$A433,Sheet1!$D$5:$D$28252,"代金券",Sheet1!$E$5:$E$28252,"&lt;&gt;*调拨*")+SUMIFS(Sheet1!$F$5:$F$28252,Sheet1!$I$5:$I$28252,$B433,Sheet1!$L$5:$L$28252,$A433,Sheet1!$E$5:$E$28252,"*代金券*",Sheet1!$D$5:$D$28252,"&lt;&gt;代金券",Sheet1!$D$5:$D$28252,"&lt;&gt;内部转款",Sheet1!$D$5:$D$28252,"&lt;&gt;内部转账",Sheet1!$E$5:$E$28252,"&lt;&gt;*调拨*")</f>
        <v>0</v>
      </c>
      <c r="T433" s="32">
        <f>SUMIFS(Sheet1!$F$5:$F$28252,Sheet1!$I$5:$I$28252,$B433,Sheet1!$L$5:$L$28252,$A433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433,Sheet1!$L$5:$L$28252,$A433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433,Sheet1!$L$5:$L$28252,$A433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433,Sheet1!$L$5:$L$28252,$A433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33" s="32">
        <f>SUMIFS(Sheet1!$F$5:$F$28252,Sheet1!$I$5:$I$28252,$B433,Sheet1!$L$5:$L$28252,$A433,Sheet1!$E$5:$E$28252,"*调拨*")</f>
        <v>0</v>
      </c>
      <c r="V433" s="32">
        <f>SUMIFS(Sheet1!$F$5:$F$28252,Sheet1!$I$5:$I$28252,$B433,Sheet1!$L$5:$L$28252,$A433,Sheet1!$D$5:$D$28252,"储值",Sheet1!$E$5:$E$28252,"&lt;&gt;*调拨*")+SUMIFS(Sheet1!$F$5:$F$28252,Sheet1!$I$5:$I$28252,$B433,Sheet1!$L$5:$L$28252,$A433,Sheet1!$E$5:$E$28252,"*储值*",Sheet1!$D$5:$D$28252,"&lt;&gt;储值",Sheet1!$D$5:$D$28252,"&lt;&gt;内部转款",Sheet1!$D$5:$D$28252,"&lt;&gt;内部转账",Sheet1!$E$5:$E$28252,"&lt;&gt;*调拨*")</f>
        <v>0</v>
      </c>
      <c r="W433" s="32">
        <f>SUMIFS(Sheet1!$F$5:$F$28252,Sheet1!$I$5:$I$28252,$B433,Sheet1!$L$5:$L$28252,$A433,Sheet1!$D$5:$D$28252,"效期",Sheet1!$E$5:$E$28252,"&lt;&gt;*调拨*")+SUMIFS(Sheet1!$F$5:$F$28252,Sheet1!$I$5:$I$28252,$B433,Sheet1!$L$5:$L$28252,$A433,Sheet1!$E$5:$E$28252,"*效期*",Sheet1!$D$5:$D$28252,"&lt;&gt;效期",Sheet1!$D$5:$D$28252,"&lt;&gt;内部转款",Sheet1!$D$5:$D$28252,"&lt;&gt;内部转账",Sheet1!$E$5:$E$28252,"&lt;&gt;*调拨*")</f>
        <v>0</v>
      </c>
      <c r="X433" s="32">
        <f>SUMIFS(Sheet1!$F$5:$F$28252,Sheet1!$I$5:$I$28252,$B433,Sheet1!$L$5:$L$28252,$A433,Sheet1!$D$5:$D$28252,"内部转款",Sheet1!$E$5:$E$28252,"&lt;&gt;*调拨*")+SUMIFS(Sheet1!$F$5:$F$28252,Sheet1!$I$5:$I$28252,$B433,Sheet1!$L$5:$L$28252,$A433,Sheet1!$D$5:$D$28252,"内部转账",Sheet1!$E$5:$E$28252,"&lt;&gt;*调拨*")</f>
        <v>0</v>
      </c>
      <c r="Y433" s="32">
        <f t="shared" si="28"/>
        <v>0</v>
      </c>
      <c r="Z433" s="32">
        <f>SUMIFS(Sheet1!$F$5:$F$28252,Sheet1!$I$5:$I$28252,$B433,Sheet1!$L$5:$L$28252,$A433)</f>
        <v>11830.11</v>
      </c>
      <c r="AA433" s="32">
        <f>SUMIFS(Sheet1!$G$5:$G$28252,Sheet1!$I$5:$I$28252,$B433,Sheet1!$L$5:$L$28252,$A433,Sheet1!$D$5:$D$28252,"工资",Sheet1!$E$5:$E$28252,"&lt;&gt;*调拨*")+SUMIFS(Sheet1!$G$5:$G$28252,Sheet1!$I$5:$I$28252,$B433,Sheet1!$L$5:$L$28252,$A433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33" s="32">
        <f>SUMIFS(Sheet1!$G$5:$G$28252,Sheet1!$I$5:$I$28252,$B433,Sheet1!$L$5:$L$28252,$A433,Sheet1!$D$5:$D$28252,"水费",Sheet1!$E$5:$E$28252,"&lt;&gt;*调拨*")+SUMIFS(Sheet1!$G$5:$G$28252,Sheet1!$I$5:$I$28252,$B433,Sheet1!$L$5:$L$28252,$A433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33" s="32">
        <f>SUMIFS(Sheet1!$G$5:$G$28252,Sheet1!$I$5:$I$28252,$B433,Sheet1!$L$5:$L$28252,$A433,Sheet1!$D$5:$D$28252,"电费",Sheet1!$E$5:$E$28252,"&lt;&gt;*调拨*")+SUMIFS(Sheet1!$G$5:$G$28252,Sheet1!$I$5:$I$28252,$B433,Sheet1!$L$5:$L$28252,$A433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33" s="32">
        <f>SUMIFS(Sheet1!$G$5:$G$28252,Sheet1!$I$5:$I$28252,$B433,Sheet1!$L$5:$L$28252,$A433,Sheet1!$D$5:$D$28252,"宽带费",Sheet1!$E$5:$E$28252,"&lt;&gt;*调拨*")+SUMIFS(Sheet1!$G$5:$G$28252,Sheet1!$I$5:$I$28252,$B433,Sheet1!$L$5:$L$28252,$A433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33" s="32">
        <f>SUMIFS(Sheet1!$G$5:$G$28252,Sheet1!$I$5:$I$28252,$B433,Sheet1!$L$5:$L$28252,$A433,Sheet1!$D$5:$D$28252,"办公费",Sheet1!$E$5:$E$28252,"&lt;&gt;*调拨*")+SUMIFS(Sheet1!$G$5:$G$28252,Sheet1!$I$5:$I$28252,$B433,Sheet1!$L$5:$L$28252,$A433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33" s="32">
        <f>SUMIFS(Sheet1!$G$5:$G$28252,Sheet1!$I$5:$I$28252,$B433,Sheet1!$L$5:$L$28252,$A433,Sheet1!$D$5:$D$28252,"话费",Sheet1!$E$5:$E$28252,"&lt;&gt;*调拨*")+SUMIFS(Sheet1!$G$5:$G$28252,Sheet1!$I$5:$I$28252,$B433,Sheet1!$L$5:$L$28252,$A433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33" s="32">
        <f>SUMIFS(Sheet1!$G$5:$G$28252,Sheet1!$I$5:$I$28252,$B433,Sheet1!$L$5:$L$28252,$A433,Sheet1!$D$5:$D$28252,"房租",Sheet1!$E$5:$E$28252,"&lt;&gt;*调拨*")+SUMIFS(Sheet1!$G$5:$G$28252,Sheet1!$I$5:$I$28252,$B433,Sheet1!$L$5:$L$28252,$A433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33" s="32">
        <f>SUMIFS(Sheet1!$G$5:$G$28252,Sheet1!$I$5:$I$28252,$B433,Sheet1!$L$5:$L$28252,$A433,Sheet1!$E$5:$E$28252,"*调拨*")</f>
        <v>0</v>
      </c>
      <c r="AI433" s="32">
        <f>SUMIFS(Sheet1!$G$5:$G$28252,Sheet1!$I$5:$I$28252,$B433,Sheet1!$L$5:$L$28252,$A433,Sheet1!$D$5:$D$28252,"内部转款",Sheet1!$E$5:$E$28252,"&lt;&gt;*调拨*")+SUMIFS(Sheet1!$G$5:$G$28252,Sheet1!$I$5:$I$28252,$B433,Sheet1!$L$5:$L$28252,$A433,Sheet1!$D$5:$D$28252,"内部转账",Sheet1!$E$5:$E$28252,"&lt;&gt;*调拨*")</f>
        <v>0</v>
      </c>
      <c r="AJ433" s="32">
        <f t="shared" si="29"/>
        <v>4318.12</v>
      </c>
      <c r="AK433" s="32">
        <f>SUMIFS(Sheet1!$G$5:$G$28252,Sheet1!$I$5:$I$28252,$B433,Sheet1!$L$5:$L$28252,$A433)</f>
        <v>4318.12</v>
      </c>
      <c r="AL433" s="32">
        <f t="shared" si="30"/>
        <v>7511.99</v>
      </c>
    </row>
    <row r="434" ht="16.5" spans="1:38">
      <c r="A434" s="30">
        <v>202607</v>
      </c>
      <c r="B434" s="31" t="s">
        <v>219</v>
      </c>
      <c r="C434" s="32">
        <f>SUMIFS(Sheet1!$F$5:$F$28252,Sheet1!$I$5:$I$28252,$B434,Sheet1!$L$5:$L$28252,$A434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34" s="32">
        <f>SUMIFS(Sheet1!$F$5:$F$28252,Sheet1!$I$5:$I$28252,$B434,Sheet1!$L$5:$L$28252,$A434,Sheet1!$D$5:$D$28252,"医保即时拨付",Sheet1!$E$5:$E$28252,"&lt;&gt;*调拨*")+SUMIFS(Sheet1!$F$5:$F$28252,Sheet1!$I$5:$I$28252,$B434,Sheet1!$L$5:$L$28252,$A434,Sheet1!$E$5:$E$28252,"*医保即时拨付*",Sheet1!$D$5:$D$28252,"&lt;&gt;医保即时拨付",Sheet1!$D$5:$D$28252,"&lt;&gt;内部转款",Sheet1!$D$5:$D$28252,"&lt;&gt;内部转账",Sheet1!$E$5:$E$28252,"&lt;&gt;*调拨*")</f>
        <v>0</v>
      </c>
      <c r="E434" s="32">
        <f>SUMIFS(Sheet1!$F$5:$F$28252,Sheet1!$I$5:$I$28252,$B434,Sheet1!$L$5:$L$28252,$A434,Sheet1!$D$5:$D$28252,"医保",Sheet1!$E$5:$E$28252,"&lt;&gt;*调拨*",Sheet1!$E$5:$E$28252,"&lt;&gt;*医保即时拨付*")+SUMIFS(Sheet1!$F$5:$F$28252,Sheet1!$I$5:$I$28252,$B434,Sheet1!$L$5:$L$28252,$A434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34" s="32">
        <f>SUMIFS(Sheet1!$F$5:$F$28252,Sheet1!$I$5:$I$28252,$B434,Sheet1!$L$5:$L$28252,$A434,Sheet1!$D$5:$D$28252,"聚合",Sheet1!$E$5:$E$28252,"&lt;&gt;*调拨*")+SUMIFS(Sheet1!$F$5:$F$28252,Sheet1!$I$5:$I$28252,$B434,Sheet1!$L$5:$L$28252,$A434,Sheet1!$E$5:$E$28252,"*聚合*",Sheet1!$D$5:$D$28252,"&lt;&gt;聚合",Sheet1!$D$5:$D$28252,"&lt;&gt;内部转款",Sheet1!$D$5:$D$28252,"&lt;&gt;内部转账",Sheet1!$E$5:$E$28252,"&lt;&gt;*调拨*")</f>
        <v>0</v>
      </c>
      <c r="G434" s="32">
        <f>SUMIFS(Sheet1!$F$5:$F$28252,Sheet1!$I$5:$I$28252,$B434,Sheet1!$L$5:$L$28252,$A434,Sheet1!$D$5:$D$28252,"24小时微信",Sheet1!$E$5:$E$28252,"&lt;&gt;*调拨*")+SUMIFS(Sheet1!$F$5:$F$28252,Sheet1!$I$5:$I$28252,$B434,Sheet1!$L$5:$L$28252,$A434,Sheet1!$E$5:$E$28252,"*24小时微信*",Sheet1!$D$5:$D$28252,"&lt;&gt;24小时微信",Sheet1!$D$5:$D$28252,"&lt;&gt;内部转款",Sheet1!$D$5:$D$28252,"&lt;&gt;内部转账",Sheet1!$E$5:$E$28252,"&lt;&gt;*调拨*")</f>
        <v>0</v>
      </c>
      <c r="H434" s="32">
        <f>SUMIFS(Sheet1!$F$5:$F$28252,Sheet1!$I$5:$I$28252,$B434,Sheet1!$L$5:$L$28252,$A434,Sheet1!$D$5:$D$28252,"美团",Sheet1!$E$5:$E$28252,"&lt;&gt;*调拨*")+SUMIFS(Sheet1!$F$5:$F$28252,Sheet1!$I$5:$I$28252,$B434,Sheet1!$L$5:$L$28252,$A434,Sheet1!$E$5:$E$28252,"*美团*",Sheet1!$D$5:$D$28252,"&lt;&gt;美团",Sheet1!$D$5:$D$28252,"&lt;&gt;内部转款",Sheet1!$D$5:$D$28252,"&lt;&gt;内部转账",Sheet1!$E$5:$E$28252,"&lt;&gt;*调拨*")</f>
        <v>0</v>
      </c>
      <c r="I434" s="32">
        <f>SUMIFS(Sheet1!$F$5:$F$28252,Sheet1!$I$5:$I$28252,$B434,Sheet1!$L$5:$L$28252,$A434,Sheet1!$D$5:$D$28252,"饿了么",Sheet1!$E$5:$E$28252,"&lt;&gt;*调拨*")+SUMIFS(Sheet1!$F$5:$F$28252,Sheet1!$I$5:$I$28252,$B434,Sheet1!$L$5:$L$28252,$A434,Sheet1!$E$5:$E$28252,"*饿了么*",Sheet1!$D$5:$D$28252,"&lt;&gt;饿了么",Sheet1!$D$5:$D$28252,"&lt;&gt;内部转款",Sheet1!$D$5:$D$28252,"&lt;&gt;内部转账",Sheet1!$E$5:$E$28252,"&lt;&gt;*调拨*")</f>
        <v>0</v>
      </c>
      <c r="J434" s="32">
        <f>SUMIFS(Sheet1!$F$5:$F$28252,Sheet1!$I$5:$I$28252,$B434,Sheet1!$L$5:$L$28252,$A434,Sheet1!$D$5:$D$28252,"健E卡",Sheet1!$E$5:$E$28252,"&lt;&gt;*调拨*")+SUMIFS(Sheet1!$F$5:$F$28252,Sheet1!$I$5:$I$28252,$B434,Sheet1!$L$5:$L$28252,$A434,Sheet1!$E$5:$E$28252,"*健E卡*",Sheet1!$D$5:$D$28252,"&lt;&gt;健E卡",Sheet1!$D$5:$D$28252,"&lt;&gt;内部转款",Sheet1!$D$5:$D$28252,"&lt;&gt;内部转账",Sheet1!$E$5:$E$28252,"&lt;&gt;*调拨*")</f>
        <v>0</v>
      </c>
      <c r="K434" s="32">
        <f>SUMIFS(Sheet1!$F$5:$F$28252,Sheet1!$I$5:$I$28252,$B434,Sheet1!$L$5:$L$28252,$A434,Sheet1!$D$5:$D$28252,"抖音",Sheet1!$E$5:$E$28252,"&lt;&gt;*调拨*")+SUMIFS(Sheet1!$F$5:$F$28252,Sheet1!$I$5:$I$28252,$B434,Sheet1!$L$5:$L$28252,$A434,Sheet1!$E$5:$E$28252,"*抖音*",Sheet1!$D$5:$D$28252,"&lt;&gt;抖音",Sheet1!$D$5:$D$28252,"&lt;&gt;内部转款",Sheet1!$D$5:$D$28252,"&lt;&gt;内部转账",Sheet1!$E$5:$E$28252,"&lt;&gt;*调拨*")</f>
        <v>0</v>
      </c>
      <c r="L434" s="32">
        <f>SUMIFS(Sheet1!$F$5:$F$28252,Sheet1!$I$5:$I$28252,$B434,Sheet1!$L$5:$L$28252,$A434,Sheet1!$D$5:$D$28252,"医卡通",Sheet1!$E$5:$E$28252,"&lt;&gt;*调拨*")+SUMIFS(Sheet1!$F$5:$F$28252,Sheet1!$I$5:$I$28252,$B434,Sheet1!$L$5:$L$28252,$A434,Sheet1!$E$5:$E$28252,"*医卡通*",Sheet1!$D$5:$D$28252,"&lt;&gt;医卡通",Sheet1!$D$5:$D$28252,"&lt;&gt;内部转款",Sheet1!$D$5:$D$28252,"&lt;&gt;内部转账",Sheet1!$E$5:$E$28252,"&lt;&gt;*调拨*")</f>
        <v>0</v>
      </c>
      <c r="M434" s="32">
        <f>SUMIFS(Sheet1!$F$5:$F$28252,Sheet1!$I$5:$I$28252,$B434,Sheet1!$L$5:$L$28252,$A434,Sheet1!$D$5:$D$28252,"企健网",Sheet1!$E$5:$E$28252,"&lt;&gt;*调拨*")+SUMIFS(Sheet1!$F$5:$F$28252,Sheet1!$I$5:$I$28252,$B434,Sheet1!$L$5:$L$28252,$A434,Sheet1!$E$5:$E$28252,"*企健网*",Sheet1!$D$5:$D$28252,"&lt;&gt;企健网",Sheet1!$D$5:$D$28252,"&lt;&gt;内部转款",Sheet1!$D$5:$D$28252,"&lt;&gt;内部转账",Sheet1!$E$5:$E$28252,"&lt;&gt;*调拨*")</f>
        <v>0</v>
      </c>
      <c r="N434" s="32">
        <f>SUMIFS(Sheet1!$F$5:$F$28252,Sheet1!$I$5:$I$28252,$B434,Sheet1!$L$5:$L$28252,$A434,Sheet1!$D$5:$D$28252,"银联",Sheet1!$E$5:$E$28252,"&lt;&gt;*调拨*")+SUMIFS(Sheet1!$F$5:$F$28252,Sheet1!$I$5:$I$28252,$B434,Sheet1!$L$5:$L$28252,$A434,Sheet1!$E$5:$E$28252,"*银联*",Sheet1!$D$5:$D$28252,"&lt;&gt;银联",Sheet1!$D$5:$D$28252,"&lt;&gt;内部转款",Sheet1!$D$5:$D$28252,"&lt;&gt;内部转账",Sheet1!$E$5:$E$28252,"&lt;&gt;*调拨*")</f>
        <v>0</v>
      </c>
      <c r="O434" s="32">
        <f>SUMIFS(Sheet1!$F$5:$F$28252,Sheet1!$I$5:$I$28252,$B434,Sheet1!$L$5:$L$28252,$A434,Sheet1!$D$5:$D$28252,"京东",Sheet1!$E$5:$E$28252,"&lt;&gt;*调拨*")+SUMIFS(Sheet1!$F$5:$F$28252,Sheet1!$I$5:$I$28252,$B434,Sheet1!$L$5:$L$28252,$A434,Sheet1!$E$5:$E$28252,"*京东*",Sheet1!$D$5:$D$28252,"&lt;&gt;京东",Sheet1!$D$5:$D$28252,"&lt;&gt;内部转款",Sheet1!$D$5:$D$28252,"&lt;&gt;内部转账",Sheet1!$E$5:$E$28252,"&lt;&gt;*调拨*")</f>
        <v>0</v>
      </c>
      <c r="P434" s="32">
        <f>SUMIFS(Sheet1!$F$5:$F$28252,Sheet1!$I$5:$I$28252,$B434,Sheet1!$L$5:$L$28252,$A434,Sheet1!$D$5:$D$28252,"药机微信",Sheet1!$E$5:$E$28252,"&lt;&gt;*调拨*")+SUMIFS(Sheet1!$F$5:$F$28252,Sheet1!$I$5:$I$28252,$B434,Sheet1!$L$5:$L$28252,$A434,Sheet1!$E$5:$E$28252,"*药机微信*",Sheet1!$D$5:$D$28252,"&lt;&gt;药机微信",Sheet1!$D$5:$D$28252,"&lt;&gt;内部转款",Sheet1!$D$5:$D$28252,"&lt;&gt;内部转账",Sheet1!$E$5:$E$28252,"&lt;&gt;*调拨*")</f>
        <v>0</v>
      </c>
      <c r="Q434" s="32">
        <f>SUMIFS(Sheet1!$F$5:$F$28252,Sheet1!$I$5:$I$28252,$B434,Sheet1!$L$5:$L$28252,$A434,Sheet1!$D$5:$D$28252,"亲情卡",Sheet1!$E$5:$E$28252,"&lt;&gt;*调拨*")+SUMIFS(Sheet1!$F$5:$F$28252,Sheet1!$I$5:$I$28252,$B434,Sheet1!$L$5:$L$28252,$A434,Sheet1!$E$5:$E$28252,"*亲情卡*",Sheet1!$D$5:$D$28252,"&lt;&gt;亲情卡",Sheet1!$D$5:$D$28252,"&lt;&gt;内部转款",Sheet1!$D$5:$D$28252,"&lt;&gt;内部转账",Sheet1!$E$5:$E$28252,"&lt;&gt;*调拨*")</f>
        <v>0</v>
      </c>
      <c r="R434" s="32">
        <f>SUMIFS(Sheet1!$F$5:$F$28252,Sheet1!$I$5:$I$28252,$B434,Sheet1!$L$5:$L$28252,$A434,Sheet1!$D$5:$D$28252,"优惠券",Sheet1!$E$5:$E$28252,"&lt;&gt;*调拨*")+SUMIFS(Sheet1!$F$5:$F$28252,Sheet1!$I$5:$I$28252,$B434,Sheet1!$L$5:$L$28252,$A434,Sheet1!$E$5:$E$28252,"*优惠券*",Sheet1!$D$5:$D$28252,"&lt;&gt;优惠券",Sheet1!$D$5:$D$28252,"&lt;&gt;内部转款",Sheet1!$D$5:$D$28252,"&lt;&gt;内部转账",Sheet1!$E$5:$E$28252,"&lt;&gt;*调拨*")</f>
        <v>0</v>
      </c>
      <c r="S434" s="32">
        <f>SUMIFS(Sheet1!$F$5:$F$28252,Sheet1!$I$5:$I$28252,$B434,Sheet1!$L$5:$L$28252,$A434,Sheet1!$D$5:$D$28252,"代金券",Sheet1!$E$5:$E$28252,"&lt;&gt;*调拨*")+SUMIFS(Sheet1!$F$5:$F$28252,Sheet1!$I$5:$I$28252,$B434,Sheet1!$L$5:$L$28252,$A434,Sheet1!$E$5:$E$28252,"*代金券*",Sheet1!$D$5:$D$28252,"&lt;&gt;代金券",Sheet1!$D$5:$D$28252,"&lt;&gt;内部转款",Sheet1!$D$5:$D$28252,"&lt;&gt;内部转账",Sheet1!$E$5:$E$28252,"&lt;&gt;*调拨*")</f>
        <v>0</v>
      </c>
      <c r="T434" s="32">
        <f>SUMIFS(Sheet1!$F$5:$F$28252,Sheet1!$I$5:$I$28252,$B434,Sheet1!$L$5:$L$28252,$A434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434,Sheet1!$L$5:$L$28252,$A434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434,Sheet1!$L$5:$L$28252,$A434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434,Sheet1!$L$5:$L$28252,$A434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34" s="32">
        <f>SUMIFS(Sheet1!$F$5:$F$28252,Sheet1!$I$5:$I$28252,$B434,Sheet1!$L$5:$L$28252,$A434,Sheet1!$E$5:$E$28252,"*调拨*")</f>
        <v>0</v>
      </c>
      <c r="V434" s="32">
        <f>SUMIFS(Sheet1!$F$5:$F$28252,Sheet1!$I$5:$I$28252,$B434,Sheet1!$L$5:$L$28252,$A434,Sheet1!$D$5:$D$28252,"储值",Sheet1!$E$5:$E$28252,"&lt;&gt;*调拨*")+SUMIFS(Sheet1!$F$5:$F$28252,Sheet1!$I$5:$I$28252,$B434,Sheet1!$L$5:$L$28252,$A434,Sheet1!$E$5:$E$28252,"*储值*",Sheet1!$D$5:$D$28252,"&lt;&gt;储值",Sheet1!$D$5:$D$28252,"&lt;&gt;内部转款",Sheet1!$D$5:$D$28252,"&lt;&gt;内部转账",Sheet1!$E$5:$E$28252,"&lt;&gt;*调拨*")</f>
        <v>0</v>
      </c>
      <c r="W434" s="32">
        <f>SUMIFS(Sheet1!$F$5:$F$28252,Sheet1!$I$5:$I$28252,$B434,Sheet1!$L$5:$L$28252,$A434,Sheet1!$D$5:$D$28252,"效期",Sheet1!$E$5:$E$28252,"&lt;&gt;*调拨*")+SUMIFS(Sheet1!$F$5:$F$28252,Sheet1!$I$5:$I$28252,$B434,Sheet1!$L$5:$L$28252,$A434,Sheet1!$E$5:$E$28252,"*效期*",Sheet1!$D$5:$D$28252,"&lt;&gt;效期",Sheet1!$D$5:$D$28252,"&lt;&gt;内部转款",Sheet1!$D$5:$D$28252,"&lt;&gt;内部转账",Sheet1!$E$5:$E$28252,"&lt;&gt;*调拨*")</f>
        <v>0</v>
      </c>
      <c r="X434" s="32">
        <f>SUMIFS(Sheet1!$F$5:$F$28252,Sheet1!$I$5:$I$28252,$B434,Sheet1!$L$5:$L$28252,$A434,Sheet1!$D$5:$D$28252,"内部转款",Sheet1!$E$5:$E$28252,"&lt;&gt;*调拨*")+SUMIFS(Sheet1!$F$5:$F$28252,Sheet1!$I$5:$I$28252,$B434,Sheet1!$L$5:$L$28252,$A434,Sheet1!$D$5:$D$28252,"内部转账",Sheet1!$E$5:$E$28252,"&lt;&gt;*调拨*")</f>
        <v>0</v>
      </c>
      <c r="Y434" s="32">
        <f t="shared" si="28"/>
        <v>0</v>
      </c>
      <c r="Z434" s="32">
        <f>SUMIFS(Sheet1!$F$5:$F$28252,Sheet1!$I$5:$I$28252,$B434,Sheet1!$L$5:$L$28252,$A434)</f>
        <v>0</v>
      </c>
      <c r="AA434" s="32">
        <f>SUMIFS(Sheet1!$G$5:$G$28252,Sheet1!$I$5:$I$28252,$B434,Sheet1!$L$5:$L$28252,$A434,Sheet1!$D$5:$D$28252,"工资",Sheet1!$E$5:$E$28252,"&lt;&gt;*调拨*")+SUMIFS(Sheet1!$G$5:$G$28252,Sheet1!$I$5:$I$28252,$B434,Sheet1!$L$5:$L$28252,$A434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34" s="32">
        <f>SUMIFS(Sheet1!$G$5:$G$28252,Sheet1!$I$5:$I$28252,$B434,Sheet1!$L$5:$L$28252,$A434,Sheet1!$D$5:$D$28252,"水费",Sheet1!$E$5:$E$28252,"&lt;&gt;*调拨*")+SUMIFS(Sheet1!$G$5:$G$28252,Sheet1!$I$5:$I$28252,$B434,Sheet1!$L$5:$L$28252,$A434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34" s="32">
        <f>SUMIFS(Sheet1!$G$5:$G$28252,Sheet1!$I$5:$I$28252,$B434,Sheet1!$L$5:$L$28252,$A434,Sheet1!$D$5:$D$28252,"电费",Sheet1!$E$5:$E$28252,"&lt;&gt;*调拨*")+SUMIFS(Sheet1!$G$5:$G$28252,Sheet1!$I$5:$I$28252,$B434,Sheet1!$L$5:$L$28252,$A434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34" s="32">
        <f>SUMIFS(Sheet1!$G$5:$G$28252,Sheet1!$I$5:$I$28252,$B434,Sheet1!$L$5:$L$28252,$A434,Sheet1!$D$5:$D$28252,"宽带费",Sheet1!$E$5:$E$28252,"&lt;&gt;*调拨*")+SUMIFS(Sheet1!$G$5:$G$28252,Sheet1!$I$5:$I$28252,$B434,Sheet1!$L$5:$L$28252,$A434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34" s="32">
        <f>SUMIFS(Sheet1!$G$5:$G$28252,Sheet1!$I$5:$I$28252,$B434,Sheet1!$L$5:$L$28252,$A434,Sheet1!$D$5:$D$28252,"办公费",Sheet1!$E$5:$E$28252,"&lt;&gt;*调拨*")+SUMIFS(Sheet1!$G$5:$G$28252,Sheet1!$I$5:$I$28252,$B434,Sheet1!$L$5:$L$28252,$A434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34" s="32">
        <f>SUMIFS(Sheet1!$G$5:$G$28252,Sheet1!$I$5:$I$28252,$B434,Sheet1!$L$5:$L$28252,$A434,Sheet1!$D$5:$D$28252,"话费",Sheet1!$E$5:$E$28252,"&lt;&gt;*调拨*")+SUMIFS(Sheet1!$G$5:$G$28252,Sheet1!$I$5:$I$28252,$B434,Sheet1!$L$5:$L$28252,$A434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34" s="32">
        <f>SUMIFS(Sheet1!$G$5:$G$28252,Sheet1!$I$5:$I$28252,$B434,Sheet1!$L$5:$L$28252,$A434,Sheet1!$D$5:$D$28252,"房租",Sheet1!$E$5:$E$28252,"&lt;&gt;*调拨*")+SUMIFS(Sheet1!$G$5:$G$28252,Sheet1!$I$5:$I$28252,$B434,Sheet1!$L$5:$L$28252,$A434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34" s="32">
        <f>SUMIFS(Sheet1!$G$5:$G$28252,Sheet1!$I$5:$I$28252,$B434,Sheet1!$L$5:$L$28252,$A434,Sheet1!$E$5:$E$28252,"*调拨*")</f>
        <v>0</v>
      </c>
      <c r="AI434" s="32">
        <f>SUMIFS(Sheet1!$G$5:$G$28252,Sheet1!$I$5:$I$28252,$B434,Sheet1!$L$5:$L$28252,$A434,Sheet1!$D$5:$D$28252,"内部转款",Sheet1!$E$5:$E$28252,"&lt;&gt;*调拨*")+SUMIFS(Sheet1!$G$5:$G$28252,Sheet1!$I$5:$I$28252,$B434,Sheet1!$L$5:$L$28252,$A434,Sheet1!$D$5:$D$28252,"内部转账",Sheet1!$E$5:$E$28252,"&lt;&gt;*调拨*")</f>
        <v>0</v>
      </c>
      <c r="AJ434" s="32">
        <f t="shared" si="29"/>
        <v>7842.8</v>
      </c>
      <c r="AK434" s="32">
        <f>SUMIFS(Sheet1!$G$5:$G$28252,Sheet1!$I$5:$I$28252,$B434,Sheet1!$L$5:$L$28252,$A434)</f>
        <v>7842.8</v>
      </c>
      <c r="AL434" s="32">
        <f t="shared" si="30"/>
        <v>-7842.8</v>
      </c>
    </row>
    <row r="435" ht="22" customHeight="1" spans="1:38">
      <c r="A435" s="26" t="s">
        <v>1737</v>
      </c>
      <c r="B435" s="26" t="s">
        <v>1730</v>
      </c>
      <c r="C435" s="33">
        <f t="shared" ref="C435:AL435" si="31">SUM(C382:C434)</f>
        <v>1174134.47</v>
      </c>
      <c r="D435" s="33">
        <f t="shared" si="31"/>
        <v>173612.8</v>
      </c>
      <c r="E435" s="33">
        <f t="shared" si="31"/>
        <v>58648.63</v>
      </c>
      <c r="F435" s="33">
        <f t="shared" si="31"/>
        <v>59.8</v>
      </c>
      <c r="G435" s="33">
        <f t="shared" si="31"/>
        <v>5310.29</v>
      </c>
      <c r="H435" s="33">
        <f t="shared" si="31"/>
        <v>7540.62</v>
      </c>
      <c r="I435" s="33">
        <f t="shared" si="31"/>
        <v>5317.23</v>
      </c>
      <c r="J435" s="33">
        <f t="shared" si="31"/>
        <v>211273.34</v>
      </c>
      <c r="K435" s="33">
        <f t="shared" si="31"/>
        <v>0</v>
      </c>
      <c r="L435" s="33">
        <f t="shared" si="31"/>
        <v>0</v>
      </c>
      <c r="M435" s="33">
        <f t="shared" si="31"/>
        <v>0</v>
      </c>
      <c r="N435" s="33">
        <f t="shared" si="31"/>
        <v>0</v>
      </c>
      <c r="O435" s="33">
        <f t="shared" si="31"/>
        <v>0</v>
      </c>
      <c r="P435" s="33">
        <f t="shared" si="31"/>
        <v>0</v>
      </c>
      <c r="Q435" s="33">
        <f t="shared" si="31"/>
        <v>0</v>
      </c>
      <c r="R435" s="33">
        <f t="shared" si="31"/>
        <v>0</v>
      </c>
      <c r="S435" s="33">
        <f t="shared" si="31"/>
        <v>0</v>
      </c>
      <c r="T435" s="33">
        <f t="shared" si="31"/>
        <v>562.09</v>
      </c>
      <c r="U435" s="33">
        <f t="shared" si="31"/>
        <v>0</v>
      </c>
      <c r="V435" s="33">
        <f t="shared" si="31"/>
        <v>0</v>
      </c>
      <c r="W435" s="33">
        <f t="shared" si="31"/>
        <v>0</v>
      </c>
      <c r="X435" s="33">
        <f t="shared" si="31"/>
        <v>0</v>
      </c>
      <c r="Y435" s="33">
        <f t="shared" si="31"/>
        <v>2126.06</v>
      </c>
      <c r="Z435" s="33">
        <f t="shared" si="31"/>
        <v>1638585.33</v>
      </c>
      <c r="AA435" s="33">
        <f t="shared" si="31"/>
        <v>2453</v>
      </c>
      <c r="AB435" s="33">
        <f t="shared" si="31"/>
        <v>0</v>
      </c>
      <c r="AC435" s="33">
        <f t="shared" si="31"/>
        <v>0</v>
      </c>
      <c r="AD435" s="33">
        <f t="shared" si="31"/>
        <v>0</v>
      </c>
      <c r="AE435" s="33">
        <f t="shared" si="31"/>
        <v>0</v>
      </c>
      <c r="AF435" s="33">
        <f t="shared" si="31"/>
        <v>0</v>
      </c>
      <c r="AG435" s="33">
        <f t="shared" si="31"/>
        <v>79000</v>
      </c>
      <c r="AH435" s="33">
        <f t="shared" si="31"/>
        <v>0</v>
      </c>
      <c r="AI435" s="33">
        <f t="shared" si="31"/>
        <v>0</v>
      </c>
      <c r="AJ435" s="33">
        <f t="shared" si="31"/>
        <v>335963.21</v>
      </c>
      <c r="AK435" s="33">
        <f t="shared" si="31"/>
        <v>417416.21</v>
      </c>
      <c r="AL435" s="33">
        <f t="shared" si="31"/>
        <v>1221169.12</v>
      </c>
    </row>
    <row r="436" ht="16.5" spans="1:38">
      <c r="A436" s="30">
        <v>202608</v>
      </c>
      <c r="B436" s="31" t="s">
        <v>56</v>
      </c>
      <c r="C436" s="32">
        <f>SUMIFS(Sheet1!$F$5:$F$28252,Sheet1!$I$5:$I$28252,$B436,Sheet1!$L$5:$L$28252,$A436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62675.98</v>
      </c>
      <c r="D436" s="32">
        <f>SUMIFS(Sheet1!$F$5:$F$28252,Sheet1!$I$5:$I$28252,$B436,Sheet1!$L$5:$L$28252,$A436,Sheet1!$D$5:$D$28252,"医保即时拨付",Sheet1!$E$5:$E$28252,"&lt;&gt;*调拨*")+SUMIFS(Sheet1!$F$5:$F$28252,Sheet1!$I$5:$I$28252,$B436,Sheet1!$L$5:$L$28252,$A436,Sheet1!$E$5:$E$28252,"*医保即时拨付*",Sheet1!$D$5:$D$28252,"&lt;&gt;医保即时拨付",Sheet1!$D$5:$D$28252,"&lt;&gt;内部转款",Sheet1!$D$5:$D$28252,"&lt;&gt;内部转账",Sheet1!$E$5:$E$28252,"&lt;&gt;*调拨*")</f>
        <v>10440.01</v>
      </c>
      <c r="E436" s="32">
        <f>SUMIFS(Sheet1!$F$5:$F$28252,Sheet1!$I$5:$I$28252,$B436,Sheet1!$L$5:$L$28252,$A436,Sheet1!$D$5:$D$28252,"医保",Sheet1!$E$5:$E$28252,"&lt;&gt;*调拨*",Sheet1!$E$5:$E$28252,"&lt;&gt;*医保即时拨付*")+SUMIFS(Sheet1!$F$5:$F$28252,Sheet1!$I$5:$I$28252,$B436,Sheet1!$L$5:$L$28252,$A436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36" s="32">
        <f>SUMIFS(Sheet1!$F$5:$F$28252,Sheet1!$I$5:$I$28252,$B436,Sheet1!$L$5:$L$28252,$A436,Sheet1!$D$5:$D$28252,"聚合",Sheet1!$E$5:$E$28252,"&lt;&gt;*调拨*")+SUMIFS(Sheet1!$F$5:$F$28252,Sheet1!$I$5:$I$28252,$B436,Sheet1!$L$5:$L$28252,$A436,Sheet1!$E$5:$E$28252,"*聚合*",Sheet1!$D$5:$D$28252,"&lt;&gt;聚合",Sheet1!$D$5:$D$28252,"&lt;&gt;内部转款",Sheet1!$D$5:$D$28252,"&lt;&gt;内部转账",Sheet1!$E$5:$E$28252,"&lt;&gt;*调拨*")</f>
        <v>0</v>
      </c>
      <c r="G436" s="32">
        <f>SUMIFS(Sheet1!$F$5:$F$28252,Sheet1!$I$5:$I$28252,$B436,Sheet1!$L$5:$L$28252,$A436,Sheet1!$D$5:$D$28252,"24小时微信",Sheet1!$E$5:$E$28252,"&lt;&gt;*调拨*")+SUMIFS(Sheet1!$F$5:$F$28252,Sheet1!$I$5:$I$28252,$B436,Sheet1!$L$5:$L$28252,$A436,Sheet1!$E$5:$E$28252,"*24小时微信*",Sheet1!$D$5:$D$28252,"&lt;&gt;24小时微信",Sheet1!$D$5:$D$28252,"&lt;&gt;内部转款",Sheet1!$D$5:$D$28252,"&lt;&gt;内部转账",Sheet1!$E$5:$E$28252,"&lt;&gt;*调拨*")</f>
        <v>0</v>
      </c>
      <c r="H436" s="32">
        <f>SUMIFS(Sheet1!$F$5:$F$28252,Sheet1!$I$5:$I$28252,$B436,Sheet1!$L$5:$L$28252,$A436,Sheet1!$D$5:$D$28252,"美团",Sheet1!$E$5:$E$28252,"&lt;&gt;*调拨*")+SUMIFS(Sheet1!$F$5:$F$28252,Sheet1!$I$5:$I$28252,$B436,Sheet1!$L$5:$L$28252,$A436,Sheet1!$E$5:$E$28252,"*美团*",Sheet1!$D$5:$D$28252,"&lt;&gt;美团",Sheet1!$D$5:$D$28252,"&lt;&gt;内部转款",Sheet1!$D$5:$D$28252,"&lt;&gt;内部转账",Sheet1!$E$5:$E$28252,"&lt;&gt;*调拨*")</f>
        <v>0</v>
      </c>
      <c r="I436" s="32">
        <f>SUMIFS(Sheet1!$F$5:$F$28252,Sheet1!$I$5:$I$28252,$B436,Sheet1!$L$5:$L$28252,$A436,Sheet1!$D$5:$D$28252,"饿了么",Sheet1!$E$5:$E$28252,"&lt;&gt;*调拨*")+SUMIFS(Sheet1!$F$5:$F$28252,Sheet1!$I$5:$I$28252,$B436,Sheet1!$L$5:$L$28252,$A436,Sheet1!$E$5:$E$28252,"*饿了么*",Sheet1!$D$5:$D$28252,"&lt;&gt;饿了么",Sheet1!$D$5:$D$28252,"&lt;&gt;内部转款",Sheet1!$D$5:$D$28252,"&lt;&gt;内部转账",Sheet1!$E$5:$E$28252,"&lt;&gt;*调拨*")</f>
        <v>0</v>
      </c>
      <c r="J436" s="32">
        <f>SUMIFS(Sheet1!$F$5:$F$28252,Sheet1!$I$5:$I$28252,$B436,Sheet1!$L$5:$L$28252,$A436,Sheet1!$D$5:$D$28252,"健E卡",Sheet1!$E$5:$E$28252,"&lt;&gt;*调拨*")+SUMIFS(Sheet1!$F$5:$F$28252,Sheet1!$I$5:$I$28252,$B436,Sheet1!$L$5:$L$28252,$A436,Sheet1!$E$5:$E$28252,"*健E卡*",Sheet1!$D$5:$D$28252,"&lt;&gt;健E卡",Sheet1!$D$5:$D$28252,"&lt;&gt;内部转款",Sheet1!$D$5:$D$28252,"&lt;&gt;内部转账",Sheet1!$E$5:$E$28252,"&lt;&gt;*调拨*")</f>
        <v>0</v>
      </c>
      <c r="K436" s="32">
        <f>SUMIFS(Sheet1!$F$5:$F$28252,Sheet1!$I$5:$I$28252,$B436,Sheet1!$L$5:$L$28252,$A436,Sheet1!$D$5:$D$28252,"抖音",Sheet1!$E$5:$E$28252,"&lt;&gt;*调拨*")+SUMIFS(Sheet1!$F$5:$F$28252,Sheet1!$I$5:$I$28252,$B436,Sheet1!$L$5:$L$28252,$A436,Sheet1!$E$5:$E$28252,"*抖音*",Sheet1!$D$5:$D$28252,"&lt;&gt;抖音",Sheet1!$D$5:$D$28252,"&lt;&gt;内部转款",Sheet1!$D$5:$D$28252,"&lt;&gt;内部转账",Sheet1!$E$5:$E$28252,"&lt;&gt;*调拨*")</f>
        <v>0</v>
      </c>
      <c r="L436" s="32">
        <f>SUMIFS(Sheet1!$F$5:$F$28252,Sheet1!$I$5:$I$28252,$B436,Sheet1!$L$5:$L$28252,$A436,Sheet1!$D$5:$D$28252,"医卡通",Sheet1!$E$5:$E$28252,"&lt;&gt;*调拨*")+SUMIFS(Sheet1!$F$5:$F$28252,Sheet1!$I$5:$I$28252,$B436,Sheet1!$L$5:$L$28252,$A436,Sheet1!$E$5:$E$28252,"*医卡通*",Sheet1!$D$5:$D$28252,"&lt;&gt;医卡通",Sheet1!$D$5:$D$28252,"&lt;&gt;内部转款",Sheet1!$D$5:$D$28252,"&lt;&gt;内部转账",Sheet1!$E$5:$E$28252,"&lt;&gt;*调拨*")</f>
        <v>0</v>
      </c>
      <c r="M436" s="32">
        <f>SUMIFS(Sheet1!$F$5:$F$28252,Sheet1!$I$5:$I$28252,$B436,Sheet1!$L$5:$L$28252,$A436,Sheet1!$D$5:$D$28252,"企健网",Sheet1!$E$5:$E$28252,"&lt;&gt;*调拨*")+SUMIFS(Sheet1!$F$5:$F$28252,Sheet1!$I$5:$I$28252,$B436,Sheet1!$L$5:$L$28252,$A436,Sheet1!$E$5:$E$28252,"*企健网*",Sheet1!$D$5:$D$28252,"&lt;&gt;企健网",Sheet1!$D$5:$D$28252,"&lt;&gt;内部转款",Sheet1!$D$5:$D$28252,"&lt;&gt;内部转账",Sheet1!$E$5:$E$28252,"&lt;&gt;*调拨*")</f>
        <v>0</v>
      </c>
      <c r="N436" s="32">
        <f>SUMIFS(Sheet1!$F$5:$F$28252,Sheet1!$I$5:$I$28252,$B436,Sheet1!$L$5:$L$28252,$A436,Sheet1!$D$5:$D$28252,"银联",Sheet1!$E$5:$E$28252,"&lt;&gt;*调拨*")+SUMIFS(Sheet1!$F$5:$F$28252,Sheet1!$I$5:$I$28252,$B436,Sheet1!$L$5:$L$28252,$A436,Sheet1!$E$5:$E$28252,"*银联*",Sheet1!$D$5:$D$28252,"&lt;&gt;银联",Sheet1!$D$5:$D$28252,"&lt;&gt;内部转款",Sheet1!$D$5:$D$28252,"&lt;&gt;内部转账",Sheet1!$E$5:$E$28252,"&lt;&gt;*调拨*")</f>
        <v>0</v>
      </c>
      <c r="O436" s="32">
        <f>SUMIFS(Sheet1!$F$5:$F$28252,Sheet1!$I$5:$I$28252,$B436,Sheet1!$L$5:$L$28252,$A436,Sheet1!$D$5:$D$28252,"京东",Sheet1!$E$5:$E$28252,"&lt;&gt;*调拨*")+SUMIFS(Sheet1!$F$5:$F$28252,Sheet1!$I$5:$I$28252,$B436,Sheet1!$L$5:$L$28252,$A436,Sheet1!$E$5:$E$28252,"*京东*",Sheet1!$D$5:$D$28252,"&lt;&gt;京东",Sheet1!$D$5:$D$28252,"&lt;&gt;内部转款",Sheet1!$D$5:$D$28252,"&lt;&gt;内部转账",Sheet1!$E$5:$E$28252,"&lt;&gt;*调拨*")</f>
        <v>0</v>
      </c>
      <c r="P436" s="32">
        <f>SUMIFS(Sheet1!$F$5:$F$28252,Sheet1!$I$5:$I$28252,$B436,Sheet1!$L$5:$L$28252,$A436,Sheet1!$D$5:$D$28252,"药机微信",Sheet1!$E$5:$E$28252,"&lt;&gt;*调拨*")+SUMIFS(Sheet1!$F$5:$F$28252,Sheet1!$I$5:$I$28252,$B436,Sheet1!$L$5:$L$28252,$A436,Sheet1!$E$5:$E$28252,"*药机微信*",Sheet1!$D$5:$D$28252,"&lt;&gt;药机微信",Sheet1!$D$5:$D$28252,"&lt;&gt;内部转款",Sheet1!$D$5:$D$28252,"&lt;&gt;内部转账",Sheet1!$E$5:$E$28252,"&lt;&gt;*调拨*")</f>
        <v>0</v>
      </c>
      <c r="Q436" s="32">
        <f>SUMIFS(Sheet1!$F$5:$F$28252,Sheet1!$I$5:$I$28252,$B436,Sheet1!$L$5:$L$28252,$A436,Sheet1!$D$5:$D$28252,"亲情卡",Sheet1!$E$5:$E$28252,"&lt;&gt;*调拨*")+SUMIFS(Sheet1!$F$5:$F$28252,Sheet1!$I$5:$I$28252,$B436,Sheet1!$L$5:$L$28252,$A436,Sheet1!$E$5:$E$28252,"*亲情卡*",Sheet1!$D$5:$D$28252,"&lt;&gt;亲情卡",Sheet1!$D$5:$D$28252,"&lt;&gt;内部转款",Sheet1!$D$5:$D$28252,"&lt;&gt;内部转账",Sheet1!$E$5:$E$28252,"&lt;&gt;*调拨*")</f>
        <v>0</v>
      </c>
      <c r="R436" s="32">
        <f>SUMIFS(Sheet1!$F$5:$F$28252,Sheet1!$I$5:$I$28252,$B436,Sheet1!$L$5:$L$28252,$A436,Sheet1!$D$5:$D$28252,"优惠券",Sheet1!$E$5:$E$28252,"&lt;&gt;*调拨*")+SUMIFS(Sheet1!$F$5:$F$28252,Sheet1!$I$5:$I$28252,$B436,Sheet1!$L$5:$L$28252,$A436,Sheet1!$E$5:$E$28252,"*优惠券*",Sheet1!$D$5:$D$28252,"&lt;&gt;优惠券",Sheet1!$D$5:$D$28252,"&lt;&gt;内部转款",Sheet1!$D$5:$D$28252,"&lt;&gt;内部转账",Sheet1!$E$5:$E$28252,"&lt;&gt;*调拨*")</f>
        <v>0</v>
      </c>
      <c r="S436" s="32">
        <f>SUMIFS(Sheet1!$F$5:$F$28252,Sheet1!$I$5:$I$28252,$B436,Sheet1!$L$5:$L$28252,$A436,Sheet1!$D$5:$D$28252,"代金券",Sheet1!$E$5:$E$28252,"&lt;&gt;*调拨*")+SUMIFS(Sheet1!$F$5:$F$28252,Sheet1!$I$5:$I$28252,$B436,Sheet1!$L$5:$L$28252,$A436,Sheet1!$E$5:$E$28252,"*代金券*",Sheet1!$D$5:$D$28252,"&lt;&gt;代金券",Sheet1!$D$5:$D$28252,"&lt;&gt;内部转款",Sheet1!$D$5:$D$28252,"&lt;&gt;内部转账",Sheet1!$E$5:$E$28252,"&lt;&gt;*调拨*")</f>
        <v>0</v>
      </c>
      <c r="T436" s="32">
        <f>SUMIFS(Sheet1!$F$5:$F$28252,Sheet1!$I$5:$I$28252,$B436,Sheet1!$L$5:$L$28252,$A436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436,Sheet1!$L$5:$L$28252,$A436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436,Sheet1!$L$5:$L$28252,$A436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436,Sheet1!$L$5:$L$28252,$A436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36" s="32">
        <f>SUMIFS(Sheet1!$F$5:$F$28252,Sheet1!$I$5:$I$28252,$B436,Sheet1!$L$5:$L$28252,$A436,Sheet1!$E$5:$E$28252,"*调拨*")</f>
        <v>0</v>
      </c>
      <c r="V436" s="32">
        <f>SUMIFS(Sheet1!$F$5:$F$28252,Sheet1!$I$5:$I$28252,$B436,Sheet1!$L$5:$L$28252,$A436,Sheet1!$D$5:$D$28252,"储值",Sheet1!$E$5:$E$28252,"&lt;&gt;*调拨*")+SUMIFS(Sheet1!$F$5:$F$28252,Sheet1!$I$5:$I$28252,$B436,Sheet1!$L$5:$L$28252,$A436,Sheet1!$E$5:$E$28252,"*储值*",Sheet1!$D$5:$D$28252,"&lt;&gt;储值",Sheet1!$D$5:$D$28252,"&lt;&gt;内部转款",Sheet1!$D$5:$D$28252,"&lt;&gt;内部转账",Sheet1!$E$5:$E$28252,"&lt;&gt;*调拨*")</f>
        <v>0</v>
      </c>
      <c r="W436" s="32">
        <f>SUMIFS(Sheet1!$F$5:$F$28252,Sheet1!$I$5:$I$28252,$B436,Sheet1!$L$5:$L$28252,$A436,Sheet1!$D$5:$D$28252,"效期",Sheet1!$E$5:$E$28252,"&lt;&gt;*调拨*")+SUMIFS(Sheet1!$F$5:$F$28252,Sheet1!$I$5:$I$28252,$B436,Sheet1!$L$5:$L$28252,$A436,Sheet1!$E$5:$E$28252,"*效期*",Sheet1!$D$5:$D$28252,"&lt;&gt;效期",Sheet1!$D$5:$D$28252,"&lt;&gt;内部转款",Sheet1!$D$5:$D$28252,"&lt;&gt;内部转账",Sheet1!$E$5:$E$28252,"&lt;&gt;*调拨*")</f>
        <v>0</v>
      </c>
      <c r="X436" s="32">
        <f>SUMIFS(Sheet1!$F$5:$F$28252,Sheet1!$I$5:$I$28252,$B436,Sheet1!$L$5:$L$28252,$A436,Sheet1!$D$5:$D$28252,"内部转款",Sheet1!$E$5:$E$28252,"&lt;&gt;*调拨*")+SUMIFS(Sheet1!$F$5:$F$28252,Sheet1!$I$5:$I$28252,$B436,Sheet1!$L$5:$L$28252,$A436,Sheet1!$D$5:$D$28252,"内部转账",Sheet1!$E$5:$E$28252,"&lt;&gt;*调拨*")</f>
        <v>0</v>
      </c>
      <c r="Y436" s="32">
        <f t="shared" ref="Y436:Y488" si="32">Z436-SUM(C436:X436)</f>
        <v>0</v>
      </c>
      <c r="Z436" s="32">
        <f>SUMIFS(Sheet1!$F$5:$F$28252,Sheet1!$I$5:$I$28252,$B436,Sheet1!$L$5:$L$28252,$A436)</f>
        <v>73115.99</v>
      </c>
      <c r="AA436" s="32">
        <f>SUMIFS(Sheet1!$G$5:$G$28252,Sheet1!$I$5:$I$28252,$B436,Sheet1!$L$5:$L$28252,$A436,Sheet1!$D$5:$D$28252,"工资",Sheet1!$E$5:$E$28252,"&lt;&gt;*调拨*")+SUMIFS(Sheet1!$G$5:$G$28252,Sheet1!$I$5:$I$28252,$B436,Sheet1!$L$5:$L$28252,$A436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10262.79</v>
      </c>
      <c r="AB436" s="32">
        <f>SUMIFS(Sheet1!$G$5:$G$28252,Sheet1!$I$5:$I$28252,$B436,Sheet1!$L$5:$L$28252,$A436,Sheet1!$D$5:$D$28252,"水费",Sheet1!$E$5:$E$28252,"&lt;&gt;*调拨*")+SUMIFS(Sheet1!$G$5:$G$28252,Sheet1!$I$5:$I$28252,$B436,Sheet1!$L$5:$L$28252,$A436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36" s="32">
        <f>SUMIFS(Sheet1!$G$5:$G$28252,Sheet1!$I$5:$I$28252,$B436,Sheet1!$L$5:$L$28252,$A436,Sheet1!$D$5:$D$28252,"电费",Sheet1!$E$5:$E$28252,"&lt;&gt;*调拨*")+SUMIFS(Sheet1!$G$5:$G$28252,Sheet1!$I$5:$I$28252,$B436,Sheet1!$L$5:$L$28252,$A436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36" s="32">
        <f>SUMIFS(Sheet1!$G$5:$G$28252,Sheet1!$I$5:$I$28252,$B436,Sheet1!$L$5:$L$28252,$A436,Sheet1!$D$5:$D$28252,"宽带费",Sheet1!$E$5:$E$28252,"&lt;&gt;*调拨*")+SUMIFS(Sheet1!$G$5:$G$28252,Sheet1!$I$5:$I$28252,$B436,Sheet1!$L$5:$L$28252,$A436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36" s="32">
        <f>SUMIFS(Sheet1!$G$5:$G$28252,Sheet1!$I$5:$I$28252,$B436,Sheet1!$L$5:$L$28252,$A436,Sheet1!$D$5:$D$28252,"办公费",Sheet1!$E$5:$E$28252,"&lt;&gt;*调拨*")+SUMIFS(Sheet1!$G$5:$G$28252,Sheet1!$I$5:$I$28252,$B436,Sheet1!$L$5:$L$28252,$A436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36" s="32">
        <f>SUMIFS(Sheet1!$G$5:$G$28252,Sheet1!$I$5:$I$28252,$B436,Sheet1!$L$5:$L$28252,$A436,Sheet1!$D$5:$D$28252,"话费",Sheet1!$E$5:$E$28252,"&lt;&gt;*调拨*")+SUMIFS(Sheet1!$G$5:$G$28252,Sheet1!$I$5:$I$28252,$B436,Sheet1!$L$5:$L$28252,$A436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36" s="32">
        <f>SUMIFS(Sheet1!$G$5:$G$28252,Sheet1!$I$5:$I$28252,$B436,Sheet1!$L$5:$L$28252,$A436,Sheet1!$D$5:$D$28252,"房租",Sheet1!$E$5:$E$28252,"&lt;&gt;*调拨*")+SUMIFS(Sheet1!$G$5:$G$28252,Sheet1!$I$5:$I$28252,$B436,Sheet1!$L$5:$L$28252,$A436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36" s="32">
        <f>SUMIFS(Sheet1!$G$5:$G$28252,Sheet1!$I$5:$I$28252,$B436,Sheet1!$L$5:$L$28252,$A436,Sheet1!$E$5:$E$28252,"*调拨*")</f>
        <v>0</v>
      </c>
      <c r="AI436" s="32">
        <f>SUMIFS(Sheet1!$G$5:$G$28252,Sheet1!$I$5:$I$28252,$B436,Sheet1!$L$5:$L$28252,$A436,Sheet1!$D$5:$D$28252,"内部转款",Sheet1!$E$5:$E$28252,"&lt;&gt;*调拨*")+SUMIFS(Sheet1!$G$5:$G$28252,Sheet1!$I$5:$I$28252,$B436,Sheet1!$L$5:$L$28252,$A436,Sheet1!$D$5:$D$28252,"内部转账",Sheet1!$E$5:$E$28252,"&lt;&gt;*调拨*")</f>
        <v>0</v>
      </c>
      <c r="AJ436" s="32">
        <f t="shared" ref="AJ436:AJ488" si="33">AK436-SUM(AA436:AI436)</f>
        <v>0</v>
      </c>
      <c r="AK436" s="32">
        <f>SUMIFS(Sheet1!$G$5:$G$28252,Sheet1!$I$5:$I$28252,$B436,Sheet1!$L$5:$L$28252,$A436)</f>
        <v>10262.79</v>
      </c>
      <c r="AL436" s="32">
        <f t="shared" ref="AL436:AL488" si="34">Z436-AK436</f>
        <v>62853.2</v>
      </c>
    </row>
    <row r="437" ht="16.5" spans="1:38">
      <c r="A437" s="30">
        <v>202608</v>
      </c>
      <c r="B437" s="31" t="s">
        <v>62</v>
      </c>
      <c r="C437" s="32">
        <f>SUMIFS(Sheet1!$F$5:$F$28252,Sheet1!$I$5:$I$28252,$B437,Sheet1!$L$5:$L$28252,$A437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39481.98</v>
      </c>
      <c r="D437" s="32">
        <f>SUMIFS(Sheet1!$F$5:$F$28252,Sheet1!$I$5:$I$28252,$B437,Sheet1!$L$5:$L$28252,$A437,Sheet1!$D$5:$D$28252,"医保即时拨付",Sheet1!$E$5:$E$28252,"&lt;&gt;*调拨*")+SUMIFS(Sheet1!$F$5:$F$28252,Sheet1!$I$5:$I$28252,$B437,Sheet1!$L$5:$L$28252,$A437,Sheet1!$E$5:$E$28252,"*医保即时拨付*",Sheet1!$D$5:$D$28252,"&lt;&gt;医保即时拨付",Sheet1!$D$5:$D$28252,"&lt;&gt;内部转款",Sheet1!$D$5:$D$28252,"&lt;&gt;内部转账",Sheet1!$E$5:$E$28252,"&lt;&gt;*调拨*")</f>
        <v>0</v>
      </c>
      <c r="E437" s="32">
        <f>SUMIFS(Sheet1!$F$5:$F$28252,Sheet1!$I$5:$I$28252,$B437,Sheet1!$L$5:$L$28252,$A437,Sheet1!$D$5:$D$28252,"医保",Sheet1!$E$5:$E$28252,"&lt;&gt;*调拨*",Sheet1!$E$5:$E$28252,"&lt;&gt;*医保即时拨付*")+SUMIFS(Sheet1!$F$5:$F$28252,Sheet1!$I$5:$I$28252,$B437,Sheet1!$L$5:$L$28252,$A437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37" s="32">
        <f>SUMIFS(Sheet1!$F$5:$F$28252,Sheet1!$I$5:$I$28252,$B437,Sheet1!$L$5:$L$28252,$A437,Sheet1!$D$5:$D$28252,"聚合",Sheet1!$E$5:$E$28252,"&lt;&gt;*调拨*")+SUMIFS(Sheet1!$F$5:$F$28252,Sheet1!$I$5:$I$28252,$B437,Sheet1!$L$5:$L$28252,$A437,Sheet1!$E$5:$E$28252,"*聚合*",Sheet1!$D$5:$D$28252,"&lt;&gt;聚合",Sheet1!$D$5:$D$28252,"&lt;&gt;内部转款",Sheet1!$D$5:$D$28252,"&lt;&gt;内部转账",Sheet1!$E$5:$E$28252,"&lt;&gt;*调拨*")</f>
        <v>0</v>
      </c>
      <c r="G437" s="32">
        <f>SUMIFS(Sheet1!$F$5:$F$28252,Sheet1!$I$5:$I$28252,$B437,Sheet1!$L$5:$L$28252,$A437,Sheet1!$D$5:$D$28252,"24小时微信",Sheet1!$E$5:$E$28252,"&lt;&gt;*调拨*")+SUMIFS(Sheet1!$F$5:$F$28252,Sheet1!$I$5:$I$28252,$B437,Sheet1!$L$5:$L$28252,$A437,Sheet1!$E$5:$E$28252,"*24小时微信*",Sheet1!$D$5:$D$28252,"&lt;&gt;24小时微信",Sheet1!$D$5:$D$28252,"&lt;&gt;内部转款",Sheet1!$D$5:$D$28252,"&lt;&gt;内部转账",Sheet1!$E$5:$E$28252,"&lt;&gt;*调拨*")</f>
        <v>0</v>
      </c>
      <c r="H437" s="32">
        <f>SUMIFS(Sheet1!$F$5:$F$28252,Sheet1!$I$5:$I$28252,$B437,Sheet1!$L$5:$L$28252,$A437,Sheet1!$D$5:$D$28252,"美团",Sheet1!$E$5:$E$28252,"&lt;&gt;*调拨*")+SUMIFS(Sheet1!$F$5:$F$28252,Sheet1!$I$5:$I$28252,$B437,Sheet1!$L$5:$L$28252,$A437,Sheet1!$E$5:$E$28252,"*美团*",Sheet1!$D$5:$D$28252,"&lt;&gt;美团",Sheet1!$D$5:$D$28252,"&lt;&gt;内部转款",Sheet1!$D$5:$D$28252,"&lt;&gt;内部转账",Sheet1!$E$5:$E$28252,"&lt;&gt;*调拨*")</f>
        <v>0</v>
      </c>
      <c r="I437" s="32">
        <f>SUMIFS(Sheet1!$F$5:$F$28252,Sheet1!$I$5:$I$28252,$B437,Sheet1!$L$5:$L$28252,$A437,Sheet1!$D$5:$D$28252,"饿了么",Sheet1!$E$5:$E$28252,"&lt;&gt;*调拨*")+SUMIFS(Sheet1!$F$5:$F$28252,Sheet1!$I$5:$I$28252,$B437,Sheet1!$L$5:$L$28252,$A437,Sheet1!$E$5:$E$28252,"*饿了么*",Sheet1!$D$5:$D$28252,"&lt;&gt;饿了么",Sheet1!$D$5:$D$28252,"&lt;&gt;内部转款",Sheet1!$D$5:$D$28252,"&lt;&gt;内部转账",Sheet1!$E$5:$E$28252,"&lt;&gt;*调拨*")</f>
        <v>0</v>
      </c>
      <c r="J437" s="32">
        <f>SUMIFS(Sheet1!$F$5:$F$28252,Sheet1!$I$5:$I$28252,$B437,Sheet1!$L$5:$L$28252,$A437,Sheet1!$D$5:$D$28252,"健E卡",Sheet1!$E$5:$E$28252,"&lt;&gt;*调拨*")+SUMIFS(Sheet1!$F$5:$F$28252,Sheet1!$I$5:$I$28252,$B437,Sheet1!$L$5:$L$28252,$A437,Sheet1!$E$5:$E$28252,"*健E卡*",Sheet1!$D$5:$D$28252,"&lt;&gt;健E卡",Sheet1!$D$5:$D$28252,"&lt;&gt;内部转款",Sheet1!$D$5:$D$28252,"&lt;&gt;内部转账",Sheet1!$E$5:$E$28252,"&lt;&gt;*调拨*")</f>
        <v>0</v>
      </c>
      <c r="K437" s="32">
        <f>SUMIFS(Sheet1!$F$5:$F$28252,Sheet1!$I$5:$I$28252,$B437,Sheet1!$L$5:$L$28252,$A437,Sheet1!$D$5:$D$28252,"抖音",Sheet1!$E$5:$E$28252,"&lt;&gt;*调拨*")+SUMIFS(Sheet1!$F$5:$F$28252,Sheet1!$I$5:$I$28252,$B437,Sheet1!$L$5:$L$28252,$A437,Sheet1!$E$5:$E$28252,"*抖音*",Sheet1!$D$5:$D$28252,"&lt;&gt;抖音",Sheet1!$D$5:$D$28252,"&lt;&gt;内部转款",Sheet1!$D$5:$D$28252,"&lt;&gt;内部转账",Sheet1!$E$5:$E$28252,"&lt;&gt;*调拨*")</f>
        <v>0</v>
      </c>
      <c r="L437" s="32">
        <f>SUMIFS(Sheet1!$F$5:$F$28252,Sheet1!$I$5:$I$28252,$B437,Sheet1!$L$5:$L$28252,$A437,Sheet1!$D$5:$D$28252,"医卡通",Sheet1!$E$5:$E$28252,"&lt;&gt;*调拨*")+SUMIFS(Sheet1!$F$5:$F$28252,Sheet1!$I$5:$I$28252,$B437,Sheet1!$L$5:$L$28252,$A437,Sheet1!$E$5:$E$28252,"*医卡通*",Sheet1!$D$5:$D$28252,"&lt;&gt;医卡通",Sheet1!$D$5:$D$28252,"&lt;&gt;内部转款",Sheet1!$D$5:$D$28252,"&lt;&gt;内部转账",Sheet1!$E$5:$E$28252,"&lt;&gt;*调拨*")</f>
        <v>0</v>
      </c>
      <c r="M437" s="32">
        <f>SUMIFS(Sheet1!$F$5:$F$28252,Sheet1!$I$5:$I$28252,$B437,Sheet1!$L$5:$L$28252,$A437,Sheet1!$D$5:$D$28252,"企健网",Sheet1!$E$5:$E$28252,"&lt;&gt;*调拨*")+SUMIFS(Sheet1!$F$5:$F$28252,Sheet1!$I$5:$I$28252,$B437,Sheet1!$L$5:$L$28252,$A437,Sheet1!$E$5:$E$28252,"*企健网*",Sheet1!$D$5:$D$28252,"&lt;&gt;企健网",Sheet1!$D$5:$D$28252,"&lt;&gt;内部转款",Sheet1!$D$5:$D$28252,"&lt;&gt;内部转账",Sheet1!$E$5:$E$28252,"&lt;&gt;*调拨*")</f>
        <v>0</v>
      </c>
      <c r="N437" s="32">
        <f>SUMIFS(Sheet1!$F$5:$F$28252,Sheet1!$I$5:$I$28252,$B437,Sheet1!$L$5:$L$28252,$A437,Sheet1!$D$5:$D$28252,"银联",Sheet1!$E$5:$E$28252,"&lt;&gt;*调拨*")+SUMIFS(Sheet1!$F$5:$F$28252,Sheet1!$I$5:$I$28252,$B437,Sheet1!$L$5:$L$28252,$A437,Sheet1!$E$5:$E$28252,"*银联*",Sheet1!$D$5:$D$28252,"&lt;&gt;银联",Sheet1!$D$5:$D$28252,"&lt;&gt;内部转款",Sheet1!$D$5:$D$28252,"&lt;&gt;内部转账",Sheet1!$E$5:$E$28252,"&lt;&gt;*调拨*")</f>
        <v>0</v>
      </c>
      <c r="O437" s="32">
        <f>SUMIFS(Sheet1!$F$5:$F$28252,Sheet1!$I$5:$I$28252,$B437,Sheet1!$L$5:$L$28252,$A437,Sheet1!$D$5:$D$28252,"京东",Sheet1!$E$5:$E$28252,"&lt;&gt;*调拨*")+SUMIFS(Sheet1!$F$5:$F$28252,Sheet1!$I$5:$I$28252,$B437,Sheet1!$L$5:$L$28252,$A437,Sheet1!$E$5:$E$28252,"*京东*",Sheet1!$D$5:$D$28252,"&lt;&gt;京东",Sheet1!$D$5:$D$28252,"&lt;&gt;内部转款",Sheet1!$D$5:$D$28252,"&lt;&gt;内部转账",Sheet1!$E$5:$E$28252,"&lt;&gt;*调拨*")</f>
        <v>0</v>
      </c>
      <c r="P437" s="32">
        <f>SUMIFS(Sheet1!$F$5:$F$28252,Sheet1!$I$5:$I$28252,$B437,Sheet1!$L$5:$L$28252,$A437,Sheet1!$D$5:$D$28252,"药机微信",Sheet1!$E$5:$E$28252,"&lt;&gt;*调拨*")+SUMIFS(Sheet1!$F$5:$F$28252,Sheet1!$I$5:$I$28252,$B437,Sheet1!$L$5:$L$28252,$A437,Sheet1!$E$5:$E$28252,"*药机微信*",Sheet1!$D$5:$D$28252,"&lt;&gt;药机微信",Sheet1!$D$5:$D$28252,"&lt;&gt;内部转款",Sheet1!$D$5:$D$28252,"&lt;&gt;内部转账",Sheet1!$E$5:$E$28252,"&lt;&gt;*调拨*")</f>
        <v>0</v>
      </c>
      <c r="Q437" s="32">
        <f>SUMIFS(Sheet1!$F$5:$F$28252,Sheet1!$I$5:$I$28252,$B437,Sheet1!$L$5:$L$28252,$A437,Sheet1!$D$5:$D$28252,"亲情卡",Sheet1!$E$5:$E$28252,"&lt;&gt;*调拨*")+SUMIFS(Sheet1!$F$5:$F$28252,Sheet1!$I$5:$I$28252,$B437,Sheet1!$L$5:$L$28252,$A437,Sheet1!$E$5:$E$28252,"*亲情卡*",Sheet1!$D$5:$D$28252,"&lt;&gt;亲情卡",Sheet1!$D$5:$D$28252,"&lt;&gt;内部转款",Sheet1!$D$5:$D$28252,"&lt;&gt;内部转账",Sheet1!$E$5:$E$28252,"&lt;&gt;*调拨*")</f>
        <v>0</v>
      </c>
      <c r="R437" s="32">
        <f>SUMIFS(Sheet1!$F$5:$F$28252,Sheet1!$I$5:$I$28252,$B437,Sheet1!$L$5:$L$28252,$A437,Sheet1!$D$5:$D$28252,"优惠券",Sheet1!$E$5:$E$28252,"&lt;&gt;*调拨*")+SUMIFS(Sheet1!$F$5:$F$28252,Sheet1!$I$5:$I$28252,$B437,Sheet1!$L$5:$L$28252,$A437,Sheet1!$E$5:$E$28252,"*优惠券*",Sheet1!$D$5:$D$28252,"&lt;&gt;优惠券",Sheet1!$D$5:$D$28252,"&lt;&gt;内部转款",Sheet1!$D$5:$D$28252,"&lt;&gt;内部转账",Sheet1!$E$5:$E$28252,"&lt;&gt;*调拨*")</f>
        <v>0</v>
      </c>
      <c r="S437" s="32">
        <f>SUMIFS(Sheet1!$F$5:$F$28252,Sheet1!$I$5:$I$28252,$B437,Sheet1!$L$5:$L$28252,$A437,Sheet1!$D$5:$D$28252,"代金券",Sheet1!$E$5:$E$28252,"&lt;&gt;*调拨*")+SUMIFS(Sheet1!$F$5:$F$28252,Sheet1!$I$5:$I$28252,$B437,Sheet1!$L$5:$L$28252,$A437,Sheet1!$E$5:$E$28252,"*代金券*",Sheet1!$D$5:$D$28252,"&lt;&gt;代金券",Sheet1!$D$5:$D$28252,"&lt;&gt;内部转款",Sheet1!$D$5:$D$28252,"&lt;&gt;内部转账",Sheet1!$E$5:$E$28252,"&lt;&gt;*调拨*")</f>
        <v>0</v>
      </c>
      <c r="T437" s="32">
        <f>SUMIFS(Sheet1!$F$5:$F$28252,Sheet1!$I$5:$I$28252,$B437,Sheet1!$L$5:$L$28252,$A437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437,Sheet1!$L$5:$L$28252,$A437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437,Sheet1!$L$5:$L$28252,$A437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437,Sheet1!$L$5:$L$28252,$A437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37" s="32">
        <f>SUMIFS(Sheet1!$F$5:$F$28252,Sheet1!$I$5:$I$28252,$B437,Sheet1!$L$5:$L$28252,$A437,Sheet1!$E$5:$E$28252,"*调拨*")</f>
        <v>0</v>
      </c>
      <c r="V437" s="32">
        <f>SUMIFS(Sheet1!$F$5:$F$28252,Sheet1!$I$5:$I$28252,$B437,Sheet1!$L$5:$L$28252,$A437,Sheet1!$D$5:$D$28252,"储值",Sheet1!$E$5:$E$28252,"&lt;&gt;*调拨*")+SUMIFS(Sheet1!$F$5:$F$28252,Sheet1!$I$5:$I$28252,$B437,Sheet1!$L$5:$L$28252,$A437,Sheet1!$E$5:$E$28252,"*储值*",Sheet1!$D$5:$D$28252,"&lt;&gt;储值",Sheet1!$D$5:$D$28252,"&lt;&gt;内部转款",Sheet1!$D$5:$D$28252,"&lt;&gt;内部转账",Sheet1!$E$5:$E$28252,"&lt;&gt;*调拨*")</f>
        <v>0</v>
      </c>
      <c r="W437" s="32">
        <f>SUMIFS(Sheet1!$F$5:$F$28252,Sheet1!$I$5:$I$28252,$B437,Sheet1!$L$5:$L$28252,$A437,Sheet1!$D$5:$D$28252,"效期",Sheet1!$E$5:$E$28252,"&lt;&gt;*调拨*")+SUMIFS(Sheet1!$F$5:$F$28252,Sheet1!$I$5:$I$28252,$B437,Sheet1!$L$5:$L$28252,$A437,Sheet1!$E$5:$E$28252,"*效期*",Sheet1!$D$5:$D$28252,"&lt;&gt;效期",Sheet1!$D$5:$D$28252,"&lt;&gt;内部转款",Sheet1!$D$5:$D$28252,"&lt;&gt;内部转账",Sheet1!$E$5:$E$28252,"&lt;&gt;*调拨*")</f>
        <v>0</v>
      </c>
      <c r="X437" s="32">
        <f>SUMIFS(Sheet1!$F$5:$F$28252,Sheet1!$I$5:$I$28252,$B437,Sheet1!$L$5:$L$28252,$A437,Sheet1!$D$5:$D$28252,"内部转款",Sheet1!$E$5:$E$28252,"&lt;&gt;*调拨*")+SUMIFS(Sheet1!$F$5:$F$28252,Sheet1!$I$5:$I$28252,$B437,Sheet1!$L$5:$L$28252,$A437,Sheet1!$D$5:$D$28252,"内部转账",Sheet1!$E$5:$E$28252,"&lt;&gt;*调拨*")</f>
        <v>0</v>
      </c>
      <c r="Y437" s="32">
        <f t="shared" si="32"/>
        <v>0</v>
      </c>
      <c r="Z437" s="32">
        <f>SUMIFS(Sheet1!$F$5:$F$28252,Sheet1!$I$5:$I$28252,$B437,Sheet1!$L$5:$L$28252,$A437)</f>
        <v>39481.98</v>
      </c>
      <c r="AA437" s="32">
        <f>SUMIFS(Sheet1!$G$5:$G$28252,Sheet1!$I$5:$I$28252,$B437,Sheet1!$L$5:$L$28252,$A437,Sheet1!$D$5:$D$28252,"工资",Sheet1!$E$5:$E$28252,"&lt;&gt;*调拨*")+SUMIFS(Sheet1!$G$5:$G$28252,Sheet1!$I$5:$I$28252,$B437,Sheet1!$L$5:$L$28252,$A437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5481.92</v>
      </c>
      <c r="AB437" s="32">
        <f>SUMIFS(Sheet1!$G$5:$G$28252,Sheet1!$I$5:$I$28252,$B437,Sheet1!$L$5:$L$28252,$A437,Sheet1!$D$5:$D$28252,"水费",Sheet1!$E$5:$E$28252,"&lt;&gt;*调拨*")+SUMIFS(Sheet1!$G$5:$G$28252,Sheet1!$I$5:$I$28252,$B437,Sheet1!$L$5:$L$28252,$A437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37" s="32">
        <f>SUMIFS(Sheet1!$G$5:$G$28252,Sheet1!$I$5:$I$28252,$B437,Sheet1!$L$5:$L$28252,$A437,Sheet1!$D$5:$D$28252,"电费",Sheet1!$E$5:$E$28252,"&lt;&gt;*调拨*")+SUMIFS(Sheet1!$G$5:$G$28252,Sheet1!$I$5:$I$28252,$B437,Sheet1!$L$5:$L$28252,$A437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37" s="32">
        <f>SUMIFS(Sheet1!$G$5:$G$28252,Sheet1!$I$5:$I$28252,$B437,Sheet1!$L$5:$L$28252,$A437,Sheet1!$D$5:$D$28252,"宽带费",Sheet1!$E$5:$E$28252,"&lt;&gt;*调拨*")+SUMIFS(Sheet1!$G$5:$G$28252,Sheet1!$I$5:$I$28252,$B437,Sheet1!$L$5:$L$28252,$A437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37" s="32">
        <f>SUMIFS(Sheet1!$G$5:$G$28252,Sheet1!$I$5:$I$28252,$B437,Sheet1!$L$5:$L$28252,$A437,Sheet1!$D$5:$D$28252,"办公费",Sheet1!$E$5:$E$28252,"&lt;&gt;*调拨*")+SUMIFS(Sheet1!$G$5:$G$28252,Sheet1!$I$5:$I$28252,$B437,Sheet1!$L$5:$L$28252,$A437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37" s="32">
        <f>SUMIFS(Sheet1!$G$5:$G$28252,Sheet1!$I$5:$I$28252,$B437,Sheet1!$L$5:$L$28252,$A437,Sheet1!$D$5:$D$28252,"话费",Sheet1!$E$5:$E$28252,"&lt;&gt;*调拨*")+SUMIFS(Sheet1!$G$5:$G$28252,Sheet1!$I$5:$I$28252,$B437,Sheet1!$L$5:$L$28252,$A437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37" s="32">
        <f>SUMIFS(Sheet1!$G$5:$G$28252,Sheet1!$I$5:$I$28252,$B437,Sheet1!$L$5:$L$28252,$A437,Sheet1!$D$5:$D$28252,"房租",Sheet1!$E$5:$E$28252,"&lt;&gt;*调拨*")+SUMIFS(Sheet1!$G$5:$G$28252,Sheet1!$I$5:$I$28252,$B437,Sheet1!$L$5:$L$28252,$A437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37" s="32">
        <f>SUMIFS(Sheet1!$G$5:$G$28252,Sheet1!$I$5:$I$28252,$B437,Sheet1!$L$5:$L$28252,$A437,Sheet1!$E$5:$E$28252,"*调拨*")</f>
        <v>0</v>
      </c>
      <c r="AI437" s="32">
        <f>SUMIFS(Sheet1!$G$5:$G$28252,Sheet1!$I$5:$I$28252,$B437,Sheet1!$L$5:$L$28252,$A437,Sheet1!$D$5:$D$28252,"内部转款",Sheet1!$E$5:$E$28252,"&lt;&gt;*调拨*")+SUMIFS(Sheet1!$G$5:$G$28252,Sheet1!$I$5:$I$28252,$B437,Sheet1!$L$5:$L$28252,$A437,Sheet1!$D$5:$D$28252,"内部转账",Sheet1!$E$5:$E$28252,"&lt;&gt;*调拨*")</f>
        <v>0</v>
      </c>
      <c r="AJ437" s="32">
        <f t="shared" si="33"/>
        <v>0</v>
      </c>
      <c r="AK437" s="32">
        <f>SUMIFS(Sheet1!$G$5:$G$28252,Sheet1!$I$5:$I$28252,$B437,Sheet1!$L$5:$L$28252,$A437)</f>
        <v>5481.92</v>
      </c>
      <c r="AL437" s="32">
        <f t="shared" si="34"/>
        <v>34000.06</v>
      </c>
    </row>
    <row r="438" ht="16.5" spans="1:38">
      <c r="A438" s="30">
        <v>202608</v>
      </c>
      <c r="B438" s="31" t="s">
        <v>233</v>
      </c>
      <c r="C438" s="32">
        <f>SUMIFS(Sheet1!$F$5:$F$28252,Sheet1!$I$5:$I$28252,$B438,Sheet1!$L$5:$L$28252,$A438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3196.37</v>
      </c>
      <c r="D438" s="32">
        <f>SUMIFS(Sheet1!$F$5:$F$28252,Sheet1!$I$5:$I$28252,$B438,Sheet1!$L$5:$L$28252,$A438,Sheet1!$D$5:$D$28252,"医保即时拨付",Sheet1!$E$5:$E$28252,"&lt;&gt;*调拨*")+SUMIFS(Sheet1!$F$5:$F$28252,Sheet1!$I$5:$I$28252,$B438,Sheet1!$L$5:$L$28252,$A438,Sheet1!$E$5:$E$28252,"*医保即时拨付*",Sheet1!$D$5:$D$28252,"&lt;&gt;医保即时拨付",Sheet1!$D$5:$D$28252,"&lt;&gt;内部转款",Sheet1!$D$5:$D$28252,"&lt;&gt;内部转账",Sheet1!$E$5:$E$28252,"&lt;&gt;*调拨*")</f>
        <v>0</v>
      </c>
      <c r="E438" s="32">
        <f>SUMIFS(Sheet1!$F$5:$F$28252,Sheet1!$I$5:$I$28252,$B438,Sheet1!$L$5:$L$28252,$A438,Sheet1!$D$5:$D$28252,"医保",Sheet1!$E$5:$E$28252,"&lt;&gt;*调拨*",Sheet1!$E$5:$E$28252,"&lt;&gt;*医保即时拨付*")+SUMIFS(Sheet1!$F$5:$F$28252,Sheet1!$I$5:$I$28252,$B438,Sheet1!$L$5:$L$28252,$A438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38" s="32">
        <f>SUMIFS(Sheet1!$F$5:$F$28252,Sheet1!$I$5:$I$28252,$B438,Sheet1!$L$5:$L$28252,$A438,Sheet1!$D$5:$D$28252,"聚合",Sheet1!$E$5:$E$28252,"&lt;&gt;*调拨*")+SUMIFS(Sheet1!$F$5:$F$28252,Sheet1!$I$5:$I$28252,$B438,Sheet1!$L$5:$L$28252,$A438,Sheet1!$E$5:$E$28252,"*聚合*",Sheet1!$D$5:$D$28252,"&lt;&gt;聚合",Sheet1!$D$5:$D$28252,"&lt;&gt;内部转款",Sheet1!$D$5:$D$28252,"&lt;&gt;内部转账",Sheet1!$E$5:$E$28252,"&lt;&gt;*调拨*")</f>
        <v>0</v>
      </c>
      <c r="G438" s="32">
        <f>SUMIFS(Sheet1!$F$5:$F$28252,Sheet1!$I$5:$I$28252,$B438,Sheet1!$L$5:$L$28252,$A438,Sheet1!$D$5:$D$28252,"24小时微信",Sheet1!$E$5:$E$28252,"&lt;&gt;*调拨*")+SUMIFS(Sheet1!$F$5:$F$28252,Sheet1!$I$5:$I$28252,$B438,Sheet1!$L$5:$L$28252,$A438,Sheet1!$E$5:$E$28252,"*24小时微信*",Sheet1!$D$5:$D$28252,"&lt;&gt;24小时微信",Sheet1!$D$5:$D$28252,"&lt;&gt;内部转款",Sheet1!$D$5:$D$28252,"&lt;&gt;内部转账",Sheet1!$E$5:$E$28252,"&lt;&gt;*调拨*")</f>
        <v>0</v>
      </c>
      <c r="H438" s="32">
        <f>SUMIFS(Sheet1!$F$5:$F$28252,Sheet1!$I$5:$I$28252,$B438,Sheet1!$L$5:$L$28252,$A438,Sheet1!$D$5:$D$28252,"美团",Sheet1!$E$5:$E$28252,"&lt;&gt;*调拨*")+SUMIFS(Sheet1!$F$5:$F$28252,Sheet1!$I$5:$I$28252,$B438,Sheet1!$L$5:$L$28252,$A438,Sheet1!$E$5:$E$28252,"*美团*",Sheet1!$D$5:$D$28252,"&lt;&gt;美团",Sheet1!$D$5:$D$28252,"&lt;&gt;内部转款",Sheet1!$D$5:$D$28252,"&lt;&gt;内部转账",Sheet1!$E$5:$E$28252,"&lt;&gt;*调拨*")</f>
        <v>0</v>
      </c>
      <c r="I438" s="32">
        <f>SUMIFS(Sheet1!$F$5:$F$28252,Sheet1!$I$5:$I$28252,$B438,Sheet1!$L$5:$L$28252,$A438,Sheet1!$D$5:$D$28252,"饿了么",Sheet1!$E$5:$E$28252,"&lt;&gt;*调拨*")+SUMIFS(Sheet1!$F$5:$F$28252,Sheet1!$I$5:$I$28252,$B438,Sheet1!$L$5:$L$28252,$A438,Sheet1!$E$5:$E$28252,"*饿了么*",Sheet1!$D$5:$D$28252,"&lt;&gt;饿了么",Sheet1!$D$5:$D$28252,"&lt;&gt;内部转款",Sheet1!$D$5:$D$28252,"&lt;&gt;内部转账",Sheet1!$E$5:$E$28252,"&lt;&gt;*调拨*")</f>
        <v>0</v>
      </c>
      <c r="J438" s="32">
        <f>SUMIFS(Sheet1!$F$5:$F$28252,Sheet1!$I$5:$I$28252,$B438,Sheet1!$L$5:$L$28252,$A438,Sheet1!$D$5:$D$28252,"健E卡",Sheet1!$E$5:$E$28252,"&lt;&gt;*调拨*")+SUMIFS(Sheet1!$F$5:$F$28252,Sheet1!$I$5:$I$28252,$B438,Sheet1!$L$5:$L$28252,$A438,Sheet1!$E$5:$E$28252,"*健E卡*",Sheet1!$D$5:$D$28252,"&lt;&gt;健E卡",Sheet1!$D$5:$D$28252,"&lt;&gt;内部转款",Sheet1!$D$5:$D$28252,"&lt;&gt;内部转账",Sheet1!$E$5:$E$28252,"&lt;&gt;*调拨*")</f>
        <v>0</v>
      </c>
      <c r="K438" s="32">
        <f>SUMIFS(Sheet1!$F$5:$F$28252,Sheet1!$I$5:$I$28252,$B438,Sheet1!$L$5:$L$28252,$A438,Sheet1!$D$5:$D$28252,"抖音",Sheet1!$E$5:$E$28252,"&lt;&gt;*调拨*")+SUMIFS(Sheet1!$F$5:$F$28252,Sheet1!$I$5:$I$28252,$B438,Sheet1!$L$5:$L$28252,$A438,Sheet1!$E$5:$E$28252,"*抖音*",Sheet1!$D$5:$D$28252,"&lt;&gt;抖音",Sheet1!$D$5:$D$28252,"&lt;&gt;内部转款",Sheet1!$D$5:$D$28252,"&lt;&gt;内部转账",Sheet1!$E$5:$E$28252,"&lt;&gt;*调拨*")</f>
        <v>0</v>
      </c>
      <c r="L438" s="32">
        <f>SUMIFS(Sheet1!$F$5:$F$28252,Sheet1!$I$5:$I$28252,$B438,Sheet1!$L$5:$L$28252,$A438,Sheet1!$D$5:$D$28252,"医卡通",Sheet1!$E$5:$E$28252,"&lt;&gt;*调拨*")+SUMIFS(Sheet1!$F$5:$F$28252,Sheet1!$I$5:$I$28252,$B438,Sheet1!$L$5:$L$28252,$A438,Sheet1!$E$5:$E$28252,"*医卡通*",Sheet1!$D$5:$D$28252,"&lt;&gt;医卡通",Sheet1!$D$5:$D$28252,"&lt;&gt;内部转款",Sheet1!$D$5:$D$28252,"&lt;&gt;内部转账",Sheet1!$E$5:$E$28252,"&lt;&gt;*调拨*")</f>
        <v>0</v>
      </c>
      <c r="M438" s="32">
        <f>SUMIFS(Sheet1!$F$5:$F$28252,Sheet1!$I$5:$I$28252,$B438,Sheet1!$L$5:$L$28252,$A438,Sheet1!$D$5:$D$28252,"企健网",Sheet1!$E$5:$E$28252,"&lt;&gt;*调拨*")+SUMIFS(Sheet1!$F$5:$F$28252,Sheet1!$I$5:$I$28252,$B438,Sheet1!$L$5:$L$28252,$A438,Sheet1!$E$5:$E$28252,"*企健网*",Sheet1!$D$5:$D$28252,"&lt;&gt;企健网",Sheet1!$D$5:$D$28252,"&lt;&gt;内部转款",Sheet1!$D$5:$D$28252,"&lt;&gt;内部转账",Sheet1!$E$5:$E$28252,"&lt;&gt;*调拨*")</f>
        <v>0</v>
      </c>
      <c r="N438" s="32">
        <f>SUMIFS(Sheet1!$F$5:$F$28252,Sheet1!$I$5:$I$28252,$B438,Sheet1!$L$5:$L$28252,$A438,Sheet1!$D$5:$D$28252,"银联",Sheet1!$E$5:$E$28252,"&lt;&gt;*调拨*")+SUMIFS(Sheet1!$F$5:$F$28252,Sheet1!$I$5:$I$28252,$B438,Sheet1!$L$5:$L$28252,$A438,Sheet1!$E$5:$E$28252,"*银联*",Sheet1!$D$5:$D$28252,"&lt;&gt;银联",Sheet1!$D$5:$D$28252,"&lt;&gt;内部转款",Sheet1!$D$5:$D$28252,"&lt;&gt;内部转账",Sheet1!$E$5:$E$28252,"&lt;&gt;*调拨*")</f>
        <v>0</v>
      </c>
      <c r="O438" s="32">
        <f>SUMIFS(Sheet1!$F$5:$F$28252,Sheet1!$I$5:$I$28252,$B438,Sheet1!$L$5:$L$28252,$A438,Sheet1!$D$5:$D$28252,"京东",Sheet1!$E$5:$E$28252,"&lt;&gt;*调拨*")+SUMIFS(Sheet1!$F$5:$F$28252,Sheet1!$I$5:$I$28252,$B438,Sheet1!$L$5:$L$28252,$A438,Sheet1!$E$5:$E$28252,"*京东*",Sheet1!$D$5:$D$28252,"&lt;&gt;京东",Sheet1!$D$5:$D$28252,"&lt;&gt;内部转款",Sheet1!$D$5:$D$28252,"&lt;&gt;内部转账",Sheet1!$E$5:$E$28252,"&lt;&gt;*调拨*")</f>
        <v>0</v>
      </c>
      <c r="P438" s="32">
        <f>SUMIFS(Sheet1!$F$5:$F$28252,Sheet1!$I$5:$I$28252,$B438,Sheet1!$L$5:$L$28252,$A438,Sheet1!$D$5:$D$28252,"药机微信",Sheet1!$E$5:$E$28252,"&lt;&gt;*调拨*")+SUMIFS(Sheet1!$F$5:$F$28252,Sheet1!$I$5:$I$28252,$B438,Sheet1!$L$5:$L$28252,$A438,Sheet1!$E$5:$E$28252,"*药机微信*",Sheet1!$D$5:$D$28252,"&lt;&gt;药机微信",Sheet1!$D$5:$D$28252,"&lt;&gt;内部转款",Sheet1!$D$5:$D$28252,"&lt;&gt;内部转账",Sheet1!$E$5:$E$28252,"&lt;&gt;*调拨*")</f>
        <v>0</v>
      </c>
      <c r="Q438" s="32">
        <f>SUMIFS(Sheet1!$F$5:$F$28252,Sheet1!$I$5:$I$28252,$B438,Sheet1!$L$5:$L$28252,$A438,Sheet1!$D$5:$D$28252,"亲情卡",Sheet1!$E$5:$E$28252,"&lt;&gt;*调拨*")+SUMIFS(Sheet1!$F$5:$F$28252,Sheet1!$I$5:$I$28252,$B438,Sheet1!$L$5:$L$28252,$A438,Sheet1!$E$5:$E$28252,"*亲情卡*",Sheet1!$D$5:$D$28252,"&lt;&gt;亲情卡",Sheet1!$D$5:$D$28252,"&lt;&gt;内部转款",Sheet1!$D$5:$D$28252,"&lt;&gt;内部转账",Sheet1!$E$5:$E$28252,"&lt;&gt;*调拨*")</f>
        <v>0</v>
      </c>
      <c r="R438" s="32">
        <f>SUMIFS(Sheet1!$F$5:$F$28252,Sheet1!$I$5:$I$28252,$B438,Sheet1!$L$5:$L$28252,$A438,Sheet1!$D$5:$D$28252,"优惠券",Sheet1!$E$5:$E$28252,"&lt;&gt;*调拨*")+SUMIFS(Sheet1!$F$5:$F$28252,Sheet1!$I$5:$I$28252,$B438,Sheet1!$L$5:$L$28252,$A438,Sheet1!$E$5:$E$28252,"*优惠券*",Sheet1!$D$5:$D$28252,"&lt;&gt;优惠券",Sheet1!$D$5:$D$28252,"&lt;&gt;内部转款",Sheet1!$D$5:$D$28252,"&lt;&gt;内部转账",Sheet1!$E$5:$E$28252,"&lt;&gt;*调拨*")</f>
        <v>0</v>
      </c>
      <c r="S438" s="32">
        <f>SUMIFS(Sheet1!$F$5:$F$28252,Sheet1!$I$5:$I$28252,$B438,Sheet1!$L$5:$L$28252,$A438,Sheet1!$D$5:$D$28252,"代金券",Sheet1!$E$5:$E$28252,"&lt;&gt;*调拨*")+SUMIFS(Sheet1!$F$5:$F$28252,Sheet1!$I$5:$I$28252,$B438,Sheet1!$L$5:$L$28252,$A438,Sheet1!$E$5:$E$28252,"*代金券*",Sheet1!$D$5:$D$28252,"&lt;&gt;代金券",Sheet1!$D$5:$D$28252,"&lt;&gt;内部转款",Sheet1!$D$5:$D$28252,"&lt;&gt;内部转账",Sheet1!$E$5:$E$28252,"&lt;&gt;*调拨*")</f>
        <v>0</v>
      </c>
      <c r="T438" s="32">
        <f>SUMIFS(Sheet1!$F$5:$F$28252,Sheet1!$I$5:$I$28252,$B438,Sheet1!$L$5:$L$28252,$A438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438,Sheet1!$L$5:$L$28252,$A438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438,Sheet1!$L$5:$L$28252,$A438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438,Sheet1!$L$5:$L$28252,$A438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38" s="32">
        <f>SUMIFS(Sheet1!$F$5:$F$28252,Sheet1!$I$5:$I$28252,$B438,Sheet1!$L$5:$L$28252,$A438,Sheet1!$E$5:$E$28252,"*调拨*")</f>
        <v>0</v>
      </c>
      <c r="V438" s="32">
        <f>SUMIFS(Sheet1!$F$5:$F$28252,Sheet1!$I$5:$I$28252,$B438,Sheet1!$L$5:$L$28252,$A438,Sheet1!$D$5:$D$28252,"储值",Sheet1!$E$5:$E$28252,"&lt;&gt;*调拨*")+SUMIFS(Sheet1!$F$5:$F$28252,Sheet1!$I$5:$I$28252,$B438,Sheet1!$L$5:$L$28252,$A438,Sheet1!$E$5:$E$28252,"*储值*",Sheet1!$D$5:$D$28252,"&lt;&gt;储值",Sheet1!$D$5:$D$28252,"&lt;&gt;内部转款",Sheet1!$D$5:$D$28252,"&lt;&gt;内部转账",Sheet1!$E$5:$E$28252,"&lt;&gt;*调拨*")</f>
        <v>0</v>
      </c>
      <c r="W438" s="32">
        <f>SUMIFS(Sheet1!$F$5:$F$28252,Sheet1!$I$5:$I$28252,$B438,Sheet1!$L$5:$L$28252,$A438,Sheet1!$D$5:$D$28252,"效期",Sheet1!$E$5:$E$28252,"&lt;&gt;*调拨*")+SUMIFS(Sheet1!$F$5:$F$28252,Sheet1!$I$5:$I$28252,$B438,Sheet1!$L$5:$L$28252,$A438,Sheet1!$E$5:$E$28252,"*效期*",Sheet1!$D$5:$D$28252,"&lt;&gt;效期",Sheet1!$D$5:$D$28252,"&lt;&gt;内部转款",Sheet1!$D$5:$D$28252,"&lt;&gt;内部转账",Sheet1!$E$5:$E$28252,"&lt;&gt;*调拨*")</f>
        <v>0</v>
      </c>
      <c r="X438" s="32">
        <f>SUMIFS(Sheet1!$F$5:$F$28252,Sheet1!$I$5:$I$28252,$B438,Sheet1!$L$5:$L$28252,$A438,Sheet1!$D$5:$D$28252,"内部转款",Sheet1!$E$5:$E$28252,"&lt;&gt;*调拨*")+SUMIFS(Sheet1!$F$5:$F$28252,Sheet1!$I$5:$I$28252,$B438,Sheet1!$L$5:$L$28252,$A438,Sheet1!$D$5:$D$28252,"内部转账",Sheet1!$E$5:$E$28252,"&lt;&gt;*调拨*")</f>
        <v>0</v>
      </c>
      <c r="Y438" s="32">
        <f t="shared" si="32"/>
        <v>0</v>
      </c>
      <c r="Z438" s="32">
        <f>SUMIFS(Sheet1!$F$5:$F$28252,Sheet1!$I$5:$I$28252,$B438,Sheet1!$L$5:$L$28252,$A438)</f>
        <v>3196.37</v>
      </c>
      <c r="AA438" s="32">
        <f>SUMIFS(Sheet1!$G$5:$G$28252,Sheet1!$I$5:$I$28252,$B438,Sheet1!$L$5:$L$28252,$A438,Sheet1!$D$5:$D$28252,"工资",Sheet1!$E$5:$E$28252,"&lt;&gt;*调拨*")+SUMIFS(Sheet1!$G$5:$G$28252,Sheet1!$I$5:$I$28252,$B438,Sheet1!$L$5:$L$28252,$A438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6489.16</v>
      </c>
      <c r="AB438" s="32">
        <f>SUMIFS(Sheet1!$G$5:$G$28252,Sheet1!$I$5:$I$28252,$B438,Sheet1!$L$5:$L$28252,$A438,Sheet1!$D$5:$D$28252,"水费",Sheet1!$E$5:$E$28252,"&lt;&gt;*调拨*")+SUMIFS(Sheet1!$G$5:$G$28252,Sheet1!$I$5:$I$28252,$B438,Sheet1!$L$5:$L$28252,$A438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38" s="32">
        <f>SUMIFS(Sheet1!$G$5:$G$28252,Sheet1!$I$5:$I$28252,$B438,Sheet1!$L$5:$L$28252,$A438,Sheet1!$D$5:$D$28252,"电费",Sheet1!$E$5:$E$28252,"&lt;&gt;*调拨*")+SUMIFS(Sheet1!$G$5:$G$28252,Sheet1!$I$5:$I$28252,$B438,Sheet1!$L$5:$L$28252,$A438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38" s="32">
        <f>SUMIFS(Sheet1!$G$5:$G$28252,Sheet1!$I$5:$I$28252,$B438,Sheet1!$L$5:$L$28252,$A438,Sheet1!$D$5:$D$28252,"宽带费",Sheet1!$E$5:$E$28252,"&lt;&gt;*调拨*")+SUMIFS(Sheet1!$G$5:$G$28252,Sheet1!$I$5:$I$28252,$B438,Sheet1!$L$5:$L$28252,$A438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38" s="32">
        <f>SUMIFS(Sheet1!$G$5:$G$28252,Sheet1!$I$5:$I$28252,$B438,Sheet1!$L$5:$L$28252,$A438,Sheet1!$D$5:$D$28252,"办公费",Sheet1!$E$5:$E$28252,"&lt;&gt;*调拨*")+SUMIFS(Sheet1!$G$5:$G$28252,Sheet1!$I$5:$I$28252,$B438,Sheet1!$L$5:$L$28252,$A438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38" s="32">
        <f>SUMIFS(Sheet1!$G$5:$G$28252,Sheet1!$I$5:$I$28252,$B438,Sheet1!$L$5:$L$28252,$A438,Sheet1!$D$5:$D$28252,"话费",Sheet1!$E$5:$E$28252,"&lt;&gt;*调拨*")+SUMIFS(Sheet1!$G$5:$G$28252,Sheet1!$I$5:$I$28252,$B438,Sheet1!$L$5:$L$28252,$A438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38" s="32">
        <f>SUMIFS(Sheet1!$G$5:$G$28252,Sheet1!$I$5:$I$28252,$B438,Sheet1!$L$5:$L$28252,$A438,Sheet1!$D$5:$D$28252,"房租",Sheet1!$E$5:$E$28252,"&lt;&gt;*调拨*")+SUMIFS(Sheet1!$G$5:$G$28252,Sheet1!$I$5:$I$28252,$B438,Sheet1!$L$5:$L$28252,$A438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38" s="32">
        <f>SUMIFS(Sheet1!$G$5:$G$28252,Sheet1!$I$5:$I$28252,$B438,Sheet1!$L$5:$L$28252,$A438,Sheet1!$E$5:$E$28252,"*调拨*")</f>
        <v>0</v>
      </c>
      <c r="AI438" s="32">
        <f>SUMIFS(Sheet1!$G$5:$G$28252,Sheet1!$I$5:$I$28252,$B438,Sheet1!$L$5:$L$28252,$A438,Sheet1!$D$5:$D$28252,"内部转款",Sheet1!$E$5:$E$28252,"&lt;&gt;*调拨*")+SUMIFS(Sheet1!$G$5:$G$28252,Sheet1!$I$5:$I$28252,$B438,Sheet1!$L$5:$L$28252,$A438,Sheet1!$D$5:$D$28252,"内部转账",Sheet1!$E$5:$E$28252,"&lt;&gt;*调拨*")</f>
        <v>0</v>
      </c>
      <c r="AJ438" s="32">
        <f t="shared" si="33"/>
        <v>0</v>
      </c>
      <c r="AK438" s="32">
        <f>SUMIFS(Sheet1!$G$5:$G$28252,Sheet1!$I$5:$I$28252,$B438,Sheet1!$L$5:$L$28252,$A438)</f>
        <v>6489.16</v>
      </c>
      <c r="AL438" s="32">
        <f t="shared" si="34"/>
        <v>-3292.79</v>
      </c>
    </row>
    <row r="439" ht="16.5" spans="1:38">
      <c r="A439" s="30">
        <v>202608</v>
      </c>
      <c r="B439" s="31" t="s">
        <v>114</v>
      </c>
      <c r="C439" s="32">
        <f>SUMIFS(Sheet1!$F$5:$F$28252,Sheet1!$I$5:$I$28252,$B439,Sheet1!$L$5:$L$28252,$A439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3210.25</v>
      </c>
      <c r="D439" s="32">
        <f>SUMIFS(Sheet1!$F$5:$F$28252,Sheet1!$I$5:$I$28252,$B439,Sheet1!$L$5:$L$28252,$A439,Sheet1!$D$5:$D$28252,"医保即时拨付",Sheet1!$E$5:$E$28252,"&lt;&gt;*调拨*")+SUMIFS(Sheet1!$F$5:$F$28252,Sheet1!$I$5:$I$28252,$B439,Sheet1!$L$5:$L$28252,$A439,Sheet1!$E$5:$E$28252,"*医保即时拨付*",Sheet1!$D$5:$D$28252,"&lt;&gt;医保即时拨付",Sheet1!$D$5:$D$28252,"&lt;&gt;内部转款",Sheet1!$D$5:$D$28252,"&lt;&gt;内部转账",Sheet1!$E$5:$E$28252,"&lt;&gt;*调拨*")</f>
        <v>4135.33</v>
      </c>
      <c r="E439" s="32">
        <f>SUMIFS(Sheet1!$F$5:$F$28252,Sheet1!$I$5:$I$28252,$B439,Sheet1!$L$5:$L$28252,$A439,Sheet1!$D$5:$D$28252,"医保",Sheet1!$E$5:$E$28252,"&lt;&gt;*调拨*",Sheet1!$E$5:$E$28252,"&lt;&gt;*医保即时拨付*")+SUMIFS(Sheet1!$F$5:$F$28252,Sheet1!$I$5:$I$28252,$B439,Sheet1!$L$5:$L$28252,$A439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39" s="32">
        <f>SUMIFS(Sheet1!$F$5:$F$28252,Sheet1!$I$5:$I$28252,$B439,Sheet1!$L$5:$L$28252,$A439,Sheet1!$D$5:$D$28252,"聚合",Sheet1!$E$5:$E$28252,"&lt;&gt;*调拨*")+SUMIFS(Sheet1!$F$5:$F$28252,Sheet1!$I$5:$I$28252,$B439,Sheet1!$L$5:$L$28252,$A439,Sheet1!$E$5:$E$28252,"*聚合*",Sheet1!$D$5:$D$28252,"&lt;&gt;聚合",Sheet1!$D$5:$D$28252,"&lt;&gt;内部转款",Sheet1!$D$5:$D$28252,"&lt;&gt;内部转账",Sheet1!$E$5:$E$28252,"&lt;&gt;*调拨*")</f>
        <v>0</v>
      </c>
      <c r="G439" s="32">
        <f>SUMIFS(Sheet1!$F$5:$F$28252,Sheet1!$I$5:$I$28252,$B439,Sheet1!$L$5:$L$28252,$A439,Sheet1!$D$5:$D$28252,"24小时微信",Sheet1!$E$5:$E$28252,"&lt;&gt;*调拨*")+SUMIFS(Sheet1!$F$5:$F$28252,Sheet1!$I$5:$I$28252,$B439,Sheet1!$L$5:$L$28252,$A439,Sheet1!$E$5:$E$28252,"*24小时微信*",Sheet1!$D$5:$D$28252,"&lt;&gt;24小时微信",Sheet1!$D$5:$D$28252,"&lt;&gt;内部转款",Sheet1!$D$5:$D$28252,"&lt;&gt;内部转账",Sheet1!$E$5:$E$28252,"&lt;&gt;*调拨*")</f>
        <v>0</v>
      </c>
      <c r="H439" s="32">
        <f>SUMIFS(Sheet1!$F$5:$F$28252,Sheet1!$I$5:$I$28252,$B439,Sheet1!$L$5:$L$28252,$A439,Sheet1!$D$5:$D$28252,"美团",Sheet1!$E$5:$E$28252,"&lt;&gt;*调拨*")+SUMIFS(Sheet1!$F$5:$F$28252,Sheet1!$I$5:$I$28252,$B439,Sheet1!$L$5:$L$28252,$A439,Sheet1!$E$5:$E$28252,"*美团*",Sheet1!$D$5:$D$28252,"&lt;&gt;美团",Sheet1!$D$5:$D$28252,"&lt;&gt;内部转款",Sheet1!$D$5:$D$28252,"&lt;&gt;内部转账",Sheet1!$E$5:$E$28252,"&lt;&gt;*调拨*")</f>
        <v>0</v>
      </c>
      <c r="I439" s="32">
        <f>SUMIFS(Sheet1!$F$5:$F$28252,Sheet1!$I$5:$I$28252,$B439,Sheet1!$L$5:$L$28252,$A439,Sheet1!$D$5:$D$28252,"饿了么",Sheet1!$E$5:$E$28252,"&lt;&gt;*调拨*")+SUMIFS(Sheet1!$F$5:$F$28252,Sheet1!$I$5:$I$28252,$B439,Sheet1!$L$5:$L$28252,$A439,Sheet1!$E$5:$E$28252,"*饿了么*",Sheet1!$D$5:$D$28252,"&lt;&gt;饿了么",Sheet1!$D$5:$D$28252,"&lt;&gt;内部转款",Sheet1!$D$5:$D$28252,"&lt;&gt;内部转账",Sheet1!$E$5:$E$28252,"&lt;&gt;*调拨*")</f>
        <v>0</v>
      </c>
      <c r="J439" s="32">
        <f>SUMIFS(Sheet1!$F$5:$F$28252,Sheet1!$I$5:$I$28252,$B439,Sheet1!$L$5:$L$28252,$A439,Sheet1!$D$5:$D$28252,"健E卡",Sheet1!$E$5:$E$28252,"&lt;&gt;*调拨*")+SUMIFS(Sheet1!$F$5:$F$28252,Sheet1!$I$5:$I$28252,$B439,Sheet1!$L$5:$L$28252,$A439,Sheet1!$E$5:$E$28252,"*健E卡*",Sheet1!$D$5:$D$28252,"&lt;&gt;健E卡",Sheet1!$D$5:$D$28252,"&lt;&gt;内部转款",Sheet1!$D$5:$D$28252,"&lt;&gt;内部转账",Sheet1!$E$5:$E$28252,"&lt;&gt;*调拨*")</f>
        <v>0</v>
      </c>
      <c r="K439" s="32">
        <f>SUMIFS(Sheet1!$F$5:$F$28252,Sheet1!$I$5:$I$28252,$B439,Sheet1!$L$5:$L$28252,$A439,Sheet1!$D$5:$D$28252,"抖音",Sheet1!$E$5:$E$28252,"&lt;&gt;*调拨*")+SUMIFS(Sheet1!$F$5:$F$28252,Sheet1!$I$5:$I$28252,$B439,Sheet1!$L$5:$L$28252,$A439,Sheet1!$E$5:$E$28252,"*抖音*",Sheet1!$D$5:$D$28252,"&lt;&gt;抖音",Sheet1!$D$5:$D$28252,"&lt;&gt;内部转款",Sheet1!$D$5:$D$28252,"&lt;&gt;内部转账",Sheet1!$E$5:$E$28252,"&lt;&gt;*调拨*")</f>
        <v>0</v>
      </c>
      <c r="L439" s="32">
        <f>SUMIFS(Sheet1!$F$5:$F$28252,Sheet1!$I$5:$I$28252,$B439,Sheet1!$L$5:$L$28252,$A439,Sheet1!$D$5:$D$28252,"医卡通",Sheet1!$E$5:$E$28252,"&lt;&gt;*调拨*")+SUMIFS(Sheet1!$F$5:$F$28252,Sheet1!$I$5:$I$28252,$B439,Sheet1!$L$5:$L$28252,$A439,Sheet1!$E$5:$E$28252,"*医卡通*",Sheet1!$D$5:$D$28252,"&lt;&gt;医卡通",Sheet1!$D$5:$D$28252,"&lt;&gt;内部转款",Sheet1!$D$5:$D$28252,"&lt;&gt;内部转账",Sheet1!$E$5:$E$28252,"&lt;&gt;*调拨*")</f>
        <v>0</v>
      </c>
      <c r="M439" s="32">
        <f>SUMIFS(Sheet1!$F$5:$F$28252,Sheet1!$I$5:$I$28252,$B439,Sheet1!$L$5:$L$28252,$A439,Sheet1!$D$5:$D$28252,"企健网",Sheet1!$E$5:$E$28252,"&lt;&gt;*调拨*")+SUMIFS(Sheet1!$F$5:$F$28252,Sheet1!$I$5:$I$28252,$B439,Sheet1!$L$5:$L$28252,$A439,Sheet1!$E$5:$E$28252,"*企健网*",Sheet1!$D$5:$D$28252,"&lt;&gt;企健网",Sheet1!$D$5:$D$28252,"&lt;&gt;内部转款",Sheet1!$D$5:$D$28252,"&lt;&gt;内部转账",Sheet1!$E$5:$E$28252,"&lt;&gt;*调拨*")</f>
        <v>0</v>
      </c>
      <c r="N439" s="32">
        <f>SUMIFS(Sheet1!$F$5:$F$28252,Sheet1!$I$5:$I$28252,$B439,Sheet1!$L$5:$L$28252,$A439,Sheet1!$D$5:$D$28252,"银联",Sheet1!$E$5:$E$28252,"&lt;&gt;*调拨*")+SUMIFS(Sheet1!$F$5:$F$28252,Sheet1!$I$5:$I$28252,$B439,Sheet1!$L$5:$L$28252,$A439,Sheet1!$E$5:$E$28252,"*银联*",Sheet1!$D$5:$D$28252,"&lt;&gt;银联",Sheet1!$D$5:$D$28252,"&lt;&gt;内部转款",Sheet1!$D$5:$D$28252,"&lt;&gt;内部转账",Sheet1!$E$5:$E$28252,"&lt;&gt;*调拨*")</f>
        <v>0</v>
      </c>
      <c r="O439" s="32">
        <f>SUMIFS(Sheet1!$F$5:$F$28252,Sheet1!$I$5:$I$28252,$B439,Sheet1!$L$5:$L$28252,$A439,Sheet1!$D$5:$D$28252,"京东",Sheet1!$E$5:$E$28252,"&lt;&gt;*调拨*")+SUMIFS(Sheet1!$F$5:$F$28252,Sheet1!$I$5:$I$28252,$B439,Sheet1!$L$5:$L$28252,$A439,Sheet1!$E$5:$E$28252,"*京东*",Sheet1!$D$5:$D$28252,"&lt;&gt;京东",Sheet1!$D$5:$D$28252,"&lt;&gt;内部转款",Sheet1!$D$5:$D$28252,"&lt;&gt;内部转账",Sheet1!$E$5:$E$28252,"&lt;&gt;*调拨*")</f>
        <v>0</v>
      </c>
      <c r="P439" s="32">
        <f>SUMIFS(Sheet1!$F$5:$F$28252,Sheet1!$I$5:$I$28252,$B439,Sheet1!$L$5:$L$28252,$A439,Sheet1!$D$5:$D$28252,"药机微信",Sheet1!$E$5:$E$28252,"&lt;&gt;*调拨*")+SUMIFS(Sheet1!$F$5:$F$28252,Sheet1!$I$5:$I$28252,$B439,Sheet1!$L$5:$L$28252,$A439,Sheet1!$E$5:$E$28252,"*药机微信*",Sheet1!$D$5:$D$28252,"&lt;&gt;药机微信",Sheet1!$D$5:$D$28252,"&lt;&gt;内部转款",Sheet1!$D$5:$D$28252,"&lt;&gt;内部转账",Sheet1!$E$5:$E$28252,"&lt;&gt;*调拨*")</f>
        <v>0</v>
      </c>
      <c r="Q439" s="32">
        <f>SUMIFS(Sheet1!$F$5:$F$28252,Sheet1!$I$5:$I$28252,$B439,Sheet1!$L$5:$L$28252,$A439,Sheet1!$D$5:$D$28252,"亲情卡",Sheet1!$E$5:$E$28252,"&lt;&gt;*调拨*")+SUMIFS(Sheet1!$F$5:$F$28252,Sheet1!$I$5:$I$28252,$B439,Sheet1!$L$5:$L$28252,$A439,Sheet1!$E$5:$E$28252,"*亲情卡*",Sheet1!$D$5:$D$28252,"&lt;&gt;亲情卡",Sheet1!$D$5:$D$28252,"&lt;&gt;内部转款",Sheet1!$D$5:$D$28252,"&lt;&gt;内部转账",Sheet1!$E$5:$E$28252,"&lt;&gt;*调拨*")</f>
        <v>0</v>
      </c>
      <c r="R439" s="32">
        <f>SUMIFS(Sheet1!$F$5:$F$28252,Sheet1!$I$5:$I$28252,$B439,Sheet1!$L$5:$L$28252,$A439,Sheet1!$D$5:$D$28252,"优惠券",Sheet1!$E$5:$E$28252,"&lt;&gt;*调拨*")+SUMIFS(Sheet1!$F$5:$F$28252,Sheet1!$I$5:$I$28252,$B439,Sheet1!$L$5:$L$28252,$A439,Sheet1!$E$5:$E$28252,"*优惠券*",Sheet1!$D$5:$D$28252,"&lt;&gt;优惠券",Sheet1!$D$5:$D$28252,"&lt;&gt;内部转款",Sheet1!$D$5:$D$28252,"&lt;&gt;内部转账",Sheet1!$E$5:$E$28252,"&lt;&gt;*调拨*")</f>
        <v>0</v>
      </c>
      <c r="S439" s="32">
        <f>SUMIFS(Sheet1!$F$5:$F$28252,Sheet1!$I$5:$I$28252,$B439,Sheet1!$L$5:$L$28252,$A439,Sheet1!$D$5:$D$28252,"代金券",Sheet1!$E$5:$E$28252,"&lt;&gt;*调拨*")+SUMIFS(Sheet1!$F$5:$F$28252,Sheet1!$I$5:$I$28252,$B439,Sheet1!$L$5:$L$28252,$A439,Sheet1!$E$5:$E$28252,"*代金券*",Sheet1!$D$5:$D$28252,"&lt;&gt;代金券",Sheet1!$D$5:$D$28252,"&lt;&gt;内部转款",Sheet1!$D$5:$D$28252,"&lt;&gt;内部转账",Sheet1!$E$5:$E$28252,"&lt;&gt;*调拨*")</f>
        <v>0</v>
      </c>
      <c r="T439" s="32">
        <f>SUMIFS(Sheet1!$F$5:$F$28252,Sheet1!$I$5:$I$28252,$B439,Sheet1!$L$5:$L$28252,$A439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439,Sheet1!$L$5:$L$28252,$A439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439,Sheet1!$L$5:$L$28252,$A439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439,Sheet1!$L$5:$L$28252,$A439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39" s="32">
        <f>SUMIFS(Sheet1!$F$5:$F$28252,Sheet1!$I$5:$I$28252,$B439,Sheet1!$L$5:$L$28252,$A439,Sheet1!$E$5:$E$28252,"*调拨*")</f>
        <v>0</v>
      </c>
      <c r="V439" s="32">
        <f>SUMIFS(Sheet1!$F$5:$F$28252,Sheet1!$I$5:$I$28252,$B439,Sheet1!$L$5:$L$28252,$A439,Sheet1!$D$5:$D$28252,"储值",Sheet1!$E$5:$E$28252,"&lt;&gt;*调拨*")+SUMIFS(Sheet1!$F$5:$F$28252,Sheet1!$I$5:$I$28252,$B439,Sheet1!$L$5:$L$28252,$A439,Sheet1!$E$5:$E$28252,"*储值*",Sheet1!$D$5:$D$28252,"&lt;&gt;储值",Sheet1!$D$5:$D$28252,"&lt;&gt;内部转款",Sheet1!$D$5:$D$28252,"&lt;&gt;内部转账",Sheet1!$E$5:$E$28252,"&lt;&gt;*调拨*")</f>
        <v>0</v>
      </c>
      <c r="W439" s="32">
        <f>SUMIFS(Sheet1!$F$5:$F$28252,Sheet1!$I$5:$I$28252,$B439,Sheet1!$L$5:$L$28252,$A439,Sheet1!$D$5:$D$28252,"效期",Sheet1!$E$5:$E$28252,"&lt;&gt;*调拨*")+SUMIFS(Sheet1!$F$5:$F$28252,Sheet1!$I$5:$I$28252,$B439,Sheet1!$L$5:$L$28252,$A439,Sheet1!$E$5:$E$28252,"*效期*",Sheet1!$D$5:$D$28252,"&lt;&gt;效期",Sheet1!$D$5:$D$28252,"&lt;&gt;内部转款",Sheet1!$D$5:$D$28252,"&lt;&gt;内部转账",Sheet1!$E$5:$E$28252,"&lt;&gt;*调拨*")</f>
        <v>0</v>
      </c>
      <c r="X439" s="32">
        <f>SUMIFS(Sheet1!$F$5:$F$28252,Sheet1!$I$5:$I$28252,$B439,Sheet1!$L$5:$L$28252,$A439,Sheet1!$D$5:$D$28252,"内部转款",Sheet1!$E$5:$E$28252,"&lt;&gt;*调拨*")+SUMIFS(Sheet1!$F$5:$F$28252,Sheet1!$I$5:$I$28252,$B439,Sheet1!$L$5:$L$28252,$A439,Sheet1!$D$5:$D$28252,"内部转账",Sheet1!$E$5:$E$28252,"&lt;&gt;*调拨*")</f>
        <v>0</v>
      </c>
      <c r="Y439" s="32">
        <f t="shared" si="32"/>
        <v>0</v>
      </c>
      <c r="Z439" s="32">
        <f>SUMIFS(Sheet1!$F$5:$F$28252,Sheet1!$I$5:$I$28252,$B439,Sheet1!$L$5:$L$28252,$A439)</f>
        <v>7345.58</v>
      </c>
      <c r="AA439" s="32">
        <f>SUMIFS(Sheet1!$G$5:$G$28252,Sheet1!$I$5:$I$28252,$B439,Sheet1!$L$5:$L$28252,$A439,Sheet1!$D$5:$D$28252,"工资",Sheet1!$E$5:$E$28252,"&lt;&gt;*调拨*")+SUMIFS(Sheet1!$G$5:$G$28252,Sheet1!$I$5:$I$28252,$B439,Sheet1!$L$5:$L$28252,$A439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6769.36</v>
      </c>
      <c r="AB439" s="32">
        <f>SUMIFS(Sheet1!$G$5:$G$28252,Sheet1!$I$5:$I$28252,$B439,Sheet1!$L$5:$L$28252,$A439,Sheet1!$D$5:$D$28252,"水费",Sheet1!$E$5:$E$28252,"&lt;&gt;*调拨*")+SUMIFS(Sheet1!$G$5:$G$28252,Sheet1!$I$5:$I$28252,$B439,Sheet1!$L$5:$L$28252,$A439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39" s="32">
        <f>SUMIFS(Sheet1!$G$5:$G$28252,Sheet1!$I$5:$I$28252,$B439,Sheet1!$L$5:$L$28252,$A439,Sheet1!$D$5:$D$28252,"电费",Sheet1!$E$5:$E$28252,"&lt;&gt;*调拨*")+SUMIFS(Sheet1!$G$5:$G$28252,Sheet1!$I$5:$I$28252,$B439,Sheet1!$L$5:$L$28252,$A439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39" s="32">
        <f>SUMIFS(Sheet1!$G$5:$G$28252,Sheet1!$I$5:$I$28252,$B439,Sheet1!$L$5:$L$28252,$A439,Sheet1!$D$5:$D$28252,"宽带费",Sheet1!$E$5:$E$28252,"&lt;&gt;*调拨*")+SUMIFS(Sheet1!$G$5:$G$28252,Sheet1!$I$5:$I$28252,$B439,Sheet1!$L$5:$L$28252,$A439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39" s="32">
        <f>SUMIFS(Sheet1!$G$5:$G$28252,Sheet1!$I$5:$I$28252,$B439,Sheet1!$L$5:$L$28252,$A439,Sheet1!$D$5:$D$28252,"办公费",Sheet1!$E$5:$E$28252,"&lt;&gt;*调拨*")+SUMIFS(Sheet1!$G$5:$G$28252,Sheet1!$I$5:$I$28252,$B439,Sheet1!$L$5:$L$28252,$A439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39" s="32">
        <f>SUMIFS(Sheet1!$G$5:$G$28252,Sheet1!$I$5:$I$28252,$B439,Sheet1!$L$5:$L$28252,$A439,Sheet1!$D$5:$D$28252,"话费",Sheet1!$E$5:$E$28252,"&lt;&gt;*调拨*")+SUMIFS(Sheet1!$G$5:$G$28252,Sheet1!$I$5:$I$28252,$B439,Sheet1!$L$5:$L$28252,$A439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39" s="32">
        <f>SUMIFS(Sheet1!$G$5:$G$28252,Sheet1!$I$5:$I$28252,$B439,Sheet1!$L$5:$L$28252,$A439,Sheet1!$D$5:$D$28252,"房租",Sheet1!$E$5:$E$28252,"&lt;&gt;*调拨*")+SUMIFS(Sheet1!$G$5:$G$28252,Sheet1!$I$5:$I$28252,$B439,Sheet1!$L$5:$L$28252,$A439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39" s="32">
        <f>SUMIFS(Sheet1!$G$5:$G$28252,Sheet1!$I$5:$I$28252,$B439,Sheet1!$L$5:$L$28252,$A439,Sheet1!$E$5:$E$28252,"*调拨*")</f>
        <v>0</v>
      </c>
      <c r="AI439" s="32">
        <f>SUMIFS(Sheet1!$G$5:$G$28252,Sheet1!$I$5:$I$28252,$B439,Sheet1!$L$5:$L$28252,$A439,Sheet1!$D$5:$D$28252,"内部转款",Sheet1!$E$5:$E$28252,"&lt;&gt;*调拨*")+SUMIFS(Sheet1!$G$5:$G$28252,Sheet1!$I$5:$I$28252,$B439,Sheet1!$L$5:$L$28252,$A439,Sheet1!$D$5:$D$28252,"内部转账",Sheet1!$E$5:$E$28252,"&lt;&gt;*调拨*")</f>
        <v>0</v>
      </c>
      <c r="AJ439" s="32">
        <f t="shared" si="33"/>
        <v>0</v>
      </c>
      <c r="AK439" s="32">
        <f>SUMIFS(Sheet1!$G$5:$G$28252,Sheet1!$I$5:$I$28252,$B439,Sheet1!$L$5:$L$28252,$A439)</f>
        <v>6769.36</v>
      </c>
      <c r="AL439" s="32">
        <f t="shared" si="34"/>
        <v>576.219999999999</v>
      </c>
    </row>
    <row r="440" ht="16.5" spans="1:38">
      <c r="A440" s="30">
        <v>202608</v>
      </c>
      <c r="B440" s="31" t="s">
        <v>103</v>
      </c>
      <c r="C440" s="32">
        <f>SUMIFS(Sheet1!$F$5:$F$28252,Sheet1!$I$5:$I$28252,$B440,Sheet1!$L$5:$L$28252,$A440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13718.23</v>
      </c>
      <c r="D440" s="32">
        <f>SUMIFS(Sheet1!$F$5:$F$28252,Sheet1!$I$5:$I$28252,$B440,Sheet1!$L$5:$L$28252,$A440,Sheet1!$D$5:$D$28252,"医保即时拨付",Sheet1!$E$5:$E$28252,"&lt;&gt;*调拨*")+SUMIFS(Sheet1!$F$5:$F$28252,Sheet1!$I$5:$I$28252,$B440,Sheet1!$L$5:$L$28252,$A440,Sheet1!$E$5:$E$28252,"*医保即时拨付*",Sheet1!$D$5:$D$28252,"&lt;&gt;医保即时拨付",Sheet1!$D$5:$D$28252,"&lt;&gt;内部转款",Sheet1!$D$5:$D$28252,"&lt;&gt;内部转账",Sheet1!$E$5:$E$28252,"&lt;&gt;*调拨*")</f>
        <v>0</v>
      </c>
      <c r="E440" s="32">
        <f>SUMIFS(Sheet1!$F$5:$F$28252,Sheet1!$I$5:$I$28252,$B440,Sheet1!$L$5:$L$28252,$A440,Sheet1!$D$5:$D$28252,"医保",Sheet1!$E$5:$E$28252,"&lt;&gt;*调拨*",Sheet1!$E$5:$E$28252,"&lt;&gt;*医保即时拨付*")+SUMIFS(Sheet1!$F$5:$F$28252,Sheet1!$I$5:$I$28252,$B440,Sheet1!$L$5:$L$28252,$A440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0" s="32">
        <f>SUMIFS(Sheet1!$F$5:$F$28252,Sheet1!$I$5:$I$28252,$B440,Sheet1!$L$5:$L$28252,$A440,Sheet1!$D$5:$D$28252,"聚合",Sheet1!$E$5:$E$28252,"&lt;&gt;*调拨*")+SUMIFS(Sheet1!$F$5:$F$28252,Sheet1!$I$5:$I$28252,$B440,Sheet1!$L$5:$L$28252,$A440,Sheet1!$E$5:$E$28252,"*聚合*",Sheet1!$D$5:$D$28252,"&lt;&gt;聚合",Sheet1!$D$5:$D$28252,"&lt;&gt;内部转款",Sheet1!$D$5:$D$28252,"&lt;&gt;内部转账",Sheet1!$E$5:$E$28252,"&lt;&gt;*调拨*")</f>
        <v>0</v>
      </c>
      <c r="G440" s="32">
        <f>SUMIFS(Sheet1!$F$5:$F$28252,Sheet1!$I$5:$I$28252,$B440,Sheet1!$L$5:$L$28252,$A440,Sheet1!$D$5:$D$28252,"24小时微信",Sheet1!$E$5:$E$28252,"&lt;&gt;*调拨*")+SUMIFS(Sheet1!$F$5:$F$28252,Sheet1!$I$5:$I$28252,$B440,Sheet1!$L$5:$L$28252,$A440,Sheet1!$E$5:$E$28252,"*24小时微信*",Sheet1!$D$5:$D$28252,"&lt;&gt;24小时微信",Sheet1!$D$5:$D$28252,"&lt;&gt;内部转款",Sheet1!$D$5:$D$28252,"&lt;&gt;内部转账",Sheet1!$E$5:$E$28252,"&lt;&gt;*调拨*")</f>
        <v>0</v>
      </c>
      <c r="H440" s="32">
        <f>SUMIFS(Sheet1!$F$5:$F$28252,Sheet1!$I$5:$I$28252,$B440,Sheet1!$L$5:$L$28252,$A440,Sheet1!$D$5:$D$28252,"美团",Sheet1!$E$5:$E$28252,"&lt;&gt;*调拨*")+SUMIFS(Sheet1!$F$5:$F$28252,Sheet1!$I$5:$I$28252,$B440,Sheet1!$L$5:$L$28252,$A440,Sheet1!$E$5:$E$28252,"*美团*",Sheet1!$D$5:$D$28252,"&lt;&gt;美团",Sheet1!$D$5:$D$28252,"&lt;&gt;内部转款",Sheet1!$D$5:$D$28252,"&lt;&gt;内部转账",Sheet1!$E$5:$E$28252,"&lt;&gt;*调拨*")</f>
        <v>0</v>
      </c>
      <c r="I440" s="32">
        <f>SUMIFS(Sheet1!$F$5:$F$28252,Sheet1!$I$5:$I$28252,$B440,Sheet1!$L$5:$L$28252,$A440,Sheet1!$D$5:$D$28252,"饿了么",Sheet1!$E$5:$E$28252,"&lt;&gt;*调拨*")+SUMIFS(Sheet1!$F$5:$F$28252,Sheet1!$I$5:$I$28252,$B440,Sheet1!$L$5:$L$28252,$A440,Sheet1!$E$5:$E$28252,"*饿了么*",Sheet1!$D$5:$D$28252,"&lt;&gt;饿了么",Sheet1!$D$5:$D$28252,"&lt;&gt;内部转款",Sheet1!$D$5:$D$28252,"&lt;&gt;内部转账",Sheet1!$E$5:$E$28252,"&lt;&gt;*调拨*")</f>
        <v>0</v>
      </c>
      <c r="J440" s="32">
        <f>SUMIFS(Sheet1!$F$5:$F$28252,Sheet1!$I$5:$I$28252,$B440,Sheet1!$L$5:$L$28252,$A440,Sheet1!$D$5:$D$28252,"健E卡",Sheet1!$E$5:$E$28252,"&lt;&gt;*调拨*")+SUMIFS(Sheet1!$F$5:$F$28252,Sheet1!$I$5:$I$28252,$B440,Sheet1!$L$5:$L$28252,$A440,Sheet1!$E$5:$E$28252,"*健E卡*",Sheet1!$D$5:$D$28252,"&lt;&gt;健E卡",Sheet1!$D$5:$D$28252,"&lt;&gt;内部转款",Sheet1!$D$5:$D$28252,"&lt;&gt;内部转账",Sheet1!$E$5:$E$28252,"&lt;&gt;*调拨*")</f>
        <v>0</v>
      </c>
      <c r="K440" s="32">
        <f>SUMIFS(Sheet1!$F$5:$F$28252,Sheet1!$I$5:$I$28252,$B440,Sheet1!$L$5:$L$28252,$A440,Sheet1!$D$5:$D$28252,"抖音",Sheet1!$E$5:$E$28252,"&lt;&gt;*调拨*")+SUMIFS(Sheet1!$F$5:$F$28252,Sheet1!$I$5:$I$28252,$B440,Sheet1!$L$5:$L$28252,$A440,Sheet1!$E$5:$E$28252,"*抖音*",Sheet1!$D$5:$D$28252,"&lt;&gt;抖音",Sheet1!$D$5:$D$28252,"&lt;&gt;内部转款",Sheet1!$D$5:$D$28252,"&lt;&gt;内部转账",Sheet1!$E$5:$E$28252,"&lt;&gt;*调拨*")</f>
        <v>0</v>
      </c>
      <c r="L440" s="32">
        <f>SUMIFS(Sheet1!$F$5:$F$28252,Sheet1!$I$5:$I$28252,$B440,Sheet1!$L$5:$L$28252,$A440,Sheet1!$D$5:$D$28252,"医卡通",Sheet1!$E$5:$E$28252,"&lt;&gt;*调拨*")+SUMIFS(Sheet1!$F$5:$F$28252,Sheet1!$I$5:$I$28252,$B440,Sheet1!$L$5:$L$28252,$A440,Sheet1!$E$5:$E$28252,"*医卡通*",Sheet1!$D$5:$D$28252,"&lt;&gt;医卡通",Sheet1!$D$5:$D$28252,"&lt;&gt;内部转款",Sheet1!$D$5:$D$28252,"&lt;&gt;内部转账",Sheet1!$E$5:$E$28252,"&lt;&gt;*调拨*")</f>
        <v>0</v>
      </c>
      <c r="M440" s="32">
        <f>SUMIFS(Sheet1!$F$5:$F$28252,Sheet1!$I$5:$I$28252,$B440,Sheet1!$L$5:$L$28252,$A440,Sheet1!$D$5:$D$28252,"企健网",Sheet1!$E$5:$E$28252,"&lt;&gt;*调拨*")+SUMIFS(Sheet1!$F$5:$F$28252,Sheet1!$I$5:$I$28252,$B440,Sheet1!$L$5:$L$28252,$A440,Sheet1!$E$5:$E$28252,"*企健网*",Sheet1!$D$5:$D$28252,"&lt;&gt;企健网",Sheet1!$D$5:$D$28252,"&lt;&gt;内部转款",Sheet1!$D$5:$D$28252,"&lt;&gt;内部转账",Sheet1!$E$5:$E$28252,"&lt;&gt;*调拨*")</f>
        <v>0</v>
      </c>
      <c r="N440" s="32">
        <f>SUMIFS(Sheet1!$F$5:$F$28252,Sheet1!$I$5:$I$28252,$B440,Sheet1!$L$5:$L$28252,$A440,Sheet1!$D$5:$D$28252,"银联",Sheet1!$E$5:$E$28252,"&lt;&gt;*调拨*")+SUMIFS(Sheet1!$F$5:$F$28252,Sheet1!$I$5:$I$28252,$B440,Sheet1!$L$5:$L$28252,$A440,Sheet1!$E$5:$E$28252,"*银联*",Sheet1!$D$5:$D$28252,"&lt;&gt;银联",Sheet1!$D$5:$D$28252,"&lt;&gt;内部转款",Sheet1!$D$5:$D$28252,"&lt;&gt;内部转账",Sheet1!$E$5:$E$28252,"&lt;&gt;*调拨*")</f>
        <v>0</v>
      </c>
      <c r="O440" s="32">
        <f>SUMIFS(Sheet1!$F$5:$F$28252,Sheet1!$I$5:$I$28252,$B440,Sheet1!$L$5:$L$28252,$A440,Sheet1!$D$5:$D$28252,"京东",Sheet1!$E$5:$E$28252,"&lt;&gt;*调拨*")+SUMIFS(Sheet1!$F$5:$F$28252,Sheet1!$I$5:$I$28252,$B440,Sheet1!$L$5:$L$28252,$A440,Sheet1!$E$5:$E$28252,"*京东*",Sheet1!$D$5:$D$28252,"&lt;&gt;京东",Sheet1!$D$5:$D$28252,"&lt;&gt;内部转款",Sheet1!$D$5:$D$28252,"&lt;&gt;内部转账",Sheet1!$E$5:$E$28252,"&lt;&gt;*调拨*")</f>
        <v>0</v>
      </c>
      <c r="P440" s="32">
        <f>SUMIFS(Sheet1!$F$5:$F$28252,Sheet1!$I$5:$I$28252,$B440,Sheet1!$L$5:$L$28252,$A440,Sheet1!$D$5:$D$28252,"药机微信",Sheet1!$E$5:$E$28252,"&lt;&gt;*调拨*")+SUMIFS(Sheet1!$F$5:$F$28252,Sheet1!$I$5:$I$28252,$B440,Sheet1!$L$5:$L$28252,$A440,Sheet1!$E$5:$E$28252,"*药机微信*",Sheet1!$D$5:$D$28252,"&lt;&gt;药机微信",Sheet1!$D$5:$D$28252,"&lt;&gt;内部转款",Sheet1!$D$5:$D$28252,"&lt;&gt;内部转账",Sheet1!$E$5:$E$28252,"&lt;&gt;*调拨*")</f>
        <v>0</v>
      </c>
      <c r="Q440" s="32">
        <f>SUMIFS(Sheet1!$F$5:$F$28252,Sheet1!$I$5:$I$28252,$B440,Sheet1!$L$5:$L$28252,$A440,Sheet1!$D$5:$D$28252,"亲情卡",Sheet1!$E$5:$E$28252,"&lt;&gt;*调拨*")+SUMIFS(Sheet1!$F$5:$F$28252,Sheet1!$I$5:$I$28252,$B440,Sheet1!$L$5:$L$28252,$A440,Sheet1!$E$5:$E$28252,"*亲情卡*",Sheet1!$D$5:$D$28252,"&lt;&gt;亲情卡",Sheet1!$D$5:$D$28252,"&lt;&gt;内部转款",Sheet1!$D$5:$D$28252,"&lt;&gt;内部转账",Sheet1!$E$5:$E$28252,"&lt;&gt;*调拨*")</f>
        <v>0</v>
      </c>
      <c r="R440" s="32">
        <f>SUMIFS(Sheet1!$F$5:$F$28252,Sheet1!$I$5:$I$28252,$B440,Sheet1!$L$5:$L$28252,$A440,Sheet1!$D$5:$D$28252,"优惠券",Sheet1!$E$5:$E$28252,"&lt;&gt;*调拨*")+SUMIFS(Sheet1!$F$5:$F$28252,Sheet1!$I$5:$I$28252,$B440,Sheet1!$L$5:$L$28252,$A440,Sheet1!$E$5:$E$28252,"*优惠券*",Sheet1!$D$5:$D$28252,"&lt;&gt;优惠券",Sheet1!$D$5:$D$28252,"&lt;&gt;内部转款",Sheet1!$D$5:$D$28252,"&lt;&gt;内部转账",Sheet1!$E$5:$E$28252,"&lt;&gt;*调拨*")</f>
        <v>0</v>
      </c>
      <c r="S440" s="32">
        <f>SUMIFS(Sheet1!$F$5:$F$28252,Sheet1!$I$5:$I$28252,$B440,Sheet1!$L$5:$L$28252,$A440,Sheet1!$D$5:$D$28252,"代金券",Sheet1!$E$5:$E$28252,"&lt;&gt;*调拨*")+SUMIFS(Sheet1!$F$5:$F$28252,Sheet1!$I$5:$I$28252,$B440,Sheet1!$L$5:$L$28252,$A440,Sheet1!$E$5:$E$28252,"*代金券*",Sheet1!$D$5:$D$28252,"&lt;&gt;代金券",Sheet1!$D$5:$D$28252,"&lt;&gt;内部转款",Sheet1!$D$5:$D$28252,"&lt;&gt;内部转账",Sheet1!$E$5:$E$28252,"&lt;&gt;*调拨*")</f>
        <v>0</v>
      </c>
      <c r="T440" s="32">
        <f>SUMIFS(Sheet1!$F$5:$F$28252,Sheet1!$I$5:$I$28252,$B440,Sheet1!$L$5:$L$28252,$A440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440,Sheet1!$L$5:$L$28252,$A440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440,Sheet1!$L$5:$L$28252,$A440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440,Sheet1!$L$5:$L$28252,$A440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0" s="32">
        <f>SUMIFS(Sheet1!$F$5:$F$28252,Sheet1!$I$5:$I$28252,$B440,Sheet1!$L$5:$L$28252,$A440,Sheet1!$E$5:$E$28252,"*调拨*")</f>
        <v>0</v>
      </c>
      <c r="V440" s="32">
        <f>SUMIFS(Sheet1!$F$5:$F$28252,Sheet1!$I$5:$I$28252,$B440,Sheet1!$L$5:$L$28252,$A440,Sheet1!$D$5:$D$28252,"储值",Sheet1!$E$5:$E$28252,"&lt;&gt;*调拨*")+SUMIFS(Sheet1!$F$5:$F$28252,Sheet1!$I$5:$I$28252,$B440,Sheet1!$L$5:$L$28252,$A440,Sheet1!$E$5:$E$28252,"*储值*",Sheet1!$D$5:$D$28252,"&lt;&gt;储值",Sheet1!$D$5:$D$28252,"&lt;&gt;内部转款",Sheet1!$D$5:$D$28252,"&lt;&gt;内部转账",Sheet1!$E$5:$E$28252,"&lt;&gt;*调拨*")</f>
        <v>0</v>
      </c>
      <c r="W440" s="32">
        <f>SUMIFS(Sheet1!$F$5:$F$28252,Sheet1!$I$5:$I$28252,$B440,Sheet1!$L$5:$L$28252,$A440,Sheet1!$D$5:$D$28252,"效期",Sheet1!$E$5:$E$28252,"&lt;&gt;*调拨*")+SUMIFS(Sheet1!$F$5:$F$28252,Sheet1!$I$5:$I$28252,$B440,Sheet1!$L$5:$L$28252,$A440,Sheet1!$E$5:$E$28252,"*效期*",Sheet1!$D$5:$D$28252,"&lt;&gt;效期",Sheet1!$D$5:$D$28252,"&lt;&gt;内部转款",Sheet1!$D$5:$D$28252,"&lt;&gt;内部转账",Sheet1!$E$5:$E$28252,"&lt;&gt;*调拨*")</f>
        <v>0</v>
      </c>
      <c r="X440" s="32">
        <f>SUMIFS(Sheet1!$F$5:$F$28252,Sheet1!$I$5:$I$28252,$B440,Sheet1!$L$5:$L$28252,$A440,Sheet1!$D$5:$D$28252,"内部转款",Sheet1!$E$5:$E$28252,"&lt;&gt;*调拨*")+SUMIFS(Sheet1!$F$5:$F$28252,Sheet1!$I$5:$I$28252,$B440,Sheet1!$L$5:$L$28252,$A440,Sheet1!$D$5:$D$28252,"内部转账",Sheet1!$E$5:$E$28252,"&lt;&gt;*调拨*")</f>
        <v>0</v>
      </c>
      <c r="Y440" s="32">
        <f t="shared" si="32"/>
        <v>0</v>
      </c>
      <c r="Z440" s="32">
        <f>SUMIFS(Sheet1!$F$5:$F$28252,Sheet1!$I$5:$I$28252,$B440,Sheet1!$L$5:$L$28252,$A440)</f>
        <v>13718.23</v>
      </c>
      <c r="AA440" s="32">
        <f>SUMIFS(Sheet1!$G$5:$G$28252,Sheet1!$I$5:$I$28252,$B440,Sheet1!$L$5:$L$28252,$A440,Sheet1!$D$5:$D$28252,"工资",Sheet1!$E$5:$E$28252,"&lt;&gt;*调拨*")+SUMIFS(Sheet1!$G$5:$G$28252,Sheet1!$I$5:$I$28252,$B440,Sheet1!$L$5:$L$28252,$A440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5503.22</v>
      </c>
      <c r="AB440" s="32">
        <f>SUMIFS(Sheet1!$G$5:$G$28252,Sheet1!$I$5:$I$28252,$B440,Sheet1!$L$5:$L$28252,$A440,Sheet1!$D$5:$D$28252,"水费",Sheet1!$E$5:$E$28252,"&lt;&gt;*调拨*")+SUMIFS(Sheet1!$G$5:$G$28252,Sheet1!$I$5:$I$28252,$B440,Sheet1!$L$5:$L$28252,$A440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0" s="32">
        <f>SUMIFS(Sheet1!$G$5:$G$28252,Sheet1!$I$5:$I$28252,$B440,Sheet1!$L$5:$L$28252,$A440,Sheet1!$D$5:$D$28252,"电费",Sheet1!$E$5:$E$28252,"&lt;&gt;*调拨*")+SUMIFS(Sheet1!$G$5:$G$28252,Sheet1!$I$5:$I$28252,$B440,Sheet1!$L$5:$L$28252,$A440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40" s="32">
        <f>SUMIFS(Sheet1!$G$5:$G$28252,Sheet1!$I$5:$I$28252,$B440,Sheet1!$L$5:$L$28252,$A440,Sheet1!$D$5:$D$28252,"宽带费",Sheet1!$E$5:$E$28252,"&lt;&gt;*调拨*")+SUMIFS(Sheet1!$G$5:$G$28252,Sheet1!$I$5:$I$28252,$B440,Sheet1!$L$5:$L$28252,$A440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0" s="32">
        <f>SUMIFS(Sheet1!$G$5:$G$28252,Sheet1!$I$5:$I$28252,$B440,Sheet1!$L$5:$L$28252,$A440,Sheet1!$D$5:$D$28252,"办公费",Sheet1!$E$5:$E$28252,"&lt;&gt;*调拨*")+SUMIFS(Sheet1!$G$5:$G$28252,Sheet1!$I$5:$I$28252,$B440,Sheet1!$L$5:$L$28252,$A440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40" s="32">
        <f>SUMIFS(Sheet1!$G$5:$G$28252,Sheet1!$I$5:$I$28252,$B440,Sheet1!$L$5:$L$28252,$A440,Sheet1!$D$5:$D$28252,"话费",Sheet1!$E$5:$E$28252,"&lt;&gt;*调拨*")+SUMIFS(Sheet1!$G$5:$G$28252,Sheet1!$I$5:$I$28252,$B440,Sheet1!$L$5:$L$28252,$A440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0" s="32">
        <f>SUMIFS(Sheet1!$G$5:$G$28252,Sheet1!$I$5:$I$28252,$B440,Sheet1!$L$5:$L$28252,$A440,Sheet1!$D$5:$D$28252,"房租",Sheet1!$E$5:$E$28252,"&lt;&gt;*调拨*")+SUMIFS(Sheet1!$G$5:$G$28252,Sheet1!$I$5:$I$28252,$B440,Sheet1!$L$5:$L$28252,$A440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0" s="32">
        <f>SUMIFS(Sheet1!$G$5:$G$28252,Sheet1!$I$5:$I$28252,$B440,Sheet1!$L$5:$L$28252,$A440,Sheet1!$E$5:$E$28252,"*调拨*")</f>
        <v>0</v>
      </c>
      <c r="AI440" s="32">
        <f>SUMIFS(Sheet1!$G$5:$G$28252,Sheet1!$I$5:$I$28252,$B440,Sheet1!$L$5:$L$28252,$A440,Sheet1!$D$5:$D$28252,"内部转款",Sheet1!$E$5:$E$28252,"&lt;&gt;*调拨*")+SUMIFS(Sheet1!$G$5:$G$28252,Sheet1!$I$5:$I$28252,$B440,Sheet1!$L$5:$L$28252,$A440,Sheet1!$D$5:$D$28252,"内部转账",Sheet1!$E$5:$E$28252,"&lt;&gt;*调拨*")</f>
        <v>0</v>
      </c>
      <c r="AJ440" s="32">
        <f t="shared" si="33"/>
        <v>0</v>
      </c>
      <c r="AK440" s="32">
        <f>SUMIFS(Sheet1!$G$5:$G$28252,Sheet1!$I$5:$I$28252,$B440,Sheet1!$L$5:$L$28252,$A440)</f>
        <v>5503.22</v>
      </c>
      <c r="AL440" s="32">
        <f t="shared" si="34"/>
        <v>8215.01</v>
      </c>
    </row>
    <row r="441" ht="16.5" spans="1:38">
      <c r="A441" s="30">
        <v>202608</v>
      </c>
      <c r="B441" s="31" t="s">
        <v>205</v>
      </c>
      <c r="C441" s="32">
        <f>SUMIFS(Sheet1!$F$5:$F$28252,Sheet1!$I$5:$I$28252,$B441,Sheet1!$L$5:$L$28252,$A441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15909.4</v>
      </c>
      <c r="D441" s="32">
        <f>SUMIFS(Sheet1!$F$5:$F$28252,Sheet1!$I$5:$I$28252,$B441,Sheet1!$L$5:$L$28252,$A441,Sheet1!$D$5:$D$28252,"医保即时拨付",Sheet1!$E$5:$E$28252,"&lt;&gt;*调拨*")+SUMIFS(Sheet1!$F$5:$F$28252,Sheet1!$I$5:$I$28252,$B441,Sheet1!$L$5:$L$28252,$A441,Sheet1!$E$5:$E$28252,"*医保即时拨付*",Sheet1!$D$5:$D$28252,"&lt;&gt;医保即时拨付",Sheet1!$D$5:$D$28252,"&lt;&gt;内部转款",Sheet1!$D$5:$D$28252,"&lt;&gt;内部转账",Sheet1!$E$5:$E$28252,"&lt;&gt;*调拨*")</f>
        <v>3021.89</v>
      </c>
      <c r="E441" s="32">
        <f>SUMIFS(Sheet1!$F$5:$F$28252,Sheet1!$I$5:$I$28252,$B441,Sheet1!$L$5:$L$28252,$A441,Sheet1!$D$5:$D$28252,"医保",Sheet1!$E$5:$E$28252,"&lt;&gt;*调拨*",Sheet1!$E$5:$E$28252,"&lt;&gt;*医保即时拨付*")+SUMIFS(Sheet1!$F$5:$F$28252,Sheet1!$I$5:$I$28252,$B441,Sheet1!$L$5:$L$28252,$A441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1" s="32">
        <f>SUMIFS(Sheet1!$F$5:$F$28252,Sheet1!$I$5:$I$28252,$B441,Sheet1!$L$5:$L$28252,$A441,Sheet1!$D$5:$D$28252,"聚合",Sheet1!$E$5:$E$28252,"&lt;&gt;*调拨*")+SUMIFS(Sheet1!$F$5:$F$28252,Sheet1!$I$5:$I$28252,$B441,Sheet1!$L$5:$L$28252,$A441,Sheet1!$E$5:$E$28252,"*聚合*",Sheet1!$D$5:$D$28252,"&lt;&gt;聚合",Sheet1!$D$5:$D$28252,"&lt;&gt;内部转款",Sheet1!$D$5:$D$28252,"&lt;&gt;内部转账",Sheet1!$E$5:$E$28252,"&lt;&gt;*调拨*")</f>
        <v>0</v>
      </c>
      <c r="G441" s="32">
        <f>SUMIFS(Sheet1!$F$5:$F$28252,Sheet1!$I$5:$I$28252,$B441,Sheet1!$L$5:$L$28252,$A441,Sheet1!$D$5:$D$28252,"24小时微信",Sheet1!$E$5:$E$28252,"&lt;&gt;*调拨*")+SUMIFS(Sheet1!$F$5:$F$28252,Sheet1!$I$5:$I$28252,$B441,Sheet1!$L$5:$L$28252,$A441,Sheet1!$E$5:$E$28252,"*24小时微信*",Sheet1!$D$5:$D$28252,"&lt;&gt;24小时微信",Sheet1!$D$5:$D$28252,"&lt;&gt;内部转款",Sheet1!$D$5:$D$28252,"&lt;&gt;内部转账",Sheet1!$E$5:$E$28252,"&lt;&gt;*调拨*")</f>
        <v>0</v>
      </c>
      <c r="H441" s="32">
        <f>SUMIFS(Sheet1!$F$5:$F$28252,Sheet1!$I$5:$I$28252,$B441,Sheet1!$L$5:$L$28252,$A441,Sheet1!$D$5:$D$28252,"美团",Sheet1!$E$5:$E$28252,"&lt;&gt;*调拨*")+SUMIFS(Sheet1!$F$5:$F$28252,Sheet1!$I$5:$I$28252,$B441,Sheet1!$L$5:$L$28252,$A441,Sheet1!$E$5:$E$28252,"*美团*",Sheet1!$D$5:$D$28252,"&lt;&gt;美团",Sheet1!$D$5:$D$28252,"&lt;&gt;内部转款",Sheet1!$D$5:$D$28252,"&lt;&gt;内部转账",Sheet1!$E$5:$E$28252,"&lt;&gt;*调拨*")</f>
        <v>0</v>
      </c>
      <c r="I441" s="32">
        <f>SUMIFS(Sheet1!$F$5:$F$28252,Sheet1!$I$5:$I$28252,$B441,Sheet1!$L$5:$L$28252,$A441,Sheet1!$D$5:$D$28252,"饿了么",Sheet1!$E$5:$E$28252,"&lt;&gt;*调拨*")+SUMIFS(Sheet1!$F$5:$F$28252,Sheet1!$I$5:$I$28252,$B441,Sheet1!$L$5:$L$28252,$A441,Sheet1!$E$5:$E$28252,"*饿了么*",Sheet1!$D$5:$D$28252,"&lt;&gt;饿了么",Sheet1!$D$5:$D$28252,"&lt;&gt;内部转款",Sheet1!$D$5:$D$28252,"&lt;&gt;内部转账",Sheet1!$E$5:$E$28252,"&lt;&gt;*调拨*")</f>
        <v>0</v>
      </c>
      <c r="J441" s="32">
        <f>SUMIFS(Sheet1!$F$5:$F$28252,Sheet1!$I$5:$I$28252,$B441,Sheet1!$L$5:$L$28252,$A441,Sheet1!$D$5:$D$28252,"健E卡",Sheet1!$E$5:$E$28252,"&lt;&gt;*调拨*")+SUMIFS(Sheet1!$F$5:$F$28252,Sheet1!$I$5:$I$28252,$B441,Sheet1!$L$5:$L$28252,$A441,Sheet1!$E$5:$E$28252,"*健E卡*",Sheet1!$D$5:$D$28252,"&lt;&gt;健E卡",Sheet1!$D$5:$D$28252,"&lt;&gt;内部转款",Sheet1!$D$5:$D$28252,"&lt;&gt;内部转账",Sheet1!$E$5:$E$28252,"&lt;&gt;*调拨*")</f>
        <v>0</v>
      </c>
      <c r="K441" s="32">
        <f>SUMIFS(Sheet1!$F$5:$F$28252,Sheet1!$I$5:$I$28252,$B441,Sheet1!$L$5:$L$28252,$A441,Sheet1!$D$5:$D$28252,"抖音",Sheet1!$E$5:$E$28252,"&lt;&gt;*调拨*")+SUMIFS(Sheet1!$F$5:$F$28252,Sheet1!$I$5:$I$28252,$B441,Sheet1!$L$5:$L$28252,$A441,Sheet1!$E$5:$E$28252,"*抖音*",Sheet1!$D$5:$D$28252,"&lt;&gt;抖音",Sheet1!$D$5:$D$28252,"&lt;&gt;内部转款",Sheet1!$D$5:$D$28252,"&lt;&gt;内部转账",Sheet1!$E$5:$E$28252,"&lt;&gt;*调拨*")</f>
        <v>0</v>
      </c>
      <c r="L441" s="32">
        <f>SUMIFS(Sheet1!$F$5:$F$28252,Sheet1!$I$5:$I$28252,$B441,Sheet1!$L$5:$L$28252,$A441,Sheet1!$D$5:$D$28252,"医卡通",Sheet1!$E$5:$E$28252,"&lt;&gt;*调拨*")+SUMIFS(Sheet1!$F$5:$F$28252,Sheet1!$I$5:$I$28252,$B441,Sheet1!$L$5:$L$28252,$A441,Sheet1!$E$5:$E$28252,"*医卡通*",Sheet1!$D$5:$D$28252,"&lt;&gt;医卡通",Sheet1!$D$5:$D$28252,"&lt;&gt;内部转款",Sheet1!$D$5:$D$28252,"&lt;&gt;内部转账",Sheet1!$E$5:$E$28252,"&lt;&gt;*调拨*")</f>
        <v>0</v>
      </c>
      <c r="M441" s="32">
        <f>SUMIFS(Sheet1!$F$5:$F$28252,Sheet1!$I$5:$I$28252,$B441,Sheet1!$L$5:$L$28252,$A441,Sheet1!$D$5:$D$28252,"企健网",Sheet1!$E$5:$E$28252,"&lt;&gt;*调拨*")+SUMIFS(Sheet1!$F$5:$F$28252,Sheet1!$I$5:$I$28252,$B441,Sheet1!$L$5:$L$28252,$A441,Sheet1!$E$5:$E$28252,"*企健网*",Sheet1!$D$5:$D$28252,"&lt;&gt;企健网",Sheet1!$D$5:$D$28252,"&lt;&gt;内部转款",Sheet1!$D$5:$D$28252,"&lt;&gt;内部转账",Sheet1!$E$5:$E$28252,"&lt;&gt;*调拨*")</f>
        <v>0</v>
      </c>
      <c r="N441" s="32">
        <f>SUMIFS(Sheet1!$F$5:$F$28252,Sheet1!$I$5:$I$28252,$B441,Sheet1!$L$5:$L$28252,$A441,Sheet1!$D$5:$D$28252,"银联",Sheet1!$E$5:$E$28252,"&lt;&gt;*调拨*")+SUMIFS(Sheet1!$F$5:$F$28252,Sheet1!$I$5:$I$28252,$B441,Sheet1!$L$5:$L$28252,$A441,Sheet1!$E$5:$E$28252,"*银联*",Sheet1!$D$5:$D$28252,"&lt;&gt;银联",Sheet1!$D$5:$D$28252,"&lt;&gt;内部转款",Sheet1!$D$5:$D$28252,"&lt;&gt;内部转账",Sheet1!$E$5:$E$28252,"&lt;&gt;*调拨*")</f>
        <v>0</v>
      </c>
      <c r="O441" s="32">
        <f>SUMIFS(Sheet1!$F$5:$F$28252,Sheet1!$I$5:$I$28252,$B441,Sheet1!$L$5:$L$28252,$A441,Sheet1!$D$5:$D$28252,"京东",Sheet1!$E$5:$E$28252,"&lt;&gt;*调拨*")+SUMIFS(Sheet1!$F$5:$F$28252,Sheet1!$I$5:$I$28252,$B441,Sheet1!$L$5:$L$28252,$A441,Sheet1!$E$5:$E$28252,"*京东*",Sheet1!$D$5:$D$28252,"&lt;&gt;京东",Sheet1!$D$5:$D$28252,"&lt;&gt;内部转款",Sheet1!$D$5:$D$28252,"&lt;&gt;内部转账",Sheet1!$E$5:$E$28252,"&lt;&gt;*调拨*")</f>
        <v>0</v>
      </c>
      <c r="P441" s="32">
        <f>SUMIFS(Sheet1!$F$5:$F$28252,Sheet1!$I$5:$I$28252,$B441,Sheet1!$L$5:$L$28252,$A441,Sheet1!$D$5:$D$28252,"药机微信",Sheet1!$E$5:$E$28252,"&lt;&gt;*调拨*")+SUMIFS(Sheet1!$F$5:$F$28252,Sheet1!$I$5:$I$28252,$B441,Sheet1!$L$5:$L$28252,$A441,Sheet1!$E$5:$E$28252,"*药机微信*",Sheet1!$D$5:$D$28252,"&lt;&gt;药机微信",Sheet1!$D$5:$D$28252,"&lt;&gt;内部转款",Sheet1!$D$5:$D$28252,"&lt;&gt;内部转账",Sheet1!$E$5:$E$28252,"&lt;&gt;*调拨*")</f>
        <v>0</v>
      </c>
      <c r="Q441" s="32">
        <f>SUMIFS(Sheet1!$F$5:$F$28252,Sheet1!$I$5:$I$28252,$B441,Sheet1!$L$5:$L$28252,$A441,Sheet1!$D$5:$D$28252,"亲情卡",Sheet1!$E$5:$E$28252,"&lt;&gt;*调拨*")+SUMIFS(Sheet1!$F$5:$F$28252,Sheet1!$I$5:$I$28252,$B441,Sheet1!$L$5:$L$28252,$A441,Sheet1!$E$5:$E$28252,"*亲情卡*",Sheet1!$D$5:$D$28252,"&lt;&gt;亲情卡",Sheet1!$D$5:$D$28252,"&lt;&gt;内部转款",Sheet1!$D$5:$D$28252,"&lt;&gt;内部转账",Sheet1!$E$5:$E$28252,"&lt;&gt;*调拨*")</f>
        <v>0</v>
      </c>
      <c r="R441" s="32">
        <f>SUMIFS(Sheet1!$F$5:$F$28252,Sheet1!$I$5:$I$28252,$B441,Sheet1!$L$5:$L$28252,$A441,Sheet1!$D$5:$D$28252,"优惠券",Sheet1!$E$5:$E$28252,"&lt;&gt;*调拨*")+SUMIFS(Sheet1!$F$5:$F$28252,Sheet1!$I$5:$I$28252,$B441,Sheet1!$L$5:$L$28252,$A441,Sheet1!$E$5:$E$28252,"*优惠券*",Sheet1!$D$5:$D$28252,"&lt;&gt;优惠券",Sheet1!$D$5:$D$28252,"&lt;&gt;内部转款",Sheet1!$D$5:$D$28252,"&lt;&gt;内部转账",Sheet1!$E$5:$E$28252,"&lt;&gt;*调拨*")</f>
        <v>0</v>
      </c>
      <c r="S441" s="32">
        <f>SUMIFS(Sheet1!$F$5:$F$28252,Sheet1!$I$5:$I$28252,$B441,Sheet1!$L$5:$L$28252,$A441,Sheet1!$D$5:$D$28252,"代金券",Sheet1!$E$5:$E$28252,"&lt;&gt;*调拨*")+SUMIFS(Sheet1!$F$5:$F$28252,Sheet1!$I$5:$I$28252,$B441,Sheet1!$L$5:$L$28252,$A441,Sheet1!$E$5:$E$28252,"*代金券*",Sheet1!$D$5:$D$28252,"&lt;&gt;代金券",Sheet1!$D$5:$D$28252,"&lt;&gt;内部转款",Sheet1!$D$5:$D$28252,"&lt;&gt;内部转账",Sheet1!$E$5:$E$28252,"&lt;&gt;*调拨*")</f>
        <v>0</v>
      </c>
      <c r="T441" s="32">
        <f>SUMIFS(Sheet1!$F$5:$F$28252,Sheet1!$I$5:$I$28252,$B441,Sheet1!$L$5:$L$28252,$A441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441,Sheet1!$L$5:$L$28252,$A441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441,Sheet1!$L$5:$L$28252,$A441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441,Sheet1!$L$5:$L$28252,$A441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1" s="32">
        <f>SUMIFS(Sheet1!$F$5:$F$28252,Sheet1!$I$5:$I$28252,$B441,Sheet1!$L$5:$L$28252,$A441,Sheet1!$E$5:$E$28252,"*调拨*")</f>
        <v>0</v>
      </c>
      <c r="V441" s="32">
        <f>SUMIFS(Sheet1!$F$5:$F$28252,Sheet1!$I$5:$I$28252,$B441,Sheet1!$L$5:$L$28252,$A441,Sheet1!$D$5:$D$28252,"储值",Sheet1!$E$5:$E$28252,"&lt;&gt;*调拨*")+SUMIFS(Sheet1!$F$5:$F$28252,Sheet1!$I$5:$I$28252,$B441,Sheet1!$L$5:$L$28252,$A441,Sheet1!$E$5:$E$28252,"*储值*",Sheet1!$D$5:$D$28252,"&lt;&gt;储值",Sheet1!$D$5:$D$28252,"&lt;&gt;内部转款",Sheet1!$D$5:$D$28252,"&lt;&gt;内部转账",Sheet1!$E$5:$E$28252,"&lt;&gt;*调拨*")</f>
        <v>0</v>
      </c>
      <c r="W441" s="32">
        <f>SUMIFS(Sheet1!$F$5:$F$28252,Sheet1!$I$5:$I$28252,$B441,Sheet1!$L$5:$L$28252,$A441,Sheet1!$D$5:$D$28252,"效期",Sheet1!$E$5:$E$28252,"&lt;&gt;*调拨*")+SUMIFS(Sheet1!$F$5:$F$28252,Sheet1!$I$5:$I$28252,$B441,Sheet1!$L$5:$L$28252,$A441,Sheet1!$E$5:$E$28252,"*效期*",Sheet1!$D$5:$D$28252,"&lt;&gt;效期",Sheet1!$D$5:$D$28252,"&lt;&gt;内部转款",Sheet1!$D$5:$D$28252,"&lt;&gt;内部转账",Sheet1!$E$5:$E$28252,"&lt;&gt;*调拨*")</f>
        <v>0</v>
      </c>
      <c r="X441" s="32">
        <f>SUMIFS(Sheet1!$F$5:$F$28252,Sheet1!$I$5:$I$28252,$B441,Sheet1!$L$5:$L$28252,$A441,Sheet1!$D$5:$D$28252,"内部转款",Sheet1!$E$5:$E$28252,"&lt;&gt;*调拨*")+SUMIFS(Sheet1!$F$5:$F$28252,Sheet1!$I$5:$I$28252,$B441,Sheet1!$L$5:$L$28252,$A441,Sheet1!$D$5:$D$28252,"内部转账",Sheet1!$E$5:$E$28252,"&lt;&gt;*调拨*")</f>
        <v>0</v>
      </c>
      <c r="Y441" s="32">
        <f t="shared" si="32"/>
        <v>0</v>
      </c>
      <c r="Z441" s="32">
        <f>SUMIFS(Sheet1!$F$5:$F$28252,Sheet1!$I$5:$I$28252,$B441,Sheet1!$L$5:$L$28252,$A441)</f>
        <v>18931.29</v>
      </c>
      <c r="AA441" s="32">
        <f>SUMIFS(Sheet1!$G$5:$G$28252,Sheet1!$I$5:$I$28252,$B441,Sheet1!$L$5:$L$28252,$A441,Sheet1!$D$5:$D$28252,"工资",Sheet1!$E$5:$E$28252,"&lt;&gt;*调拨*")+SUMIFS(Sheet1!$G$5:$G$28252,Sheet1!$I$5:$I$28252,$B441,Sheet1!$L$5:$L$28252,$A441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5895.15</v>
      </c>
      <c r="AB441" s="32">
        <f>SUMIFS(Sheet1!$G$5:$G$28252,Sheet1!$I$5:$I$28252,$B441,Sheet1!$L$5:$L$28252,$A441,Sheet1!$D$5:$D$28252,"水费",Sheet1!$E$5:$E$28252,"&lt;&gt;*调拨*")+SUMIFS(Sheet1!$G$5:$G$28252,Sheet1!$I$5:$I$28252,$B441,Sheet1!$L$5:$L$28252,$A441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1" s="32">
        <f>SUMIFS(Sheet1!$G$5:$G$28252,Sheet1!$I$5:$I$28252,$B441,Sheet1!$L$5:$L$28252,$A441,Sheet1!$D$5:$D$28252,"电费",Sheet1!$E$5:$E$28252,"&lt;&gt;*调拨*")+SUMIFS(Sheet1!$G$5:$G$28252,Sheet1!$I$5:$I$28252,$B441,Sheet1!$L$5:$L$28252,$A441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41" s="32">
        <f>SUMIFS(Sheet1!$G$5:$G$28252,Sheet1!$I$5:$I$28252,$B441,Sheet1!$L$5:$L$28252,$A441,Sheet1!$D$5:$D$28252,"宽带费",Sheet1!$E$5:$E$28252,"&lt;&gt;*调拨*")+SUMIFS(Sheet1!$G$5:$G$28252,Sheet1!$I$5:$I$28252,$B441,Sheet1!$L$5:$L$28252,$A441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1" s="32">
        <f>SUMIFS(Sheet1!$G$5:$G$28252,Sheet1!$I$5:$I$28252,$B441,Sheet1!$L$5:$L$28252,$A441,Sheet1!$D$5:$D$28252,"办公费",Sheet1!$E$5:$E$28252,"&lt;&gt;*调拨*")+SUMIFS(Sheet1!$G$5:$G$28252,Sheet1!$I$5:$I$28252,$B441,Sheet1!$L$5:$L$28252,$A441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41" s="32">
        <f>SUMIFS(Sheet1!$G$5:$G$28252,Sheet1!$I$5:$I$28252,$B441,Sheet1!$L$5:$L$28252,$A441,Sheet1!$D$5:$D$28252,"话费",Sheet1!$E$5:$E$28252,"&lt;&gt;*调拨*")+SUMIFS(Sheet1!$G$5:$G$28252,Sheet1!$I$5:$I$28252,$B441,Sheet1!$L$5:$L$28252,$A441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1" s="32">
        <f>SUMIFS(Sheet1!$G$5:$G$28252,Sheet1!$I$5:$I$28252,$B441,Sheet1!$L$5:$L$28252,$A441,Sheet1!$D$5:$D$28252,"房租",Sheet1!$E$5:$E$28252,"&lt;&gt;*调拨*")+SUMIFS(Sheet1!$G$5:$G$28252,Sheet1!$I$5:$I$28252,$B441,Sheet1!$L$5:$L$28252,$A441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1" s="32">
        <f>SUMIFS(Sheet1!$G$5:$G$28252,Sheet1!$I$5:$I$28252,$B441,Sheet1!$L$5:$L$28252,$A441,Sheet1!$E$5:$E$28252,"*调拨*")</f>
        <v>0</v>
      </c>
      <c r="AI441" s="32">
        <f>SUMIFS(Sheet1!$G$5:$G$28252,Sheet1!$I$5:$I$28252,$B441,Sheet1!$L$5:$L$28252,$A441,Sheet1!$D$5:$D$28252,"内部转款",Sheet1!$E$5:$E$28252,"&lt;&gt;*调拨*")+SUMIFS(Sheet1!$G$5:$G$28252,Sheet1!$I$5:$I$28252,$B441,Sheet1!$L$5:$L$28252,$A441,Sheet1!$D$5:$D$28252,"内部转账",Sheet1!$E$5:$E$28252,"&lt;&gt;*调拨*")</f>
        <v>0</v>
      </c>
      <c r="AJ441" s="32">
        <f t="shared" si="33"/>
        <v>0</v>
      </c>
      <c r="AK441" s="32">
        <f>SUMIFS(Sheet1!$G$5:$G$28252,Sheet1!$I$5:$I$28252,$B441,Sheet1!$L$5:$L$28252,$A441)</f>
        <v>5895.15</v>
      </c>
      <c r="AL441" s="32">
        <f t="shared" si="34"/>
        <v>13036.14</v>
      </c>
    </row>
    <row r="442" ht="16.5" spans="1:38">
      <c r="A442" s="30">
        <v>202608</v>
      </c>
      <c r="B442" s="31" t="s">
        <v>117</v>
      </c>
      <c r="C442" s="32">
        <f>SUMIFS(Sheet1!$F$5:$F$28252,Sheet1!$I$5:$I$28252,$B442,Sheet1!$L$5:$L$28252,$A442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21981.92</v>
      </c>
      <c r="D442" s="32">
        <f>SUMIFS(Sheet1!$F$5:$F$28252,Sheet1!$I$5:$I$28252,$B442,Sheet1!$L$5:$L$28252,$A442,Sheet1!$D$5:$D$28252,"医保即时拨付",Sheet1!$E$5:$E$28252,"&lt;&gt;*调拨*")+SUMIFS(Sheet1!$F$5:$F$28252,Sheet1!$I$5:$I$28252,$B442,Sheet1!$L$5:$L$28252,$A442,Sheet1!$E$5:$E$28252,"*医保即时拨付*",Sheet1!$D$5:$D$28252,"&lt;&gt;医保即时拨付",Sheet1!$D$5:$D$28252,"&lt;&gt;内部转款",Sheet1!$D$5:$D$28252,"&lt;&gt;内部转账",Sheet1!$E$5:$E$28252,"&lt;&gt;*调拨*")</f>
        <v>2398.4</v>
      </c>
      <c r="E442" s="32">
        <f>SUMIFS(Sheet1!$F$5:$F$28252,Sheet1!$I$5:$I$28252,$B442,Sheet1!$L$5:$L$28252,$A442,Sheet1!$D$5:$D$28252,"医保",Sheet1!$E$5:$E$28252,"&lt;&gt;*调拨*",Sheet1!$E$5:$E$28252,"&lt;&gt;*医保即时拨付*")+SUMIFS(Sheet1!$F$5:$F$28252,Sheet1!$I$5:$I$28252,$B442,Sheet1!$L$5:$L$28252,$A442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2" s="32">
        <f>SUMIFS(Sheet1!$F$5:$F$28252,Sheet1!$I$5:$I$28252,$B442,Sheet1!$L$5:$L$28252,$A442,Sheet1!$D$5:$D$28252,"聚合",Sheet1!$E$5:$E$28252,"&lt;&gt;*调拨*")+SUMIFS(Sheet1!$F$5:$F$28252,Sheet1!$I$5:$I$28252,$B442,Sheet1!$L$5:$L$28252,$A442,Sheet1!$E$5:$E$28252,"*聚合*",Sheet1!$D$5:$D$28252,"&lt;&gt;聚合",Sheet1!$D$5:$D$28252,"&lt;&gt;内部转款",Sheet1!$D$5:$D$28252,"&lt;&gt;内部转账",Sheet1!$E$5:$E$28252,"&lt;&gt;*调拨*")</f>
        <v>0</v>
      </c>
      <c r="G442" s="32">
        <f>SUMIFS(Sheet1!$F$5:$F$28252,Sheet1!$I$5:$I$28252,$B442,Sheet1!$L$5:$L$28252,$A442,Sheet1!$D$5:$D$28252,"24小时微信",Sheet1!$E$5:$E$28252,"&lt;&gt;*调拨*")+SUMIFS(Sheet1!$F$5:$F$28252,Sheet1!$I$5:$I$28252,$B442,Sheet1!$L$5:$L$28252,$A442,Sheet1!$E$5:$E$28252,"*24小时微信*",Sheet1!$D$5:$D$28252,"&lt;&gt;24小时微信",Sheet1!$D$5:$D$28252,"&lt;&gt;内部转款",Sheet1!$D$5:$D$28252,"&lt;&gt;内部转账",Sheet1!$E$5:$E$28252,"&lt;&gt;*调拨*")</f>
        <v>0</v>
      </c>
      <c r="H442" s="32">
        <f>SUMIFS(Sheet1!$F$5:$F$28252,Sheet1!$I$5:$I$28252,$B442,Sheet1!$L$5:$L$28252,$A442,Sheet1!$D$5:$D$28252,"美团",Sheet1!$E$5:$E$28252,"&lt;&gt;*调拨*")+SUMIFS(Sheet1!$F$5:$F$28252,Sheet1!$I$5:$I$28252,$B442,Sheet1!$L$5:$L$28252,$A442,Sheet1!$E$5:$E$28252,"*美团*",Sheet1!$D$5:$D$28252,"&lt;&gt;美团",Sheet1!$D$5:$D$28252,"&lt;&gt;内部转款",Sheet1!$D$5:$D$28252,"&lt;&gt;内部转账",Sheet1!$E$5:$E$28252,"&lt;&gt;*调拨*")</f>
        <v>0</v>
      </c>
      <c r="I442" s="32">
        <f>SUMIFS(Sheet1!$F$5:$F$28252,Sheet1!$I$5:$I$28252,$B442,Sheet1!$L$5:$L$28252,$A442,Sheet1!$D$5:$D$28252,"饿了么",Sheet1!$E$5:$E$28252,"&lt;&gt;*调拨*")+SUMIFS(Sheet1!$F$5:$F$28252,Sheet1!$I$5:$I$28252,$B442,Sheet1!$L$5:$L$28252,$A442,Sheet1!$E$5:$E$28252,"*饿了么*",Sheet1!$D$5:$D$28252,"&lt;&gt;饿了么",Sheet1!$D$5:$D$28252,"&lt;&gt;内部转款",Sheet1!$D$5:$D$28252,"&lt;&gt;内部转账",Sheet1!$E$5:$E$28252,"&lt;&gt;*调拨*")</f>
        <v>0</v>
      </c>
      <c r="J442" s="32">
        <f>SUMIFS(Sheet1!$F$5:$F$28252,Sheet1!$I$5:$I$28252,$B442,Sheet1!$L$5:$L$28252,$A442,Sheet1!$D$5:$D$28252,"健E卡",Sheet1!$E$5:$E$28252,"&lt;&gt;*调拨*")+SUMIFS(Sheet1!$F$5:$F$28252,Sheet1!$I$5:$I$28252,$B442,Sheet1!$L$5:$L$28252,$A442,Sheet1!$E$5:$E$28252,"*健E卡*",Sheet1!$D$5:$D$28252,"&lt;&gt;健E卡",Sheet1!$D$5:$D$28252,"&lt;&gt;内部转款",Sheet1!$D$5:$D$28252,"&lt;&gt;内部转账",Sheet1!$E$5:$E$28252,"&lt;&gt;*调拨*")</f>
        <v>0</v>
      </c>
      <c r="K442" s="32">
        <f>SUMIFS(Sheet1!$F$5:$F$28252,Sheet1!$I$5:$I$28252,$B442,Sheet1!$L$5:$L$28252,$A442,Sheet1!$D$5:$D$28252,"抖音",Sheet1!$E$5:$E$28252,"&lt;&gt;*调拨*")+SUMIFS(Sheet1!$F$5:$F$28252,Sheet1!$I$5:$I$28252,$B442,Sheet1!$L$5:$L$28252,$A442,Sheet1!$E$5:$E$28252,"*抖音*",Sheet1!$D$5:$D$28252,"&lt;&gt;抖音",Sheet1!$D$5:$D$28252,"&lt;&gt;内部转款",Sheet1!$D$5:$D$28252,"&lt;&gt;内部转账",Sheet1!$E$5:$E$28252,"&lt;&gt;*调拨*")</f>
        <v>0</v>
      </c>
      <c r="L442" s="32">
        <f>SUMIFS(Sheet1!$F$5:$F$28252,Sheet1!$I$5:$I$28252,$B442,Sheet1!$L$5:$L$28252,$A442,Sheet1!$D$5:$D$28252,"医卡通",Sheet1!$E$5:$E$28252,"&lt;&gt;*调拨*")+SUMIFS(Sheet1!$F$5:$F$28252,Sheet1!$I$5:$I$28252,$B442,Sheet1!$L$5:$L$28252,$A442,Sheet1!$E$5:$E$28252,"*医卡通*",Sheet1!$D$5:$D$28252,"&lt;&gt;医卡通",Sheet1!$D$5:$D$28252,"&lt;&gt;内部转款",Sheet1!$D$5:$D$28252,"&lt;&gt;内部转账",Sheet1!$E$5:$E$28252,"&lt;&gt;*调拨*")</f>
        <v>0</v>
      </c>
      <c r="M442" s="32">
        <f>SUMIFS(Sheet1!$F$5:$F$28252,Sheet1!$I$5:$I$28252,$B442,Sheet1!$L$5:$L$28252,$A442,Sheet1!$D$5:$D$28252,"企健网",Sheet1!$E$5:$E$28252,"&lt;&gt;*调拨*")+SUMIFS(Sheet1!$F$5:$F$28252,Sheet1!$I$5:$I$28252,$B442,Sheet1!$L$5:$L$28252,$A442,Sheet1!$E$5:$E$28252,"*企健网*",Sheet1!$D$5:$D$28252,"&lt;&gt;企健网",Sheet1!$D$5:$D$28252,"&lt;&gt;内部转款",Sheet1!$D$5:$D$28252,"&lt;&gt;内部转账",Sheet1!$E$5:$E$28252,"&lt;&gt;*调拨*")</f>
        <v>0</v>
      </c>
      <c r="N442" s="32">
        <f>SUMIFS(Sheet1!$F$5:$F$28252,Sheet1!$I$5:$I$28252,$B442,Sheet1!$L$5:$L$28252,$A442,Sheet1!$D$5:$D$28252,"银联",Sheet1!$E$5:$E$28252,"&lt;&gt;*调拨*")+SUMIFS(Sheet1!$F$5:$F$28252,Sheet1!$I$5:$I$28252,$B442,Sheet1!$L$5:$L$28252,$A442,Sheet1!$E$5:$E$28252,"*银联*",Sheet1!$D$5:$D$28252,"&lt;&gt;银联",Sheet1!$D$5:$D$28252,"&lt;&gt;内部转款",Sheet1!$D$5:$D$28252,"&lt;&gt;内部转账",Sheet1!$E$5:$E$28252,"&lt;&gt;*调拨*")</f>
        <v>0</v>
      </c>
      <c r="O442" s="32">
        <f>SUMIFS(Sheet1!$F$5:$F$28252,Sheet1!$I$5:$I$28252,$B442,Sheet1!$L$5:$L$28252,$A442,Sheet1!$D$5:$D$28252,"京东",Sheet1!$E$5:$E$28252,"&lt;&gt;*调拨*")+SUMIFS(Sheet1!$F$5:$F$28252,Sheet1!$I$5:$I$28252,$B442,Sheet1!$L$5:$L$28252,$A442,Sheet1!$E$5:$E$28252,"*京东*",Sheet1!$D$5:$D$28252,"&lt;&gt;京东",Sheet1!$D$5:$D$28252,"&lt;&gt;内部转款",Sheet1!$D$5:$D$28252,"&lt;&gt;内部转账",Sheet1!$E$5:$E$28252,"&lt;&gt;*调拨*")</f>
        <v>0</v>
      </c>
      <c r="P442" s="32">
        <f>SUMIFS(Sheet1!$F$5:$F$28252,Sheet1!$I$5:$I$28252,$B442,Sheet1!$L$5:$L$28252,$A442,Sheet1!$D$5:$D$28252,"药机微信",Sheet1!$E$5:$E$28252,"&lt;&gt;*调拨*")+SUMIFS(Sheet1!$F$5:$F$28252,Sheet1!$I$5:$I$28252,$B442,Sheet1!$L$5:$L$28252,$A442,Sheet1!$E$5:$E$28252,"*药机微信*",Sheet1!$D$5:$D$28252,"&lt;&gt;药机微信",Sheet1!$D$5:$D$28252,"&lt;&gt;内部转款",Sheet1!$D$5:$D$28252,"&lt;&gt;内部转账",Sheet1!$E$5:$E$28252,"&lt;&gt;*调拨*")</f>
        <v>0</v>
      </c>
      <c r="Q442" s="32">
        <f>SUMIFS(Sheet1!$F$5:$F$28252,Sheet1!$I$5:$I$28252,$B442,Sheet1!$L$5:$L$28252,$A442,Sheet1!$D$5:$D$28252,"亲情卡",Sheet1!$E$5:$E$28252,"&lt;&gt;*调拨*")+SUMIFS(Sheet1!$F$5:$F$28252,Sheet1!$I$5:$I$28252,$B442,Sheet1!$L$5:$L$28252,$A442,Sheet1!$E$5:$E$28252,"*亲情卡*",Sheet1!$D$5:$D$28252,"&lt;&gt;亲情卡",Sheet1!$D$5:$D$28252,"&lt;&gt;内部转款",Sheet1!$D$5:$D$28252,"&lt;&gt;内部转账",Sheet1!$E$5:$E$28252,"&lt;&gt;*调拨*")</f>
        <v>0</v>
      </c>
      <c r="R442" s="32">
        <f>SUMIFS(Sheet1!$F$5:$F$28252,Sheet1!$I$5:$I$28252,$B442,Sheet1!$L$5:$L$28252,$A442,Sheet1!$D$5:$D$28252,"优惠券",Sheet1!$E$5:$E$28252,"&lt;&gt;*调拨*")+SUMIFS(Sheet1!$F$5:$F$28252,Sheet1!$I$5:$I$28252,$B442,Sheet1!$L$5:$L$28252,$A442,Sheet1!$E$5:$E$28252,"*优惠券*",Sheet1!$D$5:$D$28252,"&lt;&gt;优惠券",Sheet1!$D$5:$D$28252,"&lt;&gt;内部转款",Sheet1!$D$5:$D$28252,"&lt;&gt;内部转账",Sheet1!$E$5:$E$28252,"&lt;&gt;*调拨*")</f>
        <v>0</v>
      </c>
      <c r="S442" s="32">
        <f>SUMIFS(Sheet1!$F$5:$F$28252,Sheet1!$I$5:$I$28252,$B442,Sheet1!$L$5:$L$28252,$A442,Sheet1!$D$5:$D$28252,"代金券",Sheet1!$E$5:$E$28252,"&lt;&gt;*调拨*")+SUMIFS(Sheet1!$F$5:$F$28252,Sheet1!$I$5:$I$28252,$B442,Sheet1!$L$5:$L$28252,$A442,Sheet1!$E$5:$E$28252,"*代金券*",Sheet1!$D$5:$D$28252,"&lt;&gt;代金券",Sheet1!$D$5:$D$28252,"&lt;&gt;内部转款",Sheet1!$D$5:$D$28252,"&lt;&gt;内部转账",Sheet1!$E$5:$E$28252,"&lt;&gt;*调拨*")</f>
        <v>0</v>
      </c>
      <c r="T442" s="32">
        <f>SUMIFS(Sheet1!$F$5:$F$28252,Sheet1!$I$5:$I$28252,$B442,Sheet1!$L$5:$L$28252,$A442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442,Sheet1!$L$5:$L$28252,$A442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442,Sheet1!$L$5:$L$28252,$A442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442,Sheet1!$L$5:$L$28252,$A442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2" s="32">
        <f>SUMIFS(Sheet1!$F$5:$F$28252,Sheet1!$I$5:$I$28252,$B442,Sheet1!$L$5:$L$28252,$A442,Sheet1!$E$5:$E$28252,"*调拨*")</f>
        <v>0</v>
      </c>
      <c r="V442" s="32">
        <f>SUMIFS(Sheet1!$F$5:$F$28252,Sheet1!$I$5:$I$28252,$B442,Sheet1!$L$5:$L$28252,$A442,Sheet1!$D$5:$D$28252,"储值",Sheet1!$E$5:$E$28252,"&lt;&gt;*调拨*")+SUMIFS(Sheet1!$F$5:$F$28252,Sheet1!$I$5:$I$28252,$B442,Sheet1!$L$5:$L$28252,$A442,Sheet1!$E$5:$E$28252,"*储值*",Sheet1!$D$5:$D$28252,"&lt;&gt;储值",Sheet1!$D$5:$D$28252,"&lt;&gt;内部转款",Sheet1!$D$5:$D$28252,"&lt;&gt;内部转账",Sheet1!$E$5:$E$28252,"&lt;&gt;*调拨*")</f>
        <v>0</v>
      </c>
      <c r="W442" s="32">
        <f>SUMIFS(Sheet1!$F$5:$F$28252,Sheet1!$I$5:$I$28252,$B442,Sheet1!$L$5:$L$28252,$A442,Sheet1!$D$5:$D$28252,"效期",Sheet1!$E$5:$E$28252,"&lt;&gt;*调拨*")+SUMIFS(Sheet1!$F$5:$F$28252,Sheet1!$I$5:$I$28252,$B442,Sheet1!$L$5:$L$28252,$A442,Sheet1!$E$5:$E$28252,"*效期*",Sheet1!$D$5:$D$28252,"&lt;&gt;效期",Sheet1!$D$5:$D$28252,"&lt;&gt;内部转款",Sheet1!$D$5:$D$28252,"&lt;&gt;内部转账",Sheet1!$E$5:$E$28252,"&lt;&gt;*调拨*")</f>
        <v>0</v>
      </c>
      <c r="X442" s="32">
        <f>SUMIFS(Sheet1!$F$5:$F$28252,Sheet1!$I$5:$I$28252,$B442,Sheet1!$L$5:$L$28252,$A442,Sheet1!$D$5:$D$28252,"内部转款",Sheet1!$E$5:$E$28252,"&lt;&gt;*调拨*")+SUMIFS(Sheet1!$F$5:$F$28252,Sheet1!$I$5:$I$28252,$B442,Sheet1!$L$5:$L$28252,$A442,Sheet1!$D$5:$D$28252,"内部转账",Sheet1!$E$5:$E$28252,"&lt;&gt;*调拨*")</f>
        <v>0</v>
      </c>
      <c r="Y442" s="32">
        <f t="shared" si="32"/>
        <v>0</v>
      </c>
      <c r="Z442" s="32">
        <f>SUMIFS(Sheet1!$F$5:$F$28252,Sheet1!$I$5:$I$28252,$B442,Sheet1!$L$5:$L$28252,$A442)</f>
        <v>24380.32</v>
      </c>
      <c r="AA442" s="32">
        <f>SUMIFS(Sheet1!$G$5:$G$28252,Sheet1!$I$5:$I$28252,$B442,Sheet1!$L$5:$L$28252,$A442,Sheet1!$D$5:$D$28252,"工资",Sheet1!$E$5:$E$28252,"&lt;&gt;*调拨*")+SUMIFS(Sheet1!$G$5:$G$28252,Sheet1!$I$5:$I$28252,$B442,Sheet1!$L$5:$L$28252,$A442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6343.38</v>
      </c>
      <c r="AB442" s="32">
        <f>SUMIFS(Sheet1!$G$5:$G$28252,Sheet1!$I$5:$I$28252,$B442,Sheet1!$L$5:$L$28252,$A442,Sheet1!$D$5:$D$28252,"水费",Sheet1!$E$5:$E$28252,"&lt;&gt;*调拨*")+SUMIFS(Sheet1!$G$5:$G$28252,Sheet1!$I$5:$I$28252,$B442,Sheet1!$L$5:$L$28252,$A442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2" s="32">
        <f>SUMIFS(Sheet1!$G$5:$G$28252,Sheet1!$I$5:$I$28252,$B442,Sheet1!$L$5:$L$28252,$A442,Sheet1!$D$5:$D$28252,"电费",Sheet1!$E$5:$E$28252,"&lt;&gt;*调拨*")+SUMIFS(Sheet1!$G$5:$G$28252,Sheet1!$I$5:$I$28252,$B442,Sheet1!$L$5:$L$28252,$A442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42" s="32">
        <f>SUMIFS(Sheet1!$G$5:$G$28252,Sheet1!$I$5:$I$28252,$B442,Sheet1!$L$5:$L$28252,$A442,Sheet1!$D$5:$D$28252,"宽带费",Sheet1!$E$5:$E$28252,"&lt;&gt;*调拨*")+SUMIFS(Sheet1!$G$5:$G$28252,Sheet1!$I$5:$I$28252,$B442,Sheet1!$L$5:$L$28252,$A442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2" s="32">
        <f>SUMIFS(Sheet1!$G$5:$G$28252,Sheet1!$I$5:$I$28252,$B442,Sheet1!$L$5:$L$28252,$A442,Sheet1!$D$5:$D$28252,"办公费",Sheet1!$E$5:$E$28252,"&lt;&gt;*调拨*")+SUMIFS(Sheet1!$G$5:$G$28252,Sheet1!$I$5:$I$28252,$B442,Sheet1!$L$5:$L$28252,$A442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42" s="32">
        <f>SUMIFS(Sheet1!$G$5:$G$28252,Sheet1!$I$5:$I$28252,$B442,Sheet1!$L$5:$L$28252,$A442,Sheet1!$D$5:$D$28252,"话费",Sheet1!$E$5:$E$28252,"&lt;&gt;*调拨*")+SUMIFS(Sheet1!$G$5:$G$28252,Sheet1!$I$5:$I$28252,$B442,Sheet1!$L$5:$L$28252,$A442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2" s="32">
        <f>SUMIFS(Sheet1!$G$5:$G$28252,Sheet1!$I$5:$I$28252,$B442,Sheet1!$L$5:$L$28252,$A442,Sheet1!$D$5:$D$28252,"房租",Sheet1!$E$5:$E$28252,"&lt;&gt;*调拨*")+SUMIFS(Sheet1!$G$5:$G$28252,Sheet1!$I$5:$I$28252,$B442,Sheet1!$L$5:$L$28252,$A442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2" s="32">
        <f>SUMIFS(Sheet1!$G$5:$G$28252,Sheet1!$I$5:$I$28252,$B442,Sheet1!$L$5:$L$28252,$A442,Sheet1!$E$5:$E$28252,"*调拨*")</f>
        <v>0</v>
      </c>
      <c r="AI442" s="32">
        <f>SUMIFS(Sheet1!$G$5:$G$28252,Sheet1!$I$5:$I$28252,$B442,Sheet1!$L$5:$L$28252,$A442,Sheet1!$D$5:$D$28252,"内部转款",Sheet1!$E$5:$E$28252,"&lt;&gt;*调拨*")+SUMIFS(Sheet1!$G$5:$G$28252,Sheet1!$I$5:$I$28252,$B442,Sheet1!$L$5:$L$28252,$A442,Sheet1!$D$5:$D$28252,"内部转账",Sheet1!$E$5:$E$28252,"&lt;&gt;*调拨*")</f>
        <v>0</v>
      </c>
      <c r="AJ442" s="32">
        <f t="shared" si="33"/>
        <v>47</v>
      </c>
      <c r="AK442" s="32">
        <f>SUMIFS(Sheet1!$G$5:$G$28252,Sheet1!$I$5:$I$28252,$B442,Sheet1!$L$5:$L$28252,$A442)</f>
        <v>6390.38</v>
      </c>
      <c r="AL442" s="32">
        <f t="shared" si="34"/>
        <v>17989.94</v>
      </c>
    </row>
    <row r="443" ht="16.5" spans="1:38">
      <c r="A443" s="30">
        <v>202608</v>
      </c>
      <c r="B443" s="31" t="s">
        <v>677</v>
      </c>
      <c r="C443" s="32">
        <f>SUMIFS(Sheet1!$F$5:$F$28252,Sheet1!$I$5:$I$28252,$B443,Sheet1!$L$5:$L$28252,$A443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43" s="32">
        <f>SUMIFS(Sheet1!$F$5:$F$28252,Sheet1!$I$5:$I$28252,$B443,Sheet1!$L$5:$L$28252,$A443,Sheet1!$D$5:$D$28252,"医保即时拨付",Sheet1!$E$5:$E$28252,"&lt;&gt;*调拨*")+SUMIFS(Sheet1!$F$5:$F$28252,Sheet1!$I$5:$I$28252,$B443,Sheet1!$L$5:$L$28252,$A443,Sheet1!$E$5:$E$28252,"*医保即时拨付*",Sheet1!$D$5:$D$28252,"&lt;&gt;医保即时拨付",Sheet1!$D$5:$D$28252,"&lt;&gt;内部转款",Sheet1!$D$5:$D$28252,"&lt;&gt;内部转账",Sheet1!$E$5:$E$28252,"&lt;&gt;*调拨*")</f>
        <v>0</v>
      </c>
      <c r="E443" s="32">
        <f>SUMIFS(Sheet1!$F$5:$F$28252,Sheet1!$I$5:$I$28252,$B443,Sheet1!$L$5:$L$28252,$A443,Sheet1!$D$5:$D$28252,"医保",Sheet1!$E$5:$E$28252,"&lt;&gt;*调拨*",Sheet1!$E$5:$E$28252,"&lt;&gt;*医保即时拨付*")+SUMIFS(Sheet1!$F$5:$F$28252,Sheet1!$I$5:$I$28252,$B443,Sheet1!$L$5:$L$28252,$A443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3" s="32">
        <f>SUMIFS(Sheet1!$F$5:$F$28252,Sheet1!$I$5:$I$28252,$B443,Sheet1!$L$5:$L$28252,$A443,Sheet1!$D$5:$D$28252,"聚合",Sheet1!$E$5:$E$28252,"&lt;&gt;*调拨*")+SUMIFS(Sheet1!$F$5:$F$28252,Sheet1!$I$5:$I$28252,$B443,Sheet1!$L$5:$L$28252,$A443,Sheet1!$E$5:$E$28252,"*聚合*",Sheet1!$D$5:$D$28252,"&lt;&gt;聚合",Sheet1!$D$5:$D$28252,"&lt;&gt;内部转款",Sheet1!$D$5:$D$28252,"&lt;&gt;内部转账",Sheet1!$E$5:$E$28252,"&lt;&gt;*调拨*")</f>
        <v>0</v>
      </c>
      <c r="G443" s="32">
        <f>SUMIFS(Sheet1!$F$5:$F$28252,Sheet1!$I$5:$I$28252,$B443,Sheet1!$L$5:$L$28252,$A443,Sheet1!$D$5:$D$28252,"24小时微信",Sheet1!$E$5:$E$28252,"&lt;&gt;*调拨*")+SUMIFS(Sheet1!$F$5:$F$28252,Sheet1!$I$5:$I$28252,$B443,Sheet1!$L$5:$L$28252,$A443,Sheet1!$E$5:$E$28252,"*24小时微信*",Sheet1!$D$5:$D$28252,"&lt;&gt;24小时微信",Sheet1!$D$5:$D$28252,"&lt;&gt;内部转款",Sheet1!$D$5:$D$28252,"&lt;&gt;内部转账",Sheet1!$E$5:$E$28252,"&lt;&gt;*调拨*")</f>
        <v>0</v>
      </c>
      <c r="H443" s="32">
        <f>SUMIFS(Sheet1!$F$5:$F$28252,Sheet1!$I$5:$I$28252,$B443,Sheet1!$L$5:$L$28252,$A443,Sheet1!$D$5:$D$28252,"美团",Sheet1!$E$5:$E$28252,"&lt;&gt;*调拨*")+SUMIFS(Sheet1!$F$5:$F$28252,Sheet1!$I$5:$I$28252,$B443,Sheet1!$L$5:$L$28252,$A443,Sheet1!$E$5:$E$28252,"*美团*",Sheet1!$D$5:$D$28252,"&lt;&gt;美团",Sheet1!$D$5:$D$28252,"&lt;&gt;内部转款",Sheet1!$D$5:$D$28252,"&lt;&gt;内部转账",Sheet1!$E$5:$E$28252,"&lt;&gt;*调拨*")</f>
        <v>0</v>
      </c>
      <c r="I443" s="32">
        <f>SUMIFS(Sheet1!$F$5:$F$28252,Sheet1!$I$5:$I$28252,$B443,Sheet1!$L$5:$L$28252,$A443,Sheet1!$D$5:$D$28252,"饿了么",Sheet1!$E$5:$E$28252,"&lt;&gt;*调拨*")+SUMIFS(Sheet1!$F$5:$F$28252,Sheet1!$I$5:$I$28252,$B443,Sheet1!$L$5:$L$28252,$A443,Sheet1!$E$5:$E$28252,"*饿了么*",Sheet1!$D$5:$D$28252,"&lt;&gt;饿了么",Sheet1!$D$5:$D$28252,"&lt;&gt;内部转款",Sheet1!$D$5:$D$28252,"&lt;&gt;内部转账",Sheet1!$E$5:$E$28252,"&lt;&gt;*调拨*")</f>
        <v>0</v>
      </c>
      <c r="J443" s="32">
        <f>SUMIFS(Sheet1!$F$5:$F$28252,Sheet1!$I$5:$I$28252,$B443,Sheet1!$L$5:$L$28252,$A443,Sheet1!$D$5:$D$28252,"健E卡",Sheet1!$E$5:$E$28252,"&lt;&gt;*调拨*")+SUMIFS(Sheet1!$F$5:$F$28252,Sheet1!$I$5:$I$28252,$B443,Sheet1!$L$5:$L$28252,$A443,Sheet1!$E$5:$E$28252,"*健E卡*",Sheet1!$D$5:$D$28252,"&lt;&gt;健E卡",Sheet1!$D$5:$D$28252,"&lt;&gt;内部转款",Sheet1!$D$5:$D$28252,"&lt;&gt;内部转账",Sheet1!$E$5:$E$28252,"&lt;&gt;*调拨*")</f>
        <v>0</v>
      </c>
      <c r="K443" s="32">
        <f>SUMIFS(Sheet1!$F$5:$F$28252,Sheet1!$I$5:$I$28252,$B443,Sheet1!$L$5:$L$28252,$A443,Sheet1!$D$5:$D$28252,"抖音",Sheet1!$E$5:$E$28252,"&lt;&gt;*调拨*")+SUMIFS(Sheet1!$F$5:$F$28252,Sheet1!$I$5:$I$28252,$B443,Sheet1!$L$5:$L$28252,$A443,Sheet1!$E$5:$E$28252,"*抖音*",Sheet1!$D$5:$D$28252,"&lt;&gt;抖音",Sheet1!$D$5:$D$28252,"&lt;&gt;内部转款",Sheet1!$D$5:$D$28252,"&lt;&gt;内部转账",Sheet1!$E$5:$E$28252,"&lt;&gt;*调拨*")</f>
        <v>0</v>
      </c>
      <c r="L443" s="32">
        <f>SUMIFS(Sheet1!$F$5:$F$28252,Sheet1!$I$5:$I$28252,$B443,Sheet1!$L$5:$L$28252,$A443,Sheet1!$D$5:$D$28252,"医卡通",Sheet1!$E$5:$E$28252,"&lt;&gt;*调拨*")+SUMIFS(Sheet1!$F$5:$F$28252,Sheet1!$I$5:$I$28252,$B443,Sheet1!$L$5:$L$28252,$A443,Sheet1!$E$5:$E$28252,"*医卡通*",Sheet1!$D$5:$D$28252,"&lt;&gt;医卡通",Sheet1!$D$5:$D$28252,"&lt;&gt;内部转款",Sheet1!$D$5:$D$28252,"&lt;&gt;内部转账",Sheet1!$E$5:$E$28252,"&lt;&gt;*调拨*")</f>
        <v>0</v>
      </c>
      <c r="M443" s="32">
        <f>SUMIFS(Sheet1!$F$5:$F$28252,Sheet1!$I$5:$I$28252,$B443,Sheet1!$L$5:$L$28252,$A443,Sheet1!$D$5:$D$28252,"企健网",Sheet1!$E$5:$E$28252,"&lt;&gt;*调拨*")+SUMIFS(Sheet1!$F$5:$F$28252,Sheet1!$I$5:$I$28252,$B443,Sheet1!$L$5:$L$28252,$A443,Sheet1!$E$5:$E$28252,"*企健网*",Sheet1!$D$5:$D$28252,"&lt;&gt;企健网",Sheet1!$D$5:$D$28252,"&lt;&gt;内部转款",Sheet1!$D$5:$D$28252,"&lt;&gt;内部转账",Sheet1!$E$5:$E$28252,"&lt;&gt;*调拨*")</f>
        <v>0</v>
      </c>
      <c r="N443" s="32">
        <f>SUMIFS(Sheet1!$F$5:$F$28252,Sheet1!$I$5:$I$28252,$B443,Sheet1!$L$5:$L$28252,$A443,Sheet1!$D$5:$D$28252,"银联",Sheet1!$E$5:$E$28252,"&lt;&gt;*调拨*")+SUMIFS(Sheet1!$F$5:$F$28252,Sheet1!$I$5:$I$28252,$B443,Sheet1!$L$5:$L$28252,$A443,Sheet1!$E$5:$E$28252,"*银联*",Sheet1!$D$5:$D$28252,"&lt;&gt;银联",Sheet1!$D$5:$D$28252,"&lt;&gt;内部转款",Sheet1!$D$5:$D$28252,"&lt;&gt;内部转账",Sheet1!$E$5:$E$28252,"&lt;&gt;*调拨*")</f>
        <v>0</v>
      </c>
      <c r="O443" s="32">
        <f>SUMIFS(Sheet1!$F$5:$F$28252,Sheet1!$I$5:$I$28252,$B443,Sheet1!$L$5:$L$28252,$A443,Sheet1!$D$5:$D$28252,"京东",Sheet1!$E$5:$E$28252,"&lt;&gt;*调拨*")+SUMIFS(Sheet1!$F$5:$F$28252,Sheet1!$I$5:$I$28252,$B443,Sheet1!$L$5:$L$28252,$A443,Sheet1!$E$5:$E$28252,"*京东*",Sheet1!$D$5:$D$28252,"&lt;&gt;京东",Sheet1!$D$5:$D$28252,"&lt;&gt;内部转款",Sheet1!$D$5:$D$28252,"&lt;&gt;内部转账",Sheet1!$E$5:$E$28252,"&lt;&gt;*调拨*")</f>
        <v>0</v>
      </c>
      <c r="P443" s="32">
        <f>SUMIFS(Sheet1!$F$5:$F$28252,Sheet1!$I$5:$I$28252,$B443,Sheet1!$L$5:$L$28252,$A443,Sheet1!$D$5:$D$28252,"药机微信",Sheet1!$E$5:$E$28252,"&lt;&gt;*调拨*")+SUMIFS(Sheet1!$F$5:$F$28252,Sheet1!$I$5:$I$28252,$B443,Sheet1!$L$5:$L$28252,$A443,Sheet1!$E$5:$E$28252,"*药机微信*",Sheet1!$D$5:$D$28252,"&lt;&gt;药机微信",Sheet1!$D$5:$D$28252,"&lt;&gt;内部转款",Sheet1!$D$5:$D$28252,"&lt;&gt;内部转账",Sheet1!$E$5:$E$28252,"&lt;&gt;*调拨*")</f>
        <v>0</v>
      </c>
      <c r="Q443" s="32">
        <f>SUMIFS(Sheet1!$F$5:$F$28252,Sheet1!$I$5:$I$28252,$B443,Sheet1!$L$5:$L$28252,$A443,Sheet1!$D$5:$D$28252,"亲情卡",Sheet1!$E$5:$E$28252,"&lt;&gt;*调拨*")+SUMIFS(Sheet1!$F$5:$F$28252,Sheet1!$I$5:$I$28252,$B443,Sheet1!$L$5:$L$28252,$A443,Sheet1!$E$5:$E$28252,"*亲情卡*",Sheet1!$D$5:$D$28252,"&lt;&gt;亲情卡",Sheet1!$D$5:$D$28252,"&lt;&gt;内部转款",Sheet1!$D$5:$D$28252,"&lt;&gt;内部转账",Sheet1!$E$5:$E$28252,"&lt;&gt;*调拨*")</f>
        <v>0</v>
      </c>
      <c r="R443" s="32">
        <f>SUMIFS(Sheet1!$F$5:$F$28252,Sheet1!$I$5:$I$28252,$B443,Sheet1!$L$5:$L$28252,$A443,Sheet1!$D$5:$D$28252,"优惠券",Sheet1!$E$5:$E$28252,"&lt;&gt;*调拨*")+SUMIFS(Sheet1!$F$5:$F$28252,Sheet1!$I$5:$I$28252,$B443,Sheet1!$L$5:$L$28252,$A443,Sheet1!$E$5:$E$28252,"*优惠券*",Sheet1!$D$5:$D$28252,"&lt;&gt;优惠券",Sheet1!$D$5:$D$28252,"&lt;&gt;内部转款",Sheet1!$D$5:$D$28252,"&lt;&gt;内部转账",Sheet1!$E$5:$E$28252,"&lt;&gt;*调拨*")</f>
        <v>0</v>
      </c>
      <c r="S443" s="32">
        <f>SUMIFS(Sheet1!$F$5:$F$28252,Sheet1!$I$5:$I$28252,$B443,Sheet1!$L$5:$L$28252,$A443,Sheet1!$D$5:$D$28252,"代金券",Sheet1!$E$5:$E$28252,"&lt;&gt;*调拨*")+SUMIFS(Sheet1!$F$5:$F$28252,Sheet1!$I$5:$I$28252,$B443,Sheet1!$L$5:$L$28252,$A443,Sheet1!$E$5:$E$28252,"*代金券*",Sheet1!$D$5:$D$28252,"&lt;&gt;代金券",Sheet1!$D$5:$D$28252,"&lt;&gt;内部转款",Sheet1!$D$5:$D$28252,"&lt;&gt;内部转账",Sheet1!$E$5:$E$28252,"&lt;&gt;*调拨*")</f>
        <v>0</v>
      </c>
      <c r="T443" s="32">
        <f>SUMIFS(Sheet1!$F$5:$F$28252,Sheet1!$I$5:$I$28252,$B443,Sheet1!$L$5:$L$28252,$A443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443,Sheet1!$L$5:$L$28252,$A443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443,Sheet1!$L$5:$L$28252,$A443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443,Sheet1!$L$5:$L$28252,$A443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3" s="32">
        <f>SUMIFS(Sheet1!$F$5:$F$28252,Sheet1!$I$5:$I$28252,$B443,Sheet1!$L$5:$L$28252,$A443,Sheet1!$E$5:$E$28252,"*调拨*")</f>
        <v>0</v>
      </c>
      <c r="V443" s="32">
        <f>SUMIFS(Sheet1!$F$5:$F$28252,Sheet1!$I$5:$I$28252,$B443,Sheet1!$L$5:$L$28252,$A443,Sheet1!$D$5:$D$28252,"储值",Sheet1!$E$5:$E$28252,"&lt;&gt;*调拨*")+SUMIFS(Sheet1!$F$5:$F$28252,Sheet1!$I$5:$I$28252,$B443,Sheet1!$L$5:$L$28252,$A443,Sheet1!$E$5:$E$28252,"*储值*",Sheet1!$D$5:$D$28252,"&lt;&gt;储值",Sheet1!$D$5:$D$28252,"&lt;&gt;内部转款",Sheet1!$D$5:$D$28252,"&lt;&gt;内部转账",Sheet1!$E$5:$E$28252,"&lt;&gt;*调拨*")</f>
        <v>0</v>
      </c>
      <c r="W443" s="32">
        <f>SUMIFS(Sheet1!$F$5:$F$28252,Sheet1!$I$5:$I$28252,$B443,Sheet1!$L$5:$L$28252,$A443,Sheet1!$D$5:$D$28252,"效期",Sheet1!$E$5:$E$28252,"&lt;&gt;*调拨*")+SUMIFS(Sheet1!$F$5:$F$28252,Sheet1!$I$5:$I$28252,$B443,Sheet1!$L$5:$L$28252,$A443,Sheet1!$E$5:$E$28252,"*效期*",Sheet1!$D$5:$D$28252,"&lt;&gt;效期",Sheet1!$D$5:$D$28252,"&lt;&gt;内部转款",Sheet1!$D$5:$D$28252,"&lt;&gt;内部转账",Sheet1!$E$5:$E$28252,"&lt;&gt;*调拨*")</f>
        <v>0</v>
      </c>
      <c r="X443" s="32">
        <f>SUMIFS(Sheet1!$F$5:$F$28252,Sheet1!$I$5:$I$28252,$B443,Sheet1!$L$5:$L$28252,$A443,Sheet1!$D$5:$D$28252,"内部转款",Sheet1!$E$5:$E$28252,"&lt;&gt;*调拨*")+SUMIFS(Sheet1!$F$5:$F$28252,Sheet1!$I$5:$I$28252,$B443,Sheet1!$L$5:$L$28252,$A443,Sheet1!$D$5:$D$28252,"内部转账",Sheet1!$E$5:$E$28252,"&lt;&gt;*调拨*")</f>
        <v>0</v>
      </c>
      <c r="Y443" s="32">
        <f t="shared" si="32"/>
        <v>0</v>
      </c>
      <c r="Z443" s="32">
        <f>SUMIFS(Sheet1!$F$5:$F$28252,Sheet1!$I$5:$I$28252,$B443,Sheet1!$L$5:$L$28252,$A443)</f>
        <v>0</v>
      </c>
      <c r="AA443" s="32">
        <f>SUMIFS(Sheet1!$G$5:$G$28252,Sheet1!$I$5:$I$28252,$B443,Sheet1!$L$5:$L$28252,$A443,Sheet1!$D$5:$D$28252,"工资",Sheet1!$E$5:$E$28252,"&lt;&gt;*调拨*")+SUMIFS(Sheet1!$G$5:$G$28252,Sheet1!$I$5:$I$28252,$B443,Sheet1!$L$5:$L$28252,$A443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3297.13</v>
      </c>
      <c r="AB443" s="32">
        <f>SUMIFS(Sheet1!$G$5:$G$28252,Sheet1!$I$5:$I$28252,$B443,Sheet1!$L$5:$L$28252,$A443,Sheet1!$D$5:$D$28252,"水费",Sheet1!$E$5:$E$28252,"&lt;&gt;*调拨*")+SUMIFS(Sheet1!$G$5:$G$28252,Sheet1!$I$5:$I$28252,$B443,Sheet1!$L$5:$L$28252,$A443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3" s="32">
        <f>SUMIFS(Sheet1!$G$5:$G$28252,Sheet1!$I$5:$I$28252,$B443,Sheet1!$L$5:$L$28252,$A443,Sheet1!$D$5:$D$28252,"电费",Sheet1!$E$5:$E$28252,"&lt;&gt;*调拨*")+SUMIFS(Sheet1!$G$5:$G$28252,Sheet1!$I$5:$I$28252,$B443,Sheet1!$L$5:$L$28252,$A443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43" s="32">
        <f>SUMIFS(Sheet1!$G$5:$G$28252,Sheet1!$I$5:$I$28252,$B443,Sheet1!$L$5:$L$28252,$A443,Sheet1!$D$5:$D$28252,"宽带费",Sheet1!$E$5:$E$28252,"&lt;&gt;*调拨*")+SUMIFS(Sheet1!$G$5:$G$28252,Sheet1!$I$5:$I$28252,$B443,Sheet1!$L$5:$L$28252,$A443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3" s="32">
        <f>SUMIFS(Sheet1!$G$5:$G$28252,Sheet1!$I$5:$I$28252,$B443,Sheet1!$L$5:$L$28252,$A443,Sheet1!$D$5:$D$28252,"办公费",Sheet1!$E$5:$E$28252,"&lt;&gt;*调拨*")+SUMIFS(Sheet1!$G$5:$G$28252,Sheet1!$I$5:$I$28252,$B443,Sheet1!$L$5:$L$28252,$A443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43" s="32">
        <f>SUMIFS(Sheet1!$G$5:$G$28252,Sheet1!$I$5:$I$28252,$B443,Sheet1!$L$5:$L$28252,$A443,Sheet1!$D$5:$D$28252,"话费",Sheet1!$E$5:$E$28252,"&lt;&gt;*调拨*")+SUMIFS(Sheet1!$G$5:$G$28252,Sheet1!$I$5:$I$28252,$B443,Sheet1!$L$5:$L$28252,$A443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3" s="32">
        <f>SUMIFS(Sheet1!$G$5:$G$28252,Sheet1!$I$5:$I$28252,$B443,Sheet1!$L$5:$L$28252,$A443,Sheet1!$D$5:$D$28252,"房租",Sheet1!$E$5:$E$28252,"&lt;&gt;*调拨*")+SUMIFS(Sheet1!$G$5:$G$28252,Sheet1!$I$5:$I$28252,$B443,Sheet1!$L$5:$L$28252,$A443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3" s="32">
        <f>SUMIFS(Sheet1!$G$5:$G$28252,Sheet1!$I$5:$I$28252,$B443,Sheet1!$L$5:$L$28252,$A443,Sheet1!$E$5:$E$28252,"*调拨*")</f>
        <v>0</v>
      </c>
      <c r="AI443" s="32">
        <f>SUMIFS(Sheet1!$G$5:$G$28252,Sheet1!$I$5:$I$28252,$B443,Sheet1!$L$5:$L$28252,$A443,Sheet1!$D$5:$D$28252,"内部转款",Sheet1!$E$5:$E$28252,"&lt;&gt;*调拨*")+SUMIFS(Sheet1!$G$5:$G$28252,Sheet1!$I$5:$I$28252,$B443,Sheet1!$L$5:$L$28252,$A443,Sheet1!$D$5:$D$28252,"内部转账",Sheet1!$E$5:$E$28252,"&lt;&gt;*调拨*")</f>
        <v>0</v>
      </c>
      <c r="AJ443" s="32">
        <f t="shared" si="33"/>
        <v>0</v>
      </c>
      <c r="AK443" s="32">
        <f>SUMIFS(Sheet1!$G$5:$G$28252,Sheet1!$I$5:$I$28252,$B443,Sheet1!$L$5:$L$28252,$A443)</f>
        <v>3297.13</v>
      </c>
      <c r="AL443" s="32">
        <f t="shared" si="34"/>
        <v>-3297.13</v>
      </c>
    </row>
    <row r="444" ht="16.5" spans="1:38">
      <c r="A444" s="30">
        <v>202608</v>
      </c>
      <c r="B444" s="31" t="s">
        <v>676</v>
      </c>
      <c r="C444" s="32">
        <f>SUMIFS(Sheet1!$F$5:$F$28252,Sheet1!$I$5:$I$28252,$B444,Sheet1!$L$5:$L$28252,$A444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44" s="32">
        <f>SUMIFS(Sheet1!$F$5:$F$28252,Sheet1!$I$5:$I$28252,$B444,Sheet1!$L$5:$L$28252,$A444,Sheet1!$D$5:$D$28252,"医保即时拨付",Sheet1!$E$5:$E$28252,"&lt;&gt;*调拨*")+SUMIFS(Sheet1!$F$5:$F$28252,Sheet1!$I$5:$I$28252,$B444,Sheet1!$L$5:$L$28252,$A444,Sheet1!$E$5:$E$28252,"*医保即时拨付*",Sheet1!$D$5:$D$28252,"&lt;&gt;医保即时拨付",Sheet1!$D$5:$D$28252,"&lt;&gt;内部转款",Sheet1!$D$5:$D$28252,"&lt;&gt;内部转账",Sheet1!$E$5:$E$28252,"&lt;&gt;*调拨*")</f>
        <v>0</v>
      </c>
      <c r="E444" s="32">
        <f>SUMIFS(Sheet1!$F$5:$F$28252,Sheet1!$I$5:$I$28252,$B444,Sheet1!$L$5:$L$28252,$A444,Sheet1!$D$5:$D$28252,"医保",Sheet1!$E$5:$E$28252,"&lt;&gt;*调拨*",Sheet1!$E$5:$E$28252,"&lt;&gt;*医保即时拨付*")+SUMIFS(Sheet1!$F$5:$F$28252,Sheet1!$I$5:$I$28252,$B444,Sheet1!$L$5:$L$28252,$A444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4" s="32">
        <f>SUMIFS(Sheet1!$F$5:$F$28252,Sheet1!$I$5:$I$28252,$B444,Sheet1!$L$5:$L$28252,$A444,Sheet1!$D$5:$D$28252,"聚合",Sheet1!$E$5:$E$28252,"&lt;&gt;*调拨*")+SUMIFS(Sheet1!$F$5:$F$28252,Sheet1!$I$5:$I$28252,$B444,Sheet1!$L$5:$L$28252,$A444,Sheet1!$E$5:$E$28252,"*聚合*",Sheet1!$D$5:$D$28252,"&lt;&gt;聚合",Sheet1!$D$5:$D$28252,"&lt;&gt;内部转款",Sheet1!$D$5:$D$28252,"&lt;&gt;内部转账",Sheet1!$E$5:$E$28252,"&lt;&gt;*调拨*")</f>
        <v>0</v>
      </c>
      <c r="G444" s="32">
        <f>SUMIFS(Sheet1!$F$5:$F$28252,Sheet1!$I$5:$I$28252,$B444,Sheet1!$L$5:$L$28252,$A444,Sheet1!$D$5:$D$28252,"24小时微信",Sheet1!$E$5:$E$28252,"&lt;&gt;*调拨*")+SUMIFS(Sheet1!$F$5:$F$28252,Sheet1!$I$5:$I$28252,$B444,Sheet1!$L$5:$L$28252,$A444,Sheet1!$E$5:$E$28252,"*24小时微信*",Sheet1!$D$5:$D$28252,"&lt;&gt;24小时微信",Sheet1!$D$5:$D$28252,"&lt;&gt;内部转款",Sheet1!$D$5:$D$28252,"&lt;&gt;内部转账",Sheet1!$E$5:$E$28252,"&lt;&gt;*调拨*")</f>
        <v>0</v>
      </c>
      <c r="H444" s="32">
        <f>SUMIFS(Sheet1!$F$5:$F$28252,Sheet1!$I$5:$I$28252,$B444,Sheet1!$L$5:$L$28252,$A444,Sheet1!$D$5:$D$28252,"美团",Sheet1!$E$5:$E$28252,"&lt;&gt;*调拨*")+SUMIFS(Sheet1!$F$5:$F$28252,Sheet1!$I$5:$I$28252,$B444,Sheet1!$L$5:$L$28252,$A444,Sheet1!$E$5:$E$28252,"*美团*",Sheet1!$D$5:$D$28252,"&lt;&gt;美团",Sheet1!$D$5:$D$28252,"&lt;&gt;内部转款",Sheet1!$D$5:$D$28252,"&lt;&gt;内部转账",Sheet1!$E$5:$E$28252,"&lt;&gt;*调拨*")</f>
        <v>0</v>
      </c>
      <c r="I444" s="32">
        <f>SUMIFS(Sheet1!$F$5:$F$28252,Sheet1!$I$5:$I$28252,$B444,Sheet1!$L$5:$L$28252,$A444,Sheet1!$D$5:$D$28252,"饿了么",Sheet1!$E$5:$E$28252,"&lt;&gt;*调拨*")+SUMIFS(Sheet1!$F$5:$F$28252,Sheet1!$I$5:$I$28252,$B444,Sheet1!$L$5:$L$28252,$A444,Sheet1!$E$5:$E$28252,"*饿了么*",Sheet1!$D$5:$D$28252,"&lt;&gt;饿了么",Sheet1!$D$5:$D$28252,"&lt;&gt;内部转款",Sheet1!$D$5:$D$28252,"&lt;&gt;内部转账",Sheet1!$E$5:$E$28252,"&lt;&gt;*调拨*")</f>
        <v>0</v>
      </c>
      <c r="J444" s="32">
        <f>SUMIFS(Sheet1!$F$5:$F$28252,Sheet1!$I$5:$I$28252,$B444,Sheet1!$L$5:$L$28252,$A444,Sheet1!$D$5:$D$28252,"健E卡",Sheet1!$E$5:$E$28252,"&lt;&gt;*调拨*")+SUMIFS(Sheet1!$F$5:$F$28252,Sheet1!$I$5:$I$28252,$B444,Sheet1!$L$5:$L$28252,$A444,Sheet1!$E$5:$E$28252,"*健E卡*",Sheet1!$D$5:$D$28252,"&lt;&gt;健E卡",Sheet1!$D$5:$D$28252,"&lt;&gt;内部转款",Sheet1!$D$5:$D$28252,"&lt;&gt;内部转账",Sheet1!$E$5:$E$28252,"&lt;&gt;*调拨*")</f>
        <v>0</v>
      </c>
      <c r="K444" s="32">
        <f>SUMIFS(Sheet1!$F$5:$F$28252,Sheet1!$I$5:$I$28252,$B444,Sheet1!$L$5:$L$28252,$A444,Sheet1!$D$5:$D$28252,"抖音",Sheet1!$E$5:$E$28252,"&lt;&gt;*调拨*")+SUMIFS(Sheet1!$F$5:$F$28252,Sheet1!$I$5:$I$28252,$B444,Sheet1!$L$5:$L$28252,$A444,Sheet1!$E$5:$E$28252,"*抖音*",Sheet1!$D$5:$D$28252,"&lt;&gt;抖音",Sheet1!$D$5:$D$28252,"&lt;&gt;内部转款",Sheet1!$D$5:$D$28252,"&lt;&gt;内部转账",Sheet1!$E$5:$E$28252,"&lt;&gt;*调拨*")</f>
        <v>0</v>
      </c>
      <c r="L444" s="32">
        <f>SUMIFS(Sheet1!$F$5:$F$28252,Sheet1!$I$5:$I$28252,$B444,Sheet1!$L$5:$L$28252,$A444,Sheet1!$D$5:$D$28252,"医卡通",Sheet1!$E$5:$E$28252,"&lt;&gt;*调拨*")+SUMIFS(Sheet1!$F$5:$F$28252,Sheet1!$I$5:$I$28252,$B444,Sheet1!$L$5:$L$28252,$A444,Sheet1!$E$5:$E$28252,"*医卡通*",Sheet1!$D$5:$D$28252,"&lt;&gt;医卡通",Sheet1!$D$5:$D$28252,"&lt;&gt;内部转款",Sheet1!$D$5:$D$28252,"&lt;&gt;内部转账",Sheet1!$E$5:$E$28252,"&lt;&gt;*调拨*")</f>
        <v>0</v>
      </c>
      <c r="M444" s="32">
        <f>SUMIFS(Sheet1!$F$5:$F$28252,Sheet1!$I$5:$I$28252,$B444,Sheet1!$L$5:$L$28252,$A444,Sheet1!$D$5:$D$28252,"企健网",Sheet1!$E$5:$E$28252,"&lt;&gt;*调拨*")+SUMIFS(Sheet1!$F$5:$F$28252,Sheet1!$I$5:$I$28252,$B444,Sheet1!$L$5:$L$28252,$A444,Sheet1!$E$5:$E$28252,"*企健网*",Sheet1!$D$5:$D$28252,"&lt;&gt;企健网",Sheet1!$D$5:$D$28252,"&lt;&gt;内部转款",Sheet1!$D$5:$D$28252,"&lt;&gt;内部转账",Sheet1!$E$5:$E$28252,"&lt;&gt;*调拨*")</f>
        <v>0</v>
      </c>
      <c r="N444" s="32">
        <f>SUMIFS(Sheet1!$F$5:$F$28252,Sheet1!$I$5:$I$28252,$B444,Sheet1!$L$5:$L$28252,$A444,Sheet1!$D$5:$D$28252,"银联",Sheet1!$E$5:$E$28252,"&lt;&gt;*调拨*")+SUMIFS(Sheet1!$F$5:$F$28252,Sheet1!$I$5:$I$28252,$B444,Sheet1!$L$5:$L$28252,$A444,Sheet1!$E$5:$E$28252,"*银联*",Sheet1!$D$5:$D$28252,"&lt;&gt;银联",Sheet1!$D$5:$D$28252,"&lt;&gt;内部转款",Sheet1!$D$5:$D$28252,"&lt;&gt;内部转账",Sheet1!$E$5:$E$28252,"&lt;&gt;*调拨*")</f>
        <v>0</v>
      </c>
      <c r="O444" s="32">
        <f>SUMIFS(Sheet1!$F$5:$F$28252,Sheet1!$I$5:$I$28252,$B444,Sheet1!$L$5:$L$28252,$A444,Sheet1!$D$5:$D$28252,"京东",Sheet1!$E$5:$E$28252,"&lt;&gt;*调拨*")+SUMIFS(Sheet1!$F$5:$F$28252,Sheet1!$I$5:$I$28252,$B444,Sheet1!$L$5:$L$28252,$A444,Sheet1!$E$5:$E$28252,"*京东*",Sheet1!$D$5:$D$28252,"&lt;&gt;京东",Sheet1!$D$5:$D$28252,"&lt;&gt;内部转款",Sheet1!$D$5:$D$28252,"&lt;&gt;内部转账",Sheet1!$E$5:$E$28252,"&lt;&gt;*调拨*")</f>
        <v>0</v>
      </c>
      <c r="P444" s="32">
        <f>SUMIFS(Sheet1!$F$5:$F$28252,Sheet1!$I$5:$I$28252,$B444,Sheet1!$L$5:$L$28252,$A444,Sheet1!$D$5:$D$28252,"药机微信",Sheet1!$E$5:$E$28252,"&lt;&gt;*调拨*")+SUMIFS(Sheet1!$F$5:$F$28252,Sheet1!$I$5:$I$28252,$B444,Sheet1!$L$5:$L$28252,$A444,Sheet1!$E$5:$E$28252,"*药机微信*",Sheet1!$D$5:$D$28252,"&lt;&gt;药机微信",Sheet1!$D$5:$D$28252,"&lt;&gt;内部转款",Sheet1!$D$5:$D$28252,"&lt;&gt;内部转账",Sheet1!$E$5:$E$28252,"&lt;&gt;*调拨*")</f>
        <v>0</v>
      </c>
      <c r="Q444" s="32">
        <f>SUMIFS(Sheet1!$F$5:$F$28252,Sheet1!$I$5:$I$28252,$B444,Sheet1!$L$5:$L$28252,$A444,Sheet1!$D$5:$D$28252,"亲情卡",Sheet1!$E$5:$E$28252,"&lt;&gt;*调拨*")+SUMIFS(Sheet1!$F$5:$F$28252,Sheet1!$I$5:$I$28252,$B444,Sheet1!$L$5:$L$28252,$A444,Sheet1!$E$5:$E$28252,"*亲情卡*",Sheet1!$D$5:$D$28252,"&lt;&gt;亲情卡",Sheet1!$D$5:$D$28252,"&lt;&gt;内部转款",Sheet1!$D$5:$D$28252,"&lt;&gt;内部转账",Sheet1!$E$5:$E$28252,"&lt;&gt;*调拨*")</f>
        <v>0</v>
      </c>
      <c r="R444" s="32">
        <f>SUMIFS(Sheet1!$F$5:$F$28252,Sheet1!$I$5:$I$28252,$B444,Sheet1!$L$5:$L$28252,$A444,Sheet1!$D$5:$D$28252,"优惠券",Sheet1!$E$5:$E$28252,"&lt;&gt;*调拨*")+SUMIFS(Sheet1!$F$5:$F$28252,Sheet1!$I$5:$I$28252,$B444,Sheet1!$L$5:$L$28252,$A444,Sheet1!$E$5:$E$28252,"*优惠券*",Sheet1!$D$5:$D$28252,"&lt;&gt;优惠券",Sheet1!$D$5:$D$28252,"&lt;&gt;内部转款",Sheet1!$D$5:$D$28252,"&lt;&gt;内部转账",Sheet1!$E$5:$E$28252,"&lt;&gt;*调拨*")</f>
        <v>0</v>
      </c>
      <c r="S444" s="32">
        <f>SUMIFS(Sheet1!$F$5:$F$28252,Sheet1!$I$5:$I$28252,$B444,Sheet1!$L$5:$L$28252,$A444,Sheet1!$D$5:$D$28252,"代金券",Sheet1!$E$5:$E$28252,"&lt;&gt;*调拨*")+SUMIFS(Sheet1!$F$5:$F$28252,Sheet1!$I$5:$I$28252,$B444,Sheet1!$L$5:$L$28252,$A444,Sheet1!$E$5:$E$28252,"*代金券*",Sheet1!$D$5:$D$28252,"&lt;&gt;代金券",Sheet1!$D$5:$D$28252,"&lt;&gt;内部转款",Sheet1!$D$5:$D$28252,"&lt;&gt;内部转账",Sheet1!$E$5:$E$28252,"&lt;&gt;*调拨*")</f>
        <v>0</v>
      </c>
      <c r="T444" s="32">
        <f>SUMIFS(Sheet1!$F$5:$F$28252,Sheet1!$I$5:$I$28252,$B444,Sheet1!$L$5:$L$28252,$A444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444,Sheet1!$L$5:$L$28252,$A444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444,Sheet1!$L$5:$L$28252,$A444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444,Sheet1!$L$5:$L$28252,$A444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4" s="32">
        <f>SUMIFS(Sheet1!$F$5:$F$28252,Sheet1!$I$5:$I$28252,$B444,Sheet1!$L$5:$L$28252,$A444,Sheet1!$E$5:$E$28252,"*调拨*")</f>
        <v>0</v>
      </c>
      <c r="V444" s="32">
        <f>SUMIFS(Sheet1!$F$5:$F$28252,Sheet1!$I$5:$I$28252,$B444,Sheet1!$L$5:$L$28252,$A444,Sheet1!$D$5:$D$28252,"储值",Sheet1!$E$5:$E$28252,"&lt;&gt;*调拨*")+SUMIFS(Sheet1!$F$5:$F$28252,Sheet1!$I$5:$I$28252,$B444,Sheet1!$L$5:$L$28252,$A444,Sheet1!$E$5:$E$28252,"*储值*",Sheet1!$D$5:$D$28252,"&lt;&gt;储值",Sheet1!$D$5:$D$28252,"&lt;&gt;内部转款",Sheet1!$D$5:$D$28252,"&lt;&gt;内部转账",Sheet1!$E$5:$E$28252,"&lt;&gt;*调拨*")</f>
        <v>0</v>
      </c>
      <c r="W444" s="32">
        <f>SUMIFS(Sheet1!$F$5:$F$28252,Sheet1!$I$5:$I$28252,$B444,Sheet1!$L$5:$L$28252,$A444,Sheet1!$D$5:$D$28252,"效期",Sheet1!$E$5:$E$28252,"&lt;&gt;*调拨*")+SUMIFS(Sheet1!$F$5:$F$28252,Sheet1!$I$5:$I$28252,$B444,Sheet1!$L$5:$L$28252,$A444,Sheet1!$E$5:$E$28252,"*效期*",Sheet1!$D$5:$D$28252,"&lt;&gt;效期",Sheet1!$D$5:$D$28252,"&lt;&gt;内部转款",Sheet1!$D$5:$D$28252,"&lt;&gt;内部转账",Sheet1!$E$5:$E$28252,"&lt;&gt;*调拨*")</f>
        <v>0</v>
      </c>
      <c r="X444" s="32">
        <f>SUMIFS(Sheet1!$F$5:$F$28252,Sheet1!$I$5:$I$28252,$B444,Sheet1!$L$5:$L$28252,$A444,Sheet1!$D$5:$D$28252,"内部转款",Sheet1!$E$5:$E$28252,"&lt;&gt;*调拨*")+SUMIFS(Sheet1!$F$5:$F$28252,Sheet1!$I$5:$I$28252,$B444,Sheet1!$L$5:$L$28252,$A444,Sheet1!$D$5:$D$28252,"内部转账",Sheet1!$E$5:$E$28252,"&lt;&gt;*调拨*")</f>
        <v>0</v>
      </c>
      <c r="Y444" s="32">
        <f t="shared" si="32"/>
        <v>0</v>
      </c>
      <c r="Z444" s="32">
        <f>SUMIFS(Sheet1!$F$5:$F$28252,Sheet1!$I$5:$I$28252,$B444,Sheet1!$L$5:$L$28252,$A444)</f>
        <v>0</v>
      </c>
      <c r="AA444" s="32">
        <f>SUMIFS(Sheet1!$G$5:$G$28252,Sheet1!$I$5:$I$28252,$B444,Sheet1!$L$5:$L$28252,$A444,Sheet1!$D$5:$D$28252,"工资",Sheet1!$E$5:$E$28252,"&lt;&gt;*调拨*")+SUMIFS(Sheet1!$G$5:$G$28252,Sheet1!$I$5:$I$28252,$B444,Sheet1!$L$5:$L$28252,$A444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2926.94</v>
      </c>
      <c r="AB444" s="32">
        <f>SUMIFS(Sheet1!$G$5:$G$28252,Sheet1!$I$5:$I$28252,$B444,Sheet1!$L$5:$L$28252,$A444,Sheet1!$D$5:$D$28252,"水费",Sheet1!$E$5:$E$28252,"&lt;&gt;*调拨*")+SUMIFS(Sheet1!$G$5:$G$28252,Sheet1!$I$5:$I$28252,$B444,Sheet1!$L$5:$L$28252,$A444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4" s="32">
        <f>SUMIFS(Sheet1!$G$5:$G$28252,Sheet1!$I$5:$I$28252,$B444,Sheet1!$L$5:$L$28252,$A444,Sheet1!$D$5:$D$28252,"电费",Sheet1!$E$5:$E$28252,"&lt;&gt;*调拨*")+SUMIFS(Sheet1!$G$5:$G$28252,Sheet1!$I$5:$I$28252,$B444,Sheet1!$L$5:$L$28252,$A444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44" s="32">
        <f>SUMIFS(Sheet1!$G$5:$G$28252,Sheet1!$I$5:$I$28252,$B444,Sheet1!$L$5:$L$28252,$A444,Sheet1!$D$5:$D$28252,"宽带费",Sheet1!$E$5:$E$28252,"&lt;&gt;*调拨*")+SUMIFS(Sheet1!$G$5:$G$28252,Sheet1!$I$5:$I$28252,$B444,Sheet1!$L$5:$L$28252,$A444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4" s="32">
        <f>SUMIFS(Sheet1!$G$5:$G$28252,Sheet1!$I$5:$I$28252,$B444,Sheet1!$L$5:$L$28252,$A444,Sheet1!$D$5:$D$28252,"办公费",Sheet1!$E$5:$E$28252,"&lt;&gt;*调拨*")+SUMIFS(Sheet1!$G$5:$G$28252,Sheet1!$I$5:$I$28252,$B444,Sheet1!$L$5:$L$28252,$A444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44" s="32">
        <f>SUMIFS(Sheet1!$G$5:$G$28252,Sheet1!$I$5:$I$28252,$B444,Sheet1!$L$5:$L$28252,$A444,Sheet1!$D$5:$D$28252,"话费",Sheet1!$E$5:$E$28252,"&lt;&gt;*调拨*")+SUMIFS(Sheet1!$G$5:$G$28252,Sheet1!$I$5:$I$28252,$B444,Sheet1!$L$5:$L$28252,$A444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4" s="32">
        <f>SUMIFS(Sheet1!$G$5:$G$28252,Sheet1!$I$5:$I$28252,$B444,Sheet1!$L$5:$L$28252,$A444,Sheet1!$D$5:$D$28252,"房租",Sheet1!$E$5:$E$28252,"&lt;&gt;*调拨*")+SUMIFS(Sheet1!$G$5:$G$28252,Sheet1!$I$5:$I$28252,$B444,Sheet1!$L$5:$L$28252,$A444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4" s="32">
        <f>SUMIFS(Sheet1!$G$5:$G$28252,Sheet1!$I$5:$I$28252,$B444,Sheet1!$L$5:$L$28252,$A444,Sheet1!$E$5:$E$28252,"*调拨*")</f>
        <v>0</v>
      </c>
      <c r="AI444" s="32">
        <f>SUMIFS(Sheet1!$G$5:$G$28252,Sheet1!$I$5:$I$28252,$B444,Sheet1!$L$5:$L$28252,$A444,Sheet1!$D$5:$D$28252,"内部转款",Sheet1!$E$5:$E$28252,"&lt;&gt;*调拨*")+SUMIFS(Sheet1!$G$5:$G$28252,Sheet1!$I$5:$I$28252,$B444,Sheet1!$L$5:$L$28252,$A444,Sheet1!$D$5:$D$28252,"内部转账",Sheet1!$E$5:$E$28252,"&lt;&gt;*调拨*")</f>
        <v>0</v>
      </c>
      <c r="AJ444" s="32">
        <f t="shared" si="33"/>
        <v>0</v>
      </c>
      <c r="AK444" s="32">
        <f>SUMIFS(Sheet1!$G$5:$G$28252,Sheet1!$I$5:$I$28252,$B444,Sheet1!$L$5:$L$28252,$A444)</f>
        <v>2926.94</v>
      </c>
      <c r="AL444" s="32">
        <f t="shared" si="34"/>
        <v>-2926.94</v>
      </c>
    </row>
    <row r="445" ht="16.5" spans="1:38">
      <c r="A445" s="30">
        <v>202608</v>
      </c>
      <c r="B445" s="31" t="s">
        <v>678</v>
      </c>
      <c r="C445" s="32">
        <f>SUMIFS(Sheet1!$F$5:$F$28252,Sheet1!$I$5:$I$28252,$B445,Sheet1!$L$5:$L$28252,$A445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45" s="32">
        <f>SUMIFS(Sheet1!$F$5:$F$28252,Sheet1!$I$5:$I$28252,$B445,Sheet1!$L$5:$L$28252,$A445,Sheet1!$D$5:$D$28252,"医保即时拨付",Sheet1!$E$5:$E$28252,"&lt;&gt;*调拨*")+SUMIFS(Sheet1!$F$5:$F$28252,Sheet1!$I$5:$I$28252,$B445,Sheet1!$L$5:$L$28252,$A445,Sheet1!$E$5:$E$28252,"*医保即时拨付*",Sheet1!$D$5:$D$28252,"&lt;&gt;医保即时拨付",Sheet1!$D$5:$D$28252,"&lt;&gt;内部转款",Sheet1!$D$5:$D$28252,"&lt;&gt;内部转账",Sheet1!$E$5:$E$28252,"&lt;&gt;*调拨*")</f>
        <v>0</v>
      </c>
      <c r="E445" s="32">
        <f>SUMIFS(Sheet1!$F$5:$F$28252,Sheet1!$I$5:$I$28252,$B445,Sheet1!$L$5:$L$28252,$A445,Sheet1!$D$5:$D$28252,"医保",Sheet1!$E$5:$E$28252,"&lt;&gt;*调拨*",Sheet1!$E$5:$E$28252,"&lt;&gt;*医保即时拨付*")+SUMIFS(Sheet1!$F$5:$F$28252,Sheet1!$I$5:$I$28252,$B445,Sheet1!$L$5:$L$28252,$A445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5" s="32">
        <f>SUMIFS(Sheet1!$F$5:$F$28252,Sheet1!$I$5:$I$28252,$B445,Sheet1!$L$5:$L$28252,$A445,Sheet1!$D$5:$D$28252,"聚合",Sheet1!$E$5:$E$28252,"&lt;&gt;*调拨*")+SUMIFS(Sheet1!$F$5:$F$28252,Sheet1!$I$5:$I$28252,$B445,Sheet1!$L$5:$L$28252,$A445,Sheet1!$E$5:$E$28252,"*聚合*",Sheet1!$D$5:$D$28252,"&lt;&gt;聚合",Sheet1!$D$5:$D$28252,"&lt;&gt;内部转款",Sheet1!$D$5:$D$28252,"&lt;&gt;内部转账",Sheet1!$E$5:$E$28252,"&lt;&gt;*调拨*")</f>
        <v>0</v>
      </c>
      <c r="G445" s="32">
        <f>SUMIFS(Sheet1!$F$5:$F$28252,Sheet1!$I$5:$I$28252,$B445,Sheet1!$L$5:$L$28252,$A445,Sheet1!$D$5:$D$28252,"24小时微信",Sheet1!$E$5:$E$28252,"&lt;&gt;*调拨*")+SUMIFS(Sheet1!$F$5:$F$28252,Sheet1!$I$5:$I$28252,$B445,Sheet1!$L$5:$L$28252,$A445,Sheet1!$E$5:$E$28252,"*24小时微信*",Sheet1!$D$5:$D$28252,"&lt;&gt;24小时微信",Sheet1!$D$5:$D$28252,"&lt;&gt;内部转款",Sheet1!$D$5:$D$28252,"&lt;&gt;内部转账",Sheet1!$E$5:$E$28252,"&lt;&gt;*调拨*")</f>
        <v>0</v>
      </c>
      <c r="H445" s="32">
        <f>SUMIFS(Sheet1!$F$5:$F$28252,Sheet1!$I$5:$I$28252,$B445,Sheet1!$L$5:$L$28252,$A445,Sheet1!$D$5:$D$28252,"美团",Sheet1!$E$5:$E$28252,"&lt;&gt;*调拨*")+SUMIFS(Sheet1!$F$5:$F$28252,Sheet1!$I$5:$I$28252,$B445,Sheet1!$L$5:$L$28252,$A445,Sheet1!$E$5:$E$28252,"*美团*",Sheet1!$D$5:$D$28252,"&lt;&gt;美团",Sheet1!$D$5:$D$28252,"&lt;&gt;内部转款",Sheet1!$D$5:$D$28252,"&lt;&gt;内部转账",Sheet1!$E$5:$E$28252,"&lt;&gt;*调拨*")</f>
        <v>0</v>
      </c>
      <c r="I445" s="32">
        <f>SUMIFS(Sheet1!$F$5:$F$28252,Sheet1!$I$5:$I$28252,$B445,Sheet1!$L$5:$L$28252,$A445,Sheet1!$D$5:$D$28252,"饿了么",Sheet1!$E$5:$E$28252,"&lt;&gt;*调拨*")+SUMIFS(Sheet1!$F$5:$F$28252,Sheet1!$I$5:$I$28252,$B445,Sheet1!$L$5:$L$28252,$A445,Sheet1!$E$5:$E$28252,"*饿了么*",Sheet1!$D$5:$D$28252,"&lt;&gt;饿了么",Sheet1!$D$5:$D$28252,"&lt;&gt;内部转款",Sheet1!$D$5:$D$28252,"&lt;&gt;内部转账",Sheet1!$E$5:$E$28252,"&lt;&gt;*调拨*")</f>
        <v>0</v>
      </c>
      <c r="J445" s="32">
        <f>SUMIFS(Sheet1!$F$5:$F$28252,Sheet1!$I$5:$I$28252,$B445,Sheet1!$L$5:$L$28252,$A445,Sheet1!$D$5:$D$28252,"健E卡",Sheet1!$E$5:$E$28252,"&lt;&gt;*调拨*")+SUMIFS(Sheet1!$F$5:$F$28252,Sheet1!$I$5:$I$28252,$B445,Sheet1!$L$5:$L$28252,$A445,Sheet1!$E$5:$E$28252,"*健E卡*",Sheet1!$D$5:$D$28252,"&lt;&gt;健E卡",Sheet1!$D$5:$D$28252,"&lt;&gt;内部转款",Sheet1!$D$5:$D$28252,"&lt;&gt;内部转账",Sheet1!$E$5:$E$28252,"&lt;&gt;*调拨*")</f>
        <v>0</v>
      </c>
      <c r="K445" s="32">
        <f>SUMIFS(Sheet1!$F$5:$F$28252,Sheet1!$I$5:$I$28252,$B445,Sheet1!$L$5:$L$28252,$A445,Sheet1!$D$5:$D$28252,"抖音",Sheet1!$E$5:$E$28252,"&lt;&gt;*调拨*")+SUMIFS(Sheet1!$F$5:$F$28252,Sheet1!$I$5:$I$28252,$B445,Sheet1!$L$5:$L$28252,$A445,Sheet1!$E$5:$E$28252,"*抖音*",Sheet1!$D$5:$D$28252,"&lt;&gt;抖音",Sheet1!$D$5:$D$28252,"&lt;&gt;内部转款",Sheet1!$D$5:$D$28252,"&lt;&gt;内部转账",Sheet1!$E$5:$E$28252,"&lt;&gt;*调拨*")</f>
        <v>0</v>
      </c>
      <c r="L445" s="32">
        <f>SUMIFS(Sheet1!$F$5:$F$28252,Sheet1!$I$5:$I$28252,$B445,Sheet1!$L$5:$L$28252,$A445,Sheet1!$D$5:$D$28252,"医卡通",Sheet1!$E$5:$E$28252,"&lt;&gt;*调拨*")+SUMIFS(Sheet1!$F$5:$F$28252,Sheet1!$I$5:$I$28252,$B445,Sheet1!$L$5:$L$28252,$A445,Sheet1!$E$5:$E$28252,"*医卡通*",Sheet1!$D$5:$D$28252,"&lt;&gt;医卡通",Sheet1!$D$5:$D$28252,"&lt;&gt;内部转款",Sheet1!$D$5:$D$28252,"&lt;&gt;内部转账",Sheet1!$E$5:$E$28252,"&lt;&gt;*调拨*")</f>
        <v>0</v>
      </c>
      <c r="M445" s="32">
        <f>SUMIFS(Sheet1!$F$5:$F$28252,Sheet1!$I$5:$I$28252,$B445,Sheet1!$L$5:$L$28252,$A445,Sheet1!$D$5:$D$28252,"企健网",Sheet1!$E$5:$E$28252,"&lt;&gt;*调拨*")+SUMIFS(Sheet1!$F$5:$F$28252,Sheet1!$I$5:$I$28252,$B445,Sheet1!$L$5:$L$28252,$A445,Sheet1!$E$5:$E$28252,"*企健网*",Sheet1!$D$5:$D$28252,"&lt;&gt;企健网",Sheet1!$D$5:$D$28252,"&lt;&gt;内部转款",Sheet1!$D$5:$D$28252,"&lt;&gt;内部转账",Sheet1!$E$5:$E$28252,"&lt;&gt;*调拨*")</f>
        <v>0</v>
      </c>
      <c r="N445" s="32">
        <f>SUMIFS(Sheet1!$F$5:$F$28252,Sheet1!$I$5:$I$28252,$B445,Sheet1!$L$5:$L$28252,$A445,Sheet1!$D$5:$D$28252,"银联",Sheet1!$E$5:$E$28252,"&lt;&gt;*调拨*")+SUMIFS(Sheet1!$F$5:$F$28252,Sheet1!$I$5:$I$28252,$B445,Sheet1!$L$5:$L$28252,$A445,Sheet1!$E$5:$E$28252,"*银联*",Sheet1!$D$5:$D$28252,"&lt;&gt;银联",Sheet1!$D$5:$D$28252,"&lt;&gt;内部转款",Sheet1!$D$5:$D$28252,"&lt;&gt;内部转账",Sheet1!$E$5:$E$28252,"&lt;&gt;*调拨*")</f>
        <v>0</v>
      </c>
      <c r="O445" s="32">
        <f>SUMIFS(Sheet1!$F$5:$F$28252,Sheet1!$I$5:$I$28252,$B445,Sheet1!$L$5:$L$28252,$A445,Sheet1!$D$5:$D$28252,"京东",Sheet1!$E$5:$E$28252,"&lt;&gt;*调拨*")+SUMIFS(Sheet1!$F$5:$F$28252,Sheet1!$I$5:$I$28252,$B445,Sheet1!$L$5:$L$28252,$A445,Sheet1!$E$5:$E$28252,"*京东*",Sheet1!$D$5:$D$28252,"&lt;&gt;京东",Sheet1!$D$5:$D$28252,"&lt;&gt;内部转款",Sheet1!$D$5:$D$28252,"&lt;&gt;内部转账",Sheet1!$E$5:$E$28252,"&lt;&gt;*调拨*")</f>
        <v>0</v>
      </c>
      <c r="P445" s="32">
        <f>SUMIFS(Sheet1!$F$5:$F$28252,Sheet1!$I$5:$I$28252,$B445,Sheet1!$L$5:$L$28252,$A445,Sheet1!$D$5:$D$28252,"药机微信",Sheet1!$E$5:$E$28252,"&lt;&gt;*调拨*")+SUMIFS(Sheet1!$F$5:$F$28252,Sheet1!$I$5:$I$28252,$B445,Sheet1!$L$5:$L$28252,$A445,Sheet1!$E$5:$E$28252,"*药机微信*",Sheet1!$D$5:$D$28252,"&lt;&gt;药机微信",Sheet1!$D$5:$D$28252,"&lt;&gt;内部转款",Sheet1!$D$5:$D$28252,"&lt;&gt;内部转账",Sheet1!$E$5:$E$28252,"&lt;&gt;*调拨*")</f>
        <v>0</v>
      </c>
      <c r="Q445" s="32">
        <f>SUMIFS(Sheet1!$F$5:$F$28252,Sheet1!$I$5:$I$28252,$B445,Sheet1!$L$5:$L$28252,$A445,Sheet1!$D$5:$D$28252,"亲情卡",Sheet1!$E$5:$E$28252,"&lt;&gt;*调拨*")+SUMIFS(Sheet1!$F$5:$F$28252,Sheet1!$I$5:$I$28252,$B445,Sheet1!$L$5:$L$28252,$A445,Sheet1!$E$5:$E$28252,"*亲情卡*",Sheet1!$D$5:$D$28252,"&lt;&gt;亲情卡",Sheet1!$D$5:$D$28252,"&lt;&gt;内部转款",Sheet1!$D$5:$D$28252,"&lt;&gt;内部转账",Sheet1!$E$5:$E$28252,"&lt;&gt;*调拨*")</f>
        <v>0</v>
      </c>
      <c r="R445" s="32">
        <f>SUMIFS(Sheet1!$F$5:$F$28252,Sheet1!$I$5:$I$28252,$B445,Sheet1!$L$5:$L$28252,$A445,Sheet1!$D$5:$D$28252,"优惠券",Sheet1!$E$5:$E$28252,"&lt;&gt;*调拨*")+SUMIFS(Sheet1!$F$5:$F$28252,Sheet1!$I$5:$I$28252,$B445,Sheet1!$L$5:$L$28252,$A445,Sheet1!$E$5:$E$28252,"*优惠券*",Sheet1!$D$5:$D$28252,"&lt;&gt;优惠券",Sheet1!$D$5:$D$28252,"&lt;&gt;内部转款",Sheet1!$D$5:$D$28252,"&lt;&gt;内部转账",Sheet1!$E$5:$E$28252,"&lt;&gt;*调拨*")</f>
        <v>0</v>
      </c>
      <c r="S445" s="32">
        <f>SUMIFS(Sheet1!$F$5:$F$28252,Sheet1!$I$5:$I$28252,$B445,Sheet1!$L$5:$L$28252,$A445,Sheet1!$D$5:$D$28252,"代金券",Sheet1!$E$5:$E$28252,"&lt;&gt;*调拨*")+SUMIFS(Sheet1!$F$5:$F$28252,Sheet1!$I$5:$I$28252,$B445,Sheet1!$L$5:$L$28252,$A445,Sheet1!$E$5:$E$28252,"*代金券*",Sheet1!$D$5:$D$28252,"&lt;&gt;代金券",Sheet1!$D$5:$D$28252,"&lt;&gt;内部转款",Sheet1!$D$5:$D$28252,"&lt;&gt;内部转账",Sheet1!$E$5:$E$28252,"&lt;&gt;*调拨*")</f>
        <v>0</v>
      </c>
      <c r="T445" s="32">
        <f>SUMIFS(Sheet1!$F$5:$F$28252,Sheet1!$I$5:$I$28252,$B445,Sheet1!$L$5:$L$28252,$A445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445,Sheet1!$L$5:$L$28252,$A445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445,Sheet1!$L$5:$L$28252,$A445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445,Sheet1!$L$5:$L$28252,$A445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5" s="32">
        <f>SUMIFS(Sheet1!$F$5:$F$28252,Sheet1!$I$5:$I$28252,$B445,Sheet1!$L$5:$L$28252,$A445,Sheet1!$E$5:$E$28252,"*调拨*")</f>
        <v>0</v>
      </c>
      <c r="V445" s="32">
        <f>SUMIFS(Sheet1!$F$5:$F$28252,Sheet1!$I$5:$I$28252,$B445,Sheet1!$L$5:$L$28252,$A445,Sheet1!$D$5:$D$28252,"储值",Sheet1!$E$5:$E$28252,"&lt;&gt;*调拨*")+SUMIFS(Sheet1!$F$5:$F$28252,Sheet1!$I$5:$I$28252,$B445,Sheet1!$L$5:$L$28252,$A445,Sheet1!$E$5:$E$28252,"*储值*",Sheet1!$D$5:$D$28252,"&lt;&gt;储值",Sheet1!$D$5:$D$28252,"&lt;&gt;内部转款",Sheet1!$D$5:$D$28252,"&lt;&gt;内部转账",Sheet1!$E$5:$E$28252,"&lt;&gt;*调拨*")</f>
        <v>0</v>
      </c>
      <c r="W445" s="32">
        <f>SUMIFS(Sheet1!$F$5:$F$28252,Sheet1!$I$5:$I$28252,$B445,Sheet1!$L$5:$L$28252,$A445,Sheet1!$D$5:$D$28252,"效期",Sheet1!$E$5:$E$28252,"&lt;&gt;*调拨*")+SUMIFS(Sheet1!$F$5:$F$28252,Sheet1!$I$5:$I$28252,$B445,Sheet1!$L$5:$L$28252,$A445,Sheet1!$E$5:$E$28252,"*效期*",Sheet1!$D$5:$D$28252,"&lt;&gt;效期",Sheet1!$D$5:$D$28252,"&lt;&gt;内部转款",Sheet1!$D$5:$D$28252,"&lt;&gt;内部转账",Sheet1!$E$5:$E$28252,"&lt;&gt;*调拨*")</f>
        <v>0</v>
      </c>
      <c r="X445" s="32">
        <f>SUMIFS(Sheet1!$F$5:$F$28252,Sheet1!$I$5:$I$28252,$B445,Sheet1!$L$5:$L$28252,$A445,Sheet1!$D$5:$D$28252,"内部转款",Sheet1!$E$5:$E$28252,"&lt;&gt;*调拨*")+SUMIFS(Sheet1!$F$5:$F$28252,Sheet1!$I$5:$I$28252,$B445,Sheet1!$L$5:$L$28252,$A445,Sheet1!$D$5:$D$28252,"内部转账",Sheet1!$E$5:$E$28252,"&lt;&gt;*调拨*")</f>
        <v>0</v>
      </c>
      <c r="Y445" s="32">
        <f t="shared" si="32"/>
        <v>0</v>
      </c>
      <c r="Z445" s="32">
        <f>SUMIFS(Sheet1!$F$5:$F$28252,Sheet1!$I$5:$I$28252,$B445,Sheet1!$L$5:$L$28252,$A445)</f>
        <v>0</v>
      </c>
      <c r="AA445" s="32">
        <f>SUMIFS(Sheet1!$G$5:$G$28252,Sheet1!$I$5:$I$28252,$B445,Sheet1!$L$5:$L$28252,$A445,Sheet1!$D$5:$D$28252,"工资",Sheet1!$E$5:$E$28252,"&lt;&gt;*调拨*")+SUMIFS(Sheet1!$G$5:$G$28252,Sheet1!$I$5:$I$28252,$B445,Sheet1!$L$5:$L$28252,$A445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3779.57</v>
      </c>
      <c r="AB445" s="32">
        <f>SUMIFS(Sheet1!$G$5:$G$28252,Sheet1!$I$5:$I$28252,$B445,Sheet1!$L$5:$L$28252,$A445,Sheet1!$D$5:$D$28252,"水费",Sheet1!$E$5:$E$28252,"&lt;&gt;*调拨*")+SUMIFS(Sheet1!$G$5:$G$28252,Sheet1!$I$5:$I$28252,$B445,Sheet1!$L$5:$L$28252,$A445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5" s="32">
        <f>SUMIFS(Sheet1!$G$5:$G$28252,Sheet1!$I$5:$I$28252,$B445,Sheet1!$L$5:$L$28252,$A445,Sheet1!$D$5:$D$28252,"电费",Sheet1!$E$5:$E$28252,"&lt;&gt;*调拨*")+SUMIFS(Sheet1!$G$5:$G$28252,Sheet1!$I$5:$I$28252,$B445,Sheet1!$L$5:$L$28252,$A445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45" s="32">
        <f>SUMIFS(Sheet1!$G$5:$G$28252,Sheet1!$I$5:$I$28252,$B445,Sheet1!$L$5:$L$28252,$A445,Sheet1!$D$5:$D$28252,"宽带费",Sheet1!$E$5:$E$28252,"&lt;&gt;*调拨*")+SUMIFS(Sheet1!$G$5:$G$28252,Sheet1!$I$5:$I$28252,$B445,Sheet1!$L$5:$L$28252,$A445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5" s="32">
        <f>SUMIFS(Sheet1!$G$5:$G$28252,Sheet1!$I$5:$I$28252,$B445,Sheet1!$L$5:$L$28252,$A445,Sheet1!$D$5:$D$28252,"办公费",Sheet1!$E$5:$E$28252,"&lt;&gt;*调拨*")+SUMIFS(Sheet1!$G$5:$G$28252,Sheet1!$I$5:$I$28252,$B445,Sheet1!$L$5:$L$28252,$A445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45" s="32">
        <f>SUMIFS(Sheet1!$G$5:$G$28252,Sheet1!$I$5:$I$28252,$B445,Sheet1!$L$5:$L$28252,$A445,Sheet1!$D$5:$D$28252,"话费",Sheet1!$E$5:$E$28252,"&lt;&gt;*调拨*")+SUMIFS(Sheet1!$G$5:$G$28252,Sheet1!$I$5:$I$28252,$B445,Sheet1!$L$5:$L$28252,$A445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5" s="32">
        <f>SUMIFS(Sheet1!$G$5:$G$28252,Sheet1!$I$5:$I$28252,$B445,Sheet1!$L$5:$L$28252,$A445,Sheet1!$D$5:$D$28252,"房租",Sheet1!$E$5:$E$28252,"&lt;&gt;*调拨*")+SUMIFS(Sheet1!$G$5:$G$28252,Sheet1!$I$5:$I$28252,$B445,Sheet1!$L$5:$L$28252,$A445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5" s="32">
        <f>SUMIFS(Sheet1!$G$5:$G$28252,Sheet1!$I$5:$I$28252,$B445,Sheet1!$L$5:$L$28252,$A445,Sheet1!$E$5:$E$28252,"*调拨*")</f>
        <v>0</v>
      </c>
      <c r="AI445" s="32">
        <f>SUMIFS(Sheet1!$G$5:$G$28252,Sheet1!$I$5:$I$28252,$B445,Sheet1!$L$5:$L$28252,$A445,Sheet1!$D$5:$D$28252,"内部转款",Sheet1!$E$5:$E$28252,"&lt;&gt;*调拨*")+SUMIFS(Sheet1!$G$5:$G$28252,Sheet1!$I$5:$I$28252,$B445,Sheet1!$L$5:$L$28252,$A445,Sheet1!$D$5:$D$28252,"内部转账",Sheet1!$E$5:$E$28252,"&lt;&gt;*调拨*")</f>
        <v>0</v>
      </c>
      <c r="AJ445" s="32">
        <f t="shared" si="33"/>
        <v>0</v>
      </c>
      <c r="AK445" s="32">
        <f>SUMIFS(Sheet1!$G$5:$G$28252,Sheet1!$I$5:$I$28252,$B445,Sheet1!$L$5:$L$28252,$A445)</f>
        <v>3779.57</v>
      </c>
      <c r="AL445" s="32">
        <f t="shared" si="34"/>
        <v>-3779.57</v>
      </c>
    </row>
    <row r="446" ht="16.5" spans="1:38">
      <c r="A446" s="30">
        <v>202608</v>
      </c>
      <c r="B446" s="31" t="s">
        <v>74</v>
      </c>
      <c r="C446" s="32">
        <f>SUMIFS(Sheet1!$F$5:$F$28252,Sheet1!$I$5:$I$28252,$B446,Sheet1!$L$5:$L$28252,$A446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9935.34</v>
      </c>
      <c r="D446" s="32">
        <f>SUMIFS(Sheet1!$F$5:$F$28252,Sheet1!$I$5:$I$28252,$B446,Sheet1!$L$5:$L$28252,$A446,Sheet1!$D$5:$D$28252,"医保即时拨付",Sheet1!$E$5:$E$28252,"&lt;&gt;*调拨*")+SUMIFS(Sheet1!$F$5:$F$28252,Sheet1!$I$5:$I$28252,$B446,Sheet1!$L$5:$L$28252,$A446,Sheet1!$E$5:$E$28252,"*医保即时拨付*",Sheet1!$D$5:$D$28252,"&lt;&gt;医保即时拨付",Sheet1!$D$5:$D$28252,"&lt;&gt;内部转款",Sheet1!$D$5:$D$28252,"&lt;&gt;内部转账",Sheet1!$E$5:$E$28252,"&lt;&gt;*调拨*")</f>
        <v>6449.46</v>
      </c>
      <c r="E446" s="32">
        <f>SUMIFS(Sheet1!$F$5:$F$28252,Sheet1!$I$5:$I$28252,$B446,Sheet1!$L$5:$L$28252,$A446,Sheet1!$D$5:$D$28252,"医保",Sheet1!$E$5:$E$28252,"&lt;&gt;*调拨*",Sheet1!$E$5:$E$28252,"&lt;&gt;*医保即时拨付*")+SUMIFS(Sheet1!$F$5:$F$28252,Sheet1!$I$5:$I$28252,$B446,Sheet1!$L$5:$L$28252,$A446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6" s="32">
        <f>SUMIFS(Sheet1!$F$5:$F$28252,Sheet1!$I$5:$I$28252,$B446,Sheet1!$L$5:$L$28252,$A446,Sheet1!$D$5:$D$28252,"聚合",Sheet1!$E$5:$E$28252,"&lt;&gt;*调拨*")+SUMIFS(Sheet1!$F$5:$F$28252,Sheet1!$I$5:$I$28252,$B446,Sheet1!$L$5:$L$28252,$A446,Sheet1!$E$5:$E$28252,"*聚合*",Sheet1!$D$5:$D$28252,"&lt;&gt;聚合",Sheet1!$D$5:$D$28252,"&lt;&gt;内部转款",Sheet1!$D$5:$D$28252,"&lt;&gt;内部转账",Sheet1!$E$5:$E$28252,"&lt;&gt;*调拨*")</f>
        <v>0</v>
      </c>
      <c r="G446" s="32">
        <f>SUMIFS(Sheet1!$F$5:$F$28252,Sheet1!$I$5:$I$28252,$B446,Sheet1!$L$5:$L$28252,$A446,Sheet1!$D$5:$D$28252,"24小时微信",Sheet1!$E$5:$E$28252,"&lt;&gt;*调拨*")+SUMIFS(Sheet1!$F$5:$F$28252,Sheet1!$I$5:$I$28252,$B446,Sheet1!$L$5:$L$28252,$A446,Sheet1!$E$5:$E$28252,"*24小时微信*",Sheet1!$D$5:$D$28252,"&lt;&gt;24小时微信",Sheet1!$D$5:$D$28252,"&lt;&gt;内部转款",Sheet1!$D$5:$D$28252,"&lt;&gt;内部转账",Sheet1!$E$5:$E$28252,"&lt;&gt;*调拨*")</f>
        <v>0</v>
      </c>
      <c r="H446" s="32">
        <f>SUMIFS(Sheet1!$F$5:$F$28252,Sheet1!$I$5:$I$28252,$B446,Sheet1!$L$5:$L$28252,$A446,Sheet1!$D$5:$D$28252,"美团",Sheet1!$E$5:$E$28252,"&lt;&gt;*调拨*")+SUMIFS(Sheet1!$F$5:$F$28252,Sheet1!$I$5:$I$28252,$B446,Sheet1!$L$5:$L$28252,$A446,Sheet1!$E$5:$E$28252,"*美团*",Sheet1!$D$5:$D$28252,"&lt;&gt;美团",Sheet1!$D$5:$D$28252,"&lt;&gt;内部转款",Sheet1!$D$5:$D$28252,"&lt;&gt;内部转账",Sheet1!$E$5:$E$28252,"&lt;&gt;*调拨*")</f>
        <v>0</v>
      </c>
      <c r="I446" s="32">
        <f>SUMIFS(Sheet1!$F$5:$F$28252,Sheet1!$I$5:$I$28252,$B446,Sheet1!$L$5:$L$28252,$A446,Sheet1!$D$5:$D$28252,"饿了么",Sheet1!$E$5:$E$28252,"&lt;&gt;*调拨*")+SUMIFS(Sheet1!$F$5:$F$28252,Sheet1!$I$5:$I$28252,$B446,Sheet1!$L$5:$L$28252,$A446,Sheet1!$E$5:$E$28252,"*饿了么*",Sheet1!$D$5:$D$28252,"&lt;&gt;饿了么",Sheet1!$D$5:$D$28252,"&lt;&gt;内部转款",Sheet1!$D$5:$D$28252,"&lt;&gt;内部转账",Sheet1!$E$5:$E$28252,"&lt;&gt;*调拨*")</f>
        <v>0</v>
      </c>
      <c r="J446" s="32">
        <f>SUMIFS(Sheet1!$F$5:$F$28252,Sheet1!$I$5:$I$28252,$B446,Sheet1!$L$5:$L$28252,$A446,Sheet1!$D$5:$D$28252,"健E卡",Sheet1!$E$5:$E$28252,"&lt;&gt;*调拨*")+SUMIFS(Sheet1!$F$5:$F$28252,Sheet1!$I$5:$I$28252,$B446,Sheet1!$L$5:$L$28252,$A446,Sheet1!$E$5:$E$28252,"*健E卡*",Sheet1!$D$5:$D$28252,"&lt;&gt;健E卡",Sheet1!$D$5:$D$28252,"&lt;&gt;内部转款",Sheet1!$D$5:$D$28252,"&lt;&gt;内部转账",Sheet1!$E$5:$E$28252,"&lt;&gt;*调拨*")</f>
        <v>0</v>
      </c>
      <c r="K446" s="32">
        <f>SUMIFS(Sheet1!$F$5:$F$28252,Sheet1!$I$5:$I$28252,$B446,Sheet1!$L$5:$L$28252,$A446,Sheet1!$D$5:$D$28252,"抖音",Sheet1!$E$5:$E$28252,"&lt;&gt;*调拨*")+SUMIFS(Sheet1!$F$5:$F$28252,Sheet1!$I$5:$I$28252,$B446,Sheet1!$L$5:$L$28252,$A446,Sheet1!$E$5:$E$28252,"*抖音*",Sheet1!$D$5:$D$28252,"&lt;&gt;抖音",Sheet1!$D$5:$D$28252,"&lt;&gt;内部转款",Sheet1!$D$5:$D$28252,"&lt;&gt;内部转账",Sheet1!$E$5:$E$28252,"&lt;&gt;*调拨*")</f>
        <v>0</v>
      </c>
      <c r="L446" s="32">
        <f>SUMIFS(Sheet1!$F$5:$F$28252,Sheet1!$I$5:$I$28252,$B446,Sheet1!$L$5:$L$28252,$A446,Sheet1!$D$5:$D$28252,"医卡通",Sheet1!$E$5:$E$28252,"&lt;&gt;*调拨*")+SUMIFS(Sheet1!$F$5:$F$28252,Sheet1!$I$5:$I$28252,$B446,Sheet1!$L$5:$L$28252,$A446,Sheet1!$E$5:$E$28252,"*医卡通*",Sheet1!$D$5:$D$28252,"&lt;&gt;医卡通",Sheet1!$D$5:$D$28252,"&lt;&gt;内部转款",Sheet1!$D$5:$D$28252,"&lt;&gt;内部转账",Sheet1!$E$5:$E$28252,"&lt;&gt;*调拨*")</f>
        <v>0</v>
      </c>
      <c r="M446" s="32">
        <f>SUMIFS(Sheet1!$F$5:$F$28252,Sheet1!$I$5:$I$28252,$B446,Sheet1!$L$5:$L$28252,$A446,Sheet1!$D$5:$D$28252,"企健网",Sheet1!$E$5:$E$28252,"&lt;&gt;*调拨*")+SUMIFS(Sheet1!$F$5:$F$28252,Sheet1!$I$5:$I$28252,$B446,Sheet1!$L$5:$L$28252,$A446,Sheet1!$E$5:$E$28252,"*企健网*",Sheet1!$D$5:$D$28252,"&lt;&gt;企健网",Sheet1!$D$5:$D$28252,"&lt;&gt;内部转款",Sheet1!$D$5:$D$28252,"&lt;&gt;内部转账",Sheet1!$E$5:$E$28252,"&lt;&gt;*调拨*")</f>
        <v>0</v>
      </c>
      <c r="N446" s="32">
        <f>SUMIFS(Sheet1!$F$5:$F$28252,Sheet1!$I$5:$I$28252,$B446,Sheet1!$L$5:$L$28252,$A446,Sheet1!$D$5:$D$28252,"银联",Sheet1!$E$5:$E$28252,"&lt;&gt;*调拨*")+SUMIFS(Sheet1!$F$5:$F$28252,Sheet1!$I$5:$I$28252,$B446,Sheet1!$L$5:$L$28252,$A446,Sheet1!$E$5:$E$28252,"*银联*",Sheet1!$D$5:$D$28252,"&lt;&gt;银联",Sheet1!$D$5:$D$28252,"&lt;&gt;内部转款",Sheet1!$D$5:$D$28252,"&lt;&gt;内部转账",Sheet1!$E$5:$E$28252,"&lt;&gt;*调拨*")</f>
        <v>0</v>
      </c>
      <c r="O446" s="32">
        <f>SUMIFS(Sheet1!$F$5:$F$28252,Sheet1!$I$5:$I$28252,$B446,Sheet1!$L$5:$L$28252,$A446,Sheet1!$D$5:$D$28252,"京东",Sheet1!$E$5:$E$28252,"&lt;&gt;*调拨*")+SUMIFS(Sheet1!$F$5:$F$28252,Sheet1!$I$5:$I$28252,$B446,Sheet1!$L$5:$L$28252,$A446,Sheet1!$E$5:$E$28252,"*京东*",Sheet1!$D$5:$D$28252,"&lt;&gt;京东",Sheet1!$D$5:$D$28252,"&lt;&gt;内部转款",Sheet1!$D$5:$D$28252,"&lt;&gt;内部转账",Sheet1!$E$5:$E$28252,"&lt;&gt;*调拨*")</f>
        <v>0</v>
      </c>
      <c r="P446" s="32">
        <f>SUMIFS(Sheet1!$F$5:$F$28252,Sheet1!$I$5:$I$28252,$B446,Sheet1!$L$5:$L$28252,$A446,Sheet1!$D$5:$D$28252,"药机微信",Sheet1!$E$5:$E$28252,"&lt;&gt;*调拨*")+SUMIFS(Sheet1!$F$5:$F$28252,Sheet1!$I$5:$I$28252,$B446,Sheet1!$L$5:$L$28252,$A446,Sheet1!$E$5:$E$28252,"*药机微信*",Sheet1!$D$5:$D$28252,"&lt;&gt;药机微信",Sheet1!$D$5:$D$28252,"&lt;&gt;内部转款",Sheet1!$D$5:$D$28252,"&lt;&gt;内部转账",Sheet1!$E$5:$E$28252,"&lt;&gt;*调拨*")</f>
        <v>0</v>
      </c>
      <c r="Q446" s="32">
        <f>SUMIFS(Sheet1!$F$5:$F$28252,Sheet1!$I$5:$I$28252,$B446,Sheet1!$L$5:$L$28252,$A446,Sheet1!$D$5:$D$28252,"亲情卡",Sheet1!$E$5:$E$28252,"&lt;&gt;*调拨*")+SUMIFS(Sheet1!$F$5:$F$28252,Sheet1!$I$5:$I$28252,$B446,Sheet1!$L$5:$L$28252,$A446,Sheet1!$E$5:$E$28252,"*亲情卡*",Sheet1!$D$5:$D$28252,"&lt;&gt;亲情卡",Sheet1!$D$5:$D$28252,"&lt;&gt;内部转款",Sheet1!$D$5:$D$28252,"&lt;&gt;内部转账",Sheet1!$E$5:$E$28252,"&lt;&gt;*调拨*")</f>
        <v>0</v>
      </c>
      <c r="R446" s="32">
        <f>SUMIFS(Sheet1!$F$5:$F$28252,Sheet1!$I$5:$I$28252,$B446,Sheet1!$L$5:$L$28252,$A446,Sheet1!$D$5:$D$28252,"优惠券",Sheet1!$E$5:$E$28252,"&lt;&gt;*调拨*")+SUMIFS(Sheet1!$F$5:$F$28252,Sheet1!$I$5:$I$28252,$B446,Sheet1!$L$5:$L$28252,$A446,Sheet1!$E$5:$E$28252,"*优惠券*",Sheet1!$D$5:$D$28252,"&lt;&gt;优惠券",Sheet1!$D$5:$D$28252,"&lt;&gt;内部转款",Sheet1!$D$5:$D$28252,"&lt;&gt;内部转账",Sheet1!$E$5:$E$28252,"&lt;&gt;*调拨*")</f>
        <v>0</v>
      </c>
      <c r="S446" s="32">
        <f>SUMIFS(Sheet1!$F$5:$F$28252,Sheet1!$I$5:$I$28252,$B446,Sheet1!$L$5:$L$28252,$A446,Sheet1!$D$5:$D$28252,"代金券",Sheet1!$E$5:$E$28252,"&lt;&gt;*调拨*")+SUMIFS(Sheet1!$F$5:$F$28252,Sheet1!$I$5:$I$28252,$B446,Sheet1!$L$5:$L$28252,$A446,Sheet1!$E$5:$E$28252,"*代金券*",Sheet1!$D$5:$D$28252,"&lt;&gt;代金券",Sheet1!$D$5:$D$28252,"&lt;&gt;内部转款",Sheet1!$D$5:$D$28252,"&lt;&gt;内部转账",Sheet1!$E$5:$E$28252,"&lt;&gt;*调拨*")</f>
        <v>0</v>
      </c>
      <c r="T446" s="32">
        <f>SUMIFS(Sheet1!$F$5:$F$28252,Sheet1!$I$5:$I$28252,$B446,Sheet1!$L$5:$L$28252,$A446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446,Sheet1!$L$5:$L$28252,$A446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446,Sheet1!$L$5:$L$28252,$A446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446,Sheet1!$L$5:$L$28252,$A446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6" s="32">
        <f>SUMIFS(Sheet1!$F$5:$F$28252,Sheet1!$I$5:$I$28252,$B446,Sheet1!$L$5:$L$28252,$A446,Sheet1!$E$5:$E$28252,"*调拨*")</f>
        <v>0</v>
      </c>
      <c r="V446" s="32">
        <f>SUMIFS(Sheet1!$F$5:$F$28252,Sheet1!$I$5:$I$28252,$B446,Sheet1!$L$5:$L$28252,$A446,Sheet1!$D$5:$D$28252,"储值",Sheet1!$E$5:$E$28252,"&lt;&gt;*调拨*")+SUMIFS(Sheet1!$F$5:$F$28252,Sheet1!$I$5:$I$28252,$B446,Sheet1!$L$5:$L$28252,$A446,Sheet1!$E$5:$E$28252,"*储值*",Sheet1!$D$5:$D$28252,"&lt;&gt;储值",Sheet1!$D$5:$D$28252,"&lt;&gt;内部转款",Sheet1!$D$5:$D$28252,"&lt;&gt;内部转账",Sheet1!$E$5:$E$28252,"&lt;&gt;*调拨*")</f>
        <v>0</v>
      </c>
      <c r="W446" s="32">
        <f>SUMIFS(Sheet1!$F$5:$F$28252,Sheet1!$I$5:$I$28252,$B446,Sheet1!$L$5:$L$28252,$A446,Sheet1!$D$5:$D$28252,"效期",Sheet1!$E$5:$E$28252,"&lt;&gt;*调拨*")+SUMIFS(Sheet1!$F$5:$F$28252,Sheet1!$I$5:$I$28252,$B446,Sheet1!$L$5:$L$28252,$A446,Sheet1!$E$5:$E$28252,"*效期*",Sheet1!$D$5:$D$28252,"&lt;&gt;效期",Sheet1!$D$5:$D$28252,"&lt;&gt;内部转款",Sheet1!$D$5:$D$28252,"&lt;&gt;内部转账",Sheet1!$E$5:$E$28252,"&lt;&gt;*调拨*")</f>
        <v>0</v>
      </c>
      <c r="X446" s="32">
        <f>SUMIFS(Sheet1!$F$5:$F$28252,Sheet1!$I$5:$I$28252,$B446,Sheet1!$L$5:$L$28252,$A446,Sheet1!$D$5:$D$28252,"内部转款",Sheet1!$E$5:$E$28252,"&lt;&gt;*调拨*")+SUMIFS(Sheet1!$F$5:$F$28252,Sheet1!$I$5:$I$28252,$B446,Sheet1!$L$5:$L$28252,$A446,Sheet1!$D$5:$D$28252,"内部转账",Sheet1!$E$5:$E$28252,"&lt;&gt;*调拨*")</f>
        <v>0</v>
      </c>
      <c r="Y446" s="32">
        <f t="shared" si="32"/>
        <v>0</v>
      </c>
      <c r="Z446" s="32">
        <f>SUMIFS(Sheet1!$F$5:$F$28252,Sheet1!$I$5:$I$28252,$B446,Sheet1!$L$5:$L$28252,$A446)</f>
        <v>16384.8</v>
      </c>
      <c r="AA446" s="32">
        <f>SUMIFS(Sheet1!$G$5:$G$28252,Sheet1!$I$5:$I$28252,$B446,Sheet1!$L$5:$L$28252,$A446,Sheet1!$D$5:$D$28252,"工资",Sheet1!$E$5:$E$28252,"&lt;&gt;*调拨*")+SUMIFS(Sheet1!$G$5:$G$28252,Sheet1!$I$5:$I$28252,$B446,Sheet1!$L$5:$L$28252,$A446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7566.67</v>
      </c>
      <c r="AB446" s="32">
        <f>SUMIFS(Sheet1!$G$5:$G$28252,Sheet1!$I$5:$I$28252,$B446,Sheet1!$L$5:$L$28252,$A446,Sheet1!$D$5:$D$28252,"水费",Sheet1!$E$5:$E$28252,"&lt;&gt;*调拨*")+SUMIFS(Sheet1!$G$5:$G$28252,Sheet1!$I$5:$I$28252,$B446,Sheet1!$L$5:$L$28252,$A446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6" s="32">
        <f>SUMIFS(Sheet1!$G$5:$G$28252,Sheet1!$I$5:$I$28252,$B446,Sheet1!$L$5:$L$28252,$A446,Sheet1!$D$5:$D$28252,"电费",Sheet1!$E$5:$E$28252,"&lt;&gt;*调拨*")+SUMIFS(Sheet1!$G$5:$G$28252,Sheet1!$I$5:$I$28252,$B446,Sheet1!$L$5:$L$28252,$A446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46" s="32">
        <f>SUMIFS(Sheet1!$G$5:$G$28252,Sheet1!$I$5:$I$28252,$B446,Sheet1!$L$5:$L$28252,$A446,Sheet1!$D$5:$D$28252,"宽带费",Sheet1!$E$5:$E$28252,"&lt;&gt;*调拨*")+SUMIFS(Sheet1!$G$5:$G$28252,Sheet1!$I$5:$I$28252,$B446,Sheet1!$L$5:$L$28252,$A446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6" s="32">
        <f>SUMIFS(Sheet1!$G$5:$G$28252,Sheet1!$I$5:$I$28252,$B446,Sheet1!$L$5:$L$28252,$A446,Sheet1!$D$5:$D$28252,"办公费",Sheet1!$E$5:$E$28252,"&lt;&gt;*调拨*")+SUMIFS(Sheet1!$G$5:$G$28252,Sheet1!$I$5:$I$28252,$B446,Sheet1!$L$5:$L$28252,$A446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46" s="32">
        <f>SUMIFS(Sheet1!$G$5:$G$28252,Sheet1!$I$5:$I$28252,$B446,Sheet1!$L$5:$L$28252,$A446,Sheet1!$D$5:$D$28252,"话费",Sheet1!$E$5:$E$28252,"&lt;&gt;*调拨*")+SUMIFS(Sheet1!$G$5:$G$28252,Sheet1!$I$5:$I$28252,$B446,Sheet1!$L$5:$L$28252,$A446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6" s="32">
        <f>SUMIFS(Sheet1!$G$5:$G$28252,Sheet1!$I$5:$I$28252,$B446,Sheet1!$L$5:$L$28252,$A446,Sheet1!$D$5:$D$28252,"房租",Sheet1!$E$5:$E$28252,"&lt;&gt;*调拨*")+SUMIFS(Sheet1!$G$5:$G$28252,Sheet1!$I$5:$I$28252,$B446,Sheet1!$L$5:$L$28252,$A446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6" s="32">
        <f>SUMIFS(Sheet1!$G$5:$G$28252,Sheet1!$I$5:$I$28252,$B446,Sheet1!$L$5:$L$28252,$A446,Sheet1!$E$5:$E$28252,"*调拨*")</f>
        <v>0</v>
      </c>
      <c r="AI446" s="32">
        <f>SUMIFS(Sheet1!$G$5:$G$28252,Sheet1!$I$5:$I$28252,$B446,Sheet1!$L$5:$L$28252,$A446,Sheet1!$D$5:$D$28252,"内部转款",Sheet1!$E$5:$E$28252,"&lt;&gt;*调拨*")+SUMIFS(Sheet1!$G$5:$G$28252,Sheet1!$I$5:$I$28252,$B446,Sheet1!$L$5:$L$28252,$A446,Sheet1!$D$5:$D$28252,"内部转账",Sheet1!$E$5:$E$28252,"&lt;&gt;*调拨*")</f>
        <v>0</v>
      </c>
      <c r="AJ446" s="32">
        <f t="shared" si="33"/>
        <v>0</v>
      </c>
      <c r="AK446" s="32">
        <f>SUMIFS(Sheet1!$G$5:$G$28252,Sheet1!$I$5:$I$28252,$B446,Sheet1!$L$5:$L$28252,$A446)</f>
        <v>7566.67</v>
      </c>
      <c r="AL446" s="32">
        <f t="shared" si="34"/>
        <v>8818.13</v>
      </c>
    </row>
    <row r="447" ht="16.5" spans="1:38">
      <c r="A447" s="30">
        <v>202608</v>
      </c>
      <c r="B447" s="31" t="s">
        <v>216</v>
      </c>
      <c r="C447" s="32">
        <f>SUMIFS(Sheet1!$F$5:$F$28252,Sheet1!$I$5:$I$28252,$B447,Sheet1!$L$5:$L$28252,$A447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10006.2</v>
      </c>
      <c r="D447" s="32">
        <f>SUMIFS(Sheet1!$F$5:$F$28252,Sheet1!$I$5:$I$28252,$B447,Sheet1!$L$5:$L$28252,$A447,Sheet1!$D$5:$D$28252,"医保即时拨付",Sheet1!$E$5:$E$28252,"&lt;&gt;*调拨*")+SUMIFS(Sheet1!$F$5:$F$28252,Sheet1!$I$5:$I$28252,$B447,Sheet1!$L$5:$L$28252,$A447,Sheet1!$E$5:$E$28252,"*医保即时拨付*",Sheet1!$D$5:$D$28252,"&lt;&gt;医保即时拨付",Sheet1!$D$5:$D$28252,"&lt;&gt;内部转款",Sheet1!$D$5:$D$28252,"&lt;&gt;内部转账",Sheet1!$E$5:$E$28252,"&lt;&gt;*调拨*")</f>
        <v>1857.49</v>
      </c>
      <c r="E447" s="32">
        <f>SUMIFS(Sheet1!$F$5:$F$28252,Sheet1!$I$5:$I$28252,$B447,Sheet1!$L$5:$L$28252,$A447,Sheet1!$D$5:$D$28252,"医保",Sheet1!$E$5:$E$28252,"&lt;&gt;*调拨*",Sheet1!$E$5:$E$28252,"&lt;&gt;*医保即时拨付*")+SUMIFS(Sheet1!$F$5:$F$28252,Sheet1!$I$5:$I$28252,$B447,Sheet1!$L$5:$L$28252,$A447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7" s="32">
        <f>SUMIFS(Sheet1!$F$5:$F$28252,Sheet1!$I$5:$I$28252,$B447,Sheet1!$L$5:$L$28252,$A447,Sheet1!$D$5:$D$28252,"聚合",Sheet1!$E$5:$E$28252,"&lt;&gt;*调拨*")+SUMIFS(Sheet1!$F$5:$F$28252,Sheet1!$I$5:$I$28252,$B447,Sheet1!$L$5:$L$28252,$A447,Sheet1!$E$5:$E$28252,"*聚合*",Sheet1!$D$5:$D$28252,"&lt;&gt;聚合",Sheet1!$D$5:$D$28252,"&lt;&gt;内部转款",Sheet1!$D$5:$D$28252,"&lt;&gt;内部转账",Sheet1!$E$5:$E$28252,"&lt;&gt;*调拨*")</f>
        <v>0</v>
      </c>
      <c r="G447" s="32">
        <f>SUMIFS(Sheet1!$F$5:$F$28252,Sheet1!$I$5:$I$28252,$B447,Sheet1!$L$5:$L$28252,$A447,Sheet1!$D$5:$D$28252,"24小时微信",Sheet1!$E$5:$E$28252,"&lt;&gt;*调拨*")+SUMIFS(Sheet1!$F$5:$F$28252,Sheet1!$I$5:$I$28252,$B447,Sheet1!$L$5:$L$28252,$A447,Sheet1!$E$5:$E$28252,"*24小时微信*",Sheet1!$D$5:$D$28252,"&lt;&gt;24小时微信",Sheet1!$D$5:$D$28252,"&lt;&gt;内部转款",Sheet1!$D$5:$D$28252,"&lt;&gt;内部转账",Sheet1!$E$5:$E$28252,"&lt;&gt;*调拨*")</f>
        <v>0</v>
      </c>
      <c r="H447" s="32">
        <f>SUMIFS(Sheet1!$F$5:$F$28252,Sheet1!$I$5:$I$28252,$B447,Sheet1!$L$5:$L$28252,$A447,Sheet1!$D$5:$D$28252,"美团",Sheet1!$E$5:$E$28252,"&lt;&gt;*调拨*")+SUMIFS(Sheet1!$F$5:$F$28252,Sheet1!$I$5:$I$28252,$B447,Sheet1!$L$5:$L$28252,$A447,Sheet1!$E$5:$E$28252,"*美团*",Sheet1!$D$5:$D$28252,"&lt;&gt;美团",Sheet1!$D$5:$D$28252,"&lt;&gt;内部转款",Sheet1!$D$5:$D$28252,"&lt;&gt;内部转账",Sheet1!$E$5:$E$28252,"&lt;&gt;*调拨*")</f>
        <v>0</v>
      </c>
      <c r="I447" s="32">
        <f>SUMIFS(Sheet1!$F$5:$F$28252,Sheet1!$I$5:$I$28252,$B447,Sheet1!$L$5:$L$28252,$A447,Sheet1!$D$5:$D$28252,"饿了么",Sheet1!$E$5:$E$28252,"&lt;&gt;*调拨*")+SUMIFS(Sheet1!$F$5:$F$28252,Sheet1!$I$5:$I$28252,$B447,Sheet1!$L$5:$L$28252,$A447,Sheet1!$E$5:$E$28252,"*饿了么*",Sheet1!$D$5:$D$28252,"&lt;&gt;饿了么",Sheet1!$D$5:$D$28252,"&lt;&gt;内部转款",Sheet1!$D$5:$D$28252,"&lt;&gt;内部转账",Sheet1!$E$5:$E$28252,"&lt;&gt;*调拨*")</f>
        <v>0</v>
      </c>
      <c r="J447" s="32">
        <f>SUMIFS(Sheet1!$F$5:$F$28252,Sheet1!$I$5:$I$28252,$B447,Sheet1!$L$5:$L$28252,$A447,Sheet1!$D$5:$D$28252,"健E卡",Sheet1!$E$5:$E$28252,"&lt;&gt;*调拨*")+SUMIFS(Sheet1!$F$5:$F$28252,Sheet1!$I$5:$I$28252,$B447,Sheet1!$L$5:$L$28252,$A447,Sheet1!$E$5:$E$28252,"*健E卡*",Sheet1!$D$5:$D$28252,"&lt;&gt;健E卡",Sheet1!$D$5:$D$28252,"&lt;&gt;内部转款",Sheet1!$D$5:$D$28252,"&lt;&gt;内部转账",Sheet1!$E$5:$E$28252,"&lt;&gt;*调拨*")</f>
        <v>0</v>
      </c>
      <c r="K447" s="32">
        <f>SUMIFS(Sheet1!$F$5:$F$28252,Sheet1!$I$5:$I$28252,$B447,Sheet1!$L$5:$L$28252,$A447,Sheet1!$D$5:$D$28252,"抖音",Sheet1!$E$5:$E$28252,"&lt;&gt;*调拨*")+SUMIFS(Sheet1!$F$5:$F$28252,Sheet1!$I$5:$I$28252,$B447,Sheet1!$L$5:$L$28252,$A447,Sheet1!$E$5:$E$28252,"*抖音*",Sheet1!$D$5:$D$28252,"&lt;&gt;抖音",Sheet1!$D$5:$D$28252,"&lt;&gt;内部转款",Sheet1!$D$5:$D$28252,"&lt;&gt;内部转账",Sheet1!$E$5:$E$28252,"&lt;&gt;*调拨*")</f>
        <v>0</v>
      </c>
      <c r="L447" s="32">
        <f>SUMIFS(Sheet1!$F$5:$F$28252,Sheet1!$I$5:$I$28252,$B447,Sheet1!$L$5:$L$28252,$A447,Sheet1!$D$5:$D$28252,"医卡通",Sheet1!$E$5:$E$28252,"&lt;&gt;*调拨*")+SUMIFS(Sheet1!$F$5:$F$28252,Sheet1!$I$5:$I$28252,$B447,Sheet1!$L$5:$L$28252,$A447,Sheet1!$E$5:$E$28252,"*医卡通*",Sheet1!$D$5:$D$28252,"&lt;&gt;医卡通",Sheet1!$D$5:$D$28252,"&lt;&gt;内部转款",Sheet1!$D$5:$D$28252,"&lt;&gt;内部转账",Sheet1!$E$5:$E$28252,"&lt;&gt;*调拨*")</f>
        <v>0</v>
      </c>
      <c r="M447" s="32">
        <f>SUMIFS(Sheet1!$F$5:$F$28252,Sheet1!$I$5:$I$28252,$B447,Sheet1!$L$5:$L$28252,$A447,Sheet1!$D$5:$D$28252,"企健网",Sheet1!$E$5:$E$28252,"&lt;&gt;*调拨*")+SUMIFS(Sheet1!$F$5:$F$28252,Sheet1!$I$5:$I$28252,$B447,Sheet1!$L$5:$L$28252,$A447,Sheet1!$E$5:$E$28252,"*企健网*",Sheet1!$D$5:$D$28252,"&lt;&gt;企健网",Sheet1!$D$5:$D$28252,"&lt;&gt;内部转款",Sheet1!$D$5:$D$28252,"&lt;&gt;内部转账",Sheet1!$E$5:$E$28252,"&lt;&gt;*调拨*")</f>
        <v>0</v>
      </c>
      <c r="N447" s="32">
        <f>SUMIFS(Sheet1!$F$5:$F$28252,Sheet1!$I$5:$I$28252,$B447,Sheet1!$L$5:$L$28252,$A447,Sheet1!$D$5:$D$28252,"银联",Sheet1!$E$5:$E$28252,"&lt;&gt;*调拨*")+SUMIFS(Sheet1!$F$5:$F$28252,Sheet1!$I$5:$I$28252,$B447,Sheet1!$L$5:$L$28252,$A447,Sheet1!$E$5:$E$28252,"*银联*",Sheet1!$D$5:$D$28252,"&lt;&gt;银联",Sheet1!$D$5:$D$28252,"&lt;&gt;内部转款",Sheet1!$D$5:$D$28252,"&lt;&gt;内部转账",Sheet1!$E$5:$E$28252,"&lt;&gt;*调拨*")</f>
        <v>0</v>
      </c>
      <c r="O447" s="32">
        <f>SUMIFS(Sheet1!$F$5:$F$28252,Sheet1!$I$5:$I$28252,$B447,Sheet1!$L$5:$L$28252,$A447,Sheet1!$D$5:$D$28252,"京东",Sheet1!$E$5:$E$28252,"&lt;&gt;*调拨*")+SUMIFS(Sheet1!$F$5:$F$28252,Sheet1!$I$5:$I$28252,$B447,Sheet1!$L$5:$L$28252,$A447,Sheet1!$E$5:$E$28252,"*京东*",Sheet1!$D$5:$D$28252,"&lt;&gt;京东",Sheet1!$D$5:$D$28252,"&lt;&gt;内部转款",Sheet1!$D$5:$D$28252,"&lt;&gt;内部转账",Sheet1!$E$5:$E$28252,"&lt;&gt;*调拨*")</f>
        <v>0</v>
      </c>
      <c r="P447" s="32">
        <f>SUMIFS(Sheet1!$F$5:$F$28252,Sheet1!$I$5:$I$28252,$B447,Sheet1!$L$5:$L$28252,$A447,Sheet1!$D$5:$D$28252,"药机微信",Sheet1!$E$5:$E$28252,"&lt;&gt;*调拨*")+SUMIFS(Sheet1!$F$5:$F$28252,Sheet1!$I$5:$I$28252,$B447,Sheet1!$L$5:$L$28252,$A447,Sheet1!$E$5:$E$28252,"*药机微信*",Sheet1!$D$5:$D$28252,"&lt;&gt;药机微信",Sheet1!$D$5:$D$28252,"&lt;&gt;内部转款",Sheet1!$D$5:$D$28252,"&lt;&gt;内部转账",Sheet1!$E$5:$E$28252,"&lt;&gt;*调拨*")</f>
        <v>0</v>
      </c>
      <c r="Q447" s="32">
        <f>SUMIFS(Sheet1!$F$5:$F$28252,Sheet1!$I$5:$I$28252,$B447,Sheet1!$L$5:$L$28252,$A447,Sheet1!$D$5:$D$28252,"亲情卡",Sheet1!$E$5:$E$28252,"&lt;&gt;*调拨*")+SUMIFS(Sheet1!$F$5:$F$28252,Sheet1!$I$5:$I$28252,$B447,Sheet1!$L$5:$L$28252,$A447,Sheet1!$E$5:$E$28252,"*亲情卡*",Sheet1!$D$5:$D$28252,"&lt;&gt;亲情卡",Sheet1!$D$5:$D$28252,"&lt;&gt;内部转款",Sheet1!$D$5:$D$28252,"&lt;&gt;内部转账",Sheet1!$E$5:$E$28252,"&lt;&gt;*调拨*")</f>
        <v>0</v>
      </c>
      <c r="R447" s="32">
        <f>SUMIFS(Sheet1!$F$5:$F$28252,Sheet1!$I$5:$I$28252,$B447,Sheet1!$L$5:$L$28252,$A447,Sheet1!$D$5:$D$28252,"优惠券",Sheet1!$E$5:$E$28252,"&lt;&gt;*调拨*")+SUMIFS(Sheet1!$F$5:$F$28252,Sheet1!$I$5:$I$28252,$B447,Sheet1!$L$5:$L$28252,$A447,Sheet1!$E$5:$E$28252,"*优惠券*",Sheet1!$D$5:$D$28252,"&lt;&gt;优惠券",Sheet1!$D$5:$D$28252,"&lt;&gt;内部转款",Sheet1!$D$5:$D$28252,"&lt;&gt;内部转账",Sheet1!$E$5:$E$28252,"&lt;&gt;*调拨*")</f>
        <v>0</v>
      </c>
      <c r="S447" s="32">
        <f>SUMIFS(Sheet1!$F$5:$F$28252,Sheet1!$I$5:$I$28252,$B447,Sheet1!$L$5:$L$28252,$A447,Sheet1!$D$5:$D$28252,"代金券",Sheet1!$E$5:$E$28252,"&lt;&gt;*调拨*")+SUMIFS(Sheet1!$F$5:$F$28252,Sheet1!$I$5:$I$28252,$B447,Sheet1!$L$5:$L$28252,$A447,Sheet1!$E$5:$E$28252,"*代金券*",Sheet1!$D$5:$D$28252,"&lt;&gt;代金券",Sheet1!$D$5:$D$28252,"&lt;&gt;内部转款",Sheet1!$D$5:$D$28252,"&lt;&gt;内部转账",Sheet1!$E$5:$E$28252,"&lt;&gt;*调拨*")</f>
        <v>0</v>
      </c>
      <c r="T447" s="32">
        <f>SUMIFS(Sheet1!$F$5:$F$28252,Sheet1!$I$5:$I$28252,$B447,Sheet1!$L$5:$L$28252,$A447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447,Sheet1!$L$5:$L$28252,$A447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447,Sheet1!$L$5:$L$28252,$A447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447,Sheet1!$L$5:$L$28252,$A447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7" s="32">
        <f>SUMIFS(Sheet1!$F$5:$F$28252,Sheet1!$I$5:$I$28252,$B447,Sheet1!$L$5:$L$28252,$A447,Sheet1!$E$5:$E$28252,"*调拨*")</f>
        <v>0</v>
      </c>
      <c r="V447" s="32">
        <f>SUMIFS(Sheet1!$F$5:$F$28252,Sheet1!$I$5:$I$28252,$B447,Sheet1!$L$5:$L$28252,$A447,Sheet1!$D$5:$D$28252,"储值",Sheet1!$E$5:$E$28252,"&lt;&gt;*调拨*")+SUMIFS(Sheet1!$F$5:$F$28252,Sheet1!$I$5:$I$28252,$B447,Sheet1!$L$5:$L$28252,$A447,Sheet1!$E$5:$E$28252,"*储值*",Sheet1!$D$5:$D$28252,"&lt;&gt;储值",Sheet1!$D$5:$D$28252,"&lt;&gt;内部转款",Sheet1!$D$5:$D$28252,"&lt;&gt;内部转账",Sheet1!$E$5:$E$28252,"&lt;&gt;*调拨*")</f>
        <v>0</v>
      </c>
      <c r="W447" s="32">
        <f>SUMIFS(Sheet1!$F$5:$F$28252,Sheet1!$I$5:$I$28252,$B447,Sheet1!$L$5:$L$28252,$A447,Sheet1!$D$5:$D$28252,"效期",Sheet1!$E$5:$E$28252,"&lt;&gt;*调拨*")+SUMIFS(Sheet1!$F$5:$F$28252,Sheet1!$I$5:$I$28252,$B447,Sheet1!$L$5:$L$28252,$A447,Sheet1!$E$5:$E$28252,"*效期*",Sheet1!$D$5:$D$28252,"&lt;&gt;效期",Sheet1!$D$5:$D$28252,"&lt;&gt;内部转款",Sheet1!$D$5:$D$28252,"&lt;&gt;内部转账",Sheet1!$E$5:$E$28252,"&lt;&gt;*调拨*")</f>
        <v>0</v>
      </c>
      <c r="X447" s="32">
        <f>SUMIFS(Sheet1!$F$5:$F$28252,Sheet1!$I$5:$I$28252,$B447,Sheet1!$L$5:$L$28252,$A447,Sheet1!$D$5:$D$28252,"内部转款",Sheet1!$E$5:$E$28252,"&lt;&gt;*调拨*")+SUMIFS(Sheet1!$F$5:$F$28252,Sheet1!$I$5:$I$28252,$B447,Sheet1!$L$5:$L$28252,$A447,Sheet1!$D$5:$D$28252,"内部转账",Sheet1!$E$5:$E$28252,"&lt;&gt;*调拨*")</f>
        <v>0</v>
      </c>
      <c r="Y447" s="32">
        <f t="shared" si="32"/>
        <v>0</v>
      </c>
      <c r="Z447" s="32">
        <f>SUMIFS(Sheet1!$F$5:$F$28252,Sheet1!$I$5:$I$28252,$B447,Sheet1!$L$5:$L$28252,$A447)</f>
        <v>11863.69</v>
      </c>
      <c r="AA447" s="32">
        <f>SUMIFS(Sheet1!$G$5:$G$28252,Sheet1!$I$5:$I$28252,$B447,Sheet1!$L$5:$L$28252,$A447,Sheet1!$D$5:$D$28252,"工资",Sheet1!$E$5:$E$28252,"&lt;&gt;*调拨*")+SUMIFS(Sheet1!$G$5:$G$28252,Sheet1!$I$5:$I$28252,$B447,Sheet1!$L$5:$L$28252,$A447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4852.79</v>
      </c>
      <c r="AB447" s="32">
        <f>SUMIFS(Sheet1!$G$5:$G$28252,Sheet1!$I$5:$I$28252,$B447,Sheet1!$L$5:$L$28252,$A447,Sheet1!$D$5:$D$28252,"水费",Sheet1!$E$5:$E$28252,"&lt;&gt;*调拨*")+SUMIFS(Sheet1!$G$5:$G$28252,Sheet1!$I$5:$I$28252,$B447,Sheet1!$L$5:$L$28252,$A447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7" s="32">
        <f>SUMIFS(Sheet1!$G$5:$G$28252,Sheet1!$I$5:$I$28252,$B447,Sheet1!$L$5:$L$28252,$A447,Sheet1!$D$5:$D$28252,"电费",Sheet1!$E$5:$E$28252,"&lt;&gt;*调拨*")+SUMIFS(Sheet1!$G$5:$G$28252,Sheet1!$I$5:$I$28252,$B447,Sheet1!$L$5:$L$28252,$A447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47" s="32">
        <f>SUMIFS(Sheet1!$G$5:$G$28252,Sheet1!$I$5:$I$28252,$B447,Sheet1!$L$5:$L$28252,$A447,Sheet1!$D$5:$D$28252,"宽带费",Sheet1!$E$5:$E$28252,"&lt;&gt;*调拨*")+SUMIFS(Sheet1!$G$5:$G$28252,Sheet1!$I$5:$I$28252,$B447,Sheet1!$L$5:$L$28252,$A447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7" s="32">
        <f>SUMIFS(Sheet1!$G$5:$G$28252,Sheet1!$I$5:$I$28252,$B447,Sheet1!$L$5:$L$28252,$A447,Sheet1!$D$5:$D$28252,"办公费",Sheet1!$E$5:$E$28252,"&lt;&gt;*调拨*")+SUMIFS(Sheet1!$G$5:$G$28252,Sheet1!$I$5:$I$28252,$B447,Sheet1!$L$5:$L$28252,$A447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47" s="32">
        <f>SUMIFS(Sheet1!$G$5:$G$28252,Sheet1!$I$5:$I$28252,$B447,Sheet1!$L$5:$L$28252,$A447,Sheet1!$D$5:$D$28252,"话费",Sheet1!$E$5:$E$28252,"&lt;&gt;*调拨*")+SUMIFS(Sheet1!$G$5:$G$28252,Sheet1!$I$5:$I$28252,$B447,Sheet1!$L$5:$L$28252,$A447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7" s="32">
        <f>SUMIFS(Sheet1!$G$5:$G$28252,Sheet1!$I$5:$I$28252,$B447,Sheet1!$L$5:$L$28252,$A447,Sheet1!$D$5:$D$28252,"房租",Sheet1!$E$5:$E$28252,"&lt;&gt;*调拨*")+SUMIFS(Sheet1!$G$5:$G$28252,Sheet1!$I$5:$I$28252,$B447,Sheet1!$L$5:$L$28252,$A447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7" s="32">
        <f>SUMIFS(Sheet1!$G$5:$G$28252,Sheet1!$I$5:$I$28252,$B447,Sheet1!$L$5:$L$28252,$A447,Sheet1!$E$5:$E$28252,"*调拨*")</f>
        <v>0</v>
      </c>
      <c r="AI447" s="32">
        <f>SUMIFS(Sheet1!$G$5:$G$28252,Sheet1!$I$5:$I$28252,$B447,Sheet1!$L$5:$L$28252,$A447,Sheet1!$D$5:$D$28252,"内部转款",Sheet1!$E$5:$E$28252,"&lt;&gt;*调拨*")+SUMIFS(Sheet1!$G$5:$G$28252,Sheet1!$I$5:$I$28252,$B447,Sheet1!$L$5:$L$28252,$A447,Sheet1!$D$5:$D$28252,"内部转账",Sheet1!$E$5:$E$28252,"&lt;&gt;*调拨*")</f>
        <v>0</v>
      </c>
      <c r="AJ447" s="32">
        <f t="shared" si="33"/>
        <v>0</v>
      </c>
      <c r="AK447" s="32">
        <f>SUMIFS(Sheet1!$G$5:$G$28252,Sheet1!$I$5:$I$28252,$B447,Sheet1!$L$5:$L$28252,$A447)</f>
        <v>4852.79</v>
      </c>
      <c r="AL447" s="32">
        <f t="shared" si="34"/>
        <v>7010.9</v>
      </c>
    </row>
    <row r="448" ht="16.5" spans="1:38">
      <c r="A448" s="30">
        <v>202608</v>
      </c>
      <c r="B448" s="31" t="s">
        <v>264</v>
      </c>
      <c r="C448" s="32">
        <f>SUMIFS(Sheet1!$F$5:$F$28252,Sheet1!$I$5:$I$28252,$B448,Sheet1!$L$5:$L$28252,$A448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48" s="32">
        <f>SUMIFS(Sheet1!$F$5:$F$28252,Sheet1!$I$5:$I$28252,$B448,Sheet1!$L$5:$L$28252,$A448,Sheet1!$D$5:$D$28252,"医保即时拨付",Sheet1!$E$5:$E$28252,"&lt;&gt;*调拨*")+SUMIFS(Sheet1!$F$5:$F$28252,Sheet1!$I$5:$I$28252,$B448,Sheet1!$L$5:$L$28252,$A448,Sheet1!$E$5:$E$28252,"*医保即时拨付*",Sheet1!$D$5:$D$28252,"&lt;&gt;医保即时拨付",Sheet1!$D$5:$D$28252,"&lt;&gt;内部转款",Sheet1!$D$5:$D$28252,"&lt;&gt;内部转账",Sheet1!$E$5:$E$28252,"&lt;&gt;*调拨*")</f>
        <v>0</v>
      </c>
      <c r="E448" s="32">
        <f>SUMIFS(Sheet1!$F$5:$F$28252,Sheet1!$I$5:$I$28252,$B448,Sheet1!$L$5:$L$28252,$A448,Sheet1!$D$5:$D$28252,"医保",Sheet1!$E$5:$E$28252,"&lt;&gt;*调拨*",Sheet1!$E$5:$E$28252,"&lt;&gt;*医保即时拨付*")+SUMIFS(Sheet1!$F$5:$F$28252,Sheet1!$I$5:$I$28252,$B448,Sheet1!$L$5:$L$28252,$A448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8" s="32">
        <f>SUMIFS(Sheet1!$F$5:$F$28252,Sheet1!$I$5:$I$28252,$B448,Sheet1!$L$5:$L$28252,$A448,Sheet1!$D$5:$D$28252,"聚合",Sheet1!$E$5:$E$28252,"&lt;&gt;*调拨*")+SUMIFS(Sheet1!$F$5:$F$28252,Sheet1!$I$5:$I$28252,$B448,Sheet1!$L$5:$L$28252,$A448,Sheet1!$E$5:$E$28252,"*聚合*",Sheet1!$D$5:$D$28252,"&lt;&gt;聚合",Sheet1!$D$5:$D$28252,"&lt;&gt;内部转款",Sheet1!$D$5:$D$28252,"&lt;&gt;内部转账",Sheet1!$E$5:$E$28252,"&lt;&gt;*调拨*")</f>
        <v>0</v>
      </c>
      <c r="G448" s="32">
        <f>SUMIFS(Sheet1!$F$5:$F$28252,Sheet1!$I$5:$I$28252,$B448,Sheet1!$L$5:$L$28252,$A448,Sheet1!$D$5:$D$28252,"24小时微信",Sheet1!$E$5:$E$28252,"&lt;&gt;*调拨*")+SUMIFS(Sheet1!$F$5:$F$28252,Sheet1!$I$5:$I$28252,$B448,Sheet1!$L$5:$L$28252,$A448,Sheet1!$E$5:$E$28252,"*24小时微信*",Sheet1!$D$5:$D$28252,"&lt;&gt;24小时微信",Sheet1!$D$5:$D$28252,"&lt;&gt;内部转款",Sheet1!$D$5:$D$28252,"&lt;&gt;内部转账",Sheet1!$E$5:$E$28252,"&lt;&gt;*调拨*")</f>
        <v>0</v>
      </c>
      <c r="H448" s="32">
        <f>SUMIFS(Sheet1!$F$5:$F$28252,Sheet1!$I$5:$I$28252,$B448,Sheet1!$L$5:$L$28252,$A448,Sheet1!$D$5:$D$28252,"美团",Sheet1!$E$5:$E$28252,"&lt;&gt;*调拨*")+SUMIFS(Sheet1!$F$5:$F$28252,Sheet1!$I$5:$I$28252,$B448,Sheet1!$L$5:$L$28252,$A448,Sheet1!$E$5:$E$28252,"*美团*",Sheet1!$D$5:$D$28252,"&lt;&gt;美团",Sheet1!$D$5:$D$28252,"&lt;&gt;内部转款",Sheet1!$D$5:$D$28252,"&lt;&gt;内部转账",Sheet1!$E$5:$E$28252,"&lt;&gt;*调拨*")</f>
        <v>0</v>
      </c>
      <c r="I448" s="32">
        <f>SUMIFS(Sheet1!$F$5:$F$28252,Sheet1!$I$5:$I$28252,$B448,Sheet1!$L$5:$L$28252,$A448,Sheet1!$D$5:$D$28252,"饿了么",Sheet1!$E$5:$E$28252,"&lt;&gt;*调拨*")+SUMIFS(Sheet1!$F$5:$F$28252,Sheet1!$I$5:$I$28252,$B448,Sheet1!$L$5:$L$28252,$A448,Sheet1!$E$5:$E$28252,"*饿了么*",Sheet1!$D$5:$D$28252,"&lt;&gt;饿了么",Sheet1!$D$5:$D$28252,"&lt;&gt;内部转款",Sheet1!$D$5:$D$28252,"&lt;&gt;内部转账",Sheet1!$E$5:$E$28252,"&lt;&gt;*调拨*")</f>
        <v>0</v>
      </c>
      <c r="J448" s="32">
        <f>SUMIFS(Sheet1!$F$5:$F$28252,Sheet1!$I$5:$I$28252,$B448,Sheet1!$L$5:$L$28252,$A448,Sheet1!$D$5:$D$28252,"健E卡",Sheet1!$E$5:$E$28252,"&lt;&gt;*调拨*")+SUMIFS(Sheet1!$F$5:$F$28252,Sheet1!$I$5:$I$28252,$B448,Sheet1!$L$5:$L$28252,$A448,Sheet1!$E$5:$E$28252,"*健E卡*",Sheet1!$D$5:$D$28252,"&lt;&gt;健E卡",Sheet1!$D$5:$D$28252,"&lt;&gt;内部转款",Sheet1!$D$5:$D$28252,"&lt;&gt;内部转账",Sheet1!$E$5:$E$28252,"&lt;&gt;*调拨*")</f>
        <v>0</v>
      </c>
      <c r="K448" s="32">
        <f>SUMIFS(Sheet1!$F$5:$F$28252,Sheet1!$I$5:$I$28252,$B448,Sheet1!$L$5:$L$28252,$A448,Sheet1!$D$5:$D$28252,"抖音",Sheet1!$E$5:$E$28252,"&lt;&gt;*调拨*")+SUMIFS(Sheet1!$F$5:$F$28252,Sheet1!$I$5:$I$28252,$B448,Sheet1!$L$5:$L$28252,$A448,Sheet1!$E$5:$E$28252,"*抖音*",Sheet1!$D$5:$D$28252,"&lt;&gt;抖音",Sheet1!$D$5:$D$28252,"&lt;&gt;内部转款",Sheet1!$D$5:$D$28252,"&lt;&gt;内部转账",Sheet1!$E$5:$E$28252,"&lt;&gt;*调拨*")</f>
        <v>0</v>
      </c>
      <c r="L448" s="32">
        <f>SUMIFS(Sheet1!$F$5:$F$28252,Sheet1!$I$5:$I$28252,$B448,Sheet1!$L$5:$L$28252,$A448,Sheet1!$D$5:$D$28252,"医卡通",Sheet1!$E$5:$E$28252,"&lt;&gt;*调拨*")+SUMIFS(Sheet1!$F$5:$F$28252,Sheet1!$I$5:$I$28252,$B448,Sheet1!$L$5:$L$28252,$A448,Sheet1!$E$5:$E$28252,"*医卡通*",Sheet1!$D$5:$D$28252,"&lt;&gt;医卡通",Sheet1!$D$5:$D$28252,"&lt;&gt;内部转款",Sheet1!$D$5:$D$28252,"&lt;&gt;内部转账",Sheet1!$E$5:$E$28252,"&lt;&gt;*调拨*")</f>
        <v>0</v>
      </c>
      <c r="M448" s="32">
        <f>SUMIFS(Sheet1!$F$5:$F$28252,Sheet1!$I$5:$I$28252,$B448,Sheet1!$L$5:$L$28252,$A448,Sheet1!$D$5:$D$28252,"企健网",Sheet1!$E$5:$E$28252,"&lt;&gt;*调拨*")+SUMIFS(Sheet1!$F$5:$F$28252,Sheet1!$I$5:$I$28252,$B448,Sheet1!$L$5:$L$28252,$A448,Sheet1!$E$5:$E$28252,"*企健网*",Sheet1!$D$5:$D$28252,"&lt;&gt;企健网",Sheet1!$D$5:$D$28252,"&lt;&gt;内部转款",Sheet1!$D$5:$D$28252,"&lt;&gt;内部转账",Sheet1!$E$5:$E$28252,"&lt;&gt;*调拨*")</f>
        <v>0</v>
      </c>
      <c r="N448" s="32">
        <f>SUMIFS(Sheet1!$F$5:$F$28252,Sheet1!$I$5:$I$28252,$B448,Sheet1!$L$5:$L$28252,$A448,Sheet1!$D$5:$D$28252,"银联",Sheet1!$E$5:$E$28252,"&lt;&gt;*调拨*")+SUMIFS(Sheet1!$F$5:$F$28252,Sheet1!$I$5:$I$28252,$B448,Sheet1!$L$5:$L$28252,$A448,Sheet1!$E$5:$E$28252,"*银联*",Sheet1!$D$5:$D$28252,"&lt;&gt;银联",Sheet1!$D$5:$D$28252,"&lt;&gt;内部转款",Sheet1!$D$5:$D$28252,"&lt;&gt;内部转账",Sheet1!$E$5:$E$28252,"&lt;&gt;*调拨*")</f>
        <v>0</v>
      </c>
      <c r="O448" s="32">
        <f>SUMIFS(Sheet1!$F$5:$F$28252,Sheet1!$I$5:$I$28252,$B448,Sheet1!$L$5:$L$28252,$A448,Sheet1!$D$5:$D$28252,"京东",Sheet1!$E$5:$E$28252,"&lt;&gt;*调拨*")+SUMIFS(Sheet1!$F$5:$F$28252,Sheet1!$I$5:$I$28252,$B448,Sheet1!$L$5:$L$28252,$A448,Sheet1!$E$5:$E$28252,"*京东*",Sheet1!$D$5:$D$28252,"&lt;&gt;京东",Sheet1!$D$5:$D$28252,"&lt;&gt;内部转款",Sheet1!$D$5:$D$28252,"&lt;&gt;内部转账",Sheet1!$E$5:$E$28252,"&lt;&gt;*调拨*")</f>
        <v>0</v>
      </c>
      <c r="P448" s="32">
        <f>SUMIFS(Sheet1!$F$5:$F$28252,Sheet1!$I$5:$I$28252,$B448,Sheet1!$L$5:$L$28252,$A448,Sheet1!$D$5:$D$28252,"药机微信",Sheet1!$E$5:$E$28252,"&lt;&gt;*调拨*")+SUMIFS(Sheet1!$F$5:$F$28252,Sheet1!$I$5:$I$28252,$B448,Sheet1!$L$5:$L$28252,$A448,Sheet1!$E$5:$E$28252,"*药机微信*",Sheet1!$D$5:$D$28252,"&lt;&gt;药机微信",Sheet1!$D$5:$D$28252,"&lt;&gt;内部转款",Sheet1!$D$5:$D$28252,"&lt;&gt;内部转账",Sheet1!$E$5:$E$28252,"&lt;&gt;*调拨*")</f>
        <v>0</v>
      </c>
      <c r="Q448" s="32">
        <f>SUMIFS(Sheet1!$F$5:$F$28252,Sheet1!$I$5:$I$28252,$B448,Sheet1!$L$5:$L$28252,$A448,Sheet1!$D$5:$D$28252,"亲情卡",Sheet1!$E$5:$E$28252,"&lt;&gt;*调拨*")+SUMIFS(Sheet1!$F$5:$F$28252,Sheet1!$I$5:$I$28252,$B448,Sheet1!$L$5:$L$28252,$A448,Sheet1!$E$5:$E$28252,"*亲情卡*",Sheet1!$D$5:$D$28252,"&lt;&gt;亲情卡",Sheet1!$D$5:$D$28252,"&lt;&gt;内部转款",Sheet1!$D$5:$D$28252,"&lt;&gt;内部转账",Sheet1!$E$5:$E$28252,"&lt;&gt;*调拨*")</f>
        <v>0</v>
      </c>
      <c r="R448" s="32">
        <f>SUMIFS(Sheet1!$F$5:$F$28252,Sheet1!$I$5:$I$28252,$B448,Sheet1!$L$5:$L$28252,$A448,Sheet1!$D$5:$D$28252,"优惠券",Sheet1!$E$5:$E$28252,"&lt;&gt;*调拨*")+SUMIFS(Sheet1!$F$5:$F$28252,Sheet1!$I$5:$I$28252,$B448,Sheet1!$L$5:$L$28252,$A448,Sheet1!$E$5:$E$28252,"*优惠券*",Sheet1!$D$5:$D$28252,"&lt;&gt;优惠券",Sheet1!$D$5:$D$28252,"&lt;&gt;内部转款",Sheet1!$D$5:$D$28252,"&lt;&gt;内部转账",Sheet1!$E$5:$E$28252,"&lt;&gt;*调拨*")</f>
        <v>0</v>
      </c>
      <c r="S448" s="32">
        <f>SUMIFS(Sheet1!$F$5:$F$28252,Sheet1!$I$5:$I$28252,$B448,Sheet1!$L$5:$L$28252,$A448,Sheet1!$D$5:$D$28252,"代金券",Sheet1!$E$5:$E$28252,"&lt;&gt;*调拨*")+SUMIFS(Sheet1!$F$5:$F$28252,Sheet1!$I$5:$I$28252,$B448,Sheet1!$L$5:$L$28252,$A448,Sheet1!$E$5:$E$28252,"*代金券*",Sheet1!$D$5:$D$28252,"&lt;&gt;代金券",Sheet1!$D$5:$D$28252,"&lt;&gt;内部转款",Sheet1!$D$5:$D$28252,"&lt;&gt;内部转账",Sheet1!$E$5:$E$28252,"&lt;&gt;*调拨*")</f>
        <v>0</v>
      </c>
      <c r="T448" s="32">
        <f>SUMIFS(Sheet1!$F$5:$F$28252,Sheet1!$I$5:$I$28252,$B448,Sheet1!$L$5:$L$28252,$A448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448,Sheet1!$L$5:$L$28252,$A448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448,Sheet1!$L$5:$L$28252,$A448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448,Sheet1!$L$5:$L$28252,$A448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8" s="32">
        <f>SUMIFS(Sheet1!$F$5:$F$28252,Sheet1!$I$5:$I$28252,$B448,Sheet1!$L$5:$L$28252,$A448,Sheet1!$E$5:$E$28252,"*调拨*")</f>
        <v>0</v>
      </c>
      <c r="V448" s="32">
        <f>SUMIFS(Sheet1!$F$5:$F$28252,Sheet1!$I$5:$I$28252,$B448,Sheet1!$L$5:$L$28252,$A448,Sheet1!$D$5:$D$28252,"储值",Sheet1!$E$5:$E$28252,"&lt;&gt;*调拨*")+SUMIFS(Sheet1!$F$5:$F$28252,Sheet1!$I$5:$I$28252,$B448,Sheet1!$L$5:$L$28252,$A448,Sheet1!$E$5:$E$28252,"*储值*",Sheet1!$D$5:$D$28252,"&lt;&gt;储值",Sheet1!$D$5:$D$28252,"&lt;&gt;内部转款",Sheet1!$D$5:$D$28252,"&lt;&gt;内部转账",Sheet1!$E$5:$E$28252,"&lt;&gt;*调拨*")</f>
        <v>0</v>
      </c>
      <c r="W448" s="32">
        <f>SUMIFS(Sheet1!$F$5:$F$28252,Sheet1!$I$5:$I$28252,$B448,Sheet1!$L$5:$L$28252,$A448,Sheet1!$D$5:$D$28252,"效期",Sheet1!$E$5:$E$28252,"&lt;&gt;*调拨*")+SUMIFS(Sheet1!$F$5:$F$28252,Sheet1!$I$5:$I$28252,$B448,Sheet1!$L$5:$L$28252,$A448,Sheet1!$E$5:$E$28252,"*效期*",Sheet1!$D$5:$D$28252,"&lt;&gt;效期",Sheet1!$D$5:$D$28252,"&lt;&gt;内部转款",Sheet1!$D$5:$D$28252,"&lt;&gt;内部转账",Sheet1!$E$5:$E$28252,"&lt;&gt;*调拨*")</f>
        <v>0</v>
      </c>
      <c r="X448" s="32">
        <f>SUMIFS(Sheet1!$F$5:$F$28252,Sheet1!$I$5:$I$28252,$B448,Sheet1!$L$5:$L$28252,$A448,Sheet1!$D$5:$D$28252,"内部转款",Sheet1!$E$5:$E$28252,"&lt;&gt;*调拨*")+SUMIFS(Sheet1!$F$5:$F$28252,Sheet1!$I$5:$I$28252,$B448,Sheet1!$L$5:$L$28252,$A448,Sheet1!$D$5:$D$28252,"内部转账",Sheet1!$E$5:$E$28252,"&lt;&gt;*调拨*")</f>
        <v>0</v>
      </c>
      <c r="Y448" s="32">
        <f t="shared" si="32"/>
        <v>0</v>
      </c>
      <c r="Z448" s="32">
        <f>SUMIFS(Sheet1!$F$5:$F$28252,Sheet1!$I$5:$I$28252,$B448,Sheet1!$L$5:$L$28252,$A448)</f>
        <v>0</v>
      </c>
      <c r="AA448" s="32">
        <f>SUMIFS(Sheet1!$G$5:$G$28252,Sheet1!$I$5:$I$28252,$B448,Sheet1!$L$5:$L$28252,$A448,Sheet1!$D$5:$D$28252,"工资",Sheet1!$E$5:$E$28252,"&lt;&gt;*调拨*")+SUMIFS(Sheet1!$G$5:$G$28252,Sheet1!$I$5:$I$28252,$B448,Sheet1!$L$5:$L$28252,$A448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48" s="32">
        <f>SUMIFS(Sheet1!$G$5:$G$28252,Sheet1!$I$5:$I$28252,$B448,Sheet1!$L$5:$L$28252,$A448,Sheet1!$D$5:$D$28252,"水费",Sheet1!$E$5:$E$28252,"&lt;&gt;*调拨*")+SUMIFS(Sheet1!$G$5:$G$28252,Sheet1!$I$5:$I$28252,$B448,Sheet1!$L$5:$L$28252,$A448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8" s="32">
        <f>SUMIFS(Sheet1!$G$5:$G$28252,Sheet1!$I$5:$I$28252,$B448,Sheet1!$L$5:$L$28252,$A448,Sheet1!$D$5:$D$28252,"电费",Sheet1!$E$5:$E$28252,"&lt;&gt;*调拨*")+SUMIFS(Sheet1!$G$5:$G$28252,Sheet1!$I$5:$I$28252,$B448,Sheet1!$L$5:$L$28252,$A448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35</v>
      </c>
      <c r="AD448" s="32">
        <f>SUMIFS(Sheet1!$G$5:$G$28252,Sheet1!$I$5:$I$28252,$B448,Sheet1!$L$5:$L$28252,$A448,Sheet1!$D$5:$D$28252,"宽带费",Sheet1!$E$5:$E$28252,"&lt;&gt;*调拨*")+SUMIFS(Sheet1!$G$5:$G$28252,Sheet1!$I$5:$I$28252,$B448,Sheet1!$L$5:$L$28252,$A448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8" s="32">
        <f>SUMIFS(Sheet1!$G$5:$G$28252,Sheet1!$I$5:$I$28252,$B448,Sheet1!$L$5:$L$28252,$A448,Sheet1!$D$5:$D$28252,"办公费",Sheet1!$E$5:$E$28252,"&lt;&gt;*调拨*")+SUMIFS(Sheet1!$G$5:$G$28252,Sheet1!$I$5:$I$28252,$B448,Sheet1!$L$5:$L$28252,$A448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48" s="32">
        <f>SUMIFS(Sheet1!$G$5:$G$28252,Sheet1!$I$5:$I$28252,$B448,Sheet1!$L$5:$L$28252,$A448,Sheet1!$D$5:$D$28252,"话费",Sheet1!$E$5:$E$28252,"&lt;&gt;*调拨*")+SUMIFS(Sheet1!$G$5:$G$28252,Sheet1!$I$5:$I$28252,$B448,Sheet1!$L$5:$L$28252,$A448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8" s="32">
        <f>SUMIFS(Sheet1!$G$5:$G$28252,Sheet1!$I$5:$I$28252,$B448,Sheet1!$L$5:$L$28252,$A448,Sheet1!$D$5:$D$28252,"房租",Sheet1!$E$5:$E$28252,"&lt;&gt;*调拨*")+SUMIFS(Sheet1!$G$5:$G$28252,Sheet1!$I$5:$I$28252,$B448,Sheet1!$L$5:$L$28252,$A448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8" s="32">
        <f>SUMIFS(Sheet1!$G$5:$G$28252,Sheet1!$I$5:$I$28252,$B448,Sheet1!$L$5:$L$28252,$A448,Sheet1!$E$5:$E$28252,"*调拨*")</f>
        <v>0</v>
      </c>
      <c r="AI448" s="32">
        <f>SUMIFS(Sheet1!$G$5:$G$28252,Sheet1!$I$5:$I$28252,$B448,Sheet1!$L$5:$L$28252,$A448,Sheet1!$D$5:$D$28252,"内部转款",Sheet1!$E$5:$E$28252,"&lt;&gt;*调拨*")+SUMIFS(Sheet1!$G$5:$G$28252,Sheet1!$I$5:$I$28252,$B448,Sheet1!$L$5:$L$28252,$A448,Sheet1!$D$5:$D$28252,"内部转账",Sheet1!$E$5:$E$28252,"&lt;&gt;*调拨*")</f>
        <v>0</v>
      </c>
      <c r="AJ448" s="32">
        <f t="shared" si="33"/>
        <v>0</v>
      </c>
      <c r="AK448" s="32">
        <f>SUMIFS(Sheet1!$G$5:$G$28252,Sheet1!$I$5:$I$28252,$B448,Sheet1!$L$5:$L$28252,$A448)</f>
        <v>35</v>
      </c>
      <c r="AL448" s="32">
        <f t="shared" si="34"/>
        <v>-35</v>
      </c>
    </row>
    <row r="449" ht="16.5" spans="1:38">
      <c r="A449" s="30">
        <v>202608</v>
      </c>
      <c r="B449" s="31" t="s">
        <v>37</v>
      </c>
      <c r="C449" s="32">
        <f>SUMIFS(Sheet1!$F$5:$F$28252,Sheet1!$I$5:$I$28252,$B449,Sheet1!$L$5:$L$28252,$A449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2418.79</v>
      </c>
      <c r="D449" s="32">
        <f>SUMIFS(Sheet1!$F$5:$F$28252,Sheet1!$I$5:$I$28252,$B449,Sheet1!$L$5:$L$28252,$A449,Sheet1!$D$5:$D$28252,"医保即时拨付",Sheet1!$E$5:$E$28252,"&lt;&gt;*调拨*")+SUMIFS(Sheet1!$F$5:$F$28252,Sheet1!$I$5:$I$28252,$B449,Sheet1!$L$5:$L$28252,$A449,Sheet1!$E$5:$E$28252,"*医保即时拨付*",Sheet1!$D$5:$D$28252,"&lt;&gt;医保即时拨付",Sheet1!$D$5:$D$28252,"&lt;&gt;内部转款",Sheet1!$D$5:$D$28252,"&lt;&gt;内部转账",Sheet1!$E$5:$E$28252,"&lt;&gt;*调拨*")</f>
        <v>0</v>
      </c>
      <c r="E449" s="32">
        <f>SUMIFS(Sheet1!$F$5:$F$28252,Sheet1!$I$5:$I$28252,$B449,Sheet1!$L$5:$L$28252,$A449,Sheet1!$D$5:$D$28252,"医保",Sheet1!$E$5:$E$28252,"&lt;&gt;*调拨*",Sheet1!$E$5:$E$28252,"&lt;&gt;*医保即时拨付*")+SUMIFS(Sheet1!$F$5:$F$28252,Sheet1!$I$5:$I$28252,$B449,Sheet1!$L$5:$L$28252,$A449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49" s="32">
        <f>SUMIFS(Sheet1!$F$5:$F$28252,Sheet1!$I$5:$I$28252,$B449,Sheet1!$L$5:$L$28252,$A449,Sheet1!$D$5:$D$28252,"聚合",Sheet1!$E$5:$E$28252,"&lt;&gt;*调拨*")+SUMIFS(Sheet1!$F$5:$F$28252,Sheet1!$I$5:$I$28252,$B449,Sheet1!$L$5:$L$28252,$A449,Sheet1!$E$5:$E$28252,"*聚合*",Sheet1!$D$5:$D$28252,"&lt;&gt;聚合",Sheet1!$D$5:$D$28252,"&lt;&gt;内部转款",Sheet1!$D$5:$D$28252,"&lt;&gt;内部转账",Sheet1!$E$5:$E$28252,"&lt;&gt;*调拨*")</f>
        <v>0</v>
      </c>
      <c r="G449" s="32">
        <f>SUMIFS(Sheet1!$F$5:$F$28252,Sheet1!$I$5:$I$28252,$B449,Sheet1!$L$5:$L$28252,$A449,Sheet1!$D$5:$D$28252,"24小时微信",Sheet1!$E$5:$E$28252,"&lt;&gt;*调拨*")+SUMIFS(Sheet1!$F$5:$F$28252,Sheet1!$I$5:$I$28252,$B449,Sheet1!$L$5:$L$28252,$A449,Sheet1!$E$5:$E$28252,"*24小时微信*",Sheet1!$D$5:$D$28252,"&lt;&gt;24小时微信",Sheet1!$D$5:$D$28252,"&lt;&gt;内部转款",Sheet1!$D$5:$D$28252,"&lt;&gt;内部转账",Sheet1!$E$5:$E$28252,"&lt;&gt;*调拨*")</f>
        <v>0</v>
      </c>
      <c r="H449" s="32">
        <f>SUMIFS(Sheet1!$F$5:$F$28252,Sheet1!$I$5:$I$28252,$B449,Sheet1!$L$5:$L$28252,$A449,Sheet1!$D$5:$D$28252,"美团",Sheet1!$E$5:$E$28252,"&lt;&gt;*调拨*")+SUMIFS(Sheet1!$F$5:$F$28252,Sheet1!$I$5:$I$28252,$B449,Sheet1!$L$5:$L$28252,$A449,Sheet1!$E$5:$E$28252,"*美团*",Sheet1!$D$5:$D$28252,"&lt;&gt;美团",Sheet1!$D$5:$D$28252,"&lt;&gt;内部转款",Sheet1!$D$5:$D$28252,"&lt;&gt;内部转账",Sheet1!$E$5:$E$28252,"&lt;&gt;*调拨*")</f>
        <v>0</v>
      </c>
      <c r="I449" s="32">
        <f>SUMIFS(Sheet1!$F$5:$F$28252,Sheet1!$I$5:$I$28252,$B449,Sheet1!$L$5:$L$28252,$A449,Sheet1!$D$5:$D$28252,"饿了么",Sheet1!$E$5:$E$28252,"&lt;&gt;*调拨*")+SUMIFS(Sheet1!$F$5:$F$28252,Sheet1!$I$5:$I$28252,$B449,Sheet1!$L$5:$L$28252,$A449,Sheet1!$E$5:$E$28252,"*饿了么*",Sheet1!$D$5:$D$28252,"&lt;&gt;饿了么",Sheet1!$D$5:$D$28252,"&lt;&gt;内部转款",Sheet1!$D$5:$D$28252,"&lt;&gt;内部转账",Sheet1!$E$5:$E$28252,"&lt;&gt;*调拨*")</f>
        <v>0</v>
      </c>
      <c r="J449" s="32">
        <f>SUMIFS(Sheet1!$F$5:$F$28252,Sheet1!$I$5:$I$28252,$B449,Sheet1!$L$5:$L$28252,$A449,Sheet1!$D$5:$D$28252,"健E卡",Sheet1!$E$5:$E$28252,"&lt;&gt;*调拨*")+SUMIFS(Sheet1!$F$5:$F$28252,Sheet1!$I$5:$I$28252,$B449,Sheet1!$L$5:$L$28252,$A449,Sheet1!$E$5:$E$28252,"*健E卡*",Sheet1!$D$5:$D$28252,"&lt;&gt;健E卡",Sheet1!$D$5:$D$28252,"&lt;&gt;内部转款",Sheet1!$D$5:$D$28252,"&lt;&gt;内部转账",Sheet1!$E$5:$E$28252,"&lt;&gt;*调拨*")</f>
        <v>0</v>
      </c>
      <c r="K449" s="32">
        <f>SUMIFS(Sheet1!$F$5:$F$28252,Sheet1!$I$5:$I$28252,$B449,Sheet1!$L$5:$L$28252,$A449,Sheet1!$D$5:$D$28252,"抖音",Sheet1!$E$5:$E$28252,"&lt;&gt;*调拨*")+SUMIFS(Sheet1!$F$5:$F$28252,Sheet1!$I$5:$I$28252,$B449,Sheet1!$L$5:$L$28252,$A449,Sheet1!$E$5:$E$28252,"*抖音*",Sheet1!$D$5:$D$28252,"&lt;&gt;抖音",Sheet1!$D$5:$D$28252,"&lt;&gt;内部转款",Sheet1!$D$5:$D$28252,"&lt;&gt;内部转账",Sheet1!$E$5:$E$28252,"&lt;&gt;*调拨*")</f>
        <v>0</v>
      </c>
      <c r="L449" s="32">
        <f>SUMIFS(Sheet1!$F$5:$F$28252,Sheet1!$I$5:$I$28252,$B449,Sheet1!$L$5:$L$28252,$A449,Sheet1!$D$5:$D$28252,"医卡通",Sheet1!$E$5:$E$28252,"&lt;&gt;*调拨*")+SUMIFS(Sheet1!$F$5:$F$28252,Sheet1!$I$5:$I$28252,$B449,Sheet1!$L$5:$L$28252,$A449,Sheet1!$E$5:$E$28252,"*医卡通*",Sheet1!$D$5:$D$28252,"&lt;&gt;医卡通",Sheet1!$D$5:$D$28252,"&lt;&gt;内部转款",Sheet1!$D$5:$D$28252,"&lt;&gt;内部转账",Sheet1!$E$5:$E$28252,"&lt;&gt;*调拨*")</f>
        <v>0</v>
      </c>
      <c r="M449" s="32">
        <f>SUMIFS(Sheet1!$F$5:$F$28252,Sheet1!$I$5:$I$28252,$B449,Sheet1!$L$5:$L$28252,$A449,Sheet1!$D$5:$D$28252,"企健网",Sheet1!$E$5:$E$28252,"&lt;&gt;*调拨*")+SUMIFS(Sheet1!$F$5:$F$28252,Sheet1!$I$5:$I$28252,$B449,Sheet1!$L$5:$L$28252,$A449,Sheet1!$E$5:$E$28252,"*企健网*",Sheet1!$D$5:$D$28252,"&lt;&gt;企健网",Sheet1!$D$5:$D$28252,"&lt;&gt;内部转款",Sheet1!$D$5:$D$28252,"&lt;&gt;内部转账",Sheet1!$E$5:$E$28252,"&lt;&gt;*调拨*")</f>
        <v>0</v>
      </c>
      <c r="N449" s="32">
        <f>SUMIFS(Sheet1!$F$5:$F$28252,Sheet1!$I$5:$I$28252,$B449,Sheet1!$L$5:$L$28252,$A449,Sheet1!$D$5:$D$28252,"银联",Sheet1!$E$5:$E$28252,"&lt;&gt;*调拨*")+SUMIFS(Sheet1!$F$5:$F$28252,Sheet1!$I$5:$I$28252,$B449,Sheet1!$L$5:$L$28252,$A449,Sheet1!$E$5:$E$28252,"*银联*",Sheet1!$D$5:$D$28252,"&lt;&gt;银联",Sheet1!$D$5:$D$28252,"&lt;&gt;内部转款",Sheet1!$D$5:$D$28252,"&lt;&gt;内部转账",Sheet1!$E$5:$E$28252,"&lt;&gt;*调拨*")</f>
        <v>0</v>
      </c>
      <c r="O449" s="32">
        <f>SUMIFS(Sheet1!$F$5:$F$28252,Sheet1!$I$5:$I$28252,$B449,Sheet1!$L$5:$L$28252,$A449,Sheet1!$D$5:$D$28252,"京东",Sheet1!$E$5:$E$28252,"&lt;&gt;*调拨*")+SUMIFS(Sheet1!$F$5:$F$28252,Sheet1!$I$5:$I$28252,$B449,Sheet1!$L$5:$L$28252,$A449,Sheet1!$E$5:$E$28252,"*京东*",Sheet1!$D$5:$D$28252,"&lt;&gt;京东",Sheet1!$D$5:$D$28252,"&lt;&gt;内部转款",Sheet1!$D$5:$D$28252,"&lt;&gt;内部转账",Sheet1!$E$5:$E$28252,"&lt;&gt;*调拨*")</f>
        <v>0</v>
      </c>
      <c r="P449" s="32">
        <f>SUMIFS(Sheet1!$F$5:$F$28252,Sheet1!$I$5:$I$28252,$B449,Sheet1!$L$5:$L$28252,$A449,Sheet1!$D$5:$D$28252,"药机微信",Sheet1!$E$5:$E$28252,"&lt;&gt;*调拨*")+SUMIFS(Sheet1!$F$5:$F$28252,Sheet1!$I$5:$I$28252,$B449,Sheet1!$L$5:$L$28252,$A449,Sheet1!$E$5:$E$28252,"*药机微信*",Sheet1!$D$5:$D$28252,"&lt;&gt;药机微信",Sheet1!$D$5:$D$28252,"&lt;&gt;内部转款",Sheet1!$D$5:$D$28252,"&lt;&gt;内部转账",Sheet1!$E$5:$E$28252,"&lt;&gt;*调拨*")</f>
        <v>0</v>
      </c>
      <c r="Q449" s="32">
        <f>SUMIFS(Sheet1!$F$5:$F$28252,Sheet1!$I$5:$I$28252,$B449,Sheet1!$L$5:$L$28252,$A449,Sheet1!$D$5:$D$28252,"亲情卡",Sheet1!$E$5:$E$28252,"&lt;&gt;*调拨*")+SUMIFS(Sheet1!$F$5:$F$28252,Sheet1!$I$5:$I$28252,$B449,Sheet1!$L$5:$L$28252,$A449,Sheet1!$E$5:$E$28252,"*亲情卡*",Sheet1!$D$5:$D$28252,"&lt;&gt;亲情卡",Sheet1!$D$5:$D$28252,"&lt;&gt;内部转款",Sheet1!$D$5:$D$28252,"&lt;&gt;内部转账",Sheet1!$E$5:$E$28252,"&lt;&gt;*调拨*")</f>
        <v>0</v>
      </c>
      <c r="R449" s="32">
        <f>SUMIFS(Sheet1!$F$5:$F$28252,Sheet1!$I$5:$I$28252,$B449,Sheet1!$L$5:$L$28252,$A449,Sheet1!$D$5:$D$28252,"优惠券",Sheet1!$E$5:$E$28252,"&lt;&gt;*调拨*")+SUMIFS(Sheet1!$F$5:$F$28252,Sheet1!$I$5:$I$28252,$B449,Sheet1!$L$5:$L$28252,$A449,Sheet1!$E$5:$E$28252,"*优惠券*",Sheet1!$D$5:$D$28252,"&lt;&gt;优惠券",Sheet1!$D$5:$D$28252,"&lt;&gt;内部转款",Sheet1!$D$5:$D$28252,"&lt;&gt;内部转账",Sheet1!$E$5:$E$28252,"&lt;&gt;*调拨*")</f>
        <v>0</v>
      </c>
      <c r="S449" s="32">
        <f>SUMIFS(Sheet1!$F$5:$F$28252,Sheet1!$I$5:$I$28252,$B449,Sheet1!$L$5:$L$28252,$A449,Sheet1!$D$5:$D$28252,"代金券",Sheet1!$E$5:$E$28252,"&lt;&gt;*调拨*")+SUMIFS(Sheet1!$F$5:$F$28252,Sheet1!$I$5:$I$28252,$B449,Sheet1!$L$5:$L$28252,$A449,Sheet1!$E$5:$E$28252,"*代金券*",Sheet1!$D$5:$D$28252,"&lt;&gt;代金券",Sheet1!$D$5:$D$28252,"&lt;&gt;内部转款",Sheet1!$D$5:$D$28252,"&lt;&gt;内部转账",Sheet1!$E$5:$E$28252,"&lt;&gt;*调拨*")</f>
        <v>0</v>
      </c>
      <c r="T449" s="32">
        <f>SUMIFS(Sheet1!$F$5:$F$28252,Sheet1!$I$5:$I$28252,$B449,Sheet1!$L$5:$L$28252,$A449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449,Sheet1!$L$5:$L$28252,$A449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449,Sheet1!$L$5:$L$28252,$A449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449,Sheet1!$L$5:$L$28252,$A449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49" s="32">
        <f>SUMIFS(Sheet1!$F$5:$F$28252,Sheet1!$I$5:$I$28252,$B449,Sheet1!$L$5:$L$28252,$A449,Sheet1!$E$5:$E$28252,"*调拨*")</f>
        <v>0</v>
      </c>
      <c r="V449" s="32">
        <f>SUMIFS(Sheet1!$F$5:$F$28252,Sheet1!$I$5:$I$28252,$B449,Sheet1!$L$5:$L$28252,$A449,Sheet1!$D$5:$D$28252,"储值",Sheet1!$E$5:$E$28252,"&lt;&gt;*调拨*")+SUMIFS(Sheet1!$F$5:$F$28252,Sheet1!$I$5:$I$28252,$B449,Sheet1!$L$5:$L$28252,$A449,Sheet1!$E$5:$E$28252,"*储值*",Sheet1!$D$5:$D$28252,"&lt;&gt;储值",Sheet1!$D$5:$D$28252,"&lt;&gt;内部转款",Sheet1!$D$5:$D$28252,"&lt;&gt;内部转账",Sheet1!$E$5:$E$28252,"&lt;&gt;*调拨*")</f>
        <v>0</v>
      </c>
      <c r="W449" s="32">
        <f>SUMIFS(Sheet1!$F$5:$F$28252,Sheet1!$I$5:$I$28252,$B449,Sheet1!$L$5:$L$28252,$A449,Sheet1!$D$5:$D$28252,"效期",Sheet1!$E$5:$E$28252,"&lt;&gt;*调拨*")+SUMIFS(Sheet1!$F$5:$F$28252,Sheet1!$I$5:$I$28252,$B449,Sheet1!$L$5:$L$28252,$A449,Sheet1!$E$5:$E$28252,"*效期*",Sheet1!$D$5:$D$28252,"&lt;&gt;效期",Sheet1!$D$5:$D$28252,"&lt;&gt;内部转款",Sheet1!$D$5:$D$28252,"&lt;&gt;内部转账",Sheet1!$E$5:$E$28252,"&lt;&gt;*调拨*")</f>
        <v>0</v>
      </c>
      <c r="X449" s="32">
        <f>SUMIFS(Sheet1!$F$5:$F$28252,Sheet1!$I$5:$I$28252,$B449,Sheet1!$L$5:$L$28252,$A449,Sheet1!$D$5:$D$28252,"内部转款",Sheet1!$E$5:$E$28252,"&lt;&gt;*调拨*")+SUMIFS(Sheet1!$F$5:$F$28252,Sheet1!$I$5:$I$28252,$B449,Sheet1!$L$5:$L$28252,$A449,Sheet1!$D$5:$D$28252,"内部转账",Sheet1!$E$5:$E$28252,"&lt;&gt;*调拨*")</f>
        <v>0</v>
      </c>
      <c r="Y449" s="32">
        <f t="shared" si="32"/>
        <v>0</v>
      </c>
      <c r="Z449" s="32">
        <f>SUMIFS(Sheet1!$F$5:$F$28252,Sheet1!$I$5:$I$28252,$B449,Sheet1!$L$5:$L$28252,$A449)</f>
        <v>2418.79</v>
      </c>
      <c r="AA449" s="32">
        <f>SUMIFS(Sheet1!$G$5:$G$28252,Sheet1!$I$5:$I$28252,$B449,Sheet1!$L$5:$L$28252,$A449,Sheet1!$D$5:$D$28252,"工资",Sheet1!$E$5:$E$28252,"&lt;&gt;*调拨*")+SUMIFS(Sheet1!$G$5:$G$28252,Sheet1!$I$5:$I$28252,$B449,Sheet1!$L$5:$L$28252,$A449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49" s="32">
        <f>SUMIFS(Sheet1!$G$5:$G$28252,Sheet1!$I$5:$I$28252,$B449,Sheet1!$L$5:$L$28252,$A449,Sheet1!$D$5:$D$28252,"水费",Sheet1!$E$5:$E$28252,"&lt;&gt;*调拨*")+SUMIFS(Sheet1!$G$5:$G$28252,Sheet1!$I$5:$I$28252,$B449,Sheet1!$L$5:$L$28252,$A449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49" s="32">
        <f>SUMIFS(Sheet1!$G$5:$G$28252,Sheet1!$I$5:$I$28252,$B449,Sheet1!$L$5:$L$28252,$A449,Sheet1!$D$5:$D$28252,"电费",Sheet1!$E$5:$E$28252,"&lt;&gt;*调拨*")+SUMIFS(Sheet1!$G$5:$G$28252,Sheet1!$I$5:$I$28252,$B449,Sheet1!$L$5:$L$28252,$A449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49" s="32">
        <f>SUMIFS(Sheet1!$G$5:$G$28252,Sheet1!$I$5:$I$28252,$B449,Sheet1!$L$5:$L$28252,$A449,Sheet1!$D$5:$D$28252,"宽带费",Sheet1!$E$5:$E$28252,"&lt;&gt;*调拨*")+SUMIFS(Sheet1!$G$5:$G$28252,Sheet1!$I$5:$I$28252,$B449,Sheet1!$L$5:$L$28252,$A449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49" s="32">
        <f>SUMIFS(Sheet1!$G$5:$G$28252,Sheet1!$I$5:$I$28252,$B449,Sheet1!$L$5:$L$28252,$A449,Sheet1!$D$5:$D$28252,"办公费",Sheet1!$E$5:$E$28252,"&lt;&gt;*调拨*")+SUMIFS(Sheet1!$G$5:$G$28252,Sheet1!$I$5:$I$28252,$B449,Sheet1!$L$5:$L$28252,$A449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44</v>
      </c>
      <c r="AF449" s="32">
        <f>SUMIFS(Sheet1!$G$5:$G$28252,Sheet1!$I$5:$I$28252,$B449,Sheet1!$L$5:$L$28252,$A449,Sheet1!$D$5:$D$28252,"话费",Sheet1!$E$5:$E$28252,"&lt;&gt;*调拨*")+SUMIFS(Sheet1!$G$5:$G$28252,Sheet1!$I$5:$I$28252,$B449,Sheet1!$L$5:$L$28252,$A449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49" s="32">
        <f>SUMIFS(Sheet1!$G$5:$G$28252,Sheet1!$I$5:$I$28252,$B449,Sheet1!$L$5:$L$28252,$A449,Sheet1!$D$5:$D$28252,"房租",Sheet1!$E$5:$E$28252,"&lt;&gt;*调拨*")+SUMIFS(Sheet1!$G$5:$G$28252,Sheet1!$I$5:$I$28252,$B449,Sheet1!$L$5:$L$28252,$A449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49" s="32">
        <f>SUMIFS(Sheet1!$G$5:$G$28252,Sheet1!$I$5:$I$28252,$B449,Sheet1!$L$5:$L$28252,$A449,Sheet1!$E$5:$E$28252,"*调拨*")</f>
        <v>0</v>
      </c>
      <c r="AI449" s="32">
        <f>SUMIFS(Sheet1!$G$5:$G$28252,Sheet1!$I$5:$I$28252,$B449,Sheet1!$L$5:$L$28252,$A449,Sheet1!$D$5:$D$28252,"内部转款",Sheet1!$E$5:$E$28252,"&lt;&gt;*调拨*")+SUMIFS(Sheet1!$G$5:$G$28252,Sheet1!$I$5:$I$28252,$B449,Sheet1!$L$5:$L$28252,$A449,Sheet1!$D$5:$D$28252,"内部转账",Sheet1!$E$5:$E$28252,"&lt;&gt;*调拨*")</f>
        <v>0</v>
      </c>
      <c r="AJ449" s="32">
        <f t="shared" si="33"/>
        <v>0</v>
      </c>
      <c r="AK449" s="32">
        <f>SUMIFS(Sheet1!$G$5:$G$28252,Sheet1!$I$5:$I$28252,$B449,Sheet1!$L$5:$L$28252,$A449)</f>
        <v>44</v>
      </c>
      <c r="AL449" s="32">
        <f t="shared" si="34"/>
        <v>2374.79</v>
      </c>
    </row>
    <row r="450" ht="16.5" spans="1:38">
      <c r="A450" s="30">
        <v>202608</v>
      </c>
      <c r="B450" s="31" t="s">
        <v>54</v>
      </c>
      <c r="C450" s="32">
        <f>SUMIFS(Sheet1!$F$5:$F$28252,Sheet1!$I$5:$I$28252,$B450,Sheet1!$L$5:$L$28252,$A450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45090.21</v>
      </c>
      <c r="D450" s="32">
        <f>SUMIFS(Sheet1!$F$5:$F$28252,Sheet1!$I$5:$I$28252,$B450,Sheet1!$L$5:$L$28252,$A450,Sheet1!$D$5:$D$28252,"医保即时拨付",Sheet1!$E$5:$E$28252,"&lt;&gt;*调拨*")+SUMIFS(Sheet1!$F$5:$F$28252,Sheet1!$I$5:$I$28252,$B450,Sheet1!$L$5:$L$28252,$A450,Sheet1!$E$5:$E$28252,"*医保即时拨付*",Sheet1!$D$5:$D$28252,"&lt;&gt;医保即时拨付",Sheet1!$D$5:$D$28252,"&lt;&gt;内部转款",Sheet1!$D$5:$D$28252,"&lt;&gt;内部转账",Sheet1!$E$5:$E$28252,"&lt;&gt;*调拨*")</f>
        <v>6547.67</v>
      </c>
      <c r="E450" s="32">
        <f>SUMIFS(Sheet1!$F$5:$F$28252,Sheet1!$I$5:$I$28252,$B450,Sheet1!$L$5:$L$28252,$A450,Sheet1!$D$5:$D$28252,"医保",Sheet1!$E$5:$E$28252,"&lt;&gt;*调拨*",Sheet1!$E$5:$E$28252,"&lt;&gt;*医保即时拨付*")+SUMIFS(Sheet1!$F$5:$F$28252,Sheet1!$I$5:$I$28252,$B450,Sheet1!$L$5:$L$28252,$A450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0" s="32">
        <f>SUMIFS(Sheet1!$F$5:$F$28252,Sheet1!$I$5:$I$28252,$B450,Sheet1!$L$5:$L$28252,$A450,Sheet1!$D$5:$D$28252,"聚合",Sheet1!$E$5:$E$28252,"&lt;&gt;*调拨*")+SUMIFS(Sheet1!$F$5:$F$28252,Sheet1!$I$5:$I$28252,$B450,Sheet1!$L$5:$L$28252,$A450,Sheet1!$E$5:$E$28252,"*聚合*",Sheet1!$D$5:$D$28252,"&lt;&gt;聚合",Sheet1!$D$5:$D$28252,"&lt;&gt;内部转款",Sheet1!$D$5:$D$28252,"&lt;&gt;内部转账",Sheet1!$E$5:$E$28252,"&lt;&gt;*调拨*")</f>
        <v>0</v>
      </c>
      <c r="G450" s="32">
        <f>SUMIFS(Sheet1!$F$5:$F$28252,Sheet1!$I$5:$I$28252,$B450,Sheet1!$L$5:$L$28252,$A450,Sheet1!$D$5:$D$28252,"24小时微信",Sheet1!$E$5:$E$28252,"&lt;&gt;*调拨*")+SUMIFS(Sheet1!$F$5:$F$28252,Sheet1!$I$5:$I$28252,$B450,Sheet1!$L$5:$L$28252,$A450,Sheet1!$E$5:$E$28252,"*24小时微信*",Sheet1!$D$5:$D$28252,"&lt;&gt;24小时微信",Sheet1!$D$5:$D$28252,"&lt;&gt;内部转款",Sheet1!$D$5:$D$28252,"&lt;&gt;内部转账",Sheet1!$E$5:$E$28252,"&lt;&gt;*调拨*")</f>
        <v>0</v>
      </c>
      <c r="H450" s="32">
        <f>SUMIFS(Sheet1!$F$5:$F$28252,Sheet1!$I$5:$I$28252,$B450,Sheet1!$L$5:$L$28252,$A450,Sheet1!$D$5:$D$28252,"美团",Sheet1!$E$5:$E$28252,"&lt;&gt;*调拨*")+SUMIFS(Sheet1!$F$5:$F$28252,Sheet1!$I$5:$I$28252,$B450,Sheet1!$L$5:$L$28252,$A450,Sheet1!$E$5:$E$28252,"*美团*",Sheet1!$D$5:$D$28252,"&lt;&gt;美团",Sheet1!$D$5:$D$28252,"&lt;&gt;内部转款",Sheet1!$D$5:$D$28252,"&lt;&gt;内部转账",Sheet1!$E$5:$E$28252,"&lt;&gt;*调拨*")</f>
        <v>0</v>
      </c>
      <c r="I450" s="32">
        <f>SUMIFS(Sheet1!$F$5:$F$28252,Sheet1!$I$5:$I$28252,$B450,Sheet1!$L$5:$L$28252,$A450,Sheet1!$D$5:$D$28252,"饿了么",Sheet1!$E$5:$E$28252,"&lt;&gt;*调拨*")+SUMIFS(Sheet1!$F$5:$F$28252,Sheet1!$I$5:$I$28252,$B450,Sheet1!$L$5:$L$28252,$A450,Sheet1!$E$5:$E$28252,"*饿了么*",Sheet1!$D$5:$D$28252,"&lt;&gt;饿了么",Sheet1!$D$5:$D$28252,"&lt;&gt;内部转款",Sheet1!$D$5:$D$28252,"&lt;&gt;内部转账",Sheet1!$E$5:$E$28252,"&lt;&gt;*调拨*")</f>
        <v>0</v>
      </c>
      <c r="J450" s="32">
        <f>SUMIFS(Sheet1!$F$5:$F$28252,Sheet1!$I$5:$I$28252,$B450,Sheet1!$L$5:$L$28252,$A450,Sheet1!$D$5:$D$28252,"健E卡",Sheet1!$E$5:$E$28252,"&lt;&gt;*调拨*")+SUMIFS(Sheet1!$F$5:$F$28252,Sheet1!$I$5:$I$28252,$B450,Sheet1!$L$5:$L$28252,$A450,Sheet1!$E$5:$E$28252,"*健E卡*",Sheet1!$D$5:$D$28252,"&lt;&gt;健E卡",Sheet1!$D$5:$D$28252,"&lt;&gt;内部转款",Sheet1!$D$5:$D$28252,"&lt;&gt;内部转账",Sheet1!$E$5:$E$28252,"&lt;&gt;*调拨*")</f>
        <v>0</v>
      </c>
      <c r="K450" s="32">
        <f>SUMIFS(Sheet1!$F$5:$F$28252,Sheet1!$I$5:$I$28252,$B450,Sheet1!$L$5:$L$28252,$A450,Sheet1!$D$5:$D$28252,"抖音",Sheet1!$E$5:$E$28252,"&lt;&gt;*调拨*")+SUMIFS(Sheet1!$F$5:$F$28252,Sheet1!$I$5:$I$28252,$B450,Sheet1!$L$5:$L$28252,$A450,Sheet1!$E$5:$E$28252,"*抖音*",Sheet1!$D$5:$D$28252,"&lt;&gt;抖音",Sheet1!$D$5:$D$28252,"&lt;&gt;内部转款",Sheet1!$D$5:$D$28252,"&lt;&gt;内部转账",Sheet1!$E$5:$E$28252,"&lt;&gt;*调拨*")</f>
        <v>0</v>
      </c>
      <c r="L450" s="32">
        <f>SUMIFS(Sheet1!$F$5:$F$28252,Sheet1!$I$5:$I$28252,$B450,Sheet1!$L$5:$L$28252,$A450,Sheet1!$D$5:$D$28252,"医卡通",Sheet1!$E$5:$E$28252,"&lt;&gt;*调拨*")+SUMIFS(Sheet1!$F$5:$F$28252,Sheet1!$I$5:$I$28252,$B450,Sheet1!$L$5:$L$28252,$A450,Sheet1!$E$5:$E$28252,"*医卡通*",Sheet1!$D$5:$D$28252,"&lt;&gt;医卡通",Sheet1!$D$5:$D$28252,"&lt;&gt;内部转款",Sheet1!$D$5:$D$28252,"&lt;&gt;内部转账",Sheet1!$E$5:$E$28252,"&lt;&gt;*调拨*")</f>
        <v>0</v>
      </c>
      <c r="M450" s="32">
        <f>SUMIFS(Sheet1!$F$5:$F$28252,Sheet1!$I$5:$I$28252,$B450,Sheet1!$L$5:$L$28252,$A450,Sheet1!$D$5:$D$28252,"企健网",Sheet1!$E$5:$E$28252,"&lt;&gt;*调拨*")+SUMIFS(Sheet1!$F$5:$F$28252,Sheet1!$I$5:$I$28252,$B450,Sheet1!$L$5:$L$28252,$A450,Sheet1!$E$5:$E$28252,"*企健网*",Sheet1!$D$5:$D$28252,"&lt;&gt;企健网",Sheet1!$D$5:$D$28252,"&lt;&gt;内部转款",Sheet1!$D$5:$D$28252,"&lt;&gt;内部转账",Sheet1!$E$5:$E$28252,"&lt;&gt;*调拨*")</f>
        <v>0</v>
      </c>
      <c r="N450" s="32">
        <f>SUMIFS(Sheet1!$F$5:$F$28252,Sheet1!$I$5:$I$28252,$B450,Sheet1!$L$5:$L$28252,$A450,Sheet1!$D$5:$D$28252,"银联",Sheet1!$E$5:$E$28252,"&lt;&gt;*调拨*")+SUMIFS(Sheet1!$F$5:$F$28252,Sheet1!$I$5:$I$28252,$B450,Sheet1!$L$5:$L$28252,$A450,Sheet1!$E$5:$E$28252,"*银联*",Sheet1!$D$5:$D$28252,"&lt;&gt;银联",Sheet1!$D$5:$D$28252,"&lt;&gt;内部转款",Sheet1!$D$5:$D$28252,"&lt;&gt;内部转账",Sheet1!$E$5:$E$28252,"&lt;&gt;*调拨*")</f>
        <v>0</v>
      </c>
      <c r="O450" s="32">
        <f>SUMIFS(Sheet1!$F$5:$F$28252,Sheet1!$I$5:$I$28252,$B450,Sheet1!$L$5:$L$28252,$A450,Sheet1!$D$5:$D$28252,"京东",Sheet1!$E$5:$E$28252,"&lt;&gt;*调拨*")+SUMIFS(Sheet1!$F$5:$F$28252,Sheet1!$I$5:$I$28252,$B450,Sheet1!$L$5:$L$28252,$A450,Sheet1!$E$5:$E$28252,"*京东*",Sheet1!$D$5:$D$28252,"&lt;&gt;京东",Sheet1!$D$5:$D$28252,"&lt;&gt;内部转款",Sheet1!$D$5:$D$28252,"&lt;&gt;内部转账",Sheet1!$E$5:$E$28252,"&lt;&gt;*调拨*")</f>
        <v>0</v>
      </c>
      <c r="P450" s="32">
        <f>SUMIFS(Sheet1!$F$5:$F$28252,Sheet1!$I$5:$I$28252,$B450,Sheet1!$L$5:$L$28252,$A450,Sheet1!$D$5:$D$28252,"药机微信",Sheet1!$E$5:$E$28252,"&lt;&gt;*调拨*")+SUMIFS(Sheet1!$F$5:$F$28252,Sheet1!$I$5:$I$28252,$B450,Sheet1!$L$5:$L$28252,$A450,Sheet1!$E$5:$E$28252,"*药机微信*",Sheet1!$D$5:$D$28252,"&lt;&gt;药机微信",Sheet1!$D$5:$D$28252,"&lt;&gt;内部转款",Sheet1!$D$5:$D$28252,"&lt;&gt;内部转账",Sheet1!$E$5:$E$28252,"&lt;&gt;*调拨*")</f>
        <v>0</v>
      </c>
      <c r="Q450" s="32">
        <f>SUMIFS(Sheet1!$F$5:$F$28252,Sheet1!$I$5:$I$28252,$B450,Sheet1!$L$5:$L$28252,$A450,Sheet1!$D$5:$D$28252,"亲情卡",Sheet1!$E$5:$E$28252,"&lt;&gt;*调拨*")+SUMIFS(Sheet1!$F$5:$F$28252,Sheet1!$I$5:$I$28252,$B450,Sheet1!$L$5:$L$28252,$A450,Sheet1!$E$5:$E$28252,"*亲情卡*",Sheet1!$D$5:$D$28252,"&lt;&gt;亲情卡",Sheet1!$D$5:$D$28252,"&lt;&gt;内部转款",Sheet1!$D$5:$D$28252,"&lt;&gt;内部转账",Sheet1!$E$5:$E$28252,"&lt;&gt;*调拨*")</f>
        <v>0</v>
      </c>
      <c r="R450" s="32">
        <f>SUMIFS(Sheet1!$F$5:$F$28252,Sheet1!$I$5:$I$28252,$B450,Sheet1!$L$5:$L$28252,$A450,Sheet1!$D$5:$D$28252,"优惠券",Sheet1!$E$5:$E$28252,"&lt;&gt;*调拨*")+SUMIFS(Sheet1!$F$5:$F$28252,Sheet1!$I$5:$I$28252,$B450,Sheet1!$L$5:$L$28252,$A450,Sheet1!$E$5:$E$28252,"*优惠券*",Sheet1!$D$5:$D$28252,"&lt;&gt;优惠券",Sheet1!$D$5:$D$28252,"&lt;&gt;内部转款",Sheet1!$D$5:$D$28252,"&lt;&gt;内部转账",Sheet1!$E$5:$E$28252,"&lt;&gt;*调拨*")</f>
        <v>0</v>
      </c>
      <c r="S450" s="32">
        <f>SUMIFS(Sheet1!$F$5:$F$28252,Sheet1!$I$5:$I$28252,$B450,Sheet1!$L$5:$L$28252,$A450,Sheet1!$D$5:$D$28252,"代金券",Sheet1!$E$5:$E$28252,"&lt;&gt;*调拨*")+SUMIFS(Sheet1!$F$5:$F$28252,Sheet1!$I$5:$I$28252,$B450,Sheet1!$L$5:$L$28252,$A450,Sheet1!$E$5:$E$28252,"*代金券*",Sheet1!$D$5:$D$28252,"&lt;&gt;代金券",Sheet1!$D$5:$D$28252,"&lt;&gt;内部转款",Sheet1!$D$5:$D$28252,"&lt;&gt;内部转账",Sheet1!$E$5:$E$28252,"&lt;&gt;*调拨*")</f>
        <v>0</v>
      </c>
      <c r="T450" s="32">
        <f>SUMIFS(Sheet1!$F$5:$F$28252,Sheet1!$I$5:$I$28252,$B450,Sheet1!$L$5:$L$28252,$A450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450,Sheet1!$L$5:$L$28252,$A450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450,Sheet1!$L$5:$L$28252,$A450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450,Sheet1!$L$5:$L$28252,$A450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0" s="32">
        <f>SUMIFS(Sheet1!$F$5:$F$28252,Sheet1!$I$5:$I$28252,$B450,Sheet1!$L$5:$L$28252,$A450,Sheet1!$E$5:$E$28252,"*调拨*")</f>
        <v>0</v>
      </c>
      <c r="V450" s="32">
        <f>SUMIFS(Sheet1!$F$5:$F$28252,Sheet1!$I$5:$I$28252,$B450,Sheet1!$L$5:$L$28252,$A450,Sheet1!$D$5:$D$28252,"储值",Sheet1!$E$5:$E$28252,"&lt;&gt;*调拨*")+SUMIFS(Sheet1!$F$5:$F$28252,Sheet1!$I$5:$I$28252,$B450,Sheet1!$L$5:$L$28252,$A450,Sheet1!$E$5:$E$28252,"*储值*",Sheet1!$D$5:$D$28252,"&lt;&gt;储值",Sheet1!$D$5:$D$28252,"&lt;&gt;内部转款",Sheet1!$D$5:$D$28252,"&lt;&gt;内部转账",Sheet1!$E$5:$E$28252,"&lt;&gt;*调拨*")</f>
        <v>0</v>
      </c>
      <c r="W450" s="32">
        <f>SUMIFS(Sheet1!$F$5:$F$28252,Sheet1!$I$5:$I$28252,$B450,Sheet1!$L$5:$L$28252,$A450,Sheet1!$D$5:$D$28252,"效期",Sheet1!$E$5:$E$28252,"&lt;&gt;*调拨*")+SUMIFS(Sheet1!$F$5:$F$28252,Sheet1!$I$5:$I$28252,$B450,Sheet1!$L$5:$L$28252,$A450,Sheet1!$E$5:$E$28252,"*效期*",Sheet1!$D$5:$D$28252,"&lt;&gt;效期",Sheet1!$D$5:$D$28252,"&lt;&gt;内部转款",Sheet1!$D$5:$D$28252,"&lt;&gt;内部转账",Sheet1!$E$5:$E$28252,"&lt;&gt;*调拨*")</f>
        <v>0</v>
      </c>
      <c r="X450" s="32">
        <f>SUMIFS(Sheet1!$F$5:$F$28252,Sheet1!$I$5:$I$28252,$B450,Sheet1!$L$5:$L$28252,$A450,Sheet1!$D$5:$D$28252,"内部转款",Sheet1!$E$5:$E$28252,"&lt;&gt;*调拨*")+SUMIFS(Sheet1!$F$5:$F$28252,Sheet1!$I$5:$I$28252,$B450,Sheet1!$L$5:$L$28252,$A450,Sheet1!$D$5:$D$28252,"内部转账",Sheet1!$E$5:$E$28252,"&lt;&gt;*调拨*")</f>
        <v>0</v>
      </c>
      <c r="Y450" s="32">
        <f t="shared" si="32"/>
        <v>0</v>
      </c>
      <c r="Z450" s="32">
        <f>SUMIFS(Sheet1!$F$5:$F$28252,Sheet1!$I$5:$I$28252,$B450,Sheet1!$L$5:$L$28252,$A450)</f>
        <v>51637.88</v>
      </c>
      <c r="AA450" s="32">
        <f>SUMIFS(Sheet1!$G$5:$G$28252,Sheet1!$I$5:$I$28252,$B450,Sheet1!$L$5:$L$28252,$A450,Sheet1!$D$5:$D$28252,"工资",Sheet1!$E$5:$E$28252,"&lt;&gt;*调拨*")+SUMIFS(Sheet1!$G$5:$G$28252,Sheet1!$I$5:$I$28252,$B450,Sheet1!$L$5:$L$28252,$A450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11349.47</v>
      </c>
      <c r="AB450" s="32">
        <f>SUMIFS(Sheet1!$G$5:$G$28252,Sheet1!$I$5:$I$28252,$B450,Sheet1!$L$5:$L$28252,$A450,Sheet1!$D$5:$D$28252,"水费",Sheet1!$E$5:$E$28252,"&lt;&gt;*调拨*")+SUMIFS(Sheet1!$G$5:$G$28252,Sheet1!$I$5:$I$28252,$B450,Sheet1!$L$5:$L$28252,$A450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0" s="32">
        <f>SUMIFS(Sheet1!$G$5:$G$28252,Sheet1!$I$5:$I$28252,$B450,Sheet1!$L$5:$L$28252,$A450,Sheet1!$D$5:$D$28252,"电费",Sheet1!$E$5:$E$28252,"&lt;&gt;*调拨*")+SUMIFS(Sheet1!$G$5:$G$28252,Sheet1!$I$5:$I$28252,$B450,Sheet1!$L$5:$L$28252,$A450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0" s="32">
        <f>SUMIFS(Sheet1!$G$5:$G$28252,Sheet1!$I$5:$I$28252,$B450,Sheet1!$L$5:$L$28252,$A450,Sheet1!$D$5:$D$28252,"宽带费",Sheet1!$E$5:$E$28252,"&lt;&gt;*调拨*")+SUMIFS(Sheet1!$G$5:$G$28252,Sheet1!$I$5:$I$28252,$B450,Sheet1!$L$5:$L$28252,$A450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0" s="32">
        <f>SUMIFS(Sheet1!$G$5:$G$28252,Sheet1!$I$5:$I$28252,$B450,Sheet1!$L$5:$L$28252,$A450,Sheet1!$D$5:$D$28252,"办公费",Sheet1!$E$5:$E$28252,"&lt;&gt;*调拨*")+SUMIFS(Sheet1!$G$5:$G$28252,Sheet1!$I$5:$I$28252,$B450,Sheet1!$L$5:$L$28252,$A450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0" s="32">
        <f>SUMIFS(Sheet1!$G$5:$G$28252,Sheet1!$I$5:$I$28252,$B450,Sheet1!$L$5:$L$28252,$A450,Sheet1!$D$5:$D$28252,"话费",Sheet1!$E$5:$E$28252,"&lt;&gt;*调拨*")+SUMIFS(Sheet1!$G$5:$G$28252,Sheet1!$I$5:$I$28252,$B450,Sheet1!$L$5:$L$28252,$A450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0" s="32">
        <f>SUMIFS(Sheet1!$G$5:$G$28252,Sheet1!$I$5:$I$28252,$B450,Sheet1!$L$5:$L$28252,$A450,Sheet1!$D$5:$D$28252,"房租",Sheet1!$E$5:$E$28252,"&lt;&gt;*调拨*")+SUMIFS(Sheet1!$G$5:$G$28252,Sheet1!$I$5:$I$28252,$B450,Sheet1!$L$5:$L$28252,$A450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50" s="32">
        <f>SUMIFS(Sheet1!$G$5:$G$28252,Sheet1!$I$5:$I$28252,$B450,Sheet1!$L$5:$L$28252,$A450,Sheet1!$E$5:$E$28252,"*调拨*")</f>
        <v>0</v>
      </c>
      <c r="AI450" s="32">
        <f>SUMIFS(Sheet1!$G$5:$G$28252,Sheet1!$I$5:$I$28252,$B450,Sheet1!$L$5:$L$28252,$A450,Sheet1!$D$5:$D$28252,"内部转款",Sheet1!$E$5:$E$28252,"&lt;&gt;*调拨*")+SUMIFS(Sheet1!$G$5:$G$28252,Sheet1!$I$5:$I$28252,$B450,Sheet1!$L$5:$L$28252,$A450,Sheet1!$D$5:$D$28252,"内部转账",Sheet1!$E$5:$E$28252,"&lt;&gt;*调拨*")</f>
        <v>0</v>
      </c>
      <c r="AJ450" s="32">
        <f t="shared" si="33"/>
        <v>0</v>
      </c>
      <c r="AK450" s="32">
        <f>SUMIFS(Sheet1!$G$5:$G$28252,Sheet1!$I$5:$I$28252,$B450,Sheet1!$L$5:$L$28252,$A450)</f>
        <v>11349.47</v>
      </c>
      <c r="AL450" s="32">
        <f t="shared" si="34"/>
        <v>40288.41</v>
      </c>
    </row>
    <row r="451" ht="16.5" spans="1:38">
      <c r="A451" s="30">
        <v>202608</v>
      </c>
      <c r="B451" s="31" t="s">
        <v>107</v>
      </c>
      <c r="C451" s="32">
        <f>SUMIFS(Sheet1!$F$5:$F$28252,Sheet1!$I$5:$I$28252,$B451,Sheet1!$L$5:$L$28252,$A451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6787.45</v>
      </c>
      <c r="D451" s="32">
        <f>SUMIFS(Sheet1!$F$5:$F$28252,Sheet1!$I$5:$I$28252,$B451,Sheet1!$L$5:$L$28252,$A451,Sheet1!$D$5:$D$28252,"医保即时拨付",Sheet1!$E$5:$E$28252,"&lt;&gt;*调拨*")+SUMIFS(Sheet1!$F$5:$F$28252,Sheet1!$I$5:$I$28252,$B451,Sheet1!$L$5:$L$28252,$A451,Sheet1!$E$5:$E$28252,"*医保即时拨付*",Sheet1!$D$5:$D$28252,"&lt;&gt;医保即时拨付",Sheet1!$D$5:$D$28252,"&lt;&gt;内部转款",Sheet1!$D$5:$D$28252,"&lt;&gt;内部转账",Sheet1!$E$5:$E$28252,"&lt;&gt;*调拨*")</f>
        <v>5116.51</v>
      </c>
      <c r="E451" s="32">
        <f>SUMIFS(Sheet1!$F$5:$F$28252,Sheet1!$I$5:$I$28252,$B451,Sheet1!$L$5:$L$28252,$A451,Sheet1!$D$5:$D$28252,"医保",Sheet1!$E$5:$E$28252,"&lt;&gt;*调拨*",Sheet1!$E$5:$E$28252,"&lt;&gt;*医保即时拨付*")+SUMIFS(Sheet1!$F$5:$F$28252,Sheet1!$I$5:$I$28252,$B451,Sheet1!$L$5:$L$28252,$A451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1" s="32">
        <f>SUMIFS(Sheet1!$F$5:$F$28252,Sheet1!$I$5:$I$28252,$B451,Sheet1!$L$5:$L$28252,$A451,Sheet1!$D$5:$D$28252,"聚合",Sheet1!$E$5:$E$28252,"&lt;&gt;*调拨*")+SUMIFS(Sheet1!$F$5:$F$28252,Sheet1!$I$5:$I$28252,$B451,Sheet1!$L$5:$L$28252,$A451,Sheet1!$E$5:$E$28252,"*聚合*",Sheet1!$D$5:$D$28252,"&lt;&gt;聚合",Sheet1!$D$5:$D$28252,"&lt;&gt;内部转款",Sheet1!$D$5:$D$28252,"&lt;&gt;内部转账",Sheet1!$E$5:$E$28252,"&lt;&gt;*调拨*")</f>
        <v>0</v>
      </c>
      <c r="G451" s="32">
        <f>SUMIFS(Sheet1!$F$5:$F$28252,Sheet1!$I$5:$I$28252,$B451,Sheet1!$L$5:$L$28252,$A451,Sheet1!$D$5:$D$28252,"24小时微信",Sheet1!$E$5:$E$28252,"&lt;&gt;*调拨*")+SUMIFS(Sheet1!$F$5:$F$28252,Sheet1!$I$5:$I$28252,$B451,Sheet1!$L$5:$L$28252,$A451,Sheet1!$E$5:$E$28252,"*24小时微信*",Sheet1!$D$5:$D$28252,"&lt;&gt;24小时微信",Sheet1!$D$5:$D$28252,"&lt;&gt;内部转款",Sheet1!$D$5:$D$28252,"&lt;&gt;内部转账",Sheet1!$E$5:$E$28252,"&lt;&gt;*调拨*")</f>
        <v>0</v>
      </c>
      <c r="H451" s="32">
        <f>SUMIFS(Sheet1!$F$5:$F$28252,Sheet1!$I$5:$I$28252,$B451,Sheet1!$L$5:$L$28252,$A451,Sheet1!$D$5:$D$28252,"美团",Sheet1!$E$5:$E$28252,"&lt;&gt;*调拨*")+SUMIFS(Sheet1!$F$5:$F$28252,Sheet1!$I$5:$I$28252,$B451,Sheet1!$L$5:$L$28252,$A451,Sheet1!$E$5:$E$28252,"*美团*",Sheet1!$D$5:$D$28252,"&lt;&gt;美团",Sheet1!$D$5:$D$28252,"&lt;&gt;内部转款",Sheet1!$D$5:$D$28252,"&lt;&gt;内部转账",Sheet1!$E$5:$E$28252,"&lt;&gt;*调拨*")</f>
        <v>0</v>
      </c>
      <c r="I451" s="32">
        <f>SUMIFS(Sheet1!$F$5:$F$28252,Sheet1!$I$5:$I$28252,$B451,Sheet1!$L$5:$L$28252,$A451,Sheet1!$D$5:$D$28252,"饿了么",Sheet1!$E$5:$E$28252,"&lt;&gt;*调拨*")+SUMIFS(Sheet1!$F$5:$F$28252,Sheet1!$I$5:$I$28252,$B451,Sheet1!$L$5:$L$28252,$A451,Sheet1!$E$5:$E$28252,"*饿了么*",Sheet1!$D$5:$D$28252,"&lt;&gt;饿了么",Sheet1!$D$5:$D$28252,"&lt;&gt;内部转款",Sheet1!$D$5:$D$28252,"&lt;&gt;内部转账",Sheet1!$E$5:$E$28252,"&lt;&gt;*调拨*")</f>
        <v>0</v>
      </c>
      <c r="J451" s="32">
        <f>SUMIFS(Sheet1!$F$5:$F$28252,Sheet1!$I$5:$I$28252,$B451,Sheet1!$L$5:$L$28252,$A451,Sheet1!$D$5:$D$28252,"健E卡",Sheet1!$E$5:$E$28252,"&lt;&gt;*调拨*")+SUMIFS(Sheet1!$F$5:$F$28252,Sheet1!$I$5:$I$28252,$B451,Sheet1!$L$5:$L$28252,$A451,Sheet1!$E$5:$E$28252,"*健E卡*",Sheet1!$D$5:$D$28252,"&lt;&gt;健E卡",Sheet1!$D$5:$D$28252,"&lt;&gt;内部转款",Sheet1!$D$5:$D$28252,"&lt;&gt;内部转账",Sheet1!$E$5:$E$28252,"&lt;&gt;*调拨*")</f>
        <v>0</v>
      </c>
      <c r="K451" s="32">
        <f>SUMIFS(Sheet1!$F$5:$F$28252,Sheet1!$I$5:$I$28252,$B451,Sheet1!$L$5:$L$28252,$A451,Sheet1!$D$5:$D$28252,"抖音",Sheet1!$E$5:$E$28252,"&lt;&gt;*调拨*")+SUMIFS(Sheet1!$F$5:$F$28252,Sheet1!$I$5:$I$28252,$B451,Sheet1!$L$5:$L$28252,$A451,Sheet1!$E$5:$E$28252,"*抖音*",Sheet1!$D$5:$D$28252,"&lt;&gt;抖音",Sheet1!$D$5:$D$28252,"&lt;&gt;内部转款",Sheet1!$D$5:$D$28252,"&lt;&gt;内部转账",Sheet1!$E$5:$E$28252,"&lt;&gt;*调拨*")</f>
        <v>0</v>
      </c>
      <c r="L451" s="32">
        <f>SUMIFS(Sheet1!$F$5:$F$28252,Sheet1!$I$5:$I$28252,$B451,Sheet1!$L$5:$L$28252,$A451,Sheet1!$D$5:$D$28252,"医卡通",Sheet1!$E$5:$E$28252,"&lt;&gt;*调拨*")+SUMIFS(Sheet1!$F$5:$F$28252,Sheet1!$I$5:$I$28252,$B451,Sheet1!$L$5:$L$28252,$A451,Sheet1!$E$5:$E$28252,"*医卡通*",Sheet1!$D$5:$D$28252,"&lt;&gt;医卡通",Sheet1!$D$5:$D$28252,"&lt;&gt;内部转款",Sheet1!$D$5:$D$28252,"&lt;&gt;内部转账",Sheet1!$E$5:$E$28252,"&lt;&gt;*调拨*")</f>
        <v>0</v>
      </c>
      <c r="M451" s="32">
        <f>SUMIFS(Sheet1!$F$5:$F$28252,Sheet1!$I$5:$I$28252,$B451,Sheet1!$L$5:$L$28252,$A451,Sheet1!$D$5:$D$28252,"企健网",Sheet1!$E$5:$E$28252,"&lt;&gt;*调拨*")+SUMIFS(Sheet1!$F$5:$F$28252,Sheet1!$I$5:$I$28252,$B451,Sheet1!$L$5:$L$28252,$A451,Sheet1!$E$5:$E$28252,"*企健网*",Sheet1!$D$5:$D$28252,"&lt;&gt;企健网",Sheet1!$D$5:$D$28252,"&lt;&gt;内部转款",Sheet1!$D$5:$D$28252,"&lt;&gt;内部转账",Sheet1!$E$5:$E$28252,"&lt;&gt;*调拨*")</f>
        <v>0</v>
      </c>
      <c r="N451" s="32">
        <f>SUMIFS(Sheet1!$F$5:$F$28252,Sheet1!$I$5:$I$28252,$B451,Sheet1!$L$5:$L$28252,$A451,Sheet1!$D$5:$D$28252,"银联",Sheet1!$E$5:$E$28252,"&lt;&gt;*调拨*")+SUMIFS(Sheet1!$F$5:$F$28252,Sheet1!$I$5:$I$28252,$B451,Sheet1!$L$5:$L$28252,$A451,Sheet1!$E$5:$E$28252,"*银联*",Sheet1!$D$5:$D$28252,"&lt;&gt;银联",Sheet1!$D$5:$D$28252,"&lt;&gt;内部转款",Sheet1!$D$5:$D$28252,"&lt;&gt;内部转账",Sheet1!$E$5:$E$28252,"&lt;&gt;*调拨*")</f>
        <v>0</v>
      </c>
      <c r="O451" s="32">
        <f>SUMIFS(Sheet1!$F$5:$F$28252,Sheet1!$I$5:$I$28252,$B451,Sheet1!$L$5:$L$28252,$A451,Sheet1!$D$5:$D$28252,"京东",Sheet1!$E$5:$E$28252,"&lt;&gt;*调拨*")+SUMIFS(Sheet1!$F$5:$F$28252,Sheet1!$I$5:$I$28252,$B451,Sheet1!$L$5:$L$28252,$A451,Sheet1!$E$5:$E$28252,"*京东*",Sheet1!$D$5:$D$28252,"&lt;&gt;京东",Sheet1!$D$5:$D$28252,"&lt;&gt;内部转款",Sheet1!$D$5:$D$28252,"&lt;&gt;内部转账",Sheet1!$E$5:$E$28252,"&lt;&gt;*调拨*")</f>
        <v>0</v>
      </c>
      <c r="P451" s="32">
        <f>SUMIFS(Sheet1!$F$5:$F$28252,Sheet1!$I$5:$I$28252,$B451,Sheet1!$L$5:$L$28252,$A451,Sheet1!$D$5:$D$28252,"药机微信",Sheet1!$E$5:$E$28252,"&lt;&gt;*调拨*")+SUMIFS(Sheet1!$F$5:$F$28252,Sheet1!$I$5:$I$28252,$B451,Sheet1!$L$5:$L$28252,$A451,Sheet1!$E$5:$E$28252,"*药机微信*",Sheet1!$D$5:$D$28252,"&lt;&gt;药机微信",Sheet1!$D$5:$D$28252,"&lt;&gt;内部转款",Sheet1!$D$5:$D$28252,"&lt;&gt;内部转账",Sheet1!$E$5:$E$28252,"&lt;&gt;*调拨*")</f>
        <v>0</v>
      </c>
      <c r="Q451" s="32">
        <f>SUMIFS(Sheet1!$F$5:$F$28252,Sheet1!$I$5:$I$28252,$B451,Sheet1!$L$5:$L$28252,$A451,Sheet1!$D$5:$D$28252,"亲情卡",Sheet1!$E$5:$E$28252,"&lt;&gt;*调拨*")+SUMIFS(Sheet1!$F$5:$F$28252,Sheet1!$I$5:$I$28252,$B451,Sheet1!$L$5:$L$28252,$A451,Sheet1!$E$5:$E$28252,"*亲情卡*",Sheet1!$D$5:$D$28252,"&lt;&gt;亲情卡",Sheet1!$D$5:$D$28252,"&lt;&gt;内部转款",Sheet1!$D$5:$D$28252,"&lt;&gt;内部转账",Sheet1!$E$5:$E$28252,"&lt;&gt;*调拨*")</f>
        <v>0</v>
      </c>
      <c r="R451" s="32">
        <f>SUMIFS(Sheet1!$F$5:$F$28252,Sheet1!$I$5:$I$28252,$B451,Sheet1!$L$5:$L$28252,$A451,Sheet1!$D$5:$D$28252,"优惠券",Sheet1!$E$5:$E$28252,"&lt;&gt;*调拨*")+SUMIFS(Sheet1!$F$5:$F$28252,Sheet1!$I$5:$I$28252,$B451,Sheet1!$L$5:$L$28252,$A451,Sheet1!$E$5:$E$28252,"*优惠券*",Sheet1!$D$5:$D$28252,"&lt;&gt;优惠券",Sheet1!$D$5:$D$28252,"&lt;&gt;内部转款",Sheet1!$D$5:$D$28252,"&lt;&gt;内部转账",Sheet1!$E$5:$E$28252,"&lt;&gt;*调拨*")</f>
        <v>0</v>
      </c>
      <c r="S451" s="32">
        <f>SUMIFS(Sheet1!$F$5:$F$28252,Sheet1!$I$5:$I$28252,$B451,Sheet1!$L$5:$L$28252,$A451,Sheet1!$D$5:$D$28252,"代金券",Sheet1!$E$5:$E$28252,"&lt;&gt;*调拨*")+SUMIFS(Sheet1!$F$5:$F$28252,Sheet1!$I$5:$I$28252,$B451,Sheet1!$L$5:$L$28252,$A451,Sheet1!$E$5:$E$28252,"*代金券*",Sheet1!$D$5:$D$28252,"&lt;&gt;代金券",Sheet1!$D$5:$D$28252,"&lt;&gt;内部转款",Sheet1!$D$5:$D$28252,"&lt;&gt;内部转账",Sheet1!$E$5:$E$28252,"&lt;&gt;*调拨*")</f>
        <v>0</v>
      </c>
      <c r="T451" s="32">
        <f>SUMIFS(Sheet1!$F$5:$F$28252,Sheet1!$I$5:$I$28252,$B451,Sheet1!$L$5:$L$28252,$A451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451,Sheet1!$L$5:$L$28252,$A451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451,Sheet1!$L$5:$L$28252,$A451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451,Sheet1!$L$5:$L$28252,$A451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1" s="32">
        <f>SUMIFS(Sheet1!$F$5:$F$28252,Sheet1!$I$5:$I$28252,$B451,Sheet1!$L$5:$L$28252,$A451,Sheet1!$E$5:$E$28252,"*调拨*")</f>
        <v>0</v>
      </c>
      <c r="V451" s="32">
        <f>SUMIFS(Sheet1!$F$5:$F$28252,Sheet1!$I$5:$I$28252,$B451,Sheet1!$L$5:$L$28252,$A451,Sheet1!$D$5:$D$28252,"储值",Sheet1!$E$5:$E$28252,"&lt;&gt;*调拨*")+SUMIFS(Sheet1!$F$5:$F$28252,Sheet1!$I$5:$I$28252,$B451,Sheet1!$L$5:$L$28252,$A451,Sheet1!$E$5:$E$28252,"*储值*",Sheet1!$D$5:$D$28252,"&lt;&gt;储值",Sheet1!$D$5:$D$28252,"&lt;&gt;内部转款",Sheet1!$D$5:$D$28252,"&lt;&gt;内部转账",Sheet1!$E$5:$E$28252,"&lt;&gt;*调拨*")</f>
        <v>0</v>
      </c>
      <c r="W451" s="32">
        <f>SUMIFS(Sheet1!$F$5:$F$28252,Sheet1!$I$5:$I$28252,$B451,Sheet1!$L$5:$L$28252,$A451,Sheet1!$D$5:$D$28252,"效期",Sheet1!$E$5:$E$28252,"&lt;&gt;*调拨*")+SUMIFS(Sheet1!$F$5:$F$28252,Sheet1!$I$5:$I$28252,$B451,Sheet1!$L$5:$L$28252,$A451,Sheet1!$E$5:$E$28252,"*效期*",Sheet1!$D$5:$D$28252,"&lt;&gt;效期",Sheet1!$D$5:$D$28252,"&lt;&gt;内部转款",Sheet1!$D$5:$D$28252,"&lt;&gt;内部转账",Sheet1!$E$5:$E$28252,"&lt;&gt;*调拨*")</f>
        <v>0</v>
      </c>
      <c r="X451" s="32">
        <f>SUMIFS(Sheet1!$F$5:$F$28252,Sheet1!$I$5:$I$28252,$B451,Sheet1!$L$5:$L$28252,$A451,Sheet1!$D$5:$D$28252,"内部转款",Sheet1!$E$5:$E$28252,"&lt;&gt;*调拨*")+SUMIFS(Sheet1!$F$5:$F$28252,Sheet1!$I$5:$I$28252,$B451,Sheet1!$L$5:$L$28252,$A451,Sheet1!$D$5:$D$28252,"内部转账",Sheet1!$E$5:$E$28252,"&lt;&gt;*调拨*")</f>
        <v>0</v>
      </c>
      <c r="Y451" s="32">
        <f t="shared" si="32"/>
        <v>0</v>
      </c>
      <c r="Z451" s="32">
        <f>SUMIFS(Sheet1!$F$5:$F$28252,Sheet1!$I$5:$I$28252,$B451,Sheet1!$L$5:$L$28252,$A451)</f>
        <v>11903.96</v>
      </c>
      <c r="AA451" s="32">
        <f>SUMIFS(Sheet1!$G$5:$G$28252,Sheet1!$I$5:$I$28252,$B451,Sheet1!$L$5:$L$28252,$A451,Sheet1!$D$5:$D$28252,"工资",Sheet1!$E$5:$E$28252,"&lt;&gt;*调拨*")+SUMIFS(Sheet1!$G$5:$G$28252,Sheet1!$I$5:$I$28252,$B451,Sheet1!$L$5:$L$28252,$A451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6473.49</v>
      </c>
      <c r="AB451" s="32">
        <f>SUMIFS(Sheet1!$G$5:$G$28252,Sheet1!$I$5:$I$28252,$B451,Sheet1!$L$5:$L$28252,$A451,Sheet1!$D$5:$D$28252,"水费",Sheet1!$E$5:$E$28252,"&lt;&gt;*调拨*")+SUMIFS(Sheet1!$G$5:$G$28252,Sheet1!$I$5:$I$28252,$B451,Sheet1!$L$5:$L$28252,$A451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1" s="32">
        <f>SUMIFS(Sheet1!$G$5:$G$28252,Sheet1!$I$5:$I$28252,$B451,Sheet1!$L$5:$L$28252,$A451,Sheet1!$D$5:$D$28252,"电费",Sheet1!$E$5:$E$28252,"&lt;&gt;*调拨*")+SUMIFS(Sheet1!$G$5:$G$28252,Sheet1!$I$5:$I$28252,$B451,Sheet1!$L$5:$L$28252,$A451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1" s="32">
        <f>SUMIFS(Sheet1!$G$5:$G$28252,Sheet1!$I$5:$I$28252,$B451,Sheet1!$L$5:$L$28252,$A451,Sheet1!$D$5:$D$28252,"宽带费",Sheet1!$E$5:$E$28252,"&lt;&gt;*调拨*")+SUMIFS(Sheet1!$G$5:$G$28252,Sheet1!$I$5:$I$28252,$B451,Sheet1!$L$5:$L$28252,$A451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1" s="32">
        <f>SUMIFS(Sheet1!$G$5:$G$28252,Sheet1!$I$5:$I$28252,$B451,Sheet1!$L$5:$L$28252,$A451,Sheet1!$D$5:$D$28252,"办公费",Sheet1!$E$5:$E$28252,"&lt;&gt;*调拨*")+SUMIFS(Sheet1!$G$5:$G$28252,Sheet1!$I$5:$I$28252,$B451,Sheet1!$L$5:$L$28252,$A451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1" s="32">
        <f>SUMIFS(Sheet1!$G$5:$G$28252,Sheet1!$I$5:$I$28252,$B451,Sheet1!$L$5:$L$28252,$A451,Sheet1!$D$5:$D$28252,"话费",Sheet1!$E$5:$E$28252,"&lt;&gt;*调拨*")+SUMIFS(Sheet1!$G$5:$G$28252,Sheet1!$I$5:$I$28252,$B451,Sheet1!$L$5:$L$28252,$A451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1" s="32">
        <f>SUMIFS(Sheet1!$G$5:$G$28252,Sheet1!$I$5:$I$28252,$B451,Sheet1!$L$5:$L$28252,$A451,Sheet1!$D$5:$D$28252,"房租",Sheet1!$E$5:$E$28252,"&lt;&gt;*调拨*")+SUMIFS(Sheet1!$G$5:$G$28252,Sheet1!$I$5:$I$28252,$B451,Sheet1!$L$5:$L$28252,$A451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51" s="32">
        <f>SUMIFS(Sheet1!$G$5:$G$28252,Sheet1!$I$5:$I$28252,$B451,Sheet1!$L$5:$L$28252,$A451,Sheet1!$E$5:$E$28252,"*调拨*")</f>
        <v>0</v>
      </c>
      <c r="AI451" s="32">
        <f>SUMIFS(Sheet1!$G$5:$G$28252,Sheet1!$I$5:$I$28252,$B451,Sheet1!$L$5:$L$28252,$A451,Sheet1!$D$5:$D$28252,"内部转款",Sheet1!$E$5:$E$28252,"&lt;&gt;*调拨*")+SUMIFS(Sheet1!$G$5:$G$28252,Sheet1!$I$5:$I$28252,$B451,Sheet1!$L$5:$L$28252,$A451,Sheet1!$D$5:$D$28252,"内部转账",Sheet1!$E$5:$E$28252,"&lt;&gt;*调拨*")</f>
        <v>0</v>
      </c>
      <c r="AJ451" s="32">
        <f t="shared" si="33"/>
        <v>0</v>
      </c>
      <c r="AK451" s="32">
        <f>SUMIFS(Sheet1!$G$5:$G$28252,Sheet1!$I$5:$I$28252,$B451,Sheet1!$L$5:$L$28252,$A451)</f>
        <v>6473.49</v>
      </c>
      <c r="AL451" s="32">
        <f t="shared" si="34"/>
        <v>5430.47</v>
      </c>
    </row>
    <row r="452" ht="16.5" spans="1:38">
      <c r="A452" s="30">
        <v>202608</v>
      </c>
      <c r="B452" s="31" t="s">
        <v>97</v>
      </c>
      <c r="C452" s="32">
        <f>SUMIFS(Sheet1!$F$5:$F$28252,Sheet1!$I$5:$I$28252,$B452,Sheet1!$L$5:$L$28252,$A452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52" s="32">
        <f>SUMIFS(Sheet1!$F$5:$F$28252,Sheet1!$I$5:$I$28252,$B452,Sheet1!$L$5:$L$28252,$A452,Sheet1!$D$5:$D$28252,"医保即时拨付",Sheet1!$E$5:$E$28252,"&lt;&gt;*调拨*")+SUMIFS(Sheet1!$F$5:$F$28252,Sheet1!$I$5:$I$28252,$B452,Sheet1!$L$5:$L$28252,$A452,Sheet1!$E$5:$E$28252,"*医保即时拨付*",Sheet1!$D$5:$D$28252,"&lt;&gt;医保即时拨付",Sheet1!$D$5:$D$28252,"&lt;&gt;内部转款",Sheet1!$D$5:$D$28252,"&lt;&gt;内部转账",Sheet1!$E$5:$E$28252,"&lt;&gt;*调拨*")</f>
        <v>0</v>
      </c>
      <c r="E452" s="32">
        <f>SUMIFS(Sheet1!$F$5:$F$28252,Sheet1!$I$5:$I$28252,$B452,Sheet1!$L$5:$L$28252,$A452,Sheet1!$D$5:$D$28252,"医保",Sheet1!$E$5:$E$28252,"&lt;&gt;*调拨*",Sheet1!$E$5:$E$28252,"&lt;&gt;*医保即时拨付*")+SUMIFS(Sheet1!$F$5:$F$28252,Sheet1!$I$5:$I$28252,$B452,Sheet1!$L$5:$L$28252,$A452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2" s="32">
        <f>SUMIFS(Sheet1!$F$5:$F$28252,Sheet1!$I$5:$I$28252,$B452,Sheet1!$L$5:$L$28252,$A452,Sheet1!$D$5:$D$28252,"聚合",Sheet1!$E$5:$E$28252,"&lt;&gt;*调拨*")+SUMIFS(Sheet1!$F$5:$F$28252,Sheet1!$I$5:$I$28252,$B452,Sheet1!$L$5:$L$28252,$A452,Sheet1!$E$5:$E$28252,"*聚合*",Sheet1!$D$5:$D$28252,"&lt;&gt;聚合",Sheet1!$D$5:$D$28252,"&lt;&gt;内部转款",Sheet1!$D$5:$D$28252,"&lt;&gt;内部转账",Sheet1!$E$5:$E$28252,"&lt;&gt;*调拨*")</f>
        <v>0</v>
      </c>
      <c r="G452" s="32">
        <f>SUMIFS(Sheet1!$F$5:$F$28252,Sheet1!$I$5:$I$28252,$B452,Sheet1!$L$5:$L$28252,$A452,Sheet1!$D$5:$D$28252,"24小时微信",Sheet1!$E$5:$E$28252,"&lt;&gt;*调拨*")+SUMIFS(Sheet1!$F$5:$F$28252,Sheet1!$I$5:$I$28252,$B452,Sheet1!$L$5:$L$28252,$A452,Sheet1!$E$5:$E$28252,"*24小时微信*",Sheet1!$D$5:$D$28252,"&lt;&gt;24小时微信",Sheet1!$D$5:$D$28252,"&lt;&gt;内部转款",Sheet1!$D$5:$D$28252,"&lt;&gt;内部转账",Sheet1!$E$5:$E$28252,"&lt;&gt;*调拨*")</f>
        <v>0</v>
      </c>
      <c r="H452" s="32">
        <f>SUMIFS(Sheet1!$F$5:$F$28252,Sheet1!$I$5:$I$28252,$B452,Sheet1!$L$5:$L$28252,$A452,Sheet1!$D$5:$D$28252,"美团",Sheet1!$E$5:$E$28252,"&lt;&gt;*调拨*")+SUMIFS(Sheet1!$F$5:$F$28252,Sheet1!$I$5:$I$28252,$B452,Sheet1!$L$5:$L$28252,$A452,Sheet1!$E$5:$E$28252,"*美团*",Sheet1!$D$5:$D$28252,"&lt;&gt;美团",Sheet1!$D$5:$D$28252,"&lt;&gt;内部转款",Sheet1!$D$5:$D$28252,"&lt;&gt;内部转账",Sheet1!$E$5:$E$28252,"&lt;&gt;*调拨*")</f>
        <v>0</v>
      </c>
      <c r="I452" s="32">
        <f>SUMIFS(Sheet1!$F$5:$F$28252,Sheet1!$I$5:$I$28252,$B452,Sheet1!$L$5:$L$28252,$A452,Sheet1!$D$5:$D$28252,"饿了么",Sheet1!$E$5:$E$28252,"&lt;&gt;*调拨*")+SUMIFS(Sheet1!$F$5:$F$28252,Sheet1!$I$5:$I$28252,$B452,Sheet1!$L$5:$L$28252,$A452,Sheet1!$E$5:$E$28252,"*饿了么*",Sheet1!$D$5:$D$28252,"&lt;&gt;饿了么",Sheet1!$D$5:$D$28252,"&lt;&gt;内部转款",Sheet1!$D$5:$D$28252,"&lt;&gt;内部转账",Sheet1!$E$5:$E$28252,"&lt;&gt;*调拨*")</f>
        <v>0</v>
      </c>
      <c r="J452" s="32">
        <f>SUMIFS(Sheet1!$F$5:$F$28252,Sheet1!$I$5:$I$28252,$B452,Sheet1!$L$5:$L$28252,$A452,Sheet1!$D$5:$D$28252,"健E卡",Sheet1!$E$5:$E$28252,"&lt;&gt;*调拨*")+SUMIFS(Sheet1!$F$5:$F$28252,Sheet1!$I$5:$I$28252,$B452,Sheet1!$L$5:$L$28252,$A452,Sheet1!$E$5:$E$28252,"*健E卡*",Sheet1!$D$5:$D$28252,"&lt;&gt;健E卡",Sheet1!$D$5:$D$28252,"&lt;&gt;内部转款",Sheet1!$D$5:$D$28252,"&lt;&gt;内部转账",Sheet1!$E$5:$E$28252,"&lt;&gt;*调拨*")</f>
        <v>0</v>
      </c>
      <c r="K452" s="32">
        <f>SUMIFS(Sheet1!$F$5:$F$28252,Sheet1!$I$5:$I$28252,$B452,Sheet1!$L$5:$L$28252,$A452,Sheet1!$D$5:$D$28252,"抖音",Sheet1!$E$5:$E$28252,"&lt;&gt;*调拨*")+SUMIFS(Sheet1!$F$5:$F$28252,Sheet1!$I$5:$I$28252,$B452,Sheet1!$L$5:$L$28252,$A452,Sheet1!$E$5:$E$28252,"*抖音*",Sheet1!$D$5:$D$28252,"&lt;&gt;抖音",Sheet1!$D$5:$D$28252,"&lt;&gt;内部转款",Sheet1!$D$5:$D$28252,"&lt;&gt;内部转账",Sheet1!$E$5:$E$28252,"&lt;&gt;*调拨*")</f>
        <v>0</v>
      </c>
      <c r="L452" s="32">
        <f>SUMIFS(Sheet1!$F$5:$F$28252,Sheet1!$I$5:$I$28252,$B452,Sheet1!$L$5:$L$28252,$A452,Sheet1!$D$5:$D$28252,"医卡通",Sheet1!$E$5:$E$28252,"&lt;&gt;*调拨*")+SUMIFS(Sheet1!$F$5:$F$28252,Sheet1!$I$5:$I$28252,$B452,Sheet1!$L$5:$L$28252,$A452,Sheet1!$E$5:$E$28252,"*医卡通*",Sheet1!$D$5:$D$28252,"&lt;&gt;医卡通",Sheet1!$D$5:$D$28252,"&lt;&gt;内部转款",Sheet1!$D$5:$D$28252,"&lt;&gt;内部转账",Sheet1!$E$5:$E$28252,"&lt;&gt;*调拨*")</f>
        <v>0</v>
      </c>
      <c r="M452" s="32">
        <f>SUMIFS(Sheet1!$F$5:$F$28252,Sheet1!$I$5:$I$28252,$B452,Sheet1!$L$5:$L$28252,$A452,Sheet1!$D$5:$D$28252,"企健网",Sheet1!$E$5:$E$28252,"&lt;&gt;*调拨*")+SUMIFS(Sheet1!$F$5:$F$28252,Sheet1!$I$5:$I$28252,$B452,Sheet1!$L$5:$L$28252,$A452,Sheet1!$E$5:$E$28252,"*企健网*",Sheet1!$D$5:$D$28252,"&lt;&gt;企健网",Sheet1!$D$5:$D$28252,"&lt;&gt;内部转款",Sheet1!$D$5:$D$28252,"&lt;&gt;内部转账",Sheet1!$E$5:$E$28252,"&lt;&gt;*调拨*")</f>
        <v>0</v>
      </c>
      <c r="N452" s="32">
        <f>SUMIFS(Sheet1!$F$5:$F$28252,Sheet1!$I$5:$I$28252,$B452,Sheet1!$L$5:$L$28252,$A452,Sheet1!$D$5:$D$28252,"银联",Sheet1!$E$5:$E$28252,"&lt;&gt;*调拨*")+SUMIFS(Sheet1!$F$5:$F$28252,Sheet1!$I$5:$I$28252,$B452,Sheet1!$L$5:$L$28252,$A452,Sheet1!$E$5:$E$28252,"*银联*",Sheet1!$D$5:$D$28252,"&lt;&gt;银联",Sheet1!$D$5:$D$28252,"&lt;&gt;内部转款",Sheet1!$D$5:$D$28252,"&lt;&gt;内部转账",Sheet1!$E$5:$E$28252,"&lt;&gt;*调拨*")</f>
        <v>0</v>
      </c>
      <c r="O452" s="32">
        <f>SUMIFS(Sheet1!$F$5:$F$28252,Sheet1!$I$5:$I$28252,$B452,Sheet1!$L$5:$L$28252,$A452,Sheet1!$D$5:$D$28252,"京东",Sheet1!$E$5:$E$28252,"&lt;&gt;*调拨*")+SUMIFS(Sheet1!$F$5:$F$28252,Sheet1!$I$5:$I$28252,$B452,Sheet1!$L$5:$L$28252,$A452,Sheet1!$E$5:$E$28252,"*京东*",Sheet1!$D$5:$D$28252,"&lt;&gt;京东",Sheet1!$D$5:$D$28252,"&lt;&gt;内部转款",Sheet1!$D$5:$D$28252,"&lt;&gt;内部转账",Sheet1!$E$5:$E$28252,"&lt;&gt;*调拨*")</f>
        <v>0</v>
      </c>
      <c r="P452" s="32">
        <f>SUMIFS(Sheet1!$F$5:$F$28252,Sheet1!$I$5:$I$28252,$B452,Sheet1!$L$5:$L$28252,$A452,Sheet1!$D$5:$D$28252,"药机微信",Sheet1!$E$5:$E$28252,"&lt;&gt;*调拨*")+SUMIFS(Sheet1!$F$5:$F$28252,Sheet1!$I$5:$I$28252,$B452,Sheet1!$L$5:$L$28252,$A452,Sheet1!$E$5:$E$28252,"*药机微信*",Sheet1!$D$5:$D$28252,"&lt;&gt;药机微信",Sheet1!$D$5:$D$28252,"&lt;&gt;内部转款",Sheet1!$D$5:$D$28252,"&lt;&gt;内部转账",Sheet1!$E$5:$E$28252,"&lt;&gt;*调拨*")</f>
        <v>0</v>
      </c>
      <c r="Q452" s="32">
        <f>SUMIFS(Sheet1!$F$5:$F$28252,Sheet1!$I$5:$I$28252,$B452,Sheet1!$L$5:$L$28252,$A452,Sheet1!$D$5:$D$28252,"亲情卡",Sheet1!$E$5:$E$28252,"&lt;&gt;*调拨*")+SUMIFS(Sheet1!$F$5:$F$28252,Sheet1!$I$5:$I$28252,$B452,Sheet1!$L$5:$L$28252,$A452,Sheet1!$E$5:$E$28252,"*亲情卡*",Sheet1!$D$5:$D$28252,"&lt;&gt;亲情卡",Sheet1!$D$5:$D$28252,"&lt;&gt;内部转款",Sheet1!$D$5:$D$28252,"&lt;&gt;内部转账",Sheet1!$E$5:$E$28252,"&lt;&gt;*调拨*")</f>
        <v>0</v>
      </c>
      <c r="R452" s="32">
        <f>SUMIFS(Sheet1!$F$5:$F$28252,Sheet1!$I$5:$I$28252,$B452,Sheet1!$L$5:$L$28252,$A452,Sheet1!$D$5:$D$28252,"优惠券",Sheet1!$E$5:$E$28252,"&lt;&gt;*调拨*")+SUMIFS(Sheet1!$F$5:$F$28252,Sheet1!$I$5:$I$28252,$B452,Sheet1!$L$5:$L$28252,$A452,Sheet1!$E$5:$E$28252,"*优惠券*",Sheet1!$D$5:$D$28252,"&lt;&gt;优惠券",Sheet1!$D$5:$D$28252,"&lt;&gt;内部转款",Sheet1!$D$5:$D$28252,"&lt;&gt;内部转账",Sheet1!$E$5:$E$28252,"&lt;&gt;*调拨*")</f>
        <v>0</v>
      </c>
      <c r="S452" s="32">
        <f>SUMIFS(Sheet1!$F$5:$F$28252,Sheet1!$I$5:$I$28252,$B452,Sheet1!$L$5:$L$28252,$A452,Sheet1!$D$5:$D$28252,"代金券",Sheet1!$E$5:$E$28252,"&lt;&gt;*调拨*")+SUMIFS(Sheet1!$F$5:$F$28252,Sheet1!$I$5:$I$28252,$B452,Sheet1!$L$5:$L$28252,$A452,Sheet1!$E$5:$E$28252,"*代金券*",Sheet1!$D$5:$D$28252,"&lt;&gt;代金券",Sheet1!$D$5:$D$28252,"&lt;&gt;内部转款",Sheet1!$D$5:$D$28252,"&lt;&gt;内部转账",Sheet1!$E$5:$E$28252,"&lt;&gt;*调拨*")</f>
        <v>0</v>
      </c>
      <c r="T452" s="32">
        <f>SUMIFS(Sheet1!$F$5:$F$28252,Sheet1!$I$5:$I$28252,$B452,Sheet1!$L$5:$L$28252,$A452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452,Sheet1!$L$5:$L$28252,$A452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452,Sheet1!$L$5:$L$28252,$A452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452,Sheet1!$L$5:$L$28252,$A452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2" s="32">
        <f>SUMIFS(Sheet1!$F$5:$F$28252,Sheet1!$I$5:$I$28252,$B452,Sheet1!$L$5:$L$28252,$A452,Sheet1!$E$5:$E$28252,"*调拨*")</f>
        <v>0</v>
      </c>
      <c r="V452" s="32">
        <f>SUMIFS(Sheet1!$F$5:$F$28252,Sheet1!$I$5:$I$28252,$B452,Sheet1!$L$5:$L$28252,$A452,Sheet1!$D$5:$D$28252,"储值",Sheet1!$E$5:$E$28252,"&lt;&gt;*调拨*")+SUMIFS(Sheet1!$F$5:$F$28252,Sheet1!$I$5:$I$28252,$B452,Sheet1!$L$5:$L$28252,$A452,Sheet1!$E$5:$E$28252,"*储值*",Sheet1!$D$5:$D$28252,"&lt;&gt;储值",Sheet1!$D$5:$D$28252,"&lt;&gt;内部转款",Sheet1!$D$5:$D$28252,"&lt;&gt;内部转账",Sheet1!$E$5:$E$28252,"&lt;&gt;*调拨*")</f>
        <v>0</v>
      </c>
      <c r="W452" s="32">
        <f>SUMIFS(Sheet1!$F$5:$F$28252,Sheet1!$I$5:$I$28252,$B452,Sheet1!$L$5:$L$28252,$A452,Sheet1!$D$5:$D$28252,"效期",Sheet1!$E$5:$E$28252,"&lt;&gt;*调拨*")+SUMIFS(Sheet1!$F$5:$F$28252,Sheet1!$I$5:$I$28252,$B452,Sheet1!$L$5:$L$28252,$A452,Sheet1!$E$5:$E$28252,"*效期*",Sheet1!$D$5:$D$28252,"&lt;&gt;效期",Sheet1!$D$5:$D$28252,"&lt;&gt;内部转款",Sheet1!$D$5:$D$28252,"&lt;&gt;内部转账",Sheet1!$E$5:$E$28252,"&lt;&gt;*调拨*")</f>
        <v>0</v>
      </c>
      <c r="X452" s="32">
        <f>SUMIFS(Sheet1!$F$5:$F$28252,Sheet1!$I$5:$I$28252,$B452,Sheet1!$L$5:$L$28252,$A452,Sheet1!$D$5:$D$28252,"内部转款",Sheet1!$E$5:$E$28252,"&lt;&gt;*调拨*")+SUMIFS(Sheet1!$F$5:$F$28252,Sheet1!$I$5:$I$28252,$B452,Sheet1!$L$5:$L$28252,$A452,Sheet1!$D$5:$D$28252,"内部转账",Sheet1!$E$5:$E$28252,"&lt;&gt;*调拨*")</f>
        <v>0</v>
      </c>
      <c r="Y452" s="32">
        <f t="shared" si="32"/>
        <v>0</v>
      </c>
      <c r="Z452" s="32">
        <f>SUMIFS(Sheet1!$F$5:$F$28252,Sheet1!$I$5:$I$28252,$B452,Sheet1!$L$5:$L$28252,$A452)</f>
        <v>0</v>
      </c>
      <c r="AA452" s="32">
        <f>SUMIFS(Sheet1!$G$5:$G$28252,Sheet1!$I$5:$I$28252,$B452,Sheet1!$L$5:$L$28252,$A452,Sheet1!$D$5:$D$28252,"工资",Sheet1!$E$5:$E$28252,"&lt;&gt;*调拨*")+SUMIFS(Sheet1!$G$5:$G$28252,Sheet1!$I$5:$I$28252,$B452,Sheet1!$L$5:$L$28252,$A452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52" s="32">
        <f>SUMIFS(Sheet1!$G$5:$G$28252,Sheet1!$I$5:$I$28252,$B452,Sheet1!$L$5:$L$28252,$A452,Sheet1!$D$5:$D$28252,"水费",Sheet1!$E$5:$E$28252,"&lt;&gt;*调拨*")+SUMIFS(Sheet1!$G$5:$G$28252,Sheet1!$I$5:$I$28252,$B452,Sheet1!$L$5:$L$28252,$A452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2" s="32">
        <f>SUMIFS(Sheet1!$G$5:$G$28252,Sheet1!$I$5:$I$28252,$B452,Sheet1!$L$5:$L$28252,$A452,Sheet1!$D$5:$D$28252,"电费",Sheet1!$E$5:$E$28252,"&lt;&gt;*调拨*")+SUMIFS(Sheet1!$G$5:$G$28252,Sheet1!$I$5:$I$28252,$B452,Sheet1!$L$5:$L$28252,$A452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2" s="32">
        <f>SUMIFS(Sheet1!$G$5:$G$28252,Sheet1!$I$5:$I$28252,$B452,Sheet1!$L$5:$L$28252,$A452,Sheet1!$D$5:$D$28252,"宽带费",Sheet1!$E$5:$E$28252,"&lt;&gt;*调拨*")+SUMIFS(Sheet1!$G$5:$G$28252,Sheet1!$I$5:$I$28252,$B452,Sheet1!$L$5:$L$28252,$A452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2" s="32">
        <f>SUMIFS(Sheet1!$G$5:$G$28252,Sheet1!$I$5:$I$28252,$B452,Sheet1!$L$5:$L$28252,$A452,Sheet1!$D$5:$D$28252,"办公费",Sheet1!$E$5:$E$28252,"&lt;&gt;*调拨*")+SUMIFS(Sheet1!$G$5:$G$28252,Sheet1!$I$5:$I$28252,$B452,Sheet1!$L$5:$L$28252,$A452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2" s="32">
        <f>SUMIFS(Sheet1!$G$5:$G$28252,Sheet1!$I$5:$I$28252,$B452,Sheet1!$L$5:$L$28252,$A452,Sheet1!$D$5:$D$28252,"话费",Sheet1!$E$5:$E$28252,"&lt;&gt;*调拨*")+SUMIFS(Sheet1!$G$5:$G$28252,Sheet1!$I$5:$I$28252,$B452,Sheet1!$L$5:$L$28252,$A452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2" s="32">
        <f>SUMIFS(Sheet1!$G$5:$G$28252,Sheet1!$I$5:$I$28252,$B452,Sheet1!$L$5:$L$28252,$A452,Sheet1!$D$5:$D$28252,"房租",Sheet1!$E$5:$E$28252,"&lt;&gt;*调拨*")+SUMIFS(Sheet1!$G$5:$G$28252,Sheet1!$I$5:$I$28252,$B452,Sheet1!$L$5:$L$28252,$A452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52" s="32">
        <f>SUMIFS(Sheet1!$G$5:$G$28252,Sheet1!$I$5:$I$28252,$B452,Sheet1!$L$5:$L$28252,$A452,Sheet1!$E$5:$E$28252,"*调拨*")</f>
        <v>0</v>
      </c>
      <c r="AI452" s="32">
        <f>SUMIFS(Sheet1!$G$5:$G$28252,Sheet1!$I$5:$I$28252,$B452,Sheet1!$L$5:$L$28252,$A452,Sheet1!$D$5:$D$28252,"内部转款",Sheet1!$E$5:$E$28252,"&lt;&gt;*调拨*")+SUMIFS(Sheet1!$G$5:$G$28252,Sheet1!$I$5:$I$28252,$B452,Sheet1!$L$5:$L$28252,$A452,Sheet1!$D$5:$D$28252,"内部转账",Sheet1!$E$5:$E$28252,"&lt;&gt;*调拨*")</f>
        <v>0</v>
      </c>
      <c r="AJ452" s="32">
        <f t="shared" si="33"/>
        <v>0</v>
      </c>
      <c r="AK452" s="32">
        <f>SUMIFS(Sheet1!$G$5:$G$28252,Sheet1!$I$5:$I$28252,$B452,Sheet1!$L$5:$L$28252,$A452)</f>
        <v>0</v>
      </c>
      <c r="AL452" s="32">
        <f t="shared" si="34"/>
        <v>0</v>
      </c>
    </row>
    <row r="453" ht="16.5" spans="1:38">
      <c r="A453" s="30">
        <v>202608</v>
      </c>
      <c r="B453" s="31" t="s">
        <v>60</v>
      </c>
      <c r="C453" s="32">
        <f>SUMIFS(Sheet1!$F$5:$F$28252,Sheet1!$I$5:$I$28252,$B453,Sheet1!$L$5:$L$28252,$A453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12468.7</v>
      </c>
      <c r="D453" s="32">
        <f>SUMIFS(Sheet1!$F$5:$F$28252,Sheet1!$I$5:$I$28252,$B453,Sheet1!$L$5:$L$28252,$A453,Sheet1!$D$5:$D$28252,"医保即时拨付",Sheet1!$E$5:$E$28252,"&lt;&gt;*调拨*")+SUMIFS(Sheet1!$F$5:$F$28252,Sheet1!$I$5:$I$28252,$B453,Sheet1!$L$5:$L$28252,$A453,Sheet1!$E$5:$E$28252,"*医保即时拨付*",Sheet1!$D$5:$D$28252,"&lt;&gt;医保即时拨付",Sheet1!$D$5:$D$28252,"&lt;&gt;内部转款",Sheet1!$D$5:$D$28252,"&lt;&gt;内部转账",Sheet1!$E$5:$E$28252,"&lt;&gt;*调拨*")</f>
        <v>6169.32</v>
      </c>
      <c r="E453" s="32">
        <f>SUMIFS(Sheet1!$F$5:$F$28252,Sheet1!$I$5:$I$28252,$B453,Sheet1!$L$5:$L$28252,$A453,Sheet1!$D$5:$D$28252,"医保",Sheet1!$E$5:$E$28252,"&lt;&gt;*调拨*",Sheet1!$E$5:$E$28252,"&lt;&gt;*医保即时拨付*")+SUMIFS(Sheet1!$F$5:$F$28252,Sheet1!$I$5:$I$28252,$B453,Sheet1!$L$5:$L$28252,$A453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3" s="32">
        <f>SUMIFS(Sheet1!$F$5:$F$28252,Sheet1!$I$5:$I$28252,$B453,Sheet1!$L$5:$L$28252,$A453,Sheet1!$D$5:$D$28252,"聚合",Sheet1!$E$5:$E$28252,"&lt;&gt;*调拨*")+SUMIFS(Sheet1!$F$5:$F$28252,Sheet1!$I$5:$I$28252,$B453,Sheet1!$L$5:$L$28252,$A453,Sheet1!$E$5:$E$28252,"*聚合*",Sheet1!$D$5:$D$28252,"&lt;&gt;聚合",Sheet1!$D$5:$D$28252,"&lt;&gt;内部转款",Sheet1!$D$5:$D$28252,"&lt;&gt;内部转账",Sheet1!$E$5:$E$28252,"&lt;&gt;*调拨*")</f>
        <v>0</v>
      </c>
      <c r="G453" s="32">
        <f>SUMIFS(Sheet1!$F$5:$F$28252,Sheet1!$I$5:$I$28252,$B453,Sheet1!$L$5:$L$28252,$A453,Sheet1!$D$5:$D$28252,"24小时微信",Sheet1!$E$5:$E$28252,"&lt;&gt;*调拨*")+SUMIFS(Sheet1!$F$5:$F$28252,Sheet1!$I$5:$I$28252,$B453,Sheet1!$L$5:$L$28252,$A453,Sheet1!$E$5:$E$28252,"*24小时微信*",Sheet1!$D$5:$D$28252,"&lt;&gt;24小时微信",Sheet1!$D$5:$D$28252,"&lt;&gt;内部转款",Sheet1!$D$5:$D$28252,"&lt;&gt;内部转账",Sheet1!$E$5:$E$28252,"&lt;&gt;*调拨*")</f>
        <v>0</v>
      </c>
      <c r="H453" s="32">
        <f>SUMIFS(Sheet1!$F$5:$F$28252,Sheet1!$I$5:$I$28252,$B453,Sheet1!$L$5:$L$28252,$A453,Sheet1!$D$5:$D$28252,"美团",Sheet1!$E$5:$E$28252,"&lt;&gt;*调拨*")+SUMIFS(Sheet1!$F$5:$F$28252,Sheet1!$I$5:$I$28252,$B453,Sheet1!$L$5:$L$28252,$A453,Sheet1!$E$5:$E$28252,"*美团*",Sheet1!$D$5:$D$28252,"&lt;&gt;美团",Sheet1!$D$5:$D$28252,"&lt;&gt;内部转款",Sheet1!$D$5:$D$28252,"&lt;&gt;内部转账",Sheet1!$E$5:$E$28252,"&lt;&gt;*调拨*")</f>
        <v>0</v>
      </c>
      <c r="I453" s="32">
        <f>SUMIFS(Sheet1!$F$5:$F$28252,Sheet1!$I$5:$I$28252,$B453,Sheet1!$L$5:$L$28252,$A453,Sheet1!$D$5:$D$28252,"饿了么",Sheet1!$E$5:$E$28252,"&lt;&gt;*调拨*")+SUMIFS(Sheet1!$F$5:$F$28252,Sheet1!$I$5:$I$28252,$B453,Sheet1!$L$5:$L$28252,$A453,Sheet1!$E$5:$E$28252,"*饿了么*",Sheet1!$D$5:$D$28252,"&lt;&gt;饿了么",Sheet1!$D$5:$D$28252,"&lt;&gt;内部转款",Sheet1!$D$5:$D$28252,"&lt;&gt;内部转账",Sheet1!$E$5:$E$28252,"&lt;&gt;*调拨*")</f>
        <v>0</v>
      </c>
      <c r="J453" s="32">
        <f>SUMIFS(Sheet1!$F$5:$F$28252,Sheet1!$I$5:$I$28252,$B453,Sheet1!$L$5:$L$28252,$A453,Sheet1!$D$5:$D$28252,"健E卡",Sheet1!$E$5:$E$28252,"&lt;&gt;*调拨*")+SUMIFS(Sheet1!$F$5:$F$28252,Sheet1!$I$5:$I$28252,$B453,Sheet1!$L$5:$L$28252,$A453,Sheet1!$E$5:$E$28252,"*健E卡*",Sheet1!$D$5:$D$28252,"&lt;&gt;健E卡",Sheet1!$D$5:$D$28252,"&lt;&gt;内部转款",Sheet1!$D$5:$D$28252,"&lt;&gt;内部转账",Sheet1!$E$5:$E$28252,"&lt;&gt;*调拨*")</f>
        <v>0</v>
      </c>
      <c r="K453" s="32">
        <f>SUMIFS(Sheet1!$F$5:$F$28252,Sheet1!$I$5:$I$28252,$B453,Sheet1!$L$5:$L$28252,$A453,Sheet1!$D$5:$D$28252,"抖音",Sheet1!$E$5:$E$28252,"&lt;&gt;*调拨*")+SUMIFS(Sheet1!$F$5:$F$28252,Sheet1!$I$5:$I$28252,$B453,Sheet1!$L$5:$L$28252,$A453,Sheet1!$E$5:$E$28252,"*抖音*",Sheet1!$D$5:$D$28252,"&lt;&gt;抖音",Sheet1!$D$5:$D$28252,"&lt;&gt;内部转款",Sheet1!$D$5:$D$28252,"&lt;&gt;内部转账",Sheet1!$E$5:$E$28252,"&lt;&gt;*调拨*")</f>
        <v>0</v>
      </c>
      <c r="L453" s="32">
        <f>SUMIFS(Sheet1!$F$5:$F$28252,Sheet1!$I$5:$I$28252,$B453,Sheet1!$L$5:$L$28252,$A453,Sheet1!$D$5:$D$28252,"医卡通",Sheet1!$E$5:$E$28252,"&lt;&gt;*调拨*")+SUMIFS(Sheet1!$F$5:$F$28252,Sheet1!$I$5:$I$28252,$B453,Sheet1!$L$5:$L$28252,$A453,Sheet1!$E$5:$E$28252,"*医卡通*",Sheet1!$D$5:$D$28252,"&lt;&gt;医卡通",Sheet1!$D$5:$D$28252,"&lt;&gt;内部转款",Sheet1!$D$5:$D$28252,"&lt;&gt;内部转账",Sheet1!$E$5:$E$28252,"&lt;&gt;*调拨*")</f>
        <v>0</v>
      </c>
      <c r="M453" s="32">
        <f>SUMIFS(Sheet1!$F$5:$F$28252,Sheet1!$I$5:$I$28252,$B453,Sheet1!$L$5:$L$28252,$A453,Sheet1!$D$5:$D$28252,"企健网",Sheet1!$E$5:$E$28252,"&lt;&gt;*调拨*")+SUMIFS(Sheet1!$F$5:$F$28252,Sheet1!$I$5:$I$28252,$B453,Sheet1!$L$5:$L$28252,$A453,Sheet1!$E$5:$E$28252,"*企健网*",Sheet1!$D$5:$D$28252,"&lt;&gt;企健网",Sheet1!$D$5:$D$28252,"&lt;&gt;内部转款",Sheet1!$D$5:$D$28252,"&lt;&gt;内部转账",Sheet1!$E$5:$E$28252,"&lt;&gt;*调拨*")</f>
        <v>0</v>
      </c>
      <c r="N453" s="32">
        <f>SUMIFS(Sheet1!$F$5:$F$28252,Sheet1!$I$5:$I$28252,$B453,Sheet1!$L$5:$L$28252,$A453,Sheet1!$D$5:$D$28252,"银联",Sheet1!$E$5:$E$28252,"&lt;&gt;*调拨*")+SUMIFS(Sheet1!$F$5:$F$28252,Sheet1!$I$5:$I$28252,$B453,Sheet1!$L$5:$L$28252,$A453,Sheet1!$E$5:$E$28252,"*银联*",Sheet1!$D$5:$D$28252,"&lt;&gt;银联",Sheet1!$D$5:$D$28252,"&lt;&gt;内部转款",Sheet1!$D$5:$D$28252,"&lt;&gt;内部转账",Sheet1!$E$5:$E$28252,"&lt;&gt;*调拨*")</f>
        <v>0</v>
      </c>
      <c r="O453" s="32">
        <f>SUMIFS(Sheet1!$F$5:$F$28252,Sheet1!$I$5:$I$28252,$B453,Sheet1!$L$5:$L$28252,$A453,Sheet1!$D$5:$D$28252,"京东",Sheet1!$E$5:$E$28252,"&lt;&gt;*调拨*")+SUMIFS(Sheet1!$F$5:$F$28252,Sheet1!$I$5:$I$28252,$B453,Sheet1!$L$5:$L$28252,$A453,Sheet1!$E$5:$E$28252,"*京东*",Sheet1!$D$5:$D$28252,"&lt;&gt;京东",Sheet1!$D$5:$D$28252,"&lt;&gt;内部转款",Sheet1!$D$5:$D$28252,"&lt;&gt;内部转账",Sheet1!$E$5:$E$28252,"&lt;&gt;*调拨*")</f>
        <v>0</v>
      </c>
      <c r="P453" s="32">
        <f>SUMIFS(Sheet1!$F$5:$F$28252,Sheet1!$I$5:$I$28252,$B453,Sheet1!$L$5:$L$28252,$A453,Sheet1!$D$5:$D$28252,"药机微信",Sheet1!$E$5:$E$28252,"&lt;&gt;*调拨*")+SUMIFS(Sheet1!$F$5:$F$28252,Sheet1!$I$5:$I$28252,$B453,Sheet1!$L$5:$L$28252,$A453,Sheet1!$E$5:$E$28252,"*药机微信*",Sheet1!$D$5:$D$28252,"&lt;&gt;药机微信",Sheet1!$D$5:$D$28252,"&lt;&gt;内部转款",Sheet1!$D$5:$D$28252,"&lt;&gt;内部转账",Sheet1!$E$5:$E$28252,"&lt;&gt;*调拨*")</f>
        <v>0</v>
      </c>
      <c r="Q453" s="32">
        <f>SUMIFS(Sheet1!$F$5:$F$28252,Sheet1!$I$5:$I$28252,$B453,Sheet1!$L$5:$L$28252,$A453,Sheet1!$D$5:$D$28252,"亲情卡",Sheet1!$E$5:$E$28252,"&lt;&gt;*调拨*")+SUMIFS(Sheet1!$F$5:$F$28252,Sheet1!$I$5:$I$28252,$B453,Sheet1!$L$5:$L$28252,$A453,Sheet1!$E$5:$E$28252,"*亲情卡*",Sheet1!$D$5:$D$28252,"&lt;&gt;亲情卡",Sheet1!$D$5:$D$28252,"&lt;&gt;内部转款",Sheet1!$D$5:$D$28252,"&lt;&gt;内部转账",Sheet1!$E$5:$E$28252,"&lt;&gt;*调拨*")</f>
        <v>0</v>
      </c>
      <c r="R453" s="32">
        <f>SUMIFS(Sheet1!$F$5:$F$28252,Sheet1!$I$5:$I$28252,$B453,Sheet1!$L$5:$L$28252,$A453,Sheet1!$D$5:$D$28252,"优惠券",Sheet1!$E$5:$E$28252,"&lt;&gt;*调拨*")+SUMIFS(Sheet1!$F$5:$F$28252,Sheet1!$I$5:$I$28252,$B453,Sheet1!$L$5:$L$28252,$A453,Sheet1!$E$5:$E$28252,"*优惠券*",Sheet1!$D$5:$D$28252,"&lt;&gt;优惠券",Sheet1!$D$5:$D$28252,"&lt;&gt;内部转款",Sheet1!$D$5:$D$28252,"&lt;&gt;内部转账",Sheet1!$E$5:$E$28252,"&lt;&gt;*调拨*")</f>
        <v>0</v>
      </c>
      <c r="S453" s="32">
        <f>SUMIFS(Sheet1!$F$5:$F$28252,Sheet1!$I$5:$I$28252,$B453,Sheet1!$L$5:$L$28252,$A453,Sheet1!$D$5:$D$28252,"代金券",Sheet1!$E$5:$E$28252,"&lt;&gt;*调拨*")+SUMIFS(Sheet1!$F$5:$F$28252,Sheet1!$I$5:$I$28252,$B453,Sheet1!$L$5:$L$28252,$A453,Sheet1!$E$5:$E$28252,"*代金券*",Sheet1!$D$5:$D$28252,"&lt;&gt;代金券",Sheet1!$D$5:$D$28252,"&lt;&gt;内部转款",Sheet1!$D$5:$D$28252,"&lt;&gt;内部转账",Sheet1!$E$5:$E$28252,"&lt;&gt;*调拨*")</f>
        <v>0</v>
      </c>
      <c r="T453" s="32">
        <f>SUMIFS(Sheet1!$F$5:$F$28252,Sheet1!$I$5:$I$28252,$B453,Sheet1!$L$5:$L$28252,$A453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453,Sheet1!$L$5:$L$28252,$A453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453,Sheet1!$L$5:$L$28252,$A453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453,Sheet1!$L$5:$L$28252,$A453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3" s="32">
        <f>SUMIFS(Sheet1!$F$5:$F$28252,Sheet1!$I$5:$I$28252,$B453,Sheet1!$L$5:$L$28252,$A453,Sheet1!$E$5:$E$28252,"*调拨*")</f>
        <v>0</v>
      </c>
      <c r="V453" s="32">
        <f>SUMIFS(Sheet1!$F$5:$F$28252,Sheet1!$I$5:$I$28252,$B453,Sheet1!$L$5:$L$28252,$A453,Sheet1!$D$5:$D$28252,"储值",Sheet1!$E$5:$E$28252,"&lt;&gt;*调拨*")+SUMIFS(Sheet1!$F$5:$F$28252,Sheet1!$I$5:$I$28252,$B453,Sheet1!$L$5:$L$28252,$A453,Sheet1!$E$5:$E$28252,"*储值*",Sheet1!$D$5:$D$28252,"&lt;&gt;储值",Sheet1!$D$5:$D$28252,"&lt;&gt;内部转款",Sheet1!$D$5:$D$28252,"&lt;&gt;内部转账",Sheet1!$E$5:$E$28252,"&lt;&gt;*调拨*")</f>
        <v>0</v>
      </c>
      <c r="W453" s="32">
        <f>SUMIFS(Sheet1!$F$5:$F$28252,Sheet1!$I$5:$I$28252,$B453,Sheet1!$L$5:$L$28252,$A453,Sheet1!$D$5:$D$28252,"效期",Sheet1!$E$5:$E$28252,"&lt;&gt;*调拨*")+SUMIFS(Sheet1!$F$5:$F$28252,Sheet1!$I$5:$I$28252,$B453,Sheet1!$L$5:$L$28252,$A453,Sheet1!$E$5:$E$28252,"*效期*",Sheet1!$D$5:$D$28252,"&lt;&gt;效期",Sheet1!$D$5:$D$28252,"&lt;&gt;内部转款",Sheet1!$D$5:$D$28252,"&lt;&gt;内部转账",Sheet1!$E$5:$E$28252,"&lt;&gt;*调拨*")</f>
        <v>0</v>
      </c>
      <c r="X453" s="32">
        <f>SUMIFS(Sheet1!$F$5:$F$28252,Sheet1!$I$5:$I$28252,$B453,Sheet1!$L$5:$L$28252,$A453,Sheet1!$D$5:$D$28252,"内部转款",Sheet1!$E$5:$E$28252,"&lt;&gt;*调拨*")+SUMIFS(Sheet1!$F$5:$F$28252,Sheet1!$I$5:$I$28252,$B453,Sheet1!$L$5:$L$28252,$A453,Sheet1!$D$5:$D$28252,"内部转账",Sheet1!$E$5:$E$28252,"&lt;&gt;*调拨*")</f>
        <v>0</v>
      </c>
      <c r="Y453" s="32">
        <f t="shared" si="32"/>
        <v>0</v>
      </c>
      <c r="Z453" s="32">
        <f>SUMIFS(Sheet1!$F$5:$F$28252,Sheet1!$I$5:$I$28252,$B453,Sheet1!$L$5:$L$28252,$A453)</f>
        <v>18638.02</v>
      </c>
      <c r="AA453" s="32">
        <f>SUMIFS(Sheet1!$G$5:$G$28252,Sheet1!$I$5:$I$28252,$B453,Sheet1!$L$5:$L$28252,$A453,Sheet1!$D$5:$D$28252,"工资",Sheet1!$E$5:$E$28252,"&lt;&gt;*调拨*")+SUMIFS(Sheet1!$G$5:$G$28252,Sheet1!$I$5:$I$28252,$B453,Sheet1!$L$5:$L$28252,$A453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6516.34</v>
      </c>
      <c r="AB453" s="32">
        <f>SUMIFS(Sheet1!$G$5:$G$28252,Sheet1!$I$5:$I$28252,$B453,Sheet1!$L$5:$L$28252,$A453,Sheet1!$D$5:$D$28252,"水费",Sheet1!$E$5:$E$28252,"&lt;&gt;*调拨*")+SUMIFS(Sheet1!$G$5:$G$28252,Sheet1!$I$5:$I$28252,$B453,Sheet1!$L$5:$L$28252,$A453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3" s="32">
        <f>SUMIFS(Sheet1!$G$5:$G$28252,Sheet1!$I$5:$I$28252,$B453,Sheet1!$L$5:$L$28252,$A453,Sheet1!$D$5:$D$28252,"电费",Sheet1!$E$5:$E$28252,"&lt;&gt;*调拨*")+SUMIFS(Sheet1!$G$5:$G$28252,Sheet1!$I$5:$I$28252,$B453,Sheet1!$L$5:$L$28252,$A453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3" s="32">
        <f>SUMIFS(Sheet1!$G$5:$G$28252,Sheet1!$I$5:$I$28252,$B453,Sheet1!$L$5:$L$28252,$A453,Sheet1!$D$5:$D$28252,"宽带费",Sheet1!$E$5:$E$28252,"&lt;&gt;*调拨*")+SUMIFS(Sheet1!$G$5:$G$28252,Sheet1!$I$5:$I$28252,$B453,Sheet1!$L$5:$L$28252,$A453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3" s="32">
        <f>SUMIFS(Sheet1!$G$5:$G$28252,Sheet1!$I$5:$I$28252,$B453,Sheet1!$L$5:$L$28252,$A453,Sheet1!$D$5:$D$28252,"办公费",Sheet1!$E$5:$E$28252,"&lt;&gt;*调拨*")+SUMIFS(Sheet1!$G$5:$G$28252,Sheet1!$I$5:$I$28252,$B453,Sheet1!$L$5:$L$28252,$A453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3" s="32">
        <f>SUMIFS(Sheet1!$G$5:$G$28252,Sheet1!$I$5:$I$28252,$B453,Sheet1!$L$5:$L$28252,$A453,Sheet1!$D$5:$D$28252,"话费",Sheet1!$E$5:$E$28252,"&lt;&gt;*调拨*")+SUMIFS(Sheet1!$G$5:$G$28252,Sheet1!$I$5:$I$28252,$B453,Sheet1!$L$5:$L$28252,$A453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3" s="32">
        <f>SUMIFS(Sheet1!$G$5:$G$28252,Sheet1!$I$5:$I$28252,$B453,Sheet1!$L$5:$L$28252,$A453,Sheet1!$D$5:$D$28252,"房租",Sheet1!$E$5:$E$28252,"&lt;&gt;*调拨*")+SUMIFS(Sheet1!$G$5:$G$28252,Sheet1!$I$5:$I$28252,$B453,Sheet1!$L$5:$L$28252,$A453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53" s="32">
        <f>SUMIFS(Sheet1!$G$5:$G$28252,Sheet1!$I$5:$I$28252,$B453,Sheet1!$L$5:$L$28252,$A453,Sheet1!$E$5:$E$28252,"*调拨*")</f>
        <v>0</v>
      </c>
      <c r="AI453" s="32">
        <f>SUMIFS(Sheet1!$G$5:$G$28252,Sheet1!$I$5:$I$28252,$B453,Sheet1!$L$5:$L$28252,$A453,Sheet1!$D$5:$D$28252,"内部转款",Sheet1!$E$5:$E$28252,"&lt;&gt;*调拨*")+SUMIFS(Sheet1!$G$5:$G$28252,Sheet1!$I$5:$I$28252,$B453,Sheet1!$L$5:$L$28252,$A453,Sheet1!$D$5:$D$28252,"内部转账",Sheet1!$E$5:$E$28252,"&lt;&gt;*调拨*")</f>
        <v>0</v>
      </c>
      <c r="AJ453" s="32">
        <f t="shared" si="33"/>
        <v>0</v>
      </c>
      <c r="AK453" s="32">
        <f>SUMIFS(Sheet1!$G$5:$G$28252,Sheet1!$I$5:$I$28252,$B453,Sheet1!$L$5:$L$28252,$A453)</f>
        <v>6516.34</v>
      </c>
      <c r="AL453" s="32">
        <f t="shared" si="34"/>
        <v>12121.68</v>
      </c>
    </row>
    <row r="454" ht="16.5" spans="1:38">
      <c r="A454" s="30">
        <v>202608</v>
      </c>
      <c r="B454" s="31" t="s">
        <v>39</v>
      </c>
      <c r="C454" s="32">
        <f>SUMIFS(Sheet1!$F$5:$F$28252,Sheet1!$I$5:$I$28252,$B454,Sheet1!$L$5:$L$28252,$A454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10255.15</v>
      </c>
      <c r="D454" s="32">
        <f>SUMIFS(Sheet1!$F$5:$F$28252,Sheet1!$I$5:$I$28252,$B454,Sheet1!$L$5:$L$28252,$A454,Sheet1!$D$5:$D$28252,"医保即时拨付",Sheet1!$E$5:$E$28252,"&lt;&gt;*调拨*")+SUMIFS(Sheet1!$F$5:$F$28252,Sheet1!$I$5:$I$28252,$B454,Sheet1!$L$5:$L$28252,$A454,Sheet1!$E$5:$E$28252,"*医保即时拨付*",Sheet1!$D$5:$D$28252,"&lt;&gt;医保即时拨付",Sheet1!$D$5:$D$28252,"&lt;&gt;内部转款",Sheet1!$D$5:$D$28252,"&lt;&gt;内部转账",Sheet1!$E$5:$E$28252,"&lt;&gt;*调拨*")</f>
        <v>5444.99</v>
      </c>
      <c r="E454" s="32">
        <f>SUMIFS(Sheet1!$F$5:$F$28252,Sheet1!$I$5:$I$28252,$B454,Sheet1!$L$5:$L$28252,$A454,Sheet1!$D$5:$D$28252,"医保",Sheet1!$E$5:$E$28252,"&lt;&gt;*调拨*",Sheet1!$E$5:$E$28252,"&lt;&gt;*医保即时拨付*")+SUMIFS(Sheet1!$F$5:$F$28252,Sheet1!$I$5:$I$28252,$B454,Sheet1!$L$5:$L$28252,$A454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4" s="32">
        <f>SUMIFS(Sheet1!$F$5:$F$28252,Sheet1!$I$5:$I$28252,$B454,Sheet1!$L$5:$L$28252,$A454,Sheet1!$D$5:$D$28252,"聚合",Sheet1!$E$5:$E$28252,"&lt;&gt;*调拨*")+SUMIFS(Sheet1!$F$5:$F$28252,Sheet1!$I$5:$I$28252,$B454,Sheet1!$L$5:$L$28252,$A454,Sheet1!$E$5:$E$28252,"*聚合*",Sheet1!$D$5:$D$28252,"&lt;&gt;聚合",Sheet1!$D$5:$D$28252,"&lt;&gt;内部转款",Sheet1!$D$5:$D$28252,"&lt;&gt;内部转账",Sheet1!$E$5:$E$28252,"&lt;&gt;*调拨*")</f>
        <v>0</v>
      </c>
      <c r="G454" s="32">
        <f>SUMIFS(Sheet1!$F$5:$F$28252,Sheet1!$I$5:$I$28252,$B454,Sheet1!$L$5:$L$28252,$A454,Sheet1!$D$5:$D$28252,"24小时微信",Sheet1!$E$5:$E$28252,"&lt;&gt;*调拨*")+SUMIFS(Sheet1!$F$5:$F$28252,Sheet1!$I$5:$I$28252,$B454,Sheet1!$L$5:$L$28252,$A454,Sheet1!$E$5:$E$28252,"*24小时微信*",Sheet1!$D$5:$D$28252,"&lt;&gt;24小时微信",Sheet1!$D$5:$D$28252,"&lt;&gt;内部转款",Sheet1!$D$5:$D$28252,"&lt;&gt;内部转账",Sheet1!$E$5:$E$28252,"&lt;&gt;*调拨*")</f>
        <v>0</v>
      </c>
      <c r="H454" s="32">
        <f>SUMIFS(Sheet1!$F$5:$F$28252,Sheet1!$I$5:$I$28252,$B454,Sheet1!$L$5:$L$28252,$A454,Sheet1!$D$5:$D$28252,"美团",Sheet1!$E$5:$E$28252,"&lt;&gt;*调拨*")+SUMIFS(Sheet1!$F$5:$F$28252,Sheet1!$I$5:$I$28252,$B454,Sheet1!$L$5:$L$28252,$A454,Sheet1!$E$5:$E$28252,"*美团*",Sheet1!$D$5:$D$28252,"&lt;&gt;美团",Sheet1!$D$5:$D$28252,"&lt;&gt;内部转款",Sheet1!$D$5:$D$28252,"&lt;&gt;内部转账",Sheet1!$E$5:$E$28252,"&lt;&gt;*调拨*")</f>
        <v>0</v>
      </c>
      <c r="I454" s="32">
        <f>SUMIFS(Sheet1!$F$5:$F$28252,Sheet1!$I$5:$I$28252,$B454,Sheet1!$L$5:$L$28252,$A454,Sheet1!$D$5:$D$28252,"饿了么",Sheet1!$E$5:$E$28252,"&lt;&gt;*调拨*")+SUMIFS(Sheet1!$F$5:$F$28252,Sheet1!$I$5:$I$28252,$B454,Sheet1!$L$5:$L$28252,$A454,Sheet1!$E$5:$E$28252,"*饿了么*",Sheet1!$D$5:$D$28252,"&lt;&gt;饿了么",Sheet1!$D$5:$D$28252,"&lt;&gt;内部转款",Sheet1!$D$5:$D$28252,"&lt;&gt;内部转账",Sheet1!$E$5:$E$28252,"&lt;&gt;*调拨*")</f>
        <v>0</v>
      </c>
      <c r="J454" s="32">
        <f>SUMIFS(Sheet1!$F$5:$F$28252,Sheet1!$I$5:$I$28252,$B454,Sheet1!$L$5:$L$28252,$A454,Sheet1!$D$5:$D$28252,"健E卡",Sheet1!$E$5:$E$28252,"&lt;&gt;*调拨*")+SUMIFS(Sheet1!$F$5:$F$28252,Sheet1!$I$5:$I$28252,$B454,Sheet1!$L$5:$L$28252,$A454,Sheet1!$E$5:$E$28252,"*健E卡*",Sheet1!$D$5:$D$28252,"&lt;&gt;健E卡",Sheet1!$D$5:$D$28252,"&lt;&gt;内部转款",Sheet1!$D$5:$D$28252,"&lt;&gt;内部转账",Sheet1!$E$5:$E$28252,"&lt;&gt;*调拨*")</f>
        <v>0</v>
      </c>
      <c r="K454" s="32">
        <f>SUMIFS(Sheet1!$F$5:$F$28252,Sheet1!$I$5:$I$28252,$B454,Sheet1!$L$5:$L$28252,$A454,Sheet1!$D$5:$D$28252,"抖音",Sheet1!$E$5:$E$28252,"&lt;&gt;*调拨*")+SUMIFS(Sheet1!$F$5:$F$28252,Sheet1!$I$5:$I$28252,$B454,Sheet1!$L$5:$L$28252,$A454,Sheet1!$E$5:$E$28252,"*抖音*",Sheet1!$D$5:$D$28252,"&lt;&gt;抖音",Sheet1!$D$5:$D$28252,"&lt;&gt;内部转款",Sheet1!$D$5:$D$28252,"&lt;&gt;内部转账",Sheet1!$E$5:$E$28252,"&lt;&gt;*调拨*")</f>
        <v>0</v>
      </c>
      <c r="L454" s="32">
        <f>SUMIFS(Sheet1!$F$5:$F$28252,Sheet1!$I$5:$I$28252,$B454,Sheet1!$L$5:$L$28252,$A454,Sheet1!$D$5:$D$28252,"医卡通",Sheet1!$E$5:$E$28252,"&lt;&gt;*调拨*")+SUMIFS(Sheet1!$F$5:$F$28252,Sheet1!$I$5:$I$28252,$B454,Sheet1!$L$5:$L$28252,$A454,Sheet1!$E$5:$E$28252,"*医卡通*",Sheet1!$D$5:$D$28252,"&lt;&gt;医卡通",Sheet1!$D$5:$D$28252,"&lt;&gt;内部转款",Sheet1!$D$5:$D$28252,"&lt;&gt;内部转账",Sheet1!$E$5:$E$28252,"&lt;&gt;*调拨*")</f>
        <v>0</v>
      </c>
      <c r="M454" s="32">
        <f>SUMIFS(Sheet1!$F$5:$F$28252,Sheet1!$I$5:$I$28252,$B454,Sheet1!$L$5:$L$28252,$A454,Sheet1!$D$5:$D$28252,"企健网",Sheet1!$E$5:$E$28252,"&lt;&gt;*调拨*")+SUMIFS(Sheet1!$F$5:$F$28252,Sheet1!$I$5:$I$28252,$B454,Sheet1!$L$5:$L$28252,$A454,Sheet1!$E$5:$E$28252,"*企健网*",Sheet1!$D$5:$D$28252,"&lt;&gt;企健网",Sheet1!$D$5:$D$28252,"&lt;&gt;内部转款",Sheet1!$D$5:$D$28252,"&lt;&gt;内部转账",Sheet1!$E$5:$E$28252,"&lt;&gt;*调拨*")</f>
        <v>0</v>
      </c>
      <c r="N454" s="32">
        <f>SUMIFS(Sheet1!$F$5:$F$28252,Sheet1!$I$5:$I$28252,$B454,Sheet1!$L$5:$L$28252,$A454,Sheet1!$D$5:$D$28252,"银联",Sheet1!$E$5:$E$28252,"&lt;&gt;*调拨*")+SUMIFS(Sheet1!$F$5:$F$28252,Sheet1!$I$5:$I$28252,$B454,Sheet1!$L$5:$L$28252,$A454,Sheet1!$E$5:$E$28252,"*银联*",Sheet1!$D$5:$D$28252,"&lt;&gt;银联",Sheet1!$D$5:$D$28252,"&lt;&gt;内部转款",Sheet1!$D$5:$D$28252,"&lt;&gt;内部转账",Sheet1!$E$5:$E$28252,"&lt;&gt;*调拨*")</f>
        <v>0</v>
      </c>
      <c r="O454" s="32">
        <f>SUMIFS(Sheet1!$F$5:$F$28252,Sheet1!$I$5:$I$28252,$B454,Sheet1!$L$5:$L$28252,$A454,Sheet1!$D$5:$D$28252,"京东",Sheet1!$E$5:$E$28252,"&lt;&gt;*调拨*")+SUMIFS(Sheet1!$F$5:$F$28252,Sheet1!$I$5:$I$28252,$B454,Sheet1!$L$5:$L$28252,$A454,Sheet1!$E$5:$E$28252,"*京东*",Sheet1!$D$5:$D$28252,"&lt;&gt;京东",Sheet1!$D$5:$D$28252,"&lt;&gt;内部转款",Sheet1!$D$5:$D$28252,"&lt;&gt;内部转账",Sheet1!$E$5:$E$28252,"&lt;&gt;*调拨*")</f>
        <v>0</v>
      </c>
      <c r="P454" s="32">
        <f>SUMIFS(Sheet1!$F$5:$F$28252,Sheet1!$I$5:$I$28252,$B454,Sheet1!$L$5:$L$28252,$A454,Sheet1!$D$5:$D$28252,"药机微信",Sheet1!$E$5:$E$28252,"&lt;&gt;*调拨*")+SUMIFS(Sheet1!$F$5:$F$28252,Sheet1!$I$5:$I$28252,$B454,Sheet1!$L$5:$L$28252,$A454,Sheet1!$E$5:$E$28252,"*药机微信*",Sheet1!$D$5:$D$28252,"&lt;&gt;药机微信",Sheet1!$D$5:$D$28252,"&lt;&gt;内部转款",Sheet1!$D$5:$D$28252,"&lt;&gt;内部转账",Sheet1!$E$5:$E$28252,"&lt;&gt;*调拨*")</f>
        <v>0</v>
      </c>
      <c r="Q454" s="32">
        <f>SUMIFS(Sheet1!$F$5:$F$28252,Sheet1!$I$5:$I$28252,$B454,Sheet1!$L$5:$L$28252,$A454,Sheet1!$D$5:$D$28252,"亲情卡",Sheet1!$E$5:$E$28252,"&lt;&gt;*调拨*")+SUMIFS(Sheet1!$F$5:$F$28252,Sheet1!$I$5:$I$28252,$B454,Sheet1!$L$5:$L$28252,$A454,Sheet1!$E$5:$E$28252,"*亲情卡*",Sheet1!$D$5:$D$28252,"&lt;&gt;亲情卡",Sheet1!$D$5:$D$28252,"&lt;&gt;内部转款",Sheet1!$D$5:$D$28252,"&lt;&gt;内部转账",Sheet1!$E$5:$E$28252,"&lt;&gt;*调拨*")</f>
        <v>0</v>
      </c>
      <c r="R454" s="32">
        <f>SUMIFS(Sheet1!$F$5:$F$28252,Sheet1!$I$5:$I$28252,$B454,Sheet1!$L$5:$L$28252,$A454,Sheet1!$D$5:$D$28252,"优惠券",Sheet1!$E$5:$E$28252,"&lt;&gt;*调拨*")+SUMIFS(Sheet1!$F$5:$F$28252,Sheet1!$I$5:$I$28252,$B454,Sheet1!$L$5:$L$28252,$A454,Sheet1!$E$5:$E$28252,"*优惠券*",Sheet1!$D$5:$D$28252,"&lt;&gt;优惠券",Sheet1!$D$5:$D$28252,"&lt;&gt;内部转款",Sheet1!$D$5:$D$28252,"&lt;&gt;内部转账",Sheet1!$E$5:$E$28252,"&lt;&gt;*调拨*")</f>
        <v>0</v>
      </c>
      <c r="S454" s="32">
        <f>SUMIFS(Sheet1!$F$5:$F$28252,Sheet1!$I$5:$I$28252,$B454,Sheet1!$L$5:$L$28252,$A454,Sheet1!$D$5:$D$28252,"代金券",Sheet1!$E$5:$E$28252,"&lt;&gt;*调拨*")+SUMIFS(Sheet1!$F$5:$F$28252,Sheet1!$I$5:$I$28252,$B454,Sheet1!$L$5:$L$28252,$A454,Sheet1!$E$5:$E$28252,"*代金券*",Sheet1!$D$5:$D$28252,"&lt;&gt;代金券",Sheet1!$D$5:$D$28252,"&lt;&gt;内部转款",Sheet1!$D$5:$D$28252,"&lt;&gt;内部转账",Sheet1!$E$5:$E$28252,"&lt;&gt;*调拨*")</f>
        <v>0</v>
      </c>
      <c r="T454" s="32">
        <f>SUMIFS(Sheet1!$F$5:$F$28252,Sheet1!$I$5:$I$28252,$B454,Sheet1!$L$5:$L$28252,$A454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454,Sheet1!$L$5:$L$28252,$A454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454,Sheet1!$L$5:$L$28252,$A454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454,Sheet1!$L$5:$L$28252,$A454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4" s="32">
        <f>SUMIFS(Sheet1!$F$5:$F$28252,Sheet1!$I$5:$I$28252,$B454,Sheet1!$L$5:$L$28252,$A454,Sheet1!$E$5:$E$28252,"*调拨*")</f>
        <v>0</v>
      </c>
      <c r="V454" s="32">
        <f>SUMIFS(Sheet1!$F$5:$F$28252,Sheet1!$I$5:$I$28252,$B454,Sheet1!$L$5:$L$28252,$A454,Sheet1!$D$5:$D$28252,"储值",Sheet1!$E$5:$E$28252,"&lt;&gt;*调拨*")+SUMIFS(Sheet1!$F$5:$F$28252,Sheet1!$I$5:$I$28252,$B454,Sheet1!$L$5:$L$28252,$A454,Sheet1!$E$5:$E$28252,"*储值*",Sheet1!$D$5:$D$28252,"&lt;&gt;储值",Sheet1!$D$5:$D$28252,"&lt;&gt;内部转款",Sheet1!$D$5:$D$28252,"&lt;&gt;内部转账",Sheet1!$E$5:$E$28252,"&lt;&gt;*调拨*")</f>
        <v>0</v>
      </c>
      <c r="W454" s="32">
        <f>SUMIFS(Sheet1!$F$5:$F$28252,Sheet1!$I$5:$I$28252,$B454,Sheet1!$L$5:$L$28252,$A454,Sheet1!$D$5:$D$28252,"效期",Sheet1!$E$5:$E$28252,"&lt;&gt;*调拨*")+SUMIFS(Sheet1!$F$5:$F$28252,Sheet1!$I$5:$I$28252,$B454,Sheet1!$L$5:$L$28252,$A454,Sheet1!$E$5:$E$28252,"*效期*",Sheet1!$D$5:$D$28252,"&lt;&gt;效期",Sheet1!$D$5:$D$28252,"&lt;&gt;内部转款",Sheet1!$D$5:$D$28252,"&lt;&gt;内部转账",Sheet1!$E$5:$E$28252,"&lt;&gt;*调拨*")</f>
        <v>0</v>
      </c>
      <c r="X454" s="32">
        <f>SUMIFS(Sheet1!$F$5:$F$28252,Sheet1!$I$5:$I$28252,$B454,Sheet1!$L$5:$L$28252,$A454,Sheet1!$D$5:$D$28252,"内部转款",Sheet1!$E$5:$E$28252,"&lt;&gt;*调拨*")+SUMIFS(Sheet1!$F$5:$F$28252,Sheet1!$I$5:$I$28252,$B454,Sheet1!$L$5:$L$28252,$A454,Sheet1!$D$5:$D$28252,"内部转账",Sheet1!$E$5:$E$28252,"&lt;&gt;*调拨*")</f>
        <v>0</v>
      </c>
      <c r="Y454" s="32">
        <f t="shared" si="32"/>
        <v>0</v>
      </c>
      <c r="Z454" s="32">
        <f>SUMIFS(Sheet1!$F$5:$F$28252,Sheet1!$I$5:$I$28252,$B454,Sheet1!$L$5:$L$28252,$A454)</f>
        <v>15700.14</v>
      </c>
      <c r="AA454" s="32">
        <f>SUMIFS(Sheet1!$G$5:$G$28252,Sheet1!$I$5:$I$28252,$B454,Sheet1!$L$5:$L$28252,$A454,Sheet1!$D$5:$D$28252,"工资",Sheet1!$E$5:$E$28252,"&lt;&gt;*调拨*")+SUMIFS(Sheet1!$G$5:$G$28252,Sheet1!$I$5:$I$28252,$B454,Sheet1!$L$5:$L$28252,$A454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6442.2</v>
      </c>
      <c r="AB454" s="32">
        <f>SUMIFS(Sheet1!$G$5:$G$28252,Sheet1!$I$5:$I$28252,$B454,Sheet1!$L$5:$L$28252,$A454,Sheet1!$D$5:$D$28252,"水费",Sheet1!$E$5:$E$28252,"&lt;&gt;*调拨*")+SUMIFS(Sheet1!$G$5:$G$28252,Sheet1!$I$5:$I$28252,$B454,Sheet1!$L$5:$L$28252,$A454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4" s="32">
        <f>SUMIFS(Sheet1!$G$5:$G$28252,Sheet1!$I$5:$I$28252,$B454,Sheet1!$L$5:$L$28252,$A454,Sheet1!$D$5:$D$28252,"电费",Sheet1!$E$5:$E$28252,"&lt;&gt;*调拨*")+SUMIFS(Sheet1!$G$5:$G$28252,Sheet1!$I$5:$I$28252,$B454,Sheet1!$L$5:$L$28252,$A454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4" s="32">
        <f>SUMIFS(Sheet1!$G$5:$G$28252,Sheet1!$I$5:$I$28252,$B454,Sheet1!$L$5:$L$28252,$A454,Sheet1!$D$5:$D$28252,"宽带费",Sheet1!$E$5:$E$28252,"&lt;&gt;*调拨*")+SUMIFS(Sheet1!$G$5:$G$28252,Sheet1!$I$5:$I$28252,$B454,Sheet1!$L$5:$L$28252,$A454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4" s="32">
        <f>SUMIFS(Sheet1!$G$5:$G$28252,Sheet1!$I$5:$I$28252,$B454,Sheet1!$L$5:$L$28252,$A454,Sheet1!$D$5:$D$28252,"办公费",Sheet1!$E$5:$E$28252,"&lt;&gt;*调拨*")+SUMIFS(Sheet1!$G$5:$G$28252,Sheet1!$I$5:$I$28252,$B454,Sheet1!$L$5:$L$28252,$A454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4" s="32">
        <f>SUMIFS(Sheet1!$G$5:$G$28252,Sheet1!$I$5:$I$28252,$B454,Sheet1!$L$5:$L$28252,$A454,Sheet1!$D$5:$D$28252,"话费",Sheet1!$E$5:$E$28252,"&lt;&gt;*调拨*")+SUMIFS(Sheet1!$G$5:$G$28252,Sheet1!$I$5:$I$28252,$B454,Sheet1!$L$5:$L$28252,$A454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4" s="32">
        <f>SUMIFS(Sheet1!$G$5:$G$28252,Sheet1!$I$5:$I$28252,$B454,Sheet1!$L$5:$L$28252,$A454,Sheet1!$D$5:$D$28252,"房租",Sheet1!$E$5:$E$28252,"&lt;&gt;*调拨*")+SUMIFS(Sheet1!$G$5:$G$28252,Sheet1!$I$5:$I$28252,$B454,Sheet1!$L$5:$L$28252,$A454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54" s="32">
        <f>SUMIFS(Sheet1!$G$5:$G$28252,Sheet1!$I$5:$I$28252,$B454,Sheet1!$L$5:$L$28252,$A454,Sheet1!$E$5:$E$28252,"*调拨*")</f>
        <v>0</v>
      </c>
      <c r="AI454" s="32">
        <f>SUMIFS(Sheet1!$G$5:$G$28252,Sheet1!$I$5:$I$28252,$B454,Sheet1!$L$5:$L$28252,$A454,Sheet1!$D$5:$D$28252,"内部转款",Sheet1!$E$5:$E$28252,"&lt;&gt;*调拨*")+SUMIFS(Sheet1!$G$5:$G$28252,Sheet1!$I$5:$I$28252,$B454,Sheet1!$L$5:$L$28252,$A454,Sheet1!$D$5:$D$28252,"内部转账",Sheet1!$E$5:$E$28252,"&lt;&gt;*调拨*")</f>
        <v>0</v>
      </c>
      <c r="AJ454" s="32">
        <f t="shared" si="33"/>
        <v>0</v>
      </c>
      <c r="AK454" s="32">
        <f>SUMIFS(Sheet1!$G$5:$G$28252,Sheet1!$I$5:$I$28252,$B454,Sheet1!$L$5:$L$28252,$A454)</f>
        <v>6442.2</v>
      </c>
      <c r="AL454" s="32">
        <f t="shared" si="34"/>
        <v>9257.94</v>
      </c>
    </row>
    <row r="455" ht="16.5" spans="1:38">
      <c r="A455" s="30">
        <v>202608</v>
      </c>
      <c r="B455" s="31" t="s">
        <v>78</v>
      </c>
      <c r="C455" s="32">
        <f>SUMIFS(Sheet1!$F$5:$F$28252,Sheet1!$I$5:$I$28252,$B455,Sheet1!$L$5:$L$28252,$A455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15259.61</v>
      </c>
      <c r="D455" s="32">
        <f>SUMIFS(Sheet1!$F$5:$F$28252,Sheet1!$I$5:$I$28252,$B455,Sheet1!$L$5:$L$28252,$A455,Sheet1!$D$5:$D$28252,"医保即时拨付",Sheet1!$E$5:$E$28252,"&lt;&gt;*调拨*")+SUMIFS(Sheet1!$F$5:$F$28252,Sheet1!$I$5:$I$28252,$B455,Sheet1!$L$5:$L$28252,$A455,Sheet1!$E$5:$E$28252,"*医保即时拨付*",Sheet1!$D$5:$D$28252,"&lt;&gt;医保即时拨付",Sheet1!$D$5:$D$28252,"&lt;&gt;内部转款",Sheet1!$D$5:$D$28252,"&lt;&gt;内部转账",Sheet1!$E$5:$E$28252,"&lt;&gt;*调拨*")</f>
        <v>5887.99</v>
      </c>
      <c r="E455" s="32">
        <f>SUMIFS(Sheet1!$F$5:$F$28252,Sheet1!$I$5:$I$28252,$B455,Sheet1!$L$5:$L$28252,$A455,Sheet1!$D$5:$D$28252,"医保",Sheet1!$E$5:$E$28252,"&lt;&gt;*调拨*",Sheet1!$E$5:$E$28252,"&lt;&gt;*医保即时拨付*")+SUMIFS(Sheet1!$F$5:$F$28252,Sheet1!$I$5:$I$28252,$B455,Sheet1!$L$5:$L$28252,$A455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5" s="32">
        <f>SUMIFS(Sheet1!$F$5:$F$28252,Sheet1!$I$5:$I$28252,$B455,Sheet1!$L$5:$L$28252,$A455,Sheet1!$D$5:$D$28252,"聚合",Sheet1!$E$5:$E$28252,"&lt;&gt;*调拨*")+SUMIFS(Sheet1!$F$5:$F$28252,Sheet1!$I$5:$I$28252,$B455,Sheet1!$L$5:$L$28252,$A455,Sheet1!$E$5:$E$28252,"*聚合*",Sheet1!$D$5:$D$28252,"&lt;&gt;聚合",Sheet1!$D$5:$D$28252,"&lt;&gt;内部转款",Sheet1!$D$5:$D$28252,"&lt;&gt;内部转账",Sheet1!$E$5:$E$28252,"&lt;&gt;*调拨*")</f>
        <v>0</v>
      </c>
      <c r="G455" s="32">
        <f>SUMIFS(Sheet1!$F$5:$F$28252,Sheet1!$I$5:$I$28252,$B455,Sheet1!$L$5:$L$28252,$A455,Sheet1!$D$5:$D$28252,"24小时微信",Sheet1!$E$5:$E$28252,"&lt;&gt;*调拨*")+SUMIFS(Sheet1!$F$5:$F$28252,Sheet1!$I$5:$I$28252,$B455,Sheet1!$L$5:$L$28252,$A455,Sheet1!$E$5:$E$28252,"*24小时微信*",Sheet1!$D$5:$D$28252,"&lt;&gt;24小时微信",Sheet1!$D$5:$D$28252,"&lt;&gt;内部转款",Sheet1!$D$5:$D$28252,"&lt;&gt;内部转账",Sheet1!$E$5:$E$28252,"&lt;&gt;*调拨*")</f>
        <v>0</v>
      </c>
      <c r="H455" s="32">
        <f>SUMIFS(Sheet1!$F$5:$F$28252,Sheet1!$I$5:$I$28252,$B455,Sheet1!$L$5:$L$28252,$A455,Sheet1!$D$5:$D$28252,"美团",Sheet1!$E$5:$E$28252,"&lt;&gt;*调拨*")+SUMIFS(Sheet1!$F$5:$F$28252,Sheet1!$I$5:$I$28252,$B455,Sheet1!$L$5:$L$28252,$A455,Sheet1!$E$5:$E$28252,"*美团*",Sheet1!$D$5:$D$28252,"&lt;&gt;美团",Sheet1!$D$5:$D$28252,"&lt;&gt;内部转款",Sheet1!$D$5:$D$28252,"&lt;&gt;内部转账",Sheet1!$E$5:$E$28252,"&lt;&gt;*调拨*")</f>
        <v>0</v>
      </c>
      <c r="I455" s="32">
        <f>SUMIFS(Sheet1!$F$5:$F$28252,Sheet1!$I$5:$I$28252,$B455,Sheet1!$L$5:$L$28252,$A455,Sheet1!$D$5:$D$28252,"饿了么",Sheet1!$E$5:$E$28252,"&lt;&gt;*调拨*")+SUMIFS(Sheet1!$F$5:$F$28252,Sheet1!$I$5:$I$28252,$B455,Sheet1!$L$5:$L$28252,$A455,Sheet1!$E$5:$E$28252,"*饿了么*",Sheet1!$D$5:$D$28252,"&lt;&gt;饿了么",Sheet1!$D$5:$D$28252,"&lt;&gt;内部转款",Sheet1!$D$5:$D$28252,"&lt;&gt;内部转账",Sheet1!$E$5:$E$28252,"&lt;&gt;*调拨*")</f>
        <v>0</v>
      </c>
      <c r="J455" s="32">
        <f>SUMIFS(Sheet1!$F$5:$F$28252,Sheet1!$I$5:$I$28252,$B455,Sheet1!$L$5:$L$28252,$A455,Sheet1!$D$5:$D$28252,"健E卡",Sheet1!$E$5:$E$28252,"&lt;&gt;*调拨*")+SUMIFS(Sheet1!$F$5:$F$28252,Sheet1!$I$5:$I$28252,$B455,Sheet1!$L$5:$L$28252,$A455,Sheet1!$E$5:$E$28252,"*健E卡*",Sheet1!$D$5:$D$28252,"&lt;&gt;健E卡",Sheet1!$D$5:$D$28252,"&lt;&gt;内部转款",Sheet1!$D$5:$D$28252,"&lt;&gt;内部转账",Sheet1!$E$5:$E$28252,"&lt;&gt;*调拨*")</f>
        <v>0</v>
      </c>
      <c r="K455" s="32">
        <f>SUMIFS(Sheet1!$F$5:$F$28252,Sheet1!$I$5:$I$28252,$B455,Sheet1!$L$5:$L$28252,$A455,Sheet1!$D$5:$D$28252,"抖音",Sheet1!$E$5:$E$28252,"&lt;&gt;*调拨*")+SUMIFS(Sheet1!$F$5:$F$28252,Sheet1!$I$5:$I$28252,$B455,Sheet1!$L$5:$L$28252,$A455,Sheet1!$E$5:$E$28252,"*抖音*",Sheet1!$D$5:$D$28252,"&lt;&gt;抖音",Sheet1!$D$5:$D$28252,"&lt;&gt;内部转款",Sheet1!$D$5:$D$28252,"&lt;&gt;内部转账",Sheet1!$E$5:$E$28252,"&lt;&gt;*调拨*")</f>
        <v>0</v>
      </c>
      <c r="L455" s="32">
        <f>SUMIFS(Sheet1!$F$5:$F$28252,Sheet1!$I$5:$I$28252,$B455,Sheet1!$L$5:$L$28252,$A455,Sheet1!$D$5:$D$28252,"医卡通",Sheet1!$E$5:$E$28252,"&lt;&gt;*调拨*")+SUMIFS(Sheet1!$F$5:$F$28252,Sheet1!$I$5:$I$28252,$B455,Sheet1!$L$5:$L$28252,$A455,Sheet1!$E$5:$E$28252,"*医卡通*",Sheet1!$D$5:$D$28252,"&lt;&gt;医卡通",Sheet1!$D$5:$D$28252,"&lt;&gt;内部转款",Sheet1!$D$5:$D$28252,"&lt;&gt;内部转账",Sheet1!$E$5:$E$28252,"&lt;&gt;*调拨*")</f>
        <v>0</v>
      </c>
      <c r="M455" s="32">
        <f>SUMIFS(Sheet1!$F$5:$F$28252,Sheet1!$I$5:$I$28252,$B455,Sheet1!$L$5:$L$28252,$A455,Sheet1!$D$5:$D$28252,"企健网",Sheet1!$E$5:$E$28252,"&lt;&gt;*调拨*")+SUMIFS(Sheet1!$F$5:$F$28252,Sheet1!$I$5:$I$28252,$B455,Sheet1!$L$5:$L$28252,$A455,Sheet1!$E$5:$E$28252,"*企健网*",Sheet1!$D$5:$D$28252,"&lt;&gt;企健网",Sheet1!$D$5:$D$28252,"&lt;&gt;内部转款",Sheet1!$D$5:$D$28252,"&lt;&gt;内部转账",Sheet1!$E$5:$E$28252,"&lt;&gt;*调拨*")</f>
        <v>0</v>
      </c>
      <c r="N455" s="32">
        <f>SUMIFS(Sheet1!$F$5:$F$28252,Sheet1!$I$5:$I$28252,$B455,Sheet1!$L$5:$L$28252,$A455,Sheet1!$D$5:$D$28252,"银联",Sheet1!$E$5:$E$28252,"&lt;&gt;*调拨*")+SUMIFS(Sheet1!$F$5:$F$28252,Sheet1!$I$5:$I$28252,$B455,Sheet1!$L$5:$L$28252,$A455,Sheet1!$E$5:$E$28252,"*银联*",Sheet1!$D$5:$D$28252,"&lt;&gt;银联",Sheet1!$D$5:$D$28252,"&lt;&gt;内部转款",Sheet1!$D$5:$D$28252,"&lt;&gt;内部转账",Sheet1!$E$5:$E$28252,"&lt;&gt;*调拨*")</f>
        <v>0</v>
      </c>
      <c r="O455" s="32">
        <f>SUMIFS(Sheet1!$F$5:$F$28252,Sheet1!$I$5:$I$28252,$B455,Sheet1!$L$5:$L$28252,$A455,Sheet1!$D$5:$D$28252,"京东",Sheet1!$E$5:$E$28252,"&lt;&gt;*调拨*")+SUMIFS(Sheet1!$F$5:$F$28252,Sheet1!$I$5:$I$28252,$B455,Sheet1!$L$5:$L$28252,$A455,Sheet1!$E$5:$E$28252,"*京东*",Sheet1!$D$5:$D$28252,"&lt;&gt;京东",Sheet1!$D$5:$D$28252,"&lt;&gt;内部转款",Sheet1!$D$5:$D$28252,"&lt;&gt;内部转账",Sheet1!$E$5:$E$28252,"&lt;&gt;*调拨*")</f>
        <v>0</v>
      </c>
      <c r="P455" s="32">
        <f>SUMIFS(Sheet1!$F$5:$F$28252,Sheet1!$I$5:$I$28252,$B455,Sheet1!$L$5:$L$28252,$A455,Sheet1!$D$5:$D$28252,"药机微信",Sheet1!$E$5:$E$28252,"&lt;&gt;*调拨*")+SUMIFS(Sheet1!$F$5:$F$28252,Sheet1!$I$5:$I$28252,$B455,Sheet1!$L$5:$L$28252,$A455,Sheet1!$E$5:$E$28252,"*药机微信*",Sheet1!$D$5:$D$28252,"&lt;&gt;药机微信",Sheet1!$D$5:$D$28252,"&lt;&gt;内部转款",Sheet1!$D$5:$D$28252,"&lt;&gt;内部转账",Sheet1!$E$5:$E$28252,"&lt;&gt;*调拨*")</f>
        <v>0</v>
      </c>
      <c r="Q455" s="32">
        <f>SUMIFS(Sheet1!$F$5:$F$28252,Sheet1!$I$5:$I$28252,$B455,Sheet1!$L$5:$L$28252,$A455,Sheet1!$D$5:$D$28252,"亲情卡",Sheet1!$E$5:$E$28252,"&lt;&gt;*调拨*")+SUMIFS(Sheet1!$F$5:$F$28252,Sheet1!$I$5:$I$28252,$B455,Sheet1!$L$5:$L$28252,$A455,Sheet1!$E$5:$E$28252,"*亲情卡*",Sheet1!$D$5:$D$28252,"&lt;&gt;亲情卡",Sheet1!$D$5:$D$28252,"&lt;&gt;内部转款",Sheet1!$D$5:$D$28252,"&lt;&gt;内部转账",Sheet1!$E$5:$E$28252,"&lt;&gt;*调拨*")</f>
        <v>0</v>
      </c>
      <c r="R455" s="32">
        <f>SUMIFS(Sheet1!$F$5:$F$28252,Sheet1!$I$5:$I$28252,$B455,Sheet1!$L$5:$L$28252,$A455,Sheet1!$D$5:$D$28252,"优惠券",Sheet1!$E$5:$E$28252,"&lt;&gt;*调拨*")+SUMIFS(Sheet1!$F$5:$F$28252,Sheet1!$I$5:$I$28252,$B455,Sheet1!$L$5:$L$28252,$A455,Sheet1!$E$5:$E$28252,"*优惠券*",Sheet1!$D$5:$D$28252,"&lt;&gt;优惠券",Sheet1!$D$5:$D$28252,"&lt;&gt;内部转款",Sheet1!$D$5:$D$28252,"&lt;&gt;内部转账",Sheet1!$E$5:$E$28252,"&lt;&gt;*调拨*")</f>
        <v>0</v>
      </c>
      <c r="S455" s="32">
        <f>SUMIFS(Sheet1!$F$5:$F$28252,Sheet1!$I$5:$I$28252,$B455,Sheet1!$L$5:$L$28252,$A455,Sheet1!$D$5:$D$28252,"代金券",Sheet1!$E$5:$E$28252,"&lt;&gt;*调拨*")+SUMIFS(Sheet1!$F$5:$F$28252,Sheet1!$I$5:$I$28252,$B455,Sheet1!$L$5:$L$28252,$A455,Sheet1!$E$5:$E$28252,"*代金券*",Sheet1!$D$5:$D$28252,"&lt;&gt;代金券",Sheet1!$D$5:$D$28252,"&lt;&gt;内部转款",Sheet1!$D$5:$D$28252,"&lt;&gt;内部转账",Sheet1!$E$5:$E$28252,"&lt;&gt;*调拨*")</f>
        <v>0</v>
      </c>
      <c r="T455" s="32">
        <f>SUMIFS(Sheet1!$F$5:$F$28252,Sheet1!$I$5:$I$28252,$B455,Sheet1!$L$5:$L$28252,$A455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455,Sheet1!$L$5:$L$28252,$A455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455,Sheet1!$L$5:$L$28252,$A455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455,Sheet1!$L$5:$L$28252,$A455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5" s="32">
        <f>SUMIFS(Sheet1!$F$5:$F$28252,Sheet1!$I$5:$I$28252,$B455,Sheet1!$L$5:$L$28252,$A455,Sheet1!$E$5:$E$28252,"*调拨*")</f>
        <v>0</v>
      </c>
      <c r="V455" s="32">
        <f>SUMIFS(Sheet1!$F$5:$F$28252,Sheet1!$I$5:$I$28252,$B455,Sheet1!$L$5:$L$28252,$A455,Sheet1!$D$5:$D$28252,"储值",Sheet1!$E$5:$E$28252,"&lt;&gt;*调拨*")+SUMIFS(Sheet1!$F$5:$F$28252,Sheet1!$I$5:$I$28252,$B455,Sheet1!$L$5:$L$28252,$A455,Sheet1!$E$5:$E$28252,"*储值*",Sheet1!$D$5:$D$28252,"&lt;&gt;储值",Sheet1!$D$5:$D$28252,"&lt;&gt;内部转款",Sheet1!$D$5:$D$28252,"&lt;&gt;内部转账",Sheet1!$E$5:$E$28252,"&lt;&gt;*调拨*")</f>
        <v>0</v>
      </c>
      <c r="W455" s="32">
        <f>SUMIFS(Sheet1!$F$5:$F$28252,Sheet1!$I$5:$I$28252,$B455,Sheet1!$L$5:$L$28252,$A455,Sheet1!$D$5:$D$28252,"效期",Sheet1!$E$5:$E$28252,"&lt;&gt;*调拨*")+SUMIFS(Sheet1!$F$5:$F$28252,Sheet1!$I$5:$I$28252,$B455,Sheet1!$L$5:$L$28252,$A455,Sheet1!$E$5:$E$28252,"*效期*",Sheet1!$D$5:$D$28252,"&lt;&gt;效期",Sheet1!$D$5:$D$28252,"&lt;&gt;内部转款",Sheet1!$D$5:$D$28252,"&lt;&gt;内部转账",Sheet1!$E$5:$E$28252,"&lt;&gt;*调拨*")</f>
        <v>0</v>
      </c>
      <c r="X455" s="32">
        <f>SUMIFS(Sheet1!$F$5:$F$28252,Sheet1!$I$5:$I$28252,$B455,Sheet1!$L$5:$L$28252,$A455,Sheet1!$D$5:$D$28252,"内部转款",Sheet1!$E$5:$E$28252,"&lt;&gt;*调拨*")+SUMIFS(Sheet1!$F$5:$F$28252,Sheet1!$I$5:$I$28252,$B455,Sheet1!$L$5:$L$28252,$A455,Sheet1!$D$5:$D$28252,"内部转账",Sheet1!$E$5:$E$28252,"&lt;&gt;*调拨*")</f>
        <v>0</v>
      </c>
      <c r="Y455" s="32">
        <f t="shared" si="32"/>
        <v>0</v>
      </c>
      <c r="Z455" s="32">
        <f>SUMIFS(Sheet1!$F$5:$F$28252,Sheet1!$I$5:$I$28252,$B455,Sheet1!$L$5:$L$28252,$A455)</f>
        <v>21147.6</v>
      </c>
      <c r="AA455" s="32">
        <f>SUMIFS(Sheet1!$G$5:$G$28252,Sheet1!$I$5:$I$28252,$B455,Sheet1!$L$5:$L$28252,$A455,Sheet1!$D$5:$D$28252,"工资",Sheet1!$E$5:$E$28252,"&lt;&gt;*调拨*")+SUMIFS(Sheet1!$G$5:$G$28252,Sheet1!$I$5:$I$28252,$B455,Sheet1!$L$5:$L$28252,$A455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5639.25</v>
      </c>
      <c r="AB455" s="32">
        <f>SUMIFS(Sheet1!$G$5:$G$28252,Sheet1!$I$5:$I$28252,$B455,Sheet1!$L$5:$L$28252,$A455,Sheet1!$D$5:$D$28252,"水费",Sheet1!$E$5:$E$28252,"&lt;&gt;*调拨*")+SUMIFS(Sheet1!$G$5:$G$28252,Sheet1!$I$5:$I$28252,$B455,Sheet1!$L$5:$L$28252,$A455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5" s="32">
        <f>SUMIFS(Sheet1!$G$5:$G$28252,Sheet1!$I$5:$I$28252,$B455,Sheet1!$L$5:$L$28252,$A455,Sheet1!$D$5:$D$28252,"电费",Sheet1!$E$5:$E$28252,"&lt;&gt;*调拨*")+SUMIFS(Sheet1!$G$5:$G$28252,Sheet1!$I$5:$I$28252,$B455,Sheet1!$L$5:$L$28252,$A455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5" s="32">
        <f>SUMIFS(Sheet1!$G$5:$G$28252,Sheet1!$I$5:$I$28252,$B455,Sheet1!$L$5:$L$28252,$A455,Sheet1!$D$5:$D$28252,"宽带费",Sheet1!$E$5:$E$28252,"&lt;&gt;*调拨*")+SUMIFS(Sheet1!$G$5:$G$28252,Sheet1!$I$5:$I$28252,$B455,Sheet1!$L$5:$L$28252,$A455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5" s="32">
        <f>SUMIFS(Sheet1!$G$5:$G$28252,Sheet1!$I$5:$I$28252,$B455,Sheet1!$L$5:$L$28252,$A455,Sheet1!$D$5:$D$28252,"办公费",Sheet1!$E$5:$E$28252,"&lt;&gt;*调拨*")+SUMIFS(Sheet1!$G$5:$G$28252,Sheet1!$I$5:$I$28252,$B455,Sheet1!$L$5:$L$28252,$A455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5" s="32">
        <f>SUMIFS(Sheet1!$G$5:$G$28252,Sheet1!$I$5:$I$28252,$B455,Sheet1!$L$5:$L$28252,$A455,Sheet1!$D$5:$D$28252,"话费",Sheet1!$E$5:$E$28252,"&lt;&gt;*调拨*")+SUMIFS(Sheet1!$G$5:$G$28252,Sheet1!$I$5:$I$28252,$B455,Sheet1!$L$5:$L$28252,$A455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5" s="32">
        <f>SUMIFS(Sheet1!$G$5:$G$28252,Sheet1!$I$5:$I$28252,$B455,Sheet1!$L$5:$L$28252,$A455,Sheet1!$D$5:$D$28252,"房租",Sheet1!$E$5:$E$28252,"&lt;&gt;*调拨*")+SUMIFS(Sheet1!$G$5:$G$28252,Sheet1!$I$5:$I$28252,$B455,Sheet1!$L$5:$L$28252,$A455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55" s="32">
        <f>SUMIFS(Sheet1!$G$5:$G$28252,Sheet1!$I$5:$I$28252,$B455,Sheet1!$L$5:$L$28252,$A455,Sheet1!$E$5:$E$28252,"*调拨*")</f>
        <v>0</v>
      </c>
      <c r="AI455" s="32">
        <f>SUMIFS(Sheet1!$G$5:$G$28252,Sheet1!$I$5:$I$28252,$B455,Sheet1!$L$5:$L$28252,$A455,Sheet1!$D$5:$D$28252,"内部转款",Sheet1!$E$5:$E$28252,"&lt;&gt;*调拨*")+SUMIFS(Sheet1!$G$5:$G$28252,Sheet1!$I$5:$I$28252,$B455,Sheet1!$L$5:$L$28252,$A455,Sheet1!$D$5:$D$28252,"内部转账",Sheet1!$E$5:$E$28252,"&lt;&gt;*调拨*")</f>
        <v>0</v>
      </c>
      <c r="AJ455" s="32">
        <f t="shared" si="33"/>
        <v>0</v>
      </c>
      <c r="AK455" s="32">
        <f>SUMIFS(Sheet1!$G$5:$G$28252,Sheet1!$I$5:$I$28252,$B455,Sheet1!$L$5:$L$28252,$A455)</f>
        <v>5639.25</v>
      </c>
      <c r="AL455" s="32">
        <f t="shared" si="34"/>
        <v>15508.35</v>
      </c>
    </row>
    <row r="456" ht="16.5" spans="1:38">
      <c r="A456" s="30">
        <v>202608</v>
      </c>
      <c r="B456" s="31" t="s">
        <v>35</v>
      </c>
      <c r="C456" s="32">
        <f>SUMIFS(Sheet1!$F$5:$F$28252,Sheet1!$I$5:$I$28252,$B456,Sheet1!$L$5:$L$28252,$A456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4612.87</v>
      </c>
      <c r="D456" s="32">
        <f>SUMIFS(Sheet1!$F$5:$F$28252,Sheet1!$I$5:$I$28252,$B456,Sheet1!$L$5:$L$28252,$A456,Sheet1!$D$5:$D$28252,"医保即时拨付",Sheet1!$E$5:$E$28252,"&lt;&gt;*调拨*")+SUMIFS(Sheet1!$F$5:$F$28252,Sheet1!$I$5:$I$28252,$B456,Sheet1!$L$5:$L$28252,$A456,Sheet1!$E$5:$E$28252,"*医保即时拨付*",Sheet1!$D$5:$D$28252,"&lt;&gt;医保即时拨付",Sheet1!$D$5:$D$28252,"&lt;&gt;内部转款",Sheet1!$D$5:$D$28252,"&lt;&gt;内部转账",Sheet1!$E$5:$E$28252,"&lt;&gt;*调拨*")</f>
        <v>3268.48</v>
      </c>
      <c r="E456" s="32">
        <f>SUMIFS(Sheet1!$F$5:$F$28252,Sheet1!$I$5:$I$28252,$B456,Sheet1!$L$5:$L$28252,$A456,Sheet1!$D$5:$D$28252,"医保",Sheet1!$E$5:$E$28252,"&lt;&gt;*调拨*",Sheet1!$E$5:$E$28252,"&lt;&gt;*医保即时拨付*")+SUMIFS(Sheet1!$F$5:$F$28252,Sheet1!$I$5:$I$28252,$B456,Sheet1!$L$5:$L$28252,$A456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6" s="32">
        <f>SUMIFS(Sheet1!$F$5:$F$28252,Sheet1!$I$5:$I$28252,$B456,Sheet1!$L$5:$L$28252,$A456,Sheet1!$D$5:$D$28252,"聚合",Sheet1!$E$5:$E$28252,"&lt;&gt;*调拨*")+SUMIFS(Sheet1!$F$5:$F$28252,Sheet1!$I$5:$I$28252,$B456,Sheet1!$L$5:$L$28252,$A456,Sheet1!$E$5:$E$28252,"*聚合*",Sheet1!$D$5:$D$28252,"&lt;&gt;聚合",Sheet1!$D$5:$D$28252,"&lt;&gt;内部转款",Sheet1!$D$5:$D$28252,"&lt;&gt;内部转账",Sheet1!$E$5:$E$28252,"&lt;&gt;*调拨*")</f>
        <v>0</v>
      </c>
      <c r="G456" s="32">
        <f>SUMIFS(Sheet1!$F$5:$F$28252,Sheet1!$I$5:$I$28252,$B456,Sheet1!$L$5:$L$28252,$A456,Sheet1!$D$5:$D$28252,"24小时微信",Sheet1!$E$5:$E$28252,"&lt;&gt;*调拨*")+SUMIFS(Sheet1!$F$5:$F$28252,Sheet1!$I$5:$I$28252,$B456,Sheet1!$L$5:$L$28252,$A456,Sheet1!$E$5:$E$28252,"*24小时微信*",Sheet1!$D$5:$D$28252,"&lt;&gt;24小时微信",Sheet1!$D$5:$D$28252,"&lt;&gt;内部转款",Sheet1!$D$5:$D$28252,"&lt;&gt;内部转账",Sheet1!$E$5:$E$28252,"&lt;&gt;*调拨*")</f>
        <v>0</v>
      </c>
      <c r="H456" s="32">
        <f>SUMIFS(Sheet1!$F$5:$F$28252,Sheet1!$I$5:$I$28252,$B456,Sheet1!$L$5:$L$28252,$A456,Sheet1!$D$5:$D$28252,"美团",Sheet1!$E$5:$E$28252,"&lt;&gt;*调拨*")+SUMIFS(Sheet1!$F$5:$F$28252,Sheet1!$I$5:$I$28252,$B456,Sheet1!$L$5:$L$28252,$A456,Sheet1!$E$5:$E$28252,"*美团*",Sheet1!$D$5:$D$28252,"&lt;&gt;美团",Sheet1!$D$5:$D$28252,"&lt;&gt;内部转款",Sheet1!$D$5:$D$28252,"&lt;&gt;内部转账",Sheet1!$E$5:$E$28252,"&lt;&gt;*调拨*")</f>
        <v>0</v>
      </c>
      <c r="I456" s="32">
        <f>SUMIFS(Sheet1!$F$5:$F$28252,Sheet1!$I$5:$I$28252,$B456,Sheet1!$L$5:$L$28252,$A456,Sheet1!$D$5:$D$28252,"饿了么",Sheet1!$E$5:$E$28252,"&lt;&gt;*调拨*")+SUMIFS(Sheet1!$F$5:$F$28252,Sheet1!$I$5:$I$28252,$B456,Sheet1!$L$5:$L$28252,$A456,Sheet1!$E$5:$E$28252,"*饿了么*",Sheet1!$D$5:$D$28252,"&lt;&gt;饿了么",Sheet1!$D$5:$D$28252,"&lt;&gt;内部转款",Sheet1!$D$5:$D$28252,"&lt;&gt;内部转账",Sheet1!$E$5:$E$28252,"&lt;&gt;*调拨*")</f>
        <v>0</v>
      </c>
      <c r="J456" s="32">
        <f>SUMIFS(Sheet1!$F$5:$F$28252,Sheet1!$I$5:$I$28252,$B456,Sheet1!$L$5:$L$28252,$A456,Sheet1!$D$5:$D$28252,"健E卡",Sheet1!$E$5:$E$28252,"&lt;&gt;*调拨*")+SUMIFS(Sheet1!$F$5:$F$28252,Sheet1!$I$5:$I$28252,$B456,Sheet1!$L$5:$L$28252,$A456,Sheet1!$E$5:$E$28252,"*健E卡*",Sheet1!$D$5:$D$28252,"&lt;&gt;健E卡",Sheet1!$D$5:$D$28252,"&lt;&gt;内部转款",Sheet1!$D$5:$D$28252,"&lt;&gt;内部转账",Sheet1!$E$5:$E$28252,"&lt;&gt;*调拨*")</f>
        <v>0</v>
      </c>
      <c r="K456" s="32">
        <f>SUMIFS(Sheet1!$F$5:$F$28252,Sheet1!$I$5:$I$28252,$B456,Sheet1!$L$5:$L$28252,$A456,Sheet1!$D$5:$D$28252,"抖音",Sheet1!$E$5:$E$28252,"&lt;&gt;*调拨*")+SUMIFS(Sheet1!$F$5:$F$28252,Sheet1!$I$5:$I$28252,$B456,Sheet1!$L$5:$L$28252,$A456,Sheet1!$E$5:$E$28252,"*抖音*",Sheet1!$D$5:$D$28252,"&lt;&gt;抖音",Sheet1!$D$5:$D$28252,"&lt;&gt;内部转款",Sheet1!$D$5:$D$28252,"&lt;&gt;内部转账",Sheet1!$E$5:$E$28252,"&lt;&gt;*调拨*")</f>
        <v>0</v>
      </c>
      <c r="L456" s="32">
        <f>SUMIFS(Sheet1!$F$5:$F$28252,Sheet1!$I$5:$I$28252,$B456,Sheet1!$L$5:$L$28252,$A456,Sheet1!$D$5:$D$28252,"医卡通",Sheet1!$E$5:$E$28252,"&lt;&gt;*调拨*")+SUMIFS(Sheet1!$F$5:$F$28252,Sheet1!$I$5:$I$28252,$B456,Sheet1!$L$5:$L$28252,$A456,Sheet1!$E$5:$E$28252,"*医卡通*",Sheet1!$D$5:$D$28252,"&lt;&gt;医卡通",Sheet1!$D$5:$D$28252,"&lt;&gt;内部转款",Sheet1!$D$5:$D$28252,"&lt;&gt;内部转账",Sheet1!$E$5:$E$28252,"&lt;&gt;*调拨*")</f>
        <v>0</v>
      </c>
      <c r="M456" s="32">
        <f>SUMIFS(Sheet1!$F$5:$F$28252,Sheet1!$I$5:$I$28252,$B456,Sheet1!$L$5:$L$28252,$A456,Sheet1!$D$5:$D$28252,"企健网",Sheet1!$E$5:$E$28252,"&lt;&gt;*调拨*")+SUMIFS(Sheet1!$F$5:$F$28252,Sheet1!$I$5:$I$28252,$B456,Sheet1!$L$5:$L$28252,$A456,Sheet1!$E$5:$E$28252,"*企健网*",Sheet1!$D$5:$D$28252,"&lt;&gt;企健网",Sheet1!$D$5:$D$28252,"&lt;&gt;内部转款",Sheet1!$D$5:$D$28252,"&lt;&gt;内部转账",Sheet1!$E$5:$E$28252,"&lt;&gt;*调拨*")</f>
        <v>0</v>
      </c>
      <c r="N456" s="32">
        <f>SUMIFS(Sheet1!$F$5:$F$28252,Sheet1!$I$5:$I$28252,$B456,Sheet1!$L$5:$L$28252,$A456,Sheet1!$D$5:$D$28252,"银联",Sheet1!$E$5:$E$28252,"&lt;&gt;*调拨*")+SUMIFS(Sheet1!$F$5:$F$28252,Sheet1!$I$5:$I$28252,$B456,Sheet1!$L$5:$L$28252,$A456,Sheet1!$E$5:$E$28252,"*银联*",Sheet1!$D$5:$D$28252,"&lt;&gt;银联",Sheet1!$D$5:$D$28252,"&lt;&gt;内部转款",Sheet1!$D$5:$D$28252,"&lt;&gt;内部转账",Sheet1!$E$5:$E$28252,"&lt;&gt;*调拨*")</f>
        <v>0</v>
      </c>
      <c r="O456" s="32">
        <f>SUMIFS(Sheet1!$F$5:$F$28252,Sheet1!$I$5:$I$28252,$B456,Sheet1!$L$5:$L$28252,$A456,Sheet1!$D$5:$D$28252,"京东",Sheet1!$E$5:$E$28252,"&lt;&gt;*调拨*")+SUMIFS(Sheet1!$F$5:$F$28252,Sheet1!$I$5:$I$28252,$B456,Sheet1!$L$5:$L$28252,$A456,Sheet1!$E$5:$E$28252,"*京东*",Sheet1!$D$5:$D$28252,"&lt;&gt;京东",Sheet1!$D$5:$D$28252,"&lt;&gt;内部转款",Sheet1!$D$5:$D$28252,"&lt;&gt;内部转账",Sheet1!$E$5:$E$28252,"&lt;&gt;*调拨*")</f>
        <v>0</v>
      </c>
      <c r="P456" s="32">
        <f>SUMIFS(Sheet1!$F$5:$F$28252,Sheet1!$I$5:$I$28252,$B456,Sheet1!$L$5:$L$28252,$A456,Sheet1!$D$5:$D$28252,"药机微信",Sheet1!$E$5:$E$28252,"&lt;&gt;*调拨*")+SUMIFS(Sheet1!$F$5:$F$28252,Sheet1!$I$5:$I$28252,$B456,Sheet1!$L$5:$L$28252,$A456,Sheet1!$E$5:$E$28252,"*药机微信*",Sheet1!$D$5:$D$28252,"&lt;&gt;药机微信",Sheet1!$D$5:$D$28252,"&lt;&gt;内部转款",Sheet1!$D$5:$D$28252,"&lt;&gt;内部转账",Sheet1!$E$5:$E$28252,"&lt;&gt;*调拨*")</f>
        <v>0</v>
      </c>
      <c r="Q456" s="32">
        <f>SUMIFS(Sheet1!$F$5:$F$28252,Sheet1!$I$5:$I$28252,$B456,Sheet1!$L$5:$L$28252,$A456,Sheet1!$D$5:$D$28252,"亲情卡",Sheet1!$E$5:$E$28252,"&lt;&gt;*调拨*")+SUMIFS(Sheet1!$F$5:$F$28252,Sheet1!$I$5:$I$28252,$B456,Sheet1!$L$5:$L$28252,$A456,Sheet1!$E$5:$E$28252,"*亲情卡*",Sheet1!$D$5:$D$28252,"&lt;&gt;亲情卡",Sheet1!$D$5:$D$28252,"&lt;&gt;内部转款",Sheet1!$D$5:$D$28252,"&lt;&gt;内部转账",Sheet1!$E$5:$E$28252,"&lt;&gt;*调拨*")</f>
        <v>0</v>
      </c>
      <c r="R456" s="32">
        <f>SUMIFS(Sheet1!$F$5:$F$28252,Sheet1!$I$5:$I$28252,$B456,Sheet1!$L$5:$L$28252,$A456,Sheet1!$D$5:$D$28252,"优惠券",Sheet1!$E$5:$E$28252,"&lt;&gt;*调拨*")+SUMIFS(Sheet1!$F$5:$F$28252,Sheet1!$I$5:$I$28252,$B456,Sheet1!$L$5:$L$28252,$A456,Sheet1!$E$5:$E$28252,"*优惠券*",Sheet1!$D$5:$D$28252,"&lt;&gt;优惠券",Sheet1!$D$5:$D$28252,"&lt;&gt;内部转款",Sheet1!$D$5:$D$28252,"&lt;&gt;内部转账",Sheet1!$E$5:$E$28252,"&lt;&gt;*调拨*")</f>
        <v>0</v>
      </c>
      <c r="S456" s="32">
        <f>SUMIFS(Sheet1!$F$5:$F$28252,Sheet1!$I$5:$I$28252,$B456,Sheet1!$L$5:$L$28252,$A456,Sheet1!$D$5:$D$28252,"代金券",Sheet1!$E$5:$E$28252,"&lt;&gt;*调拨*")+SUMIFS(Sheet1!$F$5:$F$28252,Sheet1!$I$5:$I$28252,$B456,Sheet1!$L$5:$L$28252,$A456,Sheet1!$E$5:$E$28252,"*代金券*",Sheet1!$D$5:$D$28252,"&lt;&gt;代金券",Sheet1!$D$5:$D$28252,"&lt;&gt;内部转款",Sheet1!$D$5:$D$28252,"&lt;&gt;内部转账",Sheet1!$E$5:$E$28252,"&lt;&gt;*调拨*")</f>
        <v>0</v>
      </c>
      <c r="T456" s="32">
        <f>SUMIFS(Sheet1!$F$5:$F$28252,Sheet1!$I$5:$I$28252,$B456,Sheet1!$L$5:$L$28252,$A456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456,Sheet1!$L$5:$L$28252,$A456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456,Sheet1!$L$5:$L$28252,$A456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456,Sheet1!$L$5:$L$28252,$A456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6" s="32">
        <f>SUMIFS(Sheet1!$F$5:$F$28252,Sheet1!$I$5:$I$28252,$B456,Sheet1!$L$5:$L$28252,$A456,Sheet1!$E$5:$E$28252,"*调拨*")</f>
        <v>0</v>
      </c>
      <c r="V456" s="32">
        <f>SUMIFS(Sheet1!$F$5:$F$28252,Sheet1!$I$5:$I$28252,$B456,Sheet1!$L$5:$L$28252,$A456,Sheet1!$D$5:$D$28252,"储值",Sheet1!$E$5:$E$28252,"&lt;&gt;*调拨*")+SUMIFS(Sheet1!$F$5:$F$28252,Sheet1!$I$5:$I$28252,$B456,Sheet1!$L$5:$L$28252,$A456,Sheet1!$E$5:$E$28252,"*储值*",Sheet1!$D$5:$D$28252,"&lt;&gt;储值",Sheet1!$D$5:$D$28252,"&lt;&gt;内部转款",Sheet1!$D$5:$D$28252,"&lt;&gt;内部转账",Sheet1!$E$5:$E$28252,"&lt;&gt;*调拨*")</f>
        <v>0</v>
      </c>
      <c r="W456" s="32">
        <f>SUMIFS(Sheet1!$F$5:$F$28252,Sheet1!$I$5:$I$28252,$B456,Sheet1!$L$5:$L$28252,$A456,Sheet1!$D$5:$D$28252,"效期",Sheet1!$E$5:$E$28252,"&lt;&gt;*调拨*")+SUMIFS(Sheet1!$F$5:$F$28252,Sheet1!$I$5:$I$28252,$B456,Sheet1!$L$5:$L$28252,$A456,Sheet1!$E$5:$E$28252,"*效期*",Sheet1!$D$5:$D$28252,"&lt;&gt;效期",Sheet1!$D$5:$D$28252,"&lt;&gt;内部转款",Sheet1!$D$5:$D$28252,"&lt;&gt;内部转账",Sheet1!$E$5:$E$28252,"&lt;&gt;*调拨*")</f>
        <v>0</v>
      </c>
      <c r="X456" s="32">
        <f>SUMIFS(Sheet1!$F$5:$F$28252,Sheet1!$I$5:$I$28252,$B456,Sheet1!$L$5:$L$28252,$A456,Sheet1!$D$5:$D$28252,"内部转款",Sheet1!$E$5:$E$28252,"&lt;&gt;*调拨*")+SUMIFS(Sheet1!$F$5:$F$28252,Sheet1!$I$5:$I$28252,$B456,Sheet1!$L$5:$L$28252,$A456,Sheet1!$D$5:$D$28252,"内部转账",Sheet1!$E$5:$E$28252,"&lt;&gt;*调拨*")</f>
        <v>0</v>
      </c>
      <c r="Y456" s="32">
        <f t="shared" si="32"/>
        <v>0</v>
      </c>
      <c r="Z456" s="32">
        <f>SUMIFS(Sheet1!$F$5:$F$28252,Sheet1!$I$5:$I$28252,$B456,Sheet1!$L$5:$L$28252,$A456)</f>
        <v>7881.35</v>
      </c>
      <c r="AA456" s="32">
        <f>SUMIFS(Sheet1!$G$5:$G$28252,Sheet1!$I$5:$I$28252,$B456,Sheet1!$L$5:$L$28252,$A456,Sheet1!$D$5:$D$28252,"工资",Sheet1!$E$5:$E$28252,"&lt;&gt;*调拨*")+SUMIFS(Sheet1!$G$5:$G$28252,Sheet1!$I$5:$I$28252,$B456,Sheet1!$L$5:$L$28252,$A456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5779.04</v>
      </c>
      <c r="AB456" s="32">
        <f>SUMIFS(Sheet1!$G$5:$G$28252,Sheet1!$I$5:$I$28252,$B456,Sheet1!$L$5:$L$28252,$A456,Sheet1!$D$5:$D$28252,"水费",Sheet1!$E$5:$E$28252,"&lt;&gt;*调拨*")+SUMIFS(Sheet1!$G$5:$G$28252,Sheet1!$I$5:$I$28252,$B456,Sheet1!$L$5:$L$28252,$A456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6" s="32">
        <f>SUMIFS(Sheet1!$G$5:$G$28252,Sheet1!$I$5:$I$28252,$B456,Sheet1!$L$5:$L$28252,$A456,Sheet1!$D$5:$D$28252,"电费",Sheet1!$E$5:$E$28252,"&lt;&gt;*调拨*")+SUMIFS(Sheet1!$G$5:$G$28252,Sheet1!$I$5:$I$28252,$B456,Sheet1!$L$5:$L$28252,$A456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6" s="32">
        <f>SUMIFS(Sheet1!$G$5:$G$28252,Sheet1!$I$5:$I$28252,$B456,Sheet1!$L$5:$L$28252,$A456,Sheet1!$D$5:$D$28252,"宽带费",Sheet1!$E$5:$E$28252,"&lt;&gt;*调拨*")+SUMIFS(Sheet1!$G$5:$G$28252,Sheet1!$I$5:$I$28252,$B456,Sheet1!$L$5:$L$28252,$A456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6" s="32">
        <f>SUMIFS(Sheet1!$G$5:$G$28252,Sheet1!$I$5:$I$28252,$B456,Sheet1!$L$5:$L$28252,$A456,Sheet1!$D$5:$D$28252,"办公费",Sheet1!$E$5:$E$28252,"&lt;&gt;*调拨*")+SUMIFS(Sheet1!$G$5:$G$28252,Sheet1!$I$5:$I$28252,$B456,Sheet1!$L$5:$L$28252,$A456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6" s="32">
        <f>SUMIFS(Sheet1!$G$5:$G$28252,Sheet1!$I$5:$I$28252,$B456,Sheet1!$L$5:$L$28252,$A456,Sheet1!$D$5:$D$28252,"话费",Sheet1!$E$5:$E$28252,"&lt;&gt;*调拨*")+SUMIFS(Sheet1!$G$5:$G$28252,Sheet1!$I$5:$I$28252,$B456,Sheet1!$L$5:$L$28252,$A456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6" s="32">
        <f>SUMIFS(Sheet1!$G$5:$G$28252,Sheet1!$I$5:$I$28252,$B456,Sheet1!$L$5:$L$28252,$A456,Sheet1!$D$5:$D$28252,"房租",Sheet1!$E$5:$E$28252,"&lt;&gt;*调拨*")+SUMIFS(Sheet1!$G$5:$G$28252,Sheet1!$I$5:$I$28252,$B456,Sheet1!$L$5:$L$28252,$A456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16000</v>
      </c>
      <c r="AH456" s="32">
        <f>SUMIFS(Sheet1!$G$5:$G$28252,Sheet1!$I$5:$I$28252,$B456,Sheet1!$L$5:$L$28252,$A456,Sheet1!$E$5:$E$28252,"*调拨*")</f>
        <v>0</v>
      </c>
      <c r="AI456" s="32">
        <f>SUMIFS(Sheet1!$G$5:$G$28252,Sheet1!$I$5:$I$28252,$B456,Sheet1!$L$5:$L$28252,$A456,Sheet1!$D$5:$D$28252,"内部转款",Sheet1!$E$5:$E$28252,"&lt;&gt;*调拨*")+SUMIFS(Sheet1!$G$5:$G$28252,Sheet1!$I$5:$I$28252,$B456,Sheet1!$L$5:$L$28252,$A456,Sheet1!$D$5:$D$28252,"内部转账",Sheet1!$E$5:$E$28252,"&lt;&gt;*调拨*")</f>
        <v>0</v>
      </c>
      <c r="AJ456" s="32">
        <f t="shared" si="33"/>
        <v>0</v>
      </c>
      <c r="AK456" s="32">
        <f>SUMIFS(Sheet1!$G$5:$G$28252,Sheet1!$I$5:$I$28252,$B456,Sheet1!$L$5:$L$28252,$A456)</f>
        <v>21779.04</v>
      </c>
      <c r="AL456" s="32">
        <f t="shared" si="34"/>
        <v>-13897.69</v>
      </c>
    </row>
    <row r="457" ht="16.5" spans="1:38">
      <c r="A457" s="30">
        <v>202608</v>
      </c>
      <c r="B457" s="31" t="s">
        <v>101</v>
      </c>
      <c r="C457" s="32">
        <f>SUMIFS(Sheet1!$F$5:$F$28252,Sheet1!$I$5:$I$28252,$B457,Sheet1!$L$5:$L$28252,$A457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19569.21</v>
      </c>
      <c r="D457" s="32">
        <f>SUMIFS(Sheet1!$F$5:$F$28252,Sheet1!$I$5:$I$28252,$B457,Sheet1!$L$5:$L$28252,$A457,Sheet1!$D$5:$D$28252,"医保即时拨付",Sheet1!$E$5:$E$28252,"&lt;&gt;*调拨*")+SUMIFS(Sheet1!$F$5:$F$28252,Sheet1!$I$5:$I$28252,$B457,Sheet1!$L$5:$L$28252,$A457,Sheet1!$E$5:$E$28252,"*医保即时拨付*",Sheet1!$D$5:$D$28252,"&lt;&gt;医保即时拨付",Sheet1!$D$5:$D$28252,"&lt;&gt;内部转款",Sheet1!$D$5:$D$28252,"&lt;&gt;内部转账",Sheet1!$E$5:$E$28252,"&lt;&gt;*调拨*")</f>
        <v>4090.02</v>
      </c>
      <c r="E457" s="32">
        <f>SUMIFS(Sheet1!$F$5:$F$28252,Sheet1!$I$5:$I$28252,$B457,Sheet1!$L$5:$L$28252,$A457,Sheet1!$D$5:$D$28252,"医保",Sheet1!$E$5:$E$28252,"&lt;&gt;*调拨*",Sheet1!$E$5:$E$28252,"&lt;&gt;*医保即时拨付*")+SUMIFS(Sheet1!$F$5:$F$28252,Sheet1!$I$5:$I$28252,$B457,Sheet1!$L$5:$L$28252,$A457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7" s="32">
        <f>SUMIFS(Sheet1!$F$5:$F$28252,Sheet1!$I$5:$I$28252,$B457,Sheet1!$L$5:$L$28252,$A457,Sheet1!$D$5:$D$28252,"聚合",Sheet1!$E$5:$E$28252,"&lt;&gt;*调拨*")+SUMIFS(Sheet1!$F$5:$F$28252,Sheet1!$I$5:$I$28252,$B457,Sheet1!$L$5:$L$28252,$A457,Sheet1!$E$5:$E$28252,"*聚合*",Sheet1!$D$5:$D$28252,"&lt;&gt;聚合",Sheet1!$D$5:$D$28252,"&lt;&gt;内部转款",Sheet1!$D$5:$D$28252,"&lt;&gt;内部转账",Sheet1!$E$5:$E$28252,"&lt;&gt;*调拨*")</f>
        <v>0</v>
      </c>
      <c r="G457" s="32">
        <f>SUMIFS(Sheet1!$F$5:$F$28252,Sheet1!$I$5:$I$28252,$B457,Sheet1!$L$5:$L$28252,$A457,Sheet1!$D$5:$D$28252,"24小时微信",Sheet1!$E$5:$E$28252,"&lt;&gt;*调拨*")+SUMIFS(Sheet1!$F$5:$F$28252,Sheet1!$I$5:$I$28252,$B457,Sheet1!$L$5:$L$28252,$A457,Sheet1!$E$5:$E$28252,"*24小时微信*",Sheet1!$D$5:$D$28252,"&lt;&gt;24小时微信",Sheet1!$D$5:$D$28252,"&lt;&gt;内部转款",Sheet1!$D$5:$D$28252,"&lt;&gt;内部转账",Sheet1!$E$5:$E$28252,"&lt;&gt;*调拨*")</f>
        <v>0</v>
      </c>
      <c r="H457" s="32">
        <f>SUMIFS(Sheet1!$F$5:$F$28252,Sheet1!$I$5:$I$28252,$B457,Sheet1!$L$5:$L$28252,$A457,Sheet1!$D$5:$D$28252,"美团",Sheet1!$E$5:$E$28252,"&lt;&gt;*调拨*")+SUMIFS(Sheet1!$F$5:$F$28252,Sheet1!$I$5:$I$28252,$B457,Sheet1!$L$5:$L$28252,$A457,Sheet1!$E$5:$E$28252,"*美团*",Sheet1!$D$5:$D$28252,"&lt;&gt;美团",Sheet1!$D$5:$D$28252,"&lt;&gt;内部转款",Sheet1!$D$5:$D$28252,"&lt;&gt;内部转账",Sheet1!$E$5:$E$28252,"&lt;&gt;*调拨*")</f>
        <v>0</v>
      </c>
      <c r="I457" s="32">
        <f>SUMIFS(Sheet1!$F$5:$F$28252,Sheet1!$I$5:$I$28252,$B457,Sheet1!$L$5:$L$28252,$A457,Sheet1!$D$5:$D$28252,"饿了么",Sheet1!$E$5:$E$28252,"&lt;&gt;*调拨*")+SUMIFS(Sheet1!$F$5:$F$28252,Sheet1!$I$5:$I$28252,$B457,Sheet1!$L$5:$L$28252,$A457,Sheet1!$E$5:$E$28252,"*饿了么*",Sheet1!$D$5:$D$28252,"&lt;&gt;饿了么",Sheet1!$D$5:$D$28252,"&lt;&gt;内部转款",Sheet1!$D$5:$D$28252,"&lt;&gt;内部转账",Sheet1!$E$5:$E$28252,"&lt;&gt;*调拨*")</f>
        <v>0</v>
      </c>
      <c r="J457" s="32">
        <f>SUMIFS(Sheet1!$F$5:$F$28252,Sheet1!$I$5:$I$28252,$B457,Sheet1!$L$5:$L$28252,$A457,Sheet1!$D$5:$D$28252,"健E卡",Sheet1!$E$5:$E$28252,"&lt;&gt;*调拨*")+SUMIFS(Sheet1!$F$5:$F$28252,Sheet1!$I$5:$I$28252,$B457,Sheet1!$L$5:$L$28252,$A457,Sheet1!$E$5:$E$28252,"*健E卡*",Sheet1!$D$5:$D$28252,"&lt;&gt;健E卡",Sheet1!$D$5:$D$28252,"&lt;&gt;内部转款",Sheet1!$D$5:$D$28252,"&lt;&gt;内部转账",Sheet1!$E$5:$E$28252,"&lt;&gt;*调拨*")</f>
        <v>0</v>
      </c>
      <c r="K457" s="32">
        <f>SUMIFS(Sheet1!$F$5:$F$28252,Sheet1!$I$5:$I$28252,$B457,Sheet1!$L$5:$L$28252,$A457,Sheet1!$D$5:$D$28252,"抖音",Sheet1!$E$5:$E$28252,"&lt;&gt;*调拨*")+SUMIFS(Sheet1!$F$5:$F$28252,Sheet1!$I$5:$I$28252,$B457,Sheet1!$L$5:$L$28252,$A457,Sheet1!$E$5:$E$28252,"*抖音*",Sheet1!$D$5:$D$28252,"&lt;&gt;抖音",Sheet1!$D$5:$D$28252,"&lt;&gt;内部转款",Sheet1!$D$5:$D$28252,"&lt;&gt;内部转账",Sheet1!$E$5:$E$28252,"&lt;&gt;*调拨*")</f>
        <v>0</v>
      </c>
      <c r="L457" s="32">
        <f>SUMIFS(Sheet1!$F$5:$F$28252,Sheet1!$I$5:$I$28252,$B457,Sheet1!$L$5:$L$28252,$A457,Sheet1!$D$5:$D$28252,"医卡通",Sheet1!$E$5:$E$28252,"&lt;&gt;*调拨*")+SUMIFS(Sheet1!$F$5:$F$28252,Sheet1!$I$5:$I$28252,$B457,Sheet1!$L$5:$L$28252,$A457,Sheet1!$E$5:$E$28252,"*医卡通*",Sheet1!$D$5:$D$28252,"&lt;&gt;医卡通",Sheet1!$D$5:$D$28252,"&lt;&gt;内部转款",Sheet1!$D$5:$D$28252,"&lt;&gt;内部转账",Sheet1!$E$5:$E$28252,"&lt;&gt;*调拨*")</f>
        <v>0</v>
      </c>
      <c r="M457" s="32">
        <f>SUMIFS(Sheet1!$F$5:$F$28252,Sheet1!$I$5:$I$28252,$B457,Sheet1!$L$5:$L$28252,$A457,Sheet1!$D$5:$D$28252,"企健网",Sheet1!$E$5:$E$28252,"&lt;&gt;*调拨*")+SUMIFS(Sheet1!$F$5:$F$28252,Sheet1!$I$5:$I$28252,$B457,Sheet1!$L$5:$L$28252,$A457,Sheet1!$E$5:$E$28252,"*企健网*",Sheet1!$D$5:$D$28252,"&lt;&gt;企健网",Sheet1!$D$5:$D$28252,"&lt;&gt;内部转款",Sheet1!$D$5:$D$28252,"&lt;&gt;内部转账",Sheet1!$E$5:$E$28252,"&lt;&gt;*调拨*")</f>
        <v>0</v>
      </c>
      <c r="N457" s="32">
        <f>SUMIFS(Sheet1!$F$5:$F$28252,Sheet1!$I$5:$I$28252,$B457,Sheet1!$L$5:$L$28252,$A457,Sheet1!$D$5:$D$28252,"银联",Sheet1!$E$5:$E$28252,"&lt;&gt;*调拨*")+SUMIFS(Sheet1!$F$5:$F$28252,Sheet1!$I$5:$I$28252,$B457,Sheet1!$L$5:$L$28252,$A457,Sheet1!$E$5:$E$28252,"*银联*",Sheet1!$D$5:$D$28252,"&lt;&gt;银联",Sheet1!$D$5:$D$28252,"&lt;&gt;内部转款",Sheet1!$D$5:$D$28252,"&lt;&gt;内部转账",Sheet1!$E$5:$E$28252,"&lt;&gt;*调拨*")</f>
        <v>0</v>
      </c>
      <c r="O457" s="32">
        <f>SUMIFS(Sheet1!$F$5:$F$28252,Sheet1!$I$5:$I$28252,$B457,Sheet1!$L$5:$L$28252,$A457,Sheet1!$D$5:$D$28252,"京东",Sheet1!$E$5:$E$28252,"&lt;&gt;*调拨*")+SUMIFS(Sheet1!$F$5:$F$28252,Sheet1!$I$5:$I$28252,$B457,Sheet1!$L$5:$L$28252,$A457,Sheet1!$E$5:$E$28252,"*京东*",Sheet1!$D$5:$D$28252,"&lt;&gt;京东",Sheet1!$D$5:$D$28252,"&lt;&gt;内部转款",Sheet1!$D$5:$D$28252,"&lt;&gt;内部转账",Sheet1!$E$5:$E$28252,"&lt;&gt;*调拨*")</f>
        <v>0</v>
      </c>
      <c r="P457" s="32">
        <f>SUMIFS(Sheet1!$F$5:$F$28252,Sheet1!$I$5:$I$28252,$B457,Sheet1!$L$5:$L$28252,$A457,Sheet1!$D$5:$D$28252,"药机微信",Sheet1!$E$5:$E$28252,"&lt;&gt;*调拨*")+SUMIFS(Sheet1!$F$5:$F$28252,Sheet1!$I$5:$I$28252,$B457,Sheet1!$L$5:$L$28252,$A457,Sheet1!$E$5:$E$28252,"*药机微信*",Sheet1!$D$5:$D$28252,"&lt;&gt;药机微信",Sheet1!$D$5:$D$28252,"&lt;&gt;内部转款",Sheet1!$D$5:$D$28252,"&lt;&gt;内部转账",Sheet1!$E$5:$E$28252,"&lt;&gt;*调拨*")</f>
        <v>0</v>
      </c>
      <c r="Q457" s="32">
        <f>SUMIFS(Sheet1!$F$5:$F$28252,Sheet1!$I$5:$I$28252,$B457,Sheet1!$L$5:$L$28252,$A457,Sheet1!$D$5:$D$28252,"亲情卡",Sheet1!$E$5:$E$28252,"&lt;&gt;*调拨*")+SUMIFS(Sheet1!$F$5:$F$28252,Sheet1!$I$5:$I$28252,$B457,Sheet1!$L$5:$L$28252,$A457,Sheet1!$E$5:$E$28252,"*亲情卡*",Sheet1!$D$5:$D$28252,"&lt;&gt;亲情卡",Sheet1!$D$5:$D$28252,"&lt;&gt;内部转款",Sheet1!$D$5:$D$28252,"&lt;&gt;内部转账",Sheet1!$E$5:$E$28252,"&lt;&gt;*调拨*")</f>
        <v>0</v>
      </c>
      <c r="R457" s="32">
        <f>SUMIFS(Sheet1!$F$5:$F$28252,Sheet1!$I$5:$I$28252,$B457,Sheet1!$L$5:$L$28252,$A457,Sheet1!$D$5:$D$28252,"优惠券",Sheet1!$E$5:$E$28252,"&lt;&gt;*调拨*")+SUMIFS(Sheet1!$F$5:$F$28252,Sheet1!$I$5:$I$28252,$B457,Sheet1!$L$5:$L$28252,$A457,Sheet1!$E$5:$E$28252,"*优惠券*",Sheet1!$D$5:$D$28252,"&lt;&gt;优惠券",Sheet1!$D$5:$D$28252,"&lt;&gt;内部转款",Sheet1!$D$5:$D$28252,"&lt;&gt;内部转账",Sheet1!$E$5:$E$28252,"&lt;&gt;*调拨*")</f>
        <v>0</v>
      </c>
      <c r="S457" s="32">
        <f>SUMIFS(Sheet1!$F$5:$F$28252,Sheet1!$I$5:$I$28252,$B457,Sheet1!$L$5:$L$28252,$A457,Sheet1!$D$5:$D$28252,"代金券",Sheet1!$E$5:$E$28252,"&lt;&gt;*调拨*")+SUMIFS(Sheet1!$F$5:$F$28252,Sheet1!$I$5:$I$28252,$B457,Sheet1!$L$5:$L$28252,$A457,Sheet1!$E$5:$E$28252,"*代金券*",Sheet1!$D$5:$D$28252,"&lt;&gt;代金券",Sheet1!$D$5:$D$28252,"&lt;&gt;内部转款",Sheet1!$D$5:$D$28252,"&lt;&gt;内部转账",Sheet1!$E$5:$E$28252,"&lt;&gt;*调拨*")</f>
        <v>0</v>
      </c>
      <c r="T457" s="32">
        <f>SUMIFS(Sheet1!$F$5:$F$28252,Sheet1!$I$5:$I$28252,$B457,Sheet1!$L$5:$L$28252,$A457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457,Sheet1!$L$5:$L$28252,$A457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457,Sheet1!$L$5:$L$28252,$A457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457,Sheet1!$L$5:$L$28252,$A457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7" s="32">
        <f>SUMIFS(Sheet1!$F$5:$F$28252,Sheet1!$I$5:$I$28252,$B457,Sheet1!$L$5:$L$28252,$A457,Sheet1!$E$5:$E$28252,"*调拨*")</f>
        <v>0</v>
      </c>
      <c r="V457" s="32">
        <f>SUMIFS(Sheet1!$F$5:$F$28252,Sheet1!$I$5:$I$28252,$B457,Sheet1!$L$5:$L$28252,$A457,Sheet1!$D$5:$D$28252,"储值",Sheet1!$E$5:$E$28252,"&lt;&gt;*调拨*")+SUMIFS(Sheet1!$F$5:$F$28252,Sheet1!$I$5:$I$28252,$B457,Sheet1!$L$5:$L$28252,$A457,Sheet1!$E$5:$E$28252,"*储值*",Sheet1!$D$5:$D$28252,"&lt;&gt;储值",Sheet1!$D$5:$D$28252,"&lt;&gt;内部转款",Sheet1!$D$5:$D$28252,"&lt;&gt;内部转账",Sheet1!$E$5:$E$28252,"&lt;&gt;*调拨*")</f>
        <v>0</v>
      </c>
      <c r="W457" s="32">
        <f>SUMIFS(Sheet1!$F$5:$F$28252,Sheet1!$I$5:$I$28252,$B457,Sheet1!$L$5:$L$28252,$A457,Sheet1!$D$5:$D$28252,"效期",Sheet1!$E$5:$E$28252,"&lt;&gt;*调拨*")+SUMIFS(Sheet1!$F$5:$F$28252,Sheet1!$I$5:$I$28252,$B457,Sheet1!$L$5:$L$28252,$A457,Sheet1!$E$5:$E$28252,"*效期*",Sheet1!$D$5:$D$28252,"&lt;&gt;效期",Sheet1!$D$5:$D$28252,"&lt;&gt;内部转款",Sheet1!$D$5:$D$28252,"&lt;&gt;内部转账",Sheet1!$E$5:$E$28252,"&lt;&gt;*调拨*")</f>
        <v>0</v>
      </c>
      <c r="X457" s="32">
        <f>SUMIFS(Sheet1!$F$5:$F$28252,Sheet1!$I$5:$I$28252,$B457,Sheet1!$L$5:$L$28252,$A457,Sheet1!$D$5:$D$28252,"内部转款",Sheet1!$E$5:$E$28252,"&lt;&gt;*调拨*")+SUMIFS(Sheet1!$F$5:$F$28252,Sheet1!$I$5:$I$28252,$B457,Sheet1!$L$5:$L$28252,$A457,Sheet1!$D$5:$D$28252,"内部转账",Sheet1!$E$5:$E$28252,"&lt;&gt;*调拨*")</f>
        <v>0</v>
      </c>
      <c r="Y457" s="32">
        <f t="shared" si="32"/>
        <v>0</v>
      </c>
      <c r="Z457" s="32">
        <f>SUMIFS(Sheet1!$F$5:$F$28252,Sheet1!$I$5:$I$28252,$B457,Sheet1!$L$5:$L$28252,$A457)</f>
        <v>23659.23</v>
      </c>
      <c r="AA457" s="32">
        <f>SUMIFS(Sheet1!$G$5:$G$28252,Sheet1!$I$5:$I$28252,$B457,Sheet1!$L$5:$L$28252,$A457,Sheet1!$D$5:$D$28252,"工资",Sheet1!$E$5:$E$28252,"&lt;&gt;*调拨*")+SUMIFS(Sheet1!$G$5:$G$28252,Sheet1!$I$5:$I$28252,$B457,Sheet1!$L$5:$L$28252,$A457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5809</v>
      </c>
      <c r="AB457" s="32">
        <f>SUMIFS(Sheet1!$G$5:$G$28252,Sheet1!$I$5:$I$28252,$B457,Sheet1!$L$5:$L$28252,$A457,Sheet1!$D$5:$D$28252,"水费",Sheet1!$E$5:$E$28252,"&lt;&gt;*调拨*")+SUMIFS(Sheet1!$G$5:$G$28252,Sheet1!$I$5:$I$28252,$B457,Sheet1!$L$5:$L$28252,$A457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7" s="32">
        <f>SUMIFS(Sheet1!$G$5:$G$28252,Sheet1!$I$5:$I$28252,$B457,Sheet1!$L$5:$L$28252,$A457,Sheet1!$D$5:$D$28252,"电费",Sheet1!$E$5:$E$28252,"&lt;&gt;*调拨*")+SUMIFS(Sheet1!$G$5:$G$28252,Sheet1!$I$5:$I$28252,$B457,Sheet1!$L$5:$L$28252,$A457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7" s="32">
        <f>SUMIFS(Sheet1!$G$5:$G$28252,Sheet1!$I$5:$I$28252,$B457,Sheet1!$L$5:$L$28252,$A457,Sheet1!$D$5:$D$28252,"宽带费",Sheet1!$E$5:$E$28252,"&lt;&gt;*调拨*")+SUMIFS(Sheet1!$G$5:$G$28252,Sheet1!$I$5:$I$28252,$B457,Sheet1!$L$5:$L$28252,$A457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7" s="32">
        <f>SUMIFS(Sheet1!$G$5:$G$28252,Sheet1!$I$5:$I$28252,$B457,Sheet1!$L$5:$L$28252,$A457,Sheet1!$D$5:$D$28252,"办公费",Sheet1!$E$5:$E$28252,"&lt;&gt;*调拨*")+SUMIFS(Sheet1!$G$5:$G$28252,Sheet1!$I$5:$I$28252,$B457,Sheet1!$L$5:$L$28252,$A457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7" s="32">
        <f>SUMIFS(Sheet1!$G$5:$G$28252,Sheet1!$I$5:$I$28252,$B457,Sheet1!$L$5:$L$28252,$A457,Sheet1!$D$5:$D$28252,"话费",Sheet1!$E$5:$E$28252,"&lt;&gt;*调拨*")+SUMIFS(Sheet1!$G$5:$G$28252,Sheet1!$I$5:$I$28252,$B457,Sheet1!$L$5:$L$28252,$A457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7" s="32">
        <f>SUMIFS(Sheet1!$G$5:$G$28252,Sheet1!$I$5:$I$28252,$B457,Sheet1!$L$5:$L$28252,$A457,Sheet1!$D$5:$D$28252,"房租",Sheet1!$E$5:$E$28252,"&lt;&gt;*调拨*")+SUMIFS(Sheet1!$G$5:$G$28252,Sheet1!$I$5:$I$28252,$B457,Sheet1!$L$5:$L$28252,$A457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57" s="32">
        <f>SUMIFS(Sheet1!$G$5:$G$28252,Sheet1!$I$5:$I$28252,$B457,Sheet1!$L$5:$L$28252,$A457,Sheet1!$E$5:$E$28252,"*调拨*")</f>
        <v>0</v>
      </c>
      <c r="AI457" s="32">
        <f>SUMIFS(Sheet1!$G$5:$G$28252,Sheet1!$I$5:$I$28252,$B457,Sheet1!$L$5:$L$28252,$A457,Sheet1!$D$5:$D$28252,"内部转款",Sheet1!$E$5:$E$28252,"&lt;&gt;*调拨*")+SUMIFS(Sheet1!$G$5:$G$28252,Sheet1!$I$5:$I$28252,$B457,Sheet1!$L$5:$L$28252,$A457,Sheet1!$D$5:$D$28252,"内部转账",Sheet1!$E$5:$E$28252,"&lt;&gt;*调拨*")</f>
        <v>0</v>
      </c>
      <c r="AJ457" s="32">
        <f t="shared" si="33"/>
        <v>0</v>
      </c>
      <c r="AK457" s="32">
        <f>SUMIFS(Sheet1!$G$5:$G$28252,Sheet1!$I$5:$I$28252,$B457,Sheet1!$L$5:$L$28252,$A457)</f>
        <v>5809</v>
      </c>
      <c r="AL457" s="32">
        <f t="shared" si="34"/>
        <v>17850.23</v>
      </c>
    </row>
    <row r="458" ht="16.5" spans="1:38">
      <c r="A458" s="30">
        <v>202608</v>
      </c>
      <c r="B458" s="31" t="s">
        <v>1130</v>
      </c>
      <c r="C458" s="32">
        <f>SUMIFS(Sheet1!$F$5:$F$28252,Sheet1!$I$5:$I$28252,$B458,Sheet1!$L$5:$L$28252,$A458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58" s="32">
        <f>SUMIFS(Sheet1!$F$5:$F$28252,Sheet1!$I$5:$I$28252,$B458,Sheet1!$L$5:$L$28252,$A458,Sheet1!$D$5:$D$28252,"医保即时拨付",Sheet1!$E$5:$E$28252,"&lt;&gt;*调拨*")+SUMIFS(Sheet1!$F$5:$F$28252,Sheet1!$I$5:$I$28252,$B458,Sheet1!$L$5:$L$28252,$A458,Sheet1!$E$5:$E$28252,"*医保即时拨付*",Sheet1!$D$5:$D$28252,"&lt;&gt;医保即时拨付",Sheet1!$D$5:$D$28252,"&lt;&gt;内部转款",Sheet1!$D$5:$D$28252,"&lt;&gt;内部转账",Sheet1!$E$5:$E$28252,"&lt;&gt;*调拨*")</f>
        <v>0</v>
      </c>
      <c r="E458" s="32">
        <f>SUMIFS(Sheet1!$F$5:$F$28252,Sheet1!$I$5:$I$28252,$B458,Sheet1!$L$5:$L$28252,$A458,Sheet1!$D$5:$D$28252,"医保",Sheet1!$E$5:$E$28252,"&lt;&gt;*调拨*",Sheet1!$E$5:$E$28252,"&lt;&gt;*医保即时拨付*")+SUMIFS(Sheet1!$F$5:$F$28252,Sheet1!$I$5:$I$28252,$B458,Sheet1!$L$5:$L$28252,$A458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8" s="32">
        <f>SUMIFS(Sheet1!$F$5:$F$28252,Sheet1!$I$5:$I$28252,$B458,Sheet1!$L$5:$L$28252,$A458,Sheet1!$D$5:$D$28252,"聚合",Sheet1!$E$5:$E$28252,"&lt;&gt;*调拨*")+SUMIFS(Sheet1!$F$5:$F$28252,Sheet1!$I$5:$I$28252,$B458,Sheet1!$L$5:$L$28252,$A458,Sheet1!$E$5:$E$28252,"*聚合*",Sheet1!$D$5:$D$28252,"&lt;&gt;聚合",Sheet1!$D$5:$D$28252,"&lt;&gt;内部转款",Sheet1!$D$5:$D$28252,"&lt;&gt;内部转账",Sheet1!$E$5:$E$28252,"&lt;&gt;*调拨*")</f>
        <v>0</v>
      </c>
      <c r="G458" s="32">
        <f>SUMIFS(Sheet1!$F$5:$F$28252,Sheet1!$I$5:$I$28252,$B458,Sheet1!$L$5:$L$28252,$A458,Sheet1!$D$5:$D$28252,"24小时微信",Sheet1!$E$5:$E$28252,"&lt;&gt;*调拨*")+SUMIFS(Sheet1!$F$5:$F$28252,Sheet1!$I$5:$I$28252,$B458,Sheet1!$L$5:$L$28252,$A458,Sheet1!$E$5:$E$28252,"*24小时微信*",Sheet1!$D$5:$D$28252,"&lt;&gt;24小时微信",Sheet1!$D$5:$D$28252,"&lt;&gt;内部转款",Sheet1!$D$5:$D$28252,"&lt;&gt;内部转账",Sheet1!$E$5:$E$28252,"&lt;&gt;*调拨*")</f>
        <v>0</v>
      </c>
      <c r="H458" s="32">
        <f>SUMIFS(Sheet1!$F$5:$F$28252,Sheet1!$I$5:$I$28252,$B458,Sheet1!$L$5:$L$28252,$A458,Sheet1!$D$5:$D$28252,"美团",Sheet1!$E$5:$E$28252,"&lt;&gt;*调拨*")+SUMIFS(Sheet1!$F$5:$F$28252,Sheet1!$I$5:$I$28252,$B458,Sheet1!$L$5:$L$28252,$A458,Sheet1!$E$5:$E$28252,"*美团*",Sheet1!$D$5:$D$28252,"&lt;&gt;美团",Sheet1!$D$5:$D$28252,"&lt;&gt;内部转款",Sheet1!$D$5:$D$28252,"&lt;&gt;内部转账",Sheet1!$E$5:$E$28252,"&lt;&gt;*调拨*")</f>
        <v>0</v>
      </c>
      <c r="I458" s="32">
        <f>SUMIFS(Sheet1!$F$5:$F$28252,Sheet1!$I$5:$I$28252,$B458,Sheet1!$L$5:$L$28252,$A458,Sheet1!$D$5:$D$28252,"饿了么",Sheet1!$E$5:$E$28252,"&lt;&gt;*调拨*")+SUMIFS(Sheet1!$F$5:$F$28252,Sheet1!$I$5:$I$28252,$B458,Sheet1!$L$5:$L$28252,$A458,Sheet1!$E$5:$E$28252,"*饿了么*",Sheet1!$D$5:$D$28252,"&lt;&gt;饿了么",Sheet1!$D$5:$D$28252,"&lt;&gt;内部转款",Sheet1!$D$5:$D$28252,"&lt;&gt;内部转账",Sheet1!$E$5:$E$28252,"&lt;&gt;*调拨*")</f>
        <v>0</v>
      </c>
      <c r="J458" s="32">
        <f>SUMIFS(Sheet1!$F$5:$F$28252,Sheet1!$I$5:$I$28252,$B458,Sheet1!$L$5:$L$28252,$A458,Sheet1!$D$5:$D$28252,"健E卡",Sheet1!$E$5:$E$28252,"&lt;&gt;*调拨*")+SUMIFS(Sheet1!$F$5:$F$28252,Sheet1!$I$5:$I$28252,$B458,Sheet1!$L$5:$L$28252,$A458,Sheet1!$E$5:$E$28252,"*健E卡*",Sheet1!$D$5:$D$28252,"&lt;&gt;健E卡",Sheet1!$D$5:$D$28252,"&lt;&gt;内部转款",Sheet1!$D$5:$D$28252,"&lt;&gt;内部转账",Sheet1!$E$5:$E$28252,"&lt;&gt;*调拨*")</f>
        <v>0</v>
      </c>
      <c r="K458" s="32">
        <f>SUMIFS(Sheet1!$F$5:$F$28252,Sheet1!$I$5:$I$28252,$B458,Sheet1!$L$5:$L$28252,$A458,Sheet1!$D$5:$D$28252,"抖音",Sheet1!$E$5:$E$28252,"&lt;&gt;*调拨*")+SUMIFS(Sheet1!$F$5:$F$28252,Sheet1!$I$5:$I$28252,$B458,Sheet1!$L$5:$L$28252,$A458,Sheet1!$E$5:$E$28252,"*抖音*",Sheet1!$D$5:$D$28252,"&lt;&gt;抖音",Sheet1!$D$5:$D$28252,"&lt;&gt;内部转款",Sheet1!$D$5:$D$28252,"&lt;&gt;内部转账",Sheet1!$E$5:$E$28252,"&lt;&gt;*调拨*")</f>
        <v>0</v>
      </c>
      <c r="L458" s="32">
        <f>SUMIFS(Sheet1!$F$5:$F$28252,Sheet1!$I$5:$I$28252,$B458,Sheet1!$L$5:$L$28252,$A458,Sheet1!$D$5:$D$28252,"医卡通",Sheet1!$E$5:$E$28252,"&lt;&gt;*调拨*")+SUMIFS(Sheet1!$F$5:$F$28252,Sheet1!$I$5:$I$28252,$B458,Sheet1!$L$5:$L$28252,$A458,Sheet1!$E$5:$E$28252,"*医卡通*",Sheet1!$D$5:$D$28252,"&lt;&gt;医卡通",Sheet1!$D$5:$D$28252,"&lt;&gt;内部转款",Sheet1!$D$5:$D$28252,"&lt;&gt;内部转账",Sheet1!$E$5:$E$28252,"&lt;&gt;*调拨*")</f>
        <v>0</v>
      </c>
      <c r="M458" s="32">
        <f>SUMIFS(Sheet1!$F$5:$F$28252,Sheet1!$I$5:$I$28252,$B458,Sheet1!$L$5:$L$28252,$A458,Sheet1!$D$5:$D$28252,"企健网",Sheet1!$E$5:$E$28252,"&lt;&gt;*调拨*")+SUMIFS(Sheet1!$F$5:$F$28252,Sheet1!$I$5:$I$28252,$B458,Sheet1!$L$5:$L$28252,$A458,Sheet1!$E$5:$E$28252,"*企健网*",Sheet1!$D$5:$D$28252,"&lt;&gt;企健网",Sheet1!$D$5:$D$28252,"&lt;&gt;内部转款",Sheet1!$D$5:$D$28252,"&lt;&gt;内部转账",Sheet1!$E$5:$E$28252,"&lt;&gt;*调拨*")</f>
        <v>0</v>
      </c>
      <c r="N458" s="32">
        <f>SUMIFS(Sheet1!$F$5:$F$28252,Sheet1!$I$5:$I$28252,$B458,Sheet1!$L$5:$L$28252,$A458,Sheet1!$D$5:$D$28252,"银联",Sheet1!$E$5:$E$28252,"&lt;&gt;*调拨*")+SUMIFS(Sheet1!$F$5:$F$28252,Sheet1!$I$5:$I$28252,$B458,Sheet1!$L$5:$L$28252,$A458,Sheet1!$E$5:$E$28252,"*银联*",Sheet1!$D$5:$D$28252,"&lt;&gt;银联",Sheet1!$D$5:$D$28252,"&lt;&gt;内部转款",Sheet1!$D$5:$D$28252,"&lt;&gt;内部转账",Sheet1!$E$5:$E$28252,"&lt;&gt;*调拨*")</f>
        <v>0</v>
      </c>
      <c r="O458" s="32">
        <f>SUMIFS(Sheet1!$F$5:$F$28252,Sheet1!$I$5:$I$28252,$B458,Sheet1!$L$5:$L$28252,$A458,Sheet1!$D$5:$D$28252,"京东",Sheet1!$E$5:$E$28252,"&lt;&gt;*调拨*")+SUMIFS(Sheet1!$F$5:$F$28252,Sheet1!$I$5:$I$28252,$B458,Sheet1!$L$5:$L$28252,$A458,Sheet1!$E$5:$E$28252,"*京东*",Sheet1!$D$5:$D$28252,"&lt;&gt;京东",Sheet1!$D$5:$D$28252,"&lt;&gt;内部转款",Sheet1!$D$5:$D$28252,"&lt;&gt;内部转账",Sheet1!$E$5:$E$28252,"&lt;&gt;*调拨*")</f>
        <v>0</v>
      </c>
      <c r="P458" s="32">
        <f>SUMIFS(Sheet1!$F$5:$F$28252,Sheet1!$I$5:$I$28252,$B458,Sheet1!$L$5:$L$28252,$A458,Sheet1!$D$5:$D$28252,"药机微信",Sheet1!$E$5:$E$28252,"&lt;&gt;*调拨*")+SUMIFS(Sheet1!$F$5:$F$28252,Sheet1!$I$5:$I$28252,$B458,Sheet1!$L$5:$L$28252,$A458,Sheet1!$E$5:$E$28252,"*药机微信*",Sheet1!$D$5:$D$28252,"&lt;&gt;药机微信",Sheet1!$D$5:$D$28252,"&lt;&gt;内部转款",Sheet1!$D$5:$D$28252,"&lt;&gt;内部转账",Sheet1!$E$5:$E$28252,"&lt;&gt;*调拨*")</f>
        <v>0</v>
      </c>
      <c r="Q458" s="32">
        <f>SUMIFS(Sheet1!$F$5:$F$28252,Sheet1!$I$5:$I$28252,$B458,Sheet1!$L$5:$L$28252,$A458,Sheet1!$D$5:$D$28252,"亲情卡",Sheet1!$E$5:$E$28252,"&lt;&gt;*调拨*")+SUMIFS(Sheet1!$F$5:$F$28252,Sheet1!$I$5:$I$28252,$B458,Sheet1!$L$5:$L$28252,$A458,Sheet1!$E$5:$E$28252,"*亲情卡*",Sheet1!$D$5:$D$28252,"&lt;&gt;亲情卡",Sheet1!$D$5:$D$28252,"&lt;&gt;内部转款",Sheet1!$D$5:$D$28252,"&lt;&gt;内部转账",Sheet1!$E$5:$E$28252,"&lt;&gt;*调拨*")</f>
        <v>0</v>
      </c>
      <c r="R458" s="32">
        <f>SUMIFS(Sheet1!$F$5:$F$28252,Sheet1!$I$5:$I$28252,$B458,Sheet1!$L$5:$L$28252,$A458,Sheet1!$D$5:$D$28252,"优惠券",Sheet1!$E$5:$E$28252,"&lt;&gt;*调拨*")+SUMIFS(Sheet1!$F$5:$F$28252,Sheet1!$I$5:$I$28252,$B458,Sheet1!$L$5:$L$28252,$A458,Sheet1!$E$5:$E$28252,"*优惠券*",Sheet1!$D$5:$D$28252,"&lt;&gt;优惠券",Sheet1!$D$5:$D$28252,"&lt;&gt;内部转款",Sheet1!$D$5:$D$28252,"&lt;&gt;内部转账",Sheet1!$E$5:$E$28252,"&lt;&gt;*调拨*")</f>
        <v>0</v>
      </c>
      <c r="S458" s="32">
        <f>SUMIFS(Sheet1!$F$5:$F$28252,Sheet1!$I$5:$I$28252,$B458,Sheet1!$L$5:$L$28252,$A458,Sheet1!$D$5:$D$28252,"代金券",Sheet1!$E$5:$E$28252,"&lt;&gt;*调拨*")+SUMIFS(Sheet1!$F$5:$F$28252,Sheet1!$I$5:$I$28252,$B458,Sheet1!$L$5:$L$28252,$A458,Sheet1!$E$5:$E$28252,"*代金券*",Sheet1!$D$5:$D$28252,"&lt;&gt;代金券",Sheet1!$D$5:$D$28252,"&lt;&gt;内部转款",Sheet1!$D$5:$D$28252,"&lt;&gt;内部转账",Sheet1!$E$5:$E$28252,"&lt;&gt;*调拨*")</f>
        <v>0</v>
      </c>
      <c r="T458" s="32">
        <f>SUMIFS(Sheet1!$F$5:$F$28252,Sheet1!$I$5:$I$28252,$B458,Sheet1!$L$5:$L$28252,$A458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458,Sheet1!$L$5:$L$28252,$A458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458,Sheet1!$L$5:$L$28252,$A458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458,Sheet1!$L$5:$L$28252,$A458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8" s="32">
        <f>SUMIFS(Sheet1!$F$5:$F$28252,Sheet1!$I$5:$I$28252,$B458,Sheet1!$L$5:$L$28252,$A458,Sheet1!$E$5:$E$28252,"*调拨*")</f>
        <v>0</v>
      </c>
      <c r="V458" s="32">
        <f>SUMIFS(Sheet1!$F$5:$F$28252,Sheet1!$I$5:$I$28252,$B458,Sheet1!$L$5:$L$28252,$A458,Sheet1!$D$5:$D$28252,"储值",Sheet1!$E$5:$E$28252,"&lt;&gt;*调拨*")+SUMIFS(Sheet1!$F$5:$F$28252,Sheet1!$I$5:$I$28252,$B458,Sheet1!$L$5:$L$28252,$A458,Sheet1!$E$5:$E$28252,"*储值*",Sheet1!$D$5:$D$28252,"&lt;&gt;储值",Sheet1!$D$5:$D$28252,"&lt;&gt;内部转款",Sheet1!$D$5:$D$28252,"&lt;&gt;内部转账",Sheet1!$E$5:$E$28252,"&lt;&gt;*调拨*")</f>
        <v>0</v>
      </c>
      <c r="W458" s="32">
        <f>SUMIFS(Sheet1!$F$5:$F$28252,Sheet1!$I$5:$I$28252,$B458,Sheet1!$L$5:$L$28252,$A458,Sheet1!$D$5:$D$28252,"效期",Sheet1!$E$5:$E$28252,"&lt;&gt;*调拨*")+SUMIFS(Sheet1!$F$5:$F$28252,Sheet1!$I$5:$I$28252,$B458,Sheet1!$L$5:$L$28252,$A458,Sheet1!$E$5:$E$28252,"*效期*",Sheet1!$D$5:$D$28252,"&lt;&gt;效期",Sheet1!$D$5:$D$28252,"&lt;&gt;内部转款",Sheet1!$D$5:$D$28252,"&lt;&gt;内部转账",Sheet1!$E$5:$E$28252,"&lt;&gt;*调拨*")</f>
        <v>0</v>
      </c>
      <c r="X458" s="32">
        <f>SUMIFS(Sheet1!$F$5:$F$28252,Sheet1!$I$5:$I$28252,$B458,Sheet1!$L$5:$L$28252,$A458,Sheet1!$D$5:$D$28252,"内部转款",Sheet1!$E$5:$E$28252,"&lt;&gt;*调拨*")+SUMIFS(Sheet1!$F$5:$F$28252,Sheet1!$I$5:$I$28252,$B458,Sheet1!$L$5:$L$28252,$A458,Sheet1!$D$5:$D$28252,"内部转账",Sheet1!$E$5:$E$28252,"&lt;&gt;*调拨*")</f>
        <v>0</v>
      </c>
      <c r="Y458" s="32">
        <f t="shared" si="32"/>
        <v>0</v>
      </c>
      <c r="Z458" s="32">
        <f>SUMIFS(Sheet1!$F$5:$F$28252,Sheet1!$I$5:$I$28252,$B458,Sheet1!$L$5:$L$28252,$A458)</f>
        <v>0</v>
      </c>
      <c r="AA458" s="32">
        <f>SUMIFS(Sheet1!$G$5:$G$28252,Sheet1!$I$5:$I$28252,$B458,Sheet1!$L$5:$L$28252,$A458,Sheet1!$D$5:$D$28252,"工资",Sheet1!$E$5:$E$28252,"&lt;&gt;*调拨*")+SUMIFS(Sheet1!$G$5:$G$28252,Sheet1!$I$5:$I$28252,$B458,Sheet1!$L$5:$L$28252,$A458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58" s="32">
        <f>SUMIFS(Sheet1!$G$5:$G$28252,Sheet1!$I$5:$I$28252,$B458,Sheet1!$L$5:$L$28252,$A458,Sheet1!$D$5:$D$28252,"水费",Sheet1!$E$5:$E$28252,"&lt;&gt;*调拨*")+SUMIFS(Sheet1!$G$5:$G$28252,Sheet1!$I$5:$I$28252,$B458,Sheet1!$L$5:$L$28252,$A458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8" s="32">
        <f>SUMIFS(Sheet1!$G$5:$G$28252,Sheet1!$I$5:$I$28252,$B458,Sheet1!$L$5:$L$28252,$A458,Sheet1!$D$5:$D$28252,"电费",Sheet1!$E$5:$E$28252,"&lt;&gt;*调拨*")+SUMIFS(Sheet1!$G$5:$G$28252,Sheet1!$I$5:$I$28252,$B458,Sheet1!$L$5:$L$28252,$A458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8" s="32">
        <f>SUMIFS(Sheet1!$G$5:$G$28252,Sheet1!$I$5:$I$28252,$B458,Sheet1!$L$5:$L$28252,$A458,Sheet1!$D$5:$D$28252,"宽带费",Sheet1!$E$5:$E$28252,"&lt;&gt;*调拨*")+SUMIFS(Sheet1!$G$5:$G$28252,Sheet1!$I$5:$I$28252,$B458,Sheet1!$L$5:$L$28252,$A458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8" s="32">
        <f>SUMIFS(Sheet1!$G$5:$G$28252,Sheet1!$I$5:$I$28252,$B458,Sheet1!$L$5:$L$28252,$A458,Sheet1!$D$5:$D$28252,"办公费",Sheet1!$E$5:$E$28252,"&lt;&gt;*调拨*")+SUMIFS(Sheet1!$G$5:$G$28252,Sheet1!$I$5:$I$28252,$B458,Sheet1!$L$5:$L$28252,$A458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8" s="32">
        <f>SUMIFS(Sheet1!$G$5:$G$28252,Sheet1!$I$5:$I$28252,$B458,Sheet1!$L$5:$L$28252,$A458,Sheet1!$D$5:$D$28252,"话费",Sheet1!$E$5:$E$28252,"&lt;&gt;*调拨*")+SUMIFS(Sheet1!$G$5:$G$28252,Sheet1!$I$5:$I$28252,$B458,Sheet1!$L$5:$L$28252,$A458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8" s="32">
        <f>SUMIFS(Sheet1!$G$5:$G$28252,Sheet1!$I$5:$I$28252,$B458,Sheet1!$L$5:$L$28252,$A458,Sheet1!$D$5:$D$28252,"房租",Sheet1!$E$5:$E$28252,"&lt;&gt;*调拨*")+SUMIFS(Sheet1!$G$5:$G$28252,Sheet1!$I$5:$I$28252,$B458,Sheet1!$L$5:$L$28252,$A458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58" s="32">
        <f>SUMIFS(Sheet1!$G$5:$G$28252,Sheet1!$I$5:$I$28252,$B458,Sheet1!$L$5:$L$28252,$A458,Sheet1!$E$5:$E$28252,"*调拨*")</f>
        <v>0</v>
      </c>
      <c r="AI458" s="32">
        <f>SUMIFS(Sheet1!$G$5:$G$28252,Sheet1!$I$5:$I$28252,$B458,Sheet1!$L$5:$L$28252,$A458,Sheet1!$D$5:$D$28252,"内部转款",Sheet1!$E$5:$E$28252,"&lt;&gt;*调拨*")+SUMIFS(Sheet1!$G$5:$G$28252,Sheet1!$I$5:$I$28252,$B458,Sheet1!$L$5:$L$28252,$A458,Sheet1!$D$5:$D$28252,"内部转账",Sheet1!$E$5:$E$28252,"&lt;&gt;*调拨*")</f>
        <v>0</v>
      </c>
      <c r="AJ458" s="32">
        <f t="shared" si="33"/>
        <v>0</v>
      </c>
      <c r="AK458" s="32">
        <f>SUMIFS(Sheet1!$G$5:$G$28252,Sheet1!$I$5:$I$28252,$B458,Sheet1!$L$5:$L$28252,$A458)</f>
        <v>0</v>
      </c>
      <c r="AL458" s="32">
        <f t="shared" si="34"/>
        <v>0</v>
      </c>
    </row>
    <row r="459" ht="16.5" spans="1:38">
      <c r="A459" s="30">
        <v>202608</v>
      </c>
      <c r="B459" s="31" t="s">
        <v>1131</v>
      </c>
      <c r="C459" s="32">
        <f>SUMIFS(Sheet1!$F$5:$F$28252,Sheet1!$I$5:$I$28252,$B459,Sheet1!$L$5:$L$28252,$A459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59" s="32">
        <f>SUMIFS(Sheet1!$F$5:$F$28252,Sheet1!$I$5:$I$28252,$B459,Sheet1!$L$5:$L$28252,$A459,Sheet1!$D$5:$D$28252,"医保即时拨付",Sheet1!$E$5:$E$28252,"&lt;&gt;*调拨*")+SUMIFS(Sheet1!$F$5:$F$28252,Sheet1!$I$5:$I$28252,$B459,Sheet1!$L$5:$L$28252,$A459,Sheet1!$E$5:$E$28252,"*医保即时拨付*",Sheet1!$D$5:$D$28252,"&lt;&gt;医保即时拨付",Sheet1!$D$5:$D$28252,"&lt;&gt;内部转款",Sheet1!$D$5:$D$28252,"&lt;&gt;内部转账",Sheet1!$E$5:$E$28252,"&lt;&gt;*调拨*")</f>
        <v>0</v>
      </c>
      <c r="E459" s="32">
        <f>SUMIFS(Sheet1!$F$5:$F$28252,Sheet1!$I$5:$I$28252,$B459,Sheet1!$L$5:$L$28252,$A459,Sheet1!$D$5:$D$28252,"医保",Sheet1!$E$5:$E$28252,"&lt;&gt;*调拨*",Sheet1!$E$5:$E$28252,"&lt;&gt;*医保即时拨付*")+SUMIFS(Sheet1!$F$5:$F$28252,Sheet1!$I$5:$I$28252,$B459,Sheet1!$L$5:$L$28252,$A459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59" s="32">
        <f>SUMIFS(Sheet1!$F$5:$F$28252,Sheet1!$I$5:$I$28252,$B459,Sheet1!$L$5:$L$28252,$A459,Sheet1!$D$5:$D$28252,"聚合",Sheet1!$E$5:$E$28252,"&lt;&gt;*调拨*")+SUMIFS(Sheet1!$F$5:$F$28252,Sheet1!$I$5:$I$28252,$B459,Sheet1!$L$5:$L$28252,$A459,Sheet1!$E$5:$E$28252,"*聚合*",Sheet1!$D$5:$D$28252,"&lt;&gt;聚合",Sheet1!$D$5:$D$28252,"&lt;&gt;内部转款",Sheet1!$D$5:$D$28252,"&lt;&gt;内部转账",Sheet1!$E$5:$E$28252,"&lt;&gt;*调拨*")</f>
        <v>0</v>
      </c>
      <c r="G459" s="32">
        <f>SUMIFS(Sheet1!$F$5:$F$28252,Sheet1!$I$5:$I$28252,$B459,Sheet1!$L$5:$L$28252,$A459,Sheet1!$D$5:$D$28252,"24小时微信",Sheet1!$E$5:$E$28252,"&lt;&gt;*调拨*")+SUMIFS(Sheet1!$F$5:$F$28252,Sheet1!$I$5:$I$28252,$B459,Sheet1!$L$5:$L$28252,$A459,Sheet1!$E$5:$E$28252,"*24小时微信*",Sheet1!$D$5:$D$28252,"&lt;&gt;24小时微信",Sheet1!$D$5:$D$28252,"&lt;&gt;内部转款",Sheet1!$D$5:$D$28252,"&lt;&gt;内部转账",Sheet1!$E$5:$E$28252,"&lt;&gt;*调拨*")</f>
        <v>0</v>
      </c>
      <c r="H459" s="32">
        <f>SUMIFS(Sheet1!$F$5:$F$28252,Sheet1!$I$5:$I$28252,$B459,Sheet1!$L$5:$L$28252,$A459,Sheet1!$D$5:$D$28252,"美团",Sheet1!$E$5:$E$28252,"&lt;&gt;*调拨*")+SUMIFS(Sheet1!$F$5:$F$28252,Sheet1!$I$5:$I$28252,$B459,Sheet1!$L$5:$L$28252,$A459,Sheet1!$E$5:$E$28252,"*美团*",Sheet1!$D$5:$D$28252,"&lt;&gt;美团",Sheet1!$D$5:$D$28252,"&lt;&gt;内部转款",Sheet1!$D$5:$D$28252,"&lt;&gt;内部转账",Sheet1!$E$5:$E$28252,"&lt;&gt;*调拨*")</f>
        <v>0</v>
      </c>
      <c r="I459" s="32">
        <f>SUMIFS(Sheet1!$F$5:$F$28252,Sheet1!$I$5:$I$28252,$B459,Sheet1!$L$5:$L$28252,$A459,Sheet1!$D$5:$D$28252,"饿了么",Sheet1!$E$5:$E$28252,"&lt;&gt;*调拨*")+SUMIFS(Sheet1!$F$5:$F$28252,Sheet1!$I$5:$I$28252,$B459,Sheet1!$L$5:$L$28252,$A459,Sheet1!$E$5:$E$28252,"*饿了么*",Sheet1!$D$5:$D$28252,"&lt;&gt;饿了么",Sheet1!$D$5:$D$28252,"&lt;&gt;内部转款",Sheet1!$D$5:$D$28252,"&lt;&gt;内部转账",Sheet1!$E$5:$E$28252,"&lt;&gt;*调拨*")</f>
        <v>0</v>
      </c>
      <c r="J459" s="32">
        <f>SUMIFS(Sheet1!$F$5:$F$28252,Sheet1!$I$5:$I$28252,$B459,Sheet1!$L$5:$L$28252,$A459,Sheet1!$D$5:$D$28252,"健E卡",Sheet1!$E$5:$E$28252,"&lt;&gt;*调拨*")+SUMIFS(Sheet1!$F$5:$F$28252,Sheet1!$I$5:$I$28252,$B459,Sheet1!$L$5:$L$28252,$A459,Sheet1!$E$5:$E$28252,"*健E卡*",Sheet1!$D$5:$D$28252,"&lt;&gt;健E卡",Sheet1!$D$5:$D$28252,"&lt;&gt;内部转款",Sheet1!$D$5:$D$28252,"&lt;&gt;内部转账",Sheet1!$E$5:$E$28252,"&lt;&gt;*调拨*")</f>
        <v>0</v>
      </c>
      <c r="K459" s="32">
        <f>SUMIFS(Sheet1!$F$5:$F$28252,Sheet1!$I$5:$I$28252,$B459,Sheet1!$L$5:$L$28252,$A459,Sheet1!$D$5:$D$28252,"抖音",Sheet1!$E$5:$E$28252,"&lt;&gt;*调拨*")+SUMIFS(Sheet1!$F$5:$F$28252,Sheet1!$I$5:$I$28252,$B459,Sheet1!$L$5:$L$28252,$A459,Sheet1!$E$5:$E$28252,"*抖音*",Sheet1!$D$5:$D$28252,"&lt;&gt;抖音",Sheet1!$D$5:$D$28252,"&lt;&gt;内部转款",Sheet1!$D$5:$D$28252,"&lt;&gt;内部转账",Sheet1!$E$5:$E$28252,"&lt;&gt;*调拨*")</f>
        <v>0</v>
      </c>
      <c r="L459" s="32">
        <f>SUMIFS(Sheet1!$F$5:$F$28252,Sheet1!$I$5:$I$28252,$B459,Sheet1!$L$5:$L$28252,$A459,Sheet1!$D$5:$D$28252,"医卡通",Sheet1!$E$5:$E$28252,"&lt;&gt;*调拨*")+SUMIFS(Sheet1!$F$5:$F$28252,Sheet1!$I$5:$I$28252,$B459,Sheet1!$L$5:$L$28252,$A459,Sheet1!$E$5:$E$28252,"*医卡通*",Sheet1!$D$5:$D$28252,"&lt;&gt;医卡通",Sheet1!$D$5:$D$28252,"&lt;&gt;内部转款",Sheet1!$D$5:$D$28252,"&lt;&gt;内部转账",Sheet1!$E$5:$E$28252,"&lt;&gt;*调拨*")</f>
        <v>0</v>
      </c>
      <c r="M459" s="32">
        <f>SUMIFS(Sheet1!$F$5:$F$28252,Sheet1!$I$5:$I$28252,$B459,Sheet1!$L$5:$L$28252,$A459,Sheet1!$D$5:$D$28252,"企健网",Sheet1!$E$5:$E$28252,"&lt;&gt;*调拨*")+SUMIFS(Sheet1!$F$5:$F$28252,Sheet1!$I$5:$I$28252,$B459,Sheet1!$L$5:$L$28252,$A459,Sheet1!$E$5:$E$28252,"*企健网*",Sheet1!$D$5:$D$28252,"&lt;&gt;企健网",Sheet1!$D$5:$D$28252,"&lt;&gt;内部转款",Sheet1!$D$5:$D$28252,"&lt;&gt;内部转账",Sheet1!$E$5:$E$28252,"&lt;&gt;*调拨*")</f>
        <v>0</v>
      </c>
      <c r="N459" s="32">
        <f>SUMIFS(Sheet1!$F$5:$F$28252,Sheet1!$I$5:$I$28252,$B459,Sheet1!$L$5:$L$28252,$A459,Sheet1!$D$5:$D$28252,"银联",Sheet1!$E$5:$E$28252,"&lt;&gt;*调拨*")+SUMIFS(Sheet1!$F$5:$F$28252,Sheet1!$I$5:$I$28252,$B459,Sheet1!$L$5:$L$28252,$A459,Sheet1!$E$5:$E$28252,"*银联*",Sheet1!$D$5:$D$28252,"&lt;&gt;银联",Sheet1!$D$5:$D$28252,"&lt;&gt;内部转款",Sheet1!$D$5:$D$28252,"&lt;&gt;内部转账",Sheet1!$E$5:$E$28252,"&lt;&gt;*调拨*")</f>
        <v>0</v>
      </c>
      <c r="O459" s="32">
        <f>SUMIFS(Sheet1!$F$5:$F$28252,Sheet1!$I$5:$I$28252,$B459,Sheet1!$L$5:$L$28252,$A459,Sheet1!$D$5:$D$28252,"京东",Sheet1!$E$5:$E$28252,"&lt;&gt;*调拨*")+SUMIFS(Sheet1!$F$5:$F$28252,Sheet1!$I$5:$I$28252,$B459,Sheet1!$L$5:$L$28252,$A459,Sheet1!$E$5:$E$28252,"*京东*",Sheet1!$D$5:$D$28252,"&lt;&gt;京东",Sheet1!$D$5:$D$28252,"&lt;&gt;内部转款",Sheet1!$D$5:$D$28252,"&lt;&gt;内部转账",Sheet1!$E$5:$E$28252,"&lt;&gt;*调拨*")</f>
        <v>0</v>
      </c>
      <c r="P459" s="32">
        <f>SUMIFS(Sheet1!$F$5:$F$28252,Sheet1!$I$5:$I$28252,$B459,Sheet1!$L$5:$L$28252,$A459,Sheet1!$D$5:$D$28252,"药机微信",Sheet1!$E$5:$E$28252,"&lt;&gt;*调拨*")+SUMIFS(Sheet1!$F$5:$F$28252,Sheet1!$I$5:$I$28252,$B459,Sheet1!$L$5:$L$28252,$A459,Sheet1!$E$5:$E$28252,"*药机微信*",Sheet1!$D$5:$D$28252,"&lt;&gt;药机微信",Sheet1!$D$5:$D$28252,"&lt;&gt;内部转款",Sheet1!$D$5:$D$28252,"&lt;&gt;内部转账",Sheet1!$E$5:$E$28252,"&lt;&gt;*调拨*")</f>
        <v>0</v>
      </c>
      <c r="Q459" s="32">
        <f>SUMIFS(Sheet1!$F$5:$F$28252,Sheet1!$I$5:$I$28252,$B459,Sheet1!$L$5:$L$28252,$A459,Sheet1!$D$5:$D$28252,"亲情卡",Sheet1!$E$5:$E$28252,"&lt;&gt;*调拨*")+SUMIFS(Sheet1!$F$5:$F$28252,Sheet1!$I$5:$I$28252,$B459,Sheet1!$L$5:$L$28252,$A459,Sheet1!$E$5:$E$28252,"*亲情卡*",Sheet1!$D$5:$D$28252,"&lt;&gt;亲情卡",Sheet1!$D$5:$D$28252,"&lt;&gt;内部转款",Sheet1!$D$5:$D$28252,"&lt;&gt;内部转账",Sheet1!$E$5:$E$28252,"&lt;&gt;*调拨*")</f>
        <v>0</v>
      </c>
      <c r="R459" s="32">
        <f>SUMIFS(Sheet1!$F$5:$F$28252,Sheet1!$I$5:$I$28252,$B459,Sheet1!$L$5:$L$28252,$A459,Sheet1!$D$5:$D$28252,"优惠券",Sheet1!$E$5:$E$28252,"&lt;&gt;*调拨*")+SUMIFS(Sheet1!$F$5:$F$28252,Sheet1!$I$5:$I$28252,$B459,Sheet1!$L$5:$L$28252,$A459,Sheet1!$E$5:$E$28252,"*优惠券*",Sheet1!$D$5:$D$28252,"&lt;&gt;优惠券",Sheet1!$D$5:$D$28252,"&lt;&gt;内部转款",Sheet1!$D$5:$D$28252,"&lt;&gt;内部转账",Sheet1!$E$5:$E$28252,"&lt;&gt;*调拨*")</f>
        <v>0</v>
      </c>
      <c r="S459" s="32">
        <f>SUMIFS(Sheet1!$F$5:$F$28252,Sheet1!$I$5:$I$28252,$B459,Sheet1!$L$5:$L$28252,$A459,Sheet1!$D$5:$D$28252,"代金券",Sheet1!$E$5:$E$28252,"&lt;&gt;*调拨*")+SUMIFS(Sheet1!$F$5:$F$28252,Sheet1!$I$5:$I$28252,$B459,Sheet1!$L$5:$L$28252,$A459,Sheet1!$E$5:$E$28252,"*代金券*",Sheet1!$D$5:$D$28252,"&lt;&gt;代金券",Sheet1!$D$5:$D$28252,"&lt;&gt;内部转款",Sheet1!$D$5:$D$28252,"&lt;&gt;内部转账",Sheet1!$E$5:$E$28252,"&lt;&gt;*调拨*")</f>
        <v>0</v>
      </c>
      <c r="T459" s="32">
        <f>SUMIFS(Sheet1!$F$5:$F$28252,Sheet1!$I$5:$I$28252,$B459,Sheet1!$L$5:$L$28252,$A459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459,Sheet1!$L$5:$L$28252,$A459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459,Sheet1!$L$5:$L$28252,$A459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459,Sheet1!$L$5:$L$28252,$A459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59" s="32">
        <f>SUMIFS(Sheet1!$F$5:$F$28252,Sheet1!$I$5:$I$28252,$B459,Sheet1!$L$5:$L$28252,$A459,Sheet1!$E$5:$E$28252,"*调拨*")</f>
        <v>0</v>
      </c>
      <c r="V459" s="32">
        <f>SUMIFS(Sheet1!$F$5:$F$28252,Sheet1!$I$5:$I$28252,$B459,Sheet1!$L$5:$L$28252,$A459,Sheet1!$D$5:$D$28252,"储值",Sheet1!$E$5:$E$28252,"&lt;&gt;*调拨*")+SUMIFS(Sheet1!$F$5:$F$28252,Sheet1!$I$5:$I$28252,$B459,Sheet1!$L$5:$L$28252,$A459,Sheet1!$E$5:$E$28252,"*储值*",Sheet1!$D$5:$D$28252,"&lt;&gt;储值",Sheet1!$D$5:$D$28252,"&lt;&gt;内部转款",Sheet1!$D$5:$D$28252,"&lt;&gt;内部转账",Sheet1!$E$5:$E$28252,"&lt;&gt;*调拨*")</f>
        <v>0</v>
      </c>
      <c r="W459" s="32">
        <f>SUMIFS(Sheet1!$F$5:$F$28252,Sheet1!$I$5:$I$28252,$B459,Sheet1!$L$5:$L$28252,$A459,Sheet1!$D$5:$D$28252,"效期",Sheet1!$E$5:$E$28252,"&lt;&gt;*调拨*")+SUMIFS(Sheet1!$F$5:$F$28252,Sheet1!$I$5:$I$28252,$B459,Sheet1!$L$5:$L$28252,$A459,Sheet1!$E$5:$E$28252,"*效期*",Sheet1!$D$5:$D$28252,"&lt;&gt;效期",Sheet1!$D$5:$D$28252,"&lt;&gt;内部转款",Sheet1!$D$5:$D$28252,"&lt;&gt;内部转账",Sheet1!$E$5:$E$28252,"&lt;&gt;*调拨*")</f>
        <v>0</v>
      </c>
      <c r="X459" s="32">
        <f>SUMIFS(Sheet1!$F$5:$F$28252,Sheet1!$I$5:$I$28252,$B459,Sheet1!$L$5:$L$28252,$A459,Sheet1!$D$5:$D$28252,"内部转款",Sheet1!$E$5:$E$28252,"&lt;&gt;*调拨*")+SUMIFS(Sheet1!$F$5:$F$28252,Sheet1!$I$5:$I$28252,$B459,Sheet1!$L$5:$L$28252,$A459,Sheet1!$D$5:$D$28252,"内部转账",Sheet1!$E$5:$E$28252,"&lt;&gt;*调拨*")</f>
        <v>0</v>
      </c>
      <c r="Y459" s="32">
        <f t="shared" si="32"/>
        <v>0</v>
      </c>
      <c r="Z459" s="32">
        <f>SUMIFS(Sheet1!$F$5:$F$28252,Sheet1!$I$5:$I$28252,$B459,Sheet1!$L$5:$L$28252,$A459)</f>
        <v>0</v>
      </c>
      <c r="AA459" s="32">
        <f>SUMIFS(Sheet1!$G$5:$G$28252,Sheet1!$I$5:$I$28252,$B459,Sheet1!$L$5:$L$28252,$A459,Sheet1!$D$5:$D$28252,"工资",Sheet1!$E$5:$E$28252,"&lt;&gt;*调拨*")+SUMIFS(Sheet1!$G$5:$G$28252,Sheet1!$I$5:$I$28252,$B459,Sheet1!$L$5:$L$28252,$A459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59" s="32">
        <f>SUMIFS(Sheet1!$G$5:$G$28252,Sheet1!$I$5:$I$28252,$B459,Sheet1!$L$5:$L$28252,$A459,Sheet1!$D$5:$D$28252,"水费",Sheet1!$E$5:$E$28252,"&lt;&gt;*调拨*")+SUMIFS(Sheet1!$G$5:$G$28252,Sheet1!$I$5:$I$28252,$B459,Sheet1!$L$5:$L$28252,$A459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59" s="32">
        <f>SUMIFS(Sheet1!$G$5:$G$28252,Sheet1!$I$5:$I$28252,$B459,Sheet1!$L$5:$L$28252,$A459,Sheet1!$D$5:$D$28252,"电费",Sheet1!$E$5:$E$28252,"&lt;&gt;*调拨*")+SUMIFS(Sheet1!$G$5:$G$28252,Sheet1!$I$5:$I$28252,$B459,Sheet1!$L$5:$L$28252,$A459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59" s="32">
        <f>SUMIFS(Sheet1!$G$5:$G$28252,Sheet1!$I$5:$I$28252,$B459,Sheet1!$L$5:$L$28252,$A459,Sheet1!$D$5:$D$28252,"宽带费",Sheet1!$E$5:$E$28252,"&lt;&gt;*调拨*")+SUMIFS(Sheet1!$G$5:$G$28252,Sheet1!$I$5:$I$28252,$B459,Sheet1!$L$5:$L$28252,$A459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59" s="32">
        <f>SUMIFS(Sheet1!$G$5:$G$28252,Sheet1!$I$5:$I$28252,$B459,Sheet1!$L$5:$L$28252,$A459,Sheet1!$D$5:$D$28252,"办公费",Sheet1!$E$5:$E$28252,"&lt;&gt;*调拨*")+SUMIFS(Sheet1!$G$5:$G$28252,Sheet1!$I$5:$I$28252,$B459,Sheet1!$L$5:$L$28252,$A459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59" s="32">
        <f>SUMIFS(Sheet1!$G$5:$G$28252,Sheet1!$I$5:$I$28252,$B459,Sheet1!$L$5:$L$28252,$A459,Sheet1!$D$5:$D$28252,"话费",Sheet1!$E$5:$E$28252,"&lt;&gt;*调拨*")+SUMIFS(Sheet1!$G$5:$G$28252,Sheet1!$I$5:$I$28252,$B459,Sheet1!$L$5:$L$28252,$A459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59" s="32">
        <f>SUMIFS(Sheet1!$G$5:$G$28252,Sheet1!$I$5:$I$28252,$B459,Sheet1!$L$5:$L$28252,$A459,Sheet1!$D$5:$D$28252,"房租",Sheet1!$E$5:$E$28252,"&lt;&gt;*调拨*")+SUMIFS(Sheet1!$G$5:$G$28252,Sheet1!$I$5:$I$28252,$B459,Sheet1!$L$5:$L$28252,$A459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59" s="32">
        <f>SUMIFS(Sheet1!$G$5:$G$28252,Sheet1!$I$5:$I$28252,$B459,Sheet1!$L$5:$L$28252,$A459,Sheet1!$E$5:$E$28252,"*调拨*")</f>
        <v>0</v>
      </c>
      <c r="AI459" s="32">
        <f>SUMIFS(Sheet1!$G$5:$G$28252,Sheet1!$I$5:$I$28252,$B459,Sheet1!$L$5:$L$28252,$A459,Sheet1!$D$5:$D$28252,"内部转款",Sheet1!$E$5:$E$28252,"&lt;&gt;*调拨*")+SUMIFS(Sheet1!$G$5:$G$28252,Sheet1!$I$5:$I$28252,$B459,Sheet1!$L$5:$L$28252,$A459,Sheet1!$D$5:$D$28252,"内部转账",Sheet1!$E$5:$E$28252,"&lt;&gt;*调拨*")</f>
        <v>0</v>
      </c>
      <c r="AJ459" s="32">
        <f t="shared" si="33"/>
        <v>0</v>
      </c>
      <c r="AK459" s="32">
        <f>SUMIFS(Sheet1!$G$5:$G$28252,Sheet1!$I$5:$I$28252,$B459,Sheet1!$L$5:$L$28252,$A459)</f>
        <v>0</v>
      </c>
      <c r="AL459" s="32">
        <f t="shared" si="34"/>
        <v>0</v>
      </c>
    </row>
    <row r="460" ht="16.5" spans="1:38">
      <c r="A460" s="30">
        <v>202608</v>
      </c>
      <c r="B460" s="31" t="s">
        <v>89</v>
      </c>
      <c r="C460" s="32">
        <f>SUMIFS(Sheet1!$F$5:$F$28252,Sheet1!$I$5:$I$28252,$B460,Sheet1!$L$5:$L$28252,$A460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60" s="32">
        <f>SUMIFS(Sheet1!$F$5:$F$28252,Sheet1!$I$5:$I$28252,$B460,Sheet1!$L$5:$L$28252,$A460,Sheet1!$D$5:$D$28252,"医保即时拨付",Sheet1!$E$5:$E$28252,"&lt;&gt;*调拨*")+SUMIFS(Sheet1!$F$5:$F$28252,Sheet1!$I$5:$I$28252,$B460,Sheet1!$L$5:$L$28252,$A460,Sheet1!$E$5:$E$28252,"*医保即时拨付*",Sheet1!$D$5:$D$28252,"&lt;&gt;医保即时拨付",Sheet1!$D$5:$D$28252,"&lt;&gt;内部转款",Sheet1!$D$5:$D$28252,"&lt;&gt;内部转账",Sheet1!$E$5:$E$28252,"&lt;&gt;*调拨*")</f>
        <v>0</v>
      </c>
      <c r="E460" s="32">
        <f>SUMIFS(Sheet1!$F$5:$F$28252,Sheet1!$I$5:$I$28252,$B460,Sheet1!$L$5:$L$28252,$A460,Sheet1!$D$5:$D$28252,"医保",Sheet1!$E$5:$E$28252,"&lt;&gt;*调拨*",Sheet1!$E$5:$E$28252,"&lt;&gt;*医保即时拨付*")+SUMIFS(Sheet1!$F$5:$F$28252,Sheet1!$I$5:$I$28252,$B460,Sheet1!$L$5:$L$28252,$A460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0" s="32">
        <f>SUMIFS(Sheet1!$F$5:$F$28252,Sheet1!$I$5:$I$28252,$B460,Sheet1!$L$5:$L$28252,$A460,Sheet1!$D$5:$D$28252,"聚合",Sheet1!$E$5:$E$28252,"&lt;&gt;*调拨*")+SUMIFS(Sheet1!$F$5:$F$28252,Sheet1!$I$5:$I$28252,$B460,Sheet1!$L$5:$L$28252,$A460,Sheet1!$E$5:$E$28252,"*聚合*",Sheet1!$D$5:$D$28252,"&lt;&gt;聚合",Sheet1!$D$5:$D$28252,"&lt;&gt;内部转款",Sheet1!$D$5:$D$28252,"&lt;&gt;内部转账",Sheet1!$E$5:$E$28252,"&lt;&gt;*调拨*")</f>
        <v>0</v>
      </c>
      <c r="G460" s="32">
        <f>SUMIFS(Sheet1!$F$5:$F$28252,Sheet1!$I$5:$I$28252,$B460,Sheet1!$L$5:$L$28252,$A460,Sheet1!$D$5:$D$28252,"24小时微信",Sheet1!$E$5:$E$28252,"&lt;&gt;*调拨*")+SUMIFS(Sheet1!$F$5:$F$28252,Sheet1!$I$5:$I$28252,$B460,Sheet1!$L$5:$L$28252,$A460,Sheet1!$E$5:$E$28252,"*24小时微信*",Sheet1!$D$5:$D$28252,"&lt;&gt;24小时微信",Sheet1!$D$5:$D$28252,"&lt;&gt;内部转款",Sheet1!$D$5:$D$28252,"&lt;&gt;内部转账",Sheet1!$E$5:$E$28252,"&lt;&gt;*调拨*")</f>
        <v>0</v>
      </c>
      <c r="H460" s="32">
        <f>SUMIFS(Sheet1!$F$5:$F$28252,Sheet1!$I$5:$I$28252,$B460,Sheet1!$L$5:$L$28252,$A460,Sheet1!$D$5:$D$28252,"美团",Sheet1!$E$5:$E$28252,"&lt;&gt;*调拨*")+SUMIFS(Sheet1!$F$5:$F$28252,Sheet1!$I$5:$I$28252,$B460,Sheet1!$L$5:$L$28252,$A460,Sheet1!$E$5:$E$28252,"*美团*",Sheet1!$D$5:$D$28252,"&lt;&gt;美团",Sheet1!$D$5:$D$28252,"&lt;&gt;内部转款",Sheet1!$D$5:$D$28252,"&lt;&gt;内部转账",Sheet1!$E$5:$E$28252,"&lt;&gt;*调拨*")</f>
        <v>0</v>
      </c>
      <c r="I460" s="32">
        <f>SUMIFS(Sheet1!$F$5:$F$28252,Sheet1!$I$5:$I$28252,$B460,Sheet1!$L$5:$L$28252,$A460,Sheet1!$D$5:$D$28252,"饿了么",Sheet1!$E$5:$E$28252,"&lt;&gt;*调拨*")+SUMIFS(Sheet1!$F$5:$F$28252,Sheet1!$I$5:$I$28252,$B460,Sheet1!$L$5:$L$28252,$A460,Sheet1!$E$5:$E$28252,"*饿了么*",Sheet1!$D$5:$D$28252,"&lt;&gt;饿了么",Sheet1!$D$5:$D$28252,"&lt;&gt;内部转款",Sheet1!$D$5:$D$28252,"&lt;&gt;内部转账",Sheet1!$E$5:$E$28252,"&lt;&gt;*调拨*")</f>
        <v>0</v>
      </c>
      <c r="J460" s="32">
        <f>SUMIFS(Sheet1!$F$5:$F$28252,Sheet1!$I$5:$I$28252,$B460,Sheet1!$L$5:$L$28252,$A460,Sheet1!$D$5:$D$28252,"健E卡",Sheet1!$E$5:$E$28252,"&lt;&gt;*调拨*")+SUMIFS(Sheet1!$F$5:$F$28252,Sheet1!$I$5:$I$28252,$B460,Sheet1!$L$5:$L$28252,$A460,Sheet1!$E$5:$E$28252,"*健E卡*",Sheet1!$D$5:$D$28252,"&lt;&gt;健E卡",Sheet1!$D$5:$D$28252,"&lt;&gt;内部转款",Sheet1!$D$5:$D$28252,"&lt;&gt;内部转账",Sheet1!$E$5:$E$28252,"&lt;&gt;*调拨*")</f>
        <v>0</v>
      </c>
      <c r="K460" s="32">
        <f>SUMIFS(Sheet1!$F$5:$F$28252,Sheet1!$I$5:$I$28252,$B460,Sheet1!$L$5:$L$28252,$A460,Sheet1!$D$5:$D$28252,"抖音",Sheet1!$E$5:$E$28252,"&lt;&gt;*调拨*")+SUMIFS(Sheet1!$F$5:$F$28252,Sheet1!$I$5:$I$28252,$B460,Sheet1!$L$5:$L$28252,$A460,Sheet1!$E$5:$E$28252,"*抖音*",Sheet1!$D$5:$D$28252,"&lt;&gt;抖音",Sheet1!$D$5:$D$28252,"&lt;&gt;内部转款",Sheet1!$D$5:$D$28252,"&lt;&gt;内部转账",Sheet1!$E$5:$E$28252,"&lt;&gt;*调拨*")</f>
        <v>0</v>
      </c>
      <c r="L460" s="32">
        <f>SUMIFS(Sheet1!$F$5:$F$28252,Sheet1!$I$5:$I$28252,$B460,Sheet1!$L$5:$L$28252,$A460,Sheet1!$D$5:$D$28252,"医卡通",Sheet1!$E$5:$E$28252,"&lt;&gt;*调拨*")+SUMIFS(Sheet1!$F$5:$F$28252,Sheet1!$I$5:$I$28252,$B460,Sheet1!$L$5:$L$28252,$A460,Sheet1!$E$5:$E$28252,"*医卡通*",Sheet1!$D$5:$D$28252,"&lt;&gt;医卡通",Sheet1!$D$5:$D$28252,"&lt;&gt;内部转款",Sheet1!$D$5:$D$28252,"&lt;&gt;内部转账",Sheet1!$E$5:$E$28252,"&lt;&gt;*调拨*")</f>
        <v>0</v>
      </c>
      <c r="M460" s="32">
        <f>SUMIFS(Sheet1!$F$5:$F$28252,Sheet1!$I$5:$I$28252,$B460,Sheet1!$L$5:$L$28252,$A460,Sheet1!$D$5:$D$28252,"企健网",Sheet1!$E$5:$E$28252,"&lt;&gt;*调拨*")+SUMIFS(Sheet1!$F$5:$F$28252,Sheet1!$I$5:$I$28252,$B460,Sheet1!$L$5:$L$28252,$A460,Sheet1!$E$5:$E$28252,"*企健网*",Sheet1!$D$5:$D$28252,"&lt;&gt;企健网",Sheet1!$D$5:$D$28252,"&lt;&gt;内部转款",Sheet1!$D$5:$D$28252,"&lt;&gt;内部转账",Sheet1!$E$5:$E$28252,"&lt;&gt;*调拨*")</f>
        <v>0</v>
      </c>
      <c r="N460" s="32">
        <f>SUMIFS(Sheet1!$F$5:$F$28252,Sheet1!$I$5:$I$28252,$B460,Sheet1!$L$5:$L$28252,$A460,Sheet1!$D$5:$D$28252,"银联",Sheet1!$E$5:$E$28252,"&lt;&gt;*调拨*")+SUMIFS(Sheet1!$F$5:$F$28252,Sheet1!$I$5:$I$28252,$B460,Sheet1!$L$5:$L$28252,$A460,Sheet1!$E$5:$E$28252,"*银联*",Sheet1!$D$5:$D$28252,"&lt;&gt;银联",Sheet1!$D$5:$D$28252,"&lt;&gt;内部转款",Sheet1!$D$5:$D$28252,"&lt;&gt;内部转账",Sheet1!$E$5:$E$28252,"&lt;&gt;*调拨*")</f>
        <v>0</v>
      </c>
      <c r="O460" s="32">
        <f>SUMIFS(Sheet1!$F$5:$F$28252,Sheet1!$I$5:$I$28252,$B460,Sheet1!$L$5:$L$28252,$A460,Sheet1!$D$5:$D$28252,"京东",Sheet1!$E$5:$E$28252,"&lt;&gt;*调拨*")+SUMIFS(Sheet1!$F$5:$F$28252,Sheet1!$I$5:$I$28252,$B460,Sheet1!$L$5:$L$28252,$A460,Sheet1!$E$5:$E$28252,"*京东*",Sheet1!$D$5:$D$28252,"&lt;&gt;京东",Sheet1!$D$5:$D$28252,"&lt;&gt;内部转款",Sheet1!$D$5:$D$28252,"&lt;&gt;内部转账",Sheet1!$E$5:$E$28252,"&lt;&gt;*调拨*")</f>
        <v>0</v>
      </c>
      <c r="P460" s="32">
        <f>SUMIFS(Sheet1!$F$5:$F$28252,Sheet1!$I$5:$I$28252,$B460,Sheet1!$L$5:$L$28252,$A460,Sheet1!$D$5:$D$28252,"药机微信",Sheet1!$E$5:$E$28252,"&lt;&gt;*调拨*")+SUMIFS(Sheet1!$F$5:$F$28252,Sheet1!$I$5:$I$28252,$B460,Sheet1!$L$5:$L$28252,$A460,Sheet1!$E$5:$E$28252,"*药机微信*",Sheet1!$D$5:$D$28252,"&lt;&gt;药机微信",Sheet1!$D$5:$D$28252,"&lt;&gt;内部转款",Sheet1!$D$5:$D$28252,"&lt;&gt;内部转账",Sheet1!$E$5:$E$28252,"&lt;&gt;*调拨*")</f>
        <v>0</v>
      </c>
      <c r="Q460" s="32">
        <f>SUMIFS(Sheet1!$F$5:$F$28252,Sheet1!$I$5:$I$28252,$B460,Sheet1!$L$5:$L$28252,$A460,Sheet1!$D$5:$D$28252,"亲情卡",Sheet1!$E$5:$E$28252,"&lt;&gt;*调拨*")+SUMIFS(Sheet1!$F$5:$F$28252,Sheet1!$I$5:$I$28252,$B460,Sheet1!$L$5:$L$28252,$A460,Sheet1!$E$5:$E$28252,"*亲情卡*",Sheet1!$D$5:$D$28252,"&lt;&gt;亲情卡",Sheet1!$D$5:$D$28252,"&lt;&gt;内部转款",Sheet1!$D$5:$D$28252,"&lt;&gt;内部转账",Sheet1!$E$5:$E$28252,"&lt;&gt;*调拨*")</f>
        <v>0</v>
      </c>
      <c r="R460" s="32">
        <f>SUMIFS(Sheet1!$F$5:$F$28252,Sheet1!$I$5:$I$28252,$B460,Sheet1!$L$5:$L$28252,$A460,Sheet1!$D$5:$D$28252,"优惠券",Sheet1!$E$5:$E$28252,"&lt;&gt;*调拨*")+SUMIFS(Sheet1!$F$5:$F$28252,Sheet1!$I$5:$I$28252,$B460,Sheet1!$L$5:$L$28252,$A460,Sheet1!$E$5:$E$28252,"*优惠券*",Sheet1!$D$5:$D$28252,"&lt;&gt;优惠券",Sheet1!$D$5:$D$28252,"&lt;&gt;内部转款",Sheet1!$D$5:$D$28252,"&lt;&gt;内部转账",Sheet1!$E$5:$E$28252,"&lt;&gt;*调拨*")</f>
        <v>0</v>
      </c>
      <c r="S460" s="32">
        <f>SUMIFS(Sheet1!$F$5:$F$28252,Sheet1!$I$5:$I$28252,$B460,Sheet1!$L$5:$L$28252,$A460,Sheet1!$D$5:$D$28252,"代金券",Sheet1!$E$5:$E$28252,"&lt;&gt;*调拨*")+SUMIFS(Sheet1!$F$5:$F$28252,Sheet1!$I$5:$I$28252,$B460,Sheet1!$L$5:$L$28252,$A460,Sheet1!$E$5:$E$28252,"*代金券*",Sheet1!$D$5:$D$28252,"&lt;&gt;代金券",Sheet1!$D$5:$D$28252,"&lt;&gt;内部转款",Sheet1!$D$5:$D$28252,"&lt;&gt;内部转账",Sheet1!$E$5:$E$28252,"&lt;&gt;*调拨*")</f>
        <v>0</v>
      </c>
      <c r="T460" s="32">
        <f>SUMIFS(Sheet1!$F$5:$F$28252,Sheet1!$I$5:$I$28252,$B460,Sheet1!$L$5:$L$28252,$A460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460,Sheet1!$L$5:$L$28252,$A460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460,Sheet1!$L$5:$L$28252,$A460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460,Sheet1!$L$5:$L$28252,$A460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0" s="32">
        <f>SUMIFS(Sheet1!$F$5:$F$28252,Sheet1!$I$5:$I$28252,$B460,Sheet1!$L$5:$L$28252,$A460,Sheet1!$E$5:$E$28252,"*调拨*")</f>
        <v>0</v>
      </c>
      <c r="V460" s="32">
        <f>SUMIFS(Sheet1!$F$5:$F$28252,Sheet1!$I$5:$I$28252,$B460,Sheet1!$L$5:$L$28252,$A460,Sheet1!$D$5:$D$28252,"储值",Sheet1!$E$5:$E$28252,"&lt;&gt;*调拨*")+SUMIFS(Sheet1!$F$5:$F$28252,Sheet1!$I$5:$I$28252,$B460,Sheet1!$L$5:$L$28252,$A460,Sheet1!$E$5:$E$28252,"*储值*",Sheet1!$D$5:$D$28252,"&lt;&gt;储值",Sheet1!$D$5:$D$28252,"&lt;&gt;内部转款",Sheet1!$D$5:$D$28252,"&lt;&gt;内部转账",Sheet1!$E$5:$E$28252,"&lt;&gt;*调拨*")</f>
        <v>0</v>
      </c>
      <c r="W460" s="32">
        <f>SUMIFS(Sheet1!$F$5:$F$28252,Sheet1!$I$5:$I$28252,$B460,Sheet1!$L$5:$L$28252,$A460,Sheet1!$D$5:$D$28252,"效期",Sheet1!$E$5:$E$28252,"&lt;&gt;*调拨*")+SUMIFS(Sheet1!$F$5:$F$28252,Sheet1!$I$5:$I$28252,$B460,Sheet1!$L$5:$L$28252,$A460,Sheet1!$E$5:$E$28252,"*效期*",Sheet1!$D$5:$D$28252,"&lt;&gt;效期",Sheet1!$D$5:$D$28252,"&lt;&gt;内部转款",Sheet1!$D$5:$D$28252,"&lt;&gt;内部转账",Sheet1!$E$5:$E$28252,"&lt;&gt;*调拨*")</f>
        <v>0</v>
      </c>
      <c r="X460" s="32">
        <f>SUMIFS(Sheet1!$F$5:$F$28252,Sheet1!$I$5:$I$28252,$B460,Sheet1!$L$5:$L$28252,$A460,Sheet1!$D$5:$D$28252,"内部转款",Sheet1!$E$5:$E$28252,"&lt;&gt;*调拨*")+SUMIFS(Sheet1!$F$5:$F$28252,Sheet1!$I$5:$I$28252,$B460,Sheet1!$L$5:$L$28252,$A460,Sheet1!$D$5:$D$28252,"内部转账",Sheet1!$E$5:$E$28252,"&lt;&gt;*调拨*")</f>
        <v>0</v>
      </c>
      <c r="Y460" s="32">
        <f t="shared" si="32"/>
        <v>0</v>
      </c>
      <c r="Z460" s="32">
        <f>SUMIFS(Sheet1!$F$5:$F$28252,Sheet1!$I$5:$I$28252,$B460,Sheet1!$L$5:$L$28252,$A460)</f>
        <v>0</v>
      </c>
      <c r="AA460" s="32">
        <f>SUMIFS(Sheet1!$G$5:$G$28252,Sheet1!$I$5:$I$28252,$B460,Sheet1!$L$5:$L$28252,$A460,Sheet1!$D$5:$D$28252,"工资",Sheet1!$E$5:$E$28252,"&lt;&gt;*调拨*")+SUMIFS(Sheet1!$G$5:$G$28252,Sheet1!$I$5:$I$28252,$B460,Sheet1!$L$5:$L$28252,$A460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60" s="32">
        <f>SUMIFS(Sheet1!$G$5:$G$28252,Sheet1!$I$5:$I$28252,$B460,Sheet1!$L$5:$L$28252,$A460,Sheet1!$D$5:$D$28252,"水费",Sheet1!$E$5:$E$28252,"&lt;&gt;*调拨*")+SUMIFS(Sheet1!$G$5:$G$28252,Sheet1!$I$5:$I$28252,$B460,Sheet1!$L$5:$L$28252,$A460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0" s="32">
        <f>SUMIFS(Sheet1!$G$5:$G$28252,Sheet1!$I$5:$I$28252,$B460,Sheet1!$L$5:$L$28252,$A460,Sheet1!$D$5:$D$28252,"电费",Sheet1!$E$5:$E$28252,"&lt;&gt;*调拨*")+SUMIFS(Sheet1!$G$5:$G$28252,Sheet1!$I$5:$I$28252,$B460,Sheet1!$L$5:$L$28252,$A460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0" s="32">
        <f>SUMIFS(Sheet1!$G$5:$G$28252,Sheet1!$I$5:$I$28252,$B460,Sheet1!$L$5:$L$28252,$A460,Sheet1!$D$5:$D$28252,"宽带费",Sheet1!$E$5:$E$28252,"&lt;&gt;*调拨*")+SUMIFS(Sheet1!$G$5:$G$28252,Sheet1!$I$5:$I$28252,$B460,Sheet1!$L$5:$L$28252,$A460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0" s="32">
        <f>SUMIFS(Sheet1!$G$5:$G$28252,Sheet1!$I$5:$I$28252,$B460,Sheet1!$L$5:$L$28252,$A460,Sheet1!$D$5:$D$28252,"办公费",Sheet1!$E$5:$E$28252,"&lt;&gt;*调拨*")+SUMIFS(Sheet1!$G$5:$G$28252,Sheet1!$I$5:$I$28252,$B460,Sheet1!$L$5:$L$28252,$A460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0" s="32">
        <f>SUMIFS(Sheet1!$G$5:$G$28252,Sheet1!$I$5:$I$28252,$B460,Sheet1!$L$5:$L$28252,$A460,Sheet1!$D$5:$D$28252,"话费",Sheet1!$E$5:$E$28252,"&lt;&gt;*调拨*")+SUMIFS(Sheet1!$G$5:$G$28252,Sheet1!$I$5:$I$28252,$B460,Sheet1!$L$5:$L$28252,$A460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0" s="32">
        <f>SUMIFS(Sheet1!$G$5:$G$28252,Sheet1!$I$5:$I$28252,$B460,Sheet1!$L$5:$L$28252,$A460,Sheet1!$D$5:$D$28252,"房租",Sheet1!$E$5:$E$28252,"&lt;&gt;*调拨*")+SUMIFS(Sheet1!$G$5:$G$28252,Sheet1!$I$5:$I$28252,$B460,Sheet1!$L$5:$L$28252,$A460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60" s="32">
        <f>SUMIFS(Sheet1!$G$5:$G$28252,Sheet1!$I$5:$I$28252,$B460,Sheet1!$L$5:$L$28252,$A460,Sheet1!$E$5:$E$28252,"*调拨*")</f>
        <v>0</v>
      </c>
      <c r="AI460" s="32">
        <f>SUMIFS(Sheet1!$G$5:$G$28252,Sheet1!$I$5:$I$28252,$B460,Sheet1!$L$5:$L$28252,$A460,Sheet1!$D$5:$D$28252,"内部转款",Sheet1!$E$5:$E$28252,"&lt;&gt;*调拨*")+SUMIFS(Sheet1!$G$5:$G$28252,Sheet1!$I$5:$I$28252,$B460,Sheet1!$L$5:$L$28252,$A460,Sheet1!$D$5:$D$28252,"内部转账",Sheet1!$E$5:$E$28252,"&lt;&gt;*调拨*")</f>
        <v>0</v>
      </c>
      <c r="AJ460" s="32">
        <f t="shared" si="33"/>
        <v>0</v>
      </c>
      <c r="AK460" s="32">
        <f>SUMIFS(Sheet1!$G$5:$G$28252,Sheet1!$I$5:$I$28252,$B460,Sheet1!$L$5:$L$28252,$A460)</f>
        <v>0</v>
      </c>
      <c r="AL460" s="32">
        <f t="shared" si="34"/>
        <v>0</v>
      </c>
    </row>
    <row r="461" ht="16.5" spans="1:38">
      <c r="A461" s="30">
        <v>202608</v>
      </c>
      <c r="B461" s="31" t="s">
        <v>99</v>
      </c>
      <c r="C461" s="32">
        <f>SUMIFS(Sheet1!$F$5:$F$28252,Sheet1!$I$5:$I$28252,$B461,Sheet1!$L$5:$L$28252,$A461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5626.35</v>
      </c>
      <c r="D461" s="32">
        <f>SUMIFS(Sheet1!$F$5:$F$28252,Sheet1!$I$5:$I$28252,$B461,Sheet1!$L$5:$L$28252,$A461,Sheet1!$D$5:$D$28252,"医保即时拨付",Sheet1!$E$5:$E$28252,"&lt;&gt;*调拨*")+SUMIFS(Sheet1!$F$5:$F$28252,Sheet1!$I$5:$I$28252,$B461,Sheet1!$L$5:$L$28252,$A461,Sheet1!$E$5:$E$28252,"*医保即时拨付*",Sheet1!$D$5:$D$28252,"&lt;&gt;医保即时拨付",Sheet1!$D$5:$D$28252,"&lt;&gt;内部转款",Sheet1!$D$5:$D$28252,"&lt;&gt;内部转账",Sheet1!$E$5:$E$28252,"&lt;&gt;*调拨*")</f>
        <v>11065.15</v>
      </c>
      <c r="E461" s="32">
        <f>SUMIFS(Sheet1!$F$5:$F$28252,Sheet1!$I$5:$I$28252,$B461,Sheet1!$L$5:$L$28252,$A461,Sheet1!$D$5:$D$28252,"医保",Sheet1!$E$5:$E$28252,"&lt;&gt;*调拨*",Sheet1!$E$5:$E$28252,"&lt;&gt;*医保即时拨付*")+SUMIFS(Sheet1!$F$5:$F$28252,Sheet1!$I$5:$I$28252,$B461,Sheet1!$L$5:$L$28252,$A461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1" s="32">
        <f>SUMIFS(Sheet1!$F$5:$F$28252,Sheet1!$I$5:$I$28252,$B461,Sheet1!$L$5:$L$28252,$A461,Sheet1!$D$5:$D$28252,"聚合",Sheet1!$E$5:$E$28252,"&lt;&gt;*调拨*")+SUMIFS(Sheet1!$F$5:$F$28252,Sheet1!$I$5:$I$28252,$B461,Sheet1!$L$5:$L$28252,$A461,Sheet1!$E$5:$E$28252,"*聚合*",Sheet1!$D$5:$D$28252,"&lt;&gt;聚合",Sheet1!$D$5:$D$28252,"&lt;&gt;内部转款",Sheet1!$D$5:$D$28252,"&lt;&gt;内部转账",Sheet1!$E$5:$E$28252,"&lt;&gt;*调拨*")</f>
        <v>0</v>
      </c>
      <c r="G461" s="32">
        <f>SUMIFS(Sheet1!$F$5:$F$28252,Sheet1!$I$5:$I$28252,$B461,Sheet1!$L$5:$L$28252,$A461,Sheet1!$D$5:$D$28252,"24小时微信",Sheet1!$E$5:$E$28252,"&lt;&gt;*调拨*")+SUMIFS(Sheet1!$F$5:$F$28252,Sheet1!$I$5:$I$28252,$B461,Sheet1!$L$5:$L$28252,$A461,Sheet1!$E$5:$E$28252,"*24小时微信*",Sheet1!$D$5:$D$28252,"&lt;&gt;24小时微信",Sheet1!$D$5:$D$28252,"&lt;&gt;内部转款",Sheet1!$D$5:$D$28252,"&lt;&gt;内部转账",Sheet1!$E$5:$E$28252,"&lt;&gt;*调拨*")</f>
        <v>0</v>
      </c>
      <c r="H461" s="32">
        <f>SUMIFS(Sheet1!$F$5:$F$28252,Sheet1!$I$5:$I$28252,$B461,Sheet1!$L$5:$L$28252,$A461,Sheet1!$D$5:$D$28252,"美团",Sheet1!$E$5:$E$28252,"&lt;&gt;*调拨*")+SUMIFS(Sheet1!$F$5:$F$28252,Sheet1!$I$5:$I$28252,$B461,Sheet1!$L$5:$L$28252,$A461,Sheet1!$E$5:$E$28252,"*美团*",Sheet1!$D$5:$D$28252,"&lt;&gt;美团",Sheet1!$D$5:$D$28252,"&lt;&gt;内部转款",Sheet1!$D$5:$D$28252,"&lt;&gt;内部转账",Sheet1!$E$5:$E$28252,"&lt;&gt;*调拨*")</f>
        <v>0</v>
      </c>
      <c r="I461" s="32">
        <f>SUMIFS(Sheet1!$F$5:$F$28252,Sheet1!$I$5:$I$28252,$B461,Sheet1!$L$5:$L$28252,$A461,Sheet1!$D$5:$D$28252,"饿了么",Sheet1!$E$5:$E$28252,"&lt;&gt;*调拨*")+SUMIFS(Sheet1!$F$5:$F$28252,Sheet1!$I$5:$I$28252,$B461,Sheet1!$L$5:$L$28252,$A461,Sheet1!$E$5:$E$28252,"*饿了么*",Sheet1!$D$5:$D$28252,"&lt;&gt;饿了么",Sheet1!$D$5:$D$28252,"&lt;&gt;内部转款",Sheet1!$D$5:$D$28252,"&lt;&gt;内部转账",Sheet1!$E$5:$E$28252,"&lt;&gt;*调拨*")</f>
        <v>0</v>
      </c>
      <c r="J461" s="32">
        <f>SUMIFS(Sheet1!$F$5:$F$28252,Sheet1!$I$5:$I$28252,$B461,Sheet1!$L$5:$L$28252,$A461,Sheet1!$D$5:$D$28252,"健E卡",Sheet1!$E$5:$E$28252,"&lt;&gt;*调拨*")+SUMIFS(Sheet1!$F$5:$F$28252,Sheet1!$I$5:$I$28252,$B461,Sheet1!$L$5:$L$28252,$A461,Sheet1!$E$5:$E$28252,"*健E卡*",Sheet1!$D$5:$D$28252,"&lt;&gt;健E卡",Sheet1!$D$5:$D$28252,"&lt;&gt;内部转款",Sheet1!$D$5:$D$28252,"&lt;&gt;内部转账",Sheet1!$E$5:$E$28252,"&lt;&gt;*调拨*")</f>
        <v>0</v>
      </c>
      <c r="K461" s="32">
        <f>SUMIFS(Sheet1!$F$5:$F$28252,Sheet1!$I$5:$I$28252,$B461,Sheet1!$L$5:$L$28252,$A461,Sheet1!$D$5:$D$28252,"抖音",Sheet1!$E$5:$E$28252,"&lt;&gt;*调拨*")+SUMIFS(Sheet1!$F$5:$F$28252,Sheet1!$I$5:$I$28252,$B461,Sheet1!$L$5:$L$28252,$A461,Sheet1!$E$5:$E$28252,"*抖音*",Sheet1!$D$5:$D$28252,"&lt;&gt;抖音",Sheet1!$D$5:$D$28252,"&lt;&gt;内部转款",Sheet1!$D$5:$D$28252,"&lt;&gt;内部转账",Sheet1!$E$5:$E$28252,"&lt;&gt;*调拨*")</f>
        <v>0</v>
      </c>
      <c r="L461" s="32">
        <f>SUMIFS(Sheet1!$F$5:$F$28252,Sheet1!$I$5:$I$28252,$B461,Sheet1!$L$5:$L$28252,$A461,Sheet1!$D$5:$D$28252,"医卡通",Sheet1!$E$5:$E$28252,"&lt;&gt;*调拨*")+SUMIFS(Sheet1!$F$5:$F$28252,Sheet1!$I$5:$I$28252,$B461,Sheet1!$L$5:$L$28252,$A461,Sheet1!$E$5:$E$28252,"*医卡通*",Sheet1!$D$5:$D$28252,"&lt;&gt;医卡通",Sheet1!$D$5:$D$28252,"&lt;&gt;内部转款",Sheet1!$D$5:$D$28252,"&lt;&gt;内部转账",Sheet1!$E$5:$E$28252,"&lt;&gt;*调拨*")</f>
        <v>0</v>
      </c>
      <c r="M461" s="32">
        <f>SUMIFS(Sheet1!$F$5:$F$28252,Sheet1!$I$5:$I$28252,$B461,Sheet1!$L$5:$L$28252,$A461,Sheet1!$D$5:$D$28252,"企健网",Sheet1!$E$5:$E$28252,"&lt;&gt;*调拨*")+SUMIFS(Sheet1!$F$5:$F$28252,Sheet1!$I$5:$I$28252,$B461,Sheet1!$L$5:$L$28252,$A461,Sheet1!$E$5:$E$28252,"*企健网*",Sheet1!$D$5:$D$28252,"&lt;&gt;企健网",Sheet1!$D$5:$D$28252,"&lt;&gt;内部转款",Sheet1!$D$5:$D$28252,"&lt;&gt;内部转账",Sheet1!$E$5:$E$28252,"&lt;&gt;*调拨*")</f>
        <v>0</v>
      </c>
      <c r="N461" s="32">
        <f>SUMIFS(Sheet1!$F$5:$F$28252,Sheet1!$I$5:$I$28252,$B461,Sheet1!$L$5:$L$28252,$A461,Sheet1!$D$5:$D$28252,"银联",Sheet1!$E$5:$E$28252,"&lt;&gt;*调拨*")+SUMIFS(Sheet1!$F$5:$F$28252,Sheet1!$I$5:$I$28252,$B461,Sheet1!$L$5:$L$28252,$A461,Sheet1!$E$5:$E$28252,"*银联*",Sheet1!$D$5:$D$28252,"&lt;&gt;银联",Sheet1!$D$5:$D$28252,"&lt;&gt;内部转款",Sheet1!$D$5:$D$28252,"&lt;&gt;内部转账",Sheet1!$E$5:$E$28252,"&lt;&gt;*调拨*")</f>
        <v>0</v>
      </c>
      <c r="O461" s="32">
        <f>SUMIFS(Sheet1!$F$5:$F$28252,Sheet1!$I$5:$I$28252,$B461,Sheet1!$L$5:$L$28252,$A461,Sheet1!$D$5:$D$28252,"京东",Sheet1!$E$5:$E$28252,"&lt;&gt;*调拨*")+SUMIFS(Sheet1!$F$5:$F$28252,Sheet1!$I$5:$I$28252,$B461,Sheet1!$L$5:$L$28252,$A461,Sheet1!$E$5:$E$28252,"*京东*",Sheet1!$D$5:$D$28252,"&lt;&gt;京东",Sheet1!$D$5:$D$28252,"&lt;&gt;内部转款",Sheet1!$D$5:$D$28252,"&lt;&gt;内部转账",Sheet1!$E$5:$E$28252,"&lt;&gt;*调拨*")</f>
        <v>0</v>
      </c>
      <c r="P461" s="32">
        <f>SUMIFS(Sheet1!$F$5:$F$28252,Sheet1!$I$5:$I$28252,$B461,Sheet1!$L$5:$L$28252,$A461,Sheet1!$D$5:$D$28252,"药机微信",Sheet1!$E$5:$E$28252,"&lt;&gt;*调拨*")+SUMIFS(Sheet1!$F$5:$F$28252,Sheet1!$I$5:$I$28252,$B461,Sheet1!$L$5:$L$28252,$A461,Sheet1!$E$5:$E$28252,"*药机微信*",Sheet1!$D$5:$D$28252,"&lt;&gt;药机微信",Sheet1!$D$5:$D$28252,"&lt;&gt;内部转款",Sheet1!$D$5:$D$28252,"&lt;&gt;内部转账",Sheet1!$E$5:$E$28252,"&lt;&gt;*调拨*")</f>
        <v>0</v>
      </c>
      <c r="Q461" s="32">
        <f>SUMIFS(Sheet1!$F$5:$F$28252,Sheet1!$I$5:$I$28252,$B461,Sheet1!$L$5:$L$28252,$A461,Sheet1!$D$5:$D$28252,"亲情卡",Sheet1!$E$5:$E$28252,"&lt;&gt;*调拨*")+SUMIFS(Sheet1!$F$5:$F$28252,Sheet1!$I$5:$I$28252,$B461,Sheet1!$L$5:$L$28252,$A461,Sheet1!$E$5:$E$28252,"*亲情卡*",Sheet1!$D$5:$D$28252,"&lt;&gt;亲情卡",Sheet1!$D$5:$D$28252,"&lt;&gt;内部转款",Sheet1!$D$5:$D$28252,"&lt;&gt;内部转账",Sheet1!$E$5:$E$28252,"&lt;&gt;*调拨*")</f>
        <v>0</v>
      </c>
      <c r="R461" s="32">
        <f>SUMIFS(Sheet1!$F$5:$F$28252,Sheet1!$I$5:$I$28252,$B461,Sheet1!$L$5:$L$28252,$A461,Sheet1!$D$5:$D$28252,"优惠券",Sheet1!$E$5:$E$28252,"&lt;&gt;*调拨*")+SUMIFS(Sheet1!$F$5:$F$28252,Sheet1!$I$5:$I$28252,$B461,Sheet1!$L$5:$L$28252,$A461,Sheet1!$E$5:$E$28252,"*优惠券*",Sheet1!$D$5:$D$28252,"&lt;&gt;优惠券",Sheet1!$D$5:$D$28252,"&lt;&gt;内部转款",Sheet1!$D$5:$D$28252,"&lt;&gt;内部转账",Sheet1!$E$5:$E$28252,"&lt;&gt;*调拨*")</f>
        <v>0</v>
      </c>
      <c r="S461" s="32">
        <f>SUMIFS(Sheet1!$F$5:$F$28252,Sheet1!$I$5:$I$28252,$B461,Sheet1!$L$5:$L$28252,$A461,Sheet1!$D$5:$D$28252,"代金券",Sheet1!$E$5:$E$28252,"&lt;&gt;*调拨*")+SUMIFS(Sheet1!$F$5:$F$28252,Sheet1!$I$5:$I$28252,$B461,Sheet1!$L$5:$L$28252,$A461,Sheet1!$E$5:$E$28252,"*代金券*",Sheet1!$D$5:$D$28252,"&lt;&gt;代金券",Sheet1!$D$5:$D$28252,"&lt;&gt;内部转款",Sheet1!$D$5:$D$28252,"&lt;&gt;内部转账",Sheet1!$E$5:$E$28252,"&lt;&gt;*调拨*")</f>
        <v>0</v>
      </c>
      <c r="T461" s="32">
        <f>SUMIFS(Sheet1!$F$5:$F$28252,Sheet1!$I$5:$I$28252,$B461,Sheet1!$L$5:$L$28252,$A461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461,Sheet1!$L$5:$L$28252,$A461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461,Sheet1!$L$5:$L$28252,$A461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461,Sheet1!$L$5:$L$28252,$A461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1" s="32">
        <f>SUMIFS(Sheet1!$F$5:$F$28252,Sheet1!$I$5:$I$28252,$B461,Sheet1!$L$5:$L$28252,$A461,Sheet1!$E$5:$E$28252,"*调拨*")</f>
        <v>0</v>
      </c>
      <c r="V461" s="32">
        <f>SUMIFS(Sheet1!$F$5:$F$28252,Sheet1!$I$5:$I$28252,$B461,Sheet1!$L$5:$L$28252,$A461,Sheet1!$D$5:$D$28252,"储值",Sheet1!$E$5:$E$28252,"&lt;&gt;*调拨*")+SUMIFS(Sheet1!$F$5:$F$28252,Sheet1!$I$5:$I$28252,$B461,Sheet1!$L$5:$L$28252,$A461,Sheet1!$E$5:$E$28252,"*储值*",Sheet1!$D$5:$D$28252,"&lt;&gt;储值",Sheet1!$D$5:$D$28252,"&lt;&gt;内部转款",Sheet1!$D$5:$D$28252,"&lt;&gt;内部转账",Sheet1!$E$5:$E$28252,"&lt;&gt;*调拨*")</f>
        <v>0</v>
      </c>
      <c r="W461" s="32">
        <f>SUMIFS(Sheet1!$F$5:$F$28252,Sheet1!$I$5:$I$28252,$B461,Sheet1!$L$5:$L$28252,$A461,Sheet1!$D$5:$D$28252,"效期",Sheet1!$E$5:$E$28252,"&lt;&gt;*调拨*")+SUMIFS(Sheet1!$F$5:$F$28252,Sheet1!$I$5:$I$28252,$B461,Sheet1!$L$5:$L$28252,$A461,Sheet1!$E$5:$E$28252,"*效期*",Sheet1!$D$5:$D$28252,"&lt;&gt;效期",Sheet1!$D$5:$D$28252,"&lt;&gt;内部转款",Sheet1!$D$5:$D$28252,"&lt;&gt;内部转账",Sheet1!$E$5:$E$28252,"&lt;&gt;*调拨*")</f>
        <v>0</v>
      </c>
      <c r="X461" s="32">
        <f>SUMIFS(Sheet1!$F$5:$F$28252,Sheet1!$I$5:$I$28252,$B461,Sheet1!$L$5:$L$28252,$A461,Sheet1!$D$5:$D$28252,"内部转款",Sheet1!$E$5:$E$28252,"&lt;&gt;*调拨*")+SUMIFS(Sheet1!$F$5:$F$28252,Sheet1!$I$5:$I$28252,$B461,Sheet1!$L$5:$L$28252,$A461,Sheet1!$D$5:$D$28252,"内部转账",Sheet1!$E$5:$E$28252,"&lt;&gt;*调拨*")</f>
        <v>0</v>
      </c>
      <c r="Y461" s="32">
        <f t="shared" si="32"/>
        <v>0</v>
      </c>
      <c r="Z461" s="32">
        <f>SUMIFS(Sheet1!$F$5:$F$28252,Sheet1!$I$5:$I$28252,$B461,Sheet1!$L$5:$L$28252,$A461)</f>
        <v>16691.5</v>
      </c>
      <c r="AA461" s="32">
        <f>SUMIFS(Sheet1!$G$5:$G$28252,Sheet1!$I$5:$I$28252,$B461,Sheet1!$L$5:$L$28252,$A461,Sheet1!$D$5:$D$28252,"工资",Sheet1!$E$5:$E$28252,"&lt;&gt;*调拨*")+SUMIFS(Sheet1!$G$5:$G$28252,Sheet1!$I$5:$I$28252,$B461,Sheet1!$L$5:$L$28252,$A461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5075.44</v>
      </c>
      <c r="AB461" s="32">
        <f>SUMIFS(Sheet1!$G$5:$G$28252,Sheet1!$I$5:$I$28252,$B461,Sheet1!$L$5:$L$28252,$A461,Sheet1!$D$5:$D$28252,"水费",Sheet1!$E$5:$E$28252,"&lt;&gt;*调拨*")+SUMIFS(Sheet1!$G$5:$G$28252,Sheet1!$I$5:$I$28252,$B461,Sheet1!$L$5:$L$28252,$A461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1" s="32">
        <f>SUMIFS(Sheet1!$G$5:$G$28252,Sheet1!$I$5:$I$28252,$B461,Sheet1!$L$5:$L$28252,$A461,Sheet1!$D$5:$D$28252,"电费",Sheet1!$E$5:$E$28252,"&lt;&gt;*调拨*")+SUMIFS(Sheet1!$G$5:$G$28252,Sheet1!$I$5:$I$28252,$B461,Sheet1!$L$5:$L$28252,$A461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1" s="32">
        <f>SUMIFS(Sheet1!$G$5:$G$28252,Sheet1!$I$5:$I$28252,$B461,Sheet1!$L$5:$L$28252,$A461,Sheet1!$D$5:$D$28252,"宽带费",Sheet1!$E$5:$E$28252,"&lt;&gt;*调拨*")+SUMIFS(Sheet1!$G$5:$G$28252,Sheet1!$I$5:$I$28252,$B461,Sheet1!$L$5:$L$28252,$A461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1" s="32">
        <f>SUMIFS(Sheet1!$G$5:$G$28252,Sheet1!$I$5:$I$28252,$B461,Sheet1!$L$5:$L$28252,$A461,Sheet1!$D$5:$D$28252,"办公费",Sheet1!$E$5:$E$28252,"&lt;&gt;*调拨*")+SUMIFS(Sheet1!$G$5:$G$28252,Sheet1!$I$5:$I$28252,$B461,Sheet1!$L$5:$L$28252,$A461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1" s="32">
        <f>SUMIFS(Sheet1!$G$5:$G$28252,Sheet1!$I$5:$I$28252,$B461,Sheet1!$L$5:$L$28252,$A461,Sheet1!$D$5:$D$28252,"话费",Sheet1!$E$5:$E$28252,"&lt;&gt;*调拨*")+SUMIFS(Sheet1!$G$5:$G$28252,Sheet1!$I$5:$I$28252,$B461,Sheet1!$L$5:$L$28252,$A461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1" s="32">
        <f>SUMIFS(Sheet1!$G$5:$G$28252,Sheet1!$I$5:$I$28252,$B461,Sheet1!$L$5:$L$28252,$A461,Sheet1!$D$5:$D$28252,"房租",Sheet1!$E$5:$E$28252,"&lt;&gt;*调拨*")+SUMIFS(Sheet1!$G$5:$G$28252,Sheet1!$I$5:$I$28252,$B461,Sheet1!$L$5:$L$28252,$A461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61" s="32">
        <f>SUMIFS(Sheet1!$G$5:$G$28252,Sheet1!$I$5:$I$28252,$B461,Sheet1!$L$5:$L$28252,$A461,Sheet1!$E$5:$E$28252,"*调拨*")</f>
        <v>0</v>
      </c>
      <c r="AI461" s="32">
        <f>SUMIFS(Sheet1!$G$5:$G$28252,Sheet1!$I$5:$I$28252,$B461,Sheet1!$L$5:$L$28252,$A461,Sheet1!$D$5:$D$28252,"内部转款",Sheet1!$E$5:$E$28252,"&lt;&gt;*调拨*")+SUMIFS(Sheet1!$G$5:$G$28252,Sheet1!$I$5:$I$28252,$B461,Sheet1!$L$5:$L$28252,$A461,Sheet1!$D$5:$D$28252,"内部转账",Sheet1!$E$5:$E$28252,"&lt;&gt;*调拨*")</f>
        <v>0</v>
      </c>
      <c r="AJ461" s="32">
        <f t="shared" si="33"/>
        <v>0</v>
      </c>
      <c r="AK461" s="32">
        <f>SUMIFS(Sheet1!$G$5:$G$28252,Sheet1!$I$5:$I$28252,$B461,Sheet1!$L$5:$L$28252,$A461)</f>
        <v>5075.44</v>
      </c>
      <c r="AL461" s="32">
        <f t="shared" si="34"/>
        <v>11616.06</v>
      </c>
    </row>
    <row r="462" ht="16.5" spans="1:38">
      <c r="A462" s="30">
        <v>202608</v>
      </c>
      <c r="B462" s="31" t="s">
        <v>82</v>
      </c>
      <c r="C462" s="32">
        <f>SUMIFS(Sheet1!$F$5:$F$28252,Sheet1!$I$5:$I$28252,$B462,Sheet1!$L$5:$L$28252,$A462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2269.03</v>
      </c>
      <c r="D462" s="32">
        <f>SUMIFS(Sheet1!$F$5:$F$28252,Sheet1!$I$5:$I$28252,$B462,Sheet1!$L$5:$L$28252,$A462,Sheet1!$D$5:$D$28252,"医保即时拨付",Sheet1!$E$5:$E$28252,"&lt;&gt;*调拨*")+SUMIFS(Sheet1!$F$5:$F$28252,Sheet1!$I$5:$I$28252,$B462,Sheet1!$L$5:$L$28252,$A462,Sheet1!$E$5:$E$28252,"*医保即时拨付*",Sheet1!$D$5:$D$28252,"&lt;&gt;医保即时拨付",Sheet1!$D$5:$D$28252,"&lt;&gt;内部转款",Sheet1!$D$5:$D$28252,"&lt;&gt;内部转账",Sheet1!$E$5:$E$28252,"&lt;&gt;*调拨*")</f>
        <v>4069.23</v>
      </c>
      <c r="E462" s="32">
        <f>SUMIFS(Sheet1!$F$5:$F$28252,Sheet1!$I$5:$I$28252,$B462,Sheet1!$L$5:$L$28252,$A462,Sheet1!$D$5:$D$28252,"医保",Sheet1!$E$5:$E$28252,"&lt;&gt;*调拨*",Sheet1!$E$5:$E$28252,"&lt;&gt;*医保即时拨付*")+SUMIFS(Sheet1!$F$5:$F$28252,Sheet1!$I$5:$I$28252,$B462,Sheet1!$L$5:$L$28252,$A462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2" s="32">
        <f>SUMIFS(Sheet1!$F$5:$F$28252,Sheet1!$I$5:$I$28252,$B462,Sheet1!$L$5:$L$28252,$A462,Sheet1!$D$5:$D$28252,"聚合",Sheet1!$E$5:$E$28252,"&lt;&gt;*调拨*")+SUMIFS(Sheet1!$F$5:$F$28252,Sheet1!$I$5:$I$28252,$B462,Sheet1!$L$5:$L$28252,$A462,Sheet1!$E$5:$E$28252,"*聚合*",Sheet1!$D$5:$D$28252,"&lt;&gt;聚合",Sheet1!$D$5:$D$28252,"&lt;&gt;内部转款",Sheet1!$D$5:$D$28252,"&lt;&gt;内部转账",Sheet1!$E$5:$E$28252,"&lt;&gt;*调拨*")</f>
        <v>0</v>
      </c>
      <c r="G462" s="32">
        <f>SUMIFS(Sheet1!$F$5:$F$28252,Sheet1!$I$5:$I$28252,$B462,Sheet1!$L$5:$L$28252,$A462,Sheet1!$D$5:$D$28252,"24小时微信",Sheet1!$E$5:$E$28252,"&lt;&gt;*调拨*")+SUMIFS(Sheet1!$F$5:$F$28252,Sheet1!$I$5:$I$28252,$B462,Sheet1!$L$5:$L$28252,$A462,Sheet1!$E$5:$E$28252,"*24小时微信*",Sheet1!$D$5:$D$28252,"&lt;&gt;24小时微信",Sheet1!$D$5:$D$28252,"&lt;&gt;内部转款",Sheet1!$D$5:$D$28252,"&lt;&gt;内部转账",Sheet1!$E$5:$E$28252,"&lt;&gt;*调拨*")</f>
        <v>0</v>
      </c>
      <c r="H462" s="32">
        <f>SUMIFS(Sheet1!$F$5:$F$28252,Sheet1!$I$5:$I$28252,$B462,Sheet1!$L$5:$L$28252,$A462,Sheet1!$D$5:$D$28252,"美团",Sheet1!$E$5:$E$28252,"&lt;&gt;*调拨*")+SUMIFS(Sheet1!$F$5:$F$28252,Sheet1!$I$5:$I$28252,$B462,Sheet1!$L$5:$L$28252,$A462,Sheet1!$E$5:$E$28252,"*美团*",Sheet1!$D$5:$D$28252,"&lt;&gt;美团",Sheet1!$D$5:$D$28252,"&lt;&gt;内部转款",Sheet1!$D$5:$D$28252,"&lt;&gt;内部转账",Sheet1!$E$5:$E$28252,"&lt;&gt;*调拨*")</f>
        <v>0</v>
      </c>
      <c r="I462" s="32">
        <f>SUMIFS(Sheet1!$F$5:$F$28252,Sheet1!$I$5:$I$28252,$B462,Sheet1!$L$5:$L$28252,$A462,Sheet1!$D$5:$D$28252,"饿了么",Sheet1!$E$5:$E$28252,"&lt;&gt;*调拨*")+SUMIFS(Sheet1!$F$5:$F$28252,Sheet1!$I$5:$I$28252,$B462,Sheet1!$L$5:$L$28252,$A462,Sheet1!$E$5:$E$28252,"*饿了么*",Sheet1!$D$5:$D$28252,"&lt;&gt;饿了么",Sheet1!$D$5:$D$28252,"&lt;&gt;内部转款",Sheet1!$D$5:$D$28252,"&lt;&gt;内部转账",Sheet1!$E$5:$E$28252,"&lt;&gt;*调拨*")</f>
        <v>0</v>
      </c>
      <c r="J462" s="32">
        <f>SUMIFS(Sheet1!$F$5:$F$28252,Sheet1!$I$5:$I$28252,$B462,Sheet1!$L$5:$L$28252,$A462,Sheet1!$D$5:$D$28252,"健E卡",Sheet1!$E$5:$E$28252,"&lt;&gt;*调拨*")+SUMIFS(Sheet1!$F$5:$F$28252,Sheet1!$I$5:$I$28252,$B462,Sheet1!$L$5:$L$28252,$A462,Sheet1!$E$5:$E$28252,"*健E卡*",Sheet1!$D$5:$D$28252,"&lt;&gt;健E卡",Sheet1!$D$5:$D$28252,"&lt;&gt;内部转款",Sheet1!$D$5:$D$28252,"&lt;&gt;内部转账",Sheet1!$E$5:$E$28252,"&lt;&gt;*调拨*")</f>
        <v>0</v>
      </c>
      <c r="K462" s="32">
        <f>SUMIFS(Sheet1!$F$5:$F$28252,Sheet1!$I$5:$I$28252,$B462,Sheet1!$L$5:$L$28252,$A462,Sheet1!$D$5:$D$28252,"抖音",Sheet1!$E$5:$E$28252,"&lt;&gt;*调拨*")+SUMIFS(Sheet1!$F$5:$F$28252,Sheet1!$I$5:$I$28252,$B462,Sheet1!$L$5:$L$28252,$A462,Sheet1!$E$5:$E$28252,"*抖音*",Sheet1!$D$5:$D$28252,"&lt;&gt;抖音",Sheet1!$D$5:$D$28252,"&lt;&gt;内部转款",Sheet1!$D$5:$D$28252,"&lt;&gt;内部转账",Sheet1!$E$5:$E$28252,"&lt;&gt;*调拨*")</f>
        <v>0</v>
      </c>
      <c r="L462" s="32">
        <f>SUMIFS(Sheet1!$F$5:$F$28252,Sheet1!$I$5:$I$28252,$B462,Sheet1!$L$5:$L$28252,$A462,Sheet1!$D$5:$D$28252,"医卡通",Sheet1!$E$5:$E$28252,"&lt;&gt;*调拨*")+SUMIFS(Sheet1!$F$5:$F$28252,Sheet1!$I$5:$I$28252,$B462,Sheet1!$L$5:$L$28252,$A462,Sheet1!$E$5:$E$28252,"*医卡通*",Sheet1!$D$5:$D$28252,"&lt;&gt;医卡通",Sheet1!$D$5:$D$28252,"&lt;&gt;内部转款",Sheet1!$D$5:$D$28252,"&lt;&gt;内部转账",Sheet1!$E$5:$E$28252,"&lt;&gt;*调拨*")</f>
        <v>0</v>
      </c>
      <c r="M462" s="32">
        <f>SUMIFS(Sheet1!$F$5:$F$28252,Sheet1!$I$5:$I$28252,$B462,Sheet1!$L$5:$L$28252,$A462,Sheet1!$D$5:$D$28252,"企健网",Sheet1!$E$5:$E$28252,"&lt;&gt;*调拨*")+SUMIFS(Sheet1!$F$5:$F$28252,Sheet1!$I$5:$I$28252,$B462,Sheet1!$L$5:$L$28252,$A462,Sheet1!$E$5:$E$28252,"*企健网*",Sheet1!$D$5:$D$28252,"&lt;&gt;企健网",Sheet1!$D$5:$D$28252,"&lt;&gt;内部转款",Sheet1!$D$5:$D$28252,"&lt;&gt;内部转账",Sheet1!$E$5:$E$28252,"&lt;&gt;*调拨*")</f>
        <v>0</v>
      </c>
      <c r="N462" s="32">
        <f>SUMIFS(Sheet1!$F$5:$F$28252,Sheet1!$I$5:$I$28252,$B462,Sheet1!$L$5:$L$28252,$A462,Sheet1!$D$5:$D$28252,"银联",Sheet1!$E$5:$E$28252,"&lt;&gt;*调拨*")+SUMIFS(Sheet1!$F$5:$F$28252,Sheet1!$I$5:$I$28252,$B462,Sheet1!$L$5:$L$28252,$A462,Sheet1!$E$5:$E$28252,"*银联*",Sheet1!$D$5:$D$28252,"&lt;&gt;银联",Sheet1!$D$5:$D$28252,"&lt;&gt;内部转款",Sheet1!$D$5:$D$28252,"&lt;&gt;内部转账",Sheet1!$E$5:$E$28252,"&lt;&gt;*调拨*")</f>
        <v>0</v>
      </c>
      <c r="O462" s="32">
        <f>SUMIFS(Sheet1!$F$5:$F$28252,Sheet1!$I$5:$I$28252,$B462,Sheet1!$L$5:$L$28252,$A462,Sheet1!$D$5:$D$28252,"京东",Sheet1!$E$5:$E$28252,"&lt;&gt;*调拨*")+SUMIFS(Sheet1!$F$5:$F$28252,Sheet1!$I$5:$I$28252,$B462,Sheet1!$L$5:$L$28252,$A462,Sheet1!$E$5:$E$28252,"*京东*",Sheet1!$D$5:$D$28252,"&lt;&gt;京东",Sheet1!$D$5:$D$28252,"&lt;&gt;内部转款",Sheet1!$D$5:$D$28252,"&lt;&gt;内部转账",Sheet1!$E$5:$E$28252,"&lt;&gt;*调拨*")</f>
        <v>0</v>
      </c>
      <c r="P462" s="32">
        <f>SUMIFS(Sheet1!$F$5:$F$28252,Sheet1!$I$5:$I$28252,$B462,Sheet1!$L$5:$L$28252,$A462,Sheet1!$D$5:$D$28252,"药机微信",Sheet1!$E$5:$E$28252,"&lt;&gt;*调拨*")+SUMIFS(Sheet1!$F$5:$F$28252,Sheet1!$I$5:$I$28252,$B462,Sheet1!$L$5:$L$28252,$A462,Sheet1!$E$5:$E$28252,"*药机微信*",Sheet1!$D$5:$D$28252,"&lt;&gt;药机微信",Sheet1!$D$5:$D$28252,"&lt;&gt;内部转款",Sheet1!$D$5:$D$28252,"&lt;&gt;内部转账",Sheet1!$E$5:$E$28252,"&lt;&gt;*调拨*")</f>
        <v>0</v>
      </c>
      <c r="Q462" s="32">
        <f>SUMIFS(Sheet1!$F$5:$F$28252,Sheet1!$I$5:$I$28252,$B462,Sheet1!$L$5:$L$28252,$A462,Sheet1!$D$5:$D$28252,"亲情卡",Sheet1!$E$5:$E$28252,"&lt;&gt;*调拨*")+SUMIFS(Sheet1!$F$5:$F$28252,Sheet1!$I$5:$I$28252,$B462,Sheet1!$L$5:$L$28252,$A462,Sheet1!$E$5:$E$28252,"*亲情卡*",Sheet1!$D$5:$D$28252,"&lt;&gt;亲情卡",Sheet1!$D$5:$D$28252,"&lt;&gt;内部转款",Sheet1!$D$5:$D$28252,"&lt;&gt;内部转账",Sheet1!$E$5:$E$28252,"&lt;&gt;*调拨*")</f>
        <v>0</v>
      </c>
      <c r="R462" s="32">
        <f>SUMIFS(Sheet1!$F$5:$F$28252,Sheet1!$I$5:$I$28252,$B462,Sheet1!$L$5:$L$28252,$A462,Sheet1!$D$5:$D$28252,"优惠券",Sheet1!$E$5:$E$28252,"&lt;&gt;*调拨*")+SUMIFS(Sheet1!$F$5:$F$28252,Sheet1!$I$5:$I$28252,$B462,Sheet1!$L$5:$L$28252,$A462,Sheet1!$E$5:$E$28252,"*优惠券*",Sheet1!$D$5:$D$28252,"&lt;&gt;优惠券",Sheet1!$D$5:$D$28252,"&lt;&gt;内部转款",Sheet1!$D$5:$D$28252,"&lt;&gt;内部转账",Sheet1!$E$5:$E$28252,"&lt;&gt;*调拨*")</f>
        <v>0</v>
      </c>
      <c r="S462" s="32">
        <f>SUMIFS(Sheet1!$F$5:$F$28252,Sheet1!$I$5:$I$28252,$B462,Sheet1!$L$5:$L$28252,$A462,Sheet1!$D$5:$D$28252,"代金券",Sheet1!$E$5:$E$28252,"&lt;&gt;*调拨*")+SUMIFS(Sheet1!$F$5:$F$28252,Sheet1!$I$5:$I$28252,$B462,Sheet1!$L$5:$L$28252,$A462,Sheet1!$E$5:$E$28252,"*代金券*",Sheet1!$D$5:$D$28252,"&lt;&gt;代金券",Sheet1!$D$5:$D$28252,"&lt;&gt;内部转款",Sheet1!$D$5:$D$28252,"&lt;&gt;内部转账",Sheet1!$E$5:$E$28252,"&lt;&gt;*调拨*")</f>
        <v>0</v>
      </c>
      <c r="T462" s="32">
        <f>SUMIFS(Sheet1!$F$5:$F$28252,Sheet1!$I$5:$I$28252,$B462,Sheet1!$L$5:$L$28252,$A462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462,Sheet1!$L$5:$L$28252,$A462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462,Sheet1!$L$5:$L$28252,$A462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462,Sheet1!$L$5:$L$28252,$A462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2" s="32">
        <f>SUMIFS(Sheet1!$F$5:$F$28252,Sheet1!$I$5:$I$28252,$B462,Sheet1!$L$5:$L$28252,$A462,Sheet1!$E$5:$E$28252,"*调拨*")</f>
        <v>0</v>
      </c>
      <c r="V462" s="32">
        <f>SUMIFS(Sheet1!$F$5:$F$28252,Sheet1!$I$5:$I$28252,$B462,Sheet1!$L$5:$L$28252,$A462,Sheet1!$D$5:$D$28252,"储值",Sheet1!$E$5:$E$28252,"&lt;&gt;*调拨*")+SUMIFS(Sheet1!$F$5:$F$28252,Sheet1!$I$5:$I$28252,$B462,Sheet1!$L$5:$L$28252,$A462,Sheet1!$E$5:$E$28252,"*储值*",Sheet1!$D$5:$D$28252,"&lt;&gt;储值",Sheet1!$D$5:$D$28252,"&lt;&gt;内部转款",Sheet1!$D$5:$D$28252,"&lt;&gt;内部转账",Sheet1!$E$5:$E$28252,"&lt;&gt;*调拨*")</f>
        <v>0</v>
      </c>
      <c r="W462" s="32">
        <f>SUMIFS(Sheet1!$F$5:$F$28252,Sheet1!$I$5:$I$28252,$B462,Sheet1!$L$5:$L$28252,$A462,Sheet1!$D$5:$D$28252,"效期",Sheet1!$E$5:$E$28252,"&lt;&gt;*调拨*")+SUMIFS(Sheet1!$F$5:$F$28252,Sheet1!$I$5:$I$28252,$B462,Sheet1!$L$5:$L$28252,$A462,Sheet1!$E$5:$E$28252,"*效期*",Sheet1!$D$5:$D$28252,"&lt;&gt;效期",Sheet1!$D$5:$D$28252,"&lt;&gt;内部转款",Sheet1!$D$5:$D$28252,"&lt;&gt;内部转账",Sheet1!$E$5:$E$28252,"&lt;&gt;*调拨*")</f>
        <v>0</v>
      </c>
      <c r="X462" s="32">
        <f>SUMIFS(Sheet1!$F$5:$F$28252,Sheet1!$I$5:$I$28252,$B462,Sheet1!$L$5:$L$28252,$A462,Sheet1!$D$5:$D$28252,"内部转款",Sheet1!$E$5:$E$28252,"&lt;&gt;*调拨*")+SUMIFS(Sheet1!$F$5:$F$28252,Sheet1!$I$5:$I$28252,$B462,Sheet1!$L$5:$L$28252,$A462,Sheet1!$D$5:$D$28252,"内部转账",Sheet1!$E$5:$E$28252,"&lt;&gt;*调拨*")</f>
        <v>0</v>
      </c>
      <c r="Y462" s="32">
        <f t="shared" si="32"/>
        <v>0</v>
      </c>
      <c r="Z462" s="32">
        <f>SUMIFS(Sheet1!$F$5:$F$28252,Sheet1!$I$5:$I$28252,$B462,Sheet1!$L$5:$L$28252,$A462)</f>
        <v>6338.26</v>
      </c>
      <c r="AA462" s="32">
        <f>SUMIFS(Sheet1!$G$5:$G$28252,Sheet1!$I$5:$I$28252,$B462,Sheet1!$L$5:$L$28252,$A462,Sheet1!$D$5:$D$28252,"工资",Sheet1!$E$5:$E$28252,"&lt;&gt;*调拨*")+SUMIFS(Sheet1!$G$5:$G$28252,Sheet1!$I$5:$I$28252,$B462,Sheet1!$L$5:$L$28252,$A462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6835.84</v>
      </c>
      <c r="AB462" s="32">
        <f>SUMIFS(Sheet1!$G$5:$G$28252,Sheet1!$I$5:$I$28252,$B462,Sheet1!$L$5:$L$28252,$A462,Sheet1!$D$5:$D$28252,"水费",Sheet1!$E$5:$E$28252,"&lt;&gt;*调拨*")+SUMIFS(Sheet1!$G$5:$G$28252,Sheet1!$I$5:$I$28252,$B462,Sheet1!$L$5:$L$28252,$A462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2" s="32">
        <f>SUMIFS(Sheet1!$G$5:$G$28252,Sheet1!$I$5:$I$28252,$B462,Sheet1!$L$5:$L$28252,$A462,Sheet1!$D$5:$D$28252,"电费",Sheet1!$E$5:$E$28252,"&lt;&gt;*调拨*")+SUMIFS(Sheet1!$G$5:$G$28252,Sheet1!$I$5:$I$28252,$B462,Sheet1!$L$5:$L$28252,$A462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2" s="32">
        <f>SUMIFS(Sheet1!$G$5:$G$28252,Sheet1!$I$5:$I$28252,$B462,Sheet1!$L$5:$L$28252,$A462,Sheet1!$D$5:$D$28252,"宽带费",Sheet1!$E$5:$E$28252,"&lt;&gt;*调拨*")+SUMIFS(Sheet1!$G$5:$G$28252,Sheet1!$I$5:$I$28252,$B462,Sheet1!$L$5:$L$28252,$A462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2" s="32">
        <f>SUMIFS(Sheet1!$G$5:$G$28252,Sheet1!$I$5:$I$28252,$B462,Sheet1!$L$5:$L$28252,$A462,Sheet1!$D$5:$D$28252,"办公费",Sheet1!$E$5:$E$28252,"&lt;&gt;*调拨*")+SUMIFS(Sheet1!$G$5:$G$28252,Sheet1!$I$5:$I$28252,$B462,Sheet1!$L$5:$L$28252,$A462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2" s="32">
        <f>SUMIFS(Sheet1!$G$5:$G$28252,Sheet1!$I$5:$I$28252,$B462,Sheet1!$L$5:$L$28252,$A462,Sheet1!$D$5:$D$28252,"话费",Sheet1!$E$5:$E$28252,"&lt;&gt;*调拨*")+SUMIFS(Sheet1!$G$5:$G$28252,Sheet1!$I$5:$I$28252,$B462,Sheet1!$L$5:$L$28252,$A462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2" s="32">
        <f>SUMIFS(Sheet1!$G$5:$G$28252,Sheet1!$I$5:$I$28252,$B462,Sheet1!$L$5:$L$28252,$A462,Sheet1!$D$5:$D$28252,"房租",Sheet1!$E$5:$E$28252,"&lt;&gt;*调拨*")+SUMIFS(Sheet1!$G$5:$G$28252,Sheet1!$I$5:$I$28252,$B462,Sheet1!$L$5:$L$28252,$A462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62" s="32">
        <f>SUMIFS(Sheet1!$G$5:$G$28252,Sheet1!$I$5:$I$28252,$B462,Sheet1!$L$5:$L$28252,$A462,Sheet1!$E$5:$E$28252,"*调拨*")</f>
        <v>0</v>
      </c>
      <c r="AI462" s="32">
        <f>SUMIFS(Sheet1!$G$5:$G$28252,Sheet1!$I$5:$I$28252,$B462,Sheet1!$L$5:$L$28252,$A462,Sheet1!$D$5:$D$28252,"内部转款",Sheet1!$E$5:$E$28252,"&lt;&gt;*调拨*")+SUMIFS(Sheet1!$G$5:$G$28252,Sheet1!$I$5:$I$28252,$B462,Sheet1!$L$5:$L$28252,$A462,Sheet1!$D$5:$D$28252,"内部转账",Sheet1!$E$5:$E$28252,"&lt;&gt;*调拨*")</f>
        <v>0</v>
      </c>
      <c r="AJ462" s="32">
        <f t="shared" si="33"/>
        <v>0</v>
      </c>
      <c r="AK462" s="32">
        <f>SUMIFS(Sheet1!$G$5:$G$28252,Sheet1!$I$5:$I$28252,$B462,Sheet1!$L$5:$L$28252,$A462)</f>
        <v>6835.84</v>
      </c>
      <c r="AL462" s="32">
        <f t="shared" si="34"/>
        <v>-497.58</v>
      </c>
    </row>
    <row r="463" ht="16.5" spans="1:38">
      <c r="A463" s="30">
        <v>202608</v>
      </c>
      <c r="B463" s="31" t="s">
        <v>87</v>
      </c>
      <c r="C463" s="32">
        <f>SUMIFS(Sheet1!$F$5:$F$28252,Sheet1!$I$5:$I$28252,$B463,Sheet1!$L$5:$L$28252,$A463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4136.64</v>
      </c>
      <c r="D463" s="32">
        <f>SUMIFS(Sheet1!$F$5:$F$28252,Sheet1!$I$5:$I$28252,$B463,Sheet1!$L$5:$L$28252,$A463,Sheet1!$D$5:$D$28252,"医保即时拨付",Sheet1!$E$5:$E$28252,"&lt;&gt;*调拨*")+SUMIFS(Sheet1!$F$5:$F$28252,Sheet1!$I$5:$I$28252,$B463,Sheet1!$L$5:$L$28252,$A463,Sheet1!$E$5:$E$28252,"*医保即时拨付*",Sheet1!$D$5:$D$28252,"&lt;&gt;医保即时拨付",Sheet1!$D$5:$D$28252,"&lt;&gt;内部转款",Sheet1!$D$5:$D$28252,"&lt;&gt;内部转账",Sheet1!$E$5:$E$28252,"&lt;&gt;*调拨*")</f>
        <v>3012.9</v>
      </c>
      <c r="E463" s="32">
        <f>SUMIFS(Sheet1!$F$5:$F$28252,Sheet1!$I$5:$I$28252,$B463,Sheet1!$L$5:$L$28252,$A463,Sheet1!$D$5:$D$28252,"医保",Sheet1!$E$5:$E$28252,"&lt;&gt;*调拨*",Sheet1!$E$5:$E$28252,"&lt;&gt;*医保即时拨付*")+SUMIFS(Sheet1!$F$5:$F$28252,Sheet1!$I$5:$I$28252,$B463,Sheet1!$L$5:$L$28252,$A463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3" s="32">
        <f>SUMIFS(Sheet1!$F$5:$F$28252,Sheet1!$I$5:$I$28252,$B463,Sheet1!$L$5:$L$28252,$A463,Sheet1!$D$5:$D$28252,"聚合",Sheet1!$E$5:$E$28252,"&lt;&gt;*调拨*")+SUMIFS(Sheet1!$F$5:$F$28252,Sheet1!$I$5:$I$28252,$B463,Sheet1!$L$5:$L$28252,$A463,Sheet1!$E$5:$E$28252,"*聚合*",Sheet1!$D$5:$D$28252,"&lt;&gt;聚合",Sheet1!$D$5:$D$28252,"&lt;&gt;内部转款",Sheet1!$D$5:$D$28252,"&lt;&gt;内部转账",Sheet1!$E$5:$E$28252,"&lt;&gt;*调拨*")</f>
        <v>0</v>
      </c>
      <c r="G463" s="32">
        <f>SUMIFS(Sheet1!$F$5:$F$28252,Sheet1!$I$5:$I$28252,$B463,Sheet1!$L$5:$L$28252,$A463,Sheet1!$D$5:$D$28252,"24小时微信",Sheet1!$E$5:$E$28252,"&lt;&gt;*调拨*")+SUMIFS(Sheet1!$F$5:$F$28252,Sheet1!$I$5:$I$28252,$B463,Sheet1!$L$5:$L$28252,$A463,Sheet1!$E$5:$E$28252,"*24小时微信*",Sheet1!$D$5:$D$28252,"&lt;&gt;24小时微信",Sheet1!$D$5:$D$28252,"&lt;&gt;内部转款",Sheet1!$D$5:$D$28252,"&lt;&gt;内部转账",Sheet1!$E$5:$E$28252,"&lt;&gt;*调拨*")</f>
        <v>0</v>
      </c>
      <c r="H463" s="32">
        <f>SUMIFS(Sheet1!$F$5:$F$28252,Sheet1!$I$5:$I$28252,$B463,Sheet1!$L$5:$L$28252,$A463,Sheet1!$D$5:$D$28252,"美团",Sheet1!$E$5:$E$28252,"&lt;&gt;*调拨*")+SUMIFS(Sheet1!$F$5:$F$28252,Sheet1!$I$5:$I$28252,$B463,Sheet1!$L$5:$L$28252,$A463,Sheet1!$E$5:$E$28252,"*美团*",Sheet1!$D$5:$D$28252,"&lt;&gt;美团",Sheet1!$D$5:$D$28252,"&lt;&gt;内部转款",Sheet1!$D$5:$D$28252,"&lt;&gt;内部转账",Sheet1!$E$5:$E$28252,"&lt;&gt;*调拨*")</f>
        <v>0</v>
      </c>
      <c r="I463" s="32">
        <f>SUMIFS(Sheet1!$F$5:$F$28252,Sheet1!$I$5:$I$28252,$B463,Sheet1!$L$5:$L$28252,$A463,Sheet1!$D$5:$D$28252,"饿了么",Sheet1!$E$5:$E$28252,"&lt;&gt;*调拨*")+SUMIFS(Sheet1!$F$5:$F$28252,Sheet1!$I$5:$I$28252,$B463,Sheet1!$L$5:$L$28252,$A463,Sheet1!$E$5:$E$28252,"*饿了么*",Sheet1!$D$5:$D$28252,"&lt;&gt;饿了么",Sheet1!$D$5:$D$28252,"&lt;&gt;内部转款",Sheet1!$D$5:$D$28252,"&lt;&gt;内部转账",Sheet1!$E$5:$E$28252,"&lt;&gt;*调拨*")</f>
        <v>0</v>
      </c>
      <c r="J463" s="32">
        <f>SUMIFS(Sheet1!$F$5:$F$28252,Sheet1!$I$5:$I$28252,$B463,Sheet1!$L$5:$L$28252,$A463,Sheet1!$D$5:$D$28252,"健E卡",Sheet1!$E$5:$E$28252,"&lt;&gt;*调拨*")+SUMIFS(Sheet1!$F$5:$F$28252,Sheet1!$I$5:$I$28252,$B463,Sheet1!$L$5:$L$28252,$A463,Sheet1!$E$5:$E$28252,"*健E卡*",Sheet1!$D$5:$D$28252,"&lt;&gt;健E卡",Sheet1!$D$5:$D$28252,"&lt;&gt;内部转款",Sheet1!$D$5:$D$28252,"&lt;&gt;内部转账",Sheet1!$E$5:$E$28252,"&lt;&gt;*调拨*")</f>
        <v>0</v>
      </c>
      <c r="K463" s="32">
        <f>SUMIFS(Sheet1!$F$5:$F$28252,Sheet1!$I$5:$I$28252,$B463,Sheet1!$L$5:$L$28252,$A463,Sheet1!$D$5:$D$28252,"抖音",Sheet1!$E$5:$E$28252,"&lt;&gt;*调拨*")+SUMIFS(Sheet1!$F$5:$F$28252,Sheet1!$I$5:$I$28252,$B463,Sheet1!$L$5:$L$28252,$A463,Sheet1!$E$5:$E$28252,"*抖音*",Sheet1!$D$5:$D$28252,"&lt;&gt;抖音",Sheet1!$D$5:$D$28252,"&lt;&gt;内部转款",Sheet1!$D$5:$D$28252,"&lt;&gt;内部转账",Sheet1!$E$5:$E$28252,"&lt;&gt;*调拨*")</f>
        <v>0</v>
      </c>
      <c r="L463" s="32">
        <f>SUMIFS(Sheet1!$F$5:$F$28252,Sheet1!$I$5:$I$28252,$B463,Sheet1!$L$5:$L$28252,$A463,Sheet1!$D$5:$D$28252,"医卡通",Sheet1!$E$5:$E$28252,"&lt;&gt;*调拨*")+SUMIFS(Sheet1!$F$5:$F$28252,Sheet1!$I$5:$I$28252,$B463,Sheet1!$L$5:$L$28252,$A463,Sheet1!$E$5:$E$28252,"*医卡通*",Sheet1!$D$5:$D$28252,"&lt;&gt;医卡通",Sheet1!$D$5:$D$28252,"&lt;&gt;内部转款",Sheet1!$D$5:$D$28252,"&lt;&gt;内部转账",Sheet1!$E$5:$E$28252,"&lt;&gt;*调拨*")</f>
        <v>0</v>
      </c>
      <c r="M463" s="32">
        <f>SUMIFS(Sheet1!$F$5:$F$28252,Sheet1!$I$5:$I$28252,$B463,Sheet1!$L$5:$L$28252,$A463,Sheet1!$D$5:$D$28252,"企健网",Sheet1!$E$5:$E$28252,"&lt;&gt;*调拨*")+SUMIFS(Sheet1!$F$5:$F$28252,Sheet1!$I$5:$I$28252,$B463,Sheet1!$L$5:$L$28252,$A463,Sheet1!$E$5:$E$28252,"*企健网*",Sheet1!$D$5:$D$28252,"&lt;&gt;企健网",Sheet1!$D$5:$D$28252,"&lt;&gt;内部转款",Sheet1!$D$5:$D$28252,"&lt;&gt;内部转账",Sheet1!$E$5:$E$28252,"&lt;&gt;*调拨*")</f>
        <v>0</v>
      </c>
      <c r="N463" s="32">
        <f>SUMIFS(Sheet1!$F$5:$F$28252,Sheet1!$I$5:$I$28252,$B463,Sheet1!$L$5:$L$28252,$A463,Sheet1!$D$5:$D$28252,"银联",Sheet1!$E$5:$E$28252,"&lt;&gt;*调拨*")+SUMIFS(Sheet1!$F$5:$F$28252,Sheet1!$I$5:$I$28252,$B463,Sheet1!$L$5:$L$28252,$A463,Sheet1!$E$5:$E$28252,"*银联*",Sheet1!$D$5:$D$28252,"&lt;&gt;银联",Sheet1!$D$5:$D$28252,"&lt;&gt;内部转款",Sheet1!$D$5:$D$28252,"&lt;&gt;内部转账",Sheet1!$E$5:$E$28252,"&lt;&gt;*调拨*")</f>
        <v>0</v>
      </c>
      <c r="O463" s="32">
        <f>SUMIFS(Sheet1!$F$5:$F$28252,Sheet1!$I$5:$I$28252,$B463,Sheet1!$L$5:$L$28252,$A463,Sheet1!$D$5:$D$28252,"京东",Sheet1!$E$5:$E$28252,"&lt;&gt;*调拨*")+SUMIFS(Sheet1!$F$5:$F$28252,Sheet1!$I$5:$I$28252,$B463,Sheet1!$L$5:$L$28252,$A463,Sheet1!$E$5:$E$28252,"*京东*",Sheet1!$D$5:$D$28252,"&lt;&gt;京东",Sheet1!$D$5:$D$28252,"&lt;&gt;内部转款",Sheet1!$D$5:$D$28252,"&lt;&gt;内部转账",Sheet1!$E$5:$E$28252,"&lt;&gt;*调拨*")</f>
        <v>0</v>
      </c>
      <c r="P463" s="32">
        <f>SUMIFS(Sheet1!$F$5:$F$28252,Sheet1!$I$5:$I$28252,$B463,Sheet1!$L$5:$L$28252,$A463,Sheet1!$D$5:$D$28252,"药机微信",Sheet1!$E$5:$E$28252,"&lt;&gt;*调拨*")+SUMIFS(Sheet1!$F$5:$F$28252,Sheet1!$I$5:$I$28252,$B463,Sheet1!$L$5:$L$28252,$A463,Sheet1!$E$5:$E$28252,"*药机微信*",Sheet1!$D$5:$D$28252,"&lt;&gt;药机微信",Sheet1!$D$5:$D$28252,"&lt;&gt;内部转款",Sheet1!$D$5:$D$28252,"&lt;&gt;内部转账",Sheet1!$E$5:$E$28252,"&lt;&gt;*调拨*")</f>
        <v>0</v>
      </c>
      <c r="Q463" s="32">
        <f>SUMIFS(Sheet1!$F$5:$F$28252,Sheet1!$I$5:$I$28252,$B463,Sheet1!$L$5:$L$28252,$A463,Sheet1!$D$5:$D$28252,"亲情卡",Sheet1!$E$5:$E$28252,"&lt;&gt;*调拨*")+SUMIFS(Sheet1!$F$5:$F$28252,Sheet1!$I$5:$I$28252,$B463,Sheet1!$L$5:$L$28252,$A463,Sheet1!$E$5:$E$28252,"*亲情卡*",Sheet1!$D$5:$D$28252,"&lt;&gt;亲情卡",Sheet1!$D$5:$D$28252,"&lt;&gt;内部转款",Sheet1!$D$5:$D$28252,"&lt;&gt;内部转账",Sheet1!$E$5:$E$28252,"&lt;&gt;*调拨*")</f>
        <v>0</v>
      </c>
      <c r="R463" s="32">
        <f>SUMIFS(Sheet1!$F$5:$F$28252,Sheet1!$I$5:$I$28252,$B463,Sheet1!$L$5:$L$28252,$A463,Sheet1!$D$5:$D$28252,"优惠券",Sheet1!$E$5:$E$28252,"&lt;&gt;*调拨*")+SUMIFS(Sheet1!$F$5:$F$28252,Sheet1!$I$5:$I$28252,$B463,Sheet1!$L$5:$L$28252,$A463,Sheet1!$E$5:$E$28252,"*优惠券*",Sheet1!$D$5:$D$28252,"&lt;&gt;优惠券",Sheet1!$D$5:$D$28252,"&lt;&gt;内部转款",Sheet1!$D$5:$D$28252,"&lt;&gt;内部转账",Sheet1!$E$5:$E$28252,"&lt;&gt;*调拨*")</f>
        <v>0</v>
      </c>
      <c r="S463" s="32">
        <f>SUMIFS(Sheet1!$F$5:$F$28252,Sheet1!$I$5:$I$28252,$B463,Sheet1!$L$5:$L$28252,$A463,Sheet1!$D$5:$D$28252,"代金券",Sheet1!$E$5:$E$28252,"&lt;&gt;*调拨*")+SUMIFS(Sheet1!$F$5:$F$28252,Sheet1!$I$5:$I$28252,$B463,Sheet1!$L$5:$L$28252,$A463,Sheet1!$E$5:$E$28252,"*代金券*",Sheet1!$D$5:$D$28252,"&lt;&gt;代金券",Sheet1!$D$5:$D$28252,"&lt;&gt;内部转款",Sheet1!$D$5:$D$28252,"&lt;&gt;内部转账",Sheet1!$E$5:$E$28252,"&lt;&gt;*调拨*")</f>
        <v>0</v>
      </c>
      <c r="T463" s="32">
        <f>SUMIFS(Sheet1!$F$5:$F$28252,Sheet1!$I$5:$I$28252,$B463,Sheet1!$L$5:$L$28252,$A463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463,Sheet1!$L$5:$L$28252,$A463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463,Sheet1!$L$5:$L$28252,$A463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463,Sheet1!$L$5:$L$28252,$A463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3" s="32">
        <f>SUMIFS(Sheet1!$F$5:$F$28252,Sheet1!$I$5:$I$28252,$B463,Sheet1!$L$5:$L$28252,$A463,Sheet1!$E$5:$E$28252,"*调拨*")</f>
        <v>0</v>
      </c>
      <c r="V463" s="32">
        <f>SUMIFS(Sheet1!$F$5:$F$28252,Sheet1!$I$5:$I$28252,$B463,Sheet1!$L$5:$L$28252,$A463,Sheet1!$D$5:$D$28252,"储值",Sheet1!$E$5:$E$28252,"&lt;&gt;*调拨*")+SUMIFS(Sheet1!$F$5:$F$28252,Sheet1!$I$5:$I$28252,$B463,Sheet1!$L$5:$L$28252,$A463,Sheet1!$E$5:$E$28252,"*储值*",Sheet1!$D$5:$D$28252,"&lt;&gt;储值",Sheet1!$D$5:$D$28252,"&lt;&gt;内部转款",Sheet1!$D$5:$D$28252,"&lt;&gt;内部转账",Sheet1!$E$5:$E$28252,"&lt;&gt;*调拨*")</f>
        <v>0</v>
      </c>
      <c r="W463" s="32">
        <f>SUMIFS(Sheet1!$F$5:$F$28252,Sheet1!$I$5:$I$28252,$B463,Sheet1!$L$5:$L$28252,$A463,Sheet1!$D$5:$D$28252,"效期",Sheet1!$E$5:$E$28252,"&lt;&gt;*调拨*")+SUMIFS(Sheet1!$F$5:$F$28252,Sheet1!$I$5:$I$28252,$B463,Sheet1!$L$5:$L$28252,$A463,Sheet1!$E$5:$E$28252,"*效期*",Sheet1!$D$5:$D$28252,"&lt;&gt;效期",Sheet1!$D$5:$D$28252,"&lt;&gt;内部转款",Sheet1!$D$5:$D$28252,"&lt;&gt;内部转账",Sheet1!$E$5:$E$28252,"&lt;&gt;*调拨*")</f>
        <v>0</v>
      </c>
      <c r="X463" s="32">
        <f>SUMIFS(Sheet1!$F$5:$F$28252,Sheet1!$I$5:$I$28252,$B463,Sheet1!$L$5:$L$28252,$A463,Sheet1!$D$5:$D$28252,"内部转款",Sheet1!$E$5:$E$28252,"&lt;&gt;*调拨*")+SUMIFS(Sheet1!$F$5:$F$28252,Sheet1!$I$5:$I$28252,$B463,Sheet1!$L$5:$L$28252,$A463,Sheet1!$D$5:$D$28252,"内部转账",Sheet1!$E$5:$E$28252,"&lt;&gt;*调拨*")</f>
        <v>0</v>
      </c>
      <c r="Y463" s="32">
        <f t="shared" si="32"/>
        <v>0</v>
      </c>
      <c r="Z463" s="32">
        <f>SUMIFS(Sheet1!$F$5:$F$28252,Sheet1!$I$5:$I$28252,$B463,Sheet1!$L$5:$L$28252,$A463)</f>
        <v>7149.54</v>
      </c>
      <c r="AA463" s="32">
        <f>SUMIFS(Sheet1!$G$5:$G$28252,Sheet1!$I$5:$I$28252,$B463,Sheet1!$L$5:$L$28252,$A463,Sheet1!$D$5:$D$28252,"工资",Sheet1!$E$5:$E$28252,"&lt;&gt;*调拨*")+SUMIFS(Sheet1!$G$5:$G$28252,Sheet1!$I$5:$I$28252,$B463,Sheet1!$L$5:$L$28252,$A463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8645.59</v>
      </c>
      <c r="AB463" s="32">
        <f>SUMIFS(Sheet1!$G$5:$G$28252,Sheet1!$I$5:$I$28252,$B463,Sheet1!$L$5:$L$28252,$A463,Sheet1!$D$5:$D$28252,"水费",Sheet1!$E$5:$E$28252,"&lt;&gt;*调拨*")+SUMIFS(Sheet1!$G$5:$G$28252,Sheet1!$I$5:$I$28252,$B463,Sheet1!$L$5:$L$28252,$A463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3" s="32">
        <f>SUMIFS(Sheet1!$G$5:$G$28252,Sheet1!$I$5:$I$28252,$B463,Sheet1!$L$5:$L$28252,$A463,Sheet1!$D$5:$D$28252,"电费",Sheet1!$E$5:$E$28252,"&lt;&gt;*调拨*")+SUMIFS(Sheet1!$G$5:$G$28252,Sheet1!$I$5:$I$28252,$B463,Sheet1!$L$5:$L$28252,$A463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3" s="32">
        <f>SUMIFS(Sheet1!$G$5:$G$28252,Sheet1!$I$5:$I$28252,$B463,Sheet1!$L$5:$L$28252,$A463,Sheet1!$D$5:$D$28252,"宽带费",Sheet1!$E$5:$E$28252,"&lt;&gt;*调拨*")+SUMIFS(Sheet1!$G$5:$G$28252,Sheet1!$I$5:$I$28252,$B463,Sheet1!$L$5:$L$28252,$A463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3" s="32">
        <f>SUMIFS(Sheet1!$G$5:$G$28252,Sheet1!$I$5:$I$28252,$B463,Sheet1!$L$5:$L$28252,$A463,Sheet1!$D$5:$D$28252,"办公费",Sheet1!$E$5:$E$28252,"&lt;&gt;*调拨*")+SUMIFS(Sheet1!$G$5:$G$28252,Sheet1!$I$5:$I$28252,$B463,Sheet1!$L$5:$L$28252,$A463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3" s="32">
        <f>SUMIFS(Sheet1!$G$5:$G$28252,Sheet1!$I$5:$I$28252,$B463,Sheet1!$L$5:$L$28252,$A463,Sheet1!$D$5:$D$28252,"话费",Sheet1!$E$5:$E$28252,"&lt;&gt;*调拨*")+SUMIFS(Sheet1!$G$5:$G$28252,Sheet1!$I$5:$I$28252,$B463,Sheet1!$L$5:$L$28252,$A463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3" s="32">
        <f>SUMIFS(Sheet1!$G$5:$G$28252,Sheet1!$I$5:$I$28252,$B463,Sheet1!$L$5:$L$28252,$A463,Sheet1!$D$5:$D$28252,"房租",Sheet1!$E$5:$E$28252,"&lt;&gt;*调拨*")+SUMIFS(Sheet1!$G$5:$G$28252,Sheet1!$I$5:$I$28252,$B463,Sheet1!$L$5:$L$28252,$A463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63" s="32">
        <f>SUMIFS(Sheet1!$G$5:$G$28252,Sheet1!$I$5:$I$28252,$B463,Sheet1!$L$5:$L$28252,$A463,Sheet1!$E$5:$E$28252,"*调拨*")</f>
        <v>0</v>
      </c>
      <c r="AI463" s="32">
        <f>SUMIFS(Sheet1!$G$5:$G$28252,Sheet1!$I$5:$I$28252,$B463,Sheet1!$L$5:$L$28252,$A463,Sheet1!$D$5:$D$28252,"内部转款",Sheet1!$E$5:$E$28252,"&lt;&gt;*调拨*")+SUMIFS(Sheet1!$G$5:$G$28252,Sheet1!$I$5:$I$28252,$B463,Sheet1!$L$5:$L$28252,$A463,Sheet1!$D$5:$D$28252,"内部转账",Sheet1!$E$5:$E$28252,"&lt;&gt;*调拨*")</f>
        <v>0</v>
      </c>
      <c r="AJ463" s="32">
        <f t="shared" si="33"/>
        <v>0</v>
      </c>
      <c r="AK463" s="32">
        <f>SUMIFS(Sheet1!$G$5:$G$28252,Sheet1!$I$5:$I$28252,$B463,Sheet1!$L$5:$L$28252,$A463)</f>
        <v>8645.59</v>
      </c>
      <c r="AL463" s="32">
        <f t="shared" si="34"/>
        <v>-1496.05</v>
      </c>
    </row>
    <row r="464" ht="16.5" spans="1:38">
      <c r="A464" s="30">
        <v>202608</v>
      </c>
      <c r="B464" s="31" t="s">
        <v>105</v>
      </c>
      <c r="C464" s="32">
        <f>SUMIFS(Sheet1!$F$5:$F$28252,Sheet1!$I$5:$I$28252,$B464,Sheet1!$L$5:$L$28252,$A464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2990</v>
      </c>
      <c r="D464" s="32">
        <f>SUMIFS(Sheet1!$F$5:$F$28252,Sheet1!$I$5:$I$28252,$B464,Sheet1!$L$5:$L$28252,$A464,Sheet1!$D$5:$D$28252,"医保即时拨付",Sheet1!$E$5:$E$28252,"&lt;&gt;*调拨*")+SUMIFS(Sheet1!$F$5:$F$28252,Sheet1!$I$5:$I$28252,$B464,Sheet1!$L$5:$L$28252,$A464,Sheet1!$E$5:$E$28252,"*医保即时拨付*",Sheet1!$D$5:$D$28252,"&lt;&gt;医保即时拨付",Sheet1!$D$5:$D$28252,"&lt;&gt;内部转款",Sheet1!$D$5:$D$28252,"&lt;&gt;内部转账",Sheet1!$E$5:$E$28252,"&lt;&gt;*调拨*")</f>
        <v>0</v>
      </c>
      <c r="E464" s="32">
        <f>SUMIFS(Sheet1!$F$5:$F$28252,Sheet1!$I$5:$I$28252,$B464,Sheet1!$L$5:$L$28252,$A464,Sheet1!$D$5:$D$28252,"医保",Sheet1!$E$5:$E$28252,"&lt;&gt;*调拨*",Sheet1!$E$5:$E$28252,"&lt;&gt;*医保即时拨付*")+SUMIFS(Sheet1!$F$5:$F$28252,Sheet1!$I$5:$I$28252,$B464,Sheet1!$L$5:$L$28252,$A464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4" s="32">
        <f>SUMIFS(Sheet1!$F$5:$F$28252,Sheet1!$I$5:$I$28252,$B464,Sheet1!$L$5:$L$28252,$A464,Sheet1!$D$5:$D$28252,"聚合",Sheet1!$E$5:$E$28252,"&lt;&gt;*调拨*")+SUMIFS(Sheet1!$F$5:$F$28252,Sheet1!$I$5:$I$28252,$B464,Sheet1!$L$5:$L$28252,$A464,Sheet1!$E$5:$E$28252,"*聚合*",Sheet1!$D$5:$D$28252,"&lt;&gt;聚合",Sheet1!$D$5:$D$28252,"&lt;&gt;内部转款",Sheet1!$D$5:$D$28252,"&lt;&gt;内部转账",Sheet1!$E$5:$E$28252,"&lt;&gt;*调拨*")</f>
        <v>0</v>
      </c>
      <c r="G464" s="32">
        <f>SUMIFS(Sheet1!$F$5:$F$28252,Sheet1!$I$5:$I$28252,$B464,Sheet1!$L$5:$L$28252,$A464,Sheet1!$D$5:$D$28252,"24小时微信",Sheet1!$E$5:$E$28252,"&lt;&gt;*调拨*")+SUMIFS(Sheet1!$F$5:$F$28252,Sheet1!$I$5:$I$28252,$B464,Sheet1!$L$5:$L$28252,$A464,Sheet1!$E$5:$E$28252,"*24小时微信*",Sheet1!$D$5:$D$28252,"&lt;&gt;24小时微信",Sheet1!$D$5:$D$28252,"&lt;&gt;内部转款",Sheet1!$D$5:$D$28252,"&lt;&gt;内部转账",Sheet1!$E$5:$E$28252,"&lt;&gt;*调拨*")</f>
        <v>0</v>
      </c>
      <c r="H464" s="32">
        <f>SUMIFS(Sheet1!$F$5:$F$28252,Sheet1!$I$5:$I$28252,$B464,Sheet1!$L$5:$L$28252,$A464,Sheet1!$D$5:$D$28252,"美团",Sheet1!$E$5:$E$28252,"&lt;&gt;*调拨*")+SUMIFS(Sheet1!$F$5:$F$28252,Sheet1!$I$5:$I$28252,$B464,Sheet1!$L$5:$L$28252,$A464,Sheet1!$E$5:$E$28252,"*美团*",Sheet1!$D$5:$D$28252,"&lt;&gt;美团",Sheet1!$D$5:$D$28252,"&lt;&gt;内部转款",Sheet1!$D$5:$D$28252,"&lt;&gt;内部转账",Sheet1!$E$5:$E$28252,"&lt;&gt;*调拨*")</f>
        <v>0</v>
      </c>
      <c r="I464" s="32">
        <f>SUMIFS(Sheet1!$F$5:$F$28252,Sheet1!$I$5:$I$28252,$B464,Sheet1!$L$5:$L$28252,$A464,Sheet1!$D$5:$D$28252,"饿了么",Sheet1!$E$5:$E$28252,"&lt;&gt;*调拨*")+SUMIFS(Sheet1!$F$5:$F$28252,Sheet1!$I$5:$I$28252,$B464,Sheet1!$L$5:$L$28252,$A464,Sheet1!$E$5:$E$28252,"*饿了么*",Sheet1!$D$5:$D$28252,"&lt;&gt;饿了么",Sheet1!$D$5:$D$28252,"&lt;&gt;内部转款",Sheet1!$D$5:$D$28252,"&lt;&gt;内部转账",Sheet1!$E$5:$E$28252,"&lt;&gt;*调拨*")</f>
        <v>0</v>
      </c>
      <c r="J464" s="32">
        <f>SUMIFS(Sheet1!$F$5:$F$28252,Sheet1!$I$5:$I$28252,$B464,Sheet1!$L$5:$L$28252,$A464,Sheet1!$D$5:$D$28252,"健E卡",Sheet1!$E$5:$E$28252,"&lt;&gt;*调拨*")+SUMIFS(Sheet1!$F$5:$F$28252,Sheet1!$I$5:$I$28252,$B464,Sheet1!$L$5:$L$28252,$A464,Sheet1!$E$5:$E$28252,"*健E卡*",Sheet1!$D$5:$D$28252,"&lt;&gt;健E卡",Sheet1!$D$5:$D$28252,"&lt;&gt;内部转款",Sheet1!$D$5:$D$28252,"&lt;&gt;内部转账",Sheet1!$E$5:$E$28252,"&lt;&gt;*调拨*")</f>
        <v>0</v>
      </c>
      <c r="K464" s="32">
        <f>SUMIFS(Sheet1!$F$5:$F$28252,Sheet1!$I$5:$I$28252,$B464,Sheet1!$L$5:$L$28252,$A464,Sheet1!$D$5:$D$28252,"抖音",Sheet1!$E$5:$E$28252,"&lt;&gt;*调拨*")+SUMIFS(Sheet1!$F$5:$F$28252,Sheet1!$I$5:$I$28252,$B464,Sheet1!$L$5:$L$28252,$A464,Sheet1!$E$5:$E$28252,"*抖音*",Sheet1!$D$5:$D$28252,"&lt;&gt;抖音",Sheet1!$D$5:$D$28252,"&lt;&gt;内部转款",Sheet1!$D$5:$D$28252,"&lt;&gt;内部转账",Sheet1!$E$5:$E$28252,"&lt;&gt;*调拨*")</f>
        <v>0</v>
      </c>
      <c r="L464" s="32">
        <f>SUMIFS(Sheet1!$F$5:$F$28252,Sheet1!$I$5:$I$28252,$B464,Sheet1!$L$5:$L$28252,$A464,Sheet1!$D$5:$D$28252,"医卡通",Sheet1!$E$5:$E$28252,"&lt;&gt;*调拨*")+SUMIFS(Sheet1!$F$5:$F$28252,Sheet1!$I$5:$I$28252,$B464,Sheet1!$L$5:$L$28252,$A464,Sheet1!$E$5:$E$28252,"*医卡通*",Sheet1!$D$5:$D$28252,"&lt;&gt;医卡通",Sheet1!$D$5:$D$28252,"&lt;&gt;内部转款",Sheet1!$D$5:$D$28252,"&lt;&gt;内部转账",Sheet1!$E$5:$E$28252,"&lt;&gt;*调拨*")</f>
        <v>0</v>
      </c>
      <c r="M464" s="32">
        <f>SUMIFS(Sheet1!$F$5:$F$28252,Sheet1!$I$5:$I$28252,$B464,Sheet1!$L$5:$L$28252,$A464,Sheet1!$D$5:$D$28252,"企健网",Sheet1!$E$5:$E$28252,"&lt;&gt;*调拨*")+SUMIFS(Sheet1!$F$5:$F$28252,Sheet1!$I$5:$I$28252,$B464,Sheet1!$L$5:$L$28252,$A464,Sheet1!$E$5:$E$28252,"*企健网*",Sheet1!$D$5:$D$28252,"&lt;&gt;企健网",Sheet1!$D$5:$D$28252,"&lt;&gt;内部转款",Sheet1!$D$5:$D$28252,"&lt;&gt;内部转账",Sheet1!$E$5:$E$28252,"&lt;&gt;*调拨*")</f>
        <v>0</v>
      </c>
      <c r="N464" s="32">
        <f>SUMIFS(Sheet1!$F$5:$F$28252,Sheet1!$I$5:$I$28252,$B464,Sheet1!$L$5:$L$28252,$A464,Sheet1!$D$5:$D$28252,"银联",Sheet1!$E$5:$E$28252,"&lt;&gt;*调拨*")+SUMIFS(Sheet1!$F$5:$F$28252,Sheet1!$I$5:$I$28252,$B464,Sheet1!$L$5:$L$28252,$A464,Sheet1!$E$5:$E$28252,"*银联*",Sheet1!$D$5:$D$28252,"&lt;&gt;银联",Sheet1!$D$5:$D$28252,"&lt;&gt;内部转款",Sheet1!$D$5:$D$28252,"&lt;&gt;内部转账",Sheet1!$E$5:$E$28252,"&lt;&gt;*调拨*")</f>
        <v>0</v>
      </c>
      <c r="O464" s="32">
        <f>SUMIFS(Sheet1!$F$5:$F$28252,Sheet1!$I$5:$I$28252,$B464,Sheet1!$L$5:$L$28252,$A464,Sheet1!$D$5:$D$28252,"京东",Sheet1!$E$5:$E$28252,"&lt;&gt;*调拨*")+SUMIFS(Sheet1!$F$5:$F$28252,Sheet1!$I$5:$I$28252,$B464,Sheet1!$L$5:$L$28252,$A464,Sheet1!$E$5:$E$28252,"*京东*",Sheet1!$D$5:$D$28252,"&lt;&gt;京东",Sheet1!$D$5:$D$28252,"&lt;&gt;内部转款",Sheet1!$D$5:$D$28252,"&lt;&gt;内部转账",Sheet1!$E$5:$E$28252,"&lt;&gt;*调拨*")</f>
        <v>0</v>
      </c>
      <c r="P464" s="32">
        <f>SUMIFS(Sheet1!$F$5:$F$28252,Sheet1!$I$5:$I$28252,$B464,Sheet1!$L$5:$L$28252,$A464,Sheet1!$D$5:$D$28252,"药机微信",Sheet1!$E$5:$E$28252,"&lt;&gt;*调拨*")+SUMIFS(Sheet1!$F$5:$F$28252,Sheet1!$I$5:$I$28252,$B464,Sheet1!$L$5:$L$28252,$A464,Sheet1!$E$5:$E$28252,"*药机微信*",Sheet1!$D$5:$D$28252,"&lt;&gt;药机微信",Sheet1!$D$5:$D$28252,"&lt;&gt;内部转款",Sheet1!$D$5:$D$28252,"&lt;&gt;内部转账",Sheet1!$E$5:$E$28252,"&lt;&gt;*调拨*")</f>
        <v>0</v>
      </c>
      <c r="Q464" s="32">
        <f>SUMIFS(Sheet1!$F$5:$F$28252,Sheet1!$I$5:$I$28252,$B464,Sheet1!$L$5:$L$28252,$A464,Sheet1!$D$5:$D$28252,"亲情卡",Sheet1!$E$5:$E$28252,"&lt;&gt;*调拨*")+SUMIFS(Sheet1!$F$5:$F$28252,Sheet1!$I$5:$I$28252,$B464,Sheet1!$L$5:$L$28252,$A464,Sheet1!$E$5:$E$28252,"*亲情卡*",Sheet1!$D$5:$D$28252,"&lt;&gt;亲情卡",Sheet1!$D$5:$D$28252,"&lt;&gt;内部转款",Sheet1!$D$5:$D$28252,"&lt;&gt;内部转账",Sheet1!$E$5:$E$28252,"&lt;&gt;*调拨*")</f>
        <v>0</v>
      </c>
      <c r="R464" s="32">
        <f>SUMIFS(Sheet1!$F$5:$F$28252,Sheet1!$I$5:$I$28252,$B464,Sheet1!$L$5:$L$28252,$A464,Sheet1!$D$5:$D$28252,"优惠券",Sheet1!$E$5:$E$28252,"&lt;&gt;*调拨*")+SUMIFS(Sheet1!$F$5:$F$28252,Sheet1!$I$5:$I$28252,$B464,Sheet1!$L$5:$L$28252,$A464,Sheet1!$E$5:$E$28252,"*优惠券*",Sheet1!$D$5:$D$28252,"&lt;&gt;优惠券",Sheet1!$D$5:$D$28252,"&lt;&gt;内部转款",Sheet1!$D$5:$D$28252,"&lt;&gt;内部转账",Sheet1!$E$5:$E$28252,"&lt;&gt;*调拨*")</f>
        <v>0</v>
      </c>
      <c r="S464" s="32">
        <f>SUMIFS(Sheet1!$F$5:$F$28252,Sheet1!$I$5:$I$28252,$B464,Sheet1!$L$5:$L$28252,$A464,Sheet1!$D$5:$D$28252,"代金券",Sheet1!$E$5:$E$28252,"&lt;&gt;*调拨*")+SUMIFS(Sheet1!$F$5:$F$28252,Sheet1!$I$5:$I$28252,$B464,Sheet1!$L$5:$L$28252,$A464,Sheet1!$E$5:$E$28252,"*代金券*",Sheet1!$D$5:$D$28252,"&lt;&gt;代金券",Sheet1!$D$5:$D$28252,"&lt;&gt;内部转款",Sheet1!$D$5:$D$28252,"&lt;&gt;内部转账",Sheet1!$E$5:$E$28252,"&lt;&gt;*调拨*")</f>
        <v>0</v>
      </c>
      <c r="T464" s="32">
        <f>SUMIFS(Sheet1!$F$5:$F$28252,Sheet1!$I$5:$I$28252,$B464,Sheet1!$L$5:$L$28252,$A464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464,Sheet1!$L$5:$L$28252,$A464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464,Sheet1!$L$5:$L$28252,$A464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464,Sheet1!$L$5:$L$28252,$A464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4" s="32">
        <f>SUMIFS(Sheet1!$F$5:$F$28252,Sheet1!$I$5:$I$28252,$B464,Sheet1!$L$5:$L$28252,$A464,Sheet1!$E$5:$E$28252,"*调拨*")</f>
        <v>0</v>
      </c>
      <c r="V464" s="32">
        <f>SUMIFS(Sheet1!$F$5:$F$28252,Sheet1!$I$5:$I$28252,$B464,Sheet1!$L$5:$L$28252,$A464,Sheet1!$D$5:$D$28252,"储值",Sheet1!$E$5:$E$28252,"&lt;&gt;*调拨*")+SUMIFS(Sheet1!$F$5:$F$28252,Sheet1!$I$5:$I$28252,$B464,Sheet1!$L$5:$L$28252,$A464,Sheet1!$E$5:$E$28252,"*储值*",Sheet1!$D$5:$D$28252,"&lt;&gt;储值",Sheet1!$D$5:$D$28252,"&lt;&gt;内部转款",Sheet1!$D$5:$D$28252,"&lt;&gt;内部转账",Sheet1!$E$5:$E$28252,"&lt;&gt;*调拨*")</f>
        <v>0</v>
      </c>
      <c r="W464" s="32">
        <f>SUMIFS(Sheet1!$F$5:$F$28252,Sheet1!$I$5:$I$28252,$B464,Sheet1!$L$5:$L$28252,$A464,Sheet1!$D$5:$D$28252,"效期",Sheet1!$E$5:$E$28252,"&lt;&gt;*调拨*")+SUMIFS(Sheet1!$F$5:$F$28252,Sheet1!$I$5:$I$28252,$B464,Sheet1!$L$5:$L$28252,$A464,Sheet1!$E$5:$E$28252,"*效期*",Sheet1!$D$5:$D$28252,"&lt;&gt;效期",Sheet1!$D$5:$D$28252,"&lt;&gt;内部转款",Sheet1!$D$5:$D$28252,"&lt;&gt;内部转账",Sheet1!$E$5:$E$28252,"&lt;&gt;*调拨*")</f>
        <v>0</v>
      </c>
      <c r="X464" s="32">
        <f>SUMIFS(Sheet1!$F$5:$F$28252,Sheet1!$I$5:$I$28252,$B464,Sheet1!$L$5:$L$28252,$A464,Sheet1!$D$5:$D$28252,"内部转款",Sheet1!$E$5:$E$28252,"&lt;&gt;*调拨*")+SUMIFS(Sheet1!$F$5:$F$28252,Sheet1!$I$5:$I$28252,$B464,Sheet1!$L$5:$L$28252,$A464,Sheet1!$D$5:$D$28252,"内部转账",Sheet1!$E$5:$E$28252,"&lt;&gt;*调拨*")</f>
        <v>0</v>
      </c>
      <c r="Y464" s="32">
        <f t="shared" si="32"/>
        <v>0</v>
      </c>
      <c r="Z464" s="32">
        <f>SUMIFS(Sheet1!$F$5:$F$28252,Sheet1!$I$5:$I$28252,$B464,Sheet1!$L$5:$L$28252,$A464)</f>
        <v>2990</v>
      </c>
      <c r="AA464" s="32">
        <f>SUMIFS(Sheet1!$G$5:$G$28252,Sheet1!$I$5:$I$28252,$B464,Sheet1!$L$5:$L$28252,$A464,Sheet1!$D$5:$D$28252,"工资",Sheet1!$E$5:$E$28252,"&lt;&gt;*调拨*")+SUMIFS(Sheet1!$G$5:$G$28252,Sheet1!$I$5:$I$28252,$B464,Sheet1!$L$5:$L$28252,$A464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3243.16</v>
      </c>
      <c r="AB464" s="32">
        <f>SUMIFS(Sheet1!$G$5:$G$28252,Sheet1!$I$5:$I$28252,$B464,Sheet1!$L$5:$L$28252,$A464,Sheet1!$D$5:$D$28252,"水费",Sheet1!$E$5:$E$28252,"&lt;&gt;*调拨*")+SUMIFS(Sheet1!$G$5:$G$28252,Sheet1!$I$5:$I$28252,$B464,Sheet1!$L$5:$L$28252,$A464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4" s="32">
        <f>SUMIFS(Sheet1!$G$5:$G$28252,Sheet1!$I$5:$I$28252,$B464,Sheet1!$L$5:$L$28252,$A464,Sheet1!$D$5:$D$28252,"电费",Sheet1!$E$5:$E$28252,"&lt;&gt;*调拨*")+SUMIFS(Sheet1!$G$5:$G$28252,Sheet1!$I$5:$I$28252,$B464,Sheet1!$L$5:$L$28252,$A464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4" s="32">
        <f>SUMIFS(Sheet1!$G$5:$G$28252,Sheet1!$I$5:$I$28252,$B464,Sheet1!$L$5:$L$28252,$A464,Sheet1!$D$5:$D$28252,"宽带费",Sheet1!$E$5:$E$28252,"&lt;&gt;*调拨*")+SUMIFS(Sheet1!$G$5:$G$28252,Sheet1!$I$5:$I$28252,$B464,Sheet1!$L$5:$L$28252,$A464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4" s="32">
        <f>SUMIFS(Sheet1!$G$5:$G$28252,Sheet1!$I$5:$I$28252,$B464,Sheet1!$L$5:$L$28252,$A464,Sheet1!$D$5:$D$28252,"办公费",Sheet1!$E$5:$E$28252,"&lt;&gt;*调拨*")+SUMIFS(Sheet1!$G$5:$G$28252,Sheet1!$I$5:$I$28252,$B464,Sheet1!$L$5:$L$28252,$A464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4" s="32">
        <f>SUMIFS(Sheet1!$G$5:$G$28252,Sheet1!$I$5:$I$28252,$B464,Sheet1!$L$5:$L$28252,$A464,Sheet1!$D$5:$D$28252,"话费",Sheet1!$E$5:$E$28252,"&lt;&gt;*调拨*")+SUMIFS(Sheet1!$G$5:$G$28252,Sheet1!$I$5:$I$28252,$B464,Sheet1!$L$5:$L$28252,$A464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4" s="32">
        <f>SUMIFS(Sheet1!$G$5:$G$28252,Sheet1!$I$5:$I$28252,$B464,Sheet1!$L$5:$L$28252,$A464,Sheet1!$D$5:$D$28252,"房租",Sheet1!$E$5:$E$28252,"&lt;&gt;*调拨*")+SUMIFS(Sheet1!$G$5:$G$28252,Sheet1!$I$5:$I$28252,$B464,Sheet1!$L$5:$L$28252,$A464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64" s="32">
        <f>SUMIFS(Sheet1!$G$5:$G$28252,Sheet1!$I$5:$I$28252,$B464,Sheet1!$L$5:$L$28252,$A464,Sheet1!$E$5:$E$28252,"*调拨*")</f>
        <v>0</v>
      </c>
      <c r="AI464" s="32">
        <f>SUMIFS(Sheet1!$G$5:$G$28252,Sheet1!$I$5:$I$28252,$B464,Sheet1!$L$5:$L$28252,$A464,Sheet1!$D$5:$D$28252,"内部转款",Sheet1!$E$5:$E$28252,"&lt;&gt;*调拨*")+SUMIFS(Sheet1!$G$5:$G$28252,Sheet1!$I$5:$I$28252,$B464,Sheet1!$L$5:$L$28252,$A464,Sheet1!$D$5:$D$28252,"内部转账",Sheet1!$E$5:$E$28252,"&lt;&gt;*调拨*")</f>
        <v>0</v>
      </c>
      <c r="AJ464" s="32">
        <f t="shared" si="33"/>
        <v>0</v>
      </c>
      <c r="AK464" s="32">
        <f>SUMIFS(Sheet1!$G$5:$G$28252,Sheet1!$I$5:$I$28252,$B464,Sheet1!$L$5:$L$28252,$A464)</f>
        <v>3243.16</v>
      </c>
      <c r="AL464" s="32">
        <f t="shared" si="34"/>
        <v>-253.16</v>
      </c>
    </row>
    <row r="465" ht="16.5" spans="1:38">
      <c r="A465" s="30">
        <v>202608</v>
      </c>
      <c r="B465" s="31" t="s">
        <v>45</v>
      </c>
      <c r="C465" s="32">
        <f>SUMIFS(Sheet1!$F$5:$F$28252,Sheet1!$I$5:$I$28252,$B465,Sheet1!$L$5:$L$28252,$A465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7506.45</v>
      </c>
      <c r="D465" s="32">
        <f>SUMIFS(Sheet1!$F$5:$F$28252,Sheet1!$I$5:$I$28252,$B465,Sheet1!$L$5:$L$28252,$A465,Sheet1!$D$5:$D$28252,"医保即时拨付",Sheet1!$E$5:$E$28252,"&lt;&gt;*调拨*")+SUMIFS(Sheet1!$F$5:$F$28252,Sheet1!$I$5:$I$28252,$B465,Sheet1!$L$5:$L$28252,$A465,Sheet1!$E$5:$E$28252,"*医保即时拨付*",Sheet1!$D$5:$D$28252,"&lt;&gt;医保即时拨付",Sheet1!$D$5:$D$28252,"&lt;&gt;内部转款",Sheet1!$D$5:$D$28252,"&lt;&gt;内部转账",Sheet1!$E$5:$E$28252,"&lt;&gt;*调拨*")</f>
        <v>0</v>
      </c>
      <c r="E465" s="32">
        <f>SUMIFS(Sheet1!$F$5:$F$28252,Sheet1!$I$5:$I$28252,$B465,Sheet1!$L$5:$L$28252,$A465,Sheet1!$D$5:$D$28252,"医保",Sheet1!$E$5:$E$28252,"&lt;&gt;*调拨*",Sheet1!$E$5:$E$28252,"&lt;&gt;*医保即时拨付*")+SUMIFS(Sheet1!$F$5:$F$28252,Sheet1!$I$5:$I$28252,$B465,Sheet1!$L$5:$L$28252,$A465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5" s="32">
        <f>SUMIFS(Sheet1!$F$5:$F$28252,Sheet1!$I$5:$I$28252,$B465,Sheet1!$L$5:$L$28252,$A465,Sheet1!$D$5:$D$28252,"聚合",Sheet1!$E$5:$E$28252,"&lt;&gt;*调拨*")+SUMIFS(Sheet1!$F$5:$F$28252,Sheet1!$I$5:$I$28252,$B465,Sheet1!$L$5:$L$28252,$A465,Sheet1!$E$5:$E$28252,"*聚合*",Sheet1!$D$5:$D$28252,"&lt;&gt;聚合",Sheet1!$D$5:$D$28252,"&lt;&gt;内部转款",Sheet1!$D$5:$D$28252,"&lt;&gt;内部转账",Sheet1!$E$5:$E$28252,"&lt;&gt;*调拨*")</f>
        <v>0</v>
      </c>
      <c r="G465" s="32">
        <f>SUMIFS(Sheet1!$F$5:$F$28252,Sheet1!$I$5:$I$28252,$B465,Sheet1!$L$5:$L$28252,$A465,Sheet1!$D$5:$D$28252,"24小时微信",Sheet1!$E$5:$E$28252,"&lt;&gt;*调拨*")+SUMIFS(Sheet1!$F$5:$F$28252,Sheet1!$I$5:$I$28252,$B465,Sheet1!$L$5:$L$28252,$A465,Sheet1!$E$5:$E$28252,"*24小时微信*",Sheet1!$D$5:$D$28252,"&lt;&gt;24小时微信",Sheet1!$D$5:$D$28252,"&lt;&gt;内部转款",Sheet1!$D$5:$D$28252,"&lt;&gt;内部转账",Sheet1!$E$5:$E$28252,"&lt;&gt;*调拨*")</f>
        <v>0</v>
      </c>
      <c r="H465" s="32">
        <f>SUMIFS(Sheet1!$F$5:$F$28252,Sheet1!$I$5:$I$28252,$B465,Sheet1!$L$5:$L$28252,$A465,Sheet1!$D$5:$D$28252,"美团",Sheet1!$E$5:$E$28252,"&lt;&gt;*调拨*")+SUMIFS(Sheet1!$F$5:$F$28252,Sheet1!$I$5:$I$28252,$B465,Sheet1!$L$5:$L$28252,$A465,Sheet1!$E$5:$E$28252,"*美团*",Sheet1!$D$5:$D$28252,"&lt;&gt;美团",Sheet1!$D$5:$D$28252,"&lt;&gt;内部转款",Sheet1!$D$5:$D$28252,"&lt;&gt;内部转账",Sheet1!$E$5:$E$28252,"&lt;&gt;*调拨*")</f>
        <v>0</v>
      </c>
      <c r="I465" s="32">
        <f>SUMIFS(Sheet1!$F$5:$F$28252,Sheet1!$I$5:$I$28252,$B465,Sheet1!$L$5:$L$28252,$A465,Sheet1!$D$5:$D$28252,"饿了么",Sheet1!$E$5:$E$28252,"&lt;&gt;*调拨*")+SUMIFS(Sheet1!$F$5:$F$28252,Sheet1!$I$5:$I$28252,$B465,Sheet1!$L$5:$L$28252,$A465,Sheet1!$E$5:$E$28252,"*饿了么*",Sheet1!$D$5:$D$28252,"&lt;&gt;饿了么",Sheet1!$D$5:$D$28252,"&lt;&gt;内部转款",Sheet1!$D$5:$D$28252,"&lt;&gt;内部转账",Sheet1!$E$5:$E$28252,"&lt;&gt;*调拨*")</f>
        <v>0</v>
      </c>
      <c r="J465" s="32">
        <f>SUMIFS(Sheet1!$F$5:$F$28252,Sheet1!$I$5:$I$28252,$B465,Sheet1!$L$5:$L$28252,$A465,Sheet1!$D$5:$D$28252,"健E卡",Sheet1!$E$5:$E$28252,"&lt;&gt;*调拨*")+SUMIFS(Sheet1!$F$5:$F$28252,Sheet1!$I$5:$I$28252,$B465,Sheet1!$L$5:$L$28252,$A465,Sheet1!$E$5:$E$28252,"*健E卡*",Sheet1!$D$5:$D$28252,"&lt;&gt;健E卡",Sheet1!$D$5:$D$28252,"&lt;&gt;内部转款",Sheet1!$D$5:$D$28252,"&lt;&gt;内部转账",Sheet1!$E$5:$E$28252,"&lt;&gt;*调拨*")</f>
        <v>0</v>
      </c>
      <c r="K465" s="32">
        <f>SUMIFS(Sheet1!$F$5:$F$28252,Sheet1!$I$5:$I$28252,$B465,Sheet1!$L$5:$L$28252,$A465,Sheet1!$D$5:$D$28252,"抖音",Sheet1!$E$5:$E$28252,"&lt;&gt;*调拨*")+SUMIFS(Sheet1!$F$5:$F$28252,Sheet1!$I$5:$I$28252,$B465,Sheet1!$L$5:$L$28252,$A465,Sheet1!$E$5:$E$28252,"*抖音*",Sheet1!$D$5:$D$28252,"&lt;&gt;抖音",Sheet1!$D$5:$D$28252,"&lt;&gt;内部转款",Sheet1!$D$5:$D$28252,"&lt;&gt;内部转账",Sheet1!$E$5:$E$28252,"&lt;&gt;*调拨*")</f>
        <v>0</v>
      </c>
      <c r="L465" s="32">
        <f>SUMIFS(Sheet1!$F$5:$F$28252,Sheet1!$I$5:$I$28252,$B465,Sheet1!$L$5:$L$28252,$A465,Sheet1!$D$5:$D$28252,"医卡通",Sheet1!$E$5:$E$28252,"&lt;&gt;*调拨*")+SUMIFS(Sheet1!$F$5:$F$28252,Sheet1!$I$5:$I$28252,$B465,Sheet1!$L$5:$L$28252,$A465,Sheet1!$E$5:$E$28252,"*医卡通*",Sheet1!$D$5:$D$28252,"&lt;&gt;医卡通",Sheet1!$D$5:$D$28252,"&lt;&gt;内部转款",Sheet1!$D$5:$D$28252,"&lt;&gt;内部转账",Sheet1!$E$5:$E$28252,"&lt;&gt;*调拨*")</f>
        <v>0</v>
      </c>
      <c r="M465" s="32">
        <f>SUMIFS(Sheet1!$F$5:$F$28252,Sheet1!$I$5:$I$28252,$B465,Sheet1!$L$5:$L$28252,$A465,Sheet1!$D$5:$D$28252,"企健网",Sheet1!$E$5:$E$28252,"&lt;&gt;*调拨*")+SUMIFS(Sheet1!$F$5:$F$28252,Sheet1!$I$5:$I$28252,$B465,Sheet1!$L$5:$L$28252,$A465,Sheet1!$E$5:$E$28252,"*企健网*",Sheet1!$D$5:$D$28252,"&lt;&gt;企健网",Sheet1!$D$5:$D$28252,"&lt;&gt;内部转款",Sheet1!$D$5:$D$28252,"&lt;&gt;内部转账",Sheet1!$E$5:$E$28252,"&lt;&gt;*调拨*")</f>
        <v>0</v>
      </c>
      <c r="N465" s="32">
        <f>SUMIFS(Sheet1!$F$5:$F$28252,Sheet1!$I$5:$I$28252,$B465,Sheet1!$L$5:$L$28252,$A465,Sheet1!$D$5:$D$28252,"银联",Sheet1!$E$5:$E$28252,"&lt;&gt;*调拨*")+SUMIFS(Sheet1!$F$5:$F$28252,Sheet1!$I$5:$I$28252,$B465,Sheet1!$L$5:$L$28252,$A465,Sheet1!$E$5:$E$28252,"*银联*",Sheet1!$D$5:$D$28252,"&lt;&gt;银联",Sheet1!$D$5:$D$28252,"&lt;&gt;内部转款",Sheet1!$D$5:$D$28252,"&lt;&gt;内部转账",Sheet1!$E$5:$E$28252,"&lt;&gt;*调拨*")</f>
        <v>0</v>
      </c>
      <c r="O465" s="32">
        <f>SUMIFS(Sheet1!$F$5:$F$28252,Sheet1!$I$5:$I$28252,$B465,Sheet1!$L$5:$L$28252,$A465,Sheet1!$D$5:$D$28252,"京东",Sheet1!$E$5:$E$28252,"&lt;&gt;*调拨*")+SUMIFS(Sheet1!$F$5:$F$28252,Sheet1!$I$5:$I$28252,$B465,Sheet1!$L$5:$L$28252,$A465,Sheet1!$E$5:$E$28252,"*京东*",Sheet1!$D$5:$D$28252,"&lt;&gt;京东",Sheet1!$D$5:$D$28252,"&lt;&gt;内部转款",Sheet1!$D$5:$D$28252,"&lt;&gt;内部转账",Sheet1!$E$5:$E$28252,"&lt;&gt;*调拨*")</f>
        <v>0</v>
      </c>
      <c r="P465" s="32">
        <f>SUMIFS(Sheet1!$F$5:$F$28252,Sheet1!$I$5:$I$28252,$B465,Sheet1!$L$5:$L$28252,$A465,Sheet1!$D$5:$D$28252,"药机微信",Sheet1!$E$5:$E$28252,"&lt;&gt;*调拨*")+SUMIFS(Sheet1!$F$5:$F$28252,Sheet1!$I$5:$I$28252,$B465,Sheet1!$L$5:$L$28252,$A465,Sheet1!$E$5:$E$28252,"*药机微信*",Sheet1!$D$5:$D$28252,"&lt;&gt;药机微信",Sheet1!$D$5:$D$28252,"&lt;&gt;内部转款",Sheet1!$D$5:$D$28252,"&lt;&gt;内部转账",Sheet1!$E$5:$E$28252,"&lt;&gt;*调拨*")</f>
        <v>0</v>
      </c>
      <c r="Q465" s="32">
        <f>SUMIFS(Sheet1!$F$5:$F$28252,Sheet1!$I$5:$I$28252,$B465,Sheet1!$L$5:$L$28252,$A465,Sheet1!$D$5:$D$28252,"亲情卡",Sheet1!$E$5:$E$28252,"&lt;&gt;*调拨*")+SUMIFS(Sheet1!$F$5:$F$28252,Sheet1!$I$5:$I$28252,$B465,Sheet1!$L$5:$L$28252,$A465,Sheet1!$E$5:$E$28252,"*亲情卡*",Sheet1!$D$5:$D$28252,"&lt;&gt;亲情卡",Sheet1!$D$5:$D$28252,"&lt;&gt;内部转款",Sheet1!$D$5:$D$28252,"&lt;&gt;内部转账",Sheet1!$E$5:$E$28252,"&lt;&gt;*调拨*")</f>
        <v>0</v>
      </c>
      <c r="R465" s="32">
        <f>SUMIFS(Sheet1!$F$5:$F$28252,Sheet1!$I$5:$I$28252,$B465,Sheet1!$L$5:$L$28252,$A465,Sheet1!$D$5:$D$28252,"优惠券",Sheet1!$E$5:$E$28252,"&lt;&gt;*调拨*")+SUMIFS(Sheet1!$F$5:$F$28252,Sheet1!$I$5:$I$28252,$B465,Sheet1!$L$5:$L$28252,$A465,Sheet1!$E$5:$E$28252,"*优惠券*",Sheet1!$D$5:$D$28252,"&lt;&gt;优惠券",Sheet1!$D$5:$D$28252,"&lt;&gt;内部转款",Sheet1!$D$5:$D$28252,"&lt;&gt;内部转账",Sheet1!$E$5:$E$28252,"&lt;&gt;*调拨*")</f>
        <v>0</v>
      </c>
      <c r="S465" s="32">
        <f>SUMIFS(Sheet1!$F$5:$F$28252,Sheet1!$I$5:$I$28252,$B465,Sheet1!$L$5:$L$28252,$A465,Sheet1!$D$5:$D$28252,"代金券",Sheet1!$E$5:$E$28252,"&lt;&gt;*调拨*")+SUMIFS(Sheet1!$F$5:$F$28252,Sheet1!$I$5:$I$28252,$B465,Sheet1!$L$5:$L$28252,$A465,Sheet1!$E$5:$E$28252,"*代金券*",Sheet1!$D$5:$D$28252,"&lt;&gt;代金券",Sheet1!$D$5:$D$28252,"&lt;&gt;内部转款",Sheet1!$D$5:$D$28252,"&lt;&gt;内部转账",Sheet1!$E$5:$E$28252,"&lt;&gt;*调拨*")</f>
        <v>0</v>
      </c>
      <c r="T465" s="32">
        <f>SUMIFS(Sheet1!$F$5:$F$28252,Sheet1!$I$5:$I$28252,$B465,Sheet1!$L$5:$L$28252,$A465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465,Sheet1!$L$5:$L$28252,$A465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465,Sheet1!$L$5:$L$28252,$A465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465,Sheet1!$L$5:$L$28252,$A465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5" s="32">
        <f>SUMIFS(Sheet1!$F$5:$F$28252,Sheet1!$I$5:$I$28252,$B465,Sheet1!$L$5:$L$28252,$A465,Sheet1!$E$5:$E$28252,"*调拨*")</f>
        <v>0</v>
      </c>
      <c r="V465" s="32">
        <f>SUMIFS(Sheet1!$F$5:$F$28252,Sheet1!$I$5:$I$28252,$B465,Sheet1!$L$5:$L$28252,$A465,Sheet1!$D$5:$D$28252,"储值",Sheet1!$E$5:$E$28252,"&lt;&gt;*调拨*")+SUMIFS(Sheet1!$F$5:$F$28252,Sheet1!$I$5:$I$28252,$B465,Sheet1!$L$5:$L$28252,$A465,Sheet1!$E$5:$E$28252,"*储值*",Sheet1!$D$5:$D$28252,"&lt;&gt;储值",Sheet1!$D$5:$D$28252,"&lt;&gt;内部转款",Sheet1!$D$5:$D$28252,"&lt;&gt;内部转账",Sheet1!$E$5:$E$28252,"&lt;&gt;*调拨*")</f>
        <v>0</v>
      </c>
      <c r="W465" s="32">
        <f>SUMIFS(Sheet1!$F$5:$F$28252,Sheet1!$I$5:$I$28252,$B465,Sheet1!$L$5:$L$28252,$A465,Sheet1!$D$5:$D$28252,"效期",Sheet1!$E$5:$E$28252,"&lt;&gt;*调拨*")+SUMIFS(Sheet1!$F$5:$F$28252,Sheet1!$I$5:$I$28252,$B465,Sheet1!$L$5:$L$28252,$A465,Sheet1!$E$5:$E$28252,"*效期*",Sheet1!$D$5:$D$28252,"&lt;&gt;效期",Sheet1!$D$5:$D$28252,"&lt;&gt;内部转款",Sheet1!$D$5:$D$28252,"&lt;&gt;内部转账",Sheet1!$E$5:$E$28252,"&lt;&gt;*调拨*")</f>
        <v>0</v>
      </c>
      <c r="X465" s="32">
        <f>SUMIFS(Sheet1!$F$5:$F$28252,Sheet1!$I$5:$I$28252,$B465,Sheet1!$L$5:$L$28252,$A465,Sheet1!$D$5:$D$28252,"内部转款",Sheet1!$E$5:$E$28252,"&lt;&gt;*调拨*")+SUMIFS(Sheet1!$F$5:$F$28252,Sheet1!$I$5:$I$28252,$B465,Sheet1!$L$5:$L$28252,$A465,Sheet1!$D$5:$D$28252,"内部转账",Sheet1!$E$5:$E$28252,"&lt;&gt;*调拨*")</f>
        <v>0</v>
      </c>
      <c r="Y465" s="32">
        <f t="shared" si="32"/>
        <v>0</v>
      </c>
      <c r="Z465" s="32">
        <f>SUMIFS(Sheet1!$F$5:$F$28252,Sheet1!$I$5:$I$28252,$B465,Sheet1!$L$5:$L$28252,$A465)</f>
        <v>7506.45</v>
      </c>
      <c r="AA465" s="32">
        <f>SUMIFS(Sheet1!$G$5:$G$28252,Sheet1!$I$5:$I$28252,$B465,Sheet1!$L$5:$L$28252,$A465,Sheet1!$D$5:$D$28252,"工资",Sheet1!$E$5:$E$28252,"&lt;&gt;*调拨*")+SUMIFS(Sheet1!$G$5:$G$28252,Sheet1!$I$5:$I$28252,$B465,Sheet1!$L$5:$L$28252,$A465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4818.14</v>
      </c>
      <c r="AB465" s="32">
        <f>SUMIFS(Sheet1!$G$5:$G$28252,Sheet1!$I$5:$I$28252,$B465,Sheet1!$L$5:$L$28252,$A465,Sheet1!$D$5:$D$28252,"水费",Sheet1!$E$5:$E$28252,"&lt;&gt;*调拨*")+SUMIFS(Sheet1!$G$5:$G$28252,Sheet1!$I$5:$I$28252,$B465,Sheet1!$L$5:$L$28252,$A465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5" s="32">
        <f>SUMIFS(Sheet1!$G$5:$G$28252,Sheet1!$I$5:$I$28252,$B465,Sheet1!$L$5:$L$28252,$A465,Sheet1!$D$5:$D$28252,"电费",Sheet1!$E$5:$E$28252,"&lt;&gt;*调拨*")+SUMIFS(Sheet1!$G$5:$G$28252,Sheet1!$I$5:$I$28252,$B465,Sheet1!$L$5:$L$28252,$A465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5" s="32">
        <f>SUMIFS(Sheet1!$G$5:$G$28252,Sheet1!$I$5:$I$28252,$B465,Sheet1!$L$5:$L$28252,$A465,Sheet1!$D$5:$D$28252,"宽带费",Sheet1!$E$5:$E$28252,"&lt;&gt;*调拨*")+SUMIFS(Sheet1!$G$5:$G$28252,Sheet1!$I$5:$I$28252,$B465,Sheet1!$L$5:$L$28252,$A465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5" s="32">
        <f>SUMIFS(Sheet1!$G$5:$G$28252,Sheet1!$I$5:$I$28252,$B465,Sheet1!$L$5:$L$28252,$A465,Sheet1!$D$5:$D$28252,"办公费",Sheet1!$E$5:$E$28252,"&lt;&gt;*调拨*")+SUMIFS(Sheet1!$G$5:$G$28252,Sheet1!$I$5:$I$28252,$B465,Sheet1!$L$5:$L$28252,$A465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5" s="32">
        <f>SUMIFS(Sheet1!$G$5:$G$28252,Sheet1!$I$5:$I$28252,$B465,Sheet1!$L$5:$L$28252,$A465,Sheet1!$D$5:$D$28252,"话费",Sheet1!$E$5:$E$28252,"&lt;&gt;*调拨*")+SUMIFS(Sheet1!$G$5:$G$28252,Sheet1!$I$5:$I$28252,$B465,Sheet1!$L$5:$L$28252,$A465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5" s="32">
        <f>SUMIFS(Sheet1!$G$5:$G$28252,Sheet1!$I$5:$I$28252,$B465,Sheet1!$L$5:$L$28252,$A465,Sheet1!$D$5:$D$28252,"房租",Sheet1!$E$5:$E$28252,"&lt;&gt;*调拨*")+SUMIFS(Sheet1!$G$5:$G$28252,Sheet1!$I$5:$I$28252,$B465,Sheet1!$L$5:$L$28252,$A465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65" s="32">
        <f>SUMIFS(Sheet1!$G$5:$G$28252,Sheet1!$I$5:$I$28252,$B465,Sheet1!$L$5:$L$28252,$A465,Sheet1!$E$5:$E$28252,"*调拨*")</f>
        <v>0</v>
      </c>
      <c r="AI465" s="32">
        <f>SUMIFS(Sheet1!$G$5:$G$28252,Sheet1!$I$5:$I$28252,$B465,Sheet1!$L$5:$L$28252,$A465,Sheet1!$D$5:$D$28252,"内部转款",Sheet1!$E$5:$E$28252,"&lt;&gt;*调拨*")+SUMIFS(Sheet1!$G$5:$G$28252,Sheet1!$I$5:$I$28252,$B465,Sheet1!$L$5:$L$28252,$A465,Sheet1!$D$5:$D$28252,"内部转账",Sheet1!$E$5:$E$28252,"&lt;&gt;*调拨*")</f>
        <v>0</v>
      </c>
      <c r="AJ465" s="32">
        <f t="shared" si="33"/>
        <v>0</v>
      </c>
      <c r="AK465" s="32">
        <f>SUMIFS(Sheet1!$G$5:$G$28252,Sheet1!$I$5:$I$28252,$B465,Sheet1!$L$5:$L$28252,$A465)</f>
        <v>4818.14</v>
      </c>
      <c r="AL465" s="32">
        <f t="shared" si="34"/>
        <v>2688.31</v>
      </c>
    </row>
    <row r="466" ht="16.5" spans="1:38">
      <c r="A466" s="30">
        <v>202608</v>
      </c>
      <c r="B466" s="31" t="s">
        <v>534</v>
      </c>
      <c r="C466" s="32">
        <f>SUMIFS(Sheet1!$F$5:$F$28252,Sheet1!$I$5:$I$28252,$B466,Sheet1!$L$5:$L$28252,$A466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3368.84</v>
      </c>
      <c r="D466" s="32">
        <f>SUMIFS(Sheet1!$F$5:$F$28252,Sheet1!$I$5:$I$28252,$B466,Sheet1!$L$5:$L$28252,$A466,Sheet1!$D$5:$D$28252,"医保即时拨付",Sheet1!$E$5:$E$28252,"&lt;&gt;*调拨*")+SUMIFS(Sheet1!$F$5:$F$28252,Sheet1!$I$5:$I$28252,$B466,Sheet1!$L$5:$L$28252,$A466,Sheet1!$E$5:$E$28252,"*医保即时拨付*",Sheet1!$D$5:$D$28252,"&lt;&gt;医保即时拨付",Sheet1!$D$5:$D$28252,"&lt;&gt;内部转款",Sheet1!$D$5:$D$28252,"&lt;&gt;内部转账",Sheet1!$E$5:$E$28252,"&lt;&gt;*调拨*")</f>
        <v>179.7</v>
      </c>
      <c r="E466" s="32">
        <f>SUMIFS(Sheet1!$F$5:$F$28252,Sheet1!$I$5:$I$28252,$B466,Sheet1!$L$5:$L$28252,$A466,Sheet1!$D$5:$D$28252,"医保",Sheet1!$E$5:$E$28252,"&lt;&gt;*调拨*",Sheet1!$E$5:$E$28252,"&lt;&gt;*医保即时拨付*")+SUMIFS(Sheet1!$F$5:$F$28252,Sheet1!$I$5:$I$28252,$B466,Sheet1!$L$5:$L$28252,$A466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6" s="32">
        <f>SUMIFS(Sheet1!$F$5:$F$28252,Sheet1!$I$5:$I$28252,$B466,Sheet1!$L$5:$L$28252,$A466,Sheet1!$D$5:$D$28252,"聚合",Sheet1!$E$5:$E$28252,"&lt;&gt;*调拨*")+SUMIFS(Sheet1!$F$5:$F$28252,Sheet1!$I$5:$I$28252,$B466,Sheet1!$L$5:$L$28252,$A466,Sheet1!$E$5:$E$28252,"*聚合*",Sheet1!$D$5:$D$28252,"&lt;&gt;聚合",Sheet1!$D$5:$D$28252,"&lt;&gt;内部转款",Sheet1!$D$5:$D$28252,"&lt;&gt;内部转账",Sheet1!$E$5:$E$28252,"&lt;&gt;*调拨*")</f>
        <v>0</v>
      </c>
      <c r="G466" s="32">
        <f>SUMIFS(Sheet1!$F$5:$F$28252,Sheet1!$I$5:$I$28252,$B466,Sheet1!$L$5:$L$28252,$A466,Sheet1!$D$5:$D$28252,"24小时微信",Sheet1!$E$5:$E$28252,"&lt;&gt;*调拨*")+SUMIFS(Sheet1!$F$5:$F$28252,Sheet1!$I$5:$I$28252,$B466,Sheet1!$L$5:$L$28252,$A466,Sheet1!$E$5:$E$28252,"*24小时微信*",Sheet1!$D$5:$D$28252,"&lt;&gt;24小时微信",Sheet1!$D$5:$D$28252,"&lt;&gt;内部转款",Sheet1!$D$5:$D$28252,"&lt;&gt;内部转账",Sheet1!$E$5:$E$28252,"&lt;&gt;*调拨*")</f>
        <v>0</v>
      </c>
      <c r="H466" s="32">
        <f>SUMIFS(Sheet1!$F$5:$F$28252,Sheet1!$I$5:$I$28252,$B466,Sheet1!$L$5:$L$28252,$A466,Sheet1!$D$5:$D$28252,"美团",Sheet1!$E$5:$E$28252,"&lt;&gt;*调拨*")+SUMIFS(Sheet1!$F$5:$F$28252,Sheet1!$I$5:$I$28252,$B466,Sheet1!$L$5:$L$28252,$A466,Sheet1!$E$5:$E$28252,"*美团*",Sheet1!$D$5:$D$28252,"&lt;&gt;美团",Sheet1!$D$5:$D$28252,"&lt;&gt;内部转款",Sheet1!$D$5:$D$28252,"&lt;&gt;内部转账",Sheet1!$E$5:$E$28252,"&lt;&gt;*调拨*")</f>
        <v>0</v>
      </c>
      <c r="I466" s="32">
        <f>SUMIFS(Sheet1!$F$5:$F$28252,Sheet1!$I$5:$I$28252,$B466,Sheet1!$L$5:$L$28252,$A466,Sheet1!$D$5:$D$28252,"饿了么",Sheet1!$E$5:$E$28252,"&lt;&gt;*调拨*")+SUMIFS(Sheet1!$F$5:$F$28252,Sheet1!$I$5:$I$28252,$B466,Sheet1!$L$5:$L$28252,$A466,Sheet1!$E$5:$E$28252,"*饿了么*",Sheet1!$D$5:$D$28252,"&lt;&gt;饿了么",Sheet1!$D$5:$D$28252,"&lt;&gt;内部转款",Sheet1!$D$5:$D$28252,"&lt;&gt;内部转账",Sheet1!$E$5:$E$28252,"&lt;&gt;*调拨*")</f>
        <v>0</v>
      </c>
      <c r="J466" s="32">
        <f>SUMIFS(Sheet1!$F$5:$F$28252,Sheet1!$I$5:$I$28252,$B466,Sheet1!$L$5:$L$28252,$A466,Sheet1!$D$5:$D$28252,"健E卡",Sheet1!$E$5:$E$28252,"&lt;&gt;*调拨*")+SUMIFS(Sheet1!$F$5:$F$28252,Sheet1!$I$5:$I$28252,$B466,Sheet1!$L$5:$L$28252,$A466,Sheet1!$E$5:$E$28252,"*健E卡*",Sheet1!$D$5:$D$28252,"&lt;&gt;健E卡",Sheet1!$D$5:$D$28252,"&lt;&gt;内部转款",Sheet1!$D$5:$D$28252,"&lt;&gt;内部转账",Sheet1!$E$5:$E$28252,"&lt;&gt;*调拨*")</f>
        <v>0</v>
      </c>
      <c r="K466" s="32">
        <f>SUMIFS(Sheet1!$F$5:$F$28252,Sheet1!$I$5:$I$28252,$B466,Sheet1!$L$5:$L$28252,$A466,Sheet1!$D$5:$D$28252,"抖音",Sheet1!$E$5:$E$28252,"&lt;&gt;*调拨*")+SUMIFS(Sheet1!$F$5:$F$28252,Sheet1!$I$5:$I$28252,$B466,Sheet1!$L$5:$L$28252,$A466,Sheet1!$E$5:$E$28252,"*抖音*",Sheet1!$D$5:$D$28252,"&lt;&gt;抖音",Sheet1!$D$5:$D$28252,"&lt;&gt;内部转款",Sheet1!$D$5:$D$28252,"&lt;&gt;内部转账",Sheet1!$E$5:$E$28252,"&lt;&gt;*调拨*")</f>
        <v>0</v>
      </c>
      <c r="L466" s="32">
        <f>SUMIFS(Sheet1!$F$5:$F$28252,Sheet1!$I$5:$I$28252,$B466,Sheet1!$L$5:$L$28252,$A466,Sheet1!$D$5:$D$28252,"医卡通",Sheet1!$E$5:$E$28252,"&lt;&gt;*调拨*")+SUMIFS(Sheet1!$F$5:$F$28252,Sheet1!$I$5:$I$28252,$B466,Sheet1!$L$5:$L$28252,$A466,Sheet1!$E$5:$E$28252,"*医卡通*",Sheet1!$D$5:$D$28252,"&lt;&gt;医卡通",Sheet1!$D$5:$D$28252,"&lt;&gt;内部转款",Sheet1!$D$5:$D$28252,"&lt;&gt;内部转账",Sheet1!$E$5:$E$28252,"&lt;&gt;*调拨*")</f>
        <v>0</v>
      </c>
      <c r="M466" s="32">
        <f>SUMIFS(Sheet1!$F$5:$F$28252,Sheet1!$I$5:$I$28252,$B466,Sheet1!$L$5:$L$28252,$A466,Sheet1!$D$5:$D$28252,"企健网",Sheet1!$E$5:$E$28252,"&lt;&gt;*调拨*")+SUMIFS(Sheet1!$F$5:$F$28252,Sheet1!$I$5:$I$28252,$B466,Sheet1!$L$5:$L$28252,$A466,Sheet1!$E$5:$E$28252,"*企健网*",Sheet1!$D$5:$D$28252,"&lt;&gt;企健网",Sheet1!$D$5:$D$28252,"&lt;&gt;内部转款",Sheet1!$D$5:$D$28252,"&lt;&gt;内部转账",Sheet1!$E$5:$E$28252,"&lt;&gt;*调拨*")</f>
        <v>0</v>
      </c>
      <c r="N466" s="32">
        <f>SUMIFS(Sheet1!$F$5:$F$28252,Sheet1!$I$5:$I$28252,$B466,Sheet1!$L$5:$L$28252,$A466,Sheet1!$D$5:$D$28252,"银联",Sheet1!$E$5:$E$28252,"&lt;&gt;*调拨*")+SUMIFS(Sheet1!$F$5:$F$28252,Sheet1!$I$5:$I$28252,$B466,Sheet1!$L$5:$L$28252,$A466,Sheet1!$E$5:$E$28252,"*银联*",Sheet1!$D$5:$D$28252,"&lt;&gt;银联",Sheet1!$D$5:$D$28252,"&lt;&gt;内部转款",Sheet1!$D$5:$D$28252,"&lt;&gt;内部转账",Sheet1!$E$5:$E$28252,"&lt;&gt;*调拨*")</f>
        <v>0</v>
      </c>
      <c r="O466" s="32">
        <f>SUMIFS(Sheet1!$F$5:$F$28252,Sheet1!$I$5:$I$28252,$B466,Sheet1!$L$5:$L$28252,$A466,Sheet1!$D$5:$D$28252,"京东",Sheet1!$E$5:$E$28252,"&lt;&gt;*调拨*")+SUMIFS(Sheet1!$F$5:$F$28252,Sheet1!$I$5:$I$28252,$B466,Sheet1!$L$5:$L$28252,$A466,Sheet1!$E$5:$E$28252,"*京东*",Sheet1!$D$5:$D$28252,"&lt;&gt;京东",Sheet1!$D$5:$D$28252,"&lt;&gt;内部转款",Sheet1!$D$5:$D$28252,"&lt;&gt;内部转账",Sheet1!$E$5:$E$28252,"&lt;&gt;*调拨*")</f>
        <v>0</v>
      </c>
      <c r="P466" s="32">
        <f>SUMIFS(Sheet1!$F$5:$F$28252,Sheet1!$I$5:$I$28252,$B466,Sheet1!$L$5:$L$28252,$A466,Sheet1!$D$5:$D$28252,"药机微信",Sheet1!$E$5:$E$28252,"&lt;&gt;*调拨*")+SUMIFS(Sheet1!$F$5:$F$28252,Sheet1!$I$5:$I$28252,$B466,Sheet1!$L$5:$L$28252,$A466,Sheet1!$E$5:$E$28252,"*药机微信*",Sheet1!$D$5:$D$28252,"&lt;&gt;药机微信",Sheet1!$D$5:$D$28252,"&lt;&gt;内部转款",Sheet1!$D$5:$D$28252,"&lt;&gt;内部转账",Sheet1!$E$5:$E$28252,"&lt;&gt;*调拨*")</f>
        <v>0</v>
      </c>
      <c r="Q466" s="32">
        <f>SUMIFS(Sheet1!$F$5:$F$28252,Sheet1!$I$5:$I$28252,$B466,Sheet1!$L$5:$L$28252,$A466,Sheet1!$D$5:$D$28252,"亲情卡",Sheet1!$E$5:$E$28252,"&lt;&gt;*调拨*")+SUMIFS(Sheet1!$F$5:$F$28252,Sheet1!$I$5:$I$28252,$B466,Sheet1!$L$5:$L$28252,$A466,Sheet1!$E$5:$E$28252,"*亲情卡*",Sheet1!$D$5:$D$28252,"&lt;&gt;亲情卡",Sheet1!$D$5:$D$28252,"&lt;&gt;内部转款",Sheet1!$D$5:$D$28252,"&lt;&gt;内部转账",Sheet1!$E$5:$E$28252,"&lt;&gt;*调拨*")</f>
        <v>0</v>
      </c>
      <c r="R466" s="32">
        <f>SUMIFS(Sheet1!$F$5:$F$28252,Sheet1!$I$5:$I$28252,$B466,Sheet1!$L$5:$L$28252,$A466,Sheet1!$D$5:$D$28252,"优惠券",Sheet1!$E$5:$E$28252,"&lt;&gt;*调拨*")+SUMIFS(Sheet1!$F$5:$F$28252,Sheet1!$I$5:$I$28252,$B466,Sheet1!$L$5:$L$28252,$A466,Sheet1!$E$5:$E$28252,"*优惠券*",Sheet1!$D$5:$D$28252,"&lt;&gt;优惠券",Sheet1!$D$5:$D$28252,"&lt;&gt;内部转款",Sheet1!$D$5:$D$28252,"&lt;&gt;内部转账",Sheet1!$E$5:$E$28252,"&lt;&gt;*调拨*")</f>
        <v>0</v>
      </c>
      <c r="S466" s="32">
        <f>SUMIFS(Sheet1!$F$5:$F$28252,Sheet1!$I$5:$I$28252,$B466,Sheet1!$L$5:$L$28252,$A466,Sheet1!$D$5:$D$28252,"代金券",Sheet1!$E$5:$E$28252,"&lt;&gt;*调拨*")+SUMIFS(Sheet1!$F$5:$F$28252,Sheet1!$I$5:$I$28252,$B466,Sheet1!$L$5:$L$28252,$A466,Sheet1!$E$5:$E$28252,"*代金券*",Sheet1!$D$5:$D$28252,"&lt;&gt;代金券",Sheet1!$D$5:$D$28252,"&lt;&gt;内部转款",Sheet1!$D$5:$D$28252,"&lt;&gt;内部转账",Sheet1!$E$5:$E$28252,"&lt;&gt;*调拨*")</f>
        <v>0</v>
      </c>
      <c r="T466" s="32">
        <f>SUMIFS(Sheet1!$F$5:$F$28252,Sheet1!$I$5:$I$28252,$B466,Sheet1!$L$5:$L$28252,$A466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466,Sheet1!$L$5:$L$28252,$A466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466,Sheet1!$L$5:$L$28252,$A466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466,Sheet1!$L$5:$L$28252,$A466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6" s="32">
        <f>SUMIFS(Sheet1!$F$5:$F$28252,Sheet1!$I$5:$I$28252,$B466,Sheet1!$L$5:$L$28252,$A466,Sheet1!$E$5:$E$28252,"*调拨*")</f>
        <v>0</v>
      </c>
      <c r="V466" s="32">
        <f>SUMIFS(Sheet1!$F$5:$F$28252,Sheet1!$I$5:$I$28252,$B466,Sheet1!$L$5:$L$28252,$A466,Sheet1!$D$5:$D$28252,"储值",Sheet1!$E$5:$E$28252,"&lt;&gt;*调拨*")+SUMIFS(Sheet1!$F$5:$F$28252,Sheet1!$I$5:$I$28252,$B466,Sheet1!$L$5:$L$28252,$A466,Sheet1!$E$5:$E$28252,"*储值*",Sheet1!$D$5:$D$28252,"&lt;&gt;储值",Sheet1!$D$5:$D$28252,"&lt;&gt;内部转款",Sheet1!$D$5:$D$28252,"&lt;&gt;内部转账",Sheet1!$E$5:$E$28252,"&lt;&gt;*调拨*")</f>
        <v>0</v>
      </c>
      <c r="W466" s="32">
        <f>SUMIFS(Sheet1!$F$5:$F$28252,Sheet1!$I$5:$I$28252,$B466,Sheet1!$L$5:$L$28252,$A466,Sheet1!$D$5:$D$28252,"效期",Sheet1!$E$5:$E$28252,"&lt;&gt;*调拨*")+SUMIFS(Sheet1!$F$5:$F$28252,Sheet1!$I$5:$I$28252,$B466,Sheet1!$L$5:$L$28252,$A466,Sheet1!$E$5:$E$28252,"*效期*",Sheet1!$D$5:$D$28252,"&lt;&gt;效期",Sheet1!$D$5:$D$28252,"&lt;&gt;内部转款",Sheet1!$D$5:$D$28252,"&lt;&gt;内部转账",Sheet1!$E$5:$E$28252,"&lt;&gt;*调拨*")</f>
        <v>0</v>
      </c>
      <c r="X466" s="32">
        <f>SUMIFS(Sheet1!$F$5:$F$28252,Sheet1!$I$5:$I$28252,$B466,Sheet1!$L$5:$L$28252,$A466,Sheet1!$D$5:$D$28252,"内部转款",Sheet1!$E$5:$E$28252,"&lt;&gt;*调拨*")+SUMIFS(Sheet1!$F$5:$F$28252,Sheet1!$I$5:$I$28252,$B466,Sheet1!$L$5:$L$28252,$A466,Sheet1!$D$5:$D$28252,"内部转账",Sheet1!$E$5:$E$28252,"&lt;&gt;*调拨*")</f>
        <v>0</v>
      </c>
      <c r="Y466" s="32">
        <f t="shared" si="32"/>
        <v>0</v>
      </c>
      <c r="Z466" s="32">
        <f>SUMIFS(Sheet1!$F$5:$F$28252,Sheet1!$I$5:$I$28252,$B466,Sheet1!$L$5:$L$28252,$A466)</f>
        <v>3548.54</v>
      </c>
      <c r="AA466" s="32">
        <f>SUMIFS(Sheet1!$G$5:$G$28252,Sheet1!$I$5:$I$28252,$B466,Sheet1!$L$5:$L$28252,$A466,Sheet1!$D$5:$D$28252,"工资",Sheet1!$E$5:$E$28252,"&lt;&gt;*调拨*")+SUMIFS(Sheet1!$G$5:$G$28252,Sheet1!$I$5:$I$28252,$B466,Sheet1!$L$5:$L$28252,$A466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5032.91</v>
      </c>
      <c r="AB466" s="32">
        <f>SUMIFS(Sheet1!$G$5:$G$28252,Sheet1!$I$5:$I$28252,$B466,Sheet1!$L$5:$L$28252,$A466,Sheet1!$D$5:$D$28252,"水费",Sheet1!$E$5:$E$28252,"&lt;&gt;*调拨*")+SUMIFS(Sheet1!$G$5:$G$28252,Sheet1!$I$5:$I$28252,$B466,Sheet1!$L$5:$L$28252,$A466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6" s="32">
        <f>SUMIFS(Sheet1!$G$5:$G$28252,Sheet1!$I$5:$I$28252,$B466,Sheet1!$L$5:$L$28252,$A466,Sheet1!$D$5:$D$28252,"电费",Sheet1!$E$5:$E$28252,"&lt;&gt;*调拨*")+SUMIFS(Sheet1!$G$5:$G$28252,Sheet1!$I$5:$I$28252,$B466,Sheet1!$L$5:$L$28252,$A466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6" s="32">
        <f>SUMIFS(Sheet1!$G$5:$G$28252,Sheet1!$I$5:$I$28252,$B466,Sheet1!$L$5:$L$28252,$A466,Sheet1!$D$5:$D$28252,"宽带费",Sheet1!$E$5:$E$28252,"&lt;&gt;*调拨*")+SUMIFS(Sheet1!$G$5:$G$28252,Sheet1!$I$5:$I$28252,$B466,Sheet1!$L$5:$L$28252,$A466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6" s="32">
        <f>SUMIFS(Sheet1!$G$5:$G$28252,Sheet1!$I$5:$I$28252,$B466,Sheet1!$L$5:$L$28252,$A466,Sheet1!$D$5:$D$28252,"办公费",Sheet1!$E$5:$E$28252,"&lt;&gt;*调拨*")+SUMIFS(Sheet1!$G$5:$G$28252,Sheet1!$I$5:$I$28252,$B466,Sheet1!$L$5:$L$28252,$A466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6" s="32">
        <f>SUMIFS(Sheet1!$G$5:$G$28252,Sheet1!$I$5:$I$28252,$B466,Sheet1!$L$5:$L$28252,$A466,Sheet1!$D$5:$D$28252,"话费",Sheet1!$E$5:$E$28252,"&lt;&gt;*调拨*")+SUMIFS(Sheet1!$G$5:$G$28252,Sheet1!$I$5:$I$28252,$B466,Sheet1!$L$5:$L$28252,$A466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6" s="32">
        <f>SUMIFS(Sheet1!$G$5:$G$28252,Sheet1!$I$5:$I$28252,$B466,Sheet1!$L$5:$L$28252,$A466,Sheet1!$D$5:$D$28252,"房租",Sheet1!$E$5:$E$28252,"&lt;&gt;*调拨*")+SUMIFS(Sheet1!$G$5:$G$28252,Sheet1!$I$5:$I$28252,$B466,Sheet1!$L$5:$L$28252,$A466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66" s="32">
        <f>SUMIFS(Sheet1!$G$5:$G$28252,Sheet1!$I$5:$I$28252,$B466,Sheet1!$L$5:$L$28252,$A466,Sheet1!$E$5:$E$28252,"*调拨*")</f>
        <v>0</v>
      </c>
      <c r="AI466" s="32">
        <f>SUMIFS(Sheet1!$G$5:$G$28252,Sheet1!$I$5:$I$28252,$B466,Sheet1!$L$5:$L$28252,$A466,Sheet1!$D$5:$D$28252,"内部转款",Sheet1!$E$5:$E$28252,"&lt;&gt;*调拨*")+SUMIFS(Sheet1!$G$5:$G$28252,Sheet1!$I$5:$I$28252,$B466,Sheet1!$L$5:$L$28252,$A466,Sheet1!$D$5:$D$28252,"内部转账",Sheet1!$E$5:$E$28252,"&lt;&gt;*调拨*")</f>
        <v>0</v>
      </c>
      <c r="AJ466" s="32">
        <f t="shared" si="33"/>
        <v>0</v>
      </c>
      <c r="AK466" s="32">
        <f>SUMIFS(Sheet1!$G$5:$G$28252,Sheet1!$I$5:$I$28252,$B466,Sheet1!$L$5:$L$28252,$A466)</f>
        <v>5032.91</v>
      </c>
      <c r="AL466" s="32">
        <f t="shared" si="34"/>
        <v>-1484.37</v>
      </c>
    </row>
    <row r="467" ht="16.5" spans="1:38">
      <c r="A467" s="30">
        <v>202608</v>
      </c>
      <c r="B467" s="31" t="s">
        <v>227</v>
      </c>
      <c r="C467" s="32">
        <f>SUMIFS(Sheet1!$F$5:$F$28252,Sheet1!$I$5:$I$28252,$B467,Sheet1!$L$5:$L$28252,$A467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25845.59</v>
      </c>
      <c r="D467" s="32">
        <f>SUMIFS(Sheet1!$F$5:$F$28252,Sheet1!$I$5:$I$28252,$B467,Sheet1!$L$5:$L$28252,$A467,Sheet1!$D$5:$D$28252,"医保即时拨付",Sheet1!$E$5:$E$28252,"&lt;&gt;*调拨*")+SUMIFS(Sheet1!$F$5:$F$28252,Sheet1!$I$5:$I$28252,$B467,Sheet1!$L$5:$L$28252,$A467,Sheet1!$E$5:$E$28252,"*医保即时拨付*",Sheet1!$D$5:$D$28252,"&lt;&gt;医保即时拨付",Sheet1!$D$5:$D$28252,"&lt;&gt;内部转款",Sheet1!$D$5:$D$28252,"&lt;&gt;内部转账",Sheet1!$E$5:$E$28252,"&lt;&gt;*调拨*")</f>
        <v>4612.83</v>
      </c>
      <c r="E467" s="32">
        <f>SUMIFS(Sheet1!$F$5:$F$28252,Sheet1!$I$5:$I$28252,$B467,Sheet1!$L$5:$L$28252,$A467,Sheet1!$D$5:$D$28252,"医保",Sheet1!$E$5:$E$28252,"&lt;&gt;*调拨*",Sheet1!$E$5:$E$28252,"&lt;&gt;*医保即时拨付*")+SUMIFS(Sheet1!$F$5:$F$28252,Sheet1!$I$5:$I$28252,$B467,Sheet1!$L$5:$L$28252,$A467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7" s="32">
        <f>SUMIFS(Sheet1!$F$5:$F$28252,Sheet1!$I$5:$I$28252,$B467,Sheet1!$L$5:$L$28252,$A467,Sheet1!$D$5:$D$28252,"聚合",Sheet1!$E$5:$E$28252,"&lt;&gt;*调拨*")+SUMIFS(Sheet1!$F$5:$F$28252,Sheet1!$I$5:$I$28252,$B467,Sheet1!$L$5:$L$28252,$A467,Sheet1!$E$5:$E$28252,"*聚合*",Sheet1!$D$5:$D$28252,"&lt;&gt;聚合",Sheet1!$D$5:$D$28252,"&lt;&gt;内部转款",Sheet1!$D$5:$D$28252,"&lt;&gt;内部转账",Sheet1!$E$5:$E$28252,"&lt;&gt;*调拨*")</f>
        <v>0</v>
      </c>
      <c r="G467" s="32">
        <f>SUMIFS(Sheet1!$F$5:$F$28252,Sheet1!$I$5:$I$28252,$B467,Sheet1!$L$5:$L$28252,$A467,Sheet1!$D$5:$D$28252,"24小时微信",Sheet1!$E$5:$E$28252,"&lt;&gt;*调拨*")+SUMIFS(Sheet1!$F$5:$F$28252,Sheet1!$I$5:$I$28252,$B467,Sheet1!$L$5:$L$28252,$A467,Sheet1!$E$5:$E$28252,"*24小时微信*",Sheet1!$D$5:$D$28252,"&lt;&gt;24小时微信",Sheet1!$D$5:$D$28252,"&lt;&gt;内部转款",Sheet1!$D$5:$D$28252,"&lt;&gt;内部转账",Sheet1!$E$5:$E$28252,"&lt;&gt;*调拨*")</f>
        <v>0</v>
      </c>
      <c r="H467" s="32">
        <f>SUMIFS(Sheet1!$F$5:$F$28252,Sheet1!$I$5:$I$28252,$B467,Sheet1!$L$5:$L$28252,$A467,Sheet1!$D$5:$D$28252,"美团",Sheet1!$E$5:$E$28252,"&lt;&gt;*调拨*")+SUMIFS(Sheet1!$F$5:$F$28252,Sheet1!$I$5:$I$28252,$B467,Sheet1!$L$5:$L$28252,$A467,Sheet1!$E$5:$E$28252,"*美团*",Sheet1!$D$5:$D$28252,"&lt;&gt;美团",Sheet1!$D$5:$D$28252,"&lt;&gt;内部转款",Sheet1!$D$5:$D$28252,"&lt;&gt;内部转账",Sheet1!$E$5:$E$28252,"&lt;&gt;*调拨*")</f>
        <v>0</v>
      </c>
      <c r="I467" s="32">
        <f>SUMIFS(Sheet1!$F$5:$F$28252,Sheet1!$I$5:$I$28252,$B467,Sheet1!$L$5:$L$28252,$A467,Sheet1!$D$5:$D$28252,"饿了么",Sheet1!$E$5:$E$28252,"&lt;&gt;*调拨*")+SUMIFS(Sheet1!$F$5:$F$28252,Sheet1!$I$5:$I$28252,$B467,Sheet1!$L$5:$L$28252,$A467,Sheet1!$E$5:$E$28252,"*饿了么*",Sheet1!$D$5:$D$28252,"&lt;&gt;饿了么",Sheet1!$D$5:$D$28252,"&lt;&gt;内部转款",Sheet1!$D$5:$D$28252,"&lt;&gt;内部转账",Sheet1!$E$5:$E$28252,"&lt;&gt;*调拨*")</f>
        <v>0</v>
      </c>
      <c r="J467" s="32">
        <f>SUMIFS(Sheet1!$F$5:$F$28252,Sheet1!$I$5:$I$28252,$B467,Sheet1!$L$5:$L$28252,$A467,Sheet1!$D$5:$D$28252,"健E卡",Sheet1!$E$5:$E$28252,"&lt;&gt;*调拨*")+SUMIFS(Sheet1!$F$5:$F$28252,Sheet1!$I$5:$I$28252,$B467,Sheet1!$L$5:$L$28252,$A467,Sheet1!$E$5:$E$28252,"*健E卡*",Sheet1!$D$5:$D$28252,"&lt;&gt;健E卡",Sheet1!$D$5:$D$28252,"&lt;&gt;内部转款",Sheet1!$D$5:$D$28252,"&lt;&gt;内部转账",Sheet1!$E$5:$E$28252,"&lt;&gt;*调拨*")</f>
        <v>0</v>
      </c>
      <c r="K467" s="32">
        <f>SUMIFS(Sheet1!$F$5:$F$28252,Sheet1!$I$5:$I$28252,$B467,Sheet1!$L$5:$L$28252,$A467,Sheet1!$D$5:$D$28252,"抖音",Sheet1!$E$5:$E$28252,"&lt;&gt;*调拨*")+SUMIFS(Sheet1!$F$5:$F$28252,Sheet1!$I$5:$I$28252,$B467,Sheet1!$L$5:$L$28252,$A467,Sheet1!$E$5:$E$28252,"*抖音*",Sheet1!$D$5:$D$28252,"&lt;&gt;抖音",Sheet1!$D$5:$D$28252,"&lt;&gt;内部转款",Sheet1!$D$5:$D$28252,"&lt;&gt;内部转账",Sheet1!$E$5:$E$28252,"&lt;&gt;*调拨*")</f>
        <v>0</v>
      </c>
      <c r="L467" s="32">
        <f>SUMIFS(Sheet1!$F$5:$F$28252,Sheet1!$I$5:$I$28252,$B467,Sheet1!$L$5:$L$28252,$A467,Sheet1!$D$5:$D$28252,"医卡通",Sheet1!$E$5:$E$28252,"&lt;&gt;*调拨*")+SUMIFS(Sheet1!$F$5:$F$28252,Sheet1!$I$5:$I$28252,$B467,Sheet1!$L$5:$L$28252,$A467,Sheet1!$E$5:$E$28252,"*医卡通*",Sheet1!$D$5:$D$28252,"&lt;&gt;医卡通",Sheet1!$D$5:$D$28252,"&lt;&gt;内部转款",Sheet1!$D$5:$D$28252,"&lt;&gt;内部转账",Sheet1!$E$5:$E$28252,"&lt;&gt;*调拨*")</f>
        <v>0</v>
      </c>
      <c r="M467" s="32">
        <f>SUMIFS(Sheet1!$F$5:$F$28252,Sheet1!$I$5:$I$28252,$B467,Sheet1!$L$5:$L$28252,$A467,Sheet1!$D$5:$D$28252,"企健网",Sheet1!$E$5:$E$28252,"&lt;&gt;*调拨*")+SUMIFS(Sheet1!$F$5:$F$28252,Sheet1!$I$5:$I$28252,$B467,Sheet1!$L$5:$L$28252,$A467,Sheet1!$E$5:$E$28252,"*企健网*",Sheet1!$D$5:$D$28252,"&lt;&gt;企健网",Sheet1!$D$5:$D$28252,"&lt;&gt;内部转款",Sheet1!$D$5:$D$28252,"&lt;&gt;内部转账",Sheet1!$E$5:$E$28252,"&lt;&gt;*调拨*")</f>
        <v>0</v>
      </c>
      <c r="N467" s="32">
        <f>SUMIFS(Sheet1!$F$5:$F$28252,Sheet1!$I$5:$I$28252,$B467,Sheet1!$L$5:$L$28252,$A467,Sheet1!$D$5:$D$28252,"银联",Sheet1!$E$5:$E$28252,"&lt;&gt;*调拨*")+SUMIFS(Sheet1!$F$5:$F$28252,Sheet1!$I$5:$I$28252,$B467,Sheet1!$L$5:$L$28252,$A467,Sheet1!$E$5:$E$28252,"*银联*",Sheet1!$D$5:$D$28252,"&lt;&gt;银联",Sheet1!$D$5:$D$28252,"&lt;&gt;内部转款",Sheet1!$D$5:$D$28252,"&lt;&gt;内部转账",Sheet1!$E$5:$E$28252,"&lt;&gt;*调拨*")</f>
        <v>0</v>
      </c>
      <c r="O467" s="32">
        <f>SUMIFS(Sheet1!$F$5:$F$28252,Sheet1!$I$5:$I$28252,$B467,Sheet1!$L$5:$L$28252,$A467,Sheet1!$D$5:$D$28252,"京东",Sheet1!$E$5:$E$28252,"&lt;&gt;*调拨*")+SUMIFS(Sheet1!$F$5:$F$28252,Sheet1!$I$5:$I$28252,$B467,Sheet1!$L$5:$L$28252,$A467,Sheet1!$E$5:$E$28252,"*京东*",Sheet1!$D$5:$D$28252,"&lt;&gt;京东",Sheet1!$D$5:$D$28252,"&lt;&gt;内部转款",Sheet1!$D$5:$D$28252,"&lt;&gt;内部转账",Sheet1!$E$5:$E$28252,"&lt;&gt;*调拨*")</f>
        <v>0</v>
      </c>
      <c r="P467" s="32">
        <f>SUMIFS(Sheet1!$F$5:$F$28252,Sheet1!$I$5:$I$28252,$B467,Sheet1!$L$5:$L$28252,$A467,Sheet1!$D$5:$D$28252,"药机微信",Sheet1!$E$5:$E$28252,"&lt;&gt;*调拨*")+SUMIFS(Sheet1!$F$5:$F$28252,Sheet1!$I$5:$I$28252,$B467,Sheet1!$L$5:$L$28252,$A467,Sheet1!$E$5:$E$28252,"*药机微信*",Sheet1!$D$5:$D$28252,"&lt;&gt;药机微信",Sheet1!$D$5:$D$28252,"&lt;&gt;内部转款",Sheet1!$D$5:$D$28252,"&lt;&gt;内部转账",Sheet1!$E$5:$E$28252,"&lt;&gt;*调拨*")</f>
        <v>0</v>
      </c>
      <c r="Q467" s="32">
        <f>SUMIFS(Sheet1!$F$5:$F$28252,Sheet1!$I$5:$I$28252,$B467,Sheet1!$L$5:$L$28252,$A467,Sheet1!$D$5:$D$28252,"亲情卡",Sheet1!$E$5:$E$28252,"&lt;&gt;*调拨*")+SUMIFS(Sheet1!$F$5:$F$28252,Sheet1!$I$5:$I$28252,$B467,Sheet1!$L$5:$L$28252,$A467,Sheet1!$E$5:$E$28252,"*亲情卡*",Sheet1!$D$5:$D$28252,"&lt;&gt;亲情卡",Sheet1!$D$5:$D$28252,"&lt;&gt;内部转款",Sheet1!$D$5:$D$28252,"&lt;&gt;内部转账",Sheet1!$E$5:$E$28252,"&lt;&gt;*调拨*")</f>
        <v>0</v>
      </c>
      <c r="R467" s="32">
        <f>SUMIFS(Sheet1!$F$5:$F$28252,Sheet1!$I$5:$I$28252,$B467,Sheet1!$L$5:$L$28252,$A467,Sheet1!$D$5:$D$28252,"优惠券",Sheet1!$E$5:$E$28252,"&lt;&gt;*调拨*")+SUMIFS(Sheet1!$F$5:$F$28252,Sheet1!$I$5:$I$28252,$B467,Sheet1!$L$5:$L$28252,$A467,Sheet1!$E$5:$E$28252,"*优惠券*",Sheet1!$D$5:$D$28252,"&lt;&gt;优惠券",Sheet1!$D$5:$D$28252,"&lt;&gt;内部转款",Sheet1!$D$5:$D$28252,"&lt;&gt;内部转账",Sheet1!$E$5:$E$28252,"&lt;&gt;*调拨*")</f>
        <v>0</v>
      </c>
      <c r="S467" s="32">
        <f>SUMIFS(Sheet1!$F$5:$F$28252,Sheet1!$I$5:$I$28252,$B467,Sheet1!$L$5:$L$28252,$A467,Sheet1!$D$5:$D$28252,"代金券",Sheet1!$E$5:$E$28252,"&lt;&gt;*调拨*")+SUMIFS(Sheet1!$F$5:$F$28252,Sheet1!$I$5:$I$28252,$B467,Sheet1!$L$5:$L$28252,$A467,Sheet1!$E$5:$E$28252,"*代金券*",Sheet1!$D$5:$D$28252,"&lt;&gt;代金券",Sheet1!$D$5:$D$28252,"&lt;&gt;内部转款",Sheet1!$D$5:$D$28252,"&lt;&gt;内部转账",Sheet1!$E$5:$E$28252,"&lt;&gt;*调拨*")</f>
        <v>0</v>
      </c>
      <c r="T467" s="32">
        <f>SUMIFS(Sheet1!$F$5:$F$28252,Sheet1!$I$5:$I$28252,$B467,Sheet1!$L$5:$L$28252,$A467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467,Sheet1!$L$5:$L$28252,$A467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467,Sheet1!$L$5:$L$28252,$A467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467,Sheet1!$L$5:$L$28252,$A467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7" s="32">
        <f>SUMIFS(Sheet1!$F$5:$F$28252,Sheet1!$I$5:$I$28252,$B467,Sheet1!$L$5:$L$28252,$A467,Sheet1!$E$5:$E$28252,"*调拨*")</f>
        <v>0</v>
      </c>
      <c r="V467" s="32">
        <f>SUMIFS(Sheet1!$F$5:$F$28252,Sheet1!$I$5:$I$28252,$B467,Sheet1!$L$5:$L$28252,$A467,Sheet1!$D$5:$D$28252,"储值",Sheet1!$E$5:$E$28252,"&lt;&gt;*调拨*")+SUMIFS(Sheet1!$F$5:$F$28252,Sheet1!$I$5:$I$28252,$B467,Sheet1!$L$5:$L$28252,$A467,Sheet1!$E$5:$E$28252,"*储值*",Sheet1!$D$5:$D$28252,"&lt;&gt;储值",Sheet1!$D$5:$D$28252,"&lt;&gt;内部转款",Sheet1!$D$5:$D$28252,"&lt;&gt;内部转账",Sheet1!$E$5:$E$28252,"&lt;&gt;*调拨*")</f>
        <v>0</v>
      </c>
      <c r="W467" s="32">
        <f>SUMIFS(Sheet1!$F$5:$F$28252,Sheet1!$I$5:$I$28252,$B467,Sheet1!$L$5:$L$28252,$A467,Sheet1!$D$5:$D$28252,"效期",Sheet1!$E$5:$E$28252,"&lt;&gt;*调拨*")+SUMIFS(Sheet1!$F$5:$F$28252,Sheet1!$I$5:$I$28252,$B467,Sheet1!$L$5:$L$28252,$A467,Sheet1!$E$5:$E$28252,"*效期*",Sheet1!$D$5:$D$28252,"&lt;&gt;效期",Sheet1!$D$5:$D$28252,"&lt;&gt;内部转款",Sheet1!$D$5:$D$28252,"&lt;&gt;内部转账",Sheet1!$E$5:$E$28252,"&lt;&gt;*调拨*")</f>
        <v>0</v>
      </c>
      <c r="X467" s="32">
        <f>SUMIFS(Sheet1!$F$5:$F$28252,Sheet1!$I$5:$I$28252,$B467,Sheet1!$L$5:$L$28252,$A467,Sheet1!$D$5:$D$28252,"内部转款",Sheet1!$E$5:$E$28252,"&lt;&gt;*调拨*")+SUMIFS(Sheet1!$F$5:$F$28252,Sheet1!$I$5:$I$28252,$B467,Sheet1!$L$5:$L$28252,$A467,Sheet1!$D$5:$D$28252,"内部转账",Sheet1!$E$5:$E$28252,"&lt;&gt;*调拨*")</f>
        <v>0</v>
      </c>
      <c r="Y467" s="32">
        <f t="shared" si="32"/>
        <v>0</v>
      </c>
      <c r="Z467" s="32">
        <f>SUMIFS(Sheet1!$F$5:$F$28252,Sheet1!$I$5:$I$28252,$B467,Sheet1!$L$5:$L$28252,$A467)</f>
        <v>30458.42</v>
      </c>
      <c r="AA467" s="32">
        <f>SUMIFS(Sheet1!$G$5:$G$28252,Sheet1!$I$5:$I$28252,$B467,Sheet1!$L$5:$L$28252,$A467,Sheet1!$D$5:$D$28252,"工资",Sheet1!$E$5:$E$28252,"&lt;&gt;*调拨*")+SUMIFS(Sheet1!$G$5:$G$28252,Sheet1!$I$5:$I$28252,$B467,Sheet1!$L$5:$L$28252,$A467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8487.5</v>
      </c>
      <c r="AB467" s="32">
        <f>SUMIFS(Sheet1!$G$5:$G$28252,Sheet1!$I$5:$I$28252,$B467,Sheet1!$L$5:$L$28252,$A467,Sheet1!$D$5:$D$28252,"水费",Sheet1!$E$5:$E$28252,"&lt;&gt;*调拨*")+SUMIFS(Sheet1!$G$5:$G$28252,Sheet1!$I$5:$I$28252,$B467,Sheet1!$L$5:$L$28252,$A467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7" s="32">
        <f>SUMIFS(Sheet1!$G$5:$G$28252,Sheet1!$I$5:$I$28252,$B467,Sheet1!$L$5:$L$28252,$A467,Sheet1!$D$5:$D$28252,"电费",Sheet1!$E$5:$E$28252,"&lt;&gt;*调拨*")+SUMIFS(Sheet1!$G$5:$G$28252,Sheet1!$I$5:$I$28252,$B467,Sheet1!$L$5:$L$28252,$A467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7" s="32">
        <f>SUMIFS(Sheet1!$G$5:$G$28252,Sheet1!$I$5:$I$28252,$B467,Sheet1!$L$5:$L$28252,$A467,Sheet1!$D$5:$D$28252,"宽带费",Sheet1!$E$5:$E$28252,"&lt;&gt;*调拨*")+SUMIFS(Sheet1!$G$5:$G$28252,Sheet1!$I$5:$I$28252,$B467,Sheet1!$L$5:$L$28252,$A467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7" s="32">
        <f>SUMIFS(Sheet1!$G$5:$G$28252,Sheet1!$I$5:$I$28252,$B467,Sheet1!$L$5:$L$28252,$A467,Sheet1!$D$5:$D$28252,"办公费",Sheet1!$E$5:$E$28252,"&lt;&gt;*调拨*")+SUMIFS(Sheet1!$G$5:$G$28252,Sheet1!$I$5:$I$28252,$B467,Sheet1!$L$5:$L$28252,$A467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7" s="32">
        <f>SUMIFS(Sheet1!$G$5:$G$28252,Sheet1!$I$5:$I$28252,$B467,Sheet1!$L$5:$L$28252,$A467,Sheet1!$D$5:$D$28252,"话费",Sheet1!$E$5:$E$28252,"&lt;&gt;*调拨*")+SUMIFS(Sheet1!$G$5:$G$28252,Sheet1!$I$5:$I$28252,$B467,Sheet1!$L$5:$L$28252,$A467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7" s="32">
        <f>SUMIFS(Sheet1!$G$5:$G$28252,Sheet1!$I$5:$I$28252,$B467,Sheet1!$L$5:$L$28252,$A467,Sheet1!$D$5:$D$28252,"房租",Sheet1!$E$5:$E$28252,"&lt;&gt;*调拨*")+SUMIFS(Sheet1!$G$5:$G$28252,Sheet1!$I$5:$I$28252,$B467,Sheet1!$L$5:$L$28252,$A467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67" s="32">
        <f>SUMIFS(Sheet1!$G$5:$G$28252,Sheet1!$I$5:$I$28252,$B467,Sheet1!$L$5:$L$28252,$A467,Sheet1!$E$5:$E$28252,"*调拨*")</f>
        <v>0</v>
      </c>
      <c r="AI467" s="32">
        <f>SUMIFS(Sheet1!$G$5:$G$28252,Sheet1!$I$5:$I$28252,$B467,Sheet1!$L$5:$L$28252,$A467,Sheet1!$D$5:$D$28252,"内部转款",Sheet1!$E$5:$E$28252,"&lt;&gt;*调拨*")+SUMIFS(Sheet1!$G$5:$G$28252,Sheet1!$I$5:$I$28252,$B467,Sheet1!$L$5:$L$28252,$A467,Sheet1!$D$5:$D$28252,"内部转账",Sheet1!$E$5:$E$28252,"&lt;&gt;*调拨*")</f>
        <v>0</v>
      </c>
      <c r="AJ467" s="32">
        <f t="shared" si="33"/>
        <v>0</v>
      </c>
      <c r="AK467" s="32">
        <f>SUMIFS(Sheet1!$G$5:$G$28252,Sheet1!$I$5:$I$28252,$B467,Sheet1!$L$5:$L$28252,$A467)</f>
        <v>8487.5</v>
      </c>
      <c r="AL467" s="32">
        <f t="shared" si="34"/>
        <v>21970.92</v>
      </c>
    </row>
    <row r="468" ht="16.5" spans="1:38">
      <c r="A468" s="30">
        <v>202608</v>
      </c>
      <c r="B468" s="31" t="s">
        <v>191</v>
      </c>
      <c r="C468" s="32">
        <f>SUMIFS(Sheet1!$F$5:$F$28252,Sheet1!$I$5:$I$28252,$B468,Sheet1!$L$5:$L$28252,$A468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13720</v>
      </c>
      <c r="D468" s="32">
        <f>SUMIFS(Sheet1!$F$5:$F$28252,Sheet1!$I$5:$I$28252,$B468,Sheet1!$L$5:$L$28252,$A468,Sheet1!$D$5:$D$28252,"医保即时拨付",Sheet1!$E$5:$E$28252,"&lt;&gt;*调拨*")+SUMIFS(Sheet1!$F$5:$F$28252,Sheet1!$I$5:$I$28252,$B468,Sheet1!$L$5:$L$28252,$A468,Sheet1!$E$5:$E$28252,"*医保即时拨付*",Sheet1!$D$5:$D$28252,"&lt;&gt;医保即时拨付",Sheet1!$D$5:$D$28252,"&lt;&gt;内部转款",Sheet1!$D$5:$D$28252,"&lt;&gt;内部转账",Sheet1!$E$5:$E$28252,"&lt;&gt;*调拨*")</f>
        <v>1089.25</v>
      </c>
      <c r="E468" s="32">
        <f>SUMIFS(Sheet1!$F$5:$F$28252,Sheet1!$I$5:$I$28252,$B468,Sheet1!$L$5:$L$28252,$A468,Sheet1!$D$5:$D$28252,"医保",Sheet1!$E$5:$E$28252,"&lt;&gt;*调拨*",Sheet1!$E$5:$E$28252,"&lt;&gt;*医保即时拨付*")+SUMIFS(Sheet1!$F$5:$F$28252,Sheet1!$I$5:$I$28252,$B468,Sheet1!$L$5:$L$28252,$A468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8" s="32">
        <f>SUMIFS(Sheet1!$F$5:$F$28252,Sheet1!$I$5:$I$28252,$B468,Sheet1!$L$5:$L$28252,$A468,Sheet1!$D$5:$D$28252,"聚合",Sheet1!$E$5:$E$28252,"&lt;&gt;*调拨*")+SUMIFS(Sheet1!$F$5:$F$28252,Sheet1!$I$5:$I$28252,$B468,Sheet1!$L$5:$L$28252,$A468,Sheet1!$E$5:$E$28252,"*聚合*",Sheet1!$D$5:$D$28252,"&lt;&gt;聚合",Sheet1!$D$5:$D$28252,"&lt;&gt;内部转款",Sheet1!$D$5:$D$28252,"&lt;&gt;内部转账",Sheet1!$E$5:$E$28252,"&lt;&gt;*调拨*")</f>
        <v>0</v>
      </c>
      <c r="G468" s="32">
        <f>SUMIFS(Sheet1!$F$5:$F$28252,Sheet1!$I$5:$I$28252,$B468,Sheet1!$L$5:$L$28252,$A468,Sheet1!$D$5:$D$28252,"24小时微信",Sheet1!$E$5:$E$28252,"&lt;&gt;*调拨*")+SUMIFS(Sheet1!$F$5:$F$28252,Sheet1!$I$5:$I$28252,$B468,Sheet1!$L$5:$L$28252,$A468,Sheet1!$E$5:$E$28252,"*24小时微信*",Sheet1!$D$5:$D$28252,"&lt;&gt;24小时微信",Sheet1!$D$5:$D$28252,"&lt;&gt;内部转款",Sheet1!$D$5:$D$28252,"&lt;&gt;内部转账",Sheet1!$E$5:$E$28252,"&lt;&gt;*调拨*")</f>
        <v>0</v>
      </c>
      <c r="H468" s="32">
        <f>SUMIFS(Sheet1!$F$5:$F$28252,Sheet1!$I$5:$I$28252,$B468,Sheet1!$L$5:$L$28252,$A468,Sheet1!$D$5:$D$28252,"美团",Sheet1!$E$5:$E$28252,"&lt;&gt;*调拨*")+SUMIFS(Sheet1!$F$5:$F$28252,Sheet1!$I$5:$I$28252,$B468,Sheet1!$L$5:$L$28252,$A468,Sheet1!$E$5:$E$28252,"*美团*",Sheet1!$D$5:$D$28252,"&lt;&gt;美团",Sheet1!$D$5:$D$28252,"&lt;&gt;内部转款",Sheet1!$D$5:$D$28252,"&lt;&gt;内部转账",Sheet1!$E$5:$E$28252,"&lt;&gt;*调拨*")</f>
        <v>0</v>
      </c>
      <c r="I468" s="32">
        <f>SUMIFS(Sheet1!$F$5:$F$28252,Sheet1!$I$5:$I$28252,$B468,Sheet1!$L$5:$L$28252,$A468,Sheet1!$D$5:$D$28252,"饿了么",Sheet1!$E$5:$E$28252,"&lt;&gt;*调拨*")+SUMIFS(Sheet1!$F$5:$F$28252,Sheet1!$I$5:$I$28252,$B468,Sheet1!$L$5:$L$28252,$A468,Sheet1!$E$5:$E$28252,"*饿了么*",Sheet1!$D$5:$D$28252,"&lt;&gt;饿了么",Sheet1!$D$5:$D$28252,"&lt;&gt;内部转款",Sheet1!$D$5:$D$28252,"&lt;&gt;内部转账",Sheet1!$E$5:$E$28252,"&lt;&gt;*调拨*")</f>
        <v>0</v>
      </c>
      <c r="J468" s="32">
        <f>SUMIFS(Sheet1!$F$5:$F$28252,Sheet1!$I$5:$I$28252,$B468,Sheet1!$L$5:$L$28252,$A468,Sheet1!$D$5:$D$28252,"健E卡",Sheet1!$E$5:$E$28252,"&lt;&gt;*调拨*")+SUMIFS(Sheet1!$F$5:$F$28252,Sheet1!$I$5:$I$28252,$B468,Sheet1!$L$5:$L$28252,$A468,Sheet1!$E$5:$E$28252,"*健E卡*",Sheet1!$D$5:$D$28252,"&lt;&gt;健E卡",Sheet1!$D$5:$D$28252,"&lt;&gt;内部转款",Sheet1!$D$5:$D$28252,"&lt;&gt;内部转账",Sheet1!$E$5:$E$28252,"&lt;&gt;*调拨*")</f>
        <v>0</v>
      </c>
      <c r="K468" s="32">
        <f>SUMIFS(Sheet1!$F$5:$F$28252,Sheet1!$I$5:$I$28252,$B468,Sheet1!$L$5:$L$28252,$A468,Sheet1!$D$5:$D$28252,"抖音",Sheet1!$E$5:$E$28252,"&lt;&gt;*调拨*")+SUMIFS(Sheet1!$F$5:$F$28252,Sheet1!$I$5:$I$28252,$B468,Sheet1!$L$5:$L$28252,$A468,Sheet1!$E$5:$E$28252,"*抖音*",Sheet1!$D$5:$D$28252,"&lt;&gt;抖音",Sheet1!$D$5:$D$28252,"&lt;&gt;内部转款",Sheet1!$D$5:$D$28252,"&lt;&gt;内部转账",Sheet1!$E$5:$E$28252,"&lt;&gt;*调拨*")</f>
        <v>0</v>
      </c>
      <c r="L468" s="32">
        <f>SUMIFS(Sheet1!$F$5:$F$28252,Sheet1!$I$5:$I$28252,$B468,Sheet1!$L$5:$L$28252,$A468,Sheet1!$D$5:$D$28252,"医卡通",Sheet1!$E$5:$E$28252,"&lt;&gt;*调拨*")+SUMIFS(Sheet1!$F$5:$F$28252,Sheet1!$I$5:$I$28252,$B468,Sheet1!$L$5:$L$28252,$A468,Sheet1!$E$5:$E$28252,"*医卡通*",Sheet1!$D$5:$D$28252,"&lt;&gt;医卡通",Sheet1!$D$5:$D$28252,"&lt;&gt;内部转款",Sheet1!$D$5:$D$28252,"&lt;&gt;内部转账",Sheet1!$E$5:$E$28252,"&lt;&gt;*调拨*")</f>
        <v>0</v>
      </c>
      <c r="M468" s="32">
        <f>SUMIFS(Sheet1!$F$5:$F$28252,Sheet1!$I$5:$I$28252,$B468,Sheet1!$L$5:$L$28252,$A468,Sheet1!$D$5:$D$28252,"企健网",Sheet1!$E$5:$E$28252,"&lt;&gt;*调拨*")+SUMIFS(Sheet1!$F$5:$F$28252,Sheet1!$I$5:$I$28252,$B468,Sheet1!$L$5:$L$28252,$A468,Sheet1!$E$5:$E$28252,"*企健网*",Sheet1!$D$5:$D$28252,"&lt;&gt;企健网",Sheet1!$D$5:$D$28252,"&lt;&gt;内部转款",Sheet1!$D$5:$D$28252,"&lt;&gt;内部转账",Sheet1!$E$5:$E$28252,"&lt;&gt;*调拨*")</f>
        <v>0</v>
      </c>
      <c r="N468" s="32">
        <f>SUMIFS(Sheet1!$F$5:$F$28252,Sheet1!$I$5:$I$28252,$B468,Sheet1!$L$5:$L$28252,$A468,Sheet1!$D$5:$D$28252,"银联",Sheet1!$E$5:$E$28252,"&lt;&gt;*调拨*")+SUMIFS(Sheet1!$F$5:$F$28252,Sheet1!$I$5:$I$28252,$B468,Sheet1!$L$5:$L$28252,$A468,Sheet1!$E$5:$E$28252,"*银联*",Sheet1!$D$5:$D$28252,"&lt;&gt;银联",Sheet1!$D$5:$D$28252,"&lt;&gt;内部转款",Sheet1!$D$5:$D$28252,"&lt;&gt;内部转账",Sheet1!$E$5:$E$28252,"&lt;&gt;*调拨*")</f>
        <v>0</v>
      </c>
      <c r="O468" s="32">
        <f>SUMIFS(Sheet1!$F$5:$F$28252,Sheet1!$I$5:$I$28252,$B468,Sheet1!$L$5:$L$28252,$A468,Sheet1!$D$5:$D$28252,"京东",Sheet1!$E$5:$E$28252,"&lt;&gt;*调拨*")+SUMIFS(Sheet1!$F$5:$F$28252,Sheet1!$I$5:$I$28252,$B468,Sheet1!$L$5:$L$28252,$A468,Sheet1!$E$5:$E$28252,"*京东*",Sheet1!$D$5:$D$28252,"&lt;&gt;京东",Sheet1!$D$5:$D$28252,"&lt;&gt;内部转款",Sheet1!$D$5:$D$28252,"&lt;&gt;内部转账",Sheet1!$E$5:$E$28252,"&lt;&gt;*调拨*")</f>
        <v>0</v>
      </c>
      <c r="P468" s="32">
        <f>SUMIFS(Sheet1!$F$5:$F$28252,Sheet1!$I$5:$I$28252,$B468,Sheet1!$L$5:$L$28252,$A468,Sheet1!$D$5:$D$28252,"药机微信",Sheet1!$E$5:$E$28252,"&lt;&gt;*调拨*")+SUMIFS(Sheet1!$F$5:$F$28252,Sheet1!$I$5:$I$28252,$B468,Sheet1!$L$5:$L$28252,$A468,Sheet1!$E$5:$E$28252,"*药机微信*",Sheet1!$D$5:$D$28252,"&lt;&gt;药机微信",Sheet1!$D$5:$D$28252,"&lt;&gt;内部转款",Sheet1!$D$5:$D$28252,"&lt;&gt;内部转账",Sheet1!$E$5:$E$28252,"&lt;&gt;*调拨*")</f>
        <v>0</v>
      </c>
      <c r="Q468" s="32">
        <f>SUMIFS(Sheet1!$F$5:$F$28252,Sheet1!$I$5:$I$28252,$B468,Sheet1!$L$5:$L$28252,$A468,Sheet1!$D$5:$D$28252,"亲情卡",Sheet1!$E$5:$E$28252,"&lt;&gt;*调拨*")+SUMIFS(Sheet1!$F$5:$F$28252,Sheet1!$I$5:$I$28252,$B468,Sheet1!$L$5:$L$28252,$A468,Sheet1!$E$5:$E$28252,"*亲情卡*",Sheet1!$D$5:$D$28252,"&lt;&gt;亲情卡",Sheet1!$D$5:$D$28252,"&lt;&gt;内部转款",Sheet1!$D$5:$D$28252,"&lt;&gt;内部转账",Sheet1!$E$5:$E$28252,"&lt;&gt;*调拨*")</f>
        <v>0</v>
      </c>
      <c r="R468" s="32">
        <f>SUMIFS(Sheet1!$F$5:$F$28252,Sheet1!$I$5:$I$28252,$B468,Sheet1!$L$5:$L$28252,$A468,Sheet1!$D$5:$D$28252,"优惠券",Sheet1!$E$5:$E$28252,"&lt;&gt;*调拨*")+SUMIFS(Sheet1!$F$5:$F$28252,Sheet1!$I$5:$I$28252,$B468,Sheet1!$L$5:$L$28252,$A468,Sheet1!$E$5:$E$28252,"*优惠券*",Sheet1!$D$5:$D$28252,"&lt;&gt;优惠券",Sheet1!$D$5:$D$28252,"&lt;&gt;内部转款",Sheet1!$D$5:$D$28252,"&lt;&gt;内部转账",Sheet1!$E$5:$E$28252,"&lt;&gt;*调拨*")</f>
        <v>0</v>
      </c>
      <c r="S468" s="32">
        <f>SUMIFS(Sheet1!$F$5:$F$28252,Sheet1!$I$5:$I$28252,$B468,Sheet1!$L$5:$L$28252,$A468,Sheet1!$D$5:$D$28252,"代金券",Sheet1!$E$5:$E$28252,"&lt;&gt;*调拨*")+SUMIFS(Sheet1!$F$5:$F$28252,Sheet1!$I$5:$I$28252,$B468,Sheet1!$L$5:$L$28252,$A468,Sheet1!$E$5:$E$28252,"*代金券*",Sheet1!$D$5:$D$28252,"&lt;&gt;代金券",Sheet1!$D$5:$D$28252,"&lt;&gt;内部转款",Sheet1!$D$5:$D$28252,"&lt;&gt;内部转账",Sheet1!$E$5:$E$28252,"&lt;&gt;*调拨*")</f>
        <v>0</v>
      </c>
      <c r="T468" s="32">
        <f>SUMIFS(Sheet1!$F$5:$F$28252,Sheet1!$I$5:$I$28252,$B468,Sheet1!$L$5:$L$28252,$A468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468,Sheet1!$L$5:$L$28252,$A468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468,Sheet1!$L$5:$L$28252,$A468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468,Sheet1!$L$5:$L$28252,$A468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8" s="32">
        <f>SUMIFS(Sheet1!$F$5:$F$28252,Sheet1!$I$5:$I$28252,$B468,Sheet1!$L$5:$L$28252,$A468,Sheet1!$E$5:$E$28252,"*调拨*")</f>
        <v>0</v>
      </c>
      <c r="V468" s="32">
        <f>SUMIFS(Sheet1!$F$5:$F$28252,Sheet1!$I$5:$I$28252,$B468,Sheet1!$L$5:$L$28252,$A468,Sheet1!$D$5:$D$28252,"储值",Sheet1!$E$5:$E$28252,"&lt;&gt;*调拨*")+SUMIFS(Sheet1!$F$5:$F$28252,Sheet1!$I$5:$I$28252,$B468,Sheet1!$L$5:$L$28252,$A468,Sheet1!$E$5:$E$28252,"*储值*",Sheet1!$D$5:$D$28252,"&lt;&gt;储值",Sheet1!$D$5:$D$28252,"&lt;&gt;内部转款",Sheet1!$D$5:$D$28252,"&lt;&gt;内部转账",Sheet1!$E$5:$E$28252,"&lt;&gt;*调拨*")</f>
        <v>0</v>
      </c>
      <c r="W468" s="32">
        <f>SUMIFS(Sheet1!$F$5:$F$28252,Sheet1!$I$5:$I$28252,$B468,Sheet1!$L$5:$L$28252,$A468,Sheet1!$D$5:$D$28252,"效期",Sheet1!$E$5:$E$28252,"&lt;&gt;*调拨*")+SUMIFS(Sheet1!$F$5:$F$28252,Sheet1!$I$5:$I$28252,$B468,Sheet1!$L$5:$L$28252,$A468,Sheet1!$E$5:$E$28252,"*效期*",Sheet1!$D$5:$D$28252,"&lt;&gt;效期",Sheet1!$D$5:$D$28252,"&lt;&gt;内部转款",Sheet1!$D$5:$D$28252,"&lt;&gt;内部转账",Sheet1!$E$5:$E$28252,"&lt;&gt;*调拨*")</f>
        <v>0</v>
      </c>
      <c r="X468" s="32">
        <f>SUMIFS(Sheet1!$F$5:$F$28252,Sheet1!$I$5:$I$28252,$B468,Sheet1!$L$5:$L$28252,$A468,Sheet1!$D$5:$D$28252,"内部转款",Sheet1!$E$5:$E$28252,"&lt;&gt;*调拨*")+SUMIFS(Sheet1!$F$5:$F$28252,Sheet1!$I$5:$I$28252,$B468,Sheet1!$L$5:$L$28252,$A468,Sheet1!$D$5:$D$28252,"内部转账",Sheet1!$E$5:$E$28252,"&lt;&gt;*调拨*")</f>
        <v>0</v>
      </c>
      <c r="Y468" s="32">
        <f t="shared" si="32"/>
        <v>0</v>
      </c>
      <c r="Z468" s="32">
        <f>SUMIFS(Sheet1!$F$5:$F$28252,Sheet1!$I$5:$I$28252,$B468,Sheet1!$L$5:$L$28252,$A468)</f>
        <v>14809.25</v>
      </c>
      <c r="AA468" s="32">
        <f>SUMIFS(Sheet1!$G$5:$G$28252,Sheet1!$I$5:$I$28252,$B468,Sheet1!$L$5:$L$28252,$A468,Sheet1!$D$5:$D$28252,"工资",Sheet1!$E$5:$E$28252,"&lt;&gt;*调拨*")+SUMIFS(Sheet1!$G$5:$G$28252,Sheet1!$I$5:$I$28252,$B468,Sheet1!$L$5:$L$28252,$A468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5541.98</v>
      </c>
      <c r="AB468" s="32">
        <f>SUMIFS(Sheet1!$G$5:$G$28252,Sheet1!$I$5:$I$28252,$B468,Sheet1!$L$5:$L$28252,$A468,Sheet1!$D$5:$D$28252,"水费",Sheet1!$E$5:$E$28252,"&lt;&gt;*调拨*")+SUMIFS(Sheet1!$G$5:$G$28252,Sheet1!$I$5:$I$28252,$B468,Sheet1!$L$5:$L$28252,$A468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8" s="32">
        <f>SUMIFS(Sheet1!$G$5:$G$28252,Sheet1!$I$5:$I$28252,$B468,Sheet1!$L$5:$L$28252,$A468,Sheet1!$D$5:$D$28252,"电费",Sheet1!$E$5:$E$28252,"&lt;&gt;*调拨*")+SUMIFS(Sheet1!$G$5:$G$28252,Sheet1!$I$5:$I$28252,$B468,Sheet1!$L$5:$L$28252,$A468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8" s="32">
        <f>SUMIFS(Sheet1!$G$5:$G$28252,Sheet1!$I$5:$I$28252,$B468,Sheet1!$L$5:$L$28252,$A468,Sheet1!$D$5:$D$28252,"宽带费",Sheet1!$E$5:$E$28252,"&lt;&gt;*调拨*")+SUMIFS(Sheet1!$G$5:$G$28252,Sheet1!$I$5:$I$28252,$B468,Sheet1!$L$5:$L$28252,$A468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8" s="32">
        <f>SUMIFS(Sheet1!$G$5:$G$28252,Sheet1!$I$5:$I$28252,$B468,Sheet1!$L$5:$L$28252,$A468,Sheet1!$D$5:$D$28252,"办公费",Sheet1!$E$5:$E$28252,"&lt;&gt;*调拨*")+SUMIFS(Sheet1!$G$5:$G$28252,Sheet1!$I$5:$I$28252,$B468,Sheet1!$L$5:$L$28252,$A468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8" s="32">
        <f>SUMIFS(Sheet1!$G$5:$G$28252,Sheet1!$I$5:$I$28252,$B468,Sheet1!$L$5:$L$28252,$A468,Sheet1!$D$5:$D$28252,"话费",Sheet1!$E$5:$E$28252,"&lt;&gt;*调拨*")+SUMIFS(Sheet1!$G$5:$G$28252,Sheet1!$I$5:$I$28252,$B468,Sheet1!$L$5:$L$28252,$A468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8" s="32">
        <f>SUMIFS(Sheet1!$G$5:$G$28252,Sheet1!$I$5:$I$28252,$B468,Sheet1!$L$5:$L$28252,$A468,Sheet1!$D$5:$D$28252,"房租",Sheet1!$E$5:$E$28252,"&lt;&gt;*调拨*")+SUMIFS(Sheet1!$G$5:$G$28252,Sheet1!$I$5:$I$28252,$B468,Sheet1!$L$5:$L$28252,$A468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68" s="32">
        <f>SUMIFS(Sheet1!$G$5:$G$28252,Sheet1!$I$5:$I$28252,$B468,Sheet1!$L$5:$L$28252,$A468,Sheet1!$E$5:$E$28252,"*调拨*")</f>
        <v>0</v>
      </c>
      <c r="AI468" s="32">
        <f>SUMIFS(Sheet1!$G$5:$G$28252,Sheet1!$I$5:$I$28252,$B468,Sheet1!$L$5:$L$28252,$A468,Sheet1!$D$5:$D$28252,"内部转款",Sheet1!$E$5:$E$28252,"&lt;&gt;*调拨*")+SUMIFS(Sheet1!$G$5:$G$28252,Sheet1!$I$5:$I$28252,$B468,Sheet1!$L$5:$L$28252,$A468,Sheet1!$D$5:$D$28252,"内部转账",Sheet1!$E$5:$E$28252,"&lt;&gt;*调拨*")</f>
        <v>0</v>
      </c>
      <c r="AJ468" s="32">
        <f t="shared" si="33"/>
        <v>0</v>
      </c>
      <c r="AK468" s="32">
        <f>SUMIFS(Sheet1!$G$5:$G$28252,Sheet1!$I$5:$I$28252,$B468,Sheet1!$L$5:$L$28252,$A468)</f>
        <v>5541.98</v>
      </c>
      <c r="AL468" s="32">
        <f t="shared" si="34"/>
        <v>9267.27</v>
      </c>
    </row>
    <row r="469" ht="16.5" spans="1:38">
      <c r="A469" s="30">
        <v>202608</v>
      </c>
      <c r="B469" s="31" t="s">
        <v>64</v>
      </c>
      <c r="C469" s="32">
        <f>SUMIFS(Sheet1!$F$5:$F$28252,Sheet1!$I$5:$I$28252,$B469,Sheet1!$L$5:$L$28252,$A469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9935.47</v>
      </c>
      <c r="D469" s="32">
        <f>SUMIFS(Sheet1!$F$5:$F$28252,Sheet1!$I$5:$I$28252,$B469,Sheet1!$L$5:$L$28252,$A469,Sheet1!$D$5:$D$28252,"医保即时拨付",Sheet1!$E$5:$E$28252,"&lt;&gt;*调拨*")+SUMIFS(Sheet1!$F$5:$F$28252,Sheet1!$I$5:$I$28252,$B469,Sheet1!$L$5:$L$28252,$A469,Sheet1!$E$5:$E$28252,"*医保即时拨付*",Sheet1!$D$5:$D$28252,"&lt;&gt;医保即时拨付",Sheet1!$D$5:$D$28252,"&lt;&gt;内部转款",Sheet1!$D$5:$D$28252,"&lt;&gt;内部转账",Sheet1!$E$5:$E$28252,"&lt;&gt;*调拨*")</f>
        <v>4319.14</v>
      </c>
      <c r="E469" s="32">
        <f>SUMIFS(Sheet1!$F$5:$F$28252,Sheet1!$I$5:$I$28252,$B469,Sheet1!$L$5:$L$28252,$A469,Sheet1!$D$5:$D$28252,"医保",Sheet1!$E$5:$E$28252,"&lt;&gt;*调拨*",Sheet1!$E$5:$E$28252,"&lt;&gt;*医保即时拨付*")+SUMIFS(Sheet1!$F$5:$F$28252,Sheet1!$I$5:$I$28252,$B469,Sheet1!$L$5:$L$28252,$A469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69" s="32">
        <f>SUMIFS(Sheet1!$F$5:$F$28252,Sheet1!$I$5:$I$28252,$B469,Sheet1!$L$5:$L$28252,$A469,Sheet1!$D$5:$D$28252,"聚合",Sheet1!$E$5:$E$28252,"&lt;&gt;*调拨*")+SUMIFS(Sheet1!$F$5:$F$28252,Sheet1!$I$5:$I$28252,$B469,Sheet1!$L$5:$L$28252,$A469,Sheet1!$E$5:$E$28252,"*聚合*",Sheet1!$D$5:$D$28252,"&lt;&gt;聚合",Sheet1!$D$5:$D$28252,"&lt;&gt;内部转款",Sheet1!$D$5:$D$28252,"&lt;&gt;内部转账",Sheet1!$E$5:$E$28252,"&lt;&gt;*调拨*")</f>
        <v>0</v>
      </c>
      <c r="G469" s="32">
        <f>SUMIFS(Sheet1!$F$5:$F$28252,Sheet1!$I$5:$I$28252,$B469,Sheet1!$L$5:$L$28252,$A469,Sheet1!$D$5:$D$28252,"24小时微信",Sheet1!$E$5:$E$28252,"&lt;&gt;*调拨*")+SUMIFS(Sheet1!$F$5:$F$28252,Sheet1!$I$5:$I$28252,$B469,Sheet1!$L$5:$L$28252,$A469,Sheet1!$E$5:$E$28252,"*24小时微信*",Sheet1!$D$5:$D$28252,"&lt;&gt;24小时微信",Sheet1!$D$5:$D$28252,"&lt;&gt;内部转款",Sheet1!$D$5:$D$28252,"&lt;&gt;内部转账",Sheet1!$E$5:$E$28252,"&lt;&gt;*调拨*")</f>
        <v>0</v>
      </c>
      <c r="H469" s="32">
        <f>SUMIFS(Sheet1!$F$5:$F$28252,Sheet1!$I$5:$I$28252,$B469,Sheet1!$L$5:$L$28252,$A469,Sheet1!$D$5:$D$28252,"美团",Sheet1!$E$5:$E$28252,"&lt;&gt;*调拨*")+SUMIFS(Sheet1!$F$5:$F$28252,Sheet1!$I$5:$I$28252,$B469,Sheet1!$L$5:$L$28252,$A469,Sheet1!$E$5:$E$28252,"*美团*",Sheet1!$D$5:$D$28252,"&lt;&gt;美团",Sheet1!$D$5:$D$28252,"&lt;&gt;内部转款",Sheet1!$D$5:$D$28252,"&lt;&gt;内部转账",Sheet1!$E$5:$E$28252,"&lt;&gt;*调拨*")</f>
        <v>0</v>
      </c>
      <c r="I469" s="32">
        <f>SUMIFS(Sheet1!$F$5:$F$28252,Sheet1!$I$5:$I$28252,$B469,Sheet1!$L$5:$L$28252,$A469,Sheet1!$D$5:$D$28252,"饿了么",Sheet1!$E$5:$E$28252,"&lt;&gt;*调拨*")+SUMIFS(Sheet1!$F$5:$F$28252,Sheet1!$I$5:$I$28252,$B469,Sheet1!$L$5:$L$28252,$A469,Sheet1!$E$5:$E$28252,"*饿了么*",Sheet1!$D$5:$D$28252,"&lt;&gt;饿了么",Sheet1!$D$5:$D$28252,"&lt;&gt;内部转款",Sheet1!$D$5:$D$28252,"&lt;&gt;内部转账",Sheet1!$E$5:$E$28252,"&lt;&gt;*调拨*")</f>
        <v>0</v>
      </c>
      <c r="J469" s="32">
        <f>SUMIFS(Sheet1!$F$5:$F$28252,Sheet1!$I$5:$I$28252,$B469,Sheet1!$L$5:$L$28252,$A469,Sheet1!$D$5:$D$28252,"健E卡",Sheet1!$E$5:$E$28252,"&lt;&gt;*调拨*")+SUMIFS(Sheet1!$F$5:$F$28252,Sheet1!$I$5:$I$28252,$B469,Sheet1!$L$5:$L$28252,$A469,Sheet1!$E$5:$E$28252,"*健E卡*",Sheet1!$D$5:$D$28252,"&lt;&gt;健E卡",Sheet1!$D$5:$D$28252,"&lt;&gt;内部转款",Sheet1!$D$5:$D$28252,"&lt;&gt;内部转账",Sheet1!$E$5:$E$28252,"&lt;&gt;*调拨*")</f>
        <v>0</v>
      </c>
      <c r="K469" s="32">
        <f>SUMIFS(Sheet1!$F$5:$F$28252,Sheet1!$I$5:$I$28252,$B469,Sheet1!$L$5:$L$28252,$A469,Sheet1!$D$5:$D$28252,"抖音",Sheet1!$E$5:$E$28252,"&lt;&gt;*调拨*")+SUMIFS(Sheet1!$F$5:$F$28252,Sheet1!$I$5:$I$28252,$B469,Sheet1!$L$5:$L$28252,$A469,Sheet1!$E$5:$E$28252,"*抖音*",Sheet1!$D$5:$D$28252,"&lt;&gt;抖音",Sheet1!$D$5:$D$28252,"&lt;&gt;内部转款",Sheet1!$D$5:$D$28252,"&lt;&gt;内部转账",Sheet1!$E$5:$E$28252,"&lt;&gt;*调拨*")</f>
        <v>0</v>
      </c>
      <c r="L469" s="32">
        <f>SUMIFS(Sheet1!$F$5:$F$28252,Sheet1!$I$5:$I$28252,$B469,Sheet1!$L$5:$L$28252,$A469,Sheet1!$D$5:$D$28252,"医卡通",Sheet1!$E$5:$E$28252,"&lt;&gt;*调拨*")+SUMIFS(Sheet1!$F$5:$F$28252,Sheet1!$I$5:$I$28252,$B469,Sheet1!$L$5:$L$28252,$A469,Sheet1!$E$5:$E$28252,"*医卡通*",Sheet1!$D$5:$D$28252,"&lt;&gt;医卡通",Sheet1!$D$5:$D$28252,"&lt;&gt;内部转款",Sheet1!$D$5:$D$28252,"&lt;&gt;内部转账",Sheet1!$E$5:$E$28252,"&lt;&gt;*调拨*")</f>
        <v>0</v>
      </c>
      <c r="M469" s="32">
        <f>SUMIFS(Sheet1!$F$5:$F$28252,Sheet1!$I$5:$I$28252,$B469,Sheet1!$L$5:$L$28252,$A469,Sheet1!$D$5:$D$28252,"企健网",Sheet1!$E$5:$E$28252,"&lt;&gt;*调拨*")+SUMIFS(Sheet1!$F$5:$F$28252,Sheet1!$I$5:$I$28252,$B469,Sheet1!$L$5:$L$28252,$A469,Sheet1!$E$5:$E$28252,"*企健网*",Sheet1!$D$5:$D$28252,"&lt;&gt;企健网",Sheet1!$D$5:$D$28252,"&lt;&gt;内部转款",Sheet1!$D$5:$D$28252,"&lt;&gt;内部转账",Sheet1!$E$5:$E$28252,"&lt;&gt;*调拨*")</f>
        <v>0</v>
      </c>
      <c r="N469" s="32">
        <f>SUMIFS(Sheet1!$F$5:$F$28252,Sheet1!$I$5:$I$28252,$B469,Sheet1!$L$5:$L$28252,$A469,Sheet1!$D$5:$D$28252,"银联",Sheet1!$E$5:$E$28252,"&lt;&gt;*调拨*")+SUMIFS(Sheet1!$F$5:$F$28252,Sheet1!$I$5:$I$28252,$B469,Sheet1!$L$5:$L$28252,$A469,Sheet1!$E$5:$E$28252,"*银联*",Sheet1!$D$5:$D$28252,"&lt;&gt;银联",Sheet1!$D$5:$D$28252,"&lt;&gt;内部转款",Sheet1!$D$5:$D$28252,"&lt;&gt;内部转账",Sheet1!$E$5:$E$28252,"&lt;&gt;*调拨*")</f>
        <v>0</v>
      </c>
      <c r="O469" s="32">
        <f>SUMIFS(Sheet1!$F$5:$F$28252,Sheet1!$I$5:$I$28252,$B469,Sheet1!$L$5:$L$28252,$A469,Sheet1!$D$5:$D$28252,"京东",Sheet1!$E$5:$E$28252,"&lt;&gt;*调拨*")+SUMIFS(Sheet1!$F$5:$F$28252,Sheet1!$I$5:$I$28252,$B469,Sheet1!$L$5:$L$28252,$A469,Sheet1!$E$5:$E$28252,"*京东*",Sheet1!$D$5:$D$28252,"&lt;&gt;京东",Sheet1!$D$5:$D$28252,"&lt;&gt;内部转款",Sheet1!$D$5:$D$28252,"&lt;&gt;内部转账",Sheet1!$E$5:$E$28252,"&lt;&gt;*调拨*")</f>
        <v>0</v>
      </c>
      <c r="P469" s="32">
        <f>SUMIFS(Sheet1!$F$5:$F$28252,Sheet1!$I$5:$I$28252,$B469,Sheet1!$L$5:$L$28252,$A469,Sheet1!$D$5:$D$28252,"药机微信",Sheet1!$E$5:$E$28252,"&lt;&gt;*调拨*")+SUMIFS(Sheet1!$F$5:$F$28252,Sheet1!$I$5:$I$28252,$B469,Sheet1!$L$5:$L$28252,$A469,Sheet1!$E$5:$E$28252,"*药机微信*",Sheet1!$D$5:$D$28252,"&lt;&gt;药机微信",Sheet1!$D$5:$D$28252,"&lt;&gt;内部转款",Sheet1!$D$5:$D$28252,"&lt;&gt;内部转账",Sheet1!$E$5:$E$28252,"&lt;&gt;*调拨*")</f>
        <v>0</v>
      </c>
      <c r="Q469" s="32">
        <f>SUMIFS(Sheet1!$F$5:$F$28252,Sheet1!$I$5:$I$28252,$B469,Sheet1!$L$5:$L$28252,$A469,Sheet1!$D$5:$D$28252,"亲情卡",Sheet1!$E$5:$E$28252,"&lt;&gt;*调拨*")+SUMIFS(Sheet1!$F$5:$F$28252,Sheet1!$I$5:$I$28252,$B469,Sheet1!$L$5:$L$28252,$A469,Sheet1!$E$5:$E$28252,"*亲情卡*",Sheet1!$D$5:$D$28252,"&lt;&gt;亲情卡",Sheet1!$D$5:$D$28252,"&lt;&gt;内部转款",Sheet1!$D$5:$D$28252,"&lt;&gt;内部转账",Sheet1!$E$5:$E$28252,"&lt;&gt;*调拨*")</f>
        <v>0</v>
      </c>
      <c r="R469" s="32">
        <f>SUMIFS(Sheet1!$F$5:$F$28252,Sheet1!$I$5:$I$28252,$B469,Sheet1!$L$5:$L$28252,$A469,Sheet1!$D$5:$D$28252,"优惠券",Sheet1!$E$5:$E$28252,"&lt;&gt;*调拨*")+SUMIFS(Sheet1!$F$5:$F$28252,Sheet1!$I$5:$I$28252,$B469,Sheet1!$L$5:$L$28252,$A469,Sheet1!$E$5:$E$28252,"*优惠券*",Sheet1!$D$5:$D$28252,"&lt;&gt;优惠券",Sheet1!$D$5:$D$28252,"&lt;&gt;内部转款",Sheet1!$D$5:$D$28252,"&lt;&gt;内部转账",Sheet1!$E$5:$E$28252,"&lt;&gt;*调拨*")</f>
        <v>0</v>
      </c>
      <c r="S469" s="32">
        <f>SUMIFS(Sheet1!$F$5:$F$28252,Sheet1!$I$5:$I$28252,$B469,Sheet1!$L$5:$L$28252,$A469,Sheet1!$D$5:$D$28252,"代金券",Sheet1!$E$5:$E$28252,"&lt;&gt;*调拨*")+SUMIFS(Sheet1!$F$5:$F$28252,Sheet1!$I$5:$I$28252,$B469,Sheet1!$L$5:$L$28252,$A469,Sheet1!$E$5:$E$28252,"*代金券*",Sheet1!$D$5:$D$28252,"&lt;&gt;代金券",Sheet1!$D$5:$D$28252,"&lt;&gt;内部转款",Sheet1!$D$5:$D$28252,"&lt;&gt;内部转账",Sheet1!$E$5:$E$28252,"&lt;&gt;*调拨*")</f>
        <v>0</v>
      </c>
      <c r="T469" s="32">
        <f>SUMIFS(Sheet1!$F$5:$F$28252,Sheet1!$I$5:$I$28252,$B469,Sheet1!$L$5:$L$28252,$A469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469,Sheet1!$L$5:$L$28252,$A469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469,Sheet1!$L$5:$L$28252,$A469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469,Sheet1!$L$5:$L$28252,$A469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69" s="32">
        <f>SUMIFS(Sheet1!$F$5:$F$28252,Sheet1!$I$5:$I$28252,$B469,Sheet1!$L$5:$L$28252,$A469,Sheet1!$E$5:$E$28252,"*调拨*")</f>
        <v>0</v>
      </c>
      <c r="V469" s="32">
        <f>SUMIFS(Sheet1!$F$5:$F$28252,Sheet1!$I$5:$I$28252,$B469,Sheet1!$L$5:$L$28252,$A469,Sheet1!$D$5:$D$28252,"储值",Sheet1!$E$5:$E$28252,"&lt;&gt;*调拨*")+SUMIFS(Sheet1!$F$5:$F$28252,Sheet1!$I$5:$I$28252,$B469,Sheet1!$L$5:$L$28252,$A469,Sheet1!$E$5:$E$28252,"*储值*",Sheet1!$D$5:$D$28252,"&lt;&gt;储值",Sheet1!$D$5:$D$28252,"&lt;&gt;内部转款",Sheet1!$D$5:$D$28252,"&lt;&gt;内部转账",Sheet1!$E$5:$E$28252,"&lt;&gt;*调拨*")</f>
        <v>0</v>
      </c>
      <c r="W469" s="32">
        <f>SUMIFS(Sheet1!$F$5:$F$28252,Sheet1!$I$5:$I$28252,$B469,Sheet1!$L$5:$L$28252,$A469,Sheet1!$D$5:$D$28252,"效期",Sheet1!$E$5:$E$28252,"&lt;&gt;*调拨*")+SUMIFS(Sheet1!$F$5:$F$28252,Sheet1!$I$5:$I$28252,$B469,Sheet1!$L$5:$L$28252,$A469,Sheet1!$E$5:$E$28252,"*效期*",Sheet1!$D$5:$D$28252,"&lt;&gt;效期",Sheet1!$D$5:$D$28252,"&lt;&gt;内部转款",Sheet1!$D$5:$D$28252,"&lt;&gt;内部转账",Sheet1!$E$5:$E$28252,"&lt;&gt;*调拨*")</f>
        <v>0</v>
      </c>
      <c r="X469" s="32">
        <f>SUMIFS(Sheet1!$F$5:$F$28252,Sheet1!$I$5:$I$28252,$B469,Sheet1!$L$5:$L$28252,$A469,Sheet1!$D$5:$D$28252,"内部转款",Sheet1!$E$5:$E$28252,"&lt;&gt;*调拨*")+SUMIFS(Sheet1!$F$5:$F$28252,Sheet1!$I$5:$I$28252,$B469,Sheet1!$L$5:$L$28252,$A469,Sheet1!$D$5:$D$28252,"内部转账",Sheet1!$E$5:$E$28252,"&lt;&gt;*调拨*")</f>
        <v>0</v>
      </c>
      <c r="Y469" s="32">
        <f t="shared" si="32"/>
        <v>0</v>
      </c>
      <c r="Z469" s="32">
        <f>SUMIFS(Sheet1!$F$5:$F$28252,Sheet1!$I$5:$I$28252,$B469,Sheet1!$L$5:$L$28252,$A469)</f>
        <v>14254.61</v>
      </c>
      <c r="AA469" s="32">
        <f>SUMIFS(Sheet1!$G$5:$G$28252,Sheet1!$I$5:$I$28252,$B469,Sheet1!$L$5:$L$28252,$A469,Sheet1!$D$5:$D$28252,"工资",Sheet1!$E$5:$E$28252,"&lt;&gt;*调拨*")+SUMIFS(Sheet1!$G$5:$G$28252,Sheet1!$I$5:$I$28252,$B469,Sheet1!$L$5:$L$28252,$A469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4615.75</v>
      </c>
      <c r="AB469" s="32">
        <f>SUMIFS(Sheet1!$G$5:$G$28252,Sheet1!$I$5:$I$28252,$B469,Sheet1!$L$5:$L$28252,$A469,Sheet1!$D$5:$D$28252,"水费",Sheet1!$E$5:$E$28252,"&lt;&gt;*调拨*")+SUMIFS(Sheet1!$G$5:$G$28252,Sheet1!$I$5:$I$28252,$B469,Sheet1!$L$5:$L$28252,$A469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69" s="32">
        <f>SUMIFS(Sheet1!$G$5:$G$28252,Sheet1!$I$5:$I$28252,$B469,Sheet1!$L$5:$L$28252,$A469,Sheet1!$D$5:$D$28252,"电费",Sheet1!$E$5:$E$28252,"&lt;&gt;*调拨*")+SUMIFS(Sheet1!$G$5:$G$28252,Sheet1!$I$5:$I$28252,$B469,Sheet1!$L$5:$L$28252,$A469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69" s="32">
        <f>SUMIFS(Sheet1!$G$5:$G$28252,Sheet1!$I$5:$I$28252,$B469,Sheet1!$L$5:$L$28252,$A469,Sheet1!$D$5:$D$28252,"宽带费",Sheet1!$E$5:$E$28252,"&lt;&gt;*调拨*")+SUMIFS(Sheet1!$G$5:$G$28252,Sheet1!$I$5:$I$28252,$B469,Sheet1!$L$5:$L$28252,$A469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69" s="32">
        <f>SUMIFS(Sheet1!$G$5:$G$28252,Sheet1!$I$5:$I$28252,$B469,Sheet1!$L$5:$L$28252,$A469,Sheet1!$D$5:$D$28252,"办公费",Sheet1!$E$5:$E$28252,"&lt;&gt;*调拨*")+SUMIFS(Sheet1!$G$5:$G$28252,Sheet1!$I$5:$I$28252,$B469,Sheet1!$L$5:$L$28252,$A469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69" s="32">
        <f>SUMIFS(Sheet1!$G$5:$G$28252,Sheet1!$I$5:$I$28252,$B469,Sheet1!$L$5:$L$28252,$A469,Sheet1!$D$5:$D$28252,"话费",Sheet1!$E$5:$E$28252,"&lt;&gt;*调拨*")+SUMIFS(Sheet1!$G$5:$G$28252,Sheet1!$I$5:$I$28252,$B469,Sheet1!$L$5:$L$28252,$A469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69" s="32">
        <f>SUMIFS(Sheet1!$G$5:$G$28252,Sheet1!$I$5:$I$28252,$B469,Sheet1!$L$5:$L$28252,$A469,Sheet1!$D$5:$D$28252,"房租",Sheet1!$E$5:$E$28252,"&lt;&gt;*调拨*")+SUMIFS(Sheet1!$G$5:$G$28252,Sheet1!$I$5:$I$28252,$B469,Sheet1!$L$5:$L$28252,$A469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15000</v>
      </c>
      <c r="AH469" s="32">
        <f>SUMIFS(Sheet1!$G$5:$G$28252,Sheet1!$I$5:$I$28252,$B469,Sheet1!$L$5:$L$28252,$A469,Sheet1!$E$5:$E$28252,"*调拨*")</f>
        <v>0</v>
      </c>
      <c r="AI469" s="32">
        <f>SUMIFS(Sheet1!$G$5:$G$28252,Sheet1!$I$5:$I$28252,$B469,Sheet1!$L$5:$L$28252,$A469,Sheet1!$D$5:$D$28252,"内部转款",Sheet1!$E$5:$E$28252,"&lt;&gt;*调拨*")+SUMIFS(Sheet1!$G$5:$G$28252,Sheet1!$I$5:$I$28252,$B469,Sheet1!$L$5:$L$28252,$A469,Sheet1!$D$5:$D$28252,"内部转账",Sheet1!$E$5:$E$28252,"&lt;&gt;*调拨*")</f>
        <v>0</v>
      </c>
      <c r="AJ469" s="32">
        <f t="shared" si="33"/>
        <v>0</v>
      </c>
      <c r="AK469" s="32">
        <f>SUMIFS(Sheet1!$G$5:$G$28252,Sheet1!$I$5:$I$28252,$B469,Sheet1!$L$5:$L$28252,$A469)</f>
        <v>19615.75</v>
      </c>
      <c r="AL469" s="32">
        <f t="shared" si="34"/>
        <v>-5361.14</v>
      </c>
    </row>
    <row r="470" ht="16.5" spans="1:38">
      <c r="A470" s="30">
        <v>202608</v>
      </c>
      <c r="B470" s="31" t="s">
        <v>66</v>
      </c>
      <c r="C470" s="32">
        <f>SUMIFS(Sheet1!$F$5:$F$28252,Sheet1!$I$5:$I$28252,$B470,Sheet1!$L$5:$L$28252,$A470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54732.34</v>
      </c>
      <c r="D470" s="32">
        <f>SUMIFS(Sheet1!$F$5:$F$28252,Sheet1!$I$5:$I$28252,$B470,Sheet1!$L$5:$L$28252,$A470,Sheet1!$D$5:$D$28252,"医保即时拨付",Sheet1!$E$5:$E$28252,"&lt;&gt;*调拨*")+SUMIFS(Sheet1!$F$5:$F$28252,Sheet1!$I$5:$I$28252,$B470,Sheet1!$L$5:$L$28252,$A470,Sheet1!$E$5:$E$28252,"*医保即时拨付*",Sheet1!$D$5:$D$28252,"&lt;&gt;医保即时拨付",Sheet1!$D$5:$D$28252,"&lt;&gt;内部转款",Sheet1!$D$5:$D$28252,"&lt;&gt;内部转账",Sheet1!$E$5:$E$28252,"&lt;&gt;*调拨*")</f>
        <v>13703.72</v>
      </c>
      <c r="E470" s="32">
        <f>SUMIFS(Sheet1!$F$5:$F$28252,Sheet1!$I$5:$I$28252,$B470,Sheet1!$L$5:$L$28252,$A470,Sheet1!$D$5:$D$28252,"医保",Sheet1!$E$5:$E$28252,"&lt;&gt;*调拨*",Sheet1!$E$5:$E$28252,"&lt;&gt;*医保即时拨付*")+SUMIFS(Sheet1!$F$5:$F$28252,Sheet1!$I$5:$I$28252,$B470,Sheet1!$L$5:$L$28252,$A470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0" s="32">
        <f>SUMIFS(Sheet1!$F$5:$F$28252,Sheet1!$I$5:$I$28252,$B470,Sheet1!$L$5:$L$28252,$A470,Sheet1!$D$5:$D$28252,"聚合",Sheet1!$E$5:$E$28252,"&lt;&gt;*调拨*")+SUMIFS(Sheet1!$F$5:$F$28252,Sheet1!$I$5:$I$28252,$B470,Sheet1!$L$5:$L$28252,$A470,Sheet1!$E$5:$E$28252,"*聚合*",Sheet1!$D$5:$D$28252,"&lt;&gt;聚合",Sheet1!$D$5:$D$28252,"&lt;&gt;内部转款",Sheet1!$D$5:$D$28252,"&lt;&gt;内部转账",Sheet1!$E$5:$E$28252,"&lt;&gt;*调拨*")</f>
        <v>0</v>
      </c>
      <c r="G470" s="32">
        <f>SUMIFS(Sheet1!$F$5:$F$28252,Sheet1!$I$5:$I$28252,$B470,Sheet1!$L$5:$L$28252,$A470,Sheet1!$D$5:$D$28252,"24小时微信",Sheet1!$E$5:$E$28252,"&lt;&gt;*调拨*")+SUMIFS(Sheet1!$F$5:$F$28252,Sheet1!$I$5:$I$28252,$B470,Sheet1!$L$5:$L$28252,$A470,Sheet1!$E$5:$E$28252,"*24小时微信*",Sheet1!$D$5:$D$28252,"&lt;&gt;24小时微信",Sheet1!$D$5:$D$28252,"&lt;&gt;内部转款",Sheet1!$D$5:$D$28252,"&lt;&gt;内部转账",Sheet1!$E$5:$E$28252,"&lt;&gt;*调拨*")</f>
        <v>0</v>
      </c>
      <c r="H470" s="32">
        <f>SUMIFS(Sheet1!$F$5:$F$28252,Sheet1!$I$5:$I$28252,$B470,Sheet1!$L$5:$L$28252,$A470,Sheet1!$D$5:$D$28252,"美团",Sheet1!$E$5:$E$28252,"&lt;&gt;*调拨*")+SUMIFS(Sheet1!$F$5:$F$28252,Sheet1!$I$5:$I$28252,$B470,Sheet1!$L$5:$L$28252,$A470,Sheet1!$E$5:$E$28252,"*美团*",Sheet1!$D$5:$D$28252,"&lt;&gt;美团",Sheet1!$D$5:$D$28252,"&lt;&gt;内部转款",Sheet1!$D$5:$D$28252,"&lt;&gt;内部转账",Sheet1!$E$5:$E$28252,"&lt;&gt;*调拨*")</f>
        <v>0</v>
      </c>
      <c r="I470" s="32">
        <f>SUMIFS(Sheet1!$F$5:$F$28252,Sheet1!$I$5:$I$28252,$B470,Sheet1!$L$5:$L$28252,$A470,Sheet1!$D$5:$D$28252,"饿了么",Sheet1!$E$5:$E$28252,"&lt;&gt;*调拨*")+SUMIFS(Sheet1!$F$5:$F$28252,Sheet1!$I$5:$I$28252,$B470,Sheet1!$L$5:$L$28252,$A470,Sheet1!$E$5:$E$28252,"*饿了么*",Sheet1!$D$5:$D$28252,"&lt;&gt;饿了么",Sheet1!$D$5:$D$28252,"&lt;&gt;内部转款",Sheet1!$D$5:$D$28252,"&lt;&gt;内部转账",Sheet1!$E$5:$E$28252,"&lt;&gt;*调拨*")</f>
        <v>0</v>
      </c>
      <c r="J470" s="32">
        <f>SUMIFS(Sheet1!$F$5:$F$28252,Sheet1!$I$5:$I$28252,$B470,Sheet1!$L$5:$L$28252,$A470,Sheet1!$D$5:$D$28252,"健E卡",Sheet1!$E$5:$E$28252,"&lt;&gt;*调拨*")+SUMIFS(Sheet1!$F$5:$F$28252,Sheet1!$I$5:$I$28252,$B470,Sheet1!$L$5:$L$28252,$A470,Sheet1!$E$5:$E$28252,"*健E卡*",Sheet1!$D$5:$D$28252,"&lt;&gt;健E卡",Sheet1!$D$5:$D$28252,"&lt;&gt;内部转款",Sheet1!$D$5:$D$28252,"&lt;&gt;内部转账",Sheet1!$E$5:$E$28252,"&lt;&gt;*调拨*")</f>
        <v>0</v>
      </c>
      <c r="K470" s="32">
        <f>SUMIFS(Sheet1!$F$5:$F$28252,Sheet1!$I$5:$I$28252,$B470,Sheet1!$L$5:$L$28252,$A470,Sheet1!$D$5:$D$28252,"抖音",Sheet1!$E$5:$E$28252,"&lt;&gt;*调拨*")+SUMIFS(Sheet1!$F$5:$F$28252,Sheet1!$I$5:$I$28252,$B470,Sheet1!$L$5:$L$28252,$A470,Sheet1!$E$5:$E$28252,"*抖音*",Sheet1!$D$5:$D$28252,"&lt;&gt;抖音",Sheet1!$D$5:$D$28252,"&lt;&gt;内部转款",Sheet1!$D$5:$D$28252,"&lt;&gt;内部转账",Sheet1!$E$5:$E$28252,"&lt;&gt;*调拨*")</f>
        <v>0</v>
      </c>
      <c r="L470" s="32">
        <f>SUMIFS(Sheet1!$F$5:$F$28252,Sheet1!$I$5:$I$28252,$B470,Sheet1!$L$5:$L$28252,$A470,Sheet1!$D$5:$D$28252,"医卡通",Sheet1!$E$5:$E$28252,"&lt;&gt;*调拨*")+SUMIFS(Sheet1!$F$5:$F$28252,Sheet1!$I$5:$I$28252,$B470,Sheet1!$L$5:$L$28252,$A470,Sheet1!$E$5:$E$28252,"*医卡通*",Sheet1!$D$5:$D$28252,"&lt;&gt;医卡通",Sheet1!$D$5:$D$28252,"&lt;&gt;内部转款",Sheet1!$D$5:$D$28252,"&lt;&gt;内部转账",Sheet1!$E$5:$E$28252,"&lt;&gt;*调拨*")</f>
        <v>0</v>
      </c>
      <c r="M470" s="32">
        <f>SUMIFS(Sheet1!$F$5:$F$28252,Sheet1!$I$5:$I$28252,$B470,Sheet1!$L$5:$L$28252,$A470,Sheet1!$D$5:$D$28252,"企健网",Sheet1!$E$5:$E$28252,"&lt;&gt;*调拨*")+SUMIFS(Sheet1!$F$5:$F$28252,Sheet1!$I$5:$I$28252,$B470,Sheet1!$L$5:$L$28252,$A470,Sheet1!$E$5:$E$28252,"*企健网*",Sheet1!$D$5:$D$28252,"&lt;&gt;企健网",Sheet1!$D$5:$D$28252,"&lt;&gt;内部转款",Sheet1!$D$5:$D$28252,"&lt;&gt;内部转账",Sheet1!$E$5:$E$28252,"&lt;&gt;*调拨*")</f>
        <v>0</v>
      </c>
      <c r="N470" s="32">
        <f>SUMIFS(Sheet1!$F$5:$F$28252,Sheet1!$I$5:$I$28252,$B470,Sheet1!$L$5:$L$28252,$A470,Sheet1!$D$5:$D$28252,"银联",Sheet1!$E$5:$E$28252,"&lt;&gt;*调拨*")+SUMIFS(Sheet1!$F$5:$F$28252,Sheet1!$I$5:$I$28252,$B470,Sheet1!$L$5:$L$28252,$A470,Sheet1!$E$5:$E$28252,"*银联*",Sheet1!$D$5:$D$28252,"&lt;&gt;银联",Sheet1!$D$5:$D$28252,"&lt;&gt;内部转款",Sheet1!$D$5:$D$28252,"&lt;&gt;内部转账",Sheet1!$E$5:$E$28252,"&lt;&gt;*调拨*")</f>
        <v>0</v>
      </c>
      <c r="O470" s="32">
        <f>SUMIFS(Sheet1!$F$5:$F$28252,Sheet1!$I$5:$I$28252,$B470,Sheet1!$L$5:$L$28252,$A470,Sheet1!$D$5:$D$28252,"京东",Sheet1!$E$5:$E$28252,"&lt;&gt;*调拨*")+SUMIFS(Sheet1!$F$5:$F$28252,Sheet1!$I$5:$I$28252,$B470,Sheet1!$L$5:$L$28252,$A470,Sheet1!$E$5:$E$28252,"*京东*",Sheet1!$D$5:$D$28252,"&lt;&gt;京东",Sheet1!$D$5:$D$28252,"&lt;&gt;内部转款",Sheet1!$D$5:$D$28252,"&lt;&gt;内部转账",Sheet1!$E$5:$E$28252,"&lt;&gt;*调拨*")</f>
        <v>0</v>
      </c>
      <c r="P470" s="32">
        <f>SUMIFS(Sheet1!$F$5:$F$28252,Sheet1!$I$5:$I$28252,$B470,Sheet1!$L$5:$L$28252,$A470,Sheet1!$D$5:$D$28252,"药机微信",Sheet1!$E$5:$E$28252,"&lt;&gt;*调拨*")+SUMIFS(Sheet1!$F$5:$F$28252,Sheet1!$I$5:$I$28252,$B470,Sheet1!$L$5:$L$28252,$A470,Sheet1!$E$5:$E$28252,"*药机微信*",Sheet1!$D$5:$D$28252,"&lt;&gt;药机微信",Sheet1!$D$5:$D$28252,"&lt;&gt;内部转款",Sheet1!$D$5:$D$28252,"&lt;&gt;内部转账",Sheet1!$E$5:$E$28252,"&lt;&gt;*调拨*")</f>
        <v>0</v>
      </c>
      <c r="Q470" s="32">
        <f>SUMIFS(Sheet1!$F$5:$F$28252,Sheet1!$I$5:$I$28252,$B470,Sheet1!$L$5:$L$28252,$A470,Sheet1!$D$5:$D$28252,"亲情卡",Sheet1!$E$5:$E$28252,"&lt;&gt;*调拨*")+SUMIFS(Sheet1!$F$5:$F$28252,Sheet1!$I$5:$I$28252,$B470,Sheet1!$L$5:$L$28252,$A470,Sheet1!$E$5:$E$28252,"*亲情卡*",Sheet1!$D$5:$D$28252,"&lt;&gt;亲情卡",Sheet1!$D$5:$D$28252,"&lt;&gt;内部转款",Sheet1!$D$5:$D$28252,"&lt;&gt;内部转账",Sheet1!$E$5:$E$28252,"&lt;&gt;*调拨*")</f>
        <v>0</v>
      </c>
      <c r="R470" s="32">
        <f>SUMIFS(Sheet1!$F$5:$F$28252,Sheet1!$I$5:$I$28252,$B470,Sheet1!$L$5:$L$28252,$A470,Sheet1!$D$5:$D$28252,"优惠券",Sheet1!$E$5:$E$28252,"&lt;&gt;*调拨*")+SUMIFS(Sheet1!$F$5:$F$28252,Sheet1!$I$5:$I$28252,$B470,Sheet1!$L$5:$L$28252,$A470,Sheet1!$E$5:$E$28252,"*优惠券*",Sheet1!$D$5:$D$28252,"&lt;&gt;优惠券",Sheet1!$D$5:$D$28252,"&lt;&gt;内部转款",Sheet1!$D$5:$D$28252,"&lt;&gt;内部转账",Sheet1!$E$5:$E$28252,"&lt;&gt;*调拨*")</f>
        <v>0</v>
      </c>
      <c r="S470" s="32">
        <f>SUMIFS(Sheet1!$F$5:$F$28252,Sheet1!$I$5:$I$28252,$B470,Sheet1!$L$5:$L$28252,$A470,Sheet1!$D$5:$D$28252,"代金券",Sheet1!$E$5:$E$28252,"&lt;&gt;*调拨*")+SUMIFS(Sheet1!$F$5:$F$28252,Sheet1!$I$5:$I$28252,$B470,Sheet1!$L$5:$L$28252,$A470,Sheet1!$E$5:$E$28252,"*代金券*",Sheet1!$D$5:$D$28252,"&lt;&gt;代金券",Sheet1!$D$5:$D$28252,"&lt;&gt;内部转款",Sheet1!$D$5:$D$28252,"&lt;&gt;内部转账",Sheet1!$E$5:$E$28252,"&lt;&gt;*调拨*")</f>
        <v>0</v>
      </c>
      <c r="T470" s="32">
        <f>SUMIFS(Sheet1!$F$5:$F$28252,Sheet1!$I$5:$I$28252,$B470,Sheet1!$L$5:$L$28252,$A470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470,Sheet1!$L$5:$L$28252,$A470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470,Sheet1!$L$5:$L$28252,$A470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470,Sheet1!$L$5:$L$28252,$A470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0" s="32">
        <f>SUMIFS(Sheet1!$F$5:$F$28252,Sheet1!$I$5:$I$28252,$B470,Sheet1!$L$5:$L$28252,$A470,Sheet1!$E$5:$E$28252,"*调拨*")</f>
        <v>0</v>
      </c>
      <c r="V470" s="32">
        <f>SUMIFS(Sheet1!$F$5:$F$28252,Sheet1!$I$5:$I$28252,$B470,Sheet1!$L$5:$L$28252,$A470,Sheet1!$D$5:$D$28252,"储值",Sheet1!$E$5:$E$28252,"&lt;&gt;*调拨*")+SUMIFS(Sheet1!$F$5:$F$28252,Sheet1!$I$5:$I$28252,$B470,Sheet1!$L$5:$L$28252,$A470,Sheet1!$E$5:$E$28252,"*储值*",Sheet1!$D$5:$D$28252,"&lt;&gt;储值",Sheet1!$D$5:$D$28252,"&lt;&gt;内部转款",Sheet1!$D$5:$D$28252,"&lt;&gt;内部转账",Sheet1!$E$5:$E$28252,"&lt;&gt;*调拨*")</f>
        <v>0</v>
      </c>
      <c r="W470" s="32">
        <f>SUMIFS(Sheet1!$F$5:$F$28252,Sheet1!$I$5:$I$28252,$B470,Sheet1!$L$5:$L$28252,$A470,Sheet1!$D$5:$D$28252,"效期",Sheet1!$E$5:$E$28252,"&lt;&gt;*调拨*")+SUMIFS(Sheet1!$F$5:$F$28252,Sheet1!$I$5:$I$28252,$B470,Sheet1!$L$5:$L$28252,$A470,Sheet1!$E$5:$E$28252,"*效期*",Sheet1!$D$5:$D$28252,"&lt;&gt;效期",Sheet1!$D$5:$D$28252,"&lt;&gt;内部转款",Sheet1!$D$5:$D$28252,"&lt;&gt;内部转账",Sheet1!$E$5:$E$28252,"&lt;&gt;*调拨*")</f>
        <v>0</v>
      </c>
      <c r="X470" s="32">
        <f>SUMIFS(Sheet1!$F$5:$F$28252,Sheet1!$I$5:$I$28252,$B470,Sheet1!$L$5:$L$28252,$A470,Sheet1!$D$5:$D$28252,"内部转款",Sheet1!$E$5:$E$28252,"&lt;&gt;*调拨*")+SUMIFS(Sheet1!$F$5:$F$28252,Sheet1!$I$5:$I$28252,$B470,Sheet1!$L$5:$L$28252,$A470,Sheet1!$D$5:$D$28252,"内部转账",Sheet1!$E$5:$E$28252,"&lt;&gt;*调拨*")</f>
        <v>0</v>
      </c>
      <c r="Y470" s="32">
        <f t="shared" si="32"/>
        <v>0</v>
      </c>
      <c r="Z470" s="32">
        <f>SUMIFS(Sheet1!$F$5:$F$28252,Sheet1!$I$5:$I$28252,$B470,Sheet1!$L$5:$L$28252,$A470)</f>
        <v>68436.06</v>
      </c>
      <c r="AA470" s="32">
        <f>SUMIFS(Sheet1!$G$5:$G$28252,Sheet1!$I$5:$I$28252,$B470,Sheet1!$L$5:$L$28252,$A470,Sheet1!$D$5:$D$28252,"工资",Sheet1!$E$5:$E$28252,"&lt;&gt;*调拨*")+SUMIFS(Sheet1!$G$5:$G$28252,Sheet1!$I$5:$I$28252,$B470,Sheet1!$L$5:$L$28252,$A470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14188.33</v>
      </c>
      <c r="AB470" s="32">
        <f>SUMIFS(Sheet1!$G$5:$G$28252,Sheet1!$I$5:$I$28252,$B470,Sheet1!$L$5:$L$28252,$A470,Sheet1!$D$5:$D$28252,"水费",Sheet1!$E$5:$E$28252,"&lt;&gt;*调拨*")+SUMIFS(Sheet1!$G$5:$G$28252,Sheet1!$I$5:$I$28252,$B470,Sheet1!$L$5:$L$28252,$A470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0" s="32">
        <f>SUMIFS(Sheet1!$G$5:$G$28252,Sheet1!$I$5:$I$28252,$B470,Sheet1!$L$5:$L$28252,$A470,Sheet1!$D$5:$D$28252,"电费",Sheet1!$E$5:$E$28252,"&lt;&gt;*调拨*")+SUMIFS(Sheet1!$G$5:$G$28252,Sheet1!$I$5:$I$28252,$B470,Sheet1!$L$5:$L$28252,$A470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0" s="32">
        <f>SUMIFS(Sheet1!$G$5:$G$28252,Sheet1!$I$5:$I$28252,$B470,Sheet1!$L$5:$L$28252,$A470,Sheet1!$D$5:$D$28252,"宽带费",Sheet1!$E$5:$E$28252,"&lt;&gt;*调拨*")+SUMIFS(Sheet1!$G$5:$G$28252,Sheet1!$I$5:$I$28252,$B470,Sheet1!$L$5:$L$28252,$A470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0" s="32">
        <f>SUMIFS(Sheet1!$G$5:$G$28252,Sheet1!$I$5:$I$28252,$B470,Sheet1!$L$5:$L$28252,$A470,Sheet1!$D$5:$D$28252,"办公费",Sheet1!$E$5:$E$28252,"&lt;&gt;*调拨*")+SUMIFS(Sheet1!$G$5:$G$28252,Sheet1!$I$5:$I$28252,$B470,Sheet1!$L$5:$L$28252,$A470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0" s="32">
        <f>SUMIFS(Sheet1!$G$5:$G$28252,Sheet1!$I$5:$I$28252,$B470,Sheet1!$L$5:$L$28252,$A470,Sheet1!$D$5:$D$28252,"话费",Sheet1!$E$5:$E$28252,"&lt;&gt;*调拨*")+SUMIFS(Sheet1!$G$5:$G$28252,Sheet1!$I$5:$I$28252,$B470,Sheet1!$L$5:$L$28252,$A470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0" s="32">
        <f>SUMIFS(Sheet1!$G$5:$G$28252,Sheet1!$I$5:$I$28252,$B470,Sheet1!$L$5:$L$28252,$A470,Sheet1!$D$5:$D$28252,"房租",Sheet1!$E$5:$E$28252,"&lt;&gt;*调拨*")+SUMIFS(Sheet1!$G$5:$G$28252,Sheet1!$I$5:$I$28252,$B470,Sheet1!$L$5:$L$28252,$A470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70" s="32">
        <f>SUMIFS(Sheet1!$G$5:$G$28252,Sheet1!$I$5:$I$28252,$B470,Sheet1!$L$5:$L$28252,$A470,Sheet1!$E$5:$E$28252,"*调拨*")</f>
        <v>0</v>
      </c>
      <c r="AI470" s="32">
        <f>SUMIFS(Sheet1!$G$5:$G$28252,Sheet1!$I$5:$I$28252,$B470,Sheet1!$L$5:$L$28252,$A470,Sheet1!$D$5:$D$28252,"内部转款",Sheet1!$E$5:$E$28252,"&lt;&gt;*调拨*")+SUMIFS(Sheet1!$G$5:$G$28252,Sheet1!$I$5:$I$28252,$B470,Sheet1!$L$5:$L$28252,$A470,Sheet1!$D$5:$D$28252,"内部转账",Sheet1!$E$5:$E$28252,"&lt;&gt;*调拨*")</f>
        <v>0</v>
      </c>
      <c r="AJ470" s="32">
        <f t="shared" si="33"/>
        <v>0</v>
      </c>
      <c r="AK470" s="32">
        <f>SUMIFS(Sheet1!$G$5:$G$28252,Sheet1!$I$5:$I$28252,$B470,Sheet1!$L$5:$L$28252,$A470)</f>
        <v>14188.33</v>
      </c>
      <c r="AL470" s="32">
        <f t="shared" si="34"/>
        <v>54247.73</v>
      </c>
    </row>
    <row r="471" ht="16.5" spans="1:38">
      <c r="A471" s="30">
        <v>202608</v>
      </c>
      <c r="B471" s="31" t="s">
        <v>213</v>
      </c>
      <c r="C471" s="32">
        <f>SUMIFS(Sheet1!$F$5:$F$28252,Sheet1!$I$5:$I$28252,$B471,Sheet1!$L$5:$L$28252,$A471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9197.87</v>
      </c>
      <c r="D471" s="32">
        <f>SUMIFS(Sheet1!$F$5:$F$28252,Sheet1!$I$5:$I$28252,$B471,Sheet1!$L$5:$L$28252,$A471,Sheet1!$D$5:$D$28252,"医保即时拨付",Sheet1!$E$5:$E$28252,"&lt;&gt;*调拨*")+SUMIFS(Sheet1!$F$5:$F$28252,Sheet1!$I$5:$I$28252,$B471,Sheet1!$L$5:$L$28252,$A471,Sheet1!$E$5:$E$28252,"*医保即时拨付*",Sheet1!$D$5:$D$28252,"&lt;&gt;医保即时拨付",Sheet1!$D$5:$D$28252,"&lt;&gt;内部转款",Sheet1!$D$5:$D$28252,"&lt;&gt;内部转账",Sheet1!$E$5:$E$28252,"&lt;&gt;*调拨*")</f>
        <v>420.6</v>
      </c>
      <c r="E471" s="32">
        <f>SUMIFS(Sheet1!$F$5:$F$28252,Sheet1!$I$5:$I$28252,$B471,Sheet1!$L$5:$L$28252,$A471,Sheet1!$D$5:$D$28252,"医保",Sheet1!$E$5:$E$28252,"&lt;&gt;*调拨*",Sheet1!$E$5:$E$28252,"&lt;&gt;*医保即时拨付*")+SUMIFS(Sheet1!$F$5:$F$28252,Sheet1!$I$5:$I$28252,$B471,Sheet1!$L$5:$L$28252,$A471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1" s="32">
        <f>SUMIFS(Sheet1!$F$5:$F$28252,Sheet1!$I$5:$I$28252,$B471,Sheet1!$L$5:$L$28252,$A471,Sheet1!$D$5:$D$28252,"聚合",Sheet1!$E$5:$E$28252,"&lt;&gt;*调拨*")+SUMIFS(Sheet1!$F$5:$F$28252,Sheet1!$I$5:$I$28252,$B471,Sheet1!$L$5:$L$28252,$A471,Sheet1!$E$5:$E$28252,"*聚合*",Sheet1!$D$5:$D$28252,"&lt;&gt;聚合",Sheet1!$D$5:$D$28252,"&lt;&gt;内部转款",Sheet1!$D$5:$D$28252,"&lt;&gt;内部转账",Sheet1!$E$5:$E$28252,"&lt;&gt;*调拨*")</f>
        <v>0</v>
      </c>
      <c r="G471" s="32">
        <f>SUMIFS(Sheet1!$F$5:$F$28252,Sheet1!$I$5:$I$28252,$B471,Sheet1!$L$5:$L$28252,$A471,Sheet1!$D$5:$D$28252,"24小时微信",Sheet1!$E$5:$E$28252,"&lt;&gt;*调拨*")+SUMIFS(Sheet1!$F$5:$F$28252,Sheet1!$I$5:$I$28252,$B471,Sheet1!$L$5:$L$28252,$A471,Sheet1!$E$5:$E$28252,"*24小时微信*",Sheet1!$D$5:$D$28252,"&lt;&gt;24小时微信",Sheet1!$D$5:$D$28252,"&lt;&gt;内部转款",Sheet1!$D$5:$D$28252,"&lt;&gt;内部转账",Sheet1!$E$5:$E$28252,"&lt;&gt;*调拨*")</f>
        <v>0</v>
      </c>
      <c r="H471" s="32">
        <f>SUMIFS(Sheet1!$F$5:$F$28252,Sheet1!$I$5:$I$28252,$B471,Sheet1!$L$5:$L$28252,$A471,Sheet1!$D$5:$D$28252,"美团",Sheet1!$E$5:$E$28252,"&lt;&gt;*调拨*")+SUMIFS(Sheet1!$F$5:$F$28252,Sheet1!$I$5:$I$28252,$B471,Sheet1!$L$5:$L$28252,$A471,Sheet1!$E$5:$E$28252,"*美团*",Sheet1!$D$5:$D$28252,"&lt;&gt;美团",Sheet1!$D$5:$D$28252,"&lt;&gt;内部转款",Sheet1!$D$5:$D$28252,"&lt;&gt;内部转账",Sheet1!$E$5:$E$28252,"&lt;&gt;*调拨*")</f>
        <v>0</v>
      </c>
      <c r="I471" s="32">
        <f>SUMIFS(Sheet1!$F$5:$F$28252,Sheet1!$I$5:$I$28252,$B471,Sheet1!$L$5:$L$28252,$A471,Sheet1!$D$5:$D$28252,"饿了么",Sheet1!$E$5:$E$28252,"&lt;&gt;*调拨*")+SUMIFS(Sheet1!$F$5:$F$28252,Sheet1!$I$5:$I$28252,$B471,Sheet1!$L$5:$L$28252,$A471,Sheet1!$E$5:$E$28252,"*饿了么*",Sheet1!$D$5:$D$28252,"&lt;&gt;饿了么",Sheet1!$D$5:$D$28252,"&lt;&gt;内部转款",Sheet1!$D$5:$D$28252,"&lt;&gt;内部转账",Sheet1!$E$5:$E$28252,"&lt;&gt;*调拨*")</f>
        <v>0</v>
      </c>
      <c r="J471" s="32">
        <f>SUMIFS(Sheet1!$F$5:$F$28252,Sheet1!$I$5:$I$28252,$B471,Sheet1!$L$5:$L$28252,$A471,Sheet1!$D$5:$D$28252,"健E卡",Sheet1!$E$5:$E$28252,"&lt;&gt;*调拨*")+SUMIFS(Sheet1!$F$5:$F$28252,Sheet1!$I$5:$I$28252,$B471,Sheet1!$L$5:$L$28252,$A471,Sheet1!$E$5:$E$28252,"*健E卡*",Sheet1!$D$5:$D$28252,"&lt;&gt;健E卡",Sheet1!$D$5:$D$28252,"&lt;&gt;内部转款",Sheet1!$D$5:$D$28252,"&lt;&gt;内部转账",Sheet1!$E$5:$E$28252,"&lt;&gt;*调拨*")</f>
        <v>0</v>
      </c>
      <c r="K471" s="32">
        <f>SUMIFS(Sheet1!$F$5:$F$28252,Sheet1!$I$5:$I$28252,$B471,Sheet1!$L$5:$L$28252,$A471,Sheet1!$D$5:$D$28252,"抖音",Sheet1!$E$5:$E$28252,"&lt;&gt;*调拨*")+SUMIFS(Sheet1!$F$5:$F$28252,Sheet1!$I$5:$I$28252,$B471,Sheet1!$L$5:$L$28252,$A471,Sheet1!$E$5:$E$28252,"*抖音*",Sheet1!$D$5:$D$28252,"&lt;&gt;抖音",Sheet1!$D$5:$D$28252,"&lt;&gt;内部转款",Sheet1!$D$5:$D$28252,"&lt;&gt;内部转账",Sheet1!$E$5:$E$28252,"&lt;&gt;*调拨*")</f>
        <v>0</v>
      </c>
      <c r="L471" s="32">
        <f>SUMIFS(Sheet1!$F$5:$F$28252,Sheet1!$I$5:$I$28252,$B471,Sheet1!$L$5:$L$28252,$A471,Sheet1!$D$5:$D$28252,"医卡通",Sheet1!$E$5:$E$28252,"&lt;&gt;*调拨*")+SUMIFS(Sheet1!$F$5:$F$28252,Sheet1!$I$5:$I$28252,$B471,Sheet1!$L$5:$L$28252,$A471,Sheet1!$E$5:$E$28252,"*医卡通*",Sheet1!$D$5:$D$28252,"&lt;&gt;医卡通",Sheet1!$D$5:$D$28252,"&lt;&gt;内部转款",Sheet1!$D$5:$D$28252,"&lt;&gt;内部转账",Sheet1!$E$5:$E$28252,"&lt;&gt;*调拨*")</f>
        <v>0</v>
      </c>
      <c r="M471" s="32">
        <f>SUMIFS(Sheet1!$F$5:$F$28252,Sheet1!$I$5:$I$28252,$B471,Sheet1!$L$5:$L$28252,$A471,Sheet1!$D$5:$D$28252,"企健网",Sheet1!$E$5:$E$28252,"&lt;&gt;*调拨*")+SUMIFS(Sheet1!$F$5:$F$28252,Sheet1!$I$5:$I$28252,$B471,Sheet1!$L$5:$L$28252,$A471,Sheet1!$E$5:$E$28252,"*企健网*",Sheet1!$D$5:$D$28252,"&lt;&gt;企健网",Sheet1!$D$5:$D$28252,"&lt;&gt;内部转款",Sheet1!$D$5:$D$28252,"&lt;&gt;内部转账",Sheet1!$E$5:$E$28252,"&lt;&gt;*调拨*")</f>
        <v>0</v>
      </c>
      <c r="N471" s="32">
        <f>SUMIFS(Sheet1!$F$5:$F$28252,Sheet1!$I$5:$I$28252,$B471,Sheet1!$L$5:$L$28252,$A471,Sheet1!$D$5:$D$28252,"银联",Sheet1!$E$5:$E$28252,"&lt;&gt;*调拨*")+SUMIFS(Sheet1!$F$5:$F$28252,Sheet1!$I$5:$I$28252,$B471,Sheet1!$L$5:$L$28252,$A471,Sheet1!$E$5:$E$28252,"*银联*",Sheet1!$D$5:$D$28252,"&lt;&gt;银联",Sheet1!$D$5:$D$28252,"&lt;&gt;内部转款",Sheet1!$D$5:$D$28252,"&lt;&gt;内部转账",Sheet1!$E$5:$E$28252,"&lt;&gt;*调拨*")</f>
        <v>0</v>
      </c>
      <c r="O471" s="32">
        <f>SUMIFS(Sheet1!$F$5:$F$28252,Sheet1!$I$5:$I$28252,$B471,Sheet1!$L$5:$L$28252,$A471,Sheet1!$D$5:$D$28252,"京东",Sheet1!$E$5:$E$28252,"&lt;&gt;*调拨*")+SUMIFS(Sheet1!$F$5:$F$28252,Sheet1!$I$5:$I$28252,$B471,Sheet1!$L$5:$L$28252,$A471,Sheet1!$E$5:$E$28252,"*京东*",Sheet1!$D$5:$D$28252,"&lt;&gt;京东",Sheet1!$D$5:$D$28252,"&lt;&gt;内部转款",Sheet1!$D$5:$D$28252,"&lt;&gt;内部转账",Sheet1!$E$5:$E$28252,"&lt;&gt;*调拨*")</f>
        <v>0</v>
      </c>
      <c r="P471" s="32">
        <f>SUMIFS(Sheet1!$F$5:$F$28252,Sheet1!$I$5:$I$28252,$B471,Sheet1!$L$5:$L$28252,$A471,Sheet1!$D$5:$D$28252,"药机微信",Sheet1!$E$5:$E$28252,"&lt;&gt;*调拨*")+SUMIFS(Sheet1!$F$5:$F$28252,Sheet1!$I$5:$I$28252,$B471,Sheet1!$L$5:$L$28252,$A471,Sheet1!$E$5:$E$28252,"*药机微信*",Sheet1!$D$5:$D$28252,"&lt;&gt;药机微信",Sheet1!$D$5:$D$28252,"&lt;&gt;内部转款",Sheet1!$D$5:$D$28252,"&lt;&gt;内部转账",Sheet1!$E$5:$E$28252,"&lt;&gt;*调拨*")</f>
        <v>0</v>
      </c>
      <c r="Q471" s="32">
        <f>SUMIFS(Sheet1!$F$5:$F$28252,Sheet1!$I$5:$I$28252,$B471,Sheet1!$L$5:$L$28252,$A471,Sheet1!$D$5:$D$28252,"亲情卡",Sheet1!$E$5:$E$28252,"&lt;&gt;*调拨*")+SUMIFS(Sheet1!$F$5:$F$28252,Sheet1!$I$5:$I$28252,$B471,Sheet1!$L$5:$L$28252,$A471,Sheet1!$E$5:$E$28252,"*亲情卡*",Sheet1!$D$5:$D$28252,"&lt;&gt;亲情卡",Sheet1!$D$5:$D$28252,"&lt;&gt;内部转款",Sheet1!$D$5:$D$28252,"&lt;&gt;内部转账",Sheet1!$E$5:$E$28252,"&lt;&gt;*调拨*")</f>
        <v>0</v>
      </c>
      <c r="R471" s="32">
        <f>SUMIFS(Sheet1!$F$5:$F$28252,Sheet1!$I$5:$I$28252,$B471,Sheet1!$L$5:$L$28252,$A471,Sheet1!$D$5:$D$28252,"优惠券",Sheet1!$E$5:$E$28252,"&lt;&gt;*调拨*")+SUMIFS(Sheet1!$F$5:$F$28252,Sheet1!$I$5:$I$28252,$B471,Sheet1!$L$5:$L$28252,$A471,Sheet1!$E$5:$E$28252,"*优惠券*",Sheet1!$D$5:$D$28252,"&lt;&gt;优惠券",Sheet1!$D$5:$D$28252,"&lt;&gt;内部转款",Sheet1!$D$5:$D$28252,"&lt;&gt;内部转账",Sheet1!$E$5:$E$28252,"&lt;&gt;*调拨*")</f>
        <v>0</v>
      </c>
      <c r="S471" s="32">
        <f>SUMIFS(Sheet1!$F$5:$F$28252,Sheet1!$I$5:$I$28252,$B471,Sheet1!$L$5:$L$28252,$A471,Sheet1!$D$5:$D$28252,"代金券",Sheet1!$E$5:$E$28252,"&lt;&gt;*调拨*")+SUMIFS(Sheet1!$F$5:$F$28252,Sheet1!$I$5:$I$28252,$B471,Sheet1!$L$5:$L$28252,$A471,Sheet1!$E$5:$E$28252,"*代金券*",Sheet1!$D$5:$D$28252,"&lt;&gt;代金券",Sheet1!$D$5:$D$28252,"&lt;&gt;内部转款",Sheet1!$D$5:$D$28252,"&lt;&gt;内部转账",Sheet1!$E$5:$E$28252,"&lt;&gt;*调拨*")</f>
        <v>0</v>
      </c>
      <c r="T471" s="32">
        <f>SUMIFS(Sheet1!$F$5:$F$28252,Sheet1!$I$5:$I$28252,$B471,Sheet1!$L$5:$L$28252,$A471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471,Sheet1!$L$5:$L$28252,$A471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471,Sheet1!$L$5:$L$28252,$A471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471,Sheet1!$L$5:$L$28252,$A471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1" s="32">
        <f>SUMIFS(Sheet1!$F$5:$F$28252,Sheet1!$I$5:$I$28252,$B471,Sheet1!$L$5:$L$28252,$A471,Sheet1!$E$5:$E$28252,"*调拨*")</f>
        <v>0</v>
      </c>
      <c r="V471" s="32">
        <f>SUMIFS(Sheet1!$F$5:$F$28252,Sheet1!$I$5:$I$28252,$B471,Sheet1!$L$5:$L$28252,$A471,Sheet1!$D$5:$D$28252,"储值",Sheet1!$E$5:$E$28252,"&lt;&gt;*调拨*")+SUMIFS(Sheet1!$F$5:$F$28252,Sheet1!$I$5:$I$28252,$B471,Sheet1!$L$5:$L$28252,$A471,Sheet1!$E$5:$E$28252,"*储值*",Sheet1!$D$5:$D$28252,"&lt;&gt;储值",Sheet1!$D$5:$D$28252,"&lt;&gt;内部转款",Sheet1!$D$5:$D$28252,"&lt;&gt;内部转账",Sheet1!$E$5:$E$28252,"&lt;&gt;*调拨*")</f>
        <v>0</v>
      </c>
      <c r="W471" s="32">
        <f>SUMIFS(Sheet1!$F$5:$F$28252,Sheet1!$I$5:$I$28252,$B471,Sheet1!$L$5:$L$28252,$A471,Sheet1!$D$5:$D$28252,"效期",Sheet1!$E$5:$E$28252,"&lt;&gt;*调拨*")+SUMIFS(Sheet1!$F$5:$F$28252,Sheet1!$I$5:$I$28252,$B471,Sheet1!$L$5:$L$28252,$A471,Sheet1!$E$5:$E$28252,"*效期*",Sheet1!$D$5:$D$28252,"&lt;&gt;效期",Sheet1!$D$5:$D$28252,"&lt;&gt;内部转款",Sheet1!$D$5:$D$28252,"&lt;&gt;内部转账",Sheet1!$E$5:$E$28252,"&lt;&gt;*调拨*")</f>
        <v>0</v>
      </c>
      <c r="X471" s="32">
        <f>SUMIFS(Sheet1!$F$5:$F$28252,Sheet1!$I$5:$I$28252,$B471,Sheet1!$L$5:$L$28252,$A471,Sheet1!$D$5:$D$28252,"内部转款",Sheet1!$E$5:$E$28252,"&lt;&gt;*调拨*")+SUMIFS(Sheet1!$F$5:$F$28252,Sheet1!$I$5:$I$28252,$B471,Sheet1!$L$5:$L$28252,$A471,Sheet1!$D$5:$D$28252,"内部转账",Sheet1!$E$5:$E$28252,"&lt;&gt;*调拨*")</f>
        <v>0</v>
      </c>
      <c r="Y471" s="32">
        <f t="shared" si="32"/>
        <v>0</v>
      </c>
      <c r="Z471" s="32">
        <f>SUMIFS(Sheet1!$F$5:$F$28252,Sheet1!$I$5:$I$28252,$B471,Sheet1!$L$5:$L$28252,$A471)</f>
        <v>9618.47</v>
      </c>
      <c r="AA471" s="32">
        <f>SUMIFS(Sheet1!$G$5:$G$28252,Sheet1!$I$5:$I$28252,$B471,Sheet1!$L$5:$L$28252,$A471,Sheet1!$D$5:$D$28252,"工资",Sheet1!$E$5:$E$28252,"&lt;&gt;*调拨*")+SUMIFS(Sheet1!$G$5:$G$28252,Sheet1!$I$5:$I$28252,$B471,Sheet1!$L$5:$L$28252,$A471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4635.37</v>
      </c>
      <c r="AB471" s="32">
        <f>SUMIFS(Sheet1!$G$5:$G$28252,Sheet1!$I$5:$I$28252,$B471,Sheet1!$L$5:$L$28252,$A471,Sheet1!$D$5:$D$28252,"水费",Sheet1!$E$5:$E$28252,"&lt;&gt;*调拨*")+SUMIFS(Sheet1!$G$5:$G$28252,Sheet1!$I$5:$I$28252,$B471,Sheet1!$L$5:$L$28252,$A471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1" s="32">
        <f>SUMIFS(Sheet1!$G$5:$G$28252,Sheet1!$I$5:$I$28252,$B471,Sheet1!$L$5:$L$28252,$A471,Sheet1!$D$5:$D$28252,"电费",Sheet1!$E$5:$E$28252,"&lt;&gt;*调拨*")+SUMIFS(Sheet1!$G$5:$G$28252,Sheet1!$I$5:$I$28252,$B471,Sheet1!$L$5:$L$28252,$A471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1" s="32">
        <f>SUMIFS(Sheet1!$G$5:$G$28252,Sheet1!$I$5:$I$28252,$B471,Sheet1!$L$5:$L$28252,$A471,Sheet1!$D$5:$D$28252,"宽带费",Sheet1!$E$5:$E$28252,"&lt;&gt;*调拨*")+SUMIFS(Sheet1!$G$5:$G$28252,Sheet1!$I$5:$I$28252,$B471,Sheet1!$L$5:$L$28252,$A471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1" s="32">
        <f>SUMIFS(Sheet1!$G$5:$G$28252,Sheet1!$I$5:$I$28252,$B471,Sheet1!$L$5:$L$28252,$A471,Sheet1!$D$5:$D$28252,"办公费",Sheet1!$E$5:$E$28252,"&lt;&gt;*调拨*")+SUMIFS(Sheet1!$G$5:$G$28252,Sheet1!$I$5:$I$28252,$B471,Sheet1!$L$5:$L$28252,$A471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1" s="32">
        <f>SUMIFS(Sheet1!$G$5:$G$28252,Sheet1!$I$5:$I$28252,$B471,Sheet1!$L$5:$L$28252,$A471,Sheet1!$D$5:$D$28252,"话费",Sheet1!$E$5:$E$28252,"&lt;&gt;*调拨*")+SUMIFS(Sheet1!$G$5:$G$28252,Sheet1!$I$5:$I$28252,$B471,Sheet1!$L$5:$L$28252,$A471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1" s="32">
        <f>SUMIFS(Sheet1!$G$5:$G$28252,Sheet1!$I$5:$I$28252,$B471,Sheet1!$L$5:$L$28252,$A471,Sheet1!$D$5:$D$28252,"房租",Sheet1!$E$5:$E$28252,"&lt;&gt;*调拨*")+SUMIFS(Sheet1!$G$5:$G$28252,Sheet1!$I$5:$I$28252,$B471,Sheet1!$L$5:$L$28252,$A471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71" s="32">
        <f>SUMIFS(Sheet1!$G$5:$G$28252,Sheet1!$I$5:$I$28252,$B471,Sheet1!$L$5:$L$28252,$A471,Sheet1!$E$5:$E$28252,"*调拨*")</f>
        <v>0</v>
      </c>
      <c r="AI471" s="32">
        <f>SUMIFS(Sheet1!$G$5:$G$28252,Sheet1!$I$5:$I$28252,$B471,Sheet1!$L$5:$L$28252,$A471,Sheet1!$D$5:$D$28252,"内部转款",Sheet1!$E$5:$E$28252,"&lt;&gt;*调拨*")+SUMIFS(Sheet1!$G$5:$G$28252,Sheet1!$I$5:$I$28252,$B471,Sheet1!$L$5:$L$28252,$A471,Sheet1!$D$5:$D$28252,"内部转账",Sheet1!$E$5:$E$28252,"&lt;&gt;*调拨*")</f>
        <v>0</v>
      </c>
      <c r="AJ471" s="32">
        <f t="shared" si="33"/>
        <v>0</v>
      </c>
      <c r="AK471" s="32">
        <f>SUMIFS(Sheet1!$G$5:$G$28252,Sheet1!$I$5:$I$28252,$B471,Sheet1!$L$5:$L$28252,$A471)</f>
        <v>4635.37</v>
      </c>
      <c r="AL471" s="32">
        <f t="shared" si="34"/>
        <v>4983.1</v>
      </c>
    </row>
    <row r="472" ht="16.5" spans="1:38">
      <c r="A472" s="30">
        <v>202608</v>
      </c>
      <c r="B472" s="31" t="s">
        <v>76</v>
      </c>
      <c r="C472" s="32">
        <f>SUMIFS(Sheet1!$F$5:$F$28252,Sheet1!$I$5:$I$28252,$B472,Sheet1!$L$5:$L$28252,$A472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6411.18</v>
      </c>
      <c r="D472" s="32">
        <f>SUMIFS(Sheet1!$F$5:$F$28252,Sheet1!$I$5:$I$28252,$B472,Sheet1!$L$5:$L$28252,$A472,Sheet1!$D$5:$D$28252,"医保即时拨付",Sheet1!$E$5:$E$28252,"&lt;&gt;*调拨*")+SUMIFS(Sheet1!$F$5:$F$28252,Sheet1!$I$5:$I$28252,$B472,Sheet1!$L$5:$L$28252,$A472,Sheet1!$E$5:$E$28252,"*医保即时拨付*",Sheet1!$D$5:$D$28252,"&lt;&gt;医保即时拨付",Sheet1!$D$5:$D$28252,"&lt;&gt;内部转款",Sheet1!$D$5:$D$28252,"&lt;&gt;内部转账",Sheet1!$E$5:$E$28252,"&lt;&gt;*调拨*")</f>
        <v>4992.39</v>
      </c>
      <c r="E472" s="32">
        <f>SUMIFS(Sheet1!$F$5:$F$28252,Sheet1!$I$5:$I$28252,$B472,Sheet1!$L$5:$L$28252,$A472,Sheet1!$D$5:$D$28252,"医保",Sheet1!$E$5:$E$28252,"&lt;&gt;*调拨*",Sheet1!$E$5:$E$28252,"&lt;&gt;*医保即时拨付*")+SUMIFS(Sheet1!$F$5:$F$28252,Sheet1!$I$5:$I$28252,$B472,Sheet1!$L$5:$L$28252,$A472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2" s="32">
        <f>SUMIFS(Sheet1!$F$5:$F$28252,Sheet1!$I$5:$I$28252,$B472,Sheet1!$L$5:$L$28252,$A472,Sheet1!$D$5:$D$28252,"聚合",Sheet1!$E$5:$E$28252,"&lt;&gt;*调拨*")+SUMIFS(Sheet1!$F$5:$F$28252,Sheet1!$I$5:$I$28252,$B472,Sheet1!$L$5:$L$28252,$A472,Sheet1!$E$5:$E$28252,"*聚合*",Sheet1!$D$5:$D$28252,"&lt;&gt;聚合",Sheet1!$D$5:$D$28252,"&lt;&gt;内部转款",Sheet1!$D$5:$D$28252,"&lt;&gt;内部转账",Sheet1!$E$5:$E$28252,"&lt;&gt;*调拨*")</f>
        <v>0</v>
      </c>
      <c r="G472" s="32">
        <f>SUMIFS(Sheet1!$F$5:$F$28252,Sheet1!$I$5:$I$28252,$B472,Sheet1!$L$5:$L$28252,$A472,Sheet1!$D$5:$D$28252,"24小时微信",Sheet1!$E$5:$E$28252,"&lt;&gt;*调拨*")+SUMIFS(Sheet1!$F$5:$F$28252,Sheet1!$I$5:$I$28252,$B472,Sheet1!$L$5:$L$28252,$A472,Sheet1!$E$5:$E$28252,"*24小时微信*",Sheet1!$D$5:$D$28252,"&lt;&gt;24小时微信",Sheet1!$D$5:$D$28252,"&lt;&gt;内部转款",Sheet1!$D$5:$D$28252,"&lt;&gt;内部转账",Sheet1!$E$5:$E$28252,"&lt;&gt;*调拨*")</f>
        <v>0</v>
      </c>
      <c r="H472" s="32">
        <f>SUMIFS(Sheet1!$F$5:$F$28252,Sheet1!$I$5:$I$28252,$B472,Sheet1!$L$5:$L$28252,$A472,Sheet1!$D$5:$D$28252,"美团",Sheet1!$E$5:$E$28252,"&lt;&gt;*调拨*")+SUMIFS(Sheet1!$F$5:$F$28252,Sheet1!$I$5:$I$28252,$B472,Sheet1!$L$5:$L$28252,$A472,Sheet1!$E$5:$E$28252,"*美团*",Sheet1!$D$5:$D$28252,"&lt;&gt;美团",Sheet1!$D$5:$D$28252,"&lt;&gt;内部转款",Sheet1!$D$5:$D$28252,"&lt;&gt;内部转账",Sheet1!$E$5:$E$28252,"&lt;&gt;*调拨*")</f>
        <v>0</v>
      </c>
      <c r="I472" s="32">
        <f>SUMIFS(Sheet1!$F$5:$F$28252,Sheet1!$I$5:$I$28252,$B472,Sheet1!$L$5:$L$28252,$A472,Sheet1!$D$5:$D$28252,"饿了么",Sheet1!$E$5:$E$28252,"&lt;&gt;*调拨*")+SUMIFS(Sheet1!$F$5:$F$28252,Sheet1!$I$5:$I$28252,$B472,Sheet1!$L$5:$L$28252,$A472,Sheet1!$E$5:$E$28252,"*饿了么*",Sheet1!$D$5:$D$28252,"&lt;&gt;饿了么",Sheet1!$D$5:$D$28252,"&lt;&gt;内部转款",Sheet1!$D$5:$D$28252,"&lt;&gt;内部转账",Sheet1!$E$5:$E$28252,"&lt;&gt;*调拨*")</f>
        <v>0</v>
      </c>
      <c r="J472" s="32">
        <f>SUMIFS(Sheet1!$F$5:$F$28252,Sheet1!$I$5:$I$28252,$B472,Sheet1!$L$5:$L$28252,$A472,Sheet1!$D$5:$D$28252,"健E卡",Sheet1!$E$5:$E$28252,"&lt;&gt;*调拨*")+SUMIFS(Sheet1!$F$5:$F$28252,Sheet1!$I$5:$I$28252,$B472,Sheet1!$L$5:$L$28252,$A472,Sheet1!$E$5:$E$28252,"*健E卡*",Sheet1!$D$5:$D$28252,"&lt;&gt;健E卡",Sheet1!$D$5:$D$28252,"&lt;&gt;内部转款",Sheet1!$D$5:$D$28252,"&lt;&gt;内部转账",Sheet1!$E$5:$E$28252,"&lt;&gt;*调拨*")</f>
        <v>0</v>
      </c>
      <c r="K472" s="32">
        <f>SUMIFS(Sheet1!$F$5:$F$28252,Sheet1!$I$5:$I$28252,$B472,Sheet1!$L$5:$L$28252,$A472,Sheet1!$D$5:$D$28252,"抖音",Sheet1!$E$5:$E$28252,"&lt;&gt;*调拨*")+SUMIFS(Sheet1!$F$5:$F$28252,Sheet1!$I$5:$I$28252,$B472,Sheet1!$L$5:$L$28252,$A472,Sheet1!$E$5:$E$28252,"*抖音*",Sheet1!$D$5:$D$28252,"&lt;&gt;抖音",Sheet1!$D$5:$D$28252,"&lt;&gt;内部转款",Sheet1!$D$5:$D$28252,"&lt;&gt;内部转账",Sheet1!$E$5:$E$28252,"&lt;&gt;*调拨*")</f>
        <v>0</v>
      </c>
      <c r="L472" s="32">
        <f>SUMIFS(Sheet1!$F$5:$F$28252,Sheet1!$I$5:$I$28252,$B472,Sheet1!$L$5:$L$28252,$A472,Sheet1!$D$5:$D$28252,"医卡通",Sheet1!$E$5:$E$28252,"&lt;&gt;*调拨*")+SUMIFS(Sheet1!$F$5:$F$28252,Sheet1!$I$5:$I$28252,$B472,Sheet1!$L$5:$L$28252,$A472,Sheet1!$E$5:$E$28252,"*医卡通*",Sheet1!$D$5:$D$28252,"&lt;&gt;医卡通",Sheet1!$D$5:$D$28252,"&lt;&gt;内部转款",Sheet1!$D$5:$D$28252,"&lt;&gt;内部转账",Sheet1!$E$5:$E$28252,"&lt;&gt;*调拨*")</f>
        <v>0</v>
      </c>
      <c r="M472" s="32">
        <f>SUMIFS(Sheet1!$F$5:$F$28252,Sheet1!$I$5:$I$28252,$B472,Sheet1!$L$5:$L$28252,$A472,Sheet1!$D$5:$D$28252,"企健网",Sheet1!$E$5:$E$28252,"&lt;&gt;*调拨*")+SUMIFS(Sheet1!$F$5:$F$28252,Sheet1!$I$5:$I$28252,$B472,Sheet1!$L$5:$L$28252,$A472,Sheet1!$E$5:$E$28252,"*企健网*",Sheet1!$D$5:$D$28252,"&lt;&gt;企健网",Sheet1!$D$5:$D$28252,"&lt;&gt;内部转款",Sheet1!$D$5:$D$28252,"&lt;&gt;内部转账",Sheet1!$E$5:$E$28252,"&lt;&gt;*调拨*")</f>
        <v>0</v>
      </c>
      <c r="N472" s="32">
        <f>SUMIFS(Sheet1!$F$5:$F$28252,Sheet1!$I$5:$I$28252,$B472,Sheet1!$L$5:$L$28252,$A472,Sheet1!$D$5:$D$28252,"银联",Sheet1!$E$5:$E$28252,"&lt;&gt;*调拨*")+SUMIFS(Sheet1!$F$5:$F$28252,Sheet1!$I$5:$I$28252,$B472,Sheet1!$L$5:$L$28252,$A472,Sheet1!$E$5:$E$28252,"*银联*",Sheet1!$D$5:$D$28252,"&lt;&gt;银联",Sheet1!$D$5:$D$28252,"&lt;&gt;内部转款",Sheet1!$D$5:$D$28252,"&lt;&gt;内部转账",Sheet1!$E$5:$E$28252,"&lt;&gt;*调拨*")</f>
        <v>0</v>
      </c>
      <c r="O472" s="32">
        <f>SUMIFS(Sheet1!$F$5:$F$28252,Sheet1!$I$5:$I$28252,$B472,Sheet1!$L$5:$L$28252,$A472,Sheet1!$D$5:$D$28252,"京东",Sheet1!$E$5:$E$28252,"&lt;&gt;*调拨*")+SUMIFS(Sheet1!$F$5:$F$28252,Sheet1!$I$5:$I$28252,$B472,Sheet1!$L$5:$L$28252,$A472,Sheet1!$E$5:$E$28252,"*京东*",Sheet1!$D$5:$D$28252,"&lt;&gt;京东",Sheet1!$D$5:$D$28252,"&lt;&gt;内部转款",Sheet1!$D$5:$D$28252,"&lt;&gt;内部转账",Sheet1!$E$5:$E$28252,"&lt;&gt;*调拨*")</f>
        <v>0</v>
      </c>
      <c r="P472" s="32">
        <f>SUMIFS(Sheet1!$F$5:$F$28252,Sheet1!$I$5:$I$28252,$B472,Sheet1!$L$5:$L$28252,$A472,Sheet1!$D$5:$D$28252,"药机微信",Sheet1!$E$5:$E$28252,"&lt;&gt;*调拨*")+SUMIFS(Sheet1!$F$5:$F$28252,Sheet1!$I$5:$I$28252,$B472,Sheet1!$L$5:$L$28252,$A472,Sheet1!$E$5:$E$28252,"*药机微信*",Sheet1!$D$5:$D$28252,"&lt;&gt;药机微信",Sheet1!$D$5:$D$28252,"&lt;&gt;内部转款",Sheet1!$D$5:$D$28252,"&lt;&gt;内部转账",Sheet1!$E$5:$E$28252,"&lt;&gt;*调拨*")</f>
        <v>0</v>
      </c>
      <c r="Q472" s="32">
        <f>SUMIFS(Sheet1!$F$5:$F$28252,Sheet1!$I$5:$I$28252,$B472,Sheet1!$L$5:$L$28252,$A472,Sheet1!$D$5:$D$28252,"亲情卡",Sheet1!$E$5:$E$28252,"&lt;&gt;*调拨*")+SUMIFS(Sheet1!$F$5:$F$28252,Sheet1!$I$5:$I$28252,$B472,Sheet1!$L$5:$L$28252,$A472,Sheet1!$E$5:$E$28252,"*亲情卡*",Sheet1!$D$5:$D$28252,"&lt;&gt;亲情卡",Sheet1!$D$5:$D$28252,"&lt;&gt;内部转款",Sheet1!$D$5:$D$28252,"&lt;&gt;内部转账",Sheet1!$E$5:$E$28252,"&lt;&gt;*调拨*")</f>
        <v>0</v>
      </c>
      <c r="R472" s="32">
        <f>SUMIFS(Sheet1!$F$5:$F$28252,Sheet1!$I$5:$I$28252,$B472,Sheet1!$L$5:$L$28252,$A472,Sheet1!$D$5:$D$28252,"优惠券",Sheet1!$E$5:$E$28252,"&lt;&gt;*调拨*")+SUMIFS(Sheet1!$F$5:$F$28252,Sheet1!$I$5:$I$28252,$B472,Sheet1!$L$5:$L$28252,$A472,Sheet1!$E$5:$E$28252,"*优惠券*",Sheet1!$D$5:$D$28252,"&lt;&gt;优惠券",Sheet1!$D$5:$D$28252,"&lt;&gt;内部转款",Sheet1!$D$5:$D$28252,"&lt;&gt;内部转账",Sheet1!$E$5:$E$28252,"&lt;&gt;*调拨*")</f>
        <v>0</v>
      </c>
      <c r="S472" s="32">
        <f>SUMIFS(Sheet1!$F$5:$F$28252,Sheet1!$I$5:$I$28252,$B472,Sheet1!$L$5:$L$28252,$A472,Sheet1!$D$5:$D$28252,"代金券",Sheet1!$E$5:$E$28252,"&lt;&gt;*调拨*")+SUMIFS(Sheet1!$F$5:$F$28252,Sheet1!$I$5:$I$28252,$B472,Sheet1!$L$5:$L$28252,$A472,Sheet1!$E$5:$E$28252,"*代金券*",Sheet1!$D$5:$D$28252,"&lt;&gt;代金券",Sheet1!$D$5:$D$28252,"&lt;&gt;内部转款",Sheet1!$D$5:$D$28252,"&lt;&gt;内部转账",Sheet1!$E$5:$E$28252,"&lt;&gt;*调拨*")</f>
        <v>0</v>
      </c>
      <c r="T472" s="32">
        <f>SUMIFS(Sheet1!$F$5:$F$28252,Sheet1!$I$5:$I$28252,$B472,Sheet1!$L$5:$L$28252,$A472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472,Sheet1!$L$5:$L$28252,$A472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472,Sheet1!$L$5:$L$28252,$A472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472,Sheet1!$L$5:$L$28252,$A472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2" s="32">
        <f>SUMIFS(Sheet1!$F$5:$F$28252,Sheet1!$I$5:$I$28252,$B472,Sheet1!$L$5:$L$28252,$A472,Sheet1!$E$5:$E$28252,"*调拨*")</f>
        <v>0</v>
      </c>
      <c r="V472" s="32">
        <f>SUMIFS(Sheet1!$F$5:$F$28252,Sheet1!$I$5:$I$28252,$B472,Sheet1!$L$5:$L$28252,$A472,Sheet1!$D$5:$D$28252,"储值",Sheet1!$E$5:$E$28252,"&lt;&gt;*调拨*")+SUMIFS(Sheet1!$F$5:$F$28252,Sheet1!$I$5:$I$28252,$B472,Sheet1!$L$5:$L$28252,$A472,Sheet1!$E$5:$E$28252,"*储值*",Sheet1!$D$5:$D$28252,"&lt;&gt;储值",Sheet1!$D$5:$D$28252,"&lt;&gt;内部转款",Sheet1!$D$5:$D$28252,"&lt;&gt;内部转账",Sheet1!$E$5:$E$28252,"&lt;&gt;*调拨*")</f>
        <v>0</v>
      </c>
      <c r="W472" s="32">
        <f>SUMIFS(Sheet1!$F$5:$F$28252,Sheet1!$I$5:$I$28252,$B472,Sheet1!$L$5:$L$28252,$A472,Sheet1!$D$5:$D$28252,"效期",Sheet1!$E$5:$E$28252,"&lt;&gt;*调拨*")+SUMIFS(Sheet1!$F$5:$F$28252,Sheet1!$I$5:$I$28252,$B472,Sheet1!$L$5:$L$28252,$A472,Sheet1!$E$5:$E$28252,"*效期*",Sheet1!$D$5:$D$28252,"&lt;&gt;效期",Sheet1!$D$5:$D$28252,"&lt;&gt;内部转款",Sheet1!$D$5:$D$28252,"&lt;&gt;内部转账",Sheet1!$E$5:$E$28252,"&lt;&gt;*调拨*")</f>
        <v>0</v>
      </c>
      <c r="X472" s="32">
        <f>SUMIFS(Sheet1!$F$5:$F$28252,Sheet1!$I$5:$I$28252,$B472,Sheet1!$L$5:$L$28252,$A472,Sheet1!$D$5:$D$28252,"内部转款",Sheet1!$E$5:$E$28252,"&lt;&gt;*调拨*")+SUMIFS(Sheet1!$F$5:$F$28252,Sheet1!$I$5:$I$28252,$B472,Sheet1!$L$5:$L$28252,$A472,Sheet1!$D$5:$D$28252,"内部转账",Sheet1!$E$5:$E$28252,"&lt;&gt;*调拨*")</f>
        <v>0</v>
      </c>
      <c r="Y472" s="32">
        <f t="shared" si="32"/>
        <v>0</v>
      </c>
      <c r="Z472" s="32">
        <f>SUMIFS(Sheet1!$F$5:$F$28252,Sheet1!$I$5:$I$28252,$B472,Sheet1!$L$5:$L$28252,$A472)</f>
        <v>11403.57</v>
      </c>
      <c r="AA472" s="32">
        <f>SUMIFS(Sheet1!$G$5:$G$28252,Sheet1!$I$5:$I$28252,$B472,Sheet1!$L$5:$L$28252,$A472,Sheet1!$D$5:$D$28252,"工资",Sheet1!$E$5:$E$28252,"&lt;&gt;*调拨*")+SUMIFS(Sheet1!$G$5:$G$28252,Sheet1!$I$5:$I$28252,$B472,Sheet1!$L$5:$L$28252,$A472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6272.91</v>
      </c>
      <c r="AB472" s="32">
        <f>SUMIFS(Sheet1!$G$5:$G$28252,Sheet1!$I$5:$I$28252,$B472,Sheet1!$L$5:$L$28252,$A472,Sheet1!$D$5:$D$28252,"水费",Sheet1!$E$5:$E$28252,"&lt;&gt;*调拨*")+SUMIFS(Sheet1!$G$5:$G$28252,Sheet1!$I$5:$I$28252,$B472,Sheet1!$L$5:$L$28252,$A472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2" s="32">
        <f>SUMIFS(Sheet1!$G$5:$G$28252,Sheet1!$I$5:$I$28252,$B472,Sheet1!$L$5:$L$28252,$A472,Sheet1!$D$5:$D$28252,"电费",Sheet1!$E$5:$E$28252,"&lt;&gt;*调拨*")+SUMIFS(Sheet1!$G$5:$G$28252,Sheet1!$I$5:$I$28252,$B472,Sheet1!$L$5:$L$28252,$A472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2" s="32">
        <f>SUMIFS(Sheet1!$G$5:$G$28252,Sheet1!$I$5:$I$28252,$B472,Sheet1!$L$5:$L$28252,$A472,Sheet1!$D$5:$D$28252,"宽带费",Sheet1!$E$5:$E$28252,"&lt;&gt;*调拨*")+SUMIFS(Sheet1!$G$5:$G$28252,Sheet1!$I$5:$I$28252,$B472,Sheet1!$L$5:$L$28252,$A472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2" s="32">
        <f>SUMIFS(Sheet1!$G$5:$G$28252,Sheet1!$I$5:$I$28252,$B472,Sheet1!$L$5:$L$28252,$A472,Sheet1!$D$5:$D$28252,"办公费",Sheet1!$E$5:$E$28252,"&lt;&gt;*调拨*")+SUMIFS(Sheet1!$G$5:$G$28252,Sheet1!$I$5:$I$28252,$B472,Sheet1!$L$5:$L$28252,$A472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2" s="32">
        <f>SUMIFS(Sheet1!$G$5:$G$28252,Sheet1!$I$5:$I$28252,$B472,Sheet1!$L$5:$L$28252,$A472,Sheet1!$D$5:$D$28252,"话费",Sheet1!$E$5:$E$28252,"&lt;&gt;*调拨*")+SUMIFS(Sheet1!$G$5:$G$28252,Sheet1!$I$5:$I$28252,$B472,Sheet1!$L$5:$L$28252,$A472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2" s="32">
        <f>SUMIFS(Sheet1!$G$5:$G$28252,Sheet1!$I$5:$I$28252,$B472,Sheet1!$L$5:$L$28252,$A472,Sheet1!$D$5:$D$28252,"房租",Sheet1!$E$5:$E$28252,"&lt;&gt;*调拨*")+SUMIFS(Sheet1!$G$5:$G$28252,Sheet1!$I$5:$I$28252,$B472,Sheet1!$L$5:$L$28252,$A472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72" s="32">
        <f>SUMIFS(Sheet1!$G$5:$G$28252,Sheet1!$I$5:$I$28252,$B472,Sheet1!$L$5:$L$28252,$A472,Sheet1!$E$5:$E$28252,"*调拨*")</f>
        <v>0</v>
      </c>
      <c r="AI472" s="32">
        <f>SUMIFS(Sheet1!$G$5:$G$28252,Sheet1!$I$5:$I$28252,$B472,Sheet1!$L$5:$L$28252,$A472,Sheet1!$D$5:$D$28252,"内部转款",Sheet1!$E$5:$E$28252,"&lt;&gt;*调拨*")+SUMIFS(Sheet1!$G$5:$G$28252,Sheet1!$I$5:$I$28252,$B472,Sheet1!$L$5:$L$28252,$A472,Sheet1!$D$5:$D$28252,"内部转账",Sheet1!$E$5:$E$28252,"&lt;&gt;*调拨*")</f>
        <v>0</v>
      </c>
      <c r="AJ472" s="32">
        <f t="shared" si="33"/>
        <v>0</v>
      </c>
      <c r="AK472" s="32">
        <f>SUMIFS(Sheet1!$G$5:$G$28252,Sheet1!$I$5:$I$28252,$B472,Sheet1!$L$5:$L$28252,$A472)</f>
        <v>6272.91</v>
      </c>
      <c r="AL472" s="32">
        <f t="shared" si="34"/>
        <v>5130.66</v>
      </c>
    </row>
    <row r="473" ht="16.5" spans="1:38">
      <c r="A473" s="30">
        <v>202608</v>
      </c>
      <c r="B473" s="31" t="s">
        <v>43</v>
      </c>
      <c r="C473" s="32">
        <f>SUMIFS(Sheet1!$F$5:$F$28252,Sheet1!$I$5:$I$28252,$B473,Sheet1!$L$5:$L$28252,$A473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311648.71</v>
      </c>
      <c r="D473" s="32">
        <f>SUMIFS(Sheet1!$F$5:$F$28252,Sheet1!$I$5:$I$28252,$B473,Sheet1!$L$5:$L$28252,$A473,Sheet1!$D$5:$D$28252,"医保即时拨付",Sheet1!$E$5:$E$28252,"&lt;&gt;*调拨*")+SUMIFS(Sheet1!$F$5:$F$28252,Sheet1!$I$5:$I$28252,$B473,Sheet1!$L$5:$L$28252,$A473,Sheet1!$E$5:$E$28252,"*医保即时拨付*",Sheet1!$D$5:$D$28252,"&lt;&gt;医保即时拨付",Sheet1!$D$5:$D$28252,"&lt;&gt;内部转款",Sheet1!$D$5:$D$28252,"&lt;&gt;内部转账",Sheet1!$E$5:$E$28252,"&lt;&gt;*调拨*")</f>
        <v>41996.21</v>
      </c>
      <c r="E473" s="32">
        <f>SUMIFS(Sheet1!$F$5:$F$28252,Sheet1!$I$5:$I$28252,$B473,Sheet1!$L$5:$L$28252,$A473,Sheet1!$D$5:$D$28252,"医保",Sheet1!$E$5:$E$28252,"&lt;&gt;*调拨*",Sheet1!$E$5:$E$28252,"&lt;&gt;*医保即时拨付*")+SUMIFS(Sheet1!$F$5:$F$28252,Sheet1!$I$5:$I$28252,$B473,Sheet1!$L$5:$L$28252,$A473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3" s="32">
        <f>SUMIFS(Sheet1!$F$5:$F$28252,Sheet1!$I$5:$I$28252,$B473,Sheet1!$L$5:$L$28252,$A473,Sheet1!$D$5:$D$28252,"聚合",Sheet1!$E$5:$E$28252,"&lt;&gt;*调拨*")+SUMIFS(Sheet1!$F$5:$F$28252,Sheet1!$I$5:$I$28252,$B473,Sheet1!$L$5:$L$28252,$A473,Sheet1!$E$5:$E$28252,"*聚合*",Sheet1!$D$5:$D$28252,"&lt;&gt;聚合",Sheet1!$D$5:$D$28252,"&lt;&gt;内部转款",Sheet1!$D$5:$D$28252,"&lt;&gt;内部转账",Sheet1!$E$5:$E$28252,"&lt;&gt;*调拨*")</f>
        <v>0</v>
      </c>
      <c r="G473" s="32">
        <f>SUMIFS(Sheet1!$F$5:$F$28252,Sheet1!$I$5:$I$28252,$B473,Sheet1!$L$5:$L$28252,$A473,Sheet1!$D$5:$D$28252,"24小时微信",Sheet1!$E$5:$E$28252,"&lt;&gt;*调拨*")+SUMIFS(Sheet1!$F$5:$F$28252,Sheet1!$I$5:$I$28252,$B473,Sheet1!$L$5:$L$28252,$A473,Sheet1!$E$5:$E$28252,"*24小时微信*",Sheet1!$D$5:$D$28252,"&lt;&gt;24小时微信",Sheet1!$D$5:$D$28252,"&lt;&gt;内部转款",Sheet1!$D$5:$D$28252,"&lt;&gt;内部转账",Sheet1!$E$5:$E$28252,"&lt;&gt;*调拨*")</f>
        <v>0</v>
      </c>
      <c r="H473" s="32">
        <f>SUMIFS(Sheet1!$F$5:$F$28252,Sheet1!$I$5:$I$28252,$B473,Sheet1!$L$5:$L$28252,$A473,Sheet1!$D$5:$D$28252,"美团",Sheet1!$E$5:$E$28252,"&lt;&gt;*调拨*")+SUMIFS(Sheet1!$F$5:$F$28252,Sheet1!$I$5:$I$28252,$B473,Sheet1!$L$5:$L$28252,$A473,Sheet1!$E$5:$E$28252,"*美团*",Sheet1!$D$5:$D$28252,"&lt;&gt;美团",Sheet1!$D$5:$D$28252,"&lt;&gt;内部转款",Sheet1!$D$5:$D$28252,"&lt;&gt;内部转账",Sheet1!$E$5:$E$28252,"&lt;&gt;*调拨*")</f>
        <v>0</v>
      </c>
      <c r="I473" s="32">
        <f>SUMIFS(Sheet1!$F$5:$F$28252,Sheet1!$I$5:$I$28252,$B473,Sheet1!$L$5:$L$28252,$A473,Sheet1!$D$5:$D$28252,"饿了么",Sheet1!$E$5:$E$28252,"&lt;&gt;*调拨*")+SUMIFS(Sheet1!$F$5:$F$28252,Sheet1!$I$5:$I$28252,$B473,Sheet1!$L$5:$L$28252,$A473,Sheet1!$E$5:$E$28252,"*饿了么*",Sheet1!$D$5:$D$28252,"&lt;&gt;饿了么",Sheet1!$D$5:$D$28252,"&lt;&gt;内部转款",Sheet1!$D$5:$D$28252,"&lt;&gt;内部转账",Sheet1!$E$5:$E$28252,"&lt;&gt;*调拨*")</f>
        <v>0</v>
      </c>
      <c r="J473" s="32">
        <f>SUMIFS(Sheet1!$F$5:$F$28252,Sheet1!$I$5:$I$28252,$B473,Sheet1!$L$5:$L$28252,$A473,Sheet1!$D$5:$D$28252,"健E卡",Sheet1!$E$5:$E$28252,"&lt;&gt;*调拨*")+SUMIFS(Sheet1!$F$5:$F$28252,Sheet1!$I$5:$I$28252,$B473,Sheet1!$L$5:$L$28252,$A473,Sheet1!$E$5:$E$28252,"*健E卡*",Sheet1!$D$5:$D$28252,"&lt;&gt;健E卡",Sheet1!$D$5:$D$28252,"&lt;&gt;内部转款",Sheet1!$D$5:$D$28252,"&lt;&gt;内部转账",Sheet1!$E$5:$E$28252,"&lt;&gt;*调拨*")</f>
        <v>0</v>
      </c>
      <c r="K473" s="32">
        <f>SUMIFS(Sheet1!$F$5:$F$28252,Sheet1!$I$5:$I$28252,$B473,Sheet1!$L$5:$L$28252,$A473,Sheet1!$D$5:$D$28252,"抖音",Sheet1!$E$5:$E$28252,"&lt;&gt;*调拨*")+SUMIFS(Sheet1!$F$5:$F$28252,Sheet1!$I$5:$I$28252,$B473,Sheet1!$L$5:$L$28252,$A473,Sheet1!$E$5:$E$28252,"*抖音*",Sheet1!$D$5:$D$28252,"&lt;&gt;抖音",Sheet1!$D$5:$D$28252,"&lt;&gt;内部转款",Sheet1!$D$5:$D$28252,"&lt;&gt;内部转账",Sheet1!$E$5:$E$28252,"&lt;&gt;*调拨*")</f>
        <v>0</v>
      </c>
      <c r="L473" s="32">
        <f>SUMIFS(Sheet1!$F$5:$F$28252,Sheet1!$I$5:$I$28252,$B473,Sheet1!$L$5:$L$28252,$A473,Sheet1!$D$5:$D$28252,"医卡通",Sheet1!$E$5:$E$28252,"&lt;&gt;*调拨*")+SUMIFS(Sheet1!$F$5:$F$28252,Sheet1!$I$5:$I$28252,$B473,Sheet1!$L$5:$L$28252,$A473,Sheet1!$E$5:$E$28252,"*医卡通*",Sheet1!$D$5:$D$28252,"&lt;&gt;医卡通",Sheet1!$D$5:$D$28252,"&lt;&gt;内部转款",Sheet1!$D$5:$D$28252,"&lt;&gt;内部转账",Sheet1!$E$5:$E$28252,"&lt;&gt;*调拨*")</f>
        <v>0</v>
      </c>
      <c r="M473" s="32">
        <f>SUMIFS(Sheet1!$F$5:$F$28252,Sheet1!$I$5:$I$28252,$B473,Sheet1!$L$5:$L$28252,$A473,Sheet1!$D$5:$D$28252,"企健网",Sheet1!$E$5:$E$28252,"&lt;&gt;*调拨*")+SUMIFS(Sheet1!$F$5:$F$28252,Sheet1!$I$5:$I$28252,$B473,Sheet1!$L$5:$L$28252,$A473,Sheet1!$E$5:$E$28252,"*企健网*",Sheet1!$D$5:$D$28252,"&lt;&gt;企健网",Sheet1!$D$5:$D$28252,"&lt;&gt;内部转款",Sheet1!$D$5:$D$28252,"&lt;&gt;内部转账",Sheet1!$E$5:$E$28252,"&lt;&gt;*调拨*")</f>
        <v>0</v>
      </c>
      <c r="N473" s="32">
        <f>SUMIFS(Sheet1!$F$5:$F$28252,Sheet1!$I$5:$I$28252,$B473,Sheet1!$L$5:$L$28252,$A473,Sheet1!$D$5:$D$28252,"银联",Sheet1!$E$5:$E$28252,"&lt;&gt;*调拨*")+SUMIFS(Sheet1!$F$5:$F$28252,Sheet1!$I$5:$I$28252,$B473,Sheet1!$L$5:$L$28252,$A473,Sheet1!$E$5:$E$28252,"*银联*",Sheet1!$D$5:$D$28252,"&lt;&gt;银联",Sheet1!$D$5:$D$28252,"&lt;&gt;内部转款",Sheet1!$D$5:$D$28252,"&lt;&gt;内部转账",Sheet1!$E$5:$E$28252,"&lt;&gt;*调拨*")</f>
        <v>0</v>
      </c>
      <c r="O473" s="32">
        <f>SUMIFS(Sheet1!$F$5:$F$28252,Sheet1!$I$5:$I$28252,$B473,Sheet1!$L$5:$L$28252,$A473,Sheet1!$D$5:$D$28252,"京东",Sheet1!$E$5:$E$28252,"&lt;&gt;*调拨*")+SUMIFS(Sheet1!$F$5:$F$28252,Sheet1!$I$5:$I$28252,$B473,Sheet1!$L$5:$L$28252,$A473,Sheet1!$E$5:$E$28252,"*京东*",Sheet1!$D$5:$D$28252,"&lt;&gt;京东",Sheet1!$D$5:$D$28252,"&lt;&gt;内部转款",Sheet1!$D$5:$D$28252,"&lt;&gt;内部转账",Sheet1!$E$5:$E$28252,"&lt;&gt;*调拨*")</f>
        <v>0</v>
      </c>
      <c r="P473" s="32">
        <f>SUMIFS(Sheet1!$F$5:$F$28252,Sheet1!$I$5:$I$28252,$B473,Sheet1!$L$5:$L$28252,$A473,Sheet1!$D$5:$D$28252,"药机微信",Sheet1!$E$5:$E$28252,"&lt;&gt;*调拨*")+SUMIFS(Sheet1!$F$5:$F$28252,Sheet1!$I$5:$I$28252,$B473,Sheet1!$L$5:$L$28252,$A473,Sheet1!$E$5:$E$28252,"*药机微信*",Sheet1!$D$5:$D$28252,"&lt;&gt;药机微信",Sheet1!$D$5:$D$28252,"&lt;&gt;内部转款",Sheet1!$D$5:$D$28252,"&lt;&gt;内部转账",Sheet1!$E$5:$E$28252,"&lt;&gt;*调拨*")</f>
        <v>0</v>
      </c>
      <c r="Q473" s="32">
        <f>SUMIFS(Sheet1!$F$5:$F$28252,Sheet1!$I$5:$I$28252,$B473,Sheet1!$L$5:$L$28252,$A473,Sheet1!$D$5:$D$28252,"亲情卡",Sheet1!$E$5:$E$28252,"&lt;&gt;*调拨*")+SUMIFS(Sheet1!$F$5:$F$28252,Sheet1!$I$5:$I$28252,$B473,Sheet1!$L$5:$L$28252,$A473,Sheet1!$E$5:$E$28252,"*亲情卡*",Sheet1!$D$5:$D$28252,"&lt;&gt;亲情卡",Sheet1!$D$5:$D$28252,"&lt;&gt;内部转款",Sheet1!$D$5:$D$28252,"&lt;&gt;内部转账",Sheet1!$E$5:$E$28252,"&lt;&gt;*调拨*")</f>
        <v>0</v>
      </c>
      <c r="R473" s="32">
        <f>SUMIFS(Sheet1!$F$5:$F$28252,Sheet1!$I$5:$I$28252,$B473,Sheet1!$L$5:$L$28252,$A473,Sheet1!$D$5:$D$28252,"优惠券",Sheet1!$E$5:$E$28252,"&lt;&gt;*调拨*")+SUMIFS(Sheet1!$F$5:$F$28252,Sheet1!$I$5:$I$28252,$B473,Sheet1!$L$5:$L$28252,$A473,Sheet1!$E$5:$E$28252,"*优惠券*",Sheet1!$D$5:$D$28252,"&lt;&gt;优惠券",Sheet1!$D$5:$D$28252,"&lt;&gt;内部转款",Sheet1!$D$5:$D$28252,"&lt;&gt;内部转账",Sheet1!$E$5:$E$28252,"&lt;&gt;*调拨*")</f>
        <v>0</v>
      </c>
      <c r="S473" s="32">
        <f>SUMIFS(Sheet1!$F$5:$F$28252,Sheet1!$I$5:$I$28252,$B473,Sheet1!$L$5:$L$28252,$A473,Sheet1!$D$5:$D$28252,"代金券",Sheet1!$E$5:$E$28252,"&lt;&gt;*调拨*")+SUMIFS(Sheet1!$F$5:$F$28252,Sheet1!$I$5:$I$28252,$B473,Sheet1!$L$5:$L$28252,$A473,Sheet1!$E$5:$E$28252,"*代金券*",Sheet1!$D$5:$D$28252,"&lt;&gt;代金券",Sheet1!$D$5:$D$28252,"&lt;&gt;内部转款",Sheet1!$D$5:$D$28252,"&lt;&gt;内部转账",Sheet1!$E$5:$E$28252,"&lt;&gt;*调拨*")</f>
        <v>0</v>
      </c>
      <c r="T473" s="32">
        <f>SUMIFS(Sheet1!$F$5:$F$28252,Sheet1!$I$5:$I$28252,$B473,Sheet1!$L$5:$L$28252,$A473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473,Sheet1!$L$5:$L$28252,$A473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473,Sheet1!$L$5:$L$28252,$A473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473,Sheet1!$L$5:$L$28252,$A473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3" s="32">
        <f>SUMIFS(Sheet1!$F$5:$F$28252,Sheet1!$I$5:$I$28252,$B473,Sheet1!$L$5:$L$28252,$A473,Sheet1!$E$5:$E$28252,"*调拨*")</f>
        <v>0</v>
      </c>
      <c r="V473" s="32">
        <f>SUMIFS(Sheet1!$F$5:$F$28252,Sheet1!$I$5:$I$28252,$B473,Sheet1!$L$5:$L$28252,$A473,Sheet1!$D$5:$D$28252,"储值",Sheet1!$E$5:$E$28252,"&lt;&gt;*调拨*")+SUMIFS(Sheet1!$F$5:$F$28252,Sheet1!$I$5:$I$28252,$B473,Sheet1!$L$5:$L$28252,$A473,Sheet1!$E$5:$E$28252,"*储值*",Sheet1!$D$5:$D$28252,"&lt;&gt;储值",Sheet1!$D$5:$D$28252,"&lt;&gt;内部转款",Sheet1!$D$5:$D$28252,"&lt;&gt;内部转账",Sheet1!$E$5:$E$28252,"&lt;&gt;*调拨*")</f>
        <v>0</v>
      </c>
      <c r="W473" s="32">
        <f>SUMIFS(Sheet1!$F$5:$F$28252,Sheet1!$I$5:$I$28252,$B473,Sheet1!$L$5:$L$28252,$A473,Sheet1!$D$5:$D$28252,"效期",Sheet1!$E$5:$E$28252,"&lt;&gt;*调拨*")+SUMIFS(Sheet1!$F$5:$F$28252,Sheet1!$I$5:$I$28252,$B473,Sheet1!$L$5:$L$28252,$A473,Sheet1!$E$5:$E$28252,"*效期*",Sheet1!$D$5:$D$28252,"&lt;&gt;效期",Sheet1!$D$5:$D$28252,"&lt;&gt;内部转款",Sheet1!$D$5:$D$28252,"&lt;&gt;内部转账",Sheet1!$E$5:$E$28252,"&lt;&gt;*调拨*")</f>
        <v>0</v>
      </c>
      <c r="X473" s="32">
        <f>SUMIFS(Sheet1!$F$5:$F$28252,Sheet1!$I$5:$I$28252,$B473,Sheet1!$L$5:$L$28252,$A473,Sheet1!$D$5:$D$28252,"内部转款",Sheet1!$E$5:$E$28252,"&lt;&gt;*调拨*")+SUMIFS(Sheet1!$F$5:$F$28252,Sheet1!$I$5:$I$28252,$B473,Sheet1!$L$5:$L$28252,$A473,Sheet1!$D$5:$D$28252,"内部转账",Sheet1!$E$5:$E$28252,"&lt;&gt;*调拨*")</f>
        <v>0</v>
      </c>
      <c r="Y473" s="32">
        <f t="shared" si="32"/>
        <v>0</v>
      </c>
      <c r="Z473" s="32">
        <f>SUMIFS(Sheet1!$F$5:$F$28252,Sheet1!$I$5:$I$28252,$B473,Sheet1!$L$5:$L$28252,$A473)</f>
        <v>353644.92</v>
      </c>
      <c r="AA473" s="32">
        <f>SUMIFS(Sheet1!$G$5:$G$28252,Sheet1!$I$5:$I$28252,$B473,Sheet1!$L$5:$L$28252,$A473,Sheet1!$D$5:$D$28252,"工资",Sheet1!$E$5:$E$28252,"&lt;&gt;*调拨*")+SUMIFS(Sheet1!$G$5:$G$28252,Sheet1!$I$5:$I$28252,$B473,Sheet1!$L$5:$L$28252,$A473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24062.61</v>
      </c>
      <c r="AB473" s="32">
        <f>SUMIFS(Sheet1!$G$5:$G$28252,Sheet1!$I$5:$I$28252,$B473,Sheet1!$L$5:$L$28252,$A473,Sheet1!$D$5:$D$28252,"水费",Sheet1!$E$5:$E$28252,"&lt;&gt;*调拨*")+SUMIFS(Sheet1!$G$5:$G$28252,Sheet1!$I$5:$I$28252,$B473,Sheet1!$L$5:$L$28252,$A473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3" s="32">
        <f>SUMIFS(Sheet1!$G$5:$G$28252,Sheet1!$I$5:$I$28252,$B473,Sheet1!$L$5:$L$28252,$A473,Sheet1!$D$5:$D$28252,"电费",Sheet1!$E$5:$E$28252,"&lt;&gt;*调拨*")+SUMIFS(Sheet1!$G$5:$G$28252,Sheet1!$I$5:$I$28252,$B473,Sheet1!$L$5:$L$28252,$A473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3" s="32">
        <f>SUMIFS(Sheet1!$G$5:$G$28252,Sheet1!$I$5:$I$28252,$B473,Sheet1!$L$5:$L$28252,$A473,Sheet1!$D$5:$D$28252,"宽带费",Sheet1!$E$5:$E$28252,"&lt;&gt;*调拨*")+SUMIFS(Sheet1!$G$5:$G$28252,Sheet1!$I$5:$I$28252,$B473,Sheet1!$L$5:$L$28252,$A473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3" s="32">
        <f>SUMIFS(Sheet1!$G$5:$G$28252,Sheet1!$I$5:$I$28252,$B473,Sheet1!$L$5:$L$28252,$A473,Sheet1!$D$5:$D$28252,"办公费",Sheet1!$E$5:$E$28252,"&lt;&gt;*调拨*")+SUMIFS(Sheet1!$G$5:$G$28252,Sheet1!$I$5:$I$28252,$B473,Sheet1!$L$5:$L$28252,$A473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3" s="32">
        <f>SUMIFS(Sheet1!$G$5:$G$28252,Sheet1!$I$5:$I$28252,$B473,Sheet1!$L$5:$L$28252,$A473,Sheet1!$D$5:$D$28252,"话费",Sheet1!$E$5:$E$28252,"&lt;&gt;*调拨*")+SUMIFS(Sheet1!$G$5:$G$28252,Sheet1!$I$5:$I$28252,$B473,Sheet1!$L$5:$L$28252,$A473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3" s="32">
        <f>SUMIFS(Sheet1!$G$5:$G$28252,Sheet1!$I$5:$I$28252,$B473,Sheet1!$L$5:$L$28252,$A473,Sheet1!$D$5:$D$28252,"房租",Sheet1!$E$5:$E$28252,"&lt;&gt;*调拨*")+SUMIFS(Sheet1!$G$5:$G$28252,Sheet1!$I$5:$I$28252,$B473,Sheet1!$L$5:$L$28252,$A473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73" s="32">
        <f>SUMIFS(Sheet1!$G$5:$G$28252,Sheet1!$I$5:$I$28252,$B473,Sheet1!$L$5:$L$28252,$A473,Sheet1!$E$5:$E$28252,"*调拨*")</f>
        <v>0</v>
      </c>
      <c r="AI473" s="32">
        <f>SUMIFS(Sheet1!$G$5:$G$28252,Sheet1!$I$5:$I$28252,$B473,Sheet1!$L$5:$L$28252,$A473,Sheet1!$D$5:$D$28252,"内部转款",Sheet1!$E$5:$E$28252,"&lt;&gt;*调拨*")+SUMIFS(Sheet1!$G$5:$G$28252,Sheet1!$I$5:$I$28252,$B473,Sheet1!$L$5:$L$28252,$A473,Sheet1!$D$5:$D$28252,"内部转账",Sheet1!$E$5:$E$28252,"&lt;&gt;*调拨*")</f>
        <v>0</v>
      </c>
      <c r="AJ473" s="32">
        <f t="shared" si="33"/>
        <v>0</v>
      </c>
      <c r="AK473" s="32">
        <f>SUMIFS(Sheet1!$G$5:$G$28252,Sheet1!$I$5:$I$28252,$B473,Sheet1!$L$5:$L$28252,$A473)</f>
        <v>24062.61</v>
      </c>
      <c r="AL473" s="32">
        <f t="shared" si="34"/>
        <v>329582.31</v>
      </c>
    </row>
    <row r="474" ht="16.5" spans="1:38">
      <c r="A474" s="30">
        <v>202608</v>
      </c>
      <c r="B474" s="31" t="s">
        <v>221</v>
      </c>
      <c r="C474" s="32">
        <f>SUMIFS(Sheet1!$F$5:$F$28252,Sheet1!$I$5:$I$28252,$B474,Sheet1!$L$5:$L$28252,$A474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9323.24</v>
      </c>
      <c r="D474" s="32">
        <f>SUMIFS(Sheet1!$F$5:$F$28252,Sheet1!$I$5:$I$28252,$B474,Sheet1!$L$5:$L$28252,$A474,Sheet1!$D$5:$D$28252,"医保即时拨付",Sheet1!$E$5:$E$28252,"&lt;&gt;*调拨*")+SUMIFS(Sheet1!$F$5:$F$28252,Sheet1!$I$5:$I$28252,$B474,Sheet1!$L$5:$L$28252,$A474,Sheet1!$E$5:$E$28252,"*医保即时拨付*",Sheet1!$D$5:$D$28252,"&lt;&gt;医保即时拨付",Sheet1!$D$5:$D$28252,"&lt;&gt;内部转款",Sheet1!$D$5:$D$28252,"&lt;&gt;内部转账",Sheet1!$E$5:$E$28252,"&lt;&gt;*调拨*")</f>
        <v>1046.22</v>
      </c>
      <c r="E474" s="32">
        <f>SUMIFS(Sheet1!$F$5:$F$28252,Sheet1!$I$5:$I$28252,$B474,Sheet1!$L$5:$L$28252,$A474,Sheet1!$D$5:$D$28252,"医保",Sheet1!$E$5:$E$28252,"&lt;&gt;*调拨*",Sheet1!$E$5:$E$28252,"&lt;&gt;*医保即时拨付*")+SUMIFS(Sheet1!$F$5:$F$28252,Sheet1!$I$5:$I$28252,$B474,Sheet1!$L$5:$L$28252,$A474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4" s="32">
        <f>SUMIFS(Sheet1!$F$5:$F$28252,Sheet1!$I$5:$I$28252,$B474,Sheet1!$L$5:$L$28252,$A474,Sheet1!$D$5:$D$28252,"聚合",Sheet1!$E$5:$E$28252,"&lt;&gt;*调拨*")+SUMIFS(Sheet1!$F$5:$F$28252,Sheet1!$I$5:$I$28252,$B474,Sheet1!$L$5:$L$28252,$A474,Sheet1!$E$5:$E$28252,"*聚合*",Sheet1!$D$5:$D$28252,"&lt;&gt;聚合",Sheet1!$D$5:$D$28252,"&lt;&gt;内部转款",Sheet1!$D$5:$D$28252,"&lt;&gt;内部转账",Sheet1!$E$5:$E$28252,"&lt;&gt;*调拨*")</f>
        <v>0</v>
      </c>
      <c r="G474" s="32">
        <f>SUMIFS(Sheet1!$F$5:$F$28252,Sheet1!$I$5:$I$28252,$B474,Sheet1!$L$5:$L$28252,$A474,Sheet1!$D$5:$D$28252,"24小时微信",Sheet1!$E$5:$E$28252,"&lt;&gt;*调拨*")+SUMIFS(Sheet1!$F$5:$F$28252,Sheet1!$I$5:$I$28252,$B474,Sheet1!$L$5:$L$28252,$A474,Sheet1!$E$5:$E$28252,"*24小时微信*",Sheet1!$D$5:$D$28252,"&lt;&gt;24小时微信",Sheet1!$D$5:$D$28252,"&lt;&gt;内部转款",Sheet1!$D$5:$D$28252,"&lt;&gt;内部转账",Sheet1!$E$5:$E$28252,"&lt;&gt;*调拨*")</f>
        <v>0</v>
      </c>
      <c r="H474" s="32">
        <f>SUMIFS(Sheet1!$F$5:$F$28252,Sheet1!$I$5:$I$28252,$B474,Sheet1!$L$5:$L$28252,$A474,Sheet1!$D$5:$D$28252,"美团",Sheet1!$E$5:$E$28252,"&lt;&gt;*调拨*")+SUMIFS(Sheet1!$F$5:$F$28252,Sheet1!$I$5:$I$28252,$B474,Sheet1!$L$5:$L$28252,$A474,Sheet1!$E$5:$E$28252,"*美团*",Sheet1!$D$5:$D$28252,"&lt;&gt;美团",Sheet1!$D$5:$D$28252,"&lt;&gt;内部转款",Sheet1!$D$5:$D$28252,"&lt;&gt;内部转账",Sheet1!$E$5:$E$28252,"&lt;&gt;*调拨*")</f>
        <v>0</v>
      </c>
      <c r="I474" s="32">
        <f>SUMIFS(Sheet1!$F$5:$F$28252,Sheet1!$I$5:$I$28252,$B474,Sheet1!$L$5:$L$28252,$A474,Sheet1!$D$5:$D$28252,"饿了么",Sheet1!$E$5:$E$28252,"&lt;&gt;*调拨*")+SUMIFS(Sheet1!$F$5:$F$28252,Sheet1!$I$5:$I$28252,$B474,Sheet1!$L$5:$L$28252,$A474,Sheet1!$E$5:$E$28252,"*饿了么*",Sheet1!$D$5:$D$28252,"&lt;&gt;饿了么",Sheet1!$D$5:$D$28252,"&lt;&gt;内部转款",Sheet1!$D$5:$D$28252,"&lt;&gt;内部转账",Sheet1!$E$5:$E$28252,"&lt;&gt;*调拨*")</f>
        <v>0</v>
      </c>
      <c r="J474" s="32">
        <f>SUMIFS(Sheet1!$F$5:$F$28252,Sheet1!$I$5:$I$28252,$B474,Sheet1!$L$5:$L$28252,$A474,Sheet1!$D$5:$D$28252,"健E卡",Sheet1!$E$5:$E$28252,"&lt;&gt;*调拨*")+SUMIFS(Sheet1!$F$5:$F$28252,Sheet1!$I$5:$I$28252,$B474,Sheet1!$L$5:$L$28252,$A474,Sheet1!$E$5:$E$28252,"*健E卡*",Sheet1!$D$5:$D$28252,"&lt;&gt;健E卡",Sheet1!$D$5:$D$28252,"&lt;&gt;内部转款",Sheet1!$D$5:$D$28252,"&lt;&gt;内部转账",Sheet1!$E$5:$E$28252,"&lt;&gt;*调拨*")</f>
        <v>0</v>
      </c>
      <c r="K474" s="32">
        <f>SUMIFS(Sheet1!$F$5:$F$28252,Sheet1!$I$5:$I$28252,$B474,Sheet1!$L$5:$L$28252,$A474,Sheet1!$D$5:$D$28252,"抖音",Sheet1!$E$5:$E$28252,"&lt;&gt;*调拨*")+SUMIFS(Sheet1!$F$5:$F$28252,Sheet1!$I$5:$I$28252,$B474,Sheet1!$L$5:$L$28252,$A474,Sheet1!$E$5:$E$28252,"*抖音*",Sheet1!$D$5:$D$28252,"&lt;&gt;抖音",Sheet1!$D$5:$D$28252,"&lt;&gt;内部转款",Sheet1!$D$5:$D$28252,"&lt;&gt;内部转账",Sheet1!$E$5:$E$28252,"&lt;&gt;*调拨*")</f>
        <v>0</v>
      </c>
      <c r="L474" s="32">
        <f>SUMIFS(Sheet1!$F$5:$F$28252,Sheet1!$I$5:$I$28252,$B474,Sheet1!$L$5:$L$28252,$A474,Sheet1!$D$5:$D$28252,"医卡通",Sheet1!$E$5:$E$28252,"&lt;&gt;*调拨*")+SUMIFS(Sheet1!$F$5:$F$28252,Sheet1!$I$5:$I$28252,$B474,Sheet1!$L$5:$L$28252,$A474,Sheet1!$E$5:$E$28252,"*医卡通*",Sheet1!$D$5:$D$28252,"&lt;&gt;医卡通",Sheet1!$D$5:$D$28252,"&lt;&gt;内部转款",Sheet1!$D$5:$D$28252,"&lt;&gt;内部转账",Sheet1!$E$5:$E$28252,"&lt;&gt;*调拨*")</f>
        <v>0</v>
      </c>
      <c r="M474" s="32">
        <f>SUMIFS(Sheet1!$F$5:$F$28252,Sheet1!$I$5:$I$28252,$B474,Sheet1!$L$5:$L$28252,$A474,Sheet1!$D$5:$D$28252,"企健网",Sheet1!$E$5:$E$28252,"&lt;&gt;*调拨*")+SUMIFS(Sheet1!$F$5:$F$28252,Sheet1!$I$5:$I$28252,$B474,Sheet1!$L$5:$L$28252,$A474,Sheet1!$E$5:$E$28252,"*企健网*",Sheet1!$D$5:$D$28252,"&lt;&gt;企健网",Sheet1!$D$5:$D$28252,"&lt;&gt;内部转款",Sheet1!$D$5:$D$28252,"&lt;&gt;内部转账",Sheet1!$E$5:$E$28252,"&lt;&gt;*调拨*")</f>
        <v>0</v>
      </c>
      <c r="N474" s="32">
        <f>SUMIFS(Sheet1!$F$5:$F$28252,Sheet1!$I$5:$I$28252,$B474,Sheet1!$L$5:$L$28252,$A474,Sheet1!$D$5:$D$28252,"银联",Sheet1!$E$5:$E$28252,"&lt;&gt;*调拨*")+SUMIFS(Sheet1!$F$5:$F$28252,Sheet1!$I$5:$I$28252,$B474,Sheet1!$L$5:$L$28252,$A474,Sheet1!$E$5:$E$28252,"*银联*",Sheet1!$D$5:$D$28252,"&lt;&gt;银联",Sheet1!$D$5:$D$28252,"&lt;&gt;内部转款",Sheet1!$D$5:$D$28252,"&lt;&gt;内部转账",Sheet1!$E$5:$E$28252,"&lt;&gt;*调拨*")</f>
        <v>0</v>
      </c>
      <c r="O474" s="32">
        <f>SUMIFS(Sheet1!$F$5:$F$28252,Sheet1!$I$5:$I$28252,$B474,Sheet1!$L$5:$L$28252,$A474,Sheet1!$D$5:$D$28252,"京东",Sheet1!$E$5:$E$28252,"&lt;&gt;*调拨*")+SUMIFS(Sheet1!$F$5:$F$28252,Sheet1!$I$5:$I$28252,$B474,Sheet1!$L$5:$L$28252,$A474,Sheet1!$E$5:$E$28252,"*京东*",Sheet1!$D$5:$D$28252,"&lt;&gt;京东",Sheet1!$D$5:$D$28252,"&lt;&gt;内部转款",Sheet1!$D$5:$D$28252,"&lt;&gt;内部转账",Sheet1!$E$5:$E$28252,"&lt;&gt;*调拨*")</f>
        <v>0</v>
      </c>
      <c r="P474" s="32">
        <f>SUMIFS(Sheet1!$F$5:$F$28252,Sheet1!$I$5:$I$28252,$B474,Sheet1!$L$5:$L$28252,$A474,Sheet1!$D$5:$D$28252,"药机微信",Sheet1!$E$5:$E$28252,"&lt;&gt;*调拨*")+SUMIFS(Sheet1!$F$5:$F$28252,Sheet1!$I$5:$I$28252,$B474,Sheet1!$L$5:$L$28252,$A474,Sheet1!$E$5:$E$28252,"*药机微信*",Sheet1!$D$5:$D$28252,"&lt;&gt;药机微信",Sheet1!$D$5:$D$28252,"&lt;&gt;内部转款",Sheet1!$D$5:$D$28252,"&lt;&gt;内部转账",Sheet1!$E$5:$E$28252,"&lt;&gt;*调拨*")</f>
        <v>0</v>
      </c>
      <c r="Q474" s="32">
        <f>SUMIFS(Sheet1!$F$5:$F$28252,Sheet1!$I$5:$I$28252,$B474,Sheet1!$L$5:$L$28252,$A474,Sheet1!$D$5:$D$28252,"亲情卡",Sheet1!$E$5:$E$28252,"&lt;&gt;*调拨*")+SUMIFS(Sheet1!$F$5:$F$28252,Sheet1!$I$5:$I$28252,$B474,Sheet1!$L$5:$L$28252,$A474,Sheet1!$E$5:$E$28252,"*亲情卡*",Sheet1!$D$5:$D$28252,"&lt;&gt;亲情卡",Sheet1!$D$5:$D$28252,"&lt;&gt;内部转款",Sheet1!$D$5:$D$28252,"&lt;&gt;内部转账",Sheet1!$E$5:$E$28252,"&lt;&gt;*调拨*")</f>
        <v>0</v>
      </c>
      <c r="R474" s="32">
        <f>SUMIFS(Sheet1!$F$5:$F$28252,Sheet1!$I$5:$I$28252,$B474,Sheet1!$L$5:$L$28252,$A474,Sheet1!$D$5:$D$28252,"优惠券",Sheet1!$E$5:$E$28252,"&lt;&gt;*调拨*")+SUMIFS(Sheet1!$F$5:$F$28252,Sheet1!$I$5:$I$28252,$B474,Sheet1!$L$5:$L$28252,$A474,Sheet1!$E$5:$E$28252,"*优惠券*",Sheet1!$D$5:$D$28252,"&lt;&gt;优惠券",Sheet1!$D$5:$D$28252,"&lt;&gt;内部转款",Sheet1!$D$5:$D$28252,"&lt;&gt;内部转账",Sheet1!$E$5:$E$28252,"&lt;&gt;*调拨*")</f>
        <v>0</v>
      </c>
      <c r="S474" s="32">
        <f>SUMIFS(Sheet1!$F$5:$F$28252,Sheet1!$I$5:$I$28252,$B474,Sheet1!$L$5:$L$28252,$A474,Sheet1!$D$5:$D$28252,"代金券",Sheet1!$E$5:$E$28252,"&lt;&gt;*调拨*")+SUMIFS(Sheet1!$F$5:$F$28252,Sheet1!$I$5:$I$28252,$B474,Sheet1!$L$5:$L$28252,$A474,Sheet1!$E$5:$E$28252,"*代金券*",Sheet1!$D$5:$D$28252,"&lt;&gt;代金券",Sheet1!$D$5:$D$28252,"&lt;&gt;内部转款",Sheet1!$D$5:$D$28252,"&lt;&gt;内部转账",Sheet1!$E$5:$E$28252,"&lt;&gt;*调拨*")</f>
        <v>0</v>
      </c>
      <c r="T474" s="32">
        <f>SUMIFS(Sheet1!$F$5:$F$28252,Sheet1!$I$5:$I$28252,$B474,Sheet1!$L$5:$L$28252,$A474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474,Sheet1!$L$5:$L$28252,$A474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474,Sheet1!$L$5:$L$28252,$A474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474,Sheet1!$L$5:$L$28252,$A474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4" s="32">
        <f>SUMIFS(Sheet1!$F$5:$F$28252,Sheet1!$I$5:$I$28252,$B474,Sheet1!$L$5:$L$28252,$A474,Sheet1!$E$5:$E$28252,"*调拨*")</f>
        <v>0</v>
      </c>
      <c r="V474" s="32">
        <f>SUMIFS(Sheet1!$F$5:$F$28252,Sheet1!$I$5:$I$28252,$B474,Sheet1!$L$5:$L$28252,$A474,Sheet1!$D$5:$D$28252,"储值",Sheet1!$E$5:$E$28252,"&lt;&gt;*调拨*")+SUMIFS(Sheet1!$F$5:$F$28252,Sheet1!$I$5:$I$28252,$B474,Sheet1!$L$5:$L$28252,$A474,Sheet1!$E$5:$E$28252,"*储值*",Sheet1!$D$5:$D$28252,"&lt;&gt;储值",Sheet1!$D$5:$D$28252,"&lt;&gt;内部转款",Sheet1!$D$5:$D$28252,"&lt;&gt;内部转账",Sheet1!$E$5:$E$28252,"&lt;&gt;*调拨*")</f>
        <v>0</v>
      </c>
      <c r="W474" s="32">
        <f>SUMIFS(Sheet1!$F$5:$F$28252,Sheet1!$I$5:$I$28252,$B474,Sheet1!$L$5:$L$28252,$A474,Sheet1!$D$5:$D$28252,"效期",Sheet1!$E$5:$E$28252,"&lt;&gt;*调拨*")+SUMIFS(Sheet1!$F$5:$F$28252,Sheet1!$I$5:$I$28252,$B474,Sheet1!$L$5:$L$28252,$A474,Sheet1!$E$5:$E$28252,"*效期*",Sheet1!$D$5:$D$28252,"&lt;&gt;效期",Sheet1!$D$5:$D$28252,"&lt;&gt;内部转款",Sheet1!$D$5:$D$28252,"&lt;&gt;内部转账",Sheet1!$E$5:$E$28252,"&lt;&gt;*调拨*")</f>
        <v>0</v>
      </c>
      <c r="X474" s="32">
        <f>SUMIFS(Sheet1!$F$5:$F$28252,Sheet1!$I$5:$I$28252,$B474,Sheet1!$L$5:$L$28252,$A474,Sheet1!$D$5:$D$28252,"内部转款",Sheet1!$E$5:$E$28252,"&lt;&gt;*调拨*")+SUMIFS(Sheet1!$F$5:$F$28252,Sheet1!$I$5:$I$28252,$B474,Sheet1!$L$5:$L$28252,$A474,Sheet1!$D$5:$D$28252,"内部转账",Sheet1!$E$5:$E$28252,"&lt;&gt;*调拨*")</f>
        <v>0</v>
      </c>
      <c r="Y474" s="32">
        <f t="shared" si="32"/>
        <v>0</v>
      </c>
      <c r="Z474" s="32">
        <f>SUMIFS(Sheet1!$F$5:$F$28252,Sheet1!$I$5:$I$28252,$B474,Sheet1!$L$5:$L$28252,$A474)</f>
        <v>10369.46</v>
      </c>
      <c r="AA474" s="32">
        <f>SUMIFS(Sheet1!$G$5:$G$28252,Sheet1!$I$5:$I$28252,$B474,Sheet1!$L$5:$L$28252,$A474,Sheet1!$D$5:$D$28252,"工资",Sheet1!$E$5:$E$28252,"&lt;&gt;*调拨*")+SUMIFS(Sheet1!$G$5:$G$28252,Sheet1!$I$5:$I$28252,$B474,Sheet1!$L$5:$L$28252,$A474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3663.66</v>
      </c>
      <c r="AB474" s="32">
        <f>SUMIFS(Sheet1!$G$5:$G$28252,Sheet1!$I$5:$I$28252,$B474,Sheet1!$L$5:$L$28252,$A474,Sheet1!$D$5:$D$28252,"水费",Sheet1!$E$5:$E$28252,"&lt;&gt;*调拨*")+SUMIFS(Sheet1!$G$5:$G$28252,Sheet1!$I$5:$I$28252,$B474,Sheet1!$L$5:$L$28252,$A474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4" s="32">
        <f>SUMIFS(Sheet1!$G$5:$G$28252,Sheet1!$I$5:$I$28252,$B474,Sheet1!$L$5:$L$28252,$A474,Sheet1!$D$5:$D$28252,"电费",Sheet1!$E$5:$E$28252,"&lt;&gt;*调拨*")+SUMIFS(Sheet1!$G$5:$G$28252,Sheet1!$I$5:$I$28252,$B474,Sheet1!$L$5:$L$28252,$A474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4" s="32">
        <f>SUMIFS(Sheet1!$G$5:$G$28252,Sheet1!$I$5:$I$28252,$B474,Sheet1!$L$5:$L$28252,$A474,Sheet1!$D$5:$D$28252,"宽带费",Sheet1!$E$5:$E$28252,"&lt;&gt;*调拨*")+SUMIFS(Sheet1!$G$5:$G$28252,Sheet1!$I$5:$I$28252,$B474,Sheet1!$L$5:$L$28252,$A474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4" s="32">
        <f>SUMIFS(Sheet1!$G$5:$G$28252,Sheet1!$I$5:$I$28252,$B474,Sheet1!$L$5:$L$28252,$A474,Sheet1!$D$5:$D$28252,"办公费",Sheet1!$E$5:$E$28252,"&lt;&gt;*调拨*")+SUMIFS(Sheet1!$G$5:$G$28252,Sheet1!$I$5:$I$28252,$B474,Sheet1!$L$5:$L$28252,$A474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4" s="32">
        <f>SUMIFS(Sheet1!$G$5:$G$28252,Sheet1!$I$5:$I$28252,$B474,Sheet1!$L$5:$L$28252,$A474,Sheet1!$D$5:$D$28252,"话费",Sheet1!$E$5:$E$28252,"&lt;&gt;*调拨*")+SUMIFS(Sheet1!$G$5:$G$28252,Sheet1!$I$5:$I$28252,$B474,Sheet1!$L$5:$L$28252,$A474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4" s="32">
        <f>SUMIFS(Sheet1!$G$5:$G$28252,Sheet1!$I$5:$I$28252,$B474,Sheet1!$L$5:$L$28252,$A474,Sheet1!$D$5:$D$28252,"房租",Sheet1!$E$5:$E$28252,"&lt;&gt;*调拨*")+SUMIFS(Sheet1!$G$5:$G$28252,Sheet1!$I$5:$I$28252,$B474,Sheet1!$L$5:$L$28252,$A474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4000</v>
      </c>
      <c r="AH474" s="32">
        <f>SUMIFS(Sheet1!$G$5:$G$28252,Sheet1!$I$5:$I$28252,$B474,Sheet1!$L$5:$L$28252,$A474,Sheet1!$E$5:$E$28252,"*调拨*")</f>
        <v>0</v>
      </c>
      <c r="AI474" s="32">
        <f>SUMIFS(Sheet1!$G$5:$G$28252,Sheet1!$I$5:$I$28252,$B474,Sheet1!$L$5:$L$28252,$A474,Sheet1!$D$5:$D$28252,"内部转款",Sheet1!$E$5:$E$28252,"&lt;&gt;*调拨*")+SUMIFS(Sheet1!$G$5:$G$28252,Sheet1!$I$5:$I$28252,$B474,Sheet1!$L$5:$L$28252,$A474,Sheet1!$D$5:$D$28252,"内部转账",Sheet1!$E$5:$E$28252,"&lt;&gt;*调拨*")</f>
        <v>0</v>
      </c>
      <c r="AJ474" s="32">
        <f t="shared" si="33"/>
        <v>0</v>
      </c>
      <c r="AK474" s="32">
        <f>SUMIFS(Sheet1!$G$5:$G$28252,Sheet1!$I$5:$I$28252,$B474,Sheet1!$L$5:$L$28252,$A474)</f>
        <v>7663.66</v>
      </c>
      <c r="AL474" s="32">
        <f t="shared" si="34"/>
        <v>2705.8</v>
      </c>
    </row>
    <row r="475" ht="16.5" spans="1:38">
      <c r="A475" s="30">
        <v>202608</v>
      </c>
      <c r="B475" s="31" t="s">
        <v>80</v>
      </c>
      <c r="C475" s="32">
        <f>SUMIFS(Sheet1!$F$5:$F$28252,Sheet1!$I$5:$I$28252,$B475,Sheet1!$L$5:$L$28252,$A475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6749.71</v>
      </c>
      <c r="D475" s="32">
        <f>SUMIFS(Sheet1!$F$5:$F$28252,Sheet1!$I$5:$I$28252,$B475,Sheet1!$L$5:$L$28252,$A475,Sheet1!$D$5:$D$28252,"医保即时拨付",Sheet1!$E$5:$E$28252,"&lt;&gt;*调拨*")+SUMIFS(Sheet1!$F$5:$F$28252,Sheet1!$I$5:$I$28252,$B475,Sheet1!$L$5:$L$28252,$A475,Sheet1!$E$5:$E$28252,"*医保即时拨付*",Sheet1!$D$5:$D$28252,"&lt;&gt;医保即时拨付",Sheet1!$D$5:$D$28252,"&lt;&gt;内部转款",Sheet1!$D$5:$D$28252,"&lt;&gt;内部转账",Sheet1!$E$5:$E$28252,"&lt;&gt;*调拨*")</f>
        <v>3337.82</v>
      </c>
      <c r="E475" s="32">
        <f>SUMIFS(Sheet1!$F$5:$F$28252,Sheet1!$I$5:$I$28252,$B475,Sheet1!$L$5:$L$28252,$A475,Sheet1!$D$5:$D$28252,"医保",Sheet1!$E$5:$E$28252,"&lt;&gt;*调拨*",Sheet1!$E$5:$E$28252,"&lt;&gt;*医保即时拨付*")+SUMIFS(Sheet1!$F$5:$F$28252,Sheet1!$I$5:$I$28252,$B475,Sheet1!$L$5:$L$28252,$A475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5" s="32">
        <f>SUMIFS(Sheet1!$F$5:$F$28252,Sheet1!$I$5:$I$28252,$B475,Sheet1!$L$5:$L$28252,$A475,Sheet1!$D$5:$D$28252,"聚合",Sheet1!$E$5:$E$28252,"&lt;&gt;*调拨*")+SUMIFS(Sheet1!$F$5:$F$28252,Sheet1!$I$5:$I$28252,$B475,Sheet1!$L$5:$L$28252,$A475,Sheet1!$E$5:$E$28252,"*聚合*",Sheet1!$D$5:$D$28252,"&lt;&gt;聚合",Sheet1!$D$5:$D$28252,"&lt;&gt;内部转款",Sheet1!$D$5:$D$28252,"&lt;&gt;内部转账",Sheet1!$E$5:$E$28252,"&lt;&gt;*调拨*")</f>
        <v>0</v>
      </c>
      <c r="G475" s="32">
        <f>SUMIFS(Sheet1!$F$5:$F$28252,Sheet1!$I$5:$I$28252,$B475,Sheet1!$L$5:$L$28252,$A475,Sheet1!$D$5:$D$28252,"24小时微信",Sheet1!$E$5:$E$28252,"&lt;&gt;*调拨*")+SUMIFS(Sheet1!$F$5:$F$28252,Sheet1!$I$5:$I$28252,$B475,Sheet1!$L$5:$L$28252,$A475,Sheet1!$E$5:$E$28252,"*24小时微信*",Sheet1!$D$5:$D$28252,"&lt;&gt;24小时微信",Sheet1!$D$5:$D$28252,"&lt;&gt;内部转款",Sheet1!$D$5:$D$28252,"&lt;&gt;内部转账",Sheet1!$E$5:$E$28252,"&lt;&gt;*调拨*")</f>
        <v>0</v>
      </c>
      <c r="H475" s="32">
        <f>SUMIFS(Sheet1!$F$5:$F$28252,Sheet1!$I$5:$I$28252,$B475,Sheet1!$L$5:$L$28252,$A475,Sheet1!$D$5:$D$28252,"美团",Sheet1!$E$5:$E$28252,"&lt;&gt;*调拨*")+SUMIFS(Sheet1!$F$5:$F$28252,Sheet1!$I$5:$I$28252,$B475,Sheet1!$L$5:$L$28252,$A475,Sheet1!$E$5:$E$28252,"*美团*",Sheet1!$D$5:$D$28252,"&lt;&gt;美团",Sheet1!$D$5:$D$28252,"&lt;&gt;内部转款",Sheet1!$D$5:$D$28252,"&lt;&gt;内部转账",Sheet1!$E$5:$E$28252,"&lt;&gt;*调拨*")</f>
        <v>0</v>
      </c>
      <c r="I475" s="32">
        <f>SUMIFS(Sheet1!$F$5:$F$28252,Sheet1!$I$5:$I$28252,$B475,Sheet1!$L$5:$L$28252,$A475,Sheet1!$D$5:$D$28252,"饿了么",Sheet1!$E$5:$E$28252,"&lt;&gt;*调拨*")+SUMIFS(Sheet1!$F$5:$F$28252,Sheet1!$I$5:$I$28252,$B475,Sheet1!$L$5:$L$28252,$A475,Sheet1!$E$5:$E$28252,"*饿了么*",Sheet1!$D$5:$D$28252,"&lt;&gt;饿了么",Sheet1!$D$5:$D$28252,"&lt;&gt;内部转款",Sheet1!$D$5:$D$28252,"&lt;&gt;内部转账",Sheet1!$E$5:$E$28252,"&lt;&gt;*调拨*")</f>
        <v>0</v>
      </c>
      <c r="J475" s="32">
        <f>SUMIFS(Sheet1!$F$5:$F$28252,Sheet1!$I$5:$I$28252,$B475,Sheet1!$L$5:$L$28252,$A475,Sheet1!$D$5:$D$28252,"健E卡",Sheet1!$E$5:$E$28252,"&lt;&gt;*调拨*")+SUMIFS(Sheet1!$F$5:$F$28252,Sheet1!$I$5:$I$28252,$B475,Sheet1!$L$5:$L$28252,$A475,Sheet1!$E$5:$E$28252,"*健E卡*",Sheet1!$D$5:$D$28252,"&lt;&gt;健E卡",Sheet1!$D$5:$D$28252,"&lt;&gt;内部转款",Sheet1!$D$5:$D$28252,"&lt;&gt;内部转账",Sheet1!$E$5:$E$28252,"&lt;&gt;*调拨*")</f>
        <v>0</v>
      </c>
      <c r="K475" s="32">
        <f>SUMIFS(Sheet1!$F$5:$F$28252,Sheet1!$I$5:$I$28252,$B475,Sheet1!$L$5:$L$28252,$A475,Sheet1!$D$5:$D$28252,"抖音",Sheet1!$E$5:$E$28252,"&lt;&gt;*调拨*")+SUMIFS(Sheet1!$F$5:$F$28252,Sheet1!$I$5:$I$28252,$B475,Sheet1!$L$5:$L$28252,$A475,Sheet1!$E$5:$E$28252,"*抖音*",Sheet1!$D$5:$D$28252,"&lt;&gt;抖音",Sheet1!$D$5:$D$28252,"&lt;&gt;内部转款",Sheet1!$D$5:$D$28252,"&lt;&gt;内部转账",Sheet1!$E$5:$E$28252,"&lt;&gt;*调拨*")</f>
        <v>0</v>
      </c>
      <c r="L475" s="32">
        <f>SUMIFS(Sheet1!$F$5:$F$28252,Sheet1!$I$5:$I$28252,$B475,Sheet1!$L$5:$L$28252,$A475,Sheet1!$D$5:$D$28252,"医卡通",Sheet1!$E$5:$E$28252,"&lt;&gt;*调拨*")+SUMIFS(Sheet1!$F$5:$F$28252,Sheet1!$I$5:$I$28252,$B475,Sheet1!$L$5:$L$28252,$A475,Sheet1!$E$5:$E$28252,"*医卡通*",Sheet1!$D$5:$D$28252,"&lt;&gt;医卡通",Sheet1!$D$5:$D$28252,"&lt;&gt;内部转款",Sheet1!$D$5:$D$28252,"&lt;&gt;内部转账",Sheet1!$E$5:$E$28252,"&lt;&gt;*调拨*")</f>
        <v>0</v>
      </c>
      <c r="M475" s="32">
        <f>SUMIFS(Sheet1!$F$5:$F$28252,Sheet1!$I$5:$I$28252,$B475,Sheet1!$L$5:$L$28252,$A475,Sheet1!$D$5:$D$28252,"企健网",Sheet1!$E$5:$E$28252,"&lt;&gt;*调拨*")+SUMIFS(Sheet1!$F$5:$F$28252,Sheet1!$I$5:$I$28252,$B475,Sheet1!$L$5:$L$28252,$A475,Sheet1!$E$5:$E$28252,"*企健网*",Sheet1!$D$5:$D$28252,"&lt;&gt;企健网",Sheet1!$D$5:$D$28252,"&lt;&gt;内部转款",Sheet1!$D$5:$D$28252,"&lt;&gt;内部转账",Sheet1!$E$5:$E$28252,"&lt;&gt;*调拨*")</f>
        <v>0</v>
      </c>
      <c r="N475" s="32">
        <f>SUMIFS(Sheet1!$F$5:$F$28252,Sheet1!$I$5:$I$28252,$B475,Sheet1!$L$5:$L$28252,$A475,Sheet1!$D$5:$D$28252,"银联",Sheet1!$E$5:$E$28252,"&lt;&gt;*调拨*")+SUMIFS(Sheet1!$F$5:$F$28252,Sheet1!$I$5:$I$28252,$B475,Sheet1!$L$5:$L$28252,$A475,Sheet1!$E$5:$E$28252,"*银联*",Sheet1!$D$5:$D$28252,"&lt;&gt;银联",Sheet1!$D$5:$D$28252,"&lt;&gt;内部转款",Sheet1!$D$5:$D$28252,"&lt;&gt;内部转账",Sheet1!$E$5:$E$28252,"&lt;&gt;*调拨*")</f>
        <v>0</v>
      </c>
      <c r="O475" s="32">
        <f>SUMIFS(Sheet1!$F$5:$F$28252,Sheet1!$I$5:$I$28252,$B475,Sheet1!$L$5:$L$28252,$A475,Sheet1!$D$5:$D$28252,"京东",Sheet1!$E$5:$E$28252,"&lt;&gt;*调拨*")+SUMIFS(Sheet1!$F$5:$F$28252,Sheet1!$I$5:$I$28252,$B475,Sheet1!$L$5:$L$28252,$A475,Sheet1!$E$5:$E$28252,"*京东*",Sheet1!$D$5:$D$28252,"&lt;&gt;京东",Sheet1!$D$5:$D$28252,"&lt;&gt;内部转款",Sheet1!$D$5:$D$28252,"&lt;&gt;内部转账",Sheet1!$E$5:$E$28252,"&lt;&gt;*调拨*")</f>
        <v>0</v>
      </c>
      <c r="P475" s="32">
        <f>SUMIFS(Sheet1!$F$5:$F$28252,Sheet1!$I$5:$I$28252,$B475,Sheet1!$L$5:$L$28252,$A475,Sheet1!$D$5:$D$28252,"药机微信",Sheet1!$E$5:$E$28252,"&lt;&gt;*调拨*")+SUMIFS(Sheet1!$F$5:$F$28252,Sheet1!$I$5:$I$28252,$B475,Sheet1!$L$5:$L$28252,$A475,Sheet1!$E$5:$E$28252,"*药机微信*",Sheet1!$D$5:$D$28252,"&lt;&gt;药机微信",Sheet1!$D$5:$D$28252,"&lt;&gt;内部转款",Sheet1!$D$5:$D$28252,"&lt;&gt;内部转账",Sheet1!$E$5:$E$28252,"&lt;&gt;*调拨*")</f>
        <v>0</v>
      </c>
      <c r="Q475" s="32">
        <f>SUMIFS(Sheet1!$F$5:$F$28252,Sheet1!$I$5:$I$28252,$B475,Sheet1!$L$5:$L$28252,$A475,Sheet1!$D$5:$D$28252,"亲情卡",Sheet1!$E$5:$E$28252,"&lt;&gt;*调拨*")+SUMIFS(Sheet1!$F$5:$F$28252,Sheet1!$I$5:$I$28252,$B475,Sheet1!$L$5:$L$28252,$A475,Sheet1!$E$5:$E$28252,"*亲情卡*",Sheet1!$D$5:$D$28252,"&lt;&gt;亲情卡",Sheet1!$D$5:$D$28252,"&lt;&gt;内部转款",Sheet1!$D$5:$D$28252,"&lt;&gt;内部转账",Sheet1!$E$5:$E$28252,"&lt;&gt;*调拨*")</f>
        <v>0</v>
      </c>
      <c r="R475" s="32">
        <f>SUMIFS(Sheet1!$F$5:$F$28252,Sheet1!$I$5:$I$28252,$B475,Sheet1!$L$5:$L$28252,$A475,Sheet1!$D$5:$D$28252,"优惠券",Sheet1!$E$5:$E$28252,"&lt;&gt;*调拨*")+SUMIFS(Sheet1!$F$5:$F$28252,Sheet1!$I$5:$I$28252,$B475,Sheet1!$L$5:$L$28252,$A475,Sheet1!$E$5:$E$28252,"*优惠券*",Sheet1!$D$5:$D$28252,"&lt;&gt;优惠券",Sheet1!$D$5:$D$28252,"&lt;&gt;内部转款",Sheet1!$D$5:$D$28252,"&lt;&gt;内部转账",Sheet1!$E$5:$E$28252,"&lt;&gt;*调拨*")</f>
        <v>0</v>
      </c>
      <c r="S475" s="32">
        <f>SUMIFS(Sheet1!$F$5:$F$28252,Sheet1!$I$5:$I$28252,$B475,Sheet1!$L$5:$L$28252,$A475,Sheet1!$D$5:$D$28252,"代金券",Sheet1!$E$5:$E$28252,"&lt;&gt;*调拨*")+SUMIFS(Sheet1!$F$5:$F$28252,Sheet1!$I$5:$I$28252,$B475,Sheet1!$L$5:$L$28252,$A475,Sheet1!$E$5:$E$28252,"*代金券*",Sheet1!$D$5:$D$28252,"&lt;&gt;代金券",Sheet1!$D$5:$D$28252,"&lt;&gt;内部转款",Sheet1!$D$5:$D$28252,"&lt;&gt;内部转账",Sheet1!$E$5:$E$28252,"&lt;&gt;*调拨*")</f>
        <v>0</v>
      </c>
      <c r="T475" s="32">
        <f>SUMIFS(Sheet1!$F$5:$F$28252,Sheet1!$I$5:$I$28252,$B475,Sheet1!$L$5:$L$28252,$A475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475,Sheet1!$L$5:$L$28252,$A475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475,Sheet1!$L$5:$L$28252,$A475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475,Sheet1!$L$5:$L$28252,$A475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5" s="32">
        <f>SUMIFS(Sheet1!$F$5:$F$28252,Sheet1!$I$5:$I$28252,$B475,Sheet1!$L$5:$L$28252,$A475,Sheet1!$E$5:$E$28252,"*调拨*")</f>
        <v>0</v>
      </c>
      <c r="V475" s="32">
        <f>SUMIFS(Sheet1!$F$5:$F$28252,Sheet1!$I$5:$I$28252,$B475,Sheet1!$L$5:$L$28252,$A475,Sheet1!$D$5:$D$28252,"储值",Sheet1!$E$5:$E$28252,"&lt;&gt;*调拨*")+SUMIFS(Sheet1!$F$5:$F$28252,Sheet1!$I$5:$I$28252,$B475,Sheet1!$L$5:$L$28252,$A475,Sheet1!$E$5:$E$28252,"*储值*",Sheet1!$D$5:$D$28252,"&lt;&gt;储值",Sheet1!$D$5:$D$28252,"&lt;&gt;内部转款",Sheet1!$D$5:$D$28252,"&lt;&gt;内部转账",Sheet1!$E$5:$E$28252,"&lt;&gt;*调拨*")</f>
        <v>0</v>
      </c>
      <c r="W475" s="32">
        <f>SUMIFS(Sheet1!$F$5:$F$28252,Sheet1!$I$5:$I$28252,$B475,Sheet1!$L$5:$L$28252,$A475,Sheet1!$D$5:$D$28252,"效期",Sheet1!$E$5:$E$28252,"&lt;&gt;*调拨*")+SUMIFS(Sheet1!$F$5:$F$28252,Sheet1!$I$5:$I$28252,$B475,Sheet1!$L$5:$L$28252,$A475,Sheet1!$E$5:$E$28252,"*效期*",Sheet1!$D$5:$D$28252,"&lt;&gt;效期",Sheet1!$D$5:$D$28252,"&lt;&gt;内部转款",Sheet1!$D$5:$D$28252,"&lt;&gt;内部转账",Sheet1!$E$5:$E$28252,"&lt;&gt;*调拨*")</f>
        <v>0</v>
      </c>
      <c r="X475" s="32">
        <f>SUMIFS(Sheet1!$F$5:$F$28252,Sheet1!$I$5:$I$28252,$B475,Sheet1!$L$5:$L$28252,$A475,Sheet1!$D$5:$D$28252,"内部转款",Sheet1!$E$5:$E$28252,"&lt;&gt;*调拨*")+SUMIFS(Sheet1!$F$5:$F$28252,Sheet1!$I$5:$I$28252,$B475,Sheet1!$L$5:$L$28252,$A475,Sheet1!$D$5:$D$28252,"内部转账",Sheet1!$E$5:$E$28252,"&lt;&gt;*调拨*")</f>
        <v>0</v>
      </c>
      <c r="Y475" s="32">
        <f t="shared" si="32"/>
        <v>0</v>
      </c>
      <c r="Z475" s="32">
        <f>SUMIFS(Sheet1!$F$5:$F$28252,Sheet1!$I$5:$I$28252,$B475,Sheet1!$L$5:$L$28252,$A475)</f>
        <v>10087.53</v>
      </c>
      <c r="AA475" s="32">
        <f>SUMIFS(Sheet1!$G$5:$G$28252,Sheet1!$I$5:$I$28252,$B475,Sheet1!$L$5:$L$28252,$A475,Sheet1!$D$5:$D$28252,"工资",Sheet1!$E$5:$E$28252,"&lt;&gt;*调拨*")+SUMIFS(Sheet1!$G$5:$G$28252,Sheet1!$I$5:$I$28252,$B475,Sheet1!$L$5:$L$28252,$A475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6621.1</v>
      </c>
      <c r="AB475" s="32">
        <f>SUMIFS(Sheet1!$G$5:$G$28252,Sheet1!$I$5:$I$28252,$B475,Sheet1!$L$5:$L$28252,$A475,Sheet1!$D$5:$D$28252,"水费",Sheet1!$E$5:$E$28252,"&lt;&gt;*调拨*")+SUMIFS(Sheet1!$G$5:$G$28252,Sheet1!$I$5:$I$28252,$B475,Sheet1!$L$5:$L$28252,$A475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5" s="32">
        <f>SUMIFS(Sheet1!$G$5:$G$28252,Sheet1!$I$5:$I$28252,$B475,Sheet1!$L$5:$L$28252,$A475,Sheet1!$D$5:$D$28252,"电费",Sheet1!$E$5:$E$28252,"&lt;&gt;*调拨*")+SUMIFS(Sheet1!$G$5:$G$28252,Sheet1!$I$5:$I$28252,$B475,Sheet1!$L$5:$L$28252,$A475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5" s="32">
        <f>SUMIFS(Sheet1!$G$5:$G$28252,Sheet1!$I$5:$I$28252,$B475,Sheet1!$L$5:$L$28252,$A475,Sheet1!$D$5:$D$28252,"宽带费",Sheet1!$E$5:$E$28252,"&lt;&gt;*调拨*")+SUMIFS(Sheet1!$G$5:$G$28252,Sheet1!$I$5:$I$28252,$B475,Sheet1!$L$5:$L$28252,$A475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5" s="32">
        <f>SUMIFS(Sheet1!$G$5:$G$28252,Sheet1!$I$5:$I$28252,$B475,Sheet1!$L$5:$L$28252,$A475,Sheet1!$D$5:$D$28252,"办公费",Sheet1!$E$5:$E$28252,"&lt;&gt;*调拨*")+SUMIFS(Sheet1!$G$5:$G$28252,Sheet1!$I$5:$I$28252,$B475,Sheet1!$L$5:$L$28252,$A475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5" s="32">
        <f>SUMIFS(Sheet1!$G$5:$G$28252,Sheet1!$I$5:$I$28252,$B475,Sheet1!$L$5:$L$28252,$A475,Sheet1!$D$5:$D$28252,"话费",Sheet1!$E$5:$E$28252,"&lt;&gt;*调拨*")+SUMIFS(Sheet1!$G$5:$G$28252,Sheet1!$I$5:$I$28252,$B475,Sheet1!$L$5:$L$28252,$A475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5" s="32">
        <f>SUMIFS(Sheet1!$G$5:$G$28252,Sheet1!$I$5:$I$28252,$B475,Sheet1!$L$5:$L$28252,$A475,Sheet1!$D$5:$D$28252,"房租",Sheet1!$E$5:$E$28252,"&lt;&gt;*调拨*")+SUMIFS(Sheet1!$G$5:$G$28252,Sheet1!$I$5:$I$28252,$B475,Sheet1!$L$5:$L$28252,$A475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75" s="32">
        <f>SUMIFS(Sheet1!$G$5:$G$28252,Sheet1!$I$5:$I$28252,$B475,Sheet1!$L$5:$L$28252,$A475,Sheet1!$E$5:$E$28252,"*调拨*")</f>
        <v>0</v>
      </c>
      <c r="AI475" s="32">
        <f>SUMIFS(Sheet1!$G$5:$G$28252,Sheet1!$I$5:$I$28252,$B475,Sheet1!$L$5:$L$28252,$A475,Sheet1!$D$5:$D$28252,"内部转款",Sheet1!$E$5:$E$28252,"&lt;&gt;*调拨*")+SUMIFS(Sheet1!$G$5:$G$28252,Sheet1!$I$5:$I$28252,$B475,Sheet1!$L$5:$L$28252,$A475,Sheet1!$D$5:$D$28252,"内部转账",Sheet1!$E$5:$E$28252,"&lt;&gt;*调拨*")</f>
        <v>0</v>
      </c>
      <c r="AJ475" s="32">
        <f t="shared" si="33"/>
        <v>0</v>
      </c>
      <c r="AK475" s="32">
        <f>SUMIFS(Sheet1!$G$5:$G$28252,Sheet1!$I$5:$I$28252,$B475,Sheet1!$L$5:$L$28252,$A475)</f>
        <v>6621.1</v>
      </c>
      <c r="AL475" s="32">
        <f t="shared" si="34"/>
        <v>3466.43</v>
      </c>
    </row>
    <row r="476" ht="16.5" spans="1:38">
      <c r="A476" s="30">
        <v>202608</v>
      </c>
      <c r="B476" s="31" t="s">
        <v>196</v>
      </c>
      <c r="C476" s="32">
        <f>SUMIFS(Sheet1!$F$5:$F$28252,Sheet1!$I$5:$I$28252,$B476,Sheet1!$L$5:$L$28252,$A476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24220.02</v>
      </c>
      <c r="D476" s="32">
        <f>SUMIFS(Sheet1!$F$5:$F$28252,Sheet1!$I$5:$I$28252,$B476,Sheet1!$L$5:$L$28252,$A476,Sheet1!$D$5:$D$28252,"医保即时拨付",Sheet1!$E$5:$E$28252,"&lt;&gt;*调拨*")+SUMIFS(Sheet1!$F$5:$F$28252,Sheet1!$I$5:$I$28252,$B476,Sheet1!$L$5:$L$28252,$A476,Sheet1!$E$5:$E$28252,"*医保即时拨付*",Sheet1!$D$5:$D$28252,"&lt;&gt;医保即时拨付",Sheet1!$D$5:$D$28252,"&lt;&gt;内部转款",Sheet1!$D$5:$D$28252,"&lt;&gt;内部转账",Sheet1!$E$5:$E$28252,"&lt;&gt;*调拨*")</f>
        <v>976.01</v>
      </c>
      <c r="E476" s="32">
        <f>SUMIFS(Sheet1!$F$5:$F$28252,Sheet1!$I$5:$I$28252,$B476,Sheet1!$L$5:$L$28252,$A476,Sheet1!$D$5:$D$28252,"医保",Sheet1!$E$5:$E$28252,"&lt;&gt;*调拨*",Sheet1!$E$5:$E$28252,"&lt;&gt;*医保即时拨付*")+SUMIFS(Sheet1!$F$5:$F$28252,Sheet1!$I$5:$I$28252,$B476,Sheet1!$L$5:$L$28252,$A476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6" s="32">
        <f>SUMIFS(Sheet1!$F$5:$F$28252,Sheet1!$I$5:$I$28252,$B476,Sheet1!$L$5:$L$28252,$A476,Sheet1!$D$5:$D$28252,"聚合",Sheet1!$E$5:$E$28252,"&lt;&gt;*调拨*")+SUMIFS(Sheet1!$F$5:$F$28252,Sheet1!$I$5:$I$28252,$B476,Sheet1!$L$5:$L$28252,$A476,Sheet1!$E$5:$E$28252,"*聚合*",Sheet1!$D$5:$D$28252,"&lt;&gt;聚合",Sheet1!$D$5:$D$28252,"&lt;&gt;内部转款",Sheet1!$D$5:$D$28252,"&lt;&gt;内部转账",Sheet1!$E$5:$E$28252,"&lt;&gt;*调拨*")</f>
        <v>0</v>
      </c>
      <c r="G476" s="32">
        <f>SUMIFS(Sheet1!$F$5:$F$28252,Sheet1!$I$5:$I$28252,$B476,Sheet1!$L$5:$L$28252,$A476,Sheet1!$D$5:$D$28252,"24小时微信",Sheet1!$E$5:$E$28252,"&lt;&gt;*调拨*")+SUMIFS(Sheet1!$F$5:$F$28252,Sheet1!$I$5:$I$28252,$B476,Sheet1!$L$5:$L$28252,$A476,Sheet1!$E$5:$E$28252,"*24小时微信*",Sheet1!$D$5:$D$28252,"&lt;&gt;24小时微信",Sheet1!$D$5:$D$28252,"&lt;&gt;内部转款",Sheet1!$D$5:$D$28252,"&lt;&gt;内部转账",Sheet1!$E$5:$E$28252,"&lt;&gt;*调拨*")</f>
        <v>0</v>
      </c>
      <c r="H476" s="32">
        <f>SUMIFS(Sheet1!$F$5:$F$28252,Sheet1!$I$5:$I$28252,$B476,Sheet1!$L$5:$L$28252,$A476,Sheet1!$D$5:$D$28252,"美团",Sheet1!$E$5:$E$28252,"&lt;&gt;*调拨*")+SUMIFS(Sheet1!$F$5:$F$28252,Sheet1!$I$5:$I$28252,$B476,Sheet1!$L$5:$L$28252,$A476,Sheet1!$E$5:$E$28252,"*美团*",Sheet1!$D$5:$D$28252,"&lt;&gt;美团",Sheet1!$D$5:$D$28252,"&lt;&gt;内部转款",Sheet1!$D$5:$D$28252,"&lt;&gt;内部转账",Sheet1!$E$5:$E$28252,"&lt;&gt;*调拨*")</f>
        <v>0</v>
      </c>
      <c r="I476" s="32">
        <f>SUMIFS(Sheet1!$F$5:$F$28252,Sheet1!$I$5:$I$28252,$B476,Sheet1!$L$5:$L$28252,$A476,Sheet1!$D$5:$D$28252,"饿了么",Sheet1!$E$5:$E$28252,"&lt;&gt;*调拨*")+SUMIFS(Sheet1!$F$5:$F$28252,Sheet1!$I$5:$I$28252,$B476,Sheet1!$L$5:$L$28252,$A476,Sheet1!$E$5:$E$28252,"*饿了么*",Sheet1!$D$5:$D$28252,"&lt;&gt;饿了么",Sheet1!$D$5:$D$28252,"&lt;&gt;内部转款",Sheet1!$D$5:$D$28252,"&lt;&gt;内部转账",Sheet1!$E$5:$E$28252,"&lt;&gt;*调拨*")</f>
        <v>0</v>
      </c>
      <c r="J476" s="32">
        <f>SUMIFS(Sheet1!$F$5:$F$28252,Sheet1!$I$5:$I$28252,$B476,Sheet1!$L$5:$L$28252,$A476,Sheet1!$D$5:$D$28252,"健E卡",Sheet1!$E$5:$E$28252,"&lt;&gt;*调拨*")+SUMIFS(Sheet1!$F$5:$F$28252,Sheet1!$I$5:$I$28252,$B476,Sheet1!$L$5:$L$28252,$A476,Sheet1!$E$5:$E$28252,"*健E卡*",Sheet1!$D$5:$D$28252,"&lt;&gt;健E卡",Sheet1!$D$5:$D$28252,"&lt;&gt;内部转款",Sheet1!$D$5:$D$28252,"&lt;&gt;内部转账",Sheet1!$E$5:$E$28252,"&lt;&gt;*调拨*")</f>
        <v>0</v>
      </c>
      <c r="K476" s="32">
        <f>SUMIFS(Sheet1!$F$5:$F$28252,Sheet1!$I$5:$I$28252,$B476,Sheet1!$L$5:$L$28252,$A476,Sheet1!$D$5:$D$28252,"抖音",Sheet1!$E$5:$E$28252,"&lt;&gt;*调拨*")+SUMIFS(Sheet1!$F$5:$F$28252,Sheet1!$I$5:$I$28252,$B476,Sheet1!$L$5:$L$28252,$A476,Sheet1!$E$5:$E$28252,"*抖音*",Sheet1!$D$5:$D$28252,"&lt;&gt;抖音",Sheet1!$D$5:$D$28252,"&lt;&gt;内部转款",Sheet1!$D$5:$D$28252,"&lt;&gt;内部转账",Sheet1!$E$5:$E$28252,"&lt;&gt;*调拨*")</f>
        <v>0</v>
      </c>
      <c r="L476" s="32">
        <f>SUMIFS(Sheet1!$F$5:$F$28252,Sheet1!$I$5:$I$28252,$B476,Sheet1!$L$5:$L$28252,$A476,Sheet1!$D$5:$D$28252,"医卡通",Sheet1!$E$5:$E$28252,"&lt;&gt;*调拨*")+SUMIFS(Sheet1!$F$5:$F$28252,Sheet1!$I$5:$I$28252,$B476,Sheet1!$L$5:$L$28252,$A476,Sheet1!$E$5:$E$28252,"*医卡通*",Sheet1!$D$5:$D$28252,"&lt;&gt;医卡通",Sheet1!$D$5:$D$28252,"&lt;&gt;内部转款",Sheet1!$D$5:$D$28252,"&lt;&gt;内部转账",Sheet1!$E$5:$E$28252,"&lt;&gt;*调拨*")</f>
        <v>0</v>
      </c>
      <c r="M476" s="32">
        <f>SUMIFS(Sheet1!$F$5:$F$28252,Sheet1!$I$5:$I$28252,$B476,Sheet1!$L$5:$L$28252,$A476,Sheet1!$D$5:$D$28252,"企健网",Sheet1!$E$5:$E$28252,"&lt;&gt;*调拨*")+SUMIFS(Sheet1!$F$5:$F$28252,Sheet1!$I$5:$I$28252,$B476,Sheet1!$L$5:$L$28252,$A476,Sheet1!$E$5:$E$28252,"*企健网*",Sheet1!$D$5:$D$28252,"&lt;&gt;企健网",Sheet1!$D$5:$D$28252,"&lt;&gt;内部转款",Sheet1!$D$5:$D$28252,"&lt;&gt;内部转账",Sheet1!$E$5:$E$28252,"&lt;&gt;*调拨*")</f>
        <v>0</v>
      </c>
      <c r="N476" s="32">
        <f>SUMIFS(Sheet1!$F$5:$F$28252,Sheet1!$I$5:$I$28252,$B476,Sheet1!$L$5:$L$28252,$A476,Sheet1!$D$5:$D$28252,"银联",Sheet1!$E$5:$E$28252,"&lt;&gt;*调拨*")+SUMIFS(Sheet1!$F$5:$F$28252,Sheet1!$I$5:$I$28252,$B476,Sheet1!$L$5:$L$28252,$A476,Sheet1!$E$5:$E$28252,"*银联*",Sheet1!$D$5:$D$28252,"&lt;&gt;银联",Sheet1!$D$5:$D$28252,"&lt;&gt;内部转款",Sheet1!$D$5:$D$28252,"&lt;&gt;内部转账",Sheet1!$E$5:$E$28252,"&lt;&gt;*调拨*")</f>
        <v>0</v>
      </c>
      <c r="O476" s="32">
        <f>SUMIFS(Sheet1!$F$5:$F$28252,Sheet1!$I$5:$I$28252,$B476,Sheet1!$L$5:$L$28252,$A476,Sheet1!$D$5:$D$28252,"京东",Sheet1!$E$5:$E$28252,"&lt;&gt;*调拨*")+SUMIFS(Sheet1!$F$5:$F$28252,Sheet1!$I$5:$I$28252,$B476,Sheet1!$L$5:$L$28252,$A476,Sheet1!$E$5:$E$28252,"*京东*",Sheet1!$D$5:$D$28252,"&lt;&gt;京东",Sheet1!$D$5:$D$28252,"&lt;&gt;内部转款",Sheet1!$D$5:$D$28252,"&lt;&gt;内部转账",Sheet1!$E$5:$E$28252,"&lt;&gt;*调拨*")</f>
        <v>0</v>
      </c>
      <c r="P476" s="32">
        <f>SUMIFS(Sheet1!$F$5:$F$28252,Sheet1!$I$5:$I$28252,$B476,Sheet1!$L$5:$L$28252,$A476,Sheet1!$D$5:$D$28252,"药机微信",Sheet1!$E$5:$E$28252,"&lt;&gt;*调拨*")+SUMIFS(Sheet1!$F$5:$F$28252,Sheet1!$I$5:$I$28252,$B476,Sheet1!$L$5:$L$28252,$A476,Sheet1!$E$5:$E$28252,"*药机微信*",Sheet1!$D$5:$D$28252,"&lt;&gt;药机微信",Sheet1!$D$5:$D$28252,"&lt;&gt;内部转款",Sheet1!$D$5:$D$28252,"&lt;&gt;内部转账",Sheet1!$E$5:$E$28252,"&lt;&gt;*调拨*")</f>
        <v>0</v>
      </c>
      <c r="Q476" s="32">
        <f>SUMIFS(Sheet1!$F$5:$F$28252,Sheet1!$I$5:$I$28252,$B476,Sheet1!$L$5:$L$28252,$A476,Sheet1!$D$5:$D$28252,"亲情卡",Sheet1!$E$5:$E$28252,"&lt;&gt;*调拨*")+SUMIFS(Sheet1!$F$5:$F$28252,Sheet1!$I$5:$I$28252,$B476,Sheet1!$L$5:$L$28252,$A476,Sheet1!$E$5:$E$28252,"*亲情卡*",Sheet1!$D$5:$D$28252,"&lt;&gt;亲情卡",Sheet1!$D$5:$D$28252,"&lt;&gt;内部转款",Sheet1!$D$5:$D$28252,"&lt;&gt;内部转账",Sheet1!$E$5:$E$28252,"&lt;&gt;*调拨*")</f>
        <v>0</v>
      </c>
      <c r="R476" s="32">
        <f>SUMIFS(Sheet1!$F$5:$F$28252,Sheet1!$I$5:$I$28252,$B476,Sheet1!$L$5:$L$28252,$A476,Sheet1!$D$5:$D$28252,"优惠券",Sheet1!$E$5:$E$28252,"&lt;&gt;*调拨*")+SUMIFS(Sheet1!$F$5:$F$28252,Sheet1!$I$5:$I$28252,$B476,Sheet1!$L$5:$L$28252,$A476,Sheet1!$E$5:$E$28252,"*优惠券*",Sheet1!$D$5:$D$28252,"&lt;&gt;优惠券",Sheet1!$D$5:$D$28252,"&lt;&gt;内部转款",Sheet1!$D$5:$D$28252,"&lt;&gt;内部转账",Sheet1!$E$5:$E$28252,"&lt;&gt;*调拨*")</f>
        <v>0</v>
      </c>
      <c r="S476" s="32">
        <f>SUMIFS(Sheet1!$F$5:$F$28252,Sheet1!$I$5:$I$28252,$B476,Sheet1!$L$5:$L$28252,$A476,Sheet1!$D$5:$D$28252,"代金券",Sheet1!$E$5:$E$28252,"&lt;&gt;*调拨*")+SUMIFS(Sheet1!$F$5:$F$28252,Sheet1!$I$5:$I$28252,$B476,Sheet1!$L$5:$L$28252,$A476,Sheet1!$E$5:$E$28252,"*代金券*",Sheet1!$D$5:$D$28252,"&lt;&gt;代金券",Sheet1!$D$5:$D$28252,"&lt;&gt;内部转款",Sheet1!$D$5:$D$28252,"&lt;&gt;内部转账",Sheet1!$E$5:$E$28252,"&lt;&gt;*调拨*")</f>
        <v>0</v>
      </c>
      <c r="T476" s="32">
        <f>SUMIFS(Sheet1!$F$5:$F$28252,Sheet1!$I$5:$I$28252,$B476,Sheet1!$L$5:$L$28252,$A476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476,Sheet1!$L$5:$L$28252,$A476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476,Sheet1!$L$5:$L$28252,$A476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476,Sheet1!$L$5:$L$28252,$A476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6" s="32">
        <f>SUMIFS(Sheet1!$F$5:$F$28252,Sheet1!$I$5:$I$28252,$B476,Sheet1!$L$5:$L$28252,$A476,Sheet1!$E$5:$E$28252,"*调拨*")</f>
        <v>0</v>
      </c>
      <c r="V476" s="32">
        <f>SUMIFS(Sheet1!$F$5:$F$28252,Sheet1!$I$5:$I$28252,$B476,Sheet1!$L$5:$L$28252,$A476,Sheet1!$D$5:$D$28252,"储值",Sheet1!$E$5:$E$28252,"&lt;&gt;*调拨*")+SUMIFS(Sheet1!$F$5:$F$28252,Sheet1!$I$5:$I$28252,$B476,Sheet1!$L$5:$L$28252,$A476,Sheet1!$E$5:$E$28252,"*储值*",Sheet1!$D$5:$D$28252,"&lt;&gt;储值",Sheet1!$D$5:$D$28252,"&lt;&gt;内部转款",Sheet1!$D$5:$D$28252,"&lt;&gt;内部转账",Sheet1!$E$5:$E$28252,"&lt;&gt;*调拨*")</f>
        <v>0</v>
      </c>
      <c r="W476" s="32">
        <f>SUMIFS(Sheet1!$F$5:$F$28252,Sheet1!$I$5:$I$28252,$B476,Sheet1!$L$5:$L$28252,$A476,Sheet1!$D$5:$D$28252,"效期",Sheet1!$E$5:$E$28252,"&lt;&gt;*调拨*")+SUMIFS(Sheet1!$F$5:$F$28252,Sheet1!$I$5:$I$28252,$B476,Sheet1!$L$5:$L$28252,$A476,Sheet1!$E$5:$E$28252,"*效期*",Sheet1!$D$5:$D$28252,"&lt;&gt;效期",Sheet1!$D$5:$D$28252,"&lt;&gt;内部转款",Sheet1!$D$5:$D$28252,"&lt;&gt;内部转账",Sheet1!$E$5:$E$28252,"&lt;&gt;*调拨*")</f>
        <v>0</v>
      </c>
      <c r="X476" s="32">
        <f>SUMIFS(Sheet1!$F$5:$F$28252,Sheet1!$I$5:$I$28252,$B476,Sheet1!$L$5:$L$28252,$A476,Sheet1!$D$5:$D$28252,"内部转款",Sheet1!$E$5:$E$28252,"&lt;&gt;*调拨*")+SUMIFS(Sheet1!$F$5:$F$28252,Sheet1!$I$5:$I$28252,$B476,Sheet1!$L$5:$L$28252,$A476,Sheet1!$D$5:$D$28252,"内部转账",Sheet1!$E$5:$E$28252,"&lt;&gt;*调拨*")</f>
        <v>0</v>
      </c>
      <c r="Y476" s="32">
        <f t="shared" si="32"/>
        <v>0</v>
      </c>
      <c r="Z476" s="32">
        <f>SUMIFS(Sheet1!$F$5:$F$28252,Sheet1!$I$5:$I$28252,$B476,Sheet1!$L$5:$L$28252,$A476)</f>
        <v>25196.03</v>
      </c>
      <c r="AA476" s="32">
        <f>SUMIFS(Sheet1!$G$5:$G$28252,Sheet1!$I$5:$I$28252,$B476,Sheet1!$L$5:$L$28252,$A476,Sheet1!$D$5:$D$28252,"工资",Sheet1!$E$5:$E$28252,"&lt;&gt;*调拨*")+SUMIFS(Sheet1!$G$5:$G$28252,Sheet1!$I$5:$I$28252,$B476,Sheet1!$L$5:$L$28252,$A476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4282.98</v>
      </c>
      <c r="AB476" s="32">
        <f>SUMIFS(Sheet1!$G$5:$G$28252,Sheet1!$I$5:$I$28252,$B476,Sheet1!$L$5:$L$28252,$A476,Sheet1!$D$5:$D$28252,"水费",Sheet1!$E$5:$E$28252,"&lt;&gt;*调拨*")+SUMIFS(Sheet1!$G$5:$G$28252,Sheet1!$I$5:$I$28252,$B476,Sheet1!$L$5:$L$28252,$A476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6" s="32">
        <f>SUMIFS(Sheet1!$G$5:$G$28252,Sheet1!$I$5:$I$28252,$B476,Sheet1!$L$5:$L$28252,$A476,Sheet1!$D$5:$D$28252,"电费",Sheet1!$E$5:$E$28252,"&lt;&gt;*调拨*")+SUMIFS(Sheet1!$G$5:$G$28252,Sheet1!$I$5:$I$28252,$B476,Sheet1!$L$5:$L$28252,$A476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6" s="32">
        <f>SUMIFS(Sheet1!$G$5:$G$28252,Sheet1!$I$5:$I$28252,$B476,Sheet1!$L$5:$L$28252,$A476,Sheet1!$D$5:$D$28252,"宽带费",Sheet1!$E$5:$E$28252,"&lt;&gt;*调拨*")+SUMIFS(Sheet1!$G$5:$G$28252,Sheet1!$I$5:$I$28252,$B476,Sheet1!$L$5:$L$28252,$A476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6" s="32">
        <f>SUMIFS(Sheet1!$G$5:$G$28252,Sheet1!$I$5:$I$28252,$B476,Sheet1!$L$5:$L$28252,$A476,Sheet1!$D$5:$D$28252,"办公费",Sheet1!$E$5:$E$28252,"&lt;&gt;*调拨*")+SUMIFS(Sheet1!$G$5:$G$28252,Sheet1!$I$5:$I$28252,$B476,Sheet1!$L$5:$L$28252,$A476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6" s="32">
        <f>SUMIFS(Sheet1!$G$5:$G$28252,Sheet1!$I$5:$I$28252,$B476,Sheet1!$L$5:$L$28252,$A476,Sheet1!$D$5:$D$28252,"话费",Sheet1!$E$5:$E$28252,"&lt;&gt;*调拨*")+SUMIFS(Sheet1!$G$5:$G$28252,Sheet1!$I$5:$I$28252,$B476,Sheet1!$L$5:$L$28252,$A476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6" s="32">
        <f>SUMIFS(Sheet1!$G$5:$G$28252,Sheet1!$I$5:$I$28252,$B476,Sheet1!$L$5:$L$28252,$A476,Sheet1!$D$5:$D$28252,"房租",Sheet1!$E$5:$E$28252,"&lt;&gt;*调拨*")+SUMIFS(Sheet1!$G$5:$G$28252,Sheet1!$I$5:$I$28252,$B476,Sheet1!$L$5:$L$28252,$A476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76" s="32">
        <f>SUMIFS(Sheet1!$G$5:$G$28252,Sheet1!$I$5:$I$28252,$B476,Sheet1!$L$5:$L$28252,$A476,Sheet1!$E$5:$E$28252,"*调拨*")</f>
        <v>0</v>
      </c>
      <c r="AI476" s="32">
        <f>SUMIFS(Sheet1!$G$5:$G$28252,Sheet1!$I$5:$I$28252,$B476,Sheet1!$L$5:$L$28252,$A476,Sheet1!$D$5:$D$28252,"内部转款",Sheet1!$E$5:$E$28252,"&lt;&gt;*调拨*")+SUMIFS(Sheet1!$G$5:$G$28252,Sheet1!$I$5:$I$28252,$B476,Sheet1!$L$5:$L$28252,$A476,Sheet1!$D$5:$D$28252,"内部转账",Sheet1!$E$5:$E$28252,"&lt;&gt;*调拨*")</f>
        <v>0</v>
      </c>
      <c r="AJ476" s="32">
        <f t="shared" si="33"/>
        <v>0</v>
      </c>
      <c r="AK476" s="32">
        <f>SUMIFS(Sheet1!$G$5:$G$28252,Sheet1!$I$5:$I$28252,$B476,Sheet1!$L$5:$L$28252,$A476)</f>
        <v>4282.98</v>
      </c>
      <c r="AL476" s="32">
        <f t="shared" si="34"/>
        <v>20913.05</v>
      </c>
    </row>
    <row r="477" ht="16.5" spans="1:38">
      <c r="A477" s="30">
        <v>202608</v>
      </c>
      <c r="B477" s="31" t="s">
        <v>109</v>
      </c>
      <c r="C477" s="32">
        <f>SUMIFS(Sheet1!$F$5:$F$28252,Sheet1!$I$5:$I$28252,$B477,Sheet1!$L$5:$L$28252,$A477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20120.71</v>
      </c>
      <c r="D477" s="32">
        <f>SUMIFS(Sheet1!$F$5:$F$28252,Sheet1!$I$5:$I$28252,$B477,Sheet1!$L$5:$L$28252,$A477,Sheet1!$D$5:$D$28252,"医保即时拨付",Sheet1!$E$5:$E$28252,"&lt;&gt;*调拨*")+SUMIFS(Sheet1!$F$5:$F$28252,Sheet1!$I$5:$I$28252,$B477,Sheet1!$L$5:$L$28252,$A477,Sheet1!$E$5:$E$28252,"*医保即时拨付*",Sheet1!$D$5:$D$28252,"&lt;&gt;医保即时拨付",Sheet1!$D$5:$D$28252,"&lt;&gt;内部转款",Sheet1!$D$5:$D$28252,"&lt;&gt;内部转账",Sheet1!$E$5:$E$28252,"&lt;&gt;*调拨*")</f>
        <v>844.47</v>
      </c>
      <c r="E477" s="32">
        <f>SUMIFS(Sheet1!$F$5:$F$28252,Sheet1!$I$5:$I$28252,$B477,Sheet1!$L$5:$L$28252,$A477,Sheet1!$D$5:$D$28252,"医保",Sheet1!$E$5:$E$28252,"&lt;&gt;*调拨*",Sheet1!$E$5:$E$28252,"&lt;&gt;*医保即时拨付*")+SUMIFS(Sheet1!$F$5:$F$28252,Sheet1!$I$5:$I$28252,$B477,Sheet1!$L$5:$L$28252,$A477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7" s="32">
        <f>SUMIFS(Sheet1!$F$5:$F$28252,Sheet1!$I$5:$I$28252,$B477,Sheet1!$L$5:$L$28252,$A477,Sheet1!$D$5:$D$28252,"聚合",Sheet1!$E$5:$E$28252,"&lt;&gt;*调拨*")+SUMIFS(Sheet1!$F$5:$F$28252,Sheet1!$I$5:$I$28252,$B477,Sheet1!$L$5:$L$28252,$A477,Sheet1!$E$5:$E$28252,"*聚合*",Sheet1!$D$5:$D$28252,"&lt;&gt;聚合",Sheet1!$D$5:$D$28252,"&lt;&gt;内部转款",Sheet1!$D$5:$D$28252,"&lt;&gt;内部转账",Sheet1!$E$5:$E$28252,"&lt;&gt;*调拨*")</f>
        <v>0</v>
      </c>
      <c r="G477" s="32">
        <f>SUMIFS(Sheet1!$F$5:$F$28252,Sheet1!$I$5:$I$28252,$B477,Sheet1!$L$5:$L$28252,$A477,Sheet1!$D$5:$D$28252,"24小时微信",Sheet1!$E$5:$E$28252,"&lt;&gt;*调拨*")+SUMIFS(Sheet1!$F$5:$F$28252,Sheet1!$I$5:$I$28252,$B477,Sheet1!$L$5:$L$28252,$A477,Sheet1!$E$5:$E$28252,"*24小时微信*",Sheet1!$D$5:$D$28252,"&lt;&gt;24小时微信",Sheet1!$D$5:$D$28252,"&lt;&gt;内部转款",Sheet1!$D$5:$D$28252,"&lt;&gt;内部转账",Sheet1!$E$5:$E$28252,"&lt;&gt;*调拨*")</f>
        <v>0</v>
      </c>
      <c r="H477" s="32">
        <f>SUMIFS(Sheet1!$F$5:$F$28252,Sheet1!$I$5:$I$28252,$B477,Sheet1!$L$5:$L$28252,$A477,Sheet1!$D$5:$D$28252,"美团",Sheet1!$E$5:$E$28252,"&lt;&gt;*调拨*")+SUMIFS(Sheet1!$F$5:$F$28252,Sheet1!$I$5:$I$28252,$B477,Sheet1!$L$5:$L$28252,$A477,Sheet1!$E$5:$E$28252,"*美团*",Sheet1!$D$5:$D$28252,"&lt;&gt;美团",Sheet1!$D$5:$D$28252,"&lt;&gt;内部转款",Sheet1!$D$5:$D$28252,"&lt;&gt;内部转账",Sheet1!$E$5:$E$28252,"&lt;&gt;*调拨*")</f>
        <v>0</v>
      </c>
      <c r="I477" s="32">
        <f>SUMIFS(Sheet1!$F$5:$F$28252,Sheet1!$I$5:$I$28252,$B477,Sheet1!$L$5:$L$28252,$A477,Sheet1!$D$5:$D$28252,"饿了么",Sheet1!$E$5:$E$28252,"&lt;&gt;*调拨*")+SUMIFS(Sheet1!$F$5:$F$28252,Sheet1!$I$5:$I$28252,$B477,Sheet1!$L$5:$L$28252,$A477,Sheet1!$E$5:$E$28252,"*饿了么*",Sheet1!$D$5:$D$28252,"&lt;&gt;饿了么",Sheet1!$D$5:$D$28252,"&lt;&gt;内部转款",Sheet1!$D$5:$D$28252,"&lt;&gt;内部转账",Sheet1!$E$5:$E$28252,"&lt;&gt;*调拨*")</f>
        <v>0</v>
      </c>
      <c r="J477" s="32">
        <f>SUMIFS(Sheet1!$F$5:$F$28252,Sheet1!$I$5:$I$28252,$B477,Sheet1!$L$5:$L$28252,$A477,Sheet1!$D$5:$D$28252,"健E卡",Sheet1!$E$5:$E$28252,"&lt;&gt;*调拨*")+SUMIFS(Sheet1!$F$5:$F$28252,Sheet1!$I$5:$I$28252,$B477,Sheet1!$L$5:$L$28252,$A477,Sheet1!$E$5:$E$28252,"*健E卡*",Sheet1!$D$5:$D$28252,"&lt;&gt;健E卡",Sheet1!$D$5:$D$28252,"&lt;&gt;内部转款",Sheet1!$D$5:$D$28252,"&lt;&gt;内部转账",Sheet1!$E$5:$E$28252,"&lt;&gt;*调拨*")</f>
        <v>0</v>
      </c>
      <c r="K477" s="32">
        <f>SUMIFS(Sheet1!$F$5:$F$28252,Sheet1!$I$5:$I$28252,$B477,Sheet1!$L$5:$L$28252,$A477,Sheet1!$D$5:$D$28252,"抖音",Sheet1!$E$5:$E$28252,"&lt;&gt;*调拨*")+SUMIFS(Sheet1!$F$5:$F$28252,Sheet1!$I$5:$I$28252,$B477,Sheet1!$L$5:$L$28252,$A477,Sheet1!$E$5:$E$28252,"*抖音*",Sheet1!$D$5:$D$28252,"&lt;&gt;抖音",Sheet1!$D$5:$D$28252,"&lt;&gt;内部转款",Sheet1!$D$5:$D$28252,"&lt;&gt;内部转账",Sheet1!$E$5:$E$28252,"&lt;&gt;*调拨*")</f>
        <v>0</v>
      </c>
      <c r="L477" s="32">
        <f>SUMIFS(Sheet1!$F$5:$F$28252,Sheet1!$I$5:$I$28252,$B477,Sheet1!$L$5:$L$28252,$A477,Sheet1!$D$5:$D$28252,"医卡通",Sheet1!$E$5:$E$28252,"&lt;&gt;*调拨*")+SUMIFS(Sheet1!$F$5:$F$28252,Sheet1!$I$5:$I$28252,$B477,Sheet1!$L$5:$L$28252,$A477,Sheet1!$E$5:$E$28252,"*医卡通*",Sheet1!$D$5:$D$28252,"&lt;&gt;医卡通",Sheet1!$D$5:$D$28252,"&lt;&gt;内部转款",Sheet1!$D$5:$D$28252,"&lt;&gt;内部转账",Sheet1!$E$5:$E$28252,"&lt;&gt;*调拨*")</f>
        <v>0</v>
      </c>
      <c r="M477" s="32">
        <f>SUMIFS(Sheet1!$F$5:$F$28252,Sheet1!$I$5:$I$28252,$B477,Sheet1!$L$5:$L$28252,$A477,Sheet1!$D$5:$D$28252,"企健网",Sheet1!$E$5:$E$28252,"&lt;&gt;*调拨*")+SUMIFS(Sheet1!$F$5:$F$28252,Sheet1!$I$5:$I$28252,$B477,Sheet1!$L$5:$L$28252,$A477,Sheet1!$E$5:$E$28252,"*企健网*",Sheet1!$D$5:$D$28252,"&lt;&gt;企健网",Sheet1!$D$5:$D$28252,"&lt;&gt;内部转款",Sheet1!$D$5:$D$28252,"&lt;&gt;内部转账",Sheet1!$E$5:$E$28252,"&lt;&gt;*调拨*")</f>
        <v>0</v>
      </c>
      <c r="N477" s="32">
        <f>SUMIFS(Sheet1!$F$5:$F$28252,Sheet1!$I$5:$I$28252,$B477,Sheet1!$L$5:$L$28252,$A477,Sheet1!$D$5:$D$28252,"银联",Sheet1!$E$5:$E$28252,"&lt;&gt;*调拨*")+SUMIFS(Sheet1!$F$5:$F$28252,Sheet1!$I$5:$I$28252,$B477,Sheet1!$L$5:$L$28252,$A477,Sheet1!$E$5:$E$28252,"*银联*",Sheet1!$D$5:$D$28252,"&lt;&gt;银联",Sheet1!$D$5:$D$28252,"&lt;&gt;内部转款",Sheet1!$D$5:$D$28252,"&lt;&gt;内部转账",Sheet1!$E$5:$E$28252,"&lt;&gt;*调拨*")</f>
        <v>0</v>
      </c>
      <c r="O477" s="32">
        <f>SUMIFS(Sheet1!$F$5:$F$28252,Sheet1!$I$5:$I$28252,$B477,Sheet1!$L$5:$L$28252,$A477,Sheet1!$D$5:$D$28252,"京东",Sheet1!$E$5:$E$28252,"&lt;&gt;*调拨*")+SUMIFS(Sheet1!$F$5:$F$28252,Sheet1!$I$5:$I$28252,$B477,Sheet1!$L$5:$L$28252,$A477,Sheet1!$E$5:$E$28252,"*京东*",Sheet1!$D$5:$D$28252,"&lt;&gt;京东",Sheet1!$D$5:$D$28252,"&lt;&gt;内部转款",Sheet1!$D$5:$D$28252,"&lt;&gt;内部转账",Sheet1!$E$5:$E$28252,"&lt;&gt;*调拨*")</f>
        <v>0</v>
      </c>
      <c r="P477" s="32">
        <f>SUMIFS(Sheet1!$F$5:$F$28252,Sheet1!$I$5:$I$28252,$B477,Sheet1!$L$5:$L$28252,$A477,Sheet1!$D$5:$D$28252,"药机微信",Sheet1!$E$5:$E$28252,"&lt;&gt;*调拨*")+SUMIFS(Sheet1!$F$5:$F$28252,Sheet1!$I$5:$I$28252,$B477,Sheet1!$L$5:$L$28252,$A477,Sheet1!$E$5:$E$28252,"*药机微信*",Sheet1!$D$5:$D$28252,"&lt;&gt;药机微信",Sheet1!$D$5:$D$28252,"&lt;&gt;内部转款",Sheet1!$D$5:$D$28252,"&lt;&gt;内部转账",Sheet1!$E$5:$E$28252,"&lt;&gt;*调拨*")</f>
        <v>0</v>
      </c>
      <c r="Q477" s="32">
        <f>SUMIFS(Sheet1!$F$5:$F$28252,Sheet1!$I$5:$I$28252,$B477,Sheet1!$L$5:$L$28252,$A477,Sheet1!$D$5:$D$28252,"亲情卡",Sheet1!$E$5:$E$28252,"&lt;&gt;*调拨*")+SUMIFS(Sheet1!$F$5:$F$28252,Sheet1!$I$5:$I$28252,$B477,Sheet1!$L$5:$L$28252,$A477,Sheet1!$E$5:$E$28252,"*亲情卡*",Sheet1!$D$5:$D$28252,"&lt;&gt;亲情卡",Sheet1!$D$5:$D$28252,"&lt;&gt;内部转款",Sheet1!$D$5:$D$28252,"&lt;&gt;内部转账",Sheet1!$E$5:$E$28252,"&lt;&gt;*调拨*")</f>
        <v>0</v>
      </c>
      <c r="R477" s="32">
        <f>SUMIFS(Sheet1!$F$5:$F$28252,Sheet1!$I$5:$I$28252,$B477,Sheet1!$L$5:$L$28252,$A477,Sheet1!$D$5:$D$28252,"优惠券",Sheet1!$E$5:$E$28252,"&lt;&gt;*调拨*")+SUMIFS(Sheet1!$F$5:$F$28252,Sheet1!$I$5:$I$28252,$B477,Sheet1!$L$5:$L$28252,$A477,Sheet1!$E$5:$E$28252,"*优惠券*",Sheet1!$D$5:$D$28252,"&lt;&gt;优惠券",Sheet1!$D$5:$D$28252,"&lt;&gt;内部转款",Sheet1!$D$5:$D$28252,"&lt;&gt;内部转账",Sheet1!$E$5:$E$28252,"&lt;&gt;*调拨*")</f>
        <v>0</v>
      </c>
      <c r="S477" s="32">
        <f>SUMIFS(Sheet1!$F$5:$F$28252,Sheet1!$I$5:$I$28252,$B477,Sheet1!$L$5:$L$28252,$A477,Sheet1!$D$5:$D$28252,"代金券",Sheet1!$E$5:$E$28252,"&lt;&gt;*调拨*")+SUMIFS(Sheet1!$F$5:$F$28252,Sheet1!$I$5:$I$28252,$B477,Sheet1!$L$5:$L$28252,$A477,Sheet1!$E$5:$E$28252,"*代金券*",Sheet1!$D$5:$D$28252,"&lt;&gt;代金券",Sheet1!$D$5:$D$28252,"&lt;&gt;内部转款",Sheet1!$D$5:$D$28252,"&lt;&gt;内部转账",Sheet1!$E$5:$E$28252,"&lt;&gt;*调拨*")</f>
        <v>0</v>
      </c>
      <c r="T477" s="32">
        <f>SUMIFS(Sheet1!$F$5:$F$28252,Sheet1!$I$5:$I$28252,$B477,Sheet1!$L$5:$L$28252,$A477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477,Sheet1!$L$5:$L$28252,$A477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477,Sheet1!$L$5:$L$28252,$A477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477,Sheet1!$L$5:$L$28252,$A477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7" s="32">
        <f>SUMIFS(Sheet1!$F$5:$F$28252,Sheet1!$I$5:$I$28252,$B477,Sheet1!$L$5:$L$28252,$A477,Sheet1!$E$5:$E$28252,"*调拨*")</f>
        <v>0</v>
      </c>
      <c r="V477" s="32">
        <f>SUMIFS(Sheet1!$F$5:$F$28252,Sheet1!$I$5:$I$28252,$B477,Sheet1!$L$5:$L$28252,$A477,Sheet1!$D$5:$D$28252,"储值",Sheet1!$E$5:$E$28252,"&lt;&gt;*调拨*")+SUMIFS(Sheet1!$F$5:$F$28252,Sheet1!$I$5:$I$28252,$B477,Sheet1!$L$5:$L$28252,$A477,Sheet1!$E$5:$E$28252,"*储值*",Sheet1!$D$5:$D$28252,"&lt;&gt;储值",Sheet1!$D$5:$D$28252,"&lt;&gt;内部转款",Sheet1!$D$5:$D$28252,"&lt;&gt;内部转账",Sheet1!$E$5:$E$28252,"&lt;&gt;*调拨*")</f>
        <v>0</v>
      </c>
      <c r="W477" s="32">
        <f>SUMIFS(Sheet1!$F$5:$F$28252,Sheet1!$I$5:$I$28252,$B477,Sheet1!$L$5:$L$28252,$A477,Sheet1!$D$5:$D$28252,"效期",Sheet1!$E$5:$E$28252,"&lt;&gt;*调拨*")+SUMIFS(Sheet1!$F$5:$F$28252,Sheet1!$I$5:$I$28252,$B477,Sheet1!$L$5:$L$28252,$A477,Sheet1!$E$5:$E$28252,"*效期*",Sheet1!$D$5:$D$28252,"&lt;&gt;效期",Sheet1!$D$5:$D$28252,"&lt;&gt;内部转款",Sheet1!$D$5:$D$28252,"&lt;&gt;内部转账",Sheet1!$E$5:$E$28252,"&lt;&gt;*调拨*")</f>
        <v>0</v>
      </c>
      <c r="X477" s="32">
        <f>SUMIFS(Sheet1!$F$5:$F$28252,Sheet1!$I$5:$I$28252,$B477,Sheet1!$L$5:$L$28252,$A477,Sheet1!$D$5:$D$28252,"内部转款",Sheet1!$E$5:$E$28252,"&lt;&gt;*调拨*")+SUMIFS(Sheet1!$F$5:$F$28252,Sheet1!$I$5:$I$28252,$B477,Sheet1!$L$5:$L$28252,$A477,Sheet1!$D$5:$D$28252,"内部转账",Sheet1!$E$5:$E$28252,"&lt;&gt;*调拨*")</f>
        <v>0</v>
      </c>
      <c r="Y477" s="32">
        <f t="shared" si="32"/>
        <v>0</v>
      </c>
      <c r="Z477" s="32">
        <f>SUMIFS(Sheet1!$F$5:$F$28252,Sheet1!$I$5:$I$28252,$B477,Sheet1!$L$5:$L$28252,$A477)</f>
        <v>20965.18</v>
      </c>
      <c r="AA477" s="32">
        <f>SUMIFS(Sheet1!$G$5:$G$28252,Sheet1!$I$5:$I$28252,$B477,Sheet1!$L$5:$L$28252,$A477,Sheet1!$D$5:$D$28252,"工资",Sheet1!$E$5:$E$28252,"&lt;&gt;*调拨*")+SUMIFS(Sheet1!$G$5:$G$28252,Sheet1!$I$5:$I$28252,$B477,Sheet1!$L$5:$L$28252,$A477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4509.46</v>
      </c>
      <c r="AB477" s="32">
        <f>SUMIFS(Sheet1!$G$5:$G$28252,Sheet1!$I$5:$I$28252,$B477,Sheet1!$L$5:$L$28252,$A477,Sheet1!$D$5:$D$28252,"水费",Sheet1!$E$5:$E$28252,"&lt;&gt;*调拨*")+SUMIFS(Sheet1!$G$5:$G$28252,Sheet1!$I$5:$I$28252,$B477,Sheet1!$L$5:$L$28252,$A477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7" s="32">
        <f>SUMIFS(Sheet1!$G$5:$G$28252,Sheet1!$I$5:$I$28252,$B477,Sheet1!$L$5:$L$28252,$A477,Sheet1!$D$5:$D$28252,"电费",Sheet1!$E$5:$E$28252,"&lt;&gt;*调拨*")+SUMIFS(Sheet1!$G$5:$G$28252,Sheet1!$I$5:$I$28252,$B477,Sheet1!$L$5:$L$28252,$A477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7" s="32">
        <f>SUMIFS(Sheet1!$G$5:$G$28252,Sheet1!$I$5:$I$28252,$B477,Sheet1!$L$5:$L$28252,$A477,Sheet1!$D$5:$D$28252,"宽带费",Sheet1!$E$5:$E$28252,"&lt;&gt;*调拨*")+SUMIFS(Sheet1!$G$5:$G$28252,Sheet1!$I$5:$I$28252,$B477,Sheet1!$L$5:$L$28252,$A477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7" s="32">
        <f>SUMIFS(Sheet1!$G$5:$G$28252,Sheet1!$I$5:$I$28252,$B477,Sheet1!$L$5:$L$28252,$A477,Sheet1!$D$5:$D$28252,"办公费",Sheet1!$E$5:$E$28252,"&lt;&gt;*调拨*")+SUMIFS(Sheet1!$G$5:$G$28252,Sheet1!$I$5:$I$28252,$B477,Sheet1!$L$5:$L$28252,$A477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7" s="32">
        <f>SUMIFS(Sheet1!$G$5:$G$28252,Sheet1!$I$5:$I$28252,$B477,Sheet1!$L$5:$L$28252,$A477,Sheet1!$D$5:$D$28252,"话费",Sheet1!$E$5:$E$28252,"&lt;&gt;*调拨*")+SUMIFS(Sheet1!$G$5:$G$28252,Sheet1!$I$5:$I$28252,$B477,Sheet1!$L$5:$L$28252,$A477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7" s="32">
        <f>SUMIFS(Sheet1!$G$5:$G$28252,Sheet1!$I$5:$I$28252,$B477,Sheet1!$L$5:$L$28252,$A477,Sheet1!$D$5:$D$28252,"房租",Sheet1!$E$5:$E$28252,"&lt;&gt;*调拨*")+SUMIFS(Sheet1!$G$5:$G$28252,Sheet1!$I$5:$I$28252,$B477,Sheet1!$L$5:$L$28252,$A477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77" s="32">
        <f>SUMIFS(Sheet1!$G$5:$G$28252,Sheet1!$I$5:$I$28252,$B477,Sheet1!$L$5:$L$28252,$A477,Sheet1!$E$5:$E$28252,"*调拨*")</f>
        <v>0</v>
      </c>
      <c r="AI477" s="32">
        <f>SUMIFS(Sheet1!$G$5:$G$28252,Sheet1!$I$5:$I$28252,$B477,Sheet1!$L$5:$L$28252,$A477,Sheet1!$D$5:$D$28252,"内部转款",Sheet1!$E$5:$E$28252,"&lt;&gt;*调拨*")+SUMIFS(Sheet1!$G$5:$G$28252,Sheet1!$I$5:$I$28252,$B477,Sheet1!$L$5:$L$28252,$A477,Sheet1!$D$5:$D$28252,"内部转账",Sheet1!$E$5:$E$28252,"&lt;&gt;*调拨*")</f>
        <v>0</v>
      </c>
      <c r="AJ477" s="32">
        <f t="shared" si="33"/>
        <v>0</v>
      </c>
      <c r="AK477" s="32">
        <f>SUMIFS(Sheet1!$G$5:$G$28252,Sheet1!$I$5:$I$28252,$B477,Sheet1!$L$5:$L$28252,$A477)</f>
        <v>4509.46</v>
      </c>
      <c r="AL477" s="32">
        <f t="shared" si="34"/>
        <v>16455.72</v>
      </c>
    </row>
    <row r="478" ht="16.5" spans="1:38">
      <c r="A478" s="30">
        <v>202608</v>
      </c>
      <c r="B478" s="31" t="s">
        <v>162</v>
      </c>
      <c r="C478" s="32">
        <f>SUMIFS(Sheet1!$F$5:$F$28252,Sheet1!$I$5:$I$28252,$B478,Sheet1!$L$5:$L$28252,$A478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78" s="32">
        <f>SUMIFS(Sheet1!$F$5:$F$28252,Sheet1!$I$5:$I$28252,$B478,Sheet1!$L$5:$L$28252,$A478,Sheet1!$D$5:$D$28252,"医保即时拨付",Sheet1!$E$5:$E$28252,"&lt;&gt;*调拨*")+SUMIFS(Sheet1!$F$5:$F$28252,Sheet1!$I$5:$I$28252,$B478,Sheet1!$L$5:$L$28252,$A478,Sheet1!$E$5:$E$28252,"*医保即时拨付*",Sheet1!$D$5:$D$28252,"&lt;&gt;医保即时拨付",Sheet1!$D$5:$D$28252,"&lt;&gt;内部转款",Sheet1!$D$5:$D$28252,"&lt;&gt;内部转账",Sheet1!$E$5:$E$28252,"&lt;&gt;*调拨*")</f>
        <v>0</v>
      </c>
      <c r="E478" s="32">
        <f>SUMIFS(Sheet1!$F$5:$F$28252,Sheet1!$I$5:$I$28252,$B478,Sheet1!$L$5:$L$28252,$A478,Sheet1!$D$5:$D$28252,"医保",Sheet1!$E$5:$E$28252,"&lt;&gt;*调拨*",Sheet1!$E$5:$E$28252,"&lt;&gt;*医保即时拨付*")+SUMIFS(Sheet1!$F$5:$F$28252,Sheet1!$I$5:$I$28252,$B478,Sheet1!$L$5:$L$28252,$A478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8" s="32">
        <f>SUMIFS(Sheet1!$F$5:$F$28252,Sheet1!$I$5:$I$28252,$B478,Sheet1!$L$5:$L$28252,$A478,Sheet1!$D$5:$D$28252,"聚合",Sheet1!$E$5:$E$28252,"&lt;&gt;*调拨*")+SUMIFS(Sheet1!$F$5:$F$28252,Sheet1!$I$5:$I$28252,$B478,Sheet1!$L$5:$L$28252,$A478,Sheet1!$E$5:$E$28252,"*聚合*",Sheet1!$D$5:$D$28252,"&lt;&gt;聚合",Sheet1!$D$5:$D$28252,"&lt;&gt;内部转款",Sheet1!$D$5:$D$28252,"&lt;&gt;内部转账",Sheet1!$E$5:$E$28252,"&lt;&gt;*调拨*")</f>
        <v>0</v>
      </c>
      <c r="G478" s="32">
        <f>SUMIFS(Sheet1!$F$5:$F$28252,Sheet1!$I$5:$I$28252,$B478,Sheet1!$L$5:$L$28252,$A478,Sheet1!$D$5:$D$28252,"24小时微信",Sheet1!$E$5:$E$28252,"&lt;&gt;*调拨*")+SUMIFS(Sheet1!$F$5:$F$28252,Sheet1!$I$5:$I$28252,$B478,Sheet1!$L$5:$L$28252,$A478,Sheet1!$E$5:$E$28252,"*24小时微信*",Sheet1!$D$5:$D$28252,"&lt;&gt;24小时微信",Sheet1!$D$5:$D$28252,"&lt;&gt;内部转款",Sheet1!$D$5:$D$28252,"&lt;&gt;内部转账",Sheet1!$E$5:$E$28252,"&lt;&gt;*调拨*")</f>
        <v>0</v>
      </c>
      <c r="H478" s="32">
        <f>SUMIFS(Sheet1!$F$5:$F$28252,Sheet1!$I$5:$I$28252,$B478,Sheet1!$L$5:$L$28252,$A478,Sheet1!$D$5:$D$28252,"美团",Sheet1!$E$5:$E$28252,"&lt;&gt;*调拨*")+SUMIFS(Sheet1!$F$5:$F$28252,Sheet1!$I$5:$I$28252,$B478,Sheet1!$L$5:$L$28252,$A478,Sheet1!$E$5:$E$28252,"*美团*",Sheet1!$D$5:$D$28252,"&lt;&gt;美团",Sheet1!$D$5:$D$28252,"&lt;&gt;内部转款",Sheet1!$D$5:$D$28252,"&lt;&gt;内部转账",Sheet1!$E$5:$E$28252,"&lt;&gt;*调拨*")</f>
        <v>0</v>
      </c>
      <c r="I478" s="32">
        <f>SUMIFS(Sheet1!$F$5:$F$28252,Sheet1!$I$5:$I$28252,$B478,Sheet1!$L$5:$L$28252,$A478,Sheet1!$D$5:$D$28252,"饿了么",Sheet1!$E$5:$E$28252,"&lt;&gt;*调拨*")+SUMIFS(Sheet1!$F$5:$F$28252,Sheet1!$I$5:$I$28252,$B478,Sheet1!$L$5:$L$28252,$A478,Sheet1!$E$5:$E$28252,"*饿了么*",Sheet1!$D$5:$D$28252,"&lt;&gt;饿了么",Sheet1!$D$5:$D$28252,"&lt;&gt;内部转款",Sheet1!$D$5:$D$28252,"&lt;&gt;内部转账",Sheet1!$E$5:$E$28252,"&lt;&gt;*调拨*")</f>
        <v>0</v>
      </c>
      <c r="J478" s="32">
        <f>SUMIFS(Sheet1!$F$5:$F$28252,Sheet1!$I$5:$I$28252,$B478,Sheet1!$L$5:$L$28252,$A478,Sheet1!$D$5:$D$28252,"健E卡",Sheet1!$E$5:$E$28252,"&lt;&gt;*调拨*")+SUMIFS(Sheet1!$F$5:$F$28252,Sheet1!$I$5:$I$28252,$B478,Sheet1!$L$5:$L$28252,$A478,Sheet1!$E$5:$E$28252,"*健E卡*",Sheet1!$D$5:$D$28252,"&lt;&gt;健E卡",Sheet1!$D$5:$D$28252,"&lt;&gt;内部转款",Sheet1!$D$5:$D$28252,"&lt;&gt;内部转账",Sheet1!$E$5:$E$28252,"&lt;&gt;*调拨*")</f>
        <v>0</v>
      </c>
      <c r="K478" s="32">
        <f>SUMIFS(Sheet1!$F$5:$F$28252,Sheet1!$I$5:$I$28252,$B478,Sheet1!$L$5:$L$28252,$A478,Sheet1!$D$5:$D$28252,"抖音",Sheet1!$E$5:$E$28252,"&lt;&gt;*调拨*")+SUMIFS(Sheet1!$F$5:$F$28252,Sheet1!$I$5:$I$28252,$B478,Sheet1!$L$5:$L$28252,$A478,Sheet1!$E$5:$E$28252,"*抖音*",Sheet1!$D$5:$D$28252,"&lt;&gt;抖音",Sheet1!$D$5:$D$28252,"&lt;&gt;内部转款",Sheet1!$D$5:$D$28252,"&lt;&gt;内部转账",Sheet1!$E$5:$E$28252,"&lt;&gt;*调拨*")</f>
        <v>0</v>
      </c>
      <c r="L478" s="32">
        <f>SUMIFS(Sheet1!$F$5:$F$28252,Sheet1!$I$5:$I$28252,$B478,Sheet1!$L$5:$L$28252,$A478,Sheet1!$D$5:$D$28252,"医卡通",Sheet1!$E$5:$E$28252,"&lt;&gt;*调拨*")+SUMIFS(Sheet1!$F$5:$F$28252,Sheet1!$I$5:$I$28252,$B478,Sheet1!$L$5:$L$28252,$A478,Sheet1!$E$5:$E$28252,"*医卡通*",Sheet1!$D$5:$D$28252,"&lt;&gt;医卡通",Sheet1!$D$5:$D$28252,"&lt;&gt;内部转款",Sheet1!$D$5:$D$28252,"&lt;&gt;内部转账",Sheet1!$E$5:$E$28252,"&lt;&gt;*调拨*")</f>
        <v>0</v>
      </c>
      <c r="M478" s="32">
        <f>SUMIFS(Sheet1!$F$5:$F$28252,Sheet1!$I$5:$I$28252,$B478,Sheet1!$L$5:$L$28252,$A478,Sheet1!$D$5:$D$28252,"企健网",Sheet1!$E$5:$E$28252,"&lt;&gt;*调拨*")+SUMIFS(Sheet1!$F$5:$F$28252,Sheet1!$I$5:$I$28252,$B478,Sheet1!$L$5:$L$28252,$A478,Sheet1!$E$5:$E$28252,"*企健网*",Sheet1!$D$5:$D$28252,"&lt;&gt;企健网",Sheet1!$D$5:$D$28252,"&lt;&gt;内部转款",Sheet1!$D$5:$D$28252,"&lt;&gt;内部转账",Sheet1!$E$5:$E$28252,"&lt;&gt;*调拨*")</f>
        <v>0</v>
      </c>
      <c r="N478" s="32">
        <f>SUMIFS(Sheet1!$F$5:$F$28252,Sheet1!$I$5:$I$28252,$B478,Sheet1!$L$5:$L$28252,$A478,Sheet1!$D$5:$D$28252,"银联",Sheet1!$E$5:$E$28252,"&lt;&gt;*调拨*")+SUMIFS(Sheet1!$F$5:$F$28252,Sheet1!$I$5:$I$28252,$B478,Sheet1!$L$5:$L$28252,$A478,Sheet1!$E$5:$E$28252,"*银联*",Sheet1!$D$5:$D$28252,"&lt;&gt;银联",Sheet1!$D$5:$D$28252,"&lt;&gt;内部转款",Sheet1!$D$5:$D$28252,"&lt;&gt;内部转账",Sheet1!$E$5:$E$28252,"&lt;&gt;*调拨*")</f>
        <v>0</v>
      </c>
      <c r="O478" s="32">
        <f>SUMIFS(Sheet1!$F$5:$F$28252,Sheet1!$I$5:$I$28252,$B478,Sheet1!$L$5:$L$28252,$A478,Sheet1!$D$5:$D$28252,"京东",Sheet1!$E$5:$E$28252,"&lt;&gt;*调拨*")+SUMIFS(Sheet1!$F$5:$F$28252,Sheet1!$I$5:$I$28252,$B478,Sheet1!$L$5:$L$28252,$A478,Sheet1!$E$5:$E$28252,"*京东*",Sheet1!$D$5:$D$28252,"&lt;&gt;京东",Sheet1!$D$5:$D$28252,"&lt;&gt;内部转款",Sheet1!$D$5:$D$28252,"&lt;&gt;内部转账",Sheet1!$E$5:$E$28252,"&lt;&gt;*调拨*")</f>
        <v>0</v>
      </c>
      <c r="P478" s="32">
        <f>SUMIFS(Sheet1!$F$5:$F$28252,Sheet1!$I$5:$I$28252,$B478,Sheet1!$L$5:$L$28252,$A478,Sheet1!$D$5:$D$28252,"药机微信",Sheet1!$E$5:$E$28252,"&lt;&gt;*调拨*")+SUMIFS(Sheet1!$F$5:$F$28252,Sheet1!$I$5:$I$28252,$B478,Sheet1!$L$5:$L$28252,$A478,Sheet1!$E$5:$E$28252,"*药机微信*",Sheet1!$D$5:$D$28252,"&lt;&gt;药机微信",Sheet1!$D$5:$D$28252,"&lt;&gt;内部转款",Sheet1!$D$5:$D$28252,"&lt;&gt;内部转账",Sheet1!$E$5:$E$28252,"&lt;&gt;*调拨*")</f>
        <v>0</v>
      </c>
      <c r="Q478" s="32">
        <f>SUMIFS(Sheet1!$F$5:$F$28252,Sheet1!$I$5:$I$28252,$B478,Sheet1!$L$5:$L$28252,$A478,Sheet1!$D$5:$D$28252,"亲情卡",Sheet1!$E$5:$E$28252,"&lt;&gt;*调拨*")+SUMIFS(Sheet1!$F$5:$F$28252,Sheet1!$I$5:$I$28252,$B478,Sheet1!$L$5:$L$28252,$A478,Sheet1!$E$5:$E$28252,"*亲情卡*",Sheet1!$D$5:$D$28252,"&lt;&gt;亲情卡",Sheet1!$D$5:$D$28252,"&lt;&gt;内部转款",Sheet1!$D$5:$D$28252,"&lt;&gt;内部转账",Sheet1!$E$5:$E$28252,"&lt;&gt;*调拨*")</f>
        <v>0</v>
      </c>
      <c r="R478" s="32">
        <f>SUMIFS(Sheet1!$F$5:$F$28252,Sheet1!$I$5:$I$28252,$B478,Sheet1!$L$5:$L$28252,$A478,Sheet1!$D$5:$D$28252,"优惠券",Sheet1!$E$5:$E$28252,"&lt;&gt;*调拨*")+SUMIFS(Sheet1!$F$5:$F$28252,Sheet1!$I$5:$I$28252,$B478,Sheet1!$L$5:$L$28252,$A478,Sheet1!$E$5:$E$28252,"*优惠券*",Sheet1!$D$5:$D$28252,"&lt;&gt;优惠券",Sheet1!$D$5:$D$28252,"&lt;&gt;内部转款",Sheet1!$D$5:$D$28252,"&lt;&gt;内部转账",Sheet1!$E$5:$E$28252,"&lt;&gt;*调拨*")</f>
        <v>0</v>
      </c>
      <c r="S478" s="32">
        <f>SUMIFS(Sheet1!$F$5:$F$28252,Sheet1!$I$5:$I$28252,$B478,Sheet1!$L$5:$L$28252,$A478,Sheet1!$D$5:$D$28252,"代金券",Sheet1!$E$5:$E$28252,"&lt;&gt;*调拨*")+SUMIFS(Sheet1!$F$5:$F$28252,Sheet1!$I$5:$I$28252,$B478,Sheet1!$L$5:$L$28252,$A478,Sheet1!$E$5:$E$28252,"*代金券*",Sheet1!$D$5:$D$28252,"&lt;&gt;代金券",Sheet1!$D$5:$D$28252,"&lt;&gt;内部转款",Sheet1!$D$5:$D$28252,"&lt;&gt;内部转账",Sheet1!$E$5:$E$28252,"&lt;&gt;*调拨*")</f>
        <v>0</v>
      </c>
      <c r="T478" s="32">
        <f>SUMIFS(Sheet1!$F$5:$F$28252,Sheet1!$I$5:$I$28252,$B478,Sheet1!$L$5:$L$28252,$A478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478,Sheet1!$L$5:$L$28252,$A478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478,Sheet1!$L$5:$L$28252,$A478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478,Sheet1!$L$5:$L$28252,$A478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8" s="32">
        <f>SUMIFS(Sheet1!$F$5:$F$28252,Sheet1!$I$5:$I$28252,$B478,Sheet1!$L$5:$L$28252,$A478,Sheet1!$E$5:$E$28252,"*调拨*")</f>
        <v>0</v>
      </c>
      <c r="V478" s="32">
        <f>SUMIFS(Sheet1!$F$5:$F$28252,Sheet1!$I$5:$I$28252,$B478,Sheet1!$L$5:$L$28252,$A478,Sheet1!$D$5:$D$28252,"储值",Sheet1!$E$5:$E$28252,"&lt;&gt;*调拨*")+SUMIFS(Sheet1!$F$5:$F$28252,Sheet1!$I$5:$I$28252,$B478,Sheet1!$L$5:$L$28252,$A478,Sheet1!$E$5:$E$28252,"*储值*",Sheet1!$D$5:$D$28252,"&lt;&gt;储值",Sheet1!$D$5:$D$28252,"&lt;&gt;内部转款",Sheet1!$D$5:$D$28252,"&lt;&gt;内部转账",Sheet1!$E$5:$E$28252,"&lt;&gt;*调拨*")</f>
        <v>0</v>
      </c>
      <c r="W478" s="32">
        <f>SUMIFS(Sheet1!$F$5:$F$28252,Sheet1!$I$5:$I$28252,$B478,Sheet1!$L$5:$L$28252,$A478,Sheet1!$D$5:$D$28252,"效期",Sheet1!$E$5:$E$28252,"&lt;&gt;*调拨*")+SUMIFS(Sheet1!$F$5:$F$28252,Sheet1!$I$5:$I$28252,$B478,Sheet1!$L$5:$L$28252,$A478,Sheet1!$E$5:$E$28252,"*效期*",Sheet1!$D$5:$D$28252,"&lt;&gt;效期",Sheet1!$D$5:$D$28252,"&lt;&gt;内部转款",Sheet1!$D$5:$D$28252,"&lt;&gt;内部转账",Sheet1!$E$5:$E$28252,"&lt;&gt;*调拨*")</f>
        <v>0</v>
      </c>
      <c r="X478" s="32">
        <f>SUMIFS(Sheet1!$F$5:$F$28252,Sheet1!$I$5:$I$28252,$B478,Sheet1!$L$5:$L$28252,$A478,Sheet1!$D$5:$D$28252,"内部转款",Sheet1!$E$5:$E$28252,"&lt;&gt;*调拨*")+SUMIFS(Sheet1!$F$5:$F$28252,Sheet1!$I$5:$I$28252,$B478,Sheet1!$L$5:$L$28252,$A478,Sheet1!$D$5:$D$28252,"内部转账",Sheet1!$E$5:$E$28252,"&lt;&gt;*调拨*")</f>
        <v>0</v>
      </c>
      <c r="Y478" s="32">
        <f t="shared" si="32"/>
        <v>0</v>
      </c>
      <c r="Z478" s="32">
        <f>SUMIFS(Sheet1!$F$5:$F$28252,Sheet1!$I$5:$I$28252,$B478,Sheet1!$L$5:$L$28252,$A478)</f>
        <v>0</v>
      </c>
      <c r="AA478" s="32">
        <f>SUMIFS(Sheet1!$G$5:$G$28252,Sheet1!$I$5:$I$28252,$B478,Sheet1!$L$5:$L$28252,$A478,Sheet1!$D$5:$D$28252,"工资",Sheet1!$E$5:$E$28252,"&lt;&gt;*调拨*")+SUMIFS(Sheet1!$G$5:$G$28252,Sheet1!$I$5:$I$28252,$B478,Sheet1!$L$5:$L$28252,$A478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1113.78</v>
      </c>
      <c r="AB478" s="32">
        <f>SUMIFS(Sheet1!$G$5:$G$28252,Sheet1!$I$5:$I$28252,$B478,Sheet1!$L$5:$L$28252,$A478,Sheet1!$D$5:$D$28252,"水费",Sheet1!$E$5:$E$28252,"&lt;&gt;*调拨*")+SUMIFS(Sheet1!$G$5:$G$28252,Sheet1!$I$5:$I$28252,$B478,Sheet1!$L$5:$L$28252,$A478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8" s="32">
        <f>SUMIFS(Sheet1!$G$5:$G$28252,Sheet1!$I$5:$I$28252,$B478,Sheet1!$L$5:$L$28252,$A478,Sheet1!$D$5:$D$28252,"电费",Sheet1!$E$5:$E$28252,"&lt;&gt;*调拨*")+SUMIFS(Sheet1!$G$5:$G$28252,Sheet1!$I$5:$I$28252,$B478,Sheet1!$L$5:$L$28252,$A478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8" s="32">
        <f>SUMIFS(Sheet1!$G$5:$G$28252,Sheet1!$I$5:$I$28252,$B478,Sheet1!$L$5:$L$28252,$A478,Sheet1!$D$5:$D$28252,"宽带费",Sheet1!$E$5:$E$28252,"&lt;&gt;*调拨*")+SUMIFS(Sheet1!$G$5:$G$28252,Sheet1!$I$5:$I$28252,$B478,Sheet1!$L$5:$L$28252,$A478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8" s="32">
        <f>SUMIFS(Sheet1!$G$5:$G$28252,Sheet1!$I$5:$I$28252,$B478,Sheet1!$L$5:$L$28252,$A478,Sheet1!$D$5:$D$28252,"办公费",Sheet1!$E$5:$E$28252,"&lt;&gt;*调拨*")+SUMIFS(Sheet1!$G$5:$G$28252,Sheet1!$I$5:$I$28252,$B478,Sheet1!$L$5:$L$28252,$A478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8" s="32">
        <f>SUMIFS(Sheet1!$G$5:$G$28252,Sheet1!$I$5:$I$28252,$B478,Sheet1!$L$5:$L$28252,$A478,Sheet1!$D$5:$D$28252,"话费",Sheet1!$E$5:$E$28252,"&lt;&gt;*调拨*")+SUMIFS(Sheet1!$G$5:$G$28252,Sheet1!$I$5:$I$28252,$B478,Sheet1!$L$5:$L$28252,$A478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8" s="32">
        <f>SUMIFS(Sheet1!$G$5:$G$28252,Sheet1!$I$5:$I$28252,$B478,Sheet1!$L$5:$L$28252,$A478,Sheet1!$D$5:$D$28252,"房租",Sheet1!$E$5:$E$28252,"&lt;&gt;*调拨*")+SUMIFS(Sheet1!$G$5:$G$28252,Sheet1!$I$5:$I$28252,$B478,Sheet1!$L$5:$L$28252,$A478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78" s="32">
        <f>SUMIFS(Sheet1!$G$5:$G$28252,Sheet1!$I$5:$I$28252,$B478,Sheet1!$L$5:$L$28252,$A478,Sheet1!$E$5:$E$28252,"*调拨*")</f>
        <v>0</v>
      </c>
      <c r="AI478" s="32">
        <f>SUMIFS(Sheet1!$G$5:$G$28252,Sheet1!$I$5:$I$28252,$B478,Sheet1!$L$5:$L$28252,$A478,Sheet1!$D$5:$D$28252,"内部转款",Sheet1!$E$5:$E$28252,"&lt;&gt;*调拨*")+SUMIFS(Sheet1!$G$5:$G$28252,Sheet1!$I$5:$I$28252,$B478,Sheet1!$L$5:$L$28252,$A478,Sheet1!$D$5:$D$28252,"内部转账",Sheet1!$E$5:$E$28252,"&lt;&gt;*调拨*")</f>
        <v>0</v>
      </c>
      <c r="AJ478" s="32">
        <f t="shared" si="33"/>
        <v>0</v>
      </c>
      <c r="AK478" s="32">
        <f>SUMIFS(Sheet1!$G$5:$G$28252,Sheet1!$I$5:$I$28252,$B478,Sheet1!$L$5:$L$28252,$A478)</f>
        <v>1113.78</v>
      </c>
      <c r="AL478" s="32">
        <f t="shared" si="34"/>
        <v>-1113.78</v>
      </c>
    </row>
    <row r="479" ht="16.5" spans="1:38">
      <c r="A479" s="30">
        <v>202608</v>
      </c>
      <c r="B479" s="31" t="s">
        <v>235</v>
      </c>
      <c r="C479" s="32">
        <f>SUMIFS(Sheet1!$F$5:$F$28252,Sheet1!$I$5:$I$28252,$B479,Sheet1!$L$5:$L$28252,$A479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13628.96</v>
      </c>
      <c r="D479" s="32">
        <f>SUMIFS(Sheet1!$F$5:$F$28252,Sheet1!$I$5:$I$28252,$B479,Sheet1!$L$5:$L$28252,$A479,Sheet1!$D$5:$D$28252,"医保即时拨付",Sheet1!$E$5:$E$28252,"&lt;&gt;*调拨*")+SUMIFS(Sheet1!$F$5:$F$28252,Sheet1!$I$5:$I$28252,$B479,Sheet1!$L$5:$L$28252,$A479,Sheet1!$E$5:$E$28252,"*医保即时拨付*",Sheet1!$D$5:$D$28252,"&lt;&gt;医保即时拨付",Sheet1!$D$5:$D$28252,"&lt;&gt;内部转款",Sheet1!$D$5:$D$28252,"&lt;&gt;内部转账",Sheet1!$E$5:$E$28252,"&lt;&gt;*调拨*")</f>
        <v>3145.49</v>
      </c>
      <c r="E479" s="32">
        <f>SUMIFS(Sheet1!$F$5:$F$28252,Sheet1!$I$5:$I$28252,$B479,Sheet1!$L$5:$L$28252,$A479,Sheet1!$D$5:$D$28252,"医保",Sheet1!$E$5:$E$28252,"&lt;&gt;*调拨*",Sheet1!$E$5:$E$28252,"&lt;&gt;*医保即时拨付*")+SUMIFS(Sheet1!$F$5:$F$28252,Sheet1!$I$5:$I$28252,$B479,Sheet1!$L$5:$L$28252,$A479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79" s="32">
        <f>SUMIFS(Sheet1!$F$5:$F$28252,Sheet1!$I$5:$I$28252,$B479,Sheet1!$L$5:$L$28252,$A479,Sheet1!$D$5:$D$28252,"聚合",Sheet1!$E$5:$E$28252,"&lt;&gt;*调拨*")+SUMIFS(Sheet1!$F$5:$F$28252,Sheet1!$I$5:$I$28252,$B479,Sheet1!$L$5:$L$28252,$A479,Sheet1!$E$5:$E$28252,"*聚合*",Sheet1!$D$5:$D$28252,"&lt;&gt;聚合",Sheet1!$D$5:$D$28252,"&lt;&gt;内部转款",Sheet1!$D$5:$D$28252,"&lt;&gt;内部转账",Sheet1!$E$5:$E$28252,"&lt;&gt;*调拨*")</f>
        <v>0</v>
      </c>
      <c r="G479" s="32">
        <f>SUMIFS(Sheet1!$F$5:$F$28252,Sheet1!$I$5:$I$28252,$B479,Sheet1!$L$5:$L$28252,$A479,Sheet1!$D$5:$D$28252,"24小时微信",Sheet1!$E$5:$E$28252,"&lt;&gt;*调拨*")+SUMIFS(Sheet1!$F$5:$F$28252,Sheet1!$I$5:$I$28252,$B479,Sheet1!$L$5:$L$28252,$A479,Sheet1!$E$5:$E$28252,"*24小时微信*",Sheet1!$D$5:$D$28252,"&lt;&gt;24小时微信",Sheet1!$D$5:$D$28252,"&lt;&gt;内部转款",Sheet1!$D$5:$D$28252,"&lt;&gt;内部转账",Sheet1!$E$5:$E$28252,"&lt;&gt;*调拨*")</f>
        <v>0</v>
      </c>
      <c r="H479" s="32">
        <f>SUMIFS(Sheet1!$F$5:$F$28252,Sheet1!$I$5:$I$28252,$B479,Sheet1!$L$5:$L$28252,$A479,Sheet1!$D$5:$D$28252,"美团",Sheet1!$E$5:$E$28252,"&lt;&gt;*调拨*")+SUMIFS(Sheet1!$F$5:$F$28252,Sheet1!$I$5:$I$28252,$B479,Sheet1!$L$5:$L$28252,$A479,Sheet1!$E$5:$E$28252,"*美团*",Sheet1!$D$5:$D$28252,"&lt;&gt;美团",Sheet1!$D$5:$D$28252,"&lt;&gt;内部转款",Sheet1!$D$5:$D$28252,"&lt;&gt;内部转账",Sheet1!$E$5:$E$28252,"&lt;&gt;*调拨*")</f>
        <v>0</v>
      </c>
      <c r="I479" s="32">
        <f>SUMIFS(Sheet1!$F$5:$F$28252,Sheet1!$I$5:$I$28252,$B479,Sheet1!$L$5:$L$28252,$A479,Sheet1!$D$5:$D$28252,"饿了么",Sheet1!$E$5:$E$28252,"&lt;&gt;*调拨*")+SUMIFS(Sheet1!$F$5:$F$28252,Sheet1!$I$5:$I$28252,$B479,Sheet1!$L$5:$L$28252,$A479,Sheet1!$E$5:$E$28252,"*饿了么*",Sheet1!$D$5:$D$28252,"&lt;&gt;饿了么",Sheet1!$D$5:$D$28252,"&lt;&gt;内部转款",Sheet1!$D$5:$D$28252,"&lt;&gt;内部转账",Sheet1!$E$5:$E$28252,"&lt;&gt;*调拨*")</f>
        <v>0</v>
      </c>
      <c r="J479" s="32">
        <f>SUMIFS(Sheet1!$F$5:$F$28252,Sheet1!$I$5:$I$28252,$B479,Sheet1!$L$5:$L$28252,$A479,Sheet1!$D$5:$D$28252,"健E卡",Sheet1!$E$5:$E$28252,"&lt;&gt;*调拨*")+SUMIFS(Sheet1!$F$5:$F$28252,Sheet1!$I$5:$I$28252,$B479,Sheet1!$L$5:$L$28252,$A479,Sheet1!$E$5:$E$28252,"*健E卡*",Sheet1!$D$5:$D$28252,"&lt;&gt;健E卡",Sheet1!$D$5:$D$28252,"&lt;&gt;内部转款",Sheet1!$D$5:$D$28252,"&lt;&gt;内部转账",Sheet1!$E$5:$E$28252,"&lt;&gt;*调拨*")</f>
        <v>0</v>
      </c>
      <c r="K479" s="32">
        <f>SUMIFS(Sheet1!$F$5:$F$28252,Sheet1!$I$5:$I$28252,$B479,Sheet1!$L$5:$L$28252,$A479,Sheet1!$D$5:$D$28252,"抖音",Sheet1!$E$5:$E$28252,"&lt;&gt;*调拨*")+SUMIFS(Sheet1!$F$5:$F$28252,Sheet1!$I$5:$I$28252,$B479,Sheet1!$L$5:$L$28252,$A479,Sheet1!$E$5:$E$28252,"*抖音*",Sheet1!$D$5:$D$28252,"&lt;&gt;抖音",Sheet1!$D$5:$D$28252,"&lt;&gt;内部转款",Sheet1!$D$5:$D$28252,"&lt;&gt;内部转账",Sheet1!$E$5:$E$28252,"&lt;&gt;*调拨*")</f>
        <v>0</v>
      </c>
      <c r="L479" s="32">
        <f>SUMIFS(Sheet1!$F$5:$F$28252,Sheet1!$I$5:$I$28252,$B479,Sheet1!$L$5:$L$28252,$A479,Sheet1!$D$5:$D$28252,"医卡通",Sheet1!$E$5:$E$28252,"&lt;&gt;*调拨*")+SUMIFS(Sheet1!$F$5:$F$28252,Sheet1!$I$5:$I$28252,$B479,Sheet1!$L$5:$L$28252,$A479,Sheet1!$E$5:$E$28252,"*医卡通*",Sheet1!$D$5:$D$28252,"&lt;&gt;医卡通",Sheet1!$D$5:$D$28252,"&lt;&gt;内部转款",Sheet1!$D$5:$D$28252,"&lt;&gt;内部转账",Sheet1!$E$5:$E$28252,"&lt;&gt;*调拨*")</f>
        <v>0</v>
      </c>
      <c r="M479" s="32">
        <f>SUMIFS(Sheet1!$F$5:$F$28252,Sheet1!$I$5:$I$28252,$B479,Sheet1!$L$5:$L$28252,$A479,Sheet1!$D$5:$D$28252,"企健网",Sheet1!$E$5:$E$28252,"&lt;&gt;*调拨*")+SUMIFS(Sheet1!$F$5:$F$28252,Sheet1!$I$5:$I$28252,$B479,Sheet1!$L$5:$L$28252,$A479,Sheet1!$E$5:$E$28252,"*企健网*",Sheet1!$D$5:$D$28252,"&lt;&gt;企健网",Sheet1!$D$5:$D$28252,"&lt;&gt;内部转款",Sheet1!$D$5:$D$28252,"&lt;&gt;内部转账",Sheet1!$E$5:$E$28252,"&lt;&gt;*调拨*")</f>
        <v>0</v>
      </c>
      <c r="N479" s="32">
        <f>SUMIFS(Sheet1!$F$5:$F$28252,Sheet1!$I$5:$I$28252,$B479,Sheet1!$L$5:$L$28252,$A479,Sheet1!$D$5:$D$28252,"银联",Sheet1!$E$5:$E$28252,"&lt;&gt;*调拨*")+SUMIFS(Sheet1!$F$5:$F$28252,Sheet1!$I$5:$I$28252,$B479,Sheet1!$L$5:$L$28252,$A479,Sheet1!$E$5:$E$28252,"*银联*",Sheet1!$D$5:$D$28252,"&lt;&gt;银联",Sheet1!$D$5:$D$28252,"&lt;&gt;内部转款",Sheet1!$D$5:$D$28252,"&lt;&gt;内部转账",Sheet1!$E$5:$E$28252,"&lt;&gt;*调拨*")</f>
        <v>0</v>
      </c>
      <c r="O479" s="32">
        <f>SUMIFS(Sheet1!$F$5:$F$28252,Sheet1!$I$5:$I$28252,$B479,Sheet1!$L$5:$L$28252,$A479,Sheet1!$D$5:$D$28252,"京东",Sheet1!$E$5:$E$28252,"&lt;&gt;*调拨*")+SUMIFS(Sheet1!$F$5:$F$28252,Sheet1!$I$5:$I$28252,$B479,Sheet1!$L$5:$L$28252,$A479,Sheet1!$E$5:$E$28252,"*京东*",Sheet1!$D$5:$D$28252,"&lt;&gt;京东",Sheet1!$D$5:$D$28252,"&lt;&gt;内部转款",Sheet1!$D$5:$D$28252,"&lt;&gt;内部转账",Sheet1!$E$5:$E$28252,"&lt;&gt;*调拨*")</f>
        <v>0</v>
      </c>
      <c r="P479" s="32">
        <f>SUMIFS(Sheet1!$F$5:$F$28252,Sheet1!$I$5:$I$28252,$B479,Sheet1!$L$5:$L$28252,$A479,Sheet1!$D$5:$D$28252,"药机微信",Sheet1!$E$5:$E$28252,"&lt;&gt;*调拨*")+SUMIFS(Sheet1!$F$5:$F$28252,Sheet1!$I$5:$I$28252,$B479,Sheet1!$L$5:$L$28252,$A479,Sheet1!$E$5:$E$28252,"*药机微信*",Sheet1!$D$5:$D$28252,"&lt;&gt;药机微信",Sheet1!$D$5:$D$28252,"&lt;&gt;内部转款",Sheet1!$D$5:$D$28252,"&lt;&gt;内部转账",Sheet1!$E$5:$E$28252,"&lt;&gt;*调拨*")</f>
        <v>0</v>
      </c>
      <c r="Q479" s="32">
        <f>SUMIFS(Sheet1!$F$5:$F$28252,Sheet1!$I$5:$I$28252,$B479,Sheet1!$L$5:$L$28252,$A479,Sheet1!$D$5:$D$28252,"亲情卡",Sheet1!$E$5:$E$28252,"&lt;&gt;*调拨*")+SUMIFS(Sheet1!$F$5:$F$28252,Sheet1!$I$5:$I$28252,$B479,Sheet1!$L$5:$L$28252,$A479,Sheet1!$E$5:$E$28252,"*亲情卡*",Sheet1!$D$5:$D$28252,"&lt;&gt;亲情卡",Sheet1!$D$5:$D$28252,"&lt;&gt;内部转款",Sheet1!$D$5:$D$28252,"&lt;&gt;内部转账",Sheet1!$E$5:$E$28252,"&lt;&gt;*调拨*")</f>
        <v>0</v>
      </c>
      <c r="R479" s="32">
        <f>SUMIFS(Sheet1!$F$5:$F$28252,Sheet1!$I$5:$I$28252,$B479,Sheet1!$L$5:$L$28252,$A479,Sheet1!$D$5:$D$28252,"优惠券",Sheet1!$E$5:$E$28252,"&lt;&gt;*调拨*")+SUMIFS(Sheet1!$F$5:$F$28252,Sheet1!$I$5:$I$28252,$B479,Sheet1!$L$5:$L$28252,$A479,Sheet1!$E$5:$E$28252,"*优惠券*",Sheet1!$D$5:$D$28252,"&lt;&gt;优惠券",Sheet1!$D$5:$D$28252,"&lt;&gt;内部转款",Sheet1!$D$5:$D$28252,"&lt;&gt;内部转账",Sheet1!$E$5:$E$28252,"&lt;&gt;*调拨*")</f>
        <v>0</v>
      </c>
      <c r="S479" s="32">
        <f>SUMIFS(Sheet1!$F$5:$F$28252,Sheet1!$I$5:$I$28252,$B479,Sheet1!$L$5:$L$28252,$A479,Sheet1!$D$5:$D$28252,"代金券",Sheet1!$E$5:$E$28252,"&lt;&gt;*调拨*")+SUMIFS(Sheet1!$F$5:$F$28252,Sheet1!$I$5:$I$28252,$B479,Sheet1!$L$5:$L$28252,$A479,Sheet1!$E$5:$E$28252,"*代金券*",Sheet1!$D$5:$D$28252,"&lt;&gt;代金券",Sheet1!$D$5:$D$28252,"&lt;&gt;内部转款",Sheet1!$D$5:$D$28252,"&lt;&gt;内部转账",Sheet1!$E$5:$E$28252,"&lt;&gt;*调拨*")</f>
        <v>0</v>
      </c>
      <c r="T479" s="32">
        <f>SUMIFS(Sheet1!$F$5:$F$28252,Sheet1!$I$5:$I$28252,$B479,Sheet1!$L$5:$L$28252,$A479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479,Sheet1!$L$5:$L$28252,$A479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479,Sheet1!$L$5:$L$28252,$A479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479,Sheet1!$L$5:$L$28252,$A479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79" s="32">
        <f>SUMIFS(Sheet1!$F$5:$F$28252,Sheet1!$I$5:$I$28252,$B479,Sheet1!$L$5:$L$28252,$A479,Sheet1!$E$5:$E$28252,"*调拨*")</f>
        <v>0</v>
      </c>
      <c r="V479" s="32">
        <f>SUMIFS(Sheet1!$F$5:$F$28252,Sheet1!$I$5:$I$28252,$B479,Sheet1!$L$5:$L$28252,$A479,Sheet1!$D$5:$D$28252,"储值",Sheet1!$E$5:$E$28252,"&lt;&gt;*调拨*")+SUMIFS(Sheet1!$F$5:$F$28252,Sheet1!$I$5:$I$28252,$B479,Sheet1!$L$5:$L$28252,$A479,Sheet1!$E$5:$E$28252,"*储值*",Sheet1!$D$5:$D$28252,"&lt;&gt;储值",Sheet1!$D$5:$D$28252,"&lt;&gt;内部转款",Sheet1!$D$5:$D$28252,"&lt;&gt;内部转账",Sheet1!$E$5:$E$28252,"&lt;&gt;*调拨*")</f>
        <v>0</v>
      </c>
      <c r="W479" s="32">
        <f>SUMIFS(Sheet1!$F$5:$F$28252,Sheet1!$I$5:$I$28252,$B479,Sheet1!$L$5:$L$28252,$A479,Sheet1!$D$5:$D$28252,"效期",Sheet1!$E$5:$E$28252,"&lt;&gt;*调拨*")+SUMIFS(Sheet1!$F$5:$F$28252,Sheet1!$I$5:$I$28252,$B479,Sheet1!$L$5:$L$28252,$A479,Sheet1!$E$5:$E$28252,"*效期*",Sheet1!$D$5:$D$28252,"&lt;&gt;效期",Sheet1!$D$5:$D$28252,"&lt;&gt;内部转款",Sheet1!$D$5:$D$28252,"&lt;&gt;内部转账",Sheet1!$E$5:$E$28252,"&lt;&gt;*调拨*")</f>
        <v>0</v>
      </c>
      <c r="X479" s="32">
        <f>SUMIFS(Sheet1!$F$5:$F$28252,Sheet1!$I$5:$I$28252,$B479,Sheet1!$L$5:$L$28252,$A479,Sheet1!$D$5:$D$28252,"内部转款",Sheet1!$E$5:$E$28252,"&lt;&gt;*调拨*")+SUMIFS(Sheet1!$F$5:$F$28252,Sheet1!$I$5:$I$28252,$B479,Sheet1!$L$5:$L$28252,$A479,Sheet1!$D$5:$D$28252,"内部转账",Sheet1!$E$5:$E$28252,"&lt;&gt;*调拨*")</f>
        <v>0</v>
      </c>
      <c r="Y479" s="32">
        <f t="shared" si="32"/>
        <v>0</v>
      </c>
      <c r="Z479" s="32">
        <f>SUMIFS(Sheet1!$F$5:$F$28252,Sheet1!$I$5:$I$28252,$B479,Sheet1!$L$5:$L$28252,$A479)</f>
        <v>16774.45</v>
      </c>
      <c r="AA479" s="32">
        <f>SUMIFS(Sheet1!$G$5:$G$28252,Sheet1!$I$5:$I$28252,$B479,Sheet1!$L$5:$L$28252,$A479,Sheet1!$D$5:$D$28252,"工资",Sheet1!$E$5:$E$28252,"&lt;&gt;*调拨*")+SUMIFS(Sheet1!$G$5:$G$28252,Sheet1!$I$5:$I$28252,$B479,Sheet1!$L$5:$L$28252,$A479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5648.56</v>
      </c>
      <c r="AB479" s="32">
        <f>SUMIFS(Sheet1!$G$5:$G$28252,Sheet1!$I$5:$I$28252,$B479,Sheet1!$L$5:$L$28252,$A479,Sheet1!$D$5:$D$28252,"水费",Sheet1!$E$5:$E$28252,"&lt;&gt;*调拨*")+SUMIFS(Sheet1!$G$5:$G$28252,Sheet1!$I$5:$I$28252,$B479,Sheet1!$L$5:$L$28252,$A479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79" s="32">
        <f>SUMIFS(Sheet1!$G$5:$G$28252,Sheet1!$I$5:$I$28252,$B479,Sheet1!$L$5:$L$28252,$A479,Sheet1!$D$5:$D$28252,"电费",Sheet1!$E$5:$E$28252,"&lt;&gt;*调拨*")+SUMIFS(Sheet1!$G$5:$G$28252,Sheet1!$I$5:$I$28252,$B479,Sheet1!$L$5:$L$28252,$A479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79" s="32">
        <f>SUMIFS(Sheet1!$G$5:$G$28252,Sheet1!$I$5:$I$28252,$B479,Sheet1!$L$5:$L$28252,$A479,Sheet1!$D$5:$D$28252,"宽带费",Sheet1!$E$5:$E$28252,"&lt;&gt;*调拨*")+SUMIFS(Sheet1!$G$5:$G$28252,Sheet1!$I$5:$I$28252,$B479,Sheet1!$L$5:$L$28252,$A479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79" s="32">
        <f>SUMIFS(Sheet1!$G$5:$G$28252,Sheet1!$I$5:$I$28252,$B479,Sheet1!$L$5:$L$28252,$A479,Sheet1!$D$5:$D$28252,"办公费",Sheet1!$E$5:$E$28252,"&lt;&gt;*调拨*")+SUMIFS(Sheet1!$G$5:$G$28252,Sheet1!$I$5:$I$28252,$B479,Sheet1!$L$5:$L$28252,$A479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79" s="32">
        <f>SUMIFS(Sheet1!$G$5:$G$28252,Sheet1!$I$5:$I$28252,$B479,Sheet1!$L$5:$L$28252,$A479,Sheet1!$D$5:$D$28252,"话费",Sheet1!$E$5:$E$28252,"&lt;&gt;*调拨*")+SUMIFS(Sheet1!$G$5:$G$28252,Sheet1!$I$5:$I$28252,$B479,Sheet1!$L$5:$L$28252,$A479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79" s="32">
        <f>SUMIFS(Sheet1!$G$5:$G$28252,Sheet1!$I$5:$I$28252,$B479,Sheet1!$L$5:$L$28252,$A479,Sheet1!$D$5:$D$28252,"房租",Sheet1!$E$5:$E$28252,"&lt;&gt;*调拨*")+SUMIFS(Sheet1!$G$5:$G$28252,Sheet1!$I$5:$I$28252,$B479,Sheet1!$L$5:$L$28252,$A479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79" s="32">
        <f>SUMIFS(Sheet1!$G$5:$G$28252,Sheet1!$I$5:$I$28252,$B479,Sheet1!$L$5:$L$28252,$A479,Sheet1!$E$5:$E$28252,"*调拨*")</f>
        <v>0</v>
      </c>
      <c r="AI479" s="32">
        <f>SUMIFS(Sheet1!$G$5:$G$28252,Sheet1!$I$5:$I$28252,$B479,Sheet1!$L$5:$L$28252,$A479,Sheet1!$D$5:$D$28252,"内部转款",Sheet1!$E$5:$E$28252,"&lt;&gt;*调拨*")+SUMIFS(Sheet1!$G$5:$G$28252,Sheet1!$I$5:$I$28252,$B479,Sheet1!$L$5:$L$28252,$A479,Sheet1!$D$5:$D$28252,"内部转账",Sheet1!$E$5:$E$28252,"&lt;&gt;*调拨*")</f>
        <v>0</v>
      </c>
      <c r="AJ479" s="32">
        <f t="shared" si="33"/>
        <v>0</v>
      </c>
      <c r="AK479" s="32">
        <f>SUMIFS(Sheet1!$G$5:$G$28252,Sheet1!$I$5:$I$28252,$B479,Sheet1!$L$5:$L$28252,$A479)</f>
        <v>5648.56</v>
      </c>
      <c r="AL479" s="32">
        <f t="shared" si="34"/>
        <v>11125.89</v>
      </c>
    </row>
    <row r="480" ht="16.5" spans="1:38">
      <c r="A480" s="30">
        <v>202608</v>
      </c>
      <c r="B480" s="31" t="s">
        <v>267</v>
      </c>
      <c r="C480" s="32">
        <f>SUMIFS(Sheet1!$F$5:$F$28252,Sheet1!$I$5:$I$28252,$B480,Sheet1!$L$5:$L$28252,$A480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80" s="32">
        <f>SUMIFS(Sheet1!$F$5:$F$28252,Sheet1!$I$5:$I$28252,$B480,Sheet1!$L$5:$L$28252,$A480,Sheet1!$D$5:$D$28252,"医保即时拨付",Sheet1!$E$5:$E$28252,"&lt;&gt;*调拨*")+SUMIFS(Sheet1!$F$5:$F$28252,Sheet1!$I$5:$I$28252,$B480,Sheet1!$L$5:$L$28252,$A480,Sheet1!$E$5:$E$28252,"*医保即时拨付*",Sheet1!$D$5:$D$28252,"&lt;&gt;医保即时拨付",Sheet1!$D$5:$D$28252,"&lt;&gt;内部转款",Sheet1!$D$5:$D$28252,"&lt;&gt;内部转账",Sheet1!$E$5:$E$28252,"&lt;&gt;*调拨*")</f>
        <v>0</v>
      </c>
      <c r="E480" s="32">
        <f>SUMIFS(Sheet1!$F$5:$F$28252,Sheet1!$I$5:$I$28252,$B480,Sheet1!$L$5:$L$28252,$A480,Sheet1!$D$5:$D$28252,"医保",Sheet1!$E$5:$E$28252,"&lt;&gt;*调拨*",Sheet1!$E$5:$E$28252,"&lt;&gt;*医保即时拨付*")+SUMIFS(Sheet1!$F$5:$F$28252,Sheet1!$I$5:$I$28252,$B480,Sheet1!$L$5:$L$28252,$A480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80" s="32">
        <f>SUMIFS(Sheet1!$F$5:$F$28252,Sheet1!$I$5:$I$28252,$B480,Sheet1!$L$5:$L$28252,$A480,Sheet1!$D$5:$D$28252,"聚合",Sheet1!$E$5:$E$28252,"&lt;&gt;*调拨*")+SUMIFS(Sheet1!$F$5:$F$28252,Sheet1!$I$5:$I$28252,$B480,Sheet1!$L$5:$L$28252,$A480,Sheet1!$E$5:$E$28252,"*聚合*",Sheet1!$D$5:$D$28252,"&lt;&gt;聚合",Sheet1!$D$5:$D$28252,"&lt;&gt;内部转款",Sheet1!$D$5:$D$28252,"&lt;&gt;内部转账",Sheet1!$E$5:$E$28252,"&lt;&gt;*调拨*")</f>
        <v>0</v>
      </c>
      <c r="G480" s="32">
        <f>SUMIFS(Sheet1!$F$5:$F$28252,Sheet1!$I$5:$I$28252,$B480,Sheet1!$L$5:$L$28252,$A480,Sheet1!$D$5:$D$28252,"24小时微信",Sheet1!$E$5:$E$28252,"&lt;&gt;*调拨*")+SUMIFS(Sheet1!$F$5:$F$28252,Sheet1!$I$5:$I$28252,$B480,Sheet1!$L$5:$L$28252,$A480,Sheet1!$E$5:$E$28252,"*24小时微信*",Sheet1!$D$5:$D$28252,"&lt;&gt;24小时微信",Sheet1!$D$5:$D$28252,"&lt;&gt;内部转款",Sheet1!$D$5:$D$28252,"&lt;&gt;内部转账",Sheet1!$E$5:$E$28252,"&lt;&gt;*调拨*")</f>
        <v>0</v>
      </c>
      <c r="H480" s="32">
        <f>SUMIFS(Sheet1!$F$5:$F$28252,Sheet1!$I$5:$I$28252,$B480,Sheet1!$L$5:$L$28252,$A480,Sheet1!$D$5:$D$28252,"美团",Sheet1!$E$5:$E$28252,"&lt;&gt;*调拨*")+SUMIFS(Sheet1!$F$5:$F$28252,Sheet1!$I$5:$I$28252,$B480,Sheet1!$L$5:$L$28252,$A480,Sheet1!$E$5:$E$28252,"*美团*",Sheet1!$D$5:$D$28252,"&lt;&gt;美团",Sheet1!$D$5:$D$28252,"&lt;&gt;内部转款",Sheet1!$D$5:$D$28252,"&lt;&gt;内部转账",Sheet1!$E$5:$E$28252,"&lt;&gt;*调拨*")</f>
        <v>0</v>
      </c>
      <c r="I480" s="32">
        <f>SUMIFS(Sheet1!$F$5:$F$28252,Sheet1!$I$5:$I$28252,$B480,Sheet1!$L$5:$L$28252,$A480,Sheet1!$D$5:$D$28252,"饿了么",Sheet1!$E$5:$E$28252,"&lt;&gt;*调拨*")+SUMIFS(Sheet1!$F$5:$F$28252,Sheet1!$I$5:$I$28252,$B480,Sheet1!$L$5:$L$28252,$A480,Sheet1!$E$5:$E$28252,"*饿了么*",Sheet1!$D$5:$D$28252,"&lt;&gt;饿了么",Sheet1!$D$5:$D$28252,"&lt;&gt;内部转款",Sheet1!$D$5:$D$28252,"&lt;&gt;内部转账",Sheet1!$E$5:$E$28252,"&lt;&gt;*调拨*")</f>
        <v>0</v>
      </c>
      <c r="J480" s="32">
        <f>SUMIFS(Sheet1!$F$5:$F$28252,Sheet1!$I$5:$I$28252,$B480,Sheet1!$L$5:$L$28252,$A480,Sheet1!$D$5:$D$28252,"健E卡",Sheet1!$E$5:$E$28252,"&lt;&gt;*调拨*")+SUMIFS(Sheet1!$F$5:$F$28252,Sheet1!$I$5:$I$28252,$B480,Sheet1!$L$5:$L$28252,$A480,Sheet1!$E$5:$E$28252,"*健E卡*",Sheet1!$D$5:$D$28252,"&lt;&gt;健E卡",Sheet1!$D$5:$D$28252,"&lt;&gt;内部转款",Sheet1!$D$5:$D$28252,"&lt;&gt;内部转账",Sheet1!$E$5:$E$28252,"&lt;&gt;*调拨*")</f>
        <v>0</v>
      </c>
      <c r="K480" s="32">
        <f>SUMIFS(Sheet1!$F$5:$F$28252,Sheet1!$I$5:$I$28252,$B480,Sheet1!$L$5:$L$28252,$A480,Sheet1!$D$5:$D$28252,"抖音",Sheet1!$E$5:$E$28252,"&lt;&gt;*调拨*")+SUMIFS(Sheet1!$F$5:$F$28252,Sheet1!$I$5:$I$28252,$B480,Sheet1!$L$5:$L$28252,$A480,Sheet1!$E$5:$E$28252,"*抖音*",Sheet1!$D$5:$D$28252,"&lt;&gt;抖音",Sheet1!$D$5:$D$28252,"&lt;&gt;内部转款",Sheet1!$D$5:$D$28252,"&lt;&gt;内部转账",Sheet1!$E$5:$E$28252,"&lt;&gt;*调拨*")</f>
        <v>0</v>
      </c>
      <c r="L480" s="32">
        <f>SUMIFS(Sheet1!$F$5:$F$28252,Sheet1!$I$5:$I$28252,$B480,Sheet1!$L$5:$L$28252,$A480,Sheet1!$D$5:$D$28252,"医卡通",Sheet1!$E$5:$E$28252,"&lt;&gt;*调拨*")+SUMIFS(Sheet1!$F$5:$F$28252,Sheet1!$I$5:$I$28252,$B480,Sheet1!$L$5:$L$28252,$A480,Sheet1!$E$5:$E$28252,"*医卡通*",Sheet1!$D$5:$D$28252,"&lt;&gt;医卡通",Sheet1!$D$5:$D$28252,"&lt;&gt;内部转款",Sheet1!$D$5:$D$28252,"&lt;&gt;内部转账",Sheet1!$E$5:$E$28252,"&lt;&gt;*调拨*")</f>
        <v>0</v>
      </c>
      <c r="M480" s="32">
        <f>SUMIFS(Sheet1!$F$5:$F$28252,Sheet1!$I$5:$I$28252,$B480,Sheet1!$L$5:$L$28252,$A480,Sheet1!$D$5:$D$28252,"企健网",Sheet1!$E$5:$E$28252,"&lt;&gt;*调拨*")+SUMIFS(Sheet1!$F$5:$F$28252,Sheet1!$I$5:$I$28252,$B480,Sheet1!$L$5:$L$28252,$A480,Sheet1!$E$5:$E$28252,"*企健网*",Sheet1!$D$5:$D$28252,"&lt;&gt;企健网",Sheet1!$D$5:$D$28252,"&lt;&gt;内部转款",Sheet1!$D$5:$D$28252,"&lt;&gt;内部转账",Sheet1!$E$5:$E$28252,"&lt;&gt;*调拨*")</f>
        <v>0</v>
      </c>
      <c r="N480" s="32">
        <f>SUMIFS(Sheet1!$F$5:$F$28252,Sheet1!$I$5:$I$28252,$B480,Sheet1!$L$5:$L$28252,$A480,Sheet1!$D$5:$D$28252,"银联",Sheet1!$E$5:$E$28252,"&lt;&gt;*调拨*")+SUMIFS(Sheet1!$F$5:$F$28252,Sheet1!$I$5:$I$28252,$B480,Sheet1!$L$5:$L$28252,$A480,Sheet1!$E$5:$E$28252,"*银联*",Sheet1!$D$5:$D$28252,"&lt;&gt;银联",Sheet1!$D$5:$D$28252,"&lt;&gt;内部转款",Sheet1!$D$5:$D$28252,"&lt;&gt;内部转账",Sheet1!$E$5:$E$28252,"&lt;&gt;*调拨*")</f>
        <v>0</v>
      </c>
      <c r="O480" s="32">
        <f>SUMIFS(Sheet1!$F$5:$F$28252,Sheet1!$I$5:$I$28252,$B480,Sheet1!$L$5:$L$28252,$A480,Sheet1!$D$5:$D$28252,"京东",Sheet1!$E$5:$E$28252,"&lt;&gt;*调拨*")+SUMIFS(Sheet1!$F$5:$F$28252,Sheet1!$I$5:$I$28252,$B480,Sheet1!$L$5:$L$28252,$A480,Sheet1!$E$5:$E$28252,"*京东*",Sheet1!$D$5:$D$28252,"&lt;&gt;京东",Sheet1!$D$5:$D$28252,"&lt;&gt;内部转款",Sheet1!$D$5:$D$28252,"&lt;&gt;内部转账",Sheet1!$E$5:$E$28252,"&lt;&gt;*调拨*")</f>
        <v>0</v>
      </c>
      <c r="P480" s="32">
        <f>SUMIFS(Sheet1!$F$5:$F$28252,Sheet1!$I$5:$I$28252,$B480,Sheet1!$L$5:$L$28252,$A480,Sheet1!$D$5:$D$28252,"药机微信",Sheet1!$E$5:$E$28252,"&lt;&gt;*调拨*")+SUMIFS(Sheet1!$F$5:$F$28252,Sheet1!$I$5:$I$28252,$B480,Sheet1!$L$5:$L$28252,$A480,Sheet1!$E$5:$E$28252,"*药机微信*",Sheet1!$D$5:$D$28252,"&lt;&gt;药机微信",Sheet1!$D$5:$D$28252,"&lt;&gt;内部转款",Sheet1!$D$5:$D$28252,"&lt;&gt;内部转账",Sheet1!$E$5:$E$28252,"&lt;&gt;*调拨*")</f>
        <v>0</v>
      </c>
      <c r="Q480" s="32">
        <f>SUMIFS(Sheet1!$F$5:$F$28252,Sheet1!$I$5:$I$28252,$B480,Sheet1!$L$5:$L$28252,$A480,Sheet1!$D$5:$D$28252,"亲情卡",Sheet1!$E$5:$E$28252,"&lt;&gt;*调拨*")+SUMIFS(Sheet1!$F$5:$F$28252,Sheet1!$I$5:$I$28252,$B480,Sheet1!$L$5:$L$28252,$A480,Sheet1!$E$5:$E$28252,"*亲情卡*",Sheet1!$D$5:$D$28252,"&lt;&gt;亲情卡",Sheet1!$D$5:$D$28252,"&lt;&gt;内部转款",Sheet1!$D$5:$D$28252,"&lt;&gt;内部转账",Sheet1!$E$5:$E$28252,"&lt;&gt;*调拨*")</f>
        <v>0</v>
      </c>
      <c r="R480" s="32">
        <f>SUMIFS(Sheet1!$F$5:$F$28252,Sheet1!$I$5:$I$28252,$B480,Sheet1!$L$5:$L$28252,$A480,Sheet1!$D$5:$D$28252,"优惠券",Sheet1!$E$5:$E$28252,"&lt;&gt;*调拨*")+SUMIFS(Sheet1!$F$5:$F$28252,Sheet1!$I$5:$I$28252,$B480,Sheet1!$L$5:$L$28252,$A480,Sheet1!$E$5:$E$28252,"*优惠券*",Sheet1!$D$5:$D$28252,"&lt;&gt;优惠券",Sheet1!$D$5:$D$28252,"&lt;&gt;内部转款",Sheet1!$D$5:$D$28252,"&lt;&gt;内部转账",Sheet1!$E$5:$E$28252,"&lt;&gt;*调拨*")</f>
        <v>0</v>
      </c>
      <c r="S480" s="32">
        <f>SUMIFS(Sheet1!$F$5:$F$28252,Sheet1!$I$5:$I$28252,$B480,Sheet1!$L$5:$L$28252,$A480,Sheet1!$D$5:$D$28252,"代金券",Sheet1!$E$5:$E$28252,"&lt;&gt;*调拨*")+SUMIFS(Sheet1!$F$5:$F$28252,Sheet1!$I$5:$I$28252,$B480,Sheet1!$L$5:$L$28252,$A480,Sheet1!$E$5:$E$28252,"*代金券*",Sheet1!$D$5:$D$28252,"&lt;&gt;代金券",Sheet1!$D$5:$D$28252,"&lt;&gt;内部转款",Sheet1!$D$5:$D$28252,"&lt;&gt;内部转账",Sheet1!$E$5:$E$28252,"&lt;&gt;*调拨*")</f>
        <v>0</v>
      </c>
      <c r="T480" s="32">
        <f>SUMIFS(Sheet1!$F$5:$F$28252,Sheet1!$I$5:$I$28252,$B480,Sheet1!$L$5:$L$28252,$A480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480,Sheet1!$L$5:$L$28252,$A480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480,Sheet1!$L$5:$L$28252,$A480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480,Sheet1!$L$5:$L$28252,$A480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80" s="32">
        <f>SUMIFS(Sheet1!$F$5:$F$28252,Sheet1!$I$5:$I$28252,$B480,Sheet1!$L$5:$L$28252,$A480,Sheet1!$E$5:$E$28252,"*调拨*")</f>
        <v>0</v>
      </c>
      <c r="V480" s="32">
        <f>SUMIFS(Sheet1!$F$5:$F$28252,Sheet1!$I$5:$I$28252,$B480,Sheet1!$L$5:$L$28252,$A480,Sheet1!$D$5:$D$28252,"储值",Sheet1!$E$5:$E$28252,"&lt;&gt;*调拨*")+SUMIFS(Sheet1!$F$5:$F$28252,Sheet1!$I$5:$I$28252,$B480,Sheet1!$L$5:$L$28252,$A480,Sheet1!$E$5:$E$28252,"*储值*",Sheet1!$D$5:$D$28252,"&lt;&gt;储值",Sheet1!$D$5:$D$28252,"&lt;&gt;内部转款",Sheet1!$D$5:$D$28252,"&lt;&gt;内部转账",Sheet1!$E$5:$E$28252,"&lt;&gt;*调拨*")</f>
        <v>0</v>
      </c>
      <c r="W480" s="32">
        <f>SUMIFS(Sheet1!$F$5:$F$28252,Sheet1!$I$5:$I$28252,$B480,Sheet1!$L$5:$L$28252,$A480,Sheet1!$D$5:$D$28252,"效期",Sheet1!$E$5:$E$28252,"&lt;&gt;*调拨*")+SUMIFS(Sheet1!$F$5:$F$28252,Sheet1!$I$5:$I$28252,$B480,Sheet1!$L$5:$L$28252,$A480,Sheet1!$E$5:$E$28252,"*效期*",Sheet1!$D$5:$D$28252,"&lt;&gt;效期",Sheet1!$D$5:$D$28252,"&lt;&gt;内部转款",Sheet1!$D$5:$D$28252,"&lt;&gt;内部转账",Sheet1!$E$5:$E$28252,"&lt;&gt;*调拨*")</f>
        <v>0</v>
      </c>
      <c r="X480" s="32">
        <f>SUMIFS(Sheet1!$F$5:$F$28252,Sheet1!$I$5:$I$28252,$B480,Sheet1!$L$5:$L$28252,$A480,Sheet1!$D$5:$D$28252,"内部转款",Sheet1!$E$5:$E$28252,"&lt;&gt;*调拨*")+SUMIFS(Sheet1!$F$5:$F$28252,Sheet1!$I$5:$I$28252,$B480,Sheet1!$L$5:$L$28252,$A480,Sheet1!$D$5:$D$28252,"内部转账",Sheet1!$E$5:$E$28252,"&lt;&gt;*调拨*")</f>
        <v>0</v>
      </c>
      <c r="Y480" s="32">
        <f t="shared" si="32"/>
        <v>0</v>
      </c>
      <c r="Z480" s="32">
        <f>SUMIFS(Sheet1!$F$5:$F$28252,Sheet1!$I$5:$I$28252,$B480,Sheet1!$L$5:$L$28252,$A480)</f>
        <v>0</v>
      </c>
      <c r="AA480" s="32">
        <f>SUMIFS(Sheet1!$G$5:$G$28252,Sheet1!$I$5:$I$28252,$B480,Sheet1!$L$5:$L$28252,$A480,Sheet1!$D$5:$D$28252,"工资",Sheet1!$E$5:$E$28252,"&lt;&gt;*调拨*")+SUMIFS(Sheet1!$G$5:$G$28252,Sheet1!$I$5:$I$28252,$B480,Sheet1!$L$5:$L$28252,$A480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4906.9</v>
      </c>
      <c r="AB480" s="32">
        <f>SUMIFS(Sheet1!$G$5:$G$28252,Sheet1!$I$5:$I$28252,$B480,Sheet1!$L$5:$L$28252,$A480,Sheet1!$D$5:$D$28252,"水费",Sheet1!$E$5:$E$28252,"&lt;&gt;*调拨*")+SUMIFS(Sheet1!$G$5:$G$28252,Sheet1!$I$5:$I$28252,$B480,Sheet1!$L$5:$L$28252,$A480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80" s="32">
        <f>SUMIFS(Sheet1!$G$5:$G$28252,Sheet1!$I$5:$I$28252,$B480,Sheet1!$L$5:$L$28252,$A480,Sheet1!$D$5:$D$28252,"电费",Sheet1!$E$5:$E$28252,"&lt;&gt;*调拨*")+SUMIFS(Sheet1!$G$5:$G$28252,Sheet1!$I$5:$I$28252,$B480,Sheet1!$L$5:$L$28252,$A480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80" s="32">
        <f>SUMIFS(Sheet1!$G$5:$G$28252,Sheet1!$I$5:$I$28252,$B480,Sheet1!$L$5:$L$28252,$A480,Sheet1!$D$5:$D$28252,"宽带费",Sheet1!$E$5:$E$28252,"&lt;&gt;*调拨*")+SUMIFS(Sheet1!$G$5:$G$28252,Sheet1!$I$5:$I$28252,$B480,Sheet1!$L$5:$L$28252,$A480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80" s="32">
        <f>SUMIFS(Sheet1!$G$5:$G$28252,Sheet1!$I$5:$I$28252,$B480,Sheet1!$L$5:$L$28252,$A480,Sheet1!$D$5:$D$28252,"办公费",Sheet1!$E$5:$E$28252,"&lt;&gt;*调拨*")+SUMIFS(Sheet1!$G$5:$G$28252,Sheet1!$I$5:$I$28252,$B480,Sheet1!$L$5:$L$28252,$A480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80" s="32">
        <f>SUMIFS(Sheet1!$G$5:$G$28252,Sheet1!$I$5:$I$28252,$B480,Sheet1!$L$5:$L$28252,$A480,Sheet1!$D$5:$D$28252,"话费",Sheet1!$E$5:$E$28252,"&lt;&gt;*调拨*")+SUMIFS(Sheet1!$G$5:$G$28252,Sheet1!$I$5:$I$28252,$B480,Sheet1!$L$5:$L$28252,$A480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80" s="32">
        <f>SUMIFS(Sheet1!$G$5:$G$28252,Sheet1!$I$5:$I$28252,$B480,Sheet1!$L$5:$L$28252,$A480,Sheet1!$D$5:$D$28252,"房租",Sheet1!$E$5:$E$28252,"&lt;&gt;*调拨*")+SUMIFS(Sheet1!$G$5:$G$28252,Sheet1!$I$5:$I$28252,$B480,Sheet1!$L$5:$L$28252,$A480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80" s="32">
        <f>SUMIFS(Sheet1!$G$5:$G$28252,Sheet1!$I$5:$I$28252,$B480,Sheet1!$L$5:$L$28252,$A480,Sheet1!$E$5:$E$28252,"*调拨*")</f>
        <v>0</v>
      </c>
      <c r="AI480" s="32">
        <f>SUMIFS(Sheet1!$G$5:$G$28252,Sheet1!$I$5:$I$28252,$B480,Sheet1!$L$5:$L$28252,$A480,Sheet1!$D$5:$D$28252,"内部转款",Sheet1!$E$5:$E$28252,"&lt;&gt;*调拨*")+SUMIFS(Sheet1!$G$5:$G$28252,Sheet1!$I$5:$I$28252,$B480,Sheet1!$L$5:$L$28252,$A480,Sheet1!$D$5:$D$28252,"内部转账",Sheet1!$E$5:$E$28252,"&lt;&gt;*调拨*")</f>
        <v>0</v>
      </c>
      <c r="AJ480" s="32">
        <f t="shared" si="33"/>
        <v>0</v>
      </c>
      <c r="AK480" s="32">
        <f>SUMIFS(Sheet1!$G$5:$G$28252,Sheet1!$I$5:$I$28252,$B480,Sheet1!$L$5:$L$28252,$A480)</f>
        <v>4906.9</v>
      </c>
      <c r="AL480" s="32">
        <f t="shared" si="34"/>
        <v>-4906.9</v>
      </c>
    </row>
    <row r="481" ht="16.5" spans="1:38">
      <c r="A481" s="30">
        <v>202608</v>
      </c>
      <c r="B481" s="31" t="s">
        <v>84</v>
      </c>
      <c r="C481" s="32">
        <f>SUMIFS(Sheet1!$F$5:$F$28252,Sheet1!$I$5:$I$28252,$B481,Sheet1!$L$5:$L$28252,$A481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19288.39</v>
      </c>
      <c r="D481" s="32">
        <f>SUMIFS(Sheet1!$F$5:$F$28252,Sheet1!$I$5:$I$28252,$B481,Sheet1!$L$5:$L$28252,$A481,Sheet1!$D$5:$D$28252,"医保即时拨付",Sheet1!$E$5:$E$28252,"&lt;&gt;*调拨*")+SUMIFS(Sheet1!$F$5:$F$28252,Sheet1!$I$5:$I$28252,$B481,Sheet1!$L$5:$L$28252,$A481,Sheet1!$E$5:$E$28252,"*医保即时拨付*",Sheet1!$D$5:$D$28252,"&lt;&gt;医保即时拨付",Sheet1!$D$5:$D$28252,"&lt;&gt;内部转款",Sheet1!$D$5:$D$28252,"&lt;&gt;内部转账",Sheet1!$E$5:$E$28252,"&lt;&gt;*调拨*")</f>
        <v>0</v>
      </c>
      <c r="E481" s="32">
        <f>SUMIFS(Sheet1!$F$5:$F$28252,Sheet1!$I$5:$I$28252,$B481,Sheet1!$L$5:$L$28252,$A481,Sheet1!$D$5:$D$28252,"医保",Sheet1!$E$5:$E$28252,"&lt;&gt;*调拨*",Sheet1!$E$5:$E$28252,"&lt;&gt;*医保即时拨付*")+SUMIFS(Sheet1!$F$5:$F$28252,Sheet1!$I$5:$I$28252,$B481,Sheet1!$L$5:$L$28252,$A481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81" s="32">
        <f>SUMIFS(Sheet1!$F$5:$F$28252,Sheet1!$I$5:$I$28252,$B481,Sheet1!$L$5:$L$28252,$A481,Sheet1!$D$5:$D$28252,"聚合",Sheet1!$E$5:$E$28252,"&lt;&gt;*调拨*")+SUMIFS(Sheet1!$F$5:$F$28252,Sheet1!$I$5:$I$28252,$B481,Sheet1!$L$5:$L$28252,$A481,Sheet1!$E$5:$E$28252,"*聚合*",Sheet1!$D$5:$D$28252,"&lt;&gt;聚合",Sheet1!$D$5:$D$28252,"&lt;&gt;内部转款",Sheet1!$D$5:$D$28252,"&lt;&gt;内部转账",Sheet1!$E$5:$E$28252,"&lt;&gt;*调拨*")</f>
        <v>0</v>
      </c>
      <c r="G481" s="32">
        <f>SUMIFS(Sheet1!$F$5:$F$28252,Sheet1!$I$5:$I$28252,$B481,Sheet1!$L$5:$L$28252,$A481,Sheet1!$D$5:$D$28252,"24小时微信",Sheet1!$E$5:$E$28252,"&lt;&gt;*调拨*")+SUMIFS(Sheet1!$F$5:$F$28252,Sheet1!$I$5:$I$28252,$B481,Sheet1!$L$5:$L$28252,$A481,Sheet1!$E$5:$E$28252,"*24小时微信*",Sheet1!$D$5:$D$28252,"&lt;&gt;24小时微信",Sheet1!$D$5:$D$28252,"&lt;&gt;内部转款",Sheet1!$D$5:$D$28252,"&lt;&gt;内部转账",Sheet1!$E$5:$E$28252,"&lt;&gt;*调拨*")</f>
        <v>0</v>
      </c>
      <c r="H481" s="32">
        <f>SUMIFS(Sheet1!$F$5:$F$28252,Sheet1!$I$5:$I$28252,$B481,Sheet1!$L$5:$L$28252,$A481,Sheet1!$D$5:$D$28252,"美团",Sheet1!$E$5:$E$28252,"&lt;&gt;*调拨*")+SUMIFS(Sheet1!$F$5:$F$28252,Sheet1!$I$5:$I$28252,$B481,Sheet1!$L$5:$L$28252,$A481,Sheet1!$E$5:$E$28252,"*美团*",Sheet1!$D$5:$D$28252,"&lt;&gt;美团",Sheet1!$D$5:$D$28252,"&lt;&gt;内部转款",Sheet1!$D$5:$D$28252,"&lt;&gt;内部转账",Sheet1!$E$5:$E$28252,"&lt;&gt;*调拨*")</f>
        <v>0</v>
      </c>
      <c r="I481" s="32">
        <f>SUMIFS(Sheet1!$F$5:$F$28252,Sheet1!$I$5:$I$28252,$B481,Sheet1!$L$5:$L$28252,$A481,Sheet1!$D$5:$D$28252,"饿了么",Sheet1!$E$5:$E$28252,"&lt;&gt;*调拨*")+SUMIFS(Sheet1!$F$5:$F$28252,Sheet1!$I$5:$I$28252,$B481,Sheet1!$L$5:$L$28252,$A481,Sheet1!$E$5:$E$28252,"*饿了么*",Sheet1!$D$5:$D$28252,"&lt;&gt;饿了么",Sheet1!$D$5:$D$28252,"&lt;&gt;内部转款",Sheet1!$D$5:$D$28252,"&lt;&gt;内部转账",Sheet1!$E$5:$E$28252,"&lt;&gt;*调拨*")</f>
        <v>0</v>
      </c>
      <c r="J481" s="32">
        <f>SUMIFS(Sheet1!$F$5:$F$28252,Sheet1!$I$5:$I$28252,$B481,Sheet1!$L$5:$L$28252,$A481,Sheet1!$D$5:$D$28252,"健E卡",Sheet1!$E$5:$E$28252,"&lt;&gt;*调拨*")+SUMIFS(Sheet1!$F$5:$F$28252,Sheet1!$I$5:$I$28252,$B481,Sheet1!$L$5:$L$28252,$A481,Sheet1!$E$5:$E$28252,"*健E卡*",Sheet1!$D$5:$D$28252,"&lt;&gt;健E卡",Sheet1!$D$5:$D$28252,"&lt;&gt;内部转款",Sheet1!$D$5:$D$28252,"&lt;&gt;内部转账",Sheet1!$E$5:$E$28252,"&lt;&gt;*调拨*")</f>
        <v>0</v>
      </c>
      <c r="K481" s="32">
        <f>SUMIFS(Sheet1!$F$5:$F$28252,Sheet1!$I$5:$I$28252,$B481,Sheet1!$L$5:$L$28252,$A481,Sheet1!$D$5:$D$28252,"抖音",Sheet1!$E$5:$E$28252,"&lt;&gt;*调拨*")+SUMIFS(Sheet1!$F$5:$F$28252,Sheet1!$I$5:$I$28252,$B481,Sheet1!$L$5:$L$28252,$A481,Sheet1!$E$5:$E$28252,"*抖音*",Sheet1!$D$5:$D$28252,"&lt;&gt;抖音",Sheet1!$D$5:$D$28252,"&lt;&gt;内部转款",Sheet1!$D$5:$D$28252,"&lt;&gt;内部转账",Sheet1!$E$5:$E$28252,"&lt;&gt;*调拨*")</f>
        <v>0</v>
      </c>
      <c r="L481" s="32">
        <f>SUMIFS(Sheet1!$F$5:$F$28252,Sheet1!$I$5:$I$28252,$B481,Sheet1!$L$5:$L$28252,$A481,Sheet1!$D$5:$D$28252,"医卡通",Sheet1!$E$5:$E$28252,"&lt;&gt;*调拨*")+SUMIFS(Sheet1!$F$5:$F$28252,Sheet1!$I$5:$I$28252,$B481,Sheet1!$L$5:$L$28252,$A481,Sheet1!$E$5:$E$28252,"*医卡通*",Sheet1!$D$5:$D$28252,"&lt;&gt;医卡通",Sheet1!$D$5:$D$28252,"&lt;&gt;内部转款",Sheet1!$D$5:$D$28252,"&lt;&gt;内部转账",Sheet1!$E$5:$E$28252,"&lt;&gt;*调拨*")</f>
        <v>0</v>
      </c>
      <c r="M481" s="32">
        <f>SUMIFS(Sheet1!$F$5:$F$28252,Sheet1!$I$5:$I$28252,$B481,Sheet1!$L$5:$L$28252,$A481,Sheet1!$D$5:$D$28252,"企健网",Sheet1!$E$5:$E$28252,"&lt;&gt;*调拨*")+SUMIFS(Sheet1!$F$5:$F$28252,Sheet1!$I$5:$I$28252,$B481,Sheet1!$L$5:$L$28252,$A481,Sheet1!$E$5:$E$28252,"*企健网*",Sheet1!$D$5:$D$28252,"&lt;&gt;企健网",Sheet1!$D$5:$D$28252,"&lt;&gt;内部转款",Sheet1!$D$5:$D$28252,"&lt;&gt;内部转账",Sheet1!$E$5:$E$28252,"&lt;&gt;*调拨*")</f>
        <v>0</v>
      </c>
      <c r="N481" s="32">
        <f>SUMIFS(Sheet1!$F$5:$F$28252,Sheet1!$I$5:$I$28252,$B481,Sheet1!$L$5:$L$28252,$A481,Sheet1!$D$5:$D$28252,"银联",Sheet1!$E$5:$E$28252,"&lt;&gt;*调拨*")+SUMIFS(Sheet1!$F$5:$F$28252,Sheet1!$I$5:$I$28252,$B481,Sheet1!$L$5:$L$28252,$A481,Sheet1!$E$5:$E$28252,"*银联*",Sheet1!$D$5:$D$28252,"&lt;&gt;银联",Sheet1!$D$5:$D$28252,"&lt;&gt;内部转款",Sheet1!$D$5:$D$28252,"&lt;&gt;内部转账",Sheet1!$E$5:$E$28252,"&lt;&gt;*调拨*")</f>
        <v>0</v>
      </c>
      <c r="O481" s="32">
        <f>SUMIFS(Sheet1!$F$5:$F$28252,Sheet1!$I$5:$I$28252,$B481,Sheet1!$L$5:$L$28252,$A481,Sheet1!$D$5:$D$28252,"京东",Sheet1!$E$5:$E$28252,"&lt;&gt;*调拨*")+SUMIFS(Sheet1!$F$5:$F$28252,Sheet1!$I$5:$I$28252,$B481,Sheet1!$L$5:$L$28252,$A481,Sheet1!$E$5:$E$28252,"*京东*",Sheet1!$D$5:$D$28252,"&lt;&gt;京东",Sheet1!$D$5:$D$28252,"&lt;&gt;内部转款",Sheet1!$D$5:$D$28252,"&lt;&gt;内部转账",Sheet1!$E$5:$E$28252,"&lt;&gt;*调拨*")</f>
        <v>0</v>
      </c>
      <c r="P481" s="32">
        <f>SUMIFS(Sheet1!$F$5:$F$28252,Sheet1!$I$5:$I$28252,$B481,Sheet1!$L$5:$L$28252,$A481,Sheet1!$D$5:$D$28252,"药机微信",Sheet1!$E$5:$E$28252,"&lt;&gt;*调拨*")+SUMIFS(Sheet1!$F$5:$F$28252,Sheet1!$I$5:$I$28252,$B481,Sheet1!$L$5:$L$28252,$A481,Sheet1!$E$5:$E$28252,"*药机微信*",Sheet1!$D$5:$D$28252,"&lt;&gt;药机微信",Sheet1!$D$5:$D$28252,"&lt;&gt;内部转款",Sheet1!$D$5:$D$28252,"&lt;&gt;内部转账",Sheet1!$E$5:$E$28252,"&lt;&gt;*调拨*")</f>
        <v>0</v>
      </c>
      <c r="Q481" s="32">
        <f>SUMIFS(Sheet1!$F$5:$F$28252,Sheet1!$I$5:$I$28252,$B481,Sheet1!$L$5:$L$28252,$A481,Sheet1!$D$5:$D$28252,"亲情卡",Sheet1!$E$5:$E$28252,"&lt;&gt;*调拨*")+SUMIFS(Sheet1!$F$5:$F$28252,Sheet1!$I$5:$I$28252,$B481,Sheet1!$L$5:$L$28252,$A481,Sheet1!$E$5:$E$28252,"*亲情卡*",Sheet1!$D$5:$D$28252,"&lt;&gt;亲情卡",Sheet1!$D$5:$D$28252,"&lt;&gt;内部转款",Sheet1!$D$5:$D$28252,"&lt;&gt;内部转账",Sheet1!$E$5:$E$28252,"&lt;&gt;*调拨*")</f>
        <v>0</v>
      </c>
      <c r="R481" s="32">
        <f>SUMIFS(Sheet1!$F$5:$F$28252,Sheet1!$I$5:$I$28252,$B481,Sheet1!$L$5:$L$28252,$A481,Sheet1!$D$5:$D$28252,"优惠券",Sheet1!$E$5:$E$28252,"&lt;&gt;*调拨*")+SUMIFS(Sheet1!$F$5:$F$28252,Sheet1!$I$5:$I$28252,$B481,Sheet1!$L$5:$L$28252,$A481,Sheet1!$E$5:$E$28252,"*优惠券*",Sheet1!$D$5:$D$28252,"&lt;&gt;优惠券",Sheet1!$D$5:$D$28252,"&lt;&gt;内部转款",Sheet1!$D$5:$D$28252,"&lt;&gt;内部转账",Sheet1!$E$5:$E$28252,"&lt;&gt;*调拨*")</f>
        <v>0</v>
      </c>
      <c r="S481" s="32">
        <f>SUMIFS(Sheet1!$F$5:$F$28252,Sheet1!$I$5:$I$28252,$B481,Sheet1!$L$5:$L$28252,$A481,Sheet1!$D$5:$D$28252,"代金券",Sheet1!$E$5:$E$28252,"&lt;&gt;*调拨*")+SUMIFS(Sheet1!$F$5:$F$28252,Sheet1!$I$5:$I$28252,$B481,Sheet1!$L$5:$L$28252,$A481,Sheet1!$E$5:$E$28252,"*代金券*",Sheet1!$D$5:$D$28252,"&lt;&gt;代金券",Sheet1!$D$5:$D$28252,"&lt;&gt;内部转款",Sheet1!$D$5:$D$28252,"&lt;&gt;内部转账",Sheet1!$E$5:$E$28252,"&lt;&gt;*调拨*")</f>
        <v>0</v>
      </c>
      <c r="T481" s="32">
        <f>SUMIFS(Sheet1!$F$5:$F$28252,Sheet1!$I$5:$I$28252,$B481,Sheet1!$L$5:$L$28252,$A481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481,Sheet1!$L$5:$L$28252,$A481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481,Sheet1!$L$5:$L$28252,$A481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481,Sheet1!$L$5:$L$28252,$A481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81" s="32">
        <f>SUMIFS(Sheet1!$F$5:$F$28252,Sheet1!$I$5:$I$28252,$B481,Sheet1!$L$5:$L$28252,$A481,Sheet1!$E$5:$E$28252,"*调拨*")</f>
        <v>0</v>
      </c>
      <c r="V481" s="32">
        <f>SUMIFS(Sheet1!$F$5:$F$28252,Sheet1!$I$5:$I$28252,$B481,Sheet1!$L$5:$L$28252,$A481,Sheet1!$D$5:$D$28252,"储值",Sheet1!$E$5:$E$28252,"&lt;&gt;*调拨*")+SUMIFS(Sheet1!$F$5:$F$28252,Sheet1!$I$5:$I$28252,$B481,Sheet1!$L$5:$L$28252,$A481,Sheet1!$E$5:$E$28252,"*储值*",Sheet1!$D$5:$D$28252,"&lt;&gt;储值",Sheet1!$D$5:$D$28252,"&lt;&gt;内部转款",Sheet1!$D$5:$D$28252,"&lt;&gt;内部转账",Sheet1!$E$5:$E$28252,"&lt;&gt;*调拨*")</f>
        <v>0</v>
      </c>
      <c r="W481" s="32">
        <f>SUMIFS(Sheet1!$F$5:$F$28252,Sheet1!$I$5:$I$28252,$B481,Sheet1!$L$5:$L$28252,$A481,Sheet1!$D$5:$D$28252,"效期",Sheet1!$E$5:$E$28252,"&lt;&gt;*调拨*")+SUMIFS(Sheet1!$F$5:$F$28252,Sheet1!$I$5:$I$28252,$B481,Sheet1!$L$5:$L$28252,$A481,Sheet1!$E$5:$E$28252,"*效期*",Sheet1!$D$5:$D$28252,"&lt;&gt;效期",Sheet1!$D$5:$D$28252,"&lt;&gt;内部转款",Sheet1!$D$5:$D$28252,"&lt;&gt;内部转账",Sheet1!$E$5:$E$28252,"&lt;&gt;*调拨*")</f>
        <v>0</v>
      </c>
      <c r="X481" s="32">
        <f>SUMIFS(Sheet1!$F$5:$F$28252,Sheet1!$I$5:$I$28252,$B481,Sheet1!$L$5:$L$28252,$A481,Sheet1!$D$5:$D$28252,"内部转款",Sheet1!$E$5:$E$28252,"&lt;&gt;*调拨*")+SUMIFS(Sheet1!$F$5:$F$28252,Sheet1!$I$5:$I$28252,$B481,Sheet1!$L$5:$L$28252,$A481,Sheet1!$D$5:$D$28252,"内部转账",Sheet1!$E$5:$E$28252,"&lt;&gt;*调拨*")</f>
        <v>0</v>
      </c>
      <c r="Y481" s="32">
        <f t="shared" si="32"/>
        <v>0</v>
      </c>
      <c r="Z481" s="32">
        <f>SUMIFS(Sheet1!$F$5:$F$28252,Sheet1!$I$5:$I$28252,$B481,Sheet1!$L$5:$L$28252,$A481)</f>
        <v>19288.39</v>
      </c>
      <c r="AA481" s="32">
        <f>SUMIFS(Sheet1!$G$5:$G$28252,Sheet1!$I$5:$I$28252,$B481,Sheet1!$L$5:$L$28252,$A481,Sheet1!$D$5:$D$28252,"工资",Sheet1!$E$5:$E$28252,"&lt;&gt;*调拨*")+SUMIFS(Sheet1!$G$5:$G$28252,Sheet1!$I$5:$I$28252,$B481,Sheet1!$L$5:$L$28252,$A481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8403.34</v>
      </c>
      <c r="AB481" s="32">
        <f>SUMIFS(Sheet1!$G$5:$G$28252,Sheet1!$I$5:$I$28252,$B481,Sheet1!$L$5:$L$28252,$A481,Sheet1!$D$5:$D$28252,"水费",Sheet1!$E$5:$E$28252,"&lt;&gt;*调拨*")+SUMIFS(Sheet1!$G$5:$G$28252,Sheet1!$I$5:$I$28252,$B481,Sheet1!$L$5:$L$28252,$A481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81" s="32">
        <f>SUMIFS(Sheet1!$G$5:$G$28252,Sheet1!$I$5:$I$28252,$B481,Sheet1!$L$5:$L$28252,$A481,Sheet1!$D$5:$D$28252,"电费",Sheet1!$E$5:$E$28252,"&lt;&gt;*调拨*")+SUMIFS(Sheet1!$G$5:$G$28252,Sheet1!$I$5:$I$28252,$B481,Sheet1!$L$5:$L$28252,$A481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81" s="32">
        <f>SUMIFS(Sheet1!$G$5:$G$28252,Sheet1!$I$5:$I$28252,$B481,Sheet1!$L$5:$L$28252,$A481,Sheet1!$D$5:$D$28252,"宽带费",Sheet1!$E$5:$E$28252,"&lt;&gt;*调拨*")+SUMIFS(Sheet1!$G$5:$G$28252,Sheet1!$I$5:$I$28252,$B481,Sheet1!$L$5:$L$28252,$A481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81" s="32">
        <f>SUMIFS(Sheet1!$G$5:$G$28252,Sheet1!$I$5:$I$28252,$B481,Sheet1!$L$5:$L$28252,$A481,Sheet1!$D$5:$D$28252,"办公费",Sheet1!$E$5:$E$28252,"&lt;&gt;*调拨*")+SUMIFS(Sheet1!$G$5:$G$28252,Sheet1!$I$5:$I$28252,$B481,Sheet1!$L$5:$L$28252,$A481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81" s="32">
        <f>SUMIFS(Sheet1!$G$5:$G$28252,Sheet1!$I$5:$I$28252,$B481,Sheet1!$L$5:$L$28252,$A481,Sheet1!$D$5:$D$28252,"话费",Sheet1!$E$5:$E$28252,"&lt;&gt;*调拨*")+SUMIFS(Sheet1!$G$5:$G$28252,Sheet1!$I$5:$I$28252,$B481,Sheet1!$L$5:$L$28252,$A481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81" s="32">
        <f>SUMIFS(Sheet1!$G$5:$G$28252,Sheet1!$I$5:$I$28252,$B481,Sheet1!$L$5:$L$28252,$A481,Sheet1!$D$5:$D$28252,"房租",Sheet1!$E$5:$E$28252,"&lt;&gt;*调拨*")+SUMIFS(Sheet1!$G$5:$G$28252,Sheet1!$I$5:$I$28252,$B481,Sheet1!$L$5:$L$28252,$A481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81" s="32">
        <f>SUMIFS(Sheet1!$G$5:$G$28252,Sheet1!$I$5:$I$28252,$B481,Sheet1!$L$5:$L$28252,$A481,Sheet1!$E$5:$E$28252,"*调拨*")</f>
        <v>0</v>
      </c>
      <c r="AI481" s="32">
        <f>SUMIFS(Sheet1!$G$5:$G$28252,Sheet1!$I$5:$I$28252,$B481,Sheet1!$L$5:$L$28252,$A481,Sheet1!$D$5:$D$28252,"内部转款",Sheet1!$E$5:$E$28252,"&lt;&gt;*调拨*")+SUMIFS(Sheet1!$G$5:$G$28252,Sheet1!$I$5:$I$28252,$B481,Sheet1!$L$5:$L$28252,$A481,Sheet1!$D$5:$D$28252,"内部转账",Sheet1!$E$5:$E$28252,"&lt;&gt;*调拨*")</f>
        <v>0</v>
      </c>
      <c r="AJ481" s="32">
        <f t="shared" si="33"/>
        <v>0</v>
      </c>
      <c r="AK481" s="32">
        <f>SUMIFS(Sheet1!$G$5:$G$28252,Sheet1!$I$5:$I$28252,$B481,Sheet1!$L$5:$L$28252,$A481)</f>
        <v>8403.34</v>
      </c>
      <c r="AL481" s="32">
        <f t="shared" si="34"/>
        <v>10885.05</v>
      </c>
    </row>
    <row r="482" ht="16.5" spans="1:38">
      <c r="A482" s="30">
        <v>202608</v>
      </c>
      <c r="B482" s="31" t="s">
        <v>274</v>
      </c>
      <c r="C482" s="32">
        <f>SUMIFS(Sheet1!$F$5:$F$28252,Sheet1!$I$5:$I$28252,$B482,Sheet1!$L$5:$L$28252,$A482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1258.85</v>
      </c>
      <c r="D482" s="32">
        <f>SUMIFS(Sheet1!$F$5:$F$28252,Sheet1!$I$5:$I$28252,$B482,Sheet1!$L$5:$L$28252,$A482,Sheet1!$D$5:$D$28252,"医保即时拨付",Sheet1!$E$5:$E$28252,"&lt;&gt;*调拨*")+SUMIFS(Sheet1!$F$5:$F$28252,Sheet1!$I$5:$I$28252,$B482,Sheet1!$L$5:$L$28252,$A482,Sheet1!$E$5:$E$28252,"*医保即时拨付*",Sheet1!$D$5:$D$28252,"&lt;&gt;医保即时拨付",Sheet1!$D$5:$D$28252,"&lt;&gt;内部转款",Sheet1!$D$5:$D$28252,"&lt;&gt;内部转账",Sheet1!$E$5:$E$28252,"&lt;&gt;*调拨*")</f>
        <v>2158.37</v>
      </c>
      <c r="E482" s="32">
        <f>SUMIFS(Sheet1!$F$5:$F$28252,Sheet1!$I$5:$I$28252,$B482,Sheet1!$L$5:$L$28252,$A482,Sheet1!$D$5:$D$28252,"医保",Sheet1!$E$5:$E$28252,"&lt;&gt;*调拨*",Sheet1!$E$5:$E$28252,"&lt;&gt;*医保即时拨付*")+SUMIFS(Sheet1!$F$5:$F$28252,Sheet1!$I$5:$I$28252,$B482,Sheet1!$L$5:$L$28252,$A482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82" s="32">
        <f>SUMIFS(Sheet1!$F$5:$F$28252,Sheet1!$I$5:$I$28252,$B482,Sheet1!$L$5:$L$28252,$A482,Sheet1!$D$5:$D$28252,"聚合",Sheet1!$E$5:$E$28252,"&lt;&gt;*调拨*")+SUMIFS(Sheet1!$F$5:$F$28252,Sheet1!$I$5:$I$28252,$B482,Sheet1!$L$5:$L$28252,$A482,Sheet1!$E$5:$E$28252,"*聚合*",Sheet1!$D$5:$D$28252,"&lt;&gt;聚合",Sheet1!$D$5:$D$28252,"&lt;&gt;内部转款",Sheet1!$D$5:$D$28252,"&lt;&gt;内部转账",Sheet1!$E$5:$E$28252,"&lt;&gt;*调拨*")</f>
        <v>0</v>
      </c>
      <c r="G482" s="32">
        <f>SUMIFS(Sheet1!$F$5:$F$28252,Sheet1!$I$5:$I$28252,$B482,Sheet1!$L$5:$L$28252,$A482,Sheet1!$D$5:$D$28252,"24小时微信",Sheet1!$E$5:$E$28252,"&lt;&gt;*调拨*")+SUMIFS(Sheet1!$F$5:$F$28252,Sheet1!$I$5:$I$28252,$B482,Sheet1!$L$5:$L$28252,$A482,Sheet1!$E$5:$E$28252,"*24小时微信*",Sheet1!$D$5:$D$28252,"&lt;&gt;24小时微信",Sheet1!$D$5:$D$28252,"&lt;&gt;内部转款",Sheet1!$D$5:$D$28252,"&lt;&gt;内部转账",Sheet1!$E$5:$E$28252,"&lt;&gt;*调拨*")</f>
        <v>0</v>
      </c>
      <c r="H482" s="32">
        <f>SUMIFS(Sheet1!$F$5:$F$28252,Sheet1!$I$5:$I$28252,$B482,Sheet1!$L$5:$L$28252,$A482,Sheet1!$D$5:$D$28252,"美团",Sheet1!$E$5:$E$28252,"&lt;&gt;*调拨*")+SUMIFS(Sheet1!$F$5:$F$28252,Sheet1!$I$5:$I$28252,$B482,Sheet1!$L$5:$L$28252,$A482,Sheet1!$E$5:$E$28252,"*美团*",Sheet1!$D$5:$D$28252,"&lt;&gt;美团",Sheet1!$D$5:$D$28252,"&lt;&gt;内部转款",Sheet1!$D$5:$D$28252,"&lt;&gt;内部转账",Sheet1!$E$5:$E$28252,"&lt;&gt;*调拨*")</f>
        <v>0</v>
      </c>
      <c r="I482" s="32">
        <f>SUMIFS(Sheet1!$F$5:$F$28252,Sheet1!$I$5:$I$28252,$B482,Sheet1!$L$5:$L$28252,$A482,Sheet1!$D$5:$D$28252,"饿了么",Sheet1!$E$5:$E$28252,"&lt;&gt;*调拨*")+SUMIFS(Sheet1!$F$5:$F$28252,Sheet1!$I$5:$I$28252,$B482,Sheet1!$L$5:$L$28252,$A482,Sheet1!$E$5:$E$28252,"*饿了么*",Sheet1!$D$5:$D$28252,"&lt;&gt;饿了么",Sheet1!$D$5:$D$28252,"&lt;&gt;内部转款",Sheet1!$D$5:$D$28252,"&lt;&gt;内部转账",Sheet1!$E$5:$E$28252,"&lt;&gt;*调拨*")</f>
        <v>0</v>
      </c>
      <c r="J482" s="32">
        <f>SUMIFS(Sheet1!$F$5:$F$28252,Sheet1!$I$5:$I$28252,$B482,Sheet1!$L$5:$L$28252,$A482,Sheet1!$D$5:$D$28252,"健E卡",Sheet1!$E$5:$E$28252,"&lt;&gt;*调拨*")+SUMIFS(Sheet1!$F$5:$F$28252,Sheet1!$I$5:$I$28252,$B482,Sheet1!$L$5:$L$28252,$A482,Sheet1!$E$5:$E$28252,"*健E卡*",Sheet1!$D$5:$D$28252,"&lt;&gt;健E卡",Sheet1!$D$5:$D$28252,"&lt;&gt;内部转款",Sheet1!$D$5:$D$28252,"&lt;&gt;内部转账",Sheet1!$E$5:$E$28252,"&lt;&gt;*调拨*")</f>
        <v>0</v>
      </c>
      <c r="K482" s="32">
        <f>SUMIFS(Sheet1!$F$5:$F$28252,Sheet1!$I$5:$I$28252,$B482,Sheet1!$L$5:$L$28252,$A482,Sheet1!$D$5:$D$28252,"抖音",Sheet1!$E$5:$E$28252,"&lt;&gt;*调拨*")+SUMIFS(Sheet1!$F$5:$F$28252,Sheet1!$I$5:$I$28252,$B482,Sheet1!$L$5:$L$28252,$A482,Sheet1!$E$5:$E$28252,"*抖音*",Sheet1!$D$5:$D$28252,"&lt;&gt;抖音",Sheet1!$D$5:$D$28252,"&lt;&gt;内部转款",Sheet1!$D$5:$D$28252,"&lt;&gt;内部转账",Sheet1!$E$5:$E$28252,"&lt;&gt;*调拨*")</f>
        <v>0</v>
      </c>
      <c r="L482" s="32">
        <f>SUMIFS(Sheet1!$F$5:$F$28252,Sheet1!$I$5:$I$28252,$B482,Sheet1!$L$5:$L$28252,$A482,Sheet1!$D$5:$D$28252,"医卡通",Sheet1!$E$5:$E$28252,"&lt;&gt;*调拨*")+SUMIFS(Sheet1!$F$5:$F$28252,Sheet1!$I$5:$I$28252,$B482,Sheet1!$L$5:$L$28252,$A482,Sheet1!$E$5:$E$28252,"*医卡通*",Sheet1!$D$5:$D$28252,"&lt;&gt;医卡通",Sheet1!$D$5:$D$28252,"&lt;&gt;内部转款",Sheet1!$D$5:$D$28252,"&lt;&gt;内部转账",Sheet1!$E$5:$E$28252,"&lt;&gt;*调拨*")</f>
        <v>0</v>
      </c>
      <c r="M482" s="32">
        <f>SUMIFS(Sheet1!$F$5:$F$28252,Sheet1!$I$5:$I$28252,$B482,Sheet1!$L$5:$L$28252,$A482,Sheet1!$D$5:$D$28252,"企健网",Sheet1!$E$5:$E$28252,"&lt;&gt;*调拨*")+SUMIFS(Sheet1!$F$5:$F$28252,Sheet1!$I$5:$I$28252,$B482,Sheet1!$L$5:$L$28252,$A482,Sheet1!$E$5:$E$28252,"*企健网*",Sheet1!$D$5:$D$28252,"&lt;&gt;企健网",Sheet1!$D$5:$D$28252,"&lt;&gt;内部转款",Sheet1!$D$5:$D$28252,"&lt;&gt;内部转账",Sheet1!$E$5:$E$28252,"&lt;&gt;*调拨*")</f>
        <v>0</v>
      </c>
      <c r="N482" s="32">
        <f>SUMIFS(Sheet1!$F$5:$F$28252,Sheet1!$I$5:$I$28252,$B482,Sheet1!$L$5:$L$28252,$A482,Sheet1!$D$5:$D$28252,"银联",Sheet1!$E$5:$E$28252,"&lt;&gt;*调拨*")+SUMIFS(Sheet1!$F$5:$F$28252,Sheet1!$I$5:$I$28252,$B482,Sheet1!$L$5:$L$28252,$A482,Sheet1!$E$5:$E$28252,"*银联*",Sheet1!$D$5:$D$28252,"&lt;&gt;银联",Sheet1!$D$5:$D$28252,"&lt;&gt;内部转款",Sheet1!$D$5:$D$28252,"&lt;&gt;内部转账",Sheet1!$E$5:$E$28252,"&lt;&gt;*调拨*")</f>
        <v>0</v>
      </c>
      <c r="O482" s="32">
        <f>SUMIFS(Sheet1!$F$5:$F$28252,Sheet1!$I$5:$I$28252,$B482,Sheet1!$L$5:$L$28252,$A482,Sheet1!$D$5:$D$28252,"京东",Sheet1!$E$5:$E$28252,"&lt;&gt;*调拨*")+SUMIFS(Sheet1!$F$5:$F$28252,Sheet1!$I$5:$I$28252,$B482,Sheet1!$L$5:$L$28252,$A482,Sheet1!$E$5:$E$28252,"*京东*",Sheet1!$D$5:$D$28252,"&lt;&gt;京东",Sheet1!$D$5:$D$28252,"&lt;&gt;内部转款",Sheet1!$D$5:$D$28252,"&lt;&gt;内部转账",Sheet1!$E$5:$E$28252,"&lt;&gt;*调拨*")</f>
        <v>0</v>
      </c>
      <c r="P482" s="32">
        <f>SUMIFS(Sheet1!$F$5:$F$28252,Sheet1!$I$5:$I$28252,$B482,Sheet1!$L$5:$L$28252,$A482,Sheet1!$D$5:$D$28252,"药机微信",Sheet1!$E$5:$E$28252,"&lt;&gt;*调拨*")+SUMIFS(Sheet1!$F$5:$F$28252,Sheet1!$I$5:$I$28252,$B482,Sheet1!$L$5:$L$28252,$A482,Sheet1!$E$5:$E$28252,"*药机微信*",Sheet1!$D$5:$D$28252,"&lt;&gt;药机微信",Sheet1!$D$5:$D$28252,"&lt;&gt;内部转款",Sheet1!$D$5:$D$28252,"&lt;&gt;内部转账",Sheet1!$E$5:$E$28252,"&lt;&gt;*调拨*")</f>
        <v>0</v>
      </c>
      <c r="Q482" s="32">
        <f>SUMIFS(Sheet1!$F$5:$F$28252,Sheet1!$I$5:$I$28252,$B482,Sheet1!$L$5:$L$28252,$A482,Sheet1!$D$5:$D$28252,"亲情卡",Sheet1!$E$5:$E$28252,"&lt;&gt;*调拨*")+SUMIFS(Sheet1!$F$5:$F$28252,Sheet1!$I$5:$I$28252,$B482,Sheet1!$L$5:$L$28252,$A482,Sheet1!$E$5:$E$28252,"*亲情卡*",Sheet1!$D$5:$D$28252,"&lt;&gt;亲情卡",Sheet1!$D$5:$D$28252,"&lt;&gt;内部转款",Sheet1!$D$5:$D$28252,"&lt;&gt;内部转账",Sheet1!$E$5:$E$28252,"&lt;&gt;*调拨*")</f>
        <v>0</v>
      </c>
      <c r="R482" s="32">
        <f>SUMIFS(Sheet1!$F$5:$F$28252,Sheet1!$I$5:$I$28252,$B482,Sheet1!$L$5:$L$28252,$A482,Sheet1!$D$5:$D$28252,"优惠券",Sheet1!$E$5:$E$28252,"&lt;&gt;*调拨*")+SUMIFS(Sheet1!$F$5:$F$28252,Sheet1!$I$5:$I$28252,$B482,Sheet1!$L$5:$L$28252,$A482,Sheet1!$E$5:$E$28252,"*优惠券*",Sheet1!$D$5:$D$28252,"&lt;&gt;优惠券",Sheet1!$D$5:$D$28252,"&lt;&gt;内部转款",Sheet1!$D$5:$D$28252,"&lt;&gt;内部转账",Sheet1!$E$5:$E$28252,"&lt;&gt;*调拨*")</f>
        <v>0</v>
      </c>
      <c r="S482" s="32">
        <f>SUMIFS(Sheet1!$F$5:$F$28252,Sheet1!$I$5:$I$28252,$B482,Sheet1!$L$5:$L$28252,$A482,Sheet1!$D$5:$D$28252,"代金券",Sheet1!$E$5:$E$28252,"&lt;&gt;*调拨*")+SUMIFS(Sheet1!$F$5:$F$28252,Sheet1!$I$5:$I$28252,$B482,Sheet1!$L$5:$L$28252,$A482,Sheet1!$E$5:$E$28252,"*代金券*",Sheet1!$D$5:$D$28252,"&lt;&gt;代金券",Sheet1!$D$5:$D$28252,"&lt;&gt;内部转款",Sheet1!$D$5:$D$28252,"&lt;&gt;内部转账",Sheet1!$E$5:$E$28252,"&lt;&gt;*调拨*")</f>
        <v>0</v>
      </c>
      <c r="T482" s="32">
        <f>SUMIFS(Sheet1!$F$5:$F$28252,Sheet1!$I$5:$I$28252,$B482,Sheet1!$L$5:$L$28252,$A482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482,Sheet1!$L$5:$L$28252,$A482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482,Sheet1!$L$5:$L$28252,$A482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482,Sheet1!$L$5:$L$28252,$A482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82" s="32">
        <f>SUMIFS(Sheet1!$F$5:$F$28252,Sheet1!$I$5:$I$28252,$B482,Sheet1!$L$5:$L$28252,$A482,Sheet1!$E$5:$E$28252,"*调拨*")</f>
        <v>0</v>
      </c>
      <c r="V482" s="32">
        <f>SUMIFS(Sheet1!$F$5:$F$28252,Sheet1!$I$5:$I$28252,$B482,Sheet1!$L$5:$L$28252,$A482,Sheet1!$D$5:$D$28252,"储值",Sheet1!$E$5:$E$28252,"&lt;&gt;*调拨*")+SUMIFS(Sheet1!$F$5:$F$28252,Sheet1!$I$5:$I$28252,$B482,Sheet1!$L$5:$L$28252,$A482,Sheet1!$E$5:$E$28252,"*储值*",Sheet1!$D$5:$D$28252,"&lt;&gt;储值",Sheet1!$D$5:$D$28252,"&lt;&gt;内部转款",Sheet1!$D$5:$D$28252,"&lt;&gt;内部转账",Sheet1!$E$5:$E$28252,"&lt;&gt;*调拨*")</f>
        <v>0</v>
      </c>
      <c r="W482" s="32">
        <f>SUMIFS(Sheet1!$F$5:$F$28252,Sheet1!$I$5:$I$28252,$B482,Sheet1!$L$5:$L$28252,$A482,Sheet1!$D$5:$D$28252,"效期",Sheet1!$E$5:$E$28252,"&lt;&gt;*调拨*")+SUMIFS(Sheet1!$F$5:$F$28252,Sheet1!$I$5:$I$28252,$B482,Sheet1!$L$5:$L$28252,$A482,Sheet1!$E$5:$E$28252,"*效期*",Sheet1!$D$5:$D$28252,"&lt;&gt;效期",Sheet1!$D$5:$D$28252,"&lt;&gt;内部转款",Sheet1!$D$5:$D$28252,"&lt;&gt;内部转账",Sheet1!$E$5:$E$28252,"&lt;&gt;*调拨*")</f>
        <v>0</v>
      </c>
      <c r="X482" s="32">
        <f>SUMIFS(Sheet1!$F$5:$F$28252,Sheet1!$I$5:$I$28252,$B482,Sheet1!$L$5:$L$28252,$A482,Sheet1!$D$5:$D$28252,"内部转款",Sheet1!$E$5:$E$28252,"&lt;&gt;*调拨*")+SUMIFS(Sheet1!$F$5:$F$28252,Sheet1!$I$5:$I$28252,$B482,Sheet1!$L$5:$L$28252,$A482,Sheet1!$D$5:$D$28252,"内部转账",Sheet1!$E$5:$E$28252,"&lt;&gt;*调拨*")</f>
        <v>0</v>
      </c>
      <c r="Y482" s="32">
        <f t="shared" si="32"/>
        <v>0</v>
      </c>
      <c r="Z482" s="32">
        <f>SUMIFS(Sheet1!$F$5:$F$28252,Sheet1!$I$5:$I$28252,$B482,Sheet1!$L$5:$L$28252,$A482)</f>
        <v>3417.22</v>
      </c>
      <c r="AA482" s="32">
        <f>SUMIFS(Sheet1!$G$5:$G$28252,Sheet1!$I$5:$I$28252,$B482,Sheet1!$L$5:$L$28252,$A482,Sheet1!$D$5:$D$28252,"工资",Sheet1!$E$5:$E$28252,"&lt;&gt;*调拨*")+SUMIFS(Sheet1!$G$5:$G$28252,Sheet1!$I$5:$I$28252,$B482,Sheet1!$L$5:$L$28252,$A482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5807.11</v>
      </c>
      <c r="AB482" s="32">
        <f>SUMIFS(Sheet1!$G$5:$G$28252,Sheet1!$I$5:$I$28252,$B482,Sheet1!$L$5:$L$28252,$A482,Sheet1!$D$5:$D$28252,"水费",Sheet1!$E$5:$E$28252,"&lt;&gt;*调拨*")+SUMIFS(Sheet1!$G$5:$G$28252,Sheet1!$I$5:$I$28252,$B482,Sheet1!$L$5:$L$28252,$A482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82" s="32">
        <f>SUMIFS(Sheet1!$G$5:$G$28252,Sheet1!$I$5:$I$28252,$B482,Sheet1!$L$5:$L$28252,$A482,Sheet1!$D$5:$D$28252,"电费",Sheet1!$E$5:$E$28252,"&lt;&gt;*调拨*")+SUMIFS(Sheet1!$G$5:$G$28252,Sheet1!$I$5:$I$28252,$B482,Sheet1!$L$5:$L$28252,$A482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82" s="32">
        <f>SUMIFS(Sheet1!$G$5:$G$28252,Sheet1!$I$5:$I$28252,$B482,Sheet1!$L$5:$L$28252,$A482,Sheet1!$D$5:$D$28252,"宽带费",Sheet1!$E$5:$E$28252,"&lt;&gt;*调拨*")+SUMIFS(Sheet1!$G$5:$G$28252,Sheet1!$I$5:$I$28252,$B482,Sheet1!$L$5:$L$28252,$A482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82" s="32">
        <f>SUMIFS(Sheet1!$G$5:$G$28252,Sheet1!$I$5:$I$28252,$B482,Sheet1!$L$5:$L$28252,$A482,Sheet1!$D$5:$D$28252,"办公费",Sheet1!$E$5:$E$28252,"&lt;&gt;*调拨*")+SUMIFS(Sheet1!$G$5:$G$28252,Sheet1!$I$5:$I$28252,$B482,Sheet1!$L$5:$L$28252,$A482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82" s="32">
        <f>SUMIFS(Sheet1!$G$5:$G$28252,Sheet1!$I$5:$I$28252,$B482,Sheet1!$L$5:$L$28252,$A482,Sheet1!$D$5:$D$28252,"话费",Sheet1!$E$5:$E$28252,"&lt;&gt;*调拨*")+SUMIFS(Sheet1!$G$5:$G$28252,Sheet1!$I$5:$I$28252,$B482,Sheet1!$L$5:$L$28252,$A482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82" s="32">
        <f>SUMIFS(Sheet1!$G$5:$G$28252,Sheet1!$I$5:$I$28252,$B482,Sheet1!$L$5:$L$28252,$A482,Sheet1!$D$5:$D$28252,"房租",Sheet1!$E$5:$E$28252,"&lt;&gt;*调拨*")+SUMIFS(Sheet1!$G$5:$G$28252,Sheet1!$I$5:$I$28252,$B482,Sheet1!$L$5:$L$28252,$A482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82" s="32">
        <f>SUMIFS(Sheet1!$G$5:$G$28252,Sheet1!$I$5:$I$28252,$B482,Sheet1!$L$5:$L$28252,$A482,Sheet1!$E$5:$E$28252,"*调拨*")</f>
        <v>0</v>
      </c>
      <c r="AI482" s="32">
        <f>SUMIFS(Sheet1!$G$5:$G$28252,Sheet1!$I$5:$I$28252,$B482,Sheet1!$L$5:$L$28252,$A482,Sheet1!$D$5:$D$28252,"内部转款",Sheet1!$E$5:$E$28252,"&lt;&gt;*调拨*")+SUMIFS(Sheet1!$G$5:$G$28252,Sheet1!$I$5:$I$28252,$B482,Sheet1!$L$5:$L$28252,$A482,Sheet1!$D$5:$D$28252,"内部转账",Sheet1!$E$5:$E$28252,"&lt;&gt;*调拨*")</f>
        <v>0</v>
      </c>
      <c r="AJ482" s="32">
        <f t="shared" si="33"/>
        <v>0</v>
      </c>
      <c r="AK482" s="32">
        <f>SUMIFS(Sheet1!$G$5:$G$28252,Sheet1!$I$5:$I$28252,$B482,Sheet1!$L$5:$L$28252,$A482)</f>
        <v>5807.11</v>
      </c>
      <c r="AL482" s="32">
        <f t="shared" si="34"/>
        <v>-2389.89</v>
      </c>
    </row>
    <row r="483" ht="16.5" spans="1:38">
      <c r="A483" s="30">
        <v>202608</v>
      </c>
      <c r="B483" s="31" t="s">
        <v>41</v>
      </c>
      <c r="C483" s="32">
        <f>SUMIFS(Sheet1!$F$5:$F$28252,Sheet1!$I$5:$I$28252,$B483,Sheet1!$L$5:$L$28252,$A483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4216.02</v>
      </c>
      <c r="D483" s="32">
        <f>SUMIFS(Sheet1!$F$5:$F$28252,Sheet1!$I$5:$I$28252,$B483,Sheet1!$L$5:$L$28252,$A483,Sheet1!$D$5:$D$28252,"医保即时拨付",Sheet1!$E$5:$E$28252,"&lt;&gt;*调拨*")+SUMIFS(Sheet1!$F$5:$F$28252,Sheet1!$I$5:$I$28252,$B483,Sheet1!$L$5:$L$28252,$A483,Sheet1!$E$5:$E$28252,"*医保即时拨付*",Sheet1!$D$5:$D$28252,"&lt;&gt;医保即时拨付",Sheet1!$D$5:$D$28252,"&lt;&gt;内部转款",Sheet1!$D$5:$D$28252,"&lt;&gt;内部转账",Sheet1!$E$5:$E$28252,"&lt;&gt;*调拨*")</f>
        <v>5581.29</v>
      </c>
      <c r="E483" s="32">
        <f>SUMIFS(Sheet1!$F$5:$F$28252,Sheet1!$I$5:$I$28252,$B483,Sheet1!$L$5:$L$28252,$A483,Sheet1!$D$5:$D$28252,"医保",Sheet1!$E$5:$E$28252,"&lt;&gt;*调拨*",Sheet1!$E$5:$E$28252,"&lt;&gt;*医保即时拨付*")+SUMIFS(Sheet1!$F$5:$F$28252,Sheet1!$I$5:$I$28252,$B483,Sheet1!$L$5:$L$28252,$A483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83" s="32">
        <f>SUMIFS(Sheet1!$F$5:$F$28252,Sheet1!$I$5:$I$28252,$B483,Sheet1!$L$5:$L$28252,$A483,Sheet1!$D$5:$D$28252,"聚合",Sheet1!$E$5:$E$28252,"&lt;&gt;*调拨*")+SUMIFS(Sheet1!$F$5:$F$28252,Sheet1!$I$5:$I$28252,$B483,Sheet1!$L$5:$L$28252,$A483,Sheet1!$E$5:$E$28252,"*聚合*",Sheet1!$D$5:$D$28252,"&lt;&gt;聚合",Sheet1!$D$5:$D$28252,"&lt;&gt;内部转款",Sheet1!$D$5:$D$28252,"&lt;&gt;内部转账",Sheet1!$E$5:$E$28252,"&lt;&gt;*调拨*")</f>
        <v>0</v>
      </c>
      <c r="G483" s="32">
        <f>SUMIFS(Sheet1!$F$5:$F$28252,Sheet1!$I$5:$I$28252,$B483,Sheet1!$L$5:$L$28252,$A483,Sheet1!$D$5:$D$28252,"24小时微信",Sheet1!$E$5:$E$28252,"&lt;&gt;*调拨*")+SUMIFS(Sheet1!$F$5:$F$28252,Sheet1!$I$5:$I$28252,$B483,Sheet1!$L$5:$L$28252,$A483,Sheet1!$E$5:$E$28252,"*24小时微信*",Sheet1!$D$5:$D$28252,"&lt;&gt;24小时微信",Sheet1!$D$5:$D$28252,"&lt;&gt;内部转款",Sheet1!$D$5:$D$28252,"&lt;&gt;内部转账",Sheet1!$E$5:$E$28252,"&lt;&gt;*调拨*")</f>
        <v>0</v>
      </c>
      <c r="H483" s="32">
        <f>SUMIFS(Sheet1!$F$5:$F$28252,Sheet1!$I$5:$I$28252,$B483,Sheet1!$L$5:$L$28252,$A483,Sheet1!$D$5:$D$28252,"美团",Sheet1!$E$5:$E$28252,"&lt;&gt;*调拨*")+SUMIFS(Sheet1!$F$5:$F$28252,Sheet1!$I$5:$I$28252,$B483,Sheet1!$L$5:$L$28252,$A483,Sheet1!$E$5:$E$28252,"*美团*",Sheet1!$D$5:$D$28252,"&lt;&gt;美团",Sheet1!$D$5:$D$28252,"&lt;&gt;内部转款",Sheet1!$D$5:$D$28252,"&lt;&gt;内部转账",Sheet1!$E$5:$E$28252,"&lt;&gt;*调拨*")</f>
        <v>0</v>
      </c>
      <c r="I483" s="32">
        <f>SUMIFS(Sheet1!$F$5:$F$28252,Sheet1!$I$5:$I$28252,$B483,Sheet1!$L$5:$L$28252,$A483,Sheet1!$D$5:$D$28252,"饿了么",Sheet1!$E$5:$E$28252,"&lt;&gt;*调拨*")+SUMIFS(Sheet1!$F$5:$F$28252,Sheet1!$I$5:$I$28252,$B483,Sheet1!$L$5:$L$28252,$A483,Sheet1!$E$5:$E$28252,"*饿了么*",Sheet1!$D$5:$D$28252,"&lt;&gt;饿了么",Sheet1!$D$5:$D$28252,"&lt;&gt;内部转款",Sheet1!$D$5:$D$28252,"&lt;&gt;内部转账",Sheet1!$E$5:$E$28252,"&lt;&gt;*调拨*")</f>
        <v>0</v>
      </c>
      <c r="J483" s="32">
        <f>SUMIFS(Sheet1!$F$5:$F$28252,Sheet1!$I$5:$I$28252,$B483,Sheet1!$L$5:$L$28252,$A483,Sheet1!$D$5:$D$28252,"健E卡",Sheet1!$E$5:$E$28252,"&lt;&gt;*调拨*")+SUMIFS(Sheet1!$F$5:$F$28252,Sheet1!$I$5:$I$28252,$B483,Sheet1!$L$5:$L$28252,$A483,Sheet1!$E$5:$E$28252,"*健E卡*",Sheet1!$D$5:$D$28252,"&lt;&gt;健E卡",Sheet1!$D$5:$D$28252,"&lt;&gt;内部转款",Sheet1!$D$5:$D$28252,"&lt;&gt;内部转账",Sheet1!$E$5:$E$28252,"&lt;&gt;*调拨*")</f>
        <v>0</v>
      </c>
      <c r="K483" s="32">
        <f>SUMIFS(Sheet1!$F$5:$F$28252,Sheet1!$I$5:$I$28252,$B483,Sheet1!$L$5:$L$28252,$A483,Sheet1!$D$5:$D$28252,"抖音",Sheet1!$E$5:$E$28252,"&lt;&gt;*调拨*")+SUMIFS(Sheet1!$F$5:$F$28252,Sheet1!$I$5:$I$28252,$B483,Sheet1!$L$5:$L$28252,$A483,Sheet1!$E$5:$E$28252,"*抖音*",Sheet1!$D$5:$D$28252,"&lt;&gt;抖音",Sheet1!$D$5:$D$28252,"&lt;&gt;内部转款",Sheet1!$D$5:$D$28252,"&lt;&gt;内部转账",Sheet1!$E$5:$E$28252,"&lt;&gt;*调拨*")</f>
        <v>0</v>
      </c>
      <c r="L483" s="32">
        <f>SUMIFS(Sheet1!$F$5:$F$28252,Sheet1!$I$5:$I$28252,$B483,Sheet1!$L$5:$L$28252,$A483,Sheet1!$D$5:$D$28252,"医卡通",Sheet1!$E$5:$E$28252,"&lt;&gt;*调拨*")+SUMIFS(Sheet1!$F$5:$F$28252,Sheet1!$I$5:$I$28252,$B483,Sheet1!$L$5:$L$28252,$A483,Sheet1!$E$5:$E$28252,"*医卡通*",Sheet1!$D$5:$D$28252,"&lt;&gt;医卡通",Sheet1!$D$5:$D$28252,"&lt;&gt;内部转款",Sheet1!$D$5:$D$28252,"&lt;&gt;内部转账",Sheet1!$E$5:$E$28252,"&lt;&gt;*调拨*")</f>
        <v>0</v>
      </c>
      <c r="M483" s="32">
        <f>SUMIFS(Sheet1!$F$5:$F$28252,Sheet1!$I$5:$I$28252,$B483,Sheet1!$L$5:$L$28252,$A483,Sheet1!$D$5:$D$28252,"企健网",Sheet1!$E$5:$E$28252,"&lt;&gt;*调拨*")+SUMIFS(Sheet1!$F$5:$F$28252,Sheet1!$I$5:$I$28252,$B483,Sheet1!$L$5:$L$28252,$A483,Sheet1!$E$5:$E$28252,"*企健网*",Sheet1!$D$5:$D$28252,"&lt;&gt;企健网",Sheet1!$D$5:$D$28252,"&lt;&gt;内部转款",Sheet1!$D$5:$D$28252,"&lt;&gt;内部转账",Sheet1!$E$5:$E$28252,"&lt;&gt;*调拨*")</f>
        <v>0</v>
      </c>
      <c r="N483" s="32">
        <f>SUMIFS(Sheet1!$F$5:$F$28252,Sheet1!$I$5:$I$28252,$B483,Sheet1!$L$5:$L$28252,$A483,Sheet1!$D$5:$D$28252,"银联",Sheet1!$E$5:$E$28252,"&lt;&gt;*调拨*")+SUMIFS(Sheet1!$F$5:$F$28252,Sheet1!$I$5:$I$28252,$B483,Sheet1!$L$5:$L$28252,$A483,Sheet1!$E$5:$E$28252,"*银联*",Sheet1!$D$5:$D$28252,"&lt;&gt;银联",Sheet1!$D$5:$D$28252,"&lt;&gt;内部转款",Sheet1!$D$5:$D$28252,"&lt;&gt;内部转账",Sheet1!$E$5:$E$28252,"&lt;&gt;*调拨*")</f>
        <v>0</v>
      </c>
      <c r="O483" s="32">
        <f>SUMIFS(Sheet1!$F$5:$F$28252,Sheet1!$I$5:$I$28252,$B483,Sheet1!$L$5:$L$28252,$A483,Sheet1!$D$5:$D$28252,"京东",Sheet1!$E$5:$E$28252,"&lt;&gt;*调拨*")+SUMIFS(Sheet1!$F$5:$F$28252,Sheet1!$I$5:$I$28252,$B483,Sheet1!$L$5:$L$28252,$A483,Sheet1!$E$5:$E$28252,"*京东*",Sheet1!$D$5:$D$28252,"&lt;&gt;京东",Sheet1!$D$5:$D$28252,"&lt;&gt;内部转款",Sheet1!$D$5:$D$28252,"&lt;&gt;内部转账",Sheet1!$E$5:$E$28252,"&lt;&gt;*调拨*")</f>
        <v>0</v>
      </c>
      <c r="P483" s="32">
        <f>SUMIFS(Sheet1!$F$5:$F$28252,Sheet1!$I$5:$I$28252,$B483,Sheet1!$L$5:$L$28252,$A483,Sheet1!$D$5:$D$28252,"药机微信",Sheet1!$E$5:$E$28252,"&lt;&gt;*调拨*")+SUMIFS(Sheet1!$F$5:$F$28252,Sheet1!$I$5:$I$28252,$B483,Sheet1!$L$5:$L$28252,$A483,Sheet1!$E$5:$E$28252,"*药机微信*",Sheet1!$D$5:$D$28252,"&lt;&gt;药机微信",Sheet1!$D$5:$D$28252,"&lt;&gt;内部转款",Sheet1!$D$5:$D$28252,"&lt;&gt;内部转账",Sheet1!$E$5:$E$28252,"&lt;&gt;*调拨*")</f>
        <v>0</v>
      </c>
      <c r="Q483" s="32">
        <f>SUMIFS(Sheet1!$F$5:$F$28252,Sheet1!$I$5:$I$28252,$B483,Sheet1!$L$5:$L$28252,$A483,Sheet1!$D$5:$D$28252,"亲情卡",Sheet1!$E$5:$E$28252,"&lt;&gt;*调拨*")+SUMIFS(Sheet1!$F$5:$F$28252,Sheet1!$I$5:$I$28252,$B483,Sheet1!$L$5:$L$28252,$A483,Sheet1!$E$5:$E$28252,"*亲情卡*",Sheet1!$D$5:$D$28252,"&lt;&gt;亲情卡",Sheet1!$D$5:$D$28252,"&lt;&gt;内部转款",Sheet1!$D$5:$D$28252,"&lt;&gt;内部转账",Sheet1!$E$5:$E$28252,"&lt;&gt;*调拨*")</f>
        <v>0</v>
      </c>
      <c r="R483" s="32">
        <f>SUMIFS(Sheet1!$F$5:$F$28252,Sheet1!$I$5:$I$28252,$B483,Sheet1!$L$5:$L$28252,$A483,Sheet1!$D$5:$D$28252,"优惠券",Sheet1!$E$5:$E$28252,"&lt;&gt;*调拨*")+SUMIFS(Sheet1!$F$5:$F$28252,Sheet1!$I$5:$I$28252,$B483,Sheet1!$L$5:$L$28252,$A483,Sheet1!$E$5:$E$28252,"*优惠券*",Sheet1!$D$5:$D$28252,"&lt;&gt;优惠券",Sheet1!$D$5:$D$28252,"&lt;&gt;内部转款",Sheet1!$D$5:$D$28252,"&lt;&gt;内部转账",Sheet1!$E$5:$E$28252,"&lt;&gt;*调拨*")</f>
        <v>0</v>
      </c>
      <c r="S483" s="32">
        <f>SUMIFS(Sheet1!$F$5:$F$28252,Sheet1!$I$5:$I$28252,$B483,Sheet1!$L$5:$L$28252,$A483,Sheet1!$D$5:$D$28252,"代金券",Sheet1!$E$5:$E$28252,"&lt;&gt;*调拨*")+SUMIFS(Sheet1!$F$5:$F$28252,Sheet1!$I$5:$I$28252,$B483,Sheet1!$L$5:$L$28252,$A483,Sheet1!$E$5:$E$28252,"*代金券*",Sheet1!$D$5:$D$28252,"&lt;&gt;代金券",Sheet1!$D$5:$D$28252,"&lt;&gt;内部转款",Sheet1!$D$5:$D$28252,"&lt;&gt;内部转账",Sheet1!$E$5:$E$28252,"&lt;&gt;*调拨*")</f>
        <v>0</v>
      </c>
      <c r="T483" s="32">
        <f>SUMIFS(Sheet1!$F$5:$F$28252,Sheet1!$I$5:$I$28252,$B483,Sheet1!$L$5:$L$28252,$A483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483,Sheet1!$L$5:$L$28252,$A483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483,Sheet1!$L$5:$L$28252,$A483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483,Sheet1!$L$5:$L$28252,$A483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83" s="32">
        <f>SUMIFS(Sheet1!$F$5:$F$28252,Sheet1!$I$5:$I$28252,$B483,Sheet1!$L$5:$L$28252,$A483,Sheet1!$E$5:$E$28252,"*调拨*")</f>
        <v>0</v>
      </c>
      <c r="V483" s="32">
        <f>SUMIFS(Sheet1!$F$5:$F$28252,Sheet1!$I$5:$I$28252,$B483,Sheet1!$L$5:$L$28252,$A483,Sheet1!$D$5:$D$28252,"储值",Sheet1!$E$5:$E$28252,"&lt;&gt;*调拨*")+SUMIFS(Sheet1!$F$5:$F$28252,Sheet1!$I$5:$I$28252,$B483,Sheet1!$L$5:$L$28252,$A483,Sheet1!$E$5:$E$28252,"*储值*",Sheet1!$D$5:$D$28252,"&lt;&gt;储值",Sheet1!$D$5:$D$28252,"&lt;&gt;内部转款",Sheet1!$D$5:$D$28252,"&lt;&gt;内部转账",Sheet1!$E$5:$E$28252,"&lt;&gt;*调拨*")</f>
        <v>0</v>
      </c>
      <c r="W483" s="32">
        <f>SUMIFS(Sheet1!$F$5:$F$28252,Sheet1!$I$5:$I$28252,$B483,Sheet1!$L$5:$L$28252,$A483,Sheet1!$D$5:$D$28252,"效期",Sheet1!$E$5:$E$28252,"&lt;&gt;*调拨*")+SUMIFS(Sheet1!$F$5:$F$28252,Sheet1!$I$5:$I$28252,$B483,Sheet1!$L$5:$L$28252,$A483,Sheet1!$E$5:$E$28252,"*效期*",Sheet1!$D$5:$D$28252,"&lt;&gt;效期",Sheet1!$D$5:$D$28252,"&lt;&gt;内部转款",Sheet1!$D$5:$D$28252,"&lt;&gt;内部转账",Sheet1!$E$5:$E$28252,"&lt;&gt;*调拨*")</f>
        <v>0</v>
      </c>
      <c r="X483" s="32">
        <f>SUMIFS(Sheet1!$F$5:$F$28252,Sheet1!$I$5:$I$28252,$B483,Sheet1!$L$5:$L$28252,$A483,Sheet1!$D$5:$D$28252,"内部转款",Sheet1!$E$5:$E$28252,"&lt;&gt;*调拨*")+SUMIFS(Sheet1!$F$5:$F$28252,Sheet1!$I$5:$I$28252,$B483,Sheet1!$L$5:$L$28252,$A483,Sheet1!$D$5:$D$28252,"内部转账",Sheet1!$E$5:$E$28252,"&lt;&gt;*调拨*")</f>
        <v>0</v>
      </c>
      <c r="Y483" s="32">
        <f t="shared" si="32"/>
        <v>0</v>
      </c>
      <c r="Z483" s="32">
        <f>SUMIFS(Sheet1!$F$5:$F$28252,Sheet1!$I$5:$I$28252,$B483,Sheet1!$L$5:$L$28252,$A483)</f>
        <v>9797.31</v>
      </c>
      <c r="AA483" s="32">
        <f>SUMIFS(Sheet1!$G$5:$G$28252,Sheet1!$I$5:$I$28252,$B483,Sheet1!$L$5:$L$28252,$A483,Sheet1!$D$5:$D$28252,"工资",Sheet1!$E$5:$E$28252,"&lt;&gt;*调拨*")+SUMIFS(Sheet1!$G$5:$G$28252,Sheet1!$I$5:$I$28252,$B483,Sheet1!$L$5:$L$28252,$A483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6127.7</v>
      </c>
      <c r="AB483" s="32">
        <f>SUMIFS(Sheet1!$G$5:$G$28252,Sheet1!$I$5:$I$28252,$B483,Sheet1!$L$5:$L$28252,$A483,Sheet1!$D$5:$D$28252,"水费",Sheet1!$E$5:$E$28252,"&lt;&gt;*调拨*")+SUMIFS(Sheet1!$G$5:$G$28252,Sheet1!$I$5:$I$28252,$B483,Sheet1!$L$5:$L$28252,$A483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83" s="32">
        <f>SUMIFS(Sheet1!$G$5:$G$28252,Sheet1!$I$5:$I$28252,$B483,Sheet1!$L$5:$L$28252,$A483,Sheet1!$D$5:$D$28252,"电费",Sheet1!$E$5:$E$28252,"&lt;&gt;*调拨*")+SUMIFS(Sheet1!$G$5:$G$28252,Sheet1!$I$5:$I$28252,$B483,Sheet1!$L$5:$L$28252,$A483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83" s="32">
        <f>SUMIFS(Sheet1!$G$5:$G$28252,Sheet1!$I$5:$I$28252,$B483,Sheet1!$L$5:$L$28252,$A483,Sheet1!$D$5:$D$28252,"宽带费",Sheet1!$E$5:$E$28252,"&lt;&gt;*调拨*")+SUMIFS(Sheet1!$G$5:$G$28252,Sheet1!$I$5:$I$28252,$B483,Sheet1!$L$5:$L$28252,$A483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83" s="32">
        <f>SUMIFS(Sheet1!$G$5:$G$28252,Sheet1!$I$5:$I$28252,$B483,Sheet1!$L$5:$L$28252,$A483,Sheet1!$D$5:$D$28252,"办公费",Sheet1!$E$5:$E$28252,"&lt;&gt;*调拨*")+SUMIFS(Sheet1!$G$5:$G$28252,Sheet1!$I$5:$I$28252,$B483,Sheet1!$L$5:$L$28252,$A483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83" s="32">
        <f>SUMIFS(Sheet1!$G$5:$G$28252,Sheet1!$I$5:$I$28252,$B483,Sheet1!$L$5:$L$28252,$A483,Sheet1!$D$5:$D$28252,"话费",Sheet1!$E$5:$E$28252,"&lt;&gt;*调拨*")+SUMIFS(Sheet1!$G$5:$G$28252,Sheet1!$I$5:$I$28252,$B483,Sheet1!$L$5:$L$28252,$A483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83" s="32">
        <f>SUMIFS(Sheet1!$G$5:$G$28252,Sheet1!$I$5:$I$28252,$B483,Sheet1!$L$5:$L$28252,$A483,Sheet1!$D$5:$D$28252,"房租",Sheet1!$E$5:$E$28252,"&lt;&gt;*调拨*")+SUMIFS(Sheet1!$G$5:$G$28252,Sheet1!$I$5:$I$28252,$B483,Sheet1!$L$5:$L$28252,$A483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83" s="32">
        <f>SUMIFS(Sheet1!$G$5:$G$28252,Sheet1!$I$5:$I$28252,$B483,Sheet1!$L$5:$L$28252,$A483,Sheet1!$E$5:$E$28252,"*调拨*")</f>
        <v>0</v>
      </c>
      <c r="AI483" s="32">
        <f>SUMIFS(Sheet1!$G$5:$G$28252,Sheet1!$I$5:$I$28252,$B483,Sheet1!$L$5:$L$28252,$A483,Sheet1!$D$5:$D$28252,"内部转款",Sheet1!$E$5:$E$28252,"&lt;&gt;*调拨*")+SUMIFS(Sheet1!$G$5:$G$28252,Sheet1!$I$5:$I$28252,$B483,Sheet1!$L$5:$L$28252,$A483,Sheet1!$D$5:$D$28252,"内部转账",Sheet1!$E$5:$E$28252,"&lt;&gt;*调拨*")</f>
        <v>0</v>
      </c>
      <c r="AJ483" s="32">
        <f t="shared" si="33"/>
        <v>0</v>
      </c>
      <c r="AK483" s="32">
        <f>SUMIFS(Sheet1!$G$5:$G$28252,Sheet1!$I$5:$I$28252,$B483,Sheet1!$L$5:$L$28252,$A483)</f>
        <v>6127.7</v>
      </c>
      <c r="AL483" s="32">
        <f t="shared" si="34"/>
        <v>3669.61</v>
      </c>
    </row>
    <row r="484" ht="16.5" spans="1:38">
      <c r="A484" s="30">
        <v>202608</v>
      </c>
      <c r="B484" s="31" t="s">
        <v>52</v>
      </c>
      <c r="C484" s="32">
        <f>SUMIFS(Sheet1!$F$5:$F$28252,Sheet1!$I$5:$I$28252,$B484,Sheet1!$L$5:$L$28252,$A484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60727.28</v>
      </c>
      <c r="D484" s="32">
        <f>SUMIFS(Sheet1!$F$5:$F$28252,Sheet1!$I$5:$I$28252,$B484,Sheet1!$L$5:$L$28252,$A484,Sheet1!$D$5:$D$28252,"医保即时拨付",Sheet1!$E$5:$E$28252,"&lt;&gt;*调拨*")+SUMIFS(Sheet1!$F$5:$F$28252,Sheet1!$I$5:$I$28252,$B484,Sheet1!$L$5:$L$28252,$A484,Sheet1!$E$5:$E$28252,"*医保即时拨付*",Sheet1!$D$5:$D$28252,"&lt;&gt;医保即时拨付",Sheet1!$D$5:$D$28252,"&lt;&gt;内部转款",Sheet1!$D$5:$D$28252,"&lt;&gt;内部转账",Sheet1!$E$5:$E$28252,"&lt;&gt;*调拨*")</f>
        <v>13557.75</v>
      </c>
      <c r="E484" s="32">
        <f>SUMIFS(Sheet1!$F$5:$F$28252,Sheet1!$I$5:$I$28252,$B484,Sheet1!$L$5:$L$28252,$A484,Sheet1!$D$5:$D$28252,"医保",Sheet1!$E$5:$E$28252,"&lt;&gt;*调拨*",Sheet1!$E$5:$E$28252,"&lt;&gt;*医保即时拨付*")+SUMIFS(Sheet1!$F$5:$F$28252,Sheet1!$I$5:$I$28252,$B484,Sheet1!$L$5:$L$28252,$A484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84" s="32">
        <f>SUMIFS(Sheet1!$F$5:$F$28252,Sheet1!$I$5:$I$28252,$B484,Sheet1!$L$5:$L$28252,$A484,Sheet1!$D$5:$D$28252,"聚合",Sheet1!$E$5:$E$28252,"&lt;&gt;*调拨*")+SUMIFS(Sheet1!$F$5:$F$28252,Sheet1!$I$5:$I$28252,$B484,Sheet1!$L$5:$L$28252,$A484,Sheet1!$E$5:$E$28252,"*聚合*",Sheet1!$D$5:$D$28252,"&lt;&gt;聚合",Sheet1!$D$5:$D$28252,"&lt;&gt;内部转款",Sheet1!$D$5:$D$28252,"&lt;&gt;内部转账",Sheet1!$E$5:$E$28252,"&lt;&gt;*调拨*")</f>
        <v>0</v>
      </c>
      <c r="G484" s="32">
        <f>SUMIFS(Sheet1!$F$5:$F$28252,Sheet1!$I$5:$I$28252,$B484,Sheet1!$L$5:$L$28252,$A484,Sheet1!$D$5:$D$28252,"24小时微信",Sheet1!$E$5:$E$28252,"&lt;&gt;*调拨*")+SUMIFS(Sheet1!$F$5:$F$28252,Sheet1!$I$5:$I$28252,$B484,Sheet1!$L$5:$L$28252,$A484,Sheet1!$E$5:$E$28252,"*24小时微信*",Sheet1!$D$5:$D$28252,"&lt;&gt;24小时微信",Sheet1!$D$5:$D$28252,"&lt;&gt;内部转款",Sheet1!$D$5:$D$28252,"&lt;&gt;内部转账",Sheet1!$E$5:$E$28252,"&lt;&gt;*调拨*")</f>
        <v>0</v>
      </c>
      <c r="H484" s="32">
        <f>SUMIFS(Sheet1!$F$5:$F$28252,Sheet1!$I$5:$I$28252,$B484,Sheet1!$L$5:$L$28252,$A484,Sheet1!$D$5:$D$28252,"美团",Sheet1!$E$5:$E$28252,"&lt;&gt;*调拨*")+SUMIFS(Sheet1!$F$5:$F$28252,Sheet1!$I$5:$I$28252,$B484,Sheet1!$L$5:$L$28252,$A484,Sheet1!$E$5:$E$28252,"*美团*",Sheet1!$D$5:$D$28252,"&lt;&gt;美团",Sheet1!$D$5:$D$28252,"&lt;&gt;内部转款",Sheet1!$D$5:$D$28252,"&lt;&gt;内部转账",Sheet1!$E$5:$E$28252,"&lt;&gt;*调拨*")</f>
        <v>0</v>
      </c>
      <c r="I484" s="32">
        <f>SUMIFS(Sheet1!$F$5:$F$28252,Sheet1!$I$5:$I$28252,$B484,Sheet1!$L$5:$L$28252,$A484,Sheet1!$D$5:$D$28252,"饿了么",Sheet1!$E$5:$E$28252,"&lt;&gt;*调拨*")+SUMIFS(Sheet1!$F$5:$F$28252,Sheet1!$I$5:$I$28252,$B484,Sheet1!$L$5:$L$28252,$A484,Sheet1!$E$5:$E$28252,"*饿了么*",Sheet1!$D$5:$D$28252,"&lt;&gt;饿了么",Sheet1!$D$5:$D$28252,"&lt;&gt;内部转款",Sheet1!$D$5:$D$28252,"&lt;&gt;内部转账",Sheet1!$E$5:$E$28252,"&lt;&gt;*调拨*")</f>
        <v>0</v>
      </c>
      <c r="J484" s="32">
        <f>SUMIFS(Sheet1!$F$5:$F$28252,Sheet1!$I$5:$I$28252,$B484,Sheet1!$L$5:$L$28252,$A484,Sheet1!$D$5:$D$28252,"健E卡",Sheet1!$E$5:$E$28252,"&lt;&gt;*调拨*")+SUMIFS(Sheet1!$F$5:$F$28252,Sheet1!$I$5:$I$28252,$B484,Sheet1!$L$5:$L$28252,$A484,Sheet1!$E$5:$E$28252,"*健E卡*",Sheet1!$D$5:$D$28252,"&lt;&gt;健E卡",Sheet1!$D$5:$D$28252,"&lt;&gt;内部转款",Sheet1!$D$5:$D$28252,"&lt;&gt;内部转账",Sheet1!$E$5:$E$28252,"&lt;&gt;*调拨*")</f>
        <v>0</v>
      </c>
      <c r="K484" s="32">
        <f>SUMIFS(Sheet1!$F$5:$F$28252,Sheet1!$I$5:$I$28252,$B484,Sheet1!$L$5:$L$28252,$A484,Sheet1!$D$5:$D$28252,"抖音",Sheet1!$E$5:$E$28252,"&lt;&gt;*调拨*")+SUMIFS(Sheet1!$F$5:$F$28252,Sheet1!$I$5:$I$28252,$B484,Sheet1!$L$5:$L$28252,$A484,Sheet1!$E$5:$E$28252,"*抖音*",Sheet1!$D$5:$D$28252,"&lt;&gt;抖音",Sheet1!$D$5:$D$28252,"&lt;&gt;内部转款",Sheet1!$D$5:$D$28252,"&lt;&gt;内部转账",Sheet1!$E$5:$E$28252,"&lt;&gt;*调拨*")</f>
        <v>0</v>
      </c>
      <c r="L484" s="32">
        <f>SUMIFS(Sheet1!$F$5:$F$28252,Sheet1!$I$5:$I$28252,$B484,Sheet1!$L$5:$L$28252,$A484,Sheet1!$D$5:$D$28252,"医卡通",Sheet1!$E$5:$E$28252,"&lt;&gt;*调拨*")+SUMIFS(Sheet1!$F$5:$F$28252,Sheet1!$I$5:$I$28252,$B484,Sheet1!$L$5:$L$28252,$A484,Sheet1!$E$5:$E$28252,"*医卡通*",Sheet1!$D$5:$D$28252,"&lt;&gt;医卡通",Sheet1!$D$5:$D$28252,"&lt;&gt;内部转款",Sheet1!$D$5:$D$28252,"&lt;&gt;内部转账",Sheet1!$E$5:$E$28252,"&lt;&gt;*调拨*")</f>
        <v>0</v>
      </c>
      <c r="M484" s="32">
        <f>SUMIFS(Sheet1!$F$5:$F$28252,Sheet1!$I$5:$I$28252,$B484,Sheet1!$L$5:$L$28252,$A484,Sheet1!$D$5:$D$28252,"企健网",Sheet1!$E$5:$E$28252,"&lt;&gt;*调拨*")+SUMIFS(Sheet1!$F$5:$F$28252,Sheet1!$I$5:$I$28252,$B484,Sheet1!$L$5:$L$28252,$A484,Sheet1!$E$5:$E$28252,"*企健网*",Sheet1!$D$5:$D$28252,"&lt;&gt;企健网",Sheet1!$D$5:$D$28252,"&lt;&gt;内部转款",Sheet1!$D$5:$D$28252,"&lt;&gt;内部转账",Sheet1!$E$5:$E$28252,"&lt;&gt;*调拨*")</f>
        <v>0</v>
      </c>
      <c r="N484" s="32">
        <f>SUMIFS(Sheet1!$F$5:$F$28252,Sheet1!$I$5:$I$28252,$B484,Sheet1!$L$5:$L$28252,$A484,Sheet1!$D$5:$D$28252,"银联",Sheet1!$E$5:$E$28252,"&lt;&gt;*调拨*")+SUMIFS(Sheet1!$F$5:$F$28252,Sheet1!$I$5:$I$28252,$B484,Sheet1!$L$5:$L$28252,$A484,Sheet1!$E$5:$E$28252,"*银联*",Sheet1!$D$5:$D$28252,"&lt;&gt;银联",Sheet1!$D$5:$D$28252,"&lt;&gt;内部转款",Sheet1!$D$5:$D$28252,"&lt;&gt;内部转账",Sheet1!$E$5:$E$28252,"&lt;&gt;*调拨*")</f>
        <v>0</v>
      </c>
      <c r="O484" s="32">
        <f>SUMIFS(Sheet1!$F$5:$F$28252,Sheet1!$I$5:$I$28252,$B484,Sheet1!$L$5:$L$28252,$A484,Sheet1!$D$5:$D$28252,"京东",Sheet1!$E$5:$E$28252,"&lt;&gt;*调拨*")+SUMIFS(Sheet1!$F$5:$F$28252,Sheet1!$I$5:$I$28252,$B484,Sheet1!$L$5:$L$28252,$A484,Sheet1!$E$5:$E$28252,"*京东*",Sheet1!$D$5:$D$28252,"&lt;&gt;京东",Sheet1!$D$5:$D$28252,"&lt;&gt;内部转款",Sheet1!$D$5:$D$28252,"&lt;&gt;内部转账",Sheet1!$E$5:$E$28252,"&lt;&gt;*调拨*")</f>
        <v>0</v>
      </c>
      <c r="P484" s="32">
        <f>SUMIFS(Sheet1!$F$5:$F$28252,Sheet1!$I$5:$I$28252,$B484,Sheet1!$L$5:$L$28252,$A484,Sheet1!$D$5:$D$28252,"药机微信",Sheet1!$E$5:$E$28252,"&lt;&gt;*调拨*")+SUMIFS(Sheet1!$F$5:$F$28252,Sheet1!$I$5:$I$28252,$B484,Sheet1!$L$5:$L$28252,$A484,Sheet1!$E$5:$E$28252,"*药机微信*",Sheet1!$D$5:$D$28252,"&lt;&gt;药机微信",Sheet1!$D$5:$D$28252,"&lt;&gt;内部转款",Sheet1!$D$5:$D$28252,"&lt;&gt;内部转账",Sheet1!$E$5:$E$28252,"&lt;&gt;*调拨*")</f>
        <v>0</v>
      </c>
      <c r="Q484" s="32">
        <f>SUMIFS(Sheet1!$F$5:$F$28252,Sheet1!$I$5:$I$28252,$B484,Sheet1!$L$5:$L$28252,$A484,Sheet1!$D$5:$D$28252,"亲情卡",Sheet1!$E$5:$E$28252,"&lt;&gt;*调拨*")+SUMIFS(Sheet1!$F$5:$F$28252,Sheet1!$I$5:$I$28252,$B484,Sheet1!$L$5:$L$28252,$A484,Sheet1!$E$5:$E$28252,"*亲情卡*",Sheet1!$D$5:$D$28252,"&lt;&gt;亲情卡",Sheet1!$D$5:$D$28252,"&lt;&gt;内部转款",Sheet1!$D$5:$D$28252,"&lt;&gt;内部转账",Sheet1!$E$5:$E$28252,"&lt;&gt;*调拨*")</f>
        <v>0</v>
      </c>
      <c r="R484" s="32">
        <f>SUMIFS(Sheet1!$F$5:$F$28252,Sheet1!$I$5:$I$28252,$B484,Sheet1!$L$5:$L$28252,$A484,Sheet1!$D$5:$D$28252,"优惠券",Sheet1!$E$5:$E$28252,"&lt;&gt;*调拨*")+SUMIFS(Sheet1!$F$5:$F$28252,Sheet1!$I$5:$I$28252,$B484,Sheet1!$L$5:$L$28252,$A484,Sheet1!$E$5:$E$28252,"*优惠券*",Sheet1!$D$5:$D$28252,"&lt;&gt;优惠券",Sheet1!$D$5:$D$28252,"&lt;&gt;内部转款",Sheet1!$D$5:$D$28252,"&lt;&gt;内部转账",Sheet1!$E$5:$E$28252,"&lt;&gt;*调拨*")</f>
        <v>0</v>
      </c>
      <c r="S484" s="32">
        <f>SUMIFS(Sheet1!$F$5:$F$28252,Sheet1!$I$5:$I$28252,$B484,Sheet1!$L$5:$L$28252,$A484,Sheet1!$D$5:$D$28252,"代金券",Sheet1!$E$5:$E$28252,"&lt;&gt;*调拨*")+SUMIFS(Sheet1!$F$5:$F$28252,Sheet1!$I$5:$I$28252,$B484,Sheet1!$L$5:$L$28252,$A484,Sheet1!$E$5:$E$28252,"*代金券*",Sheet1!$D$5:$D$28252,"&lt;&gt;代金券",Sheet1!$D$5:$D$28252,"&lt;&gt;内部转款",Sheet1!$D$5:$D$28252,"&lt;&gt;内部转账",Sheet1!$E$5:$E$28252,"&lt;&gt;*调拨*")</f>
        <v>0</v>
      </c>
      <c r="T484" s="32">
        <f>SUMIFS(Sheet1!$F$5:$F$28252,Sheet1!$I$5:$I$28252,$B484,Sheet1!$L$5:$L$28252,$A484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484,Sheet1!$L$5:$L$28252,$A484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484,Sheet1!$L$5:$L$28252,$A484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484,Sheet1!$L$5:$L$28252,$A484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84" s="32">
        <f>SUMIFS(Sheet1!$F$5:$F$28252,Sheet1!$I$5:$I$28252,$B484,Sheet1!$L$5:$L$28252,$A484,Sheet1!$E$5:$E$28252,"*调拨*")</f>
        <v>0</v>
      </c>
      <c r="V484" s="32">
        <f>SUMIFS(Sheet1!$F$5:$F$28252,Sheet1!$I$5:$I$28252,$B484,Sheet1!$L$5:$L$28252,$A484,Sheet1!$D$5:$D$28252,"储值",Sheet1!$E$5:$E$28252,"&lt;&gt;*调拨*")+SUMIFS(Sheet1!$F$5:$F$28252,Sheet1!$I$5:$I$28252,$B484,Sheet1!$L$5:$L$28252,$A484,Sheet1!$E$5:$E$28252,"*储值*",Sheet1!$D$5:$D$28252,"&lt;&gt;储值",Sheet1!$D$5:$D$28252,"&lt;&gt;内部转款",Sheet1!$D$5:$D$28252,"&lt;&gt;内部转账",Sheet1!$E$5:$E$28252,"&lt;&gt;*调拨*")</f>
        <v>0</v>
      </c>
      <c r="W484" s="32">
        <f>SUMIFS(Sheet1!$F$5:$F$28252,Sheet1!$I$5:$I$28252,$B484,Sheet1!$L$5:$L$28252,$A484,Sheet1!$D$5:$D$28252,"效期",Sheet1!$E$5:$E$28252,"&lt;&gt;*调拨*")+SUMIFS(Sheet1!$F$5:$F$28252,Sheet1!$I$5:$I$28252,$B484,Sheet1!$L$5:$L$28252,$A484,Sheet1!$E$5:$E$28252,"*效期*",Sheet1!$D$5:$D$28252,"&lt;&gt;效期",Sheet1!$D$5:$D$28252,"&lt;&gt;内部转款",Sheet1!$D$5:$D$28252,"&lt;&gt;内部转账",Sheet1!$E$5:$E$28252,"&lt;&gt;*调拨*")</f>
        <v>0</v>
      </c>
      <c r="X484" s="32">
        <f>SUMIFS(Sheet1!$F$5:$F$28252,Sheet1!$I$5:$I$28252,$B484,Sheet1!$L$5:$L$28252,$A484,Sheet1!$D$5:$D$28252,"内部转款",Sheet1!$E$5:$E$28252,"&lt;&gt;*调拨*")+SUMIFS(Sheet1!$F$5:$F$28252,Sheet1!$I$5:$I$28252,$B484,Sheet1!$L$5:$L$28252,$A484,Sheet1!$D$5:$D$28252,"内部转账",Sheet1!$E$5:$E$28252,"&lt;&gt;*调拨*")</f>
        <v>0</v>
      </c>
      <c r="Y484" s="32">
        <f t="shared" si="32"/>
        <v>0</v>
      </c>
      <c r="Z484" s="32">
        <f>SUMIFS(Sheet1!$F$5:$F$28252,Sheet1!$I$5:$I$28252,$B484,Sheet1!$L$5:$L$28252,$A484)</f>
        <v>74285.03</v>
      </c>
      <c r="AA484" s="32">
        <f>SUMIFS(Sheet1!$G$5:$G$28252,Sheet1!$I$5:$I$28252,$B484,Sheet1!$L$5:$L$28252,$A484,Sheet1!$D$5:$D$28252,"工资",Sheet1!$E$5:$E$28252,"&lt;&gt;*调拨*")+SUMIFS(Sheet1!$G$5:$G$28252,Sheet1!$I$5:$I$28252,$B484,Sheet1!$L$5:$L$28252,$A484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10969.95</v>
      </c>
      <c r="AB484" s="32">
        <f>SUMIFS(Sheet1!$G$5:$G$28252,Sheet1!$I$5:$I$28252,$B484,Sheet1!$L$5:$L$28252,$A484,Sheet1!$D$5:$D$28252,"水费",Sheet1!$E$5:$E$28252,"&lt;&gt;*调拨*")+SUMIFS(Sheet1!$G$5:$G$28252,Sheet1!$I$5:$I$28252,$B484,Sheet1!$L$5:$L$28252,$A484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84" s="32">
        <f>SUMIFS(Sheet1!$G$5:$G$28252,Sheet1!$I$5:$I$28252,$B484,Sheet1!$L$5:$L$28252,$A484,Sheet1!$D$5:$D$28252,"电费",Sheet1!$E$5:$E$28252,"&lt;&gt;*调拨*")+SUMIFS(Sheet1!$G$5:$G$28252,Sheet1!$I$5:$I$28252,$B484,Sheet1!$L$5:$L$28252,$A484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84" s="32">
        <f>SUMIFS(Sheet1!$G$5:$G$28252,Sheet1!$I$5:$I$28252,$B484,Sheet1!$L$5:$L$28252,$A484,Sheet1!$D$5:$D$28252,"宽带费",Sheet1!$E$5:$E$28252,"&lt;&gt;*调拨*")+SUMIFS(Sheet1!$G$5:$G$28252,Sheet1!$I$5:$I$28252,$B484,Sheet1!$L$5:$L$28252,$A484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84" s="32">
        <f>SUMIFS(Sheet1!$G$5:$G$28252,Sheet1!$I$5:$I$28252,$B484,Sheet1!$L$5:$L$28252,$A484,Sheet1!$D$5:$D$28252,"办公费",Sheet1!$E$5:$E$28252,"&lt;&gt;*调拨*")+SUMIFS(Sheet1!$G$5:$G$28252,Sheet1!$I$5:$I$28252,$B484,Sheet1!$L$5:$L$28252,$A484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84" s="32">
        <f>SUMIFS(Sheet1!$G$5:$G$28252,Sheet1!$I$5:$I$28252,$B484,Sheet1!$L$5:$L$28252,$A484,Sheet1!$D$5:$D$28252,"话费",Sheet1!$E$5:$E$28252,"&lt;&gt;*调拨*")+SUMIFS(Sheet1!$G$5:$G$28252,Sheet1!$I$5:$I$28252,$B484,Sheet1!$L$5:$L$28252,$A484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84" s="32">
        <f>SUMIFS(Sheet1!$G$5:$G$28252,Sheet1!$I$5:$I$28252,$B484,Sheet1!$L$5:$L$28252,$A484,Sheet1!$D$5:$D$28252,"房租",Sheet1!$E$5:$E$28252,"&lt;&gt;*调拨*")+SUMIFS(Sheet1!$G$5:$G$28252,Sheet1!$I$5:$I$28252,$B484,Sheet1!$L$5:$L$28252,$A484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84" s="32">
        <f>SUMIFS(Sheet1!$G$5:$G$28252,Sheet1!$I$5:$I$28252,$B484,Sheet1!$L$5:$L$28252,$A484,Sheet1!$E$5:$E$28252,"*调拨*")</f>
        <v>0</v>
      </c>
      <c r="AI484" s="32">
        <f>SUMIFS(Sheet1!$G$5:$G$28252,Sheet1!$I$5:$I$28252,$B484,Sheet1!$L$5:$L$28252,$A484,Sheet1!$D$5:$D$28252,"内部转款",Sheet1!$E$5:$E$28252,"&lt;&gt;*调拨*")+SUMIFS(Sheet1!$G$5:$G$28252,Sheet1!$I$5:$I$28252,$B484,Sheet1!$L$5:$L$28252,$A484,Sheet1!$D$5:$D$28252,"内部转账",Sheet1!$E$5:$E$28252,"&lt;&gt;*调拨*")</f>
        <v>0</v>
      </c>
      <c r="AJ484" s="32">
        <f t="shared" si="33"/>
        <v>0</v>
      </c>
      <c r="AK484" s="32">
        <f>SUMIFS(Sheet1!$G$5:$G$28252,Sheet1!$I$5:$I$28252,$B484,Sheet1!$L$5:$L$28252,$A484)</f>
        <v>10969.95</v>
      </c>
      <c r="AL484" s="32">
        <f t="shared" si="34"/>
        <v>63315.08</v>
      </c>
    </row>
    <row r="485" ht="16.5" spans="1:38">
      <c r="A485" s="30">
        <v>202608</v>
      </c>
      <c r="B485" s="31" t="s">
        <v>231</v>
      </c>
      <c r="C485" s="32">
        <f>SUMIFS(Sheet1!$F$5:$F$28252,Sheet1!$I$5:$I$28252,$B485,Sheet1!$L$5:$L$28252,$A485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18542.75</v>
      </c>
      <c r="D485" s="32">
        <f>SUMIFS(Sheet1!$F$5:$F$28252,Sheet1!$I$5:$I$28252,$B485,Sheet1!$L$5:$L$28252,$A485,Sheet1!$D$5:$D$28252,"医保即时拨付",Sheet1!$E$5:$E$28252,"&lt;&gt;*调拨*")+SUMIFS(Sheet1!$F$5:$F$28252,Sheet1!$I$5:$I$28252,$B485,Sheet1!$L$5:$L$28252,$A485,Sheet1!$E$5:$E$28252,"*医保即时拨付*",Sheet1!$D$5:$D$28252,"&lt;&gt;医保即时拨付",Sheet1!$D$5:$D$28252,"&lt;&gt;内部转款",Sheet1!$D$5:$D$28252,"&lt;&gt;内部转账",Sheet1!$E$5:$E$28252,"&lt;&gt;*调拨*")</f>
        <v>0</v>
      </c>
      <c r="E485" s="32">
        <f>SUMIFS(Sheet1!$F$5:$F$28252,Sheet1!$I$5:$I$28252,$B485,Sheet1!$L$5:$L$28252,$A485,Sheet1!$D$5:$D$28252,"医保",Sheet1!$E$5:$E$28252,"&lt;&gt;*调拨*",Sheet1!$E$5:$E$28252,"&lt;&gt;*医保即时拨付*")+SUMIFS(Sheet1!$F$5:$F$28252,Sheet1!$I$5:$I$28252,$B485,Sheet1!$L$5:$L$28252,$A485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85" s="32">
        <f>SUMIFS(Sheet1!$F$5:$F$28252,Sheet1!$I$5:$I$28252,$B485,Sheet1!$L$5:$L$28252,$A485,Sheet1!$D$5:$D$28252,"聚合",Sheet1!$E$5:$E$28252,"&lt;&gt;*调拨*")+SUMIFS(Sheet1!$F$5:$F$28252,Sheet1!$I$5:$I$28252,$B485,Sheet1!$L$5:$L$28252,$A485,Sheet1!$E$5:$E$28252,"*聚合*",Sheet1!$D$5:$D$28252,"&lt;&gt;聚合",Sheet1!$D$5:$D$28252,"&lt;&gt;内部转款",Sheet1!$D$5:$D$28252,"&lt;&gt;内部转账",Sheet1!$E$5:$E$28252,"&lt;&gt;*调拨*")</f>
        <v>0</v>
      </c>
      <c r="G485" s="32">
        <f>SUMIFS(Sheet1!$F$5:$F$28252,Sheet1!$I$5:$I$28252,$B485,Sheet1!$L$5:$L$28252,$A485,Sheet1!$D$5:$D$28252,"24小时微信",Sheet1!$E$5:$E$28252,"&lt;&gt;*调拨*")+SUMIFS(Sheet1!$F$5:$F$28252,Sheet1!$I$5:$I$28252,$B485,Sheet1!$L$5:$L$28252,$A485,Sheet1!$E$5:$E$28252,"*24小时微信*",Sheet1!$D$5:$D$28252,"&lt;&gt;24小时微信",Sheet1!$D$5:$D$28252,"&lt;&gt;内部转款",Sheet1!$D$5:$D$28252,"&lt;&gt;内部转账",Sheet1!$E$5:$E$28252,"&lt;&gt;*调拨*")</f>
        <v>0</v>
      </c>
      <c r="H485" s="32">
        <f>SUMIFS(Sheet1!$F$5:$F$28252,Sheet1!$I$5:$I$28252,$B485,Sheet1!$L$5:$L$28252,$A485,Sheet1!$D$5:$D$28252,"美团",Sheet1!$E$5:$E$28252,"&lt;&gt;*调拨*")+SUMIFS(Sheet1!$F$5:$F$28252,Sheet1!$I$5:$I$28252,$B485,Sheet1!$L$5:$L$28252,$A485,Sheet1!$E$5:$E$28252,"*美团*",Sheet1!$D$5:$D$28252,"&lt;&gt;美团",Sheet1!$D$5:$D$28252,"&lt;&gt;内部转款",Sheet1!$D$5:$D$28252,"&lt;&gt;内部转账",Sheet1!$E$5:$E$28252,"&lt;&gt;*调拨*")</f>
        <v>0</v>
      </c>
      <c r="I485" s="32">
        <f>SUMIFS(Sheet1!$F$5:$F$28252,Sheet1!$I$5:$I$28252,$B485,Sheet1!$L$5:$L$28252,$A485,Sheet1!$D$5:$D$28252,"饿了么",Sheet1!$E$5:$E$28252,"&lt;&gt;*调拨*")+SUMIFS(Sheet1!$F$5:$F$28252,Sheet1!$I$5:$I$28252,$B485,Sheet1!$L$5:$L$28252,$A485,Sheet1!$E$5:$E$28252,"*饿了么*",Sheet1!$D$5:$D$28252,"&lt;&gt;饿了么",Sheet1!$D$5:$D$28252,"&lt;&gt;内部转款",Sheet1!$D$5:$D$28252,"&lt;&gt;内部转账",Sheet1!$E$5:$E$28252,"&lt;&gt;*调拨*")</f>
        <v>0</v>
      </c>
      <c r="J485" s="32">
        <f>SUMIFS(Sheet1!$F$5:$F$28252,Sheet1!$I$5:$I$28252,$B485,Sheet1!$L$5:$L$28252,$A485,Sheet1!$D$5:$D$28252,"健E卡",Sheet1!$E$5:$E$28252,"&lt;&gt;*调拨*")+SUMIFS(Sheet1!$F$5:$F$28252,Sheet1!$I$5:$I$28252,$B485,Sheet1!$L$5:$L$28252,$A485,Sheet1!$E$5:$E$28252,"*健E卡*",Sheet1!$D$5:$D$28252,"&lt;&gt;健E卡",Sheet1!$D$5:$D$28252,"&lt;&gt;内部转款",Sheet1!$D$5:$D$28252,"&lt;&gt;内部转账",Sheet1!$E$5:$E$28252,"&lt;&gt;*调拨*")</f>
        <v>0</v>
      </c>
      <c r="K485" s="32">
        <f>SUMIFS(Sheet1!$F$5:$F$28252,Sheet1!$I$5:$I$28252,$B485,Sheet1!$L$5:$L$28252,$A485,Sheet1!$D$5:$D$28252,"抖音",Sheet1!$E$5:$E$28252,"&lt;&gt;*调拨*")+SUMIFS(Sheet1!$F$5:$F$28252,Sheet1!$I$5:$I$28252,$B485,Sheet1!$L$5:$L$28252,$A485,Sheet1!$E$5:$E$28252,"*抖音*",Sheet1!$D$5:$D$28252,"&lt;&gt;抖音",Sheet1!$D$5:$D$28252,"&lt;&gt;内部转款",Sheet1!$D$5:$D$28252,"&lt;&gt;内部转账",Sheet1!$E$5:$E$28252,"&lt;&gt;*调拨*")</f>
        <v>0</v>
      </c>
      <c r="L485" s="32">
        <f>SUMIFS(Sheet1!$F$5:$F$28252,Sheet1!$I$5:$I$28252,$B485,Sheet1!$L$5:$L$28252,$A485,Sheet1!$D$5:$D$28252,"医卡通",Sheet1!$E$5:$E$28252,"&lt;&gt;*调拨*")+SUMIFS(Sheet1!$F$5:$F$28252,Sheet1!$I$5:$I$28252,$B485,Sheet1!$L$5:$L$28252,$A485,Sheet1!$E$5:$E$28252,"*医卡通*",Sheet1!$D$5:$D$28252,"&lt;&gt;医卡通",Sheet1!$D$5:$D$28252,"&lt;&gt;内部转款",Sheet1!$D$5:$D$28252,"&lt;&gt;内部转账",Sheet1!$E$5:$E$28252,"&lt;&gt;*调拨*")</f>
        <v>0</v>
      </c>
      <c r="M485" s="32">
        <f>SUMIFS(Sheet1!$F$5:$F$28252,Sheet1!$I$5:$I$28252,$B485,Sheet1!$L$5:$L$28252,$A485,Sheet1!$D$5:$D$28252,"企健网",Sheet1!$E$5:$E$28252,"&lt;&gt;*调拨*")+SUMIFS(Sheet1!$F$5:$F$28252,Sheet1!$I$5:$I$28252,$B485,Sheet1!$L$5:$L$28252,$A485,Sheet1!$E$5:$E$28252,"*企健网*",Sheet1!$D$5:$D$28252,"&lt;&gt;企健网",Sheet1!$D$5:$D$28252,"&lt;&gt;内部转款",Sheet1!$D$5:$D$28252,"&lt;&gt;内部转账",Sheet1!$E$5:$E$28252,"&lt;&gt;*调拨*")</f>
        <v>0</v>
      </c>
      <c r="N485" s="32">
        <f>SUMIFS(Sheet1!$F$5:$F$28252,Sheet1!$I$5:$I$28252,$B485,Sheet1!$L$5:$L$28252,$A485,Sheet1!$D$5:$D$28252,"银联",Sheet1!$E$5:$E$28252,"&lt;&gt;*调拨*")+SUMIFS(Sheet1!$F$5:$F$28252,Sheet1!$I$5:$I$28252,$B485,Sheet1!$L$5:$L$28252,$A485,Sheet1!$E$5:$E$28252,"*银联*",Sheet1!$D$5:$D$28252,"&lt;&gt;银联",Sheet1!$D$5:$D$28252,"&lt;&gt;内部转款",Sheet1!$D$5:$D$28252,"&lt;&gt;内部转账",Sheet1!$E$5:$E$28252,"&lt;&gt;*调拨*")</f>
        <v>0</v>
      </c>
      <c r="O485" s="32">
        <f>SUMIFS(Sheet1!$F$5:$F$28252,Sheet1!$I$5:$I$28252,$B485,Sheet1!$L$5:$L$28252,$A485,Sheet1!$D$5:$D$28252,"京东",Sheet1!$E$5:$E$28252,"&lt;&gt;*调拨*")+SUMIFS(Sheet1!$F$5:$F$28252,Sheet1!$I$5:$I$28252,$B485,Sheet1!$L$5:$L$28252,$A485,Sheet1!$E$5:$E$28252,"*京东*",Sheet1!$D$5:$D$28252,"&lt;&gt;京东",Sheet1!$D$5:$D$28252,"&lt;&gt;内部转款",Sheet1!$D$5:$D$28252,"&lt;&gt;内部转账",Sheet1!$E$5:$E$28252,"&lt;&gt;*调拨*")</f>
        <v>0</v>
      </c>
      <c r="P485" s="32">
        <f>SUMIFS(Sheet1!$F$5:$F$28252,Sheet1!$I$5:$I$28252,$B485,Sheet1!$L$5:$L$28252,$A485,Sheet1!$D$5:$D$28252,"药机微信",Sheet1!$E$5:$E$28252,"&lt;&gt;*调拨*")+SUMIFS(Sheet1!$F$5:$F$28252,Sheet1!$I$5:$I$28252,$B485,Sheet1!$L$5:$L$28252,$A485,Sheet1!$E$5:$E$28252,"*药机微信*",Sheet1!$D$5:$D$28252,"&lt;&gt;药机微信",Sheet1!$D$5:$D$28252,"&lt;&gt;内部转款",Sheet1!$D$5:$D$28252,"&lt;&gt;内部转账",Sheet1!$E$5:$E$28252,"&lt;&gt;*调拨*")</f>
        <v>0</v>
      </c>
      <c r="Q485" s="32">
        <f>SUMIFS(Sheet1!$F$5:$F$28252,Sheet1!$I$5:$I$28252,$B485,Sheet1!$L$5:$L$28252,$A485,Sheet1!$D$5:$D$28252,"亲情卡",Sheet1!$E$5:$E$28252,"&lt;&gt;*调拨*")+SUMIFS(Sheet1!$F$5:$F$28252,Sheet1!$I$5:$I$28252,$B485,Sheet1!$L$5:$L$28252,$A485,Sheet1!$E$5:$E$28252,"*亲情卡*",Sheet1!$D$5:$D$28252,"&lt;&gt;亲情卡",Sheet1!$D$5:$D$28252,"&lt;&gt;内部转款",Sheet1!$D$5:$D$28252,"&lt;&gt;内部转账",Sheet1!$E$5:$E$28252,"&lt;&gt;*调拨*")</f>
        <v>0</v>
      </c>
      <c r="R485" s="32">
        <f>SUMIFS(Sheet1!$F$5:$F$28252,Sheet1!$I$5:$I$28252,$B485,Sheet1!$L$5:$L$28252,$A485,Sheet1!$D$5:$D$28252,"优惠券",Sheet1!$E$5:$E$28252,"&lt;&gt;*调拨*")+SUMIFS(Sheet1!$F$5:$F$28252,Sheet1!$I$5:$I$28252,$B485,Sheet1!$L$5:$L$28252,$A485,Sheet1!$E$5:$E$28252,"*优惠券*",Sheet1!$D$5:$D$28252,"&lt;&gt;优惠券",Sheet1!$D$5:$D$28252,"&lt;&gt;内部转款",Sheet1!$D$5:$D$28252,"&lt;&gt;内部转账",Sheet1!$E$5:$E$28252,"&lt;&gt;*调拨*")</f>
        <v>0</v>
      </c>
      <c r="S485" s="32">
        <f>SUMIFS(Sheet1!$F$5:$F$28252,Sheet1!$I$5:$I$28252,$B485,Sheet1!$L$5:$L$28252,$A485,Sheet1!$D$5:$D$28252,"代金券",Sheet1!$E$5:$E$28252,"&lt;&gt;*调拨*")+SUMIFS(Sheet1!$F$5:$F$28252,Sheet1!$I$5:$I$28252,$B485,Sheet1!$L$5:$L$28252,$A485,Sheet1!$E$5:$E$28252,"*代金券*",Sheet1!$D$5:$D$28252,"&lt;&gt;代金券",Sheet1!$D$5:$D$28252,"&lt;&gt;内部转款",Sheet1!$D$5:$D$28252,"&lt;&gt;内部转账",Sheet1!$E$5:$E$28252,"&lt;&gt;*调拨*")</f>
        <v>0</v>
      </c>
      <c r="T485" s="32">
        <f>SUMIFS(Sheet1!$F$5:$F$28252,Sheet1!$I$5:$I$28252,$B485,Sheet1!$L$5:$L$28252,$A485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485,Sheet1!$L$5:$L$28252,$A485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485,Sheet1!$L$5:$L$28252,$A485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485,Sheet1!$L$5:$L$28252,$A485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85" s="32">
        <f>SUMIFS(Sheet1!$F$5:$F$28252,Sheet1!$I$5:$I$28252,$B485,Sheet1!$L$5:$L$28252,$A485,Sheet1!$E$5:$E$28252,"*调拨*")</f>
        <v>0</v>
      </c>
      <c r="V485" s="32">
        <f>SUMIFS(Sheet1!$F$5:$F$28252,Sheet1!$I$5:$I$28252,$B485,Sheet1!$L$5:$L$28252,$A485,Sheet1!$D$5:$D$28252,"储值",Sheet1!$E$5:$E$28252,"&lt;&gt;*调拨*")+SUMIFS(Sheet1!$F$5:$F$28252,Sheet1!$I$5:$I$28252,$B485,Sheet1!$L$5:$L$28252,$A485,Sheet1!$E$5:$E$28252,"*储值*",Sheet1!$D$5:$D$28252,"&lt;&gt;储值",Sheet1!$D$5:$D$28252,"&lt;&gt;内部转款",Sheet1!$D$5:$D$28252,"&lt;&gt;内部转账",Sheet1!$E$5:$E$28252,"&lt;&gt;*调拨*")</f>
        <v>0</v>
      </c>
      <c r="W485" s="32">
        <f>SUMIFS(Sheet1!$F$5:$F$28252,Sheet1!$I$5:$I$28252,$B485,Sheet1!$L$5:$L$28252,$A485,Sheet1!$D$5:$D$28252,"效期",Sheet1!$E$5:$E$28252,"&lt;&gt;*调拨*")+SUMIFS(Sheet1!$F$5:$F$28252,Sheet1!$I$5:$I$28252,$B485,Sheet1!$L$5:$L$28252,$A485,Sheet1!$E$5:$E$28252,"*效期*",Sheet1!$D$5:$D$28252,"&lt;&gt;效期",Sheet1!$D$5:$D$28252,"&lt;&gt;内部转款",Sheet1!$D$5:$D$28252,"&lt;&gt;内部转账",Sheet1!$E$5:$E$28252,"&lt;&gt;*调拨*")</f>
        <v>0</v>
      </c>
      <c r="X485" s="32">
        <f>SUMIFS(Sheet1!$F$5:$F$28252,Sheet1!$I$5:$I$28252,$B485,Sheet1!$L$5:$L$28252,$A485,Sheet1!$D$5:$D$28252,"内部转款",Sheet1!$E$5:$E$28252,"&lt;&gt;*调拨*")+SUMIFS(Sheet1!$F$5:$F$28252,Sheet1!$I$5:$I$28252,$B485,Sheet1!$L$5:$L$28252,$A485,Sheet1!$D$5:$D$28252,"内部转账",Sheet1!$E$5:$E$28252,"&lt;&gt;*调拨*")</f>
        <v>0</v>
      </c>
      <c r="Y485" s="32">
        <f t="shared" si="32"/>
        <v>0</v>
      </c>
      <c r="Z485" s="32">
        <f>SUMIFS(Sheet1!$F$5:$F$28252,Sheet1!$I$5:$I$28252,$B485,Sheet1!$L$5:$L$28252,$A485)</f>
        <v>18542.75</v>
      </c>
      <c r="AA485" s="32">
        <f>SUMIFS(Sheet1!$G$5:$G$28252,Sheet1!$I$5:$I$28252,$B485,Sheet1!$L$5:$L$28252,$A485,Sheet1!$D$5:$D$28252,"工资",Sheet1!$E$5:$E$28252,"&lt;&gt;*调拨*")+SUMIFS(Sheet1!$G$5:$G$28252,Sheet1!$I$5:$I$28252,$B485,Sheet1!$L$5:$L$28252,$A485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5666.35</v>
      </c>
      <c r="AB485" s="32">
        <f>SUMIFS(Sheet1!$G$5:$G$28252,Sheet1!$I$5:$I$28252,$B485,Sheet1!$L$5:$L$28252,$A485,Sheet1!$D$5:$D$28252,"水费",Sheet1!$E$5:$E$28252,"&lt;&gt;*调拨*")+SUMIFS(Sheet1!$G$5:$G$28252,Sheet1!$I$5:$I$28252,$B485,Sheet1!$L$5:$L$28252,$A485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85" s="32">
        <f>SUMIFS(Sheet1!$G$5:$G$28252,Sheet1!$I$5:$I$28252,$B485,Sheet1!$L$5:$L$28252,$A485,Sheet1!$D$5:$D$28252,"电费",Sheet1!$E$5:$E$28252,"&lt;&gt;*调拨*")+SUMIFS(Sheet1!$G$5:$G$28252,Sheet1!$I$5:$I$28252,$B485,Sheet1!$L$5:$L$28252,$A485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85" s="32">
        <f>SUMIFS(Sheet1!$G$5:$G$28252,Sheet1!$I$5:$I$28252,$B485,Sheet1!$L$5:$L$28252,$A485,Sheet1!$D$5:$D$28252,"宽带费",Sheet1!$E$5:$E$28252,"&lt;&gt;*调拨*")+SUMIFS(Sheet1!$G$5:$G$28252,Sheet1!$I$5:$I$28252,$B485,Sheet1!$L$5:$L$28252,$A485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85" s="32">
        <f>SUMIFS(Sheet1!$G$5:$G$28252,Sheet1!$I$5:$I$28252,$B485,Sheet1!$L$5:$L$28252,$A485,Sheet1!$D$5:$D$28252,"办公费",Sheet1!$E$5:$E$28252,"&lt;&gt;*调拨*")+SUMIFS(Sheet1!$G$5:$G$28252,Sheet1!$I$5:$I$28252,$B485,Sheet1!$L$5:$L$28252,$A485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85" s="32">
        <f>SUMIFS(Sheet1!$G$5:$G$28252,Sheet1!$I$5:$I$28252,$B485,Sheet1!$L$5:$L$28252,$A485,Sheet1!$D$5:$D$28252,"话费",Sheet1!$E$5:$E$28252,"&lt;&gt;*调拨*")+SUMIFS(Sheet1!$G$5:$G$28252,Sheet1!$I$5:$I$28252,$B485,Sheet1!$L$5:$L$28252,$A485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85" s="32">
        <f>SUMIFS(Sheet1!$G$5:$G$28252,Sheet1!$I$5:$I$28252,$B485,Sheet1!$L$5:$L$28252,$A485,Sheet1!$D$5:$D$28252,"房租",Sheet1!$E$5:$E$28252,"&lt;&gt;*调拨*")+SUMIFS(Sheet1!$G$5:$G$28252,Sheet1!$I$5:$I$28252,$B485,Sheet1!$L$5:$L$28252,$A485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85" s="32">
        <f>SUMIFS(Sheet1!$G$5:$G$28252,Sheet1!$I$5:$I$28252,$B485,Sheet1!$L$5:$L$28252,$A485,Sheet1!$E$5:$E$28252,"*调拨*")</f>
        <v>0</v>
      </c>
      <c r="AI485" s="32">
        <f>SUMIFS(Sheet1!$G$5:$G$28252,Sheet1!$I$5:$I$28252,$B485,Sheet1!$L$5:$L$28252,$A485,Sheet1!$D$5:$D$28252,"内部转款",Sheet1!$E$5:$E$28252,"&lt;&gt;*调拨*")+SUMIFS(Sheet1!$G$5:$G$28252,Sheet1!$I$5:$I$28252,$B485,Sheet1!$L$5:$L$28252,$A485,Sheet1!$D$5:$D$28252,"内部转账",Sheet1!$E$5:$E$28252,"&lt;&gt;*调拨*")</f>
        <v>0</v>
      </c>
      <c r="AJ485" s="32">
        <f t="shared" si="33"/>
        <v>56</v>
      </c>
      <c r="AK485" s="32">
        <f>SUMIFS(Sheet1!$G$5:$G$28252,Sheet1!$I$5:$I$28252,$B485,Sheet1!$L$5:$L$28252,$A485)</f>
        <v>5722.35</v>
      </c>
      <c r="AL485" s="32">
        <f t="shared" si="34"/>
        <v>12820.4</v>
      </c>
    </row>
    <row r="486" ht="16.5" spans="1:38">
      <c r="A486" s="30">
        <v>202608</v>
      </c>
      <c r="B486" s="31" t="s">
        <v>58</v>
      </c>
      <c r="C486" s="32">
        <f>SUMIFS(Sheet1!$F$5:$F$28252,Sheet1!$I$5:$I$28252,$B486,Sheet1!$L$5:$L$28252,$A486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44127.3</v>
      </c>
      <c r="D486" s="32">
        <f>SUMIFS(Sheet1!$F$5:$F$28252,Sheet1!$I$5:$I$28252,$B486,Sheet1!$L$5:$L$28252,$A486,Sheet1!$D$5:$D$28252,"医保即时拨付",Sheet1!$E$5:$E$28252,"&lt;&gt;*调拨*")+SUMIFS(Sheet1!$F$5:$F$28252,Sheet1!$I$5:$I$28252,$B486,Sheet1!$L$5:$L$28252,$A486,Sheet1!$E$5:$E$28252,"*医保即时拨付*",Sheet1!$D$5:$D$28252,"&lt;&gt;医保即时拨付",Sheet1!$D$5:$D$28252,"&lt;&gt;内部转款",Sheet1!$D$5:$D$28252,"&lt;&gt;内部转账",Sheet1!$E$5:$E$28252,"&lt;&gt;*调拨*")</f>
        <v>4687.87</v>
      </c>
      <c r="E486" s="32">
        <f>SUMIFS(Sheet1!$F$5:$F$28252,Sheet1!$I$5:$I$28252,$B486,Sheet1!$L$5:$L$28252,$A486,Sheet1!$D$5:$D$28252,"医保",Sheet1!$E$5:$E$28252,"&lt;&gt;*调拨*",Sheet1!$E$5:$E$28252,"&lt;&gt;*医保即时拨付*")+SUMIFS(Sheet1!$F$5:$F$28252,Sheet1!$I$5:$I$28252,$B486,Sheet1!$L$5:$L$28252,$A486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86" s="32">
        <f>SUMIFS(Sheet1!$F$5:$F$28252,Sheet1!$I$5:$I$28252,$B486,Sheet1!$L$5:$L$28252,$A486,Sheet1!$D$5:$D$28252,"聚合",Sheet1!$E$5:$E$28252,"&lt;&gt;*调拨*")+SUMIFS(Sheet1!$F$5:$F$28252,Sheet1!$I$5:$I$28252,$B486,Sheet1!$L$5:$L$28252,$A486,Sheet1!$E$5:$E$28252,"*聚合*",Sheet1!$D$5:$D$28252,"&lt;&gt;聚合",Sheet1!$D$5:$D$28252,"&lt;&gt;内部转款",Sheet1!$D$5:$D$28252,"&lt;&gt;内部转账",Sheet1!$E$5:$E$28252,"&lt;&gt;*调拨*")</f>
        <v>0</v>
      </c>
      <c r="G486" s="32">
        <f>SUMIFS(Sheet1!$F$5:$F$28252,Sheet1!$I$5:$I$28252,$B486,Sheet1!$L$5:$L$28252,$A486,Sheet1!$D$5:$D$28252,"24小时微信",Sheet1!$E$5:$E$28252,"&lt;&gt;*调拨*")+SUMIFS(Sheet1!$F$5:$F$28252,Sheet1!$I$5:$I$28252,$B486,Sheet1!$L$5:$L$28252,$A486,Sheet1!$E$5:$E$28252,"*24小时微信*",Sheet1!$D$5:$D$28252,"&lt;&gt;24小时微信",Sheet1!$D$5:$D$28252,"&lt;&gt;内部转款",Sheet1!$D$5:$D$28252,"&lt;&gt;内部转账",Sheet1!$E$5:$E$28252,"&lt;&gt;*调拨*")</f>
        <v>0</v>
      </c>
      <c r="H486" s="32">
        <f>SUMIFS(Sheet1!$F$5:$F$28252,Sheet1!$I$5:$I$28252,$B486,Sheet1!$L$5:$L$28252,$A486,Sheet1!$D$5:$D$28252,"美团",Sheet1!$E$5:$E$28252,"&lt;&gt;*调拨*")+SUMIFS(Sheet1!$F$5:$F$28252,Sheet1!$I$5:$I$28252,$B486,Sheet1!$L$5:$L$28252,$A486,Sheet1!$E$5:$E$28252,"*美团*",Sheet1!$D$5:$D$28252,"&lt;&gt;美团",Sheet1!$D$5:$D$28252,"&lt;&gt;内部转款",Sheet1!$D$5:$D$28252,"&lt;&gt;内部转账",Sheet1!$E$5:$E$28252,"&lt;&gt;*调拨*")</f>
        <v>0</v>
      </c>
      <c r="I486" s="32">
        <f>SUMIFS(Sheet1!$F$5:$F$28252,Sheet1!$I$5:$I$28252,$B486,Sheet1!$L$5:$L$28252,$A486,Sheet1!$D$5:$D$28252,"饿了么",Sheet1!$E$5:$E$28252,"&lt;&gt;*调拨*")+SUMIFS(Sheet1!$F$5:$F$28252,Sheet1!$I$5:$I$28252,$B486,Sheet1!$L$5:$L$28252,$A486,Sheet1!$E$5:$E$28252,"*饿了么*",Sheet1!$D$5:$D$28252,"&lt;&gt;饿了么",Sheet1!$D$5:$D$28252,"&lt;&gt;内部转款",Sheet1!$D$5:$D$28252,"&lt;&gt;内部转账",Sheet1!$E$5:$E$28252,"&lt;&gt;*调拨*")</f>
        <v>0</v>
      </c>
      <c r="J486" s="32">
        <f>SUMIFS(Sheet1!$F$5:$F$28252,Sheet1!$I$5:$I$28252,$B486,Sheet1!$L$5:$L$28252,$A486,Sheet1!$D$5:$D$28252,"健E卡",Sheet1!$E$5:$E$28252,"&lt;&gt;*调拨*")+SUMIFS(Sheet1!$F$5:$F$28252,Sheet1!$I$5:$I$28252,$B486,Sheet1!$L$5:$L$28252,$A486,Sheet1!$E$5:$E$28252,"*健E卡*",Sheet1!$D$5:$D$28252,"&lt;&gt;健E卡",Sheet1!$D$5:$D$28252,"&lt;&gt;内部转款",Sheet1!$D$5:$D$28252,"&lt;&gt;内部转账",Sheet1!$E$5:$E$28252,"&lt;&gt;*调拨*")</f>
        <v>0</v>
      </c>
      <c r="K486" s="32">
        <f>SUMIFS(Sheet1!$F$5:$F$28252,Sheet1!$I$5:$I$28252,$B486,Sheet1!$L$5:$L$28252,$A486,Sheet1!$D$5:$D$28252,"抖音",Sheet1!$E$5:$E$28252,"&lt;&gt;*调拨*")+SUMIFS(Sheet1!$F$5:$F$28252,Sheet1!$I$5:$I$28252,$B486,Sheet1!$L$5:$L$28252,$A486,Sheet1!$E$5:$E$28252,"*抖音*",Sheet1!$D$5:$D$28252,"&lt;&gt;抖音",Sheet1!$D$5:$D$28252,"&lt;&gt;内部转款",Sheet1!$D$5:$D$28252,"&lt;&gt;内部转账",Sheet1!$E$5:$E$28252,"&lt;&gt;*调拨*")</f>
        <v>0</v>
      </c>
      <c r="L486" s="32">
        <f>SUMIFS(Sheet1!$F$5:$F$28252,Sheet1!$I$5:$I$28252,$B486,Sheet1!$L$5:$L$28252,$A486,Sheet1!$D$5:$D$28252,"医卡通",Sheet1!$E$5:$E$28252,"&lt;&gt;*调拨*")+SUMIFS(Sheet1!$F$5:$F$28252,Sheet1!$I$5:$I$28252,$B486,Sheet1!$L$5:$L$28252,$A486,Sheet1!$E$5:$E$28252,"*医卡通*",Sheet1!$D$5:$D$28252,"&lt;&gt;医卡通",Sheet1!$D$5:$D$28252,"&lt;&gt;内部转款",Sheet1!$D$5:$D$28252,"&lt;&gt;内部转账",Sheet1!$E$5:$E$28252,"&lt;&gt;*调拨*")</f>
        <v>0</v>
      </c>
      <c r="M486" s="32">
        <f>SUMIFS(Sheet1!$F$5:$F$28252,Sheet1!$I$5:$I$28252,$B486,Sheet1!$L$5:$L$28252,$A486,Sheet1!$D$5:$D$28252,"企健网",Sheet1!$E$5:$E$28252,"&lt;&gt;*调拨*")+SUMIFS(Sheet1!$F$5:$F$28252,Sheet1!$I$5:$I$28252,$B486,Sheet1!$L$5:$L$28252,$A486,Sheet1!$E$5:$E$28252,"*企健网*",Sheet1!$D$5:$D$28252,"&lt;&gt;企健网",Sheet1!$D$5:$D$28252,"&lt;&gt;内部转款",Sheet1!$D$5:$D$28252,"&lt;&gt;内部转账",Sheet1!$E$5:$E$28252,"&lt;&gt;*调拨*")</f>
        <v>0</v>
      </c>
      <c r="N486" s="32">
        <f>SUMIFS(Sheet1!$F$5:$F$28252,Sheet1!$I$5:$I$28252,$B486,Sheet1!$L$5:$L$28252,$A486,Sheet1!$D$5:$D$28252,"银联",Sheet1!$E$5:$E$28252,"&lt;&gt;*调拨*")+SUMIFS(Sheet1!$F$5:$F$28252,Sheet1!$I$5:$I$28252,$B486,Sheet1!$L$5:$L$28252,$A486,Sheet1!$E$5:$E$28252,"*银联*",Sheet1!$D$5:$D$28252,"&lt;&gt;银联",Sheet1!$D$5:$D$28252,"&lt;&gt;内部转款",Sheet1!$D$5:$D$28252,"&lt;&gt;内部转账",Sheet1!$E$5:$E$28252,"&lt;&gt;*调拨*")</f>
        <v>0</v>
      </c>
      <c r="O486" s="32">
        <f>SUMIFS(Sheet1!$F$5:$F$28252,Sheet1!$I$5:$I$28252,$B486,Sheet1!$L$5:$L$28252,$A486,Sheet1!$D$5:$D$28252,"京东",Sheet1!$E$5:$E$28252,"&lt;&gt;*调拨*")+SUMIFS(Sheet1!$F$5:$F$28252,Sheet1!$I$5:$I$28252,$B486,Sheet1!$L$5:$L$28252,$A486,Sheet1!$E$5:$E$28252,"*京东*",Sheet1!$D$5:$D$28252,"&lt;&gt;京东",Sheet1!$D$5:$D$28252,"&lt;&gt;内部转款",Sheet1!$D$5:$D$28252,"&lt;&gt;内部转账",Sheet1!$E$5:$E$28252,"&lt;&gt;*调拨*")</f>
        <v>0</v>
      </c>
      <c r="P486" s="32">
        <f>SUMIFS(Sheet1!$F$5:$F$28252,Sheet1!$I$5:$I$28252,$B486,Sheet1!$L$5:$L$28252,$A486,Sheet1!$D$5:$D$28252,"药机微信",Sheet1!$E$5:$E$28252,"&lt;&gt;*调拨*")+SUMIFS(Sheet1!$F$5:$F$28252,Sheet1!$I$5:$I$28252,$B486,Sheet1!$L$5:$L$28252,$A486,Sheet1!$E$5:$E$28252,"*药机微信*",Sheet1!$D$5:$D$28252,"&lt;&gt;药机微信",Sheet1!$D$5:$D$28252,"&lt;&gt;内部转款",Sheet1!$D$5:$D$28252,"&lt;&gt;内部转账",Sheet1!$E$5:$E$28252,"&lt;&gt;*调拨*")</f>
        <v>0</v>
      </c>
      <c r="Q486" s="32">
        <f>SUMIFS(Sheet1!$F$5:$F$28252,Sheet1!$I$5:$I$28252,$B486,Sheet1!$L$5:$L$28252,$A486,Sheet1!$D$5:$D$28252,"亲情卡",Sheet1!$E$5:$E$28252,"&lt;&gt;*调拨*")+SUMIFS(Sheet1!$F$5:$F$28252,Sheet1!$I$5:$I$28252,$B486,Sheet1!$L$5:$L$28252,$A486,Sheet1!$E$5:$E$28252,"*亲情卡*",Sheet1!$D$5:$D$28252,"&lt;&gt;亲情卡",Sheet1!$D$5:$D$28252,"&lt;&gt;内部转款",Sheet1!$D$5:$D$28252,"&lt;&gt;内部转账",Sheet1!$E$5:$E$28252,"&lt;&gt;*调拨*")</f>
        <v>0</v>
      </c>
      <c r="R486" s="32">
        <f>SUMIFS(Sheet1!$F$5:$F$28252,Sheet1!$I$5:$I$28252,$B486,Sheet1!$L$5:$L$28252,$A486,Sheet1!$D$5:$D$28252,"优惠券",Sheet1!$E$5:$E$28252,"&lt;&gt;*调拨*")+SUMIFS(Sheet1!$F$5:$F$28252,Sheet1!$I$5:$I$28252,$B486,Sheet1!$L$5:$L$28252,$A486,Sheet1!$E$5:$E$28252,"*优惠券*",Sheet1!$D$5:$D$28252,"&lt;&gt;优惠券",Sheet1!$D$5:$D$28252,"&lt;&gt;内部转款",Sheet1!$D$5:$D$28252,"&lt;&gt;内部转账",Sheet1!$E$5:$E$28252,"&lt;&gt;*调拨*")</f>
        <v>0</v>
      </c>
      <c r="S486" s="32">
        <f>SUMIFS(Sheet1!$F$5:$F$28252,Sheet1!$I$5:$I$28252,$B486,Sheet1!$L$5:$L$28252,$A486,Sheet1!$D$5:$D$28252,"代金券",Sheet1!$E$5:$E$28252,"&lt;&gt;*调拨*")+SUMIFS(Sheet1!$F$5:$F$28252,Sheet1!$I$5:$I$28252,$B486,Sheet1!$L$5:$L$28252,$A486,Sheet1!$E$5:$E$28252,"*代金券*",Sheet1!$D$5:$D$28252,"&lt;&gt;代金券",Sheet1!$D$5:$D$28252,"&lt;&gt;内部转款",Sheet1!$D$5:$D$28252,"&lt;&gt;内部转账",Sheet1!$E$5:$E$28252,"&lt;&gt;*调拨*")</f>
        <v>0</v>
      </c>
      <c r="T486" s="32">
        <f>SUMIFS(Sheet1!$F$5:$F$28252,Sheet1!$I$5:$I$28252,$B486,Sheet1!$L$5:$L$28252,$A486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486,Sheet1!$L$5:$L$28252,$A486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486,Sheet1!$L$5:$L$28252,$A486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486,Sheet1!$L$5:$L$28252,$A486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86" s="32">
        <f>SUMIFS(Sheet1!$F$5:$F$28252,Sheet1!$I$5:$I$28252,$B486,Sheet1!$L$5:$L$28252,$A486,Sheet1!$E$5:$E$28252,"*调拨*")</f>
        <v>0</v>
      </c>
      <c r="V486" s="32">
        <f>SUMIFS(Sheet1!$F$5:$F$28252,Sheet1!$I$5:$I$28252,$B486,Sheet1!$L$5:$L$28252,$A486,Sheet1!$D$5:$D$28252,"储值",Sheet1!$E$5:$E$28252,"&lt;&gt;*调拨*")+SUMIFS(Sheet1!$F$5:$F$28252,Sheet1!$I$5:$I$28252,$B486,Sheet1!$L$5:$L$28252,$A486,Sheet1!$E$5:$E$28252,"*储值*",Sheet1!$D$5:$D$28252,"&lt;&gt;储值",Sheet1!$D$5:$D$28252,"&lt;&gt;内部转款",Sheet1!$D$5:$D$28252,"&lt;&gt;内部转账",Sheet1!$E$5:$E$28252,"&lt;&gt;*调拨*")</f>
        <v>0</v>
      </c>
      <c r="W486" s="32">
        <f>SUMIFS(Sheet1!$F$5:$F$28252,Sheet1!$I$5:$I$28252,$B486,Sheet1!$L$5:$L$28252,$A486,Sheet1!$D$5:$D$28252,"效期",Sheet1!$E$5:$E$28252,"&lt;&gt;*调拨*")+SUMIFS(Sheet1!$F$5:$F$28252,Sheet1!$I$5:$I$28252,$B486,Sheet1!$L$5:$L$28252,$A486,Sheet1!$E$5:$E$28252,"*效期*",Sheet1!$D$5:$D$28252,"&lt;&gt;效期",Sheet1!$D$5:$D$28252,"&lt;&gt;内部转款",Sheet1!$D$5:$D$28252,"&lt;&gt;内部转账",Sheet1!$E$5:$E$28252,"&lt;&gt;*调拨*")</f>
        <v>0</v>
      </c>
      <c r="X486" s="32">
        <f>SUMIFS(Sheet1!$F$5:$F$28252,Sheet1!$I$5:$I$28252,$B486,Sheet1!$L$5:$L$28252,$A486,Sheet1!$D$5:$D$28252,"内部转款",Sheet1!$E$5:$E$28252,"&lt;&gt;*调拨*")+SUMIFS(Sheet1!$F$5:$F$28252,Sheet1!$I$5:$I$28252,$B486,Sheet1!$L$5:$L$28252,$A486,Sheet1!$D$5:$D$28252,"内部转账",Sheet1!$E$5:$E$28252,"&lt;&gt;*调拨*")</f>
        <v>0</v>
      </c>
      <c r="Y486" s="32">
        <f t="shared" si="32"/>
        <v>0</v>
      </c>
      <c r="Z486" s="32">
        <f>SUMIFS(Sheet1!$F$5:$F$28252,Sheet1!$I$5:$I$28252,$B486,Sheet1!$L$5:$L$28252,$A486)</f>
        <v>48815.17</v>
      </c>
      <c r="AA486" s="32">
        <f>SUMIFS(Sheet1!$G$5:$G$28252,Sheet1!$I$5:$I$28252,$B486,Sheet1!$L$5:$L$28252,$A486,Sheet1!$D$5:$D$28252,"工资",Sheet1!$E$5:$E$28252,"&lt;&gt;*调拨*")+SUMIFS(Sheet1!$G$5:$G$28252,Sheet1!$I$5:$I$28252,$B486,Sheet1!$L$5:$L$28252,$A486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10447.92</v>
      </c>
      <c r="AB486" s="32">
        <f>SUMIFS(Sheet1!$G$5:$G$28252,Sheet1!$I$5:$I$28252,$B486,Sheet1!$L$5:$L$28252,$A486,Sheet1!$D$5:$D$28252,"水费",Sheet1!$E$5:$E$28252,"&lt;&gt;*调拨*")+SUMIFS(Sheet1!$G$5:$G$28252,Sheet1!$I$5:$I$28252,$B486,Sheet1!$L$5:$L$28252,$A486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86" s="32">
        <f>SUMIFS(Sheet1!$G$5:$G$28252,Sheet1!$I$5:$I$28252,$B486,Sheet1!$L$5:$L$28252,$A486,Sheet1!$D$5:$D$28252,"电费",Sheet1!$E$5:$E$28252,"&lt;&gt;*调拨*")+SUMIFS(Sheet1!$G$5:$G$28252,Sheet1!$I$5:$I$28252,$B486,Sheet1!$L$5:$L$28252,$A486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86" s="32">
        <f>SUMIFS(Sheet1!$G$5:$G$28252,Sheet1!$I$5:$I$28252,$B486,Sheet1!$L$5:$L$28252,$A486,Sheet1!$D$5:$D$28252,"宽带费",Sheet1!$E$5:$E$28252,"&lt;&gt;*调拨*")+SUMIFS(Sheet1!$G$5:$G$28252,Sheet1!$I$5:$I$28252,$B486,Sheet1!$L$5:$L$28252,$A486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86" s="32">
        <f>SUMIFS(Sheet1!$G$5:$G$28252,Sheet1!$I$5:$I$28252,$B486,Sheet1!$L$5:$L$28252,$A486,Sheet1!$D$5:$D$28252,"办公费",Sheet1!$E$5:$E$28252,"&lt;&gt;*调拨*")+SUMIFS(Sheet1!$G$5:$G$28252,Sheet1!$I$5:$I$28252,$B486,Sheet1!$L$5:$L$28252,$A486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86" s="32">
        <f>SUMIFS(Sheet1!$G$5:$G$28252,Sheet1!$I$5:$I$28252,$B486,Sheet1!$L$5:$L$28252,$A486,Sheet1!$D$5:$D$28252,"话费",Sheet1!$E$5:$E$28252,"&lt;&gt;*调拨*")+SUMIFS(Sheet1!$G$5:$G$28252,Sheet1!$I$5:$I$28252,$B486,Sheet1!$L$5:$L$28252,$A486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86" s="32">
        <f>SUMIFS(Sheet1!$G$5:$G$28252,Sheet1!$I$5:$I$28252,$B486,Sheet1!$L$5:$L$28252,$A486,Sheet1!$D$5:$D$28252,"房租",Sheet1!$E$5:$E$28252,"&lt;&gt;*调拨*")+SUMIFS(Sheet1!$G$5:$G$28252,Sheet1!$I$5:$I$28252,$B486,Sheet1!$L$5:$L$28252,$A486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86" s="32">
        <f>SUMIFS(Sheet1!$G$5:$G$28252,Sheet1!$I$5:$I$28252,$B486,Sheet1!$L$5:$L$28252,$A486,Sheet1!$E$5:$E$28252,"*调拨*")</f>
        <v>0</v>
      </c>
      <c r="AI486" s="32">
        <f>SUMIFS(Sheet1!$G$5:$G$28252,Sheet1!$I$5:$I$28252,$B486,Sheet1!$L$5:$L$28252,$A486,Sheet1!$D$5:$D$28252,"内部转款",Sheet1!$E$5:$E$28252,"&lt;&gt;*调拨*")+SUMIFS(Sheet1!$G$5:$G$28252,Sheet1!$I$5:$I$28252,$B486,Sheet1!$L$5:$L$28252,$A486,Sheet1!$D$5:$D$28252,"内部转账",Sheet1!$E$5:$E$28252,"&lt;&gt;*调拨*")</f>
        <v>0</v>
      </c>
      <c r="AJ486" s="32">
        <f t="shared" si="33"/>
        <v>0</v>
      </c>
      <c r="AK486" s="32">
        <f>SUMIFS(Sheet1!$G$5:$G$28252,Sheet1!$I$5:$I$28252,$B486,Sheet1!$L$5:$L$28252,$A486)</f>
        <v>10447.92</v>
      </c>
      <c r="AL486" s="32">
        <f t="shared" si="34"/>
        <v>38367.25</v>
      </c>
    </row>
    <row r="487" ht="16.5" spans="1:38">
      <c r="A487" s="30">
        <v>202608</v>
      </c>
      <c r="B487" s="31" t="s">
        <v>91</v>
      </c>
      <c r="C487" s="32">
        <f>SUMIFS(Sheet1!$F$5:$F$28252,Sheet1!$I$5:$I$28252,$B487,Sheet1!$L$5:$L$28252,$A487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9725.99</v>
      </c>
      <c r="D487" s="32">
        <f>SUMIFS(Sheet1!$F$5:$F$28252,Sheet1!$I$5:$I$28252,$B487,Sheet1!$L$5:$L$28252,$A487,Sheet1!$D$5:$D$28252,"医保即时拨付",Sheet1!$E$5:$E$28252,"&lt;&gt;*调拨*")+SUMIFS(Sheet1!$F$5:$F$28252,Sheet1!$I$5:$I$28252,$B487,Sheet1!$L$5:$L$28252,$A487,Sheet1!$E$5:$E$28252,"*医保即时拨付*",Sheet1!$D$5:$D$28252,"&lt;&gt;医保即时拨付",Sheet1!$D$5:$D$28252,"&lt;&gt;内部转款",Sheet1!$D$5:$D$28252,"&lt;&gt;内部转账",Sheet1!$E$5:$E$28252,"&lt;&gt;*调拨*")</f>
        <v>1787.98</v>
      </c>
      <c r="E487" s="32">
        <f>SUMIFS(Sheet1!$F$5:$F$28252,Sheet1!$I$5:$I$28252,$B487,Sheet1!$L$5:$L$28252,$A487,Sheet1!$D$5:$D$28252,"医保",Sheet1!$E$5:$E$28252,"&lt;&gt;*调拨*",Sheet1!$E$5:$E$28252,"&lt;&gt;*医保即时拨付*")+SUMIFS(Sheet1!$F$5:$F$28252,Sheet1!$I$5:$I$28252,$B487,Sheet1!$L$5:$L$28252,$A487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87" s="32">
        <f>SUMIFS(Sheet1!$F$5:$F$28252,Sheet1!$I$5:$I$28252,$B487,Sheet1!$L$5:$L$28252,$A487,Sheet1!$D$5:$D$28252,"聚合",Sheet1!$E$5:$E$28252,"&lt;&gt;*调拨*")+SUMIFS(Sheet1!$F$5:$F$28252,Sheet1!$I$5:$I$28252,$B487,Sheet1!$L$5:$L$28252,$A487,Sheet1!$E$5:$E$28252,"*聚合*",Sheet1!$D$5:$D$28252,"&lt;&gt;聚合",Sheet1!$D$5:$D$28252,"&lt;&gt;内部转款",Sheet1!$D$5:$D$28252,"&lt;&gt;内部转账",Sheet1!$E$5:$E$28252,"&lt;&gt;*调拨*")</f>
        <v>0</v>
      </c>
      <c r="G487" s="32">
        <f>SUMIFS(Sheet1!$F$5:$F$28252,Sheet1!$I$5:$I$28252,$B487,Sheet1!$L$5:$L$28252,$A487,Sheet1!$D$5:$D$28252,"24小时微信",Sheet1!$E$5:$E$28252,"&lt;&gt;*调拨*")+SUMIFS(Sheet1!$F$5:$F$28252,Sheet1!$I$5:$I$28252,$B487,Sheet1!$L$5:$L$28252,$A487,Sheet1!$E$5:$E$28252,"*24小时微信*",Sheet1!$D$5:$D$28252,"&lt;&gt;24小时微信",Sheet1!$D$5:$D$28252,"&lt;&gt;内部转款",Sheet1!$D$5:$D$28252,"&lt;&gt;内部转账",Sheet1!$E$5:$E$28252,"&lt;&gt;*调拨*")</f>
        <v>0</v>
      </c>
      <c r="H487" s="32">
        <f>SUMIFS(Sheet1!$F$5:$F$28252,Sheet1!$I$5:$I$28252,$B487,Sheet1!$L$5:$L$28252,$A487,Sheet1!$D$5:$D$28252,"美团",Sheet1!$E$5:$E$28252,"&lt;&gt;*调拨*")+SUMIFS(Sheet1!$F$5:$F$28252,Sheet1!$I$5:$I$28252,$B487,Sheet1!$L$5:$L$28252,$A487,Sheet1!$E$5:$E$28252,"*美团*",Sheet1!$D$5:$D$28252,"&lt;&gt;美团",Sheet1!$D$5:$D$28252,"&lt;&gt;内部转款",Sheet1!$D$5:$D$28252,"&lt;&gt;内部转账",Sheet1!$E$5:$E$28252,"&lt;&gt;*调拨*")</f>
        <v>0</v>
      </c>
      <c r="I487" s="32">
        <f>SUMIFS(Sheet1!$F$5:$F$28252,Sheet1!$I$5:$I$28252,$B487,Sheet1!$L$5:$L$28252,$A487,Sheet1!$D$5:$D$28252,"饿了么",Sheet1!$E$5:$E$28252,"&lt;&gt;*调拨*")+SUMIFS(Sheet1!$F$5:$F$28252,Sheet1!$I$5:$I$28252,$B487,Sheet1!$L$5:$L$28252,$A487,Sheet1!$E$5:$E$28252,"*饿了么*",Sheet1!$D$5:$D$28252,"&lt;&gt;饿了么",Sheet1!$D$5:$D$28252,"&lt;&gt;内部转款",Sheet1!$D$5:$D$28252,"&lt;&gt;内部转账",Sheet1!$E$5:$E$28252,"&lt;&gt;*调拨*")</f>
        <v>0</v>
      </c>
      <c r="J487" s="32">
        <f>SUMIFS(Sheet1!$F$5:$F$28252,Sheet1!$I$5:$I$28252,$B487,Sheet1!$L$5:$L$28252,$A487,Sheet1!$D$5:$D$28252,"健E卡",Sheet1!$E$5:$E$28252,"&lt;&gt;*调拨*")+SUMIFS(Sheet1!$F$5:$F$28252,Sheet1!$I$5:$I$28252,$B487,Sheet1!$L$5:$L$28252,$A487,Sheet1!$E$5:$E$28252,"*健E卡*",Sheet1!$D$5:$D$28252,"&lt;&gt;健E卡",Sheet1!$D$5:$D$28252,"&lt;&gt;内部转款",Sheet1!$D$5:$D$28252,"&lt;&gt;内部转账",Sheet1!$E$5:$E$28252,"&lt;&gt;*调拨*")</f>
        <v>0</v>
      </c>
      <c r="K487" s="32">
        <f>SUMIFS(Sheet1!$F$5:$F$28252,Sheet1!$I$5:$I$28252,$B487,Sheet1!$L$5:$L$28252,$A487,Sheet1!$D$5:$D$28252,"抖音",Sheet1!$E$5:$E$28252,"&lt;&gt;*调拨*")+SUMIFS(Sheet1!$F$5:$F$28252,Sheet1!$I$5:$I$28252,$B487,Sheet1!$L$5:$L$28252,$A487,Sheet1!$E$5:$E$28252,"*抖音*",Sheet1!$D$5:$D$28252,"&lt;&gt;抖音",Sheet1!$D$5:$D$28252,"&lt;&gt;内部转款",Sheet1!$D$5:$D$28252,"&lt;&gt;内部转账",Sheet1!$E$5:$E$28252,"&lt;&gt;*调拨*")</f>
        <v>0</v>
      </c>
      <c r="L487" s="32">
        <f>SUMIFS(Sheet1!$F$5:$F$28252,Sheet1!$I$5:$I$28252,$B487,Sheet1!$L$5:$L$28252,$A487,Sheet1!$D$5:$D$28252,"医卡通",Sheet1!$E$5:$E$28252,"&lt;&gt;*调拨*")+SUMIFS(Sheet1!$F$5:$F$28252,Sheet1!$I$5:$I$28252,$B487,Sheet1!$L$5:$L$28252,$A487,Sheet1!$E$5:$E$28252,"*医卡通*",Sheet1!$D$5:$D$28252,"&lt;&gt;医卡通",Sheet1!$D$5:$D$28252,"&lt;&gt;内部转款",Sheet1!$D$5:$D$28252,"&lt;&gt;内部转账",Sheet1!$E$5:$E$28252,"&lt;&gt;*调拨*")</f>
        <v>0</v>
      </c>
      <c r="M487" s="32">
        <f>SUMIFS(Sheet1!$F$5:$F$28252,Sheet1!$I$5:$I$28252,$B487,Sheet1!$L$5:$L$28252,$A487,Sheet1!$D$5:$D$28252,"企健网",Sheet1!$E$5:$E$28252,"&lt;&gt;*调拨*")+SUMIFS(Sheet1!$F$5:$F$28252,Sheet1!$I$5:$I$28252,$B487,Sheet1!$L$5:$L$28252,$A487,Sheet1!$E$5:$E$28252,"*企健网*",Sheet1!$D$5:$D$28252,"&lt;&gt;企健网",Sheet1!$D$5:$D$28252,"&lt;&gt;内部转款",Sheet1!$D$5:$D$28252,"&lt;&gt;内部转账",Sheet1!$E$5:$E$28252,"&lt;&gt;*调拨*")</f>
        <v>0</v>
      </c>
      <c r="N487" s="32">
        <f>SUMIFS(Sheet1!$F$5:$F$28252,Sheet1!$I$5:$I$28252,$B487,Sheet1!$L$5:$L$28252,$A487,Sheet1!$D$5:$D$28252,"银联",Sheet1!$E$5:$E$28252,"&lt;&gt;*调拨*")+SUMIFS(Sheet1!$F$5:$F$28252,Sheet1!$I$5:$I$28252,$B487,Sheet1!$L$5:$L$28252,$A487,Sheet1!$E$5:$E$28252,"*银联*",Sheet1!$D$5:$D$28252,"&lt;&gt;银联",Sheet1!$D$5:$D$28252,"&lt;&gt;内部转款",Sheet1!$D$5:$D$28252,"&lt;&gt;内部转账",Sheet1!$E$5:$E$28252,"&lt;&gt;*调拨*")</f>
        <v>0</v>
      </c>
      <c r="O487" s="32">
        <f>SUMIFS(Sheet1!$F$5:$F$28252,Sheet1!$I$5:$I$28252,$B487,Sheet1!$L$5:$L$28252,$A487,Sheet1!$D$5:$D$28252,"京东",Sheet1!$E$5:$E$28252,"&lt;&gt;*调拨*")+SUMIFS(Sheet1!$F$5:$F$28252,Sheet1!$I$5:$I$28252,$B487,Sheet1!$L$5:$L$28252,$A487,Sheet1!$E$5:$E$28252,"*京东*",Sheet1!$D$5:$D$28252,"&lt;&gt;京东",Sheet1!$D$5:$D$28252,"&lt;&gt;内部转款",Sheet1!$D$5:$D$28252,"&lt;&gt;内部转账",Sheet1!$E$5:$E$28252,"&lt;&gt;*调拨*")</f>
        <v>0</v>
      </c>
      <c r="P487" s="32">
        <f>SUMIFS(Sheet1!$F$5:$F$28252,Sheet1!$I$5:$I$28252,$B487,Sheet1!$L$5:$L$28252,$A487,Sheet1!$D$5:$D$28252,"药机微信",Sheet1!$E$5:$E$28252,"&lt;&gt;*调拨*")+SUMIFS(Sheet1!$F$5:$F$28252,Sheet1!$I$5:$I$28252,$B487,Sheet1!$L$5:$L$28252,$A487,Sheet1!$E$5:$E$28252,"*药机微信*",Sheet1!$D$5:$D$28252,"&lt;&gt;药机微信",Sheet1!$D$5:$D$28252,"&lt;&gt;内部转款",Sheet1!$D$5:$D$28252,"&lt;&gt;内部转账",Sheet1!$E$5:$E$28252,"&lt;&gt;*调拨*")</f>
        <v>0</v>
      </c>
      <c r="Q487" s="32">
        <f>SUMIFS(Sheet1!$F$5:$F$28252,Sheet1!$I$5:$I$28252,$B487,Sheet1!$L$5:$L$28252,$A487,Sheet1!$D$5:$D$28252,"亲情卡",Sheet1!$E$5:$E$28252,"&lt;&gt;*调拨*")+SUMIFS(Sheet1!$F$5:$F$28252,Sheet1!$I$5:$I$28252,$B487,Sheet1!$L$5:$L$28252,$A487,Sheet1!$E$5:$E$28252,"*亲情卡*",Sheet1!$D$5:$D$28252,"&lt;&gt;亲情卡",Sheet1!$D$5:$D$28252,"&lt;&gt;内部转款",Sheet1!$D$5:$D$28252,"&lt;&gt;内部转账",Sheet1!$E$5:$E$28252,"&lt;&gt;*调拨*")</f>
        <v>0</v>
      </c>
      <c r="R487" s="32">
        <f>SUMIFS(Sheet1!$F$5:$F$28252,Sheet1!$I$5:$I$28252,$B487,Sheet1!$L$5:$L$28252,$A487,Sheet1!$D$5:$D$28252,"优惠券",Sheet1!$E$5:$E$28252,"&lt;&gt;*调拨*")+SUMIFS(Sheet1!$F$5:$F$28252,Sheet1!$I$5:$I$28252,$B487,Sheet1!$L$5:$L$28252,$A487,Sheet1!$E$5:$E$28252,"*优惠券*",Sheet1!$D$5:$D$28252,"&lt;&gt;优惠券",Sheet1!$D$5:$D$28252,"&lt;&gt;内部转款",Sheet1!$D$5:$D$28252,"&lt;&gt;内部转账",Sheet1!$E$5:$E$28252,"&lt;&gt;*调拨*")</f>
        <v>0</v>
      </c>
      <c r="S487" s="32">
        <f>SUMIFS(Sheet1!$F$5:$F$28252,Sheet1!$I$5:$I$28252,$B487,Sheet1!$L$5:$L$28252,$A487,Sheet1!$D$5:$D$28252,"代金券",Sheet1!$E$5:$E$28252,"&lt;&gt;*调拨*")+SUMIFS(Sheet1!$F$5:$F$28252,Sheet1!$I$5:$I$28252,$B487,Sheet1!$L$5:$L$28252,$A487,Sheet1!$E$5:$E$28252,"*代金券*",Sheet1!$D$5:$D$28252,"&lt;&gt;代金券",Sheet1!$D$5:$D$28252,"&lt;&gt;内部转款",Sheet1!$D$5:$D$28252,"&lt;&gt;内部转账",Sheet1!$E$5:$E$28252,"&lt;&gt;*调拨*")</f>
        <v>0</v>
      </c>
      <c r="T487" s="32">
        <f>SUMIFS(Sheet1!$F$5:$F$28252,Sheet1!$I$5:$I$28252,$B487,Sheet1!$L$5:$L$28252,$A487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487,Sheet1!$L$5:$L$28252,$A487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487,Sheet1!$L$5:$L$28252,$A487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487,Sheet1!$L$5:$L$28252,$A487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87" s="32">
        <f>SUMIFS(Sheet1!$F$5:$F$28252,Sheet1!$I$5:$I$28252,$B487,Sheet1!$L$5:$L$28252,$A487,Sheet1!$E$5:$E$28252,"*调拨*")</f>
        <v>0</v>
      </c>
      <c r="V487" s="32">
        <f>SUMIFS(Sheet1!$F$5:$F$28252,Sheet1!$I$5:$I$28252,$B487,Sheet1!$L$5:$L$28252,$A487,Sheet1!$D$5:$D$28252,"储值",Sheet1!$E$5:$E$28252,"&lt;&gt;*调拨*")+SUMIFS(Sheet1!$F$5:$F$28252,Sheet1!$I$5:$I$28252,$B487,Sheet1!$L$5:$L$28252,$A487,Sheet1!$E$5:$E$28252,"*储值*",Sheet1!$D$5:$D$28252,"&lt;&gt;储值",Sheet1!$D$5:$D$28252,"&lt;&gt;内部转款",Sheet1!$D$5:$D$28252,"&lt;&gt;内部转账",Sheet1!$E$5:$E$28252,"&lt;&gt;*调拨*")</f>
        <v>0</v>
      </c>
      <c r="W487" s="32">
        <f>SUMIFS(Sheet1!$F$5:$F$28252,Sheet1!$I$5:$I$28252,$B487,Sheet1!$L$5:$L$28252,$A487,Sheet1!$D$5:$D$28252,"效期",Sheet1!$E$5:$E$28252,"&lt;&gt;*调拨*")+SUMIFS(Sheet1!$F$5:$F$28252,Sheet1!$I$5:$I$28252,$B487,Sheet1!$L$5:$L$28252,$A487,Sheet1!$E$5:$E$28252,"*效期*",Sheet1!$D$5:$D$28252,"&lt;&gt;效期",Sheet1!$D$5:$D$28252,"&lt;&gt;内部转款",Sheet1!$D$5:$D$28252,"&lt;&gt;内部转账",Sheet1!$E$5:$E$28252,"&lt;&gt;*调拨*")</f>
        <v>0</v>
      </c>
      <c r="X487" s="32">
        <f>SUMIFS(Sheet1!$F$5:$F$28252,Sheet1!$I$5:$I$28252,$B487,Sheet1!$L$5:$L$28252,$A487,Sheet1!$D$5:$D$28252,"内部转款",Sheet1!$E$5:$E$28252,"&lt;&gt;*调拨*")+SUMIFS(Sheet1!$F$5:$F$28252,Sheet1!$I$5:$I$28252,$B487,Sheet1!$L$5:$L$28252,$A487,Sheet1!$D$5:$D$28252,"内部转账",Sheet1!$E$5:$E$28252,"&lt;&gt;*调拨*")</f>
        <v>0</v>
      </c>
      <c r="Y487" s="32">
        <f t="shared" si="32"/>
        <v>0</v>
      </c>
      <c r="Z487" s="32">
        <f>SUMIFS(Sheet1!$F$5:$F$28252,Sheet1!$I$5:$I$28252,$B487,Sheet1!$L$5:$L$28252,$A487)</f>
        <v>11513.97</v>
      </c>
      <c r="AA487" s="32">
        <f>SUMIFS(Sheet1!$G$5:$G$28252,Sheet1!$I$5:$I$28252,$B487,Sheet1!$L$5:$L$28252,$A487,Sheet1!$D$5:$D$28252,"工资",Sheet1!$E$5:$E$28252,"&lt;&gt;*调拨*")+SUMIFS(Sheet1!$G$5:$G$28252,Sheet1!$I$5:$I$28252,$B487,Sheet1!$L$5:$L$28252,$A487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4373.78</v>
      </c>
      <c r="AB487" s="32">
        <f>SUMIFS(Sheet1!$G$5:$G$28252,Sheet1!$I$5:$I$28252,$B487,Sheet1!$L$5:$L$28252,$A487,Sheet1!$D$5:$D$28252,"水费",Sheet1!$E$5:$E$28252,"&lt;&gt;*调拨*")+SUMIFS(Sheet1!$G$5:$G$28252,Sheet1!$I$5:$I$28252,$B487,Sheet1!$L$5:$L$28252,$A487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87" s="32">
        <f>SUMIFS(Sheet1!$G$5:$G$28252,Sheet1!$I$5:$I$28252,$B487,Sheet1!$L$5:$L$28252,$A487,Sheet1!$D$5:$D$28252,"电费",Sheet1!$E$5:$E$28252,"&lt;&gt;*调拨*")+SUMIFS(Sheet1!$G$5:$G$28252,Sheet1!$I$5:$I$28252,$B487,Sheet1!$L$5:$L$28252,$A487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87" s="32">
        <f>SUMIFS(Sheet1!$G$5:$G$28252,Sheet1!$I$5:$I$28252,$B487,Sheet1!$L$5:$L$28252,$A487,Sheet1!$D$5:$D$28252,"宽带费",Sheet1!$E$5:$E$28252,"&lt;&gt;*调拨*")+SUMIFS(Sheet1!$G$5:$G$28252,Sheet1!$I$5:$I$28252,$B487,Sheet1!$L$5:$L$28252,$A487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87" s="32">
        <f>SUMIFS(Sheet1!$G$5:$G$28252,Sheet1!$I$5:$I$28252,$B487,Sheet1!$L$5:$L$28252,$A487,Sheet1!$D$5:$D$28252,"办公费",Sheet1!$E$5:$E$28252,"&lt;&gt;*调拨*")+SUMIFS(Sheet1!$G$5:$G$28252,Sheet1!$I$5:$I$28252,$B487,Sheet1!$L$5:$L$28252,$A487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87" s="32">
        <f>SUMIFS(Sheet1!$G$5:$G$28252,Sheet1!$I$5:$I$28252,$B487,Sheet1!$L$5:$L$28252,$A487,Sheet1!$D$5:$D$28252,"话费",Sheet1!$E$5:$E$28252,"&lt;&gt;*调拨*")+SUMIFS(Sheet1!$G$5:$G$28252,Sheet1!$I$5:$I$28252,$B487,Sheet1!$L$5:$L$28252,$A487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87" s="32">
        <f>SUMIFS(Sheet1!$G$5:$G$28252,Sheet1!$I$5:$I$28252,$B487,Sheet1!$L$5:$L$28252,$A487,Sheet1!$D$5:$D$28252,"房租",Sheet1!$E$5:$E$28252,"&lt;&gt;*调拨*")+SUMIFS(Sheet1!$G$5:$G$28252,Sheet1!$I$5:$I$28252,$B487,Sheet1!$L$5:$L$28252,$A487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87" s="32">
        <f>SUMIFS(Sheet1!$G$5:$G$28252,Sheet1!$I$5:$I$28252,$B487,Sheet1!$L$5:$L$28252,$A487,Sheet1!$E$5:$E$28252,"*调拨*")</f>
        <v>0</v>
      </c>
      <c r="AI487" s="32">
        <f>SUMIFS(Sheet1!$G$5:$G$28252,Sheet1!$I$5:$I$28252,$B487,Sheet1!$L$5:$L$28252,$A487,Sheet1!$D$5:$D$28252,"内部转款",Sheet1!$E$5:$E$28252,"&lt;&gt;*调拨*")+SUMIFS(Sheet1!$G$5:$G$28252,Sheet1!$I$5:$I$28252,$B487,Sheet1!$L$5:$L$28252,$A487,Sheet1!$D$5:$D$28252,"内部转账",Sheet1!$E$5:$E$28252,"&lt;&gt;*调拨*")</f>
        <v>0</v>
      </c>
      <c r="AJ487" s="32">
        <f t="shared" si="33"/>
        <v>0</v>
      </c>
      <c r="AK487" s="32">
        <f>SUMIFS(Sheet1!$G$5:$G$28252,Sheet1!$I$5:$I$28252,$B487,Sheet1!$L$5:$L$28252,$A487)</f>
        <v>4373.78</v>
      </c>
      <c r="AL487" s="32">
        <f t="shared" si="34"/>
        <v>7140.19</v>
      </c>
    </row>
    <row r="488" ht="16.5" spans="1:38">
      <c r="A488" s="30">
        <v>202608</v>
      </c>
      <c r="B488" s="31" t="s">
        <v>219</v>
      </c>
      <c r="C488" s="32">
        <f>SUMIFS(Sheet1!$F$5:$F$28252,Sheet1!$I$5:$I$28252,$B488,Sheet1!$L$5:$L$28252,$A488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88" s="32">
        <f>SUMIFS(Sheet1!$F$5:$F$28252,Sheet1!$I$5:$I$28252,$B488,Sheet1!$L$5:$L$28252,$A488,Sheet1!$D$5:$D$28252,"医保即时拨付",Sheet1!$E$5:$E$28252,"&lt;&gt;*调拨*")+SUMIFS(Sheet1!$F$5:$F$28252,Sheet1!$I$5:$I$28252,$B488,Sheet1!$L$5:$L$28252,$A488,Sheet1!$E$5:$E$28252,"*医保即时拨付*",Sheet1!$D$5:$D$28252,"&lt;&gt;医保即时拨付",Sheet1!$D$5:$D$28252,"&lt;&gt;内部转款",Sheet1!$D$5:$D$28252,"&lt;&gt;内部转账",Sheet1!$E$5:$E$28252,"&lt;&gt;*调拨*")</f>
        <v>0</v>
      </c>
      <c r="E488" s="32">
        <f>SUMIFS(Sheet1!$F$5:$F$28252,Sheet1!$I$5:$I$28252,$B488,Sheet1!$L$5:$L$28252,$A488,Sheet1!$D$5:$D$28252,"医保",Sheet1!$E$5:$E$28252,"&lt;&gt;*调拨*",Sheet1!$E$5:$E$28252,"&lt;&gt;*医保即时拨付*")+SUMIFS(Sheet1!$F$5:$F$28252,Sheet1!$I$5:$I$28252,$B488,Sheet1!$L$5:$L$28252,$A488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88" s="32">
        <f>SUMIFS(Sheet1!$F$5:$F$28252,Sheet1!$I$5:$I$28252,$B488,Sheet1!$L$5:$L$28252,$A488,Sheet1!$D$5:$D$28252,"聚合",Sheet1!$E$5:$E$28252,"&lt;&gt;*调拨*")+SUMIFS(Sheet1!$F$5:$F$28252,Sheet1!$I$5:$I$28252,$B488,Sheet1!$L$5:$L$28252,$A488,Sheet1!$E$5:$E$28252,"*聚合*",Sheet1!$D$5:$D$28252,"&lt;&gt;聚合",Sheet1!$D$5:$D$28252,"&lt;&gt;内部转款",Sheet1!$D$5:$D$28252,"&lt;&gt;内部转账",Sheet1!$E$5:$E$28252,"&lt;&gt;*调拨*")</f>
        <v>0</v>
      </c>
      <c r="G488" s="32">
        <f>SUMIFS(Sheet1!$F$5:$F$28252,Sheet1!$I$5:$I$28252,$B488,Sheet1!$L$5:$L$28252,$A488,Sheet1!$D$5:$D$28252,"24小时微信",Sheet1!$E$5:$E$28252,"&lt;&gt;*调拨*")+SUMIFS(Sheet1!$F$5:$F$28252,Sheet1!$I$5:$I$28252,$B488,Sheet1!$L$5:$L$28252,$A488,Sheet1!$E$5:$E$28252,"*24小时微信*",Sheet1!$D$5:$D$28252,"&lt;&gt;24小时微信",Sheet1!$D$5:$D$28252,"&lt;&gt;内部转款",Sheet1!$D$5:$D$28252,"&lt;&gt;内部转账",Sheet1!$E$5:$E$28252,"&lt;&gt;*调拨*")</f>
        <v>0</v>
      </c>
      <c r="H488" s="32">
        <f>SUMIFS(Sheet1!$F$5:$F$28252,Sheet1!$I$5:$I$28252,$B488,Sheet1!$L$5:$L$28252,$A488,Sheet1!$D$5:$D$28252,"美团",Sheet1!$E$5:$E$28252,"&lt;&gt;*调拨*")+SUMIFS(Sheet1!$F$5:$F$28252,Sheet1!$I$5:$I$28252,$B488,Sheet1!$L$5:$L$28252,$A488,Sheet1!$E$5:$E$28252,"*美团*",Sheet1!$D$5:$D$28252,"&lt;&gt;美团",Sheet1!$D$5:$D$28252,"&lt;&gt;内部转款",Sheet1!$D$5:$D$28252,"&lt;&gt;内部转账",Sheet1!$E$5:$E$28252,"&lt;&gt;*调拨*")</f>
        <v>0</v>
      </c>
      <c r="I488" s="32">
        <f>SUMIFS(Sheet1!$F$5:$F$28252,Sheet1!$I$5:$I$28252,$B488,Sheet1!$L$5:$L$28252,$A488,Sheet1!$D$5:$D$28252,"饿了么",Sheet1!$E$5:$E$28252,"&lt;&gt;*调拨*")+SUMIFS(Sheet1!$F$5:$F$28252,Sheet1!$I$5:$I$28252,$B488,Sheet1!$L$5:$L$28252,$A488,Sheet1!$E$5:$E$28252,"*饿了么*",Sheet1!$D$5:$D$28252,"&lt;&gt;饿了么",Sheet1!$D$5:$D$28252,"&lt;&gt;内部转款",Sheet1!$D$5:$D$28252,"&lt;&gt;内部转账",Sheet1!$E$5:$E$28252,"&lt;&gt;*调拨*")</f>
        <v>0</v>
      </c>
      <c r="J488" s="32">
        <f>SUMIFS(Sheet1!$F$5:$F$28252,Sheet1!$I$5:$I$28252,$B488,Sheet1!$L$5:$L$28252,$A488,Sheet1!$D$5:$D$28252,"健E卡",Sheet1!$E$5:$E$28252,"&lt;&gt;*调拨*")+SUMIFS(Sheet1!$F$5:$F$28252,Sheet1!$I$5:$I$28252,$B488,Sheet1!$L$5:$L$28252,$A488,Sheet1!$E$5:$E$28252,"*健E卡*",Sheet1!$D$5:$D$28252,"&lt;&gt;健E卡",Sheet1!$D$5:$D$28252,"&lt;&gt;内部转款",Sheet1!$D$5:$D$28252,"&lt;&gt;内部转账",Sheet1!$E$5:$E$28252,"&lt;&gt;*调拨*")</f>
        <v>0</v>
      </c>
      <c r="K488" s="32">
        <f>SUMIFS(Sheet1!$F$5:$F$28252,Sheet1!$I$5:$I$28252,$B488,Sheet1!$L$5:$L$28252,$A488,Sheet1!$D$5:$D$28252,"抖音",Sheet1!$E$5:$E$28252,"&lt;&gt;*调拨*")+SUMIFS(Sheet1!$F$5:$F$28252,Sheet1!$I$5:$I$28252,$B488,Sheet1!$L$5:$L$28252,$A488,Sheet1!$E$5:$E$28252,"*抖音*",Sheet1!$D$5:$D$28252,"&lt;&gt;抖音",Sheet1!$D$5:$D$28252,"&lt;&gt;内部转款",Sheet1!$D$5:$D$28252,"&lt;&gt;内部转账",Sheet1!$E$5:$E$28252,"&lt;&gt;*调拨*")</f>
        <v>0</v>
      </c>
      <c r="L488" s="32">
        <f>SUMIFS(Sheet1!$F$5:$F$28252,Sheet1!$I$5:$I$28252,$B488,Sheet1!$L$5:$L$28252,$A488,Sheet1!$D$5:$D$28252,"医卡通",Sheet1!$E$5:$E$28252,"&lt;&gt;*调拨*")+SUMIFS(Sheet1!$F$5:$F$28252,Sheet1!$I$5:$I$28252,$B488,Sheet1!$L$5:$L$28252,$A488,Sheet1!$E$5:$E$28252,"*医卡通*",Sheet1!$D$5:$D$28252,"&lt;&gt;医卡通",Sheet1!$D$5:$D$28252,"&lt;&gt;内部转款",Sheet1!$D$5:$D$28252,"&lt;&gt;内部转账",Sheet1!$E$5:$E$28252,"&lt;&gt;*调拨*")</f>
        <v>0</v>
      </c>
      <c r="M488" s="32">
        <f>SUMIFS(Sheet1!$F$5:$F$28252,Sheet1!$I$5:$I$28252,$B488,Sheet1!$L$5:$L$28252,$A488,Sheet1!$D$5:$D$28252,"企健网",Sheet1!$E$5:$E$28252,"&lt;&gt;*调拨*")+SUMIFS(Sheet1!$F$5:$F$28252,Sheet1!$I$5:$I$28252,$B488,Sheet1!$L$5:$L$28252,$A488,Sheet1!$E$5:$E$28252,"*企健网*",Sheet1!$D$5:$D$28252,"&lt;&gt;企健网",Sheet1!$D$5:$D$28252,"&lt;&gt;内部转款",Sheet1!$D$5:$D$28252,"&lt;&gt;内部转账",Sheet1!$E$5:$E$28252,"&lt;&gt;*调拨*")</f>
        <v>0</v>
      </c>
      <c r="N488" s="32">
        <f>SUMIFS(Sheet1!$F$5:$F$28252,Sheet1!$I$5:$I$28252,$B488,Sheet1!$L$5:$L$28252,$A488,Sheet1!$D$5:$D$28252,"银联",Sheet1!$E$5:$E$28252,"&lt;&gt;*调拨*")+SUMIFS(Sheet1!$F$5:$F$28252,Sheet1!$I$5:$I$28252,$B488,Sheet1!$L$5:$L$28252,$A488,Sheet1!$E$5:$E$28252,"*银联*",Sheet1!$D$5:$D$28252,"&lt;&gt;银联",Sheet1!$D$5:$D$28252,"&lt;&gt;内部转款",Sheet1!$D$5:$D$28252,"&lt;&gt;内部转账",Sheet1!$E$5:$E$28252,"&lt;&gt;*调拨*")</f>
        <v>0</v>
      </c>
      <c r="O488" s="32">
        <f>SUMIFS(Sheet1!$F$5:$F$28252,Sheet1!$I$5:$I$28252,$B488,Sheet1!$L$5:$L$28252,$A488,Sheet1!$D$5:$D$28252,"京东",Sheet1!$E$5:$E$28252,"&lt;&gt;*调拨*")+SUMIFS(Sheet1!$F$5:$F$28252,Sheet1!$I$5:$I$28252,$B488,Sheet1!$L$5:$L$28252,$A488,Sheet1!$E$5:$E$28252,"*京东*",Sheet1!$D$5:$D$28252,"&lt;&gt;京东",Sheet1!$D$5:$D$28252,"&lt;&gt;内部转款",Sheet1!$D$5:$D$28252,"&lt;&gt;内部转账",Sheet1!$E$5:$E$28252,"&lt;&gt;*调拨*")</f>
        <v>0</v>
      </c>
      <c r="P488" s="32">
        <f>SUMIFS(Sheet1!$F$5:$F$28252,Sheet1!$I$5:$I$28252,$B488,Sheet1!$L$5:$L$28252,$A488,Sheet1!$D$5:$D$28252,"药机微信",Sheet1!$E$5:$E$28252,"&lt;&gt;*调拨*")+SUMIFS(Sheet1!$F$5:$F$28252,Sheet1!$I$5:$I$28252,$B488,Sheet1!$L$5:$L$28252,$A488,Sheet1!$E$5:$E$28252,"*药机微信*",Sheet1!$D$5:$D$28252,"&lt;&gt;药机微信",Sheet1!$D$5:$D$28252,"&lt;&gt;内部转款",Sheet1!$D$5:$D$28252,"&lt;&gt;内部转账",Sheet1!$E$5:$E$28252,"&lt;&gt;*调拨*")</f>
        <v>0</v>
      </c>
      <c r="Q488" s="32">
        <f>SUMIFS(Sheet1!$F$5:$F$28252,Sheet1!$I$5:$I$28252,$B488,Sheet1!$L$5:$L$28252,$A488,Sheet1!$D$5:$D$28252,"亲情卡",Sheet1!$E$5:$E$28252,"&lt;&gt;*调拨*")+SUMIFS(Sheet1!$F$5:$F$28252,Sheet1!$I$5:$I$28252,$B488,Sheet1!$L$5:$L$28252,$A488,Sheet1!$E$5:$E$28252,"*亲情卡*",Sheet1!$D$5:$D$28252,"&lt;&gt;亲情卡",Sheet1!$D$5:$D$28252,"&lt;&gt;内部转款",Sheet1!$D$5:$D$28252,"&lt;&gt;内部转账",Sheet1!$E$5:$E$28252,"&lt;&gt;*调拨*")</f>
        <v>0</v>
      </c>
      <c r="R488" s="32">
        <f>SUMIFS(Sheet1!$F$5:$F$28252,Sheet1!$I$5:$I$28252,$B488,Sheet1!$L$5:$L$28252,$A488,Sheet1!$D$5:$D$28252,"优惠券",Sheet1!$E$5:$E$28252,"&lt;&gt;*调拨*")+SUMIFS(Sheet1!$F$5:$F$28252,Sheet1!$I$5:$I$28252,$B488,Sheet1!$L$5:$L$28252,$A488,Sheet1!$E$5:$E$28252,"*优惠券*",Sheet1!$D$5:$D$28252,"&lt;&gt;优惠券",Sheet1!$D$5:$D$28252,"&lt;&gt;内部转款",Sheet1!$D$5:$D$28252,"&lt;&gt;内部转账",Sheet1!$E$5:$E$28252,"&lt;&gt;*调拨*")</f>
        <v>0</v>
      </c>
      <c r="S488" s="32">
        <f>SUMIFS(Sheet1!$F$5:$F$28252,Sheet1!$I$5:$I$28252,$B488,Sheet1!$L$5:$L$28252,$A488,Sheet1!$D$5:$D$28252,"代金券",Sheet1!$E$5:$E$28252,"&lt;&gt;*调拨*")+SUMIFS(Sheet1!$F$5:$F$28252,Sheet1!$I$5:$I$28252,$B488,Sheet1!$L$5:$L$28252,$A488,Sheet1!$E$5:$E$28252,"*代金券*",Sheet1!$D$5:$D$28252,"&lt;&gt;代金券",Sheet1!$D$5:$D$28252,"&lt;&gt;内部转款",Sheet1!$D$5:$D$28252,"&lt;&gt;内部转账",Sheet1!$E$5:$E$28252,"&lt;&gt;*调拨*")</f>
        <v>0</v>
      </c>
      <c r="T488" s="32">
        <f>SUMIFS(Sheet1!$F$5:$F$28252,Sheet1!$I$5:$I$28252,$B488,Sheet1!$L$5:$L$28252,$A488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488,Sheet1!$L$5:$L$28252,$A488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488,Sheet1!$L$5:$L$28252,$A488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488,Sheet1!$L$5:$L$28252,$A488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88" s="32">
        <f>SUMIFS(Sheet1!$F$5:$F$28252,Sheet1!$I$5:$I$28252,$B488,Sheet1!$L$5:$L$28252,$A488,Sheet1!$E$5:$E$28252,"*调拨*")</f>
        <v>0</v>
      </c>
      <c r="V488" s="32">
        <f>SUMIFS(Sheet1!$F$5:$F$28252,Sheet1!$I$5:$I$28252,$B488,Sheet1!$L$5:$L$28252,$A488,Sheet1!$D$5:$D$28252,"储值",Sheet1!$E$5:$E$28252,"&lt;&gt;*调拨*")+SUMIFS(Sheet1!$F$5:$F$28252,Sheet1!$I$5:$I$28252,$B488,Sheet1!$L$5:$L$28252,$A488,Sheet1!$E$5:$E$28252,"*储值*",Sheet1!$D$5:$D$28252,"&lt;&gt;储值",Sheet1!$D$5:$D$28252,"&lt;&gt;内部转款",Sheet1!$D$5:$D$28252,"&lt;&gt;内部转账",Sheet1!$E$5:$E$28252,"&lt;&gt;*调拨*")</f>
        <v>0</v>
      </c>
      <c r="W488" s="32">
        <f>SUMIFS(Sheet1!$F$5:$F$28252,Sheet1!$I$5:$I$28252,$B488,Sheet1!$L$5:$L$28252,$A488,Sheet1!$D$5:$D$28252,"效期",Sheet1!$E$5:$E$28252,"&lt;&gt;*调拨*")+SUMIFS(Sheet1!$F$5:$F$28252,Sheet1!$I$5:$I$28252,$B488,Sheet1!$L$5:$L$28252,$A488,Sheet1!$E$5:$E$28252,"*效期*",Sheet1!$D$5:$D$28252,"&lt;&gt;效期",Sheet1!$D$5:$D$28252,"&lt;&gt;内部转款",Sheet1!$D$5:$D$28252,"&lt;&gt;内部转账",Sheet1!$E$5:$E$28252,"&lt;&gt;*调拨*")</f>
        <v>0</v>
      </c>
      <c r="X488" s="32">
        <f>SUMIFS(Sheet1!$F$5:$F$28252,Sheet1!$I$5:$I$28252,$B488,Sheet1!$L$5:$L$28252,$A488,Sheet1!$D$5:$D$28252,"内部转款",Sheet1!$E$5:$E$28252,"&lt;&gt;*调拨*")+SUMIFS(Sheet1!$F$5:$F$28252,Sheet1!$I$5:$I$28252,$B488,Sheet1!$L$5:$L$28252,$A488,Sheet1!$D$5:$D$28252,"内部转账",Sheet1!$E$5:$E$28252,"&lt;&gt;*调拨*")</f>
        <v>0</v>
      </c>
      <c r="Y488" s="32">
        <f t="shared" si="32"/>
        <v>0</v>
      </c>
      <c r="Z488" s="32">
        <f>SUMIFS(Sheet1!$F$5:$F$28252,Sheet1!$I$5:$I$28252,$B488,Sheet1!$L$5:$L$28252,$A488)</f>
        <v>0</v>
      </c>
      <c r="AA488" s="32">
        <f>SUMIFS(Sheet1!$G$5:$G$28252,Sheet1!$I$5:$I$28252,$B488,Sheet1!$L$5:$L$28252,$A488,Sheet1!$D$5:$D$28252,"工资",Sheet1!$E$5:$E$28252,"&lt;&gt;*调拨*")+SUMIFS(Sheet1!$G$5:$G$28252,Sheet1!$I$5:$I$28252,$B488,Sheet1!$L$5:$L$28252,$A488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88" s="32">
        <f>SUMIFS(Sheet1!$G$5:$G$28252,Sheet1!$I$5:$I$28252,$B488,Sheet1!$L$5:$L$28252,$A488,Sheet1!$D$5:$D$28252,"水费",Sheet1!$E$5:$E$28252,"&lt;&gt;*调拨*")+SUMIFS(Sheet1!$G$5:$G$28252,Sheet1!$I$5:$I$28252,$B488,Sheet1!$L$5:$L$28252,$A488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88" s="32">
        <f>SUMIFS(Sheet1!$G$5:$G$28252,Sheet1!$I$5:$I$28252,$B488,Sheet1!$L$5:$L$28252,$A488,Sheet1!$D$5:$D$28252,"电费",Sheet1!$E$5:$E$28252,"&lt;&gt;*调拨*")+SUMIFS(Sheet1!$G$5:$G$28252,Sheet1!$I$5:$I$28252,$B488,Sheet1!$L$5:$L$28252,$A488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88" s="32">
        <f>SUMIFS(Sheet1!$G$5:$G$28252,Sheet1!$I$5:$I$28252,$B488,Sheet1!$L$5:$L$28252,$A488,Sheet1!$D$5:$D$28252,"宽带费",Sheet1!$E$5:$E$28252,"&lt;&gt;*调拨*")+SUMIFS(Sheet1!$G$5:$G$28252,Sheet1!$I$5:$I$28252,$B488,Sheet1!$L$5:$L$28252,$A488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88" s="32">
        <f>SUMIFS(Sheet1!$G$5:$G$28252,Sheet1!$I$5:$I$28252,$B488,Sheet1!$L$5:$L$28252,$A488,Sheet1!$D$5:$D$28252,"办公费",Sheet1!$E$5:$E$28252,"&lt;&gt;*调拨*")+SUMIFS(Sheet1!$G$5:$G$28252,Sheet1!$I$5:$I$28252,$B488,Sheet1!$L$5:$L$28252,$A488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88" s="32">
        <f>SUMIFS(Sheet1!$G$5:$G$28252,Sheet1!$I$5:$I$28252,$B488,Sheet1!$L$5:$L$28252,$A488,Sheet1!$D$5:$D$28252,"话费",Sheet1!$E$5:$E$28252,"&lt;&gt;*调拨*")+SUMIFS(Sheet1!$G$5:$G$28252,Sheet1!$I$5:$I$28252,$B488,Sheet1!$L$5:$L$28252,$A488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88" s="32">
        <f>SUMIFS(Sheet1!$G$5:$G$28252,Sheet1!$I$5:$I$28252,$B488,Sheet1!$L$5:$L$28252,$A488,Sheet1!$D$5:$D$28252,"房租",Sheet1!$E$5:$E$28252,"&lt;&gt;*调拨*")+SUMIFS(Sheet1!$G$5:$G$28252,Sheet1!$I$5:$I$28252,$B488,Sheet1!$L$5:$L$28252,$A488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88" s="32">
        <f>SUMIFS(Sheet1!$G$5:$G$28252,Sheet1!$I$5:$I$28252,$B488,Sheet1!$L$5:$L$28252,$A488,Sheet1!$E$5:$E$28252,"*调拨*")</f>
        <v>0</v>
      </c>
      <c r="AI488" s="32">
        <f>SUMIFS(Sheet1!$G$5:$G$28252,Sheet1!$I$5:$I$28252,$B488,Sheet1!$L$5:$L$28252,$A488,Sheet1!$D$5:$D$28252,"内部转款",Sheet1!$E$5:$E$28252,"&lt;&gt;*调拨*")+SUMIFS(Sheet1!$G$5:$G$28252,Sheet1!$I$5:$I$28252,$B488,Sheet1!$L$5:$L$28252,$A488,Sheet1!$D$5:$D$28252,"内部转账",Sheet1!$E$5:$E$28252,"&lt;&gt;*调拨*")</f>
        <v>0</v>
      </c>
      <c r="AJ488" s="32">
        <f t="shared" si="33"/>
        <v>0</v>
      </c>
      <c r="AK488" s="32">
        <f>SUMIFS(Sheet1!$G$5:$G$28252,Sheet1!$I$5:$I$28252,$B488,Sheet1!$L$5:$L$28252,$A488)</f>
        <v>0</v>
      </c>
      <c r="AL488" s="32">
        <f t="shared" si="34"/>
        <v>0</v>
      </c>
    </row>
    <row r="489" ht="22" customHeight="1" spans="1:38">
      <c r="A489" s="26" t="s">
        <v>1738</v>
      </c>
      <c r="B489" s="26" t="s">
        <v>1730</v>
      </c>
      <c r="C489" s="33">
        <f t="shared" ref="C489:AL489" si="35">SUM(C436:C488)</f>
        <v>985895.35</v>
      </c>
      <c r="D489" s="33">
        <f t="shared" si="35"/>
        <v>191411.95</v>
      </c>
      <c r="E489" s="33">
        <f t="shared" si="35"/>
        <v>0</v>
      </c>
      <c r="F489" s="33">
        <f t="shared" si="35"/>
        <v>0</v>
      </c>
      <c r="G489" s="33">
        <f t="shared" si="35"/>
        <v>0</v>
      </c>
      <c r="H489" s="33">
        <f t="shared" si="35"/>
        <v>0</v>
      </c>
      <c r="I489" s="33">
        <f t="shared" si="35"/>
        <v>0</v>
      </c>
      <c r="J489" s="33">
        <f t="shared" si="35"/>
        <v>0</v>
      </c>
      <c r="K489" s="33">
        <f t="shared" si="35"/>
        <v>0</v>
      </c>
      <c r="L489" s="33">
        <f t="shared" si="35"/>
        <v>0</v>
      </c>
      <c r="M489" s="33">
        <f t="shared" si="35"/>
        <v>0</v>
      </c>
      <c r="N489" s="33">
        <f t="shared" si="35"/>
        <v>0</v>
      </c>
      <c r="O489" s="33">
        <f t="shared" si="35"/>
        <v>0</v>
      </c>
      <c r="P489" s="33">
        <f t="shared" si="35"/>
        <v>0</v>
      </c>
      <c r="Q489" s="33">
        <f t="shared" si="35"/>
        <v>0</v>
      </c>
      <c r="R489" s="33">
        <f t="shared" si="35"/>
        <v>0</v>
      </c>
      <c r="S489" s="33">
        <f t="shared" si="35"/>
        <v>0</v>
      </c>
      <c r="T489" s="33">
        <f t="shared" si="35"/>
        <v>0</v>
      </c>
      <c r="U489" s="33">
        <f t="shared" si="35"/>
        <v>0</v>
      </c>
      <c r="V489" s="33">
        <f t="shared" si="35"/>
        <v>0</v>
      </c>
      <c r="W489" s="33">
        <f t="shared" si="35"/>
        <v>0</v>
      </c>
      <c r="X489" s="33">
        <f t="shared" si="35"/>
        <v>0</v>
      </c>
      <c r="Y489" s="33">
        <f t="shared" si="35"/>
        <v>0</v>
      </c>
      <c r="Z489" s="33">
        <f t="shared" si="35"/>
        <v>1177307.3</v>
      </c>
      <c r="AA489" s="33">
        <f t="shared" si="35"/>
        <v>301174.99</v>
      </c>
      <c r="AB489" s="33">
        <f t="shared" si="35"/>
        <v>0</v>
      </c>
      <c r="AC489" s="33">
        <f t="shared" si="35"/>
        <v>35</v>
      </c>
      <c r="AD489" s="33">
        <f t="shared" si="35"/>
        <v>0</v>
      </c>
      <c r="AE489" s="33">
        <f t="shared" si="35"/>
        <v>44</v>
      </c>
      <c r="AF489" s="33">
        <f t="shared" si="35"/>
        <v>0</v>
      </c>
      <c r="AG489" s="33">
        <f t="shared" si="35"/>
        <v>35000</v>
      </c>
      <c r="AH489" s="33">
        <f t="shared" si="35"/>
        <v>0</v>
      </c>
      <c r="AI489" s="33">
        <f t="shared" si="35"/>
        <v>0</v>
      </c>
      <c r="AJ489" s="33">
        <f t="shared" si="35"/>
        <v>103</v>
      </c>
      <c r="AK489" s="33">
        <f t="shared" si="35"/>
        <v>336356.99</v>
      </c>
      <c r="AL489" s="33">
        <f t="shared" si="35"/>
        <v>840950.31</v>
      </c>
    </row>
    <row r="490" ht="16.5" spans="1:38">
      <c r="A490" s="30">
        <v>202609</v>
      </c>
      <c r="B490" s="31" t="s">
        <v>56</v>
      </c>
      <c r="C490" s="32">
        <f>SUMIFS(Sheet1!$F$5:$F$28252,Sheet1!$I$5:$I$28252,$B490,Sheet1!$L$5:$L$28252,$A490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18402.48</v>
      </c>
      <c r="D490" s="32">
        <f>SUMIFS(Sheet1!$F$5:$F$28252,Sheet1!$I$5:$I$28252,$B490,Sheet1!$L$5:$L$28252,$A490,Sheet1!$D$5:$D$28252,"医保即时拨付",Sheet1!$E$5:$E$28252,"&lt;&gt;*调拨*")+SUMIFS(Sheet1!$F$5:$F$28252,Sheet1!$I$5:$I$28252,$B490,Sheet1!$L$5:$L$28252,$A490,Sheet1!$E$5:$E$28252,"*医保即时拨付*",Sheet1!$D$5:$D$28252,"&lt;&gt;医保即时拨付",Sheet1!$D$5:$D$28252,"&lt;&gt;内部转款",Sheet1!$D$5:$D$28252,"&lt;&gt;内部转账",Sheet1!$E$5:$E$28252,"&lt;&gt;*调拨*")</f>
        <v>0</v>
      </c>
      <c r="E490" s="32">
        <f>SUMIFS(Sheet1!$F$5:$F$28252,Sheet1!$I$5:$I$28252,$B490,Sheet1!$L$5:$L$28252,$A490,Sheet1!$D$5:$D$28252,"医保",Sheet1!$E$5:$E$28252,"&lt;&gt;*调拨*",Sheet1!$E$5:$E$28252,"&lt;&gt;*医保即时拨付*")+SUMIFS(Sheet1!$F$5:$F$28252,Sheet1!$I$5:$I$28252,$B490,Sheet1!$L$5:$L$28252,$A490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0" s="32">
        <f>SUMIFS(Sheet1!$F$5:$F$28252,Sheet1!$I$5:$I$28252,$B490,Sheet1!$L$5:$L$28252,$A490,Sheet1!$D$5:$D$28252,"聚合",Sheet1!$E$5:$E$28252,"&lt;&gt;*调拨*")+SUMIFS(Sheet1!$F$5:$F$28252,Sheet1!$I$5:$I$28252,$B490,Sheet1!$L$5:$L$28252,$A490,Sheet1!$E$5:$E$28252,"*聚合*",Sheet1!$D$5:$D$28252,"&lt;&gt;聚合",Sheet1!$D$5:$D$28252,"&lt;&gt;内部转款",Sheet1!$D$5:$D$28252,"&lt;&gt;内部转账",Sheet1!$E$5:$E$28252,"&lt;&gt;*调拨*")</f>
        <v>0</v>
      </c>
      <c r="G490" s="32">
        <f>SUMIFS(Sheet1!$F$5:$F$28252,Sheet1!$I$5:$I$28252,$B490,Sheet1!$L$5:$L$28252,$A490,Sheet1!$D$5:$D$28252,"24小时微信",Sheet1!$E$5:$E$28252,"&lt;&gt;*调拨*")+SUMIFS(Sheet1!$F$5:$F$28252,Sheet1!$I$5:$I$28252,$B490,Sheet1!$L$5:$L$28252,$A490,Sheet1!$E$5:$E$28252,"*24小时微信*",Sheet1!$D$5:$D$28252,"&lt;&gt;24小时微信",Sheet1!$D$5:$D$28252,"&lt;&gt;内部转款",Sheet1!$D$5:$D$28252,"&lt;&gt;内部转账",Sheet1!$E$5:$E$28252,"&lt;&gt;*调拨*")</f>
        <v>0</v>
      </c>
      <c r="H490" s="32">
        <f>SUMIFS(Sheet1!$F$5:$F$28252,Sheet1!$I$5:$I$28252,$B490,Sheet1!$L$5:$L$28252,$A490,Sheet1!$D$5:$D$28252,"美团",Sheet1!$E$5:$E$28252,"&lt;&gt;*调拨*")+SUMIFS(Sheet1!$F$5:$F$28252,Sheet1!$I$5:$I$28252,$B490,Sheet1!$L$5:$L$28252,$A490,Sheet1!$E$5:$E$28252,"*美团*",Sheet1!$D$5:$D$28252,"&lt;&gt;美团",Sheet1!$D$5:$D$28252,"&lt;&gt;内部转款",Sheet1!$D$5:$D$28252,"&lt;&gt;内部转账",Sheet1!$E$5:$E$28252,"&lt;&gt;*调拨*")</f>
        <v>0</v>
      </c>
      <c r="I490" s="32">
        <f>SUMIFS(Sheet1!$F$5:$F$28252,Sheet1!$I$5:$I$28252,$B490,Sheet1!$L$5:$L$28252,$A490,Sheet1!$D$5:$D$28252,"饿了么",Sheet1!$E$5:$E$28252,"&lt;&gt;*调拨*")+SUMIFS(Sheet1!$F$5:$F$28252,Sheet1!$I$5:$I$28252,$B490,Sheet1!$L$5:$L$28252,$A490,Sheet1!$E$5:$E$28252,"*饿了么*",Sheet1!$D$5:$D$28252,"&lt;&gt;饿了么",Sheet1!$D$5:$D$28252,"&lt;&gt;内部转款",Sheet1!$D$5:$D$28252,"&lt;&gt;内部转账",Sheet1!$E$5:$E$28252,"&lt;&gt;*调拨*")</f>
        <v>0</v>
      </c>
      <c r="J490" s="32">
        <f>SUMIFS(Sheet1!$F$5:$F$28252,Sheet1!$I$5:$I$28252,$B490,Sheet1!$L$5:$L$28252,$A490,Sheet1!$D$5:$D$28252,"健E卡",Sheet1!$E$5:$E$28252,"&lt;&gt;*调拨*")+SUMIFS(Sheet1!$F$5:$F$28252,Sheet1!$I$5:$I$28252,$B490,Sheet1!$L$5:$L$28252,$A490,Sheet1!$E$5:$E$28252,"*健E卡*",Sheet1!$D$5:$D$28252,"&lt;&gt;健E卡",Sheet1!$D$5:$D$28252,"&lt;&gt;内部转款",Sheet1!$D$5:$D$28252,"&lt;&gt;内部转账",Sheet1!$E$5:$E$28252,"&lt;&gt;*调拨*")</f>
        <v>0</v>
      </c>
      <c r="K490" s="32">
        <f>SUMIFS(Sheet1!$F$5:$F$28252,Sheet1!$I$5:$I$28252,$B490,Sheet1!$L$5:$L$28252,$A490,Sheet1!$D$5:$D$28252,"抖音",Sheet1!$E$5:$E$28252,"&lt;&gt;*调拨*")+SUMIFS(Sheet1!$F$5:$F$28252,Sheet1!$I$5:$I$28252,$B490,Sheet1!$L$5:$L$28252,$A490,Sheet1!$E$5:$E$28252,"*抖音*",Sheet1!$D$5:$D$28252,"&lt;&gt;抖音",Sheet1!$D$5:$D$28252,"&lt;&gt;内部转款",Sheet1!$D$5:$D$28252,"&lt;&gt;内部转账",Sheet1!$E$5:$E$28252,"&lt;&gt;*调拨*")</f>
        <v>0</v>
      </c>
      <c r="L490" s="32">
        <f>SUMIFS(Sheet1!$F$5:$F$28252,Sheet1!$I$5:$I$28252,$B490,Sheet1!$L$5:$L$28252,$A490,Sheet1!$D$5:$D$28252,"医卡通",Sheet1!$E$5:$E$28252,"&lt;&gt;*调拨*")+SUMIFS(Sheet1!$F$5:$F$28252,Sheet1!$I$5:$I$28252,$B490,Sheet1!$L$5:$L$28252,$A490,Sheet1!$E$5:$E$28252,"*医卡通*",Sheet1!$D$5:$D$28252,"&lt;&gt;医卡通",Sheet1!$D$5:$D$28252,"&lt;&gt;内部转款",Sheet1!$D$5:$D$28252,"&lt;&gt;内部转账",Sheet1!$E$5:$E$28252,"&lt;&gt;*调拨*")</f>
        <v>0</v>
      </c>
      <c r="M490" s="32">
        <f>SUMIFS(Sheet1!$F$5:$F$28252,Sheet1!$I$5:$I$28252,$B490,Sheet1!$L$5:$L$28252,$A490,Sheet1!$D$5:$D$28252,"企健网",Sheet1!$E$5:$E$28252,"&lt;&gt;*调拨*")+SUMIFS(Sheet1!$F$5:$F$28252,Sheet1!$I$5:$I$28252,$B490,Sheet1!$L$5:$L$28252,$A490,Sheet1!$E$5:$E$28252,"*企健网*",Sheet1!$D$5:$D$28252,"&lt;&gt;企健网",Sheet1!$D$5:$D$28252,"&lt;&gt;内部转款",Sheet1!$D$5:$D$28252,"&lt;&gt;内部转账",Sheet1!$E$5:$E$28252,"&lt;&gt;*调拨*")</f>
        <v>0</v>
      </c>
      <c r="N490" s="32">
        <f>SUMIFS(Sheet1!$F$5:$F$28252,Sheet1!$I$5:$I$28252,$B490,Sheet1!$L$5:$L$28252,$A490,Sheet1!$D$5:$D$28252,"银联",Sheet1!$E$5:$E$28252,"&lt;&gt;*调拨*")+SUMIFS(Sheet1!$F$5:$F$28252,Sheet1!$I$5:$I$28252,$B490,Sheet1!$L$5:$L$28252,$A490,Sheet1!$E$5:$E$28252,"*银联*",Sheet1!$D$5:$D$28252,"&lt;&gt;银联",Sheet1!$D$5:$D$28252,"&lt;&gt;内部转款",Sheet1!$D$5:$D$28252,"&lt;&gt;内部转账",Sheet1!$E$5:$E$28252,"&lt;&gt;*调拨*")</f>
        <v>0</v>
      </c>
      <c r="O490" s="32">
        <f>SUMIFS(Sheet1!$F$5:$F$28252,Sheet1!$I$5:$I$28252,$B490,Sheet1!$L$5:$L$28252,$A490,Sheet1!$D$5:$D$28252,"京东",Sheet1!$E$5:$E$28252,"&lt;&gt;*调拨*")+SUMIFS(Sheet1!$F$5:$F$28252,Sheet1!$I$5:$I$28252,$B490,Sheet1!$L$5:$L$28252,$A490,Sheet1!$E$5:$E$28252,"*京东*",Sheet1!$D$5:$D$28252,"&lt;&gt;京东",Sheet1!$D$5:$D$28252,"&lt;&gt;内部转款",Sheet1!$D$5:$D$28252,"&lt;&gt;内部转账",Sheet1!$E$5:$E$28252,"&lt;&gt;*调拨*")</f>
        <v>0</v>
      </c>
      <c r="P490" s="32">
        <f>SUMIFS(Sheet1!$F$5:$F$28252,Sheet1!$I$5:$I$28252,$B490,Sheet1!$L$5:$L$28252,$A490,Sheet1!$D$5:$D$28252,"药机微信",Sheet1!$E$5:$E$28252,"&lt;&gt;*调拨*")+SUMIFS(Sheet1!$F$5:$F$28252,Sheet1!$I$5:$I$28252,$B490,Sheet1!$L$5:$L$28252,$A490,Sheet1!$E$5:$E$28252,"*药机微信*",Sheet1!$D$5:$D$28252,"&lt;&gt;药机微信",Sheet1!$D$5:$D$28252,"&lt;&gt;内部转款",Sheet1!$D$5:$D$28252,"&lt;&gt;内部转账",Sheet1!$E$5:$E$28252,"&lt;&gt;*调拨*")</f>
        <v>0</v>
      </c>
      <c r="Q490" s="32">
        <f>SUMIFS(Sheet1!$F$5:$F$28252,Sheet1!$I$5:$I$28252,$B490,Sheet1!$L$5:$L$28252,$A490,Sheet1!$D$5:$D$28252,"亲情卡",Sheet1!$E$5:$E$28252,"&lt;&gt;*调拨*")+SUMIFS(Sheet1!$F$5:$F$28252,Sheet1!$I$5:$I$28252,$B490,Sheet1!$L$5:$L$28252,$A490,Sheet1!$E$5:$E$28252,"*亲情卡*",Sheet1!$D$5:$D$28252,"&lt;&gt;亲情卡",Sheet1!$D$5:$D$28252,"&lt;&gt;内部转款",Sheet1!$D$5:$D$28252,"&lt;&gt;内部转账",Sheet1!$E$5:$E$28252,"&lt;&gt;*调拨*")</f>
        <v>0</v>
      </c>
      <c r="R490" s="32">
        <f>SUMIFS(Sheet1!$F$5:$F$28252,Sheet1!$I$5:$I$28252,$B490,Sheet1!$L$5:$L$28252,$A490,Sheet1!$D$5:$D$28252,"优惠券",Sheet1!$E$5:$E$28252,"&lt;&gt;*调拨*")+SUMIFS(Sheet1!$F$5:$F$28252,Sheet1!$I$5:$I$28252,$B490,Sheet1!$L$5:$L$28252,$A490,Sheet1!$E$5:$E$28252,"*优惠券*",Sheet1!$D$5:$D$28252,"&lt;&gt;优惠券",Sheet1!$D$5:$D$28252,"&lt;&gt;内部转款",Sheet1!$D$5:$D$28252,"&lt;&gt;内部转账",Sheet1!$E$5:$E$28252,"&lt;&gt;*调拨*")</f>
        <v>0</v>
      </c>
      <c r="S490" s="32">
        <f>SUMIFS(Sheet1!$F$5:$F$28252,Sheet1!$I$5:$I$28252,$B490,Sheet1!$L$5:$L$28252,$A490,Sheet1!$D$5:$D$28252,"代金券",Sheet1!$E$5:$E$28252,"&lt;&gt;*调拨*")+SUMIFS(Sheet1!$F$5:$F$28252,Sheet1!$I$5:$I$28252,$B490,Sheet1!$L$5:$L$28252,$A490,Sheet1!$E$5:$E$28252,"*代金券*",Sheet1!$D$5:$D$28252,"&lt;&gt;代金券",Sheet1!$D$5:$D$28252,"&lt;&gt;内部转款",Sheet1!$D$5:$D$28252,"&lt;&gt;内部转账",Sheet1!$E$5:$E$28252,"&lt;&gt;*调拨*")</f>
        <v>0</v>
      </c>
      <c r="T490" s="32">
        <f>SUMIFS(Sheet1!$F$5:$F$28252,Sheet1!$I$5:$I$28252,$B490,Sheet1!$L$5:$L$28252,$A490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490,Sheet1!$L$5:$L$28252,$A490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490,Sheet1!$L$5:$L$28252,$A490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490,Sheet1!$L$5:$L$28252,$A490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0" s="32">
        <f>SUMIFS(Sheet1!$F$5:$F$28252,Sheet1!$I$5:$I$28252,$B490,Sheet1!$L$5:$L$28252,$A490,Sheet1!$E$5:$E$28252,"*调拨*")</f>
        <v>0</v>
      </c>
      <c r="V490" s="32">
        <f>SUMIFS(Sheet1!$F$5:$F$28252,Sheet1!$I$5:$I$28252,$B490,Sheet1!$L$5:$L$28252,$A490,Sheet1!$D$5:$D$28252,"储值",Sheet1!$E$5:$E$28252,"&lt;&gt;*调拨*")+SUMIFS(Sheet1!$F$5:$F$28252,Sheet1!$I$5:$I$28252,$B490,Sheet1!$L$5:$L$28252,$A490,Sheet1!$E$5:$E$28252,"*储值*",Sheet1!$D$5:$D$28252,"&lt;&gt;储值",Sheet1!$D$5:$D$28252,"&lt;&gt;内部转款",Sheet1!$D$5:$D$28252,"&lt;&gt;内部转账",Sheet1!$E$5:$E$28252,"&lt;&gt;*调拨*")</f>
        <v>0</v>
      </c>
      <c r="W490" s="32">
        <f>SUMIFS(Sheet1!$F$5:$F$28252,Sheet1!$I$5:$I$28252,$B490,Sheet1!$L$5:$L$28252,$A490,Sheet1!$D$5:$D$28252,"效期",Sheet1!$E$5:$E$28252,"&lt;&gt;*调拨*")+SUMIFS(Sheet1!$F$5:$F$28252,Sheet1!$I$5:$I$28252,$B490,Sheet1!$L$5:$L$28252,$A490,Sheet1!$E$5:$E$28252,"*效期*",Sheet1!$D$5:$D$28252,"&lt;&gt;效期",Sheet1!$D$5:$D$28252,"&lt;&gt;内部转款",Sheet1!$D$5:$D$28252,"&lt;&gt;内部转账",Sheet1!$E$5:$E$28252,"&lt;&gt;*调拨*")</f>
        <v>0</v>
      </c>
      <c r="X490" s="32">
        <f>SUMIFS(Sheet1!$F$5:$F$28252,Sheet1!$I$5:$I$28252,$B490,Sheet1!$L$5:$L$28252,$A490,Sheet1!$D$5:$D$28252,"内部转款",Sheet1!$E$5:$E$28252,"&lt;&gt;*调拨*")+SUMIFS(Sheet1!$F$5:$F$28252,Sheet1!$I$5:$I$28252,$B490,Sheet1!$L$5:$L$28252,$A490,Sheet1!$D$5:$D$28252,"内部转账",Sheet1!$E$5:$E$28252,"&lt;&gt;*调拨*")</f>
        <v>0</v>
      </c>
      <c r="Y490" s="32">
        <f t="shared" ref="Y490:Y542" si="36">Z490-SUM(C490:X490)</f>
        <v>0</v>
      </c>
      <c r="Z490" s="32">
        <f>SUMIFS(Sheet1!$F$5:$F$28252,Sheet1!$I$5:$I$28252,$B490,Sheet1!$L$5:$L$28252,$A490)</f>
        <v>18402.48</v>
      </c>
      <c r="AA490" s="32">
        <f>SUMIFS(Sheet1!$G$5:$G$28252,Sheet1!$I$5:$I$28252,$B490,Sheet1!$L$5:$L$28252,$A490,Sheet1!$D$5:$D$28252,"工资",Sheet1!$E$5:$E$28252,"&lt;&gt;*调拨*")+SUMIFS(Sheet1!$G$5:$G$28252,Sheet1!$I$5:$I$28252,$B490,Sheet1!$L$5:$L$28252,$A490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0" s="32">
        <f>SUMIFS(Sheet1!$G$5:$G$28252,Sheet1!$I$5:$I$28252,$B490,Sheet1!$L$5:$L$28252,$A490,Sheet1!$D$5:$D$28252,"水费",Sheet1!$E$5:$E$28252,"&lt;&gt;*调拨*")+SUMIFS(Sheet1!$G$5:$G$28252,Sheet1!$I$5:$I$28252,$B490,Sheet1!$L$5:$L$28252,$A490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90" s="32">
        <f>SUMIFS(Sheet1!$G$5:$G$28252,Sheet1!$I$5:$I$28252,$B490,Sheet1!$L$5:$L$28252,$A490,Sheet1!$D$5:$D$28252,"电费",Sheet1!$E$5:$E$28252,"&lt;&gt;*调拨*")+SUMIFS(Sheet1!$G$5:$G$28252,Sheet1!$I$5:$I$28252,$B490,Sheet1!$L$5:$L$28252,$A490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90" s="32">
        <f>SUMIFS(Sheet1!$G$5:$G$28252,Sheet1!$I$5:$I$28252,$B490,Sheet1!$L$5:$L$28252,$A490,Sheet1!$D$5:$D$28252,"宽带费",Sheet1!$E$5:$E$28252,"&lt;&gt;*调拨*")+SUMIFS(Sheet1!$G$5:$G$28252,Sheet1!$I$5:$I$28252,$B490,Sheet1!$L$5:$L$28252,$A490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0" s="32">
        <f>SUMIFS(Sheet1!$G$5:$G$28252,Sheet1!$I$5:$I$28252,$B490,Sheet1!$L$5:$L$28252,$A490,Sheet1!$D$5:$D$28252,"办公费",Sheet1!$E$5:$E$28252,"&lt;&gt;*调拨*")+SUMIFS(Sheet1!$G$5:$G$28252,Sheet1!$I$5:$I$28252,$B490,Sheet1!$L$5:$L$28252,$A490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90" s="32">
        <f>SUMIFS(Sheet1!$G$5:$G$28252,Sheet1!$I$5:$I$28252,$B490,Sheet1!$L$5:$L$28252,$A490,Sheet1!$D$5:$D$28252,"话费",Sheet1!$E$5:$E$28252,"&lt;&gt;*调拨*")+SUMIFS(Sheet1!$G$5:$G$28252,Sheet1!$I$5:$I$28252,$B490,Sheet1!$L$5:$L$28252,$A490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90" s="32">
        <f>SUMIFS(Sheet1!$G$5:$G$28252,Sheet1!$I$5:$I$28252,$B490,Sheet1!$L$5:$L$28252,$A490,Sheet1!$D$5:$D$28252,"房租",Sheet1!$E$5:$E$28252,"&lt;&gt;*调拨*")+SUMIFS(Sheet1!$G$5:$G$28252,Sheet1!$I$5:$I$28252,$B490,Sheet1!$L$5:$L$28252,$A490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0" s="32">
        <f>SUMIFS(Sheet1!$G$5:$G$28252,Sheet1!$I$5:$I$28252,$B490,Sheet1!$L$5:$L$28252,$A490,Sheet1!$E$5:$E$28252,"*调拨*")</f>
        <v>0</v>
      </c>
      <c r="AI490" s="32">
        <f>SUMIFS(Sheet1!$G$5:$G$28252,Sheet1!$I$5:$I$28252,$B490,Sheet1!$L$5:$L$28252,$A490,Sheet1!$D$5:$D$28252,"内部转款",Sheet1!$E$5:$E$28252,"&lt;&gt;*调拨*")+SUMIFS(Sheet1!$G$5:$G$28252,Sheet1!$I$5:$I$28252,$B490,Sheet1!$L$5:$L$28252,$A490,Sheet1!$D$5:$D$28252,"内部转账",Sheet1!$E$5:$E$28252,"&lt;&gt;*调拨*")</f>
        <v>0</v>
      </c>
      <c r="AJ490" s="32">
        <f t="shared" ref="AJ490:AJ542" si="37">AK490-SUM(AA490:AI490)</f>
        <v>0</v>
      </c>
      <c r="AK490" s="32">
        <f>SUMIFS(Sheet1!$G$5:$G$28252,Sheet1!$I$5:$I$28252,$B490,Sheet1!$L$5:$L$28252,$A490)</f>
        <v>0</v>
      </c>
      <c r="AL490" s="32">
        <f t="shared" ref="AL490:AL542" si="38">Z490-AK490</f>
        <v>18402.48</v>
      </c>
    </row>
    <row r="491" ht="16.5" spans="1:38">
      <c r="A491" s="30">
        <v>202609</v>
      </c>
      <c r="B491" s="31" t="s">
        <v>62</v>
      </c>
      <c r="C491" s="32">
        <f>SUMIFS(Sheet1!$F$5:$F$28252,Sheet1!$I$5:$I$28252,$B491,Sheet1!$L$5:$L$28252,$A491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7176.14</v>
      </c>
      <c r="D491" s="32">
        <f>SUMIFS(Sheet1!$F$5:$F$28252,Sheet1!$I$5:$I$28252,$B491,Sheet1!$L$5:$L$28252,$A491,Sheet1!$D$5:$D$28252,"医保即时拨付",Sheet1!$E$5:$E$28252,"&lt;&gt;*调拨*")+SUMIFS(Sheet1!$F$5:$F$28252,Sheet1!$I$5:$I$28252,$B491,Sheet1!$L$5:$L$28252,$A491,Sheet1!$E$5:$E$28252,"*医保即时拨付*",Sheet1!$D$5:$D$28252,"&lt;&gt;医保即时拨付",Sheet1!$D$5:$D$28252,"&lt;&gt;内部转款",Sheet1!$D$5:$D$28252,"&lt;&gt;内部转账",Sheet1!$E$5:$E$28252,"&lt;&gt;*调拨*")</f>
        <v>0</v>
      </c>
      <c r="E491" s="32">
        <f>SUMIFS(Sheet1!$F$5:$F$28252,Sheet1!$I$5:$I$28252,$B491,Sheet1!$L$5:$L$28252,$A491,Sheet1!$D$5:$D$28252,"医保",Sheet1!$E$5:$E$28252,"&lt;&gt;*调拨*",Sheet1!$E$5:$E$28252,"&lt;&gt;*医保即时拨付*")+SUMIFS(Sheet1!$F$5:$F$28252,Sheet1!$I$5:$I$28252,$B491,Sheet1!$L$5:$L$28252,$A491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1" s="32">
        <f>SUMIFS(Sheet1!$F$5:$F$28252,Sheet1!$I$5:$I$28252,$B491,Sheet1!$L$5:$L$28252,$A491,Sheet1!$D$5:$D$28252,"聚合",Sheet1!$E$5:$E$28252,"&lt;&gt;*调拨*")+SUMIFS(Sheet1!$F$5:$F$28252,Sheet1!$I$5:$I$28252,$B491,Sheet1!$L$5:$L$28252,$A491,Sheet1!$E$5:$E$28252,"*聚合*",Sheet1!$D$5:$D$28252,"&lt;&gt;聚合",Sheet1!$D$5:$D$28252,"&lt;&gt;内部转款",Sheet1!$D$5:$D$28252,"&lt;&gt;内部转账",Sheet1!$E$5:$E$28252,"&lt;&gt;*调拨*")</f>
        <v>0</v>
      </c>
      <c r="G491" s="32">
        <f>SUMIFS(Sheet1!$F$5:$F$28252,Sheet1!$I$5:$I$28252,$B491,Sheet1!$L$5:$L$28252,$A491,Sheet1!$D$5:$D$28252,"24小时微信",Sheet1!$E$5:$E$28252,"&lt;&gt;*调拨*")+SUMIFS(Sheet1!$F$5:$F$28252,Sheet1!$I$5:$I$28252,$B491,Sheet1!$L$5:$L$28252,$A491,Sheet1!$E$5:$E$28252,"*24小时微信*",Sheet1!$D$5:$D$28252,"&lt;&gt;24小时微信",Sheet1!$D$5:$D$28252,"&lt;&gt;内部转款",Sheet1!$D$5:$D$28252,"&lt;&gt;内部转账",Sheet1!$E$5:$E$28252,"&lt;&gt;*调拨*")</f>
        <v>0</v>
      </c>
      <c r="H491" s="32">
        <f>SUMIFS(Sheet1!$F$5:$F$28252,Sheet1!$I$5:$I$28252,$B491,Sheet1!$L$5:$L$28252,$A491,Sheet1!$D$5:$D$28252,"美团",Sheet1!$E$5:$E$28252,"&lt;&gt;*调拨*")+SUMIFS(Sheet1!$F$5:$F$28252,Sheet1!$I$5:$I$28252,$B491,Sheet1!$L$5:$L$28252,$A491,Sheet1!$E$5:$E$28252,"*美团*",Sheet1!$D$5:$D$28252,"&lt;&gt;美团",Sheet1!$D$5:$D$28252,"&lt;&gt;内部转款",Sheet1!$D$5:$D$28252,"&lt;&gt;内部转账",Sheet1!$E$5:$E$28252,"&lt;&gt;*调拨*")</f>
        <v>0</v>
      </c>
      <c r="I491" s="32">
        <f>SUMIFS(Sheet1!$F$5:$F$28252,Sheet1!$I$5:$I$28252,$B491,Sheet1!$L$5:$L$28252,$A491,Sheet1!$D$5:$D$28252,"饿了么",Sheet1!$E$5:$E$28252,"&lt;&gt;*调拨*")+SUMIFS(Sheet1!$F$5:$F$28252,Sheet1!$I$5:$I$28252,$B491,Sheet1!$L$5:$L$28252,$A491,Sheet1!$E$5:$E$28252,"*饿了么*",Sheet1!$D$5:$D$28252,"&lt;&gt;饿了么",Sheet1!$D$5:$D$28252,"&lt;&gt;内部转款",Sheet1!$D$5:$D$28252,"&lt;&gt;内部转账",Sheet1!$E$5:$E$28252,"&lt;&gt;*调拨*")</f>
        <v>0</v>
      </c>
      <c r="J491" s="32">
        <f>SUMIFS(Sheet1!$F$5:$F$28252,Sheet1!$I$5:$I$28252,$B491,Sheet1!$L$5:$L$28252,$A491,Sheet1!$D$5:$D$28252,"健E卡",Sheet1!$E$5:$E$28252,"&lt;&gt;*调拨*")+SUMIFS(Sheet1!$F$5:$F$28252,Sheet1!$I$5:$I$28252,$B491,Sheet1!$L$5:$L$28252,$A491,Sheet1!$E$5:$E$28252,"*健E卡*",Sheet1!$D$5:$D$28252,"&lt;&gt;健E卡",Sheet1!$D$5:$D$28252,"&lt;&gt;内部转款",Sheet1!$D$5:$D$28252,"&lt;&gt;内部转账",Sheet1!$E$5:$E$28252,"&lt;&gt;*调拨*")</f>
        <v>0</v>
      </c>
      <c r="K491" s="32">
        <f>SUMIFS(Sheet1!$F$5:$F$28252,Sheet1!$I$5:$I$28252,$B491,Sheet1!$L$5:$L$28252,$A491,Sheet1!$D$5:$D$28252,"抖音",Sheet1!$E$5:$E$28252,"&lt;&gt;*调拨*")+SUMIFS(Sheet1!$F$5:$F$28252,Sheet1!$I$5:$I$28252,$B491,Sheet1!$L$5:$L$28252,$A491,Sheet1!$E$5:$E$28252,"*抖音*",Sheet1!$D$5:$D$28252,"&lt;&gt;抖音",Sheet1!$D$5:$D$28252,"&lt;&gt;内部转款",Sheet1!$D$5:$D$28252,"&lt;&gt;内部转账",Sheet1!$E$5:$E$28252,"&lt;&gt;*调拨*")</f>
        <v>0</v>
      </c>
      <c r="L491" s="32">
        <f>SUMIFS(Sheet1!$F$5:$F$28252,Sheet1!$I$5:$I$28252,$B491,Sheet1!$L$5:$L$28252,$A491,Sheet1!$D$5:$D$28252,"医卡通",Sheet1!$E$5:$E$28252,"&lt;&gt;*调拨*")+SUMIFS(Sheet1!$F$5:$F$28252,Sheet1!$I$5:$I$28252,$B491,Sheet1!$L$5:$L$28252,$A491,Sheet1!$E$5:$E$28252,"*医卡通*",Sheet1!$D$5:$D$28252,"&lt;&gt;医卡通",Sheet1!$D$5:$D$28252,"&lt;&gt;内部转款",Sheet1!$D$5:$D$28252,"&lt;&gt;内部转账",Sheet1!$E$5:$E$28252,"&lt;&gt;*调拨*")</f>
        <v>0</v>
      </c>
      <c r="M491" s="32">
        <f>SUMIFS(Sheet1!$F$5:$F$28252,Sheet1!$I$5:$I$28252,$B491,Sheet1!$L$5:$L$28252,$A491,Sheet1!$D$5:$D$28252,"企健网",Sheet1!$E$5:$E$28252,"&lt;&gt;*调拨*")+SUMIFS(Sheet1!$F$5:$F$28252,Sheet1!$I$5:$I$28252,$B491,Sheet1!$L$5:$L$28252,$A491,Sheet1!$E$5:$E$28252,"*企健网*",Sheet1!$D$5:$D$28252,"&lt;&gt;企健网",Sheet1!$D$5:$D$28252,"&lt;&gt;内部转款",Sheet1!$D$5:$D$28252,"&lt;&gt;内部转账",Sheet1!$E$5:$E$28252,"&lt;&gt;*调拨*")</f>
        <v>0</v>
      </c>
      <c r="N491" s="32">
        <f>SUMIFS(Sheet1!$F$5:$F$28252,Sheet1!$I$5:$I$28252,$B491,Sheet1!$L$5:$L$28252,$A491,Sheet1!$D$5:$D$28252,"银联",Sheet1!$E$5:$E$28252,"&lt;&gt;*调拨*")+SUMIFS(Sheet1!$F$5:$F$28252,Sheet1!$I$5:$I$28252,$B491,Sheet1!$L$5:$L$28252,$A491,Sheet1!$E$5:$E$28252,"*银联*",Sheet1!$D$5:$D$28252,"&lt;&gt;银联",Sheet1!$D$5:$D$28252,"&lt;&gt;内部转款",Sheet1!$D$5:$D$28252,"&lt;&gt;内部转账",Sheet1!$E$5:$E$28252,"&lt;&gt;*调拨*")</f>
        <v>0</v>
      </c>
      <c r="O491" s="32">
        <f>SUMIFS(Sheet1!$F$5:$F$28252,Sheet1!$I$5:$I$28252,$B491,Sheet1!$L$5:$L$28252,$A491,Sheet1!$D$5:$D$28252,"京东",Sheet1!$E$5:$E$28252,"&lt;&gt;*调拨*")+SUMIFS(Sheet1!$F$5:$F$28252,Sheet1!$I$5:$I$28252,$B491,Sheet1!$L$5:$L$28252,$A491,Sheet1!$E$5:$E$28252,"*京东*",Sheet1!$D$5:$D$28252,"&lt;&gt;京东",Sheet1!$D$5:$D$28252,"&lt;&gt;内部转款",Sheet1!$D$5:$D$28252,"&lt;&gt;内部转账",Sheet1!$E$5:$E$28252,"&lt;&gt;*调拨*")</f>
        <v>0</v>
      </c>
      <c r="P491" s="32">
        <f>SUMIFS(Sheet1!$F$5:$F$28252,Sheet1!$I$5:$I$28252,$B491,Sheet1!$L$5:$L$28252,$A491,Sheet1!$D$5:$D$28252,"药机微信",Sheet1!$E$5:$E$28252,"&lt;&gt;*调拨*")+SUMIFS(Sheet1!$F$5:$F$28252,Sheet1!$I$5:$I$28252,$B491,Sheet1!$L$5:$L$28252,$A491,Sheet1!$E$5:$E$28252,"*药机微信*",Sheet1!$D$5:$D$28252,"&lt;&gt;药机微信",Sheet1!$D$5:$D$28252,"&lt;&gt;内部转款",Sheet1!$D$5:$D$28252,"&lt;&gt;内部转账",Sheet1!$E$5:$E$28252,"&lt;&gt;*调拨*")</f>
        <v>0</v>
      </c>
      <c r="Q491" s="32">
        <f>SUMIFS(Sheet1!$F$5:$F$28252,Sheet1!$I$5:$I$28252,$B491,Sheet1!$L$5:$L$28252,$A491,Sheet1!$D$5:$D$28252,"亲情卡",Sheet1!$E$5:$E$28252,"&lt;&gt;*调拨*")+SUMIFS(Sheet1!$F$5:$F$28252,Sheet1!$I$5:$I$28252,$B491,Sheet1!$L$5:$L$28252,$A491,Sheet1!$E$5:$E$28252,"*亲情卡*",Sheet1!$D$5:$D$28252,"&lt;&gt;亲情卡",Sheet1!$D$5:$D$28252,"&lt;&gt;内部转款",Sheet1!$D$5:$D$28252,"&lt;&gt;内部转账",Sheet1!$E$5:$E$28252,"&lt;&gt;*调拨*")</f>
        <v>0</v>
      </c>
      <c r="R491" s="32">
        <f>SUMIFS(Sheet1!$F$5:$F$28252,Sheet1!$I$5:$I$28252,$B491,Sheet1!$L$5:$L$28252,$A491,Sheet1!$D$5:$D$28252,"优惠券",Sheet1!$E$5:$E$28252,"&lt;&gt;*调拨*")+SUMIFS(Sheet1!$F$5:$F$28252,Sheet1!$I$5:$I$28252,$B491,Sheet1!$L$5:$L$28252,$A491,Sheet1!$E$5:$E$28252,"*优惠券*",Sheet1!$D$5:$D$28252,"&lt;&gt;优惠券",Sheet1!$D$5:$D$28252,"&lt;&gt;内部转款",Sheet1!$D$5:$D$28252,"&lt;&gt;内部转账",Sheet1!$E$5:$E$28252,"&lt;&gt;*调拨*")</f>
        <v>0</v>
      </c>
      <c r="S491" s="32">
        <f>SUMIFS(Sheet1!$F$5:$F$28252,Sheet1!$I$5:$I$28252,$B491,Sheet1!$L$5:$L$28252,$A491,Sheet1!$D$5:$D$28252,"代金券",Sheet1!$E$5:$E$28252,"&lt;&gt;*调拨*")+SUMIFS(Sheet1!$F$5:$F$28252,Sheet1!$I$5:$I$28252,$B491,Sheet1!$L$5:$L$28252,$A491,Sheet1!$E$5:$E$28252,"*代金券*",Sheet1!$D$5:$D$28252,"&lt;&gt;代金券",Sheet1!$D$5:$D$28252,"&lt;&gt;内部转款",Sheet1!$D$5:$D$28252,"&lt;&gt;内部转账",Sheet1!$E$5:$E$28252,"&lt;&gt;*调拨*")</f>
        <v>0</v>
      </c>
      <c r="T491" s="32">
        <f>SUMIFS(Sheet1!$F$5:$F$28252,Sheet1!$I$5:$I$28252,$B491,Sheet1!$L$5:$L$28252,$A491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491,Sheet1!$L$5:$L$28252,$A491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491,Sheet1!$L$5:$L$28252,$A491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491,Sheet1!$L$5:$L$28252,$A491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1" s="32">
        <f>SUMIFS(Sheet1!$F$5:$F$28252,Sheet1!$I$5:$I$28252,$B491,Sheet1!$L$5:$L$28252,$A491,Sheet1!$E$5:$E$28252,"*调拨*")</f>
        <v>0</v>
      </c>
      <c r="V491" s="32">
        <f>SUMIFS(Sheet1!$F$5:$F$28252,Sheet1!$I$5:$I$28252,$B491,Sheet1!$L$5:$L$28252,$A491,Sheet1!$D$5:$D$28252,"储值",Sheet1!$E$5:$E$28252,"&lt;&gt;*调拨*")+SUMIFS(Sheet1!$F$5:$F$28252,Sheet1!$I$5:$I$28252,$B491,Sheet1!$L$5:$L$28252,$A491,Sheet1!$E$5:$E$28252,"*储值*",Sheet1!$D$5:$D$28252,"&lt;&gt;储值",Sheet1!$D$5:$D$28252,"&lt;&gt;内部转款",Sheet1!$D$5:$D$28252,"&lt;&gt;内部转账",Sheet1!$E$5:$E$28252,"&lt;&gt;*调拨*")</f>
        <v>0</v>
      </c>
      <c r="W491" s="32">
        <f>SUMIFS(Sheet1!$F$5:$F$28252,Sheet1!$I$5:$I$28252,$B491,Sheet1!$L$5:$L$28252,$A491,Sheet1!$D$5:$D$28252,"效期",Sheet1!$E$5:$E$28252,"&lt;&gt;*调拨*")+SUMIFS(Sheet1!$F$5:$F$28252,Sheet1!$I$5:$I$28252,$B491,Sheet1!$L$5:$L$28252,$A491,Sheet1!$E$5:$E$28252,"*效期*",Sheet1!$D$5:$D$28252,"&lt;&gt;效期",Sheet1!$D$5:$D$28252,"&lt;&gt;内部转款",Sheet1!$D$5:$D$28252,"&lt;&gt;内部转账",Sheet1!$E$5:$E$28252,"&lt;&gt;*调拨*")</f>
        <v>0</v>
      </c>
      <c r="X491" s="32">
        <f>SUMIFS(Sheet1!$F$5:$F$28252,Sheet1!$I$5:$I$28252,$B491,Sheet1!$L$5:$L$28252,$A491,Sheet1!$D$5:$D$28252,"内部转款",Sheet1!$E$5:$E$28252,"&lt;&gt;*调拨*")+SUMIFS(Sheet1!$F$5:$F$28252,Sheet1!$I$5:$I$28252,$B491,Sheet1!$L$5:$L$28252,$A491,Sheet1!$D$5:$D$28252,"内部转账",Sheet1!$E$5:$E$28252,"&lt;&gt;*调拨*")</f>
        <v>0</v>
      </c>
      <c r="Y491" s="32">
        <f t="shared" si="36"/>
        <v>0</v>
      </c>
      <c r="Z491" s="32">
        <f>SUMIFS(Sheet1!$F$5:$F$28252,Sheet1!$I$5:$I$28252,$B491,Sheet1!$L$5:$L$28252,$A491)</f>
        <v>7176.14</v>
      </c>
      <c r="AA491" s="32">
        <f>SUMIFS(Sheet1!$G$5:$G$28252,Sheet1!$I$5:$I$28252,$B491,Sheet1!$L$5:$L$28252,$A491,Sheet1!$D$5:$D$28252,"工资",Sheet1!$E$5:$E$28252,"&lt;&gt;*调拨*")+SUMIFS(Sheet1!$G$5:$G$28252,Sheet1!$I$5:$I$28252,$B491,Sheet1!$L$5:$L$28252,$A491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1" s="32">
        <f>SUMIFS(Sheet1!$G$5:$G$28252,Sheet1!$I$5:$I$28252,$B491,Sheet1!$L$5:$L$28252,$A491,Sheet1!$D$5:$D$28252,"水费",Sheet1!$E$5:$E$28252,"&lt;&gt;*调拨*")+SUMIFS(Sheet1!$G$5:$G$28252,Sheet1!$I$5:$I$28252,$B491,Sheet1!$L$5:$L$28252,$A491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91" s="32">
        <f>SUMIFS(Sheet1!$G$5:$G$28252,Sheet1!$I$5:$I$28252,$B491,Sheet1!$L$5:$L$28252,$A491,Sheet1!$D$5:$D$28252,"电费",Sheet1!$E$5:$E$28252,"&lt;&gt;*调拨*")+SUMIFS(Sheet1!$G$5:$G$28252,Sheet1!$I$5:$I$28252,$B491,Sheet1!$L$5:$L$28252,$A491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91" s="32">
        <f>SUMIFS(Sheet1!$G$5:$G$28252,Sheet1!$I$5:$I$28252,$B491,Sheet1!$L$5:$L$28252,$A491,Sheet1!$D$5:$D$28252,"宽带费",Sheet1!$E$5:$E$28252,"&lt;&gt;*调拨*")+SUMIFS(Sheet1!$G$5:$G$28252,Sheet1!$I$5:$I$28252,$B491,Sheet1!$L$5:$L$28252,$A491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1" s="32">
        <f>SUMIFS(Sheet1!$G$5:$G$28252,Sheet1!$I$5:$I$28252,$B491,Sheet1!$L$5:$L$28252,$A491,Sheet1!$D$5:$D$28252,"办公费",Sheet1!$E$5:$E$28252,"&lt;&gt;*调拨*")+SUMIFS(Sheet1!$G$5:$G$28252,Sheet1!$I$5:$I$28252,$B491,Sheet1!$L$5:$L$28252,$A491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91" s="32">
        <f>SUMIFS(Sheet1!$G$5:$G$28252,Sheet1!$I$5:$I$28252,$B491,Sheet1!$L$5:$L$28252,$A491,Sheet1!$D$5:$D$28252,"话费",Sheet1!$E$5:$E$28252,"&lt;&gt;*调拨*")+SUMIFS(Sheet1!$G$5:$G$28252,Sheet1!$I$5:$I$28252,$B491,Sheet1!$L$5:$L$28252,$A491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91" s="32">
        <f>SUMIFS(Sheet1!$G$5:$G$28252,Sheet1!$I$5:$I$28252,$B491,Sheet1!$L$5:$L$28252,$A491,Sheet1!$D$5:$D$28252,"房租",Sheet1!$E$5:$E$28252,"&lt;&gt;*调拨*")+SUMIFS(Sheet1!$G$5:$G$28252,Sheet1!$I$5:$I$28252,$B491,Sheet1!$L$5:$L$28252,$A491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1" s="32">
        <f>SUMIFS(Sheet1!$G$5:$G$28252,Sheet1!$I$5:$I$28252,$B491,Sheet1!$L$5:$L$28252,$A491,Sheet1!$E$5:$E$28252,"*调拨*")</f>
        <v>0</v>
      </c>
      <c r="AI491" s="32">
        <f>SUMIFS(Sheet1!$G$5:$G$28252,Sheet1!$I$5:$I$28252,$B491,Sheet1!$L$5:$L$28252,$A491,Sheet1!$D$5:$D$28252,"内部转款",Sheet1!$E$5:$E$28252,"&lt;&gt;*调拨*")+SUMIFS(Sheet1!$G$5:$G$28252,Sheet1!$I$5:$I$28252,$B491,Sheet1!$L$5:$L$28252,$A491,Sheet1!$D$5:$D$28252,"内部转账",Sheet1!$E$5:$E$28252,"&lt;&gt;*调拨*")</f>
        <v>0</v>
      </c>
      <c r="AJ491" s="32">
        <f t="shared" si="37"/>
        <v>0</v>
      </c>
      <c r="AK491" s="32">
        <f>SUMIFS(Sheet1!$G$5:$G$28252,Sheet1!$I$5:$I$28252,$B491,Sheet1!$L$5:$L$28252,$A491)</f>
        <v>0</v>
      </c>
      <c r="AL491" s="32">
        <f t="shared" si="38"/>
        <v>7176.14</v>
      </c>
    </row>
    <row r="492" ht="16.5" spans="1:38">
      <c r="A492" s="30">
        <v>202609</v>
      </c>
      <c r="B492" s="31" t="s">
        <v>233</v>
      </c>
      <c r="C492" s="32">
        <f>SUMIFS(Sheet1!$F$5:$F$28252,Sheet1!$I$5:$I$28252,$B492,Sheet1!$L$5:$L$28252,$A492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1329.15</v>
      </c>
      <c r="D492" s="32">
        <f>SUMIFS(Sheet1!$F$5:$F$28252,Sheet1!$I$5:$I$28252,$B492,Sheet1!$L$5:$L$28252,$A492,Sheet1!$D$5:$D$28252,"医保即时拨付",Sheet1!$E$5:$E$28252,"&lt;&gt;*调拨*")+SUMIFS(Sheet1!$F$5:$F$28252,Sheet1!$I$5:$I$28252,$B492,Sheet1!$L$5:$L$28252,$A492,Sheet1!$E$5:$E$28252,"*医保即时拨付*",Sheet1!$D$5:$D$28252,"&lt;&gt;医保即时拨付",Sheet1!$D$5:$D$28252,"&lt;&gt;内部转款",Sheet1!$D$5:$D$28252,"&lt;&gt;内部转账",Sheet1!$E$5:$E$28252,"&lt;&gt;*调拨*")</f>
        <v>0</v>
      </c>
      <c r="E492" s="32">
        <f>SUMIFS(Sheet1!$F$5:$F$28252,Sheet1!$I$5:$I$28252,$B492,Sheet1!$L$5:$L$28252,$A492,Sheet1!$D$5:$D$28252,"医保",Sheet1!$E$5:$E$28252,"&lt;&gt;*调拨*",Sheet1!$E$5:$E$28252,"&lt;&gt;*医保即时拨付*")+SUMIFS(Sheet1!$F$5:$F$28252,Sheet1!$I$5:$I$28252,$B492,Sheet1!$L$5:$L$28252,$A492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2" s="32">
        <f>SUMIFS(Sheet1!$F$5:$F$28252,Sheet1!$I$5:$I$28252,$B492,Sheet1!$L$5:$L$28252,$A492,Sheet1!$D$5:$D$28252,"聚合",Sheet1!$E$5:$E$28252,"&lt;&gt;*调拨*")+SUMIFS(Sheet1!$F$5:$F$28252,Sheet1!$I$5:$I$28252,$B492,Sheet1!$L$5:$L$28252,$A492,Sheet1!$E$5:$E$28252,"*聚合*",Sheet1!$D$5:$D$28252,"&lt;&gt;聚合",Sheet1!$D$5:$D$28252,"&lt;&gt;内部转款",Sheet1!$D$5:$D$28252,"&lt;&gt;内部转账",Sheet1!$E$5:$E$28252,"&lt;&gt;*调拨*")</f>
        <v>0</v>
      </c>
      <c r="G492" s="32">
        <f>SUMIFS(Sheet1!$F$5:$F$28252,Sheet1!$I$5:$I$28252,$B492,Sheet1!$L$5:$L$28252,$A492,Sheet1!$D$5:$D$28252,"24小时微信",Sheet1!$E$5:$E$28252,"&lt;&gt;*调拨*")+SUMIFS(Sheet1!$F$5:$F$28252,Sheet1!$I$5:$I$28252,$B492,Sheet1!$L$5:$L$28252,$A492,Sheet1!$E$5:$E$28252,"*24小时微信*",Sheet1!$D$5:$D$28252,"&lt;&gt;24小时微信",Sheet1!$D$5:$D$28252,"&lt;&gt;内部转款",Sheet1!$D$5:$D$28252,"&lt;&gt;内部转账",Sheet1!$E$5:$E$28252,"&lt;&gt;*调拨*")</f>
        <v>0</v>
      </c>
      <c r="H492" s="32">
        <f>SUMIFS(Sheet1!$F$5:$F$28252,Sheet1!$I$5:$I$28252,$B492,Sheet1!$L$5:$L$28252,$A492,Sheet1!$D$5:$D$28252,"美团",Sheet1!$E$5:$E$28252,"&lt;&gt;*调拨*")+SUMIFS(Sheet1!$F$5:$F$28252,Sheet1!$I$5:$I$28252,$B492,Sheet1!$L$5:$L$28252,$A492,Sheet1!$E$5:$E$28252,"*美团*",Sheet1!$D$5:$D$28252,"&lt;&gt;美团",Sheet1!$D$5:$D$28252,"&lt;&gt;内部转款",Sheet1!$D$5:$D$28252,"&lt;&gt;内部转账",Sheet1!$E$5:$E$28252,"&lt;&gt;*调拨*")</f>
        <v>0</v>
      </c>
      <c r="I492" s="32">
        <f>SUMIFS(Sheet1!$F$5:$F$28252,Sheet1!$I$5:$I$28252,$B492,Sheet1!$L$5:$L$28252,$A492,Sheet1!$D$5:$D$28252,"饿了么",Sheet1!$E$5:$E$28252,"&lt;&gt;*调拨*")+SUMIFS(Sheet1!$F$5:$F$28252,Sheet1!$I$5:$I$28252,$B492,Sheet1!$L$5:$L$28252,$A492,Sheet1!$E$5:$E$28252,"*饿了么*",Sheet1!$D$5:$D$28252,"&lt;&gt;饿了么",Sheet1!$D$5:$D$28252,"&lt;&gt;内部转款",Sheet1!$D$5:$D$28252,"&lt;&gt;内部转账",Sheet1!$E$5:$E$28252,"&lt;&gt;*调拨*")</f>
        <v>0</v>
      </c>
      <c r="J492" s="32">
        <f>SUMIFS(Sheet1!$F$5:$F$28252,Sheet1!$I$5:$I$28252,$B492,Sheet1!$L$5:$L$28252,$A492,Sheet1!$D$5:$D$28252,"健E卡",Sheet1!$E$5:$E$28252,"&lt;&gt;*调拨*")+SUMIFS(Sheet1!$F$5:$F$28252,Sheet1!$I$5:$I$28252,$B492,Sheet1!$L$5:$L$28252,$A492,Sheet1!$E$5:$E$28252,"*健E卡*",Sheet1!$D$5:$D$28252,"&lt;&gt;健E卡",Sheet1!$D$5:$D$28252,"&lt;&gt;内部转款",Sheet1!$D$5:$D$28252,"&lt;&gt;内部转账",Sheet1!$E$5:$E$28252,"&lt;&gt;*调拨*")</f>
        <v>0</v>
      </c>
      <c r="K492" s="32">
        <f>SUMIFS(Sheet1!$F$5:$F$28252,Sheet1!$I$5:$I$28252,$B492,Sheet1!$L$5:$L$28252,$A492,Sheet1!$D$5:$D$28252,"抖音",Sheet1!$E$5:$E$28252,"&lt;&gt;*调拨*")+SUMIFS(Sheet1!$F$5:$F$28252,Sheet1!$I$5:$I$28252,$B492,Sheet1!$L$5:$L$28252,$A492,Sheet1!$E$5:$E$28252,"*抖音*",Sheet1!$D$5:$D$28252,"&lt;&gt;抖音",Sheet1!$D$5:$D$28252,"&lt;&gt;内部转款",Sheet1!$D$5:$D$28252,"&lt;&gt;内部转账",Sheet1!$E$5:$E$28252,"&lt;&gt;*调拨*")</f>
        <v>0</v>
      </c>
      <c r="L492" s="32">
        <f>SUMIFS(Sheet1!$F$5:$F$28252,Sheet1!$I$5:$I$28252,$B492,Sheet1!$L$5:$L$28252,$A492,Sheet1!$D$5:$D$28252,"医卡通",Sheet1!$E$5:$E$28252,"&lt;&gt;*调拨*")+SUMIFS(Sheet1!$F$5:$F$28252,Sheet1!$I$5:$I$28252,$B492,Sheet1!$L$5:$L$28252,$A492,Sheet1!$E$5:$E$28252,"*医卡通*",Sheet1!$D$5:$D$28252,"&lt;&gt;医卡通",Sheet1!$D$5:$D$28252,"&lt;&gt;内部转款",Sheet1!$D$5:$D$28252,"&lt;&gt;内部转账",Sheet1!$E$5:$E$28252,"&lt;&gt;*调拨*")</f>
        <v>0</v>
      </c>
      <c r="M492" s="32">
        <f>SUMIFS(Sheet1!$F$5:$F$28252,Sheet1!$I$5:$I$28252,$B492,Sheet1!$L$5:$L$28252,$A492,Sheet1!$D$5:$D$28252,"企健网",Sheet1!$E$5:$E$28252,"&lt;&gt;*调拨*")+SUMIFS(Sheet1!$F$5:$F$28252,Sheet1!$I$5:$I$28252,$B492,Sheet1!$L$5:$L$28252,$A492,Sheet1!$E$5:$E$28252,"*企健网*",Sheet1!$D$5:$D$28252,"&lt;&gt;企健网",Sheet1!$D$5:$D$28252,"&lt;&gt;内部转款",Sheet1!$D$5:$D$28252,"&lt;&gt;内部转账",Sheet1!$E$5:$E$28252,"&lt;&gt;*调拨*")</f>
        <v>0</v>
      </c>
      <c r="N492" s="32">
        <f>SUMIFS(Sheet1!$F$5:$F$28252,Sheet1!$I$5:$I$28252,$B492,Sheet1!$L$5:$L$28252,$A492,Sheet1!$D$5:$D$28252,"银联",Sheet1!$E$5:$E$28252,"&lt;&gt;*调拨*")+SUMIFS(Sheet1!$F$5:$F$28252,Sheet1!$I$5:$I$28252,$B492,Sheet1!$L$5:$L$28252,$A492,Sheet1!$E$5:$E$28252,"*银联*",Sheet1!$D$5:$D$28252,"&lt;&gt;银联",Sheet1!$D$5:$D$28252,"&lt;&gt;内部转款",Sheet1!$D$5:$D$28252,"&lt;&gt;内部转账",Sheet1!$E$5:$E$28252,"&lt;&gt;*调拨*")</f>
        <v>0</v>
      </c>
      <c r="O492" s="32">
        <f>SUMIFS(Sheet1!$F$5:$F$28252,Sheet1!$I$5:$I$28252,$B492,Sheet1!$L$5:$L$28252,$A492,Sheet1!$D$5:$D$28252,"京东",Sheet1!$E$5:$E$28252,"&lt;&gt;*调拨*")+SUMIFS(Sheet1!$F$5:$F$28252,Sheet1!$I$5:$I$28252,$B492,Sheet1!$L$5:$L$28252,$A492,Sheet1!$E$5:$E$28252,"*京东*",Sheet1!$D$5:$D$28252,"&lt;&gt;京东",Sheet1!$D$5:$D$28252,"&lt;&gt;内部转款",Sheet1!$D$5:$D$28252,"&lt;&gt;内部转账",Sheet1!$E$5:$E$28252,"&lt;&gt;*调拨*")</f>
        <v>0</v>
      </c>
      <c r="P492" s="32">
        <f>SUMIFS(Sheet1!$F$5:$F$28252,Sheet1!$I$5:$I$28252,$B492,Sheet1!$L$5:$L$28252,$A492,Sheet1!$D$5:$D$28252,"药机微信",Sheet1!$E$5:$E$28252,"&lt;&gt;*调拨*")+SUMIFS(Sheet1!$F$5:$F$28252,Sheet1!$I$5:$I$28252,$B492,Sheet1!$L$5:$L$28252,$A492,Sheet1!$E$5:$E$28252,"*药机微信*",Sheet1!$D$5:$D$28252,"&lt;&gt;药机微信",Sheet1!$D$5:$D$28252,"&lt;&gt;内部转款",Sheet1!$D$5:$D$28252,"&lt;&gt;内部转账",Sheet1!$E$5:$E$28252,"&lt;&gt;*调拨*")</f>
        <v>0</v>
      </c>
      <c r="Q492" s="32">
        <f>SUMIFS(Sheet1!$F$5:$F$28252,Sheet1!$I$5:$I$28252,$B492,Sheet1!$L$5:$L$28252,$A492,Sheet1!$D$5:$D$28252,"亲情卡",Sheet1!$E$5:$E$28252,"&lt;&gt;*调拨*")+SUMIFS(Sheet1!$F$5:$F$28252,Sheet1!$I$5:$I$28252,$B492,Sheet1!$L$5:$L$28252,$A492,Sheet1!$E$5:$E$28252,"*亲情卡*",Sheet1!$D$5:$D$28252,"&lt;&gt;亲情卡",Sheet1!$D$5:$D$28252,"&lt;&gt;内部转款",Sheet1!$D$5:$D$28252,"&lt;&gt;内部转账",Sheet1!$E$5:$E$28252,"&lt;&gt;*调拨*")</f>
        <v>0</v>
      </c>
      <c r="R492" s="32">
        <f>SUMIFS(Sheet1!$F$5:$F$28252,Sheet1!$I$5:$I$28252,$B492,Sheet1!$L$5:$L$28252,$A492,Sheet1!$D$5:$D$28252,"优惠券",Sheet1!$E$5:$E$28252,"&lt;&gt;*调拨*")+SUMIFS(Sheet1!$F$5:$F$28252,Sheet1!$I$5:$I$28252,$B492,Sheet1!$L$5:$L$28252,$A492,Sheet1!$E$5:$E$28252,"*优惠券*",Sheet1!$D$5:$D$28252,"&lt;&gt;优惠券",Sheet1!$D$5:$D$28252,"&lt;&gt;内部转款",Sheet1!$D$5:$D$28252,"&lt;&gt;内部转账",Sheet1!$E$5:$E$28252,"&lt;&gt;*调拨*")</f>
        <v>0</v>
      </c>
      <c r="S492" s="32">
        <f>SUMIFS(Sheet1!$F$5:$F$28252,Sheet1!$I$5:$I$28252,$B492,Sheet1!$L$5:$L$28252,$A492,Sheet1!$D$5:$D$28252,"代金券",Sheet1!$E$5:$E$28252,"&lt;&gt;*调拨*")+SUMIFS(Sheet1!$F$5:$F$28252,Sheet1!$I$5:$I$28252,$B492,Sheet1!$L$5:$L$28252,$A492,Sheet1!$E$5:$E$28252,"*代金券*",Sheet1!$D$5:$D$28252,"&lt;&gt;代金券",Sheet1!$D$5:$D$28252,"&lt;&gt;内部转款",Sheet1!$D$5:$D$28252,"&lt;&gt;内部转账",Sheet1!$E$5:$E$28252,"&lt;&gt;*调拨*")</f>
        <v>0</v>
      </c>
      <c r="T492" s="32">
        <f>SUMIFS(Sheet1!$F$5:$F$28252,Sheet1!$I$5:$I$28252,$B492,Sheet1!$L$5:$L$28252,$A492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492,Sheet1!$L$5:$L$28252,$A492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492,Sheet1!$L$5:$L$28252,$A492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492,Sheet1!$L$5:$L$28252,$A492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2" s="32">
        <f>SUMIFS(Sheet1!$F$5:$F$28252,Sheet1!$I$5:$I$28252,$B492,Sheet1!$L$5:$L$28252,$A492,Sheet1!$E$5:$E$28252,"*调拨*")</f>
        <v>0</v>
      </c>
      <c r="V492" s="32">
        <f>SUMIFS(Sheet1!$F$5:$F$28252,Sheet1!$I$5:$I$28252,$B492,Sheet1!$L$5:$L$28252,$A492,Sheet1!$D$5:$D$28252,"储值",Sheet1!$E$5:$E$28252,"&lt;&gt;*调拨*")+SUMIFS(Sheet1!$F$5:$F$28252,Sheet1!$I$5:$I$28252,$B492,Sheet1!$L$5:$L$28252,$A492,Sheet1!$E$5:$E$28252,"*储值*",Sheet1!$D$5:$D$28252,"&lt;&gt;储值",Sheet1!$D$5:$D$28252,"&lt;&gt;内部转款",Sheet1!$D$5:$D$28252,"&lt;&gt;内部转账",Sheet1!$E$5:$E$28252,"&lt;&gt;*调拨*")</f>
        <v>0</v>
      </c>
      <c r="W492" s="32">
        <f>SUMIFS(Sheet1!$F$5:$F$28252,Sheet1!$I$5:$I$28252,$B492,Sheet1!$L$5:$L$28252,$A492,Sheet1!$D$5:$D$28252,"效期",Sheet1!$E$5:$E$28252,"&lt;&gt;*调拨*")+SUMIFS(Sheet1!$F$5:$F$28252,Sheet1!$I$5:$I$28252,$B492,Sheet1!$L$5:$L$28252,$A492,Sheet1!$E$5:$E$28252,"*效期*",Sheet1!$D$5:$D$28252,"&lt;&gt;效期",Sheet1!$D$5:$D$28252,"&lt;&gt;内部转款",Sheet1!$D$5:$D$28252,"&lt;&gt;内部转账",Sheet1!$E$5:$E$28252,"&lt;&gt;*调拨*")</f>
        <v>0</v>
      </c>
      <c r="X492" s="32">
        <f>SUMIFS(Sheet1!$F$5:$F$28252,Sheet1!$I$5:$I$28252,$B492,Sheet1!$L$5:$L$28252,$A492,Sheet1!$D$5:$D$28252,"内部转款",Sheet1!$E$5:$E$28252,"&lt;&gt;*调拨*")+SUMIFS(Sheet1!$F$5:$F$28252,Sheet1!$I$5:$I$28252,$B492,Sheet1!$L$5:$L$28252,$A492,Sheet1!$D$5:$D$28252,"内部转账",Sheet1!$E$5:$E$28252,"&lt;&gt;*调拨*")</f>
        <v>0</v>
      </c>
      <c r="Y492" s="32">
        <f t="shared" si="36"/>
        <v>0</v>
      </c>
      <c r="Z492" s="32">
        <f>SUMIFS(Sheet1!$F$5:$F$28252,Sheet1!$I$5:$I$28252,$B492,Sheet1!$L$5:$L$28252,$A492)</f>
        <v>1329.15</v>
      </c>
      <c r="AA492" s="32">
        <f>SUMIFS(Sheet1!$G$5:$G$28252,Sheet1!$I$5:$I$28252,$B492,Sheet1!$L$5:$L$28252,$A492,Sheet1!$D$5:$D$28252,"工资",Sheet1!$E$5:$E$28252,"&lt;&gt;*调拨*")+SUMIFS(Sheet1!$G$5:$G$28252,Sheet1!$I$5:$I$28252,$B492,Sheet1!$L$5:$L$28252,$A492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2" s="32">
        <f>SUMIFS(Sheet1!$G$5:$G$28252,Sheet1!$I$5:$I$28252,$B492,Sheet1!$L$5:$L$28252,$A492,Sheet1!$D$5:$D$28252,"水费",Sheet1!$E$5:$E$28252,"&lt;&gt;*调拨*")+SUMIFS(Sheet1!$G$5:$G$28252,Sheet1!$I$5:$I$28252,$B492,Sheet1!$L$5:$L$28252,$A492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92" s="32">
        <f>SUMIFS(Sheet1!$G$5:$G$28252,Sheet1!$I$5:$I$28252,$B492,Sheet1!$L$5:$L$28252,$A492,Sheet1!$D$5:$D$28252,"电费",Sheet1!$E$5:$E$28252,"&lt;&gt;*调拨*")+SUMIFS(Sheet1!$G$5:$G$28252,Sheet1!$I$5:$I$28252,$B492,Sheet1!$L$5:$L$28252,$A492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92" s="32">
        <f>SUMIFS(Sheet1!$G$5:$G$28252,Sheet1!$I$5:$I$28252,$B492,Sheet1!$L$5:$L$28252,$A492,Sheet1!$D$5:$D$28252,"宽带费",Sheet1!$E$5:$E$28252,"&lt;&gt;*调拨*")+SUMIFS(Sheet1!$G$5:$G$28252,Sheet1!$I$5:$I$28252,$B492,Sheet1!$L$5:$L$28252,$A492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2" s="32">
        <f>SUMIFS(Sheet1!$G$5:$G$28252,Sheet1!$I$5:$I$28252,$B492,Sheet1!$L$5:$L$28252,$A492,Sheet1!$D$5:$D$28252,"办公费",Sheet1!$E$5:$E$28252,"&lt;&gt;*调拨*")+SUMIFS(Sheet1!$G$5:$G$28252,Sheet1!$I$5:$I$28252,$B492,Sheet1!$L$5:$L$28252,$A492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92" s="32">
        <f>SUMIFS(Sheet1!$G$5:$G$28252,Sheet1!$I$5:$I$28252,$B492,Sheet1!$L$5:$L$28252,$A492,Sheet1!$D$5:$D$28252,"话费",Sheet1!$E$5:$E$28252,"&lt;&gt;*调拨*")+SUMIFS(Sheet1!$G$5:$G$28252,Sheet1!$I$5:$I$28252,$B492,Sheet1!$L$5:$L$28252,$A492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92" s="32">
        <f>SUMIFS(Sheet1!$G$5:$G$28252,Sheet1!$I$5:$I$28252,$B492,Sheet1!$L$5:$L$28252,$A492,Sheet1!$D$5:$D$28252,"房租",Sheet1!$E$5:$E$28252,"&lt;&gt;*调拨*")+SUMIFS(Sheet1!$G$5:$G$28252,Sheet1!$I$5:$I$28252,$B492,Sheet1!$L$5:$L$28252,$A492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2" s="32">
        <f>SUMIFS(Sheet1!$G$5:$G$28252,Sheet1!$I$5:$I$28252,$B492,Sheet1!$L$5:$L$28252,$A492,Sheet1!$E$5:$E$28252,"*调拨*")</f>
        <v>0</v>
      </c>
      <c r="AI492" s="32">
        <f>SUMIFS(Sheet1!$G$5:$G$28252,Sheet1!$I$5:$I$28252,$B492,Sheet1!$L$5:$L$28252,$A492,Sheet1!$D$5:$D$28252,"内部转款",Sheet1!$E$5:$E$28252,"&lt;&gt;*调拨*")+SUMIFS(Sheet1!$G$5:$G$28252,Sheet1!$I$5:$I$28252,$B492,Sheet1!$L$5:$L$28252,$A492,Sheet1!$D$5:$D$28252,"内部转账",Sheet1!$E$5:$E$28252,"&lt;&gt;*调拨*")</f>
        <v>0</v>
      </c>
      <c r="AJ492" s="32">
        <f t="shared" si="37"/>
        <v>0</v>
      </c>
      <c r="AK492" s="32">
        <f>SUMIFS(Sheet1!$G$5:$G$28252,Sheet1!$I$5:$I$28252,$B492,Sheet1!$L$5:$L$28252,$A492)</f>
        <v>0</v>
      </c>
      <c r="AL492" s="32">
        <f t="shared" si="38"/>
        <v>1329.15</v>
      </c>
    </row>
    <row r="493" ht="16.5" spans="1:38">
      <c r="A493" s="30">
        <v>202609</v>
      </c>
      <c r="B493" s="31" t="s">
        <v>114</v>
      </c>
      <c r="C493" s="32">
        <f>SUMIFS(Sheet1!$F$5:$F$28252,Sheet1!$I$5:$I$28252,$B493,Sheet1!$L$5:$L$28252,$A493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1387.06</v>
      </c>
      <c r="D493" s="32">
        <f>SUMIFS(Sheet1!$F$5:$F$28252,Sheet1!$I$5:$I$28252,$B493,Sheet1!$L$5:$L$28252,$A493,Sheet1!$D$5:$D$28252,"医保即时拨付",Sheet1!$E$5:$E$28252,"&lt;&gt;*调拨*")+SUMIFS(Sheet1!$F$5:$F$28252,Sheet1!$I$5:$I$28252,$B493,Sheet1!$L$5:$L$28252,$A493,Sheet1!$E$5:$E$28252,"*医保即时拨付*",Sheet1!$D$5:$D$28252,"&lt;&gt;医保即时拨付",Sheet1!$D$5:$D$28252,"&lt;&gt;内部转款",Sheet1!$D$5:$D$28252,"&lt;&gt;内部转账",Sheet1!$E$5:$E$28252,"&lt;&gt;*调拨*")</f>
        <v>5895.1</v>
      </c>
      <c r="E493" s="32">
        <f>SUMIFS(Sheet1!$F$5:$F$28252,Sheet1!$I$5:$I$28252,$B493,Sheet1!$L$5:$L$28252,$A493,Sheet1!$D$5:$D$28252,"医保",Sheet1!$E$5:$E$28252,"&lt;&gt;*调拨*",Sheet1!$E$5:$E$28252,"&lt;&gt;*医保即时拨付*")+SUMIFS(Sheet1!$F$5:$F$28252,Sheet1!$I$5:$I$28252,$B493,Sheet1!$L$5:$L$28252,$A493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3" s="32">
        <f>SUMIFS(Sheet1!$F$5:$F$28252,Sheet1!$I$5:$I$28252,$B493,Sheet1!$L$5:$L$28252,$A493,Sheet1!$D$5:$D$28252,"聚合",Sheet1!$E$5:$E$28252,"&lt;&gt;*调拨*")+SUMIFS(Sheet1!$F$5:$F$28252,Sheet1!$I$5:$I$28252,$B493,Sheet1!$L$5:$L$28252,$A493,Sheet1!$E$5:$E$28252,"*聚合*",Sheet1!$D$5:$D$28252,"&lt;&gt;聚合",Sheet1!$D$5:$D$28252,"&lt;&gt;内部转款",Sheet1!$D$5:$D$28252,"&lt;&gt;内部转账",Sheet1!$E$5:$E$28252,"&lt;&gt;*调拨*")</f>
        <v>0</v>
      </c>
      <c r="G493" s="32">
        <f>SUMIFS(Sheet1!$F$5:$F$28252,Sheet1!$I$5:$I$28252,$B493,Sheet1!$L$5:$L$28252,$A493,Sheet1!$D$5:$D$28252,"24小时微信",Sheet1!$E$5:$E$28252,"&lt;&gt;*调拨*")+SUMIFS(Sheet1!$F$5:$F$28252,Sheet1!$I$5:$I$28252,$B493,Sheet1!$L$5:$L$28252,$A493,Sheet1!$E$5:$E$28252,"*24小时微信*",Sheet1!$D$5:$D$28252,"&lt;&gt;24小时微信",Sheet1!$D$5:$D$28252,"&lt;&gt;内部转款",Sheet1!$D$5:$D$28252,"&lt;&gt;内部转账",Sheet1!$E$5:$E$28252,"&lt;&gt;*调拨*")</f>
        <v>0</v>
      </c>
      <c r="H493" s="32">
        <f>SUMIFS(Sheet1!$F$5:$F$28252,Sheet1!$I$5:$I$28252,$B493,Sheet1!$L$5:$L$28252,$A493,Sheet1!$D$5:$D$28252,"美团",Sheet1!$E$5:$E$28252,"&lt;&gt;*调拨*")+SUMIFS(Sheet1!$F$5:$F$28252,Sheet1!$I$5:$I$28252,$B493,Sheet1!$L$5:$L$28252,$A493,Sheet1!$E$5:$E$28252,"*美团*",Sheet1!$D$5:$D$28252,"&lt;&gt;美团",Sheet1!$D$5:$D$28252,"&lt;&gt;内部转款",Sheet1!$D$5:$D$28252,"&lt;&gt;内部转账",Sheet1!$E$5:$E$28252,"&lt;&gt;*调拨*")</f>
        <v>0</v>
      </c>
      <c r="I493" s="32">
        <f>SUMIFS(Sheet1!$F$5:$F$28252,Sheet1!$I$5:$I$28252,$B493,Sheet1!$L$5:$L$28252,$A493,Sheet1!$D$5:$D$28252,"饿了么",Sheet1!$E$5:$E$28252,"&lt;&gt;*调拨*")+SUMIFS(Sheet1!$F$5:$F$28252,Sheet1!$I$5:$I$28252,$B493,Sheet1!$L$5:$L$28252,$A493,Sheet1!$E$5:$E$28252,"*饿了么*",Sheet1!$D$5:$D$28252,"&lt;&gt;饿了么",Sheet1!$D$5:$D$28252,"&lt;&gt;内部转款",Sheet1!$D$5:$D$28252,"&lt;&gt;内部转账",Sheet1!$E$5:$E$28252,"&lt;&gt;*调拨*")</f>
        <v>0</v>
      </c>
      <c r="J493" s="32">
        <f>SUMIFS(Sheet1!$F$5:$F$28252,Sheet1!$I$5:$I$28252,$B493,Sheet1!$L$5:$L$28252,$A493,Sheet1!$D$5:$D$28252,"健E卡",Sheet1!$E$5:$E$28252,"&lt;&gt;*调拨*")+SUMIFS(Sheet1!$F$5:$F$28252,Sheet1!$I$5:$I$28252,$B493,Sheet1!$L$5:$L$28252,$A493,Sheet1!$E$5:$E$28252,"*健E卡*",Sheet1!$D$5:$D$28252,"&lt;&gt;健E卡",Sheet1!$D$5:$D$28252,"&lt;&gt;内部转款",Sheet1!$D$5:$D$28252,"&lt;&gt;内部转账",Sheet1!$E$5:$E$28252,"&lt;&gt;*调拨*")</f>
        <v>0</v>
      </c>
      <c r="K493" s="32">
        <f>SUMIFS(Sheet1!$F$5:$F$28252,Sheet1!$I$5:$I$28252,$B493,Sheet1!$L$5:$L$28252,$A493,Sheet1!$D$5:$D$28252,"抖音",Sheet1!$E$5:$E$28252,"&lt;&gt;*调拨*")+SUMIFS(Sheet1!$F$5:$F$28252,Sheet1!$I$5:$I$28252,$B493,Sheet1!$L$5:$L$28252,$A493,Sheet1!$E$5:$E$28252,"*抖音*",Sheet1!$D$5:$D$28252,"&lt;&gt;抖音",Sheet1!$D$5:$D$28252,"&lt;&gt;内部转款",Sheet1!$D$5:$D$28252,"&lt;&gt;内部转账",Sheet1!$E$5:$E$28252,"&lt;&gt;*调拨*")</f>
        <v>0</v>
      </c>
      <c r="L493" s="32">
        <f>SUMIFS(Sheet1!$F$5:$F$28252,Sheet1!$I$5:$I$28252,$B493,Sheet1!$L$5:$L$28252,$A493,Sheet1!$D$5:$D$28252,"医卡通",Sheet1!$E$5:$E$28252,"&lt;&gt;*调拨*")+SUMIFS(Sheet1!$F$5:$F$28252,Sheet1!$I$5:$I$28252,$B493,Sheet1!$L$5:$L$28252,$A493,Sheet1!$E$5:$E$28252,"*医卡通*",Sheet1!$D$5:$D$28252,"&lt;&gt;医卡通",Sheet1!$D$5:$D$28252,"&lt;&gt;内部转款",Sheet1!$D$5:$D$28252,"&lt;&gt;内部转账",Sheet1!$E$5:$E$28252,"&lt;&gt;*调拨*")</f>
        <v>0</v>
      </c>
      <c r="M493" s="32">
        <f>SUMIFS(Sheet1!$F$5:$F$28252,Sheet1!$I$5:$I$28252,$B493,Sheet1!$L$5:$L$28252,$A493,Sheet1!$D$5:$D$28252,"企健网",Sheet1!$E$5:$E$28252,"&lt;&gt;*调拨*")+SUMIFS(Sheet1!$F$5:$F$28252,Sheet1!$I$5:$I$28252,$B493,Sheet1!$L$5:$L$28252,$A493,Sheet1!$E$5:$E$28252,"*企健网*",Sheet1!$D$5:$D$28252,"&lt;&gt;企健网",Sheet1!$D$5:$D$28252,"&lt;&gt;内部转款",Sheet1!$D$5:$D$28252,"&lt;&gt;内部转账",Sheet1!$E$5:$E$28252,"&lt;&gt;*调拨*")</f>
        <v>0</v>
      </c>
      <c r="N493" s="32">
        <f>SUMIFS(Sheet1!$F$5:$F$28252,Sheet1!$I$5:$I$28252,$B493,Sheet1!$L$5:$L$28252,$A493,Sheet1!$D$5:$D$28252,"银联",Sheet1!$E$5:$E$28252,"&lt;&gt;*调拨*")+SUMIFS(Sheet1!$F$5:$F$28252,Sheet1!$I$5:$I$28252,$B493,Sheet1!$L$5:$L$28252,$A493,Sheet1!$E$5:$E$28252,"*银联*",Sheet1!$D$5:$D$28252,"&lt;&gt;银联",Sheet1!$D$5:$D$28252,"&lt;&gt;内部转款",Sheet1!$D$5:$D$28252,"&lt;&gt;内部转账",Sheet1!$E$5:$E$28252,"&lt;&gt;*调拨*")</f>
        <v>0</v>
      </c>
      <c r="O493" s="32">
        <f>SUMIFS(Sheet1!$F$5:$F$28252,Sheet1!$I$5:$I$28252,$B493,Sheet1!$L$5:$L$28252,$A493,Sheet1!$D$5:$D$28252,"京东",Sheet1!$E$5:$E$28252,"&lt;&gt;*调拨*")+SUMIFS(Sheet1!$F$5:$F$28252,Sheet1!$I$5:$I$28252,$B493,Sheet1!$L$5:$L$28252,$A493,Sheet1!$E$5:$E$28252,"*京东*",Sheet1!$D$5:$D$28252,"&lt;&gt;京东",Sheet1!$D$5:$D$28252,"&lt;&gt;内部转款",Sheet1!$D$5:$D$28252,"&lt;&gt;内部转账",Sheet1!$E$5:$E$28252,"&lt;&gt;*调拨*")</f>
        <v>0</v>
      </c>
      <c r="P493" s="32">
        <f>SUMIFS(Sheet1!$F$5:$F$28252,Sheet1!$I$5:$I$28252,$B493,Sheet1!$L$5:$L$28252,$A493,Sheet1!$D$5:$D$28252,"药机微信",Sheet1!$E$5:$E$28252,"&lt;&gt;*调拨*")+SUMIFS(Sheet1!$F$5:$F$28252,Sheet1!$I$5:$I$28252,$B493,Sheet1!$L$5:$L$28252,$A493,Sheet1!$E$5:$E$28252,"*药机微信*",Sheet1!$D$5:$D$28252,"&lt;&gt;药机微信",Sheet1!$D$5:$D$28252,"&lt;&gt;内部转款",Sheet1!$D$5:$D$28252,"&lt;&gt;内部转账",Sheet1!$E$5:$E$28252,"&lt;&gt;*调拨*")</f>
        <v>0</v>
      </c>
      <c r="Q493" s="32">
        <f>SUMIFS(Sheet1!$F$5:$F$28252,Sheet1!$I$5:$I$28252,$B493,Sheet1!$L$5:$L$28252,$A493,Sheet1!$D$5:$D$28252,"亲情卡",Sheet1!$E$5:$E$28252,"&lt;&gt;*调拨*")+SUMIFS(Sheet1!$F$5:$F$28252,Sheet1!$I$5:$I$28252,$B493,Sheet1!$L$5:$L$28252,$A493,Sheet1!$E$5:$E$28252,"*亲情卡*",Sheet1!$D$5:$D$28252,"&lt;&gt;亲情卡",Sheet1!$D$5:$D$28252,"&lt;&gt;内部转款",Sheet1!$D$5:$D$28252,"&lt;&gt;内部转账",Sheet1!$E$5:$E$28252,"&lt;&gt;*调拨*")</f>
        <v>0</v>
      </c>
      <c r="R493" s="32">
        <f>SUMIFS(Sheet1!$F$5:$F$28252,Sheet1!$I$5:$I$28252,$B493,Sheet1!$L$5:$L$28252,$A493,Sheet1!$D$5:$D$28252,"优惠券",Sheet1!$E$5:$E$28252,"&lt;&gt;*调拨*")+SUMIFS(Sheet1!$F$5:$F$28252,Sheet1!$I$5:$I$28252,$B493,Sheet1!$L$5:$L$28252,$A493,Sheet1!$E$5:$E$28252,"*优惠券*",Sheet1!$D$5:$D$28252,"&lt;&gt;优惠券",Sheet1!$D$5:$D$28252,"&lt;&gt;内部转款",Sheet1!$D$5:$D$28252,"&lt;&gt;内部转账",Sheet1!$E$5:$E$28252,"&lt;&gt;*调拨*")</f>
        <v>0</v>
      </c>
      <c r="S493" s="32">
        <f>SUMIFS(Sheet1!$F$5:$F$28252,Sheet1!$I$5:$I$28252,$B493,Sheet1!$L$5:$L$28252,$A493,Sheet1!$D$5:$D$28252,"代金券",Sheet1!$E$5:$E$28252,"&lt;&gt;*调拨*")+SUMIFS(Sheet1!$F$5:$F$28252,Sheet1!$I$5:$I$28252,$B493,Sheet1!$L$5:$L$28252,$A493,Sheet1!$E$5:$E$28252,"*代金券*",Sheet1!$D$5:$D$28252,"&lt;&gt;代金券",Sheet1!$D$5:$D$28252,"&lt;&gt;内部转款",Sheet1!$D$5:$D$28252,"&lt;&gt;内部转账",Sheet1!$E$5:$E$28252,"&lt;&gt;*调拨*")</f>
        <v>0</v>
      </c>
      <c r="T493" s="32">
        <f>SUMIFS(Sheet1!$F$5:$F$28252,Sheet1!$I$5:$I$28252,$B493,Sheet1!$L$5:$L$28252,$A493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493,Sheet1!$L$5:$L$28252,$A493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493,Sheet1!$L$5:$L$28252,$A493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493,Sheet1!$L$5:$L$28252,$A493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3" s="32">
        <f>SUMIFS(Sheet1!$F$5:$F$28252,Sheet1!$I$5:$I$28252,$B493,Sheet1!$L$5:$L$28252,$A493,Sheet1!$E$5:$E$28252,"*调拨*")</f>
        <v>0</v>
      </c>
      <c r="V493" s="32">
        <f>SUMIFS(Sheet1!$F$5:$F$28252,Sheet1!$I$5:$I$28252,$B493,Sheet1!$L$5:$L$28252,$A493,Sheet1!$D$5:$D$28252,"储值",Sheet1!$E$5:$E$28252,"&lt;&gt;*调拨*")+SUMIFS(Sheet1!$F$5:$F$28252,Sheet1!$I$5:$I$28252,$B493,Sheet1!$L$5:$L$28252,$A493,Sheet1!$E$5:$E$28252,"*储值*",Sheet1!$D$5:$D$28252,"&lt;&gt;储值",Sheet1!$D$5:$D$28252,"&lt;&gt;内部转款",Sheet1!$D$5:$D$28252,"&lt;&gt;内部转账",Sheet1!$E$5:$E$28252,"&lt;&gt;*调拨*")</f>
        <v>0</v>
      </c>
      <c r="W493" s="32">
        <f>SUMIFS(Sheet1!$F$5:$F$28252,Sheet1!$I$5:$I$28252,$B493,Sheet1!$L$5:$L$28252,$A493,Sheet1!$D$5:$D$28252,"效期",Sheet1!$E$5:$E$28252,"&lt;&gt;*调拨*")+SUMIFS(Sheet1!$F$5:$F$28252,Sheet1!$I$5:$I$28252,$B493,Sheet1!$L$5:$L$28252,$A493,Sheet1!$E$5:$E$28252,"*效期*",Sheet1!$D$5:$D$28252,"&lt;&gt;效期",Sheet1!$D$5:$D$28252,"&lt;&gt;内部转款",Sheet1!$D$5:$D$28252,"&lt;&gt;内部转账",Sheet1!$E$5:$E$28252,"&lt;&gt;*调拨*")</f>
        <v>0</v>
      </c>
      <c r="X493" s="32">
        <f>SUMIFS(Sheet1!$F$5:$F$28252,Sheet1!$I$5:$I$28252,$B493,Sheet1!$L$5:$L$28252,$A493,Sheet1!$D$5:$D$28252,"内部转款",Sheet1!$E$5:$E$28252,"&lt;&gt;*调拨*")+SUMIFS(Sheet1!$F$5:$F$28252,Sheet1!$I$5:$I$28252,$B493,Sheet1!$L$5:$L$28252,$A493,Sheet1!$D$5:$D$28252,"内部转账",Sheet1!$E$5:$E$28252,"&lt;&gt;*调拨*")</f>
        <v>0</v>
      </c>
      <c r="Y493" s="32">
        <f t="shared" si="36"/>
        <v>0</v>
      </c>
      <c r="Z493" s="32">
        <f>SUMIFS(Sheet1!$F$5:$F$28252,Sheet1!$I$5:$I$28252,$B493,Sheet1!$L$5:$L$28252,$A493)</f>
        <v>7282.16</v>
      </c>
      <c r="AA493" s="32">
        <f>SUMIFS(Sheet1!$G$5:$G$28252,Sheet1!$I$5:$I$28252,$B493,Sheet1!$L$5:$L$28252,$A493,Sheet1!$D$5:$D$28252,"工资",Sheet1!$E$5:$E$28252,"&lt;&gt;*调拨*")+SUMIFS(Sheet1!$G$5:$G$28252,Sheet1!$I$5:$I$28252,$B493,Sheet1!$L$5:$L$28252,$A493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3" s="32">
        <f>SUMIFS(Sheet1!$G$5:$G$28252,Sheet1!$I$5:$I$28252,$B493,Sheet1!$L$5:$L$28252,$A493,Sheet1!$D$5:$D$28252,"水费",Sheet1!$E$5:$E$28252,"&lt;&gt;*调拨*")+SUMIFS(Sheet1!$G$5:$G$28252,Sheet1!$I$5:$I$28252,$B493,Sheet1!$L$5:$L$28252,$A493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93" s="32">
        <f>SUMIFS(Sheet1!$G$5:$G$28252,Sheet1!$I$5:$I$28252,$B493,Sheet1!$L$5:$L$28252,$A493,Sheet1!$D$5:$D$28252,"电费",Sheet1!$E$5:$E$28252,"&lt;&gt;*调拨*")+SUMIFS(Sheet1!$G$5:$G$28252,Sheet1!$I$5:$I$28252,$B493,Sheet1!$L$5:$L$28252,$A493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93" s="32">
        <f>SUMIFS(Sheet1!$G$5:$G$28252,Sheet1!$I$5:$I$28252,$B493,Sheet1!$L$5:$L$28252,$A493,Sheet1!$D$5:$D$28252,"宽带费",Sheet1!$E$5:$E$28252,"&lt;&gt;*调拨*")+SUMIFS(Sheet1!$G$5:$G$28252,Sheet1!$I$5:$I$28252,$B493,Sheet1!$L$5:$L$28252,$A493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3" s="32">
        <f>SUMIFS(Sheet1!$G$5:$G$28252,Sheet1!$I$5:$I$28252,$B493,Sheet1!$L$5:$L$28252,$A493,Sheet1!$D$5:$D$28252,"办公费",Sheet1!$E$5:$E$28252,"&lt;&gt;*调拨*")+SUMIFS(Sheet1!$G$5:$G$28252,Sheet1!$I$5:$I$28252,$B493,Sheet1!$L$5:$L$28252,$A493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93" s="32">
        <f>SUMIFS(Sheet1!$G$5:$G$28252,Sheet1!$I$5:$I$28252,$B493,Sheet1!$L$5:$L$28252,$A493,Sheet1!$D$5:$D$28252,"话费",Sheet1!$E$5:$E$28252,"&lt;&gt;*调拨*")+SUMIFS(Sheet1!$G$5:$G$28252,Sheet1!$I$5:$I$28252,$B493,Sheet1!$L$5:$L$28252,$A493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93" s="32">
        <f>SUMIFS(Sheet1!$G$5:$G$28252,Sheet1!$I$5:$I$28252,$B493,Sheet1!$L$5:$L$28252,$A493,Sheet1!$D$5:$D$28252,"房租",Sheet1!$E$5:$E$28252,"&lt;&gt;*调拨*")+SUMIFS(Sheet1!$G$5:$G$28252,Sheet1!$I$5:$I$28252,$B493,Sheet1!$L$5:$L$28252,$A493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3" s="32">
        <f>SUMIFS(Sheet1!$G$5:$G$28252,Sheet1!$I$5:$I$28252,$B493,Sheet1!$L$5:$L$28252,$A493,Sheet1!$E$5:$E$28252,"*调拨*")</f>
        <v>0</v>
      </c>
      <c r="AI493" s="32">
        <f>SUMIFS(Sheet1!$G$5:$G$28252,Sheet1!$I$5:$I$28252,$B493,Sheet1!$L$5:$L$28252,$A493,Sheet1!$D$5:$D$28252,"内部转款",Sheet1!$E$5:$E$28252,"&lt;&gt;*调拨*")+SUMIFS(Sheet1!$G$5:$G$28252,Sheet1!$I$5:$I$28252,$B493,Sheet1!$L$5:$L$28252,$A493,Sheet1!$D$5:$D$28252,"内部转账",Sheet1!$E$5:$E$28252,"&lt;&gt;*调拨*")</f>
        <v>0</v>
      </c>
      <c r="AJ493" s="32">
        <f t="shared" si="37"/>
        <v>0</v>
      </c>
      <c r="AK493" s="32">
        <f>SUMIFS(Sheet1!$G$5:$G$28252,Sheet1!$I$5:$I$28252,$B493,Sheet1!$L$5:$L$28252,$A493)</f>
        <v>0</v>
      </c>
      <c r="AL493" s="32">
        <f t="shared" si="38"/>
        <v>7282.16</v>
      </c>
    </row>
    <row r="494" ht="16.5" spans="1:38">
      <c r="A494" s="30">
        <v>202609</v>
      </c>
      <c r="B494" s="31" t="s">
        <v>103</v>
      </c>
      <c r="C494" s="32">
        <f>SUMIFS(Sheet1!$F$5:$F$28252,Sheet1!$I$5:$I$28252,$B494,Sheet1!$L$5:$L$28252,$A494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3532.73</v>
      </c>
      <c r="D494" s="32">
        <f>SUMIFS(Sheet1!$F$5:$F$28252,Sheet1!$I$5:$I$28252,$B494,Sheet1!$L$5:$L$28252,$A494,Sheet1!$D$5:$D$28252,"医保即时拨付",Sheet1!$E$5:$E$28252,"&lt;&gt;*调拨*")+SUMIFS(Sheet1!$F$5:$F$28252,Sheet1!$I$5:$I$28252,$B494,Sheet1!$L$5:$L$28252,$A494,Sheet1!$E$5:$E$28252,"*医保即时拨付*",Sheet1!$D$5:$D$28252,"&lt;&gt;医保即时拨付",Sheet1!$D$5:$D$28252,"&lt;&gt;内部转款",Sheet1!$D$5:$D$28252,"&lt;&gt;内部转账",Sheet1!$E$5:$E$28252,"&lt;&gt;*调拨*")</f>
        <v>0</v>
      </c>
      <c r="E494" s="32">
        <f>SUMIFS(Sheet1!$F$5:$F$28252,Sheet1!$I$5:$I$28252,$B494,Sheet1!$L$5:$L$28252,$A494,Sheet1!$D$5:$D$28252,"医保",Sheet1!$E$5:$E$28252,"&lt;&gt;*调拨*",Sheet1!$E$5:$E$28252,"&lt;&gt;*医保即时拨付*")+SUMIFS(Sheet1!$F$5:$F$28252,Sheet1!$I$5:$I$28252,$B494,Sheet1!$L$5:$L$28252,$A494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4" s="32">
        <f>SUMIFS(Sheet1!$F$5:$F$28252,Sheet1!$I$5:$I$28252,$B494,Sheet1!$L$5:$L$28252,$A494,Sheet1!$D$5:$D$28252,"聚合",Sheet1!$E$5:$E$28252,"&lt;&gt;*调拨*")+SUMIFS(Sheet1!$F$5:$F$28252,Sheet1!$I$5:$I$28252,$B494,Sheet1!$L$5:$L$28252,$A494,Sheet1!$E$5:$E$28252,"*聚合*",Sheet1!$D$5:$D$28252,"&lt;&gt;聚合",Sheet1!$D$5:$D$28252,"&lt;&gt;内部转款",Sheet1!$D$5:$D$28252,"&lt;&gt;内部转账",Sheet1!$E$5:$E$28252,"&lt;&gt;*调拨*")</f>
        <v>0</v>
      </c>
      <c r="G494" s="32">
        <f>SUMIFS(Sheet1!$F$5:$F$28252,Sheet1!$I$5:$I$28252,$B494,Sheet1!$L$5:$L$28252,$A494,Sheet1!$D$5:$D$28252,"24小时微信",Sheet1!$E$5:$E$28252,"&lt;&gt;*调拨*")+SUMIFS(Sheet1!$F$5:$F$28252,Sheet1!$I$5:$I$28252,$B494,Sheet1!$L$5:$L$28252,$A494,Sheet1!$E$5:$E$28252,"*24小时微信*",Sheet1!$D$5:$D$28252,"&lt;&gt;24小时微信",Sheet1!$D$5:$D$28252,"&lt;&gt;内部转款",Sheet1!$D$5:$D$28252,"&lt;&gt;内部转账",Sheet1!$E$5:$E$28252,"&lt;&gt;*调拨*")</f>
        <v>0</v>
      </c>
      <c r="H494" s="32">
        <f>SUMIFS(Sheet1!$F$5:$F$28252,Sheet1!$I$5:$I$28252,$B494,Sheet1!$L$5:$L$28252,$A494,Sheet1!$D$5:$D$28252,"美团",Sheet1!$E$5:$E$28252,"&lt;&gt;*调拨*")+SUMIFS(Sheet1!$F$5:$F$28252,Sheet1!$I$5:$I$28252,$B494,Sheet1!$L$5:$L$28252,$A494,Sheet1!$E$5:$E$28252,"*美团*",Sheet1!$D$5:$D$28252,"&lt;&gt;美团",Sheet1!$D$5:$D$28252,"&lt;&gt;内部转款",Sheet1!$D$5:$D$28252,"&lt;&gt;内部转账",Sheet1!$E$5:$E$28252,"&lt;&gt;*调拨*")</f>
        <v>0</v>
      </c>
      <c r="I494" s="32">
        <f>SUMIFS(Sheet1!$F$5:$F$28252,Sheet1!$I$5:$I$28252,$B494,Sheet1!$L$5:$L$28252,$A494,Sheet1!$D$5:$D$28252,"饿了么",Sheet1!$E$5:$E$28252,"&lt;&gt;*调拨*")+SUMIFS(Sheet1!$F$5:$F$28252,Sheet1!$I$5:$I$28252,$B494,Sheet1!$L$5:$L$28252,$A494,Sheet1!$E$5:$E$28252,"*饿了么*",Sheet1!$D$5:$D$28252,"&lt;&gt;饿了么",Sheet1!$D$5:$D$28252,"&lt;&gt;内部转款",Sheet1!$D$5:$D$28252,"&lt;&gt;内部转账",Sheet1!$E$5:$E$28252,"&lt;&gt;*调拨*")</f>
        <v>0</v>
      </c>
      <c r="J494" s="32">
        <f>SUMIFS(Sheet1!$F$5:$F$28252,Sheet1!$I$5:$I$28252,$B494,Sheet1!$L$5:$L$28252,$A494,Sheet1!$D$5:$D$28252,"健E卡",Sheet1!$E$5:$E$28252,"&lt;&gt;*调拨*")+SUMIFS(Sheet1!$F$5:$F$28252,Sheet1!$I$5:$I$28252,$B494,Sheet1!$L$5:$L$28252,$A494,Sheet1!$E$5:$E$28252,"*健E卡*",Sheet1!$D$5:$D$28252,"&lt;&gt;健E卡",Sheet1!$D$5:$D$28252,"&lt;&gt;内部转款",Sheet1!$D$5:$D$28252,"&lt;&gt;内部转账",Sheet1!$E$5:$E$28252,"&lt;&gt;*调拨*")</f>
        <v>0</v>
      </c>
      <c r="K494" s="32">
        <f>SUMIFS(Sheet1!$F$5:$F$28252,Sheet1!$I$5:$I$28252,$B494,Sheet1!$L$5:$L$28252,$A494,Sheet1!$D$5:$D$28252,"抖音",Sheet1!$E$5:$E$28252,"&lt;&gt;*调拨*")+SUMIFS(Sheet1!$F$5:$F$28252,Sheet1!$I$5:$I$28252,$B494,Sheet1!$L$5:$L$28252,$A494,Sheet1!$E$5:$E$28252,"*抖音*",Sheet1!$D$5:$D$28252,"&lt;&gt;抖音",Sheet1!$D$5:$D$28252,"&lt;&gt;内部转款",Sheet1!$D$5:$D$28252,"&lt;&gt;内部转账",Sheet1!$E$5:$E$28252,"&lt;&gt;*调拨*")</f>
        <v>0</v>
      </c>
      <c r="L494" s="32">
        <f>SUMIFS(Sheet1!$F$5:$F$28252,Sheet1!$I$5:$I$28252,$B494,Sheet1!$L$5:$L$28252,$A494,Sheet1!$D$5:$D$28252,"医卡通",Sheet1!$E$5:$E$28252,"&lt;&gt;*调拨*")+SUMIFS(Sheet1!$F$5:$F$28252,Sheet1!$I$5:$I$28252,$B494,Sheet1!$L$5:$L$28252,$A494,Sheet1!$E$5:$E$28252,"*医卡通*",Sheet1!$D$5:$D$28252,"&lt;&gt;医卡通",Sheet1!$D$5:$D$28252,"&lt;&gt;内部转款",Sheet1!$D$5:$D$28252,"&lt;&gt;内部转账",Sheet1!$E$5:$E$28252,"&lt;&gt;*调拨*")</f>
        <v>0</v>
      </c>
      <c r="M494" s="32">
        <f>SUMIFS(Sheet1!$F$5:$F$28252,Sheet1!$I$5:$I$28252,$B494,Sheet1!$L$5:$L$28252,$A494,Sheet1!$D$5:$D$28252,"企健网",Sheet1!$E$5:$E$28252,"&lt;&gt;*调拨*")+SUMIFS(Sheet1!$F$5:$F$28252,Sheet1!$I$5:$I$28252,$B494,Sheet1!$L$5:$L$28252,$A494,Sheet1!$E$5:$E$28252,"*企健网*",Sheet1!$D$5:$D$28252,"&lt;&gt;企健网",Sheet1!$D$5:$D$28252,"&lt;&gt;内部转款",Sheet1!$D$5:$D$28252,"&lt;&gt;内部转账",Sheet1!$E$5:$E$28252,"&lt;&gt;*调拨*")</f>
        <v>0</v>
      </c>
      <c r="N494" s="32">
        <f>SUMIFS(Sheet1!$F$5:$F$28252,Sheet1!$I$5:$I$28252,$B494,Sheet1!$L$5:$L$28252,$A494,Sheet1!$D$5:$D$28252,"银联",Sheet1!$E$5:$E$28252,"&lt;&gt;*调拨*")+SUMIFS(Sheet1!$F$5:$F$28252,Sheet1!$I$5:$I$28252,$B494,Sheet1!$L$5:$L$28252,$A494,Sheet1!$E$5:$E$28252,"*银联*",Sheet1!$D$5:$D$28252,"&lt;&gt;银联",Sheet1!$D$5:$D$28252,"&lt;&gt;内部转款",Sheet1!$D$5:$D$28252,"&lt;&gt;内部转账",Sheet1!$E$5:$E$28252,"&lt;&gt;*调拨*")</f>
        <v>0</v>
      </c>
      <c r="O494" s="32">
        <f>SUMIFS(Sheet1!$F$5:$F$28252,Sheet1!$I$5:$I$28252,$B494,Sheet1!$L$5:$L$28252,$A494,Sheet1!$D$5:$D$28252,"京东",Sheet1!$E$5:$E$28252,"&lt;&gt;*调拨*")+SUMIFS(Sheet1!$F$5:$F$28252,Sheet1!$I$5:$I$28252,$B494,Sheet1!$L$5:$L$28252,$A494,Sheet1!$E$5:$E$28252,"*京东*",Sheet1!$D$5:$D$28252,"&lt;&gt;京东",Sheet1!$D$5:$D$28252,"&lt;&gt;内部转款",Sheet1!$D$5:$D$28252,"&lt;&gt;内部转账",Sheet1!$E$5:$E$28252,"&lt;&gt;*调拨*")</f>
        <v>0</v>
      </c>
      <c r="P494" s="32">
        <f>SUMIFS(Sheet1!$F$5:$F$28252,Sheet1!$I$5:$I$28252,$B494,Sheet1!$L$5:$L$28252,$A494,Sheet1!$D$5:$D$28252,"药机微信",Sheet1!$E$5:$E$28252,"&lt;&gt;*调拨*")+SUMIFS(Sheet1!$F$5:$F$28252,Sheet1!$I$5:$I$28252,$B494,Sheet1!$L$5:$L$28252,$A494,Sheet1!$E$5:$E$28252,"*药机微信*",Sheet1!$D$5:$D$28252,"&lt;&gt;药机微信",Sheet1!$D$5:$D$28252,"&lt;&gt;内部转款",Sheet1!$D$5:$D$28252,"&lt;&gt;内部转账",Sheet1!$E$5:$E$28252,"&lt;&gt;*调拨*")</f>
        <v>0</v>
      </c>
      <c r="Q494" s="32">
        <f>SUMIFS(Sheet1!$F$5:$F$28252,Sheet1!$I$5:$I$28252,$B494,Sheet1!$L$5:$L$28252,$A494,Sheet1!$D$5:$D$28252,"亲情卡",Sheet1!$E$5:$E$28252,"&lt;&gt;*调拨*")+SUMIFS(Sheet1!$F$5:$F$28252,Sheet1!$I$5:$I$28252,$B494,Sheet1!$L$5:$L$28252,$A494,Sheet1!$E$5:$E$28252,"*亲情卡*",Sheet1!$D$5:$D$28252,"&lt;&gt;亲情卡",Sheet1!$D$5:$D$28252,"&lt;&gt;内部转款",Sheet1!$D$5:$D$28252,"&lt;&gt;内部转账",Sheet1!$E$5:$E$28252,"&lt;&gt;*调拨*")</f>
        <v>0</v>
      </c>
      <c r="R494" s="32">
        <f>SUMIFS(Sheet1!$F$5:$F$28252,Sheet1!$I$5:$I$28252,$B494,Sheet1!$L$5:$L$28252,$A494,Sheet1!$D$5:$D$28252,"优惠券",Sheet1!$E$5:$E$28252,"&lt;&gt;*调拨*")+SUMIFS(Sheet1!$F$5:$F$28252,Sheet1!$I$5:$I$28252,$B494,Sheet1!$L$5:$L$28252,$A494,Sheet1!$E$5:$E$28252,"*优惠券*",Sheet1!$D$5:$D$28252,"&lt;&gt;优惠券",Sheet1!$D$5:$D$28252,"&lt;&gt;内部转款",Sheet1!$D$5:$D$28252,"&lt;&gt;内部转账",Sheet1!$E$5:$E$28252,"&lt;&gt;*调拨*")</f>
        <v>0</v>
      </c>
      <c r="S494" s="32">
        <f>SUMIFS(Sheet1!$F$5:$F$28252,Sheet1!$I$5:$I$28252,$B494,Sheet1!$L$5:$L$28252,$A494,Sheet1!$D$5:$D$28252,"代金券",Sheet1!$E$5:$E$28252,"&lt;&gt;*调拨*")+SUMIFS(Sheet1!$F$5:$F$28252,Sheet1!$I$5:$I$28252,$B494,Sheet1!$L$5:$L$28252,$A494,Sheet1!$E$5:$E$28252,"*代金券*",Sheet1!$D$5:$D$28252,"&lt;&gt;代金券",Sheet1!$D$5:$D$28252,"&lt;&gt;内部转款",Sheet1!$D$5:$D$28252,"&lt;&gt;内部转账",Sheet1!$E$5:$E$28252,"&lt;&gt;*调拨*")</f>
        <v>0</v>
      </c>
      <c r="T494" s="32">
        <f>SUMIFS(Sheet1!$F$5:$F$28252,Sheet1!$I$5:$I$28252,$B494,Sheet1!$L$5:$L$28252,$A494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494,Sheet1!$L$5:$L$28252,$A494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494,Sheet1!$L$5:$L$28252,$A494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494,Sheet1!$L$5:$L$28252,$A494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4" s="32">
        <f>SUMIFS(Sheet1!$F$5:$F$28252,Sheet1!$I$5:$I$28252,$B494,Sheet1!$L$5:$L$28252,$A494,Sheet1!$E$5:$E$28252,"*调拨*")</f>
        <v>0</v>
      </c>
      <c r="V494" s="32">
        <f>SUMIFS(Sheet1!$F$5:$F$28252,Sheet1!$I$5:$I$28252,$B494,Sheet1!$L$5:$L$28252,$A494,Sheet1!$D$5:$D$28252,"储值",Sheet1!$E$5:$E$28252,"&lt;&gt;*调拨*")+SUMIFS(Sheet1!$F$5:$F$28252,Sheet1!$I$5:$I$28252,$B494,Sheet1!$L$5:$L$28252,$A494,Sheet1!$E$5:$E$28252,"*储值*",Sheet1!$D$5:$D$28252,"&lt;&gt;储值",Sheet1!$D$5:$D$28252,"&lt;&gt;内部转款",Sheet1!$D$5:$D$28252,"&lt;&gt;内部转账",Sheet1!$E$5:$E$28252,"&lt;&gt;*调拨*")</f>
        <v>0</v>
      </c>
      <c r="W494" s="32">
        <f>SUMIFS(Sheet1!$F$5:$F$28252,Sheet1!$I$5:$I$28252,$B494,Sheet1!$L$5:$L$28252,$A494,Sheet1!$D$5:$D$28252,"效期",Sheet1!$E$5:$E$28252,"&lt;&gt;*调拨*")+SUMIFS(Sheet1!$F$5:$F$28252,Sheet1!$I$5:$I$28252,$B494,Sheet1!$L$5:$L$28252,$A494,Sheet1!$E$5:$E$28252,"*效期*",Sheet1!$D$5:$D$28252,"&lt;&gt;效期",Sheet1!$D$5:$D$28252,"&lt;&gt;内部转款",Sheet1!$D$5:$D$28252,"&lt;&gt;内部转账",Sheet1!$E$5:$E$28252,"&lt;&gt;*调拨*")</f>
        <v>0</v>
      </c>
      <c r="X494" s="32">
        <f>SUMIFS(Sheet1!$F$5:$F$28252,Sheet1!$I$5:$I$28252,$B494,Sheet1!$L$5:$L$28252,$A494,Sheet1!$D$5:$D$28252,"内部转款",Sheet1!$E$5:$E$28252,"&lt;&gt;*调拨*")+SUMIFS(Sheet1!$F$5:$F$28252,Sheet1!$I$5:$I$28252,$B494,Sheet1!$L$5:$L$28252,$A494,Sheet1!$D$5:$D$28252,"内部转账",Sheet1!$E$5:$E$28252,"&lt;&gt;*调拨*")</f>
        <v>0</v>
      </c>
      <c r="Y494" s="32">
        <f t="shared" si="36"/>
        <v>0</v>
      </c>
      <c r="Z494" s="32">
        <f>SUMIFS(Sheet1!$F$5:$F$28252,Sheet1!$I$5:$I$28252,$B494,Sheet1!$L$5:$L$28252,$A494)</f>
        <v>3532.73</v>
      </c>
      <c r="AA494" s="32">
        <f>SUMIFS(Sheet1!$G$5:$G$28252,Sheet1!$I$5:$I$28252,$B494,Sheet1!$L$5:$L$28252,$A494,Sheet1!$D$5:$D$28252,"工资",Sheet1!$E$5:$E$28252,"&lt;&gt;*调拨*")+SUMIFS(Sheet1!$G$5:$G$28252,Sheet1!$I$5:$I$28252,$B494,Sheet1!$L$5:$L$28252,$A494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4" s="32">
        <f>SUMIFS(Sheet1!$G$5:$G$28252,Sheet1!$I$5:$I$28252,$B494,Sheet1!$L$5:$L$28252,$A494,Sheet1!$D$5:$D$28252,"水费",Sheet1!$E$5:$E$28252,"&lt;&gt;*调拨*")+SUMIFS(Sheet1!$G$5:$G$28252,Sheet1!$I$5:$I$28252,$B494,Sheet1!$L$5:$L$28252,$A494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94" s="32">
        <f>SUMIFS(Sheet1!$G$5:$G$28252,Sheet1!$I$5:$I$28252,$B494,Sheet1!$L$5:$L$28252,$A494,Sheet1!$D$5:$D$28252,"电费",Sheet1!$E$5:$E$28252,"&lt;&gt;*调拨*")+SUMIFS(Sheet1!$G$5:$G$28252,Sheet1!$I$5:$I$28252,$B494,Sheet1!$L$5:$L$28252,$A494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94" s="32">
        <f>SUMIFS(Sheet1!$G$5:$G$28252,Sheet1!$I$5:$I$28252,$B494,Sheet1!$L$5:$L$28252,$A494,Sheet1!$D$5:$D$28252,"宽带费",Sheet1!$E$5:$E$28252,"&lt;&gt;*调拨*")+SUMIFS(Sheet1!$G$5:$G$28252,Sheet1!$I$5:$I$28252,$B494,Sheet1!$L$5:$L$28252,$A494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4" s="32">
        <f>SUMIFS(Sheet1!$G$5:$G$28252,Sheet1!$I$5:$I$28252,$B494,Sheet1!$L$5:$L$28252,$A494,Sheet1!$D$5:$D$28252,"办公费",Sheet1!$E$5:$E$28252,"&lt;&gt;*调拨*")+SUMIFS(Sheet1!$G$5:$G$28252,Sheet1!$I$5:$I$28252,$B494,Sheet1!$L$5:$L$28252,$A494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94" s="32">
        <f>SUMIFS(Sheet1!$G$5:$G$28252,Sheet1!$I$5:$I$28252,$B494,Sheet1!$L$5:$L$28252,$A494,Sheet1!$D$5:$D$28252,"话费",Sheet1!$E$5:$E$28252,"&lt;&gt;*调拨*")+SUMIFS(Sheet1!$G$5:$G$28252,Sheet1!$I$5:$I$28252,$B494,Sheet1!$L$5:$L$28252,$A494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94" s="32">
        <f>SUMIFS(Sheet1!$G$5:$G$28252,Sheet1!$I$5:$I$28252,$B494,Sheet1!$L$5:$L$28252,$A494,Sheet1!$D$5:$D$28252,"房租",Sheet1!$E$5:$E$28252,"&lt;&gt;*调拨*")+SUMIFS(Sheet1!$G$5:$G$28252,Sheet1!$I$5:$I$28252,$B494,Sheet1!$L$5:$L$28252,$A494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4" s="32">
        <f>SUMIFS(Sheet1!$G$5:$G$28252,Sheet1!$I$5:$I$28252,$B494,Sheet1!$L$5:$L$28252,$A494,Sheet1!$E$5:$E$28252,"*调拨*")</f>
        <v>0</v>
      </c>
      <c r="AI494" s="32">
        <f>SUMIFS(Sheet1!$G$5:$G$28252,Sheet1!$I$5:$I$28252,$B494,Sheet1!$L$5:$L$28252,$A494,Sheet1!$D$5:$D$28252,"内部转款",Sheet1!$E$5:$E$28252,"&lt;&gt;*调拨*")+SUMIFS(Sheet1!$G$5:$G$28252,Sheet1!$I$5:$I$28252,$B494,Sheet1!$L$5:$L$28252,$A494,Sheet1!$D$5:$D$28252,"内部转账",Sheet1!$E$5:$E$28252,"&lt;&gt;*调拨*")</f>
        <v>0</v>
      </c>
      <c r="AJ494" s="32">
        <f t="shared" si="37"/>
        <v>0</v>
      </c>
      <c r="AK494" s="32">
        <f>SUMIFS(Sheet1!$G$5:$G$28252,Sheet1!$I$5:$I$28252,$B494,Sheet1!$L$5:$L$28252,$A494)</f>
        <v>0</v>
      </c>
      <c r="AL494" s="32">
        <f t="shared" si="38"/>
        <v>3532.73</v>
      </c>
    </row>
    <row r="495" ht="16.5" spans="1:38">
      <c r="A495" s="30">
        <v>202609</v>
      </c>
      <c r="B495" s="31" t="s">
        <v>205</v>
      </c>
      <c r="C495" s="32">
        <f>SUMIFS(Sheet1!$F$5:$F$28252,Sheet1!$I$5:$I$28252,$B495,Sheet1!$L$5:$L$28252,$A495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2494</v>
      </c>
      <c r="D495" s="32">
        <f>SUMIFS(Sheet1!$F$5:$F$28252,Sheet1!$I$5:$I$28252,$B495,Sheet1!$L$5:$L$28252,$A495,Sheet1!$D$5:$D$28252,"医保即时拨付",Sheet1!$E$5:$E$28252,"&lt;&gt;*调拨*")+SUMIFS(Sheet1!$F$5:$F$28252,Sheet1!$I$5:$I$28252,$B495,Sheet1!$L$5:$L$28252,$A495,Sheet1!$E$5:$E$28252,"*医保即时拨付*",Sheet1!$D$5:$D$28252,"&lt;&gt;医保即时拨付",Sheet1!$D$5:$D$28252,"&lt;&gt;内部转款",Sheet1!$D$5:$D$28252,"&lt;&gt;内部转账",Sheet1!$E$5:$E$28252,"&lt;&gt;*调拨*")</f>
        <v>0</v>
      </c>
      <c r="E495" s="32">
        <f>SUMIFS(Sheet1!$F$5:$F$28252,Sheet1!$I$5:$I$28252,$B495,Sheet1!$L$5:$L$28252,$A495,Sheet1!$D$5:$D$28252,"医保",Sheet1!$E$5:$E$28252,"&lt;&gt;*调拨*",Sheet1!$E$5:$E$28252,"&lt;&gt;*医保即时拨付*")+SUMIFS(Sheet1!$F$5:$F$28252,Sheet1!$I$5:$I$28252,$B495,Sheet1!$L$5:$L$28252,$A495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5" s="32">
        <f>SUMIFS(Sheet1!$F$5:$F$28252,Sheet1!$I$5:$I$28252,$B495,Sheet1!$L$5:$L$28252,$A495,Sheet1!$D$5:$D$28252,"聚合",Sheet1!$E$5:$E$28252,"&lt;&gt;*调拨*")+SUMIFS(Sheet1!$F$5:$F$28252,Sheet1!$I$5:$I$28252,$B495,Sheet1!$L$5:$L$28252,$A495,Sheet1!$E$5:$E$28252,"*聚合*",Sheet1!$D$5:$D$28252,"&lt;&gt;聚合",Sheet1!$D$5:$D$28252,"&lt;&gt;内部转款",Sheet1!$D$5:$D$28252,"&lt;&gt;内部转账",Sheet1!$E$5:$E$28252,"&lt;&gt;*调拨*")</f>
        <v>0</v>
      </c>
      <c r="G495" s="32">
        <f>SUMIFS(Sheet1!$F$5:$F$28252,Sheet1!$I$5:$I$28252,$B495,Sheet1!$L$5:$L$28252,$A495,Sheet1!$D$5:$D$28252,"24小时微信",Sheet1!$E$5:$E$28252,"&lt;&gt;*调拨*")+SUMIFS(Sheet1!$F$5:$F$28252,Sheet1!$I$5:$I$28252,$B495,Sheet1!$L$5:$L$28252,$A495,Sheet1!$E$5:$E$28252,"*24小时微信*",Sheet1!$D$5:$D$28252,"&lt;&gt;24小时微信",Sheet1!$D$5:$D$28252,"&lt;&gt;内部转款",Sheet1!$D$5:$D$28252,"&lt;&gt;内部转账",Sheet1!$E$5:$E$28252,"&lt;&gt;*调拨*")</f>
        <v>0</v>
      </c>
      <c r="H495" s="32">
        <f>SUMIFS(Sheet1!$F$5:$F$28252,Sheet1!$I$5:$I$28252,$B495,Sheet1!$L$5:$L$28252,$A495,Sheet1!$D$5:$D$28252,"美团",Sheet1!$E$5:$E$28252,"&lt;&gt;*调拨*")+SUMIFS(Sheet1!$F$5:$F$28252,Sheet1!$I$5:$I$28252,$B495,Sheet1!$L$5:$L$28252,$A495,Sheet1!$E$5:$E$28252,"*美团*",Sheet1!$D$5:$D$28252,"&lt;&gt;美团",Sheet1!$D$5:$D$28252,"&lt;&gt;内部转款",Sheet1!$D$5:$D$28252,"&lt;&gt;内部转账",Sheet1!$E$5:$E$28252,"&lt;&gt;*调拨*")</f>
        <v>0</v>
      </c>
      <c r="I495" s="32">
        <f>SUMIFS(Sheet1!$F$5:$F$28252,Sheet1!$I$5:$I$28252,$B495,Sheet1!$L$5:$L$28252,$A495,Sheet1!$D$5:$D$28252,"饿了么",Sheet1!$E$5:$E$28252,"&lt;&gt;*调拨*")+SUMIFS(Sheet1!$F$5:$F$28252,Sheet1!$I$5:$I$28252,$B495,Sheet1!$L$5:$L$28252,$A495,Sheet1!$E$5:$E$28252,"*饿了么*",Sheet1!$D$5:$D$28252,"&lt;&gt;饿了么",Sheet1!$D$5:$D$28252,"&lt;&gt;内部转款",Sheet1!$D$5:$D$28252,"&lt;&gt;内部转账",Sheet1!$E$5:$E$28252,"&lt;&gt;*调拨*")</f>
        <v>0</v>
      </c>
      <c r="J495" s="32">
        <f>SUMIFS(Sheet1!$F$5:$F$28252,Sheet1!$I$5:$I$28252,$B495,Sheet1!$L$5:$L$28252,$A495,Sheet1!$D$5:$D$28252,"健E卡",Sheet1!$E$5:$E$28252,"&lt;&gt;*调拨*")+SUMIFS(Sheet1!$F$5:$F$28252,Sheet1!$I$5:$I$28252,$B495,Sheet1!$L$5:$L$28252,$A495,Sheet1!$E$5:$E$28252,"*健E卡*",Sheet1!$D$5:$D$28252,"&lt;&gt;健E卡",Sheet1!$D$5:$D$28252,"&lt;&gt;内部转款",Sheet1!$D$5:$D$28252,"&lt;&gt;内部转账",Sheet1!$E$5:$E$28252,"&lt;&gt;*调拨*")</f>
        <v>0</v>
      </c>
      <c r="K495" s="32">
        <f>SUMIFS(Sheet1!$F$5:$F$28252,Sheet1!$I$5:$I$28252,$B495,Sheet1!$L$5:$L$28252,$A495,Sheet1!$D$5:$D$28252,"抖音",Sheet1!$E$5:$E$28252,"&lt;&gt;*调拨*")+SUMIFS(Sheet1!$F$5:$F$28252,Sheet1!$I$5:$I$28252,$B495,Sheet1!$L$5:$L$28252,$A495,Sheet1!$E$5:$E$28252,"*抖音*",Sheet1!$D$5:$D$28252,"&lt;&gt;抖音",Sheet1!$D$5:$D$28252,"&lt;&gt;内部转款",Sheet1!$D$5:$D$28252,"&lt;&gt;内部转账",Sheet1!$E$5:$E$28252,"&lt;&gt;*调拨*")</f>
        <v>0</v>
      </c>
      <c r="L495" s="32">
        <f>SUMIFS(Sheet1!$F$5:$F$28252,Sheet1!$I$5:$I$28252,$B495,Sheet1!$L$5:$L$28252,$A495,Sheet1!$D$5:$D$28252,"医卡通",Sheet1!$E$5:$E$28252,"&lt;&gt;*调拨*")+SUMIFS(Sheet1!$F$5:$F$28252,Sheet1!$I$5:$I$28252,$B495,Sheet1!$L$5:$L$28252,$A495,Sheet1!$E$5:$E$28252,"*医卡通*",Sheet1!$D$5:$D$28252,"&lt;&gt;医卡通",Sheet1!$D$5:$D$28252,"&lt;&gt;内部转款",Sheet1!$D$5:$D$28252,"&lt;&gt;内部转账",Sheet1!$E$5:$E$28252,"&lt;&gt;*调拨*")</f>
        <v>0</v>
      </c>
      <c r="M495" s="32">
        <f>SUMIFS(Sheet1!$F$5:$F$28252,Sheet1!$I$5:$I$28252,$B495,Sheet1!$L$5:$L$28252,$A495,Sheet1!$D$5:$D$28252,"企健网",Sheet1!$E$5:$E$28252,"&lt;&gt;*调拨*")+SUMIFS(Sheet1!$F$5:$F$28252,Sheet1!$I$5:$I$28252,$B495,Sheet1!$L$5:$L$28252,$A495,Sheet1!$E$5:$E$28252,"*企健网*",Sheet1!$D$5:$D$28252,"&lt;&gt;企健网",Sheet1!$D$5:$D$28252,"&lt;&gt;内部转款",Sheet1!$D$5:$D$28252,"&lt;&gt;内部转账",Sheet1!$E$5:$E$28252,"&lt;&gt;*调拨*")</f>
        <v>0</v>
      </c>
      <c r="N495" s="32">
        <f>SUMIFS(Sheet1!$F$5:$F$28252,Sheet1!$I$5:$I$28252,$B495,Sheet1!$L$5:$L$28252,$A495,Sheet1!$D$5:$D$28252,"银联",Sheet1!$E$5:$E$28252,"&lt;&gt;*调拨*")+SUMIFS(Sheet1!$F$5:$F$28252,Sheet1!$I$5:$I$28252,$B495,Sheet1!$L$5:$L$28252,$A495,Sheet1!$E$5:$E$28252,"*银联*",Sheet1!$D$5:$D$28252,"&lt;&gt;银联",Sheet1!$D$5:$D$28252,"&lt;&gt;内部转款",Sheet1!$D$5:$D$28252,"&lt;&gt;内部转账",Sheet1!$E$5:$E$28252,"&lt;&gt;*调拨*")</f>
        <v>0</v>
      </c>
      <c r="O495" s="32">
        <f>SUMIFS(Sheet1!$F$5:$F$28252,Sheet1!$I$5:$I$28252,$B495,Sheet1!$L$5:$L$28252,$A495,Sheet1!$D$5:$D$28252,"京东",Sheet1!$E$5:$E$28252,"&lt;&gt;*调拨*")+SUMIFS(Sheet1!$F$5:$F$28252,Sheet1!$I$5:$I$28252,$B495,Sheet1!$L$5:$L$28252,$A495,Sheet1!$E$5:$E$28252,"*京东*",Sheet1!$D$5:$D$28252,"&lt;&gt;京东",Sheet1!$D$5:$D$28252,"&lt;&gt;内部转款",Sheet1!$D$5:$D$28252,"&lt;&gt;内部转账",Sheet1!$E$5:$E$28252,"&lt;&gt;*调拨*")</f>
        <v>0</v>
      </c>
      <c r="P495" s="32">
        <f>SUMIFS(Sheet1!$F$5:$F$28252,Sheet1!$I$5:$I$28252,$B495,Sheet1!$L$5:$L$28252,$A495,Sheet1!$D$5:$D$28252,"药机微信",Sheet1!$E$5:$E$28252,"&lt;&gt;*调拨*")+SUMIFS(Sheet1!$F$5:$F$28252,Sheet1!$I$5:$I$28252,$B495,Sheet1!$L$5:$L$28252,$A495,Sheet1!$E$5:$E$28252,"*药机微信*",Sheet1!$D$5:$D$28252,"&lt;&gt;药机微信",Sheet1!$D$5:$D$28252,"&lt;&gt;内部转款",Sheet1!$D$5:$D$28252,"&lt;&gt;内部转账",Sheet1!$E$5:$E$28252,"&lt;&gt;*调拨*")</f>
        <v>0</v>
      </c>
      <c r="Q495" s="32">
        <f>SUMIFS(Sheet1!$F$5:$F$28252,Sheet1!$I$5:$I$28252,$B495,Sheet1!$L$5:$L$28252,$A495,Sheet1!$D$5:$D$28252,"亲情卡",Sheet1!$E$5:$E$28252,"&lt;&gt;*调拨*")+SUMIFS(Sheet1!$F$5:$F$28252,Sheet1!$I$5:$I$28252,$B495,Sheet1!$L$5:$L$28252,$A495,Sheet1!$E$5:$E$28252,"*亲情卡*",Sheet1!$D$5:$D$28252,"&lt;&gt;亲情卡",Sheet1!$D$5:$D$28252,"&lt;&gt;内部转款",Sheet1!$D$5:$D$28252,"&lt;&gt;内部转账",Sheet1!$E$5:$E$28252,"&lt;&gt;*调拨*")</f>
        <v>0</v>
      </c>
      <c r="R495" s="32">
        <f>SUMIFS(Sheet1!$F$5:$F$28252,Sheet1!$I$5:$I$28252,$B495,Sheet1!$L$5:$L$28252,$A495,Sheet1!$D$5:$D$28252,"优惠券",Sheet1!$E$5:$E$28252,"&lt;&gt;*调拨*")+SUMIFS(Sheet1!$F$5:$F$28252,Sheet1!$I$5:$I$28252,$B495,Sheet1!$L$5:$L$28252,$A495,Sheet1!$E$5:$E$28252,"*优惠券*",Sheet1!$D$5:$D$28252,"&lt;&gt;优惠券",Sheet1!$D$5:$D$28252,"&lt;&gt;内部转款",Sheet1!$D$5:$D$28252,"&lt;&gt;内部转账",Sheet1!$E$5:$E$28252,"&lt;&gt;*调拨*")</f>
        <v>0</v>
      </c>
      <c r="S495" s="32">
        <f>SUMIFS(Sheet1!$F$5:$F$28252,Sheet1!$I$5:$I$28252,$B495,Sheet1!$L$5:$L$28252,$A495,Sheet1!$D$5:$D$28252,"代金券",Sheet1!$E$5:$E$28252,"&lt;&gt;*调拨*")+SUMIFS(Sheet1!$F$5:$F$28252,Sheet1!$I$5:$I$28252,$B495,Sheet1!$L$5:$L$28252,$A495,Sheet1!$E$5:$E$28252,"*代金券*",Sheet1!$D$5:$D$28252,"&lt;&gt;代金券",Sheet1!$D$5:$D$28252,"&lt;&gt;内部转款",Sheet1!$D$5:$D$28252,"&lt;&gt;内部转账",Sheet1!$E$5:$E$28252,"&lt;&gt;*调拨*")</f>
        <v>0</v>
      </c>
      <c r="T495" s="32">
        <f>SUMIFS(Sheet1!$F$5:$F$28252,Sheet1!$I$5:$I$28252,$B495,Sheet1!$L$5:$L$28252,$A495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495,Sheet1!$L$5:$L$28252,$A495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495,Sheet1!$L$5:$L$28252,$A495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495,Sheet1!$L$5:$L$28252,$A495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5" s="32">
        <f>SUMIFS(Sheet1!$F$5:$F$28252,Sheet1!$I$5:$I$28252,$B495,Sheet1!$L$5:$L$28252,$A495,Sheet1!$E$5:$E$28252,"*调拨*")</f>
        <v>0</v>
      </c>
      <c r="V495" s="32">
        <f>SUMIFS(Sheet1!$F$5:$F$28252,Sheet1!$I$5:$I$28252,$B495,Sheet1!$L$5:$L$28252,$A495,Sheet1!$D$5:$D$28252,"储值",Sheet1!$E$5:$E$28252,"&lt;&gt;*调拨*")+SUMIFS(Sheet1!$F$5:$F$28252,Sheet1!$I$5:$I$28252,$B495,Sheet1!$L$5:$L$28252,$A495,Sheet1!$E$5:$E$28252,"*储值*",Sheet1!$D$5:$D$28252,"&lt;&gt;储值",Sheet1!$D$5:$D$28252,"&lt;&gt;内部转款",Sheet1!$D$5:$D$28252,"&lt;&gt;内部转账",Sheet1!$E$5:$E$28252,"&lt;&gt;*调拨*")</f>
        <v>0</v>
      </c>
      <c r="W495" s="32">
        <f>SUMIFS(Sheet1!$F$5:$F$28252,Sheet1!$I$5:$I$28252,$B495,Sheet1!$L$5:$L$28252,$A495,Sheet1!$D$5:$D$28252,"效期",Sheet1!$E$5:$E$28252,"&lt;&gt;*调拨*")+SUMIFS(Sheet1!$F$5:$F$28252,Sheet1!$I$5:$I$28252,$B495,Sheet1!$L$5:$L$28252,$A495,Sheet1!$E$5:$E$28252,"*效期*",Sheet1!$D$5:$D$28252,"&lt;&gt;效期",Sheet1!$D$5:$D$28252,"&lt;&gt;内部转款",Sheet1!$D$5:$D$28252,"&lt;&gt;内部转账",Sheet1!$E$5:$E$28252,"&lt;&gt;*调拨*")</f>
        <v>0</v>
      </c>
      <c r="X495" s="32">
        <f>SUMIFS(Sheet1!$F$5:$F$28252,Sheet1!$I$5:$I$28252,$B495,Sheet1!$L$5:$L$28252,$A495,Sheet1!$D$5:$D$28252,"内部转款",Sheet1!$E$5:$E$28252,"&lt;&gt;*调拨*")+SUMIFS(Sheet1!$F$5:$F$28252,Sheet1!$I$5:$I$28252,$B495,Sheet1!$L$5:$L$28252,$A495,Sheet1!$D$5:$D$28252,"内部转账",Sheet1!$E$5:$E$28252,"&lt;&gt;*调拨*")</f>
        <v>0</v>
      </c>
      <c r="Y495" s="32">
        <f t="shared" si="36"/>
        <v>0</v>
      </c>
      <c r="Z495" s="32">
        <f>SUMIFS(Sheet1!$F$5:$F$28252,Sheet1!$I$5:$I$28252,$B495,Sheet1!$L$5:$L$28252,$A495)</f>
        <v>2494</v>
      </c>
      <c r="AA495" s="32">
        <f>SUMIFS(Sheet1!$G$5:$G$28252,Sheet1!$I$5:$I$28252,$B495,Sheet1!$L$5:$L$28252,$A495,Sheet1!$D$5:$D$28252,"工资",Sheet1!$E$5:$E$28252,"&lt;&gt;*调拨*")+SUMIFS(Sheet1!$G$5:$G$28252,Sheet1!$I$5:$I$28252,$B495,Sheet1!$L$5:$L$28252,$A495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5" s="32">
        <f>SUMIFS(Sheet1!$G$5:$G$28252,Sheet1!$I$5:$I$28252,$B495,Sheet1!$L$5:$L$28252,$A495,Sheet1!$D$5:$D$28252,"水费",Sheet1!$E$5:$E$28252,"&lt;&gt;*调拨*")+SUMIFS(Sheet1!$G$5:$G$28252,Sheet1!$I$5:$I$28252,$B495,Sheet1!$L$5:$L$28252,$A495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212</v>
      </c>
      <c r="AC495" s="32">
        <f>SUMIFS(Sheet1!$G$5:$G$28252,Sheet1!$I$5:$I$28252,$B495,Sheet1!$L$5:$L$28252,$A495,Sheet1!$D$5:$D$28252,"电费",Sheet1!$E$5:$E$28252,"&lt;&gt;*调拨*")+SUMIFS(Sheet1!$G$5:$G$28252,Sheet1!$I$5:$I$28252,$B495,Sheet1!$L$5:$L$28252,$A495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1800</v>
      </c>
      <c r="AD495" s="32">
        <f>SUMIFS(Sheet1!$G$5:$G$28252,Sheet1!$I$5:$I$28252,$B495,Sheet1!$L$5:$L$28252,$A495,Sheet1!$D$5:$D$28252,"宽带费",Sheet1!$E$5:$E$28252,"&lt;&gt;*调拨*")+SUMIFS(Sheet1!$G$5:$G$28252,Sheet1!$I$5:$I$28252,$B495,Sheet1!$L$5:$L$28252,$A495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5" s="32">
        <f>SUMIFS(Sheet1!$G$5:$G$28252,Sheet1!$I$5:$I$28252,$B495,Sheet1!$L$5:$L$28252,$A495,Sheet1!$D$5:$D$28252,"办公费",Sheet1!$E$5:$E$28252,"&lt;&gt;*调拨*")+SUMIFS(Sheet1!$G$5:$G$28252,Sheet1!$I$5:$I$28252,$B495,Sheet1!$L$5:$L$28252,$A495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112.1</v>
      </c>
      <c r="AF495" s="32">
        <f>SUMIFS(Sheet1!$G$5:$G$28252,Sheet1!$I$5:$I$28252,$B495,Sheet1!$L$5:$L$28252,$A495,Sheet1!$D$5:$D$28252,"话费",Sheet1!$E$5:$E$28252,"&lt;&gt;*调拨*")+SUMIFS(Sheet1!$G$5:$G$28252,Sheet1!$I$5:$I$28252,$B495,Sheet1!$L$5:$L$28252,$A495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200</v>
      </c>
      <c r="AG495" s="32">
        <f>SUMIFS(Sheet1!$G$5:$G$28252,Sheet1!$I$5:$I$28252,$B495,Sheet1!$L$5:$L$28252,$A495,Sheet1!$D$5:$D$28252,"房租",Sheet1!$E$5:$E$28252,"&lt;&gt;*调拨*")+SUMIFS(Sheet1!$G$5:$G$28252,Sheet1!$I$5:$I$28252,$B495,Sheet1!$L$5:$L$28252,$A495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5" s="32">
        <f>SUMIFS(Sheet1!$G$5:$G$28252,Sheet1!$I$5:$I$28252,$B495,Sheet1!$L$5:$L$28252,$A495,Sheet1!$E$5:$E$28252,"*调拨*")</f>
        <v>0</v>
      </c>
      <c r="AI495" s="32">
        <f>SUMIFS(Sheet1!$G$5:$G$28252,Sheet1!$I$5:$I$28252,$B495,Sheet1!$L$5:$L$28252,$A495,Sheet1!$D$5:$D$28252,"内部转款",Sheet1!$E$5:$E$28252,"&lt;&gt;*调拨*")+SUMIFS(Sheet1!$G$5:$G$28252,Sheet1!$I$5:$I$28252,$B495,Sheet1!$L$5:$L$28252,$A495,Sheet1!$D$5:$D$28252,"内部转账",Sheet1!$E$5:$E$28252,"&lt;&gt;*调拨*")</f>
        <v>0</v>
      </c>
      <c r="AJ495" s="32">
        <f t="shared" si="37"/>
        <v>240.56</v>
      </c>
      <c r="AK495" s="32">
        <f>SUMIFS(Sheet1!$G$5:$G$28252,Sheet1!$I$5:$I$28252,$B495,Sheet1!$L$5:$L$28252,$A495)</f>
        <v>2564.66</v>
      </c>
      <c r="AL495" s="32">
        <f t="shared" si="38"/>
        <v>-70.6600000000003</v>
      </c>
    </row>
    <row r="496" ht="16.5" spans="1:38">
      <c r="A496" s="30">
        <v>202609</v>
      </c>
      <c r="B496" s="31" t="s">
        <v>117</v>
      </c>
      <c r="C496" s="32">
        <f>SUMIFS(Sheet1!$F$5:$F$28252,Sheet1!$I$5:$I$28252,$B496,Sheet1!$L$5:$L$28252,$A496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6944.76</v>
      </c>
      <c r="D496" s="32">
        <f>SUMIFS(Sheet1!$F$5:$F$28252,Sheet1!$I$5:$I$28252,$B496,Sheet1!$L$5:$L$28252,$A496,Sheet1!$D$5:$D$28252,"医保即时拨付",Sheet1!$E$5:$E$28252,"&lt;&gt;*调拨*")+SUMIFS(Sheet1!$F$5:$F$28252,Sheet1!$I$5:$I$28252,$B496,Sheet1!$L$5:$L$28252,$A496,Sheet1!$E$5:$E$28252,"*医保即时拨付*",Sheet1!$D$5:$D$28252,"&lt;&gt;医保即时拨付",Sheet1!$D$5:$D$28252,"&lt;&gt;内部转款",Sheet1!$D$5:$D$28252,"&lt;&gt;内部转账",Sheet1!$E$5:$E$28252,"&lt;&gt;*调拨*")</f>
        <v>0</v>
      </c>
      <c r="E496" s="32">
        <f>SUMIFS(Sheet1!$F$5:$F$28252,Sheet1!$I$5:$I$28252,$B496,Sheet1!$L$5:$L$28252,$A496,Sheet1!$D$5:$D$28252,"医保",Sheet1!$E$5:$E$28252,"&lt;&gt;*调拨*",Sheet1!$E$5:$E$28252,"&lt;&gt;*医保即时拨付*")+SUMIFS(Sheet1!$F$5:$F$28252,Sheet1!$I$5:$I$28252,$B496,Sheet1!$L$5:$L$28252,$A496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6" s="32">
        <f>SUMIFS(Sheet1!$F$5:$F$28252,Sheet1!$I$5:$I$28252,$B496,Sheet1!$L$5:$L$28252,$A496,Sheet1!$D$5:$D$28252,"聚合",Sheet1!$E$5:$E$28252,"&lt;&gt;*调拨*")+SUMIFS(Sheet1!$F$5:$F$28252,Sheet1!$I$5:$I$28252,$B496,Sheet1!$L$5:$L$28252,$A496,Sheet1!$E$5:$E$28252,"*聚合*",Sheet1!$D$5:$D$28252,"&lt;&gt;聚合",Sheet1!$D$5:$D$28252,"&lt;&gt;内部转款",Sheet1!$D$5:$D$28252,"&lt;&gt;内部转账",Sheet1!$E$5:$E$28252,"&lt;&gt;*调拨*")</f>
        <v>0</v>
      </c>
      <c r="G496" s="32">
        <f>SUMIFS(Sheet1!$F$5:$F$28252,Sheet1!$I$5:$I$28252,$B496,Sheet1!$L$5:$L$28252,$A496,Sheet1!$D$5:$D$28252,"24小时微信",Sheet1!$E$5:$E$28252,"&lt;&gt;*调拨*")+SUMIFS(Sheet1!$F$5:$F$28252,Sheet1!$I$5:$I$28252,$B496,Sheet1!$L$5:$L$28252,$A496,Sheet1!$E$5:$E$28252,"*24小时微信*",Sheet1!$D$5:$D$28252,"&lt;&gt;24小时微信",Sheet1!$D$5:$D$28252,"&lt;&gt;内部转款",Sheet1!$D$5:$D$28252,"&lt;&gt;内部转账",Sheet1!$E$5:$E$28252,"&lt;&gt;*调拨*")</f>
        <v>0</v>
      </c>
      <c r="H496" s="32">
        <f>SUMIFS(Sheet1!$F$5:$F$28252,Sheet1!$I$5:$I$28252,$B496,Sheet1!$L$5:$L$28252,$A496,Sheet1!$D$5:$D$28252,"美团",Sheet1!$E$5:$E$28252,"&lt;&gt;*调拨*")+SUMIFS(Sheet1!$F$5:$F$28252,Sheet1!$I$5:$I$28252,$B496,Sheet1!$L$5:$L$28252,$A496,Sheet1!$E$5:$E$28252,"*美团*",Sheet1!$D$5:$D$28252,"&lt;&gt;美团",Sheet1!$D$5:$D$28252,"&lt;&gt;内部转款",Sheet1!$D$5:$D$28252,"&lt;&gt;内部转账",Sheet1!$E$5:$E$28252,"&lt;&gt;*调拨*")</f>
        <v>0</v>
      </c>
      <c r="I496" s="32">
        <f>SUMIFS(Sheet1!$F$5:$F$28252,Sheet1!$I$5:$I$28252,$B496,Sheet1!$L$5:$L$28252,$A496,Sheet1!$D$5:$D$28252,"饿了么",Sheet1!$E$5:$E$28252,"&lt;&gt;*调拨*")+SUMIFS(Sheet1!$F$5:$F$28252,Sheet1!$I$5:$I$28252,$B496,Sheet1!$L$5:$L$28252,$A496,Sheet1!$E$5:$E$28252,"*饿了么*",Sheet1!$D$5:$D$28252,"&lt;&gt;饿了么",Sheet1!$D$5:$D$28252,"&lt;&gt;内部转款",Sheet1!$D$5:$D$28252,"&lt;&gt;内部转账",Sheet1!$E$5:$E$28252,"&lt;&gt;*调拨*")</f>
        <v>0</v>
      </c>
      <c r="J496" s="32">
        <f>SUMIFS(Sheet1!$F$5:$F$28252,Sheet1!$I$5:$I$28252,$B496,Sheet1!$L$5:$L$28252,$A496,Sheet1!$D$5:$D$28252,"健E卡",Sheet1!$E$5:$E$28252,"&lt;&gt;*调拨*")+SUMIFS(Sheet1!$F$5:$F$28252,Sheet1!$I$5:$I$28252,$B496,Sheet1!$L$5:$L$28252,$A496,Sheet1!$E$5:$E$28252,"*健E卡*",Sheet1!$D$5:$D$28252,"&lt;&gt;健E卡",Sheet1!$D$5:$D$28252,"&lt;&gt;内部转款",Sheet1!$D$5:$D$28252,"&lt;&gt;内部转账",Sheet1!$E$5:$E$28252,"&lt;&gt;*调拨*")</f>
        <v>0</v>
      </c>
      <c r="K496" s="32">
        <f>SUMIFS(Sheet1!$F$5:$F$28252,Sheet1!$I$5:$I$28252,$B496,Sheet1!$L$5:$L$28252,$A496,Sheet1!$D$5:$D$28252,"抖音",Sheet1!$E$5:$E$28252,"&lt;&gt;*调拨*")+SUMIFS(Sheet1!$F$5:$F$28252,Sheet1!$I$5:$I$28252,$B496,Sheet1!$L$5:$L$28252,$A496,Sheet1!$E$5:$E$28252,"*抖音*",Sheet1!$D$5:$D$28252,"&lt;&gt;抖音",Sheet1!$D$5:$D$28252,"&lt;&gt;内部转款",Sheet1!$D$5:$D$28252,"&lt;&gt;内部转账",Sheet1!$E$5:$E$28252,"&lt;&gt;*调拨*")</f>
        <v>0</v>
      </c>
      <c r="L496" s="32">
        <f>SUMIFS(Sheet1!$F$5:$F$28252,Sheet1!$I$5:$I$28252,$B496,Sheet1!$L$5:$L$28252,$A496,Sheet1!$D$5:$D$28252,"医卡通",Sheet1!$E$5:$E$28252,"&lt;&gt;*调拨*")+SUMIFS(Sheet1!$F$5:$F$28252,Sheet1!$I$5:$I$28252,$B496,Sheet1!$L$5:$L$28252,$A496,Sheet1!$E$5:$E$28252,"*医卡通*",Sheet1!$D$5:$D$28252,"&lt;&gt;医卡通",Sheet1!$D$5:$D$28252,"&lt;&gt;内部转款",Sheet1!$D$5:$D$28252,"&lt;&gt;内部转账",Sheet1!$E$5:$E$28252,"&lt;&gt;*调拨*")</f>
        <v>0</v>
      </c>
      <c r="M496" s="32">
        <f>SUMIFS(Sheet1!$F$5:$F$28252,Sheet1!$I$5:$I$28252,$B496,Sheet1!$L$5:$L$28252,$A496,Sheet1!$D$5:$D$28252,"企健网",Sheet1!$E$5:$E$28252,"&lt;&gt;*调拨*")+SUMIFS(Sheet1!$F$5:$F$28252,Sheet1!$I$5:$I$28252,$B496,Sheet1!$L$5:$L$28252,$A496,Sheet1!$E$5:$E$28252,"*企健网*",Sheet1!$D$5:$D$28252,"&lt;&gt;企健网",Sheet1!$D$5:$D$28252,"&lt;&gt;内部转款",Sheet1!$D$5:$D$28252,"&lt;&gt;内部转账",Sheet1!$E$5:$E$28252,"&lt;&gt;*调拨*")</f>
        <v>0</v>
      </c>
      <c r="N496" s="32">
        <f>SUMIFS(Sheet1!$F$5:$F$28252,Sheet1!$I$5:$I$28252,$B496,Sheet1!$L$5:$L$28252,$A496,Sheet1!$D$5:$D$28252,"银联",Sheet1!$E$5:$E$28252,"&lt;&gt;*调拨*")+SUMIFS(Sheet1!$F$5:$F$28252,Sheet1!$I$5:$I$28252,$B496,Sheet1!$L$5:$L$28252,$A496,Sheet1!$E$5:$E$28252,"*银联*",Sheet1!$D$5:$D$28252,"&lt;&gt;银联",Sheet1!$D$5:$D$28252,"&lt;&gt;内部转款",Sheet1!$D$5:$D$28252,"&lt;&gt;内部转账",Sheet1!$E$5:$E$28252,"&lt;&gt;*调拨*")</f>
        <v>0</v>
      </c>
      <c r="O496" s="32">
        <f>SUMIFS(Sheet1!$F$5:$F$28252,Sheet1!$I$5:$I$28252,$B496,Sheet1!$L$5:$L$28252,$A496,Sheet1!$D$5:$D$28252,"京东",Sheet1!$E$5:$E$28252,"&lt;&gt;*调拨*")+SUMIFS(Sheet1!$F$5:$F$28252,Sheet1!$I$5:$I$28252,$B496,Sheet1!$L$5:$L$28252,$A496,Sheet1!$E$5:$E$28252,"*京东*",Sheet1!$D$5:$D$28252,"&lt;&gt;京东",Sheet1!$D$5:$D$28252,"&lt;&gt;内部转款",Sheet1!$D$5:$D$28252,"&lt;&gt;内部转账",Sheet1!$E$5:$E$28252,"&lt;&gt;*调拨*")</f>
        <v>0</v>
      </c>
      <c r="P496" s="32">
        <f>SUMIFS(Sheet1!$F$5:$F$28252,Sheet1!$I$5:$I$28252,$B496,Sheet1!$L$5:$L$28252,$A496,Sheet1!$D$5:$D$28252,"药机微信",Sheet1!$E$5:$E$28252,"&lt;&gt;*调拨*")+SUMIFS(Sheet1!$F$5:$F$28252,Sheet1!$I$5:$I$28252,$B496,Sheet1!$L$5:$L$28252,$A496,Sheet1!$E$5:$E$28252,"*药机微信*",Sheet1!$D$5:$D$28252,"&lt;&gt;药机微信",Sheet1!$D$5:$D$28252,"&lt;&gt;内部转款",Sheet1!$D$5:$D$28252,"&lt;&gt;内部转账",Sheet1!$E$5:$E$28252,"&lt;&gt;*调拨*")</f>
        <v>0</v>
      </c>
      <c r="Q496" s="32">
        <f>SUMIFS(Sheet1!$F$5:$F$28252,Sheet1!$I$5:$I$28252,$B496,Sheet1!$L$5:$L$28252,$A496,Sheet1!$D$5:$D$28252,"亲情卡",Sheet1!$E$5:$E$28252,"&lt;&gt;*调拨*")+SUMIFS(Sheet1!$F$5:$F$28252,Sheet1!$I$5:$I$28252,$B496,Sheet1!$L$5:$L$28252,$A496,Sheet1!$E$5:$E$28252,"*亲情卡*",Sheet1!$D$5:$D$28252,"&lt;&gt;亲情卡",Sheet1!$D$5:$D$28252,"&lt;&gt;内部转款",Sheet1!$D$5:$D$28252,"&lt;&gt;内部转账",Sheet1!$E$5:$E$28252,"&lt;&gt;*调拨*")</f>
        <v>0</v>
      </c>
      <c r="R496" s="32">
        <f>SUMIFS(Sheet1!$F$5:$F$28252,Sheet1!$I$5:$I$28252,$B496,Sheet1!$L$5:$L$28252,$A496,Sheet1!$D$5:$D$28252,"优惠券",Sheet1!$E$5:$E$28252,"&lt;&gt;*调拨*")+SUMIFS(Sheet1!$F$5:$F$28252,Sheet1!$I$5:$I$28252,$B496,Sheet1!$L$5:$L$28252,$A496,Sheet1!$E$5:$E$28252,"*优惠券*",Sheet1!$D$5:$D$28252,"&lt;&gt;优惠券",Sheet1!$D$5:$D$28252,"&lt;&gt;内部转款",Sheet1!$D$5:$D$28252,"&lt;&gt;内部转账",Sheet1!$E$5:$E$28252,"&lt;&gt;*调拨*")</f>
        <v>0</v>
      </c>
      <c r="S496" s="32">
        <f>SUMIFS(Sheet1!$F$5:$F$28252,Sheet1!$I$5:$I$28252,$B496,Sheet1!$L$5:$L$28252,$A496,Sheet1!$D$5:$D$28252,"代金券",Sheet1!$E$5:$E$28252,"&lt;&gt;*调拨*")+SUMIFS(Sheet1!$F$5:$F$28252,Sheet1!$I$5:$I$28252,$B496,Sheet1!$L$5:$L$28252,$A496,Sheet1!$E$5:$E$28252,"*代金券*",Sheet1!$D$5:$D$28252,"&lt;&gt;代金券",Sheet1!$D$5:$D$28252,"&lt;&gt;内部转款",Sheet1!$D$5:$D$28252,"&lt;&gt;内部转账",Sheet1!$E$5:$E$28252,"&lt;&gt;*调拨*")</f>
        <v>0</v>
      </c>
      <c r="T496" s="32">
        <f>SUMIFS(Sheet1!$F$5:$F$28252,Sheet1!$I$5:$I$28252,$B496,Sheet1!$L$5:$L$28252,$A496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496,Sheet1!$L$5:$L$28252,$A496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496,Sheet1!$L$5:$L$28252,$A496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496,Sheet1!$L$5:$L$28252,$A496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6" s="32">
        <f>SUMIFS(Sheet1!$F$5:$F$28252,Sheet1!$I$5:$I$28252,$B496,Sheet1!$L$5:$L$28252,$A496,Sheet1!$E$5:$E$28252,"*调拨*")</f>
        <v>0</v>
      </c>
      <c r="V496" s="32">
        <f>SUMIFS(Sheet1!$F$5:$F$28252,Sheet1!$I$5:$I$28252,$B496,Sheet1!$L$5:$L$28252,$A496,Sheet1!$D$5:$D$28252,"储值",Sheet1!$E$5:$E$28252,"&lt;&gt;*调拨*")+SUMIFS(Sheet1!$F$5:$F$28252,Sheet1!$I$5:$I$28252,$B496,Sheet1!$L$5:$L$28252,$A496,Sheet1!$E$5:$E$28252,"*储值*",Sheet1!$D$5:$D$28252,"&lt;&gt;储值",Sheet1!$D$5:$D$28252,"&lt;&gt;内部转款",Sheet1!$D$5:$D$28252,"&lt;&gt;内部转账",Sheet1!$E$5:$E$28252,"&lt;&gt;*调拨*")</f>
        <v>0</v>
      </c>
      <c r="W496" s="32">
        <f>SUMIFS(Sheet1!$F$5:$F$28252,Sheet1!$I$5:$I$28252,$B496,Sheet1!$L$5:$L$28252,$A496,Sheet1!$D$5:$D$28252,"效期",Sheet1!$E$5:$E$28252,"&lt;&gt;*调拨*")+SUMIFS(Sheet1!$F$5:$F$28252,Sheet1!$I$5:$I$28252,$B496,Sheet1!$L$5:$L$28252,$A496,Sheet1!$E$5:$E$28252,"*效期*",Sheet1!$D$5:$D$28252,"&lt;&gt;效期",Sheet1!$D$5:$D$28252,"&lt;&gt;内部转款",Sheet1!$D$5:$D$28252,"&lt;&gt;内部转账",Sheet1!$E$5:$E$28252,"&lt;&gt;*调拨*")</f>
        <v>0</v>
      </c>
      <c r="X496" s="32">
        <f>SUMIFS(Sheet1!$F$5:$F$28252,Sheet1!$I$5:$I$28252,$B496,Sheet1!$L$5:$L$28252,$A496,Sheet1!$D$5:$D$28252,"内部转款",Sheet1!$E$5:$E$28252,"&lt;&gt;*调拨*")+SUMIFS(Sheet1!$F$5:$F$28252,Sheet1!$I$5:$I$28252,$B496,Sheet1!$L$5:$L$28252,$A496,Sheet1!$D$5:$D$28252,"内部转账",Sheet1!$E$5:$E$28252,"&lt;&gt;*调拨*")</f>
        <v>0</v>
      </c>
      <c r="Y496" s="32">
        <f t="shared" si="36"/>
        <v>0</v>
      </c>
      <c r="Z496" s="32">
        <f>SUMIFS(Sheet1!$F$5:$F$28252,Sheet1!$I$5:$I$28252,$B496,Sheet1!$L$5:$L$28252,$A496)</f>
        <v>6944.76</v>
      </c>
      <c r="AA496" s="32">
        <f>SUMIFS(Sheet1!$G$5:$G$28252,Sheet1!$I$5:$I$28252,$B496,Sheet1!$L$5:$L$28252,$A496,Sheet1!$D$5:$D$28252,"工资",Sheet1!$E$5:$E$28252,"&lt;&gt;*调拨*")+SUMIFS(Sheet1!$G$5:$G$28252,Sheet1!$I$5:$I$28252,$B496,Sheet1!$L$5:$L$28252,$A496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6" s="32">
        <f>SUMIFS(Sheet1!$G$5:$G$28252,Sheet1!$I$5:$I$28252,$B496,Sheet1!$L$5:$L$28252,$A496,Sheet1!$D$5:$D$28252,"水费",Sheet1!$E$5:$E$28252,"&lt;&gt;*调拨*")+SUMIFS(Sheet1!$G$5:$G$28252,Sheet1!$I$5:$I$28252,$B496,Sheet1!$L$5:$L$28252,$A496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96" s="32">
        <f>SUMIFS(Sheet1!$G$5:$G$28252,Sheet1!$I$5:$I$28252,$B496,Sheet1!$L$5:$L$28252,$A496,Sheet1!$D$5:$D$28252,"电费",Sheet1!$E$5:$E$28252,"&lt;&gt;*调拨*")+SUMIFS(Sheet1!$G$5:$G$28252,Sheet1!$I$5:$I$28252,$B496,Sheet1!$L$5:$L$28252,$A496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1800</v>
      </c>
      <c r="AD496" s="32">
        <f>SUMIFS(Sheet1!$G$5:$G$28252,Sheet1!$I$5:$I$28252,$B496,Sheet1!$L$5:$L$28252,$A496,Sheet1!$D$5:$D$28252,"宽带费",Sheet1!$E$5:$E$28252,"&lt;&gt;*调拨*")+SUMIFS(Sheet1!$G$5:$G$28252,Sheet1!$I$5:$I$28252,$B496,Sheet1!$L$5:$L$28252,$A496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6" s="32">
        <f>SUMIFS(Sheet1!$G$5:$G$28252,Sheet1!$I$5:$I$28252,$B496,Sheet1!$L$5:$L$28252,$A496,Sheet1!$D$5:$D$28252,"办公费",Sheet1!$E$5:$E$28252,"&lt;&gt;*调拨*")+SUMIFS(Sheet1!$G$5:$G$28252,Sheet1!$I$5:$I$28252,$B496,Sheet1!$L$5:$L$28252,$A496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99.7</v>
      </c>
      <c r="AF496" s="32">
        <f>SUMIFS(Sheet1!$G$5:$G$28252,Sheet1!$I$5:$I$28252,$B496,Sheet1!$L$5:$L$28252,$A496,Sheet1!$D$5:$D$28252,"话费",Sheet1!$E$5:$E$28252,"&lt;&gt;*调拨*")+SUMIFS(Sheet1!$G$5:$G$28252,Sheet1!$I$5:$I$28252,$B496,Sheet1!$L$5:$L$28252,$A496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96" s="32">
        <f>SUMIFS(Sheet1!$G$5:$G$28252,Sheet1!$I$5:$I$28252,$B496,Sheet1!$L$5:$L$28252,$A496,Sheet1!$D$5:$D$28252,"房租",Sheet1!$E$5:$E$28252,"&lt;&gt;*调拨*")+SUMIFS(Sheet1!$G$5:$G$28252,Sheet1!$I$5:$I$28252,$B496,Sheet1!$L$5:$L$28252,$A496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6" s="32">
        <f>SUMIFS(Sheet1!$G$5:$G$28252,Sheet1!$I$5:$I$28252,$B496,Sheet1!$L$5:$L$28252,$A496,Sheet1!$E$5:$E$28252,"*调拨*")</f>
        <v>0</v>
      </c>
      <c r="AI496" s="32">
        <f>SUMIFS(Sheet1!$G$5:$G$28252,Sheet1!$I$5:$I$28252,$B496,Sheet1!$L$5:$L$28252,$A496,Sheet1!$D$5:$D$28252,"内部转款",Sheet1!$E$5:$E$28252,"&lt;&gt;*调拨*")+SUMIFS(Sheet1!$G$5:$G$28252,Sheet1!$I$5:$I$28252,$B496,Sheet1!$L$5:$L$28252,$A496,Sheet1!$D$5:$D$28252,"内部转账",Sheet1!$E$5:$E$28252,"&lt;&gt;*调拨*")</f>
        <v>0</v>
      </c>
      <c r="AJ496" s="32">
        <f t="shared" si="37"/>
        <v>931.76</v>
      </c>
      <c r="AK496" s="32">
        <f>SUMIFS(Sheet1!$G$5:$G$28252,Sheet1!$I$5:$I$28252,$B496,Sheet1!$L$5:$L$28252,$A496)</f>
        <v>2831.46</v>
      </c>
      <c r="AL496" s="32">
        <f t="shared" si="38"/>
        <v>4113.3</v>
      </c>
    </row>
    <row r="497" ht="16.5" spans="1:38">
      <c r="A497" s="30">
        <v>202609</v>
      </c>
      <c r="B497" s="31" t="s">
        <v>677</v>
      </c>
      <c r="C497" s="32">
        <f>SUMIFS(Sheet1!$F$5:$F$28252,Sheet1!$I$5:$I$28252,$B497,Sheet1!$L$5:$L$28252,$A497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97" s="32">
        <f>SUMIFS(Sheet1!$F$5:$F$28252,Sheet1!$I$5:$I$28252,$B497,Sheet1!$L$5:$L$28252,$A497,Sheet1!$D$5:$D$28252,"医保即时拨付",Sheet1!$E$5:$E$28252,"&lt;&gt;*调拨*")+SUMIFS(Sheet1!$F$5:$F$28252,Sheet1!$I$5:$I$28252,$B497,Sheet1!$L$5:$L$28252,$A497,Sheet1!$E$5:$E$28252,"*医保即时拨付*",Sheet1!$D$5:$D$28252,"&lt;&gt;医保即时拨付",Sheet1!$D$5:$D$28252,"&lt;&gt;内部转款",Sheet1!$D$5:$D$28252,"&lt;&gt;内部转账",Sheet1!$E$5:$E$28252,"&lt;&gt;*调拨*")</f>
        <v>0</v>
      </c>
      <c r="E497" s="32">
        <f>SUMIFS(Sheet1!$F$5:$F$28252,Sheet1!$I$5:$I$28252,$B497,Sheet1!$L$5:$L$28252,$A497,Sheet1!$D$5:$D$28252,"医保",Sheet1!$E$5:$E$28252,"&lt;&gt;*调拨*",Sheet1!$E$5:$E$28252,"&lt;&gt;*医保即时拨付*")+SUMIFS(Sheet1!$F$5:$F$28252,Sheet1!$I$5:$I$28252,$B497,Sheet1!$L$5:$L$28252,$A497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7" s="32">
        <f>SUMIFS(Sheet1!$F$5:$F$28252,Sheet1!$I$5:$I$28252,$B497,Sheet1!$L$5:$L$28252,$A497,Sheet1!$D$5:$D$28252,"聚合",Sheet1!$E$5:$E$28252,"&lt;&gt;*调拨*")+SUMIFS(Sheet1!$F$5:$F$28252,Sheet1!$I$5:$I$28252,$B497,Sheet1!$L$5:$L$28252,$A497,Sheet1!$E$5:$E$28252,"*聚合*",Sheet1!$D$5:$D$28252,"&lt;&gt;聚合",Sheet1!$D$5:$D$28252,"&lt;&gt;内部转款",Sheet1!$D$5:$D$28252,"&lt;&gt;内部转账",Sheet1!$E$5:$E$28252,"&lt;&gt;*调拨*")</f>
        <v>0</v>
      </c>
      <c r="G497" s="32">
        <f>SUMIFS(Sheet1!$F$5:$F$28252,Sheet1!$I$5:$I$28252,$B497,Sheet1!$L$5:$L$28252,$A497,Sheet1!$D$5:$D$28252,"24小时微信",Sheet1!$E$5:$E$28252,"&lt;&gt;*调拨*")+SUMIFS(Sheet1!$F$5:$F$28252,Sheet1!$I$5:$I$28252,$B497,Sheet1!$L$5:$L$28252,$A497,Sheet1!$E$5:$E$28252,"*24小时微信*",Sheet1!$D$5:$D$28252,"&lt;&gt;24小时微信",Sheet1!$D$5:$D$28252,"&lt;&gt;内部转款",Sheet1!$D$5:$D$28252,"&lt;&gt;内部转账",Sheet1!$E$5:$E$28252,"&lt;&gt;*调拨*")</f>
        <v>0</v>
      </c>
      <c r="H497" s="32">
        <f>SUMIFS(Sheet1!$F$5:$F$28252,Sheet1!$I$5:$I$28252,$B497,Sheet1!$L$5:$L$28252,$A497,Sheet1!$D$5:$D$28252,"美团",Sheet1!$E$5:$E$28252,"&lt;&gt;*调拨*")+SUMIFS(Sheet1!$F$5:$F$28252,Sheet1!$I$5:$I$28252,$B497,Sheet1!$L$5:$L$28252,$A497,Sheet1!$E$5:$E$28252,"*美团*",Sheet1!$D$5:$D$28252,"&lt;&gt;美团",Sheet1!$D$5:$D$28252,"&lt;&gt;内部转款",Sheet1!$D$5:$D$28252,"&lt;&gt;内部转账",Sheet1!$E$5:$E$28252,"&lt;&gt;*调拨*")</f>
        <v>0</v>
      </c>
      <c r="I497" s="32">
        <f>SUMIFS(Sheet1!$F$5:$F$28252,Sheet1!$I$5:$I$28252,$B497,Sheet1!$L$5:$L$28252,$A497,Sheet1!$D$5:$D$28252,"饿了么",Sheet1!$E$5:$E$28252,"&lt;&gt;*调拨*")+SUMIFS(Sheet1!$F$5:$F$28252,Sheet1!$I$5:$I$28252,$B497,Sheet1!$L$5:$L$28252,$A497,Sheet1!$E$5:$E$28252,"*饿了么*",Sheet1!$D$5:$D$28252,"&lt;&gt;饿了么",Sheet1!$D$5:$D$28252,"&lt;&gt;内部转款",Sheet1!$D$5:$D$28252,"&lt;&gt;内部转账",Sheet1!$E$5:$E$28252,"&lt;&gt;*调拨*")</f>
        <v>0</v>
      </c>
      <c r="J497" s="32">
        <f>SUMIFS(Sheet1!$F$5:$F$28252,Sheet1!$I$5:$I$28252,$B497,Sheet1!$L$5:$L$28252,$A497,Sheet1!$D$5:$D$28252,"健E卡",Sheet1!$E$5:$E$28252,"&lt;&gt;*调拨*")+SUMIFS(Sheet1!$F$5:$F$28252,Sheet1!$I$5:$I$28252,$B497,Sheet1!$L$5:$L$28252,$A497,Sheet1!$E$5:$E$28252,"*健E卡*",Sheet1!$D$5:$D$28252,"&lt;&gt;健E卡",Sheet1!$D$5:$D$28252,"&lt;&gt;内部转款",Sheet1!$D$5:$D$28252,"&lt;&gt;内部转账",Sheet1!$E$5:$E$28252,"&lt;&gt;*调拨*")</f>
        <v>0</v>
      </c>
      <c r="K497" s="32">
        <f>SUMIFS(Sheet1!$F$5:$F$28252,Sheet1!$I$5:$I$28252,$B497,Sheet1!$L$5:$L$28252,$A497,Sheet1!$D$5:$D$28252,"抖音",Sheet1!$E$5:$E$28252,"&lt;&gt;*调拨*")+SUMIFS(Sheet1!$F$5:$F$28252,Sheet1!$I$5:$I$28252,$B497,Sheet1!$L$5:$L$28252,$A497,Sheet1!$E$5:$E$28252,"*抖音*",Sheet1!$D$5:$D$28252,"&lt;&gt;抖音",Sheet1!$D$5:$D$28252,"&lt;&gt;内部转款",Sheet1!$D$5:$D$28252,"&lt;&gt;内部转账",Sheet1!$E$5:$E$28252,"&lt;&gt;*调拨*")</f>
        <v>0</v>
      </c>
      <c r="L497" s="32">
        <f>SUMIFS(Sheet1!$F$5:$F$28252,Sheet1!$I$5:$I$28252,$B497,Sheet1!$L$5:$L$28252,$A497,Sheet1!$D$5:$D$28252,"医卡通",Sheet1!$E$5:$E$28252,"&lt;&gt;*调拨*")+SUMIFS(Sheet1!$F$5:$F$28252,Sheet1!$I$5:$I$28252,$B497,Sheet1!$L$5:$L$28252,$A497,Sheet1!$E$5:$E$28252,"*医卡通*",Sheet1!$D$5:$D$28252,"&lt;&gt;医卡通",Sheet1!$D$5:$D$28252,"&lt;&gt;内部转款",Sheet1!$D$5:$D$28252,"&lt;&gt;内部转账",Sheet1!$E$5:$E$28252,"&lt;&gt;*调拨*")</f>
        <v>0</v>
      </c>
      <c r="M497" s="32">
        <f>SUMIFS(Sheet1!$F$5:$F$28252,Sheet1!$I$5:$I$28252,$B497,Sheet1!$L$5:$L$28252,$A497,Sheet1!$D$5:$D$28252,"企健网",Sheet1!$E$5:$E$28252,"&lt;&gt;*调拨*")+SUMIFS(Sheet1!$F$5:$F$28252,Sheet1!$I$5:$I$28252,$B497,Sheet1!$L$5:$L$28252,$A497,Sheet1!$E$5:$E$28252,"*企健网*",Sheet1!$D$5:$D$28252,"&lt;&gt;企健网",Sheet1!$D$5:$D$28252,"&lt;&gt;内部转款",Sheet1!$D$5:$D$28252,"&lt;&gt;内部转账",Sheet1!$E$5:$E$28252,"&lt;&gt;*调拨*")</f>
        <v>0</v>
      </c>
      <c r="N497" s="32">
        <f>SUMIFS(Sheet1!$F$5:$F$28252,Sheet1!$I$5:$I$28252,$B497,Sheet1!$L$5:$L$28252,$A497,Sheet1!$D$5:$D$28252,"银联",Sheet1!$E$5:$E$28252,"&lt;&gt;*调拨*")+SUMIFS(Sheet1!$F$5:$F$28252,Sheet1!$I$5:$I$28252,$B497,Sheet1!$L$5:$L$28252,$A497,Sheet1!$E$5:$E$28252,"*银联*",Sheet1!$D$5:$D$28252,"&lt;&gt;银联",Sheet1!$D$5:$D$28252,"&lt;&gt;内部转款",Sheet1!$D$5:$D$28252,"&lt;&gt;内部转账",Sheet1!$E$5:$E$28252,"&lt;&gt;*调拨*")</f>
        <v>0</v>
      </c>
      <c r="O497" s="32">
        <f>SUMIFS(Sheet1!$F$5:$F$28252,Sheet1!$I$5:$I$28252,$B497,Sheet1!$L$5:$L$28252,$A497,Sheet1!$D$5:$D$28252,"京东",Sheet1!$E$5:$E$28252,"&lt;&gt;*调拨*")+SUMIFS(Sheet1!$F$5:$F$28252,Sheet1!$I$5:$I$28252,$B497,Sheet1!$L$5:$L$28252,$A497,Sheet1!$E$5:$E$28252,"*京东*",Sheet1!$D$5:$D$28252,"&lt;&gt;京东",Sheet1!$D$5:$D$28252,"&lt;&gt;内部转款",Sheet1!$D$5:$D$28252,"&lt;&gt;内部转账",Sheet1!$E$5:$E$28252,"&lt;&gt;*调拨*")</f>
        <v>0</v>
      </c>
      <c r="P497" s="32">
        <f>SUMIFS(Sheet1!$F$5:$F$28252,Sheet1!$I$5:$I$28252,$B497,Sheet1!$L$5:$L$28252,$A497,Sheet1!$D$5:$D$28252,"药机微信",Sheet1!$E$5:$E$28252,"&lt;&gt;*调拨*")+SUMIFS(Sheet1!$F$5:$F$28252,Sheet1!$I$5:$I$28252,$B497,Sheet1!$L$5:$L$28252,$A497,Sheet1!$E$5:$E$28252,"*药机微信*",Sheet1!$D$5:$D$28252,"&lt;&gt;药机微信",Sheet1!$D$5:$D$28252,"&lt;&gt;内部转款",Sheet1!$D$5:$D$28252,"&lt;&gt;内部转账",Sheet1!$E$5:$E$28252,"&lt;&gt;*调拨*")</f>
        <v>0</v>
      </c>
      <c r="Q497" s="32">
        <f>SUMIFS(Sheet1!$F$5:$F$28252,Sheet1!$I$5:$I$28252,$B497,Sheet1!$L$5:$L$28252,$A497,Sheet1!$D$5:$D$28252,"亲情卡",Sheet1!$E$5:$E$28252,"&lt;&gt;*调拨*")+SUMIFS(Sheet1!$F$5:$F$28252,Sheet1!$I$5:$I$28252,$B497,Sheet1!$L$5:$L$28252,$A497,Sheet1!$E$5:$E$28252,"*亲情卡*",Sheet1!$D$5:$D$28252,"&lt;&gt;亲情卡",Sheet1!$D$5:$D$28252,"&lt;&gt;内部转款",Sheet1!$D$5:$D$28252,"&lt;&gt;内部转账",Sheet1!$E$5:$E$28252,"&lt;&gt;*调拨*")</f>
        <v>0</v>
      </c>
      <c r="R497" s="32">
        <f>SUMIFS(Sheet1!$F$5:$F$28252,Sheet1!$I$5:$I$28252,$B497,Sheet1!$L$5:$L$28252,$A497,Sheet1!$D$5:$D$28252,"优惠券",Sheet1!$E$5:$E$28252,"&lt;&gt;*调拨*")+SUMIFS(Sheet1!$F$5:$F$28252,Sheet1!$I$5:$I$28252,$B497,Sheet1!$L$5:$L$28252,$A497,Sheet1!$E$5:$E$28252,"*优惠券*",Sheet1!$D$5:$D$28252,"&lt;&gt;优惠券",Sheet1!$D$5:$D$28252,"&lt;&gt;内部转款",Sheet1!$D$5:$D$28252,"&lt;&gt;内部转账",Sheet1!$E$5:$E$28252,"&lt;&gt;*调拨*")</f>
        <v>0</v>
      </c>
      <c r="S497" s="32">
        <f>SUMIFS(Sheet1!$F$5:$F$28252,Sheet1!$I$5:$I$28252,$B497,Sheet1!$L$5:$L$28252,$A497,Sheet1!$D$5:$D$28252,"代金券",Sheet1!$E$5:$E$28252,"&lt;&gt;*调拨*")+SUMIFS(Sheet1!$F$5:$F$28252,Sheet1!$I$5:$I$28252,$B497,Sheet1!$L$5:$L$28252,$A497,Sheet1!$E$5:$E$28252,"*代金券*",Sheet1!$D$5:$D$28252,"&lt;&gt;代金券",Sheet1!$D$5:$D$28252,"&lt;&gt;内部转款",Sheet1!$D$5:$D$28252,"&lt;&gt;内部转账",Sheet1!$E$5:$E$28252,"&lt;&gt;*调拨*")</f>
        <v>0</v>
      </c>
      <c r="T497" s="32">
        <f>SUMIFS(Sheet1!$F$5:$F$28252,Sheet1!$I$5:$I$28252,$B497,Sheet1!$L$5:$L$28252,$A497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497,Sheet1!$L$5:$L$28252,$A497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497,Sheet1!$L$5:$L$28252,$A497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497,Sheet1!$L$5:$L$28252,$A497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7" s="32">
        <f>SUMIFS(Sheet1!$F$5:$F$28252,Sheet1!$I$5:$I$28252,$B497,Sheet1!$L$5:$L$28252,$A497,Sheet1!$E$5:$E$28252,"*调拨*")</f>
        <v>0</v>
      </c>
      <c r="V497" s="32">
        <f>SUMIFS(Sheet1!$F$5:$F$28252,Sheet1!$I$5:$I$28252,$B497,Sheet1!$L$5:$L$28252,$A497,Sheet1!$D$5:$D$28252,"储值",Sheet1!$E$5:$E$28252,"&lt;&gt;*调拨*")+SUMIFS(Sheet1!$F$5:$F$28252,Sheet1!$I$5:$I$28252,$B497,Sheet1!$L$5:$L$28252,$A497,Sheet1!$E$5:$E$28252,"*储值*",Sheet1!$D$5:$D$28252,"&lt;&gt;储值",Sheet1!$D$5:$D$28252,"&lt;&gt;内部转款",Sheet1!$D$5:$D$28252,"&lt;&gt;内部转账",Sheet1!$E$5:$E$28252,"&lt;&gt;*调拨*")</f>
        <v>0</v>
      </c>
      <c r="W497" s="32">
        <f>SUMIFS(Sheet1!$F$5:$F$28252,Sheet1!$I$5:$I$28252,$B497,Sheet1!$L$5:$L$28252,$A497,Sheet1!$D$5:$D$28252,"效期",Sheet1!$E$5:$E$28252,"&lt;&gt;*调拨*")+SUMIFS(Sheet1!$F$5:$F$28252,Sheet1!$I$5:$I$28252,$B497,Sheet1!$L$5:$L$28252,$A497,Sheet1!$E$5:$E$28252,"*效期*",Sheet1!$D$5:$D$28252,"&lt;&gt;效期",Sheet1!$D$5:$D$28252,"&lt;&gt;内部转款",Sheet1!$D$5:$D$28252,"&lt;&gt;内部转账",Sheet1!$E$5:$E$28252,"&lt;&gt;*调拨*")</f>
        <v>0</v>
      </c>
      <c r="X497" s="32">
        <f>SUMIFS(Sheet1!$F$5:$F$28252,Sheet1!$I$5:$I$28252,$B497,Sheet1!$L$5:$L$28252,$A497,Sheet1!$D$5:$D$28252,"内部转款",Sheet1!$E$5:$E$28252,"&lt;&gt;*调拨*")+SUMIFS(Sheet1!$F$5:$F$28252,Sheet1!$I$5:$I$28252,$B497,Sheet1!$L$5:$L$28252,$A497,Sheet1!$D$5:$D$28252,"内部转账",Sheet1!$E$5:$E$28252,"&lt;&gt;*调拨*")</f>
        <v>0</v>
      </c>
      <c r="Y497" s="32">
        <f t="shared" si="36"/>
        <v>0</v>
      </c>
      <c r="Z497" s="32">
        <f>SUMIFS(Sheet1!$F$5:$F$28252,Sheet1!$I$5:$I$28252,$B497,Sheet1!$L$5:$L$28252,$A497)</f>
        <v>0</v>
      </c>
      <c r="AA497" s="32">
        <f>SUMIFS(Sheet1!$G$5:$G$28252,Sheet1!$I$5:$I$28252,$B497,Sheet1!$L$5:$L$28252,$A497,Sheet1!$D$5:$D$28252,"工资",Sheet1!$E$5:$E$28252,"&lt;&gt;*调拨*")+SUMIFS(Sheet1!$G$5:$G$28252,Sheet1!$I$5:$I$28252,$B497,Sheet1!$L$5:$L$28252,$A497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7" s="32">
        <f>SUMIFS(Sheet1!$G$5:$G$28252,Sheet1!$I$5:$I$28252,$B497,Sheet1!$L$5:$L$28252,$A497,Sheet1!$D$5:$D$28252,"水费",Sheet1!$E$5:$E$28252,"&lt;&gt;*调拨*")+SUMIFS(Sheet1!$G$5:$G$28252,Sheet1!$I$5:$I$28252,$B497,Sheet1!$L$5:$L$28252,$A497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97" s="32">
        <f>SUMIFS(Sheet1!$G$5:$G$28252,Sheet1!$I$5:$I$28252,$B497,Sheet1!$L$5:$L$28252,$A497,Sheet1!$D$5:$D$28252,"电费",Sheet1!$E$5:$E$28252,"&lt;&gt;*调拨*")+SUMIFS(Sheet1!$G$5:$G$28252,Sheet1!$I$5:$I$28252,$B497,Sheet1!$L$5:$L$28252,$A497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97" s="32">
        <f>SUMIFS(Sheet1!$G$5:$G$28252,Sheet1!$I$5:$I$28252,$B497,Sheet1!$L$5:$L$28252,$A497,Sheet1!$D$5:$D$28252,"宽带费",Sheet1!$E$5:$E$28252,"&lt;&gt;*调拨*")+SUMIFS(Sheet1!$G$5:$G$28252,Sheet1!$I$5:$I$28252,$B497,Sheet1!$L$5:$L$28252,$A497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7" s="32">
        <f>SUMIFS(Sheet1!$G$5:$G$28252,Sheet1!$I$5:$I$28252,$B497,Sheet1!$L$5:$L$28252,$A497,Sheet1!$D$5:$D$28252,"办公费",Sheet1!$E$5:$E$28252,"&lt;&gt;*调拨*")+SUMIFS(Sheet1!$G$5:$G$28252,Sheet1!$I$5:$I$28252,$B497,Sheet1!$L$5:$L$28252,$A497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97" s="32">
        <f>SUMIFS(Sheet1!$G$5:$G$28252,Sheet1!$I$5:$I$28252,$B497,Sheet1!$L$5:$L$28252,$A497,Sheet1!$D$5:$D$28252,"话费",Sheet1!$E$5:$E$28252,"&lt;&gt;*调拨*")+SUMIFS(Sheet1!$G$5:$G$28252,Sheet1!$I$5:$I$28252,$B497,Sheet1!$L$5:$L$28252,$A497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97" s="32">
        <f>SUMIFS(Sheet1!$G$5:$G$28252,Sheet1!$I$5:$I$28252,$B497,Sheet1!$L$5:$L$28252,$A497,Sheet1!$D$5:$D$28252,"房租",Sheet1!$E$5:$E$28252,"&lt;&gt;*调拨*")+SUMIFS(Sheet1!$G$5:$G$28252,Sheet1!$I$5:$I$28252,$B497,Sheet1!$L$5:$L$28252,$A497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7" s="32">
        <f>SUMIFS(Sheet1!$G$5:$G$28252,Sheet1!$I$5:$I$28252,$B497,Sheet1!$L$5:$L$28252,$A497,Sheet1!$E$5:$E$28252,"*调拨*")</f>
        <v>0</v>
      </c>
      <c r="AI497" s="32">
        <f>SUMIFS(Sheet1!$G$5:$G$28252,Sheet1!$I$5:$I$28252,$B497,Sheet1!$L$5:$L$28252,$A497,Sheet1!$D$5:$D$28252,"内部转款",Sheet1!$E$5:$E$28252,"&lt;&gt;*调拨*")+SUMIFS(Sheet1!$G$5:$G$28252,Sheet1!$I$5:$I$28252,$B497,Sheet1!$L$5:$L$28252,$A497,Sheet1!$D$5:$D$28252,"内部转账",Sheet1!$E$5:$E$28252,"&lt;&gt;*调拨*")</f>
        <v>0</v>
      </c>
      <c r="AJ497" s="32">
        <f t="shared" si="37"/>
        <v>0</v>
      </c>
      <c r="AK497" s="32">
        <f>SUMIFS(Sheet1!$G$5:$G$28252,Sheet1!$I$5:$I$28252,$B497,Sheet1!$L$5:$L$28252,$A497)</f>
        <v>0</v>
      </c>
      <c r="AL497" s="32">
        <f t="shared" si="38"/>
        <v>0</v>
      </c>
    </row>
    <row r="498" ht="16.5" spans="1:38">
      <c r="A498" s="30">
        <v>202609</v>
      </c>
      <c r="B498" s="31" t="s">
        <v>676</v>
      </c>
      <c r="C498" s="32">
        <f>SUMIFS(Sheet1!$F$5:$F$28252,Sheet1!$I$5:$I$28252,$B498,Sheet1!$L$5:$L$28252,$A498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98" s="32">
        <f>SUMIFS(Sheet1!$F$5:$F$28252,Sheet1!$I$5:$I$28252,$B498,Sheet1!$L$5:$L$28252,$A498,Sheet1!$D$5:$D$28252,"医保即时拨付",Sheet1!$E$5:$E$28252,"&lt;&gt;*调拨*")+SUMIFS(Sheet1!$F$5:$F$28252,Sheet1!$I$5:$I$28252,$B498,Sheet1!$L$5:$L$28252,$A498,Sheet1!$E$5:$E$28252,"*医保即时拨付*",Sheet1!$D$5:$D$28252,"&lt;&gt;医保即时拨付",Sheet1!$D$5:$D$28252,"&lt;&gt;内部转款",Sheet1!$D$5:$D$28252,"&lt;&gt;内部转账",Sheet1!$E$5:$E$28252,"&lt;&gt;*调拨*")</f>
        <v>0</v>
      </c>
      <c r="E498" s="32">
        <f>SUMIFS(Sheet1!$F$5:$F$28252,Sheet1!$I$5:$I$28252,$B498,Sheet1!$L$5:$L$28252,$A498,Sheet1!$D$5:$D$28252,"医保",Sheet1!$E$5:$E$28252,"&lt;&gt;*调拨*",Sheet1!$E$5:$E$28252,"&lt;&gt;*医保即时拨付*")+SUMIFS(Sheet1!$F$5:$F$28252,Sheet1!$I$5:$I$28252,$B498,Sheet1!$L$5:$L$28252,$A498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8" s="32">
        <f>SUMIFS(Sheet1!$F$5:$F$28252,Sheet1!$I$5:$I$28252,$B498,Sheet1!$L$5:$L$28252,$A498,Sheet1!$D$5:$D$28252,"聚合",Sheet1!$E$5:$E$28252,"&lt;&gt;*调拨*")+SUMIFS(Sheet1!$F$5:$F$28252,Sheet1!$I$5:$I$28252,$B498,Sheet1!$L$5:$L$28252,$A498,Sheet1!$E$5:$E$28252,"*聚合*",Sheet1!$D$5:$D$28252,"&lt;&gt;聚合",Sheet1!$D$5:$D$28252,"&lt;&gt;内部转款",Sheet1!$D$5:$D$28252,"&lt;&gt;内部转账",Sheet1!$E$5:$E$28252,"&lt;&gt;*调拨*")</f>
        <v>0</v>
      </c>
      <c r="G498" s="32">
        <f>SUMIFS(Sheet1!$F$5:$F$28252,Sheet1!$I$5:$I$28252,$B498,Sheet1!$L$5:$L$28252,$A498,Sheet1!$D$5:$D$28252,"24小时微信",Sheet1!$E$5:$E$28252,"&lt;&gt;*调拨*")+SUMIFS(Sheet1!$F$5:$F$28252,Sheet1!$I$5:$I$28252,$B498,Sheet1!$L$5:$L$28252,$A498,Sheet1!$E$5:$E$28252,"*24小时微信*",Sheet1!$D$5:$D$28252,"&lt;&gt;24小时微信",Sheet1!$D$5:$D$28252,"&lt;&gt;内部转款",Sheet1!$D$5:$D$28252,"&lt;&gt;内部转账",Sheet1!$E$5:$E$28252,"&lt;&gt;*调拨*")</f>
        <v>0</v>
      </c>
      <c r="H498" s="32">
        <f>SUMIFS(Sheet1!$F$5:$F$28252,Sheet1!$I$5:$I$28252,$B498,Sheet1!$L$5:$L$28252,$A498,Sheet1!$D$5:$D$28252,"美团",Sheet1!$E$5:$E$28252,"&lt;&gt;*调拨*")+SUMIFS(Sheet1!$F$5:$F$28252,Sheet1!$I$5:$I$28252,$B498,Sheet1!$L$5:$L$28252,$A498,Sheet1!$E$5:$E$28252,"*美团*",Sheet1!$D$5:$D$28252,"&lt;&gt;美团",Sheet1!$D$5:$D$28252,"&lt;&gt;内部转款",Sheet1!$D$5:$D$28252,"&lt;&gt;内部转账",Sheet1!$E$5:$E$28252,"&lt;&gt;*调拨*")</f>
        <v>0</v>
      </c>
      <c r="I498" s="32">
        <f>SUMIFS(Sheet1!$F$5:$F$28252,Sheet1!$I$5:$I$28252,$B498,Sheet1!$L$5:$L$28252,$A498,Sheet1!$D$5:$D$28252,"饿了么",Sheet1!$E$5:$E$28252,"&lt;&gt;*调拨*")+SUMIFS(Sheet1!$F$5:$F$28252,Sheet1!$I$5:$I$28252,$B498,Sheet1!$L$5:$L$28252,$A498,Sheet1!$E$5:$E$28252,"*饿了么*",Sheet1!$D$5:$D$28252,"&lt;&gt;饿了么",Sheet1!$D$5:$D$28252,"&lt;&gt;内部转款",Sheet1!$D$5:$D$28252,"&lt;&gt;内部转账",Sheet1!$E$5:$E$28252,"&lt;&gt;*调拨*")</f>
        <v>0</v>
      </c>
      <c r="J498" s="32">
        <f>SUMIFS(Sheet1!$F$5:$F$28252,Sheet1!$I$5:$I$28252,$B498,Sheet1!$L$5:$L$28252,$A498,Sheet1!$D$5:$D$28252,"健E卡",Sheet1!$E$5:$E$28252,"&lt;&gt;*调拨*")+SUMIFS(Sheet1!$F$5:$F$28252,Sheet1!$I$5:$I$28252,$B498,Sheet1!$L$5:$L$28252,$A498,Sheet1!$E$5:$E$28252,"*健E卡*",Sheet1!$D$5:$D$28252,"&lt;&gt;健E卡",Sheet1!$D$5:$D$28252,"&lt;&gt;内部转款",Sheet1!$D$5:$D$28252,"&lt;&gt;内部转账",Sheet1!$E$5:$E$28252,"&lt;&gt;*调拨*")</f>
        <v>0</v>
      </c>
      <c r="K498" s="32">
        <f>SUMIFS(Sheet1!$F$5:$F$28252,Sheet1!$I$5:$I$28252,$B498,Sheet1!$L$5:$L$28252,$A498,Sheet1!$D$5:$D$28252,"抖音",Sheet1!$E$5:$E$28252,"&lt;&gt;*调拨*")+SUMIFS(Sheet1!$F$5:$F$28252,Sheet1!$I$5:$I$28252,$B498,Sheet1!$L$5:$L$28252,$A498,Sheet1!$E$5:$E$28252,"*抖音*",Sheet1!$D$5:$D$28252,"&lt;&gt;抖音",Sheet1!$D$5:$D$28252,"&lt;&gt;内部转款",Sheet1!$D$5:$D$28252,"&lt;&gt;内部转账",Sheet1!$E$5:$E$28252,"&lt;&gt;*调拨*")</f>
        <v>0</v>
      </c>
      <c r="L498" s="32">
        <f>SUMIFS(Sheet1!$F$5:$F$28252,Sheet1!$I$5:$I$28252,$B498,Sheet1!$L$5:$L$28252,$A498,Sheet1!$D$5:$D$28252,"医卡通",Sheet1!$E$5:$E$28252,"&lt;&gt;*调拨*")+SUMIFS(Sheet1!$F$5:$F$28252,Sheet1!$I$5:$I$28252,$B498,Sheet1!$L$5:$L$28252,$A498,Sheet1!$E$5:$E$28252,"*医卡通*",Sheet1!$D$5:$D$28252,"&lt;&gt;医卡通",Sheet1!$D$5:$D$28252,"&lt;&gt;内部转款",Sheet1!$D$5:$D$28252,"&lt;&gt;内部转账",Sheet1!$E$5:$E$28252,"&lt;&gt;*调拨*")</f>
        <v>0</v>
      </c>
      <c r="M498" s="32">
        <f>SUMIFS(Sheet1!$F$5:$F$28252,Sheet1!$I$5:$I$28252,$B498,Sheet1!$L$5:$L$28252,$A498,Sheet1!$D$5:$D$28252,"企健网",Sheet1!$E$5:$E$28252,"&lt;&gt;*调拨*")+SUMIFS(Sheet1!$F$5:$F$28252,Sheet1!$I$5:$I$28252,$B498,Sheet1!$L$5:$L$28252,$A498,Sheet1!$E$5:$E$28252,"*企健网*",Sheet1!$D$5:$D$28252,"&lt;&gt;企健网",Sheet1!$D$5:$D$28252,"&lt;&gt;内部转款",Sheet1!$D$5:$D$28252,"&lt;&gt;内部转账",Sheet1!$E$5:$E$28252,"&lt;&gt;*调拨*")</f>
        <v>0</v>
      </c>
      <c r="N498" s="32">
        <f>SUMIFS(Sheet1!$F$5:$F$28252,Sheet1!$I$5:$I$28252,$B498,Sheet1!$L$5:$L$28252,$A498,Sheet1!$D$5:$D$28252,"银联",Sheet1!$E$5:$E$28252,"&lt;&gt;*调拨*")+SUMIFS(Sheet1!$F$5:$F$28252,Sheet1!$I$5:$I$28252,$B498,Sheet1!$L$5:$L$28252,$A498,Sheet1!$E$5:$E$28252,"*银联*",Sheet1!$D$5:$D$28252,"&lt;&gt;银联",Sheet1!$D$5:$D$28252,"&lt;&gt;内部转款",Sheet1!$D$5:$D$28252,"&lt;&gt;内部转账",Sheet1!$E$5:$E$28252,"&lt;&gt;*调拨*")</f>
        <v>0</v>
      </c>
      <c r="O498" s="32">
        <f>SUMIFS(Sheet1!$F$5:$F$28252,Sheet1!$I$5:$I$28252,$B498,Sheet1!$L$5:$L$28252,$A498,Sheet1!$D$5:$D$28252,"京东",Sheet1!$E$5:$E$28252,"&lt;&gt;*调拨*")+SUMIFS(Sheet1!$F$5:$F$28252,Sheet1!$I$5:$I$28252,$B498,Sheet1!$L$5:$L$28252,$A498,Sheet1!$E$5:$E$28252,"*京东*",Sheet1!$D$5:$D$28252,"&lt;&gt;京东",Sheet1!$D$5:$D$28252,"&lt;&gt;内部转款",Sheet1!$D$5:$D$28252,"&lt;&gt;内部转账",Sheet1!$E$5:$E$28252,"&lt;&gt;*调拨*")</f>
        <v>0</v>
      </c>
      <c r="P498" s="32">
        <f>SUMIFS(Sheet1!$F$5:$F$28252,Sheet1!$I$5:$I$28252,$B498,Sheet1!$L$5:$L$28252,$A498,Sheet1!$D$5:$D$28252,"药机微信",Sheet1!$E$5:$E$28252,"&lt;&gt;*调拨*")+SUMIFS(Sheet1!$F$5:$F$28252,Sheet1!$I$5:$I$28252,$B498,Sheet1!$L$5:$L$28252,$A498,Sheet1!$E$5:$E$28252,"*药机微信*",Sheet1!$D$5:$D$28252,"&lt;&gt;药机微信",Sheet1!$D$5:$D$28252,"&lt;&gt;内部转款",Sheet1!$D$5:$D$28252,"&lt;&gt;内部转账",Sheet1!$E$5:$E$28252,"&lt;&gt;*调拨*")</f>
        <v>0</v>
      </c>
      <c r="Q498" s="32">
        <f>SUMIFS(Sheet1!$F$5:$F$28252,Sheet1!$I$5:$I$28252,$B498,Sheet1!$L$5:$L$28252,$A498,Sheet1!$D$5:$D$28252,"亲情卡",Sheet1!$E$5:$E$28252,"&lt;&gt;*调拨*")+SUMIFS(Sheet1!$F$5:$F$28252,Sheet1!$I$5:$I$28252,$B498,Sheet1!$L$5:$L$28252,$A498,Sheet1!$E$5:$E$28252,"*亲情卡*",Sheet1!$D$5:$D$28252,"&lt;&gt;亲情卡",Sheet1!$D$5:$D$28252,"&lt;&gt;内部转款",Sheet1!$D$5:$D$28252,"&lt;&gt;内部转账",Sheet1!$E$5:$E$28252,"&lt;&gt;*调拨*")</f>
        <v>0</v>
      </c>
      <c r="R498" s="32">
        <f>SUMIFS(Sheet1!$F$5:$F$28252,Sheet1!$I$5:$I$28252,$B498,Sheet1!$L$5:$L$28252,$A498,Sheet1!$D$5:$D$28252,"优惠券",Sheet1!$E$5:$E$28252,"&lt;&gt;*调拨*")+SUMIFS(Sheet1!$F$5:$F$28252,Sheet1!$I$5:$I$28252,$B498,Sheet1!$L$5:$L$28252,$A498,Sheet1!$E$5:$E$28252,"*优惠券*",Sheet1!$D$5:$D$28252,"&lt;&gt;优惠券",Sheet1!$D$5:$D$28252,"&lt;&gt;内部转款",Sheet1!$D$5:$D$28252,"&lt;&gt;内部转账",Sheet1!$E$5:$E$28252,"&lt;&gt;*调拨*")</f>
        <v>0</v>
      </c>
      <c r="S498" s="32">
        <f>SUMIFS(Sheet1!$F$5:$F$28252,Sheet1!$I$5:$I$28252,$B498,Sheet1!$L$5:$L$28252,$A498,Sheet1!$D$5:$D$28252,"代金券",Sheet1!$E$5:$E$28252,"&lt;&gt;*调拨*")+SUMIFS(Sheet1!$F$5:$F$28252,Sheet1!$I$5:$I$28252,$B498,Sheet1!$L$5:$L$28252,$A498,Sheet1!$E$5:$E$28252,"*代金券*",Sheet1!$D$5:$D$28252,"&lt;&gt;代金券",Sheet1!$D$5:$D$28252,"&lt;&gt;内部转款",Sheet1!$D$5:$D$28252,"&lt;&gt;内部转账",Sheet1!$E$5:$E$28252,"&lt;&gt;*调拨*")</f>
        <v>0</v>
      </c>
      <c r="T498" s="32">
        <f>SUMIFS(Sheet1!$F$5:$F$28252,Sheet1!$I$5:$I$28252,$B498,Sheet1!$L$5:$L$28252,$A498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498,Sheet1!$L$5:$L$28252,$A498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498,Sheet1!$L$5:$L$28252,$A498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498,Sheet1!$L$5:$L$28252,$A498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8" s="32">
        <f>SUMIFS(Sheet1!$F$5:$F$28252,Sheet1!$I$5:$I$28252,$B498,Sheet1!$L$5:$L$28252,$A498,Sheet1!$E$5:$E$28252,"*调拨*")</f>
        <v>0</v>
      </c>
      <c r="V498" s="32">
        <f>SUMIFS(Sheet1!$F$5:$F$28252,Sheet1!$I$5:$I$28252,$B498,Sheet1!$L$5:$L$28252,$A498,Sheet1!$D$5:$D$28252,"储值",Sheet1!$E$5:$E$28252,"&lt;&gt;*调拨*")+SUMIFS(Sheet1!$F$5:$F$28252,Sheet1!$I$5:$I$28252,$B498,Sheet1!$L$5:$L$28252,$A498,Sheet1!$E$5:$E$28252,"*储值*",Sheet1!$D$5:$D$28252,"&lt;&gt;储值",Sheet1!$D$5:$D$28252,"&lt;&gt;内部转款",Sheet1!$D$5:$D$28252,"&lt;&gt;内部转账",Sheet1!$E$5:$E$28252,"&lt;&gt;*调拨*")</f>
        <v>0</v>
      </c>
      <c r="W498" s="32">
        <f>SUMIFS(Sheet1!$F$5:$F$28252,Sheet1!$I$5:$I$28252,$B498,Sheet1!$L$5:$L$28252,$A498,Sheet1!$D$5:$D$28252,"效期",Sheet1!$E$5:$E$28252,"&lt;&gt;*调拨*")+SUMIFS(Sheet1!$F$5:$F$28252,Sheet1!$I$5:$I$28252,$B498,Sheet1!$L$5:$L$28252,$A498,Sheet1!$E$5:$E$28252,"*效期*",Sheet1!$D$5:$D$28252,"&lt;&gt;效期",Sheet1!$D$5:$D$28252,"&lt;&gt;内部转款",Sheet1!$D$5:$D$28252,"&lt;&gt;内部转账",Sheet1!$E$5:$E$28252,"&lt;&gt;*调拨*")</f>
        <v>0</v>
      </c>
      <c r="X498" s="32">
        <f>SUMIFS(Sheet1!$F$5:$F$28252,Sheet1!$I$5:$I$28252,$B498,Sheet1!$L$5:$L$28252,$A498,Sheet1!$D$5:$D$28252,"内部转款",Sheet1!$E$5:$E$28252,"&lt;&gt;*调拨*")+SUMIFS(Sheet1!$F$5:$F$28252,Sheet1!$I$5:$I$28252,$B498,Sheet1!$L$5:$L$28252,$A498,Sheet1!$D$5:$D$28252,"内部转账",Sheet1!$E$5:$E$28252,"&lt;&gt;*调拨*")</f>
        <v>0</v>
      </c>
      <c r="Y498" s="32">
        <f t="shared" si="36"/>
        <v>0</v>
      </c>
      <c r="Z498" s="32">
        <f>SUMIFS(Sheet1!$F$5:$F$28252,Sheet1!$I$5:$I$28252,$B498,Sheet1!$L$5:$L$28252,$A498)</f>
        <v>0</v>
      </c>
      <c r="AA498" s="32">
        <f>SUMIFS(Sheet1!$G$5:$G$28252,Sheet1!$I$5:$I$28252,$B498,Sheet1!$L$5:$L$28252,$A498,Sheet1!$D$5:$D$28252,"工资",Sheet1!$E$5:$E$28252,"&lt;&gt;*调拨*")+SUMIFS(Sheet1!$G$5:$G$28252,Sheet1!$I$5:$I$28252,$B498,Sheet1!$L$5:$L$28252,$A498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8" s="32">
        <f>SUMIFS(Sheet1!$G$5:$G$28252,Sheet1!$I$5:$I$28252,$B498,Sheet1!$L$5:$L$28252,$A498,Sheet1!$D$5:$D$28252,"水费",Sheet1!$E$5:$E$28252,"&lt;&gt;*调拨*")+SUMIFS(Sheet1!$G$5:$G$28252,Sheet1!$I$5:$I$28252,$B498,Sheet1!$L$5:$L$28252,$A498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98" s="32">
        <f>SUMIFS(Sheet1!$G$5:$G$28252,Sheet1!$I$5:$I$28252,$B498,Sheet1!$L$5:$L$28252,$A498,Sheet1!$D$5:$D$28252,"电费",Sheet1!$E$5:$E$28252,"&lt;&gt;*调拨*")+SUMIFS(Sheet1!$G$5:$G$28252,Sheet1!$I$5:$I$28252,$B498,Sheet1!$L$5:$L$28252,$A498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98" s="32">
        <f>SUMIFS(Sheet1!$G$5:$G$28252,Sheet1!$I$5:$I$28252,$B498,Sheet1!$L$5:$L$28252,$A498,Sheet1!$D$5:$D$28252,"宽带费",Sheet1!$E$5:$E$28252,"&lt;&gt;*调拨*")+SUMIFS(Sheet1!$G$5:$G$28252,Sheet1!$I$5:$I$28252,$B498,Sheet1!$L$5:$L$28252,$A498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8" s="32">
        <f>SUMIFS(Sheet1!$G$5:$G$28252,Sheet1!$I$5:$I$28252,$B498,Sheet1!$L$5:$L$28252,$A498,Sheet1!$D$5:$D$28252,"办公费",Sheet1!$E$5:$E$28252,"&lt;&gt;*调拨*")+SUMIFS(Sheet1!$G$5:$G$28252,Sheet1!$I$5:$I$28252,$B498,Sheet1!$L$5:$L$28252,$A498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98" s="32">
        <f>SUMIFS(Sheet1!$G$5:$G$28252,Sheet1!$I$5:$I$28252,$B498,Sheet1!$L$5:$L$28252,$A498,Sheet1!$D$5:$D$28252,"话费",Sheet1!$E$5:$E$28252,"&lt;&gt;*调拨*")+SUMIFS(Sheet1!$G$5:$G$28252,Sheet1!$I$5:$I$28252,$B498,Sheet1!$L$5:$L$28252,$A498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98" s="32">
        <f>SUMIFS(Sheet1!$G$5:$G$28252,Sheet1!$I$5:$I$28252,$B498,Sheet1!$L$5:$L$28252,$A498,Sheet1!$D$5:$D$28252,"房租",Sheet1!$E$5:$E$28252,"&lt;&gt;*调拨*")+SUMIFS(Sheet1!$G$5:$G$28252,Sheet1!$I$5:$I$28252,$B498,Sheet1!$L$5:$L$28252,$A498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8" s="32">
        <f>SUMIFS(Sheet1!$G$5:$G$28252,Sheet1!$I$5:$I$28252,$B498,Sheet1!$L$5:$L$28252,$A498,Sheet1!$E$5:$E$28252,"*调拨*")</f>
        <v>0</v>
      </c>
      <c r="AI498" s="32">
        <f>SUMIFS(Sheet1!$G$5:$G$28252,Sheet1!$I$5:$I$28252,$B498,Sheet1!$L$5:$L$28252,$A498,Sheet1!$D$5:$D$28252,"内部转款",Sheet1!$E$5:$E$28252,"&lt;&gt;*调拨*")+SUMIFS(Sheet1!$G$5:$G$28252,Sheet1!$I$5:$I$28252,$B498,Sheet1!$L$5:$L$28252,$A498,Sheet1!$D$5:$D$28252,"内部转账",Sheet1!$E$5:$E$28252,"&lt;&gt;*调拨*")</f>
        <v>0</v>
      </c>
      <c r="AJ498" s="32">
        <f t="shared" si="37"/>
        <v>0</v>
      </c>
      <c r="AK498" s="32">
        <f>SUMIFS(Sheet1!$G$5:$G$28252,Sheet1!$I$5:$I$28252,$B498,Sheet1!$L$5:$L$28252,$A498)</f>
        <v>0</v>
      </c>
      <c r="AL498" s="32">
        <f t="shared" si="38"/>
        <v>0</v>
      </c>
    </row>
    <row r="499" ht="16.5" spans="1:38">
      <c r="A499" s="30">
        <v>202609</v>
      </c>
      <c r="B499" s="31" t="s">
        <v>678</v>
      </c>
      <c r="C499" s="32">
        <f>SUMIFS(Sheet1!$F$5:$F$28252,Sheet1!$I$5:$I$28252,$B499,Sheet1!$L$5:$L$28252,$A499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499" s="32">
        <f>SUMIFS(Sheet1!$F$5:$F$28252,Sheet1!$I$5:$I$28252,$B499,Sheet1!$L$5:$L$28252,$A499,Sheet1!$D$5:$D$28252,"医保即时拨付",Sheet1!$E$5:$E$28252,"&lt;&gt;*调拨*")+SUMIFS(Sheet1!$F$5:$F$28252,Sheet1!$I$5:$I$28252,$B499,Sheet1!$L$5:$L$28252,$A499,Sheet1!$E$5:$E$28252,"*医保即时拨付*",Sheet1!$D$5:$D$28252,"&lt;&gt;医保即时拨付",Sheet1!$D$5:$D$28252,"&lt;&gt;内部转款",Sheet1!$D$5:$D$28252,"&lt;&gt;内部转账",Sheet1!$E$5:$E$28252,"&lt;&gt;*调拨*")</f>
        <v>0</v>
      </c>
      <c r="E499" s="32">
        <f>SUMIFS(Sheet1!$F$5:$F$28252,Sheet1!$I$5:$I$28252,$B499,Sheet1!$L$5:$L$28252,$A499,Sheet1!$D$5:$D$28252,"医保",Sheet1!$E$5:$E$28252,"&lt;&gt;*调拨*",Sheet1!$E$5:$E$28252,"&lt;&gt;*医保即时拨付*")+SUMIFS(Sheet1!$F$5:$F$28252,Sheet1!$I$5:$I$28252,$B499,Sheet1!$L$5:$L$28252,$A499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499" s="32">
        <f>SUMIFS(Sheet1!$F$5:$F$28252,Sheet1!$I$5:$I$28252,$B499,Sheet1!$L$5:$L$28252,$A499,Sheet1!$D$5:$D$28252,"聚合",Sheet1!$E$5:$E$28252,"&lt;&gt;*调拨*")+SUMIFS(Sheet1!$F$5:$F$28252,Sheet1!$I$5:$I$28252,$B499,Sheet1!$L$5:$L$28252,$A499,Sheet1!$E$5:$E$28252,"*聚合*",Sheet1!$D$5:$D$28252,"&lt;&gt;聚合",Sheet1!$D$5:$D$28252,"&lt;&gt;内部转款",Sheet1!$D$5:$D$28252,"&lt;&gt;内部转账",Sheet1!$E$5:$E$28252,"&lt;&gt;*调拨*")</f>
        <v>0</v>
      </c>
      <c r="G499" s="32">
        <f>SUMIFS(Sheet1!$F$5:$F$28252,Sheet1!$I$5:$I$28252,$B499,Sheet1!$L$5:$L$28252,$A499,Sheet1!$D$5:$D$28252,"24小时微信",Sheet1!$E$5:$E$28252,"&lt;&gt;*调拨*")+SUMIFS(Sheet1!$F$5:$F$28252,Sheet1!$I$5:$I$28252,$B499,Sheet1!$L$5:$L$28252,$A499,Sheet1!$E$5:$E$28252,"*24小时微信*",Sheet1!$D$5:$D$28252,"&lt;&gt;24小时微信",Sheet1!$D$5:$D$28252,"&lt;&gt;内部转款",Sheet1!$D$5:$D$28252,"&lt;&gt;内部转账",Sheet1!$E$5:$E$28252,"&lt;&gt;*调拨*")</f>
        <v>0</v>
      </c>
      <c r="H499" s="32">
        <f>SUMIFS(Sheet1!$F$5:$F$28252,Sheet1!$I$5:$I$28252,$B499,Sheet1!$L$5:$L$28252,$A499,Sheet1!$D$5:$D$28252,"美团",Sheet1!$E$5:$E$28252,"&lt;&gt;*调拨*")+SUMIFS(Sheet1!$F$5:$F$28252,Sheet1!$I$5:$I$28252,$B499,Sheet1!$L$5:$L$28252,$A499,Sheet1!$E$5:$E$28252,"*美团*",Sheet1!$D$5:$D$28252,"&lt;&gt;美团",Sheet1!$D$5:$D$28252,"&lt;&gt;内部转款",Sheet1!$D$5:$D$28252,"&lt;&gt;内部转账",Sheet1!$E$5:$E$28252,"&lt;&gt;*调拨*")</f>
        <v>0</v>
      </c>
      <c r="I499" s="32">
        <f>SUMIFS(Sheet1!$F$5:$F$28252,Sheet1!$I$5:$I$28252,$B499,Sheet1!$L$5:$L$28252,$A499,Sheet1!$D$5:$D$28252,"饿了么",Sheet1!$E$5:$E$28252,"&lt;&gt;*调拨*")+SUMIFS(Sheet1!$F$5:$F$28252,Sheet1!$I$5:$I$28252,$B499,Sheet1!$L$5:$L$28252,$A499,Sheet1!$E$5:$E$28252,"*饿了么*",Sheet1!$D$5:$D$28252,"&lt;&gt;饿了么",Sheet1!$D$5:$D$28252,"&lt;&gt;内部转款",Sheet1!$D$5:$D$28252,"&lt;&gt;内部转账",Sheet1!$E$5:$E$28252,"&lt;&gt;*调拨*")</f>
        <v>0</v>
      </c>
      <c r="J499" s="32">
        <f>SUMIFS(Sheet1!$F$5:$F$28252,Sheet1!$I$5:$I$28252,$B499,Sheet1!$L$5:$L$28252,$A499,Sheet1!$D$5:$D$28252,"健E卡",Sheet1!$E$5:$E$28252,"&lt;&gt;*调拨*")+SUMIFS(Sheet1!$F$5:$F$28252,Sheet1!$I$5:$I$28252,$B499,Sheet1!$L$5:$L$28252,$A499,Sheet1!$E$5:$E$28252,"*健E卡*",Sheet1!$D$5:$D$28252,"&lt;&gt;健E卡",Sheet1!$D$5:$D$28252,"&lt;&gt;内部转款",Sheet1!$D$5:$D$28252,"&lt;&gt;内部转账",Sheet1!$E$5:$E$28252,"&lt;&gt;*调拨*")</f>
        <v>0</v>
      </c>
      <c r="K499" s="32">
        <f>SUMIFS(Sheet1!$F$5:$F$28252,Sheet1!$I$5:$I$28252,$B499,Sheet1!$L$5:$L$28252,$A499,Sheet1!$D$5:$D$28252,"抖音",Sheet1!$E$5:$E$28252,"&lt;&gt;*调拨*")+SUMIFS(Sheet1!$F$5:$F$28252,Sheet1!$I$5:$I$28252,$B499,Sheet1!$L$5:$L$28252,$A499,Sheet1!$E$5:$E$28252,"*抖音*",Sheet1!$D$5:$D$28252,"&lt;&gt;抖音",Sheet1!$D$5:$D$28252,"&lt;&gt;内部转款",Sheet1!$D$5:$D$28252,"&lt;&gt;内部转账",Sheet1!$E$5:$E$28252,"&lt;&gt;*调拨*")</f>
        <v>0</v>
      </c>
      <c r="L499" s="32">
        <f>SUMIFS(Sheet1!$F$5:$F$28252,Sheet1!$I$5:$I$28252,$B499,Sheet1!$L$5:$L$28252,$A499,Sheet1!$D$5:$D$28252,"医卡通",Sheet1!$E$5:$E$28252,"&lt;&gt;*调拨*")+SUMIFS(Sheet1!$F$5:$F$28252,Sheet1!$I$5:$I$28252,$B499,Sheet1!$L$5:$L$28252,$A499,Sheet1!$E$5:$E$28252,"*医卡通*",Sheet1!$D$5:$D$28252,"&lt;&gt;医卡通",Sheet1!$D$5:$D$28252,"&lt;&gt;内部转款",Sheet1!$D$5:$D$28252,"&lt;&gt;内部转账",Sheet1!$E$5:$E$28252,"&lt;&gt;*调拨*")</f>
        <v>0</v>
      </c>
      <c r="M499" s="32">
        <f>SUMIFS(Sheet1!$F$5:$F$28252,Sheet1!$I$5:$I$28252,$B499,Sheet1!$L$5:$L$28252,$A499,Sheet1!$D$5:$D$28252,"企健网",Sheet1!$E$5:$E$28252,"&lt;&gt;*调拨*")+SUMIFS(Sheet1!$F$5:$F$28252,Sheet1!$I$5:$I$28252,$B499,Sheet1!$L$5:$L$28252,$A499,Sheet1!$E$5:$E$28252,"*企健网*",Sheet1!$D$5:$D$28252,"&lt;&gt;企健网",Sheet1!$D$5:$D$28252,"&lt;&gt;内部转款",Sheet1!$D$5:$D$28252,"&lt;&gt;内部转账",Sheet1!$E$5:$E$28252,"&lt;&gt;*调拨*")</f>
        <v>0</v>
      </c>
      <c r="N499" s="32">
        <f>SUMIFS(Sheet1!$F$5:$F$28252,Sheet1!$I$5:$I$28252,$B499,Sheet1!$L$5:$L$28252,$A499,Sheet1!$D$5:$D$28252,"银联",Sheet1!$E$5:$E$28252,"&lt;&gt;*调拨*")+SUMIFS(Sheet1!$F$5:$F$28252,Sheet1!$I$5:$I$28252,$B499,Sheet1!$L$5:$L$28252,$A499,Sheet1!$E$5:$E$28252,"*银联*",Sheet1!$D$5:$D$28252,"&lt;&gt;银联",Sheet1!$D$5:$D$28252,"&lt;&gt;内部转款",Sheet1!$D$5:$D$28252,"&lt;&gt;内部转账",Sheet1!$E$5:$E$28252,"&lt;&gt;*调拨*")</f>
        <v>0</v>
      </c>
      <c r="O499" s="32">
        <f>SUMIFS(Sheet1!$F$5:$F$28252,Sheet1!$I$5:$I$28252,$B499,Sheet1!$L$5:$L$28252,$A499,Sheet1!$D$5:$D$28252,"京东",Sheet1!$E$5:$E$28252,"&lt;&gt;*调拨*")+SUMIFS(Sheet1!$F$5:$F$28252,Sheet1!$I$5:$I$28252,$B499,Sheet1!$L$5:$L$28252,$A499,Sheet1!$E$5:$E$28252,"*京东*",Sheet1!$D$5:$D$28252,"&lt;&gt;京东",Sheet1!$D$5:$D$28252,"&lt;&gt;内部转款",Sheet1!$D$5:$D$28252,"&lt;&gt;内部转账",Sheet1!$E$5:$E$28252,"&lt;&gt;*调拨*")</f>
        <v>0</v>
      </c>
      <c r="P499" s="32">
        <f>SUMIFS(Sheet1!$F$5:$F$28252,Sheet1!$I$5:$I$28252,$B499,Sheet1!$L$5:$L$28252,$A499,Sheet1!$D$5:$D$28252,"药机微信",Sheet1!$E$5:$E$28252,"&lt;&gt;*调拨*")+SUMIFS(Sheet1!$F$5:$F$28252,Sheet1!$I$5:$I$28252,$B499,Sheet1!$L$5:$L$28252,$A499,Sheet1!$E$5:$E$28252,"*药机微信*",Sheet1!$D$5:$D$28252,"&lt;&gt;药机微信",Sheet1!$D$5:$D$28252,"&lt;&gt;内部转款",Sheet1!$D$5:$D$28252,"&lt;&gt;内部转账",Sheet1!$E$5:$E$28252,"&lt;&gt;*调拨*")</f>
        <v>0</v>
      </c>
      <c r="Q499" s="32">
        <f>SUMIFS(Sheet1!$F$5:$F$28252,Sheet1!$I$5:$I$28252,$B499,Sheet1!$L$5:$L$28252,$A499,Sheet1!$D$5:$D$28252,"亲情卡",Sheet1!$E$5:$E$28252,"&lt;&gt;*调拨*")+SUMIFS(Sheet1!$F$5:$F$28252,Sheet1!$I$5:$I$28252,$B499,Sheet1!$L$5:$L$28252,$A499,Sheet1!$E$5:$E$28252,"*亲情卡*",Sheet1!$D$5:$D$28252,"&lt;&gt;亲情卡",Sheet1!$D$5:$D$28252,"&lt;&gt;内部转款",Sheet1!$D$5:$D$28252,"&lt;&gt;内部转账",Sheet1!$E$5:$E$28252,"&lt;&gt;*调拨*")</f>
        <v>0</v>
      </c>
      <c r="R499" s="32">
        <f>SUMIFS(Sheet1!$F$5:$F$28252,Sheet1!$I$5:$I$28252,$B499,Sheet1!$L$5:$L$28252,$A499,Sheet1!$D$5:$D$28252,"优惠券",Sheet1!$E$5:$E$28252,"&lt;&gt;*调拨*")+SUMIFS(Sheet1!$F$5:$F$28252,Sheet1!$I$5:$I$28252,$B499,Sheet1!$L$5:$L$28252,$A499,Sheet1!$E$5:$E$28252,"*优惠券*",Sheet1!$D$5:$D$28252,"&lt;&gt;优惠券",Sheet1!$D$5:$D$28252,"&lt;&gt;内部转款",Sheet1!$D$5:$D$28252,"&lt;&gt;内部转账",Sheet1!$E$5:$E$28252,"&lt;&gt;*调拨*")</f>
        <v>0</v>
      </c>
      <c r="S499" s="32">
        <f>SUMIFS(Sheet1!$F$5:$F$28252,Sheet1!$I$5:$I$28252,$B499,Sheet1!$L$5:$L$28252,$A499,Sheet1!$D$5:$D$28252,"代金券",Sheet1!$E$5:$E$28252,"&lt;&gt;*调拨*")+SUMIFS(Sheet1!$F$5:$F$28252,Sheet1!$I$5:$I$28252,$B499,Sheet1!$L$5:$L$28252,$A499,Sheet1!$E$5:$E$28252,"*代金券*",Sheet1!$D$5:$D$28252,"&lt;&gt;代金券",Sheet1!$D$5:$D$28252,"&lt;&gt;内部转款",Sheet1!$D$5:$D$28252,"&lt;&gt;内部转账",Sheet1!$E$5:$E$28252,"&lt;&gt;*调拨*")</f>
        <v>0</v>
      </c>
      <c r="T499" s="32">
        <f>SUMIFS(Sheet1!$F$5:$F$28252,Sheet1!$I$5:$I$28252,$B499,Sheet1!$L$5:$L$28252,$A499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499,Sheet1!$L$5:$L$28252,$A499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499,Sheet1!$L$5:$L$28252,$A499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499,Sheet1!$L$5:$L$28252,$A499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499" s="32">
        <f>SUMIFS(Sheet1!$F$5:$F$28252,Sheet1!$I$5:$I$28252,$B499,Sheet1!$L$5:$L$28252,$A499,Sheet1!$E$5:$E$28252,"*调拨*")</f>
        <v>0</v>
      </c>
      <c r="V499" s="32">
        <f>SUMIFS(Sheet1!$F$5:$F$28252,Sheet1!$I$5:$I$28252,$B499,Sheet1!$L$5:$L$28252,$A499,Sheet1!$D$5:$D$28252,"储值",Sheet1!$E$5:$E$28252,"&lt;&gt;*调拨*")+SUMIFS(Sheet1!$F$5:$F$28252,Sheet1!$I$5:$I$28252,$B499,Sheet1!$L$5:$L$28252,$A499,Sheet1!$E$5:$E$28252,"*储值*",Sheet1!$D$5:$D$28252,"&lt;&gt;储值",Sheet1!$D$5:$D$28252,"&lt;&gt;内部转款",Sheet1!$D$5:$D$28252,"&lt;&gt;内部转账",Sheet1!$E$5:$E$28252,"&lt;&gt;*调拨*")</f>
        <v>0</v>
      </c>
      <c r="W499" s="32">
        <f>SUMIFS(Sheet1!$F$5:$F$28252,Sheet1!$I$5:$I$28252,$B499,Sheet1!$L$5:$L$28252,$A499,Sheet1!$D$5:$D$28252,"效期",Sheet1!$E$5:$E$28252,"&lt;&gt;*调拨*")+SUMIFS(Sheet1!$F$5:$F$28252,Sheet1!$I$5:$I$28252,$B499,Sheet1!$L$5:$L$28252,$A499,Sheet1!$E$5:$E$28252,"*效期*",Sheet1!$D$5:$D$28252,"&lt;&gt;效期",Sheet1!$D$5:$D$28252,"&lt;&gt;内部转款",Sheet1!$D$5:$D$28252,"&lt;&gt;内部转账",Sheet1!$E$5:$E$28252,"&lt;&gt;*调拨*")</f>
        <v>0</v>
      </c>
      <c r="X499" s="32">
        <f>SUMIFS(Sheet1!$F$5:$F$28252,Sheet1!$I$5:$I$28252,$B499,Sheet1!$L$5:$L$28252,$A499,Sheet1!$D$5:$D$28252,"内部转款",Sheet1!$E$5:$E$28252,"&lt;&gt;*调拨*")+SUMIFS(Sheet1!$F$5:$F$28252,Sheet1!$I$5:$I$28252,$B499,Sheet1!$L$5:$L$28252,$A499,Sheet1!$D$5:$D$28252,"内部转账",Sheet1!$E$5:$E$28252,"&lt;&gt;*调拨*")</f>
        <v>0</v>
      </c>
      <c r="Y499" s="32">
        <f t="shared" si="36"/>
        <v>0</v>
      </c>
      <c r="Z499" s="32">
        <f>SUMIFS(Sheet1!$F$5:$F$28252,Sheet1!$I$5:$I$28252,$B499,Sheet1!$L$5:$L$28252,$A499)</f>
        <v>0</v>
      </c>
      <c r="AA499" s="32">
        <f>SUMIFS(Sheet1!$G$5:$G$28252,Sheet1!$I$5:$I$28252,$B499,Sheet1!$L$5:$L$28252,$A499,Sheet1!$D$5:$D$28252,"工资",Sheet1!$E$5:$E$28252,"&lt;&gt;*调拨*")+SUMIFS(Sheet1!$G$5:$G$28252,Sheet1!$I$5:$I$28252,$B499,Sheet1!$L$5:$L$28252,$A499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499" s="32">
        <f>SUMIFS(Sheet1!$G$5:$G$28252,Sheet1!$I$5:$I$28252,$B499,Sheet1!$L$5:$L$28252,$A499,Sheet1!$D$5:$D$28252,"水费",Sheet1!$E$5:$E$28252,"&lt;&gt;*调拨*")+SUMIFS(Sheet1!$G$5:$G$28252,Sheet1!$I$5:$I$28252,$B499,Sheet1!$L$5:$L$28252,$A499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499" s="32">
        <f>SUMIFS(Sheet1!$G$5:$G$28252,Sheet1!$I$5:$I$28252,$B499,Sheet1!$L$5:$L$28252,$A499,Sheet1!$D$5:$D$28252,"电费",Sheet1!$E$5:$E$28252,"&lt;&gt;*调拨*")+SUMIFS(Sheet1!$G$5:$G$28252,Sheet1!$I$5:$I$28252,$B499,Sheet1!$L$5:$L$28252,$A499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499" s="32">
        <f>SUMIFS(Sheet1!$G$5:$G$28252,Sheet1!$I$5:$I$28252,$B499,Sheet1!$L$5:$L$28252,$A499,Sheet1!$D$5:$D$28252,"宽带费",Sheet1!$E$5:$E$28252,"&lt;&gt;*调拨*")+SUMIFS(Sheet1!$G$5:$G$28252,Sheet1!$I$5:$I$28252,$B499,Sheet1!$L$5:$L$28252,$A499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499" s="32">
        <f>SUMIFS(Sheet1!$G$5:$G$28252,Sheet1!$I$5:$I$28252,$B499,Sheet1!$L$5:$L$28252,$A499,Sheet1!$D$5:$D$28252,"办公费",Sheet1!$E$5:$E$28252,"&lt;&gt;*调拨*")+SUMIFS(Sheet1!$G$5:$G$28252,Sheet1!$I$5:$I$28252,$B499,Sheet1!$L$5:$L$28252,$A499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499" s="32">
        <f>SUMIFS(Sheet1!$G$5:$G$28252,Sheet1!$I$5:$I$28252,$B499,Sheet1!$L$5:$L$28252,$A499,Sheet1!$D$5:$D$28252,"话费",Sheet1!$E$5:$E$28252,"&lt;&gt;*调拨*")+SUMIFS(Sheet1!$G$5:$G$28252,Sheet1!$I$5:$I$28252,$B499,Sheet1!$L$5:$L$28252,$A499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499" s="32">
        <f>SUMIFS(Sheet1!$G$5:$G$28252,Sheet1!$I$5:$I$28252,$B499,Sheet1!$L$5:$L$28252,$A499,Sheet1!$D$5:$D$28252,"房租",Sheet1!$E$5:$E$28252,"&lt;&gt;*调拨*")+SUMIFS(Sheet1!$G$5:$G$28252,Sheet1!$I$5:$I$28252,$B499,Sheet1!$L$5:$L$28252,$A499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499" s="32">
        <f>SUMIFS(Sheet1!$G$5:$G$28252,Sheet1!$I$5:$I$28252,$B499,Sheet1!$L$5:$L$28252,$A499,Sheet1!$E$5:$E$28252,"*调拨*")</f>
        <v>0</v>
      </c>
      <c r="AI499" s="32">
        <f>SUMIFS(Sheet1!$G$5:$G$28252,Sheet1!$I$5:$I$28252,$B499,Sheet1!$L$5:$L$28252,$A499,Sheet1!$D$5:$D$28252,"内部转款",Sheet1!$E$5:$E$28252,"&lt;&gt;*调拨*")+SUMIFS(Sheet1!$G$5:$G$28252,Sheet1!$I$5:$I$28252,$B499,Sheet1!$L$5:$L$28252,$A499,Sheet1!$D$5:$D$28252,"内部转账",Sheet1!$E$5:$E$28252,"&lt;&gt;*调拨*")</f>
        <v>0</v>
      </c>
      <c r="AJ499" s="32">
        <f t="shared" si="37"/>
        <v>0</v>
      </c>
      <c r="AK499" s="32">
        <f>SUMIFS(Sheet1!$G$5:$G$28252,Sheet1!$I$5:$I$28252,$B499,Sheet1!$L$5:$L$28252,$A499)</f>
        <v>0</v>
      </c>
      <c r="AL499" s="32">
        <f t="shared" si="38"/>
        <v>0</v>
      </c>
    </row>
    <row r="500" ht="16.5" spans="1:38">
      <c r="A500" s="30">
        <v>202609</v>
      </c>
      <c r="B500" s="31" t="s">
        <v>74</v>
      </c>
      <c r="C500" s="32">
        <f>SUMIFS(Sheet1!$F$5:$F$28252,Sheet1!$I$5:$I$28252,$B500,Sheet1!$L$5:$L$28252,$A500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1957.31</v>
      </c>
      <c r="D500" s="32">
        <f>SUMIFS(Sheet1!$F$5:$F$28252,Sheet1!$I$5:$I$28252,$B500,Sheet1!$L$5:$L$28252,$A500,Sheet1!$D$5:$D$28252,"医保即时拨付",Sheet1!$E$5:$E$28252,"&lt;&gt;*调拨*")+SUMIFS(Sheet1!$F$5:$F$28252,Sheet1!$I$5:$I$28252,$B500,Sheet1!$L$5:$L$28252,$A500,Sheet1!$E$5:$E$28252,"*医保即时拨付*",Sheet1!$D$5:$D$28252,"&lt;&gt;医保即时拨付",Sheet1!$D$5:$D$28252,"&lt;&gt;内部转款",Sheet1!$D$5:$D$28252,"&lt;&gt;内部转账",Sheet1!$E$5:$E$28252,"&lt;&gt;*调拨*")</f>
        <v>0</v>
      </c>
      <c r="E500" s="32">
        <f>SUMIFS(Sheet1!$F$5:$F$28252,Sheet1!$I$5:$I$28252,$B500,Sheet1!$L$5:$L$28252,$A500,Sheet1!$D$5:$D$28252,"医保",Sheet1!$E$5:$E$28252,"&lt;&gt;*调拨*",Sheet1!$E$5:$E$28252,"&lt;&gt;*医保即时拨付*")+SUMIFS(Sheet1!$F$5:$F$28252,Sheet1!$I$5:$I$28252,$B500,Sheet1!$L$5:$L$28252,$A500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0" s="32">
        <f>SUMIFS(Sheet1!$F$5:$F$28252,Sheet1!$I$5:$I$28252,$B500,Sheet1!$L$5:$L$28252,$A500,Sheet1!$D$5:$D$28252,"聚合",Sheet1!$E$5:$E$28252,"&lt;&gt;*调拨*")+SUMIFS(Sheet1!$F$5:$F$28252,Sheet1!$I$5:$I$28252,$B500,Sheet1!$L$5:$L$28252,$A500,Sheet1!$E$5:$E$28252,"*聚合*",Sheet1!$D$5:$D$28252,"&lt;&gt;聚合",Sheet1!$D$5:$D$28252,"&lt;&gt;内部转款",Sheet1!$D$5:$D$28252,"&lt;&gt;内部转账",Sheet1!$E$5:$E$28252,"&lt;&gt;*调拨*")</f>
        <v>0</v>
      </c>
      <c r="G500" s="32">
        <f>SUMIFS(Sheet1!$F$5:$F$28252,Sheet1!$I$5:$I$28252,$B500,Sheet1!$L$5:$L$28252,$A500,Sheet1!$D$5:$D$28252,"24小时微信",Sheet1!$E$5:$E$28252,"&lt;&gt;*调拨*")+SUMIFS(Sheet1!$F$5:$F$28252,Sheet1!$I$5:$I$28252,$B500,Sheet1!$L$5:$L$28252,$A500,Sheet1!$E$5:$E$28252,"*24小时微信*",Sheet1!$D$5:$D$28252,"&lt;&gt;24小时微信",Sheet1!$D$5:$D$28252,"&lt;&gt;内部转款",Sheet1!$D$5:$D$28252,"&lt;&gt;内部转账",Sheet1!$E$5:$E$28252,"&lt;&gt;*调拨*")</f>
        <v>0</v>
      </c>
      <c r="H500" s="32">
        <f>SUMIFS(Sheet1!$F$5:$F$28252,Sheet1!$I$5:$I$28252,$B500,Sheet1!$L$5:$L$28252,$A500,Sheet1!$D$5:$D$28252,"美团",Sheet1!$E$5:$E$28252,"&lt;&gt;*调拨*")+SUMIFS(Sheet1!$F$5:$F$28252,Sheet1!$I$5:$I$28252,$B500,Sheet1!$L$5:$L$28252,$A500,Sheet1!$E$5:$E$28252,"*美团*",Sheet1!$D$5:$D$28252,"&lt;&gt;美团",Sheet1!$D$5:$D$28252,"&lt;&gt;内部转款",Sheet1!$D$5:$D$28252,"&lt;&gt;内部转账",Sheet1!$E$5:$E$28252,"&lt;&gt;*调拨*")</f>
        <v>0</v>
      </c>
      <c r="I500" s="32">
        <f>SUMIFS(Sheet1!$F$5:$F$28252,Sheet1!$I$5:$I$28252,$B500,Sheet1!$L$5:$L$28252,$A500,Sheet1!$D$5:$D$28252,"饿了么",Sheet1!$E$5:$E$28252,"&lt;&gt;*调拨*")+SUMIFS(Sheet1!$F$5:$F$28252,Sheet1!$I$5:$I$28252,$B500,Sheet1!$L$5:$L$28252,$A500,Sheet1!$E$5:$E$28252,"*饿了么*",Sheet1!$D$5:$D$28252,"&lt;&gt;饿了么",Sheet1!$D$5:$D$28252,"&lt;&gt;内部转款",Sheet1!$D$5:$D$28252,"&lt;&gt;内部转账",Sheet1!$E$5:$E$28252,"&lt;&gt;*调拨*")</f>
        <v>0</v>
      </c>
      <c r="J500" s="32">
        <f>SUMIFS(Sheet1!$F$5:$F$28252,Sheet1!$I$5:$I$28252,$B500,Sheet1!$L$5:$L$28252,$A500,Sheet1!$D$5:$D$28252,"健E卡",Sheet1!$E$5:$E$28252,"&lt;&gt;*调拨*")+SUMIFS(Sheet1!$F$5:$F$28252,Sheet1!$I$5:$I$28252,$B500,Sheet1!$L$5:$L$28252,$A500,Sheet1!$E$5:$E$28252,"*健E卡*",Sheet1!$D$5:$D$28252,"&lt;&gt;健E卡",Sheet1!$D$5:$D$28252,"&lt;&gt;内部转款",Sheet1!$D$5:$D$28252,"&lt;&gt;内部转账",Sheet1!$E$5:$E$28252,"&lt;&gt;*调拨*")</f>
        <v>0</v>
      </c>
      <c r="K500" s="32">
        <f>SUMIFS(Sheet1!$F$5:$F$28252,Sheet1!$I$5:$I$28252,$B500,Sheet1!$L$5:$L$28252,$A500,Sheet1!$D$5:$D$28252,"抖音",Sheet1!$E$5:$E$28252,"&lt;&gt;*调拨*")+SUMIFS(Sheet1!$F$5:$F$28252,Sheet1!$I$5:$I$28252,$B500,Sheet1!$L$5:$L$28252,$A500,Sheet1!$E$5:$E$28252,"*抖音*",Sheet1!$D$5:$D$28252,"&lt;&gt;抖音",Sheet1!$D$5:$D$28252,"&lt;&gt;内部转款",Sheet1!$D$5:$D$28252,"&lt;&gt;内部转账",Sheet1!$E$5:$E$28252,"&lt;&gt;*调拨*")</f>
        <v>0</v>
      </c>
      <c r="L500" s="32">
        <f>SUMIFS(Sheet1!$F$5:$F$28252,Sheet1!$I$5:$I$28252,$B500,Sheet1!$L$5:$L$28252,$A500,Sheet1!$D$5:$D$28252,"医卡通",Sheet1!$E$5:$E$28252,"&lt;&gt;*调拨*")+SUMIFS(Sheet1!$F$5:$F$28252,Sheet1!$I$5:$I$28252,$B500,Sheet1!$L$5:$L$28252,$A500,Sheet1!$E$5:$E$28252,"*医卡通*",Sheet1!$D$5:$D$28252,"&lt;&gt;医卡通",Sheet1!$D$5:$D$28252,"&lt;&gt;内部转款",Sheet1!$D$5:$D$28252,"&lt;&gt;内部转账",Sheet1!$E$5:$E$28252,"&lt;&gt;*调拨*")</f>
        <v>0</v>
      </c>
      <c r="M500" s="32">
        <f>SUMIFS(Sheet1!$F$5:$F$28252,Sheet1!$I$5:$I$28252,$B500,Sheet1!$L$5:$L$28252,$A500,Sheet1!$D$5:$D$28252,"企健网",Sheet1!$E$5:$E$28252,"&lt;&gt;*调拨*")+SUMIFS(Sheet1!$F$5:$F$28252,Sheet1!$I$5:$I$28252,$B500,Sheet1!$L$5:$L$28252,$A500,Sheet1!$E$5:$E$28252,"*企健网*",Sheet1!$D$5:$D$28252,"&lt;&gt;企健网",Sheet1!$D$5:$D$28252,"&lt;&gt;内部转款",Sheet1!$D$5:$D$28252,"&lt;&gt;内部转账",Sheet1!$E$5:$E$28252,"&lt;&gt;*调拨*")</f>
        <v>0</v>
      </c>
      <c r="N500" s="32">
        <f>SUMIFS(Sheet1!$F$5:$F$28252,Sheet1!$I$5:$I$28252,$B500,Sheet1!$L$5:$L$28252,$A500,Sheet1!$D$5:$D$28252,"银联",Sheet1!$E$5:$E$28252,"&lt;&gt;*调拨*")+SUMIFS(Sheet1!$F$5:$F$28252,Sheet1!$I$5:$I$28252,$B500,Sheet1!$L$5:$L$28252,$A500,Sheet1!$E$5:$E$28252,"*银联*",Sheet1!$D$5:$D$28252,"&lt;&gt;银联",Sheet1!$D$5:$D$28252,"&lt;&gt;内部转款",Sheet1!$D$5:$D$28252,"&lt;&gt;内部转账",Sheet1!$E$5:$E$28252,"&lt;&gt;*调拨*")</f>
        <v>0</v>
      </c>
      <c r="O500" s="32">
        <f>SUMIFS(Sheet1!$F$5:$F$28252,Sheet1!$I$5:$I$28252,$B500,Sheet1!$L$5:$L$28252,$A500,Sheet1!$D$5:$D$28252,"京东",Sheet1!$E$5:$E$28252,"&lt;&gt;*调拨*")+SUMIFS(Sheet1!$F$5:$F$28252,Sheet1!$I$5:$I$28252,$B500,Sheet1!$L$5:$L$28252,$A500,Sheet1!$E$5:$E$28252,"*京东*",Sheet1!$D$5:$D$28252,"&lt;&gt;京东",Sheet1!$D$5:$D$28252,"&lt;&gt;内部转款",Sheet1!$D$5:$D$28252,"&lt;&gt;内部转账",Sheet1!$E$5:$E$28252,"&lt;&gt;*调拨*")</f>
        <v>0</v>
      </c>
      <c r="P500" s="32">
        <f>SUMIFS(Sheet1!$F$5:$F$28252,Sheet1!$I$5:$I$28252,$B500,Sheet1!$L$5:$L$28252,$A500,Sheet1!$D$5:$D$28252,"药机微信",Sheet1!$E$5:$E$28252,"&lt;&gt;*调拨*")+SUMIFS(Sheet1!$F$5:$F$28252,Sheet1!$I$5:$I$28252,$B500,Sheet1!$L$5:$L$28252,$A500,Sheet1!$E$5:$E$28252,"*药机微信*",Sheet1!$D$5:$D$28252,"&lt;&gt;药机微信",Sheet1!$D$5:$D$28252,"&lt;&gt;内部转款",Sheet1!$D$5:$D$28252,"&lt;&gt;内部转账",Sheet1!$E$5:$E$28252,"&lt;&gt;*调拨*")</f>
        <v>0</v>
      </c>
      <c r="Q500" s="32">
        <f>SUMIFS(Sheet1!$F$5:$F$28252,Sheet1!$I$5:$I$28252,$B500,Sheet1!$L$5:$L$28252,$A500,Sheet1!$D$5:$D$28252,"亲情卡",Sheet1!$E$5:$E$28252,"&lt;&gt;*调拨*")+SUMIFS(Sheet1!$F$5:$F$28252,Sheet1!$I$5:$I$28252,$B500,Sheet1!$L$5:$L$28252,$A500,Sheet1!$E$5:$E$28252,"*亲情卡*",Sheet1!$D$5:$D$28252,"&lt;&gt;亲情卡",Sheet1!$D$5:$D$28252,"&lt;&gt;内部转款",Sheet1!$D$5:$D$28252,"&lt;&gt;内部转账",Sheet1!$E$5:$E$28252,"&lt;&gt;*调拨*")</f>
        <v>0</v>
      </c>
      <c r="R500" s="32">
        <f>SUMIFS(Sheet1!$F$5:$F$28252,Sheet1!$I$5:$I$28252,$B500,Sheet1!$L$5:$L$28252,$A500,Sheet1!$D$5:$D$28252,"优惠券",Sheet1!$E$5:$E$28252,"&lt;&gt;*调拨*")+SUMIFS(Sheet1!$F$5:$F$28252,Sheet1!$I$5:$I$28252,$B500,Sheet1!$L$5:$L$28252,$A500,Sheet1!$E$5:$E$28252,"*优惠券*",Sheet1!$D$5:$D$28252,"&lt;&gt;优惠券",Sheet1!$D$5:$D$28252,"&lt;&gt;内部转款",Sheet1!$D$5:$D$28252,"&lt;&gt;内部转账",Sheet1!$E$5:$E$28252,"&lt;&gt;*调拨*")</f>
        <v>0</v>
      </c>
      <c r="S500" s="32">
        <f>SUMIFS(Sheet1!$F$5:$F$28252,Sheet1!$I$5:$I$28252,$B500,Sheet1!$L$5:$L$28252,$A500,Sheet1!$D$5:$D$28252,"代金券",Sheet1!$E$5:$E$28252,"&lt;&gt;*调拨*")+SUMIFS(Sheet1!$F$5:$F$28252,Sheet1!$I$5:$I$28252,$B500,Sheet1!$L$5:$L$28252,$A500,Sheet1!$E$5:$E$28252,"*代金券*",Sheet1!$D$5:$D$28252,"&lt;&gt;代金券",Sheet1!$D$5:$D$28252,"&lt;&gt;内部转款",Sheet1!$D$5:$D$28252,"&lt;&gt;内部转账",Sheet1!$E$5:$E$28252,"&lt;&gt;*调拨*")</f>
        <v>0</v>
      </c>
      <c r="T500" s="32">
        <f>SUMIFS(Sheet1!$F$5:$F$28252,Sheet1!$I$5:$I$28252,$B500,Sheet1!$L$5:$L$28252,$A500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500,Sheet1!$L$5:$L$28252,$A500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500,Sheet1!$L$5:$L$28252,$A500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500,Sheet1!$L$5:$L$28252,$A500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0" s="32">
        <f>SUMIFS(Sheet1!$F$5:$F$28252,Sheet1!$I$5:$I$28252,$B500,Sheet1!$L$5:$L$28252,$A500,Sheet1!$E$5:$E$28252,"*调拨*")</f>
        <v>0</v>
      </c>
      <c r="V500" s="32">
        <f>SUMIFS(Sheet1!$F$5:$F$28252,Sheet1!$I$5:$I$28252,$B500,Sheet1!$L$5:$L$28252,$A500,Sheet1!$D$5:$D$28252,"储值",Sheet1!$E$5:$E$28252,"&lt;&gt;*调拨*")+SUMIFS(Sheet1!$F$5:$F$28252,Sheet1!$I$5:$I$28252,$B500,Sheet1!$L$5:$L$28252,$A500,Sheet1!$E$5:$E$28252,"*储值*",Sheet1!$D$5:$D$28252,"&lt;&gt;储值",Sheet1!$D$5:$D$28252,"&lt;&gt;内部转款",Sheet1!$D$5:$D$28252,"&lt;&gt;内部转账",Sheet1!$E$5:$E$28252,"&lt;&gt;*调拨*")</f>
        <v>0</v>
      </c>
      <c r="W500" s="32">
        <f>SUMIFS(Sheet1!$F$5:$F$28252,Sheet1!$I$5:$I$28252,$B500,Sheet1!$L$5:$L$28252,$A500,Sheet1!$D$5:$D$28252,"效期",Sheet1!$E$5:$E$28252,"&lt;&gt;*调拨*")+SUMIFS(Sheet1!$F$5:$F$28252,Sheet1!$I$5:$I$28252,$B500,Sheet1!$L$5:$L$28252,$A500,Sheet1!$E$5:$E$28252,"*效期*",Sheet1!$D$5:$D$28252,"&lt;&gt;效期",Sheet1!$D$5:$D$28252,"&lt;&gt;内部转款",Sheet1!$D$5:$D$28252,"&lt;&gt;内部转账",Sheet1!$E$5:$E$28252,"&lt;&gt;*调拨*")</f>
        <v>0</v>
      </c>
      <c r="X500" s="32">
        <f>SUMIFS(Sheet1!$F$5:$F$28252,Sheet1!$I$5:$I$28252,$B500,Sheet1!$L$5:$L$28252,$A500,Sheet1!$D$5:$D$28252,"内部转款",Sheet1!$E$5:$E$28252,"&lt;&gt;*调拨*")+SUMIFS(Sheet1!$F$5:$F$28252,Sheet1!$I$5:$I$28252,$B500,Sheet1!$L$5:$L$28252,$A500,Sheet1!$D$5:$D$28252,"内部转账",Sheet1!$E$5:$E$28252,"&lt;&gt;*调拨*")</f>
        <v>0</v>
      </c>
      <c r="Y500" s="32">
        <f t="shared" si="36"/>
        <v>0</v>
      </c>
      <c r="Z500" s="32">
        <f>SUMIFS(Sheet1!$F$5:$F$28252,Sheet1!$I$5:$I$28252,$B500,Sheet1!$L$5:$L$28252,$A500)</f>
        <v>1957.31</v>
      </c>
      <c r="AA500" s="32">
        <f>SUMIFS(Sheet1!$G$5:$G$28252,Sheet1!$I$5:$I$28252,$B500,Sheet1!$L$5:$L$28252,$A500,Sheet1!$D$5:$D$28252,"工资",Sheet1!$E$5:$E$28252,"&lt;&gt;*调拨*")+SUMIFS(Sheet1!$G$5:$G$28252,Sheet1!$I$5:$I$28252,$B500,Sheet1!$L$5:$L$28252,$A500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0" s="32">
        <f>SUMIFS(Sheet1!$G$5:$G$28252,Sheet1!$I$5:$I$28252,$B500,Sheet1!$L$5:$L$28252,$A500,Sheet1!$D$5:$D$28252,"水费",Sheet1!$E$5:$E$28252,"&lt;&gt;*调拨*")+SUMIFS(Sheet1!$G$5:$G$28252,Sheet1!$I$5:$I$28252,$B500,Sheet1!$L$5:$L$28252,$A500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00" s="32">
        <f>SUMIFS(Sheet1!$G$5:$G$28252,Sheet1!$I$5:$I$28252,$B500,Sheet1!$L$5:$L$28252,$A500,Sheet1!$D$5:$D$28252,"电费",Sheet1!$E$5:$E$28252,"&lt;&gt;*调拨*")+SUMIFS(Sheet1!$G$5:$G$28252,Sheet1!$I$5:$I$28252,$B500,Sheet1!$L$5:$L$28252,$A500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00" s="32">
        <f>SUMIFS(Sheet1!$G$5:$G$28252,Sheet1!$I$5:$I$28252,$B500,Sheet1!$L$5:$L$28252,$A500,Sheet1!$D$5:$D$28252,"宽带费",Sheet1!$E$5:$E$28252,"&lt;&gt;*调拨*")+SUMIFS(Sheet1!$G$5:$G$28252,Sheet1!$I$5:$I$28252,$B500,Sheet1!$L$5:$L$28252,$A500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0" s="32">
        <f>SUMIFS(Sheet1!$G$5:$G$28252,Sheet1!$I$5:$I$28252,$B500,Sheet1!$L$5:$L$28252,$A500,Sheet1!$D$5:$D$28252,"办公费",Sheet1!$E$5:$E$28252,"&lt;&gt;*调拨*")+SUMIFS(Sheet1!$G$5:$G$28252,Sheet1!$I$5:$I$28252,$B500,Sheet1!$L$5:$L$28252,$A500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00" s="32">
        <f>SUMIFS(Sheet1!$G$5:$G$28252,Sheet1!$I$5:$I$28252,$B500,Sheet1!$L$5:$L$28252,$A500,Sheet1!$D$5:$D$28252,"话费",Sheet1!$E$5:$E$28252,"&lt;&gt;*调拨*")+SUMIFS(Sheet1!$G$5:$G$28252,Sheet1!$I$5:$I$28252,$B500,Sheet1!$L$5:$L$28252,$A500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00" s="32">
        <f>SUMIFS(Sheet1!$G$5:$G$28252,Sheet1!$I$5:$I$28252,$B500,Sheet1!$L$5:$L$28252,$A500,Sheet1!$D$5:$D$28252,"房租",Sheet1!$E$5:$E$28252,"&lt;&gt;*调拨*")+SUMIFS(Sheet1!$G$5:$G$28252,Sheet1!$I$5:$I$28252,$B500,Sheet1!$L$5:$L$28252,$A500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0" s="32">
        <f>SUMIFS(Sheet1!$G$5:$G$28252,Sheet1!$I$5:$I$28252,$B500,Sheet1!$L$5:$L$28252,$A500,Sheet1!$E$5:$E$28252,"*调拨*")</f>
        <v>0</v>
      </c>
      <c r="AI500" s="32">
        <f>SUMIFS(Sheet1!$G$5:$G$28252,Sheet1!$I$5:$I$28252,$B500,Sheet1!$L$5:$L$28252,$A500,Sheet1!$D$5:$D$28252,"内部转款",Sheet1!$E$5:$E$28252,"&lt;&gt;*调拨*")+SUMIFS(Sheet1!$G$5:$G$28252,Sheet1!$I$5:$I$28252,$B500,Sheet1!$L$5:$L$28252,$A500,Sheet1!$D$5:$D$28252,"内部转账",Sheet1!$E$5:$E$28252,"&lt;&gt;*调拨*")</f>
        <v>0</v>
      </c>
      <c r="AJ500" s="32">
        <f t="shared" si="37"/>
        <v>0</v>
      </c>
      <c r="AK500" s="32">
        <f>SUMIFS(Sheet1!$G$5:$G$28252,Sheet1!$I$5:$I$28252,$B500,Sheet1!$L$5:$L$28252,$A500)</f>
        <v>0</v>
      </c>
      <c r="AL500" s="32">
        <f t="shared" si="38"/>
        <v>1957.31</v>
      </c>
    </row>
    <row r="501" ht="16.5" spans="1:38">
      <c r="A501" s="30">
        <v>202609</v>
      </c>
      <c r="B501" s="31" t="s">
        <v>216</v>
      </c>
      <c r="C501" s="32">
        <f>SUMIFS(Sheet1!$F$5:$F$28252,Sheet1!$I$5:$I$28252,$B501,Sheet1!$L$5:$L$28252,$A501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3250</v>
      </c>
      <c r="D501" s="32">
        <f>SUMIFS(Sheet1!$F$5:$F$28252,Sheet1!$I$5:$I$28252,$B501,Sheet1!$L$5:$L$28252,$A501,Sheet1!$D$5:$D$28252,"医保即时拨付",Sheet1!$E$5:$E$28252,"&lt;&gt;*调拨*")+SUMIFS(Sheet1!$F$5:$F$28252,Sheet1!$I$5:$I$28252,$B501,Sheet1!$L$5:$L$28252,$A501,Sheet1!$E$5:$E$28252,"*医保即时拨付*",Sheet1!$D$5:$D$28252,"&lt;&gt;医保即时拨付",Sheet1!$D$5:$D$28252,"&lt;&gt;内部转款",Sheet1!$D$5:$D$28252,"&lt;&gt;内部转账",Sheet1!$E$5:$E$28252,"&lt;&gt;*调拨*")</f>
        <v>0</v>
      </c>
      <c r="E501" s="32">
        <f>SUMIFS(Sheet1!$F$5:$F$28252,Sheet1!$I$5:$I$28252,$B501,Sheet1!$L$5:$L$28252,$A501,Sheet1!$D$5:$D$28252,"医保",Sheet1!$E$5:$E$28252,"&lt;&gt;*调拨*",Sheet1!$E$5:$E$28252,"&lt;&gt;*医保即时拨付*")+SUMIFS(Sheet1!$F$5:$F$28252,Sheet1!$I$5:$I$28252,$B501,Sheet1!$L$5:$L$28252,$A501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1" s="32">
        <f>SUMIFS(Sheet1!$F$5:$F$28252,Sheet1!$I$5:$I$28252,$B501,Sheet1!$L$5:$L$28252,$A501,Sheet1!$D$5:$D$28252,"聚合",Sheet1!$E$5:$E$28252,"&lt;&gt;*调拨*")+SUMIFS(Sheet1!$F$5:$F$28252,Sheet1!$I$5:$I$28252,$B501,Sheet1!$L$5:$L$28252,$A501,Sheet1!$E$5:$E$28252,"*聚合*",Sheet1!$D$5:$D$28252,"&lt;&gt;聚合",Sheet1!$D$5:$D$28252,"&lt;&gt;内部转款",Sheet1!$D$5:$D$28252,"&lt;&gt;内部转账",Sheet1!$E$5:$E$28252,"&lt;&gt;*调拨*")</f>
        <v>0</v>
      </c>
      <c r="G501" s="32">
        <f>SUMIFS(Sheet1!$F$5:$F$28252,Sheet1!$I$5:$I$28252,$B501,Sheet1!$L$5:$L$28252,$A501,Sheet1!$D$5:$D$28252,"24小时微信",Sheet1!$E$5:$E$28252,"&lt;&gt;*调拨*")+SUMIFS(Sheet1!$F$5:$F$28252,Sheet1!$I$5:$I$28252,$B501,Sheet1!$L$5:$L$28252,$A501,Sheet1!$E$5:$E$28252,"*24小时微信*",Sheet1!$D$5:$D$28252,"&lt;&gt;24小时微信",Sheet1!$D$5:$D$28252,"&lt;&gt;内部转款",Sheet1!$D$5:$D$28252,"&lt;&gt;内部转账",Sheet1!$E$5:$E$28252,"&lt;&gt;*调拨*")</f>
        <v>0</v>
      </c>
      <c r="H501" s="32">
        <f>SUMIFS(Sheet1!$F$5:$F$28252,Sheet1!$I$5:$I$28252,$B501,Sheet1!$L$5:$L$28252,$A501,Sheet1!$D$5:$D$28252,"美团",Sheet1!$E$5:$E$28252,"&lt;&gt;*调拨*")+SUMIFS(Sheet1!$F$5:$F$28252,Sheet1!$I$5:$I$28252,$B501,Sheet1!$L$5:$L$28252,$A501,Sheet1!$E$5:$E$28252,"*美团*",Sheet1!$D$5:$D$28252,"&lt;&gt;美团",Sheet1!$D$5:$D$28252,"&lt;&gt;内部转款",Sheet1!$D$5:$D$28252,"&lt;&gt;内部转账",Sheet1!$E$5:$E$28252,"&lt;&gt;*调拨*")</f>
        <v>0</v>
      </c>
      <c r="I501" s="32">
        <f>SUMIFS(Sheet1!$F$5:$F$28252,Sheet1!$I$5:$I$28252,$B501,Sheet1!$L$5:$L$28252,$A501,Sheet1!$D$5:$D$28252,"饿了么",Sheet1!$E$5:$E$28252,"&lt;&gt;*调拨*")+SUMIFS(Sheet1!$F$5:$F$28252,Sheet1!$I$5:$I$28252,$B501,Sheet1!$L$5:$L$28252,$A501,Sheet1!$E$5:$E$28252,"*饿了么*",Sheet1!$D$5:$D$28252,"&lt;&gt;饿了么",Sheet1!$D$5:$D$28252,"&lt;&gt;内部转款",Sheet1!$D$5:$D$28252,"&lt;&gt;内部转账",Sheet1!$E$5:$E$28252,"&lt;&gt;*调拨*")</f>
        <v>0</v>
      </c>
      <c r="J501" s="32">
        <f>SUMIFS(Sheet1!$F$5:$F$28252,Sheet1!$I$5:$I$28252,$B501,Sheet1!$L$5:$L$28252,$A501,Sheet1!$D$5:$D$28252,"健E卡",Sheet1!$E$5:$E$28252,"&lt;&gt;*调拨*")+SUMIFS(Sheet1!$F$5:$F$28252,Sheet1!$I$5:$I$28252,$B501,Sheet1!$L$5:$L$28252,$A501,Sheet1!$E$5:$E$28252,"*健E卡*",Sheet1!$D$5:$D$28252,"&lt;&gt;健E卡",Sheet1!$D$5:$D$28252,"&lt;&gt;内部转款",Sheet1!$D$5:$D$28252,"&lt;&gt;内部转账",Sheet1!$E$5:$E$28252,"&lt;&gt;*调拨*")</f>
        <v>0</v>
      </c>
      <c r="K501" s="32">
        <f>SUMIFS(Sheet1!$F$5:$F$28252,Sheet1!$I$5:$I$28252,$B501,Sheet1!$L$5:$L$28252,$A501,Sheet1!$D$5:$D$28252,"抖音",Sheet1!$E$5:$E$28252,"&lt;&gt;*调拨*")+SUMIFS(Sheet1!$F$5:$F$28252,Sheet1!$I$5:$I$28252,$B501,Sheet1!$L$5:$L$28252,$A501,Sheet1!$E$5:$E$28252,"*抖音*",Sheet1!$D$5:$D$28252,"&lt;&gt;抖音",Sheet1!$D$5:$D$28252,"&lt;&gt;内部转款",Sheet1!$D$5:$D$28252,"&lt;&gt;内部转账",Sheet1!$E$5:$E$28252,"&lt;&gt;*调拨*")</f>
        <v>0</v>
      </c>
      <c r="L501" s="32">
        <f>SUMIFS(Sheet1!$F$5:$F$28252,Sheet1!$I$5:$I$28252,$B501,Sheet1!$L$5:$L$28252,$A501,Sheet1!$D$5:$D$28252,"医卡通",Sheet1!$E$5:$E$28252,"&lt;&gt;*调拨*")+SUMIFS(Sheet1!$F$5:$F$28252,Sheet1!$I$5:$I$28252,$B501,Sheet1!$L$5:$L$28252,$A501,Sheet1!$E$5:$E$28252,"*医卡通*",Sheet1!$D$5:$D$28252,"&lt;&gt;医卡通",Sheet1!$D$5:$D$28252,"&lt;&gt;内部转款",Sheet1!$D$5:$D$28252,"&lt;&gt;内部转账",Sheet1!$E$5:$E$28252,"&lt;&gt;*调拨*")</f>
        <v>0</v>
      </c>
      <c r="M501" s="32">
        <f>SUMIFS(Sheet1!$F$5:$F$28252,Sheet1!$I$5:$I$28252,$B501,Sheet1!$L$5:$L$28252,$A501,Sheet1!$D$5:$D$28252,"企健网",Sheet1!$E$5:$E$28252,"&lt;&gt;*调拨*")+SUMIFS(Sheet1!$F$5:$F$28252,Sheet1!$I$5:$I$28252,$B501,Sheet1!$L$5:$L$28252,$A501,Sheet1!$E$5:$E$28252,"*企健网*",Sheet1!$D$5:$D$28252,"&lt;&gt;企健网",Sheet1!$D$5:$D$28252,"&lt;&gt;内部转款",Sheet1!$D$5:$D$28252,"&lt;&gt;内部转账",Sheet1!$E$5:$E$28252,"&lt;&gt;*调拨*")</f>
        <v>0</v>
      </c>
      <c r="N501" s="32">
        <f>SUMIFS(Sheet1!$F$5:$F$28252,Sheet1!$I$5:$I$28252,$B501,Sheet1!$L$5:$L$28252,$A501,Sheet1!$D$5:$D$28252,"银联",Sheet1!$E$5:$E$28252,"&lt;&gt;*调拨*")+SUMIFS(Sheet1!$F$5:$F$28252,Sheet1!$I$5:$I$28252,$B501,Sheet1!$L$5:$L$28252,$A501,Sheet1!$E$5:$E$28252,"*银联*",Sheet1!$D$5:$D$28252,"&lt;&gt;银联",Sheet1!$D$5:$D$28252,"&lt;&gt;内部转款",Sheet1!$D$5:$D$28252,"&lt;&gt;内部转账",Sheet1!$E$5:$E$28252,"&lt;&gt;*调拨*")</f>
        <v>0</v>
      </c>
      <c r="O501" s="32">
        <f>SUMIFS(Sheet1!$F$5:$F$28252,Sheet1!$I$5:$I$28252,$B501,Sheet1!$L$5:$L$28252,$A501,Sheet1!$D$5:$D$28252,"京东",Sheet1!$E$5:$E$28252,"&lt;&gt;*调拨*")+SUMIFS(Sheet1!$F$5:$F$28252,Sheet1!$I$5:$I$28252,$B501,Sheet1!$L$5:$L$28252,$A501,Sheet1!$E$5:$E$28252,"*京东*",Sheet1!$D$5:$D$28252,"&lt;&gt;京东",Sheet1!$D$5:$D$28252,"&lt;&gt;内部转款",Sheet1!$D$5:$D$28252,"&lt;&gt;内部转账",Sheet1!$E$5:$E$28252,"&lt;&gt;*调拨*")</f>
        <v>0</v>
      </c>
      <c r="P501" s="32">
        <f>SUMIFS(Sheet1!$F$5:$F$28252,Sheet1!$I$5:$I$28252,$B501,Sheet1!$L$5:$L$28252,$A501,Sheet1!$D$5:$D$28252,"药机微信",Sheet1!$E$5:$E$28252,"&lt;&gt;*调拨*")+SUMIFS(Sheet1!$F$5:$F$28252,Sheet1!$I$5:$I$28252,$B501,Sheet1!$L$5:$L$28252,$A501,Sheet1!$E$5:$E$28252,"*药机微信*",Sheet1!$D$5:$D$28252,"&lt;&gt;药机微信",Sheet1!$D$5:$D$28252,"&lt;&gt;内部转款",Sheet1!$D$5:$D$28252,"&lt;&gt;内部转账",Sheet1!$E$5:$E$28252,"&lt;&gt;*调拨*")</f>
        <v>0</v>
      </c>
      <c r="Q501" s="32">
        <f>SUMIFS(Sheet1!$F$5:$F$28252,Sheet1!$I$5:$I$28252,$B501,Sheet1!$L$5:$L$28252,$A501,Sheet1!$D$5:$D$28252,"亲情卡",Sheet1!$E$5:$E$28252,"&lt;&gt;*调拨*")+SUMIFS(Sheet1!$F$5:$F$28252,Sheet1!$I$5:$I$28252,$B501,Sheet1!$L$5:$L$28252,$A501,Sheet1!$E$5:$E$28252,"*亲情卡*",Sheet1!$D$5:$D$28252,"&lt;&gt;亲情卡",Sheet1!$D$5:$D$28252,"&lt;&gt;内部转款",Sheet1!$D$5:$D$28252,"&lt;&gt;内部转账",Sheet1!$E$5:$E$28252,"&lt;&gt;*调拨*")</f>
        <v>0</v>
      </c>
      <c r="R501" s="32">
        <f>SUMIFS(Sheet1!$F$5:$F$28252,Sheet1!$I$5:$I$28252,$B501,Sheet1!$L$5:$L$28252,$A501,Sheet1!$D$5:$D$28252,"优惠券",Sheet1!$E$5:$E$28252,"&lt;&gt;*调拨*")+SUMIFS(Sheet1!$F$5:$F$28252,Sheet1!$I$5:$I$28252,$B501,Sheet1!$L$5:$L$28252,$A501,Sheet1!$E$5:$E$28252,"*优惠券*",Sheet1!$D$5:$D$28252,"&lt;&gt;优惠券",Sheet1!$D$5:$D$28252,"&lt;&gt;内部转款",Sheet1!$D$5:$D$28252,"&lt;&gt;内部转账",Sheet1!$E$5:$E$28252,"&lt;&gt;*调拨*")</f>
        <v>0</v>
      </c>
      <c r="S501" s="32">
        <f>SUMIFS(Sheet1!$F$5:$F$28252,Sheet1!$I$5:$I$28252,$B501,Sheet1!$L$5:$L$28252,$A501,Sheet1!$D$5:$D$28252,"代金券",Sheet1!$E$5:$E$28252,"&lt;&gt;*调拨*")+SUMIFS(Sheet1!$F$5:$F$28252,Sheet1!$I$5:$I$28252,$B501,Sheet1!$L$5:$L$28252,$A501,Sheet1!$E$5:$E$28252,"*代金券*",Sheet1!$D$5:$D$28252,"&lt;&gt;代金券",Sheet1!$D$5:$D$28252,"&lt;&gt;内部转款",Sheet1!$D$5:$D$28252,"&lt;&gt;内部转账",Sheet1!$E$5:$E$28252,"&lt;&gt;*调拨*")</f>
        <v>0</v>
      </c>
      <c r="T501" s="32">
        <f>SUMIFS(Sheet1!$F$5:$F$28252,Sheet1!$I$5:$I$28252,$B501,Sheet1!$L$5:$L$28252,$A501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501,Sheet1!$L$5:$L$28252,$A501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501,Sheet1!$L$5:$L$28252,$A501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501,Sheet1!$L$5:$L$28252,$A501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1" s="32">
        <f>SUMIFS(Sheet1!$F$5:$F$28252,Sheet1!$I$5:$I$28252,$B501,Sheet1!$L$5:$L$28252,$A501,Sheet1!$E$5:$E$28252,"*调拨*")</f>
        <v>0</v>
      </c>
      <c r="V501" s="32">
        <f>SUMIFS(Sheet1!$F$5:$F$28252,Sheet1!$I$5:$I$28252,$B501,Sheet1!$L$5:$L$28252,$A501,Sheet1!$D$5:$D$28252,"储值",Sheet1!$E$5:$E$28252,"&lt;&gt;*调拨*")+SUMIFS(Sheet1!$F$5:$F$28252,Sheet1!$I$5:$I$28252,$B501,Sheet1!$L$5:$L$28252,$A501,Sheet1!$E$5:$E$28252,"*储值*",Sheet1!$D$5:$D$28252,"&lt;&gt;储值",Sheet1!$D$5:$D$28252,"&lt;&gt;内部转款",Sheet1!$D$5:$D$28252,"&lt;&gt;内部转账",Sheet1!$E$5:$E$28252,"&lt;&gt;*调拨*")</f>
        <v>0</v>
      </c>
      <c r="W501" s="32">
        <f>SUMIFS(Sheet1!$F$5:$F$28252,Sheet1!$I$5:$I$28252,$B501,Sheet1!$L$5:$L$28252,$A501,Sheet1!$D$5:$D$28252,"效期",Sheet1!$E$5:$E$28252,"&lt;&gt;*调拨*")+SUMIFS(Sheet1!$F$5:$F$28252,Sheet1!$I$5:$I$28252,$B501,Sheet1!$L$5:$L$28252,$A501,Sheet1!$E$5:$E$28252,"*效期*",Sheet1!$D$5:$D$28252,"&lt;&gt;效期",Sheet1!$D$5:$D$28252,"&lt;&gt;内部转款",Sheet1!$D$5:$D$28252,"&lt;&gt;内部转账",Sheet1!$E$5:$E$28252,"&lt;&gt;*调拨*")</f>
        <v>0</v>
      </c>
      <c r="X501" s="32">
        <f>SUMIFS(Sheet1!$F$5:$F$28252,Sheet1!$I$5:$I$28252,$B501,Sheet1!$L$5:$L$28252,$A501,Sheet1!$D$5:$D$28252,"内部转款",Sheet1!$E$5:$E$28252,"&lt;&gt;*调拨*")+SUMIFS(Sheet1!$F$5:$F$28252,Sheet1!$I$5:$I$28252,$B501,Sheet1!$L$5:$L$28252,$A501,Sheet1!$D$5:$D$28252,"内部转账",Sheet1!$E$5:$E$28252,"&lt;&gt;*调拨*")</f>
        <v>0</v>
      </c>
      <c r="Y501" s="32">
        <f t="shared" si="36"/>
        <v>0</v>
      </c>
      <c r="Z501" s="32">
        <f>SUMIFS(Sheet1!$F$5:$F$28252,Sheet1!$I$5:$I$28252,$B501,Sheet1!$L$5:$L$28252,$A501)</f>
        <v>3250</v>
      </c>
      <c r="AA501" s="32">
        <f>SUMIFS(Sheet1!$G$5:$G$28252,Sheet1!$I$5:$I$28252,$B501,Sheet1!$L$5:$L$28252,$A501,Sheet1!$D$5:$D$28252,"工资",Sheet1!$E$5:$E$28252,"&lt;&gt;*调拨*")+SUMIFS(Sheet1!$G$5:$G$28252,Sheet1!$I$5:$I$28252,$B501,Sheet1!$L$5:$L$28252,$A501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1" s="32">
        <f>SUMIFS(Sheet1!$G$5:$G$28252,Sheet1!$I$5:$I$28252,$B501,Sheet1!$L$5:$L$28252,$A501,Sheet1!$D$5:$D$28252,"水费",Sheet1!$E$5:$E$28252,"&lt;&gt;*调拨*")+SUMIFS(Sheet1!$G$5:$G$28252,Sheet1!$I$5:$I$28252,$B501,Sheet1!$L$5:$L$28252,$A501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27</v>
      </c>
      <c r="AC501" s="32">
        <f>SUMIFS(Sheet1!$G$5:$G$28252,Sheet1!$I$5:$I$28252,$B501,Sheet1!$L$5:$L$28252,$A501,Sheet1!$D$5:$D$28252,"电费",Sheet1!$E$5:$E$28252,"&lt;&gt;*调拨*")+SUMIFS(Sheet1!$G$5:$G$28252,Sheet1!$I$5:$I$28252,$B501,Sheet1!$L$5:$L$28252,$A501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2500</v>
      </c>
      <c r="AD501" s="32">
        <f>SUMIFS(Sheet1!$G$5:$G$28252,Sheet1!$I$5:$I$28252,$B501,Sheet1!$L$5:$L$28252,$A501,Sheet1!$D$5:$D$28252,"宽带费",Sheet1!$E$5:$E$28252,"&lt;&gt;*调拨*")+SUMIFS(Sheet1!$G$5:$G$28252,Sheet1!$I$5:$I$28252,$B501,Sheet1!$L$5:$L$28252,$A501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1" s="32">
        <f>SUMIFS(Sheet1!$G$5:$G$28252,Sheet1!$I$5:$I$28252,$B501,Sheet1!$L$5:$L$28252,$A501,Sheet1!$D$5:$D$28252,"办公费",Sheet1!$E$5:$E$28252,"&lt;&gt;*调拨*")+SUMIFS(Sheet1!$G$5:$G$28252,Sheet1!$I$5:$I$28252,$B501,Sheet1!$L$5:$L$28252,$A501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8.5</v>
      </c>
      <c r="AF501" s="32">
        <f>SUMIFS(Sheet1!$G$5:$G$28252,Sheet1!$I$5:$I$28252,$B501,Sheet1!$L$5:$L$28252,$A501,Sheet1!$D$5:$D$28252,"话费",Sheet1!$E$5:$E$28252,"&lt;&gt;*调拨*")+SUMIFS(Sheet1!$G$5:$G$28252,Sheet1!$I$5:$I$28252,$B501,Sheet1!$L$5:$L$28252,$A501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01" s="32">
        <f>SUMIFS(Sheet1!$G$5:$G$28252,Sheet1!$I$5:$I$28252,$B501,Sheet1!$L$5:$L$28252,$A501,Sheet1!$D$5:$D$28252,"房租",Sheet1!$E$5:$E$28252,"&lt;&gt;*调拨*")+SUMIFS(Sheet1!$G$5:$G$28252,Sheet1!$I$5:$I$28252,$B501,Sheet1!$L$5:$L$28252,$A501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1" s="32">
        <f>SUMIFS(Sheet1!$G$5:$G$28252,Sheet1!$I$5:$I$28252,$B501,Sheet1!$L$5:$L$28252,$A501,Sheet1!$E$5:$E$28252,"*调拨*")</f>
        <v>0</v>
      </c>
      <c r="AI501" s="32">
        <f>SUMIFS(Sheet1!$G$5:$G$28252,Sheet1!$I$5:$I$28252,$B501,Sheet1!$L$5:$L$28252,$A501,Sheet1!$D$5:$D$28252,"内部转款",Sheet1!$E$5:$E$28252,"&lt;&gt;*调拨*")+SUMIFS(Sheet1!$G$5:$G$28252,Sheet1!$I$5:$I$28252,$B501,Sheet1!$L$5:$L$28252,$A501,Sheet1!$D$5:$D$28252,"内部转账",Sheet1!$E$5:$E$28252,"&lt;&gt;*调拨*")</f>
        <v>0</v>
      </c>
      <c r="AJ501" s="32">
        <f t="shared" si="37"/>
        <v>422.46</v>
      </c>
      <c r="AK501" s="32">
        <f>SUMIFS(Sheet1!$G$5:$G$28252,Sheet1!$I$5:$I$28252,$B501,Sheet1!$L$5:$L$28252,$A501)</f>
        <v>2957.96</v>
      </c>
      <c r="AL501" s="32">
        <f t="shared" si="38"/>
        <v>292.04</v>
      </c>
    </row>
    <row r="502" ht="16.5" spans="1:38">
      <c r="A502" s="30">
        <v>202609</v>
      </c>
      <c r="B502" s="31" t="s">
        <v>264</v>
      </c>
      <c r="C502" s="32">
        <f>SUMIFS(Sheet1!$F$5:$F$28252,Sheet1!$I$5:$I$28252,$B502,Sheet1!$L$5:$L$28252,$A502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02" s="32">
        <f>SUMIFS(Sheet1!$F$5:$F$28252,Sheet1!$I$5:$I$28252,$B502,Sheet1!$L$5:$L$28252,$A502,Sheet1!$D$5:$D$28252,"医保即时拨付",Sheet1!$E$5:$E$28252,"&lt;&gt;*调拨*")+SUMIFS(Sheet1!$F$5:$F$28252,Sheet1!$I$5:$I$28252,$B502,Sheet1!$L$5:$L$28252,$A502,Sheet1!$E$5:$E$28252,"*医保即时拨付*",Sheet1!$D$5:$D$28252,"&lt;&gt;医保即时拨付",Sheet1!$D$5:$D$28252,"&lt;&gt;内部转款",Sheet1!$D$5:$D$28252,"&lt;&gt;内部转账",Sheet1!$E$5:$E$28252,"&lt;&gt;*调拨*")</f>
        <v>0</v>
      </c>
      <c r="E502" s="32">
        <f>SUMIFS(Sheet1!$F$5:$F$28252,Sheet1!$I$5:$I$28252,$B502,Sheet1!$L$5:$L$28252,$A502,Sheet1!$D$5:$D$28252,"医保",Sheet1!$E$5:$E$28252,"&lt;&gt;*调拨*",Sheet1!$E$5:$E$28252,"&lt;&gt;*医保即时拨付*")+SUMIFS(Sheet1!$F$5:$F$28252,Sheet1!$I$5:$I$28252,$B502,Sheet1!$L$5:$L$28252,$A502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2" s="32">
        <f>SUMIFS(Sheet1!$F$5:$F$28252,Sheet1!$I$5:$I$28252,$B502,Sheet1!$L$5:$L$28252,$A502,Sheet1!$D$5:$D$28252,"聚合",Sheet1!$E$5:$E$28252,"&lt;&gt;*调拨*")+SUMIFS(Sheet1!$F$5:$F$28252,Sheet1!$I$5:$I$28252,$B502,Sheet1!$L$5:$L$28252,$A502,Sheet1!$E$5:$E$28252,"*聚合*",Sheet1!$D$5:$D$28252,"&lt;&gt;聚合",Sheet1!$D$5:$D$28252,"&lt;&gt;内部转款",Sheet1!$D$5:$D$28252,"&lt;&gt;内部转账",Sheet1!$E$5:$E$28252,"&lt;&gt;*调拨*")</f>
        <v>0</v>
      </c>
      <c r="G502" s="32">
        <f>SUMIFS(Sheet1!$F$5:$F$28252,Sheet1!$I$5:$I$28252,$B502,Sheet1!$L$5:$L$28252,$A502,Sheet1!$D$5:$D$28252,"24小时微信",Sheet1!$E$5:$E$28252,"&lt;&gt;*调拨*")+SUMIFS(Sheet1!$F$5:$F$28252,Sheet1!$I$5:$I$28252,$B502,Sheet1!$L$5:$L$28252,$A502,Sheet1!$E$5:$E$28252,"*24小时微信*",Sheet1!$D$5:$D$28252,"&lt;&gt;24小时微信",Sheet1!$D$5:$D$28252,"&lt;&gt;内部转款",Sheet1!$D$5:$D$28252,"&lt;&gt;内部转账",Sheet1!$E$5:$E$28252,"&lt;&gt;*调拨*")</f>
        <v>0</v>
      </c>
      <c r="H502" s="32">
        <f>SUMIFS(Sheet1!$F$5:$F$28252,Sheet1!$I$5:$I$28252,$B502,Sheet1!$L$5:$L$28252,$A502,Sheet1!$D$5:$D$28252,"美团",Sheet1!$E$5:$E$28252,"&lt;&gt;*调拨*")+SUMIFS(Sheet1!$F$5:$F$28252,Sheet1!$I$5:$I$28252,$B502,Sheet1!$L$5:$L$28252,$A502,Sheet1!$E$5:$E$28252,"*美团*",Sheet1!$D$5:$D$28252,"&lt;&gt;美团",Sheet1!$D$5:$D$28252,"&lt;&gt;内部转款",Sheet1!$D$5:$D$28252,"&lt;&gt;内部转账",Sheet1!$E$5:$E$28252,"&lt;&gt;*调拨*")</f>
        <v>0</v>
      </c>
      <c r="I502" s="32">
        <f>SUMIFS(Sheet1!$F$5:$F$28252,Sheet1!$I$5:$I$28252,$B502,Sheet1!$L$5:$L$28252,$A502,Sheet1!$D$5:$D$28252,"饿了么",Sheet1!$E$5:$E$28252,"&lt;&gt;*调拨*")+SUMIFS(Sheet1!$F$5:$F$28252,Sheet1!$I$5:$I$28252,$B502,Sheet1!$L$5:$L$28252,$A502,Sheet1!$E$5:$E$28252,"*饿了么*",Sheet1!$D$5:$D$28252,"&lt;&gt;饿了么",Sheet1!$D$5:$D$28252,"&lt;&gt;内部转款",Sheet1!$D$5:$D$28252,"&lt;&gt;内部转账",Sheet1!$E$5:$E$28252,"&lt;&gt;*调拨*")</f>
        <v>0</v>
      </c>
      <c r="J502" s="32">
        <f>SUMIFS(Sheet1!$F$5:$F$28252,Sheet1!$I$5:$I$28252,$B502,Sheet1!$L$5:$L$28252,$A502,Sheet1!$D$5:$D$28252,"健E卡",Sheet1!$E$5:$E$28252,"&lt;&gt;*调拨*")+SUMIFS(Sheet1!$F$5:$F$28252,Sheet1!$I$5:$I$28252,$B502,Sheet1!$L$5:$L$28252,$A502,Sheet1!$E$5:$E$28252,"*健E卡*",Sheet1!$D$5:$D$28252,"&lt;&gt;健E卡",Sheet1!$D$5:$D$28252,"&lt;&gt;内部转款",Sheet1!$D$5:$D$28252,"&lt;&gt;内部转账",Sheet1!$E$5:$E$28252,"&lt;&gt;*调拨*")</f>
        <v>0</v>
      </c>
      <c r="K502" s="32">
        <f>SUMIFS(Sheet1!$F$5:$F$28252,Sheet1!$I$5:$I$28252,$B502,Sheet1!$L$5:$L$28252,$A502,Sheet1!$D$5:$D$28252,"抖音",Sheet1!$E$5:$E$28252,"&lt;&gt;*调拨*")+SUMIFS(Sheet1!$F$5:$F$28252,Sheet1!$I$5:$I$28252,$B502,Sheet1!$L$5:$L$28252,$A502,Sheet1!$E$5:$E$28252,"*抖音*",Sheet1!$D$5:$D$28252,"&lt;&gt;抖音",Sheet1!$D$5:$D$28252,"&lt;&gt;内部转款",Sheet1!$D$5:$D$28252,"&lt;&gt;内部转账",Sheet1!$E$5:$E$28252,"&lt;&gt;*调拨*")</f>
        <v>0</v>
      </c>
      <c r="L502" s="32">
        <f>SUMIFS(Sheet1!$F$5:$F$28252,Sheet1!$I$5:$I$28252,$B502,Sheet1!$L$5:$L$28252,$A502,Sheet1!$D$5:$D$28252,"医卡通",Sheet1!$E$5:$E$28252,"&lt;&gt;*调拨*")+SUMIFS(Sheet1!$F$5:$F$28252,Sheet1!$I$5:$I$28252,$B502,Sheet1!$L$5:$L$28252,$A502,Sheet1!$E$5:$E$28252,"*医卡通*",Sheet1!$D$5:$D$28252,"&lt;&gt;医卡通",Sheet1!$D$5:$D$28252,"&lt;&gt;内部转款",Sheet1!$D$5:$D$28252,"&lt;&gt;内部转账",Sheet1!$E$5:$E$28252,"&lt;&gt;*调拨*")</f>
        <v>0</v>
      </c>
      <c r="M502" s="32">
        <f>SUMIFS(Sheet1!$F$5:$F$28252,Sheet1!$I$5:$I$28252,$B502,Sheet1!$L$5:$L$28252,$A502,Sheet1!$D$5:$D$28252,"企健网",Sheet1!$E$5:$E$28252,"&lt;&gt;*调拨*")+SUMIFS(Sheet1!$F$5:$F$28252,Sheet1!$I$5:$I$28252,$B502,Sheet1!$L$5:$L$28252,$A502,Sheet1!$E$5:$E$28252,"*企健网*",Sheet1!$D$5:$D$28252,"&lt;&gt;企健网",Sheet1!$D$5:$D$28252,"&lt;&gt;内部转款",Sheet1!$D$5:$D$28252,"&lt;&gt;内部转账",Sheet1!$E$5:$E$28252,"&lt;&gt;*调拨*")</f>
        <v>0</v>
      </c>
      <c r="N502" s="32">
        <f>SUMIFS(Sheet1!$F$5:$F$28252,Sheet1!$I$5:$I$28252,$B502,Sheet1!$L$5:$L$28252,$A502,Sheet1!$D$5:$D$28252,"银联",Sheet1!$E$5:$E$28252,"&lt;&gt;*调拨*")+SUMIFS(Sheet1!$F$5:$F$28252,Sheet1!$I$5:$I$28252,$B502,Sheet1!$L$5:$L$28252,$A502,Sheet1!$E$5:$E$28252,"*银联*",Sheet1!$D$5:$D$28252,"&lt;&gt;银联",Sheet1!$D$5:$D$28252,"&lt;&gt;内部转款",Sheet1!$D$5:$D$28252,"&lt;&gt;内部转账",Sheet1!$E$5:$E$28252,"&lt;&gt;*调拨*")</f>
        <v>0</v>
      </c>
      <c r="O502" s="32">
        <f>SUMIFS(Sheet1!$F$5:$F$28252,Sheet1!$I$5:$I$28252,$B502,Sheet1!$L$5:$L$28252,$A502,Sheet1!$D$5:$D$28252,"京东",Sheet1!$E$5:$E$28252,"&lt;&gt;*调拨*")+SUMIFS(Sheet1!$F$5:$F$28252,Sheet1!$I$5:$I$28252,$B502,Sheet1!$L$5:$L$28252,$A502,Sheet1!$E$5:$E$28252,"*京东*",Sheet1!$D$5:$D$28252,"&lt;&gt;京东",Sheet1!$D$5:$D$28252,"&lt;&gt;内部转款",Sheet1!$D$5:$D$28252,"&lt;&gt;内部转账",Sheet1!$E$5:$E$28252,"&lt;&gt;*调拨*")</f>
        <v>0</v>
      </c>
      <c r="P502" s="32">
        <f>SUMIFS(Sheet1!$F$5:$F$28252,Sheet1!$I$5:$I$28252,$B502,Sheet1!$L$5:$L$28252,$A502,Sheet1!$D$5:$D$28252,"药机微信",Sheet1!$E$5:$E$28252,"&lt;&gt;*调拨*")+SUMIFS(Sheet1!$F$5:$F$28252,Sheet1!$I$5:$I$28252,$B502,Sheet1!$L$5:$L$28252,$A502,Sheet1!$E$5:$E$28252,"*药机微信*",Sheet1!$D$5:$D$28252,"&lt;&gt;药机微信",Sheet1!$D$5:$D$28252,"&lt;&gt;内部转款",Sheet1!$D$5:$D$28252,"&lt;&gt;内部转账",Sheet1!$E$5:$E$28252,"&lt;&gt;*调拨*")</f>
        <v>0</v>
      </c>
      <c r="Q502" s="32">
        <f>SUMIFS(Sheet1!$F$5:$F$28252,Sheet1!$I$5:$I$28252,$B502,Sheet1!$L$5:$L$28252,$A502,Sheet1!$D$5:$D$28252,"亲情卡",Sheet1!$E$5:$E$28252,"&lt;&gt;*调拨*")+SUMIFS(Sheet1!$F$5:$F$28252,Sheet1!$I$5:$I$28252,$B502,Sheet1!$L$5:$L$28252,$A502,Sheet1!$E$5:$E$28252,"*亲情卡*",Sheet1!$D$5:$D$28252,"&lt;&gt;亲情卡",Sheet1!$D$5:$D$28252,"&lt;&gt;内部转款",Sheet1!$D$5:$D$28252,"&lt;&gt;内部转账",Sheet1!$E$5:$E$28252,"&lt;&gt;*调拨*")</f>
        <v>0</v>
      </c>
      <c r="R502" s="32">
        <f>SUMIFS(Sheet1!$F$5:$F$28252,Sheet1!$I$5:$I$28252,$B502,Sheet1!$L$5:$L$28252,$A502,Sheet1!$D$5:$D$28252,"优惠券",Sheet1!$E$5:$E$28252,"&lt;&gt;*调拨*")+SUMIFS(Sheet1!$F$5:$F$28252,Sheet1!$I$5:$I$28252,$B502,Sheet1!$L$5:$L$28252,$A502,Sheet1!$E$5:$E$28252,"*优惠券*",Sheet1!$D$5:$D$28252,"&lt;&gt;优惠券",Sheet1!$D$5:$D$28252,"&lt;&gt;内部转款",Sheet1!$D$5:$D$28252,"&lt;&gt;内部转账",Sheet1!$E$5:$E$28252,"&lt;&gt;*调拨*")</f>
        <v>0</v>
      </c>
      <c r="S502" s="32">
        <f>SUMIFS(Sheet1!$F$5:$F$28252,Sheet1!$I$5:$I$28252,$B502,Sheet1!$L$5:$L$28252,$A502,Sheet1!$D$5:$D$28252,"代金券",Sheet1!$E$5:$E$28252,"&lt;&gt;*调拨*")+SUMIFS(Sheet1!$F$5:$F$28252,Sheet1!$I$5:$I$28252,$B502,Sheet1!$L$5:$L$28252,$A502,Sheet1!$E$5:$E$28252,"*代金券*",Sheet1!$D$5:$D$28252,"&lt;&gt;代金券",Sheet1!$D$5:$D$28252,"&lt;&gt;内部转款",Sheet1!$D$5:$D$28252,"&lt;&gt;内部转账",Sheet1!$E$5:$E$28252,"&lt;&gt;*调拨*")</f>
        <v>0</v>
      </c>
      <c r="T502" s="32">
        <f>SUMIFS(Sheet1!$F$5:$F$28252,Sheet1!$I$5:$I$28252,$B502,Sheet1!$L$5:$L$28252,$A502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502,Sheet1!$L$5:$L$28252,$A502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502,Sheet1!$L$5:$L$28252,$A502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502,Sheet1!$L$5:$L$28252,$A502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2" s="32">
        <f>SUMIFS(Sheet1!$F$5:$F$28252,Sheet1!$I$5:$I$28252,$B502,Sheet1!$L$5:$L$28252,$A502,Sheet1!$E$5:$E$28252,"*调拨*")</f>
        <v>0</v>
      </c>
      <c r="V502" s="32">
        <f>SUMIFS(Sheet1!$F$5:$F$28252,Sheet1!$I$5:$I$28252,$B502,Sheet1!$L$5:$L$28252,$A502,Sheet1!$D$5:$D$28252,"储值",Sheet1!$E$5:$E$28252,"&lt;&gt;*调拨*")+SUMIFS(Sheet1!$F$5:$F$28252,Sheet1!$I$5:$I$28252,$B502,Sheet1!$L$5:$L$28252,$A502,Sheet1!$E$5:$E$28252,"*储值*",Sheet1!$D$5:$D$28252,"&lt;&gt;储值",Sheet1!$D$5:$D$28252,"&lt;&gt;内部转款",Sheet1!$D$5:$D$28252,"&lt;&gt;内部转账",Sheet1!$E$5:$E$28252,"&lt;&gt;*调拨*")</f>
        <v>0</v>
      </c>
      <c r="W502" s="32">
        <f>SUMIFS(Sheet1!$F$5:$F$28252,Sheet1!$I$5:$I$28252,$B502,Sheet1!$L$5:$L$28252,$A502,Sheet1!$D$5:$D$28252,"效期",Sheet1!$E$5:$E$28252,"&lt;&gt;*调拨*")+SUMIFS(Sheet1!$F$5:$F$28252,Sheet1!$I$5:$I$28252,$B502,Sheet1!$L$5:$L$28252,$A502,Sheet1!$E$5:$E$28252,"*效期*",Sheet1!$D$5:$D$28252,"&lt;&gt;效期",Sheet1!$D$5:$D$28252,"&lt;&gt;内部转款",Sheet1!$D$5:$D$28252,"&lt;&gt;内部转账",Sheet1!$E$5:$E$28252,"&lt;&gt;*调拨*")</f>
        <v>0</v>
      </c>
      <c r="X502" s="32">
        <f>SUMIFS(Sheet1!$F$5:$F$28252,Sheet1!$I$5:$I$28252,$B502,Sheet1!$L$5:$L$28252,$A502,Sheet1!$D$5:$D$28252,"内部转款",Sheet1!$E$5:$E$28252,"&lt;&gt;*调拨*")+SUMIFS(Sheet1!$F$5:$F$28252,Sheet1!$I$5:$I$28252,$B502,Sheet1!$L$5:$L$28252,$A502,Sheet1!$D$5:$D$28252,"内部转账",Sheet1!$E$5:$E$28252,"&lt;&gt;*调拨*")</f>
        <v>0</v>
      </c>
      <c r="Y502" s="32">
        <f t="shared" si="36"/>
        <v>0</v>
      </c>
      <c r="Z502" s="32">
        <f>SUMIFS(Sheet1!$F$5:$F$28252,Sheet1!$I$5:$I$28252,$B502,Sheet1!$L$5:$L$28252,$A502)</f>
        <v>0</v>
      </c>
      <c r="AA502" s="32">
        <f>SUMIFS(Sheet1!$G$5:$G$28252,Sheet1!$I$5:$I$28252,$B502,Sheet1!$L$5:$L$28252,$A502,Sheet1!$D$5:$D$28252,"工资",Sheet1!$E$5:$E$28252,"&lt;&gt;*调拨*")+SUMIFS(Sheet1!$G$5:$G$28252,Sheet1!$I$5:$I$28252,$B502,Sheet1!$L$5:$L$28252,$A502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2" s="32">
        <f>SUMIFS(Sheet1!$G$5:$G$28252,Sheet1!$I$5:$I$28252,$B502,Sheet1!$L$5:$L$28252,$A502,Sheet1!$D$5:$D$28252,"水费",Sheet1!$E$5:$E$28252,"&lt;&gt;*调拨*")+SUMIFS(Sheet1!$G$5:$G$28252,Sheet1!$I$5:$I$28252,$B502,Sheet1!$L$5:$L$28252,$A502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02" s="32">
        <f>SUMIFS(Sheet1!$G$5:$G$28252,Sheet1!$I$5:$I$28252,$B502,Sheet1!$L$5:$L$28252,$A502,Sheet1!$D$5:$D$28252,"电费",Sheet1!$E$5:$E$28252,"&lt;&gt;*调拨*")+SUMIFS(Sheet1!$G$5:$G$28252,Sheet1!$I$5:$I$28252,$B502,Sheet1!$L$5:$L$28252,$A502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02" s="32">
        <f>SUMIFS(Sheet1!$G$5:$G$28252,Sheet1!$I$5:$I$28252,$B502,Sheet1!$L$5:$L$28252,$A502,Sheet1!$D$5:$D$28252,"宽带费",Sheet1!$E$5:$E$28252,"&lt;&gt;*调拨*")+SUMIFS(Sheet1!$G$5:$G$28252,Sheet1!$I$5:$I$28252,$B502,Sheet1!$L$5:$L$28252,$A502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2" s="32">
        <f>SUMIFS(Sheet1!$G$5:$G$28252,Sheet1!$I$5:$I$28252,$B502,Sheet1!$L$5:$L$28252,$A502,Sheet1!$D$5:$D$28252,"办公费",Sheet1!$E$5:$E$28252,"&lt;&gt;*调拨*")+SUMIFS(Sheet1!$G$5:$G$28252,Sheet1!$I$5:$I$28252,$B502,Sheet1!$L$5:$L$28252,$A502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02" s="32">
        <f>SUMIFS(Sheet1!$G$5:$G$28252,Sheet1!$I$5:$I$28252,$B502,Sheet1!$L$5:$L$28252,$A502,Sheet1!$D$5:$D$28252,"话费",Sheet1!$E$5:$E$28252,"&lt;&gt;*调拨*")+SUMIFS(Sheet1!$G$5:$G$28252,Sheet1!$I$5:$I$28252,$B502,Sheet1!$L$5:$L$28252,$A502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02" s="32">
        <f>SUMIFS(Sheet1!$G$5:$G$28252,Sheet1!$I$5:$I$28252,$B502,Sheet1!$L$5:$L$28252,$A502,Sheet1!$D$5:$D$28252,"房租",Sheet1!$E$5:$E$28252,"&lt;&gt;*调拨*")+SUMIFS(Sheet1!$G$5:$G$28252,Sheet1!$I$5:$I$28252,$B502,Sheet1!$L$5:$L$28252,$A502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2" s="32">
        <f>SUMIFS(Sheet1!$G$5:$G$28252,Sheet1!$I$5:$I$28252,$B502,Sheet1!$L$5:$L$28252,$A502,Sheet1!$E$5:$E$28252,"*调拨*")</f>
        <v>0</v>
      </c>
      <c r="AI502" s="32">
        <f>SUMIFS(Sheet1!$G$5:$G$28252,Sheet1!$I$5:$I$28252,$B502,Sheet1!$L$5:$L$28252,$A502,Sheet1!$D$5:$D$28252,"内部转款",Sheet1!$E$5:$E$28252,"&lt;&gt;*调拨*")+SUMIFS(Sheet1!$G$5:$G$28252,Sheet1!$I$5:$I$28252,$B502,Sheet1!$L$5:$L$28252,$A502,Sheet1!$D$5:$D$28252,"内部转账",Sheet1!$E$5:$E$28252,"&lt;&gt;*调拨*")</f>
        <v>0</v>
      </c>
      <c r="AJ502" s="32">
        <f t="shared" si="37"/>
        <v>0</v>
      </c>
      <c r="AK502" s="32">
        <f>SUMIFS(Sheet1!$G$5:$G$28252,Sheet1!$I$5:$I$28252,$B502,Sheet1!$L$5:$L$28252,$A502)</f>
        <v>0</v>
      </c>
      <c r="AL502" s="32">
        <f t="shared" si="38"/>
        <v>0</v>
      </c>
    </row>
    <row r="503" ht="16.5" spans="1:38">
      <c r="A503" s="30">
        <v>202609</v>
      </c>
      <c r="B503" s="31" t="s">
        <v>37</v>
      </c>
      <c r="C503" s="32">
        <f>SUMIFS(Sheet1!$F$5:$F$28252,Sheet1!$I$5:$I$28252,$B503,Sheet1!$L$5:$L$28252,$A503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03" s="32">
        <f>SUMIFS(Sheet1!$F$5:$F$28252,Sheet1!$I$5:$I$28252,$B503,Sheet1!$L$5:$L$28252,$A503,Sheet1!$D$5:$D$28252,"医保即时拨付",Sheet1!$E$5:$E$28252,"&lt;&gt;*调拨*")+SUMIFS(Sheet1!$F$5:$F$28252,Sheet1!$I$5:$I$28252,$B503,Sheet1!$L$5:$L$28252,$A503,Sheet1!$E$5:$E$28252,"*医保即时拨付*",Sheet1!$D$5:$D$28252,"&lt;&gt;医保即时拨付",Sheet1!$D$5:$D$28252,"&lt;&gt;内部转款",Sheet1!$D$5:$D$28252,"&lt;&gt;内部转账",Sheet1!$E$5:$E$28252,"&lt;&gt;*调拨*")</f>
        <v>0</v>
      </c>
      <c r="E503" s="32">
        <f>SUMIFS(Sheet1!$F$5:$F$28252,Sheet1!$I$5:$I$28252,$B503,Sheet1!$L$5:$L$28252,$A503,Sheet1!$D$5:$D$28252,"医保",Sheet1!$E$5:$E$28252,"&lt;&gt;*调拨*",Sheet1!$E$5:$E$28252,"&lt;&gt;*医保即时拨付*")+SUMIFS(Sheet1!$F$5:$F$28252,Sheet1!$I$5:$I$28252,$B503,Sheet1!$L$5:$L$28252,$A503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3" s="32">
        <f>SUMIFS(Sheet1!$F$5:$F$28252,Sheet1!$I$5:$I$28252,$B503,Sheet1!$L$5:$L$28252,$A503,Sheet1!$D$5:$D$28252,"聚合",Sheet1!$E$5:$E$28252,"&lt;&gt;*调拨*")+SUMIFS(Sheet1!$F$5:$F$28252,Sheet1!$I$5:$I$28252,$B503,Sheet1!$L$5:$L$28252,$A503,Sheet1!$E$5:$E$28252,"*聚合*",Sheet1!$D$5:$D$28252,"&lt;&gt;聚合",Sheet1!$D$5:$D$28252,"&lt;&gt;内部转款",Sheet1!$D$5:$D$28252,"&lt;&gt;内部转账",Sheet1!$E$5:$E$28252,"&lt;&gt;*调拨*")</f>
        <v>0</v>
      </c>
      <c r="G503" s="32">
        <f>SUMIFS(Sheet1!$F$5:$F$28252,Sheet1!$I$5:$I$28252,$B503,Sheet1!$L$5:$L$28252,$A503,Sheet1!$D$5:$D$28252,"24小时微信",Sheet1!$E$5:$E$28252,"&lt;&gt;*调拨*")+SUMIFS(Sheet1!$F$5:$F$28252,Sheet1!$I$5:$I$28252,$B503,Sheet1!$L$5:$L$28252,$A503,Sheet1!$E$5:$E$28252,"*24小时微信*",Sheet1!$D$5:$D$28252,"&lt;&gt;24小时微信",Sheet1!$D$5:$D$28252,"&lt;&gt;内部转款",Sheet1!$D$5:$D$28252,"&lt;&gt;内部转账",Sheet1!$E$5:$E$28252,"&lt;&gt;*调拨*")</f>
        <v>0</v>
      </c>
      <c r="H503" s="32">
        <f>SUMIFS(Sheet1!$F$5:$F$28252,Sheet1!$I$5:$I$28252,$B503,Sheet1!$L$5:$L$28252,$A503,Sheet1!$D$5:$D$28252,"美团",Sheet1!$E$5:$E$28252,"&lt;&gt;*调拨*")+SUMIFS(Sheet1!$F$5:$F$28252,Sheet1!$I$5:$I$28252,$B503,Sheet1!$L$5:$L$28252,$A503,Sheet1!$E$5:$E$28252,"*美团*",Sheet1!$D$5:$D$28252,"&lt;&gt;美团",Sheet1!$D$5:$D$28252,"&lt;&gt;内部转款",Sheet1!$D$5:$D$28252,"&lt;&gt;内部转账",Sheet1!$E$5:$E$28252,"&lt;&gt;*调拨*")</f>
        <v>0</v>
      </c>
      <c r="I503" s="32">
        <f>SUMIFS(Sheet1!$F$5:$F$28252,Sheet1!$I$5:$I$28252,$B503,Sheet1!$L$5:$L$28252,$A503,Sheet1!$D$5:$D$28252,"饿了么",Sheet1!$E$5:$E$28252,"&lt;&gt;*调拨*")+SUMIFS(Sheet1!$F$5:$F$28252,Sheet1!$I$5:$I$28252,$B503,Sheet1!$L$5:$L$28252,$A503,Sheet1!$E$5:$E$28252,"*饿了么*",Sheet1!$D$5:$D$28252,"&lt;&gt;饿了么",Sheet1!$D$5:$D$28252,"&lt;&gt;内部转款",Sheet1!$D$5:$D$28252,"&lt;&gt;内部转账",Sheet1!$E$5:$E$28252,"&lt;&gt;*调拨*")</f>
        <v>0</v>
      </c>
      <c r="J503" s="32">
        <f>SUMIFS(Sheet1!$F$5:$F$28252,Sheet1!$I$5:$I$28252,$B503,Sheet1!$L$5:$L$28252,$A503,Sheet1!$D$5:$D$28252,"健E卡",Sheet1!$E$5:$E$28252,"&lt;&gt;*调拨*")+SUMIFS(Sheet1!$F$5:$F$28252,Sheet1!$I$5:$I$28252,$B503,Sheet1!$L$5:$L$28252,$A503,Sheet1!$E$5:$E$28252,"*健E卡*",Sheet1!$D$5:$D$28252,"&lt;&gt;健E卡",Sheet1!$D$5:$D$28252,"&lt;&gt;内部转款",Sheet1!$D$5:$D$28252,"&lt;&gt;内部转账",Sheet1!$E$5:$E$28252,"&lt;&gt;*调拨*")</f>
        <v>0</v>
      </c>
      <c r="K503" s="32">
        <f>SUMIFS(Sheet1!$F$5:$F$28252,Sheet1!$I$5:$I$28252,$B503,Sheet1!$L$5:$L$28252,$A503,Sheet1!$D$5:$D$28252,"抖音",Sheet1!$E$5:$E$28252,"&lt;&gt;*调拨*")+SUMIFS(Sheet1!$F$5:$F$28252,Sheet1!$I$5:$I$28252,$B503,Sheet1!$L$5:$L$28252,$A503,Sheet1!$E$5:$E$28252,"*抖音*",Sheet1!$D$5:$D$28252,"&lt;&gt;抖音",Sheet1!$D$5:$D$28252,"&lt;&gt;内部转款",Sheet1!$D$5:$D$28252,"&lt;&gt;内部转账",Sheet1!$E$5:$E$28252,"&lt;&gt;*调拨*")</f>
        <v>0</v>
      </c>
      <c r="L503" s="32">
        <f>SUMIFS(Sheet1!$F$5:$F$28252,Sheet1!$I$5:$I$28252,$B503,Sheet1!$L$5:$L$28252,$A503,Sheet1!$D$5:$D$28252,"医卡通",Sheet1!$E$5:$E$28252,"&lt;&gt;*调拨*")+SUMIFS(Sheet1!$F$5:$F$28252,Sheet1!$I$5:$I$28252,$B503,Sheet1!$L$5:$L$28252,$A503,Sheet1!$E$5:$E$28252,"*医卡通*",Sheet1!$D$5:$D$28252,"&lt;&gt;医卡通",Sheet1!$D$5:$D$28252,"&lt;&gt;内部转款",Sheet1!$D$5:$D$28252,"&lt;&gt;内部转账",Sheet1!$E$5:$E$28252,"&lt;&gt;*调拨*")</f>
        <v>0</v>
      </c>
      <c r="M503" s="32">
        <f>SUMIFS(Sheet1!$F$5:$F$28252,Sheet1!$I$5:$I$28252,$B503,Sheet1!$L$5:$L$28252,$A503,Sheet1!$D$5:$D$28252,"企健网",Sheet1!$E$5:$E$28252,"&lt;&gt;*调拨*")+SUMIFS(Sheet1!$F$5:$F$28252,Sheet1!$I$5:$I$28252,$B503,Sheet1!$L$5:$L$28252,$A503,Sheet1!$E$5:$E$28252,"*企健网*",Sheet1!$D$5:$D$28252,"&lt;&gt;企健网",Sheet1!$D$5:$D$28252,"&lt;&gt;内部转款",Sheet1!$D$5:$D$28252,"&lt;&gt;内部转账",Sheet1!$E$5:$E$28252,"&lt;&gt;*调拨*")</f>
        <v>0</v>
      </c>
      <c r="N503" s="32">
        <f>SUMIFS(Sheet1!$F$5:$F$28252,Sheet1!$I$5:$I$28252,$B503,Sheet1!$L$5:$L$28252,$A503,Sheet1!$D$5:$D$28252,"银联",Sheet1!$E$5:$E$28252,"&lt;&gt;*调拨*")+SUMIFS(Sheet1!$F$5:$F$28252,Sheet1!$I$5:$I$28252,$B503,Sheet1!$L$5:$L$28252,$A503,Sheet1!$E$5:$E$28252,"*银联*",Sheet1!$D$5:$D$28252,"&lt;&gt;银联",Sheet1!$D$5:$D$28252,"&lt;&gt;内部转款",Sheet1!$D$5:$D$28252,"&lt;&gt;内部转账",Sheet1!$E$5:$E$28252,"&lt;&gt;*调拨*")</f>
        <v>0</v>
      </c>
      <c r="O503" s="32">
        <f>SUMIFS(Sheet1!$F$5:$F$28252,Sheet1!$I$5:$I$28252,$B503,Sheet1!$L$5:$L$28252,$A503,Sheet1!$D$5:$D$28252,"京东",Sheet1!$E$5:$E$28252,"&lt;&gt;*调拨*")+SUMIFS(Sheet1!$F$5:$F$28252,Sheet1!$I$5:$I$28252,$B503,Sheet1!$L$5:$L$28252,$A503,Sheet1!$E$5:$E$28252,"*京东*",Sheet1!$D$5:$D$28252,"&lt;&gt;京东",Sheet1!$D$5:$D$28252,"&lt;&gt;内部转款",Sheet1!$D$5:$D$28252,"&lt;&gt;内部转账",Sheet1!$E$5:$E$28252,"&lt;&gt;*调拨*")</f>
        <v>0</v>
      </c>
      <c r="P503" s="32">
        <f>SUMIFS(Sheet1!$F$5:$F$28252,Sheet1!$I$5:$I$28252,$B503,Sheet1!$L$5:$L$28252,$A503,Sheet1!$D$5:$D$28252,"药机微信",Sheet1!$E$5:$E$28252,"&lt;&gt;*调拨*")+SUMIFS(Sheet1!$F$5:$F$28252,Sheet1!$I$5:$I$28252,$B503,Sheet1!$L$5:$L$28252,$A503,Sheet1!$E$5:$E$28252,"*药机微信*",Sheet1!$D$5:$D$28252,"&lt;&gt;药机微信",Sheet1!$D$5:$D$28252,"&lt;&gt;内部转款",Sheet1!$D$5:$D$28252,"&lt;&gt;内部转账",Sheet1!$E$5:$E$28252,"&lt;&gt;*调拨*")</f>
        <v>0</v>
      </c>
      <c r="Q503" s="32">
        <f>SUMIFS(Sheet1!$F$5:$F$28252,Sheet1!$I$5:$I$28252,$B503,Sheet1!$L$5:$L$28252,$A503,Sheet1!$D$5:$D$28252,"亲情卡",Sheet1!$E$5:$E$28252,"&lt;&gt;*调拨*")+SUMIFS(Sheet1!$F$5:$F$28252,Sheet1!$I$5:$I$28252,$B503,Sheet1!$L$5:$L$28252,$A503,Sheet1!$E$5:$E$28252,"*亲情卡*",Sheet1!$D$5:$D$28252,"&lt;&gt;亲情卡",Sheet1!$D$5:$D$28252,"&lt;&gt;内部转款",Sheet1!$D$5:$D$28252,"&lt;&gt;内部转账",Sheet1!$E$5:$E$28252,"&lt;&gt;*调拨*")</f>
        <v>0</v>
      </c>
      <c r="R503" s="32">
        <f>SUMIFS(Sheet1!$F$5:$F$28252,Sheet1!$I$5:$I$28252,$B503,Sheet1!$L$5:$L$28252,$A503,Sheet1!$D$5:$D$28252,"优惠券",Sheet1!$E$5:$E$28252,"&lt;&gt;*调拨*")+SUMIFS(Sheet1!$F$5:$F$28252,Sheet1!$I$5:$I$28252,$B503,Sheet1!$L$5:$L$28252,$A503,Sheet1!$E$5:$E$28252,"*优惠券*",Sheet1!$D$5:$D$28252,"&lt;&gt;优惠券",Sheet1!$D$5:$D$28252,"&lt;&gt;内部转款",Sheet1!$D$5:$D$28252,"&lt;&gt;内部转账",Sheet1!$E$5:$E$28252,"&lt;&gt;*调拨*")</f>
        <v>0</v>
      </c>
      <c r="S503" s="32">
        <f>SUMIFS(Sheet1!$F$5:$F$28252,Sheet1!$I$5:$I$28252,$B503,Sheet1!$L$5:$L$28252,$A503,Sheet1!$D$5:$D$28252,"代金券",Sheet1!$E$5:$E$28252,"&lt;&gt;*调拨*")+SUMIFS(Sheet1!$F$5:$F$28252,Sheet1!$I$5:$I$28252,$B503,Sheet1!$L$5:$L$28252,$A503,Sheet1!$E$5:$E$28252,"*代金券*",Sheet1!$D$5:$D$28252,"&lt;&gt;代金券",Sheet1!$D$5:$D$28252,"&lt;&gt;内部转款",Sheet1!$D$5:$D$28252,"&lt;&gt;内部转账",Sheet1!$E$5:$E$28252,"&lt;&gt;*调拨*")</f>
        <v>0</v>
      </c>
      <c r="T503" s="32">
        <f>SUMIFS(Sheet1!$F$5:$F$28252,Sheet1!$I$5:$I$28252,$B503,Sheet1!$L$5:$L$28252,$A503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503,Sheet1!$L$5:$L$28252,$A503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503,Sheet1!$L$5:$L$28252,$A503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503,Sheet1!$L$5:$L$28252,$A503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3" s="32">
        <f>SUMIFS(Sheet1!$F$5:$F$28252,Sheet1!$I$5:$I$28252,$B503,Sheet1!$L$5:$L$28252,$A503,Sheet1!$E$5:$E$28252,"*调拨*")</f>
        <v>0</v>
      </c>
      <c r="V503" s="32">
        <f>SUMIFS(Sheet1!$F$5:$F$28252,Sheet1!$I$5:$I$28252,$B503,Sheet1!$L$5:$L$28252,$A503,Sheet1!$D$5:$D$28252,"储值",Sheet1!$E$5:$E$28252,"&lt;&gt;*调拨*")+SUMIFS(Sheet1!$F$5:$F$28252,Sheet1!$I$5:$I$28252,$B503,Sheet1!$L$5:$L$28252,$A503,Sheet1!$E$5:$E$28252,"*储值*",Sheet1!$D$5:$D$28252,"&lt;&gt;储值",Sheet1!$D$5:$D$28252,"&lt;&gt;内部转款",Sheet1!$D$5:$D$28252,"&lt;&gt;内部转账",Sheet1!$E$5:$E$28252,"&lt;&gt;*调拨*")</f>
        <v>0</v>
      </c>
      <c r="W503" s="32">
        <f>SUMIFS(Sheet1!$F$5:$F$28252,Sheet1!$I$5:$I$28252,$B503,Sheet1!$L$5:$L$28252,$A503,Sheet1!$D$5:$D$28252,"效期",Sheet1!$E$5:$E$28252,"&lt;&gt;*调拨*")+SUMIFS(Sheet1!$F$5:$F$28252,Sheet1!$I$5:$I$28252,$B503,Sheet1!$L$5:$L$28252,$A503,Sheet1!$E$5:$E$28252,"*效期*",Sheet1!$D$5:$D$28252,"&lt;&gt;效期",Sheet1!$D$5:$D$28252,"&lt;&gt;内部转款",Sheet1!$D$5:$D$28252,"&lt;&gt;内部转账",Sheet1!$E$5:$E$28252,"&lt;&gt;*调拨*")</f>
        <v>0</v>
      </c>
      <c r="X503" s="32">
        <f>SUMIFS(Sheet1!$F$5:$F$28252,Sheet1!$I$5:$I$28252,$B503,Sheet1!$L$5:$L$28252,$A503,Sheet1!$D$5:$D$28252,"内部转款",Sheet1!$E$5:$E$28252,"&lt;&gt;*调拨*")+SUMIFS(Sheet1!$F$5:$F$28252,Sheet1!$I$5:$I$28252,$B503,Sheet1!$L$5:$L$28252,$A503,Sheet1!$D$5:$D$28252,"内部转账",Sheet1!$E$5:$E$28252,"&lt;&gt;*调拨*")</f>
        <v>0</v>
      </c>
      <c r="Y503" s="32">
        <f t="shared" si="36"/>
        <v>0</v>
      </c>
      <c r="Z503" s="32">
        <f>SUMIFS(Sheet1!$F$5:$F$28252,Sheet1!$I$5:$I$28252,$B503,Sheet1!$L$5:$L$28252,$A503)</f>
        <v>0</v>
      </c>
      <c r="AA503" s="32">
        <f>SUMIFS(Sheet1!$G$5:$G$28252,Sheet1!$I$5:$I$28252,$B503,Sheet1!$L$5:$L$28252,$A503,Sheet1!$D$5:$D$28252,"工资",Sheet1!$E$5:$E$28252,"&lt;&gt;*调拨*")+SUMIFS(Sheet1!$G$5:$G$28252,Sheet1!$I$5:$I$28252,$B503,Sheet1!$L$5:$L$28252,$A503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3" s="32">
        <f>SUMIFS(Sheet1!$G$5:$G$28252,Sheet1!$I$5:$I$28252,$B503,Sheet1!$L$5:$L$28252,$A503,Sheet1!$D$5:$D$28252,"水费",Sheet1!$E$5:$E$28252,"&lt;&gt;*调拨*")+SUMIFS(Sheet1!$G$5:$G$28252,Sheet1!$I$5:$I$28252,$B503,Sheet1!$L$5:$L$28252,$A503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03" s="32">
        <f>SUMIFS(Sheet1!$G$5:$G$28252,Sheet1!$I$5:$I$28252,$B503,Sheet1!$L$5:$L$28252,$A503,Sheet1!$D$5:$D$28252,"电费",Sheet1!$E$5:$E$28252,"&lt;&gt;*调拨*")+SUMIFS(Sheet1!$G$5:$G$28252,Sheet1!$I$5:$I$28252,$B503,Sheet1!$L$5:$L$28252,$A503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03" s="32">
        <f>SUMIFS(Sheet1!$G$5:$G$28252,Sheet1!$I$5:$I$28252,$B503,Sheet1!$L$5:$L$28252,$A503,Sheet1!$D$5:$D$28252,"宽带费",Sheet1!$E$5:$E$28252,"&lt;&gt;*调拨*")+SUMIFS(Sheet1!$G$5:$G$28252,Sheet1!$I$5:$I$28252,$B503,Sheet1!$L$5:$L$28252,$A503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3" s="32">
        <f>SUMIFS(Sheet1!$G$5:$G$28252,Sheet1!$I$5:$I$28252,$B503,Sheet1!$L$5:$L$28252,$A503,Sheet1!$D$5:$D$28252,"办公费",Sheet1!$E$5:$E$28252,"&lt;&gt;*调拨*")+SUMIFS(Sheet1!$G$5:$G$28252,Sheet1!$I$5:$I$28252,$B503,Sheet1!$L$5:$L$28252,$A503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03" s="32">
        <f>SUMIFS(Sheet1!$G$5:$G$28252,Sheet1!$I$5:$I$28252,$B503,Sheet1!$L$5:$L$28252,$A503,Sheet1!$D$5:$D$28252,"话费",Sheet1!$E$5:$E$28252,"&lt;&gt;*调拨*")+SUMIFS(Sheet1!$G$5:$G$28252,Sheet1!$I$5:$I$28252,$B503,Sheet1!$L$5:$L$28252,$A503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03" s="32">
        <f>SUMIFS(Sheet1!$G$5:$G$28252,Sheet1!$I$5:$I$28252,$B503,Sheet1!$L$5:$L$28252,$A503,Sheet1!$D$5:$D$28252,"房租",Sheet1!$E$5:$E$28252,"&lt;&gt;*调拨*")+SUMIFS(Sheet1!$G$5:$G$28252,Sheet1!$I$5:$I$28252,$B503,Sheet1!$L$5:$L$28252,$A503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3" s="32">
        <f>SUMIFS(Sheet1!$G$5:$G$28252,Sheet1!$I$5:$I$28252,$B503,Sheet1!$L$5:$L$28252,$A503,Sheet1!$E$5:$E$28252,"*调拨*")</f>
        <v>0</v>
      </c>
      <c r="AI503" s="32">
        <f>SUMIFS(Sheet1!$G$5:$G$28252,Sheet1!$I$5:$I$28252,$B503,Sheet1!$L$5:$L$28252,$A503,Sheet1!$D$5:$D$28252,"内部转款",Sheet1!$E$5:$E$28252,"&lt;&gt;*调拨*")+SUMIFS(Sheet1!$G$5:$G$28252,Sheet1!$I$5:$I$28252,$B503,Sheet1!$L$5:$L$28252,$A503,Sheet1!$D$5:$D$28252,"内部转账",Sheet1!$E$5:$E$28252,"&lt;&gt;*调拨*")</f>
        <v>0</v>
      </c>
      <c r="AJ503" s="32">
        <f t="shared" si="37"/>
        <v>0</v>
      </c>
      <c r="AK503" s="32">
        <f>SUMIFS(Sheet1!$G$5:$G$28252,Sheet1!$I$5:$I$28252,$B503,Sheet1!$L$5:$L$28252,$A503)</f>
        <v>0</v>
      </c>
      <c r="AL503" s="32">
        <f t="shared" si="38"/>
        <v>0</v>
      </c>
    </row>
    <row r="504" ht="16.5" spans="1:38">
      <c r="A504" s="30">
        <v>202609</v>
      </c>
      <c r="B504" s="31" t="s">
        <v>54</v>
      </c>
      <c r="C504" s="32">
        <f>SUMIFS(Sheet1!$F$5:$F$28252,Sheet1!$I$5:$I$28252,$B504,Sheet1!$L$5:$L$28252,$A504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9997.14</v>
      </c>
      <c r="D504" s="32">
        <f>SUMIFS(Sheet1!$F$5:$F$28252,Sheet1!$I$5:$I$28252,$B504,Sheet1!$L$5:$L$28252,$A504,Sheet1!$D$5:$D$28252,"医保即时拨付",Sheet1!$E$5:$E$28252,"&lt;&gt;*调拨*")+SUMIFS(Sheet1!$F$5:$F$28252,Sheet1!$I$5:$I$28252,$B504,Sheet1!$L$5:$L$28252,$A504,Sheet1!$E$5:$E$28252,"*医保即时拨付*",Sheet1!$D$5:$D$28252,"&lt;&gt;医保即时拨付",Sheet1!$D$5:$D$28252,"&lt;&gt;内部转款",Sheet1!$D$5:$D$28252,"&lt;&gt;内部转账",Sheet1!$E$5:$E$28252,"&lt;&gt;*调拨*")</f>
        <v>0</v>
      </c>
      <c r="E504" s="32">
        <f>SUMIFS(Sheet1!$F$5:$F$28252,Sheet1!$I$5:$I$28252,$B504,Sheet1!$L$5:$L$28252,$A504,Sheet1!$D$5:$D$28252,"医保",Sheet1!$E$5:$E$28252,"&lt;&gt;*调拨*",Sheet1!$E$5:$E$28252,"&lt;&gt;*医保即时拨付*")+SUMIFS(Sheet1!$F$5:$F$28252,Sheet1!$I$5:$I$28252,$B504,Sheet1!$L$5:$L$28252,$A504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4" s="32">
        <f>SUMIFS(Sheet1!$F$5:$F$28252,Sheet1!$I$5:$I$28252,$B504,Sheet1!$L$5:$L$28252,$A504,Sheet1!$D$5:$D$28252,"聚合",Sheet1!$E$5:$E$28252,"&lt;&gt;*调拨*")+SUMIFS(Sheet1!$F$5:$F$28252,Sheet1!$I$5:$I$28252,$B504,Sheet1!$L$5:$L$28252,$A504,Sheet1!$E$5:$E$28252,"*聚合*",Sheet1!$D$5:$D$28252,"&lt;&gt;聚合",Sheet1!$D$5:$D$28252,"&lt;&gt;内部转款",Sheet1!$D$5:$D$28252,"&lt;&gt;内部转账",Sheet1!$E$5:$E$28252,"&lt;&gt;*调拨*")</f>
        <v>0</v>
      </c>
      <c r="G504" s="32">
        <f>SUMIFS(Sheet1!$F$5:$F$28252,Sheet1!$I$5:$I$28252,$B504,Sheet1!$L$5:$L$28252,$A504,Sheet1!$D$5:$D$28252,"24小时微信",Sheet1!$E$5:$E$28252,"&lt;&gt;*调拨*")+SUMIFS(Sheet1!$F$5:$F$28252,Sheet1!$I$5:$I$28252,$B504,Sheet1!$L$5:$L$28252,$A504,Sheet1!$E$5:$E$28252,"*24小时微信*",Sheet1!$D$5:$D$28252,"&lt;&gt;24小时微信",Sheet1!$D$5:$D$28252,"&lt;&gt;内部转款",Sheet1!$D$5:$D$28252,"&lt;&gt;内部转账",Sheet1!$E$5:$E$28252,"&lt;&gt;*调拨*")</f>
        <v>0</v>
      </c>
      <c r="H504" s="32">
        <f>SUMIFS(Sheet1!$F$5:$F$28252,Sheet1!$I$5:$I$28252,$B504,Sheet1!$L$5:$L$28252,$A504,Sheet1!$D$5:$D$28252,"美团",Sheet1!$E$5:$E$28252,"&lt;&gt;*调拨*")+SUMIFS(Sheet1!$F$5:$F$28252,Sheet1!$I$5:$I$28252,$B504,Sheet1!$L$5:$L$28252,$A504,Sheet1!$E$5:$E$28252,"*美团*",Sheet1!$D$5:$D$28252,"&lt;&gt;美团",Sheet1!$D$5:$D$28252,"&lt;&gt;内部转款",Sheet1!$D$5:$D$28252,"&lt;&gt;内部转账",Sheet1!$E$5:$E$28252,"&lt;&gt;*调拨*")</f>
        <v>0</v>
      </c>
      <c r="I504" s="32">
        <f>SUMIFS(Sheet1!$F$5:$F$28252,Sheet1!$I$5:$I$28252,$B504,Sheet1!$L$5:$L$28252,$A504,Sheet1!$D$5:$D$28252,"饿了么",Sheet1!$E$5:$E$28252,"&lt;&gt;*调拨*")+SUMIFS(Sheet1!$F$5:$F$28252,Sheet1!$I$5:$I$28252,$B504,Sheet1!$L$5:$L$28252,$A504,Sheet1!$E$5:$E$28252,"*饿了么*",Sheet1!$D$5:$D$28252,"&lt;&gt;饿了么",Sheet1!$D$5:$D$28252,"&lt;&gt;内部转款",Sheet1!$D$5:$D$28252,"&lt;&gt;内部转账",Sheet1!$E$5:$E$28252,"&lt;&gt;*调拨*")</f>
        <v>0</v>
      </c>
      <c r="J504" s="32">
        <f>SUMIFS(Sheet1!$F$5:$F$28252,Sheet1!$I$5:$I$28252,$B504,Sheet1!$L$5:$L$28252,$A504,Sheet1!$D$5:$D$28252,"健E卡",Sheet1!$E$5:$E$28252,"&lt;&gt;*调拨*")+SUMIFS(Sheet1!$F$5:$F$28252,Sheet1!$I$5:$I$28252,$B504,Sheet1!$L$5:$L$28252,$A504,Sheet1!$E$5:$E$28252,"*健E卡*",Sheet1!$D$5:$D$28252,"&lt;&gt;健E卡",Sheet1!$D$5:$D$28252,"&lt;&gt;内部转款",Sheet1!$D$5:$D$28252,"&lt;&gt;内部转账",Sheet1!$E$5:$E$28252,"&lt;&gt;*调拨*")</f>
        <v>0</v>
      </c>
      <c r="K504" s="32">
        <f>SUMIFS(Sheet1!$F$5:$F$28252,Sheet1!$I$5:$I$28252,$B504,Sheet1!$L$5:$L$28252,$A504,Sheet1!$D$5:$D$28252,"抖音",Sheet1!$E$5:$E$28252,"&lt;&gt;*调拨*")+SUMIFS(Sheet1!$F$5:$F$28252,Sheet1!$I$5:$I$28252,$B504,Sheet1!$L$5:$L$28252,$A504,Sheet1!$E$5:$E$28252,"*抖音*",Sheet1!$D$5:$D$28252,"&lt;&gt;抖音",Sheet1!$D$5:$D$28252,"&lt;&gt;内部转款",Sheet1!$D$5:$D$28252,"&lt;&gt;内部转账",Sheet1!$E$5:$E$28252,"&lt;&gt;*调拨*")</f>
        <v>0</v>
      </c>
      <c r="L504" s="32">
        <f>SUMIFS(Sheet1!$F$5:$F$28252,Sheet1!$I$5:$I$28252,$B504,Sheet1!$L$5:$L$28252,$A504,Sheet1!$D$5:$D$28252,"医卡通",Sheet1!$E$5:$E$28252,"&lt;&gt;*调拨*")+SUMIFS(Sheet1!$F$5:$F$28252,Sheet1!$I$5:$I$28252,$B504,Sheet1!$L$5:$L$28252,$A504,Sheet1!$E$5:$E$28252,"*医卡通*",Sheet1!$D$5:$D$28252,"&lt;&gt;医卡通",Sheet1!$D$5:$D$28252,"&lt;&gt;内部转款",Sheet1!$D$5:$D$28252,"&lt;&gt;内部转账",Sheet1!$E$5:$E$28252,"&lt;&gt;*调拨*")</f>
        <v>0</v>
      </c>
      <c r="M504" s="32">
        <f>SUMIFS(Sheet1!$F$5:$F$28252,Sheet1!$I$5:$I$28252,$B504,Sheet1!$L$5:$L$28252,$A504,Sheet1!$D$5:$D$28252,"企健网",Sheet1!$E$5:$E$28252,"&lt;&gt;*调拨*")+SUMIFS(Sheet1!$F$5:$F$28252,Sheet1!$I$5:$I$28252,$B504,Sheet1!$L$5:$L$28252,$A504,Sheet1!$E$5:$E$28252,"*企健网*",Sheet1!$D$5:$D$28252,"&lt;&gt;企健网",Sheet1!$D$5:$D$28252,"&lt;&gt;内部转款",Sheet1!$D$5:$D$28252,"&lt;&gt;内部转账",Sheet1!$E$5:$E$28252,"&lt;&gt;*调拨*")</f>
        <v>0</v>
      </c>
      <c r="N504" s="32">
        <f>SUMIFS(Sheet1!$F$5:$F$28252,Sheet1!$I$5:$I$28252,$B504,Sheet1!$L$5:$L$28252,$A504,Sheet1!$D$5:$D$28252,"银联",Sheet1!$E$5:$E$28252,"&lt;&gt;*调拨*")+SUMIFS(Sheet1!$F$5:$F$28252,Sheet1!$I$5:$I$28252,$B504,Sheet1!$L$5:$L$28252,$A504,Sheet1!$E$5:$E$28252,"*银联*",Sheet1!$D$5:$D$28252,"&lt;&gt;银联",Sheet1!$D$5:$D$28252,"&lt;&gt;内部转款",Sheet1!$D$5:$D$28252,"&lt;&gt;内部转账",Sheet1!$E$5:$E$28252,"&lt;&gt;*调拨*")</f>
        <v>0</v>
      </c>
      <c r="O504" s="32">
        <f>SUMIFS(Sheet1!$F$5:$F$28252,Sheet1!$I$5:$I$28252,$B504,Sheet1!$L$5:$L$28252,$A504,Sheet1!$D$5:$D$28252,"京东",Sheet1!$E$5:$E$28252,"&lt;&gt;*调拨*")+SUMIFS(Sheet1!$F$5:$F$28252,Sheet1!$I$5:$I$28252,$B504,Sheet1!$L$5:$L$28252,$A504,Sheet1!$E$5:$E$28252,"*京东*",Sheet1!$D$5:$D$28252,"&lt;&gt;京东",Sheet1!$D$5:$D$28252,"&lt;&gt;内部转款",Sheet1!$D$5:$D$28252,"&lt;&gt;内部转账",Sheet1!$E$5:$E$28252,"&lt;&gt;*调拨*")</f>
        <v>0</v>
      </c>
      <c r="P504" s="32">
        <f>SUMIFS(Sheet1!$F$5:$F$28252,Sheet1!$I$5:$I$28252,$B504,Sheet1!$L$5:$L$28252,$A504,Sheet1!$D$5:$D$28252,"药机微信",Sheet1!$E$5:$E$28252,"&lt;&gt;*调拨*")+SUMIFS(Sheet1!$F$5:$F$28252,Sheet1!$I$5:$I$28252,$B504,Sheet1!$L$5:$L$28252,$A504,Sheet1!$E$5:$E$28252,"*药机微信*",Sheet1!$D$5:$D$28252,"&lt;&gt;药机微信",Sheet1!$D$5:$D$28252,"&lt;&gt;内部转款",Sheet1!$D$5:$D$28252,"&lt;&gt;内部转账",Sheet1!$E$5:$E$28252,"&lt;&gt;*调拨*")</f>
        <v>0</v>
      </c>
      <c r="Q504" s="32">
        <f>SUMIFS(Sheet1!$F$5:$F$28252,Sheet1!$I$5:$I$28252,$B504,Sheet1!$L$5:$L$28252,$A504,Sheet1!$D$5:$D$28252,"亲情卡",Sheet1!$E$5:$E$28252,"&lt;&gt;*调拨*")+SUMIFS(Sheet1!$F$5:$F$28252,Sheet1!$I$5:$I$28252,$B504,Sheet1!$L$5:$L$28252,$A504,Sheet1!$E$5:$E$28252,"*亲情卡*",Sheet1!$D$5:$D$28252,"&lt;&gt;亲情卡",Sheet1!$D$5:$D$28252,"&lt;&gt;内部转款",Sheet1!$D$5:$D$28252,"&lt;&gt;内部转账",Sheet1!$E$5:$E$28252,"&lt;&gt;*调拨*")</f>
        <v>0</v>
      </c>
      <c r="R504" s="32">
        <f>SUMIFS(Sheet1!$F$5:$F$28252,Sheet1!$I$5:$I$28252,$B504,Sheet1!$L$5:$L$28252,$A504,Sheet1!$D$5:$D$28252,"优惠券",Sheet1!$E$5:$E$28252,"&lt;&gt;*调拨*")+SUMIFS(Sheet1!$F$5:$F$28252,Sheet1!$I$5:$I$28252,$B504,Sheet1!$L$5:$L$28252,$A504,Sheet1!$E$5:$E$28252,"*优惠券*",Sheet1!$D$5:$D$28252,"&lt;&gt;优惠券",Sheet1!$D$5:$D$28252,"&lt;&gt;内部转款",Sheet1!$D$5:$D$28252,"&lt;&gt;内部转账",Sheet1!$E$5:$E$28252,"&lt;&gt;*调拨*")</f>
        <v>0</v>
      </c>
      <c r="S504" s="32">
        <f>SUMIFS(Sheet1!$F$5:$F$28252,Sheet1!$I$5:$I$28252,$B504,Sheet1!$L$5:$L$28252,$A504,Sheet1!$D$5:$D$28252,"代金券",Sheet1!$E$5:$E$28252,"&lt;&gt;*调拨*")+SUMIFS(Sheet1!$F$5:$F$28252,Sheet1!$I$5:$I$28252,$B504,Sheet1!$L$5:$L$28252,$A504,Sheet1!$E$5:$E$28252,"*代金券*",Sheet1!$D$5:$D$28252,"&lt;&gt;代金券",Sheet1!$D$5:$D$28252,"&lt;&gt;内部转款",Sheet1!$D$5:$D$28252,"&lt;&gt;内部转账",Sheet1!$E$5:$E$28252,"&lt;&gt;*调拨*")</f>
        <v>0</v>
      </c>
      <c r="T504" s="32">
        <f>SUMIFS(Sheet1!$F$5:$F$28252,Sheet1!$I$5:$I$28252,$B504,Sheet1!$L$5:$L$28252,$A504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504,Sheet1!$L$5:$L$28252,$A504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504,Sheet1!$L$5:$L$28252,$A504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504,Sheet1!$L$5:$L$28252,$A504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4" s="32">
        <f>SUMIFS(Sheet1!$F$5:$F$28252,Sheet1!$I$5:$I$28252,$B504,Sheet1!$L$5:$L$28252,$A504,Sheet1!$E$5:$E$28252,"*调拨*")</f>
        <v>0</v>
      </c>
      <c r="V504" s="32">
        <f>SUMIFS(Sheet1!$F$5:$F$28252,Sheet1!$I$5:$I$28252,$B504,Sheet1!$L$5:$L$28252,$A504,Sheet1!$D$5:$D$28252,"储值",Sheet1!$E$5:$E$28252,"&lt;&gt;*调拨*")+SUMIFS(Sheet1!$F$5:$F$28252,Sheet1!$I$5:$I$28252,$B504,Sheet1!$L$5:$L$28252,$A504,Sheet1!$E$5:$E$28252,"*储值*",Sheet1!$D$5:$D$28252,"&lt;&gt;储值",Sheet1!$D$5:$D$28252,"&lt;&gt;内部转款",Sheet1!$D$5:$D$28252,"&lt;&gt;内部转账",Sheet1!$E$5:$E$28252,"&lt;&gt;*调拨*")</f>
        <v>0</v>
      </c>
      <c r="W504" s="32">
        <f>SUMIFS(Sheet1!$F$5:$F$28252,Sheet1!$I$5:$I$28252,$B504,Sheet1!$L$5:$L$28252,$A504,Sheet1!$D$5:$D$28252,"效期",Sheet1!$E$5:$E$28252,"&lt;&gt;*调拨*")+SUMIFS(Sheet1!$F$5:$F$28252,Sheet1!$I$5:$I$28252,$B504,Sheet1!$L$5:$L$28252,$A504,Sheet1!$E$5:$E$28252,"*效期*",Sheet1!$D$5:$D$28252,"&lt;&gt;效期",Sheet1!$D$5:$D$28252,"&lt;&gt;内部转款",Sheet1!$D$5:$D$28252,"&lt;&gt;内部转账",Sheet1!$E$5:$E$28252,"&lt;&gt;*调拨*")</f>
        <v>0</v>
      </c>
      <c r="X504" s="32">
        <f>SUMIFS(Sheet1!$F$5:$F$28252,Sheet1!$I$5:$I$28252,$B504,Sheet1!$L$5:$L$28252,$A504,Sheet1!$D$5:$D$28252,"内部转款",Sheet1!$E$5:$E$28252,"&lt;&gt;*调拨*")+SUMIFS(Sheet1!$F$5:$F$28252,Sheet1!$I$5:$I$28252,$B504,Sheet1!$L$5:$L$28252,$A504,Sheet1!$D$5:$D$28252,"内部转账",Sheet1!$E$5:$E$28252,"&lt;&gt;*调拨*")</f>
        <v>0</v>
      </c>
      <c r="Y504" s="32">
        <f t="shared" si="36"/>
        <v>0</v>
      </c>
      <c r="Z504" s="32">
        <f>SUMIFS(Sheet1!$F$5:$F$28252,Sheet1!$I$5:$I$28252,$B504,Sheet1!$L$5:$L$28252,$A504)</f>
        <v>9997.14</v>
      </c>
      <c r="AA504" s="32">
        <f>SUMIFS(Sheet1!$G$5:$G$28252,Sheet1!$I$5:$I$28252,$B504,Sheet1!$L$5:$L$28252,$A504,Sheet1!$D$5:$D$28252,"工资",Sheet1!$E$5:$E$28252,"&lt;&gt;*调拨*")+SUMIFS(Sheet1!$G$5:$G$28252,Sheet1!$I$5:$I$28252,$B504,Sheet1!$L$5:$L$28252,$A504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4" s="32">
        <f>SUMIFS(Sheet1!$G$5:$G$28252,Sheet1!$I$5:$I$28252,$B504,Sheet1!$L$5:$L$28252,$A504,Sheet1!$D$5:$D$28252,"水费",Sheet1!$E$5:$E$28252,"&lt;&gt;*调拨*")+SUMIFS(Sheet1!$G$5:$G$28252,Sheet1!$I$5:$I$28252,$B504,Sheet1!$L$5:$L$28252,$A504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04" s="32">
        <f>SUMIFS(Sheet1!$G$5:$G$28252,Sheet1!$I$5:$I$28252,$B504,Sheet1!$L$5:$L$28252,$A504,Sheet1!$D$5:$D$28252,"电费",Sheet1!$E$5:$E$28252,"&lt;&gt;*调拨*")+SUMIFS(Sheet1!$G$5:$G$28252,Sheet1!$I$5:$I$28252,$B504,Sheet1!$L$5:$L$28252,$A504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04" s="32">
        <f>SUMIFS(Sheet1!$G$5:$G$28252,Sheet1!$I$5:$I$28252,$B504,Sheet1!$L$5:$L$28252,$A504,Sheet1!$D$5:$D$28252,"宽带费",Sheet1!$E$5:$E$28252,"&lt;&gt;*调拨*")+SUMIFS(Sheet1!$G$5:$G$28252,Sheet1!$I$5:$I$28252,$B504,Sheet1!$L$5:$L$28252,$A504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4" s="32">
        <f>SUMIFS(Sheet1!$G$5:$G$28252,Sheet1!$I$5:$I$28252,$B504,Sheet1!$L$5:$L$28252,$A504,Sheet1!$D$5:$D$28252,"办公费",Sheet1!$E$5:$E$28252,"&lt;&gt;*调拨*")+SUMIFS(Sheet1!$G$5:$G$28252,Sheet1!$I$5:$I$28252,$B504,Sheet1!$L$5:$L$28252,$A504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04" s="32">
        <f>SUMIFS(Sheet1!$G$5:$G$28252,Sheet1!$I$5:$I$28252,$B504,Sheet1!$L$5:$L$28252,$A504,Sheet1!$D$5:$D$28252,"话费",Sheet1!$E$5:$E$28252,"&lt;&gt;*调拨*")+SUMIFS(Sheet1!$G$5:$G$28252,Sheet1!$I$5:$I$28252,$B504,Sheet1!$L$5:$L$28252,$A504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04" s="32">
        <f>SUMIFS(Sheet1!$G$5:$G$28252,Sheet1!$I$5:$I$28252,$B504,Sheet1!$L$5:$L$28252,$A504,Sheet1!$D$5:$D$28252,"房租",Sheet1!$E$5:$E$28252,"&lt;&gt;*调拨*")+SUMIFS(Sheet1!$G$5:$G$28252,Sheet1!$I$5:$I$28252,$B504,Sheet1!$L$5:$L$28252,$A504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4" s="32">
        <f>SUMIFS(Sheet1!$G$5:$G$28252,Sheet1!$I$5:$I$28252,$B504,Sheet1!$L$5:$L$28252,$A504,Sheet1!$E$5:$E$28252,"*调拨*")</f>
        <v>0</v>
      </c>
      <c r="AI504" s="32">
        <f>SUMIFS(Sheet1!$G$5:$G$28252,Sheet1!$I$5:$I$28252,$B504,Sheet1!$L$5:$L$28252,$A504,Sheet1!$D$5:$D$28252,"内部转款",Sheet1!$E$5:$E$28252,"&lt;&gt;*调拨*")+SUMIFS(Sheet1!$G$5:$G$28252,Sheet1!$I$5:$I$28252,$B504,Sheet1!$L$5:$L$28252,$A504,Sheet1!$D$5:$D$28252,"内部转账",Sheet1!$E$5:$E$28252,"&lt;&gt;*调拨*")</f>
        <v>0</v>
      </c>
      <c r="AJ504" s="32">
        <f t="shared" si="37"/>
        <v>0</v>
      </c>
      <c r="AK504" s="32">
        <f>SUMIFS(Sheet1!$G$5:$G$28252,Sheet1!$I$5:$I$28252,$B504,Sheet1!$L$5:$L$28252,$A504)</f>
        <v>0</v>
      </c>
      <c r="AL504" s="32">
        <f t="shared" si="38"/>
        <v>9997.14</v>
      </c>
    </row>
    <row r="505" ht="16.5" spans="1:38">
      <c r="A505" s="30">
        <v>202609</v>
      </c>
      <c r="B505" s="31" t="s">
        <v>107</v>
      </c>
      <c r="C505" s="32">
        <f>SUMIFS(Sheet1!$F$5:$F$28252,Sheet1!$I$5:$I$28252,$B505,Sheet1!$L$5:$L$28252,$A505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1929.24</v>
      </c>
      <c r="D505" s="32">
        <f>SUMIFS(Sheet1!$F$5:$F$28252,Sheet1!$I$5:$I$28252,$B505,Sheet1!$L$5:$L$28252,$A505,Sheet1!$D$5:$D$28252,"医保即时拨付",Sheet1!$E$5:$E$28252,"&lt;&gt;*调拨*")+SUMIFS(Sheet1!$F$5:$F$28252,Sheet1!$I$5:$I$28252,$B505,Sheet1!$L$5:$L$28252,$A505,Sheet1!$E$5:$E$28252,"*医保即时拨付*",Sheet1!$D$5:$D$28252,"&lt;&gt;医保即时拨付",Sheet1!$D$5:$D$28252,"&lt;&gt;内部转款",Sheet1!$D$5:$D$28252,"&lt;&gt;内部转账",Sheet1!$E$5:$E$28252,"&lt;&gt;*调拨*")</f>
        <v>0</v>
      </c>
      <c r="E505" s="32">
        <f>SUMIFS(Sheet1!$F$5:$F$28252,Sheet1!$I$5:$I$28252,$B505,Sheet1!$L$5:$L$28252,$A505,Sheet1!$D$5:$D$28252,"医保",Sheet1!$E$5:$E$28252,"&lt;&gt;*调拨*",Sheet1!$E$5:$E$28252,"&lt;&gt;*医保即时拨付*")+SUMIFS(Sheet1!$F$5:$F$28252,Sheet1!$I$5:$I$28252,$B505,Sheet1!$L$5:$L$28252,$A505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5" s="32">
        <f>SUMIFS(Sheet1!$F$5:$F$28252,Sheet1!$I$5:$I$28252,$B505,Sheet1!$L$5:$L$28252,$A505,Sheet1!$D$5:$D$28252,"聚合",Sheet1!$E$5:$E$28252,"&lt;&gt;*调拨*")+SUMIFS(Sheet1!$F$5:$F$28252,Sheet1!$I$5:$I$28252,$B505,Sheet1!$L$5:$L$28252,$A505,Sheet1!$E$5:$E$28252,"*聚合*",Sheet1!$D$5:$D$28252,"&lt;&gt;聚合",Sheet1!$D$5:$D$28252,"&lt;&gt;内部转款",Sheet1!$D$5:$D$28252,"&lt;&gt;内部转账",Sheet1!$E$5:$E$28252,"&lt;&gt;*调拨*")</f>
        <v>0</v>
      </c>
      <c r="G505" s="32">
        <f>SUMIFS(Sheet1!$F$5:$F$28252,Sheet1!$I$5:$I$28252,$B505,Sheet1!$L$5:$L$28252,$A505,Sheet1!$D$5:$D$28252,"24小时微信",Sheet1!$E$5:$E$28252,"&lt;&gt;*调拨*")+SUMIFS(Sheet1!$F$5:$F$28252,Sheet1!$I$5:$I$28252,$B505,Sheet1!$L$5:$L$28252,$A505,Sheet1!$E$5:$E$28252,"*24小时微信*",Sheet1!$D$5:$D$28252,"&lt;&gt;24小时微信",Sheet1!$D$5:$D$28252,"&lt;&gt;内部转款",Sheet1!$D$5:$D$28252,"&lt;&gt;内部转账",Sheet1!$E$5:$E$28252,"&lt;&gt;*调拨*")</f>
        <v>0</v>
      </c>
      <c r="H505" s="32">
        <f>SUMIFS(Sheet1!$F$5:$F$28252,Sheet1!$I$5:$I$28252,$B505,Sheet1!$L$5:$L$28252,$A505,Sheet1!$D$5:$D$28252,"美团",Sheet1!$E$5:$E$28252,"&lt;&gt;*调拨*")+SUMIFS(Sheet1!$F$5:$F$28252,Sheet1!$I$5:$I$28252,$B505,Sheet1!$L$5:$L$28252,$A505,Sheet1!$E$5:$E$28252,"*美团*",Sheet1!$D$5:$D$28252,"&lt;&gt;美团",Sheet1!$D$5:$D$28252,"&lt;&gt;内部转款",Sheet1!$D$5:$D$28252,"&lt;&gt;内部转账",Sheet1!$E$5:$E$28252,"&lt;&gt;*调拨*")</f>
        <v>0</v>
      </c>
      <c r="I505" s="32">
        <f>SUMIFS(Sheet1!$F$5:$F$28252,Sheet1!$I$5:$I$28252,$B505,Sheet1!$L$5:$L$28252,$A505,Sheet1!$D$5:$D$28252,"饿了么",Sheet1!$E$5:$E$28252,"&lt;&gt;*调拨*")+SUMIFS(Sheet1!$F$5:$F$28252,Sheet1!$I$5:$I$28252,$B505,Sheet1!$L$5:$L$28252,$A505,Sheet1!$E$5:$E$28252,"*饿了么*",Sheet1!$D$5:$D$28252,"&lt;&gt;饿了么",Sheet1!$D$5:$D$28252,"&lt;&gt;内部转款",Sheet1!$D$5:$D$28252,"&lt;&gt;内部转账",Sheet1!$E$5:$E$28252,"&lt;&gt;*调拨*")</f>
        <v>0</v>
      </c>
      <c r="J505" s="32">
        <f>SUMIFS(Sheet1!$F$5:$F$28252,Sheet1!$I$5:$I$28252,$B505,Sheet1!$L$5:$L$28252,$A505,Sheet1!$D$5:$D$28252,"健E卡",Sheet1!$E$5:$E$28252,"&lt;&gt;*调拨*")+SUMIFS(Sheet1!$F$5:$F$28252,Sheet1!$I$5:$I$28252,$B505,Sheet1!$L$5:$L$28252,$A505,Sheet1!$E$5:$E$28252,"*健E卡*",Sheet1!$D$5:$D$28252,"&lt;&gt;健E卡",Sheet1!$D$5:$D$28252,"&lt;&gt;内部转款",Sheet1!$D$5:$D$28252,"&lt;&gt;内部转账",Sheet1!$E$5:$E$28252,"&lt;&gt;*调拨*")</f>
        <v>0</v>
      </c>
      <c r="K505" s="32">
        <f>SUMIFS(Sheet1!$F$5:$F$28252,Sheet1!$I$5:$I$28252,$B505,Sheet1!$L$5:$L$28252,$A505,Sheet1!$D$5:$D$28252,"抖音",Sheet1!$E$5:$E$28252,"&lt;&gt;*调拨*")+SUMIFS(Sheet1!$F$5:$F$28252,Sheet1!$I$5:$I$28252,$B505,Sheet1!$L$5:$L$28252,$A505,Sheet1!$E$5:$E$28252,"*抖音*",Sheet1!$D$5:$D$28252,"&lt;&gt;抖音",Sheet1!$D$5:$D$28252,"&lt;&gt;内部转款",Sheet1!$D$5:$D$28252,"&lt;&gt;内部转账",Sheet1!$E$5:$E$28252,"&lt;&gt;*调拨*")</f>
        <v>0</v>
      </c>
      <c r="L505" s="32">
        <f>SUMIFS(Sheet1!$F$5:$F$28252,Sheet1!$I$5:$I$28252,$B505,Sheet1!$L$5:$L$28252,$A505,Sheet1!$D$5:$D$28252,"医卡通",Sheet1!$E$5:$E$28252,"&lt;&gt;*调拨*")+SUMIFS(Sheet1!$F$5:$F$28252,Sheet1!$I$5:$I$28252,$B505,Sheet1!$L$5:$L$28252,$A505,Sheet1!$E$5:$E$28252,"*医卡通*",Sheet1!$D$5:$D$28252,"&lt;&gt;医卡通",Sheet1!$D$5:$D$28252,"&lt;&gt;内部转款",Sheet1!$D$5:$D$28252,"&lt;&gt;内部转账",Sheet1!$E$5:$E$28252,"&lt;&gt;*调拨*")</f>
        <v>0</v>
      </c>
      <c r="M505" s="32">
        <f>SUMIFS(Sheet1!$F$5:$F$28252,Sheet1!$I$5:$I$28252,$B505,Sheet1!$L$5:$L$28252,$A505,Sheet1!$D$5:$D$28252,"企健网",Sheet1!$E$5:$E$28252,"&lt;&gt;*调拨*")+SUMIFS(Sheet1!$F$5:$F$28252,Sheet1!$I$5:$I$28252,$B505,Sheet1!$L$5:$L$28252,$A505,Sheet1!$E$5:$E$28252,"*企健网*",Sheet1!$D$5:$D$28252,"&lt;&gt;企健网",Sheet1!$D$5:$D$28252,"&lt;&gt;内部转款",Sheet1!$D$5:$D$28252,"&lt;&gt;内部转账",Sheet1!$E$5:$E$28252,"&lt;&gt;*调拨*")</f>
        <v>0</v>
      </c>
      <c r="N505" s="32">
        <f>SUMIFS(Sheet1!$F$5:$F$28252,Sheet1!$I$5:$I$28252,$B505,Sheet1!$L$5:$L$28252,$A505,Sheet1!$D$5:$D$28252,"银联",Sheet1!$E$5:$E$28252,"&lt;&gt;*调拨*")+SUMIFS(Sheet1!$F$5:$F$28252,Sheet1!$I$5:$I$28252,$B505,Sheet1!$L$5:$L$28252,$A505,Sheet1!$E$5:$E$28252,"*银联*",Sheet1!$D$5:$D$28252,"&lt;&gt;银联",Sheet1!$D$5:$D$28252,"&lt;&gt;内部转款",Sheet1!$D$5:$D$28252,"&lt;&gt;内部转账",Sheet1!$E$5:$E$28252,"&lt;&gt;*调拨*")</f>
        <v>0</v>
      </c>
      <c r="O505" s="32">
        <f>SUMIFS(Sheet1!$F$5:$F$28252,Sheet1!$I$5:$I$28252,$B505,Sheet1!$L$5:$L$28252,$A505,Sheet1!$D$5:$D$28252,"京东",Sheet1!$E$5:$E$28252,"&lt;&gt;*调拨*")+SUMIFS(Sheet1!$F$5:$F$28252,Sheet1!$I$5:$I$28252,$B505,Sheet1!$L$5:$L$28252,$A505,Sheet1!$E$5:$E$28252,"*京东*",Sheet1!$D$5:$D$28252,"&lt;&gt;京东",Sheet1!$D$5:$D$28252,"&lt;&gt;内部转款",Sheet1!$D$5:$D$28252,"&lt;&gt;内部转账",Sheet1!$E$5:$E$28252,"&lt;&gt;*调拨*")</f>
        <v>0</v>
      </c>
      <c r="P505" s="32">
        <f>SUMIFS(Sheet1!$F$5:$F$28252,Sheet1!$I$5:$I$28252,$B505,Sheet1!$L$5:$L$28252,$A505,Sheet1!$D$5:$D$28252,"药机微信",Sheet1!$E$5:$E$28252,"&lt;&gt;*调拨*")+SUMIFS(Sheet1!$F$5:$F$28252,Sheet1!$I$5:$I$28252,$B505,Sheet1!$L$5:$L$28252,$A505,Sheet1!$E$5:$E$28252,"*药机微信*",Sheet1!$D$5:$D$28252,"&lt;&gt;药机微信",Sheet1!$D$5:$D$28252,"&lt;&gt;内部转款",Sheet1!$D$5:$D$28252,"&lt;&gt;内部转账",Sheet1!$E$5:$E$28252,"&lt;&gt;*调拨*")</f>
        <v>0</v>
      </c>
      <c r="Q505" s="32">
        <f>SUMIFS(Sheet1!$F$5:$F$28252,Sheet1!$I$5:$I$28252,$B505,Sheet1!$L$5:$L$28252,$A505,Sheet1!$D$5:$D$28252,"亲情卡",Sheet1!$E$5:$E$28252,"&lt;&gt;*调拨*")+SUMIFS(Sheet1!$F$5:$F$28252,Sheet1!$I$5:$I$28252,$B505,Sheet1!$L$5:$L$28252,$A505,Sheet1!$E$5:$E$28252,"*亲情卡*",Sheet1!$D$5:$D$28252,"&lt;&gt;亲情卡",Sheet1!$D$5:$D$28252,"&lt;&gt;内部转款",Sheet1!$D$5:$D$28252,"&lt;&gt;内部转账",Sheet1!$E$5:$E$28252,"&lt;&gt;*调拨*")</f>
        <v>0</v>
      </c>
      <c r="R505" s="32">
        <f>SUMIFS(Sheet1!$F$5:$F$28252,Sheet1!$I$5:$I$28252,$B505,Sheet1!$L$5:$L$28252,$A505,Sheet1!$D$5:$D$28252,"优惠券",Sheet1!$E$5:$E$28252,"&lt;&gt;*调拨*")+SUMIFS(Sheet1!$F$5:$F$28252,Sheet1!$I$5:$I$28252,$B505,Sheet1!$L$5:$L$28252,$A505,Sheet1!$E$5:$E$28252,"*优惠券*",Sheet1!$D$5:$D$28252,"&lt;&gt;优惠券",Sheet1!$D$5:$D$28252,"&lt;&gt;内部转款",Sheet1!$D$5:$D$28252,"&lt;&gt;内部转账",Sheet1!$E$5:$E$28252,"&lt;&gt;*调拨*")</f>
        <v>0</v>
      </c>
      <c r="S505" s="32">
        <f>SUMIFS(Sheet1!$F$5:$F$28252,Sheet1!$I$5:$I$28252,$B505,Sheet1!$L$5:$L$28252,$A505,Sheet1!$D$5:$D$28252,"代金券",Sheet1!$E$5:$E$28252,"&lt;&gt;*调拨*")+SUMIFS(Sheet1!$F$5:$F$28252,Sheet1!$I$5:$I$28252,$B505,Sheet1!$L$5:$L$28252,$A505,Sheet1!$E$5:$E$28252,"*代金券*",Sheet1!$D$5:$D$28252,"&lt;&gt;代金券",Sheet1!$D$5:$D$28252,"&lt;&gt;内部转款",Sheet1!$D$5:$D$28252,"&lt;&gt;内部转账",Sheet1!$E$5:$E$28252,"&lt;&gt;*调拨*")</f>
        <v>0</v>
      </c>
      <c r="T505" s="32">
        <f>SUMIFS(Sheet1!$F$5:$F$28252,Sheet1!$I$5:$I$28252,$B505,Sheet1!$L$5:$L$28252,$A505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505,Sheet1!$L$5:$L$28252,$A505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505,Sheet1!$L$5:$L$28252,$A505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505,Sheet1!$L$5:$L$28252,$A505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5" s="32">
        <f>SUMIFS(Sheet1!$F$5:$F$28252,Sheet1!$I$5:$I$28252,$B505,Sheet1!$L$5:$L$28252,$A505,Sheet1!$E$5:$E$28252,"*调拨*")</f>
        <v>0</v>
      </c>
      <c r="V505" s="32">
        <f>SUMIFS(Sheet1!$F$5:$F$28252,Sheet1!$I$5:$I$28252,$B505,Sheet1!$L$5:$L$28252,$A505,Sheet1!$D$5:$D$28252,"储值",Sheet1!$E$5:$E$28252,"&lt;&gt;*调拨*")+SUMIFS(Sheet1!$F$5:$F$28252,Sheet1!$I$5:$I$28252,$B505,Sheet1!$L$5:$L$28252,$A505,Sheet1!$E$5:$E$28252,"*储值*",Sheet1!$D$5:$D$28252,"&lt;&gt;储值",Sheet1!$D$5:$D$28252,"&lt;&gt;内部转款",Sheet1!$D$5:$D$28252,"&lt;&gt;内部转账",Sheet1!$E$5:$E$28252,"&lt;&gt;*调拨*")</f>
        <v>0</v>
      </c>
      <c r="W505" s="32">
        <f>SUMIFS(Sheet1!$F$5:$F$28252,Sheet1!$I$5:$I$28252,$B505,Sheet1!$L$5:$L$28252,$A505,Sheet1!$D$5:$D$28252,"效期",Sheet1!$E$5:$E$28252,"&lt;&gt;*调拨*")+SUMIFS(Sheet1!$F$5:$F$28252,Sheet1!$I$5:$I$28252,$B505,Sheet1!$L$5:$L$28252,$A505,Sheet1!$E$5:$E$28252,"*效期*",Sheet1!$D$5:$D$28252,"&lt;&gt;效期",Sheet1!$D$5:$D$28252,"&lt;&gt;内部转款",Sheet1!$D$5:$D$28252,"&lt;&gt;内部转账",Sheet1!$E$5:$E$28252,"&lt;&gt;*调拨*")</f>
        <v>0</v>
      </c>
      <c r="X505" s="32">
        <f>SUMIFS(Sheet1!$F$5:$F$28252,Sheet1!$I$5:$I$28252,$B505,Sheet1!$L$5:$L$28252,$A505,Sheet1!$D$5:$D$28252,"内部转款",Sheet1!$E$5:$E$28252,"&lt;&gt;*调拨*")+SUMIFS(Sheet1!$F$5:$F$28252,Sheet1!$I$5:$I$28252,$B505,Sheet1!$L$5:$L$28252,$A505,Sheet1!$D$5:$D$28252,"内部转账",Sheet1!$E$5:$E$28252,"&lt;&gt;*调拨*")</f>
        <v>0</v>
      </c>
      <c r="Y505" s="32">
        <f t="shared" si="36"/>
        <v>0</v>
      </c>
      <c r="Z505" s="32">
        <f>SUMIFS(Sheet1!$F$5:$F$28252,Sheet1!$I$5:$I$28252,$B505,Sheet1!$L$5:$L$28252,$A505)</f>
        <v>1929.24</v>
      </c>
      <c r="AA505" s="32">
        <f>SUMIFS(Sheet1!$G$5:$G$28252,Sheet1!$I$5:$I$28252,$B505,Sheet1!$L$5:$L$28252,$A505,Sheet1!$D$5:$D$28252,"工资",Sheet1!$E$5:$E$28252,"&lt;&gt;*调拨*")+SUMIFS(Sheet1!$G$5:$G$28252,Sheet1!$I$5:$I$28252,$B505,Sheet1!$L$5:$L$28252,$A505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5" s="32">
        <f>SUMIFS(Sheet1!$G$5:$G$28252,Sheet1!$I$5:$I$28252,$B505,Sheet1!$L$5:$L$28252,$A505,Sheet1!$D$5:$D$28252,"水费",Sheet1!$E$5:$E$28252,"&lt;&gt;*调拨*")+SUMIFS(Sheet1!$G$5:$G$28252,Sheet1!$I$5:$I$28252,$B505,Sheet1!$L$5:$L$28252,$A505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05" s="32">
        <f>SUMIFS(Sheet1!$G$5:$G$28252,Sheet1!$I$5:$I$28252,$B505,Sheet1!$L$5:$L$28252,$A505,Sheet1!$D$5:$D$28252,"电费",Sheet1!$E$5:$E$28252,"&lt;&gt;*调拨*")+SUMIFS(Sheet1!$G$5:$G$28252,Sheet1!$I$5:$I$28252,$B505,Sheet1!$L$5:$L$28252,$A505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05" s="32">
        <f>SUMIFS(Sheet1!$G$5:$G$28252,Sheet1!$I$5:$I$28252,$B505,Sheet1!$L$5:$L$28252,$A505,Sheet1!$D$5:$D$28252,"宽带费",Sheet1!$E$5:$E$28252,"&lt;&gt;*调拨*")+SUMIFS(Sheet1!$G$5:$G$28252,Sheet1!$I$5:$I$28252,$B505,Sheet1!$L$5:$L$28252,$A505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5" s="32">
        <f>SUMIFS(Sheet1!$G$5:$G$28252,Sheet1!$I$5:$I$28252,$B505,Sheet1!$L$5:$L$28252,$A505,Sheet1!$D$5:$D$28252,"办公费",Sheet1!$E$5:$E$28252,"&lt;&gt;*调拨*")+SUMIFS(Sheet1!$G$5:$G$28252,Sheet1!$I$5:$I$28252,$B505,Sheet1!$L$5:$L$28252,$A505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05" s="32">
        <f>SUMIFS(Sheet1!$G$5:$G$28252,Sheet1!$I$5:$I$28252,$B505,Sheet1!$L$5:$L$28252,$A505,Sheet1!$D$5:$D$28252,"话费",Sheet1!$E$5:$E$28252,"&lt;&gt;*调拨*")+SUMIFS(Sheet1!$G$5:$G$28252,Sheet1!$I$5:$I$28252,$B505,Sheet1!$L$5:$L$28252,$A505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05" s="32">
        <f>SUMIFS(Sheet1!$G$5:$G$28252,Sheet1!$I$5:$I$28252,$B505,Sheet1!$L$5:$L$28252,$A505,Sheet1!$D$5:$D$28252,"房租",Sheet1!$E$5:$E$28252,"&lt;&gt;*调拨*")+SUMIFS(Sheet1!$G$5:$G$28252,Sheet1!$I$5:$I$28252,$B505,Sheet1!$L$5:$L$28252,$A505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5" s="32">
        <f>SUMIFS(Sheet1!$G$5:$G$28252,Sheet1!$I$5:$I$28252,$B505,Sheet1!$L$5:$L$28252,$A505,Sheet1!$E$5:$E$28252,"*调拨*")</f>
        <v>0</v>
      </c>
      <c r="AI505" s="32">
        <f>SUMIFS(Sheet1!$G$5:$G$28252,Sheet1!$I$5:$I$28252,$B505,Sheet1!$L$5:$L$28252,$A505,Sheet1!$D$5:$D$28252,"内部转款",Sheet1!$E$5:$E$28252,"&lt;&gt;*调拨*")+SUMIFS(Sheet1!$G$5:$G$28252,Sheet1!$I$5:$I$28252,$B505,Sheet1!$L$5:$L$28252,$A505,Sheet1!$D$5:$D$28252,"内部转账",Sheet1!$E$5:$E$28252,"&lt;&gt;*调拨*")</f>
        <v>0</v>
      </c>
      <c r="AJ505" s="32">
        <f t="shared" si="37"/>
        <v>0</v>
      </c>
      <c r="AK505" s="32">
        <f>SUMIFS(Sheet1!$G$5:$G$28252,Sheet1!$I$5:$I$28252,$B505,Sheet1!$L$5:$L$28252,$A505)</f>
        <v>0</v>
      </c>
      <c r="AL505" s="32">
        <f t="shared" si="38"/>
        <v>1929.24</v>
      </c>
    </row>
    <row r="506" ht="16.5" spans="1:38">
      <c r="A506" s="30">
        <v>202609</v>
      </c>
      <c r="B506" s="31" t="s">
        <v>97</v>
      </c>
      <c r="C506" s="32">
        <f>SUMIFS(Sheet1!$F$5:$F$28252,Sheet1!$I$5:$I$28252,$B506,Sheet1!$L$5:$L$28252,$A506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06" s="32">
        <f>SUMIFS(Sheet1!$F$5:$F$28252,Sheet1!$I$5:$I$28252,$B506,Sheet1!$L$5:$L$28252,$A506,Sheet1!$D$5:$D$28252,"医保即时拨付",Sheet1!$E$5:$E$28252,"&lt;&gt;*调拨*")+SUMIFS(Sheet1!$F$5:$F$28252,Sheet1!$I$5:$I$28252,$B506,Sheet1!$L$5:$L$28252,$A506,Sheet1!$E$5:$E$28252,"*医保即时拨付*",Sheet1!$D$5:$D$28252,"&lt;&gt;医保即时拨付",Sheet1!$D$5:$D$28252,"&lt;&gt;内部转款",Sheet1!$D$5:$D$28252,"&lt;&gt;内部转账",Sheet1!$E$5:$E$28252,"&lt;&gt;*调拨*")</f>
        <v>0</v>
      </c>
      <c r="E506" s="32">
        <f>SUMIFS(Sheet1!$F$5:$F$28252,Sheet1!$I$5:$I$28252,$B506,Sheet1!$L$5:$L$28252,$A506,Sheet1!$D$5:$D$28252,"医保",Sheet1!$E$5:$E$28252,"&lt;&gt;*调拨*",Sheet1!$E$5:$E$28252,"&lt;&gt;*医保即时拨付*")+SUMIFS(Sheet1!$F$5:$F$28252,Sheet1!$I$5:$I$28252,$B506,Sheet1!$L$5:$L$28252,$A506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6" s="32">
        <f>SUMIFS(Sheet1!$F$5:$F$28252,Sheet1!$I$5:$I$28252,$B506,Sheet1!$L$5:$L$28252,$A506,Sheet1!$D$5:$D$28252,"聚合",Sheet1!$E$5:$E$28252,"&lt;&gt;*调拨*")+SUMIFS(Sheet1!$F$5:$F$28252,Sheet1!$I$5:$I$28252,$B506,Sheet1!$L$5:$L$28252,$A506,Sheet1!$E$5:$E$28252,"*聚合*",Sheet1!$D$5:$D$28252,"&lt;&gt;聚合",Sheet1!$D$5:$D$28252,"&lt;&gt;内部转款",Sheet1!$D$5:$D$28252,"&lt;&gt;内部转账",Sheet1!$E$5:$E$28252,"&lt;&gt;*调拨*")</f>
        <v>0</v>
      </c>
      <c r="G506" s="32">
        <f>SUMIFS(Sheet1!$F$5:$F$28252,Sheet1!$I$5:$I$28252,$B506,Sheet1!$L$5:$L$28252,$A506,Sheet1!$D$5:$D$28252,"24小时微信",Sheet1!$E$5:$E$28252,"&lt;&gt;*调拨*")+SUMIFS(Sheet1!$F$5:$F$28252,Sheet1!$I$5:$I$28252,$B506,Sheet1!$L$5:$L$28252,$A506,Sheet1!$E$5:$E$28252,"*24小时微信*",Sheet1!$D$5:$D$28252,"&lt;&gt;24小时微信",Sheet1!$D$5:$D$28252,"&lt;&gt;内部转款",Sheet1!$D$5:$D$28252,"&lt;&gt;内部转账",Sheet1!$E$5:$E$28252,"&lt;&gt;*调拨*")</f>
        <v>0</v>
      </c>
      <c r="H506" s="32">
        <f>SUMIFS(Sheet1!$F$5:$F$28252,Sheet1!$I$5:$I$28252,$B506,Sheet1!$L$5:$L$28252,$A506,Sheet1!$D$5:$D$28252,"美团",Sheet1!$E$5:$E$28252,"&lt;&gt;*调拨*")+SUMIFS(Sheet1!$F$5:$F$28252,Sheet1!$I$5:$I$28252,$B506,Sheet1!$L$5:$L$28252,$A506,Sheet1!$E$5:$E$28252,"*美团*",Sheet1!$D$5:$D$28252,"&lt;&gt;美团",Sheet1!$D$5:$D$28252,"&lt;&gt;内部转款",Sheet1!$D$5:$D$28252,"&lt;&gt;内部转账",Sheet1!$E$5:$E$28252,"&lt;&gt;*调拨*")</f>
        <v>0</v>
      </c>
      <c r="I506" s="32">
        <f>SUMIFS(Sheet1!$F$5:$F$28252,Sheet1!$I$5:$I$28252,$B506,Sheet1!$L$5:$L$28252,$A506,Sheet1!$D$5:$D$28252,"饿了么",Sheet1!$E$5:$E$28252,"&lt;&gt;*调拨*")+SUMIFS(Sheet1!$F$5:$F$28252,Sheet1!$I$5:$I$28252,$B506,Sheet1!$L$5:$L$28252,$A506,Sheet1!$E$5:$E$28252,"*饿了么*",Sheet1!$D$5:$D$28252,"&lt;&gt;饿了么",Sheet1!$D$5:$D$28252,"&lt;&gt;内部转款",Sheet1!$D$5:$D$28252,"&lt;&gt;内部转账",Sheet1!$E$5:$E$28252,"&lt;&gt;*调拨*")</f>
        <v>0</v>
      </c>
      <c r="J506" s="32">
        <f>SUMIFS(Sheet1!$F$5:$F$28252,Sheet1!$I$5:$I$28252,$B506,Sheet1!$L$5:$L$28252,$A506,Sheet1!$D$5:$D$28252,"健E卡",Sheet1!$E$5:$E$28252,"&lt;&gt;*调拨*")+SUMIFS(Sheet1!$F$5:$F$28252,Sheet1!$I$5:$I$28252,$B506,Sheet1!$L$5:$L$28252,$A506,Sheet1!$E$5:$E$28252,"*健E卡*",Sheet1!$D$5:$D$28252,"&lt;&gt;健E卡",Sheet1!$D$5:$D$28252,"&lt;&gt;内部转款",Sheet1!$D$5:$D$28252,"&lt;&gt;内部转账",Sheet1!$E$5:$E$28252,"&lt;&gt;*调拨*")</f>
        <v>0</v>
      </c>
      <c r="K506" s="32">
        <f>SUMIFS(Sheet1!$F$5:$F$28252,Sheet1!$I$5:$I$28252,$B506,Sheet1!$L$5:$L$28252,$A506,Sheet1!$D$5:$D$28252,"抖音",Sheet1!$E$5:$E$28252,"&lt;&gt;*调拨*")+SUMIFS(Sheet1!$F$5:$F$28252,Sheet1!$I$5:$I$28252,$B506,Sheet1!$L$5:$L$28252,$A506,Sheet1!$E$5:$E$28252,"*抖音*",Sheet1!$D$5:$D$28252,"&lt;&gt;抖音",Sheet1!$D$5:$D$28252,"&lt;&gt;内部转款",Sheet1!$D$5:$D$28252,"&lt;&gt;内部转账",Sheet1!$E$5:$E$28252,"&lt;&gt;*调拨*")</f>
        <v>0</v>
      </c>
      <c r="L506" s="32">
        <f>SUMIFS(Sheet1!$F$5:$F$28252,Sheet1!$I$5:$I$28252,$B506,Sheet1!$L$5:$L$28252,$A506,Sheet1!$D$5:$D$28252,"医卡通",Sheet1!$E$5:$E$28252,"&lt;&gt;*调拨*")+SUMIFS(Sheet1!$F$5:$F$28252,Sheet1!$I$5:$I$28252,$B506,Sheet1!$L$5:$L$28252,$A506,Sheet1!$E$5:$E$28252,"*医卡通*",Sheet1!$D$5:$D$28252,"&lt;&gt;医卡通",Sheet1!$D$5:$D$28252,"&lt;&gt;内部转款",Sheet1!$D$5:$D$28252,"&lt;&gt;内部转账",Sheet1!$E$5:$E$28252,"&lt;&gt;*调拨*")</f>
        <v>0</v>
      </c>
      <c r="M506" s="32">
        <f>SUMIFS(Sheet1!$F$5:$F$28252,Sheet1!$I$5:$I$28252,$B506,Sheet1!$L$5:$L$28252,$A506,Sheet1!$D$5:$D$28252,"企健网",Sheet1!$E$5:$E$28252,"&lt;&gt;*调拨*")+SUMIFS(Sheet1!$F$5:$F$28252,Sheet1!$I$5:$I$28252,$B506,Sheet1!$L$5:$L$28252,$A506,Sheet1!$E$5:$E$28252,"*企健网*",Sheet1!$D$5:$D$28252,"&lt;&gt;企健网",Sheet1!$D$5:$D$28252,"&lt;&gt;内部转款",Sheet1!$D$5:$D$28252,"&lt;&gt;内部转账",Sheet1!$E$5:$E$28252,"&lt;&gt;*调拨*")</f>
        <v>0</v>
      </c>
      <c r="N506" s="32">
        <f>SUMIFS(Sheet1!$F$5:$F$28252,Sheet1!$I$5:$I$28252,$B506,Sheet1!$L$5:$L$28252,$A506,Sheet1!$D$5:$D$28252,"银联",Sheet1!$E$5:$E$28252,"&lt;&gt;*调拨*")+SUMIFS(Sheet1!$F$5:$F$28252,Sheet1!$I$5:$I$28252,$B506,Sheet1!$L$5:$L$28252,$A506,Sheet1!$E$5:$E$28252,"*银联*",Sheet1!$D$5:$D$28252,"&lt;&gt;银联",Sheet1!$D$5:$D$28252,"&lt;&gt;内部转款",Sheet1!$D$5:$D$28252,"&lt;&gt;内部转账",Sheet1!$E$5:$E$28252,"&lt;&gt;*调拨*")</f>
        <v>0</v>
      </c>
      <c r="O506" s="32">
        <f>SUMIFS(Sheet1!$F$5:$F$28252,Sheet1!$I$5:$I$28252,$B506,Sheet1!$L$5:$L$28252,$A506,Sheet1!$D$5:$D$28252,"京东",Sheet1!$E$5:$E$28252,"&lt;&gt;*调拨*")+SUMIFS(Sheet1!$F$5:$F$28252,Sheet1!$I$5:$I$28252,$B506,Sheet1!$L$5:$L$28252,$A506,Sheet1!$E$5:$E$28252,"*京东*",Sheet1!$D$5:$D$28252,"&lt;&gt;京东",Sheet1!$D$5:$D$28252,"&lt;&gt;内部转款",Sheet1!$D$5:$D$28252,"&lt;&gt;内部转账",Sheet1!$E$5:$E$28252,"&lt;&gt;*调拨*")</f>
        <v>0</v>
      </c>
      <c r="P506" s="32">
        <f>SUMIFS(Sheet1!$F$5:$F$28252,Sheet1!$I$5:$I$28252,$B506,Sheet1!$L$5:$L$28252,$A506,Sheet1!$D$5:$D$28252,"药机微信",Sheet1!$E$5:$E$28252,"&lt;&gt;*调拨*")+SUMIFS(Sheet1!$F$5:$F$28252,Sheet1!$I$5:$I$28252,$B506,Sheet1!$L$5:$L$28252,$A506,Sheet1!$E$5:$E$28252,"*药机微信*",Sheet1!$D$5:$D$28252,"&lt;&gt;药机微信",Sheet1!$D$5:$D$28252,"&lt;&gt;内部转款",Sheet1!$D$5:$D$28252,"&lt;&gt;内部转账",Sheet1!$E$5:$E$28252,"&lt;&gt;*调拨*")</f>
        <v>0</v>
      </c>
      <c r="Q506" s="32">
        <f>SUMIFS(Sheet1!$F$5:$F$28252,Sheet1!$I$5:$I$28252,$B506,Sheet1!$L$5:$L$28252,$A506,Sheet1!$D$5:$D$28252,"亲情卡",Sheet1!$E$5:$E$28252,"&lt;&gt;*调拨*")+SUMIFS(Sheet1!$F$5:$F$28252,Sheet1!$I$5:$I$28252,$B506,Sheet1!$L$5:$L$28252,$A506,Sheet1!$E$5:$E$28252,"*亲情卡*",Sheet1!$D$5:$D$28252,"&lt;&gt;亲情卡",Sheet1!$D$5:$D$28252,"&lt;&gt;内部转款",Sheet1!$D$5:$D$28252,"&lt;&gt;内部转账",Sheet1!$E$5:$E$28252,"&lt;&gt;*调拨*")</f>
        <v>0</v>
      </c>
      <c r="R506" s="32">
        <f>SUMIFS(Sheet1!$F$5:$F$28252,Sheet1!$I$5:$I$28252,$B506,Sheet1!$L$5:$L$28252,$A506,Sheet1!$D$5:$D$28252,"优惠券",Sheet1!$E$5:$E$28252,"&lt;&gt;*调拨*")+SUMIFS(Sheet1!$F$5:$F$28252,Sheet1!$I$5:$I$28252,$B506,Sheet1!$L$5:$L$28252,$A506,Sheet1!$E$5:$E$28252,"*优惠券*",Sheet1!$D$5:$D$28252,"&lt;&gt;优惠券",Sheet1!$D$5:$D$28252,"&lt;&gt;内部转款",Sheet1!$D$5:$D$28252,"&lt;&gt;内部转账",Sheet1!$E$5:$E$28252,"&lt;&gt;*调拨*")</f>
        <v>0</v>
      </c>
      <c r="S506" s="32">
        <f>SUMIFS(Sheet1!$F$5:$F$28252,Sheet1!$I$5:$I$28252,$B506,Sheet1!$L$5:$L$28252,$A506,Sheet1!$D$5:$D$28252,"代金券",Sheet1!$E$5:$E$28252,"&lt;&gt;*调拨*")+SUMIFS(Sheet1!$F$5:$F$28252,Sheet1!$I$5:$I$28252,$B506,Sheet1!$L$5:$L$28252,$A506,Sheet1!$E$5:$E$28252,"*代金券*",Sheet1!$D$5:$D$28252,"&lt;&gt;代金券",Sheet1!$D$5:$D$28252,"&lt;&gt;内部转款",Sheet1!$D$5:$D$28252,"&lt;&gt;内部转账",Sheet1!$E$5:$E$28252,"&lt;&gt;*调拨*")</f>
        <v>0</v>
      </c>
      <c r="T506" s="32">
        <f>SUMIFS(Sheet1!$F$5:$F$28252,Sheet1!$I$5:$I$28252,$B506,Sheet1!$L$5:$L$28252,$A506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506,Sheet1!$L$5:$L$28252,$A506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506,Sheet1!$L$5:$L$28252,$A506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506,Sheet1!$L$5:$L$28252,$A506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6" s="32">
        <f>SUMIFS(Sheet1!$F$5:$F$28252,Sheet1!$I$5:$I$28252,$B506,Sheet1!$L$5:$L$28252,$A506,Sheet1!$E$5:$E$28252,"*调拨*")</f>
        <v>0</v>
      </c>
      <c r="V506" s="32">
        <f>SUMIFS(Sheet1!$F$5:$F$28252,Sheet1!$I$5:$I$28252,$B506,Sheet1!$L$5:$L$28252,$A506,Sheet1!$D$5:$D$28252,"储值",Sheet1!$E$5:$E$28252,"&lt;&gt;*调拨*")+SUMIFS(Sheet1!$F$5:$F$28252,Sheet1!$I$5:$I$28252,$B506,Sheet1!$L$5:$L$28252,$A506,Sheet1!$E$5:$E$28252,"*储值*",Sheet1!$D$5:$D$28252,"&lt;&gt;储值",Sheet1!$D$5:$D$28252,"&lt;&gt;内部转款",Sheet1!$D$5:$D$28252,"&lt;&gt;内部转账",Sheet1!$E$5:$E$28252,"&lt;&gt;*调拨*")</f>
        <v>0</v>
      </c>
      <c r="W506" s="32">
        <f>SUMIFS(Sheet1!$F$5:$F$28252,Sheet1!$I$5:$I$28252,$B506,Sheet1!$L$5:$L$28252,$A506,Sheet1!$D$5:$D$28252,"效期",Sheet1!$E$5:$E$28252,"&lt;&gt;*调拨*")+SUMIFS(Sheet1!$F$5:$F$28252,Sheet1!$I$5:$I$28252,$B506,Sheet1!$L$5:$L$28252,$A506,Sheet1!$E$5:$E$28252,"*效期*",Sheet1!$D$5:$D$28252,"&lt;&gt;效期",Sheet1!$D$5:$D$28252,"&lt;&gt;内部转款",Sheet1!$D$5:$D$28252,"&lt;&gt;内部转账",Sheet1!$E$5:$E$28252,"&lt;&gt;*调拨*")</f>
        <v>0</v>
      </c>
      <c r="X506" s="32">
        <f>SUMIFS(Sheet1!$F$5:$F$28252,Sheet1!$I$5:$I$28252,$B506,Sheet1!$L$5:$L$28252,$A506,Sheet1!$D$5:$D$28252,"内部转款",Sheet1!$E$5:$E$28252,"&lt;&gt;*调拨*")+SUMIFS(Sheet1!$F$5:$F$28252,Sheet1!$I$5:$I$28252,$B506,Sheet1!$L$5:$L$28252,$A506,Sheet1!$D$5:$D$28252,"内部转账",Sheet1!$E$5:$E$28252,"&lt;&gt;*调拨*")</f>
        <v>0</v>
      </c>
      <c r="Y506" s="32">
        <f t="shared" si="36"/>
        <v>0</v>
      </c>
      <c r="Z506" s="32">
        <f>SUMIFS(Sheet1!$F$5:$F$28252,Sheet1!$I$5:$I$28252,$B506,Sheet1!$L$5:$L$28252,$A506)</f>
        <v>0</v>
      </c>
      <c r="AA506" s="32">
        <f>SUMIFS(Sheet1!$G$5:$G$28252,Sheet1!$I$5:$I$28252,$B506,Sheet1!$L$5:$L$28252,$A506,Sheet1!$D$5:$D$28252,"工资",Sheet1!$E$5:$E$28252,"&lt;&gt;*调拨*")+SUMIFS(Sheet1!$G$5:$G$28252,Sheet1!$I$5:$I$28252,$B506,Sheet1!$L$5:$L$28252,$A506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6" s="32">
        <f>SUMIFS(Sheet1!$G$5:$G$28252,Sheet1!$I$5:$I$28252,$B506,Sheet1!$L$5:$L$28252,$A506,Sheet1!$D$5:$D$28252,"水费",Sheet1!$E$5:$E$28252,"&lt;&gt;*调拨*")+SUMIFS(Sheet1!$G$5:$G$28252,Sheet1!$I$5:$I$28252,$B506,Sheet1!$L$5:$L$28252,$A506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06" s="32">
        <f>SUMIFS(Sheet1!$G$5:$G$28252,Sheet1!$I$5:$I$28252,$B506,Sheet1!$L$5:$L$28252,$A506,Sheet1!$D$5:$D$28252,"电费",Sheet1!$E$5:$E$28252,"&lt;&gt;*调拨*")+SUMIFS(Sheet1!$G$5:$G$28252,Sheet1!$I$5:$I$28252,$B506,Sheet1!$L$5:$L$28252,$A506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06" s="32">
        <f>SUMIFS(Sheet1!$G$5:$G$28252,Sheet1!$I$5:$I$28252,$B506,Sheet1!$L$5:$L$28252,$A506,Sheet1!$D$5:$D$28252,"宽带费",Sheet1!$E$5:$E$28252,"&lt;&gt;*调拨*")+SUMIFS(Sheet1!$G$5:$G$28252,Sheet1!$I$5:$I$28252,$B506,Sheet1!$L$5:$L$28252,$A506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6" s="32">
        <f>SUMIFS(Sheet1!$G$5:$G$28252,Sheet1!$I$5:$I$28252,$B506,Sheet1!$L$5:$L$28252,$A506,Sheet1!$D$5:$D$28252,"办公费",Sheet1!$E$5:$E$28252,"&lt;&gt;*调拨*")+SUMIFS(Sheet1!$G$5:$G$28252,Sheet1!$I$5:$I$28252,$B506,Sheet1!$L$5:$L$28252,$A506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06" s="32">
        <f>SUMIFS(Sheet1!$G$5:$G$28252,Sheet1!$I$5:$I$28252,$B506,Sheet1!$L$5:$L$28252,$A506,Sheet1!$D$5:$D$28252,"话费",Sheet1!$E$5:$E$28252,"&lt;&gt;*调拨*")+SUMIFS(Sheet1!$G$5:$G$28252,Sheet1!$I$5:$I$28252,$B506,Sheet1!$L$5:$L$28252,$A506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06" s="32">
        <f>SUMIFS(Sheet1!$G$5:$G$28252,Sheet1!$I$5:$I$28252,$B506,Sheet1!$L$5:$L$28252,$A506,Sheet1!$D$5:$D$28252,"房租",Sheet1!$E$5:$E$28252,"&lt;&gt;*调拨*")+SUMIFS(Sheet1!$G$5:$G$28252,Sheet1!$I$5:$I$28252,$B506,Sheet1!$L$5:$L$28252,$A506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6" s="32">
        <f>SUMIFS(Sheet1!$G$5:$G$28252,Sheet1!$I$5:$I$28252,$B506,Sheet1!$L$5:$L$28252,$A506,Sheet1!$E$5:$E$28252,"*调拨*")</f>
        <v>0</v>
      </c>
      <c r="AI506" s="32">
        <f>SUMIFS(Sheet1!$G$5:$G$28252,Sheet1!$I$5:$I$28252,$B506,Sheet1!$L$5:$L$28252,$A506,Sheet1!$D$5:$D$28252,"内部转款",Sheet1!$E$5:$E$28252,"&lt;&gt;*调拨*")+SUMIFS(Sheet1!$G$5:$G$28252,Sheet1!$I$5:$I$28252,$B506,Sheet1!$L$5:$L$28252,$A506,Sheet1!$D$5:$D$28252,"内部转账",Sheet1!$E$5:$E$28252,"&lt;&gt;*调拨*")</f>
        <v>0</v>
      </c>
      <c r="AJ506" s="32">
        <f t="shared" si="37"/>
        <v>0</v>
      </c>
      <c r="AK506" s="32">
        <f>SUMIFS(Sheet1!$G$5:$G$28252,Sheet1!$I$5:$I$28252,$B506,Sheet1!$L$5:$L$28252,$A506)</f>
        <v>0</v>
      </c>
      <c r="AL506" s="32">
        <f t="shared" si="38"/>
        <v>0</v>
      </c>
    </row>
    <row r="507" ht="16.5" spans="1:38">
      <c r="A507" s="30">
        <v>202609</v>
      </c>
      <c r="B507" s="31" t="s">
        <v>60</v>
      </c>
      <c r="C507" s="32">
        <f>SUMIFS(Sheet1!$F$5:$F$28252,Sheet1!$I$5:$I$28252,$B507,Sheet1!$L$5:$L$28252,$A507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3900.13</v>
      </c>
      <c r="D507" s="32">
        <f>SUMIFS(Sheet1!$F$5:$F$28252,Sheet1!$I$5:$I$28252,$B507,Sheet1!$L$5:$L$28252,$A507,Sheet1!$D$5:$D$28252,"医保即时拨付",Sheet1!$E$5:$E$28252,"&lt;&gt;*调拨*")+SUMIFS(Sheet1!$F$5:$F$28252,Sheet1!$I$5:$I$28252,$B507,Sheet1!$L$5:$L$28252,$A507,Sheet1!$E$5:$E$28252,"*医保即时拨付*",Sheet1!$D$5:$D$28252,"&lt;&gt;医保即时拨付",Sheet1!$D$5:$D$28252,"&lt;&gt;内部转款",Sheet1!$D$5:$D$28252,"&lt;&gt;内部转账",Sheet1!$E$5:$E$28252,"&lt;&gt;*调拨*")</f>
        <v>0</v>
      </c>
      <c r="E507" s="32">
        <f>SUMIFS(Sheet1!$F$5:$F$28252,Sheet1!$I$5:$I$28252,$B507,Sheet1!$L$5:$L$28252,$A507,Sheet1!$D$5:$D$28252,"医保",Sheet1!$E$5:$E$28252,"&lt;&gt;*调拨*",Sheet1!$E$5:$E$28252,"&lt;&gt;*医保即时拨付*")+SUMIFS(Sheet1!$F$5:$F$28252,Sheet1!$I$5:$I$28252,$B507,Sheet1!$L$5:$L$28252,$A507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7" s="32">
        <f>SUMIFS(Sheet1!$F$5:$F$28252,Sheet1!$I$5:$I$28252,$B507,Sheet1!$L$5:$L$28252,$A507,Sheet1!$D$5:$D$28252,"聚合",Sheet1!$E$5:$E$28252,"&lt;&gt;*调拨*")+SUMIFS(Sheet1!$F$5:$F$28252,Sheet1!$I$5:$I$28252,$B507,Sheet1!$L$5:$L$28252,$A507,Sheet1!$E$5:$E$28252,"*聚合*",Sheet1!$D$5:$D$28252,"&lt;&gt;聚合",Sheet1!$D$5:$D$28252,"&lt;&gt;内部转款",Sheet1!$D$5:$D$28252,"&lt;&gt;内部转账",Sheet1!$E$5:$E$28252,"&lt;&gt;*调拨*")</f>
        <v>0</v>
      </c>
      <c r="G507" s="32">
        <f>SUMIFS(Sheet1!$F$5:$F$28252,Sheet1!$I$5:$I$28252,$B507,Sheet1!$L$5:$L$28252,$A507,Sheet1!$D$5:$D$28252,"24小时微信",Sheet1!$E$5:$E$28252,"&lt;&gt;*调拨*")+SUMIFS(Sheet1!$F$5:$F$28252,Sheet1!$I$5:$I$28252,$B507,Sheet1!$L$5:$L$28252,$A507,Sheet1!$E$5:$E$28252,"*24小时微信*",Sheet1!$D$5:$D$28252,"&lt;&gt;24小时微信",Sheet1!$D$5:$D$28252,"&lt;&gt;内部转款",Sheet1!$D$5:$D$28252,"&lt;&gt;内部转账",Sheet1!$E$5:$E$28252,"&lt;&gt;*调拨*")</f>
        <v>0</v>
      </c>
      <c r="H507" s="32">
        <f>SUMIFS(Sheet1!$F$5:$F$28252,Sheet1!$I$5:$I$28252,$B507,Sheet1!$L$5:$L$28252,$A507,Sheet1!$D$5:$D$28252,"美团",Sheet1!$E$5:$E$28252,"&lt;&gt;*调拨*")+SUMIFS(Sheet1!$F$5:$F$28252,Sheet1!$I$5:$I$28252,$B507,Sheet1!$L$5:$L$28252,$A507,Sheet1!$E$5:$E$28252,"*美团*",Sheet1!$D$5:$D$28252,"&lt;&gt;美团",Sheet1!$D$5:$D$28252,"&lt;&gt;内部转款",Sheet1!$D$5:$D$28252,"&lt;&gt;内部转账",Sheet1!$E$5:$E$28252,"&lt;&gt;*调拨*")</f>
        <v>0</v>
      </c>
      <c r="I507" s="32">
        <f>SUMIFS(Sheet1!$F$5:$F$28252,Sheet1!$I$5:$I$28252,$B507,Sheet1!$L$5:$L$28252,$A507,Sheet1!$D$5:$D$28252,"饿了么",Sheet1!$E$5:$E$28252,"&lt;&gt;*调拨*")+SUMIFS(Sheet1!$F$5:$F$28252,Sheet1!$I$5:$I$28252,$B507,Sheet1!$L$5:$L$28252,$A507,Sheet1!$E$5:$E$28252,"*饿了么*",Sheet1!$D$5:$D$28252,"&lt;&gt;饿了么",Sheet1!$D$5:$D$28252,"&lt;&gt;内部转款",Sheet1!$D$5:$D$28252,"&lt;&gt;内部转账",Sheet1!$E$5:$E$28252,"&lt;&gt;*调拨*")</f>
        <v>0</v>
      </c>
      <c r="J507" s="32">
        <f>SUMIFS(Sheet1!$F$5:$F$28252,Sheet1!$I$5:$I$28252,$B507,Sheet1!$L$5:$L$28252,$A507,Sheet1!$D$5:$D$28252,"健E卡",Sheet1!$E$5:$E$28252,"&lt;&gt;*调拨*")+SUMIFS(Sheet1!$F$5:$F$28252,Sheet1!$I$5:$I$28252,$B507,Sheet1!$L$5:$L$28252,$A507,Sheet1!$E$5:$E$28252,"*健E卡*",Sheet1!$D$5:$D$28252,"&lt;&gt;健E卡",Sheet1!$D$5:$D$28252,"&lt;&gt;内部转款",Sheet1!$D$5:$D$28252,"&lt;&gt;内部转账",Sheet1!$E$5:$E$28252,"&lt;&gt;*调拨*")</f>
        <v>0</v>
      </c>
      <c r="K507" s="32">
        <f>SUMIFS(Sheet1!$F$5:$F$28252,Sheet1!$I$5:$I$28252,$B507,Sheet1!$L$5:$L$28252,$A507,Sheet1!$D$5:$D$28252,"抖音",Sheet1!$E$5:$E$28252,"&lt;&gt;*调拨*")+SUMIFS(Sheet1!$F$5:$F$28252,Sheet1!$I$5:$I$28252,$B507,Sheet1!$L$5:$L$28252,$A507,Sheet1!$E$5:$E$28252,"*抖音*",Sheet1!$D$5:$D$28252,"&lt;&gt;抖音",Sheet1!$D$5:$D$28252,"&lt;&gt;内部转款",Sheet1!$D$5:$D$28252,"&lt;&gt;内部转账",Sheet1!$E$5:$E$28252,"&lt;&gt;*调拨*")</f>
        <v>0</v>
      </c>
      <c r="L507" s="32">
        <f>SUMIFS(Sheet1!$F$5:$F$28252,Sheet1!$I$5:$I$28252,$B507,Sheet1!$L$5:$L$28252,$A507,Sheet1!$D$5:$D$28252,"医卡通",Sheet1!$E$5:$E$28252,"&lt;&gt;*调拨*")+SUMIFS(Sheet1!$F$5:$F$28252,Sheet1!$I$5:$I$28252,$B507,Sheet1!$L$5:$L$28252,$A507,Sheet1!$E$5:$E$28252,"*医卡通*",Sheet1!$D$5:$D$28252,"&lt;&gt;医卡通",Sheet1!$D$5:$D$28252,"&lt;&gt;内部转款",Sheet1!$D$5:$D$28252,"&lt;&gt;内部转账",Sheet1!$E$5:$E$28252,"&lt;&gt;*调拨*")</f>
        <v>0</v>
      </c>
      <c r="M507" s="32">
        <f>SUMIFS(Sheet1!$F$5:$F$28252,Sheet1!$I$5:$I$28252,$B507,Sheet1!$L$5:$L$28252,$A507,Sheet1!$D$5:$D$28252,"企健网",Sheet1!$E$5:$E$28252,"&lt;&gt;*调拨*")+SUMIFS(Sheet1!$F$5:$F$28252,Sheet1!$I$5:$I$28252,$B507,Sheet1!$L$5:$L$28252,$A507,Sheet1!$E$5:$E$28252,"*企健网*",Sheet1!$D$5:$D$28252,"&lt;&gt;企健网",Sheet1!$D$5:$D$28252,"&lt;&gt;内部转款",Sheet1!$D$5:$D$28252,"&lt;&gt;内部转账",Sheet1!$E$5:$E$28252,"&lt;&gt;*调拨*")</f>
        <v>0</v>
      </c>
      <c r="N507" s="32">
        <f>SUMIFS(Sheet1!$F$5:$F$28252,Sheet1!$I$5:$I$28252,$B507,Sheet1!$L$5:$L$28252,$A507,Sheet1!$D$5:$D$28252,"银联",Sheet1!$E$5:$E$28252,"&lt;&gt;*调拨*")+SUMIFS(Sheet1!$F$5:$F$28252,Sheet1!$I$5:$I$28252,$B507,Sheet1!$L$5:$L$28252,$A507,Sheet1!$E$5:$E$28252,"*银联*",Sheet1!$D$5:$D$28252,"&lt;&gt;银联",Sheet1!$D$5:$D$28252,"&lt;&gt;内部转款",Sheet1!$D$5:$D$28252,"&lt;&gt;内部转账",Sheet1!$E$5:$E$28252,"&lt;&gt;*调拨*")</f>
        <v>0</v>
      </c>
      <c r="O507" s="32">
        <f>SUMIFS(Sheet1!$F$5:$F$28252,Sheet1!$I$5:$I$28252,$B507,Sheet1!$L$5:$L$28252,$A507,Sheet1!$D$5:$D$28252,"京东",Sheet1!$E$5:$E$28252,"&lt;&gt;*调拨*")+SUMIFS(Sheet1!$F$5:$F$28252,Sheet1!$I$5:$I$28252,$B507,Sheet1!$L$5:$L$28252,$A507,Sheet1!$E$5:$E$28252,"*京东*",Sheet1!$D$5:$D$28252,"&lt;&gt;京东",Sheet1!$D$5:$D$28252,"&lt;&gt;内部转款",Sheet1!$D$5:$D$28252,"&lt;&gt;内部转账",Sheet1!$E$5:$E$28252,"&lt;&gt;*调拨*")</f>
        <v>0</v>
      </c>
      <c r="P507" s="32">
        <f>SUMIFS(Sheet1!$F$5:$F$28252,Sheet1!$I$5:$I$28252,$B507,Sheet1!$L$5:$L$28252,$A507,Sheet1!$D$5:$D$28252,"药机微信",Sheet1!$E$5:$E$28252,"&lt;&gt;*调拨*")+SUMIFS(Sheet1!$F$5:$F$28252,Sheet1!$I$5:$I$28252,$B507,Sheet1!$L$5:$L$28252,$A507,Sheet1!$E$5:$E$28252,"*药机微信*",Sheet1!$D$5:$D$28252,"&lt;&gt;药机微信",Sheet1!$D$5:$D$28252,"&lt;&gt;内部转款",Sheet1!$D$5:$D$28252,"&lt;&gt;内部转账",Sheet1!$E$5:$E$28252,"&lt;&gt;*调拨*")</f>
        <v>0</v>
      </c>
      <c r="Q507" s="32">
        <f>SUMIFS(Sheet1!$F$5:$F$28252,Sheet1!$I$5:$I$28252,$B507,Sheet1!$L$5:$L$28252,$A507,Sheet1!$D$5:$D$28252,"亲情卡",Sheet1!$E$5:$E$28252,"&lt;&gt;*调拨*")+SUMIFS(Sheet1!$F$5:$F$28252,Sheet1!$I$5:$I$28252,$B507,Sheet1!$L$5:$L$28252,$A507,Sheet1!$E$5:$E$28252,"*亲情卡*",Sheet1!$D$5:$D$28252,"&lt;&gt;亲情卡",Sheet1!$D$5:$D$28252,"&lt;&gt;内部转款",Sheet1!$D$5:$D$28252,"&lt;&gt;内部转账",Sheet1!$E$5:$E$28252,"&lt;&gt;*调拨*")</f>
        <v>0</v>
      </c>
      <c r="R507" s="32">
        <f>SUMIFS(Sheet1!$F$5:$F$28252,Sheet1!$I$5:$I$28252,$B507,Sheet1!$L$5:$L$28252,$A507,Sheet1!$D$5:$D$28252,"优惠券",Sheet1!$E$5:$E$28252,"&lt;&gt;*调拨*")+SUMIFS(Sheet1!$F$5:$F$28252,Sheet1!$I$5:$I$28252,$B507,Sheet1!$L$5:$L$28252,$A507,Sheet1!$E$5:$E$28252,"*优惠券*",Sheet1!$D$5:$D$28252,"&lt;&gt;优惠券",Sheet1!$D$5:$D$28252,"&lt;&gt;内部转款",Sheet1!$D$5:$D$28252,"&lt;&gt;内部转账",Sheet1!$E$5:$E$28252,"&lt;&gt;*调拨*")</f>
        <v>0</v>
      </c>
      <c r="S507" s="32">
        <f>SUMIFS(Sheet1!$F$5:$F$28252,Sheet1!$I$5:$I$28252,$B507,Sheet1!$L$5:$L$28252,$A507,Sheet1!$D$5:$D$28252,"代金券",Sheet1!$E$5:$E$28252,"&lt;&gt;*调拨*")+SUMIFS(Sheet1!$F$5:$F$28252,Sheet1!$I$5:$I$28252,$B507,Sheet1!$L$5:$L$28252,$A507,Sheet1!$E$5:$E$28252,"*代金券*",Sheet1!$D$5:$D$28252,"&lt;&gt;代金券",Sheet1!$D$5:$D$28252,"&lt;&gt;内部转款",Sheet1!$D$5:$D$28252,"&lt;&gt;内部转账",Sheet1!$E$5:$E$28252,"&lt;&gt;*调拨*")</f>
        <v>0</v>
      </c>
      <c r="T507" s="32">
        <f>SUMIFS(Sheet1!$F$5:$F$28252,Sheet1!$I$5:$I$28252,$B507,Sheet1!$L$5:$L$28252,$A507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507,Sheet1!$L$5:$L$28252,$A507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507,Sheet1!$L$5:$L$28252,$A507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507,Sheet1!$L$5:$L$28252,$A507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7" s="32">
        <f>SUMIFS(Sheet1!$F$5:$F$28252,Sheet1!$I$5:$I$28252,$B507,Sheet1!$L$5:$L$28252,$A507,Sheet1!$E$5:$E$28252,"*调拨*")</f>
        <v>0</v>
      </c>
      <c r="V507" s="32">
        <f>SUMIFS(Sheet1!$F$5:$F$28252,Sheet1!$I$5:$I$28252,$B507,Sheet1!$L$5:$L$28252,$A507,Sheet1!$D$5:$D$28252,"储值",Sheet1!$E$5:$E$28252,"&lt;&gt;*调拨*")+SUMIFS(Sheet1!$F$5:$F$28252,Sheet1!$I$5:$I$28252,$B507,Sheet1!$L$5:$L$28252,$A507,Sheet1!$E$5:$E$28252,"*储值*",Sheet1!$D$5:$D$28252,"&lt;&gt;储值",Sheet1!$D$5:$D$28252,"&lt;&gt;内部转款",Sheet1!$D$5:$D$28252,"&lt;&gt;内部转账",Sheet1!$E$5:$E$28252,"&lt;&gt;*调拨*")</f>
        <v>0</v>
      </c>
      <c r="W507" s="32">
        <f>SUMIFS(Sheet1!$F$5:$F$28252,Sheet1!$I$5:$I$28252,$B507,Sheet1!$L$5:$L$28252,$A507,Sheet1!$D$5:$D$28252,"效期",Sheet1!$E$5:$E$28252,"&lt;&gt;*调拨*")+SUMIFS(Sheet1!$F$5:$F$28252,Sheet1!$I$5:$I$28252,$B507,Sheet1!$L$5:$L$28252,$A507,Sheet1!$E$5:$E$28252,"*效期*",Sheet1!$D$5:$D$28252,"&lt;&gt;效期",Sheet1!$D$5:$D$28252,"&lt;&gt;内部转款",Sheet1!$D$5:$D$28252,"&lt;&gt;内部转账",Sheet1!$E$5:$E$28252,"&lt;&gt;*调拨*")</f>
        <v>0</v>
      </c>
      <c r="X507" s="32">
        <f>SUMIFS(Sheet1!$F$5:$F$28252,Sheet1!$I$5:$I$28252,$B507,Sheet1!$L$5:$L$28252,$A507,Sheet1!$D$5:$D$28252,"内部转款",Sheet1!$E$5:$E$28252,"&lt;&gt;*调拨*")+SUMIFS(Sheet1!$F$5:$F$28252,Sheet1!$I$5:$I$28252,$B507,Sheet1!$L$5:$L$28252,$A507,Sheet1!$D$5:$D$28252,"内部转账",Sheet1!$E$5:$E$28252,"&lt;&gt;*调拨*")</f>
        <v>0</v>
      </c>
      <c r="Y507" s="32">
        <f t="shared" si="36"/>
        <v>0</v>
      </c>
      <c r="Z507" s="32">
        <f>SUMIFS(Sheet1!$F$5:$F$28252,Sheet1!$I$5:$I$28252,$B507,Sheet1!$L$5:$L$28252,$A507)</f>
        <v>3900.13</v>
      </c>
      <c r="AA507" s="32">
        <f>SUMIFS(Sheet1!$G$5:$G$28252,Sheet1!$I$5:$I$28252,$B507,Sheet1!$L$5:$L$28252,$A507,Sheet1!$D$5:$D$28252,"工资",Sheet1!$E$5:$E$28252,"&lt;&gt;*调拨*")+SUMIFS(Sheet1!$G$5:$G$28252,Sheet1!$I$5:$I$28252,$B507,Sheet1!$L$5:$L$28252,$A507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7" s="32">
        <f>SUMIFS(Sheet1!$G$5:$G$28252,Sheet1!$I$5:$I$28252,$B507,Sheet1!$L$5:$L$28252,$A507,Sheet1!$D$5:$D$28252,"水费",Sheet1!$E$5:$E$28252,"&lt;&gt;*调拨*")+SUMIFS(Sheet1!$G$5:$G$28252,Sheet1!$I$5:$I$28252,$B507,Sheet1!$L$5:$L$28252,$A507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160</v>
      </c>
      <c r="AC507" s="32">
        <f>SUMIFS(Sheet1!$G$5:$G$28252,Sheet1!$I$5:$I$28252,$B507,Sheet1!$L$5:$L$28252,$A507,Sheet1!$D$5:$D$28252,"电费",Sheet1!$E$5:$E$28252,"&lt;&gt;*调拨*")+SUMIFS(Sheet1!$G$5:$G$28252,Sheet1!$I$5:$I$28252,$B507,Sheet1!$L$5:$L$28252,$A507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3000</v>
      </c>
      <c r="AD507" s="32">
        <f>SUMIFS(Sheet1!$G$5:$G$28252,Sheet1!$I$5:$I$28252,$B507,Sheet1!$L$5:$L$28252,$A507,Sheet1!$D$5:$D$28252,"宽带费",Sheet1!$E$5:$E$28252,"&lt;&gt;*调拨*")+SUMIFS(Sheet1!$G$5:$G$28252,Sheet1!$I$5:$I$28252,$B507,Sheet1!$L$5:$L$28252,$A507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7" s="32">
        <f>SUMIFS(Sheet1!$G$5:$G$28252,Sheet1!$I$5:$I$28252,$B507,Sheet1!$L$5:$L$28252,$A507,Sheet1!$D$5:$D$28252,"办公费",Sheet1!$E$5:$E$28252,"&lt;&gt;*调拨*")+SUMIFS(Sheet1!$G$5:$G$28252,Sheet1!$I$5:$I$28252,$B507,Sheet1!$L$5:$L$28252,$A507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10</v>
      </c>
      <c r="AF507" s="32">
        <f>SUMIFS(Sheet1!$G$5:$G$28252,Sheet1!$I$5:$I$28252,$B507,Sheet1!$L$5:$L$28252,$A507,Sheet1!$D$5:$D$28252,"话费",Sheet1!$E$5:$E$28252,"&lt;&gt;*调拨*")+SUMIFS(Sheet1!$G$5:$G$28252,Sheet1!$I$5:$I$28252,$B507,Sheet1!$L$5:$L$28252,$A507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100</v>
      </c>
      <c r="AG507" s="32">
        <f>SUMIFS(Sheet1!$G$5:$G$28252,Sheet1!$I$5:$I$28252,$B507,Sheet1!$L$5:$L$28252,$A507,Sheet1!$D$5:$D$28252,"房租",Sheet1!$E$5:$E$28252,"&lt;&gt;*调拨*")+SUMIFS(Sheet1!$G$5:$G$28252,Sheet1!$I$5:$I$28252,$B507,Sheet1!$L$5:$L$28252,$A507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7" s="32">
        <f>SUMIFS(Sheet1!$G$5:$G$28252,Sheet1!$I$5:$I$28252,$B507,Sheet1!$L$5:$L$28252,$A507,Sheet1!$E$5:$E$28252,"*调拨*")</f>
        <v>0</v>
      </c>
      <c r="AI507" s="32">
        <f>SUMIFS(Sheet1!$G$5:$G$28252,Sheet1!$I$5:$I$28252,$B507,Sheet1!$L$5:$L$28252,$A507,Sheet1!$D$5:$D$28252,"内部转款",Sheet1!$E$5:$E$28252,"&lt;&gt;*调拨*")+SUMIFS(Sheet1!$G$5:$G$28252,Sheet1!$I$5:$I$28252,$B507,Sheet1!$L$5:$L$28252,$A507,Sheet1!$D$5:$D$28252,"内部转账",Sheet1!$E$5:$E$28252,"&lt;&gt;*调拨*")</f>
        <v>0</v>
      </c>
      <c r="AJ507" s="32">
        <f t="shared" si="37"/>
        <v>506.56</v>
      </c>
      <c r="AK507" s="32">
        <f>SUMIFS(Sheet1!$G$5:$G$28252,Sheet1!$I$5:$I$28252,$B507,Sheet1!$L$5:$L$28252,$A507)</f>
        <v>3776.56</v>
      </c>
      <c r="AL507" s="32">
        <f t="shared" si="38"/>
        <v>123.57</v>
      </c>
    </row>
    <row r="508" ht="16.5" spans="1:38">
      <c r="A508" s="30">
        <v>202609</v>
      </c>
      <c r="B508" s="31" t="s">
        <v>39</v>
      </c>
      <c r="C508" s="32">
        <f>SUMIFS(Sheet1!$F$5:$F$28252,Sheet1!$I$5:$I$28252,$B508,Sheet1!$L$5:$L$28252,$A508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707.64</v>
      </c>
      <c r="D508" s="32">
        <f>SUMIFS(Sheet1!$F$5:$F$28252,Sheet1!$I$5:$I$28252,$B508,Sheet1!$L$5:$L$28252,$A508,Sheet1!$D$5:$D$28252,"医保即时拨付",Sheet1!$E$5:$E$28252,"&lt;&gt;*调拨*")+SUMIFS(Sheet1!$F$5:$F$28252,Sheet1!$I$5:$I$28252,$B508,Sheet1!$L$5:$L$28252,$A508,Sheet1!$E$5:$E$28252,"*医保即时拨付*",Sheet1!$D$5:$D$28252,"&lt;&gt;医保即时拨付",Sheet1!$D$5:$D$28252,"&lt;&gt;内部转款",Sheet1!$D$5:$D$28252,"&lt;&gt;内部转账",Sheet1!$E$5:$E$28252,"&lt;&gt;*调拨*")</f>
        <v>0</v>
      </c>
      <c r="E508" s="32">
        <f>SUMIFS(Sheet1!$F$5:$F$28252,Sheet1!$I$5:$I$28252,$B508,Sheet1!$L$5:$L$28252,$A508,Sheet1!$D$5:$D$28252,"医保",Sheet1!$E$5:$E$28252,"&lt;&gt;*调拨*",Sheet1!$E$5:$E$28252,"&lt;&gt;*医保即时拨付*")+SUMIFS(Sheet1!$F$5:$F$28252,Sheet1!$I$5:$I$28252,$B508,Sheet1!$L$5:$L$28252,$A508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8" s="32">
        <f>SUMIFS(Sheet1!$F$5:$F$28252,Sheet1!$I$5:$I$28252,$B508,Sheet1!$L$5:$L$28252,$A508,Sheet1!$D$5:$D$28252,"聚合",Sheet1!$E$5:$E$28252,"&lt;&gt;*调拨*")+SUMIFS(Sheet1!$F$5:$F$28252,Sheet1!$I$5:$I$28252,$B508,Sheet1!$L$5:$L$28252,$A508,Sheet1!$E$5:$E$28252,"*聚合*",Sheet1!$D$5:$D$28252,"&lt;&gt;聚合",Sheet1!$D$5:$D$28252,"&lt;&gt;内部转款",Sheet1!$D$5:$D$28252,"&lt;&gt;内部转账",Sheet1!$E$5:$E$28252,"&lt;&gt;*调拨*")</f>
        <v>0</v>
      </c>
      <c r="G508" s="32">
        <f>SUMIFS(Sheet1!$F$5:$F$28252,Sheet1!$I$5:$I$28252,$B508,Sheet1!$L$5:$L$28252,$A508,Sheet1!$D$5:$D$28252,"24小时微信",Sheet1!$E$5:$E$28252,"&lt;&gt;*调拨*")+SUMIFS(Sheet1!$F$5:$F$28252,Sheet1!$I$5:$I$28252,$B508,Sheet1!$L$5:$L$28252,$A508,Sheet1!$E$5:$E$28252,"*24小时微信*",Sheet1!$D$5:$D$28252,"&lt;&gt;24小时微信",Sheet1!$D$5:$D$28252,"&lt;&gt;内部转款",Sheet1!$D$5:$D$28252,"&lt;&gt;内部转账",Sheet1!$E$5:$E$28252,"&lt;&gt;*调拨*")</f>
        <v>0</v>
      </c>
      <c r="H508" s="32">
        <f>SUMIFS(Sheet1!$F$5:$F$28252,Sheet1!$I$5:$I$28252,$B508,Sheet1!$L$5:$L$28252,$A508,Sheet1!$D$5:$D$28252,"美团",Sheet1!$E$5:$E$28252,"&lt;&gt;*调拨*")+SUMIFS(Sheet1!$F$5:$F$28252,Sheet1!$I$5:$I$28252,$B508,Sheet1!$L$5:$L$28252,$A508,Sheet1!$E$5:$E$28252,"*美团*",Sheet1!$D$5:$D$28252,"&lt;&gt;美团",Sheet1!$D$5:$D$28252,"&lt;&gt;内部转款",Sheet1!$D$5:$D$28252,"&lt;&gt;内部转账",Sheet1!$E$5:$E$28252,"&lt;&gt;*调拨*")</f>
        <v>0</v>
      </c>
      <c r="I508" s="32">
        <f>SUMIFS(Sheet1!$F$5:$F$28252,Sheet1!$I$5:$I$28252,$B508,Sheet1!$L$5:$L$28252,$A508,Sheet1!$D$5:$D$28252,"饿了么",Sheet1!$E$5:$E$28252,"&lt;&gt;*调拨*")+SUMIFS(Sheet1!$F$5:$F$28252,Sheet1!$I$5:$I$28252,$B508,Sheet1!$L$5:$L$28252,$A508,Sheet1!$E$5:$E$28252,"*饿了么*",Sheet1!$D$5:$D$28252,"&lt;&gt;饿了么",Sheet1!$D$5:$D$28252,"&lt;&gt;内部转款",Sheet1!$D$5:$D$28252,"&lt;&gt;内部转账",Sheet1!$E$5:$E$28252,"&lt;&gt;*调拨*")</f>
        <v>0</v>
      </c>
      <c r="J508" s="32">
        <f>SUMIFS(Sheet1!$F$5:$F$28252,Sheet1!$I$5:$I$28252,$B508,Sheet1!$L$5:$L$28252,$A508,Sheet1!$D$5:$D$28252,"健E卡",Sheet1!$E$5:$E$28252,"&lt;&gt;*调拨*")+SUMIFS(Sheet1!$F$5:$F$28252,Sheet1!$I$5:$I$28252,$B508,Sheet1!$L$5:$L$28252,$A508,Sheet1!$E$5:$E$28252,"*健E卡*",Sheet1!$D$5:$D$28252,"&lt;&gt;健E卡",Sheet1!$D$5:$D$28252,"&lt;&gt;内部转款",Sheet1!$D$5:$D$28252,"&lt;&gt;内部转账",Sheet1!$E$5:$E$28252,"&lt;&gt;*调拨*")</f>
        <v>0</v>
      </c>
      <c r="K508" s="32">
        <f>SUMIFS(Sheet1!$F$5:$F$28252,Sheet1!$I$5:$I$28252,$B508,Sheet1!$L$5:$L$28252,$A508,Sheet1!$D$5:$D$28252,"抖音",Sheet1!$E$5:$E$28252,"&lt;&gt;*调拨*")+SUMIFS(Sheet1!$F$5:$F$28252,Sheet1!$I$5:$I$28252,$B508,Sheet1!$L$5:$L$28252,$A508,Sheet1!$E$5:$E$28252,"*抖音*",Sheet1!$D$5:$D$28252,"&lt;&gt;抖音",Sheet1!$D$5:$D$28252,"&lt;&gt;内部转款",Sheet1!$D$5:$D$28252,"&lt;&gt;内部转账",Sheet1!$E$5:$E$28252,"&lt;&gt;*调拨*")</f>
        <v>0</v>
      </c>
      <c r="L508" s="32">
        <f>SUMIFS(Sheet1!$F$5:$F$28252,Sheet1!$I$5:$I$28252,$B508,Sheet1!$L$5:$L$28252,$A508,Sheet1!$D$5:$D$28252,"医卡通",Sheet1!$E$5:$E$28252,"&lt;&gt;*调拨*")+SUMIFS(Sheet1!$F$5:$F$28252,Sheet1!$I$5:$I$28252,$B508,Sheet1!$L$5:$L$28252,$A508,Sheet1!$E$5:$E$28252,"*医卡通*",Sheet1!$D$5:$D$28252,"&lt;&gt;医卡通",Sheet1!$D$5:$D$28252,"&lt;&gt;内部转款",Sheet1!$D$5:$D$28252,"&lt;&gt;内部转账",Sheet1!$E$5:$E$28252,"&lt;&gt;*调拨*")</f>
        <v>0</v>
      </c>
      <c r="M508" s="32">
        <f>SUMIFS(Sheet1!$F$5:$F$28252,Sheet1!$I$5:$I$28252,$B508,Sheet1!$L$5:$L$28252,$A508,Sheet1!$D$5:$D$28252,"企健网",Sheet1!$E$5:$E$28252,"&lt;&gt;*调拨*")+SUMIFS(Sheet1!$F$5:$F$28252,Sheet1!$I$5:$I$28252,$B508,Sheet1!$L$5:$L$28252,$A508,Sheet1!$E$5:$E$28252,"*企健网*",Sheet1!$D$5:$D$28252,"&lt;&gt;企健网",Sheet1!$D$5:$D$28252,"&lt;&gt;内部转款",Sheet1!$D$5:$D$28252,"&lt;&gt;内部转账",Sheet1!$E$5:$E$28252,"&lt;&gt;*调拨*")</f>
        <v>0</v>
      </c>
      <c r="N508" s="32">
        <f>SUMIFS(Sheet1!$F$5:$F$28252,Sheet1!$I$5:$I$28252,$B508,Sheet1!$L$5:$L$28252,$A508,Sheet1!$D$5:$D$28252,"银联",Sheet1!$E$5:$E$28252,"&lt;&gt;*调拨*")+SUMIFS(Sheet1!$F$5:$F$28252,Sheet1!$I$5:$I$28252,$B508,Sheet1!$L$5:$L$28252,$A508,Sheet1!$E$5:$E$28252,"*银联*",Sheet1!$D$5:$D$28252,"&lt;&gt;银联",Sheet1!$D$5:$D$28252,"&lt;&gt;内部转款",Sheet1!$D$5:$D$28252,"&lt;&gt;内部转账",Sheet1!$E$5:$E$28252,"&lt;&gt;*调拨*")</f>
        <v>0</v>
      </c>
      <c r="O508" s="32">
        <f>SUMIFS(Sheet1!$F$5:$F$28252,Sheet1!$I$5:$I$28252,$B508,Sheet1!$L$5:$L$28252,$A508,Sheet1!$D$5:$D$28252,"京东",Sheet1!$E$5:$E$28252,"&lt;&gt;*调拨*")+SUMIFS(Sheet1!$F$5:$F$28252,Sheet1!$I$5:$I$28252,$B508,Sheet1!$L$5:$L$28252,$A508,Sheet1!$E$5:$E$28252,"*京东*",Sheet1!$D$5:$D$28252,"&lt;&gt;京东",Sheet1!$D$5:$D$28252,"&lt;&gt;内部转款",Sheet1!$D$5:$D$28252,"&lt;&gt;内部转账",Sheet1!$E$5:$E$28252,"&lt;&gt;*调拨*")</f>
        <v>0</v>
      </c>
      <c r="P508" s="32">
        <f>SUMIFS(Sheet1!$F$5:$F$28252,Sheet1!$I$5:$I$28252,$B508,Sheet1!$L$5:$L$28252,$A508,Sheet1!$D$5:$D$28252,"药机微信",Sheet1!$E$5:$E$28252,"&lt;&gt;*调拨*")+SUMIFS(Sheet1!$F$5:$F$28252,Sheet1!$I$5:$I$28252,$B508,Sheet1!$L$5:$L$28252,$A508,Sheet1!$E$5:$E$28252,"*药机微信*",Sheet1!$D$5:$D$28252,"&lt;&gt;药机微信",Sheet1!$D$5:$D$28252,"&lt;&gt;内部转款",Sheet1!$D$5:$D$28252,"&lt;&gt;内部转账",Sheet1!$E$5:$E$28252,"&lt;&gt;*调拨*")</f>
        <v>0</v>
      </c>
      <c r="Q508" s="32">
        <f>SUMIFS(Sheet1!$F$5:$F$28252,Sheet1!$I$5:$I$28252,$B508,Sheet1!$L$5:$L$28252,$A508,Sheet1!$D$5:$D$28252,"亲情卡",Sheet1!$E$5:$E$28252,"&lt;&gt;*调拨*")+SUMIFS(Sheet1!$F$5:$F$28252,Sheet1!$I$5:$I$28252,$B508,Sheet1!$L$5:$L$28252,$A508,Sheet1!$E$5:$E$28252,"*亲情卡*",Sheet1!$D$5:$D$28252,"&lt;&gt;亲情卡",Sheet1!$D$5:$D$28252,"&lt;&gt;内部转款",Sheet1!$D$5:$D$28252,"&lt;&gt;内部转账",Sheet1!$E$5:$E$28252,"&lt;&gt;*调拨*")</f>
        <v>0</v>
      </c>
      <c r="R508" s="32">
        <f>SUMIFS(Sheet1!$F$5:$F$28252,Sheet1!$I$5:$I$28252,$B508,Sheet1!$L$5:$L$28252,$A508,Sheet1!$D$5:$D$28252,"优惠券",Sheet1!$E$5:$E$28252,"&lt;&gt;*调拨*")+SUMIFS(Sheet1!$F$5:$F$28252,Sheet1!$I$5:$I$28252,$B508,Sheet1!$L$5:$L$28252,$A508,Sheet1!$E$5:$E$28252,"*优惠券*",Sheet1!$D$5:$D$28252,"&lt;&gt;优惠券",Sheet1!$D$5:$D$28252,"&lt;&gt;内部转款",Sheet1!$D$5:$D$28252,"&lt;&gt;内部转账",Sheet1!$E$5:$E$28252,"&lt;&gt;*调拨*")</f>
        <v>0</v>
      </c>
      <c r="S508" s="32">
        <f>SUMIFS(Sheet1!$F$5:$F$28252,Sheet1!$I$5:$I$28252,$B508,Sheet1!$L$5:$L$28252,$A508,Sheet1!$D$5:$D$28252,"代金券",Sheet1!$E$5:$E$28252,"&lt;&gt;*调拨*")+SUMIFS(Sheet1!$F$5:$F$28252,Sheet1!$I$5:$I$28252,$B508,Sheet1!$L$5:$L$28252,$A508,Sheet1!$E$5:$E$28252,"*代金券*",Sheet1!$D$5:$D$28252,"&lt;&gt;代金券",Sheet1!$D$5:$D$28252,"&lt;&gt;内部转款",Sheet1!$D$5:$D$28252,"&lt;&gt;内部转账",Sheet1!$E$5:$E$28252,"&lt;&gt;*调拨*")</f>
        <v>0</v>
      </c>
      <c r="T508" s="32">
        <f>SUMIFS(Sheet1!$F$5:$F$28252,Sheet1!$I$5:$I$28252,$B508,Sheet1!$L$5:$L$28252,$A508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508,Sheet1!$L$5:$L$28252,$A508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508,Sheet1!$L$5:$L$28252,$A508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508,Sheet1!$L$5:$L$28252,$A508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8" s="32">
        <f>SUMIFS(Sheet1!$F$5:$F$28252,Sheet1!$I$5:$I$28252,$B508,Sheet1!$L$5:$L$28252,$A508,Sheet1!$E$5:$E$28252,"*调拨*")</f>
        <v>0</v>
      </c>
      <c r="V508" s="32">
        <f>SUMIFS(Sheet1!$F$5:$F$28252,Sheet1!$I$5:$I$28252,$B508,Sheet1!$L$5:$L$28252,$A508,Sheet1!$D$5:$D$28252,"储值",Sheet1!$E$5:$E$28252,"&lt;&gt;*调拨*")+SUMIFS(Sheet1!$F$5:$F$28252,Sheet1!$I$5:$I$28252,$B508,Sheet1!$L$5:$L$28252,$A508,Sheet1!$E$5:$E$28252,"*储值*",Sheet1!$D$5:$D$28252,"&lt;&gt;储值",Sheet1!$D$5:$D$28252,"&lt;&gt;内部转款",Sheet1!$D$5:$D$28252,"&lt;&gt;内部转账",Sheet1!$E$5:$E$28252,"&lt;&gt;*调拨*")</f>
        <v>0</v>
      </c>
      <c r="W508" s="32">
        <f>SUMIFS(Sheet1!$F$5:$F$28252,Sheet1!$I$5:$I$28252,$B508,Sheet1!$L$5:$L$28252,$A508,Sheet1!$D$5:$D$28252,"效期",Sheet1!$E$5:$E$28252,"&lt;&gt;*调拨*")+SUMIFS(Sheet1!$F$5:$F$28252,Sheet1!$I$5:$I$28252,$B508,Sheet1!$L$5:$L$28252,$A508,Sheet1!$E$5:$E$28252,"*效期*",Sheet1!$D$5:$D$28252,"&lt;&gt;效期",Sheet1!$D$5:$D$28252,"&lt;&gt;内部转款",Sheet1!$D$5:$D$28252,"&lt;&gt;内部转账",Sheet1!$E$5:$E$28252,"&lt;&gt;*调拨*")</f>
        <v>0</v>
      </c>
      <c r="X508" s="32">
        <f>SUMIFS(Sheet1!$F$5:$F$28252,Sheet1!$I$5:$I$28252,$B508,Sheet1!$L$5:$L$28252,$A508,Sheet1!$D$5:$D$28252,"内部转款",Sheet1!$E$5:$E$28252,"&lt;&gt;*调拨*")+SUMIFS(Sheet1!$F$5:$F$28252,Sheet1!$I$5:$I$28252,$B508,Sheet1!$L$5:$L$28252,$A508,Sheet1!$D$5:$D$28252,"内部转账",Sheet1!$E$5:$E$28252,"&lt;&gt;*调拨*")</f>
        <v>0</v>
      </c>
      <c r="Y508" s="32">
        <f t="shared" si="36"/>
        <v>0</v>
      </c>
      <c r="Z508" s="32">
        <f>SUMIFS(Sheet1!$F$5:$F$28252,Sheet1!$I$5:$I$28252,$B508,Sheet1!$L$5:$L$28252,$A508)</f>
        <v>707.64</v>
      </c>
      <c r="AA508" s="32">
        <f>SUMIFS(Sheet1!$G$5:$G$28252,Sheet1!$I$5:$I$28252,$B508,Sheet1!$L$5:$L$28252,$A508,Sheet1!$D$5:$D$28252,"工资",Sheet1!$E$5:$E$28252,"&lt;&gt;*调拨*")+SUMIFS(Sheet1!$G$5:$G$28252,Sheet1!$I$5:$I$28252,$B508,Sheet1!$L$5:$L$28252,$A508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8" s="32">
        <f>SUMIFS(Sheet1!$G$5:$G$28252,Sheet1!$I$5:$I$28252,$B508,Sheet1!$L$5:$L$28252,$A508,Sheet1!$D$5:$D$28252,"水费",Sheet1!$E$5:$E$28252,"&lt;&gt;*调拨*")+SUMIFS(Sheet1!$G$5:$G$28252,Sheet1!$I$5:$I$28252,$B508,Sheet1!$L$5:$L$28252,$A508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08" s="32">
        <f>SUMIFS(Sheet1!$G$5:$G$28252,Sheet1!$I$5:$I$28252,$B508,Sheet1!$L$5:$L$28252,$A508,Sheet1!$D$5:$D$28252,"电费",Sheet1!$E$5:$E$28252,"&lt;&gt;*调拨*")+SUMIFS(Sheet1!$G$5:$G$28252,Sheet1!$I$5:$I$28252,$B508,Sheet1!$L$5:$L$28252,$A508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10500</v>
      </c>
      <c r="AD508" s="32">
        <f>SUMIFS(Sheet1!$G$5:$G$28252,Sheet1!$I$5:$I$28252,$B508,Sheet1!$L$5:$L$28252,$A508,Sheet1!$D$5:$D$28252,"宽带费",Sheet1!$E$5:$E$28252,"&lt;&gt;*调拨*")+SUMIFS(Sheet1!$G$5:$G$28252,Sheet1!$I$5:$I$28252,$B508,Sheet1!$L$5:$L$28252,$A508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8" s="32">
        <f>SUMIFS(Sheet1!$G$5:$G$28252,Sheet1!$I$5:$I$28252,$B508,Sheet1!$L$5:$L$28252,$A508,Sheet1!$D$5:$D$28252,"办公费",Sheet1!$E$5:$E$28252,"&lt;&gt;*调拨*")+SUMIFS(Sheet1!$G$5:$G$28252,Sheet1!$I$5:$I$28252,$B508,Sheet1!$L$5:$L$28252,$A508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58.9</v>
      </c>
      <c r="AF508" s="32">
        <f>SUMIFS(Sheet1!$G$5:$G$28252,Sheet1!$I$5:$I$28252,$B508,Sheet1!$L$5:$L$28252,$A508,Sheet1!$D$5:$D$28252,"话费",Sheet1!$E$5:$E$28252,"&lt;&gt;*调拨*")+SUMIFS(Sheet1!$G$5:$G$28252,Sheet1!$I$5:$I$28252,$B508,Sheet1!$L$5:$L$28252,$A508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300</v>
      </c>
      <c r="AG508" s="32">
        <f>SUMIFS(Sheet1!$G$5:$G$28252,Sheet1!$I$5:$I$28252,$B508,Sheet1!$L$5:$L$28252,$A508,Sheet1!$D$5:$D$28252,"房租",Sheet1!$E$5:$E$28252,"&lt;&gt;*调拨*")+SUMIFS(Sheet1!$G$5:$G$28252,Sheet1!$I$5:$I$28252,$B508,Sheet1!$L$5:$L$28252,$A508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8" s="32">
        <f>SUMIFS(Sheet1!$G$5:$G$28252,Sheet1!$I$5:$I$28252,$B508,Sheet1!$L$5:$L$28252,$A508,Sheet1!$E$5:$E$28252,"*调拨*")</f>
        <v>0</v>
      </c>
      <c r="AI508" s="32">
        <f>SUMIFS(Sheet1!$G$5:$G$28252,Sheet1!$I$5:$I$28252,$B508,Sheet1!$L$5:$L$28252,$A508,Sheet1!$D$5:$D$28252,"内部转款",Sheet1!$E$5:$E$28252,"&lt;&gt;*调拨*")+SUMIFS(Sheet1!$G$5:$G$28252,Sheet1!$I$5:$I$28252,$B508,Sheet1!$L$5:$L$28252,$A508,Sheet1!$D$5:$D$28252,"内部转账",Sheet1!$E$5:$E$28252,"&lt;&gt;*调拨*")</f>
        <v>0</v>
      </c>
      <c r="AJ508" s="32">
        <f t="shared" si="37"/>
        <v>580.629999999999</v>
      </c>
      <c r="AK508" s="32">
        <f>SUMIFS(Sheet1!$G$5:$G$28252,Sheet1!$I$5:$I$28252,$B508,Sheet1!$L$5:$L$28252,$A508)</f>
        <v>11439.53</v>
      </c>
      <c r="AL508" s="32">
        <f t="shared" si="38"/>
        <v>-10731.89</v>
      </c>
    </row>
    <row r="509" ht="16.5" spans="1:38">
      <c r="A509" s="30">
        <v>202609</v>
      </c>
      <c r="B509" s="31" t="s">
        <v>78</v>
      </c>
      <c r="C509" s="32">
        <f>SUMIFS(Sheet1!$F$5:$F$28252,Sheet1!$I$5:$I$28252,$B509,Sheet1!$L$5:$L$28252,$A509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1281.9</v>
      </c>
      <c r="D509" s="32">
        <f>SUMIFS(Sheet1!$F$5:$F$28252,Sheet1!$I$5:$I$28252,$B509,Sheet1!$L$5:$L$28252,$A509,Sheet1!$D$5:$D$28252,"医保即时拨付",Sheet1!$E$5:$E$28252,"&lt;&gt;*调拨*")+SUMIFS(Sheet1!$F$5:$F$28252,Sheet1!$I$5:$I$28252,$B509,Sheet1!$L$5:$L$28252,$A509,Sheet1!$E$5:$E$28252,"*医保即时拨付*",Sheet1!$D$5:$D$28252,"&lt;&gt;医保即时拨付",Sheet1!$D$5:$D$28252,"&lt;&gt;内部转款",Sheet1!$D$5:$D$28252,"&lt;&gt;内部转账",Sheet1!$E$5:$E$28252,"&lt;&gt;*调拨*")</f>
        <v>0</v>
      </c>
      <c r="E509" s="32">
        <f>SUMIFS(Sheet1!$F$5:$F$28252,Sheet1!$I$5:$I$28252,$B509,Sheet1!$L$5:$L$28252,$A509,Sheet1!$D$5:$D$28252,"医保",Sheet1!$E$5:$E$28252,"&lt;&gt;*调拨*",Sheet1!$E$5:$E$28252,"&lt;&gt;*医保即时拨付*")+SUMIFS(Sheet1!$F$5:$F$28252,Sheet1!$I$5:$I$28252,$B509,Sheet1!$L$5:$L$28252,$A509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09" s="32">
        <f>SUMIFS(Sheet1!$F$5:$F$28252,Sheet1!$I$5:$I$28252,$B509,Sheet1!$L$5:$L$28252,$A509,Sheet1!$D$5:$D$28252,"聚合",Sheet1!$E$5:$E$28252,"&lt;&gt;*调拨*")+SUMIFS(Sheet1!$F$5:$F$28252,Sheet1!$I$5:$I$28252,$B509,Sheet1!$L$5:$L$28252,$A509,Sheet1!$E$5:$E$28252,"*聚合*",Sheet1!$D$5:$D$28252,"&lt;&gt;聚合",Sheet1!$D$5:$D$28252,"&lt;&gt;内部转款",Sheet1!$D$5:$D$28252,"&lt;&gt;内部转账",Sheet1!$E$5:$E$28252,"&lt;&gt;*调拨*")</f>
        <v>0</v>
      </c>
      <c r="G509" s="32">
        <f>SUMIFS(Sheet1!$F$5:$F$28252,Sheet1!$I$5:$I$28252,$B509,Sheet1!$L$5:$L$28252,$A509,Sheet1!$D$5:$D$28252,"24小时微信",Sheet1!$E$5:$E$28252,"&lt;&gt;*调拨*")+SUMIFS(Sheet1!$F$5:$F$28252,Sheet1!$I$5:$I$28252,$B509,Sheet1!$L$5:$L$28252,$A509,Sheet1!$E$5:$E$28252,"*24小时微信*",Sheet1!$D$5:$D$28252,"&lt;&gt;24小时微信",Sheet1!$D$5:$D$28252,"&lt;&gt;内部转款",Sheet1!$D$5:$D$28252,"&lt;&gt;内部转账",Sheet1!$E$5:$E$28252,"&lt;&gt;*调拨*")</f>
        <v>0</v>
      </c>
      <c r="H509" s="32">
        <f>SUMIFS(Sheet1!$F$5:$F$28252,Sheet1!$I$5:$I$28252,$B509,Sheet1!$L$5:$L$28252,$A509,Sheet1!$D$5:$D$28252,"美团",Sheet1!$E$5:$E$28252,"&lt;&gt;*调拨*")+SUMIFS(Sheet1!$F$5:$F$28252,Sheet1!$I$5:$I$28252,$B509,Sheet1!$L$5:$L$28252,$A509,Sheet1!$E$5:$E$28252,"*美团*",Sheet1!$D$5:$D$28252,"&lt;&gt;美团",Sheet1!$D$5:$D$28252,"&lt;&gt;内部转款",Sheet1!$D$5:$D$28252,"&lt;&gt;内部转账",Sheet1!$E$5:$E$28252,"&lt;&gt;*调拨*")</f>
        <v>0</v>
      </c>
      <c r="I509" s="32">
        <f>SUMIFS(Sheet1!$F$5:$F$28252,Sheet1!$I$5:$I$28252,$B509,Sheet1!$L$5:$L$28252,$A509,Sheet1!$D$5:$D$28252,"饿了么",Sheet1!$E$5:$E$28252,"&lt;&gt;*调拨*")+SUMIFS(Sheet1!$F$5:$F$28252,Sheet1!$I$5:$I$28252,$B509,Sheet1!$L$5:$L$28252,$A509,Sheet1!$E$5:$E$28252,"*饿了么*",Sheet1!$D$5:$D$28252,"&lt;&gt;饿了么",Sheet1!$D$5:$D$28252,"&lt;&gt;内部转款",Sheet1!$D$5:$D$28252,"&lt;&gt;内部转账",Sheet1!$E$5:$E$28252,"&lt;&gt;*调拨*")</f>
        <v>0</v>
      </c>
      <c r="J509" s="32">
        <f>SUMIFS(Sheet1!$F$5:$F$28252,Sheet1!$I$5:$I$28252,$B509,Sheet1!$L$5:$L$28252,$A509,Sheet1!$D$5:$D$28252,"健E卡",Sheet1!$E$5:$E$28252,"&lt;&gt;*调拨*")+SUMIFS(Sheet1!$F$5:$F$28252,Sheet1!$I$5:$I$28252,$B509,Sheet1!$L$5:$L$28252,$A509,Sheet1!$E$5:$E$28252,"*健E卡*",Sheet1!$D$5:$D$28252,"&lt;&gt;健E卡",Sheet1!$D$5:$D$28252,"&lt;&gt;内部转款",Sheet1!$D$5:$D$28252,"&lt;&gt;内部转账",Sheet1!$E$5:$E$28252,"&lt;&gt;*调拨*")</f>
        <v>0</v>
      </c>
      <c r="K509" s="32">
        <f>SUMIFS(Sheet1!$F$5:$F$28252,Sheet1!$I$5:$I$28252,$B509,Sheet1!$L$5:$L$28252,$A509,Sheet1!$D$5:$D$28252,"抖音",Sheet1!$E$5:$E$28252,"&lt;&gt;*调拨*")+SUMIFS(Sheet1!$F$5:$F$28252,Sheet1!$I$5:$I$28252,$B509,Sheet1!$L$5:$L$28252,$A509,Sheet1!$E$5:$E$28252,"*抖音*",Sheet1!$D$5:$D$28252,"&lt;&gt;抖音",Sheet1!$D$5:$D$28252,"&lt;&gt;内部转款",Sheet1!$D$5:$D$28252,"&lt;&gt;内部转账",Sheet1!$E$5:$E$28252,"&lt;&gt;*调拨*")</f>
        <v>0</v>
      </c>
      <c r="L509" s="32">
        <f>SUMIFS(Sheet1!$F$5:$F$28252,Sheet1!$I$5:$I$28252,$B509,Sheet1!$L$5:$L$28252,$A509,Sheet1!$D$5:$D$28252,"医卡通",Sheet1!$E$5:$E$28252,"&lt;&gt;*调拨*")+SUMIFS(Sheet1!$F$5:$F$28252,Sheet1!$I$5:$I$28252,$B509,Sheet1!$L$5:$L$28252,$A509,Sheet1!$E$5:$E$28252,"*医卡通*",Sheet1!$D$5:$D$28252,"&lt;&gt;医卡通",Sheet1!$D$5:$D$28252,"&lt;&gt;内部转款",Sheet1!$D$5:$D$28252,"&lt;&gt;内部转账",Sheet1!$E$5:$E$28252,"&lt;&gt;*调拨*")</f>
        <v>0</v>
      </c>
      <c r="M509" s="32">
        <f>SUMIFS(Sheet1!$F$5:$F$28252,Sheet1!$I$5:$I$28252,$B509,Sheet1!$L$5:$L$28252,$A509,Sheet1!$D$5:$D$28252,"企健网",Sheet1!$E$5:$E$28252,"&lt;&gt;*调拨*")+SUMIFS(Sheet1!$F$5:$F$28252,Sheet1!$I$5:$I$28252,$B509,Sheet1!$L$5:$L$28252,$A509,Sheet1!$E$5:$E$28252,"*企健网*",Sheet1!$D$5:$D$28252,"&lt;&gt;企健网",Sheet1!$D$5:$D$28252,"&lt;&gt;内部转款",Sheet1!$D$5:$D$28252,"&lt;&gt;内部转账",Sheet1!$E$5:$E$28252,"&lt;&gt;*调拨*")</f>
        <v>0</v>
      </c>
      <c r="N509" s="32">
        <f>SUMIFS(Sheet1!$F$5:$F$28252,Sheet1!$I$5:$I$28252,$B509,Sheet1!$L$5:$L$28252,$A509,Sheet1!$D$5:$D$28252,"银联",Sheet1!$E$5:$E$28252,"&lt;&gt;*调拨*")+SUMIFS(Sheet1!$F$5:$F$28252,Sheet1!$I$5:$I$28252,$B509,Sheet1!$L$5:$L$28252,$A509,Sheet1!$E$5:$E$28252,"*银联*",Sheet1!$D$5:$D$28252,"&lt;&gt;银联",Sheet1!$D$5:$D$28252,"&lt;&gt;内部转款",Sheet1!$D$5:$D$28252,"&lt;&gt;内部转账",Sheet1!$E$5:$E$28252,"&lt;&gt;*调拨*")</f>
        <v>0</v>
      </c>
      <c r="O509" s="32">
        <f>SUMIFS(Sheet1!$F$5:$F$28252,Sheet1!$I$5:$I$28252,$B509,Sheet1!$L$5:$L$28252,$A509,Sheet1!$D$5:$D$28252,"京东",Sheet1!$E$5:$E$28252,"&lt;&gt;*调拨*")+SUMIFS(Sheet1!$F$5:$F$28252,Sheet1!$I$5:$I$28252,$B509,Sheet1!$L$5:$L$28252,$A509,Sheet1!$E$5:$E$28252,"*京东*",Sheet1!$D$5:$D$28252,"&lt;&gt;京东",Sheet1!$D$5:$D$28252,"&lt;&gt;内部转款",Sheet1!$D$5:$D$28252,"&lt;&gt;内部转账",Sheet1!$E$5:$E$28252,"&lt;&gt;*调拨*")</f>
        <v>0</v>
      </c>
      <c r="P509" s="32">
        <f>SUMIFS(Sheet1!$F$5:$F$28252,Sheet1!$I$5:$I$28252,$B509,Sheet1!$L$5:$L$28252,$A509,Sheet1!$D$5:$D$28252,"药机微信",Sheet1!$E$5:$E$28252,"&lt;&gt;*调拨*")+SUMIFS(Sheet1!$F$5:$F$28252,Sheet1!$I$5:$I$28252,$B509,Sheet1!$L$5:$L$28252,$A509,Sheet1!$E$5:$E$28252,"*药机微信*",Sheet1!$D$5:$D$28252,"&lt;&gt;药机微信",Sheet1!$D$5:$D$28252,"&lt;&gt;内部转款",Sheet1!$D$5:$D$28252,"&lt;&gt;内部转账",Sheet1!$E$5:$E$28252,"&lt;&gt;*调拨*")</f>
        <v>0</v>
      </c>
      <c r="Q509" s="32">
        <f>SUMIFS(Sheet1!$F$5:$F$28252,Sheet1!$I$5:$I$28252,$B509,Sheet1!$L$5:$L$28252,$A509,Sheet1!$D$5:$D$28252,"亲情卡",Sheet1!$E$5:$E$28252,"&lt;&gt;*调拨*")+SUMIFS(Sheet1!$F$5:$F$28252,Sheet1!$I$5:$I$28252,$B509,Sheet1!$L$5:$L$28252,$A509,Sheet1!$E$5:$E$28252,"*亲情卡*",Sheet1!$D$5:$D$28252,"&lt;&gt;亲情卡",Sheet1!$D$5:$D$28252,"&lt;&gt;内部转款",Sheet1!$D$5:$D$28252,"&lt;&gt;内部转账",Sheet1!$E$5:$E$28252,"&lt;&gt;*调拨*")</f>
        <v>0</v>
      </c>
      <c r="R509" s="32">
        <f>SUMIFS(Sheet1!$F$5:$F$28252,Sheet1!$I$5:$I$28252,$B509,Sheet1!$L$5:$L$28252,$A509,Sheet1!$D$5:$D$28252,"优惠券",Sheet1!$E$5:$E$28252,"&lt;&gt;*调拨*")+SUMIFS(Sheet1!$F$5:$F$28252,Sheet1!$I$5:$I$28252,$B509,Sheet1!$L$5:$L$28252,$A509,Sheet1!$E$5:$E$28252,"*优惠券*",Sheet1!$D$5:$D$28252,"&lt;&gt;优惠券",Sheet1!$D$5:$D$28252,"&lt;&gt;内部转款",Sheet1!$D$5:$D$28252,"&lt;&gt;内部转账",Sheet1!$E$5:$E$28252,"&lt;&gt;*调拨*")</f>
        <v>0</v>
      </c>
      <c r="S509" s="32">
        <f>SUMIFS(Sheet1!$F$5:$F$28252,Sheet1!$I$5:$I$28252,$B509,Sheet1!$L$5:$L$28252,$A509,Sheet1!$D$5:$D$28252,"代金券",Sheet1!$E$5:$E$28252,"&lt;&gt;*调拨*")+SUMIFS(Sheet1!$F$5:$F$28252,Sheet1!$I$5:$I$28252,$B509,Sheet1!$L$5:$L$28252,$A509,Sheet1!$E$5:$E$28252,"*代金券*",Sheet1!$D$5:$D$28252,"&lt;&gt;代金券",Sheet1!$D$5:$D$28252,"&lt;&gt;内部转款",Sheet1!$D$5:$D$28252,"&lt;&gt;内部转账",Sheet1!$E$5:$E$28252,"&lt;&gt;*调拨*")</f>
        <v>0</v>
      </c>
      <c r="T509" s="32">
        <f>SUMIFS(Sheet1!$F$5:$F$28252,Sheet1!$I$5:$I$28252,$B509,Sheet1!$L$5:$L$28252,$A509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509,Sheet1!$L$5:$L$28252,$A509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509,Sheet1!$L$5:$L$28252,$A509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509,Sheet1!$L$5:$L$28252,$A509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09" s="32">
        <f>SUMIFS(Sheet1!$F$5:$F$28252,Sheet1!$I$5:$I$28252,$B509,Sheet1!$L$5:$L$28252,$A509,Sheet1!$E$5:$E$28252,"*调拨*")</f>
        <v>0</v>
      </c>
      <c r="V509" s="32">
        <f>SUMIFS(Sheet1!$F$5:$F$28252,Sheet1!$I$5:$I$28252,$B509,Sheet1!$L$5:$L$28252,$A509,Sheet1!$D$5:$D$28252,"储值",Sheet1!$E$5:$E$28252,"&lt;&gt;*调拨*")+SUMIFS(Sheet1!$F$5:$F$28252,Sheet1!$I$5:$I$28252,$B509,Sheet1!$L$5:$L$28252,$A509,Sheet1!$E$5:$E$28252,"*储值*",Sheet1!$D$5:$D$28252,"&lt;&gt;储值",Sheet1!$D$5:$D$28252,"&lt;&gt;内部转款",Sheet1!$D$5:$D$28252,"&lt;&gt;内部转账",Sheet1!$E$5:$E$28252,"&lt;&gt;*调拨*")</f>
        <v>0</v>
      </c>
      <c r="W509" s="32">
        <f>SUMIFS(Sheet1!$F$5:$F$28252,Sheet1!$I$5:$I$28252,$B509,Sheet1!$L$5:$L$28252,$A509,Sheet1!$D$5:$D$28252,"效期",Sheet1!$E$5:$E$28252,"&lt;&gt;*调拨*")+SUMIFS(Sheet1!$F$5:$F$28252,Sheet1!$I$5:$I$28252,$B509,Sheet1!$L$5:$L$28252,$A509,Sheet1!$E$5:$E$28252,"*效期*",Sheet1!$D$5:$D$28252,"&lt;&gt;效期",Sheet1!$D$5:$D$28252,"&lt;&gt;内部转款",Sheet1!$D$5:$D$28252,"&lt;&gt;内部转账",Sheet1!$E$5:$E$28252,"&lt;&gt;*调拨*")</f>
        <v>0</v>
      </c>
      <c r="X509" s="32">
        <f>SUMIFS(Sheet1!$F$5:$F$28252,Sheet1!$I$5:$I$28252,$B509,Sheet1!$L$5:$L$28252,$A509,Sheet1!$D$5:$D$28252,"内部转款",Sheet1!$E$5:$E$28252,"&lt;&gt;*调拨*")+SUMIFS(Sheet1!$F$5:$F$28252,Sheet1!$I$5:$I$28252,$B509,Sheet1!$L$5:$L$28252,$A509,Sheet1!$D$5:$D$28252,"内部转账",Sheet1!$E$5:$E$28252,"&lt;&gt;*调拨*")</f>
        <v>0</v>
      </c>
      <c r="Y509" s="32">
        <f t="shared" si="36"/>
        <v>0</v>
      </c>
      <c r="Z509" s="32">
        <f>SUMIFS(Sheet1!$F$5:$F$28252,Sheet1!$I$5:$I$28252,$B509,Sheet1!$L$5:$L$28252,$A509)</f>
        <v>1281.9</v>
      </c>
      <c r="AA509" s="32">
        <f>SUMIFS(Sheet1!$G$5:$G$28252,Sheet1!$I$5:$I$28252,$B509,Sheet1!$L$5:$L$28252,$A509,Sheet1!$D$5:$D$28252,"工资",Sheet1!$E$5:$E$28252,"&lt;&gt;*调拨*")+SUMIFS(Sheet1!$G$5:$G$28252,Sheet1!$I$5:$I$28252,$B509,Sheet1!$L$5:$L$28252,$A509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09" s="32">
        <f>SUMIFS(Sheet1!$G$5:$G$28252,Sheet1!$I$5:$I$28252,$B509,Sheet1!$L$5:$L$28252,$A509,Sheet1!$D$5:$D$28252,"水费",Sheet1!$E$5:$E$28252,"&lt;&gt;*调拨*")+SUMIFS(Sheet1!$G$5:$G$28252,Sheet1!$I$5:$I$28252,$B509,Sheet1!$L$5:$L$28252,$A509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09" s="32">
        <f>SUMIFS(Sheet1!$G$5:$G$28252,Sheet1!$I$5:$I$28252,$B509,Sheet1!$L$5:$L$28252,$A509,Sheet1!$D$5:$D$28252,"电费",Sheet1!$E$5:$E$28252,"&lt;&gt;*调拨*")+SUMIFS(Sheet1!$G$5:$G$28252,Sheet1!$I$5:$I$28252,$B509,Sheet1!$L$5:$L$28252,$A509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09" s="32">
        <f>SUMIFS(Sheet1!$G$5:$G$28252,Sheet1!$I$5:$I$28252,$B509,Sheet1!$L$5:$L$28252,$A509,Sheet1!$D$5:$D$28252,"宽带费",Sheet1!$E$5:$E$28252,"&lt;&gt;*调拨*")+SUMIFS(Sheet1!$G$5:$G$28252,Sheet1!$I$5:$I$28252,$B509,Sheet1!$L$5:$L$28252,$A509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09" s="32">
        <f>SUMIFS(Sheet1!$G$5:$G$28252,Sheet1!$I$5:$I$28252,$B509,Sheet1!$L$5:$L$28252,$A509,Sheet1!$D$5:$D$28252,"办公费",Sheet1!$E$5:$E$28252,"&lt;&gt;*调拨*")+SUMIFS(Sheet1!$G$5:$G$28252,Sheet1!$I$5:$I$28252,$B509,Sheet1!$L$5:$L$28252,$A509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09" s="32">
        <f>SUMIFS(Sheet1!$G$5:$G$28252,Sheet1!$I$5:$I$28252,$B509,Sheet1!$L$5:$L$28252,$A509,Sheet1!$D$5:$D$28252,"话费",Sheet1!$E$5:$E$28252,"&lt;&gt;*调拨*")+SUMIFS(Sheet1!$G$5:$G$28252,Sheet1!$I$5:$I$28252,$B509,Sheet1!$L$5:$L$28252,$A509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09" s="32">
        <f>SUMIFS(Sheet1!$G$5:$G$28252,Sheet1!$I$5:$I$28252,$B509,Sheet1!$L$5:$L$28252,$A509,Sheet1!$D$5:$D$28252,"房租",Sheet1!$E$5:$E$28252,"&lt;&gt;*调拨*")+SUMIFS(Sheet1!$G$5:$G$28252,Sheet1!$I$5:$I$28252,$B509,Sheet1!$L$5:$L$28252,$A509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09" s="32">
        <f>SUMIFS(Sheet1!$G$5:$G$28252,Sheet1!$I$5:$I$28252,$B509,Sheet1!$L$5:$L$28252,$A509,Sheet1!$E$5:$E$28252,"*调拨*")</f>
        <v>0</v>
      </c>
      <c r="AI509" s="32">
        <f>SUMIFS(Sheet1!$G$5:$G$28252,Sheet1!$I$5:$I$28252,$B509,Sheet1!$L$5:$L$28252,$A509,Sheet1!$D$5:$D$28252,"内部转款",Sheet1!$E$5:$E$28252,"&lt;&gt;*调拨*")+SUMIFS(Sheet1!$G$5:$G$28252,Sheet1!$I$5:$I$28252,$B509,Sheet1!$L$5:$L$28252,$A509,Sheet1!$D$5:$D$28252,"内部转账",Sheet1!$E$5:$E$28252,"&lt;&gt;*调拨*")</f>
        <v>0</v>
      </c>
      <c r="AJ509" s="32">
        <f t="shared" si="37"/>
        <v>0</v>
      </c>
      <c r="AK509" s="32">
        <f>SUMIFS(Sheet1!$G$5:$G$28252,Sheet1!$I$5:$I$28252,$B509,Sheet1!$L$5:$L$28252,$A509)</f>
        <v>0</v>
      </c>
      <c r="AL509" s="32">
        <f t="shared" si="38"/>
        <v>1281.9</v>
      </c>
    </row>
    <row r="510" ht="16.5" spans="1:38">
      <c r="A510" s="30">
        <v>202609</v>
      </c>
      <c r="B510" s="31" t="s">
        <v>35</v>
      </c>
      <c r="C510" s="32">
        <f>SUMIFS(Sheet1!$F$5:$F$28252,Sheet1!$I$5:$I$28252,$B510,Sheet1!$L$5:$L$28252,$A510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975.33</v>
      </c>
      <c r="D510" s="32">
        <f>SUMIFS(Sheet1!$F$5:$F$28252,Sheet1!$I$5:$I$28252,$B510,Sheet1!$L$5:$L$28252,$A510,Sheet1!$D$5:$D$28252,"医保即时拨付",Sheet1!$E$5:$E$28252,"&lt;&gt;*调拨*")+SUMIFS(Sheet1!$F$5:$F$28252,Sheet1!$I$5:$I$28252,$B510,Sheet1!$L$5:$L$28252,$A510,Sheet1!$E$5:$E$28252,"*医保即时拨付*",Sheet1!$D$5:$D$28252,"&lt;&gt;医保即时拨付",Sheet1!$D$5:$D$28252,"&lt;&gt;内部转款",Sheet1!$D$5:$D$28252,"&lt;&gt;内部转账",Sheet1!$E$5:$E$28252,"&lt;&gt;*调拨*")</f>
        <v>0</v>
      </c>
      <c r="E510" s="32">
        <f>SUMIFS(Sheet1!$F$5:$F$28252,Sheet1!$I$5:$I$28252,$B510,Sheet1!$L$5:$L$28252,$A510,Sheet1!$D$5:$D$28252,"医保",Sheet1!$E$5:$E$28252,"&lt;&gt;*调拨*",Sheet1!$E$5:$E$28252,"&lt;&gt;*医保即时拨付*")+SUMIFS(Sheet1!$F$5:$F$28252,Sheet1!$I$5:$I$28252,$B510,Sheet1!$L$5:$L$28252,$A510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0" s="32">
        <f>SUMIFS(Sheet1!$F$5:$F$28252,Sheet1!$I$5:$I$28252,$B510,Sheet1!$L$5:$L$28252,$A510,Sheet1!$D$5:$D$28252,"聚合",Sheet1!$E$5:$E$28252,"&lt;&gt;*调拨*")+SUMIFS(Sheet1!$F$5:$F$28252,Sheet1!$I$5:$I$28252,$B510,Sheet1!$L$5:$L$28252,$A510,Sheet1!$E$5:$E$28252,"*聚合*",Sheet1!$D$5:$D$28252,"&lt;&gt;聚合",Sheet1!$D$5:$D$28252,"&lt;&gt;内部转款",Sheet1!$D$5:$D$28252,"&lt;&gt;内部转账",Sheet1!$E$5:$E$28252,"&lt;&gt;*调拨*")</f>
        <v>0</v>
      </c>
      <c r="G510" s="32">
        <f>SUMIFS(Sheet1!$F$5:$F$28252,Sheet1!$I$5:$I$28252,$B510,Sheet1!$L$5:$L$28252,$A510,Sheet1!$D$5:$D$28252,"24小时微信",Sheet1!$E$5:$E$28252,"&lt;&gt;*调拨*")+SUMIFS(Sheet1!$F$5:$F$28252,Sheet1!$I$5:$I$28252,$B510,Sheet1!$L$5:$L$28252,$A510,Sheet1!$E$5:$E$28252,"*24小时微信*",Sheet1!$D$5:$D$28252,"&lt;&gt;24小时微信",Sheet1!$D$5:$D$28252,"&lt;&gt;内部转款",Sheet1!$D$5:$D$28252,"&lt;&gt;内部转账",Sheet1!$E$5:$E$28252,"&lt;&gt;*调拨*")</f>
        <v>0</v>
      </c>
      <c r="H510" s="32">
        <f>SUMIFS(Sheet1!$F$5:$F$28252,Sheet1!$I$5:$I$28252,$B510,Sheet1!$L$5:$L$28252,$A510,Sheet1!$D$5:$D$28252,"美团",Sheet1!$E$5:$E$28252,"&lt;&gt;*调拨*")+SUMIFS(Sheet1!$F$5:$F$28252,Sheet1!$I$5:$I$28252,$B510,Sheet1!$L$5:$L$28252,$A510,Sheet1!$E$5:$E$28252,"*美团*",Sheet1!$D$5:$D$28252,"&lt;&gt;美团",Sheet1!$D$5:$D$28252,"&lt;&gt;内部转款",Sheet1!$D$5:$D$28252,"&lt;&gt;内部转账",Sheet1!$E$5:$E$28252,"&lt;&gt;*调拨*")</f>
        <v>0</v>
      </c>
      <c r="I510" s="32">
        <f>SUMIFS(Sheet1!$F$5:$F$28252,Sheet1!$I$5:$I$28252,$B510,Sheet1!$L$5:$L$28252,$A510,Sheet1!$D$5:$D$28252,"饿了么",Sheet1!$E$5:$E$28252,"&lt;&gt;*调拨*")+SUMIFS(Sheet1!$F$5:$F$28252,Sheet1!$I$5:$I$28252,$B510,Sheet1!$L$5:$L$28252,$A510,Sheet1!$E$5:$E$28252,"*饿了么*",Sheet1!$D$5:$D$28252,"&lt;&gt;饿了么",Sheet1!$D$5:$D$28252,"&lt;&gt;内部转款",Sheet1!$D$5:$D$28252,"&lt;&gt;内部转账",Sheet1!$E$5:$E$28252,"&lt;&gt;*调拨*")</f>
        <v>0</v>
      </c>
      <c r="J510" s="32">
        <f>SUMIFS(Sheet1!$F$5:$F$28252,Sheet1!$I$5:$I$28252,$B510,Sheet1!$L$5:$L$28252,$A510,Sheet1!$D$5:$D$28252,"健E卡",Sheet1!$E$5:$E$28252,"&lt;&gt;*调拨*")+SUMIFS(Sheet1!$F$5:$F$28252,Sheet1!$I$5:$I$28252,$B510,Sheet1!$L$5:$L$28252,$A510,Sheet1!$E$5:$E$28252,"*健E卡*",Sheet1!$D$5:$D$28252,"&lt;&gt;健E卡",Sheet1!$D$5:$D$28252,"&lt;&gt;内部转款",Sheet1!$D$5:$D$28252,"&lt;&gt;内部转账",Sheet1!$E$5:$E$28252,"&lt;&gt;*调拨*")</f>
        <v>0</v>
      </c>
      <c r="K510" s="32">
        <f>SUMIFS(Sheet1!$F$5:$F$28252,Sheet1!$I$5:$I$28252,$B510,Sheet1!$L$5:$L$28252,$A510,Sheet1!$D$5:$D$28252,"抖音",Sheet1!$E$5:$E$28252,"&lt;&gt;*调拨*")+SUMIFS(Sheet1!$F$5:$F$28252,Sheet1!$I$5:$I$28252,$B510,Sheet1!$L$5:$L$28252,$A510,Sheet1!$E$5:$E$28252,"*抖音*",Sheet1!$D$5:$D$28252,"&lt;&gt;抖音",Sheet1!$D$5:$D$28252,"&lt;&gt;内部转款",Sheet1!$D$5:$D$28252,"&lt;&gt;内部转账",Sheet1!$E$5:$E$28252,"&lt;&gt;*调拨*")</f>
        <v>0</v>
      </c>
      <c r="L510" s="32">
        <f>SUMIFS(Sheet1!$F$5:$F$28252,Sheet1!$I$5:$I$28252,$B510,Sheet1!$L$5:$L$28252,$A510,Sheet1!$D$5:$D$28252,"医卡通",Sheet1!$E$5:$E$28252,"&lt;&gt;*调拨*")+SUMIFS(Sheet1!$F$5:$F$28252,Sheet1!$I$5:$I$28252,$B510,Sheet1!$L$5:$L$28252,$A510,Sheet1!$E$5:$E$28252,"*医卡通*",Sheet1!$D$5:$D$28252,"&lt;&gt;医卡通",Sheet1!$D$5:$D$28252,"&lt;&gt;内部转款",Sheet1!$D$5:$D$28252,"&lt;&gt;内部转账",Sheet1!$E$5:$E$28252,"&lt;&gt;*调拨*")</f>
        <v>0</v>
      </c>
      <c r="M510" s="32">
        <f>SUMIFS(Sheet1!$F$5:$F$28252,Sheet1!$I$5:$I$28252,$B510,Sheet1!$L$5:$L$28252,$A510,Sheet1!$D$5:$D$28252,"企健网",Sheet1!$E$5:$E$28252,"&lt;&gt;*调拨*")+SUMIFS(Sheet1!$F$5:$F$28252,Sheet1!$I$5:$I$28252,$B510,Sheet1!$L$5:$L$28252,$A510,Sheet1!$E$5:$E$28252,"*企健网*",Sheet1!$D$5:$D$28252,"&lt;&gt;企健网",Sheet1!$D$5:$D$28252,"&lt;&gt;内部转款",Sheet1!$D$5:$D$28252,"&lt;&gt;内部转账",Sheet1!$E$5:$E$28252,"&lt;&gt;*调拨*")</f>
        <v>0</v>
      </c>
      <c r="N510" s="32">
        <f>SUMIFS(Sheet1!$F$5:$F$28252,Sheet1!$I$5:$I$28252,$B510,Sheet1!$L$5:$L$28252,$A510,Sheet1!$D$5:$D$28252,"银联",Sheet1!$E$5:$E$28252,"&lt;&gt;*调拨*")+SUMIFS(Sheet1!$F$5:$F$28252,Sheet1!$I$5:$I$28252,$B510,Sheet1!$L$5:$L$28252,$A510,Sheet1!$E$5:$E$28252,"*银联*",Sheet1!$D$5:$D$28252,"&lt;&gt;银联",Sheet1!$D$5:$D$28252,"&lt;&gt;内部转款",Sheet1!$D$5:$D$28252,"&lt;&gt;内部转账",Sheet1!$E$5:$E$28252,"&lt;&gt;*调拨*")</f>
        <v>0</v>
      </c>
      <c r="O510" s="32">
        <f>SUMIFS(Sheet1!$F$5:$F$28252,Sheet1!$I$5:$I$28252,$B510,Sheet1!$L$5:$L$28252,$A510,Sheet1!$D$5:$D$28252,"京东",Sheet1!$E$5:$E$28252,"&lt;&gt;*调拨*")+SUMIFS(Sheet1!$F$5:$F$28252,Sheet1!$I$5:$I$28252,$B510,Sheet1!$L$5:$L$28252,$A510,Sheet1!$E$5:$E$28252,"*京东*",Sheet1!$D$5:$D$28252,"&lt;&gt;京东",Sheet1!$D$5:$D$28252,"&lt;&gt;内部转款",Sheet1!$D$5:$D$28252,"&lt;&gt;内部转账",Sheet1!$E$5:$E$28252,"&lt;&gt;*调拨*")</f>
        <v>0</v>
      </c>
      <c r="P510" s="32">
        <f>SUMIFS(Sheet1!$F$5:$F$28252,Sheet1!$I$5:$I$28252,$B510,Sheet1!$L$5:$L$28252,$A510,Sheet1!$D$5:$D$28252,"药机微信",Sheet1!$E$5:$E$28252,"&lt;&gt;*调拨*")+SUMIFS(Sheet1!$F$5:$F$28252,Sheet1!$I$5:$I$28252,$B510,Sheet1!$L$5:$L$28252,$A510,Sheet1!$E$5:$E$28252,"*药机微信*",Sheet1!$D$5:$D$28252,"&lt;&gt;药机微信",Sheet1!$D$5:$D$28252,"&lt;&gt;内部转款",Sheet1!$D$5:$D$28252,"&lt;&gt;内部转账",Sheet1!$E$5:$E$28252,"&lt;&gt;*调拨*")</f>
        <v>0</v>
      </c>
      <c r="Q510" s="32">
        <f>SUMIFS(Sheet1!$F$5:$F$28252,Sheet1!$I$5:$I$28252,$B510,Sheet1!$L$5:$L$28252,$A510,Sheet1!$D$5:$D$28252,"亲情卡",Sheet1!$E$5:$E$28252,"&lt;&gt;*调拨*")+SUMIFS(Sheet1!$F$5:$F$28252,Sheet1!$I$5:$I$28252,$B510,Sheet1!$L$5:$L$28252,$A510,Sheet1!$E$5:$E$28252,"*亲情卡*",Sheet1!$D$5:$D$28252,"&lt;&gt;亲情卡",Sheet1!$D$5:$D$28252,"&lt;&gt;内部转款",Sheet1!$D$5:$D$28252,"&lt;&gt;内部转账",Sheet1!$E$5:$E$28252,"&lt;&gt;*调拨*")</f>
        <v>0</v>
      </c>
      <c r="R510" s="32">
        <f>SUMIFS(Sheet1!$F$5:$F$28252,Sheet1!$I$5:$I$28252,$B510,Sheet1!$L$5:$L$28252,$A510,Sheet1!$D$5:$D$28252,"优惠券",Sheet1!$E$5:$E$28252,"&lt;&gt;*调拨*")+SUMIFS(Sheet1!$F$5:$F$28252,Sheet1!$I$5:$I$28252,$B510,Sheet1!$L$5:$L$28252,$A510,Sheet1!$E$5:$E$28252,"*优惠券*",Sheet1!$D$5:$D$28252,"&lt;&gt;优惠券",Sheet1!$D$5:$D$28252,"&lt;&gt;内部转款",Sheet1!$D$5:$D$28252,"&lt;&gt;内部转账",Sheet1!$E$5:$E$28252,"&lt;&gt;*调拨*")</f>
        <v>0</v>
      </c>
      <c r="S510" s="32">
        <f>SUMIFS(Sheet1!$F$5:$F$28252,Sheet1!$I$5:$I$28252,$B510,Sheet1!$L$5:$L$28252,$A510,Sheet1!$D$5:$D$28252,"代金券",Sheet1!$E$5:$E$28252,"&lt;&gt;*调拨*")+SUMIFS(Sheet1!$F$5:$F$28252,Sheet1!$I$5:$I$28252,$B510,Sheet1!$L$5:$L$28252,$A510,Sheet1!$E$5:$E$28252,"*代金券*",Sheet1!$D$5:$D$28252,"&lt;&gt;代金券",Sheet1!$D$5:$D$28252,"&lt;&gt;内部转款",Sheet1!$D$5:$D$28252,"&lt;&gt;内部转账",Sheet1!$E$5:$E$28252,"&lt;&gt;*调拨*")</f>
        <v>0</v>
      </c>
      <c r="T510" s="32">
        <f>SUMIFS(Sheet1!$F$5:$F$28252,Sheet1!$I$5:$I$28252,$B510,Sheet1!$L$5:$L$28252,$A510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510,Sheet1!$L$5:$L$28252,$A510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510,Sheet1!$L$5:$L$28252,$A510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510,Sheet1!$L$5:$L$28252,$A510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0" s="32">
        <f>SUMIFS(Sheet1!$F$5:$F$28252,Sheet1!$I$5:$I$28252,$B510,Sheet1!$L$5:$L$28252,$A510,Sheet1!$E$5:$E$28252,"*调拨*")</f>
        <v>0</v>
      </c>
      <c r="V510" s="32">
        <f>SUMIFS(Sheet1!$F$5:$F$28252,Sheet1!$I$5:$I$28252,$B510,Sheet1!$L$5:$L$28252,$A510,Sheet1!$D$5:$D$28252,"储值",Sheet1!$E$5:$E$28252,"&lt;&gt;*调拨*")+SUMIFS(Sheet1!$F$5:$F$28252,Sheet1!$I$5:$I$28252,$B510,Sheet1!$L$5:$L$28252,$A510,Sheet1!$E$5:$E$28252,"*储值*",Sheet1!$D$5:$D$28252,"&lt;&gt;储值",Sheet1!$D$5:$D$28252,"&lt;&gt;内部转款",Sheet1!$D$5:$D$28252,"&lt;&gt;内部转账",Sheet1!$E$5:$E$28252,"&lt;&gt;*调拨*")</f>
        <v>0</v>
      </c>
      <c r="W510" s="32">
        <f>SUMIFS(Sheet1!$F$5:$F$28252,Sheet1!$I$5:$I$28252,$B510,Sheet1!$L$5:$L$28252,$A510,Sheet1!$D$5:$D$28252,"效期",Sheet1!$E$5:$E$28252,"&lt;&gt;*调拨*")+SUMIFS(Sheet1!$F$5:$F$28252,Sheet1!$I$5:$I$28252,$B510,Sheet1!$L$5:$L$28252,$A510,Sheet1!$E$5:$E$28252,"*效期*",Sheet1!$D$5:$D$28252,"&lt;&gt;效期",Sheet1!$D$5:$D$28252,"&lt;&gt;内部转款",Sheet1!$D$5:$D$28252,"&lt;&gt;内部转账",Sheet1!$E$5:$E$28252,"&lt;&gt;*调拨*")</f>
        <v>0</v>
      </c>
      <c r="X510" s="32">
        <f>SUMIFS(Sheet1!$F$5:$F$28252,Sheet1!$I$5:$I$28252,$B510,Sheet1!$L$5:$L$28252,$A510,Sheet1!$D$5:$D$28252,"内部转款",Sheet1!$E$5:$E$28252,"&lt;&gt;*调拨*")+SUMIFS(Sheet1!$F$5:$F$28252,Sheet1!$I$5:$I$28252,$B510,Sheet1!$L$5:$L$28252,$A510,Sheet1!$D$5:$D$28252,"内部转账",Sheet1!$E$5:$E$28252,"&lt;&gt;*调拨*")</f>
        <v>0</v>
      </c>
      <c r="Y510" s="32">
        <f t="shared" si="36"/>
        <v>0</v>
      </c>
      <c r="Z510" s="32">
        <f>SUMIFS(Sheet1!$F$5:$F$28252,Sheet1!$I$5:$I$28252,$B510,Sheet1!$L$5:$L$28252,$A510)</f>
        <v>975.33</v>
      </c>
      <c r="AA510" s="32">
        <f>SUMIFS(Sheet1!$G$5:$G$28252,Sheet1!$I$5:$I$28252,$B510,Sheet1!$L$5:$L$28252,$A510,Sheet1!$D$5:$D$28252,"工资",Sheet1!$E$5:$E$28252,"&lt;&gt;*调拨*")+SUMIFS(Sheet1!$G$5:$G$28252,Sheet1!$I$5:$I$28252,$B510,Sheet1!$L$5:$L$28252,$A510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0" s="32">
        <f>SUMIFS(Sheet1!$G$5:$G$28252,Sheet1!$I$5:$I$28252,$B510,Sheet1!$L$5:$L$28252,$A510,Sheet1!$D$5:$D$28252,"水费",Sheet1!$E$5:$E$28252,"&lt;&gt;*调拨*")+SUMIFS(Sheet1!$G$5:$G$28252,Sheet1!$I$5:$I$28252,$B510,Sheet1!$L$5:$L$28252,$A510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18.36</v>
      </c>
      <c r="AC510" s="32">
        <f>SUMIFS(Sheet1!$G$5:$G$28252,Sheet1!$I$5:$I$28252,$B510,Sheet1!$L$5:$L$28252,$A510,Sheet1!$D$5:$D$28252,"电费",Sheet1!$E$5:$E$28252,"&lt;&gt;*调拨*")+SUMIFS(Sheet1!$G$5:$G$28252,Sheet1!$I$5:$I$28252,$B510,Sheet1!$L$5:$L$28252,$A510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2700</v>
      </c>
      <c r="AD510" s="32">
        <f>SUMIFS(Sheet1!$G$5:$G$28252,Sheet1!$I$5:$I$28252,$B510,Sheet1!$L$5:$L$28252,$A510,Sheet1!$D$5:$D$28252,"宽带费",Sheet1!$E$5:$E$28252,"&lt;&gt;*调拨*")+SUMIFS(Sheet1!$G$5:$G$28252,Sheet1!$I$5:$I$28252,$B510,Sheet1!$L$5:$L$28252,$A510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0" s="32">
        <f>SUMIFS(Sheet1!$G$5:$G$28252,Sheet1!$I$5:$I$28252,$B510,Sheet1!$L$5:$L$28252,$A510,Sheet1!$D$5:$D$28252,"办公费",Sheet1!$E$5:$E$28252,"&lt;&gt;*调拨*")+SUMIFS(Sheet1!$G$5:$G$28252,Sheet1!$I$5:$I$28252,$B510,Sheet1!$L$5:$L$28252,$A510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135.1</v>
      </c>
      <c r="AF510" s="32">
        <f>SUMIFS(Sheet1!$G$5:$G$28252,Sheet1!$I$5:$I$28252,$B510,Sheet1!$L$5:$L$28252,$A510,Sheet1!$D$5:$D$28252,"话费",Sheet1!$E$5:$E$28252,"&lt;&gt;*调拨*")+SUMIFS(Sheet1!$G$5:$G$28252,Sheet1!$I$5:$I$28252,$B510,Sheet1!$L$5:$L$28252,$A510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10" s="32">
        <f>SUMIFS(Sheet1!$G$5:$G$28252,Sheet1!$I$5:$I$28252,$B510,Sheet1!$L$5:$L$28252,$A510,Sheet1!$D$5:$D$28252,"房租",Sheet1!$E$5:$E$28252,"&lt;&gt;*调拨*")+SUMIFS(Sheet1!$G$5:$G$28252,Sheet1!$I$5:$I$28252,$B510,Sheet1!$L$5:$L$28252,$A510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0" s="32">
        <f>SUMIFS(Sheet1!$G$5:$G$28252,Sheet1!$I$5:$I$28252,$B510,Sheet1!$L$5:$L$28252,$A510,Sheet1!$E$5:$E$28252,"*调拨*")</f>
        <v>0</v>
      </c>
      <c r="AI510" s="32">
        <f>SUMIFS(Sheet1!$G$5:$G$28252,Sheet1!$I$5:$I$28252,$B510,Sheet1!$L$5:$L$28252,$A510,Sheet1!$D$5:$D$28252,"内部转款",Sheet1!$E$5:$E$28252,"&lt;&gt;*调拨*")+SUMIFS(Sheet1!$G$5:$G$28252,Sheet1!$I$5:$I$28252,$B510,Sheet1!$L$5:$L$28252,$A510,Sheet1!$D$5:$D$28252,"内部转账",Sheet1!$E$5:$E$28252,"&lt;&gt;*调拨*")</f>
        <v>0</v>
      </c>
      <c r="AJ510" s="32">
        <f t="shared" si="37"/>
        <v>1463.26</v>
      </c>
      <c r="AK510" s="32">
        <f>SUMIFS(Sheet1!$G$5:$G$28252,Sheet1!$I$5:$I$28252,$B510,Sheet1!$L$5:$L$28252,$A510)</f>
        <v>4316.72</v>
      </c>
      <c r="AL510" s="32">
        <f t="shared" si="38"/>
        <v>-3341.39</v>
      </c>
    </row>
    <row r="511" ht="16.5" spans="1:38">
      <c r="A511" s="30">
        <v>202609</v>
      </c>
      <c r="B511" s="31" t="s">
        <v>101</v>
      </c>
      <c r="C511" s="32">
        <f>SUMIFS(Sheet1!$F$5:$F$28252,Sheet1!$I$5:$I$28252,$B511,Sheet1!$L$5:$L$28252,$A511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5391.08</v>
      </c>
      <c r="D511" s="32">
        <f>SUMIFS(Sheet1!$F$5:$F$28252,Sheet1!$I$5:$I$28252,$B511,Sheet1!$L$5:$L$28252,$A511,Sheet1!$D$5:$D$28252,"医保即时拨付",Sheet1!$E$5:$E$28252,"&lt;&gt;*调拨*")+SUMIFS(Sheet1!$F$5:$F$28252,Sheet1!$I$5:$I$28252,$B511,Sheet1!$L$5:$L$28252,$A511,Sheet1!$E$5:$E$28252,"*医保即时拨付*",Sheet1!$D$5:$D$28252,"&lt;&gt;医保即时拨付",Sheet1!$D$5:$D$28252,"&lt;&gt;内部转款",Sheet1!$D$5:$D$28252,"&lt;&gt;内部转账",Sheet1!$E$5:$E$28252,"&lt;&gt;*调拨*")</f>
        <v>0</v>
      </c>
      <c r="E511" s="32">
        <f>SUMIFS(Sheet1!$F$5:$F$28252,Sheet1!$I$5:$I$28252,$B511,Sheet1!$L$5:$L$28252,$A511,Sheet1!$D$5:$D$28252,"医保",Sheet1!$E$5:$E$28252,"&lt;&gt;*调拨*",Sheet1!$E$5:$E$28252,"&lt;&gt;*医保即时拨付*")+SUMIFS(Sheet1!$F$5:$F$28252,Sheet1!$I$5:$I$28252,$B511,Sheet1!$L$5:$L$28252,$A511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1" s="32">
        <f>SUMIFS(Sheet1!$F$5:$F$28252,Sheet1!$I$5:$I$28252,$B511,Sheet1!$L$5:$L$28252,$A511,Sheet1!$D$5:$D$28252,"聚合",Sheet1!$E$5:$E$28252,"&lt;&gt;*调拨*")+SUMIFS(Sheet1!$F$5:$F$28252,Sheet1!$I$5:$I$28252,$B511,Sheet1!$L$5:$L$28252,$A511,Sheet1!$E$5:$E$28252,"*聚合*",Sheet1!$D$5:$D$28252,"&lt;&gt;聚合",Sheet1!$D$5:$D$28252,"&lt;&gt;内部转款",Sheet1!$D$5:$D$28252,"&lt;&gt;内部转账",Sheet1!$E$5:$E$28252,"&lt;&gt;*调拨*")</f>
        <v>0</v>
      </c>
      <c r="G511" s="32">
        <f>SUMIFS(Sheet1!$F$5:$F$28252,Sheet1!$I$5:$I$28252,$B511,Sheet1!$L$5:$L$28252,$A511,Sheet1!$D$5:$D$28252,"24小时微信",Sheet1!$E$5:$E$28252,"&lt;&gt;*调拨*")+SUMIFS(Sheet1!$F$5:$F$28252,Sheet1!$I$5:$I$28252,$B511,Sheet1!$L$5:$L$28252,$A511,Sheet1!$E$5:$E$28252,"*24小时微信*",Sheet1!$D$5:$D$28252,"&lt;&gt;24小时微信",Sheet1!$D$5:$D$28252,"&lt;&gt;内部转款",Sheet1!$D$5:$D$28252,"&lt;&gt;内部转账",Sheet1!$E$5:$E$28252,"&lt;&gt;*调拨*")</f>
        <v>0</v>
      </c>
      <c r="H511" s="32">
        <f>SUMIFS(Sheet1!$F$5:$F$28252,Sheet1!$I$5:$I$28252,$B511,Sheet1!$L$5:$L$28252,$A511,Sheet1!$D$5:$D$28252,"美团",Sheet1!$E$5:$E$28252,"&lt;&gt;*调拨*")+SUMIFS(Sheet1!$F$5:$F$28252,Sheet1!$I$5:$I$28252,$B511,Sheet1!$L$5:$L$28252,$A511,Sheet1!$E$5:$E$28252,"*美团*",Sheet1!$D$5:$D$28252,"&lt;&gt;美团",Sheet1!$D$5:$D$28252,"&lt;&gt;内部转款",Sheet1!$D$5:$D$28252,"&lt;&gt;内部转账",Sheet1!$E$5:$E$28252,"&lt;&gt;*调拨*")</f>
        <v>0</v>
      </c>
      <c r="I511" s="32">
        <f>SUMIFS(Sheet1!$F$5:$F$28252,Sheet1!$I$5:$I$28252,$B511,Sheet1!$L$5:$L$28252,$A511,Sheet1!$D$5:$D$28252,"饿了么",Sheet1!$E$5:$E$28252,"&lt;&gt;*调拨*")+SUMIFS(Sheet1!$F$5:$F$28252,Sheet1!$I$5:$I$28252,$B511,Sheet1!$L$5:$L$28252,$A511,Sheet1!$E$5:$E$28252,"*饿了么*",Sheet1!$D$5:$D$28252,"&lt;&gt;饿了么",Sheet1!$D$5:$D$28252,"&lt;&gt;内部转款",Sheet1!$D$5:$D$28252,"&lt;&gt;内部转账",Sheet1!$E$5:$E$28252,"&lt;&gt;*调拨*")</f>
        <v>0</v>
      </c>
      <c r="J511" s="32">
        <f>SUMIFS(Sheet1!$F$5:$F$28252,Sheet1!$I$5:$I$28252,$B511,Sheet1!$L$5:$L$28252,$A511,Sheet1!$D$5:$D$28252,"健E卡",Sheet1!$E$5:$E$28252,"&lt;&gt;*调拨*")+SUMIFS(Sheet1!$F$5:$F$28252,Sheet1!$I$5:$I$28252,$B511,Sheet1!$L$5:$L$28252,$A511,Sheet1!$E$5:$E$28252,"*健E卡*",Sheet1!$D$5:$D$28252,"&lt;&gt;健E卡",Sheet1!$D$5:$D$28252,"&lt;&gt;内部转款",Sheet1!$D$5:$D$28252,"&lt;&gt;内部转账",Sheet1!$E$5:$E$28252,"&lt;&gt;*调拨*")</f>
        <v>0</v>
      </c>
      <c r="K511" s="32">
        <f>SUMIFS(Sheet1!$F$5:$F$28252,Sheet1!$I$5:$I$28252,$B511,Sheet1!$L$5:$L$28252,$A511,Sheet1!$D$5:$D$28252,"抖音",Sheet1!$E$5:$E$28252,"&lt;&gt;*调拨*")+SUMIFS(Sheet1!$F$5:$F$28252,Sheet1!$I$5:$I$28252,$B511,Sheet1!$L$5:$L$28252,$A511,Sheet1!$E$5:$E$28252,"*抖音*",Sheet1!$D$5:$D$28252,"&lt;&gt;抖音",Sheet1!$D$5:$D$28252,"&lt;&gt;内部转款",Sheet1!$D$5:$D$28252,"&lt;&gt;内部转账",Sheet1!$E$5:$E$28252,"&lt;&gt;*调拨*")</f>
        <v>0</v>
      </c>
      <c r="L511" s="32">
        <f>SUMIFS(Sheet1!$F$5:$F$28252,Sheet1!$I$5:$I$28252,$B511,Sheet1!$L$5:$L$28252,$A511,Sheet1!$D$5:$D$28252,"医卡通",Sheet1!$E$5:$E$28252,"&lt;&gt;*调拨*")+SUMIFS(Sheet1!$F$5:$F$28252,Sheet1!$I$5:$I$28252,$B511,Sheet1!$L$5:$L$28252,$A511,Sheet1!$E$5:$E$28252,"*医卡通*",Sheet1!$D$5:$D$28252,"&lt;&gt;医卡通",Sheet1!$D$5:$D$28252,"&lt;&gt;内部转款",Sheet1!$D$5:$D$28252,"&lt;&gt;内部转账",Sheet1!$E$5:$E$28252,"&lt;&gt;*调拨*")</f>
        <v>0</v>
      </c>
      <c r="M511" s="32">
        <f>SUMIFS(Sheet1!$F$5:$F$28252,Sheet1!$I$5:$I$28252,$B511,Sheet1!$L$5:$L$28252,$A511,Sheet1!$D$5:$D$28252,"企健网",Sheet1!$E$5:$E$28252,"&lt;&gt;*调拨*")+SUMIFS(Sheet1!$F$5:$F$28252,Sheet1!$I$5:$I$28252,$B511,Sheet1!$L$5:$L$28252,$A511,Sheet1!$E$5:$E$28252,"*企健网*",Sheet1!$D$5:$D$28252,"&lt;&gt;企健网",Sheet1!$D$5:$D$28252,"&lt;&gt;内部转款",Sheet1!$D$5:$D$28252,"&lt;&gt;内部转账",Sheet1!$E$5:$E$28252,"&lt;&gt;*调拨*")</f>
        <v>0</v>
      </c>
      <c r="N511" s="32">
        <f>SUMIFS(Sheet1!$F$5:$F$28252,Sheet1!$I$5:$I$28252,$B511,Sheet1!$L$5:$L$28252,$A511,Sheet1!$D$5:$D$28252,"银联",Sheet1!$E$5:$E$28252,"&lt;&gt;*调拨*")+SUMIFS(Sheet1!$F$5:$F$28252,Sheet1!$I$5:$I$28252,$B511,Sheet1!$L$5:$L$28252,$A511,Sheet1!$E$5:$E$28252,"*银联*",Sheet1!$D$5:$D$28252,"&lt;&gt;银联",Sheet1!$D$5:$D$28252,"&lt;&gt;内部转款",Sheet1!$D$5:$D$28252,"&lt;&gt;内部转账",Sheet1!$E$5:$E$28252,"&lt;&gt;*调拨*")</f>
        <v>0</v>
      </c>
      <c r="O511" s="32">
        <f>SUMIFS(Sheet1!$F$5:$F$28252,Sheet1!$I$5:$I$28252,$B511,Sheet1!$L$5:$L$28252,$A511,Sheet1!$D$5:$D$28252,"京东",Sheet1!$E$5:$E$28252,"&lt;&gt;*调拨*")+SUMIFS(Sheet1!$F$5:$F$28252,Sheet1!$I$5:$I$28252,$B511,Sheet1!$L$5:$L$28252,$A511,Sheet1!$E$5:$E$28252,"*京东*",Sheet1!$D$5:$D$28252,"&lt;&gt;京东",Sheet1!$D$5:$D$28252,"&lt;&gt;内部转款",Sheet1!$D$5:$D$28252,"&lt;&gt;内部转账",Sheet1!$E$5:$E$28252,"&lt;&gt;*调拨*")</f>
        <v>0</v>
      </c>
      <c r="P511" s="32">
        <f>SUMIFS(Sheet1!$F$5:$F$28252,Sheet1!$I$5:$I$28252,$B511,Sheet1!$L$5:$L$28252,$A511,Sheet1!$D$5:$D$28252,"药机微信",Sheet1!$E$5:$E$28252,"&lt;&gt;*调拨*")+SUMIFS(Sheet1!$F$5:$F$28252,Sheet1!$I$5:$I$28252,$B511,Sheet1!$L$5:$L$28252,$A511,Sheet1!$E$5:$E$28252,"*药机微信*",Sheet1!$D$5:$D$28252,"&lt;&gt;药机微信",Sheet1!$D$5:$D$28252,"&lt;&gt;内部转款",Sheet1!$D$5:$D$28252,"&lt;&gt;内部转账",Sheet1!$E$5:$E$28252,"&lt;&gt;*调拨*")</f>
        <v>0</v>
      </c>
      <c r="Q511" s="32">
        <f>SUMIFS(Sheet1!$F$5:$F$28252,Sheet1!$I$5:$I$28252,$B511,Sheet1!$L$5:$L$28252,$A511,Sheet1!$D$5:$D$28252,"亲情卡",Sheet1!$E$5:$E$28252,"&lt;&gt;*调拨*")+SUMIFS(Sheet1!$F$5:$F$28252,Sheet1!$I$5:$I$28252,$B511,Sheet1!$L$5:$L$28252,$A511,Sheet1!$E$5:$E$28252,"*亲情卡*",Sheet1!$D$5:$D$28252,"&lt;&gt;亲情卡",Sheet1!$D$5:$D$28252,"&lt;&gt;内部转款",Sheet1!$D$5:$D$28252,"&lt;&gt;内部转账",Sheet1!$E$5:$E$28252,"&lt;&gt;*调拨*")</f>
        <v>0</v>
      </c>
      <c r="R511" s="32">
        <f>SUMIFS(Sheet1!$F$5:$F$28252,Sheet1!$I$5:$I$28252,$B511,Sheet1!$L$5:$L$28252,$A511,Sheet1!$D$5:$D$28252,"优惠券",Sheet1!$E$5:$E$28252,"&lt;&gt;*调拨*")+SUMIFS(Sheet1!$F$5:$F$28252,Sheet1!$I$5:$I$28252,$B511,Sheet1!$L$5:$L$28252,$A511,Sheet1!$E$5:$E$28252,"*优惠券*",Sheet1!$D$5:$D$28252,"&lt;&gt;优惠券",Sheet1!$D$5:$D$28252,"&lt;&gt;内部转款",Sheet1!$D$5:$D$28252,"&lt;&gt;内部转账",Sheet1!$E$5:$E$28252,"&lt;&gt;*调拨*")</f>
        <v>0</v>
      </c>
      <c r="S511" s="32">
        <f>SUMIFS(Sheet1!$F$5:$F$28252,Sheet1!$I$5:$I$28252,$B511,Sheet1!$L$5:$L$28252,$A511,Sheet1!$D$5:$D$28252,"代金券",Sheet1!$E$5:$E$28252,"&lt;&gt;*调拨*")+SUMIFS(Sheet1!$F$5:$F$28252,Sheet1!$I$5:$I$28252,$B511,Sheet1!$L$5:$L$28252,$A511,Sheet1!$E$5:$E$28252,"*代金券*",Sheet1!$D$5:$D$28252,"&lt;&gt;代金券",Sheet1!$D$5:$D$28252,"&lt;&gt;内部转款",Sheet1!$D$5:$D$28252,"&lt;&gt;内部转账",Sheet1!$E$5:$E$28252,"&lt;&gt;*调拨*")</f>
        <v>0</v>
      </c>
      <c r="T511" s="32">
        <f>SUMIFS(Sheet1!$F$5:$F$28252,Sheet1!$I$5:$I$28252,$B511,Sheet1!$L$5:$L$28252,$A511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511,Sheet1!$L$5:$L$28252,$A511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511,Sheet1!$L$5:$L$28252,$A511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511,Sheet1!$L$5:$L$28252,$A511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1" s="32">
        <f>SUMIFS(Sheet1!$F$5:$F$28252,Sheet1!$I$5:$I$28252,$B511,Sheet1!$L$5:$L$28252,$A511,Sheet1!$E$5:$E$28252,"*调拨*")</f>
        <v>0</v>
      </c>
      <c r="V511" s="32">
        <f>SUMIFS(Sheet1!$F$5:$F$28252,Sheet1!$I$5:$I$28252,$B511,Sheet1!$L$5:$L$28252,$A511,Sheet1!$D$5:$D$28252,"储值",Sheet1!$E$5:$E$28252,"&lt;&gt;*调拨*")+SUMIFS(Sheet1!$F$5:$F$28252,Sheet1!$I$5:$I$28252,$B511,Sheet1!$L$5:$L$28252,$A511,Sheet1!$E$5:$E$28252,"*储值*",Sheet1!$D$5:$D$28252,"&lt;&gt;储值",Sheet1!$D$5:$D$28252,"&lt;&gt;内部转款",Sheet1!$D$5:$D$28252,"&lt;&gt;内部转账",Sheet1!$E$5:$E$28252,"&lt;&gt;*调拨*")</f>
        <v>0</v>
      </c>
      <c r="W511" s="32">
        <f>SUMIFS(Sheet1!$F$5:$F$28252,Sheet1!$I$5:$I$28252,$B511,Sheet1!$L$5:$L$28252,$A511,Sheet1!$D$5:$D$28252,"效期",Sheet1!$E$5:$E$28252,"&lt;&gt;*调拨*")+SUMIFS(Sheet1!$F$5:$F$28252,Sheet1!$I$5:$I$28252,$B511,Sheet1!$L$5:$L$28252,$A511,Sheet1!$E$5:$E$28252,"*效期*",Sheet1!$D$5:$D$28252,"&lt;&gt;效期",Sheet1!$D$5:$D$28252,"&lt;&gt;内部转款",Sheet1!$D$5:$D$28252,"&lt;&gt;内部转账",Sheet1!$E$5:$E$28252,"&lt;&gt;*调拨*")</f>
        <v>0</v>
      </c>
      <c r="X511" s="32">
        <f>SUMIFS(Sheet1!$F$5:$F$28252,Sheet1!$I$5:$I$28252,$B511,Sheet1!$L$5:$L$28252,$A511,Sheet1!$D$5:$D$28252,"内部转款",Sheet1!$E$5:$E$28252,"&lt;&gt;*调拨*")+SUMIFS(Sheet1!$F$5:$F$28252,Sheet1!$I$5:$I$28252,$B511,Sheet1!$L$5:$L$28252,$A511,Sheet1!$D$5:$D$28252,"内部转账",Sheet1!$E$5:$E$28252,"&lt;&gt;*调拨*")</f>
        <v>0</v>
      </c>
      <c r="Y511" s="32">
        <f t="shared" si="36"/>
        <v>0</v>
      </c>
      <c r="Z511" s="32">
        <f>SUMIFS(Sheet1!$F$5:$F$28252,Sheet1!$I$5:$I$28252,$B511,Sheet1!$L$5:$L$28252,$A511)</f>
        <v>5391.08</v>
      </c>
      <c r="AA511" s="32">
        <f>SUMIFS(Sheet1!$G$5:$G$28252,Sheet1!$I$5:$I$28252,$B511,Sheet1!$L$5:$L$28252,$A511,Sheet1!$D$5:$D$28252,"工资",Sheet1!$E$5:$E$28252,"&lt;&gt;*调拨*")+SUMIFS(Sheet1!$G$5:$G$28252,Sheet1!$I$5:$I$28252,$B511,Sheet1!$L$5:$L$28252,$A511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1" s="32">
        <f>SUMIFS(Sheet1!$G$5:$G$28252,Sheet1!$I$5:$I$28252,$B511,Sheet1!$L$5:$L$28252,$A511,Sheet1!$D$5:$D$28252,"水费",Sheet1!$E$5:$E$28252,"&lt;&gt;*调拨*")+SUMIFS(Sheet1!$G$5:$G$28252,Sheet1!$I$5:$I$28252,$B511,Sheet1!$L$5:$L$28252,$A511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59</v>
      </c>
      <c r="AC511" s="32">
        <f>SUMIFS(Sheet1!$G$5:$G$28252,Sheet1!$I$5:$I$28252,$B511,Sheet1!$L$5:$L$28252,$A511,Sheet1!$D$5:$D$28252,"电费",Sheet1!$E$5:$E$28252,"&lt;&gt;*调拨*")+SUMIFS(Sheet1!$G$5:$G$28252,Sheet1!$I$5:$I$28252,$B511,Sheet1!$L$5:$L$28252,$A511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2600</v>
      </c>
      <c r="AD511" s="32">
        <f>SUMIFS(Sheet1!$G$5:$G$28252,Sheet1!$I$5:$I$28252,$B511,Sheet1!$L$5:$L$28252,$A511,Sheet1!$D$5:$D$28252,"宽带费",Sheet1!$E$5:$E$28252,"&lt;&gt;*调拨*")+SUMIFS(Sheet1!$G$5:$G$28252,Sheet1!$I$5:$I$28252,$B511,Sheet1!$L$5:$L$28252,$A511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1" s="32">
        <f>SUMIFS(Sheet1!$G$5:$G$28252,Sheet1!$I$5:$I$28252,$B511,Sheet1!$L$5:$L$28252,$A511,Sheet1!$D$5:$D$28252,"办公费",Sheet1!$E$5:$E$28252,"&lt;&gt;*调拨*")+SUMIFS(Sheet1!$G$5:$G$28252,Sheet1!$I$5:$I$28252,$B511,Sheet1!$L$5:$L$28252,$A511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145.4</v>
      </c>
      <c r="AF511" s="32">
        <f>SUMIFS(Sheet1!$G$5:$G$28252,Sheet1!$I$5:$I$28252,$B511,Sheet1!$L$5:$L$28252,$A511,Sheet1!$D$5:$D$28252,"话费",Sheet1!$E$5:$E$28252,"&lt;&gt;*调拨*")+SUMIFS(Sheet1!$G$5:$G$28252,Sheet1!$I$5:$I$28252,$B511,Sheet1!$L$5:$L$28252,$A511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200</v>
      </c>
      <c r="AG511" s="32">
        <f>SUMIFS(Sheet1!$G$5:$G$28252,Sheet1!$I$5:$I$28252,$B511,Sheet1!$L$5:$L$28252,$A511,Sheet1!$D$5:$D$28252,"房租",Sheet1!$E$5:$E$28252,"&lt;&gt;*调拨*")+SUMIFS(Sheet1!$G$5:$G$28252,Sheet1!$I$5:$I$28252,$B511,Sheet1!$L$5:$L$28252,$A511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1" s="32">
        <f>SUMIFS(Sheet1!$G$5:$G$28252,Sheet1!$I$5:$I$28252,$B511,Sheet1!$L$5:$L$28252,$A511,Sheet1!$E$5:$E$28252,"*调拨*")</f>
        <v>0</v>
      </c>
      <c r="AI511" s="32">
        <f>SUMIFS(Sheet1!$G$5:$G$28252,Sheet1!$I$5:$I$28252,$B511,Sheet1!$L$5:$L$28252,$A511,Sheet1!$D$5:$D$28252,"内部转款",Sheet1!$E$5:$E$28252,"&lt;&gt;*调拨*")+SUMIFS(Sheet1!$G$5:$G$28252,Sheet1!$I$5:$I$28252,$B511,Sheet1!$L$5:$L$28252,$A511,Sheet1!$D$5:$D$28252,"内部转账",Sheet1!$E$5:$E$28252,"&lt;&gt;*调拨*")</f>
        <v>0</v>
      </c>
      <c r="AJ511" s="32">
        <f t="shared" si="37"/>
        <v>684.46</v>
      </c>
      <c r="AK511" s="32">
        <f>SUMIFS(Sheet1!$G$5:$G$28252,Sheet1!$I$5:$I$28252,$B511,Sheet1!$L$5:$L$28252,$A511)</f>
        <v>3688.86</v>
      </c>
      <c r="AL511" s="32">
        <f t="shared" si="38"/>
        <v>1702.22</v>
      </c>
    </row>
    <row r="512" ht="16.5" spans="1:38">
      <c r="A512" s="30">
        <v>202609</v>
      </c>
      <c r="B512" s="31" t="s">
        <v>1130</v>
      </c>
      <c r="C512" s="32">
        <f>SUMIFS(Sheet1!$F$5:$F$28252,Sheet1!$I$5:$I$28252,$B512,Sheet1!$L$5:$L$28252,$A512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12" s="32">
        <f>SUMIFS(Sheet1!$F$5:$F$28252,Sheet1!$I$5:$I$28252,$B512,Sheet1!$L$5:$L$28252,$A512,Sheet1!$D$5:$D$28252,"医保即时拨付",Sheet1!$E$5:$E$28252,"&lt;&gt;*调拨*")+SUMIFS(Sheet1!$F$5:$F$28252,Sheet1!$I$5:$I$28252,$B512,Sheet1!$L$5:$L$28252,$A512,Sheet1!$E$5:$E$28252,"*医保即时拨付*",Sheet1!$D$5:$D$28252,"&lt;&gt;医保即时拨付",Sheet1!$D$5:$D$28252,"&lt;&gt;内部转款",Sheet1!$D$5:$D$28252,"&lt;&gt;内部转账",Sheet1!$E$5:$E$28252,"&lt;&gt;*调拨*")</f>
        <v>0</v>
      </c>
      <c r="E512" s="32">
        <f>SUMIFS(Sheet1!$F$5:$F$28252,Sheet1!$I$5:$I$28252,$B512,Sheet1!$L$5:$L$28252,$A512,Sheet1!$D$5:$D$28252,"医保",Sheet1!$E$5:$E$28252,"&lt;&gt;*调拨*",Sheet1!$E$5:$E$28252,"&lt;&gt;*医保即时拨付*")+SUMIFS(Sheet1!$F$5:$F$28252,Sheet1!$I$5:$I$28252,$B512,Sheet1!$L$5:$L$28252,$A512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2" s="32">
        <f>SUMIFS(Sheet1!$F$5:$F$28252,Sheet1!$I$5:$I$28252,$B512,Sheet1!$L$5:$L$28252,$A512,Sheet1!$D$5:$D$28252,"聚合",Sheet1!$E$5:$E$28252,"&lt;&gt;*调拨*")+SUMIFS(Sheet1!$F$5:$F$28252,Sheet1!$I$5:$I$28252,$B512,Sheet1!$L$5:$L$28252,$A512,Sheet1!$E$5:$E$28252,"*聚合*",Sheet1!$D$5:$D$28252,"&lt;&gt;聚合",Sheet1!$D$5:$D$28252,"&lt;&gt;内部转款",Sheet1!$D$5:$D$28252,"&lt;&gt;内部转账",Sheet1!$E$5:$E$28252,"&lt;&gt;*调拨*")</f>
        <v>0</v>
      </c>
      <c r="G512" s="32">
        <f>SUMIFS(Sheet1!$F$5:$F$28252,Sheet1!$I$5:$I$28252,$B512,Sheet1!$L$5:$L$28252,$A512,Sheet1!$D$5:$D$28252,"24小时微信",Sheet1!$E$5:$E$28252,"&lt;&gt;*调拨*")+SUMIFS(Sheet1!$F$5:$F$28252,Sheet1!$I$5:$I$28252,$B512,Sheet1!$L$5:$L$28252,$A512,Sheet1!$E$5:$E$28252,"*24小时微信*",Sheet1!$D$5:$D$28252,"&lt;&gt;24小时微信",Sheet1!$D$5:$D$28252,"&lt;&gt;内部转款",Sheet1!$D$5:$D$28252,"&lt;&gt;内部转账",Sheet1!$E$5:$E$28252,"&lt;&gt;*调拨*")</f>
        <v>0</v>
      </c>
      <c r="H512" s="32">
        <f>SUMIFS(Sheet1!$F$5:$F$28252,Sheet1!$I$5:$I$28252,$B512,Sheet1!$L$5:$L$28252,$A512,Sheet1!$D$5:$D$28252,"美团",Sheet1!$E$5:$E$28252,"&lt;&gt;*调拨*")+SUMIFS(Sheet1!$F$5:$F$28252,Sheet1!$I$5:$I$28252,$B512,Sheet1!$L$5:$L$28252,$A512,Sheet1!$E$5:$E$28252,"*美团*",Sheet1!$D$5:$D$28252,"&lt;&gt;美团",Sheet1!$D$5:$D$28252,"&lt;&gt;内部转款",Sheet1!$D$5:$D$28252,"&lt;&gt;内部转账",Sheet1!$E$5:$E$28252,"&lt;&gt;*调拨*")</f>
        <v>0</v>
      </c>
      <c r="I512" s="32">
        <f>SUMIFS(Sheet1!$F$5:$F$28252,Sheet1!$I$5:$I$28252,$B512,Sheet1!$L$5:$L$28252,$A512,Sheet1!$D$5:$D$28252,"饿了么",Sheet1!$E$5:$E$28252,"&lt;&gt;*调拨*")+SUMIFS(Sheet1!$F$5:$F$28252,Sheet1!$I$5:$I$28252,$B512,Sheet1!$L$5:$L$28252,$A512,Sheet1!$E$5:$E$28252,"*饿了么*",Sheet1!$D$5:$D$28252,"&lt;&gt;饿了么",Sheet1!$D$5:$D$28252,"&lt;&gt;内部转款",Sheet1!$D$5:$D$28252,"&lt;&gt;内部转账",Sheet1!$E$5:$E$28252,"&lt;&gt;*调拨*")</f>
        <v>0</v>
      </c>
      <c r="J512" s="32">
        <f>SUMIFS(Sheet1!$F$5:$F$28252,Sheet1!$I$5:$I$28252,$B512,Sheet1!$L$5:$L$28252,$A512,Sheet1!$D$5:$D$28252,"健E卡",Sheet1!$E$5:$E$28252,"&lt;&gt;*调拨*")+SUMIFS(Sheet1!$F$5:$F$28252,Sheet1!$I$5:$I$28252,$B512,Sheet1!$L$5:$L$28252,$A512,Sheet1!$E$5:$E$28252,"*健E卡*",Sheet1!$D$5:$D$28252,"&lt;&gt;健E卡",Sheet1!$D$5:$D$28252,"&lt;&gt;内部转款",Sheet1!$D$5:$D$28252,"&lt;&gt;内部转账",Sheet1!$E$5:$E$28252,"&lt;&gt;*调拨*")</f>
        <v>0</v>
      </c>
      <c r="K512" s="32">
        <f>SUMIFS(Sheet1!$F$5:$F$28252,Sheet1!$I$5:$I$28252,$B512,Sheet1!$L$5:$L$28252,$A512,Sheet1!$D$5:$D$28252,"抖音",Sheet1!$E$5:$E$28252,"&lt;&gt;*调拨*")+SUMIFS(Sheet1!$F$5:$F$28252,Sheet1!$I$5:$I$28252,$B512,Sheet1!$L$5:$L$28252,$A512,Sheet1!$E$5:$E$28252,"*抖音*",Sheet1!$D$5:$D$28252,"&lt;&gt;抖音",Sheet1!$D$5:$D$28252,"&lt;&gt;内部转款",Sheet1!$D$5:$D$28252,"&lt;&gt;内部转账",Sheet1!$E$5:$E$28252,"&lt;&gt;*调拨*")</f>
        <v>0</v>
      </c>
      <c r="L512" s="32">
        <f>SUMIFS(Sheet1!$F$5:$F$28252,Sheet1!$I$5:$I$28252,$B512,Sheet1!$L$5:$L$28252,$A512,Sheet1!$D$5:$D$28252,"医卡通",Sheet1!$E$5:$E$28252,"&lt;&gt;*调拨*")+SUMIFS(Sheet1!$F$5:$F$28252,Sheet1!$I$5:$I$28252,$B512,Sheet1!$L$5:$L$28252,$A512,Sheet1!$E$5:$E$28252,"*医卡通*",Sheet1!$D$5:$D$28252,"&lt;&gt;医卡通",Sheet1!$D$5:$D$28252,"&lt;&gt;内部转款",Sheet1!$D$5:$D$28252,"&lt;&gt;内部转账",Sheet1!$E$5:$E$28252,"&lt;&gt;*调拨*")</f>
        <v>0</v>
      </c>
      <c r="M512" s="32">
        <f>SUMIFS(Sheet1!$F$5:$F$28252,Sheet1!$I$5:$I$28252,$B512,Sheet1!$L$5:$L$28252,$A512,Sheet1!$D$5:$D$28252,"企健网",Sheet1!$E$5:$E$28252,"&lt;&gt;*调拨*")+SUMIFS(Sheet1!$F$5:$F$28252,Sheet1!$I$5:$I$28252,$B512,Sheet1!$L$5:$L$28252,$A512,Sheet1!$E$5:$E$28252,"*企健网*",Sheet1!$D$5:$D$28252,"&lt;&gt;企健网",Sheet1!$D$5:$D$28252,"&lt;&gt;内部转款",Sheet1!$D$5:$D$28252,"&lt;&gt;内部转账",Sheet1!$E$5:$E$28252,"&lt;&gt;*调拨*")</f>
        <v>0</v>
      </c>
      <c r="N512" s="32">
        <f>SUMIFS(Sheet1!$F$5:$F$28252,Sheet1!$I$5:$I$28252,$B512,Sheet1!$L$5:$L$28252,$A512,Sheet1!$D$5:$D$28252,"银联",Sheet1!$E$5:$E$28252,"&lt;&gt;*调拨*")+SUMIFS(Sheet1!$F$5:$F$28252,Sheet1!$I$5:$I$28252,$B512,Sheet1!$L$5:$L$28252,$A512,Sheet1!$E$5:$E$28252,"*银联*",Sheet1!$D$5:$D$28252,"&lt;&gt;银联",Sheet1!$D$5:$D$28252,"&lt;&gt;内部转款",Sheet1!$D$5:$D$28252,"&lt;&gt;内部转账",Sheet1!$E$5:$E$28252,"&lt;&gt;*调拨*")</f>
        <v>0</v>
      </c>
      <c r="O512" s="32">
        <f>SUMIFS(Sheet1!$F$5:$F$28252,Sheet1!$I$5:$I$28252,$B512,Sheet1!$L$5:$L$28252,$A512,Sheet1!$D$5:$D$28252,"京东",Sheet1!$E$5:$E$28252,"&lt;&gt;*调拨*")+SUMIFS(Sheet1!$F$5:$F$28252,Sheet1!$I$5:$I$28252,$B512,Sheet1!$L$5:$L$28252,$A512,Sheet1!$E$5:$E$28252,"*京东*",Sheet1!$D$5:$D$28252,"&lt;&gt;京东",Sheet1!$D$5:$D$28252,"&lt;&gt;内部转款",Sheet1!$D$5:$D$28252,"&lt;&gt;内部转账",Sheet1!$E$5:$E$28252,"&lt;&gt;*调拨*")</f>
        <v>0</v>
      </c>
      <c r="P512" s="32">
        <f>SUMIFS(Sheet1!$F$5:$F$28252,Sheet1!$I$5:$I$28252,$B512,Sheet1!$L$5:$L$28252,$A512,Sheet1!$D$5:$D$28252,"药机微信",Sheet1!$E$5:$E$28252,"&lt;&gt;*调拨*")+SUMIFS(Sheet1!$F$5:$F$28252,Sheet1!$I$5:$I$28252,$B512,Sheet1!$L$5:$L$28252,$A512,Sheet1!$E$5:$E$28252,"*药机微信*",Sheet1!$D$5:$D$28252,"&lt;&gt;药机微信",Sheet1!$D$5:$D$28252,"&lt;&gt;内部转款",Sheet1!$D$5:$D$28252,"&lt;&gt;内部转账",Sheet1!$E$5:$E$28252,"&lt;&gt;*调拨*")</f>
        <v>0</v>
      </c>
      <c r="Q512" s="32">
        <f>SUMIFS(Sheet1!$F$5:$F$28252,Sheet1!$I$5:$I$28252,$B512,Sheet1!$L$5:$L$28252,$A512,Sheet1!$D$5:$D$28252,"亲情卡",Sheet1!$E$5:$E$28252,"&lt;&gt;*调拨*")+SUMIFS(Sheet1!$F$5:$F$28252,Sheet1!$I$5:$I$28252,$B512,Sheet1!$L$5:$L$28252,$A512,Sheet1!$E$5:$E$28252,"*亲情卡*",Sheet1!$D$5:$D$28252,"&lt;&gt;亲情卡",Sheet1!$D$5:$D$28252,"&lt;&gt;内部转款",Sheet1!$D$5:$D$28252,"&lt;&gt;内部转账",Sheet1!$E$5:$E$28252,"&lt;&gt;*调拨*")</f>
        <v>0</v>
      </c>
      <c r="R512" s="32">
        <f>SUMIFS(Sheet1!$F$5:$F$28252,Sheet1!$I$5:$I$28252,$B512,Sheet1!$L$5:$L$28252,$A512,Sheet1!$D$5:$D$28252,"优惠券",Sheet1!$E$5:$E$28252,"&lt;&gt;*调拨*")+SUMIFS(Sheet1!$F$5:$F$28252,Sheet1!$I$5:$I$28252,$B512,Sheet1!$L$5:$L$28252,$A512,Sheet1!$E$5:$E$28252,"*优惠券*",Sheet1!$D$5:$D$28252,"&lt;&gt;优惠券",Sheet1!$D$5:$D$28252,"&lt;&gt;内部转款",Sheet1!$D$5:$D$28252,"&lt;&gt;内部转账",Sheet1!$E$5:$E$28252,"&lt;&gt;*调拨*")</f>
        <v>0</v>
      </c>
      <c r="S512" s="32">
        <f>SUMIFS(Sheet1!$F$5:$F$28252,Sheet1!$I$5:$I$28252,$B512,Sheet1!$L$5:$L$28252,$A512,Sheet1!$D$5:$D$28252,"代金券",Sheet1!$E$5:$E$28252,"&lt;&gt;*调拨*")+SUMIFS(Sheet1!$F$5:$F$28252,Sheet1!$I$5:$I$28252,$B512,Sheet1!$L$5:$L$28252,$A512,Sheet1!$E$5:$E$28252,"*代金券*",Sheet1!$D$5:$D$28252,"&lt;&gt;代金券",Sheet1!$D$5:$D$28252,"&lt;&gt;内部转款",Sheet1!$D$5:$D$28252,"&lt;&gt;内部转账",Sheet1!$E$5:$E$28252,"&lt;&gt;*调拨*")</f>
        <v>0</v>
      </c>
      <c r="T512" s="32">
        <f>SUMIFS(Sheet1!$F$5:$F$28252,Sheet1!$I$5:$I$28252,$B512,Sheet1!$L$5:$L$28252,$A512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512,Sheet1!$L$5:$L$28252,$A512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512,Sheet1!$L$5:$L$28252,$A512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512,Sheet1!$L$5:$L$28252,$A512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2" s="32">
        <f>SUMIFS(Sheet1!$F$5:$F$28252,Sheet1!$I$5:$I$28252,$B512,Sheet1!$L$5:$L$28252,$A512,Sheet1!$E$5:$E$28252,"*调拨*")</f>
        <v>0</v>
      </c>
      <c r="V512" s="32">
        <f>SUMIFS(Sheet1!$F$5:$F$28252,Sheet1!$I$5:$I$28252,$B512,Sheet1!$L$5:$L$28252,$A512,Sheet1!$D$5:$D$28252,"储值",Sheet1!$E$5:$E$28252,"&lt;&gt;*调拨*")+SUMIFS(Sheet1!$F$5:$F$28252,Sheet1!$I$5:$I$28252,$B512,Sheet1!$L$5:$L$28252,$A512,Sheet1!$E$5:$E$28252,"*储值*",Sheet1!$D$5:$D$28252,"&lt;&gt;储值",Sheet1!$D$5:$D$28252,"&lt;&gt;内部转款",Sheet1!$D$5:$D$28252,"&lt;&gt;内部转账",Sheet1!$E$5:$E$28252,"&lt;&gt;*调拨*")</f>
        <v>0</v>
      </c>
      <c r="W512" s="32">
        <f>SUMIFS(Sheet1!$F$5:$F$28252,Sheet1!$I$5:$I$28252,$B512,Sheet1!$L$5:$L$28252,$A512,Sheet1!$D$5:$D$28252,"效期",Sheet1!$E$5:$E$28252,"&lt;&gt;*调拨*")+SUMIFS(Sheet1!$F$5:$F$28252,Sheet1!$I$5:$I$28252,$B512,Sheet1!$L$5:$L$28252,$A512,Sheet1!$E$5:$E$28252,"*效期*",Sheet1!$D$5:$D$28252,"&lt;&gt;效期",Sheet1!$D$5:$D$28252,"&lt;&gt;内部转款",Sheet1!$D$5:$D$28252,"&lt;&gt;内部转账",Sheet1!$E$5:$E$28252,"&lt;&gt;*调拨*")</f>
        <v>0</v>
      </c>
      <c r="X512" s="32">
        <f>SUMIFS(Sheet1!$F$5:$F$28252,Sheet1!$I$5:$I$28252,$B512,Sheet1!$L$5:$L$28252,$A512,Sheet1!$D$5:$D$28252,"内部转款",Sheet1!$E$5:$E$28252,"&lt;&gt;*调拨*")+SUMIFS(Sheet1!$F$5:$F$28252,Sheet1!$I$5:$I$28252,$B512,Sheet1!$L$5:$L$28252,$A512,Sheet1!$D$5:$D$28252,"内部转账",Sheet1!$E$5:$E$28252,"&lt;&gt;*调拨*")</f>
        <v>0</v>
      </c>
      <c r="Y512" s="32">
        <f t="shared" si="36"/>
        <v>0</v>
      </c>
      <c r="Z512" s="32">
        <f>SUMIFS(Sheet1!$F$5:$F$28252,Sheet1!$I$5:$I$28252,$B512,Sheet1!$L$5:$L$28252,$A512)</f>
        <v>0</v>
      </c>
      <c r="AA512" s="32">
        <f>SUMIFS(Sheet1!$G$5:$G$28252,Sheet1!$I$5:$I$28252,$B512,Sheet1!$L$5:$L$28252,$A512,Sheet1!$D$5:$D$28252,"工资",Sheet1!$E$5:$E$28252,"&lt;&gt;*调拨*")+SUMIFS(Sheet1!$G$5:$G$28252,Sheet1!$I$5:$I$28252,$B512,Sheet1!$L$5:$L$28252,$A512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2" s="32">
        <f>SUMIFS(Sheet1!$G$5:$G$28252,Sheet1!$I$5:$I$28252,$B512,Sheet1!$L$5:$L$28252,$A512,Sheet1!$D$5:$D$28252,"水费",Sheet1!$E$5:$E$28252,"&lt;&gt;*调拨*")+SUMIFS(Sheet1!$G$5:$G$28252,Sheet1!$I$5:$I$28252,$B512,Sheet1!$L$5:$L$28252,$A512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12" s="32">
        <f>SUMIFS(Sheet1!$G$5:$G$28252,Sheet1!$I$5:$I$28252,$B512,Sheet1!$L$5:$L$28252,$A512,Sheet1!$D$5:$D$28252,"电费",Sheet1!$E$5:$E$28252,"&lt;&gt;*调拨*")+SUMIFS(Sheet1!$G$5:$G$28252,Sheet1!$I$5:$I$28252,$B512,Sheet1!$L$5:$L$28252,$A512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12" s="32">
        <f>SUMIFS(Sheet1!$G$5:$G$28252,Sheet1!$I$5:$I$28252,$B512,Sheet1!$L$5:$L$28252,$A512,Sheet1!$D$5:$D$28252,"宽带费",Sheet1!$E$5:$E$28252,"&lt;&gt;*调拨*")+SUMIFS(Sheet1!$G$5:$G$28252,Sheet1!$I$5:$I$28252,$B512,Sheet1!$L$5:$L$28252,$A512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2" s="32">
        <f>SUMIFS(Sheet1!$G$5:$G$28252,Sheet1!$I$5:$I$28252,$B512,Sheet1!$L$5:$L$28252,$A512,Sheet1!$D$5:$D$28252,"办公费",Sheet1!$E$5:$E$28252,"&lt;&gt;*调拨*")+SUMIFS(Sheet1!$G$5:$G$28252,Sheet1!$I$5:$I$28252,$B512,Sheet1!$L$5:$L$28252,$A512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12" s="32">
        <f>SUMIFS(Sheet1!$G$5:$G$28252,Sheet1!$I$5:$I$28252,$B512,Sheet1!$L$5:$L$28252,$A512,Sheet1!$D$5:$D$28252,"话费",Sheet1!$E$5:$E$28252,"&lt;&gt;*调拨*")+SUMIFS(Sheet1!$G$5:$G$28252,Sheet1!$I$5:$I$28252,$B512,Sheet1!$L$5:$L$28252,$A512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12" s="32">
        <f>SUMIFS(Sheet1!$G$5:$G$28252,Sheet1!$I$5:$I$28252,$B512,Sheet1!$L$5:$L$28252,$A512,Sheet1!$D$5:$D$28252,"房租",Sheet1!$E$5:$E$28252,"&lt;&gt;*调拨*")+SUMIFS(Sheet1!$G$5:$G$28252,Sheet1!$I$5:$I$28252,$B512,Sheet1!$L$5:$L$28252,$A512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2" s="32">
        <f>SUMIFS(Sheet1!$G$5:$G$28252,Sheet1!$I$5:$I$28252,$B512,Sheet1!$L$5:$L$28252,$A512,Sheet1!$E$5:$E$28252,"*调拨*")</f>
        <v>0</v>
      </c>
      <c r="AI512" s="32">
        <f>SUMIFS(Sheet1!$G$5:$G$28252,Sheet1!$I$5:$I$28252,$B512,Sheet1!$L$5:$L$28252,$A512,Sheet1!$D$5:$D$28252,"内部转款",Sheet1!$E$5:$E$28252,"&lt;&gt;*调拨*")+SUMIFS(Sheet1!$G$5:$G$28252,Sheet1!$I$5:$I$28252,$B512,Sheet1!$L$5:$L$28252,$A512,Sheet1!$D$5:$D$28252,"内部转账",Sheet1!$E$5:$E$28252,"&lt;&gt;*调拨*")</f>
        <v>0</v>
      </c>
      <c r="AJ512" s="32">
        <f t="shared" si="37"/>
        <v>0</v>
      </c>
      <c r="AK512" s="32">
        <f>SUMIFS(Sheet1!$G$5:$G$28252,Sheet1!$I$5:$I$28252,$B512,Sheet1!$L$5:$L$28252,$A512)</f>
        <v>0</v>
      </c>
      <c r="AL512" s="32">
        <f t="shared" si="38"/>
        <v>0</v>
      </c>
    </row>
    <row r="513" ht="16.5" spans="1:38">
      <c r="A513" s="30">
        <v>202609</v>
      </c>
      <c r="B513" s="31" t="s">
        <v>1131</v>
      </c>
      <c r="C513" s="32">
        <f>SUMIFS(Sheet1!$F$5:$F$28252,Sheet1!$I$5:$I$28252,$B513,Sheet1!$L$5:$L$28252,$A513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13" s="32">
        <f>SUMIFS(Sheet1!$F$5:$F$28252,Sheet1!$I$5:$I$28252,$B513,Sheet1!$L$5:$L$28252,$A513,Sheet1!$D$5:$D$28252,"医保即时拨付",Sheet1!$E$5:$E$28252,"&lt;&gt;*调拨*")+SUMIFS(Sheet1!$F$5:$F$28252,Sheet1!$I$5:$I$28252,$B513,Sheet1!$L$5:$L$28252,$A513,Sheet1!$E$5:$E$28252,"*医保即时拨付*",Sheet1!$D$5:$D$28252,"&lt;&gt;医保即时拨付",Sheet1!$D$5:$D$28252,"&lt;&gt;内部转款",Sheet1!$D$5:$D$28252,"&lt;&gt;内部转账",Sheet1!$E$5:$E$28252,"&lt;&gt;*调拨*")</f>
        <v>0</v>
      </c>
      <c r="E513" s="32">
        <f>SUMIFS(Sheet1!$F$5:$F$28252,Sheet1!$I$5:$I$28252,$B513,Sheet1!$L$5:$L$28252,$A513,Sheet1!$D$5:$D$28252,"医保",Sheet1!$E$5:$E$28252,"&lt;&gt;*调拨*",Sheet1!$E$5:$E$28252,"&lt;&gt;*医保即时拨付*")+SUMIFS(Sheet1!$F$5:$F$28252,Sheet1!$I$5:$I$28252,$B513,Sheet1!$L$5:$L$28252,$A513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3" s="32">
        <f>SUMIFS(Sheet1!$F$5:$F$28252,Sheet1!$I$5:$I$28252,$B513,Sheet1!$L$5:$L$28252,$A513,Sheet1!$D$5:$D$28252,"聚合",Sheet1!$E$5:$E$28252,"&lt;&gt;*调拨*")+SUMIFS(Sheet1!$F$5:$F$28252,Sheet1!$I$5:$I$28252,$B513,Sheet1!$L$5:$L$28252,$A513,Sheet1!$E$5:$E$28252,"*聚合*",Sheet1!$D$5:$D$28252,"&lt;&gt;聚合",Sheet1!$D$5:$D$28252,"&lt;&gt;内部转款",Sheet1!$D$5:$D$28252,"&lt;&gt;内部转账",Sheet1!$E$5:$E$28252,"&lt;&gt;*调拨*")</f>
        <v>0</v>
      </c>
      <c r="G513" s="32">
        <f>SUMIFS(Sheet1!$F$5:$F$28252,Sheet1!$I$5:$I$28252,$B513,Sheet1!$L$5:$L$28252,$A513,Sheet1!$D$5:$D$28252,"24小时微信",Sheet1!$E$5:$E$28252,"&lt;&gt;*调拨*")+SUMIFS(Sheet1!$F$5:$F$28252,Sheet1!$I$5:$I$28252,$B513,Sheet1!$L$5:$L$28252,$A513,Sheet1!$E$5:$E$28252,"*24小时微信*",Sheet1!$D$5:$D$28252,"&lt;&gt;24小时微信",Sheet1!$D$5:$D$28252,"&lt;&gt;内部转款",Sheet1!$D$5:$D$28252,"&lt;&gt;内部转账",Sheet1!$E$5:$E$28252,"&lt;&gt;*调拨*")</f>
        <v>0</v>
      </c>
      <c r="H513" s="32">
        <f>SUMIFS(Sheet1!$F$5:$F$28252,Sheet1!$I$5:$I$28252,$B513,Sheet1!$L$5:$L$28252,$A513,Sheet1!$D$5:$D$28252,"美团",Sheet1!$E$5:$E$28252,"&lt;&gt;*调拨*")+SUMIFS(Sheet1!$F$5:$F$28252,Sheet1!$I$5:$I$28252,$B513,Sheet1!$L$5:$L$28252,$A513,Sheet1!$E$5:$E$28252,"*美团*",Sheet1!$D$5:$D$28252,"&lt;&gt;美团",Sheet1!$D$5:$D$28252,"&lt;&gt;内部转款",Sheet1!$D$5:$D$28252,"&lt;&gt;内部转账",Sheet1!$E$5:$E$28252,"&lt;&gt;*调拨*")</f>
        <v>0</v>
      </c>
      <c r="I513" s="32">
        <f>SUMIFS(Sheet1!$F$5:$F$28252,Sheet1!$I$5:$I$28252,$B513,Sheet1!$L$5:$L$28252,$A513,Sheet1!$D$5:$D$28252,"饿了么",Sheet1!$E$5:$E$28252,"&lt;&gt;*调拨*")+SUMIFS(Sheet1!$F$5:$F$28252,Sheet1!$I$5:$I$28252,$B513,Sheet1!$L$5:$L$28252,$A513,Sheet1!$E$5:$E$28252,"*饿了么*",Sheet1!$D$5:$D$28252,"&lt;&gt;饿了么",Sheet1!$D$5:$D$28252,"&lt;&gt;内部转款",Sheet1!$D$5:$D$28252,"&lt;&gt;内部转账",Sheet1!$E$5:$E$28252,"&lt;&gt;*调拨*")</f>
        <v>0</v>
      </c>
      <c r="J513" s="32">
        <f>SUMIFS(Sheet1!$F$5:$F$28252,Sheet1!$I$5:$I$28252,$B513,Sheet1!$L$5:$L$28252,$A513,Sheet1!$D$5:$D$28252,"健E卡",Sheet1!$E$5:$E$28252,"&lt;&gt;*调拨*")+SUMIFS(Sheet1!$F$5:$F$28252,Sheet1!$I$5:$I$28252,$B513,Sheet1!$L$5:$L$28252,$A513,Sheet1!$E$5:$E$28252,"*健E卡*",Sheet1!$D$5:$D$28252,"&lt;&gt;健E卡",Sheet1!$D$5:$D$28252,"&lt;&gt;内部转款",Sheet1!$D$5:$D$28252,"&lt;&gt;内部转账",Sheet1!$E$5:$E$28252,"&lt;&gt;*调拨*")</f>
        <v>0</v>
      </c>
      <c r="K513" s="32">
        <f>SUMIFS(Sheet1!$F$5:$F$28252,Sheet1!$I$5:$I$28252,$B513,Sheet1!$L$5:$L$28252,$A513,Sheet1!$D$5:$D$28252,"抖音",Sheet1!$E$5:$E$28252,"&lt;&gt;*调拨*")+SUMIFS(Sheet1!$F$5:$F$28252,Sheet1!$I$5:$I$28252,$B513,Sheet1!$L$5:$L$28252,$A513,Sheet1!$E$5:$E$28252,"*抖音*",Sheet1!$D$5:$D$28252,"&lt;&gt;抖音",Sheet1!$D$5:$D$28252,"&lt;&gt;内部转款",Sheet1!$D$5:$D$28252,"&lt;&gt;内部转账",Sheet1!$E$5:$E$28252,"&lt;&gt;*调拨*")</f>
        <v>0</v>
      </c>
      <c r="L513" s="32">
        <f>SUMIFS(Sheet1!$F$5:$F$28252,Sheet1!$I$5:$I$28252,$B513,Sheet1!$L$5:$L$28252,$A513,Sheet1!$D$5:$D$28252,"医卡通",Sheet1!$E$5:$E$28252,"&lt;&gt;*调拨*")+SUMIFS(Sheet1!$F$5:$F$28252,Sheet1!$I$5:$I$28252,$B513,Sheet1!$L$5:$L$28252,$A513,Sheet1!$E$5:$E$28252,"*医卡通*",Sheet1!$D$5:$D$28252,"&lt;&gt;医卡通",Sheet1!$D$5:$D$28252,"&lt;&gt;内部转款",Sheet1!$D$5:$D$28252,"&lt;&gt;内部转账",Sheet1!$E$5:$E$28252,"&lt;&gt;*调拨*")</f>
        <v>0</v>
      </c>
      <c r="M513" s="32">
        <f>SUMIFS(Sheet1!$F$5:$F$28252,Sheet1!$I$5:$I$28252,$B513,Sheet1!$L$5:$L$28252,$A513,Sheet1!$D$5:$D$28252,"企健网",Sheet1!$E$5:$E$28252,"&lt;&gt;*调拨*")+SUMIFS(Sheet1!$F$5:$F$28252,Sheet1!$I$5:$I$28252,$B513,Sheet1!$L$5:$L$28252,$A513,Sheet1!$E$5:$E$28252,"*企健网*",Sheet1!$D$5:$D$28252,"&lt;&gt;企健网",Sheet1!$D$5:$D$28252,"&lt;&gt;内部转款",Sheet1!$D$5:$D$28252,"&lt;&gt;内部转账",Sheet1!$E$5:$E$28252,"&lt;&gt;*调拨*")</f>
        <v>0</v>
      </c>
      <c r="N513" s="32">
        <f>SUMIFS(Sheet1!$F$5:$F$28252,Sheet1!$I$5:$I$28252,$B513,Sheet1!$L$5:$L$28252,$A513,Sheet1!$D$5:$D$28252,"银联",Sheet1!$E$5:$E$28252,"&lt;&gt;*调拨*")+SUMIFS(Sheet1!$F$5:$F$28252,Sheet1!$I$5:$I$28252,$B513,Sheet1!$L$5:$L$28252,$A513,Sheet1!$E$5:$E$28252,"*银联*",Sheet1!$D$5:$D$28252,"&lt;&gt;银联",Sheet1!$D$5:$D$28252,"&lt;&gt;内部转款",Sheet1!$D$5:$D$28252,"&lt;&gt;内部转账",Sheet1!$E$5:$E$28252,"&lt;&gt;*调拨*")</f>
        <v>0</v>
      </c>
      <c r="O513" s="32">
        <f>SUMIFS(Sheet1!$F$5:$F$28252,Sheet1!$I$5:$I$28252,$B513,Sheet1!$L$5:$L$28252,$A513,Sheet1!$D$5:$D$28252,"京东",Sheet1!$E$5:$E$28252,"&lt;&gt;*调拨*")+SUMIFS(Sheet1!$F$5:$F$28252,Sheet1!$I$5:$I$28252,$B513,Sheet1!$L$5:$L$28252,$A513,Sheet1!$E$5:$E$28252,"*京东*",Sheet1!$D$5:$D$28252,"&lt;&gt;京东",Sheet1!$D$5:$D$28252,"&lt;&gt;内部转款",Sheet1!$D$5:$D$28252,"&lt;&gt;内部转账",Sheet1!$E$5:$E$28252,"&lt;&gt;*调拨*")</f>
        <v>0</v>
      </c>
      <c r="P513" s="32">
        <f>SUMIFS(Sheet1!$F$5:$F$28252,Sheet1!$I$5:$I$28252,$B513,Sheet1!$L$5:$L$28252,$A513,Sheet1!$D$5:$D$28252,"药机微信",Sheet1!$E$5:$E$28252,"&lt;&gt;*调拨*")+SUMIFS(Sheet1!$F$5:$F$28252,Sheet1!$I$5:$I$28252,$B513,Sheet1!$L$5:$L$28252,$A513,Sheet1!$E$5:$E$28252,"*药机微信*",Sheet1!$D$5:$D$28252,"&lt;&gt;药机微信",Sheet1!$D$5:$D$28252,"&lt;&gt;内部转款",Sheet1!$D$5:$D$28252,"&lt;&gt;内部转账",Sheet1!$E$5:$E$28252,"&lt;&gt;*调拨*")</f>
        <v>0</v>
      </c>
      <c r="Q513" s="32">
        <f>SUMIFS(Sheet1!$F$5:$F$28252,Sheet1!$I$5:$I$28252,$B513,Sheet1!$L$5:$L$28252,$A513,Sheet1!$D$5:$D$28252,"亲情卡",Sheet1!$E$5:$E$28252,"&lt;&gt;*调拨*")+SUMIFS(Sheet1!$F$5:$F$28252,Sheet1!$I$5:$I$28252,$B513,Sheet1!$L$5:$L$28252,$A513,Sheet1!$E$5:$E$28252,"*亲情卡*",Sheet1!$D$5:$D$28252,"&lt;&gt;亲情卡",Sheet1!$D$5:$D$28252,"&lt;&gt;内部转款",Sheet1!$D$5:$D$28252,"&lt;&gt;内部转账",Sheet1!$E$5:$E$28252,"&lt;&gt;*调拨*")</f>
        <v>0</v>
      </c>
      <c r="R513" s="32">
        <f>SUMIFS(Sheet1!$F$5:$F$28252,Sheet1!$I$5:$I$28252,$B513,Sheet1!$L$5:$L$28252,$A513,Sheet1!$D$5:$D$28252,"优惠券",Sheet1!$E$5:$E$28252,"&lt;&gt;*调拨*")+SUMIFS(Sheet1!$F$5:$F$28252,Sheet1!$I$5:$I$28252,$B513,Sheet1!$L$5:$L$28252,$A513,Sheet1!$E$5:$E$28252,"*优惠券*",Sheet1!$D$5:$D$28252,"&lt;&gt;优惠券",Sheet1!$D$5:$D$28252,"&lt;&gt;内部转款",Sheet1!$D$5:$D$28252,"&lt;&gt;内部转账",Sheet1!$E$5:$E$28252,"&lt;&gt;*调拨*")</f>
        <v>0</v>
      </c>
      <c r="S513" s="32">
        <f>SUMIFS(Sheet1!$F$5:$F$28252,Sheet1!$I$5:$I$28252,$B513,Sheet1!$L$5:$L$28252,$A513,Sheet1!$D$5:$D$28252,"代金券",Sheet1!$E$5:$E$28252,"&lt;&gt;*调拨*")+SUMIFS(Sheet1!$F$5:$F$28252,Sheet1!$I$5:$I$28252,$B513,Sheet1!$L$5:$L$28252,$A513,Sheet1!$E$5:$E$28252,"*代金券*",Sheet1!$D$5:$D$28252,"&lt;&gt;代金券",Sheet1!$D$5:$D$28252,"&lt;&gt;内部转款",Sheet1!$D$5:$D$28252,"&lt;&gt;内部转账",Sheet1!$E$5:$E$28252,"&lt;&gt;*调拨*")</f>
        <v>0</v>
      </c>
      <c r="T513" s="32">
        <f>SUMIFS(Sheet1!$F$5:$F$28252,Sheet1!$I$5:$I$28252,$B513,Sheet1!$L$5:$L$28252,$A513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513,Sheet1!$L$5:$L$28252,$A513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513,Sheet1!$L$5:$L$28252,$A513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513,Sheet1!$L$5:$L$28252,$A513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3" s="32">
        <f>SUMIFS(Sheet1!$F$5:$F$28252,Sheet1!$I$5:$I$28252,$B513,Sheet1!$L$5:$L$28252,$A513,Sheet1!$E$5:$E$28252,"*调拨*")</f>
        <v>0</v>
      </c>
      <c r="V513" s="32">
        <f>SUMIFS(Sheet1!$F$5:$F$28252,Sheet1!$I$5:$I$28252,$B513,Sheet1!$L$5:$L$28252,$A513,Sheet1!$D$5:$D$28252,"储值",Sheet1!$E$5:$E$28252,"&lt;&gt;*调拨*")+SUMIFS(Sheet1!$F$5:$F$28252,Sheet1!$I$5:$I$28252,$B513,Sheet1!$L$5:$L$28252,$A513,Sheet1!$E$5:$E$28252,"*储值*",Sheet1!$D$5:$D$28252,"&lt;&gt;储值",Sheet1!$D$5:$D$28252,"&lt;&gt;内部转款",Sheet1!$D$5:$D$28252,"&lt;&gt;内部转账",Sheet1!$E$5:$E$28252,"&lt;&gt;*调拨*")</f>
        <v>0</v>
      </c>
      <c r="W513" s="32">
        <f>SUMIFS(Sheet1!$F$5:$F$28252,Sheet1!$I$5:$I$28252,$B513,Sheet1!$L$5:$L$28252,$A513,Sheet1!$D$5:$D$28252,"效期",Sheet1!$E$5:$E$28252,"&lt;&gt;*调拨*")+SUMIFS(Sheet1!$F$5:$F$28252,Sheet1!$I$5:$I$28252,$B513,Sheet1!$L$5:$L$28252,$A513,Sheet1!$E$5:$E$28252,"*效期*",Sheet1!$D$5:$D$28252,"&lt;&gt;效期",Sheet1!$D$5:$D$28252,"&lt;&gt;内部转款",Sheet1!$D$5:$D$28252,"&lt;&gt;内部转账",Sheet1!$E$5:$E$28252,"&lt;&gt;*调拨*")</f>
        <v>0</v>
      </c>
      <c r="X513" s="32">
        <f>SUMIFS(Sheet1!$F$5:$F$28252,Sheet1!$I$5:$I$28252,$B513,Sheet1!$L$5:$L$28252,$A513,Sheet1!$D$5:$D$28252,"内部转款",Sheet1!$E$5:$E$28252,"&lt;&gt;*调拨*")+SUMIFS(Sheet1!$F$5:$F$28252,Sheet1!$I$5:$I$28252,$B513,Sheet1!$L$5:$L$28252,$A513,Sheet1!$D$5:$D$28252,"内部转账",Sheet1!$E$5:$E$28252,"&lt;&gt;*调拨*")</f>
        <v>0</v>
      </c>
      <c r="Y513" s="32">
        <f t="shared" si="36"/>
        <v>0</v>
      </c>
      <c r="Z513" s="32">
        <f>SUMIFS(Sheet1!$F$5:$F$28252,Sheet1!$I$5:$I$28252,$B513,Sheet1!$L$5:$L$28252,$A513)</f>
        <v>0</v>
      </c>
      <c r="AA513" s="32">
        <f>SUMIFS(Sheet1!$G$5:$G$28252,Sheet1!$I$5:$I$28252,$B513,Sheet1!$L$5:$L$28252,$A513,Sheet1!$D$5:$D$28252,"工资",Sheet1!$E$5:$E$28252,"&lt;&gt;*调拨*")+SUMIFS(Sheet1!$G$5:$G$28252,Sheet1!$I$5:$I$28252,$B513,Sheet1!$L$5:$L$28252,$A513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3" s="32">
        <f>SUMIFS(Sheet1!$G$5:$G$28252,Sheet1!$I$5:$I$28252,$B513,Sheet1!$L$5:$L$28252,$A513,Sheet1!$D$5:$D$28252,"水费",Sheet1!$E$5:$E$28252,"&lt;&gt;*调拨*")+SUMIFS(Sheet1!$G$5:$G$28252,Sheet1!$I$5:$I$28252,$B513,Sheet1!$L$5:$L$28252,$A513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13" s="32">
        <f>SUMIFS(Sheet1!$G$5:$G$28252,Sheet1!$I$5:$I$28252,$B513,Sheet1!$L$5:$L$28252,$A513,Sheet1!$D$5:$D$28252,"电费",Sheet1!$E$5:$E$28252,"&lt;&gt;*调拨*")+SUMIFS(Sheet1!$G$5:$G$28252,Sheet1!$I$5:$I$28252,$B513,Sheet1!$L$5:$L$28252,$A513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13" s="32">
        <f>SUMIFS(Sheet1!$G$5:$G$28252,Sheet1!$I$5:$I$28252,$B513,Sheet1!$L$5:$L$28252,$A513,Sheet1!$D$5:$D$28252,"宽带费",Sheet1!$E$5:$E$28252,"&lt;&gt;*调拨*")+SUMIFS(Sheet1!$G$5:$G$28252,Sheet1!$I$5:$I$28252,$B513,Sheet1!$L$5:$L$28252,$A513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3" s="32">
        <f>SUMIFS(Sheet1!$G$5:$G$28252,Sheet1!$I$5:$I$28252,$B513,Sheet1!$L$5:$L$28252,$A513,Sheet1!$D$5:$D$28252,"办公费",Sheet1!$E$5:$E$28252,"&lt;&gt;*调拨*")+SUMIFS(Sheet1!$G$5:$G$28252,Sheet1!$I$5:$I$28252,$B513,Sheet1!$L$5:$L$28252,$A513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13" s="32">
        <f>SUMIFS(Sheet1!$G$5:$G$28252,Sheet1!$I$5:$I$28252,$B513,Sheet1!$L$5:$L$28252,$A513,Sheet1!$D$5:$D$28252,"话费",Sheet1!$E$5:$E$28252,"&lt;&gt;*调拨*")+SUMIFS(Sheet1!$G$5:$G$28252,Sheet1!$I$5:$I$28252,$B513,Sheet1!$L$5:$L$28252,$A513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13" s="32">
        <f>SUMIFS(Sheet1!$G$5:$G$28252,Sheet1!$I$5:$I$28252,$B513,Sheet1!$L$5:$L$28252,$A513,Sheet1!$D$5:$D$28252,"房租",Sheet1!$E$5:$E$28252,"&lt;&gt;*调拨*")+SUMIFS(Sheet1!$G$5:$G$28252,Sheet1!$I$5:$I$28252,$B513,Sheet1!$L$5:$L$28252,$A513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3" s="32">
        <f>SUMIFS(Sheet1!$G$5:$G$28252,Sheet1!$I$5:$I$28252,$B513,Sheet1!$L$5:$L$28252,$A513,Sheet1!$E$5:$E$28252,"*调拨*")</f>
        <v>0</v>
      </c>
      <c r="AI513" s="32">
        <f>SUMIFS(Sheet1!$G$5:$G$28252,Sheet1!$I$5:$I$28252,$B513,Sheet1!$L$5:$L$28252,$A513,Sheet1!$D$5:$D$28252,"内部转款",Sheet1!$E$5:$E$28252,"&lt;&gt;*调拨*")+SUMIFS(Sheet1!$G$5:$G$28252,Sheet1!$I$5:$I$28252,$B513,Sheet1!$L$5:$L$28252,$A513,Sheet1!$D$5:$D$28252,"内部转账",Sheet1!$E$5:$E$28252,"&lt;&gt;*调拨*")</f>
        <v>0</v>
      </c>
      <c r="AJ513" s="32">
        <f t="shared" si="37"/>
        <v>0</v>
      </c>
      <c r="AK513" s="32">
        <f>SUMIFS(Sheet1!$G$5:$G$28252,Sheet1!$I$5:$I$28252,$B513,Sheet1!$L$5:$L$28252,$A513)</f>
        <v>0</v>
      </c>
      <c r="AL513" s="32">
        <f t="shared" si="38"/>
        <v>0</v>
      </c>
    </row>
    <row r="514" ht="16.5" spans="1:38">
      <c r="A514" s="30">
        <v>202609</v>
      </c>
      <c r="B514" s="31" t="s">
        <v>89</v>
      </c>
      <c r="C514" s="32">
        <f>SUMIFS(Sheet1!$F$5:$F$28252,Sheet1!$I$5:$I$28252,$B514,Sheet1!$L$5:$L$28252,$A514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14" s="32">
        <f>SUMIFS(Sheet1!$F$5:$F$28252,Sheet1!$I$5:$I$28252,$B514,Sheet1!$L$5:$L$28252,$A514,Sheet1!$D$5:$D$28252,"医保即时拨付",Sheet1!$E$5:$E$28252,"&lt;&gt;*调拨*")+SUMIFS(Sheet1!$F$5:$F$28252,Sheet1!$I$5:$I$28252,$B514,Sheet1!$L$5:$L$28252,$A514,Sheet1!$E$5:$E$28252,"*医保即时拨付*",Sheet1!$D$5:$D$28252,"&lt;&gt;医保即时拨付",Sheet1!$D$5:$D$28252,"&lt;&gt;内部转款",Sheet1!$D$5:$D$28252,"&lt;&gt;内部转账",Sheet1!$E$5:$E$28252,"&lt;&gt;*调拨*")</f>
        <v>0</v>
      </c>
      <c r="E514" s="32">
        <f>SUMIFS(Sheet1!$F$5:$F$28252,Sheet1!$I$5:$I$28252,$B514,Sheet1!$L$5:$L$28252,$A514,Sheet1!$D$5:$D$28252,"医保",Sheet1!$E$5:$E$28252,"&lt;&gt;*调拨*",Sheet1!$E$5:$E$28252,"&lt;&gt;*医保即时拨付*")+SUMIFS(Sheet1!$F$5:$F$28252,Sheet1!$I$5:$I$28252,$B514,Sheet1!$L$5:$L$28252,$A514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4" s="32">
        <f>SUMIFS(Sheet1!$F$5:$F$28252,Sheet1!$I$5:$I$28252,$B514,Sheet1!$L$5:$L$28252,$A514,Sheet1!$D$5:$D$28252,"聚合",Sheet1!$E$5:$E$28252,"&lt;&gt;*调拨*")+SUMIFS(Sheet1!$F$5:$F$28252,Sheet1!$I$5:$I$28252,$B514,Sheet1!$L$5:$L$28252,$A514,Sheet1!$E$5:$E$28252,"*聚合*",Sheet1!$D$5:$D$28252,"&lt;&gt;聚合",Sheet1!$D$5:$D$28252,"&lt;&gt;内部转款",Sheet1!$D$5:$D$28252,"&lt;&gt;内部转账",Sheet1!$E$5:$E$28252,"&lt;&gt;*调拨*")</f>
        <v>0</v>
      </c>
      <c r="G514" s="32">
        <f>SUMIFS(Sheet1!$F$5:$F$28252,Sheet1!$I$5:$I$28252,$B514,Sheet1!$L$5:$L$28252,$A514,Sheet1!$D$5:$D$28252,"24小时微信",Sheet1!$E$5:$E$28252,"&lt;&gt;*调拨*")+SUMIFS(Sheet1!$F$5:$F$28252,Sheet1!$I$5:$I$28252,$B514,Sheet1!$L$5:$L$28252,$A514,Sheet1!$E$5:$E$28252,"*24小时微信*",Sheet1!$D$5:$D$28252,"&lt;&gt;24小时微信",Sheet1!$D$5:$D$28252,"&lt;&gt;内部转款",Sheet1!$D$5:$D$28252,"&lt;&gt;内部转账",Sheet1!$E$5:$E$28252,"&lt;&gt;*调拨*")</f>
        <v>0</v>
      </c>
      <c r="H514" s="32">
        <f>SUMIFS(Sheet1!$F$5:$F$28252,Sheet1!$I$5:$I$28252,$B514,Sheet1!$L$5:$L$28252,$A514,Sheet1!$D$5:$D$28252,"美团",Sheet1!$E$5:$E$28252,"&lt;&gt;*调拨*")+SUMIFS(Sheet1!$F$5:$F$28252,Sheet1!$I$5:$I$28252,$B514,Sheet1!$L$5:$L$28252,$A514,Sheet1!$E$5:$E$28252,"*美团*",Sheet1!$D$5:$D$28252,"&lt;&gt;美团",Sheet1!$D$5:$D$28252,"&lt;&gt;内部转款",Sheet1!$D$5:$D$28252,"&lt;&gt;内部转账",Sheet1!$E$5:$E$28252,"&lt;&gt;*调拨*")</f>
        <v>0</v>
      </c>
      <c r="I514" s="32">
        <f>SUMIFS(Sheet1!$F$5:$F$28252,Sheet1!$I$5:$I$28252,$B514,Sheet1!$L$5:$L$28252,$A514,Sheet1!$D$5:$D$28252,"饿了么",Sheet1!$E$5:$E$28252,"&lt;&gt;*调拨*")+SUMIFS(Sheet1!$F$5:$F$28252,Sheet1!$I$5:$I$28252,$B514,Sheet1!$L$5:$L$28252,$A514,Sheet1!$E$5:$E$28252,"*饿了么*",Sheet1!$D$5:$D$28252,"&lt;&gt;饿了么",Sheet1!$D$5:$D$28252,"&lt;&gt;内部转款",Sheet1!$D$5:$D$28252,"&lt;&gt;内部转账",Sheet1!$E$5:$E$28252,"&lt;&gt;*调拨*")</f>
        <v>0</v>
      </c>
      <c r="J514" s="32">
        <f>SUMIFS(Sheet1!$F$5:$F$28252,Sheet1!$I$5:$I$28252,$B514,Sheet1!$L$5:$L$28252,$A514,Sheet1!$D$5:$D$28252,"健E卡",Sheet1!$E$5:$E$28252,"&lt;&gt;*调拨*")+SUMIFS(Sheet1!$F$5:$F$28252,Sheet1!$I$5:$I$28252,$B514,Sheet1!$L$5:$L$28252,$A514,Sheet1!$E$5:$E$28252,"*健E卡*",Sheet1!$D$5:$D$28252,"&lt;&gt;健E卡",Sheet1!$D$5:$D$28252,"&lt;&gt;内部转款",Sheet1!$D$5:$D$28252,"&lt;&gt;内部转账",Sheet1!$E$5:$E$28252,"&lt;&gt;*调拨*")</f>
        <v>0</v>
      </c>
      <c r="K514" s="32">
        <f>SUMIFS(Sheet1!$F$5:$F$28252,Sheet1!$I$5:$I$28252,$B514,Sheet1!$L$5:$L$28252,$A514,Sheet1!$D$5:$D$28252,"抖音",Sheet1!$E$5:$E$28252,"&lt;&gt;*调拨*")+SUMIFS(Sheet1!$F$5:$F$28252,Sheet1!$I$5:$I$28252,$B514,Sheet1!$L$5:$L$28252,$A514,Sheet1!$E$5:$E$28252,"*抖音*",Sheet1!$D$5:$D$28252,"&lt;&gt;抖音",Sheet1!$D$5:$D$28252,"&lt;&gt;内部转款",Sheet1!$D$5:$D$28252,"&lt;&gt;内部转账",Sheet1!$E$5:$E$28252,"&lt;&gt;*调拨*")</f>
        <v>0</v>
      </c>
      <c r="L514" s="32">
        <f>SUMIFS(Sheet1!$F$5:$F$28252,Sheet1!$I$5:$I$28252,$B514,Sheet1!$L$5:$L$28252,$A514,Sheet1!$D$5:$D$28252,"医卡通",Sheet1!$E$5:$E$28252,"&lt;&gt;*调拨*")+SUMIFS(Sheet1!$F$5:$F$28252,Sheet1!$I$5:$I$28252,$B514,Sheet1!$L$5:$L$28252,$A514,Sheet1!$E$5:$E$28252,"*医卡通*",Sheet1!$D$5:$D$28252,"&lt;&gt;医卡通",Sheet1!$D$5:$D$28252,"&lt;&gt;内部转款",Sheet1!$D$5:$D$28252,"&lt;&gt;内部转账",Sheet1!$E$5:$E$28252,"&lt;&gt;*调拨*")</f>
        <v>0</v>
      </c>
      <c r="M514" s="32">
        <f>SUMIFS(Sheet1!$F$5:$F$28252,Sheet1!$I$5:$I$28252,$B514,Sheet1!$L$5:$L$28252,$A514,Sheet1!$D$5:$D$28252,"企健网",Sheet1!$E$5:$E$28252,"&lt;&gt;*调拨*")+SUMIFS(Sheet1!$F$5:$F$28252,Sheet1!$I$5:$I$28252,$B514,Sheet1!$L$5:$L$28252,$A514,Sheet1!$E$5:$E$28252,"*企健网*",Sheet1!$D$5:$D$28252,"&lt;&gt;企健网",Sheet1!$D$5:$D$28252,"&lt;&gt;内部转款",Sheet1!$D$5:$D$28252,"&lt;&gt;内部转账",Sheet1!$E$5:$E$28252,"&lt;&gt;*调拨*")</f>
        <v>0</v>
      </c>
      <c r="N514" s="32">
        <f>SUMIFS(Sheet1!$F$5:$F$28252,Sheet1!$I$5:$I$28252,$B514,Sheet1!$L$5:$L$28252,$A514,Sheet1!$D$5:$D$28252,"银联",Sheet1!$E$5:$E$28252,"&lt;&gt;*调拨*")+SUMIFS(Sheet1!$F$5:$F$28252,Sheet1!$I$5:$I$28252,$B514,Sheet1!$L$5:$L$28252,$A514,Sheet1!$E$5:$E$28252,"*银联*",Sheet1!$D$5:$D$28252,"&lt;&gt;银联",Sheet1!$D$5:$D$28252,"&lt;&gt;内部转款",Sheet1!$D$5:$D$28252,"&lt;&gt;内部转账",Sheet1!$E$5:$E$28252,"&lt;&gt;*调拨*")</f>
        <v>0</v>
      </c>
      <c r="O514" s="32">
        <f>SUMIFS(Sheet1!$F$5:$F$28252,Sheet1!$I$5:$I$28252,$B514,Sheet1!$L$5:$L$28252,$A514,Sheet1!$D$5:$D$28252,"京东",Sheet1!$E$5:$E$28252,"&lt;&gt;*调拨*")+SUMIFS(Sheet1!$F$5:$F$28252,Sheet1!$I$5:$I$28252,$B514,Sheet1!$L$5:$L$28252,$A514,Sheet1!$E$5:$E$28252,"*京东*",Sheet1!$D$5:$D$28252,"&lt;&gt;京东",Sheet1!$D$5:$D$28252,"&lt;&gt;内部转款",Sheet1!$D$5:$D$28252,"&lt;&gt;内部转账",Sheet1!$E$5:$E$28252,"&lt;&gt;*调拨*")</f>
        <v>0</v>
      </c>
      <c r="P514" s="32">
        <f>SUMIFS(Sheet1!$F$5:$F$28252,Sheet1!$I$5:$I$28252,$B514,Sheet1!$L$5:$L$28252,$A514,Sheet1!$D$5:$D$28252,"药机微信",Sheet1!$E$5:$E$28252,"&lt;&gt;*调拨*")+SUMIFS(Sheet1!$F$5:$F$28252,Sheet1!$I$5:$I$28252,$B514,Sheet1!$L$5:$L$28252,$A514,Sheet1!$E$5:$E$28252,"*药机微信*",Sheet1!$D$5:$D$28252,"&lt;&gt;药机微信",Sheet1!$D$5:$D$28252,"&lt;&gt;内部转款",Sheet1!$D$5:$D$28252,"&lt;&gt;内部转账",Sheet1!$E$5:$E$28252,"&lt;&gt;*调拨*")</f>
        <v>0</v>
      </c>
      <c r="Q514" s="32">
        <f>SUMIFS(Sheet1!$F$5:$F$28252,Sheet1!$I$5:$I$28252,$B514,Sheet1!$L$5:$L$28252,$A514,Sheet1!$D$5:$D$28252,"亲情卡",Sheet1!$E$5:$E$28252,"&lt;&gt;*调拨*")+SUMIFS(Sheet1!$F$5:$F$28252,Sheet1!$I$5:$I$28252,$B514,Sheet1!$L$5:$L$28252,$A514,Sheet1!$E$5:$E$28252,"*亲情卡*",Sheet1!$D$5:$D$28252,"&lt;&gt;亲情卡",Sheet1!$D$5:$D$28252,"&lt;&gt;内部转款",Sheet1!$D$5:$D$28252,"&lt;&gt;内部转账",Sheet1!$E$5:$E$28252,"&lt;&gt;*调拨*")</f>
        <v>0</v>
      </c>
      <c r="R514" s="32">
        <f>SUMIFS(Sheet1!$F$5:$F$28252,Sheet1!$I$5:$I$28252,$B514,Sheet1!$L$5:$L$28252,$A514,Sheet1!$D$5:$D$28252,"优惠券",Sheet1!$E$5:$E$28252,"&lt;&gt;*调拨*")+SUMIFS(Sheet1!$F$5:$F$28252,Sheet1!$I$5:$I$28252,$B514,Sheet1!$L$5:$L$28252,$A514,Sheet1!$E$5:$E$28252,"*优惠券*",Sheet1!$D$5:$D$28252,"&lt;&gt;优惠券",Sheet1!$D$5:$D$28252,"&lt;&gt;内部转款",Sheet1!$D$5:$D$28252,"&lt;&gt;内部转账",Sheet1!$E$5:$E$28252,"&lt;&gt;*调拨*")</f>
        <v>0</v>
      </c>
      <c r="S514" s="32">
        <f>SUMIFS(Sheet1!$F$5:$F$28252,Sheet1!$I$5:$I$28252,$B514,Sheet1!$L$5:$L$28252,$A514,Sheet1!$D$5:$D$28252,"代金券",Sheet1!$E$5:$E$28252,"&lt;&gt;*调拨*")+SUMIFS(Sheet1!$F$5:$F$28252,Sheet1!$I$5:$I$28252,$B514,Sheet1!$L$5:$L$28252,$A514,Sheet1!$E$5:$E$28252,"*代金券*",Sheet1!$D$5:$D$28252,"&lt;&gt;代金券",Sheet1!$D$5:$D$28252,"&lt;&gt;内部转款",Sheet1!$D$5:$D$28252,"&lt;&gt;内部转账",Sheet1!$E$5:$E$28252,"&lt;&gt;*调拨*")</f>
        <v>0</v>
      </c>
      <c r="T514" s="32">
        <f>SUMIFS(Sheet1!$F$5:$F$28252,Sheet1!$I$5:$I$28252,$B514,Sheet1!$L$5:$L$28252,$A514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514,Sheet1!$L$5:$L$28252,$A514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514,Sheet1!$L$5:$L$28252,$A514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514,Sheet1!$L$5:$L$28252,$A514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4" s="32">
        <f>SUMIFS(Sheet1!$F$5:$F$28252,Sheet1!$I$5:$I$28252,$B514,Sheet1!$L$5:$L$28252,$A514,Sheet1!$E$5:$E$28252,"*调拨*")</f>
        <v>0</v>
      </c>
      <c r="V514" s="32">
        <f>SUMIFS(Sheet1!$F$5:$F$28252,Sheet1!$I$5:$I$28252,$B514,Sheet1!$L$5:$L$28252,$A514,Sheet1!$D$5:$D$28252,"储值",Sheet1!$E$5:$E$28252,"&lt;&gt;*调拨*")+SUMIFS(Sheet1!$F$5:$F$28252,Sheet1!$I$5:$I$28252,$B514,Sheet1!$L$5:$L$28252,$A514,Sheet1!$E$5:$E$28252,"*储值*",Sheet1!$D$5:$D$28252,"&lt;&gt;储值",Sheet1!$D$5:$D$28252,"&lt;&gt;内部转款",Sheet1!$D$5:$D$28252,"&lt;&gt;内部转账",Sheet1!$E$5:$E$28252,"&lt;&gt;*调拨*")</f>
        <v>0</v>
      </c>
      <c r="W514" s="32">
        <f>SUMIFS(Sheet1!$F$5:$F$28252,Sheet1!$I$5:$I$28252,$B514,Sheet1!$L$5:$L$28252,$A514,Sheet1!$D$5:$D$28252,"效期",Sheet1!$E$5:$E$28252,"&lt;&gt;*调拨*")+SUMIFS(Sheet1!$F$5:$F$28252,Sheet1!$I$5:$I$28252,$B514,Sheet1!$L$5:$L$28252,$A514,Sheet1!$E$5:$E$28252,"*效期*",Sheet1!$D$5:$D$28252,"&lt;&gt;效期",Sheet1!$D$5:$D$28252,"&lt;&gt;内部转款",Sheet1!$D$5:$D$28252,"&lt;&gt;内部转账",Sheet1!$E$5:$E$28252,"&lt;&gt;*调拨*")</f>
        <v>0</v>
      </c>
      <c r="X514" s="32">
        <f>SUMIFS(Sheet1!$F$5:$F$28252,Sheet1!$I$5:$I$28252,$B514,Sheet1!$L$5:$L$28252,$A514,Sheet1!$D$5:$D$28252,"内部转款",Sheet1!$E$5:$E$28252,"&lt;&gt;*调拨*")+SUMIFS(Sheet1!$F$5:$F$28252,Sheet1!$I$5:$I$28252,$B514,Sheet1!$L$5:$L$28252,$A514,Sheet1!$D$5:$D$28252,"内部转账",Sheet1!$E$5:$E$28252,"&lt;&gt;*调拨*")</f>
        <v>0</v>
      </c>
      <c r="Y514" s="32">
        <f t="shared" si="36"/>
        <v>0</v>
      </c>
      <c r="Z514" s="32">
        <f>SUMIFS(Sheet1!$F$5:$F$28252,Sheet1!$I$5:$I$28252,$B514,Sheet1!$L$5:$L$28252,$A514)</f>
        <v>0</v>
      </c>
      <c r="AA514" s="32">
        <f>SUMIFS(Sheet1!$G$5:$G$28252,Sheet1!$I$5:$I$28252,$B514,Sheet1!$L$5:$L$28252,$A514,Sheet1!$D$5:$D$28252,"工资",Sheet1!$E$5:$E$28252,"&lt;&gt;*调拨*")+SUMIFS(Sheet1!$G$5:$G$28252,Sheet1!$I$5:$I$28252,$B514,Sheet1!$L$5:$L$28252,$A514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4" s="32">
        <f>SUMIFS(Sheet1!$G$5:$G$28252,Sheet1!$I$5:$I$28252,$B514,Sheet1!$L$5:$L$28252,$A514,Sheet1!$D$5:$D$28252,"水费",Sheet1!$E$5:$E$28252,"&lt;&gt;*调拨*")+SUMIFS(Sheet1!$G$5:$G$28252,Sheet1!$I$5:$I$28252,$B514,Sheet1!$L$5:$L$28252,$A514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14" s="32">
        <f>SUMIFS(Sheet1!$G$5:$G$28252,Sheet1!$I$5:$I$28252,$B514,Sheet1!$L$5:$L$28252,$A514,Sheet1!$D$5:$D$28252,"电费",Sheet1!$E$5:$E$28252,"&lt;&gt;*调拨*")+SUMIFS(Sheet1!$G$5:$G$28252,Sheet1!$I$5:$I$28252,$B514,Sheet1!$L$5:$L$28252,$A514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14" s="32">
        <f>SUMIFS(Sheet1!$G$5:$G$28252,Sheet1!$I$5:$I$28252,$B514,Sheet1!$L$5:$L$28252,$A514,Sheet1!$D$5:$D$28252,"宽带费",Sheet1!$E$5:$E$28252,"&lt;&gt;*调拨*")+SUMIFS(Sheet1!$G$5:$G$28252,Sheet1!$I$5:$I$28252,$B514,Sheet1!$L$5:$L$28252,$A514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4" s="32">
        <f>SUMIFS(Sheet1!$G$5:$G$28252,Sheet1!$I$5:$I$28252,$B514,Sheet1!$L$5:$L$28252,$A514,Sheet1!$D$5:$D$28252,"办公费",Sheet1!$E$5:$E$28252,"&lt;&gt;*调拨*")+SUMIFS(Sheet1!$G$5:$G$28252,Sheet1!$I$5:$I$28252,$B514,Sheet1!$L$5:$L$28252,$A514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14" s="32">
        <f>SUMIFS(Sheet1!$G$5:$G$28252,Sheet1!$I$5:$I$28252,$B514,Sheet1!$L$5:$L$28252,$A514,Sheet1!$D$5:$D$28252,"话费",Sheet1!$E$5:$E$28252,"&lt;&gt;*调拨*")+SUMIFS(Sheet1!$G$5:$G$28252,Sheet1!$I$5:$I$28252,$B514,Sheet1!$L$5:$L$28252,$A514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14" s="32">
        <f>SUMIFS(Sheet1!$G$5:$G$28252,Sheet1!$I$5:$I$28252,$B514,Sheet1!$L$5:$L$28252,$A514,Sheet1!$D$5:$D$28252,"房租",Sheet1!$E$5:$E$28252,"&lt;&gt;*调拨*")+SUMIFS(Sheet1!$G$5:$G$28252,Sheet1!$I$5:$I$28252,$B514,Sheet1!$L$5:$L$28252,$A514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4" s="32">
        <f>SUMIFS(Sheet1!$G$5:$G$28252,Sheet1!$I$5:$I$28252,$B514,Sheet1!$L$5:$L$28252,$A514,Sheet1!$E$5:$E$28252,"*调拨*")</f>
        <v>0</v>
      </c>
      <c r="AI514" s="32">
        <f>SUMIFS(Sheet1!$G$5:$G$28252,Sheet1!$I$5:$I$28252,$B514,Sheet1!$L$5:$L$28252,$A514,Sheet1!$D$5:$D$28252,"内部转款",Sheet1!$E$5:$E$28252,"&lt;&gt;*调拨*")+SUMIFS(Sheet1!$G$5:$G$28252,Sheet1!$I$5:$I$28252,$B514,Sheet1!$L$5:$L$28252,$A514,Sheet1!$D$5:$D$28252,"内部转账",Sheet1!$E$5:$E$28252,"&lt;&gt;*调拨*")</f>
        <v>0</v>
      </c>
      <c r="AJ514" s="32">
        <f t="shared" si="37"/>
        <v>0</v>
      </c>
      <c r="AK514" s="32">
        <f>SUMIFS(Sheet1!$G$5:$G$28252,Sheet1!$I$5:$I$28252,$B514,Sheet1!$L$5:$L$28252,$A514)</f>
        <v>0</v>
      </c>
      <c r="AL514" s="32">
        <f t="shared" si="38"/>
        <v>0</v>
      </c>
    </row>
    <row r="515" ht="16.5" spans="1:38">
      <c r="A515" s="30">
        <v>202609</v>
      </c>
      <c r="B515" s="31" t="s">
        <v>99</v>
      </c>
      <c r="C515" s="32">
        <f>SUMIFS(Sheet1!$F$5:$F$28252,Sheet1!$I$5:$I$28252,$B515,Sheet1!$L$5:$L$28252,$A515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947.72</v>
      </c>
      <c r="D515" s="32">
        <f>SUMIFS(Sheet1!$F$5:$F$28252,Sheet1!$I$5:$I$28252,$B515,Sheet1!$L$5:$L$28252,$A515,Sheet1!$D$5:$D$28252,"医保即时拨付",Sheet1!$E$5:$E$28252,"&lt;&gt;*调拨*")+SUMIFS(Sheet1!$F$5:$F$28252,Sheet1!$I$5:$I$28252,$B515,Sheet1!$L$5:$L$28252,$A515,Sheet1!$E$5:$E$28252,"*医保即时拨付*",Sheet1!$D$5:$D$28252,"&lt;&gt;医保即时拨付",Sheet1!$D$5:$D$28252,"&lt;&gt;内部转款",Sheet1!$D$5:$D$28252,"&lt;&gt;内部转账",Sheet1!$E$5:$E$28252,"&lt;&gt;*调拨*")</f>
        <v>0</v>
      </c>
      <c r="E515" s="32">
        <f>SUMIFS(Sheet1!$F$5:$F$28252,Sheet1!$I$5:$I$28252,$B515,Sheet1!$L$5:$L$28252,$A515,Sheet1!$D$5:$D$28252,"医保",Sheet1!$E$5:$E$28252,"&lt;&gt;*调拨*",Sheet1!$E$5:$E$28252,"&lt;&gt;*医保即时拨付*")+SUMIFS(Sheet1!$F$5:$F$28252,Sheet1!$I$5:$I$28252,$B515,Sheet1!$L$5:$L$28252,$A515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5" s="32">
        <f>SUMIFS(Sheet1!$F$5:$F$28252,Sheet1!$I$5:$I$28252,$B515,Sheet1!$L$5:$L$28252,$A515,Sheet1!$D$5:$D$28252,"聚合",Sheet1!$E$5:$E$28252,"&lt;&gt;*调拨*")+SUMIFS(Sheet1!$F$5:$F$28252,Sheet1!$I$5:$I$28252,$B515,Sheet1!$L$5:$L$28252,$A515,Sheet1!$E$5:$E$28252,"*聚合*",Sheet1!$D$5:$D$28252,"&lt;&gt;聚合",Sheet1!$D$5:$D$28252,"&lt;&gt;内部转款",Sheet1!$D$5:$D$28252,"&lt;&gt;内部转账",Sheet1!$E$5:$E$28252,"&lt;&gt;*调拨*")</f>
        <v>0</v>
      </c>
      <c r="G515" s="32">
        <f>SUMIFS(Sheet1!$F$5:$F$28252,Sheet1!$I$5:$I$28252,$B515,Sheet1!$L$5:$L$28252,$A515,Sheet1!$D$5:$D$28252,"24小时微信",Sheet1!$E$5:$E$28252,"&lt;&gt;*调拨*")+SUMIFS(Sheet1!$F$5:$F$28252,Sheet1!$I$5:$I$28252,$B515,Sheet1!$L$5:$L$28252,$A515,Sheet1!$E$5:$E$28252,"*24小时微信*",Sheet1!$D$5:$D$28252,"&lt;&gt;24小时微信",Sheet1!$D$5:$D$28252,"&lt;&gt;内部转款",Sheet1!$D$5:$D$28252,"&lt;&gt;内部转账",Sheet1!$E$5:$E$28252,"&lt;&gt;*调拨*")</f>
        <v>0</v>
      </c>
      <c r="H515" s="32">
        <f>SUMIFS(Sheet1!$F$5:$F$28252,Sheet1!$I$5:$I$28252,$B515,Sheet1!$L$5:$L$28252,$A515,Sheet1!$D$5:$D$28252,"美团",Sheet1!$E$5:$E$28252,"&lt;&gt;*调拨*")+SUMIFS(Sheet1!$F$5:$F$28252,Sheet1!$I$5:$I$28252,$B515,Sheet1!$L$5:$L$28252,$A515,Sheet1!$E$5:$E$28252,"*美团*",Sheet1!$D$5:$D$28252,"&lt;&gt;美团",Sheet1!$D$5:$D$28252,"&lt;&gt;内部转款",Sheet1!$D$5:$D$28252,"&lt;&gt;内部转账",Sheet1!$E$5:$E$28252,"&lt;&gt;*调拨*")</f>
        <v>0</v>
      </c>
      <c r="I515" s="32">
        <f>SUMIFS(Sheet1!$F$5:$F$28252,Sheet1!$I$5:$I$28252,$B515,Sheet1!$L$5:$L$28252,$A515,Sheet1!$D$5:$D$28252,"饿了么",Sheet1!$E$5:$E$28252,"&lt;&gt;*调拨*")+SUMIFS(Sheet1!$F$5:$F$28252,Sheet1!$I$5:$I$28252,$B515,Sheet1!$L$5:$L$28252,$A515,Sheet1!$E$5:$E$28252,"*饿了么*",Sheet1!$D$5:$D$28252,"&lt;&gt;饿了么",Sheet1!$D$5:$D$28252,"&lt;&gt;内部转款",Sheet1!$D$5:$D$28252,"&lt;&gt;内部转账",Sheet1!$E$5:$E$28252,"&lt;&gt;*调拨*")</f>
        <v>0</v>
      </c>
      <c r="J515" s="32">
        <f>SUMIFS(Sheet1!$F$5:$F$28252,Sheet1!$I$5:$I$28252,$B515,Sheet1!$L$5:$L$28252,$A515,Sheet1!$D$5:$D$28252,"健E卡",Sheet1!$E$5:$E$28252,"&lt;&gt;*调拨*")+SUMIFS(Sheet1!$F$5:$F$28252,Sheet1!$I$5:$I$28252,$B515,Sheet1!$L$5:$L$28252,$A515,Sheet1!$E$5:$E$28252,"*健E卡*",Sheet1!$D$5:$D$28252,"&lt;&gt;健E卡",Sheet1!$D$5:$D$28252,"&lt;&gt;内部转款",Sheet1!$D$5:$D$28252,"&lt;&gt;内部转账",Sheet1!$E$5:$E$28252,"&lt;&gt;*调拨*")</f>
        <v>0</v>
      </c>
      <c r="K515" s="32">
        <f>SUMIFS(Sheet1!$F$5:$F$28252,Sheet1!$I$5:$I$28252,$B515,Sheet1!$L$5:$L$28252,$A515,Sheet1!$D$5:$D$28252,"抖音",Sheet1!$E$5:$E$28252,"&lt;&gt;*调拨*")+SUMIFS(Sheet1!$F$5:$F$28252,Sheet1!$I$5:$I$28252,$B515,Sheet1!$L$5:$L$28252,$A515,Sheet1!$E$5:$E$28252,"*抖音*",Sheet1!$D$5:$D$28252,"&lt;&gt;抖音",Sheet1!$D$5:$D$28252,"&lt;&gt;内部转款",Sheet1!$D$5:$D$28252,"&lt;&gt;内部转账",Sheet1!$E$5:$E$28252,"&lt;&gt;*调拨*")</f>
        <v>0</v>
      </c>
      <c r="L515" s="32">
        <f>SUMIFS(Sheet1!$F$5:$F$28252,Sheet1!$I$5:$I$28252,$B515,Sheet1!$L$5:$L$28252,$A515,Sheet1!$D$5:$D$28252,"医卡通",Sheet1!$E$5:$E$28252,"&lt;&gt;*调拨*")+SUMIFS(Sheet1!$F$5:$F$28252,Sheet1!$I$5:$I$28252,$B515,Sheet1!$L$5:$L$28252,$A515,Sheet1!$E$5:$E$28252,"*医卡通*",Sheet1!$D$5:$D$28252,"&lt;&gt;医卡通",Sheet1!$D$5:$D$28252,"&lt;&gt;内部转款",Sheet1!$D$5:$D$28252,"&lt;&gt;内部转账",Sheet1!$E$5:$E$28252,"&lt;&gt;*调拨*")</f>
        <v>0</v>
      </c>
      <c r="M515" s="32">
        <f>SUMIFS(Sheet1!$F$5:$F$28252,Sheet1!$I$5:$I$28252,$B515,Sheet1!$L$5:$L$28252,$A515,Sheet1!$D$5:$D$28252,"企健网",Sheet1!$E$5:$E$28252,"&lt;&gt;*调拨*")+SUMIFS(Sheet1!$F$5:$F$28252,Sheet1!$I$5:$I$28252,$B515,Sheet1!$L$5:$L$28252,$A515,Sheet1!$E$5:$E$28252,"*企健网*",Sheet1!$D$5:$D$28252,"&lt;&gt;企健网",Sheet1!$D$5:$D$28252,"&lt;&gt;内部转款",Sheet1!$D$5:$D$28252,"&lt;&gt;内部转账",Sheet1!$E$5:$E$28252,"&lt;&gt;*调拨*")</f>
        <v>0</v>
      </c>
      <c r="N515" s="32">
        <f>SUMIFS(Sheet1!$F$5:$F$28252,Sheet1!$I$5:$I$28252,$B515,Sheet1!$L$5:$L$28252,$A515,Sheet1!$D$5:$D$28252,"银联",Sheet1!$E$5:$E$28252,"&lt;&gt;*调拨*")+SUMIFS(Sheet1!$F$5:$F$28252,Sheet1!$I$5:$I$28252,$B515,Sheet1!$L$5:$L$28252,$A515,Sheet1!$E$5:$E$28252,"*银联*",Sheet1!$D$5:$D$28252,"&lt;&gt;银联",Sheet1!$D$5:$D$28252,"&lt;&gt;内部转款",Sheet1!$D$5:$D$28252,"&lt;&gt;内部转账",Sheet1!$E$5:$E$28252,"&lt;&gt;*调拨*")</f>
        <v>0</v>
      </c>
      <c r="O515" s="32">
        <f>SUMIFS(Sheet1!$F$5:$F$28252,Sheet1!$I$5:$I$28252,$B515,Sheet1!$L$5:$L$28252,$A515,Sheet1!$D$5:$D$28252,"京东",Sheet1!$E$5:$E$28252,"&lt;&gt;*调拨*")+SUMIFS(Sheet1!$F$5:$F$28252,Sheet1!$I$5:$I$28252,$B515,Sheet1!$L$5:$L$28252,$A515,Sheet1!$E$5:$E$28252,"*京东*",Sheet1!$D$5:$D$28252,"&lt;&gt;京东",Sheet1!$D$5:$D$28252,"&lt;&gt;内部转款",Sheet1!$D$5:$D$28252,"&lt;&gt;内部转账",Sheet1!$E$5:$E$28252,"&lt;&gt;*调拨*")</f>
        <v>0</v>
      </c>
      <c r="P515" s="32">
        <f>SUMIFS(Sheet1!$F$5:$F$28252,Sheet1!$I$5:$I$28252,$B515,Sheet1!$L$5:$L$28252,$A515,Sheet1!$D$5:$D$28252,"药机微信",Sheet1!$E$5:$E$28252,"&lt;&gt;*调拨*")+SUMIFS(Sheet1!$F$5:$F$28252,Sheet1!$I$5:$I$28252,$B515,Sheet1!$L$5:$L$28252,$A515,Sheet1!$E$5:$E$28252,"*药机微信*",Sheet1!$D$5:$D$28252,"&lt;&gt;药机微信",Sheet1!$D$5:$D$28252,"&lt;&gt;内部转款",Sheet1!$D$5:$D$28252,"&lt;&gt;内部转账",Sheet1!$E$5:$E$28252,"&lt;&gt;*调拨*")</f>
        <v>0</v>
      </c>
      <c r="Q515" s="32">
        <f>SUMIFS(Sheet1!$F$5:$F$28252,Sheet1!$I$5:$I$28252,$B515,Sheet1!$L$5:$L$28252,$A515,Sheet1!$D$5:$D$28252,"亲情卡",Sheet1!$E$5:$E$28252,"&lt;&gt;*调拨*")+SUMIFS(Sheet1!$F$5:$F$28252,Sheet1!$I$5:$I$28252,$B515,Sheet1!$L$5:$L$28252,$A515,Sheet1!$E$5:$E$28252,"*亲情卡*",Sheet1!$D$5:$D$28252,"&lt;&gt;亲情卡",Sheet1!$D$5:$D$28252,"&lt;&gt;内部转款",Sheet1!$D$5:$D$28252,"&lt;&gt;内部转账",Sheet1!$E$5:$E$28252,"&lt;&gt;*调拨*")</f>
        <v>0</v>
      </c>
      <c r="R515" s="32">
        <f>SUMIFS(Sheet1!$F$5:$F$28252,Sheet1!$I$5:$I$28252,$B515,Sheet1!$L$5:$L$28252,$A515,Sheet1!$D$5:$D$28252,"优惠券",Sheet1!$E$5:$E$28252,"&lt;&gt;*调拨*")+SUMIFS(Sheet1!$F$5:$F$28252,Sheet1!$I$5:$I$28252,$B515,Sheet1!$L$5:$L$28252,$A515,Sheet1!$E$5:$E$28252,"*优惠券*",Sheet1!$D$5:$D$28252,"&lt;&gt;优惠券",Sheet1!$D$5:$D$28252,"&lt;&gt;内部转款",Sheet1!$D$5:$D$28252,"&lt;&gt;内部转账",Sheet1!$E$5:$E$28252,"&lt;&gt;*调拨*")</f>
        <v>0</v>
      </c>
      <c r="S515" s="32">
        <f>SUMIFS(Sheet1!$F$5:$F$28252,Sheet1!$I$5:$I$28252,$B515,Sheet1!$L$5:$L$28252,$A515,Sheet1!$D$5:$D$28252,"代金券",Sheet1!$E$5:$E$28252,"&lt;&gt;*调拨*")+SUMIFS(Sheet1!$F$5:$F$28252,Sheet1!$I$5:$I$28252,$B515,Sheet1!$L$5:$L$28252,$A515,Sheet1!$E$5:$E$28252,"*代金券*",Sheet1!$D$5:$D$28252,"&lt;&gt;代金券",Sheet1!$D$5:$D$28252,"&lt;&gt;内部转款",Sheet1!$D$5:$D$28252,"&lt;&gt;内部转账",Sheet1!$E$5:$E$28252,"&lt;&gt;*调拨*")</f>
        <v>0</v>
      </c>
      <c r="T515" s="32">
        <f>SUMIFS(Sheet1!$F$5:$F$28252,Sheet1!$I$5:$I$28252,$B515,Sheet1!$L$5:$L$28252,$A515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515,Sheet1!$L$5:$L$28252,$A515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515,Sheet1!$L$5:$L$28252,$A515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515,Sheet1!$L$5:$L$28252,$A515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5" s="32">
        <f>SUMIFS(Sheet1!$F$5:$F$28252,Sheet1!$I$5:$I$28252,$B515,Sheet1!$L$5:$L$28252,$A515,Sheet1!$E$5:$E$28252,"*调拨*")</f>
        <v>0</v>
      </c>
      <c r="V515" s="32">
        <f>SUMIFS(Sheet1!$F$5:$F$28252,Sheet1!$I$5:$I$28252,$B515,Sheet1!$L$5:$L$28252,$A515,Sheet1!$D$5:$D$28252,"储值",Sheet1!$E$5:$E$28252,"&lt;&gt;*调拨*")+SUMIFS(Sheet1!$F$5:$F$28252,Sheet1!$I$5:$I$28252,$B515,Sheet1!$L$5:$L$28252,$A515,Sheet1!$E$5:$E$28252,"*储值*",Sheet1!$D$5:$D$28252,"&lt;&gt;储值",Sheet1!$D$5:$D$28252,"&lt;&gt;内部转款",Sheet1!$D$5:$D$28252,"&lt;&gt;内部转账",Sheet1!$E$5:$E$28252,"&lt;&gt;*调拨*")</f>
        <v>0</v>
      </c>
      <c r="W515" s="32">
        <f>SUMIFS(Sheet1!$F$5:$F$28252,Sheet1!$I$5:$I$28252,$B515,Sheet1!$L$5:$L$28252,$A515,Sheet1!$D$5:$D$28252,"效期",Sheet1!$E$5:$E$28252,"&lt;&gt;*调拨*")+SUMIFS(Sheet1!$F$5:$F$28252,Sheet1!$I$5:$I$28252,$B515,Sheet1!$L$5:$L$28252,$A515,Sheet1!$E$5:$E$28252,"*效期*",Sheet1!$D$5:$D$28252,"&lt;&gt;效期",Sheet1!$D$5:$D$28252,"&lt;&gt;内部转款",Sheet1!$D$5:$D$28252,"&lt;&gt;内部转账",Sheet1!$E$5:$E$28252,"&lt;&gt;*调拨*")</f>
        <v>0</v>
      </c>
      <c r="X515" s="32">
        <f>SUMIFS(Sheet1!$F$5:$F$28252,Sheet1!$I$5:$I$28252,$B515,Sheet1!$L$5:$L$28252,$A515,Sheet1!$D$5:$D$28252,"内部转款",Sheet1!$E$5:$E$28252,"&lt;&gt;*调拨*")+SUMIFS(Sheet1!$F$5:$F$28252,Sheet1!$I$5:$I$28252,$B515,Sheet1!$L$5:$L$28252,$A515,Sheet1!$D$5:$D$28252,"内部转账",Sheet1!$E$5:$E$28252,"&lt;&gt;*调拨*")</f>
        <v>0</v>
      </c>
      <c r="Y515" s="32">
        <f t="shared" si="36"/>
        <v>0</v>
      </c>
      <c r="Z515" s="32">
        <f>SUMIFS(Sheet1!$F$5:$F$28252,Sheet1!$I$5:$I$28252,$B515,Sheet1!$L$5:$L$28252,$A515)</f>
        <v>947.72</v>
      </c>
      <c r="AA515" s="32">
        <f>SUMIFS(Sheet1!$G$5:$G$28252,Sheet1!$I$5:$I$28252,$B515,Sheet1!$L$5:$L$28252,$A515,Sheet1!$D$5:$D$28252,"工资",Sheet1!$E$5:$E$28252,"&lt;&gt;*调拨*")+SUMIFS(Sheet1!$G$5:$G$28252,Sheet1!$I$5:$I$28252,$B515,Sheet1!$L$5:$L$28252,$A515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5" s="32">
        <f>SUMIFS(Sheet1!$G$5:$G$28252,Sheet1!$I$5:$I$28252,$B515,Sheet1!$L$5:$L$28252,$A515,Sheet1!$D$5:$D$28252,"水费",Sheet1!$E$5:$E$28252,"&lt;&gt;*调拨*")+SUMIFS(Sheet1!$G$5:$G$28252,Sheet1!$I$5:$I$28252,$B515,Sheet1!$L$5:$L$28252,$A515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15" s="32">
        <f>SUMIFS(Sheet1!$G$5:$G$28252,Sheet1!$I$5:$I$28252,$B515,Sheet1!$L$5:$L$28252,$A515,Sheet1!$D$5:$D$28252,"电费",Sheet1!$E$5:$E$28252,"&lt;&gt;*调拨*")+SUMIFS(Sheet1!$G$5:$G$28252,Sheet1!$I$5:$I$28252,$B515,Sheet1!$L$5:$L$28252,$A515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15" s="32">
        <f>SUMIFS(Sheet1!$G$5:$G$28252,Sheet1!$I$5:$I$28252,$B515,Sheet1!$L$5:$L$28252,$A515,Sheet1!$D$5:$D$28252,"宽带费",Sheet1!$E$5:$E$28252,"&lt;&gt;*调拨*")+SUMIFS(Sheet1!$G$5:$G$28252,Sheet1!$I$5:$I$28252,$B515,Sheet1!$L$5:$L$28252,$A515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5" s="32">
        <f>SUMIFS(Sheet1!$G$5:$G$28252,Sheet1!$I$5:$I$28252,$B515,Sheet1!$L$5:$L$28252,$A515,Sheet1!$D$5:$D$28252,"办公费",Sheet1!$E$5:$E$28252,"&lt;&gt;*调拨*")+SUMIFS(Sheet1!$G$5:$G$28252,Sheet1!$I$5:$I$28252,$B515,Sheet1!$L$5:$L$28252,$A515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15" s="32">
        <f>SUMIFS(Sheet1!$G$5:$G$28252,Sheet1!$I$5:$I$28252,$B515,Sheet1!$L$5:$L$28252,$A515,Sheet1!$D$5:$D$28252,"话费",Sheet1!$E$5:$E$28252,"&lt;&gt;*调拨*")+SUMIFS(Sheet1!$G$5:$G$28252,Sheet1!$I$5:$I$28252,$B515,Sheet1!$L$5:$L$28252,$A515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15" s="32">
        <f>SUMIFS(Sheet1!$G$5:$G$28252,Sheet1!$I$5:$I$28252,$B515,Sheet1!$L$5:$L$28252,$A515,Sheet1!$D$5:$D$28252,"房租",Sheet1!$E$5:$E$28252,"&lt;&gt;*调拨*")+SUMIFS(Sheet1!$G$5:$G$28252,Sheet1!$I$5:$I$28252,$B515,Sheet1!$L$5:$L$28252,$A515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5" s="32">
        <f>SUMIFS(Sheet1!$G$5:$G$28252,Sheet1!$I$5:$I$28252,$B515,Sheet1!$L$5:$L$28252,$A515,Sheet1!$E$5:$E$28252,"*调拨*")</f>
        <v>0</v>
      </c>
      <c r="AI515" s="32">
        <f>SUMIFS(Sheet1!$G$5:$G$28252,Sheet1!$I$5:$I$28252,$B515,Sheet1!$L$5:$L$28252,$A515,Sheet1!$D$5:$D$28252,"内部转款",Sheet1!$E$5:$E$28252,"&lt;&gt;*调拨*")+SUMIFS(Sheet1!$G$5:$G$28252,Sheet1!$I$5:$I$28252,$B515,Sheet1!$L$5:$L$28252,$A515,Sheet1!$D$5:$D$28252,"内部转账",Sheet1!$E$5:$E$28252,"&lt;&gt;*调拨*")</f>
        <v>0</v>
      </c>
      <c r="AJ515" s="32">
        <f t="shared" si="37"/>
        <v>0</v>
      </c>
      <c r="AK515" s="32">
        <f>SUMIFS(Sheet1!$G$5:$G$28252,Sheet1!$I$5:$I$28252,$B515,Sheet1!$L$5:$L$28252,$A515)</f>
        <v>0</v>
      </c>
      <c r="AL515" s="32">
        <f t="shared" si="38"/>
        <v>947.72</v>
      </c>
    </row>
    <row r="516" ht="16.5" spans="1:38">
      <c r="A516" s="30">
        <v>202609</v>
      </c>
      <c r="B516" s="31" t="s">
        <v>82</v>
      </c>
      <c r="C516" s="32">
        <f>SUMIFS(Sheet1!$F$5:$F$28252,Sheet1!$I$5:$I$28252,$B516,Sheet1!$L$5:$L$28252,$A516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16" s="32">
        <f>SUMIFS(Sheet1!$F$5:$F$28252,Sheet1!$I$5:$I$28252,$B516,Sheet1!$L$5:$L$28252,$A516,Sheet1!$D$5:$D$28252,"医保即时拨付",Sheet1!$E$5:$E$28252,"&lt;&gt;*调拨*")+SUMIFS(Sheet1!$F$5:$F$28252,Sheet1!$I$5:$I$28252,$B516,Sheet1!$L$5:$L$28252,$A516,Sheet1!$E$5:$E$28252,"*医保即时拨付*",Sheet1!$D$5:$D$28252,"&lt;&gt;医保即时拨付",Sheet1!$D$5:$D$28252,"&lt;&gt;内部转款",Sheet1!$D$5:$D$28252,"&lt;&gt;内部转账",Sheet1!$E$5:$E$28252,"&lt;&gt;*调拨*")</f>
        <v>5667.1</v>
      </c>
      <c r="E516" s="32">
        <f>SUMIFS(Sheet1!$F$5:$F$28252,Sheet1!$I$5:$I$28252,$B516,Sheet1!$L$5:$L$28252,$A516,Sheet1!$D$5:$D$28252,"医保",Sheet1!$E$5:$E$28252,"&lt;&gt;*调拨*",Sheet1!$E$5:$E$28252,"&lt;&gt;*医保即时拨付*")+SUMIFS(Sheet1!$F$5:$F$28252,Sheet1!$I$5:$I$28252,$B516,Sheet1!$L$5:$L$28252,$A516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6" s="32">
        <f>SUMIFS(Sheet1!$F$5:$F$28252,Sheet1!$I$5:$I$28252,$B516,Sheet1!$L$5:$L$28252,$A516,Sheet1!$D$5:$D$28252,"聚合",Sheet1!$E$5:$E$28252,"&lt;&gt;*调拨*")+SUMIFS(Sheet1!$F$5:$F$28252,Sheet1!$I$5:$I$28252,$B516,Sheet1!$L$5:$L$28252,$A516,Sheet1!$E$5:$E$28252,"*聚合*",Sheet1!$D$5:$D$28252,"&lt;&gt;聚合",Sheet1!$D$5:$D$28252,"&lt;&gt;内部转款",Sheet1!$D$5:$D$28252,"&lt;&gt;内部转账",Sheet1!$E$5:$E$28252,"&lt;&gt;*调拨*")</f>
        <v>0</v>
      </c>
      <c r="G516" s="32">
        <f>SUMIFS(Sheet1!$F$5:$F$28252,Sheet1!$I$5:$I$28252,$B516,Sheet1!$L$5:$L$28252,$A516,Sheet1!$D$5:$D$28252,"24小时微信",Sheet1!$E$5:$E$28252,"&lt;&gt;*调拨*")+SUMIFS(Sheet1!$F$5:$F$28252,Sheet1!$I$5:$I$28252,$B516,Sheet1!$L$5:$L$28252,$A516,Sheet1!$E$5:$E$28252,"*24小时微信*",Sheet1!$D$5:$D$28252,"&lt;&gt;24小时微信",Sheet1!$D$5:$D$28252,"&lt;&gt;内部转款",Sheet1!$D$5:$D$28252,"&lt;&gt;内部转账",Sheet1!$E$5:$E$28252,"&lt;&gt;*调拨*")</f>
        <v>0</v>
      </c>
      <c r="H516" s="32">
        <f>SUMIFS(Sheet1!$F$5:$F$28252,Sheet1!$I$5:$I$28252,$B516,Sheet1!$L$5:$L$28252,$A516,Sheet1!$D$5:$D$28252,"美团",Sheet1!$E$5:$E$28252,"&lt;&gt;*调拨*")+SUMIFS(Sheet1!$F$5:$F$28252,Sheet1!$I$5:$I$28252,$B516,Sheet1!$L$5:$L$28252,$A516,Sheet1!$E$5:$E$28252,"*美团*",Sheet1!$D$5:$D$28252,"&lt;&gt;美团",Sheet1!$D$5:$D$28252,"&lt;&gt;内部转款",Sheet1!$D$5:$D$28252,"&lt;&gt;内部转账",Sheet1!$E$5:$E$28252,"&lt;&gt;*调拨*")</f>
        <v>0</v>
      </c>
      <c r="I516" s="32">
        <f>SUMIFS(Sheet1!$F$5:$F$28252,Sheet1!$I$5:$I$28252,$B516,Sheet1!$L$5:$L$28252,$A516,Sheet1!$D$5:$D$28252,"饿了么",Sheet1!$E$5:$E$28252,"&lt;&gt;*调拨*")+SUMIFS(Sheet1!$F$5:$F$28252,Sheet1!$I$5:$I$28252,$B516,Sheet1!$L$5:$L$28252,$A516,Sheet1!$E$5:$E$28252,"*饿了么*",Sheet1!$D$5:$D$28252,"&lt;&gt;饿了么",Sheet1!$D$5:$D$28252,"&lt;&gt;内部转款",Sheet1!$D$5:$D$28252,"&lt;&gt;内部转账",Sheet1!$E$5:$E$28252,"&lt;&gt;*调拨*")</f>
        <v>0</v>
      </c>
      <c r="J516" s="32">
        <f>SUMIFS(Sheet1!$F$5:$F$28252,Sheet1!$I$5:$I$28252,$B516,Sheet1!$L$5:$L$28252,$A516,Sheet1!$D$5:$D$28252,"健E卡",Sheet1!$E$5:$E$28252,"&lt;&gt;*调拨*")+SUMIFS(Sheet1!$F$5:$F$28252,Sheet1!$I$5:$I$28252,$B516,Sheet1!$L$5:$L$28252,$A516,Sheet1!$E$5:$E$28252,"*健E卡*",Sheet1!$D$5:$D$28252,"&lt;&gt;健E卡",Sheet1!$D$5:$D$28252,"&lt;&gt;内部转款",Sheet1!$D$5:$D$28252,"&lt;&gt;内部转账",Sheet1!$E$5:$E$28252,"&lt;&gt;*调拨*")</f>
        <v>0</v>
      </c>
      <c r="K516" s="32">
        <f>SUMIFS(Sheet1!$F$5:$F$28252,Sheet1!$I$5:$I$28252,$B516,Sheet1!$L$5:$L$28252,$A516,Sheet1!$D$5:$D$28252,"抖音",Sheet1!$E$5:$E$28252,"&lt;&gt;*调拨*")+SUMIFS(Sheet1!$F$5:$F$28252,Sheet1!$I$5:$I$28252,$B516,Sheet1!$L$5:$L$28252,$A516,Sheet1!$E$5:$E$28252,"*抖音*",Sheet1!$D$5:$D$28252,"&lt;&gt;抖音",Sheet1!$D$5:$D$28252,"&lt;&gt;内部转款",Sheet1!$D$5:$D$28252,"&lt;&gt;内部转账",Sheet1!$E$5:$E$28252,"&lt;&gt;*调拨*")</f>
        <v>0</v>
      </c>
      <c r="L516" s="32">
        <f>SUMIFS(Sheet1!$F$5:$F$28252,Sheet1!$I$5:$I$28252,$B516,Sheet1!$L$5:$L$28252,$A516,Sheet1!$D$5:$D$28252,"医卡通",Sheet1!$E$5:$E$28252,"&lt;&gt;*调拨*")+SUMIFS(Sheet1!$F$5:$F$28252,Sheet1!$I$5:$I$28252,$B516,Sheet1!$L$5:$L$28252,$A516,Sheet1!$E$5:$E$28252,"*医卡通*",Sheet1!$D$5:$D$28252,"&lt;&gt;医卡通",Sheet1!$D$5:$D$28252,"&lt;&gt;内部转款",Sheet1!$D$5:$D$28252,"&lt;&gt;内部转账",Sheet1!$E$5:$E$28252,"&lt;&gt;*调拨*")</f>
        <v>0</v>
      </c>
      <c r="M516" s="32">
        <f>SUMIFS(Sheet1!$F$5:$F$28252,Sheet1!$I$5:$I$28252,$B516,Sheet1!$L$5:$L$28252,$A516,Sheet1!$D$5:$D$28252,"企健网",Sheet1!$E$5:$E$28252,"&lt;&gt;*调拨*")+SUMIFS(Sheet1!$F$5:$F$28252,Sheet1!$I$5:$I$28252,$B516,Sheet1!$L$5:$L$28252,$A516,Sheet1!$E$5:$E$28252,"*企健网*",Sheet1!$D$5:$D$28252,"&lt;&gt;企健网",Sheet1!$D$5:$D$28252,"&lt;&gt;内部转款",Sheet1!$D$5:$D$28252,"&lt;&gt;内部转账",Sheet1!$E$5:$E$28252,"&lt;&gt;*调拨*")</f>
        <v>0</v>
      </c>
      <c r="N516" s="32">
        <f>SUMIFS(Sheet1!$F$5:$F$28252,Sheet1!$I$5:$I$28252,$B516,Sheet1!$L$5:$L$28252,$A516,Sheet1!$D$5:$D$28252,"银联",Sheet1!$E$5:$E$28252,"&lt;&gt;*调拨*")+SUMIFS(Sheet1!$F$5:$F$28252,Sheet1!$I$5:$I$28252,$B516,Sheet1!$L$5:$L$28252,$A516,Sheet1!$E$5:$E$28252,"*银联*",Sheet1!$D$5:$D$28252,"&lt;&gt;银联",Sheet1!$D$5:$D$28252,"&lt;&gt;内部转款",Sheet1!$D$5:$D$28252,"&lt;&gt;内部转账",Sheet1!$E$5:$E$28252,"&lt;&gt;*调拨*")</f>
        <v>0</v>
      </c>
      <c r="O516" s="32">
        <f>SUMIFS(Sheet1!$F$5:$F$28252,Sheet1!$I$5:$I$28252,$B516,Sheet1!$L$5:$L$28252,$A516,Sheet1!$D$5:$D$28252,"京东",Sheet1!$E$5:$E$28252,"&lt;&gt;*调拨*")+SUMIFS(Sheet1!$F$5:$F$28252,Sheet1!$I$5:$I$28252,$B516,Sheet1!$L$5:$L$28252,$A516,Sheet1!$E$5:$E$28252,"*京东*",Sheet1!$D$5:$D$28252,"&lt;&gt;京东",Sheet1!$D$5:$D$28252,"&lt;&gt;内部转款",Sheet1!$D$5:$D$28252,"&lt;&gt;内部转账",Sheet1!$E$5:$E$28252,"&lt;&gt;*调拨*")</f>
        <v>0</v>
      </c>
      <c r="P516" s="32">
        <f>SUMIFS(Sheet1!$F$5:$F$28252,Sheet1!$I$5:$I$28252,$B516,Sheet1!$L$5:$L$28252,$A516,Sheet1!$D$5:$D$28252,"药机微信",Sheet1!$E$5:$E$28252,"&lt;&gt;*调拨*")+SUMIFS(Sheet1!$F$5:$F$28252,Sheet1!$I$5:$I$28252,$B516,Sheet1!$L$5:$L$28252,$A516,Sheet1!$E$5:$E$28252,"*药机微信*",Sheet1!$D$5:$D$28252,"&lt;&gt;药机微信",Sheet1!$D$5:$D$28252,"&lt;&gt;内部转款",Sheet1!$D$5:$D$28252,"&lt;&gt;内部转账",Sheet1!$E$5:$E$28252,"&lt;&gt;*调拨*")</f>
        <v>0</v>
      </c>
      <c r="Q516" s="32">
        <f>SUMIFS(Sheet1!$F$5:$F$28252,Sheet1!$I$5:$I$28252,$B516,Sheet1!$L$5:$L$28252,$A516,Sheet1!$D$5:$D$28252,"亲情卡",Sheet1!$E$5:$E$28252,"&lt;&gt;*调拨*")+SUMIFS(Sheet1!$F$5:$F$28252,Sheet1!$I$5:$I$28252,$B516,Sheet1!$L$5:$L$28252,$A516,Sheet1!$E$5:$E$28252,"*亲情卡*",Sheet1!$D$5:$D$28252,"&lt;&gt;亲情卡",Sheet1!$D$5:$D$28252,"&lt;&gt;内部转款",Sheet1!$D$5:$D$28252,"&lt;&gt;内部转账",Sheet1!$E$5:$E$28252,"&lt;&gt;*调拨*")</f>
        <v>0</v>
      </c>
      <c r="R516" s="32">
        <f>SUMIFS(Sheet1!$F$5:$F$28252,Sheet1!$I$5:$I$28252,$B516,Sheet1!$L$5:$L$28252,$A516,Sheet1!$D$5:$D$28252,"优惠券",Sheet1!$E$5:$E$28252,"&lt;&gt;*调拨*")+SUMIFS(Sheet1!$F$5:$F$28252,Sheet1!$I$5:$I$28252,$B516,Sheet1!$L$5:$L$28252,$A516,Sheet1!$E$5:$E$28252,"*优惠券*",Sheet1!$D$5:$D$28252,"&lt;&gt;优惠券",Sheet1!$D$5:$D$28252,"&lt;&gt;内部转款",Sheet1!$D$5:$D$28252,"&lt;&gt;内部转账",Sheet1!$E$5:$E$28252,"&lt;&gt;*调拨*")</f>
        <v>0</v>
      </c>
      <c r="S516" s="32">
        <f>SUMIFS(Sheet1!$F$5:$F$28252,Sheet1!$I$5:$I$28252,$B516,Sheet1!$L$5:$L$28252,$A516,Sheet1!$D$5:$D$28252,"代金券",Sheet1!$E$5:$E$28252,"&lt;&gt;*调拨*")+SUMIFS(Sheet1!$F$5:$F$28252,Sheet1!$I$5:$I$28252,$B516,Sheet1!$L$5:$L$28252,$A516,Sheet1!$E$5:$E$28252,"*代金券*",Sheet1!$D$5:$D$28252,"&lt;&gt;代金券",Sheet1!$D$5:$D$28252,"&lt;&gt;内部转款",Sheet1!$D$5:$D$28252,"&lt;&gt;内部转账",Sheet1!$E$5:$E$28252,"&lt;&gt;*调拨*")</f>
        <v>0</v>
      </c>
      <c r="T516" s="32">
        <f>SUMIFS(Sheet1!$F$5:$F$28252,Sheet1!$I$5:$I$28252,$B516,Sheet1!$L$5:$L$28252,$A516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516,Sheet1!$L$5:$L$28252,$A516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516,Sheet1!$L$5:$L$28252,$A516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516,Sheet1!$L$5:$L$28252,$A516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6" s="32">
        <f>SUMIFS(Sheet1!$F$5:$F$28252,Sheet1!$I$5:$I$28252,$B516,Sheet1!$L$5:$L$28252,$A516,Sheet1!$E$5:$E$28252,"*调拨*")</f>
        <v>0</v>
      </c>
      <c r="V516" s="32">
        <f>SUMIFS(Sheet1!$F$5:$F$28252,Sheet1!$I$5:$I$28252,$B516,Sheet1!$L$5:$L$28252,$A516,Sheet1!$D$5:$D$28252,"储值",Sheet1!$E$5:$E$28252,"&lt;&gt;*调拨*")+SUMIFS(Sheet1!$F$5:$F$28252,Sheet1!$I$5:$I$28252,$B516,Sheet1!$L$5:$L$28252,$A516,Sheet1!$E$5:$E$28252,"*储值*",Sheet1!$D$5:$D$28252,"&lt;&gt;储值",Sheet1!$D$5:$D$28252,"&lt;&gt;内部转款",Sheet1!$D$5:$D$28252,"&lt;&gt;内部转账",Sheet1!$E$5:$E$28252,"&lt;&gt;*调拨*")</f>
        <v>0</v>
      </c>
      <c r="W516" s="32">
        <f>SUMIFS(Sheet1!$F$5:$F$28252,Sheet1!$I$5:$I$28252,$B516,Sheet1!$L$5:$L$28252,$A516,Sheet1!$D$5:$D$28252,"效期",Sheet1!$E$5:$E$28252,"&lt;&gt;*调拨*")+SUMIFS(Sheet1!$F$5:$F$28252,Sheet1!$I$5:$I$28252,$B516,Sheet1!$L$5:$L$28252,$A516,Sheet1!$E$5:$E$28252,"*效期*",Sheet1!$D$5:$D$28252,"&lt;&gt;效期",Sheet1!$D$5:$D$28252,"&lt;&gt;内部转款",Sheet1!$D$5:$D$28252,"&lt;&gt;内部转账",Sheet1!$E$5:$E$28252,"&lt;&gt;*调拨*")</f>
        <v>0</v>
      </c>
      <c r="X516" s="32">
        <f>SUMIFS(Sheet1!$F$5:$F$28252,Sheet1!$I$5:$I$28252,$B516,Sheet1!$L$5:$L$28252,$A516,Sheet1!$D$5:$D$28252,"内部转款",Sheet1!$E$5:$E$28252,"&lt;&gt;*调拨*")+SUMIFS(Sheet1!$F$5:$F$28252,Sheet1!$I$5:$I$28252,$B516,Sheet1!$L$5:$L$28252,$A516,Sheet1!$D$5:$D$28252,"内部转账",Sheet1!$E$5:$E$28252,"&lt;&gt;*调拨*")</f>
        <v>0</v>
      </c>
      <c r="Y516" s="32">
        <f t="shared" si="36"/>
        <v>0</v>
      </c>
      <c r="Z516" s="32">
        <f>SUMIFS(Sheet1!$F$5:$F$28252,Sheet1!$I$5:$I$28252,$B516,Sheet1!$L$5:$L$28252,$A516)</f>
        <v>5667.1</v>
      </c>
      <c r="AA516" s="32">
        <f>SUMIFS(Sheet1!$G$5:$G$28252,Sheet1!$I$5:$I$28252,$B516,Sheet1!$L$5:$L$28252,$A516,Sheet1!$D$5:$D$28252,"工资",Sheet1!$E$5:$E$28252,"&lt;&gt;*调拨*")+SUMIFS(Sheet1!$G$5:$G$28252,Sheet1!$I$5:$I$28252,$B516,Sheet1!$L$5:$L$28252,$A516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6" s="32">
        <f>SUMIFS(Sheet1!$G$5:$G$28252,Sheet1!$I$5:$I$28252,$B516,Sheet1!$L$5:$L$28252,$A516,Sheet1!$D$5:$D$28252,"水费",Sheet1!$E$5:$E$28252,"&lt;&gt;*调拨*")+SUMIFS(Sheet1!$G$5:$G$28252,Sheet1!$I$5:$I$28252,$B516,Sheet1!$L$5:$L$28252,$A516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16" s="32">
        <f>SUMIFS(Sheet1!$G$5:$G$28252,Sheet1!$I$5:$I$28252,$B516,Sheet1!$L$5:$L$28252,$A516,Sheet1!$D$5:$D$28252,"电费",Sheet1!$E$5:$E$28252,"&lt;&gt;*调拨*")+SUMIFS(Sheet1!$G$5:$G$28252,Sheet1!$I$5:$I$28252,$B516,Sheet1!$L$5:$L$28252,$A516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16" s="32">
        <f>SUMIFS(Sheet1!$G$5:$G$28252,Sheet1!$I$5:$I$28252,$B516,Sheet1!$L$5:$L$28252,$A516,Sheet1!$D$5:$D$28252,"宽带费",Sheet1!$E$5:$E$28252,"&lt;&gt;*调拨*")+SUMIFS(Sheet1!$G$5:$G$28252,Sheet1!$I$5:$I$28252,$B516,Sheet1!$L$5:$L$28252,$A516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6" s="32">
        <f>SUMIFS(Sheet1!$G$5:$G$28252,Sheet1!$I$5:$I$28252,$B516,Sheet1!$L$5:$L$28252,$A516,Sheet1!$D$5:$D$28252,"办公费",Sheet1!$E$5:$E$28252,"&lt;&gt;*调拨*")+SUMIFS(Sheet1!$G$5:$G$28252,Sheet1!$I$5:$I$28252,$B516,Sheet1!$L$5:$L$28252,$A516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16" s="32">
        <f>SUMIFS(Sheet1!$G$5:$G$28252,Sheet1!$I$5:$I$28252,$B516,Sheet1!$L$5:$L$28252,$A516,Sheet1!$D$5:$D$28252,"话费",Sheet1!$E$5:$E$28252,"&lt;&gt;*调拨*")+SUMIFS(Sheet1!$G$5:$G$28252,Sheet1!$I$5:$I$28252,$B516,Sheet1!$L$5:$L$28252,$A516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16" s="32">
        <f>SUMIFS(Sheet1!$G$5:$G$28252,Sheet1!$I$5:$I$28252,$B516,Sheet1!$L$5:$L$28252,$A516,Sheet1!$D$5:$D$28252,"房租",Sheet1!$E$5:$E$28252,"&lt;&gt;*调拨*")+SUMIFS(Sheet1!$G$5:$G$28252,Sheet1!$I$5:$I$28252,$B516,Sheet1!$L$5:$L$28252,$A516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6" s="32">
        <f>SUMIFS(Sheet1!$G$5:$G$28252,Sheet1!$I$5:$I$28252,$B516,Sheet1!$L$5:$L$28252,$A516,Sheet1!$E$5:$E$28252,"*调拨*")</f>
        <v>0</v>
      </c>
      <c r="AI516" s="32">
        <f>SUMIFS(Sheet1!$G$5:$G$28252,Sheet1!$I$5:$I$28252,$B516,Sheet1!$L$5:$L$28252,$A516,Sheet1!$D$5:$D$28252,"内部转款",Sheet1!$E$5:$E$28252,"&lt;&gt;*调拨*")+SUMIFS(Sheet1!$G$5:$G$28252,Sheet1!$I$5:$I$28252,$B516,Sheet1!$L$5:$L$28252,$A516,Sheet1!$D$5:$D$28252,"内部转账",Sheet1!$E$5:$E$28252,"&lt;&gt;*调拨*")</f>
        <v>0</v>
      </c>
      <c r="AJ516" s="32">
        <f t="shared" si="37"/>
        <v>0</v>
      </c>
      <c r="AK516" s="32">
        <f>SUMIFS(Sheet1!$G$5:$G$28252,Sheet1!$I$5:$I$28252,$B516,Sheet1!$L$5:$L$28252,$A516)</f>
        <v>0</v>
      </c>
      <c r="AL516" s="32">
        <f t="shared" si="38"/>
        <v>5667.1</v>
      </c>
    </row>
    <row r="517" ht="16.5" spans="1:38">
      <c r="A517" s="30">
        <v>202609</v>
      </c>
      <c r="B517" s="31" t="s">
        <v>87</v>
      </c>
      <c r="C517" s="32">
        <f>SUMIFS(Sheet1!$F$5:$F$28252,Sheet1!$I$5:$I$28252,$B517,Sheet1!$L$5:$L$28252,$A517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2288.09</v>
      </c>
      <c r="D517" s="32">
        <f>SUMIFS(Sheet1!$F$5:$F$28252,Sheet1!$I$5:$I$28252,$B517,Sheet1!$L$5:$L$28252,$A517,Sheet1!$D$5:$D$28252,"医保即时拨付",Sheet1!$E$5:$E$28252,"&lt;&gt;*调拨*")+SUMIFS(Sheet1!$F$5:$F$28252,Sheet1!$I$5:$I$28252,$B517,Sheet1!$L$5:$L$28252,$A517,Sheet1!$E$5:$E$28252,"*医保即时拨付*",Sheet1!$D$5:$D$28252,"&lt;&gt;医保即时拨付",Sheet1!$D$5:$D$28252,"&lt;&gt;内部转款",Sheet1!$D$5:$D$28252,"&lt;&gt;内部转账",Sheet1!$E$5:$E$28252,"&lt;&gt;*调拨*")</f>
        <v>0</v>
      </c>
      <c r="E517" s="32">
        <f>SUMIFS(Sheet1!$F$5:$F$28252,Sheet1!$I$5:$I$28252,$B517,Sheet1!$L$5:$L$28252,$A517,Sheet1!$D$5:$D$28252,"医保",Sheet1!$E$5:$E$28252,"&lt;&gt;*调拨*",Sheet1!$E$5:$E$28252,"&lt;&gt;*医保即时拨付*")+SUMIFS(Sheet1!$F$5:$F$28252,Sheet1!$I$5:$I$28252,$B517,Sheet1!$L$5:$L$28252,$A517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7" s="32">
        <f>SUMIFS(Sheet1!$F$5:$F$28252,Sheet1!$I$5:$I$28252,$B517,Sheet1!$L$5:$L$28252,$A517,Sheet1!$D$5:$D$28252,"聚合",Sheet1!$E$5:$E$28252,"&lt;&gt;*调拨*")+SUMIFS(Sheet1!$F$5:$F$28252,Sheet1!$I$5:$I$28252,$B517,Sheet1!$L$5:$L$28252,$A517,Sheet1!$E$5:$E$28252,"*聚合*",Sheet1!$D$5:$D$28252,"&lt;&gt;聚合",Sheet1!$D$5:$D$28252,"&lt;&gt;内部转款",Sheet1!$D$5:$D$28252,"&lt;&gt;内部转账",Sheet1!$E$5:$E$28252,"&lt;&gt;*调拨*")</f>
        <v>0</v>
      </c>
      <c r="G517" s="32">
        <f>SUMIFS(Sheet1!$F$5:$F$28252,Sheet1!$I$5:$I$28252,$B517,Sheet1!$L$5:$L$28252,$A517,Sheet1!$D$5:$D$28252,"24小时微信",Sheet1!$E$5:$E$28252,"&lt;&gt;*调拨*")+SUMIFS(Sheet1!$F$5:$F$28252,Sheet1!$I$5:$I$28252,$B517,Sheet1!$L$5:$L$28252,$A517,Sheet1!$E$5:$E$28252,"*24小时微信*",Sheet1!$D$5:$D$28252,"&lt;&gt;24小时微信",Sheet1!$D$5:$D$28252,"&lt;&gt;内部转款",Sheet1!$D$5:$D$28252,"&lt;&gt;内部转账",Sheet1!$E$5:$E$28252,"&lt;&gt;*调拨*")</f>
        <v>0</v>
      </c>
      <c r="H517" s="32">
        <f>SUMIFS(Sheet1!$F$5:$F$28252,Sheet1!$I$5:$I$28252,$B517,Sheet1!$L$5:$L$28252,$A517,Sheet1!$D$5:$D$28252,"美团",Sheet1!$E$5:$E$28252,"&lt;&gt;*调拨*")+SUMIFS(Sheet1!$F$5:$F$28252,Sheet1!$I$5:$I$28252,$B517,Sheet1!$L$5:$L$28252,$A517,Sheet1!$E$5:$E$28252,"*美团*",Sheet1!$D$5:$D$28252,"&lt;&gt;美团",Sheet1!$D$5:$D$28252,"&lt;&gt;内部转款",Sheet1!$D$5:$D$28252,"&lt;&gt;内部转账",Sheet1!$E$5:$E$28252,"&lt;&gt;*调拨*")</f>
        <v>0</v>
      </c>
      <c r="I517" s="32">
        <f>SUMIFS(Sheet1!$F$5:$F$28252,Sheet1!$I$5:$I$28252,$B517,Sheet1!$L$5:$L$28252,$A517,Sheet1!$D$5:$D$28252,"饿了么",Sheet1!$E$5:$E$28252,"&lt;&gt;*调拨*")+SUMIFS(Sheet1!$F$5:$F$28252,Sheet1!$I$5:$I$28252,$B517,Sheet1!$L$5:$L$28252,$A517,Sheet1!$E$5:$E$28252,"*饿了么*",Sheet1!$D$5:$D$28252,"&lt;&gt;饿了么",Sheet1!$D$5:$D$28252,"&lt;&gt;内部转款",Sheet1!$D$5:$D$28252,"&lt;&gt;内部转账",Sheet1!$E$5:$E$28252,"&lt;&gt;*调拨*")</f>
        <v>0</v>
      </c>
      <c r="J517" s="32">
        <f>SUMIFS(Sheet1!$F$5:$F$28252,Sheet1!$I$5:$I$28252,$B517,Sheet1!$L$5:$L$28252,$A517,Sheet1!$D$5:$D$28252,"健E卡",Sheet1!$E$5:$E$28252,"&lt;&gt;*调拨*")+SUMIFS(Sheet1!$F$5:$F$28252,Sheet1!$I$5:$I$28252,$B517,Sheet1!$L$5:$L$28252,$A517,Sheet1!$E$5:$E$28252,"*健E卡*",Sheet1!$D$5:$D$28252,"&lt;&gt;健E卡",Sheet1!$D$5:$D$28252,"&lt;&gt;内部转款",Sheet1!$D$5:$D$28252,"&lt;&gt;内部转账",Sheet1!$E$5:$E$28252,"&lt;&gt;*调拨*")</f>
        <v>0</v>
      </c>
      <c r="K517" s="32">
        <f>SUMIFS(Sheet1!$F$5:$F$28252,Sheet1!$I$5:$I$28252,$B517,Sheet1!$L$5:$L$28252,$A517,Sheet1!$D$5:$D$28252,"抖音",Sheet1!$E$5:$E$28252,"&lt;&gt;*调拨*")+SUMIFS(Sheet1!$F$5:$F$28252,Sheet1!$I$5:$I$28252,$B517,Sheet1!$L$5:$L$28252,$A517,Sheet1!$E$5:$E$28252,"*抖音*",Sheet1!$D$5:$D$28252,"&lt;&gt;抖音",Sheet1!$D$5:$D$28252,"&lt;&gt;内部转款",Sheet1!$D$5:$D$28252,"&lt;&gt;内部转账",Sheet1!$E$5:$E$28252,"&lt;&gt;*调拨*")</f>
        <v>0</v>
      </c>
      <c r="L517" s="32">
        <f>SUMIFS(Sheet1!$F$5:$F$28252,Sheet1!$I$5:$I$28252,$B517,Sheet1!$L$5:$L$28252,$A517,Sheet1!$D$5:$D$28252,"医卡通",Sheet1!$E$5:$E$28252,"&lt;&gt;*调拨*")+SUMIFS(Sheet1!$F$5:$F$28252,Sheet1!$I$5:$I$28252,$B517,Sheet1!$L$5:$L$28252,$A517,Sheet1!$E$5:$E$28252,"*医卡通*",Sheet1!$D$5:$D$28252,"&lt;&gt;医卡通",Sheet1!$D$5:$D$28252,"&lt;&gt;内部转款",Sheet1!$D$5:$D$28252,"&lt;&gt;内部转账",Sheet1!$E$5:$E$28252,"&lt;&gt;*调拨*")</f>
        <v>0</v>
      </c>
      <c r="M517" s="32">
        <f>SUMIFS(Sheet1!$F$5:$F$28252,Sheet1!$I$5:$I$28252,$B517,Sheet1!$L$5:$L$28252,$A517,Sheet1!$D$5:$D$28252,"企健网",Sheet1!$E$5:$E$28252,"&lt;&gt;*调拨*")+SUMIFS(Sheet1!$F$5:$F$28252,Sheet1!$I$5:$I$28252,$B517,Sheet1!$L$5:$L$28252,$A517,Sheet1!$E$5:$E$28252,"*企健网*",Sheet1!$D$5:$D$28252,"&lt;&gt;企健网",Sheet1!$D$5:$D$28252,"&lt;&gt;内部转款",Sheet1!$D$5:$D$28252,"&lt;&gt;内部转账",Sheet1!$E$5:$E$28252,"&lt;&gt;*调拨*")</f>
        <v>0</v>
      </c>
      <c r="N517" s="32">
        <f>SUMIFS(Sheet1!$F$5:$F$28252,Sheet1!$I$5:$I$28252,$B517,Sheet1!$L$5:$L$28252,$A517,Sheet1!$D$5:$D$28252,"银联",Sheet1!$E$5:$E$28252,"&lt;&gt;*调拨*")+SUMIFS(Sheet1!$F$5:$F$28252,Sheet1!$I$5:$I$28252,$B517,Sheet1!$L$5:$L$28252,$A517,Sheet1!$E$5:$E$28252,"*银联*",Sheet1!$D$5:$D$28252,"&lt;&gt;银联",Sheet1!$D$5:$D$28252,"&lt;&gt;内部转款",Sheet1!$D$5:$D$28252,"&lt;&gt;内部转账",Sheet1!$E$5:$E$28252,"&lt;&gt;*调拨*")</f>
        <v>0</v>
      </c>
      <c r="O517" s="32">
        <f>SUMIFS(Sheet1!$F$5:$F$28252,Sheet1!$I$5:$I$28252,$B517,Sheet1!$L$5:$L$28252,$A517,Sheet1!$D$5:$D$28252,"京东",Sheet1!$E$5:$E$28252,"&lt;&gt;*调拨*")+SUMIFS(Sheet1!$F$5:$F$28252,Sheet1!$I$5:$I$28252,$B517,Sheet1!$L$5:$L$28252,$A517,Sheet1!$E$5:$E$28252,"*京东*",Sheet1!$D$5:$D$28252,"&lt;&gt;京东",Sheet1!$D$5:$D$28252,"&lt;&gt;内部转款",Sheet1!$D$5:$D$28252,"&lt;&gt;内部转账",Sheet1!$E$5:$E$28252,"&lt;&gt;*调拨*")</f>
        <v>0</v>
      </c>
      <c r="P517" s="32">
        <f>SUMIFS(Sheet1!$F$5:$F$28252,Sheet1!$I$5:$I$28252,$B517,Sheet1!$L$5:$L$28252,$A517,Sheet1!$D$5:$D$28252,"药机微信",Sheet1!$E$5:$E$28252,"&lt;&gt;*调拨*")+SUMIFS(Sheet1!$F$5:$F$28252,Sheet1!$I$5:$I$28252,$B517,Sheet1!$L$5:$L$28252,$A517,Sheet1!$E$5:$E$28252,"*药机微信*",Sheet1!$D$5:$D$28252,"&lt;&gt;药机微信",Sheet1!$D$5:$D$28252,"&lt;&gt;内部转款",Sheet1!$D$5:$D$28252,"&lt;&gt;内部转账",Sheet1!$E$5:$E$28252,"&lt;&gt;*调拨*")</f>
        <v>0</v>
      </c>
      <c r="Q517" s="32">
        <f>SUMIFS(Sheet1!$F$5:$F$28252,Sheet1!$I$5:$I$28252,$B517,Sheet1!$L$5:$L$28252,$A517,Sheet1!$D$5:$D$28252,"亲情卡",Sheet1!$E$5:$E$28252,"&lt;&gt;*调拨*")+SUMIFS(Sheet1!$F$5:$F$28252,Sheet1!$I$5:$I$28252,$B517,Sheet1!$L$5:$L$28252,$A517,Sheet1!$E$5:$E$28252,"*亲情卡*",Sheet1!$D$5:$D$28252,"&lt;&gt;亲情卡",Sheet1!$D$5:$D$28252,"&lt;&gt;内部转款",Sheet1!$D$5:$D$28252,"&lt;&gt;内部转账",Sheet1!$E$5:$E$28252,"&lt;&gt;*调拨*")</f>
        <v>0</v>
      </c>
      <c r="R517" s="32">
        <f>SUMIFS(Sheet1!$F$5:$F$28252,Sheet1!$I$5:$I$28252,$B517,Sheet1!$L$5:$L$28252,$A517,Sheet1!$D$5:$D$28252,"优惠券",Sheet1!$E$5:$E$28252,"&lt;&gt;*调拨*")+SUMIFS(Sheet1!$F$5:$F$28252,Sheet1!$I$5:$I$28252,$B517,Sheet1!$L$5:$L$28252,$A517,Sheet1!$E$5:$E$28252,"*优惠券*",Sheet1!$D$5:$D$28252,"&lt;&gt;优惠券",Sheet1!$D$5:$D$28252,"&lt;&gt;内部转款",Sheet1!$D$5:$D$28252,"&lt;&gt;内部转账",Sheet1!$E$5:$E$28252,"&lt;&gt;*调拨*")</f>
        <v>0</v>
      </c>
      <c r="S517" s="32">
        <f>SUMIFS(Sheet1!$F$5:$F$28252,Sheet1!$I$5:$I$28252,$B517,Sheet1!$L$5:$L$28252,$A517,Sheet1!$D$5:$D$28252,"代金券",Sheet1!$E$5:$E$28252,"&lt;&gt;*调拨*")+SUMIFS(Sheet1!$F$5:$F$28252,Sheet1!$I$5:$I$28252,$B517,Sheet1!$L$5:$L$28252,$A517,Sheet1!$E$5:$E$28252,"*代金券*",Sheet1!$D$5:$D$28252,"&lt;&gt;代金券",Sheet1!$D$5:$D$28252,"&lt;&gt;内部转款",Sheet1!$D$5:$D$28252,"&lt;&gt;内部转账",Sheet1!$E$5:$E$28252,"&lt;&gt;*调拨*")</f>
        <v>0</v>
      </c>
      <c r="T517" s="32">
        <f>SUMIFS(Sheet1!$F$5:$F$28252,Sheet1!$I$5:$I$28252,$B517,Sheet1!$L$5:$L$28252,$A517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517,Sheet1!$L$5:$L$28252,$A517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517,Sheet1!$L$5:$L$28252,$A517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517,Sheet1!$L$5:$L$28252,$A517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7" s="32">
        <f>SUMIFS(Sheet1!$F$5:$F$28252,Sheet1!$I$5:$I$28252,$B517,Sheet1!$L$5:$L$28252,$A517,Sheet1!$E$5:$E$28252,"*调拨*")</f>
        <v>0</v>
      </c>
      <c r="V517" s="32">
        <f>SUMIFS(Sheet1!$F$5:$F$28252,Sheet1!$I$5:$I$28252,$B517,Sheet1!$L$5:$L$28252,$A517,Sheet1!$D$5:$D$28252,"储值",Sheet1!$E$5:$E$28252,"&lt;&gt;*调拨*")+SUMIFS(Sheet1!$F$5:$F$28252,Sheet1!$I$5:$I$28252,$B517,Sheet1!$L$5:$L$28252,$A517,Sheet1!$E$5:$E$28252,"*储值*",Sheet1!$D$5:$D$28252,"&lt;&gt;储值",Sheet1!$D$5:$D$28252,"&lt;&gt;内部转款",Sheet1!$D$5:$D$28252,"&lt;&gt;内部转账",Sheet1!$E$5:$E$28252,"&lt;&gt;*调拨*")</f>
        <v>0</v>
      </c>
      <c r="W517" s="32">
        <f>SUMIFS(Sheet1!$F$5:$F$28252,Sheet1!$I$5:$I$28252,$B517,Sheet1!$L$5:$L$28252,$A517,Sheet1!$D$5:$D$28252,"效期",Sheet1!$E$5:$E$28252,"&lt;&gt;*调拨*")+SUMIFS(Sheet1!$F$5:$F$28252,Sheet1!$I$5:$I$28252,$B517,Sheet1!$L$5:$L$28252,$A517,Sheet1!$E$5:$E$28252,"*效期*",Sheet1!$D$5:$D$28252,"&lt;&gt;效期",Sheet1!$D$5:$D$28252,"&lt;&gt;内部转款",Sheet1!$D$5:$D$28252,"&lt;&gt;内部转账",Sheet1!$E$5:$E$28252,"&lt;&gt;*调拨*")</f>
        <v>0</v>
      </c>
      <c r="X517" s="32">
        <f>SUMIFS(Sheet1!$F$5:$F$28252,Sheet1!$I$5:$I$28252,$B517,Sheet1!$L$5:$L$28252,$A517,Sheet1!$D$5:$D$28252,"内部转款",Sheet1!$E$5:$E$28252,"&lt;&gt;*调拨*")+SUMIFS(Sheet1!$F$5:$F$28252,Sheet1!$I$5:$I$28252,$B517,Sheet1!$L$5:$L$28252,$A517,Sheet1!$D$5:$D$28252,"内部转账",Sheet1!$E$5:$E$28252,"&lt;&gt;*调拨*")</f>
        <v>0</v>
      </c>
      <c r="Y517" s="32">
        <f t="shared" si="36"/>
        <v>0</v>
      </c>
      <c r="Z517" s="32">
        <f>SUMIFS(Sheet1!$F$5:$F$28252,Sheet1!$I$5:$I$28252,$B517,Sheet1!$L$5:$L$28252,$A517)</f>
        <v>2288.09</v>
      </c>
      <c r="AA517" s="32">
        <f>SUMIFS(Sheet1!$G$5:$G$28252,Sheet1!$I$5:$I$28252,$B517,Sheet1!$L$5:$L$28252,$A517,Sheet1!$D$5:$D$28252,"工资",Sheet1!$E$5:$E$28252,"&lt;&gt;*调拨*")+SUMIFS(Sheet1!$G$5:$G$28252,Sheet1!$I$5:$I$28252,$B517,Sheet1!$L$5:$L$28252,$A517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7" s="32">
        <f>SUMIFS(Sheet1!$G$5:$G$28252,Sheet1!$I$5:$I$28252,$B517,Sheet1!$L$5:$L$28252,$A517,Sheet1!$D$5:$D$28252,"水费",Sheet1!$E$5:$E$28252,"&lt;&gt;*调拨*")+SUMIFS(Sheet1!$G$5:$G$28252,Sheet1!$I$5:$I$28252,$B517,Sheet1!$L$5:$L$28252,$A517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252</v>
      </c>
      <c r="AC517" s="32">
        <f>SUMIFS(Sheet1!$G$5:$G$28252,Sheet1!$I$5:$I$28252,$B517,Sheet1!$L$5:$L$28252,$A517,Sheet1!$D$5:$D$28252,"电费",Sheet1!$E$5:$E$28252,"&lt;&gt;*调拨*")+SUMIFS(Sheet1!$G$5:$G$28252,Sheet1!$I$5:$I$28252,$B517,Sheet1!$L$5:$L$28252,$A517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5000</v>
      </c>
      <c r="AD517" s="32">
        <f>SUMIFS(Sheet1!$G$5:$G$28252,Sheet1!$I$5:$I$28252,$B517,Sheet1!$L$5:$L$28252,$A517,Sheet1!$D$5:$D$28252,"宽带费",Sheet1!$E$5:$E$28252,"&lt;&gt;*调拨*")+SUMIFS(Sheet1!$G$5:$G$28252,Sheet1!$I$5:$I$28252,$B517,Sheet1!$L$5:$L$28252,$A517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7" s="32">
        <f>SUMIFS(Sheet1!$G$5:$G$28252,Sheet1!$I$5:$I$28252,$B517,Sheet1!$L$5:$L$28252,$A517,Sheet1!$D$5:$D$28252,"办公费",Sheet1!$E$5:$E$28252,"&lt;&gt;*调拨*")+SUMIFS(Sheet1!$G$5:$G$28252,Sheet1!$I$5:$I$28252,$B517,Sheet1!$L$5:$L$28252,$A517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134.9</v>
      </c>
      <c r="AF517" s="32">
        <f>SUMIFS(Sheet1!$G$5:$G$28252,Sheet1!$I$5:$I$28252,$B517,Sheet1!$L$5:$L$28252,$A517,Sheet1!$D$5:$D$28252,"话费",Sheet1!$E$5:$E$28252,"&lt;&gt;*调拨*")+SUMIFS(Sheet1!$G$5:$G$28252,Sheet1!$I$5:$I$28252,$B517,Sheet1!$L$5:$L$28252,$A517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100</v>
      </c>
      <c r="AG517" s="32">
        <f>SUMIFS(Sheet1!$G$5:$G$28252,Sheet1!$I$5:$I$28252,$B517,Sheet1!$L$5:$L$28252,$A517,Sheet1!$D$5:$D$28252,"房租",Sheet1!$E$5:$E$28252,"&lt;&gt;*调拨*")+SUMIFS(Sheet1!$G$5:$G$28252,Sheet1!$I$5:$I$28252,$B517,Sheet1!$L$5:$L$28252,$A517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7" s="32">
        <f>SUMIFS(Sheet1!$G$5:$G$28252,Sheet1!$I$5:$I$28252,$B517,Sheet1!$L$5:$L$28252,$A517,Sheet1!$E$5:$E$28252,"*调拨*")</f>
        <v>0</v>
      </c>
      <c r="AI517" s="32">
        <f>SUMIFS(Sheet1!$G$5:$G$28252,Sheet1!$I$5:$I$28252,$B517,Sheet1!$L$5:$L$28252,$A517,Sheet1!$D$5:$D$28252,"内部转款",Sheet1!$E$5:$E$28252,"&lt;&gt;*调拨*")+SUMIFS(Sheet1!$G$5:$G$28252,Sheet1!$I$5:$I$28252,$B517,Sheet1!$L$5:$L$28252,$A517,Sheet1!$D$5:$D$28252,"内部转账",Sheet1!$E$5:$E$28252,"&lt;&gt;*调拨*")</f>
        <v>0</v>
      </c>
      <c r="AJ517" s="32">
        <f t="shared" si="37"/>
        <v>171.81</v>
      </c>
      <c r="AK517" s="32">
        <f>SUMIFS(Sheet1!$G$5:$G$28252,Sheet1!$I$5:$I$28252,$B517,Sheet1!$L$5:$L$28252,$A517)</f>
        <v>5658.71</v>
      </c>
      <c r="AL517" s="32">
        <f t="shared" si="38"/>
        <v>-3370.62</v>
      </c>
    </row>
    <row r="518" ht="16.5" spans="1:38">
      <c r="A518" s="30">
        <v>202609</v>
      </c>
      <c r="B518" s="31" t="s">
        <v>105</v>
      </c>
      <c r="C518" s="32">
        <f>SUMIFS(Sheet1!$F$5:$F$28252,Sheet1!$I$5:$I$28252,$B518,Sheet1!$L$5:$L$28252,$A518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18" s="32">
        <f>SUMIFS(Sheet1!$F$5:$F$28252,Sheet1!$I$5:$I$28252,$B518,Sheet1!$L$5:$L$28252,$A518,Sheet1!$D$5:$D$28252,"医保即时拨付",Sheet1!$E$5:$E$28252,"&lt;&gt;*调拨*")+SUMIFS(Sheet1!$F$5:$F$28252,Sheet1!$I$5:$I$28252,$B518,Sheet1!$L$5:$L$28252,$A518,Sheet1!$E$5:$E$28252,"*医保即时拨付*",Sheet1!$D$5:$D$28252,"&lt;&gt;医保即时拨付",Sheet1!$D$5:$D$28252,"&lt;&gt;内部转款",Sheet1!$D$5:$D$28252,"&lt;&gt;内部转账",Sheet1!$E$5:$E$28252,"&lt;&gt;*调拨*")</f>
        <v>0</v>
      </c>
      <c r="E518" s="32">
        <f>SUMIFS(Sheet1!$F$5:$F$28252,Sheet1!$I$5:$I$28252,$B518,Sheet1!$L$5:$L$28252,$A518,Sheet1!$D$5:$D$28252,"医保",Sheet1!$E$5:$E$28252,"&lt;&gt;*调拨*",Sheet1!$E$5:$E$28252,"&lt;&gt;*医保即时拨付*")+SUMIFS(Sheet1!$F$5:$F$28252,Sheet1!$I$5:$I$28252,$B518,Sheet1!$L$5:$L$28252,$A518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8" s="32">
        <f>SUMIFS(Sheet1!$F$5:$F$28252,Sheet1!$I$5:$I$28252,$B518,Sheet1!$L$5:$L$28252,$A518,Sheet1!$D$5:$D$28252,"聚合",Sheet1!$E$5:$E$28252,"&lt;&gt;*调拨*")+SUMIFS(Sheet1!$F$5:$F$28252,Sheet1!$I$5:$I$28252,$B518,Sheet1!$L$5:$L$28252,$A518,Sheet1!$E$5:$E$28252,"*聚合*",Sheet1!$D$5:$D$28252,"&lt;&gt;聚合",Sheet1!$D$5:$D$28252,"&lt;&gt;内部转款",Sheet1!$D$5:$D$28252,"&lt;&gt;内部转账",Sheet1!$E$5:$E$28252,"&lt;&gt;*调拨*")</f>
        <v>0</v>
      </c>
      <c r="G518" s="32">
        <f>SUMIFS(Sheet1!$F$5:$F$28252,Sheet1!$I$5:$I$28252,$B518,Sheet1!$L$5:$L$28252,$A518,Sheet1!$D$5:$D$28252,"24小时微信",Sheet1!$E$5:$E$28252,"&lt;&gt;*调拨*")+SUMIFS(Sheet1!$F$5:$F$28252,Sheet1!$I$5:$I$28252,$B518,Sheet1!$L$5:$L$28252,$A518,Sheet1!$E$5:$E$28252,"*24小时微信*",Sheet1!$D$5:$D$28252,"&lt;&gt;24小时微信",Sheet1!$D$5:$D$28252,"&lt;&gt;内部转款",Sheet1!$D$5:$D$28252,"&lt;&gt;内部转账",Sheet1!$E$5:$E$28252,"&lt;&gt;*调拨*")</f>
        <v>0</v>
      </c>
      <c r="H518" s="32">
        <f>SUMIFS(Sheet1!$F$5:$F$28252,Sheet1!$I$5:$I$28252,$B518,Sheet1!$L$5:$L$28252,$A518,Sheet1!$D$5:$D$28252,"美团",Sheet1!$E$5:$E$28252,"&lt;&gt;*调拨*")+SUMIFS(Sheet1!$F$5:$F$28252,Sheet1!$I$5:$I$28252,$B518,Sheet1!$L$5:$L$28252,$A518,Sheet1!$E$5:$E$28252,"*美团*",Sheet1!$D$5:$D$28252,"&lt;&gt;美团",Sheet1!$D$5:$D$28252,"&lt;&gt;内部转款",Sheet1!$D$5:$D$28252,"&lt;&gt;内部转账",Sheet1!$E$5:$E$28252,"&lt;&gt;*调拨*")</f>
        <v>0</v>
      </c>
      <c r="I518" s="32">
        <f>SUMIFS(Sheet1!$F$5:$F$28252,Sheet1!$I$5:$I$28252,$B518,Sheet1!$L$5:$L$28252,$A518,Sheet1!$D$5:$D$28252,"饿了么",Sheet1!$E$5:$E$28252,"&lt;&gt;*调拨*")+SUMIFS(Sheet1!$F$5:$F$28252,Sheet1!$I$5:$I$28252,$B518,Sheet1!$L$5:$L$28252,$A518,Sheet1!$E$5:$E$28252,"*饿了么*",Sheet1!$D$5:$D$28252,"&lt;&gt;饿了么",Sheet1!$D$5:$D$28252,"&lt;&gt;内部转款",Sheet1!$D$5:$D$28252,"&lt;&gt;内部转账",Sheet1!$E$5:$E$28252,"&lt;&gt;*调拨*")</f>
        <v>0</v>
      </c>
      <c r="J518" s="32">
        <f>SUMIFS(Sheet1!$F$5:$F$28252,Sheet1!$I$5:$I$28252,$B518,Sheet1!$L$5:$L$28252,$A518,Sheet1!$D$5:$D$28252,"健E卡",Sheet1!$E$5:$E$28252,"&lt;&gt;*调拨*")+SUMIFS(Sheet1!$F$5:$F$28252,Sheet1!$I$5:$I$28252,$B518,Sheet1!$L$5:$L$28252,$A518,Sheet1!$E$5:$E$28252,"*健E卡*",Sheet1!$D$5:$D$28252,"&lt;&gt;健E卡",Sheet1!$D$5:$D$28252,"&lt;&gt;内部转款",Sheet1!$D$5:$D$28252,"&lt;&gt;内部转账",Sheet1!$E$5:$E$28252,"&lt;&gt;*调拨*")</f>
        <v>0</v>
      </c>
      <c r="K518" s="32">
        <f>SUMIFS(Sheet1!$F$5:$F$28252,Sheet1!$I$5:$I$28252,$B518,Sheet1!$L$5:$L$28252,$A518,Sheet1!$D$5:$D$28252,"抖音",Sheet1!$E$5:$E$28252,"&lt;&gt;*调拨*")+SUMIFS(Sheet1!$F$5:$F$28252,Sheet1!$I$5:$I$28252,$B518,Sheet1!$L$5:$L$28252,$A518,Sheet1!$E$5:$E$28252,"*抖音*",Sheet1!$D$5:$D$28252,"&lt;&gt;抖音",Sheet1!$D$5:$D$28252,"&lt;&gt;内部转款",Sheet1!$D$5:$D$28252,"&lt;&gt;内部转账",Sheet1!$E$5:$E$28252,"&lt;&gt;*调拨*")</f>
        <v>0</v>
      </c>
      <c r="L518" s="32">
        <f>SUMIFS(Sheet1!$F$5:$F$28252,Sheet1!$I$5:$I$28252,$B518,Sheet1!$L$5:$L$28252,$A518,Sheet1!$D$5:$D$28252,"医卡通",Sheet1!$E$5:$E$28252,"&lt;&gt;*调拨*")+SUMIFS(Sheet1!$F$5:$F$28252,Sheet1!$I$5:$I$28252,$B518,Sheet1!$L$5:$L$28252,$A518,Sheet1!$E$5:$E$28252,"*医卡通*",Sheet1!$D$5:$D$28252,"&lt;&gt;医卡通",Sheet1!$D$5:$D$28252,"&lt;&gt;内部转款",Sheet1!$D$5:$D$28252,"&lt;&gt;内部转账",Sheet1!$E$5:$E$28252,"&lt;&gt;*调拨*")</f>
        <v>0</v>
      </c>
      <c r="M518" s="32">
        <f>SUMIFS(Sheet1!$F$5:$F$28252,Sheet1!$I$5:$I$28252,$B518,Sheet1!$L$5:$L$28252,$A518,Sheet1!$D$5:$D$28252,"企健网",Sheet1!$E$5:$E$28252,"&lt;&gt;*调拨*")+SUMIFS(Sheet1!$F$5:$F$28252,Sheet1!$I$5:$I$28252,$B518,Sheet1!$L$5:$L$28252,$A518,Sheet1!$E$5:$E$28252,"*企健网*",Sheet1!$D$5:$D$28252,"&lt;&gt;企健网",Sheet1!$D$5:$D$28252,"&lt;&gt;内部转款",Sheet1!$D$5:$D$28252,"&lt;&gt;内部转账",Sheet1!$E$5:$E$28252,"&lt;&gt;*调拨*")</f>
        <v>0</v>
      </c>
      <c r="N518" s="32">
        <f>SUMIFS(Sheet1!$F$5:$F$28252,Sheet1!$I$5:$I$28252,$B518,Sheet1!$L$5:$L$28252,$A518,Sheet1!$D$5:$D$28252,"银联",Sheet1!$E$5:$E$28252,"&lt;&gt;*调拨*")+SUMIFS(Sheet1!$F$5:$F$28252,Sheet1!$I$5:$I$28252,$B518,Sheet1!$L$5:$L$28252,$A518,Sheet1!$E$5:$E$28252,"*银联*",Sheet1!$D$5:$D$28252,"&lt;&gt;银联",Sheet1!$D$5:$D$28252,"&lt;&gt;内部转款",Sheet1!$D$5:$D$28252,"&lt;&gt;内部转账",Sheet1!$E$5:$E$28252,"&lt;&gt;*调拨*")</f>
        <v>0</v>
      </c>
      <c r="O518" s="32">
        <f>SUMIFS(Sheet1!$F$5:$F$28252,Sheet1!$I$5:$I$28252,$B518,Sheet1!$L$5:$L$28252,$A518,Sheet1!$D$5:$D$28252,"京东",Sheet1!$E$5:$E$28252,"&lt;&gt;*调拨*")+SUMIFS(Sheet1!$F$5:$F$28252,Sheet1!$I$5:$I$28252,$B518,Sheet1!$L$5:$L$28252,$A518,Sheet1!$E$5:$E$28252,"*京东*",Sheet1!$D$5:$D$28252,"&lt;&gt;京东",Sheet1!$D$5:$D$28252,"&lt;&gt;内部转款",Sheet1!$D$5:$D$28252,"&lt;&gt;内部转账",Sheet1!$E$5:$E$28252,"&lt;&gt;*调拨*")</f>
        <v>0</v>
      </c>
      <c r="P518" s="32">
        <f>SUMIFS(Sheet1!$F$5:$F$28252,Sheet1!$I$5:$I$28252,$B518,Sheet1!$L$5:$L$28252,$A518,Sheet1!$D$5:$D$28252,"药机微信",Sheet1!$E$5:$E$28252,"&lt;&gt;*调拨*")+SUMIFS(Sheet1!$F$5:$F$28252,Sheet1!$I$5:$I$28252,$B518,Sheet1!$L$5:$L$28252,$A518,Sheet1!$E$5:$E$28252,"*药机微信*",Sheet1!$D$5:$D$28252,"&lt;&gt;药机微信",Sheet1!$D$5:$D$28252,"&lt;&gt;内部转款",Sheet1!$D$5:$D$28252,"&lt;&gt;内部转账",Sheet1!$E$5:$E$28252,"&lt;&gt;*调拨*")</f>
        <v>0</v>
      </c>
      <c r="Q518" s="32">
        <f>SUMIFS(Sheet1!$F$5:$F$28252,Sheet1!$I$5:$I$28252,$B518,Sheet1!$L$5:$L$28252,$A518,Sheet1!$D$5:$D$28252,"亲情卡",Sheet1!$E$5:$E$28252,"&lt;&gt;*调拨*")+SUMIFS(Sheet1!$F$5:$F$28252,Sheet1!$I$5:$I$28252,$B518,Sheet1!$L$5:$L$28252,$A518,Sheet1!$E$5:$E$28252,"*亲情卡*",Sheet1!$D$5:$D$28252,"&lt;&gt;亲情卡",Sheet1!$D$5:$D$28252,"&lt;&gt;内部转款",Sheet1!$D$5:$D$28252,"&lt;&gt;内部转账",Sheet1!$E$5:$E$28252,"&lt;&gt;*调拨*")</f>
        <v>0</v>
      </c>
      <c r="R518" s="32">
        <f>SUMIFS(Sheet1!$F$5:$F$28252,Sheet1!$I$5:$I$28252,$B518,Sheet1!$L$5:$L$28252,$A518,Sheet1!$D$5:$D$28252,"优惠券",Sheet1!$E$5:$E$28252,"&lt;&gt;*调拨*")+SUMIFS(Sheet1!$F$5:$F$28252,Sheet1!$I$5:$I$28252,$B518,Sheet1!$L$5:$L$28252,$A518,Sheet1!$E$5:$E$28252,"*优惠券*",Sheet1!$D$5:$D$28252,"&lt;&gt;优惠券",Sheet1!$D$5:$D$28252,"&lt;&gt;内部转款",Sheet1!$D$5:$D$28252,"&lt;&gt;内部转账",Sheet1!$E$5:$E$28252,"&lt;&gt;*调拨*")</f>
        <v>0</v>
      </c>
      <c r="S518" s="32">
        <f>SUMIFS(Sheet1!$F$5:$F$28252,Sheet1!$I$5:$I$28252,$B518,Sheet1!$L$5:$L$28252,$A518,Sheet1!$D$5:$D$28252,"代金券",Sheet1!$E$5:$E$28252,"&lt;&gt;*调拨*")+SUMIFS(Sheet1!$F$5:$F$28252,Sheet1!$I$5:$I$28252,$B518,Sheet1!$L$5:$L$28252,$A518,Sheet1!$E$5:$E$28252,"*代金券*",Sheet1!$D$5:$D$28252,"&lt;&gt;代金券",Sheet1!$D$5:$D$28252,"&lt;&gt;内部转款",Sheet1!$D$5:$D$28252,"&lt;&gt;内部转账",Sheet1!$E$5:$E$28252,"&lt;&gt;*调拨*")</f>
        <v>0</v>
      </c>
      <c r="T518" s="32">
        <f>SUMIFS(Sheet1!$F$5:$F$28252,Sheet1!$I$5:$I$28252,$B518,Sheet1!$L$5:$L$28252,$A518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518,Sheet1!$L$5:$L$28252,$A518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518,Sheet1!$L$5:$L$28252,$A518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518,Sheet1!$L$5:$L$28252,$A518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8" s="32">
        <f>SUMIFS(Sheet1!$F$5:$F$28252,Sheet1!$I$5:$I$28252,$B518,Sheet1!$L$5:$L$28252,$A518,Sheet1!$E$5:$E$28252,"*调拨*")</f>
        <v>0</v>
      </c>
      <c r="V518" s="32">
        <f>SUMIFS(Sheet1!$F$5:$F$28252,Sheet1!$I$5:$I$28252,$B518,Sheet1!$L$5:$L$28252,$A518,Sheet1!$D$5:$D$28252,"储值",Sheet1!$E$5:$E$28252,"&lt;&gt;*调拨*")+SUMIFS(Sheet1!$F$5:$F$28252,Sheet1!$I$5:$I$28252,$B518,Sheet1!$L$5:$L$28252,$A518,Sheet1!$E$5:$E$28252,"*储值*",Sheet1!$D$5:$D$28252,"&lt;&gt;储值",Sheet1!$D$5:$D$28252,"&lt;&gt;内部转款",Sheet1!$D$5:$D$28252,"&lt;&gt;内部转账",Sheet1!$E$5:$E$28252,"&lt;&gt;*调拨*")</f>
        <v>0</v>
      </c>
      <c r="W518" s="32">
        <f>SUMIFS(Sheet1!$F$5:$F$28252,Sheet1!$I$5:$I$28252,$B518,Sheet1!$L$5:$L$28252,$A518,Sheet1!$D$5:$D$28252,"效期",Sheet1!$E$5:$E$28252,"&lt;&gt;*调拨*")+SUMIFS(Sheet1!$F$5:$F$28252,Sheet1!$I$5:$I$28252,$B518,Sheet1!$L$5:$L$28252,$A518,Sheet1!$E$5:$E$28252,"*效期*",Sheet1!$D$5:$D$28252,"&lt;&gt;效期",Sheet1!$D$5:$D$28252,"&lt;&gt;内部转款",Sheet1!$D$5:$D$28252,"&lt;&gt;内部转账",Sheet1!$E$5:$E$28252,"&lt;&gt;*调拨*")</f>
        <v>0</v>
      </c>
      <c r="X518" s="32">
        <f>SUMIFS(Sheet1!$F$5:$F$28252,Sheet1!$I$5:$I$28252,$B518,Sheet1!$L$5:$L$28252,$A518,Sheet1!$D$5:$D$28252,"内部转款",Sheet1!$E$5:$E$28252,"&lt;&gt;*调拨*")+SUMIFS(Sheet1!$F$5:$F$28252,Sheet1!$I$5:$I$28252,$B518,Sheet1!$L$5:$L$28252,$A518,Sheet1!$D$5:$D$28252,"内部转账",Sheet1!$E$5:$E$28252,"&lt;&gt;*调拨*")</f>
        <v>0</v>
      </c>
      <c r="Y518" s="32">
        <f t="shared" si="36"/>
        <v>0</v>
      </c>
      <c r="Z518" s="32">
        <f>SUMIFS(Sheet1!$F$5:$F$28252,Sheet1!$I$5:$I$28252,$B518,Sheet1!$L$5:$L$28252,$A518)</f>
        <v>0</v>
      </c>
      <c r="AA518" s="32">
        <f>SUMIFS(Sheet1!$G$5:$G$28252,Sheet1!$I$5:$I$28252,$B518,Sheet1!$L$5:$L$28252,$A518,Sheet1!$D$5:$D$28252,"工资",Sheet1!$E$5:$E$28252,"&lt;&gt;*调拨*")+SUMIFS(Sheet1!$G$5:$G$28252,Sheet1!$I$5:$I$28252,$B518,Sheet1!$L$5:$L$28252,$A518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8" s="32">
        <f>SUMIFS(Sheet1!$G$5:$G$28252,Sheet1!$I$5:$I$28252,$B518,Sheet1!$L$5:$L$28252,$A518,Sheet1!$D$5:$D$28252,"水费",Sheet1!$E$5:$E$28252,"&lt;&gt;*调拨*")+SUMIFS(Sheet1!$G$5:$G$28252,Sheet1!$I$5:$I$28252,$B518,Sheet1!$L$5:$L$28252,$A518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18" s="32">
        <f>SUMIFS(Sheet1!$G$5:$G$28252,Sheet1!$I$5:$I$28252,$B518,Sheet1!$L$5:$L$28252,$A518,Sheet1!$D$5:$D$28252,"电费",Sheet1!$E$5:$E$28252,"&lt;&gt;*调拨*")+SUMIFS(Sheet1!$G$5:$G$28252,Sheet1!$I$5:$I$28252,$B518,Sheet1!$L$5:$L$28252,$A518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18" s="32">
        <f>SUMIFS(Sheet1!$G$5:$G$28252,Sheet1!$I$5:$I$28252,$B518,Sheet1!$L$5:$L$28252,$A518,Sheet1!$D$5:$D$28252,"宽带费",Sheet1!$E$5:$E$28252,"&lt;&gt;*调拨*")+SUMIFS(Sheet1!$G$5:$G$28252,Sheet1!$I$5:$I$28252,$B518,Sheet1!$L$5:$L$28252,$A518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8" s="32">
        <f>SUMIFS(Sheet1!$G$5:$G$28252,Sheet1!$I$5:$I$28252,$B518,Sheet1!$L$5:$L$28252,$A518,Sheet1!$D$5:$D$28252,"办公费",Sheet1!$E$5:$E$28252,"&lt;&gt;*调拨*")+SUMIFS(Sheet1!$G$5:$G$28252,Sheet1!$I$5:$I$28252,$B518,Sheet1!$L$5:$L$28252,$A518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18" s="32">
        <f>SUMIFS(Sheet1!$G$5:$G$28252,Sheet1!$I$5:$I$28252,$B518,Sheet1!$L$5:$L$28252,$A518,Sheet1!$D$5:$D$28252,"话费",Sheet1!$E$5:$E$28252,"&lt;&gt;*调拨*")+SUMIFS(Sheet1!$G$5:$G$28252,Sheet1!$I$5:$I$28252,$B518,Sheet1!$L$5:$L$28252,$A518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18" s="32">
        <f>SUMIFS(Sheet1!$G$5:$G$28252,Sheet1!$I$5:$I$28252,$B518,Sheet1!$L$5:$L$28252,$A518,Sheet1!$D$5:$D$28252,"房租",Sheet1!$E$5:$E$28252,"&lt;&gt;*调拨*")+SUMIFS(Sheet1!$G$5:$G$28252,Sheet1!$I$5:$I$28252,$B518,Sheet1!$L$5:$L$28252,$A518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8" s="32">
        <f>SUMIFS(Sheet1!$G$5:$G$28252,Sheet1!$I$5:$I$28252,$B518,Sheet1!$L$5:$L$28252,$A518,Sheet1!$E$5:$E$28252,"*调拨*")</f>
        <v>0</v>
      </c>
      <c r="AI518" s="32">
        <f>SUMIFS(Sheet1!$G$5:$G$28252,Sheet1!$I$5:$I$28252,$B518,Sheet1!$L$5:$L$28252,$A518,Sheet1!$D$5:$D$28252,"内部转款",Sheet1!$E$5:$E$28252,"&lt;&gt;*调拨*")+SUMIFS(Sheet1!$G$5:$G$28252,Sheet1!$I$5:$I$28252,$B518,Sheet1!$L$5:$L$28252,$A518,Sheet1!$D$5:$D$28252,"内部转账",Sheet1!$E$5:$E$28252,"&lt;&gt;*调拨*")</f>
        <v>0</v>
      </c>
      <c r="AJ518" s="32">
        <f t="shared" si="37"/>
        <v>0</v>
      </c>
      <c r="AK518" s="32">
        <f>SUMIFS(Sheet1!$G$5:$G$28252,Sheet1!$I$5:$I$28252,$B518,Sheet1!$L$5:$L$28252,$A518)</f>
        <v>0</v>
      </c>
      <c r="AL518" s="32">
        <f t="shared" si="38"/>
        <v>0</v>
      </c>
    </row>
    <row r="519" ht="16.5" spans="1:38">
      <c r="A519" s="30">
        <v>202609</v>
      </c>
      <c r="B519" s="31" t="s">
        <v>45</v>
      </c>
      <c r="C519" s="32">
        <f>SUMIFS(Sheet1!$F$5:$F$28252,Sheet1!$I$5:$I$28252,$B519,Sheet1!$L$5:$L$28252,$A519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2226.79</v>
      </c>
      <c r="D519" s="32">
        <f>SUMIFS(Sheet1!$F$5:$F$28252,Sheet1!$I$5:$I$28252,$B519,Sheet1!$L$5:$L$28252,$A519,Sheet1!$D$5:$D$28252,"医保即时拨付",Sheet1!$E$5:$E$28252,"&lt;&gt;*调拨*")+SUMIFS(Sheet1!$F$5:$F$28252,Sheet1!$I$5:$I$28252,$B519,Sheet1!$L$5:$L$28252,$A519,Sheet1!$E$5:$E$28252,"*医保即时拨付*",Sheet1!$D$5:$D$28252,"&lt;&gt;医保即时拨付",Sheet1!$D$5:$D$28252,"&lt;&gt;内部转款",Sheet1!$D$5:$D$28252,"&lt;&gt;内部转账",Sheet1!$E$5:$E$28252,"&lt;&gt;*调拨*")</f>
        <v>0</v>
      </c>
      <c r="E519" s="32">
        <f>SUMIFS(Sheet1!$F$5:$F$28252,Sheet1!$I$5:$I$28252,$B519,Sheet1!$L$5:$L$28252,$A519,Sheet1!$D$5:$D$28252,"医保",Sheet1!$E$5:$E$28252,"&lt;&gt;*调拨*",Sheet1!$E$5:$E$28252,"&lt;&gt;*医保即时拨付*")+SUMIFS(Sheet1!$F$5:$F$28252,Sheet1!$I$5:$I$28252,$B519,Sheet1!$L$5:$L$28252,$A519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19" s="32">
        <f>SUMIFS(Sheet1!$F$5:$F$28252,Sheet1!$I$5:$I$28252,$B519,Sheet1!$L$5:$L$28252,$A519,Sheet1!$D$5:$D$28252,"聚合",Sheet1!$E$5:$E$28252,"&lt;&gt;*调拨*")+SUMIFS(Sheet1!$F$5:$F$28252,Sheet1!$I$5:$I$28252,$B519,Sheet1!$L$5:$L$28252,$A519,Sheet1!$E$5:$E$28252,"*聚合*",Sheet1!$D$5:$D$28252,"&lt;&gt;聚合",Sheet1!$D$5:$D$28252,"&lt;&gt;内部转款",Sheet1!$D$5:$D$28252,"&lt;&gt;内部转账",Sheet1!$E$5:$E$28252,"&lt;&gt;*调拨*")</f>
        <v>0</v>
      </c>
      <c r="G519" s="32">
        <f>SUMIFS(Sheet1!$F$5:$F$28252,Sheet1!$I$5:$I$28252,$B519,Sheet1!$L$5:$L$28252,$A519,Sheet1!$D$5:$D$28252,"24小时微信",Sheet1!$E$5:$E$28252,"&lt;&gt;*调拨*")+SUMIFS(Sheet1!$F$5:$F$28252,Sheet1!$I$5:$I$28252,$B519,Sheet1!$L$5:$L$28252,$A519,Sheet1!$E$5:$E$28252,"*24小时微信*",Sheet1!$D$5:$D$28252,"&lt;&gt;24小时微信",Sheet1!$D$5:$D$28252,"&lt;&gt;内部转款",Sheet1!$D$5:$D$28252,"&lt;&gt;内部转账",Sheet1!$E$5:$E$28252,"&lt;&gt;*调拨*")</f>
        <v>0</v>
      </c>
      <c r="H519" s="32">
        <f>SUMIFS(Sheet1!$F$5:$F$28252,Sheet1!$I$5:$I$28252,$B519,Sheet1!$L$5:$L$28252,$A519,Sheet1!$D$5:$D$28252,"美团",Sheet1!$E$5:$E$28252,"&lt;&gt;*调拨*")+SUMIFS(Sheet1!$F$5:$F$28252,Sheet1!$I$5:$I$28252,$B519,Sheet1!$L$5:$L$28252,$A519,Sheet1!$E$5:$E$28252,"*美团*",Sheet1!$D$5:$D$28252,"&lt;&gt;美团",Sheet1!$D$5:$D$28252,"&lt;&gt;内部转款",Sheet1!$D$5:$D$28252,"&lt;&gt;内部转账",Sheet1!$E$5:$E$28252,"&lt;&gt;*调拨*")</f>
        <v>0</v>
      </c>
      <c r="I519" s="32">
        <f>SUMIFS(Sheet1!$F$5:$F$28252,Sheet1!$I$5:$I$28252,$B519,Sheet1!$L$5:$L$28252,$A519,Sheet1!$D$5:$D$28252,"饿了么",Sheet1!$E$5:$E$28252,"&lt;&gt;*调拨*")+SUMIFS(Sheet1!$F$5:$F$28252,Sheet1!$I$5:$I$28252,$B519,Sheet1!$L$5:$L$28252,$A519,Sheet1!$E$5:$E$28252,"*饿了么*",Sheet1!$D$5:$D$28252,"&lt;&gt;饿了么",Sheet1!$D$5:$D$28252,"&lt;&gt;内部转款",Sheet1!$D$5:$D$28252,"&lt;&gt;内部转账",Sheet1!$E$5:$E$28252,"&lt;&gt;*调拨*")</f>
        <v>0</v>
      </c>
      <c r="J519" s="32">
        <f>SUMIFS(Sheet1!$F$5:$F$28252,Sheet1!$I$5:$I$28252,$B519,Sheet1!$L$5:$L$28252,$A519,Sheet1!$D$5:$D$28252,"健E卡",Sheet1!$E$5:$E$28252,"&lt;&gt;*调拨*")+SUMIFS(Sheet1!$F$5:$F$28252,Sheet1!$I$5:$I$28252,$B519,Sheet1!$L$5:$L$28252,$A519,Sheet1!$E$5:$E$28252,"*健E卡*",Sheet1!$D$5:$D$28252,"&lt;&gt;健E卡",Sheet1!$D$5:$D$28252,"&lt;&gt;内部转款",Sheet1!$D$5:$D$28252,"&lt;&gt;内部转账",Sheet1!$E$5:$E$28252,"&lt;&gt;*调拨*")</f>
        <v>0</v>
      </c>
      <c r="K519" s="32">
        <f>SUMIFS(Sheet1!$F$5:$F$28252,Sheet1!$I$5:$I$28252,$B519,Sheet1!$L$5:$L$28252,$A519,Sheet1!$D$5:$D$28252,"抖音",Sheet1!$E$5:$E$28252,"&lt;&gt;*调拨*")+SUMIFS(Sheet1!$F$5:$F$28252,Sheet1!$I$5:$I$28252,$B519,Sheet1!$L$5:$L$28252,$A519,Sheet1!$E$5:$E$28252,"*抖音*",Sheet1!$D$5:$D$28252,"&lt;&gt;抖音",Sheet1!$D$5:$D$28252,"&lt;&gt;内部转款",Sheet1!$D$5:$D$28252,"&lt;&gt;内部转账",Sheet1!$E$5:$E$28252,"&lt;&gt;*调拨*")</f>
        <v>0</v>
      </c>
      <c r="L519" s="32">
        <f>SUMIFS(Sheet1!$F$5:$F$28252,Sheet1!$I$5:$I$28252,$B519,Sheet1!$L$5:$L$28252,$A519,Sheet1!$D$5:$D$28252,"医卡通",Sheet1!$E$5:$E$28252,"&lt;&gt;*调拨*")+SUMIFS(Sheet1!$F$5:$F$28252,Sheet1!$I$5:$I$28252,$B519,Sheet1!$L$5:$L$28252,$A519,Sheet1!$E$5:$E$28252,"*医卡通*",Sheet1!$D$5:$D$28252,"&lt;&gt;医卡通",Sheet1!$D$5:$D$28252,"&lt;&gt;内部转款",Sheet1!$D$5:$D$28252,"&lt;&gt;内部转账",Sheet1!$E$5:$E$28252,"&lt;&gt;*调拨*")</f>
        <v>0</v>
      </c>
      <c r="M519" s="32">
        <f>SUMIFS(Sheet1!$F$5:$F$28252,Sheet1!$I$5:$I$28252,$B519,Sheet1!$L$5:$L$28252,$A519,Sheet1!$D$5:$D$28252,"企健网",Sheet1!$E$5:$E$28252,"&lt;&gt;*调拨*")+SUMIFS(Sheet1!$F$5:$F$28252,Sheet1!$I$5:$I$28252,$B519,Sheet1!$L$5:$L$28252,$A519,Sheet1!$E$5:$E$28252,"*企健网*",Sheet1!$D$5:$D$28252,"&lt;&gt;企健网",Sheet1!$D$5:$D$28252,"&lt;&gt;内部转款",Sheet1!$D$5:$D$28252,"&lt;&gt;内部转账",Sheet1!$E$5:$E$28252,"&lt;&gt;*调拨*")</f>
        <v>0</v>
      </c>
      <c r="N519" s="32">
        <f>SUMIFS(Sheet1!$F$5:$F$28252,Sheet1!$I$5:$I$28252,$B519,Sheet1!$L$5:$L$28252,$A519,Sheet1!$D$5:$D$28252,"银联",Sheet1!$E$5:$E$28252,"&lt;&gt;*调拨*")+SUMIFS(Sheet1!$F$5:$F$28252,Sheet1!$I$5:$I$28252,$B519,Sheet1!$L$5:$L$28252,$A519,Sheet1!$E$5:$E$28252,"*银联*",Sheet1!$D$5:$D$28252,"&lt;&gt;银联",Sheet1!$D$5:$D$28252,"&lt;&gt;内部转款",Sheet1!$D$5:$D$28252,"&lt;&gt;内部转账",Sheet1!$E$5:$E$28252,"&lt;&gt;*调拨*")</f>
        <v>0</v>
      </c>
      <c r="O519" s="32">
        <f>SUMIFS(Sheet1!$F$5:$F$28252,Sheet1!$I$5:$I$28252,$B519,Sheet1!$L$5:$L$28252,$A519,Sheet1!$D$5:$D$28252,"京东",Sheet1!$E$5:$E$28252,"&lt;&gt;*调拨*")+SUMIFS(Sheet1!$F$5:$F$28252,Sheet1!$I$5:$I$28252,$B519,Sheet1!$L$5:$L$28252,$A519,Sheet1!$E$5:$E$28252,"*京东*",Sheet1!$D$5:$D$28252,"&lt;&gt;京东",Sheet1!$D$5:$D$28252,"&lt;&gt;内部转款",Sheet1!$D$5:$D$28252,"&lt;&gt;内部转账",Sheet1!$E$5:$E$28252,"&lt;&gt;*调拨*")</f>
        <v>0</v>
      </c>
      <c r="P519" s="32">
        <f>SUMIFS(Sheet1!$F$5:$F$28252,Sheet1!$I$5:$I$28252,$B519,Sheet1!$L$5:$L$28252,$A519,Sheet1!$D$5:$D$28252,"药机微信",Sheet1!$E$5:$E$28252,"&lt;&gt;*调拨*")+SUMIFS(Sheet1!$F$5:$F$28252,Sheet1!$I$5:$I$28252,$B519,Sheet1!$L$5:$L$28252,$A519,Sheet1!$E$5:$E$28252,"*药机微信*",Sheet1!$D$5:$D$28252,"&lt;&gt;药机微信",Sheet1!$D$5:$D$28252,"&lt;&gt;内部转款",Sheet1!$D$5:$D$28252,"&lt;&gt;内部转账",Sheet1!$E$5:$E$28252,"&lt;&gt;*调拨*")</f>
        <v>0</v>
      </c>
      <c r="Q519" s="32">
        <f>SUMIFS(Sheet1!$F$5:$F$28252,Sheet1!$I$5:$I$28252,$B519,Sheet1!$L$5:$L$28252,$A519,Sheet1!$D$5:$D$28252,"亲情卡",Sheet1!$E$5:$E$28252,"&lt;&gt;*调拨*")+SUMIFS(Sheet1!$F$5:$F$28252,Sheet1!$I$5:$I$28252,$B519,Sheet1!$L$5:$L$28252,$A519,Sheet1!$E$5:$E$28252,"*亲情卡*",Sheet1!$D$5:$D$28252,"&lt;&gt;亲情卡",Sheet1!$D$5:$D$28252,"&lt;&gt;内部转款",Sheet1!$D$5:$D$28252,"&lt;&gt;内部转账",Sheet1!$E$5:$E$28252,"&lt;&gt;*调拨*")</f>
        <v>0</v>
      </c>
      <c r="R519" s="32">
        <f>SUMIFS(Sheet1!$F$5:$F$28252,Sheet1!$I$5:$I$28252,$B519,Sheet1!$L$5:$L$28252,$A519,Sheet1!$D$5:$D$28252,"优惠券",Sheet1!$E$5:$E$28252,"&lt;&gt;*调拨*")+SUMIFS(Sheet1!$F$5:$F$28252,Sheet1!$I$5:$I$28252,$B519,Sheet1!$L$5:$L$28252,$A519,Sheet1!$E$5:$E$28252,"*优惠券*",Sheet1!$D$5:$D$28252,"&lt;&gt;优惠券",Sheet1!$D$5:$D$28252,"&lt;&gt;内部转款",Sheet1!$D$5:$D$28252,"&lt;&gt;内部转账",Sheet1!$E$5:$E$28252,"&lt;&gt;*调拨*")</f>
        <v>0</v>
      </c>
      <c r="S519" s="32">
        <f>SUMIFS(Sheet1!$F$5:$F$28252,Sheet1!$I$5:$I$28252,$B519,Sheet1!$L$5:$L$28252,$A519,Sheet1!$D$5:$D$28252,"代金券",Sheet1!$E$5:$E$28252,"&lt;&gt;*调拨*")+SUMIFS(Sheet1!$F$5:$F$28252,Sheet1!$I$5:$I$28252,$B519,Sheet1!$L$5:$L$28252,$A519,Sheet1!$E$5:$E$28252,"*代金券*",Sheet1!$D$5:$D$28252,"&lt;&gt;代金券",Sheet1!$D$5:$D$28252,"&lt;&gt;内部转款",Sheet1!$D$5:$D$28252,"&lt;&gt;内部转账",Sheet1!$E$5:$E$28252,"&lt;&gt;*调拨*")</f>
        <v>0</v>
      </c>
      <c r="T519" s="32">
        <f>SUMIFS(Sheet1!$F$5:$F$28252,Sheet1!$I$5:$I$28252,$B519,Sheet1!$L$5:$L$28252,$A519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519,Sheet1!$L$5:$L$28252,$A519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519,Sheet1!$L$5:$L$28252,$A519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519,Sheet1!$L$5:$L$28252,$A519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19" s="32">
        <f>SUMIFS(Sheet1!$F$5:$F$28252,Sheet1!$I$5:$I$28252,$B519,Sheet1!$L$5:$L$28252,$A519,Sheet1!$E$5:$E$28252,"*调拨*")</f>
        <v>0</v>
      </c>
      <c r="V519" s="32">
        <f>SUMIFS(Sheet1!$F$5:$F$28252,Sheet1!$I$5:$I$28252,$B519,Sheet1!$L$5:$L$28252,$A519,Sheet1!$D$5:$D$28252,"储值",Sheet1!$E$5:$E$28252,"&lt;&gt;*调拨*")+SUMIFS(Sheet1!$F$5:$F$28252,Sheet1!$I$5:$I$28252,$B519,Sheet1!$L$5:$L$28252,$A519,Sheet1!$E$5:$E$28252,"*储值*",Sheet1!$D$5:$D$28252,"&lt;&gt;储值",Sheet1!$D$5:$D$28252,"&lt;&gt;内部转款",Sheet1!$D$5:$D$28252,"&lt;&gt;内部转账",Sheet1!$E$5:$E$28252,"&lt;&gt;*调拨*")</f>
        <v>0</v>
      </c>
      <c r="W519" s="32">
        <f>SUMIFS(Sheet1!$F$5:$F$28252,Sheet1!$I$5:$I$28252,$B519,Sheet1!$L$5:$L$28252,$A519,Sheet1!$D$5:$D$28252,"效期",Sheet1!$E$5:$E$28252,"&lt;&gt;*调拨*")+SUMIFS(Sheet1!$F$5:$F$28252,Sheet1!$I$5:$I$28252,$B519,Sheet1!$L$5:$L$28252,$A519,Sheet1!$E$5:$E$28252,"*效期*",Sheet1!$D$5:$D$28252,"&lt;&gt;效期",Sheet1!$D$5:$D$28252,"&lt;&gt;内部转款",Sheet1!$D$5:$D$28252,"&lt;&gt;内部转账",Sheet1!$E$5:$E$28252,"&lt;&gt;*调拨*")</f>
        <v>0</v>
      </c>
      <c r="X519" s="32">
        <f>SUMIFS(Sheet1!$F$5:$F$28252,Sheet1!$I$5:$I$28252,$B519,Sheet1!$L$5:$L$28252,$A519,Sheet1!$D$5:$D$28252,"内部转款",Sheet1!$E$5:$E$28252,"&lt;&gt;*调拨*")+SUMIFS(Sheet1!$F$5:$F$28252,Sheet1!$I$5:$I$28252,$B519,Sheet1!$L$5:$L$28252,$A519,Sheet1!$D$5:$D$28252,"内部转账",Sheet1!$E$5:$E$28252,"&lt;&gt;*调拨*")</f>
        <v>0</v>
      </c>
      <c r="Y519" s="32">
        <f t="shared" si="36"/>
        <v>0</v>
      </c>
      <c r="Z519" s="32">
        <f>SUMIFS(Sheet1!$F$5:$F$28252,Sheet1!$I$5:$I$28252,$B519,Sheet1!$L$5:$L$28252,$A519)</f>
        <v>2226.79</v>
      </c>
      <c r="AA519" s="32">
        <f>SUMIFS(Sheet1!$G$5:$G$28252,Sheet1!$I$5:$I$28252,$B519,Sheet1!$L$5:$L$28252,$A519,Sheet1!$D$5:$D$28252,"工资",Sheet1!$E$5:$E$28252,"&lt;&gt;*调拨*")+SUMIFS(Sheet1!$G$5:$G$28252,Sheet1!$I$5:$I$28252,$B519,Sheet1!$L$5:$L$28252,$A519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19" s="32">
        <f>SUMIFS(Sheet1!$G$5:$G$28252,Sheet1!$I$5:$I$28252,$B519,Sheet1!$L$5:$L$28252,$A519,Sheet1!$D$5:$D$28252,"水费",Sheet1!$E$5:$E$28252,"&lt;&gt;*调拨*")+SUMIFS(Sheet1!$G$5:$G$28252,Sheet1!$I$5:$I$28252,$B519,Sheet1!$L$5:$L$28252,$A519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19" s="32">
        <f>SUMIFS(Sheet1!$G$5:$G$28252,Sheet1!$I$5:$I$28252,$B519,Sheet1!$L$5:$L$28252,$A519,Sheet1!$D$5:$D$28252,"电费",Sheet1!$E$5:$E$28252,"&lt;&gt;*调拨*")+SUMIFS(Sheet1!$G$5:$G$28252,Sheet1!$I$5:$I$28252,$B519,Sheet1!$L$5:$L$28252,$A519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19" s="32">
        <f>SUMIFS(Sheet1!$G$5:$G$28252,Sheet1!$I$5:$I$28252,$B519,Sheet1!$L$5:$L$28252,$A519,Sheet1!$D$5:$D$28252,"宽带费",Sheet1!$E$5:$E$28252,"&lt;&gt;*调拨*")+SUMIFS(Sheet1!$G$5:$G$28252,Sheet1!$I$5:$I$28252,$B519,Sheet1!$L$5:$L$28252,$A519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19" s="32">
        <f>SUMIFS(Sheet1!$G$5:$G$28252,Sheet1!$I$5:$I$28252,$B519,Sheet1!$L$5:$L$28252,$A519,Sheet1!$D$5:$D$28252,"办公费",Sheet1!$E$5:$E$28252,"&lt;&gt;*调拨*")+SUMIFS(Sheet1!$G$5:$G$28252,Sheet1!$I$5:$I$28252,$B519,Sheet1!$L$5:$L$28252,$A519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19" s="32">
        <f>SUMIFS(Sheet1!$G$5:$G$28252,Sheet1!$I$5:$I$28252,$B519,Sheet1!$L$5:$L$28252,$A519,Sheet1!$D$5:$D$28252,"话费",Sheet1!$E$5:$E$28252,"&lt;&gt;*调拨*")+SUMIFS(Sheet1!$G$5:$G$28252,Sheet1!$I$5:$I$28252,$B519,Sheet1!$L$5:$L$28252,$A519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19" s="32">
        <f>SUMIFS(Sheet1!$G$5:$G$28252,Sheet1!$I$5:$I$28252,$B519,Sheet1!$L$5:$L$28252,$A519,Sheet1!$D$5:$D$28252,"房租",Sheet1!$E$5:$E$28252,"&lt;&gt;*调拨*")+SUMIFS(Sheet1!$G$5:$G$28252,Sheet1!$I$5:$I$28252,$B519,Sheet1!$L$5:$L$28252,$A519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19" s="32">
        <f>SUMIFS(Sheet1!$G$5:$G$28252,Sheet1!$I$5:$I$28252,$B519,Sheet1!$L$5:$L$28252,$A519,Sheet1!$E$5:$E$28252,"*调拨*")</f>
        <v>0</v>
      </c>
      <c r="AI519" s="32">
        <f>SUMIFS(Sheet1!$G$5:$G$28252,Sheet1!$I$5:$I$28252,$B519,Sheet1!$L$5:$L$28252,$A519,Sheet1!$D$5:$D$28252,"内部转款",Sheet1!$E$5:$E$28252,"&lt;&gt;*调拨*")+SUMIFS(Sheet1!$G$5:$G$28252,Sheet1!$I$5:$I$28252,$B519,Sheet1!$L$5:$L$28252,$A519,Sheet1!$D$5:$D$28252,"内部转账",Sheet1!$E$5:$E$28252,"&lt;&gt;*调拨*")</f>
        <v>0</v>
      </c>
      <c r="AJ519" s="32">
        <f t="shared" si="37"/>
        <v>0</v>
      </c>
      <c r="AK519" s="32">
        <f>SUMIFS(Sheet1!$G$5:$G$28252,Sheet1!$I$5:$I$28252,$B519,Sheet1!$L$5:$L$28252,$A519)</f>
        <v>0</v>
      </c>
      <c r="AL519" s="32">
        <f t="shared" si="38"/>
        <v>2226.79</v>
      </c>
    </row>
    <row r="520" ht="16.5" spans="1:38">
      <c r="A520" s="30">
        <v>202609</v>
      </c>
      <c r="B520" s="31" t="s">
        <v>534</v>
      </c>
      <c r="C520" s="32">
        <f>SUMIFS(Sheet1!$F$5:$F$28252,Sheet1!$I$5:$I$28252,$B520,Sheet1!$L$5:$L$28252,$A520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20" s="32">
        <f>SUMIFS(Sheet1!$F$5:$F$28252,Sheet1!$I$5:$I$28252,$B520,Sheet1!$L$5:$L$28252,$A520,Sheet1!$D$5:$D$28252,"医保即时拨付",Sheet1!$E$5:$E$28252,"&lt;&gt;*调拨*")+SUMIFS(Sheet1!$F$5:$F$28252,Sheet1!$I$5:$I$28252,$B520,Sheet1!$L$5:$L$28252,$A520,Sheet1!$E$5:$E$28252,"*医保即时拨付*",Sheet1!$D$5:$D$28252,"&lt;&gt;医保即时拨付",Sheet1!$D$5:$D$28252,"&lt;&gt;内部转款",Sheet1!$D$5:$D$28252,"&lt;&gt;内部转账",Sheet1!$E$5:$E$28252,"&lt;&gt;*调拨*")</f>
        <v>0</v>
      </c>
      <c r="E520" s="32">
        <f>SUMIFS(Sheet1!$F$5:$F$28252,Sheet1!$I$5:$I$28252,$B520,Sheet1!$L$5:$L$28252,$A520,Sheet1!$D$5:$D$28252,"医保",Sheet1!$E$5:$E$28252,"&lt;&gt;*调拨*",Sheet1!$E$5:$E$28252,"&lt;&gt;*医保即时拨付*")+SUMIFS(Sheet1!$F$5:$F$28252,Sheet1!$I$5:$I$28252,$B520,Sheet1!$L$5:$L$28252,$A520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0" s="32">
        <f>SUMIFS(Sheet1!$F$5:$F$28252,Sheet1!$I$5:$I$28252,$B520,Sheet1!$L$5:$L$28252,$A520,Sheet1!$D$5:$D$28252,"聚合",Sheet1!$E$5:$E$28252,"&lt;&gt;*调拨*")+SUMIFS(Sheet1!$F$5:$F$28252,Sheet1!$I$5:$I$28252,$B520,Sheet1!$L$5:$L$28252,$A520,Sheet1!$E$5:$E$28252,"*聚合*",Sheet1!$D$5:$D$28252,"&lt;&gt;聚合",Sheet1!$D$5:$D$28252,"&lt;&gt;内部转款",Sheet1!$D$5:$D$28252,"&lt;&gt;内部转账",Sheet1!$E$5:$E$28252,"&lt;&gt;*调拨*")</f>
        <v>0</v>
      </c>
      <c r="G520" s="32">
        <f>SUMIFS(Sheet1!$F$5:$F$28252,Sheet1!$I$5:$I$28252,$B520,Sheet1!$L$5:$L$28252,$A520,Sheet1!$D$5:$D$28252,"24小时微信",Sheet1!$E$5:$E$28252,"&lt;&gt;*调拨*")+SUMIFS(Sheet1!$F$5:$F$28252,Sheet1!$I$5:$I$28252,$B520,Sheet1!$L$5:$L$28252,$A520,Sheet1!$E$5:$E$28252,"*24小时微信*",Sheet1!$D$5:$D$28252,"&lt;&gt;24小时微信",Sheet1!$D$5:$D$28252,"&lt;&gt;内部转款",Sheet1!$D$5:$D$28252,"&lt;&gt;内部转账",Sheet1!$E$5:$E$28252,"&lt;&gt;*调拨*")</f>
        <v>0</v>
      </c>
      <c r="H520" s="32">
        <f>SUMIFS(Sheet1!$F$5:$F$28252,Sheet1!$I$5:$I$28252,$B520,Sheet1!$L$5:$L$28252,$A520,Sheet1!$D$5:$D$28252,"美团",Sheet1!$E$5:$E$28252,"&lt;&gt;*调拨*")+SUMIFS(Sheet1!$F$5:$F$28252,Sheet1!$I$5:$I$28252,$B520,Sheet1!$L$5:$L$28252,$A520,Sheet1!$E$5:$E$28252,"*美团*",Sheet1!$D$5:$D$28252,"&lt;&gt;美团",Sheet1!$D$5:$D$28252,"&lt;&gt;内部转款",Sheet1!$D$5:$D$28252,"&lt;&gt;内部转账",Sheet1!$E$5:$E$28252,"&lt;&gt;*调拨*")</f>
        <v>0</v>
      </c>
      <c r="I520" s="32">
        <f>SUMIFS(Sheet1!$F$5:$F$28252,Sheet1!$I$5:$I$28252,$B520,Sheet1!$L$5:$L$28252,$A520,Sheet1!$D$5:$D$28252,"饿了么",Sheet1!$E$5:$E$28252,"&lt;&gt;*调拨*")+SUMIFS(Sheet1!$F$5:$F$28252,Sheet1!$I$5:$I$28252,$B520,Sheet1!$L$5:$L$28252,$A520,Sheet1!$E$5:$E$28252,"*饿了么*",Sheet1!$D$5:$D$28252,"&lt;&gt;饿了么",Sheet1!$D$5:$D$28252,"&lt;&gt;内部转款",Sheet1!$D$5:$D$28252,"&lt;&gt;内部转账",Sheet1!$E$5:$E$28252,"&lt;&gt;*调拨*")</f>
        <v>0</v>
      </c>
      <c r="J520" s="32">
        <f>SUMIFS(Sheet1!$F$5:$F$28252,Sheet1!$I$5:$I$28252,$B520,Sheet1!$L$5:$L$28252,$A520,Sheet1!$D$5:$D$28252,"健E卡",Sheet1!$E$5:$E$28252,"&lt;&gt;*调拨*")+SUMIFS(Sheet1!$F$5:$F$28252,Sheet1!$I$5:$I$28252,$B520,Sheet1!$L$5:$L$28252,$A520,Sheet1!$E$5:$E$28252,"*健E卡*",Sheet1!$D$5:$D$28252,"&lt;&gt;健E卡",Sheet1!$D$5:$D$28252,"&lt;&gt;内部转款",Sheet1!$D$5:$D$28252,"&lt;&gt;内部转账",Sheet1!$E$5:$E$28252,"&lt;&gt;*调拨*")</f>
        <v>0</v>
      </c>
      <c r="K520" s="32">
        <f>SUMIFS(Sheet1!$F$5:$F$28252,Sheet1!$I$5:$I$28252,$B520,Sheet1!$L$5:$L$28252,$A520,Sheet1!$D$5:$D$28252,"抖音",Sheet1!$E$5:$E$28252,"&lt;&gt;*调拨*")+SUMIFS(Sheet1!$F$5:$F$28252,Sheet1!$I$5:$I$28252,$B520,Sheet1!$L$5:$L$28252,$A520,Sheet1!$E$5:$E$28252,"*抖音*",Sheet1!$D$5:$D$28252,"&lt;&gt;抖音",Sheet1!$D$5:$D$28252,"&lt;&gt;内部转款",Sheet1!$D$5:$D$28252,"&lt;&gt;内部转账",Sheet1!$E$5:$E$28252,"&lt;&gt;*调拨*")</f>
        <v>0</v>
      </c>
      <c r="L520" s="32">
        <f>SUMIFS(Sheet1!$F$5:$F$28252,Sheet1!$I$5:$I$28252,$B520,Sheet1!$L$5:$L$28252,$A520,Sheet1!$D$5:$D$28252,"医卡通",Sheet1!$E$5:$E$28252,"&lt;&gt;*调拨*")+SUMIFS(Sheet1!$F$5:$F$28252,Sheet1!$I$5:$I$28252,$B520,Sheet1!$L$5:$L$28252,$A520,Sheet1!$E$5:$E$28252,"*医卡通*",Sheet1!$D$5:$D$28252,"&lt;&gt;医卡通",Sheet1!$D$5:$D$28252,"&lt;&gt;内部转款",Sheet1!$D$5:$D$28252,"&lt;&gt;内部转账",Sheet1!$E$5:$E$28252,"&lt;&gt;*调拨*")</f>
        <v>0</v>
      </c>
      <c r="M520" s="32">
        <f>SUMIFS(Sheet1!$F$5:$F$28252,Sheet1!$I$5:$I$28252,$B520,Sheet1!$L$5:$L$28252,$A520,Sheet1!$D$5:$D$28252,"企健网",Sheet1!$E$5:$E$28252,"&lt;&gt;*调拨*")+SUMIFS(Sheet1!$F$5:$F$28252,Sheet1!$I$5:$I$28252,$B520,Sheet1!$L$5:$L$28252,$A520,Sheet1!$E$5:$E$28252,"*企健网*",Sheet1!$D$5:$D$28252,"&lt;&gt;企健网",Sheet1!$D$5:$D$28252,"&lt;&gt;内部转款",Sheet1!$D$5:$D$28252,"&lt;&gt;内部转账",Sheet1!$E$5:$E$28252,"&lt;&gt;*调拨*")</f>
        <v>0</v>
      </c>
      <c r="N520" s="32">
        <f>SUMIFS(Sheet1!$F$5:$F$28252,Sheet1!$I$5:$I$28252,$B520,Sheet1!$L$5:$L$28252,$A520,Sheet1!$D$5:$D$28252,"银联",Sheet1!$E$5:$E$28252,"&lt;&gt;*调拨*")+SUMIFS(Sheet1!$F$5:$F$28252,Sheet1!$I$5:$I$28252,$B520,Sheet1!$L$5:$L$28252,$A520,Sheet1!$E$5:$E$28252,"*银联*",Sheet1!$D$5:$D$28252,"&lt;&gt;银联",Sheet1!$D$5:$D$28252,"&lt;&gt;内部转款",Sheet1!$D$5:$D$28252,"&lt;&gt;内部转账",Sheet1!$E$5:$E$28252,"&lt;&gt;*调拨*")</f>
        <v>0</v>
      </c>
      <c r="O520" s="32">
        <f>SUMIFS(Sheet1!$F$5:$F$28252,Sheet1!$I$5:$I$28252,$B520,Sheet1!$L$5:$L$28252,$A520,Sheet1!$D$5:$D$28252,"京东",Sheet1!$E$5:$E$28252,"&lt;&gt;*调拨*")+SUMIFS(Sheet1!$F$5:$F$28252,Sheet1!$I$5:$I$28252,$B520,Sheet1!$L$5:$L$28252,$A520,Sheet1!$E$5:$E$28252,"*京东*",Sheet1!$D$5:$D$28252,"&lt;&gt;京东",Sheet1!$D$5:$D$28252,"&lt;&gt;内部转款",Sheet1!$D$5:$D$28252,"&lt;&gt;内部转账",Sheet1!$E$5:$E$28252,"&lt;&gt;*调拨*")</f>
        <v>0</v>
      </c>
      <c r="P520" s="32">
        <f>SUMIFS(Sheet1!$F$5:$F$28252,Sheet1!$I$5:$I$28252,$B520,Sheet1!$L$5:$L$28252,$A520,Sheet1!$D$5:$D$28252,"药机微信",Sheet1!$E$5:$E$28252,"&lt;&gt;*调拨*")+SUMIFS(Sheet1!$F$5:$F$28252,Sheet1!$I$5:$I$28252,$B520,Sheet1!$L$5:$L$28252,$A520,Sheet1!$E$5:$E$28252,"*药机微信*",Sheet1!$D$5:$D$28252,"&lt;&gt;药机微信",Sheet1!$D$5:$D$28252,"&lt;&gt;内部转款",Sheet1!$D$5:$D$28252,"&lt;&gt;内部转账",Sheet1!$E$5:$E$28252,"&lt;&gt;*调拨*")</f>
        <v>0</v>
      </c>
      <c r="Q520" s="32">
        <f>SUMIFS(Sheet1!$F$5:$F$28252,Sheet1!$I$5:$I$28252,$B520,Sheet1!$L$5:$L$28252,$A520,Sheet1!$D$5:$D$28252,"亲情卡",Sheet1!$E$5:$E$28252,"&lt;&gt;*调拨*")+SUMIFS(Sheet1!$F$5:$F$28252,Sheet1!$I$5:$I$28252,$B520,Sheet1!$L$5:$L$28252,$A520,Sheet1!$E$5:$E$28252,"*亲情卡*",Sheet1!$D$5:$D$28252,"&lt;&gt;亲情卡",Sheet1!$D$5:$D$28252,"&lt;&gt;内部转款",Sheet1!$D$5:$D$28252,"&lt;&gt;内部转账",Sheet1!$E$5:$E$28252,"&lt;&gt;*调拨*")</f>
        <v>0</v>
      </c>
      <c r="R520" s="32">
        <f>SUMIFS(Sheet1!$F$5:$F$28252,Sheet1!$I$5:$I$28252,$B520,Sheet1!$L$5:$L$28252,$A520,Sheet1!$D$5:$D$28252,"优惠券",Sheet1!$E$5:$E$28252,"&lt;&gt;*调拨*")+SUMIFS(Sheet1!$F$5:$F$28252,Sheet1!$I$5:$I$28252,$B520,Sheet1!$L$5:$L$28252,$A520,Sheet1!$E$5:$E$28252,"*优惠券*",Sheet1!$D$5:$D$28252,"&lt;&gt;优惠券",Sheet1!$D$5:$D$28252,"&lt;&gt;内部转款",Sheet1!$D$5:$D$28252,"&lt;&gt;内部转账",Sheet1!$E$5:$E$28252,"&lt;&gt;*调拨*")</f>
        <v>0</v>
      </c>
      <c r="S520" s="32">
        <f>SUMIFS(Sheet1!$F$5:$F$28252,Sheet1!$I$5:$I$28252,$B520,Sheet1!$L$5:$L$28252,$A520,Sheet1!$D$5:$D$28252,"代金券",Sheet1!$E$5:$E$28252,"&lt;&gt;*调拨*")+SUMIFS(Sheet1!$F$5:$F$28252,Sheet1!$I$5:$I$28252,$B520,Sheet1!$L$5:$L$28252,$A520,Sheet1!$E$5:$E$28252,"*代金券*",Sheet1!$D$5:$D$28252,"&lt;&gt;代金券",Sheet1!$D$5:$D$28252,"&lt;&gt;内部转款",Sheet1!$D$5:$D$28252,"&lt;&gt;内部转账",Sheet1!$E$5:$E$28252,"&lt;&gt;*调拨*")</f>
        <v>0</v>
      </c>
      <c r="T520" s="32">
        <f>SUMIFS(Sheet1!$F$5:$F$28252,Sheet1!$I$5:$I$28252,$B520,Sheet1!$L$5:$L$28252,$A520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520,Sheet1!$L$5:$L$28252,$A520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520,Sheet1!$L$5:$L$28252,$A520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520,Sheet1!$L$5:$L$28252,$A520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0" s="32">
        <f>SUMIFS(Sheet1!$F$5:$F$28252,Sheet1!$I$5:$I$28252,$B520,Sheet1!$L$5:$L$28252,$A520,Sheet1!$E$5:$E$28252,"*调拨*")</f>
        <v>0</v>
      </c>
      <c r="V520" s="32">
        <f>SUMIFS(Sheet1!$F$5:$F$28252,Sheet1!$I$5:$I$28252,$B520,Sheet1!$L$5:$L$28252,$A520,Sheet1!$D$5:$D$28252,"储值",Sheet1!$E$5:$E$28252,"&lt;&gt;*调拨*")+SUMIFS(Sheet1!$F$5:$F$28252,Sheet1!$I$5:$I$28252,$B520,Sheet1!$L$5:$L$28252,$A520,Sheet1!$E$5:$E$28252,"*储值*",Sheet1!$D$5:$D$28252,"&lt;&gt;储值",Sheet1!$D$5:$D$28252,"&lt;&gt;内部转款",Sheet1!$D$5:$D$28252,"&lt;&gt;内部转账",Sheet1!$E$5:$E$28252,"&lt;&gt;*调拨*")</f>
        <v>0</v>
      </c>
      <c r="W520" s="32">
        <f>SUMIFS(Sheet1!$F$5:$F$28252,Sheet1!$I$5:$I$28252,$B520,Sheet1!$L$5:$L$28252,$A520,Sheet1!$D$5:$D$28252,"效期",Sheet1!$E$5:$E$28252,"&lt;&gt;*调拨*")+SUMIFS(Sheet1!$F$5:$F$28252,Sheet1!$I$5:$I$28252,$B520,Sheet1!$L$5:$L$28252,$A520,Sheet1!$E$5:$E$28252,"*效期*",Sheet1!$D$5:$D$28252,"&lt;&gt;效期",Sheet1!$D$5:$D$28252,"&lt;&gt;内部转款",Sheet1!$D$5:$D$28252,"&lt;&gt;内部转账",Sheet1!$E$5:$E$28252,"&lt;&gt;*调拨*")</f>
        <v>0</v>
      </c>
      <c r="X520" s="32">
        <f>SUMIFS(Sheet1!$F$5:$F$28252,Sheet1!$I$5:$I$28252,$B520,Sheet1!$L$5:$L$28252,$A520,Sheet1!$D$5:$D$28252,"内部转款",Sheet1!$E$5:$E$28252,"&lt;&gt;*调拨*")+SUMIFS(Sheet1!$F$5:$F$28252,Sheet1!$I$5:$I$28252,$B520,Sheet1!$L$5:$L$28252,$A520,Sheet1!$D$5:$D$28252,"内部转账",Sheet1!$E$5:$E$28252,"&lt;&gt;*调拨*")</f>
        <v>0</v>
      </c>
      <c r="Y520" s="32">
        <f t="shared" si="36"/>
        <v>1207.71</v>
      </c>
      <c r="Z520" s="32">
        <f>SUMIFS(Sheet1!$F$5:$F$28252,Sheet1!$I$5:$I$28252,$B520,Sheet1!$L$5:$L$28252,$A520)</f>
        <v>1207.71</v>
      </c>
      <c r="AA520" s="32">
        <f>SUMIFS(Sheet1!$G$5:$G$28252,Sheet1!$I$5:$I$28252,$B520,Sheet1!$L$5:$L$28252,$A520,Sheet1!$D$5:$D$28252,"工资",Sheet1!$E$5:$E$28252,"&lt;&gt;*调拨*")+SUMIFS(Sheet1!$G$5:$G$28252,Sheet1!$I$5:$I$28252,$B520,Sheet1!$L$5:$L$28252,$A520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0" s="32">
        <f>SUMIFS(Sheet1!$G$5:$G$28252,Sheet1!$I$5:$I$28252,$B520,Sheet1!$L$5:$L$28252,$A520,Sheet1!$D$5:$D$28252,"水费",Sheet1!$E$5:$E$28252,"&lt;&gt;*调拨*")+SUMIFS(Sheet1!$G$5:$G$28252,Sheet1!$I$5:$I$28252,$B520,Sheet1!$L$5:$L$28252,$A520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20" s="32">
        <f>SUMIFS(Sheet1!$G$5:$G$28252,Sheet1!$I$5:$I$28252,$B520,Sheet1!$L$5:$L$28252,$A520,Sheet1!$D$5:$D$28252,"电费",Sheet1!$E$5:$E$28252,"&lt;&gt;*调拨*")+SUMIFS(Sheet1!$G$5:$G$28252,Sheet1!$I$5:$I$28252,$B520,Sheet1!$L$5:$L$28252,$A520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20" s="32">
        <f>SUMIFS(Sheet1!$G$5:$G$28252,Sheet1!$I$5:$I$28252,$B520,Sheet1!$L$5:$L$28252,$A520,Sheet1!$D$5:$D$28252,"宽带费",Sheet1!$E$5:$E$28252,"&lt;&gt;*调拨*")+SUMIFS(Sheet1!$G$5:$G$28252,Sheet1!$I$5:$I$28252,$B520,Sheet1!$L$5:$L$28252,$A520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0" s="32">
        <f>SUMIFS(Sheet1!$G$5:$G$28252,Sheet1!$I$5:$I$28252,$B520,Sheet1!$L$5:$L$28252,$A520,Sheet1!$D$5:$D$28252,"办公费",Sheet1!$E$5:$E$28252,"&lt;&gt;*调拨*")+SUMIFS(Sheet1!$G$5:$G$28252,Sheet1!$I$5:$I$28252,$B520,Sheet1!$L$5:$L$28252,$A520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20" s="32">
        <f>SUMIFS(Sheet1!$G$5:$G$28252,Sheet1!$I$5:$I$28252,$B520,Sheet1!$L$5:$L$28252,$A520,Sheet1!$D$5:$D$28252,"话费",Sheet1!$E$5:$E$28252,"&lt;&gt;*调拨*")+SUMIFS(Sheet1!$G$5:$G$28252,Sheet1!$I$5:$I$28252,$B520,Sheet1!$L$5:$L$28252,$A520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0" s="32">
        <f>SUMIFS(Sheet1!$G$5:$G$28252,Sheet1!$I$5:$I$28252,$B520,Sheet1!$L$5:$L$28252,$A520,Sheet1!$D$5:$D$28252,"房租",Sheet1!$E$5:$E$28252,"&lt;&gt;*调拨*")+SUMIFS(Sheet1!$G$5:$G$28252,Sheet1!$I$5:$I$28252,$B520,Sheet1!$L$5:$L$28252,$A520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0" s="32">
        <f>SUMIFS(Sheet1!$G$5:$G$28252,Sheet1!$I$5:$I$28252,$B520,Sheet1!$L$5:$L$28252,$A520,Sheet1!$E$5:$E$28252,"*调拨*")</f>
        <v>0</v>
      </c>
      <c r="AI520" s="32">
        <f>SUMIFS(Sheet1!$G$5:$G$28252,Sheet1!$I$5:$I$28252,$B520,Sheet1!$L$5:$L$28252,$A520,Sheet1!$D$5:$D$28252,"内部转款",Sheet1!$E$5:$E$28252,"&lt;&gt;*调拨*")+SUMIFS(Sheet1!$G$5:$G$28252,Sheet1!$I$5:$I$28252,$B520,Sheet1!$L$5:$L$28252,$A520,Sheet1!$D$5:$D$28252,"内部转账",Sheet1!$E$5:$E$28252,"&lt;&gt;*调拨*")</f>
        <v>0</v>
      </c>
      <c r="AJ520" s="32">
        <f t="shared" si="37"/>
        <v>0</v>
      </c>
      <c r="AK520" s="32">
        <f>SUMIFS(Sheet1!$G$5:$G$28252,Sheet1!$I$5:$I$28252,$B520,Sheet1!$L$5:$L$28252,$A520)</f>
        <v>0</v>
      </c>
      <c r="AL520" s="32">
        <f t="shared" si="38"/>
        <v>1207.71</v>
      </c>
    </row>
    <row r="521" ht="16.5" spans="1:38">
      <c r="A521" s="30">
        <v>202609</v>
      </c>
      <c r="B521" s="31" t="s">
        <v>227</v>
      </c>
      <c r="C521" s="32">
        <f>SUMIFS(Sheet1!$F$5:$F$28252,Sheet1!$I$5:$I$28252,$B521,Sheet1!$L$5:$L$28252,$A521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21" s="32">
        <f>SUMIFS(Sheet1!$F$5:$F$28252,Sheet1!$I$5:$I$28252,$B521,Sheet1!$L$5:$L$28252,$A521,Sheet1!$D$5:$D$28252,"医保即时拨付",Sheet1!$E$5:$E$28252,"&lt;&gt;*调拨*")+SUMIFS(Sheet1!$F$5:$F$28252,Sheet1!$I$5:$I$28252,$B521,Sheet1!$L$5:$L$28252,$A521,Sheet1!$E$5:$E$28252,"*医保即时拨付*",Sheet1!$D$5:$D$28252,"&lt;&gt;医保即时拨付",Sheet1!$D$5:$D$28252,"&lt;&gt;内部转款",Sheet1!$D$5:$D$28252,"&lt;&gt;内部转账",Sheet1!$E$5:$E$28252,"&lt;&gt;*调拨*")</f>
        <v>0</v>
      </c>
      <c r="E521" s="32">
        <f>SUMIFS(Sheet1!$F$5:$F$28252,Sheet1!$I$5:$I$28252,$B521,Sheet1!$L$5:$L$28252,$A521,Sheet1!$D$5:$D$28252,"医保",Sheet1!$E$5:$E$28252,"&lt;&gt;*调拨*",Sheet1!$E$5:$E$28252,"&lt;&gt;*医保即时拨付*")+SUMIFS(Sheet1!$F$5:$F$28252,Sheet1!$I$5:$I$28252,$B521,Sheet1!$L$5:$L$28252,$A521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1" s="32">
        <f>SUMIFS(Sheet1!$F$5:$F$28252,Sheet1!$I$5:$I$28252,$B521,Sheet1!$L$5:$L$28252,$A521,Sheet1!$D$5:$D$28252,"聚合",Sheet1!$E$5:$E$28252,"&lt;&gt;*调拨*")+SUMIFS(Sheet1!$F$5:$F$28252,Sheet1!$I$5:$I$28252,$B521,Sheet1!$L$5:$L$28252,$A521,Sheet1!$E$5:$E$28252,"*聚合*",Sheet1!$D$5:$D$28252,"&lt;&gt;聚合",Sheet1!$D$5:$D$28252,"&lt;&gt;内部转款",Sheet1!$D$5:$D$28252,"&lt;&gt;内部转账",Sheet1!$E$5:$E$28252,"&lt;&gt;*调拨*")</f>
        <v>0</v>
      </c>
      <c r="G521" s="32">
        <f>SUMIFS(Sheet1!$F$5:$F$28252,Sheet1!$I$5:$I$28252,$B521,Sheet1!$L$5:$L$28252,$A521,Sheet1!$D$5:$D$28252,"24小时微信",Sheet1!$E$5:$E$28252,"&lt;&gt;*调拨*")+SUMIFS(Sheet1!$F$5:$F$28252,Sheet1!$I$5:$I$28252,$B521,Sheet1!$L$5:$L$28252,$A521,Sheet1!$E$5:$E$28252,"*24小时微信*",Sheet1!$D$5:$D$28252,"&lt;&gt;24小时微信",Sheet1!$D$5:$D$28252,"&lt;&gt;内部转款",Sheet1!$D$5:$D$28252,"&lt;&gt;内部转账",Sheet1!$E$5:$E$28252,"&lt;&gt;*调拨*")</f>
        <v>0</v>
      </c>
      <c r="H521" s="32">
        <f>SUMIFS(Sheet1!$F$5:$F$28252,Sheet1!$I$5:$I$28252,$B521,Sheet1!$L$5:$L$28252,$A521,Sheet1!$D$5:$D$28252,"美团",Sheet1!$E$5:$E$28252,"&lt;&gt;*调拨*")+SUMIFS(Sheet1!$F$5:$F$28252,Sheet1!$I$5:$I$28252,$B521,Sheet1!$L$5:$L$28252,$A521,Sheet1!$E$5:$E$28252,"*美团*",Sheet1!$D$5:$D$28252,"&lt;&gt;美团",Sheet1!$D$5:$D$28252,"&lt;&gt;内部转款",Sheet1!$D$5:$D$28252,"&lt;&gt;内部转账",Sheet1!$E$5:$E$28252,"&lt;&gt;*调拨*")</f>
        <v>0</v>
      </c>
      <c r="I521" s="32">
        <f>SUMIFS(Sheet1!$F$5:$F$28252,Sheet1!$I$5:$I$28252,$B521,Sheet1!$L$5:$L$28252,$A521,Sheet1!$D$5:$D$28252,"饿了么",Sheet1!$E$5:$E$28252,"&lt;&gt;*调拨*")+SUMIFS(Sheet1!$F$5:$F$28252,Sheet1!$I$5:$I$28252,$B521,Sheet1!$L$5:$L$28252,$A521,Sheet1!$E$5:$E$28252,"*饿了么*",Sheet1!$D$5:$D$28252,"&lt;&gt;饿了么",Sheet1!$D$5:$D$28252,"&lt;&gt;内部转款",Sheet1!$D$5:$D$28252,"&lt;&gt;内部转账",Sheet1!$E$5:$E$28252,"&lt;&gt;*调拨*")</f>
        <v>0</v>
      </c>
      <c r="J521" s="32">
        <f>SUMIFS(Sheet1!$F$5:$F$28252,Sheet1!$I$5:$I$28252,$B521,Sheet1!$L$5:$L$28252,$A521,Sheet1!$D$5:$D$28252,"健E卡",Sheet1!$E$5:$E$28252,"&lt;&gt;*调拨*")+SUMIFS(Sheet1!$F$5:$F$28252,Sheet1!$I$5:$I$28252,$B521,Sheet1!$L$5:$L$28252,$A521,Sheet1!$E$5:$E$28252,"*健E卡*",Sheet1!$D$5:$D$28252,"&lt;&gt;健E卡",Sheet1!$D$5:$D$28252,"&lt;&gt;内部转款",Sheet1!$D$5:$D$28252,"&lt;&gt;内部转账",Sheet1!$E$5:$E$28252,"&lt;&gt;*调拨*")</f>
        <v>0</v>
      </c>
      <c r="K521" s="32">
        <f>SUMIFS(Sheet1!$F$5:$F$28252,Sheet1!$I$5:$I$28252,$B521,Sheet1!$L$5:$L$28252,$A521,Sheet1!$D$5:$D$28252,"抖音",Sheet1!$E$5:$E$28252,"&lt;&gt;*调拨*")+SUMIFS(Sheet1!$F$5:$F$28252,Sheet1!$I$5:$I$28252,$B521,Sheet1!$L$5:$L$28252,$A521,Sheet1!$E$5:$E$28252,"*抖音*",Sheet1!$D$5:$D$28252,"&lt;&gt;抖音",Sheet1!$D$5:$D$28252,"&lt;&gt;内部转款",Sheet1!$D$5:$D$28252,"&lt;&gt;内部转账",Sheet1!$E$5:$E$28252,"&lt;&gt;*调拨*")</f>
        <v>0</v>
      </c>
      <c r="L521" s="32">
        <f>SUMIFS(Sheet1!$F$5:$F$28252,Sheet1!$I$5:$I$28252,$B521,Sheet1!$L$5:$L$28252,$A521,Sheet1!$D$5:$D$28252,"医卡通",Sheet1!$E$5:$E$28252,"&lt;&gt;*调拨*")+SUMIFS(Sheet1!$F$5:$F$28252,Sheet1!$I$5:$I$28252,$B521,Sheet1!$L$5:$L$28252,$A521,Sheet1!$E$5:$E$28252,"*医卡通*",Sheet1!$D$5:$D$28252,"&lt;&gt;医卡通",Sheet1!$D$5:$D$28252,"&lt;&gt;内部转款",Sheet1!$D$5:$D$28252,"&lt;&gt;内部转账",Sheet1!$E$5:$E$28252,"&lt;&gt;*调拨*")</f>
        <v>0</v>
      </c>
      <c r="M521" s="32">
        <f>SUMIFS(Sheet1!$F$5:$F$28252,Sheet1!$I$5:$I$28252,$B521,Sheet1!$L$5:$L$28252,$A521,Sheet1!$D$5:$D$28252,"企健网",Sheet1!$E$5:$E$28252,"&lt;&gt;*调拨*")+SUMIFS(Sheet1!$F$5:$F$28252,Sheet1!$I$5:$I$28252,$B521,Sheet1!$L$5:$L$28252,$A521,Sheet1!$E$5:$E$28252,"*企健网*",Sheet1!$D$5:$D$28252,"&lt;&gt;企健网",Sheet1!$D$5:$D$28252,"&lt;&gt;内部转款",Sheet1!$D$5:$D$28252,"&lt;&gt;内部转账",Sheet1!$E$5:$E$28252,"&lt;&gt;*调拨*")</f>
        <v>0</v>
      </c>
      <c r="N521" s="32">
        <f>SUMIFS(Sheet1!$F$5:$F$28252,Sheet1!$I$5:$I$28252,$B521,Sheet1!$L$5:$L$28252,$A521,Sheet1!$D$5:$D$28252,"银联",Sheet1!$E$5:$E$28252,"&lt;&gt;*调拨*")+SUMIFS(Sheet1!$F$5:$F$28252,Sheet1!$I$5:$I$28252,$B521,Sheet1!$L$5:$L$28252,$A521,Sheet1!$E$5:$E$28252,"*银联*",Sheet1!$D$5:$D$28252,"&lt;&gt;银联",Sheet1!$D$5:$D$28252,"&lt;&gt;内部转款",Sheet1!$D$5:$D$28252,"&lt;&gt;内部转账",Sheet1!$E$5:$E$28252,"&lt;&gt;*调拨*")</f>
        <v>0</v>
      </c>
      <c r="O521" s="32">
        <f>SUMIFS(Sheet1!$F$5:$F$28252,Sheet1!$I$5:$I$28252,$B521,Sheet1!$L$5:$L$28252,$A521,Sheet1!$D$5:$D$28252,"京东",Sheet1!$E$5:$E$28252,"&lt;&gt;*调拨*")+SUMIFS(Sheet1!$F$5:$F$28252,Sheet1!$I$5:$I$28252,$B521,Sheet1!$L$5:$L$28252,$A521,Sheet1!$E$5:$E$28252,"*京东*",Sheet1!$D$5:$D$28252,"&lt;&gt;京东",Sheet1!$D$5:$D$28252,"&lt;&gt;内部转款",Sheet1!$D$5:$D$28252,"&lt;&gt;内部转账",Sheet1!$E$5:$E$28252,"&lt;&gt;*调拨*")</f>
        <v>0</v>
      </c>
      <c r="P521" s="32">
        <f>SUMIFS(Sheet1!$F$5:$F$28252,Sheet1!$I$5:$I$28252,$B521,Sheet1!$L$5:$L$28252,$A521,Sheet1!$D$5:$D$28252,"药机微信",Sheet1!$E$5:$E$28252,"&lt;&gt;*调拨*")+SUMIFS(Sheet1!$F$5:$F$28252,Sheet1!$I$5:$I$28252,$B521,Sheet1!$L$5:$L$28252,$A521,Sheet1!$E$5:$E$28252,"*药机微信*",Sheet1!$D$5:$D$28252,"&lt;&gt;药机微信",Sheet1!$D$5:$D$28252,"&lt;&gt;内部转款",Sheet1!$D$5:$D$28252,"&lt;&gt;内部转账",Sheet1!$E$5:$E$28252,"&lt;&gt;*调拨*")</f>
        <v>0</v>
      </c>
      <c r="Q521" s="32">
        <f>SUMIFS(Sheet1!$F$5:$F$28252,Sheet1!$I$5:$I$28252,$B521,Sheet1!$L$5:$L$28252,$A521,Sheet1!$D$5:$D$28252,"亲情卡",Sheet1!$E$5:$E$28252,"&lt;&gt;*调拨*")+SUMIFS(Sheet1!$F$5:$F$28252,Sheet1!$I$5:$I$28252,$B521,Sheet1!$L$5:$L$28252,$A521,Sheet1!$E$5:$E$28252,"*亲情卡*",Sheet1!$D$5:$D$28252,"&lt;&gt;亲情卡",Sheet1!$D$5:$D$28252,"&lt;&gt;内部转款",Sheet1!$D$5:$D$28252,"&lt;&gt;内部转账",Sheet1!$E$5:$E$28252,"&lt;&gt;*调拨*")</f>
        <v>0</v>
      </c>
      <c r="R521" s="32">
        <f>SUMIFS(Sheet1!$F$5:$F$28252,Sheet1!$I$5:$I$28252,$B521,Sheet1!$L$5:$L$28252,$A521,Sheet1!$D$5:$D$28252,"优惠券",Sheet1!$E$5:$E$28252,"&lt;&gt;*调拨*")+SUMIFS(Sheet1!$F$5:$F$28252,Sheet1!$I$5:$I$28252,$B521,Sheet1!$L$5:$L$28252,$A521,Sheet1!$E$5:$E$28252,"*优惠券*",Sheet1!$D$5:$D$28252,"&lt;&gt;优惠券",Sheet1!$D$5:$D$28252,"&lt;&gt;内部转款",Sheet1!$D$5:$D$28252,"&lt;&gt;内部转账",Sheet1!$E$5:$E$28252,"&lt;&gt;*调拨*")</f>
        <v>0</v>
      </c>
      <c r="S521" s="32">
        <f>SUMIFS(Sheet1!$F$5:$F$28252,Sheet1!$I$5:$I$28252,$B521,Sheet1!$L$5:$L$28252,$A521,Sheet1!$D$5:$D$28252,"代金券",Sheet1!$E$5:$E$28252,"&lt;&gt;*调拨*")+SUMIFS(Sheet1!$F$5:$F$28252,Sheet1!$I$5:$I$28252,$B521,Sheet1!$L$5:$L$28252,$A521,Sheet1!$E$5:$E$28252,"*代金券*",Sheet1!$D$5:$D$28252,"&lt;&gt;代金券",Sheet1!$D$5:$D$28252,"&lt;&gt;内部转款",Sheet1!$D$5:$D$28252,"&lt;&gt;内部转账",Sheet1!$E$5:$E$28252,"&lt;&gt;*调拨*")</f>
        <v>0</v>
      </c>
      <c r="T521" s="32">
        <f>SUMIFS(Sheet1!$F$5:$F$28252,Sheet1!$I$5:$I$28252,$B521,Sheet1!$L$5:$L$28252,$A521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521,Sheet1!$L$5:$L$28252,$A521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521,Sheet1!$L$5:$L$28252,$A521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521,Sheet1!$L$5:$L$28252,$A521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1" s="32">
        <f>SUMIFS(Sheet1!$F$5:$F$28252,Sheet1!$I$5:$I$28252,$B521,Sheet1!$L$5:$L$28252,$A521,Sheet1!$E$5:$E$28252,"*调拨*")</f>
        <v>0</v>
      </c>
      <c r="V521" s="32">
        <f>SUMIFS(Sheet1!$F$5:$F$28252,Sheet1!$I$5:$I$28252,$B521,Sheet1!$L$5:$L$28252,$A521,Sheet1!$D$5:$D$28252,"储值",Sheet1!$E$5:$E$28252,"&lt;&gt;*调拨*")+SUMIFS(Sheet1!$F$5:$F$28252,Sheet1!$I$5:$I$28252,$B521,Sheet1!$L$5:$L$28252,$A521,Sheet1!$E$5:$E$28252,"*储值*",Sheet1!$D$5:$D$28252,"&lt;&gt;储值",Sheet1!$D$5:$D$28252,"&lt;&gt;内部转款",Sheet1!$D$5:$D$28252,"&lt;&gt;内部转账",Sheet1!$E$5:$E$28252,"&lt;&gt;*调拨*")</f>
        <v>0</v>
      </c>
      <c r="W521" s="32">
        <f>SUMIFS(Sheet1!$F$5:$F$28252,Sheet1!$I$5:$I$28252,$B521,Sheet1!$L$5:$L$28252,$A521,Sheet1!$D$5:$D$28252,"效期",Sheet1!$E$5:$E$28252,"&lt;&gt;*调拨*")+SUMIFS(Sheet1!$F$5:$F$28252,Sheet1!$I$5:$I$28252,$B521,Sheet1!$L$5:$L$28252,$A521,Sheet1!$E$5:$E$28252,"*效期*",Sheet1!$D$5:$D$28252,"&lt;&gt;效期",Sheet1!$D$5:$D$28252,"&lt;&gt;内部转款",Sheet1!$D$5:$D$28252,"&lt;&gt;内部转账",Sheet1!$E$5:$E$28252,"&lt;&gt;*调拨*")</f>
        <v>0</v>
      </c>
      <c r="X521" s="32">
        <f>SUMIFS(Sheet1!$F$5:$F$28252,Sheet1!$I$5:$I$28252,$B521,Sheet1!$L$5:$L$28252,$A521,Sheet1!$D$5:$D$28252,"内部转款",Sheet1!$E$5:$E$28252,"&lt;&gt;*调拨*")+SUMIFS(Sheet1!$F$5:$F$28252,Sheet1!$I$5:$I$28252,$B521,Sheet1!$L$5:$L$28252,$A521,Sheet1!$D$5:$D$28252,"内部转账",Sheet1!$E$5:$E$28252,"&lt;&gt;*调拨*")</f>
        <v>0</v>
      </c>
      <c r="Y521" s="32">
        <f t="shared" si="36"/>
        <v>0</v>
      </c>
      <c r="Z521" s="32">
        <f>SUMIFS(Sheet1!$F$5:$F$28252,Sheet1!$I$5:$I$28252,$B521,Sheet1!$L$5:$L$28252,$A521)</f>
        <v>0</v>
      </c>
      <c r="AA521" s="32">
        <f>SUMIFS(Sheet1!$G$5:$G$28252,Sheet1!$I$5:$I$28252,$B521,Sheet1!$L$5:$L$28252,$A521,Sheet1!$D$5:$D$28252,"工资",Sheet1!$E$5:$E$28252,"&lt;&gt;*调拨*")+SUMIFS(Sheet1!$G$5:$G$28252,Sheet1!$I$5:$I$28252,$B521,Sheet1!$L$5:$L$28252,$A521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1" s="32">
        <f>SUMIFS(Sheet1!$G$5:$G$28252,Sheet1!$I$5:$I$28252,$B521,Sheet1!$L$5:$L$28252,$A521,Sheet1!$D$5:$D$28252,"水费",Sheet1!$E$5:$E$28252,"&lt;&gt;*调拨*")+SUMIFS(Sheet1!$G$5:$G$28252,Sheet1!$I$5:$I$28252,$B521,Sheet1!$L$5:$L$28252,$A521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54</v>
      </c>
      <c r="AC521" s="32">
        <f>SUMIFS(Sheet1!$G$5:$G$28252,Sheet1!$I$5:$I$28252,$B521,Sheet1!$L$5:$L$28252,$A521,Sheet1!$D$5:$D$28252,"电费",Sheet1!$E$5:$E$28252,"&lt;&gt;*调拨*")+SUMIFS(Sheet1!$G$5:$G$28252,Sheet1!$I$5:$I$28252,$B521,Sheet1!$L$5:$L$28252,$A521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3100</v>
      </c>
      <c r="AD521" s="32">
        <f>SUMIFS(Sheet1!$G$5:$G$28252,Sheet1!$I$5:$I$28252,$B521,Sheet1!$L$5:$L$28252,$A521,Sheet1!$D$5:$D$28252,"宽带费",Sheet1!$E$5:$E$28252,"&lt;&gt;*调拨*")+SUMIFS(Sheet1!$G$5:$G$28252,Sheet1!$I$5:$I$28252,$B521,Sheet1!$L$5:$L$28252,$A521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1" s="32">
        <f>SUMIFS(Sheet1!$G$5:$G$28252,Sheet1!$I$5:$I$28252,$B521,Sheet1!$L$5:$L$28252,$A521,Sheet1!$D$5:$D$28252,"办公费",Sheet1!$E$5:$E$28252,"&lt;&gt;*调拨*")+SUMIFS(Sheet1!$G$5:$G$28252,Sheet1!$I$5:$I$28252,$B521,Sheet1!$L$5:$L$28252,$A521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169.9</v>
      </c>
      <c r="AF521" s="32">
        <f>SUMIFS(Sheet1!$G$5:$G$28252,Sheet1!$I$5:$I$28252,$B521,Sheet1!$L$5:$L$28252,$A521,Sheet1!$D$5:$D$28252,"话费",Sheet1!$E$5:$E$28252,"&lt;&gt;*调拨*")+SUMIFS(Sheet1!$G$5:$G$28252,Sheet1!$I$5:$I$28252,$B521,Sheet1!$L$5:$L$28252,$A521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1" s="32">
        <f>SUMIFS(Sheet1!$G$5:$G$28252,Sheet1!$I$5:$I$28252,$B521,Sheet1!$L$5:$L$28252,$A521,Sheet1!$D$5:$D$28252,"房租",Sheet1!$E$5:$E$28252,"&lt;&gt;*调拨*")+SUMIFS(Sheet1!$G$5:$G$28252,Sheet1!$I$5:$I$28252,$B521,Sheet1!$L$5:$L$28252,$A521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1" s="32">
        <f>SUMIFS(Sheet1!$G$5:$G$28252,Sheet1!$I$5:$I$28252,$B521,Sheet1!$L$5:$L$28252,$A521,Sheet1!$E$5:$E$28252,"*调拨*")</f>
        <v>0</v>
      </c>
      <c r="AI521" s="32">
        <f>SUMIFS(Sheet1!$G$5:$G$28252,Sheet1!$I$5:$I$28252,$B521,Sheet1!$L$5:$L$28252,$A521,Sheet1!$D$5:$D$28252,"内部转款",Sheet1!$E$5:$E$28252,"&lt;&gt;*调拨*")+SUMIFS(Sheet1!$G$5:$G$28252,Sheet1!$I$5:$I$28252,$B521,Sheet1!$L$5:$L$28252,$A521,Sheet1!$D$5:$D$28252,"内部转账",Sheet1!$E$5:$E$28252,"&lt;&gt;*调拨*")</f>
        <v>0</v>
      </c>
      <c r="AJ521" s="32">
        <f t="shared" si="37"/>
        <v>398.36</v>
      </c>
      <c r="AK521" s="32">
        <f>SUMIFS(Sheet1!$G$5:$G$28252,Sheet1!$I$5:$I$28252,$B521,Sheet1!$L$5:$L$28252,$A521)</f>
        <v>3722.26</v>
      </c>
      <c r="AL521" s="32">
        <f t="shared" si="38"/>
        <v>-3722.26</v>
      </c>
    </row>
    <row r="522" ht="16.5" spans="1:38">
      <c r="A522" s="30">
        <v>202609</v>
      </c>
      <c r="B522" s="31" t="s">
        <v>191</v>
      </c>
      <c r="C522" s="32">
        <f>SUMIFS(Sheet1!$F$5:$F$28252,Sheet1!$I$5:$I$28252,$B522,Sheet1!$L$5:$L$28252,$A522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1924</v>
      </c>
      <c r="D522" s="32">
        <f>SUMIFS(Sheet1!$F$5:$F$28252,Sheet1!$I$5:$I$28252,$B522,Sheet1!$L$5:$L$28252,$A522,Sheet1!$D$5:$D$28252,"医保即时拨付",Sheet1!$E$5:$E$28252,"&lt;&gt;*调拨*")+SUMIFS(Sheet1!$F$5:$F$28252,Sheet1!$I$5:$I$28252,$B522,Sheet1!$L$5:$L$28252,$A522,Sheet1!$E$5:$E$28252,"*医保即时拨付*",Sheet1!$D$5:$D$28252,"&lt;&gt;医保即时拨付",Sheet1!$D$5:$D$28252,"&lt;&gt;内部转款",Sheet1!$D$5:$D$28252,"&lt;&gt;内部转账",Sheet1!$E$5:$E$28252,"&lt;&gt;*调拨*")</f>
        <v>0</v>
      </c>
      <c r="E522" s="32">
        <f>SUMIFS(Sheet1!$F$5:$F$28252,Sheet1!$I$5:$I$28252,$B522,Sheet1!$L$5:$L$28252,$A522,Sheet1!$D$5:$D$28252,"医保",Sheet1!$E$5:$E$28252,"&lt;&gt;*调拨*",Sheet1!$E$5:$E$28252,"&lt;&gt;*医保即时拨付*")+SUMIFS(Sheet1!$F$5:$F$28252,Sheet1!$I$5:$I$28252,$B522,Sheet1!$L$5:$L$28252,$A522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2" s="32">
        <f>SUMIFS(Sheet1!$F$5:$F$28252,Sheet1!$I$5:$I$28252,$B522,Sheet1!$L$5:$L$28252,$A522,Sheet1!$D$5:$D$28252,"聚合",Sheet1!$E$5:$E$28252,"&lt;&gt;*调拨*")+SUMIFS(Sheet1!$F$5:$F$28252,Sheet1!$I$5:$I$28252,$B522,Sheet1!$L$5:$L$28252,$A522,Sheet1!$E$5:$E$28252,"*聚合*",Sheet1!$D$5:$D$28252,"&lt;&gt;聚合",Sheet1!$D$5:$D$28252,"&lt;&gt;内部转款",Sheet1!$D$5:$D$28252,"&lt;&gt;内部转账",Sheet1!$E$5:$E$28252,"&lt;&gt;*调拨*")</f>
        <v>0</v>
      </c>
      <c r="G522" s="32">
        <f>SUMIFS(Sheet1!$F$5:$F$28252,Sheet1!$I$5:$I$28252,$B522,Sheet1!$L$5:$L$28252,$A522,Sheet1!$D$5:$D$28252,"24小时微信",Sheet1!$E$5:$E$28252,"&lt;&gt;*调拨*")+SUMIFS(Sheet1!$F$5:$F$28252,Sheet1!$I$5:$I$28252,$B522,Sheet1!$L$5:$L$28252,$A522,Sheet1!$E$5:$E$28252,"*24小时微信*",Sheet1!$D$5:$D$28252,"&lt;&gt;24小时微信",Sheet1!$D$5:$D$28252,"&lt;&gt;内部转款",Sheet1!$D$5:$D$28252,"&lt;&gt;内部转账",Sheet1!$E$5:$E$28252,"&lt;&gt;*调拨*")</f>
        <v>0</v>
      </c>
      <c r="H522" s="32">
        <f>SUMIFS(Sheet1!$F$5:$F$28252,Sheet1!$I$5:$I$28252,$B522,Sheet1!$L$5:$L$28252,$A522,Sheet1!$D$5:$D$28252,"美团",Sheet1!$E$5:$E$28252,"&lt;&gt;*调拨*")+SUMIFS(Sheet1!$F$5:$F$28252,Sheet1!$I$5:$I$28252,$B522,Sheet1!$L$5:$L$28252,$A522,Sheet1!$E$5:$E$28252,"*美团*",Sheet1!$D$5:$D$28252,"&lt;&gt;美团",Sheet1!$D$5:$D$28252,"&lt;&gt;内部转款",Sheet1!$D$5:$D$28252,"&lt;&gt;内部转账",Sheet1!$E$5:$E$28252,"&lt;&gt;*调拨*")</f>
        <v>0</v>
      </c>
      <c r="I522" s="32">
        <f>SUMIFS(Sheet1!$F$5:$F$28252,Sheet1!$I$5:$I$28252,$B522,Sheet1!$L$5:$L$28252,$A522,Sheet1!$D$5:$D$28252,"饿了么",Sheet1!$E$5:$E$28252,"&lt;&gt;*调拨*")+SUMIFS(Sheet1!$F$5:$F$28252,Sheet1!$I$5:$I$28252,$B522,Sheet1!$L$5:$L$28252,$A522,Sheet1!$E$5:$E$28252,"*饿了么*",Sheet1!$D$5:$D$28252,"&lt;&gt;饿了么",Sheet1!$D$5:$D$28252,"&lt;&gt;内部转款",Sheet1!$D$5:$D$28252,"&lt;&gt;内部转账",Sheet1!$E$5:$E$28252,"&lt;&gt;*调拨*")</f>
        <v>0</v>
      </c>
      <c r="J522" s="32">
        <f>SUMIFS(Sheet1!$F$5:$F$28252,Sheet1!$I$5:$I$28252,$B522,Sheet1!$L$5:$L$28252,$A522,Sheet1!$D$5:$D$28252,"健E卡",Sheet1!$E$5:$E$28252,"&lt;&gt;*调拨*")+SUMIFS(Sheet1!$F$5:$F$28252,Sheet1!$I$5:$I$28252,$B522,Sheet1!$L$5:$L$28252,$A522,Sheet1!$E$5:$E$28252,"*健E卡*",Sheet1!$D$5:$D$28252,"&lt;&gt;健E卡",Sheet1!$D$5:$D$28252,"&lt;&gt;内部转款",Sheet1!$D$5:$D$28252,"&lt;&gt;内部转账",Sheet1!$E$5:$E$28252,"&lt;&gt;*调拨*")</f>
        <v>0</v>
      </c>
      <c r="K522" s="32">
        <f>SUMIFS(Sheet1!$F$5:$F$28252,Sheet1!$I$5:$I$28252,$B522,Sheet1!$L$5:$L$28252,$A522,Sheet1!$D$5:$D$28252,"抖音",Sheet1!$E$5:$E$28252,"&lt;&gt;*调拨*")+SUMIFS(Sheet1!$F$5:$F$28252,Sheet1!$I$5:$I$28252,$B522,Sheet1!$L$5:$L$28252,$A522,Sheet1!$E$5:$E$28252,"*抖音*",Sheet1!$D$5:$D$28252,"&lt;&gt;抖音",Sheet1!$D$5:$D$28252,"&lt;&gt;内部转款",Sheet1!$D$5:$D$28252,"&lt;&gt;内部转账",Sheet1!$E$5:$E$28252,"&lt;&gt;*调拨*")</f>
        <v>0</v>
      </c>
      <c r="L522" s="32">
        <f>SUMIFS(Sheet1!$F$5:$F$28252,Sheet1!$I$5:$I$28252,$B522,Sheet1!$L$5:$L$28252,$A522,Sheet1!$D$5:$D$28252,"医卡通",Sheet1!$E$5:$E$28252,"&lt;&gt;*调拨*")+SUMIFS(Sheet1!$F$5:$F$28252,Sheet1!$I$5:$I$28252,$B522,Sheet1!$L$5:$L$28252,$A522,Sheet1!$E$5:$E$28252,"*医卡通*",Sheet1!$D$5:$D$28252,"&lt;&gt;医卡通",Sheet1!$D$5:$D$28252,"&lt;&gt;内部转款",Sheet1!$D$5:$D$28252,"&lt;&gt;内部转账",Sheet1!$E$5:$E$28252,"&lt;&gt;*调拨*")</f>
        <v>0</v>
      </c>
      <c r="M522" s="32">
        <f>SUMIFS(Sheet1!$F$5:$F$28252,Sheet1!$I$5:$I$28252,$B522,Sheet1!$L$5:$L$28252,$A522,Sheet1!$D$5:$D$28252,"企健网",Sheet1!$E$5:$E$28252,"&lt;&gt;*调拨*")+SUMIFS(Sheet1!$F$5:$F$28252,Sheet1!$I$5:$I$28252,$B522,Sheet1!$L$5:$L$28252,$A522,Sheet1!$E$5:$E$28252,"*企健网*",Sheet1!$D$5:$D$28252,"&lt;&gt;企健网",Sheet1!$D$5:$D$28252,"&lt;&gt;内部转款",Sheet1!$D$5:$D$28252,"&lt;&gt;内部转账",Sheet1!$E$5:$E$28252,"&lt;&gt;*调拨*")</f>
        <v>0</v>
      </c>
      <c r="N522" s="32">
        <f>SUMIFS(Sheet1!$F$5:$F$28252,Sheet1!$I$5:$I$28252,$B522,Sheet1!$L$5:$L$28252,$A522,Sheet1!$D$5:$D$28252,"银联",Sheet1!$E$5:$E$28252,"&lt;&gt;*调拨*")+SUMIFS(Sheet1!$F$5:$F$28252,Sheet1!$I$5:$I$28252,$B522,Sheet1!$L$5:$L$28252,$A522,Sheet1!$E$5:$E$28252,"*银联*",Sheet1!$D$5:$D$28252,"&lt;&gt;银联",Sheet1!$D$5:$D$28252,"&lt;&gt;内部转款",Sheet1!$D$5:$D$28252,"&lt;&gt;内部转账",Sheet1!$E$5:$E$28252,"&lt;&gt;*调拨*")</f>
        <v>0</v>
      </c>
      <c r="O522" s="32">
        <f>SUMIFS(Sheet1!$F$5:$F$28252,Sheet1!$I$5:$I$28252,$B522,Sheet1!$L$5:$L$28252,$A522,Sheet1!$D$5:$D$28252,"京东",Sheet1!$E$5:$E$28252,"&lt;&gt;*调拨*")+SUMIFS(Sheet1!$F$5:$F$28252,Sheet1!$I$5:$I$28252,$B522,Sheet1!$L$5:$L$28252,$A522,Sheet1!$E$5:$E$28252,"*京东*",Sheet1!$D$5:$D$28252,"&lt;&gt;京东",Sheet1!$D$5:$D$28252,"&lt;&gt;内部转款",Sheet1!$D$5:$D$28252,"&lt;&gt;内部转账",Sheet1!$E$5:$E$28252,"&lt;&gt;*调拨*")</f>
        <v>0</v>
      </c>
      <c r="P522" s="32">
        <f>SUMIFS(Sheet1!$F$5:$F$28252,Sheet1!$I$5:$I$28252,$B522,Sheet1!$L$5:$L$28252,$A522,Sheet1!$D$5:$D$28252,"药机微信",Sheet1!$E$5:$E$28252,"&lt;&gt;*调拨*")+SUMIFS(Sheet1!$F$5:$F$28252,Sheet1!$I$5:$I$28252,$B522,Sheet1!$L$5:$L$28252,$A522,Sheet1!$E$5:$E$28252,"*药机微信*",Sheet1!$D$5:$D$28252,"&lt;&gt;药机微信",Sheet1!$D$5:$D$28252,"&lt;&gt;内部转款",Sheet1!$D$5:$D$28252,"&lt;&gt;内部转账",Sheet1!$E$5:$E$28252,"&lt;&gt;*调拨*")</f>
        <v>0</v>
      </c>
      <c r="Q522" s="32">
        <f>SUMIFS(Sheet1!$F$5:$F$28252,Sheet1!$I$5:$I$28252,$B522,Sheet1!$L$5:$L$28252,$A522,Sheet1!$D$5:$D$28252,"亲情卡",Sheet1!$E$5:$E$28252,"&lt;&gt;*调拨*")+SUMIFS(Sheet1!$F$5:$F$28252,Sheet1!$I$5:$I$28252,$B522,Sheet1!$L$5:$L$28252,$A522,Sheet1!$E$5:$E$28252,"*亲情卡*",Sheet1!$D$5:$D$28252,"&lt;&gt;亲情卡",Sheet1!$D$5:$D$28252,"&lt;&gt;内部转款",Sheet1!$D$5:$D$28252,"&lt;&gt;内部转账",Sheet1!$E$5:$E$28252,"&lt;&gt;*调拨*")</f>
        <v>0</v>
      </c>
      <c r="R522" s="32">
        <f>SUMIFS(Sheet1!$F$5:$F$28252,Sheet1!$I$5:$I$28252,$B522,Sheet1!$L$5:$L$28252,$A522,Sheet1!$D$5:$D$28252,"优惠券",Sheet1!$E$5:$E$28252,"&lt;&gt;*调拨*")+SUMIFS(Sheet1!$F$5:$F$28252,Sheet1!$I$5:$I$28252,$B522,Sheet1!$L$5:$L$28252,$A522,Sheet1!$E$5:$E$28252,"*优惠券*",Sheet1!$D$5:$D$28252,"&lt;&gt;优惠券",Sheet1!$D$5:$D$28252,"&lt;&gt;内部转款",Sheet1!$D$5:$D$28252,"&lt;&gt;内部转账",Sheet1!$E$5:$E$28252,"&lt;&gt;*调拨*")</f>
        <v>0</v>
      </c>
      <c r="S522" s="32">
        <f>SUMIFS(Sheet1!$F$5:$F$28252,Sheet1!$I$5:$I$28252,$B522,Sheet1!$L$5:$L$28252,$A522,Sheet1!$D$5:$D$28252,"代金券",Sheet1!$E$5:$E$28252,"&lt;&gt;*调拨*")+SUMIFS(Sheet1!$F$5:$F$28252,Sheet1!$I$5:$I$28252,$B522,Sheet1!$L$5:$L$28252,$A522,Sheet1!$E$5:$E$28252,"*代金券*",Sheet1!$D$5:$D$28252,"&lt;&gt;代金券",Sheet1!$D$5:$D$28252,"&lt;&gt;内部转款",Sheet1!$D$5:$D$28252,"&lt;&gt;内部转账",Sheet1!$E$5:$E$28252,"&lt;&gt;*调拨*")</f>
        <v>0</v>
      </c>
      <c r="T522" s="32">
        <f>SUMIFS(Sheet1!$F$5:$F$28252,Sheet1!$I$5:$I$28252,$B522,Sheet1!$L$5:$L$28252,$A522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522,Sheet1!$L$5:$L$28252,$A522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522,Sheet1!$L$5:$L$28252,$A522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522,Sheet1!$L$5:$L$28252,$A522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2" s="32">
        <f>SUMIFS(Sheet1!$F$5:$F$28252,Sheet1!$I$5:$I$28252,$B522,Sheet1!$L$5:$L$28252,$A522,Sheet1!$E$5:$E$28252,"*调拨*")</f>
        <v>0</v>
      </c>
      <c r="V522" s="32">
        <f>SUMIFS(Sheet1!$F$5:$F$28252,Sheet1!$I$5:$I$28252,$B522,Sheet1!$L$5:$L$28252,$A522,Sheet1!$D$5:$D$28252,"储值",Sheet1!$E$5:$E$28252,"&lt;&gt;*调拨*")+SUMIFS(Sheet1!$F$5:$F$28252,Sheet1!$I$5:$I$28252,$B522,Sheet1!$L$5:$L$28252,$A522,Sheet1!$E$5:$E$28252,"*储值*",Sheet1!$D$5:$D$28252,"&lt;&gt;储值",Sheet1!$D$5:$D$28252,"&lt;&gt;内部转款",Sheet1!$D$5:$D$28252,"&lt;&gt;内部转账",Sheet1!$E$5:$E$28252,"&lt;&gt;*调拨*")</f>
        <v>0</v>
      </c>
      <c r="W522" s="32">
        <f>SUMIFS(Sheet1!$F$5:$F$28252,Sheet1!$I$5:$I$28252,$B522,Sheet1!$L$5:$L$28252,$A522,Sheet1!$D$5:$D$28252,"效期",Sheet1!$E$5:$E$28252,"&lt;&gt;*调拨*")+SUMIFS(Sheet1!$F$5:$F$28252,Sheet1!$I$5:$I$28252,$B522,Sheet1!$L$5:$L$28252,$A522,Sheet1!$E$5:$E$28252,"*效期*",Sheet1!$D$5:$D$28252,"&lt;&gt;效期",Sheet1!$D$5:$D$28252,"&lt;&gt;内部转款",Sheet1!$D$5:$D$28252,"&lt;&gt;内部转账",Sheet1!$E$5:$E$28252,"&lt;&gt;*调拨*")</f>
        <v>0</v>
      </c>
      <c r="X522" s="32">
        <f>SUMIFS(Sheet1!$F$5:$F$28252,Sheet1!$I$5:$I$28252,$B522,Sheet1!$L$5:$L$28252,$A522,Sheet1!$D$5:$D$28252,"内部转款",Sheet1!$E$5:$E$28252,"&lt;&gt;*调拨*")+SUMIFS(Sheet1!$F$5:$F$28252,Sheet1!$I$5:$I$28252,$B522,Sheet1!$L$5:$L$28252,$A522,Sheet1!$D$5:$D$28252,"内部转账",Sheet1!$E$5:$E$28252,"&lt;&gt;*调拨*")</f>
        <v>0</v>
      </c>
      <c r="Y522" s="32">
        <f t="shared" si="36"/>
        <v>0</v>
      </c>
      <c r="Z522" s="32">
        <f>SUMIFS(Sheet1!$F$5:$F$28252,Sheet1!$I$5:$I$28252,$B522,Sheet1!$L$5:$L$28252,$A522)</f>
        <v>1924</v>
      </c>
      <c r="AA522" s="32">
        <f>SUMIFS(Sheet1!$G$5:$G$28252,Sheet1!$I$5:$I$28252,$B522,Sheet1!$L$5:$L$28252,$A522,Sheet1!$D$5:$D$28252,"工资",Sheet1!$E$5:$E$28252,"&lt;&gt;*调拨*")+SUMIFS(Sheet1!$G$5:$G$28252,Sheet1!$I$5:$I$28252,$B522,Sheet1!$L$5:$L$28252,$A522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2" s="32">
        <f>SUMIFS(Sheet1!$G$5:$G$28252,Sheet1!$I$5:$I$28252,$B522,Sheet1!$L$5:$L$28252,$A522,Sheet1!$D$5:$D$28252,"水费",Sheet1!$E$5:$E$28252,"&lt;&gt;*调拨*")+SUMIFS(Sheet1!$G$5:$G$28252,Sheet1!$I$5:$I$28252,$B522,Sheet1!$L$5:$L$28252,$A522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69</v>
      </c>
      <c r="AC522" s="32">
        <f>SUMIFS(Sheet1!$G$5:$G$28252,Sheet1!$I$5:$I$28252,$B522,Sheet1!$L$5:$L$28252,$A522,Sheet1!$D$5:$D$28252,"电费",Sheet1!$E$5:$E$28252,"&lt;&gt;*调拨*")+SUMIFS(Sheet1!$G$5:$G$28252,Sheet1!$I$5:$I$28252,$B522,Sheet1!$L$5:$L$28252,$A522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2735.8</v>
      </c>
      <c r="AD522" s="32">
        <f>SUMIFS(Sheet1!$G$5:$G$28252,Sheet1!$I$5:$I$28252,$B522,Sheet1!$L$5:$L$28252,$A522,Sheet1!$D$5:$D$28252,"宽带费",Sheet1!$E$5:$E$28252,"&lt;&gt;*调拨*")+SUMIFS(Sheet1!$G$5:$G$28252,Sheet1!$I$5:$I$28252,$B522,Sheet1!$L$5:$L$28252,$A522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2" s="32">
        <f>SUMIFS(Sheet1!$G$5:$G$28252,Sheet1!$I$5:$I$28252,$B522,Sheet1!$L$5:$L$28252,$A522,Sheet1!$D$5:$D$28252,"办公费",Sheet1!$E$5:$E$28252,"&lt;&gt;*调拨*")+SUMIFS(Sheet1!$G$5:$G$28252,Sheet1!$I$5:$I$28252,$B522,Sheet1!$L$5:$L$28252,$A522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13</v>
      </c>
      <c r="AF522" s="32">
        <f>SUMIFS(Sheet1!$G$5:$G$28252,Sheet1!$I$5:$I$28252,$B522,Sheet1!$L$5:$L$28252,$A522,Sheet1!$D$5:$D$28252,"话费",Sheet1!$E$5:$E$28252,"&lt;&gt;*调拨*")+SUMIFS(Sheet1!$G$5:$G$28252,Sheet1!$I$5:$I$28252,$B522,Sheet1!$L$5:$L$28252,$A522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2" s="32">
        <f>SUMIFS(Sheet1!$G$5:$G$28252,Sheet1!$I$5:$I$28252,$B522,Sheet1!$L$5:$L$28252,$A522,Sheet1!$D$5:$D$28252,"房租",Sheet1!$E$5:$E$28252,"&lt;&gt;*调拨*")+SUMIFS(Sheet1!$G$5:$G$28252,Sheet1!$I$5:$I$28252,$B522,Sheet1!$L$5:$L$28252,$A522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2" s="32">
        <f>SUMIFS(Sheet1!$G$5:$G$28252,Sheet1!$I$5:$I$28252,$B522,Sheet1!$L$5:$L$28252,$A522,Sheet1!$E$5:$E$28252,"*调拨*")</f>
        <v>0</v>
      </c>
      <c r="AI522" s="32">
        <f>SUMIFS(Sheet1!$G$5:$G$28252,Sheet1!$I$5:$I$28252,$B522,Sheet1!$L$5:$L$28252,$A522,Sheet1!$D$5:$D$28252,"内部转款",Sheet1!$E$5:$E$28252,"&lt;&gt;*调拨*")+SUMIFS(Sheet1!$G$5:$G$28252,Sheet1!$I$5:$I$28252,$B522,Sheet1!$L$5:$L$28252,$A522,Sheet1!$D$5:$D$28252,"内部转账",Sheet1!$E$5:$E$28252,"&lt;&gt;*调拨*")</f>
        <v>0</v>
      </c>
      <c r="AJ522" s="32">
        <f t="shared" si="37"/>
        <v>512.06</v>
      </c>
      <c r="AK522" s="32">
        <f>SUMIFS(Sheet1!$G$5:$G$28252,Sheet1!$I$5:$I$28252,$B522,Sheet1!$L$5:$L$28252,$A522)</f>
        <v>3329.86</v>
      </c>
      <c r="AL522" s="32">
        <f t="shared" si="38"/>
        <v>-1405.86</v>
      </c>
    </row>
    <row r="523" ht="16.5" spans="1:38">
      <c r="A523" s="30">
        <v>202609</v>
      </c>
      <c r="B523" s="31" t="s">
        <v>64</v>
      </c>
      <c r="C523" s="32">
        <f>SUMIFS(Sheet1!$F$5:$F$28252,Sheet1!$I$5:$I$28252,$B523,Sheet1!$L$5:$L$28252,$A523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23" s="32">
        <f>SUMIFS(Sheet1!$F$5:$F$28252,Sheet1!$I$5:$I$28252,$B523,Sheet1!$L$5:$L$28252,$A523,Sheet1!$D$5:$D$28252,"医保即时拨付",Sheet1!$E$5:$E$28252,"&lt;&gt;*调拨*")+SUMIFS(Sheet1!$F$5:$F$28252,Sheet1!$I$5:$I$28252,$B523,Sheet1!$L$5:$L$28252,$A523,Sheet1!$E$5:$E$28252,"*医保即时拨付*",Sheet1!$D$5:$D$28252,"&lt;&gt;医保即时拨付",Sheet1!$D$5:$D$28252,"&lt;&gt;内部转款",Sheet1!$D$5:$D$28252,"&lt;&gt;内部转账",Sheet1!$E$5:$E$28252,"&lt;&gt;*调拨*")</f>
        <v>0</v>
      </c>
      <c r="E523" s="32">
        <f>SUMIFS(Sheet1!$F$5:$F$28252,Sheet1!$I$5:$I$28252,$B523,Sheet1!$L$5:$L$28252,$A523,Sheet1!$D$5:$D$28252,"医保",Sheet1!$E$5:$E$28252,"&lt;&gt;*调拨*",Sheet1!$E$5:$E$28252,"&lt;&gt;*医保即时拨付*")+SUMIFS(Sheet1!$F$5:$F$28252,Sheet1!$I$5:$I$28252,$B523,Sheet1!$L$5:$L$28252,$A523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3" s="32">
        <f>SUMIFS(Sheet1!$F$5:$F$28252,Sheet1!$I$5:$I$28252,$B523,Sheet1!$L$5:$L$28252,$A523,Sheet1!$D$5:$D$28252,"聚合",Sheet1!$E$5:$E$28252,"&lt;&gt;*调拨*")+SUMIFS(Sheet1!$F$5:$F$28252,Sheet1!$I$5:$I$28252,$B523,Sheet1!$L$5:$L$28252,$A523,Sheet1!$E$5:$E$28252,"*聚合*",Sheet1!$D$5:$D$28252,"&lt;&gt;聚合",Sheet1!$D$5:$D$28252,"&lt;&gt;内部转款",Sheet1!$D$5:$D$28252,"&lt;&gt;内部转账",Sheet1!$E$5:$E$28252,"&lt;&gt;*调拨*")</f>
        <v>0</v>
      </c>
      <c r="G523" s="32">
        <f>SUMIFS(Sheet1!$F$5:$F$28252,Sheet1!$I$5:$I$28252,$B523,Sheet1!$L$5:$L$28252,$A523,Sheet1!$D$5:$D$28252,"24小时微信",Sheet1!$E$5:$E$28252,"&lt;&gt;*调拨*")+SUMIFS(Sheet1!$F$5:$F$28252,Sheet1!$I$5:$I$28252,$B523,Sheet1!$L$5:$L$28252,$A523,Sheet1!$E$5:$E$28252,"*24小时微信*",Sheet1!$D$5:$D$28252,"&lt;&gt;24小时微信",Sheet1!$D$5:$D$28252,"&lt;&gt;内部转款",Sheet1!$D$5:$D$28252,"&lt;&gt;内部转账",Sheet1!$E$5:$E$28252,"&lt;&gt;*调拨*")</f>
        <v>0</v>
      </c>
      <c r="H523" s="32">
        <f>SUMIFS(Sheet1!$F$5:$F$28252,Sheet1!$I$5:$I$28252,$B523,Sheet1!$L$5:$L$28252,$A523,Sheet1!$D$5:$D$28252,"美团",Sheet1!$E$5:$E$28252,"&lt;&gt;*调拨*")+SUMIFS(Sheet1!$F$5:$F$28252,Sheet1!$I$5:$I$28252,$B523,Sheet1!$L$5:$L$28252,$A523,Sheet1!$E$5:$E$28252,"*美团*",Sheet1!$D$5:$D$28252,"&lt;&gt;美团",Sheet1!$D$5:$D$28252,"&lt;&gt;内部转款",Sheet1!$D$5:$D$28252,"&lt;&gt;内部转账",Sheet1!$E$5:$E$28252,"&lt;&gt;*调拨*")</f>
        <v>0</v>
      </c>
      <c r="I523" s="32">
        <f>SUMIFS(Sheet1!$F$5:$F$28252,Sheet1!$I$5:$I$28252,$B523,Sheet1!$L$5:$L$28252,$A523,Sheet1!$D$5:$D$28252,"饿了么",Sheet1!$E$5:$E$28252,"&lt;&gt;*调拨*")+SUMIFS(Sheet1!$F$5:$F$28252,Sheet1!$I$5:$I$28252,$B523,Sheet1!$L$5:$L$28252,$A523,Sheet1!$E$5:$E$28252,"*饿了么*",Sheet1!$D$5:$D$28252,"&lt;&gt;饿了么",Sheet1!$D$5:$D$28252,"&lt;&gt;内部转款",Sheet1!$D$5:$D$28252,"&lt;&gt;内部转账",Sheet1!$E$5:$E$28252,"&lt;&gt;*调拨*")</f>
        <v>0</v>
      </c>
      <c r="J523" s="32">
        <f>SUMIFS(Sheet1!$F$5:$F$28252,Sheet1!$I$5:$I$28252,$B523,Sheet1!$L$5:$L$28252,$A523,Sheet1!$D$5:$D$28252,"健E卡",Sheet1!$E$5:$E$28252,"&lt;&gt;*调拨*")+SUMIFS(Sheet1!$F$5:$F$28252,Sheet1!$I$5:$I$28252,$B523,Sheet1!$L$5:$L$28252,$A523,Sheet1!$E$5:$E$28252,"*健E卡*",Sheet1!$D$5:$D$28252,"&lt;&gt;健E卡",Sheet1!$D$5:$D$28252,"&lt;&gt;内部转款",Sheet1!$D$5:$D$28252,"&lt;&gt;内部转账",Sheet1!$E$5:$E$28252,"&lt;&gt;*调拨*")</f>
        <v>0</v>
      </c>
      <c r="K523" s="32">
        <f>SUMIFS(Sheet1!$F$5:$F$28252,Sheet1!$I$5:$I$28252,$B523,Sheet1!$L$5:$L$28252,$A523,Sheet1!$D$5:$D$28252,"抖音",Sheet1!$E$5:$E$28252,"&lt;&gt;*调拨*")+SUMIFS(Sheet1!$F$5:$F$28252,Sheet1!$I$5:$I$28252,$B523,Sheet1!$L$5:$L$28252,$A523,Sheet1!$E$5:$E$28252,"*抖音*",Sheet1!$D$5:$D$28252,"&lt;&gt;抖音",Sheet1!$D$5:$D$28252,"&lt;&gt;内部转款",Sheet1!$D$5:$D$28252,"&lt;&gt;内部转账",Sheet1!$E$5:$E$28252,"&lt;&gt;*调拨*")</f>
        <v>0</v>
      </c>
      <c r="L523" s="32">
        <f>SUMIFS(Sheet1!$F$5:$F$28252,Sheet1!$I$5:$I$28252,$B523,Sheet1!$L$5:$L$28252,$A523,Sheet1!$D$5:$D$28252,"医卡通",Sheet1!$E$5:$E$28252,"&lt;&gt;*调拨*")+SUMIFS(Sheet1!$F$5:$F$28252,Sheet1!$I$5:$I$28252,$B523,Sheet1!$L$5:$L$28252,$A523,Sheet1!$E$5:$E$28252,"*医卡通*",Sheet1!$D$5:$D$28252,"&lt;&gt;医卡通",Sheet1!$D$5:$D$28252,"&lt;&gt;内部转款",Sheet1!$D$5:$D$28252,"&lt;&gt;内部转账",Sheet1!$E$5:$E$28252,"&lt;&gt;*调拨*")</f>
        <v>0</v>
      </c>
      <c r="M523" s="32">
        <f>SUMIFS(Sheet1!$F$5:$F$28252,Sheet1!$I$5:$I$28252,$B523,Sheet1!$L$5:$L$28252,$A523,Sheet1!$D$5:$D$28252,"企健网",Sheet1!$E$5:$E$28252,"&lt;&gt;*调拨*")+SUMIFS(Sheet1!$F$5:$F$28252,Sheet1!$I$5:$I$28252,$B523,Sheet1!$L$5:$L$28252,$A523,Sheet1!$E$5:$E$28252,"*企健网*",Sheet1!$D$5:$D$28252,"&lt;&gt;企健网",Sheet1!$D$5:$D$28252,"&lt;&gt;内部转款",Sheet1!$D$5:$D$28252,"&lt;&gt;内部转账",Sheet1!$E$5:$E$28252,"&lt;&gt;*调拨*")</f>
        <v>0</v>
      </c>
      <c r="N523" s="32">
        <f>SUMIFS(Sheet1!$F$5:$F$28252,Sheet1!$I$5:$I$28252,$B523,Sheet1!$L$5:$L$28252,$A523,Sheet1!$D$5:$D$28252,"银联",Sheet1!$E$5:$E$28252,"&lt;&gt;*调拨*")+SUMIFS(Sheet1!$F$5:$F$28252,Sheet1!$I$5:$I$28252,$B523,Sheet1!$L$5:$L$28252,$A523,Sheet1!$E$5:$E$28252,"*银联*",Sheet1!$D$5:$D$28252,"&lt;&gt;银联",Sheet1!$D$5:$D$28252,"&lt;&gt;内部转款",Sheet1!$D$5:$D$28252,"&lt;&gt;内部转账",Sheet1!$E$5:$E$28252,"&lt;&gt;*调拨*")</f>
        <v>0</v>
      </c>
      <c r="O523" s="32">
        <f>SUMIFS(Sheet1!$F$5:$F$28252,Sheet1!$I$5:$I$28252,$B523,Sheet1!$L$5:$L$28252,$A523,Sheet1!$D$5:$D$28252,"京东",Sheet1!$E$5:$E$28252,"&lt;&gt;*调拨*")+SUMIFS(Sheet1!$F$5:$F$28252,Sheet1!$I$5:$I$28252,$B523,Sheet1!$L$5:$L$28252,$A523,Sheet1!$E$5:$E$28252,"*京东*",Sheet1!$D$5:$D$28252,"&lt;&gt;京东",Sheet1!$D$5:$D$28252,"&lt;&gt;内部转款",Sheet1!$D$5:$D$28252,"&lt;&gt;内部转账",Sheet1!$E$5:$E$28252,"&lt;&gt;*调拨*")</f>
        <v>0</v>
      </c>
      <c r="P523" s="32">
        <f>SUMIFS(Sheet1!$F$5:$F$28252,Sheet1!$I$5:$I$28252,$B523,Sheet1!$L$5:$L$28252,$A523,Sheet1!$D$5:$D$28252,"药机微信",Sheet1!$E$5:$E$28252,"&lt;&gt;*调拨*")+SUMIFS(Sheet1!$F$5:$F$28252,Sheet1!$I$5:$I$28252,$B523,Sheet1!$L$5:$L$28252,$A523,Sheet1!$E$5:$E$28252,"*药机微信*",Sheet1!$D$5:$D$28252,"&lt;&gt;药机微信",Sheet1!$D$5:$D$28252,"&lt;&gt;内部转款",Sheet1!$D$5:$D$28252,"&lt;&gt;内部转账",Sheet1!$E$5:$E$28252,"&lt;&gt;*调拨*")</f>
        <v>0</v>
      </c>
      <c r="Q523" s="32">
        <f>SUMIFS(Sheet1!$F$5:$F$28252,Sheet1!$I$5:$I$28252,$B523,Sheet1!$L$5:$L$28252,$A523,Sheet1!$D$5:$D$28252,"亲情卡",Sheet1!$E$5:$E$28252,"&lt;&gt;*调拨*")+SUMIFS(Sheet1!$F$5:$F$28252,Sheet1!$I$5:$I$28252,$B523,Sheet1!$L$5:$L$28252,$A523,Sheet1!$E$5:$E$28252,"*亲情卡*",Sheet1!$D$5:$D$28252,"&lt;&gt;亲情卡",Sheet1!$D$5:$D$28252,"&lt;&gt;内部转款",Sheet1!$D$5:$D$28252,"&lt;&gt;内部转账",Sheet1!$E$5:$E$28252,"&lt;&gt;*调拨*")</f>
        <v>0</v>
      </c>
      <c r="R523" s="32">
        <f>SUMIFS(Sheet1!$F$5:$F$28252,Sheet1!$I$5:$I$28252,$B523,Sheet1!$L$5:$L$28252,$A523,Sheet1!$D$5:$D$28252,"优惠券",Sheet1!$E$5:$E$28252,"&lt;&gt;*调拨*")+SUMIFS(Sheet1!$F$5:$F$28252,Sheet1!$I$5:$I$28252,$B523,Sheet1!$L$5:$L$28252,$A523,Sheet1!$E$5:$E$28252,"*优惠券*",Sheet1!$D$5:$D$28252,"&lt;&gt;优惠券",Sheet1!$D$5:$D$28252,"&lt;&gt;内部转款",Sheet1!$D$5:$D$28252,"&lt;&gt;内部转账",Sheet1!$E$5:$E$28252,"&lt;&gt;*调拨*")</f>
        <v>0</v>
      </c>
      <c r="S523" s="32">
        <f>SUMIFS(Sheet1!$F$5:$F$28252,Sheet1!$I$5:$I$28252,$B523,Sheet1!$L$5:$L$28252,$A523,Sheet1!$D$5:$D$28252,"代金券",Sheet1!$E$5:$E$28252,"&lt;&gt;*调拨*")+SUMIFS(Sheet1!$F$5:$F$28252,Sheet1!$I$5:$I$28252,$B523,Sheet1!$L$5:$L$28252,$A523,Sheet1!$E$5:$E$28252,"*代金券*",Sheet1!$D$5:$D$28252,"&lt;&gt;代金券",Sheet1!$D$5:$D$28252,"&lt;&gt;内部转款",Sheet1!$D$5:$D$28252,"&lt;&gt;内部转账",Sheet1!$E$5:$E$28252,"&lt;&gt;*调拨*")</f>
        <v>0</v>
      </c>
      <c r="T523" s="32">
        <f>SUMIFS(Sheet1!$F$5:$F$28252,Sheet1!$I$5:$I$28252,$B523,Sheet1!$L$5:$L$28252,$A523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523,Sheet1!$L$5:$L$28252,$A523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523,Sheet1!$L$5:$L$28252,$A523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523,Sheet1!$L$5:$L$28252,$A523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3" s="32">
        <f>SUMIFS(Sheet1!$F$5:$F$28252,Sheet1!$I$5:$I$28252,$B523,Sheet1!$L$5:$L$28252,$A523,Sheet1!$E$5:$E$28252,"*调拨*")</f>
        <v>0</v>
      </c>
      <c r="V523" s="32">
        <f>SUMIFS(Sheet1!$F$5:$F$28252,Sheet1!$I$5:$I$28252,$B523,Sheet1!$L$5:$L$28252,$A523,Sheet1!$D$5:$D$28252,"储值",Sheet1!$E$5:$E$28252,"&lt;&gt;*调拨*")+SUMIFS(Sheet1!$F$5:$F$28252,Sheet1!$I$5:$I$28252,$B523,Sheet1!$L$5:$L$28252,$A523,Sheet1!$E$5:$E$28252,"*储值*",Sheet1!$D$5:$D$28252,"&lt;&gt;储值",Sheet1!$D$5:$D$28252,"&lt;&gt;内部转款",Sheet1!$D$5:$D$28252,"&lt;&gt;内部转账",Sheet1!$E$5:$E$28252,"&lt;&gt;*调拨*")</f>
        <v>0</v>
      </c>
      <c r="W523" s="32">
        <f>SUMIFS(Sheet1!$F$5:$F$28252,Sheet1!$I$5:$I$28252,$B523,Sheet1!$L$5:$L$28252,$A523,Sheet1!$D$5:$D$28252,"效期",Sheet1!$E$5:$E$28252,"&lt;&gt;*调拨*")+SUMIFS(Sheet1!$F$5:$F$28252,Sheet1!$I$5:$I$28252,$B523,Sheet1!$L$5:$L$28252,$A523,Sheet1!$E$5:$E$28252,"*效期*",Sheet1!$D$5:$D$28252,"&lt;&gt;效期",Sheet1!$D$5:$D$28252,"&lt;&gt;内部转款",Sheet1!$D$5:$D$28252,"&lt;&gt;内部转账",Sheet1!$E$5:$E$28252,"&lt;&gt;*调拨*")</f>
        <v>0</v>
      </c>
      <c r="X523" s="32">
        <f>SUMIFS(Sheet1!$F$5:$F$28252,Sheet1!$I$5:$I$28252,$B523,Sheet1!$L$5:$L$28252,$A523,Sheet1!$D$5:$D$28252,"内部转款",Sheet1!$E$5:$E$28252,"&lt;&gt;*调拨*")+SUMIFS(Sheet1!$F$5:$F$28252,Sheet1!$I$5:$I$28252,$B523,Sheet1!$L$5:$L$28252,$A523,Sheet1!$D$5:$D$28252,"内部转账",Sheet1!$E$5:$E$28252,"&lt;&gt;*调拨*")</f>
        <v>0</v>
      </c>
      <c r="Y523" s="32">
        <f t="shared" si="36"/>
        <v>379.2</v>
      </c>
      <c r="Z523" s="32">
        <f>SUMIFS(Sheet1!$F$5:$F$28252,Sheet1!$I$5:$I$28252,$B523,Sheet1!$L$5:$L$28252,$A523)</f>
        <v>379.2</v>
      </c>
      <c r="AA523" s="32">
        <f>SUMIFS(Sheet1!$G$5:$G$28252,Sheet1!$I$5:$I$28252,$B523,Sheet1!$L$5:$L$28252,$A523,Sheet1!$D$5:$D$28252,"工资",Sheet1!$E$5:$E$28252,"&lt;&gt;*调拨*")+SUMIFS(Sheet1!$G$5:$G$28252,Sheet1!$I$5:$I$28252,$B523,Sheet1!$L$5:$L$28252,$A523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3" s="32">
        <f>SUMIFS(Sheet1!$G$5:$G$28252,Sheet1!$I$5:$I$28252,$B523,Sheet1!$L$5:$L$28252,$A523,Sheet1!$D$5:$D$28252,"水费",Sheet1!$E$5:$E$28252,"&lt;&gt;*调拨*")+SUMIFS(Sheet1!$G$5:$G$28252,Sheet1!$I$5:$I$28252,$B523,Sheet1!$L$5:$L$28252,$A523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158.5</v>
      </c>
      <c r="AC523" s="32">
        <f>SUMIFS(Sheet1!$G$5:$G$28252,Sheet1!$I$5:$I$28252,$B523,Sheet1!$L$5:$L$28252,$A523,Sheet1!$D$5:$D$28252,"电费",Sheet1!$E$5:$E$28252,"&lt;&gt;*调拨*")+SUMIFS(Sheet1!$G$5:$G$28252,Sheet1!$I$5:$I$28252,$B523,Sheet1!$L$5:$L$28252,$A523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2100</v>
      </c>
      <c r="AD523" s="32">
        <f>SUMIFS(Sheet1!$G$5:$G$28252,Sheet1!$I$5:$I$28252,$B523,Sheet1!$L$5:$L$28252,$A523,Sheet1!$D$5:$D$28252,"宽带费",Sheet1!$E$5:$E$28252,"&lt;&gt;*调拨*")+SUMIFS(Sheet1!$G$5:$G$28252,Sheet1!$I$5:$I$28252,$B523,Sheet1!$L$5:$L$28252,$A523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3" s="32">
        <f>SUMIFS(Sheet1!$G$5:$G$28252,Sheet1!$I$5:$I$28252,$B523,Sheet1!$L$5:$L$28252,$A523,Sheet1!$D$5:$D$28252,"办公费",Sheet1!$E$5:$E$28252,"&lt;&gt;*调拨*")+SUMIFS(Sheet1!$G$5:$G$28252,Sheet1!$I$5:$I$28252,$B523,Sheet1!$L$5:$L$28252,$A523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100.75</v>
      </c>
      <c r="AF523" s="32">
        <f>SUMIFS(Sheet1!$G$5:$G$28252,Sheet1!$I$5:$I$28252,$B523,Sheet1!$L$5:$L$28252,$A523,Sheet1!$D$5:$D$28252,"话费",Sheet1!$E$5:$E$28252,"&lt;&gt;*调拨*")+SUMIFS(Sheet1!$G$5:$G$28252,Sheet1!$I$5:$I$28252,$B523,Sheet1!$L$5:$L$28252,$A523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3" s="32">
        <f>SUMIFS(Sheet1!$G$5:$G$28252,Sheet1!$I$5:$I$28252,$B523,Sheet1!$L$5:$L$28252,$A523,Sheet1!$D$5:$D$28252,"房租",Sheet1!$E$5:$E$28252,"&lt;&gt;*调拨*")+SUMIFS(Sheet1!$G$5:$G$28252,Sheet1!$I$5:$I$28252,$B523,Sheet1!$L$5:$L$28252,$A523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3" s="32">
        <f>SUMIFS(Sheet1!$G$5:$G$28252,Sheet1!$I$5:$I$28252,$B523,Sheet1!$L$5:$L$28252,$A523,Sheet1!$E$5:$E$28252,"*调拨*")</f>
        <v>0</v>
      </c>
      <c r="AI523" s="32">
        <f>SUMIFS(Sheet1!$G$5:$G$28252,Sheet1!$I$5:$I$28252,$B523,Sheet1!$L$5:$L$28252,$A523,Sheet1!$D$5:$D$28252,"内部转款",Sheet1!$E$5:$E$28252,"&lt;&gt;*调拨*")+SUMIFS(Sheet1!$G$5:$G$28252,Sheet1!$I$5:$I$28252,$B523,Sheet1!$L$5:$L$28252,$A523,Sheet1!$D$5:$D$28252,"内部转账",Sheet1!$E$5:$E$28252,"&lt;&gt;*调拨*")</f>
        <v>0</v>
      </c>
      <c r="AJ523" s="32">
        <f t="shared" si="37"/>
        <v>490.13</v>
      </c>
      <c r="AK523" s="32">
        <f>SUMIFS(Sheet1!$G$5:$G$28252,Sheet1!$I$5:$I$28252,$B523,Sheet1!$L$5:$L$28252,$A523)</f>
        <v>2849.38</v>
      </c>
      <c r="AL523" s="32">
        <f t="shared" si="38"/>
        <v>-2470.18</v>
      </c>
    </row>
    <row r="524" ht="16.5" spans="1:38">
      <c r="A524" s="30">
        <v>202609</v>
      </c>
      <c r="B524" s="31" t="s">
        <v>66</v>
      </c>
      <c r="C524" s="32">
        <f>SUMIFS(Sheet1!$F$5:$F$28252,Sheet1!$I$5:$I$28252,$B524,Sheet1!$L$5:$L$28252,$A524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19958.65</v>
      </c>
      <c r="D524" s="32">
        <f>SUMIFS(Sheet1!$F$5:$F$28252,Sheet1!$I$5:$I$28252,$B524,Sheet1!$L$5:$L$28252,$A524,Sheet1!$D$5:$D$28252,"医保即时拨付",Sheet1!$E$5:$E$28252,"&lt;&gt;*调拨*")+SUMIFS(Sheet1!$F$5:$F$28252,Sheet1!$I$5:$I$28252,$B524,Sheet1!$L$5:$L$28252,$A524,Sheet1!$E$5:$E$28252,"*医保即时拨付*",Sheet1!$D$5:$D$28252,"&lt;&gt;医保即时拨付",Sheet1!$D$5:$D$28252,"&lt;&gt;内部转款",Sheet1!$D$5:$D$28252,"&lt;&gt;内部转账",Sheet1!$E$5:$E$28252,"&lt;&gt;*调拨*")</f>
        <v>0</v>
      </c>
      <c r="E524" s="32">
        <f>SUMIFS(Sheet1!$F$5:$F$28252,Sheet1!$I$5:$I$28252,$B524,Sheet1!$L$5:$L$28252,$A524,Sheet1!$D$5:$D$28252,"医保",Sheet1!$E$5:$E$28252,"&lt;&gt;*调拨*",Sheet1!$E$5:$E$28252,"&lt;&gt;*医保即时拨付*")+SUMIFS(Sheet1!$F$5:$F$28252,Sheet1!$I$5:$I$28252,$B524,Sheet1!$L$5:$L$28252,$A524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4" s="32">
        <f>SUMIFS(Sheet1!$F$5:$F$28252,Sheet1!$I$5:$I$28252,$B524,Sheet1!$L$5:$L$28252,$A524,Sheet1!$D$5:$D$28252,"聚合",Sheet1!$E$5:$E$28252,"&lt;&gt;*调拨*")+SUMIFS(Sheet1!$F$5:$F$28252,Sheet1!$I$5:$I$28252,$B524,Sheet1!$L$5:$L$28252,$A524,Sheet1!$E$5:$E$28252,"*聚合*",Sheet1!$D$5:$D$28252,"&lt;&gt;聚合",Sheet1!$D$5:$D$28252,"&lt;&gt;内部转款",Sheet1!$D$5:$D$28252,"&lt;&gt;内部转账",Sheet1!$E$5:$E$28252,"&lt;&gt;*调拨*")</f>
        <v>0</v>
      </c>
      <c r="G524" s="32">
        <f>SUMIFS(Sheet1!$F$5:$F$28252,Sheet1!$I$5:$I$28252,$B524,Sheet1!$L$5:$L$28252,$A524,Sheet1!$D$5:$D$28252,"24小时微信",Sheet1!$E$5:$E$28252,"&lt;&gt;*调拨*")+SUMIFS(Sheet1!$F$5:$F$28252,Sheet1!$I$5:$I$28252,$B524,Sheet1!$L$5:$L$28252,$A524,Sheet1!$E$5:$E$28252,"*24小时微信*",Sheet1!$D$5:$D$28252,"&lt;&gt;24小时微信",Sheet1!$D$5:$D$28252,"&lt;&gt;内部转款",Sheet1!$D$5:$D$28252,"&lt;&gt;内部转账",Sheet1!$E$5:$E$28252,"&lt;&gt;*调拨*")</f>
        <v>0</v>
      </c>
      <c r="H524" s="32">
        <f>SUMIFS(Sheet1!$F$5:$F$28252,Sheet1!$I$5:$I$28252,$B524,Sheet1!$L$5:$L$28252,$A524,Sheet1!$D$5:$D$28252,"美团",Sheet1!$E$5:$E$28252,"&lt;&gt;*调拨*")+SUMIFS(Sheet1!$F$5:$F$28252,Sheet1!$I$5:$I$28252,$B524,Sheet1!$L$5:$L$28252,$A524,Sheet1!$E$5:$E$28252,"*美团*",Sheet1!$D$5:$D$28252,"&lt;&gt;美团",Sheet1!$D$5:$D$28252,"&lt;&gt;内部转款",Sheet1!$D$5:$D$28252,"&lt;&gt;内部转账",Sheet1!$E$5:$E$28252,"&lt;&gt;*调拨*")</f>
        <v>0</v>
      </c>
      <c r="I524" s="32">
        <f>SUMIFS(Sheet1!$F$5:$F$28252,Sheet1!$I$5:$I$28252,$B524,Sheet1!$L$5:$L$28252,$A524,Sheet1!$D$5:$D$28252,"饿了么",Sheet1!$E$5:$E$28252,"&lt;&gt;*调拨*")+SUMIFS(Sheet1!$F$5:$F$28252,Sheet1!$I$5:$I$28252,$B524,Sheet1!$L$5:$L$28252,$A524,Sheet1!$E$5:$E$28252,"*饿了么*",Sheet1!$D$5:$D$28252,"&lt;&gt;饿了么",Sheet1!$D$5:$D$28252,"&lt;&gt;内部转款",Sheet1!$D$5:$D$28252,"&lt;&gt;内部转账",Sheet1!$E$5:$E$28252,"&lt;&gt;*调拨*")</f>
        <v>0</v>
      </c>
      <c r="J524" s="32">
        <f>SUMIFS(Sheet1!$F$5:$F$28252,Sheet1!$I$5:$I$28252,$B524,Sheet1!$L$5:$L$28252,$A524,Sheet1!$D$5:$D$28252,"健E卡",Sheet1!$E$5:$E$28252,"&lt;&gt;*调拨*")+SUMIFS(Sheet1!$F$5:$F$28252,Sheet1!$I$5:$I$28252,$B524,Sheet1!$L$5:$L$28252,$A524,Sheet1!$E$5:$E$28252,"*健E卡*",Sheet1!$D$5:$D$28252,"&lt;&gt;健E卡",Sheet1!$D$5:$D$28252,"&lt;&gt;内部转款",Sheet1!$D$5:$D$28252,"&lt;&gt;内部转账",Sheet1!$E$5:$E$28252,"&lt;&gt;*调拨*")</f>
        <v>0</v>
      </c>
      <c r="K524" s="32">
        <f>SUMIFS(Sheet1!$F$5:$F$28252,Sheet1!$I$5:$I$28252,$B524,Sheet1!$L$5:$L$28252,$A524,Sheet1!$D$5:$D$28252,"抖音",Sheet1!$E$5:$E$28252,"&lt;&gt;*调拨*")+SUMIFS(Sheet1!$F$5:$F$28252,Sheet1!$I$5:$I$28252,$B524,Sheet1!$L$5:$L$28252,$A524,Sheet1!$E$5:$E$28252,"*抖音*",Sheet1!$D$5:$D$28252,"&lt;&gt;抖音",Sheet1!$D$5:$D$28252,"&lt;&gt;内部转款",Sheet1!$D$5:$D$28252,"&lt;&gt;内部转账",Sheet1!$E$5:$E$28252,"&lt;&gt;*调拨*")</f>
        <v>0</v>
      </c>
      <c r="L524" s="32">
        <f>SUMIFS(Sheet1!$F$5:$F$28252,Sheet1!$I$5:$I$28252,$B524,Sheet1!$L$5:$L$28252,$A524,Sheet1!$D$5:$D$28252,"医卡通",Sheet1!$E$5:$E$28252,"&lt;&gt;*调拨*")+SUMIFS(Sheet1!$F$5:$F$28252,Sheet1!$I$5:$I$28252,$B524,Sheet1!$L$5:$L$28252,$A524,Sheet1!$E$5:$E$28252,"*医卡通*",Sheet1!$D$5:$D$28252,"&lt;&gt;医卡通",Sheet1!$D$5:$D$28252,"&lt;&gt;内部转款",Sheet1!$D$5:$D$28252,"&lt;&gt;内部转账",Sheet1!$E$5:$E$28252,"&lt;&gt;*调拨*")</f>
        <v>0</v>
      </c>
      <c r="M524" s="32">
        <f>SUMIFS(Sheet1!$F$5:$F$28252,Sheet1!$I$5:$I$28252,$B524,Sheet1!$L$5:$L$28252,$A524,Sheet1!$D$5:$D$28252,"企健网",Sheet1!$E$5:$E$28252,"&lt;&gt;*调拨*")+SUMIFS(Sheet1!$F$5:$F$28252,Sheet1!$I$5:$I$28252,$B524,Sheet1!$L$5:$L$28252,$A524,Sheet1!$E$5:$E$28252,"*企健网*",Sheet1!$D$5:$D$28252,"&lt;&gt;企健网",Sheet1!$D$5:$D$28252,"&lt;&gt;内部转款",Sheet1!$D$5:$D$28252,"&lt;&gt;内部转账",Sheet1!$E$5:$E$28252,"&lt;&gt;*调拨*")</f>
        <v>0</v>
      </c>
      <c r="N524" s="32">
        <f>SUMIFS(Sheet1!$F$5:$F$28252,Sheet1!$I$5:$I$28252,$B524,Sheet1!$L$5:$L$28252,$A524,Sheet1!$D$5:$D$28252,"银联",Sheet1!$E$5:$E$28252,"&lt;&gt;*调拨*")+SUMIFS(Sheet1!$F$5:$F$28252,Sheet1!$I$5:$I$28252,$B524,Sheet1!$L$5:$L$28252,$A524,Sheet1!$E$5:$E$28252,"*银联*",Sheet1!$D$5:$D$28252,"&lt;&gt;银联",Sheet1!$D$5:$D$28252,"&lt;&gt;内部转款",Sheet1!$D$5:$D$28252,"&lt;&gt;内部转账",Sheet1!$E$5:$E$28252,"&lt;&gt;*调拨*")</f>
        <v>0</v>
      </c>
      <c r="O524" s="32">
        <f>SUMIFS(Sheet1!$F$5:$F$28252,Sheet1!$I$5:$I$28252,$B524,Sheet1!$L$5:$L$28252,$A524,Sheet1!$D$5:$D$28252,"京东",Sheet1!$E$5:$E$28252,"&lt;&gt;*调拨*")+SUMIFS(Sheet1!$F$5:$F$28252,Sheet1!$I$5:$I$28252,$B524,Sheet1!$L$5:$L$28252,$A524,Sheet1!$E$5:$E$28252,"*京东*",Sheet1!$D$5:$D$28252,"&lt;&gt;京东",Sheet1!$D$5:$D$28252,"&lt;&gt;内部转款",Sheet1!$D$5:$D$28252,"&lt;&gt;内部转账",Sheet1!$E$5:$E$28252,"&lt;&gt;*调拨*")</f>
        <v>0</v>
      </c>
      <c r="P524" s="32">
        <f>SUMIFS(Sheet1!$F$5:$F$28252,Sheet1!$I$5:$I$28252,$B524,Sheet1!$L$5:$L$28252,$A524,Sheet1!$D$5:$D$28252,"药机微信",Sheet1!$E$5:$E$28252,"&lt;&gt;*调拨*")+SUMIFS(Sheet1!$F$5:$F$28252,Sheet1!$I$5:$I$28252,$B524,Sheet1!$L$5:$L$28252,$A524,Sheet1!$E$5:$E$28252,"*药机微信*",Sheet1!$D$5:$D$28252,"&lt;&gt;药机微信",Sheet1!$D$5:$D$28252,"&lt;&gt;内部转款",Sheet1!$D$5:$D$28252,"&lt;&gt;内部转账",Sheet1!$E$5:$E$28252,"&lt;&gt;*调拨*")</f>
        <v>0</v>
      </c>
      <c r="Q524" s="32">
        <f>SUMIFS(Sheet1!$F$5:$F$28252,Sheet1!$I$5:$I$28252,$B524,Sheet1!$L$5:$L$28252,$A524,Sheet1!$D$5:$D$28252,"亲情卡",Sheet1!$E$5:$E$28252,"&lt;&gt;*调拨*")+SUMIFS(Sheet1!$F$5:$F$28252,Sheet1!$I$5:$I$28252,$B524,Sheet1!$L$5:$L$28252,$A524,Sheet1!$E$5:$E$28252,"*亲情卡*",Sheet1!$D$5:$D$28252,"&lt;&gt;亲情卡",Sheet1!$D$5:$D$28252,"&lt;&gt;内部转款",Sheet1!$D$5:$D$28252,"&lt;&gt;内部转账",Sheet1!$E$5:$E$28252,"&lt;&gt;*调拨*")</f>
        <v>0</v>
      </c>
      <c r="R524" s="32">
        <f>SUMIFS(Sheet1!$F$5:$F$28252,Sheet1!$I$5:$I$28252,$B524,Sheet1!$L$5:$L$28252,$A524,Sheet1!$D$5:$D$28252,"优惠券",Sheet1!$E$5:$E$28252,"&lt;&gt;*调拨*")+SUMIFS(Sheet1!$F$5:$F$28252,Sheet1!$I$5:$I$28252,$B524,Sheet1!$L$5:$L$28252,$A524,Sheet1!$E$5:$E$28252,"*优惠券*",Sheet1!$D$5:$D$28252,"&lt;&gt;优惠券",Sheet1!$D$5:$D$28252,"&lt;&gt;内部转款",Sheet1!$D$5:$D$28252,"&lt;&gt;内部转账",Sheet1!$E$5:$E$28252,"&lt;&gt;*调拨*")</f>
        <v>0</v>
      </c>
      <c r="S524" s="32">
        <f>SUMIFS(Sheet1!$F$5:$F$28252,Sheet1!$I$5:$I$28252,$B524,Sheet1!$L$5:$L$28252,$A524,Sheet1!$D$5:$D$28252,"代金券",Sheet1!$E$5:$E$28252,"&lt;&gt;*调拨*")+SUMIFS(Sheet1!$F$5:$F$28252,Sheet1!$I$5:$I$28252,$B524,Sheet1!$L$5:$L$28252,$A524,Sheet1!$E$5:$E$28252,"*代金券*",Sheet1!$D$5:$D$28252,"&lt;&gt;代金券",Sheet1!$D$5:$D$28252,"&lt;&gt;内部转款",Sheet1!$D$5:$D$28252,"&lt;&gt;内部转账",Sheet1!$E$5:$E$28252,"&lt;&gt;*调拨*")</f>
        <v>0</v>
      </c>
      <c r="T524" s="32">
        <f>SUMIFS(Sheet1!$F$5:$F$28252,Sheet1!$I$5:$I$28252,$B524,Sheet1!$L$5:$L$28252,$A524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524,Sheet1!$L$5:$L$28252,$A524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524,Sheet1!$L$5:$L$28252,$A524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524,Sheet1!$L$5:$L$28252,$A524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4" s="32">
        <f>SUMIFS(Sheet1!$F$5:$F$28252,Sheet1!$I$5:$I$28252,$B524,Sheet1!$L$5:$L$28252,$A524,Sheet1!$E$5:$E$28252,"*调拨*")</f>
        <v>0</v>
      </c>
      <c r="V524" s="32">
        <f>SUMIFS(Sheet1!$F$5:$F$28252,Sheet1!$I$5:$I$28252,$B524,Sheet1!$L$5:$L$28252,$A524,Sheet1!$D$5:$D$28252,"储值",Sheet1!$E$5:$E$28252,"&lt;&gt;*调拨*")+SUMIFS(Sheet1!$F$5:$F$28252,Sheet1!$I$5:$I$28252,$B524,Sheet1!$L$5:$L$28252,$A524,Sheet1!$E$5:$E$28252,"*储值*",Sheet1!$D$5:$D$28252,"&lt;&gt;储值",Sheet1!$D$5:$D$28252,"&lt;&gt;内部转款",Sheet1!$D$5:$D$28252,"&lt;&gt;内部转账",Sheet1!$E$5:$E$28252,"&lt;&gt;*调拨*")</f>
        <v>0</v>
      </c>
      <c r="W524" s="32">
        <f>SUMIFS(Sheet1!$F$5:$F$28252,Sheet1!$I$5:$I$28252,$B524,Sheet1!$L$5:$L$28252,$A524,Sheet1!$D$5:$D$28252,"效期",Sheet1!$E$5:$E$28252,"&lt;&gt;*调拨*")+SUMIFS(Sheet1!$F$5:$F$28252,Sheet1!$I$5:$I$28252,$B524,Sheet1!$L$5:$L$28252,$A524,Sheet1!$E$5:$E$28252,"*效期*",Sheet1!$D$5:$D$28252,"&lt;&gt;效期",Sheet1!$D$5:$D$28252,"&lt;&gt;内部转款",Sheet1!$D$5:$D$28252,"&lt;&gt;内部转账",Sheet1!$E$5:$E$28252,"&lt;&gt;*调拨*")</f>
        <v>0</v>
      </c>
      <c r="X524" s="32">
        <f>SUMIFS(Sheet1!$F$5:$F$28252,Sheet1!$I$5:$I$28252,$B524,Sheet1!$L$5:$L$28252,$A524,Sheet1!$D$5:$D$28252,"内部转款",Sheet1!$E$5:$E$28252,"&lt;&gt;*调拨*")+SUMIFS(Sheet1!$F$5:$F$28252,Sheet1!$I$5:$I$28252,$B524,Sheet1!$L$5:$L$28252,$A524,Sheet1!$D$5:$D$28252,"内部转账",Sheet1!$E$5:$E$28252,"&lt;&gt;*调拨*")</f>
        <v>0</v>
      </c>
      <c r="Y524" s="32">
        <f t="shared" si="36"/>
        <v>0</v>
      </c>
      <c r="Z524" s="32">
        <f>SUMIFS(Sheet1!$F$5:$F$28252,Sheet1!$I$5:$I$28252,$B524,Sheet1!$L$5:$L$28252,$A524)</f>
        <v>19958.65</v>
      </c>
      <c r="AA524" s="32">
        <f>SUMIFS(Sheet1!$G$5:$G$28252,Sheet1!$I$5:$I$28252,$B524,Sheet1!$L$5:$L$28252,$A524,Sheet1!$D$5:$D$28252,"工资",Sheet1!$E$5:$E$28252,"&lt;&gt;*调拨*")+SUMIFS(Sheet1!$G$5:$G$28252,Sheet1!$I$5:$I$28252,$B524,Sheet1!$L$5:$L$28252,$A524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4" s="32">
        <f>SUMIFS(Sheet1!$G$5:$G$28252,Sheet1!$I$5:$I$28252,$B524,Sheet1!$L$5:$L$28252,$A524,Sheet1!$D$5:$D$28252,"水费",Sheet1!$E$5:$E$28252,"&lt;&gt;*调拨*")+SUMIFS(Sheet1!$G$5:$G$28252,Sheet1!$I$5:$I$28252,$B524,Sheet1!$L$5:$L$28252,$A524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24" s="32">
        <f>SUMIFS(Sheet1!$G$5:$G$28252,Sheet1!$I$5:$I$28252,$B524,Sheet1!$L$5:$L$28252,$A524,Sheet1!$D$5:$D$28252,"电费",Sheet1!$E$5:$E$28252,"&lt;&gt;*调拨*")+SUMIFS(Sheet1!$G$5:$G$28252,Sheet1!$I$5:$I$28252,$B524,Sheet1!$L$5:$L$28252,$A524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24" s="32">
        <f>SUMIFS(Sheet1!$G$5:$G$28252,Sheet1!$I$5:$I$28252,$B524,Sheet1!$L$5:$L$28252,$A524,Sheet1!$D$5:$D$28252,"宽带费",Sheet1!$E$5:$E$28252,"&lt;&gt;*调拨*")+SUMIFS(Sheet1!$G$5:$G$28252,Sheet1!$I$5:$I$28252,$B524,Sheet1!$L$5:$L$28252,$A524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4" s="32">
        <f>SUMIFS(Sheet1!$G$5:$G$28252,Sheet1!$I$5:$I$28252,$B524,Sheet1!$L$5:$L$28252,$A524,Sheet1!$D$5:$D$28252,"办公费",Sheet1!$E$5:$E$28252,"&lt;&gt;*调拨*")+SUMIFS(Sheet1!$G$5:$G$28252,Sheet1!$I$5:$I$28252,$B524,Sheet1!$L$5:$L$28252,$A524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24" s="32">
        <f>SUMIFS(Sheet1!$G$5:$G$28252,Sheet1!$I$5:$I$28252,$B524,Sheet1!$L$5:$L$28252,$A524,Sheet1!$D$5:$D$28252,"话费",Sheet1!$E$5:$E$28252,"&lt;&gt;*调拨*")+SUMIFS(Sheet1!$G$5:$G$28252,Sheet1!$I$5:$I$28252,$B524,Sheet1!$L$5:$L$28252,$A524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4" s="32">
        <f>SUMIFS(Sheet1!$G$5:$G$28252,Sheet1!$I$5:$I$28252,$B524,Sheet1!$L$5:$L$28252,$A524,Sheet1!$D$5:$D$28252,"房租",Sheet1!$E$5:$E$28252,"&lt;&gt;*调拨*")+SUMIFS(Sheet1!$G$5:$G$28252,Sheet1!$I$5:$I$28252,$B524,Sheet1!$L$5:$L$28252,$A524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4" s="32">
        <f>SUMIFS(Sheet1!$G$5:$G$28252,Sheet1!$I$5:$I$28252,$B524,Sheet1!$L$5:$L$28252,$A524,Sheet1!$E$5:$E$28252,"*调拨*")</f>
        <v>0</v>
      </c>
      <c r="AI524" s="32">
        <f>SUMIFS(Sheet1!$G$5:$G$28252,Sheet1!$I$5:$I$28252,$B524,Sheet1!$L$5:$L$28252,$A524,Sheet1!$D$5:$D$28252,"内部转款",Sheet1!$E$5:$E$28252,"&lt;&gt;*调拨*")+SUMIFS(Sheet1!$G$5:$G$28252,Sheet1!$I$5:$I$28252,$B524,Sheet1!$L$5:$L$28252,$A524,Sheet1!$D$5:$D$28252,"内部转账",Sheet1!$E$5:$E$28252,"&lt;&gt;*调拨*")</f>
        <v>0</v>
      </c>
      <c r="AJ524" s="32">
        <f t="shared" si="37"/>
        <v>0</v>
      </c>
      <c r="AK524" s="32">
        <f>SUMIFS(Sheet1!$G$5:$G$28252,Sheet1!$I$5:$I$28252,$B524,Sheet1!$L$5:$L$28252,$A524)</f>
        <v>0</v>
      </c>
      <c r="AL524" s="32">
        <f t="shared" si="38"/>
        <v>19958.65</v>
      </c>
    </row>
    <row r="525" ht="16.5" spans="1:38">
      <c r="A525" s="30">
        <v>202609</v>
      </c>
      <c r="B525" s="31" t="s">
        <v>213</v>
      </c>
      <c r="C525" s="32">
        <f>SUMIFS(Sheet1!$F$5:$F$28252,Sheet1!$I$5:$I$28252,$B525,Sheet1!$L$5:$L$28252,$A525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1715.81</v>
      </c>
      <c r="D525" s="32">
        <f>SUMIFS(Sheet1!$F$5:$F$28252,Sheet1!$I$5:$I$28252,$B525,Sheet1!$L$5:$L$28252,$A525,Sheet1!$D$5:$D$28252,"医保即时拨付",Sheet1!$E$5:$E$28252,"&lt;&gt;*调拨*")+SUMIFS(Sheet1!$F$5:$F$28252,Sheet1!$I$5:$I$28252,$B525,Sheet1!$L$5:$L$28252,$A525,Sheet1!$E$5:$E$28252,"*医保即时拨付*",Sheet1!$D$5:$D$28252,"&lt;&gt;医保即时拨付",Sheet1!$D$5:$D$28252,"&lt;&gt;内部转款",Sheet1!$D$5:$D$28252,"&lt;&gt;内部转账",Sheet1!$E$5:$E$28252,"&lt;&gt;*调拨*")</f>
        <v>0</v>
      </c>
      <c r="E525" s="32">
        <f>SUMIFS(Sheet1!$F$5:$F$28252,Sheet1!$I$5:$I$28252,$B525,Sheet1!$L$5:$L$28252,$A525,Sheet1!$D$5:$D$28252,"医保",Sheet1!$E$5:$E$28252,"&lt;&gt;*调拨*",Sheet1!$E$5:$E$28252,"&lt;&gt;*医保即时拨付*")+SUMIFS(Sheet1!$F$5:$F$28252,Sheet1!$I$5:$I$28252,$B525,Sheet1!$L$5:$L$28252,$A525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5" s="32">
        <f>SUMIFS(Sheet1!$F$5:$F$28252,Sheet1!$I$5:$I$28252,$B525,Sheet1!$L$5:$L$28252,$A525,Sheet1!$D$5:$D$28252,"聚合",Sheet1!$E$5:$E$28252,"&lt;&gt;*调拨*")+SUMIFS(Sheet1!$F$5:$F$28252,Sheet1!$I$5:$I$28252,$B525,Sheet1!$L$5:$L$28252,$A525,Sheet1!$E$5:$E$28252,"*聚合*",Sheet1!$D$5:$D$28252,"&lt;&gt;聚合",Sheet1!$D$5:$D$28252,"&lt;&gt;内部转款",Sheet1!$D$5:$D$28252,"&lt;&gt;内部转账",Sheet1!$E$5:$E$28252,"&lt;&gt;*调拨*")</f>
        <v>0</v>
      </c>
      <c r="G525" s="32">
        <f>SUMIFS(Sheet1!$F$5:$F$28252,Sheet1!$I$5:$I$28252,$B525,Sheet1!$L$5:$L$28252,$A525,Sheet1!$D$5:$D$28252,"24小时微信",Sheet1!$E$5:$E$28252,"&lt;&gt;*调拨*")+SUMIFS(Sheet1!$F$5:$F$28252,Sheet1!$I$5:$I$28252,$B525,Sheet1!$L$5:$L$28252,$A525,Sheet1!$E$5:$E$28252,"*24小时微信*",Sheet1!$D$5:$D$28252,"&lt;&gt;24小时微信",Sheet1!$D$5:$D$28252,"&lt;&gt;内部转款",Sheet1!$D$5:$D$28252,"&lt;&gt;内部转账",Sheet1!$E$5:$E$28252,"&lt;&gt;*调拨*")</f>
        <v>0</v>
      </c>
      <c r="H525" s="32">
        <f>SUMIFS(Sheet1!$F$5:$F$28252,Sheet1!$I$5:$I$28252,$B525,Sheet1!$L$5:$L$28252,$A525,Sheet1!$D$5:$D$28252,"美团",Sheet1!$E$5:$E$28252,"&lt;&gt;*调拨*")+SUMIFS(Sheet1!$F$5:$F$28252,Sheet1!$I$5:$I$28252,$B525,Sheet1!$L$5:$L$28252,$A525,Sheet1!$E$5:$E$28252,"*美团*",Sheet1!$D$5:$D$28252,"&lt;&gt;美团",Sheet1!$D$5:$D$28252,"&lt;&gt;内部转款",Sheet1!$D$5:$D$28252,"&lt;&gt;内部转账",Sheet1!$E$5:$E$28252,"&lt;&gt;*调拨*")</f>
        <v>0</v>
      </c>
      <c r="I525" s="32">
        <f>SUMIFS(Sheet1!$F$5:$F$28252,Sheet1!$I$5:$I$28252,$B525,Sheet1!$L$5:$L$28252,$A525,Sheet1!$D$5:$D$28252,"饿了么",Sheet1!$E$5:$E$28252,"&lt;&gt;*调拨*")+SUMIFS(Sheet1!$F$5:$F$28252,Sheet1!$I$5:$I$28252,$B525,Sheet1!$L$5:$L$28252,$A525,Sheet1!$E$5:$E$28252,"*饿了么*",Sheet1!$D$5:$D$28252,"&lt;&gt;饿了么",Sheet1!$D$5:$D$28252,"&lt;&gt;内部转款",Sheet1!$D$5:$D$28252,"&lt;&gt;内部转账",Sheet1!$E$5:$E$28252,"&lt;&gt;*调拨*")</f>
        <v>0</v>
      </c>
      <c r="J525" s="32">
        <f>SUMIFS(Sheet1!$F$5:$F$28252,Sheet1!$I$5:$I$28252,$B525,Sheet1!$L$5:$L$28252,$A525,Sheet1!$D$5:$D$28252,"健E卡",Sheet1!$E$5:$E$28252,"&lt;&gt;*调拨*")+SUMIFS(Sheet1!$F$5:$F$28252,Sheet1!$I$5:$I$28252,$B525,Sheet1!$L$5:$L$28252,$A525,Sheet1!$E$5:$E$28252,"*健E卡*",Sheet1!$D$5:$D$28252,"&lt;&gt;健E卡",Sheet1!$D$5:$D$28252,"&lt;&gt;内部转款",Sheet1!$D$5:$D$28252,"&lt;&gt;内部转账",Sheet1!$E$5:$E$28252,"&lt;&gt;*调拨*")</f>
        <v>0</v>
      </c>
      <c r="K525" s="32">
        <f>SUMIFS(Sheet1!$F$5:$F$28252,Sheet1!$I$5:$I$28252,$B525,Sheet1!$L$5:$L$28252,$A525,Sheet1!$D$5:$D$28252,"抖音",Sheet1!$E$5:$E$28252,"&lt;&gt;*调拨*")+SUMIFS(Sheet1!$F$5:$F$28252,Sheet1!$I$5:$I$28252,$B525,Sheet1!$L$5:$L$28252,$A525,Sheet1!$E$5:$E$28252,"*抖音*",Sheet1!$D$5:$D$28252,"&lt;&gt;抖音",Sheet1!$D$5:$D$28252,"&lt;&gt;内部转款",Sheet1!$D$5:$D$28252,"&lt;&gt;内部转账",Sheet1!$E$5:$E$28252,"&lt;&gt;*调拨*")</f>
        <v>0</v>
      </c>
      <c r="L525" s="32">
        <f>SUMIFS(Sheet1!$F$5:$F$28252,Sheet1!$I$5:$I$28252,$B525,Sheet1!$L$5:$L$28252,$A525,Sheet1!$D$5:$D$28252,"医卡通",Sheet1!$E$5:$E$28252,"&lt;&gt;*调拨*")+SUMIFS(Sheet1!$F$5:$F$28252,Sheet1!$I$5:$I$28252,$B525,Sheet1!$L$5:$L$28252,$A525,Sheet1!$E$5:$E$28252,"*医卡通*",Sheet1!$D$5:$D$28252,"&lt;&gt;医卡通",Sheet1!$D$5:$D$28252,"&lt;&gt;内部转款",Sheet1!$D$5:$D$28252,"&lt;&gt;内部转账",Sheet1!$E$5:$E$28252,"&lt;&gt;*调拨*")</f>
        <v>0</v>
      </c>
      <c r="M525" s="32">
        <f>SUMIFS(Sheet1!$F$5:$F$28252,Sheet1!$I$5:$I$28252,$B525,Sheet1!$L$5:$L$28252,$A525,Sheet1!$D$5:$D$28252,"企健网",Sheet1!$E$5:$E$28252,"&lt;&gt;*调拨*")+SUMIFS(Sheet1!$F$5:$F$28252,Sheet1!$I$5:$I$28252,$B525,Sheet1!$L$5:$L$28252,$A525,Sheet1!$E$5:$E$28252,"*企健网*",Sheet1!$D$5:$D$28252,"&lt;&gt;企健网",Sheet1!$D$5:$D$28252,"&lt;&gt;内部转款",Sheet1!$D$5:$D$28252,"&lt;&gt;内部转账",Sheet1!$E$5:$E$28252,"&lt;&gt;*调拨*")</f>
        <v>0</v>
      </c>
      <c r="N525" s="32">
        <f>SUMIFS(Sheet1!$F$5:$F$28252,Sheet1!$I$5:$I$28252,$B525,Sheet1!$L$5:$L$28252,$A525,Sheet1!$D$5:$D$28252,"银联",Sheet1!$E$5:$E$28252,"&lt;&gt;*调拨*")+SUMIFS(Sheet1!$F$5:$F$28252,Sheet1!$I$5:$I$28252,$B525,Sheet1!$L$5:$L$28252,$A525,Sheet1!$E$5:$E$28252,"*银联*",Sheet1!$D$5:$D$28252,"&lt;&gt;银联",Sheet1!$D$5:$D$28252,"&lt;&gt;内部转款",Sheet1!$D$5:$D$28252,"&lt;&gt;内部转账",Sheet1!$E$5:$E$28252,"&lt;&gt;*调拨*")</f>
        <v>0</v>
      </c>
      <c r="O525" s="32">
        <f>SUMIFS(Sheet1!$F$5:$F$28252,Sheet1!$I$5:$I$28252,$B525,Sheet1!$L$5:$L$28252,$A525,Sheet1!$D$5:$D$28252,"京东",Sheet1!$E$5:$E$28252,"&lt;&gt;*调拨*")+SUMIFS(Sheet1!$F$5:$F$28252,Sheet1!$I$5:$I$28252,$B525,Sheet1!$L$5:$L$28252,$A525,Sheet1!$E$5:$E$28252,"*京东*",Sheet1!$D$5:$D$28252,"&lt;&gt;京东",Sheet1!$D$5:$D$28252,"&lt;&gt;内部转款",Sheet1!$D$5:$D$28252,"&lt;&gt;内部转账",Sheet1!$E$5:$E$28252,"&lt;&gt;*调拨*")</f>
        <v>0</v>
      </c>
      <c r="P525" s="32">
        <f>SUMIFS(Sheet1!$F$5:$F$28252,Sheet1!$I$5:$I$28252,$B525,Sheet1!$L$5:$L$28252,$A525,Sheet1!$D$5:$D$28252,"药机微信",Sheet1!$E$5:$E$28252,"&lt;&gt;*调拨*")+SUMIFS(Sheet1!$F$5:$F$28252,Sheet1!$I$5:$I$28252,$B525,Sheet1!$L$5:$L$28252,$A525,Sheet1!$E$5:$E$28252,"*药机微信*",Sheet1!$D$5:$D$28252,"&lt;&gt;药机微信",Sheet1!$D$5:$D$28252,"&lt;&gt;内部转款",Sheet1!$D$5:$D$28252,"&lt;&gt;内部转账",Sheet1!$E$5:$E$28252,"&lt;&gt;*调拨*")</f>
        <v>0</v>
      </c>
      <c r="Q525" s="32">
        <f>SUMIFS(Sheet1!$F$5:$F$28252,Sheet1!$I$5:$I$28252,$B525,Sheet1!$L$5:$L$28252,$A525,Sheet1!$D$5:$D$28252,"亲情卡",Sheet1!$E$5:$E$28252,"&lt;&gt;*调拨*")+SUMIFS(Sheet1!$F$5:$F$28252,Sheet1!$I$5:$I$28252,$B525,Sheet1!$L$5:$L$28252,$A525,Sheet1!$E$5:$E$28252,"*亲情卡*",Sheet1!$D$5:$D$28252,"&lt;&gt;亲情卡",Sheet1!$D$5:$D$28252,"&lt;&gt;内部转款",Sheet1!$D$5:$D$28252,"&lt;&gt;内部转账",Sheet1!$E$5:$E$28252,"&lt;&gt;*调拨*")</f>
        <v>0</v>
      </c>
      <c r="R525" s="32">
        <f>SUMIFS(Sheet1!$F$5:$F$28252,Sheet1!$I$5:$I$28252,$B525,Sheet1!$L$5:$L$28252,$A525,Sheet1!$D$5:$D$28252,"优惠券",Sheet1!$E$5:$E$28252,"&lt;&gt;*调拨*")+SUMIFS(Sheet1!$F$5:$F$28252,Sheet1!$I$5:$I$28252,$B525,Sheet1!$L$5:$L$28252,$A525,Sheet1!$E$5:$E$28252,"*优惠券*",Sheet1!$D$5:$D$28252,"&lt;&gt;优惠券",Sheet1!$D$5:$D$28252,"&lt;&gt;内部转款",Sheet1!$D$5:$D$28252,"&lt;&gt;内部转账",Sheet1!$E$5:$E$28252,"&lt;&gt;*调拨*")</f>
        <v>0</v>
      </c>
      <c r="S525" s="32">
        <f>SUMIFS(Sheet1!$F$5:$F$28252,Sheet1!$I$5:$I$28252,$B525,Sheet1!$L$5:$L$28252,$A525,Sheet1!$D$5:$D$28252,"代金券",Sheet1!$E$5:$E$28252,"&lt;&gt;*调拨*")+SUMIFS(Sheet1!$F$5:$F$28252,Sheet1!$I$5:$I$28252,$B525,Sheet1!$L$5:$L$28252,$A525,Sheet1!$E$5:$E$28252,"*代金券*",Sheet1!$D$5:$D$28252,"&lt;&gt;代金券",Sheet1!$D$5:$D$28252,"&lt;&gt;内部转款",Sheet1!$D$5:$D$28252,"&lt;&gt;内部转账",Sheet1!$E$5:$E$28252,"&lt;&gt;*调拨*")</f>
        <v>0</v>
      </c>
      <c r="T525" s="32">
        <f>SUMIFS(Sheet1!$F$5:$F$28252,Sheet1!$I$5:$I$28252,$B525,Sheet1!$L$5:$L$28252,$A525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525,Sheet1!$L$5:$L$28252,$A525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525,Sheet1!$L$5:$L$28252,$A525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525,Sheet1!$L$5:$L$28252,$A525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5" s="32">
        <f>SUMIFS(Sheet1!$F$5:$F$28252,Sheet1!$I$5:$I$28252,$B525,Sheet1!$L$5:$L$28252,$A525,Sheet1!$E$5:$E$28252,"*调拨*")</f>
        <v>0</v>
      </c>
      <c r="V525" s="32">
        <f>SUMIFS(Sheet1!$F$5:$F$28252,Sheet1!$I$5:$I$28252,$B525,Sheet1!$L$5:$L$28252,$A525,Sheet1!$D$5:$D$28252,"储值",Sheet1!$E$5:$E$28252,"&lt;&gt;*调拨*")+SUMIFS(Sheet1!$F$5:$F$28252,Sheet1!$I$5:$I$28252,$B525,Sheet1!$L$5:$L$28252,$A525,Sheet1!$E$5:$E$28252,"*储值*",Sheet1!$D$5:$D$28252,"&lt;&gt;储值",Sheet1!$D$5:$D$28252,"&lt;&gt;内部转款",Sheet1!$D$5:$D$28252,"&lt;&gt;内部转账",Sheet1!$E$5:$E$28252,"&lt;&gt;*调拨*")</f>
        <v>0</v>
      </c>
      <c r="W525" s="32">
        <f>SUMIFS(Sheet1!$F$5:$F$28252,Sheet1!$I$5:$I$28252,$B525,Sheet1!$L$5:$L$28252,$A525,Sheet1!$D$5:$D$28252,"效期",Sheet1!$E$5:$E$28252,"&lt;&gt;*调拨*")+SUMIFS(Sheet1!$F$5:$F$28252,Sheet1!$I$5:$I$28252,$B525,Sheet1!$L$5:$L$28252,$A525,Sheet1!$E$5:$E$28252,"*效期*",Sheet1!$D$5:$D$28252,"&lt;&gt;效期",Sheet1!$D$5:$D$28252,"&lt;&gt;内部转款",Sheet1!$D$5:$D$28252,"&lt;&gt;内部转账",Sheet1!$E$5:$E$28252,"&lt;&gt;*调拨*")</f>
        <v>0</v>
      </c>
      <c r="X525" s="32">
        <f>SUMIFS(Sheet1!$F$5:$F$28252,Sheet1!$I$5:$I$28252,$B525,Sheet1!$L$5:$L$28252,$A525,Sheet1!$D$5:$D$28252,"内部转款",Sheet1!$E$5:$E$28252,"&lt;&gt;*调拨*")+SUMIFS(Sheet1!$F$5:$F$28252,Sheet1!$I$5:$I$28252,$B525,Sheet1!$L$5:$L$28252,$A525,Sheet1!$D$5:$D$28252,"内部转账",Sheet1!$E$5:$E$28252,"&lt;&gt;*调拨*")</f>
        <v>0</v>
      </c>
      <c r="Y525" s="32">
        <f t="shared" si="36"/>
        <v>0</v>
      </c>
      <c r="Z525" s="32">
        <f>SUMIFS(Sheet1!$F$5:$F$28252,Sheet1!$I$5:$I$28252,$B525,Sheet1!$L$5:$L$28252,$A525)</f>
        <v>1715.81</v>
      </c>
      <c r="AA525" s="32">
        <f>SUMIFS(Sheet1!$G$5:$G$28252,Sheet1!$I$5:$I$28252,$B525,Sheet1!$L$5:$L$28252,$A525,Sheet1!$D$5:$D$28252,"工资",Sheet1!$E$5:$E$28252,"&lt;&gt;*调拨*")+SUMIFS(Sheet1!$G$5:$G$28252,Sheet1!$I$5:$I$28252,$B525,Sheet1!$L$5:$L$28252,$A525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5" s="32">
        <f>SUMIFS(Sheet1!$G$5:$G$28252,Sheet1!$I$5:$I$28252,$B525,Sheet1!$L$5:$L$28252,$A525,Sheet1!$D$5:$D$28252,"水费",Sheet1!$E$5:$E$28252,"&lt;&gt;*调拨*")+SUMIFS(Sheet1!$G$5:$G$28252,Sheet1!$I$5:$I$28252,$B525,Sheet1!$L$5:$L$28252,$A525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76</v>
      </c>
      <c r="AC525" s="32">
        <f>SUMIFS(Sheet1!$G$5:$G$28252,Sheet1!$I$5:$I$28252,$B525,Sheet1!$L$5:$L$28252,$A525,Sheet1!$D$5:$D$28252,"电费",Sheet1!$E$5:$E$28252,"&lt;&gt;*调拨*")+SUMIFS(Sheet1!$G$5:$G$28252,Sheet1!$I$5:$I$28252,$B525,Sheet1!$L$5:$L$28252,$A525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2660</v>
      </c>
      <c r="AD525" s="32">
        <f>SUMIFS(Sheet1!$G$5:$G$28252,Sheet1!$I$5:$I$28252,$B525,Sheet1!$L$5:$L$28252,$A525,Sheet1!$D$5:$D$28252,"宽带费",Sheet1!$E$5:$E$28252,"&lt;&gt;*调拨*")+SUMIFS(Sheet1!$G$5:$G$28252,Sheet1!$I$5:$I$28252,$B525,Sheet1!$L$5:$L$28252,$A525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5" s="32">
        <f>SUMIFS(Sheet1!$G$5:$G$28252,Sheet1!$I$5:$I$28252,$B525,Sheet1!$L$5:$L$28252,$A525,Sheet1!$D$5:$D$28252,"办公费",Sheet1!$E$5:$E$28252,"&lt;&gt;*调拨*")+SUMIFS(Sheet1!$G$5:$G$28252,Sheet1!$I$5:$I$28252,$B525,Sheet1!$L$5:$L$28252,$A525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210</v>
      </c>
      <c r="AF525" s="32">
        <f>SUMIFS(Sheet1!$G$5:$G$28252,Sheet1!$I$5:$I$28252,$B525,Sheet1!$L$5:$L$28252,$A525,Sheet1!$D$5:$D$28252,"话费",Sheet1!$E$5:$E$28252,"&lt;&gt;*调拨*")+SUMIFS(Sheet1!$G$5:$G$28252,Sheet1!$I$5:$I$28252,$B525,Sheet1!$L$5:$L$28252,$A525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5" s="32">
        <f>SUMIFS(Sheet1!$G$5:$G$28252,Sheet1!$I$5:$I$28252,$B525,Sheet1!$L$5:$L$28252,$A525,Sheet1!$D$5:$D$28252,"房租",Sheet1!$E$5:$E$28252,"&lt;&gt;*调拨*")+SUMIFS(Sheet1!$G$5:$G$28252,Sheet1!$I$5:$I$28252,$B525,Sheet1!$L$5:$L$28252,$A525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5" s="32">
        <f>SUMIFS(Sheet1!$G$5:$G$28252,Sheet1!$I$5:$I$28252,$B525,Sheet1!$L$5:$L$28252,$A525,Sheet1!$E$5:$E$28252,"*调拨*")</f>
        <v>0</v>
      </c>
      <c r="AI525" s="32">
        <f>SUMIFS(Sheet1!$G$5:$G$28252,Sheet1!$I$5:$I$28252,$B525,Sheet1!$L$5:$L$28252,$A525,Sheet1!$D$5:$D$28252,"内部转款",Sheet1!$E$5:$E$28252,"&lt;&gt;*调拨*")+SUMIFS(Sheet1!$G$5:$G$28252,Sheet1!$I$5:$I$28252,$B525,Sheet1!$L$5:$L$28252,$A525,Sheet1!$D$5:$D$28252,"内部转账",Sheet1!$E$5:$E$28252,"&lt;&gt;*调拨*")</f>
        <v>0</v>
      </c>
      <c r="AJ525" s="32">
        <f t="shared" si="37"/>
        <v>340</v>
      </c>
      <c r="AK525" s="32">
        <f>SUMIFS(Sheet1!$G$5:$G$28252,Sheet1!$I$5:$I$28252,$B525,Sheet1!$L$5:$L$28252,$A525)</f>
        <v>3286</v>
      </c>
      <c r="AL525" s="32">
        <f t="shared" si="38"/>
        <v>-1570.19</v>
      </c>
    </row>
    <row r="526" ht="16.5" spans="1:38">
      <c r="A526" s="30">
        <v>202609</v>
      </c>
      <c r="B526" s="31" t="s">
        <v>76</v>
      </c>
      <c r="C526" s="32">
        <f>SUMIFS(Sheet1!$F$5:$F$28252,Sheet1!$I$5:$I$28252,$B526,Sheet1!$L$5:$L$28252,$A526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1869.16</v>
      </c>
      <c r="D526" s="32">
        <f>SUMIFS(Sheet1!$F$5:$F$28252,Sheet1!$I$5:$I$28252,$B526,Sheet1!$L$5:$L$28252,$A526,Sheet1!$D$5:$D$28252,"医保即时拨付",Sheet1!$E$5:$E$28252,"&lt;&gt;*调拨*")+SUMIFS(Sheet1!$F$5:$F$28252,Sheet1!$I$5:$I$28252,$B526,Sheet1!$L$5:$L$28252,$A526,Sheet1!$E$5:$E$28252,"*医保即时拨付*",Sheet1!$D$5:$D$28252,"&lt;&gt;医保即时拨付",Sheet1!$D$5:$D$28252,"&lt;&gt;内部转款",Sheet1!$D$5:$D$28252,"&lt;&gt;内部转账",Sheet1!$E$5:$E$28252,"&lt;&gt;*调拨*")</f>
        <v>0</v>
      </c>
      <c r="E526" s="32">
        <f>SUMIFS(Sheet1!$F$5:$F$28252,Sheet1!$I$5:$I$28252,$B526,Sheet1!$L$5:$L$28252,$A526,Sheet1!$D$5:$D$28252,"医保",Sheet1!$E$5:$E$28252,"&lt;&gt;*调拨*",Sheet1!$E$5:$E$28252,"&lt;&gt;*医保即时拨付*")+SUMIFS(Sheet1!$F$5:$F$28252,Sheet1!$I$5:$I$28252,$B526,Sheet1!$L$5:$L$28252,$A526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6" s="32">
        <f>SUMIFS(Sheet1!$F$5:$F$28252,Sheet1!$I$5:$I$28252,$B526,Sheet1!$L$5:$L$28252,$A526,Sheet1!$D$5:$D$28252,"聚合",Sheet1!$E$5:$E$28252,"&lt;&gt;*调拨*")+SUMIFS(Sheet1!$F$5:$F$28252,Sheet1!$I$5:$I$28252,$B526,Sheet1!$L$5:$L$28252,$A526,Sheet1!$E$5:$E$28252,"*聚合*",Sheet1!$D$5:$D$28252,"&lt;&gt;聚合",Sheet1!$D$5:$D$28252,"&lt;&gt;内部转款",Sheet1!$D$5:$D$28252,"&lt;&gt;内部转账",Sheet1!$E$5:$E$28252,"&lt;&gt;*调拨*")</f>
        <v>0</v>
      </c>
      <c r="G526" s="32">
        <f>SUMIFS(Sheet1!$F$5:$F$28252,Sheet1!$I$5:$I$28252,$B526,Sheet1!$L$5:$L$28252,$A526,Sheet1!$D$5:$D$28252,"24小时微信",Sheet1!$E$5:$E$28252,"&lt;&gt;*调拨*")+SUMIFS(Sheet1!$F$5:$F$28252,Sheet1!$I$5:$I$28252,$B526,Sheet1!$L$5:$L$28252,$A526,Sheet1!$E$5:$E$28252,"*24小时微信*",Sheet1!$D$5:$D$28252,"&lt;&gt;24小时微信",Sheet1!$D$5:$D$28252,"&lt;&gt;内部转款",Sheet1!$D$5:$D$28252,"&lt;&gt;内部转账",Sheet1!$E$5:$E$28252,"&lt;&gt;*调拨*")</f>
        <v>0</v>
      </c>
      <c r="H526" s="32">
        <f>SUMIFS(Sheet1!$F$5:$F$28252,Sheet1!$I$5:$I$28252,$B526,Sheet1!$L$5:$L$28252,$A526,Sheet1!$D$5:$D$28252,"美团",Sheet1!$E$5:$E$28252,"&lt;&gt;*调拨*")+SUMIFS(Sheet1!$F$5:$F$28252,Sheet1!$I$5:$I$28252,$B526,Sheet1!$L$5:$L$28252,$A526,Sheet1!$E$5:$E$28252,"*美团*",Sheet1!$D$5:$D$28252,"&lt;&gt;美团",Sheet1!$D$5:$D$28252,"&lt;&gt;内部转款",Sheet1!$D$5:$D$28252,"&lt;&gt;内部转账",Sheet1!$E$5:$E$28252,"&lt;&gt;*调拨*")</f>
        <v>0</v>
      </c>
      <c r="I526" s="32">
        <f>SUMIFS(Sheet1!$F$5:$F$28252,Sheet1!$I$5:$I$28252,$B526,Sheet1!$L$5:$L$28252,$A526,Sheet1!$D$5:$D$28252,"饿了么",Sheet1!$E$5:$E$28252,"&lt;&gt;*调拨*")+SUMIFS(Sheet1!$F$5:$F$28252,Sheet1!$I$5:$I$28252,$B526,Sheet1!$L$5:$L$28252,$A526,Sheet1!$E$5:$E$28252,"*饿了么*",Sheet1!$D$5:$D$28252,"&lt;&gt;饿了么",Sheet1!$D$5:$D$28252,"&lt;&gt;内部转款",Sheet1!$D$5:$D$28252,"&lt;&gt;内部转账",Sheet1!$E$5:$E$28252,"&lt;&gt;*调拨*")</f>
        <v>0</v>
      </c>
      <c r="J526" s="32">
        <f>SUMIFS(Sheet1!$F$5:$F$28252,Sheet1!$I$5:$I$28252,$B526,Sheet1!$L$5:$L$28252,$A526,Sheet1!$D$5:$D$28252,"健E卡",Sheet1!$E$5:$E$28252,"&lt;&gt;*调拨*")+SUMIFS(Sheet1!$F$5:$F$28252,Sheet1!$I$5:$I$28252,$B526,Sheet1!$L$5:$L$28252,$A526,Sheet1!$E$5:$E$28252,"*健E卡*",Sheet1!$D$5:$D$28252,"&lt;&gt;健E卡",Sheet1!$D$5:$D$28252,"&lt;&gt;内部转款",Sheet1!$D$5:$D$28252,"&lt;&gt;内部转账",Sheet1!$E$5:$E$28252,"&lt;&gt;*调拨*")</f>
        <v>0</v>
      </c>
      <c r="K526" s="32">
        <f>SUMIFS(Sheet1!$F$5:$F$28252,Sheet1!$I$5:$I$28252,$B526,Sheet1!$L$5:$L$28252,$A526,Sheet1!$D$5:$D$28252,"抖音",Sheet1!$E$5:$E$28252,"&lt;&gt;*调拨*")+SUMIFS(Sheet1!$F$5:$F$28252,Sheet1!$I$5:$I$28252,$B526,Sheet1!$L$5:$L$28252,$A526,Sheet1!$E$5:$E$28252,"*抖音*",Sheet1!$D$5:$D$28252,"&lt;&gt;抖音",Sheet1!$D$5:$D$28252,"&lt;&gt;内部转款",Sheet1!$D$5:$D$28252,"&lt;&gt;内部转账",Sheet1!$E$5:$E$28252,"&lt;&gt;*调拨*")</f>
        <v>0</v>
      </c>
      <c r="L526" s="32">
        <f>SUMIFS(Sheet1!$F$5:$F$28252,Sheet1!$I$5:$I$28252,$B526,Sheet1!$L$5:$L$28252,$A526,Sheet1!$D$5:$D$28252,"医卡通",Sheet1!$E$5:$E$28252,"&lt;&gt;*调拨*")+SUMIFS(Sheet1!$F$5:$F$28252,Sheet1!$I$5:$I$28252,$B526,Sheet1!$L$5:$L$28252,$A526,Sheet1!$E$5:$E$28252,"*医卡通*",Sheet1!$D$5:$D$28252,"&lt;&gt;医卡通",Sheet1!$D$5:$D$28252,"&lt;&gt;内部转款",Sheet1!$D$5:$D$28252,"&lt;&gt;内部转账",Sheet1!$E$5:$E$28252,"&lt;&gt;*调拨*")</f>
        <v>0</v>
      </c>
      <c r="M526" s="32">
        <f>SUMIFS(Sheet1!$F$5:$F$28252,Sheet1!$I$5:$I$28252,$B526,Sheet1!$L$5:$L$28252,$A526,Sheet1!$D$5:$D$28252,"企健网",Sheet1!$E$5:$E$28252,"&lt;&gt;*调拨*")+SUMIFS(Sheet1!$F$5:$F$28252,Sheet1!$I$5:$I$28252,$B526,Sheet1!$L$5:$L$28252,$A526,Sheet1!$E$5:$E$28252,"*企健网*",Sheet1!$D$5:$D$28252,"&lt;&gt;企健网",Sheet1!$D$5:$D$28252,"&lt;&gt;内部转款",Sheet1!$D$5:$D$28252,"&lt;&gt;内部转账",Sheet1!$E$5:$E$28252,"&lt;&gt;*调拨*")</f>
        <v>0</v>
      </c>
      <c r="N526" s="32">
        <f>SUMIFS(Sheet1!$F$5:$F$28252,Sheet1!$I$5:$I$28252,$B526,Sheet1!$L$5:$L$28252,$A526,Sheet1!$D$5:$D$28252,"银联",Sheet1!$E$5:$E$28252,"&lt;&gt;*调拨*")+SUMIFS(Sheet1!$F$5:$F$28252,Sheet1!$I$5:$I$28252,$B526,Sheet1!$L$5:$L$28252,$A526,Sheet1!$E$5:$E$28252,"*银联*",Sheet1!$D$5:$D$28252,"&lt;&gt;银联",Sheet1!$D$5:$D$28252,"&lt;&gt;内部转款",Sheet1!$D$5:$D$28252,"&lt;&gt;内部转账",Sheet1!$E$5:$E$28252,"&lt;&gt;*调拨*")</f>
        <v>0</v>
      </c>
      <c r="O526" s="32">
        <f>SUMIFS(Sheet1!$F$5:$F$28252,Sheet1!$I$5:$I$28252,$B526,Sheet1!$L$5:$L$28252,$A526,Sheet1!$D$5:$D$28252,"京东",Sheet1!$E$5:$E$28252,"&lt;&gt;*调拨*")+SUMIFS(Sheet1!$F$5:$F$28252,Sheet1!$I$5:$I$28252,$B526,Sheet1!$L$5:$L$28252,$A526,Sheet1!$E$5:$E$28252,"*京东*",Sheet1!$D$5:$D$28252,"&lt;&gt;京东",Sheet1!$D$5:$D$28252,"&lt;&gt;内部转款",Sheet1!$D$5:$D$28252,"&lt;&gt;内部转账",Sheet1!$E$5:$E$28252,"&lt;&gt;*调拨*")</f>
        <v>0</v>
      </c>
      <c r="P526" s="32">
        <f>SUMIFS(Sheet1!$F$5:$F$28252,Sheet1!$I$5:$I$28252,$B526,Sheet1!$L$5:$L$28252,$A526,Sheet1!$D$5:$D$28252,"药机微信",Sheet1!$E$5:$E$28252,"&lt;&gt;*调拨*")+SUMIFS(Sheet1!$F$5:$F$28252,Sheet1!$I$5:$I$28252,$B526,Sheet1!$L$5:$L$28252,$A526,Sheet1!$E$5:$E$28252,"*药机微信*",Sheet1!$D$5:$D$28252,"&lt;&gt;药机微信",Sheet1!$D$5:$D$28252,"&lt;&gt;内部转款",Sheet1!$D$5:$D$28252,"&lt;&gt;内部转账",Sheet1!$E$5:$E$28252,"&lt;&gt;*调拨*")</f>
        <v>0</v>
      </c>
      <c r="Q526" s="32">
        <f>SUMIFS(Sheet1!$F$5:$F$28252,Sheet1!$I$5:$I$28252,$B526,Sheet1!$L$5:$L$28252,$A526,Sheet1!$D$5:$D$28252,"亲情卡",Sheet1!$E$5:$E$28252,"&lt;&gt;*调拨*")+SUMIFS(Sheet1!$F$5:$F$28252,Sheet1!$I$5:$I$28252,$B526,Sheet1!$L$5:$L$28252,$A526,Sheet1!$E$5:$E$28252,"*亲情卡*",Sheet1!$D$5:$D$28252,"&lt;&gt;亲情卡",Sheet1!$D$5:$D$28252,"&lt;&gt;内部转款",Sheet1!$D$5:$D$28252,"&lt;&gt;内部转账",Sheet1!$E$5:$E$28252,"&lt;&gt;*调拨*")</f>
        <v>0</v>
      </c>
      <c r="R526" s="32">
        <f>SUMIFS(Sheet1!$F$5:$F$28252,Sheet1!$I$5:$I$28252,$B526,Sheet1!$L$5:$L$28252,$A526,Sheet1!$D$5:$D$28252,"优惠券",Sheet1!$E$5:$E$28252,"&lt;&gt;*调拨*")+SUMIFS(Sheet1!$F$5:$F$28252,Sheet1!$I$5:$I$28252,$B526,Sheet1!$L$5:$L$28252,$A526,Sheet1!$E$5:$E$28252,"*优惠券*",Sheet1!$D$5:$D$28252,"&lt;&gt;优惠券",Sheet1!$D$5:$D$28252,"&lt;&gt;内部转款",Sheet1!$D$5:$D$28252,"&lt;&gt;内部转账",Sheet1!$E$5:$E$28252,"&lt;&gt;*调拨*")</f>
        <v>0</v>
      </c>
      <c r="S526" s="32">
        <f>SUMIFS(Sheet1!$F$5:$F$28252,Sheet1!$I$5:$I$28252,$B526,Sheet1!$L$5:$L$28252,$A526,Sheet1!$D$5:$D$28252,"代金券",Sheet1!$E$5:$E$28252,"&lt;&gt;*调拨*")+SUMIFS(Sheet1!$F$5:$F$28252,Sheet1!$I$5:$I$28252,$B526,Sheet1!$L$5:$L$28252,$A526,Sheet1!$E$5:$E$28252,"*代金券*",Sheet1!$D$5:$D$28252,"&lt;&gt;代金券",Sheet1!$D$5:$D$28252,"&lt;&gt;内部转款",Sheet1!$D$5:$D$28252,"&lt;&gt;内部转账",Sheet1!$E$5:$E$28252,"&lt;&gt;*调拨*")</f>
        <v>0</v>
      </c>
      <c r="T526" s="32">
        <f>SUMIFS(Sheet1!$F$5:$F$28252,Sheet1!$I$5:$I$28252,$B526,Sheet1!$L$5:$L$28252,$A526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526,Sheet1!$L$5:$L$28252,$A526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526,Sheet1!$L$5:$L$28252,$A526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526,Sheet1!$L$5:$L$28252,$A526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6" s="32">
        <f>SUMIFS(Sheet1!$F$5:$F$28252,Sheet1!$I$5:$I$28252,$B526,Sheet1!$L$5:$L$28252,$A526,Sheet1!$E$5:$E$28252,"*调拨*")</f>
        <v>0</v>
      </c>
      <c r="V526" s="32">
        <f>SUMIFS(Sheet1!$F$5:$F$28252,Sheet1!$I$5:$I$28252,$B526,Sheet1!$L$5:$L$28252,$A526,Sheet1!$D$5:$D$28252,"储值",Sheet1!$E$5:$E$28252,"&lt;&gt;*调拨*")+SUMIFS(Sheet1!$F$5:$F$28252,Sheet1!$I$5:$I$28252,$B526,Sheet1!$L$5:$L$28252,$A526,Sheet1!$E$5:$E$28252,"*储值*",Sheet1!$D$5:$D$28252,"&lt;&gt;储值",Sheet1!$D$5:$D$28252,"&lt;&gt;内部转款",Sheet1!$D$5:$D$28252,"&lt;&gt;内部转账",Sheet1!$E$5:$E$28252,"&lt;&gt;*调拨*")</f>
        <v>0</v>
      </c>
      <c r="W526" s="32">
        <f>SUMIFS(Sheet1!$F$5:$F$28252,Sheet1!$I$5:$I$28252,$B526,Sheet1!$L$5:$L$28252,$A526,Sheet1!$D$5:$D$28252,"效期",Sheet1!$E$5:$E$28252,"&lt;&gt;*调拨*")+SUMIFS(Sheet1!$F$5:$F$28252,Sheet1!$I$5:$I$28252,$B526,Sheet1!$L$5:$L$28252,$A526,Sheet1!$E$5:$E$28252,"*效期*",Sheet1!$D$5:$D$28252,"&lt;&gt;效期",Sheet1!$D$5:$D$28252,"&lt;&gt;内部转款",Sheet1!$D$5:$D$28252,"&lt;&gt;内部转账",Sheet1!$E$5:$E$28252,"&lt;&gt;*调拨*")</f>
        <v>0</v>
      </c>
      <c r="X526" s="32">
        <f>SUMIFS(Sheet1!$F$5:$F$28252,Sheet1!$I$5:$I$28252,$B526,Sheet1!$L$5:$L$28252,$A526,Sheet1!$D$5:$D$28252,"内部转款",Sheet1!$E$5:$E$28252,"&lt;&gt;*调拨*")+SUMIFS(Sheet1!$F$5:$F$28252,Sheet1!$I$5:$I$28252,$B526,Sheet1!$L$5:$L$28252,$A526,Sheet1!$D$5:$D$28252,"内部转账",Sheet1!$E$5:$E$28252,"&lt;&gt;*调拨*")</f>
        <v>0</v>
      </c>
      <c r="Y526" s="32">
        <f t="shared" si="36"/>
        <v>0</v>
      </c>
      <c r="Z526" s="32">
        <f>SUMIFS(Sheet1!$F$5:$F$28252,Sheet1!$I$5:$I$28252,$B526,Sheet1!$L$5:$L$28252,$A526)</f>
        <v>1869.16</v>
      </c>
      <c r="AA526" s="32">
        <f>SUMIFS(Sheet1!$G$5:$G$28252,Sheet1!$I$5:$I$28252,$B526,Sheet1!$L$5:$L$28252,$A526,Sheet1!$D$5:$D$28252,"工资",Sheet1!$E$5:$E$28252,"&lt;&gt;*调拨*")+SUMIFS(Sheet1!$G$5:$G$28252,Sheet1!$I$5:$I$28252,$B526,Sheet1!$L$5:$L$28252,$A526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6" s="32">
        <f>SUMIFS(Sheet1!$G$5:$G$28252,Sheet1!$I$5:$I$28252,$B526,Sheet1!$L$5:$L$28252,$A526,Sheet1!$D$5:$D$28252,"水费",Sheet1!$E$5:$E$28252,"&lt;&gt;*调拨*")+SUMIFS(Sheet1!$G$5:$G$28252,Sheet1!$I$5:$I$28252,$B526,Sheet1!$L$5:$L$28252,$A526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26" s="32">
        <f>SUMIFS(Sheet1!$G$5:$G$28252,Sheet1!$I$5:$I$28252,$B526,Sheet1!$L$5:$L$28252,$A526,Sheet1!$D$5:$D$28252,"电费",Sheet1!$E$5:$E$28252,"&lt;&gt;*调拨*")+SUMIFS(Sheet1!$G$5:$G$28252,Sheet1!$I$5:$I$28252,$B526,Sheet1!$L$5:$L$28252,$A526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26" s="32">
        <f>SUMIFS(Sheet1!$G$5:$G$28252,Sheet1!$I$5:$I$28252,$B526,Sheet1!$L$5:$L$28252,$A526,Sheet1!$D$5:$D$28252,"宽带费",Sheet1!$E$5:$E$28252,"&lt;&gt;*调拨*")+SUMIFS(Sheet1!$G$5:$G$28252,Sheet1!$I$5:$I$28252,$B526,Sheet1!$L$5:$L$28252,$A526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6" s="32">
        <f>SUMIFS(Sheet1!$G$5:$G$28252,Sheet1!$I$5:$I$28252,$B526,Sheet1!$L$5:$L$28252,$A526,Sheet1!$D$5:$D$28252,"办公费",Sheet1!$E$5:$E$28252,"&lt;&gt;*调拨*")+SUMIFS(Sheet1!$G$5:$G$28252,Sheet1!$I$5:$I$28252,$B526,Sheet1!$L$5:$L$28252,$A526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26" s="32">
        <f>SUMIFS(Sheet1!$G$5:$G$28252,Sheet1!$I$5:$I$28252,$B526,Sheet1!$L$5:$L$28252,$A526,Sheet1!$D$5:$D$28252,"话费",Sheet1!$E$5:$E$28252,"&lt;&gt;*调拨*")+SUMIFS(Sheet1!$G$5:$G$28252,Sheet1!$I$5:$I$28252,$B526,Sheet1!$L$5:$L$28252,$A526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6" s="32">
        <f>SUMIFS(Sheet1!$G$5:$G$28252,Sheet1!$I$5:$I$28252,$B526,Sheet1!$L$5:$L$28252,$A526,Sheet1!$D$5:$D$28252,"房租",Sheet1!$E$5:$E$28252,"&lt;&gt;*调拨*")+SUMIFS(Sheet1!$G$5:$G$28252,Sheet1!$I$5:$I$28252,$B526,Sheet1!$L$5:$L$28252,$A526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6" s="32">
        <f>SUMIFS(Sheet1!$G$5:$G$28252,Sheet1!$I$5:$I$28252,$B526,Sheet1!$L$5:$L$28252,$A526,Sheet1!$E$5:$E$28252,"*调拨*")</f>
        <v>0</v>
      </c>
      <c r="AI526" s="32">
        <f>SUMIFS(Sheet1!$G$5:$G$28252,Sheet1!$I$5:$I$28252,$B526,Sheet1!$L$5:$L$28252,$A526,Sheet1!$D$5:$D$28252,"内部转款",Sheet1!$E$5:$E$28252,"&lt;&gt;*调拨*")+SUMIFS(Sheet1!$G$5:$G$28252,Sheet1!$I$5:$I$28252,$B526,Sheet1!$L$5:$L$28252,$A526,Sheet1!$D$5:$D$28252,"内部转账",Sheet1!$E$5:$E$28252,"&lt;&gt;*调拨*")</f>
        <v>0</v>
      </c>
      <c r="AJ526" s="32">
        <f t="shared" si="37"/>
        <v>0</v>
      </c>
      <c r="AK526" s="32">
        <f>SUMIFS(Sheet1!$G$5:$G$28252,Sheet1!$I$5:$I$28252,$B526,Sheet1!$L$5:$L$28252,$A526)</f>
        <v>0</v>
      </c>
      <c r="AL526" s="32">
        <f t="shared" si="38"/>
        <v>1869.16</v>
      </c>
    </row>
    <row r="527" ht="16.5" spans="1:38">
      <c r="A527" s="30">
        <v>202609</v>
      </c>
      <c r="B527" s="31" t="s">
        <v>43</v>
      </c>
      <c r="C527" s="32">
        <f>SUMIFS(Sheet1!$F$5:$F$28252,Sheet1!$I$5:$I$28252,$B527,Sheet1!$L$5:$L$28252,$A527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77531.59</v>
      </c>
      <c r="D527" s="32">
        <f>SUMIFS(Sheet1!$F$5:$F$28252,Sheet1!$I$5:$I$28252,$B527,Sheet1!$L$5:$L$28252,$A527,Sheet1!$D$5:$D$28252,"医保即时拨付",Sheet1!$E$5:$E$28252,"&lt;&gt;*调拨*")+SUMIFS(Sheet1!$F$5:$F$28252,Sheet1!$I$5:$I$28252,$B527,Sheet1!$L$5:$L$28252,$A527,Sheet1!$E$5:$E$28252,"*医保即时拨付*",Sheet1!$D$5:$D$28252,"&lt;&gt;医保即时拨付",Sheet1!$D$5:$D$28252,"&lt;&gt;内部转款",Sheet1!$D$5:$D$28252,"&lt;&gt;内部转账",Sheet1!$E$5:$E$28252,"&lt;&gt;*调拨*")</f>
        <v>0</v>
      </c>
      <c r="E527" s="32">
        <f>SUMIFS(Sheet1!$F$5:$F$28252,Sheet1!$I$5:$I$28252,$B527,Sheet1!$L$5:$L$28252,$A527,Sheet1!$D$5:$D$28252,"医保",Sheet1!$E$5:$E$28252,"&lt;&gt;*调拨*",Sheet1!$E$5:$E$28252,"&lt;&gt;*医保即时拨付*")+SUMIFS(Sheet1!$F$5:$F$28252,Sheet1!$I$5:$I$28252,$B527,Sheet1!$L$5:$L$28252,$A527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7" s="32">
        <f>SUMIFS(Sheet1!$F$5:$F$28252,Sheet1!$I$5:$I$28252,$B527,Sheet1!$L$5:$L$28252,$A527,Sheet1!$D$5:$D$28252,"聚合",Sheet1!$E$5:$E$28252,"&lt;&gt;*调拨*")+SUMIFS(Sheet1!$F$5:$F$28252,Sheet1!$I$5:$I$28252,$B527,Sheet1!$L$5:$L$28252,$A527,Sheet1!$E$5:$E$28252,"*聚合*",Sheet1!$D$5:$D$28252,"&lt;&gt;聚合",Sheet1!$D$5:$D$28252,"&lt;&gt;内部转款",Sheet1!$D$5:$D$28252,"&lt;&gt;内部转账",Sheet1!$E$5:$E$28252,"&lt;&gt;*调拨*")</f>
        <v>0</v>
      </c>
      <c r="G527" s="32">
        <f>SUMIFS(Sheet1!$F$5:$F$28252,Sheet1!$I$5:$I$28252,$B527,Sheet1!$L$5:$L$28252,$A527,Sheet1!$D$5:$D$28252,"24小时微信",Sheet1!$E$5:$E$28252,"&lt;&gt;*调拨*")+SUMIFS(Sheet1!$F$5:$F$28252,Sheet1!$I$5:$I$28252,$B527,Sheet1!$L$5:$L$28252,$A527,Sheet1!$E$5:$E$28252,"*24小时微信*",Sheet1!$D$5:$D$28252,"&lt;&gt;24小时微信",Sheet1!$D$5:$D$28252,"&lt;&gt;内部转款",Sheet1!$D$5:$D$28252,"&lt;&gt;内部转账",Sheet1!$E$5:$E$28252,"&lt;&gt;*调拨*")</f>
        <v>0</v>
      </c>
      <c r="H527" s="32">
        <f>SUMIFS(Sheet1!$F$5:$F$28252,Sheet1!$I$5:$I$28252,$B527,Sheet1!$L$5:$L$28252,$A527,Sheet1!$D$5:$D$28252,"美团",Sheet1!$E$5:$E$28252,"&lt;&gt;*调拨*")+SUMIFS(Sheet1!$F$5:$F$28252,Sheet1!$I$5:$I$28252,$B527,Sheet1!$L$5:$L$28252,$A527,Sheet1!$E$5:$E$28252,"*美团*",Sheet1!$D$5:$D$28252,"&lt;&gt;美团",Sheet1!$D$5:$D$28252,"&lt;&gt;内部转款",Sheet1!$D$5:$D$28252,"&lt;&gt;内部转账",Sheet1!$E$5:$E$28252,"&lt;&gt;*调拨*")</f>
        <v>0</v>
      </c>
      <c r="I527" s="32">
        <f>SUMIFS(Sheet1!$F$5:$F$28252,Sheet1!$I$5:$I$28252,$B527,Sheet1!$L$5:$L$28252,$A527,Sheet1!$D$5:$D$28252,"饿了么",Sheet1!$E$5:$E$28252,"&lt;&gt;*调拨*")+SUMIFS(Sheet1!$F$5:$F$28252,Sheet1!$I$5:$I$28252,$B527,Sheet1!$L$5:$L$28252,$A527,Sheet1!$E$5:$E$28252,"*饿了么*",Sheet1!$D$5:$D$28252,"&lt;&gt;饿了么",Sheet1!$D$5:$D$28252,"&lt;&gt;内部转款",Sheet1!$D$5:$D$28252,"&lt;&gt;内部转账",Sheet1!$E$5:$E$28252,"&lt;&gt;*调拨*")</f>
        <v>0</v>
      </c>
      <c r="J527" s="32">
        <f>SUMIFS(Sheet1!$F$5:$F$28252,Sheet1!$I$5:$I$28252,$B527,Sheet1!$L$5:$L$28252,$A527,Sheet1!$D$5:$D$28252,"健E卡",Sheet1!$E$5:$E$28252,"&lt;&gt;*调拨*")+SUMIFS(Sheet1!$F$5:$F$28252,Sheet1!$I$5:$I$28252,$B527,Sheet1!$L$5:$L$28252,$A527,Sheet1!$E$5:$E$28252,"*健E卡*",Sheet1!$D$5:$D$28252,"&lt;&gt;健E卡",Sheet1!$D$5:$D$28252,"&lt;&gt;内部转款",Sheet1!$D$5:$D$28252,"&lt;&gt;内部转账",Sheet1!$E$5:$E$28252,"&lt;&gt;*调拨*")</f>
        <v>0</v>
      </c>
      <c r="K527" s="32">
        <f>SUMIFS(Sheet1!$F$5:$F$28252,Sheet1!$I$5:$I$28252,$B527,Sheet1!$L$5:$L$28252,$A527,Sheet1!$D$5:$D$28252,"抖音",Sheet1!$E$5:$E$28252,"&lt;&gt;*调拨*")+SUMIFS(Sheet1!$F$5:$F$28252,Sheet1!$I$5:$I$28252,$B527,Sheet1!$L$5:$L$28252,$A527,Sheet1!$E$5:$E$28252,"*抖音*",Sheet1!$D$5:$D$28252,"&lt;&gt;抖音",Sheet1!$D$5:$D$28252,"&lt;&gt;内部转款",Sheet1!$D$5:$D$28252,"&lt;&gt;内部转账",Sheet1!$E$5:$E$28252,"&lt;&gt;*调拨*")</f>
        <v>0</v>
      </c>
      <c r="L527" s="32">
        <f>SUMIFS(Sheet1!$F$5:$F$28252,Sheet1!$I$5:$I$28252,$B527,Sheet1!$L$5:$L$28252,$A527,Sheet1!$D$5:$D$28252,"医卡通",Sheet1!$E$5:$E$28252,"&lt;&gt;*调拨*")+SUMIFS(Sheet1!$F$5:$F$28252,Sheet1!$I$5:$I$28252,$B527,Sheet1!$L$5:$L$28252,$A527,Sheet1!$E$5:$E$28252,"*医卡通*",Sheet1!$D$5:$D$28252,"&lt;&gt;医卡通",Sheet1!$D$5:$D$28252,"&lt;&gt;内部转款",Sheet1!$D$5:$D$28252,"&lt;&gt;内部转账",Sheet1!$E$5:$E$28252,"&lt;&gt;*调拨*")</f>
        <v>0</v>
      </c>
      <c r="M527" s="32">
        <f>SUMIFS(Sheet1!$F$5:$F$28252,Sheet1!$I$5:$I$28252,$B527,Sheet1!$L$5:$L$28252,$A527,Sheet1!$D$5:$D$28252,"企健网",Sheet1!$E$5:$E$28252,"&lt;&gt;*调拨*")+SUMIFS(Sheet1!$F$5:$F$28252,Sheet1!$I$5:$I$28252,$B527,Sheet1!$L$5:$L$28252,$A527,Sheet1!$E$5:$E$28252,"*企健网*",Sheet1!$D$5:$D$28252,"&lt;&gt;企健网",Sheet1!$D$5:$D$28252,"&lt;&gt;内部转款",Sheet1!$D$5:$D$28252,"&lt;&gt;内部转账",Sheet1!$E$5:$E$28252,"&lt;&gt;*调拨*")</f>
        <v>0</v>
      </c>
      <c r="N527" s="32">
        <f>SUMIFS(Sheet1!$F$5:$F$28252,Sheet1!$I$5:$I$28252,$B527,Sheet1!$L$5:$L$28252,$A527,Sheet1!$D$5:$D$28252,"银联",Sheet1!$E$5:$E$28252,"&lt;&gt;*调拨*")+SUMIFS(Sheet1!$F$5:$F$28252,Sheet1!$I$5:$I$28252,$B527,Sheet1!$L$5:$L$28252,$A527,Sheet1!$E$5:$E$28252,"*银联*",Sheet1!$D$5:$D$28252,"&lt;&gt;银联",Sheet1!$D$5:$D$28252,"&lt;&gt;内部转款",Sheet1!$D$5:$D$28252,"&lt;&gt;内部转账",Sheet1!$E$5:$E$28252,"&lt;&gt;*调拨*")</f>
        <v>0</v>
      </c>
      <c r="O527" s="32">
        <f>SUMIFS(Sheet1!$F$5:$F$28252,Sheet1!$I$5:$I$28252,$B527,Sheet1!$L$5:$L$28252,$A527,Sheet1!$D$5:$D$28252,"京东",Sheet1!$E$5:$E$28252,"&lt;&gt;*调拨*")+SUMIFS(Sheet1!$F$5:$F$28252,Sheet1!$I$5:$I$28252,$B527,Sheet1!$L$5:$L$28252,$A527,Sheet1!$E$5:$E$28252,"*京东*",Sheet1!$D$5:$D$28252,"&lt;&gt;京东",Sheet1!$D$5:$D$28252,"&lt;&gt;内部转款",Sheet1!$D$5:$D$28252,"&lt;&gt;内部转账",Sheet1!$E$5:$E$28252,"&lt;&gt;*调拨*")</f>
        <v>0</v>
      </c>
      <c r="P527" s="32">
        <f>SUMIFS(Sheet1!$F$5:$F$28252,Sheet1!$I$5:$I$28252,$B527,Sheet1!$L$5:$L$28252,$A527,Sheet1!$D$5:$D$28252,"药机微信",Sheet1!$E$5:$E$28252,"&lt;&gt;*调拨*")+SUMIFS(Sheet1!$F$5:$F$28252,Sheet1!$I$5:$I$28252,$B527,Sheet1!$L$5:$L$28252,$A527,Sheet1!$E$5:$E$28252,"*药机微信*",Sheet1!$D$5:$D$28252,"&lt;&gt;药机微信",Sheet1!$D$5:$D$28252,"&lt;&gt;内部转款",Sheet1!$D$5:$D$28252,"&lt;&gt;内部转账",Sheet1!$E$5:$E$28252,"&lt;&gt;*调拨*")</f>
        <v>0</v>
      </c>
      <c r="Q527" s="32">
        <f>SUMIFS(Sheet1!$F$5:$F$28252,Sheet1!$I$5:$I$28252,$B527,Sheet1!$L$5:$L$28252,$A527,Sheet1!$D$5:$D$28252,"亲情卡",Sheet1!$E$5:$E$28252,"&lt;&gt;*调拨*")+SUMIFS(Sheet1!$F$5:$F$28252,Sheet1!$I$5:$I$28252,$B527,Sheet1!$L$5:$L$28252,$A527,Sheet1!$E$5:$E$28252,"*亲情卡*",Sheet1!$D$5:$D$28252,"&lt;&gt;亲情卡",Sheet1!$D$5:$D$28252,"&lt;&gt;内部转款",Sheet1!$D$5:$D$28252,"&lt;&gt;内部转账",Sheet1!$E$5:$E$28252,"&lt;&gt;*调拨*")</f>
        <v>0</v>
      </c>
      <c r="R527" s="32">
        <f>SUMIFS(Sheet1!$F$5:$F$28252,Sheet1!$I$5:$I$28252,$B527,Sheet1!$L$5:$L$28252,$A527,Sheet1!$D$5:$D$28252,"优惠券",Sheet1!$E$5:$E$28252,"&lt;&gt;*调拨*")+SUMIFS(Sheet1!$F$5:$F$28252,Sheet1!$I$5:$I$28252,$B527,Sheet1!$L$5:$L$28252,$A527,Sheet1!$E$5:$E$28252,"*优惠券*",Sheet1!$D$5:$D$28252,"&lt;&gt;优惠券",Sheet1!$D$5:$D$28252,"&lt;&gt;内部转款",Sheet1!$D$5:$D$28252,"&lt;&gt;内部转账",Sheet1!$E$5:$E$28252,"&lt;&gt;*调拨*")</f>
        <v>0</v>
      </c>
      <c r="S527" s="32">
        <f>SUMIFS(Sheet1!$F$5:$F$28252,Sheet1!$I$5:$I$28252,$B527,Sheet1!$L$5:$L$28252,$A527,Sheet1!$D$5:$D$28252,"代金券",Sheet1!$E$5:$E$28252,"&lt;&gt;*调拨*")+SUMIFS(Sheet1!$F$5:$F$28252,Sheet1!$I$5:$I$28252,$B527,Sheet1!$L$5:$L$28252,$A527,Sheet1!$E$5:$E$28252,"*代金券*",Sheet1!$D$5:$D$28252,"&lt;&gt;代金券",Sheet1!$D$5:$D$28252,"&lt;&gt;内部转款",Sheet1!$D$5:$D$28252,"&lt;&gt;内部转账",Sheet1!$E$5:$E$28252,"&lt;&gt;*调拨*")</f>
        <v>0</v>
      </c>
      <c r="T527" s="32">
        <f>SUMIFS(Sheet1!$F$5:$F$28252,Sheet1!$I$5:$I$28252,$B527,Sheet1!$L$5:$L$28252,$A527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527,Sheet1!$L$5:$L$28252,$A527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527,Sheet1!$L$5:$L$28252,$A527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527,Sheet1!$L$5:$L$28252,$A527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7" s="32">
        <f>SUMIFS(Sheet1!$F$5:$F$28252,Sheet1!$I$5:$I$28252,$B527,Sheet1!$L$5:$L$28252,$A527,Sheet1!$E$5:$E$28252,"*调拨*")</f>
        <v>0</v>
      </c>
      <c r="V527" s="32">
        <f>SUMIFS(Sheet1!$F$5:$F$28252,Sheet1!$I$5:$I$28252,$B527,Sheet1!$L$5:$L$28252,$A527,Sheet1!$D$5:$D$28252,"储值",Sheet1!$E$5:$E$28252,"&lt;&gt;*调拨*")+SUMIFS(Sheet1!$F$5:$F$28252,Sheet1!$I$5:$I$28252,$B527,Sheet1!$L$5:$L$28252,$A527,Sheet1!$E$5:$E$28252,"*储值*",Sheet1!$D$5:$D$28252,"&lt;&gt;储值",Sheet1!$D$5:$D$28252,"&lt;&gt;内部转款",Sheet1!$D$5:$D$28252,"&lt;&gt;内部转账",Sheet1!$E$5:$E$28252,"&lt;&gt;*调拨*")</f>
        <v>0</v>
      </c>
      <c r="W527" s="32">
        <f>SUMIFS(Sheet1!$F$5:$F$28252,Sheet1!$I$5:$I$28252,$B527,Sheet1!$L$5:$L$28252,$A527,Sheet1!$D$5:$D$28252,"效期",Sheet1!$E$5:$E$28252,"&lt;&gt;*调拨*")+SUMIFS(Sheet1!$F$5:$F$28252,Sheet1!$I$5:$I$28252,$B527,Sheet1!$L$5:$L$28252,$A527,Sheet1!$E$5:$E$28252,"*效期*",Sheet1!$D$5:$D$28252,"&lt;&gt;效期",Sheet1!$D$5:$D$28252,"&lt;&gt;内部转款",Sheet1!$D$5:$D$28252,"&lt;&gt;内部转账",Sheet1!$E$5:$E$28252,"&lt;&gt;*调拨*")</f>
        <v>0</v>
      </c>
      <c r="X527" s="32">
        <f>SUMIFS(Sheet1!$F$5:$F$28252,Sheet1!$I$5:$I$28252,$B527,Sheet1!$L$5:$L$28252,$A527,Sheet1!$D$5:$D$28252,"内部转款",Sheet1!$E$5:$E$28252,"&lt;&gt;*调拨*")+SUMIFS(Sheet1!$F$5:$F$28252,Sheet1!$I$5:$I$28252,$B527,Sheet1!$L$5:$L$28252,$A527,Sheet1!$D$5:$D$28252,"内部转账",Sheet1!$E$5:$E$28252,"&lt;&gt;*调拨*")</f>
        <v>0</v>
      </c>
      <c r="Y527" s="32">
        <f t="shared" si="36"/>
        <v>0</v>
      </c>
      <c r="Z527" s="32">
        <f>SUMIFS(Sheet1!$F$5:$F$28252,Sheet1!$I$5:$I$28252,$B527,Sheet1!$L$5:$L$28252,$A527)</f>
        <v>77531.59</v>
      </c>
      <c r="AA527" s="32">
        <f>SUMIFS(Sheet1!$G$5:$G$28252,Sheet1!$I$5:$I$28252,$B527,Sheet1!$L$5:$L$28252,$A527,Sheet1!$D$5:$D$28252,"工资",Sheet1!$E$5:$E$28252,"&lt;&gt;*调拨*")+SUMIFS(Sheet1!$G$5:$G$28252,Sheet1!$I$5:$I$28252,$B527,Sheet1!$L$5:$L$28252,$A527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7" s="32">
        <f>SUMIFS(Sheet1!$G$5:$G$28252,Sheet1!$I$5:$I$28252,$B527,Sheet1!$L$5:$L$28252,$A527,Sheet1!$D$5:$D$28252,"水费",Sheet1!$E$5:$E$28252,"&lt;&gt;*调拨*")+SUMIFS(Sheet1!$G$5:$G$28252,Sheet1!$I$5:$I$28252,$B527,Sheet1!$L$5:$L$28252,$A527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63</v>
      </c>
      <c r="AC527" s="32">
        <f>SUMIFS(Sheet1!$G$5:$G$28252,Sheet1!$I$5:$I$28252,$B527,Sheet1!$L$5:$L$28252,$A527,Sheet1!$D$5:$D$28252,"电费",Sheet1!$E$5:$E$28252,"&lt;&gt;*调拨*")+SUMIFS(Sheet1!$G$5:$G$28252,Sheet1!$I$5:$I$28252,$B527,Sheet1!$L$5:$L$28252,$A527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5000</v>
      </c>
      <c r="AD527" s="32">
        <f>SUMIFS(Sheet1!$G$5:$G$28252,Sheet1!$I$5:$I$28252,$B527,Sheet1!$L$5:$L$28252,$A527,Sheet1!$D$5:$D$28252,"宽带费",Sheet1!$E$5:$E$28252,"&lt;&gt;*调拨*")+SUMIFS(Sheet1!$G$5:$G$28252,Sheet1!$I$5:$I$28252,$B527,Sheet1!$L$5:$L$28252,$A527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7" s="32">
        <f>SUMIFS(Sheet1!$G$5:$G$28252,Sheet1!$I$5:$I$28252,$B527,Sheet1!$L$5:$L$28252,$A527,Sheet1!$D$5:$D$28252,"办公费",Sheet1!$E$5:$E$28252,"&lt;&gt;*调拨*")+SUMIFS(Sheet1!$G$5:$G$28252,Sheet1!$I$5:$I$28252,$B527,Sheet1!$L$5:$L$28252,$A527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30</v>
      </c>
      <c r="AF527" s="32">
        <f>SUMIFS(Sheet1!$G$5:$G$28252,Sheet1!$I$5:$I$28252,$B527,Sheet1!$L$5:$L$28252,$A527,Sheet1!$D$5:$D$28252,"话费",Sheet1!$E$5:$E$28252,"&lt;&gt;*调拨*")+SUMIFS(Sheet1!$G$5:$G$28252,Sheet1!$I$5:$I$28252,$B527,Sheet1!$L$5:$L$28252,$A527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7" s="32">
        <f>SUMIFS(Sheet1!$G$5:$G$28252,Sheet1!$I$5:$I$28252,$B527,Sheet1!$L$5:$L$28252,$A527,Sheet1!$D$5:$D$28252,"房租",Sheet1!$E$5:$E$28252,"&lt;&gt;*调拨*")+SUMIFS(Sheet1!$G$5:$G$28252,Sheet1!$I$5:$I$28252,$B527,Sheet1!$L$5:$L$28252,$A527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7" s="32">
        <f>SUMIFS(Sheet1!$G$5:$G$28252,Sheet1!$I$5:$I$28252,$B527,Sheet1!$L$5:$L$28252,$A527,Sheet1!$E$5:$E$28252,"*调拨*")</f>
        <v>0</v>
      </c>
      <c r="AI527" s="32">
        <f>SUMIFS(Sheet1!$G$5:$G$28252,Sheet1!$I$5:$I$28252,$B527,Sheet1!$L$5:$L$28252,$A527,Sheet1!$D$5:$D$28252,"内部转款",Sheet1!$E$5:$E$28252,"&lt;&gt;*调拨*")+SUMIFS(Sheet1!$G$5:$G$28252,Sheet1!$I$5:$I$28252,$B527,Sheet1!$L$5:$L$28252,$A527,Sheet1!$D$5:$D$28252,"内部转账",Sheet1!$E$5:$E$28252,"&lt;&gt;*调拨*")</f>
        <v>0</v>
      </c>
      <c r="AJ527" s="32">
        <f t="shared" si="37"/>
        <v>2557.26</v>
      </c>
      <c r="AK527" s="32">
        <f>SUMIFS(Sheet1!$G$5:$G$28252,Sheet1!$I$5:$I$28252,$B527,Sheet1!$L$5:$L$28252,$A527)</f>
        <v>7650.26</v>
      </c>
      <c r="AL527" s="32">
        <f t="shared" si="38"/>
        <v>69881.33</v>
      </c>
    </row>
    <row r="528" ht="16.5" spans="1:38">
      <c r="A528" s="30">
        <v>202609</v>
      </c>
      <c r="B528" s="31" t="s">
        <v>221</v>
      </c>
      <c r="C528" s="32">
        <f>SUMIFS(Sheet1!$F$5:$F$28252,Sheet1!$I$5:$I$28252,$B528,Sheet1!$L$5:$L$28252,$A528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1835.9</v>
      </c>
      <c r="D528" s="32">
        <f>SUMIFS(Sheet1!$F$5:$F$28252,Sheet1!$I$5:$I$28252,$B528,Sheet1!$L$5:$L$28252,$A528,Sheet1!$D$5:$D$28252,"医保即时拨付",Sheet1!$E$5:$E$28252,"&lt;&gt;*调拨*")+SUMIFS(Sheet1!$F$5:$F$28252,Sheet1!$I$5:$I$28252,$B528,Sheet1!$L$5:$L$28252,$A528,Sheet1!$E$5:$E$28252,"*医保即时拨付*",Sheet1!$D$5:$D$28252,"&lt;&gt;医保即时拨付",Sheet1!$D$5:$D$28252,"&lt;&gt;内部转款",Sheet1!$D$5:$D$28252,"&lt;&gt;内部转账",Sheet1!$E$5:$E$28252,"&lt;&gt;*调拨*")</f>
        <v>0</v>
      </c>
      <c r="E528" s="32">
        <f>SUMIFS(Sheet1!$F$5:$F$28252,Sheet1!$I$5:$I$28252,$B528,Sheet1!$L$5:$L$28252,$A528,Sheet1!$D$5:$D$28252,"医保",Sheet1!$E$5:$E$28252,"&lt;&gt;*调拨*",Sheet1!$E$5:$E$28252,"&lt;&gt;*医保即时拨付*")+SUMIFS(Sheet1!$F$5:$F$28252,Sheet1!$I$5:$I$28252,$B528,Sheet1!$L$5:$L$28252,$A528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8" s="32">
        <f>SUMIFS(Sheet1!$F$5:$F$28252,Sheet1!$I$5:$I$28252,$B528,Sheet1!$L$5:$L$28252,$A528,Sheet1!$D$5:$D$28252,"聚合",Sheet1!$E$5:$E$28252,"&lt;&gt;*调拨*")+SUMIFS(Sheet1!$F$5:$F$28252,Sheet1!$I$5:$I$28252,$B528,Sheet1!$L$5:$L$28252,$A528,Sheet1!$E$5:$E$28252,"*聚合*",Sheet1!$D$5:$D$28252,"&lt;&gt;聚合",Sheet1!$D$5:$D$28252,"&lt;&gt;内部转款",Sheet1!$D$5:$D$28252,"&lt;&gt;内部转账",Sheet1!$E$5:$E$28252,"&lt;&gt;*调拨*")</f>
        <v>0</v>
      </c>
      <c r="G528" s="32">
        <f>SUMIFS(Sheet1!$F$5:$F$28252,Sheet1!$I$5:$I$28252,$B528,Sheet1!$L$5:$L$28252,$A528,Sheet1!$D$5:$D$28252,"24小时微信",Sheet1!$E$5:$E$28252,"&lt;&gt;*调拨*")+SUMIFS(Sheet1!$F$5:$F$28252,Sheet1!$I$5:$I$28252,$B528,Sheet1!$L$5:$L$28252,$A528,Sheet1!$E$5:$E$28252,"*24小时微信*",Sheet1!$D$5:$D$28252,"&lt;&gt;24小时微信",Sheet1!$D$5:$D$28252,"&lt;&gt;内部转款",Sheet1!$D$5:$D$28252,"&lt;&gt;内部转账",Sheet1!$E$5:$E$28252,"&lt;&gt;*调拨*")</f>
        <v>0</v>
      </c>
      <c r="H528" s="32">
        <f>SUMIFS(Sheet1!$F$5:$F$28252,Sheet1!$I$5:$I$28252,$B528,Sheet1!$L$5:$L$28252,$A528,Sheet1!$D$5:$D$28252,"美团",Sheet1!$E$5:$E$28252,"&lt;&gt;*调拨*")+SUMIFS(Sheet1!$F$5:$F$28252,Sheet1!$I$5:$I$28252,$B528,Sheet1!$L$5:$L$28252,$A528,Sheet1!$E$5:$E$28252,"*美团*",Sheet1!$D$5:$D$28252,"&lt;&gt;美团",Sheet1!$D$5:$D$28252,"&lt;&gt;内部转款",Sheet1!$D$5:$D$28252,"&lt;&gt;内部转账",Sheet1!$E$5:$E$28252,"&lt;&gt;*调拨*")</f>
        <v>0</v>
      </c>
      <c r="I528" s="32">
        <f>SUMIFS(Sheet1!$F$5:$F$28252,Sheet1!$I$5:$I$28252,$B528,Sheet1!$L$5:$L$28252,$A528,Sheet1!$D$5:$D$28252,"饿了么",Sheet1!$E$5:$E$28252,"&lt;&gt;*调拨*")+SUMIFS(Sheet1!$F$5:$F$28252,Sheet1!$I$5:$I$28252,$B528,Sheet1!$L$5:$L$28252,$A528,Sheet1!$E$5:$E$28252,"*饿了么*",Sheet1!$D$5:$D$28252,"&lt;&gt;饿了么",Sheet1!$D$5:$D$28252,"&lt;&gt;内部转款",Sheet1!$D$5:$D$28252,"&lt;&gt;内部转账",Sheet1!$E$5:$E$28252,"&lt;&gt;*调拨*")</f>
        <v>0</v>
      </c>
      <c r="J528" s="32">
        <f>SUMIFS(Sheet1!$F$5:$F$28252,Sheet1!$I$5:$I$28252,$B528,Sheet1!$L$5:$L$28252,$A528,Sheet1!$D$5:$D$28252,"健E卡",Sheet1!$E$5:$E$28252,"&lt;&gt;*调拨*")+SUMIFS(Sheet1!$F$5:$F$28252,Sheet1!$I$5:$I$28252,$B528,Sheet1!$L$5:$L$28252,$A528,Sheet1!$E$5:$E$28252,"*健E卡*",Sheet1!$D$5:$D$28252,"&lt;&gt;健E卡",Sheet1!$D$5:$D$28252,"&lt;&gt;内部转款",Sheet1!$D$5:$D$28252,"&lt;&gt;内部转账",Sheet1!$E$5:$E$28252,"&lt;&gt;*调拨*")</f>
        <v>0</v>
      </c>
      <c r="K528" s="32">
        <f>SUMIFS(Sheet1!$F$5:$F$28252,Sheet1!$I$5:$I$28252,$B528,Sheet1!$L$5:$L$28252,$A528,Sheet1!$D$5:$D$28252,"抖音",Sheet1!$E$5:$E$28252,"&lt;&gt;*调拨*")+SUMIFS(Sheet1!$F$5:$F$28252,Sheet1!$I$5:$I$28252,$B528,Sheet1!$L$5:$L$28252,$A528,Sheet1!$E$5:$E$28252,"*抖音*",Sheet1!$D$5:$D$28252,"&lt;&gt;抖音",Sheet1!$D$5:$D$28252,"&lt;&gt;内部转款",Sheet1!$D$5:$D$28252,"&lt;&gt;内部转账",Sheet1!$E$5:$E$28252,"&lt;&gt;*调拨*")</f>
        <v>0</v>
      </c>
      <c r="L528" s="32">
        <f>SUMIFS(Sheet1!$F$5:$F$28252,Sheet1!$I$5:$I$28252,$B528,Sheet1!$L$5:$L$28252,$A528,Sheet1!$D$5:$D$28252,"医卡通",Sheet1!$E$5:$E$28252,"&lt;&gt;*调拨*")+SUMIFS(Sheet1!$F$5:$F$28252,Sheet1!$I$5:$I$28252,$B528,Sheet1!$L$5:$L$28252,$A528,Sheet1!$E$5:$E$28252,"*医卡通*",Sheet1!$D$5:$D$28252,"&lt;&gt;医卡通",Sheet1!$D$5:$D$28252,"&lt;&gt;内部转款",Sheet1!$D$5:$D$28252,"&lt;&gt;内部转账",Sheet1!$E$5:$E$28252,"&lt;&gt;*调拨*")</f>
        <v>0</v>
      </c>
      <c r="M528" s="32">
        <f>SUMIFS(Sheet1!$F$5:$F$28252,Sheet1!$I$5:$I$28252,$B528,Sheet1!$L$5:$L$28252,$A528,Sheet1!$D$5:$D$28252,"企健网",Sheet1!$E$5:$E$28252,"&lt;&gt;*调拨*")+SUMIFS(Sheet1!$F$5:$F$28252,Sheet1!$I$5:$I$28252,$B528,Sheet1!$L$5:$L$28252,$A528,Sheet1!$E$5:$E$28252,"*企健网*",Sheet1!$D$5:$D$28252,"&lt;&gt;企健网",Sheet1!$D$5:$D$28252,"&lt;&gt;内部转款",Sheet1!$D$5:$D$28252,"&lt;&gt;内部转账",Sheet1!$E$5:$E$28252,"&lt;&gt;*调拨*")</f>
        <v>0</v>
      </c>
      <c r="N528" s="32">
        <f>SUMIFS(Sheet1!$F$5:$F$28252,Sheet1!$I$5:$I$28252,$B528,Sheet1!$L$5:$L$28252,$A528,Sheet1!$D$5:$D$28252,"银联",Sheet1!$E$5:$E$28252,"&lt;&gt;*调拨*")+SUMIFS(Sheet1!$F$5:$F$28252,Sheet1!$I$5:$I$28252,$B528,Sheet1!$L$5:$L$28252,$A528,Sheet1!$E$5:$E$28252,"*银联*",Sheet1!$D$5:$D$28252,"&lt;&gt;银联",Sheet1!$D$5:$D$28252,"&lt;&gt;内部转款",Sheet1!$D$5:$D$28252,"&lt;&gt;内部转账",Sheet1!$E$5:$E$28252,"&lt;&gt;*调拨*")</f>
        <v>0</v>
      </c>
      <c r="O528" s="32">
        <f>SUMIFS(Sheet1!$F$5:$F$28252,Sheet1!$I$5:$I$28252,$B528,Sheet1!$L$5:$L$28252,$A528,Sheet1!$D$5:$D$28252,"京东",Sheet1!$E$5:$E$28252,"&lt;&gt;*调拨*")+SUMIFS(Sheet1!$F$5:$F$28252,Sheet1!$I$5:$I$28252,$B528,Sheet1!$L$5:$L$28252,$A528,Sheet1!$E$5:$E$28252,"*京东*",Sheet1!$D$5:$D$28252,"&lt;&gt;京东",Sheet1!$D$5:$D$28252,"&lt;&gt;内部转款",Sheet1!$D$5:$D$28252,"&lt;&gt;内部转账",Sheet1!$E$5:$E$28252,"&lt;&gt;*调拨*")</f>
        <v>0</v>
      </c>
      <c r="P528" s="32">
        <f>SUMIFS(Sheet1!$F$5:$F$28252,Sheet1!$I$5:$I$28252,$B528,Sheet1!$L$5:$L$28252,$A528,Sheet1!$D$5:$D$28252,"药机微信",Sheet1!$E$5:$E$28252,"&lt;&gt;*调拨*")+SUMIFS(Sheet1!$F$5:$F$28252,Sheet1!$I$5:$I$28252,$B528,Sheet1!$L$5:$L$28252,$A528,Sheet1!$E$5:$E$28252,"*药机微信*",Sheet1!$D$5:$D$28252,"&lt;&gt;药机微信",Sheet1!$D$5:$D$28252,"&lt;&gt;内部转款",Sheet1!$D$5:$D$28252,"&lt;&gt;内部转账",Sheet1!$E$5:$E$28252,"&lt;&gt;*调拨*")</f>
        <v>0</v>
      </c>
      <c r="Q528" s="32">
        <f>SUMIFS(Sheet1!$F$5:$F$28252,Sheet1!$I$5:$I$28252,$B528,Sheet1!$L$5:$L$28252,$A528,Sheet1!$D$5:$D$28252,"亲情卡",Sheet1!$E$5:$E$28252,"&lt;&gt;*调拨*")+SUMIFS(Sheet1!$F$5:$F$28252,Sheet1!$I$5:$I$28252,$B528,Sheet1!$L$5:$L$28252,$A528,Sheet1!$E$5:$E$28252,"*亲情卡*",Sheet1!$D$5:$D$28252,"&lt;&gt;亲情卡",Sheet1!$D$5:$D$28252,"&lt;&gt;内部转款",Sheet1!$D$5:$D$28252,"&lt;&gt;内部转账",Sheet1!$E$5:$E$28252,"&lt;&gt;*调拨*")</f>
        <v>0</v>
      </c>
      <c r="R528" s="32">
        <f>SUMIFS(Sheet1!$F$5:$F$28252,Sheet1!$I$5:$I$28252,$B528,Sheet1!$L$5:$L$28252,$A528,Sheet1!$D$5:$D$28252,"优惠券",Sheet1!$E$5:$E$28252,"&lt;&gt;*调拨*")+SUMIFS(Sheet1!$F$5:$F$28252,Sheet1!$I$5:$I$28252,$B528,Sheet1!$L$5:$L$28252,$A528,Sheet1!$E$5:$E$28252,"*优惠券*",Sheet1!$D$5:$D$28252,"&lt;&gt;优惠券",Sheet1!$D$5:$D$28252,"&lt;&gt;内部转款",Sheet1!$D$5:$D$28252,"&lt;&gt;内部转账",Sheet1!$E$5:$E$28252,"&lt;&gt;*调拨*")</f>
        <v>0</v>
      </c>
      <c r="S528" s="32">
        <f>SUMIFS(Sheet1!$F$5:$F$28252,Sheet1!$I$5:$I$28252,$B528,Sheet1!$L$5:$L$28252,$A528,Sheet1!$D$5:$D$28252,"代金券",Sheet1!$E$5:$E$28252,"&lt;&gt;*调拨*")+SUMIFS(Sheet1!$F$5:$F$28252,Sheet1!$I$5:$I$28252,$B528,Sheet1!$L$5:$L$28252,$A528,Sheet1!$E$5:$E$28252,"*代金券*",Sheet1!$D$5:$D$28252,"&lt;&gt;代金券",Sheet1!$D$5:$D$28252,"&lt;&gt;内部转款",Sheet1!$D$5:$D$28252,"&lt;&gt;内部转账",Sheet1!$E$5:$E$28252,"&lt;&gt;*调拨*")</f>
        <v>0</v>
      </c>
      <c r="T528" s="32">
        <f>SUMIFS(Sheet1!$F$5:$F$28252,Sheet1!$I$5:$I$28252,$B528,Sheet1!$L$5:$L$28252,$A528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528,Sheet1!$L$5:$L$28252,$A528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528,Sheet1!$L$5:$L$28252,$A528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528,Sheet1!$L$5:$L$28252,$A528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8" s="32">
        <f>SUMIFS(Sheet1!$F$5:$F$28252,Sheet1!$I$5:$I$28252,$B528,Sheet1!$L$5:$L$28252,$A528,Sheet1!$E$5:$E$28252,"*调拨*")</f>
        <v>0</v>
      </c>
      <c r="V528" s="32">
        <f>SUMIFS(Sheet1!$F$5:$F$28252,Sheet1!$I$5:$I$28252,$B528,Sheet1!$L$5:$L$28252,$A528,Sheet1!$D$5:$D$28252,"储值",Sheet1!$E$5:$E$28252,"&lt;&gt;*调拨*")+SUMIFS(Sheet1!$F$5:$F$28252,Sheet1!$I$5:$I$28252,$B528,Sheet1!$L$5:$L$28252,$A528,Sheet1!$E$5:$E$28252,"*储值*",Sheet1!$D$5:$D$28252,"&lt;&gt;储值",Sheet1!$D$5:$D$28252,"&lt;&gt;内部转款",Sheet1!$D$5:$D$28252,"&lt;&gt;内部转账",Sheet1!$E$5:$E$28252,"&lt;&gt;*调拨*")</f>
        <v>0</v>
      </c>
      <c r="W528" s="32">
        <f>SUMIFS(Sheet1!$F$5:$F$28252,Sheet1!$I$5:$I$28252,$B528,Sheet1!$L$5:$L$28252,$A528,Sheet1!$D$5:$D$28252,"效期",Sheet1!$E$5:$E$28252,"&lt;&gt;*调拨*")+SUMIFS(Sheet1!$F$5:$F$28252,Sheet1!$I$5:$I$28252,$B528,Sheet1!$L$5:$L$28252,$A528,Sheet1!$E$5:$E$28252,"*效期*",Sheet1!$D$5:$D$28252,"&lt;&gt;效期",Sheet1!$D$5:$D$28252,"&lt;&gt;内部转款",Sheet1!$D$5:$D$28252,"&lt;&gt;内部转账",Sheet1!$E$5:$E$28252,"&lt;&gt;*调拨*")</f>
        <v>0</v>
      </c>
      <c r="X528" s="32">
        <f>SUMIFS(Sheet1!$F$5:$F$28252,Sheet1!$I$5:$I$28252,$B528,Sheet1!$L$5:$L$28252,$A528,Sheet1!$D$5:$D$28252,"内部转款",Sheet1!$E$5:$E$28252,"&lt;&gt;*调拨*")+SUMIFS(Sheet1!$F$5:$F$28252,Sheet1!$I$5:$I$28252,$B528,Sheet1!$L$5:$L$28252,$A528,Sheet1!$D$5:$D$28252,"内部转账",Sheet1!$E$5:$E$28252,"&lt;&gt;*调拨*")</f>
        <v>0</v>
      </c>
      <c r="Y528" s="32">
        <f t="shared" si="36"/>
        <v>0</v>
      </c>
      <c r="Z528" s="32">
        <f>SUMIFS(Sheet1!$F$5:$F$28252,Sheet1!$I$5:$I$28252,$B528,Sheet1!$L$5:$L$28252,$A528)</f>
        <v>1835.9</v>
      </c>
      <c r="AA528" s="32">
        <f>SUMIFS(Sheet1!$G$5:$G$28252,Sheet1!$I$5:$I$28252,$B528,Sheet1!$L$5:$L$28252,$A528,Sheet1!$D$5:$D$28252,"工资",Sheet1!$E$5:$E$28252,"&lt;&gt;*调拨*")+SUMIFS(Sheet1!$G$5:$G$28252,Sheet1!$I$5:$I$28252,$B528,Sheet1!$L$5:$L$28252,$A528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8" s="32">
        <f>SUMIFS(Sheet1!$G$5:$G$28252,Sheet1!$I$5:$I$28252,$B528,Sheet1!$L$5:$L$28252,$A528,Sheet1!$D$5:$D$28252,"水费",Sheet1!$E$5:$E$28252,"&lt;&gt;*调拨*")+SUMIFS(Sheet1!$G$5:$G$28252,Sheet1!$I$5:$I$28252,$B528,Sheet1!$L$5:$L$28252,$A528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108</v>
      </c>
      <c r="AC528" s="32">
        <f>SUMIFS(Sheet1!$G$5:$G$28252,Sheet1!$I$5:$I$28252,$B528,Sheet1!$L$5:$L$28252,$A528,Sheet1!$D$5:$D$28252,"电费",Sheet1!$E$5:$E$28252,"&lt;&gt;*调拨*")+SUMIFS(Sheet1!$G$5:$G$28252,Sheet1!$I$5:$I$28252,$B528,Sheet1!$L$5:$L$28252,$A528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2800</v>
      </c>
      <c r="AD528" s="32">
        <f>SUMIFS(Sheet1!$G$5:$G$28252,Sheet1!$I$5:$I$28252,$B528,Sheet1!$L$5:$L$28252,$A528,Sheet1!$D$5:$D$28252,"宽带费",Sheet1!$E$5:$E$28252,"&lt;&gt;*调拨*")+SUMIFS(Sheet1!$G$5:$G$28252,Sheet1!$I$5:$I$28252,$B528,Sheet1!$L$5:$L$28252,$A528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8" s="32">
        <f>SUMIFS(Sheet1!$G$5:$G$28252,Sheet1!$I$5:$I$28252,$B528,Sheet1!$L$5:$L$28252,$A528,Sheet1!$D$5:$D$28252,"办公费",Sheet1!$E$5:$E$28252,"&lt;&gt;*调拨*")+SUMIFS(Sheet1!$G$5:$G$28252,Sheet1!$I$5:$I$28252,$B528,Sheet1!$L$5:$L$28252,$A528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119.6</v>
      </c>
      <c r="AF528" s="32">
        <f>SUMIFS(Sheet1!$G$5:$G$28252,Sheet1!$I$5:$I$28252,$B528,Sheet1!$L$5:$L$28252,$A528,Sheet1!$D$5:$D$28252,"话费",Sheet1!$E$5:$E$28252,"&lt;&gt;*调拨*")+SUMIFS(Sheet1!$G$5:$G$28252,Sheet1!$I$5:$I$28252,$B528,Sheet1!$L$5:$L$28252,$A528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8" s="32">
        <f>SUMIFS(Sheet1!$G$5:$G$28252,Sheet1!$I$5:$I$28252,$B528,Sheet1!$L$5:$L$28252,$A528,Sheet1!$D$5:$D$28252,"房租",Sheet1!$E$5:$E$28252,"&lt;&gt;*调拨*")+SUMIFS(Sheet1!$G$5:$G$28252,Sheet1!$I$5:$I$28252,$B528,Sheet1!$L$5:$L$28252,$A528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8" s="32">
        <f>SUMIFS(Sheet1!$G$5:$G$28252,Sheet1!$I$5:$I$28252,$B528,Sheet1!$L$5:$L$28252,$A528,Sheet1!$E$5:$E$28252,"*调拨*")</f>
        <v>0</v>
      </c>
      <c r="AI528" s="32">
        <f>SUMIFS(Sheet1!$G$5:$G$28252,Sheet1!$I$5:$I$28252,$B528,Sheet1!$L$5:$L$28252,$A528,Sheet1!$D$5:$D$28252,"内部转款",Sheet1!$E$5:$E$28252,"&lt;&gt;*调拨*")+SUMIFS(Sheet1!$G$5:$G$28252,Sheet1!$I$5:$I$28252,$B528,Sheet1!$L$5:$L$28252,$A528,Sheet1!$D$5:$D$28252,"内部转账",Sheet1!$E$5:$E$28252,"&lt;&gt;*调拨*")</f>
        <v>0</v>
      </c>
      <c r="AJ528" s="32">
        <f t="shared" si="37"/>
        <v>486.06</v>
      </c>
      <c r="AK528" s="32">
        <f>SUMIFS(Sheet1!$G$5:$G$28252,Sheet1!$I$5:$I$28252,$B528,Sheet1!$L$5:$L$28252,$A528)</f>
        <v>3513.66</v>
      </c>
      <c r="AL528" s="32">
        <f t="shared" si="38"/>
        <v>-1677.76</v>
      </c>
    </row>
    <row r="529" ht="16.5" spans="1:38">
      <c r="A529" s="30">
        <v>202609</v>
      </c>
      <c r="B529" s="31" t="s">
        <v>80</v>
      </c>
      <c r="C529" s="32">
        <f>SUMIFS(Sheet1!$F$5:$F$28252,Sheet1!$I$5:$I$28252,$B529,Sheet1!$L$5:$L$28252,$A529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1274.01</v>
      </c>
      <c r="D529" s="32">
        <f>SUMIFS(Sheet1!$F$5:$F$28252,Sheet1!$I$5:$I$28252,$B529,Sheet1!$L$5:$L$28252,$A529,Sheet1!$D$5:$D$28252,"医保即时拨付",Sheet1!$E$5:$E$28252,"&lt;&gt;*调拨*")+SUMIFS(Sheet1!$F$5:$F$28252,Sheet1!$I$5:$I$28252,$B529,Sheet1!$L$5:$L$28252,$A529,Sheet1!$E$5:$E$28252,"*医保即时拨付*",Sheet1!$D$5:$D$28252,"&lt;&gt;医保即时拨付",Sheet1!$D$5:$D$28252,"&lt;&gt;内部转款",Sheet1!$D$5:$D$28252,"&lt;&gt;内部转账",Sheet1!$E$5:$E$28252,"&lt;&gt;*调拨*")</f>
        <v>0</v>
      </c>
      <c r="E529" s="32">
        <f>SUMIFS(Sheet1!$F$5:$F$28252,Sheet1!$I$5:$I$28252,$B529,Sheet1!$L$5:$L$28252,$A529,Sheet1!$D$5:$D$28252,"医保",Sheet1!$E$5:$E$28252,"&lt;&gt;*调拨*",Sheet1!$E$5:$E$28252,"&lt;&gt;*医保即时拨付*")+SUMIFS(Sheet1!$F$5:$F$28252,Sheet1!$I$5:$I$28252,$B529,Sheet1!$L$5:$L$28252,$A529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29" s="32">
        <f>SUMIFS(Sheet1!$F$5:$F$28252,Sheet1!$I$5:$I$28252,$B529,Sheet1!$L$5:$L$28252,$A529,Sheet1!$D$5:$D$28252,"聚合",Sheet1!$E$5:$E$28252,"&lt;&gt;*调拨*")+SUMIFS(Sheet1!$F$5:$F$28252,Sheet1!$I$5:$I$28252,$B529,Sheet1!$L$5:$L$28252,$A529,Sheet1!$E$5:$E$28252,"*聚合*",Sheet1!$D$5:$D$28252,"&lt;&gt;聚合",Sheet1!$D$5:$D$28252,"&lt;&gt;内部转款",Sheet1!$D$5:$D$28252,"&lt;&gt;内部转账",Sheet1!$E$5:$E$28252,"&lt;&gt;*调拨*")</f>
        <v>0</v>
      </c>
      <c r="G529" s="32">
        <f>SUMIFS(Sheet1!$F$5:$F$28252,Sheet1!$I$5:$I$28252,$B529,Sheet1!$L$5:$L$28252,$A529,Sheet1!$D$5:$D$28252,"24小时微信",Sheet1!$E$5:$E$28252,"&lt;&gt;*调拨*")+SUMIFS(Sheet1!$F$5:$F$28252,Sheet1!$I$5:$I$28252,$B529,Sheet1!$L$5:$L$28252,$A529,Sheet1!$E$5:$E$28252,"*24小时微信*",Sheet1!$D$5:$D$28252,"&lt;&gt;24小时微信",Sheet1!$D$5:$D$28252,"&lt;&gt;内部转款",Sheet1!$D$5:$D$28252,"&lt;&gt;内部转账",Sheet1!$E$5:$E$28252,"&lt;&gt;*调拨*")</f>
        <v>0</v>
      </c>
      <c r="H529" s="32">
        <f>SUMIFS(Sheet1!$F$5:$F$28252,Sheet1!$I$5:$I$28252,$B529,Sheet1!$L$5:$L$28252,$A529,Sheet1!$D$5:$D$28252,"美团",Sheet1!$E$5:$E$28252,"&lt;&gt;*调拨*")+SUMIFS(Sheet1!$F$5:$F$28252,Sheet1!$I$5:$I$28252,$B529,Sheet1!$L$5:$L$28252,$A529,Sheet1!$E$5:$E$28252,"*美团*",Sheet1!$D$5:$D$28252,"&lt;&gt;美团",Sheet1!$D$5:$D$28252,"&lt;&gt;内部转款",Sheet1!$D$5:$D$28252,"&lt;&gt;内部转账",Sheet1!$E$5:$E$28252,"&lt;&gt;*调拨*")</f>
        <v>0</v>
      </c>
      <c r="I529" s="32">
        <f>SUMIFS(Sheet1!$F$5:$F$28252,Sheet1!$I$5:$I$28252,$B529,Sheet1!$L$5:$L$28252,$A529,Sheet1!$D$5:$D$28252,"饿了么",Sheet1!$E$5:$E$28252,"&lt;&gt;*调拨*")+SUMIFS(Sheet1!$F$5:$F$28252,Sheet1!$I$5:$I$28252,$B529,Sheet1!$L$5:$L$28252,$A529,Sheet1!$E$5:$E$28252,"*饿了么*",Sheet1!$D$5:$D$28252,"&lt;&gt;饿了么",Sheet1!$D$5:$D$28252,"&lt;&gt;内部转款",Sheet1!$D$5:$D$28252,"&lt;&gt;内部转账",Sheet1!$E$5:$E$28252,"&lt;&gt;*调拨*")</f>
        <v>0</v>
      </c>
      <c r="J529" s="32">
        <f>SUMIFS(Sheet1!$F$5:$F$28252,Sheet1!$I$5:$I$28252,$B529,Sheet1!$L$5:$L$28252,$A529,Sheet1!$D$5:$D$28252,"健E卡",Sheet1!$E$5:$E$28252,"&lt;&gt;*调拨*")+SUMIFS(Sheet1!$F$5:$F$28252,Sheet1!$I$5:$I$28252,$B529,Sheet1!$L$5:$L$28252,$A529,Sheet1!$E$5:$E$28252,"*健E卡*",Sheet1!$D$5:$D$28252,"&lt;&gt;健E卡",Sheet1!$D$5:$D$28252,"&lt;&gt;内部转款",Sheet1!$D$5:$D$28252,"&lt;&gt;内部转账",Sheet1!$E$5:$E$28252,"&lt;&gt;*调拨*")</f>
        <v>0</v>
      </c>
      <c r="K529" s="32">
        <f>SUMIFS(Sheet1!$F$5:$F$28252,Sheet1!$I$5:$I$28252,$B529,Sheet1!$L$5:$L$28252,$A529,Sheet1!$D$5:$D$28252,"抖音",Sheet1!$E$5:$E$28252,"&lt;&gt;*调拨*")+SUMIFS(Sheet1!$F$5:$F$28252,Sheet1!$I$5:$I$28252,$B529,Sheet1!$L$5:$L$28252,$A529,Sheet1!$E$5:$E$28252,"*抖音*",Sheet1!$D$5:$D$28252,"&lt;&gt;抖音",Sheet1!$D$5:$D$28252,"&lt;&gt;内部转款",Sheet1!$D$5:$D$28252,"&lt;&gt;内部转账",Sheet1!$E$5:$E$28252,"&lt;&gt;*调拨*")</f>
        <v>0</v>
      </c>
      <c r="L529" s="32">
        <f>SUMIFS(Sheet1!$F$5:$F$28252,Sheet1!$I$5:$I$28252,$B529,Sheet1!$L$5:$L$28252,$A529,Sheet1!$D$5:$D$28252,"医卡通",Sheet1!$E$5:$E$28252,"&lt;&gt;*调拨*")+SUMIFS(Sheet1!$F$5:$F$28252,Sheet1!$I$5:$I$28252,$B529,Sheet1!$L$5:$L$28252,$A529,Sheet1!$E$5:$E$28252,"*医卡通*",Sheet1!$D$5:$D$28252,"&lt;&gt;医卡通",Sheet1!$D$5:$D$28252,"&lt;&gt;内部转款",Sheet1!$D$5:$D$28252,"&lt;&gt;内部转账",Sheet1!$E$5:$E$28252,"&lt;&gt;*调拨*")</f>
        <v>0</v>
      </c>
      <c r="M529" s="32">
        <f>SUMIFS(Sheet1!$F$5:$F$28252,Sheet1!$I$5:$I$28252,$B529,Sheet1!$L$5:$L$28252,$A529,Sheet1!$D$5:$D$28252,"企健网",Sheet1!$E$5:$E$28252,"&lt;&gt;*调拨*")+SUMIFS(Sheet1!$F$5:$F$28252,Sheet1!$I$5:$I$28252,$B529,Sheet1!$L$5:$L$28252,$A529,Sheet1!$E$5:$E$28252,"*企健网*",Sheet1!$D$5:$D$28252,"&lt;&gt;企健网",Sheet1!$D$5:$D$28252,"&lt;&gt;内部转款",Sheet1!$D$5:$D$28252,"&lt;&gt;内部转账",Sheet1!$E$5:$E$28252,"&lt;&gt;*调拨*")</f>
        <v>0</v>
      </c>
      <c r="N529" s="32">
        <f>SUMIFS(Sheet1!$F$5:$F$28252,Sheet1!$I$5:$I$28252,$B529,Sheet1!$L$5:$L$28252,$A529,Sheet1!$D$5:$D$28252,"银联",Sheet1!$E$5:$E$28252,"&lt;&gt;*调拨*")+SUMIFS(Sheet1!$F$5:$F$28252,Sheet1!$I$5:$I$28252,$B529,Sheet1!$L$5:$L$28252,$A529,Sheet1!$E$5:$E$28252,"*银联*",Sheet1!$D$5:$D$28252,"&lt;&gt;银联",Sheet1!$D$5:$D$28252,"&lt;&gt;内部转款",Sheet1!$D$5:$D$28252,"&lt;&gt;内部转账",Sheet1!$E$5:$E$28252,"&lt;&gt;*调拨*")</f>
        <v>0</v>
      </c>
      <c r="O529" s="32">
        <f>SUMIFS(Sheet1!$F$5:$F$28252,Sheet1!$I$5:$I$28252,$B529,Sheet1!$L$5:$L$28252,$A529,Sheet1!$D$5:$D$28252,"京东",Sheet1!$E$5:$E$28252,"&lt;&gt;*调拨*")+SUMIFS(Sheet1!$F$5:$F$28252,Sheet1!$I$5:$I$28252,$B529,Sheet1!$L$5:$L$28252,$A529,Sheet1!$E$5:$E$28252,"*京东*",Sheet1!$D$5:$D$28252,"&lt;&gt;京东",Sheet1!$D$5:$D$28252,"&lt;&gt;内部转款",Sheet1!$D$5:$D$28252,"&lt;&gt;内部转账",Sheet1!$E$5:$E$28252,"&lt;&gt;*调拨*")</f>
        <v>0</v>
      </c>
      <c r="P529" s="32">
        <f>SUMIFS(Sheet1!$F$5:$F$28252,Sheet1!$I$5:$I$28252,$B529,Sheet1!$L$5:$L$28252,$A529,Sheet1!$D$5:$D$28252,"药机微信",Sheet1!$E$5:$E$28252,"&lt;&gt;*调拨*")+SUMIFS(Sheet1!$F$5:$F$28252,Sheet1!$I$5:$I$28252,$B529,Sheet1!$L$5:$L$28252,$A529,Sheet1!$E$5:$E$28252,"*药机微信*",Sheet1!$D$5:$D$28252,"&lt;&gt;药机微信",Sheet1!$D$5:$D$28252,"&lt;&gt;内部转款",Sheet1!$D$5:$D$28252,"&lt;&gt;内部转账",Sheet1!$E$5:$E$28252,"&lt;&gt;*调拨*")</f>
        <v>0</v>
      </c>
      <c r="Q529" s="32">
        <f>SUMIFS(Sheet1!$F$5:$F$28252,Sheet1!$I$5:$I$28252,$B529,Sheet1!$L$5:$L$28252,$A529,Sheet1!$D$5:$D$28252,"亲情卡",Sheet1!$E$5:$E$28252,"&lt;&gt;*调拨*")+SUMIFS(Sheet1!$F$5:$F$28252,Sheet1!$I$5:$I$28252,$B529,Sheet1!$L$5:$L$28252,$A529,Sheet1!$E$5:$E$28252,"*亲情卡*",Sheet1!$D$5:$D$28252,"&lt;&gt;亲情卡",Sheet1!$D$5:$D$28252,"&lt;&gt;内部转款",Sheet1!$D$5:$D$28252,"&lt;&gt;内部转账",Sheet1!$E$5:$E$28252,"&lt;&gt;*调拨*")</f>
        <v>0</v>
      </c>
      <c r="R529" s="32">
        <f>SUMIFS(Sheet1!$F$5:$F$28252,Sheet1!$I$5:$I$28252,$B529,Sheet1!$L$5:$L$28252,$A529,Sheet1!$D$5:$D$28252,"优惠券",Sheet1!$E$5:$E$28252,"&lt;&gt;*调拨*")+SUMIFS(Sheet1!$F$5:$F$28252,Sheet1!$I$5:$I$28252,$B529,Sheet1!$L$5:$L$28252,$A529,Sheet1!$E$5:$E$28252,"*优惠券*",Sheet1!$D$5:$D$28252,"&lt;&gt;优惠券",Sheet1!$D$5:$D$28252,"&lt;&gt;内部转款",Sheet1!$D$5:$D$28252,"&lt;&gt;内部转账",Sheet1!$E$5:$E$28252,"&lt;&gt;*调拨*")</f>
        <v>0</v>
      </c>
      <c r="S529" s="32">
        <f>SUMIFS(Sheet1!$F$5:$F$28252,Sheet1!$I$5:$I$28252,$B529,Sheet1!$L$5:$L$28252,$A529,Sheet1!$D$5:$D$28252,"代金券",Sheet1!$E$5:$E$28252,"&lt;&gt;*调拨*")+SUMIFS(Sheet1!$F$5:$F$28252,Sheet1!$I$5:$I$28252,$B529,Sheet1!$L$5:$L$28252,$A529,Sheet1!$E$5:$E$28252,"*代金券*",Sheet1!$D$5:$D$28252,"&lt;&gt;代金券",Sheet1!$D$5:$D$28252,"&lt;&gt;内部转款",Sheet1!$D$5:$D$28252,"&lt;&gt;内部转账",Sheet1!$E$5:$E$28252,"&lt;&gt;*调拨*")</f>
        <v>0</v>
      </c>
      <c r="T529" s="32">
        <f>SUMIFS(Sheet1!$F$5:$F$28252,Sheet1!$I$5:$I$28252,$B529,Sheet1!$L$5:$L$28252,$A529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529,Sheet1!$L$5:$L$28252,$A529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529,Sheet1!$L$5:$L$28252,$A529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529,Sheet1!$L$5:$L$28252,$A529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29" s="32">
        <f>SUMIFS(Sheet1!$F$5:$F$28252,Sheet1!$I$5:$I$28252,$B529,Sheet1!$L$5:$L$28252,$A529,Sheet1!$E$5:$E$28252,"*调拨*")</f>
        <v>0</v>
      </c>
      <c r="V529" s="32">
        <f>SUMIFS(Sheet1!$F$5:$F$28252,Sheet1!$I$5:$I$28252,$B529,Sheet1!$L$5:$L$28252,$A529,Sheet1!$D$5:$D$28252,"储值",Sheet1!$E$5:$E$28252,"&lt;&gt;*调拨*")+SUMIFS(Sheet1!$F$5:$F$28252,Sheet1!$I$5:$I$28252,$B529,Sheet1!$L$5:$L$28252,$A529,Sheet1!$E$5:$E$28252,"*储值*",Sheet1!$D$5:$D$28252,"&lt;&gt;储值",Sheet1!$D$5:$D$28252,"&lt;&gt;内部转款",Sheet1!$D$5:$D$28252,"&lt;&gt;内部转账",Sheet1!$E$5:$E$28252,"&lt;&gt;*调拨*")</f>
        <v>0</v>
      </c>
      <c r="W529" s="32">
        <f>SUMIFS(Sheet1!$F$5:$F$28252,Sheet1!$I$5:$I$28252,$B529,Sheet1!$L$5:$L$28252,$A529,Sheet1!$D$5:$D$28252,"效期",Sheet1!$E$5:$E$28252,"&lt;&gt;*调拨*")+SUMIFS(Sheet1!$F$5:$F$28252,Sheet1!$I$5:$I$28252,$B529,Sheet1!$L$5:$L$28252,$A529,Sheet1!$E$5:$E$28252,"*效期*",Sheet1!$D$5:$D$28252,"&lt;&gt;效期",Sheet1!$D$5:$D$28252,"&lt;&gt;内部转款",Sheet1!$D$5:$D$28252,"&lt;&gt;内部转账",Sheet1!$E$5:$E$28252,"&lt;&gt;*调拨*")</f>
        <v>0</v>
      </c>
      <c r="X529" s="32">
        <f>SUMIFS(Sheet1!$F$5:$F$28252,Sheet1!$I$5:$I$28252,$B529,Sheet1!$L$5:$L$28252,$A529,Sheet1!$D$5:$D$28252,"内部转款",Sheet1!$E$5:$E$28252,"&lt;&gt;*调拨*")+SUMIFS(Sheet1!$F$5:$F$28252,Sheet1!$I$5:$I$28252,$B529,Sheet1!$L$5:$L$28252,$A529,Sheet1!$D$5:$D$28252,"内部转账",Sheet1!$E$5:$E$28252,"&lt;&gt;*调拨*")</f>
        <v>0</v>
      </c>
      <c r="Y529" s="32">
        <f t="shared" si="36"/>
        <v>0</v>
      </c>
      <c r="Z529" s="32">
        <f>SUMIFS(Sheet1!$F$5:$F$28252,Sheet1!$I$5:$I$28252,$B529,Sheet1!$L$5:$L$28252,$A529)</f>
        <v>1274.01</v>
      </c>
      <c r="AA529" s="32">
        <f>SUMIFS(Sheet1!$G$5:$G$28252,Sheet1!$I$5:$I$28252,$B529,Sheet1!$L$5:$L$28252,$A529,Sheet1!$D$5:$D$28252,"工资",Sheet1!$E$5:$E$28252,"&lt;&gt;*调拨*")+SUMIFS(Sheet1!$G$5:$G$28252,Sheet1!$I$5:$I$28252,$B529,Sheet1!$L$5:$L$28252,$A529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29" s="32">
        <f>SUMIFS(Sheet1!$G$5:$G$28252,Sheet1!$I$5:$I$28252,$B529,Sheet1!$L$5:$L$28252,$A529,Sheet1!$D$5:$D$28252,"水费",Sheet1!$E$5:$E$28252,"&lt;&gt;*调拨*")+SUMIFS(Sheet1!$G$5:$G$28252,Sheet1!$I$5:$I$28252,$B529,Sheet1!$L$5:$L$28252,$A529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29" s="32">
        <f>SUMIFS(Sheet1!$G$5:$G$28252,Sheet1!$I$5:$I$28252,$B529,Sheet1!$L$5:$L$28252,$A529,Sheet1!$D$5:$D$28252,"电费",Sheet1!$E$5:$E$28252,"&lt;&gt;*调拨*")+SUMIFS(Sheet1!$G$5:$G$28252,Sheet1!$I$5:$I$28252,$B529,Sheet1!$L$5:$L$28252,$A529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29" s="32">
        <f>SUMIFS(Sheet1!$G$5:$G$28252,Sheet1!$I$5:$I$28252,$B529,Sheet1!$L$5:$L$28252,$A529,Sheet1!$D$5:$D$28252,"宽带费",Sheet1!$E$5:$E$28252,"&lt;&gt;*调拨*")+SUMIFS(Sheet1!$G$5:$G$28252,Sheet1!$I$5:$I$28252,$B529,Sheet1!$L$5:$L$28252,$A529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29" s="32">
        <f>SUMIFS(Sheet1!$G$5:$G$28252,Sheet1!$I$5:$I$28252,$B529,Sheet1!$L$5:$L$28252,$A529,Sheet1!$D$5:$D$28252,"办公费",Sheet1!$E$5:$E$28252,"&lt;&gt;*调拨*")+SUMIFS(Sheet1!$G$5:$G$28252,Sheet1!$I$5:$I$28252,$B529,Sheet1!$L$5:$L$28252,$A529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29" s="32">
        <f>SUMIFS(Sheet1!$G$5:$G$28252,Sheet1!$I$5:$I$28252,$B529,Sheet1!$L$5:$L$28252,$A529,Sheet1!$D$5:$D$28252,"话费",Sheet1!$E$5:$E$28252,"&lt;&gt;*调拨*")+SUMIFS(Sheet1!$G$5:$G$28252,Sheet1!$I$5:$I$28252,$B529,Sheet1!$L$5:$L$28252,$A529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29" s="32">
        <f>SUMIFS(Sheet1!$G$5:$G$28252,Sheet1!$I$5:$I$28252,$B529,Sheet1!$L$5:$L$28252,$A529,Sheet1!$D$5:$D$28252,"房租",Sheet1!$E$5:$E$28252,"&lt;&gt;*调拨*")+SUMIFS(Sheet1!$G$5:$G$28252,Sheet1!$I$5:$I$28252,$B529,Sheet1!$L$5:$L$28252,$A529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29" s="32">
        <f>SUMIFS(Sheet1!$G$5:$G$28252,Sheet1!$I$5:$I$28252,$B529,Sheet1!$L$5:$L$28252,$A529,Sheet1!$E$5:$E$28252,"*调拨*")</f>
        <v>0</v>
      </c>
      <c r="AI529" s="32">
        <f>SUMIFS(Sheet1!$G$5:$G$28252,Sheet1!$I$5:$I$28252,$B529,Sheet1!$L$5:$L$28252,$A529,Sheet1!$D$5:$D$28252,"内部转款",Sheet1!$E$5:$E$28252,"&lt;&gt;*调拨*")+SUMIFS(Sheet1!$G$5:$G$28252,Sheet1!$I$5:$I$28252,$B529,Sheet1!$L$5:$L$28252,$A529,Sheet1!$D$5:$D$28252,"内部转账",Sheet1!$E$5:$E$28252,"&lt;&gt;*调拨*")</f>
        <v>0</v>
      </c>
      <c r="AJ529" s="32">
        <f t="shared" si="37"/>
        <v>0</v>
      </c>
      <c r="AK529" s="32">
        <f>SUMIFS(Sheet1!$G$5:$G$28252,Sheet1!$I$5:$I$28252,$B529,Sheet1!$L$5:$L$28252,$A529)</f>
        <v>0</v>
      </c>
      <c r="AL529" s="32">
        <f t="shared" si="38"/>
        <v>1274.01</v>
      </c>
    </row>
    <row r="530" ht="16.5" spans="1:38">
      <c r="A530" s="30">
        <v>202609</v>
      </c>
      <c r="B530" s="31" t="s">
        <v>196</v>
      </c>
      <c r="C530" s="32">
        <f>SUMIFS(Sheet1!$F$5:$F$28252,Sheet1!$I$5:$I$28252,$B530,Sheet1!$L$5:$L$28252,$A530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30" s="32">
        <f>SUMIFS(Sheet1!$F$5:$F$28252,Sheet1!$I$5:$I$28252,$B530,Sheet1!$L$5:$L$28252,$A530,Sheet1!$D$5:$D$28252,"医保即时拨付",Sheet1!$E$5:$E$28252,"&lt;&gt;*调拨*")+SUMIFS(Sheet1!$F$5:$F$28252,Sheet1!$I$5:$I$28252,$B530,Sheet1!$L$5:$L$28252,$A530,Sheet1!$E$5:$E$28252,"*医保即时拨付*",Sheet1!$D$5:$D$28252,"&lt;&gt;医保即时拨付",Sheet1!$D$5:$D$28252,"&lt;&gt;内部转款",Sheet1!$D$5:$D$28252,"&lt;&gt;内部转账",Sheet1!$E$5:$E$28252,"&lt;&gt;*调拨*")</f>
        <v>0</v>
      </c>
      <c r="E530" s="32">
        <f>SUMIFS(Sheet1!$F$5:$F$28252,Sheet1!$I$5:$I$28252,$B530,Sheet1!$L$5:$L$28252,$A530,Sheet1!$D$5:$D$28252,"医保",Sheet1!$E$5:$E$28252,"&lt;&gt;*调拨*",Sheet1!$E$5:$E$28252,"&lt;&gt;*医保即时拨付*")+SUMIFS(Sheet1!$F$5:$F$28252,Sheet1!$I$5:$I$28252,$B530,Sheet1!$L$5:$L$28252,$A530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0" s="32">
        <f>SUMIFS(Sheet1!$F$5:$F$28252,Sheet1!$I$5:$I$28252,$B530,Sheet1!$L$5:$L$28252,$A530,Sheet1!$D$5:$D$28252,"聚合",Sheet1!$E$5:$E$28252,"&lt;&gt;*调拨*")+SUMIFS(Sheet1!$F$5:$F$28252,Sheet1!$I$5:$I$28252,$B530,Sheet1!$L$5:$L$28252,$A530,Sheet1!$E$5:$E$28252,"*聚合*",Sheet1!$D$5:$D$28252,"&lt;&gt;聚合",Sheet1!$D$5:$D$28252,"&lt;&gt;内部转款",Sheet1!$D$5:$D$28252,"&lt;&gt;内部转账",Sheet1!$E$5:$E$28252,"&lt;&gt;*调拨*")</f>
        <v>0</v>
      </c>
      <c r="G530" s="32">
        <f>SUMIFS(Sheet1!$F$5:$F$28252,Sheet1!$I$5:$I$28252,$B530,Sheet1!$L$5:$L$28252,$A530,Sheet1!$D$5:$D$28252,"24小时微信",Sheet1!$E$5:$E$28252,"&lt;&gt;*调拨*")+SUMIFS(Sheet1!$F$5:$F$28252,Sheet1!$I$5:$I$28252,$B530,Sheet1!$L$5:$L$28252,$A530,Sheet1!$E$5:$E$28252,"*24小时微信*",Sheet1!$D$5:$D$28252,"&lt;&gt;24小时微信",Sheet1!$D$5:$D$28252,"&lt;&gt;内部转款",Sheet1!$D$5:$D$28252,"&lt;&gt;内部转账",Sheet1!$E$5:$E$28252,"&lt;&gt;*调拨*")</f>
        <v>0</v>
      </c>
      <c r="H530" s="32">
        <f>SUMIFS(Sheet1!$F$5:$F$28252,Sheet1!$I$5:$I$28252,$B530,Sheet1!$L$5:$L$28252,$A530,Sheet1!$D$5:$D$28252,"美团",Sheet1!$E$5:$E$28252,"&lt;&gt;*调拨*")+SUMIFS(Sheet1!$F$5:$F$28252,Sheet1!$I$5:$I$28252,$B530,Sheet1!$L$5:$L$28252,$A530,Sheet1!$E$5:$E$28252,"*美团*",Sheet1!$D$5:$D$28252,"&lt;&gt;美团",Sheet1!$D$5:$D$28252,"&lt;&gt;内部转款",Sheet1!$D$5:$D$28252,"&lt;&gt;内部转账",Sheet1!$E$5:$E$28252,"&lt;&gt;*调拨*")</f>
        <v>0</v>
      </c>
      <c r="I530" s="32">
        <f>SUMIFS(Sheet1!$F$5:$F$28252,Sheet1!$I$5:$I$28252,$B530,Sheet1!$L$5:$L$28252,$A530,Sheet1!$D$5:$D$28252,"饿了么",Sheet1!$E$5:$E$28252,"&lt;&gt;*调拨*")+SUMIFS(Sheet1!$F$5:$F$28252,Sheet1!$I$5:$I$28252,$B530,Sheet1!$L$5:$L$28252,$A530,Sheet1!$E$5:$E$28252,"*饿了么*",Sheet1!$D$5:$D$28252,"&lt;&gt;饿了么",Sheet1!$D$5:$D$28252,"&lt;&gt;内部转款",Sheet1!$D$5:$D$28252,"&lt;&gt;内部转账",Sheet1!$E$5:$E$28252,"&lt;&gt;*调拨*")</f>
        <v>0</v>
      </c>
      <c r="J530" s="32">
        <f>SUMIFS(Sheet1!$F$5:$F$28252,Sheet1!$I$5:$I$28252,$B530,Sheet1!$L$5:$L$28252,$A530,Sheet1!$D$5:$D$28252,"健E卡",Sheet1!$E$5:$E$28252,"&lt;&gt;*调拨*")+SUMIFS(Sheet1!$F$5:$F$28252,Sheet1!$I$5:$I$28252,$B530,Sheet1!$L$5:$L$28252,$A530,Sheet1!$E$5:$E$28252,"*健E卡*",Sheet1!$D$5:$D$28252,"&lt;&gt;健E卡",Sheet1!$D$5:$D$28252,"&lt;&gt;内部转款",Sheet1!$D$5:$D$28252,"&lt;&gt;内部转账",Sheet1!$E$5:$E$28252,"&lt;&gt;*调拨*")</f>
        <v>0</v>
      </c>
      <c r="K530" s="32">
        <f>SUMIFS(Sheet1!$F$5:$F$28252,Sheet1!$I$5:$I$28252,$B530,Sheet1!$L$5:$L$28252,$A530,Sheet1!$D$5:$D$28252,"抖音",Sheet1!$E$5:$E$28252,"&lt;&gt;*调拨*")+SUMIFS(Sheet1!$F$5:$F$28252,Sheet1!$I$5:$I$28252,$B530,Sheet1!$L$5:$L$28252,$A530,Sheet1!$E$5:$E$28252,"*抖音*",Sheet1!$D$5:$D$28252,"&lt;&gt;抖音",Sheet1!$D$5:$D$28252,"&lt;&gt;内部转款",Sheet1!$D$5:$D$28252,"&lt;&gt;内部转账",Sheet1!$E$5:$E$28252,"&lt;&gt;*调拨*")</f>
        <v>0</v>
      </c>
      <c r="L530" s="32">
        <f>SUMIFS(Sheet1!$F$5:$F$28252,Sheet1!$I$5:$I$28252,$B530,Sheet1!$L$5:$L$28252,$A530,Sheet1!$D$5:$D$28252,"医卡通",Sheet1!$E$5:$E$28252,"&lt;&gt;*调拨*")+SUMIFS(Sheet1!$F$5:$F$28252,Sheet1!$I$5:$I$28252,$B530,Sheet1!$L$5:$L$28252,$A530,Sheet1!$E$5:$E$28252,"*医卡通*",Sheet1!$D$5:$D$28252,"&lt;&gt;医卡通",Sheet1!$D$5:$D$28252,"&lt;&gt;内部转款",Sheet1!$D$5:$D$28252,"&lt;&gt;内部转账",Sheet1!$E$5:$E$28252,"&lt;&gt;*调拨*")</f>
        <v>0</v>
      </c>
      <c r="M530" s="32">
        <f>SUMIFS(Sheet1!$F$5:$F$28252,Sheet1!$I$5:$I$28252,$B530,Sheet1!$L$5:$L$28252,$A530,Sheet1!$D$5:$D$28252,"企健网",Sheet1!$E$5:$E$28252,"&lt;&gt;*调拨*")+SUMIFS(Sheet1!$F$5:$F$28252,Sheet1!$I$5:$I$28252,$B530,Sheet1!$L$5:$L$28252,$A530,Sheet1!$E$5:$E$28252,"*企健网*",Sheet1!$D$5:$D$28252,"&lt;&gt;企健网",Sheet1!$D$5:$D$28252,"&lt;&gt;内部转款",Sheet1!$D$5:$D$28252,"&lt;&gt;内部转账",Sheet1!$E$5:$E$28252,"&lt;&gt;*调拨*")</f>
        <v>0</v>
      </c>
      <c r="N530" s="32">
        <f>SUMIFS(Sheet1!$F$5:$F$28252,Sheet1!$I$5:$I$28252,$B530,Sheet1!$L$5:$L$28252,$A530,Sheet1!$D$5:$D$28252,"银联",Sheet1!$E$5:$E$28252,"&lt;&gt;*调拨*")+SUMIFS(Sheet1!$F$5:$F$28252,Sheet1!$I$5:$I$28252,$B530,Sheet1!$L$5:$L$28252,$A530,Sheet1!$E$5:$E$28252,"*银联*",Sheet1!$D$5:$D$28252,"&lt;&gt;银联",Sheet1!$D$5:$D$28252,"&lt;&gt;内部转款",Sheet1!$D$5:$D$28252,"&lt;&gt;内部转账",Sheet1!$E$5:$E$28252,"&lt;&gt;*调拨*")</f>
        <v>0</v>
      </c>
      <c r="O530" s="32">
        <f>SUMIFS(Sheet1!$F$5:$F$28252,Sheet1!$I$5:$I$28252,$B530,Sheet1!$L$5:$L$28252,$A530,Sheet1!$D$5:$D$28252,"京东",Sheet1!$E$5:$E$28252,"&lt;&gt;*调拨*")+SUMIFS(Sheet1!$F$5:$F$28252,Sheet1!$I$5:$I$28252,$B530,Sheet1!$L$5:$L$28252,$A530,Sheet1!$E$5:$E$28252,"*京东*",Sheet1!$D$5:$D$28252,"&lt;&gt;京东",Sheet1!$D$5:$D$28252,"&lt;&gt;内部转款",Sheet1!$D$5:$D$28252,"&lt;&gt;内部转账",Sheet1!$E$5:$E$28252,"&lt;&gt;*调拨*")</f>
        <v>0</v>
      </c>
      <c r="P530" s="32">
        <f>SUMIFS(Sheet1!$F$5:$F$28252,Sheet1!$I$5:$I$28252,$B530,Sheet1!$L$5:$L$28252,$A530,Sheet1!$D$5:$D$28252,"药机微信",Sheet1!$E$5:$E$28252,"&lt;&gt;*调拨*")+SUMIFS(Sheet1!$F$5:$F$28252,Sheet1!$I$5:$I$28252,$B530,Sheet1!$L$5:$L$28252,$A530,Sheet1!$E$5:$E$28252,"*药机微信*",Sheet1!$D$5:$D$28252,"&lt;&gt;药机微信",Sheet1!$D$5:$D$28252,"&lt;&gt;内部转款",Sheet1!$D$5:$D$28252,"&lt;&gt;内部转账",Sheet1!$E$5:$E$28252,"&lt;&gt;*调拨*")</f>
        <v>0</v>
      </c>
      <c r="Q530" s="32">
        <f>SUMIFS(Sheet1!$F$5:$F$28252,Sheet1!$I$5:$I$28252,$B530,Sheet1!$L$5:$L$28252,$A530,Sheet1!$D$5:$D$28252,"亲情卡",Sheet1!$E$5:$E$28252,"&lt;&gt;*调拨*")+SUMIFS(Sheet1!$F$5:$F$28252,Sheet1!$I$5:$I$28252,$B530,Sheet1!$L$5:$L$28252,$A530,Sheet1!$E$5:$E$28252,"*亲情卡*",Sheet1!$D$5:$D$28252,"&lt;&gt;亲情卡",Sheet1!$D$5:$D$28252,"&lt;&gt;内部转款",Sheet1!$D$5:$D$28252,"&lt;&gt;内部转账",Sheet1!$E$5:$E$28252,"&lt;&gt;*调拨*")</f>
        <v>0</v>
      </c>
      <c r="R530" s="32">
        <f>SUMIFS(Sheet1!$F$5:$F$28252,Sheet1!$I$5:$I$28252,$B530,Sheet1!$L$5:$L$28252,$A530,Sheet1!$D$5:$D$28252,"优惠券",Sheet1!$E$5:$E$28252,"&lt;&gt;*调拨*")+SUMIFS(Sheet1!$F$5:$F$28252,Sheet1!$I$5:$I$28252,$B530,Sheet1!$L$5:$L$28252,$A530,Sheet1!$E$5:$E$28252,"*优惠券*",Sheet1!$D$5:$D$28252,"&lt;&gt;优惠券",Sheet1!$D$5:$D$28252,"&lt;&gt;内部转款",Sheet1!$D$5:$D$28252,"&lt;&gt;内部转账",Sheet1!$E$5:$E$28252,"&lt;&gt;*调拨*")</f>
        <v>0</v>
      </c>
      <c r="S530" s="32">
        <f>SUMIFS(Sheet1!$F$5:$F$28252,Sheet1!$I$5:$I$28252,$B530,Sheet1!$L$5:$L$28252,$A530,Sheet1!$D$5:$D$28252,"代金券",Sheet1!$E$5:$E$28252,"&lt;&gt;*调拨*")+SUMIFS(Sheet1!$F$5:$F$28252,Sheet1!$I$5:$I$28252,$B530,Sheet1!$L$5:$L$28252,$A530,Sheet1!$E$5:$E$28252,"*代金券*",Sheet1!$D$5:$D$28252,"&lt;&gt;代金券",Sheet1!$D$5:$D$28252,"&lt;&gt;内部转款",Sheet1!$D$5:$D$28252,"&lt;&gt;内部转账",Sheet1!$E$5:$E$28252,"&lt;&gt;*调拨*")</f>
        <v>0</v>
      </c>
      <c r="T530" s="32">
        <f>SUMIFS(Sheet1!$F$5:$F$28252,Sheet1!$I$5:$I$28252,$B530,Sheet1!$L$5:$L$28252,$A530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530,Sheet1!$L$5:$L$28252,$A530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530,Sheet1!$L$5:$L$28252,$A530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530,Sheet1!$L$5:$L$28252,$A530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0" s="32">
        <f>SUMIFS(Sheet1!$F$5:$F$28252,Sheet1!$I$5:$I$28252,$B530,Sheet1!$L$5:$L$28252,$A530,Sheet1!$E$5:$E$28252,"*调拨*")</f>
        <v>0</v>
      </c>
      <c r="V530" s="32">
        <f>SUMIFS(Sheet1!$F$5:$F$28252,Sheet1!$I$5:$I$28252,$B530,Sheet1!$L$5:$L$28252,$A530,Sheet1!$D$5:$D$28252,"储值",Sheet1!$E$5:$E$28252,"&lt;&gt;*调拨*")+SUMIFS(Sheet1!$F$5:$F$28252,Sheet1!$I$5:$I$28252,$B530,Sheet1!$L$5:$L$28252,$A530,Sheet1!$E$5:$E$28252,"*储值*",Sheet1!$D$5:$D$28252,"&lt;&gt;储值",Sheet1!$D$5:$D$28252,"&lt;&gt;内部转款",Sheet1!$D$5:$D$28252,"&lt;&gt;内部转账",Sheet1!$E$5:$E$28252,"&lt;&gt;*调拨*")</f>
        <v>0</v>
      </c>
      <c r="W530" s="32">
        <f>SUMIFS(Sheet1!$F$5:$F$28252,Sheet1!$I$5:$I$28252,$B530,Sheet1!$L$5:$L$28252,$A530,Sheet1!$D$5:$D$28252,"效期",Sheet1!$E$5:$E$28252,"&lt;&gt;*调拨*")+SUMIFS(Sheet1!$F$5:$F$28252,Sheet1!$I$5:$I$28252,$B530,Sheet1!$L$5:$L$28252,$A530,Sheet1!$E$5:$E$28252,"*效期*",Sheet1!$D$5:$D$28252,"&lt;&gt;效期",Sheet1!$D$5:$D$28252,"&lt;&gt;内部转款",Sheet1!$D$5:$D$28252,"&lt;&gt;内部转账",Sheet1!$E$5:$E$28252,"&lt;&gt;*调拨*")</f>
        <v>0</v>
      </c>
      <c r="X530" s="32">
        <f>SUMIFS(Sheet1!$F$5:$F$28252,Sheet1!$I$5:$I$28252,$B530,Sheet1!$L$5:$L$28252,$A530,Sheet1!$D$5:$D$28252,"内部转款",Sheet1!$E$5:$E$28252,"&lt;&gt;*调拨*")+SUMIFS(Sheet1!$F$5:$F$28252,Sheet1!$I$5:$I$28252,$B530,Sheet1!$L$5:$L$28252,$A530,Sheet1!$D$5:$D$28252,"内部转账",Sheet1!$E$5:$E$28252,"&lt;&gt;*调拨*")</f>
        <v>0</v>
      </c>
      <c r="Y530" s="32">
        <f t="shared" si="36"/>
        <v>0</v>
      </c>
      <c r="Z530" s="32">
        <f>SUMIFS(Sheet1!$F$5:$F$28252,Sheet1!$I$5:$I$28252,$B530,Sheet1!$L$5:$L$28252,$A530)</f>
        <v>0</v>
      </c>
      <c r="AA530" s="32">
        <f>SUMIFS(Sheet1!$G$5:$G$28252,Sheet1!$I$5:$I$28252,$B530,Sheet1!$L$5:$L$28252,$A530,Sheet1!$D$5:$D$28252,"工资",Sheet1!$E$5:$E$28252,"&lt;&gt;*调拨*")+SUMIFS(Sheet1!$G$5:$G$28252,Sheet1!$I$5:$I$28252,$B530,Sheet1!$L$5:$L$28252,$A530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0" s="32">
        <f>SUMIFS(Sheet1!$G$5:$G$28252,Sheet1!$I$5:$I$28252,$B530,Sheet1!$L$5:$L$28252,$A530,Sheet1!$D$5:$D$28252,"水费",Sheet1!$E$5:$E$28252,"&lt;&gt;*调拨*")+SUMIFS(Sheet1!$G$5:$G$28252,Sheet1!$I$5:$I$28252,$B530,Sheet1!$L$5:$L$28252,$A530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30" s="32">
        <f>SUMIFS(Sheet1!$G$5:$G$28252,Sheet1!$I$5:$I$28252,$B530,Sheet1!$L$5:$L$28252,$A530,Sheet1!$D$5:$D$28252,"电费",Sheet1!$E$5:$E$28252,"&lt;&gt;*调拨*")+SUMIFS(Sheet1!$G$5:$G$28252,Sheet1!$I$5:$I$28252,$B530,Sheet1!$L$5:$L$28252,$A530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30" s="32">
        <f>SUMIFS(Sheet1!$G$5:$G$28252,Sheet1!$I$5:$I$28252,$B530,Sheet1!$L$5:$L$28252,$A530,Sheet1!$D$5:$D$28252,"宽带费",Sheet1!$E$5:$E$28252,"&lt;&gt;*调拨*")+SUMIFS(Sheet1!$G$5:$G$28252,Sheet1!$I$5:$I$28252,$B530,Sheet1!$L$5:$L$28252,$A530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30" s="32">
        <f>SUMIFS(Sheet1!$G$5:$G$28252,Sheet1!$I$5:$I$28252,$B530,Sheet1!$L$5:$L$28252,$A530,Sheet1!$D$5:$D$28252,"办公费",Sheet1!$E$5:$E$28252,"&lt;&gt;*调拨*")+SUMIFS(Sheet1!$G$5:$G$28252,Sheet1!$I$5:$I$28252,$B530,Sheet1!$L$5:$L$28252,$A530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30" s="32">
        <f>SUMIFS(Sheet1!$G$5:$G$28252,Sheet1!$I$5:$I$28252,$B530,Sheet1!$L$5:$L$28252,$A530,Sheet1!$D$5:$D$28252,"话费",Sheet1!$E$5:$E$28252,"&lt;&gt;*调拨*")+SUMIFS(Sheet1!$G$5:$G$28252,Sheet1!$I$5:$I$28252,$B530,Sheet1!$L$5:$L$28252,$A530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30" s="32">
        <f>SUMIFS(Sheet1!$G$5:$G$28252,Sheet1!$I$5:$I$28252,$B530,Sheet1!$L$5:$L$28252,$A530,Sheet1!$D$5:$D$28252,"房租",Sheet1!$E$5:$E$28252,"&lt;&gt;*调拨*")+SUMIFS(Sheet1!$G$5:$G$28252,Sheet1!$I$5:$I$28252,$B530,Sheet1!$L$5:$L$28252,$A530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0" s="32">
        <f>SUMIFS(Sheet1!$G$5:$G$28252,Sheet1!$I$5:$I$28252,$B530,Sheet1!$L$5:$L$28252,$A530,Sheet1!$E$5:$E$28252,"*调拨*")</f>
        <v>0</v>
      </c>
      <c r="AI530" s="32">
        <f>SUMIFS(Sheet1!$G$5:$G$28252,Sheet1!$I$5:$I$28252,$B530,Sheet1!$L$5:$L$28252,$A530,Sheet1!$D$5:$D$28252,"内部转款",Sheet1!$E$5:$E$28252,"&lt;&gt;*调拨*")+SUMIFS(Sheet1!$G$5:$G$28252,Sheet1!$I$5:$I$28252,$B530,Sheet1!$L$5:$L$28252,$A530,Sheet1!$D$5:$D$28252,"内部转账",Sheet1!$E$5:$E$28252,"&lt;&gt;*调拨*")</f>
        <v>0</v>
      </c>
      <c r="AJ530" s="32">
        <f t="shared" si="37"/>
        <v>3450.2</v>
      </c>
      <c r="AK530" s="32">
        <f>SUMIFS(Sheet1!$G$5:$G$28252,Sheet1!$I$5:$I$28252,$B530,Sheet1!$L$5:$L$28252,$A530)</f>
        <v>3450.2</v>
      </c>
      <c r="AL530" s="32">
        <f t="shared" si="38"/>
        <v>-3450.2</v>
      </c>
    </row>
    <row r="531" ht="16.5" spans="1:38">
      <c r="A531" s="30">
        <v>202609</v>
      </c>
      <c r="B531" s="31" t="s">
        <v>109</v>
      </c>
      <c r="C531" s="32">
        <f>SUMIFS(Sheet1!$F$5:$F$28252,Sheet1!$I$5:$I$28252,$B531,Sheet1!$L$5:$L$28252,$A531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6696.46</v>
      </c>
      <c r="D531" s="32">
        <f>SUMIFS(Sheet1!$F$5:$F$28252,Sheet1!$I$5:$I$28252,$B531,Sheet1!$L$5:$L$28252,$A531,Sheet1!$D$5:$D$28252,"医保即时拨付",Sheet1!$E$5:$E$28252,"&lt;&gt;*调拨*")+SUMIFS(Sheet1!$F$5:$F$28252,Sheet1!$I$5:$I$28252,$B531,Sheet1!$L$5:$L$28252,$A531,Sheet1!$E$5:$E$28252,"*医保即时拨付*",Sheet1!$D$5:$D$28252,"&lt;&gt;医保即时拨付",Sheet1!$D$5:$D$28252,"&lt;&gt;内部转款",Sheet1!$D$5:$D$28252,"&lt;&gt;内部转账",Sheet1!$E$5:$E$28252,"&lt;&gt;*调拨*")</f>
        <v>0</v>
      </c>
      <c r="E531" s="32">
        <f>SUMIFS(Sheet1!$F$5:$F$28252,Sheet1!$I$5:$I$28252,$B531,Sheet1!$L$5:$L$28252,$A531,Sheet1!$D$5:$D$28252,"医保",Sheet1!$E$5:$E$28252,"&lt;&gt;*调拨*",Sheet1!$E$5:$E$28252,"&lt;&gt;*医保即时拨付*")+SUMIFS(Sheet1!$F$5:$F$28252,Sheet1!$I$5:$I$28252,$B531,Sheet1!$L$5:$L$28252,$A531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1" s="32">
        <f>SUMIFS(Sheet1!$F$5:$F$28252,Sheet1!$I$5:$I$28252,$B531,Sheet1!$L$5:$L$28252,$A531,Sheet1!$D$5:$D$28252,"聚合",Sheet1!$E$5:$E$28252,"&lt;&gt;*调拨*")+SUMIFS(Sheet1!$F$5:$F$28252,Sheet1!$I$5:$I$28252,$B531,Sheet1!$L$5:$L$28252,$A531,Sheet1!$E$5:$E$28252,"*聚合*",Sheet1!$D$5:$D$28252,"&lt;&gt;聚合",Sheet1!$D$5:$D$28252,"&lt;&gt;内部转款",Sheet1!$D$5:$D$28252,"&lt;&gt;内部转账",Sheet1!$E$5:$E$28252,"&lt;&gt;*调拨*")</f>
        <v>0</v>
      </c>
      <c r="G531" s="32">
        <f>SUMIFS(Sheet1!$F$5:$F$28252,Sheet1!$I$5:$I$28252,$B531,Sheet1!$L$5:$L$28252,$A531,Sheet1!$D$5:$D$28252,"24小时微信",Sheet1!$E$5:$E$28252,"&lt;&gt;*调拨*")+SUMIFS(Sheet1!$F$5:$F$28252,Sheet1!$I$5:$I$28252,$B531,Sheet1!$L$5:$L$28252,$A531,Sheet1!$E$5:$E$28252,"*24小时微信*",Sheet1!$D$5:$D$28252,"&lt;&gt;24小时微信",Sheet1!$D$5:$D$28252,"&lt;&gt;内部转款",Sheet1!$D$5:$D$28252,"&lt;&gt;内部转账",Sheet1!$E$5:$E$28252,"&lt;&gt;*调拨*")</f>
        <v>0</v>
      </c>
      <c r="H531" s="32">
        <f>SUMIFS(Sheet1!$F$5:$F$28252,Sheet1!$I$5:$I$28252,$B531,Sheet1!$L$5:$L$28252,$A531,Sheet1!$D$5:$D$28252,"美团",Sheet1!$E$5:$E$28252,"&lt;&gt;*调拨*")+SUMIFS(Sheet1!$F$5:$F$28252,Sheet1!$I$5:$I$28252,$B531,Sheet1!$L$5:$L$28252,$A531,Sheet1!$E$5:$E$28252,"*美团*",Sheet1!$D$5:$D$28252,"&lt;&gt;美团",Sheet1!$D$5:$D$28252,"&lt;&gt;内部转款",Sheet1!$D$5:$D$28252,"&lt;&gt;内部转账",Sheet1!$E$5:$E$28252,"&lt;&gt;*调拨*")</f>
        <v>0</v>
      </c>
      <c r="I531" s="32">
        <f>SUMIFS(Sheet1!$F$5:$F$28252,Sheet1!$I$5:$I$28252,$B531,Sheet1!$L$5:$L$28252,$A531,Sheet1!$D$5:$D$28252,"饿了么",Sheet1!$E$5:$E$28252,"&lt;&gt;*调拨*")+SUMIFS(Sheet1!$F$5:$F$28252,Sheet1!$I$5:$I$28252,$B531,Sheet1!$L$5:$L$28252,$A531,Sheet1!$E$5:$E$28252,"*饿了么*",Sheet1!$D$5:$D$28252,"&lt;&gt;饿了么",Sheet1!$D$5:$D$28252,"&lt;&gt;内部转款",Sheet1!$D$5:$D$28252,"&lt;&gt;内部转账",Sheet1!$E$5:$E$28252,"&lt;&gt;*调拨*")</f>
        <v>0</v>
      </c>
      <c r="J531" s="32">
        <f>SUMIFS(Sheet1!$F$5:$F$28252,Sheet1!$I$5:$I$28252,$B531,Sheet1!$L$5:$L$28252,$A531,Sheet1!$D$5:$D$28252,"健E卡",Sheet1!$E$5:$E$28252,"&lt;&gt;*调拨*")+SUMIFS(Sheet1!$F$5:$F$28252,Sheet1!$I$5:$I$28252,$B531,Sheet1!$L$5:$L$28252,$A531,Sheet1!$E$5:$E$28252,"*健E卡*",Sheet1!$D$5:$D$28252,"&lt;&gt;健E卡",Sheet1!$D$5:$D$28252,"&lt;&gt;内部转款",Sheet1!$D$5:$D$28252,"&lt;&gt;内部转账",Sheet1!$E$5:$E$28252,"&lt;&gt;*调拨*")</f>
        <v>0</v>
      </c>
      <c r="K531" s="32">
        <f>SUMIFS(Sheet1!$F$5:$F$28252,Sheet1!$I$5:$I$28252,$B531,Sheet1!$L$5:$L$28252,$A531,Sheet1!$D$5:$D$28252,"抖音",Sheet1!$E$5:$E$28252,"&lt;&gt;*调拨*")+SUMIFS(Sheet1!$F$5:$F$28252,Sheet1!$I$5:$I$28252,$B531,Sheet1!$L$5:$L$28252,$A531,Sheet1!$E$5:$E$28252,"*抖音*",Sheet1!$D$5:$D$28252,"&lt;&gt;抖音",Sheet1!$D$5:$D$28252,"&lt;&gt;内部转款",Sheet1!$D$5:$D$28252,"&lt;&gt;内部转账",Sheet1!$E$5:$E$28252,"&lt;&gt;*调拨*")</f>
        <v>0</v>
      </c>
      <c r="L531" s="32">
        <f>SUMIFS(Sheet1!$F$5:$F$28252,Sheet1!$I$5:$I$28252,$B531,Sheet1!$L$5:$L$28252,$A531,Sheet1!$D$5:$D$28252,"医卡通",Sheet1!$E$5:$E$28252,"&lt;&gt;*调拨*")+SUMIFS(Sheet1!$F$5:$F$28252,Sheet1!$I$5:$I$28252,$B531,Sheet1!$L$5:$L$28252,$A531,Sheet1!$E$5:$E$28252,"*医卡通*",Sheet1!$D$5:$D$28252,"&lt;&gt;医卡通",Sheet1!$D$5:$D$28252,"&lt;&gt;内部转款",Sheet1!$D$5:$D$28252,"&lt;&gt;内部转账",Sheet1!$E$5:$E$28252,"&lt;&gt;*调拨*")</f>
        <v>0</v>
      </c>
      <c r="M531" s="32">
        <f>SUMIFS(Sheet1!$F$5:$F$28252,Sheet1!$I$5:$I$28252,$B531,Sheet1!$L$5:$L$28252,$A531,Sheet1!$D$5:$D$28252,"企健网",Sheet1!$E$5:$E$28252,"&lt;&gt;*调拨*")+SUMIFS(Sheet1!$F$5:$F$28252,Sheet1!$I$5:$I$28252,$B531,Sheet1!$L$5:$L$28252,$A531,Sheet1!$E$5:$E$28252,"*企健网*",Sheet1!$D$5:$D$28252,"&lt;&gt;企健网",Sheet1!$D$5:$D$28252,"&lt;&gt;内部转款",Sheet1!$D$5:$D$28252,"&lt;&gt;内部转账",Sheet1!$E$5:$E$28252,"&lt;&gt;*调拨*")</f>
        <v>0</v>
      </c>
      <c r="N531" s="32">
        <f>SUMIFS(Sheet1!$F$5:$F$28252,Sheet1!$I$5:$I$28252,$B531,Sheet1!$L$5:$L$28252,$A531,Sheet1!$D$5:$D$28252,"银联",Sheet1!$E$5:$E$28252,"&lt;&gt;*调拨*")+SUMIFS(Sheet1!$F$5:$F$28252,Sheet1!$I$5:$I$28252,$B531,Sheet1!$L$5:$L$28252,$A531,Sheet1!$E$5:$E$28252,"*银联*",Sheet1!$D$5:$D$28252,"&lt;&gt;银联",Sheet1!$D$5:$D$28252,"&lt;&gt;内部转款",Sheet1!$D$5:$D$28252,"&lt;&gt;内部转账",Sheet1!$E$5:$E$28252,"&lt;&gt;*调拨*")</f>
        <v>0</v>
      </c>
      <c r="O531" s="32">
        <f>SUMIFS(Sheet1!$F$5:$F$28252,Sheet1!$I$5:$I$28252,$B531,Sheet1!$L$5:$L$28252,$A531,Sheet1!$D$5:$D$28252,"京东",Sheet1!$E$5:$E$28252,"&lt;&gt;*调拨*")+SUMIFS(Sheet1!$F$5:$F$28252,Sheet1!$I$5:$I$28252,$B531,Sheet1!$L$5:$L$28252,$A531,Sheet1!$E$5:$E$28252,"*京东*",Sheet1!$D$5:$D$28252,"&lt;&gt;京东",Sheet1!$D$5:$D$28252,"&lt;&gt;内部转款",Sheet1!$D$5:$D$28252,"&lt;&gt;内部转账",Sheet1!$E$5:$E$28252,"&lt;&gt;*调拨*")</f>
        <v>0</v>
      </c>
      <c r="P531" s="32">
        <f>SUMIFS(Sheet1!$F$5:$F$28252,Sheet1!$I$5:$I$28252,$B531,Sheet1!$L$5:$L$28252,$A531,Sheet1!$D$5:$D$28252,"药机微信",Sheet1!$E$5:$E$28252,"&lt;&gt;*调拨*")+SUMIFS(Sheet1!$F$5:$F$28252,Sheet1!$I$5:$I$28252,$B531,Sheet1!$L$5:$L$28252,$A531,Sheet1!$E$5:$E$28252,"*药机微信*",Sheet1!$D$5:$D$28252,"&lt;&gt;药机微信",Sheet1!$D$5:$D$28252,"&lt;&gt;内部转款",Sheet1!$D$5:$D$28252,"&lt;&gt;内部转账",Sheet1!$E$5:$E$28252,"&lt;&gt;*调拨*")</f>
        <v>0</v>
      </c>
      <c r="Q531" s="32">
        <f>SUMIFS(Sheet1!$F$5:$F$28252,Sheet1!$I$5:$I$28252,$B531,Sheet1!$L$5:$L$28252,$A531,Sheet1!$D$5:$D$28252,"亲情卡",Sheet1!$E$5:$E$28252,"&lt;&gt;*调拨*")+SUMIFS(Sheet1!$F$5:$F$28252,Sheet1!$I$5:$I$28252,$B531,Sheet1!$L$5:$L$28252,$A531,Sheet1!$E$5:$E$28252,"*亲情卡*",Sheet1!$D$5:$D$28252,"&lt;&gt;亲情卡",Sheet1!$D$5:$D$28252,"&lt;&gt;内部转款",Sheet1!$D$5:$D$28252,"&lt;&gt;内部转账",Sheet1!$E$5:$E$28252,"&lt;&gt;*调拨*")</f>
        <v>0</v>
      </c>
      <c r="R531" s="32">
        <f>SUMIFS(Sheet1!$F$5:$F$28252,Sheet1!$I$5:$I$28252,$B531,Sheet1!$L$5:$L$28252,$A531,Sheet1!$D$5:$D$28252,"优惠券",Sheet1!$E$5:$E$28252,"&lt;&gt;*调拨*")+SUMIFS(Sheet1!$F$5:$F$28252,Sheet1!$I$5:$I$28252,$B531,Sheet1!$L$5:$L$28252,$A531,Sheet1!$E$5:$E$28252,"*优惠券*",Sheet1!$D$5:$D$28252,"&lt;&gt;优惠券",Sheet1!$D$5:$D$28252,"&lt;&gt;内部转款",Sheet1!$D$5:$D$28252,"&lt;&gt;内部转账",Sheet1!$E$5:$E$28252,"&lt;&gt;*调拨*")</f>
        <v>0</v>
      </c>
      <c r="S531" s="32">
        <f>SUMIFS(Sheet1!$F$5:$F$28252,Sheet1!$I$5:$I$28252,$B531,Sheet1!$L$5:$L$28252,$A531,Sheet1!$D$5:$D$28252,"代金券",Sheet1!$E$5:$E$28252,"&lt;&gt;*调拨*")+SUMIFS(Sheet1!$F$5:$F$28252,Sheet1!$I$5:$I$28252,$B531,Sheet1!$L$5:$L$28252,$A531,Sheet1!$E$5:$E$28252,"*代金券*",Sheet1!$D$5:$D$28252,"&lt;&gt;代金券",Sheet1!$D$5:$D$28252,"&lt;&gt;内部转款",Sheet1!$D$5:$D$28252,"&lt;&gt;内部转账",Sheet1!$E$5:$E$28252,"&lt;&gt;*调拨*")</f>
        <v>0</v>
      </c>
      <c r="T531" s="32">
        <f>SUMIFS(Sheet1!$F$5:$F$28252,Sheet1!$I$5:$I$28252,$B531,Sheet1!$L$5:$L$28252,$A531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531,Sheet1!$L$5:$L$28252,$A531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531,Sheet1!$L$5:$L$28252,$A531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531,Sheet1!$L$5:$L$28252,$A531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1" s="32">
        <f>SUMIFS(Sheet1!$F$5:$F$28252,Sheet1!$I$5:$I$28252,$B531,Sheet1!$L$5:$L$28252,$A531,Sheet1!$E$5:$E$28252,"*调拨*")</f>
        <v>0</v>
      </c>
      <c r="V531" s="32">
        <f>SUMIFS(Sheet1!$F$5:$F$28252,Sheet1!$I$5:$I$28252,$B531,Sheet1!$L$5:$L$28252,$A531,Sheet1!$D$5:$D$28252,"储值",Sheet1!$E$5:$E$28252,"&lt;&gt;*调拨*")+SUMIFS(Sheet1!$F$5:$F$28252,Sheet1!$I$5:$I$28252,$B531,Sheet1!$L$5:$L$28252,$A531,Sheet1!$E$5:$E$28252,"*储值*",Sheet1!$D$5:$D$28252,"&lt;&gt;储值",Sheet1!$D$5:$D$28252,"&lt;&gt;内部转款",Sheet1!$D$5:$D$28252,"&lt;&gt;内部转账",Sheet1!$E$5:$E$28252,"&lt;&gt;*调拨*")</f>
        <v>0</v>
      </c>
      <c r="W531" s="32">
        <f>SUMIFS(Sheet1!$F$5:$F$28252,Sheet1!$I$5:$I$28252,$B531,Sheet1!$L$5:$L$28252,$A531,Sheet1!$D$5:$D$28252,"效期",Sheet1!$E$5:$E$28252,"&lt;&gt;*调拨*")+SUMIFS(Sheet1!$F$5:$F$28252,Sheet1!$I$5:$I$28252,$B531,Sheet1!$L$5:$L$28252,$A531,Sheet1!$E$5:$E$28252,"*效期*",Sheet1!$D$5:$D$28252,"&lt;&gt;效期",Sheet1!$D$5:$D$28252,"&lt;&gt;内部转款",Sheet1!$D$5:$D$28252,"&lt;&gt;内部转账",Sheet1!$E$5:$E$28252,"&lt;&gt;*调拨*")</f>
        <v>0</v>
      </c>
      <c r="X531" s="32">
        <f>SUMIFS(Sheet1!$F$5:$F$28252,Sheet1!$I$5:$I$28252,$B531,Sheet1!$L$5:$L$28252,$A531,Sheet1!$D$5:$D$28252,"内部转款",Sheet1!$E$5:$E$28252,"&lt;&gt;*调拨*")+SUMIFS(Sheet1!$F$5:$F$28252,Sheet1!$I$5:$I$28252,$B531,Sheet1!$L$5:$L$28252,$A531,Sheet1!$D$5:$D$28252,"内部转账",Sheet1!$E$5:$E$28252,"&lt;&gt;*调拨*")</f>
        <v>0</v>
      </c>
      <c r="Y531" s="32">
        <f t="shared" si="36"/>
        <v>0</v>
      </c>
      <c r="Z531" s="32">
        <f>SUMIFS(Sheet1!$F$5:$F$28252,Sheet1!$I$5:$I$28252,$B531,Sheet1!$L$5:$L$28252,$A531)</f>
        <v>6696.46</v>
      </c>
      <c r="AA531" s="32">
        <f>SUMIFS(Sheet1!$G$5:$G$28252,Sheet1!$I$5:$I$28252,$B531,Sheet1!$L$5:$L$28252,$A531,Sheet1!$D$5:$D$28252,"工资",Sheet1!$E$5:$E$28252,"&lt;&gt;*调拨*")+SUMIFS(Sheet1!$G$5:$G$28252,Sheet1!$I$5:$I$28252,$B531,Sheet1!$L$5:$L$28252,$A531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1" s="32">
        <f>SUMIFS(Sheet1!$G$5:$G$28252,Sheet1!$I$5:$I$28252,$B531,Sheet1!$L$5:$L$28252,$A531,Sheet1!$D$5:$D$28252,"水费",Sheet1!$E$5:$E$28252,"&lt;&gt;*调拨*")+SUMIFS(Sheet1!$G$5:$G$28252,Sheet1!$I$5:$I$28252,$B531,Sheet1!$L$5:$L$28252,$A531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31" s="32">
        <f>SUMIFS(Sheet1!$G$5:$G$28252,Sheet1!$I$5:$I$28252,$B531,Sheet1!$L$5:$L$28252,$A531,Sheet1!$D$5:$D$28252,"电费",Sheet1!$E$5:$E$28252,"&lt;&gt;*调拨*")+SUMIFS(Sheet1!$G$5:$G$28252,Sheet1!$I$5:$I$28252,$B531,Sheet1!$L$5:$L$28252,$A531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2300</v>
      </c>
      <c r="AD531" s="32">
        <f>SUMIFS(Sheet1!$G$5:$G$28252,Sheet1!$I$5:$I$28252,$B531,Sheet1!$L$5:$L$28252,$A531,Sheet1!$D$5:$D$28252,"宽带费",Sheet1!$E$5:$E$28252,"&lt;&gt;*调拨*")+SUMIFS(Sheet1!$G$5:$G$28252,Sheet1!$I$5:$I$28252,$B531,Sheet1!$L$5:$L$28252,$A531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31" s="32">
        <f>SUMIFS(Sheet1!$G$5:$G$28252,Sheet1!$I$5:$I$28252,$B531,Sheet1!$L$5:$L$28252,$A531,Sheet1!$D$5:$D$28252,"办公费",Sheet1!$E$5:$E$28252,"&lt;&gt;*调拨*")+SUMIFS(Sheet1!$G$5:$G$28252,Sheet1!$I$5:$I$28252,$B531,Sheet1!$L$5:$L$28252,$A531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31" s="32">
        <f>SUMIFS(Sheet1!$G$5:$G$28252,Sheet1!$I$5:$I$28252,$B531,Sheet1!$L$5:$L$28252,$A531,Sheet1!$D$5:$D$28252,"话费",Sheet1!$E$5:$E$28252,"&lt;&gt;*调拨*")+SUMIFS(Sheet1!$G$5:$G$28252,Sheet1!$I$5:$I$28252,$B531,Sheet1!$L$5:$L$28252,$A531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31" s="32">
        <f>SUMIFS(Sheet1!$G$5:$G$28252,Sheet1!$I$5:$I$28252,$B531,Sheet1!$L$5:$L$28252,$A531,Sheet1!$D$5:$D$28252,"房租",Sheet1!$E$5:$E$28252,"&lt;&gt;*调拨*")+SUMIFS(Sheet1!$G$5:$G$28252,Sheet1!$I$5:$I$28252,$B531,Sheet1!$L$5:$L$28252,$A531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1" s="32">
        <f>SUMIFS(Sheet1!$G$5:$G$28252,Sheet1!$I$5:$I$28252,$B531,Sheet1!$L$5:$L$28252,$A531,Sheet1!$E$5:$E$28252,"*调拨*")</f>
        <v>0</v>
      </c>
      <c r="AI531" s="32">
        <f>SUMIFS(Sheet1!$G$5:$G$28252,Sheet1!$I$5:$I$28252,$B531,Sheet1!$L$5:$L$28252,$A531,Sheet1!$D$5:$D$28252,"内部转款",Sheet1!$E$5:$E$28252,"&lt;&gt;*调拨*")+SUMIFS(Sheet1!$G$5:$G$28252,Sheet1!$I$5:$I$28252,$B531,Sheet1!$L$5:$L$28252,$A531,Sheet1!$D$5:$D$28252,"内部转账",Sheet1!$E$5:$E$28252,"&lt;&gt;*调拨*")</f>
        <v>0</v>
      </c>
      <c r="AJ531" s="32">
        <f t="shared" si="37"/>
        <v>440.74</v>
      </c>
      <c r="AK531" s="32">
        <f>SUMIFS(Sheet1!$G$5:$G$28252,Sheet1!$I$5:$I$28252,$B531,Sheet1!$L$5:$L$28252,$A531)</f>
        <v>2740.74</v>
      </c>
      <c r="AL531" s="32">
        <f t="shared" si="38"/>
        <v>3955.72</v>
      </c>
    </row>
    <row r="532" ht="16.5" spans="1:38">
      <c r="A532" s="30">
        <v>202609</v>
      </c>
      <c r="B532" s="31" t="s">
        <v>162</v>
      </c>
      <c r="C532" s="32">
        <f>SUMIFS(Sheet1!$F$5:$F$28252,Sheet1!$I$5:$I$28252,$B532,Sheet1!$L$5:$L$28252,$A532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25</v>
      </c>
      <c r="D532" s="32">
        <f>SUMIFS(Sheet1!$F$5:$F$28252,Sheet1!$I$5:$I$28252,$B532,Sheet1!$L$5:$L$28252,$A532,Sheet1!$D$5:$D$28252,"医保即时拨付",Sheet1!$E$5:$E$28252,"&lt;&gt;*调拨*")+SUMIFS(Sheet1!$F$5:$F$28252,Sheet1!$I$5:$I$28252,$B532,Sheet1!$L$5:$L$28252,$A532,Sheet1!$E$5:$E$28252,"*医保即时拨付*",Sheet1!$D$5:$D$28252,"&lt;&gt;医保即时拨付",Sheet1!$D$5:$D$28252,"&lt;&gt;内部转款",Sheet1!$D$5:$D$28252,"&lt;&gt;内部转账",Sheet1!$E$5:$E$28252,"&lt;&gt;*调拨*")</f>
        <v>0</v>
      </c>
      <c r="E532" s="32">
        <f>SUMIFS(Sheet1!$F$5:$F$28252,Sheet1!$I$5:$I$28252,$B532,Sheet1!$L$5:$L$28252,$A532,Sheet1!$D$5:$D$28252,"医保",Sheet1!$E$5:$E$28252,"&lt;&gt;*调拨*",Sheet1!$E$5:$E$28252,"&lt;&gt;*医保即时拨付*")+SUMIFS(Sheet1!$F$5:$F$28252,Sheet1!$I$5:$I$28252,$B532,Sheet1!$L$5:$L$28252,$A532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2" s="32">
        <f>SUMIFS(Sheet1!$F$5:$F$28252,Sheet1!$I$5:$I$28252,$B532,Sheet1!$L$5:$L$28252,$A532,Sheet1!$D$5:$D$28252,"聚合",Sheet1!$E$5:$E$28252,"&lt;&gt;*调拨*")+SUMIFS(Sheet1!$F$5:$F$28252,Sheet1!$I$5:$I$28252,$B532,Sheet1!$L$5:$L$28252,$A532,Sheet1!$E$5:$E$28252,"*聚合*",Sheet1!$D$5:$D$28252,"&lt;&gt;聚合",Sheet1!$D$5:$D$28252,"&lt;&gt;内部转款",Sheet1!$D$5:$D$28252,"&lt;&gt;内部转账",Sheet1!$E$5:$E$28252,"&lt;&gt;*调拨*")</f>
        <v>0</v>
      </c>
      <c r="G532" s="32">
        <f>SUMIFS(Sheet1!$F$5:$F$28252,Sheet1!$I$5:$I$28252,$B532,Sheet1!$L$5:$L$28252,$A532,Sheet1!$D$5:$D$28252,"24小时微信",Sheet1!$E$5:$E$28252,"&lt;&gt;*调拨*")+SUMIFS(Sheet1!$F$5:$F$28252,Sheet1!$I$5:$I$28252,$B532,Sheet1!$L$5:$L$28252,$A532,Sheet1!$E$5:$E$28252,"*24小时微信*",Sheet1!$D$5:$D$28252,"&lt;&gt;24小时微信",Sheet1!$D$5:$D$28252,"&lt;&gt;内部转款",Sheet1!$D$5:$D$28252,"&lt;&gt;内部转账",Sheet1!$E$5:$E$28252,"&lt;&gt;*调拨*")</f>
        <v>0</v>
      </c>
      <c r="H532" s="32">
        <f>SUMIFS(Sheet1!$F$5:$F$28252,Sheet1!$I$5:$I$28252,$B532,Sheet1!$L$5:$L$28252,$A532,Sheet1!$D$5:$D$28252,"美团",Sheet1!$E$5:$E$28252,"&lt;&gt;*调拨*")+SUMIFS(Sheet1!$F$5:$F$28252,Sheet1!$I$5:$I$28252,$B532,Sheet1!$L$5:$L$28252,$A532,Sheet1!$E$5:$E$28252,"*美团*",Sheet1!$D$5:$D$28252,"&lt;&gt;美团",Sheet1!$D$5:$D$28252,"&lt;&gt;内部转款",Sheet1!$D$5:$D$28252,"&lt;&gt;内部转账",Sheet1!$E$5:$E$28252,"&lt;&gt;*调拨*")</f>
        <v>0</v>
      </c>
      <c r="I532" s="32">
        <f>SUMIFS(Sheet1!$F$5:$F$28252,Sheet1!$I$5:$I$28252,$B532,Sheet1!$L$5:$L$28252,$A532,Sheet1!$D$5:$D$28252,"饿了么",Sheet1!$E$5:$E$28252,"&lt;&gt;*调拨*")+SUMIFS(Sheet1!$F$5:$F$28252,Sheet1!$I$5:$I$28252,$B532,Sheet1!$L$5:$L$28252,$A532,Sheet1!$E$5:$E$28252,"*饿了么*",Sheet1!$D$5:$D$28252,"&lt;&gt;饿了么",Sheet1!$D$5:$D$28252,"&lt;&gt;内部转款",Sheet1!$D$5:$D$28252,"&lt;&gt;内部转账",Sheet1!$E$5:$E$28252,"&lt;&gt;*调拨*")</f>
        <v>0</v>
      </c>
      <c r="J532" s="32">
        <f>SUMIFS(Sheet1!$F$5:$F$28252,Sheet1!$I$5:$I$28252,$B532,Sheet1!$L$5:$L$28252,$A532,Sheet1!$D$5:$D$28252,"健E卡",Sheet1!$E$5:$E$28252,"&lt;&gt;*调拨*")+SUMIFS(Sheet1!$F$5:$F$28252,Sheet1!$I$5:$I$28252,$B532,Sheet1!$L$5:$L$28252,$A532,Sheet1!$E$5:$E$28252,"*健E卡*",Sheet1!$D$5:$D$28252,"&lt;&gt;健E卡",Sheet1!$D$5:$D$28252,"&lt;&gt;内部转款",Sheet1!$D$5:$D$28252,"&lt;&gt;内部转账",Sheet1!$E$5:$E$28252,"&lt;&gt;*调拨*")</f>
        <v>0</v>
      </c>
      <c r="K532" s="32">
        <f>SUMIFS(Sheet1!$F$5:$F$28252,Sheet1!$I$5:$I$28252,$B532,Sheet1!$L$5:$L$28252,$A532,Sheet1!$D$5:$D$28252,"抖音",Sheet1!$E$5:$E$28252,"&lt;&gt;*调拨*")+SUMIFS(Sheet1!$F$5:$F$28252,Sheet1!$I$5:$I$28252,$B532,Sheet1!$L$5:$L$28252,$A532,Sheet1!$E$5:$E$28252,"*抖音*",Sheet1!$D$5:$D$28252,"&lt;&gt;抖音",Sheet1!$D$5:$D$28252,"&lt;&gt;内部转款",Sheet1!$D$5:$D$28252,"&lt;&gt;内部转账",Sheet1!$E$5:$E$28252,"&lt;&gt;*调拨*")</f>
        <v>0</v>
      </c>
      <c r="L532" s="32">
        <f>SUMIFS(Sheet1!$F$5:$F$28252,Sheet1!$I$5:$I$28252,$B532,Sheet1!$L$5:$L$28252,$A532,Sheet1!$D$5:$D$28252,"医卡通",Sheet1!$E$5:$E$28252,"&lt;&gt;*调拨*")+SUMIFS(Sheet1!$F$5:$F$28252,Sheet1!$I$5:$I$28252,$B532,Sheet1!$L$5:$L$28252,$A532,Sheet1!$E$5:$E$28252,"*医卡通*",Sheet1!$D$5:$D$28252,"&lt;&gt;医卡通",Sheet1!$D$5:$D$28252,"&lt;&gt;内部转款",Sheet1!$D$5:$D$28252,"&lt;&gt;内部转账",Sheet1!$E$5:$E$28252,"&lt;&gt;*调拨*")</f>
        <v>0</v>
      </c>
      <c r="M532" s="32">
        <f>SUMIFS(Sheet1!$F$5:$F$28252,Sheet1!$I$5:$I$28252,$B532,Sheet1!$L$5:$L$28252,$A532,Sheet1!$D$5:$D$28252,"企健网",Sheet1!$E$5:$E$28252,"&lt;&gt;*调拨*")+SUMIFS(Sheet1!$F$5:$F$28252,Sheet1!$I$5:$I$28252,$B532,Sheet1!$L$5:$L$28252,$A532,Sheet1!$E$5:$E$28252,"*企健网*",Sheet1!$D$5:$D$28252,"&lt;&gt;企健网",Sheet1!$D$5:$D$28252,"&lt;&gt;内部转款",Sheet1!$D$5:$D$28252,"&lt;&gt;内部转账",Sheet1!$E$5:$E$28252,"&lt;&gt;*调拨*")</f>
        <v>0</v>
      </c>
      <c r="N532" s="32">
        <f>SUMIFS(Sheet1!$F$5:$F$28252,Sheet1!$I$5:$I$28252,$B532,Sheet1!$L$5:$L$28252,$A532,Sheet1!$D$5:$D$28252,"银联",Sheet1!$E$5:$E$28252,"&lt;&gt;*调拨*")+SUMIFS(Sheet1!$F$5:$F$28252,Sheet1!$I$5:$I$28252,$B532,Sheet1!$L$5:$L$28252,$A532,Sheet1!$E$5:$E$28252,"*银联*",Sheet1!$D$5:$D$28252,"&lt;&gt;银联",Sheet1!$D$5:$D$28252,"&lt;&gt;内部转款",Sheet1!$D$5:$D$28252,"&lt;&gt;内部转账",Sheet1!$E$5:$E$28252,"&lt;&gt;*调拨*")</f>
        <v>0</v>
      </c>
      <c r="O532" s="32">
        <f>SUMIFS(Sheet1!$F$5:$F$28252,Sheet1!$I$5:$I$28252,$B532,Sheet1!$L$5:$L$28252,$A532,Sheet1!$D$5:$D$28252,"京东",Sheet1!$E$5:$E$28252,"&lt;&gt;*调拨*")+SUMIFS(Sheet1!$F$5:$F$28252,Sheet1!$I$5:$I$28252,$B532,Sheet1!$L$5:$L$28252,$A532,Sheet1!$E$5:$E$28252,"*京东*",Sheet1!$D$5:$D$28252,"&lt;&gt;京东",Sheet1!$D$5:$D$28252,"&lt;&gt;内部转款",Sheet1!$D$5:$D$28252,"&lt;&gt;内部转账",Sheet1!$E$5:$E$28252,"&lt;&gt;*调拨*")</f>
        <v>0</v>
      </c>
      <c r="P532" s="32">
        <f>SUMIFS(Sheet1!$F$5:$F$28252,Sheet1!$I$5:$I$28252,$B532,Sheet1!$L$5:$L$28252,$A532,Sheet1!$D$5:$D$28252,"药机微信",Sheet1!$E$5:$E$28252,"&lt;&gt;*调拨*")+SUMIFS(Sheet1!$F$5:$F$28252,Sheet1!$I$5:$I$28252,$B532,Sheet1!$L$5:$L$28252,$A532,Sheet1!$E$5:$E$28252,"*药机微信*",Sheet1!$D$5:$D$28252,"&lt;&gt;药机微信",Sheet1!$D$5:$D$28252,"&lt;&gt;内部转款",Sheet1!$D$5:$D$28252,"&lt;&gt;内部转账",Sheet1!$E$5:$E$28252,"&lt;&gt;*调拨*")</f>
        <v>0</v>
      </c>
      <c r="Q532" s="32">
        <f>SUMIFS(Sheet1!$F$5:$F$28252,Sheet1!$I$5:$I$28252,$B532,Sheet1!$L$5:$L$28252,$A532,Sheet1!$D$5:$D$28252,"亲情卡",Sheet1!$E$5:$E$28252,"&lt;&gt;*调拨*")+SUMIFS(Sheet1!$F$5:$F$28252,Sheet1!$I$5:$I$28252,$B532,Sheet1!$L$5:$L$28252,$A532,Sheet1!$E$5:$E$28252,"*亲情卡*",Sheet1!$D$5:$D$28252,"&lt;&gt;亲情卡",Sheet1!$D$5:$D$28252,"&lt;&gt;内部转款",Sheet1!$D$5:$D$28252,"&lt;&gt;内部转账",Sheet1!$E$5:$E$28252,"&lt;&gt;*调拨*")</f>
        <v>0</v>
      </c>
      <c r="R532" s="32">
        <f>SUMIFS(Sheet1!$F$5:$F$28252,Sheet1!$I$5:$I$28252,$B532,Sheet1!$L$5:$L$28252,$A532,Sheet1!$D$5:$D$28252,"优惠券",Sheet1!$E$5:$E$28252,"&lt;&gt;*调拨*")+SUMIFS(Sheet1!$F$5:$F$28252,Sheet1!$I$5:$I$28252,$B532,Sheet1!$L$5:$L$28252,$A532,Sheet1!$E$5:$E$28252,"*优惠券*",Sheet1!$D$5:$D$28252,"&lt;&gt;优惠券",Sheet1!$D$5:$D$28252,"&lt;&gt;内部转款",Sheet1!$D$5:$D$28252,"&lt;&gt;内部转账",Sheet1!$E$5:$E$28252,"&lt;&gt;*调拨*")</f>
        <v>0</v>
      </c>
      <c r="S532" s="32">
        <f>SUMIFS(Sheet1!$F$5:$F$28252,Sheet1!$I$5:$I$28252,$B532,Sheet1!$L$5:$L$28252,$A532,Sheet1!$D$5:$D$28252,"代金券",Sheet1!$E$5:$E$28252,"&lt;&gt;*调拨*")+SUMIFS(Sheet1!$F$5:$F$28252,Sheet1!$I$5:$I$28252,$B532,Sheet1!$L$5:$L$28252,$A532,Sheet1!$E$5:$E$28252,"*代金券*",Sheet1!$D$5:$D$28252,"&lt;&gt;代金券",Sheet1!$D$5:$D$28252,"&lt;&gt;内部转款",Sheet1!$D$5:$D$28252,"&lt;&gt;内部转账",Sheet1!$E$5:$E$28252,"&lt;&gt;*调拨*")</f>
        <v>0</v>
      </c>
      <c r="T532" s="32">
        <f>SUMIFS(Sheet1!$F$5:$F$28252,Sheet1!$I$5:$I$28252,$B532,Sheet1!$L$5:$L$28252,$A532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532,Sheet1!$L$5:$L$28252,$A532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532,Sheet1!$L$5:$L$28252,$A532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532,Sheet1!$L$5:$L$28252,$A532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2" s="32">
        <f>SUMIFS(Sheet1!$F$5:$F$28252,Sheet1!$I$5:$I$28252,$B532,Sheet1!$L$5:$L$28252,$A532,Sheet1!$E$5:$E$28252,"*调拨*")</f>
        <v>0</v>
      </c>
      <c r="V532" s="32">
        <f>SUMIFS(Sheet1!$F$5:$F$28252,Sheet1!$I$5:$I$28252,$B532,Sheet1!$L$5:$L$28252,$A532,Sheet1!$D$5:$D$28252,"储值",Sheet1!$E$5:$E$28252,"&lt;&gt;*调拨*")+SUMIFS(Sheet1!$F$5:$F$28252,Sheet1!$I$5:$I$28252,$B532,Sheet1!$L$5:$L$28252,$A532,Sheet1!$E$5:$E$28252,"*储值*",Sheet1!$D$5:$D$28252,"&lt;&gt;储值",Sheet1!$D$5:$D$28252,"&lt;&gt;内部转款",Sheet1!$D$5:$D$28252,"&lt;&gt;内部转账",Sheet1!$E$5:$E$28252,"&lt;&gt;*调拨*")</f>
        <v>0</v>
      </c>
      <c r="W532" s="32">
        <f>SUMIFS(Sheet1!$F$5:$F$28252,Sheet1!$I$5:$I$28252,$B532,Sheet1!$L$5:$L$28252,$A532,Sheet1!$D$5:$D$28252,"效期",Sheet1!$E$5:$E$28252,"&lt;&gt;*调拨*")+SUMIFS(Sheet1!$F$5:$F$28252,Sheet1!$I$5:$I$28252,$B532,Sheet1!$L$5:$L$28252,$A532,Sheet1!$E$5:$E$28252,"*效期*",Sheet1!$D$5:$D$28252,"&lt;&gt;效期",Sheet1!$D$5:$D$28252,"&lt;&gt;内部转款",Sheet1!$D$5:$D$28252,"&lt;&gt;内部转账",Sheet1!$E$5:$E$28252,"&lt;&gt;*调拨*")</f>
        <v>0</v>
      </c>
      <c r="X532" s="32">
        <f>SUMIFS(Sheet1!$F$5:$F$28252,Sheet1!$I$5:$I$28252,$B532,Sheet1!$L$5:$L$28252,$A532,Sheet1!$D$5:$D$28252,"内部转款",Sheet1!$E$5:$E$28252,"&lt;&gt;*调拨*")+SUMIFS(Sheet1!$F$5:$F$28252,Sheet1!$I$5:$I$28252,$B532,Sheet1!$L$5:$L$28252,$A532,Sheet1!$D$5:$D$28252,"内部转账",Sheet1!$E$5:$E$28252,"&lt;&gt;*调拨*")</f>
        <v>0</v>
      </c>
      <c r="Y532" s="32">
        <f t="shared" si="36"/>
        <v>0</v>
      </c>
      <c r="Z532" s="32">
        <f>SUMIFS(Sheet1!$F$5:$F$28252,Sheet1!$I$5:$I$28252,$B532,Sheet1!$L$5:$L$28252,$A532)</f>
        <v>25</v>
      </c>
      <c r="AA532" s="32">
        <f>SUMIFS(Sheet1!$G$5:$G$28252,Sheet1!$I$5:$I$28252,$B532,Sheet1!$L$5:$L$28252,$A532,Sheet1!$D$5:$D$28252,"工资",Sheet1!$E$5:$E$28252,"&lt;&gt;*调拨*")+SUMIFS(Sheet1!$G$5:$G$28252,Sheet1!$I$5:$I$28252,$B532,Sheet1!$L$5:$L$28252,$A532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2" s="32">
        <f>SUMIFS(Sheet1!$G$5:$G$28252,Sheet1!$I$5:$I$28252,$B532,Sheet1!$L$5:$L$28252,$A532,Sheet1!$D$5:$D$28252,"水费",Sheet1!$E$5:$E$28252,"&lt;&gt;*调拨*")+SUMIFS(Sheet1!$G$5:$G$28252,Sheet1!$I$5:$I$28252,$B532,Sheet1!$L$5:$L$28252,$A532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32" s="32">
        <f>SUMIFS(Sheet1!$G$5:$G$28252,Sheet1!$I$5:$I$28252,$B532,Sheet1!$L$5:$L$28252,$A532,Sheet1!$D$5:$D$28252,"电费",Sheet1!$E$5:$E$28252,"&lt;&gt;*调拨*")+SUMIFS(Sheet1!$G$5:$G$28252,Sheet1!$I$5:$I$28252,$B532,Sheet1!$L$5:$L$28252,$A532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32" s="32">
        <f>SUMIFS(Sheet1!$G$5:$G$28252,Sheet1!$I$5:$I$28252,$B532,Sheet1!$L$5:$L$28252,$A532,Sheet1!$D$5:$D$28252,"宽带费",Sheet1!$E$5:$E$28252,"&lt;&gt;*调拨*")+SUMIFS(Sheet1!$G$5:$G$28252,Sheet1!$I$5:$I$28252,$B532,Sheet1!$L$5:$L$28252,$A532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32" s="32">
        <f>SUMIFS(Sheet1!$G$5:$G$28252,Sheet1!$I$5:$I$28252,$B532,Sheet1!$L$5:$L$28252,$A532,Sheet1!$D$5:$D$28252,"办公费",Sheet1!$E$5:$E$28252,"&lt;&gt;*调拨*")+SUMIFS(Sheet1!$G$5:$G$28252,Sheet1!$I$5:$I$28252,$B532,Sheet1!$L$5:$L$28252,$A532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32" s="32">
        <f>SUMIFS(Sheet1!$G$5:$G$28252,Sheet1!$I$5:$I$28252,$B532,Sheet1!$L$5:$L$28252,$A532,Sheet1!$D$5:$D$28252,"话费",Sheet1!$E$5:$E$28252,"&lt;&gt;*调拨*")+SUMIFS(Sheet1!$G$5:$G$28252,Sheet1!$I$5:$I$28252,$B532,Sheet1!$L$5:$L$28252,$A532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32" s="32">
        <f>SUMIFS(Sheet1!$G$5:$G$28252,Sheet1!$I$5:$I$28252,$B532,Sheet1!$L$5:$L$28252,$A532,Sheet1!$D$5:$D$28252,"房租",Sheet1!$E$5:$E$28252,"&lt;&gt;*调拨*")+SUMIFS(Sheet1!$G$5:$G$28252,Sheet1!$I$5:$I$28252,$B532,Sheet1!$L$5:$L$28252,$A532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2" s="32">
        <f>SUMIFS(Sheet1!$G$5:$G$28252,Sheet1!$I$5:$I$28252,$B532,Sheet1!$L$5:$L$28252,$A532,Sheet1!$E$5:$E$28252,"*调拨*")</f>
        <v>0</v>
      </c>
      <c r="AI532" s="32">
        <f>SUMIFS(Sheet1!$G$5:$G$28252,Sheet1!$I$5:$I$28252,$B532,Sheet1!$L$5:$L$28252,$A532,Sheet1!$D$5:$D$28252,"内部转款",Sheet1!$E$5:$E$28252,"&lt;&gt;*调拨*")+SUMIFS(Sheet1!$G$5:$G$28252,Sheet1!$I$5:$I$28252,$B532,Sheet1!$L$5:$L$28252,$A532,Sheet1!$D$5:$D$28252,"内部转账",Sheet1!$E$5:$E$28252,"&lt;&gt;*调拨*")</f>
        <v>0</v>
      </c>
      <c r="AJ532" s="32">
        <f t="shared" si="37"/>
        <v>25</v>
      </c>
      <c r="AK532" s="32">
        <f>SUMIFS(Sheet1!$G$5:$G$28252,Sheet1!$I$5:$I$28252,$B532,Sheet1!$L$5:$L$28252,$A532)</f>
        <v>25</v>
      </c>
      <c r="AL532" s="32">
        <f t="shared" si="38"/>
        <v>0</v>
      </c>
    </row>
    <row r="533" ht="16.5" spans="1:38">
      <c r="A533" s="30">
        <v>202609</v>
      </c>
      <c r="B533" s="31" t="s">
        <v>235</v>
      </c>
      <c r="C533" s="32">
        <f>SUMIFS(Sheet1!$F$5:$F$28252,Sheet1!$I$5:$I$28252,$B533,Sheet1!$L$5:$L$28252,$A533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1865.55</v>
      </c>
      <c r="D533" s="32">
        <f>SUMIFS(Sheet1!$F$5:$F$28252,Sheet1!$I$5:$I$28252,$B533,Sheet1!$L$5:$L$28252,$A533,Sheet1!$D$5:$D$28252,"医保即时拨付",Sheet1!$E$5:$E$28252,"&lt;&gt;*调拨*")+SUMIFS(Sheet1!$F$5:$F$28252,Sheet1!$I$5:$I$28252,$B533,Sheet1!$L$5:$L$28252,$A533,Sheet1!$E$5:$E$28252,"*医保即时拨付*",Sheet1!$D$5:$D$28252,"&lt;&gt;医保即时拨付",Sheet1!$D$5:$D$28252,"&lt;&gt;内部转款",Sheet1!$D$5:$D$28252,"&lt;&gt;内部转账",Sheet1!$E$5:$E$28252,"&lt;&gt;*调拨*")</f>
        <v>0</v>
      </c>
      <c r="E533" s="32">
        <f>SUMIFS(Sheet1!$F$5:$F$28252,Sheet1!$I$5:$I$28252,$B533,Sheet1!$L$5:$L$28252,$A533,Sheet1!$D$5:$D$28252,"医保",Sheet1!$E$5:$E$28252,"&lt;&gt;*调拨*",Sheet1!$E$5:$E$28252,"&lt;&gt;*医保即时拨付*")+SUMIFS(Sheet1!$F$5:$F$28252,Sheet1!$I$5:$I$28252,$B533,Sheet1!$L$5:$L$28252,$A533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3" s="32">
        <f>SUMIFS(Sheet1!$F$5:$F$28252,Sheet1!$I$5:$I$28252,$B533,Sheet1!$L$5:$L$28252,$A533,Sheet1!$D$5:$D$28252,"聚合",Sheet1!$E$5:$E$28252,"&lt;&gt;*调拨*")+SUMIFS(Sheet1!$F$5:$F$28252,Sheet1!$I$5:$I$28252,$B533,Sheet1!$L$5:$L$28252,$A533,Sheet1!$E$5:$E$28252,"*聚合*",Sheet1!$D$5:$D$28252,"&lt;&gt;聚合",Sheet1!$D$5:$D$28252,"&lt;&gt;内部转款",Sheet1!$D$5:$D$28252,"&lt;&gt;内部转账",Sheet1!$E$5:$E$28252,"&lt;&gt;*调拨*")</f>
        <v>0</v>
      </c>
      <c r="G533" s="32">
        <f>SUMIFS(Sheet1!$F$5:$F$28252,Sheet1!$I$5:$I$28252,$B533,Sheet1!$L$5:$L$28252,$A533,Sheet1!$D$5:$D$28252,"24小时微信",Sheet1!$E$5:$E$28252,"&lt;&gt;*调拨*")+SUMIFS(Sheet1!$F$5:$F$28252,Sheet1!$I$5:$I$28252,$B533,Sheet1!$L$5:$L$28252,$A533,Sheet1!$E$5:$E$28252,"*24小时微信*",Sheet1!$D$5:$D$28252,"&lt;&gt;24小时微信",Sheet1!$D$5:$D$28252,"&lt;&gt;内部转款",Sheet1!$D$5:$D$28252,"&lt;&gt;内部转账",Sheet1!$E$5:$E$28252,"&lt;&gt;*调拨*")</f>
        <v>0</v>
      </c>
      <c r="H533" s="32">
        <f>SUMIFS(Sheet1!$F$5:$F$28252,Sheet1!$I$5:$I$28252,$B533,Sheet1!$L$5:$L$28252,$A533,Sheet1!$D$5:$D$28252,"美团",Sheet1!$E$5:$E$28252,"&lt;&gt;*调拨*")+SUMIFS(Sheet1!$F$5:$F$28252,Sheet1!$I$5:$I$28252,$B533,Sheet1!$L$5:$L$28252,$A533,Sheet1!$E$5:$E$28252,"*美团*",Sheet1!$D$5:$D$28252,"&lt;&gt;美团",Sheet1!$D$5:$D$28252,"&lt;&gt;内部转款",Sheet1!$D$5:$D$28252,"&lt;&gt;内部转账",Sheet1!$E$5:$E$28252,"&lt;&gt;*调拨*")</f>
        <v>0</v>
      </c>
      <c r="I533" s="32">
        <f>SUMIFS(Sheet1!$F$5:$F$28252,Sheet1!$I$5:$I$28252,$B533,Sheet1!$L$5:$L$28252,$A533,Sheet1!$D$5:$D$28252,"饿了么",Sheet1!$E$5:$E$28252,"&lt;&gt;*调拨*")+SUMIFS(Sheet1!$F$5:$F$28252,Sheet1!$I$5:$I$28252,$B533,Sheet1!$L$5:$L$28252,$A533,Sheet1!$E$5:$E$28252,"*饿了么*",Sheet1!$D$5:$D$28252,"&lt;&gt;饿了么",Sheet1!$D$5:$D$28252,"&lt;&gt;内部转款",Sheet1!$D$5:$D$28252,"&lt;&gt;内部转账",Sheet1!$E$5:$E$28252,"&lt;&gt;*调拨*")</f>
        <v>0</v>
      </c>
      <c r="J533" s="32">
        <f>SUMIFS(Sheet1!$F$5:$F$28252,Sheet1!$I$5:$I$28252,$B533,Sheet1!$L$5:$L$28252,$A533,Sheet1!$D$5:$D$28252,"健E卡",Sheet1!$E$5:$E$28252,"&lt;&gt;*调拨*")+SUMIFS(Sheet1!$F$5:$F$28252,Sheet1!$I$5:$I$28252,$B533,Sheet1!$L$5:$L$28252,$A533,Sheet1!$E$5:$E$28252,"*健E卡*",Sheet1!$D$5:$D$28252,"&lt;&gt;健E卡",Sheet1!$D$5:$D$28252,"&lt;&gt;内部转款",Sheet1!$D$5:$D$28252,"&lt;&gt;内部转账",Sheet1!$E$5:$E$28252,"&lt;&gt;*调拨*")</f>
        <v>0</v>
      </c>
      <c r="K533" s="32">
        <f>SUMIFS(Sheet1!$F$5:$F$28252,Sheet1!$I$5:$I$28252,$B533,Sheet1!$L$5:$L$28252,$A533,Sheet1!$D$5:$D$28252,"抖音",Sheet1!$E$5:$E$28252,"&lt;&gt;*调拨*")+SUMIFS(Sheet1!$F$5:$F$28252,Sheet1!$I$5:$I$28252,$B533,Sheet1!$L$5:$L$28252,$A533,Sheet1!$E$5:$E$28252,"*抖音*",Sheet1!$D$5:$D$28252,"&lt;&gt;抖音",Sheet1!$D$5:$D$28252,"&lt;&gt;内部转款",Sheet1!$D$5:$D$28252,"&lt;&gt;内部转账",Sheet1!$E$5:$E$28252,"&lt;&gt;*调拨*")</f>
        <v>0</v>
      </c>
      <c r="L533" s="32">
        <f>SUMIFS(Sheet1!$F$5:$F$28252,Sheet1!$I$5:$I$28252,$B533,Sheet1!$L$5:$L$28252,$A533,Sheet1!$D$5:$D$28252,"医卡通",Sheet1!$E$5:$E$28252,"&lt;&gt;*调拨*")+SUMIFS(Sheet1!$F$5:$F$28252,Sheet1!$I$5:$I$28252,$B533,Sheet1!$L$5:$L$28252,$A533,Sheet1!$E$5:$E$28252,"*医卡通*",Sheet1!$D$5:$D$28252,"&lt;&gt;医卡通",Sheet1!$D$5:$D$28252,"&lt;&gt;内部转款",Sheet1!$D$5:$D$28252,"&lt;&gt;内部转账",Sheet1!$E$5:$E$28252,"&lt;&gt;*调拨*")</f>
        <v>0</v>
      </c>
      <c r="M533" s="32">
        <f>SUMIFS(Sheet1!$F$5:$F$28252,Sheet1!$I$5:$I$28252,$B533,Sheet1!$L$5:$L$28252,$A533,Sheet1!$D$5:$D$28252,"企健网",Sheet1!$E$5:$E$28252,"&lt;&gt;*调拨*")+SUMIFS(Sheet1!$F$5:$F$28252,Sheet1!$I$5:$I$28252,$B533,Sheet1!$L$5:$L$28252,$A533,Sheet1!$E$5:$E$28252,"*企健网*",Sheet1!$D$5:$D$28252,"&lt;&gt;企健网",Sheet1!$D$5:$D$28252,"&lt;&gt;内部转款",Sheet1!$D$5:$D$28252,"&lt;&gt;内部转账",Sheet1!$E$5:$E$28252,"&lt;&gt;*调拨*")</f>
        <v>0</v>
      </c>
      <c r="N533" s="32">
        <f>SUMIFS(Sheet1!$F$5:$F$28252,Sheet1!$I$5:$I$28252,$B533,Sheet1!$L$5:$L$28252,$A533,Sheet1!$D$5:$D$28252,"银联",Sheet1!$E$5:$E$28252,"&lt;&gt;*调拨*")+SUMIFS(Sheet1!$F$5:$F$28252,Sheet1!$I$5:$I$28252,$B533,Sheet1!$L$5:$L$28252,$A533,Sheet1!$E$5:$E$28252,"*银联*",Sheet1!$D$5:$D$28252,"&lt;&gt;银联",Sheet1!$D$5:$D$28252,"&lt;&gt;内部转款",Sheet1!$D$5:$D$28252,"&lt;&gt;内部转账",Sheet1!$E$5:$E$28252,"&lt;&gt;*调拨*")</f>
        <v>0</v>
      </c>
      <c r="O533" s="32">
        <f>SUMIFS(Sheet1!$F$5:$F$28252,Sheet1!$I$5:$I$28252,$B533,Sheet1!$L$5:$L$28252,$A533,Sheet1!$D$5:$D$28252,"京东",Sheet1!$E$5:$E$28252,"&lt;&gt;*调拨*")+SUMIFS(Sheet1!$F$5:$F$28252,Sheet1!$I$5:$I$28252,$B533,Sheet1!$L$5:$L$28252,$A533,Sheet1!$E$5:$E$28252,"*京东*",Sheet1!$D$5:$D$28252,"&lt;&gt;京东",Sheet1!$D$5:$D$28252,"&lt;&gt;内部转款",Sheet1!$D$5:$D$28252,"&lt;&gt;内部转账",Sheet1!$E$5:$E$28252,"&lt;&gt;*调拨*")</f>
        <v>0</v>
      </c>
      <c r="P533" s="32">
        <f>SUMIFS(Sheet1!$F$5:$F$28252,Sheet1!$I$5:$I$28252,$B533,Sheet1!$L$5:$L$28252,$A533,Sheet1!$D$5:$D$28252,"药机微信",Sheet1!$E$5:$E$28252,"&lt;&gt;*调拨*")+SUMIFS(Sheet1!$F$5:$F$28252,Sheet1!$I$5:$I$28252,$B533,Sheet1!$L$5:$L$28252,$A533,Sheet1!$E$5:$E$28252,"*药机微信*",Sheet1!$D$5:$D$28252,"&lt;&gt;药机微信",Sheet1!$D$5:$D$28252,"&lt;&gt;内部转款",Sheet1!$D$5:$D$28252,"&lt;&gt;内部转账",Sheet1!$E$5:$E$28252,"&lt;&gt;*调拨*")</f>
        <v>0</v>
      </c>
      <c r="Q533" s="32">
        <f>SUMIFS(Sheet1!$F$5:$F$28252,Sheet1!$I$5:$I$28252,$B533,Sheet1!$L$5:$L$28252,$A533,Sheet1!$D$5:$D$28252,"亲情卡",Sheet1!$E$5:$E$28252,"&lt;&gt;*调拨*")+SUMIFS(Sheet1!$F$5:$F$28252,Sheet1!$I$5:$I$28252,$B533,Sheet1!$L$5:$L$28252,$A533,Sheet1!$E$5:$E$28252,"*亲情卡*",Sheet1!$D$5:$D$28252,"&lt;&gt;亲情卡",Sheet1!$D$5:$D$28252,"&lt;&gt;内部转款",Sheet1!$D$5:$D$28252,"&lt;&gt;内部转账",Sheet1!$E$5:$E$28252,"&lt;&gt;*调拨*")</f>
        <v>0</v>
      </c>
      <c r="R533" s="32">
        <f>SUMIFS(Sheet1!$F$5:$F$28252,Sheet1!$I$5:$I$28252,$B533,Sheet1!$L$5:$L$28252,$A533,Sheet1!$D$5:$D$28252,"优惠券",Sheet1!$E$5:$E$28252,"&lt;&gt;*调拨*")+SUMIFS(Sheet1!$F$5:$F$28252,Sheet1!$I$5:$I$28252,$B533,Sheet1!$L$5:$L$28252,$A533,Sheet1!$E$5:$E$28252,"*优惠券*",Sheet1!$D$5:$D$28252,"&lt;&gt;优惠券",Sheet1!$D$5:$D$28252,"&lt;&gt;内部转款",Sheet1!$D$5:$D$28252,"&lt;&gt;内部转账",Sheet1!$E$5:$E$28252,"&lt;&gt;*调拨*")</f>
        <v>0</v>
      </c>
      <c r="S533" s="32">
        <f>SUMIFS(Sheet1!$F$5:$F$28252,Sheet1!$I$5:$I$28252,$B533,Sheet1!$L$5:$L$28252,$A533,Sheet1!$D$5:$D$28252,"代金券",Sheet1!$E$5:$E$28252,"&lt;&gt;*调拨*")+SUMIFS(Sheet1!$F$5:$F$28252,Sheet1!$I$5:$I$28252,$B533,Sheet1!$L$5:$L$28252,$A533,Sheet1!$E$5:$E$28252,"*代金券*",Sheet1!$D$5:$D$28252,"&lt;&gt;代金券",Sheet1!$D$5:$D$28252,"&lt;&gt;内部转款",Sheet1!$D$5:$D$28252,"&lt;&gt;内部转账",Sheet1!$E$5:$E$28252,"&lt;&gt;*调拨*")</f>
        <v>0</v>
      </c>
      <c r="T533" s="32">
        <f>SUMIFS(Sheet1!$F$5:$F$28252,Sheet1!$I$5:$I$28252,$B533,Sheet1!$L$5:$L$28252,$A533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533,Sheet1!$L$5:$L$28252,$A533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533,Sheet1!$L$5:$L$28252,$A533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533,Sheet1!$L$5:$L$28252,$A533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3" s="32">
        <f>SUMIFS(Sheet1!$F$5:$F$28252,Sheet1!$I$5:$I$28252,$B533,Sheet1!$L$5:$L$28252,$A533,Sheet1!$E$5:$E$28252,"*调拨*")</f>
        <v>0</v>
      </c>
      <c r="V533" s="32">
        <f>SUMIFS(Sheet1!$F$5:$F$28252,Sheet1!$I$5:$I$28252,$B533,Sheet1!$L$5:$L$28252,$A533,Sheet1!$D$5:$D$28252,"储值",Sheet1!$E$5:$E$28252,"&lt;&gt;*调拨*")+SUMIFS(Sheet1!$F$5:$F$28252,Sheet1!$I$5:$I$28252,$B533,Sheet1!$L$5:$L$28252,$A533,Sheet1!$E$5:$E$28252,"*储值*",Sheet1!$D$5:$D$28252,"&lt;&gt;储值",Sheet1!$D$5:$D$28252,"&lt;&gt;内部转款",Sheet1!$D$5:$D$28252,"&lt;&gt;内部转账",Sheet1!$E$5:$E$28252,"&lt;&gt;*调拨*")</f>
        <v>0</v>
      </c>
      <c r="W533" s="32">
        <f>SUMIFS(Sheet1!$F$5:$F$28252,Sheet1!$I$5:$I$28252,$B533,Sheet1!$L$5:$L$28252,$A533,Sheet1!$D$5:$D$28252,"效期",Sheet1!$E$5:$E$28252,"&lt;&gt;*调拨*")+SUMIFS(Sheet1!$F$5:$F$28252,Sheet1!$I$5:$I$28252,$B533,Sheet1!$L$5:$L$28252,$A533,Sheet1!$E$5:$E$28252,"*效期*",Sheet1!$D$5:$D$28252,"&lt;&gt;效期",Sheet1!$D$5:$D$28252,"&lt;&gt;内部转款",Sheet1!$D$5:$D$28252,"&lt;&gt;内部转账",Sheet1!$E$5:$E$28252,"&lt;&gt;*调拨*")</f>
        <v>0</v>
      </c>
      <c r="X533" s="32">
        <f>SUMIFS(Sheet1!$F$5:$F$28252,Sheet1!$I$5:$I$28252,$B533,Sheet1!$L$5:$L$28252,$A533,Sheet1!$D$5:$D$28252,"内部转款",Sheet1!$E$5:$E$28252,"&lt;&gt;*调拨*")+SUMIFS(Sheet1!$F$5:$F$28252,Sheet1!$I$5:$I$28252,$B533,Sheet1!$L$5:$L$28252,$A533,Sheet1!$D$5:$D$28252,"内部转账",Sheet1!$E$5:$E$28252,"&lt;&gt;*调拨*")</f>
        <v>0</v>
      </c>
      <c r="Y533" s="32">
        <f t="shared" si="36"/>
        <v>0</v>
      </c>
      <c r="Z533" s="32">
        <f>SUMIFS(Sheet1!$F$5:$F$28252,Sheet1!$I$5:$I$28252,$B533,Sheet1!$L$5:$L$28252,$A533)</f>
        <v>1865.55</v>
      </c>
      <c r="AA533" s="32">
        <f>SUMIFS(Sheet1!$G$5:$G$28252,Sheet1!$I$5:$I$28252,$B533,Sheet1!$L$5:$L$28252,$A533,Sheet1!$D$5:$D$28252,"工资",Sheet1!$E$5:$E$28252,"&lt;&gt;*调拨*")+SUMIFS(Sheet1!$G$5:$G$28252,Sheet1!$I$5:$I$28252,$B533,Sheet1!$L$5:$L$28252,$A533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3" s="32">
        <f>SUMIFS(Sheet1!$G$5:$G$28252,Sheet1!$I$5:$I$28252,$B533,Sheet1!$L$5:$L$28252,$A533,Sheet1!$D$5:$D$28252,"水费",Sheet1!$E$5:$E$28252,"&lt;&gt;*调拨*")+SUMIFS(Sheet1!$G$5:$G$28252,Sheet1!$I$5:$I$28252,$B533,Sheet1!$L$5:$L$28252,$A533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33" s="32">
        <f>SUMIFS(Sheet1!$G$5:$G$28252,Sheet1!$I$5:$I$28252,$B533,Sheet1!$L$5:$L$28252,$A533,Sheet1!$D$5:$D$28252,"电费",Sheet1!$E$5:$E$28252,"&lt;&gt;*调拨*")+SUMIFS(Sheet1!$G$5:$G$28252,Sheet1!$I$5:$I$28252,$B533,Sheet1!$L$5:$L$28252,$A533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33" s="32">
        <f>SUMIFS(Sheet1!$G$5:$G$28252,Sheet1!$I$5:$I$28252,$B533,Sheet1!$L$5:$L$28252,$A533,Sheet1!$D$5:$D$28252,"宽带费",Sheet1!$E$5:$E$28252,"&lt;&gt;*调拨*")+SUMIFS(Sheet1!$G$5:$G$28252,Sheet1!$I$5:$I$28252,$B533,Sheet1!$L$5:$L$28252,$A533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33" s="32">
        <f>SUMIFS(Sheet1!$G$5:$G$28252,Sheet1!$I$5:$I$28252,$B533,Sheet1!$L$5:$L$28252,$A533,Sheet1!$D$5:$D$28252,"办公费",Sheet1!$E$5:$E$28252,"&lt;&gt;*调拨*")+SUMIFS(Sheet1!$G$5:$G$28252,Sheet1!$I$5:$I$28252,$B533,Sheet1!$L$5:$L$28252,$A533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33" s="32">
        <f>SUMIFS(Sheet1!$G$5:$G$28252,Sheet1!$I$5:$I$28252,$B533,Sheet1!$L$5:$L$28252,$A533,Sheet1!$D$5:$D$28252,"话费",Sheet1!$E$5:$E$28252,"&lt;&gt;*调拨*")+SUMIFS(Sheet1!$G$5:$G$28252,Sheet1!$I$5:$I$28252,$B533,Sheet1!$L$5:$L$28252,$A533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33" s="32">
        <f>SUMIFS(Sheet1!$G$5:$G$28252,Sheet1!$I$5:$I$28252,$B533,Sheet1!$L$5:$L$28252,$A533,Sheet1!$D$5:$D$28252,"房租",Sheet1!$E$5:$E$28252,"&lt;&gt;*调拨*")+SUMIFS(Sheet1!$G$5:$G$28252,Sheet1!$I$5:$I$28252,$B533,Sheet1!$L$5:$L$28252,$A533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3" s="32">
        <f>SUMIFS(Sheet1!$G$5:$G$28252,Sheet1!$I$5:$I$28252,$B533,Sheet1!$L$5:$L$28252,$A533,Sheet1!$E$5:$E$28252,"*调拨*")</f>
        <v>0</v>
      </c>
      <c r="AI533" s="32">
        <f>SUMIFS(Sheet1!$G$5:$G$28252,Sheet1!$I$5:$I$28252,$B533,Sheet1!$L$5:$L$28252,$A533,Sheet1!$D$5:$D$28252,"内部转款",Sheet1!$E$5:$E$28252,"&lt;&gt;*调拨*")+SUMIFS(Sheet1!$G$5:$G$28252,Sheet1!$I$5:$I$28252,$B533,Sheet1!$L$5:$L$28252,$A533,Sheet1!$D$5:$D$28252,"内部转账",Sheet1!$E$5:$E$28252,"&lt;&gt;*调拨*")</f>
        <v>0</v>
      </c>
      <c r="AJ533" s="32">
        <f t="shared" si="37"/>
        <v>0</v>
      </c>
      <c r="AK533" s="32">
        <f>SUMIFS(Sheet1!$G$5:$G$28252,Sheet1!$I$5:$I$28252,$B533,Sheet1!$L$5:$L$28252,$A533)</f>
        <v>0</v>
      </c>
      <c r="AL533" s="32">
        <f t="shared" si="38"/>
        <v>1865.55</v>
      </c>
    </row>
    <row r="534" ht="16.5" spans="1:38">
      <c r="A534" s="30">
        <v>202609</v>
      </c>
      <c r="B534" s="31" t="s">
        <v>267</v>
      </c>
      <c r="C534" s="32">
        <f>SUMIFS(Sheet1!$F$5:$F$28252,Sheet1!$I$5:$I$28252,$B534,Sheet1!$L$5:$L$28252,$A534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38013.59</v>
      </c>
      <c r="D534" s="32">
        <f>SUMIFS(Sheet1!$F$5:$F$28252,Sheet1!$I$5:$I$28252,$B534,Sheet1!$L$5:$L$28252,$A534,Sheet1!$D$5:$D$28252,"医保即时拨付",Sheet1!$E$5:$E$28252,"&lt;&gt;*调拨*")+SUMIFS(Sheet1!$F$5:$F$28252,Sheet1!$I$5:$I$28252,$B534,Sheet1!$L$5:$L$28252,$A534,Sheet1!$E$5:$E$28252,"*医保即时拨付*",Sheet1!$D$5:$D$28252,"&lt;&gt;医保即时拨付",Sheet1!$D$5:$D$28252,"&lt;&gt;内部转款",Sheet1!$D$5:$D$28252,"&lt;&gt;内部转账",Sheet1!$E$5:$E$28252,"&lt;&gt;*调拨*")</f>
        <v>0</v>
      </c>
      <c r="E534" s="32">
        <f>SUMIFS(Sheet1!$F$5:$F$28252,Sheet1!$I$5:$I$28252,$B534,Sheet1!$L$5:$L$28252,$A534,Sheet1!$D$5:$D$28252,"医保",Sheet1!$E$5:$E$28252,"&lt;&gt;*调拨*",Sheet1!$E$5:$E$28252,"&lt;&gt;*医保即时拨付*")+SUMIFS(Sheet1!$F$5:$F$28252,Sheet1!$I$5:$I$28252,$B534,Sheet1!$L$5:$L$28252,$A534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4" s="32">
        <f>SUMIFS(Sheet1!$F$5:$F$28252,Sheet1!$I$5:$I$28252,$B534,Sheet1!$L$5:$L$28252,$A534,Sheet1!$D$5:$D$28252,"聚合",Sheet1!$E$5:$E$28252,"&lt;&gt;*调拨*")+SUMIFS(Sheet1!$F$5:$F$28252,Sheet1!$I$5:$I$28252,$B534,Sheet1!$L$5:$L$28252,$A534,Sheet1!$E$5:$E$28252,"*聚合*",Sheet1!$D$5:$D$28252,"&lt;&gt;聚合",Sheet1!$D$5:$D$28252,"&lt;&gt;内部转款",Sheet1!$D$5:$D$28252,"&lt;&gt;内部转账",Sheet1!$E$5:$E$28252,"&lt;&gt;*调拨*")</f>
        <v>0</v>
      </c>
      <c r="G534" s="32">
        <f>SUMIFS(Sheet1!$F$5:$F$28252,Sheet1!$I$5:$I$28252,$B534,Sheet1!$L$5:$L$28252,$A534,Sheet1!$D$5:$D$28252,"24小时微信",Sheet1!$E$5:$E$28252,"&lt;&gt;*调拨*")+SUMIFS(Sheet1!$F$5:$F$28252,Sheet1!$I$5:$I$28252,$B534,Sheet1!$L$5:$L$28252,$A534,Sheet1!$E$5:$E$28252,"*24小时微信*",Sheet1!$D$5:$D$28252,"&lt;&gt;24小时微信",Sheet1!$D$5:$D$28252,"&lt;&gt;内部转款",Sheet1!$D$5:$D$28252,"&lt;&gt;内部转账",Sheet1!$E$5:$E$28252,"&lt;&gt;*调拨*")</f>
        <v>0</v>
      </c>
      <c r="H534" s="32">
        <f>SUMIFS(Sheet1!$F$5:$F$28252,Sheet1!$I$5:$I$28252,$B534,Sheet1!$L$5:$L$28252,$A534,Sheet1!$D$5:$D$28252,"美团",Sheet1!$E$5:$E$28252,"&lt;&gt;*调拨*")+SUMIFS(Sheet1!$F$5:$F$28252,Sheet1!$I$5:$I$28252,$B534,Sheet1!$L$5:$L$28252,$A534,Sheet1!$E$5:$E$28252,"*美团*",Sheet1!$D$5:$D$28252,"&lt;&gt;美团",Sheet1!$D$5:$D$28252,"&lt;&gt;内部转款",Sheet1!$D$5:$D$28252,"&lt;&gt;内部转账",Sheet1!$E$5:$E$28252,"&lt;&gt;*调拨*")</f>
        <v>0</v>
      </c>
      <c r="I534" s="32">
        <f>SUMIFS(Sheet1!$F$5:$F$28252,Sheet1!$I$5:$I$28252,$B534,Sheet1!$L$5:$L$28252,$A534,Sheet1!$D$5:$D$28252,"饿了么",Sheet1!$E$5:$E$28252,"&lt;&gt;*调拨*")+SUMIFS(Sheet1!$F$5:$F$28252,Sheet1!$I$5:$I$28252,$B534,Sheet1!$L$5:$L$28252,$A534,Sheet1!$E$5:$E$28252,"*饿了么*",Sheet1!$D$5:$D$28252,"&lt;&gt;饿了么",Sheet1!$D$5:$D$28252,"&lt;&gt;内部转款",Sheet1!$D$5:$D$28252,"&lt;&gt;内部转账",Sheet1!$E$5:$E$28252,"&lt;&gt;*调拨*")</f>
        <v>0</v>
      </c>
      <c r="J534" s="32">
        <f>SUMIFS(Sheet1!$F$5:$F$28252,Sheet1!$I$5:$I$28252,$B534,Sheet1!$L$5:$L$28252,$A534,Sheet1!$D$5:$D$28252,"健E卡",Sheet1!$E$5:$E$28252,"&lt;&gt;*调拨*")+SUMIFS(Sheet1!$F$5:$F$28252,Sheet1!$I$5:$I$28252,$B534,Sheet1!$L$5:$L$28252,$A534,Sheet1!$E$5:$E$28252,"*健E卡*",Sheet1!$D$5:$D$28252,"&lt;&gt;健E卡",Sheet1!$D$5:$D$28252,"&lt;&gt;内部转款",Sheet1!$D$5:$D$28252,"&lt;&gt;内部转账",Sheet1!$E$5:$E$28252,"&lt;&gt;*调拨*")</f>
        <v>0</v>
      </c>
      <c r="K534" s="32">
        <f>SUMIFS(Sheet1!$F$5:$F$28252,Sheet1!$I$5:$I$28252,$B534,Sheet1!$L$5:$L$28252,$A534,Sheet1!$D$5:$D$28252,"抖音",Sheet1!$E$5:$E$28252,"&lt;&gt;*调拨*")+SUMIFS(Sheet1!$F$5:$F$28252,Sheet1!$I$5:$I$28252,$B534,Sheet1!$L$5:$L$28252,$A534,Sheet1!$E$5:$E$28252,"*抖音*",Sheet1!$D$5:$D$28252,"&lt;&gt;抖音",Sheet1!$D$5:$D$28252,"&lt;&gt;内部转款",Sheet1!$D$5:$D$28252,"&lt;&gt;内部转账",Sheet1!$E$5:$E$28252,"&lt;&gt;*调拨*")</f>
        <v>0</v>
      </c>
      <c r="L534" s="32">
        <f>SUMIFS(Sheet1!$F$5:$F$28252,Sheet1!$I$5:$I$28252,$B534,Sheet1!$L$5:$L$28252,$A534,Sheet1!$D$5:$D$28252,"医卡通",Sheet1!$E$5:$E$28252,"&lt;&gt;*调拨*")+SUMIFS(Sheet1!$F$5:$F$28252,Sheet1!$I$5:$I$28252,$B534,Sheet1!$L$5:$L$28252,$A534,Sheet1!$E$5:$E$28252,"*医卡通*",Sheet1!$D$5:$D$28252,"&lt;&gt;医卡通",Sheet1!$D$5:$D$28252,"&lt;&gt;内部转款",Sheet1!$D$5:$D$28252,"&lt;&gt;内部转账",Sheet1!$E$5:$E$28252,"&lt;&gt;*调拨*")</f>
        <v>0</v>
      </c>
      <c r="M534" s="32">
        <f>SUMIFS(Sheet1!$F$5:$F$28252,Sheet1!$I$5:$I$28252,$B534,Sheet1!$L$5:$L$28252,$A534,Sheet1!$D$5:$D$28252,"企健网",Sheet1!$E$5:$E$28252,"&lt;&gt;*调拨*")+SUMIFS(Sheet1!$F$5:$F$28252,Sheet1!$I$5:$I$28252,$B534,Sheet1!$L$5:$L$28252,$A534,Sheet1!$E$5:$E$28252,"*企健网*",Sheet1!$D$5:$D$28252,"&lt;&gt;企健网",Sheet1!$D$5:$D$28252,"&lt;&gt;内部转款",Sheet1!$D$5:$D$28252,"&lt;&gt;内部转账",Sheet1!$E$5:$E$28252,"&lt;&gt;*调拨*")</f>
        <v>0</v>
      </c>
      <c r="N534" s="32">
        <f>SUMIFS(Sheet1!$F$5:$F$28252,Sheet1!$I$5:$I$28252,$B534,Sheet1!$L$5:$L$28252,$A534,Sheet1!$D$5:$D$28252,"银联",Sheet1!$E$5:$E$28252,"&lt;&gt;*调拨*")+SUMIFS(Sheet1!$F$5:$F$28252,Sheet1!$I$5:$I$28252,$B534,Sheet1!$L$5:$L$28252,$A534,Sheet1!$E$5:$E$28252,"*银联*",Sheet1!$D$5:$D$28252,"&lt;&gt;银联",Sheet1!$D$5:$D$28252,"&lt;&gt;内部转款",Sheet1!$D$5:$D$28252,"&lt;&gt;内部转账",Sheet1!$E$5:$E$28252,"&lt;&gt;*调拨*")</f>
        <v>0</v>
      </c>
      <c r="O534" s="32">
        <f>SUMIFS(Sheet1!$F$5:$F$28252,Sheet1!$I$5:$I$28252,$B534,Sheet1!$L$5:$L$28252,$A534,Sheet1!$D$5:$D$28252,"京东",Sheet1!$E$5:$E$28252,"&lt;&gt;*调拨*")+SUMIFS(Sheet1!$F$5:$F$28252,Sheet1!$I$5:$I$28252,$B534,Sheet1!$L$5:$L$28252,$A534,Sheet1!$E$5:$E$28252,"*京东*",Sheet1!$D$5:$D$28252,"&lt;&gt;京东",Sheet1!$D$5:$D$28252,"&lt;&gt;内部转款",Sheet1!$D$5:$D$28252,"&lt;&gt;内部转账",Sheet1!$E$5:$E$28252,"&lt;&gt;*调拨*")</f>
        <v>0</v>
      </c>
      <c r="P534" s="32">
        <f>SUMIFS(Sheet1!$F$5:$F$28252,Sheet1!$I$5:$I$28252,$B534,Sheet1!$L$5:$L$28252,$A534,Sheet1!$D$5:$D$28252,"药机微信",Sheet1!$E$5:$E$28252,"&lt;&gt;*调拨*")+SUMIFS(Sheet1!$F$5:$F$28252,Sheet1!$I$5:$I$28252,$B534,Sheet1!$L$5:$L$28252,$A534,Sheet1!$E$5:$E$28252,"*药机微信*",Sheet1!$D$5:$D$28252,"&lt;&gt;药机微信",Sheet1!$D$5:$D$28252,"&lt;&gt;内部转款",Sheet1!$D$5:$D$28252,"&lt;&gt;内部转账",Sheet1!$E$5:$E$28252,"&lt;&gt;*调拨*")</f>
        <v>0</v>
      </c>
      <c r="Q534" s="32">
        <f>SUMIFS(Sheet1!$F$5:$F$28252,Sheet1!$I$5:$I$28252,$B534,Sheet1!$L$5:$L$28252,$A534,Sheet1!$D$5:$D$28252,"亲情卡",Sheet1!$E$5:$E$28252,"&lt;&gt;*调拨*")+SUMIFS(Sheet1!$F$5:$F$28252,Sheet1!$I$5:$I$28252,$B534,Sheet1!$L$5:$L$28252,$A534,Sheet1!$E$5:$E$28252,"*亲情卡*",Sheet1!$D$5:$D$28252,"&lt;&gt;亲情卡",Sheet1!$D$5:$D$28252,"&lt;&gt;内部转款",Sheet1!$D$5:$D$28252,"&lt;&gt;内部转账",Sheet1!$E$5:$E$28252,"&lt;&gt;*调拨*")</f>
        <v>0</v>
      </c>
      <c r="R534" s="32">
        <f>SUMIFS(Sheet1!$F$5:$F$28252,Sheet1!$I$5:$I$28252,$B534,Sheet1!$L$5:$L$28252,$A534,Sheet1!$D$5:$D$28252,"优惠券",Sheet1!$E$5:$E$28252,"&lt;&gt;*调拨*")+SUMIFS(Sheet1!$F$5:$F$28252,Sheet1!$I$5:$I$28252,$B534,Sheet1!$L$5:$L$28252,$A534,Sheet1!$E$5:$E$28252,"*优惠券*",Sheet1!$D$5:$D$28252,"&lt;&gt;优惠券",Sheet1!$D$5:$D$28252,"&lt;&gt;内部转款",Sheet1!$D$5:$D$28252,"&lt;&gt;内部转账",Sheet1!$E$5:$E$28252,"&lt;&gt;*调拨*")</f>
        <v>0</v>
      </c>
      <c r="S534" s="32">
        <f>SUMIFS(Sheet1!$F$5:$F$28252,Sheet1!$I$5:$I$28252,$B534,Sheet1!$L$5:$L$28252,$A534,Sheet1!$D$5:$D$28252,"代金券",Sheet1!$E$5:$E$28252,"&lt;&gt;*调拨*")+SUMIFS(Sheet1!$F$5:$F$28252,Sheet1!$I$5:$I$28252,$B534,Sheet1!$L$5:$L$28252,$A534,Sheet1!$E$5:$E$28252,"*代金券*",Sheet1!$D$5:$D$28252,"&lt;&gt;代金券",Sheet1!$D$5:$D$28252,"&lt;&gt;内部转款",Sheet1!$D$5:$D$28252,"&lt;&gt;内部转账",Sheet1!$E$5:$E$28252,"&lt;&gt;*调拨*")</f>
        <v>0</v>
      </c>
      <c r="T534" s="32">
        <f>SUMIFS(Sheet1!$F$5:$F$28252,Sheet1!$I$5:$I$28252,$B534,Sheet1!$L$5:$L$28252,$A534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534,Sheet1!$L$5:$L$28252,$A534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534,Sheet1!$L$5:$L$28252,$A534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534,Sheet1!$L$5:$L$28252,$A534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4" s="32">
        <f>SUMIFS(Sheet1!$F$5:$F$28252,Sheet1!$I$5:$I$28252,$B534,Sheet1!$L$5:$L$28252,$A534,Sheet1!$E$5:$E$28252,"*调拨*")</f>
        <v>0</v>
      </c>
      <c r="V534" s="32">
        <f>SUMIFS(Sheet1!$F$5:$F$28252,Sheet1!$I$5:$I$28252,$B534,Sheet1!$L$5:$L$28252,$A534,Sheet1!$D$5:$D$28252,"储值",Sheet1!$E$5:$E$28252,"&lt;&gt;*调拨*")+SUMIFS(Sheet1!$F$5:$F$28252,Sheet1!$I$5:$I$28252,$B534,Sheet1!$L$5:$L$28252,$A534,Sheet1!$E$5:$E$28252,"*储值*",Sheet1!$D$5:$D$28252,"&lt;&gt;储值",Sheet1!$D$5:$D$28252,"&lt;&gt;内部转款",Sheet1!$D$5:$D$28252,"&lt;&gt;内部转账",Sheet1!$E$5:$E$28252,"&lt;&gt;*调拨*")</f>
        <v>0</v>
      </c>
      <c r="W534" s="32">
        <f>SUMIFS(Sheet1!$F$5:$F$28252,Sheet1!$I$5:$I$28252,$B534,Sheet1!$L$5:$L$28252,$A534,Sheet1!$D$5:$D$28252,"效期",Sheet1!$E$5:$E$28252,"&lt;&gt;*调拨*")+SUMIFS(Sheet1!$F$5:$F$28252,Sheet1!$I$5:$I$28252,$B534,Sheet1!$L$5:$L$28252,$A534,Sheet1!$E$5:$E$28252,"*效期*",Sheet1!$D$5:$D$28252,"&lt;&gt;效期",Sheet1!$D$5:$D$28252,"&lt;&gt;内部转款",Sheet1!$D$5:$D$28252,"&lt;&gt;内部转账",Sheet1!$E$5:$E$28252,"&lt;&gt;*调拨*")</f>
        <v>0</v>
      </c>
      <c r="X534" s="32">
        <f>SUMIFS(Sheet1!$F$5:$F$28252,Sheet1!$I$5:$I$28252,$B534,Sheet1!$L$5:$L$28252,$A534,Sheet1!$D$5:$D$28252,"内部转款",Sheet1!$E$5:$E$28252,"&lt;&gt;*调拨*")+SUMIFS(Sheet1!$F$5:$F$28252,Sheet1!$I$5:$I$28252,$B534,Sheet1!$L$5:$L$28252,$A534,Sheet1!$D$5:$D$28252,"内部转账",Sheet1!$E$5:$E$28252,"&lt;&gt;*调拨*")</f>
        <v>0</v>
      </c>
      <c r="Y534" s="32">
        <f t="shared" si="36"/>
        <v>0</v>
      </c>
      <c r="Z534" s="32">
        <f>SUMIFS(Sheet1!$F$5:$F$28252,Sheet1!$I$5:$I$28252,$B534,Sheet1!$L$5:$L$28252,$A534)</f>
        <v>38013.59</v>
      </c>
      <c r="AA534" s="32">
        <f>SUMIFS(Sheet1!$G$5:$G$28252,Sheet1!$I$5:$I$28252,$B534,Sheet1!$L$5:$L$28252,$A534,Sheet1!$D$5:$D$28252,"工资",Sheet1!$E$5:$E$28252,"&lt;&gt;*调拨*")+SUMIFS(Sheet1!$G$5:$G$28252,Sheet1!$I$5:$I$28252,$B534,Sheet1!$L$5:$L$28252,$A534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4" s="32">
        <f>SUMIFS(Sheet1!$G$5:$G$28252,Sheet1!$I$5:$I$28252,$B534,Sheet1!$L$5:$L$28252,$A534,Sheet1!$D$5:$D$28252,"水费",Sheet1!$E$5:$E$28252,"&lt;&gt;*调拨*")+SUMIFS(Sheet1!$G$5:$G$28252,Sheet1!$I$5:$I$28252,$B534,Sheet1!$L$5:$L$28252,$A534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34" s="32">
        <f>SUMIFS(Sheet1!$G$5:$G$28252,Sheet1!$I$5:$I$28252,$B534,Sheet1!$L$5:$L$28252,$A534,Sheet1!$D$5:$D$28252,"电费",Sheet1!$E$5:$E$28252,"&lt;&gt;*调拨*")+SUMIFS(Sheet1!$G$5:$G$28252,Sheet1!$I$5:$I$28252,$B534,Sheet1!$L$5:$L$28252,$A534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34" s="32">
        <f>SUMIFS(Sheet1!$G$5:$G$28252,Sheet1!$I$5:$I$28252,$B534,Sheet1!$L$5:$L$28252,$A534,Sheet1!$D$5:$D$28252,"宽带费",Sheet1!$E$5:$E$28252,"&lt;&gt;*调拨*")+SUMIFS(Sheet1!$G$5:$G$28252,Sheet1!$I$5:$I$28252,$B534,Sheet1!$L$5:$L$28252,$A534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34" s="32">
        <f>SUMIFS(Sheet1!$G$5:$G$28252,Sheet1!$I$5:$I$28252,$B534,Sheet1!$L$5:$L$28252,$A534,Sheet1!$D$5:$D$28252,"办公费",Sheet1!$E$5:$E$28252,"&lt;&gt;*调拨*")+SUMIFS(Sheet1!$G$5:$G$28252,Sheet1!$I$5:$I$28252,$B534,Sheet1!$L$5:$L$28252,$A534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34" s="32">
        <f>SUMIFS(Sheet1!$G$5:$G$28252,Sheet1!$I$5:$I$28252,$B534,Sheet1!$L$5:$L$28252,$A534,Sheet1!$D$5:$D$28252,"话费",Sheet1!$E$5:$E$28252,"&lt;&gt;*调拨*")+SUMIFS(Sheet1!$G$5:$G$28252,Sheet1!$I$5:$I$28252,$B534,Sheet1!$L$5:$L$28252,$A534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34" s="32">
        <f>SUMIFS(Sheet1!$G$5:$G$28252,Sheet1!$I$5:$I$28252,$B534,Sheet1!$L$5:$L$28252,$A534,Sheet1!$D$5:$D$28252,"房租",Sheet1!$E$5:$E$28252,"&lt;&gt;*调拨*")+SUMIFS(Sheet1!$G$5:$G$28252,Sheet1!$I$5:$I$28252,$B534,Sheet1!$L$5:$L$28252,$A534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4" s="32">
        <f>SUMIFS(Sheet1!$G$5:$G$28252,Sheet1!$I$5:$I$28252,$B534,Sheet1!$L$5:$L$28252,$A534,Sheet1!$E$5:$E$28252,"*调拨*")</f>
        <v>0</v>
      </c>
      <c r="AI534" s="32">
        <f>SUMIFS(Sheet1!$G$5:$G$28252,Sheet1!$I$5:$I$28252,$B534,Sheet1!$L$5:$L$28252,$A534,Sheet1!$D$5:$D$28252,"内部转款",Sheet1!$E$5:$E$28252,"&lt;&gt;*调拨*")+SUMIFS(Sheet1!$G$5:$G$28252,Sheet1!$I$5:$I$28252,$B534,Sheet1!$L$5:$L$28252,$A534,Sheet1!$D$5:$D$28252,"内部转账",Sheet1!$E$5:$E$28252,"&lt;&gt;*调拨*")</f>
        <v>0</v>
      </c>
      <c r="AJ534" s="32">
        <f t="shared" si="37"/>
        <v>0</v>
      </c>
      <c r="AK534" s="32">
        <f>SUMIFS(Sheet1!$G$5:$G$28252,Sheet1!$I$5:$I$28252,$B534,Sheet1!$L$5:$L$28252,$A534)</f>
        <v>0</v>
      </c>
      <c r="AL534" s="32">
        <f t="shared" si="38"/>
        <v>38013.59</v>
      </c>
    </row>
    <row r="535" ht="16.5" spans="1:38">
      <c r="A535" s="30">
        <v>202609</v>
      </c>
      <c r="B535" s="31" t="s">
        <v>84</v>
      </c>
      <c r="C535" s="32">
        <f>SUMIFS(Sheet1!$F$5:$F$28252,Sheet1!$I$5:$I$28252,$B535,Sheet1!$L$5:$L$28252,$A535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35" s="32">
        <f>SUMIFS(Sheet1!$F$5:$F$28252,Sheet1!$I$5:$I$28252,$B535,Sheet1!$L$5:$L$28252,$A535,Sheet1!$D$5:$D$28252,"医保即时拨付",Sheet1!$E$5:$E$28252,"&lt;&gt;*调拨*")+SUMIFS(Sheet1!$F$5:$F$28252,Sheet1!$I$5:$I$28252,$B535,Sheet1!$L$5:$L$28252,$A535,Sheet1!$E$5:$E$28252,"*医保即时拨付*",Sheet1!$D$5:$D$28252,"&lt;&gt;医保即时拨付",Sheet1!$D$5:$D$28252,"&lt;&gt;内部转款",Sheet1!$D$5:$D$28252,"&lt;&gt;内部转账",Sheet1!$E$5:$E$28252,"&lt;&gt;*调拨*")</f>
        <v>0</v>
      </c>
      <c r="E535" s="32">
        <f>SUMIFS(Sheet1!$F$5:$F$28252,Sheet1!$I$5:$I$28252,$B535,Sheet1!$L$5:$L$28252,$A535,Sheet1!$D$5:$D$28252,"医保",Sheet1!$E$5:$E$28252,"&lt;&gt;*调拨*",Sheet1!$E$5:$E$28252,"&lt;&gt;*医保即时拨付*")+SUMIFS(Sheet1!$F$5:$F$28252,Sheet1!$I$5:$I$28252,$B535,Sheet1!$L$5:$L$28252,$A535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5" s="32">
        <f>SUMIFS(Sheet1!$F$5:$F$28252,Sheet1!$I$5:$I$28252,$B535,Sheet1!$L$5:$L$28252,$A535,Sheet1!$D$5:$D$28252,"聚合",Sheet1!$E$5:$E$28252,"&lt;&gt;*调拨*")+SUMIFS(Sheet1!$F$5:$F$28252,Sheet1!$I$5:$I$28252,$B535,Sheet1!$L$5:$L$28252,$A535,Sheet1!$E$5:$E$28252,"*聚合*",Sheet1!$D$5:$D$28252,"&lt;&gt;聚合",Sheet1!$D$5:$D$28252,"&lt;&gt;内部转款",Sheet1!$D$5:$D$28252,"&lt;&gt;内部转账",Sheet1!$E$5:$E$28252,"&lt;&gt;*调拨*")</f>
        <v>0</v>
      </c>
      <c r="G535" s="32">
        <f>SUMIFS(Sheet1!$F$5:$F$28252,Sheet1!$I$5:$I$28252,$B535,Sheet1!$L$5:$L$28252,$A535,Sheet1!$D$5:$D$28252,"24小时微信",Sheet1!$E$5:$E$28252,"&lt;&gt;*调拨*")+SUMIFS(Sheet1!$F$5:$F$28252,Sheet1!$I$5:$I$28252,$B535,Sheet1!$L$5:$L$28252,$A535,Sheet1!$E$5:$E$28252,"*24小时微信*",Sheet1!$D$5:$D$28252,"&lt;&gt;24小时微信",Sheet1!$D$5:$D$28252,"&lt;&gt;内部转款",Sheet1!$D$5:$D$28252,"&lt;&gt;内部转账",Sheet1!$E$5:$E$28252,"&lt;&gt;*调拨*")</f>
        <v>0</v>
      </c>
      <c r="H535" s="32">
        <f>SUMIFS(Sheet1!$F$5:$F$28252,Sheet1!$I$5:$I$28252,$B535,Sheet1!$L$5:$L$28252,$A535,Sheet1!$D$5:$D$28252,"美团",Sheet1!$E$5:$E$28252,"&lt;&gt;*调拨*")+SUMIFS(Sheet1!$F$5:$F$28252,Sheet1!$I$5:$I$28252,$B535,Sheet1!$L$5:$L$28252,$A535,Sheet1!$E$5:$E$28252,"*美团*",Sheet1!$D$5:$D$28252,"&lt;&gt;美团",Sheet1!$D$5:$D$28252,"&lt;&gt;内部转款",Sheet1!$D$5:$D$28252,"&lt;&gt;内部转账",Sheet1!$E$5:$E$28252,"&lt;&gt;*调拨*")</f>
        <v>0</v>
      </c>
      <c r="I535" s="32">
        <f>SUMIFS(Sheet1!$F$5:$F$28252,Sheet1!$I$5:$I$28252,$B535,Sheet1!$L$5:$L$28252,$A535,Sheet1!$D$5:$D$28252,"饿了么",Sheet1!$E$5:$E$28252,"&lt;&gt;*调拨*")+SUMIFS(Sheet1!$F$5:$F$28252,Sheet1!$I$5:$I$28252,$B535,Sheet1!$L$5:$L$28252,$A535,Sheet1!$E$5:$E$28252,"*饿了么*",Sheet1!$D$5:$D$28252,"&lt;&gt;饿了么",Sheet1!$D$5:$D$28252,"&lt;&gt;内部转款",Sheet1!$D$5:$D$28252,"&lt;&gt;内部转账",Sheet1!$E$5:$E$28252,"&lt;&gt;*调拨*")</f>
        <v>0</v>
      </c>
      <c r="J535" s="32">
        <f>SUMIFS(Sheet1!$F$5:$F$28252,Sheet1!$I$5:$I$28252,$B535,Sheet1!$L$5:$L$28252,$A535,Sheet1!$D$5:$D$28252,"健E卡",Sheet1!$E$5:$E$28252,"&lt;&gt;*调拨*")+SUMIFS(Sheet1!$F$5:$F$28252,Sheet1!$I$5:$I$28252,$B535,Sheet1!$L$5:$L$28252,$A535,Sheet1!$E$5:$E$28252,"*健E卡*",Sheet1!$D$5:$D$28252,"&lt;&gt;健E卡",Sheet1!$D$5:$D$28252,"&lt;&gt;内部转款",Sheet1!$D$5:$D$28252,"&lt;&gt;内部转账",Sheet1!$E$5:$E$28252,"&lt;&gt;*调拨*")</f>
        <v>0</v>
      </c>
      <c r="K535" s="32">
        <f>SUMIFS(Sheet1!$F$5:$F$28252,Sheet1!$I$5:$I$28252,$B535,Sheet1!$L$5:$L$28252,$A535,Sheet1!$D$5:$D$28252,"抖音",Sheet1!$E$5:$E$28252,"&lt;&gt;*调拨*")+SUMIFS(Sheet1!$F$5:$F$28252,Sheet1!$I$5:$I$28252,$B535,Sheet1!$L$5:$L$28252,$A535,Sheet1!$E$5:$E$28252,"*抖音*",Sheet1!$D$5:$D$28252,"&lt;&gt;抖音",Sheet1!$D$5:$D$28252,"&lt;&gt;内部转款",Sheet1!$D$5:$D$28252,"&lt;&gt;内部转账",Sheet1!$E$5:$E$28252,"&lt;&gt;*调拨*")</f>
        <v>0</v>
      </c>
      <c r="L535" s="32">
        <f>SUMIFS(Sheet1!$F$5:$F$28252,Sheet1!$I$5:$I$28252,$B535,Sheet1!$L$5:$L$28252,$A535,Sheet1!$D$5:$D$28252,"医卡通",Sheet1!$E$5:$E$28252,"&lt;&gt;*调拨*")+SUMIFS(Sheet1!$F$5:$F$28252,Sheet1!$I$5:$I$28252,$B535,Sheet1!$L$5:$L$28252,$A535,Sheet1!$E$5:$E$28252,"*医卡通*",Sheet1!$D$5:$D$28252,"&lt;&gt;医卡通",Sheet1!$D$5:$D$28252,"&lt;&gt;内部转款",Sheet1!$D$5:$D$28252,"&lt;&gt;内部转账",Sheet1!$E$5:$E$28252,"&lt;&gt;*调拨*")</f>
        <v>0</v>
      </c>
      <c r="M535" s="32">
        <f>SUMIFS(Sheet1!$F$5:$F$28252,Sheet1!$I$5:$I$28252,$B535,Sheet1!$L$5:$L$28252,$A535,Sheet1!$D$5:$D$28252,"企健网",Sheet1!$E$5:$E$28252,"&lt;&gt;*调拨*")+SUMIFS(Sheet1!$F$5:$F$28252,Sheet1!$I$5:$I$28252,$B535,Sheet1!$L$5:$L$28252,$A535,Sheet1!$E$5:$E$28252,"*企健网*",Sheet1!$D$5:$D$28252,"&lt;&gt;企健网",Sheet1!$D$5:$D$28252,"&lt;&gt;内部转款",Sheet1!$D$5:$D$28252,"&lt;&gt;内部转账",Sheet1!$E$5:$E$28252,"&lt;&gt;*调拨*")</f>
        <v>0</v>
      </c>
      <c r="N535" s="32">
        <f>SUMIFS(Sheet1!$F$5:$F$28252,Sheet1!$I$5:$I$28252,$B535,Sheet1!$L$5:$L$28252,$A535,Sheet1!$D$5:$D$28252,"银联",Sheet1!$E$5:$E$28252,"&lt;&gt;*调拨*")+SUMIFS(Sheet1!$F$5:$F$28252,Sheet1!$I$5:$I$28252,$B535,Sheet1!$L$5:$L$28252,$A535,Sheet1!$E$5:$E$28252,"*银联*",Sheet1!$D$5:$D$28252,"&lt;&gt;银联",Sheet1!$D$5:$D$28252,"&lt;&gt;内部转款",Sheet1!$D$5:$D$28252,"&lt;&gt;内部转账",Sheet1!$E$5:$E$28252,"&lt;&gt;*调拨*")</f>
        <v>0</v>
      </c>
      <c r="O535" s="32">
        <f>SUMIFS(Sheet1!$F$5:$F$28252,Sheet1!$I$5:$I$28252,$B535,Sheet1!$L$5:$L$28252,$A535,Sheet1!$D$5:$D$28252,"京东",Sheet1!$E$5:$E$28252,"&lt;&gt;*调拨*")+SUMIFS(Sheet1!$F$5:$F$28252,Sheet1!$I$5:$I$28252,$B535,Sheet1!$L$5:$L$28252,$A535,Sheet1!$E$5:$E$28252,"*京东*",Sheet1!$D$5:$D$28252,"&lt;&gt;京东",Sheet1!$D$5:$D$28252,"&lt;&gt;内部转款",Sheet1!$D$5:$D$28252,"&lt;&gt;内部转账",Sheet1!$E$5:$E$28252,"&lt;&gt;*调拨*")</f>
        <v>0</v>
      </c>
      <c r="P535" s="32">
        <f>SUMIFS(Sheet1!$F$5:$F$28252,Sheet1!$I$5:$I$28252,$B535,Sheet1!$L$5:$L$28252,$A535,Sheet1!$D$5:$D$28252,"药机微信",Sheet1!$E$5:$E$28252,"&lt;&gt;*调拨*")+SUMIFS(Sheet1!$F$5:$F$28252,Sheet1!$I$5:$I$28252,$B535,Sheet1!$L$5:$L$28252,$A535,Sheet1!$E$5:$E$28252,"*药机微信*",Sheet1!$D$5:$D$28252,"&lt;&gt;药机微信",Sheet1!$D$5:$D$28252,"&lt;&gt;内部转款",Sheet1!$D$5:$D$28252,"&lt;&gt;内部转账",Sheet1!$E$5:$E$28252,"&lt;&gt;*调拨*")</f>
        <v>0</v>
      </c>
      <c r="Q535" s="32">
        <f>SUMIFS(Sheet1!$F$5:$F$28252,Sheet1!$I$5:$I$28252,$B535,Sheet1!$L$5:$L$28252,$A535,Sheet1!$D$5:$D$28252,"亲情卡",Sheet1!$E$5:$E$28252,"&lt;&gt;*调拨*")+SUMIFS(Sheet1!$F$5:$F$28252,Sheet1!$I$5:$I$28252,$B535,Sheet1!$L$5:$L$28252,$A535,Sheet1!$E$5:$E$28252,"*亲情卡*",Sheet1!$D$5:$D$28252,"&lt;&gt;亲情卡",Sheet1!$D$5:$D$28252,"&lt;&gt;内部转款",Sheet1!$D$5:$D$28252,"&lt;&gt;内部转账",Sheet1!$E$5:$E$28252,"&lt;&gt;*调拨*")</f>
        <v>0</v>
      </c>
      <c r="R535" s="32">
        <f>SUMIFS(Sheet1!$F$5:$F$28252,Sheet1!$I$5:$I$28252,$B535,Sheet1!$L$5:$L$28252,$A535,Sheet1!$D$5:$D$28252,"优惠券",Sheet1!$E$5:$E$28252,"&lt;&gt;*调拨*")+SUMIFS(Sheet1!$F$5:$F$28252,Sheet1!$I$5:$I$28252,$B535,Sheet1!$L$5:$L$28252,$A535,Sheet1!$E$5:$E$28252,"*优惠券*",Sheet1!$D$5:$D$28252,"&lt;&gt;优惠券",Sheet1!$D$5:$D$28252,"&lt;&gt;内部转款",Sheet1!$D$5:$D$28252,"&lt;&gt;内部转账",Sheet1!$E$5:$E$28252,"&lt;&gt;*调拨*")</f>
        <v>0</v>
      </c>
      <c r="S535" s="32">
        <f>SUMIFS(Sheet1!$F$5:$F$28252,Sheet1!$I$5:$I$28252,$B535,Sheet1!$L$5:$L$28252,$A535,Sheet1!$D$5:$D$28252,"代金券",Sheet1!$E$5:$E$28252,"&lt;&gt;*调拨*")+SUMIFS(Sheet1!$F$5:$F$28252,Sheet1!$I$5:$I$28252,$B535,Sheet1!$L$5:$L$28252,$A535,Sheet1!$E$5:$E$28252,"*代金券*",Sheet1!$D$5:$D$28252,"&lt;&gt;代金券",Sheet1!$D$5:$D$28252,"&lt;&gt;内部转款",Sheet1!$D$5:$D$28252,"&lt;&gt;内部转账",Sheet1!$E$5:$E$28252,"&lt;&gt;*调拨*")</f>
        <v>0</v>
      </c>
      <c r="T535" s="32">
        <f>SUMIFS(Sheet1!$F$5:$F$28252,Sheet1!$I$5:$I$28252,$B535,Sheet1!$L$5:$L$28252,$A535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535,Sheet1!$L$5:$L$28252,$A535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535,Sheet1!$L$5:$L$28252,$A535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535,Sheet1!$L$5:$L$28252,$A535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5" s="32">
        <f>SUMIFS(Sheet1!$F$5:$F$28252,Sheet1!$I$5:$I$28252,$B535,Sheet1!$L$5:$L$28252,$A535,Sheet1!$E$5:$E$28252,"*调拨*")</f>
        <v>0</v>
      </c>
      <c r="V535" s="32">
        <f>SUMIFS(Sheet1!$F$5:$F$28252,Sheet1!$I$5:$I$28252,$B535,Sheet1!$L$5:$L$28252,$A535,Sheet1!$D$5:$D$28252,"储值",Sheet1!$E$5:$E$28252,"&lt;&gt;*调拨*")+SUMIFS(Sheet1!$F$5:$F$28252,Sheet1!$I$5:$I$28252,$B535,Sheet1!$L$5:$L$28252,$A535,Sheet1!$E$5:$E$28252,"*储值*",Sheet1!$D$5:$D$28252,"&lt;&gt;储值",Sheet1!$D$5:$D$28252,"&lt;&gt;内部转款",Sheet1!$D$5:$D$28252,"&lt;&gt;内部转账",Sheet1!$E$5:$E$28252,"&lt;&gt;*调拨*")</f>
        <v>0</v>
      </c>
      <c r="W535" s="32">
        <f>SUMIFS(Sheet1!$F$5:$F$28252,Sheet1!$I$5:$I$28252,$B535,Sheet1!$L$5:$L$28252,$A535,Sheet1!$D$5:$D$28252,"效期",Sheet1!$E$5:$E$28252,"&lt;&gt;*调拨*")+SUMIFS(Sheet1!$F$5:$F$28252,Sheet1!$I$5:$I$28252,$B535,Sheet1!$L$5:$L$28252,$A535,Sheet1!$E$5:$E$28252,"*效期*",Sheet1!$D$5:$D$28252,"&lt;&gt;效期",Sheet1!$D$5:$D$28252,"&lt;&gt;内部转款",Sheet1!$D$5:$D$28252,"&lt;&gt;内部转账",Sheet1!$E$5:$E$28252,"&lt;&gt;*调拨*")</f>
        <v>0</v>
      </c>
      <c r="X535" s="32">
        <f>SUMIFS(Sheet1!$F$5:$F$28252,Sheet1!$I$5:$I$28252,$B535,Sheet1!$L$5:$L$28252,$A535,Sheet1!$D$5:$D$28252,"内部转款",Sheet1!$E$5:$E$28252,"&lt;&gt;*调拨*")+SUMIFS(Sheet1!$F$5:$F$28252,Sheet1!$I$5:$I$28252,$B535,Sheet1!$L$5:$L$28252,$A535,Sheet1!$D$5:$D$28252,"内部转账",Sheet1!$E$5:$E$28252,"&lt;&gt;*调拨*")</f>
        <v>0</v>
      </c>
      <c r="Y535" s="32">
        <f t="shared" si="36"/>
        <v>0</v>
      </c>
      <c r="Z535" s="32">
        <f>SUMIFS(Sheet1!$F$5:$F$28252,Sheet1!$I$5:$I$28252,$B535,Sheet1!$L$5:$L$28252,$A535)</f>
        <v>0</v>
      </c>
      <c r="AA535" s="32">
        <f>SUMIFS(Sheet1!$G$5:$G$28252,Sheet1!$I$5:$I$28252,$B535,Sheet1!$L$5:$L$28252,$A535,Sheet1!$D$5:$D$28252,"工资",Sheet1!$E$5:$E$28252,"&lt;&gt;*调拨*")+SUMIFS(Sheet1!$G$5:$G$28252,Sheet1!$I$5:$I$28252,$B535,Sheet1!$L$5:$L$28252,$A535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5" s="32">
        <f>SUMIFS(Sheet1!$G$5:$G$28252,Sheet1!$I$5:$I$28252,$B535,Sheet1!$L$5:$L$28252,$A535,Sheet1!$D$5:$D$28252,"水费",Sheet1!$E$5:$E$28252,"&lt;&gt;*调拨*")+SUMIFS(Sheet1!$G$5:$G$28252,Sheet1!$I$5:$I$28252,$B535,Sheet1!$L$5:$L$28252,$A535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80</v>
      </c>
      <c r="AC535" s="32">
        <f>SUMIFS(Sheet1!$G$5:$G$28252,Sheet1!$I$5:$I$28252,$B535,Sheet1!$L$5:$L$28252,$A535,Sheet1!$D$5:$D$28252,"电费",Sheet1!$E$5:$E$28252,"&lt;&gt;*调拨*")+SUMIFS(Sheet1!$G$5:$G$28252,Sheet1!$I$5:$I$28252,$B535,Sheet1!$L$5:$L$28252,$A535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1200</v>
      </c>
      <c r="AD535" s="32">
        <f>SUMIFS(Sheet1!$G$5:$G$28252,Sheet1!$I$5:$I$28252,$B535,Sheet1!$L$5:$L$28252,$A535,Sheet1!$D$5:$D$28252,"宽带费",Sheet1!$E$5:$E$28252,"&lt;&gt;*调拨*")+SUMIFS(Sheet1!$G$5:$G$28252,Sheet1!$I$5:$I$28252,$B535,Sheet1!$L$5:$L$28252,$A535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599</v>
      </c>
      <c r="AE535" s="32">
        <f>SUMIFS(Sheet1!$G$5:$G$28252,Sheet1!$I$5:$I$28252,$B535,Sheet1!$L$5:$L$28252,$A535,Sheet1!$D$5:$D$28252,"办公费",Sheet1!$E$5:$E$28252,"&lt;&gt;*调拨*")+SUMIFS(Sheet1!$G$5:$G$28252,Sheet1!$I$5:$I$28252,$B535,Sheet1!$L$5:$L$28252,$A535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150</v>
      </c>
      <c r="AF535" s="32">
        <f>SUMIFS(Sheet1!$G$5:$G$28252,Sheet1!$I$5:$I$28252,$B535,Sheet1!$L$5:$L$28252,$A535,Sheet1!$D$5:$D$28252,"话费",Sheet1!$E$5:$E$28252,"&lt;&gt;*调拨*")+SUMIFS(Sheet1!$G$5:$G$28252,Sheet1!$I$5:$I$28252,$B535,Sheet1!$L$5:$L$28252,$A535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35" s="32">
        <f>SUMIFS(Sheet1!$G$5:$G$28252,Sheet1!$I$5:$I$28252,$B535,Sheet1!$L$5:$L$28252,$A535,Sheet1!$D$5:$D$28252,"房租",Sheet1!$E$5:$E$28252,"&lt;&gt;*调拨*")+SUMIFS(Sheet1!$G$5:$G$28252,Sheet1!$I$5:$I$28252,$B535,Sheet1!$L$5:$L$28252,$A535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5" s="32">
        <f>SUMIFS(Sheet1!$G$5:$G$28252,Sheet1!$I$5:$I$28252,$B535,Sheet1!$L$5:$L$28252,$A535,Sheet1!$E$5:$E$28252,"*调拨*")</f>
        <v>0</v>
      </c>
      <c r="AI535" s="32">
        <f>SUMIFS(Sheet1!$G$5:$G$28252,Sheet1!$I$5:$I$28252,$B535,Sheet1!$L$5:$L$28252,$A535,Sheet1!$D$5:$D$28252,"内部转款",Sheet1!$E$5:$E$28252,"&lt;&gt;*调拨*")+SUMIFS(Sheet1!$G$5:$G$28252,Sheet1!$I$5:$I$28252,$B535,Sheet1!$L$5:$L$28252,$A535,Sheet1!$D$5:$D$28252,"内部转账",Sheet1!$E$5:$E$28252,"&lt;&gt;*调拨*")</f>
        <v>0</v>
      </c>
      <c r="AJ535" s="32">
        <f t="shared" si="37"/>
        <v>1124.13</v>
      </c>
      <c r="AK535" s="32">
        <f>SUMIFS(Sheet1!$G$5:$G$28252,Sheet1!$I$5:$I$28252,$B535,Sheet1!$L$5:$L$28252,$A535)</f>
        <v>3153.13</v>
      </c>
      <c r="AL535" s="32">
        <f t="shared" si="38"/>
        <v>-3153.13</v>
      </c>
    </row>
    <row r="536" ht="16.5" spans="1:38">
      <c r="A536" s="30">
        <v>202609</v>
      </c>
      <c r="B536" s="31" t="s">
        <v>274</v>
      </c>
      <c r="C536" s="32">
        <f>SUMIFS(Sheet1!$F$5:$F$28252,Sheet1!$I$5:$I$28252,$B536,Sheet1!$L$5:$L$28252,$A536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36" s="32">
        <f>SUMIFS(Sheet1!$F$5:$F$28252,Sheet1!$I$5:$I$28252,$B536,Sheet1!$L$5:$L$28252,$A536,Sheet1!$D$5:$D$28252,"医保即时拨付",Sheet1!$E$5:$E$28252,"&lt;&gt;*调拨*")+SUMIFS(Sheet1!$F$5:$F$28252,Sheet1!$I$5:$I$28252,$B536,Sheet1!$L$5:$L$28252,$A536,Sheet1!$E$5:$E$28252,"*医保即时拨付*",Sheet1!$D$5:$D$28252,"&lt;&gt;医保即时拨付",Sheet1!$D$5:$D$28252,"&lt;&gt;内部转款",Sheet1!$D$5:$D$28252,"&lt;&gt;内部转账",Sheet1!$E$5:$E$28252,"&lt;&gt;*调拨*")</f>
        <v>0</v>
      </c>
      <c r="E536" s="32">
        <f>SUMIFS(Sheet1!$F$5:$F$28252,Sheet1!$I$5:$I$28252,$B536,Sheet1!$L$5:$L$28252,$A536,Sheet1!$D$5:$D$28252,"医保",Sheet1!$E$5:$E$28252,"&lt;&gt;*调拨*",Sheet1!$E$5:$E$28252,"&lt;&gt;*医保即时拨付*")+SUMIFS(Sheet1!$F$5:$F$28252,Sheet1!$I$5:$I$28252,$B536,Sheet1!$L$5:$L$28252,$A536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6" s="32">
        <f>SUMIFS(Sheet1!$F$5:$F$28252,Sheet1!$I$5:$I$28252,$B536,Sheet1!$L$5:$L$28252,$A536,Sheet1!$D$5:$D$28252,"聚合",Sheet1!$E$5:$E$28252,"&lt;&gt;*调拨*")+SUMIFS(Sheet1!$F$5:$F$28252,Sheet1!$I$5:$I$28252,$B536,Sheet1!$L$5:$L$28252,$A536,Sheet1!$E$5:$E$28252,"*聚合*",Sheet1!$D$5:$D$28252,"&lt;&gt;聚合",Sheet1!$D$5:$D$28252,"&lt;&gt;内部转款",Sheet1!$D$5:$D$28252,"&lt;&gt;内部转账",Sheet1!$E$5:$E$28252,"&lt;&gt;*调拨*")</f>
        <v>0</v>
      </c>
      <c r="G536" s="32">
        <f>SUMIFS(Sheet1!$F$5:$F$28252,Sheet1!$I$5:$I$28252,$B536,Sheet1!$L$5:$L$28252,$A536,Sheet1!$D$5:$D$28252,"24小时微信",Sheet1!$E$5:$E$28252,"&lt;&gt;*调拨*")+SUMIFS(Sheet1!$F$5:$F$28252,Sheet1!$I$5:$I$28252,$B536,Sheet1!$L$5:$L$28252,$A536,Sheet1!$E$5:$E$28252,"*24小时微信*",Sheet1!$D$5:$D$28252,"&lt;&gt;24小时微信",Sheet1!$D$5:$D$28252,"&lt;&gt;内部转款",Sheet1!$D$5:$D$28252,"&lt;&gt;内部转账",Sheet1!$E$5:$E$28252,"&lt;&gt;*调拨*")</f>
        <v>0</v>
      </c>
      <c r="H536" s="32">
        <f>SUMIFS(Sheet1!$F$5:$F$28252,Sheet1!$I$5:$I$28252,$B536,Sheet1!$L$5:$L$28252,$A536,Sheet1!$D$5:$D$28252,"美团",Sheet1!$E$5:$E$28252,"&lt;&gt;*调拨*")+SUMIFS(Sheet1!$F$5:$F$28252,Sheet1!$I$5:$I$28252,$B536,Sheet1!$L$5:$L$28252,$A536,Sheet1!$E$5:$E$28252,"*美团*",Sheet1!$D$5:$D$28252,"&lt;&gt;美团",Sheet1!$D$5:$D$28252,"&lt;&gt;内部转款",Sheet1!$D$5:$D$28252,"&lt;&gt;内部转账",Sheet1!$E$5:$E$28252,"&lt;&gt;*调拨*")</f>
        <v>0</v>
      </c>
      <c r="I536" s="32">
        <f>SUMIFS(Sheet1!$F$5:$F$28252,Sheet1!$I$5:$I$28252,$B536,Sheet1!$L$5:$L$28252,$A536,Sheet1!$D$5:$D$28252,"饿了么",Sheet1!$E$5:$E$28252,"&lt;&gt;*调拨*")+SUMIFS(Sheet1!$F$5:$F$28252,Sheet1!$I$5:$I$28252,$B536,Sheet1!$L$5:$L$28252,$A536,Sheet1!$E$5:$E$28252,"*饿了么*",Sheet1!$D$5:$D$28252,"&lt;&gt;饿了么",Sheet1!$D$5:$D$28252,"&lt;&gt;内部转款",Sheet1!$D$5:$D$28252,"&lt;&gt;内部转账",Sheet1!$E$5:$E$28252,"&lt;&gt;*调拨*")</f>
        <v>0</v>
      </c>
      <c r="J536" s="32">
        <f>SUMIFS(Sheet1!$F$5:$F$28252,Sheet1!$I$5:$I$28252,$B536,Sheet1!$L$5:$L$28252,$A536,Sheet1!$D$5:$D$28252,"健E卡",Sheet1!$E$5:$E$28252,"&lt;&gt;*调拨*")+SUMIFS(Sheet1!$F$5:$F$28252,Sheet1!$I$5:$I$28252,$B536,Sheet1!$L$5:$L$28252,$A536,Sheet1!$E$5:$E$28252,"*健E卡*",Sheet1!$D$5:$D$28252,"&lt;&gt;健E卡",Sheet1!$D$5:$D$28252,"&lt;&gt;内部转款",Sheet1!$D$5:$D$28252,"&lt;&gt;内部转账",Sheet1!$E$5:$E$28252,"&lt;&gt;*调拨*")</f>
        <v>0</v>
      </c>
      <c r="K536" s="32">
        <f>SUMIFS(Sheet1!$F$5:$F$28252,Sheet1!$I$5:$I$28252,$B536,Sheet1!$L$5:$L$28252,$A536,Sheet1!$D$5:$D$28252,"抖音",Sheet1!$E$5:$E$28252,"&lt;&gt;*调拨*")+SUMIFS(Sheet1!$F$5:$F$28252,Sheet1!$I$5:$I$28252,$B536,Sheet1!$L$5:$L$28252,$A536,Sheet1!$E$5:$E$28252,"*抖音*",Sheet1!$D$5:$D$28252,"&lt;&gt;抖音",Sheet1!$D$5:$D$28252,"&lt;&gt;内部转款",Sheet1!$D$5:$D$28252,"&lt;&gt;内部转账",Sheet1!$E$5:$E$28252,"&lt;&gt;*调拨*")</f>
        <v>0</v>
      </c>
      <c r="L536" s="32">
        <f>SUMIFS(Sheet1!$F$5:$F$28252,Sheet1!$I$5:$I$28252,$B536,Sheet1!$L$5:$L$28252,$A536,Sheet1!$D$5:$D$28252,"医卡通",Sheet1!$E$5:$E$28252,"&lt;&gt;*调拨*")+SUMIFS(Sheet1!$F$5:$F$28252,Sheet1!$I$5:$I$28252,$B536,Sheet1!$L$5:$L$28252,$A536,Sheet1!$E$5:$E$28252,"*医卡通*",Sheet1!$D$5:$D$28252,"&lt;&gt;医卡通",Sheet1!$D$5:$D$28252,"&lt;&gt;内部转款",Sheet1!$D$5:$D$28252,"&lt;&gt;内部转账",Sheet1!$E$5:$E$28252,"&lt;&gt;*调拨*")</f>
        <v>0</v>
      </c>
      <c r="M536" s="32">
        <f>SUMIFS(Sheet1!$F$5:$F$28252,Sheet1!$I$5:$I$28252,$B536,Sheet1!$L$5:$L$28252,$A536,Sheet1!$D$5:$D$28252,"企健网",Sheet1!$E$5:$E$28252,"&lt;&gt;*调拨*")+SUMIFS(Sheet1!$F$5:$F$28252,Sheet1!$I$5:$I$28252,$B536,Sheet1!$L$5:$L$28252,$A536,Sheet1!$E$5:$E$28252,"*企健网*",Sheet1!$D$5:$D$28252,"&lt;&gt;企健网",Sheet1!$D$5:$D$28252,"&lt;&gt;内部转款",Sheet1!$D$5:$D$28252,"&lt;&gt;内部转账",Sheet1!$E$5:$E$28252,"&lt;&gt;*调拨*")</f>
        <v>0</v>
      </c>
      <c r="N536" s="32">
        <f>SUMIFS(Sheet1!$F$5:$F$28252,Sheet1!$I$5:$I$28252,$B536,Sheet1!$L$5:$L$28252,$A536,Sheet1!$D$5:$D$28252,"银联",Sheet1!$E$5:$E$28252,"&lt;&gt;*调拨*")+SUMIFS(Sheet1!$F$5:$F$28252,Sheet1!$I$5:$I$28252,$B536,Sheet1!$L$5:$L$28252,$A536,Sheet1!$E$5:$E$28252,"*银联*",Sheet1!$D$5:$D$28252,"&lt;&gt;银联",Sheet1!$D$5:$D$28252,"&lt;&gt;内部转款",Sheet1!$D$5:$D$28252,"&lt;&gt;内部转账",Sheet1!$E$5:$E$28252,"&lt;&gt;*调拨*")</f>
        <v>0</v>
      </c>
      <c r="O536" s="32">
        <f>SUMIFS(Sheet1!$F$5:$F$28252,Sheet1!$I$5:$I$28252,$B536,Sheet1!$L$5:$L$28252,$A536,Sheet1!$D$5:$D$28252,"京东",Sheet1!$E$5:$E$28252,"&lt;&gt;*调拨*")+SUMIFS(Sheet1!$F$5:$F$28252,Sheet1!$I$5:$I$28252,$B536,Sheet1!$L$5:$L$28252,$A536,Sheet1!$E$5:$E$28252,"*京东*",Sheet1!$D$5:$D$28252,"&lt;&gt;京东",Sheet1!$D$5:$D$28252,"&lt;&gt;内部转款",Sheet1!$D$5:$D$28252,"&lt;&gt;内部转账",Sheet1!$E$5:$E$28252,"&lt;&gt;*调拨*")</f>
        <v>0</v>
      </c>
      <c r="P536" s="32">
        <f>SUMIFS(Sheet1!$F$5:$F$28252,Sheet1!$I$5:$I$28252,$B536,Sheet1!$L$5:$L$28252,$A536,Sheet1!$D$5:$D$28252,"药机微信",Sheet1!$E$5:$E$28252,"&lt;&gt;*调拨*")+SUMIFS(Sheet1!$F$5:$F$28252,Sheet1!$I$5:$I$28252,$B536,Sheet1!$L$5:$L$28252,$A536,Sheet1!$E$5:$E$28252,"*药机微信*",Sheet1!$D$5:$D$28252,"&lt;&gt;药机微信",Sheet1!$D$5:$D$28252,"&lt;&gt;内部转款",Sheet1!$D$5:$D$28252,"&lt;&gt;内部转账",Sheet1!$E$5:$E$28252,"&lt;&gt;*调拨*")</f>
        <v>0</v>
      </c>
      <c r="Q536" s="32">
        <f>SUMIFS(Sheet1!$F$5:$F$28252,Sheet1!$I$5:$I$28252,$B536,Sheet1!$L$5:$L$28252,$A536,Sheet1!$D$5:$D$28252,"亲情卡",Sheet1!$E$5:$E$28252,"&lt;&gt;*调拨*")+SUMIFS(Sheet1!$F$5:$F$28252,Sheet1!$I$5:$I$28252,$B536,Sheet1!$L$5:$L$28252,$A536,Sheet1!$E$5:$E$28252,"*亲情卡*",Sheet1!$D$5:$D$28252,"&lt;&gt;亲情卡",Sheet1!$D$5:$D$28252,"&lt;&gt;内部转款",Sheet1!$D$5:$D$28252,"&lt;&gt;内部转账",Sheet1!$E$5:$E$28252,"&lt;&gt;*调拨*")</f>
        <v>0</v>
      </c>
      <c r="R536" s="32">
        <f>SUMIFS(Sheet1!$F$5:$F$28252,Sheet1!$I$5:$I$28252,$B536,Sheet1!$L$5:$L$28252,$A536,Sheet1!$D$5:$D$28252,"优惠券",Sheet1!$E$5:$E$28252,"&lt;&gt;*调拨*")+SUMIFS(Sheet1!$F$5:$F$28252,Sheet1!$I$5:$I$28252,$B536,Sheet1!$L$5:$L$28252,$A536,Sheet1!$E$5:$E$28252,"*优惠券*",Sheet1!$D$5:$D$28252,"&lt;&gt;优惠券",Sheet1!$D$5:$D$28252,"&lt;&gt;内部转款",Sheet1!$D$5:$D$28252,"&lt;&gt;内部转账",Sheet1!$E$5:$E$28252,"&lt;&gt;*调拨*")</f>
        <v>0</v>
      </c>
      <c r="S536" s="32">
        <f>SUMIFS(Sheet1!$F$5:$F$28252,Sheet1!$I$5:$I$28252,$B536,Sheet1!$L$5:$L$28252,$A536,Sheet1!$D$5:$D$28252,"代金券",Sheet1!$E$5:$E$28252,"&lt;&gt;*调拨*")+SUMIFS(Sheet1!$F$5:$F$28252,Sheet1!$I$5:$I$28252,$B536,Sheet1!$L$5:$L$28252,$A536,Sheet1!$E$5:$E$28252,"*代金券*",Sheet1!$D$5:$D$28252,"&lt;&gt;代金券",Sheet1!$D$5:$D$28252,"&lt;&gt;内部转款",Sheet1!$D$5:$D$28252,"&lt;&gt;内部转账",Sheet1!$E$5:$E$28252,"&lt;&gt;*调拨*")</f>
        <v>0</v>
      </c>
      <c r="T536" s="32">
        <f>SUMIFS(Sheet1!$F$5:$F$28252,Sheet1!$I$5:$I$28252,$B536,Sheet1!$L$5:$L$28252,$A536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536,Sheet1!$L$5:$L$28252,$A536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536,Sheet1!$L$5:$L$28252,$A536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536,Sheet1!$L$5:$L$28252,$A536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6" s="32">
        <f>SUMIFS(Sheet1!$F$5:$F$28252,Sheet1!$I$5:$I$28252,$B536,Sheet1!$L$5:$L$28252,$A536,Sheet1!$E$5:$E$28252,"*调拨*")</f>
        <v>0</v>
      </c>
      <c r="V536" s="32">
        <f>SUMIFS(Sheet1!$F$5:$F$28252,Sheet1!$I$5:$I$28252,$B536,Sheet1!$L$5:$L$28252,$A536,Sheet1!$D$5:$D$28252,"储值",Sheet1!$E$5:$E$28252,"&lt;&gt;*调拨*")+SUMIFS(Sheet1!$F$5:$F$28252,Sheet1!$I$5:$I$28252,$B536,Sheet1!$L$5:$L$28252,$A536,Sheet1!$E$5:$E$28252,"*储值*",Sheet1!$D$5:$D$28252,"&lt;&gt;储值",Sheet1!$D$5:$D$28252,"&lt;&gt;内部转款",Sheet1!$D$5:$D$28252,"&lt;&gt;内部转账",Sheet1!$E$5:$E$28252,"&lt;&gt;*调拨*")</f>
        <v>0</v>
      </c>
      <c r="W536" s="32">
        <f>SUMIFS(Sheet1!$F$5:$F$28252,Sheet1!$I$5:$I$28252,$B536,Sheet1!$L$5:$L$28252,$A536,Sheet1!$D$5:$D$28252,"效期",Sheet1!$E$5:$E$28252,"&lt;&gt;*调拨*")+SUMIFS(Sheet1!$F$5:$F$28252,Sheet1!$I$5:$I$28252,$B536,Sheet1!$L$5:$L$28252,$A536,Sheet1!$E$5:$E$28252,"*效期*",Sheet1!$D$5:$D$28252,"&lt;&gt;效期",Sheet1!$D$5:$D$28252,"&lt;&gt;内部转款",Sheet1!$D$5:$D$28252,"&lt;&gt;内部转账",Sheet1!$E$5:$E$28252,"&lt;&gt;*调拨*")</f>
        <v>0</v>
      </c>
      <c r="X536" s="32">
        <f>SUMIFS(Sheet1!$F$5:$F$28252,Sheet1!$I$5:$I$28252,$B536,Sheet1!$L$5:$L$28252,$A536,Sheet1!$D$5:$D$28252,"内部转款",Sheet1!$E$5:$E$28252,"&lt;&gt;*调拨*")+SUMIFS(Sheet1!$F$5:$F$28252,Sheet1!$I$5:$I$28252,$B536,Sheet1!$L$5:$L$28252,$A536,Sheet1!$D$5:$D$28252,"内部转账",Sheet1!$E$5:$E$28252,"&lt;&gt;*调拨*")</f>
        <v>0</v>
      </c>
      <c r="Y536" s="32">
        <f t="shared" si="36"/>
        <v>451.69</v>
      </c>
      <c r="Z536" s="32">
        <f>SUMIFS(Sheet1!$F$5:$F$28252,Sheet1!$I$5:$I$28252,$B536,Sheet1!$L$5:$L$28252,$A536)</f>
        <v>451.69</v>
      </c>
      <c r="AA536" s="32">
        <f>SUMIFS(Sheet1!$G$5:$G$28252,Sheet1!$I$5:$I$28252,$B536,Sheet1!$L$5:$L$28252,$A536,Sheet1!$D$5:$D$28252,"工资",Sheet1!$E$5:$E$28252,"&lt;&gt;*调拨*")+SUMIFS(Sheet1!$G$5:$G$28252,Sheet1!$I$5:$I$28252,$B536,Sheet1!$L$5:$L$28252,$A536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6" s="32">
        <f>SUMIFS(Sheet1!$G$5:$G$28252,Sheet1!$I$5:$I$28252,$B536,Sheet1!$L$5:$L$28252,$A536,Sheet1!$D$5:$D$28252,"水费",Sheet1!$E$5:$E$28252,"&lt;&gt;*调拨*")+SUMIFS(Sheet1!$G$5:$G$28252,Sheet1!$I$5:$I$28252,$B536,Sheet1!$L$5:$L$28252,$A536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36" s="32">
        <f>SUMIFS(Sheet1!$G$5:$G$28252,Sheet1!$I$5:$I$28252,$B536,Sheet1!$L$5:$L$28252,$A536,Sheet1!$D$5:$D$28252,"电费",Sheet1!$E$5:$E$28252,"&lt;&gt;*调拨*")+SUMIFS(Sheet1!$G$5:$G$28252,Sheet1!$I$5:$I$28252,$B536,Sheet1!$L$5:$L$28252,$A536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36" s="32">
        <f>SUMIFS(Sheet1!$G$5:$G$28252,Sheet1!$I$5:$I$28252,$B536,Sheet1!$L$5:$L$28252,$A536,Sheet1!$D$5:$D$28252,"宽带费",Sheet1!$E$5:$E$28252,"&lt;&gt;*调拨*")+SUMIFS(Sheet1!$G$5:$G$28252,Sheet1!$I$5:$I$28252,$B536,Sheet1!$L$5:$L$28252,$A536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36" s="32">
        <f>SUMIFS(Sheet1!$G$5:$G$28252,Sheet1!$I$5:$I$28252,$B536,Sheet1!$L$5:$L$28252,$A536,Sheet1!$D$5:$D$28252,"办公费",Sheet1!$E$5:$E$28252,"&lt;&gt;*调拨*")+SUMIFS(Sheet1!$G$5:$G$28252,Sheet1!$I$5:$I$28252,$B536,Sheet1!$L$5:$L$28252,$A536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36" s="32">
        <f>SUMIFS(Sheet1!$G$5:$G$28252,Sheet1!$I$5:$I$28252,$B536,Sheet1!$L$5:$L$28252,$A536,Sheet1!$D$5:$D$28252,"话费",Sheet1!$E$5:$E$28252,"&lt;&gt;*调拨*")+SUMIFS(Sheet1!$G$5:$G$28252,Sheet1!$I$5:$I$28252,$B536,Sheet1!$L$5:$L$28252,$A536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36" s="32">
        <f>SUMIFS(Sheet1!$G$5:$G$28252,Sheet1!$I$5:$I$28252,$B536,Sheet1!$L$5:$L$28252,$A536,Sheet1!$D$5:$D$28252,"房租",Sheet1!$E$5:$E$28252,"&lt;&gt;*调拨*")+SUMIFS(Sheet1!$G$5:$G$28252,Sheet1!$I$5:$I$28252,$B536,Sheet1!$L$5:$L$28252,$A536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6" s="32">
        <f>SUMIFS(Sheet1!$G$5:$G$28252,Sheet1!$I$5:$I$28252,$B536,Sheet1!$L$5:$L$28252,$A536,Sheet1!$E$5:$E$28252,"*调拨*")</f>
        <v>0</v>
      </c>
      <c r="AI536" s="32">
        <f>SUMIFS(Sheet1!$G$5:$G$28252,Sheet1!$I$5:$I$28252,$B536,Sheet1!$L$5:$L$28252,$A536,Sheet1!$D$5:$D$28252,"内部转款",Sheet1!$E$5:$E$28252,"&lt;&gt;*调拨*")+SUMIFS(Sheet1!$G$5:$G$28252,Sheet1!$I$5:$I$28252,$B536,Sheet1!$L$5:$L$28252,$A536,Sheet1!$D$5:$D$28252,"内部转账",Sheet1!$E$5:$E$28252,"&lt;&gt;*调拨*")</f>
        <v>0</v>
      </c>
      <c r="AJ536" s="32">
        <f t="shared" si="37"/>
        <v>0</v>
      </c>
      <c r="AK536" s="32">
        <f>SUMIFS(Sheet1!$G$5:$G$28252,Sheet1!$I$5:$I$28252,$B536,Sheet1!$L$5:$L$28252,$A536)</f>
        <v>0</v>
      </c>
      <c r="AL536" s="32">
        <f t="shared" si="38"/>
        <v>451.69</v>
      </c>
    </row>
    <row r="537" ht="16.5" spans="1:38">
      <c r="A537" s="30">
        <v>202609</v>
      </c>
      <c r="B537" s="31" t="s">
        <v>41</v>
      </c>
      <c r="C537" s="32">
        <f>SUMIFS(Sheet1!$F$5:$F$28252,Sheet1!$I$5:$I$28252,$B537,Sheet1!$L$5:$L$28252,$A537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37" s="32">
        <f>SUMIFS(Sheet1!$F$5:$F$28252,Sheet1!$I$5:$I$28252,$B537,Sheet1!$L$5:$L$28252,$A537,Sheet1!$D$5:$D$28252,"医保即时拨付",Sheet1!$E$5:$E$28252,"&lt;&gt;*调拨*")+SUMIFS(Sheet1!$F$5:$F$28252,Sheet1!$I$5:$I$28252,$B537,Sheet1!$L$5:$L$28252,$A537,Sheet1!$E$5:$E$28252,"*医保即时拨付*",Sheet1!$D$5:$D$28252,"&lt;&gt;医保即时拨付",Sheet1!$D$5:$D$28252,"&lt;&gt;内部转款",Sheet1!$D$5:$D$28252,"&lt;&gt;内部转账",Sheet1!$E$5:$E$28252,"&lt;&gt;*调拨*")</f>
        <v>0</v>
      </c>
      <c r="E537" s="32">
        <f>SUMIFS(Sheet1!$F$5:$F$28252,Sheet1!$I$5:$I$28252,$B537,Sheet1!$L$5:$L$28252,$A537,Sheet1!$D$5:$D$28252,"医保",Sheet1!$E$5:$E$28252,"&lt;&gt;*调拨*",Sheet1!$E$5:$E$28252,"&lt;&gt;*医保即时拨付*")+SUMIFS(Sheet1!$F$5:$F$28252,Sheet1!$I$5:$I$28252,$B537,Sheet1!$L$5:$L$28252,$A537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7" s="32">
        <f>SUMIFS(Sheet1!$F$5:$F$28252,Sheet1!$I$5:$I$28252,$B537,Sheet1!$L$5:$L$28252,$A537,Sheet1!$D$5:$D$28252,"聚合",Sheet1!$E$5:$E$28252,"&lt;&gt;*调拨*")+SUMIFS(Sheet1!$F$5:$F$28252,Sheet1!$I$5:$I$28252,$B537,Sheet1!$L$5:$L$28252,$A537,Sheet1!$E$5:$E$28252,"*聚合*",Sheet1!$D$5:$D$28252,"&lt;&gt;聚合",Sheet1!$D$5:$D$28252,"&lt;&gt;内部转款",Sheet1!$D$5:$D$28252,"&lt;&gt;内部转账",Sheet1!$E$5:$E$28252,"&lt;&gt;*调拨*")</f>
        <v>0</v>
      </c>
      <c r="G537" s="32">
        <f>SUMIFS(Sheet1!$F$5:$F$28252,Sheet1!$I$5:$I$28252,$B537,Sheet1!$L$5:$L$28252,$A537,Sheet1!$D$5:$D$28252,"24小时微信",Sheet1!$E$5:$E$28252,"&lt;&gt;*调拨*")+SUMIFS(Sheet1!$F$5:$F$28252,Sheet1!$I$5:$I$28252,$B537,Sheet1!$L$5:$L$28252,$A537,Sheet1!$E$5:$E$28252,"*24小时微信*",Sheet1!$D$5:$D$28252,"&lt;&gt;24小时微信",Sheet1!$D$5:$D$28252,"&lt;&gt;内部转款",Sheet1!$D$5:$D$28252,"&lt;&gt;内部转账",Sheet1!$E$5:$E$28252,"&lt;&gt;*调拨*")</f>
        <v>0</v>
      </c>
      <c r="H537" s="32">
        <f>SUMIFS(Sheet1!$F$5:$F$28252,Sheet1!$I$5:$I$28252,$B537,Sheet1!$L$5:$L$28252,$A537,Sheet1!$D$5:$D$28252,"美团",Sheet1!$E$5:$E$28252,"&lt;&gt;*调拨*")+SUMIFS(Sheet1!$F$5:$F$28252,Sheet1!$I$5:$I$28252,$B537,Sheet1!$L$5:$L$28252,$A537,Sheet1!$E$5:$E$28252,"*美团*",Sheet1!$D$5:$D$28252,"&lt;&gt;美团",Sheet1!$D$5:$D$28252,"&lt;&gt;内部转款",Sheet1!$D$5:$D$28252,"&lt;&gt;内部转账",Sheet1!$E$5:$E$28252,"&lt;&gt;*调拨*")</f>
        <v>0</v>
      </c>
      <c r="I537" s="32">
        <f>SUMIFS(Sheet1!$F$5:$F$28252,Sheet1!$I$5:$I$28252,$B537,Sheet1!$L$5:$L$28252,$A537,Sheet1!$D$5:$D$28252,"饿了么",Sheet1!$E$5:$E$28252,"&lt;&gt;*调拨*")+SUMIFS(Sheet1!$F$5:$F$28252,Sheet1!$I$5:$I$28252,$B537,Sheet1!$L$5:$L$28252,$A537,Sheet1!$E$5:$E$28252,"*饿了么*",Sheet1!$D$5:$D$28252,"&lt;&gt;饿了么",Sheet1!$D$5:$D$28252,"&lt;&gt;内部转款",Sheet1!$D$5:$D$28252,"&lt;&gt;内部转账",Sheet1!$E$5:$E$28252,"&lt;&gt;*调拨*")</f>
        <v>0</v>
      </c>
      <c r="J537" s="32">
        <f>SUMIFS(Sheet1!$F$5:$F$28252,Sheet1!$I$5:$I$28252,$B537,Sheet1!$L$5:$L$28252,$A537,Sheet1!$D$5:$D$28252,"健E卡",Sheet1!$E$5:$E$28252,"&lt;&gt;*调拨*")+SUMIFS(Sheet1!$F$5:$F$28252,Sheet1!$I$5:$I$28252,$B537,Sheet1!$L$5:$L$28252,$A537,Sheet1!$E$5:$E$28252,"*健E卡*",Sheet1!$D$5:$D$28252,"&lt;&gt;健E卡",Sheet1!$D$5:$D$28252,"&lt;&gt;内部转款",Sheet1!$D$5:$D$28252,"&lt;&gt;内部转账",Sheet1!$E$5:$E$28252,"&lt;&gt;*调拨*")</f>
        <v>0</v>
      </c>
      <c r="K537" s="32">
        <f>SUMIFS(Sheet1!$F$5:$F$28252,Sheet1!$I$5:$I$28252,$B537,Sheet1!$L$5:$L$28252,$A537,Sheet1!$D$5:$D$28252,"抖音",Sheet1!$E$5:$E$28252,"&lt;&gt;*调拨*")+SUMIFS(Sheet1!$F$5:$F$28252,Sheet1!$I$5:$I$28252,$B537,Sheet1!$L$5:$L$28252,$A537,Sheet1!$E$5:$E$28252,"*抖音*",Sheet1!$D$5:$D$28252,"&lt;&gt;抖音",Sheet1!$D$5:$D$28252,"&lt;&gt;内部转款",Sheet1!$D$5:$D$28252,"&lt;&gt;内部转账",Sheet1!$E$5:$E$28252,"&lt;&gt;*调拨*")</f>
        <v>0</v>
      </c>
      <c r="L537" s="32">
        <f>SUMIFS(Sheet1!$F$5:$F$28252,Sheet1!$I$5:$I$28252,$B537,Sheet1!$L$5:$L$28252,$A537,Sheet1!$D$5:$D$28252,"医卡通",Sheet1!$E$5:$E$28252,"&lt;&gt;*调拨*")+SUMIFS(Sheet1!$F$5:$F$28252,Sheet1!$I$5:$I$28252,$B537,Sheet1!$L$5:$L$28252,$A537,Sheet1!$E$5:$E$28252,"*医卡通*",Sheet1!$D$5:$D$28252,"&lt;&gt;医卡通",Sheet1!$D$5:$D$28252,"&lt;&gt;内部转款",Sheet1!$D$5:$D$28252,"&lt;&gt;内部转账",Sheet1!$E$5:$E$28252,"&lt;&gt;*调拨*")</f>
        <v>0</v>
      </c>
      <c r="M537" s="32">
        <f>SUMIFS(Sheet1!$F$5:$F$28252,Sheet1!$I$5:$I$28252,$B537,Sheet1!$L$5:$L$28252,$A537,Sheet1!$D$5:$D$28252,"企健网",Sheet1!$E$5:$E$28252,"&lt;&gt;*调拨*")+SUMIFS(Sheet1!$F$5:$F$28252,Sheet1!$I$5:$I$28252,$B537,Sheet1!$L$5:$L$28252,$A537,Sheet1!$E$5:$E$28252,"*企健网*",Sheet1!$D$5:$D$28252,"&lt;&gt;企健网",Sheet1!$D$5:$D$28252,"&lt;&gt;内部转款",Sheet1!$D$5:$D$28252,"&lt;&gt;内部转账",Sheet1!$E$5:$E$28252,"&lt;&gt;*调拨*")</f>
        <v>0</v>
      </c>
      <c r="N537" s="32">
        <f>SUMIFS(Sheet1!$F$5:$F$28252,Sheet1!$I$5:$I$28252,$B537,Sheet1!$L$5:$L$28252,$A537,Sheet1!$D$5:$D$28252,"银联",Sheet1!$E$5:$E$28252,"&lt;&gt;*调拨*")+SUMIFS(Sheet1!$F$5:$F$28252,Sheet1!$I$5:$I$28252,$B537,Sheet1!$L$5:$L$28252,$A537,Sheet1!$E$5:$E$28252,"*银联*",Sheet1!$D$5:$D$28252,"&lt;&gt;银联",Sheet1!$D$5:$D$28252,"&lt;&gt;内部转款",Sheet1!$D$5:$D$28252,"&lt;&gt;内部转账",Sheet1!$E$5:$E$28252,"&lt;&gt;*调拨*")</f>
        <v>0</v>
      </c>
      <c r="O537" s="32">
        <f>SUMIFS(Sheet1!$F$5:$F$28252,Sheet1!$I$5:$I$28252,$B537,Sheet1!$L$5:$L$28252,$A537,Sheet1!$D$5:$D$28252,"京东",Sheet1!$E$5:$E$28252,"&lt;&gt;*调拨*")+SUMIFS(Sheet1!$F$5:$F$28252,Sheet1!$I$5:$I$28252,$B537,Sheet1!$L$5:$L$28252,$A537,Sheet1!$E$5:$E$28252,"*京东*",Sheet1!$D$5:$D$28252,"&lt;&gt;京东",Sheet1!$D$5:$D$28252,"&lt;&gt;内部转款",Sheet1!$D$5:$D$28252,"&lt;&gt;内部转账",Sheet1!$E$5:$E$28252,"&lt;&gt;*调拨*")</f>
        <v>0</v>
      </c>
      <c r="P537" s="32">
        <f>SUMIFS(Sheet1!$F$5:$F$28252,Sheet1!$I$5:$I$28252,$B537,Sheet1!$L$5:$L$28252,$A537,Sheet1!$D$5:$D$28252,"药机微信",Sheet1!$E$5:$E$28252,"&lt;&gt;*调拨*")+SUMIFS(Sheet1!$F$5:$F$28252,Sheet1!$I$5:$I$28252,$B537,Sheet1!$L$5:$L$28252,$A537,Sheet1!$E$5:$E$28252,"*药机微信*",Sheet1!$D$5:$D$28252,"&lt;&gt;药机微信",Sheet1!$D$5:$D$28252,"&lt;&gt;内部转款",Sheet1!$D$5:$D$28252,"&lt;&gt;内部转账",Sheet1!$E$5:$E$28252,"&lt;&gt;*调拨*")</f>
        <v>0</v>
      </c>
      <c r="Q537" s="32">
        <f>SUMIFS(Sheet1!$F$5:$F$28252,Sheet1!$I$5:$I$28252,$B537,Sheet1!$L$5:$L$28252,$A537,Sheet1!$D$5:$D$28252,"亲情卡",Sheet1!$E$5:$E$28252,"&lt;&gt;*调拨*")+SUMIFS(Sheet1!$F$5:$F$28252,Sheet1!$I$5:$I$28252,$B537,Sheet1!$L$5:$L$28252,$A537,Sheet1!$E$5:$E$28252,"*亲情卡*",Sheet1!$D$5:$D$28252,"&lt;&gt;亲情卡",Sheet1!$D$5:$D$28252,"&lt;&gt;内部转款",Sheet1!$D$5:$D$28252,"&lt;&gt;内部转账",Sheet1!$E$5:$E$28252,"&lt;&gt;*调拨*")</f>
        <v>0</v>
      </c>
      <c r="R537" s="32">
        <f>SUMIFS(Sheet1!$F$5:$F$28252,Sheet1!$I$5:$I$28252,$B537,Sheet1!$L$5:$L$28252,$A537,Sheet1!$D$5:$D$28252,"优惠券",Sheet1!$E$5:$E$28252,"&lt;&gt;*调拨*")+SUMIFS(Sheet1!$F$5:$F$28252,Sheet1!$I$5:$I$28252,$B537,Sheet1!$L$5:$L$28252,$A537,Sheet1!$E$5:$E$28252,"*优惠券*",Sheet1!$D$5:$D$28252,"&lt;&gt;优惠券",Sheet1!$D$5:$D$28252,"&lt;&gt;内部转款",Sheet1!$D$5:$D$28252,"&lt;&gt;内部转账",Sheet1!$E$5:$E$28252,"&lt;&gt;*调拨*")</f>
        <v>0</v>
      </c>
      <c r="S537" s="32">
        <f>SUMIFS(Sheet1!$F$5:$F$28252,Sheet1!$I$5:$I$28252,$B537,Sheet1!$L$5:$L$28252,$A537,Sheet1!$D$5:$D$28252,"代金券",Sheet1!$E$5:$E$28252,"&lt;&gt;*调拨*")+SUMIFS(Sheet1!$F$5:$F$28252,Sheet1!$I$5:$I$28252,$B537,Sheet1!$L$5:$L$28252,$A537,Sheet1!$E$5:$E$28252,"*代金券*",Sheet1!$D$5:$D$28252,"&lt;&gt;代金券",Sheet1!$D$5:$D$28252,"&lt;&gt;内部转款",Sheet1!$D$5:$D$28252,"&lt;&gt;内部转账",Sheet1!$E$5:$E$28252,"&lt;&gt;*调拨*")</f>
        <v>0</v>
      </c>
      <c r="T537" s="32">
        <f>SUMIFS(Sheet1!$F$5:$F$28252,Sheet1!$I$5:$I$28252,$B537,Sheet1!$L$5:$L$28252,$A537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537,Sheet1!$L$5:$L$28252,$A537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537,Sheet1!$L$5:$L$28252,$A537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537,Sheet1!$L$5:$L$28252,$A537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7" s="32">
        <f>SUMIFS(Sheet1!$F$5:$F$28252,Sheet1!$I$5:$I$28252,$B537,Sheet1!$L$5:$L$28252,$A537,Sheet1!$E$5:$E$28252,"*调拨*")</f>
        <v>0</v>
      </c>
      <c r="V537" s="32">
        <f>SUMIFS(Sheet1!$F$5:$F$28252,Sheet1!$I$5:$I$28252,$B537,Sheet1!$L$5:$L$28252,$A537,Sheet1!$D$5:$D$28252,"储值",Sheet1!$E$5:$E$28252,"&lt;&gt;*调拨*")+SUMIFS(Sheet1!$F$5:$F$28252,Sheet1!$I$5:$I$28252,$B537,Sheet1!$L$5:$L$28252,$A537,Sheet1!$E$5:$E$28252,"*储值*",Sheet1!$D$5:$D$28252,"&lt;&gt;储值",Sheet1!$D$5:$D$28252,"&lt;&gt;内部转款",Sheet1!$D$5:$D$28252,"&lt;&gt;内部转账",Sheet1!$E$5:$E$28252,"&lt;&gt;*调拨*")</f>
        <v>0</v>
      </c>
      <c r="W537" s="32">
        <f>SUMIFS(Sheet1!$F$5:$F$28252,Sheet1!$I$5:$I$28252,$B537,Sheet1!$L$5:$L$28252,$A537,Sheet1!$D$5:$D$28252,"效期",Sheet1!$E$5:$E$28252,"&lt;&gt;*调拨*")+SUMIFS(Sheet1!$F$5:$F$28252,Sheet1!$I$5:$I$28252,$B537,Sheet1!$L$5:$L$28252,$A537,Sheet1!$E$5:$E$28252,"*效期*",Sheet1!$D$5:$D$28252,"&lt;&gt;效期",Sheet1!$D$5:$D$28252,"&lt;&gt;内部转款",Sheet1!$D$5:$D$28252,"&lt;&gt;内部转账",Sheet1!$E$5:$E$28252,"&lt;&gt;*调拨*")</f>
        <v>0</v>
      </c>
      <c r="X537" s="32">
        <f>SUMIFS(Sheet1!$F$5:$F$28252,Sheet1!$I$5:$I$28252,$B537,Sheet1!$L$5:$L$28252,$A537,Sheet1!$D$5:$D$28252,"内部转款",Sheet1!$E$5:$E$28252,"&lt;&gt;*调拨*")+SUMIFS(Sheet1!$F$5:$F$28252,Sheet1!$I$5:$I$28252,$B537,Sheet1!$L$5:$L$28252,$A537,Sheet1!$D$5:$D$28252,"内部转账",Sheet1!$E$5:$E$28252,"&lt;&gt;*调拨*")</f>
        <v>0</v>
      </c>
      <c r="Y537" s="32">
        <f t="shared" si="36"/>
        <v>0</v>
      </c>
      <c r="Z537" s="32">
        <f>SUMIFS(Sheet1!$F$5:$F$28252,Sheet1!$I$5:$I$28252,$B537,Sheet1!$L$5:$L$28252,$A537)</f>
        <v>0</v>
      </c>
      <c r="AA537" s="32">
        <f>SUMIFS(Sheet1!$G$5:$G$28252,Sheet1!$I$5:$I$28252,$B537,Sheet1!$L$5:$L$28252,$A537,Sheet1!$D$5:$D$28252,"工资",Sheet1!$E$5:$E$28252,"&lt;&gt;*调拨*")+SUMIFS(Sheet1!$G$5:$G$28252,Sheet1!$I$5:$I$28252,$B537,Sheet1!$L$5:$L$28252,$A537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7" s="32">
        <f>SUMIFS(Sheet1!$G$5:$G$28252,Sheet1!$I$5:$I$28252,$B537,Sheet1!$L$5:$L$28252,$A537,Sheet1!$D$5:$D$28252,"水费",Sheet1!$E$5:$E$28252,"&lt;&gt;*调拨*")+SUMIFS(Sheet1!$G$5:$G$28252,Sheet1!$I$5:$I$28252,$B537,Sheet1!$L$5:$L$28252,$A537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37" s="32">
        <f>SUMIFS(Sheet1!$G$5:$G$28252,Sheet1!$I$5:$I$28252,$B537,Sheet1!$L$5:$L$28252,$A537,Sheet1!$D$5:$D$28252,"电费",Sheet1!$E$5:$E$28252,"&lt;&gt;*调拨*")+SUMIFS(Sheet1!$G$5:$G$28252,Sheet1!$I$5:$I$28252,$B537,Sheet1!$L$5:$L$28252,$A537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37" s="32">
        <f>SUMIFS(Sheet1!$G$5:$G$28252,Sheet1!$I$5:$I$28252,$B537,Sheet1!$L$5:$L$28252,$A537,Sheet1!$D$5:$D$28252,"宽带费",Sheet1!$E$5:$E$28252,"&lt;&gt;*调拨*")+SUMIFS(Sheet1!$G$5:$G$28252,Sheet1!$I$5:$I$28252,$B537,Sheet1!$L$5:$L$28252,$A537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37" s="32">
        <f>SUMIFS(Sheet1!$G$5:$G$28252,Sheet1!$I$5:$I$28252,$B537,Sheet1!$L$5:$L$28252,$A537,Sheet1!$D$5:$D$28252,"办公费",Sheet1!$E$5:$E$28252,"&lt;&gt;*调拨*")+SUMIFS(Sheet1!$G$5:$G$28252,Sheet1!$I$5:$I$28252,$B537,Sheet1!$L$5:$L$28252,$A537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37" s="32">
        <f>SUMIFS(Sheet1!$G$5:$G$28252,Sheet1!$I$5:$I$28252,$B537,Sheet1!$L$5:$L$28252,$A537,Sheet1!$D$5:$D$28252,"话费",Sheet1!$E$5:$E$28252,"&lt;&gt;*调拨*")+SUMIFS(Sheet1!$G$5:$G$28252,Sheet1!$I$5:$I$28252,$B537,Sheet1!$L$5:$L$28252,$A537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37" s="32">
        <f>SUMIFS(Sheet1!$G$5:$G$28252,Sheet1!$I$5:$I$28252,$B537,Sheet1!$L$5:$L$28252,$A537,Sheet1!$D$5:$D$28252,"房租",Sheet1!$E$5:$E$28252,"&lt;&gt;*调拨*")+SUMIFS(Sheet1!$G$5:$G$28252,Sheet1!$I$5:$I$28252,$B537,Sheet1!$L$5:$L$28252,$A537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7" s="32">
        <f>SUMIFS(Sheet1!$G$5:$G$28252,Sheet1!$I$5:$I$28252,$B537,Sheet1!$L$5:$L$28252,$A537,Sheet1!$E$5:$E$28252,"*调拨*")</f>
        <v>0</v>
      </c>
      <c r="AI537" s="32">
        <f>SUMIFS(Sheet1!$G$5:$G$28252,Sheet1!$I$5:$I$28252,$B537,Sheet1!$L$5:$L$28252,$A537,Sheet1!$D$5:$D$28252,"内部转款",Sheet1!$E$5:$E$28252,"&lt;&gt;*调拨*")+SUMIFS(Sheet1!$G$5:$G$28252,Sheet1!$I$5:$I$28252,$B537,Sheet1!$L$5:$L$28252,$A537,Sheet1!$D$5:$D$28252,"内部转账",Sheet1!$E$5:$E$28252,"&lt;&gt;*调拨*")</f>
        <v>0</v>
      </c>
      <c r="AJ537" s="32">
        <f t="shared" si="37"/>
        <v>0</v>
      </c>
      <c r="AK537" s="32">
        <f>SUMIFS(Sheet1!$G$5:$G$28252,Sheet1!$I$5:$I$28252,$B537,Sheet1!$L$5:$L$28252,$A537)</f>
        <v>0</v>
      </c>
      <c r="AL537" s="32">
        <f t="shared" si="38"/>
        <v>0</v>
      </c>
    </row>
    <row r="538" ht="16.5" spans="1:38">
      <c r="A538" s="30">
        <v>202609</v>
      </c>
      <c r="B538" s="31" t="s">
        <v>52</v>
      </c>
      <c r="C538" s="32">
        <f>SUMIFS(Sheet1!$F$5:$F$28252,Sheet1!$I$5:$I$28252,$B538,Sheet1!$L$5:$L$28252,$A538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14303.99</v>
      </c>
      <c r="D538" s="32">
        <f>SUMIFS(Sheet1!$F$5:$F$28252,Sheet1!$I$5:$I$28252,$B538,Sheet1!$L$5:$L$28252,$A538,Sheet1!$D$5:$D$28252,"医保即时拨付",Sheet1!$E$5:$E$28252,"&lt;&gt;*调拨*")+SUMIFS(Sheet1!$F$5:$F$28252,Sheet1!$I$5:$I$28252,$B538,Sheet1!$L$5:$L$28252,$A538,Sheet1!$E$5:$E$28252,"*医保即时拨付*",Sheet1!$D$5:$D$28252,"&lt;&gt;医保即时拨付",Sheet1!$D$5:$D$28252,"&lt;&gt;内部转款",Sheet1!$D$5:$D$28252,"&lt;&gt;内部转账",Sheet1!$E$5:$E$28252,"&lt;&gt;*调拨*")</f>
        <v>0</v>
      </c>
      <c r="E538" s="32">
        <f>SUMIFS(Sheet1!$F$5:$F$28252,Sheet1!$I$5:$I$28252,$B538,Sheet1!$L$5:$L$28252,$A538,Sheet1!$D$5:$D$28252,"医保",Sheet1!$E$5:$E$28252,"&lt;&gt;*调拨*",Sheet1!$E$5:$E$28252,"&lt;&gt;*医保即时拨付*")+SUMIFS(Sheet1!$F$5:$F$28252,Sheet1!$I$5:$I$28252,$B538,Sheet1!$L$5:$L$28252,$A538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8" s="32">
        <f>SUMIFS(Sheet1!$F$5:$F$28252,Sheet1!$I$5:$I$28252,$B538,Sheet1!$L$5:$L$28252,$A538,Sheet1!$D$5:$D$28252,"聚合",Sheet1!$E$5:$E$28252,"&lt;&gt;*调拨*")+SUMIFS(Sheet1!$F$5:$F$28252,Sheet1!$I$5:$I$28252,$B538,Sheet1!$L$5:$L$28252,$A538,Sheet1!$E$5:$E$28252,"*聚合*",Sheet1!$D$5:$D$28252,"&lt;&gt;聚合",Sheet1!$D$5:$D$28252,"&lt;&gt;内部转款",Sheet1!$D$5:$D$28252,"&lt;&gt;内部转账",Sheet1!$E$5:$E$28252,"&lt;&gt;*调拨*")</f>
        <v>0</v>
      </c>
      <c r="G538" s="32">
        <f>SUMIFS(Sheet1!$F$5:$F$28252,Sheet1!$I$5:$I$28252,$B538,Sheet1!$L$5:$L$28252,$A538,Sheet1!$D$5:$D$28252,"24小时微信",Sheet1!$E$5:$E$28252,"&lt;&gt;*调拨*")+SUMIFS(Sheet1!$F$5:$F$28252,Sheet1!$I$5:$I$28252,$B538,Sheet1!$L$5:$L$28252,$A538,Sheet1!$E$5:$E$28252,"*24小时微信*",Sheet1!$D$5:$D$28252,"&lt;&gt;24小时微信",Sheet1!$D$5:$D$28252,"&lt;&gt;内部转款",Sheet1!$D$5:$D$28252,"&lt;&gt;内部转账",Sheet1!$E$5:$E$28252,"&lt;&gt;*调拨*")</f>
        <v>0</v>
      </c>
      <c r="H538" s="32">
        <f>SUMIFS(Sheet1!$F$5:$F$28252,Sheet1!$I$5:$I$28252,$B538,Sheet1!$L$5:$L$28252,$A538,Sheet1!$D$5:$D$28252,"美团",Sheet1!$E$5:$E$28252,"&lt;&gt;*调拨*")+SUMIFS(Sheet1!$F$5:$F$28252,Sheet1!$I$5:$I$28252,$B538,Sheet1!$L$5:$L$28252,$A538,Sheet1!$E$5:$E$28252,"*美团*",Sheet1!$D$5:$D$28252,"&lt;&gt;美团",Sheet1!$D$5:$D$28252,"&lt;&gt;内部转款",Sheet1!$D$5:$D$28252,"&lt;&gt;内部转账",Sheet1!$E$5:$E$28252,"&lt;&gt;*调拨*")</f>
        <v>0</v>
      </c>
      <c r="I538" s="32">
        <f>SUMIFS(Sheet1!$F$5:$F$28252,Sheet1!$I$5:$I$28252,$B538,Sheet1!$L$5:$L$28252,$A538,Sheet1!$D$5:$D$28252,"饿了么",Sheet1!$E$5:$E$28252,"&lt;&gt;*调拨*")+SUMIFS(Sheet1!$F$5:$F$28252,Sheet1!$I$5:$I$28252,$B538,Sheet1!$L$5:$L$28252,$A538,Sheet1!$E$5:$E$28252,"*饿了么*",Sheet1!$D$5:$D$28252,"&lt;&gt;饿了么",Sheet1!$D$5:$D$28252,"&lt;&gt;内部转款",Sheet1!$D$5:$D$28252,"&lt;&gt;内部转账",Sheet1!$E$5:$E$28252,"&lt;&gt;*调拨*")</f>
        <v>0</v>
      </c>
      <c r="J538" s="32">
        <f>SUMIFS(Sheet1!$F$5:$F$28252,Sheet1!$I$5:$I$28252,$B538,Sheet1!$L$5:$L$28252,$A538,Sheet1!$D$5:$D$28252,"健E卡",Sheet1!$E$5:$E$28252,"&lt;&gt;*调拨*")+SUMIFS(Sheet1!$F$5:$F$28252,Sheet1!$I$5:$I$28252,$B538,Sheet1!$L$5:$L$28252,$A538,Sheet1!$E$5:$E$28252,"*健E卡*",Sheet1!$D$5:$D$28252,"&lt;&gt;健E卡",Sheet1!$D$5:$D$28252,"&lt;&gt;内部转款",Sheet1!$D$5:$D$28252,"&lt;&gt;内部转账",Sheet1!$E$5:$E$28252,"&lt;&gt;*调拨*")</f>
        <v>0</v>
      </c>
      <c r="K538" s="32">
        <f>SUMIFS(Sheet1!$F$5:$F$28252,Sheet1!$I$5:$I$28252,$B538,Sheet1!$L$5:$L$28252,$A538,Sheet1!$D$5:$D$28252,"抖音",Sheet1!$E$5:$E$28252,"&lt;&gt;*调拨*")+SUMIFS(Sheet1!$F$5:$F$28252,Sheet1!$I$5:$I$28252,$B538,Sheet1!$L$5:$L$28252,$A538,Sheet1!$E$5:$E$28252,"*抖音*",Sheet1!$D$5:$D$28252,"&lt;&gt;抖音",Sheet1!$D$5:$D$28252,"&lt;&gt;内部转款",Sheet1!$D$5:$D$28252,"&lt;&gt;内部转账",Sheet1!$E$5:$E$28252,"&lt;&gt;*调拨*")</f>
        <v>0</v>
      </c>
      <c r="L538" s="32">
        <f>SUMIFS(Sheet1!$F$5:$F$28252,Sheet1!$I$5:$I$28252,$B538,Sheet1!$L$5:$L$28252,$A538,Sheet1!$D$5:$D$28252,"医卡通",Sheet1!$E$5:$E$28252,"&lt;&gt;*调拨*")+SUMIFS(Sheet1!$F$5:$F$28252,Sheet1!$I$5:$I$28252,$B538,Sheet1!$L$5:$L$28252,$A538,Sheet1!$E$5:$E$28252,"*医卡通*",Sheet1!$D$5:$D$28252,"&lt;&gt;医卡通",Sheet1!$D$5:$D$28252,"&lt;&gt;内部转款",Sheet1!$D$5:$D$28252,"&lt;&gt;内部转账",Sheet1!$E$5:$E$28252,"&lt;&gt;*调拨*")</f>
        <v>0</v>
      </c>
      <c r="M538" s="32">
        <f>SUMIFS(Sheet1!$F$5:$F$28252,Sheet1!$I$5:$I$28252,$B538,Sheet1!$L$5:$L$28252,$A538,Sheet1!$D$5:$D$28252,"企健网",Sheet1!$E$5:$E$28252,"&lt;&gt;*调拨*")+SUMIFS(Sheet1!$F$5:$F$28252,Sheet1!$I$5:$I$28252,$B538,Sheet1!$L$5:$L$28252,$A538,Sheet1!$E$5:$E$28252,"*企健网*",Sheet1!$D$5:$D$28252,"&lt;&gt;企健网",Sheet1!$D$5:$D$28252,"&lt;&gt;内部转款",Sheet1!$D$5:$D$28252,"&lt;&gt;内部转账",Sheet1!$E$5:$E$28252,"&lt;&gt;*调拨*")</f>
        <v>0</v>
      </c>
      <c r="N538" s="32">
        <f>SUMIFS(Sheet1!$F$5:$F$28252,Sheet1!$I$5:$I$28252,$B538,Sheet1!$L$5:$L$28252,$A538,Sheet1!$D$5:$D$28252,"银联",Sheet1!$E$5:$E$28252,"&lt;&gt;*调拨*")+SUMIFS(Sheet1!$F$5:$F$28252,Sheet1!$I$5:$I$28252,$B538,Sheet1!$L$5:$L$28252,$A538,Sheet1!$E$5:$E$28252,"*银联*",Sheet1!$D$5:$D$28252,"&lt;&gt;银联",Sheet1!$D$5:$D$28252,"&lt;&gt;内部转款",Sheet1!$D$5:$D$28252,"&lt;&gt;内部转账",Sheet1!$E$5:$E$28252,"&lt;&gt;*调拨*")</f>
        <v>0</v>
      </c>
      <c r="O538" s="32">
        <f>SUMIFS(Sheet1!$F$5:$F$28252,Sheet1!$I$5:$I$28252,$B538,Sheet1!$L$5:$L$28252,$A538,Sheet1!$D$5:$D$28252,"京东",Sheet1!$E$5:$E$28252,"&lt;&gt;*调拨*")+SUMIFS(Sheet1!$F$5:$F$28252,Sheet1!$I$5:$I$28252,$B538,Sheet1!$L$5:$L$28252,$A538,Sheet1!$E$5:$E$28252,"*京东*",Sheet1!$D$5:$D$28252,"&lt;&gt;京东",Sheet1!$D$5:$D$28252,"&lt;&gt;内部转款",Sheet1!$D$5:$D$28252,"&lt;&gt;内部转账",Sheet1!$E$5:$E$28252,"&lt;&gt;*调拨*")</f>
        <v>0</v>
      </c>
      <c r="P538" s="32">
        <f>SUMIFS(Sheet1!$F$5:$F$28252,Sheet1!$I$5:$I$28252,$B538,Sheet1!$L$5:$L$28252,$A538,Sheet1!$D$5:$D$28252,"药机微信",Sheet1!$E$5:$E$28252,"&lt;&gt;*调拨*")+SUMIFS(Sheet1!$F$5:$F$28252,Sheet1!$I$5:$I$28252,$B538,Sheet1!$L$5:$L$28252,$A538,Sheet1!$E$5:$E$28252,"*药机微信*",Sheet1!$D$5:$D$28252,"&lt;&gt;药机微信",Sheet1!$D$5:$D$28252,"&lt;&gt;内部转款",Sheet1!$D$5:$D$28252,"&lt;&gt;内部转账",Sheet1!$E$5:$E$28252,"&lt;&gt;*调拨*")</f>
        <v>0</v>
      </c>
      <c r="Q538" s="32">
        <f>SUMIFS(Sheet1!$F$5:$F$28252,Sheet1!$I$5:$I$28252,$B538,Sheet1!$L$5:$L$28252,$A538,Sheet1!$D$5:$D$28252,"亲情卡",Sheet1!$E$5:$E$28252,"&lt;&gt;*调拨*")+SUMIFS(Sheet1!$F$5:$F$28252,Sheet1!$I$5:$I$28252,$B538,Sheet1!$L$5:$L$28252,$A538,Sheet1!$E$5:$E$28252,"*亲情卡*",Sheet1!$D$5:$D$28252,"&lt;&gt;亲情卡",Sheet1!$D$5:$D$28252,"&lt;&gt;内部转款",Sheet1!$D$5:$D$28252,"&lt;&gt;内部转账",Sheet1!$E$5:$E$28252,"&lt;&gt;*调拨*")</f>
        <v>0</v>
      </c>
      <c r="R538" s="32">
        <f>SUMIFS(Sheet1!$F$5:$F$28252,Sheet1!$I$5:$I$28252,$B538,Sheet1!$L$5:$L$28252,$A538,Sheet1!$D$5:$D$28252,"优惠券",Sheet1!$E$5:$E$28252,"&lt;&gt;*调拨*")+SUMIFS(Sheet1!$F$5:$F$28252,Sheet1!$I$5:$I$28252,$B538,Sheet1!$L$5:$L$28252,$A538,Sheet1!$E$5:$E$28252,"*优惠券*",Sheet1!$D$5:$D$28252,"&lt;&gt;优惠券",Sheet1!$D$5:$D$28252,"&lt;&gt;内部转款",Sheet1!$D$5:$D$28252,"&lt;&gt;内部转账",Sheet1!$E$5:$E$28252,"&lt;&gt;*调拨*")</f>
        <v>0</v>
      </c>
      <c r="S538" s="32">
        <f>SUMIFS(Sheet1!$F$5:$F$28252,Sheet1!$I$5:$I$28252,$B538,Sheet1!$L$5:$L$28252,$A538,Sheet1!$D$5:$D$28252,"代金券",Sheet1!$E$5:$E$28252,"&lt;&gt;*调拨*")+SUMIFS(Sheet1!$F$5:$F$28252,Sheet1!$I$5:$I$28252,$B538,Sheet1!$L$5:$L$28252,$A538,Sheet1!$E$5:$E$28252,"*代金券*",Sheet1!$D$5:$D$28252,"&lt;&gt;代金券",Sheet1!$D$5:$D$28252,"&lt;&gt;内部转款",Sheet1!$D$5:$D$28252,"&lt;&gt;内部转账",Sheet1!$E$5:$E$28252,"&lt;&gt;*调拨*")</f>
        <v>0</v>
      </c>
      <c r="T538" s="32">
        <f>SUMIFS(Sheet1!$F$5:$F$28252,Sheet1!$I$5:$I$28252,$B538,Sheet1!$L$5:$L$28252,$A538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538,Sheet1!$L$5:$L$28252,$A538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538,Sheet1!$L$5:$L$28252,$A538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538,Sheet1!$L$5:$L$28252,$A538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8" s="32">
        <f>SUMIFS(Sheet1!$F$5:$F$28252,Sheet1!$I$5:$I$28252,$B538,Sheet1!$L$5:$L$28252,$A538,Sheet1!$E$5:$E$28252,"*调拨*")</f>
        <v>0</v>
      </c>
      <c r="V538" s="32">
        <f>SUMIFS(Sheet1!$F$5:$F$28252,Sheet1!$I$5:$I$28252,$B538,Sheet1!$L$5:$L$28252,$A538,Sheet1!$D$5:$D$28252,"储值",Sheet1!$E$5:$E$28252,"&lt;&gt;*调拨*")+SUMIFS(Sheet1!$F$5:$F$28252,Sheet1!$I$5:$I$28252,$B538,Sheet1!$L$5:$L$28252,$A538,Sheet1!$E$5:$E$28252,"*储值*",Sheet1!$D$5:$D$28252,"&lt;&gt;储值",Sheet1!$D$5:$D$28252,"&lt;&gt;内部转款",Sheet1!$D$5:$D$28252,"&lt;&gt;内部转账",Sheet1!$E$5:$E$28252,"&lt;&gt;*调拨*")</f>
        <v>0</v>
      </c>
      <c r="W538" s="32">
        <f>SUMIFS(Sheet1!$F$5:$F$28252,Sheet1!$I$5:$I$28252,$B538,Sheet1!$L$5:$L$28252,$A538,Sheet1!$D$5:$D$28252,"效期",Sheet1!$E$5:$E$28252,"&lt;&gt;*调拨*")+SUMIFS(Sheet1!$F$5:$F$28252,Sheet1!$I$5:$I$28252,$B538,Sheet1!$L$5:$L$28252,$A538,Sheet1!$E$5:$E$28252,"*效期*",Sheet1!$D$5:$D$28252,"&lt;&gt;效期",Sheet1!$D$5:$D$28252,"&lt;&gt;内部转款",Sheet1!$D$5:$D$28252,"&lt;&gt;内部转账",Sheet1!$E$5:$E$28252,"&lt;&gt;*调拨*")</f>
        <v>0</v>
      </c>
      <c r="X538" s="32">
        <f>SUMIFS(Sheet1!$F$5:$F$28252,Sheet1!$I$5:$I$28252,$B538,Sheet1!$L$5:$L$28252,$A538,Sheet1!$D$5:$D$28252,"内部转款",Sheet1!$E$5:$E$28252,"&lt;&gt;*调拨*")+SUMIFS(Sheet1!$F$5:$F$28252,Sheet1!$I$5:$I$28252,$B538,Sheet1!$L$5:$L$28252,$A538,Sheet1!$D$5:$D$28252,"内部转账",Sheet1!$E$5:$E$28252,"&lt;&gt;*调拨*")</f>
        <v>0</v>
      </c>
      <c r="Y538" s="32">
        <f t="shared" si="36"/>
        <v>0</v>
      </c>
      <c r="Z538" s="32">
        <f>SUMIFS(Sheet1!$F$5:$F$28252,Sheet1!$I$5:$I$28252,$B538,Sheet1!$L$5:$L$28252,$A538)</f>
        <v>14303.99</v>
      </c>
      <c r="AA538" s="32">
        <f>SUMIFS(Sheet1!$G$5:$G$28252,Sheet1!$I$5:$I$28252,$B538,Sheet1!$L$5:$L$28252,$A538,Sheet1!$D$5:$D$28252,"工资",Sheet1!$E$5:$E$28252,"&lt;&gt;*调拨*")+SUMIFS(Sheet1!$G$5:$G$28252,Sheet1!$I$5:$I$28252,$B538,Sheet1!$L$5:$L$28252,$A538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8" s="32">
        <f>SUMIFS(Sheet1!$G$5:$G$28252,Sheet1!$I$5:$I$28252,$B538,Sheet1!$L$5:$L$28252,$A538,Sheet1!$D$5:$D$28252,"水费",Sheet1!$E$5:$E$28252,"&lt;&gt;*调拨*")+SUMIFS(Sheet1!$G$5:$G$28252,Sheet1!$I$5:$I$28252,$B538,Sheet1!$L$5:$L$28252,$A538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38" s="32">
        <f>SUMIFS(Sheet1!$G$5:$G$28252,Sheet1!$I$5:$I$28252,$B538,Sheet1!$L$5:$L$28252,$A538,Sheet1!$D$5:$D$28252,"电费",Sheet1!$E$5:$E$28252,"&lt;&gt;*调拨*")+SUMIFS(Sheet1!$G$5:$G$28252,Sheet1!$I$5:$I$28252,$B538,Sheet1!$L$5:$L$28252,$A538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38" s="32">
        <f>SUMIFS(Sheet1!$G$5:$G$28252,Sheet1!$I$5:$I$28252,$B538,Sheet1!$L$5:$L$28252,$A538,Sheet1!$D$5:$D$28252,"宽带费",Sheet1!$E$5:$E$28252,"&lt;&gt;*调拨*")+SUMIFS(Sheet1!$G$5:$G$28252,Sheet1!$I$5:$I$28252,$B538,Sheet1!$L$5:$L$28252,$A538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38" s="32">
        <f>SUMIFS(Sheet1!$G$5:$G$28252,Sheet1!$I$5:$I$28252,$B538,Sheet1!$L$5:$L$28252,$A538,Sheet1!$D$5:$D$28252,"办公费",Sheet1!$E$5:$E$28252,"&lt;&gt;*调拨*")+SUMIFS(Sheet1!$G$5:$G$28252,Sheet1!$I$5:$I$28252,$B538,Sheet1!$L$5:$L$28252,$A538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38" s="32">
        <f>SUMIFS(Sheet1!$G$5:$G$28252,Sheet1!$I$5:$I$28252,$B538,Sheet1!$L$5:$L$28252,$A538,Sheet1!$D$5:$D$28252,"话费",Sheet1!$E$5:$E$28252,"&lt;&gt;*调拨*")+SUMIFS(Sheet1!$G$5:$G$28252,Sheet1!$I$5:$I$28252,$B538,Sheet1!$L$5:$L$28252,$A538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38" s="32">
        <f>SUMIFS(Sheet1!$G$5:$G$28252,Sheet1!$I$5:$I$28252,$B538,Sheet1!$L$5:$L$28252,$A538,Sheet1!$D$5:$D$28252,"房租",Sheet1!$E$5:$E$28252,"&lt;&gt;*调拨*")+SUMIFS(Sheet1!$G$5:$G$28252,Sheet1!$I$5:$I$28252,$B538,Sheet1!$L$5:$L$28252,$A538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8" s="32">
        <f>SUMIFS(Sheet1!$G$5:$G$28252,Sheet1!$I$5:$I$28252,$B538,Sheet1!$L$5:$L$28252,$A538,Sheet1!$E$5:$E$28252,"*调拨*")</f>
        <v>0</v>
      </c>
      <c r="AI538" s="32">
        <f>SUMIFS(Sheet1!$G$5:$G$28252,Sheet1!$I$5:$I$28252,$B538,Sheet1!$L$5:$L$28252,$A538,Sheet1!$D$5:$D$28252,"内部转款",Sheet1!$E$5:$E$28252,"&lt;&gt;*调拨*")+SUMIFS(Sheet1!$G$5:$G$28252,Sheet1!$I$5:$I$28252,$B538,Sheet1!$L$5:$L$28252,$A538,Sheet1!$D$5:$D$28252,"内部转账",Sheet1!$E$5:$E$28252,"&lt;&gt;*调拨*")</f>
        <v>0</v>
      </c>
      <c r="AJ538" s="32">
        <f t="shared" si="37"/>
        <v>0</v>
      </c>
      <c r="AK538" s="32">
        <f>SUMIFS(Sheet1!$G$5:$G$28252,Sheet1!$I$5:$I$28252,$B538,Sheet1!$L$5:$L$28252,$A538)</f>
        <v>0</v>
      </c>
      <c r="AL538" s="32">
        <f t="shared" si="38"/>
        <v>14303.99</v>
      </c>
    </row>
    <row r="539" ht="16.5" spans="1:38">
      <c r="A539" s="30">
        <v>202609</v>
      </c>
      <c r="B539" s="31" t="s">
        <v>231</v>
      </c>
      <c r="C539" s="32">
        <f>SUMIFS(Sheet1!$F$5:$F$28252,Sheet1!$I$5:$I$28252,$B539,Sheet1!$L$5:$L$28252,$A539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3610.64</v>
      </c>
      <c r="D539" s="32">
        <f>SUMIFS(Sheet1!$F$5:$F$28252,Sheet1!$I$5:$I$28252,$B539,Sheet1!$L$5:$L$28252,$A539,Sheet1!$D$5:$D$28252,"医保即时拨付",Sheet1!$E$5:$E$28252,"&lt;&gt;*调拨*")+SUMIFS(Sheet1!$F$5:$F$28252,Sheet1!$I$5:$I$28252,$B539,Sheet1!$L$5:$L$28252,$A539,Sheet1!$E$5:$E$28252,"*医保即时拨付*",Sheet1!$D$5:$D$28252,"&lt;&gt;医保即时拨付",Sheet1!$D$5:$D$28252,"&lt;&gt;内部转款",Sheet1!$D$5:$D$28252,"&lt;&gt;内部转账",Sheet1!$E$5:$E$28252,"&lt;&gt;*调拨*")</f>
        <v>0</v>
      </c>
      <c r="E539" s="32">
        <f>SUMIFS(Sheet1!$F$5:$F$28252,Sheet1!$I$5:$I$28252,$B539,Sheet1!$L$5:$L$28252,$A539,Sheet1!$D$5:$D$28252,"医保",Sheet1!$E$5:$E$28252,"&lt;&gt;*调拨*",Sheet1!$E$5:$E$28252,"&lt;&gt;*医保即时拨付*")+SUMIFS(Sheet1!$F$5:$F$28252,Sheet1!$I$5:$I$28252,$B539,Sheet1!$L$5:$L$28252,$A539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39" s="32">
        <f>SUMIFS(Sheet1!$F$5:$F$28252,Sheet1!$I$5:$I$28252,$B539,Sheet1!$L$5:$L$28252,$A539,Sheet1!$D$5:$D$28252,"聚合",Sheet1!$E$5:$E$28252,"&lt;&gt;*调拨*")+SUMIFS(Sheet1!$F$5:$F$28252,Sheet1!$I$5:$I$28252,$B539,Sheet1!$L$5:$L$28252,$A539,Sheet1!$E$5:$E$28252,"*聚合*",Sheet1!$D$5:$D$28252,"&lt;&gt;聚合",Sheet1!$D$5:$D$28252,"&lt;&gt;内部转款",Sheet1!$D$5:$D$28252,"&lt;&gt;内部转账",Sheet1!$E$5:$E$28252,"&lt;&gt;*调拨*")</f>
        <v>0</v>
      </c>
      <c r="G539" s="32">
        <f>SUMIFS(Sheet1!$F$5:$F$28252,Sheet1!$I$5:$I$28252,$B539,Sheet1!$L$5:$L$28252,$A539,Sheet1!$D$5:$D$28252,"24小时微信",Sheet1!$E$5:$E$28252,"&lt;&gt;*调拨*")+SUMIFS(Sheet1!$F$5:$F$28252,Sheet1!$I$5:$I$28252,$B539,Sheet1!$L$5:$L$28252,$A539,Sheet1!$E$5:$E$28252,"*24小时微信*",Sheet1!$D$5:$D$28252,"&lt;&gt;24小时微信",Sheet1!$D$5:$D$28252,"&lt;&gt;内部转款",Sheet1!$D$5:$D$28252,"&lt;&gt;内部转账",Sheet1!$E$5:$E$28252,"&lt;&gt;*调拨*")</f>
        <v>0</v>
      </c>
      <c r="H539" s="32">
        <f>SUMIFS(Sheet1!$F$5:$F$28252,Sheet1!$I$5:$I$28252,$B539,Sheet1!$L$5:$L$28252,$A539,Sheet1!$D$5:$D$28252,"美团",Sheet1!$E$5:$E$28252,"&lt;&gt;*调拨*")+SUMIFS(Sheet1!$F$5:$F$28252,Sheet1!$I$5:$I$28252,$B539,Sheet1!$L$5:$L$28252,$A539,Sheet1!$E$5:$E$28252,"*美团*",Sheet1!$D$5:$D$28252,"&lt;&gt;美团",Sheet1!$D$5:$D$28252,"&lt;&gt;内部转款",Sheet1!$D$5:$D$28252,"&lt;&gt;内部转账",Sheet1!$E$5:$E$28252,"&lt;&gt;*调拨*")</f>
        <v>0</v>
      </c>
      <c r="I539" s="32">
        <f>SUMIFS(Sheet1!$F$5:$F$28252,Sheet1!$I$5:$I$28252,$B539,Sheet1!$L$5:$L$28252,$A539,Sheet1!$D$5:$D$28252,"饿了么",Sheet1!$E$5:$E$28252,"&lt;&gt;*调拨*")+SUMIFS(Sheet1!$F$5:$F$28252,Sheet1!$I$5:$I$28252,$B539,Sheet1!$L$5:$L$28252,$A539,Sheet1!$E$5:$E$28252,"*饿了么*",Sheet1!$D$5:$D$28252,"&lt;&gt;饿了么",Sheet1!$D$5:$D$28252,"&lt;&gt;内部转款",Sheet1!$D$5:$D$28252,"&lt;&gt;内部转账",Sheet1!$E$5:$E$28252,"&lt;&gt;*调拨*")</f>
        <v>0</v>
      </c>
      <c r="J539" s="32">
        <f>SUMIFS(Sheet1!$F$5:$F$28252,Sheet1!$I$5:$I$28252,$B539,Sheet1!$L$5:$L$28252,$A539,Sheet1!$D$5:$D$28252,"健E卡",Sheet1!$E$5:$E$28252,"&lt;&gt;*调拨*")+SUMIFS(Sheet1!$F$5:$F$28252,Sheet1!$I$5:$I$28252,$B539,Sheet1!$L$5:$L$28252,$A539,Sheet1!$E$5:$E$28252,"*健E卡*",Sheet1!$D$5:$D$28252,"&lt;&gt;健E卡",Sheet1!$D$5:$D$28252,"&lt;&gt;内部转款",Sheet1!$D$5:$D$28252,"&lt;&gt;内部转账",Sheet1!$E$5:$E$28252,"&lt;&gt;*调拨*")</f>
        <v>0</v>
      </c>
      <c r="K539" s="32">
        <f>SUMIFS(Sheet1!$F$5:$F$28252,Sheet1!$I$5:$I$28252,$B539,Sheet1!$L$5:$L$28252,$A539,Sheet1!$D$5:$D$28252,"抖音",Sheet1!$E$5:$E$28252,"&lt;&gt;*调拨*")+SUMIFS(Sheet1!$F$5:$F$28252,Sheet1!$I$5:$I$28252,$B539,Sheet1!$L$5:$L$28252,$A539,Sheet1!$E$5:$E$28252,"*抖音*",Sheet1!$D$5:$D$28252,"&lt;&gt;抖音",Sheet1!$D$5:$D$28252,"&lt;&gt;内部转款",Sheet1!$D$5:$D$28252,"&lt;&gt;内部转账",Sheet1!$E$5:$E$28252,"&lt;&gt;*调拨*")</f>
        <v>0</v>
      </c>
      <c r="L539" s="32">
        <f>SUMIFS(Sheet1!$F$5:$F$28252,Sheet1!$I$5:$I$28252,$B539,Sheet1!$L$5:$L$28252,$A539,Sheet1!$D$5:$D$28252,"医卡通",Sheet1!$E$5:$E$28252,"&lt;&gt;*调拨*")+SUMIFS(Sheet1!$F$5:$F$28252,Sheet1!$I$5:$I$28252,$B539,Sheet1!$L$5:$L$28252,$A539,Sheet1!$E$5:$E$28252,"*医卡通*",Sheet1!$D$5:$D$28252,"&lt;&gt;医卡通",Sheet1!$D$5:$D$28252,"&lt;&gt;内部转款",Sheet1!$D$5:$D$28252,"&lt;&gt;内部转账",Sheet1!$E$5:$E$28252,"&lt;&gt;*调拨*")</f>
        <v>0</v>
      </c>
      <c r="M539" s="32">
        <f>SUMIFS(Sheet1!$F$5:$F$28252,Sheet1!$I$5:$I$28252,$B539,Sheet1!$L$5:$L$28252,$A539,Sheet1!$D$5:$D$28252,"企健网",Sheet1!$E$5:$E$28252,"&lt;&gt;*调拨*")+SUMIFS(Sheet1!$F$5:$F$28252,Sheet1!$I$5:$I$28252,$B539,Sheet1!$L$5:$L$28252,$A539,Sheet1!$E$5:$E$28252,"*企健网*",Sheet1!$D$5:$D$28252,"&lt;&gt;企健网",Sheet1!$D$5:$D$28252,"&lt;&gt;内部转款",Sheet1!$D$5:$D$28252,"&lt;&gt;内部转账",Sheet1!$E$5:$E$28252,"&lt;&gt;*调拨*")</f>
        <v>0</v>
      </c>
      <c r="N539" s="32">
        <f>SUMIFS(Sheet1!$F$5:$F$28252,Sheet1!$I$5:$I$28252,$B539,Sheet1!$L$5:$L$28252,$A539,Sheet1!$D$5:$D$28252,"银联",Sheet1!$E$5:$E$28252,"&lt;&gt;*调拨*")+SUMIFS(Sheet1!$F$5:$F$28252,Sheet1!$I$5:$I$28252,$B539,Sheet1!$L$5:$L$28252,$A539,Sheet1!$E$5:$E$28252,"*银联*",Sheet1!$D$5:$D$28252,"&lt;&gt;银联",Sheet1!$D$5:$D$28252,"&lt;&gt;内部转款",Sheet1!$D$5:$D$28252,"&lt;&gt;内部转账",Sheet1!$E$5:$E$28252,"&lt;&gt;*调拨*")</f>
        <v>0</v>
      </c>
      <c r="O539" s="32">
        <f>SUMIFS(Sheet1!$F$5:$F$28252,Sheet1!$I$5:$I$28252,$B539,Sheet1!$L$5:$L$28252,$A539,Sheet1!$D$5:$D$28252,"京东",Sheet1!$E$5:$E$28252,"&lt;&gt;*调拨*")+SUMIFS(Sheet1!$F$5:$F$28252,Sheet1!$I$5:$I$28252,$B539,Sheet1!$L$5:$L$28252,$A539,Sheet1!$E$5:$E$28252,"*京东*",Sheet1!$D$5:$D$28252,"&lt;&gt;京东",Sheet1!$D$5:$D$28252,"&lt;&gt;内部转款",Sheet1!$D$5:$D$28252,"&lt;&gt;内部转账",Sheet1!$E$5:$E$28252,"&lt;&gt;*调拨*")</f>
        <v>0</v>
      </c>
      <c r="P539" s="32">
        <f>SUMIFS(Sheet1!$F$5:$F$28252,Sheet1!$I$5:$I$28252,$B539,Sheet1!$L$5:$L$28252,$A539,Sheet1!$D$5:$D$28252,"药机微信",Sheet1!$E$5:$E$28252,"&lt;&gt;*调拨*")+SUMIFS(Sheet1!$F$5:$F$28252,Sheet1!$I$5:$I$28252,$B539,Sheet1!$L$5:$L$28252,$A539,Sheet1!$E$5:$E$28252,"*药机微信*",Sheet1!$D$5:$D$28252,"&lt;&gt;药机微信",Sheet1!$D$5:$D$28252,"&lt;&gt;内部转款",Sheet1!$D$5:$D$28252,"&lt;&gt;内部转账",Sheet1!$E$5:$E$28252,"&lt;&gt;*调拨*")</f>
        <v>0</v>
      </c>
      <c r="Q539" s="32">
        <f>SUMIFS(Sheet1!$F$5:$F$28252,Sheet1!$I$5:$I$28252,$B539,Sheet1!$L$5:$L$28252,$A539,Sheet1!$D$5:$D$28252,"亲情卡",Sheet1!$E$5:$E$28252,"&lt;&gt;*调拨*")+SUMIFS(Sheet1!$F$5:$F$28252,Sheet1!$I$5:$I$28252,$B539,Sheet1!$L$5:$L$28252,$A539,Sheet1!$E$5:$E$28252,"*亲情卡*",Sheet1!$D$5:$D$28252,"&lt;&gt;亲情卡",Sheet1!$D$5:$D$28252,"&lt;&gt;内部转款",Sheet1!$D$5:$D$28252,"&lt;&gt;内部转账",Sheet1!$E$5:$E$28252,"&lt;&gt;*调拨*")</f>
        <v>0</v>
      </c>
      <c r="R539" s="32">
        <f>SUMIFS(Sheet1!$F$5:$F$28252,Sheet1!$I$5:$I$28252,$B539,Sheet1!$L$5:$L$28252,$A539,Sheet1!$D$5:$D$28252,"优惠券",Sheet1!$E$5:$E$28252,"&lt;&gt;*调拨*")+SUMIFS(Sheet1!$F$5:$F$28252,Sheet1!$I$5:$I$28252,$B539,Sheet1!$L$5:$L$28252,$A539,Sheet1!$E$5:$E$28252,"*优惠券*",Sheet1!$D$5:$D$28252,"&lt;&gt;优惠券",Sheet1!$D$5:$D$28252,"&lt;&gt;内部转款",Sheet1!$D$5:$D$28252,"&lt;&gt;内部转账",Sheet1!$E$5:$E$28252,"&lt;&gt;*调拨*")</f>
        <v>0</v>
      </c>
      <c r="S539" s="32">
        <f>SUMIFS(Sheet1!$F$5:$F$28252,Sheet1!$I$5:$I$28252,$B539,Sheet1!$L$5:$L$28252,$A539,Sheet1!$D$5:$D$28252,"代金券",Sheet1!$E$5:$E$28252,"&lt;&gt;*调拨*")+SUMIFS(Sheet1!$F$5:$F$28252,Sheet1!$I$5:$I$28252,$B539,Sheet1!$L$5:$L$28252,$A539,Sheet1!$E$5:$E$28252,"*代金券*",Sheet1!$D$5:$D$28252,"&lt;&gt;代金券",Sheet1!$D$5:$D$28252,"&lt;&gt;内部转款",Sheet1!$D$5:$D$28252,"&lt;&gt;内部转账",Sheet1!$E$5:$E$28252,"&lt;&gt;*调拨*")</f>
        <v>0</v>
      </c>
      <c r="T539" s="32">
        <f>SUMIFS(Sheet1!$F$5:$F$28252,Sheet1!$I$5:$I$28252,$B539,Sheet1!$L$5:$L$28252,$A539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539,Sheet1!$L$5:$L$28252,$A539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539,Sheet1!$L$5:$L$28252,$A539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539,Sheet1!$L$5:$L$28252,$A539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39" s="32">
        <f>SUMIFS(Sheet1!$F$5:$F$28252,Sheet1!$I$5:$I$28252,$B539,Sheet1!$L$5:$L$28252,$A539,Sheet1!$E$5:$E$28252,"*调拨*")</f>
        <v>0</v>
      </c>
      <c r="V539" s="32">
        <f>SUMIFS(Sheet1!$F$5:$F$28252,Sheet1!$I$5:$I$28252,$B539,Sheet1!$L$5:$L$28252,$A539,Sheet1!$D$5:$D$28252,"储值",Sheet1!$E$5:$E$28252,"&lt;&gt;*调拨*")+SUMIFS(Sheet1!$F$5:$F$28252,Sheet1!$I$5:$I$28252,$B539,Sheet1!$L$5:$L$28252,$A539,Sheet1!$E$5:$E$28252,"*储值*",Sheet1!$D$5:$D$28252,"&lt;&gt;储值",Sheet1!$D$5:$D$28252,"&lt;&gt;内部转款",Sheet1!$D$5:$D$28252,"&lt;&gt;内部转账",Sheet1!$E$5:$E$28252,"&lt;&gt;*调拨*")</f>
        <v>0</v>
      </c>
      <c r="W539" s="32">
        <f>SUMIFS(Sheet1!$F$5:$F$28252,Sheet1!$I$5:$I$28252,$B539,Sheet1!$L$5:$L$28252,$A539,Sheet1!$D$5:$D$28252,"效期",Sheet1!$E$5:$E$28252,"&lt;&gt;*调拨*")+SUMIFS(Sheet1!$F$5:$F$28252,Sheet1!$I$5:$I$28252,$B539,Sheet1!$L$5:$L$28252,$A539,Sheet1!$E$5:$E$28252,"*效期*",Sheet1!$D$5:$D$28252,"&lt;&gt;效期",Sheet1!$D$5:$D$28252,"&lt;&gt;内部转款",Sheet1!$D$5:$D$28252,"&lt;&gt;内部转账",Sheet1!$E$5:$E$28252,"&lt;&gt;*调拨*")</f>
        <v>0</v>
      </c>
      <c r="X539" s="32">
        <f>SUMIFS(Sheet1!$F$5:$F$28252,Sheet1!$I$5:$I$28252,$B539,Sheet1!$L$5:$L$28252,$A539,Sheet1!$D$5:$D$28252,"内部转款",Sheet1!$E$5:$E$28252,"&lt;&gt;*调拨*")+SUMIFS(Sheet1!$F$5:$F$28252,Sheet1!$I$5:$I$28252,$B539,Sheet1!$L$5:$L$28252,$A539,Sheet1!$D$5:$D$28252,"内部转账",Sheet1!$E$5:$E$28252,"&lt;&gt;*调拨*")</f>
        <v>0</v>
      </c>
      <c r="Y539" s="32">
        <f t="shared" si="36"/>
        <v>0</v>
      </c>
      <c r="Z539" s="32">
        <f>SUMIFS(Sheet1!$F$5:$F$28252,Sheet1!$I$5:$I$28252,$B539,Sheet1!$L$5:$L$28252,$A539)</f>
        <v>3610.64</v>
      </c>
      <c r="AA539" s="32">
        <f>SUMIFS(Sheet1!$G$5:$G$28252,Sheet1!$I$5:$I$28252,$B539,Sheet1!$L$5:$L$28252,$A539,Sheet1!$D$5:$D$28252,"工资",Sheet1!$E$5:$E$28252,"&lt;&gt;*调拨*")+SUMIFS(Sheet1!$G$5:$G$28252,Sheet1!$I$5:$I$28252,$B539,Sheet1!$L$5:$L$28252,$A539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39" s="32">
        <f>SUMIFS(Sheet1!$G$5:$G$28252,Sheet1!$I$5:$I$28252,$B539,Sheet1!$L$5:$L$28252,$A539,Sheet1!$D$5:$D$28252,"水费",Sheet1!$E$5:$E$28252,"&lt;&gt;*调拨*")+SUMIFS(Sheet1!$G$5:$G$28252,Sheet1!$I$5:$I$28252,$B539,Sheet1!$L$5:$L$28252,$A539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39" s="32">
        <f>SUMIFS(Sheet1!$G$5:$G$28252,Sheet1!$I$5:$I$28252,$B539,Sheet1!$L$5:$L$28252,$A539,Sheet1!$D$5:$D$28252,"电费",Sheet1!$E$5:$E$28252,"&lt;&gt;*调拨*")+SUMIFS(Sheet1!$G$5:$G$28252,Sheet1!$I$5:$I$28252,$B539,Sheet1!$L$5:$L$28252,$A539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600</v>
      </c>
      <c r="AD539" s="32">
        <f>SUMIFS(Sheet1!$G$5:$G$28252,Sheet1!$I$5:$I$28252,$B539,Sheet1!$L$5:$L$28252,$A539,Sheet1!$D$5:$D$28252,"宽带费",Sheet1!$E$5:$E$28252,"&lt;&gt;*调拨*")+SUMIFS(Sheet1!$G$5:$G$28252,Sheet1!$I$5:$I$28252,$B539,Sheet1!$L$5:$L$28252,$A539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39" s="32">
        <f>SUMIFS(Sheet1!$G$5:$G$28252,Sheet1!$I$5:$I$28252,$B539,Sheet1!$L$5:$L$28252,$A539,Sheet1!$D$5:$D$28252,"办公费",Sheet1!$E$5:$E$28252,"&lt;&gt;*调拨*")+SUMIFS(Sheet1!$G$5:$G$28252,Sheet1!$I$5:$I$28252,$B539,Sheet1!$L$5:$L$28252,$A539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39" s="32">
        <f>SUMIFS(Sheet1!$G$5:$G$28252,Sheet1!$I$5:$I$28252,$B539,Sheet1!$L$5:$L$28252,$A539,Sheet1!$D$5:$D$28252,"话费",Sheet1!$E$5:$E$28252,"&lt;&gt;*调拨*")+SUMIFS(Sheet1!$G$5:$G$28252,Sheet1!$I$5:$I$28252,$B539,Sheet1!$L$5:$L$28252,$A539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100</v>
      </c>
      <c r="AG539" s="32">
        <f>SUMIFS(Sheet1!$G$5:$G$28252,Sheet1!$I$5:$I$28252,$B539,Sheet1!$L$5:$L$28252,$A539,Sheet1!$D$5:$D$28252,"房租",Sheet1!$E$5:$E$28252,"&lt;&gt;*调拨*")+SUMIFS(Sheet1!$G$5:$G$28252,Sheet1!$I$5:$I$28252,$B539,Sheet1!$L$5:$L$28252,$A539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39" s="32">
        <f>SUMIFS(Sheet1!$G$5:$G$28252,Sheet1!$I$5:$I$28252,$B539,Sheet1!$L$5:$L$28252,$A539,Sheet1!$E$5:$E$28252,"*调拨*")</f>
        <v>0</v>
      </c>
      <c r="AI539" s="32">
        <f>SUMIFS(Sheet1!$G$5:$G$28252,Sheet1!$I$5:$I$28252,$B539,Sheet1!$L$5:$L$28252,$A539,Sheet1!$D$5:$D$28252,"内部转款",Sheet1!$E$5:$E$28252,"&lt;&gt;*调拨*")+SUMIFS(Sheet1!$G$5:$G$28252,Sheet1!$I$5:$I$28252,$B539,Sheet1!$L$5:$L$28252,$A539,Sheet1!$D$5:$D$28252,"内部转账",Sheet1!$E$5:$E$28252,"&lt;&gt;*调拨*")</f>
        <v>0</v>
      </c>
      <c r="AJ539" s="32">
        <f t="shared" si="37"/>
        <v>490.98</v>
      </c>
      <c r="AK539" s="32">
        <f>SUMIFS(Sheet1!$G$5:$G$28252,Sheet1!$I$5:$I$28252,$B539,Sheet1!$L$5:$L$28252,$A539)</f>
        <v>1190.98</v>
      </c>
      <c r="AL539" s="32">
        <f t="shared" si="38"/>
        <v>2419.66</v>
      </c>
    </row>
    <row r="540" ht="16.5" spans="1:38">
      <c r="A540" s="30">
        <v>202609</v>
      </c>
      <c r="B540" s="31" t="s">
        <v>58</v>
      </c>
      <c r="C540" s="32">
        <f>SUMIFS(Sheet1!$F$5:$F$28252,Sheet1!$I$5:$I$28252,$B540,Sheet1!$L$5:$L$28252,$A540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3200.96</v>
      </c>
      <c r="D540" s="32">
        <f>SUMIFS(Sheet1!$F$5:$F$28252,Sheet1!$I$5:$I$28252,$B540,Sheet1!$L$5:$L$28252,$A540,Sheet1!$D$5:$D$28252,"医保即时拨付",Sheet1!$E$5:$E$28252,"&lt;&gt;*调拨*")+SUMIFS(Sheet1!$F$5:$F$28252,Sheet1!$I$5:$I$28252,$B540,Sheet1!$L$5:$L$28252,$A540,Sheet1!$E$5:$E$28252,"*医保即时拨付*",Sheet1!$D$5:$D$28252,"&lt;&gt;医保即时拨付",Sheet1!$D$5:$D$28252,"&lt;&gt;内部转款",Sheet1!$D$5:$D$28252,"&lt;&gt;内部转账",Sheet1!$E$5:$E$28252,"&lt;&gt;*调拨*")</f>
        <v>0</v>
      </c>
      <c r="E540" s="32">
        <f>SUMIFS(Sheet1!$F$5:$F$28252,Sheet1!$I$5:$I$28252,$B540,Sheet1!$L$5:$L$28252,$A540,Sheet1!$D$5:$D$28252,"医保",Sheet1!$E$5:$E$28252,"&lt;&gt;*调拨*",Sheet1!$E$5:$E$28252,"&lt;&gt;*医保即时拨付*")+SUMIFS(Sheet1!$F$5:$F$28252,Sheet1!$I$5:$I$28252,$B540,Sheet1!$L$5:$L$28252,$A540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40" s="32">
        <f>SUMIFS(Sheet1!$F$5:$F$28252,Sheet1!$I$5:$I$28252,$B540,Sheet1!$L$5:$L$28252,$A540,Sheet1!$D$5:$D$28252,"聚合",Sheet1!$E$5:$E$28252,"&lt;&gt;*调拨*")+SUMIFS(Sheet1!$F$5:$F$28252,Sheet1!$I$5:$I$28252,$B540,Sheet1!$L$5:$L$28252,$A540,Sheet1!$E$5:$E$28252,"*聚合*",Sheet1!$D$5:$D$28252,"&lt;&gt;聚合",Sheet1!$D$5:$D$28252,"&lt;&gt;内部转款",Sheet1!$D$5:$D$28252,"&lt;&gt;内部转账",Sheet1!$E$5:$E$28252,"&lt;&gt;*调拨*")</f>
        <v>0</v>
      </c>
      <c r="G540" s="32">
        <f>SUMIFS(Sheet1!$F$5:$F$28252,Sheet1!$I$5:$I$28252,$B540,Sheet1!$L$5:$L$28252,$A540,Sheet1!$D$5:$D$28252,"24小时微信",Sheet1!$E$5:$E$28252,"&lt;&gt;*调拨*")+SUMIFS(Sheet1!$F$5:$F$28252,Sheet1!$I$5:$I$28252,$B540,Sheet1!$L$5:$L$28252,$A540,Sheet1!$E$5:$E$28252,"*24小时微信*",Sheet1!$D$5:$D$28252,"&lt;&gt;24小时微信",Sheet1!$D$5:$D$28252,"&lt;&gt;内部转款",Sheet1!$D$5:$D$28252,"&lt;&gt;内部转账",Sheet1!$E$5:$E$28252,"&lt;&gt;*调拨*")</f>
        <v>0</v>
      </c>
      <c r="H540" s="32">
        <f>SUMIFS(Sheet1!$F$5:$F$28252,Sheet1!$I$5:$I$28252,$B540,Sheet1!$L$5:$L$28252,$A540,Sheet1!$D$5:$D$28252,"美团",Sheet1!$E$5:$E$28252,"&lt;&gt;*调拨*")+SUMIFS(Sheet1!$F$5:$F$28252,Sheet1!$I$5:$I$28252,$B540,Sheet1!$L$5:$L$28252,$A540,Sheet1!$E$5:$E$28252,"*美团*",Sheet1!$D$5:$D$28252,"&lt;&gt;美团",Sheet1!$D$5:$D$28252,"&lt;&gt;内部转款",Sheet1!$D$5:$D$28252,"&lt;&gt;内部转账",Sheet1!$E$5:$E$28252,"&lt;&gt;*调拨*")</f>
        <v>0</v>
      </c>
      <c r="I540" s="32">
        <f>SUMIFS(Sheet1!$F$5:$F$28252,Sheet1!$I$5:$I$28252,$B540,Sheet1!$L$5:$L$28252,$A540,Sheet1!$D$5:$D$28252,"饿了么",Sheet1!$E$5:$E$28252,"&lt;&gt;*调拨*")+SUMIFS(Sheet1!$F$5:$F$28252,Sheet1!$I$5:$I$28252,$B540,Sheet1!$L$5:$L$28252,$A540,Sheet1!$E$5:$E$28252,"*饿了么*",Sheet1!$D$5:$D$28252,"&lt;&gt;饿了么",Sheet1!$D$5:$D$28252,"&lt;&gt;内部转款",Sheet1!$D$5:$D$28252,"&lt;&gt;内部转账",Sheet1!$E$5:$E$28252,"&lt;&gt;*调拨*")</f>
        <v>0</v>
      </c>
      <c r="J540" s="32">
        <f>SUMIFS(Sheet1!$F$5:$F$28252,Sheet1!$I$5:$I$28252,$B540,Sheet1!$L$5:$L$28252,$A540,Sheet1!$D$5:$D$28252,"健E卡",Sheet1!$E$5:$E$28252,"&lt;&gt;*调拨*")+SUMIFS(Sheet1!$F$5:$F$28252,Sheet1!$I$5:$I$28252,$B540,Sheet1!$L$5:$L$28252,$A540,Sheet1!$E$5:$E$28252,"*健E卡*",Sheet1!$D$5:$D$28252,"&lt;&gt;健E卡",Sheet1!$D$5:$D$28252,"&lt;&gt;内部转款",Sheet1!$D$5:$D$28252,"&lt;&gt;内部转账",Sheet1!$E$5:$E$28252,"&lt;&gt;*调拨*")</f>
        <v>0</v>
      </c>
      <c r="K540" s="32">
        <f>SUMIFS(Sheet1!$F$5:$F$28252,Sheet1!$I$5:$I$28252,$B540,Sheet1!$L$5:$L$28252,$A540,Sheet1!$D$5:$D$28252,"抖音",Sheet1!$E$5:$E$28252,"&lt;&gt;*调拨*")+SUMIFS(Sheet1!$F$5:$F$28252,Sheet1!$I$5:$I$28252,$B540,Sheet1!$L$5:$L$28252,$A540,Sheet1!$E$5:$E$28252,"*抖音*",Sheet1!$D$5:$D$28252,"&lt;&gt;抖音",Sheet1!$D$5:$D$28252,"&lt;&gt;内部转款",Sheet1!$D$5:$D$28252,"&lt;&gt;内部转账",Sheet1!$E$5:$E$28252,"&lt;&gt;*调拨*")</f>
        <v>0</v>
      </c>
      <c r="L540" s="32">
        <f>SUMIFS(Sheet1!$F$5:$F$28252,Sheet1!$I$5:$I$28252,$B540,Sheet1!$L$5:$L$28252,$A540,Sheet1!$D$5:$D$28252,"医卡通",Sheet1!$E$5:$E$28252,"&lt;&gt;*调拨*")+SUMIFS(Sheet1!$F$5:$F$28252,Sheet1!$I$5:$I$28252,$B540,Sheet1!$L$5:$L$28252,$A540,Sheet1!$E$5:$E$28252,"*医卡通*",Sheet1!$D$5:$D$28252,"&lt;&gt;医卡通",Sheet1!$D$5:$D$28252,"&lt;&gt;内部转款",Sheet1!$D$5:$D$28252,"&lt;&gt;内部转账",Sheet1!$E$5:$E$28252,"&lt;&gt;*调拨*")</f>
        <v>0</v>
      </c>
      <c r="M540" s="32">
        <f>SUMIFS(Sheet1!$F$5:$F$28252,Sheet1!$I$5:$I$28252,$B540,Sheet1!$L$5:$L$28252,$A540,Sheet1!$D$5:$D$28252,"企健网",Sheet1!$E$5:$E$28252,"&lt;&gt;*调拨*")+SUMIFS(Sheet1!$F$5:$F$28252,Sheet1!$I$5:$I$28252,$B540,Sheet1!$L$5:$L$28252,$A540,Sheet1!$E$5:$E$28252,"*企健网*",Sheet1!$D$5:$D$28252,"&lt;&gt;企健网",Sheet1!$D$5:$D$28252,"&lt;&gt;内部转款",Sheet1!$D$5:$D$28252,"&lt;&gt;内部转账",Sheet1!$E$5:$E$28252,"&lt;&gt;*调拨*")</f>
        <v>0</v>
      </c>
      <c r="N540" s="32">
        <f>SUMIFS(Sheet1!$F$5:$F$28252,Sheet1!$I$5:$I$28252,$B540,Sheet1!$L$5:$L$28252,$A540,Sheet1!$D$5:$D$28252,"银联",Sheet1!$E$5:$E$28252,"&lt;&gt;*调拨*")+SUMIFS(Sheet1!$F$5:$F$28252,Sheet1!$I$5:$I$28252,$B540,Sheet1!$L$5:$L$28252,$A540,Sheet1!$E$5:$E$28252,"*银联*",Sheet1!$D$5:$D$28252,"&lt;&gt;银联",Sheet1!$D$5:$D$28252,"&lt;&gt;内部转款",Sheet1!$D$5:$D$28252,"&lt;&gt;内部转账",Sheet1!$E$5:$E$28252,"&lt;&gt;*调拨*")</f>
        <v>0</v>
      </c>
      <c r="O540" s="32">
        <f>SUMIFS(Sheet1!$F$5:$F$28252,Sheet1!$I$5:$I$28252,$B540,Sheet1!$L$5:$L$28252,$A540,Sheet1!$D$5:$D$28252,"京东",Sheet1!$E$5:$E$28252,"&lt;&gt;*调拨*")+SUMIFS(Sheet1!$F$5:$F$28252,Sheet1!$I$5:$I$28252,$B540,Sheet1!$L$5:$L$28252,$A540,Sheet1!$E$5:$E$28252,"*京东*",Sheet1!$D$5:$D$28252,"&lt;&gt;京东",Sheet1!$D$5:$D$28252,"&lt;&gt;内部转款",Sheet1!$D$5:$D$28252,"&lt;&gt;内部转账",Sheet1!$E$5:$E$28252,"&lt;&gt;*调拨*")</f>
        <v>0</v>
      </c>
      <c r="P540" s="32">
        <f>SUMIFS(Sheet1!$F$5:$F$28252,Sheet1!$I$5:$I$28252,$B540,Sheet1!$L$5:$L$28252,$A540,Sheet1!$D$5:$D$28252,"药机微信",Sheet1!$E$5:$E$28252,"&lt;&gt;*调拨*")+SUMIFS(Sheet1!$F$5:$F$28252,Sheet1!$I$5:$I$28252,$B540,Sheet1!$L$5:$L$28252,$A540,Sheet1!$E$5:$E$28252,"*药机微信*",Sheet1!$D$5:$D$28252,"&lt;&gt;药机微信",Sheet1!$D$5:$D$28252,"&lt;&gt;内部转款",Sheet1!$D$5:$D$28252,"&lt;&gt;内部转账",Sheet1!$E$5:$E$28252,"&lt;&gt;*调拨*")</f>
        <v>0</v>
      </c>
      <c r="Q540" s="32">
        <f>SUMIFS(Sheet1!$F$5:$F$28252,Sheet1!$I$5:$I$28252,$B540,Sheet1!$L$5:$L$28252,$A540,Sheet1!$D$5:$D$28252,"亲情卡",Sheet1!$E$5:$E$28252,"&lt;&gt;*调拨*")+SUMIFS(Sheet1!$F$5:$F$28252,Sheet1!$I$5:$I$28252,$B540,Sheet1!$L$5:$L$28252,$A540,Sheet1!$E$5:$E$28252,"*亲情卡*",Sheet1!$D$5:$D$28252,"&lt;&gt;亲情卡",Sheet1!$D$5:$D$28252,"&lt;&gt;内部转款",Sheet1!$D$5:$D$28252,"&lt;&gt;内部转账",Sheet1!$E$5:$E$28252,"&lt;&gt;*调拨*")</f>
        <v>0</v>
      </c>
      <c r="R540" s="32">
        <f>SUMIFS(Sheet1!$F$5:$F$28252,Sheet1!$I$5:$I$28252,$B540,Sheet1!$L$5:$L$28252,$A540,Sheet1!$D$5:$D$28252,"优惠券",Sheet1!$E$5:$E$28252,"&lt;&gt;*调拨*")+SUMIFS(Sheet1!$F$5:$F$28252,Sheet1!$I$5:$I$28252,$B540,Sheet1!$L$5:$L$28252,$A540,Sheet1!$E$5:$E$28252,"*优惠券*",Sheet1!$D$5:$D$28252,"&lt;&gt;优惠券",Sheet1!$D$5:$D$28252,"&lt;&gt;内部转款",Sheet1!$D$5:$D$28252,"&lt;&gt;内部转账",Sheet1!$E$5:$E$28252,"&lt;&gt;*调拨*")</f>
        <v>0</v>
      </c>
      <c r="S540" s="32">
        <f>SUMIFS(Sheet1!$F$5:$F$28252,Sheet1!$I$5:$I$28252,$B540,Sheet1!$L$5:$L$28252,$A540,Sheet1!$D$5:$D$28252,"代金券",Sheet1!$E$5:$E$28252,"&lt;&gt;*调拨*")+SUMIFS(Sheet1!$F$5:$F$28252,Sheet1!$I$5:$I$28252,$B540,Sheet1!$L$5:$L$28252,$A540,Sheet1!$E$5:$E$28252,"*代金券*",Sheet1!$D$5:$D$28252,"&lt;&gt;代金券",Sheet1!$D$5:$D$28252,"&lt;&gt;内部转款",Sheet1!$D$5:$D$28252,"&lt;&gt;内部转账",Sheet1!$E$5:$E$28252,"&lt;&gt;*调拨*")</f>
        <v>0</v>
      </c>
      <c r="T540" s="32">
        <f>SUMIFS(Sheet1!$F$5:$F$28252,Sheet1!$I$5:$I$28252,$B540,Sheet1!$L$5:$L$28252,$A540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540,Sheet1!$L$5:$L$28252,$A540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540,Sheet1!$L$5:$L$28252,$A540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540,Sheet1!$L$5:$L$28252,$A540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40" s="32">
        <f>SUMIFS(Sheet1!$F$5:$F$28252,Sheet1!$I$5:$I$28252,$B540,Sheet1!$L$5:$L$28252,$A540,Sheet1!$E$5:$E$28252,"*调拨*")</f>
        <v>0</v>
      </c>
      <c r="V540" s="32">
        <f>SUMIFS(Sheet1!$F$5:$F$28252,Sheet1!$I$5:$I$28252,$B540,Sheet1!$L$5:$L$28252,$A540,Sheet1!$D$5:$D$28252,"储值",Sheet1!$E$5:$E$28252,"&lt;&gt;*调拨*")+SUMIFS(Sheet1!$F$5:$F$28252,Sheet1!$I$5:$I$28252,$B540,Sheet1!$L$5:$L$28252,$A540,Sheet1!$E$5:$E$28252,"*储值*",Sheet1!$D$5:$D$28252,"&lt;&gt;储值",Sheet1!$D$5:$D$28252,"&lt;&gt;内部转款",Sheet1!$D$5:$D$28252,"&lt;&gt;内部转账",Sheet1!$E$5:$E$28252,"&lt;&gt;*调拨*")</f>
        <v>0</v>
      </c>
      <c r="W540" s="32">
        <f>SUMIFS(Sheet1!$F$5:$F$28252,Sheet1!$I$5:$I$28252,$B540,Sheet1!$L$5:$L$28252,$A540,Sheet1!$D$5:$D$28252,"效期",Sheet1!$E$5:$E$28252,"&lt;&gt;*调拨*")+SUMIFS(Sheet1!$F$5:$F$28252,Sheet1!$I$5:$I$28252,$B540,Sheet1!$L$5:$L$28252,$A540,Sheet1!$E$5:$E$28252,"*效期*",Sheet1!$D$5:$D$28252,"&lt;&gt;效期",Sheet1!$D$5:$D$28252,"&lt;&gt;内部转款",Sheet1!$D$5:$D$28252,"&lt;&gt;内部转账",Sheet1!$E$5:$E$28252,"&lt;&gt;*调拨*")</f>
        <v>0</v>
      </c>
      <c r="X540" s="32">
        <f>SUMIFS(Sheet1!$F$5:$F$28252,Sheet1!$I$5:$I$28252,$B540,Sheet1!$L$5:$L$28252,$A540,Sheet1!$D$5:$D$28252,"内部转款",Sheet1!$E$5:$E$28252,"&lt;&gt;*调拨*")+SUMIFS(Sheet1!$F$5:$F$28252,Sheet1!$I$5:$I$28252,$B540,Sheet1!$L$5:$L$28252,$A540,Sheet1!$D$5:$D$28252,"内部转账",Sheet1!$E$5:$E$28252,"&lt;&gt;*调拨*")</f>
        <v>0</v>
      </c>
      <c r="Y540" s="32">
        <f t="shared" si="36"/>
        <v>0</v>
      </c>
      <c r="Z540" s="32">
        <f>SUMIFS(Sheet1!$F$5:$F$28252,Sheet1!$I$5:$I$28252,$B540,Sheet1!$L$5:$L$28252,$A540)</f>
        <v>3200.96</v>
      </c>
      <c r="AA540" s="32">
        <f>SUMIFS(Sheet1!$G$5:$G$28252,Sheet1!$I$5:$I$28252,$B540,Sheet1!$L$5:$L$28252,$A540,Sheet1!$D$5:$D$28252,"工资",Sheet1!$E$5:$E$28252,"&lt;&gt;*调拨*")+SUMIFS(Sheet1!$G$5:$G$28252,Sheet1!$I$5:$I$28252,$B540,Sheet1!$L$5:$L$28252,$A540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40" s="32">
        <f>SUMIFS(Sheet1!$G$5:$G$28252,Sheet1!$I$5:$I$28252,$B540,Sheet1!$L$5:$L$28252,$A540,Sheet1!$D$5:$D$28252,"水费",Sheet1!$E$5:$E$28252,"&lt;&gt;*调拨*")+SUMIFS(Sheet1!$G$5:$G$28252,Sheet1!$I$5:$I$28252,$B540,Sheet1!$L$5:$L$28252,$A540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50</v>
      </c>
      <c r="AC540" s="32">
        <f>SUMIFS(Sheet1!$G$5:$G$28252,Sheet1!$I$5:$I$28252,$B540,Sheet1!$L$5:$L$28252,$A540,Sheet1!$D$5:$D$28252,"电费",Sheet1!$E$5:$E$28252,"&lt;&gt;*调拨*")+SUMIFS(Sheet1!$G$5:$G$28252,Sheet1!$I$5:$I$28252,$B540,Sheet1!$L$5:$L$28252,$A540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2200</v>
      </c>
      <c r="AD540" s="32">
        <f>SUMIFS(Sheet1!$G$5:$G$28252,Sheet1!$I$5:$I$28252,$B540,Sheet1!$L$5:$L$28252,$A540,Sheet1!$D$5:$D$28252,"宽带费",Sheet1!$E$5:$E$28252,"&lt;&gt;*调拨*")+SUMIFS(Sheet1!$G$5:$G$28252,Sheet1!$I$5:$I$28252,$B540,Sheet1!$L$5:$L$28252,$A540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40" s="32">
        <f>SUMIFS(Sheet1!$G$5:$G$28252,Sheet1!$I$5:$I$28252,$B540,Sheet1!$L$5:$L$28252,$A540,Sheet1!$D$5:$D$28252,"办公费",Sheet1!$E$5:$E$28252,"&lt;&gt;*调拨*")+SUMIFS(Sheet1!$G$5:$G$28252,Sheet1!$I$5:$I$28252,$B540,Sheet1!$L$5:$L$28252,$A540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336.4</v>
      </c>
      <c r="AF540" s="32">
        <f>SUMIFS(Sheet1!$G$5:$G$28252,Sheet1!$I$5:$I$28252,$B540,Sheet1!$L$5:$L$28252,$A540,Sheet1!$D$5:$D$28252,"话费",Sheet1!$E$5:$E$28252,"&lt;&gt;*调拨*")+SUMIFS(Sheet1!$G$5:$G$28252,Sheet1!$I$5:$I$28252,$B540,Sheet1!$L$5:$L$28252,$A540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40" s="32">
        <f>SUMIFS(Sheet1!$G$5:$G$28252,Sheet1!$I$5:$I$28252,$B540,Sheet1!$L$5:$L$28252,$A540,Sheet1!$D$5:$D$28252,"房租",Sheet1!$E$5:$E$28252,"&lt;&gt;*调拨*")+SUMIFS(Sheet1!$G$5:$G$28252,Sheet1!$I$5:$I$28252,$B540,Sheet1!$L$5:$L$28252,$A540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40" s="32">
        <f>SUMIFS(Sheet1!$G$5:$G$28252,Sheet1!$I$5:$I$28252,$B540,Sheet1!$L$5:$L$28252,$A540,Sheet1!$E$5:$E$28252,"*调拨*")</f>
        <v>0</v>
      </c>
      <c r="AI540" s="32">
        <f>SUMIFS(Sheet1!$G$5:$G$28252,Sheet1!$I$5:$I$28252,$B540,Sheet1!$L$5:$L$28252,$A540,Sheet1!$D$5:$D$28252,"内部转款",Sheet1!$E$5:$E$28252,"&lt;&gt;*调拨*")+SUMIFS(Sheet1!$G$5:$G$28252,Sheet1!$I$5:$I$28252,$B540,Sheet1!$L$5:$L$28252,$A540,Sheet1!$D$5:$D$28252,"内部转账",Sheet1!$E$5:$E$28252,"&lt;&gt;*调拨*")</f>
        <v>0</v>
      </c>
      <c r="AJ540" s="32">
        <f t="shared" si="37"/>
        <v>614.56</v>
      </c>
      <c r="AK540" s="32">
        <f>SUMIFS(Sheet1!$G$5:$G$28252,Sheet1!$I$5:$I$28252,$B540,Sheet1!$L$5:$L$28252,$A540)</f>
        <v>3200.96</v>
      </c>
      <c r="AL540" s="32">
        <f t="shared" si="38"/>
        <v>0</v>
      </c>
    </row>
    <row r="541" ht="16.5" spans="1:38">
      <c r="A541" s="30">
        <v>202609</v>
      </c>
      <c r="B541" s="31" t="s">
        <v>91</v>
      </c>
      <c r="C541" s="32">
        <f>SUMIFS(Sheet1!$F$5:$F$28252,Sheet1!$I$5:$I$28252,$B541,Sheet1!$L$5:$L$28252,$A541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41" s="32">
        <f>SUMIFS(Sheet1!$F$5:$F$28252,Sheet1!$I$5:$I$28252,$B541,Sheet1!$L$5:$L$28252,$A541,Sheet1!$D$5:$D$28252,"医保即时拨付",Sheet1!$E$5:$E$28252,"&lt;&gt;*调拨*")+SUMIFS(Sheet1!$F$5:$F$28252,Sheet1!$I$5:$I$28252,$B541,Sheet1!$L$5:$L$28252,$A541,Sheet1!$E$5:$E$28252,"*医保即时拨付*",Sheet1!$D$5:$D$28252,"&lt;&gt;医保即时拨付",Sheet1!$D$5:$D$28252,"&lt;&gt;内部转款",Sheet1!$D$5:$D$28252,"&lt;&gt;内部转账",Sheet1!$E$5:$E$28252,"&lt;&gt;*调拨*")</f>
        <v>0</v>
      </c>
      <c r="E541" s="32">
        <f>SUMIFS(Sheet1!$F$5:$F$28252,Sheet1!$I$5:$I$28252,$B541,Sheet1!$L$5:$L$28252,$A541,Sheet1!$D$5:$D$28252,"医保",Sheet1!$E$5:$E$28252,"&lt;&gt;*调拨*",Sheet1!$E$5:$E$28252,"&lt;&gt;*医保即时拨付*")+SUMIFS(Sheet1!$F$5:$F$28252,Sheet1!$I$5:$I$28252,$B541,Sheet1!$L$5:$L$28252,$A541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41" s="32">
        <f>SUMIFS(Sheet1!$F$5:$F$28252,Sheet1!$I$5:$I$28252,$B541,Sheet1!$L$5:$L$28252,$A541,Sheet1!$D$5:$D$28252,"聚合",Sheet1!$E$5:$E$28252,"&lt;&gt;*调拨*")+SUMIFS(Sheet1!$F$5:$F$28252,Sheet1!$I$5:$I$28252,$B541,Sheet1!$L$5:$L$28252,$A541,Sheet1!$E$5:$E$28252,"*聚合*",Sheet1!$D$5:$D$28252,"&lt;&gt;聚合",Sheet1!$D$5:$D$28252,"&lt;&gt;内部转款",Sheet1!$D$5:$D$28252,"&lt;&gt;内部转账",Sheet1!$E$5:$E$28252,"&lt;&gt;*调拨*")</f>
        <v>0</v>
      </c>
      <c r="G541" s="32">
        <f>SUMIFS(Sheet1!$F$5:$F$28252,Sheet1!$I$5:$I$28252,$B541,Sheet1!$L$5:$L$28252,$A541,Sheet1!$D$5:$D$28252,"24小时微信",Sheet1!$E$5:$E$28252,"&lt;&gt;*调拨*")+SUMIFS(Sheet1!$F$5:$F$28252,Sheet1!$I$5:$I$28252,$B541,Sheet1!$L$5:$L$28252,$A541,Sheet1!$E$5:$E$28252,"*24小时微信*",Sheet1!$D$5:$D$28252,"&lt;&gt;24小时微信",Sheet1!$D$5:$D$28252,"&lt;&gt;内部转款",Sheet1!$D$5:$D$28252,"&lt;&gt;内部转账",Sheet1!$E$5:$E$28252,"&lt;&gt;*调拨*")</f>
        <v>0</v>
      </c>
      <c r="H541" s="32">
        <f>SUMIFS(Sheet1!$F$5:$F$28252,Sheet1!$I$5:$I$28252,$B541,Sheet1!$L$5:$L$28252,$A541,Sheet1!$D$5:$D$28252,"美团",Sheet1!$E$5:$E$28252,"&lt;&gt;*调拨*")+SUMIFS(Sheet1!$F$5:$F$28252,Sheet1!$I$5:$I$28252,$B541,Sheet1!$L$5:$L$28252,$A541,Sheet1!$E$5:$E$28252,"*美团*",Sheet1!$D$5:$D$28252,"&lt;&gt;美团",Sheet1!$D$5:$D$28252,"&lt;&gt;内部转款",Sheet1!$D$5:$D$28252,"&lt;&gt;内部转账",Sheet1!$E$5:$E$28252,"&lt;&gt;*调拨*")</f>
        <v>0</v>
      </c>
      <c r="I541" s="32">
        <f>SUMIFS(Sheet1!$F$5:$F$28252,Sheet1!$I$5:$I$28252,$B541,Sheet1!$L$5:$L$28252,$A541,Sheet1!$D$5:$D$28252,"饿了么",Sheet1!$E$5:$E$28252,"&lt;&gt;*调拨*")+SUMIFS(Sheet1!$F$5:$F$28252,Sheet1!$I$5:$I$28252,$B541,Sheet1!$L$5:$L$28252,$A541,Sheet1!$E$5:$E$28252,"*饿了么*",Sheet1!$D$5:$D$28252,"&lt;&gt;饿了么",Sheet1!$D$5:$D$28252,"&lt;&gt;内部转款",Sheet1!$D$5:$D$28252,"&lt;&gt;内部转账",Sheet1!$E$5:$E$28252,"&lt;&gt;*调拨*")</f>
        <v>0</v>
      </c>
      <c r="J541" s="32">
        <f>SUMIFS(Sheet1!$F$5:$F$28252,Sheet1!$I$5:$I$28252,$B541,Sheet1!$L$5:$L$28252,$A541,Sheet1!$D$5:$D$28252,"健E卡",Sheet1!$E$5:$E$28252,"&lt;&gt;*调拨*")+SUMIFS(Sheet1!$F$5:$F$28252,Sheet1!$I$5:$I$28252,$B541,Sheet1!$L$5:$L$28252,$A541,Sheet1!$E$5:$E$28252,"*健E卡*",Sheet1!$D$5:$D$28252,"&lt;&gt;健E卡",Sheet1!$D$5:$D$28252,"&lt;&gt;内部转款",Sheet1!$D$5:$D$28252,"&lt;&gt;内部转账",Sheet1!$E$5:$E$28252,"&lt;&gt;*调拨*")</f>
        <v>0</v>
      </c>
      <c r="K541" s="32">
        <f>SUMIFS(Sheet1!$F$5:$F$28252,Sheet1!$I$5:$I$28252,$B541,Sheet1!$L$5:$L$28252,$A541,Sheet1!$D$5:$D$28252,"抖音",Sheet1!$E$5:$E$28252,"&lt;&gt;*调拨*")+SUMIFS(Sheet1!$F$5:$F$28252,Sheet1!$I$5:$I$28252,$B541,Sheet1!$L$5:$L$28252,$A541,Sheet1!$E$5:$E$28252,"*抖音*",Sheet1!$D$5:$D$28252,"&lt;&gt;抖音",Sheet1!$D$5:$D$28252,"&lt;&gt;内部转款",Sheet1!$D$5:$D$28252,"&lt;&gt;内部转账",Sheet1!$E$5:$E$28252,"&lt;&gt;*调拨*")</f>
        <v>0</v>
      </c>
      <c r="L541" s="32">
        <f>SUMIFS(Sheet1!$F$5:$F$28252,Sheet1!$I$5:$I$28252,$B541,Sheet1!$L$5:$L$28252,$A541,Sheet1!$D$5:$D$28252,"医卡通",Sheet1!$E$5:$E$28252,"&lt;&gt;*调拨*")+SUMIFS(Sheet1!$F$5:$F$28252,Sheet1!$I$5:$I$28252,$B541,Sheet1!$L$5:$L$28252,$A541,Sheet1!$E$5:$E$28252,"*医卡通*",Sheet1!$D$5:$D$28252,"&lt;&gt;医卡通",Sheet1!$D$5:$D$28252,"&lt;&gt;内部转款",Sheet1!$D$5:$D$28252,"&lt;&gt;内部转账",Sheet1!$E$5:$E$28252,"&lt;&gt;*调拨*")</f>
        <v>0</v>
      </c>
      <c r="M541" s="32">
        <f>SUMIFS(Sheet1!$F$5:$F$28252,Sheet1!$I$5:$I$28252,$B541,Sheet1!$L$5:$L$28252,$A541,Sheet1!$D$5:$D$28252,"企健网",Sheet1!$E$5:$E$28252,"&lt;&gt;*调拨*")+SUMIFS(Sheet1!$F$5:$F$28252,Sheet1!$I$5:$I$28252,$B541,Sheet1!$L$5:$L$28252,$A541,Sheet1!$E$5:$E$28252,"*企健网*",Sheet1!$D$5:$D$28252,"&lt;&gt;企健网",Sheet1!$D$5:$D$28252,"&lt;&gt;内部转款",Sheet1!$D$5:$D$28252,"&lt;&gt;内部转账",Sheet1!$E$5:$E$28252,"&lt;&gt;*调拨*")</f>
        <v>0</v>
      </c>
      <c r="N541" s="32">
        <f>SUMIFS(Sheet1!$F$5:$F$28252,Sheet1!$I$5:$I$28252,$B541,Sheet1!$L$5:$L$28252,$A541,Sheet1!$D$5:$D$28252,"银联",Sheet1!$E$5:$E$28252,"&lt;&gt;*调拨*")+SUMIFS(Sheet1!$F$5:$F$28252,Sheet1!$I$5:$I$28252,$B541,Sheet1!$L$5:$L$28252,$A541,Sheet1!$E$5:$E$28252,"*银联*",Sheet1!$D$5:$D$28252,"&lt;&gt;银联",Sheet1!$D$5:$D$28252,"&lt;&gt;内部转款",Sheet1!$D$5:$D$28252,"&lt;&gt;内部转账",Sheet1!$E$5:$E$28252,"&lt;&gt;*调拨*")</f>
        <v>0</v>
      </c>
      <c r="O541" s="32">
        <f>SUMIFS(Sheet1!$F$5:$F$28252,Sheet1!$I$5:$I$28252,$B541,Sheet1!$L$5:$L$28252,$A541,Sheet1!$D$5:$D$28252,"京东",Sheet1!$E$5:$E$28252,"&lt;&gt;*调拨*")+SUMIFS(Sheet1!$F$5:$F$28252,Sheet1!$I$5:$I$28252,$B541,Sheet1!$L$5:$L$28252,$A541,Sheet1!$E$5:$E$28252,"*京东*",Sheet1!$D$5:$D$28252,"&lt;&gt;京东",Sheet1!$D$5:$D$28252,"&lt;&gt;内部转款",Sheet1!$D$5:$D$28252,"&lt;&gt;内部转账",Sheet1!$E$5:$E$28252,"&lt;&gt;*调拨*")</f>
        <v>0</v>
      </c>
      <c r="P541" s="32">
        <f>SUMIFS(Sheet1!$F$5:$F$28252,Sheet1!$I$5:$I$28252,$B541,Sheet1!$L$5:$L$28252,$A541,Sheet1!$D$5:$D$28252,"药机微信",Sheet1!$E$5:$E$28252,"&lt;&gt;*调拨*")+SUMIFS(Sheet1!$F$5:$F$28252,Sheet1!$I$5:$I$28252,$B541,Sheet1!$L$5:$L$28252,$A541,Sheet1!$E$5:$E$28252,"*药机微信*",Sheet1!$D$5:$D$28252,"&lt;&gt;药机微信",Sheet1!$D$5:$D$28252,"&lt;&gt;内部转款",Sheet1!$D$5:$D$28252,"&lt;&gt;内部转账",Sheet1!$E$5:$E$28252,"&lt;&gt;*调拨*")</f>
        <v>0</v>
      </c>
      <c r="Q541" s="32">
        <f>SUMIFS(Sheet1!$F$5:$F$28252,Sheet1!$I$5:$I$28252,$B541,Sheet1!$L$5:$L$28252,$A541,Sheet1!$D$5:$D$28252,"亲情卡",Sheet1!$E$5:$E$28252,"&lt;&gt;*调拨*")+SUMIFS(Sheet1!$F$5:$F$28252,Sheet1!$I$5:$I$28252,$B541,Sheet1!$L$5:$L$28252,$A541,Sheet1!$E$5:$E$28252,"*亲情卡*",Sheet1!$D$5:$D$28252,"&lt;&gt;亲情卡",Sheet1!$D$5:$D$28252,"&lt;&gt;内部转款",Sheet1!$D$5:$D$28252,"&lt;&gt;内部转账",Sheet1!$E$5:$E$28252,"&lt;&gt;*调拨*")</f>
        <v>0</v>
      </c>
      <c r="R541" s="32">
        <f>SUMIFS(Sheet1!$F$5:$F$28252,Sheet1!$I$5:$I$28252,$B541,Sheet1!$L$5:$L$28252,$A541,Sheet1!$D$5:$D$28252,"优惠券",Sheet1!$E$5:$E$28252,"&lt;&gt;*调拨*")+SUMIFS(Sheet1!$F$5:$F$28252,Sheet1!$I$5:$I$28252,$B541,Sheet1!$L$5:$L$28252,$A541,Sheet1!$E$5:$E$28252,"*优惠券*",Sheet1!$D$5:$D$28252,"&lt;&gt;优惠券",Sheet1!$D$5:$D$28252,"&lt;&gt;内部转款",Sheet1!$D$5:$D$28252,"&lt;&gt;内部转账",Sheet1!$E$5:$E$28252,"&lt;&gt;*调拨*")</f>
        <v>0</v>
      </c>
      <c r="S541" s="32">
        <f>SUMIFS(Sheet1!$F$5:$F$28252,Sheet1!$I$5:$I$28252,$B541,Sheet1!$L$5:$L$28252,$A541,Sheet1!$D$5:$D$28252,"代金券",Sheet1!$E$5:$E$28252,"&lt;&gt;*调拨*")+SUMIFS(Sheet1!$F$5:$F$28252,Sheet1!$I$5:$I$28252,$B541,Sheet1!$L$5:$L$28252,$A541,Sheet1!$E$5:$E$28252,"*代金券*",Sheet1!$D$5:$D$28252,"&lt;&gt;代金券",Sheet1!$D$5:$D$28252,"&lt;&gt;内部转款",Sheet1!$D$5:$D$28252,"&lt;&gt;内部转账",Sheet1!$E$5:$E$28252,"&lt;&gt;*调拨*")</f>
        <v>0</v>
      </c>
      <c r="T541" s="32">
        <f>SUMIFS(Sheet1!$F$5:$F$28252,Sheet1!$I$5:$I$28252,$B541,Sheet1!$L$5:$L$28252,$A541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541,Sheet1!$L$5:$L$28252,$A541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541,Sheet1!$L$5:$L$28252,$A541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541,Sheet1!$L$5:$L$28252,$A541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41" s="32">
        <f>SUMIFS(Sheet1!$F$5:$F$28252,Sheet1!$I$5:$I$28252,$B541,Sheet1!$L$5:$L$28252,$A541,Sheet1!$E$5:$E$28252,"*调拨*")</f>
        <v>0</v>
      </c>
      <c r="V541" s="32">
        <f>SUMIFS(Sheet1!$F$5:$F$28252,Sheet1!$I$5:$I$28252,$B541,Sheet1!$L$5:$L$28252,$A541,Sheet1!$D$5:$D$28252,"储值",Sheet1!$E$5:$E$28252,"&lt;&gt;*调拨*")+SUMIFS(Sheet1!$F$5:$F$28252,Sheet1!$I$5:$I$28252,$B541,Sheet1!$L$5:$L$28252,$A541,Sheet1!$E$5:$E$28252,"*储值*",Sheet1!$D$5:$D$28252,"&lt;&gt;储值",Sheet1!$D$5:$D$28252,"&lt;&gt;内部转款",Sheet1!$D$5:$D$28252,"&lt;&gt;内部转账",Sheet1!$E$5:$E$28252,"&lt;&gt;*调拨*")</f>
        <v>0</v>
      </c>
      <c r="W541" s="32">
        <f>SUMIFS(Sheet1!$F$5:$F$28252,Sheet1!$I$5:$I$28252,$B541,Sheet1!$L$5:$L$28252,$A541,Sheet1!$D$5:$D$28252,"效期",Sheet1!$E$5:$E$28252,"&lt;&gt;*调拨*")+SUMIFS(Sheet1!$F$5:$F$28252,Sheet1!$I$5:$I$28252,$B541,Sheet1!$L$5:$L$28252,$A541,Sheet1!$E$5:$E$28252,"*效期*",Sheet1!$D$5:$D$28252,"&lt;&gt;效期",Sheet1!$D$5:$D$28252,"&lt;&gt;内部转款",Sheet1!$D$5:$D$28252,"&lt;&gt;内部转账",Sheet1!$E$5:$E$28252,"&lt;&gt;*调拨*")</f>
        <v>0</v>
      </c>
      <c r="X541" s="32">
        <f>SUMIFS(Sheet1!$F$5:$F$28252,Sheet1!$I$5:$I$28252,$B541,Sheet1!$L$5:$L$28252,$A541,Sheet1!$D$5:$D$28252,"内部转款",Sheet1!$E$5:$E$28252,"&lt;&gt;*调拨*")+SUMIFS(Sheet1!$F$5:$F$28252,Sheet1!$I$5:$I$28252,$B541,Sheet1!$L$5:$L$28252,$A541,Sheet1!$D$5:$D$28252,"内部转账",Sheet1!$E$5:$E$28252,"&lt;&gt;*调拨*")</f>
        <v>0</v>
      </c>
      <c r="Y541" s="32">
        <f t="shared" si="36"/>
        <v>3020.29</v>
      </c>
      <c r="Z541" s="32">
        <f>SUMIFS(Sheet1!$F$5:$F$28252,Sheet1!$I$5:$I$28252,$B541,Sheet1!$L$5:$L$28252,$A541)</f>
        <v>3020.29</v>
      </c>
      <c r="AA541" s="32">
        <f>SUMIFS(Sheet1!$G$5:$G$28252,Sheet1!$I$5:$I$28252,$B541,Sheet1!$L$5:$L$28252,$A541,Sheet1!$D$5:$D$28252,"工资",Sheet1!$E$5:$E$28252,"&lt;&gt;*调拨*")+SUMIFS(Sheet1!$G$5:$G$28252,Sheet1!$I$5:$I$28252,$B541,Sheet1!$L$5:$L$28252,$A541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41" s="32">
        <f>SUMIFS(Sheet1!$G$5:$G$28252,Sheet1!$I$5:$I$28252,$B541,Sheet1!$L$5:$L$28252,$A541,Sheet1!$D$5:$D$28252,"水费",Sheet1!$E$5:$E$28252,"&lt;&gt;*调拨*")+SUMIFS(Sheet1!$G$5:$G$28252,Sheet1!$I$5:$I$28252,$B541,Sheet1!$L$5:$L$28252,$A541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6</v>
      </c>
      <c r="AC541" s="32">
        <f>SUMIFS(Sheet1!$G$5:$G$28252,Sheet1!$I$5:$I$28252,$B541,Sheet1!$L$5:$L$28252,$A541,Sheet1!$D$5:$D$28252,"电费",Sheet1!$E$5:$E$28252,"&lt;&gt;*调拨*")+SUMIFS(Sheet1!$G$5:$G$28252,Sheet1!$I$5:$I$28252,$B541,Sheet1!$L$5:$L$28252,$A541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1200</v>
      </c>
      <c r="AD541" s="32">
        <f>SUMIFS(Sheet1!$G$5:$G$28252,Sheet1!$I$5:$I$28252,$B541,Sheet1!$L$5:$L$28252,$A541,Sheet1!$D$5:$D$28252,"宽带费",Sheet1!$E$5:$E$28252,"&lt;&gt;*调拨*")+SUMIFS(Sheet1!$G$5:$G$28252,Sheet1!$I$5:$I$28252,$B541,Sheet1!$L$5:$L$28252,$A541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41" s="32">
        <f>SUMIFS(Sheet1!$G$5:$G$28252,Sheet1!$I$5:$I$28252,$B541,Sheet1!$L$5:$L$28252,$A541,Sheet1!$D$5:$D$28252,"办公费",Sheet1!$E$5:$E$28252,"&lt;&gt;*调拨*")+SUMIFS(Sheet1!$G$5:$G$28252,Sheet1!$I$5:$I$28252,$B541,Sheet1!$L$5:$L$28252,$A541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112.7</v>
      </c>
      <c r="AF541" s="32">
        <f>SUMIFS(Sheet1!$G$5:$G$28252,Sheet1!$I$5:$I$28252,$B541,Sheet1!$L$5:$L$28252,$A541,Sheet1!$D$5:$D$28252,"话费",Sheet1!$E$5:$E$28252,"&lt;&gt;*调拨*")+SUMIFS(Sheet1!$G$5:$G$28252,Sheet1!$I$5:$I$28252,$B541,Sheet1!$L$5:$L$28252,$A541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41" s="32">
        <f>SUMIFS(Sheet1!$G$5:$G$28252,Sheet1!$I$5:$I$28252,$B541,Sheet1!$L$5:$L$28252,$A541,Sheet1!$D$5:$D$28252,"房租",Sheet1!$E$5:$E$28252,"&lt;&gt;*调拨*")+SUMIFS(Sheet1!$G$5:$G$28252,Sheet1!$I$5:$I$28252,$B541,Sheet1!$L$5:$L$28252,$A541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41" s="32">
        <f>SUMIFS(Sheet1!$G$5:$G$28252,Sheet1!$I$5:$I$28252,$B541,Sheet1!$L$5:$L$28252,$A541,Sheet1!$E$5:$E$28252,"*调拨*")</f>
        <v>0</v>
      </c>
      <c r="AI541" s="32">
        <f>SUMIFS(Sheet1!$G$5:$G$28252,Sheet1!$I$5:$I$28252,$B541,Sheet1!$L$5:$L$28252,$A541,Sheet1!$D$5:$D$28252,"内部转款",Sheet1!$E$5:$E$28252,"&lt;&gt;*调拨*")+SUMIFS(Sheet1!$G$5:$G$28252,Sheet1!$I$5:$I$28252,$B541,Sheet1!$L$5:$L$28252,$A541,Sheet1!$D$5:$D$28252,"内部转账",Sheet1!$E$5:$E$28252,"&lt;&gt;*调拨*")</f>
        <v>0</v>
      </c>
      <c r="AJ541" s="32">
        <f t="shared" si="37"/>
        <v>953.4</v>
      </c>
      <c r="AK541" s="32">
        <f>SUMIFS(Sheet1!$G$5:$G$28252,Sheet1!$I$5:$I$28252,$B541,Sheet1!$L$5:$L$28252,$A541)</f>
        <v>2272.1</v>
      </c>
      <c r="AL541" s="32">
        <f t="shared" si="38"/>
        <v>748.19</v>
      </c>
    </row>
    <row r="542" ht="16.5" spans="1:38">
      <c r="A542" s="30">
        <v>202609</v>
      </c>
      <c r="B542" s="31" t="s">
        <v>219</v>
      </c>
      <c r="C542" s="32">
        <f>SUMIFS(Sheet1!$F$5:$F$28252,Sheet1!$I$5:$I$28252,$B542,Sheet1!$L$5:$L$28252,$A542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42" s="32">
        <f>SUMIFS(Sheet1!$F$5:$F$28252,Sheet1!$I$5:$I$28252,$B542,Sheet1!$L$5:$L$28252,$A542,Sheet1!$D$5:$D$28252,"医保即时拨付",Sheet1!$E$5:$E$28252,"&lt;&gt;*调拨*")+SUMIFS(Sheet1!$F$5:$F$28252,Sheet1!$I$5:$I$28252,$B542,Sheet1!$L$5:$L$28252,$A542,Sheet1!$E$5:$E$28252,"*医保即时拨付*",Sheet1!$D$5:$D$28252,"&lt;&gt;医保即时拨付",Sheet1!$D$5:$D$28252,"&lt;&gt;内部转款",Sheet1!$D$5:$D$28252,"&lt;&gt;内部转账",Sheet1!$E$5:$E$28252,"&lt;&gt;*调拨*")</f>
        <v>0</v>
      </c>
      <c r="E542" s="32">
        <f>SUMIFS(Sheet1!$F$5:$F$28252,Sheet1!$I$5:$I$28252,$B542,Sheet1!$L$5:$L$28252,$A542,Sheet1!$D$5:$D$28252,"医保",Sheet1!$E$5:$E$28252,"&lt;&gt;*调拨*",Sheet1!$E$5:$E$28252,"&lt;&gt;*医保即时拨付*")+SUMIFS(Sheet1!$F$5:$F$28252,Sheet1!$I$5:$I$28252,$B542,Sheet1!$L$5:$L$28252,$A542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42" s="32">
        <f>SUMIFS(Sheet1!$F$5:$F$28252,Sheet1!$I$5:$I$28252,$B542,Sheet1!$L$5:$L$28252,$A542,Sheet1!$D$5:$D$28252,"聚合",Sheet1!$E$5:$E$28252,"&lt;&gt;*调拨*")+SUMIFS(Sheet1!$F$5:$F$28252,Sheet1!$I$5:$I$28252,$B542,Sheet1!$L$5:$L$28252,$A542,Sheet1!$E$5:$E$28252,"*聚合*",Sheet1!$D$5:$D$28252,"&lt;&gt;聚合",Sheet1!$D$5:$D$28252,"&lt;&gt;内部转款",Sheet1!$D$5:$D$28252,"&lt;&gt;内部转账",Sheet1!$E$5:$E$28252,"&lt;&gt;*调拨*")</f>
        <v>0</v>
      </c>
      <c r="G542" s="32">
        <f>SUMIFS(Sheet1!$F$5:$F$28252,Sheet1!$I$5:$I$28252,$B542,Sheet1!$L$5:$L$28252,$A542,Sheet1!$D$5:$D$28252,"24小时微信",Sheet1!$E$5:$E$28252,"&lt;&gt;*调拨*")+SUMIFS(Sheet1!$F$5:$F$28252,Sheet1!$I$5:$I$28252,$B542,Sheet1!$L$5:$L$28252,$A542,Sheet1!$E$5:$E$28252,"*24小时微信*",Sheet1!$D$5:$D$28252,"&lt;&gt;24小时微信",Sheet1!$D$5:$D$28252,"&lt;&gt;内部转款",Sheet1!$D$5:$D$28252,"&lt;&gt;内部转账",Sheet1!$E$5:$E$28252,"&lt;&gt;*调拨*")</f>
        <v>0</v>
      </c>
      <c r="H542" s="32">
        <f>SUMIFS(Sheet1!$F$5:$F$28252,Sheet1!$I$5:$I$28252,$B542,Sheet1!$L$5:$L$28252,$A542,Sheet1!$D$5:$D$28252,"美团",Sheet1!$E$5:$E$28252,"&lt;&gt;*调拨*")+SUMIFS(Sheet1!$F$5:$F$28252,Sheet1!$I$5:$I$28252,$B542,Sheet1!$L$5:$L$28252,$A542,Sheet1!$E$5:$E$28252,"*美团*",Sheet1!$D$5:$D$28252,"&lt;&gt;美团",Sheet1!$D$5:$D$28252,"&lt;&gt;内部转款",Sheet1!$D$5:$D$28252,"&lt;&gt;内部转账",Sheet1!$E$5:$E$28252,"&lt;&gt;*调拨*")</f>
        <v>0</v>
      </c>
      <c r="I542" s="32">
        <f>SUMIFS(Sheet1!$F$5:$F$28252,Sheet1!$I$5:$I$28252,$B542,Sheet1!$L$5:$L$28252,$A542,Sheet1!$D$5:$D$28252,"饿了么",Sheet1!$E$5:$E$28252,"&lt;&gt;*调拨*")+SUMIFS(Sheet1!$F$5:$F$28252,Sheet1!$I$5:$I$28252,$B542,Sheet1!$L$5:$L$28252,$A542,Sheet1!$E$5:$E$28252,"*饿了么*",Sheet1!$D$5:$D$28252,"&lt;&gt;饿了么",Sheet1!$D$5:$D$28252,"&lt;&gt;内部转款",Sheet1!$D$5:$D$28252,"&lt;&gt;内部转账",Sheet1!$E$5:$E$28252,"&lt;&gt;*调拨*")</f>
        <v>0</v>
      </c>
      <c r="J542" s="32">
        <f>SUMIFS(Sheet1!$F$5:$F$28252,Sheet1!$I$5:$I$28252,$B542,Sheet1!$L$5:$L$28252,$A542,Sheet1!$D$5:$D$28252,"健E卡",Sheet1!$E$5:$E$28252,"&lt;&gt;*调拨*")+SUMIFS(Sheet1!$F$5:$F$28252,Sheet1!$I$5:$I$28252,$B542,Sheet1!$L$5:$L$28252,$A542,Sheet1!$E$5:$E$28252,"*健E卡*",Sheet1!$D$5:$D$28252,"&lt;&gt;健E卡",Sheet1!$D$5:$D$28252,"&lt;&gt;内部转款",Sheet1!$D$5:$D$28252,"&lt;&gt;内部转账",Sheet1!$E$5:$E$28252,"&lt;&gt;*调拨*")</f>
        <v>0</v>
      </c>
      <c r="K542" s="32">
        <f>SUMIFS(Sheet1!$F$5:$F$28252,Sheet1!$I$5:$I$28252,$B542,Sheet1!$L$5:$L$28252,$A542,Sheet1!$D$5:$D$28252,"抖音",Sheet1!$E$5:$E$28252,"&lt;&gt;*调拨*")+SUMIFS(Sheet1!$F$5:$F$28252,Sheet1!$I$5:$I$28252,$B542,Sheet1!$L$5:$L$28252,$A542,Sheet1!$E$5:$E$28252,"*抖音*",Sheet1!$D$5:$D$28252,"&lt;&gt;抖音",Sheet1!$D$5:$D$28252,"&lt;&gt;内部转款",Sheet1!$D$5:$D$28252,"&lt;&gt;内部转账",Sheet1!$E$5:$E$28252,"&lt;&gt;*调拨*")</f>
        <v>0</v>
      </c>
      <c r="L542" s="32">
        <f>SUMIFS(Sheet1!$F$5:$F$28252,Sheet1!$I$5:$I$28252,$B542,Sheet1!$L$5:$L$28252,$A542,Sheet1!$D$5:$D$28252,"医卡通",Sheet1!$E$5:$E$28252,"&lt;&gt;*调拨*")+SUMIFS(Sheet1!$F$5:$F$28252,Sheet1!$I$5:$I$28252,$B542,Sheet1!$L$5:$L$28252,$A542,Sheet1!$E$5:$E$28252,"*医卡通*",Sheet1!$D$5:$D$28252,"&lt;&gt;医卡通",Sheet1!$D$5:$D$28252,"&lt;&gt;内部转款",Sheet1!$D$5:$D$28252,"&lt;&gt;内部转账",Sheet1!$E$5:$E$28252,"&lt;&gt;*调拨*")</f>
        <v>0</v>
      </c>
      <c r="M542" s="32">
        <f>SUMIFS(Sheet1!$F$5:$F$28252,Sheet1!$I$5:$I$28252,$B542,Sheet1!$L$5:$L$28252,$A542,Sheet1!$D$5:$D$28252,"企健网",Sheet1!$E$5:$E$28252,"&lt;&gt;*调拨*")+SUMIFS(Sheet1!$F$5:$F$28252,Sheet1!$I$5:$I$28252,$B542,Sheet1!$L$5:$L$28252,$A542,Sheet1!$E$5:$E$28252,"*企健网*",Sheet1!$D$5:$D$28252,"&lt;&gt;企健网",Sheet1!$D$5:$D$28252,"&lt;&gt;内部转款",Sheet1!$D$5:$D$28252,"&lt;&gt;内部转账",Sheet1!$E$5:$E$28252,"&lt;&gt;*调拨*")</f>
        <v>0</v>
      </c>
      <c r="N542" s="32">
        <f>SUMIFS(Sheet1!$F$5:$F$28252,Sheet1!$I$5:$I$28252,$B542,Sheet1!$L$5:$L$28252,$A542,Sheet1!$D$5:$D$28252,"银联",Sheet1!$E$5:$E$28252,"&lt;&gt;*调拨*")+SUMIFS(Sheet1!$F$5:$F$28252,Sheet1!$I$5:$I$28252,$B542,Sheet1!$L$5:$L$28252,$A542,Sheet1!$E$5:$E$28252,"*银联*",Sheet1!$D$5:$D$28252,"&lt;&gt;银联",Sheet1!$D$5:$D$28252,"&lt;&gt;内部转款",Sheet1!$D$5:$D$28252,"&lt;&gt;内部转账",Sheet1!$E$5:$E$28252,"&lt;&gt;*调拨*")</f>
        <v>0</v>
      </c>
      <c r="O542" s="32">
        <f>SUMIFS(Sheet1!$F$5:$F$28252,Sheet1!$I$5:$I$28252,$B542,Sheet1!$L$5:$L$28252,$A542,Sheet1!$D$5:$D$28252,"京东",Sheet1!$E$5:$E$28252,"&lt;&gt;*调拨*")+SUMIFS(Sheet1!$F$5:$F$28252,Sheet1!$I$5:$I$28252,$B542,Sheet1!$L$5:$L$28252,$A542,Sheet1!$E$5:$E$28252,"*京东*",Sheet1!$D$5:$D$28252,"&lt;&gt;京东",Sheet1!$D$5:$D$28252,"&lt;&gt;内部转款",Sheet1!$D$5:$D$28252,"&lt;&gt;内部转账",Sheet1!$E$5:$E$28252,"&lt;&gt;*调拨*")</f>
        <v>0</v>
      </c>
      <c r="P542" s="32">
        <f>SUMIFS(Sheet1!$F$5:$F$28252,Sheet1!$I$5:$I$28252,$B542,Sheet1!$L$5:$L$28252,$A542,Sheet1!$D$5:$D$28252,"药机微信",Sheet1!$E$5:$E$28252,"&lt;&gt;*调拨*")+SUMIFS(Sheet1!$F$5:$F$28252,Sheet1!$I$5:$I$28252,$B542,Sheet1!$L$5:$L$28252,$A542,Sheet1!$E$5:$E$28252,"*药机微信*",Sheet1!$D$5:$D$28252,"&lt;&gt;药机微信",Sheet1!$D$5:$D$28252,"&lt;&gt;内部转款",Sheet1!$D$5:$D$28252,"&lt;&gt;内部转账",Sheet1!$E$5:$E$28252,"&lt;&gt;*调拨*")</f>
        <v>0</v>
      </c>
      <c r="Q542" s="32">
        <f>SUMIFS(Sheet1!$F$5:$F$28252,Sheet1!$I$5:$I$28252,$B542,Sheet1!$L$5:$L$28252,$A542,Sheet1!$D$5:$D$28252,"亲情卡",Sheet1!$E$5:$E$28252,"&lt;&gt;*调拨*")+SUMIFS(Sheet1!$F$5:$F$28252,Sheet1!$I$5:$I$28252,$B542,Sheet1!$L$5:$L$28252,$A542,Sheet1!$E$5:$E$28252,"*亲情卡*",Sheet1!$D$5:$D$28252,"&lt;&gt;亲情卡",Sheet1!$D$5:$D$28252,"&lt;&gt;内部转款",Sheet1!$D$5:$D$28252,"&lt;&gt;内部转账",Sheet1!$E$5:$E$28252,"&lt;&gt;*调拨*")</f>
        <v>0</v>
      </c>
      <c r="R542" s="32">
        <f>SUMIFS(Sheet1!$F$5:$F$28252,Sheet1!$I$5:$I$28252,$B542,Sheet1!$L$5:$L$28252,$A542,Sheet1!$D$5:$D$28252,"优惠券",Sheet1!$E$5:$E$28252,"&lt;&gt;*调拨*")+SUMIFS(Sheet1!$F$5:$F$28252,Sheet1!$I$5:$I$28252,$B542,Sheet1!$L$5:$L$28252,$A542,Sheet1!$E$5:$E$28252,"*优惠券*",Sheet1!$D$5:$D$28252,"&lt;&gt;优惠券",Sheet1!$D$5:$D$28252,"&lt;&gt;内部转款",Sheet1!$D$5:$D$28252,"&lt;&gt;内部转账",Sheet1!$E$5:$E$28252,"&lt;&gt;*调拨*")</f>
        <v>0</v>
      </c>
      <c r="S542" s="32">
        <f>SUMIFS(Sheet1!$F$5:$F$28252,Sheet1!$I$5:$I$28252,$B542,Sheet1!$L$5:$L$28252,$A542,Sheet1!$D$5:$D$28252,"代金券",Sheet1!$E$5:$E$28252,"&lt;&gt;*调拨*")+SUMIFS(Sheet1!$F$5:$F$28252,Sheet1!$I$5:$I$28252,$B542,Sheet1!$L$5:$L$28252,$A542,Sheet1!$E$5:$E$28252,"*代金券*",Sheet1!$D$5:$D$28252,"&lt;&gt;代金券",Sheet1!$D$5:$D$28252,"&lt;&gt;内部转款",Sheet1!$D$5:$D$28252,"&lt;&gt;内部转账",Sheet1!$E$5:$E$28252,"&lt;&gt;*调拨*")</f>
        <v>0</v>
      </c>
      <c r="T542" s="32">
        <f>SUMIFS(Sheet1!$F$5:$F$28252,Sheet1!$I$5:$I$28252,$B542,Sheet1!$L$5:$L$28252,$A542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542,Sheet1!$L$5:$L$28252,$A542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542,Sheet1!$L$5:$L$28252,$A542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542,Sheet1!$L$5:$L$28252,$A542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42" s="32">
        <f>SUMIFS(Sheet1!$F$5:$F$28252,Sheet1!$I$5:$I$28252,$B542,Sheet1!$L$5:$L$28252,$A542,Sheet1!$E$5:$E$28252,"*调拨*")</f>
        <v>0</v>
      </c>
      <c r="V542" s="32">
        <f>SUMIFS(Sheet1!$F$5:$F$28252,Sheet1!$I$5:$I$28252,$B542,Sheet1!$L$5:$L$28252,$A542,Sheet1!$D$5:$D$28252,"储值",Sheet1!$E$5:$E$28252,"&lt;&gt;*调拨*")+SUMIFS(Sheet1!$F$5:$F$28252,Sheet1!$I$5:$I$28252,$B542,Sheet1!$L$5:$L$28252,$A542,Sheet1!$E$5:$E$28252,"*储值*",Sheet1!$D$5:$D$28252,"&lt;&gt;储值",Sheet1!$D$5:$D$28252,"&lt;&gt;内部转款",Sheet1!$D$5:$D$28252,"&lt;&gt;内部转账",Sheet1!$E$5:$E$28252,"&lt;&gt;*调拨*")</f>
        <v>0</v>
      </c>
      <c r="W542" s="32">
        <f>SUMIFS(Sheet1!$F$5:$F$28252,Sheet1!$I$5:$I$28252,$B542,Sheet1!$L$5:$L$28252,$A542,Sheet1!$D$5:$D$28252,"效期",Sheet1!$E$5:$E$28252,"&lt;&gt;*调拨*")+SUMIFS(Sheet1!$F$5:$F$28252,Sheet1!$I$5:$I$28252,$B542,Sheet1!$L$5:$L$28252,$A542,Sheet1!$E$5:$E$28252,"*效期*",Sheet1!$D$5:$D$28252,"&lt;&gt;效期",Sheet1!$D$5:$D$28252,"&lt;&gt;内部转款",Sheet1!$D$5:$D$28252,"&lt;&gt;内部转账",Sheet1!$E$5:$E$28252,"&lt;&gt;*调拨*")</f>
        <v>0</v>
      </c>
      <c r="X542" s="32">
        <f>SUMIFS(Sheet1!$F$5:$F$28252,Sheet1!$I$5:$I$28252,$B542,Sheet1!$L$5:$L$28252,$A542,Sheet1!$D$5:$D$28252,"内部转款",Sheet1!$E$5:$E$28252,"&lt;&gt;*调拨*")+SUMIFS(Sheet1!$F$5:$F$28252,Sheet1!$I$5:$I$28252,$B542,Sheet1!$L$5:$L$28252,$A542,Sheet1!$D$5:$D$28252,"内部转账",Sheet1!$E$5:$E$28252,"&lt;&gt;*调拨*")</f>
        <v>0</v>
      </c>
      <c r="Y542" s="32">
        <f t="shared" si="36"/>
        <v>0</v>
      </c>
      <c r="Z542" s="32">
        <f>SUMIFS(Sheet1!$F$5:$F$28252,Sheet1!$I$5:$I$28252,$B542,Sheet1!$L$5:$L$28252,$A542)</f>
        <v>0</v>
      </c>
      <c r="AA542" s="32">
        <f>SUMIFS(Sheet1!$G$5:$G$28252,Sheet1!$I$5:$I$28252,$B542,Sheet1!$L$5:$L$28252,$A542,Sheet1!$D$5:$D$28252,"工资",Sheet1!$E$5:$E$28252,"&lt;&gt;*调拨*")+SUMIFS(Sheet1!$G$5:$G$28252,Sheet1!$I$5:$I$28252,$B542,Sheet1!$L$5:$L$28252,$A542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42" s="32">
        <f>SUMIFS(Sheet1!$G$5:$G$28252,Sheet1!$I$5:$I$28252,$B542,Sheet1!$L$5:$L$28252,$A542,Sheet1!$D$5:$D$28252,"水费",Sheet1!$E$5:$E$28252,"&lt;&gt;*调拨*")+SUMIFS(Sheet1!$G$5:$G$28252,Sheet1!$I$5:$I$28252,$B542,Sheet1!$L$5:$L$28252,$A542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42" s="32">
        <f>SUMIFS(Sheet1!$G$5:$G$28252,Sheet1!$I$5:$I$28252,$B542,Sheet1!$L$5:$L$28252,$A542,Sheet1!$D$5:$D$28252,"电费",Sheet1!$E$5:$E$28252,"&lt;&gt;*调拨*")+SUMIFS(Sheet1!$G$5:$G$28252,Sheet1!$I$5:$I$28252,$B542,Sheet1!$L$5:$L$28252,$A542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2600</v>
      </c>
      <c r="AD542" s="32">
        <f>SUMIFS(Sheet1!$G$5:$G$28252,Sheet1!$I$5:$I$28252,$B542,Sheet1!$L$5:$L$28252,$A542,Sheet1!$D$5:$D$28252,"宽带费",Sheet1!$E$5:$E$28252,"&lt;&gt;*调拨*")+SUMIFS(Sheet1!$G$5:$G$28252,Sheet1!$I$5:$I$28252,$B542,Sheet1!$L$5:$L$28252,$A542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50</v>
      </c>
      <c r="AE542" s="32">
        <f>SUMIFS(Sheet1!$G$5:$G$28252,Sheet1!$I$5:$I$28252,$B542,Sheet1!$L$5:$L$28252,$A542,Sheet1!$D$5:$D$28252,"办公费",Sheet1!$E$5:$E$28252,"&lt;&gt;*调拨*")+SUMIFS(Sheet1!$G$5:$G$28252,Sheet1!$I$5:$I$28252,$B542,Sheet1!$L$5:$L$28252,$A542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29.9</v>
      </c>
      <c r="AF542" s="32">
        <f>SUMIFS(Sheet1!$G$5:$G$28252,Sheet1!$I$5:$I$28252,$B542,Sheet1!$L$5:$L$28252,$A542,Sheet1!$D$5:$D$28252,"话费",Sheet1!$E$5:$E$28252,"&lt;&gt;*调拨*")+SUMIFS(Sheet1!$G$5:$G$28252,Sheet1!$I$5:$I$28252,$B542,Sheet1!$L$5:$L$28252,$A542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100</v>
      </c>
      <c r="AG542" s="32">
        <f>SUMIFS(Sheet1!$G$5:$G$28252,Sheet1!$I$5:$I$28252,$B542,Sheet1!$L$5:$L$28252,$A542,Sheet1!$D$5:$D$28252,"房租",Sheet1!$E$5:$E$28252,"&lt;&gt;*调拨*")+SUMIFS(Sheet1!$G$5:$G$28252,Sheet1!$I$5:$I$28252,$B542,Sheet1!$L$5:$L$28252,$A542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42" s="32">
        <f>SUMIFS(Sheet1!$G$5:$G$28252,Sheet1!$I$5:$I$28252,$B542,Sheet1!$L$5:$L$28252,$A542,Sheet1!$E$5:$E$28252,"*调拨*")</f>
        <v>0</v>
      </c>
      <c r="AI542" s="32">
        <f>SUMIFS(Sheet1!$G$5:$G$28252,Sheet1!$I$5:$I$28252,$B542,Sheet1!$L$5:$L$28252,$A542,Sheet1!$D$5:$D$28252,"内部转款",Sheet1!$E$5:$E$28252,"&lt;&gt;*调拨*")+SUMIFS(Sheet1!$G$5:$G$28252,Sheet1!$I$5:$I$28252,$B542,Sheet1!$L$5:$L$28252,$A542,Sheet1!$D$5:$D$28252,"内部转账",Sheet1!$E$5:$E$28252,"&lt;&gt;*调拨*")</f>
        <v>0</v>
      </c>
      <c r="AJ542" s="32">
        <f t="shared" si="37"/>
        <v>477.06</v>
      </c>
      <c r="AK542" s="32">
        <f>SUMIFS(Sheet1!$G$5:$G$28252,Sheet1!$I$5:$I$28252,$B542,Sheet1!$L$5:$L$28252,$A542)</f>
        <v>3256.96</v>
      </c>
      <c r="AL542" s="32">
        <f t="shared" si="38"/>
        <v>-3256.96</v>
      </c>
    </row>
    <row r="543" ht="22" customHeight="1" spans="1:38">
      <c r="A543" s="26" t="s">
        <v>1739</v>
      </c>
      <c r="B543" s="26" t="s">
        <v>1730</v>
      </c>
      <c r="C543" s="33">
        <f t="shared" ref="C543:AL543" si="39">SUM(C490:C542)</f>
        <v>249944</v>
      </c>
      <c r="D543" s="33">
        <f t="shared" si="39"/>
        <v>11562.2</v>
      </c>
      <c r="E543" s="33">
        <f t="shared" si="39"/>
        <v>0</v>
      </c>
      <c r="F543" s="33">
        <f t="shared" si="39"/>
        <v>0</v>
      </c>
      <c r="G543" s="33">
        <f t="shared" si="39"/>
        <v>0</v>
      </c>
      <c r="H543" s="33">
        <f t="shared" si="39"/>
        <v>0</v>
      </c>
      <c r="I543" s="33">
        <f t="shared" si="39"/>
        <v>0</v>
      </c>
      <c r="J543" s="33">
        <f t="shared" si="39"/>
        <v>0</v>
      </c>
      <c r="K543" s="33">
        <f t="shared" si="39"/>
        <v>0</v>
      </c>
      <c r="L543" s="33">
        <f t="shared" si="39"/>
        <v>0</v>
      </c>
      <c r="M543" s="33">
        <f t="shared" si="39"/>
        <v>0</v>
      </c>
      <c r="N543" s="33">
        <f t="shared" si="39"/>
        <v>0</v>
      </c>
      <c r="O543" s="33">
        <f t="shared" si="39"/>
        <v>0</v>
      </c>
      <c r="P543" s="33">
        <f t="shared" si="39"/>
        <v>0</v>
      </c>
      <c r="Q543" s="33">
        <f t="shared" si="39"/>
        <v>0</v>
      </c>
      <c r="R543" s="33">
        <f t="shared" si="39"/>
        <v>0</v>
      </c>
      <c r="S543" s="33">
        <f t="shared" si="39"/>
        <v>0</v>
      </c>
      <c r="T543" s="33">
        <f t="shared" si="39"/>
        <v>0</v>
      </c>
      <c r="U543" s="33">
        <f t="shared" si="39"/>
        <v>0</v>
      </c>
      <c r="V543" s="33">
        <f t="shared" si="39"/>
        <v>0</v>
      </c>
      <c r="W543" s="33">
        <f t="shared" si="39"/>
        <v>0</v>
      </c>
      <c r="X543" s="33">
        <f t="shared" si="39"/>
        <v>0</v>
      </c>
      <c r="Y543" s="33">
        <f t="shared" si="39"/>
        <v>5058.89</v>
      </c>
      <c r="Z543" s="33">
        <f t="shared" si="39"/>
        <v>266565.09</v>
      </c>
      <c r="AA543" s="33">
        <f t="shared" si="39"/>
        <v>0</v>
      </c>
      <c r="AB543" s="33">
        <f t="shared" si="39"/>
        <v>1392.86</v>
      </c>
      <c r="AC543" s="33">
        <f t="shared" si="39"/>
        <v>58395.8</v>
      </c>
      <c r="AD543" s="33">
        <f t="shared" si="39"/>
        <v>649</v>
      </c>
      <c r="AE543" s="33">
        <f t="shared" si="39"/>
        <v>1976.85</v>
      </c>
      <c r="AF543" s="33">
        <f t="shared" si="39"/>
        <v>1100</v>
      </c>
      <c r="AG543" s="33">
        <f t="shared" si="39"/>
        <v>0</v>
      </c>
      <c r="AH543" s="33">
        <f t="shared" si="39"/>
        <v>0</v>
      </c>
      <c r="AI543" s="33">
        <f t="shared" si="39"/>
        <v>0</v>
      </c>
      <c r="AJ543" s="33">
        <f t="shared" si="39"/>
        <v>17361.44</v>
      </c>
      <c r="AK543" s="33">
        <f t="shared" si="39"/>
        <v>80875.95</v>
      </c>
      <c r="AL543" s="33">
        <f t="shared" si="39"/>
        <v>185689.14</v>
      </c>
    </row>
    <row r="544" ht="16.5" spans="1:38">
      <c r="A544" s="30">
        <v>202610</v>
      </c>
      <c r="B544" s="31" t="s">
        <v>56</v>
      </c>
      <c r="C544" s="32">
        <f>SUMIFS(Sheet1!$F$5:$F$28252,Sheet1!$I$5:$I$28252,$B544,Sheet1!$L$5:$L$28252,$A544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44" s="32">
        <f>SUMIFS(Sheet1!$F$5:$F$28252,Sheet1!$I$5:$I$28252,$B544,Sheet1!$L$5:$L$28252,$A544,Sheet1!$D$5:$D$28252,"医保即时拨付",Sheet1!$E$5:$E$28252,"&lt;&gt;*调拨*")+SUMIFS(Sheet1!$F$5:$F$28252,Sheet1!$I$5:$I$28252,$B544,Sheet1!$L$5:$L$28252,$A544,Sheet1!$E$5:$E$28252,"*医保即时拨付*",Sheet1!$D$5:$D$28252,"&lt;&gt;医保即时拨付",Sheet1!$D$5:$D$28252,"&lt;&gt;内部转款",Sheet1!$D$5:$D$28252,"&lt;&gt;内部转账",Sheet1!$E$5:$E$28252,"&lt;&gt;*调拨*")</f>
        <v>0</v>
      </c>
      <c r="E544" s="32">
        <f>SUMIFS(Sheet1!$F$5:$F$28252,Sheet1!$I$5:$I$28252,$B544,Sheet1!$L$5:$L$28252,$A544,Sheet1!$D$5:$D$28252,"医保",Sheet1!$E$5:$E$28252,"&lt;&gt;*调拨*",Sheet1!$E$5:$E$28252,"&lt;&gt;*医保即时拨付*")+SUMIFS(Sheet1!$F$5:$F$28252,Sheet1!$I$5:$I$28252,$B544,Sheet1!$L$5:$L$28252,$A544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44" s="32">
        <f>SUMIFS(Sheet1!$F$5:$F$28252,Sheet1!$I$5:$I$28252,$B544,Sheet1!$L$5:$L$28252,$A544,Sheet1!$D$5:$D$28252,"聚合",Sheet1!$E$5:$E$28252,"&lt;&gt;*调拨*")+SUMIFS(Sheet1!$F$5:$F$28252,Sheet1!$I$5:$I$28252,$B544,Sheet1!$L$5:$L$28252,$A544,Sheet1!$E$5:$E$28252,"*聚合*",Sheet1!$D$5:$D$28252,"&lt;&gt;聚合",Sheet1!$D$5:$D$28252,"&lt;&gt;内部转款",Sheet1!$D$5:$D$28252,"&lt;&gt;内部转账",Sheet1!$E$5:$E$28252,"&lt;&gt;*调拨*")</f>
        <v>0</v>
      </c>
      <c r="G544" s="32">
        <f>SUMIFS(Sheet1!$F$5:$F$28252,Sheet1!$I$5:$I$28252,$B544,Sheet1!$L$5:$L$28252,$A544,Sheet1!$D$5:$D$28252,"24小时微信",Sheet1!$E$5:$E$28252,"&lt;&gt;*调拨*")+SUMIFS(Sheet1!$F$5:$F$28252,Sheet1!$I$5:$I$28252,$B544,Sheet1!$L$5:$L$28252,$A544,Sheet1!$E$5:$E$28252,"*24小时微信*",Sheet1!$D$5:$D$28252,"&lt;&gt;24小时微信",Sheet1!$D$5:$D$28252,"&lt;&gt;内部转款",Sheet1!$D$5:$D$28252,"&lt;&gt;内部转账",Sheet1!$E$5:$E$28252,"&lt;&gt;*调拨*")</f>
        <v>0</v>
      </c>
      <c r="H544" s="32">
        <f>SUMIFS(Sheet1!$F$5:$F$28252,Sheet1!$I$5:$I$28252,$B544,Sheet1!$L$5:$L$28252,$A544,Sheet1!$D$5:$D$28252,"美团",Sheet1!$E$5:$E$28252,"&lt;&gt;*调拨*")+SUMIFS(Sheet1!$F$5:$F$28252,Sheet1!$I$5:$I$28252,$B544,Sheet1!$L$5:$L$28252,$A544,Sheet1!$E$5:$E$28252,"*美团*",Sheet1!$D$5:$D$28252,"&lt;&gt;美团",Sheet1!$D$5:$D$28252,"&lt;&gt;内部转款",Sheet1!$D$5:$D$28252,"&lt;&gt;内部转账",Sheet1!$E$5:$E$28252,"&lt;&gt;*调拨*")</f>
        <v>0</v>
      </c>
      <c r="I544" s="32">
        <f>SUMIFS(Sheet1!$F$5:$F$28252,Sheet1!$I$5:$I$28252,$B544,Sheet1!$L$5:$L$28252,$A544,Sheet1!$D$5:$D$28252,"饿了么",Sheet1!$E$5:$E$28252,"&lt;&gt;*调拨*")+SUMIFS(Sheet1!$F$5:$F$28252,Sheet1!$I$5:$I$28252,$B544,Sheet1!$L$5:$L$28252,$A544,Sheet1!$E$5:$E$28252,"*饿了么*",Sheet1!$D$5:$D$28252,"&lt;&gt;饿了么",Sheet1!$D$5:$D$28252,"&lt;&gt;内部转款",Sheet1!$D$5:$D$28252,"&lt;&gt;内部转账",Sheet1!$E$5:$E$28252,"&lt;&gt;*调拨*")</f>
        <v>0</v>
      </c>
      <c r="J544" s="32">
        <f>SUMIFS(Sheet1!$F$5:$F$28252,Sheet1!$I$5:$I$28252,$B544,Sheet1!$L$5:$L$28252,$A544,Sheet1!$D$5:$D$28252,"健E卡",Sheet1!$E$5:$E$28252,"&lt;&gt;*调拨*")+SUMIFS(Sheet1!$F$5:$F$28252,Sheet1!$I$5:$I$28252,$B544,Sheet1!$L$5:$L$28252,$A544,Sheet1!$E$5:$E$28252,"*健E卡*",Sheet1!$D$5:$D$28252,"&lt;&gt;健E卡",Sheet1!$D$5:$D$28252,"&lt;&gt;内部转款",Sheet1!$D$5:$D$28252,"&lt;&gt;内部转账",Sheet1!$E$5:$E$28252,"&lt;&gt;*调拨*")</f>
        <v>0</v>
      </c>
      <c r="K544" s="32">
        <f>SUMIFS(Sheet1!$F$5:$F$28252,Sheet1!$I$5:$I$28252,$B544,Sheet1!$L$5:$L$28252,$A544,Sheet1!$D$5:$D$28252,"抖音",Sheet1!$E$5:$E$28252,"&lt;&gt;*调拨*")+SUMIFS(Sheet1!$F$5:$F$28252,Sheet1!$I$5:$I$28252,$B544,Sheet1!$L$5:$L$28252,$A544,Sheet1!$E$5:$E$28252,"*抖音*",Sheet1!$D$5:$D$28252,"&lt;&gt;抖音",Sheet1!$D$5:$D$28252,"&lt;&gt;内部转款",Sheet1!$D$5:$D$28252,"&lt;&gt;内部转账",Sheet1!$E$5:$E$28252,"&lt;&gt;*调拨*")</f>
        <v>0</v>
      </c>
      <c r="L544" s="32">
        <f>SUMIFS(Sheet1!$F$5:$F$28252,Sheet1!$I$5:$I$28252,$B544,Sheet1!$L$5:$L$28252,$A544,Sheet1!$D$5:$D$28252,"医卡通",Sheet1!$E$5:$E$28252,"&lt;&gt;*调拨*")+SUMIFS(Sheet1!$F$5:$F$28252,Sheet1!$I$5:$I$28252,$B544,Sheet1!$L$5:$L$28252,$A544,Sheet1!$E$5:$E$28252,"*医卡通*",Sheet1!$D$5:$D$28252,"&lt;&gt;医卡通",Sheet1!$D$5:$D$28252,"&lt;&gt;内部转款",Sheet1!$D$5:$D$28252,"&lt;&gt;内部转账",Sheet1!$E$5:$E$28252,"&lt;&gt;*调拨*")</f>
        <v>0</v>
      </c>
      <c r="M544" s="32">
        <f>SUMIFS(Sheet1!$F$5:$F$28252,Sheet1!$I$5:$I$28252,$B544,Sheet1!$L$5:$L$28252,$A544,Sheet1!$D$5:$D$28252,"企健网",Sheet1!$E$5:$E$28252,"&lt;&gt;*调拨*")+SUMIFS(Sheet1!$F$5:$F$28252,Sheet1!$I$5:$I$28252,$B544,Sheet1!$L$5:$L$28252,$A544,Sheet1!$E$5:$E$28252,"*企健网*",Sheet1!$D$5:$D$28252,"&lt;&gt;企健网",Sheet1!$D$5:$D$28252,"&lt;&gt;内部转款",Sheet1!$D$5:$D$28252,"&lt;&gt;内部转账",Sheet1!$E$5:$E$28252,"&lt;&gt;*调拨*")</f>
        <v>0</v>
      </c>
      <c r="N544" s="32">
        <f>SUMIFS(Sheet1!$F$5:$F$28252,Sheet1!$I$5:$I$28252,$B544,Sheet1!$L$5:$L$28252,$A544,Sheet1!$D$5:$D$28252,"银联",Sheet1!$E$5:$E$28252,"&lt;&gt;*调拨*")+SUMIFS(Sheet1!$F$5:$F$28252,Sheet1!$I$5:$I$28252,$B544,Sheet1!$L$5:$L$28252,$A544,Sheet1!$E$5:$E$28252,"*银联*",Sheet1!$D$5:$D$28252,"&lt;&gt;银联",Sheet1!$D$5:$D$28252,"&lt;&gt;内部转款",Sheet1!$D$5:$D$28252,"&lt;&gt;内部转账",Sheet1!$E$5:$E$28252,"&lt;&gt;*调拨*")</f>
        <v>0</v>
      </c>
      <c r="O544" s="32">
        <f>SUMIFS(Sheet1!$F$5:$F$28252,Sheet1!$I$5:$I$28252,$B544,Sheet1!$L$5:$L$28252,$A544,Sheet1!$D$5:$D$28252,"京东",Sheet1!$E$5:$E$28252,"&lt;&gt;*调拨*")+SUMIFS(Sheet1!$F$5:$F$28252,Sheet1!$I$5:$I$28252,$B544,Sheet1!$L$5:$L$28252,$A544,Sheet1!$E$5:$E$28252,"*京东*",Sheet1!$D$5:$D$28252,"&lt;&gt;京东",Sheet1!$D$5:$D$28252,"&lt;&gt;内部转款",Sheet1!$D$5:$D$28252,"&lt;&gt;内部转账",Sheet1!$E$5:$E$28252,"&lt;&gt;*调拨*")</f>
        <v>0</v>
      </c>
      <c r="P544" s="32">
        <f>SUMIFS(Sheet1!$F$5:$F$28252,Sheet1!$I$5:$I$28252,$B544,Sheet1!$L$5:$L$28252,$A544,Sheet1!$D$5:$D$28252,"药机微信",Sheet1!$E$5:$E$28252,"&lt;&gt;*调拨*")+SUMIFS(Sheet1!$F$5:$F$28252,Sheet1!$I$5:$I$28252,$B544,Sheet1!$L$5:$L$28252,$A544,Sheet1!$E$5:$E$28252,"*药机微信*",Sheet1!$D$5:$D$28252,"&lt;&gt;药机微信",Sheet1!$D$5:$D$28252,"&lt;&gt;内部转款",Sheet1!$D$5:$D$28252,"&lt;&gt;内部转账",Sheet1!$E$5:$E$28252,"&lt;&gt;*调拨*")</f>
        <v>0</v>
      </c>
      <c r="Q544" s="32">
        <f>SUMIFS(Sheet1!$F$5:$F$28252,Sheet1!$I$5:$I$28252,$B544,Sheet1!$L$5:$L$28252,$A544,Sheet1!$D$5:$D$28252,"亲情卡",Sheet1!$E$5:$E$28252,"&lt;&gt;*调拨*")+SUMIFS(Sheet1!$F$5:$F$28252,Sheet1!$I$5:$I$28252,$B544,Sheet1!$L$5:$L$28252,$A544,Sheet1!$E$5:$E$28252,"*亲情卡*",Sheet1!$D$5:$D$28252,"&lt;&gt;亲情卡",Sheet1!$D$5:$D$28252,"&lt;&gt;内部转款",Sheet1!$D$5:$D$28252,"&lt;&gt;内部转账",Sheet1!$E$5:$E$28252,"&lt;&gt;*调拨*")</f>
        <v>0</v>
      </c>
      <c r="R544" s="32">
        <f>SUMIFS(Sheet1!$F$5:$F$28252,Sheet1!$I$5:$I$28252,$B544,Sheet1!$L$5:$L$28252,$A544,Sheet1!$D$5:$D$28252,"优惠券",Sheet1!$E$5:$E$28252,"&lt;&gt;*调拨*")+SUMIFS(Sheet1!$F$5:$F$28252,Sheet1!$I$5:$I$28252,$B544,Sheet1!$L$5:$L$28252,$A544,Sheet1!$E$5:$E$28252,"*优惠券*",Sheet1!$D$5:$D$28252,"&lt;&gt;优惠券",Sheet1!$D$5:$D$28252,"&lt;&gt;内部转款",Sheet1!$D$5:$D$28252,"&lt;&gt;内部转账",Sheet1!$E$5:$E$28252,"&lt;&gt;*调拨*")</f>
        <v>0</v>
      </c>
      <c r="S544" s="32">
        <f>SUMIFS(Sheet1!$F$5:$F$28252,Sheet1!$I$5:$I$28252,$B544,Sheet1!$L$5:$L$28252,$A544,Sheet1!$D$5:$D$28252,"代金券",Sheet1!$E$5:$E$28252,"&lt;&gt;*调拨*")+SUMIFS(Sheet1!$F$5:$F$28252,Sheet1!$I$5:$I$28252,$B544,Sheet1!$L$5:$L$28252,$A544,Sheet1!$E$5:$E$28252,"*代金券*",Sheet1!$D$5:$D$28252,"&lt;&gt;代金券",Sheet1!$D$5:$D$28252,"&lt;&gt;内部转款",Sheet1!$D$5:$D$28252,"&lt;&gt;内部转账",Sheet1!$E$5:$E$28252,"&lt;&gt;*调拨*")</f>
        <v>0</v>
      </c>
      <c r="T544" s="32">
        <f>SUMIFS(Sheet1!$F$5:$F$28252,Sheet1!$I$5:$I$28252,$B544,Sheet1!$L$5:$L$28252,$A544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544,Sheet1!$L$5:$L$28252,$A544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544,Sheet1!$L$5:$L$28252,$A544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544,Sheet1!$L$5:$L$28252,$A544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44" s="32">
        <f>SUMIFS(Sheet1!$F$5:$F$28252,Sheet1!$I$5:$I$28252,$B544,Sheet1!$L$5:$L$28252,$A544,Sheet1!$E$5:$E$28252,"*调拨*")</f>
        <v>0</v>
      </c>
      <c r="V544" s="32">
        <f>SUMIFS(Sheet1!$F$5:$F$28252,Sheet1!$I$5:$I$28252,$B544,Sheet1!$L$5:$L$28252,$A544,Sheet1!$D$5:$D$28252,"储值",Sheet1!$E$5:$E$28252,"&lt;&gt;*调拨*")+SUMIFS(Sheet1!$F$5:$F$28252,Sheet1!$I$5:$I$28252,$B544,Sheet1!$L$5:$L$28252,$A544,Sheet1!$E$5:$E$28252,"*储值*",Sheet1!$D$5:$D$28252,"&lt;&gt;储值",Sheet1!$D$5:$D$28252,"&lt;&gt;内部转款",Sheet1!$D$5:$D$28252,"&lt;&gt;内部转账",Sheet1!$E$5:$E$28252,"&lt;&gt;*调拨*")</f>
        <v>0</v>
      </c>
      <c r="W544" s="32">
        <f>SUMIFS(Sheet1!$F$5:$F$28252,Sheet1!$I$5:$I$28252,$B544,Sheet1!$L$5:$L$28252,$A544,Sheet1!$D$5:$D$28252,"效期",Sheet1!$E$5:$E$28252,"&lt;&gt;*调拨*")+SUMIFS(Sheet1!$F$5:$F$28252,Sheet1!$I$5:$I$28252,$B544,Sheet1!$L$5:$L$28252,$A544,Sheet1!$E$5:$E$28252,"*效期*",Sheet1!$D$5:$D$28252,"&lt;&gt;效期",Sheet1!$D$5:$D$28252,"&lt;&gt;内部转款",Sheet1!$D$5:$D$28252,"&lt;&gt;内部转账",Sheet1!$E$5:$E$28252,"&lt;&gt;*调拨*")</f>
        <v>0</v>
      </c>
      <c r="X544" s="32">
        <f>SUMIFS(Sheet1!$F$5:$F$28252,Sheet1!$I$5:$I$28252,$B544,Sheet1!$L$5:$L$28252,$A544,Sheet1!$D$5:$D$28252,"内部转款",Sheet1!$E$5:$E$28252,"&lt;&gt;*调拨*")+SUMIFS(Sheet1!$F$5:$F$28252,Sheet1!$I$5:$I$28252,$B544,Sheet1!$L$5:$L$28252,$A544,Sheet1!$D$5:$D$28252,"内部转账",Sheet1!$E$5:$E$28252,"&lt;&gt;*调拨*")</f>
        <v>0</v>
      </c>
      <c r="Y544" s="32">
        <f t="shared" ref="Y544:Y596" si="40">Z544-SUM(C544:X544)</f>
        <v>0</v>
      </c>
      <c r="Z544" s="32">
        <f>SUMIFS(Sheet1!$F$5:$F$28252,Sheet1!$I$5:$I$28252,$B544,Sheet1!$L$5:$L$28252,$A544)</f>
        <v>0</v>
      </c>
      <c r="AA544" s="32">
        <f>SUMIFS(Sheet1!$G$5:$G$28252,Sheet1!$I$5:$I$28252,$B544,Sheet1!$L$5:$L$28252,$A544,Sheet1!$D$5:$D$28252,"工资",Sheet1!$E$5:$E$28252,"&lt;&gt;*调拨*")+SUMIFS(Sheet1!$G$5:$G$28252,Sheet1!$I$5:$I$28252,$B544,Sheet1!$L$5:$L$28252,$A544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44" s="32">
        <f>SUMIFS(Sheet1!$G$5:$G$28252,Sheet1!$I$5:$I$28252,$B544,Sheet1!$L$5:$L$28252,$A544,Sheet1!$D$5:$D$28252,"水费",Sheet1!$E$5:$E$28252,"&lt;&gt;*调拨*")+SUMIFS(Sheet1!$G$5:$G$28252,Sheet1!$I$5:$I$28252,$B544,Sheet1!$L$5:$L$28252,$A544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44" s="32">
        <f>SUMIFS(Sheet1!$G$5:$G$28252,Sheet1!$I$5:$I$28252,$B544,Sheet1!$L$5:$L$28252,$A544,Sheet1!$D$5:$D$28252,"电费",Sheet1!$E$5:$E$28252,"&lt;&gt;*调拨*")+SUMIFS(Sheet1!$G$5:$G$28252,Sheet1!$I$5:$I$28252,$B544,Sheet1!$L$5:$L$28252,$A544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44" s="32">
        <f>SUMIFS(Sheet1!$G$5:$G$28252,Sheet1!$I$5:$I$28252,$B544,Sheet1!$L$5:$L$28252,$A544,Sheet1!$D$5:$D$28252,"宽带费",Sheet1!$E$5:$E$28252,"&lt;&gt;*调拨*")+SUMIFS(Sheet1!$G$5:$G$28252,Sheet1!$I$5:$I$28252,$B544,Sheet1!$L$5:$L$28252,$A544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44" s="32">
        <f>SUMIFS(Sheet1!$G$5:$G$28252,Sheet1!$I$5:$I$28252,$B544,Sheet1!$L$5:$L$28252,$A544,Sheet1!$D$5:$D$28252,"办公费",Sheet1!$E$5:$E$28252,"&lt;&gt;*调拨*")+SUMIFS(Sheet1!$G$5:$G$28252,Sheet1!$I$5:$I$28252,$B544,Sheet1!$L$5:$L$28252,$A544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44" s="32">
        <f>SUMIFS(Sheet1!$G$5:$G$28252,Sheet1!$I$5:$I$28252,$B544,Sheet1!$L$5:$L$28252,$A544,Sheet1!$D$5:$D$28252,"话费",Sheet1!$E$5:$E$28252,"&lt;&gt;*调拨*")+SUMIFS(Sheet1!$G$5:$G$28252,Sheet1!$I$5:$I$28252,$B544,Sheet1!$L$5:$L$28252,$A544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44" s="32">
        <f>SUMIFS(Sheet1!$G$5:$G$28252,Sheet1!$I$5:$I$28252,$B544,Sheet1!$L$5:$L$28252,$A544,Sheet1!$D$5:$D$28252,"房租",Sheet1!$E$5:$E$28252,"&lt;&gt;*调拨*")+SUMIFS(Sheet1!$G$5:$G$28252,Sheet1!$I$5:$I$28252,$B544,Sheet1!$L$5:$L$28252,$A544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44" s="32">
        <f>SUMIFS(Sheet1!$G$5:$G$28252,Sheet1!$I$5:$I$28252,$B544,Sheet1!$L$5:$L$28252,$A544,Sheet1!$E$5:$E$28252,"*调拨*")</f>
        <v>0</v>
      </c>
      <c r="AI544" s="32">
        <f>SUMIFS(Sheet1!$G$5:$G$28252,Sheet1!$I$5:$I$28252,$B544,Sheet1!$L$5:$L$28252,$A544,Sheet1!$D$5:$D$28252,"内部转款",Sheet1!$E$5:$E$28252,"&lt;&gt;*调拨*")+SUMIFS(Sheet1!$G$5:$G$28252,Sheet1!$I$5:$I$28252,$B544,Sheet1!$L$5:$L$28252,$A544,Sheet1!$D$5:$D$28252,"内部转账",Sheet1!$E$5:$E$28252,"&lt;&gt;*调拨*")</f>
        <v>0</v>
      </c>
      <c r="AJ544" s="32">
        <f t="shared" ref="AJ544:AJ596" si="41">AK544-SUM(AA544:AI544)</f>
        <v>0</v>
      </c>
      <c r="AK544" s="32">
        <f>SUMIFS(Sheet1!$G$5:$G$28252,Sheet1!$I$5:$I$28252,$B544,Sheet1!$L$5:$L$28252,$A544)</f>
        <v>0</v>
      </c>
      <c r="AL544" s="32">
        <f t="shared" ref="AL544:AL596" si="42">Z544-AK544</f>
        <v>0</v>
      </c>
    </row>
    <row r="545" ht="16.5" spans="1:38">
      <c r="A545" s="30">
        <v>202610</v>
      </c>
      <c r="B545" s="31" t="s">
        <v>62</v>
      </c>
      <c r="C545" s="32">
        <f>SUMIFS(Sheet1!$F$5:$F$28252,Sheet1!$I$5:$I$28252,$B545,Sheet1!$L$5:$L$28252,$A545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45" s="32">
        <f>SUMIFS(Sheet1!$F$5:$F$28252,Sheet1!$I$5:$I$28252,$B545,Sheet1!$L$5:$L$28252,$A545,Sheet1!$D$5:$D$28252,"医保即时拨付",Sheet1!$E$5:$E$28252,"&lt;&gt;*调拨*")+SUMIFS(Sheet1!$F$5:$F$28252,Sheet1!$I$5:$I$28252,$B545,Sheet1!$L$5:$L$28252,$A545,Sheet1!$E$5:$E$28252,"*医保即时拨付*",Sheet1!$D$5:$D$28252,"&lt;&gt;医保即时拨付",Sheet1!$D$5:$D$28252,"&lt;&gt;内部转款",Sheet1!$D$5:$D$28252,"&lt;&gt;内部转账",Sheet1!$E$5:$E$28252,"&lt;&gt;*调拨*")</f>
        <v>0</v>
      </c>
      <c r="E545" s="32">
        <f>SUMIFS(Sheet1!$F$5:$F$28252,Sheet1!$I$5:$I$28252,$B545,Sheet1!$L$5:$L$28252,$A545,Sheet1!$D$5:$D$28252,"医保",Sheet1!$E$5:$E$28252,"&lt;&gt;*调拨*",Sheet1!$E$5:$E$28252,"&lt;&gt;*医保即时拨付*")+SUMIFS(Sheet1!$F$5:$F$28252,Sheet1!$I$5:$I$28252,$B545,Sheet1!$L$5:$L$28252,$A545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45" s="32">
        <f>SUMIFS(Sheet1!$F$5:$F$28252,Sheet1!$I$5:$I$28252,$B545,Sheet1!$L$5:$L$28252,$A545,Sheet1!$D$5:$D$28252,"聚合",Sheet1!$E$5:$E$28252,"&lt;&gt;*调拨*")+SUMIFS(Sheet1!$F$5:$F$28252,Sheet1!$I$5:$I$28252,$B545,Sheet1!$L$5:$L$28252,$A545,Sheet1!$E$5:$E$28252,"*聚合*",Sheet1!$D$5:$D$28252,"&lt;&gt;聚合",Sheet1!$D$5:$D$28252,"&lt;&gt;内部转款",Sheet1!$D$5:$D$28252,"&lt;&gt;内部转账",Sheet1!$E$5:$E$28252,"&lt;&gt;*调拨*")</f>
        <v>0</v>
      </c>
      <c r="G545" s="32">
        <f>SUMIFS(Sheet1!$F$5:$F$28252,Sheet1!$I$5:$I$28252,$B545,Sheet1!$L$5:$L$28252,$A545,Sheet1!$D$5:$D$28252,"24小时微信",Sheet1!$E$5:$E$28252,"&lt;&gt;*调拨*")+SUMIFS(Sheet1!$F$5:$F$28252,Sheet1!$I$5:$I$28252,$B545,Sheet1!$L$5:$L$28252,$A545,Sheet1!$E$5:$E$28252,"*24小时微信*",Sheet1!$D$5:$D$28252,"&lt;&gt;24小时微信",Sheet1!$D$5:$D$28252,"&lt;&gt;内部转款",Sheet1!$D$5:$D$28252,"&lt;&gt;内部转账",Sheet1!$E$5:$E$28252,"&lt;&gt;*调拨*")</f>
        <v>0</v>
      </c>
      <c r="H545" s="32">
        <f>SUMIFS(Sheet1!$F$5:$F$28252,Sheet1!$I$5:$I$28252,$B545,Sheet1!$L$5:$L$28252,$A545,Sheet1!$D$5:$D$28252,"美团",Sheet1!$E$5:$E$28252,"&lt;&gt;*调拨*")+SUMIFS(Sheet1!$F$5:$F$28252,Sheet1!$I$5:$I$28252,$B545,Sheet1!$L$5:$L$28252,$A545,Sheet1!$E$5:$E$28252,"*美团*",Sheet1!$D$5:$D$28252,"&lt;&gt;美团",Sheet1!$D$5:$D$28252,"&lt;&gt;内部转款",Sheet1!$D$5:$D$28252,"&lt;&gt;内部转账",Sheet1!$E$5:$E$28252,"&lt;&gt;*调拨*")</f>
        <v>0</v>
      </c>
      <c r="I545" s="32">
        <f>SUMIFS(Sheet1!$F$5:$F$28252,Sheet1!$I$5:$I$28252,$B545,Sheet1!$L$5:$L$28252,$A545,Sheet1!$D$5:$D$28252,"饿了么",Sheet1!$E$5:$E$28252,"&lt;&gt;*调拨*")+SUMIFS(Sheet1!$F$5:$F$28252,Sheet1!$I$5:$I$28252,$B545,Sheet1!$L$5:$L$28252,$A545,Sheet1!$E$5:$E$28252,"*饿了么*",Sheet1!$D$5:$D$28252,"&lt;&gt;饿了么",Sheet1!$D$5:$D$28252,"&lt;&gt;内部转款",Sheet1!$D$5:$D$28252,"&lt;&gt;内部转账",Sheet1!$E$5:$E$28252,"&lt;&gt;*调拨*")</f>
        <v>0</v>
      </c>
      <c r="J545" s="32">
        <f>SUMIFS(Sheet1!$F$5:$F$28252,Sheet1!$I$5:$I$28252,$B545,Sheet1!$L$5:$L$28252,$A545,Sheet1!$D$5:$D$28252,"健E卡",Sheet1!$E$5:$E$28252,"&lt;&gt;*调拨*")+SUMIFS(Sheet1!$F$5:$F$28252,Sheet1!$I$5:$I$28252,$B545,Sheet1!$L$5:$L$28252,$A545,Sheet1!$E$5:$E$28252,"*健E卡*",Sheet1!$D$5:$D$28252,"&lt;&gt;健E卡",Sheet1!$D$5:$D$28252,"&lt;&gt;内部转款",Sheet1!$D$5:$D$28252,"&lt;&gt;内部转账",Sheet1!$E$5:$E$28252,"&lt;&gt;*调拨*")</f>
        <v>0</v>
      </c>
      <c r="K545" s="32">
        <f>SUMIFS(Sheet1!$F$5:$F$28252,Sheet1!$I$5:$I$28252,$B545,Sheet1!$L$5:$L$28252,$A545,Sheet1!$D$5:$D$28252,"抖音",Sheet1!$E$5:$E$28252,"&lt;&gt;*调拨*")+SUMIFS(Sheet1!$F$5:$F$28252,Sheet1!$I$5:$I$28252,$B545,Sheet1!$L$5:$L$28252,$A545,Sheet1!$E$5:$E$28252,"*抖音*",Sheet1!$D$5:$D$28252,"&lt;&gt;抖音",Sheet1!$D$5:$D$28252,"&lt;&gt;内部转款",Sheet1!$D$5:$D$28252,"&lt;&gt;内部转账",Sheet1!$E$5:$E$28252,"&lt;&gt;*调拨*")</f>
        <v>0</v>
      </c>
      <c r="L545" s="32">
        <f>SUMIFS(Sheet1!$F$5:$F$28252,Sheet1!$I$5:$I$28252,$B545,Sheet1!$L$5:$L$28252,$A545,Sheet1!$D$5:$D$28252,"医卡通",Sheet1!$E$5:$E$28252,"&lt;&gt;*调拨*")+SUMIFS(Sheet1!$F$5:$F$28252,Sheet1!$I$5:$I$28252,$B545,Sheet1!$L$5:$L$28252,$A545,Sheet1!$E$5:$E$28252,"*医卡通*",Sheet1!$D$5:$D$28252,"&lt;&gt;医卡通",Sheet1!$D$5:$D$28252,"&lt;&gt;内部转款",Sheet1!$D$5:$D$28252,"&lt;&gt;内部转账",Sheet1!$E$5:$E$28252,"&lt;&gt;*调拨*")</f>
        <v>0</v>
      </c>
      <c r="M545" s="32">
        <f>SUMIFS(Sheet1!$F$5:$F$28252,Sheet1!$I$5:$I$28252,$B545,Sheet1!$L$5:$L$28252,$A545,Sheet1!$D$5:$D$28252,"企健网",Sheet1!$E$5:$E$28252,"&lt;&gt;*调拨*")+SUMIFS(Sheet1!$F$5:$F$28252,Sheet1!$I$5:$I$28252,$B545,Sheet1!$L$5:$L$28252,$A545,Sheet1!$E$5:$E$28252,"*企健网*",Sheet1!$D$5:$D$28252,"&lt;&gt;企健网",Sheet1!$D$5:$D$28252,"&lt;&gt;内部转款",Sheet1!$D$5:$D$28252,"&lt;&gt;内部转账",Sheet1!$E$5:$E$28252,"&lt;&gt;*调拨*")</f>
        <v>0</v>
      </c>
      <c r="N545" s="32">
        <f>SUMIFS(Sheet1!$F$5:$F$28252,Sheet1!$I$5:$I$28252,$B545,Sheet1!$L$5:$L$28252,$A545,Sheet1!$D$5:$D$28252,"银联",Sheet1!$E$5:$E$28252,"&lt;&gt;*调拨*")+SUMIFS(Sheet1!$F$5:$F$28252,Sheet1!$I$5:$I$28252,$B545,Sheet1!$L$5:$L$28252,$A545,Sheet1!$E$5:$E$28252,"*银联*",Sheet1!$D$5:$D$28252,"&lt;&gt;银联",Sheet1!$D$5:$D$28252,"&lt;&gt;内部转款",Sheet1!$D$5:$D$28252,"&lt;&gt;内部转账",Sheet1!$E$5:$E$28252,"&lt;&gt;*调拨*")</f>
        <v>0</v>
      </c>
      <c r="O545" s="32">
        <f>SUMIFS(Sheet1!$F$5:$F$28252,Sheet1!$I$5:$I$28252,$B545,Sheet1!$L$5:$L$28252,$A545,Sheet1!$D$5:$D$28252,"京东",Sheet1!$E$5:$E$28252,"&lt;&gt;*调拨*")+SUMIFS(Sheet1!$F$5:$F$28252,Sheet1!$I$5:$I$28252,$B545,Sheet1!$L$5:$L$28252,$A545,Sheet1!$E$5:$E$28252,"*京东*",Sheet1!$D$5:$D$28252,"&lt;&gt;京东",Sheet1!$D$5:$D$28252,"&lt;&gt;内部转款",Sheet1!$D$5:$D$28252,"&lt;&gt;内部转账",Sheet1!$E$5:$E$28252,"&lt;&gt;*调拨*")</f>
        <v>0</v>
      </c>
      <c r="P545" s="32">
        <f>SUMIFS(Sheet1!$F$5:$F$28252,Sheet1!$I$5:$I$28252,$B545,Sheet1!$L$5:$L$28252,$A545,Sheet1!$D$5:$D$28252,"药机微信",Sheet1!$E$5:$E$28252,"&lt;&gt;*调拨*")+SUMIFS(Sheet1!$F$5:$F$28252,Sheet1!$I$5:$I$28252,$B545,Sheet1!$L$5:$L$28252,$A545,Sheet1!$E$5:$E$28252,"*药机微信*",Sheet1!$D$5:$D$28252,"&lt;&gt;药机微信",Sheet1!$D$5:$D$28252,"&lt;&gt;内部转款",Sheet1!$D$5:$D$28252,"&lt;&gt;内部转账",Sheet1!$E$5:$E$28252,"&lt;&gt;*调拨*")</f>
        <v>0</v>
      </c>
      <c r="Q545" s="32">
        <f>SUMIFS(Sheet1!$F$5:$F$28252,Sheet1!$I$5:$I$28252,$B545,Sheet1!$L$5:$L$28252,$A545,Sheet1!$D$5:$D$28252,"亲情卡",Sheet1!$E$5:$E$28252,"&lt;&gt;*调拨*")+SUMIFS(Sheet1!$F$5:$F$28252,Sheet1!$I$5:$I$28252,$B545,Sheet1!$L$5:$L$28252,$A545,Sheet1!$E$5:$E$28252,"*亲情卡*",Sheet1!$D$5:$D$28252,"&lt;&gt;亲情卡",Sheet1!$D$5:$D$28252,"&lt;&gt;内部转款",Sheet1!$D$5:$D$28252,"&lt;&gt;内部转账",Sheet1!$E$5:$E$28252,"&lt;&gt;*调拨*")</f>
        <v>0</v>
      </c>
      <c r="R545" s="32">
        <f>SUMIFS(Sheet1!$F$5:$F$28252,Sheet1!$I$5:$I$28252,$B545,Sheet1!$L$5:$L$28252,$A545,Sheet1!$D$5:$D$28252,"优惠券",Sheet1!$E$5:$E$28252,"&lt;&gt;*调拨*")+SUMIFS(Sheet1!$F$5:$F$28252,Sheet1!$I$5:$I$28252,$B545,Sheet1!$L$5:$L$28252,$A545,Sheet1!$E$5:$E$28252,"*优惠券*",Sheet1!$D$5:$D$28252,"&lt;&gt;优惠券",Sheet1!$D$5:$D$28252,"&lt;&gt;内部转款",Sheet1!$D$5:$D$28252,"&lt;&gt;内部转账",Sheet1!$E$5:$E$28252,"&lt;&gt;*调拨*")</f>
        <v>0</v>
      </c>
      <c r="S545" s="32">
        <f>SUMIFS(Sheet1!$F$5:$F$28252,Sheet1!$I$5:$I$28252,$B545,Sheet1!$L$5:$L$28252,$A545,Sheet1!$D$5:$D$28252,"代金券",Sheet1!$E$5:$E$28252,"&lt;&gt;*调拨*")+SUMIFS(Sheet1!$F$5:$F$28252,Sheet1!$I$5:$I$28252,$B545,Sheet1!$L$5:$L$28252,$A545,Sheet1!$E$5:$E$28252,"*代金券*",Sheet1!$D$5:$D$28252,"&lt;&gt;代金券",Sheet1!$D$5:$D$28252,"&lt;&gt;内部转款",Sheet1!$D$5:$D$28252,"&lt;&gt;内部转账",Sheet1!$E$5:$E$28252,"&lt;&gt;*调拨*")</f>
        <v>0</v>
      </c>
      <c r="T545" s="32">
        <f>SUMIFS(Sheet1!$F$5:$F$28252,Sheet1!$I$5:$I$28252,$B545,Sheet1!$L$5:$L$28252,$A545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545,Sheet1!$L$5:$L$28252,$A545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545,Sheet1!$L$5:$L$28252,$A545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545,Sheet1!$L$5:$L$28252,$A545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45" s="32">
        <f>SUMIFS(Sheet1!$F$5:$F$28252,Sheet1!$I$5:$I$28252,$B545,Sheet1!$L$5:$L$28252,$A545,Sheet1!$E$5:$E$28252,"*调拨*")</f>
        <v>0</v>
      </c>
      <c r="V545" s="32">
        <f>SUMIFS(Sheet1!$F$5:$F$28252,Sheet1!$I$5:$I$28252,$B545,Sheet1!$L$5:$L$28252,$A545,Sheet1!$D$5:$D$28252,"储值",Sheet1!$E$5:$E$28252,"&lt;&gt;*调拨*")+SUMIFS(Sheet1!$F$5:$F$28252,Sheet1!$I$5:$I$28252,$B545,Sheet1!$L$5:$L$28252,$A545,Sheet1!$E$5:$E$28252,"*储值*",Sheet1!$D$5:$D$28252,"&lt;&gt;储值",Sheet1!$D$5:$D$28252,"&lt;&gt;内部转款",Sheet1!$D$5:$D$28252,"&lt;&gt;内部转账",Sheet1!$E$5:$E$28252,"&lt;&gt;*调拨*")</f>
        <v>0</v>
      </c>
      <c r="W545" s="32">
        <f>SUMIFS(Sheet1!$F$5:$F$28252,Sheet1!$I$5:$I$28252,$B545,Sheet1!$L$5:$L$28252,$A545,Sheet1!$D$5:$D$28252,"效期",Sheet1!$E$5:$E$28252,"&lt;&gt;*调拨*")+SUMIFS(Sheet1!$F$5:$F$28252,Sheet1!$I$5:$I$28252,$B545,Sheet1!$L$5:$L$28252,$A545,Sheet1!$E$5:$E$28252,"*效期*",Sheet1!$D$5:$D$28252,"&lt;&gt;效期",Sheet1!$D$5:$D$28252,"&lt;&gt;内部转款",Sheet1!$D$5:$D$28252,"&lt;&gt;内部转账",Sheet1!$E$5:$E$28252,"&lt;&gt;*调拨*")</f>
        <v>0</v>
      </c>
      <c r="X545" s="32">
        <f>SUMIFS(Sheet1!$F$5:$F$28252,Sheet1!$I$5:$I$28252,$B545,Sheet1!$L$5:$L$28252,$A545,Sheet1!$D$5:$D$28252,"内部转款",Sheet1!$E$5:$E$28252,"&lt;&gt;*调拨*")+SUMIFS(Sheet1!$F$5:$F$28252,Sheet1!$I$5:$I$28252,$B545,Sheet1!$L$5:$L$28252,$A545,Sheet1!$D$5:$D$28252,"内部转账",Sheet1!$E$5:$E$28252,"&lt;&gt;*调拨*")</f>
        <v>0</v>
      </c>
      <c r="Y545" s="32">
        <f t="shared" si="40"/>
        <v>0</v>
      </c>
      <c r="Z545" s="32">
        <f>SUMIFS(Sheet1!$F$5:$F$28252,Sheet1!$I$5:$I$28252,$B545,Sheet1!$L$5:$L$28252,$A545)</f>
        <v>0</v>
      </c>
      <c r="AA545" s="32">
        <f>SUMIFS(Sheet1!$G$5:$G$28252,Sheet1!$I$5:$I$28252,$B545,Sheet1!$L$5:$L$28252,$A545,Sheet1!$D$5:$D$28252,"工资",Sheet1!$E$5:$E$28252,"&lt;&gt;*调拨*")+SUMIFS(Sheet1!$G$5:$G$28252,Sheet1!$I$5:$I$28252,$B545,Sheet1!$L$5:$L$28252,$A545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45" s="32">
        <f>SUMIFS(Sheet1!$G$5:$G$28252,Sheet1!$I$5:$I$28252,$B545,Sheet1!$L$5:$L$28252,$A545,Sheet1!$D$5:$D$28252,"水费",Sheet1!$E$5:$E$28252,"&lt;&gt;*调拨*")+SUMIFS(Sheet1!$G$5:$G$28252,Sheet1!$I$5:$I$28252,$B545,Sheet1!$L$5:$L$28252,$A545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45" s="32">
        <f>SUMIFS(Sheet1!$G$5:$G$28252,Sheet1!$I$5:$I$28252,$B545,Sheet1!$L$5:$L$28252,$A545,Sheet1!$D$5:$D$28252,"电费",Sheet1!$E$5:$E$28252,"&lt;&gt;*调拨*")+SUMIFS(Sheet1!$G$5:$G$28252,Sheet1!$I$5:$I$28252,$B545,Sheet1!$L$5:$L$28252,$A545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45" s="32">
        <f>SUMIFS(Sheet1!$G$5:$G$28252,Sheet1!$I$5:$I$28252,$B545,Sheet1!$L$5:$L$28252,$A545,Sheet1!$D$5:$D$28252,"宽带费",Sheet1!$E$5:$E$28252,"&lt;&gt;*调拨*")+SUMIFS(Sheet1!$G$5:$G$28252,Sheet1!$I$5:$I$28252,$B545,Sheet1!$L$5:$L$28252,$A545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45" s="32">
        <f>SUMIFS(Sheet1!$G$5:$G$28252,Sheet1!$I$5:$I$28252,$B545,Sheet1!$L$5:$L$28252,$A545,Sheet1!$D$5:$D$28252,"办公费",Sheet1!$E$5:$E$28252,"&lt;&gt;*调拨*")+SUMIFS(Sheet1!$G$5:$G$28252,Sheet1!$I$5:$I$28252,$B545,Sheet1!$L$5:$L$28252,$A545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45" s="32">
        <f>SUMIFS(Sheet1!$G$5:$G$28252,Sheet1!$I$5:$I$28252,$B545,Sheet1!$L$5:$L$28252,$A545,Sheet1!$D$5:$D$28252,"话费",Sheet1!$E$5:$E$28252,"&lt;&gt;*调拨*")+SUMIFS(Sheet1!$G$5:$G$28252,Sheet1!$I$5:$I$28252,$B545,Sheet1!$L$5:$L$28252,$A545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45" s="32">
        <f>SUMIFS(Sheet1!$G$5:$G$28252,Sheet1!$I$5:$I$28252,$B545,Sheet1!$L$5:$L$28252,$A545,Sheet1!$D$5:$D$28252,"房租",Sheet1!$E$5:$E$28252,"&lt;&gt;*调拨*")+SUMIFS(Sheet1!$G$5:$G$28252,Sheet1!$I$5:$I$28252,$B545,Sheet1!$L$5:$L$28252,$A545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45" s="32">
        <f>SUMIFS(Sheet1!$G$5:$G$28252,Sheet1!$I$5:$I$28252,$B545,Sheet1!$L$5:$L$28252,$A545,Sheet1!$E$5:$E$28252,"*调拨*")</f>
        <v>0</v>
      </c>
      <c r="AI545" s="32">
        <f>SUMIFS(Sheet1!$G$5:$G$28252,Sheet1!$I$5:$I$28252,$B545,Sheet1!$L$5:$L$28252,$A545,Sheet1!$D$5:$D$28252,"内部转款",Sheet1!$E$5:$E$28252,"&lt;&gt;*调拨*")+SUMIFS(Sheet1!$G$5:$G$28252,Sheet1!$I$5:$I$28252,$B545,Sheet1!$L$5:$L$28252,$A545,Sheet1!$D$5:$D$28252,"内部转账",Sheet1!$E$5:$E$28252,"&lt;&gt;*调拨*")</f>
        <v>0</v>
      </c>
      <c r="AJ545" s="32">
        <f t="shared" si="41"/>
        <v>0</v>
      </c>
      <c r="AK545" s="32">
        <f>SUMIFS(Sheet1!$G$5:$G$28252,Sheet1!$I$5:$I$28252,$B545,Sheet1!$L$5:$L$28252,$A545)</f>
        <v>0</v>
      </c>
      <c r="AL545" s="32">
        <f t="shared" si="42"/>
        <v>0</v>
      </c>
    </row>
    <row r="546" ht="16.5" spans="1:38">
      <c r="A546" s="30">
        <v>202610</v>
      </c>
      <c r="B546" s="31" t="s">
        <v>233</v>
      </c>
      <c r="C546" s="32">
        <f>SUMIFS(Sheet1!$F$5:$F$28252,Sheet1!$I$5:$I$28252,$B546,Sheet1!$L$5:$L$28252,$A546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46" s="32">
        <f>SUMIFS(Sheet1!$F$5:$F$28252,Sheet1!$I$5:$I$28252,$B546,Sheet1!$L$5:$L$28252,$A546,Sheet1!$D$5:$D$28252,"医保即时拨付",Sheet1!$E$5:$E$28252,"&lt;&gt;*调拨*")+SUMIFS(Sheet1!$F$5:$F$28252,Sheet1!$I$5:$I$28252,$B546,Sheet1!$L$5:$L$28252,$A546,Sheet1!$E$5:$E$28252,"*医保即时拨付*",Sheet1!$D$5:$D$28252,"&lt;&gt;医保即时拨付",Sheet1!$D$5:$D$28252,"&lt;&gt;内部转款",Sheet1!$D$5:$D$28252,"&lt;&gt;内部转账",Sheet1!$E$5:$E$28252,"&lt;&gt;*调拨*")</f>
        <v>0</v>
      </c>
      <c r="E546" s="32">
        <f>SUMIFS(Sheet1!$F$5:$F$28252,Sheet1!$I$5:$I$28252,$B546,Sheet1!$L$5:$L$28252,$A546,Sheet1!$D$5:$D$28252,"医保",Sheet1!$E$5:$E$28252,"&lt;&gt;*调拨*",Sheet1!$E$5:$E$28252,"&lt;&gt;*医保即时拨付*")+SUMIFS(Sheet1!$F$5:$F$28252,Sheet1!$I$5:$I$28252,$B546,Sheet1!$L$5:$L$28252,$A546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46" s="32">
        <f>SUMIFS(Sheet1!$F$5:$F$28252,Sheet1!$I$5:$I$28252,$B546,Sheet1!$L$5:$L$28252,$A546,Sheet1!$D$5:$D$28252,"聚合",Sheet1!$E$5:$E$28252,"&lt;&gt;*调拨*")+SUMIFS(Sheet1!$F$5:$F$28252,Sheet1!$I$5:$I$28252,$B546,Sheet1!$L$5:$L$28252,$A546,Sheet1!$E$5:$E$28252,"*聚合*",Sheet1!$D$5:$D$28252,"&lt;&gt;聚合",Sheet1!$D$5:$D$28252,"&lt;&gt;内部转款",Sheet1!$D$5:$D$28252,"&lt;&gt;内部转账",Sheet1!$E$5:$E$28252,"&lt;&gt;*调拨*")</f>
        <v>0</v>
      </c>
      <c r="G546" s="32">
        <f>SUMIFS(Sheet1!$F$5:$F$28252,Sheet1!$I$5:$I$28252,$B546,Sheet1!$L$5:$L$28252,$A546,Sheet1!$D$5:$D$28252,"24小时微信",Sheet1!$E$5:$E$28252,"&lt;&gt;*调拨*")+SUMIFS(Sheet1!$F$5:$F$28252,Sheet1!$I$5:$I$28252,$B546,Sheet1!$L$5:$L$28252,$A546,Sheet1!$E$5:$E$28252,"*24小时微信*",Sheet1!$D$5:$D$28252,"&lt;&gt;24小时微信",Sheet1!$D$5:$D$28252,"&lt;&gt;内部转款",Sheet1!$D$5:$D$28252,"&lt;&gt;内部转账",Sheet1!$E$5:$E$28252,"&lt;&gt;*调拨*")</f>
        <v>0</v>
      </c>
      <c r="H546" s="32">
        <f>SUMIFS(Sheet1!$F$5:$F$28252,Sheet1!$I$5:$I$28252,$B546,Sheet1!$L$5:$L$28252,$A546,Sheet1!$D$5:$D$28252,"美团",Sheet1!$E$5:$E$28252,"&lt;&gt;*调拨*")+SUMIFS(Sheet1!$F$5:$F$28252,Sheet1!$I$5:$I$28252,$B546,Sheet1!$L$5:$L$28252,$A546,Sheet1!$E$5:$E$28252,"*美团*",Sheet1!$D$5:$D$28252,"&lt;&gt;美团",Sheet1!$D$5:$D$28252,"&lt;&gt;内部转款",Sheet1!$D$5:$D$28252,"&lt;&gt;内部转账",Sheet1!$E$5:$E$28252,"&lt;&gt;*调拨*")</f>
        <v>0</v>
      </c>
      <c r="I546" s="32">
        <f>SUMIFS(Sheet1!$F$5:$F$28252,Sheet1!$I$5:$I$28252,$B546,Sheet1!$L$5:$L$28252,$A546,Sheet1!$D$5:$D$28252,"饿了么",Sheet1!$E$5:$E$28252,"&lt;&gt;*调拨*")+SUMIFS(Sheet1!$F$5:$F$28252,Sheet1!$I$5:$I$28252,$B546,Sheet1!$L$5:$L$28252,$A546,Sheet1!$E$5:$E$28252,"*饿了么*",Sheet1!$D$5:$D$28252,"&lt;&gt;饿了么",Sheet1!$D$5:$D$28252,"&lt;&gt;内部转款",Sheet1!$D$5:$D$28252,"&lt;&gt;内部转账",Sheet1!$E$5:$E$28252,"&lt;&gt;*调拨*")</f>
        <v>0</v>
      </c>
      <c r="J546" s="32">
        <f>SUMIFS(Sheet1!$F$5:$F$28252,Sheet1!$I$5:$I$28252,$B546,Sheet1!$L$5:$L$28252,$A546,Sheet1!$D$5:$D$28252,"健E卡",Sheet1!$E$5:$E$28252,"&lt;&gt;*调拨*")+SUMIFS(Sheet1!$F$5:$F$28252,Sheet1!$I$5:$I$28252,$B546,Sheet1!$L$5:$L$28252,$A546,Sheet1!$E$5:$E$28252,"*健E卡*",Sheet1!$D$5:$D$28252,"&lt;&gt;健E卡",Sheet1!$D$5:$D$28252,"&lt;&gt;内部转款",Sheet1!$D$5:$D$28252,"&lt;&gt;内部转账",Sheet1!$E$5:$E$28252,"&lt;&gt;*调拨*")</f>
        <v>0</v>
      </c>
      <c r="K546" s="32">
        <f>SUMIFS(Sheet1!$F$5:$F$28252,Sheet1!$I$5:$I$28252,$B546,Sheet1!$L$5:$L$28252,$A546,Sheet1!$D$5:$D$28252,"抖音",Sheet1!$E$5:$E$28252,"&lt;&gt;*调拨*")+SUMIFS(Sheet1!$F$5:$F$28252,Sheet1!$I$5:$I$28252,$B546,Sheet1!$L$5:$L$28252,$A546,Sheet1!$E$5:$E$28252,"*抖音*",Sheet1!$D$5:$D$28252,"&lt;&gt;抖音",Sheet1!$D$5:$D$28252,"&lt;&gt;内部转款",Sheet1!$D$5:$D$28252,"&lt;&gt;内部转账",Sheet1!$E$5:$E$28252,"&lt;&gt;*调拨*")</f>
        <v>0</v>
      </c>
      <c r="L546" s="32">
        <f>SUMIFS(Sheet1!$F$5:$F$28252,Sheet1!$I$5:$I$28252,$B546,Sheet1!$L$5:$L$28252,$A546,Sheet1!$D$5:$D$28252,"医卡通",Sheet1!$E$5:$E$28252,"&lt;&gt;*调拨*")+SUMIFS(Sheet1!$F$5:$F$28252,Sheet1!$I$5:$I$28252,$B546,Sheet1!$L$5:$L$28252,$A546,Sheet1!$E$5:$E$28252,"*医卡通*",Sheet1!$D$5:$D$28252,"&lt;&gt;医卡通",Sheet1!$D$5:$D$28252,"&lt;&gt;内部转款",Sheet1!$D$5:$D$28252,"&lt;&gt;内部转账",Sheet1!$E$5:$E$28252,"&lt;&gt;*调拨*")</f>
        <v>0</v>
      </c>
      <c r="M546" s="32">
        <f>SUMIFS(Sheet1!$F$5:$F$28252,Sheet1!$I$5:$I$28252,$B546,Sheet1!$L$5:$L$28252,$A546,Sheet1!$D$5:$D$28252,"企健网",Sheet1!$E$5:$E$28252,"&lt;&gt;*调拨*")+SUMIFS(Sheet1!$F$5:$F$28252,Sheet1!$I$5:$I$28252,$B546,Sheet1!$L$5:$L$28252,$A546,Sheet1!$E$5:$E$28252,"*企健网*",Sheet1!$D$5:$D$28252,"&lt;&gt;企健网",Sheet1!$D$5:$D$28252,"&lt;&gt;内部转款",Sheet1!$D$5:$D$28252,"&lt;&gt;内部转账",Sheet1!$E$5:$E$28252,"&lt;&gt;*调拨*")</f>
        <v>0</v>
      </c>
      <c r="N546" s="32">
        <f>SUMIFS(Sheet1!$F$5:$F$28252,Sheet1!$I$5:$I$28252,$B546,Sheet1!$L$5:$L$28252,$A546,Sheet1!$D$5:$D$28252,"银联",Sheet1!$E$5:$E$28252,"&lt;&gt;*调拨*")+SUMIFS(Sheet1!$F$5:$F$28252,Sheet1!$I$5:$I$28252,$B546,Sheet1!$L$5:$L$28252,$A546,Sheet1!$E$5:$E$28252,"*银联*",Sheet1!$D$5:$D$28252,"&lt;&gt;银联",Sheet1!$D$5:$D$28252,"&lt;&gt;内部转款",Sheet1!$D$5:$D$28252,"&lt;&gt;内部转账",Sheet1!$E$5:$E$28252,"&lt;&gt;*调拨*")</f>
        <v>0</v>
      </c>
      <c r="O546" s="32">
        <f>SUMIFS(Sheet1!$F$5:$F$28252,Sheet1!$I$5:$I$28252,$B546,Sheet1!$L$5:$L$28252,$A546,Sheet1!$D$5:$D$28252,"京东",Sheet1!$E$5:$E$28252,"&lt;&gt;*调拨*")+SUMIFS(Sheet1!$F$5:$F$28252,Sheet1!$I$5:$I$28252,$B546,Sheet1!$L$5:$L$28252,$A546,Sheet1!$E$5:$E$28252,"*京东*",Sheet1!$D$5:$D$28252,"&lt;&gt;京东",Sheet1!$D$5:$D$28252,"&lt;&gt;内部转款",Sheet1!$D$5:$D$28252,"&lt;&gt;内部转账",Sheet1!$E$5:$E$28252,"&lt;&gt;*调拨*")</f>
        <v>0</v>
      </c>
      <c r="P546" s="32">
        <f>SUMIFS(Sheet1!$F$5:$F$28252,Sheet1!$I$5:$I$28252,$B546,Sheet1!$L$5:$L$28252,$A546,Sheet1!$D$5:$D$28252,"药机微信",Sheet1!$E$5:$E$28252,"&lt;&gt;*调拨*")+SUMIFS(Sheet1!$F$5:$F$28252,Sheet1!$I$5:$I$28252,$B546,Sheet1!$L$5:$L$28252,$A546,Sheet1!$E$5:$E$28252,"*药机微信*",Sheet1!$D$5:$D$28252,"&lt;&gt;药机微信",Sheet1!$D$5:$D$28252,"&lt;&gt;内部转款",Sheet1!$D$5:$D$28252,"&lt;&gt;内部转账",Sheet1!$E$5:$E$28252,"&lt;&gt;*调拨*")</f>
        <v>0</v>
      </c>
      <c r="Q546" s="32">
        <f>SUMIFS(Sheet1!$F$5:$F$28252,Sheet1!$I$5:$I$28252,$B546,Sheet1!$L$5:$L$28252,$A546,Sheet1!$D$5:$D$28252,"亲情卡",Sheet1!$E$5:$E$28252,"&lt;&gt;*调拨*")+SUMIFS(Sheet1!$F$5:$F$28252,Sheet1!$I$5:$I$28252,$B546,Sheet1!$L$5:$L$28252,$A546,Sheet1!$E$5:$E$28252,"*亲情卡*",Sheet1!$D$5:$D$28252,"&lt;&gt;亲情卡",Sheet1!$D$5:$D$28252,"&lt;&gt;内部转款",Sheet1!$D$5:$D$28252,"&lt;&gt;内部转账",Sheet1!$E$5:$E$28252,"&lt;&gt;*调拨*")</f>
        <v>0</v>
      </c>
      <c r="R546" s="32">
        <f>SUMIFS(Sheet1!$F$5:$F$28252,Sheet1!$I$5:$I$28252,$B546,Sheet1!$L$5:$L$28252,$A546,Sheet1!$D$5:$D$28252,"优惠券",Sheet1!$E$5:$E$28252,"&lt;&gt;*调拨*")+SUMIFS(Sheet1!$F$5:$F$28252,Sheet1!$I$5:$I$28252,$B546,Sheet1!$L$5:$L$28252,$A546,Sheet1!$E$5:$E$28252,"*优惠券*",Sheet1!$D$5:$D$28252,"&lt;&gt;优惠券",Sheet1!$D$5:$D$28252,"&lt;&gt;内部转款",Sheet1!$D$5:$D$28252,"&lt;&gt;内部转账",Sheet1!$E$5:$E$28252,"&lt;&gt;*调拨*")</f>
        <v>0</v>
      </c>
      <c r="S546" s="32">
        <f>SUMIFS(Sheet1!$F$5:$F$28252,Sheet1!$I$5:$I$28252,$B546,Sheet1!$L$5:$L$28252,$A546,Sheet1!$D$5:$D$28252,"代金券",Sheet1!$E$5:$E$28252,"&lt;&gt;*调拨*")+SUMIFS(Sheet1!$F$5:$F$28252,Sheet1!$I$5:$I$28252,$B546,Sheet1!$L$5:$L$28252,$A546,Sheet1!$E$5:$E$28252,"*代金券*",Sheet1!$D$5:$D$28252,"&lt;&gt;代金券",Sheet1!$D$5:$D$28252,"&lt;&gt;内部转款",Sheet1!$D$5:$D$28252,"&lt;&gt;内部转账",Sheet1!$E$5:$E$28252,"&lt;&gt;*调拨*")</f>
        <v>0</v>
      </c>
      <c r="T546" s="32">
        <f>SUMIFS(Sheet1!$F$5:$F$28252,Sheet1!$I$5:$I$28252,$B546,Sheet1!$L$5:$L$28252,$A546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546,Sheet1!$L$5:$L$28252,$A546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546,Sheet1!$L$5:$L$28252,$A546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546,Sheet1!$L$5:$L$28252,$A546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46" s="32">
        <f>SUMIFS(Sheet1!$F$5:$F$28252,Sheet1!$I$5:$I$28252,$B546,Sheet1!$L$5:$L$28252,$A546,Sheet1!$E$5:$E$28252,"*调拨*")</f>
        <v>0</v>
      </c>
      <c r="V546" s="32">
        <f>SUMIFS(Sheet1!$F$5:$F$28252,Sheet1!$I$5:$I$28252,$B546,Sheet1!$L$5:$L$28252,$A546,Sheet1!$D$5:$D$28252,"储值",Sheet1!$E$5:$E$28252,"&lt;&gt;*调拨*")+SUMIFS(Sheet1!$F$5:$F$28252,Sheet1!$I$5:$I$28252,$B546,Sheet1!$L$5:$L$28252,$A546,Sheet1!$E$5:$E$28252,"*储值*",Sheet1!$D$5:$D$28252,"&lt;&gt;储值",Sheet1!$D$5:$D$28252,"&lt;&gt;内部转款",Sheet1!$D$5:$D$28252,"&lt;&gt;内部转账",Sheet1!$E$5:$E$28252,"&lt;&gt;*调拨*")</f>
        <v>0</v>
      </c>
      <c r="W546" s="32">
        <f>SUMIFS(Sheet1!$F$5:$F$28252,Sheet1!$I$5:$I$28252,$B546,Sheet1!$L$5:$L$28252,$A546,Sheet1!$D$5:$D$28252,"效期",Sheet1!$E$5:$E$28252,"&lt;&gt;*调拨*")+SUMIFS(Sheet1!$F$5:$F$28252,Sheet1!$I$5:$I$28252,$B546,Sheet1!$L$5:$L$28252,$A546,Sheet1!$E$5:$E$28252,"*效期*",Sheet1!$D$5:$D$28252,"&lt;&gt;效期",Sheet1!$D$5:$D$28252,"&lt;&gt;内部转款",Sheet1!$D$5:$D$28252,"&lt;&gt;内部转账",Sheet1!$E$5:$E$28252,"&lt;&gt;*调拨*")</f>
        <v>0</v>
      </c>
      <c r="X546" s="32">
        <f>SUMIFS(Sheet1!$F$5:$F$28252,Sheet1!$I$5:$I$28252,$B546,Sheet1!$L$5:$L$28252,$A546,Sheet1!$D$5:$D$28252,"内部转款",Sheet1!$E$5:$E$28252,"&lt;&gt;*调拨*")+SUMIFS(Sheet1!$F$5:$F$28252,Sheet1!$I$5:$I$28252,$B546,Sheet1!$L$5:$L$28252,$A546,Sheet1!$D$5:$D$28252,"内部转账",Sheet1!$E$5:$E$28252,"&lt;&gt;*调拨*")</f>
        <v>0</v>
      </c>
      <c r="Y546" s="32">
        <f t="shared" si="40"/>
        <v>0</v>
      </c>
      <c r="Z546" s="32">
        <f>SUMIFS(Sheet1!$F$5:$F$28252,Sheet1!$I$5:$I$28252,$B546,Sheet1!$L$5:$L$28252,$A546)</f>
        <v>0</v>
      </c>
      <c r="AA546" s="32">
        <f>SUMIFS(Sheet1!$G$5:$G$28252,Sheet1!$I$5:$I$28252,$B546,Sheet1!$L$5:$L$28252,$A546,Sheet1!$D$5:$D$28252,"工资",Sheet1!$E$5:$E$28252,"&lt;&gt;*调拨*")+SUMIFS(Sheet1!$G$5:$G$28252,Sheet1!$I$5:$I$28252,$B546,Sheet1!$L$5:$L$28252,$A546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46" s="32">
        <f>SUMIFS(Sheet1!$G$5:$G$28252,Sheet1!$I$5:$I$28252,$B546,Sheet1!$L$5:$L$28252,$A546,Sheet1!$D$5:$D$28252,"水费",Sheet1!$E$5:$E$28252,"&lt;&gt;*调拨*")+SUMIFS(Sheet1!$G$5:$G$28252,Sheet1!$I$5:$I$28252,$B546,Sheet1!$L$5:$L$28252,$A546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46" s="32">
        <f>SUMIFS(Sheet1!$G$5:$G$28252,Sheet1!$I$5:$I$28252,$B546,Sheet1!$L$5:$L$28252,$A546,Sheet1!$D$5:$D$28252,"电费",Sheet1!$E$5:$E$28252,"&lt;&gt;*调拨*")+SUMIFS(Sheet1!$G$5:$G$28252,Sheet1!$I$5:$I$28252,$B546,Sheet1!$L$5:$L$28252,$A546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46" s="32">
        <f>SUMIFS(Sheet1!$G$5:$G$28252,Sheet1!$I$5:$I$28252,$B546,Sheet1!$L$5:$L$28252,$A546,Sheet1!$D$5:$D$28252,"宽带费",Sheet1!$E$5:$E$28252,"&lt;&gt;*调拨*")+SUMIFS(Sheet1!$G$5:$G$28252,Sheet1!$I$5:$I$28252,$B546,Sheet1!$L$5:$L$28252,$A546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46" s="32">
        <f>SUMIFS(Sheet1!$G$5:$G$28252,Sheet1!$I$5:$I$28252,$B546,Sheet1!$L$5:$L$28252,$A546,Sheet1!$D$5:$D$28252,"办公费",Sheet1!$E$5:$E$28252,"&lt;&gt;*调拨*")+SUMIFS(Sheet1!$G$5:$G$28252,Sheet1!$I$5:$I$28252,$B546,Sheet1!$L$5:$L$28252,$A546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46" s="32">
        <f>SUMIFS(Sheet1!$G$5:$G$28252,Sheet1!$I$5:$I$28252,$B546,Sheet1!$L$5:$L$28252,$A546,Sheet1!$D$5:$D$28252,"话费",Sheet1!$E$5:$E$28252,"&lt;&gt;*调拨*")+SUMIFS(Sheet1!$G$5:$G$28252,Sheet1!$I$5:$I$28252,$B546,Sheet1!$L$5:$L$28252,$A546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46" s="32">
        <f>SUMIFS(Sheet1!$G$5:$G$28252,Sheet1!$I$5:$I$28252,$B546,Sheet1!$L$5:$L$28252,$A546,Sheet1!$D$5:$D$28252,"房租",Sheet1!$E$5:$E$28252,"&lt;&gt;*调拨*")+SUMIFS(Sheet1!$G$5:$G$28252,Sheet1!$I$5:$I$28252,$B546,Sheet1!$L$5:$L$28252,$A546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46" s="32">
        <f>SUMIFS(Sheet1!$G$5:$G$28252,Sheet1!$I$5:$I$28252,$B546,Sheet1!$L$5:$L$28252,$A546,Sheet1!$E$5:$E$28252,"*调拨*")</f>
        <v>0</v>
      </c>
      <c r="AI546" s="32">
        <f>SUMIFS(Sheet1!$G$5:$G$28252,Sheet1!$I$5:$I$28252,$B546,Sheet1!$L$5:$L$28252,$A546,Sheet1!$D$5:$D$28252,"内部转款",Sheet1!$E$5:$E$28252,"&lt;&gt;*调拨*")+SUMIFS(Sheet1!$G$5:$G$28252,Sheet1!$I$5:$I$28252,$B546,Sheet1!$L$5:$L$28252,$A546,Sheet1!$D$5:$D$28252,"内部转账",Sheet1!$E$5:$E$28252,"&lt;&gt;*调拨*")</f>
        <v>0</v>
      </c>
      <c r="AJ546" s="32">
        <f t="shared" si="41"/>
        <v>0</v>
      </c>
      <c r="AK546" s="32">
        <f>SUMIFS(Sheet1!$G$5:$G$28252,Sheet1!$I$5:$I$28252,$B546,Sheet1!$L$5:$L$28252,$A546)</f>
        <v>0</v>
      </c>
      <c r="AL546" s="32">
        <f t="shared" si="42"/>
        <v>0</v>
      </c>
    </row>
    <row r="547" ht="16.5" spans="1:38">
      <c r="A547" s="30">
        <v>202610</v>
      </c>
      <c r="B547" s="31" t="s">
        <v>114</v>
      </c>
      <c r="C547" s="32">
        <f>SUMIFS(Sheet1!$F$5:$F$28252,Sheet1!$I$5:$I$28252,$B547,Sheet1!$L$5:$L$28252,$A547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47" s="32">
        <f>SUMIFS(Sheet1!$F$5:$F$28252,Sheet1!$I$5:$I$28252,$B547,Sheet1!$L$5:$L$28252,$A547,Sheet1!$D$5:$D$28252,"医保即时拨付",Sheet1!$E$5:$E$28252,"&lt;&gt;*调拨*")+SUMIFS(Sheet1!$F$5:$F$28252,Sheet1!$I$5:$I$28252,$B547,Sheet1!$L$5:$L$28252,$A547,Sheet1!$E$5:$E$28252,"*医保即时拨付*",Sheet1!$D$5:$D$28252,"&lt;&gt;医保即时拨付",Sheet1!$D$5:$D$28252,"&lt;&gt;内部转款",Sheet1!$D$5:$D$28252,"&lt;&gt;内部转账",Sheet1!$E$5:$E$28252,"&lt;&gt;*调拨*")</f>
        <v>0</v>
      </c>
      <c r="E547" s="32">
        <f>SUMIFS(Sheet1!$F$5:$F$28252,Sheet1!$I$5:$I$28252,$B547,Sheet1!$L$5:$L$28252,$A547,Sheet1!$D$5:$D$28252,"医保",Sheet1!$E$5:$E$28252,"&lt;&gt;*调拨*",Sheet1!$E$5:$E$28252,"&lt;&gt;*医保即时拨付*")+SUMIFS(Sheet1!$F$5:$F$28252,Sheet1!$I$5:$I$28252,$B547,Sheet1!$L$5:$L$28252,$A547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47" s="32">
        <f>SUMIFS(Sheet1!$F$5:$F$28252,Sheet1!$I$5:$I$28252,$B547,Sheet1!$L$5:$L$28252,$A547,Sheet1!$D$5:$D$28252,"聚合",Sheet1!$E$5:$E$28252,"&lt;&gt;*调拨*")+SUMIFS(Sheet1!$F$5:$F$28252,Sheet1!$I$5:$I$28252,$B547,Sheet1!$L$5:$L$28252,$A547,Sheet1!$E$5:$E$28252,"*聚合*",Sheet1!$D$5:$D$28252,"&lt;&gt;聚合",Sheet1!$D$5:$D$28252,"&lt;&gt;内部转款",Sheet1!$D$5:$D$28252,"&lt;&gt;内部转账",Sheet1!$E$5:$E$28252,"&lt;&gt;*调拨*")</f>
        <v>0</v>
      </c>
      <c r="G547" s="32">
        <f>SUMIFS(Sheet1!$F$5:$F$28252,Sheet1!$I$5:$I$28252,$B547,Sheet1!$L$5:$L$28252,$A547,Sheet1!$D$5:$D$28252,"24小时微信",Sheet1!$E$5:$E$28252,"&lt;&gt;*调拨*")+SUMIFS(Sheet1!$F$5:$F$28252,Sheet1!$I$5:$I$28252,$B547,Sheet1!$L$5:$L$28252,$A547,Sheet1!$E$5:$E$28252,"*24小时微信*",Sheet1!$D$5:$D$28252,"&lt;&gt;24小时微信",Sheet1!$D$5:$D$28252,"&lt;&gt;内部转款",Sheet1!$D$5:$D$28252,"&lt;&gt;内部转账",Sheet1!$E$5:$E$28252,"&lt;&gt;*调拨*")</f>
        <v>0</v>
      </c>
      <c r="H547" s="32">
        <f>SUMIFS(Sheet1!$F$5:$F$28252,Sheet1!$I$5:$I$28252,$B547,Sheet1!$L$5:$L$28252,$A547,Sheet1!$D$5:$D$28252,"美团",Sheet1!$E$5:$E$28252,"&lt;&gt;*调拨*")+SUMIFS(Sheet1!$F$5:$F$28252,Sheet1!$I$5:$I$28252,$B547,Sheet1!$L$5:$L$28252,$A547,Sheet1!$E$5:$E$28252,"*美团*",Sheet1!$D$5:$D$28252,"&lt;&gt;美团",Sheet1!$D$5:$D$28252,"&lt;&gt;内部转款",Sheet1!$D$5:$D$28252,"&lt;&gt;内部转账",Sheet1!$E$5:$E$28252,"&lt;&gt;*调拨*")</f>
        <v>0</v>
      </c>
      <c r="I547" s="32">
        <f>SUMIFS(Sheet1!$F$5:$F$28252,Sheet1!$I$5:$I$28252,$B547,Sheet1!$L$5:$L$28252,$A547,Sheet1!$D$5:$D$28252,"饿了么",Sheet1!$E$5:$E$28252,"&lt;&gt;*调拨*")+SUMIFS(Sheet1!$F$5:$F$28252,Sheet1!$I$5:$I$28252,$B547,Sheet1!$L$5:$L$28252,$A547,Sheet1!$E$5:$E$28252,"*饿了么*",Sheet1!$D$5:$D$28252,"&lt;&gt;饿了么",Sheet1!$D$5:$D$28252,"&lt;&gt;内部转款",Sheet1!$D$5:$D$28252,"&lt;&gt;内部转账",Sheet1!$E$5:$E$28252,"&lt;&gt;*调拨*")</f>
        <v>0</v>
      </c>
      <c r="J547" s="32">
        <f>SUMIFS(Sheet1!$F$5:$F$28252,Sheet1!$I$5:$I$28252,$B547,Sheet1!$L$5:$L$28252,$A547,Sheet1!$D$5:$D$28252,"健E卡",Sheet1!$E$5:$E$28252,"&lt;&gt;*调拨*")+SUMIFS(Sheet1!$F$5:$F$28252,Sheet1!$I$5:$I$28252,$B547,Sheet1!$L$5:$L$28252,$A547,Sheet1!$E$5:$E$28252,"*健E卡*",Sheet1!$D$5:$D$28252,"&lt;&gt;健E卡",Sheet1!$D$5:$D$28252,"&lt;&gt;内部转款",Sheet1!$D$5:$D$28252,"&lt;&gt;内部转账",Sheet1!$E$5:$E$28252,"&lt;&gt;*调拨*")</f>
        <v>0</v>
      </c>
      <c r="K547" s="32">
        <f>SUMIFS(Sheet1!$F$5:$F$28252,Sheet1!$I$5:$I$28252,$B547,Sheet1!$L$5:$L$28252,$A547,Sheet1!$D$5:$D$28252,"抖音",Sheet1!$E$5:$E$28252,"&lt;&gt;*调拨*")+SUMIFS(Sheet1!$F$5:$F$28252,Sheet1!$I$5:$I$28252,$B547,Sheet1!$L$5:$L$28252,$A547,Sheet1!$E$5:$E$28252,"*抖音*",Sheet1!$D$5:$D$28252,"&lt;&gt;抖音",Sheet1!$D$5:$D$28252,"&lt;&gt;内部转款",Sheet1!$D$5:$D$28252,"&lt;&gt;内部转账",Sheet1!$E$5:$E$28252,"&lt;&gt;*调拨*")</f>
        <v>0</v>
      </c>
      <c r="L547" s="32">
        <f>SUMIFS(Sheet1!$F$5:$F$28252,Sheet1!$I$5:$I$28252,$B547,Sheet1!$L$5:$L$28252,$A547,Sheet1!$D$5:$D$28252,"医卡通",Sheet1!$E$5:$E$28252,"&lt;&gt;*调拨*")+SUMIFS(Sheet1!$F$5:$F$28252,Sheet1!$I$5:$I$28252,$B547,Sheet1!$L$5:$L$28252,$A547,Sheet1!$E$5:$E$28252,"*医卡通*",Sheet1!$D$5:$D$28252,"&lt;&gt;医卡通",Sheet1!$D$5:$D$28252,"&lt;&gt;内部转款",Sheet1!$D$5:$D$28252,"&lt;&gt;内部转账",Sheet1!$E$5:$E$28252,"&lt;&gt;*调拨*")</f>
        <v>0</v>
      </c>
      <c r="M547" s="32">
        <f>SUMIFS(Sheet1!$F$5:$F$28252,Sheet1!$I$5:$I$28252,$B547,Sheet1!$L$5:$L$28252,$A547,Sheet1!$D$5:$D$28252,"企健网",Sheet1!$E$5:$E$28252,"&lt;&gt;*调拨*")+SUMIFS(Sheet1!$F$5:$F$28252,Sheet1!$I$5:$I$28252,$B547,Sheet1!$L$5:$L$28252,$A547,Sheet1!$E$5:$E$28252,"*企健网*",Sheet1!$D$5:$D$28252,"&lt;&gt;企健网",Sheet1!$D$5:$D$28252,"&lt;&gt;内部转款",Sheet1!$D$5:$D$28252,"&lt;&gt;内部转账",Sheet1!$E$5:$E$28252,"&lt;&gt;*调拨*")</f>
        <v>0</v>
      </c>
      <c r="N547" s="32">
        <f>SUMIFS(Sheet1!$F$5:$F$28252,Sheet1!$I$5:$I$28252,$B547,Sheet1!$L$5:$L$28252,$A547,Sheet1!$D$5:$D$28252,"银联",Sheet1!$E$5:$E$28252,"&lt;&gt;*调拨*")+SUMIFS(Sheet1!$F$5:$F$28252,Sheet1!$I$5:$I$28252,$B547,Sheet1!$L$5:$L$28252,$A547,Sheet1!$E$5:$E$28252,"*银联*",Sheet1!$D$5:$D$28252,"&lt;&gt;银联",Sheet1!$D$5:$D$28252,"&lt;&gt;内部转款",Sheet1!$D$5:$D$28252,"&lt;&gt;内部转账",Sheet1!$E$5:$E$28252,"&lt;&gt;*调拨*")</f>
        <v>0</v>
      </c>
      <c r="O547" s="32">
        <f>SUMIFS(Sheet1!$F$5:$F$28252,Sheet1!$I$5:$I$28252,$B547,Sheet1!$L$5:$L$28252,$A547,Sheet1!$D$5:$D$28252,"京东",Sheet1!$E$5:$E$28252,"&lt;&gt;*调拨*")+SUMIFS(Sheet1!$F$5:$F$28252,Sheet1!$I$5:$I$28252,$B547,Sheet1!$L$5:$L$28252,$A547,Sheet1!$E$5:$E$28252,"*京东*",Sheet1!$D$5:$D$28252,"&lt;&gt;京东",Sheet1!$D$5:$D$28252,"&lt;&gt;内部转款",Sheet1!$D$5:$D$28252,"&lt;&gt;内部转账",Sheet1!$E$5:$E$28252,"&lt;&gt;*调拨*")</f>
        <v>0</v>
      </c>
      <c r="P547" s="32">
        <f>SUMIFS(Sheet1!$F$5:$F$28252,Sheet1!$I$5:$I$28252,$B547,Sheet1!$L$5:$L$28252,$A547,Sheet1!$D$5:$D$28252,"药机微信",Sheet1!$E$5:$E$28252,"&lt;&gt;*调拨*")+SUMIFS(Sheet1!$F$5:$F$28252,Sheet1!$I$5:$I$28252,$B547,Sheet1!$L$5:$L$28252,$A547,Sheet1!$E$5:$E$28252,"*药机微信*",Sheet1!$D$5:$D$28252,"&lt;&gt;药机微信",Sheet1!$D$5:$D$28252,"&lt;&gt;内部转款",Sheet1!$D$5:$D$28252,"&lt;&gt;内部转账",Sheet1!$E$5:$E$28252,"&lt;&gt;*调拨*")</f>
        <v>0</v>
      </c>
      <c r="Q547" s="32">
        <f>SUMIFS(Sheet1!$F$5:$F$28252,Sheet1!$I$5:$I$28252,$B547,Sheet1!$L$5:$L$28252,$A547,Sheet1!$D$5:$D$28252,"亲情卡",Sheet1!$E$5:$E$28252,"&lt;&gt;*调拨*")+SUMIFS(Sheet1!$F$5:$F$28252,Sheet1!$I$5:$I$28252,$B547,Sheet1!$L$5:$L$28252,$A547,Sheet1!$E$5:$E$28252,"*亲情卡*",Sheet1!$D$5:$D$28252,"&lt;&gt;亲情卡",Sheet1!$D$5:$D$28252,"&lt;&gt;内部转款",Sheet1!$D$5:$D$28252,"&lt;&gt;内部转账",Sheet1!$E$5:$E$28252,"&lt;&gt;*调拨*")</f>
        <v>0</v>
      </c>
      <c r="R547" s="32">
        <f>SUMIFS(Sheet1!$F$5:$F$28252,Sheet1!$I$5:$I$28252,$B547,Sheet1!$L$5:$L$28252,$A547,Sheet1!$D$5:$D$28252,"优惠券",Sheet1!$E$5:$E$28252,"&lt;&gt;*调拨*")+SUMIFS(Sheet1!$F$5:$F$28252,Sheet1!$I$5:$I$28252,$B547,Sheet1!$L$5:$L$28252,$A547,Sheet1!$E$5:$E$28252,"*优惠券*",Sheet1!$D$5:$D$28252,"&lt;&gt;优惠券",Sheet1!$D$5:$D$28252,"&lt;&gt;内部转款",Sheet1!$D$5:$D$28252,"&lt;&gt;内部转账",Sheet1!$E$5:$E$28252,"&lt;&gt;*调拨*")</f>
        <v>0</v>
      </c>
      <c r="S547" s="32">
        <f>SUMIFS(Sheet1!$F$5:$F$28252,Sheet1!$I$5:$I$28252,$B547,Sheet1!$L$5:$L$28252,$A547,Sheet1!$D$5:$D$28252,"代金券",Sheet1!$E$5:$E$28252,"&lt;&gt;*调拨*")+SUMIFS(Sheet1!$F$5:$F$28252,Sheet1!$I$5:$I$28252,$B547,Sheet1!$L$5:$L$28252,$A547,Sheet1!$E$5:$E$28252,"*代金券*",Sheet1!$D$5:$D$28252,"&lt;&gt;代金券",Sheet1!$D$5:$D$28252,"&lt;&gt;内部转款",Sheet1!$D$5:$D$28252,"&lt;&gt;内部转账",Sheet1!$E$5:$E$28252,"&lt;&gt;*调拨*")</f>
        <v>0</v>
      </c>
      <c r="T547" s="32">
        <f>SUMIFS(Sheet1!$F$5:$F$28252,Sheet1!$I$5:$I$28252,$B547,Sheet1!$L$5:$L$28252,$A547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547,Sheet1!$L$5:$L$28252,$A547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547,Sheet1!$L$5:$L$28252,$A547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547,Sheet1!$L$5:$L$28252,$A547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47" s="32">
        <f>SUMIFS(Sheet1!$F$5:$F$28252,Sheet1!$I$5:$I$28252,$B547,Sheet1!$L$5:$L$28252,$A547,Sheet1!$E$5:$E$28252,"*调拨*")</f>
        <v>0</v>
      </c>
      <c r="V547" s="32">
        <f>SUMIFS(Sheet1!$F$5:$F$28252,Sheet1!$I$5:$I$28252,$B547,Sheet1!$L$5:$L$28252,$A547,Sheet1!$D$5:$D$28252,"储值",Sheet1!$E$5:$E$28252,"&lt;&gt;*调拨*")+SUMIFS(Sheet1!$F$5:$F$28252,Sheet1!$I$5:$I$28252,$B547,Sheet1!$L$5:$L$28252,$A547,Sheet1!$E$5:$E$28252,"*储值*",Sheet1!$D$5:$D$28252,"&lt;&gt;储值",Sheet1!$D$5:$D$28252,"&lt;&gt;内部转款",Sheet1!$D$5:$D$28252,"&lt;&gt;内部转账",Sheet1!$E$5:$E$28252,"&lt;&gt;*调拨*")</f>
        <v>0</v>
      </c>
      <c r="W547" s="32">
        <f>SUMIFS(Sheet1!$F$5:$F$28252,Sheet1!$I$5:$I$28252,$B547,Sheet1!$L$5:$L$28252,$A547,Sheet1!$D$5:$D$28252,"效期",Sheet1!$E$5:$E$28252,"&lt;&gt;*调拨*")+SUMIFS(Sheet1!$F$5:$F$28252,Sheet1!$I$5:$I$28252,$B547,Sheet1!$L$5:$L$28252,$A547,Sheet1!$E$5:$E$28252,"*效期*",Sheet1!$D$5:$D$28252,"&lt;&gt;效期",Sheet1!$D$5:$D$28252,"&lt;&gt;内部转款",Sheet1!$D$5:$D$28252,"&lt;&gt;内部转账",Sheet1!$E$5:$E$28252,"&lt;&gt;*调拨*")</f>
        <v>0</v>
      </c>
      <c r="X547" s="32">
        <f>SUMIFS(Sheet1!$F$5:$F$28252,Sheet1!$I$5:$I$28252,$B547,Sheet1!$L$5:$L$28252,$A547,Sheet1!$D$5:$D$28252,"内部转款",Sheet1!$E$5:$E$28252,"&lt;&gt;*调拨*")+SUMIFS(Sheet1!$F$5:$F$28252,Sheet1!$I$5:$I$28252,$B547,Sheet1!$L$5:$L$28252,$A547,Sheet1!$D$5:$D$28252,"内部转账",Sheet1!$E$5:$E$28252,"&lt;&gt;*调拨*")</f>
        <v>0</v>
      </c>
      <c r="Y547" s="32">
        <f t="shared" si="40"/>
        <v>0</v>
      </c>
      <c r="Z547" s="32">
        <f>SUMIFS(Sheet1!$F$5:$F$28252,Sheet1!$I$5:$I$28252,$B547,Sheet1!$L$5:$L$28252,$A547)</f>
        <v>0</v>
      </c>
      <c r="AA547" s="32">
        <f>SUMIFS(Sheet1!$G$5:$G$28252,Sheet1!$I$5:$I$28252,$B547,Sheet1!$L$5:$L$28252,$A547,Sheet1!$D$5:$D$28252,"工资",Sheet1!$E$5:$E$28252,"&lt;&gt;*调拨*")+SUMIFS(Sheet1!$G$5:$G$28252,Sheet1!$I$5:$I$28252,$B547,Sheet1!$L$5:$L$28252,$A547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47" s="32">
        <f>SUMIFS(Sheet1!$G$5:$G$28252,Sheet1!$I$5:$I$28252,$B547,Sheet1!$L$5:$L$28252,$A547,Sheet1!$D$5:$D$28252,"水费",Sheet1!$E$5:$E$28252,"&lt;&gt;*调拨*")+SUMIFS(Sheet1!$G$5:$G$28252,Sheet1!$I$5:$I$28252,$B547,Sheet1!$L$5:$L$28252,$A547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47" s="32">
        <f>SUMIFS(Sheet1!$G$5:$G$28252,Sheet1!$I$5:$I$28252,$B547,Sheet1!$L$5:$L$28252,$A547,Sheet1!$D$5:$D$28252,"电费",Sheet1!$E$5:$E$28252,"&lt;&gt;*调拨*")+SUMIFS(Sheet1!$G$5:$G$28252,Sheet1!$I$5:$I$28252,$B547,Sheet1!$L$5:$L$28252,$A547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47" s="32">
        <f>SUMIFS(Sheet1!$G$5:$G$28252,Sheet1!$I$5:$I$28252,$B547,Sheet1!$L$5:$L$28252,$A547,Sheet1!$D$5:$D$28252,"宽带费",Sheet1!$E$5:$E$28252,"&lt;&gt;*调拨*")+SUMIFS(Sheet1!$G$5:$G$28252,Sheet1!$I$5:$I$28252,$B547,Sheet1!$L$5:$L$28252,$A547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47" s="32">
        <f>SUMIFS(Sheet1!$G$5:$G$28252,Sheet1!$I$5:$I$28252,$B547,Sheet1!$L$5:$L$28252,$A547,Sheet1!$D$5:$D$28252,"办公费",Sheet1!$E$5:$E$28252,"&lt;&gt;*调拨*")+SUMIFS(Sheet1!$G$5:$G$28252,Sheet1!$I$5:$I$28252,$B547,Sheet1!$L$5:$L$28252,$A547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47" s="32">
        <f>SUMIFS(Sheet1!$G$5:$G$28252,Sheet1!$I$5:$I$28252,$B547,Sheet1!$L$5:$L$28252,$A547,Sheet1!$D$5:$D$28252,"话费",Sheet1!$E$5:$E$28252,"&lt;&gt;*调拨*")+SUMIFS(Sheet1!$G$5:$G$28252,Sheet1!$I$5:$I$28252,$B547,Sheet1!$L$5:$L$28252,$A547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47" s="32">
        <f>SUMIFS(Sheet1!$G$5:$G$28252,Sheet1!$I$5:$I$28252,$B547,Sheet1!$L$5:$L$28252,$A547,Sheet1!$D$5:$D$28252,"房租",Sheet1!$E$5:$E$28252,"&lt;&gt;*调拨*")+SUMIFS(Sheet1!$G$5:$G$28252,Sheet1!$I$5:$I$28252,$B547,Sheet1!$L$5:$L$28252,$A547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47" s="32">
        <f>SUMIFS(Sheet1!$G$5:$G$28252,Sheet1!$I$5:$I$28252,$B547,Sheet1!$L$5:$L$28252,$A547,Sheet1!$E$5:$E$28252,"*调拨*")</f>
        <v>0</v>
      </c>
      <c r="AI547" s="32">
        <f>SUMIFS(Sheet1!$G$5:$G$28252,Sheet1!$I$5:$I$28252,$B547,Sheet1!$L$5:$L$28252,$A547,Sheet1!$D$5:$D$28252,"内部转款",Sheet1!$E$5:$E$28252,"&lt;&gt;*调拨*")+SUMIFS(Sheet1!$G$5:$G$28252,Sheet1!$I$5:$I$28252,$B547,Sheet1!$L$5:$L$28252,$A547,Sheet1!$D$5:$D$28252,"内部转账",Sheet1!$E$5:$E$28252,"&lt;&gt;*调拨*")</f>
        <v>0</v>
      </c>
      <c r="AJ547" s="32">
        <f t="shared" si="41"/>
        <v>0</v>
      </c>
      <c r="AK547" s="32">
        <f>SUMIFS(Sheet1!$G$5:$G$28252,Sheet1!$I$5:$I$28252,$B547,Sheet1!$L$5:$L$28252,$A547)</f>
        <v>0</v>
      </c>
      <c r="AL547" s="32">
        <f t="shared" si="42"/>
        <v>0</v>
      </c>
    </row>
    <row r="548" ht="16.5" spans="1:38">
      <c r="A548" s="30">
        <v>202610</v>
      </c>
      <c r="B548" s="31" t="s">
        <v>103</v>
      </c>
      <c r="C548" s="32">
        <f>SUMIFS(Sheet1!$F$5:$F$28252,Sheet1!$I$5:$I$28252,$B548,Sheet1!$L$5:$L$28252,$A548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48" s="32">
        <f>SUMIFS(Sheet1!$F$5:$F$28252,Sheet1!$I$5:$I$28252,$B548,Sheet1!$L$5:$L$28252,$A548,Sheet1!$D$5:$D$28252,"医保即时拨付",Sheet1!$E$5:$E$28252,"&lt;&gt;*调拨*")+SUMIFS(Sheet1!$F$5:$F$28252,Sheet1!$I$5:$I$28252,$B548,Sheet1!$L$5:$L$28252,$A548,Sheet1!$E$5:$E$28252,"*医保即时拨付*",Sheet1!$D$5:$D$28252,"&lt;&gt;医保即时拨付",Sheet1!$D$5:$D$28252,"&lt;&gt;内部转款",Sheet1!$D$5:$D$28252,"&lt;&gt;内部转账",Sheet1!$E$5:$E$28252,"&lt;&gt;*调拨*")</f>
        <v>0</v>
      </c>
      <c r="E548" s="32">
        <f>SUMIFS(Sheet1!$F$5:$F$28252,Sheet1!$I$5:$I$28252,$B548,Sheet1!$L$5:$L$28252,$A548,Sheet1!$D$5:$D$28252,"医保",Sheet1!$E$5:$E$28252,"&lt;&gt;*调拨*",Sheet1!$E$5:$E$28252,"&lt;&gt;*医保即时拨付*")+SUMIFS(Sheet1!$F$5:$F$28252,Sheet1!$I$5:$I$28252,$B548,Sheet1!$L$5:$L$28252,$A548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48" s="32">
        <f>SUMIFS(Sheet1!$F$5:$F$28252,Sheet1!$I$5:$I$28252,$B548,Sheet1!$L$5:$L$28252,$A548,Sheet1!$D$5:$D$28252,"聚合",Sheet1!$E$5:$E$28252,"&lt;&gt;*调拨*")+SUMIFS(Sheet1!$F$5:$F$28252,Sheet1!$I$5:$I$28252,$B548,Sheet1!$L$5:$L$28252,$A548,Sheet1!$E$5:$E$28252,"*聚合*",Sheet1!$D$5:$D$28252,"&lt;&gt;聚合",Sheet1!$D$5:$D$28252,"&lt;&gt;内部转款",Sheet1!$D$5:$D$28252,"&lt;&gt;内部转账",Sheet1!$E$5:$E$28252,"&lt;&gt;*调拨*")</f>
        <v>0</v>
      </c>
      <c r="G548" s="32">
        <f>SUMIFS(Sheet1!$F$5:$F$28252,Sheet1!$I$5:$I$28252,$B548,Sheet1!$L$5:$L$28252,$A548,Sheet1!$D$5:$D$28252,"24小时微信",Sheet1!$E$5:$E$28252,"&lt;&gt;*调拨*")+SUMIFS(Sheet1!$F$5:$F$28252,Sheet1!$I$5:$I$28252,$B548,Sheet1!$L$5:$L$28252,$A548,Sheet1!$E$5:$E$28252,"*24小时微信*",Sheet1!$D$5:$D$28252,"&lt;&gt;24小时微信",Sheet1!$D$5:$D$28252,"&lt;&gt;内部转款",Sheet1!$D$5:$D$28252,"&lt;&gt;内部转账",Sheet1!$E$5:$E$28252,"&lt;&gt;*调拨*")</f>
        <v>0</v>
      </c>
      <c r="H548" s="32">
        <f>SUMIFS(Sheet1!$F$5:$F$28252,Sheet1!$I$5:$I$28252,$B548,Sheet1!$L$5:$L$28252,$A548,Sheet1!$D$5:$D$28252,"美团",Sheet1!$E$5:$E$28252,"&lt;&gt;*调拨*")+SUMIFS(Sheet1!$F$5:$F$28252,Sheet1!$I$5:$I$28252,$B548,Sheet1!$L$5:$L$28252,$A548,Sheet1!$E$5:$E$28252,"*美团*",Sheet1!$D$5:$D$28252,"&lt;&gt;美团",Sheet1!$D$5:$D$28252,"&lt;&gt;内部转款",Sheet1!$D$5:$D$28252,"&lt;&gt;内部转账",Sheet1!$E$5:$E$28252,"&lt;&gt;*调拨*")</f>
        <v>0</v>
      </c>
      <c r="I548" s="32">
        <f>SUMIFS(Sheet1!$F$5:$F$28252,Sheet1!$I$5:$I$28252,$B548,Sheet1!$L$5:$L$28252,$A548,Sheet1!$D$5:$D$28252,"饿了么",Sheet1!$E$5:$E$28252,"&lt;&gt;*调拨*")+SUMIFS(Sheet1!$F$5:$F$28252,Sheet1!$I$5:$I$28252,$B548,Sheet1!$L$5:$L$28252,$A548,Sheet1!$E$5:$E$28252,"*饿了么*",Sheet1!$D$5:$D$28252,"&lt;&gt;饿了么",Sheet1!$D$5:$D$28252,"&lt;&gt;内部转款",Sheet1!$D$5:$D$28252,"&lt;&gt;内部转账",Sheet1!$E$5:$E$28252,"&lt;&gt;*调拨*")</f>
        <v>0</v>
      </c>
      <c r="J548" s="32">
        <f>SUMIFS(Sheet1!$F$5:$F$28252,Sheet1!$I$5:$I$28252,$B548,Sheet1!$L$5:$L$28252,$A548,Sheet1!$D$5:$D$28252,"健E卡",Sheet1!$E$5:$E$28252,"&lt;&gt;*调拨*")+SUMIFS(Sheet1!$F$5:$F$28252,Sheet1!$I$5:$I$28252,$B548,Sheet1!$L$5:$L$28252,$A548,Sheet1!$E$5:$E$28252,"*健E卡*",Sheet1!$D$5:$D$28252,"&lt;&gt;健E卡",Sheet1!$D$5:$D$28252,"&lt;&gt;内部转款",Sheet1!$D$5:$D$28252,"&lt;&gt;内部转账",Sheet1!$E$5:$E$28252,"&lt;&gt;*调拨*")</f>
        <v>0</v>
      </c>
      <c r="K548" s="32">
        <f>SUMIFS(Sheet1!$F$5:$F$28252,Sheet1!$I$5:$I$28252,$B548,Sheet1!$L$5:$L$28252,$A548,Sheet1!$D$5:$D$28252,"抖音",Sheet1!$E$5:$E$28252,"&lt;&gt;*调拨*")+SUMIFS(Sheet1!$F$5:$F$28252,Sheet1!$I$5:$I$28252,$B548,Sheet1!$L$5:$L$28252,$A548,Sheet1!$E$5:$E$28252,"*抖音*",Sheet1!$D$5:$D$28252,"&lt;&gt;抖音",Sheet1!$D$5:$D$28252,"&lt;&gt;内部转款",Sheet1!$D$5:$D$28252,"&lt;&gt;内部转账",Sheet1!$E$5:$E$28252,"&lt;&gt;*调拨*")</f>
        <v>0</v>
      </c>
      <c r="L548" s="32">
        <f>SUMIFS(Sheet1!$F$5:$F$28252,Sheet1!$I$5:$I$28252,$B548,Sheet1!$L$5:$L$28252,$A548,Sheet1!$D$5:$D$28252,"医卡通",Sheet1!$E$5:$E$28252,"&lt;&gt;*调拨*")+SUMIFS(Sheet1!$F$5:$F$28252,Sheet1!$I$5:$I$28252,$B548,Sheet1!$L$5:$L$28252,$A548,Sheet1!$E$5:$E$28252,"*医卡通*",Sheet1!$D$5:$D$28252,"&lt;&gt;医卡通",Sheet1!$D$5:$D$28252,"&lt;&gt;内部转款",Sheet1!$D$5:$D$28252,"&lt;&gt;内部转账",Sheet1!$E$5:$E$28252,"&lt;&gt;*调拨*")</f>
        <v>0</v>
      </c>
      <c r="M548" s="32">
        <f>SUMIFS(Sheet1!$F$5:$F$28252,Sheet1!$I$5:$I$28252,$B548,Sheet1!$L$5:$L$28252,$A548,Sheet1!$D$5:$D$28252,"企健网",Sheet1!$E$5:$E$28252,"&lt;&gt;*调拨*")+SUMIFS(Sheet1!$F$5:$F$28252,Sheet1!$I$5:$I$28252,$B548,Sheet1!$L$5:$L$28252,$A548,Sheet1!$E$5:$E$28252,"*企健网*",Sheet1!$D$5:$D$28252,"&lt;&gt;企健网",Sheet1!$D$5:$D$28252,"&lt;&gt;内部转款",Sheet1!$D$5:$D$28252,"&lt;&gt;内部转账",Sheet1!$E$5:$E$28252,"&lt;&gt;*调拨*")</f>
        <v>0</v>
      </c>
      <c r="N548" s="32">
        <f>SUMIFS(Sheet1!$F$5:$F$28252,Sheet1!$I$5:$I$28252,$B548,Sheet1!$L$5:$L$28252,$A548,Sheet1!$D$5:$D$28252,"银联",Sheet1!$E$5:$E$28252,"&lt;&gt;*调拨*")+SUMIFS(Sheet1!$F$5:$F$28252,Sheet1!$I$5:$I$28252,$B548,Sheet1!$L$5:$L$28252,$A548,Sheet1!$E$5:$E$28252,"*银联*",Sheet1!$D$5:$D$28252,"&lt;&gt;银联",Sheet1!$D$5:$D$28252,"&lt;&gt;内部转款",Sheet1!$D$5:$D$28252,"&lt;&gt;内部转账",Sheet1!$E$5:$E$28252,"&lt;&gt;*调拨*")</f>
        <v>0</v>
      </c>
      <c r="O548" s="32">
        <f>SUMIFS(Sheet1!$F$5:$F$28252,Sheet1!$I$5:$I$28252,$B548,Sheet1!$L$5:$L$28252,$A548,Sheet1!$D$5:$D$28252,"京东",Sheet1!$E$5:$E$28252,"&lt;&gt;*调拨*")+SUMIFS(Sheet1!$F$5:$F$28252,Sheet1!$I$5:$I$28252,$B548,Sheet1!$L$5:$L$28252,$A548,Sheet1!$E$5:$E$28252,"*京东*",Sheet1!$D$5:$D$28252,"&lt;&gt;京东",Sheet1!$D$5:$D$28252,"&lt;&gt;内部转款",Sheet1!$D$5:$D$28252,"&lt;&gt;内部转账",Sheet1!$E$5:$E$28252,"&lt;&gt;*调拨*")</f>
        <v>0</v>
      </c>
      <c r="P548" s="32">
        <f>SUMIFS(Sheet1!$F$5:$F$28252,Sheet1!$I$5:$I$28252,$B548,Sheet1!$L$5:$L$28252,$A548,Sheet1!$D$5:$D$28252,"药机微信",Sheet1!$E$5:$E$28252,"&lt;&gt;*调拨*")+SUMIFS(Sheet1!$F$5:$F$28252,Sheet1!$I$5:$I$28252,$B548,Sheet1!$L$5:$L$28252,$A548,Sheet1!$E$5:$E$28252,"*药机微信*",Sheet1!$D$5:$D$28252,"&lt;&gt;药机微信",Sheet1!$D$5:$D$28252,"&lt;&gt;内部转款",Sheet1!$D$5:$D$28252,"&lt;&gt;内部转账",Sheet1!$E$5:$E$28252,"&lt;&gt;*调拨*")</f>
        <v>0</v>
      </c>
      <c r="Q548" s="32">
        <f>SUMIFS(Sheet1!$F$5:$F$28252,Sheet1!$I$5:$I$28252,$B548,Sheet1!$L$5:$L$28252,$A548,Sheet1!$D$5:$D$28252,"亲情卡",Sheet1!$E$5:$E$28252,"&lt;&gt;*调拨*")+SUMIFS(Sheet1!$F$5:$F$28252,Sheet1!$I$5:$I$28252,$B548,Sheet1!$L$5:$L$28252,$A548,Sheet1!$E$5:$E$28252,"*亲情卡*",Sheet1!$D$5:$D$28252,"&lt;&gt;亲情卡",Sheet1!$D$5:$D$28252,"&lt;&gt;内部转款",Sheet1!$D$5:$D$28252,"&lt;&gt;内部转账",Sheet1!$E$5:$E$28252,"&lt;&gt;*调拨*")</f>
        <v>0</v>
      </c>
      <c r="R548" s="32">
        <f>SUMIFS(Sheet1!$F$5:$F$28252,Sheet1!$I$5:$I$28252,$B548,Sheet1!$L$5:$L$28252,$A548,Sheet1!$D$5:$D$28252,"优惠券",Sheet1!$E$5:$E$28252,"&lt;&gt;*调拨*")+SUMIFS(Sheet1!$F$5:$F$28252,Sheet1!$I$5:$I$28252,$B548,Sheet1!$L$5:$L$28252,$A548,Sheet1!$E$5:$E$28252,"*优惠券*",Sheet1!$D$5:$D$28252,"&lt;&gt;优惠券",Sheet1!$D$5:$D$28252,"&lt;&gt;内部转款",Sheet1!$D$5:$D$28252,"&lt;&gt;内部转账",Sheet1!$E$5:$E$28252,"&lt;&gt;*调拨*")</f>
        <v>0</v>
      </c>
      <c r="S548" s="32">
        <f>SUMIFS(Sheet1!$F$5:$F$28252,Sheet1!$I$5:$I$28252,$B548,Sheet1!$L$5:$L$28252,$A548,Sheet1!$D$5:$D$28252,"代金券",Sheet1!$E$5:$E$28252,"&lt;&gt;*调拨*")+SUMIFS(Sheet1!$F$5:$F$28252,Sheet1!$I$5:$I$28252,$B548,Sheet1!$L$5:$L$28252,$A548,Sheet1!$E$5:$E$28252,"*代金券*",Sheet1!$D$5:$D$28252,"&lt;&gt;代金券",Sheet1!$D$5:$D$28252,"&lt;&gt;内部转款",Sheet1!$D$5:$D$28252,"&lt;&gt;内部转账",Sheet1!$E$5:$E$28252,"&lt;&gt;*调拨*")</f>
        <v>0</v>
      </c>
      <c r="T548" s="32">
        <f>SUMIFS(Sheet1!$F$5:$F$28252,Sheet1!$I$5:$I$28252,$B548,Sheet1!$L$5:$L$28252,$A548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548,Sheet1!$L$5:$L$28252,$A548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548,Sheet1!$L$5:$L$28252,$A548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548,Sheet1!$L$5:$L$28252,$A548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48" s="32">
        <f>SUMIFS(Sheet1!$F$5:$F$28252,Sheet1!$I$5:$I$28252,$B548,Sheet1!$L$5:$L$28252,$A548,Sheet1!$E$5:$E$28252,"*调拨*")</f>
        <v>0</v>
      </c>
      <c r="V548" s="32">
        <f>SUMIFS(Sheet1!$F$5:$F$28252,Sheet1!$I$5:$I$28252,$B548,Sheet1!$L$5:$L$28252,$A548,Sheet1!$D$5:$D$28252,"储值",Sheet1!$E$5:$E$28252,"&lt;&gt;*调拨*")+SUMIFS(Sheet1!$F$5:$F$28252,Sheet1!$I$5:$I$28252,$B548,Sheet1!$L$5:$L$28252,$A548,Sheet1!$E$5:$E$28252,"*储值*",Sheet1!$D$5:$D$28252,"&lt;&gt;储值",Sheet1!$D$5:$D$28252,"&lt;&gt;内部转款",Sheet1!$D$5:$D$28252,"&lt;&gt;内部转账",Sheet1!$E$5:$E$28252,"&lt;&gt;*调拨*")</f>
        <v>0</v>
      </c>
      <c r="W548" s="32">
        <f>SUMIFS(Sheet1!$F$5:$F$28252,Sheet1!$I$5:$I$28252,$B548,Sheet1!$L$5:$L$28252,$A548,Sheet1!$D$5:$D$28252,"效期",Sheet1!$E$5:$E$28252,"&lt;&gt;*调拨*")+SUMIFS(Sheet1!$F$5:$F$28252,Sheet1!$I$5:$I$28252,$B548,Sheet1!$L$5:$L$28252,$A548,Sheet1!$E$5:$E$28252,"*效期*",Sheet1!$D$5:$D$28252,"&lt;&gt;效期",Sheet1!$D$5:$D$28252,"&lt;&gt;内部转款",Sheet1!$D$5:$D$28252,"&lt;&gt;内部转账",Sheet1!$E$5:$E$28252,"&lt;&gt;*调拨*")</f>
        <v>0</v>
      </c>
      <c r="X548" s="32">
        <f>SUMIFS(Sheet1!$F$5:$F$28252,Sheet1!$I$5:$I$28252,$B548,Sheet1!$L$5:$L$28252,$A548,Sheet1!$D$5:$D$28252,"内部转款",Sheet1!$E$5:$E$28252,"&lt;&gt;*调拨*")+SUMIFS(Sheet1!$F$5:$F$28252,Sheet1!$I$5:$I$28252,$B548,Sheet1!$L$5:$L$28252,$A548,Sheet1!$D$5:$D$28252,"内部转账",Sheet1!$E$5:$E$28252,"&lt;&gt;*调拨*")</f>
        <v>0</v>
      </c>
      <c r="Y548" s="32">
        <f t="shared" si="40"/>
        <v>0</v>
      </c>
      <c r="Z548" s="32">
        <f>SUMIFS(Sheet1!$F$5:$F$28252,Sheet1!$I$5:$I$28252,$B548,Sheet1!$L$5:$L$28252,$A548)</f>
        <v>0</v>
      </c>
      <c r="AA548" s="32">
        <f>SUMIFS(Sheet1!$G$5:$G$28252,Sheet1!$I$5:$I$28252,$B548,Sheet1!$L$5:$L$28252,$A548,Sheet1!$D$5:$D$28252,"工资",Sheet1!$E$5:$E$28252,"&lt;&gt;*调拨*")+SUMIFS(Sheet1!$G$5:$G$28252,Sheet1!$I$5:$I$28252,$B548,Sheet1!$L$5:$L$28252,$A548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48" s="32">
        <f>SUMIFS(Sheet1!$G$5:$G$28252,Sheet1!$I$5:$I$28252,$B548,Sheet1!$L$5:$L$28252,$A548,Sheet1!$D$5:$D$28252,"水费",Sheet1!$E$5:$E$28252,"&lt;&gt;*调拨*")+SUMIFS(Sheet1!$G$5:$G$28252,Sheet1!$I$5:$I$28252,$B548,Sheet1!$L$5:$L$28252,$A548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48" s="32">
        <f>SUMIFS(Sheet1!$G$5:$G$28252,Sheet1!$I$5:$I$28252,$B548,Sheet1!$L$5:$L$28252,$A548,Sheet1!$D$5:$D$28252,"电费",Sheet1!$E$5:$E$28252,"&lt;&gt;*调拨*")+SUMIFS(Sheet1!$G$5:$G$28252,Sheet1!$I$5:$I$28252,$B548,Sheet1!$L$5:$L$28252,$A548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48" s="32">
        <f>SUMIFS(Sheet1!$G$5:$G$28252,Sheet1!$I$5:$I$28252,$B548,Sheet1!$L$5:$L$28252,$A548,Sheet1!$D$5:$D$28252,"宽带费",Sheet1!$E$5:$E$28252,"&lt;&gt;*调拨*")+SUMIFS(Sheet1!$G$5:$G$28252,Sheet1!$I$5:$I$28252,$B548,Sheet1!$L$5:$L$28252,$A548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48" s="32">
        <f>SUMIFS(Sheet1!$G$5:$G$28252,Sheet1!$I$5:$I$28252,$B548,Sheet1!$L$5:$L$28252,$A548,Sheet1!$D$5:$D$28252,"办公费",Sheet1!$E$5:$E$28252,"&lt;&gt;*调拨*")+SUMIFS(Sheet1!$G$5:$G$28252,Sheet1!$I$5:$I$28252,$B548,Sheet1!$L$5:$L$28252,$A548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48" s="32">
        <f>SUMIFS(Sheet1!$G$5:$G$28252,Sheet1!$I$5:$I$28252,$B548,Sheet1!$L$5:$L$28252,$A548,Sheet1!$D$5:$D$28252,"话费",Sheet1!$E$5:$E$28252,"&lt;&gt;*调拨*")+SUMIFS(Sheet1!$G$5:$G$28252,Sheet1!$I$5:$I$28252,$B548,Sheet1!$L$5:$L$28252,$A548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48" s="32">
        <f>SUMIFS(Sheet1!$G$5:$G$28252,Sheet1!$I$5:$I$28252,$B548,Sheet1!$L$5:$L$28252,$A548,Sheet1!$D$5:$D$28252,"房租",Sheet1!$E$5:$E$28252,"&lt;&gt;*调拨*")+SUMIFS(Sheet1!$G$5:$G$28252,Sheet1!$I$5:$I$28252,$B548,Sheet1!$L$5:$L$28252,$A548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48" s="32">
        <f>SUMIFS(Sheet1!$G$5:$G$28252,Sheet1!$I$5:$I$28252,$B548,Sheet1!$L$5:$L$28252,$A548,Sheet1!$E$5:$E$28252,"*调拨*")</f>
        <v>0</v>
      </c>
      <c r="AI548" s="32">
        <f>SUMIFS(Sheet1!$G$5:$G$28252,Sheet1!$I$5:$I$28252,$B548,Sheet1!$L$5:$L$28252,$A548,Sheet1!$D$5:$D$28252,"内部转款",Sheet1!$E$5:$E$28252,"&lt;&gt;*调拨*")+SUMIFS(Sheet1!$G$5:$G$28252,Sheet1!$I$5:$I$28252,$B548,Sheet1!$L$5:$L$28252,$A548,Sheet1!$D$5:$D$28252,"内部转账",Sheet1!$E$5:$E$28252,"&lt;&gt;*调拨*")</f>
        <v>0</v>
      </c>
      <c r="AJ548" s="32">
        <f t="shared" si="41"/>
        <v>0</v>
      </c>
      <c r="AK548" s="32">
        <f>SUMIFS(Sheet1!$G$5:$G$28252,Sheet1!$I$5:$I$28252,$B548,Sheet1!$L$5:$L$28252,$A548)</f>
        <v>0</v>
      </c>
      <c r="AL548" s="32">
        <f t="shared" si="42"/>
        <v>0</v>
      </c>
    </row>
    <row r="549" ht="16.5" spans="1:38">
      <c r="A549" s="30">
        <v>202610</v>
      </c>
      <c r="B549" s="31" t="s">
        <v>205</v>
      </c>
      <c r="C549" s="32">
        <f>SUMIFS(Sheet1!$F$5:$F$28252,Sheet1!$I$5:$I$28252,$B549,Sheet1!$L$5:$L$28252,$A549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49" s="32">
        <f>SUMIFS(Sheet1!$F$5:$F$28252,Sheet1!$I$5:$I$28252,$B549,Sheet1!$L$5:$L$28252,$A549,Sheet1!$D$5:$D$28252,"医保即时拨付",Sheet1!$E$5:$E$28252,"&lt;&gt;*调拨*")+SUMIFS(Sheet1!$F$5:$F$28252,Sheet1!$I$5:$I$28252,$B549,Sheet1!$L$5:$L$28252,$A549,Sheet1!$E$5:$E$28252,"*医保即时拨付*",Sheet1!$D$5:$D$28252,"&lt;&gt;医保即时拨付",Sheet1!$D$5:$D$28252,"&lt;&gt;内部转款",Sheet1!$D$5:$D$28252,"&lt;&gt;内部转账",Sheet1!$E$5:$E$28252,"&lt;&gt;*调拨*")</f>
        <v>0</v>
      </c>
      <c r="E549" s="32">
        <f>SUMIFS(Sheet1!$F$5:$F$28252,Sheet1!$I$5:$I$28252,$B549,Sheet1!$L$5:$L$28252,$A549,Sheet1!$D$5:$D$28252,"医保",Sheet1!$E$5:$E$28252,"&lt;&gt;*调拨*",Sheet1!$E$5:$E$28252,"&lt;&gt;*医保即时拨付*")+SUMIFS(Sheet1!$F$5:$F$28252,Sheet1!$I$5:$I$28252,$B549,Sheet1!$L$5:$L$28252,$A549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49" s="32">
        <f>SUMIFS(Sheet1!$F$5:$F$28252,Sheet1!$I$5:$I$28252,$B549,Sheet1!$L$5:$L$28252,$A549,Sheet1!$D$5:$D$28252,"聚合",Sheet1!$E$5:$E$28252,"&lt;&gt;*调拨*")+SUMIFS(Sheet1!$F$5:$F$28252,Sheet1!$I$5:$I$28252,$B549,Sheet1!$L$5:$L$28252,$A549,Sheet1!$E$5:$E$28252,"*聚合*",Sheet1!$D$5:$D$28252,"&lt;&gt;聚合",Sheet1!$D$5:$D$28252,"&lt;&gt;内部转款",Sheet1!$D$5:$D$28252,"&lt;&gt;内部转账",Sheet1!$E$5:$E$28252,"&lt;&gt;*调拨*")</f>
        <v>0</v>
      </c>
      <c r="G549" s="32">
        <f>SUMIFS(Sheet1!$F$5:$F$28252,Sheet1!$I$5:$I$28252,$B549,Sheet1!$L$5:$L$28252,$A549,Sheet1!$D$5:$D$28252,"24小时微信",Sheet1!$E$5:$E$28252,"&lt;&gt;*调拨*")+SUMIFS(Sheet1!$F$5:$F$28252,Sheet1!$I$5:$I$28252,$B549,Sheet1!$L$5:$L$28252,$A549,Sheet1!$E$5:$E$28252,"*24小时微信*",Sheet1!$D$5:$D$28252,"&lt;&gt;24小时微信",Sheet1!$D$5:$D$28252,"&lt;&gt;内部转款",Sheet1!$D$5:$D$28252,"&lt;&gt;内部转账",Sheet1!$E$5:$E$28252,"&lt;&gt;*调拨*")</f>
        <v>0</v>
      </c>
      <c r="H549" s="32">
        <f>SUMIFS(Sheet1!$F$5:$F$28252,Sheet1!$I$5:$I$28252,$B549,Sheet1!$L$5:$L$28252,$A549,Sheet1!$D$5:$D$28252,"美团",Sheet1!$E$5:$E$28252,"&lt;&gt;*调拨*")+SUMIFS(Sheet1!$F$5:$F$28252,Sheet1!$I$5:$I$28252,$B549,Sheet1!$L$5:$L$28252,$A549,Sheet1!$E$5:$E$28252,"*美团*",Sheet1!$D$5:$D$28252,"&lt;&gt;美团",Sheet1!$D$5:$D$28252,"&lt;&gt;内部转款",Sheet1!$D$5:$D$28252,"&lt;&gt;内部转账",Sheet1!$E$5:$E$28252,"&lt;&gt;*调拨*")</f>
        <v>0</v>
      </c>
      <c r="I549" s="32">
        <f>SUMIFS(Sheet1!$F$5:$F$28252,Sheet1!$I$5:$I$28252,$B549,Sheet1!$L$5:$L$28252,$A549,Sheet1!$D$5:$D$28252,"饿了么",Sheet1!$E$5:$E$28252,"&lt;&gt;*调拨*")+SUMIFS(Sheet1!$F$5:$F$28252,Sheet1!$I$5:$I$28252,$B549,Sheet1!$L$5:$L$28252,$A549,Sheet1!$E$5:$E$28252,"*饿了么*",Sheet1!$D$5:$D$28252,"&lt;&gt;饿了么",Sheet1!$D$5:$D$28252,"&lt;&gt;内部转款",Sheet1!$D$5:$D$28252,"&lt;&gt;内部转账",Sheet1!$E$5:$E$28252,"&lt;&gt;*调拨*")</f>
        <v>0</v>
      </c>
      <c r="J549" s="32">
        <f>SUMIFS(Sheet1!$F$5:$F$28252,Sheet1!$I$5:$I$28252,$B549,Sheet1!$L$5:$L$28252,$A549,Sheet1!$D$5:$D$28252,"健E卡",Sheet1!$E$5:$E$28252,"&lt;&gt;*调拨*")+SUMIFS(Sheet1!$F$5:$F$28252,Sheet1!$I$5:$I$28252,$B549,Sheet1!$L$5:$L$28252,$A549,Sheet1!$E$5:$E$28252,"*健E卡*",Sheet1!$D$5:$D$28252,"&lt;&gt;健E卡",Sheet1!$D$5:$D$28252,"&lt;&gt;内部转款",Sheet1!$D$5:$D$28252,"&lt;&gt;内部转账",Sheet1!$E$5:$E$28252,"&lt;&gt;*调拨*")</f>
        <v>0</v>
      </c>
      <c r="K549" s="32">
        <f>SUMIFS(Sheet1!$F$5:$F$28252,Sheet1!$I$5:$I$28252,$B549,Sheet1!$L$5:$L$28252,$A549,Sheet1!$D$5:$D$28252,"抖音",Sheet1!$E$5:$E$28252,"&lt;&gt;*调拨*")+SUMIFS(Sheet1!$F$5:$F$28252,Sheet1!$I$5:$I$28252,$B549,Sheet1!$L$5:$L$28252,$A549,Sheet1!$E$5:$E$28252,"*抖音*",Sheet1!$D$5:$D$28252,"&lt;&gt;抖音",Sheet1!$D$5:$D$28252,"&lt;&gt;内部转款",Sheet1!$D$5:$D$28252,"&lt;&gt;内部转账",Sheet1!$E$5:$E$28252,"&lt;&gt;*调拨*")</f>
        <v>0</v>
      </c>
      <c r="L549" s="32">
        <f>SUMIFS(Sheet1!$F$5:$F$28252,Sheet1!$I$5:$I$28252,$B549,Sheet1!$L$5:$L$28252,$A549,Sheet1!$D$5:$D$28252,"医卡通",Sheet1!$E$5:$E$28252,"&lt;&gt;*调拨*")+SUMIFS(Sheet1!$F$5:$F$28252,Sheet1!$I$5:$I$28252,$B549,Sheet1!$L$5:$L$28252,$A549,Sheet1!$E$5:$E$28252,"*医卡通*",Sheet1!$D$5:$D$28252,"&lt;&gt;医卡通",Sheet1!$D$5:$D$28252,"&lt;&gt;内部转款",Sheet1!$D$5:$D$28252,"&lt;&gt;内部转账",Sheet1!$E$5:$E$28252,"&lt;&gt;*调拨*")</f>
        <v>0</v>
      </c>
      <c r="M549" s="32">
        <f>SUMIFS(Sheet1!$F$5:$F$28252,Sheet1!$I$5:$I$28252,$B549,Sheet1!$L$5:$L$28252,$A549,Sheet1!$D$5:$D$28252,"企健网",Sheet1!$E$5:$E$28252,"&lt;&gt;*调拨*")+SUMIFS(Sheet1!$F$5:$F$28252,Sheet1!$I$5:$I$28252,$B549,Sheet1!$L$5:$L$28252,$A549,Sheet1!$E$5:$E$28252,"*企健网*",Sheet1!$D$5:$D$28252,"&lt;&gt;企健网",Sheet1!$D$5:$D$28252,"&lt;&gt;内部转款",Sheet1!$D$5:$D$28252,"&lt;&gt;内部转账",Sheet1!$E$5:$E$28252,"&lt;&gt;*调拨*")</f>
        <v>0</v>
      </c>
      <c r="N549" s="32">
        <f>SUMIFS(Sheet1!$F$5:$F$28252,Sheet1!$I$5:$I$28252,$B549,Sheet1!$L$5:$L$28252,$A549,Sheet1!$D$5:$D$28252,"银联",Sheet1!$E$5:$E$28252,"&lt;&gt;*调拨*")+SUMIFS(Sheet1!$F$5:$F$28252,Sheet1!$I$5:$I$28252,$B549,Sheet1!$L$5:$L$28252,$A549,Sheet1!$E$5:$E$28252,"*银联*",Sheet1!$D$5:$D$28252,"&lt;&gt;银联",Sheet1!$D$5:$D$28252,"&lt;&gt;内部转款",Sheet1!$D$5:$D$28252,"&lt;&gt;内部转账",Sheet1!$E$5:$E$28252,"&lt;&gt;*调拨*")</f>
        <v>0</v>
      </c>
      <c r="O549" s="32">
        <f>SUMIFS(Sheet1!$F$5:$F$28252,Sheet1!$I$5:$I$28252,$B549,Sheet1!$L$5:$L$28252,$A549,Sheet1!$D$5:$D$28252,"京东",Sheet1!$E$5:$E$28252,"&lt;&gt;*调拨*")+SUMIFS(Sheet1!$F$5:$F$28252,Sheet1!$I$5:$I$28252,$B549,Sheet1!$L$5:$L$28252,$A549,Sheet1!$E$5:$E$28252,"*京东*",Sheet1!$D$5:$D$28252,"&lt;&gt;京东",Sheet1!$D$5:$D$28252,"&lt;&gt;内部转款",Sheet1!$D$5:$D$28252,"&lt;&gt;内部转账",Sheet1!$E$5:$E$28252,"&lt;&gt;*调拨*")</f>
        <v>0</v>
      </c>
      <c r="P549" s="32">
        <f>SUMIFS(Sheet1!$F$5:$F$28252,Sheet1!$I$5:$I$28252,$B549,Sheet1!$L$5:$L$28252,$A549,Sheet1!$D$5:$D$28252,"药机微信",Sheet1!$E$5:$E$28252,"&lt;&gt;*调拨*")+SUMIFS(Sheet1!$F$5:$F$28252,Sheet1!$I$5:$I$28252,$B549,Sheet1!$L$5:$L$28252,$A549,Sheet1!$E$5:$E$28252,"*药机微信*",Sheet1!$D$5:$D$28252,"&lt;&gt;药机微信",Sheet1!$D$5:$D$28252,"&lt;&gt;内部转款",Sheet1!$D$5:$D$28252,"&lt;&gt;内部转账",Sheet1!$E$5:$E$28252,"&lt;&gt;*调拨*")</f>
        <v>0</v>
      </c>
      <c r="Q549" s="32">
        <f>SUMIFS(Sheet1!$F$5:$F$28252,Sheet1!$I$5:$I$28252,$B549,Sheet1!$L$5:$L$28252,$A549,Sheet1!$D$5:$D$28252,"亲情卡",Sheet1!$E$5:$E$28252,"&lt;&gt;*调拨*")+SUMIFS(Sheet1!$F$5:$F$28252,Sheet1!$I$5:$I$28252,$B549,Sheet1!$L$5:$L$28252,$A549,Sheet1!$E$5:$E$28252,"*亲情卡*",Sheet1!$D$5:$D$28252,"&lt;&gt;亲情卡",Sheet1!$D$5:$D$28252,"&lt;&gt;内部转款",Sheet1!$D$5:$D$28252,"&lt;&gt;内部转账",Sheet1!$E$5:$E$28252,"&lt;&gt;*调拨*")</f>
        <v>0</v>
      </c>
      <c r="R549" s="32">
        <f>SUMIFS(Sheet1!$F$5:$F$28252,Sheet1!$I$5:$I$28252,$B549,Sheet1!$L$5:$L$28252,$A549,Sheet1!$D$5:$D$28252,"优惠券",Sheet1!$E$5:$E$28252,"&lt;&gt;*调拨*")+SUMIFS(Sheet1!$F$5:$F$28252,Sheet1!$I$5:$I$28252,$B549,Sheet1!$L$5:$L$28252,$A549,Sheet1!$E$5:$E$28252,"*优惠券*",Sheet1!$D$5:$D$28252,"&lt;&gt;优惠券",Sheet1!$D$5:$D$28252,"&lt;&gt;内部转款",Sheet1!$D$5:$D$28252,"&lt;&gt;内部转账",Sheet1!$E$5:$E$28252,"&lt;&gt;*调拨*")</f>
        <v>0</v>
      </c>
      <c r="S549" s="32">
        <f>SUMIFS(Sheet1!$F$5:$F$28252,Sheet1!$I$5:$I$28252,$B549,Sheet1!$L$5:$L$28252,$A549,Sheet1!$D$5:$D$28252,"代金券",Sheet1!$E$5:$E$28252,"&lt;&gt;*调拨*")+SUMIFS(Sheet1!$F$5:$F$28252,Sheet1!$I$5:$I$28252,$B549,Sheet1!$L$5:$L$28252,$A549,Sheet1!$E$5:$E$28252,"*代金券*",Sheet1!$D$5:$D$28252,"&lt;&gt;代金券",Sheet1!$D$5:$D$28252,"&lt;&gt;内部转款",Sheet1!$D$5:$D$28252,"&lt;&gt;内部转账",Sheet1!$E$5:$E$28252,"&lt;&gt;*调拨*")</f>
        <v>0</v>
      </c>
      <c r="T549" s="32">
        <f>SUMIFS(Sheet1!$F$5:$F$28252,Sheet1!$I$5:$I$28252,$B549,Sheet1!$L$5:$L$28252,$A549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549,Sheet1!$L$5:$L$28252,$A549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549,Sheet1!$L$5:$L$28252,$A549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549,Sheet1!$L$5:$L$28252,$A549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49" s="32">
        <f>SUMIFS(Sheet1!$F$5:$F$28252,Sheet1!$I$5:$I$28252,$B549,Sheet1!$L$5:$L$28252,$A549,Sheet1!$E$5:$E$28252,"*调拨*")</f>
        <v>0</v>
      </c>
      <c r="V549" s="32">
        <f>SUMIFS(Sheet1!$F$5:$F$28252,Sheet1!$I$5:$I$28252,$B549,Sheet1!$L$5:$L$28252,$A549,Sheet1!$D$5:$D$28252,"储值",Sheet1!$E$5:$E$28252,"&lt;&gt;*调拨*")+SUMIFS(Sheet1!$F$5:$F$28252,Sheet1!$I$5:$I$28252,$B549,Sheet1!$L$5:$L$28252,$A549,Sheet1!$E$5:$E$28252,"*储值*",Sheet1!$D$5:$D$28252,"&lt;&gt;储值",Sheet1!$D$5:$D$28252,"&lt;&gt;内部转款",Sheet1!$D$5:$D$28252,"&lt;&gt;内部转账",Sheet1!$E$5:$E$28252,"&lt;&gt;*调拨*")</f>
        <v>0</v>
      </c>
      <c r="W549" s="32">
        <f>SUMIFS(Sheet1!$F$5:$F$28252,Sheet1!$I$5:$I$28252,$B549,Sheet1!$L$5:$L$28252,$A549,Sheet1!$D$5:$D$28252,"效期",Sheet1!$E$5:$E$28252,"&lt;&gt;*调拨*")+SUMIFS(Sheet1!$F$5:$F$28252,Sheet1!$I$5:$I$28252,$B549,Sheet1!$L$5:$L$28252,$A549,Sheet1!$E$5:$E$28252,"*效期*",Sheet1!$D$5:$D$28252,"&lt;&gt;效期",Sheet1!$D$5:$D$28252,"&lt;&gt;内部转款",Sheet1!$D$5:$D$28252,"&lt;&gt;内部转账",Sheet1!$E$5:$E$28252,"&lt;&gt;*调拨*")</f>
        <v>0</v>
      </c>
      <c r="X549" s="32">
        <f>SUMIFS(Sheet1!$F$5:$F$28252,Sheet1!$I$5:$I$28252,$B549,Sheet1!$L$5:$L$28252,$A549,Sheet1!$D$5:$D$28252,"内部转款",Sheet1!$E$5:$E$28252,"&lt;&gt;*调拨*")+SUMIFS(Sheet1!$F$5:$F$28252,Sheet1!$I$5:$I$28252,$B549,Sheet1!$L$5:$L$28252,$A549,Sheet1!$D$5:$D$28252,"内部转账",Sheet1!$E$5:$E$28252,"&lt;&gt;*调拨*")</f>
        <v>0</v>
      </c>
      <c r="Y549" s="32">
        <f t="shared" si="40"/>
        <v>0</v>
      </c>
      <c r="Z549" s="32">
        <f>SUMIFS(Sheet1!$F$5:$F$28252,Sheet1!$I$5:$I$28252,$B549,Sheet1!$L$5:$L$28252,$A549)</f>
        <v>0</v>
      </c>
      <c r="AA549" s="32">
        <f>SUMIFS(Sheet1!$G$5:$G$28252,Sheet1!$I$5:$I$28252,$B549,Sheet1!$L$5:$L$28252,$A549,Sheet1!$D$5:$D$28252,"工资",Sheet1!$E$5:$E$28252,"&lt;&gt;*调拨*")+SUMIFS(Sheet1!$G$5:$G$28252,Sheet1!$I$5:$I$28252,$B549,Sheet1!$L$5:$L$28252,$A549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49" s="32">
        <f>SUMIFS(Sheet1!$G$5:$G$28252,Sheet1!$I$5:$I$28252,$B549,Sheet1!$L$5:$L$28252,$A549,Sheet1!$D$5:$D$28252,"水费",Sheet1!$E$5:$E$28252,"&lt;&gt;*调拨*")+SUMIFS(Sheet1!$G$5:$G$28252,Sheet1!$I$5:$I$28252,$B549,Sheet1!$L$5:$L$28252,$A549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49" s="32">
        <f>SUMIFS(Sheet1!$G$5:$G$28252,Sheet1!$I$5:$I$28252,$B549,Sheet1!$L$5:$L$28252,$A549,Sheet1!$D$5:$D$28252,"电费",Sheet1!$E$5:$E$28252,"&lt;&gt;*调拨*")+SUMIFS(Sheet1!$G$5:$G$28252,Sheet1!$I$5:$I$28252,$B549,Sheet1!$L$5:$L$28252,$A549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49" s="32">
        <f>SUMIFS(Sheet1!$G$5:$G$28252,Sheet1!$I$5:$I$28252,$B549,Sheet1!$L$5:$L$28252,$A549,Sheet1!$D$5:$D$28252,"宽带费",Sheet1!$E$5:$E$28252,"&lt;&gt;*调拨*")+SUMIFS(Sheet1!$G$5:$G$28252,Sheet1!$I$5:$I$28252,$B549,Sheet1!$L$5:$L$28252,$A549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49" s="32">
        <f>SUMIFS(Sheet1!$G$5:$G$28252,Sheet1!$I$5:$I$28252,$B549,Sheet1!$L$5:$L$28252,$A549,Sheet1!$D$5:$D$28252,"办公费",Sheet1!$E$5:$E$28252,"&lt;&gt;*调拨*")+SUMIFS(Sheet1!$G$5:$G$28252,Sheet1!$I$5:$I$28252,$B549,Sheet1!$L$5:$L$28252,$A549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49" s="32">
        <f>SUMIFS(Sheet1!$G$5:$G$28252,Sheet1!$I$5:$I$28252,$B549,Sheet1!$L$5:$L$28252,$A549,Sheet1!$D$5:$D$28252,"话费",Sheet1!$E$5:$E$28252,"&lt;&gt;*调拨*")+SUMIFS(Sheet1!$G$5:$G$28252,Sheet1!$I$5:$I$28252,$B549,Sheet1!$L$5:$L$28252,$A549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49" s="32">
        <f>SUMIFS(Sheet1!$G$5:$G$28252,Sheet1!$I$5:$I$28252,$B549,Sheet1!$L$5:$L$28252,$A549,Sheet1!$D$5:$D$28252,"房租",Sheet1!$E$5:$E$28252,"&lt;&gt;*调拨*")+SUMIFS(Sheet1!$G$5:$G$28252,Sheet1!$I$5:$I$28252,$B549,Sheet1!$L$5:$L$28252,$A549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49" s="32">
        <f>SUMIFS(Sheet1!$G$5:$G$28252,Sheet1!$I$5:$I$28252,$B549,Sheet1!$L$5:$L$28252,$A549,Sheet1!$E$5:$E$28252,"*调拨*")</f>
        <v>0</v>
      </c>
      <c r="AI549" s="32">
        <f>SUMIFS(Sheet1!$G$5:$G$28252,Sheet1!$I$5:$I$28252,$B549,Sheet1!$L$5:$L$28252,$A549,Sheet1!$D$5:$D$28252,"内部转款",Sheet1!$E$5:$E$28252,"&lt;&gt;*调拨*")+SUMIFS(Sheet1!$G$5:$G$28252,Sheet1!$I$5:$I$28252,$B549,Sheet1!$L$5:$L$28252,$A549,Sheet1!$D$5:$D$28252,"内部转账",Sheet1!$E$5:$E$28252,"&lt;&gt;*调拨*")</f>
        <v>0</v>
      </c>
      <c r="AJ549" s="32">
        <f t="shared" si="41"/>
        <v>0</v>
      </c>
      <c r="AK549" s="32">
        <f>SUMIFS(Sheet1!$G$5:$G$28252,Sheet1!$I$5:$I$28252,$B549,Sheet1!$L$5:$L$28252,$A549)</f>
        <v>0</v>
      </c>
      <c r="AL549" s="32">
        <f t="shared" si="42"/>
        <v>0</v>
      </c>
    </row>
    <row r="550" ht="16.5" spans="1:38">
      <c r="A550" s="30">
        <v>202610</v>
      </c>
      <c r="B550" s="31" t="s">
        <v>117</v>
      </c>
      <c r="C550" s="32">
        <f>SUMIFS(Sheet1!$F$5:$F$28252,Sheet1!$I$5:$I$28252,$B550,Sheet1!$L$5:$L$28252,$A550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50" s="32">
        <f>SUMIFS(Sheet1!$F$5:$F$28252,Sheet1!$I$5:$I$28252,$B550,Sheet1!$L$5:$L$28252,$A550,Sheet1!$D$5:$D$28252,"医保即时拨付",Sheet1!$E$5:$E$28252,"&lt;&gt;*调拨*")+SUMIFS(Sheet1!$F$5:$F$28252,Sheet1!$I$5:$I$28252,$B550,Sheet1!$L$5:$L$28252,$A550,Sheet1!$E$5:$E$28252,"*医保即时拨付*",Sheet1!$D$5:$D$28252,"&lt;&gt;医保即时拨付",Sheet1!$D$5:$D$28252,"&lt;&gt;内部转款",Sheet1!$D$5:$D$28252,"&lt;&gt;内部转账",Sheet1!$E$5:$E$28252,"&lt;&gt;*调拨*")</f>
        <v>0</v>
      </c>
      <c r="E550" s="32">
        <f>SUMIFS(Sheet1!$F$5:$F$28252,Sheet1!$I$5:$I$28252,$B550,Sheet1!$L$5:$L$28252,$A550,Sheet1!$D$5:$D$28252,"医保",Sheet1!$E$5:$E$28252,"&lt;&gt;*调拨*",Sheet1!$E$5:$E$28252,"&lt;&gt;*医保即时拨付*")+SUMIFS(Sheet1!$F$5:$F$28252,Sheet1!$I$5:$I$28252,$B550,Sheet1!$L$5:$L$28252,$A550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0" s="32">
        <f>SUMIFS(Sheet1!$F$5:$F$28252,Sheet1!$I$5:$I$28252,$B550,Sheet1!$L$5:$L$28252,$A550,Sheet1!$D$5:$D$28252,"聚合",Sheet1!$E$5:$E$28252,"&lt;&gt;*调拨*")+SUMIFS(Sheet1!$F$5:$F$28252,Sheet1!$I$5:$I$28252,$B550,Sheet1!$L$5:$L$28252,$A550,Sheet1!$E$5:$E$28252,"*聚合*",Sheet1!$D$5:$D$28252,"&lt;&gt;聚合",Sheet1!$D$5:$D$28252,"&lt;&gt;内部转款",Sheet1!$D$5:$D$28252,"&lt;&gt;内部转账",Sheet1!$E$5:$E$28252,"&lt;&gt;*调拨*")</f>
        <v>0</v>
      </c>
      <c r="G550" s="32">
        <f>SUMIFS(Sheet1!$F$5:$F$28252,Sheet1!$I$5:$I$28252,$B550,Sheet1!$L$5:$L$28252,$A550,Sheet1!$D$5:$D$28252,"24小时微信",Sheet1!$E$5:$E$28252,"&lt;&gt;*调拨*")+SUMIFS(Sheet1!$F$5:$F$28252,Sheet1!$I$5:$I$28252,$B550,Sheet1!$L$5:$L$28252,$A550,Sheet1!$E$5:$E$28252,"*24小时微信*",Sheet1!$D$5:$D$28252,"&lt;&gt;24小时微信",Sheet1!$D$5:$D$28252,"&lt;&gt;内部转款",Sheet1!$D$5:$D$28252,"&lt;&gt;内部转账",Sheet1!$E$5:$E$28252,"&lt;&gt;*调拨*")</f>
        <v>0</v>
      </c>
      <c r="H550" s="32">
        <f>SUMIFS(Sheet1!$F$5:$F$28252,Sheet1!$I$5:$I$28252,$B550,Sheet1!$L$5:$L$28252,$A550,Sheet1!$D$5:$D$28252,"美团",Sheet1!$E$5:$E$28252,"&lt;&gt;*调拨*")+SUMIFS(Sheet1!$F$5:$F$28252,Sheet1!$I$5:$I$28252,$B550,Sheet1!$L$5:$L$28252,$A550,Sheet1!$E$5:$E$28252,"*美团*",Sheet1!$D$5:$D$28252,"&lt;&gt;美团",Sheet1!$D$5:$D$28252,"&lt;&gt;内部转款",Sheet1!$D$5:$D$28252,"&lt;&gt;内部转账",Sheet1!$E$5:$E$28252,"&lt;&gt;*调拨*")</f>
        <v>0</v>
      </c>
      <c r="I550" s="32">
        <f>SUMIFS(Sheet1!$F$5:$F$28252,Sheet1!$I$5:$I$28252,$B550,Sheet1!$L$5:$L$28252,$A550,Sheet1!$D$5:$D$28252,"饿了么",Sheet1!$E$5:$E$28252,"&lt;&gt;*调拨*")+SUMIFS(Sheet1!$F$5:$F$28252,Sheet1!$I$5:$I$28252,$B550,Sheet1!$L$5:$L$28252,$A550,Sheet1!$E$5:$E$28252,"*饿了么*",Sheet1!$D$5:$D$28252,"&lt;&gt;饿了么",Sheet1!$D$5:$D$28252,"&lt;&gt;内部转款",Sheet1!$D$5:$D$28252,"&lt;&gt;内部转账",Sheet1!$E$5:$E$28252,"&lt;&gt;*调拨*")</f>
        <v>0</v>
      </c>
      <c r="J550" s="32">
        <f>SUMIFS(Sheet1!$F$5:$F$28252,Sheet1!$I$5:$I$28252,$B550,Sheet1!$L$5:$L$28252,$A550,Sheet1!$D$5:$D$28252,"健E卡",Sheet1!$E$5:$E$28252,"&lt;&gt;*调拨*")+SUMIFS(Sheet1!$F$5:$F$28252,Sheet1!$I$5:$I$28252,$B550,Sheet1!$L$5:$L$28252,$A550,Sheet1!$E$5:$E$28252,"*健E卡*",Sheet1!$D$5:$D$28252,"&lt;&gt;健E卡",Sheet1!$D$5:$D$28252,"&lt;&gt;内部转款",Sheet1!$D$5:$D$28252,"&lt;&gt;内部转账",Sheet1!$E$5:$E$28252,"&lt;&gt;*调拨*")</f>
        <v>0</v>
      </c>
      <c r="K550" s="32">
        <f>SUMIFS(Sheet1!$F$5:$F$28252,Sheet1!$I$5:$I$28252,$B550,Sheet1!$L$5:$L$28252,$A550,Sheet1!$D$5:$D$28252,"抖音",Sheet1!$E$5:$E$28252,"&lt;&gt;*调拨*")+SUMIFS(Sheet1!$F$5:$F$28252,Sheet1!$I$5:$I$28252,$B550,Sheet1!$L$5:$L$28252,$A550,Sheet1!$E$5:$E$28252,"*抖音*",Sheet1!$D$5:$D$28252,"&lt;&gt;抖音",Sheet1!$D$5:$D$28252,"&lt;&gt;内部转款",Sheet1!$D$5:$D$28252,"&lt;&gt;内部转账",Sheet1!$E$5:$E$28252,"&lt;&gt;*调拨*")</f>
        <v>0</v>
      </c>
      <c r="L550" s="32">
        <f>SUMIFS(Sheet1!$F$5:$F$28252,Sheet1!$I$5:$I$28252,$B550,Sheet1!$L$5:$L$28252,$A550,Sheet1!$D$5:$D$28252,"医卡通",Sheet1!$E$5:$E$28252,"&lt;&gt;*调拨*")+SUMIFS(Sheet1!$F$5:$F$28252,Sheet1!$I$5:$I$28252,$B550,Sheet1!$L$5:$L$28252,$A550,Sheet1!$E$5:$E$28252,"*医卡通*",Sheet1!$D$5:$D$28252,"&lt;&gt;医卡通",Sheet1!$D$5:$D$28252,"&lt;&gt;内部转款",Sheet1!$D$5:$D$28252,"&lt;&gt;内部转账",Sheet1!$E$5:$E$28252,"&lt;&gt;*调拨*")</f>
        <v>0</v>
      </c>
      <c r="M550" s="32">
        <f>SUMIFS(Sheet1!$F$5:$F$28252,Sheet1!$I$5:$I$28252,$B550,Sheet1!$L$5:$L$28252,$A550,Sheet1!$D$5:$D$28252,"企健网",Sheet1!$E$5:$E$28252,"&lt;&gt;*调拨*")+SUMIFS(Sheet1!$F$5:$F$28252,Sheet1!$I$5:$I$28252,$B550,Sheet1!$L$5:$L$28252,$A550,Sheet1!$E$5:$E$28252,"*企健网*",Sheet1!$D$5:$D$28252,"&lt;&gt;企健网",Sheet1!$D$5:$D$28252,"&lt;&gt;内部转款",Sheet1!$D$5:$D$28252,"&lt;&gt;内部转账",Sheet1!$E$5:$E$28252,"&lt;&gt;*调拨*")</f>
        <v>0</v>
      </c>
      <c r="N550" s="32">
        <f>SUMIFS(Sheet1!$F$5:$F$28252,Sheet1!$I$5:$I$28252,$B550,Sheet1!$L$5:$L$28252,$A550,Sheet1!$D$5:$D$28252,"银联",Sheet1!$E$5:$E$28252,"&lt;&gt;*调拨*")+SUMIFS(Sheet1!$F$5:$F$28252,Sheet1!$I$5:$I$28252,$B550,Sheet1!$L$5:$L$28252,$A550,Sheet1!$E$5:$E$28252,"*银联*",Sheet1!$D$5:$D$28252,"&lt;&gt;银联",Sheet1!$D$5:$D$28252,"&lt;&gt;内部转款",Sheet1!$D$5:$D$28252,"&lt;&gt;内部转账",Sheet1!$E$5:$E$28252,"&lt;&gt;*调拨*")</f>
        <v>0</v>
      </c>
      <c r="O550" s="32">
        <f>SUMIFS(Sheet1!$F$5:$F$28252,Sheet1!$I$5:$I$28252,$B550,Sheet1!$L$5:$L$28252,$A550,Sheet1!$D$5:$D$28252,"京东",Sheet1!$E$5:$E$28252,"&lt;&gt;*调拨*")+SUMIFS(Sheet1!$F$5:$F$28252,Sheet1!$I$5:$I$28252,$B550,Sheet1!$L$5:$L$28252,$A550,Sheet1!$E$5:$E$28252,"*京东*",Sheet1!$D$5:$D$28252,"&lt;&gt;京东",Sheet1!$D$5:$D$28252,"&lt;&gt;内部转款",Sheet1!$D$5:$D$28252,"&lt;&gt;内部转账",Sheet1!$E$5:$E$28252,"&lt;&gt;*调拨*")</f>
        <v>0</v>
      </c>
      <c r="P550" s="32">
        <f>SUMIFS(Sheet1!$F$5:$F$28252,Sheet1!$I$5:$I$28252,$B550,Sheet1!$L$5:$L$28252,$A550,Sheet1!$D$5:$D$28252,"药机微信",Sheet1!$E$5:$E$28252,"&lt;&gt;*调拨*")+SUMIFS(Sheet1!$F$5:$F$28252,Sheet1!$I$5:$I$28252,$B550,Sheet1!$L$5:$L$28252,$A550,Sheet1!$E$5:$E$28252,"*药机微信*",Sheet1!$D$5:$D$28252,"&lt;&gt;药机微信",Sheet1!$D$5:$D$28252,"&lt;&gt;内部转款",Sheet1!$D$5:$D$28252,"&lt;&gt;内部转账",Sheet1!$E$5:$E$28252,"&lt;&gt;*调拨*")</f>
        <v>0</v>
      </c>
      <c r="Q550" s="32">
        <f>SUMIFS(Sheet1!$F$5:$F$28252,Sheet1!$I$5:$I$28252,$B550,Sheet1!$L$5:$L$28252,$A550,Sheet1!$D$5:$D$28252,"亲情卡",Sheet1!$E$5:$E$28252,"&lt;&gt;*调拨*")+SUMIFS(Sheet1!$F$5:$F$28252,Sheet1!$I$5:$I$28252,$B550,Sheet1!$L$5:$L$28252,$A550,Sheet1!$E$5:$E$28252,"*亲情卡*",Sheet1!$D$5:$D$28252,"&lt;&gt;亲情卡",Sheet1!$D$5:$D$28252,"&lt;&gt;内部转款",Sheet1!$D$5:$D$28252,"&lt;&gt;内部转账",Sheet1!$E$5:$E$28252,"&lt;&gt;*调拨*")</f>
        <v>0</v>
      </c>
      <c r="R550" s="32">
        <f>SUMIFS(Sheet1!$F$5:$F$28252,Sheet1!$I$5:$I$28252,$B550,Sheet1!$L$5:$L$28252,$A550,Sheet1!$D$5:$D$28252,"优惠券",Sheet1!$E$5:$E$28252,"&lt;&gt;*调拨*")+SUMIFS(Sheet1!$F$5:$F$28252,Sheet1!$I$5:$I$28252,$B550,Sheet1!$L$5:$L$28252,$A550,Sheet1!$E$5:$E$28252,"*优惠券*",Sheet1!$D$5:$D$28252,"&lt;&gt;优惠券",Sheet1!$D$5:$D$28252,"&lt;&gt;内部转款",Sheet1!$D$5:$D$28252,"&lt;&gt;内部转账",Sheet1!$E$5:$E$28252,"&lt;&gt;*调拨*")</f>
        <v>0</v>
      </c>
      <c r="S550" s="32">
        <f>SUMIFS(Sheet1!$F$5:$F$28252,Sheet1!$I$5:$I$28252,$B550,Sheet1!$L$5:$L$28252,$A550,Sheet1!$D$5:$D$28252,"代金券",Sheet1!$E$5:$E$28252,"&lt;&gt;*调拨*")+SUMIFS(Sheet1!$F$5:$F$28252,Sheet1!$I$5:$I$28252,$B550,Sheet1!$L$5:$L$28252,$A550,Sheet1!$E$5:$E$28252,"*代金券*",Sheet1!$D$5:$D$28252,"&lt;&gt;代金券",Sheet1!$D$5:$D$28252,"&lt;&gt;内部转款",Sheet1!$D$5:$D$28252,"&lt;&gt;内部转账",Sheet1!$E$5:$E$28252,"&lt;&gt;*调拨*")</f>
        <v>0</v>
      </c>
      <c r="T550" s="32">
        <f>SUMIFS(Sheet1!$F$5:$F$28252,Sheet1!$I$5:$I$28252,$B550,Sheet1!$L$5:$L$28252,$A550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550,Sheet1!$L$5:$L$28252,$A550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550,Sheet1!$L$5:$L$28252,$A550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550,Sheet1!$L$5:$L$28252,$A550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0" s="32">
        <f>SUMIFS(Sheet1!$F$5:$F$28252,Sheet1!$I$5:$I$28252,$B550,Sheet1!$L$5:$L$28252,$A550,Sheet1!$E$5:$E$28252,"*调拨*")</f>
        <v>0</v>
      </c>
      <c r="V550" s="32">
        <f>SUMIFS(Sheet1!$F$5:$F$28252,Sheet1!$I$5:$I$28252,$B550,Sheet1!$L$5:$L$28252,$A550,Sheet1!$D$5:$D$28252,"储值",Sheet1!$E$5:$E$28252,"&lt;&gt;*调拨*")+SUMIFS(Sheet1!$F$5:$F$28252,Sheet1!$I$5:$I$28252,$B550,Sheet1!$L$5:$L$28252,$A550,Sheet1!$E$5:$E$28252,"*储值*",Sheet1!$D$5:$D$28252,"&lt;&gt;储值",Sheet1!$D$5:$D$28252,"&lt;&gt;内部转款",Sheet1!$D$5:$D$28252,"&lt;&gt;内部转账",Sheet1!$E$5:$E$28252,"&lt;&gt;*调拨*")</f>
        <v>0</v>
      </c>
      <c r="W550" s="32">
        <f>SUMIFS(Sheet1!$F$5:$F$28252,Sheet1!$I$5:$I$28252,$B550,Sheet1!$L$5:$L$28252,$A550,Sheet1!$D$5:$D$28252,"效期",Sheet1!$E$5:$E$28252,"&lt;&gt;*调拨*")+SUMIFS(Sheet1!$F$5:$F$28252,Sheet1!$I$5:$I$28252,$B550,Sheet1!$L$5:$L$28252,$A550,Sheet1!$E$5:$E$28252,"*效期*",Sheet1!$D$5:$D$28252,"&lt;&gt;效期",Sheet1!$D$5:$D$28252,"&lt;&gt;内部转款",Sheet1!$D$5:$D$28252,"&lt;&gt;内部转账",Sheet1!$E$5:$E$28252,"&lt;&gt;*调拨*")</f>
        <v>0</v>
      </c>
      <c r="X550" s="32">
        <f>SUMIFS(Sheet1!$F$5:$F$28252,Sheet1!$I$5:$I$28252,$B550,Sheet1!$L$5:$L$28252,$A550,Sheet1!$D$5:$D$28252,"内部转款",Sheet1!$E$5:$E$28252,"&lt;&gt;*调拨*")+SUMIFS(Sheet1!$F$5:$F$28252,Sheet1!$I$5:$I$28252,$B550,Sheet1!$L$5:$L$28252,$A550,Sheet1!$D$5:$D$28252,"内部转账",Sheet1!$E$5:$E$28252,"&lt;&gt;*调拨*")</f>
        <v>0</v>
      </c>
      <c r="Y550" s="32">
        <f t="shared" si="40"/>
        <v>0</v>
      </c>
      <c r="Z550" s="32">
        <f>SUMIFS(Sheet1!$F$5:$F$28252,Sheet1!$I$5:$I$28252,$B550,Sheet1!$L$5:$L$28252,$A550)</f>
        <v>0</v>
      </c>
      <c r="AA550" s="32">
        <f>SUMIFS(Sheet1!$G$5:$G$28252,Sheet1!$I$5:$I$28252,$B550,Sheet1!$L$5:$L$28252,$A550,Sheet1!$D$5:$D$28252,"工资",Sheet1!$E$5:$E$28252,"&lt;&gt;*调拨*")+SUMIFS(Sheet1!$G$5:$G$28252,Sheet1!$I$5:$I$28252,$B550,Sheet1!$L$5:$L$28252,$A550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0" s="32">
        <f>SUMIFS(Sheet1!$G$5:$G$28252,Sheet1!$I$5:$I$28252,$B550,Sheet1!$L$5:$L$28252,$A550,Sheet1!$D$5:$D$28252,"水费",Sheet1!$E$5:$E$28252,"&lt;&gt;*调拨*")+SUMIFS(Sheet1!$G$5:$G$28252,Sheet1!$I$5:$I$28252,$B550,Sheet1!$L$5:$L$28252,$A550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0" s="32">
        <f>SUMIFS(Sheet1!$G$5:$G$28252,Sheet1!$I$5:$I$28252,$B550,Sheet1!$L$5:$L$28252,$A550,Sheet1!$D$5:$D$28252,"电费",Sheet1!$E$5:$E$28252,"&lt;&gt;*调拨*")+SUMIFS(Sheet1!$G$5:$G$28252,Sheet1!$I$5:$I$28252,$B550,Sheet1!$L$5:$L$28252,$A550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0" s="32">
        <f>SUMIFS(Sheet1!$G$5:$G$28252,Sheet1!$I$5:$I$28252,$B550,Sheet1!$L$5:$L$28252,$A550,Sheet1!$D$5:$D$28252,"宽带费",Sheet1!$E$5:$E$28252,"&lt;&gt;*调拨*")+SUMIFS(Sheet1!$G$5:$G$28252,Sheet1!$I$5:$I$28252,$B550,Sheet1!$L$5:$L$28252,$A550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0" s="32">
        <f>SUMIFS(Sheet1!$G$5:$G$28252,Sheet1!$I$5:$I$28252,$B550,Sheet1!$L$5:$L$28252,$A550,Sheet1!$D$5:$D$28252,"办公费",Sheet1!$E$5:$E$28252,"&lt;&gt;*调拨*")+SUMIFS(Sheet1!$G$5:$G$28252,Sheet1!$I$5:$I$28252,$B550,Sheet1!$L$5:$L$28252,$A550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0" s="32">
        <f>SUMIFS(Sheet1!$G$5:$G$28252,Sheet1!$I$5:$I$28252,$B550,Sheet1!$L$5:$L$28252,$A550,Sheet1!$D$5:$D$28252,"话费",Sheet1!$E$5:$E$28252,"&lt;&gt;*调拨*")+SUMIFS(Sheet1!$G$5:$G$28252,Sheet1!$I$5:$I$28252,$B550,Sheet1!$L$5:$L$28252,$A550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0" s="32">
        <f>SUMIFS(Sheet1!$G$5:$G$28252,Sheet1!$I$5:$I$28252,$B550,Sheet1!$L$5:$L$28252,$A550,Sheet1!$D$5:$D$28252,"房租",Sheet1!$E$5:$E$28252,"&lt;&gt;*调拨*")+SUMIFS(Sheet1!$G$5:$G$28252,Sheet1!$I$5:$I$28252,$B550,Sheet1!$L$5:$L$28252,$A550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0" s="32">
        <f>SUMIFS(Sheet1!$G$5:$G$28252,Sheet1!$I$5:$I$28252,$B550,Sheet1!$L$5:$L$28252,$A550,Sheet1!$E$5:$E$28252,"*调拨*")</f>
        <v>0</v>
      </c>
      <c r="AI550" s="32">
        <f>SUMIFS(Sheet1!$G$5:$G$28252,Sheet1!$I$5:$I$28252,$B550,Sheet1!$L$5:$L$28252,$A550,Sheet1!$D$5:$D$28252,"内部转款",Sheet1!$E$5:$E$28252,"&lt;&gt;*调拨*")+SUMIFS(Sheet1!$G$5:$G$28252,Sheet1!$I$5:$I$28252,$B550,Sheet1!$L$5:$L$28252,$A550,Sheet1!$D$5:$D$28252,"内部转账",Sheet1!$E$5:$E$28252,"&lt;&gt;*调拨*")</f>
        <v>0</v>
      </c>
      <c r="AJ550" s="32">
        <f t="shared" si="41"/>
        <v>0</v>
      </c>
      <c r="AK550" s="32">
        <f>SUMIFS(Sheet1!$G$5:$G$28252,Sheet1!$I$5:$I$28252,$B550,Sheet1!$L$5:$L$28252,$A550)</f>
        <v>0</v>
      </c>
      <c r="AL550" s="32">
        <f t="shared" si="42"/>
        <v>0</v>
      </c>
    </row>
    <row r="551" ht="16.5" spans="1:38">
      <c r="A551" s="30">
        <v>202610</v>
      </c>
      <c r="B551" s="31" t="s">
        <v>677</v>
      </c>
      <c r="C551" s="32">
        <f>SUMIFS(Sheet1!$F$5:$F$28252,Sheet1!$I$5:$I$28252,$B551,Sheet1!$L$5:$L$28252,$A551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51" s="32">
        <f>SUMIFS(Sheet1!$F$5:$F$28252,Sheet1!$I$5:$I$28252,$B551,Sheet1!$L$5:$L$28252,$A551,Sheet1!$D$5:$D$28252,"医保即时拨付",Sheet1!$E$5:$E$28252,"&lt;&gt;*调拨*")+SUMIFS(Sheet1!$F$5:$F$28252,Sheet1!$I$5:$I$28252,$B551,Sheet1!$L$5:$L$28252,$A551,Sheet1!$E$5:$E$28252,"*医保即时拨付*",Sheet1!$D$5:$D$28252,"&lt;&gt;医保即时拨付",Sheet1!$D$5:$D$28252,"&lt;&gt;内部转款",Sheet1!$D$5:$D$28252,"&lt;&gt;内部转账",Sheet1!$E$5:$E$28252,"&lt;&gt;*调拨*")</f>
        <v>0</v>
      </c>
      <c r="E551" s="32">
        <f>SUMIFS(Sheet1!$F$5:$F$28252,Sheet1!$I$5:$I$28252,$B551,Sheet1!$L$5:$L$28252,$A551,Sheet1!$D$5:$D$28252,"医保",Sheet1!$E$5:$E$28252,"&lt;&gt;*调拨*",Sheet1!$E$5:$E$28252,"&lt;&gt;*医保即时拨付*")+SUMIFS(Sheet1!$F$5:$F$28252,Sheet1!$I$5:$I$28252,$B551,Sheet1!$L$5:$L$28252,$A551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1" s="32">
        <f>SUMIFS(Sheet1!$F$5:$F$28252,Sheet1!$I$5:$I$28252,$B551,Sheet1!$L$5:$L$28252,$A551,Sheet1!$D$5:$D$28252,"聚合",Sheet1!$E$5:$E$28252,"&lt;&gt;*调拨*")+SUMIFS(Sheet1!$F$5:$F$28252,Sheet1!$I$5:$I$28252,$B551,Sheet1!$L$5:$L$28252,$A551,Sheet1!$E$5:$E$28252,"*聚合*",Sheet1!$D$5:$D$28252,"&lt;&gt;聚合",Sheet1!$D$5:$D$28252,"&lt;&gt;内部转款",Sheet1!$D$5:$D$28252,"&lt;&gt;内部转账",Sheet1!$E$5:$E$28252,"&lt;&gt;*调拨*")</f>
        <v>0</v>
      </c>
      <c r="G551" s="32">
        <f>SUMIFS(Sheet1!$F$5:$F$28252,Sheet1!$I$5:$I$28252,$B551,Sheet1!$L$5:$L$28252,$A551,Sheet1!$D$5:$D$28252,"24小时微信",Sheet1!$E$5:$E$28252,"&lt;&gt;*调拨*")+SUMIFS(Sheet1!$F$5:$F$28252,Sheet1!$I$5:$I$28252,$B551,Sheet1!$L$5:$L$28252,$A551,Sheet1!$E$5:$E$28252,"*24小时微信*",Sheet1!$D$5:$D$28252,"&lt;&gt;24小时微信",Sheet1!$D$5:$D$28252,"&lt;&gt;内部转款",Sheet1!$D$5:$D$28252,"&lt;&gt;内部转账",Sheet1!$E$5:$E$28252,"&lt;&gt;*调拨*")</f>
        <v>0</v>
      </c>
      <c r="H551" s="32">
        <f>SUMIFS(Sheet1!$F$5:$F$28252,Sheet1!$I$5:$I$28252,$B551,Sheet1!$L$5:$L$28252,$A551,Sheet1!$D$5:$D$28252,"美团",Sheet1!$E$5:$E$28252,"&lt;&gt;*调拨*")+SUMIFS(Sheet1!$F$5:$F$28252,Sheet1!$I$5:$I$28252,$B551,Sheet1!$L$5:$L$28252,$A551,Sheet1!$E$5:$E$28252,"*美团*",Sheet1!$D$5:$D$28252,"&lt;&gt;美团",Sheet1!$D$5:$D$28252,"&lt;&gt;内部转款",Sheet1!$D$5:$D$28252,"&lt;&gt;内部转账",Sheet1!$E$5:$E$28252,"&lt;&gt;*调拨*")</f>
        <v>0</v>
      </c>
      <c r="I551" s="32">
        <f>SUMIFS(Sheet1!$F$5:$F$28252,Sheet1!$I$5:$I$28252,$B551,Sheet1!$L$5:$L$28252,$A551,Sheet1!$D$5:$D$28252,"饿了么",Sheet1!$E$5:$E$28252,"&lt;&gt;*调拨*")+SUMIFS(Sheet1!$F$5:$F$28252,Sheet1!$I$5:$I$28252,$B551,Sheet1!$L$5:$L$28252,$A551,Sheet1!$E$5:$E$28252,"*饿了么*",Sheet1!$D$5:$D$28252,"&lt;&gt;饿了么",Sheet1!$D$5:$D$28252,"&lt;&gt;内部转款",Sheet1!$D$5:$D$28252,"&lt;&gt;内部转账",Sheet1!$E$5:$E$28252,"&lt;&gt;*调拨*")</f>
        <v>0</v>
      </c>
      <c r="J551" s="32">
        <f>SUMIFS(Sheet1!$F$5:$F$28252,Sheet1!$I$5:$I$28252,$B551,Sheet1!$L$5:$L$28252,$A551,Sheet1!$D$5:$D$28252,"健E卡",Sheet1!$E$5:$E$28252,"&lt;&gt;*调拨*")+SUMIFS(Sheet1!$F$5:$F$28252,Sheet1!$I$5:$I$28252,$B551,Sheet1!$L$5:$L$28252,$A551,Sheet1!$E$5:$E$28252,"*健E卡*",Sheet1!$D$5:$D$28252,"&lt;&gt;健E卡",Sheet1!$D$5:$D$28252,"&lt;&gt;内部转款",Sheet1!$D$5:$D$28252,"&lt;&gt;内部转账",Sheet1!$E$5:$E$28252,"&lt;&gt;*调拨*")</f>
        <v>0</v>
      </c>
      <c r="K551" s="32">
        <f>SUMIFS(Sheet1!$F$5:$F$28252,Sheet1!$I$5:$I$28252,$B551,Sheet1!$L$5:$L$28252,$A551,Sheet1!$D$5:$D$28252,"抖音",Sheet1!$E$5:$E$28252,"&lt;&gt;*调拨*")+SUMIFS(Sheet1!$F$5:$F$28252,Sheet1!$I$5:$I$28252,$B551,Sheet1!$L$5:$L$28252,$A551,Sheet1!$E$5:$E$28252,"*抖音*",Sheet1!$D$5:$D$28252,"&lt;&gt;抖音",Sheet1!$D$5:$D$28252,"&lt;&gt;内部转款",Sheet1!$D$5:$D$28252,"&lt;&gt;内部转账",Sheet1!$E$5:$E$28252,"&lt;&gt;*调拨*")</f>
        <v>0</v>
      </c>
      <c r="L551" s="32">
        <f>SUMIFS(Sheet1!$F$5:$F$28252,Sheet1!$I$5:$I$28252,$B551,Sheet1!$L$5:$L$28252,$A551,Sheet1!$D$5:$D$28252,"医卡通",Sheet1!$E$5:$E$28252,"&lt;&gt;*调拨*")+SUMIFS(Sheet1!$F$5:$F$28252,Sheet1!$I$5:$I$28252,$B551,Sheet1!$L$5:$L$28252,$A551,Sheet1!$E$5:$E$28252,"*医卡通*",Sheet1!$D$5:$D$28252,"&lt;&gt;医卡通",Sheet1!$D$5:$D$28252,"&lt;&gt;内部转款",Sheet1!$D$5:$D$28252,"&lt;&gt;内部转账",Sheet1!$E$5:$E$28252,"&lt;&gt;*调拨*")</f>
        <v>0</v>
      </c>
      <c r="M551" s="32">
        <f>SUMIFS(Sheet1!$F$5:$F$28252,Sheet1!$I$5:$I$28252,$B551,Sheet1!$L$5:$L$28252,$A551,Sheet1!$D$5:$D$28252,"企健网",Sheet1!$E$5:$E$28252,"&lt;&gt;*调拨*")+SUMIFS(Sheet1!$F$5:$F$28252,Sheet1!$I$5:$I$28252,$B551,Sheet1!$L$5:$L$28252,$A551,Sheet1!$E$5:$E$28252,"*企健网*",Sheet1!$D$5:$D$28252,"&lt;&gt;企健网",Sheet1!$D$5:$D$28252,"&lt;&gt;内部转款",Sheet1!$D$5:$D$28252,"&lt;&gt;内部转账",Sheet1!$E$5:$E$28252,"&lt;&gt;*调拨*")</f>
        <v>0</v>
      </c>
      <c r="N551" s="32">
        <f>SUMIFS(Sheet1!$F$5:$F$28252,Sheet1!$I$5:$I$28252,$B551,Sheet1!$L$5:$L$28252,$A551,Sheet1!$D$5:$D$28252,"银联",Sheet1!$E$5:$E$28252,"&lt;&gt;*调拨*")+SUMIFS(Sheet1!$F$5:$F$28252,Sheet1!$I$5:$I$28252,$B551,Sheet1!$L$5:$L$28252,$A551,Sheet1!$E$5:$E$28252,"*银联*",Sheet1!$D$5:$D$28252,"&lt;&gt;银联",Sheet1!$D$5:$D$28252,"&lt;&gt;内部转款",Sheet1!$D$5:$D$28252,"&lt;&gt;内部转账",Sheet1!$E$5:$E$28252,"&lt;&gt;*调拨*")</f>
        <v>0</v>
      </c>
      <c r="O551" s="32">
        <f>SUMIFS(Sheet1!$F$5:$F$28252,Sheet1!$I$5:$I$28252,$B551,Sheet1!$L$5:$L$28252,$A551,Sheet1!$D$5:$D$28252,"京东",Sheet1!$E$5:$E$28252,"&lt;&gt;*调拨*")+SUMIFS(Sheet1!$F$5:$F$28252,Sheet1!$I$5:$I$28252,$B551,Sheet1!$L$5:$L$28252,$A551,Sheet1!$E$5:$E$28252,"*京东*",Sheet1!$D$5:$D$28252,"&lt;&gt;京东",Sheet1!$D$5:$D$28252,"&lt;&gt;内部转款",Sheet1!$D$5:$D$28252,"&lt;&gt;内部转账",Sheet1!$E$5:$E$28252,"&lt;&gt;*调拨*")</f>
        <v>0</v>
      </c>
      <c r="P551" s="32">
        <f>SUMIFS(Sheet1!$F$5:$F$28252,Sheet1!$I$5:$I$28252,$B551,Sheet1!$L$5:$L$28252,$A551,Sheet1!$D$5:$D$28252,"药机微信",Sheet1!$E$5:$E$28252,"&lt;&gt;*调拨*")+SUMIFS(Sheet1!$F$5:$F$28252,Sheet1!$I$5:$I$28252,$B551,Sheet1!$L$5:$L$28252,$A551,Sheet1!$E$5:$E$28252,"*药机微信*",Sheet1!$D$5:$D$28252,"&lt;&gt;药机微信",Sheet1!$D$5:$D$28252,"&lt;&gt;内部转款",Sheet1!$D$5:$D$28252,"&lt;&gt;内部转账",Sheet1!$E$5:$E$28252,"&lt;&gt;*调拨*")</f>
        <v>0</v>
      </c>
      <c r="Q551" s="32">
        <f>SUMIFS(Sheet1!$F$5:$F$28252,Sheet1!$I$5:$I$28252,$B551,Sheet1!$L$5:$L$28252,$A551,Sheet1!$D$5:$D$28252,"亲情卡",Sheet1!$E$5:$E$28252,"&lt;&gt;*调拨*")+SUMIFS(Sheet1!$F$5:$F$28252,Sheet1!$I$5:$I$28252,$B551,Sheet1!$L$5:$L$28252,$A551,Sheet1!$E$5:$E$28252,"*亲情卡*",Sheet1!$D$5:$D$28252,"&lt;&gt;亲情卡",Sheet1!$D$5:$D$28252,"&lt;&gt;内部转款",Sheet1!$D$5:$D$28252,"&lt;&gt;内部转账",Sheet1!$E$5:$E$28252,"&lt;&gt;*调拨*")</f>
        <v>0</v>
      </c>
      <c r="R551" s="32">
        <f>SUMIFS(Sheet1!$F$5:$F$28252,Sheet1!$I$5:$I$28252,$B551,Sheet1!$L$5:$L$28252,$A551,Sheet1!$D$5:$D$28252,"优惠券",Sheet1!$E$5:$E$28252,"&lt;&gt;*调拨*")+SUMIFS(Sheet1!$F$5:$F$28252,Sheet1!$I$5:$I$28252,$B551,Sheet1!$L$5:$L$28252,$A551,Sheet1!$E$5:$E$28252,"*优惠券*",Sheet1!$D$5:$D$28252,"&lt;&gt;优惠券",Sheet1!$D$5:$D$28252,"&lt;&gt;内部转款",Sheet1!$D$5:$D$28252,"&lt;&gt;内部转账",Sheet1!$E$5:$E$28252,"&lt;&gt;*调拨*")</f>
        <v>0</v>
      </c>
      <c r="S551" s="32">
        <f>SUMIFS(Sheet1!$F$5:$F$28252,Sheet1!$I$5:$I$28252,$B551,Sheet1!$L$5:$L$28252,$A551,Sheet1!$D$5:$D$28252,"代金券",Sheet1!$E$5:$E$28252,"&lt;&gt;*调拨*")+SUMIFS(Sheet1!$F$5:$F$28252,Sheet1!$I$5:$I$28252,$B551,Sheet1!$L$5:$L$28252,$A551,Sheet1!$E$5:$E$28252,"*代金券*",Sheet1!$D$5:$D$28252,"&lt;&gt;代金券",Sheet1!$D$5:$D$28252,"&lt;&gt;内部转款",Sheet1!$D$5:$D$28252,"&lt;&gt;内部转账",Sheet1!$E$5:$E$28252,"&lt;&gt;*调拨*")</f>
        <v>0</v>
      </c>
      <c r="T551" s="32">
        <f>SUMIFS(Sheet1!$F$5:$F$28252,Sheet1!$I$5:$I$28252,$B551,Sheet1!$L$5:$L$28252,$A551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551,Sheet1!$L$5:$L$28252,$A551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551,Sheet1!$L$5:$L$28252,$A551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551,Sheet1!$L$5:$L$28252,$A551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1" s="32">
        <f>SUMIFS(Sheet1!$F$5:$F$28252,Sheet1!$I$5:$I$28252,$B551,Sheet1!$L$5:$L$28252,$A551,Sheet1!$E$5:$E$28252,"*调拨*")</f>
        <v>0</v>
      </c>
      <c r="V551" s="32">
        <f>SUMIFS(Sheet1!$F$5:$F$28252,Sheet1!$I$5:$I$28252,$B551,Sheet1!$L$5:$L$28252,$A551,Sheet1!$D$5:$D$28252,"储值",Sheet1!$E$5:$E$28252,"&lt;&gt;*调拨*")+SUMIFS(Sheet1!$F$5:$F$28252,Sheet1!$I$5:$I$28252,$B551,Sheet1!$L$5:$L$28252,$A551,Sheet1!$E$5:$E$28252,"*储值*",Sheet1!$D$5:$D$28252,"&lt;&gt;储值",Sheet1!$D$5:$D$28252,"&lt;&gt;内部转款",Sheet1!$D$5:$D$28252,"&lt;&gt;内部转账",Sheet1!$E$5:$E$28252,"&lt;&gt;*调拨*")</f>
        <v>0</v>
      </c>
      <c r="W551" s="32">
        <f>SUMIFS(Sheet1!$F$5:$F$28252,Sheet1!$I$5:$I$28252,$B551,Sheet1!$L$5:$L$28252,$A551,Sheet1!$D$5:$D$28252,"效期",Sheet1!$E$5:$E$28252,"&lt;&gt;*调拨*")+SUMIFS(Sheet1!$F$5:$F$28252,Sheet1!$I$5:$I$28252,$B551,Sheet1!$L$5:$L$28252,$A551,Sheet1!$E$5:$E$28252,"*效期*",Sheet1!$D$5:$D$28252,"&lt;&gt;效期",Sheet1!$D$5:$D$28252,"&lt;&gt;内部转款",Sheet1!$D$5:$D$28252,"&lt;&gt;内部转账",Sheet1!$E$5:$E$28252,"&lt;&gt;*调拨*")</f>
        <v>0</v>
      </c>
      <c r="X551" s="32">
        <f>SUMIFS(Sheet1!$F$5:$F$28252,Sheet1!$I$5:$I$28252,$B551,Sheet1!$L$5:$L$28252,$A551,Sheet1!$D$5:$D$28252,"内部转款",Sheet1!$E$5:$E$28252,"&lt;&gt;*调拨*")+SUMIFS(Sheet1!$F$5:$F$28252,Sheet1!$I$5:$I$28252,$B551,Sheet1!$L$5:$L$28252,$A551,Sheet1!$D$5:$D$28252,"内部转账",Sheet1!$E$5:$E$28252,"&lt;&gt;*调拨*")</f>
        <v>0</v>
      </c>
      <c r="Y551" s="32">
        <f t="shared" si="40"/>
        <v>0</v>
      </c>
      <c r="Z551" s="32">
        <f>SUMIFS(Sheet1!$F$5:$F$28252,Sheet1!$I$5:$I$28252,$B551,Sheet1!$L$5:$L$28252,$A551)</f>
        <v>0</v>
      </c>
      <c r="AA551" s="32">
        <f>SUMIFS(Sheet1!$G$5:$G$28252,Sheet1!$I$5:$I$28252,$B551,Sheet1!$L$5:$L$28252,$A551,Sheet1!$D$5:$D$28252,"工资",Sheet1!$E$5:$E$28252,"&lt;&gt;*调拨*")+SUMIFS(Sheet1!$G$5:$G$28252,Sheet1!$I$5:$I$28252,$B551,Sheet1!$L$5:$L$28252,$A551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1" s="32">
        <f>SUMIFS(Sheet1!$G$5:$G$28252,Sheet1!$I$5:$I$28252,$B551,Sheet1!$L$5:$L$28252,$A551,Sheet1!$D$5:$D$28252,"水费",Sheet1!$E$5:$E$28252,"&lt;&gt;*调拨*")+SUMIFS(Sheet1!$G$5:$G$28252,Sheet1!$I$5:$I$28252,$B551,Sheet1!$L$5:$L$28252,$A551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1" s="32">
        <f>SUMIFS(Sheet1!$G$5:$G$28252,Sheet1!$I$5:$I$28252,$B551,Sheet1!$L$5:$L$28252,$A551,Sheet1!$D$5:$D$28252,"电费",Sheet1!$E$5:$E$28252,"&lt;&gt;*调拨*")+SUMIFS(Sheet1!$G$5:$G$28252,Sheet1!$I$5:$I$28252,$B551,Sheet1!$L$5:$L$28252,$A551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1" s="32">
        <f>SUMIFS(Sheet1!$G$5:$G$28252,Sheet1!$I$5:$I$28252,$B551,Sheet1!$L$5:$L$28252,$A551,Sheet1!$D$5:$D$28252,"宽带费",Sheet1!$E$5:$E$28252,"&lt;&gt;*调拨*")+SUMIFS(Sheet1!$G$5:$G$28252,Sheet1!$I$5:$I$28252,$B551,Sheet1!$L$5:$L$28252,$A551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1" s="32">
        <f>SUMIFS(Sheet1!$G$5:$G$28252,Sheet1!$I$5:$I$28252,$B551,Sheet1!$L$5:$L$28252,$A551,Sheet1!$D$5:$D$28252,"办公费",Sheet1!$E$5:$E$28252,"&lt;&gt;*调拨*")+SUMIFS(Sheet1!$G$5:$G$28252,Sheet1!$I$5:$I$28252,$B551,Sheet1!$L$5:$L$28252,$A551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1" s="32">
        <f>SUMIFS(Sheet1!$G$5:$G$28252,Sheet1!$I$5:$I$28252,$B551,Sheet1!$L$5:$L$28252,$A551,Sheet1!$D$5:$D$28252,"话费",Sheet1!$E$5:$E$28252,"&lt;&gt;*调拨*")+SUMIFS(Sheet1!$G$5:$G$28252,Sheet1!$I$5:$I$28252,$B551,Sheet1!$L$5:$L$28252,$A551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1" s="32">
        <f>SUMIFS(Sheet1!$G$5:$G$28252,Sheet1!$I$5:$I$28252,$B551,Sheet1!$L$5:$L$28252,$A551,Sheet1!$D$5:$D$28252,"房租",Sheet1!$E$5:$E$28252,"&lt;&gt;*调拨*")+SUMIFS(Sheet1!$G$5:$G$28252,Sheet1!$I$5:$I$28252,$B551,Sheet1!$L$5:$L$28252,$A551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1" s="32">
        <f>SUMIFS(Sheet1!$G$5:$G$28252,Sheet1!$I$5:$I$28252,$B551,Sheet1!$L$5:$L$28252,$A551,Sheet1!$E$5:$E$28252,"*调拨*")</f>
        <v>0</v>
      </c>
      <c r="AI551" s="32">
        <f>SUMIFS(Sheet1!$G$5:$G$28252,Sheet1!$I$5:$I$28252,$B551,Sheet1!$L$5:$L$28252,$A551,Sheet1!$D$5:$D$28252,"内部转款",Sheet1!$E$5:$E$28252,"&lt;&gt;*调拨*")+SUMIFS(Sheet1!$G$5:$G$28252,Sheet1!$I$5:$I$28252,$B551,Sheet1!$L$5:$L$28252,$A551,Sheet1!$D$5:$D$28252,"内部转账",Sheet1!$E$5:$E$28252,"&lt;&gt;*调拨*")</f>
        <v>0</v>
      </c>
      <c r="AJ551" s="32">
        <f t="shared" si="41"/>
        <v>0</v>
      </c>
      <c r="AK551" s="32">
        <f>SUMIFS(Sheet1!$G$5:$G$28252,Sheet1!$I$5:$I$28252,$B551,Sheet1!$L$5:$L$28252,$A551)</f>
        <v>0</v>
      </c>
      <c r="AL551" s="32">
        <f t="shared" si="42"/>
        <v>0</v>
      </c>
    </row>
    <row r="552" ht="16.5" spans="1:38">
      <c r="A552" s="30">
        <v>202610</v>
      </c>
      <c r="B552" s="31" t="s">
        <v>676</v>
      </c>
      <c r="C552" s="32">
        <f>SUMIFS(Sheet1!$F$5:$F$28252,Sheet1!$I$5:$I$28252,$B552,Sheet1!$L$5:$L$28252,$A552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52" s="32">
        <f>SUMIFS(Sheet1!$F$5:$F$28252,Sheet1!$I$5:$I$28252,$B552,Sheet1!$L$5:$L$28252,$A552,Sheet1!$D$5:$D$28252,"医保即时拨付",Sheet1!$E$5:$E$28252,"&lt;&gt;*调拨*")+SUMIFS(Sheet1!$F$5:$F$28252,Sheet1!$I$5:$I$28252,$B552,Sheet1!$L$5:$L$28252,$A552,Sheet1!$E$5:$E$28252,"*医保即时拨付*",Sheet1!$D$5:$D$28252,"&lt;&gt;医保即时拨付",Sheet1!$D$5:$D$28252,"&lt;&gt;内部转款",Sheet1!$D$5:$D$28252,"&lt;&gt;内部转账",Sheet1!$E$5:$E$28252,"&lt;&gt;*调拨*")</f>
        <v>0</v>
      </c>
      <c r="E552" s="32">
        <f>SUMIFS(Sheet1!$F$5:$F$28252,Sheet1!$I$5:$I$28252,$B552,Sheet1!$L$5:$L$28252,$A552,Sheet1!$D$5:$D$28252,"医保",Sheet1!$E$5:$E$28252,"&lt;&gt;*调拨*",Sheet1!$E$5:$E$28252,"&lt;&gt;*医保即时拨付*")+SUMIFS(Sheet1!$F$5:$F$28252,Sheet1!$I$5:$I$28252,$B552,Sheet1!$L$5:$L$28252,$A552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2" s="32">
        <f>SUMIFS(Sheet1!$F$5:$F$28252,Sheet1!$I$5:$I$28252,$B552,Sheet1!$L$5:$L$28252,$A552,Sheet1!$D$5:$D$28252,"聚合",Sheet1!$E$5:$E$28252,"&lt;&gt;*调拨*")+SUMIFS(Sheet1!$F$5:$F$28252,Sheet1!$I$5:$I$28252,$B552,Sheet1!$L$5:$L$28252,$A552,Sheet1!$E$5:$E$28252,"*聚合*",Sheet1!$D$5:$D$28252,"&lt;&gt;聚合",Sheet1!$D$5:$D$28252,"&lt;&gt;内部转款",Sheet1!$D$5:$D$28252,"&lt;&gt;内部转账",Sheet1!$E$5:$E$28252,"&lt;&gt;*调拨*")</f>
        <v>0</v>
      </c>
      <c r="G552" s="32">
        <f>SUMIFS(Sheet1!$F$5:$F$28252,Sheet1!$I$5:$I$28252,$B552,Sheet1!$L$5:$L$28252,$A552,Sheet1!$D$5:$D$28252,"24小时微信",Sheet1!$E$5:$E$28252,"&lt;&gt;*调拨*")+SUMIFS(Sheet1!$F$5:$F$28252,Sheet1!$I$5:$I$28252,$B552,Sheet1!$L$5:$L$28252,$A552,Sheet1!$E$5:$E$28252,"*24小时微信*",Sheet1!$D$5:$D$28252,"&lt;&gt;24小时微信",Sheet1!$D$5:$D$28252,"&lt;&gt;内部转款",Sheet1!$D$5:$D$28252,"&lt;&gt;内部转账",Sheet1!$E$5:$E$28252,"&lt;&gt;*调拨*")</f>
        <v>0</v>
      </c>
      <c r="H552" s="32">
        <f>SUMIFS(Sheet1!$F$5:$F$28252,Sheet1!$I$5:$I$28252,$B552,Sheet1!$L$5:$L$28252,$A552,Sheet1!$D$5:$D$28252,"美团",Sheet1!$E$5:$E$28252,"&lt;&gt;*调拨*")+SUMIFS(Sheet1!$F$5:$F$28252,Sheet1!$I$5:$I$28252,$B552,Sheet1!$L$5:$L$28252,$A552,Sheet1!$E$5:$E$28252,"*美团*",Sheet1!$D$5:$D$28252,"&lt;&gt;美团",Sheet1!$D$5:$D$28252,"&lt;&gt;内部转款",Sheet1!$D$5:$D$28252,"&lt;&gt;内部转账",Sheet1!$E$5:$E$28252,"&lt;&gt;*调拨*")</f>
        <v>0</v>
      </c>
      <c r="I552" s="32">
        <f>SUMIFS(Sheet1!$F$5:$F$28252,Sheet1!$I$5:$I$28252,$B552,Sheet1!$L$5:$L$28252,$A552,Sheet1!$D$5:$D$28252,"饿了么",Sheet1!$E$5:$E$28252,"&lt;&gt;*调拨*")+SUMIFS(Sheet1!$F$5:$F$28252,Sheet1!$I$5:$I$28252,$B552,Sheet1!$L$5:$L$28252,$A552,Sheet1!$E$5:$E$28252,"*饿了么*",Sheet1!$D$5:$D$28252,"&lt;&gt;饿了么",Sheet1!$D$5:$D$28252,"&lt;&gt;内部转款",Sheet1!$D$5:$D$28252,"&lt;&gt;内部转账",Sheet1!$E$5:$E$28252,"&lt;&gt;*调拨*")</f>
        <v>0</v>
      </c>
      <c r="J552" s="32">
        <f>SUMIFS(Sheet1!$F$5:$F$28252,Sheet1!$I$5:$I$28252,$B552,Sheet1!$L$5:$L$28252,$A552,Sheet1!$D$5:$D$28252,"健E卡",Sheet1!$E$5:$E$28252,"&lt;&gt;*调拨*")+SUMIFS(Sheet1!$F$5:$F$28252,Sheet1!$I$5:$I$28252,$B552,Sheet1!$L$5:$L$28252,$A552,Sheet1!$E$5:$E$28252,"*健E卡*",Sheet1!$D$5:$D$28252,"&lt;&gt;健E卡",Sheet1!$D$5:$D$28252,"&lt;&gt;内部转款",Sheet1!$D$5:$D$28252,"&lt;&gt;内部转账",Sheet1!$E$5:$E$28252,"&lt;&gt;*调拨*")</f>
        <v>0</v>
      </c>
      <c r="K552" s="32">
        <f>SUMIFS(Sheet1!$F$5:$F$28252,Sheet1!$I$5:$I$28252,$B552,Sheet1!$L$5:$L$28252,$A552,Sheet1!$D$5:$D$28252,"抖音",Sheet1!$E$5:$E$28252,"&lt;&gt;*调拨*")+SUMIFS(Sheet1!$F$5:$F$28252,Sheet1!$I$5:$I$28252,$B552,Sheet1!$L$5:$L$28252,$A552,Sheet1!$E$5:$E$28252,"*抖音*",Sheet1!$D$5:$D$28252,"&lt;&gt;抖音",Sheet1!$D$5:$D$28252,"&lt;&gt;内部转款",Sheet1!$D$5:$D$28252,"&lt;&gt;内部转账",Sheet1!$E$5:$E$28252,"&lt;&gt;*调拨*")</f>
        <v>0</v>
      </c>
      <c r="L552" s="32">
        <f>SUMIFS(Sheet1!$F$5:$F$28252,Sheet1!$I$5:$I$28252,$B552,Sheet1!$L$5:$L$28252,$A552,Sheet1!$D$5:$D$28252,"医卡通",Sheet1!$E$5:$E$28252,"&lt;&gt;*调拨*")+SUMIFS(Sheet1!$F$5:$F$28252,Sheet1!$I$5:$I$28252,$B552,Sheet1!$L$5:$L$28252,$A552,Sheet1!$E$5:$E$28252,"*医卡通*",Sheet1!$D$5:$D$28252,"&lt;&gt;医卡通",Sheet1!$D$5:$D$28252,"&lt;&gt;内部转款",Sheet1!$D$5:$D$28252,"&lt;&gt;内部转账",Sheet1!$E$5:$E$28252,"&lt;&gt;*调拨*")</f>
        <v>0</v>
      </c>
      <c r="M552" s="32">
        <f>SUMIFS(Sheet1!$F$5:$F$28252,Sheet1!$I$5:$I$28252,$B552,Sheet1!$L$5:$L$28252,$A552,Sheet1!$D$5:$D$28252,"企健网",Sheet1!$E$5:$E$28252,"&lt;&gt;*调拨*")+SUMIFS(Sheet1!$F$5:$F$28252,Sheet1!$I$5:$I$28252,$B552,Sheet1!$L$5:$L$28252,$A552,Sheet1!$E$5:$E$28252,"*企健网*",Sheet1!$D$5:$D$28252,"&lt;&gt;企健网",Sheet1!$D$5:$D$28252,"&lt;&gt;内部转款",Sheet1!$D$5:$D$28252,"&lt;&gt;内部转账",Sheet1!$E$5:$E$28252,"&lt;&gt;*调拨*")</f>
        <v>0</v>
      </c>
      <c r="N552" s="32">
        <f>SUMIFS(Sheet1!$F$5:$F$28252,Sheet1!$I$5:$I$28252,$B552,Sheet1!$L$5:$L$28252,$A552,Sheet1!$D$5:$D$28252,"银联",Sheet1!$E$5:$E$28252,"&lt;&gt;*调拨*")+SUMIFS(Sheet1!$F$5:$F$28252,Sheet1!$I$5:$I$28252,$B552,Sheet1!$L$5:$L$28252,$A552,Sheet1!$E$5:$E$28252,"*银联*",Sheet1!$D$5:$D$28252,"&lt;&gt;银联",Sheet1!$D$5:$D$28252,"&lt;&gt;内部转款",Sheet1!$D$5:$D$28252,"&lt;&gt;内部转账",Sheet1!$E$5:$E$28252,"&lt;&gt;*调拨*")</f>
        <v>0</v>
      </c>
      <c r="O552" s="32">
        <f>SUMIFS(Sheet1!$F$5:$F$28252,Sheet1!$I$5:$I$28252,$B552,Sheet1!$L$5:$L$28252,$A552,Sheet1!$D$5:$D$28252,"京东",Sheet1!$E$5:$E$28252,"&lt;&gt;*调拨*")+SUMIFS(Sheet1!$F$5:$F$28252,Sheet1!$I$5:$I$28252,$B552,Sheet1!$L$5:$L$28252,$A552,Sheet1!$E$5:$E$28252,"*京东*",Sheet1!$D$5:$D$28252,"&lt;&gt;京东",Sheet1!$D$5:$D$28252,"&lt;&gt;内部转款",Sheet1!$D$5:$D$28252,"&lt;&gt;内部转账",Sheet1!$E$5:$E$28252,"&lt;&gt;*调拨*")</f>
        <v>0</v>
      </c>
      <c r="P552" s="32">
        <f>SUMIFS(Sheet1!$F$5:$F$28252,Sheet1!$I$5:$I$28252,$B552,Sheet1!$L$5:$L$28252,$A552,Sheet1!$D$5:$D$28252,"药机微信",Sheet1!$E$5:$E$28252,"&lt;&gt;*调拨*")+SUMIFS(Sheet1!$F$5:$F$28252,Sheet1!$I$5:$I$28252,$B552,Sheet1!$L$5:$L$28252,$A552,Sheet1!$E$5:$E$28252,"*药机微信*",Sheet1!$D$5:$D$28252,"&lt;&gt;药机微信",Sheet1!$D$5:$D$28252,"&lt;&gt;内部转款",Sheet1!$D$5:$D$28252,"&lt;&gt;内部转账",Sheet1!$E$5:$E$28252,"&lt;&gt;*调拨*")</f>
        <v>0</v>
      </c>
      <c r="Q552" s="32">
        <f>SUMIFS(Sheet1!$F$5:$F$28252,Sheet1!$I$5:$I$28252,$B552,Sheet1!$L$5:$L$28252,$A552,Sheet1!$D$5:$D$28252,"亲情卡",Sheet1!$E$5:$E$28252,"&lt;&gt;*调拨*")+SUMIFS(Sheet1!$F$5:$F$28252,Sheet1!$I$5:$I$28252,$B552,Sheet1!$L$5:$L$28252,$A552,Sheet1!$E$5:$E$28252,"*亲情卡*",Sheet1!$D$5:$D$28252,"&lt;&gt;亲情卡",Sheet1!$D$5:$D$28252,"&lt;&gt;内部转款",Sheet1!$D$5:$D$28252,"&lt;&gt;内部转账",Sheet1!$E$5:$E$28252,"&lt;&gt;*调拨*")</f>
        <v>0</v>
      </c>
      <c r="R552" s="32">
        <f>SUMIFS(Sheet1!$F$5:$F$28252,Sheet1!$I$5:$I$28252,$B552,Sheet1!$L$5:$L$28252,$A552,Sheet1!$D$5:$D$28252,"优惠券",Sheet1!$E$5:$E$28252,"&lt;&gt;*调拨*")+SUMIFS(Sheet1!$F$5:$F$28252,Sheet1!$I$5:$I$28252,$B552,Sheet1!$L$5:$L$28252,$A552,Sheet1!$E$5:$E$28252,"*优惠券*",Sheet1!$D$5:$D$28252,"&lt;&gt;优惠券",Sheet1!$D$5:$D$28252,"&lt;&gt;内部转款",Sheet1!$D$5:$D$28252,"&lt;&gt;内部转账",Sheet1!$E$5:$E$28252,"&lt;&gt;*调拨*")</f>
        <v>0</v>
      </c>
      <c r="S552" s="32">
        <f>SUMIFS(Sheet1!$F$5:$F$28252,Sheet1!$I$5:$I$28252,$B552,Sheet1!$L$5:$L$28252,$A552,Sheet1!$D$5:$D$28252,"代金券",Sheet1!$E$5:$E$28252,"&lt;&gt;*调拨*")+SUMIFS(Sheet1!$F$5:$F$28252,Sheet1!$I$5:$I$28252,$B552,Sheet1!$L$5:$L$28252,$A552,Sheet1!$E$5:$E$28252,"*代金券*",Sheet1!$D$5:$D$28252,"&lt;&gt;代金券",Sheet1!$D$5:$D$28252,"&lt;&gt;内部转款",Sheet1!$D$5:$D$28252,"&lt;&gt;内部转账",Sheet1!$E$5:$E$28252,"&lt;&gt;*调拨*")</f>
        <v>0</v>
      </c>
      <c r="T552" s="32">
        <f>SUMIFS(Sheet1!$F$5:$F$28252,Sheet1!$I$5:$I$28252,$B552,Sheet1!$L$5:$L$28252,$A552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552,Sheet1!$L$5:$L$28252,$A552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552,Sheet1!$L$5:$L$28252,$A552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552,Sheet1!$L$5:$L$28252,$A552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2" s="32">
        <f>SUMIFS(Sheet1!$F$5:$F$28252,Sheet1!$I$5:$I$28252,$B552,Sheet1!$L$5:$L$28252,$A552,Sheet1!$E$5:$E$28252,"*调拨*")</f>
        <v>0</v>
      </c>
      <c r="V552" s="32">
        <f>SUMIFS(Sheet1!$F$5:$F$28252,Sheet1!$I$5:$I$28252,$B552,Sheet1!$L$5:$L$28252,$A552,Sheet1!$D$5:$D$28252,"储值",Sheet1!$E$5:$E$28252,"&lt;&gt;*调拨*")+SUMIFS(Sheet1!$F$5:$F$28252,Sheet1!$I$5:$I$28252,$B552,Sheet1!$L$5:$L$28252,$A552,Sheet1!$E$5:$E$28252,"*储值*",Sheet1!$D$5:$D$28252,"&lt;&gt;储值",Sheet1!$D$5:$D$28252,"&lt;&gt;内部转款",Sheet1!$D$5:$D$28252,"&lt;&gt;内部转账",Sheet1!$E$5:$E$28252,"&lt;&gt;*调拨*")</f>
        <v>0</v>
      </c>
      <c r="W552" s="32">
        <f>SUMIFS(Sheet1!$F$5:$F$28252,Sheet1!$I$5:$I$28252,$B552,Sheet1!$L$5:$L$28252,$A552,Sheet1!$D$5:$D$28252,"效期",Sheet1!$E$5:$E$28252,"&lt;&gt;*调拨*")+SUMIFS(Sheet1!$F$5:$F$28252,Sheet1!$I$5:$I$28252,$B552,Sheet1!$L$5:$L$28252,$A552,Sheet1!$E$5:$E$28252,"*效期*",Sheet1!$D$5:$D$28252,"&lt;&gt;效期",Sheet1!$D$5:$D$28252,"&lt;&gt;内部转款",Sheet1!$D$5:$D$28252,"&lt;&gt;内部转账",Sheet1!$E$5:$E$28252,"&lt;&gt;*调拨*")</f>
        <v>0</v>
      </c>
      <c r="X552" s="32">
        <f>SUMIFS(Sheet1!$F$5:$F$28252,Sheet1!$I$5:$I$28252,$B552,Sheet1!$L$5:$L$28252,$A552,Sheet1!$D$5:$D$28252,"内部转款",Sheet1!$E$5:$E$28252,"&lt;&gt;*调拨*")+SUMIFS(Sheet1!$F$5:$F$28252,Sheet1!$I$5:$I$28252,$B552,Sheet1!$L$5:$L$28252,$A552,Sheet1!$D$5:$D$28252,"内部转账",Sheet1!$E$5:$E$28252,"&lt;&gt;*调拨*")</f>
        <v>0</v>
      </c>
      <c r="Y552" s="32">
        <f t="shared" si="40"/>
        <v>0</v>
      </c>
      <c r="Z552" s="32">
        <f>SUMIFS(Sheet1!$F$5:$F$28252,Sheet1!$I$5:$I$28252,$B552,Sheet1!$L$5:$L$28252,$A552)</f>
        <v>0</v>
      </c>
      <c r="AA552" s="32">
        <f>SUMIFS(Sheet1!$G$5:$G$28252,Sheet1!$I$5:$I$28252,$B552,Sheet1!$L$5:$L$28252,$A552,Sheet1!$D$5:$D$28252,"工资",Sheet1!$E$5:$E$28252,"&lt;&gt;*调拨*")+SUMIFS(Sheet1!$G$5:$G$28252,Sheet1!$I$5:$I$28252,$B552,Sheet1!$L$5:$L$28252,$A552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2" s="32">
        <f>SUMIFS(Sheet1!$G$5:$G$28252,Sheet1!$I$5:$I$28252,$B552,Sheet1!$L$5:$L$28252,$A552,Sheet1!$D$5:$D$28252,"水费",Sheet1!$E$5:$E$28252,"&lt;&gt;*调拨*")+SUMIFS(Sheet1!$G$5:$G$28252,Sheet1!$I$5:$I$28252,$B552,Sheet1!$L$5:$L$28252,$A552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2" s="32">
        <f>SUMIFS(Sheet1!$G$5:$G$28252,Sheet1!$I$5:$I$28252,$B552,Sheet1!$L$5:$L$28252,$A552,Sheet1!$D$5:$D$28252,"电费",Sheet1!$E$5:$E$28252,"&lt;&gt;*调拨*")+SUMIFS(Sheet1!$G$5:$G$28252,Sheet1!$I$5:$I$28252,$B552,Sheet1!$L$5:$L$28252,$A552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2" s="32">
        <f>SUMIFS(Sheet1!$G$5:$G$28252,Sheet1!$I$5:$I$28252,$B552,Sheet1!$L$5:$L$28252,$A552,Sheet1!$D$5:$D$28252,"宽带费",Sheet1!$E$5:$E$28252,"&lt;&gt;*调拨*")+SUMIFS(Sheet1!$G$5:$G$28252,Sheet1!$I$5:$I$28252,$B552,Sheet1!$L$5:$L$28252,$A552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2" s="32">
        <f>SUMIFS(Sheet1!$G$5:$G$28252,Sheet1!$I$5:$I$28252,$B552,Sheet1!$L$5:$L$28252,$A552,Sheet1!$D$5:$D$28252,"办公费",Sheet1!$E$5:$E$28252,"&lt;&gt;*调拨*")+SUMIFS(Sheet1!$G$5:$G$28252,Sheet1!$I$5:$I$28252,$B552,Sheet1!$L$5:$L$28252,$A552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2" s="32">
        <f>SUMIFS(Sheet1!$G$5:$G$28252,Sheet1!$I$5:$I$28252,$B552,Sheet1!$L$5:$L$28252,$A552,Sheet1!$D$5:$D$28252,"话费",Sheet1!$E$5:$E$28252,"&lt;&gt;*调拨*")+SUMIFS(Sheet1!$G$5:$G$28252,Sheet1!$I$5:$I$28252,$B552,Sheet1!$L$5:$L$28252,$A552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2" s="32">
        <f>SUMIFS(Sheet1!$G$5:$G$28252,Sheet1!$I$5:$I$28252,$B552,Sheet1!$L$5:$L$28252,$A552,Sheet1!$D$5:$D$28252,"房租",Sheet1!$E$5:$E$28252,"&lt;&gt;*调拨*")+SUMIFS(Sheet1!$G$5:$G$28252,Sheet1!$I$5:$I$28252,$B552,Sheet1!$L$5:$L$28252,$A552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2" s="32">
        <f>SUMIFS(Sheet1!$G$5:$G$28252,Sheet1!$I$5:$I$28252,$B552,Sheet1!$L$5:$L$28252,$A552,Sheet1!$E$5:$E$28252,"*调拨*")</f>
        <v>0</v>
      </c>
      <c r="AI552" s="32">
        <f>SUMIFS(Sheet1!$G$5:$G$28252,Sheet1!$I$5:$I$28252,$B552,Sheet1!$L$5:$L$28252,$A552,Sheet1!$D$5:$D$28252,"内部转款",Sheet1!$E$5:$E$28252,"&lt;&gt;*调拨*")+SUMIFS(Sheet1!$G$5:$G$28252,Sheet1!$I$5:$I$28252,$B552,Sheet1!$L$5:$L$28252,$A552,Sheet1!$D$5:$D$28252,"内部转账",Sheet1!$E$5:$E$28252,"&lt;&gt;*调拨*")</f>
        <v>0</v>
      </c>
      <c r="AJ552" s="32">
        <f t="shared" si="41"/>
        <v>0</v>
      </c>
      <c r="AK552" s="32">
        <f>SUMIFS(Sheet1!$G$5:$G$28252,Sheet1!$I$5:$I$28252,$B552,Sheet1!$L$5:$L$28252,$A552)</f>
        <v>0</v>
      </c>
      <c r="AL552" s="32">
        <f t="shared" si="42"/>
        <v>0</v>
      </c>
    </row>
    <row r="553" ht="16.5" spans="1:38">
      <c r="A553" s="30">
        <v>202610</v>
      </c>
      <c r="B553" s="31" t="s">
        <v>678</v>
      </c>
      <c r="C553" s="32">
        <f>SUMIFS(Sheet1!$F$5:$F$28252,Sheet1!$I$5:$I$28252,$B553,Sheet1!$L$5:$L$28252,$A553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53" s="32">
        <f>SUMIFS(Sheet1!$F$5:$F$28252,Sheet1!$I$5:$I$28252,$B553,Sheet1!$L$5:$L$28252,$A553,Sheet1!$D$5:$D$28252,"医保即时拨付",Sheet1!$E$5:$E$28252,"&lt;&gt;*调拨*")+SUMIFS(Sheet1!$F$5:$F$28252,Sheet1!$I$5:$I$28252,$B553,Sheet1!$L$5:$L$28252,$A553,Sheet1!$E$5:$E$28252,"*医保即时拨付*",Sheet1!$D$5:$D$28252,"&lt;&gt;医保即时拨付",Sheet1!$D$5:$D$28252,"&lt;&gt;内部转款",Sheet1!$D$5:$D$28252,"&lt;&gt;内部转账",Sheet1!$E$5:$E$28252,"&lt;&gt;*调拨*")</f>
        <v>0</v>
      </c>
      <c r="E553" s="32">
        <f>SUMIFS(Sheet1!$F$5:$F$28252,Sheet1!$I$5:$I$28252,$B553,Sheet1!$L$5:$L$28252,$A553,Sheet1!$D$5:$D$28252,"医保",Sheet1!$E$5:$E$28252,"&lt;&gt;*调拨*",Sheet1!$E$5:$E$28252,"&lt;&gt;*医保即时拨付*")+SUMIFS(Sheet1!$F$5:$F$28252,Sheet1!$I$5:$I$28252,$B553,Sheet1!$L$5:$L$28252,$A553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3" s="32">
        <f>SUMIFS(Sheet1!$F$5:$F$28252,Sheet1!$I$5:$I$28252,$B553,Sheet1!$L$5:$L$28252,$A553,Sheet1!$D$5:$D$28252,"聚合",Sheet1!$E$5:$E$28252,"&lt;&gt;*调拨*")+SUMIFS(Sheet1!$F$5:$F$28252,Sheet1!$I$5:$I$28252,$B553,Sheet1!$L$5:$L$28252,$A553,Sheet1!$E$5:$E$28252,"*聚合*",Sheet1!$D$5:$D$28252,"&lt;&gt;聚合",Sheet1!$D$5:$D$28252,"&lt;&gt;内部转款",Sheet1!$D$5:$D$28252,"&lt;&gt;内部转账",Sheet1!$E$5:$E$28252,"&lt;&gt;*调拨*")</f>
        <v>0</v>
      </c>
      <c r="G553" s="32">
        <f>SUMIFS(Sheet1!$F$5:$F$28252,Sheet1!$I$5:$I$28252,$B553,Sheet1!$L$5:$L$28252,$A553,Sheet1!$D$5:$D$28252,"24小时微信",Sheet1!$E$5:$E$28252,"&lt;&gt;*调拨*")+SUMIFS(Sheet1!$F$5:$F$28252,Sheet1!$I$5:$I$28252,$B553,Sheet1!$L$5:$L$28252,$A553,Sheet1!$E$5:$E$28252,"*24小时微信*",Sheet1!$D$5:$D$28252,"&lt;&gt;24小时微信",Sheet1!$D$5:$D$28252,"&lt;&gt;内部转款",Sheet1!$D$5:$D$28252,"&lt;&gt;内部转账",Sheet1!$E$5:$E$28252,"&lt;&gt;*调拨*")</f>
        <v>0</v>
      </c>
      <c r="H553" s="32">
        <f>SUMIFS(Sheet1!$F$5:$F$28252,Sheet1!$I$5:$I$28252,$B553,Sheet1!$L$5:$L$28252,$A553,Sheet1!$D$5:$D$28252,"美团",Sheet1!$E$5:$E$28252,"&lt;&gt;*调拨*")+SUMIFS(Sheet1!$F$5:$F$28252,Sheet1!$I$5:$I$28252,$B553,Sheet1!$L$5:$L$28252,$A553,Sheet1!$E$5:$E$28252,"*美团*",Sheet1!$D$5:$D$28252,"&lt;&gt;美团",Sheet1!$D$5:$D$28252,"&lt;&gt;内部转款",Sheet1!$D$5:$D$28252,"&lt;&gt;内部转账",Sheet1!$E$5:$E$28252,"&lt;&gt;*调拨*")</f>
        <v>0</v>
      </c>
      <c r="I553" s="32">
        <f>SUMIFS(Sheet1!$F$5:$F$28252,Sheet1!$I$5:$I$28252,$B553,Sheet1!$L$5:$L$28252,$A553,Sheet1!$D$5:$D$28252,"饿了么",Sheet1!$E$5:$E$28252,"&lt;&gt;*调拨*")+SUMIFS(Sheet1!$F$5:$F$28252,Sheet1!$I$5:$I$28252,$B553,Sheet1!$L$5:$L$28252,$A553,Sheet1!$E$5:$E$28252,"*饿了么*",Sheet1!$D$5:$D$28252,"&lt;&gt;饿了么",Sheet1!$D$5:$D$28252,"&lt;&gt;内部转款",Sheet1!$D$5:$D$28252,"&lt;&gt;内部转账",Sheet1!$E$5:$E$28252,"&lt;&gt;*调拨*")</f>
        <v>0</v>
      </c>
      <c r="J553" s="32">
        <f>SUMIFS(Sheet1!$F$5:$F$28252,Sheet1!$I$5:$I$28252,$B553,Sheet1!$L$5:$L$28252,$A553,Sheet1!$D$5:$D$28252,"健E卡",Sheet1!$E$5:$E$28252,"&lt;&gt;*调拨*")+SUMIFS(Sheet1!$F$5:$F$28252,Sheet1!$I$5:$I$28252,$B553,Sheet1!$L$5:$L$28252,$A553,Sheet1!$E$5:$E$28252,"*健E卡*",Sheet1!$D$5:$D$28252,"&lt;&gt;健E卡",Sheet1!$D$5:$D$28252,"&lt;&gt;内部转款",Sheet1!$D$5:$D$28252,"&lt;&gt;内部转账",Sheet1!$E$5:$E$28252,"&lt;&gt;*调拨*")</f>
        <v>0</v>
      </c>
      <c r="K553" s="32">
        <f>SUMIFS(Sheet1!$F$5:$F$28252,Sheet1!$I$5:$I$28252,$B553,Sheet1!$L$5:$L$28252,$A553,Sheet1!$D$5:$D$28252,"抖音",Sheet1!$E$5:$E$28252,"&lt;&gt;*调拨*")+SUMIFS(Sheet1!$F$5:$F$28252,Sheet1!$I$5:$I$28252,$B553,Sheet1!$L$5:$L$28252,$A553,Sheet1!$E$5:$E$28252,"*抖音*",Sheet1!$D$5:$D$28252,"&lt;&gt;抖音",Sheet1!$D$5:$D$28252,"&lt;&gt;内部转款",Sheet1!$D$5:$D$28252,"&lt;&gt;内部转账",Sheet1!$E$5:$E$28252,"&lt;&gt;*调拨*")</f>
        <v>0</v>
      </c>
      <c r="L553" s="32">
        <f>SUMIFS(Sheet1!$F$5:$F$28252,Sheet1!$I$5:$I$28252,$B553,Sheet1!$L$5:$L$28252,$A553,Sheet1!$D$5:$D$28252,"医卡通",Sheet1!$E$5:$E$28252,"&lt;&gt;*调拨*")+SUMIFS(Sheet1!$F$5:$F$28252,Sheet1!$I$5:$I$28252,$B553,Sheet1!$L$5:$L$28252,$A553,Sheet1!$E$5:$E$28252,"*医卡通*",Sheet1!$D$5:$D$28252,"&lt;&gt;医卡通",Sheet1!$D$5:$D$28252,"&lt;&gt;内部转款",Sheet1!$D$5:$D$28252,"&lt;&gt;内部转账",Sheet1!$E$5:$E$28252,"&lt;&gt;*调拨*")</f>
        <v>0</v>
      </c>
      <c r="M553" s="32">
        <f>SUMIFS(Sheet1!$F$5:$F$28252,Sheet1!$I$5:$I$28252,$B553,Sheet1!$L$5:$L$28252,$A553,Sheet1!$D$5:$D$28252,"企健网",Sheet1!$E$5:$E$28252,"&lt;&gt;*调拨*")+SUMIFS(Sheet1!$F$5:$F$28252,Sheet1!$I$5:$I$28252,$B553,Sheet1!$L$5:$L$28252,$A553,Sheet1!$E$5:$E$28252,"*企健网*",Sheet1!$D$5:$D$28252,"&lt;&gt;企健网",Sheet1!$D$5:$D$28252,"&lt;&gt;内部转款",Sheet1!$D$5:$D$28252,"&lt;&gt;内部转账",Sheet1!$E$5:$E$28252,"&lt;&gt;*调拨*")</f>
        <v>0</v>
      </c>
      <c r="N553" s="32">
        <f>SUMIFS(Sheet1!$F$5:$F$28252,Sheet1!$I$5:$I$28252,$B553,Sheet1!$L$5:$L$28252,$A553,Sheet1!$D$5:$D$28252,"银联",Sheet1!$E$5:$E$28252,"&lt;&gt;*调拨*")+SUMIFS(Sheet1!$F$5:$F$28252,Sheet1!$I$5:$I$28252,$B553,Sheet1!$L$5:$L$28252,$A553,Sheet1!$E$5:$E$28252,"*银联*",Sheet1!$D$5:$D$28252,"&lt;&gt;银联",Sheet1!$D$5:$D$28252,"&lt;&gt;内部转款",Sheet1!$D$5:$D$28252,"&lt;&gt;内部转账",Sheet1!$E$5:$E$28252,"&lt;&gt;*调拨*")</f>
        <v>0</v>
      </c>
      <c r="O553" s="32">
        <f>SUMIFS(Sheet1!$F$5:$F$28252,Sheet1!$I$5:$I$28252,$B553,Sheet1!$L$5:$L$28252,$A553,Sheet1!$D$5:$D$28252,"京东",Sheet1!$E$5:$E$28252,"&lt;&gt;*调拨*")+SUMIFS(Sheet1!$F$5:$F$28252,Sheet1!$I$5:$I$28252,$B553,Sheet1!$L$5:$L$28252,$A553,Sheet1!$E$5:$E$28252,"*京东*",Sheet1!$D$5:$D$28252,"&lt;&gt;京东",Sheet1!$D$5:$D$28252,"&lt;&gt;内部转款",Sheet1!$D$5:$D$28252,"&lt;&gt;内部转账",Sheet1!$E$5:$E$28252,"&lt;&gt;*调拨*")</f>
        <v>0</v>
      </c>
      <c r="P553" s="32">
        <f>SUMIFS(Sheet1!$F$5:$F$28252,Sheet1!$I$5:$I$28252,$B553,Sheet1!$L$5:$L$28252,$A553,Sheet1!$D$5:$D$28252,"药机微信",Sheet1!$E$5:$E$28252,"&lt;&gt;*调拨*")+SUMIFS(Sheet1!$F$5:$F$28252,Sheet1!$I$5:$I$28252,$B553,Sheet1!$L$5:$L$28252,$A553,Sheet1!$E$5:$E$28252,"*药机微信*",Sheet1!$D$5:$D$28252,"&lt;&gt;药机微信",Sheet1!$D$5:$D$28252,"&lt;&gt;内部转款",Sheet1!$D$5:$D$28252,"&lt;&gt;内部转账",Sheet1!$E$5:$E$28252,"&lt;&gt;*调拨*")</f>
        <v>0</v>
      </c>
      <c r="Q553" s="32">
        <f>SUMIFS(Sheet1!$F$5:$F$28252,Sheet1!$I$5:$I$28252,$B553,Sheet1!$L$5:$L$28252,$A553,Sheet1!$D$5:$D$28252,"亲情卡",Sheet1!$E$5:$E$28252,"&lt;&gt;*调拨*")+SUMIFS(Sheet1!$F$5:$F$28252,Sheet1!$I$5:$I$28252,$B553,Sheet1!$L$5:$L$28252,$A553,Sheet1!$E$5:$E$28252,"*亲情卡*",Sheet1!$D$5:$D$28252,"&lt;&gt;亲情卡",Sheet1!$D$5:$D$28252,"&lt;&gt;内部转款",Sheet1!$D$5:$D$28252,"&lt;&gt;内部转账",Sheet1!$E$5:$E$28252,"&lt;&gt;*调拨*")</f>
        <v>0</v>
      </c>
      <c r="R553" s="32">
        <f>SUMIFS(Sheet1!$F$5:$F$28252,Sheet1!$I$5:$I$28252,$B553,Sheet1!$L$5:$L$28252,$A553,Sheet1!$D$5:$D$28252,"优惠券",Sheet1!$E$5:$E$28252,"&lt;&gt;*调拨*")+SUMIFS(Sheet1!$F$5:$F$28252,Sheet1!$I$5:$I$28252,$B553,Sheet1!$L$5:$L$28252,$A553,Sheet1!$E$5:$E$28252,"*优惠券*",Sheet1!$D$5:$D$28252,"&lt;&gt;优惠券",Sheet1!$D$5:$D$28252,"&lt;&gt;内部转款",Sheet1!$D$5:$D$28252,"&lt;&gt;内部转账",Sheet1!$E$5:$E$28252,"&lt;&gt;*调拨*")</f>
        <v>0</v>
      </c>
      <c r="S553" s="32">
        <f>SUMIFS(Sheet1!$F$5:$F$28252,Sheet1!$I$5:$I$28252,$B553,Sheet1!$L$5:$L$28252,$A553,Sheet1!$D$5:$D$28252,"代金券",Sheet1!$E$5:$E$28252,"&lt;&gt;*调拨*")+SUMIFS(Sheet1!$F$5:$F$28252,Sheet1!$I$5:$I$28252,$B553,Sheet1!$L$5:$L$28252,$A553,Sheet1!$E$5:$E$28252,"*代金券*",Sheet1!$D$5:$D$28252,"&lt;&gt;代金券",Sheet1!$D$5:$D$28252,"&lt;&gt;内部转款",Sheet1!$D$5:$D$28252,"&lt;&gt;内部转账",Sheet1!$E$5:$E$28252,"&lt;&gt;*调拨*")</f>
        <v>0</v>
      </c>
      <c r="T553" s="32">
        <f>SUMIFS(Sheet1!$F$5:$F$28252,Sheet1!$I$5:$I$28252,$B553,Sheet1!$L$5:$L$28252,$A553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553,Sheet1!$L$5:$L$28252,$A553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553,Sheet1!$L$5:$L$28252,$A553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553,Sheet1!$L$5:$L$28252,$A553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3" s="32">
        <f>SUMIFS(Sheet1!$F$5:$F$28252,Sheet1!$I$5:$I$28252,$B553,Sheet1!$L$5:$L$28252,$A553,Sheet1!$E$5:$E$28252,"*调拨*")</f>
        <v>0</v>
      </c>
      <c r="V553" s="32">
        <f>SUMIFS(Sheet1!$F$5:$F$28252,Sheet1!$I$5:$I$28252,$B553,Sheet1!$L$5:$L$28252,$A553,Sheet1!$D$5:$D$28252,"储值",Sheet1!$E$5:$E$28252,"&lt;&gt;*调拨*")+SUMIFS(Sheet1!$F$5:$F$28252,Sheet1!$I$5:$I$28252,$B553,Sheet1!$L$5:$L$28252,$A553,Sheet1!$E$5:$E$28252,"*储值*",Sheet1!$D$5:$D$28252,"&lt;&gt;储值",Sheet1!$D$5:$D$28252,"&lt;&gt;内部转款",Sheet1!$D$5:$D$28252,"&lt;&gt;内部转账",Sheet1!$E$5:$E$28252,"&lt;&gt;*调拨*")</f>
        <v>0</v>
      </c>
      <c r="W553" s="32">
        <f>SUMIFS(Sheet1!$F$5:$F$28252,Sheet1!$I$5:$I$28252,$B553,Sheet1!$L$5:$L$28252,$A553,Sheet1!$D$5:$D$28252,"效期",Sheet1!$E$5:$E$28252,"&lt;&gt;*调拨*")+SUMIFS(Sheet1!$F$5:$F$28252,Sheet1!$I$5:$I$28252,$B553,Sheet1!$L$5:$L$28252,$A553,Sheet1!$E$5:$E$28252,"*效期*",Sheet1!$D$5:$D$28252,"&lt;&gt;效期",Sheet1!$D$5:$D$28252,"&lt;&gt;内部转款",Sheet1!$D$5:$D$28252,"&lt;&gt;内部转账",Sheet1!$E$5:$E$28252,"&lt;&gt;*调拨*")</f>
        <v>0</v>
      </c>
      <c r="X553" s="32">
        <f>SUMIFS(Sheet1!$F$5:$F$28252,Sheet1!$I$5:$I$28252,$B553,Sheet1!$L$5:$L$28252,$A553,Sheet1!$D$5:$D$28252,"内部转款",Sheet1!$E$5:$E$28252,"&lt;&gt;*调拨*")+SUMIFS(Sheet1!$F$5:$F$28252,Sheet1!$I$5:$I$28252,$B553,Sheet1!$L$5:$L$28252,$A553,Sheet1!$D$5:$D$28252,"内部转账",Sheet1!$E$5:$E$28252,"&lt;&gt;*调拨*")</f>
        <v>0</v>
      </c>
      <c r="Y553" s="32">
        <f t="shared" si="40"/>
        <v>0</v>
      </c>
      <c r="Z553" s="32">
        <f>SUMIFS(Sheet1!$F$5:$F$28252,Sheet1!$I$5:$I$28252,$B553,Sheet1!$L$5:$L$28252,$A553)</f>
        <v>0</v>
      </c>
      <c r="AA553" s="32">
        <f>SUMIFS(Sheet1!$G$5:$G$28252,Sheet1!$I$5:$I$28252,$B553,Sheet1!$L$5:$L$28252,$A553,Sheet1!$D$5:$D$28252,"工资",Sheet1!$E$5:$E$28252,"&lt;&gt;*调拨*")+SUMIFS(Sheet1!$G$5:$G$28252,Sheet1!$I$5:$I$28252,$B553,Sheet1!$L$5:$L$28252,$A553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3" s="32">
        <f>SUMIFS(Sheet1!$G$5:$G$28252,Sheet1!$I$5:$I$28252,$B553,Sheet1!$L$5:$L$28252,$A553,Sheet1!$D$5:$D$28252,"水费",Sheet1!$E$5:$E$28252,"&lt;&gt;*调拨*")+SUMIFS(Sheet1!$G$5:$G$28252,Sheet1!$I$5:$I$28252,$B553,Sheet1!$L$5:$L$28252,$A553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3" s="32">
        <f>SUMIFS(Sheet1!$G$5:$G$28252,Sheet1!$I$5:$I$28252,$B553,Sheet1!$L$5:$L$28252,$A553,Sheet1!$D$5:$D$28252,"电费",Sheet1!$E$5:$E$28252,"&lt;&gt;*调拨*")+SUMIFS(Sheet1!$G$5:$G$28252,Sheet1!$I$5:$I$28252,$B553,Sheet1!$L$5:$L$28252,$A553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3" s="32">
        <f>SUMIFS(Sheet1!$G$5:$G$28252,Sheet1!$I$5:$I$28252,$B553,Sheet1!$L$5:$L$28252,$A553,Sheet1!$D$5:$D$28252,"宽带费",Sheet1!$E$5:$E$28252,"&lt;&gt;*调拨*")+SUMIFS(Sheet1!$G$5:$G$28252,Sheet1!$I$5:$I$28252,$B553,Sheet1!$L$5:$L$28252,$A553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3" s="32">
        <f>SUMIFS(Sheet1!$G$5:$G$28252,Sheet1!$I$5:$I$28252,$B553,Sheet1!$L$5:$L$28252,$A553,Sheet1!$D$5:$D$28252,"办公费",Sheet1!$E$5:$E$28252,"&lt;&gt;*调拨*")+SUMIFS(Sheet1!$G$5:$G$28252,Sheet1!$I$5:$I$28252,$B553,Sheet1!$L$5:$L$28252,$A553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3" s="32">
        <f>SUMIFS(Sheet1!$G$5:$G$28252,Sheet1!$I$5:$I$28252,$B553,Sheet1!$L$5:$L$28252,$A553,Sheet1!$D$5:$D$28252,"话费",Sheet1!$E$5:$E$28252,"&lt;&gt;*调拨*")+SUMIFS(Sheet1!$G$5:$G$28252,Sheet1!$I$5:$I$28252,$B553,Sheet1!$L$5:$L$28252,$A553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3" s="32">
        <f>SUMIFS(Sheet1!$G$5:$G$28252,Sheet1!$I$5:$I$28252,$B553,Sheet1!$L$5:$L$28252,$A553,Sheet1!$D$5:$D$28252,"房租",Sheet1!$E$5:$E$28252,"&lt;&gt;*调拨*")+SUMIFS(Sheet1!$G$5:$G$28252,Sheet1!$I$5:$I$28252,$B553,Sheet1!$L$5:$L$28252,$A553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3" s="32">
        <f>SUMIFS(Sheet1!$G$5:$G$28252,Sheet1!$I$5:$I$28252,$B553,Sheet1!$L$5:$L$28252,$A553,Sheet1!$E$5:$E$28252,"*调拨*")</f>
        <v>0</v>
      </c>
      <c r="AI553" s="32">
        <f>SUMIFS(Sheet1!$G$5:$G$28252,Sheet1!$I$5:$I$28252,$B553,Sheet1!$L$5:$L$28252,$A553,Sheet1!$D$5:$D$28252,"内部转款",Sheet1!$E$5:$E$28252,"&lt;&gt;*调拨*")+SUMIFS(Sheet1!$G$5:$G$28252,Sheet1!$I$5:$I$28252,$B553,Sheet1!$L$5:$L$28252,$A553,Sheet1!$D$5:$D$28252,"内部转账",Sheet1!$E$5:$E$28252,"&lt;&gt;*调拨*")</f>
        <v>0</v>
      </c>
      <c r="AJ553" s="32">
        <f t="shared" si="41"/>
        <v>0</v>
      </c>
      <c r="AK553" s="32">
        <f>SUMIFS(Sheet1!$G$5:$G$28252,Sheet1!$I$5:$I$28252,$B553,Sheet1!$L$5:$L$28252,$A553)</f>
        <v>0</v>
      </c>
      <c r="AL553" s="32">
        <f t="shared" si="42"/>
        <v>0</v>
      </c>
    </row>
    <row r="554" ht="16.5" spans="1:38">
      <c r="A554" s="30">
        <v>202610</v>
      </c>
      <c r="B554" s="31" t="s">
        <v>74</v>
      </c>
      <c r="C554" s="32">
        <f>SUMIFS(Sheet1!$F$5:$F$28252,Sheet1!$I$5:$I$28252,$B554,Sheet1!$L$5:$L$28252,$A554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54" s="32">
        <f>SUMIFS(Sheet1!$F$5:$F$28252,Sheet1!$I$5:$I$28252,$B554,Sheet1!$L$5:$L$28252,$A554,Sheet1!$D$5:$D$28252,"医保即时拨付",Sheet1!$E$5:$E$28252,"&lt;&gt;*调拨*")+SUMIFS(Sheet1!$F$5:$F$28252,Sheet1!$I$5:$I$28252,$B554,Sheet1!$L$5:$L$28252,$A554,Sheet1!$E$5:$E$28252,"*医保即时拨付*",Sheet1!$D$5:$D$28252,"&lt;&gt;医保即时拨付",Sheet1!$D$5:$D$28252,"&lt;&gt;内部转款",Sheet1!$D$5:$D$28252,"&lt;&gt;内部转账",Sheet1!$E$5:$E$28252,"&lt;&gt;*调拨*")</f>
        <v>0</v>
      </c>
      <c r="E554" s="32">
        <f>SUMIFS(Sheet1!$F$5:$F$28252,Sheet1!$I$5:$I$28252,$B554,Sheet1!$L$5:$L$28252,$A554,Sheet1!$D$5:$D$28252,"医保",Sheet1!$E$5:$E$28252,"&lt;&gt;*调拨*",Sheet1!$E$5:$E$28252,"&lt;&gt;*医保即时拨付*")+SUMIFS(Sheet1!$F$5:$F$28252,Sheet1!$I$5:$I$28252,$B554,Sheet1!$L$5:$L$28252,$A554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4" s="32">
        <f>SUMIFS(Sheet1!$F$5:$F$28252,Sheet1!$I$5:$I$28252,$B554,Sheet1!$L$5:$L$28252,$A554,Sheet1!$D$5:$D$28252,"聚合",Sheet1!$E$5:$E$28252,"&lt;&gt;*调拨*")+SUMIFS(Sheet1!$F$5:$F$28252,Sheet1!$I$5:$I$28252,$B554,Sheet1!$L$5:$L$28252,$A554,Sheet1!$E$5:$E$28252,"*聚合*",Sheet1!$D$5:$D$28252,"&lt;&gt;聚合",Sheet1!$D$5:$D$28252,"&lt;&gt;内部转款",Sheet1!$D$5:$D$28252,"&lt;&gt;内部转账",Sheet1!$E$5:$E$28252,"&lt;&gt;*调拨*")</f>
        <v>0</v>
      </c>
      <c r="G554" s="32">
        <f>SUMIFS(Sheet1!$F$5:$F$28252,Sheet1!$I$5:$I$28252,$B554,Sheet1!$L$5:$L$28252,$A554,Sheet1!$D$5:$D$28252,"24小时微信",Sheet1!$E$5:$E$28252,"&lt;&gt;*调拨*")+SUMIFS(Sheet1!$F$5:$F$28252,Sheet1!$I$5:$I$28252,$B554,Sheet1!$L$5:$L$28252,$A554,Sheet1!$E$5:$E$28252,"*24小时微信*",Sheet1!$D$5:$D$28252,"&lt;&gt;24小时微信",Sheet1!$D$5:$D$28252,"&lt;&gt;内部转款",Sheet1!$D$5:$D$28252,"&lt;&gt;内部转账",Sheet1!$E$5:$E$28252,"&lt;&gt;*调拨*")</f>
        <v>0</v>
      </c>
      <c r="H554" s="32">
        <f>SUMIFS(Sheet1!$F$5:$F$28252,Sheet1!$I$5:$I$28252,$B554,Sheet1!$L$5:$L$28252,$A554,Sheet1!$D$5:$D$28252,"美团",Sheet1!$E$5:$E$28252,"&lt;&gt;*调拨*")+SUMIFS(Sheet1!$F$5:$F$28252,Sheet1!$I$5:$I$28252,$B554,Sheet1!$L$5:$L$28252,$A554,Sheet1!$E$5:$E$28252,"*美团*",Sheet1!$D$5:$D$28252,"&lt;&gt;美团",Sheet1!$D$5:$D$28252,"&lt;&gt;内部转款",Sheet1!$D$5:$D$28252,"&lt;&gt;内部转账",Sheet1!$E$5:$E$28252,"&lt;&gt;*调拨*")</f>
        <v>0</v>
      </c>
      <c r="I554" s="32">
        <f>SUMIFS(Sheet1!$F$5:$F$28252,Sheet1!$I$5:$I$28252,$B554,Sheet1!$L$5:$L$28252,$A554,Sheet1!$D$5:$D$28252,"饿了么",Sheet1!$E$5:$E$28252,"&lt;&gt;*调拨*")+SUMIFS(Sheet1!$F$5:$F$28252,Sheet1!$I$5:$I$28252,$B554,Sheet1!$L$5:$L$28252,$A554,Sheet1!$E$5:$E$28252,"*饿了么*",Sheet1!$D$5:$D$28252,"&lt;&gt;饿了么",Sheet1!$D$5:$D$28252,"&lt;&gt;内部转款",Sheet1!$D$5:$D$28252,"&lt;&gt;内部转账",Sheet1!$E$5:$E$28252,"&lt;&gt;*调拨*")</f>
        <v>0</v>
      </c>
      <c r="J554" s="32">
        <f>SUMIFS(Sheet1!$F$5:$F$28252,Sheet1!$I$5:$I$28252,$B554,Sheet1!$L$5:$L$28252,$A554,Sheet1!$D$5:$D$28252,"健E卡",Sheet1!$E$5:$E$28252,"&lt;&gt;*调拨*")+SUMIFS(Sheet1!$F$5:$F$28252,Sheet1!$I$5:$I$28252,$B554,Sheet1!$L$5:$L$28252,$A554,Sheet1!$E$5:$E$28252,"*健E卡*",Sheet1!$D$5:$D$28252,"&lt;&gt;健E卡",Sheet1!$D$5:$D$28252,"&lt;&gt;内部转款",Sheet1!$D$5:$D$28252,"&lt;&gt;内部转账",Sheet1!$E$5:$E$28252,"&lt;&gt;*调拨*")</f>
        <v>0</v>
      </c>
      <c r="K554" s="32">
        <f>SUMIFS(Sheet1!$F$5:$F$28252,Sheet1!$I$5:$I$28252,$B554,Sheet1!$L$5:$L$28252,$A554,Sheet1!$D$5:$D$28252,"抖音",Sheet1!$E$5:$E$28252,"&lt;&gt;*调拨*")+SUMIFS(Sheet1!$F$5:$F$28252,Sheet1!$I$5:$I$28252,$B554,Sheet1!$L$5:$L$28252,$A554,Sheet1!$E$5:$E$28252,"*抖音*",Sheet1!$D$5:$D$28252,"&lt;&gt;抖音",Sheet1!$D$5:$D$28252,"&lt;&gt;内部转款",Sheet1!$D$5:$D$28252,"&lt;&gt;内部转账",Sheet1!$E$5:$E$28252,"&lt;&gt;*调拨*")</f>
        <v>0</v>
      </c>
      <c r="L554" s="32">
        <f>SUMIFS(Sheet1!$F$5:$F$28252,Sheet1!$I$5:$I$28252,$B554,Sheet1!$L$5:$L$28252,$A554,Sheet1!$D$5:$D$28252,"医卡通",Sheet1!$E$5:$E$28252,"&lt;&gt;*调拨*")+SUMIFS(Sheet1!$F$5:$F$28252,Sheet1!$I$5:$I$28252,$B554,Sheet1!$L$5:$L$28252,$A554,Sheet1!$E$5:$E$28252,"*医卡通*",Sheet1!$D$5:$D$28252,"&lt;&gt;医卡通",Sheet1!$D$5:$D$28252,"&lt;&gt;内部转款",Sheet1!$D$5:$D$28252,"&lt;&gt;内部转账",Sheet1!$E$5:$E$28252,"&lt;&gt;*调拨*")</f>
        <v>0</v>
      </c>
      <c r="M554" s="32">
        <f>SUMIFS(Sheet1!$F$5:$F$28252,Sheet1!$I$5:$I$28252,$B554,Sheet1!$L$5:$L$28252,$A554,Sheet1!$D$5:$D$28252,"企健网",Sheet1!$E$5:$E$28252,"&lt;&gt;*调拨*")+SUMIFS(Sheet1!$F$5:$F$28252,Sheet1!$I$5:$I$28252,$B554,Sheet1!$L$5:$L$28252,$A554,Sheet1!$E$5:$E$28252,"*企健网*",Sheet1!$D$5:$D$28252,"&lt;&gt;企健网",Sheet1!$D$5:$D$28252,"&lt;&gt;内部转款",Sheet1!$D$5:$D$28252,"&lt;&gt;内部转账",Sheet1!$E$5:$E$28252,"&lt;&gt;*调拨*")</f>
        <v>0</v>
      </c>
      <c r="N554" s="32">
        <f>SUMIFS(Sheet1!$F$5:$F$28252,Sheet1!$I$5:$I$28252,$B554,Sheet1!$L$5:$L$28252,$A554,Sheet1!$D$5:$D$28252,"银联",Sheet1!$E$5:$E$28252,"&lt;&gt;*调拨*")+SUMIFS(Sheet1!$F$5:$F$28252,Sheet1!$I$5:$I$28252,$B554,Sheet1!$L$5:$L$28252,$A554,Sheet1!$E$5:$E$28252,"*银联*",Sheet1!$D$5:$D$28252,"&lt;&gt;银联",Sheet1!$D$5:$D$28252,"&lt;&gt;内部转款",Sheet1!$D$5:$D$28252,"&lt;&gt;内部转账",Sheet1!$E$5:$E$28252,"&lt;&gt;*调拨*")</f>
        <v>0</v>
      </c>
      <c r="O554" s="32">
        <f>SUMIFS(Sheet1!$F$5:$F$28252,Sheet1!$I$5:$I$28252,$B554,Sheet1!$L$5:$L$28252,$A554,Sheet1!$D$5:$D$28252,"京东",Sheet1!$E$5:$E$28252,"&lt;&gt;*调拨*")+SUMIFS(Sheet1!$F$5:$F$28252,Sheet1!$I$5:$I$28252,$B554,Sheet1!$L$5:$L$28252,$A554,Sheet1!$E$5:$E$28252,"*京东*",Sheet1!$D$5:$D$28252,"&lt;&gt;京东",Sheet1!$D$5:$D$28252,"&lt;&gt;内部转款",Sheet1!$D$5:$D$28252,"&lt;&gt;内部转账",Sheet1!$E$5:$E$28252,"&lt;&gt;*调拨*")</f>
        <v>0</v>
      </c>
      <c r="P554" s="32">
        <f>SUMIFS(Sheet1!$F$5:$F$28252,Sheet1!$I$5:$I$28252,$B554,Sheet1!$L$5:$L$28252,$A554,Sheet1!$D$5:$D$28252,"药机微信",Sheet1!$E$5:$E$28252,"&lt;&gt;*调拨*")+SUMIFS(Sheet1!$F$5:$F$28252,Sheet1!$I$5:$I$28252,$B554,Sheet1!$L$5:$L$28252,$A554,Sheet1!$E$5:$E$28252,"*药机微信*",Sheet1!$D$5:$D$28252,"&lt;&gt;药机微信",Sheet1!$D$5:$D$28252,"&lt;&gt;内部转款",Sheet1!$D$5:$D$28252,"&lt;&gt;内部转账",Sheet1!$E$5:$E$28252,"&lt;&gt;*调拨*")</f>
        <v>0</v>
      </c>
      <c r="Q554" s="32">
        <f>SUMIFS(Sheet1!$F$5:$F$28252,Sheet1!$I$5:$I$28252,$B554,Sheet1!$L$5:$L$28252,$A554,Sheet1!$D$5:$D$28252,"亲情卡",Sheet1!$E$5:$E$28252,"&lt;&gt;*调拨*")+SUMIFS(Sheet1!$F$5:$F$28252,Sheet1!$I$5:$I$28252,$B554,Sheet1!$L$5:$L$28252,$A554,Sheet1!$E$5:$E$28252,"*亲情卡*",Sheet1!$D$5:$D$28252,"&lt;&gt;亲情卡",Sheet1!$D$5:$D$28252,"&lt;&gt;内部转款",Sheet1!$D$5:$D$28252,"&lt;&gt;内部转账",Sheet1!$E$5:$E$28252,"&lt;&gt;*调拨*")</f>
        <v>0</v>
      </c>
      <c r="R554" s="32">
        <f>SUMIFS(Sheet1!$F$5:$F$28252,Sheet1!$I$5:$I$28252,$B554,Sheet1!$L$5:$L$28252,$A554,Sheet1!$D$5:$D$28252,"优惠券",Sheet1!$E$5:$E$28252,"&lt;&gt;*调拨*")+SUMIFS(Sheet1!$F$5:$F$28252,Sheet1!$I$5:$I$28252,$B554,Sheet1!$L$5:$L$28252,$A554,Sheet1!$E$5:$E$28252,"*优惠券*",Sheet1!$D$5:$D$28252,"&lt;&gt;优惠券",Sheet1!$D$5:$D$28252,"&lt;&gt;内部转款",Sheet1!$D$5:$D$28252,"&lt;&gt;内部转账",Sheet1!$E$5:$E$28252,"&lt;&gt;*调拨*")</f>
        <v>0</v>
      </c>
      <c r="S554" s="32">
        <f>SUMIFS(Sheet1!$F$5:$F$28252,Sheet1!$I$5:$I$28252,$B554,Sheet1!$L$5:$L$28252,$A554,Sheet1!$D$5:$D$28252,"代金券",Sheet1!$E$5:$E$28252,"&lt;&gt;*调拨*")+SUMIFS(Sheet1!$F$5:$F$28252,Sheet1!$I$5:$I$28252,$B554,Sheet1!$L$5:$L$28252,$A554,Sheet1!$E$5:$E$28252,"*代金券*",Sheet1!$D$5:$D$28252,"&lt;&gt;代金券",Sheet1!$D$5:$D$28252,"&lt;&gt;内部转款",Sheet1!$D$5:$D$28252,"&lt;&gt;内部转账",Sheet1!$E$5:$E$28252,"&lt;&gt;*调拨*")</f>
        <v>0</v>
      </c>
      <c r="T554" s="32">
        <f>SUMIFS(Sheet1!$F$5:$F$28252,Sheet1!$I$5:$I$28252,$B554,Sheet1!$L$5:$L$28252,$A554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554,Sheet1!$L$5:$L$28252,$A554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554,Sheet1!$L$5:$L$28252,$A554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554,Sheet1!$L$5:$L$28252,$A554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4" s="32">
        <f>SUMIFS(Sheet1!$F$5:$F$28252,Sheet1!$I$5:$I$28252,$B554,Sheet1!$L$5:$L$28252,$A554,Sheet1!$E$5:$E$28252,"*调拨*")</f>
        <v>0</v>
      </c>
      <c r="V554" s="32">
        <f>SUMIFS(Sheet1!$F$5:$F$28252,Sheet1!$I$5:$I$28252,$B554,Sheet1!$L$5:$L$28252,$A554,Sheet1!$D$5:$D$28252,"储值",Sheet1!$E$5:$E$28252,"&lt;&gt;*调拨*")+SUMIFS(Sheet1!$F$5:$F$28252,Sheet1!$I$5:$I$28252,$B554,Sheet1!$L$5:$L$28252,$A554,Sheet1!$E$5:$E$28252,"*储值*",Sheet1!$D$5:$D$28252,"&lt;&gt;储值",Sheet1!$D$5:$D$28252,"&lt;&gt;内部转款",Sheet1!$D$5:$D$28252,"&lt;&gt;内部转账",Sheet1!$E$5:$E$28252,"&lt;&gt;*调拨*")</f>
        <v>0</v>
      </c>
      <c r="W554" s="32">
        <f>SUMIFS(Sheet1!$F$5:$F$28252,Sheet1!$I$5:$I$28252,$B554,Sheet1!$L$5:$L$28252,$A554,Sheet1!$D$5:$D$28252,"效期",Sheet1!$E$5:$E$28252,"&lt;&gt;*调拨*")+SUMIFS(Sheet1!$F$5:$F$28252,Sheet1!$I$5:$I$28252,$B554,Sheet1!$L$5:$L$28252,$A554,Sheet1!$E$5:$E$28252,"*效期*",Sheet1!$D$5:$D$28252,"&lt;&gt;效期",Sheet1!$D$5:$D$28252,"&lt;&gt;内部转款",Sheet1!$D$5:$D$28252,"&lt;&gt;内部转账",Sheet1!$E$5:$E$28252,"&lt;&gt;*调拨*")</f>
        <v>0</v>
      </c>
      <c r="X554" s="32">
        <f>SUMIFS(Sheet1!$F$5:$F$28252,Sheet1!$I$5:$I$28252,$B554,Sheet1!$L$5:$L$28252,$A554,Sheet1!$D$5:$D$28252,"内部转款",Sheet1!$E$5:$E$28252,"&lt;&gt;*调拨*")+SUMIFS(Sheet1!$F$5:$F$28252,Sheet1!$I$5:$I$28252,$B554,Sheet1!$L$5:$L$28252,$A554,Sheet1!$D$5:$D$28252,"内部转账",Sheet1!$E$5:$E$28252,"&lt;&gt;*调拨*")</f>
        <v>0</v>
      </c>
      <c r="Y554" s="32">
        <f t="shared" si="40"/>
        <v>0</v>
      </c>
      <c r="Z554" s="32">
        <f>SUMIFS(Sheet1!$F$5:$F$28252,Sheet1!$I$5:$I$28252,$B554,Sheet1!$L$5:$L$28252,$A554)</f>
        <v>0</v>
      </c>
      <c r="AA554" s="32">
        <f>SUMIFS(Sheet1!$G$5:$G$28252,Sheet1!$I$5:$I$28252,$B554,Sheet1!$L$5:$L$28252,$A554,Sheet1!$D$5:$D$28252,"工资",Sheet1!$E$5:$E$28252,"&lt;&gt;*调拨*")+SUMIFS(Sheet1!$G$5:$G$28252,Sheet1!$I$5:$I$28252,$B554,Sheet1!$L$5:$L$28252,$A554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4" s="32">
        <f>SUMIFS(Sheet1!$G$5:$G$28252,Sheet1!$I$5:$I$28252,$B554,Sheet1!$L$5:$L$28252,$A554,Sheet1!$D$5:$D$28252,"水费",Sheet1!$E$5:$E$28252,"&lt;&gt;*调拨*")+SUMIFS(Sheet1!$G$5:$G$28252,Sheet1!$I$5:$I$28252,$B554,Sheet1!$L$5:$L$28252,$A554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4" s="32">
        <f>SUMIFS(Sheet1!$G$5:$G$28252,Sheet1!$I$5:$I$28252,$B554,Sheet1!$L$5:$L$28252,$A554,Sheet1!$D$5:$D$28252,"电费",Sheet1!$E$5:$E$28252,"&lt;&gt;*调拨*")+SUMIFS(Sheet1!$G$5:$G$28252,Sheet1!$I$5:$I$28252,$B554,Sheet1!$L$5:$L$28252,$A554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4" s="32">
        <f>SUMIFS(Sheet1!$G$5:$G$28252,Sheet1!$I$5:$I$28252,$B554,Sheet1!$L$5:$L$28252,$A554,Sheet1!$D$5:$D$28252,"宽带费",Sheet1!$E$5:$E$28252,"&lt;&gt;*调拨*")+SUMIFS(Sheet1!$G$5:$G$28252,Sheet1!$I$5:$I$28252,$B554,Sheet1!$L$5:$L$28252,$A554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4" s="32">
        <f>SUMIFS(Sheet1!$G$5:$G$28252,Sheet1!$I$5:$I$28252,$B554,Sheet1!$L$5:$L$28252,$A554,Sheet1!$D$5:$D$28252,"办公费",Sheet1!$E$5:$E$28252,"&lt;&gt;*调拨*")+SUMIFS(Sheet1!$G$5:$G$28252,Sheet1!$I$5:$I$28252,$B554,Sheet1!$L$5:$L$28252,$A554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4" s="32">
        <f>SUMIFS(Sheet1!$G$5:$G$28252,Sheet1!$I$5:$I$28252,$B554,Sheet1!$L$5:$L$28252,$A554,Sheet1!$D$5:$D$28252,"话费",Sheet1!$E$5:$E$28252,"&lt;&gt;*调拨*")+SUMIFS(Sheet1!$G$5:$G$28252,Sheet1!$I$5:$I$28252,$B554,Sheet1!$L$5:$L$28252,$A554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4" s="32">
        <f>SUMIFS(Sheet1!$G$5:$G$28252,Sheet1!$I$5:$I$28252,$B554,Sheet1!$L$5:$L$28252,$A554,Sheet1!$D$5:$D$28252,"房租",Sheet1!$E$5:$E$28252,"&lt;&gt;*调拨*")+SUMIFS(Sheet1!$G$5:$G$28252,Sheet1!$I$5:$I$28252,$B554,Sheet1!$L$5:$L$28252,$A554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4" s="32">
        <f>SUMIFS(Sheet1!$G$5:$G$28252,Sheet1!$I$5:$I$28252,$B554,Sheet1!$L$5:$L$28252,$A554,Sheet1!$E$5:$E$28252,"*调拨*")</f>
        <v>0</v>
      </c>
      <c r="AI554" s="32">
        <f>SUMIFS(Sheet1!$G$5:$G$28252,Sheet1!$I$5:$I$28252,$B554,Sheet1!$L$5:$L$28252,$A554,Sheet1!$D$5:$D$28252,"内部转款",Sheet1!$E$5:$E$28252,"&lt;&gt;*调拨*")+SUMIFS(Sheet1!$G$5:$G$28252,Sheet1!$I$5:$I$28252,$B554,Sheet1!$L$5:$L$28252,$A554,Sheet1!$D$5:$D$28252,"内部转账",Sheet1!$E$5:$E$28252,"&lt;&gt;*调拨*")</f>
        <v>0</v>
      </c>
      <c r="AJ554" s="32">
        <f t="shared" si="41"/>
        <v>0</v>
      </c>
      <c r="AK554" s="32">
        <f>SUMIFS(Sheet1!$G$5:$G$28252,Sheet1!$I$5:$I$28252,$B554,Sheet1!$L$5:$L$28252,$A554)</f>
        <v>0</v>
      </c>
      <c r="AL554" s="32">
        <f t="shared" si="42"/>
        <v>0</v>
      </c>
    </row>
    <row r="555" ht="16.5" spans="1:38">
      <c r="A555" s="30">
        <v>202610</v>
      </c>
      <c r="B555" s="31" t="s">
        <v>216</v>
      </c>
      <c r="C555" s="32">
        <f>SUMIFS(Sheet1!$F$5:$F$28252,Sheet1!$I$5:$I$28252,$B555,Sheet1!$L$5:$L$28252,$A555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55" s="32">
        <f>SUMIFS(Sheet1!$F$5:$F$28252,Sheet1!$I$5:$I$28252,$B555,Sheet1!$L$5:$L$28252,$A555,Sheet1!$D$5:$D$28252,"医保即时拨付",Sheet1!$E$5:$E$28252,"&lt;&gt;*调拨*")+SUMIFS(Sheet1!$F$5:$F$28252,Sheet1!$I$5:$I$28252,$B555,Sheet1!$L$5:$L$28252,$A555,Sheet1!$E$5:$E$28252,"*医保即时拨付*",Sheet1!$D$5:$D$28252,"&lt;&gt;医保即时拨付",Sheet1!$D$5:$D$28252,"&lt;&gt;内部转款",Sheet1!$D$5:$D$28252,"&lt;&gt;内部转账",Sheet1!$E$5:$E$28252,"&lt;&gt;*调拨*")</f>
        <v>0</v>
      </c>
      <c r="E555" s="32">
        <f>SUMIFS(Sheet1!$F$5:$F$28252,Sheet1!$I$5:$I$28252,$B555,Sheet1!$L$5:$L$28252,$A555,Sheet1!$D$5:$D$28252,"医保",Sheet1!$E$5:$E$28252,"&lt;&gt;*调拨*",Sheet1!$E$5:$E$28252,"&lt;&gt;*医保即时拨付*")+SUMIFS(Sheet1!$F$5:$F$28252,Sheet1!$I$5:$I$28252,$B555,Sheet1!$L$5:$L$28252,$A555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5" s="32">
        <f>SUMIFS(Sheet1!$F$5:$F$28252,Sheet1!$I$5:$I$28252,$B555,Sheet1!$L$5:$L$28252,$A555,Sheet1!$D$5:$D$28252,"聚合",Sheet1!$E$5:$E$28252,"&lt;&gt;*调拨*")+SUMIFS(Sheet1!$F$5:$F$28252,Sheet1!$I$5:$I$28252,$B555,Sheet1!$L$5:$L$28252,$A555,Sheet1!$E$5:$E$28252,"*聚合*",Sheet1!$D$5:$D$28252,"&lt;&gt;聚合",Sheet1!$D$5:$D$28252,"&lt;&gt;内部转款",Sheet1!$D$5:$D$28252,"&lt;&gt;内部转账",Sheet1!$E$5:$E$28252,"&lt;&gt;*调拨*")</f>
        <v>0</v>
      </c>
      <c r="G555" s="32">
        <f>SUMIFS(Sheet1!$F$5:$F$28252,Sheet1!$I$5:$I$28252,$B555,Sheet1!$L$5:$L$28252,$A555,Sheet1!$D$5:$D$28252,"24小时微信",Sheet1!$E$5:$E$28252,"&lt;&gt;*调拨*")+SUMIFS(Sheet1!$F$5:$F$28252,Sheet1!$I$5:$I$28252,$B555,Sheet1!$L$5:$L$28252,$A555,Sheet1!$E$5:$E$28252,"*24小时微信*",Sheet1!$D$5:$D$28252,"&lt;&gt;24小时微信",Sheet1!$D$5:$D$28252,"&lt;&gt;内部转款",Sheet1!$D$5:$D$28252,"&lt;&gt;内部转账",Sheet1!$E$5:$E$28252,"&lt;&gt;*调拨*")</f>
        <v>0</v>
      </c>
      <c r="H555" s="32">
        <f>SUMIFS(Sheet1!$F$5:$F$28252,Sheet1!$I$5:$I$28252,$B555,Sheet1!$L$5:$L$28252,$A555,Sheet1!$D$5:$D$28252,"美团",Sheet1!$E$5:$E$28252,"&lt;&gt;*调拨*")+SUMIFS(Sheet1!$F$5:$F$28252,Sheet1!$I$5:$I$28252,$B555,Sheet1!$L$5:$L$28252,$A555,Sheet1!$E$5:$E$28252,"*美团*",Sheet1!$D$5:$D$28252,"&lt;&gt;美团",Sheet1!$D$5:$D$28252,"&lt;&gt;内部转款",Sheet1!$D$5:$D$28252,"&lt;&gt;内部转账",Sheet1!$E$5:$E$28252,"&lt;&gt;*调拨*")</f>
        <v>0</v>
      </c>
      <c r="I555" s="32">
        <f>SUMIFS(Sheet1!$F$5:$F$28252,Sheet1!$I$5:$I$28252,$B555,Sheet1!$L$5:$L$28252,$A555,Sheet1!$D$5:$D$28252,"饿了么",Sheet1!$E$5:$E$28252,"&lt;&gt;*调拨*")+SUMIFS(Sheet1!$F$5:$F$28252,Sheet1!$I$5:$I$28252,$B555,Sheet1!$L$5:$L$28252,$A555,Sheet1!$E$5:$E$28252,"*饿了么*",Sheet1!$D$5:$D$28252,"&lt;&gt;饿了么",Sheet1!$D$5:$D$28252,"&lt;&gt;内部转款",Sheet1!$D$5:$D$28252,"&lt;&gt;内部转账",Sheet1!$E$5:$E$28252,"&lt;&gt;*调拨*")</f>
        <v>0</v>
      </c>
      <c r="J555" s="32">
        <f>SUMIFS(Sheet1!$F$5:$F$28252,Sheet1!$I$5:$I$28252,$B555,Sheet1!$L$5:$L$28252,$A555,Sheet1!$D$5:$D$28252,"健E卡",Sheet1!$E$5:$E$28252,"&lt;&gt;*调拨*")+SUMIFS(Sheet1!$F$5:$F$28252,Sheet1!$I$5:$I$28252,$B555,Sheet1!$L$5:$L$28252,$A555,Sheet1!$E$5:$E$28252,"*健E卡*",Sheet1!$D$5:$D$28252,"&lt;&gt;健E卡",Sheet1!$D$5:$D$28252,"&lt;&gt;内部转款",Sheet1!$D$5:$D$28252,"&lt;&gt;内部转账",Sheet1!$E$5:$E$28252,"&lt;&gt;*调拨*")</f>
        <v>0</v>
      </c>
      <c r="K555" s="32">
        <f>SUMIFS(Sheet1!$F$5:$F$28252,Sheet1!$I$5:$I$28252,$B555,Sheet1!$L$5:$L$28252,$A555,Sheet1!$D$5:$D$28252,"抖音",Sheet1!$E$5:$E$28252,"&lt;&gt;*调拨*")+SUMIFS(Sheet1!$F$5:$F$28252,Sheet1!$I$5:$I$28252,$B555,Sheet1!$L$5:$L$28252,$A555,Sheet1!$E$5:$E$28252,"*抖音*",Sheet1!$D$5:$D$28252,"&lt;&gt;抖音",Sheet1!$D$5:$D$28252,"&lt;&gt;内部转款",Sheet1!$D$5:$D$28252,"&lt;&gt;内部转账",Sheet1!$E$5:$E$28252,"&lt;&gt;*调拨*")</f>
        <v>0</v>
      </c>
      <c r="L555" s="32">
        <f>SUMIFS(Sheet1!$F$5:$F$28252,Sheet1!$I$5:$I$28252,$B555,Sheet1!$L$5:$L$28252,$A555,Sheet1!$D$5:$D$28252,"医卡通",Sheet1!$E$5:$E$28252,"&lt;&gt;*调拨*")+SUMIFS(Sheet1!$F$5:$F$28252,Sheet1!$I$5:$I$28252,$B555,Sheet1!$L$5:$L$28252,$A555,Sheet1!$E$5:$E$28252,"*医卡通*",Sheet1!$D$5:$D$28252,"&lt;&gt;医卡通",Sheet1!$D$5:$D$28252,"&lt;&gt;内部转款",Sheet1!$D$5:$D$28252,"&lt;&gt;内部转账",Sheet1!$E$5:$E$28252,"&lt;&gt;*调拨*")</f>
        <v>0</v>
      </c>
      <c r="M555" s="32">
        <f>SUMIFS(Sheet1!$F$5:$F$28252,Sheet1!$I$5:$I$28252,$B555,Sheet1!$L$5:$L$28252,$A555,Sheet1!$D$5:$D$28252,"企健网",Sheet1!$E$5:$E$28252,"&lt;&gt;*调拨*")+SUMIFS(Sheet1!$F$5:$F$28252,Sheet1!$I$5:$I$28252,$B555,Sheet1!$L$5:$L$28252,$A555,Sheet1!$E$5:$E$28252,"*企健网*",Sheet1!$D$5:$D$28252,"&lt;&gt;企健网",Sheet1!$D$5:$D$28252,"&lt;&gt;内部转款",Sheet1!$D$5:$D$28252,"&lt;&gt;内部转账",Sheet1!$E$5:$E$28252,"&lt;&gt;*调拨*")</f>
        <v>0</v>
      </c>
      <c r="N555" s="32">
        <f>SUMIFS(Sheet1!$F$5:$F$28252,Sheet1!$I$5:$I$28252,$B555,Sheet1!$L$5:$L$28252,$A555,Sheet1!$D$5:$D$28252,"银联",Sheet1!$E$5:$E$28252,"&lt;&gt;*调拨*")+SUMIFS(Sheet1!$F$5:$F$28252,Sheet1!$I$5:$I$28252,$B555,Sheet1!$L$5:$L$28252,$A555,Sheet1!$E$5:$E$28252,"*银联*",Sheet1!$D$5:$D$28252,"&lt;&gt;银联",Sheet1!$D$5:$D$28252,"&lt;&gt;内部转款",Sheet1!$D$5:$D$28252,"&lt;&gt;内部转账",Sheet1!$E$5:$E$28252,"&lt;&gt;*调拨*")</f>
        <v>0</v>
      </c>
      <c r="O555" s="32">
        <f>SUMIFS(Sheet1!$F$5:$F$28252,Sheet1!$I$5:$I$28252,$B555,Sheet1!$L$5:$L$28252,$A555,Sheet1!$D$5:$D$28252,"京东",Sheet1!$E$5:$E$28252,"&lt;&gt;*调拨*")+SUMIFS(Sheet1!$F$5:$F$28252,Sheet1!$I$5:$I$28252,$B555,Sheet1!$L$5:$L$28252,$A555,Sheet1!$E$5:$E$28252,"*京东*",Sheet1!$D$5:$D$28252,"&lt;&gt;京东",Sheet1!$D$5:$D$28252,"&lt;&gt;内部转款",Sheet1!$D$5:$D$28252,"&lt;&gt;内部转账",Sheet1!$E$5:$E$28252,"&lt;&gt;*调拨*")</f>
        <v>0</v>
      </c>
      <c r="P555" s="32">
        <f>SUMIFS(Sheet1!$F$5:$F$28252,Sheet1!$I$5:$I$28252,$B555,Sheet1!$L$5:$L$28252,$A555,Sheet1!$D$5:$D$28252,"药机微信",Sheet1!$E$5:$E$28252,"&lt;&gt;*调拨*")+SUMIFS(Sheet1!$F$5:$F$28252,Sheet1!$I$5:$I$28252,$B555,Sheet1!$L$5:$L$28252,$A555,Sheet1!$E$5:$E$28252,"*药机微信*",Sheet1!$D$5:$D$28252,"&lt;&gt;药机微信",Sheet1!$D$5:$D$28252,"&lt;&gt;内部转款",Sheet1!$D$5:$D$28252,"&lt;&gt;内部转账",Sheet1!$E$5:$E$28252,"&lt;&gt;*调拨*")</f>
        <v>0</v>
      </c>
      <c r="Q555" s="32">
        <f>SUMIFS(Sheet1!$F$5:$F$28252,Sheet1!$I$5:$I$28252,$B555,Sheet1!$L$5:$L$28252,$A555,Sheet1!$D$5:$D$28252,"亲情卡",Sheet1!$E$5:$E$28252,"&lt;&gt;*调拨*")+SUMIFS(Sheet1!$F$5:$F$28252,Sheet1!$I$5:$I$28252,$B555,Sheet1!$L$5:$L$28252,$A555,Sheet1!$E$5:$E$28252,"*亲情卡*",Sheet1!$D$5:$D$28252,"&lt;&gt;亲情卡",Sheet1!$D$5:$D$28252,"&lt;&gt;内部转款",Sheet1!$D$5:$D$28252,"&lt;&gt;内部转账",Sheet1!$E$5:$E$28252,"&lt;&gt;*调拨*")</f>
        <v>0</v>
      </c>
      <c r="R555" s="32">
        <f>SUMIFS(Sheet1!$F$5:$F$28252,Sheet1!$I$5:$I$28252,$B555,Sheet1!$L$5:$L$28252,$A555,Sheet1!$D$5:$D$28252,"优惠券",Sheet1!$E$5:$E$28252,"&lt;&gt;*调拨*")+SUMIFS(Sheet1!$F$5:$F$28252,Sheet1!$I$5:$I$28252,$B555,Sheet1!$L$5:$L$28252,$A555,Sheet1!$E$5:$E$28252,"*优惠券*",Sheet1!$D$5:$D$28252,"&lt;&gt;优惠券",Sheet1!$D$5:$D$28252,"&lt;&gt;内部转款",Sheet1!$D$5:$D$28252,"&lt;&gt;内部转账",Sheet1!$E$5:$E$28252,"&lt;&gt;*调拨*")</f>
        <v>0</v>
      </c>
      <c r="S555" s="32">
        <f>SUMIFS(Sheet1!$F$5:$F$28252,Sheet1!$I$5:$I$28252,$B555,Sheet1!$L$5:$L$28252,$A555,Sheet1!$D$5:$D$28252,"代金券",Sheet1!$E$5:$E$28252,"&lt;&gt;*调拨*")+SUMIFS(Sheet1!$F$5:$F$28252,Sheet1!$I$5:$I$28252,$B555,Sheet1!$L$5:$L$28252,$A555,Sheet1!$E$5:$E$28252,"*代金券*",Sheet1!$D$5:$D$28252,"&lt;&gt;代金券",Sheet1!$D$5:$D$28252,"&lt;&gt;内部转款",Sheet1!$D$5:$D$28252,"&lt;&gt;内部转账",Sheet1!$E$5:$E$28252,"&lt;&gt;*调拨*")</f>
        <v>0</v>
      </c>
      <c r="T555" s="32">
        <f>SUMIFS(Sheet1!$F$5:$F$28252,Sheet1!$I$5:$I$28252,$B555,Sheet1!$L$5:$L$28252,$A555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555,Sheet1!$L$5:$L$28252,$A555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555,Sheet1!$L$5:$L$28252,$A555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555,Sheet1!$L$5:$L$28252,$A555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5" s="32">
        <f>SUMIFS(Sheet1!$F$5:$F$28252,Sheet1!$I$5:$I$28252,$B555,Sheet1!$L$5:$L$28252,$A555,Sheet1!$E$5:$E$28252,"*调拨*")</f>
        <v>0</v>
      </c>
      <c r="V555" s="32">
        <f>SUMIFS(Sheet1!$F$5:$F$28252,Sheet1!$I$5:$I$28252,$B555,Sheet1!$L$5:$L$28252,$A555,Sheet1!$D$5:$D$28252,"储值",Sheet1!$E$5:$E$28252,"&lt;&gt;*调拨*")+SUMIFS(Sheet1!$F$5:$F$28252,Sheet1!$I$5:$I$28252,$B555,Sheet1!$L$5:$L$28252,$A555,Sheet1!$E$5:$E$28252,"*储值*",Sheet1!$D$5:$D$28252,"&lt;&gt;储值",Sheet1!$D$5:$D$28252,"&lt;&gt;内部转款",Sheet1!$D$5:$D$28252,"&lt;&gt;内部转账",Sheet1!$E$5:$E$28252,"&lt;&gt;*调拨*")</f>
        <v>0</v>
      </c>
      <c r="W555" s="32">
        <f>SUMIFS(Sheet1!$F$5:$F$28252,Sheet1!$I$5:$I$28252,$B555,Sheet1!$L$5:$L$28252,$A555,Sheet1!$D$5:$D$28252,"效期",Sheet1!$E$5:$E$28252,"&lt;&gt;*调拨*")+SUMIFS(Sheet1!$F$5:$F$28252,Sheet1!$I$5:$I$28252,$B555,Sheet1!$L$5:$L$28252,$A555,Sheet1!$E$5:$E$28252,"*效期*",Sheet1!$D$5:$D$28252,"&lt;&gt;效期",Sheet1!$D$5:$D$28252,"&lt;&gt;内部转款",Sheet1!$D$5:$D$28252,"&lt;&gt;内部转账",Sheet1!$E$5:$E$28252,"&lt;&gt;*调拨*")</f>
        <v>0</v>
      </c>
      <c r="X555" s="32">
        <f>SUMIFS(Sheet1!$F$5:$F$28252,Sheet1!$I$5:$I$28252,$B555,Sheet1!$L$5:$L$28252,$A555,Sheet1!$D$5:$D$28252,"内部转款",Sheet1!$E$5:$E$28252,"&lt;&gt;*调拨*")+SUMIFS(Sheet1!$F$5:$F$28252,Sheet1!$I$5:$I$28252,$B555,Sheet1!$L$5:$L$28252,$A555,Sheet1!$D$5:$D$28252,"内部转账",Sheet1!$E$5:$E$28252,"&lt;&gt;*调拨*")</f>
        <v>0</v>
      </c>
      <c r="Y555" s="32">
        <f t="shared" si="40"/>
        <v>0</v>
      </c>
      <c r="Z555" s="32">
        <f>SUMIFS(Sheet1!$F$5:$F$28252,Sheet1!$I$5:$I$28252,$B555,Sheet1!$L$5:$L$28252,$A555)</f>
        <v>0</v>
      </c>
      <c r="AA555" s="32">
        <f>SUMIFS(Sheet1!$G$5:$G$28252,Sheet1!$I$5:$I$28252,$B555,Sheet1!$L$5:$L$28252,$A555,Sheet1!$D$5:$D$28252,"工资",Sheet1!$E$5:$E$28252,"&lt;&gt;*调拨*")+SUMIFS(Sheet1!$G$5:$G$28252,Sheet1!$I$5:$I$28252,$B555,Sheet1!$L$5:$L$28252,$A555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5" s="32">
        <f>SUMIFS(Sheet1!$G$5:$G$28252,Sheet1!$I$5:$I$28252,$B555,Sheet1!$L$5:$L$28252,$A555,Sheet1!$D$5:$D$28252,"水费",Sheet1!$E$5:$E$28252,"&lt;&gt;*调拨*")+SUMIFS(Sheet1!$G$5:$G$28252,Sheet1!$I$5:$I$28252,$B555,Sheet1!$L$5:$L$28252,$A555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5" s="32">
        <f>SUMIFS(Sheet1!$G$5:$G$28252,Sheet1!$I$5:$I$28252,$B555,Sheet1!$L$5:$L$28252,$A555,Sheet1!$D$5:$D$28252,"电费",Sheet1!$E$5:$E$28252,"&lt;&gt;*调拨*")+SUMIFS(Sheet1!$G$5:$G$28252,Sheet1!$I$5:$I$28252,$B555,Sheet1!$L$5:$L$28252,$A555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5" s="32">
        <f>SUMIFS(Sheet1!$G$5:$G$28252,Sheet1!$I$5:$I$28252,$B555,Sheet1!$L$5:$L$28252,$A555,Sheet1!$D$5:$D$28252,"宽带费",Sheet1!$E$5:$E$28252,"&lt;&gt;*调拨*")+SUMIFS(Sheet1!$G$5:$G$28252,Sheet1!$I$5:$I$28252,$B555,Sheet1!$L$5:$L$28252,$A555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5" s="32">
        <f>SUMIFS(Sheet1!$G$5:$G$28252,Sheet1!$I$5:$I$28252,$B555,Sheet1!$L$5:$L$28252,$A555,Sheet1!$D$5:$D$28252,"办公费",Sheet1!$E$5:$E$28252,"&lt;&gt;*调拨*")+SUMIFS(Sheet1!$G$5:$G$28252,Sheet1!$I$5:$I$28252,$B555,Sheet1!$L$5:$L$28252,$A555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5" s="32">
        <f>SUMIFS(Sheet1!$G$5:$G$28252,Sheet1!$I$5:$I$28252,$B555,Sheet1!$L$5:$L$28252,$A555,Sheet1!$D$5:$D$28252,"话费",Sheet1!$E$5:$E$28252,"&lt;&gt;*调拨*")+SUMIFS(Sheet1!$G$5:$G$28252,Sheet1!$I$5:$I$28252,$B555,Sheet1!$L$5:$L$28252,$A555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5" s="32">
        <f>SUMIFS(Sheet1!$G$5:$G$28252,Sheet1!$I$5:$I$28252,$B555,Sheet1!$L$5:$L$28252,$A555,Sheet1!$D$5:$D$28252,"房租",Sheet1!$E$5:$E$28252,"&lt;&gt;*调拨*")+SUMIFS(Sheet1!$G$5:$G$28252,Sheet1!$I$5:$I$28252,$B555,Sheet1!$L$5:$L$28252,$A555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5" s="32">
        <f>SUMIFS(Sheet1!$G$5:$G$28252,Sheet1!$I$5:$I$28252,$B555,Sheet1!$L$5:$L$28252,$A555,Sheet1!$E$5:$E$28252,"*调拨*")</f>
        <v>0</v>
      </c>
      <c r="AI555" s="32">
        <f>SUMIFS(Sheet1!$G$5:$G$28252,Sheet1!$I$5:$I$28252,$B555,Sheet1!$L$5:$L$28252,$A555,Sheet1!$D$5:$D$28252,"内部转款",Sheet1!$E$5:$E$28252,"&lt;&gt;*调拨*")+SUMIFS(Sheet1!$G$5:$G$28252,Sheet1!$I$5:$I$28252,$B555,Sheet1!$L$5:$L$28252,$A555,Sheet1!$D$5:$D$28252,"内部转账",Sheet1!$E$5:$E$28252,"&lt;&gt;*调拨*")</f>
        <v>0</v>
      </c>
      <c r="AJ555" s="32">
        <f t="shared" si="41"/>
        <v>0</v>
      </c>
      <c r="AK555" s="32">
        <f>SUMIFS(Sheet1!$G$5:$G$28252,Sheet1!$I$5:$I$28252,$B555,Sheet1!$L$5:$L$28252,$A555)</f>
        <v>0</v>
      </c>
      <c r="AL555" s="32">
        <f t="shared" si="42"/>
        <v>0</v>
      </c>
    </row>
    <row r="556" ht="16.5" spans="1:38">
      <c r="A556" s="30">
        <v>202610</v>
      </c>
      <c r="B556" s="31" t="s">
        <v>264</v>
      </c>
      <c r="C556" s="32">
        <f>SUMIFS(Sheet1!$F$5:$F$28252,Sheet1!$I$5:$I$28252,$B556,Sheet1!$L$5:$L$28252,$A556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56" s="32">
        <f>SUMIFS(Sheet1!$F$5:$F$28252,Sheet1!$I$5:$I$28252,$B556,Sheet1!$L$5:$L$28252,$A556,Sheet1!$D$5:$D$28252,"医保即时拨付",Sheet1!$E$5:$E$28252,"&lt;&gt;*调拨*")+SUMIFS(Sheet1!$F$5:$F$28252,Sheet1!$I$5:$I$28252,$B556,Sheet1!$L$5:$L$28252,$A556,Sheet1!$E$5:$E$28252,"*医保即时拨付*",Sheet1!$D$5:$D$28252,"&lt;&gt;医保即时拨付",Sheet1!$D$5:$D$28252,"&lt;&gt;内部转款",Sheet1!$D$5:$D$28252,"&lt;&gt;内部转账",Sheet1!$E$5:$E$28252,"&lt;&gt;*调拨*")</f>
        <v>0</v>
      </c>
      <c r="E556" s="32">
        <f>SUMIFS(Sheet1!$F$5:$F$28252,Sheet1!$I$5:$I$28252,$B556,Sheet1!$L$5:$L$28252,$A556,Sheet1!$D$5:$D$28252,"医保",Sheet1!$E$5:$E$28252,"&lt;&gt;*调拨*",Sheet1!$E$5:$E$28252,"&lt;&gt;*医保即时拨付*")+SUMIFS(Sheet1!$F$5:$F$28252,Sheet1!$I$5:$I$28252,$B556,Sheet1!$L$5:$L$28252,$A556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6" s="32">
        <f>SUMIFS(Sheet1!$F$5:$F$28252,Sheet1!$I$5:$I$28252,$B556,Sheet1!$L$5:$L$28252,$A556,Sheet1!$D$5:$D$28252,"聚合",Sheet1!$E$5:$E$28252,"&lt;&gt;*调拨*")+SUMIFS(Sheet1!$F$5:$F$28252,Sheet1!$I$5:$I$28252,$B556,Sheet1!$L$5:$L$28252,$A556,Sheet1!$E$5:$E$28252,"*聚合*",Sheet1!$D$5:$D$28252,"&lt;&gt;聚合",Sheet1!$D$5:$D$28252,"&lt;&gt;内部转款",Sheet1!$D$5:$D$28252,"&lt;&gt;内部转账",Sheet1!$E$5:$E$28252,"&lt;&gt;*调拨*")</f>
        <v>0</v>
      </c>
      <c r="G556" s="32">
        <f>SUMIFS(Sheet1!$F$5:$F$28252,Sheet1!$I$5:$I$28252,$B556,Sheet1!$L$5:$L$28252,$A556,Sheet1!$D$5:$D$28252,"24小时微信",Sheet1!$E$5:$E$28252,"&lt;&gt;*调拨*")+SUMIFS(Sheet1!$F$5:$F$28252,Sheet1!$I$5:$I$28252,$B556,Sheet1!$L$5:$L$28252,$A556,Sheet1!$E$5:$E$28252,"*24小时微信*",Sheet1!$D$5:$D$28252,"&lt;&gt;24小时微信",Sheet1!$D$5:$D$28252,"&lt;&gt;内部转款",Sheet1!$D$5:$D$28252,"&lt;&gt;内部转账",Sheet1!$E$5:$E$28252,"&lt;&gt;*调拨*")</f>
        <v>0</v>
      </c>
      <c r="H556" s="32">
        <f>SUMIFS(Sheet1!$F$5:$F$28252,Sheet1!$I$5:$I$28252,$B556,Sheet1!$L$5:$L$28252,$A556,Sheet1!$D$5:$D$28252,"美团",Sheet1!$E$5:$E$28252,"&lt;&gt;*调拨*")+SUMIFS(Sheet1!$F$5:$F$28252,Sheet1!$I$5:$I$28252,$B556,Sheet1!$L$5:$L$28252,$A556,Sheet1!$E$5:$E$28252,"*美团*",Sheet1!$D$5:$D$28252,"&lt;&gt;美团",Sheet1!$D$5:$D$28252,"&lt;&gt;内部转款",Sheet1!$D$5:$D$28252,"&lt;&gt;内部转账",Sheet1!$E$5:$E$28252,"&lt;&gt;*调拨*")</f>
        <v>0</v>
      </c>
      <c r="I556" s="32">
        <f>SUMIFS(Sheet1!$F$5:$F$28252,Sheet1!$I$5:$I$28252,$B556,Sheet1!$L$5:$L$28252,$A556,Sheet1!$D$5:$D$28252,"饿了么",Sheet1!$E$5:$E$28252,"&lt;&gt;*调拨*")+SUMIFS(Sheet1!$F$5:$F$28252,Sheet1!$I$5:$I$28252,$B556,Sheet1!$L$5:$L$28252,$A556,Sheet1!$E$5:$E$28252,"*饿了么*",Sheet1!$D$5:$D$28252,"&lt;&gt;饿了么",Sheet1!$D$5:$D$28252,"&lt;&gt;内部转款",Sheet1!$D$5:$D$28252,"&lt;&gt;内部转账",Sheet1!$E$5:$E$28252,"&lt;&gt;*调拨*")</f>
        <v>0</v>
      </c>
      <c r="J556" s="32">
        <f>SUMIFS(Sheet1!$F$5:$F$28252,Sheet1!$I$5:$I$28252,$B556,Sheet1!$L$5:$L$28252,$A556,Sheet1!$D$5:$D$28252,"健E卡",Sheet1!$E$5:$E$28252,"&lt;&gt;*调拨*")+SUMIFS(Sheet1!$F$5:$F$28252,Sheet1!$I$5:$I$28252,$B556,Sheet1!$L$5:$L$28252,$A556,Sheet1!$E$5:$E$28252,"*健E卡*",Sheet1!$D$5:$D$28252,"&lt;&gt;健E卡",Sheet1!$D$5:$D$28252,"&lt;&gt;内部转款",Sheet1!$D$5:$D$28252,"&lt;&gt;内部转账",Sheet1!$E$5:$E$28252,"&lt;&gt;*调拨*")</f>
        <v>0</v>
      </c>
      <c r="K556" s="32">
        <f>SUMIFS(Sheet1!$F$5:$F$28252,Sheet1!$I$5:$I$28252,$B556,Sheet1!$L$5:$L$28252,$A556,Sheet1!$D$5:$D$28252,"抖音",Sheet1!$E$5:$E$28252,"&lt;&gt;*调拨*")+SUMIFS(Sheet1!$F$5:$F$28252,Sheet1!$I$5:$I$28252,$B556,Sheet1!$L$5:$L$28252,$A556,Sheet1!$E$5:$E$28252,"*抖音*",Sheet1!$D$5:$D$28252,"&lt;&gt;抖音",Sheet1!$D$5:$D$28252,"&lt;&gt;内部转款",Sheet1!$D$5:$D$28252,"&lt;&gt;内部转账",Sheet1!$E$5:$E$28252,"&lt;&gt;*调拨*")</f>
        <v>0</v>
      </c>
      <c r="L556" s="32">
        <f>SUMIFS(Sheet1!$F$5:$F$28252,Sheet1!$I$5:$I$28252,$B556,Sheet1!$L$5:$L$28252,$A556,Sheet1!$D$5:$D$28252,"医卡通",Sheet1!$E$5:$E$28252,"&lt;&gt;*调拨*")+SUMIFS(Sheet1!$F$5:$F$28252,Sheet1!$I$5:$I$28252,$B556,Sheet1!$L$5:$L$28252,$A556,Sheet1!$E$5:$E$28252,"*医卡通*",Sheet1!$D$5:$D$28252,"&lt;&gt;医卡通",Sheet1!$D$5:$D$28252,"&lt;&gt;内部转款",Sheet1!$D$5:$D$28252,"&lt;&gt;内部转账",Sheet1!$E$5:$E$28252,"&lt;&gt;*调拨*")</f>
        <v>0</v>
      </c>
      <c r="M556" s="32">
        <f>SUMIFS(Sheet1!$F$5:$F$28252,Sheet1!$I$5:$I$28252,$B556,Sheet1!$L$5:$L$28252,$A556,Sheet1!$D$5:$D$28252,"企健网",Sheet1!$E$5:$E$28252,"&lt;&gt;*调拨*")+SUMIFS(Sheet1!$F$5:$F$28252,Sheet1!$I$5:$I$28252,$B556,Sheet1!$L$5:$L$28252,$A556,Sheet1!$E$5:$E$28252,"*企健网*",Sheet1!$D$5:$D$28252,"&lt;&gt;企健网",Sheet1!$D$5:$D$28252,"&lt;&gt;内部转款",Sheet1!$D$5:$D$28252,"&lt;&gt;内部转账",Sheet1!$E$5:$E$28252,"&lt;&gt;*调拨*")</f>
        <v>0</v>
      </c>
      <c r="N556" s="32">
        <f>SUMIFS(Sheet1!$F$5:$F$28252,Sheet1!$I$5:$I$28252,$B556,Sheet1!$L$5:$L$28252,$A556,Sheet1!$D$5:$D$28252,"银联",Sheet1!$E$5:$E$28252,"&lt;&gt;*调拨*")+SUMIFS(Sheet1!$F$5:$F$28252,Sheet1!$I$5:$I$28252,$B556,Sheet1!$L$5:$L$28252,$A556,Sheet1!$E$5:$E$28252,"*银联*",Sheet1!$D$5:$D$28252,"&lt;&gt;银联",Sheet1!$D$5:$D$28252,"&lt;&gt;内部转款",Sheet1!$D$5:$D$28252,"&lt;&gt;内部转账",Sheet1!$E$5:$E$28252,"&lt;&gt;*调拨*")</f>
        <v>0</v>
      </c>
      <c r="O556" s="32">
        <f>SUMIFS(Sheet1!$F$5:$F$28252,Sheet1!$I$5:$I$28252,$B556,Sheet1!$L$5:$L$28252,$A556,Sheet1!$D$5:$D$28252,"京东",Sheet1!$E$5:$E$28252,"&lt;&gt;*调拨*")+SUMIFS(Sheet1!$F$5:$F$28252,Sheet1!$I$5:$I$28252,$B556,Sheet1!$L$5:$L$28252,$A556,Sheet1!$E$5:$E$28252,"*京东*",Sheet1!$D$5:$D$28252,"&lt;&gt;京东",Sheet1!$D$5:$D$28252,"&lt;&gt;内部转款",Sheet1!$D$5:$D$28252,"&lt;&gt;内部转账",Sheet1!$E$5:$E$28252,"&lt;&gt;*调拨*")</f>
        <v>0</v>
      </c>
      <c r="P556" s="32">
        <f>SUMIFS(Sheet1!$F$5:$F$28252,Sheet1!$I$5:$I$28252,$B556,Sheet1!$L$5:$L$28252,$A556,Sheet1!$D$5:$D$28252,"药机微信",Sheet1!$E$5:$E$28252,"&lt;&gt;*调拨*")+SUMIFS(Sheet1!$F$5:$F$28252,Sheet1!$I$5:$I$28252,$B556,Sheet1!$L$5:$L$28252,$A556,Sheet1!$E$5:$E$28252,"*药机微信*",Sheet1!$D$5:$D$28252,"&lt;&gt;药机微信",Sheet1!$D$5:$D$28252,"&lt;&gt;内部转款",Sheet1!$D$5:$D$28252,"&lt;&gt;内部转账",Sheet1!$E$5:$E$28252,"&lt;&gt;*调拨*")</f>
        <v>0</v>
      </c>
      <c r="Q556" s="32">
        <f>SUMIFS(Sheet1!$F$5:$F$28252,Sheet1!$I$5:$I$28252,$B556,Sheet1!$L$5:$L$28252,$A556,Sheet1!$D$5:$D$28252,"亲情卡",Sheet1!$E$5:$E$28252,"&lt;&gt;*调拨*")+SUMIFS(Sheet1!$F$5:$F$28252,Sheet1!$I$5:$I$28252,$B556,Sheet1!$L$5:$L$28252,$A556,Sheet1!$E$5:$E$28252,"*亲情卡*",Sheet1!$D$5:$D$28252,"&lt;&gt;亲情卡",Sheet1!$D$5:$D$28252,"&lt;&gt;内部转款",Sheet1!$D$5:$D$28252,"&lt;&gt;内部转账",Sheet1!$E$5:$E$28252,"&lt;&gt;*调拨*")</f>
        <v>0</v>
      </c>
      <c r="R556" s="32">
        <f>SUMIFS(Sheet1!$F$5:$F$28252,Sheet1!$I$5:$I$28252,$B556,Sheet1!$L$5:$L$28252,$A556,Sheet1!$D$5:$D$28252,"优惠券",Sheet1!$E$5:$E$28252,"&lt;&gt;*调拨*")+SUMIFS(Sheet1!$F$5:$F$28252,Sheet1!$I$5:$I$28252,$B556,Sheet1!$L$5:$L$28252,$A556,Sheet1!$E$5:$E$28252,"*优惠券*",Sheet1!$D$5:$D$28252,"&lt;&gt;优惠券",Sheet1!$D$5:$D$28252,"&lt;&gt;内部转款",Sheet1!$D$5:$D$28252,"&lt;&gt;内部转账",Sheet1!$E$5:$E$28252,"&lt;&gt;*调拨*")</f>
        <v>0</v>
      </c>
      <c r="S556" s="32">
        <f>SUMIFS(Sheet1!$F$5:$F$28252,Sheet1!$I$5:$I$28252,$B556,Sheet1!$L$5:$L$28252,$A556,Sheet1!$D$5:$D$28252,"代金券",Sheet1!$E$5:$E$28252,"&lt;&gt;*调拨*")+SUMIFS(Sheet1!$F$5:$F$28252,Sheet1!$I$5:$I$28252,$B556,Sheet1!$L$5:$L$28252,$A556,Sheet1!$E$5:$E$28252,"*代金券*",Sheet1!$D$5:$D$28252,"&lt;&gt;代金券",Sheet1!$D$5:$D$28252,"&lt;&gt;内部转款",Sheet1!$D$5:$D$28252,"&lt;&gt;内部转账",Sheet1!$E$5:$E$28252,"&lt;&gt;*调拨*")</f>
        <v>0</v>
      </c>
      <c r="T556" s="32">
        <f>SUMIFS(Sheet1!$F$5:$F$28252,Sheet1!$I$5:$I$28252,$B556,Sheet1!$L$5:$L$28252,$A556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556,Sheet1!$L$5:$L$28252,$A556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556,Sheet1!$L$5:$L$28252,$A556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556,Sheet1!$L$5:$L$28252,$A556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6" s="32">
        <f>SUMIFS(Sheet1!$F$5:$F$28252,Sheet1!$I$5:$I$28252,$B556,Sheet1!$L$5:$L$28252,$A556,Sheet1!$E$5:$E$28252,"*调拨*")</f>
        <v>0</v>
      </c>
      <c r="V556" s="32">
        <f>SUMIFS(Sheet1!$F$5:$F$28252,Sheet1!$I$5:$I$28252,$B556,Sheet1!$L$5:$L$28252,$A556,Sheet1!$D$5:$D$28252,"储值",Sheet1!$E$5:$E$28252,"&lt;&gt;*调拨*")+SUMIFS(Sheet1!$F$5:$F$28252,Sheet1!$I$5:$I$28252,$B556,Sheet1!$L$5:$L$28252,$A556,Sheet1!$E$5:$E$28252,"*储值*",Sheet1!$D$5:$D$28252,"&lt;&gt;储值",Sheet1!$D$5:$D$28252,"&lt;&gt;内部转款",Sheet1!$D$5:$D$28252,"&lt;&gt;内部转账",Sheet1!$E$5:$E$28252,"&lt;&gt;*调拨*")</f>
        <v>0</v>
      </c>
      <c r="W556" s="32">
        <f>SUMIFS(Sheet1!$F$5:$F$28252,Sheet1!$I$5:$I$28252,$B556,Sheet1!$L$5:$L$28252,$A556,Sheet1!$D$5:$D$28252,"效期",Sheet1!$E$5:$E$28252,"&lt;&gt;*调拨*")+SUMIFS(Sheet1!$F$5:$F$28252,Sheet1!$I$5:$I$28252,$B556,Sheet1!$L$5:$L$28252,$A556,Sheet1!$E$5:$E$28252,"*效期*",Sheet1!$D$5:$D$28252,"&lt;&gt;效期",Sheet1!$D$5:$D$28252,"&lt;&gt;内部转款",Sheet1!$D$5:$D$28252,"&lt;&gt;内部转账",Sheet1!$E$5:$E$28252,"&lt;&gt;*调拨*")</f>
        <v>0</v>
      </c>
      <c r="X556" s="32">
        <f>SUMIFS(Sheet1!$F$5:$F$28252,Sheet1!$I$5:$I$28252,$B556,Sheet1!$L$5:$L$28252,$A556,Sheet1!$D$5:$D$28252,"内部转款",Sheet1!$E$5:$E$28252,"&lt;&gt;*调拨*")+SUMIFS(Sheet1!$F$5:$F$28252,Sheet1!$I$5:$I$28252,$B556,Sheet1!$L$5:$L$28252,$A556,Sheet1!$D$5:$D$28252,"内部转账",Sheet1!$E$5:$E$28252,"&lt;&gt;*调拨*")</f>
        <v>0</v>
      </c>
      <c r="Y556" s="32">
        <f t="shared" si="40"/>
        <v>0</v>
      </c>
      <c r="Z556" s="32">
        <f>SUMIFS(Sheet1!$F$5:$F$28252,Sheet1!$I$5:$I$28252,$B556,Sheet1!$L$5:$L$28252,$A556)</f>
        <v>0</v>
      </c>
      <c r="AA556" s="32">
        <f>SUMIFS(Sheet1!$G$5:$G$28252,Sheet1!$I$5:$I$28252,$B556,Sheet1!$L$5:$L$28252,$A556,Sheet1!$D$5:$D$28252,"工资",Sheet1!$E$5:$E$28252,"&lt;&gt;*调拨*")+SUMIFS(Sheet1!$G$5:$G$28252,Sheet1!$I$5:$I$28252,$B556,Sheet1!$L$5:$L$28252,$A556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6" s="32">
        <f>SUMIFS(Sheet1!$G$5:$G$28252,Sheet1!$I$5:$I$28252,$B556,Sheet1!$L$5:$L$28252,$A556,Sheet1!$D$5:$D$28252,"水费",Sheet1!$E$5:$E$28252,"&lt;&gt;*调拨*")+SUMIFS(Sheet1!$G$5:$G$28252,Sheet1!$I$5:$I$28252,$B556,Sheet1!$L$5:$L$28252,$A556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6" s="32">
        <f>SUMIFS(Sheet1!$G$5:$G$28252,Sheet1!$I$5:$I$28252,$B556,Sheet1!$L$5:$L$28252,$A556,Sheet1!$D$5:$D$28252,"电费",Sheet1!$E$5:$E$28252,"&lt;&gt;*调拨*")+SUMIFS(Sheet1!$G$5:$G$28252,Sheet1!$I$5:$I$28252,$B556,Sheet1!$L$5:$L$28252,$A556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6" s="32">
        <f>SUMIFS(Sheet1!$G$5:$G$28252,Sheet1!$I$5:$I$28252,$B556,Sheet1!$L$5:$L$28252,$A556,Sheet1!$D$5:$D$28252,"宽带费",Sheet1!$E$5:$E$28252,"&lt;&gt;*调拨*")+SUMIFS(Sheet1!$G$5:$G$28252,Sheet1!$I$5:$I$28252,$B556,Sheet1!$L$5:$L$28252,$A556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6" s="32">
        <f>SUMIFS(Sheet1!$G$5:$G$28252,Sheet1!$I$5:$I$28252,$B556,Sheet1!$L$5:$L$28252,$A556,Sheet1!$D$5:$D$28252,"办公费",Sheet1!$E$5:$E$28252,"&lt;&gt;*调拨*")+SUMIFS(Sheet1!$G$5:$G$28252,Sheet1!$I$5:$I$28252,$B556,Sheet1!$L$5:$L$28252,$A556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6" s="32">
        <f>SUMIFS(Sheet1!$G$5:$G$28252,Sheet1!$I$5:$I$28252,$B556,Sheet1!$L$5:$L$28252,$A556,Sheet1!$D$5:$D$28252,"话费",Sheet1!$E$5:$E$28252,"&lt;&gt;*调拨*")+SUMIFS(Sheet1!$G$5:$G$28252,Sheet1!$I$5:$I$28252,$B556,Sheet1!$L$5:$L$28252,$A556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6" s="32">
        <f>SUMIFS(Sheet1!$G$5:$G$28252,Sheet1!$I$5:$I$28252,$B556,Sheet1!$L$5:$L$28252,$A556,Sheet1!$D$5:$D$28252,"房租",Sheet1!$E$5:$E$28252,"&lt;&gt;*调拨*")+SUMIFS(Sheet1!$G$5:$G$28252,Sheet1!$I$5:$I$28252,$B556,Sheet1!$L$5:$L$28252,$A556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6" s="32">
        <f>SUMIFS(Sheet1!$G$5:$G$28252,Sheet1!$I$5:$I$28252,$B556,Sheet1!$L$5:$L$28252,$A556,Sheet1!$E$5:$E$28252,"*调拨*")</f>
        <v>0</v>
      </c>
      <c r="AI556" s="32">
        <f>SUMIFS(Sheet1!$G$5:$G$28252,Sheet1!$I$5:$I$28252,$B556,Sheet1!$L$5:$L$28252,$A556,Sheet1!$D$5:$D$28252,"内部转款",Sheet1!$E$5:$E$28252,"&lt;&gt;*调拨*")+SUMIFS(Sheet1!$G$5:$G$28252,Sheet1!$I$5:$I$28252,$B556,Sheet1!$L$5:$L$28252,$A556,Sheet1!$D$5:$D$28252,"内部转账",Sheet1!$E$5:$E$28252,"&lt;&gt;*调拨*")</f>
        <v>0</v>
      </c>
      <c r="AJ556" s="32">
        <f t="shared" si="41"/>
        <v>0</v>
      </c>
      <c r="AK556" s="32">
        <f>SUMIFS(Sheet1!$G$5:$G$28252,Sheet1!$I$5:$I$28252,$B556,Sheet1!$L$5:$L$28252,$A556)</f>
        <v>0</v>
      </c>
      <c r="AL556" s="32">
        <f t="shared" si="42"/>
        <v>0</v>
      </c>
    </row>
    <row r="557" ht="16.5" spans="1:38">
      <c r="A557" s="30">
        <v>202610</v>
      </c>
      <c r="B557" s="31" t="s">
        <v>37</v>
      </c>
      <c r="C557" s="32">
        <f>SUMIFS(Sheet1!$F$5:$F$28252,Sheet1!$I$5:$I$28252,$B557,Sheet1!$L$5:$L$28252,$A557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57" s="32">
        <f>SUMIFS(Sheet1!$F$5:$F$28252,Sheet1!$I$5:$I$28252,$B557,Sheet1!$L$5:$L$28252,$A557,Sheet1!$D$5:$D$28252,"医保即时拨付",Sheet1!$E$5:$E$28252,"&lt;&gt;*调拨*")+SUMIFS(Sheet1!$F$5:$F$28252,Sheet1!$I$5:$I$28252,$B557,Sheet1!$L$5:$L$28252,$A557,Sheet1!$E$5:$E$28252,"*医保即时拨付*",Sheet1!$D$5:$D$28252,"&lt;&gt;医保即时拨付",Sheet1!$D$5:$D$28252,"&lt;&gt;内部转款",Sheet1!$D$5:$D$28252,"&lt;&gt;内部转账",Sheet1!$E$5:$E$28252,"&lt;&gt;*调拨*")</f>
        <v>0</v>
      </c>
      <c r="E557" s="32">
        <f>SUMIFS(Sheet1!$F$5:$F$28252,Sheet1!$I$5:$I$28252,$B557,Sheet1!$L$5:$L$28252,$A557,Sheet1!$D$5:$D$28252,"医保",Sheet1!$E$5:$E$28252,"&lt;&gt;*调拨*",Sheet1!$E$5:$E$28252,"&lt;&gt;*医保即时拨付*")+SUMIFS(Sheet1!$F$5:$F$28252,Sheet1!$I$5:$I$28252,$B557,Sheet1!$L$5:$L$28252,$A557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7" s="32">
        <f>SUMIFS(Sheet1!$F$5:$F$28252,Sheet1!$I$5:$I$28252,$B557,Sheet1!$L$5:$L$28252,$A557,Sheet1!$D$5:$D$28252,"聚合",Sheet1!$E$5:$E$28252,"&lt;&gt;*调拨*")+SUMIFS(Sheet1!$F$5:$F$28252,Sheet1!$I$5:$I$28252,$B557,Sheet1!$L$5:$L$28252,$A557,Sheet1!$E$5:$E$28252,"*聚合*",Sheet1!$D$5:$D$28252,"&lt;&gt;聚合",Sheet1!$D$5:$D$28252,"&lt;&gt;内部转款",Sheet1!$D$5:$D$28252,"&lt;&gt;内部转账",Sheet1!$E$5:$E$28252,"&lt;&gt;*调拨*")</f>
        <v>0</v>
      </c>
      <c r="G557" s="32">
        <f>SUMIFS(Sheet1!$F$5:$F$28252,Sheet1!$I$5:$I$28252,$B557,Sheet1!$L$5:$L$28252,$A557,Sheet1!$D$5:$D$28252,"24小时微信",Sheet1!$E$5:$E$28252,"&lt;&gt;*调拨*")+SUMIFS(Sheet1!$F$5:$F$28252,Sheet1!$I$5:$I$28252,$B557,Sheet1!$L$5:$L$28252,$A557,Sheet1!$E$5:$E$28252,"*24小时微信*",Sheet1!$D$5:$D$28252,"&lt;&gt;24小时微信",Sheet1!$D$5:$D$28252,"&lt;&gt;内部转款",Sheet1!$D$5:$D$28252,"&lt;&gt;内部转账",Sheet1!$E$5:$E$28252,"&lt;&gt;*调拨*")</f>
        <v>0</v>
      </c>
      <c r="H557" s="32">
        <f>SUMIFS(Sheet1!$F$5:$F$28252,Sheet1!$I$5:$I$28252,$B557,Sheet1!$L$5:$L$28252,$A557,Sheet1!$D$5:$D$28252,"美团",Sheet1!$E$5:$E$28252,"&lt;&gt;*调拨*")+SUMIFS(Sheet1!$F$5:$F$28252,Sheet1!$I$5:$I$28252,$B557,Sheet1!$L$5:$L$28252,$A557,Sheet1!$E$5:$E$28252,"*美团*",Sheet1!$D$5:$D$28252,"&lt;&gt;美团",Sheet1!$D$5:$D$28252,"&lt;&gt;内部转款",Sheet1!$D$5:$D$28252,"&lt;&gt;内部转账",Sheet1!$E$5:$E$28252,"&lt;&gt;*调拨*")</f>
        <v>0</v>
      </c>
      <c r="I557" s="32">
        <f>SUMIFS(Sheet1!$F$5:$F$28252,Sheet1!$I$5:$I$28252,$B557,Sheet1!$L$5:$L$28252,$A557,Sheet1!$D$5:$D$28252,"饿了么",Sheet1!$E$5:$E$28252,"&lt;&gt;*调拨*")+SUMIFS(Sheet1!$F$5:$F$28252,Sheet1!$I$5:$I$28252,$B557,Sheet1!$L$5:$L$28252,$A557,Sheet1!$E$5:$E$28252,"*饿了么*",Sheet1!$D$5:$D$28252,"&lt;&gt;饿了么",Sheet1!$D$5:$D$28252,"&lt;&gt;内部转款",Sheet1!$D$5:$D$28252,"&lt;&gt;内部转账",Sheet1!$E$5:$E$28252,"&lt;&gt;*调拨*")</f>
        <v>0</v>
      </c>
      <c r="J557" s="32">
        <f>SUMIFS(Sheet1!$F$5:$F$28252,Sheet1!$I$5:$I$28252,$B557,Sheet1!$L$5:$L$28252,$A557,Sheet1!$D$5:$D$28252,"健E卡",Sheet1!$E$5:$E$28252,"&lt;&gt;*调拨*")+SUMIFS(Sheet1!$F$5:$F$28252,Sheet1!$I$5:$I$28252,$B557,Sheet1!$L$5:$L$28252,$A557,Sheet1!$E$5:$E$28252,"*健E卡*",Sheet1!$D$5:$D$28252,"&lt;&gt;健E卡",Sheet1!$D$5:$D$28252,"&lt;&gt;内部转款",Sheet1!$D$5:$D$28252,"&lt;&gt;内部转账",Sheet1!$E$5:$E$28252,"&lt;&gt;*调拨*")</f>
        <v>0</v>
      </c>
      <c r="K557" s="32">
        <f>SUMIFS(Sheet1!$F$5:$F$28252,Sheet1!$I$5:$I$28252,$B557,Sheet1!$L$5:$L$28252,$A557,Sheet1!$D$5:$D$28252,"抖音",Sheet1!$E$5:$E$28252,"&lt;&gt;*调拨*")+SUMIFS(Sheet1!$F$5:$F$28252,Sheet1!$I$5:$I$28252,$B557,Sheet1!$L$5:$L$28252,$A557,Sheet1!$E$5:$E$28252,"*抖音*",Sheet1!$D$5:$D$28252,"&lt;&gt;抖音",Sheet1!$D$5:$D$28252,"&lt;&gt;内部转款",Sheet1!$D$5:$D$28252,"&lt;&gt;内部转账",Sheet1!$E$5:$E$28252,"&lt;&gt;*调拨*")</f>
        <v>0</v>
      </c>
      <c r="L557" s="32">
        <f>SUMIFS(Sheet1!$F$5:$F$28252,Sheet1!$I$5:$I$28252,$B557,Sheet1!$L$5:$L$28252,$A557,Sheet1!$D$5:$D$28252,"医卡通",Sheet1!$E$5:$E$28252,"&lt;&gt;*调拨*")+SUMIFS(Sheet1!$F$5:$F$28252,Sheet1!$I$5:$I$28252,$B557,Sheet1!$L$5:$L$28252,$A557,Sheet1!$E$5:$E$28252,"*医卡通*",Sheet1!$D$5:$D$28252,"&lt;&gt;医卡通",Sheet1!$D$5:$D$28252,"&lt;&gt;内部转款",Sheet1!$D$5:$D$28252,"&lt;&gt;内部转账",Sheet1!$E$5:$E$28252,"&lt;&gt;*调拨*")</f>
        <v>0</v>
      </c>
      <c r="M557" s="32">
        <f>SUMIFS(Sheet1!$F$5:$F$28252,Sheet1!$I$5:$I$28252,$B557,Sheet1!$L$5:$L$28252,$A557,Sheet1!$D$5:$D$28252,"企健网",Sheet1!$E$5:$E$28252,"&lt;&gt;*调拨*")+SUMIFS(Sheet1!$F$5:$F$28252,Sheet1!$I$5:$I$28252,$B557,Sheet1!$L$5:$L$28252,$A557,Sheet1!$E$5:$E$28252,"*企健网*",Sheet1!$D$5:$D$28252,"&lt;&gt;企健网",Sheet1!$D$5:$D$28252,"&lt;&gt;内部转款",Sheet1!$D$5:$D$28252,"&lt;&gt;内部转账",Sheet1!$E$5:$E$28252,"&lt;&gt;*调拨*")</f>
        <v>0</v>
      </c>
      <c r="N557" s="32">
        <f>SUMIFS(Sheet1!$F$5:$F$28252,Sheet1!$I$5:$I$28252,$B557,Sheet1!$L$5:$L$28252,$A557,Sheet1!$D$5:$D$28252,"银联",Sheet1!$E$5:$E$28252,"&lt;&gt;*调拨*")+SUMIFS(Sheet1!$F$5:$F$28252,Sheet1!$I$5:$I$28252,$B557,Sheet1!$L$5:$L$28252,$A557,Sheet1!$E$5:$E$28252,"*银联*",Sheet1!$D$5:$D$28252,"&lt;&gt;银联",Sheet1!$D$5:$D$28252,"&lt;&gt;内部转款",Sheet1!$D$5:$D$28252,"&lt;&gt;内部转账",Sheet1!$E$5:$E$28252,"&lt;&gt;*调拨*")</f>
        <v>0</v>
      </c>
      <c r="O557" s="32">
        <f>SUMIFS(Sheet1!$F$5:$F$28252,Sheet1!$I$5:$I$28252,$B557,Sheet1!$L$5:$L$28252,$A557,Sheet1!$D$5:$D$28252,"京东",Sheet1!$E$5:$E$28252,"&lt;&gt;*调拨*")+SUMIFS(Sheet1!$F$5:$F$28252,Sheet1!$I$5:$I$28252,$B557,Sheet1!$L$5:$L$28252,$A557,Sheet1!$E$5:$E$28252,"*京东*",Sheet1!$D$5:$D$28252,"&lt;&gt;京东",Sheet1!$D$5:$D$28252,"&lt;&gt;内部转款",Sheet1!$D$5:$D$28252,"&lt;&gt;内部转账",Sheet1!$E$5:$E$28252,"&lt;&gt;*调拨*")</f>
        <v>0</v>
      </c>
      <c r="P557" s="32">
        <f>SUMIFS(Sheet1!$F$5:$F$28252,Sheet1!$I$5:$I$28252,$B557,Sheet1!$L$5:$L$28252,$A557,Sheet1!$D$5:$D$28252,"药机微信",Sheet1!$E$5:$E$28252,"&lt;&gt;*调拨*")+SUMIFS(Sheet1!$F$5:$F$28252,Sheet1!$I$5:$I$28252,$B557,Sheet1!$L$5:$L$28252,$A557,Sheet1!$E$5:$E$28252,"*药机微信*",Sheet1!$D$5:$D$28252,"&lt;&gt;药机微信",Sheet1!$D$5:$D$28252,"&lt;&gt;内部转款",Sheet1!$D$5:$D$28252,"&lt;&gt;内部转账",Sheet1!$E$5:$E$28252,"&lt;&gt;*调拨*")</f>
        <v>0</v>
      </c>
      <c r="Q557" s="32">
        <f>SUMIFS(Sheet1!$F$5:$F$28252,Sheet1!$I$5:$I$28252,$B557,Sheet1!$L$5:$L$28252,$A557,Sheet1!$D$5:$D$28252,"亲情卡",Sheet1!$E$5:$E$28252,"&lt;&gt;*调拨*")+SUMIFS(Sheet1!$F$5:$F$28252,Sheet1!$I$5:$I$28252,$B557,Sheet1!$L$5:$L$28252,$A557,Sheet1!$E$5:$E$28252,"*亲情卡*",Sheet1!$D$5:$D$28252,"&lt;&gt;亲情卡",Sheet1!$D$5:$D$28252,"&lt;&gt;内部转款",Sheet1!$D$5:$D$28252,"&lt;&gt;内部转账",Sheet1!$E$5:$E$28252,"&lt;&gt;*调拨*")</f>
        <v>0</v>
      </c>
      <c r="R557" s="32">
        <f>SUMIFS(Sheet1!$F$5:$F$28252,Sheet1!$I$5:$I$28252,$B557,Sheet1!$L$5:$L$28252,$A557,Sheet1!$D$5:$D$28252,"优惠券",Sheet1!$E$5:$E$28252,"&lt;&gt;*调拨*")+SUMIFS(Sheet1!$F$5:$F$28252,Sheet1!$I$5:$I$28252,$B557,Sheet1!$L$5:$L$28252,$A557,Sheet1!$E$5:$E$28252,"*优惠券*",Sheet1!$D$5:$D$28252,"&lt;&gt;优惠券",Sheet1!$D$5:$D$28252,"&lt;&gt;内部转款",Sheet1!$D$5:$D$28252,"&lt;&gt;内部转账",Sheet1!$E$5:$E$28252,"&lt;&gt;*调拨*")</f>
        <v>0</v>
      </c>
      <c r="S557" s="32">
        <f>SUMIFS(Sheet1!$F$5:$F$28252,Sheet1!$I$5:$I$28252,$B557,Sheet1!$L$5:$L$28252,$A557,Sheet1!$D$5:$D$28252,"代金券",Sheet1!$E$5:$E$28252,"&lt;&gt;*调拨*")+SUMIFS(Sheet1!$F$5:$F$28252,Sheet1!$I$5:$I$28252,$B557,Sheet1!$L$5:$L$28252,$A557,Sheet1!$E$5:$E$28252,"*代金券*",Sheet1!$D$5:$D$28252,"&lt;&gt;代金券",Sheet1!$D$5:$D$28252,"&lt;&gt;内部转款",Sheet1!$D$5:$D$28252,"&lt;&gt;内部转账",Sheet1!$E$5:$E$28252,"&lt;&gt;*调拨*")</f>
        <v>0</v>
      </c>
      <c r="T557" s="32">
        <f>SUMIFS(Sheet1!$F$5:$F$28252,Sheet1!$I$5:$I$28252,$B557,Sheet1!$L$5:$L$28252,$A557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557,Sheet1!$L$5:$L$28252,$A557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557,Sheet1!$L$5:$L$28252,$A557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557,Sheet1!$L$5:$L$28252,$A557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7" s="32">
        <f>SUMIFS(Sheet1!$F$5:$F$28252,Sheet1!$I$5:$I$28252,$B557,Sheet1!$L$5:$L$28252,$A557,Sheet1!$E$5:$E$28252,"*调拨*")</f>
        <v>0</v>
      </c>
      <c r="V557" s="32">
        <f>SUMIFS(Sheet1!$F$5:$F$28252,Sheet1!$I$5:$I$28252,$B557,Sheet1!$L$5:$L$28252,$A557,Sheet1!$D$5:$D$28252,"储值",Sheet1!$E$5:$E$28252,"&lt;&gt;*调拨*")+SUMIFS(Sheet1!$F$5:$F$28252,Sheet1!$I$5:$I$28252,$B557,Sheet1!$L$5:$L$28252,$A557,Sheet1!$E$5:$E$28252,"*储值*",Sheet1!$D$5:$D$28252,"&lt;&gt;储值",Sheet1!$D$5:$D$28252,"&lt;&gt;内部转款",Sheet1!$D$5:$D$28252,"&lt;&gt;内部转账",Sheet1!$E$5:$E$28252,"&lt;&gt;*调拨*")</f>
        <v>0</v>
      </c>
      <c r="W557" s="32">
        <f>SUMIFS(Sheet1!$F$5:$F$28252,Sheet1!$I$5:$I$28252,$B557,Sheet1!$L$5:$L$28252,$A557,Sheet1!$D$5:$D$28252,"效期",Sheet1!$E$5:$E$28252,"&lt;&gt;*调拨*")+SUMIFS(Sheet1!$F$5:$F$28252,Sheet1!$I$5:$I$28252,$B557,Sheet1!$L$5:$L$28252,$A557,Sheet1!$E$5:$E$28252,"*效期*",Sheet1!$D$5:$D$28252,"&lt;&gt;效期",Sheet1!$D$5:$D$28252,"&lt;&gt;内部转款",Sheet1!$D$5:$D$28252,"&lt;&gt;内部转账",Sheet1!$E$5:$E$28252,"&lt;&gt;*调拨*")</f>
        <v>0</v>
      </c>
      <c r="X557" s="32">
        <f>SUMIFS(Sheet1!$F$5:$F$28252,Sheet1!$I$5:$I$28252,$B557,Sheet1!$L$5:$L$28252,$A557,Sheet1!$D$5:$D$28252,"内部转款",Sheet1!$E$5:$E$28252,"&lt;&gt;*调拨*")+SUMIFS(Sheet1!$F$5:$F$28252,Sheet1!$I$5:$I$28252,$B557,Sheet1!$L$5:$L$28252,$A557,Sheet1!$D$5:$D$28252,"内部转账",Sheet1!$E$5:$E$28252,"&lt;&gt;*调拨*")</f>
        <v>0</v>
      </c>
      <c r="Y557" s="32">
        <f t="shared" si="40"/>
        <v>0</v>
      </c>
      <c r="Z557" s="32">
        <f>SUMIFS(Sheet1!$F$5:$F$28252,Sheet1!$I$5:$I$28252,$B557,Sheet1!$L$5:$L$28252,$A557)</f>
        <v>0</v>
      </c>
      <c r="AA557" s="32">
        <f>SUMIFS(Sheet1!$G$5:$G$28252,Sheet1!$I$5:$I$28252,$B557,Sheet1!$L$5:$L$28252,$A557,Sheet1!$D$5:$D$28252,"工资",Sheet1!$E$5:$E$28252,"&lt;&gt;*调拨*")+SUMIFS(Sheet1!$G$5:$G$28252,Sheet1!$I$5:$I$28252,$B557,Sheet1!$L$5:$L$28252,$A557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7" s="32">
        <f>SUMIFS(Sheet1!$G$5:$G$28252,Sheet1!$I$5:$I$28252,$B557,Sheet1!$L$5:$L$28252,$A557,Sheet1!$D$5:$D$28252,"水费",Sheet1!$E$5:$E$28252,"&lt;&gt;*调拨*")+SUMIFS(Sheet1!$G$5:$G$28252,Sheet1!$I$5:$I$28252,$B557,Sheet1!$L$5:$L$28252,$A557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7" s="32">
        <f>SUMIFS(Sheet1!$G$5:$G$28252,Sheet1!$I$5:$I$28252,$B557,Sheet1!$L$5:$L$28252,$A557,Sheet1!$D$5:$D$28252,"电费",Sheet1!$E$5:$E$28252,"&lt;&gt;*调拨*")+SUMIFS(Sheet1!$G$5:$G$28252,Sheet1!$I$5:$I$28252,$B557,Sheet1!$L$5:$L$28252,$A557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7" s="32">
        <f>SUMIFS(Sheet1!$G$5:$G$28252,Sheet1!$I$5:$I$28252,$B557,Sheet1!$L$5:$L$28252,$A557,Sheet1!$D$5:$D$28252,"宽带费",Sheet1!$E$5:$E$28252,"&lt;&gt;*调拨*")+SUMIFS(Sheet1!$G$5:$G$28252,Sheet1!$I$5:$I$28252,$B557,Sheet1!$L$5:$L$28252,$A557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7" s="32">
        <f>SUMIFS(Sheet1!$G$5:$G$28252,Sheet1!$I$5:$I$28252,$B557,Sheet1!$L$5:$L$28252,$A557,Sheet1!$D$5:$D$28252,"办公费",Sheet1!$E$5:$E$28252,"&lt;&gt;*调拨*")+SUMIFS(Sheet1!$G$5:$G$28252,Sheet1!$I$5:$I$28252,$B557,Sheet1!$L$5:$L$28252,$A557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7" s="32">
        <f>SUMIFS(Sheet1!$G$5:$G$28252,Sheet1!$I$5:$I$28252,$B557,Sheet1!$L$5:$L$28252,$A557,Sheet1!$D$5:$D$28252,"话费",Sheet1!$E$5:$E$28252,"&lt;&gt;*调拨*")+SUMIFS(Sheet1!$G$5:$G$28252,Sheet1!$I$5:$I$28252,$B557,Sheet1!$L$5:$L$28252,$A557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7" s="32">
        <f>SUMIFS(Sheet1!$G$5:$G$28252,Sheet1!$I$5:$I$28252,$B557,Sheet1!$L$5:$L$28252,$A557,Sheet1!$D$5:$D$28252,"房租",Sheet1!$E$5:$E$28252,"&lt;&gt;*调拨*")+SUMIFS(Sheet1!$G$5:$G$28252,Sheet1!$I$5:$I$28252,$B557,Sheet1!$L$5:$L$28252,$A557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7" s="32">
        <f>SUMIFS(Sheet1!$G$5:$G$28252,Sheet1!$I$5:$I$28252,$B557,Sheet1!$L$5:$L$28252,$A557,Sheet1!$E$5:$E$28252,"*调拨*")</f>
        <v>0</v>
      </c>
      <c r="AI557" s="32">
        <f>SUMIFS(Sheet1!$G$5:$G$28252,Sheet1!$I$5:$I$28252,$B557,Sheet1!$L$5:$L$28252,$A557,Sheet1!$D$5:$D$28252,"内部转款",Sheet1!$E$5:$E$28252,"&lt;&gt;*调拨*")+SUMIFS(Sheet1!$G$5:$G$28252,Sheet1!$I$5:$I$28252,$B557,Sheet1!$L$5:$L$28252,$A557,Sheet1!$D$5:$D$28252,"内部转账",Sheet1!$E$5:$E$28252,"&lt;&gt;*调拨*")</f>
        <v>0</v>
      </c>
      <c r="AJ557" s="32">
        <f t="shared" si="41"/>
        <v>0</v>
      </c>
      <c r="AK557" s="32">
        <f>SUMIFS(Sheet1!$G$5:$G$28252,Sheet1!$I$5:$I$28252,$B557,Sheet1!$L$5:$L$28252,$A557)</f>
        <v>0</v>
      </c>
      <c r="AL557" s="32">
        <f t="shared" si="42"/>
        <v>0</v>
      </c>
    </row>
    <row r="558" ht="16.5" spans="1:38">
      <c r="A558" s="30">
        <v>202610</v>
      </c>
      <c r="B558" s="31" t="s">
        <v>54</v>
      </c>
      <c r="C558" s="32">
        <f>SUMIFS(Sheet1!$F$5:$F$28252,Sheet1!$I$5:$I$28252,$B558,Sheet1!$L$5:$L$28252,$A558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58" s="32">
        <f>SUMIFS(Sheet1!$F$5:$F$28252,Sheet1!$I$5:$I$28252,$B558,Sheet1!$L$5:$L$28252,$A558,Sheet1!$D$5:$D$28252,"医保即时拨付",Sheet1!$E$5:$E$28252,"&lt;&gt;*调拨*")+SUMIFS(Sheet1!$F$5:$F$28252,Sheet1!$I$5:$I$28252,$B558,Sheet1!$L$5:$L$28252,$A558,Sheet1!$E$5:$E$28252,"*医保即时拨付*",Sheet1!$D$5:$D$28252,"&lt;&gt;医保即时拨付",Sheet1!$D$5:$D$28252,"&lt;&gt;内部转款",Sheet1!$D$5:$D$28252,"&lt;&gt;内部转账",Sheet1!$E$5:$E$28252,"&lt;&gt;*调拨*")</f>
        <v>0</v>
      </c>
      <c r="E558" s="32">
        <f>SUMIFS(Sheet1!$F$5:$F$28252,Sheet1!$I$5:$I$28252,$B558,Sheet1!$L$5:$L$28252,$A558,Sheet1!$D$5:$D$28252,"医保",Sheet1!$E$5:$E$28252,"&lt;&gt;*调拨*",Sheet1!$E$5:$E$28252,"&lt;&gt;*医保即时拨付*")+SUMIFS(Sheet1!$F$5:$F$28252,Sheet1!$I$5:$I$28252,$B558,Sheet1!$L$5:$L$28252,$A558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8" s="32">
        <f>SUMIFS(Sheet1!$F$5:$F$28252,Sheet1!$I$5:$I$28252,$B558,Sheet1!$L$5:$L$28252,$A558,Sheet1!$D$5:$D$28252,"聚合",Sheet1!$E$5:$E$28252,"&lt;&gt;*调拨*")+SUMIFS(Sheet1!$F$5:$F$28252,Sheet1!$I$5:$I$28252,$B558,Sheet1!$L$5:$L$28252,$A558,Sheet1!$E$5:$E$28252,"*聚合*",Sheet1!$D$5:$D$28252,"&lt;&gt;聚合",Sheet1!$D$5:$D$28252,"&lt;&gt;内部转款",Sheet1!$D$5:$D$28252,"&lt;&gt;内部转账",Sheet1!$E$5:$E$28252,"&lt;&gt;*调拨*")</f>
        <v>0</v>
      </c>
      <c r="G558" s="32">
        <f>SUMIFS(Sheet1!$F$5:$F$28252,Sheet1!$I$5:$I$28252,$B558,Sheet1!$L$5:$L$28252,$A558,Sheet1!$D$5:$D$28252,"24小时微信",Sheet1!$E$5:$E$28252,"&lt;&gt;*调拨*")+SUMIFS(Sheet1!$F$5:$F$28252,Sheet1!$I$5:$I$28252,$B558,Sheet1!$L$5:$L$28252,$A558,Sheet1!$E$5:$E$28252,"*24小时微信*",Sheet1!$D$5:$D$28252,"&lt;&gt;24小时微信",Sheet1!$D$5:$D$28252,"&lt;&gt;内部转款",Sheet1!$D$5:$D$28252,"&lt;&gt;内部转账",Sheet1!$E$5:$E$28252,"&lt;&gt;*调拨*")</f>
        <v>0</v>
      </c>
      <c r="H558" s="32">
        <f>SUMIFS(Sheet1!$F$5:$F$28252,Sheet1!$I$5:$I$28252,$B558,Sheet1!$L$5:$L$28252,$A558,Sheet1!$D$5:$D$28252,"美团",Sheet1!$E$5:$E$28252,"&lt;&gt;*调拨*")+SUMIFS(Sheet1!$F$5:$F$28252,Sheet1!$I$5:$I$28252,$B558,Sheet1!$L$5:$L$28252,$A558,Sheet1!$E$5:$E$28252,"*美团*",Sheet1!$D$5:$D$28252,"&lt;&gt;美团",Sheet1!$D$5:$D$28252,"&lt;&gt;内部转款",Sheet1!$D$5:$D$28252,"&lt;&gt;内部转账",Sheet1!$E$5:$E$28252,"&lt;&gt;*调拨*")</f>
        <v>0</v>
      </c>
      <c r="I558" s="32">
        <f>SUMIFS(Sheet1!$F$5:$F$28252,Sheet1!$I$5:$I$28252,$B558,Sheet1!$L$5:$L$28252,$A558,Sheet1!$D$5:$D$28252,"饿了么",Sheet1!$E$5:$E$28252,"&lt;&gt;*调拨*")+SUMIFS(Sheet1!$F$5:$F$28252,Sheet1!$I$5:$I$28252,$B558,Sheet1!$L$5:$L$28252,$A558,Sheet1!$E$5:$E$28252,"*饿了么*",Sheet1!$D$5:$D$28252,"&lt;&gt;饿了么",Sheet1!$D$5:$D$28252,"&lt;&gt;内部转款",Sheet1!$D$5:$D$28252,"&lt;&gt;内部转账",Sheet1!$E$5:$E$28252,"&lt;&gt;*调拨*")</f>
        <v>0</v>
      </c>
      <c r="J558" s="32">
        <f>SUMIFS(Sheet1!$F$5:$F$28252,Sheet1!$I$5:$I$28252,$B558,Sheet1!$L$5:$L$28252,$A558,Sheet1!$D$5:$D$28252,"健E卡",Sheet1!$E$5:$E$28252,"&lt;&gt;*调拨*")+SUMIFS(Sheet1!$F$5:$F$28252,Sheet1!$I$5:$I$28252,$B558,Sheet1!$L$5:$L$28252,$A558,Sheet1!$E$5:$E$28252,"*健E卡*",Sheet1!$D$5:$D$28252,"&lt;&gt;健E卡",Sheet1!$D$5:$D$28252,"&lt;&gt;内部转款",Sheet1!$D$5:$D$28252,"&lt;&gt;内部转账",Sheet1!$E$5:$E$28252,"&lt;&gt;*调拨*")</f>
        <v>0</v>
      </c>
      <c r="K558" s="32">
        <f>SUMIFS(Sheet1!$F$5:$F$28252,Sheet1!$I$5:$I$28252,$B558,Sheet1!$L$5:$L$28252,$A558,Sheet1!$D$5:$D$28252,"抖音",Sheet1!$E$5:$E$28252,"&lt;&gt;*调拨*")+SUMIFS(Sheet1!$F$5:$F$28252,Sheet1!$I$5:$I$28252,$B558,Sheet1!$L$5:$L$28252,$A558,Sheet1!$E$5:$E$28252,"*抖音*",Sheet1!$D$5:$D$28252,"&lt;&gt;抖音",Sheet1!$D$5:$D$28252,"&lt;&gt;内部转款",Sheet1!$D$5:$D$28252,"&lt;&gt;内部转账",Sheet1!$E$5:$E$28252,"&lt;&gt;*调拨*")</f>
        <v>0</v>
      </c>
      <c r="L558" s="32">
        <f>SUMIFS(Sheet1!$F$5:$F$28252,Sheet1!$I$5:$I$28252,$B558,Sheet1!$L$5:$L$28252,$A558,Sheet1!$D$5:$D$28252,"医卡通",Sheet1!$E$5:$E$28252,"&lt;&gt;*调拨*")+SUMIFS(Sheet1!$F$5:$F$28252,Sheet1!$I$5:$I$28252,$B558,Sheet1!$L$5:$L$28252,$A558,Sheet1!$E$5:$E$28252,"*医卡通*",Sheet1!$D$5:$D$28252,"&lt;&gt;医卡通",Sheet1!$D$5:$D$28252,"&lt;&gt;内部转款",Sheet1!$D$5:$D$28252,"&lt;&gt;内部转账",Sheet1!$E$5:$E$28252,"&lt;&gt;*调拨*")</f>
        <v>0</v>
      </c>
      <c r="M558" s="32">
        <f>SUMIFS(Sheet1!$F$5:$F$28252,Sheet1!$I$5:$I$28252,$B558,Sheet1!$L$5:$L$28252,$A558,Sheet1!$D$5:$D$28252,"企健网",Sheet1!$E$5:$E$28252,"&lt;&gt;*调拨*")+SUMIFS(Sheet1!$F$5:$F$28252,Sheet1!$I$5:$I$28252,$B558,Sheet1!$L$5:$L$28252,$A558,Sheet1!$E$5:$E$28252,"*企健网*",Sheet1!$D$5:$D$28252,"&lt;&gt;企健网",Sheet1!$D$5:$D$28252,"&lt;&gt;内部转款",Sheet1!$D$5:$D$28252,"&lt;&gt;内部转账",Sheet1!$E$5:$E$28252,"&lt;&gt;*调拨*")</f>
        <v>0</v>
      </c>
      <c r="N558" s="32">
        <f>SUMIFS(Sheet1!$F$5:$F$28252,Sheet1!$I$5:$I$28252,$B558,Sheet1!$L$5:$L$28252,$A558,Sheet1!$D$5:$D$28252,"银联",Sheet1!$E$5:$E$28252,"&lt;&gt;*调拨*")+SUMIFS(Sheet1!$F$5:$F$28252,Sheet1!$I$5:$I$28252,$B558,Sheet1!$L$5:$L$28252,$A558,Sheet1!$E$5:$E$28252,"*银联*",Sheet1!$D$5:$D$28252,"&lt;&gt;银联",Sheet1!$D$5:$D$28252,"&lt;&gt;内部转款",Sheet1!$D$5:$D$28252,"&lt;&gt;内部转账",Sheet1!$E$5:$E$28252,"&lt;&gt;*调拨*")</f>
        <v>0</v>
      </c>
      <c r="O558" s="32">
        <f>SUMIFS(Sheet1!$F$5:$F$28252,Sheet1!$I$5:$I$28252,$B558,Sheet1!$L$5:$L$28252,$A558,Sheet1!$D$5:$D$28252,"京东",Sheet1!$E$5:$E$28252,"&lt;&gt;*调拨*")+SUMIFS(Sheet1!$F$5:$F$28252,Sheet1!$I$5:$I$28252,$B558,Sheet1!$L$5:$L$28252,$A558,Sheet1!$E$5:$E$28252,"*京东*",Sheet1!$D$5:$D$28252,"&lt;&gt;京东",Sheet1!$D$5:$D$28252,"&lt;&gt;内部转款",Sheet1!$D$5:$D$28252,"&lt;&gt;内部转账",Sheet1!$E$5:$E$28252,"&lt;&gt;*调拨*")</f>
        <v>0</v>
      </c>
      <c r="P558" s="32">
        <f>SUMIFS(Sheet1!$F$5:$F$28252,Sheet1!$I$5:$I$28252,$B558,Sheet1!$L$5:$L$28252,$A558,Sheet1!$D$5:$D$28252,"药机微信",Sheet1!$E$5:$E$28252,"&lt;&gt;*调拨*")+SUMIFS(Sheet1!$F$5:$F$28252,Sheet1!$I$5:$I$28252,$B558,Sheet1!$L$5:$L$28252,$A558,Sheet1!$E$5:$E$28252,"*药机微信*",Sheet1!$D$5:$D$28252,"&lt;&gt;药机微信",Sheet1!$D$5:$D$28252,"&lt;&gt;内部转款",Sheet1!$D$5:$D$28252,"&lt;&gt;内部转账",Sheet1!$E$5:$E$28252,"&lt;&gt;*调拨*")</f>
        <v>0</v>
      </c>
      <c r="Q558" s="32">
        <f>SUMIFS(Sheet1!$F$5:$F$28252,Sheet1!$I$5:$I$28252,$B558,Sheet1!$L$5:$L$28252,$A558,Sheet1!$D$5:$D$28252,"亲情卡",Sheet1!$E$5:$E$28252,"&lt;&gt;*调拨*")+SUMIFS(Sheet1!$F$5:$F$28252,Sheet1!$I$5:$I$28252,$B558,Sheet1!$L$5:$L$28252,$A558,Sheet1!$E$5:$E$28252,"*亲情卡*",Sheet1!$D$5:$D$28252,"&lt;&gt;亲情卡",Sheet1!$D$5:$D$28252,"&lt;&gt;内部转款",Sheet1!$D$5:$D$28252,"&lt;&gt;内部转账",Sheet1!$E$5:$E$28252,"&lt;&gt;*调拨*")</f>
        <v>0</v>
      </c>
      <c r="R558" s="32">
        <f>SUMIFS(Sheet1!$F$5:$F$28252,Sheet1!$I$5:$I$28252,$B558,Sheet1!$L$5:$L$28252,$A558,Sheet1!$D$5:$D$28252,"优惠券",Sheet1!$E$5:$E$28252,"&lt;&gt;*调拨*")+SUMIFS(Sheet1!$F$5:$F$28252,Sheet1!$I$5:$I$28252,$B558,Sheet1!$L$5:$L$28252,$A558,Sheet1!$E$5:$E$28252,"*优惠券*",Sheet1!$D$5:$D$28252,"&lt;&gt;优惠券",Sheet1!$D$5:$D$28252,"&lt;&gt;内部转款",Sheet1!$D$5:$D$28252,"&lt;&gt;内部转账",Sheet1!$E$5:$E$28252,"&lt;&gt;*调拨*")</f>
        <v>0</v>
      </c>
      <c r="S558" s="32">
        <f>SUMIFS(Sheet1!$F$5:$F$28252,Sheet1!$I$5:$I$28252,$B558,Sheet1!$L$5:$L$28252,$A558,Sheet1!$D$5:$D$28252,"代金券",Sheet1!$E$5:$E$28252,"&lt;&gt;*调拨*")+SUMIFS(Sheet1!$F$5:$F$28252,Sheet1!$I$5:$I$28252,$B558,Sheet1!$L$5:$L$28252,$A558,Sheet1!$E$5:$E$28252,"*代金券*",Sheet1!$D$5:$D$28252,"&lt;&gt;代金券",Sheet1!$D$5:$D$28252,"&lt;&gt;内部转款",Sheet1!$D$5:$D$28252,"&lt;&gt;内部转账",Sheet1!$E$5:$E$28252,"&lt;&gt;*调拨*")</f>
        <v>0</v>
      </c>
      <c r="T558" s="32">
        <f>SUMIFS(Sheet1!$F$5:$F$28252,Sheet1!$I$5:$I$28252,$B558,Sheet1!$L$5:$L$28252,$A558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558,Sheet1!$L$5:$L$28252,$A558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558,Sheet1!$L$5:$L$28252,$A558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558,Sheet1!$L$5:$L$28252,$A558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8" s="32">
        <f>SUMIFS(Sheet1!$F$5:$F$28252,Sheet1!$I$5:$I$28252,$B558,Sheet1!$L$5:$L$28252,$A558,Sheet1!$E$5:$E$28252,"*调拨*")</f>
        <v>0</v>
      </c>
      <c r="V558" s="32">
        <f>SUMIFS(Sheet1!$F$5:$F$28252,Sheet1!$I$5:$I$28252,$B558,Sheet1!$L$5:$L$28252,$A558,Sheet1!$D$5:$D$28252,"储值",Sheet1!$E$5:$E$28252,"&lt;&gt;*调拨*")+SUMIFS(Sheet1!$F$5:$F$28252,Sheet1!$I$5:$I$28252,$B558,Sheet1!$L$5:$L$28252,$A558,Sheet1!$E$5:$E$28252,"*储值*",Sheet1!$D$5:$D$28252,"&lt;&gt;储值",Sheet1!$D$5:$D$28252,"&lt;&gt;内部转款",Sheet1!$D$5:$D$28252,"&lt;&gt;内部转账",Sheet1!$E$5:$E$28252,"&lt;&gt;*调拨*")</f>
        <v>0</v>
      </c>
      <c r="W558" s="32">
        <f>SUMIFS(Sheet1!$F$5:$F$28252,Sheet1!$I$5:$I$28252,$B558,Sheet1!$L$5:$L$28252,$A558,Sheet1!$D$5:$D$28252,"效期",Sheet1!$E$5:$E$28252,"&lt;&gt;*调拨*")+SUMIFS(Sheet1!$F$5:$F$28252,Sheet1!$I$5:$I$28252,$B558,Sheet1!$L$5:$L$28252,$A558,Sheet1!$E$5:$E$28252,"*效期*",Sheet1!$D$5:$D$28252,"&lt;&gt;效期",Sheet1!$D$5:$D$28252,"&lt;&gt;内部转款",Sheet1!$D$5:$D$28252,"&lt;&gt;内部转账",Sheet1!$E$5:$E$28252,"&lt;&gt;*调拨*")</f>
        <v>0</v>
      </c>
      <c r="X558" s="32">
        <f>SUMIFS(Sheet1!$F$5:$F$28252,Sheet1!$I$5:$I$28252,$B558,Sheet1!$L$5:$L$28252,$A558,Sheet1!$D$5:$D$28252,"内部转款",Sheet1!$E$5:$E$28252,"&lt;&gt;*调拨*")+SUMIFS(Sheet1!$F$5:$F$28252,Sheet1!$I$5:$I$28252,$B558,Sheet1!$L$5:$L$28252,$A558,Sheet1!$D$5:$D$28252,"内部转账",Sheet1!$E$5:$E$28252,"&lt;&gt;*调拨*")</f>
        <v>0</v>
      </c>
      <c r="Y558" s="32">
        <f t="shared" si="40"/>
        <v>0</v>
      </c>
      <c r="Z558" s="32">
        <f>SUMIFS(Sheet1!$F$5:$F$28252,Sheet1!$I$5:$I$28252,$B558,Sheet1!$L$5:$L$28252,$A558)</f>
        <v>0</v>
      </c>
      <c r="AA558" s="32">
        <f>SUMIFS(Sheet1!$G$5:$G$28252,Sheet1!$I$5:$I$28252,$B558,Sheet1!$L$5:$L$28252,$A558,Sheet1!$D$5:$D$28252,"工资",Sheet1!$E$5:$E$28252,"&lt;&gt;*调拨*")+SUMIFS(Sheet1!$G$5:$G$28252,Sheet1!$I$5:$I$28252,$B558,Sheet1!$L$5:$L$28252,$A558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8" s="32">
        <f>SUMIFS(Sheet1!$G$5:$G$28252,Sheet1!$I$5:$I$28252,$B558,Sheet1!$L$5:$L$28252,$A558,Sheet1!$D$5:$D$28252,"水费",Sheet1!$E$5:$E$28252,"&lt;&gt;*调拨*")+SUMIFS(Sheet1!$G$5:$G$28252,Sheet1!$I$5:$I$28252,$B558,Sheet1!$L$5:$L$28252,$A558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8" s="32">
        <f>SUMIFS(Sheet1!$G$5:$G$28252,Sheet1!$I$5:$I$28252,$B558,Sheet1!$L$5:$L$28252,$A558,Sheet1!$D$5:$D$28252,"电费",Sheet1!$E$5:$E$28252,"&lt;&gt;*调拨*")+SUMIFS(Sheet1!$G$5:$G$28252,Sheet1!$I$5:$I$28252,$B558,Sheet1!$L$5:$L$28252,$A558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8" s="32">
        <f>SUMIFS(Sheet1!$G$5:$G$28252,Sheet1!$I$5:$I$28252,$B558,Sheet1!$L$5:$L$28252,$A558,Sheet1!$D$5:$D$28252,"宽带费",Sheet1!$E$5:$E$28252,"&lt;&gt;*调拨*")+SUMIFS(Sheet1!$G$5:$G$28252,Sheet1!$I$5:$I$28252,$B558,Sheet1!$L$5:$L$28252,$A558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8" s="32">
        <f>SUMIFS(Sheet1!$G$5:$G$28252,Sheet1!$I$5:$I$28252,$B558,Sheet1!$L$5:$L$28252,$A558,Sheet1!$D$5:$D$28252,"办公费",Sheet1!$E$5:$E$28252,"&lt;&gt;*调拨*")+SUMIFS(Sheet1!$G$5:$G$28252,Sheet1!$I$5:$I$28252,$B558,Sheet1!$L$5:$L$28252,$A558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8" s="32">
        <f>SUMIFS(Sheet1!$G$5:$G$28252,Sheet1!$I$5:$I$28252,$B558,Sheet1!$L$5:$L$28252,$A558,Sheet1!$D$5:$D$28252,"话费",Sheet1!$E$5:$E$28252,"&lt;&gt;*调拨*")+SUMIFS(Sheet1!$G$5:$G$28252,Sheet1!$I$5:$I$28252,$B558,Sheet1!$L$5:$L$28252,$A558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8" s="32">
        <f>SUMIFS(Sheet1!$G$5:$G$28252,Sheet1!$I$5:$I$28252,$B558,Sheet1!$L$5:$L$28252,$A558,Sheet1!$D$5:$D$28252,"房租",Sheet1!$E$5:$E$28252,"&lt;&gt;*调拨*")+SUMIFS(Sheet1!$G$5:$G$28252,Sheet1!$I$5:$I$28252,$B558,Sheet1!$L$5:$L$28252,$A558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8" s="32">
        <f>SUMIFS(Sheet1!$G$5:$G$28252,Sheet1!$I$5:$I$28252,$B558,Sheet1!$L$5:$L$28252,$A558,Sheet1!$E$5:$E$28252,"*调拨*")</f>
        <v>0</v>
      </c>
      <c r="AI558" s="32">
        <f>SUMIFS(Sheet1!$G$5:$G$28252,Sheet1!$I$5:$I$28252,$B558,Sheet1!$L$5:$L$28252,$A558,Sheet1!$D$5:$D$28252,"内部转款",Sheet1!$E$5:$E$28252,"&lt;&gt;*调拨*")+SUMIFS(Sheet1!$G$5:$G$28252,Sheet1!$I$5:$I$28252,$B558,Sheet1!$L$5:$L$28252,$A558,Sheet1!$D$5:$D$28252,"内部转账",Sheet1!$E$5:$E$28252,"&lt;&gt;*调拨*")</f>
        <v>0</v>
      </c>
      <c r="AJ558" s="32">
        <f t="shared" si="41"/>
        <v>0</v>
      </c>
      <c r="AK558" s="32">
        <f>SUMIFS(Sheet1!$G$5:$G$28252,Sheet1!$I$5:$I$28252,$B558,Sheet1!$L$5:$L$28252,$A558)</f>
        <v>0</v>
      </c>
      <c r="AL558" s="32">
        <f t="shared" si="42"/>
        <v>0</v>
      </c>
    </row>
    <row r="559" ht="16.5" spans="1:38">
      <c r="A559" s="30">
        <v>202610</v>
      </c>
      <c r="B559" s="31" t="s">
        <v>107</v>
      </c>
      <c r="C559" s="32">
        <f>SUMIFS(Sheet1!$F$5:$F$28252,Sheet1!$I$5:$I$28252,$B559,Sheet1!$L$5:$L$28252,$A559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59" s="32">
        <f>SUMIFS(Sheet1!$F$5:$F$28252,Sheet1!$I$5:$I$28252,$B559,Sheet1!$L$5:$L$28252,$A559,Sheet1!$D$5:$D$28252,"医保即时拨付",Sheet1!$E$5:$E$28252,"&lt;&gt;*调拨*")+SUMIFS(Sheet1!$F$5:$F$28252,Sheet1!$I$5:$I$28252,$B559,Sheet1!$L$5:$L$28252,$A559,Sheet1!$E$5:$E$28252,"*医保即时拨付*",Sheet1!$D$5:$D$28252,"&lt;&gt;医保即时拨付",Sheet1!$D$5:$D$28252,"&lt;&gt;内部转款",Sheet1!$D$5:$D$28252,"&lt;&gt;内部转账",Sheet1!$E$5:$E$28252,"&lt;&gt;*调拨*")</f>
        <v>0</v>
      </c>
      <c r="E559" s="32">
        <f>SUMIFS(Sheet1!$F$5:$F$28252,Sheet1!$I$5:$I$28252,$B559,Sheet1!$L$5:$L$28252,$A559,Sheet1!$D$5:$D$28252,"医保",Sheet1!$E$5:$E$28252,"&lt;&gt;*调拨*",Sheet1!$E$5:$E$28252,"&lt;&gt;*医保即时拨付*")+SUMIFS(Sheet1!$F$5:$F$28252,Sheet1!$I$5:$I$28252,$B559,Sheet1!$L$5:$L$28252,$A559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59" s="32">
        <f>SUMIFS(Sheet1!$F$5:$F$28252,Sheet1!$I$5:$I$28252,$B559,Sheet1!$L$5:$L$28252,$A559,Sheet1!$D$5:$D$28252,"聚合",Sheet1!$E$5:$E$28252,"&lt;&gt;*调拨*")+SUMIFS(Sheet1!$F$5:$F$28252,Sheet1!$I$5:$I$28252,$B559,Sheet1!$L$5:$L$28252,$A559,Sheet1!$E$5:$E$28252,"*聚合*",Sheet1!$D$5:$D$28252,"&lt;&gt;聚合",Sheet1!$D$5:$D$28252,"&lt;&gt;内部转款",Sheet1!$D$5:$D$28252,"&lt;&gt;内部转账",Sheet1!$E$5:$E$28252,"&lt;&gt;*调拨*")</f>
        <v>0</v>
      </c>
      <c r="G559" s="32">
        <f>SUMIFS(Sheet1!$F$5:$F$28252,Sheet1!$I$5:$I$28252,$B559,Sheet1!$L$5:$L$28252,$A559,Sheet1!$D$5:$D$28252,"24小时微信",Sheet1!$E$5:$E$28252,"&lt;&gt;*调拨*")+SUMIFS(Sheet1!$F$5:$F$28252,Sheet1!$I$5:$I$28252,$B559,Sheet1!$L$5:$L$28252,$A559,Sheet1!$E$5:$E$28252,"*24小时微信*",Sheet1!$D$5:$D$28252,"&lt;&gt;24小时微信",Sheet1!$D$5:$D$28252,"&lt;&gt;内部转款",Sheet1!$D$5:$D$28252,"&lt;&gt;内部转账",Sheet1!$E$5:$E$28252,"&lt;&gt;*调拨*")</f>
        <v>0</v>
      </c>
      <c r="H559" s="32">
        <f>SUMIFS(Sheet1!$F$5:$F$28252,Sheet1!$I$5:$I$28252,$B559,Sheet1!$L$5:$L$28252,$A559,Sheet1!$D$5:$D$28252,"美团",Sheet1!$E$5:$E$28252,"&lt;&gt;*调拨*")+SUMIFS(Sheet1!$F$5:$F$28252,Sheet1!$I$5:$I$28252,$B559,Sheet1!$L$5:$L$28252,$A559,Sheet1!$E$5:$E$28252,"*美团*",Sheet1!$D$5:$D$28252,"&lt;&gt;美团",Sheet1!$D$5:$D$28252,"&lt;&gt;内部转款",Sheet1!$D$5:$D$28252,"&lt;&gt;内部转账",Sheet1!$E$5:$E$28252,"&lt;&gt;*调拨*")</f>
        <v>0</v>
      </c>
      <c r="I559" s="32">
        <f>SUMIFS(Sheet1!$F$5:$F$28252,Sheet1!$I$5:$I$28252,$B559,Sheet1!$L$5:$L$28252,$A559,Sheet1!$D$5:$D$28252,"饿了么",Sheet1!$E$5:$E$28252,"&lt;&gt;*调拨*")+SUMIFS(Sheet1!$F$5:$F$28252,Sheet1!$I$5:$I$28252,$B559,Sheet1!$L$5:$L$28252,$A559,Sheet1!$E$5:$E$28252,"*饿了么*",Sheet1!$D$5:$D$28252,"&lt;&gt;饿了么",Sheet1!$D$5:$D$28252,"&lt;&gt;内部转款",Sheet1!$D$5:$D$28252,"&lt;&gt;内部转账",Sheet1!$E$5:$E$28252,"&lt;&gt;*调拨*")</f>
        <v>0</v>
      </c>
      <c r="J559" s="32">
        <f>SUMIFS(Sheet1!$F$5:$F$28252,Sheet1!$I$5:$I$28252,$B559,Sheet1!$L$5:$L$28252,$A559,Sheet1!$D$5:$D$28252,"健E卡",Sheet1!$E$5:$E$28252,"&lt;&gt;*调拨*")+SUMIFS(Sheet1!$F$5:$F$28252,Sheet1!$I$5:$I$28252,$B559,Sheet1!$L$5:$L$28252,$A559,Sheet1!$E$5:$E$28252,"*健E卡*",Sheet1!$D$5:$D$28252,"&lt;&gt;健E卡",Sheet1!$D$5:$D$28252,"&lt;&gt;内部转款",Sheet1!$D$5:$D$28252,"&lt;&gt;内部转账",Sheet1!$E$5:$E$28252,"&lt;&gt;*调拨*")</f>
        <v>0</v>
      </c>
      <c r="K559" s="32">
        <f>SUMIFS(Sheet1!$F$5:$F$28252,Sheet1!$I$5:$I$28252,$B559,Sheet1!$L$5:$L$28252,$A559,Sheet1!$D$5:$D$28252,"抖音",Sheet1!$E$5:$E$28252,"&lt;&gt;*调拨*")+SUMIFS(Sheet1!$F$5:$F$28252,Sheet1!$I$5:$I$28252,$B559,Sheet1!$L$5:$L$28252,$A559,Sheet1!$E$5:$E$28252,"*抖音*",Sheet1!$D$5:$D$28252,"&lt;&gt;抖音",Sheet1!$D$5:$D$28252,"&lt;&gt;内部转款",Sheet1!$D$5:$D$28252,"&lt;&gt;内部转账",Sheet1!$E$5:$E$28252,"&lt;&gt;*调拨*")</f>
        <v>0</v>
      </c>
      <c r="L559" s="32">
        <f>SUMIFS(Sheet1!$F$5:$F$28252,Sheet1!$I$5:$I$28252,$B559,Sheet1!$L$5:$L$28252,$A559,Sheet1!$D$5:$D$28252,"医卡通",Sheet1!$E$5:$E$28252,"&lt;&gt;*调拨*")+SUMIFS(Sheet1!$F$5:$F$28252,Sheet1!$I$5:$I$28252,$B559,Sheet1!$L$5:$L$28252,$A559,Sheet1!$E$5:$E$28252,"*医卡通*",Sheet1!$D$5:$D$28252,"&lt;&gt;医卡通",Sheet1!$D$5:$D$28252,"&lt;&gt;内部转款",Sheet1!$D$5:$D$28252,"&lt;&gt;内部转账",Sheet1!$E$5:$E$28252,"&lt;&gt;*调拨*")</f>
        <v>0</v>
      </c>
      <c r="M559" s="32">
        <f>SUMIFS(Sheet1!$F$5:$F$28252,Sheet1!$I$5:$I$28252,$B559,Sheet1!$L$5:$L$28252,$A559,Sheet1!$D$5:$D$28252,"企健网",Sheet1!$E$5:$E$28252,"&lt;&gt;*调拨*")+SUMIFS(Sheet1!$F$5:$F$28252,Sheet1!$I$5:$I$28252,$B559,Sheet1!$L$5:$L$28252,$A559,Sheet1!$E$5:$E$28252,"*企健网*",Sheet1!$D$5:$D$28252,"&lt;&gt;企健网",Sheet1!$D$5:$D$28252,"&lt;&gt;内部转款",Sheet1!$D$5:$D$28252,"&lt;&gt;内部转账",Sheet1!$E$5:$E$28252,"&lt;&gt;*调拨*")</f>
        <v>0</v>
      </c>
      <c r="N559" s="32">
        <f>SUMIFS(Sheet1!$F$5:$F$28252,Sheet1!$I$5:$I$28252,$B559,Sheet1!$L$5:$L$28252,$A559,Sheet1!$D$5:$D$28252,"银联",Sheet1!$E$5:$E$28252,"&lt;&gt;*调拨*")+SUMIFS(Sheet1!$F$5:$F$28252,Sheet1!$I$5:$I$28252,$B559,Sheet1!$L$5:$L$28252,$A559,Sheet1!$E$5:$E$28252,"*银联*",Sheet1!$D$5:$D$28252,"&lt;&gt;银联",Sheet1!$D$5:$D$28252,"&lt;&gt;内部转款",Sheet1!$D$5:$D$28252,"&lt;&gt;内部转账",Sheet1!$E$5:$E$28252,"&lt;&gt;*调拨*")</f>
        <v>0</v>
      </c>
      <c r="O559" s="32">
        <f>SUMIFS(Sheet1!$F$5:$F$28252,Sheet1!$I$5:$I$28252,$B559,Sheet1!$L$5:$L$28252,$A559,Sheet1!$D$5:$D$28252,"京东",Sheet1!$E$5:$E$28252,"&lt;&gt;*调拨*")+SUMIFS(Sheet1!$F$5:$F$28252,Sheet1!$I$5:$I$28252,$B559,Sheet1!$L$5:$L$28252,$A559,Sheet1!$E$5:$E$28252,"*京东*",Sheet1!$D$5:$D$28252,"&lt;&gt;京东",Sheet1!$D$5:$D$28252,"&lt;&gt;内部转款",Sheet1!$D$5:$D$28252,"&lt;&gt;内部转账",Sheet1!$E$5:$E$28252,"&lt;&gt;*调拨*")</f>
        <v>0</v>
      </c>
      <c r="P559" s="32">
        <f>SUMIFS(Sheet1!$F$5:$F$28252,Sheet1!$I$5:$I$28252,$B559,Sheet1!$L$5:$L$28252,$A559,Sheet1!$D$5:$D$28252,"药机微信",Sheet1!$E$5:$E$28252,"&lt;&gt;*调拨*")+SUMIFS(Sheet1!$F$5:$F$28252,Sheet1!$I$5:$I$28252,$B559,Sheet1!$L$5:$L$28252,$A559,Sheet1!$E$5:$E$28252,"*药机微信*",Sheet1!$D$5:$D$28252,"&lt;&gt;药机微信",Sheet1!$D$5:$D$28252,"&lt;&gt;内部转款",Sheet1!$D$5:$D$28252,"&lt;&gt;内部转账",Sheet1!$E$5:$E$28252,"&lt;&gt;*调拨*")</f>
        <v>0</v>
      </c>
      <c r="Q559" s="32">
        <f>SUMIFS(Sheet1!$F$5:$F$28252,Sheet1!$I$5:$I$28252,$B559,Sheet1!$L$5:$L$28252,$A559,Sheet1!$D$5:$D$28252,"亲情卡",Sheet1!$E$5:$E$28252,"&lt;&gt;*调拨*")+SUMIFS(Sheet1!$F$5:$F$28252,Sheet1!$I$5:$I$28252,$B559,Sheet1!$L$5:$L$28252,$A559,Sheet1!$E$5:$E$28252,"*亲情卡*",Sheet1!$D$5:$D$28252,"&lt;&gt;亲情卡",Sheet1!$D$5:$D$28252,"&lt;&gt;内部转款",Sheet1!$D$5:$D$28252,"&lt;&gt;内部转账",Sheet1!$E$5:$E$28252,"&lt;&gt;*调拨*")</f>
        <v>0</v>
      </c>
      <c r="R559" s="32">
        <f>SUMIFS(Sheet1!$F$5:$F$28252,Sheet1!$I$5:$I$28252,$B559,Sheet1!$L$5:$L$28252,$A559,Sheet1!$D$5:$D$28252,"优惠券",Sheet1!$E$5:$E$28252,"&lt;&gt;*调拨*")+SUMIFS(Sheet1!$F$5:$F$28252,Sheet1!$I$5:$I$28252,$B559,Sheet1!$L$5:$L$28252,$A559,Sheet1!$E$5:$E$28252,"*优惠券*",Sheet1!$D$5:$D$28252,"&lt;&gt;优惠券",Sheet1!$D$5:$D$28252,"&lt;&gt;内部转款",Sheet1!$D$5:$D$28252,"&lt;&gt;内部转账",Sheet1!$E$5:$E$28252,"&lt;&gt;*调拨*")</f>
        <v>0</v>
      </c>
      <c r="S559" s="32">
        <f>SUMIFS(Sheet1!$F$5:$F$28252,Sheet1!$I$5:$I$28252,$B559,Sheet1!$L$5:$L$28252,$A559,Sheet1!$D$5:$D$28252,"代金券",Sheet1!$E$5:$E$28252,"&lt;&gt;*调拨*")+SUMIFS(Sheet1!$F$5:$F$28252,Sheet1!$I$5:$I$28252,$B559,Sheet1!$L$5:$L$28252,$A559,Sheet1!$E$5:$E$28252,"*代金券*",Sheet1!$D$5:$D$28252,"&lt;&gt;代金券",Sheet1!$D$5:$D$28252,"&lt;&gt;内部转款",Sheet1!$D$5:$D$28252,"&lt;&gt;内部转账",Sheet1!$E$5:$E$28252,"&lt;&gt;*调拨*")</f>
        <v>0</v>
      </c>
      <c r="T559" s="32">
        <f>SUMIFS(Sheet1!$F$5:$F$28252,Sheet1!$I$5:$I$28252,$B559,Sheet1!$L$5:$L$28252,$A559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559,Sheet1!$L$5:$L$28252,$A559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559,Sheet1!$L$5:$L$28252,$A559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559,Sheet1!$L$5:$L$28252,$A559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59" s="32">
        <f>SUMIFS(Sheet1!$F$5:$F$28252,Sheet1!$I$5:$I$28252,$B559,Sheet1!$L$5:$L$28252,$A559,Sheet1!$E$5:$E$28252,"*调拨*")</f>
        <v>0</v>
      </c>
      <c r="V559" s="32">
        <f>SUMIFS(Sheet1!$F$5:$F$28252,Sheet1!$I$5:$I$28252,$B559,Sheet1!$L$5:$L$28252,$A559,Sheet1!$D$5:$D$28252,"储值",Sheet1!$E$5:$E$28252,"&lt;&gt;*调拨*")+SUMIFS(Sheet1!$F$5:$F$28252,Sheet1!$I$5:$I$28252,$B559,Sheet1!$L$5:$L$28252,$A559,Sheet1!$E$5:$E$28252,"*储值*",Sheet1!$D$5:$D$28252,"&lt;&gt;储值",Sheet1!$D$5:$D$28252,"&lt;&gt;内部转款",Sheet1!$D$5:$D$28252,"&lt;&gt;内部转账",Sheet1!$E$5:$E$28252,"&lt;&gt;*调拨*")</f>
        <v>0</v>
      </c>
      <c r="W559" s="32">
        <f>SUMIFS(Sheet1!$F$5:$F$28252,Sheet1!$I$5:$I$28252,$B559,Sheet1!$L$5:$L$28252,$A559,Sheet1!$D$5:$D$28252,"效期",Sheet1!$E$5:$E$28252,"&lt;&gt;*调拨*")+SUMIFS(Sheet1!$F$5:$F$28252,Sheet1!$I$5:$I$28252,$B559,Sheet1!$L$5:$L$28252,$A559,Sheet1!$E$5:$E$28252,"*效期*",Sheet1!$D$5:$D$28252,"&lt;&gt;效期",Sheet1!$D$5:$D$28252,"&lt;&gt;内部转款",Sheet1!$D$5:$D$28252,"&lt;&gt;内部转账",Sheet1!$E$5:$E$28252,"&lt;&gt;*调拨*")</f>
        <v>0</v>
      </c>
      <c r="X559" s="32">
        <f>SUMIFS(Sheet1!$F$5:$F$28252,Sheet1!$I$5:$I$28252,$B559,Sheet1!$L$5:$L$28252,$A559,Sheet1!$D$5:$D$28252,"内部转款",Sheet1!$E$5:$E$28252,"&lt;&gt;*调拨*")+SUMIFS(Sheet1!$F$5:$F$28252,Sheet1!$I$5:$I$28252,$B559,Sheet1!$L$5:$L$28252,$A559,Sheet1!$D$5:$D$28252,"内部转账",Sheet1!$E$5:$E$28252,"&lt;&gt;*调拨*")</f>
        <v>0</v>
      </c>
      <c r="Y559" s="32">
        <f t="shared" si="40"/>
        <v>0</v>
      </c>
      <c r="Z559" s="32">
        <f>SUMIFS(Sheet1!$F$5:$F$28252,Sheet1!$I$5:$I$28252,$B559,Sheet1!$L$5:$L$28252,$A559)</f>
        <v>0</v>
      </c>
      <c r="AA559" s="32">
        <f>SUMIFS(Sheet1!$G$5:$G$28252,Sheet1!$I$5:$I$28252,$B559,Sheet1!$L$5:$L$28252,$A559,Sheet1!$D$5:$D$28252,"工资",Sheet1!$E$5:$E$28252,"&lt;&gt;*调拨*")+SUMIFS(Sheet1!$G$5:$G$28252,Sheet1!$I$5:$I$28252,$B559,Sheet1!$L$5:$L$28252,$A559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59" s="32">
        <f>SUMIFS(Sheet1!$G$5:$G$28252,Sheet1!$I$5:$I$28252,$B559,Sheet1!$L$5:$L$28252,$A559,Sheet1!$D$5:$D$28252,"水费",Sheet1!$E$5:$E$28252,"&lt;&gt;*调拨*")+SUMIFS(Sheet1!$G$5:$G$28252,Sheet1!$I$5:$I$28252,$B559,Sheet1!$L$5:$L$28252,$A559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59" s="32">
        <f>SUMIFS(Sheet1!$G$5:$G$28252,Sheet1!$I$5:$I$28252,$B559,Sheet1!$L$5:$L$28252,$A559,Sheet1!$D$5:$D$28252,"电费",Sheet1!$E$5:$E$28252,"&lt;&gt;*调拨*")+SUMIFS(Sheet1!$G$5:$G$28252,Sheet1!$I$5:$I$28252,$B559,Sheet1!$L$5:$L$28252,$A559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59" s="32">
        <f>SUMIFS(Sheet1!$G$5:$G$28252,Sheet1!$I$5:$I$28252,$B559,Sheet1!$L$5:$L$28252,$A559,Sheet1!$D$5:$D$28252,"宽带费",Sheet1!$E$5:$E$28252,"&lt;&gt;*调拨*")+SUMIFS(Sheet1!$G$5:$G$28252,Sheet1!$I$5:$I$28252,$B559,Sheet1!$L$5:$L$28252,$A559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59" s="32">
        <f>SUMIFS(Sheet1!$G$5:$G$28252,Sheet1!$I$5:$I$28252,$B559,Sheet1!$L$5:$L$28252,$A559,Sheet1!$D$5:$D$28252,"办公费",Sheet1!$E$5:$E$28252,"&lt;&gt;*调拨*")+SUMIFS(Sheet1!$G$5:$G$28252,Sheet1!$I$5:$I$28252,$B559,Sheet1!$L$5:$L$28252,$A559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59" s="32">
        <f>SUMIFS(Sheet1!$G$5:$G$28252,Sheet1!$I$5:$I$28252,$B559,Sheet1!$L$5:$L$28252,$A559,Sheet1!$D$5:$D$28252,"话费",Sheet1!$E$5:$E$28252,"&lt;&gt;*调拨*")+SUMIFS(Sheet1!$G$5:$G$28252,Sheet1!$I$5:$I$28252,$B559,Sheet1!$L$5:$L$28252,$A559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59" s="32">
        <f>SUMIFS(Sheet1!$G$5:$G$28252,Sheet1!$I$5:$I$28252,$B559,Sheet1!$L$5:$L$28252,$A559,Sheet1!$D$5:$D$28252,"房租",Sheet1!$E$5:$E$28252,"&lt;&gt;*调拨*")+SUMIFS(Sheet1!$G$5:$G$28252,Sheet1!$I$5:$I$28252,$B559,Sheet1!$L$5:$L$28252,$A559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59" s="32">
        <f>SUMIFS(Sheet1!$G$5:$G$28252,Sheet1!$I$5:$I$28252,$B559,Sheet1!$L$5:$L$28252,$A559,Sheet1!$E$5:$E$28252,"*调拨*")</f>
        <v>0</v>
      </c>
      <c r="AI559" s="32">
        <f>SUMIFS(Sheet1!$G$5:$G$28252,Sheet1!$I$5:$I$28252,$B559,Sheet1!$L$5:$L$28252,$A559,Sheet1!$D$5:$D$28252,"内部转款",Sheet1!$E$5:$E$28252,"&lt;&gt;*调拨*")+SUMIFS(Sheet1!$G$5:$G$28252,Sheet1!$I$5:$I$28252,$B559,Sheet1!$L$5:$L$28252,$A559,Sheet1!$D$5:$D$28252,"内部转账",Sheet1!$E$5:$E$28252,"&lt;&gt;*调拨*")</f>
        <v>0</v>
      </c>
      <c r="AJ559" s="32">
        <f t="shared" si="41"/>
        <v>0</v>
      </c>
      <c r="AK559" s="32">
        <f>SUMIFS(Sheet1!$G$5:$G$28252,Sheet1!$I$5:$I$28252,$B559,Sheet1!$L$5:$L$28252,$A559)</f>
        <v>0</v>
      </c>
      <c r="AL559" s="32">
        <f t="shared" si="42"/>
        <v>0</v>
      </c>
    </row>
    <row r="560" ht="16.5" spans="1:38">
      <c r="A560" s="30">
        <v>202610</v>
      </c>
      <c r="B560" s="31" t="s">
        <v>97</v>
      </c>
      <c r="C560" s="32">
        <f>SUMIFS(Sheet1!$F$5:$F$28252,Sheet1!$I$5:$I$28252,$B560,Sheet1!$L$5:$L$28252,$A560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0" s="32">
        <f>SUMIFS(Sheet1!$F$5:$F$28252,Sheet1!$I$5:$I$28252,$B560,Sheet1!$L$5:$L$28252,$A560,Sheet1!$D$5:$D$28252,"医保即时拨付",Sheet1!$E$5:$E$28252,"&lt;&gt;*调拨*")+SUMIFS(Sheet1!$F$5:$F$28252,Sheet1!$I$5:$I$28252,$B560,Sheet1!$L$5:$L$28252,$A560,Sheet1!$E$5:$E$28252,"*医保即时拨付*",Sheet1!$D$5:$D$28252,"&lt;&gt;医保即时拨付",Sheet1!$D$5:$D$28252,"&lt;&gt;内部转款",Sheet1!$D$5:$D$28252,"&lt;&gt;内部转账",Sheet1!$E$5:$E$28252,"&lt;&gt;*调拨*")</f>
        <v>0</v>
      </c>
      <c r="E560" s="32">
        <f>SUMIFS(Sheet1!$F$5:$F$28252,Sheet1!$I$5:$I$28252,$B560,Sheet1!$L$5:$L$28252,$A560,Sheet1!$D$5:$D$28252,"医保",Sheet1!$E$5:$E$28252,"&lt;&gt;*调拨*",Sheet1!$E$5:$E$28252,"&lt;&gt;*医保即时拨付*")+SUMIFS(Sheet1!$F$5:$F$28252,Sheet1!$I$5:$I$28252,$B560,Sheet1!$L$5:$L$28252,$A560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0" s="32">
        <f>SUMIFS(Sheet1!$F$5:$F$28252,Sheet1!$I$5:$I$28252,$B560,Sheet1!$L$5:$L$28252,$A560,Sheet1!$D$5:$D$28252,"聚合",Sheet1!$E$5:$E$28252,"&lt;&gt;*调拨*")+SUMIFS(Sheet1!$F$5:$F$28252,Sheet1!$I$5:$I$28252,$B560,Sheet1!$L$5:$L$28252,$A560,Sheet1!$E$5:$E$28252,"*聚合*",Sheet1!$D$5:$D$28252,"&lt;&gt;聚合",Sheet1!$D$5:$D$28252,"&lt;&gt;内部转款",Sheet1!$D$5:$D$28252,"&lt;&gt;内部转账",Sheet1!$E$5:$E$28252,"&lt;&gt;*调拨*")</f>
        <v>0</v>
      </c>
      <c r="G560" s="32">
        <f>SUMIFS(Sheet1!$F$5:$F$28252,Sheet1!$I$5:$I$28252,$B560,Sheet1!$L$5:$L$28252,$A560,Sheet1!$D$5:$D$28252,"24小时微信",Sheet1!$E$5:$E$28252,"&lt;&gt;*调拨*")+SUMIFS(Sheet1!$F$5:$F$28252,Sheet1!$I$5:$I$28252,$B560,Sheet1!$L$5:$L$28252,$A560,Sheet1!$E$5:$E$28252,"*24小时微信*",Sheet1!$D$5:$D$28252,"&lt;&gt;24小时微信",Sheet1!$D$5:$D$28252,"&lt;&gt;内部转款",Sheet1!$D$5:$D$28252,"&lt;&gt;内部转账",Sheet1!$E$5:$E$28252,"&lt;&gt;*调拨*")</f>
        <v>0</v>
      </c>
      <c r="H560" s="32">
        <f>SUMIFS(Sheet1!$F$5:$F$28252,Sheet1!$I$5:$I$28252,$B560,Sheet1!$L$5:$L$28252,$A560,Sheet1!$D$5:$D$28252,"美团",Sheet1!$E$5:$E$28252,"&lt;&gt;*调拨*")+SUMIFS(Sheet1!$F$5:$F$28252,Sheet1!$I$5:$I$28252,$B560,Sheet1!$L$5:$L$28252,$A560,Sheet1!$E$5:$E$28252,"*美团*",Sheet1!$D$5:$D$28252,"&lt;&gt;美团",Sheet1!$D$5:$D$28252,"&lt;&gt;内部转款",Sheet1!$D$5:$D$28252,"&lt;&gt;内部转账",Sheet1!$E$5:$E$28252,"&lt;&gt;*调拨*")</f>
        <v>0</v>
      </c>
      <c r="I560" s="32">
        <f>SUMIFS(Sheet1!$F$5:$F$28252,Sheet1!$I$5:$I$28252,$B560,Sheet1!$L$5:$L$28252,$A560,Sheet1!$D$5:$D$28252,"饿了么",Sheet1!$E$5:$E$28252,"&lt;&gt;*调拨*")+SUMIFS(Sheet1!$F$5:$F$28252,Sheet1!$I$5:$I$28252,$B560,Sheet1!$L$5:$L$28252,$A560,Sheet1!$E$5:$E$28252,"*饿了么*",Sheet1!$D$5:$D$28252,"&lt;&gt;饿了么",Sheet1!$D$5:$D$28252,"&lt;&gt;内部转款",Sheet1!$D$5:$D$28252,"&lt;&gt;内部转账",Sheet1!$E$5:$E$28252,"&lt;&gt;*调拨*")</f>
        <v>0</v>
      </c>
      <c r="J560" s="32">
        <f>SUMIFS(Sheet1!$F$5:$F$28252,Sheet1!$I$5:$I$28252,$B560,Sheet1!$L$5:$L$28252,$A560,Sheet1!$D$5:$D$28252,"健E卡",Sheet1!$E$5:$E$28252,"&lt;&gt;*调拨*")+SUMIFS(Sheet1!$F$5:$F$28252,Sheet1!$I$5:$I$28252,$B560,Sheet1!$L$5:$L$28252,$A560,Sheet1!$E$5:$E$28252,"*健E卡*",Sheet1!$D$5:$D$28252,"&lt;&gt;健E卡",Sheet1!$D$5:$D$28252,"&lt;&gt;内部转款",Sheet1!$D$5:$D$28252,"&lt;&gt;内部转账",Sheet1!$E$5:$E$28252,"&lt;&gt;*调拨*")</f>
        <v>0</v>
      </c>
      <c r="K560" s="32">
        <f>SUMIFS(Sheet1!$F$5:$F$28252,Sheet1!$I$5:$I$28252,$B560,Sheet1!$L$5:$L$28252,$A560,Sheet1!$D$5:$D$28252,"抖音",Sheet1!$E$5:$E$28252,"&lt;&gt;*调拨*")+SUMIFS(Sheet1!$F$5:$F$28252,Sheet1!$I$5:$I$28252,$B560,Sheet1!$L$5:$L$28252,$A560,Sheet1!$E$5:$E$28252,"*抖音*",Sheet1!$D$5:$D$28252,"&lt;&gt;抖音",Sheet1!$D$5:$D$28252,"&lt;&gt;内部转款",Sheet1!$D$5:$D$28252,"&lt;&gt;内部转账",Sheet1!$E$5:$E$28252,"&lt;&gt;*调拨*")</f>
        <v>0</v>
      </c>
      <c r="L560" s="32">
        <f>SUMIFS(Sheet1!$F$5:$F$28252,Sheet1!$I$5:$I$28252,$B560,Sheet1!$L$5:$L$28252,$A560,Sheet1!$D$5:$D$28252,"医卡通",Sheet1!$E$5:$E$28252,"&lt;&gt;*调拨*")+SUMIFS(Sheet1!$F$5:$F$28252,Sheet1!$I$5:$I$28252,$B560,Sheet1!$L$5:$L$28252,$A560,Sheet1!$E$5:$E$28252,"*医卡通*",Sheet1!$D$5:$D$28252,"&lt;&gt;医卡通",Sheet1!$D$5:$D$28252,"&lt;&gt;内部转款",Sheet1!$D$5:$D$28252,"&lt;&gt;内部转账",Sheet1!$E$5:$E$28252,"&lt;&gt;*调拨*")</f>
        <v>0</v>
      </c>
      <c r="M560" s="32">
        <f>SUMIFS(Sheet1!$F$5:$F$28252,Sheet1!$I$5:$I$28252,$B560,Sheet1!$L$5:$L$28252,$A560,Sheet1!$D$5:$D$28252,"企健网",Sheet1!$E$5:$E$28252,"&lt;&gt;*调拨*")+SUMIFS(Sheet1!$F$5:$F$28252,Sheet1!$I$5:$I$28252,$B560,Sheet1!$L$5:$L$28252,$A560,Sheet1!$E$5:$E$28252,"*企健网*",Sheet1!$D$5:$D$28252,"&lt;&gt;企健网",Sheet1!$D$5:$D$28252,"&lt;&gt;内部转款",Sheet1!$D$5:$D$28252,"&lt;&gt;内部转账",Sheet1!$E$5:$E$28252,"&lt;&gt;*调拨*")</f>
        <v>0</v>
      </c>
      <c r="N560" s="32">
        <f>SUMIFS(Sheet1!$F$5:$F$28252,Sheet1!$I$5:$I$28252,$B560,Sheet1!$L$5:$L$28252,$A560,Sheet1!$D$5:$D$28252,"银联",Sheet1!$E$5:$E$28252,"&lt;&gt;*调拨*")+SUMIFS(Sheet1!$F$5:$F$28252,Sheet1!$I$5:$I$28252,$B560,Sheet1!$L$5:$L$28252,$A560,Sheet1!$E$5:$E$28252,"*银联*",Sheet1!$D$5:$D$28252,"&lt;&gt;银联",Sheet1!$D$5:$D$28252,"&lt;&gt;内部转款",Sheet1!$D$5:$D$28252,"&lt;&gt;内部转账",Sheet1!$E$5:$E$28252,"&lt;&gt;*调拨*")</f>
        <v>0</v>
      </c>
      <c r="O560" s="32">
        <f>SUMIFS(Sheet1!$F$5:$F$28252,Sheet1!$I$5:$I$28252,$B560,Sheet1!$L$5:$L$28252,$A560,Sheet1!$D$5:$D$28252,"京东",Sheet1!$E$5:$E$28252,"&lt;&gt;*调拨*")+SUMIFS(Sheet1!$F$5:$F$28252,Sheet1!$I$5:$I$28252,$B560,Sheet1!$L$5:$L$28252,$A560,Sheet1!$E$5:$E$28252,"*京东*",Sheet1!$D$5:$D$28252,"&lt;&gt;京东",Sheet1!$D$5:$D$28252,"&lt;&gt;内部转款",Sheet1!$D$5:$D$28252,"&lt;&gt;内部转账",Sheet1!$E$5:$E$28252,"&lt;&gt;*调拨*")</f>
        <v>0</v>
      </c>
      <c r="P560" s="32">
        <f>SUMIFS(Sheet1!$F$5:$F$28252,Sheet1!$I$5:$I$28252,$B560,Sheet1!$L$5:$L$28252,$A560,Sheet1!$D$5:$D$28252,"药机微信",Sheet1!$E$5:$E$28252,"&lt;&gt;*调拨*")+SUMIFS(Sheet1!$F$5:$F$28252,Sheet1!$I$5:$I$28252,$B560,Sheet1!$L$5:$L$28252,$A560,Sheet1!$E$5:$E$28252,"*药机微信*",Sheet1!$D$5:$D$28252,"&lt;&gt;药机微信",Sheet1!$D$5:$D$28252,"&lt;&gt;内部转款",Sheet1!$D$5:$D$28252,"&lt;&gt;内部转账",Sheet1!$E$5:$E$28252,"&lt;&gt;*调拨*")</f>
        <v>0</v>
      </c>
      <c r="Q560" s="32">
        <f>SUMIFS(Sheet1!$F$5:$F$28252,Sheet1!$I$5:$I$28252,$B560,Sheet1!$L$5:$L$28252,$A560,Sheet1!$D$5:$D$28252,"亲情卡",Sheet1!$E$5:$E$28252,"&lt;&gt;*调拨*")+SUMIFS(Sheet1!$F$5:$F$28252,Sheet1!$I$5:$I$28252,$B560,Sheet1!$L$5:$L$28252,$A560,Sheet1!$E$5:$E$28252,"*亲情卡*",Sheet1!$D$5:$D$28252,"&lt;&gt;亲情卡",Sheet1!$D$5:$D$28252,"&lt;&gt;内部转款",Sheet1!$D$5:$D$28252,"&lt;&gt;内部转账",Sheet1!$E$5:$E$28252,"&lt;&gt;*调拨*")</f>
        <v>0</v>
      </c>
      <c r="R560" s="32">
        <f>SUMIFS(Sheet1!$F$5:$F$28252,Sheet1!$I$5:$I$28252,$B560,Sheet1!$L$5:$L$28252,$A560,Sheet1!$D$5:$D$28252,"优惠券",Sheet1!$E$5:$E$28252,"&lt;&gt;*调拨*")+SUMIFS(Sheet1!$F$5:$F$28252,Sheet1!$I$5:$I$28252,$B560,Sheet1!$L$5:$L$28252,$A560,Sheet1!$E$5:$E$28252,"*优惠券*",Sheet1!$D$5:$D$28252,"&lt;&gt;优惠券",Sheet1!$D$5:$D$28252,"&lt;&gt;内部转款",Sheet1!$D$5:$D$28252,"&lt;&gt;内部转账",Sheet1!$E$5:$E$28252,"&lt;&gt;*调拨*")</f>
        <v>0</v>
      </c>
      <c r="S560" s="32">
        <f>SUMIFS(Sheet1!$F$5:$F$28252,Sheet1!$I$5:$I$28252,$B560,Sheet1!$L$5:$L$28252,$A560,Sheet1!$D$5:$D$28252,"代金券",Sheet1!$E$5:$E$28252,"&lt;&gt;*调拨*")+SUMIFS(Sheet1!$F$5:$F$28252,Sheet1!$I$5:$I$28252,$B560,Sheet1!$L$5:$L$28252,$A560,Sheet1!$E$5:$E$28252,"*代金券*",Sheet1!$D$5:$D$28252,"&lt;&gt;代金券",Sheet1!$D$5:$D$28252,"&lt;&gt;内部转款",Sheet1!$D$5:$D$28252,"&lt;&gt;内部转账",Sheet1!$E$5:$E$28252,"&lt;&gt;*调拨*")</f>
        <v>0</v>
      </c>
      <c r="T560" s="32">
        <f>SUMIFS(Sheet1!$F$5:$F$28252,Sheet1!$I$5:$I$28252,$B560,Sheet1!$L$5:$L$28252,$A560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560,Sheet1!$L$5:$L$28252,$A560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560,Sheet1!$L$5:$L$28252,$A560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560,Sheet1!$L$5:$L$28252,$A560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0" s="32">
        <f>SUMIFS(Sheet1!$F$5:$F$28252,Sheet1!$I$5:$I$28252,$B560,Sheet1!$L$5:$L$28252,$A560,Sheet1!$E$5:$E$28252,"*调拨*")</f>
        <v>0</v>
      </c>
      <c r="V560" s="32">
        <f>SUMIFS(Sheet1!$F$5:$F$28252,Sheet1!$I$5:$I$28252,$B560,Sheet1!$L$5:$L$28252,$A560,Sheet1!$D$5:$D$28252,"储值",Sheet1!$E$5:$E$28252,"&lt;&gt;*调拨*")+SUMIFS(Sheet1!$F$5:$F$28252,Sheet1!$I$5:$I$28252,$B560,Sheet1!$L$5:$L$28252,$A560,Sheet1!$E$5:$E$28252,"*储值*",Sheet1!$D$5:$D$28252,"&lt;&gt;储值",Sheet1!$D$5:$D$28252,"&lt;&gt;内部转款",Sheet1!$D$5:$D$28252,"&lt;&gt;内部转账",Sheet1!$E$5:$E$28252,"&lt;&gt;*调拨*")</f>
        <v>0</v>
      </c>
      <c r="W560" s="32">
        <f>SUMIFS(Sheet1!$F$5:$F$28252,Sheet1!$I$5:$I$28252,$B560,Sheet1!$L$5:$L$28252,$A560,Sheet1!$D$5:$D$28252,"效期",Sheet1!$E$5:$E$28252,"&lt;&gt;*调拨*")+SUMIFS(Sheet1!$F$5:$F$28252,Sheet1!$I$5:$I$28252,$B560,Sheet1!$L$5:$L$28252,$A560,Sheet1!$E$5:$E$28252,"*效期*",Sheet1!$D$5:$D$28252,"&lt;&gt;效期",Sheet1!$D$5:$D$28252,"&lt;&gt;内部转款",Sheet1!$D$5:$D$28252,"&lt;&gt;内部转账",Sheet1!$E$5:$E$28252,"&lt;&gt;*调拨*")</f>
        <v>0</v>
      </c>
      <c r="X560" s="32">
        <f>SUMIFS(Sheet1!$F$5:$F$28252,Sheet1!$I$5:$I$28252,$B560,Sheet1!$L$5:$L$28252,$A560,Sheet1!$D$5:$D$28252,"内部转款",Sheet1!$E$5:$E$28252,"&lt;&gt;*调拨*")+SUMIFS(Sheet1!$F$5:$F$28252,Sheet1!$I$5:$I$28252,$B560,Sheet1!$L$5:$L$28252,$A560,Sheet1!$D$5:$D$28252,"内部转账",Sheet1!$E$5:$E$28252,"&lt;&gt;*调拨*")</f>
        <v>0</v>
      </c>
      <c r="Y560" s="32">
        <f t="shared" si="40"/>
        <v>0</v>
      </c>
      <c r="Z560" s="32">
        <f>SUMIFS(Sheet1!$F$5:$F$28252,Sheet1!$I$5:$I$28252,$B560,Sheet1!$L$5:$L$28252,$A560)</f>
        <v>0</v>
      </c>
      <c r="AA560" s="32">
        <f>SUMIFS(Sheet1!$G$5:$G$28252,Sheet1!$I$5:$I$28252,$B560,Sheet1!$L$5:$L$28252,$A560,Sheet1!$D$5:$D$28252,"工资",Sheet1!$E$5:$E$28252,"&lt;&gt;*调拨*")+SUMIFS(Sheet1!$G$5:$G$28252,Sheet1!$I$5:$I$28252,$B560,Sheet1!$L$5:$L$28252,$A560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0" s="32">
        <f>SUMIFS(Sheet1!$G$5:$G$28252,Sheet1!$I$5:$I$28252,$B560,Sheet1!$L$5:$L$28252,$A560,Sheet1!$D$5:$D$28252,"水费",Sheet1!$E$5:$E$28252,"&lt;&gt;*调拨*")+SUMIFS(Sheet1!$G$5:$G$28252,Sheet1!$I$5:$I$28252,$B560,Sheet1!$L$5:$L$28252,$A560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0" s="32">
        <f>SUMIFS(Sheet1!$G$5:$G$28252,Sheet1!$I$5:$I$28252,$B560,Sheet1!$L$5:$L$28252,$A560,Sheet1!$D$5:$D$28252,"电费",Sheet1!$E$5:$E$28252,"&lt;&gt;*调拨*")+SUMIFS(Sheet1!$G$5:$G$28252,Sheet1!$I$5:$I$28252,$B560,Sheet1!$L$5:$L$28252,$A560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0" s="32">
        <f>SUMIFS(Sheet1!$G$5:$G$28252,Sheet1!$I$5:$I$28252,$B560,Sheet1!$L$5:$L$28252,$A560,Sheet1!$D$5:$D$28252,"宽带费",Sheet1!$E$5:$E$28252,"&lt;&gt;*调拨*")+SUMIFS(Sheet1!$G$5:$G$28252,Sheet1!$I$5:$I$28252,$B560,Sheet1!$L$5:$L$28252,$A560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0" s="32">
        <f>SUMIFS(Sheet1!$G$5:$G$28252,Sheet1!$I$5:$I$28252,$B560,Sheet1!$L$5:$L$28252,$A560,Sheet1!$D$5:$D$28252,"办公费",Sheet1!$E$5:$E$28252,"&lt;&gt;*调拨*")+SUMIFS(Sheet1!$G$5:$G$28252,Sheet1!$I$5:$I$28252,$B560,Sheet1!$L$5:$L$28252,$A560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0" s="32">
        <f>SUMIFS(Sheet1!$G$5:$G$28252,Sheet1!$I$5:$I$28252,$B560,Sheet1!$L$5:$L$28252,$A560,Sheet1!$D$5:$D$28252,"话费",Sheet1!$E$5:$E$28252,"&lt;&gt;*调拨*")+SUMIFS(Sheet1!$G$5:$G$28252,Sheet1!$I$5:$I$28252,$B560,Sheet1!$L$5:$L$28252,$A560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0" s="32">
        <f>SUMIFS(Sheet1!$G$5:$G$28252,Sheet1!$I$5:$I$28252,$B560,Sheet1!$L$5:$L$28252,$A560,Sheet1!$D$5:$D$28252,"房租",Sheet1!$E$5:$E$28252,"&lt;&gt;*调拨*")+SUMIFS(Sheet1!$G$5:$G$28252,Sheet1!$I$5:$I$28252,$B560,Sheet1!$L$5:$L$28252,$A560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0" s="32">
        <f>SUMIFS(Sheet1!$G$5:$G$28252,Sheet1!$I$5:$I$28252,$B560,Sheet1!$L$5:$L$28252,$A560,Sheet1!$E$5:$E$28252,"*调拨*")</f>
        <v>0</v>
      </c>
      <c r="AI560" s="32">
        <f>SUMIFS(Sheet1!$G$5:$G$28252,Sheet1!$I$5:$I$28252,$B560,Sheet1!$L$5:$L$28252,$A560,Sheet1!$D$5:$D$28252,"内部转款",Sheet1!$E$5:$E$28252,"&lt;&gt;*调拨*")+SUMIFS(Sheet1!$G$5:$G$28252,Sheet1!$I$5:$I$28252,$B560,Sheet1!$L$5:$L$28252,$A560,Sheet1!$D$5:$D$28252,"内部转账",Sheet1!$E$5:$E$28252,"&lt;&gt;*调拨*")</f>
        <v>0</v>
      </c>
      <c r="AJ560" s="32">
        <f t="shared" si="41"/>
        <v>0</v>
      </c>
      <c r="AK560" s="32">
        <f>SUMIFS(Sheet1!$G$5:$G$28252,Sheet1!$I$5:$I$28252,$B560,Sheet1!$L$5:$L$28252,$A560)</f>
        <v>0</v>
      </c>
      <c r="AL560" s="32">
        <f t="shared" si="42"/>
        <v>0</v>
      </c>
    </row>
    <row r="561" ht="16.5" spans="1:38">
      <c r="A561" s="30">
        <v>202610</v>
      </c>
      <c r="B561" s="31" t="s">
        <v>60</v>
      </c>
      <c r="C561" s="32">
        <f>SUMIFS(Sheet1!$F$5:$F$28252,Sheet1!$I$5:$I$28252,$B561,Sheet1!$L$5:$L$28252,$A561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1" s="32">
        <f>SUMIFS(Sheet1!$F$5:$F$28252,Sheet1!$I$5:$I$28252,$B561,Sheet1!$L$5:$L$28252,$A561,Sheet1!$D$5:$D$28252,"医保即时拨付",Sheet1!$E$5:$E$28252,"&lt;&gt;*调拨*")+SUMIFS(Sheet1!$F$5:$F$28252,Sheet1!$I$5:$I$28252,$B561,Sheet1!$L$5:$L$28252,$A561,Sheet1!$E$5:$E$28252,"*医保即时拨付*",Sheet1!$D$5:$D$28252,"&lt;&gt;医保即时拨付",Sheet1!$D$5:$D$28252,"&lt;&gt;内部转款",Sheet1!$D$5:$D$28252,"&lt;&gt;内部转账",Sheet1!$E$5:$E$28252,"&lt;&gt;*调拨*")</f>
        <v>0</v>
      </c>
      <c r="E561" s="32">
        <f>SUMIFS(Sheet1!$F$5:$F$28252,Sheet1!$I$5:$I$28252,$B561,Sheet1!$L$5:$L$28252,$A561,Sheet1!$D$5:$D$28252,"医保",Sheet1!$E$5:$E$28252,"&lt;&gt;*调拨*",Sheet1!$E$5:$E$28252,"&lt;&gt;*医保即时拨付*")+SUMIFS(Sheet1!$F$5:$F$28252,Sheet1!$I$5:$I$28252,$B561,Sheet1!$L$5:$L$28252,$A561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1" s="32">
        <f>SUMIFS(Sheet1!$F$5:$F$28252,Sheet1!$I$5:$I$28252,$B561,Sheet1!$L$5:$L$28252,$A561,Sheet1!$D$5:$D$28252,"聚合",Sheet1!$E$5:$E$28252,"&lt;&gt;*调拨*")+SUMIFS(Sheet1!$F$5:$F$28252,Sheet1!$I$5:$I$28252,$B561,Sheet1!$L$5:$L$28252,$A561,Sheet1!$E$5:$E$28252,"*聚合*",Sheet1!$D$5:$D$28252,"&lt;&gt;聚合",Sheet1!$D$5:$D$28252,"&lt;&gt;内部转款",Sheet1!$D$5:$D$28252,"&lt;&gt;内部转账",Sheet1!$E$5:$E$28252,"&lt;&gt;*调拨*")</f>
        <v>0</v>
      </c>
      <c r="G561" s="32">
        <f>SUMIFS(Sheet1!$F$5:$F$28252,Sheet1!$I$5:$I$28252,$B561,Sheet1!$L$5:$L$28252,$A561,Sheet1!$D$5:$D$28252,"24小时微信",Sheet1!$E$5:$E$28252,"&lt;&gt;*调拨*")+SUMIFS(Sheet1!$F$5:$F$28252,Sheet1!$I$5:$I$28252,$B561,Sheet1!$L$5:$L$28252,$A561,Sheet1!$E$5:$E$28252,"*24小时微信*",Sheet1!$D$5:$D$28252,"&lt;&gt;24小时微信",Sheet1!$D$5:$D$28252,"&lt;&gt;内部转款",Sheet1!$D$5:$D$28252,"&lt;&gt;内部转账",Sheet1!$E$5:$E$28252,"&lt;&gt;*调拨*")</f>
        <v>0</v>
      </c>
      <c r="H561" s="32">
        <f>SUMIFS(Sheet1!$F$5:$F$28252,Sheet1!$I$5:$I$28252,$B561,Sheet1!$L$5:$L$28252,$A561,Sheet1!$D$5:$D$28252,"美团",Sheet1!$E$5:$E$28252,"&lt;&gt;*调拨*")+SUMIFS(Sheet1!$F$5:$F$28252,Sheet1!$I$5:$I$28252,$B561,Sheet1!$L$5:$L$28252,$A561,Sheet1!$E$5:$E$28252,"*美团*",Sheet1!$D$5:$D$28252,"&lt;&gt;美团",Sheet1!$D$5:$D$28252,"&lt;&gt;内部转款",Sheet1!$D$5:$D$28252,"&lt;&gt;内部转账",Sheet1!$E$5:$E$28252,"&lt;&gt;*调拨*")</f>
        <v>0</v>
      </c>
      <c r="I561" s="32">
        <f>SUMIFS(Sheet1!$F$5:$F$28252,Sheet1!$I$5:$I$28252,$B561,Sheet1!$L$5:$L$28252,$A561,Sheet1!$D$5:$D$28252,"饿了么",Sheet1!$E$5:$E$28252,"&lt;&gt;*调拨*")+SUMIFS(Sheet1!$F$5:$F$28252,Sheet1!$I$5:$I$28252,$B561,Sheet1!$L$5:$L$28252,$A561,Sheet1!$E$5:$E$28252,"*饿了么*",Sheet1!$D$5:$D$28252,"&lt;&gt;饿了么",Sheet1!$D$5:$D$28252,"&lt;&gt;内部转款",Sheet1!$D$5:$D$28252,"&lt;&gt;内部转账",Sheet1!$E$5:$E$28252,"&lt;&gt;*调拨*")</f>
        <v>0</v>
      </c>
      <c r="J561" s="32">
        <f>SUMIFS(Sheet1!$F$5:$F$28252,Sheet1!$I$5:$I$28252,$B561,Sheet1!$L$5:$L$28252,$A561,Sheet1!$D$5:$D$28252,"健E卡",Sheet1!$E$5:$E$28252,"&lt;&gt;*调拨*")+SUMIFS(Sheet1!$F$5:$F$28252,Sheet1!$I$5:$I$28252,$B561,Sheet1!$L$5:$L$28252,$A561,Sheet1!$E$5:$E$28252,"*健E卡*",Sheet1!$D$5:$D$28252,"&lt;&gt;健E卡",Sheet1!$D$5:$D$28252,"&lt;&gt;内部转款",Sheet1!$D$5:$D$28252,"&lt;&gt;内部转账",Sheet1!$E$5:$E$28252,"&lt;&gt;*调拨*")</f>
        <v>0</v>
      </c>
      <c r="K561" s="32">
        <f>SUMIFS(Sheet1!$F$5:$F$28252,Sheet1!$I$5:$I$28252,$B561,Sheet1!$L$5:$L$28252,$A561,Sheet1!$D$5:$D$28252,"抖音",Sheet1!$E$5:$E$28252,"&lt;&gt;*调拨*")+SUMIFS(Sheet1!$F$5:$F$28252,Sheet1!$I$5:$I$28252,$B561,Sheet1!$L$5:$L$28252,$A561,Sheet1!$E$5:$E$28252,"*抖音*",Sheet1!$D$5:$D$28252,"&lt;&gt;抖音",Sheet1!$D$5:$D$28252,"&lt;&gt;内部转款",Sheet1!$D$5:$D$28252,"&lt;&gt;内部转账",Sheet1!$E$5:$E$28252,"&lt;&gt;*调拨*")</f>
        <v>0</v>
      </c>
      <c r="L561" s="32">
        <f>SUMIFS(Sheet1!$F$5:$F$28252,Sheet1!$I$5:$I$28252,$B561,Sheet1!$L$5:$L$28252,$A561,Sheet1!$D$5:$D$28252,"医卡通",Sheet1!$E$5:$E$28252,"&lt;&gt;*调拨*")+SUMIFS(Sheet1!$F$5:$F$28252,Sheet1!$I$5:$I$28252,$B561,Sheet1!$L$5:$L$28252,$A561,Sheet1!$E$5:$E$28252,"*医卡通*",Sheet1!$D$5:$D$28252,"&lt;&gt;医卡通",Sheet1!$D$5:$D$28252,"&lt;&gt;内部转款",Sheet1!$D$5:$D$28252,"&lt;&gt;内部转账",Sheet1!$E$5:$E$28252,"&lt;&gt;*调拨*")</f>
        <v>0</v>
      </c>
      <c r="M561" s="32">
        <f>SUMIFS(Sheet1!$F$5:$F$28252,Sheet1!$I$5:$I$28252,$B561,Sheet1!$L$5:$L$28252,$A561,Sheet1!$D$5:$D$28252,"企健网",Sheet1!$E$5:$E$28252,"&lt;&gt;*调拨*")+SUMIFS(Sheet1!$F$5:$F$28252,Sheet1!$I$5:$I$28252,$B561,Sheet1!$L$5:$L$28252,$A561,Sheet1!$E$5:$E$28252,"*企健网*",Sheet1!$D$5:$D$28252,"&lt;&gt;企健网",Sheet1!$D$5:$D$28252,"&lt;&gt;内部转款",Sheet1!$D$5:$D$28252,"&lt;&gt;内部转账",Sheet1!$E$5:$E$28252,"&lt;&gt;*调拨*")</f>
        <v>0</v>
      </c>
      <c r="N561" s="32">
        <f>SUMIFS(Sheet1!$F$5:$F$28252,Sheet1!$I$5:$I$28252,$B561,Sheet1!$L$5:$L$28252,$A561,Sheet1!$D$5:$D$28252,"银联",Sheet1!$E$5:$E$28252,"&lt;&gt;*调拨*")+SUMIFS(Sheet1!$F$5:$F$28252,Sheet1!$I$5:$I$28252,$B561,Sheet1!$L$5:$L$28252,$A561,Sheet1!$E$5:$E$28252,"*银联*",Sheet1!$D$5:$D$28252,"&lt;&gt;银联",Sheet1!$D$5:$D$28252,"&lt;&gt;内部转款",Sheet1!$D$5:$D$28252,"&lt;&gt;内部转账",Sheet1!$E$5:$E$28252,"&lt;&gt;*调拨*")</f>
        <v>0</v>
      </c>
      <c r="O561" s="32">
        <f>SUMIFS(Sheet1!$F$5:$F$28252,Sheet1!$I$5:$I$28252,$B561,Sheet1!$L$5:$L$28252,$A561,Sheet1!$D$5:$D$28252,"京东",Sheet1!$E$5:$E$28252,"&lt;&gt;*调拨*")+SUMIFS(Sheet1!$F$5:$F$28252,Sheet1!$I$5:$I$28252,$B561,Sheet1!$L$5:$L$28252,$A561,Sheet1!$E$5:$E$28252,"*京东*",Sheet1!$D$5:$D$28252,"&lt;&gt;京东",Sheet1!$D$5:$D$28252,"&lt;&gt;内部转款",Sheet1!$D$5:$D$28252,"&lt;&gt;内部转账",Sheet1!$E$5:$E$28252,"&lt;&gt;*调拨*")</f>
        <v>0</v>
      </c>
      <c r="P561" s="32">
        <f>SUMIFS(Sheet1!$F$5:$F$28252,Sheet1!$I$5:$I$28252,$B561,Sheet1!$L$5:$L$28252,$A561,Sheet1!$D$5:$D$28252,"药机微信",Sheet1!$E$5:$E$28252,"&lt;&gt;*调拨*")+SUMIFS(Sheet1!$F$5:$F$28252,Sheet1!$I$5:$I$28252,$B561,Sheet1!$L$5:$L$28252,$A561,Sheet1!$E$5:$E$28252,"*药机微信*",Sheet1!$D$5:$D$28252,"&lt;&gt;药机微信",Sheet1!$D$5:$D$28252,"&lt;&gt;内部转款",Sheet1!$D$5:$D$28252,"&lt;&gt;内部转账",Sheet1!$E$5:$E$28252,"&lt;&gt;*调拨*")</f>
        <v>0</v>
      </c>
      <c r="Q561" s="32">
        <f>SUMIFS(Sheet1!$F$5:$F$28252,Sheet1!$I$5:$I$28252,$B561,Sheet1!$L$5:$L$28252,$A561,Sheet1!$D$5:$D$28252,"亲情卡",Sheet1!$E$5:$E$28252,"&lt;&gt;*调拨*")+SUMIFS(Sheet1!$F$5:$F$28252,Sheet1!$I$5:$I$28252,$B561,Sheet1!$L$5:$L$28252,$A561,Sheet1!$E$5:$E$28252,"*亲情卡*",Sheet1!$D$5:$D$28252,"&lt;&gt;亲情卡",Sheet1!$D$5:$D$28252,"&lt;&gt;内部转款",Sheet1!$D$5:$D$28252,"&lt;&gt;内部转账",Sheet1!$E$5:$E$28252,"&lt;&gt;*调拨*")</f>
        <v>0</v>
      </c>
      <c r="R561" s="32">
        <f>SUMIFS(Sheet1!$F$5:$F$28252,Sheet1!$I$5:$I$28252,$B561,Sheet1!$L$5:$L$28252,$A561,Sheet1!$D$5:$D$28252,"优惠券",Sheet1!$E$5:$E$28252,"&lt;&gt;*调拨*")+SUMIFS(Sheet1!$F$5:$F$28252,Sheet1!$I$5:$I$28252,$B561,Sheet1!$L$5:$L$28252,$A561,Sheet1!$E$5:$E$28252,"*优惠券*",Sheet1!$D$5:$D$28252,"&lt;&gt;优惠券",Sheet1!$D$5:$D$28252,"&lt;&gt;内部转款",Sheet1!$D$5:$D$28252,"&lt;&gt;内部转账",Sheet1!$E$5:$E$28252,"&lt;&gt;*调拨*")</f>
        <v>0</v>
      </c>
      <c r="S561" s="32">
        <f>SUMIFS(Sheet1!$F$5:$F$28252,Sheet1!$I$5:$I$28252,$B561,Sheet1!$L$5:$L$28252,$A561,Sheet1!$D$5:$D$28252,"代金券",Sheet1!$E$5:$E$28252,"&lt;&gt;*调拨*")+SUMIFS(Sheet1!$F$5:$F$28252,Sheet1!$I$5:$I$28252,$B561,Sheet1!$L$5:$L$28252,$A561,Sheet1!$E$5:$E$28252,"*代金券*",Sheet1!$D$5:$D$28252,"&lt;&gt;代金券",Sheet1!$D$5:$D$28252,"&lt;&gt;内部转款",Sheet1!$D$5:$D$28252,"&lt;&gt;内部转账",Sheet1!$E$5:$E$28252,"&lt;&gt;*调拨*")</f>
        <v>0</v>
      </c>
      <c r="T561" s="32">
        <f>SUMIFS(Sheet1!$F$5:$F$28252,Sheet1!$I$5:$I$28252,$B561,Sheet1!$L$5:$L$28252,$A561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561,Sheet1!$L$5:$L$28252,$A561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561,Sheet1!$L$5:$L$28252,$A561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561,Sheet1!$L$5:$L$28252,$A561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1" s="32">
        <f>SUMIFS(Sheet1!$F$5:$F$28252,Sheet1!$I$5:$I$28252,$B561,Sheet1!$L$5:$L$28252,$A561,Sheet1!$E$5:$E$28252,"*调拨*")</f>
        <v>0</v>
      </c>
      <c r="V561" s="32">
        <f>SUMIFS(Sheet1!$F$5:$F$28252,Sheet1!$I$5:$I$28252,$B561,Sheet1!$L$5:$L$28252,$A561,Sheet1!$D$5:$D$28252,"储值",Sheet1!$E$5:$E$28252,"&lt;&gt;*调拨*")+SUMIFS(Sheet1!$F$5:$F$28252,Sheet1!$I$5:$I$28252,$B561,Sheet1!$L$5:$L$28252,$A561,Sheet1!$E$5:$E$28252,"*储值*",Sheet1!$D$5:$D$28252,"&lt;&gt;储值",Sheet1!$D$5:$D$28252,"&lt;&gt;内部转款",Sheet1!$D$5:$D$28252,"&lt;&gt;内部转账",Sheet1!$E$5:$E$28252,"&lt;&gt;*调拨*")</f>
        <v>0</v>
      </c>
      <c r="W561" s="32">
        <f>SUMIFS(Sheet1!$F$5:$F$28252,Sheet1!$I$5:$I$28252,$B561,Sheet1!$L$5:$L$28252,$A561,Sheet1!$D$5:$D$28252,"效期",Sheet1!$E$5:$E$28252,"&lt;&gt;*调拨*")+SUMIFS(Sheet1!$F$5:$F$28252,Sheet1!$I$5:$I$28252,$B561,Sheet1!$L$5:$L$28252,$A561,Sheet1!$E$5:$E$28252,"*效期*",Sheet1!$D$5:$D$28252,"&lt;&gt;效期",Sheet1!$D$5:$D$28252,"&lt;&gt;内部转款",Sheet1!$D$5:$D$28252,"&lt;&gt;内部转账",Sheet1!$E$5:$E$28252,"&lt;&gt;*调拨*")</f>
        <v>0</v>
      </c>
      <c r="X561" s="32">
        <f>SUMIFS(Sheet1!$F$5:$F$28252,Sheet1!$I$5:$I$28252,$B561,Sheet1!$L$5:$L$28252,$A561,Sheet1!$D$5:$D$28252,"内部转款",Sheet1!$E$5:$E$28252,"&lt;&gt;*调拨*")+SUMIFS(Sheet1!$F$5:$F$28252,Sheet1!$I$5:$I$28252,$B561,Sheet1!$L$5:$L$28252,$A561,Sheet1!$D$5:$D$28252,"内部转账",Sheet1!$E$5:$E$28252,"&lt;&gt;*调拨*")</f>
        <v>0</v>
      </c>
      <c r="Y561" s="32">
        <f t="shared" si="40"/>
        <v>0</v>
      </c>
      <c r="Z561" s="32">
        <f>SUMIFS(Sheet1!$F$5:$F$28252,Sheet1!$I$5:$I$28252,$B561,Sheet1!$L$5:$L$28252,$A561)</f>
        <v>0</v>
      </c>
      <c r="AA561" s="32">
        <f>SUMIFS(Sheet1!$G$5:$G$28252,Sheet1!$I$5:$I$28252,$B561,Sheet1!$L$5:$L$28252,$A561,Sheet1!$D$5:$D$28252,"工资",Sheet1!$E$5:$E$28252,"&lt;&gt;*调拨*")+SUMIFS(Sheet1!$G$5:$G$28252,Sheet1!$I$5:$I$28252,$B561,Sheet1!$L$5:$L$28252,$A561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1" s="32">
        <f>SUMIFS(Sheet1!$G$5:$G$28252,Sheet1!$I$5:$I$28252,$B561,Sheet1!$L$5:$L$28252,$A561,Sheet1!$D$5:$D$28252,"水费",Sheet1!$E$5:$E$28252,"&lt;&gt;*调拨*")+SUMIFS(Sheet1!$G$5:$G$28252,Sheet1!$I$5:$I$28252,$B561,Sheet1!$L$5:$L$28252,$A561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1" s="32">
        <f>SUMIFS(Sheet1!$G$5:$G$28252,Sheet1!$I$5:$I$28252,$B561,Sheet1!$L$5:$L$28252,$A561,Sheet1!$D$5:$D$28252,"电费",Sheet1!$E$5:$E$28252,"&lt;&gt;*调拨*")+SUMIFS(Sheet1!$G$5:$G$28252,Sheet1!$I$5:$I$28252,$B561,Sheet1!$L$5:$L$28252,$A561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1" s="32">
        <f>SUMIFS(Sheet1!$G$5:$G$28252,Sheet1!$I$5:$I$28252,$B561,Sheet1!$L$5:$L$28252,$A561,Sheet1!$D$5:$D$28252,"宽带费",Sheet1!$E$5:$E$28252,"&lt;&gt;*调拨*")+SUMIFS(Sheet1!$G$5:$G$28252,Sheet1!$I$5:$I$28252,$B561,Sheet1!$L$5:$L$28252,$A561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1" s="32">
        <f>SUMIFS(Sheet1!$G$5:$G$28252,Sheet1!$I$5:$I$28252,$B561,Sheet1!$L$5:$L$28252,$A561,Sheet1!$D$5:$D$28252,"办公费",Sheet1!$E$5:$E$28252,"&lt;&gt;*调拨*")+SUMIFS(Sheet1!$G$5:$G$28252,Sheet1!$I$5:$I$28252,$B561,Sheet1!$L$5:$L$28252,$A561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1" s="32">
        <f>SUMIFS(Sheet1!$G$5:$G$28252,Sheet1!$I$5:$I$28252,$B561,Sheet1!$L$5:$L$28252,$A561,Sheet1!$D$5:$D$28252,"话费",Sheet1!$E$5:$E$28252,"&lt;&gt;*调拨*")+SUMIFS(Sheet1!$G$5:$G$28252,Sheet1!$I$5:$I$28252,$B561,Sheet1!$L$5:$L$28252,$A561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1" s="32">
        <f>SUMIFS(Sheet1!$G$5:$G$28252,Sheet1!$I$5:$I$28252,$B561,Sheet1!$L$5:$L$28252,$A561,Sheet1!$D$5:$D$28252,"房租",Sheet1!$E$5:$E$28252,"&lt;&gt;*调拨*")+SUMIFS(Sheet1!$G$5:$G$28252,Sheet1!$I$5:$I$28252,$B561,Sheet1!$L$5:$L$28252,$A561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1" s="32">
        <f>SUMIFS(Sheet1!$G$5:$G$28252,Sheet1!$I$5:$I$28252,$B561,Sheet1!$L$5:$L$28252,$A561,Sheet1!$E$5:$E$28252,"*调拨*")</f>
        <v>0</v>
      </c>
      <c r="AI561" s="32">
        <f>SUMIFS(Sheet1!$G$5:$G$28252,Sheet1!$I$5:$I$28252,$B561,Sheet1!$L$5:$L$28252,$A561,Sheet1!$D$5:$D$28252,"内部转款",Sheet1!$E$5:$E$28252,"&lt;&gt;*调拨*")+SUMIFS(Sheet1!$G$5:$G$28252,Sheet1!$I$5:$I$28252,$B561,Sheet1!$L$5:$L$28252,$A561,Sheet1!$D$5:$D$28252,"内部转账",Sheet1!$E$5:$E$28252,"&lt;&gt;*调拨*")</f>
        <v>0</v>
      </c>
      <c r="AJ561" s="32">
        <f t="shared" si="41"/>
        <v>0</v>
      </c>
      <c r="AK561" s="32">
        <f>SUMIFS(Sheet1!$G$5:$G$28252,Sheet1!$I$5:$I$28252,$B561,Sheet1!$L$5:$L$28252,$A561)</f>
        <v>0</v>
      </c>
      <c r="AL561" s="32">
        <f t="shared" si="42"/>
        <v>0</v>
      </c>
    </row>
    <row r="562" ht="16.5" spans="1:38">
      <c r="A562" s="30">
        <v>202610</v>
      </c>
      <c r="B562" s="31" t="s">
        <v>39</v>
      </c>
      <c r="C562" s="32">
        <f>SUMIFS(Sheet1!$F$5:$F$28252,Sheet1!$I$5:$I$28252,$B562,Sheet1!$L$5:$L$28252,$A562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2" s="32">
        <f>SUMIFS(Sheet1!$F$5:$F$28252,Sheet1!$I$5:$I$28252,$B562,Sheet1!$L$5:$L$28252,$A562,Sheet1!$D$5:$D$28252,"医保即时拨付",Sheet1!$E$5:$E$28252,"&lt;&gt;*调拨*")+SUMIFS(Sheet1!$F$5:$F$28252,Sheet1!$I$5:$I$28252,$B562,Sheet1!$L$5:$L$28252,$A562,Sheet1!$E$5:$E$28252,"*医保即时拨付*",Sheet1!$D$5:$D$28252,"&lt;&gt;医保即时拨付",Sheet1!$D$5:$D$28252,"&lt;&gt;内部转款",Sheet1!$D$5:$D$28252,"&lt;&gt;内部转账",Sheet1!$E$5:$E$28252,"&lt;&gt;*调拨*")</f>
        <v>0</v>
      </c>
      <c r="E562" s="32">
        <f>SUMIFS(Sheet1!$F$5:$F$28252,Sheet1!$I$5:$I$28252,$B562,Sheet1!$L$5:$L$28252,$A562,Sheet1!$D$5:$D$28252,"医保",Sheet1!$E$5:$E$28252,"&lt;&gt;*调拨*",Sheet1!$E$5:$E$28252,"&lt;&gt;*医保即时拨付*")+SUMIFS(Sheet1!$F$5:$F$28252,Sheet1!$I$5:$I$28252,$B562,Sheet1!$L$5:$L$28252,$A562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2" s="32">
        <f>SUMIFS(Sheet1!$F$5:$F$28252,Sheet1!$I$5:$I$28252,$B562,Sheet1!$L$5:$L$28252,$A562,Sheet1!$D$5:$D$28252,"聚合",Sheet1!$E$5:$E$28252,"&lt;&gt;*调拨*")+SUMIFS(Sheet1!$F$5:$F$28252,Sheet1!$I$5:$I$28252,$B562,Sheet1!$L$5:$L$28252,$A562,Sheet1!$E$5:$E$28252,"*聚合*",Sheet1!$D$5:$D$28252,"&lt;&gt;聚合",Sheet1!$D$5:$D$28252,"&lt;&gt;内部转款",Sheet1!$D$5:$D$28252,"&lt;&gt;内部转账",Sheet1!$E$5:$E$28252,"&lt;&gt;*调拨*")</f>
        <v>0</v>
      </c>
      <c r="G562" s="32">
        <f>SUMIFS(Sheet1!$F$5:$F$28252,Sheet1!$I$5:$I$28252,$B562,Sheet1!$L$5:$L$28252,$A562,Sheet1!$D$5:$D$28252,"24小时微信",Sheet1!$E$5:$E$28252,"&lt;&gt;*调拨*")+SUMIFS(Sheet1!$F$5:$F$28252,Sheet1!$I$5:$I$28252,$B562,Sheet1!$L$5:$L$28252,$A562,Sheet1!$E$5:$E$28252,"*24小时微信*",Sheet1!$D$5:$D$28252,"&lt;&gt;24小时微信",Sheet1!$D$5:$D$28252,"&lt;&gt;内部转款",Sheet1!$D$5:$D$28252,"&lt;&gt;内部转账",Sheet1!$E$5:$E$28252,"&lt;&gt;*调拨*")</f>
        <v>0</v>
      </c>
      <c r="H562" s="32">
        <f>SUMIFS(Sheet1!$F$5:$F$28252,Sheet1!$I$5:$I$28252,$B562,Sheet1!$L$5:$L$28252,$A562,Sheet1!$D$5:$D$28252,"美团",Sheet1!$E$5:$E$28252,"&lt;&gt;*调拨*")+SUMIFS(Sheet1!$F$5:$F$28252,Sheet1!$I$5:$I$28252,$B562,Sheet1!$L$5:$L$28252,$A562,Sheet1!$E$5:$E$28252,"*美团*",Sheet1!$D$5:$D$28252,"&lt;&gt;美团",Sheet1!$D$5:$D$28252,"&lt;&gt;内部转款",Sheet1!$D$5:$D$28252,"&lt;&gt;内部转账",Sheet1!$E$5:$E$28252,"&lt;&gt;*调拨*")</f>
        <v>0</v>
      </c>
      <c r="I562" s="32">
        <f>SUMIFS(Sheet1!$F$5:$F$28252,Sheet1!$I$5:$I$28252,$B562,Sheet1!$L$5:$L$28252,$A562,Sheet1!$D$5:$D$28252,"饿了么",Sheet1!$E$5:$E$28252,"&lt;&gt;*调拨*")+SUMIFS(Sheet1!$F$5:$F$28252,Sheet1!$I$5:$I$28252,$B562,Sheet1!$L$5:$L$28252,$A562,Sheet1!$E$5:$E$28252,"*饿了么*",Sheet1!$D$5:$D$28252,"&lt;&gt;饿了么",Sheet1!$D$5:$D$28252,"&lt;&gt;内部转款",Sheet1!$D$5:$D$28252,"&lt;&gt;内部转账",Sheet1!$E$5:$E$28252,"&lt;&gt;*调拨*")</f>
        <v>0</v>
      </c>
      <c r="J562" s="32">
        <f>SUMIFS(Sheet1!$F$5:$F$28252,Sheet1!$I$5:$I$28252,$B562,Sheet1!$L$5:$L$28252,$A562,Sheet1!$D$5:$D$28252,"健E卡",Sheet1!$E$5:$E$28252,"&lt;&gt;*调拨*")+SUMIFS(Sheet1!$F$5:$F$28252,Sheet1!$I$5:$I$28252,$B562,Sheet1!$L$5:$L$28252,$A562,Sheet1!$E$5:$E$28252,"*健E卡*",Sheet1!$D$5:$D$28252,"&lt;&gt;健E卡",Sheet1!$D$5:$D$28252,"&lt;&gt;内部转款",Sheet1!$D$5:$D$28252,"&lt;&gt;内部转账",Sheet1!$E$5:$E$28252,"&lt;&gt;*调拨*")</f>
        <v>0</v>
      </c>
      <c r="K562" s="32">
        <f>SUMIFS(Sheet1!$F$5:$F$28252,Sheet1!$I$5:$I$28252,$B562,Sheet1!$L$5:$L$28252,$A562,Sheet1!$D$5:$D$28252,"抖音",Sheet1!$E$5:$E$28252,"&lt;&gt;*调拨*")+SUMIFS(Sheet1!$F$5:$F$28252,Sheet1!$I$5:$I$28252,$B562,Sheet1!$L$5:$L$28252,$A562,Sheet1!$E$5:$E$28252,"*抖音*",Sheet1!$D$5:$D$28252,"&lt;&gt;抖音",Sheet1!$D$5:$D$28252,"&lt;&gt;内部转款",Sheet1!$D$5:$D$28252,"&lt;&gt;内部转账",Sheet1!$E$5:$E$28252,"&lt;&gt;*调拨*")</f>
        <v>0</v>
      </c>
      <c r="L562" s="32">
        <f>SUMIFS(Sheet1!$F$5:$F$28252,Sheet1!$I$5:$I$28252,$B562,Sheet1!$L$5:$L$28252,$A562,Sheet1!$D$5:$D$28252,"医卡通",Sheet1!$E$5:$E$28252,"&lt;&gt;*调拨*")+SUMIFS(Sheet1!$F$5:$F$28252,Sheet1!$I$5:$I$28252,$B562,Sheet1!$L$5:$L$28252,$A562,Sheet1!$E$5:$E$28252,"*医卡通*",Sheet1!$D$5:$D$28252,"&lt;&gt;医卡通",Sheet1!$D$5:$D$28252,"&lt;&gt;内部转款",Sheet1!$D$5:$D$28252,"&lt;&gt;内部转账",Sheet1!$E$5:$E$28252,"&lt;&gt;*调拨*")</f>
        <v>0</v>
      </c>
      <c r="M562" s="32">
        <f>SUMIFS(Sheet1!$F$5:$F$28252,Sheet1!$I$5:$I$28252,$B562,Sheet1!$L$5:$L$28252,$A562,Sheet1!$D$5:$D$28252,"企健网",Sheet1!$E$5:$E$28252,"&lt;&gt;*调拨*")+SUMIFS(Sheet1!$F$5:$F$28252,Sheet1!$I$5:$I$28252,$B562,Sheet1!$L$5:$L$28252,$A562,Sheet1!$E$5:$E$28252,"*企健网*",Sheet1!$D$5:$D$28252,"&lt;&gt;企健网",Sheet1!$D$5:$D$28252,"&lt;&gt;内部转款",Sheet1!$D$5:$D$28252,"&lt;&gt;内部转账",Sheet1!$E$5:$E$28252,"&lt;&gt;*调拨*")</f>
        <v>0</v>
      </c>
      <c r="N562" s="32">
        <f>SUMIFS(Sheet1!$F$5:$F$28252,Sheet1!$I$5:$I$28252,$B562,Sheet1!$L$5:$L$28252,$A562,Sheet1!$D$5:$D$28252,"银联",Sheet1!$E$5:$E$28252,"&lt;&gt;*调拨*")+SUMIFS(Sheet1!$F$5:$F$28252,Sheet1!$I$5:$I$28252,$B562,Sheet1!$L$5:$L$28252,$A562,Sheet1!$E$5:$E$28252,"*银联*",Sheet1!$D$5:$D$28252,"&lt;&gt;银联",Sheet1!$D$5:$D$28252,"&lt;&gt;内部转款",Sheet1!$D$5:$D$28252,"&lt;&gt;内部转账",Sheet1!$E$5:$E$28252,"&lt;&gt;*调拨*")</f>
        <v>0</v>
      </c>
      <c r="O562" s="32">
        <f>SUMIFS(Sheet1!$F$5:$F$28252,Sheet1!$I$5:$I$28252,$B562,Sheet1!$L$5:$L$28252,$A562,Sheet1!$D$5:$D$28252,"京东",Sheet1!$E$5:$E$28252,"&lt;&gt;*调拨*")+SUMIFS(Sheet1!$F$5:$F$28252,Sheet1!$I$5:$I$28252,$B562,Sheet1!$L$5:$L$28252,$A562,Sheet1!$E$5:$E$28252,"*京东*",Sheet1!$D$5:$D$28252,"&lt;&gt;京东",Sheet1!$D$5:$D$28252,"&lt;&gt;内部转款",Sheet1!$D$5:$D$28252,"&lt;&gt;内部转账",Sheet1!$E$5:$E$28252,"&lt;&gt;*调拨*")</f>
        <v>0</v>
      </c>
      <c r="P562" s="32">
        <f>SUMIFS(Sheet1!$F$5:$F$28252,Sheet1!$I$5:$I$28252,$B562,Sheet1!$L$5:$L$28252,$A562,Sheet1!$D$5:$D$28252,"药机微信",Sheet1!$E$5:$E$28252,"&lt;&gt;*调拨*")+SUMIFS(Sheet1!$F$5:$F$28252,Sheet1!$I$5:$I$28252,$B562,Sheet1!$L$5:$L$28252,$A562,Sheet1!$E$5:$E$28252,"*药机微信*",Sheet1!$D$5:$D$28252,"&lt;&gt;药机微信",Sheet1!$D$5:$D$28252,"&lt;&gt;内部转款",Sheet1!$D$5:$D$28252,"&lt;&gt;内部转账",Sheet1!$E$5:$E$28252,"&lt;&gt;*调拨*")</f>
        <v>0</v>
      </c>
      <c r="Q562" s="32">
        <f>SUMIFS(Sheet1!$F$5:$F$28252,Sheet1!$I$5:$I$28252,$B562,Sheet1!$L$5:$L$28252,$A562,Sheet1!$D$5:$D$28252,"亲情卡",Sheet1!$E$5:$E$28252,"&lt;&gt;*调拨*")+SUMIFS(Sheet1!$F$5:$F$28252,Sheet1!$I$5:$I$28252,$B562,Sheet1!$L$5:$L$28252,$A562,Sheet1!$E$5:$E$28252,"*亲情卡*",Sheet1!$D$5:$D$28252,"&lt;&gt;亲情卡",Sheet1!$D$5:$D$28252,"&lt;&gt;内部转款",Sheet1!$D$5:$D$28252,"&lt;&gt;内部转账",Sheet1!$E$5:$E$28252,"&lt;&gt;*调拨*")</f>
        <v>0</v>
      </c>
      <c r="R562" s="32">
        <f>SUMIFS(Sheet1!$F$5:$F$28252,Sheet1!$I$5:$I$28252,$B562,Sheet1!$L$5:$L$28252,$A562,Sheet1!$D$5:$D$28252,"优惠券",Sheet1!$E$5:$E$28252,"&lt;&gt;*调拨*")+SUMIFS(Sheet1!$F$5:$F$28252,Sheet1!$I$5:$I$28252,$B562,Sheet1!$L$5:$L$28252,$A562,Sheet1!$E$5:$E$28252,"*优惠券*",Sheet1!$D$5:$D$28252,"&lt;&gt;优惠券",Sheet1!$D$5:$D$28252,"&lt;&gt;内部转款",Sheet1!$D$5:$D$28252,"&lt;&gt;内部转账",Sheet1!$E$5:$E$28252,"&lt;&gt;*调拨*")</f>
        <v>0</v>
      </c>
      <c r="S562" s="32">
        <f>SUMIFS(Sheet1!$F$5:$F$28252,Sheet1!$I$5:$I$28252,$B562,Sheet1!$L$5:$L$28252,$A562,Sheet1!$D$5:$D$28252,"代金券",Sheet1!$E$5:$E$28252,"&lt;&gt;*调拨*")+SUMIFS(Sheet1!$F$5:$F$28252,Sheet1!$I$5:$I$28252,$B562,Sheet1!$L$5:$L$28252,$A562,Sheet1!$E$5:$E$28252,"*代金券*",Sheet1!$D$5:$D$28252,"&lt;&gt;代金券",Sheet1!$D$5:$D$28252,"&lt;&gt;内部转款",Sheet1!$D$5:$D$28252,"&lt;&gt;内部转账",Sheet1!$E$5:$E$28252,"&lt;&gt;*调拨*")</f>
        <v>0</v>
      </c>
      <c r="T562" s="32">
        <f>SUMIFS(Sheet1!$F$5:$F$28252,Sheet1!$I$5:$I$28252,$B562,Sheet1!$L$5:$L$28252,$A562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562,Sheet1!$L$5:$L$28252,$A562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562,Sheet1!$L$5:$L$28252,$A562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562,Sheet1!$L$5:$L$28252,$A562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2" s="32">
        <f>SUMIFS(Sheet1!$F$5:$F$28252,Sheet1!$I$5:$I$28252,$B562,Sheet1!$L$5:$L$28252,$A562,Sheet1!$E$5:$E$28252,"*调拨*")</f>
        <v>0</v>
      </c>
      <c r="V562" s="32">
        <f>SUMIFS(Sheet1!$F$5:$F$28252,Sheet1!$I$5:$I$28252,$B562,Sheet1!$L$5:$L$28252,$A562,Sheet1!$D$5:$D$28252,"储值",Sheet1!$E$5:$E$28252,"&lt;&gt;*调拨*")+SUMIFS(Sheet1!$F$5:$F$28252,Sheet1!$I$5:$I$28252,$B562,Sheet1!$L$5:$L$28252,$A562,Sheet1!$E$5:$E$28252,"*储值*",Sheet1!$D$5:$D$28252,"&lt;&gt;储值",Sheet1!$D$5:$D$28252,"&lt;&gt;内部转款",Sheet1!$D$5:$D$28252,"&lt;&gt;内部转账",Sheet1!$E$5:$E$28252,"&lt;&gt;*调拨*")</f>
        <v>0</v>
      </c>
      <c r="W562" s="32">
        <f>SUMIFS(Sheet1!$F$5:$F$28252,Sheet1!$I$5:$I$28252,$B562,Sheet1!$L$5:$L$28252,$A562,Sheet1!$D$5:$D$28252,"效期",Sheet1!$E$5:$E$28252,"&lt;&gt;*调拨*")+SUMIFS(Sheet1!$F$5:$F$28252,Sheet1!$I$5:$I$28252,$B562,Sheet1!$L$5:$L$28252,$A562,Sheet1!$E$5:$E$28252,"*效期*",Sheet1!$D$5:$D$28252,"&lt;&gt;效期",Sheet1!$D$5:$D$28252,"&lt;&gt;内部转款",Sheet1!$D$5:$D$28252,"&lt;&gt;内部转账",Sheet1!$E$5:$E$28252,"&lt;&gt;*调拨*")</f>
        <v>0</v>
      </c>
      <c r="X562" s="32">
        <f>SUMIFS(Sheet1!$F$5:$F$28252,Sheet1!$I$5:$I$28252,$B562,Sheet1!$L$5:$L$28252,$A562,Sheet1!$D$5:$D$28252,"内部转款",Sheet1!$E$5:$E$28252,"&lt;&gt;*调拨*")+SUMIFS(Sheet1!$F$5:$F$28252,Sheet1!$I$5:$I$28252,$B562,Sheet1!$L$5:$L$28252,$A562,Sheet1!$D$5:$D$28252,"内部转账",Sheet1!$E$5:$E$28252,"&lt;&gt;*调拨*")</f>
        <v>0</v>
      </c>
      <c r="Y562" s="32">
        <f t="shared" si="40"/>
        <v>0</v>
      </c>
      <c r="Z562" s="32">
        <f>SUMIFS(Sheet1!$F$5:$F$28252,Sheet1!$I$5:$I$28252,$B562,Sheet1!$L$5:$L$28252,$A562)</f>
        <v>0</v>
      </c>
      <c r="AA562" s="32">
        <f>SUMIFS(Sheet1!$G$5:$G$28252,Sheet1!$I$5:$I$28252,$B562,Sheet1!$L$5:$L$28252,$A562,Sheet1!$D$5:$D$28252,"工资",Sheet1!$E$5:$E$28252,"&lt;&gt;*调拨*")+SUMIFS(Sheet1!$G$5:$G$28252,Sheet1!$I$5:$I$28252,$B562,Sheet1!$L$5:$L$28252,$A562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2" s="32">
        <f>SUMIFS(Sheet1!$G$5:$G$28252,Sheet1!$I$5:$I$28252,$B562,Sheet1!$L$5:$L$28252,$A562,Sheet1!$D$5:$D$28252,"水费",Sheet1!$E$5:$E$28252,"&lt;&gt;*调拨*")+SUMIFS(Sheet1!$G$5:$G$28252,Sheet1!$I$5:$I$28252,$B562,Sheet1!$L$5:$L$28252,$A562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2" s="32">
        <f>SUMIFS(Sheet1!$G$5:$G$28252,Sheet1!$I$5:$I$28252,$B562,Sheet1!$L$5:$L$28252,$A562,Sheet1!$D$5:$D$28252,"电费",Sheet1!$E$5:$E$28252,"&lt;&gt;*调拨*")+SUMIFS(Sheet1!$G$5:$G$28252,Sheet1!$I$5:$I$28252,$B562,Sheet1!$L$5:$L$28252,$A562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2" s="32">
        <f>SUMIFS(Sheet1!$G$5:$G$28252,Sheet1!$I$5:$I$28252,$B562,Sheet1!$L$5:$L$28252,$A562,Sheet1!$D$5:$D$28252,"宽带费",Sheet1!$E$5:$E$28252,"&lt;&gt;*调拨*")+SUMIFS(Sheet1!$G$5:$G$28252,Sheet1!$I$5:$I$28252,$B562,Sheet1!$L$5:$L$28252,$A562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2" s="32">
        <f>SUMIFS(Sheet1!$G$5:$G$28252,Sheet1!$I$5:$I$28252,$B562,Sheet1!$L$5:$L$28252,$A562,Sheet1!$D$5:$D$28252,"办公费",Sheet1!$E$5:$E$28252,"&lt;&gt;*调拨*")+SUMIFS(Sheet1!$G$5:$G$28252,Sheet1!$I$5:$I$28252,$B562,Sheet1!$L$5:$L$28252,$A562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2" s="32">
        <f>SUMIFS(Sheet1!$G$5:$G$28252,Sheet1!$I$5:$I$28252,$B562,Sheet1!$L$5:$L$28252,$A562,Sheet1!$D$5:$D$28252,"话费",Sheet1!$E$5:$E$28252,"&lt;&gt;*调拨*")+SUMIFS(Sheet1!$G$5:$G$28252,Sheet1!$I$5:$I$28252,$B562,Sheet1!$L$5:$L$28252,$A562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2" s="32">
        <f>SUMIFS(Sheet1!$G$5:$G$28252,Sheet1!$I$5:$I$28252,$B562,Sheet1!$L$5:$L$28252,$A562,Sheet1!$D$5:$D$28252,"房租",Sheet1!$E$5:$E$28252,"&lt;&gt;*调拨*")+SUMIFS(Sheet1!$G$5:$G$28252,Sheet1!$I$5:$I$28252,$B562,Sheet1!$L$5:$L$28252,$A562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2" s="32">
        <f>SUMIFS(Sheet1!$G$5:$G$28252,Sheet1!$I$5:$I$28252,$B562,Sheet1!$L$5:$L$28252,$A562,Sheet1!$E$5:$E$28252,"*调拨*")</f>
        <v>0</v>
      </c>
      <c r="AI562" s="32">
        <f>SUMIFS(Sheet1!$G$5:$G$28252,Sheet1!$I$5:$I$28252,$B562,Sheet1!$L$5:$L$28252,$A562,Sheet1!$D$5:$D$28252,"内部转款",Sheet1!$E$5:$E$28252,"&lt;&gt;*调拨*")+SUMIFS(Sheet1!$G$5:$G$28252,Sheet1!$I$5:$I$28252,$B562,Sheet1!$L$5:$L$28252,$A562,Sheet1!$D$5:$D$28252,"内部转账",Sheet1!$E$5:$E$28252,"&lt;&gt;*调拨*")</f>
        <v>0</v>
      </c>
      <c r="AJ562" s="32">
        <f t="shared" si="41"/>
        <v>0</v>
      </c>
      <c r="AK562" s="32">
        <f>SUMIFS(Sheet1!$G$5:$G$28252,Sheet1!$I$5:$I$28252,$B562,Sheet1!$L$5:$L$28252,$A562)</f>
        <v>0</v>
      </c>
      <c r="AL562" s="32">
        <f t="shared" si="42"/>
        <v>0</v>
      </c>
    </row>
    <row r="563" ht="16.5" spans="1:38">
      <c r="A563" s="30">
        <v>202610</v>
      </c>
      <c r="B563" s="31" t="s">
        <v>78</v>
      </c>
      <c r="C563" s="32">
        <f>SUMIFS(Sheet1!$F$5:$F$28252,Sheet1!$I$5:$I$28252,$B563,Sheet1!$L$5:$L$28252,$A563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3" s="32">
        <f>SUMIFS(Sheet1!$F$5:$F$28252,Sheet1!$I$5:$I$28252,$B563,Sheet1!$L$5:$L$28252,$A563,Sheet1!$D$5:$D$28252,"医保即时拨付",Sheet1!$E$5:$E$28252,"&lt;&gt;*调拨*")+SUMIFS(Sheet1!$F$5:$F$28252,Sheet1!$I$5:$I$28252,$B563,Sheet1!$L$5:$L$28252,$A563,Sheet1!$E$5:$E$28252,"*医保即时拨付*",Sheet1!$D$5:$D$28252,"&lt;&gt;医保即时拨付",Sheet1!$D$5:$D$28252,"&lt;&gt;内部转款",Sheet1!$D$5:$D$28252,"&lt;&gt;内部转账",Sheet1!$E$5:$E$28252,"&lt;&gt;*调拨*")</f>
        <v>0</v>
      </c>
      <c r="E563" s="32">
        <f>SUMIFS(Sheet1!$F$5:$F$28252,Sheet1!$I$5:$I$28252,$B563,Sheet1!$L$5:$L$28252,$A563,Sheet1!$D$5:$D$28252,"医保",Sheet1!$E$5:$E$28252,"&lt;&gt;*调拨*",Sheet1!$E$5:$E$28252,"&lt;&gt;*医保即时拨付*")+SUMIFS(Sheet1!$F$5:$F$28252,Sheet1!$I$5:$I$28252,$B563,Sheet1!$L$5:$L$28252,$A563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3" s="32">
        <f>SUMIFS(Sheet1!$F$5:$F$28252,Sheet1!$I$5:$I$28252,$B563,Sheet1!$L$5:$L$28252,$A563,Sheet1!$D$5:$D$28252,"聚合",Sheet1!$E$5:$E$28252,"&lt;&gt;*调拨*")+SUMIFS(Sheet1!$F$5:$F$28252,Sheet1!$I$5:$I$28252,$B563,Sheet1!$L$5:$L$28252,$A563,Sheet1!$E$5:$E$28252,"*聚合*",Sheet1!$D$5:$D$28252,"&lt;&gt;聚合",Sheet1!$D$5:$D$28252,"&lt;&gt;内部转款",Sheet1!$D$5:$D$28252,"&lt;&gt;内部转账",Sheet1!$E$5:$E$28252,"&lt;&gt;*调拨*")</f>
        <v>0</v>
      </c>
      <c r="G563" s="32">
        <f>SUMIFS(Sheet1!$F$5:$F$28252,Sheet1!$I$5:$I$28252,$B563,Sheet1!$L$5:$L$28252,$A563,Sheet1!$D$5:$D$28252,"24小时微信",Sheet1!$E$5:$E$28252,"&lt;&gt;*调拨*")+SUMIFS(Sheet1!$F$5:$F$28252,Sheet1!$I$5:$I$28252,$B563,Sheet1!$L$5:$L$28252,$A563,Sheet1!$E$5:$E$28252,"*24小时微信*",Sheet1!$D$5:$D$28252,"&lt;&gt;24小时微信",Sheet1!$D$5:$D$28252,"&lt;&gt;内部转款",Sheet1!$D$5:$D$28252,"&lt;&gt;内部转账",Sheet1!$E$5:$E$28252,"&lt;&gt;*调拨*")</f>
        <v>0</v>
      </c>
      <c r="H563" s="32">
        <f>SUMIFS(Sheet1!$F$5:$F$28252,Sheet1!$I$5:$I$28252,$B563,Sheet1!$L$5:$L$28252,$A563,Sheet1!$D$5:$D$28252,"美团",Sheet1!$E$5:$E$28252,"&lt;&gt;*调拨*")+SUMIFS(Sheet1!$F$5:$F$28252,Sheet1!$I$5:$I$28252,$B563,Sheet1!$L$5:$L$28252,$A563,Sheet1!$E$5:$E$28252,"*美团*",Sheet1!$D$5:$D$28252,"&lt;&gt;美团",Sheet1!$D$5:$D$28252,"&lt;&gt;内部转款",Sheet1!$D$5:$D$28252,"&lt;&gt;内部转账",Sheet1!$E$5:$E$28252,"&lt;&gt;*调拨*")</f>
        <v>0</v>
      </c>
      <c r="I563" s="32">
        <f>SUMIFS(Sheet1!$F$5:$F$28252,Sheet1!$I$5:$I$28252,$B563,Sheet1!$L$5:$L$28252,$A563,Sheet1!$D$5:$D$28252,"饿了么",Sheet1!$E$5:$E$28252,"&lt;&gt;*调拨*")+SUMIFS(Sheet1!$F$5:$F$28252,Sheet1!$I$5:$I$28252,$B563,Sheet1!$L$5:$L$28252,$A563,Sheet1!$E$5:$E$28252,"*饿了么*",Sheet1!$D$5:$D$28252,"&lt;&gt;饿了么",Sheet1!$D$5:$D$28252,"&lt;&gt;内部转款",Sheet1!$D$5:$D$28252,"&lt;&gt;内部转账",Sheet1!$E$5:$E$28252,"&lt;&gt;*调拨*")</f>
        <v>0</v>
      </c>
      <c r="J563" s="32">
        <f>SUMIFS(Sheet1!$F$5:$F$28252,Sheet1!$I$5:$I$28252,$B563,Sheet1!$L$5:$L$28252,$A563,Sheet1!$D$5:$D$28252,"健E卡",Sheet1!$E$5:$E$28252,"&lt;&gt;*调拨*")+SUMIFS(Sheet1!$F$5:$F$28252,Sheet1!$I$5:$I$28252,$B563,Sheet1!$L$5:$L$28252,$A563,Sheet1!$E$5:$E$28252,"*健E卡*",Sheet1!$D$5:$D$28252,"&lt;&gt;健E卡",Sheet1!$D$5:$D$28252,"&lt;&gt;内部转款",Sheet1!$D$5:$D$28252,"&lt;&gt;内部转账",Sheet1!$E$5:$E$28252,"&lt;&gt;*调拨*")</f>
        <v>0</v>
      </c>
      <c r="K563" s="32">
        <f>SUMIFS(Sheet1!$F$5:$F$28252,Sheet1!$I$5:$I$28252,$B563,Sheet1!$L$5:$L$28252,$A563,Sheet1!$D$5:$D$28252,"抖音",Sheet1!$E$5:$E$28252,"&lt;&gt;*调拨*")+SUMIFS(Sheet1!$F$5:$F$28252,Sheet1!$I$5:$I$28252,$B563,Sheet1!$L$5:$L$28252,$A563,Sheet1!$E$5:$E$28252,"*抖音*",Sheet1!$D$5:$D$28252,"&lt;&gt;抖音",Sheet1!$D$5:$D$28252,"&lt;&gt;内部转款",Sheet1!$D$5:$D$28252,"&lt;&gt;内部转账",Sheet1!$E$5:$E$28252,"&lt;&gt;*调拨*")</f>
        <v>0</v>
      </c>
      <c r="L563" s="32">
        <f>SUMIFS(Sheet1!$F$5:$F$28252,Sheet1!$I$5:$I$28252,$B563,Sheet1!$L$5:$L$28252,$A563,Sheet1!$D$5:$D$28252,"医卡通",Sheet1!$E$5:$E$28252,"&lt;&gt;*调拨*")+SUMIFS(Sheet1!$F$5:$F$28252,Sheet1!$I$5:$I$28252,$B563,Sheet1!$L$5:$L$28252,$A563,Sheet1!$E$5:$E$28252,"*医卡通*",Sheet1!$D$5:$D$28252,"&lt;&gt;医卡通",Sheet1!$D$5:$D$28252,"&lt;&gt;内部转款",Sheet1!$D$5:$D$28252,"&lt;&gt;内部转账",Sheet1!$E$5:$E$28252,"&lt;&gt;*调拨*")</f>
        <v>0</v>
      </c>
      <c r="M563" s="32">
        <f>SUMIFS(Sheet1!$F$5:$F$28252,Sheet1!$I$5:$I$28252,$B563,Sheet1!$L$5:$L$28252,$A563,Sheet1!$D$5:$D$28252,"企健网",Sheet1!$E$5:$E$28252,"&lt;&gt;*调拨*")+SUMIFS(Sheet1!$F$5:$F$28252,Sheet1!$I$5:$I$28252,$B563,Sheet1!$L$5:$L$28252,$A563,Sheet1!$E$5:$E$28252,"*企健网*",Sheet1!$D$5:$D$28252,"&lt;&gt;企健网",Sheet1!$D$5:$D$28252,"&lt;&gt;内部转款",Sheet1!$D$5:$D$28252,"&lt;&gt;内部转账",Sheet1!$E$5:$E$28252,"&lt;&gt;*调拨*")</f>
        <v>0</v>
      </c>
      <c r="N563" s="32">
        <f>SUMIFS(Sheet1!$F$5:$F$28252,Sheet1!$I$5:$I$28252,$B563,Sheet1!$L$5:$L$28252,$A563,Sheet1!$D$5:$D$28252,"银联",Sheet1!$E$5:$E$28252,"&lt;&gt;*调拨*")+SUMIFS(Sheet1!$F$5:$F$28252,Sheet1!$I$5:$I$28252,$B563,Sheet1!$L$5:$L$28252,$A563,Sheet1!$E$5:$E$28252,"*银联*",Sheet1!$D$5:$D$28252,"&lt;&gt;银联",Sheet1!$D$5:$D$28252,"&lt;&gt;内部转款",Sheet1!$D$5:$D$28252,"&lt;&gt;内部转账",Sheet1!$E$5:$E$28252,"&lt;&gt;*调拨*")</f>
        <v>0</v>
      </c>
      <c r="O563" s="32">
        <f>SUMIFS(Sheet1!$F$5:$F$28252,Sheet1!$I$5:$I$28252,$B563,Sheet1!$L$5:$L$28252,$A563,Sheet1!$D$5:$D$28252,"京东",Sheet1!$E$5:$E$28252,"&lt;&gt;*调拨*")+SUMIFS(Sheet1!$F$5:$F$28252,Sheet1!$I$5:$I$28252,$B563,Sheet1!$L$5:$L$28252,$A563,Sheet1!$E$5:$E$28252,"*京东*",Sheet1!$D$5:$D$28252,"&lt;&gt;京东",Sheet1!$D$5:$D$28252,"&lt;&gt;内部转款",Sheet1!$D$5:$D$28252,"&lt;&gt;内部转账",Sheet1!$E$5:$E$28252,"&lt;&gt;*调拨*")</f>
        <v>0</v>
      </c>
      <c r="P563" s="32">
        <f>SUMIFS(Sheet1!$F$5:$F$28252,Sheet1!$I$5:$I$28252,$B563,Sheet1!$L$5:$L$28252,$A563,Sheet1!$D$5:$D$28252,"药机微信",Sheet1!$E$5:$E$28252,"&lt;&gt;*调拨*")+SUMIFS(Sheet1!$F$5:$F$28252,Sheet1!$I$5:$I$28252,$B563,Sheet1!$L$5:$L$28252,$A563,Sheet1!$E$5:$E$28252,"*药机微信*",Sheet1!$D$5:$D$28252,"&lt;&gt;药机微信",Sheet1!$D$5:$D$28252,"&lt;&gt;内部转款",Sheet1!$D$5:$D$28252,"&lt;&gt;内部转账",Sheet1!$E$5:$E$28252,"&lt;&gt;*调拨*")</f>
        <v>0</v>
      </c>
      <c r="Q563" s="32">
        <f>SUMIFS(Sheet1!$F$5:$F$28252,Sheet1!$I$5:$I$28252,$B563,Sheet1!$L$5:$L$28252,$A563,Sheet1!$D$5:$D$28252,"亲情卡",Sheet1!$E$5:$E$28252,"&lt;&gt;*调拨*")+SUMIFS(Sheet1!$F$5:$F$28252,Sheet1!$I$5:$I$28252,$B563,Sheet1!$L$5:$L$28252,$A563,Sheet1!$E$5:$E$28252,"*亲情卡*",Sheet1!$D$5:$D$28252,"&lt;&gt;亲情卡",Sheet1!$D$5:$D$28252,"&lt;&gt;内部转款",Sheet1!$D$5:$D$28252,"&lt;&gt;内部转账",Sheet1!$E$5:$E$28252,"&lt;&gt;*调拨*")</f>
        <v>0</v>
      </c>
      <c r="R563" s="32">
        <f>SUMIFS(Sheet1!$F$5:$F$28252,Sheet1!$I$5:$I$28252,$B563,Sheet1!$L$5:$L$28252,$A563,Sheet1!$D$5:$D$28252,"优惠券",Sheet1!$E$5:$E$28252,"&lt;&gt;*调拨*")+SUMIFS(Sheet1!$F$5:$F$28252,Sheet1!$I$5:$I$28252,$B563,Sheet1!$L$5:$L$28252,$A563,Sheet1!$E$5:$E$28252,"*优惠券*",Sheet1!$D$5:$D$28252,"&lt;&gt;优惠券",Sheet1!$D$5:$D$28252,"&lt;&gt;内部转款",Sheet1!$D$5:$D$28252,"&lt;&gt;内部转账",Sheet1!$E$5:$E$28252,"&lt;&gt;*调拨*")</f>
        <v>0</v>
      </c>
      <c r="S563" s="32">
        <f>SUMIFS(Sheet1!$F$5:$F$28252,Sheet1!$I$5:$I$28252,$B563,Sheet1!$L$5:$L$28252,$A563,Sheet1!$D$5:$D$28252,"代金券",Sheet1!$E$5:$E$28252,"&lt;&gt;*调拨*")+SUMIFS(Sheet1!$F$5:$F$28252,Sheet1!$I$5:$I$28252,$B563,Sheet1!$L$5:$L$28252,$A563,Sheet1!$E$5:$E$28252,"*代金券*",Sheet1!$D$5:$D$28252,"&lt;&gt;代金券",Sheet1!$D$5:$D$28252,"&lt;&gt;内部转款",Sheet1!$D$5:$D$28252,"&lt;&gt;内部转账",Sheet1!$E$5:$E$28252,"&lt;&gt;*调拨*")</f>
        <v>0</v>
      </c>
      <c r="T563" s="32">
        <f>SUMIFS(Sheet1!$F$5:$F$28252,Sheet1!$I$5:$I$28252,$B563,Sheet1!$L$5:$L$28252,$A563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563,Sheet1!$L$5:$L$28252,$A563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563,Sheet1!$L$5:$L$28252,$A563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563,Sheet1!$L$5:$L$28252,$A563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3" s="32">
        <f>SUMIFS(Sheet1!$F$5:$F$28252,Sheet1!$I$5:$I$28252,$B563,Sheet1!$L$5:$L$28252,$A563,Sheet1!$E$5:$E$28252,"*调拨*")</f>
        <v>0</v>
      </c>
      <c r="V563" s="32">
        <f>SUMIFS(Sheet1!$F$5:$F$28252,Sheet1!$I$5:$I$28252,$B563,Sheet1!$L$5:$L$28252,$A563,Sheet1!$D$5:$D$28252,"储值",Sheet1!$E$5:$E$28252,"&lt;&gt;*调拨*")+SUMIFS(Sheet1!$F$5:$F$28252,Sheet1!$I$5:$I$28252,$B563,Sheet1!$L$5:$L$28252,$A563,Sheet1!$E$5:$E$28252,"*储值*",Sheet1!$D$5:$D$28252,"&lt;&gt;储值",Sheet1!$D$5:$D$28252,"&lt;&gt;内部转款",Sheet1!$D$5:$D$28252,"&lt;&gt;内部转账",Sheet1!$E$5:$E$28252,"&lt;&gt;*调拨*")</f>
        <v>0</v>
      </c>
      <c r="W563" s="32">
        <f>SUMIFS(Sheet1!$F$5:$F$28252,Sheet1!$I$5:$I$28252,$B563,Sheet1!$L$5:$L$28252,$A563,Sheet1!$D$5:$D$28252,"效期",Sheet1!$E$5:$E$28252,"&lt;&gt;*调拨*")+SUMIFS(Sheet1!$F$5:$F$28252,Sheet1!$I$5:$I$28252,$B563,Sheet1!$L$5:$L$28252,$A563,Sheet1!$E$5:$E$28252,"*效期*",Sheet1!$D$5:$D$28252,"&lt;&gt;效期",Sheet1!$D$5:$D$28252,"&lt;&gt;内部转款",Sheet1!$D$5:$D$28252,"&lt;&gt;内部转账",Sheet1!$E$5:$E$28252,"&lt;&gt;*调拨*")</f>
        <v>0</v>
      </c>
      <c r="X563" s="32">
        <f>SUMIFS(Sheet1!$F$5:$F$28252,Sheet1!$I$5:$I$28252,$B563,Sheet1!$L$5:$L$28252,$A563,Sheet1!$D$5:$D$28252,"内部转款",Sheet1!$E$5:$E$28252,"&lt;&gt;*调拨*")+SUMIFS(Sheet1!$F$5:$F$28252,Sheet1!$I$5:$I$28252,$B563,Sheet1!$L$5:$L$28252,$A563,Sheet1!$D$5:$D$28252,"内部转账",Sheet1!$E$5:$E$28252,"&lt;&gt;*调拨*")</f>
        <v>0</v>
      </c>
      <c r="Y563" s="32">
        <f t="shared" si="40"/>
        <v>0</v>
      </c>
      <c r="Z563" s="32">
        <f>SUMIFS(Sheet1!$F$5:$F$28252,Sheet1!$I$5:$I$28252,$B563,Sheet1!$L$5:$L$28252,$A563)</f>
        <v>0</v>
      </c>
      <c r="AA563" s="32">
        <f>SUMIFS(Sheet1!$G$5:$G$28252,Sheet1!$I$5:$I$28252,$B563,Sheet1!$L$5:$L$28252,$A563,Sheet1!$D$5:$D$28252,"工资",Sheet1!$E$5:$E$28252,"&lt;&gt;*调拨*")+SUMIFS(Sheet1!$G$5:$G$28252,Sheet1!$I$5:$I$28252,$B563,Sheet1!$L$5:$L$28252,$A563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3" s="32">
        <f>SUMIFS(Sheet1!$G$5:$G$28252,Sheet1!$I$5:$I$28252,$B563,Sheet1!$L$5:$L$28252,$A563,Sheet1!$D$5:$D$28252,"水费",Sheet1!$E$5:$E$28252,"&lt;&gt;*调拨*")+SUMIFS(Sheet1!$G$5:$G$28252,Sheet1!$I$5:$I$28252,$B563,Sheet1!$L$5:$L$28252,$A563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3" s="32">
        <f>SUMIFS(Sheet1!$G$5:$G$28252,Sheet1!$I$5:$I$28252,$B563,Sheet1!$L$5:$L$28252,$A563,Sheet1!$D$5:$D$28252,"电费",Sheet1!$E$5:$E$28252,"&lt;&gt;*调拨*")+SUMIFS(Sheet1!$G$5:$G$28252,Sheet1!$I$5:$I$28252,$B563,Sheet1!$L$5:$L$28252,$A563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3" s="32">
        <f>SUMIFS(Sheet1!$G$5:$G$28252,Sheet1!$I$5:$I$28252,$B563,Sheet1!$L$5:$L$28252,$A563,Sheet1!$D$5:$D$28252,"宽带费",Sheet1!$E$5:$E$28252,"&lt;&gt;*调拨*")+SUMIFS(Sheet1!$G$5:$G$28252,Sheet1!$I$5:$I$28252,$B563,Sheet1!$L$5:$L$28252,$A563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3" s="32">
        <f>SUMIFS(Sheet1!$G$5:$G$28252,Sheet1!$I$5:$I$28252,$B563,Sheet1!$L$5:$L$28252,$A563,Sheet1!$D$5:$D$28252,"办公费",Sheet1!$E$5:$E$28252,"&lt;&gt;*调拨*")+SUMIFS(Sheet1!$G$5:$G$28252,Sheet1!$I$5:$I$28252,$B563,Sheet1!$L$5:$L$28252,$A563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3" s="32">
        <f>SUMIFS(Sheet1!$G$5:$G$28252,Sheet1!$I$5:$I$28252,$B563,Sheet1!$L$5:$L$28252,$A563,Sheet1!$D$5:$D$28252,"话费",Sheet1!$E$5:$E$28252,"&lt;&gt;*调拨*")+SUMIFS(Sheet1!$G$5:$G$28252,Sheet1!$I$5:$I$28252,$B563,Sheet1!$L$5:$L$28252,$A563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3" s="32">
        <f>SUMIFS(Sheet1!$G$5:$G$28252,Sheet1!$I$5:$I$28252,$B563,Sheet1!$L$5:$L$28252,$A563,Sheet1!$D$5:$D$28252,"房租",Sheet1!$E$5:$E$28252,"&lt;&gt;*调拨*")+SUMIFS(Sheet1!$G$5:$G$28252,Sheet1!$I$5:$I$28252,$B563,Sheet1!$L$5:$L$28252,$A563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3" s="32">
        <f>SUMIFS(Sheet1!$G$5:$G$28252,Sheet1!$I$5:$I$28252,$B563,Sheet1!$L$5:$L$28252,$A563,Sheet1!$E$5:$E$28252,"*调拨*")</f>
        <v>0</v>
      </c>
      <c r="AI563" s="32">
        <f>SUMIFS(Sheet1!$G$5:$G$28252,Sheet1!$I$5:$I$28252,$B563,Sheet1!$L$5:$L$28252,$A563,Sheet1!$D$5:$D$28252,"内部转款",Sheet1!$E$5:$E$28252,"&lt;&gt;*调拨*")+SUMIFS(Sheet1!$G$5:$G$28252,Sheet1!$I$5:$I$28252,$B563,Sheet1!$L$5:$L$28252,$A563,Sheet1!$D$5:$D$28252,"内部转账",Sheet1!$E$5:$E$28252,"&lt;&gt;*调拨*")</f>
        <v>0</v>
      </c>
      <c r="AJ563" s="32">
        <f t="shared" si="41"/>
        <v>0</v>
      </c>
      <c r="AK563" s="32">
        <f>SUMIFS(Sheet1!$G$5:$G$28252,Sheet1!$I$5:$I$28252,$B563,Sheet1!$L$5:$L$28252,$A563)</f>
        <v>0</v>
      </c>
      <c r="AL563" s="32">
        <f t="shared" si="42"/>
        <v>0</v>
      </c>
    </row>
    <row r="564" ht="16.5" spans="1:38">
      <c r="A564" s="30">
        <v>202610</v>
      </c>
      <c r="B564" s="31" t="s">
        <v>35</v>
      </c>
      <c r="C564" s="32">
        <f>SUMIFS(Sheet1!$F$5:$F$28252,Sheet1!$I$5:$I$28252,$B564,Sheet1!$L$5:$L$28252,$A564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4" s="32">
        <f>SUMIFS(Sheet1!$F$5:$F$28252,Sheet1!$I$5:$I$28252,$B564,Sheet1!$L$5:$L$28252,$A564,Sheet1!$D$5:$D$28252,"医保即时拨付",Sheet1!$E$5:$E$28252,"&lt;&gt;*调拨*")+SUMIFS(Sheet1!$F$5:$F$28252,Sheet1!$I$5:$I$28252,$B564,Sheet1!$L$5:$L$28252,$A564,Sheet1!$E$5:$E$28252,"*医保即时拨付*",Sheet1!$D$5:$D$28252,"&lt;&gt;医保即时拨付",Sheet1!$D$5:$D$28252,"&lt;&gt;内部转款",Sheet1!$D$5:$D$28252,"&lt;&gt;内部转账",Sheet1!$E$5:$E$28252,"&lt;&gt;*调拨*")</f>
        <v>0</v>
      </c>
      <c r="E564" s="32">
        <f>SUMIFS(Sheet1!$F$5:$F$28252,Sheet1!$I$5:$I$28252,$B564,Sheet1!$L$5:$L$28252,$A564,Sheet1!$D$5:$D$28252,"医保",Sheet1!$E$5:$E$28252,"&lt;&gt;*调拨*",Sheet1!$E$5:$E$28252,"&lt;&gt;*医保即时拨付*")+SUMIFS(Sheet1!$F$5:$F$28252,Sheet1!$I$5:$I$28252,$B564,Sheet1!$L$5:$L$28252,$A564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4" s="32">
        <f>SUMIFS(Sheet1!$F$5:$F$28252,Sheet1!$I$5:$I$28252,$B564,Sheet1!$L$5:$L$28252,$A564,Sheet1!$D$5:$D$28252,"聚合",Sheet1!$E$5:$E$28252,"&lt;&gt;*调拨*")+SUMIFS(Sheet1!$F$5:$F$28252,Sheet1!$I$5:$I$28252,$B564,Sheet1!$L$5:$L$28252,$A564,Sheet1!$E$5:$E$28252,"*聚合*",Sheet1!$D$5:$D$28252,"&lt;&gt;聚合",Sheet1!$D$5:$D$28252,"&lt;&gt;内部转款",Sheet1!$D$5:$D$28252,"&lt;&gt;内部转账",Sheet1!$E$5:$E$28252,"&lt;&gt;*调拨*")</f>
        <v>0</v>
      </c>
      <c r="G564" s="32">
        <f>SUMIFS(Sheet1!$F$5:$F$28252,Sheet1!$I$5:$I$28252,$B564,Sheet1!$L$5:$L$28252,$A564,Sheet1!$D$5:$D$28252,"24小时微信",Sheet1!$E$5:$E$28252,"&lt;&gt;*调拨*")+SUMIFS(Sheet1!$F$5:$F$28252,Sheet1!$I$5:$I$28252,$B564,Sheet1!$L$5:$L$28252,$A564,Sheet1!$E$5:$E$28252,"*24小时微信*",Sheet1!$D$5:$D$28252,"&lt;&gt;24小时微信",Sheet1!$D$5:$D$28252,"&lt;&gt;内部转款",Sheet1!$D$5:$D$28252,"&lt;&gt;内部转账",Sheet1!$E$5:$E$28252,"&lt;&gt;*调拨*")</f>
        <v>0</v>
      </c>
      <c r="H564" s="32">
        <f>SUMIFS(Sheet1!$F$5:$F$28252,Sheet1!$I$5:$I$28252,$B564,Sheet1!$L$5:$L$28252,$A564,Sheet1!$D$5:$D$28252,"美团",Sheet1!$E$5:$E$28252,"&lt;&gt;*调拨*")+SUMIFS(Sheet1!$F$5:$F$28252,Sheet1!$I$5:$I$28252,$B564,Sheet1!$L$5:$L$28252,$A564,Sheet1!$E$5:$E$28252,"*美团*",Sheet1!$D$5:$D$28252,"&lt;&gt;美团",Sheet1!$D$5:$D$28252,"&lt;&gt;内部转款",Sheet1!$D$5:$D$28252,"&lt;&gt;内部转账",Sheet1!$E$5:$E$28252,"&lt;&gt;*调拨*")</f>
        <v>0</v>
      </c>
      <c r="I564" s="32">
        <f>SUMIFS(Sheet1!$F$5:$F$28252,Sheet1!$I$5:$I$28252,$B564,Sheet1!$L$5:$L$28252,$A564,Sheet1!$D$5:$D$28252,"饿了么",Sheet1!$E$5:$E$28252,"&lt;&gt;*调拨*")+SUMIFS(Sheet1!$F$5:$F$28252,Sheet1!$I$5:$I$28252,$B564,Sheet1!$L$5:$L$28252,$A564,Sheet1!$E$5:$E$28252,"*饿了么*",Sheet1!$D$5:$D$28252,"&lt;&gt;饿了么",Sheet1!$D$5:$D$28252,"&lt;&gt;内部转款",Sheet1!$D$5:$D$28252,"&lt;&gt;内部转账",Sheet1!$E$5:$E$28252,"&lt;&gt;*调拨*")</f>
        <v>0</v>
      </c>
      <c r="J564" s="32">
        <f>SUMIFS(Sheet1!$F$5:$F$28252,Sheet1!$I$5:$I$28252,$B564,Sheet1!$L$5:$L$28252,$A564,Sheet1!$D$5:$D$28252,"健E卡",Sheet1!$E$5:$E$28252,"&lt;&gt;*调拨*")+SUMIFS(Sheet1!$F$5:$F$28252,Sheet1!$I$5:$I$28252,$B564,Sheet1!$L$5:$L$28252,$A564,Sheet1!$E$5:$E$28252,"*健E卡*",Sheet1!$D$5:$D$28252,"&lt;&gt;健E卡",Sheet1!$D$5:$D$28252,"&lt;&gt;内部转款",Sheet1!$D$5:$D$28252,"&lt;&gt;内部转账",Sheet1!$E$5:$E$28252,"&lt;&gt;*调拨*")</f>
        <v>0</v>
      </c>
      <c r="K564" s="32">
        <f>SUMIFS(Sheet1!$F$5:$F$28252,Sheet1!$I$5:$I$28252,$B564,Sheet1!$L$5:$L$28252,$A564,Sheet1!$D$5:$D$28252,"抖音",Sheet1!$E$5:$E$28252,"&lt;&gt;*调拨*")+SUMIFS(Sheet1!$F$5:$F$28252,Sheet1!$I$5:$I$28252,$B564,Sheet1!$L$5:$L$28252,$A564,Sheet1!$E$5:$E$28252,"*抖音*",Sheet1!$D$5:$D$28252,"&lt;&gt;抖音",Sheet1!$D$5:$D$28252,"&lt;&gt;内部转款",Sheet1!$D$5:$D$28252,"&lt;&gt;内部转账",Sheet1!$E$5:$E$28252,"&lt;&gt;*调拨*")</f>
        <v>0</v>
      </c>
      <c r="L564" s="32">
        <f>SUMIFS(Sheet1!$F$5:$F$28252,Sheet1!$I$5:$I$28252,$B564,Sheet1!$L$5:$L$28252,$A564,Sheet1!$D$5:$D$28252,"医卡通",Sheet1!$E$5:$E$28252,"&lt;&gt;*调拨*")+SUMIFS(Sheet1!$F$5:$F$28252,Sheet1!$I$5:$I$28252,$B564,Sheet1!$L$5:$L$28252,$A564,Sheet1!$E$5:$E$28252,"*医卡通*",Sheet1!$D$5:$D$28252,"&lt;&gt;医卡通",Sheet1!$D$5:$D$28252,"&lt;&gt;内部转款",Sheet1!$D$5:$D$28252,"&lt;&gt;内部转账",Sheet1!$E$5:$E$28252,"&lt;&gt;*调拨*")</f>
        <v>0</v>
      </c>
      <c r="M564" s="32">
        <f>SUMIFS(Sheet1!$F$5:$F$28252,Sheet1!$I$5:$I$28252,$B564,Sheet1!$L$5:$L$28252,$A564,Sheet1!$D$5:$D$28252,"企健网",Sheet1!$E$5:$E$28252,"&lt;&gt;*调拨*")+SUMIFS(Sheet1!$F$5:$F$28252,Sheet1!$I$5:$I$28252,$B564,Sheet1!$L$5:$L$28252,$A564,Sheet1!$E$5:$E$28252,"*企健网*",Sheet1!$D$5:$D$28252,"&lt;&gt;企健网",Sheet1!$D$5:$D$28252,"&lt;&gt;内部转款",Sheet1!$D$5:$D$28252,"&lt;&gt;内部转账",Sheet1!$E$5:$E$28252,"&lt;&gt;*调拨*")</f>
        <v>0</v>
      </c>
      <c r="N564" s="32">
        <f>SUMIFS(Sheet1!$F$5:$F$28252,Sheet1!$I$5:$I$28252,$B564,Sheet1!$L$5:$L$28252,$A564,Sheet1!$D$5:$D$28252,"银联",Sheet1!$E$5:$E$28252,"&lt;&gt;*调拨*")+SUMIFS(Sheet1!$F$5:$F$28252,Sheet1!$I$5:$I$28252,$B564,Sheet1!$L$5:$L$28252,$A564,Sheet1!$E$5:$E$28252,"*银联*",Sheet1!$D$5:$D$28252,"&lt;&gt;银联",Sheet1!$D$5:$D$28252,"&lt;&gt;内部转款",Sheet1!$D$5:$D$28252,"&lt;&gt;内部转账",Sheet1!$E$5:$E$28252,"&lt;&gt;*调拨*")</f>
        <v>0</v>
      </c>
      <c r="O564" s="32">
        <f>SUMIFS(Sheet1!$F$5:$F$28252,Sheet1!$I$5:$I$28252,$B564,Sheet1!$L$5:$L$28252,$A564,Sheet1!$D$5:$D$28252,"京东",Sheet1!$E$5:$E$28252,"&lt;&gt;*调拨*")+SUMIFS(Sheet1!$F$5:$F$28252,Sheet1!$I$5:$I$28252,$B564,Sheet1!$L$5:$L$28252,$A564,Sheet1!$E$5:$E$28252,"*京东*",Sheet1!$D$5:$D$28252,"&lt;&gt;京东",Sheet1!$D$5:$D$28252,"&lt;&gt;内部转款",Sheet1!$D$5:$D$28252,"&lt;&gt;内部转账",Sheet1!$E$5:$E$28252,"&lt;&gt;*调拨*")</f>
        <v>0</v>
      </c>
      <c r="P564" s="32">
        <f>SUMIFS(Sheet1!$F$5:$F$28252,Sheet1!$I$5:$I$28252,$B564,Sheet1!$L$5:$L$28252,$A564,Sheet1!$D$5:$D$28252,"药机微信",Sheet1!$E$5:$E$28252,"&lt;&gt;*调拨*")+SUMIFS(Sheet1!$F$5:$F$28252,Sheet1!$I$5:$I$28252,$B564,Sheet1!$L$5:$L$28252,$A564,Sheet1!$E$5:$E$28252,"*药机微信*",Sheet1!$D$5:$D$28252,"&lt;&gt;药机微信",Sheet1!$D$5:$D$28252,"&lt;&gt;内部转款",Sheet1!$D$5:$D$28252,"&lt;&gt;内部转账",Sheet1!$E$5:$E$28252,"&lt;&gt;*调拨*")</f>
        <v>0</v>
      </c>
      <c r="Q564" s="32">
        <f>SUMIFS(Sheet1!$F$5:$F$28252,Sheet1!$I$5:$I$28252,$B564,Sheet1!$L$5:$L$28252,$A564,Sheet1!$D$5:$D$28252,"亲情卡",Sheet1!$E$5:$E$28252,"&lt;&gt;*调拨*")+SUMIFS(Sheet1!$F$5:$F$28252,Sheet1!$I$5:$I$28252,$B564,Sheet1!$L$5:$L$28252,$A564,Sheet1!$E$5:$E$28252,"*亲情卡*",Sheet1!$D$5:$D$28252,"&lt;&gt;亲情卡",Sheet1!$D$5:$D$28252,"&lt;&gt;内部转款",Sheet1!$D$5:$D$28252,"&lt;&gt;内部转账",Sheet1!$E$5:$E$28252,"&lt;&gt;*调拨*")</f>
        <v>0</v>
      </c>
      <c r="R564" s="32">
        <f>SUMIFS(Sheet1!$F$5:$F$28252,Sheet1!$I$5:$I$28252,$B564,Sheet1!$L$5:$L$28252,$A564,Sheet1!$D$5:$D$28252,"优惠券",Sheet1!$E$5:$E$28252,"&lt;&gt;*调拨*")+SUMIFS(Sheet1!$F$5:$F$28252,Sheet1!$I$5:$I$28252,$B564,Sheet1!$L$5:$L$28252,$A564,Sheet1!$E$5:$E$28252,"*优惠券*",Sheet1!$D$5:$D$28252,"&lt;&gt;优惠券",Sheet1!$D$5:$D$28252,"&lt;&gt;内部转款",Sheet1!$D$5:$D$28252,"&lt;&gt;内部转账",Sheet1!$E$5:$E$28252,"&lt;&gt;*调拨*")</f>
        <v>0</v>
      </c>
      <c r="S564" s="32">
        <f>SUMIFS(Sheet1!$F$5:$F$28252,Sheet1!$I$5:$I$28252,$B564,Sheet1!$L$5:$L$28252,$A564,Sheet1!$D$5:$D$28252,"代金券",Sheet1!$E$5:$E$28252,"&lt;&gt;*调拨*")+SUMIFS(Sheet1!$F$5:$F$28252,Sheet1!$I$5:$I$28252,$B564,Sheet1!$L$5:$L$28252,$A564,Sheet1!$E$5:$E$28252,"*代金券*",Sheet1!$D$5:$D$28252,"&lt;&gt;代金券",Sheet1!$D$5:$D$28252,"&lt;&gt;内部转款",Sheet1!$D$5:$D$28252,"&lt;&gt;内部转账",Sheet1!$E$5:$E$28252,"&lt;&gt;*调拨*")</f>
        <v>0</v>
      </c>
      <c r="T564" s="32">
        <f>SUMIFS(Sheet1!$F$5:$F$28252,Sheet1!$I$5:$I$28252,$B564,Sheet1!$L$5:$L$28252,$A564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564,Sheet1!$L$5:$L$28252,$A564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564,Sheet1!$L$5:$L$28252,$A564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564,Sheet1!$L$5:$L$28252,$A564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4" s="32">
        <f>SUMIFS(Sheet1!$F$5:$F$28252,Sheet1!$I$5:$I$28252,$B564,Sheet1!$L$5:$L$28252,$A564,Sheet1!$E$5:$E$28252,"*调拨*")</f>
        <v>0</v>
      </c>
      <c r="V564" s="32">
        <f>SUMIFS(Sheet1!$F$5:$F$28252,Sheet1!$I$5:$I$28252,$B564,Sheet1!$L$5:$L$28252,$A564,Sheet1!$D$5:$D$28252,"储值",Sheet1!$E$5:$E$28252,"&lt;&gt;*调拨*")+SUMIFS(Sheet1!$F$5:$F$28252,Sheet1!$I$5:$I$28252,$B564,Sheet1!$L$5:$L$28252,$A564,Sheet1!$E$5:$E$28252,"*储值*",Sheet1!$D$5:$D$28252,"&lt;&gt;储值",Sheet1!$D$5:$D$28252,"&lt;&gt;内部转款",Sheet1!$D$5:$D$28252,"&lt;&gt;内部转账",Sheet1!$E$5:$E$28252,"&lt;&gt;*调拨*")</f>
        <v>0</v>
      </c>
      <c r="W564" s="32">
        <f>SUMIFS(Sheet1!$F$5:$F$28252,Sheet1!$I$5:$I$28252,$B564,Sheet1!$L$5:$L$28252,$A564,Sheet1!$D$5:$D$28252,"效期",Sheet1!$E$5:$E$28252,"&lt;&gt;*调拨*")+SUMIFS(Sheet1!$F$5:$F$28252,Sheet1!$I$5:$I$28252,$B564,Sheet1!$L$5:$L$28252,$A564,Sheet1!$E$5:$E$28252,"*效期*",Sheet1!$D$5:$D$28252,"&lt;&gt;效期",Sheet1!$D$5:$D$28252,"&lt;&gt;内部转款",Sheet1!$D$5:$D$28252,"&lt;&gt;内部转账",Sheet1!$E$5:$E$28252,"&lt;&gt;*调拨*")</f>
        <v>0</v>
      </c>
      <c r="X564" s="32">
        <f>SUMIFS(Sheet1!$F$5:$F$28252,Sheet1!$I$5:$I$28252,$B564,Sheet1!$L$5:$L$28252,$A564,Sheet1!$D$5:$D$28252,"内部转款",Sheet1!$E$5:$E$28252,"&lt;&gt;*调拨*")+SUMIFS(Sheet1!$F$5:$F$28252,Sheet1!$I$5:$I$28252,$B564,Sheet1!$L$5:$L$28252,$A564,Sheet1!$D$5:$D$28252,"内部转账",Sheet1!$E$5:$E$28252,"&lt;&gt;*调拨*")</f>
        <v>0</v>
      </c>
      <c r="Y564" s="32">
        <f t="shared" si="40"/>
        <v>0</v>
      </c>
      <c r="Z564" s="32">
        <f>SUMIFS(Sheet1!$F$5:$F$28252,Sheet1!$I$5:$I$28252,$B564,Sheet1!$L$5:$L$28252,$A564)</f>
        <v>0</v>
      </c>
      <c r="AA564" s="32">
        <f>SUMIFS(Sheet1!$G$5:$G$28252,Sheet1!$I$5:$I$28252,$B564,Sheet1!$L$5:$L$28252,$A564,Sheet1!$D$5:$D$28252,"工资",Sheet1!$E$5:$E$28252,"&lt;&gt;*调拨*")+SUMIFS(Sheet1!$G$5:$G$28252,Sheet1!$I$5:$I$28252,$B564,Sheet1!$L$5:$L$28252,$A564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4" s="32">
        <f>SUMIFS(Sheet1!$G$5:$G$28252,Sheet1!$I$5:$I$28252,$B564,Sheet1!$L$5:$L$28252,$A564,Sheet1!$D$5:$D$28252,"水费",Sheet1!$E$5:$E$28252,"&lt;&gt;*调拨*")+SUMIFS(Sheet1!$G$5:$G$28252,Sheet1!$I$5:$I$28252,$B564,Sheet1!$L$5:$L$28252,$A564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4" s="32">
        <f>SUMIFS(Sheet1!$G$5:$G$28252,Sheet1!$I$5:$I$28252,$B564,Sheet1!$L$5:$L$28252,$A564,Sheet1!$D$5:$D$28252,"电费",Sheet1!$E$5:$E$28252,"&lt;&gt;*调拨*")+SUMIFS(Sheet1!$G$5:$G$28252,Sheet1!$I$5:$I$28252,$B564,Sheet1!$L$5:$L$28252,$A564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4" s="32">
        <f>SUMIFS(Sheet1!$G$5:$G$28252,Sheet1!$I$5:$I$28252,$B564,Sheet1!$L$5:$L$28252,$A564,Sheet1!$D$5:$D$28252,"宽带费",Sheet1!$E$5:$E$28252,"&lt;&gt;*调拨*")+SUMIFS(Sheet1!$G$5:$G$28252,Sheet1!$I$5:$I$28252,$B564,Sheet1!$L$5:$L$28252,$A564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4" s="32">
        <f>SUMIFS(Sheet1!$G$5:$G$28252,Sheet1!$I$5:$I$28252,$B564,Sheet1!$L$5:$L$28252,$A564,Sheet1!$D$5:$D$28252,"办公费",Sheet1!$E$5:$E$28252,"&lt;&gt;*调拨*")+SUMIFS(Sheet1!$G$5:$G$28252,Sheet1!$I$5:$I$28252,$B564,Sheet1!$L$5:$L$28252,$A564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4" s="32">
        <f>SUMIFS(Sheet1!$G$5:$G$28252,Sheet1!$I$5:$I$28252,$B564,Sheet1!$L$5:$L$28252,$A564,Sheet1!$D$5:$D$28252,"话费",Sheet1!$E$5:$E$28252,"&lt;&gt;*调拨*")+SUMIFS(Sheet1!$G$5:$G$28252,Sheet1!$I$5:$I$28252,$B564,Sheet1!$L$5:$L$28252,$A564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4" s="32">
        <f>SUMIFS(Sheet1!$G$5:$G$28252,Sheet1!$I$5:$I$28252,$B564,Sheet1!$L$5:$L$28252,$A564,Sheet1!$D$5:$D$28252,"房租",Sheet1!$E$5:$E$28252,"&lt;&gt;*调拨*")+SUMIFS(Sheet1!$G$5:$G$28252,Sheet1!$I$5:$I$28252,$B564,Sheet1!$L$5:$L$28252,$A564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4" s="32">
        <f>SUMIFS(Sheet1!$G$5:$G$28252,Sheet1!$I$5:$I$28252,$B564,Sheet1!$L$5:$L$28252,$A564,Sheet1!$E$5:$E$28252,"*调拨*")</f>
        <v>0</v>
      </c>
      <c r="AI564" s="32">
        <f>SUMIFS(Sheet1!$G$5:$G$28252,Sheet1!$I$5:$I$28252,$B564,Sheet1!$L$5:$L$28252,$A564,Sheet1!$D$5:$D$28252,"内部转款",Sheet1!$E$5:$E$28252,"&lt;&gt;*调拨*")+SUMIFS(Sheet1!$G$5:$G$28252,Sheet1!$I$5:$I$28252,$B564,Sheet1!$L$5:$L$28252,$A564,Sheet1!$D$5:$D$28252,"内部转账",Sheet1!$E$5:$E$28252,"&lt;&gt;*调拨*")</f>
        <v>0</v>
      </c>
      <c r="AJ564" s="32">
        <f t="shared" si="41"/>
        <v>0</v>
      </c>
      <c r="AK564" s="32">
        <f>SUMIFS(Sheet1!$G$5:$G$28252,Sheet1!$I$5:$I$28252,$B564,Sheet1!$L$5:$L$28252,$A564)</f>
        <v>0</v>
      </c>
      <c r="AL564" s="32">
        <f t="shared" si="42"/>
        <v>0</v>
      </c>
    </row>
    <row r="565" ht="16.5" spans="1:38">
      <c r="A565" s="30">
        <v>202610</v>
      </c>
      <c r="B565" s="31" t="s">
        <v>101</v>
      </c>
      <c r="C565" s="32">
        <f>SUMIFS(Sheet1!$F$5:$F$28252,Sheet1!$I$5:$I$28252,$B565,Sheet1!$L$5:$L$28252,$A565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5" s="32">
        <f>SUMIFS(Sheet1!$F$5:$F$28252,Sheet1!$I$5:$I$28252,$B565,Sheet1!$L$5:$L$28252,$A565,Sheet1!$D$5:$D$28252,"医保即时拨付",Sheet1!$E$5:$E$28252,"&lt;&gt;*调拨*")+SUMIFS(Sheet1!$F$5:$F$28252,Sheet1!$I$5:$I$28252,$B565,Sheet1!$L$5:$L$28252,$A565,Sheet1!$E$5:$E$28252,"*医保即时拨付*",Sheet1!$D$5:$D$28252,"&lt;&gt;医保即时拨付",Sheet1!$D$5:$D$28252,"&lt;&gt;内部转款",Sheet1!$D$5:$D$28252,"&lt;&gt;内部转账",Sheet1!$E$5:$E$28252,"&lt;&gt;*调拨*")</f>
        <v>0</v>
      </c>
      <c r="E565" s="32">
        <f>SUMIFS(Sheet1!$F$5:$F$28252,Sheet1!$I$5:$I$28252,$B565,Sheet1!$L$5:$L$28252,$A565,Sheet1!$D$5:$D$28252,"医保",Sheet1!$E$5:$E$28252,"&lt;&gt;*调拨*",Sheet1!$E$5:$E$28252,"&lt;&gt;*医保即时拨付*")+SUMIFS(Sheet1!$F$5:$F$28252,Sheet1!$I$5:$I$28252,$B565,Sheet1!$L$5:$L$28252,$A565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5" s="32">
        <f>SUMIFS(Sheet1!$F$5:$F$28252,Sheet1!$I$5:$I$28252,$B565,Sheet1!$L$5:$L$28252,$A565,Sheet1!$D$5:$D$28252,"聚合",Sheet1!$E$5:$E$28252,"&lt;&gt;*调拨*")+SUMIFS(Sheet1!$F$5:$F$28252,Sheet1!$I$5:$I$28252,$B565,Sheet1!$L$5:$L$28252,$A565,Sheet1!$E$5:$E$28252,"*聚合*",Sheet1!$D$5:$D$28252,"&lt;&gt;聚合",Sheet1!$D$5:$D$28252,"&lt;&gt;内部转款",Sheet1!$D$5:$D$28252,"&lt;&gt;内部转账",Sheet1!$E$5:$E$28252,"&lt;&gt;*调拨*")</f>
        <v>0</v>
      </c>
      <c r="G565" s="32">
        <f>SUMIFS(Sheet1!$F$5:$F$28252,Sheet1!$I$5:$I$28252,$B565,Sheet1!$L$5:$L$28252,$A565,Sheet1!$D$5:$D$28252,"24小时微信",Sheet1!$E$5:$E$28252,"&lt;&gt;*调拨*")+SUMIFS(Sheet1!$F$5:$F$28252,Sheet1!$I$5:$I$28252,$B565,Sheet1!$L$5:$L$28252,$A565,Sheet1!$E$5:$E$28252,"*24小时微信*",Sheet1!$D$5:$D$28252,"&lt;&gt;24小时微信",Sheet1!$D$5:$D$28252,"&lt;&gt;内部转款",Sheet1!$D$5:$D$28252,"&lt;&gt;内部转账",Sheet1!$E$5:$E$28252,"&lt;&gt;*调拨*")</f>
        <v>0</v>
      </c>
      <c r="H565" s="32">
        <f>SUMIFS(Sheet1!$F$5:$F$28252,Sheet1!$I$5:$I$28252,$B565,Sheet1!$L$5:$L$28252,$A565,Sheet1!$D$5:$D$28252,"美团",Sheet1!$E$5:$E$28252,"&lt;&gt;*调拨*")+SUMIFS(Sheet1!$F$5:$F$28252,Sheet1!$I$5:$I$28252,$B565,Sheet1!$L$5:$L$28252,$A565,Sheet1!$E$5:$E$28252,"*美团*",Sheet1!$D$5:$D$28252,"&lt;&gt;美团",Sheet1!$D$5:$D$28252,"&lt;&gt;内部转款",Sheet1!$D$5:$D$28252,"&lt;&gt;内部转账",Sheet1!$E$5:$E$28252,"&lt;&gt;*调拨*")</f>
        <v>0</v>
      </c>
      <c r="I565" s="32">
        <f>SUMIFS(Sheet1!$F$5:$F$28252,Sheet1!$I$5:$I$28252,$B565,Sheet1!$L$5:$L$28252,$A565,Sheet1!$D$5:$D$28252,"饿了么",Sheet1!$E$5:$E$28252,"&lt;&gt;*调拨*")+SUMIFS(Sheet1!$F$5:$F$28252,Sheet1!$I$5:$I$28252,$B565,Sheet1!$L$5:$L$28252,$A565,Sheet1!$E$5:$E$28252,"*饿了么*",Sheet1!$D$5:$D$28252,"&lt;&gt;饿了么",Sheet1!$D$5:$D$28252,"&lt;&gt;内部转款",Sheet1!$D$5:$D$28252,"&lt;&gt;内部转账",Sheet1!$E$5:$E$28252,"&lt;&gt;*调拨*")</f>
        <v>0</v>
      </c>
      <c r="J565" s="32">
        <f>SUMIFS(Sheet1!$F$5:$F$28252,Sheet1!$I$5:$I$28252,$B565,Sheet1!$L$5:$L$28252,$A565,Sheet1!$D$5:$D$28252,"健E卡",Sheet1!$E$5:$E$28252,"&lt;&gt;*调拨*")+SUMIFS(Sheet1!$F$5:$F$28252,Sheet1!$I$5:$I$28252,$B565,Sheet1!$L$5:$L$28252,$A565,Sheet1!$E$5:$E$28252,"*健E卡*",Sheet1!$D$5:$D$28252,"&lt;&gt;健E卡",Sheet1!$D$5:$D$28252,"&lt;&gt;内部转款",Sheet1!$D$5:$D$28252,"&lt;&gt;内部转账",Sheet1!$E$5:$E$28252,"&lt;&gt;*调拨*")</f>
        <v>0</v>
      </c>
      <c r="K565" s="32">
        <f>SUMIFS(Sheet1!$F$5:$F$28252,Sheet1!$I$5:$I$28252,$B565,Sheet1!$L$5:$L$28252,$A565,Sheet1!$D$5:$D$28252,"抖音",Sheet1!$E$5:$E$28252,"&lt;&gt;*调拨*")+SUMIFS(Sheet1!$F$5:$F$28252,Sheet1!$I$5:$I$28252,$B565,Sheet1!$L$5:$L$28252,$A565,Sheet1!$E$5:$E$28252,"*抖音*",Sheet1!$D$5:$D$28252,"&lt;&gt;抖音",Sheet1!$D$5:$D$28252,"&lt;&gt;内部转款",Sheet1!$D$5:$D$28252,"&lt;&gt;内部转账",Sheet1!$E$5:$E$28252,"&lt;&gt;*调拨*")</f>
        <v>0</v>
      </c>
      <c r="L565" s="32">
        <f>SUMIFS(Sheet1!$F$5:$F$28252,Sheet1!$I$5:$I$28252,$B565,Sheet1!$L$5:$L$28252,$A565,Sheet1!$D$5:$D$28252,"医卡通",Sheet1!$E$5:$E$28252,"&lt;&gt;*调拨*")+SUMIFS(Sheet1!$F$5:$F$28252,Sheet1!$I$5:$I$28252,$B565,Sheet1!$L$5:$L$28252,$A565,Sheet1!$E$5:$E$28252,"*医卡通*",Sheet1!$D$5:$D$28252,"&lt;&gt;医卡通",Sheet1!$D$5:$D$28252,"&lt;&gt;内部转款",Sheet1!$D$5:$D$28252,"&lt;&gt;内部转账",Sheet1!$E$5:$E$28252,"&lt;&gt;*调拨*")</f>
        <v>0</v>
      </c>
      <c r="M565" s="32">
        <f>SUMIFS(Sheet1!$F$5:$F$28252,Sheet1!$I$5:$I$28252,$B565,Sheet1!$L$5:$L$28252,$A565,Sheet1!$D$5:$D$28252,"企健网",Sheet1!$E$5:$E$28252,"&lt;&gt;*调拨*")+SUMIFS(Sheet1!$F$5:$F$28252,Sheet1!$I$5:$I$28252,$B565,Sheet1!$L$5:$L$28252,$A565,Sheet1!$E$5:$E$28252,"*企健网*",Sheet1!$D$5:$D$28252,"&lt;&gt;企健网",Sheet1!$D$5:$D$28252,"&lt;&gt;内部转款",Sheet1!$D$5:$D$28252,"&lt;&gt;内部转账",Sheet1!$E$5:$E$28252,"&lt;&gt;*调拨*")</f>
        <v>0</v>
      </c>
      <c r="N565" s="32">
        <f>SUMIFS(Sheet1!$F$5:$F$28252,Sheet1!$I$5:$I$28252,$B565,Sheet1!$L$5:$L$28252,$A565,Sheet1!$D$5:$D$28252,"银联",Sheet1!$E$5:$E$28252,"&lt;&gt;*调拨*")+SUMIFS(Sheet1!$F$5:$F$28252,Sheet1!$I$5:$I$28252,$B565,Sheet1!$L$5:$L$28252,$A565,Sheet1!$E$5:$E$28252,"*银联*",Sheet1!$D$5:$D$28252,"&lt;&gt;银联",Sheet1!$D$5:$D$28252,"&lt;&gt;内部转款",Sheet1!$D$5:$D$28252,"&lt;&gt;内部转账",Sheet1!$E$5:$E$28252,"&lt;&gt;*调拨*")</f>
        <v>0</v>
      </c>
      <c r="O565" s="32">
        <f>SUMIFS(Sheet1!$F$5:$F$28252,Sheet1!$I$5:$I$28252,$B565,Sheet1!$L$5:$L$28252,$A565,Sheet1!$D$5:$D$28252,"京东",Sheet1!$E$5:$E$28252,"&lt;&gt;*调拨*")+SUMIFS(Sheet1!$F$5:$F$28252,Sheet1!$I$5:$I$28252,$B565,Sheet1!$L$5:$L$28252,$A565,Sheet1!$E$5:$E$28252,"*京东*",Sheet1!$D$5:$D$28252,"&lt;&gt;京东",Sheet1!$D$5:$D$28252,"&lt;&gt;内部转款",Sheet1!$D$5:$D$28252,"&lt;&gt;内部转账",Sheet1!$E$5:$E$28252,"&lt;&gt;*调拨*")</f>
        <v>0</v>
      </c>
      <c r="P565" s="32">
        <f>SUMIFS(Sheet1!$F$5:$F$28252,Sheet1!$I$5:$I$28252,$B565,Sheet1!$L$5:$L$28252,$A565,Sheet1!$D$5:$D$28252,"药机微信",Sheet1!$E$5:$E$28252,"&lt;&gt;*调拨*")+SUMIFS(Sheet1!$F$5:$F$28252,Sheet1!$I$5:$I$28252,$B565,Sheet1!$L$5:$L$28252,$A565,Sheet1!$E$5:$E$28252,"*药机微信*",Sheet1!$D$5:$D$28252,"&lt;&gt;药机微信",Sheet1!$D$5:$D$28252,"&lt;&gt;内部转款",Sheet1!$D$5:$D$28252,"&lt;&gt;内部转账",Sheet1!$E$5:$E$28252,"&lt;&gt;*调拨*")</f>
        <v>0</v>
      </c>
      <c r="Q565" s="32">
        <f>SUMIFS(Sheet1!$F$5:$F$28252,Sheet1!$I$5:$I$28252,$B565,Sheet1!$L$5:$L$28252,$A565,Sheet1!$D$5:$D$28252,"亲情卡",Sheet1!$E$5:$E$28252,"&lt;&gt;*调拨*")+SUMIFS(Sheet1!$F$5:$F$28252,Sheet1!$I$5:$I$28252,$B565,Sheet1!$L$5:$L$28252,$A565,Sheet1!$E$5:$E$28252,"*亲情卡*",Sheet1!$D$5:$D$28252,"&lt;&gt;亲情卡",Sheet1!$D$5:$D$28252,"&lt;&gt;内部转款",Sheet1!$D$5:$D$28252,"&lt;&gt;内部转账",Sheet1!$E$5:$E$28252,"&lt;&gt;*调拨*")</f>
        <v>0</v>
      </c>
      <c r="R565" s="32">
        <f>SUMIFS(Sheet1!$F$5:$F$28252,Sheet1!$I$5:$I$28252,$B565,Sheet1!$L$5:$L$28252,$A565,Sheet1!$D$5:$D$28252,"优惠券",Sheet1!$E$5:$E$28252,"&lt;&gt;*调拨*")+SUMIFS(Sheet1!$F$5:$F$28252,Sheet1!$I$5:$I$28252,$B565,Sheet1!$L$5:$L$28252,$A565,Sheet1!$E$5:$E$28252,"*优惠券*",Sheet1!$D$5:$D$28252,"&lt;&gt;优惠券",Sheet1!$D$5:$D$28252,"&lt;&gt;内部转款",Sheet1!$D$5:$D$28252,"&lt;&gt;内部转账",Sheet1!$E$5:$E$28252,"&lt;&gt;*调拨*")</f>
        <v>0</v>
      </c>
      <c r="S565" s="32">
        <f>SUMIFS(Sheet1!$F$5:$F$28252,Sheet1!$I$5:$I$28252,$B565,Sheet1!$L$5:$L$28252,$A565,Sheet1!$D$5:$D$28252,"代金券",Sheet1!$E$5:$E$28252,"&lt;&gt;*调拨*")+SUMIFS(Sheet1!$F$5:$F$28252,Sheet1!$I$5:$I$28252,$B565,Sheet1!$L$5:$L$28252,$A565,Sheet1!$E$5:$E$28252,"*代金券*",Sheet1!$D$5:$D$28252,"&lt;&gt;代金券",Sheet1!$D$5:$D$28252,"&lt;&gt;内部转款",Sheet1!$D$5:$D$28252,"&lt;&gt;内部转账",Sheet1!$E$5:$E$28252,"&lt;&gt;*调拨*")</f>
        <v>0</v>
      </c>
      <c r="T565" s="32">
        <f>SUMIFS(Sheet1!$F$5:$F$28252,Sheet1!$I$5:$I$28252,$B565,Sheet1!$L$5:$L$28252,$A565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565,Sheet1!$L$5:$L$28252,$A565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565,Sheet1!$L$5:$L$28252,$A565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565,Sheet1!$L$5:$L$28252,$A565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5" s="32">
        <f>SUMIFS(Sheet1!$F$5:$F$28252,Sheet1!$I$5:$I$28252,$B565,Sheet1!$L$5:$L$28252,$A565,Sheet1!$E$5:$E$28252,"*调拨*")</f>
        <v>0</v>
      </c>
      <c r="V565" s="32">
        <f>SUMIFS(Sheet1!$F$5:$F$28252,Sheet1!$I$5:$I$28252,$B565,Sheet1!$L$5:$L$28252,$A565,Sheet1!$D$5:$D$28252,"储值",Sheet1!$E$5:$E$28252,"&lt;&gt;*调拨*")+SUMIFS(Sheet1!$F$5:$F$28252,Sheet1!$I$5:$I$28252,$B565,Sheet1!$L$5:$L$28252,$A565,Sheet1!$E$5:$E$28252,"*储值*",Sheet1!$D$5:$D$28252,"&lt;&gt;储值",Sheet1!$D$5:$D$28252,"&lt;&gt;内部转款",Sheet1!$D$5:$D$28252,"&lt;&gt;内部转账",Sheet1!$E$5:$E$28252,"&lt;&gt;*调拨*")</f>
        <v>0</v>
      </c>
      <c r="W565" s="32">
        <f>SUMIFS(Sheet1!$F$5:$F$28252,Sheet1!$I$5:$I$28252,$B565,Sheet1!$L$5:$L$28252,$A565,Sheet1!$D$5:$D$28252,"效期",Sheet1!$E$5:$E$28252,"&lt;&gt;*调拨*")+SUMIFS(Sheet1!$F$5:$F$28252,Sheet1!$I$5:$I$28252,$B565,Sheet1!$L$5:$L$28252,$A565,Sheet1!$E$5:$E$28252,"*效期*",Sheet1!$D$5:$D$28252,"&lt;&gt;效期",Sheet1!$D$5:$D$28252,"&lt;&gt;内部转款",Sheet1!$D$5:$D$28252,"&lt;&gt;内部转账",Sheet1!$E$5:$E$28252,"&lt;&gt;*调拨*")</f>
        <v>0</v>
      </c>
      <c r="X565" s="32">
        <f>SUMIFS(Sheet1!$F$5:$F$28252,Sheet1!$I$5:$I$28252,$B565,Sheet1!$L$5:$L$28252,$A565,Sheet1!$D$5:$D$28252,"内部转款",Sheet1!$E$5:$E$28252,"&lt;&gt;*调拨*")+SUMIFS(Sheet1!$F$5:$F$28252,Sheet1!$I$5:$I$28252,$B565,Sheet1!$L$5:$L$28252,$A565,Sheet1!$D$5:$D$28252,"内部转账",Sheet1!$E$5:$E$28252,"&lt;&gt;*调拨*")</f>
        <v>0</v>
      </c>
      <c r="Y565" s="32">
        <f t="shared" si="40"/>
        <v>0</v>
      </c>
      <c r="Z565" s="32">
        <f>SUMIFS(Sheet1!$F$5:$F$28252,Sheet1!$I$5:$I$28252,$B565,Sheet1!$L$5:$L$28252,$A565)</f>
        <v>0</v>
      </c>
      <c r="AA565" s="32">
        <f>SUMIFS(Sheet1!$G$5:$G$28252,Sheet1!$I$5:$I$28252,$B565,Sheet1!$L$5:$L$28252,$A565,Sheet1!$D$5:$D$28252,"工资",Sheet1!$E$5:$E$28252,"&lt;&gt;*调拨*")+SUMIFS(Sheet1!$G$5:$G$28252,Sheet1!$I$5:$I$28252,$B565,Sheet1!$L$5:$L$28252,$A565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5" s="32">
        <f>SUMIFS(Sheet1!$G$5:$G$28252,Sheet1!$I$5:$I$28252,$B565,Sheet1!$L$5:$L$28252,$A565,Sheet1!$D$5:$D$28252,"水费",Sheet1!$E$5:$E$28252,"&lt;&gt;*调拨*")+SUMIFS(Sheet1!$G$5:$G$28252,Sheet1!$I$5:$I$28252,$B565,Sheet1!$L$5:$L$28252,$A565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5" s="32">
        <f>SUMIFS(Sheet1!$G$5:$G$28252,Sheet1!$I$5:$I$28252,$B565,Sheet1!$L$5:$L$28252,$A565,Sheet1!$D$5:$D$28252,"电费",Sheet1!$E$5:$E$28252,"&lt;&gt;*调拨*")+SUMIFS(Sheet1!$G$5:$G$28252,Sheet1!$I$5:$I$28252,$B565,Sheet1!$L$5:$L$28252,$A565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5" s="32">
        <f>SUMIFS(Sheet1!$G$5:$G$28252,Sheet1!$I$5:$I$28252,$B565,Sheet1!$L$5:$L$28252,$A565,Sheet1!$D$5:$D$28252,"宽带费",Sheet1!$E$5:$E$28252,"&lt;&gt;*调拨*")+SUMIFS(Sheet1!$G$5:$G$28252,Sheet1!$I$5:$I$28252,$B565,Sheet1!$L$5:$L$28252,$A565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5" s="32">
        <f>SUMIFS(Sheet1!$G$5:$G$28252,Sheet1!$I$5:$I$28252,$B565,Sheet1!$L$5:$L$28252,$A565,Sheet1!$D$5:$D$28252,"办公费",Sheet1!$E$5:$E$28252,"&lt;&gt;*调拨*")+SUMIFS(Sheet1!$G$5:$G$28252,Sheet1!$I$5:$I$28252,$B565,Sheet1!$L$5:$L$28252,$A565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5" s="32">
        <f>SUMIFS(Sheet1!$G$5:$G$28252,Sheet1!$I$5:$I$28252,$B565,Sheet1!$L$5:$L$28252,$A565,Sheet1!$D$5:$D$28252,"话费",Sheet1!$E$5:$E$28252,"&lt;&gt;*调拨*")+SUMIFS(Sheet1!$G$5:$G$28252,Sheet1!$I$5:$I$28252,$B565,Sheet1!$L$5:$L$28252,$A565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5" s="32">
        <f>SUMIFS(Sheet1!$G$5:$G$28252,Sheet1!$I$5:$I$28252,$B565,Sheet1!$L$5:$L$28252,$A565,Sheet1!$D$5:$D$28252,"房租",Sheet1!$E$5:$E$28252,"&lt;&gt;*调拨*")+SUMIFS(Sheet1!$G$5:$G$28252,Sheet1!$I$5:$I$28252,$B565,Sheet1!$L$5:$L$28252,$A565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5" s="32">
        <f>SUMIFS(Sheet1!$G$5:$G$28252,Sheet1!$I$5:$I$28252,$B565,Sheet1!$L$5:$L$28252,$A565,Sheet1!$E$5:$E$28252,"*调拨*")</f>
        <v>0</v>
      </c>
      <c r="AI565" s="32">
        <f>SUMIFS(Sheet1!$G$5:$G$28252,Sheet1!$I$5:$I$28252,$B565,Sheet1!$L$5:$L$28252,$A565,Sheet1!$D$5:$D$28252,"内部转款",Sheet1!$E$5:$E$28252,"&lt;&gt;*调拨*")+SUMIFS(Sheet1!$G$5:$G$28252,Sheet1!$I$5:$I$28252,$B565,Sheet1!$L$5:$L$28252,$A565,Sheet1!$D$5:$D$28252,"内部转账",Sheet1!$E$5:$E$28252,"&lt;&gt;*调拨*")</f>
        <v>0</v>
      </c>
      <c r="AJ565" s="32">
        <f t="shared" si="41"/>
        <v>0</v>
      </c>
      <c r="AK565" s="32">
        <f>SUMIFS(Sheet1!$G$5:$G$28252,Sheet1!$I$5:$I$28252,$B565,Sheet1!$L$5:$L$28252,$A565)</f>
        <v>0</v>
      </c>
      <c r="AL565" s="32">
        <f t="shared" si="42"/>
        <v>0</v>
      </c>
    </row>
    <row r="566" ht="16.5" spans="1:38">
      <c r="A566" s="30">
        <v>202610</v>
      </c>
      <c r="B566" s="31" t="s">
        <v>1130</v>
      </c>
      <c r="C566" s="32">
        <f>SUMIFS(Sheet1!$F$5:$F$28252,Sheet1!$I$5:$I$28252,$B566,Sheet1!$L$5:$L$28252,$A566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6" s="32">
        <f>SUMIFS(Sheet1!$F$5:$F$28252,Sheet1!$I$5:$I$28252,$B566,Sheet1!$L$5:$L$28252,$A566,Sheet1!$D$5:$D$28252,"医保即时拨付",Sheet1!$E$5:$E$28252,"&lt;&gt;*调拨*")+SUMIFS(Sheet1!$F$5:$F$28252,Sheet1!$I$5:$I$28252,$B566,Sheet1!$L$5:$L$28252,$A566,Sheet1!$E$5:$E$28252,"*医保即时拨付*",Sheet1!$D$5:$D$28252,"&lt;&gt;医保即时拨付",Sheet1!$D$5:$D$28252,"&lt;&gt;内部转款",Sheet1!$D$5:$D$28252,"&lt;&gt;内部转账",Sheet1!$E$5:$E$28252,"&lt;&gt;*调拨*")</f>
        <v>0</v>
      </c>
      <c r="E566" s="32">
        <f>SUMIFS(Sheet1!$F$5:$F$28252,Sheet1!$I$5:$I$28252,$B566,Sheet1!$L$5:$L$28252,$A566,Sheet1!$D$5:$D$28252,"医保",Sheet1!$E$5:$E$28252,"&lt;&gt;*调拨*",Sheet1!$E$5:$E$28252,"&lt;&gt;*医保即时拨付*")+SUMIFS(Sheet1!$F$5:$F$28252,Sheet1!$I$5:$I$28252,$B566,Sheet1!$L$5:$L$28252,$A566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6" s="32">
        <f>SUMIFS(Sheet1!$F$5:$F$28252,Sheet1!$I$5:$I$28252,$B566,Sheet1!$L$5:$L$28252,$A566,Sheet1!$D$5:$D$28252,"聚合",Sheet1!$E$5:$E$28252,"&lt;&gt;*调拨*")+SUMIFS(Sheet1!$F$5:$F$28252,Sheet1!$I$5:$I$28252,$B566,Sheet1!$L$5:$L$28252,$A566,Sheet1!$E$5:$E$28252,"*聚合*",Sheet1!$D$5:$D$28252,"&lt;&gt;聚合",Sheet1!$D$5:$D$28252,"&lt;&gt;内部转款",Sheet1!$D$5:$D$28252,"&lt;&gt;内部转账",Sheet1!$E$5:$E$28252,"&lt;&gt;*调拨*")</f>
        <v>0</v>
      </c>
      <c r="G566" s="32">
        <f>SUMIFS(Sheet1!$F$5:$F$28252,Sheet1!$I$5:$I$28252,$B566,Sheet1!$L$5:$L$28252,$A566,Sheet1!$D$5:$D$28252,"24小时微信",Sheet1!$E$5:$E$28252,"&lt;&gt;*调拨*")+SUMIFS(Sheet1!$F$5:$F$28252,Sheet1!$I$5:$I$28252,$B566,Sheet1!$L$5:$L$28252,$A566,Sheet1!$E$5:$E$28252,"*24小时微信*",Sheet1!$D$5:$D$28252,"&lt;&gt;24小时微信",Sheet1!$D$5:$D$28252,"&lt;&gt;内部转款",Sheet1!$D$5:$D$28252,"&lt;&gt;内部转账",Sheet1!$E$5:$E$28252,"&lt;&gt;*调拨*")</f>
        <v>0</v>
      </c>
      <c r="H566" s="32">
        <f>SUMIFS(Sheet1!$F$5:$F$28252,Sheet1!$I$5:$I$28252,$B566,Sheet1!$L$5:$L$28252,$A566,Sheet1!$D$5:$D$28252,"美团",Sheet1!$E$5:$E$28252,"&lt;&gt;*调拨*")+SUMIFS(Sheet1!$F$5:$F$28252,Sheet1!$I$5:$I$28252,$B566,Sheet1!$L$5:$L$28252,$A566,Sheet1!$E$5:$E$28252,"*美团*",Sheet1!$D$5:$D$28252,"&lt;&gt;美团",Sheet1!$D$5:$D$28252,"&lt;&gt;内部转款",Sheet1!$D$5:$D$28252,"&lt;&gt;内部转账",Sheet1!$E$5:$E$28252,"&lt;&gt;*调拨*")</f>
        <v>0</v>
      </c>
      <c r="I566" s="32">
        <f>SUMIFS(Sheet1!$F$5:$F$28252,Sheet1!$I$5:$I$28252,$B566,Sheet1!$L$5:$L$28252,$A566,Sheet1!$D$5:$D$28252,"饿了么",Sheet1!$E$5:$E$28252,"&lt;&gt;*调拨*")+SUMIFS(Sheet1!$F$5:$F$28252,Sheet1!$I$5:$I$28252,$B566,Sheet1!$L$5:$L$28252,$A566,Sheet1!$E$5:$E$28252,"*饿了么*",Sheet1!$D$5:$D$28252,"&lt;&gt;饿了么",Sheet1!$D$5:$D$28252,"&lt;&gt;内部转款",Sheet1!$D$5:$D$28252,"&lt;&gt;内部转账",Sheet1!$E$5:$E$28252,"&lt;&gt;*调拨*")</f>
        <v>0</v>
      </c>
      <c r="J566" s="32">
        <f>SUMIFS(Sheet1!$F$5:$F$28252,Sheet1!$I$5:$I$28252,$B566,Sheet1!$L$5:$L$28252,$A566,Sheet1!$D$5:$D$28252,"健E卡",Sheet1!$E$5:$E$28252,"&lt;&gt;*调拨*")+SUMIFS(Sheet1!$F$5:$F$28252,Sheet1!$I$5:$I$28252,$B566,Sheet1!$L$5:$L$28252,$A566,Sheet1!$E$5:$E$28252,"*健E卡*",Sheet1!$D$5:$D$28252,"&lt;&gt;健E卡",Sheet1!$D$5:$D$28252,"&lt;&gt;内部转款",Sheet1!$D$5:$D$28252,"&lt;&gt;内部转账",Sheet1!$E$5:$E$28252,"&lt;&gt;*调拨*")</f>
        <v>0</v>
      </c>
      <c r="K566" s="32">
        <f>SUMIFS(Sheet1!$F$5:$F$28252,Sheet1!$I$5:$I$28252,$B566,Sheet1!$L$5:$L$28252,$A566,Sheet1!$D$5:$D$28252,"抖音",Sheet1!$E$5:$E$28252,"&lt;&gt;*调拨*")+SUMIFS(Sheet1!$F$5:$F$28252,Sheet1!$I$5:$I$28252,$B566,Sheet1!$L$5:$L$28252,$A566,Sheet1!$E$5:$E$28252,"*抖音*",Sheet1!$D$5:$D$28252,"&lt;&gt;抖音",Sheet1!$D$5:$D$28252,"&lt;&gt;内部转款",Sheet1!$D$5:$D$28252,"&lt;&gt;内部转账",Sheet1!$E$5:$E$28252,"&lt;&gt;*调拨*")</f>
        <v>0</v>
      </c>
      <c r="L566" s="32">
        <f>SUMIFS(Sheet1!$F$5:$F$28252,Sheet1!$I$5:$I$28252,$B566,Sheet1!$L$5:$L$28252,$A566,Sheet1!$D$5:$D$28252,"医卡通",Sheet1!$E$5:$E$28252,"&lt;&gt;*调拨*")+SUMIFS(Sheet1!$F$5:$F$28252,Sheet1!$I$5:$I$28252,$B566,Sheet1!$L$5:$L$28252,$A566,Sheet1!$E$5:$E$28252,"*医卡通*",Sheet1!$D$5:$D$28252,"&lt;&gt;医卡通",Sheet1!$D$5:$D$28252,"&lt;&gt;内部转款",Sheet1!$D$5:$D$28252,"&lt;&gt;内部转账",Sheet1!$E$5:$E$28252,"&lt;&gt;*调拨*")</f>
        <v>0</v>
      </c>
      <c r="M566" s="32">
        <f>SUMIFS(Sheet1!$F$5:$F$28252,Sheet1!$I$5:$I$28252,$B566,Sheet1!$L$5:$L$28252,$A566,Sheet1!$D$5:$D$28252,"企健网",Sheet1!$E$5:$E$28252,"&lt;&gt;*调拨*")+SUMIFS(Sheet1!$F$5:$F$28252,Sheet1!$I$5:$I$28252,$B566,Sheet1!$L$5:$L$28252,$A566,Sheet1!$E$5:$E$28252,"*企健网*",Sheet1!$D$5:$D$28252,"&lt;&gt;企健网",Sheet1!$D$5:$D$28252,"&lt;&gt;内部转款",Sheet1!$D$5:$D$28252,"&lt;&gt;内部转账",Sheet1!$E$5:$E$28252,"&lt;&gt;*调拨*")</f>
        <v>0</v>
      </c>
      <c r="N566" s="32">
        <f>SUMIFS(Sheet1!$F$5:$F$28252,Sheet1!$I$5:$I$28252,$B566,Sheet1!$L$5:$L$28252,$A566,Sheet1!$D$5:$D$28252,"银联",Sheet1!$E$5:$E$28252,"&lt;&gt;*调拨*")+SUMIFS(Sheet1!$F$5:$F$28252,Sheet1!$I$5:$I$28252,$B566,Sheet1!$L$5:$L$28252,$A566,Sheet1!$E$5:$E$28252,"*银联*",Sheet1!$D$5:$D$28252,"&lt;&gt;银联",Sheet1!$D$5:$D$28252,"&lt;&gt;内部转款",Sheet1!$D$5:$D$28252,"&lt;&gt;内部转账",Sheet1!$E$5:$E$28252,"&lt;&gt;*调拨*")</f>
        <v>0</v>
      </c>
      <c r="O566" s="32">
        <f>SUMIFS(Sheet1!$F$5:$F$28252,Sheet1!$I$5:$I$28252,$B566,Sheet1!$L$5:$L$28252,$A566,Sheet1!$D$5:$D$28252,"京东",Sheet1!$E$5:$E$28252,"&lt;&gt;*调拨*")+SUMIFS(Sheet1!$F$5:$F$28252,Sheet1!$I$5:$I$28252,$B566,Sheet1!$L$5:$L$28252,$A566,Sheet1!$E$5:$E$28252,"*京东*",Sheet1!$D$5:$D$28252,"&lt;&gt;京东",Sheet1!$D$5:$D$28252,"&lt;&gt;内部转款",Sheet1!$D$5:$D$28252,"&lt;&gt;内部转账",Sheet1!$E$5:$E$28252,"&lt;&gt;*调拨*")</f>
        <v>0</v>
      </c>
      <c r="P566" s="32">
        <f>SUMIFS(Sheet1!$F$5:$F$28252,Sheet1!$I$5:$I$28252,$B566,Sheet1!$L$5:$L$28252,$A566,Sheet1!$D$5:$D$28252,"药机微信",Sheet1!$E$5:$E$28252,"&lt;&gt;*调拨*")+SUMIFS(Sheet1!$F$5:$F$28252,Sheet1!$I$5:$I$28252,$B566,Sheet1!$L$5:$L$28252,$A566,Sheet1!$E$5:$E$28252,"*药机微信*",Sheet1!$D$5:$D$28252,"&lt;&gt;药机微信",Sheet1!$D$5:$D$28252,"&lt;&gt;内部转款",Sheet1!$D$5:$D$28252,"&lt;&gt;内部转账",Sheet1!$E$5:$E$28252,"&lt;&gt;*调拨*")</f>
        <v>0</v>
      </c>
      <c r="Q566" s="32">
        <f>SUMIFS(Sheet1!$F$5:$F$28252,Sheet1!$I$5:$I$28252,$B566,Sheet1!$L$5:$L$28252,$A566,Sheet1!$D$5:$D$28252,"亲情卡",Sheet1!$E$5:$E$28252,"&lt;&gt;*调拨*")+SUMIFS(Sheet1!$F$5:$F$28252,Sheet1!$I$5:$I$28252,$B566,Sheet1!$L$5:$L$28252,$A566,Sheet1!$E$5:$E$28252,"*亲情卡*",Sheet1!$D$5:$D$28252,"&lt;&gt;亲情卡",Sheet1!$D$5:$D$28252,"&lt;&gt;内部转款",Sheet1!$D$5:$D$28252,"&lt;&gt;内部转账",Sheet1!$E$5:$E$28252,"&lt;&gt;*调拨*")</f>
        <v>0</v>
      </c>
      <c r="R566" s="32">
        <f>SUMIFS(Sheet1!$F$5:$F$28252,Sheet1!$I$5:$I$28252,$B566,Sheet1!$L$5:$L$28252,$A566,Sheet1!$D$5:$D$28252,"优惠券",Sheet1!$E$5:$E$28252,"&lt;&gt;*调拨*")+SUMIFS(Sheet1!$F$5:$F$28252,Sheet1!$I$5:$I$28252,$B566,Sheet1!$L$5:$L$28252,$A566,Sheet1!$E$5:$E$28252,"*优惠券*",Sheet1!$D$5:$D$28252,"&lt;&gt;优惠券",Sheet1!$D$5:$D$28252,"&lt;&gt;内部转款",Sheet1!$D$5:$D$28252,"&lt;&gt;内部转账",Sheet1!$E$5:$E$28252,"&lt;&gt;*调拨*")</f>
        <v>0</v>
      </c>
      <c r="S566" s="32">
        <f>SUMIFS(Sheet1!$F$5:$F$28252,Sheet1!$I$5:$I$28252,$B566,Sheet1!$L$5:$L$28252,$A566,Sheet1!$D$5:$D$28252,"代金券",Sheet1!$E$5:$E$28252,"&lt;&gt;*调拨*")+SUMIFS(Sheet1!$F$5:$F$28252,Sheet1!$I$5:$I$28252,$B566,Sheet1!$L$5:$L$28252,$A566,Sheet1!$E$5:$E$28252,"*代金券*",Sheet1!$D$5:$D$28252,"&lt;&gt;代金券",Sheet1!$D$5:$D$28252,"&lt;&gt;内部转款",Sheet1!$D$5:$D$28252,"&lt;&gt;内部转账",Sheet1!$E$5:$E$28252,"&lt;&gt;*调拨*")</f>
        <v>0</v>
      </c>
      <c r="T566" s="32">
        <f>SUMIFS(Sheet1!$F$5:$F$28252,Sheet1!$I$5:$I$28252,$B566,Sheet1!$L$5:$L$28252,$A566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566,Sheet1!$L$5:$L$28252,$A566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566,Sheet1!$L$5:$L$28252,$A566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566,Sheet1!$L$5:$L$28252,$A566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6" s="32">
        <f>SUMIFS(Sheet1!$F$5:$F$28252,Sheet1!$I$5:$I$28252,$B566,Sheet1!$L$5:$L$28252,$A566,Sheet1!$E$5:$E$28252,"*调拨*")</f>
        <v>0</v>
      </c>
      <c r="V566" s="32">
        <f>SUMIFS(Sheet1!$F$5:$F$28252,Sheet1!$I$5:$I$28252,$B566,Sheet1!$L$5:$L$28252,$A566,Sheet1!$D$5:$D$28252,"储值",Sheet1!$E$5:$E$28252,"&lt;&gt;*调拨*")+SUMIFS(Sheet1!$F$5:$F$28252,Sheet1!$I$5:$I$28252,$B566,Sheet1!$L$5:$L$28252,$A566,Sheet1!$E$5:$E$28252,"*储值*",Sheet1!$D$5:$D$28252,"&lt;&gt;储值",Sheet1!$D$5:$D$28252,"&lt;&gt;内部转款",Sheet1!$D$5:$D$28252,"&lt;&gt;内部转账",Sheet1!$E$5:$E$28252,"&lt;&gt;*调拨*")</f>
        <v>0</v>
      </c>
      <c r="W566" s="32">
        <f>SUMIFS(Sheet1!$F$5:$F$28252,Sheet1!$I$5:$I$28252,$B566,Sheet1!$L$5:$L$28252,$A566,Sheet1!$D$5:$D$28252,"效期",Sheet1!$E$5:$E$28252,"&lt;&gt;*调拨*")+SUMIFS(Sheet1!$F$5:$F$28252,Sheet1!$I$5:$I$28252,$B566,Sheet1!$L$5:$L$28252,$A566,Sheet1!$E$5:$E$28252,"*效期*",Sheet1!$D$5:$D$28252,"&lt;&gt;效期",Sheet1!$D$5:$D$28252,"&lt;&gt;内部转款",Sheet1!$D$5:$D$28252,"&lt;&gt;内部转账",Sheet1!$E$5:$E$28252,"&lt;&gt;*调拨*")</f>
        <v>0</v>
      </c>
      <c r="X566" s="32">
        <f>SUMIFS(Sheet1!$F$5:$F$28252,Sheet1!$I$5:$I$28252,$B566,Sheet1!$L$5:$L$28252,$A566,Sheet1!$D$5:$D$28252,"内部转款",Sheet1!$E$5:$E$28252,"&lt;&gt;*调拨*")+SUMIFS(Sheet1!$F$5:$F$28252,Sheet1!$I$5:$I$28252,$B566,Sheet1!$L$5:$L$28252,$A566,Sheet1!$D$5:$D$28252,"内部转账",Sheet1!$E$5:$E$28252,"&lt;&gt;*调拨*")</f>
        <v>0</v>
      </c>
      <c r="Y566" s="32">
        <f t="shared" si="40"/>
        <v>0</v>
      </c>
      <c r="Z566" s="32">
        <f>SUMIFS(Sheet1!$F$5:$F$28252,Sheet1!$I$5:$I$28252,$B566,Sheet1!$L$5:$L$28252,$A566)</f>
        <v>0</v>
      </c>
      <c r="AA566" s="32">
        <f>SUMIFS(Sheet1!$G$5:$G$28252,Sheet1!$I$5:$I$28252,$B566,Sheet1!$L$5:$L$28252,$A566,Sheet1!$D$5:$D$28252,"工资",Sheet1!$E$5:$E$28252,"&lt;&gt;*调拨*")+SUMIFS(Sheet1!$G$5:$G$28252,Sheet1!$I$5:$I$28252,$B566,Sheet1!$L$5:$L$28252,$A566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6" s="32">
        <f>SUMIFS(Sheet1!$G$5:$G$28252,Sheet1!$I$5:$I$28252,$B566,Sheet1!$L$5:$L$28252,$A566,Sheet1!$D$5:$D$28252,"水费",Sheet1!$E$5:$E$28252,"&lt;&gt;*调拨*")+SUMIFS(Sheet1!$G$5:$G$28252,Sheet1!$I$5:$I$28252,$B566,Sheet1!$L$5:$L$28252,$A566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6" s="32">
        <f>SUMIFS(Sheet1!$G$5:$G$28252,Sheet1!$I$5:$I$28252,$B566,Sheet1!$L$5:$L$28252,$A566,Sheet1!$D$5:$D$28252,"电费",Sheet1!$E$5:$E$28252,"&lt;&gt;*调拨*")+SUMIFS(Sheet1!$G$5:$G$28252,Sheet1!$I$5:$I$28252,$B566,Sheet1!$L$5:$L$28252,$A566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6" s="32">
        <f>SUMIFS(Sheet1!$G$5:$G$28252,Sheet1!$I$5:$I$28252,$B566,Sheet1!$L$5:$L$28252,$A566,Sheet1!$D$5:$D$28252,"宽带费",Sheet1!$E$5:$E$28252,"&lt;&gt;*调拨*")+SUMIFS(Sheet1!$G$5:$G$28252,Sheet1!$I$5:$I$28252,$B566,Sheet1!$L$5:$L$28252,$A566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6" s="32">
        <f>SUMIFS(Sheet1!$G$5:$G$28252,Sheet1!$I$5:$I$28252,$B566,Sheet1!$L$5:$L$28252,$A566,Sheet1!$D$5:$D$28252,"办公费",Sheet1!$E$5:$E$28252,"&lt;&gt;*调拨*")+SUMIFS(Sheet1!$G$5:$G$28252,Sheet1!$I$5:$I$28252,$B566,Sheet1!$L$5:$L$28252,$A566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6" s="32">
        <f>SUMIFS(Sheet1!$G$5:$G$28252,Sheet1!$I$5:$I$28252,$B566,Sheet1!$L$5:$L$28252,$A566,Sheet1!$D$5:$D$28252,"话费",Sheet1!$E$5:$E$28252,"&lt;&gt;*调拨*")+SUMIFS(Sheet1!$G$5:$G$28252,Sheet1!$I$5:$I$28252,$B566,Sheet1!$L$5:$L$28252,$A566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6" s="32">
        <f>SUMIFS(Sheet1!$G$5:$G$28252,Sheet1!$I$5:$I$28252,$B566,Sheet1!$L$5:$L$28252,$A566,Sheet1!$D$5:$D$28252,"房租",Sheet1!$E$5:$E$28252,"&lt;&gt;*调拨*")+SUMIFS(Sheet1!$G$5:$G$28252,Sheet1!$I$5:$I$28252,$B566,Sheet1!$L$5:$L$28252,$A566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6" s="32">
        <f>SUMIFS(Sheet1!$G$5:$G$28252,Sheet1!$I$5:$I$28252,$B566,Sheet1!$L$5:$L$28252,$A566,Sheet1!$E$5:$E$28252,"*调拨*")</f>
        <v>0</v>
      </c>
      <c r="AI566" s="32">
        <f>SUMIFS(Sheet1!$G$5:$G$28252,Sheet1!$I$5:$I$28252,$B566,Sheet1!$L$5:$L$28252,$A566,Sheet1!$D$5:$D$28252,"内部转款",Sheet1!$E$5:$E$28252,"&lt;&gt;*调拨*")+SUMIFS(Sheet1!$G$5:$G$28252,Sheet1!$I$5:$I$28252,$B566,Sheet1!$L$5:$L$28252,$A566,Sheet1!$D$5:$D$28252,"内部转账",Sheet1!$E$5:$E$28252,"&lt;&gt;*调拨*")</f>
        <v>0</v>
      </c>
      <c r="AJ566" s="32">
        <f t="shared" si="41"/>
        <v>0</v>
      </c>
      <c r="AK566" s="32">
        <f>SUMIFS(Sheet1!$G$5:$G$28252,Sheet1!$I$5:$I$28252,$B566,Sheet1!$L$5:$L$28252,$A566)</f>
        <v>0</v>
      </c>
      <c r="AL566" s="32">
        <f t="shared" si="42"/>
        <v>0</v>
      </c>
    </row>
    <row r="567" ht="16.5" spans="1:38">
      <c r="A567" s="30">
        <v>202610</v>
      </c>
      <c r="B567" s="31" t="s">
        <v>1131</v>
      </c>
      <c r="C567" s="32">
        <f>SUMIFS(Sheet1!$F$5:$F$28252,Sheet1!$I$5:$I$28252,$B567,Sheet1!$L$5:$L$28252,$A567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7" s="32">
        <f>SUMIFS(Sheet1!$F$5:$F$28252,Sheet1!$I$5:$I$28252,$B567,Sheet1!$L$5:$L$28252,$A567,Sheet1!$D$5:$D$28252,"医保即时拨付",Sheet1!$E$5:$E$28252,"&lt;&gt;*调拨*")+SUMIFS(Sheet1!$F$5:$F$28252,Sheet1!$I$5:$I$28252,$B567,Sheet1!$L$5:$L$28252,$A567,Sheet1!$E$5:$E$28252,"*医保即时拨付*",Sheet1!$D$5:$D$28252,"&lt;&gt;医保即时拨付",Sheet1!$D$5:$D$28252,"&lt;&gt;内部转款",Sheet1!$D$5:$D$28252,"&lt;&gt;内部转账",Sheet1!$E$5:$E$28252,"&lt;&gt;*调拨*")</f>
        <v>0</v>
      </c>
      <c r="E567" s="32">
        <f>SUMIFS(Sheet1!$F$5:$F$28252,Sheet1!$I$5:$I$28252,$B567,Sheet1!$L$5:$L$28252,$A567,Sheet1!$D$5:$D$28252,"医保",Sheet1!$E$5:$E$28252,"&lt;&gt;*调拨*",Sheet1!$E$5:$E$28252,"&lt;&gt;*医保即时拨付*")+SUMIFS(Sheet1!$F$5:$F$28252,Sheet1!$I$5:$I$28252,$B567,Sheet1!$L$5:$L$28252,$A567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7" s="32">
        <f>SUMIFS(Sheet1!$F$5:$F$28252,Sheet1!$I$5:$I$28252,$B567,Sheet1!$L$5:$L$28252,$A567,Sheet1!$D$5:$D$28252,"聚合",Sheet1!$E$5:$E$28252,"&lt;&gt;*调拨*")+SUMIFS(Sheet1!$F$5:$F$28252,Sheet1!$I$5:$I$28252,$B567,Sheet1!$L$5:$L$28252,$A567,Sheet1!$E$5:$E$28252,"*聚合*",Sheet1!$D$5:$D$28252,"&lt;&gt;聚合",Sheet1!$D$5:$D$28252,"&lt;&gt;内部转款",Sheet1!$D$5:$D$28252,"&lt;&gt;内部转账",Sheet1!$E$5:$E$28252,"&lt;&gt;*调拨*")</f>
        <v>0</v>
      </c>
      <c r="G567" s="32">
        <f>SUMIFS(Sheet1!$F$5:$F$28252,Sheet1!$I$5:$I$28252,$B567,Sheet1!$L$5:$L$28252,$A567,Sheet1!$D$5:$D$28252,"24小时微信",Sheet1!$E$5:$E$28252,"&lt;&gt;*调拨*")+SUMIFS(Sheet1!$F$5:$F$28252,Sheet1!$I$5:$I$28252,$B567,Sheet1!$L$5:$L$28252,$A567,Sheet1!$E$5:$E$28252,"*24小时微信*",Sheet1!$D$5:$D$28252,"&lt;&gt;24小时微信",Sheet1!$D$5:$D$28252,"&lt;&gt;内部转款",Sheet1!$D$5:$D$28252,"&lt;&gt;内部转账",Sheet1!$E$5:$E$28252,"&lt;&gt;*调拨*")</f>
        <v>0</v>
      </c>
      <c r="H567" s="32">
        <f>SUMIFS(Sheet1!$F$5:$F$28252,Sheet1!$I$5:$I$28252,$B567,Sheet1!$L$5:$L$28252,$A567,Sheet1!$D$5:$D$28252,"美团",Sheet1!$E$5:$E$28252,"&lt;&gt;*调拨*")+SUMIFS(Sheet1!$F$5:$F$28252,Sheet1!$I$5:$I$28252,$B567,Sheet1!$L$5:$L$28252,$A567,Sheet1!$E$5:$E$28252,"*美团*",Sheet1!$D$5:$D$28252,"&lt;&gt;美团",Sheet1!$D$5:$D$28252,"&lt;&gt;内部转款",Sheet1!$D$5:$D$28252,"&lt;&gt;内部转账",Sheet1!$E$5:$E$28252,"&lt;&gt;*调拨*")</f>
        <v>0</v>
      </c>
      <c r="I567" s="32">
        <f>SUMIFS(Sheet1!$F$5:$F$28252,Sheet1!$I$5:$I$28252,$B567,Sheet1!$L$5:$L$28252,$A567,Sheet1!$D$5:$D$28252,"饿了么",Sheet1!$E$5:$E$28252,"&lt;&gt;*调拨*")+SUMIFS(Sheet1!$F$5:$F$28252,Sheet1!$I$5:$I$28252,$B567,Sheet1!$L$5:$L$28252,$A567,Sheet1!$E$5:$E$28252,"*饿了么*",Sheet1!$D$5:$D$28252,"&lt;&gt;饿了么",Sheet1!$D$5:$D$28252,"&lt;&gt;内部转款",Sheet1!$D$5:$D$28252,"&lt;&gt;内部转账",Sheet1!$E$5:$E$28252,"&lt;&gt;*调拨*")</f>
        <v>0</v>
      </c>
      <c r="J567" s="32">
        <f>SUMIFS(Sheet1!$F$5:$F$28252,Sheet1!$I$5:$I$28252,$B567,Sheet1!$L$5:$L$28252,$A567,Sheet1!$D$5:$D$28252,"健E卡",Sheet1!$E$5:$E$28252,"&lt;&gt;*调拨*")+SUMIFS(Sheet1!$F$5:$F$28252,Sheet1!$I$5:$I$28252,$B567,Sheet1!$L$5:$L$28252,$A567,Sheet1!$E$5:$E$28252,"*健E卡*",Sheet1!$D$5:$D$28252,"&lt;&gt;健E卡",Sheet1!$D$5:$D$28252,"&lt;&gt;内部转款",Sheet1!$D$5:$D$28252,"&lt;&gt;内部转账",Sheet1!$E$5:$E$28252,"&lt;&gt;*调拨*")</f>
        <v>0</v>
      </c>
      <c r="K567" s="32">
        <f>SUMIFS(Sheet1!$F$5:$F$28252,Sheet1!$I$5:$I$28252,$B567,Sheet1!$L$5:$L$28252,$A567,Sheet1!$D$5:$D$28252,"抖音",Sheet1!$E$5:$E$28252,"&lt;&gt;*调拨*")+SUMIFS(Sheet1!$F$5:$F$28252,Sheet1!$I$5:$I$28252,$B567,Sheet1!$L$5:$L$28252,$A567,Sheet1!$E$5:$E$28252,"*抖音*",Sheet1!$D$5:$D$28252,"&lt;&gt;抖音",Sheet1!$D$5:$D$28252,"&lt;&gt;内部转款",Sheet1!$D$5:$D$28252,"&lt;&gt;内部转账",Sheet1!$E$5:$E$28252,"&lt;&gt;*调拨*")</f>
        <v>0</v>
      </c>
      <c r="L567" s="32">
        <f>SUMIFS(Sheet1!$F$5:$F$28252,Sheet1!$I$5:$I$28252,$B567,Sheet1!$L$5:$L$28252,$A567,Sheet1!$D$5:$D$28252,"医卡通",Sheet1!$E$5:$E$28252,"&lt;&gt;*调拨*")+SUMIFS(Sheet1!$F$5:$F$28252,Sheet1!$I$5:$I$28252,$B567,Sheet1!$L$5:$L$28252,$A567,Sheet1!$E$5:$E$28252,"*医卡通*",Sheet1!$D$5:$D$28252,"&lt;&gt;医卡通",Sheet1!$D$5:$D$28252,"&lt;&gt;内部转款",Sheet1!$D$5:$D$28252,"&lt;&gt;内部转账",Sheet1!$E$5:$E$28252,"&lt;&gt;*调拨*")</f>
        <v>0</v>
      </c>
      <c r="M567" s="32">
        <f>SUMIFS(Sheet1!$F$5:$F$28252,Sheet1!$I$5:$I$28252,$B567,Sheet1!$L$5:$L$28252,$A567,Sheet1!$D$5:$D$28252,"企健网",Sheet1!$E$5:$E$28252,"&lt;&gt;*调拨*")+SUMIFS(Sheet1!$F$5:$F$28252,Sheet1!$I$5:$I$28252,$B567,Sheet1!$L$5:$L$28252,$A567,Sheet1!$E$5:$E$28252,"*企健网*",Sheet1!$D$5:$D$28252,"&lt;&gt;企健网",Sheet1!$D$5:$D$28252,"&lt;&gt;内部转款",Sheet1!$D$5:$D$28252,"&lt;&gt;内部转账",Sheet1!$E$5:$E$28252,"&lt;&gt;*调拨*")</f>
        <v>0</v>
      </c>
      <c r="N567" s="32">
        <f>SUMIFS(Sheet1!$F$5:$F$28252,Sheet1!$I$5:$I$28252,$B567,Sheet1!$L$5:$L$28252,$A567,Sheet1!$D$5:$D$28252,"银联",Sheet1!$E$5:$E$28252,"&lt;&gt;*调拨*")+SUMIFS(Sheet1!$F$5:$F$28252,Sheet1!$I$5:$I$28252,$B567,Sheet1!$L$5:$L$28252,$A567,Sheet1!$E$5:$E$28252,"*银联*",Sheet1!$D$5:$D$28252,"&lt;&gt;银联",Sheet1!$D$5:$D$28252,"&lt;&gt;内部转款",Sheet1!$D$5:$D$28252,"&lt;&gt;内部转账",Sheet1!$E$5:$E$28252,"&lt;&gt;*调拨*")</f>
        <v>0</v>
      </c>
      <c r="O567" s="32">
        <f>SUMIFS(Sheet1!$F$5:$F$28252,Sheet1!$I$5:$I$28252,$B567,Sheet1!$L$5:$L$28252,$A567,Sheet1!$D$5:$D$28252,"京东",Sheet1!$E$5:$E$28252,"&lt;&gt;*调拨*")+SUMIFS(Sheet1!$F$5:$F$28252,Sheet1!$I$5:$I$28252,$B567,Sheet1!$L$5:$L$28252,$A567,Sheet1!$E$5:$E$28252,"*京东*",Sheet1!$D$5:$D$28252,"&lt;&gt;京东",Sheet1!$D$5:$D$28252,"&lt;&gt;内部转款",Sheet1!$D$5:$D$28252,"&lt;&gt;内部转账",Sheet1!$E$5:$E$28252,"&lt;&gt;*调拨*")</f>
        <v>0</v>
      </c>
      <c r="P567" s="32">
        <f>SUMIFS(Sheet1!$F$5:$F$28252,Sheet1!$I$5:$I$28252,$B567,Sheet1!$L$5:$L$28252,$A567,Sheet1!$D$5:$D$28252,"药机微信",Sheet1!$E$5:$E$28252,"&lt;&gt;*调拨*")+SUMIFS(Sheet1!$F$5:$F$28252,Sheet1!$I$5:$I$28252,$B567,Sheet1!$L$5:$L$28252,$A567,Sheet1!$E$5:$E$28252,"*药机微信*",Sheet1!$D$5:$D$28252,"&lt;&gt;药机微信",Sheet1!$D$5:$D$28252,"&lt;&gt;内部转款",Sheet1!$D$5:$D$28252,"&lt;&gt;内部转账",Sheet1!$E$5:$E$28252,"&lt;&gt;*调拨*")</f>
        <v>0</v>
      </c>
      <c r="Q567" s="32">
        <f>SUMIFS(Sheet1!$F$5:$F$28252,Sheet1!$I$5:$I$28252,$B567,Sheet1!$L$5:$L$28252,$A567,Sheet1!$D$5:$D$28252,"亲情卡",Sheet1!$E$5:$E$28252,"&lt;&gt;*调拨*")+SUMIFS(Sheet1!$F$5:$F$28252,Sheet1!$I$5:$I$28252,$B567,Sheet1!$L$5:$L$28252,$A567,Sheet1!$E$5:$E$28252,"*亲情卡*",Sheet1!$D$5:$D$28252,"&lt;&gt;亲情卡",Sheet1!$D$5:$D$28252,"&lt;&gt;内部转款",Sheet1!$D$5:$D$28252,"&lt;&gt;内部转账",Sheet1!$E$5:$E$28252,"&lt;&gt;*调拨*")</f>
        <v>0</v>
      </c>
      <c r="R567" s="32">
        <f>SUMIFS(Sheet1!$F$5:$F$28252,Sheet1!$I$5:$I$28252,$B567,Sheet1!$L$5:$L$28252,$A567,Sheet1!$D$5:$D$28252,"优惠券",Sheet1!$E$5:$E$28252,"&lt;&gt;*调拨*")+SUMIFS(Sheet1!$F$5:$F$28252,Sheet1!$I$5:$I$28252,$B567,Sheet1!$L$5:$L$28252,$A567,Sheet1!$E$5:$E$28252,"*优惠券*",Sheet1!$D$5:$D$28252,"&lt;&gt;优惠券",Sheet1!$D$5:$D$28252,"&lt;&gt;内部转款",Sheet1!$D$5:$D$28252,"&lt;&gt;内部转账",Sheet1!$E$5:$E$28252,"&lt;&gt;*调拨*")</f>
        <v>0</v>
      </c>
      <c r="S567" s="32">
        <f>SUMIFS(Sheet1!$F$5:$F$28252,Sheet1!$I$5:$I$28252,$B567,Sheet1!$L$5:$L$28252,$A567,Sheet1!$D$5:$D$28252,"代金券",Sheet1!$E$5:$E$28252,"&lt;&gt;*调拨*")+SUMIFS(Sheet1!$F$5:$F$28252,Sheet1!$I$5:$I$28252,$B567,Sheet1!$L$5:$L$28252,$A567,Sheet1!$E$5:$E$28252,"*代金券*",Sheet1!$D$5:$D$28252,"&lt;&gt;代金券",Sheet1!$D$5:$D$28252,"&lt;&gt;内部转款",Sheet1!$D$5:$D$28252,"&lt;&gt;内部转账",Sheet1!$E$5:$E$28252,"&lt;&gt;*调拨*")</f>
        <v>0</v>
      </c>
      <c r="T567" s="32">
        <f>SUMIFS(Sheet1!$F$5:$F$28252,Sheet1!$I$5:$I$28252,$B567,Sheet1!$L$5:$L$28252,$A567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567,Sheet1!$L$5:$L$28252,$A567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567,Sheet1!$L$5:$L$28252,$A567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567,Sheet1!$L$5:$L$28252,$A567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7" s="32">
        <f>SUMIFS(Sheet1!$F$5:$F$28252,Sheet1!$I$5:$I$28252,$B567,Sheet1!$L$5:$L$28252,$A567,Sheet1!$E$5:$E$28252,"*调拨*")</f>
        <v>0</v>
      </c>
      <c r="V567" s="32">
        <f>SUMIFS(Sheet1!$F$5:$F$28252,Sheet1!$I$5:$I$28252,$B567,Sheet1!$L$5:$L$28252,$A567,Sheet1!$D$5:$D$28252,"储值",Sheet1!$E$5:$E$28252,"&lt;&gt;*调拨*")+SUMIFS(Sheet1!$F$5:$F$28252,Sheet1!$I$5:$I$28252,$B567,Sheet1!$L$5:$L$28252,$A567,Sheet1!$E$5:$E$28252,"*储值*",Sheet1!$D$5:$D$28252,"&lt;&gt;储值",Sheet1!$D$5:$D$28252,"&lt;&gt;内部转款",Sheet1!$D$5:$D$28252,"&lt;&gt;内部转账",Sheet1!$E$5:$E$28252,"&lt;&gt;*调拨*")</f>
        <v>0</v>
      </c>
      <c r="W567" s="32">
        <f>SUMIFS(Sheet1!$F$5:$F$28252,Sheet1!$I$5:$I$28252,$B567,Sheet1!$L$5:$L$28252,$A567,Sheet1!$D$5:$D$28252,"效期",Sheet1!$E$5:$E$28252,"&lt;&gt;*调拨*")+SUMIFS(Sheet1!$F$5:$F$28252,Sheet1!$I$5:$I$28252,$B567,Sheet1!$L$5:$L$28252,$A567,Sheet1!$E$5:$E$28252,"*效期*",Sheet1!$D$5:$D$28252,"&lt;&gt;效期",Sheet1!$D$5:$D$28252,"&lt;&gt;内部转款",Sheet1!$D$5:$D$28252,"&lt;&gt;内部转账",Sheet1!$E$5:$E$28252,"&lt;&gt;*调拨*")</f>
        <v>0</v>
      </c>
      <c r="X567" s="32">
        <f>SUMIFS(Sheet1!$F$5:$F$28252,Sheet1!$I$5:$I$28252,$B567,Sheet1!$L$5:$L$28252,$A567,Sheet1!$D$5:$D$28252,"内部转款",Sheet1!$E$5:$E$28252,"&lt;&gt;*调拨*")+SUMIFS(Sheet1!$F$5:$F$28252,Sheet1!$I$5:$I$28252,$B567,Sheet1!$L$5:$L$28252,$A567,Sheet1!$D$5:$D$28252,"内部转账",Sheet1!$E$5:$E$28252,"&lt;&gt;*调拨*")</f>
        <v>0</v>
      </c>
      <c r="Y567" s="32">
        <f t="shared" si="40"/>
        <v>0</v>
      </c>
      <c r="Z567" s="32">
        <f>SUMIFS(Sheet1!$F$5:$F$28252,Sheet1!$I$5:$I$28252,$B567,Sheet1!$L$5:$L$28252,$A567)</f>
        <v>0</v>
      </c>
      <c r="AA567" s="32">
        <f>SUMIFS(Sheet1!$G$5:$G$28252,Sheet1!$I$5:$I$28252,$B567,Sheet1!$L$5:$L$28252,$A567,Sheet1!$D$5:$D$28252,"工资",Sheet1!$E$5:$E$28252,"&lt;&gt;*调拨*")+SUMIFS(Sheet1!$G$5:$G$28252,Sheet1!$I$5:$I$28252,$B567,Sheet1!$L$5:$L$28252,$A567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7" s="32">
        <f>SUMIFS(Sheet1!$G$5:$G$28252,Sheet1!$I$5:$I$28252,$B567,Sheet1!$L$5:$L$28252,$A567,Sheet1!$D$5:$D$28252,"水费",Sheet1!$E$5:$E$28252,"&lt;&gt;*调拨*")+SUMIFS(Sheet1!$G$5:$G$28252,Sheet1!$I$5:$I$28252,$B567,Sheet1!$L$5:$L$28252,$A567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7" s="32">
        <f>SUMIFS(Sheet1!$G$5:$G$28252,Sheet1!$I$5:$I$28252,$B567,Sheet1!$L$5:$L$28252,$A567,Sheet1!$D$5:$D$28252,"电费",Sheet1!$E$5:$E$28252,"&lt;&gt;*调拨*")+SUMIFS(Sheet1!$G$5:$G$28252,Sheet1!$I$5:$I$28252,$B567,Sheet1!$L$5:$L$28252,$A567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7" s="32">
        <f>SUMIFS(Sheet1!$G$5:$G$28252,Sheet1!$I$5:$I$28252,$B567,Sheet1!$L$5:$L$28252,$A567,Sheet1!$D$5:$D$28252,"宽带费",Sheet1!$E$5:$E$28252,"&lt;&gt;*调拨*")+SUMIFS(Sheet1!$G$5:$G$28252,Sheet1!$I$5:$I$28252,$B567,Sheet1!$L$5:$L$28252,$A567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7" s="32">
        <f>SUMIFS(Sheet1!$G$5:$G$28252,Sheet1!$I$5:$I$28252,$B567,Sheet1!$L$5:$L$28252,$A567,Sheet1!$D$5:$D$28252,"办公费",Sheet1!$E$5:$E$28252,"&lt;&gt;*调拨*")+SUMIFS(Sheet1!$G$5:$G$28252,Sheet1!$I$5:$I$28252,$B567,Sheet1!$L$5:$L$28252,$A567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7" s="32">
        <f>SUMIFS(Sheet1!$G$5:$G$28252,Sheet1!$I$5:$I$28252,$B567,Sheet1!$L$5:$L$28252,$A567,Sheet1!$D$5:$D$28252,"话费",Sheet1!$E$5:$E$28252,"&lt;&gt;*调拨*")+SUMIFS(Sheet1!$G$5:$G$28252,Sheet1!$I$5:$I$28252,$B567,Sheet1!$L$5:$L$28252,$A567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7" s="32">
        <f>SUMIFS(Sheet1!$G$5:$G$28252,Sheet1!$I$5:$I$28252,$B567,Sheet1!$L$5:$L$28252,$A567,Sheet1!$D$5:$D$28252,"房租",Sheet1!$E$5:$E$28252,"&lt;&gt;*调拨*")+SUMIFS(Sheet1!$G$5:$G$28252,Sheet1!$I$5:$I$28252,$B567,Sheet1!$L$5:$L$28252,$A567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7" s="32">
        <f>SUMIFS(Sheet1!$G$5:$G$28252,Sheet1!$I$5:$I$28252,$B567,Sheet1!$L$5:$L$28252,$A567,Sheet1!$E$5:$E$28252,"*调拨*")</f>
        <v>0</v>
      </c>
      <c r="AI567" s="32">
        <f>SUMIFS(Sheet1!$G$5:$G$28252,Sheet1!$I$5:$I$28252,$B567,Sheet1!$L$5:$L$28252,$A567,Sheet1!$D$5:$D$28252,"内部转款",Sheet1!$E$5:$E$28252,"&lt;&gt;*调拨*")+SUMIFS(Sheet1!$G$5:$G$28252,Sheet1!$I$5:$I$28252,$B567,Sheet1!$L$5:$L$28252,$A567,Sheet1!$D$5:$D$28252,"内部转账",Sheet1!$E$5:$E$28252,"&lt;&gt;*调拨*")</f>
        <v>0</v>
      </c>
      <c r="AJ567" s="32">
        <f t="shared" si="41"/>
        <v>0</v>
      </c>
      <c r="AK567" s="32">
        <f>SUMIFS(Sheet1!$G$5:$G$28252,Sheet1!$I$5:$I$28252,$B567,Sheet1!$L$5:$L$28252,$A567)</f>
        <v>0</v>
      </c>
      <c r="AL567" s="32">
        <f t="shared" si="42"/>
        <v>0</v>
      </c>
    </row>
    <row r="568" ht="16.5" spans="1:38">
      <c r="A568" s="30">
        <v>202610</v>
      </c>
      <c r="B568" s="31" t="s">
        <v>89</v>
      </c>
      <c r="C568" s="32">
        <f>SUMIFS(Sheet1!$F$5:$F$28252,Sheet1!$I$5:$I$28252,$B568,Sheet1!$L$5:$L$28252,$A568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8" s="32">
        <f>SUMIFS(Sheet1!$F$5:$F$28252,Sheet1!$I$5:$I$28252,$B568,Sheet1!$L$5:$L$28252,$A568,Sheet1!$D$5:$D$28252,"医保即时拨付",Sheet1!$E$5:$E$28252,"&lt;&gt;*调拨*")+SUMIFS(Sheet1!$F$5:$F$28252,Sheet1!$I$5:$I$28252,$B568,Sheet1!$L$5:$L$28252,$A568,Sheet1!$E$5:$E$28252,"*医保即时拨付*",Sheet1!$D$5:$D$28252,"&lt;&gt;医保即时拨付",Sheet1!$D$5:$D$28252,"&lt;&gt;内部转款",Sheet1!$D$5:$D$28252,"&lt;&gt;内部转账",Sheet1!$E$5:$E$28252,"&lt;&gt;*调拨*")</f>
        <v>0</v>
      </c>
      <c r="E568" s="32">
        <f>SUMIFS(Sheet1!$F$5:$F$28252,Sheet1!$I$5:$I$28252,$B568,Sheet1!$L$5:$L$28252,$A568,Sheet1!$D$5:$D$28252,"医保",Sheet1!$E$5:$E$28252,"&lt;&gt;*调拨*",Sheet1!$E$5:$E$28252,"&lt;&gt;*医保即时拨付*")+SUMIFS(Sheet1!$F$5:$F$28252,Sheet1!$I$5:$I$28252,$B568,Sheet1!$L$5:$L$28252,$A568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8" s="32">
        <f>SUMIFS(Sheet1!$F$5:$F$28252,Sheet1!$I$5:$I$28252,$B568,Sheet1!$L$5:$L$28252,$A568,Sheet1!$D$5:$D$28252,"聚合",Sheet1!$E$5:$E$28252,"&lt;&gt;*调拨*")+SUMIFS(Sheet1!$F$5:$F$28252,Sheet1!$I$5:$I$28252,$B568,Sheet1!$L$5:$L$28252,$A568,Sheet1!$E$5:$E$28252,"*聚合*",Sheet1!$D$5:$D$28252,"&lt;&gt;聚合",Sheet1!$D$5:$D$28252,"&lt;&gt;内部转款",Sheet1!$D$5:$D$28252,"&lt;&gt;内部转账",Sheet1!$E$5:$E$28252,"&lt;&gt;*调拨*")</f>
        <v>0</v>
      </c>
      <c r="G568" s="32">
        <f>SUMIFS(Sheet1!$F$5:$F$28252,Sheet1!$I$5:$I$28252,$B568,Sheet1!$L$5:$L$28252,$A568,Sheet1!$D$5:$D$28252,"24小时微信",Sheet1!$E$5:$E$28252,"&lt;&gt;*调拨*")+SUMIFS(Sheet1!$F$5:$F$28252,Sheet1!$I$5:$I$28252,$B568,Sheet1!$L$5:$L$28252,$A568,Sheet1!$E$5:$E$28252,"*24小时微信*",Sheet1!$D$5:$D$28252,"&lt;&gt;24小时微信",Sheet1!$D$5:$D$28252,"&lt;&gt;内部转款",Sheet1!$D$5:$D$28252,"&lt;&gt;内部转账",Sheet1!$E$5:$E$28252,"&lt;&gt;*调拨*")</f>
        <v>0</v>
      </c>
      <c r="H568" s="32">
        <f>SUMIFS(Sheet1!$F$5:$F$28252,Sheet1!$I$5:$I$28252,$B568,Sheet1!$L$5:$L$28252,$A568,Sheet1!$D$5:$D$28252,"美团",Sheet1!$E$5:$E$28252,"&lt;&gt;*调拨*")+SUMIFS(Sheet1!$F$5:$F$28252,Sheet1!$I$5:$I$28252,$B568,Sheet1!$L$5:$L$28252,$A568,Sheet1!$E$5:$E$28252,"*美团*",Sheet1!$D$5:$D$28252,"&lt;&gt;美团",Sheet1!$D$5:$D$28252,"&lt;&gt;内部转款",Sheet1!$D$5:$D$28252,"&lt;&gt;内部转账",Sheet1!$E$5:$E$28252,"&lt;&gt;*调拨*")</f>
        <v>0</v>
      </c>
      <c r="I568" s="32">
        <f>SUMIFS(Sheet1!$F$5:$F$28252,Sheet1!$I$5:$I$28252,$B568,Sheet1!$L$5:$L$28252,$A568,Sheet1!$D$5:$D$28252,"饿了么",Sheet1!$E$5:$E$28252,"&lt;&gt;*调拨*")+SUMIFS(Sheet1!$F$5:$F$28252,Sheet1!$I$5:$I$28252,$B568,Sheet1!$L$5:$L$28252,$A568,Sheet1!$E$5:$E$28252,"*饿了么*",Sheet1!$D$5:$D$28252,"&lt;&gt;饿了么",Sheet1!$D$5:$D$28252,"&lt;&gt;内部转款",Sheet1!$D$5:$D$28252,"&lt;&gt;内部转账",Sheet1!$E$5:$E$28252,"&lt;&gt;*调拨*")</f>
        <v>0</v>
      </c>
      <c r="J568" s="32">
        <f>SUMIFS(Sheet1!$F$5:$F$28252,Sheet1!$I$5:$I$28252,$B568,Sheet1!$L$5:$L$28252,$A568,Sheet1!$D$5:$D$28252,"健E卡",Sheet1!$E$5:$E$28252,"&lt;&gt;*调拨*")+SUMIFS(Sheet1!$F$5:$F$28252,Sheet1!$I$5:$I$28252,$B568,Sheet1!$L$5:$L$28252,$A568,Sheet1!$E$5:$E$28252,"*健E卡*",Sheet1!$D$5:$D$28252,"&lt;&gt;健E卡",Sheet1!$D$5:$D$28252,"&lt;&gt;内部转款",Sheet1!$D$5:$D$28252,"&lt;&gt;内部转账",Sheet1!$E$5:$E$28252,"&lt;&gt;*调拨*")</f>
        <v>0</v>
      </c>
      <c r="K568" s="32">
        <f>SUMIFS(Sheet1!$F$5:$F$28252,Sheet1!$I$5:$I$28252,$B568,Sheet1!$L$5:$L$28252,$A568,Sheet1!$D$5:$D$28252,"抖音",Sheet1!$E$5:$E$28252,"&lt;&gt;*调拨*")+SUMIFS(Sheet1!$F$5:$F$28252,Sheet1!$I$5:$I$28252,$B568,Sheet1!$L$5:$L$28252,$A568,Sheet1!$E$5:$E$28252,"*抖音*",Sheet1!$D$5:$D$28252,"&lt;&gt;抖音",Sheet1!$D$5:$D$28252,"&lt;&gt;内部转款",Sheet1!$D$5:$D$28252,"&lt;&gt;内部转账",Sheet1!$E$5:$E$28252,"&lt;&gt;*调拨*")</f>
        <v>0</v>
      </c>
      <c r="L568" s="32">
        <f>SUMIFS(Sheet1!$F$5:$F$28252,Sheet1!$I$5:$I$28252,$B568,Sheet1!$L$5:$L$28252,$A568,Sheet1!$D$5:$D$28252,"医卡通",Sheet1!$E$5:$E$28252,"&lt;&gt;*调拨*")+SUMIFS(Sheet1!$F$5:$F$28252,Sheet1!$I$5:$I$28252,$B568,Sheet1!$L$5:$L$28252,$A568,Sheet1!$E$5:$E$28252,"*医卡通*",Sheet1!$D$5:$D$28252,"&lt;&gt;医卡通",Sheet1!$D$5:$D$28252,"&lt;&gt;内部转款",Sheet1!$D$5:$D$28252,"&lt;&gt;内部转账",Sheet1!$E$5:$E$28252,"&lt;&gt;*调拨*")</f>
        <v>0</v>
      </c>
      <c r="M568" s="32">
        <f>SUMIFS(Sheet1!$F$5:$F$28252,Sheet1!$I$5:$I$28252,$B568,Sheet1!$L$5:$L$28252,$A568,Sheet1!$D$5:$D$28252,"企健网",Sheet1!$E$5:$E$28252,"&lt;&gt;*调拨*")+SUMIFS(Sheet1!$F$5:$F$28252,Sheet1!$I$5:$I$28252,$B568,Sheet1!$L$5:$L$28252,$A568,Sheet1!$E$5:$E$28252,"*企健网*",Sheet1!$D$5:$D$28252,"&lt;&gt;企健网",Sheet1!$D$5:$D$28252,"&lt;&gt;内部转款",Sheet1!$D$5:$D$28252,"&lt;&gt;内部转账",Sheet1!$E$5:$E$28252,"&lt;&gt;*调拨*")</f>
        <v>0</v>
      </c>
      <c r="N568" s="32">
        <f>SUMIFS(Sheet1!$F$5:$F$28252,Sheet1!$I$5:$I$28252,$B568,Sheet1!$L$5:$L$28252,$A568,Sheet1!$D$5:$D$28252,"银联",Sheet1!$E$5:$E$28252,"&lt;&gt;*调拨*")+SUMIFS(Sheet1!$F$5:$F$28252,Sheet1!$I$5:$I$28252,$B568,Sheet1!$L$5:$L$28252,$A568,Sheet1!$E$5:$E$28252,"*银联*",Sheet1!$D$5:$D$28252,"&lt;&gt;银联",Sheet1!$D$5:$D$28252,"&lt;&gt;内部转款",Sheet1!$D$5:$D$28252,"&lt;&gt;内部转账",Sheet1!$E$5:$E$28252,"&lt;&gt;*调拨*")</f>
        <v>0</v>
      </c>
      <c r="O568" s="32">
        <f>SUMIFS(Sheet1!$F$5:$F$28252,Sheet1!$I$5:$I$28252,$B568,Sheet1!$L$5:$L$28252,$A568,Sheet1!$D$5:$D$28252,"京东",Sheet1!$E$5:$E$28252,"&lt;&gt;*调拨*")+SUMIFS(Sheet1!$F$5:$F$28252,Sheet1!$I$5:$I$28252,$B568,Sheet1!$L$5:$L$28252,$A568,Sheet1!$E$5:$E$28252,"*京东*",Sheet1!$D$5:$D$28252,"&lt;&gt;京东",Sheet1!$D$5:$D$28252,"&lt;&gt;内部转款",Sheet1!$D$5:$D$28252,"&lt;&gt;内部转账",Sheet1!$E$5:$E$28252,"&lt;&gt;*调拨*")</f>
        <v>0</v>
      </c>
      <c r="P568" s="32">
        <f>SUMIFS(Sheet1!$F$5:$F$28252,Sheet1!$I$5:$I$28252,$B568,Sheet1!$L$5:$L$28252,$A568,Sheet1!$D$5:$D$28252,"药机微信",Sheet1!$E$5:$E$28252,"&lt;&gt;*调拨*")+SUMIFS(Sheet1!$F$5:$F$28252,Sheet1!$I$5:$I$28252,$B568,Sheet1!$L$5:$L$28252,$A568,Sheet1!$E$5:$E$28252,"*药机微信*",Sheet1!$D$5:$D$28252,"&lt;&gt;药机微信",Sheet1!$D$5:$D$28252,"&lt;&gt;内部转款",Sheet1!$D$5:$D$28252,"&lt;&gt;内部转账",Sheet1!$E$5:$E$28252,"&lt;&gt;*调拨*")</f>
        <v>0</v>
      </c>
      <c r="Q568" s="32">
        <f>SUMIFS(Sheet1!$F$5:$F$28252,Sheet1!$I$5:$I$28252,$B568,Sheet1!$L$5:$L$28252,$A568,Sheet1!$D$5:$D$28252,"亲情卡",Sheet1!$E$5:$E$28252,"&lt;&gt;*调拨*")+SUMIFS(Sheet1!$F$5:$F$28252,Sheet1!$I$5:$I$28252,$B568,Sheet1!$L$5:$L$28252,$A568,Sheet1!$E$5:$E$28252,"*亲情卡*",Sheet1!$D$5:$D$28252,"&lt;&gt;亲情卡",Sheet1!$D$5:$D$28252,"&lt;&gt;内部转款",Sheet1!$D$5:$D$28252,"&lt;&gt;内部转账",Sheet1!$E$5:$E$28252,"&lt;&gt;*调拨*")</f>
        <v>0</v>
      </c>
      <c r="R568" s="32">
        <f>SUMIFS(Sheet1!$F$5:$F$28252,Sheet1!$I$5:$I$28252,$B568,Sheet1!$L$5:$L$28252,$A568,Sheet1!$D$5:$D$28252,"优惠券",Sheet1!$E$5:$E$28252,"&lt;&gt;*调拨*")+SUMIFS(Sheet1!$F$5:$F$28252,Sheet1!$I$5:$I$28252,$B568,Sheet1!$L$5:$L$28252,$A568,Sheet1!$E$5:$E$28252,"*优惠券*",Sheet1!$D$5:$D$28252,"&lt;&gt;优惠券",Sheet1!$D$5:$D$28252,"&lt;&gt;内部转款",Sheet1!$D$5:$D$28252,"&lt;&gt;内部转账",Sheet1!$E$5:$E$28252,"&lt;&gt;*调拨*")</f>
        <v>0</v>
      </c>
      <c r="S568" s="32">
        <f>SUMIFS(Sheet1!$F$5:$F$28252,Sheet1!$I$5:$I$28252,$B568,Sheet1!$L$5:$L$28252,$A568,Sheet1!$D$5:$D$28252,"代金券",Sheet1!$E$5:$E$28252,"&lt;&gt;*调拨*")+SUMIFS(Sheet1!$F$5:$F$28252,Sheet1!$I$5:$I$28252,$B568,Sheet1!$L$5:$L$28252,$A568,Sheet1!$E$5:$E$28252,"*代金券*",Sheet1!$D$5:$D$28252,"&lt;&gt;代金券",Sheet1!$D$5:$D$28252,"&lt;&gt;内部转款",Sheet1!$D$5:$D$28252,"&lt;&gt;内部转账",Sheet1!$E$5:$E$28252,"&lt;&gt;*调拨*")</f>
        <v>0</v>
      </c>
      <c r="T568" s="32">
        <f>SUMIFS(Sheet1!$F$5:$F$28252,Sheet1!$I$5:$I$28252,$B568,Sheet1!$L$5:$L$28252,$A568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568,Sheet1!$L$5:$L$28252,$A568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568,Sheet1!$L$5:$L$28252,$A568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568,Sheet1!$L$5:$L$28252,$A568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8" s="32">
        <f>SUMIFS(Sheet1!$F$5:$F$28252,Sheet1!$I$5:$I$28252,$B568,Sheet1!$L$5:$L$28252,$A568,Sheet1!$E$5:$E$28252,"*调拨*")</f>
        <v>0</v>
      </c>
      <c r="V568" s="32">
        <f>SUMIFS(Sheet1!$F$5:$F$28252,Sheet1!$I$5:$I$28252,$B568,Sheet1!$L$5:$L$28252,$A568,Sheet1!$D$5:$D$28252,"储值",Sheet1!$E$5:$E$28252,"&lt;&gt;*调拨*")+SUMIFS(Sheet1!$F$5:$F$28252,Sheet1!$I$5:$I$28252,$B568,Sheet1!$L$5:$L$28252,$A568,Sheet1!$E$5:$E$28252,"*储值*",Sheet1!$D$5:$D$28252,"&lt;&gt;储值",Sheet1!$D$5:$D$28252,"&lt;&gt;内部转款",Sheet1!$D$5:$D$28252,"&lt;&gt;内部转账",Sheet1!$E$5:$E$28252,"&lt;&gt;*调拨*")</f>
        <v>0</v>
      </c>
      <c r="W568" s="32">
        <f>SUMIFS(Sheet1!$F$5:$F$28252,Sheet1!$I$5:$I$28252,$B568,Sheet1!$L$5:$L$28252,$A568,Sheet1!$D$5:$D$28252,"效期",Sheet1!$E$5:$E$28252,"&lt;&gt;*调拨*")+SUMIFS(Sheet1!$F$5:$F$28252,Sheet1!$I$5:$I$28252,$B568,Sheet1!$L$5:$L$28252,$A568,Sheet1!$E$5:$E$28252,"*效期*",Sheet1!$D$5:$D$28252,"&lt;&gt;效期",Sheet1!$D$5:$D$28252,"&lt;&gt;内部转款",Sheet1!$D$5:$D$28252,"&lt;&gt;内部转账",Sheet1!$E$5:$E$28252,"&lt;&gt;*调拨*")</f>
        <v>0</v>
      </c>
      <c r="X568" s="32">
        <f>SUMIFS(Sheet1!$F$5:$F$28252,Sheet1!$I$5:$I$28252,$B568,Sheet1!$L$5:$L$28252,$A568,Sheet1!$D$5:$D$28252,"内部转款",Sheet1!$E$5:$E$28252,"&lt;&gt;*调拨*")+SUMIFS(Sheet1!$F$5:$F$28252,Sheet1!$I$5:$I$28252,$B568,Sheet1!$L$5:$L$28252,$A568,Sheet1!$D$5:$D$28252,"内部转账",Sheet1!$E$5:$E$28252,"&lt;&gt;*调拨*")</f>
        <v>0</v>
      </c>
      <c r="Y568" s="32">
        <f t="shared" si="40"/>
        <v>0</v>
      </c>
      <c r="Z568" s="32">
        <f>SUMIFS(Sheet1!$F$5:$F$28252,Sheet1!$I$5:$I$28252,$B568,Sheet1!$L$5:$L$28252,$A568)</f>
        <v>0</v>
      </c>
      <c r="AA568" s="32">
        <f>SUMIFS(Sheet1!$G$5:$G$28252,Sheet1!$I$5:$I$28252,$B568,Sheet1!$L$5:$L$28252,$A568,Sheet1!$D$5:$D$28252,"工资",Sheet1!$E$5:$E$28252,"&lt;&gt;*调拨*")+SUMIFS(Sheet1!$G$5:$G$28252,Sheet1!$I$5:$I$28252,$B568,Sheet1!$L$5:$L$28252,$A568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8" s="32">
        <f>SUMIFS(Sheet1!$G$5:$G$28252,Sheet1!$I$5:$I$28252,$B568,Sheet1!$L$5:$L$28252,$A568,Sheet1!$D$5:$D$28252,"水费",Sheet1!$E$5:$E$28252,"&lt;&gt;*调拨*")+SUMIFS(Sheet1!$G$5:$G$28252,Sheet1!$I$5:$I$28252,$B568,Sheet1!$L$5:$L$28252,$A568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8" s="32">
        <f>SUMIFS(Sheet1!$G$5:$G$28252,Sheet1!$I$5:$I$28252,$B568,Sheet1!$L$5:$L$28252,$A568,Sheet1!$D$5:$D$28252,"电费",Sheet1!$E$5:$E$28252,"&lt;&gt;*调拨*")+SUMIFS(Sheet1!$G$5:$G$28252,Sheet1!$I$5:$I$28252,$B568,Sheet1!$L$5:$L$28252,$A568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8" s="32">
        <f>SUMIFS(Sheet1!$G$5:$G$28252,Sheet1!$I$5:$I$28252,$B568,Sheet1!$L$5:$L$28252,$A568,Sheet1!$D$5:$D$28252,"宽带费",Sheet1!$E$5:$E$28252,"&lt;&gt;*调拨*")+SUMIFS(Sheet1!$G$5:$G$28252,Sheet1!$I$5:$I$28252,$B568,Sheet1!$L$5:$L$28252,$A568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8" s="32">
        <f>SUMIFS(Sheet1!$G$5:$G$28252,Sheet1!$I$5:$I$28252,$B568,Sheet1!$L$5:$L$28252,$A568,Sheet1!$D$5:$D$28252,"办公费",Sheet1!$E$5:$E$28252,"&lt;&gt;*调拨*")+SUMIFS(Sheet1!$G$5:$G$28252,Sheet1!$I$5:$I$28252,$B568,Sheet1!$L$5:$L$28252,$A568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8" s="32">
        <f>SUMIFS(Sheet1!$G$5:$G$28252,Sheet1!$I$5:$I$28252,$B568,Sheet1!$L$5:$L$28252,$A568,Sheet1!$D$5:$D$28252,"话费",Sheet1!$E$5:$E$28252,"&lt;&gt;*调拨*")+SUMIFS(Sheet1!$G$5:$G$28252,Sheet1!$I$5:$I$28252,$B568,Sheet1!$L$5:$L$28252,$A568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8" s="32">
        <f>SUMIFS(Sheet1!$G$5:$G$28252,Sheet1!$I$5:$I$28252,$B568,Sheet1!$L$5:$L$28252,$A568,Sheet1!$D$5:$D$28252,"房租",Sheet1!$E$5:$E$28252,"&lt;&gt;*调拨*")+SUMIFS(Sheet1!$G$5:$G$28252,Sheet1!$I$5:$I$28252,$B568,Sheet1!$L$5:$L$28252,$A568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8" s="32">
        <f>SUMIFS(Sheet1!$G$5:$G$28252,Sheet1!$I$5:$I$28252,$B568,Sheet1!$L$5:$L$28252,$A568,Sheet1!$E$5:$E$28252,"*调拨*")</f>
        <v>0</v>
      </c>
      <c r="AI568" s="32">
        <f>SUMIFS(Sheet1!$G$5:$G$28252,Sheet1!$I$5:$I$28252,$B568,Sheet1!$L$5:$L$28252,$A568,Sheet1!$D$5:$D$28252,"内部转款",Sheet1!$E$5:$E$28252,"&lt;&gt;*调拨*")+SUMIFS(Sheet1!$G$5:$G$28252,Sheet1!$I$5:$I$28252,$B568,Sheet1!$L$5:$L$28252,$A568,Sheet1!$D$5:$D$28252,"内部转账",Sheet1!$E$5:$E$28252,"&lt;&gt;*调拨*")</f>
        <v>0</v>
      </c>
      <c r="AJ568" s="32">
        <f t="shared" si="41"/>
        <v>0</v>
      </c>
      <c r="AK568" s="32">
        <f>SUMIFS(Sheet1!$G$5:$G$28252,Sheet1!$I$5:$I$28252,$B568,Sheet1!$L$5:$L$28252,$A568)</f>
        <v>0</v>
      </c>
      <c r="AL568" s="32">
        <f t="shared" si="42"/>
        <v>0</v>
      </c>
    </row>
    <row r="569" ht="16.5" spans="1:38">
      <c r="A569" s="30">
        <v>202610</v>
      </c>
      <c r="B569" s="31" t="s">
        <v>99</v>
      </c>
      <c r="C569" s="32">
        <f>SUMIFS(Sheet1!$F$5:$F$28252,Sheet1!$I$5:$I$28252,$B569,Sheet1!$L$5:$L$28252,$A569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69" s="32">
        <f>SUMIFS(Sheet1!$F$5:$F$28252,Sheet1!$I$5:$I$28252,$B569,Sheet1!$L$5:$L$28252,$A569,Sheet1!$D$5:$D$28252,"医保即时拨付",Sheet1!$E$5:$E$28252,"&lt;&gt;*调拨*")+SUMIFS(Sheet1!$F$5:$F$28252,Sheet1!$I$5:$I$28252,$B569,Sheet1!$L$5:$L$28252,$A569,Sheet1!$E$5:$E$28252,"*医保即时拨付*",Sheet1!$D$5:$D$28252,"&lt;&gt;医保即时拨付",Sheet1!$D$5:$D$28252,"&lt;&gt;内部转款",Sheet1!$D$5:$D$28252,"&lt;&gt;内部转账",Sheet1!$E$5:$E$28252,"&lt;&gt;*调拨*")</f>
        <v>0</v>
      </c>
      <c r="E569" s="32">
        <f>SUMIFS(Sheet1!$F$5:$F$28252,Sheet1!$I$5:$I$28252,$B569,Sheet1!$L$5:$L$28252,$A569,Sheet1!$D$5:$D$28252,"医保",Sheet1!$E$5:$E$28252,"&lt;&gt;*调拨*",Sheet1!$E$5:$E$28252,"&lt;&gt;*医保即时拨付*")+SUMIFS(Sheet1!$F$5:$F$28252,Sheet1!$I$5:$I$28252,$B569,Sheet1!$L$5:$L$28252,$A569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69" s="32">
        <f>SUMIFS(Sheet1!$F$5:$F$28252,Sheet1!$I$5:$I$28252,$B569,Sheet1!$L$5:$L$28252,$A569,Sheet1!$D$5:$D$28252,"聚合",Sheet1!$E$5:$E$28252,"&lt;&gt;*调拨*")+SUMIFS(Sheet1!$F$5:$F$28252,Sheet1!$I$5:$I$28252,$B569,Sheet1!$L$5:$L$28252,$A569,Sheet1!$E$5:$E$28252,"*聚合*",Sheet1!$D$5:$D$28252,"&lt;&gt;聚合",Sheet1!$D$5:$D$28252,"&lt;&gt;内部转款",Sheet1!$D$5:$D$28252,"&lt;&gt;内部转账",Sheet1!$E$5:$E$28252,"&lt;&gt;*调拨*")</f>
        <v>0</v>
      </c>
      <c r="G569" s="32">
        <f>SUMIFS(Sheet1!$F$5:$F$28252,Sheet1!$I$5:$I$28252,$B569,Sheet1!$L$5:$L$28252,$A569,Sheet1!$D$5:$D$28252,"24小时微信",Sheet1!$E$5:$E$28252,"&lt;&gt;*调拨*")+SUMIFS(Sheet1!$F$5:$F$28252,Sheet1!$I$5:$I$28252,$B569,Sheet1!$L$5:$L$28252,$A569,Sheet1!$E$5:$E$28252,"*24小时微信*",Sheet1!$D$5:$D$28252,"&lt;&gt;24小时微信",Sheet1!$D$5:$D$28252,"&lt;&gt;内部转款",Sheet1!$D$5:$D$28252,"&lt;&gt;内部转账",Sheet1!$E$5:$E$28252,"&lt;&gt;*调拨*")</f>
        <v>0</v>
      </c>
      <c r="H569" s="32">
        <f>SUMIFS(Sheet1!$F$5:$F$28252,Sheet1!$I$5:$I$28252,$B569,Sheet1!$L$5:$L$28252,$A569,Sheet1!$D$5:$D$28252,"美团",Sheet1!$E$5:$E$28252,"&lt;&gt;*调拨*")+SUMIFS(Sheet1!$F$5:$F$28252,Sheet1!$I$5:$I$28252,$B569,Sheet1!$L$5:$L$28252,$A569,Sheet1!$E$5:$E$28252,"*美团*",Sheet1!$D$5:$D$28252,"&lt;&gt;美团",Sheet1!$D$5:$D$28252,"&lt;&gt;内部转款",Sheet1!$D$5:$D$28252,"&lt;&gt;内部转账",Sheet1!$E$5:$E$28252,"&lt;&gt;*调拨*")</f>
        <v>0</v>
      </c>
      <c r="I569" s="32">
        <f>SUMIFS(Sheet1!$F$5:$F$28252,Sheet1!$I$5:$I$28252,$B569,Sheet1!$L$5:$L$28252,$A569,Sheet1!$D$5:$D$28252,"饿了么",Sheet1!$E$5:$E$28252,"&lt;&gt;*调拨*")+SUMIFS(Sheet1!$F$5:$F$28252,Sheet1!$I$5:$I$28252,$B569,Sheet1!$L$5:$L$28252,$A569,Sheet1!$E$5:$E$28252,"*饿了么*",Sheet1!$D$5:$D$28252,"&lt;&gt;饿了么",Sheet1!$D$5:$D$28252,"&lt;&gt;内部转款",Sheet1!$D$5:$D$28252,"&lt;&gt;内部转账",Sheet1!$E$5:$E$28252,"&lt;&gt;*调拨*")</f>
        <v>0</v>
      </c>
      <c r="J569" s="32">
        <f>SUMIFS(Sheet1!$F$5:$F$28252,Sheet1!$I$5:$I$28252,$B569,Sheet1!$L$5:$L$28252,$A569,Sheet1!$D$5:$D$28252,"健E卡",Sheet1!$E$5:$E$28252,"&lt;&gt;*调拨*")+SUMIFS(Sheet1!$F$5:$F$28252,Sheet1!$I$5:$I$28252,$B569,Sheet1!$L$5:$L$28252,$A569,Sheet1!$E$5:$E$28252,"*健E卡*",Sheet1!$D$5:$D$28252,"&lt;&gt;健E卡",Sheet1!$D$5:$D$28252,"&lt;&gt;内部转款",Sheet1!$D$5:$D$28252,"&lt;&gt;内部转账",Sheet1!$E$5:$E$28252,"&lt;&gt;*调拨*")</f>
        <v>0</v>
      </c>
      <c r="K569" s="32">
        <f>SUMIFS(Sheet1!$F$5:$F$28252,Sheet1!$I$5:$I$28252,$B569,Sheet1!$L$5:$L$28252,$A569,Sheet1!$D$5:$D$28252,"抖音",Sheet1!$E$5:$E$28252,"&lt;&gt;*调拨*")+SUMIFS(Sheet1!$F$5:$F$28252,Sheet1!$I$5:$I$28252,$B569,Sheet1!$L$5:$L$28252,$A569,Sheet1!$E$5:$E$28252,"*抖音*",Sheet1!$D$5:$D$28252,"&lt;&gt;抖音",Sheet1!$D$5:$D$28252,"&lt;&gt;内部转款",Sheet1!$D$5:$D$28252,"&lt;&gt;内部转账",Sheet1!$E$5:$E$28252,"&lt;&gt;*调拨*")</f>
        <v>0</v>
      </c>
      <c r="L569" s="32">
        <f>SUMIFS(Sheet1!$F$5:$F$28252,Sheet1!$I$5:$I$28252,$B569,Sheet1!$L$5:$L$28252,$A569,Sheet1!$D$5:$D$28252,"医卡通",Sheet1!$E$5:$E$28252,"&lt;&gt;*调拨*")+SUMIFS(Sheet1!$F$5:$F$28252,Sheet1!$I$5:$I$28252,$B569,Sheet1!$L$5:$L$28252,$A569,Sheet1!$E$5:$E$28252,"*医卡通*",Sheet1!$D$5:$D$28252,"&lt;&gt;医卡通",Sheet1!$D$5:$D$28252,"&lt;&gt;内部转款",Sheet1!$D$5:$D$28252,"&lt;&gt;内部转账",Sheet1!$E$5:$E$28252,"&lt;&gt;*调拨*")</f>
        <v>0</v>
      </c>
      <c r="M569" s="32">
        <f>SUMIFS(Sheet1!$F$5:$F$28252,Sheet1!$I$5:$I$28252,$B569,Sheet1!$L$5:$L$28252,$A569,Sheet1!$D$5:$D$28252,"企健网",Sheet1!$E$5:$E$28252,"&lt;&gt;*调拨*")+SUMIFS(Sheet1!$F$5:$F$28252,Sheet1!$I$5:$I$28252,$B569,Sheet1!$L$5:$L$28252,$A569,Sheet1!$E$5:$E$28252,"*企健网*",Sheet1!$D$5:$D$28252,"&lt;&gt;企健网",Sheet1!$D$5:$D$28252,"&lt;&gt;内部转款",Sheet1!$D$5:$D$28252,"&lt;&gt;内部转账",Sheet1!$E$5:$E$28252,"&lt;&gt;*调拨*")</f>
        <v>0</v>
      </c>
      <c r="N569" s="32">
        <f>SUMIFS(Sheet1!$F$5:$F$28252,Sheet1!$I$5:$I$28252,$B569,Sheet1!$L$5:$L$28252,$A569,Sheet1!$D$5:$D$28252,"银联",Sheet1!$E$5:$E$28252,"&lt;&gt;*调拨*")+SUMIFS(Sheet1!$F$5:$F$28252,Sheet1!$I$5:$I$28252,$B569,Sheet1!$L$5:$L$28252,$A569,Sheet1!$E$5:$E$28252,"*银联*",Sheet1!$D$5:$D$28252,"&lt;&gt;银联",Sheet1!$D$5:$D$28252,"&lt;&gt;内部转款",Sheet1!$D$5:$D$28252,"&lt;&gt;内部转账",Sheet1!$E$5:$E$28252,"&lt;&gt;*调拨*")</f>
        <v>0</v>
      </c>
      <c r="O569" s="32">
        <f>SUMIFS(Sheet1!$F$5:$F$28252,Sheet1!$I$5:$I$28252,$B569,Sheet1!$L$5:$L$28252,$A569,Sheet1!$D$5:$D$28252,"京东",Sheet1!$E$5:$E$28252,"&lt;&gt;*调拨*")+SUMIFS(Sheet1!$F$5:$F$28252,Sheet1!$I$5:$I$28252,$B569,Sheet1!$L$5:$L$28252,$A569,Sheet1!$E$5:$E$28252,"*京东*",Sheet1!$D$5:$D$28252,"&lt;&gt;京东",Sheet1!$D$5:$D$28252,"&lt;&gt;内部转款",Sheet1!$D$5:$D$28252,"&lt;&gt;内部转账",Sheet1!$E$5:$E$28252,"&lt;&gt;*调拨*")</f>
        <v>0</v>
      </c>
      <c r="P569" s="32">
        <f>SUMIFS(Sheet1!$F$5:$F$28252,Sheet1!$I$5:$I$28252,$B569,Sheet1!$L$5:$L$28252,$A569,Sheet1!$D$5:$D$28252,"药机微信",Sheet1!$E$5:$E$28252,"&lt;&gt;*调拨*")+SUMIFS(Sheet1!$F$5:$F$28252,Sheet1!$I$5:$I$28252,$B569,Sheet1!$L$5:$L$28252,$A569,Sheet1!$E$5:$E$28252,"*药机微信*",Sheet1!$D$5:$D$28252,"&lt;&gt;药机微信",Sheet1!$D$5:$D$28252,"&lt;&gt;内部转款",Sheet1!$D$5:$D$28252,"&lt;&gt;内部转账",Sheet1!$E$5:$E$28252,"&lt;&gt;*调拨*")</f>
        <v>0</v>
      </c>
      <c r="Q569" s="32">
        <f>SUMIFS(Sheet1!$F$5:$F$28252,Sheet1!$I$5:$I$28252,$B569,Sheet1!$L$5:$L$28252,$A569,Sheet1!$D$5:$D$28252,"亲情卡",Sheet1!$E$5:$E$28252,"&lt;&gt;*调拨*")+SUMIFS(Sheet1!$F$5:$F$28252,Sheet1!$I$5:$I$28252,$B569,Sheet1!$L$5:$L$28252,$A569,Sheet1!$E$5:$E$28252,"*亲情卡*",Sheet1!$D$5:$D$28252,"&lt;&gt;亲情卡",Sheet1!$D$5:$D$28252,"&lt;&gt;内部转款",Sheet1!$D$5:$D$28252,"&lt;&gt;内部转账",Sheet1!$E$5:$E$28252,"&lt;&gt;*调拨*")</f>
        <v>0</v>
      </c>
      <c r="R569" s="32">
        <f>SUMIFS(Sheet1!$F$5:$F$28252,Sheet1!$I$5:$I$28252,$B569,Sheet1!$L$5:$L$28252,$A569,Sheet1!$D$5:$D$28252,"优惠券",Sheet1!$E$5:$E$28252,"&lt;&gt;*调拨*")+SUMIFS(Sheet1!$F$5:$F$28252,Sheet1!$I$5:$I$28252,$B569,Sheet1!$L$5:$L$28252,$A569,Sheet1!$E$5:$E$28252,"*优惠券*",Sheet1!$D$5:$D$28252,"&lt;&gt;优惠券",Sheet1!$D$5:$D$28252,"&lt;&gt;内部转款",Sheet1!$D$5:$D$28252,"&lt;&gt;内部转账",Sheet1!$E$5:$E$28252,"&lt;&gt;*调拨*")</f>
        <v>0</v>
      </c>
      <c r="S569" s="32">
        <f>SUMIFS(Sheet1!$F$5:$F$28252,Sheet1!$I$5:$I$28252,$B569,Sheet1!$L$5:$L$28252,$A569,Sheet1!$D$5:$D$28252,"代金券",Sheet1!$E$5:$E$28252,"&lt;&gt;*调拨*")+SUMIFS(Sheet1!$F$5:$F$28252,Sheet1!$I$5:$I$28252,$B569,Sheet1!$L$5:$L$28252,$A569,Sheet1!$E$5:$E$28252,"*代金券*",Sheet1!$D$5:$D$28252,"&lt;&gt;代金券",Sheet1!$D$5:$D$28252,"&lt;&gt;内部转款",Sheet1!$D$5:$D$28252,"&lt;&gt;内部转账",Sheet1!$E$5:$E$28252,"&lt;&gt;*调拨*")</f>
        <v>0</v>
      </c>
      <c r="T569" s="32">
        <f>SUMIFS(Sheet1!$F$5:$F$28252,Sheet1!$I$5:$I$28252,$B569,Sheet1!$L$5:$L$28252,$A569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569,Sheet1!$L$5:$L$28252,$A569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569,Sheet1!$L$5:$L$28252,$A569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569,Sheet1!$L$5:$L$28252,$A569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69" s="32">
        <f>SUMIFS(Sheet1!$F$5:$F$28252,Sheet1!$I$5:$I$28252,$B569,Sheet1!$L$5:$L$28252,$A569,Sheet1!$E$5:$E$28252,"*调拨*")</f>
        <v>0</v>
      </c>
      <c r="V569" s="32">
        <f>SUMIFS(Sheet1!$F$5:$F$28252,Sheet1!$I$5:$I$28252,$B569,Sheet1!$L$5:$L$28252,$A569,Sheet1!$D$5:$D$28252,"储值",Sheet1!$E$5:$E$28252,"&lt;&gt;*调拨*")+SUMIFS(Sheet1!$F$5:$F$28252,Sheet1!$I$5:$I$28252,$B569,Sheet1!$L$5:$L$28252,$A569,Sheet1!$E$5:$E$28252,"*储值*",Sheet1!$D$5:$D$28252,"&lt;&gt;储值",Sheet1!$D$5:$D$28252,"&lt;&gt;内部转款",Sheet1!$D$5:$D$28252,"&lt;&gt;内部转账",Sheet1!$E$5:$E$28252,"&lt;&gt;*调拨*")</f>
        <v>0</v>
      </c>
      <c r="W569" s="32">
        <f>SUMIFS(Sheet1!$F$5:$F$28252,Sheet1!$I$5:$I$28252,$B569,Sheet1!$L$5:$L$28252,$A569,Sheet1!$D$5:$D$28252,"效期",Sheet1!$E$5:$E$28252,"&lt;&gt;*调拨*")+SUMIFS(Sheet1!$F$5:$F$28252,Sheet1!$I$5:$I$28252,$B569,Sheet1!$L$5:$L$28252,$A569,Sheet1!$E$5:$E$28252,"*效期*",Sheet1!$D$5:$D$28252,"&lt;&gt;效期",Sheet1!$D$5:$D$28252,"&lt;&gt;内部转款",Sheet1!$D$5:$D$28252,"&lt;&gt;内部转账",Sheet1!$E$5:$E$28252,"&lt;&gt;*调拨*")</f>
        <v>0</v>
      </c>
      <c r="X569" s="32">
        <f>SUMIFS(Sheet1!$F$5:$F$28252,Sheet1!$I$5:$I$28252,$B569,Sheet1!$L$5:$L$28252,$A569,Sheet1!$D$5:$D$28252,"内部转款",Sheet1!$E$5:$E$28252,"&lt;&gt;*调拨*")+SUMIFS(Sheet1!$F$5:$F$28252,Sheet1!$I$5:$I$28252,$B569,Sheet1!$L$5:$L$28252,$A569,Sheet1!$D$5:$D$28252,"内部转账",Sheet1!$E$5:$E$28252,"&lt;&gt;*调拨*")</f>
        <v>0</v>
      </c>
      <c r="Y569" s="32">
        <f t="shared" si="40"/>
        <v>0</v>
      </c>
      <c r="Z569" s="32">
        <f>SUMIFS(Sheet1!$F$5:$F$28252,Sheet1!$I$5:$I$28252,$B569,Sheet1!$L$5:$L$28252,$A569)</f>
        <v>0</v>
      </c>
      <c r="AA569" s="32">
        <f>SUMIFS(Sheet1!$G$5:$G$28252,Sheet1!$I$5:$I$28252,$B569,Sheet1!$L$5:$L$28252,$A569,Sheet1!$D$5:$D$28252,"工资",Sheet1!$E$5:$E$28252,"&lt;&gt;*调拨*")+SUMIFS(Sheet1!$G$5:$G$28252,Sheet1!$I$5:$I$28252,$B569,Sheet1!$L$5:$L$28252,$A569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69" s="32">
        <f>SUMIFS(Sheet1!$G$5:$G$28252,Sheet1!$I$5:$I$28252,$B569,Sheet1!$L$5:$L$28252,$A569,Sheet1!$D$5:$D$28252,"水费",Sheet1!$E$5:$E$28252,"&lt;&gt;*调拨*")+SUMIFS(Sheet1!$G$5:$G$28252,Sheet1!$I$5:$I$28252,$B569,Sheet1!$L$5:$L$28252,$A569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69" s="32">
        <f>SUMIFS(Sheet1!$G$5:$G$28252,Sheet1!$I$5:$I$28252,$B569,Sheet1!$L$5:$L$28252,$A569,Sheet1!$D$5:$D$28252,"电费",Sheet1!$E$5:$E$28252,"&lt;&gt;*调拨*")+SUMIFS(Sheet1!$G$5:$G$28252,Sheet1!$I$5:$I$28252,$B569,Sheet1!$L$5:$L$28252,$A569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69" s="32">
        <f>SUMIFS(Sheet1!$G$5:$G$28252,Sheet1!$I$5:$I$28252,$B569,Sheet1!$L$5:$L$28252,$A569,Sheet1!$D$5:$D$28252,"宽带费",Sheet1!$E$5:$E$28252,"&lt;&gt;*调拨*")+SUMIFS(Sheet1!$G$5:$G$28252,Sheet1!$I$5:$I$28252,$B569,Sheet1!$L$5:$L$28252,$A569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69" s="32">
        <f>SUMIFS(Sheet1!$G$5:$G$28252,Sheet1!$I$5:$I$28252,$B569,Sheet1!$L$5:$L$28252,$A569,Sheet1!$D$5:$D$28252,"办公费",Sheet1!$E$5:$E$28252,"&lt;&gt;*调拨*")+SUMIFS(Sheet1!$G$5:$G$28252,Sheet1!$I$5:$I$28252,$B569,Sheet1!$L$5:$L$28252,$A569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69" s="32">
        <f>SUMIFS(Sheet1!$G$5:$G$28252,Sheet1!$I$5:$I$28252,$B569,Sheet1!$L$5:$L$28252,$A569,Sheet1!$D$5:$D$28252,"话费",Sheet1!$E$5:$E$28252,"&lt;&gt;*调拨*")+SUMIFS(Sheet1!$G$5:$G$28252,Sheet1!$I$5:$I$28252,$B569,Sheet1!$L$5:$L$28252,$A569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69" s="32">
        <f>SUMIFS(Sheet1!$G$5:$G$28252,Sheet1!$I$5:$I$28252,$B569,Sheet1!$L$5:$L$28252,$A569,Sheet1!$D$5:$D$28252,"房租",Sheet1!$E$5:$E$28252,"&lt;&gt;*调拨*")+SUMIFS(Sheet1!$G$5:$G$28252,Sheet1!$I$5:$I$28252,$B569,Sheet1!$L$5:$L$28252,$A569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69" s="32">
        <f>SUMIFS(Sheet1!$G$5:$G$28252,Sheet1!$I$5:$I$28252,$B569,Sheet1!$L$5:$L$28252,$A569,Sheet1!$E$5:$E$28252,"*调拨*")</f>
        <v>0</v>
      </c>
      <c r="AI569" s="32">
        <f>SUMIFS(Sheet1!$G$5:$G$28252,Sheet1!$I$5:$I$28252,$B569,Sheet1!$L$5:$L$28252,$A569,Sheet1!$D$5:$D$28252,"内部转款",Sheet1!$E$5:$E$28252,"&lt;&gt;*调拨*")+SUMIFS(Sheet1!$G$5:$G$28252,Sheet1!$I$5:$I$28252,$B569,Sheet1!$L$5:$L$28252,$A569,Sheet1!$D$5:$D$28252,"内部转账",Sheet1!$E$5:$E$28252,"&lt;&gt;*调拨*")</f>
        <v>0</v>
      </c>
      <c r="AJ569" s="32">
        <f t="shared" si="41"/>
        <v>0</v>
      </c>
      <c r="AK569" s="32">
        <f>SUMIFS(Sheet1!$G$5:$G$28252,Sheet1!$I$5:$I$28252,$B569,Sheet1!$L$5:$L$28252,$A569)</f>
        <v>0</v>
      </c>
      <c r="AL569" s="32">
        <f t="shared" si="42"/>
        <v>0</v>
      </c>
    </row>
    <row r="570" ht="16.5" spans="1:38">
      <c r="A570" s="30">
        <v>202610</v>
      </c>
      <c r="B570" s="31" t="s">
        <v>82</v>
      </c>
      <c r="C570" s="32">
        <f>SUMIFS(Sheet1!$F$5:$F$28252,Sheet1!$I$5:$I$28252,$B570,Sheet1!$L$5:$L$28252,$A570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70" s="32">
        <f>SUMIFS(Sheet1!$F$5:$F$28252,Sheet1!$I$5:$I$28252,$B570,Sheet1!$L$5:$L$28252,$A570,Sheet1!$D$5:$D$28252,"医保即时拨付",Sheet1!$E$5:$E$28252,"&lt;&gt;*调拨*")+SUMIFS(Sheet1!$F$5:$F$28252,Sheet1!$I$5:$I$28252,$B570,Sheet1!$L$5:$L$28252,$A570,Sheet1!$E$5:$E$28252,"*医保即时拨付*",Sheet1!$D$5:$D$28252,"&lt;&gt;医保即时拨付",Sheet1!$D$5:$D$28252,"&lt;&gt;内部转款",Sheet1!$D$5:$D$28252,"&lt;&gt;内部转账",Sheet1!$E$5:$E$28252,"&lt;&gt;*调拨*")</f>
        <v>0</v>
      </c>
      <c r="E570" s="32">
        <f>SUMIFS(Sheet1!$F$5:$F$28252,Sheet1!$I$5:$I$28252,$B570,Sheet1!$L$5:$L$28252,$A570,Sheet1!$D$5:$D$28252,"医保",Sheet1!$E$5:$E$28252,"&lt;&gt;*调拨*",Sheet1!$E$5:$E$28252,"&lt;&gt;*医保即时拨付*")+SUMIFS(Sheet1!$F$5:$F$28252,Sheet1!$I$5:$I$28252,$B570,Sheet1!$L$5:$L$28252,$A570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70" s="32">
        <f>SUMIFS(Sheet1!$F$5:$F$28252,Sheet1!$I$5:$I$28252,$B570,Sheet1!$L$5:$L$28252,$A570,Sheet1!$D$5:$D$28252,"聚合",Sheet1!$E$5:$E$28252,"&lt;&gt;*调拨*")+SUMIFS(Sheet1!$F$5:$F$28252,Sheet1!$I$5:$I$28252,$B570,Sheet1!$L$5:$L$28252,$A570,Sheet1!$E$5:$E$28252,"*聚合*",Sheet1!$D$5:$D$28252,"&lt;&gt;聚合",Sheet1!$D$5:$D$28252,"&lt;&gt;内部转款",Sheet1!$D$5:$D$28252,"&lt;&gt;内部转账",Sheet1!$E$5:$E$28252,"&lt;&gt;*调拨*")</f>
        <v>0</v>
      </c>
      <c r="G570" s="32">
        <f>SUMIFS(Sheet1!$F$5:$F$28252,Sheet1!$I$5:$I$28252,$B570,Sheet1!$L$5:$L$28252,$A570,Sheet1!$D$5:$D$28252,"24小时微信",Sheet1!$E$5:$E$28252,"&lt;&gt;*调拨*")+SUMIFS(Sheet1!$F$5:$F$28252,Sheet1!$I$5:$I$28252,$B570,Sheet1!$L$5:$L$28252,$A570,Sheet1!$E$5:$E$28252,"*24小时微信*",Sheet1!$D$5:$D$28252,"&lt;&gt;24小时微信",Sheet1!$D$5:$D$28252,"&lt;&gt;内部转款",Sheet1!$D$5:$D$28252,"&lt;&gt;内部转账",Sheet1!$E$5:$E$28252,"&lt;&gt;*调拨*")</f>
        <v>0</v>
      </c>
      <c r="H570" s="32">
        <f>SUMIFS(Sheet1!$F$5:$F$28252,Sheet1!$I$5:$I$28252,$B570,Sheet1!$L$5:$L$28252,$A570,Sheet1!$D$5:$D$28252,"美团",Sheet1!$E$5:$E$28252,"&lt;&gt;*调拨*")+SUMIFS(Sheet1!$F$5:$F$28252,Sheet1!$I$5:$I$28252,$B570,Sheet1!$L$5:$L$28252,$A570,Sheet1!$E$5:$E$28252,"*美团*",Sheet1!$D$5:$D$28252,"&lt;&gt;美团",Sheet1!$D$5:$D$28252,"&lt;&gt;内部转款",Sheet1!$D$5:$D$28252,"&lt;&gt;内部转账",Sheet1!$E$5:$E$28252,"&lt;&gt;*调拨*")</f>
        <v>0</v>
      </c>
      <c r="I570" s="32">
        <f>SUMIFS(Sheet1!$F$5:$F$28252,Sheet1!$I$5:$I$28252,$B570,Sheet1!$L$5:$L$28252,$A570,Sheet1!$D$5:$D$28252,"饿了么",Sheet1!$E$5:$E$28252,"&lt;&gt;*调拨*")+SUMIFS(Sheet1!$F$5:$F$28252,Sheet1!$I$5:$I$28252,$B570,Sheet1!$L$5:$L$28252,$A570,Sheet1!$E$5:$E$28252,"*饿了么*",Sheet1!$D$5:$D$28252,"&lt;&gt;饿了么",Sheet1!$D$5:$D$28252,"&lt;&gt;内部转款",Sheet1!$D$5:$D$28252,"&lt;&gt;内部转账",Sheet1!$E$5:$E$28252,"&lt;&gt;*调拨*")</f>
        <v>0</v>
      </c>
      <c r="J570" s="32">
        <f>SUMIFS(Sheet1!$F$5:$F$28252,Sheet1!$I$5:$I$28252,$B570,Sheet1!$L$5:$L$28252,$A570,Sheet1!$D$5:$D$28252,"健E卡",Sheet1!$E$5:$E$28252,"&lt;&gt;*调拨*")+SUMIFS(Sheet1!$F$5:$F$28252,Sheet1!$I$5:$I$28252,$B570,Sheet1!$L$5:$L$28252,$A570,Sheet1!$E$5:$E$28252,"*健E卡*",Sheet1!$D$5:$D$28252,"&lt;&gt;健E卡",Sheet1!$D$5:$D$28252,"&lt;&gt;内部转款",Sheet1!$D$5:$D$28252,"&lt;&gt;内部转账",Sheet1!$E$5:$E$28252,"&lt;&gt;*调拨*")</f>
        <v>0</v>
      </c>
      <c r="K570" s="32">
        <f>SUMIFS(Sheet1!$F$5:$F$28252,Sheet1!$I$5:$I$28252,$B570,Sheet1!$L$5:$L$28252,$A570,Sheet1!$D$5:$D$28252,"抖音",Sheet1!$E$5:$E$28252,"&lt;&gt;*调拨*")+SUMIFS(Sheet1!$F$5:$F$28252,Sheet1!$I$5:$I$28252,$B570,Sheet1!$L$5:$L$28252,$A570,Sheet1!$E$5:$E$28252,"*抖音*",Sheet1!$D$5:$D$28252,"&lt;&gt;抖音",Sheet1!$D$5:$D$28252,"&lt;&gt;内部转款",Sheet1!$D$5:$D$28252,"&lt;&gt;内部转账",Sheet1!$E$5:$E$28252,"&lt;&gt;*调拨*")</f>
        <v>0</v>
      </c>
      <c r="L570" s="32">
        <f>SUMIFS(Sheet1!$F$5:$F$28252,Sheet1!$I$5:$I$28252,$B570,Sheet1!$L$5:$L$28252,$A570,Sheet1!$D$5:$D$28252,"医卡通",Sheet1!$E$5:$E$28252,"&lt;&gt;*调拨*")+SUMIFS(Sheet1!$F$5:$F$28252,Sheet1!$I$5:$I$28252,$B570,Sheet1!$L$5:$L$28252,$A570,Sheet1!$E$5:$E$28252,"*医卡通*",Sheet1!$D$5:$D$28252,"&lt;&gt;医卡通",Sheet1!$D$5:$D$28252,"&lt;&gt;内部转款",Sheet1!$D$5:$D$28252,"&lt;&gt;内部转账",Sheet1!$E$5:$E$28252,"&lt;&gt;*调拨*")</f>
        <v>0</v>
      </c>
      <c r="M570" s="32">
        <f>SUMIFS(Sheet1!$F$5:$F$28252,Sheet1!$I$5:$I$28252,$B570,Sheet1!$L$5:$L$28252,$A570,Sheet1!$D$5:$D$28252,"企健网",Sheet1!$E$5:$E$28252,"&lt;&gt;*调拨*")+SUMIFS(Sheet1!$F$5:$F$28252,Sheet1!$I$5:$I$28252,$B570,Sheet1!$L$5:$L$28252,$A570,Sheet1!$E$5:$E$28252,"*企健网*",Sheet1!$D$5:$D$28252,"&lt;&gt;企健网",Sheet1!$D$5:$D$28252,"&lt;&gt;内部转款",Sheet1!$D$5:$D$28252,"&lt;&gt;内部转账",Sheet1!$E$5:$E$28252,"&lt;&gt;*调拨*")</f>
        <v>0</v>
      </c>
      <c r="N570" s="32">
        <f>SUMIFS(Sheet1!$F$5:$F$28252,Sheet1!$I$5:$I$28252,$B570,Sheet1!$L$5:$L$28252,$A570,Sheet1!$D$5:$D$28252,"银联",Sheet1!$E$5:$E$28252,"&lt;&gt;*调拨*")+SUMIFS(Sheet1!$F$5:$F$28252,Sheet1!$I$5:$I$28252,$B570,Sheet1!$L$5:$L$28252,$A570,Sheet1!$E$5:$E$28252,"*银联*",Sheet1!$D$5:$D$28252,"&lt;&gt;银联",Sheet1!$D$5:$D$28252,"&lt;&gt;内部转款",Sheet1!$D$5:$D$28252,"&lt;&gt;内部转账",Sheet1!$E$5:$E$28252,"&lt;&gt;*调拨*")</f>
        <v>0</v>
      </c>
      <c r="O570" s="32">
        <f>SUMIFS(Sheet1!$F$5:$F$28252,Sheet1!$I$5:$I$28252,$B570,Sheet1!$L$5:$L$28252,$A570,Sheet1!$D$5:$D$28252,"京东",Sheet1!$E$5:$E$28252,"&lt;&gt;*调拨*")+SUMIFS(Sheet1!$F$5:$F$28252,Sheet1!$I$5:$I$28252,$B570,Sheet1!$L$5:$L$28252,$A570,Sheet1!$E$5:$E$28252,"*京东*",Sheet1!$D$5:$D$28252,"&lt;&gt;京东",Sheet1!$D$5:$D$28252,"&lt;&gt;内部转款",Sheet1!$D$5:$D$28252,"&lt;&gt;内部转账",Sheet1!$E$5:$E$28252,"&lt;&gt;*调拨*")</f>
        <v>0</v>
      </c>
      <c r="P570" s="32">
        <f>SUMIFS(Sheet1!$F$5:$F$28252,Sheet1!$I$5:$I$28252,$B570,Sheet1!$L$5:$L$28252,$A570,Sheet1!$D$5:$D$28252,"药机微信",Sheet1!$E$5:$E$28252,"&lt;&gt;*调拨*")+SUMIFS(Sheet1!$F$5:$F$28252,Sheet1!$I$5:$I$28252,$B570,Sheet1!$L$5:$L$28252,$A570,Sheet1!$E$5:$E$28252,"*药机微信*",Sheet1!$D$5:$D$28252,"&lt;&gt;药机微信",Sheet1!$D$5:$D$28252,"&lt;&gt;内部转款",Sheet1!$D$5:$D$28252,"&lt;&gt;内部转账",Sheet1!$E$5:$E$28252,"&lt;&gt;*调拨*")</f>
        <v>0</v>
      </c>
      <c r="Q570" s="32">
        <f>SUMIFS(Sheet1!$F$5:$F$28252,Sheet1!$I$5:$I$28252,$B570,Sheet1!$L$5:$L$28252,$A570,Sheet1!$D$5:$D$28252,"亲情卡",Sheet1!$E$5:$E$28252,"&lt;&gt;*调拨*")+SUMIFS(Sheet1!$F$5:$F$28252,Sheet1!$I$5:$I$28252,$B570,Sheet1!$L$5:$L$28252,$A570,Sheet1!$E$5:$E$28252,"*亲情卡*",Sheet1!$D$5:$D$28252,"&lt;&gt;亲情卡",Sheet1!$D$5:$D$28252,"&lt;&gt;内部转款",Sheet1!$D$5:$D$28252,"&lt;&gt;内部转账",Sheet1!$E$5:$E$28252,"&lt;&gt;*调拨*")</f>
        <v>0</v>
      </c>
      <c r="R570" s="32">
        <f>SUMIFS(Sheet1!$F$5:$F$28252,Sheet1!$I$5:$I$28252,$B570,Sheet1!$L$5:$L$28252,$A570,Sheet1!$D$5:$D$28252,"优惠券",Sheet1!$E$5:$E$28252,"&lt;&gt;*调拨*")+SUMIFS(Sheet1!$F$5:$F$28252,Sheet1!$I$5:$I$28252,$B570,Sheet1!$L$5:$L$28252,$A570,Sheet1!$E$5:$E$28252,"*优惠券*",Sheet1!$D$5:$D$28252,"&lt;&gt;优惠券",Sheet1!$D$5:$D$28252,"&lt;&gt;内部转款",Sheet1!$D$5:$D$28252,"&lt;&gt;内部转账",Sheet1!$E$5:$E$28252,"&lt;&gt;*调拨*")</f>
        <v>0</v>
      </c>
      <c r="S570" s="32">
        <f>SUMIFS(Sheet1!$F$5:$F$28252,Sheet1!$I$5:$I$28252,$B570,Sheet1!$L$5:$L$28252,$A570,Sheet1!$D$5:$D$28252,"代金券",Sheet1!$E$5:$E$28252,"&lt;&gt;*调拨*")+SUMIFS(Sheet1!$F$5:$F$28252,Sheet1!$I$5:$I$28252,$B570,Sheet1!$L$5:$L$28252,$A570,Sheet1!$E$5:$E$28252,"*代金券*",Sheet1!$D$5:$D$28252,"&lt;&gt;代金券",Sheet1!$D$5:$D$28252,"&lt;&gt;内部转款",Sheet1!$D$5:$D$28252,"&lt;&gt;内部转账",Sheet1!$E$5:$E$28252,"&lt;&gt;*调拨*")</f>
        <v>0</v>
      </c>
      <c r="T570" s="32">
        <f>SUMIFS(Sheet1!$F$5:$F$28252,Sheet1!$I$5:$I$28252,$B570,Sheet1!$L$5:$L$28252,$A570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570,Sheet1!$L$5:$L$28252,$A570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570,Sheet1!$L$5:$L$28252,$A570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570,Sheet1!$L$5:$L$28252,$A570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70" s="32">
        <f>SUMIFS(Sheet1!$F$5:$F$28252,Sheet1!$I$5:$I$28252,$B570,Sheet1!$L$5:$L$28252,$A570,Sheet1!$E$5:$E$28252,"*调拨*")</f>
        <v>0</v>
      </c>
      <c r="V570" s="32">
        <f>SUMIFS(Sheet1!$F$5:$F$28252,Sheet1!$I$5:$I$28252,$B570,Sheet1!$L$5:$L$28252,$A570,Sheet1!$D$5:$D$28252,"储值",Sheet1!$E$5:$E$28252,"&lt;&gt;*调拨*")+SUMIFS(Sheet1!$F$5:$F$28252,Sheet1!$I$5:$I$28252,$B570,Sheet1!$L$5:$L$28252,$A570,Sheet1!$E$5:$E$28252,"*储值*",Sheet1!$D$5:$D$28252,"&lt;&gt;储值",Sheet1!$D$5:$D$28252,"&lt;&gt;内部转款",Sheet1!$D$5:$D$28252,"&lt;&gt;内部转账",Sheet1!$E$5:$E$28252,"&lt;&gt;*调拨*")</f>
        <v>0</v>
      </c>
      <c r="W570" s="32">
        <f>SUMIFS(Sheet1!$F$5:$F$28252,Sheet1!$I$5:$I$28252,$B570,Sheet1!$L$5:$L$28252,$A570,Sheet1!$D$5:$D$28252,"效期",Sheet1!$E$5:$E$28252,"&lt;&gt;*调拨*")+SUMIFS(Sheet1!$F$5:$F$28252,Sheet1!$I$5:$I$28252,$B570,Sheet1!$L$5:$L$28252,$A570,Sheet1!$E$5:$E$28252,"*效期*",Sheet1!$D$5:$D$28252,"&lt;&gt;效期",Sheet1!$D$5:$D$28252,"&lt;&gt;内部转款",Sheet1!$D$5:$D$28252,"&lt;&gt;内部转账",Sheet1!$E$5:$E$28252,"&lt;&gt;*调拨*")</f>
        <v>0</v>
      </c>
      <c r="X570" s="32">
        <f>SUMIFS(Sheet1!$F$5:$F$28252,Sheet1!$I$5:$I$28252,$B570,Sheet1!$L$5:$L$28252,$A570,Sheet1!$D$5:$D$28252,"内部转款",Sheet1!$E$5:$E$28252,"&lt;&gt;*调拨*")+SUMIFS(Sheet1!$F$5:$F$28252,Sheet1!$I$5:$I$28252,$B570,Sheet1!$L$5:$L$28252,$A570,Sheet1!$D$5:$D$28252,"内部转账",Sheet1!$E$5:$E$28252,"&lt;&gt;*调拨*")</f>
        <v>0</v>
      </c>
      <c r="Y570" s="32">
        <f t="shared" si="40"/>
        <v>0</v>
      </c>
      <c r="Z570" s="32">
        <f>SUMIFS(Sheet1!$F$5:$F$28252,Sheet1!$I$5:$I$28252,$B570,Sheet1!$L$5:$L$28252,$A570)</f>
        <v>0</v>
      </c>
      <c r="AA570" s="32">
        <f>SUMIFS(Sheet1!$G$5:$G$28252,Sheet1!$I$5:$I$28252,$B570,Sheet1!$L$5:$L$28252,$A570,Sheet1!$D$5:$D$28252,"工资",Sheet1!$E$5:$E$28252,"&lt;&gt;*调拨*")+SUMIFS(Sheet1!$G$5:$G$28252,Sheet1!$I$5:$I$28252,$B570,Sheet1!$L$5:$L$28252,$A570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70" s="32">
        <f>SUMIFS(Sheet1!$G$5:$G$28252,Sheet1!$I$5:$I$28252,$B570,Sheet1!$L$5:$L$28252,$A570,Sheet1!$D$5:$D$28252,"水费",Sheet1!$E$5:$E$28252,"&lt;&gt;*调拨*")+SUMIFS(Sheet1!$G$5:$G$28252,Sheet1!$I$5:$I$28252,$B570,Sheet1!$L$5:$L$28252,$A570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70" s="32">
        <f>SUMIFS(Sheet1!$G$5:$G$28252,Sheet1!$I$5:$I$28252,$B570,Sheet1!$L$5:$L$28252,$A570,Sheet1!$D$5:$D$28252,"电费",Sheet1!$E$5:$E$28252,"&lt;&gt;*调拨*")+SUMIFS(Sheet1!$G$5:$G$28252,Sheet1!$I$5:$I$28252,$B570,Sheet1!$L$5:$L$28252,$A570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70" s="32">
        <f>SUMIFS(Sheet1!$G$5:$G$28252,Sheet1!$I$5:$I$28252,$B570,Sheet1!$L$5:$L$28252,$A570,Sheet1!$D$5:$D$28252,"宽带费",Sheet1!$E$5:$E$28252,"&lt;&gt;*调拨*")+SUMIFS(Sheet1!$G$5:$G$28252,Sheet1!$I$5:$I$28252,$B570,Sheet1!$L$5:$L$28252,$A570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70" s="32">
        <f>SUMIFS(Sheet1!$G$5:$G$28252,Sheet1!$I$5:$I$28252,$B570,Sheet1!$L$5:$L$28252,$A570,Sheet1!$D$5:$D$28252,"办公费",Sheet1!$E$5:$E$28252,"&lt;&gt;*调拨*")+SUMIFS(Sheet1!$G$5:$G$28252,Sheet1!$I$5:$I$28252,$B570,Sheet1!$L$5:$L$28252,$A570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70" s="32">
        <f>SUMIFS(Sheet1!$G$5:$G$28252,Sheet1!$I$5:$I$28252,$B570,Sheet1!$L$5:$L$28252,$A570,Sheet1!$D$5:$D$28252,"话费",Sheet1!$E$5:$E$28252,"&lt;&gt;*调拨*")+SUMIFS(Sheet1!$G$5:$G$28252,Sheet1!$I$5:$I$28252,$B570,Sheet1!$L$5:$L$28252,$A570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70" s="32">
        <f>SUMIFS(Sheet1!$G$5:$G$28252,Sheet1!$I$5:$I$28252,$B570,Sheet1!$L$5:$L$28252,$A570,Sheet1!$D$5:$D$28252,"房租",Sheet1!$E$5:$E$28252,"&lt;&gt;*调拨*")+SUMIFS(Sheet1!$G$5:$G$28252,Sheet1!$I$5:$I$28252,$B570,Sheet1!$L$5:$L$28252,$A570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70" s="32">
        <f>SUMIFS(Sheet1!$G$5:$G$28252,Sheet1!$I$5:$I$28252,$B570,Sheet1!$L$5:$L$28252,$A570,Sheet1!$E$5:$E$28252,"*调拨*")</f>
        <v>0</v>
      </c>
      <c r="AI570" s="32">
        <f>SUMIFS(Sheet1!$G$5:$G$28252,Sheet1!$I$5:$I$28252,$B570,Sheet1!$L$5:$L$28252,$A570,Sheet1!$D$5:$D$28252,"内部转款",Sheet1!$E$5:$E$28252,"&lt;&gt;*调拨*")+SUMIFS(Sheet1!$G$5:$G$28252,Sheet1!$I$5:$I$28252,$B570,Sheet1!$L$5:$L$28252,$A570,Sheet1!$D$5:$D$28252,"内部转账",Sheet1!$E$5:$E$28252,"&lt;&gt;*调拨*")</f>
        <v>0</v>
      </c>
      <c r="AJ570" s="32">
        <f t="shared" si="41"/>
        <v>0</v>
      </c>
      <c r="AK570" s="32">
        <f>SUMIFS(Sheet1!$G$5:$G$28252,Sheet1!$I$5:$I$28252,$B570,Sheet1!$L$5:$L$28252,$A570)</f>
        <v>0</v>
      </c>
      <c r="AL570" s="32">
        <f t="shared" si="42"/>
        <v>0</v>
      </c>
    </row>
    <row r="571" ht="16.5" spans="1:38">
      <c r="A571" s="30">
        <v>202610</v>
      </c>
      <c r="B571" s="31" t="s">
        <v>87</v>
      </c>
      <c r="C571" s="32">
        <f>SUMIFS(Sheet1!$F$5:$F$28252,Sheet1!$I$5:$I$28252,$B571,Sheet1!$L$5:$L$28252,$A571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71" s="32">
        <f>SUMIFS(Sheet1!$F$5:$F$28252,Sheet1!$I$5:$I$28252,$B571,Sheet1!$L$5:$L$28252,$A571,Sheet1!$D$5:$D$28252,"医保即时拨付",Sheet1!$E$5:$E$28252,"&lt;&gt;*调拨*")+SUMIFS(Sheet1!$F$5:$F$28252,Sheet1!$I$5:$I$28252,$B571,Sheet1!$L$5:$L$28252,$A571,Sheet1!$E$5:$E$28252,"*医保即时拨付*",Sheet1!$D$5:$D$28252,"&lt;&gt;医保即时拨付",Sheet1!$D$5:$D$28252,"&lt;&gt;内部转款",Sheet1!$D$5:$D$28252,"&lt;&gt;内部转账",Sheet1!$E$5:$E$28252,"&lt;&gt;*调拨*")</f>
        <v>0</v>
      </c>
      <c r="E571" s="32">
        <f>SUMIFS(Sheet1!$F$5:$F$28252,Sheet1!$I$5:$I$28252,$B571,Sheet1!$L$5:$L$28252,$A571,Sheet1!$D$5:$D$28252,"医保",Sheet1!$E$5:$E$28252,"&lt;&gt;*调拨*",Sheet1!$E$5:$E$28252,"&lt;&gt;*医保即时拨付*")+SUMIFS(Sheet1!$F$5:$F$28252,Sheet1!$I$5:$I$28252,$B571,Sheet1!$L$5:$L$28252,$A571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71" s="32">
        <f>SUMIFS(Sheet1!$F$5:$F$28252,Sheet1!$I$5:$I$28252,$B571,Sheet1!$L$5:$L$28252,$A571,Sheet1!$D$5:$D$28252,"聚合",Sheet1!$E$5:$E$28252,"&lt;&gt;*调拨*")+SUMIFS(Sheet1!$F$5:$F$28252,Sheet1!$I$5:$I$28252,$B571,Sheet1!$L$5:$L$28252,$A571,Sheet1!$E$5:$E$28252,"*聚合*",Sheet1!$D$5:$D$28252,"&lt;&gt;聚合",Sheet1!$D$5:$D$28252,"&lt;&gt;内部转款",Sheet1!$D$5:$D$28252,"&lt;&gt;内部转账",Sheet1!$E$5:$E$28252,"&lt;&gt;*调拨*")</f>
        <v>0</v>
      </c>
      <c r="G571" s="32">
        <f>SUMIFS(Sheet1!$F$5:$F$28252,Sheet1!$I$5:$I$28252,$B571,Sheet1!$L$5:$L$28252,$A571,Sheet1!$D$5:$D$28252,"24小时微信",Sheet1!$E$5:$E$28252,"&lt;&gt;*调拨*")+SUMIFS(Sheet1!$F$5:$F$28252,Sheet1!$I$5:$I$28252,$B571,Sheet1!$L$5:$L$28252,$A571,Sheet1!$E$5:$E$28252,"*24小时微信*",Sheet1!$D$5:$D$28252,"&lt;&gt;24小时微信",Sheet1!$D$5:$D$28252,"&lt;&gt;内部转款",Sheet1!$D$5:$D$28252,"&lt;&gt;内部转账",Sheet1!$E$5:$E$28252,"&lt;&gt;*调拨*")</f>
        <v>0</v>
      </c>
      <c r="H571" s="32">
        <f>SUMIFS(Sheet1!$F$5:$F$28252,Sheet1!$I$5:$I$28252,$B571,Sheet1!$L$5:$L$28252,$A571,Sheet1!$D$5:$D$28252,"美团",Sheet1!$E$5:$E$28252,"&lt;&gt;*调拨*")+SUMIFS(Sheet1!$F$5:$F$28252,Sheet1!$I$5:$I$28252,$B571,Sheet1!$L$5:$L$28252,$A571,Sheet1!$E$5:$E$28252,"*美团*",Sheet1!$D$5:$D$28252,"&lt;&gt;美团",Sheet1!$D$5:$D$28252,"&lt;&gt;内部转款",Sheet1!$D$5:$D$28252,"&lt;&gt;内部转账",Sheet1!$E$5:$E$28252,"&lt;&gt;*调拨*")</f>
        <v>0</v>
      </c>
      <c r="I571" s="32">
        <f>SUMIFS(Sheet1!$F$5:$F$28252,Sheet1!$I$5:$I$28252,$B571,Sheet1!$L$5:$L$28252,$A571,Sheet1!$D$5:$D$28252,"饿了么",Sheet1!$E$5:$E$28252,"&lt;&gt;*调拨*")+SUMIFS(Sheet1!$F$5:$F$28252,Sheet1!$I$5:$I$28252,$B571,Sheet1!$L$5:$L$28252,$A571,Sheet1!$E$5:$E$28252,"*饿了么*",Sheet1!$D$5:$D$28252,"&lt;&gt;饿了么",Sheet1!$D$5:$D$28252,"&lt;&gt;内部转款",Sheet1!$D$5:$D$28252,"&lt;&gt;内部转账",Sheet1!$E$5:$E$28252,"&lt;&gt;*调拨*")</f>
        <v>0</v>
      </c>
      <c r="J571" s="32">
        <f>SUMIFS(Sheet1!$F$5:$F$28252,Sheet1!$I$5:$I$28252,$B571,Sheet1!$L$5:$L$28252,$A571,Sheet1!$D$5:$D$28252,"健E卡",Sheet1!$E$5:$E$28252,"&lt;&gt;*调拨*")+SUMIFS(Sheet1!$F$5:$F$28252,Sheet1!$I$5:$I$28252,$B571,Sheet1!$L$5:$L$28252,$A571,Sheet1!$E$5:$E$28252,"*健E卡*",Sheet1!$D$5:$D$28252,"&lt;&gt;健E卡",Sheet1!$D$5:$D$28252,"&lt;&gt;内部转款",Sheet1!$D$5:$D$28252,"&lt;&gt;内部转账",Sheet1!$E$5:$E$28252,"&lt;&gt;*调拨*")</f>
        <v>0</v>
      </c>
      <c r="K571" s="32">
        <f>SUMIFS(Sheet1!$F$5:$F$28252,Sheet1!$I$5:$I$28252,$B571,Sheet1!$L$5:$L$28252,$A571,Sheet1!$D$5:$D$28252,"抖音",Sheet1!$E$5:$E$28252,"&lt;&gt;*调拨*")+SUMIFS(Sheet1!$F$5:$F$28252,Sheet1!$I$5:$I$28252,$B571,Sheet1!$L$5:$L$28252,$A571,Sheet1!$E$5:$E$28252,"*抖音*",Sheet1!$D$5:$D$28252,"&lt;&gt;抖音",Sheet1!$D$5:$D$28252,"&lt;&gt;内部转款",Sheet1!$D$5:$D$28252,"&lt;&gt;内部转账",Sheet1!$E$5:$E$28252,"&lt;&gt;*调拨*")</f>
        <v>0</v>
      </c>
      <c r="L571" s="32">
        <f>SUMIFS(Sheet1!$F$5:$F$28252,Sheet1!$I$5:$I$28252,$B571,Sheet1!$L$5:$L$28252,$A571,Sheet1!$D$5:$D$28252,"医卡通",Sheet1!$E$5:$E$28252,"&lt;&gt;*调拨*")+SUMIFS(Sheet1!$F$5:$F$28252,Sheet1!$I$5:$I$28252,$B571,Sheet1!$L$5:$L$28252,$A571,Sheet1!$E$5:$E$28252,"*医卡通*",Sheet1!$D$5:$D$28252,"&lt;&gt;医卡通",Sheet1!$D$5:$D$28252,"&lt;&gt;内部转款",Sheet1!$D$5:$D$28252,"&lt;&gt;内部转账",Sheet1!$E$5:$E$28252,"&lt;&gt;*调拨*")</f>
        <v>0</v>
      </c>
      <c r="M571" s="32">
        <f>SUMIFS(Sheet1!$F$5:$F$28252,Sheet1!$I$5:$I$28252,$B571,Sheet1!$L$5:$L$28252,$A571,Sheet1!$D$5:$D$28252,"企健网",Sheet1!$E$5:$E$28252,"&lt;&gt;*调拨*")+SUMIFS(Sheet1!$F$5:$F$28252,Sheet1!$I$5:$I$28252,$B571,Sheet1!$L$5:$L$28252,$A571,Sheet1!$E$5:$E$28252,"*企健网*",Sheet1!$D$5:$D$28252,"&lt;&gt;企健网",Sheet1!$D$5:$D$28252,"&lt;&gt;内部转款",Sheet1!$D$5:$D$28252,"&lt;&gt;内部转账",Sheet1!$E$5:$E$28252,"&lt;&gt;*调拨*")</f>
        <v>0</v>
      </c>
      <c r="N571" s="32">
        <f>SUMIFS(Sheet1!$F$5:$F$28252,Sheet1!$I$5:$I$28252,$B571,Sheet1!$L$5:$L$28252,$A571,Sheet1!$D$5:$D$28252,"银联",Sheet1!$E$5:$E$28252,"&lt;&gt;*调拨*")+SUMIFS(Sheet1!$F$5:$F$28252,Sheet1!$I$5:$I$28252,$B571,Sheet1!$L$5:$L$28252,$A571,Sheet1!$E$5:$E$28252,"*银联*",Sheet1!$D$5:$D$28252,"&lt;&gt;银联",Sheet1!$D$5:$D$28252,"&lt;&gt;内部转款",Sheet1!$D$5:$D$28252,"&lt;&gt;内部转账",Sheet1!$E$5:$E$28252,"&lt;&gt;*调拨*")</f>
        <v>0</v>
      </c>
      <c r="O571" s="32">
        <f>SUMIFS(Sheet1!$F$5:$F$28252,Sheet1!$I$5:$I$28252,$B571,Sheet1!$L$5:$L$28252,$A571,Sheet1!$D$5:$D$28252,"京东",Sheet1!$E$5:$E$28252,"&lt;&gt;*调拨*")+SUMIFS(Sheet1!$F$5:$F$28252,Sheet1!$I$5:$I$28252,$B571,Sheet1!$L$5:$L$28252,$A571,Sheet1!$E$5:$E$28252,"*京东*",Sheet1!$D$5:$D$28252,"&lt;&gt;京东",Sheet1!$D$5:$D$28252,"&lt;&gt;内部转款",Sheet1!$D$5:$D$28252,"&lt;&gt;内部转账",Sheet1!$E$5:$E$28252,"&lt;&gt;*调拨*")</f>
        <v>0</v>
      </c>
      <c r="P571" s="32">
        <f>SUMIFS(Sheet1!$F$5:$F$28252,Sheet1!$I$5:$I$28252,$B571,Sheet1!$L$5:$L$28252,$A571,Sheet1!$D$5:$D$28252,"药机微信",Sheet1!$E$5:$E$28252,"&lt;&gt;*调拨*")+SUMIFS(Sheet1!$F$5:$F$28252,Sheet1!$I$5:$I$28252,$B571,Sheet1!$L$5:$L$28252,$A571,Sheet1!$E$5:$E$28252,"*药机微信*",Sheet1!$D$5:$D$28252,"&lt;&gt;药机微信",Sheet1!$D$5:$D$28252,"&lt;&gt;内部转款",Sheet1!$D$5:$D$28252,"&lt;&gt;内部转账",Sheet1!$E$5:$E$28252,"&lt;&gt;*调拨*")</f>
        <v>0</v>
      </c>
      <c r="Q571" s="32">
        <f>SUMIFS(Sheet1!$F$5:$F$28252,Sheet1!$I$5:$I$28252,$B571,Sheet1!$L$5:$L$28252,$A571,Sheet1!$D$5:$D$28252,"亲情卡",Sheet1!$E$5:$E$28252,"&lt;&gt;*调拨*")+SUMIFS(Sheet1!$F$5:$F$28252,Sheet1!$I$5:$I$28252,$B571,Sheet1!$L$5:$L$28252,$A571,Sheet1!$E$5:$E$28252,"*亲情卡*",Sheet1!$D$5:$D$28252,"&lt;&gt;亲情卡",Sheet1!$D$5:$D$28252,"&lt;&gt;内部转款",Sheet1!$D$5:$D$28252,"&lt;&gt;内部转账",Sheet1!$E$5:$E$28252,"&lt;&gt;*调拨*")</f>
        <v>0</v>
      </c>
      <c r="R571" s="32">
        <f>SUMIFS(Sheet1!$F$5:$F$28252,Sheet1!$I$5:$I$28252,$B571,Sheet1!$L$5:$L$28252,$A571,Sheet1!$D$5:$D$28252,"优惠券",Sheet1!$E$5:$E$28252,"&lt;&gt;*调拨*")+SUMIFS(Sheet1!$F$5:$F$28252,Sheet1!$I$5:$I$28252,$B571,Sheet1!$L$5:$L$28252,$A571,Sheet1!$E$5:$E$28252,"*优惠券*",Sheet1!$D$5:$D$28252,"&lt;&gt;优惠券",Sheet1!$D$5:$D$28252,"&lt;&gt;内部转款",Sheet1!$D$5:$D$28252,"&lt;&gt;内部转账",Sheet1!$E$5:$E$28252,"&lt;&gt;*调拨*")</f>
        <v>0</v>
      </c>
      <c r="S571" s="32">
        <f>SUMIFS(Sheet1!$F$5:$F$28252,Sheet1!$I$5:$I$28252,$B571,Sheet1!$L$5:$L$28252,$A571,Sheet1!$D$5:$D$28252,"代金券",Sheet1!$E$5:$E$28252,"&lt;&gt;*调拨*")+SUMIFS(Sheet1!$F$5:$F$28252,Sheet1!$I$5:$I$28252,$B571,Sheet1!$L$5:$L$28252,$A571,Sheet1!$E$5:$E$28252,"*代金券*",Sheet1!$D$5:$D$28252,"&lt;&gt;代金券",Sheet1!$D$5:$D$28252,"&lt;&gt;内部转款",Sheet1!$D$5:$D$28252,"&lt;&gt;内部转账",Sheet1!$E$5:$E$28252,"&lt;&gt;*调拨*")</f>
        <v>0</v>
      </c>
      <c r="T571" s="32">
        <f>SUMIFS(Sheet1!$F$5:$F$28252,Sheet1!$I$5:$I$28252,$B571,Sheet1!$L$5:$L$28252,$A571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571,Sheet1!$L$5:$L$28252,$A571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571,Sheet1!$L$5:$L$28252,$A571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571,Sheet1!$L$5:$L$28252,$A571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71" s="32">
        <f>SUMIFS(Sheet1!$F$5:$F$28252,Sheet1!$I$5:$I$28252,$B571,Sheet1!$L$5:$L$28252,$A571,Sheet1!$E$5:$E$28252,"*调拨*")</f>
        <v>0</v>
      </c>
      <c r="V571" s="32">
        <f>SUMIFS(Sheet1!$F$5:$F$28252,Sheet1!$I$5:$I$28252,$B571,Sheet1!$L$5:$L$28252,$A571,Sheet1!$D$5:$D$28252,"储值",Sheet1!$E$5:$E$28252,"&lt;&gt;*调拨*")+SUMIFS(Sheet1!$F$5:$F$28252,Sheet1!$I$5:$I$28252,$B571,Sheet1!$L$5:$L$28252,$A571,Sheet1!$E$5:$E$28252,"*储值*",Sheet1!$D$5:$D$28252,"&lt;&gt;储值",Sheet1!$D$5:$D$28252,"&lt;&gt;内部转款",Sheet1!$D$5:$D$28252,"&lt;&gt;内部转账",Sheet1!$E$5:$E$28252,"&lt;&gt;*调拨*")</f>
        <v>0</v>
      </c>
      <c r="W571" s="32">
        <f>SUMIFS(Sheet1!$F$5:$F$28252,Sheet1!$I$5:$I$28252,$B571,Sheet1!$L$5:$L$28252,$A571,Sheet1!$D$5:$D$28252,"效期",Sheet1!$E$5:$E$28252,"&lt;&gt;*调拨*")+SUMIFS(Sheet1!$F$5:$F$28252,Sheet1!$I$5:$I$28252,$B571,Sheet1!$L$5:$L$28252,$A571,Sheet1!$E$5:$E$28252,"*效期*",Sheet1!$D$5:$D$28252,"&lt;&gt;效期",Sheet1!$D$5:$D$28252,"&lt;&gt;内部转款",Sheet1!$D$5:$D$28252,"&lt;&gt;内部转账",Sheet1!$E$5:$E$28252,"&lt;&gt;*调拨*")</f>
        <v>0</v>
      </c>
      <c r="X571" s="32">
        <f>SUMIFS(Sheet1!$F$5:$F$28252,Sheet1!$I$5:$I$28252,$B571,Sheet1!$L$5:$L$28252,$A571,Sheet1!$D$5:$D$28252,"内部转款",Sheet1!$E$5:$E$28252,"&lt;&gt;*调拨*")+SUMIFS(Sheet1!$F$5:$F$28252,Sheet1!$I$5:$I$28252,$B571,Sheet1!$L$5:$L$28252,$A571,Sheet1!$D$5:$D$28252,"内部转账",Sheet1!$E$5:$E$28252,"&lt;&gt;*调拨*")</f>
        <v>0</v>
      </c>
      <c r="Y571" s="32">
        <f t="shared" si="40"/>
        <v>0</v>
      </c>
      <c r="Z571" s="32">
        <f>SUMIFS(Sheet1!$F$5:$F$28252,Sheet1!$I$5:$I$28252,$B571,Sheet1!$L$5:$L$28252,$A571)</f>
        <v>0</v>
      </c>
      <c r="AA571" s="32">
        <f>SUMIFS(Sheet1!$G$5:$G$28252,Sheet1!$I$5:$I$28252,$B571,Sheet1!$L$5:$L$28252,$A571,Sheet1!$D$5:$D$28252,"工资",Sheet1!$E$5:$E$28252,"&lt;&gt;*调拨*")+SUMIFS(Sheet1!$G$5:$G$28252,Sheet1!$I$5:$I$28252,$B571,Sheet1!$L$5:$L$28252,$A571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71" s="32">
        <f>SUMIFS(Sheet1!$G$5:$G$28252,Sheet1!$I$5:$I$28252,$B571,Sheet1!$L$5:$L$28252,$A571,Sheet1!$D$5:$D$28252,"水费",Sheet1!$E$5:$E$28252,"&lt;&gt;*调拨*")+SUMIFS(Sheet1!$G$5:$G$28252,Sheet1!$I$5:$I$28252,$B571,Sheet1!$L$5:$L$28252,$A571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71" s="32">
        <f>SUMIFS(Sheet1!$G$5:$G$28252,Sheet1!$I$5:$I$28252,$B571,Sheet1!$L$5:$L$28252,$A571,Sheet1!$D$5:$D$28252,"电费",Sheet1!$E$5:$E$28252,"&lt;&gt;*调拨*")+SUMIFS(Sheet1!$G$5:$G$28252,Sheet1!$I$5:$I$28252,$B571,Sheet1!$L$5:$L$28252,$A571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71" s="32">
        <f>SUMIFS(Sheet1!$G$5:$G$28252,Sheet1!$I$5:$I$28252,$B571,Sheet1!$L$5:$L$28252,$A571,Sheet1!$D$5:$D$28252,"宽带费",Sheet1!$E$5:$E$28252,"&lt;&gt;*调拨*")+SUMIFS(Sheet1!$G$5:$G$28252,Sheet1!$I$5:$I$28252,$B571,Sheet1!$L$5:$L$28252,$A571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71" s="32">
        <f>SUMIFS(Sheet1!$G$5:$G$28252,Sheet1!$I$5:$I$28252,$B571,Sheet1!$L$5:$L$28252,$A571,Sheet1!$D$5:$D$28252,"办公费",Sheet1!$E$5:$E$28252,"&lt;&gt;*调拨*")+SUMIFS(Sheet1!$G$5:$G$28252,Sheet1!$I$5:$I$28252,$B571,Sheet1!$L$5:$L$28252,$A571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71" s="32">
        <f>SUMIFS(Sheet1!$G$5:$G$28252,Sheet1!$I$5:$I$28252,$B571,Sheet1!$L$5:$L$28252,$A571,Sheet1!$D$5:$D$28252,"话费",Sheet1!$E$5:$E$28252,"&lt;&gt;*调拨*")+SUMIFS(Sheet1!$G$5:$G$28252,Sheet1!$I$5:$I$28252,$B571,Sheet1!$L$5:$L$28252,$A571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71" s="32">
        <f>SUMIFS(Sheet1!$G$5:$G$28252,Sheet1!$I$5:$I$28252,$B571,Sheet1!$L$5:$L$28252,$A571,Sheet1!$D$5:$D$28252,"房租",Sheet1!$E$5:$E$28252,"&lt;&gt;*调拨*")+SUMIFS(Sheet1!$G$5:$G$28252,Sheet1!$I$5:$I$28252,$B571,Sheet1!$L$5:$L$28252,$A571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71" s="32">
        <f>SUMIFS(Sheet1!$G$5:$G$28252,Sheet1!$I$5:$I$28252,$B571,Sheet1!$L$5:$L$28252,$A571,Sheet1!$E$5:$E$28252,"*调拨*")</f>
        <v>0</v>
      </c>
      <c r="AI571" s="32">
        <f>SUMIFS(Sheet1!$G$5:$G$28252,Sheet1!$I$5:$I$28252,$B571,Sheet1!$L$5:$L$28252,$A571,Sheet1!$D$5:$D$28252,"内部转款",Sheet1!$E$5:$E$28252,"&lt;&gt;*调拨*")+SUMIFS(Sheet1!$G$5:$G$28252,Sheet1!$I$5:$I$28252,$B571,Sheet1!$L$5:$L$28252,$A571,Sheet1!$D$5:$D$28252,"内部转账",Sheet1!$E$5:$E$28252,"&lt;&gt;*调拨*")</f>
        <v>0</v>
      </c>
      <c r="AJ571" s="32">
        <f t="shared" si="41"/>
        <v>0</v>
      </c>
      <c r="AK571" s="32">
        <f>SUMIFS(Sheet1!$G$5:$G$28252,Sheet1!$I$5:$I$28252,$B571,Sheet1!$L$5:$L$28252,$A571)</f>
        <v>0</v>
      </c>
      <c r="AL571" s="32">
        <f t="shared" si="42"/>
        <v>0</v>
      </c>
    </row>
    <row r="572" ht="16.5" spans="1:38">
      <c r="A572" s="30">
        <v>202610</v>
      </c>
      <c r="B572" s="31" t="s">
        <v>105</v>
      </c>
      <c r="C572" s="32">
        <f>SUMIFS(Sheet1!$F$5:$F$28252,Sheet1!$I$5:$I$28252,$B572,Sheet1!$L$5:$L$28252,$A572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72" s="32">
        <f>SUMIFS(Sheet1!$F$5:$F$28252,Sheet1!$I$5:$I$28252,$B572,Sheet1!$L$5:$L$28252,$A572,Sheet1!$D$5:$D$28252,"医保即时拨付",Sheet1!$E$5:$E$28252,"&lt;&gt;*调拨*")+SUMIFS(Sheet1!$F$5:$F$28252,Sheet1!$I$5:$I$28252,$B572,Sheet1!$L$5:$L$28252,$A572,Sheet1!$E$5:$E$28252,"*医保即时拨付*",Sheet1!$D$5:$D$28252,"&lt;&gt;医保即时拨付",Sheet1!$D$5:$D$28252,"&lt;&gt;内部转款",Sheet1!$D$5:$D$28252,"&lt;&gt;内部转账",Sheet1!$E$5:$E$28252,"&lt;&gt;*调拨*")</f>
        <v>0</v>
      </c>
      <c r="E572" s="32">
        <f>SUMIFS(Sheet1!$F$5:$F$28252,Sheet1!$I$5:$I$28252,$B572,Sheet1!$L$5:$L$28252,$A572,Sheet1!$D$5:$D$28252,"医保",Sheet1!$E$5:$E$28252,"&lt;&gt;*调拨*",Sheet1!$E$5:$E$28252,"&lt;&gt;*医保即时拨付*")+SUMIFS(Sheet1!$F$5:$F$28252,Sheet1!$I$5:$I$28252,$B572,Sheet1!$L$5:$L$28252,$A572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72" s="32">
        <f>SUMIFS(Sheet1!$F$5:$F$28252,Sheet1!$I$5:$I$28252,$B572,Sheet1!$L$5:$L$28252,$A572,Sheet1!$D$5:$D$28252,"聚合",Sheet1!$E$5:$E$28252,"&lt;&gt;*调拨*")+SUMIFS(Sheet1!$F$5:$F$28252,Sheet1!$I$5:$I$28252,$B572,Sheet1!$L$5:$L$28252,$A572,Sheet1!$E$5:$E$28252,"*聚合*",Sheet1!$D$5:$D$28252,"&lt;&gt;聚合",Sheet1!$D$5:$D$28252,"&lt;&gt;内部转款",Sheet1!$D$5:$D$28252,"&lt;&gt;内部转账",Sheet1!$E$5:$E$28252,"&lt;&gt;*调拨*")</f>
        <v>0</v>
      </c>
      <c r="G572" s="32">
        <f>SUMIFS(Sheet1!$F$5:$F$28252,Sheet1!$I$5:$I$28252,$B572,Sheet1!$L$5:$L$28252,$A572,Sheet1!$D$5:$D$28252,"24小时微信",Sheet1!$E$5:$E$28252,"&lt;&gt;*调拨*")+SUMIFS(Sheet1!$F$5:$F$28252,Sheet1!$I$5:$I$28252,$B572,Sheet1!$L$5:$L$28252,$A572,Sheet1!$E$5:$E$28252,"*24小时微信*",Sheet1!$D$5:$D$28252,"&lt;&gt;24小时微信",Sheet1!$D$5:$D$28252,"&lt;&gt;内部转款",Sheet1!$D$5:$D$28252,"&lt;&gt;内部转账",Sheet1!$E$5:$E$28252,"&lt;&gt;*调拨*")</f>
        <v>0</v>
      </c>
      <c r="H572" s="32">
        <f>SUMIFS(Sheet1!$F$5:$F$28252,Sheet1!$I$5:$I$28252,$B572,Sheet1!$L$5:$L$28252,$A572,Sheet1!$D$5:$D$28252,"美团",Sheet1!$E$5:$E$28252,"&lt;&gt;*调拨*")+SUMIFS(Sheet1!$F$5:$F$28252,Sheet1!$I$5:$I$28252,$B572,Sheet1!$L$5:$L$28252,$A572,Sheet1!$E$5:$E$28252,"*美团*",Sheet1!$D$5:$D$28252,"&lt;&gt;美团",Sheet1!$D$5:$D$28252,"&lt;&gt;内部转款",Sheet1!$D$5:$D$28252,"&lt;&gt;内部转账",Sheet1!$E$5:$E$28252,"&lt;&gt;*调拨*")</f>
        <v>0</v>
      </c>
      <c r="I572" s="32">
        <f>SUMIFS(Sheet1!$F$5:$F$28252,Sheet1!$I$5:$I$28252,$B572,Sheet1!$L$5:$L$28252,$A572,Sheet1!$D$5:$D$28252,"饿了么",Sheet1!$E$5:$E$28252,"&lt;&gt;*调拨*")+SUMIFS(Sheet1!$F$5:$F$28252,Sheet1!$I$5:$I$28252,$B572,Sheet1!$L$5:$L$28252,$A572,Sheet1!$E$5:$E$28252,"*饿了么*",Sheet1!$D$5:$D$28252,"&lt;&gt;饿了么",Sheet1!$D$5:$D$28252,"&lt;&gt;内部转款",Sheet1!$D$5:$D$28252,"&lt;&gt;内部转账",Sheet1!$E$5:$E$28252,"&lt;&gt;*调拨*")</f>
        <v>0</v>
      </c>
      <c r="J572" s="32">
        <f>SUMIFS(Sheet1!$F$5:$F$28252,Sheet1!$I$5:$I$28252,$B572,Sheet1!$L$5:$L$28252,$A572,Sheet1!$D$5:$D$28252,"健E卡",Sheet1!$E$5:$E$28252,"&lt;&gt;*调拨*")+SUMIFS(Sheet1!$F$5:$F$28252,Sheet1!$I$5:$I$28252,$B572,Sheet1!$L$5:$L$28252,$A572,Sheet1!$E$5:$E$28252,"*健E卡*",Sheet1!$D$5:$D$28252,"&lt;&gt;健E卡",Sheet1!$D$5:$D$28252,"&lt;&gt;内部转款",Sheet1!$D$5:$D$28252,"&lt;&gt;内部转账",Sheet1!$E$5:$E$28252,"&lt;&gt;*调拨*")</f>
        <v>0</v>
      </c>
      <c r="K572" s="32">
        <f>SUMIFS(Sheet1!$F$5:$F$28252,Sheet1!$I$5:$I$28252,$B572,Sheet1!$L$5:$L$28252,$A572,Sheet1!$D$5:$D$28252,"抖音",Sheet1!$E$5:$E$28252,"&lt;&gt;*调拨*")+SUMIFS(Sheet1!$F$5:$F$28252,Sheet1!$I$5:$I$28252,$B572,Sheet1!$L$5:$L$28252,$A572,Sheet1!$E$5:$E$28252,"*抖音*",Sheet1!$D$5:$D$28252,"&lt;&gt;抖音",Sheet1!$D$5:$D$28252,"&lt;&gt;内部转款",Sheet1!$D$5:$D$28252,"&lt;&gt;内部转账",Sheet1!$E$5:$E$28252,"&lt;&gt;*调拨*")</f>
        <v>0</v>
      </c>
      <c r="L572" s="32">
        <f>SUMIFS(Sheet1!$F$5:$F$28252,Sheet1!$I$5:$I$28252,$B572,Sheet1!$L$5:$L$28252,$A572,Sheet1!$D$5:$D$28252,"医卡通",Sheet1!$E$5:$E$28252,"&lt;&gt;*调拨*")+SUMIFS(Sheet1!$F$5:$F$28252,Sheet1!$I$5:$I$28252,$B572,Sheet1!$L$5:$L$28252,$A572,Sheet1!$E$5:$E$28252,"*医卡通*",Sheet1!$D$5:$D$28252,"&lt;&gt;医卡通",Sheet1!$D$5:$D$28252,"&lt;&gt;内部转款",Sheet1!$D$5:$D$28252,"&lt;&gt;内部转账",Sheet1!$E$5:$E$28252,"&lt;&gt;*调拨*")</f>
        <v>0</v>
      </c>
      <c r="M572" s="32">
        <f>SUMIFS(Sheet1!$F$5:$F$28252,Sheet1!$I$5:$I$28252,$B572,Sheet1!$L$5:$L$28252,$A572,Sheet1!$D$5:$D$28252,"企健网",Sheet1!$E$5:$E$28252,"&lt;&gt;*调拨*")+SUMIFS(Sheet1!$F$5:$F$28252,Sheet1!$I$5:$I$28252,$B572,Sheet1!$L$5:$L$28252,$A572,Sheet1!$E$5:$E$28252,"*企健网*",Sheet1!$D$5:$D$28252,"&lt;&gt;企健网",Sheet1!$D$5:$D$28252,"&lt;&gt;内部转款",Sheet1!$D$5:$D$28252,"&lt;&gt;内部转账",Sheet1!$E$5:$E$28252,"&lt;&gt;*调拨*")</f>
        <v>0</v>
      </c>
      <c r="N572" s="32">
        <f>SUMIFS(Sheet1!$F$5:$F$28252,Sheet1!$I$5:$I$28252,$B572,Sheet1!$L$5:$L$28252,$A572,Sheet1!$D$5:$D$28252,"银联",Sheet1!$E$5:$E$28252,"&lt;&gt;*调拨*")+SUMIFS(Sheet1!$F$5:$F$28252,Sheet1!$I$5:$I$28252,$B572,Sheet1!$L$5:$L$28252,$A572,Sheet1!$E$5:$E$28252,"*银联*",Sheet1!$D$5:$D$28252,"&lt;&gt;银联",Sheet1!$D$5:$D$28252,"&lt;&gt;内部转款",Sheet1!$D$5:$D$28252,"&lt;&gt;内部转账",Sheet1!$E$5:$E$28252,"&lt;&gt;*调拨*")</f>
        <v>0</v>
      </c>
      <c r="O572" s="32">
        <f>SUMIFS(Sheet1!$F$5:$F$28252,Sheet1!$I$5:$I$28252,$B572,Sheet1!$L$5:$L$28252,$A572,Sheet1!$D$5:$D$28252,"京东",Sheet1!$E$5:$E$28252,"&lt;&gt;*调拨*")+SUMIFS(Sheet1!$F$5:$F$28252,Sheet1!$I$5:$I$28252,$B572,Sheet1!$L$5:$L$28252,$A572,Sheet1!$E$5:$E$28252,"*京东*",Sheet1!$D$5:$D$28252,"&lt;&gt;京东",Sheet1!$D$5:$D$28252,"&lt;&gt;内部转款",Sheet1!$D$5:$D$28252,"&lt;&gt;内部转账",Sheet1!$E$5:$E$28252,"&lt;&gt;*调拨*")</f>
        <v>0</v>
      </c>
      <c r="P572" s="32">
        <f>SUMIFS(Sheet1!$F$5:$F$28252,Sheet1!$I$5:$I$28252,$B572,Sheet1!$L$5:$L$28252,$A572,Sheet1!$D$5:$D$28252,"药机微信",Sheet1!$E$5:$E$28252,"&lt;&gt;*调拨*")+SUMIFS(Sheet1!$F$5:$F$28252,Sheet1!$I$5:$I$28252,$B572,Sheet1!$L$5:$L$28252,$A572,Sheet1!$E$5:$E$28252,"*药机微信*",Sheet1!$D$5:$D$28252,"&lt;&gt;药机微信",Sheet1!$D$5:$D$28252,"&lt;&gt;内部转款",Sheet1!$D$5:$D$28252,"&lt;&gt;内部转账",Sheet1!$E$5:$E$28252,"&lt;&gt;*调拨*")</f>
        <v>0</v>
      </c>
      <c r="Q572" s="32">
        <f>SUMIFS(Sheet1!$F$5:$F$28252,Sheet1!$I$5:$I$28252,$B572,Sheet1!$L$5:$L$28252,$A572,Sheet1!$D$5:$D$28252,"亲情卡",Sheet1!$E$5:$E$28252,"&lt;&gt;*调拨*")+SUMIFS(Sheet1!$F$5:$F$28252,Sheet1!$I$5:$I$28252,$B572,Sheet1!$L$5:$L$28252,$A572,Sheet1!$E$5:$E$28252,"*亲情卡*",Sheet1!$D$5:$D$28252,"&lt;&gt;亲情卡",Sheet1!$D$5:$D$28252,"&lt;&gt;内部转款",Sheet1!$D$5:$D$28252,"&lt;&gt;内部转账",Sheet1!$E$5:$E$28252,"&lt;&gt;*调拨*")</f>
        <v>0</v>
      </c>
      <c r="R572" s="32">
        <f>SUMIFS(Sheet1!$F$5:$F$28252,Sheet1!$I$5:$I$28252,$B572,Sheet1!$L$5:$L$28252,$A572,Sheet1!$D$5:$D$28252,"优惠券",Sheet1!$E$5:$E$28252,"&lt;&gt;*调拨*")+SUMIFS(Sheet1!$F$5:$F$28252,Sheet1!$I$5:$I$28252,$B572,Sheet1!$L$5:$L$28252,$A572,Sheet1!$E$5:$E$28252,"*优惠券*",Sheet1!$D$5:$D$28252,"&lt;&gt;优惠券",Sheet1!$D$5:$D$28252,"&lt;&gt;内部转款",Sheet1!$D$5:$D$28252,"&lt;&gt;内部转账",Sheet1!$E$5:$E$28252,"&lt;&gt;*调拨*")</f>
        <v>0</v>
      </c>
      <c r="S572" s="32">
        <f>SUMIFS(Sheet1!$F$5:$F$28252,Sheet1!$I$5:$I$28252,$B572,Sheet1!$L$5:$L$28252,$A572,Sheet1!$D$5:$D$28252,"代金券",Sheet1!$E$5:$E$28252,"&lt;&gt;*调拨*")+SUMIFS(Sheet1!$F$5:$F$28252,Sheet1!$I$5:$I$28252,$B572,Sheet1!$L$5:$L$28252,$A572,Sheet1!$E$5:$E$28252,"*代金券*",Sheet1!$D$5:$D$28252,"&lt;&gt;代金券",Sheet1!$D$5:$D$28252,"&lt;&gt;内部转款",Sheet1!$D$5:$D$28252,"&lt;&gt;内部转账",Sheet1!$E$5:$E$28252,"&lt;&gt;*调拨*")</f>
        <v>0</v>
      </c>
      <c r="T572" s="32">
        <f>SUMIFS(Sheet1!$F$5:$F$28252,Sheet1!$I$5:$I$28252,$B572,Sheet1!$L$5:$L$28252,$A572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572,Sheet1!$L$5:$L$28252,$A572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572,Sheet1!$L$5:$L$28252,$A572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572,Sheet1!$L$5:$L$28252,$A572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72" s="32">
        <f>SUMIFS(Sheet1!$F$5:$F$28252,Sheet1!$I$5:$I$28252,$B572,Sheet1!$L$5:$L$28252,$A572,Sheet1!$E$5:$E$28252,"*调拨*")</f>
        <v>0</v>
      </c>
      <c r="V572" s="32">
        <f>SUMIFS(Sheet1!$F$5:$F$28252,Sheet1!$I$5:$I$28252,$B572,Sheet1!$L$5:$L$28252,$A572,Sheet1!$D$5:$D$28252,"储值",Sheet1!$E$5:$E$28252,"&lt;&gt;*调拨*")+SUMIFS(Sheet1!$F$5:$F$28252,Sheet1!$I$5:$I$28252,$B572,Sheet1!$L$5:$L$28252,$A572,Sheet1!$E$5:$E$28252,"*储值*",Sheet1!$D$5:$D$28252,"&lt;&gt;储值",Sheet1!$D$5:$D$28252,"&lt;&gt;内部转款",Sheet1!$D$5:$D$28252,"&lt;&gt;内部转账",Sheet1!$E$5:$E$28252,"&lt;&gt;*调拨*")</f>
        <v>0</v>
      </c>
      <c r="W572" s="32">
        <f>SUMIFS(Sheet1!$F$5:$F$28252,Sheet1!$I$5:$I$28252,$B572,Sheet1!$L$5:$L$28252,$A572,Sheet1!$D$5:$D$28252,"效期",Sheet1!$E$5:$E$28252,"&lt;&gt;*调拨*")+SUMIFS(Sheet1!$F$5:$F$28252,Sheet1!$I$5:$I$28252,$B572,Sheet1!$L$5:$L$28252,$A572,Sheet1!$E$5:$E$28252,"*效期*",Sheet1!$D$5:$D$28252,"&lt;&gt;效期",Sheet1!$D$5:$D$28252,"&lt;&gt;内部转款",Sheet1!$D$5:$D$28252,"&lt;&gt;内部转账",Sheet1!$E$5:$E$28252,"&lt;&gt;*调拨*")</f>
        <v>0</v>
      </c>
      <c r="X572" s="32">
        <f>SUMIFS(Sheet1!$F$5:$F$28252,Sheet1!$I$5:$I$28252,$B572,Sheet1!$L$5:$L$28252,$A572,Sheet1!$D$5:$D$28252,"内部转款",Sheet1!$E$5:$E$28252,"&lt;&gt;*调拨*")+SUMIFS(Sheet1!$F$5:$F$28252,Sheet1!$I$5:$I$28252,$B572,Sheet1!$L$5:$L$28252,$A572,Sheet1!$D$5:$D$28252,"内部转账",Sheet1!$E$5:$E$28252,"&lt;&gt;*调拨*")</f>
        <v>0</v>
      </c>
      <c r="Y572" s="32">
        <f t="shared" si="40"/>
        <v>0</v>
      </c>
      <c r="Z572" s="32">
        <f>SUMIFS(Sheet1!$F$5:$F$28252,Sheet1!$I$5:$I$28252,$B572,Sheet1!$L$5:$L$28252,$A572)</f>
        <v>0</v>
      </c>
      <c r="AA572" s="32">
        <f>SUMIFS(Sheet1!$G$5:$G$28252,Sheet1!$I$5:$I$28252,$B572,Sheet1!$L$5:$L$28252,$A572,Sheet1!$D$5:$D$28252,"工资",Sheet1!$E$5:$E$28252,"&lt;&gt;*调拨*")+SUMIFS(Sheet1!$G$5:$G$28252,Sheet1!$I$5:$I$28252,$B572,Sheet1!$L$5:$L$28252,$A572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72" s="32">
        <f>SUMIFS(Sheet1!$G$5:$G$28252,Sheet1!$I$5:$I$28252,$B572,Sheet1!$L$5:$L$28252,$A572,Sheet1!$D$5:$D$28252,"水费",Sheet1!$E$5:$E$28252,"&lt;&gt;*调拨*")+SUMIFS(Sheet1!$G$5:$G$28252,Sheet1!$I$5:$I$28252,$B572,Sheet1!$L$5:$L$28252,$A572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72" s="32">
        <f>SUMIFS(Sheet1!$G$5:$G$28252,Sheet1!$I$5:$I$28252,$B572,Sheet1!$L$5:$L$28252,$A572,Sheet1!$D$5:$D$28252,"电费",Sheet1!$E$5:$E$28252,"&lt;&gt;*调拨*")+SUMIFS(Sheet1!$G$5:$G$28252,Sheet1!$I$5:$I$28252,$B572,Sheet1!$L$5:$L$28252,$A572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72" s="32">
        <f>SUMIFS(Sheet1!$G$5:$G$28252,Sheet1!$I$5:$I$28252,$B572,Sheet1!$L$5:$L$28252,$A572,Sheet1!$D$5:$D$28252,"宽带费",Sheet1!$E$5:$E$28252,"&lt;&gt;*调拨*")+SUMIFS(Sheet1!$G$5:$G$28252,Sheet1!$I$5:$I$28252,$B572,Sheet1!$L$5:$L$28252,$A572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72" s="32">
        <f>SUMIFS(Sheet1!$G$5:$G$28252,Sheet1!$I$5:$I$28252,$B572,Sheet1!$L$5:$L$28252,$A572,Sheet1!$D$5:$D$28252,"办公费",Sheet1!$E$5:$E$28252,"&lt;&gt;*调拨*")+SUMIFS(Sheet1!$G$5:$G$28252,Sheet1!$I$5:$I$28252,$B572,Sheet1!$L$5:$L$28252,$A572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72" s="32">
        <f>SUMIFS(Sheet1!$G$5:$G$28252,Sheet1!$I$5:$I$28252,$B572,Sheet1!$L$5:$L$28252,$A572,Sheet1!$D$5:$D$28252,"话费",Sheet1!$E$5:$E$28252,"&lt;&gt;*调拨*")+SUMIFS(Sheet1!$G$5:$G$28252,Sheet1!$I$5:$I$28252,$B572,Sheet1!$L$5:$L$28252,$A572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72" s="32">
        <f>SUMIFS(Sheet1!$G$5:$G$28252,Sheet1!$I$5:$I$28252,$B572,Sheet1!$L$5:$L$28252,$A572,Sheet1!$D$5:$D$28252,"房租",Sheet1!$E$5:$E$28252,"&lt;&gt;*调拨*")+SUMIFS(Sheet1!$G$5:$G$28252,Sheet1!$I$5:$I$28252,$B572,Sheet1!$L$5:$L$28252,$A572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72" s="32">
        <f>SUMIFS(Sheet1!$G$5:$G$28252,Sheet1!$I$5:$I$28252,$B572,Sheet1!$L$5:$L$28252,$A572,Sheet1!$E$5:$E$28252,"*调拨*")</f>
        <v>0</v>
      </c>
      <c r="AI572" s="32">
        <f>SUMIFS(Sheet1!$G$5:$G$28252,Sheet1!$I$5:$I$28252,$B572,Sheet1!$L$5:$L$28252,$A572,Sheet1!$D$5:$D$28252,"内部转款",Sheet1!$E$5:$E$28252,"&lt;&gt;*调拨*")+SUMIFS(Sheet1!$G$5:$G$28252,Sheet1!$I$5:$I$28252,$B572,Sheet1!$L$5:$L$28252,$A572,Sheet1!$D$5:$D$28252,"内部转账",Sheet1!$E$5:$E$28252,"&lt;&gt;*调拨*")</f>
        <v>0</v>
      </c>
      <c r="AJ572" s="32">
        <f t="shared" si="41"/>
        <v>0</v>
      </c>
      <c r="AK572" s="32">
        <f>SUMIFS(Sheet1!$G$5:$G$28252,Sheet1!$I$5:$I$28252,$B572,Sheet1!$L$5:$L$28252,$A572)</f>
        <v>0</v>
      </c>
      <c r="AL572" s="32">
        <f t="shared" si="42"/>
        <v>0</v>
      </c>
    </row>
    <row r="573" ht="16.5" spans="1:38">
      <c r="A573" s="30">
        <v>202610</v>
      </c>
      <c r="B573" s="31" t="s">
        <v>45</v>
      </c>
      <c r="C573" s="32">
        <f>SUMIFS(Sheet1!$F$5:$F$28252,Sheet1!$I$5:$I$28252,$B573,Sheet1!$L$5:$L$28252,$A573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73" s="32">
        <f>SUMIFS(Sheet1!$F$5:$F$28252,Sheet1!$I$5:$I$28252,$B573,Sheet1!$L$5:$L$28252,$A573,Sheet1!$D$5:$D$28252,"医保即时拨付",Sheet1!$E$5:$E$28252,"&lt;&gt;*调拨*")+SUMIFS(Sheet1!$F$5:$F$28252,Sheet1!$I$5:$I$28252,$B573,Sheet1!$L$5:$L$28252,$A573,Sheet1!$E$5:$E$28252,"*医保即时拨付*",Sheet1!$D$5:$D$28252,"&lt;&gt;医保即时拨付",Sheet1!$D$5:$D$28252,"&lt;&gt;内部转款",Sheet1!$D$5:$D$28252,"&lt;&gt;内部转账",Sheet1!$E$5:$E$28252,"&lt;&gt;*调拨*")</f>
        <v>0</v>
      </c>
      <c r="E573" s="32">
        <f>SUMIFS(Sheet1!$F$5:$F$28252,Sheet1!$I$5:$I$28252,$B573,Sheet1!$L$5:$L$28252,$A573,Sheet1!$D$5:$D$28252,"医保",Sheet1!$E$5:$E$28252,"&lt;&gt;*调拨*",Sheet1!$E$5:$E$28252,"&lt;&gt;*医保即时拨付*")+SUMIFS(Sheet1!$F$5:$F$28252,Sheet1!$I$5:$I$28252,$B573,Sheet1!$L$5:$L$28252,$A573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73" s="32">
        <f>SUMIFS(Sheet1!$F$5:$F$28252,Sheet1!$I$5:$I$28252,$B573,Sheet1!$L$5:$L$28252,$A573,Sheet1!$D$5:$D$28252,"聚合",Sheet1!$E$5:$E$28252,"&lt;&gt;*调拨*")+SUMIFS(Sheet1!$F$5:$F$28252,Sheet1!$I$5:$I$28252,$B573,Sheet1!$L$5:$L$28252,$A573,Sheet1!$E$5:$E$28252,"*聚合*",Sheet1!$D$5:$D$28252,"&lt;&gt;聚合",Sheet1!$D$5:$D$28252,"&lt;&gt;内部转款",Sheet1!$D$5:$D$28252,"&lt;&gt;内部转账",Sheet1!$E$5:$E$28252,"&lt;&gt;*调拨*")</f>
        <v>0</v>
      </c>
      <c r="G573" s="32">
        <f>SUMIFS(Sheet1!$F$5:$F$28252,Sheet1!$I$5:$I$28252,$B573,Sheet1!$L$5:$L$28252,$A573,Sheet1!$D$5:$D$28252,"24小时微信",Sheet1!$E$5:$E$28252,"&lt;&gt;*调拨*")+SUMIFS(Sheet1!$F$5:$F$28252,Sheet1!$I$5:$I$28252,$B573,Sheet1!$L$5:$L$28252,$A573,Sheet1!$E$5:$E$28252,"*24小时微信*",Sheet1!$D$5:$D$28252,"&lt;&gt;24小时微信",Sheet1!$D$5:$D$28252,"&lt;&gt;内部转款",Sheet1!$D$5:$D$28252,"&lt;&gt;内部转账",Sheet1!$E$5:$E$28252,"&lt;&gt;*调拨*")</f>
        <v>0</v>
      </c>
      <c r="H573" s="32">
        <f>SUMIFS(Sheet1!$F$5:$F$28252,Sheet1!$I$5:$I$28252,$B573,Sheet1!$L$5:$L$28252,$A573,Sheet1!$D$5:$D$28252,"美团",Sheet1!$E$5:$E$28252,"&lt;&gt;*调拨*")+SUMIFS(Sheet1!$F$5:$F$28252,Sheet1!$I$5:$I$28252,$B573,Sheet1!$L$5:$L$28252,$A573,Sheet1!$E$5:$E$28252,"*美团*",Sheet1!$D$5:$D$28252,"&lt;&gt;美团",Sheet1!$D$5:$D$28252,"&lt;&gt;内部转款",Sheet1!$D$5:$D$28252,"&lt;&gt;内部转账",Sheet1!$E$5:$E$28252,"&lt;&gt;*调拨*")</f>
        <v>0</v>
      </c>
      <c r="I573" s="32">
        <f>SUMIFS(Sheet1!$F$5:$F$28252,Sheet1!$I$5:$I$28252,$B573,Sheet1!$L$5:$L$28252,$A573,Sheet1!$D$5:$D$28252,"饿了么",Sheet1!$E$5:$E$28252,"&lt;&gt;*调拨*")+SUMIFS(Sheet1!$F$5:$F$28252,Sheet1!$I$5:$I$28252,$B573,Sheet1!$L$5:$L$28252,$A573,Sheet1!$E$5:$E$28252,"*饿了么*",Sheet1!$D$5:$D$28252,"&lt;&gt;饿了么",Sheet1!$D$5:$D$28252,"&lt;&gt;内部转款",Sheet1!$D$5:$D$28252,"&lt;&gt;内部转账",Sheet1!$E$5:$E$28252,"&lt;&gt;*调拨*")</f>
        <v>0</v>
      </c>
      <c r="J573" s="32">
        <f>SUMIFS(Sheet1!$F$5:$F$28252,Sheet1!$I$5:$I$28252,$B573,Sheet1!$L$5:$L$28252,$A573,Sheet1!$D$5:$D$28252,"健E卡",Sheet1!$E$5:$E$28252,"&lt;&gt;*调拨*")+SUMIFS(Sheet1!$F$5:$F$28252,Sheet1!$I$5:$I$28252,$B573,Sheet1!$L$5:$L$28252,$A573,Sheet1!$E$5:$E$28252,"*健E卡*",Sheet1!$D$5:$D$28252,"&lt;&gt;健E卡",Sheet1!$D$5:$D$28252,"&lt;&gt;内部转款",Sheet1!$D$5:$D$28252,"&lt;&gt;内部转账",Sheet1!$E$5:$E$28252,"&lt;&gt;*调拨*")</f>
        <v>0</v>
      </c>
      <c r="K573" s="32">
        <f>SUMIFS(Sheet1!$F$5:$F$28252,Sheet1!$I$5:$I$28252,$B573,Sheet1!$L$5:$L$28252,$A573,Sheet1!$D$5:$D$28252,"抖音",Sheet1!$E$5:$E$28252,"&lt;&gt;*调拨*")+SUMIFS(Sheet1!$F$5:$F$28252,Sheet1!$I$5:$I$28252,$B573,Sheet1!$L$5:$L$28252,$A573,Sheet1!$E$5:$E$28252,"*抖音*",Sheet1!$D$5:$D$28252,"&lt;&gt;抖音",Sheet1!$D$5:$D$28252,"&lt;&gt;内部转款",Sheet1!$D$5:$D$28252,"&lt;&gt;内部转账",Sheet1!$E$5:$E$28252,"&lt;&gt;*调拨*")</f>
        <v>0</v>
      </c>
      <c r="L573" s="32">
        <f>SUMIFS(Sheet1!$F$5:$F$28252,Sheet1!$I$5:$I$28252,$B573,Sheet1!$L$5:$L$28252,$A573,Sheet1!$D$5:$D$28252,"医卡通",Sheet1!$E$5:$E$28252,"&lt;&gt;*调拨*")+SUMIFS(Sheet1!$F$5:$F$28252,Sheet1!$I$5:$I$28252,$B573,Sheet1!$L$5:$L$28252,$A573,Sheet1!$E$5:$E$28252,"*医卡通*",Sheet1!$D$5:$D$28252,"&lt;&gt;医卡通",Sheet1!$D$5:$D$28252,"&lt;&gt;内部转款",Sheet1!$D$5:$D$28252,"&lt;&gt;内部转账",Sheet1!$E$5:$E$28252,"&lt;&gt;*调拨*")</f>
        <v>0</v>
      </c>
      <c r="M573" s="32">
        <f>SUMIFS(Sheet1!$F$5:$F$28252,Sheet1!$I$5:$I$28252,$B573,Sheet1!$L$5:$L$28252,$A573,Sheet1!$D$5:$D$28252,"企健网",Sheet1!$E$5:$E$28252,"&lt;&gt;*调拨*")+SUMIFS(Sheet1!$F$5:$F$28252,Sheet1!$I$5:$I$28252,$B573,Sheet1!$L$5:$L$28252,$A573,Sheet1!$E$5:$E$28252,"*企健网*",Sheet1!$D$5:$D$28252,"&lt;&gt;企健网",Sheet1!$D$5:$D$28252,"&lt;&gt;内部转款",Sheet1!$D$5:$D$28252,"&lt;&gt;内部转账",Sheet1!$E$5:$E$28252,"&lt;&gt;*调拨*")</f>
        <v>0</v>
      </c>
      <c r="N573" s="32">
        <f>SUMIFS(Sheet1!$F$5:$F$28252,Sheet1!$I$5:$I$28252,$B573,Sheet1!$L$5:$L$28252,$A573,Sheet1!$D$5:$D$28252,"银联",Sheet1!$E$5:$E$28252,"&lt;&gt;*调拨*")+SUMIFS(Sheet1!$F$5:$F$28252,Sheet1!$I$5:$I$28252,$B573,Sheet1!$L$5:$L$28252,$A573,Sheet1!$E$5:$E$28252,"*银联*",Sheet1!$D$5:$D$28252,"&lt;&gt;银联",Sheet1!$D$5:$D$28252,"&lt;&gt;内部转款",Sheet1!$D$5:$D$28252,"&lt;&gt;内部转账",Sheet1!$E$5:$E$28252,"&lt;&gt;*调拨*")</f>
        <v>0</v>
      </c>
      <c r="O573" s="32">
        <f>SUMIFS(Sheet1!$F$5:$F$28252,Sheet1!$I$5:$I$28252,$B573,Sheet1!$L$5:$L$28252,$A573,Sheet1!$D$5:$D$28252,"京东",Sheet1!$E$5:$E$28252,"&lt;&gt;*调拨*")+SUMIFS(Sheet1!$F$5:$F$28252,Sheet1!$I$5:$I$28252,$B573,Sheet1!$L$5:$L$28252,$A573,Sheet1!$E$5:$E$28252,"*京东*",Sheet1!$D$5:$D$28252,"&lt;&gt;京东",Sheet1!$D$5:$D$28252,"&lt;&gt;内部转款",Sheet1!$D$5:$D$28252,"&lt;&gt;内部转账",Sheet1!$E$5:$E$28252,"&lt;&gt;*调拨*")</f>
        <v>0</v>
      </c>
      <c r="P573" s="32">
        <f>SUMIFS(Sheet1!$F$5:$F$28252,Sheet1!$I$5:$I$28252,$B573,Sheet1!$L$5:$L$28252,$A573,Sheet1!$D$5:$D$28252,"药机微信",Sheet1!$E$5:$E$28252,"&lt;&gt;*调拨*")+SUMIFS(Sheet1!$F$5:$F$28252,Sheet1!$I$5:$I$28252,$B573,Sheet1!$L$5:$L$28252,$A573,Sheet1!$E$5:$E$28252,"*药机微信*",Sheet1!$D$5:$D$28252,"&lt;&gt;药机微信",Sheet1!$D$5:$D$28252,"&lt;&gt;内部转款",Sheet1!$D$5:$D$28252,"&lt;&gt;内部转账",Sheet1!$E$5:$E$28252,"&lt;&gt;*调拨*")</f>
        <v>0</v>
      </c>
      <c r="Q573" s="32">
        <f>SUMIFS(Sheet1!$F$5:$F$28252,Sheet1!$I$5:$I$28252,$B573,Sheet1!$L$5:$L$28252,$A573,Sheet1!$D$5:$D$28252,"亲情卡",Sheet1!$E$5:$E$28252,"&lt;&gt;*调拨*")+SUMIFS(Sheet1!$F$5:$F$28252,Sheet1!$I$5:$I$28252,$B573,Sheet1!$L$5:$L$28252,$A573,Sheet1!$E$5:$E$28252,"*亲情卡*",Sheet1!$D$5:$D$28252,"&lt;&gt;亲情卡",Sheet1!$D$5:$D$28252,"&lt;&gt;内部转款",Sheet1!$D$5:$D$28252,"&lt;&gt;内部转账",Sheet1!$E$5:$E$28252,"&lt;&gt;*调拨*")</f>
        <v>0</v>
      </c>
      <c r="R573" s="32">
        <f>SUMIFS(Sheet1!$F$5:$F$28252,Sheet1!$I$5:$I$28252,$B573,Sheet1!$L$5:$L$28252,$A573,Sheet1!$D$5:$D$28252,"优惠券",Sheet1!$E$5:$E$28252,"&lt;&gt;*调拨*")+SUMIFS(Sheet1!$F$5:$F$28252,Sheet1!$I$5:$I$28252,$B573,Sheet1!$L$5:$L$28252,$A573,Sheet1!$E$5:$E$28252,"*优惠券*",Sheet1!$D$5:$D$28252,"&lt;&gt;优惠券",Sheet1!$D$5:$D$28252,"&lt;&gt;内部转款",Sheet1!$D$5:$D$28252,"&lt;&gt;内部转账",Sheet1!$E$5:$E$28252,"&lt;&gt;*调拨*")</f>
        <v>0</v>
      </c>
      <c r="S573" s="32">
        <f>SUMIFS(Sheet1!$F$5:$F$28252,Sheet1!$I$5:$I$28252,$B573,Sheet1!$L$5:$L$28252,$A573,Sheet1!$D$5:$D$28252,"代金券",Sheet1!$E$5:$E$28252,"&lt;&gt;*调拨*")+SUMIFS(Sheet1!$F$5:$F$28252,Sheet1!$I$5:$I$28252,$B573,Sheet1!$L$5:$L$28252,$A573,Sheet1!$E$5:$E$28252,"*代金券*",Sheet1!$D$5:$D$28252,"&lt;&gt;代金券",Sheet1!$D$5:$D$28252,"&lt;&gt;内部转款",Sheet1!$D$5:$D$28252,"&lt;&gt;内部转账",Sheet1!$E$5:$E$28252,"&lt;&gt;*调拨*")</f>
        <v>0</v>
      </c>
      <c r="T573" s="32">
        <f>SUMIFS(Sheet1!$F$5:$F$28252,Sheet1!$I$5:$I$28252,$B573,Sheet1!$L$5:$L$28252,$A573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573,Sheet1!$L$5:$L$28252,$A573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573,Sheet1!$L$5:$L$28252,$A573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573,Sheet1!$L$5:$L$28252,$A573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73" s="32">
        <f>SUMIFS(Sheet1!$F$5:$F$28252,Sheet1!$I$5:$I$28252,$B573,Sheet1!$L$5:$L$28252,$A573,Sheet1!$E$5:$E$28252,"*调拨*")</f>
        <v>0</v>
      </c>
      <c r="V573" s="32">
        <f>SUMIFS(Sheet1!$F$5:$F$28252,Sheet1!$I$5:$I$28252,$B573,Sheet1!$L$5:$L$28252,$A573,Sheet1!$D$5:$D$28252,"储值",Sheet1!$E$5:$E$28252,"&lt;&gt;*调拨*")+SUMIFS(Sheet1!$F$5:$F$28252,Sheet1!$I$5:$I$28252,$B573,Sheet1!$L$5:$L$28252,$A573,Sheet1!$E$5:$E$28252,"*储值*",Sheet1!$D$5:$D$28252,"&lt;&gt;储值",Sheet1!$D$5:$D$28252,"&lt;&gt;内部转款",Sheet1!$D$5:$D$28252,"&lt;&gt;内部转账",Sheet1!$E$5:$E$28252,"&lt;&gt;*调拨*")</f>
        <v>0</v>
      </c>
      <c r="W573" s="32">
        <f>SUMIFS(Sheet1!$F$5:$F$28252,Sheet1!$I$5:$I$28252,$B573,Sheet1!$L$5:$L$28252,$A573,Sheet1!$D$5:$D$28252,"效期",Sheet1!$E$5:$E$28252,"&lt;&gt;*调拨*")+SUMIFS(Sheet1!$F$5:$F$28252,Sheet1!$I$5:$I$28252,$B573,Sheet1!$L$5:$L$28252,$A573,Sheet1!$E$5:$E$28252,"*效期*",Sheet1!$D$5:$D$28252,"&lt;&gt;效期",Sheet1!$D$5:$D$28252,"&lt;&gt;内部转款",Sheet1!$D$5:$D$28252,"&lt;&gt;内部转账",Sheet1!$E$5:$E$28252,"&lt;&gt;*调拨*")</f>
        <v>0</v>
      </c>
      <c r="X573" s="32">
        <f>SUMIFS(Sheet1!$F$5:$F$28252,Sheet1!$I$5:$I$28252,$B573,Sheet1!$L$5:$L$28252,$A573,Sheet1!$D$5:$D$28252,"内部转款",Sheet1!$E$5:$E$28252,"&lt;&gt;*调拨*")+SUMIFS(Sheet1!$F$5:$F$28252,Sheet1!$I$5:$I$28252,$B573,Sheet1!$L$5:$L$28252,$A573,Sheet1!$D$5:$D$28252,"内部转账",Sheet1!$E$5:$E$28252,"&lt;&gt;*调拨*")</f>
        <v>0</v>
      </c>
      <c r="Y573" s="32">
        <f t="shared" si="40"/>
        <v>0</v>
      </c>
      <c r="Z573" s="32">
        <f>SUMIFS(Sheet1!$F$5:$F$28252,Sheet1!$I$5:$I$28252,$B573,Sheet1!$L$5:$L$28252,$A573)</f>
        <v>0</v>
      </c>
      <c r="AA573" s="32">
        <f>SUMIFS(Sheet1!$G$5:$G$28252,Sheet1!$I$5:$I$28252,$B573,Sheet1!$L$5:$L$28252,$A573,Sheet1!$D$5:$D$28252,"工资",Sheet1!$E$5:$E$28252,"&lt;&gt;*调拨*")+SUMIFS(Sheet1!$G$5:$G$28252,Sheet1!$I$5:$I$28252,$B573,Sheet1!$L$5:$L$28252,$A573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73" s="32">
        <f>SUMIFS(Sheet1!$G$5:$G$28252,Sheet1!$I$5:$I$28252,$B573,Sheet1!$L$5:$L$28252,$A573,Sheet1!$D$5:$D$28252,"水费",Sheet1!$E$5:$E$28252,"&lt;&gt;*调拨*")+SUMIFS(Sheet1!$G$5:$G$28252,Sheet1!$I$5:$I$28252,$B573,Sheet1!$L$5:$L$28252,$A573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73" s="32">
        <f>SUMIFS(Sheet1!$G$5:$G$28252,Sheet1!$I$5:$I$28252,$B573,Sheet1!$L$5:$L$28252,$A573,Sheet1!$D$5:$D$28252,"电费",Sheet1!$E$5:$E$28252,"&lt;&gt;*调拨*")+SUMIFS(Sheet1!$G$5:$G$28252,Sheet1!$I$5:$I$28252,$B573,Sheet1!$L$5:$L$28252,$A573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73" s="32">
        <f>SUMIFS(Sheet1!$G$5:$G$28252,Sheet1!$I$5:$I$28252,$B573,Sheet1!$L$5:$L$28252,$A573,Sheet1!$D$5:$D$28252,"宽带费",Sheet1!$E$5:$E$28252,"&lt;&gt;*调拨*")+SUMIFS(Sheet1!$G$5:$G$28252,Sheet1!$I$5:$I$28252,$B573,Sheet1!$L$5:$L$28252,$A573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73" s="32">
        <f>SUMIFS(Sheet1!$G$5:$G$28252,Sheet1!$I$5:$I$28252,$B573,Sheet1!$L$5:$L$28252,$A573,Sheet1!$D$5:$D$28252,"办公费",Sheet1!$E$5:$E$28252,"&lt;&gt;*调拨*")+SUMIFS(Sheet1!$G$5:$G$28252,Sheet1!$I$5:$I$28252,$B573,Sheet1!$L$5:$L$28252,$A573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73" s="32">
        <f>SUMIFS(Sheet1!$G$5:$G$28252,Sheet1!$I$5:$I$28252,$B573,Sheet1!$L$5:$L$28252,$A573,Sheet1!$D$5:$D$28252,"话费",Sheet1!$E$5:$E$28252,"&lt;&gt;*调拨*")+SUMIFS(Sheet1!$G$5:$G$28252,Sheet1!$I$5:$I$28252,$B573,Sheet1!$L$5:$L$28252,$A573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73" s="32">
        <f>SUMIFS(Sheet1!$G$5:$G$28252,Sheet1!$I$5:$I$28252,$B573,Sheet1!$L$5:$L$28252,$A573,Sheet1!$D$5:$D$28252,"房租",Sheet1!$E$5:$E$28252,"&lt;&gt;*调拨*")+SUMIFS(Sheet1!$G$5:$G$28252,Sheet1!$I$5:$I$28252,$B573,Sheet1!$L$5:$L$28252,$A573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73" s="32">
        <f>SUMIFS(Sheet1!$G$5:$G$28252,Sheet1!$I$5:$I$28252,$B573,Sheet1!$L$5:$L$28252,$A573,Sheet1!$E$5:$E$28252,"*调拨*")</f>
        <v>0</v>
      </c>
      <c r="AI573" s="32">
        <f>SUMIFS(Sheet1!$G$5:$G$28252,Sheet1!$I$5:$I$28252,$B573,Sheet1!$L$5:$L$28252,$A573,Sheet1!$D$5:$D$28252,"内部转款",Sheet1!$E$5:$E$28252,"&lt;&gt;*调拨*")+SUMIFS(Sheet1!$G$5:$G$28252,Sheet1!$I$5:$I$28252,$B573,Sheet1!$L$5:$L$28252,$A573,Sheet1!$D$5:$D$28252,"内部转账",Sheet1!$E$5:$E$28252,"&lt;&gt;*调拨*")</f>
        <v>0</v>
      </c>
      <c r="AJ573" s="32">
        <f t="shared" si="41"/>
        <v>0</v>
      </c>
      <c r="AK573" s="32">
        <f>SUMIFS(Sheet1!$G$5:$G$28252,Sheet1!$I$5:$I$28252,$B573,Sheet1!$L$5:$L$28252,$A573)</f>
        <v>0</v>
      </c>
      <c r="AL573" s="32">
        <f t="shared" si="42"/>
        <v>0</v>
      </c>
    </row>
    <row r="574" ht="16.5" spans="1:38">
      <c r="A574" s="30">
        <v>202610</v>
      </c>
      <c r="B574" s="31" t="s">
        <v>534</v>
      </c>
      <c r="C574" s="32">
        <f>SUMIFS(Sheet1!$F$5:$F$28252,Sheet1!$I$5:$I$28252,$B574,Sheet1!$L$5:$L$28252,$A574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74" s="32">
        <f>SUMIFS(Sheet1!$F$5:$F$28252,Sheet1!$I$5:$I$28252,$B574,Sheet1!$L$5:$L$28252,$A574,Sheet1!$D$5:$D$28252,"医保即时拨付",Sheet1!$E$5:$E$28252,"&lt;&gt;*调拨*")+SUMIFS(Sheet1!$F$5:$F$28252,Sheet1!$I$5:$I$28252,$B574,Sheet1!$L$5:$L$28252,$A574,Sheet1!$E$5:$E$28252,"*医保即时拨付*",Sheet1!$D$5:$D$28252,"&lt;&gt;医保即时拨付",Sheet1!$D$5:$D$28252,"&lt;&gt;内部转款",Sheet1!$D$5:$D$28252,"&lt;&gt;内部转账",Sheet1!$E$5:$E$28252,"&lt;&gt;*调拨*")</f>
        <v>0</v>
      </c>
      <c r="E574" s="32">
        <f>SUMIFS(Sheet1!$F$5:$F$28252,Sheet1!$I$5:$I$28252,$B574,Sheet1!$L$5:$L$28252,$A574,Sheet1!$D$5:$D$28252,"医保",Sheet1!$E$5:$E$28252,"&lt;&gt;*调拨*",Sheet1!$E$5:$E$28252,"&lt;&gt;*医保即时拨付*")+SUMIFS(Sheet1!$F$5:$F$28252,Sheet1!$I$5:$I$28252,$B574,Sheet1!$L$5:$L$28252,$A574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74" s="32">
        <f>SUMIFS(Sheet1!$F$5:$F$28252,Sheet1!$I$5:$I$28252,$B574,Sheet1!$L$5:$L$28252,$A574,Sheet1!$D$5:$D$28252,"聚合",Sheet1!$E$5:$E$28252,"&lt;&gt;*调拨*")+SUMIFS(Sheet1!$F$5:$F$28252,Sheet1!$I$5:$I$28252,$B574,Sheet1!$L$5:$L$28252,$A574,Sheet1!$E$5:$E$28252,"*聚合*",Sheet1!$D$5:$D$28252,"&lt;&gt;聚合",Sheet1!$D$5:$D$28252,"&lt;&gt;内部转款",Sheet1!$D$5:$D$28252,"&lt;&gt;内部转账",Sheet1!$E$5:$E$28252,"&lt;&gt;*调拨*")</f>
        <v>0</v>
      </c>
      <c r="G574" s="32">
        <f>SUMIFS(Sheet1!$F$5:$F$28252,Sheet1!$I$5:$I$28252,$B574,Sheet1!$L$5:$L$28252,$A574,Sheet1!$D$5:$D$28252,"24小时微信",Sheet1!$E$5:$E$28252,"&lt;&gt;*调拨*")+SUMIFS(Sheet1!$F$5:$F$28252,Sheet1!$I$5:$I$28252,$B574,Sheet1!$L$5:$L$28252,$A574,Sheet1!$E$5:$E$28252,"*24小时微信*",Sheet1!$D$5:$D$28252,"&lt;&gt;24小时微信",Sheet1!$D$5:$D$28252,"&lt;&gt;内部转款",Sheet1!$D$5:$D$28252,"&lt;&gt;内部转账",Sheet1!$E$5:$E$28252,"&lt;&gt;*调拨*")</f>
        <v>0</v>
      </c>
      <c r="H574" s="32">
        <f>SUMIFS(Sheet1!$F$5:$F$28252,Sheet1!$I$5:$I$28252,$B574,Sheet1!$L$5:$L$28252,$A574,Sheet1!$D$5:$D$28252,"美团",Sheet1!$E$5:$E$28252,"&lt;&gt;*调拨*")+SUMIFS(Sheet1!$F$5:$F$28252,Sheet1!$I$5:$I$28252,$B574,Sheet1!$L$5:$L$28252,$A574,Sheet1!$E$5:$E$28252,"*美团*",Sheet1!$D$5:$D$28252,"&lt;&gt;美团",Sheet1!$D$5:$D$28252,"&lt;&gt;内部转款",Sheet1!$D$5:$D$28252,"&lt;&gt;内部转账",Sheet1!$E$5:$E$28252,"&lt;&gt;*调拨*")</f>
        <v>0</v>
      </c>
      <c r="I574" s="32">
        <f>SUMIFS(Sheet1!$F$5:$F$28252,Sheet1!$I$5:$I$28252,$B574,Sheet1!$L$5:$L$28252,$A574,Sheet1!$D$5:$D$28252,"饿了么",Sheet1!$E$5:$E$28252,"&lt;&gt;*调拨*")+SUMIFS(Sheet1!$F$5:$F$28252,Sheet1!$I$5:$I$28252,$B574,Sheet1!$L$5:$L$28252,$A574,Sheet1!$E$5:$E$28252,"*饿了么*",Sheet1!$D$5:$D$28252,"&lt;&gt;饿了么",Sheet1!$D$5:$D$28252,"&lt;&gt;内部转款",Sheet1!$D$5:$D$28252,"&lt;&gt;内部转账",Sheet1!$E$5:$E$28252,"&lt;&gt;*调拨*")</f>
        <v>0</v>
      </c>
      <c r="J574" s="32">
        <f>SUMIFS(Sheet1!$F$5:$F$28252,Sheet1!$I$5:$I$28252,$B574,Sheet1!$L$5:$L$28252,$A574,Sheet1!$D$5:$D$28252,"健E卡",Sheet1!$E$5:$E$28252,"&lt;&gt;*调拨*")+SUMIFS(Sheet1!$F$5:$F$28252,Sheet1!$I$5:$I$28252,$B574,Sheet1!$L$5:$L$28252,$A574,Sheet1!$E$5:$E$28252,"*健E卡*",Sheet1!$D$5:$D$28252,"&lt;&gt;健E卡",Sheet1!$D$5:$D$28252,"&lt;&gt;内部转款",Sheet1!$D$5:$D$28252,"&lt;&gt;内部转账",Sheet1!$E$5:$E$28252,"&lt;&gt;*调拨*")</f>
        <v>0</v>
      </c>
      <c r="K574" s="32">
        <f>SUMIFS(Sheet1!$F$5:$F$28252,Sheet1!$I$5:$I$28252,$B574,Sheet1!$L$5:$L$28252,$A574,Sheet1!$D$5:$D$28252,"抖音",Sheet1!$E$5:$E$28252,"&lt;&gt;*调拨*")+SUMIFS(Sheet1!$F$5:$F$28252,Sheet1!$I$5:$I$28252,$B574,Sheet1!$L$5:$L$28252,$A574,Sheet1!$E$5:$E$28252,"*抖音*",Sheet1!$D$5:$D$28252,"&lt;&gt;抖音",Sheet1!$D$5:$D$28252,"&lt;&gt;内部转款",Sheet1!$D$5:$D$28252,"&lt;&gt;内部转账",Sheet1!$E$5:$E$28252,"&lt;&gt;*调拨*")</f>
        <v>0</v>
      </c>
      <c r="L574" s="32">
        <f>SUMIFS(Sheet1!$F$5:$F$28252,Sheet1!$I$5:$I$28252,$B574,Sheet1!$L$5:$L$28252,$A574,Sheet1!$D$5:$D$28252,"医卡通",Sheet1!$E$5:$E$28252,"&lt;&gt;*调拨*")+SUMIFS(Sheet1!$F$5:$F$28252,Sheet1!$I$5:$I$28252,$B574,Sheet1!$L$5:$L$28252,$A574,Sheet1!$E$5:$E$28252,"*医卡通*",Sheet1!$D$5:$D$28252,"&lt;&gt;医卡通",Sheet1!$D$5:$D$28252,"&lt;&gt;内部转款",Sheet1!$D$5:$D$28252,"&lt;&gt;内部转账",Sheet1!$E$5:$E$28252,"&lt;&gt;*调拨*")</f>
        <v>0</v>
      </c>
      <c r="M574" s="32">
        <f>SUMIFS(Sheet1!$F$5:$F$28252,Sheet1!$I$5:$I$28252,$B574,Sheet1!$L$5:$L$28252,$A574,Sheet1!$D$5:$D$28252,"企健网",Sheet1!$E$5:$E$28252,"&lt;&gt;*调拨*")+SUMIFS(Sheet1!$F$5:$F$28252,Sheet1!$I$5:$I$28252,$B574,Sheet1!$L$5:$L$28252,$A574,Sheet1!$E$5:$E$28252,"*企健网*",Sheet1!$D$5:$D$28252,"&lt;&gt;企健网",Sheet1!$D$5:$D$28252,"&lt;&gt;内部转款",Sheet1!$D$5:$D$28252,"&lt;&gt;内部转账",Sheet1!$E$5:$E$28252,"&lt;&gt;*调拨*")</f>
        <v>0</v>
      </c>
      <c r="N574" s="32">
        <f>SUMIFS(Sheet1!$F$5:$F$28252,Sheet1!$I$5:$I$28252,$B574,Sheet1!$L$5:$L$28252,$A574,Sheet1!$D$5:$D$28252,"银联",Sheet1!$E$5:$E$28252,"&lt;&gt;*调拨*")+SUMIFS(Sheet1!$F$5:$F$28252,Sheet1!$I$5:$I$28252,$B574,Sheet1!$L$5:$L$28252,$A574,Sheet1!$E$5:$E$28252,"*银联*",Sheet1!$D$5:$D$28252,"&lt;&gt;银联",Sheet1!$D$5:$D$28252,"&lt;&gt;内部转款",Sheet1!$D$5:$D$28252,"&lt;&gt;内部转账",Sheet1!$E$5:$E$28252,"&lt;&gt;*调拨*")</f>
        <v>0</v>
      </c>
      <c r="O574" s="32">
        <f>SUMIFS(Sheet1!$F$5:$F$28252,Sheet1!$I$5:$I$28252,$B574,Sheet1!$L$5:$L$28252,$A574,Sheet1!$D$5:$D$28252,"京东",Sheet1!$E$5:$E$28252,"&lt;&gt;*调拨*")+SUMIFS(Sheet1!$F$5:$F$28252,Sheet1!$I$5:$I$28252,$B574,Sheet1!$L$5:$L$28252,$A574,Sheet1!$E$5:$E$28252,"*京东*",Sheet1!$D$5:$D$28252,"&lt;&gt;京东",Sheet1!$D$5:$D$28252,"&lt;&gt;内部转款",Sheet1!$D$5:$D$28252,"&lt;&gt;内部转账",Sheet1!$E$5:$E$28252,"&lt;&gt;*调拨*")</f>
        <v>0</v>
      </c>
      <c r="P574" s="32">
        <f>SUMIFS(Sheet1!$F$5:$F$28252,Sheet1!$I$5:$I$28252,$B574,Sheet1!$L$5:$L$28252,$A574,Sheet1!$D$5:$D$28252,"药机微信",Sheet1!$E$5:$E$28252,"&lt;&gt;*调拨*")+SUMIFS(Sheet1!$F$5:$F$28252,Sheet1!$I$5:$I$28252,$B574,Sheet1!$L$5:$L$28252,$A574,Sheet1!$E$5:$E$28252,"*药机微信*",Sheet1!$D$5:$D$28252,"&lt;&gt;药机微信",Sheet1!$D$5:$D$28252,"&lt;&gt;内部转款",Sheet1!$D$5:$D$28252,"&lt;&gt;内部转账",Sheet1!$E$5:$E$28252,"&lt;&gt;*调拨*")</f>
        <v>0</v>
      </c>
      <c r="Q574" s="32">
        <f>SUMIFS(Sheet1!$F$5:$F$28252,Sheet1!$I$5:$I$28252,$B574,Sheet1!$L$5:$L$28252,$A574,Sheet1!$D$5:$D$28252,"亲情卡",Sheet1!$E$5:$E$28252,"&lt;&gt;*调拨*")+SUMIFS(Sheet1!$F$5:$F$28252,Sheet1!$I$5:$I$28252,$B574,Sheet1!$L$5:$L$28252,$A574,Sheet1!$E$5:$E$28252,"*亲情卡*",Sheet1!$D$5:$D$28252,"&lt;&gt;亲情卡",Sheet1!$D$5:$D$28252,"&lt;&gt;内部转款",Sheet1!$D$5:$D$28252,"&lt;&gt;内部转账",Sheet1!$E$5:$E$28252,"&lt;&gt;*调拨*")</f>
        <v>0</v>
      </c>
      <c r="R574" s="32">
        <f>SUMIFS(Sheet1!$F$5:$F$28252,Sheet1!$I$5:$I$28252,$B574,Sheet1!$L$5:$L$28252,$A574,Sheet1!$D$5:$D$28252,"优惠券",Sheet1!$E$5:$E$28252,"&lt;&gt;*调拨*")+SUMIFS(Sheet1!$F$5:$F$28252,Sheet1!$I$5:$I$28252,$B574,Sheet1!$L$5:$L$28252,$A574,Sheet1!$E$5:$E$28252,"*优惠券*",Sheet1!$D$5:$D$28252,"&lt;&gt;优惠券",Sheet1!$D$5:$D$28252,"&lt;&gt;内部转款",Sheet1!$D$5:$D$28252,"&lt;&gt;内部转账",Sheet1!$E$5:$E$28252,"&lt;&gt;*调拨*")</f>
        <v>0</v>
      </c>
      <c r="S574" s="32">
        <f>SUMIFS(Sheet1!$F$5:$F$28252,Sheet1!$I$5:$I$28252,$B574,Sheet1!$L$5:$L$28252,$A574,Sheet1!$D$5:$D$28252,"代金券",Sheet1!$E$5:$E$28252,"&lt;&gt;*调拨*")+SUMIFS(Sheet1!$F$5:$F$28252,Sheet1!$I$5:$I$28252,$B574,Sheet1!$L$5:$L$28252,$A574,Sheet1!$E$5:$E$28252,"*代金券*",Sheet1!$D$5:$D$28252,"&lt;&gt;代金券",Sheet1!$D$5:$D$28252,"&lt;&gt;内部转款",Sheet1!$D$5:$D$28252,"&lt;&gt;内部转账",Sheet1!$E$5:$E$28252,"&lt;&gt;*调拨*")</f>
        <v>0</v>
      </c>
      <c r="T574" s="32">
        <f>SUMIFS(Sheet1!$F$5:$F$28252,Sheet1!$I$5:$I$28252,$B574,Sheet1!$L$5:$L$28252,$A574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574,Sheet1!$L$5:$L$28252,$A574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574,Sheet1!$L$5:$L$28252,$A574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574,Sheet1!$L$5:$L$28252,$A574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74" s="32">
        <f>SUMIFS(Sheet1!$F$5:$F$28252,Sheet1!$I$5:$I$28252,$B574,Sheet1!$L$5:$L$28252,$A574,Sheet1!$E$5:$E$28252,"*调拨*")</f>
        <v>0</v>
      </c>
      <c r="V574" s="32">
        <f>SUMIFS(Sheet1!$F$5:$F$28252,Sheet1!$I$5:$I$28252,$B574,Sheet1!$L$5:$L$28252,$A574,Sheet1!$D$5:$D$28252,"储值",Sheet1!$E$5:$E$28252,"&lt;&gt;*调拨*")+SUMIFS(Sheet1!$F$5:$F$28252,Sheet1!$I$5:$I$28252,$B574,Sheet1!$L$5:$L$28252,$A574,Sheet1!$E$5:$E$28252,"*储值*",Sheet1!$D$5:$D$28252,"&lt;&gt;储值",Sheet1!$D$5:$D$28252,"&lt;&gt;内部转款",Sheet1!$D$5:$D$28252,"&lt;&gt;内部转账",Sheet1!$E$5:$E$28252,"&lt;&gt;*调拨*")</f>
        <v>0</v>
      </c>
      <c r="W574" s="32">
        <f>SUMIFS(Sheet1!$F$5:$F$28252,Sheet1!$I$5:$I$28252,$B574,Sheet1!$L$5:$L$28252,$A574,Sheet1!$D$5:$D$28252,"效期",Sheet1!$E$5:$E$28252,"&lt;&gt;*调拨*")+SUMIFS(Sheet1!$F$5:$F$28252,Sheet1!$I$5:$I$28252,$B574,Sheet1!$L$5:$L$28252,$A574,Sheet1!$E$5:$E$28252,"*效期*",Sheet1!$D$5:$D$28252,"&lt;&gt;效期",Sheet1!$D$5:$D$28252,"&lt;&gt;内部转款",Sheet1!$D$5:$D$28252,"&lt;&gt;内部转账",Sheet1!$E$5:$E$28252,"&lt;&gt;*调拨*")</f>
        <v>0</v>
      </c>
      <c r="X574" s="32">
        <f>SUMIFS(Sheet1!$F$5:$F$28252,Sheet1!$I$5:$I$28252,$B574,Sheet1!$L$5:$L$28252,$A574,Sheet1!$D$5:$D$28252,"内部转款",Sheet1!$E$5:$E$28252,"&lt;&gt;*调拨*")+SUMIFS(Sheet1!$F$5:$F$28252,Sheet1!$I$5:$I$28252,$B574,Sheet1!$L$5:$L$28252,$A574,Sheet1!$D$5:$D$28252,"内部转账",Sheet1!$E$5:$E$28252,"&lt;&gt;*调拨*")</f>
        <v>0</v>
      </c>
      <c r="Y574" s="32">
        <f t="shared" si="40"/>
        <v>0</v>
      </c>
      <c r="Z574" s="32">
        <f>SUMIFS(Sheet1!$F$5:$F$28252,Sheet1!$I$5:$I$28252,$B574,Sheet1!$L$5:$L$28252,$A574)</f>
        <v>0</v>
      </c>
      <c r="AA574" s="32">
        <f>SUMIFS(Sheet1!$G$5:$G$28252,Sheet1!$I$5:$I$28252,$B574,Sheet1!$L$5:$L$28252,$A574,Sheet1!$D$5:$D$28252,"工资",Sheet1!$E$5:$E$28252,"&lt;&gt;*调拨*")+SUMIFS(Sheet1!$G$5:$G$28252,Sheet1!$I$5:$I$28252,$B574,Sheet1!$L$5:$L$28252,$A574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74" s="32">
        <f>SUMIFS(Sheet1!$G$5:$G$28252,Sheet1!$I$5:$I$28252,$B574,Sheet1!$L$5:$L$28252,$A574,Sheet1!$D$5:$D$28252,"水费",Sheet1!$E$5:$E$28252,"&lt;&gt;*调拨*")+SUMIFS(Sheet1!$G$5:$G$28252,Sheet1!$I$5:$I$28252,$B574,Sheet1!$L$5:$L$28252,$A574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74" s="32">
        <f>SUMIFS(Sheet1!$G$5:$G$28252,Sheet1!$I$5:$I$28252,$B574,Sheet1!$L$5:$L$28252,$A574,Sheet1!$D$5:$D$28252,"电费",Sheet1!$E$5:$E$28252,"&lt;&gt;*调拨*")+SUMIFS(Sheet1!$G$5:$G$28252,Sheet1!$I$5:$I$28252,$B574,Sheet1!$L$5:$L$28252,$A574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74" s="32">
        <f>SUMIFS(Sheet1!$G$5:$G$28252,Sheet1!$I$5:$I$28252,$B574,Sheet1!$L$5:$L$28252,$A574,Sheet1!$D$5:$D$28252,"宽带费",Sheet1!$E$5:$E$28252,"&lt;&gt;*调拨*")+SUMIFS(Sheet1!$G$5:$G$28252,Sheet1!$I$5:$I$28252,$B574,Sheet1!$L$5:$L$28252,$A574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74" s="32">
        <f>SUMIFS(Sheet1!$G$5:$G$28252,Sheet1!$I$5:$I$28252,$B574,Sheet1!$L$5:$L$28252,$A574,Sheet1!$D$5:$D$28252,"办公费",Sheet1!$E$5:$E$28252,"&lt;&gt;*调拨*")+SUMIFS(Sheet1!$G$5:$G$28252,Sheet1!$I$5:$I$28252,$B574,Sheet1!$L$5:$L$28252,$A574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74" s="32">
        <f>SUMIFS(Sheet1!$G$5:$G$28252,Sheet1!$I$5:$I$28252,$B574,Sheet1!$L$5:$L$28252,$A574,Sheet1!$D$5:$D$28252,"话费",Sheet1!$E$5:$E$28252,"&lt;&gt;*调拨*")+SUMIFS(Sheet1!$G$5:$G$28252,Sheet1!$I$5:$I$28252,$B574,Sheet1!$L$5:$L$28252,$A574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74" s="32">
        <f>SUMIFS(Sheet1!$G$5:$G$28252,Sheet1!$I$5:$I$28252,$B574,Sheet1!$L$5:$L$28252,$A574,Sheet1!$D$5:$D$28252,"房租",Sheet1!$E$5:$E$28252,"&lt;&gt;*调拨*")+SUMIFS(Sheet1!$G$5:$G$28252,Sheet1!$I$5:$I$28252,$B574,Sheet1!$L$5:$L$28252,$A574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74" s="32">
        <f>SUMIFS(Sheet1!$G$5:$G$28252,Sheet1!$I$5:$I$28252,$B574,Sheet1!$L$5:$L$28252,$A574,Sheet1!$E$5:$E$28252,"*调拨*")</f>
        <v>0</v>
      </c>
      <c r="AI574" s="32">
        <f>SUMIFS(Sheet1!$G$5:$G$28252,Sheet1!$I$5:$I$28252,$B574,Sheet1!$L$5:$L$28252,$A574,Sheet1!$D$5:$D$28252,"内部转款",Sheet1!$E$5:$E$28252,"&lt;&gt;*调拨*")+SUMIFS(Sheet1!$G$5:$G$28252,Sheet1!$I$5:$I$28252,$B574,Sheet1!$L$5:$L$28252,$A574,Sheet1!$D$5:$D$28252,"内部转账",Sheet1!$E$5:$E$28252,"&lt;&gt;*调拨*")</f>
        <v>0</v>
      </c>
      <c r="AJ574" s="32">
        <f t="shared" si="41"/>
        <v>0</v>
      </c>
      <c r="AK574" s="32">
        <f>SUMIFS(Sheet1!$G$5:$G$28252,Sheet1!$I$5:$I$28252,$B574,Sheet1!$L$5:$L$28252,$A574)</f>
        <v>0</v>
      </c>
      <c r="AL574" s="32">
        <f t="shared" si="42"/>
        <v>0</v>
      </c>
    </row>
    <row r="575" ht="16.5" spans="1:38">
      <c r="A575" s="30">
        <v>202610</v>
      </c>
      <c r="B575" s="31" t="s">
        <v>227</v>
      </c>
      <c r="C575" s="32">
        <f>SUMIFS(Sheet1!$F$5:$F$28252,Sheet1!$I$5:$I$28252,$B575,Sheet1!$L$5:$L$28252,$A575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75" s="32">
        <f>SUMIFS(Sheet1!$F$5:$F$28252,Sheet1!$I$5:$I$28252,$B575,Sheet1!$L$5:$L$28252,$A575,Sheet1!$D$5:$D$28252,"医保即时拨付",Sheet1!$E$5:$E$28252,"&lt;&gt;*调拨*")+SUMIFS(Sheet1!$F$5:$F$28252,Sheet1!$I$5:$I$28252,$B575,Sheet1!$L$5:$L$28252,$A575,Sheet1!$E$5:$E$28252,"*医保即时拨付*",Sheet1!$D$5:$D$28252,"&lt;&gt;医保即时拨付",Sheet1!$D$5:$D$28252,"&lt;&gt;内部转款",Sheet1!$D$5:$D$28252,"&lt;&gt;内部转账",Sheet1!$E$5:$E$28252,"&lt;&gt;*调拨*")</f>
        <v>0</v>
      </c>
      <c r="E575" s="32">
        <f>SUMIFS(Sheet1!$F$5:$F$28252,Sheet1!$I$5:$I$28252,$B575,Sheet1!$L$5:$L$28252,$A575,Sheet1!$D$5:$D$28252,"医保",Sheet1!$E$5:$E$28252,"&lt;&gt;*调拨*",Sheet1!$E$5:$E$28252,"&lt;&gt;*医保即时拨付*")+SUMIFS(Sheet1!$F$5:$F$28252,Sheet1!$I$5:$I$28252,$B575,Sheet1!$L$5:$L$28252,$A575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75" s="32">
        <f>SUMIFS(Sheet1!$F$5:$F$28252,Sheet1!$I$5:$I$28252,$B575,Sheet1!$L$5:$L$28252,$A575,Sheet1!$D$5:$D$28252,"聚合",Sheet1!$E$5:$E$28252,"&lt;&gt;*调拨*")+SUMIFS(Sheet1!$F$5:$F$28252,Sheet1!$I$5:$I$28252,$B575,Sheet1!$L$5:$L$28252,$A575,Sheet1!$E$5:$E$28252,"*聚合*",Sheet1!$D$5:$D$28252,"&lt;&gt;聚合",Sheet1!$D$5:$D$28252,"&lt;&gt;内部转款",Sheet1!$D$5:$D$28252,"&lt;&gt;内部转账",Sheet1!$E$5:$E$28252,"&lt;&gt;*调拨*")</f>
        <v>0</v>
      </c>
      <c r="G575" s="32">
        <f>SUMIFS(Sheet1!$F$5:$F$28252,Sheet1!$I$5:$I$28252,$B575,Sheet1!$L$5:$L$28252,$A575,Sheet1!$D$5:$D$28252,"24小时微信",Sheet1!$E$5:$E$28252,"&lt;&gt;*调拨*")+SUMIFS(Sheet1!$F$5:$F$28252,Sheet1!$I$5:$I$28252,$B575,Sheet1!$L$5:$L$28252,$A575,Sheet1!$E$5:$E$28252,"*24小时微信*",Sheet1!$D$5:$D$28252,"&lt;&gt;24小时微信",Sheet1!$D$5:$D$28252,"&lt;&gt;内部转款",Sheet1!$D$5:$D$28252,"&lt;&gt;内部转账",Sheet1!$E$5:$E$28252,"&lt;&gt;*调拨*")</f>
        <v>0</v>
      </c>
      <c r="H575" s="32">
        <f>SUMIFS(Sheet1!$F$5:$F$28252,Sheet1!$I$5:$I$28252,$B575,Sheet1!$L$5:$L$28252,$A575,Sheet1!$D$5:$D$28252,"美团",Sheet1!$E$5:$E$28252,"&lt;&gt;*调拨*")+SUMIFS(Sheet1!$F$5:$F$28252,Sheet1!$I$5:$I$28252,$B575,Sheet1!$L$5:$L$28252,$A575,Sheet1!$E$5:$E$28252,"*美团*",Sheet1!$D$5:$D$28252,"&lt;&gt;美团",Sheet1!$D$5:$D$28252,"&lt;&gt;内部转款",Sheet1!$D$5:$D$28252,"&lt;&gt;内部转账",Sheet1!$E$5:$E$28252,"&lt;&gt;*调拨*")</f>
        <v>0</v>
      </c>
      <c r="I575" s="32">
        <f>SUMIFS(Sheet1!$F$5:$F$28252,Sheet1!$I$5:$I$28252,$B575,Sheet1!$L$5:$L$28252,$A575,Sheet1!$D$5:$D$28252,"饿了么",Sheet1!$E$5:$E$28252,"&lt;&gt;*调拨*")+SUMIFS(Sheet1!$F$5:$F$28252,Sheet1!$I$5:$I$28252,$B575,Sheet1!$L$5:$L$28252,$A575,Sheet1!$E$5:$E$28252,"*饿了么*",Sheet1!$D$5:$D$28252,"&lt;&gt;饿了么",Sheet1!$D$5:$D$28252,"&lt;&gt;内部转款",Sheet1!$D$5:$D$28252,"&lt;&gt;内部转账",Sheet1!$E$5:$E$28252,"&lt;&gt;*调拨*")</f>
        <v>0</v>
      </c>
      <c r="J575" s="32">
        <f>SUMIFS(Sheet1!$F$5:$F$28252,Sheet1!$I$5:$I$28252,$B575,Sheet1!$L$5:$L$28252,$A575,Sheet1!$D$5:$D$28252,"健E卡",Sheet1!$E$5:$E$28252,"&lt;&gt;*调拨*")+SUMIFS(Sheet1!$F$5:$F$28252,Sheet1!$I$5:$I$28252,$B575,Sheet1!$L$5:$L$28252,$A575,Sheet1!$E$5:$E$28252,"*健E卡*",Sheet1!$D$5:$D$28252,"&lt;&gt;健E卡",Sheet1!$D$5:$D$28252,"&lt;&gt;内部转款",Sheet1!$D$5:$D$28252,"&lt;&gt;内部转账",Sheet1!$E$5:$E$28252,"&lt;&gt;*调拨*")</f>
        <v>0</v>
      </c>
      <c r="K575" s="32">
        <f>SUMIFS(Sheet1!$F$5:$F$28252,Sheet1!$I$5:$I$28252,$B575,Sheet1!$L$5:$L$28252,$A575,Sheet1!$D$5:$D$28252,"抖音",Sheet1!$E$5:$E$28252,"&lt;&gt;*调拨*")+SUMIFS(Sheet1!$F$5:$F$28252,Sheet1!$I$5:$I$28252,$B575,Sheet1!$L$5:$L$28252,$A575,Sheet1!$E$5:$E$28252,"*抖音*",Sheet1!$D$5:$D$28252,"&lt;&gt;抖音",Sheet1!$D$5:$D$28252,"&lt;&gt;内部转款",Sheet1!$D$5:$D$28252,"&lt;&gt;内部转账",Sheet1!$E$5:$E$28252,"&lt;&gt;*调拨*")</f>
        <v>0</v>
      </c>
      <c r="L575" s="32">
        <f>SUMIFS(Sheet1!$F$5:$F$28252,Sheet1!$I$5:$I$28252,$B575,Sheet1!$L$5:$L$28252,$A575,Sheet1!$D$5:$D$28252,"医卡通",Sheet1!$E$5:$E$28252,"&lt;&gt;*调拨*")+SUMIFS(Sheet1!$F$5:$F$28252,Sheet1!$I$5:$I$28252,$B575,Sheet1!$L$5:$L$28252,$A575,Sheet1!$E$5:$E$28252,"*医卡通*",Sheet1!$D$5:$D$28252,"&lt;&gt;医卡通",Sheet1!$D$5:$D$28252,"&lt;&gt;内部转款",Sheet1!$D$5:$D$28252,"&lt;&gt;内部转账",Sheet1!$E$5:$E$28252,"&lt;&gt;*调拨*")</f>
        <v>0</v>
      </c>
      <c r="M575" s="32">
        <f>SUMIFS(Sheet1!$F$5:$F$28252,Sheet1!$I$5:$I$28252,$B575,Sheet1!$L$5:$L$28252,$A575,Sheet1!$D$5:$D$28252,"企健网",Sheet1!$E$5:$E$28252,"&lt;&gt;*调拨*")+SUMIFS(Sheet1!$F$5:$F$28252,Sheet1!$I$5:$I$28252,$B575,Sheet1!$L$5:$L$28252,$A575,Sheet1!$E$5:$E$28252,"*企健网*",Sheet1!$D$5:$D$28252,"&lt;&gt;企健网",Sheet1!$D$5:$D$28252,"&lt;&gt;内部转款",Sheet1!$D$5:$D$28252,"&lt;&gt;内部转账",Sheet1!$E$5:$E$28252,"&lt;&gt;*调拨*")</f>
        <v>0</v>
      </c>
      <c r="N575" s="32">
        <f>SUMIFS(Sheet1!$F$5:$F$28252,Sheet1!$I$5:$I$28252,$B575,Sheet1!$L$5:$L$28252,$A575,Sheet1!$D$5:$D$28252,"银联",Sheet1!$E$5:$E$28252,"&lt;&gt;*调拨*")+SUMIFS(Sheet1!$F$5:$F$28252,Sheet1!$I$5:$I$28252,$B575,Sheet1!$L$5:$L$28252,$A575,Sheet1!$E$5:$E$28252,"*银联*",Sheet1!$D$5:$D$28252,"&lt;&gt;银联",Sheet1!$D$5:$D$28252,"&lt;&gt;内部转款",Sheet1!$D$5:$D$28252,"&lt;&gt;内部转账",Sheet1!$E$5:$E$28252,"&lt;&gt;*调拨*")</f>
        <v>0</v>
      </c>
      <c r="O575" s="32">
        <f>SUMIFS(Sheet1!$F$5:$F$28252,Sheet1!$I$5:$I$28252,$B575,Sheet1!$L$5:$L$28252,$A575,Sheet1!$D$5:$D$28252,"京东",Sheet1!$E$5:$E$28252,"&lt;&gt;*调拨*")+SUMIFS(Sheet1!$F$5:$F$28252,Sheet1!$I$5:$I$28252,$B575,Sheet1!$L$5:$L$28252,$A575,Sheet1!$E$5:$E$28252,"*京东*",Sheet1!$D$5:$D$28252,"&lt;&gt;京东",Sheet1!$D$5:$D$28252,"&lt;&gt;内部转款",Sheet1!$D$5:$D$28252,"&lt;&gt;内部转账",Sheet1!$E$5:$E$28252,"&lt;&gt;*调拨*")</f>
        <v>0</v>
      </c>
      <c r="P575" s="32">
        <f>SUMIFS(Sheet1!$F$5:$F$28252,Sheet1!$I$5:$I$28252,$B575,Sheet1!$L$5:$L$28252,$A575,Sheet1!$D$5:$D$28252,"药机微信",Sheet1!$E$5:$E$28252,"&lt;&gt;*调拨*")+SUMIFS(Sheet1!$F$5:$F$28252,Sheet1!$I$5:$I$28252,$B575,Sheet1!$L$5:$L$28252,$A575,Sheet1!$E$5:$E$28252,"*药机微信*",Sheet1!$D$5:$D$28252,"&lt;&gt;药机微信",Sheet1!$D$5:$D$28252,"&lt;&gt;内部转款",Sheet1!$D$5:$D$28252,"&lt;&gt;内部转账",Sheet1!$E$5:$E$28252,"&lt;&gt;*调拨*")</f>
        <v>0</v>
      </c>
      <c r="Q575" s="32">
        <f>SUMIFS(Sheet1!$F$5:$F$28252,Sheet1!$I$5:$I$28252,$B575,Sheet1!$L$5:$L$28252,$A575,Sheet1!$D$5:$D$28252,"亲情卡",Sheet1!$E$5:$E$28252,"&lt;&gt;*调拨*")+SUMIFS(Sheet1!$F$5:$F$28252,Sheet1!$I$5:$I$28252,$B575,Sheet1!$L$5:$L$28252,$A575,Sheet1!$E$5:$E$28252,"*亲情卡*",Sheet1!$D$5:$D$28252,"&lt;&gt;亲情卡",Sheet1!$D$5:$D$28252,"&lt;&gt;内部转款",Sheet1!$D$5:$D$28252,"&lt;&gt;内部转账",Sheet1!$E$5:$E$28252,"&lt;&gt;*调拨*")</f>
        <v>0</v>
      </c>
      <c r="R575" s="32">
        <f>SUMIFS(Sheet1!$F$5:$F$28252,Sheet1!$I$5:$I$28252,$B575,Sheet1!$L$5:$L$28252,$A575,Sheet1!$D$5:$D$28252,"优惠券",Sheet1!$E$5:$E$28252,"&lt;&gt;*调拨*")+SUMIFS(Sheet1!$F$5:$F$28252,Sheet1!$I$5:$I$28252,$B575,Sheet1!$L$5:$L$28252,$A575,Sheet1!$E$5:$E$28252,"*优惠券*",Sheet1!$D$5:$D$28252,"&lt;&gt;优惠券",Sheet1!$D$5:$D$28252,"&lt;&gt;内部转款",Sheet1!$D$5:$D$28252,"&lt;&gt;内部转账",Sheet1!$E$5:$E$28252,"&lt;&gt;*调拨*")</f>
        <v>0</v>
      </c>
      <c r="S575" s="32">
        <f>SUMIFS(Sheet1!$F$5:$F$28252,Sheet1!$I$5:$I$28252,$B575,Sheet1!$L$5:$L$28252,$A575,Sheet1!$D$5:$D$28252,"代金券",Sheet1!$E$5:$E$28252,"&lt;&gt;*调拨*")+SUMIFS(Sheet1!$F$5:$F$28252,Sheet1!$I$5:$I$28252,$B575,Sheet1!$L$5:$L$28252,$A575,Sheet1!$E$5:$E$28252,"*代金券*",Sheet1!$D$5:$D$28252,"&lt;&gt;代金券",Sheet1!$D$5:$D$28252,"&lt;&gt;内部转款",Sheet1!$D$5:$D$28252,"&lt;&gt;内部转账",Sheet1!$E$5:$E$28252,"&lt;&gt;*调拨*")</f>
        <v>0</v>
      </c>
      <c r="T575" s="32">
        <f>SUMIFS(Sheet1!$F$5:$F$28252,Sheet1!$I$5:$I$28252,$B575,Sheet1!$L$5:$L$28252,$A575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575,Sheet1!$L$5:$L$28252,$A575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575,Sheet1!$L$5:$L$28252,$A575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575,Sheet1!$L$5:$L$28252,$A575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75" s="32">
        <f>SUMIFS(Sheet1!$F$5:$F$28252,Sheet1!$I$5:$I$28252,$B575,Sheet1!$L$5:$L$28252,$A575,Sheet1!$E$5:$E$28252,"*调拨*")</f>
        <v>0</v>
      </c>
      <c r="V575" s="32">
        <f>SUMIFS(Sheet1!$F$5:$F$28252,Sheet1!$I$5:$I$28252,$B575,Sheet1!$L$5:$L$28252,$A575,Sheet1!$D$5:$D$28252,"储值",Sheet1!$E$5:$E$28252,"&lt;&gt;*调拨*")+SUMIFS(Sheet1!$F$5:$F$28252,Sheet1!$I$5:$I$28252,$B575,Sheet1!$L$5:$L$28252,$A575,Sheet1!$E$5:$E$28252,"*储值*",Sheet1!$D$5:$D$28252,"&lt;&gt;储值",Sheet1!$D$5:$D$28252,"&lt;&gt;内部转款",Sheet1!$D$5:$D$28252,"&lt;&gt;内部转账",Sheet1!$E$5:$E$28252,"&lt;&gt;*调拨*")</f>
        <v>0</v>
      </c>
      <c r="W575" s="32">
        <f>SUMIFS(Sheet1!$F$5:$F$28252,Sheet1!$I$5:$I$28252,$B575,Sheet1!$L$5:$L$28252,$A575,Sheet1!$D$5:$D$28252,"效期",Sheet1!$E$5:$E$28252,"&lt;&gt;*调拨*")+SUMIFS(Sheet1!$F$5:$F$28252,Sheet1!$I$5:$I$28252,$B575,Sheet1!$L$5:$L$28252,$A575,Sheet1!$E$5:$E$28252,"*效期*",Sheet1!$D$5:$D$28252,"&lt;&gt;效期",Sheet1!$D$5:$D$28252,"&lt;&gt;内部转款",Sheet1!$D$5:$D$28252,"&lt;&gt;内部转账",Sheet1!$E$5:$E$28252,"&lt;&gt;*调拨*")</f>
        <v>0</v>
      </c>
      <c r="X575" s="32">
        <f>SUMIFS(Sheet1!$F$5:$F$28252,Sheet1!$I$5:$I$28252,$B575,Sheet1!$L$5:$L$28252,$A575,Sheet1!$D$5:$D$28252,"内部转款",Sheet1!$E$5:$E$28252,"&lt;&gt;*调拨*")+SUMIFS(Sheet1!$F$5:$F$28252,Sheet1!$I$5:$I$28252,$B575,Sheet1!$L$5:$L$28252,$A575,Sheet1!$D$5:$D$28252,"内部转账",Sheet1!$E$5:$E$28252,"&lt;&gt;*调拨*")</f>
        <v>0</v>
      </c>
      <c r="Y575" s="32">
        <f t="shared" si="40"/>
        <v>0</v>
      </c>
      <c r="Z575" s="32">
        <f>SUMIFS(Sheet1!$F$5:$F$28252,Sheet1!$I$5:$I$28252,$B575,Sheet1!$L$5:$L$28252,$A575)</f>
        <v>0</v>
      </c>
      <c r="AA575" s="32">
        <f>SUMIFS(Sheet1!$G$5:$G$28252,Sheet1!$I$5:$I$28252,$B575,Sheet1!$L$5:$L$28252,$A575,Sheet1!$D$5:$D$28252,"工资",Sheet1!$E$5:$E$28252,"&lt;&gt;*调拨*")+SUMIFS(Sheet1!$G$5:$G$28252,Sheet1!$I$5:$I$28252,$B575,Sheet1!$L$5:$L$28252,$A575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75" s="32">
        <f>SUMIFS(Sheet1!$G$5:$G$28252,Sheet1!$I$5:$I$28252,$B575,Sheet1!$L$5:$L$28252,$A575,Sheet1!$D$5:$D$28252,"水费",Sheet1!$E$5:$E$28252,"&lt;&gt;*调拨*")+SUMIFS(Sheet1!$G$5:$G$28252,Sheet1!$I$5:$I$28252,$B575,Sheet1!$L$5:$L$28252,$A575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75" s="32">
        <f>SUMIFS(Sheet1!$G$5:$G$28252,Sheet1!$I$5:$I$28252,$B575,Sheet1!$L$5:$L$28252,$A575,Sheet1!$D$5:$D$28252,"电费",Sheet1!$E$5:$E$28252,"&lt;&gt;*调拨*")+SUMIFS(Sheet1!$G$5:$G$28252,Sheet1!$I$5:$I$28252,$B575,Sheet1!$L$5:$L$28252,$A575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75" s="32">
        <f>SUMIFS(Sheet1!$G$5:$G$28252,Sheet1!$I$5:$I$28252,$B575,Sheet1!$L$5:$L$28252,$A575,Sheet1!$D$5:$D$28252,"宽带费",Sheet1!$E$5:$E$28252,"&lt;&gt;*调拨*")+SUMIFS(Sheet1!$G$5:$G$28252,Sheet1!$I$5:$I$28252,$B575,Sheet1!$L$5:$L$28252,$A575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75" s="32">
        <f>SUMIFS(Sheet1!$G$5:$G$28252,Sheet1!$I$5:$I$28252,$B575,Sheet1!$L$5:$L$28252,$A575,Sheet1!$D$5:$D$28252,"办公费",Sheet1!$E$5:$E$28252,"&lt;&gt;*调拨*")+SUMIFS(Sheet1!$G$5:$G$28252,Sheet1!$I$5:$I$28252,$B575,Sheet1!$L$5:$L$28252,$A575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75" s="32">
        <f>SUMIFS(Sheet1!$G$5:$G$28252,Sheet1!$I$5:$I$28252,$B575,Sheet1!$L$5:$L$28252,$A575,Sheet1!$D$5:$D$28252,"话费",Sheet1!$E$5:$E$28252,"&lt;&gt;*调拨*")+SUMIFS(Sheet1!$G$5:$G$28252,Sheet1!$I$5:$I$28252,$B575,Sheet1!$L$5:$L$28252,$A575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75" s="32">
        <f>SUMIFS(Sheet1!$G$5:$G$28252,Sheet1!$I$5:$I$28252,$B575,Sheet1!$L$5:$L$28252,$A575,Sheet1!$D$5:$D$28252,"房租",Sheet1!$E$5:$E$28252,"&lt;&gt;*调拨*")+SUMIFS(Sheet1!$G$5:$G$28252,Sheet1!$I$5:$I$28252,$B575,Sheet1!$L$5:$L$28252,$A575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75" s="32">
        <f>SUMIFS(Sheet1!$G$5:$G$28252,Sheet1!$I$5:$I$28252,$B575,Sheet1!$L$5:$L$28252,$A575,Sheet1!$E$5:$E$28252,"*调拨*")</f>
        <v>0</v>
      </c>
      <c r="AI575" s="32">
        <f>SUMIFS(Sheet1!$G$5:$G$28252,Sheet1!$I$5:$I$28252,$B575,Sheet1!$L$5:$L$28252,$A575,Sheet1!$D$5:$D$28252,"内部转款",Sheet1!$E$5:$E$28252,"&lt;&gt;*调拨*")+SUMIFS(Sheet1!$G$5:$G$28252,Sheet1!$I$5:$I$28252,$B575,Sheet1!$L$5:$L$28252,$A575,Sheet1!$D$5:$D$28252,"内部转账",Sheet1!$E$5:$E$28252,"&lt;&gt;*调拨*")</f>
        <v>0</v>
      </c>
      <c r="AJ575" s="32">
        <f t="shared" si="41"/>
        <v>0</v>
      </c>
      <c r="AK575" s="32">
        <f>SUMIFS(Sheet1!$G$5:$G$28252,Sheet1!$I$5:$I$28252,$B575,Sheet1!$L$5:$L$28252,$A575)</f>
        <v>0</v>
      </c>
      <c r="AL575" s="32">
        <f t="shared" si="42"/>
        <v>0</v>
      </c>
    </row>
    <row r="576" ht="16.5" spans="1:38">
      <c r="A576" s="30">
        <v>202610</v>
      </c>
      <c r="B576" s="31" t="s">
        <v>191</v>
      </c>
      <c r="C576" s="32">
        <f>SUMIFS(Sheet1!$F$5:$F$28252,Sheet1!$I$5:$I$28252,$B576,Sheet1!$L$5:$L$28252,$A576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76" s="32">
        <f>SUMIFS(Sheet1!$F$5:$F$28252,Sheet1!$I$5:$I$28252,$B576,Sheet1!$L$5:$L$28252,$A576,Sheet1!$D$5:$D$28252,"医保即时拨付",Sheet1!$E$5:$E$28252,"&lt;&gt;*调拨*")+SUMIFS(Sheet1!$F$5:$F$28252,Sheet1!$I$5:$I$28252,$B576,Sheet1!$L$5:$L$28252,$A576,Sheet1!$E$5:$E$28252,"*医保即时拨付*",Sheet1!$D$5:$D$28252,"&lt;&gt;医保即时拨付",Sheet1!$D$5:$D$28252,"&lt;&gt;内部转款",Sheet1!$D$5:$D$28252,"&lt;&gt;内部转账",Sheet1!$E$5:$E$28252,"&lt;&gt;*调拨*")</f>
        <v>0</v>
      </c>
      <c r="E576" s="32">
        <f>SUMIFS(Sheet1!$F$5:$F$28252,Sheet1!$I$5:$I$28252,$B576,Sheet1!$L$5:$L$28252,$A576,Sheet1!$D$5:$D$28252,"医保",Sheet1!$E$5:$E$28252,"&lt;&gt;*调拨*",Sheet1!$E$5:$E$28252,"&lt;&gt;*医保即时拨付*")+SUMIFS(Sheet1!$F$5:$F$28252,Sheet1!$I$5:$I$28252,$B576,Sheet1!$L$5:$L$28252,$A576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76" s="32">
        <f>SUMIFS(Sheet1!$F$5:$F$28252,Sheet1!$I$5:$I$28252,$B576,Sheet1!$L$5:$L$28252,$A576,Sheet1!$D$5:$D$28252,"聚合",Sheet1!$E$5:$E$28252,"&lt;&gt;*调拨*")+SUMIFS(Sheet1!$F$5:$F$28252,Sheet1!$I$5:$I$28252,$B576,Sheet1!$L$5:$L$28252,$A576,Sheet1!$E$5:$E$28252,"*聚合*",Sheet1!$D$5:$D$28252,"&lt;&gt;聚合",Sheet1!$D$5:$D$28252,"&lt;&gt;内部转款",Sheet1!$D$5:$D$28252,"&lt;&gt;内部转账",Sheet1!$E$5:$E$28252,"&lt;&gt;*调拨*")</f>
        <v>0</v>
      </c>
      <c r="G576" s="32">
        <f>SUMIFS(Sheet1!$F$5:$F$28252,Sheet1!$I$5:$I$28252,$B576,Sheet1!$L$5:$L$28252,$A576,Sheet1!$D$5:$D$28252,"24小时微信",Sheet1!$E$5:$E$28252,"&lt;&gt;*调拨*")+SUMIFS(Sheet1!$F$5:$F$28252,Sheet1!$I$5:$I$28252,$B576,Sheet1!$L$5:$L$28252,$A576,Sheet1!$E$5:$E$28252,"*24小时微信*",Sheet1!$D$5:$D$28252,"&lt;&gt;24小时微信",Sheet1!$D$5:$D$28252,"&lt;&gt;内部转款",Sheet1!$D$5:$D$28252,"&lt;&gt;内部转账",Sheet1!$E$5:$E$28252,"&lt;&gt;*调拨*")</f>
        <v>0</v>
      </c>
      <c r="H576" s="32">
        <f>SUMIFS(Sheet1!$F$5:$F$28252,Sheet1!$I$5:$I$28252,$B576,Sheet1!$L$5:$L$28252,$A576,Sheet1!$D$5:$D$28252,"美团",Sheet1!$E$5:$E$28252,"&lt;&gt;*调拨*")+SUMIFS(Sheet1!$F$5:$F$28252,Sheet1!$I$5:$I$28252,$B576,Sheet1!$L$5:$L$28252,$A576,Sheet1!$E$5:$E$28252,"*美团*",Sheet1!$D$5:$D$28252,"&lt;&gt;美团",Sheet1!$D$5:$D$28252,"&lt;&gt;内部转款",Sheet1!$D$5:$D$28252,"&lt;&gt;内部转账",Sheet1!$E$5:$E$28252,"&lt;&gt;*调拨*")</f>
        <v>0</v>
      </c>
      <c r="I576" s="32">
        <f>SUMIFS(Sheet1!$F$5:$F$28252,Sheet1!$I$5:$I$28252,$B576,Sheet1!$L$5:$L$28252,$A576,Sheet1!$D$5:$D$28252,"饿了么",Sheet1!$E$5:$E$28252,"&lt;&gt;*调拨*")+SUMIFS(Sheet1!$F$5:$F$28252,Sheet1!$I$5:$I$28252,$B576,Sheet1!$L$5:$L$28252,$A576,Sheet1!$E$5:$E$28252,"*饿了么*",Sheet1!$D$5:$D$28252,"&lt;&gt;饿了么",Sheet1!$D$5:$D$28252,"&lt;&gt;内部转款",Sheet1!$D$5:$D$28252,"&lt;&gt;内部转账",Sheet1!$E$5:$E$28252,"&lt;&gt;*调拨*")</f>
        <v>0</v>
      </c>
      <c r="J576" s="32">
        <f>SUMIFS(Sheet1!$F$5:$F$28252,Sheet1!$I$5:$I$28252,$B576,Sheet1!$L$5:$L$28252,$A576,Sheet1!$D$5:$D$28252,"健E卡",Sheet1!$E$5:$E$28252,"&lt;&gt;*调拨*")+SUMIFS(Sheet1!$F$5:$F$28252,Sheet1!$I$5:$I$28252,$B576,Sheet1!$L$5:$L$28252,$A576,Sheet1!$E$5:$E$28252,"*健E卡*",Sheet1!$D$5:$D$28252,"&lt;&gt;健E卡",Sheet1!$D$5:$D$28252,"&lt;&gt;内部转款",Sheet1!$D$5:$D$28252,"&lt;&gt;内部转账",Sheet1!$E$5:$E$28252,"&lt;&gt;*调拨*")</f>
        <v>0</v>
      </c>
      <c r="K576" s="32">
        <f>SUMIFS(Sheet1!$F$5:$F$28252,Sheet1!$I$5:$I$28252,$B576,Sheet1!$L$5:$L$28252,$A576,Sheet1!$D$5:$D$28252,"抖音",Sheet1!$E$5:$E$28252,"&lt;&gt;*调拨*")+SUMIFS(Sheet1!$F$5:$F$28252,Sheet1!$I$5:$I$28252,$B576,Sheet1!$L$5:$L$28252,$A576,Sheet1!$E$5:$E$28252,"*抖音*",Sheet1!$D$5:$D$28252,"&lt;&gt;抖音",Sheet1!$D$5:$D$28252,"&lt;&gt;内部转款",Sheet1!$D$5:$D$28252,"&lt;&gt;内部转账",Sheet1!$E$5:$E$28252,"&lt;&gt;*调拨*")</f>
        <v>0</v>
      </c>
      <c r="L576" s="32">
        <f>SUMIFS(Sheet1!$F$5:$F$28252,Sheet1!$I$5:$I$28252,$B576,Sheet1!$L$5:$L$28252,$A576,Sheet1!$D$5:$D$28252,"医卡通",Sheet1!$E$5:$E$28252,"&lt;&gt;*调拨*")+SUMIFS(Sheet1!$F$5:$F$28252,Sheet1!$I$5:$I$28252,$B576,Sheet1!$L$5:$L$28252,$A576,Sheet1!$E$5:$E$28252,"*医卡通*",Sheet1!$D$5:$D$28252,"&lt;&gt;医卡通",Sheet1!$D$5:$D$28252,"&lt;&gt;内部转款",Sheet1!$D$5:$D$28252,"&lt;&gt;内部转账",Sheet1!$E$5:$E$28252,"&lt;&gt;*调拨*")</f>
        <v>0</v>
      </c>
      <c r="M576" s="32">
        <f>SUMIFS(Sheet1!$F$5:$F$28252,Sheet1!$I$5:$I$28252,$B576,Sheet1!$L$5:$L$28252,$A576,Sheet1!$D$5:$D$28252,"企健网",Sheet1!$E$5:$E$28252,"&lt;&gt;*调拨*")+SUMIFS(Sheet1!$F$5:$F$28252,Sheet1!$I$5:$I$28252,$B576,Sheet1!$L$5:$L$28252,$A576,Sheet1!$E$5:$E$28252,"*企健网*",Sheet1!$D$5:$D$28252,"&lt;&gt;企健网",Sheet1!$D$5:$D$28252,"&lt;&gt;内部转款",Sheet1!$D$5:$D$28252,"&lt;&gt;内部转账",Sheet1!$E$5:$E$28252,"&lt;&gt;*调拨*")</f>
        <v>0</v>
      </c>
      <c r="N576" s="32">
        <f>SUMIFS(Sheet1!$F$5:$F$28252,Sheet1!$I$5:$I$28252,$B576,Sheet1!$L$5:$L$28252,$A576,Sheet1!$D$5:$D$28252,"银联",Sheet1!$E$5:$E$28252,"&lt;&gt;*调拨*")+SUMIFS(Sheet1!$F$5:$F$28252,Sheet1!$I$5:$I$28252,$B576,Sheet1!$L$5:$L$28252,$A576,Sheet1!$E$5:$E$28252,"*银联*",Sheet1!$D$5:$D$28252,"&lt;&gt;银联",Sheet1!$D$5:$D$28252,"&lt;&gt;内部转款",Sheet1!$D$5:$D$28252,"&lt;&gt;内部转账",Sheet1!$E$5:$E$28252,"&lt;&gt;*调拨*")</f>
        <v>0</v>
      </c>
      <c r="O576" s="32">
        <f>SUMIFS(Sheet1!$F$5:$F$28252,Sheet1!$I$5:$I$28252,$B576,Sheet1!$L$5:$L$28252,$A576,Sheet1!$D$5:$D$28252,"京东",Sheet1!$E$5:$E$28252,"&lt;&gt;*调拨*")+SUMIFS(Sheet1!$F$5:$F$28252,Sheet1!$I$5:$I$28252,$B576,Sheet1!$L$5:$L$28252,$A576,Sheet1!$E$5:$E$28252,"*京东*",Sheet1!$D$5:$D$28252,"&lt;&gt;京东",Sheet1!$D$5:$D$28252,"&lt;&gt;内部转款",Sheet1!$D$5:$D$28252,"&lt;&gt;内部转账",Sheet1!$E$5:$E$28252,"&lt;&gt;*调拨*")</f>
        <v>0</v>
      </c>
      <c r="P576" s="32">
        <f>SUMIFS(Sheet1!$F$5:$F$28252,Sheet1!$I$5:$I$28252,$B576,Sheet1!$L$5:$L$28252,$A576,Sheet1!$D$5:$D$28252,"药机微信",Sheet1!$E$5:$E$28252,"&lt;&gt;*调拨*")+SUMIFS(Sheet1!$F$5:$F$28252,Sheet1!$I$5:$I$28252,$B576,Sheet1!$L$5:$L$28252,$A576,Sheet1!$E$5:$E$28252,"*药机微信*",Sheet1!$D$5:$D$28252,"&lt;&gt;药机微信",Sheet1!$D$5:$D$28252,"&lt;&gt;内部转款",Sheet1!$D$5:$D$28252,"&lt;&gt;内部转账",Sheet1!$E$5:$E$28252,"&lt;&gt;*调拨*")</f>
        <v>0</v>
      </c>
      <c r="Q576" s="32">
        <f>SUMIFS(Sheet1!$F$5:$F$28252,Sheet1!$I$5:$I$28252,$B576,Sheet1!$L$5:$L$28252,$A576,Sheet1!$D$5:$D$28252,"亲情卡",Sheet1!$E$5:$E$28252,"&lt;&gt;*调拨*")+SUMIFS(Sheet1!$F$5:$F$28252,Sheet1!$I$5:$I$28252,$B576,Sheet1!$L$5:$L$28252,$A576,Sheet1!$E$5:$E$28252,"*亲情卡*",Sheet1!$D$5:$D$28252,"&lt;&gt;亲情卡",Sheet1!$D$5:$D$28252,"&lt;&gt;内部转款",Sheet1!$D$5:$D$28252,"&lt;&gt;内部转账",Sheet1!$E$5:$E$28252,"&lt;&gt;*调拨*")</f>
        <v>0</v>
      </c>
      <c r="R576" s="32">
        <f>SUMIFS(Sheet1!$F$5:$F$28252,Sheet1!$I$5:$I$28252,$B576,Sheet1!$L$5:$L$28252,$A576,Sheet1!$D$5:$D$28252,"优惠券",Sheet1!$E$5:$E$28252,"&lt;&gt;*调拨*")+SUMIFS(Sheet1!$F$5:$F$28252,Sheet1!$I$5:$I$28252,$B576,Sheet1!$L$5:$L$28252,$A576,Sheet1!$E$5:$E$28252,"*优惠券*",Sheet1!$D$5:$D$28252,"&lt;&gt;优惠券",Sheet1!$D$5:$D$28252,"&lt;&gt;内部转款",Sheet1!$D$5:$D$28252,"&lt;&gt;内部转账",Sheet1!$E$5:$E$28252,"&lt;&gt;*调拨*")</f>
        <v>0</v>
      </c>
      <c r="S576" s="32">
        <f>SUMIFS(Sheet1!$F$5:$F$28252,Sheet1!$I$5:$I$28252,$B576,Sheet1!$L$5:$L$28252,$A576,Sheet1!$D$5:$D$28252,"代金券",Sheet1!$E$5:$E$28252,"&lt;&gt;*调拨*")+SUMIFS(Sheet1!$F$5:$F$28252,Sheet1!$I$5:$I$28252,$B576,Sheet1!$L$5:$L$28252,$A576,Sheet1!$E$5:$E$28252,"*代金券*",Sheet1!$D$5:$D$28252,"&lt;&gt;代金券",Sheet1!$D$5:$D$28252,"&lt;&gt;内部转款",Sheet1!$D$5:$D$28252,"&lt;&gt;内部转账",Sheet1!$E$5:$E$28252,"&lt;&gt;*调拨*")</f>
        <v>0</v>
      </c>
      <c r="T576" s="32">
        <f>SUMIFS(Sheet1!$F$5:$F$28252,Sheet1!$I$5:$I$28252,$B576,Sheet1!$L$5:$L$28252,$A576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576,Sheet1!$L$5:$L$28252,$A576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576,Sheet1!$L$5:$L$28252,$A576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576,Sheet1!$L$5:$L$28252,$A576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76" s="32">
        <f>SUMIFS(Sheet1!$F$5:$F$28252,Sheet1!$I$5:$I$28252,$B576,Sheet1!$L$5:$L$28252,$A576,Sheet1!$E$5:$E$28252,"*调拨*")</f>
        <v>0</v>
      </c>
      <c r="V576" s="32">
        <f>SUMIFS(Sheet1!$F$5:$F$28252,Sheet1!$I$5:$I$28252,$B576,Sheet1!$L$5:$L$28252,$A576,Sheet1!$D$5:$D$28252,"储值",Sheet1!$E$5:$E$28252,"&lt;&gt;*调拨*")+SUMIFS(Sheet1!$F$5:$F$28252,Sheet1!$I$5:$I$28252,$B576,Sheet1!$L$5:$L$28252,$A576,Sheet1!$E$5:$E$28252,"*储值*",Sheet1!$D$5:$D$28252,"&lt;&gt;储值",Sheet1!$D$5:$D$28252,"&lt;&gt;内部转款",Sheet1!$D$5:$D$28252,"&lt;&gt;内部转账",Sheet1!$E$5:$E$28252,"&lt;&gt;*调拨*")</f>
        <v>0</v>
      </c>
      <c r="W576" s="32">
        <f>SUMIFS(Sheet1!$F$5:$F$28252,Sheet1!$I$5:$I$28252,$B576,Sheet1!$L$5:$L$28252,$A576,Sheet1!$D$5:$D$28252,"效期",Sheet1!$E$5:$E$28252,"&lt;&gt;*调拨*")+SUMIFS(Sheet1!$F$5:$F$28252,Sheet1!$I$5:$I$28252,$B576,Sheet1!$L$5:$L$28252,$A576,Sheet1!$E$5:$E$28252,"*效期*",Sheet1!$D$5:$D$28252,"&lt;&gt;效期",Sheet1!$D$5:$D$28252,"&lt;&gt;内部转款",Sheet1!$D$5:$D$28252,"&lt;&gt;内部转账",Sheet1!$E$5:$E$28252,"&lt;&gt;*调拨*")</f>
        <v>0</v>
      </c>
      <c r="X576" s="32">
        <f>SUMIFS(Sheet1!$F$5:$F$28252,Sheet1!$I$5:$I$28252,$B576,Sheet1!$L$5:$L$28252,$A576,Sheet1!$D$5:$D$28252,"内部转款",Sheet1!$E$5:$E$28252,"&lt;&gt;*调拨*")+SUMIFS(Sheet1!$F$5:$F$28252,Sheet1!$I$5:$I$28252,$B576,Sheet1!$L$5:$L$28252,$A576,Sheet1!$D$5:$D$28252,"内部转账",Sheet1!$E$5:$E$28252,"&lt;&gt;*调拨*")</f>
        <v>0</v>
      </c>
      <c r="Y576" s="32">
        <f t="shared" si="40"/>
        <v>0</v>
      </c>
      <c r="Z576" s="32">
        <f>SUMIFS(Sheet1!$F$5:$F$28252,Sheet1!$I$5:$I$28252,$B576,Sheet1!$L$5:$L$28252,$A576)</f>
        <v>0</v>
      </c>
      <c r="AA576" s="32">
        <f>SUMIFS(Sheet1!$G$5:$G$28252,Sheet1!$I$5:$I$28252,$B576,Sheet1!$L$5:$L$28252,$A576,Sheet1!$D$5:$D$28252,"工资",Sheet1!$E$5:$E$28252,"&lt;&gt;*调拨*")+SUMIFS(Sheet1!$G$5:$G$28252,Sheet1!$I$5:$I$28252,$B576,Sheet1!$L$5:$L$28252,$A576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76" s="32">
        <f>SUMIFS(Sheet1!$G$5:$G$28252,Sheet1!$I$5:$I$28252,$B576,Sheet1!$L$5:$L$28252,$A576,Sheet1!$D$5:$D$28252,"水费",Sheet1!$E$5:$E$28252,"&lt;&gt;*调拨*")+SUMIFS(Sheet1!$G$5:$G$28252,Sheet1!$I$5:$I$28252,$B576,Sheet1!$L$5:$L$28252,$A576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76" s="32">
        <f>SUMIFS(Sheet1!$G$5:$G$28252,Sheet1!$I$5:$I$28252,$B576,Sheet1!$L$5:$L$28252,$A576,Sheet1!$D$5:$D$28252,"电费",Sheet1!$E$5:$E$28252,"&lt;&gt;*调拨*")+SUMIFS(Sheet1!$G$5:$G$28252,Sheet1!$I$5:$I$28252,$B576,Sheet1!$L$5:$L$28252,$A576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76" s="32">
        <f>SUMIFS(Sheet1!$G$5:$G$28252,Sheet1!$I$5:$I$28252,$B576,Sheet1!$L$5:$L$28252,$A576,Sheet1!$D$5:$D$28252,"宽带费",Sheet1!$E$5:$E$28252,"&lt;&gt;*调拨*")+SUMIFS(Sheet1!$G$5:$G$28252,Sheet1!$I$5:$I$28252,$B576,Sheet1!$L$5:$L$28252,$A576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76" s="32">
        <f>SUMIFS(Sheet1!$G$5:$G$28252,Sheet1!$I$5:$I$28252,$B576,Sheet1!$L$5:$L$28252,$A576,Sheet1!$D$5:$D$28252,"办公费",Sheet1!$E$5:$E$28252,"&lt;&gt;*调拨*")+SUMIFS(Sheet1!$G$5:$G$28252,Sheet1!$I$5:$I$28252,$B576,Sheet1!$L$5:$L$28252,$A576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76" s="32">
        <f>SUMIFS(Sheet1!$G$5:$G$28252,Sheet1!$I$5:$I$28252,$B576,Sheet1!$L$5:$L$28252,$A576,Sheet1!$D$5:$D$28252,"话费",Sheet1!$E$5:$E$28252,"&lt;&gt;*调拨*")+SUMIFS(Sheet1!$G$5:$G$28252,Sheet1!$I$5:$I$28252,$B576,Sheet1!$L$5:$L$28252,$A576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76" s="32">
        <f>SUMIFS(Sheet1!$G$5:$G$28252,Sheet1!$I$5:$I$28252,$B576,Sheet1!$L$5:$L$28252,$A576,Sheet1!$D$5:$D$28252,"房租",Sheet1!$E$5:$E$28252,"&lt;&gt;*调拨*")+SUMIFS(Sheet1!$G$5:$G$28252,Sheet1!$I$5:$I$28252,$B576,Sheet1!$L$5:$L$28252,$A576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76" s="32">
        <f>SUMIFS(Sheet1!$G$5:$G$28252,Sheet1!$I$5:$I$28252,$B576,Sheet1!$L$5:$L$28252,$A576,Sheet1!$E$5:$E$28252,"*调拨*")</f>
        <v>0</v>
      </c>
      <c r="AI576" s="32">
        <f>SUMIFS(Sheet1!$G$5:$G$28252,Sheet1!$I$5:$I$28252,$B576,Sheet1!$L$5:$L$28252,$A576,Sheet1!$D$5:$D$28252,"内部转款",Sheet1!$E$5:$E$28252,"&lt;&gt;*调拨*")+SUMIFS(Sheet1!$G$5:$G$28252,Sheet1!$I$5:$I$28252,$B576,Sheet1!$L$5:$L$28252,$A576,Sheet1!$D$5:$D$28252,"内部转账",Sheet1!$E$5:$E$28252,"&lt;&gt;*调拨*")</f>
        <v>0</v>
      </c>
      <c r="AJ576" s="32">
        <f t="shared" si="41"/>
        <v>0</v>
      </c>
      <c r="AK576" s="32">
        <f>SUMIFS(Sheet1!$G$5:$G$28252,Sheet1!$I$5:$I$28252,$B576,Sheet1!$L$5:$L$28252,$A576)</f>
        <v>0</v>
      </c>
      <c r="AL576" s="32">
        <f t="shared" si="42"/>
        <v>0</v>
      </c>
    </row>
    <row r="577" ht="16.5" spans="1:38">
      <c r="A577" s="30">
        <v>202610</v>
      </c>
      <c r="B577" s="31" t="s">
        <v>64</v>
      </c>
      <c r="C577" s="32">
        <f>SUMIFS(Sheet1!$F$5:$F$28252,Sheet1!$I$5:$I$28252,$B577,Sheet1!$L$5:$L$28252,$A577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77" s="32">
        <f>SUMIFS(Sheet1!$F$5:$F$28252,Sheet1!$I$5:$I$28252,$B577,Sheet1!$L$5:$L$28252,$A577,Sheet1!$D$5:$D$28252,"医保即时拨付",Sheet1!$E$5:$E$28252,"&lt;&gt;*调拨*")+SUMIFS(Sheet1!$F$5:$F$28252,Sheet1!$I$5:$I$28252,$B577,Sheet1!$L$5:$L$28252,$A577,Sheet1!$E$5:$E$28252,"*医保即时拨付*",Sheet1!$D$5:$D$28252,"&lt;&gt;医保即时拨付",Sheet1!$D$5:$D$28252,"&lt;&gt;内部转款",Sheet1!$D$5:$D$28252,"&lt;&gt;内部转账",Sheet1!$E$5:$E$28252,"&lt;&gt;*调拨*")</f>
        <v>0</v>
      </c>
      <c r="E577" s="32">
        <f>SUMIFS(Sheet1!$F$5:$F$28252,Sheet1!$I$5:$I$28252,$B577,Sheet1!$L$5:$L$28252,$A577,Sheet1!$D$5:$D$28252,"医保",Sheet1!$E$5:$E$28252,"&lt;&gt;*调拨*",Sheet1!$E$5:$E$28252,"&lt;&gt;*医保即时拨付*")+SUMIFS(Sheet1!$F$5:$F$28252,Sheet1!$I$5:$I$28252,$B577,Sheet1!$L$5:$L$28252,$A577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77" s="32">
        <f>SUMIFS(Sheet1!$F$5:$F$28252,Sheet1!$I$5:$I$28252,$B577,Sheet1!$L$5:$L$28252,$A577,Sheet1!$D$5:$D$28252,"聚合",Sheet1!$E$5:$E$28252,"&lt;&gt;*调拨*")+SUMIFS(Sheet1!$F$5:$F$28252,Sheet1!$I$5:$I$28252,$B577,Sheet1!$L$5:$L$28252,$A577,Sheet1!$E$5:$E$28252,"*聚合*",Sheet1!$D$5:$D$28252,"&lt;&gt;聚合",Sheet1!$D$5:$D$28252,"&lt;&gt;内部转款",Sheet1!$D$5:$D$28252,"&lt;&gt;内部转账",Sheet1!$E$5:$E$28252,"&lt;&gt;*调拨*")</f>
        <v>0</v>
      </c>
      <c r="G577" s="32">
        <f>SUMIFS(Sheet1!$F$5:$F$28252,Sheet1!$I$5:$I$28252,$B577,Sheet1!$L$5:$L$28252,$A577,Sheet1!$D$5:$D$28252,"24小时微信",Sheet1!$E$5:$E$28252,"&lt;&gt;*调拨*")+SUMIFS(Sheet1!$F$5:$F$28252,Sheet1!$I$5:$I$28252,$B577,Sheet1!$L$5:$L$28252,$A577,Sheet1!$E$5:$E$28252,"*24小时微信*",Sheet1!$D$5:$D$28252,"&lt;&gt;24小时微信",Sheet1!$D$5:$D$28252,"&lt;&gt;内部转款",Sheet1!$D$5:$D$28252,"&lt;&gt;内部转账",Sheet1!$E$5:$E$28252,"&lt;&gt;*调拨*")</f>
        <v>0</v>
      </c>
      <c r="H577" s="32">
        <f>SUMIFS(Sheet1!$F$5:$F$28252,Sheet1!$I$5:$I$28252,$B577,Sheet1!$L$5:$L$28252,$A577,Sheet1!$D$5:$D$28252,"美团",Sheet1!$E$5:$E$28252,"&lt;&gt;*调拨*")+SUMIFS(Sheet1!$F$5:$F$28252,Sheet1!$I$5:$I$28252,$B577,Sheet1!$L$5:$L$28252,$A577,Sheet1!$E$5:$E$28252,"*美团*",Sheet1!$D$5:$D$28252,"&lt;&gt;美团",Sheet1!$D$5:$D$28252,"&lt;&gt;内部转款",Sheet1!$D$5:$D$28252,"&lt;&gt;内部转账",Sheet1!$E$5:$E$28252,"&lt;&gt;*调拨*")</f>
        <v>0</v>
      </c>
      <c r="I577" s="32">
        <f>SUMIFS(Sheet1!$F$5:$F$28252,Sheet1!$I$5:$I$28252,$B577,Sheet1!$L$5:$L$28252,$A577,Sheet1!$D$5:$D$28252,"饿了么",Sheet1!$E$5:$E$28252,"&lt;&gt;*调拨*")+SUMIFS(Sheet1!$F$5:$F$28252,Sheet1!$I$5:$I$28252,$B577,Sheet1!$L$5:$L$28252,$A577,Sheet1!$E$5:$E$28252,"*饿了么*",Sheet1!$D$5:$D$28252,"&lt;&gt;饿了么",Sheet1!$D$5:$D$28252,"&lt;&gt;内部转款",Sheet1!$D$5:$D$28252,"&lt;&gt;内部转账",Sheet1!$E$5:$E$28252,"&lt;&gt;*调拨*")</f>
        <v>0</v>
      </c>
      <c r="J577" s="32">
        <f>SUMIFS(Sheet1!$F$5:$F$28252,Sheet1!$I$5:$I$28252,$B577,Sheet1!$L$5:$L$28252,$A577,Sheet1!$D$5:$D$28252,"健E卡",Sheet1!$E$5:$E$28252,"&lt;&gt;*调拨*")+SUMIFS(Sheet1!$F$5:$F$28252,Sheet1!$I$5:$I$28252,$B577,Sheet1!$L$5:$L$28252,$A577,Sheet1!$E$5:$E$28252,"*健E卡*",Sheet1!$D$5:$D$28252,"&lt;&gt;健E卡",Sheet1!$D$5:$D$28252,"&lt;&gt;内部转款",Sheet1!$D$5:$D$28252,"&lt;&gt;内部转账",Sheet1!$E$5:$E$28252,"&lt;&gt;*调拨*")</f>
        <v>0</v>
      </c>
      <c r="K577" s="32">
        <f>SUMIFS(Sheet1!$F$5:$F$28252,Sheet1!$I$5:$I$28252,$B577,Sheet1!$L$5:$L$28252,$A577,Sheet1!$D$5:$D$28252,"抖音",Sheet1!$E$5:$E$28252,"&lt;&gt;*调拨*")+SUMIFS(Sheet1!$F$5:$F$28252,Sheet1!$I$5:$I$28252,$B577,Sheet1!$L$5:$L$28252,$A577,Sheet1!$E$5:$E$28252,"*抖音*",Sheet1!$D$5:$D$28252,"&lt;&gt;抖音",Sheet1!$D$5:$D$28252,"&lt;&gt;内部转款",Sheet1!$D$5:$D$28252,"&lt;&gt;内部转账",Sheet1!$E$5:$E$28252,"&lt;&gt;*调拨*")</f>
        <v>0</v>
      </c>
      <c r="L577" s="32">
        <f>SUMIFS(Sheet1!$F$5:$F$28252,Sheet1!$I$5:$I$28252,$B577,Sheet1!$L$5:$L$28252,$A577,Sheet1!$D$5:$D$28252,"医卡通",Sheet1!$E$5:$E$28252,"&lt;&gt;*调拨*")+SUMIFS(Sheet1!$F$5:$F$28252,Sheet1!$I$5:$I$28252,$B577,Sheet1!$L$5:$L$28252,$A577,Sheet1!$E$5:$E$28252,"*医卡通*",Sheet1!$D$5:$D$28252,"&lt;&gt;医卡通",Sheet1!$D$5:$D$28252,"&lt;&gt;内部转款",Sheet1!$D$5:$D$28252,"&lt;&gt;内部转账",Sheet1!$E$5:$E$28252,"&lt;&gt;*调拨*")</f>
        <v>0</v>
      </c>
      <c r="M577" s="32">
        <f>SUMIFS(Sheet1!$F$5:$F$28252,Sheet1!$I$5:$I$28252,$B577,Sheet1!$L$5:$L$28252,$A577,Sheet1!$D$5:$D$28252,"企健网",Sheet1!$E$5:$E$28252,"&lt;&gt;*调拨*")+SUMIFS(Sheet1!$F$5:$F$28252,Sheet1!$I$5:$I$28252,$B577,Sheet1!$L$5:$L$28252,$A577,Sheet1!$E$5:$E$28252,"*企健网*",Sheet1!$D$5:$D$28252,"&lt;&gt;企健网",Sheet1!$D$5:$D$28252,"&lt;&gt;内部转款",Sheet1!$D$5:$D$28252,"&lt;&gt;内部转账",Sheet1!$E$5:$E$28252,"&lt;&gt;*调拨*")</f>
        <v>0</v>
      </c>
      <c r="N577" s="32">
        <f>SUMIFS(Sheet1!$F$5:$F$28252,Sheet1!$I$5:$I$28252,$B577,Sheet1!$L$5:$L$28252,$A577,Sheet1!$D$5:$D$28252,"银联",Sheet1!$E$5:$E$28252,"&lt;&gt;*调拨*")+SUMIFS(Sheet1!$F$5:$F$28252,Sheet1!$I$5:$I$28252,$B577,Sheet1!$L$5:$L$28252,$A577,Sheet1!$E$5:$E$28252,"*银联*",Sheet1!$D$5:$D$28252,"&lt;&gt;银联",Sheet1!$D$5:$D$28252,"&lt;&gt;内部转款",Sheet1!$D$5:$D$28252,"&lt;&gt;内部转账",Sheet1!$E$5:$E$28252,"&lt;&gt;*调拨*")</f>
        <v>0</v>
      </c>
      <c r="O577" s="32">
        <f>SUMIFS(Sheet1!$F$5:$F$28252,Sheet1!$I$5:$I$28252,$B577,Sheet1!$L$5:$L$28252,$A577,Sheet1!$D$5:$D$28252,"京东",Sheet1!$E$5:$E$28252,"&lt;&gt;*调拨*")+SUMIFS(Sheet1!$F$5:$F$28252,Sheet1!$I$5:$I$28252,$B577,Sheet1!$L$5:$L$28252,$A577,Sheet1!$E$5:$E$28252,"*京东*",Sheet1!$D$5:$D$28252,"&lt;&gt;京东",Sheet1!$D$5:$D$28252,"&lt;&gt;内部转款",Sheet1!$D$5:$D$28252,"&lt;&gt;内部转账",Sheet1!$E$5:$E$28252,"&lt;&gt;*调拨*")</f>
        <v>0</v>
      </c>
      <c r="P577" s="32">
        <f>SUMIFS(Sheet1!$F$5:$F$28252,Sheet1!$I$5:$I$28252,$B577,Sheet1!$L$5:$L$28252,$A577,Sheet1!$D$5:$D$28252,"药机微信",Sheet1!$E$5:$E$28252,"&lt;&gt;*调拨*")+SUMIFS(Sheet1!$F$5:$F$28252,Sheet1!$I$5:$I$28252,$B577,Sheet1!$L$5:$L$28252,$A577,Sheet1!$E$5:$E$28252,"*药机微信*",Sheet1!$D$5:$D$28252,"&lt;&gt;药机微信",Sheet1!$D$5:$D$28252,"&lt;&gt;内部转款",Sheet1!$D$5:$D$28252,"&lt;&gt;内部转账",Sheet1!$E$5:$E$28252,"&lt;&gt;*调拨*")</f>
        <v>0</v>
      </c>
      <c r="Q577" s="32">
        <f>SUMIFS(Sheet1!$F$5:$F$28252,Sheet1!$I$5:$I$28252,$B577,Sheet1!$L$5:$L$28252,$A577,Sheet1!$D$5:$D$28252,"亲情卡",Sheet1!$E$5:$E$28252,"&lt;&gt;*调拨*")+SUMIFS(Sheet1!$F$5:$F$28252,Sheet1!$I$5:$I$28252,$B577,Sheet1!$L$5:$L$28252,$A577,Sheet1!$E$5:$E$28252,"*亲情卡*",Sheet1!$D$5:$D$28252,"&lt;&gt;亲情卡",Sheet1!$D$5:$D$28252,"&lt;&gt;内部转款",Sheet1!$D$5:$D$28252,"&lt;&gt;内部转账",Sheet1!$E$5:$E$28252,"&lt;&gt;*调拨*")</f>
        <v>0</v>
      </c>
      <c r="R577" s="32">
        <f>SUMIFS(Sheet1!$F$5:$F$28252,Sheet1!$I$5:$I$28252,$B577,Sheet1!$L$5:$L$28252,$A577,Sheet1!$D$5:$D$28252,"优惠券",Sheet1!$E$5:$E$28252,"&lt;&gt;*调拨*")+SUMIFS(Sheet1!$F$5:$F$28252,Sheet1!$I$5:$I$28252,$B577,Sheet1!$L$5:$L$28252,$A577,Sheet1!$E$5:$E$28252,"*优惠券*",Sheet1!$D$5:$D$28252,"&lt;&gt;优惠券",Sheet1!$D$5:$D$28252,"&lt;&gt;内部转款",Sheet1!$D$5:$D$28252,"&lt;&gt;内部转账",Sheet1!$E$5:$E$28252,"&lt;&gt;*调拨*")</f>
        <v>0</v>
      </c>
      <c r="S577" s="32">
        <f>SUMIFS(Sheet1!$F$5:$F$28252,Sheet1!$I$5:$I$28252,$B577,Sheet1!$L$5:$L$28252,$A577,Sheet1!$D$5:$D$28252,"代金券",Sheet1!$E$5:$E$28252,"&lt;&gt;*调拨*")+SUMIFS(Sheet1!$F$5:$F$28252,Sheet1!$I$5:$I$28252,$B577,Sheet1!$L$5:$L$28252,$A577,Sheet1!$E$5:$E$28252,"*代金券*",Sheet1!$D$5:$D$28252,"&lt;&gt;代金券",Sheet1!$D$5:$D$28252,"&lt;&gt;内部转款",Sheet1!$D$5:$D$28252,"&lt;&gt;内部转账",Sheet1!$E$5:$E$28252,"&lt;&gt;*调拨*")</f>
        <v>0</v>
      </c>
      <c r="T577" s="32">
        <f>SUMIFS(Sheet1!$F$5:$F$28252,Sheet1!$I$5:$I$28252,$B577,Sheet1!$L$5:$L$28252,$A577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577,Sheet1!$L$5:$L$28252,$A577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577,Sheet1!$L$5:$L$28252,$A577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577,Sheet1!$L$5:$L$28252,$A577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77" s="32">
        <f>SUMIFS(Sheet1!$F$5:$F$28252,Sheet1!$I$5:$I$28252,$B577,Sheet1!$L$5:$L$28252,$A577,Sheet1!$E$5:$E$28252,"*调拨*")</f>
        <v>0</v>
      </c>
      <c r="V577" s="32">
        <f>SUMIFS(Sheet1!$F$5:$F$28252,Sheet1!$I$5:$I$28252,$B577,Sheet1!$L$5:$L$28252,$A577,Sheet1!$D$5:$D$28252,"储值",Sheet1!$E$5:$E$28252,"&lt;&gt;*调拨*")+SUMIFS(Sheet1!$F$5:$F$28252,Sheet1!$I$5:$I$28252,$B577,Sheet1!$L$5:$L$28252,$A577,Sheet1!$E$5:$E$28252,"*储值*",Sheet1!$D$5:$D$28252,"&lt;&gt;储值",Sheet1!$D$5:$D$28252,"&lt;&gt;内部转款",Sheet1!$D$5:$D$28252,"&lt;&gt;内部转账",Sheet1!$E$5:$E$28252,"&lt;&gt;*调拨*")</f>
        <v>0</v>
      </c>
      <c r="W577" s="32">
        <f>SUMIFS(Sheet1!$F$5:$F$28252,Sheet1!$I$5:$I$28252,$B577,Sheet1!$L$5:$L$28252,$A577,Sheet1!$D$5:$D$28252,"效期",Sheet1!$E$5:$E$28252,"&lt;&gt;*调拨*")+SUMIFS(Sheet1!$F$5:$F$28252,Sheet1!$I$5:$I$28252,$B577,Sheet1!$L$5:$L$28252,$A577,Sheet1!$E$5:$E$28252,"*效期*",Sheet1!$D$5:$D$28252,"&lt;&gt;效期",Sheet1!$D$5:$D$28252,"&lt;&gt;内部转款",Sheet1!$D$5:$D$28252,"&lt;&gt;内部转账",Sheet1!$E$5:$E$28252,"&lt;&gt;*调拨*")</f>
        <v>0</v>
      </c>
      <c r="X577" s="32">
        <f>SUMIFS(Sheet1!$F$5:$F$28252,Sheet1!$I$5:$I$28252,$B577,Sheet1!$L$5:$L$28252,$A577,Sheet1!$D$5:$D$28252,"内部转款",Sheet1!$E$5:$E$28252,"&lt;&gt;*调拨*")+SUMIFS(Sheet1!$F$5:$F$28252,Sheet1!$I$5:$I$28252,$B577,Sheet1!$L$5:$L$28252,$A577,Sheet1!$D$5:$D$28252,"内部转账",Sheet1!$E$5:$E$28252,"&lt;&gt;*调拨*")</f>
        <v>0</v>
      </c>
      <c r="Y577" s="32">
        <f t="shared" si="40"/>
        <v>0</v>
      </c>
      <c r="Z577" s="32">
        <f>SUMIFS(Sheet1!$F$5:$F$28252,Sheet1!$I$5:$I$28252,$B577,Sheet1!$L$5:$L$28252,$A577)</f>
        <v>0</v>
      </c>
      <c r="AA577" s="32">
        <f>SUMIFS(Sheet1!$G$5:$G$28252,Sheet1!$I$5:$I$28252,$B577,Sheet1!$L$5:$L$28252,$A577,Sheet1!$D$5:$D$28252,"工资",Sheet1!$E$5:$E$28252,"&lt;&gt;*调拨*")+SUMIFS(Sheet1!$G$5:$G$28252,Sheet1!$I$5:$I$28252,$B577,Sheet1!$L$5:$L$28252,$A577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77" s="32">
        <f>SUMIFS(Sheet1!$G$5:$G$28252,Sheet1!$I$5:$I$28252,$B577,Sheet1!$L$5:$L$28252,$A577,Sheet1!$D$5:$D$28252,"水费",Sheet1!$E$5:$E$28252,"&lt;&gt;*调拨*")+SUMIFS(Sheet1!$G$5:$G$28252,Sheet1!$I$5:$I$28252,$B577,Sheet1!$L$5:$L$28252,$A577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77" s="32">
        <f>SUMIFS(Sheet1!$G$5:$G$28252,Sheet1!$I$5:$I$28252,$B577,Sheet1!$L$5:$L$28252,$A577,Sheet1!$D$5:$D$28252,"电费",Sheet1!$E$5:$E$28252,"&lt;&gt;*调拨*")+SUMIFS(Sheet1!$G$5:$G$28252,Sheet1!$I$5:$I$28252,$B577,Sheet1!$L$5:$L$28252,$A577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77" s="32">
        <f>SUMIFS(Sheet1!$G$5:$G$28252,Sheet1!$I$5:$I$28252,$B577,Sheet1!$L$5:$L$28252,$A577,Sheet1!$D$5:$D$28252,"宽带费",Sheet1!$E$5:$E$28252,"&lt;&gt;*调拨*")+SUMIFS(Sheet1!$G$5:$G$28252,Sheet1!$I$5:$I$28252,$B577,Sheet1!$L$5:$L$28252,$A577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77" s="32">
        <f>SUMIFS(Sheet1!$G$5:$G$28252,Sheet1!$I$5:$I$28252,$B577,Sheet1!$L$5:$L$28252,$A577,Sheet1!$D$5:$D$28252,"办公费",Sheet1!$E$5:$E$28252,"&lt;&gt;*调拨*")+SUMIFS(Sheet1!$G$5:$G$28252,Sheet1!$I$5:$I$28252,$B577,Sheet1!$L$5:$L$28252,$A577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77" s="32">
        <f>SUMIFS(Sheet1!$G$5:$G$28252,Sheet1!$I$5:$I$28252,$B577,Sheet1!$L$5:$L$28252,$A577,Sheet1!$D$5:$D$28252,"话费",Sheet1!$E$5:$E$28252,"&lt;&gt;*调拨*")+SUMIFS(Sheet1!$G$5:$G$28252,Sheet1!$I$5:$I$28252,$B577,Sheet1!$L$5:$L$28252,$A577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77" s="32">
        <f>SUMIFS(Sheet1!$G$5:$G$28252,Sheet1!$I$5:$I$28252,$B577,Sheet1!$L$5:$L$28252,$A577,Sheet1!$D$5:$D$28252,"房租",Sheet1!$E$5:$E$28252,"&lt;&gt;*调拨*")+SUMIFS(Sheet1!$G$5:$G$28252,Sheet1!$I$5:$I$28252,$B577,Sheet1!$L$5:$L$28252,$A577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77" s="32">
        <f>SUMIFS(Sheet1!$G$5:$G$28252,Sheet1!$I$5:$I$28252,$B577,Sheet1!$L$5:$L$28252,$A577,Sheet1!$E$5:$E$28252,"*调拨*")</f>
        <v>0</v>
      </c>
      <c r="AI577" s="32">
        <f>SUMIFS(Sheet1!$G$5:$G$28252,Sheet1!$I$5:$I$28252,$B577,Sheet1!$L$5:$L$28252,$A577,Sheet1!$D$5:$D$28252,"内部转款",Sheet1!$E$5:$E$28252,"&lt;&gt;*调拨*")+SUMIFS(Sheet1!$G$5:$G$28252,Sheet1!$I$5:$I$28252,$B577,Sheet1!$L$5:$L$28252,$A577,Sheet1!$D$5:$D$28252,"内部转账",Sheet1!$E$5:$E$28252,"&lt;&gt;*调拨*")</f>
        <v>0</v>
      </c>
      <c r="AJ577" s="32">
        <f t="shared" si="41"/>
        <v>0</v>
      </c>
      <c r="AK577" s="32">
        <f>SUMIFS(Sheet1!$G$5:$G$28252,Sheet1!$I$5:$I$28252,$B577,Sheet1!$L$5:$L$28252,$A577)</f>
        <v>0</v>
      </c>
      <c r="AL577" s="32">
        <f t="shared" si="42"/>
        <v>0</v>
      </c>
    </row>
    <row r="578" ht="16.5" spans="1:38">
      <c r="A578" s="30">
        <v>202610</v>
      </c>
      <c r="B578" s="31" t="s">
        <v>66</v>
      </c>
      <c r="C578" s="32">
        <f>SUMIFS(Sheet1!$F$5:$F$28252,Sheet1!$I$5:$I$28252,$B578,Sheet1!$L$5:$L$28252,$A578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78" s="32">
        <f>SUMIFS(Sheet1!$F$5:$F$28252,Sheet1!$I$5:$I$28252,$B578,Sheet1!$L$5:$L$28252,$A578,Sheet1!$D$5:$D$28252,"医保即时拨付",Sheet1!$E$5:$E$28252,"&lt;&gt;*调拨*")+SUMIFS(Sheet1!$F$5:$F$28252,Sheet1!$I$5:$I$28252,$B578,Sheet1!$L$5:$L$28252,$A578,Sheet1!$E$5:$E$28252,"*医保即时拨付*",Sheet1!$D$5:$D$28252,"&lt;&gt;医保即时拨付",Sheet1!$D$5:$D$28252,"&lt;&gt;内部转款",Sheet1!$D$5:$D$28252,"&lt;&gt;内部转账",Sheet1!$E$5:$E$28252,"&lt;&gt;*调拨*")</f>
        <v>0</v>
      </c>
      <c r="E578" s="32">
        <f>SUMIFS(Sheet1!$F$5:$F$28252,Sheet1!$I$5:$I$28252,$B578,Sheet1!$L$5:$L$28252,$A578,Sheet1!$D$5:$D$28252,"医保",Sheet1!$E$5:$E$28252,"&lt;&gt;*调拨*",Sheet1!$E$5:$E$28252,"&lt;&gt;*医保即时拨付*")+SUMIFS(Sheet1!$F$5:$F$28252,Sheet1!$I$5:$I$28252,$B578,Sheet1!$L$5:$L$28252,$A578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78" s="32">
        <f>SUMIFS(Sheet1!$F$5:$F$28252,Sheet1!$I$5:$I$28252,$B578,Sheet1!$L$5:$L$28252,$A578,Sheet1!$D$5:$D$28252,"聚合",Sheet1!$E$5:$E$28252,"&lt;&gt;*调拨*")+SUMIFS(Sheet1!$F$5:$F$28252,Sheet1!$I$5:$I$28252,$B578,Sheet1!$L$5:$L$28252,$A578,Sheet1!$E$5:$E$28252,"*聚合*",Sheet1!$D$5:$D$28252,"&lt;&gt;聚合",Sheet1!$D$5:$D$28252,"&lt;&gt;内部转款",Sheet1!$D$5:$D$28252,"&lt;&gt;内部转账",Sheet1!$E$5:$E$28252,"&lt;&gt;*调拨*")</f>
        <v>0</v>
      </c>
      <c r="G578" s="32">
        <f>SUMIFS(Sheet1!$F$5:$F$28252,Sheet1!$I$5:$I$28252,$B578,Sheet1!$L$5:$L$28252,$A578,Sheet1!$D$5:$D$28252,"24小时微信",Sheet1!$E$5:$E$28252,"&lt;&gt;*调拨*")+SUMIFS(Sheet1!$F$5:$F$28252,Sheet1!$I$5:$I$28252,$B578,Sheet1!$L$5:$L$28252,$A578,Sheet1!$E$5:$E$28252,"*24小时微信*",Sheet1!$D$5:$D$28252,"&lt;&gt;24小时微信",Sheet1!$D$5:$D$28252,"&lt;&gt;内部转款",Sheet1!$D$5:$D$28252,"&lt;&gt;内部转账",Sheet1!$E$5:$E$28252,"&lt;&gt;*调拨*")</f>
        <v>0</v>
      </c>
      <c r="H578" s="32">
        <f>SUMIFS(Sheet1!$F$5:$F$28252,Sheet1!$I$5:$I$28252,$B578,Sheet1!$L$5:$L$28252,$A578,Sheet1!$D$5:$D$28252,"美团",Sheet1!$E$5:$E$28252,"&lt;&gt;*调拨*")+SUMIFS(Sheet1!$F$5:$F$28252,Sheet1!$I$5:$I$28252,$B578,Sheet1!$L$5:$L$28252,$A578,Sheet1!$E$5:$E$28252,"*美团*",Sheet1!$D$5:$D$28252,"&lt;&gt;美团",Sheet1!$D$5:$D$28252,"&lt;&gt;内部转款",Sheet1!$D$5:$D$28252,"&lt;&gt;内部转账",Sheet1!$E$5:$E$28252,"&lt;&gt;*调拨*")</f>
        <v>0</v>
      </c>
      <c r="I578" s="32">
        <f>SUMIFS(Sheet1!$F$5:$F$28252,Sheet1!$I$5:$I$28252,$B578,Sheet1!$L$5:$L$28252,$A578,Sheet1!$D$5:$D$28252,"饿了么",Sheet1!$E$5:$E$28252,"&lt;&gt;*调拨*")+SUMIFS(Sheet1!$F$5:$F$28252,Sheet1!$I$5:$I$28252,$B578,Sheet1!$L$5:$L$28252,$A578,Sheet1!$E$5:$E$28252,"*饿了么*",Sheet1!$D$5:$D$28252,"&lt;&gt;饿了么",Sheet1!$D$5:$D$28252,"&lt;&gt;内部转款",Sheet1!$D$5:$D$28252,"&lt;&gt;内部转账",Sheet1!$E$5:$E$28252,"&lt;&gt;*调拨*")</f>
        <v>0</v>
      </c>
      <c r="J578" s="32">
        <f>SUMIFS(Sheet1!$F$5:$F$28252,Sheet1!$I$5:$I$28252,$B578,Sheet1!$L$5:$L$28252,$A578,Sheet1!$D$5:$D$28252,"健E卡",Sheet1!$E$5:$E$28252,"&lt;&gt;*调拨*")+SUMIFS(Sheet1!$F$5:$F$28252,Sheet1!$I$5:$I$28252,$B578,Sheet1!$L$5:$L$28252,$A578,Sheet1!$E$5:$E$28252,"*健E卡*",Sheet1!$D$5:$D$28252,"&lt;&gt;健E卡",Sheet1!$D$5:$D$28252,"&lt;&gt;内部转款",Sheet1!$D$5:$D$28252,"&lt;&gt;内部转账",Sheet1!$E$5:$E$28252,"&lt;&gt;*调拨*")</f>
        <v>0</v>
      </c>
      <c r="K578" s="32">
        <f>SUMIFS(Sheet1!$F$5:$F$28252,Sheet1!$I$5:$I$28252,$B578,Sheet1!$L$5:$L$28252,$A578,Sheet1!$D$5:$D$28252,"抖音",Sheet1!$E$5:$E$28252,"&lt;&gt;*调拨*")+SUMIFS(Sheet1!$F$5:$F$28252,Sheet1!$I$5:$I$28252,$B578,Sheet1!$L$5:$L$28252,$A578,Sheet1!$E$5:$E$28252,"*抖音*",Sheet1!$D$5:$D$28252,"&lt;&gt;抖音",Sheet1!$D$5:$D$28252,"&lt;&gt;内部转款",Sheet1!$D$5:$D$28252,"&lt;&gt;内部转账",Sheet1!$E$5:$E$28252,"&lt;&gt;*调拨*")</f>
        <v>0</v>
      </c>
      <c r="L578" s="32">
        <f>SUMIFS(Sheet1!$F$5:$F$28252,Sheet1!$I$5:$I$28252,$B578,Sheet1!$L$5:$L$28252,$A578,Sheet1!$D$5:$D$28252,"医卡通",Sheet1!$E$5:$E$28252,"&lt;&gt;*调拨*")+SUMIFS(Sheet1!$F$5:$F$28252,Sheet1!$I$5:$I$28252,$B578,Sheet1!$L$5:$L$28252,$A578,Sheet1!$E$5:$E$28252,"*医卡通*",Sheet1!$D$5:$D$28252,"&lt;&gt;医卡通",Sheet1!$D$5:$D$28252,"&lt;&gt;内部转款",Sheet1!$D$5:$D$28252,"&lt;&gt;内部转账",Sheet1!$E$5:$E$28252,"&lt;&gt;*调拨*")</f>
        <v>0</v>
      </c>
      <c r="M578" s="32">
        <f>SUMIFS(Sheet1!$F$5:$F$28252,Sheet1!$I$5:$I$28252,$B578,Sheet1!$L$5:$L$28252,$A578,Sheet1!$D$5:$D$28252,"企健网",Sheet1!$E$5:$E$28252,"&lt;&gt;*调拨*")+SUMIFS(Sheet1!$F$5:$F$28252,Sheet1!$I$5:$I$28252,$B578,Sheet1!$L$5:$L$28252,$A578,Sheet1!$E$5:$E$28252,"*企健网*",Sheet1!$D$5:$D$28252,"&lt;&gt;企健网",Sheet1!$D$5:$D$28252,"&lt;&gt;内部转款",Sheet1!$D$5:$D$28252,"&lt;&gt;内部转账",Sheet1!$E$5:$E$28252,"&lt;&gt;*调拨*")</f>
        <v>0</v>
      </c>
      <c r="N578" s="32">
        <f>SUMIFS(Sheet1!$F$5:$F$28252,Sheet1!$I$5:$I$28252,$B578,Sheet1!$L$5:$L$28252,$A578,Sheet1!$D$5:$D$28252,"银联",Sheet1!$E$5:$E$28252,"&lt;&gt;*调拨*")+SUMIFS(Sheet1!$F$5:$F$28252,Sheet1!$I$5:$I$28252,$B578,Sheet1!$L$5:$L$28252,$A578,Sheet1!$E$5:$E$28252,"*银联*",Sheet1!$D$5:$D$28252,"&lt;&gt;银联",Sheet1!$D$5:$D$28252,"&lt;&gt;内部转款",Sheet1!$D$5:$D$28252,"&lt;&gt;内部转账",Sheet1!$E$5:$E$28252,"&lt;&gt;*调拨*")</f>
        <v>0</v>
      </c>
      <c r="O578" s="32">
        <f>SUMIFS(Sheet1!$F$5:$F$28252,Sheet1!$I$5:$I$28252,$B578,Sheet1!$L$5:$L$28252,$A578,Sheet1!$D$5:$D$28252,"京东",Sheet1!$E$5:$E$28252,"&lt;&gt;*调拨*")+SUMIFS(Sheet1!$F$5:$F$28252,Sheet1!$I$5:$I$28252,$B578,Sheet1!$L$5:$L$28252,$A578,Sheet1!$E$5:$E$28252,"*京东*",Sheet1!$D$5:$D$28252,"&lt;&gt;京东",Sheet1!$D$5:$D$28252,"&lt;&gt;内部转款",Sheet1!$D$5:$D$28252,"&lt;&gt;内部转账",Sheet1!$E$5:$E$28252,"&lt;&gt;*调拨*")</f>
        <v>0</v>
      </c>
      <c r="P578" s="32">
        <f>SUMIFS(Sheet1!$F$5:$F$28252,Sheet1!$I$5:$I$28252,$B578,Sheet1!$L$5:$L$28252,$A578,Sheet1!$D$5:$D$28252,"药机微信",Sheet1!$E$5:$E$28252,"&lt;&gt;*调拨*")+SUMIFS(Sheet1!$F$5:$F$28252,Sheet1!$I$5:$I$28252,$B578,Sheet1!$L$5:$L$28252,$A578,Sheet1!$E$5:$E$28252,"*药机微信*",Sheet1!$D$5:$D$28252,"&lt;&gt;药机微信",Sheet1!$D$5:$D$28252,"&lt;&gt;内部转款",Sheet1!$D$5:$D$28252,"&lt;&gt;内部转账",Sheet1!$E$5:$E$28252,"&lt;&gt;*调拨*")</f>
        <v>0</v>
      </c>
      <c r="Q578" s="32">
        <f>SUMIFS(Sheet1!$F$5:$F$28252,Sheet1!$I$5:$I$28252,$B578,Sheet1!$L$5:$L$28252,$A578,Sheet1!$D$5:$D$28252,"亲情卡",Sheet1!$E$5:$E$28252,"&lt;&gt;*调拨*")+SUMIFS(Sheet1!$F$5:$F$28252,Sheet1!$I$5:$I$28252,$B578,Sheet1!$L$5:$L$28252,$A578,Sheet1!$E$5:$E$28252,"*亲情卡*",Sheet1!$D$5:$D$28252,"&lt;&gt;亲情卡",Sheet1!$D$5:$D$28252,"&lt;&gt;内部转款",Sheet1!$D$5:$D$28252,"&lt;&gt;内部转账",Sheet1!$E$5:$E$28252,"&lt;&gt;*调拨*")</f>
        <v>0</v>
      </c>
      <c r="R578" s="32">
        <f>SUMIFS(Sheet1!$F$5:$F$28252,Sheet1!$I$5:$I$28252,$B578,Sheet1!$L$5:$L$28252,$A578,Sheet1!$D$5:$D$28252,"优惠券",Sheet1!$E$5:$E$28252,"&lt;&gt;*调拨*")+SUMIFS(Sheet1!$F$5:$F$28252,Sheet1!$I$5:$I$28252,$B578,Sheet1!$L$5:$L$28252,$A578,Sheet1!$E$5:$E$28252,"*优惠券*",Sheet1!$D$5:$D$28252,"&lt;&gt;优惠券",Sheet1!$D$5:$D$28252,"&lt;&gt;内部转款",Sheet1!$D$5:$D$28252,"&lt;&gt;内部转账",Sheet1!$E$5:$E$28252,"&lt;&gt;*调拨*")</f>
        <v>0</v>
      </c>
      <c r="S578" s="32">
        <f>SUMIFS(Sheet1!$F$5:$F$28252,Sheet1!$I$5:$I$28252,$B578,Sheet1!$L$5:$L$28252,$A578,Sheet1!$D$5:$D$28252,"代金券",Sheet1!$E$5:$E$28252,"&lt;&gt;*调拨*")+SUMIFS(Sheet1!$F$5:$F$28252,Sheet1!$I$5:$I$28252,$B578,Sheet1!$L$5:$L$28252,$A578,Sheet1!$E$5:$E$28252,"*代金券*",Sheet1!$D$5:$D$28252,"&lt;&gt;代金券",Sheet1!$D$5:$D$28252,"&lt;&gt;内部转款",Sheet1!$D$5:$D$28252,"&lt;&gt;内部转账",Sheet1!$E$5:$E$28252,"&lt;&gt;*调拨*")</f>
        <v>0</v>
      </c>
      <c r="T578" s="32">
        <f>SUMIFS(Sheet1!$F$5:$F$28252,Sheet1!$I$5:$I$28252,$B578,Sheet1!$L$5:$L$28252,$A578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578,Sheet1!$L$5:$L$28252,$A578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578,Sheet1!$L$5:$L$28252,$A578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578,Sheet1!$L$5:$L$28252,$A578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78" s="32">
        <f>SUMIFS(Sheet1!$F$5:$F$28252,Sheet1!$I$5:$I$28252,$B578,Sheet1!$L$5:$L$28252,$A578,Sheet1!$E$5:$E$28252,"*调拨*")</f>
        <v>0</v>
      </c>
      <c r="V578" s="32">
        <f>SUMIFS(Sheet1!$F$5:$F$28252,Sheet1!$I$5:$I$28252,$B578,Sheet1!$L$5:$L$28252,$A578,Sheet1!$D$5:$D$28252,"储值",Sheet1!$E$5:$E$28252,"&lt;&gt;*调拨*")+SUMIFS(Sheet1!$F$5:$F$28252,Sheet1!$I$5:$I$28252,$B578,Sheet1!$L$5:$L$28252,$A578,Sheet1!$E$5:$E$28252,"*储值*",Sheet1!$D$5:$D$28252,"&lt;&gt;储值",Sheet1!$D$5:$D$28252,"&lt;&gt;内部转款",Sheet1!$D$5:$D$28252,"&lt;&gt;内部转账",Sheet1!$E$5:$E$28252,"&lt;&gt;*调拨*")</f>
        <v>0</v>
      </c>
      <c r="W578" s="32">
        <f>SUMIFS(Sheet1!$F$5:$F$28252,Sheet1!$I$5:$I$28252,$B578,Sheet1!$L$5:$L$28252,$A578,Sheet1!$D$5:$D$28252,"效期",Sheet1!$E$5:$E$28252,"&lt;&gt;*调拨*")+SUMIFS(Sheet1!$F$5:$F$28252,Sheet1!$I$5:$I$28252,$B578,Sheet1!$L$5:$L$28252,$A578,Sheet1!$E$5:$E$28252,"*效期*",Sheet1!$D$5:$D$28252,"&lt;&gt;效期",Sheet1!$D$5:$D$28252,"&lt;&gt;内部转款",Sheet1!$D$5:$D$28252,"&lt;&gt;内部转账",Sheet1!$E$5:$E$28252,"&lt;&gt;*调拨*")</f>
        <v>0</v>
      </c>
      <c r="X578" s="32">
        <f>SUMIFS(Sheet1!$F$5:$F$28252,Sheet1!$I$5:$I$28252,$B578,Sheet1!$L$5:$L$28252,$A578,Sheet1!$D$5:$D$28252,"内部转款",Sheet1!$E$5:$E$28252,"&lt;&gt;*调拨*")+SUMIFS(Sheet1!$F$5:$F$28252,Sheet1!$I$5:$I$28252,$B578,Sheet1!$L$5:$L$28252,$A578,Sheet1!$D$5:$D$28252,"内部转账",Sheet1!$E$5:$E$28252,"&lt;&gt;*调拨*")</f>
        <v>0</v>
      </c>
      <c r="Y578" s="32">
        <f t="shared" si="40"/>
        <v>0</v>
      </c>
      <c r="Z578" s="32">
        <f>SUMIFS(Sheet1!$F$5:$F$28252,Sheet1!$I$5:$I$28252,$B578,Sheet1!$L$5:$L$28252,$A578)</f>
        <v>0</v>
      </c>
      <c r="AA578" s="32">
        <f>SUMIFS(Sheet1!$G$5:$G$28252,Sheet1!$I$5:$I$28252,$B578,Sheet1!$L$5:$L$28252,$A578,Sheet1!$D$5:$D$28252,"工资",Sheet1!$E$5:$E$28252,"&lt;&gt;*调拨*")+SUMIFS(Sheet1!$G$5:$G$28252,Sheet1!$I$5:$I$28252,$B578,Sheet1!$L$5:$L$28252,$A578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78" s="32">
        <f>SUMIFS(Sheet1!$G$5:$G$28252,Sheet1!$I$5:$I$28252,$B578,Sheet1!$L$5:$L$28252,$A578,Sheet1!$D$5:$D$28252,"水费",Sheet1!$E$5:$E$28252,"&lt;&gt;*调拨*")+SUMIFS(Sheet1!$G$5:$G$28252,Sheet1!$I$5:$I$28252,$B578,Sheet1!$L$5:$L$28252,$A578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78" s="32">
        <f>SUMIFS(Sheet1!$G$5:$G$28252,Sheet1!$I$5:$I$28252,$B578,Sheet1!$L$5:$L$28252,$A578,Sheet1!$D$5:$D$28252,"电费",Sheet1!$E$5:$E$28252,"&lt;&gt;*调拨*")+SUMIFS(Sheet1!$G$5:$G$28252,Sheet1!$I$5:$I$28252,$B578,Sheet1!$L$5:$L$28252,$A578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78" s="32">
        <f>SUMIFS(Sheet1!$G$5:$G$28252,Sheet1!$I$5:$I$28252,$B578,Sheet1!$L$5:$L$28252,$A578,Sheet1!$D$5:$D$28252,"宽带费",Sheet1!$E$5:$E$28252,"&lt;&gt;*调拨*")+SUMIFS(Sheet1!$G$5:$G$28252,Sheet1!$I$5:$I$28252,$B578,Sheet1!$L$5:$L$28252,$A578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78" s="32">
        <f>SUMIFS(Sheet1!$G$5:$G$28252,Sheet1!$I$5:$I$28252,$B578,Sheet1!$L$5:$L$28252,$A578,Sheet1!$D$5:$D$28252,"办公费",Sheet1!$E$5:$E$28252,"&lt;&gt;*调拨*")+SUMIFS(Sheet1!$G$5:$G$28252,Sheet1!$I$5:$I$28252,$B578,Sheet1!$L$5:$L$28252,$A578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78" s="32">
        <f>SUMIFS(Sheet1!$G$5:$G$28252,Sheet1!$I$5:$I$28252,$B578,Sheet1!$L$5:$L$28252,$A578,Sheet1!$D$5:$D$28252,"话费",Sheet1!$E$5:$E$28252,"&lt;&gt;*调拨*")+SUMIFS(Sheet1!$G$5:$G$28252,Sheet1!$I$5:$I$28252,$B578,Sheet1!$L$5:$L$28252,$A578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78" s="32">
        <f>SUMIFS(Sheet1!$G$5:$G$28252,Sheet1!$I$5:$I$28252,$B578,Sheet1!$L$5:$L$28252,$A578,Sheet1!$D$5:$D$28252,"房租",Sheet1!$E$5:$E$28252,"&lt;&gt;*调拨*")+SUMIFS(Sheet1!$G$5:$G$28252,Sheet1!$I$5:$I$28252,$B578,Sheet1!$L$5:$L$28252,$A578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78" s="32">
        <f>SUMIFS(Sheet1!$G$5:$G$28252,Sheet1!$I$5:$I$28252,$B578,Sheet1!$L$5:$L$28252,$A578,Sheet1!$E$5:$E$28252,"*调拨*")</f>
        <v>0</v>
      </c>
      <c r="AI578" s="32">
        <f>SUMIFS(Sheet1!$G$5:$G$28252,Sheet1!$I$5:$I$28252,$B578,Sheet1!$L$5:$L$28252,$A578,Sheet1!$D$5:$D$28252,"内部转款",Sheet1!$E$5:$E$28252,"&lt;&gt;*调拨*")+SUMIFS(Sheet1!$G$5:$G$28252,Sheet1!$I$5:$I$28252,$B578,Sheet1!$L$5:$L$28252,$A578,Sheet1!$D$5:$D$28252,"内部转账",Sheet1!$E$5:$E$28252,"&lt;&gt;*调拨*")</f>
        <v>0</v>
      </c>
      <c r="AJ578" s="32">
        <f t="shared" si="41"/>
        <v>0</v>
      </c>
      <c r="AK578" s="32">
        <f>SUMIFS(Sheet1!$G$5:$G$28252,Sheet1!$I$5:$I$28252,$B578,Sheet1!$L$5:$L$28252,$A578)</f>
        <v>0</v>
      </c>
      <c r="AL578" s="32">
        <f t="shared" si="42"/>
        <v>0</v>
      </c>
    </row>
    <row r="579" ht="16.5" spans="1:38">
      <c r="A579" s="30">
        <v>202610</v>
      </c>
      <c r="B579" s="31" t="s">
        <v>213</v>
      </c>
      <c r="C579" s="32">
        <f>SUMIFS(Sheet1!$F$5:$F$28252,Sheet1!$I$5:$I$28252,$B579,Sheet1!$L$5:$L$28252,$A579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79" s="32">
        <f>SUMIFS(Sheet1!$F$5:$F$28252,Sheet1!$I$5:$I$28252,$B579,Sheet1!$L$5:$L$28252,$A579,Sheet1!$D$5:$D$28252,"医保即时拨付",Sheet1!$E$5:$E$28252,"&lt;&gt;*调拨*")+SUMIFS(Sheet1!$F$5:$F$28252,Sheet1!$I$5:$I$28252,$B579,Sheet1!$L$5:$L$28252,$A579,Sheet1!$E$5:$E$28252,"*医保即时拨付*",Sheet1!$D$5:$D$28252,"&lt;&gt;医保即时拨付",Sheet1!$D$5:$D$28252,"&lt;&gt;内部转款",Sheet1!$D$5:$D$28252,"&lt;&gt;内部转账",Sheet1!$E$5:$E$28252,"&lt;&gt;*调拨*")</f>
        <v>0</v>
      </c>
      <c r="E579" s="32">
        <f>SUMIFS(Sheet1!$F$5:$F$28252,Sheet1!$I$5:$I$28252,$B579,Sheet1!$L$5:$L$28252,$A579,Sheet1!$D$5:$D$28252,"医保",Sheet1!$E$5:$E$28252,"&lt;&gt;*调拨*",Sheet1!$E$5:$E$28252,"&lt;&gt;*医保即时拨付*")+SUMIFS(Sheet1!$F$5:$F$28252,Sheet1!$I$5:$I$28252,$B579,Sheet1!$L$5:$L$28252,$A579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79" s="32">
        <f>SUMIFS(Sheet1!$F$5:$F$28252,Sheet1!$I$5:$I$28252,$B579,Sheet1!$L$5:$L$28252,$A579,Sheet1!$D$5:$D$28252,"聚合",Sheet1!$E$5:$E$28252,"&lt;&gt;*调拨*")+SUMIFS(Sheet1!$F$5:$F$28252,Sheet1!$I$5:$I$28252,$B579,Sheet1!$L$5:$L$28252,$A579,Sheet1!$E$5:$E$28252,"*聚合*",Sheet1!$D$5:$D$28252,"&lt;&gt;聚合",Sheet1!$D$5:$D$28252,"&lt;&gt;内部转款",Sheet1!$D$5:$D$28252,"&lt;&gt;内部转账",Sheet1!$E$5:$E$28252,"&lt;&gt;*调拨*")</f>
        <v>0</v>
      </c>
      <c r="G579" s="32">
        <f>SUMIFS(Sheet1!$F$5:$F$28252,Sheet1!$I$5:$I$28252,$B579,Sheet1!$L$5:$L$28252,$A579,Sheet1!$D$5:$D$28252,"24小时微信",Sheet1!$E$5:$E$28252,"&lt;&gt;*调拨*")+SUMIFS(Sheet1!$F$5:$F$28252,Sheet1!$I$5:$I$28252,$B579,Sheet1!$L$5:$L$28252,$A579,Sheet1!$E$5:$E$28252,"*24小时微信*",Sheet1!$D$5:$D$28252,"&lt;&gt;24小时微信",Sheet1!$D$5:$D$28252,"&lt;&gt;内部转款",Sheet1!$D$5:$D$28252,"&lt;&gt;内部转账",Sheet1!$E$5:$E$28252,"&lt;&gt;*调拨*")</f>
        <v>0</v>
      </c>
      <c r="H579" s="32">
        <f>SUMIFS(Sheet1!$F$5:$F$28252,Sheet1!$I$5:$I$28252,$B579,Sheet1!$L$5:$L$28252,$A579,Sheet1!$D$5:$D$28252,"美团",Sheet1!$E$5:$E$28252,"&lt;&gt;*调拨*")+SUMIFS(Sheet1!$F$5:$F$28252,Sheet1!$I$5:$I$28252,$B579,Sheet1!$L$5:$L$28252,$A579,Sheet1!$E$5:$E$28252,"*美团*",Sheet1!$D$5:$D$28252,"&lt;&gt;美团",Sheet1!$D$5:$D$28252,"&lt;&gt;内部转款",Sheet1!$D$5:$D$28252,"&lt;&gt;内部转账",Sheet1!$E$5:$E$28252,"&lt;&gt;*调拨*")</f>
        <v>0</v>
      </c>
      <c r="I579" s="32">
        <f>SUMIFS(Sheet1!$F$5:$F$28252,Sheet1!$I$5:$I$28252,$B579,Sheet1!$L$5:$L$28252,$A579,Sheet1!$D$5:$D$28252,"饿了么",Sheet1!$E$5:$E$28252,"&lt;&gt;*调拨*")+SUMIFS(Sheet1!$F$5:$F$28252,Sheet1!$I$5:$I$28252,$B579,Sheet1!$L$5:$L$28252,$A579,Sheet1!$E$5:$E$28252,"*饿了么*",Sheet1!$D$5:$D$28252,"&lt;&gt;饿了么",Sheet1!$D$5:$D$28252,"&lt;&gt;内部转款",Sheet1!$D$5:$D$28252,"&lt;&gt;内部转账",Sheet1!$E$5:$E$28252,"&lt;&gt;*调拨*")</f>
        <v>0</v>
      </c>
      <c r="J579" s="32">
        <f>SUMIFS(Sheet1!$F$5:$F$28252,Sheet1!$I$5:$I$28252,$B579,Sheet1!$L$5:$L$28252,$A579,Sheet1!$D$5:$D$28252,"健E卡",Sheet1!$E$5:$E$28252,"&lt;&gt;*调拨*")+SUMIFS(Sheet1!$F$5:$F$28252,Sheet1!$I$5:$I$28252,$B579,Sheet1!$L$5:$L$28252,$A579,Sheet1!$E$5:$E$28252,"*健E卡*",Sheet1!$D$5:$D$28252,"&lt;&gt;健E卡",Sheet1!$D$5:$D$28252,"&lt;&gt;内部转款",Sheet1!$D$5:$D$28252,"&lt;&gt;内部转账",Sheet1!$E$5:$E$28252,"&lt;&gt;*调拨*")</f>
        <v>0</v>
      </c>
      <c r="K579" s="32">
        <f>SUMIFS(Sheet1!$F$5:$F$28252,Sheet1!$I$5:$I$28252,$B579,Sheet1!$L$5:$L$28252,$A579,Sheet1!$D$5:$D$28252,"抖音",Sheet1!$E$5:$E$28252,"&lt;&gt;*调拨*")+SUMIFS(Sheet1!$F$5:$F$28252,Sheet1!$I$5:$I$28252,$B579,Sheet1!$L$5:$L$28252,$A579,Sheet1!$E$5:$E$28252,"*抖音*",Sheet1!$D$5:$D$28252,"&lt;&gt;抖音",Sheet1!$D$5:$D$28252,"&lt;&gt;内部转款",Sheet1!$D$5:$D$28252,"&lt;&gt;内部转账",Sheet1!$E$5:$E$28252,"&lt;&gt;*调拨*")</f>
        <v>0</v>
      </c>
      <c r="L579" s="32">
        <f>SUMIFS(Sheet1!$F$5:$F$28252,Sheet1!$I$5:$I$28252,$B579,Sheet1!$L$5:$L$28252,$A579,Sheet1!$D$5:$D$28252,"医卡通",Sheet1!$E$5:$E$28252,"&lt;&gt;*调拨*")+SUMIFS(Sheet1!$F$5:$F$28252,Sheet1!$I$5:$I$28252,$B579,Sheet1!$L$5:$L$28252,$A579,Sheet1!$E$5:$E$28252,"*医卡通*",Sheet1!$D$5:$D$28252,"&lt;&gt;医卡通",Sheet1!$D$5:$D$28252,"&lt;&gt;内部转款",Sheet1!$D$5:$D$28252,"&lt;&gt;内部转账",Sheet1!$E$5:$E$28252,"&lt;&gt;*调拨*")</f>
        <v>0</v>
      </c>
      <c r="M579" s="32">
        <f>SUMIFS(Sheet1!$F$5:$F$28252,Sheet1!$I$5:$I$28252,$B579,Sheet1!$L$5:$L$28252,$A579,Sheet1!$D$5:$D$28252,"企健网",Sheet1!$E$5:$E$28252,"&lt;&gt;*调拨*")+SUMIFS(Sheet1!$F$5:$F$28252,Sheet1!$I$5:$I$28252,$B579,Sheet1!$L$5:$L$28252,$A579,Sheet1!$E$5:$E$28252,"*企健网*",Sheet1!$D$5:$D$28252,"&lt;&gt;企健网",Sheet1!$D$5:$D$28252,"&lt;&gt;内部转款",Sheet1!$D$5:$D$28252,"&lt;&gt;内部转账",Sheet1!$E$5:$E$28252,"&lt;&gt;*调拨*")</f>
        <v>0</v>
      </c>
      <c r="N579" s="32">
        <f>SUMIFS(Sheet1!$F$5:$F$28252,Sheet1!$I$5:$I$28252,$B579,Sheet1!$L$5:$L$28252,$A579,Sheet1!$D$5:$D$28252,"银联",Sheet1!$E$5:$E$28252,"&lt;&gt;*调拨*")+SUMIFS(Sheet1!$F$5:$F$28252,Sheet1!$I$5:$I$28252,$B579,Sheet1!$L$5:$L$28252,$A579,Sheet1!$E$5:$E$28252,"*银联*",Sheet1!$D$5:$D$28252,"&lt;&gt;银联",Sheet1!$D$5:$D$28252,"&lt;&gt;内部转款",Sheet1!$D$5:$D$28252,"&lt;&gt;内部转账",Sheet1!$E$5:$E$28252,"&lt;&gt;*调拨*")</f>
        <v>0</v>
      </c>
      <c r="O579" s="32">
        <f>SUMIFS(Sheet1!$F$5:$F$28252,Sheet1!$I$5:$I$28252,$B579,Sheet1!$L$5:$L$28252,$A579,Sheet1!$D$5:$D$28252,"京东",Sheet1!$E$5:$E$28252,"&lt;&gt;*调拨*")+SUMIFS(Sheet1!$F$5:$F$28252,Sheet1!$I$5:$I$28252,$B579,Sheet1!$L$5:$L$28252,$A579,Sheet1!$E$5:$E$28252,"*京东*",Sheet1!$D$5:$D$28252,"&lt;&gt;京东",Sheet1!$D$5:$D$28252,"&lt;&gt;内部转款",Sheet1!$D$5:$D$28252,"&lt;&gt;内部转账",Sheet1!$E$5:$E$28252,"&lt;&gt;*调拨*")</f>
        <v>0</v>
      </c>
      <c r="P579" s="32">
        <f>SUMIFS(Sheet1!$F$5:$F$28252,Sheet1!$I$5:$I$28252,$B579,Sheet1!$L$5:$L$28252,$A579,Sheet1!$D$5:$D$28252,"药机微信",Sheet1!$E$5:$E$28252,"&lt;&gt;*调拨*")+SUMIFS(Sheet1!$F$5:$F$28252,Sheet1!$I$5:$I$28252,$B579,Sheet1!$L$5:$L$28252,$A579,Sheet1!$E$5:$E$28252,"*药机微信*",Sheet1!$D$5:$D$28252,"&lt;&gt;药机微信",Sheet1!$D$5:$D$28252,"&lt;&gt;内部转款",Sheet1!$D$5:$D$28252,"&lt;&gt;内部转账",Sheet1!$E$5:$E$28252,"&lt;&gt;*调拨*")</f>
        <v>0</v>
      </c>
      <c r="Q579" s="32">
        <f>SUMIFS(Sheet1!$F$5:$F$28252,Sheet1!$I$5:$I$28252,$B579,Sheet1!$L$5:$L$28252,$A579,Sheet1!$D$5:$D$28252,"亲情卡",Sheet1!$E$5:$E$28252,"&lt;&gt;*调拨*")+SUMIFS(Sheet1!$F$5:$F$28252,Sheet1!$I$5:$I$28252,$B579,Sheet1!$L$5:$L$28252,$A579,Sheet1!$E$5:$E$28252,"*亲情卡*",Sheet1!$D$5:$D$28252,"&lt;&gt;亲情卡",Sheet1!$D$5:$D$28252,"&lt;&gt;内部转款",Sheet1!$D$5:$D$28252,"&lt;&gt;内部转账",Sheet1!$E$5:$E$28252,"&lt;&gt;*调拨*")</f>
        <v>0</v>
      </c>
      <c r="R579" s="32">
        <f>SUMIFS(Sheet1!$F$5:$F$28252,Sheet1!$I$5:$I$28252,$B579,Sheet1!$L$5:$L$28252,$A579,Sheet1!$D$5:$D$28252,"优惠券",Sheet1!$E$5:$E$28252,"&lt;&gt;*调拨*")+SUMIFS(Sheet1!$F$5:$F$28252,Sheet1!$I$5:$I$28252,$B579,Sheet1!$L$5:$L$28252,$A579,Sheet1!$E$5:$E$28252,"*优惠券*",Sheet1!$D$5:$D$28252,"&lt;&gt;优惠券",Sheet1!$D$5:$D$28252,"&lt;&gt;内部转款",Sheet1!$D$5:$D$28252,"&lt;&gt;内部转账",Sheet1!$E$5:$E$28252,"&lt;&gt;*调拨*")</f>
        <v>0</v>
      </c>
      <c r="S579" s="32">
        <f>SUMIFS(Sheet1!$F$5:$F$28252,Sheet1!$I$5:$I$28252,$B579,Sheet1!$L$5:$L$28252,$A579,Sheet1!$D$5:$D$28252,"代金券",Sheet1!$E$5:$E$28252,"&lt;&gt;*调拨*")+SUMIFS(Sheet1!$F$5:$F$28252,Sheet1!$I$5:$I$28252,$B579,Sheet1!$L$5:$L$28252,$A579,Sheet1!$E$5:$E$28252,"*代金券*",Sheet1!$D$5:$D$28252,"&lt;&gt;代金券",Sheet1!$D$5:$D$28252,"&lt;&gt;内部转款",Sheet1!$D$5:$D$28252,"&lt;&gt;内部转账",Sheet1!$E$5:$E$28252,"&lt;&gt;*调拨*")</f>
        <v>0</v>
      </c>
      <c r="T579" s="32">
        <f>SUMIFS(Sheet1!$F$5:$F$28252,Sheet1!$I$5:$I$28252,$B579,Sheet1!$L$5:$L$28252,$A579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579,Sheet1!$L$5:$L$28252,$A579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579,Sheet1!$L$5:$L$28252,$A579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579,Sheet1!$L$5:$L$28252,$A579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79" s="32">
        <f>SUMIFS(Sheet1!$F$5:$F$28252,Sheet1!$I$5:$I$28252,$B579,Sheet1!$L$5:$L$28252,$A579,Sheet1!$E$5:$E$28252,"*调拨*")</f>
        <v>0</v>
      </c>
      <c r="V579" s="32">
        <f>SUMIFS(Sheet1!$F$5:$F$28252,Sheet1!$I$5:$I$28252,$B579,Sheet1!$L$5:$L$28252,$A579,Sheet1!$D$5:$D$28252,"储值",Sheet1!$E$5:$E$28252,"&lt;&gt;*调拨*")+SUMIFS(Sheet1!$F$5:$F$28252,Sheet1!$I$5:$I$28252,$B579,Sheet1!$L$5:$L$28252,$A579,Sheet1!$E$5:$E$28252,"*储值*",Sheet1!$D$5:$D$28252,"&lt;&gt;储值",Sheet1!$D$5:$D$28252,"&lt;&gt;内部转款",Sheet1!$D$5:$D$28252,"&lt;&gt;内部转账",Sheet1!$E$5:$E$28252,"&lt;&gt;*调拨*")</f>
        <v>0</v>
      </c>
      <c r="W579" s="32">
        <f>SUMIFS(Sheet1!$F$5:$F$28252,Sheet1!$I$5:$I$28252,$B579,Sheet1!$L$5:$L$28252,$A579,Sheet1!$D$5:$D$28252,"效期",Sheet1!$E$5:$E$28252,"&lt;&gt;*调拨*")+SUMIFS(Sheet1!$F$5:$F$28252,Sheet1!$I$5:$I$28252,$B579,Sheet1!$L$5:$L$28252,$A579,Sheet1!$E$5:$E$28252,"*效期*",Sheet1!$D$5:$D$28252,"&lt;&gt;效期",Sheet1!$D$5:$D$28252,"&lt;&gt;内部转款",Sheet1!$D$5:$D$28252,"&lt;&gt;内部转账",Sheet1!$E$5:$E$28252,"&lt;&gt;*调拨*")</f>
        <v>0</v>
      </c>
      <c r="X579" s="32">
        <f>SUMIFS(Sheet1!$F$5:$F$28252,Sheet1!$I$5:$I$28252,$B579,Sheet1!$L$5:$L$28252,$A579,Sheet1!$D$5:$D$28252,"内部转款",Sheet1!$E$5:$E$28252,"&lt;&gt;*调拨*")+SUMIFS(Sheet1!$F$5:$F$28252,Sheet1!$I$5:$I$28252,$B579,Sheet1!$L$5:$L$28252,$A579,Sheet1!$D$5:$D$28252,"内部转账",Sheet1!$E$5:$E$28252,"&lt;&gt;*调拨*")</f>
        <v>0</v>
      </c>
      <c r="Y579" s="32">
        <f t="shared" si="40"/>
        <v>0</v>
      </c>
      <c r="Z579" s="32">
        <f>SUMIFS(Sheet1!$F$5:$F$28252,Sheet1!$I$5:$I$28252,$B579,Sheet1!$L$5:$L$28252,$A579)</f>
        <v>0</v>
      </c>
      <c r="AA579" s="32">
        <f>SUMIFS(Sheet1!$G$5:$G$28252,Sheet1!$I$5:$I$28252,$B579,Sheet1!$L$5:$L$28252,$A579,Sheet1!$D$5:$D$28252,"工资",Sheet1!$E$5:$E$28252,"&lt;&gt;*调拨*")+SUMIFS(Sheet1!$G$5:$G$28252,Sheet1!$I$5:$I$28252,$B579,Sheet1!$L$5:$L$28252,$A579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79" s="32">
        <f>SUMIFS(Sheet1!$G$5:$G$28252,Sheet1!$I$5:$I$28252,$B579,Sheet1!$L$5:$L$28252,$A579,Sheet1!$D$5:$D$28252,"水费",Sheet1!$E$5:$E$28252,"&lt;&gt;*调拨*")+SUMIFS(Sheet1!$G$5:$G$28252,Sheet1!$I$5:$I$28252,$B579,Sheet1!$L$5:$L$28252,$A579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79" s="32">
        <f>SUMIFS(Sheet1!$G$5:$G$28252,Sheet1!$I$5:$I$28252,$B579,Sheet1!$L$5:$L$28252,$A579,Sheet1!$D$5:$D$28252,"电费",Sheet1!$E$5:$E$28252,"&lt;&gt;*调拨*")+SUMIFS(Sheet1!$G$5:$G$28252,Sheet1!$I$5:$I$28252,$B579,Sheet1!$L$5:$L$28252,$A579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79" s="32">
        <f>SUMIFS(Sheet1!$G$5:$G$28252,Sheet1!$I$5:$I$28252,$B579,Sheet1!$L$5:$L$28252,$A579,Sheet1!$D$5:$D$28252,"宽带费",Sheet1!$E$5:$E$28252,"&lt;&gt;*调拨*")+SUMIFS(Sheet1!$G$5:$G$28252,Sheet1!$I$5:$I$28252,$B579,Sheet1!$L$5:$L$28252,$A579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79" s="32">
        <f>SUMIFS(Sheet1!$G$5:$G$28252,Sheet1!$I$5:$I$28252,$B579,Sheet1!$L$5:$L$28252,$A579,Sheet1!$D$5:$D$28252,"办公费",Sheet1!$E$5:$E$28252,"&lt;&gt;*调拨*")+SUMIFS(Sheet1!$G$5:$G$28252,Sheet1!$I$5:$I$28252,$B579,Sheet1!$L$5:$L$28252,$A579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79" s="32">
        <f>SUMIFS(Sheet1!$G$5:$G$28252,Sheet1!$I$5:$I$28252,$B579,Sheet1!$L$5:$L$28252,$A579,Sheet1!$D$5:$D$28252,"话费",Sheet1!$E$5:$E$28252,"&lt;&gt;*调拨*")+SUMIFS(Sheet1!$G$5:$G$28252,Sheet1!$I$5:$I$28252,$B579,Sheet1!$L$5:$L$28252,$A579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79" s="32">
        <f>SUMIFS(Sheet1!$G$5:$G$28252,Sheet1!$I$5:$I$28252,$B579,Sheet1!$L$5:$L$28252,$A579,Sheet1!$D$5:$D$28252,"房租",Sheet1!$E$5:$E$28252,"&lt;&gt;*调拨*")+SUMIFS(Sheet1!$G$5:$G$28252,Sheet1!$I$5:$I$28252,$B579,Sheet1!$L$5:$L$28252,$A579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79" s="32">
        <f>SUMIFS(Sheet1!$G$5:$G$28252,Sheet1!$I$5:$I$28252,$B579,Sheet1!$L$5:$L$28252,$A579,Sheet1!$E$5:$E$28252,"*调拨*")</f>
        <v>0</v>
      </c>
      <c r="AI579" s="32">
        <f>SUMIFS(Sheet1!$G$5:$G$28252,Sheet1!$I$5:$I$28252,$B579,Sheet1!$L$5:$L$28252,$A579,Sheet1!$D$5:$D$28252,"内部转款",Sheet1!$E$5:$E$28252,"&lt;&gt;*调拨*")+SUMIFS(Sheet1!$G$5:$G$28252,Sheet1!$I$5:$I$28252,$B579,Sheet1!$L$5:$L$28252,$A579,Sheet1!$D$5:$D$28252,"内部转账",Sheet1!$E$5:$E$28252,"&lt;&gt;*调拨*")</f>
        <v>0</v>
      </c>
      <c r="AJ579" s="32">
        <f t="shared" si="41"/>
        <v>0</v>
      </c>
      <c r="AK579" s="32">
        <f>SUMIFS(Sheet1!$G$5:$G$28252,Sheet1!$I$5:$I$28252,$B579,Sheet1!$L$5:$L$28252,$A579)</f>
        <v>0</v>
      </c>
      <c r="AL579" s="32">
        <f t="shared" si="42"/>
        <v>0</v>
      </c>
    </row>
    <row r="580" ht="16.5" spans="1:38">
      <c r="A580" s="30">
        <v>202610</v>
      </c>
      <c r="B580" s="31" t="s">
        <v>76</v>
      </c>
      <c r="C580" s="32">
        <f>SUMIFS(Sheet1!$F$5:$F$28252,Sheet1!$I$5:$I$28252,$B580,Sheet1!$L$5:$L$28252,$A580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80" s="32">
        <f>SUMIFS(Sheet1!$F$5:$F$28252,Sheet1!$I$5:$I$28252,$B580,Sheet1!$L$5:$L$28252,$A580,Sheet1!$D$5:$D$28252,"医保即时拨付",Sheet1!$E$5:$E$28252,"&lt;&gt;*调拨*")+SUMIFS(Sheet1!$F$5:$F$28252,Sheet1!$I$5:$I$28252,$B580,Sheet1!$L$5:$L$28252,$A580,Sheet1!$E$5:$E$28252,"*医保即时拨付*",Sheet1!$D$5:$D$28252,"&lt;&gt;医保即时拨付",Sheet1!$D$5:$D$28252,"&lt;&gt;内部转款",Sheet1!$D$5:$D$28252,"&lt;&gt;内部转账",Sheet1!$E$5:$E$28252,"&lt;&gt;*调拨*")</f>
        <v>0</v>
      </c>
      <c r="E580" s="32">
        <f>SUMIFS(Sheet1!$F$5:$F$28252,Sheet1!$I$5:$I$28252,$B580,Sheet1!$L$5:$L$28252,$A580,Sheet1!$D$5:$D$28252,"医保",Sheet1!$E$5:$E$28252,"&lt;&gt;*调拨*",Sheet1!$E$5:$E$28252,"&lt;&gt;*医保即时拨付*")+SUMIFS(Sheet1!$F$5:$F$28252,Sheet1!$I$5:$I$28252,$B580,Sheet1!$L$5:$L$28252,$A580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80" s="32">
        <f>SUMIFS(Sheet1!$F$5:$F$28252,Sheet1!$I$5:$I$28252,$B580,Sheet1!$L$5:$L$28252,$A580,Sheet1!$D$5:$D$28252,"聚合",Sheet1!$E$5:$E$28252,"&lt;&gt;*调拨*")+SUMIFS(Sheet1!$F$5:$F$28252,Sheet1!$I$5:$I$28252,$B580,Sheet1!$L$5:$L$28252,$A580,Sheet1!$E$5:$E$28252,"*聚合*",Sheet1!$D$5:$D$28252,"&lt;&gt;聚合",Sheet1!$D$5:$D$28252,"&lt;&gt;内部转款",Sheet1!$D$5:$D$28252,"&lt;&gt;内部转账",Sheet1!$E$5:$E$28252,"&lt;&gt;*调拨*")</f>
        <v>0</v>
      </c>
      <c r="G580" s="32">
        <f>SUMIFS(Sheet1!$F$5:$F$28252,Sheet1!$I$5:$I$28252,$B580,Sheet1!$L$5:$L$28252,$A580,Sheet1!$D$5:$D$28252,"24小时微信",Sheet1!$E$5:$E$28252,"&lt;&gt;*调拨*")+SUMIFS(Sheet1!$F$5:$F$28252,Sheet1!$I$5:$I$28252,$B580,Sheet1!$L$5:$L$28252,$A580,Sheet1!$E$5:$E$28252,"*24小时微信*",Sheet1!$D$5:$D$28252,"&lt;&gt;24小时微信",Sheet1!$D$5:$D$28252,"&lt;&gt;内部转款",Sheet1!$D$5:$D$28252,"&lt;&gt;内部转账",Sheet1!$E$5:$E$28252,"&lt;&gt;*调拨*")</f>
        <v>0</v>
      </c>
      <c r="H580" s="32">
        <f>SUMIFS(Sheet1!$F$5:$F$28252,Sheet1!$I$5:$I$28252,$B580,Sheet1!$L$5:$L$28252,$A580,Sheet1!$D$5:$D$28252,"美团",Sheet1!$E$5:$E$28252,"&lt;&gt;*调拨*")+SUMIFS(Sheet1!$F$5:$F$28252,Sheet1!$I$5:$I$28252,$B580,Sheet1!$L$5:$L$28252,$A580,Sheet1!$E$5:$E$28252,"*美团*",Sheet1!$D$5:$D$28252,"&lt;&gt;美团",Sheet1!$D$5:$D$28252,"&lt;&gt;内部转款",Sheet1!$D$5:$D$28252,"&lt;&gt;内部转账",Sheet1!$E$5:$E$28252,"&lt;&gt;*调拨*")</f>
        <v>0</v>
      </c>
      <c r="I580" s="32">
        <f>SUMIFS(Sheet1!$F$5:$F$28252,Sheet1!$I$5:$I$28252,$B580,Sheet1!$L$5:$L$28252,$A580,Sheet1!$D$5:$D$28252,"饿了么",Sheet1!$E$5:$E$28252,"&lt;&gt;*调拨*")+SUMIFS(Sheet1!$F$5:$F$28252,Sheet1!$I$5:$I$28252,$B580,Sheet1!$L$5:$L$28252,$A580,Sheet1!$E$5:$E$28252,"*饿了么*",Sheet1!$D$5:$D$28252,"&lt;&gt;饿了么",Sheet1!$D$5:$D$28252,"&lt;&gt;内部转款",Sheet1!$D$5:$D$28252,"&lt;&gt;内部转账",Sheet1!$E$5:$E$28252,"&lt;&gt;*调拨*")</f>
        <v>0</v>
      </c>
      <c r="J580" s="32">
        <f>SUMIFS(Sheet1!$F$5:$F$28252,Sheet1!$I$5:$I$28252,$B580,Sheet1!$L$5:$L$28252,$A580,Sheet1!$D$5:$D$28252,"健E卡",Sheet1!$E$5:$E$28252,"&lt;&gt;*调拨*")+SUMIFS(Sheet1!$F$5:$F$28252,Sheet1!$I$5:$I$28252,$B580,Sheet1!$L$5:$L$28252,$A580,Sheet1!$E$5:$E$28252,"*健E卡*",Sheet1!$D$5:$D$28252,"&lt;&gt;健E卡",Sheet1!$D$5:$D$28252,"&lt;&gt;内部转款",Sheet1!$D$5:$D$28252,"&lt;&gt;内部转账",Sheet1!$E$5:$E$28252,"&lt;&gt;*调拨*")</f>
        <v>0</v>
      </c>
      <c r="K580" s="32">
        <f>SUMIFS(Sheet1!$F$5:$F$28252,Sheet1!$I$5:$I$28252,$B580,Sheet1!$L$5:$L$28252,$A580,Sheet1!$D$5:$D$28252,"抖音",Sheet1!$E$5:$E$28252,"&lt;&gt;*调拨*")+SUMIFS(Sheet1!$F$5:$F$28252,Sheet1!$I$5:$I$28252,$B580,Sheet1!$L$5:$L$28252,$A580,Sheet1!$E$5:$E$28252,"*抖音*",Sheet1!$D$5:$D$28252,"&lt;&gt;抖音",Sheet1!$D$5:$D$28252,"&lt;&gt;内部转款",Sheet1!$D$5:$D$28252,"&lt;&gt;内部转账",Sheet1!$E$5:$E$28252,"&lt;&gt;*调拨*")</f>
        <v>0</v>
      </c>
      <c r="L580" s="32">
        <f>SUMIFS(Sheet1!$F$5:$F$28252,Sheet1!$I$5:$I$28252,$B580,Sheet1!$L$5:$L$28252,$A580,Sheet1!$D$5:$D$28252,"医卡通",Sheet1!$E$5:$E$28252,"&lt;&gt;*调拨*")+SUMIFS(Sheet1!$F$5:$F$28252,Sheet1!$I$5:$I$28252,$B580,Sheet1!$L$5:$L$28252,$A580,Sheet1!$E$5:$E$28252,"*医卡通*",Sheet1!$D$5:$D$28252,"&lt;&gt;医卡通",Sheet1!$D$5:$D$28252,"&lt;&gt;内部转款",Sheet1!$D$5:$D$28252,"&lt;&gt;内部转账",Sheet1!$E$5:$E$28252,"&lt;&gt;*调拨*")</f>
        <v>0</v>
      </c>
      <c r="M580" s="32">
        <f>SUMIFS(Sheet1!$F$5:$F$28252,Sheet1!$I$5:$I$28252,$B580,Sheet1!$L$5:$L$28252,$A580,Sheet1!$D$5:$D$28252,"企健网",Sheet1!$E$5:$E$28252,"&lt;&gt;*调拨*")+SUMIFS(Sheet1!$F$5:$F$28252,Sheet1!$I$5:$I$28252,$B580,Sheet1!$L$5:$L$28252,$A580,Sheet1!$E$5:$E$28252,"*企健网*",Sheet1!$D$5:$D$28252,"&lt;&gt;企健网",Sheet1!$D$5:$D$28252,"&lt;&gt;内部转款",Sheet1!$D$5:$D$28252,"&lt;&gt;内部转账",Sheet1!$E$5:$E$28252,"&lt;&gt;*调拨*")</f>
        <v>0</v>
      </c>
      <c r="N580" s="32">
        <f>SUMIFS(Sheet1!$F$5:$F$28252,Sheet1!$I$5:$I$28252,$B580,Sheet1!$L$5:$L$28252,$A580,Sheet1!$D$5:$D$28252,"银联",Sheet1!$E$5:$E$28252,"&lt;&gt;*调拨*")+SUMIFS(Sheet1!$F$5:$F$28252,Sheet1!$I$5:$I$28252,$B580,Sheet1!$L$5:$L$28252,$A580,Sheet1!$E$5:$E$28252,"*银联*",Sheet1!$D$5:$D$28252,"&lt;&gt;银联",Sheet1!$D$5:$D$28252,"&lt;&gt;内部转款",Sheet1!$D$5:$D$28252,"&lt;&gt;内部转账",Sheet1!$E$5:$E$28252,"&lt;&gt;*调拨*")</f>
        <v>0</v>
      </c>
      <c r="O580" s="32">
        <f>SUMIFS(Sheet1!$F$5:$F$28252,Sheet1!$I$5:$I$28252,$B580,Sheet1!$L$5:$L$28252,$A580,Sheet1!$D$5:$D$28252,"京东",Sheet1!$E$5:$E$28252,"&lt;&gt;*调拨*")+SUMIFS(Sheet1!$F$5:$F$28252,Sheet1!$I$5:$I$28252,$B580,Sheet1!$L$5:$L$28252,$A580,Sheet1!$E$5:$E$28252,"*京东*",Sheet1!$D$5:$D$28252,"&lt;&gt;京东",Sheet1!$D$5:$D$28252,"&lt;&gt;内部转款",Sheet1!$D$5:$D$28252,"&lt;&gt;内部转账",Sheet1!$E$5:$E$28252,"&lt;&gt;*调拨*")</f>
        <v>0</v>
      </c>
      <c r="P580" s="32">
        <f>SUMIFS(Sheet1!$F$5:$F$28252,Sheet1!$I$5:$I$28252,$B580,Sheet1!$L$5:$L$28252,$A580,Sheet1!$D$5:$D$28252,"药机微信",Sheet1!$E$5:$E$28252,"&lt;&gt;*调拨*")+SUMIFS(Sheet1!$F$5:$F$28252,Sheet1!$I$5:$I$28252,$B580,Sheet1!$L$5:$L$28252,$A580,Sheet1!$E$5:$E$28252,"*药机微信*",Sheet1!$D$5:$D$28252,"&lt;&gt;药机微信",Sheet1!$D$5:$D$28252,"&lt;&gt;内部转款",Sheet1!$D$5:$D$28252,"&lt;&gt;内部转账",Sheet1!$E$5:$E$28252,"&lt;&gt;*调拨*")</f>
        <v>0</v>
      </c>
      <c r="Q580" s="32">
        <f>SUMIFS(Sheet1!$F$5:$F$28252,Sheet1!$I$5:$I$28252,$B580,Sheet1!$L$5:$L$28252,$A580,Sheet1!$D$5:$D$28252,"亲情卡",Sheet1!$E$5:$E$28252,"&lt;&gt;*调拨*")+SUMIFS(Sheet1!$F$5:$F$28252,Sheet1!$I$5:$I$28252,$B580,Sheet1!$L$5:$L$28252,$A580,Sheet1!$E$5:$E$28252,"*亲情卡*",Sheet1!$D$5:$D$28252,"&lt;&gt;亲情卡",Sheet1!$D$5:$D$28252,"&lt;&gt;内部转款",Sheet1!$D$5:$D$28252,"&lt;&gt;内部转账",Sheet1!$E$5:$E$28252,"&lt;&gt;*调拨*")</f>
        <v>0</v>
      </c>
      <c r="R580" s="32">
        <f>SUMIFS(Sheet1!$F$5:$F$28252,Sheet1!$I$5:$I$28252,$B580,Sheet1!$L$5:$L$28252,$A580,Sheet1!$D$5:$D$28252,"优惠券",Sheet1!$E$5:$E$28252,"&lt;&gt;*调拨*")+SUMIFS(Sheet1!$F$5:$F$28252,Sheet1!$I$5:$I$28252,$B580,Sheet1!$L$5:$L$28252,$A580,Sheet1!$E$5:$E$28252,"*优惠券*",Sheet1!$D$5:$D$28252,"&lt;&gt;优惠券",Sheet1!$D$5:$D$28252,"&lt;&gt;内部转款",Sheet1!$D$5:$D$28252,"&lt;&gt;内部转账",Sheet1!$E$5:$E$28252,"&lt;&gt;*调拨*")</f>
        <v>0</v>
      </c>
      <c r="S580" s="32">
        <f>SUMIFS(Sheet1!$F$5:$F$28252,Sheet1!$I$5:$I$28252,$B580,Sheet1!$L$5:$L$28252,$A580,Sheet1!$D$5:$D$28252,"代金券",Sheet1!$E$5:$E$28252,"&lt;&gt;*调拨*")+SUMIFS(Sheet1!$F$5:$F$28252,Sheet1!$I$5:$I$28252,$B580,Sheet1!$L$5:$L$28252,$A580,Sheet1!$E$5:$E$28252,"*代金券*",Sheet1!$D$5:$D$28252,"&lt;&gt;代金券",Sheet1!$D$5:$D$28252,"&lt;&gt;内部转款",Sheet1!$D$5:$D$28252,"&lt;&gt;内部转账",Sheet1!$E$5:$E$28252,"&lt;&gt;*调拨*")</f>
        <v>0</v>
      </c>
      <c r="T580" s="32">
        <f>SUMIFS(Sheet1!$F$5:$F$28252,Sheet1!$I$5:$I$28252,$B580,Sheet1!$L$5:$L$28252,$A580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580,Sheet1!$L$5:$L$28252,$A580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580,Sheet1!$L$5:$L$28252,$A580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580,Sheet1!$L$5:$L$28252,$A580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0" s="32">
        <f>SUMIFS(Sheet1!$F$5:$F$28252,Sheet1!$I$5:$I$28252,$B580,Sheet1!$L$5:$L$28252,$A580,Sheet1!$E$5:$E$28252,"*调拨*")</f>
        <v>0</v>
      </c>
      <c r="V580" s="32">
        <f>SUMIFS(Sheet1!$F$5:$F$28252,Sheet1!$I$5:$I$28252,$B580,Sheet1!$L$5:$L$28252,$A580,Sheet1!$D$5:$D$28252,"储值",Sheet1!$E$5:$E$28252,"&lt;&gt;*调拨*")+SUMIFS(Sheet1!$F$5:$F$28252,Sheet1!$I$5:$I$28252,$B580,Sheet1!$L$5:$L$28252,$A580,Sheet1!$E$5:$E$28252,"*储值*",Sheet1!$D$5:$D$28252,"&lt;&gt;储值",Sheet1!$D$5:$D$28252,"&lt;&gt;内部转款",Sheet1!$D$5:$D$28252,"&lt;&gt;内部转账",Sheet1!$E$5:$E$28252,"&lt;&gt;*调拨*")</f>
        <v>0</v>
      </c>
      <c r="W580" s="32">
        <f>SUMIFS(Sheet1!$F$5:$F$28252,Sheet1!$I$5:$I$28252,$B580,Sheet1!$L$5:$L$28252,$A580,Sheet1!$D$5:$D$28252,"效期",Sheet1!$E$5:$E$28252,"&lt;&gt;*调拨*")+SUMIFS(Sheet1!$F$5:$F$28252,Sheet1!$I$5:$I$28252,$B580,Sheet1!$L$5:$L$28252,$A580,Sheet1!$E$5:$E$28252,"*效期*",Sheet1!$D$5:$D$28252,"&lt;&gt;效期",Sheet1!$D$5:$D$28252,"&lt;&gt;内部转款",Sheet1!$D$5:$D$28252,"&lt;&gt;内部转账",Sheet1!$E$5:$E$28252,"&lt;&gt;*调拨*")</f>
        <v>0</v>
      </c>
      <c r="X580" s="32">
        <f>SUMIFS(Sheet1!$F$5:$F$28252,Sheet1!$I$5:$I$28252,$B580,Sheet1!$L$5:$L$28252,$A580,Sheet1!$D$5:$D$28252,"内部转款",Sheet1!$E$5:$E$28252,"&lt;&gt;*调拨*")+SUMIFS(Sheet1!$F$5:$F$28252,Sheet1!$I$5:$I$28252,$B580,Sheet1!$L$5:$L$28252,$A580,Sheet1!$D$5:$D$28252,"内部转账",Sheet1!$E$5:$E$28252,"&lt;&gt;*调拨*")</f>
        <v>0</v>
      </c>
      <c r="Y580" s="32">
        <f t="shared" si="40"/>
        <v>0</v>
      </c>
      <c r="Z580" s="32">
        <f>SUMIFS(Sheet1!$F$5:$F$28252,Sheet1!$I$5:$I$28252,$B580,Sheet1!$L$5:$L$28252,$A580)</f>
        <v>0</v>
      </c>
      <c r="AA580" s="32">
        <f>SUMIFS(Sheet1!$G$5:$G$28252,Sheet1!$I$5:$I$28252,$B580,Sheet1!$L$5:$L$28252,$A580,Sheet1!$D$5:$D$28252,"工资",Sheet1!$E$5:$E$28252,"&lt;&gt;*调拨*")+SUMIFS(Sheet1!$G$5:$G$28252,Sheet1!$I$5:$I$28252,$B580,Sheet1!$L$5:$L$28252,$A580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80" s="32">
        <f>SUMIFS(Sheet1!$G$5:$G$28252,Sheet1!$I$5:$I$28252,$B580,Sheet1!$L$5:$L$28252,$A580,Sheet1!$D$5:$D$28252,"水费",Sheet1!$E$5:$E$28252,"&lt;&gt;*调拨*")+SUMIFS(Sheet1!$G$5:$G$28252,Sheet1!$I$5:$I$28252,$B580,Sheet1!$L$5:$L$28252,$A580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0" s="32">
        <f>SUMIFS(Sheet1!$G$5:$G$28252,Sheet1!$I$5:$I$28252,$B580,Sheet1!$L$5:$L$28252,$A580,Sheet1!$D$5:$D$28252,"电费",Sheet1!$E$5:$E$28252,"&lt;&gt;*调拨*")+SUMIFS(Sheet1!$G$5:$G$28252,Sheet1!$I$5:$I$28252,$B580,Sheet1!$L$5:$L$28252,$A580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0" s="32">
        <f>SUMIFS(Sheet1!$G$5:$G$28252,Sheet1!$I$5:$I$28252,$B580,Sheet1!$L$5:$L$28252,$A580,Sheet1!$D$5:$D$28252,"宽带费",Sheet1!$E$5:$E$28252,"&lt;&gt;*调拨*")+SUMIFS(Sheet1!$G$5:$G$28252,Sheet1!$I$5:$I$28252,$B580,Sheet1!$L$5:$L$28252,$A580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0" s="32">
        <f>SUMIFS(Sheet1!$G$5:$G$28252,Sheet1!$I$5:$I$28252,$B580,Sheet1!$L$5:$L$28252,$A580,Sheet1!$D$5:$D$28252,"办公费",Sheet1!$E$5:$E$28252,"&lt;&gt;*调拨*")+SUMIFS(Sheet1!$G$5:$G$28252,Sheet1!$I$5:$I$28252,$B580,Sheet1!$L$5:$L$28252,$A580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0" s="32">
        <f>SUMIFS(Sheet1!$G$5:$G$28252,Sheet1!$I$5:$I$28252,$B580,Sheet1!$L$5:$L$28252,$A580,Sheet1!$D$5:$D$28252,"话费",Sheet1!$E$5:$E$28252,"&lt;&gt;*调拨*")+SUMIFS(Sheet1!$G$5:$G$28252,Sheet1!$I$5:$I$28252,$B580,Sheet1!$L$5:$L$28252,$A580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0" s="32">
        <f>SUMIFS(Sheet1!$G$5:$G$28252,Sheet1!$I$5:$I$28252,$B580,Sheet1!$L$5:$L$28252,$A580,Sheet1!$D$5:$D$28252,"房租",Sheet1!$E$5:$E$28252,"&lt;&gt;*调拨*")+SUMIFS(Sheet1!$G$5:$G$28252,Sheet1!$I$5:$I$28252,$B580,Sheet1!$L$5:$L$28252,$A580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0" s="32">
        <f>SUMIFS(Sheet1!$G$5:$G$28252,Sheet1!$I$5:$I$28252,$B580,Sheet1!$L$5:$L$28252,$A580,Sheet1!$E$5:$E$28252,"*调拨*")</f>
        <v>0</v>
      </c>
      <c r="AI580" s="32">
        <f>SUMIFS(Sheet1!$G$5:$G$28252,Sheet1!$I$5:$I$28252,$B580,Sheet1!$L$5:$L$28252,$A580,Sheet1!$D$5:$D$28252,"内部转款",Sheet1!$E$5:$E$28252,"&lt;&gt;*调拨*")+SUMIFS(Sheet1!$G$5:$G$28252,Sheet1!$I$5:$I$28252,$B580,Sheet1!$L$5:$L$28252,$A580,Sheet1!$D$5:$D$28252,"内部转账",Sheet1!$E$5:$E$28252,"&lt;&gt;*调拨*")</f>
        <v>0</v>
      </c>
      <c r="AJ580" s="32">
        <f t="shared" si="41"/>
        <v>0</v>
      </c>
      <c r="AK580" s="32">
        <f>SUMIFS(Sheet1!$G$5:$G$28252,Sheet1!$I$5:$I$28252,$B580,Sheet1!$L$5:$L$28252,$A580)</f>
        <v>0</v>
      </c>
      <c r="AL580" s="32">
        <f t="shared" si="42"/>
        <v>0</v>
      </c>
    </row>
    <row r="581" ht="16.5" spans="1:38">
      <c r="A581" s="30">
        <v>202610</v>
      </c>
      <c r="B581" s="31" t="s">
        <v>43</v>
      </c>
      <c r="C581" s="32">
        <f>SUMIFS(Sheet1!$F$5:$F$28252,Sheet1!$I$5:$I$28252,$B581,Sheet1!$L$5:$L$28252,$A581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81" s="32">
        <f>SUMIFS(Sheet1!$F$5:$F$28252,Sheet1!$I$5:$I$28252,$B581,Sheet1!$L$5:$L$28252,$A581,Sheet1!$D$5:$D$28252,"医保即时拨付",Sheet1!$E$5:$E$28252,"&lt;&gt;*调拨*")+SUMIFS(Sheet1!$F$5:$F$28252,Sheet1!$I$5:$I$28252,$B581,Sheet1!$L$5:$L$28252,$A581,Sheet1!$E$5:$E$28252,"*医保即时拨付*",Sheet1!$D$5:$D$28252,"&lt;&gt;医保即时拨付",Sheet1!$D$5:$D$28252,"&lt;&gt;内部转款",Sheet1!$D$5:$D$28252,"&lt;&gt;内部转账",Sheet1!$E$5:$E$28252,"&lt;&gt;*调拨*")</f>
        <v>0</v>
      </c>
      <c r="E581" s="32">
        <f>SUMIFS(Sheet1!$F$5:$F$28252,Sheet1!$I$5:$I$28252,$B581,Sheet1!$L$5:$L$28252,$A581,Sheet1!$D$5:$D$28252,"医保",Sheet1!$E$5:$E$28252,"&lt;&gt;*调拨*",Sheet1!$E$5:$E$28252,"&lt;&gt;*医保即时拨付*")+SUMIFS(Sheet1!$F$5:$F$28252,Sheet1!$I$5:$I$28252,$B581,Sheet1!$L$5:$L$28252,$A581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81" s="32">
        <f>SUMIFS(Sheet1!$F$5:$F$28252,Sheet1!$I$5:$I$28252,$B581,Sheet1!$L$5:$L$28252,$A581,Sheet1!$D$5:$D$28252,"聚合",Sheet1!$E$5:$E$28252,"&lt;&gt;*调拨*")+SUMIFS(Sheet1!$F$5:$F$28252,Sheet1!$I$5:$I$28252,$B581,Sheet1!$L$5:$L$28252,$A581,Sheet1!$E$5:$E$28252,"*聚合*",Sheet1!$D$5:$D$28252,"&lt;&gt;聚合",Sheet1!$D$5:$D$28252,"&lt;&gt;内部转款",Sheet1!$D$5:$D$28252,"&lt;&gt;内部转账",Sheet1!$E$5:$E$28252,"&lt;&gt;*调拨*")</f>
        <v>0</v>
      </c>
      <c r="G581" s="32">
        <f>SUMIFS(Sheet1!$F$5:$F$28252,Sheet1!$I$5:$I$28252,$B581,Sheet1!$L$5:$L$28252,$A581,Sheet1!$D$5:$D$28252,"24小时微信",Sheet1!$E$5:$E$28252,"&lt;&gt;*调拨*")+SUMIFS(Sheet1!$F$5:$F$28252,Sheet1!$I$5:$I$28252,$B581,Sheet1!$L$5:$L$28252,$A581,Sheet1!$E$5:$E$28252,"*24小时微信*",Sheet1!$D$5:$D$28252,"&lt;&gt;24小时微信",Sheet1!$D$5:$D$28252,"&lt;&gt;内部转款",Sheet1!$D$5:$D$28252,"&lt;&gt;内部转账",Sheet1!$E$5:$E$28252,"&lt;&gt;*调拨*")</f>
        <v>0</v>
      </c>
      <c r="H581" s="32">
        <f>SUMIFS(Sheet1!$F$5:$F$28252,Sheet1!$I$5:$I$28252,$B581,Sheet1!$L$5:$L$28252,$A581,Sheet1!$D$5:$D$28252,"美团",Sheet1!$E$5:$E$28252,"&lt;&gt;*调拨*")+SUMIFS(Sheet1!$F$5:$F$28252,Sheet1!$I$5:$I$28252,$B581,Sheet1!$L$5:$L$28252,$A581,Sheet1!$E$5:$E$28252,"*美团*",Sheet1!$D$5:$D$28252,"&lt;&gt;美团",Sheet1!$D$5:$D$28252,"&lt;&gt;内部转款",Sheet1!$D$5:$D$28252,"&lt;&gt;内部转账",Sheet1!$E$5:$E$28252,"&lt;&gt;*调拨*")</f>
        <v>0</v>
      </c>
      <c r="I581" s="32">
        <f>SUMIFS(Sheet1!$F$5:$F$28252,Sheet1!$I$5:$I$28252,$B581,Sheet1!$L$5:$L$28252,$A581,Sheet1!$D$5:$D$28252,"饿了么",Sheet1!$E$5:$E$28252,"&lt;&gt;*调拨*")+SUMIFS(Sheet1!$F$5:$F$28252,Sheet1!$I$5:$I$28252,$B581,Sheet1!$L$5:$L$28252,$A581,Sheet1!$E$5:$E$28252,"*饿了么*",Sheet1!$D$5:$D$28252,"&lt;&gt;饿了么",Sheet1!$D$5:$D$28252,"&lt;&gt;内部转款",Sheet1!$D$5:$D$28252,"&lt;&gt;内部转账",Sheet1!$E$5:$E$28252,"&lt;&gt;*调拨*")</f>
        <v>0</v>
      </c>
      <c r="J581" s="32">
        <f>SUMIFS(Sheet1!$F$5:$F$28252,Sheet1!$I$5:$I$28252,$B581,Sheet1!$L$5:$L$28252,$A581,Sheet1!$D$5:$D$28252,"健E卡",Sheet1!$E$5:$E$28252,"&lt;&gt;*调拨*")+SUMIFS(Sheet1!$F$5:$F$28252,Sheet1!$I$5:$I$28252,$B581,Sheet1!$L$5:$L$28252,$A581,Sheet1!$E$5:$E$28252,"*健E卡*",Sheet1!$D$5:$D$28252,"&lt;&gt;健E卡",Sheet1!$D$5:$D$28252,"&lt;&gt;内部转款",Sheet1!$D$5:$D$28252,"&lt;&gt;内部转账",Sheet1!$E$5:$E$28252,"&lt;&gt;*调拨*")</f>
        <v>0</v>
      </c>
      <c r="K581" s="32">
        <f>SUMIFS(Sheet1!$F$5:$F$28252,Sheet1!$I$5:$I$28252,$B581,Sheet1!$L$5:$L$28252,$A581,Sheet1!$D$5:$D$28252,"抖音",Sheet1!$E$5:$E$28252,"&lt;&gt;*调拨*")+SUMIFS(Sheet1!$F$5:$F$28252,Sheet1!$I$5:$I$28252,$B581,Sheet1!$L$5:$L$28252,$A581,Sheet1!$E$5:$E$28252,"*抖音*",Sheet1!$D$5:$D$28252,"&lt;&gt;抖音",Sheet1!$D$5:$D$28252,"&lt;&gt;内部转款",Sheet1!$D$5:$D$28252,"&lt;&gt;内部转账",Sheet1!$E$5:$E$28252,"&lt;&gt;*调拨*")</f>
        <v>0</v>
      </c>
      <c r="L581" s="32">
        <f>SUMIFS(Sheet1!$F$5:$F$28252,Sheet1!$I$5:$I$28252,$B581,Sheet1!$L$5:$L$28252,$A581,Sheet1!$D$5:$D$28252,"医卡通",Sheet1!$E$5:$E$28252,"&lt;&gt;*调拨*")+SUMIFS(Sheet1!$F$5:$F$28252,Sheet1!$I$5:$I$28252,$B581,Sheet1!$L$5:$L$28252,$A581,Sheet1!$E$5:$E$28252,"*医卡通*",Sheet1!$D$5:$D$28252,"&lt;&gt;医卡通",Sheet1!$D$5:$D$28252,"&lt;&gt;内部转款",Sheet1!$D$5:$D$28252,"&lt;&gt;内部转账",Sheet1!$E$5:$E$28252,"&lt;&gt;*调拨*")</f>
        <v>0</v>
      </c>
      <c r="M581" s="32">
        <f>SUMIFS(Sheet1!$F$5:$F$28252,Sheet1!$I$5:$I$28252,$B581,Sheet1!$L$5:$L$28252,$A581,Sheet1!$D$5:$D$28252,"企健网",Sheet1!$E$5:$E$28252,"&lt;&gt;*调拨*")+SUMIFS(Sheet1!$F$5:$F$28252,Sheet1!$I$5:$I$28252,$B581,Sheet1!$L$5:$L$28252,$A581,Sheet1!$E$5:$E$28252,"*企健网*",Sheet1!$D$5:$D$28252,"&lt;&gt;企健网",Sheet1!$D$5:$D$28252,"&lt;&gt;内部转款",Sheet1!$D$5:$D$28252,"&lt;&gt;内部转账",Sheet1!$E$5:$E$28252,"&lt;&gt;*调拨*")</f>
        <v>0</v>
      </c>
      <c r="N581" s="32">
        <f>SUMIFS(Sheet1!$F$5:$F$28252,Sheet1!$I$5:$I$28252,$B581,Sheet1!$L$5:$L$28252,$A581,Sheet1!$D$5:$D$28252,"银联",Sheet1!$E$5:$E$28252,"&lt;&gt;*调拨*")+SUMIFS(Sheet1!$F$5:$F$28252,Sheet1!$I$5:$I$28252,$B581,Sheet1!$L$5:$L$28252,$A581,Sheet1!$E$5:$E$28252,"*银联*",Sheet1!$D$5:$D$28252,"&lt;&gt;银联",Sheet1!$D$5:$D$28252,"&lt;&gt;内部转款",Sheet1!$D$5:$D$28252,"&lt;&gt;内部转账",Sheet1!$E$5:$E$28252,"&lt;&gt;*调拨*")</f>
        <v>0</v>
      </c>
      <c r="O581" s="32">
        <f>SUMIFS(Sheet1!$F$5:$F$28252,Sheet1!$I$5:$I$28252,$B581,Sheet1!$L$5:$L$28252,$A581,Sheet1!$D$5:$D$28252,"京东",Sheet1!$E$5:$E$28252,"&lt;&gt;*调拨*")+SUMIFS(Sheet1!$F$5:$F$28252,Sheet1!$I$5:$I$28252,$B581,Sheet1!$L$5:$L$28252,$A581,Sheet1!$E$5:$E$28252,"*京东*",Sheet1!$D$5:$D$28252,"&lt;&gt;京东",Sheet1!$D$5:$D$28252,"&lt;&gt;内部转款",Sheet1!$D$5:$D$28252,"&lt;&gt;内部转账",Sheet1!$E$5:$E$28252,"&lt;&gt;*调拨*")</f>
        <v>0</v>
      </c>
      <c r="P581" s="32">
        <f>SUMIFS(Sheet1!$F$5:$F$28252,Sheet1!$I$5:$I$28252,$B581,Sheet1!$L$5:$L$28252,$A581,Sheet1!$D$5:$D$28252,"药机微信",Sheet1!$E$5:$E$28252,"&lt;&gt;*调拨*")+SUMIFS(Sheet1!$F$5:$F$28252,Sheet1!$I$5:$I$28252,$B581,Sheet1!$L$5:$L$28252,$A581,Sheet1!$E$5:$E$28252,"*药机微信*",Sheet1!$D$5:$D$28252,"&lt;&gt;药机微信",Sheet1!$D$5:$D$28252,"&lt;&gt;内部转款",Sheet1!$D$5:$D$28252,"&lt;&gt;内部转账",Sheet1!$E$5:$E$28252,"&lt;&gt;*调拨*")</f>
        <v>0</v>
      </c>
      <c r="Q581" s="32">
        <f>SUMIFS(Sheet1!$F$5:$F$28252,Sheet1!$I$5:$I$28252,$B581,Sheet1!$L$5:$L$28252,$A581,Sheet1!$D$5:$D$28252,"亲情卡",Sheet1!$E$5:$E$28252,"&lt;&gt;*调拨*")+SUMIFS(Sheet1!$F$5:$F$28252,Sheet1!$I$5:$I$28252,$B581,Sheet1!$L$5:$L$28252,$A581,Sheet1!$E$5:$E$28252,"*亲情卡*",Sheet1!$D$5:$D$28252,"&lt;&gt;亲情卡",Sheet1!$D$5:$D$28252,"&lt;&gt;内部转款",Sheet1!$D$5:$D$28252,"&lt;&gt;内部转账",Sheet1!$E$5:$E$28252,"&lt;&gt;*调拨*")</f>
        <v>0</v>
      </c>
      <c r="R581" s="32">
        <f>SUMIFS(Sheet1!$F$5:$F$28252,Sheet1!$I$5:$I$28252,$B581,Sheet1!$L$5:$L$28252,$A581,Sheet1!$D$5:$D$28252,"优惠券",Sheet1!$E$5:$E$28252,"&lt;&gt;*调拨*")+SUMIFS(Sheet1!$F$5:$F$28252,Sheet1!$I$5:$I$28252,$B581,Sheet1!$L$5:$L$28252,$A581,Sheet1!$E$5:$E$28252,"*优惠券*",Sheet1!$D$5:$D$28252,"&lt;&gt;优惠券",Sheet1!$D$5:$D$28252,"&lt;&gt;内部转款",Sheet1!$D$5:$D$28252,"&lt;&gt;内部转账",Sheet1!$E$5:$E$28252,"&lt;&gt;*调拨*")</f>
        <v>0</v>
      </c>
      <c r="S581" s="32">
        <f>SUMIFS(Sheet1!$F$5:$F$28252,Sheet1!$I$5:$I$28252,$B581,Sheet1!$L$5:$L$28252,$A581,Sheet1!$D$5:$D$28252,"代金券",Sheet1!$E$5:$E$28252,"&lt;&gt;*调拨*")+SUMIFS(Sheet1!$F$5:$F$28252,Sheet1!$I$5:$I$28252,$B581,Sheet1!$L$5:$L$28252,$A581,Sheet1!$E$5:$E$28252,"*代金券*",Sheet1!$D$5:$D$28252,"&lt;&gt;代金券",Sheet1!$D$5:$D$28252,"&lt;&gt;内部转款",Sheet1!$D$5:$D$28252,"&lt;&gt;内部转账",Sheet1!$E$5:$E$28252,"&lt;&gt;*调拨*")</f>
        <v>0</v>
      </c>
      <c r="T581" s="32">
        <f>SUMIFS(Sheet1!$F$5:$F$28252,Sheet1!$I$5:$I$28252,$B581,Sheet1!$L$5:$L$28252,$A581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581,Sheet1!$L$5:$L$28252,$A581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581,Sheet1!$L$5:$L$28252,$A581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581,Sheet1!$L$5:$L$28252,$A581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1" s="32">
        <f>SUMIFS(Sheet1!$F$5:$F$28252,Sheet1!$I$5:$I$28252,$B581,Sheet1!$L$5:$L$28252,$A581,Sheet1!$E$5:$E$28252,"*调拨*")</f>
        <v>0</v>
      </c>
      <c r="V581" s="32">
        <f>SUMIFS(Sheet1!$F$5:$F$28252,Sheet1!$I$5:$I$28252,$B581,Sheet1!$L$5:$L$28252,$A581,Sheet1!$D$5:$D$28252,"储值",Sheet1!$E$5:$E$28252,"&lt;&gt;*调拨*")+SUMIFS(Sheet1!$F$5:$F$28252,Sheet1!$I$5:$I$28252,$B581,Sheet1!$L$5:$L$28252,$A581,Sheet1!$E$5:$E$28252,"*储值*",Sheet1!$D$5:$D$28252,"&lt;&gt;储值",Sheet1!$D$5:$D$28252,"&lt;&gt;内部转款",Sheet1!$D$5:$D$28252,"&lt;&gt;内部转账",Sheet1!$E$5:$E$28252,"&lt;&gt;*调拨*")</f>
        <v>0</v>
      </c>
      <c r="W581" s="32">
        <f>SUMIFS(Sheet1!$F$5:$F$28252,Sheet1!$I$5:$I$28252,$B581,Sheet1!$L$5:$L$28252,$A581,Sheet1!$D$5:$D$28252,"效期",Sheet1!$E$5:$E$28252,"&lt;&gt;*调拨*")+SUMIFS(Sheet1!$F$5:$F$28252,Sheet1!$I$5:$I$28252,$B581,Sheet1!$L$5:$L$28252,$A581,Sheet1!$E$5:$E$28252,"*效期*",Sheet1!$D$5:$D$28252,"&lt;&gt;效期",Sheet1!$D$5:$D$28252,"&lt;&gt;内部转款",Sheet1!$D$5:$D$28252,"&lt;&gt;内部转账",Sheet1!$E$5:$E$28252,"&lt;&gt;*调拨*")</f>
        <v>0</v>
      </c>
      <c r="X581" s="32">
        <f>SUMIFS(Sheet1!$F$5:$F$28252,Sheet1!$I$5:$I$28252,$B581,Sheet1!$L$5:$L$28252,$A581,Sheet1!$D$5:$D$28252,"内部转款",Sheet1!$E$5:$E$28252,"&lt;&gt;*调拨*")+SUMIFS(Sheet1!$F$5:$F$28252,Sheet1!$I$5:$I$28252,$B581,Sheet1!$L$5:$L$28252,$A581,Sheet1!$D$5:$D$28252,"内部转账",Sheet1!$E$5:$E$28252,"&lt;&gt;*调拨*")</f>
        <v>0</v>
      </c>
      <c r="Y581" s="32">
        <f t="shared" si="40"/>
        <v>0</v>
      </c>
      <c r="Z581" s="32">
        <f>SUMIFS(Sheet1!$F$5:$F$28252,Sheet1!$I$5:$I$28252,$B581,Sheet1!$L$5:$L$28252,$A581)</f>
        <v>0</v>
      </c>
      <c r="AA581" s="32">
        <f>SUMIFS(Sheet1!$G$5:$G$28252,Sheet1!$I$5:$I$28252,$B581,Sheet1!$L$5:$L$28252,$A581,Sheet1!$D$5:$D$28252,"工资",Sheet1!$E$5:$E$28252,"&lt;&gt;*调拨*")+SUMIFS(Sheet1!$G$5:$G$28252,Sheet1!$I$5:$I$28252,$B581,Sheet1!$L$5:$L$28252,$A581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81" s="32">
        <f>SUMIFS(Sheet1!$G$5:$G$28252,Sheet1!$I$5:$I$28252,$B581,Sheet1!$L$5:$L$28252,$A581,Sheet1!$D$5:$D$28252,"水费",Sheet1!$E$5:$E$28252,"&lt;&gt;*调拨*")+SUMIFS(Sheet1!$G$5:$G$28252,Sheet1!$I$5:$I$28252,$B581,Sheet1!$L$5:$L$28252,$A581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1" s="32">
        <f>SUMIFS(Sheet1!$G$5:$G$28252,Sheet1!$I$5:$I$28252,$B581,Sheet1!$L$5:$L$28252,$A581,Sheet1!$D$5:$D$28252,"电费",Sheet1!$E$5:$E$28252,"&lt;&gt;*调拨*")+SUMIFS(Sheet1!$G$5:$G$28252,Sheet1!$I$5:$I$28252,$B581,Sheet1!$L$5:$L$28252,$A581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1" s="32">
        <f>SUMIFS(Sheet1!$G$5:$G$28252,Sheet1!$I$5:$I$28252,$B581,Sheet1!$L$5:$L$28252,$A581,Sheet1!$D$5:$D$28252,"宽带费",Sheet1!$E$5:$E$28252,"&lt;&gt;*调拨*")+SUMIFS(Sheet1!$G$5:$G$28252,Sheet1!$I$5:$I$28252,$B581,Sheet1!$L$5:$L$28252,$A581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1" s="32">
        <f>SUMIFS(Sheet1!$G$5:$G$28252,Sheet1!$I$5:$I$28252,$B581,Sheet1!$L$5:$L$28252,$A581,Sheet1!$D$5:$D$28252,"办公费",Sheet1!$E$5:$E$28252,"&lt;&gt;*调拨*")+SUMIFS(Sheet1!$G$5:$G$28252,Sheet1!$I$5:$I$28252,$B581,Sheet1!$L$5:$L$28252,$A581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1" s="32">
        <f>SUMIFS(Sheet1!$G$5:$G$28252,Sheet1!$I$5:$I$28252,$B581,Sheet1!$L$5:$L$28252,$A581,Sheet1!$D$5:$D$28252,"话费",Sheet1!$E$5:$E$28252,"&lt;&gt;*调拨*")+SUMIFS(Sheet1!$G$5:$G$28252,Sheet1!$I$5:$I$28252,$B581,Sheet1!$L$5:$L$28252,$A581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1" s="32">
        <f>SUMIFS(Sheet1!$G$5:$G$28252,Sheet1!$I$5:$I$28252,$B581,Sheet1!$L$5:$L$28252,$A581,Sheet1!$D$5:$D$28252,"房租",Sheet1!$E$5:$E$28252,"&lt;&gt;*调拨*")+SUMIFS(Sheet1!$G$5:$G$28252,Sheet1!$I$5:$I$28252,$B581,Sheet1!$L$5:$L$28252,$A581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1" s="32">
        <f>SUMIFS(Sheet1!$G$5:$G$28252,Sheet1!$I$5:$I$28252,$B581,Sheet1!$L$5:$L$28252,$A581,Sheet1!$E$5:$E$28252,"*调拨*")</f>
        <v>0</v>
      </c>
      <c r="AI581" s="32">
        <f>SUMIFS(Sheet1!$G$5:$G$28252,Sheet1!$I$5:$I$28252,$B581,Sheet1!$L$5:$L$28252,$A581,Sheet1!$D$5:$D$28252,"内部转款",Sheet1!$E$5:$E$28252,"&lt;&gt;*调拨*")+SUMIFS(Sheet1!$G$5:$G$28252,Sheet1!$I$5:$I$28252,$B581,Sheet1!$L$5:$L$28252,$A581,Sheet1!$D$5:$D$28252,"内部转账",Sheet1!$E$5:$E$28252,"&lt;&gt;*调拨*")</f>
        <v>0</v>
      </c>
      <c r="AJ581" s="32">
        <f t="shared" si="41"/>
        <v>0</v>
      </c>
      <c r="AK581" s="32">
        <f>SUMIFS(Sheet1!$G$5:$G$28252,Sheet1!$I$5:$I$28252,$B581,Sheet1!$L$5:$L$28252,$A581)</f>
        <v>0</v>
      </c>
      <c r="AL581" s="32">
        <f t="shared" si="42"/>
        <v>0</v>
      </c>
    </row>
    <row r="582" ht="16.5" spans="1:38">
      <c r="A582" s="30">
        <v>202610</v>
      </c>
      <c r="B582" s="31" t="s">
        <v>221</v>
      </c>
      <c r="C582" s="32">
        <f>SUMIFS(Sheet1!$F$5:$F$28252,Sheet1!$I$5:$I$28252,$B582,Sheet1!$L$5:$L$28252,$A582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82" s="32">
        <f>SUMIFS(Sheet1!$F$5:$F$28252,Sheet1!$I$5:$I$28252,$B582,Sheet1!$L$5:$L$28252,$A582,Sheet1!$D$5:$D$28252,"医保即时拨付",Sheet1!$E$5:$E$28252,"&lt;&gt;*调拨*")+SUMIFS(Sheet1!$F$5:$F$28252,Sheet1!$I$5:$I$28252,$B582,Sheet1!$L$5:$L$28252,$A582,Sheet1!$E$5:$E$28252,"*医保即时拨付*",Sheet1!$D$5:$D$28252,"&lt;&gt;医保即时拨付",Sheet1!$D$5:$D$28252,"&lt;&gt;内部转款",Sheet1!$D$5:$D$28252,"&lt;&gt;内部转账",Sheet1!$E$5:$E$28252,"&lt;&gt;*调拨*")</f>
        <v>0</v>
      </c>
      <c r="E582" s="32">
        <f>SUMIFS(Sheet1!$F$5:$F$28252,Sheet1!$I$5:$I$28252,$B582,Sheet1!$L$5:$L$28252,$A582,Sheet1!$D$5:$D$28252,"医保",Sheet1!$E$5:$E$28252,"&lt;&gt;*调拨*",Sheet1!$E$5:$E$28252,"&lt;&gt;*医保即时拨付*")+SUMIFS(Sheet1!$F$5:$F$28252,Sheet1!$I$5:$I$28252,$B582,Sheet1!$L$5:$L$28252,$A582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82" s="32">
        <f>SUMIFS(Sheet1!$F$5:$F$28252,Sheet1!$I$5:$I$28252,$B582,Sheet1!$L$5:$L$28252,$A582,Sheet1!$D$5:$D$28252,"聚合",Sheet1!$E$5:$E$28252,"&lt;&gt;*调拨*")+SUMIFS(Sheet1!$F$5:$F$28252,Sheet1!$I$5:$I$28252,$B582,Sheet1!$L$5:$L$28252,$A582,Sheet1!$E$5:$E$28252,"*聚合*",Sheet1!$D$5:$D$28252,"&lt;&gt;聚合",Sheet1!$D$5:$D$28252,"&lt;&gt;内部转款",Sheet1!$D$5:$D$28252,"&lt;&gt;内部转账",Sheet1!$E$5:$E$28252,"&lt;&gt;*调拨*")</f>
        <v>0</v>
      </c>
      <c r="G582" s="32">
        <f>SUMIFS(Sheet1!$F$5:$F$28252,Sheet1!$I$5:$I$28252,$B582,Sheet1!$L$5:$L$28252,$A582,Sheet1!$D$5:$D$28252,"24小时微信",Sheet1!$E$5:$E$28252,"&lt;&gt;*调拨*")+SUMIFS(Sheet1!$F$5:$F$28252,Sheet1!$I$5:$I$28252,$B582,Sheet1!$L$5:$L$28252,$A582,Sheet1!$E$5:$E$28252,"*24小时微信*",Sheet1!$D$5:$D$28252,"&lt;&gt;24小时微信",Sheet1!$D$5:$D$28252,"&lt;&gt;内部转款",Sheet1!$D$5:$D$28252,"&lt;&gt;内部转账",Sheet1!$E$5:$E$28252,"&lt;&gt;*调拨*")</f>
        <v>0</v>
      </c>
      <c r="H582" s="32">
        <f>SUMIFS(Sheet1!$F$5:$F$28252,Sheet1!$I$5:$I$28252,$B582,Sheet1!$L$5:$L$28252,$A582,Sheet1!$D$5:$D$28252,"美团",Sheet1!$E$5:$E$28252,"&lt;&gt;*调拨*")+SUMIFS(Sheet1!$F$5:$F$28252,Sheet1!$I$5:$I$28252,$B582,Sheet1!$L$5:$L$28252,$A582,Sheet1!$E$5:$E$28252,"*美团*",Sheet1!$D$5:$D$28252,"&lt;&gt;美团",Sheet1!$D$5:$D$28252,"&lt;&gt;内部转款",Sheet1!$D$5:$D$28252,"&lt;&gt;内部转账",Sheet1!$E$5:$E$28252,"&lt;&gt;*调拨*")</f>
        <v>0</v>
      </c>
      <c r="I582" s="32">
        <f>SUMIFS(Sheet1!$F$5:$F$28252,Sheet1!$I$5:$I$28252,$B582,Sheet1!$L$5:$L$28252,$A582,Sheet1!$D$5:$D$28252,"饿了么",Sheet1!$E$5:$E$28252,"&lt;&gt;*调拨*")+SUMIFS(Sheet1!$F$5:$F$28252,Sheet1!$I$5:$I$28252,$B582,Sheet1!$L$5:$L$28252,$A582,Sheet1!$E$5:$E$28252,"*饿了么*",Sheet1!$D$5:$D$28252,"&lt;&gt;饿了么",Sheet1!$D$5:$D$28252,"&lt;&gt;内部转款",Sheet1!$D$5:$D$28252,"&lt;&gt;内部转账",Sheet1!$E$5:$E$28252,"&lt;&gt;*调拨*")</f>
        <v>0</v>
      </c>
      <c r="J582" s="32">
        <f>SUMIFS(Sheet1!$F$5:$F$28252,Sheet1!$I$5:$I$28252,$B582,Sheet1!$L$5:$L$28252,$A582,Sheet1!$D$5:$D$28252,"健E卡",Sheet1!$E$5:$E$28252,"&lt;&gt;*调拨*")+SUMIFS(Sheet1!$F$5:$F$28252,Sheet1!$I$5:$I$28252,$B582,Sheet1!$L$5:$L$28252,$A582,Sheet1!$E$5:$E$28252,"*健E卡*",Sheet1!$D$5:$D$28252,"&lt;&gt;健E卡",Sheet1!$D$5:$D$28252,"&lt;&gt;内部转款",Sheet1!$D$5:$D$28252,"&lt;&gt;内部转账",Sheet1!$E$5:$E$28252,"&lt;&gt;*调拨*")</f>
        <v>0</v>
      </c>
      <c r="K582" s="32">
        <f>SUMIFS(Sheet1!$F$5:$F$28252,Sheet1!$I$5:$I$28252,$B582,Sheet1!$L$5:$L$28252,$A582,Sheet1!$D$5:$D$28252,"抖音",Sheet1!$E$5:$E$28252,"&lt;&gt;*调拨*")+SUMIFS(Sheet1!$F$5:$F$28252,Sheet1!$I$5:$I$28252,$B582,Sheet1!$L$5:$L$28252,$A582,Sheet1!$E$5:$E$28252,"*抖音*",Sheet1!$D$5:$D$28252,"&lt;&gt;抖音",Sheet1!$D$5:$D$28252,"&lt;&gt;内部转款",Sheet1!$D$5:$D$28252,"&lt;&gt;内部转账",Sheet1!$E$5:$E$28252,"&lt;&gt;*调拨*")</f>
        <v>0</v>
      </c>
      <c r="L582" s="32">
        <f>SUMIFS(Sheet1!$F$5:$F$28252,Sheet1!$I$5:$I$28252,$B582,Sheet1!$L$5:$L$28252,$A582,Sheet1!$D$5:$D$28252,"医卡通",Sheet1!$E$5:$E$28252,"&lt;&gt;*调拨*")+SUMIFS(Sheet1!$F$5:$F$28252,Sheet1!$I$5:$I$28252,$B582,Sheet1!$L$5:$L$28252,$A582,Sheet1!$E$5:$E$28252,"*医卡通*",Sheet1!$D$5:$D$28252,"&lt;&gt;医卡通",Sheet1!$D$5:$D$28252,"&lt;&gt;内部转款",Sheet1!$D$5:$D$28252,"&lt;&gt;内部转账",Sheet1!$E$5:$E$28252,"&lt;&gt;*调拨*")</f>
        <v>0</v>
      </c>
      <c r="M582" s="32">
        <f>SUMIFS(Sheet1!$F$5:$F$28252,Sheet1!$I$5:$I$28252,$B582,Sheet1!$L$5:$L$28252,$A582,Sheet1!$D$5:$D$28252,"企健网",Sheet1!$E$5:$E$28252,"&lt;&gt;*调拨*")+SUMIFS(Sheet1!$F$5:$F$28252,Sheet1!$I$5:$I$28252,$B582,Sheet1!$L$5:$L$28252,$A582,Sheet1!$E$5:$E$28252,"*企健网*",Sheet1!$D$5:$D$28252,"&lt;&gt;企健网",Sheet1!$D$5:$D$28252,"&lt;&gt;内部转款",Sheet1!$D$5:$D$28252,"&lt;&gt;内部转账",Sheet1!$E$5:$E$28252,"&lt;&gt;*调拨*")</f>
        <v>0</v>
      </c>
      <c r="N582" s="32">
        <f>SUMIFS(Sheet1!$F$5:$F$28252,Sheet1!$I$5:$I$28252,$B582,Sheet1!$L$5:$L$28252,$A582,Sheet1!$D$5:$D$28252,"银联",Sheet1!$E$5:$E$28252,"&lt;&gt;*调拨*")+SUMIFS(Sheet1!$F$5:$F$28252,Sheet1!$I$5:$I$28252,$B582,Sheet1!$L$5:$L$28252,$A582,Sheet1!$E$5:$E$28252,"*银联*",Sheet1!$D$5:$D$28252,"&lt;&gt;银联",Sheet1!$D$5:$D$28252,"&lt;&gt;内部转款",Sheet1!$D$5:$D$28252,"&lt;&gt;内部转账",Sheet1!$E$5:$E$28252,"&lt;&gt;*调拨*")</f>
        <v>0</v>
      </c>
      <c r="O582" s="32">
        <f>SUMIFS(Sheet1!$F$5:$F$28252,Sheet1!$I$5:$I$28252,$B582,Sheet1!$L$5:$L$28252,$A582,Sheet1!$D$5:$D$28252,"京东",Sheet1!$E$5:$E$28252,"&lt;&gt;*调拨*")+SUMIFS(Sheet1!$F$5:$F$28252,Sheet1!$I$5:$I$28252,$B582,Sheet1!$L$5:$L$28252,$A582,Sheet1!$E$5:$E$28252,"*京东*",Sheet1!$D$5:$D$28252,"&lt;&gt;京东",Sheet1!$D$5:$D$28252,"&lt;&gt;内部转款",Sheet1!$D$5:$D$28252,"&lt;&gt;内部转账",Sheet1!$E$5:$E$28252,"&lt;&gt;*调拨*")</f>
        <v>0</v>
      </c>
      <c r="P582" s="32">
        <f>SUMIFS(Sheet1!$F$5:$F$28252,Sheet1!$I$5:$I$28252,$B582,Sheet1!$L$5:$L$28252,$A582,Sheet1!$D$5:$D$28252,"药机微信",Sheet1!$E$5:$E$28252,"&lt;&gt;*调拨*")+SUMIFS(Sheet1!$F$5:$F$28252,Sheet1!$I$5:$I$28252,$B582,Sheet1!$L$5:$L$28252,$A582,Sheet1!$E$5:$E$28252,"*药机微信*",Sheet1!$D$5:$D$28252,"&lt;&gt;药机微信",Sheet1!$D$5:$D$28252,"&lt;&gt;内部转款",Sheet1!$D$5:$D$28252,"&lt;&gt;内部转账",Sheet1!$E$5:$E$28252,"&lt;&gt;*调拨*")</f>
        <v>0</v>
      </c>
      <c r="Q582" s="32">
        <f>SUMIFS(Sheet1!$F$5:$F$28252,Sheet1!$I$5:$I$28252,$B582,Sheet1!$L$5:$L$28252,$A582,Sheet1!$D$5:$D$28252,"亲情卡",Sheet1!$E$5:$E$28252,"&lt;&gt;*调拨*")+SUMIFS(Sheet1!$F$5:$F$28252,Sheet1!$I$5:$I$28252,$B582,Sheet1!$L$5:$L$28252,$A582,Sheet1!$E$5:$E$28252,"*亲情卡*",Sheet1!$D$5:$D$28252,"&lt;&gt;亲情卡",Sheet1!$D$5:$D$28252,"&lt;&gt;内部转款",Sheet1!$D$5:$D$28252,"&lt;&gt;内部转账",Sheet1!$E$5:$E$28252,"&lt;&gt;*调拨*")</f>
        <v>0</v>
      </c>
      <c r="R582" s="32">
        <f>SUMIFS(Sheet1!$F$5:$F$28252,Sheet1!$I$5:$I$28252,$B582,Sheet1!$L$5:$L$28252,$A582,Sheet1!$D$5:$D$28252,"优惠券",Sheet1!$E$5:$E$28252,"&lt;&gt;*调拨*")+SUMIFS(Sheet1!$F$5:$F$28252,Sheet1!$I$5:$I$28252,$B582,Sheet1!$L$5:$L$28252,$A582,Sheet1!$E$5:$E$28252,"*优惠券*",Sheet1!$D$5:$D$28252,"&lt;&gt;优惠券",Sheet1!$D$5:$D$28252,"&lt;&gt;内部转款",Sheet1!$D$5:$D$28252,"&lt;&gt;内部转账",Sheet1!$E$5:$E$28252,"&lt;&gt;*调拨*")</f>
        <v>0</v>
      </c>
      <c r="S582" s="32">
        <f>SUMIFS(Sheet1!$F$5:$F$28252,Sheet1!$I$5:$I$28252,$B582,Sheet1!$L$5:$L$28252,$A582,Sheet1!$D$5:$D$28252,"代金券",Sheet1!$E$5:$E$28252,"&lt;&gt;*调拨*")+SUMIFS(Sheet1!$F$5:$F$28252,Sheet1!$I$5:$I$28252,$B582,Sheet1!$L$5:$L$28252,$A582,Sheet1!$E$5:$E$28252,"*代金券*",Sheet1!$D$5:$D$28252,"&lt;&gt;代金券",Sheet1!$D$5:$D$28252,"&lt;&gt;内部转款",Sheet1!$D$5:$D$28252,"&lt;&gt;内部转账",Sheet1!$E$5:$E$28252,"&lt;&gt;*调拨*")</f>
        <v>0</v>
      </c>
      <c r="T582" s="32">
        <f>SUMIFS(Sheet1!$F$5:$F$28252,Sheet1!$I$5:$I$28252,$B582,Sheet1!$L$5:$L$28252,$A582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582,Sheet1!$L$5:$L$28252,$A582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582,Sheet1!$L$5:$L$28252,$A582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582,Sheet1!$L$5:$L$28252,$A582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2" s="32">
        <f>SUMIFS(Sheet1!$F$5:$F$28252,Sheet1!$I$5:$I$28252,$B582,Sheet1!$L$5:$L$28252,$A582,Sheet1!$E$5:$E$28252,"*调拨*")</f>
        <v>0</v>
      </c>
      <c r="V582" s="32">
        <f>SUMIFS(Sheet1!$F$5:$F$28252,Sheet1!$I$5:$I$28252,$B582,Sheet1!$L$5:$L$28252,$A582,Sheet1!$D$5:$D$28252,"储值",Sheet1!$E$5:$E$28252,"&lt;&gt;*调拨*")+SUMIFS(Sheet1!$F$5:$F$28252,Sheet1!$I$5:$I$28252,$B582,Sheet1!$L$5:$L$28252,$A582,Sheet1!$E$5:$E$28252,"*储值*",Sheet1!$D$5:$D$28252,"&lt;&gt;储值",Sheet1!$D$5:$D$28252,"&lt;&gt;内部转款",Sheet1!$D$5:$D$28252,"&lt;&gt;内部转账",Sheet1!$E$5:$E$28252,"&lt;&gt;*调拨*")</f>
        <v>0</v>
      </c>
      <c r="W582" s="32">
        <f>SUMIFS(Sheet1!$F$5:$F$28252,Sheet1!$I$5:$I$28252,$B582,Sheet1!$L$5:$L$28252,$A582,Sheet1!$D$5:$D$28252,"效期",Sheet1!$E$5:$E$28252,"&lt;&gt;*调拨*")+SUMIFS(Sheet1!$F$5:$F$28252,Sheet1!$I$5:$I$28252,$B582,Sheet1!$L$5:$L$28252,$A582,Sheet1!$E$5:$E$28252,"*效期*",Sheet1!$D$5:$D$28252,"&lt;&gt;效期",Sheet1!$D$5:$D$28252,"&lt;&gt;内部转款",Sheet1!$D$5:$D$28252,"&lt;&gt;内部转账",Sheet1!$E$5:$E$28252,"&lt;&gt;*调拨*")</f>
        <v>0</v>
      </c>
      <c r="X582" s="32">
        <f>SUMIFS(Sheet1!$F$5:$F$28252,Sheet1!$I$5:$I$28252,$B582,Sheet1!$L$5:$L$28252,$A582,Sheet1!$D$5:$D$28252,"内部转款",Sheet1!$E$5:$E$28252,"&lt;&gt;*调拨*")+SUMIFS(Sheet1!$F$5:$F$28252,Sheet1!$I$5:$I$28252,$B582,Sheet1!$L$5:$L$28252,$A582,Sheet1!$D$5:$D$28252,"内部转账",Sheet1!$E$5:$E$28252,"&lt;&gt;*调拨*")</f>
        <v>0</v>
      </c>
      <c r="Y582" s="32">
        <f t="shared" si="40"/>
        <v>0</v>
      </c>
      <c r="Z582" s="32">
        <f>SUMIFS(Sheet1!$F$5:$F$28252,Sheet1!$I$5:$I$28252,$B582,Sheet1!$L$5:$L$28252,$A582)</f>
        <v>0</v>
      </c>
      <c r="AA582" s="32">
        <f>SUMIFS(Sheet1!$G$5:$G$28252,Sheet1!$I$5:$I$28252,$B582,Sheet1!$L$5:$L$28252,$A582,Sheet1!$D$5:$D$28252,"工资",Sheet1!$E$5:$E$28252,"&lt;&gt;*调拨*")+SUMIFS(Sheet1!$G$5:$G$28252,Sheet1!$I$5:$I$28252,$B582,Sheet1!$L$5:$L$28252,$A582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82" s="32">
        <f>SUMIFS(Sheet1!$G$5:$G$28252,Sheet1!$I$5:$I$28252,$B582,Sheet1!$L$5:$L$28252,$A582,Sheet1!$D$5:$D$28252,"水费",Sheet1!$E$5:$E$28252,"&lt;&gt;*调拨*")+SUMIFS(Sheet1!$G$5:$G$28252,Sheet1!$I$5:$I$28252,$B582,Sheet1!$L$5:$L$28252,$A582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2" s="32">
        <f>SUMIFS(Sheet1!$G$5:$G$28252,Sheet1!$I$5:$I$28252,$B582,Sheet1!$L$5:$L$28252,$A582,Sheet1!$D$5:$D$28252,"电费",Sheet1!$E$5:$E$28252,"&lt;&gt;*调拨*")+SUMIFS(Sheet1!$G$5:$G$28252,Sheet1!$I$5:$I$28252,$B582,Sheet1!$L$5:$L$28252,$A582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2" s="32">
        <f>SUMIFS(Sheet1!$G$5:$G$28252,Sheet1!$I$5:$I$28252,$B582,Sheet1!$L$5:$L$28252,$A582,Sheet1!$D$5:$D$28252,"宽带费",Sheet1!$E$5:$E$28252,"&lt;&gt;*调拨*")+SUMIFS(Sheet1!$G$5:$G$28252,Sheet1!$I$5:$I$28252,$B582,Sheet1!$L$5:$L$28252,$A582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2" s="32">
        <f>SUMIFS(Sheet1!$G$5:$G$28252,Sheet1!$I$5:$I$28252,$B582,Sheet1!$L$5:$L$28252,$A582,Sheet1!$D$5:$D$28252,"办公费",Sheet1!$E$5:$E$28252,"&lt;&gt;*调拨*")+SUMIFS(Sheet1!$G$5:$G$28252,Sheet1!$I$5:$I$28252,$B582,Sheet1!$L$5:$L$28252,$A582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2" s="32">
        <f>SUMIFS(Sheet1!$G$5:$G$28252,Sheet1!$I$5:$I$28252,$B582,Sheet1!$L$5:$L$28252,$A582,Sheet1!$D$5:$D$28252,"话费",Sheet1!$E$5:$E$28252,"&lt;&gt;*调拨*")+SUMIFS(Sheet1!$G$5:$G$28252,Sheet1!$I$5:$I$28252,$B582,Sheet1!$L$5:$L$28252,$A582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2" s="32">
        <f>SUMIFS(Sheet1!$G$5:$G$28252,Sheet1!$I$5:$I$28252,$B582,Sheet1!$L$5:$L$28252,$A582,Sheet1!$D$5:$D$28252,"房租",Sheet1!$E$5:$E$28252,"&lt;&gt;*调拨*")+SUMIFS(Sheet1!$G$5:$G$28252,Sheet1!$I$5:$I$28252,$B582,Sheet1!$L$5:$L$28252,$A582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2" s="32">
        <f>SUMIFS(Sheet1!$G$5:$G$28252,Sheet1!$I$5:$I$28252,$B582,Sheet1!$L$5:$L$28252,$A582,Sheet1!$E$5:$E$28252,"*调拨*")</f>
        <v>0</v>
      </c>
      <c r="AI582" s="32">
        <f>SUMIFS(Sheet1!$G$5:$G$28252,Sheet1!$I$5:$I$28252,$B582,Sheet1!$L$5:$L$28252,$A582,Sheet1!$D$5:$D$28252,"内部转款",Sheet1!$E$5:$E$28252,"&lt;&gt;*调拨*")+SUMIFS(Sheet1!$G$5:$G$28252,Sheet1!$I$5:$I$28252,$B582,Sheet1!$L$5:$L$28252,$A582,Sheet1!$D$5:$D$28252,"内部转账",Sheet1!$E$5:$E$28252,"&lt;&gt;*调拨*")</f>
        <v>0</v>
      </c>
      <c r="AJ582" s="32">
        <f t="shared" si="41"/>
        <v>0</v>
      </c>
      <c r="AK582" s="32">
        <f>SUMIFS(Sheet1!$G$5:$G$28252,Sheet1!$I$5:$I$28252,$B582,Sheet1!$L$5:$L$28252,$A582)</f>
        <v>0</v>
      </c>
      <c r="AL582" s="32">
        <f t="shared" si="42"/>
        <v>0</v>
      </c>
    </row>
    <row r="583" ht="16.5" spans="1:38">
      <c r="A583" s="30">
        <v>202610</v>
      </c>
      <c r="B583" s="31" t="s">
        <v>80</v>
      </c>
      <c r="C583" s="32">
        <f>SUMIFS(Sheet1!$F$5:$F$28252,Sheet1!$I$5:$I$28252,$B583,Sheet1!$L$5:$L$28252,$A583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83" s="32">
        <f>SUMIFS(Sheet1!$F$5:$F$28252,Sheet1!$I$5:$I$28252,$B583,Sheet1!$L$5:$L$28252,$A583,Sheet1!$D$5:$D$28252,"医保即时拨付",Sheet1!$E$5:$E$28252,"&lt;&gt;*调拨*")+SUMIFS(Sheet1!$F$5:$F$28252,Sheet1!$I$5:$I$28252,$B583,Sheet1!$L$5:$L$28252,$A583,Sheet1!$E$5:$E$28252,"*医保即时拨付*",Sheet1!$D$5:$D$28252,"&lt;&gt;医保即时拨付",Sheet1!$D$5:$D$28252,"&lt;&gt;内部转款",Sheet1!$D$5:$D$28252,"&lt;&gt;内部转账",Sheet1!$E$5:$E$28252,"&lt;&gt;*调拨*")</f>
        <v>0</v>
      </c>
      <c r="E583" s="32">
        <f>SUMIFS(Sheet1!$F$5:$F$28252,Sheet1!$I$5:$I$28252,$B583,Sheet1!$L$5:$L$28252,$A583,Sheet1!$D$5:$D$28252,"医保",Sheet1!$E$5:$E$28252,"&lt;&gt;*调拨*",Sheet1!$E$5:$E$28252,"&lt;&gt;*医保即时拨付*")+SUMIFS(Sheet1!$F$5:$F$28252,Sheet1!$I$5:$I$28252,$B583,Sheet1!$L$5:$L$28252,$A583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83" s="32">
        <f>SUMIFS(Sheet1!$F$5:$F$28252,Sheet1!$I$5:$I$28252,$B583,Sheet1!$L$5:$L$28252,$A583,Sheet1!$D$5:$D$28252,"聚合",Sheet1!$E$5:$E$28252,"&lt;&gt;*调拨*")+SUMIFS(Sheet1!$F$5:$F$28252,Sheet1!$I$5:$I$28252,$B583,Sheet1!$L$5:$L$28252,$A583,Sheet1!$E$5:$E$28252,"*聚合*",Sheet1!$D$5:$D$28252,"&lt;&gt;聚合",Sheet1!$D$5:$D$28252,"&lt;&gt;内部转款",Sheet1!$D$5:$D$28252,"&lt;&gt;内部转账",Sheet1!$E$5:$E$28252,"&lt;&gt;*调拨*")</f>
        <v>0</v>
      </c>
      <c r="G583" s="32">
        <f>SUMIFS(Sheet1!$F$5:$F$28252,Sheet1!$I$5:$I$28252,$B583,Sheet1!$L$5:$L$28252,$A583,Sheet1!$D$5:$D$28252,"24小时微信",Sheet1!$E$5:$E$28252,"&lt;&gt;*调拨*")+SUMIFS(Sheet1!$F$5:$F$28252,Sheet1!$I$5:$I$28252,$B583,Sheet1!$L$5:$L$28252,$A583,Sheet1!$E$5:$E$28252,"*24小时微信*",Sheet1!$D$5:$D$28252,"&lt;&gt;24小时微信",Sheet1!$D$5:$D$28252,"&lt;&gt;内部转款",Sheet1!$D$5:$D$28252,"&lt;&gt;内部转账",Sheet1!$E$5:$E$28252,"&lt;&gt;*调拨*")</f>
        <v>0</v>
      </c>
      <c r="H583" s="32">
        <f>SUMIFS(Sheet1!$F$5:$F$28252,Sheet1!$I$5:$I$28252,$B583,Sheet1!$L$5:$L$28252,$A583,Sheet1!$D$5:$D$28252,"美团",Sheet1!$E$5:$E$28252,"&lt;&gt;*调拨*")+SUMIFS(Sheet1!$F$5:$F$28252,Sheet1!$I$5:$I$28252,$B583,Sheet1!$L$5:$L$28252,$A583,Sheet1!$E$5:$E$28252,"*美团*",Sheet1!$D$5:$D$28252,"&lt;&gt;美团",Sheet1!$D$5:$D$28252,"&lt;&gt;内部转款",Sheet1!$D$5:$D$28252,"&lt;&gt;内部转账",Sheet1!$E$5:$E$28252,"&lt;&gt;*调拨*")</f>
        <v>0</v>
      </c>
      <c r="I583" s="32">
        <f>SUMIFS(Sheet1!$F$5:$F$28252,Sheet1!$I$5:$I$28252,$B583,Sheet1!$L$5:$L$28252,$A583,Sheet1!$D$5:$D$28252,"饿了么",Sheet1!$E$5:$E$28252,"&lt;&gt;*调拨*")+SUMIFS(Sheet1!$F$5:$F$28252,Sheet1!$I$5:$I$28252,$B583,Sheet1!$L$5:$L$28252,$A583,Sheet1!$E$5:$E$28252,"*饿了么*",Sheet1!$D$5:$D$28252,"&lt;&gt;饿了么",Sheet1!$D$5:$D$28252,"&lt;&gt;内部转款",Sheet1!$D$5:$D$28252,"&lt;&gt;内部转账",Sheet1!$E$5:$E$28252,"&lt;&gt;*调拨*")</f>
        <v>0</v>
      </c>
      <c r="J583" s="32">
        <f>SUMIFS(Sheet1!$F$5:$F$28252,Sheet1!$I$5:$I$28252,$B583,Sheet1!$L$5:$L$28252,$A583,Sheet1!$D$5:$D$28252,"健E卡",Sheet1!$E$5:$E$28252,"&lt;&gt;*调拨*")+SUMIFS(Sheet1!$F$5:$F$28252,Sheet1!$I$5:$I$28252,$B583,Sheet1!$L$5:$L$28252,$A583,Sheet1!$E$5:$E$28252,"*健E卡*",Sheet1!$D$5:$D$28252,"&lt;&gt;健E卡",Sheet1!$D$5:$D$28252,"&lt;&gt;内部转款",Sheet1!$D$5:$D$28252,"&lt;&gt;内部转账",Sheet1!$E$5:$E$28252,"&lt;&gt;*调拨*")</f>
        <v>0</v>
      </c>
      <c r="K583" s="32">
        <f>SUMIFS(Sheet1!$F$5:$F$28252,Sheet1!$I$5:$I$28252,$B583,Sheet1!$L$5:$L$28252,$A583,Sheet1!$D$5:$D$28252,"抖音",Sheet1!$E$5:$E$28252,"&lt;&gt;*调拨*")+SUMIFS(Sheet1!$F$5:$F$28252,Sheet1!$I$5:$I$28252,$B583,Sheet1!$L$5:$L$28252,$A583,Sheet1!$E$5:$E$28252,"*抖音*",Sheet1!$D$5:$D$28252,"&lt;&gt;抖音",Sheet1!$D$5:$D$28252,"&lt;&gt;内部转款",Sheet1!$D$5:$D$28252,"&lt;&gt;内部转账",Sheet1!$E$5:$E$28252,"&lt;&gt;*调拨*")</f>
        <v>0</v>
      </c>
      <c r="L583" s="32">
        <f>SUMIFS(Sheet1!$F$5:$F$28252,Sheet1!$I$5:$I$28252,$B583,Sheet1!$L$5:$L$28252,$A583,Sheet1!$D$5:$D$28252,"医卡通",Sheet1!$E$5:$E$28252,"&lt;&gt;*调拨*")+SUMIFS(Sheet1!$F$5:$F$28252,Sheet1!$I$5:$I$28252,$B583,Sheet1!$L$5:$L$28252,$A583,Sheet1!$E$5:$E$28252,"*医卡通*",Sheet1!$D$5:$D$28252,"&lt;&gt;医卡通",Sheet1!$D$5:$D$28252,"&lt;&gt;内部转款",Sheet1!$D$5:$D$28252,"&lt;&gt;内部转账",Sheet1!$E$5:$E$28252,"&lt;&gt;*调拨*")</f>
        <v>0</v>
      </c>
      <c r="M583" s="32">
        <f>SUMIFS(Sheet1!$F$5:$F$28252,Sheet1!$I$5:$I$28252,$B583,Sheet1!$L$5:$L$28252,$A583,Sheet1!$D$5:$D$28252,"企健网",Sheet1!$E$5:$E$28252,"&lt;&gt;*调拨*")+SUMIFS(Sheet1!$F$5:$F$28252,Sheet1!$I$5:$I$28252,$B583,Sheet1!$L$5:$L$28252,$A583,Sheet1!$E$5:$E$28252,"*企健网*",Sheet1!$D$5:$D$28252,"&lt;&gt;企健网",Sheet1!$D$5:$D$28252,"&lt;&gt;内部转款",Sheet1!$D$5:$D$28252,"&lt;&gt;内部转账",Sheet1!$E$5:$E$28252,"&lt;&gt;*调拨*")</f>
        <v>0</v>
      </c>
      <c r="N583" s="32">
        <f>SUMIFS(Sheet1!$F$5:$F$28252,Sheet1!$I$5:$I$28252,$B583,Sheet1!$L$5:$L$28252,$A583,Sheet1!$D$5:$D$28252,"银联",Sheet1!$E$5:$E$28252,"&lt;&gt;*调拨*")+SUMIFS(Sheet1!$F$5:$F$28252,Sheet1!$I$5:$I$28252,$B583,Sheet1!$L$5:$L$28252,$A583,Sheet1!$E$5:$E$28252,"*银联*",Sheet1!$D$5:$D$28252,"&lt;&gt;银联",Sheet1!$D$5:$D$28252,"&lt;&gt;内部转款",Sheet1!$D$5:$D$28252,"&lt;&gt;内部转账",Sheet1!$E$5:$E$28252,"&lt;&gt;*调拨*")</f>
        <v>0</v>
      </c>
      <c r="O583" s="32">
        <f>SUMIFS(Sheet1!$F$5:$F$28252,Sheet1!$I$5:$I$28252,$B583,Sheet1!$L$5:$L$28252,$A583,Sheet1!$D$5:$D$28252,"京东",Sheet1!$E$5:$E$28252,"&lt;&gt;*调拨*")+SUMIFS(Sheet1!$F$5:$F$28252,Sheet1!$I$5:$I$28252,$B583,Sheet1!$L$5:$L$28252,$A583,Sheet1!$E$5:$E$28252,"*京东*",Sheet1!$D$5:$D$28252,"&lt;&gt;京东",Sheet1!$D$5:$D$28252,"&lt;&gt;内部转款",Sheet1!$D$5:$D$28252,"&lt;&gt;内部转账",Sheet1!$E$5:$E$28252,"&lt;&gt;*调拨*")</f>
        <v>0</v>
      </c>
      <c r="P583" s="32">
        <f>SUMIFS(Sheet1!$F$5:$F$28252,Sheet1!$I$5:$I$28252,$B583,Sheet1!$L$5:$L$28252,$A583,Sheet1!$D$5:$D$28252,"药机微信",Sheet1!$E$5:$E$28252,"&lt;&gt;*调拨*")+SUMIFS(Sheet1!$F$5:$F$28252,Sheet1!$I$5:$I$28252,$B583,Sheet1!$L$5:$L$28252,$A583,Sheet1!$E$5:$E$28252,"*药机微信*",Sheet1!$D$5:$D$28252,"&lt;&gt;药机微信",Sheet1!$D$5:$D$28252,"&lt;&gt;内部转款",Sheet1!$D$5:$D$28252,"&lt;&gt;内部转账",Sheet1!$E$5:$E$28252,"&lt;&gt;*调拨*")</f>
        <v>0</v>
      </c>
      <c r="Q583" s="32">
        <f>SUMIFS(Sheet1!$F$5:$F$28252,Sheet1!$I$5:$I$28252,$B583,Sheet1!$L$5:$L$28252,$A583,Sheet1!$D$5:$D$28252,"亲情卡",Sheet1!$E$5:$E$28252,"&lt;&gt;*调拨*")+SUMIFS(Sheet1!$F$5:$F$28252,Sheet1!$I$5:$I$28252,$B583,Sheet1!$L$5:$L$28252,$A583,Sheet1!$E$5:$E$28252,"*亲情卡*",Sheet1!$D$5:$D$28252,"&lt;&gt;亲情卡",Sheet1!$D$5:$D$28252,"&lt;&gt;内部转款",Sheet1!$D$5:$D$28252,"&lt;&gt;内部转账",Sheet1!$E$5:$E$28252,"&lt;&gt;*调拨*")</f>
        <v>0</v>
      </c>
      <c r="R583" s="32">
        <f>SUMIFS(Sheet1!$F$5:$F$28252,Sheet1!$I$5:$I$28252,$B583,Sheet1!$L$5:$L$28252,$A583,Sheet1!$D$5:$D$28252,"优惠券",Sheet1!$E$5:$E$28252,"&lt;&gt;*调拨*")+SUMIFS(Sheet1!$F$5:$F$28252,Sheet1!$I$5:$I$28252,$B583,Sheet1!$L$5:$L$28252,$A583,Sheet1!$E$5:$E$28252,"*优惠券*",Sheet1!$D$5:$D$28252,"&lt;&gt;优惠券",Sheet1!$D$5:$D$28252,"&lt;&gt;内部转款",Sheet1!$D$5:$D$28252,"&lt;&gt;内部转账",Sheet1!$E$5:$E$28252,"&lt;&gt;*调拨*")</f>
        <v>0</v>
      </c>
      <c r="S583" s="32">
        <f>SUMIFS(Sheet1!$F$5:$F$28252,Sheet1!$I$5:$I$28252,$B583,Sheet1!$L$5:$L$28252,$A583,Sheet1!$D$5:$D$28252,"代金券",Sheet1!$E$5:$E$28252,"&lt;&gt;*调拨*")+SUMIFS(Sheet1!$F$5:$F$28252,Sheet1!$I$5:$I$28252,$B583,Sheet1!$L$5:$L$28252,$A583,Sheet1!$E$5:$E$28252,"*代金券*",Sheet1!$D$5:$D$28252,"&lt;&gt;代金券",Sheet1!$D$5:$D$28252,"&lt;&gt;内部转款",Sheet1!$D$5:$D$28252,"&lt;&gt;内部转账",Sheet1!$E$5:$E$28252,"&lt;&gt;*调拨*")</f>
        <v>0</v>
      </c>
      <c r="T583" s="32">
        <f>SUMIFS(Sheet1!$F$5:$F$28252,Sheet1!$I$5:$I$28252,$B583,Sheet1!$L$5:$L$28252,$A583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583,Sheet1!$L$5:$L$28252,$A583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583,Sheet1!$L$5:$L$28252,$A583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583,Sheet1!$L$5:$L$28252,$A583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3" s="32">
        <f>SUMIFS(Sheet1!$F$5:$F$28252,Sheet1!$I$5:$I$28252,$B583,Sheet1!$L$5:$L$28252,$A583,Sheet1!$E$5:$E$28252,"*调拨*")</f>
        <v>0</v>
      </c>
      <c r="V583" s="32">
        <f>SUMIFS(Sheet1!$F$5:$F$28252,Sheet1!$I$5:$I$28252,$B583,Sheet1!$L$5:$L$28252,$A583,Sheet1!$D$5:$D$28252,"储值",Sheet1!$E$5:$E$28252,"&lt;&gt;*调拨*")+SUMIFS(Sheet1!$F$5:$F$28252,Sheet1!$I$5:$I$28252,$B583,Sheet1!$L$5:$L$28252,$A583,Sheet1!$E$5:$E$28252,"*储值*",Sheet1!$D$5:$D$28252,"&lt;&gt;储值",Sheet1!$D$5:$D$28252,"&lt;&gt;内部转款",Sheet1!$D$5:$D$28252,"&lt;&gt;内部转账",Sheet1!$E$5:$E$28252,"&lt;&gt;*调拨*")</f>
        <v>0</v>
      </c>
      <c r="W583" s="32">
        <f>SUMIFS(Sheet1!$F$5:$F$28252,Sheet1!$I$5:$I$28252,$B583,Sheet1!$L$5:$L$28252,$A583,Sheet1!$D$5:$D$28252,"效期",Sheet1!$E$5:$E$28252,"&lt;&gt;*调拨*")+SUMIFS(Sheet1!$F$5:$F$28252,Sheet1!$I$5:$I$28252,$B583,Sheet1!$L$5:$L$28252,$A583,Sheet1!$E$5:$E$28252,"*效期*",Sheet1!$D$5:$D$28252,"&lt;&gt;效期",Sheet1!$D$5:$D$28252,"&lt;&gt;内部转款",Sheet1!$D$5:$D$28252,"&lt;&gt;内部转账",Sheet1!$E$5:$E$28252,"&lt;&gt;*调拨*")</f>
        <v>0</v>
      </c>
      <c r="X583" s="32">
        <f>SUMIFS(Sheet1!$F$5:$F$28252,Sheet1!$I$5:$I$28252,$B583,Sheet1!$L$5:$L$28252,$A583,Sheet1!$D$5:$D$28252,"内部转款",Sheet1!$E$5:$E$28252,"&lt;&gt;*调拨*")+SUMIFS(Sheet1!$F$5:$F$28252,Sheet1!$I$5:$I$28252,$B583,Sheet1!$L$5:$L$28252,$A583,Sheet1!$D$5:$D$28252,"内部转账",Sheet1!$E$5:$E$28252,"&lt;&gt;*调拨*")</f>
        <v>0</v>
      </c>
      <c r="Y583" s="32">
        <f t="shared" si="40"/>
        <v>0</v>
      </c>
      <c r="Z583" s="32">
        <f>SUMIFS(Sheet1!$F$5:$F$28252,Sheet1!$I$5:$I$28252,$B583,Sheet1!$L$5:$L$28252,$A583)</f>
        <v>0</v>
      </c>
      <c r="AA583" s="32">
        <f>SUMIFS(Sheet1!$G$5:$G$28252,Sheet1!$I$5:$I$28252,$B583,Sheet1!$L$5:$L$28252,$A583,Sheet1!$D$5:$D$28252,"工资",Sheet1!$E$5:$E$28252,"&lt;&gt;*调拨*")+SUMIFS(Sheet1!$G$5:$G$28252,Sheet1!$I$5:$I$28252,$B583,Sheet1!$L$5:$L$28252,$A583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83" s="32">
        <f>SUMIFS(Sheet1!$G$5:$G$28252,Sheet1!$I$5:$I$28252,$B583,Sheet1!$L$5:$L$28252,$A583,Sheet1!$D$5:$D$28252,"水费",Sheet1!$E$5:$E$28252,"&lt;&gt;*调拨*")+SUMIFS(Sheet1!$G$5:$G$28252,Sheet1!$I$5:$I$28252,$B583,Sheet1!$L$5:$L$28252,$A583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3" s="32">
        <f>SUMIFS(Sheet1!$G$5:$G$28252,Sheet1!$I$5:$I$28252,$B583,Sheet1!$L$5:$L$28252,$A583,Sheet1!$D$5:$D$28252,"电费",Sheet1!$E$5:$E$28252,"&lt;&gt;*调拨*")+SUMIFS(Sheet1!$G$5:$G$28252,Sheet1!$I$5:$I$28252,$B583,Sheet1!$L$5:$L$28252,$A583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3" s="32">
        <f>SUMIFS(Sheet1!$G$5:$G$28252,Sheet1!$I$5:$I$28252,$B583,Sheet1!$L$5:$L$28252,$A583,Sheet1!$D$5:$D$28252,"宽带费",Sheet1!$E$5:$E$28252,"&lt;&gt;*调拨*")+SUMIFS(Sheet1!$G$5:$G$28252,Sheet1!$I$5:$I$28252,$B583,Sheet1!$L$5:$L$28252,$A583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3" s="32">
        <f>SUMIFS(Sheet1!$G$5:$G$28252,Sheet1!$I$5:$I$28252,$B583,Sheet1!$L$5:$L$28252,$A583,Sheet1!$D$5:$D$28252,"办公费",Sheet1!$E$5:$E$28252,"&lt;&gt;*调拨*")+SUMIFS(Sheet1!$G$5:$G$28252,Sheet1!$I$5:$I$28252,$B583,Sheet1!$L$5:$L$28252,$A583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3" s="32">
        <f>SUMIFS(Sheet1!$G$5:$G$28252,Sheet1!$I$5:$I$28252,$B583,Sheet1!$L$5:$L$28252,$A583,Sheet1!$D$5:$D$28252,"话费",Sheet1!$E$5:$E$28252,"&lt;&gt;*调拨*")+SUMIFS(Sheet1!$G$5:$G$28252,Sheet1!$I$5:$I$28252,$B583,Sheet1!$L$5:$L$28252,$A583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3" s="32">
        <f>SUMIFS(Sheet1!$G$5:$G$28252,Sheet1!$I$5:$I$28252,$B583,Sheet1!$L$5:$L$28252,$A583,Sheet1!$D$5:$D$28252,"房租",Sheet1!$E$5:$E$28252,"&lt;&gt;*调拨*")+SUMIFS(Sheet1!$G$5:$G$28252,Sheet1!$I$5:$I$28252,$B583,Sheet1!$L$5:$L$28252,$A583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3" s="32">
        <f>SUMIFS(Sheet1!$G$5:$G$28252,Sheet1!$I$5:$I$28252,$B583,Sheet1!$L$5:$L$28252,$A583,Sheet1!$E$5:$E$28252,"*调拨*")</f>
        <v>0</v>
      </c>
      <c r="AI583" s="32">
        <f>SUMIFS(Sheet1!$G$5:$G$28252,Sheet1!$I$5:$I$28252,$B583,Sheet1!$L$5:$L$28252,$A583,Sheet1!$D$5:$D$28252,"内部转款",Sheet1!$E$5:$E$28252,"&lt;&gt;*调拨*")+SUMIFS(Sheet1!$G$5:$G$28252,Sheet1!$I$5:$I$28252,$B583,Sheet1!$L$5:$L$28252,$A583,Sheet1!$D$5:$D$28252,"内部转账",Sheet1!$E$5:$E$28252,"&lt;&gt;*调拨*")</f>
        <v>0</v>
      </c>
      <c r="AJ583" s="32">
        <f t="shared" si="41"/>
        <v>0</v>
      </c>
      <c r="AK583" s="32">
        <f>SUMIFS(Sheet1!$G$5:$G$28252,Sheet1!$I$5:$I$28252,$B583,Sheet1!$L$5:$L$28252,$A583)</f>
        <v>0</v>
      </c>
      <c r="AL583" s="32">
        <f t="shared" si="42"/>
        <v>0</v>
      </c>
    </row>
    <row r="584" ht="16.5" spans="1:38">
      <c r="A584" s="30">
        <v>202610</v>
      </c>
      <c r="B584" s="31" t="s">
        <v>196</v>
      </c>
      <c r="C584" s="32">
        <f>SUMIFS(Sheet1!$F$5:$F$28252,Sheet1!$I$5:$I$28252,$B584,Sheet1!$L$5:$L$28252,$A584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84" s="32">
        <f>SUMIFS(Sheet1!$F$5:$F$28252,Sheet1!$I$5:$I$28252,$B584,Sheet1!$L$5:$L$28252,$A584,Sheet1!$D$5:$D$28252,"医保即时拨付",Sheet1!$E$5:$E$28252,"&lt;&gt;*调拨*")+SUMIFS(Sheet1!$F$5:$F$28252,Sheet1!$I$5:$I$28252,$B584,Sheet1!$L$5:$L$28252,$A584,Sheet1!$E$5:$E$28252,"*医保即时拨付*",Sheet1!$D$5:$D$28252,"&lt;&gt;医保即时拨付",Sheet1!$D$5:$D$28252,"&lt;&gt;内部转款",Sheet1!$D$5:$D$28252,"&lt;&gt;内部转账",Sheet1!$E$5:$E$28252,"&lt;&gt;*调拨*")</f>
        <v>0</v>
      </c>
      <c r="E584" s="32">
        <f>SUMIFS(Sheet1!$F$5:$F$28252,Sheet1!$I$5:$I$28252,$B584,Sheet1!$L$5:$L$28252,$A584,Sheet1!$D$5:$D$28252,"医保",Sheet1!$E$5:$E$28252,"&lt;&gt;*调拨*",Sheet1!$E$5:$E$28252,"&lt;&gt;*医保即时拨付*")+SUMIFS(Sheet1!$F$5:$F$28252,Sheet1!$I$5:$I$28252,$B584,Sheet1!$L$5:$L$28252,$A584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84" s="32">
        <f>SUMIFS(Sheet1!$F$5:$F$28252,Sheet1!$I$5:$I$28252,$B584,Sheet1!$L$5:$L$28252,$A584,Sheet1!$D$5:$D$28252,"聚合",Sheet1!$E$5:$E$28252,"&lt;&gt;*调拨*")+SUMIFS(Sheet1!$F$5:$F$28252,Sheet1!$I$5:$I$28252,$B584,Sheet1!$L$5:$L$28252,$A584,Sheet1!$E$5:$E$28252,"*聚合*",Sheet1!$D$5:$D$28252,"&lt;&gt;聚合",Sheet1!$D$5:$D$28252,"&lt;&gt;内部转款",Sheet1!$D$5:$D$28252,"&lt;&gt;内部转账",Sheet1!$E$5:$E$28252,"&lt;&gt;*调拨*")</f>
        <v>0</v>
      </c>
      <c r="G584" s="32">
        <f>SUMIFS(Sheet1!$F$5:$F$28252,Sheet1!$I$5:$I$28252,$B584,Sheet1!$L$5:$L$28252,$A584,Sheet1!$D$5:$D$28252,"24小时微信",Sheet1!$E$5:$E$28252,"&lt;&gt;*调拨*")+SUMIFS(Sheet1!$F$5:$F$28252,Sheet1!$I$5:$I$28252,$B584,Sheet1!$L$5:$L$28252,$A584,Sheet1!$E$5:$E$28252,"*24小时微信*",Sheet1!$D$5:$D$28252,"&lt;&gt;24小时微信",Sheet1!$D$5:$D$28252,"&lt;&gt;内部转款",Sheet1!$D$5:$D$28252,"&lt;&gt;内部转账",Sheet1!$E$5:$E$28252,"&lt;&gt;*调拨*")</f>
        <v>0</v>
      </c>
      <c r="H584" s="32">
        <f>SUMIFS(Sheet1!$F$5:$F$28252,Sheet1!$I$5:$I$28252,$B584,Sheet1!$L$5:$L$28252,$A584,Sheet1!$D$5:$D$28252,"美团",Sheet1!$E$5:$E$28252,"&lt;&gt;*调拨*")+SUMIFS(Sheet1!$F$5:$F$28252,Sheet1!$I$5:$I$28252,$B584,Sheet1!$L$5:$L$28252,$A584,Sheet1!$E$5:$E$28252,"*美团*",Sheet1!$D$5:$D$28252,"&lt;&gt;美团",Sheet1!$D$5:$D$28252,"&lt;&gt;内部转款",Sheet1!$D$5:$D$28252,"&lt;&gt;内部转账",Sheet1!$E$5:$E$28252,"&lt;&gt;*调拨*")</f>
        <v>0</v>
      </c>
      <c r="I584" s="32">
        <f>SUMIFS(Sheet1!$F$5:$F$28252,Sheet1!$I$5:$I$28252,$B584,Sheet1!$L$5:$L$28252,$A584,Sheet1!$D$5:$D$28252,"饿了么",Sheet1!$E$5:$E$28252,"&lt;&gt;*调拨*")+SUMIFS(Sheet1!$F$5:$F$28252,Sheet1!$I$5:$I$28252,$B584,Sheet1!$L$5:$L$28252,$A584,Sheet1!$E$5:$E$28252,"*饿了么*",Sheet1!$D$5:$D$28252,"&lt;&gt;饿了么",Sheet1!$D$5:$D$28252,"&lt;&gt;内部转款",Sheet1!$D$5:$D$28252,"&lt;&gt;内部转账",Sheet1!$E$5:$E$28252,"&lt;&gt;*调拨*")</f>
        <v>0</v>
      </c>
      <c r="J584" s="32">
        <f>SUMIFS(Sheet1!$F$5:$F$28252,Sheet1!$I$5:$I$28252,$B584,Sheet1!$L$5:$L$28252,$A584,Sheet1!$D$5:$D$28252,"健E卡",Sheet1!$E$5:$E$28252,"&lt;&gt;*调拨*")+SUMIFS(Sheet1!$F$5:$F$28252,Sheet1!$I$5:$I$28252,$B584,Sheet1!$L$5:$L$28252,$A584,Sheet1!$E$5:$E$28252,"*健E卡*",Sheet1!$D$5:$D$28252,"&lt;&gt;健E卡",Sheet1!$D$5:$D$28252,"&lt;&gt;内部转款",Sheet1!$D$5:$D$28252,"&lt;&gt;内部转账",Sheet1!$E$5:$E$28252,"&lt;&gt;*调拨*")</f>
        <v>0</v>
      </c>
      <c r="K584" s="32">
        <f>SUMIFS(Sheet1!$F$5:$F$28252,Sheet1!$I$5:$I$28252,$B584,Sheet1!$L$5:$L$28252,$A584,Sheet1!$D$5:$D$28252,"抖音",Sheet1!$E$5:$E$28252,"&lt;&gt;*调拨*")+SUMIFS(Sheet1!$F$5:$F$28252,Sheet1!$I$5:$I$28252,$B584,Sheet1!$L$5:$L$28252,$A584,Sheet1!$E$5:$E$28252,"*抖音*",Sheet1!$D$5:$D$28252,"&lt;&gt;抖音",Sheet1!$D$5:$D$28252,"&lt;&gt;内部转款",Sheet1!$D$5:$D$28252,"&lt;&gt;内部转账",Sheet1!$E$5:$E$28252,"&lt;&gt;*调拨*")</f>
        <v>0</v>
      </c>
      <c r="L584" s="32">
        <f>SUMIFS(Sheet1!$F$5:$F$28252,Sheet1!$I$5:$I$28252,$B584,Sheet1!$L$5:$L$28252,$A584,Sheet1!$D$5:$D$28252,"医卡通",Sheet1!$E$5:$E$28252,"&lt;&gt;*调拨*")+SUMIFS(Sheet1!$F$5:$F$28252,Sheet1!$I$5:$I$28252,$B584,Sheet1!$L$5:$L$28252,$A584,Sheet1!$E$5:$E$28252,"*医卡通*",Sheet1!$D$5:$D$28252,"&lt;&gt;医卡通",Sheet1!$D$5:$D$28252,"&lt;&gt;内部转款",Sheet1!$D$5:$D$28252,"&lt;&gt;内部转账",Sheet1!$E$5:$E$28252,"&lt;&gt;*调拨*")</f>
        <v>0</v>
      </c>
      <c r="M584" s="32">
        <f>SUMIFS(Sheet1!$F$5:$F$28252,Sheet1!$I$5:$I$28252,$B584,Sheet1!$L$5:$L$28252,$A584,Sheet1!$D$5:$D$28252,"企健网",Sheet1!$E$5:$E$28252,"&lt;&gt;*调拨*")+SUMIFS(Sheet1!$F$5:$F$28252,Sheet1!$I$5:$I$28252,$B584,Sheet1!$L$5:$L$28252,$A584,Sheet1!$E$5:$E$28252,"*企健网*",Sheet1!$D$5:$D$28252,"&lt;&gt;企健网",Sheet1!$D$5:$D$28252,"&lt;&gt;内部转款",Sheet1!$D$5:$D$28252,"&lt;&gt;内部转账",Sheet1!$E$5:$E$28252,"&lt;&gt;*调拨*")</f>
        <v>0</v>
      </c>
      <c r="N584" s="32">
        <f>SUMIFS(Sheet1!$F$5:$F$28252,Sheet1!$I$5:$I$28252,$B584,Sheet1!$L$5:$L$28252,$A584,Sheet1!$D$5:$D$28252,"银联",Sheet1!$E$5:$E$28252,"&lt;&gt;*调拨*")+SUMIFS(Sheet1!$F$5:$F$28252,Sheet1!$I$5:$I$28252,$B584,Sheet1!$L$5:$L$28252,$A584,Sheet1!$E$5:$E$28252,"*银联*",Sheet1!$D$5:$D$28252,"&lt;&gt;银联",Sheet1!$D$5:$D$28252,"&lt;&gt;内部转款",Sheet1!$D$5:$D$28252,"&lt;&gt;内部转账",Sheet1!$E$5:$E$28252,"&lt;&gt;*调拨*")</f>
        <v>0</v>
      </c>
      <c r="O584" s="32">
        <f>SUMIFS(Sheet1!$F$5:$F$28252,Sheet1!$I$5:$I$28252,$B584,Sheet1!$L$5:$L$28252,$A584,Sheet1!$D$5:$D$28252,"京东",Sheet1!$E$5:$E$28252,"&lt;&gt;*调拨*")+SUMIFS(Sheet1!$F$5:$F$28252,Sheet1!$I$5:$I$28252,$B584,Sheet1!$L$5:$L$28252,$A584,Sheet1!$E$5:$E$28252,"*京东*",Sheet1!$D$5:$D$28252,"&lt;&gt;京东",Sheet1!$D$5:$D$28252,"&lt;&gt;内部转款",Sheet1!$D$5:$D$28252,"&lt;&gt;内部转账",Sheet1!$E$5:$E$28252,"&lt;&gt;*调拨*")</f>
        <v>0</v>
      </c>
      <c r="P584" s="32">
        <f>SUMIFS(Sheet1!$F$5:$F$28252,Sheet1!$I$5:$I$28252,$B584,Sheet1!$L$5:$L$28252,$A584,Sheet1!$D$5:$D$28252,"药机微信",Sheet1!$E$5:$E$28252,"&lt;&gt;*调拨*")+SUMIFS(Sheet1!$F$5:$F$28252,Sheet1!$I$5:$I$28252,$B584,Sheet1!$L$5:$L$28252,$A584,Sheet1!$E$5:$E$28252,"*药机微信*",Sheet1!$D$5:$D$28252,"&lt;&gt;药机微信",Sheet1!$D$5:$D$28252,"&lt;&gt;内部转款",Sheet1!$D$5:$D$28252,"&lt;&gt;内部转账",Sheet1!$E$5:$E$28252,"&lt;&gt;*调拨*")</f>
        <v>0</v>
      </c>
      <c r="Q584" s="32">
        <f>SUMIFS(Sheet1!$F$5:$F$28252,Sheet1!$I$5:$I$28252,$B584,Sheet1!$L$5:$L$28252,$A584,Sheet1!$D$5:$D$28252,"亲情卡",Sheet1!$E$5:$E$28252,"&lt;&gt;*调拨*")+SUMIFS(Sheet1!$F$5:$F$28252,Sheet1!$I$5:$I$28252,$B584,Sheet1!$L$5:$L$28252,$A584,Sheet1!$E$5:$E$28252,"*亲情卡*",Sheet1!$D$5:$D$28252,"&lt;&gt;亲情卡",Sheet1!$D$5:$D$28252,"&lt;&gt;内部转款",Sheet1!$D$5:$D$28252,"&lt;&gt;内部转账",Sheet1!$E$5:$E$28252,"&lt;&gt;*调拨*")</f>
        <v>0</v>
      </c>
      <c r="R584" s="32">
        <f>SUMIFS(Sheet1!$F$5:$F$28252,Sheet1!$I$5:$I$28252,$B584,Sheet1!$L$5:$L$28252,$A584,Sheet1!$D$5:$D$28252,"优惠券",Sheet1!$E$5:$E$28252,"&lt;&gt;*调拨*")+SUMIFS(Sheet1!$F$5:$F$28252,Sheet1!$I$5:$I$28252,$B584,Sheet1!$L$5:$L$28252,$A584,Sheet1!$E$5:$E$28252,"*优惠券*",Sheet1!$D$5:$D$28252,"&lt;&gt;优惠券",Sheet1!$D$5:$D$28252,"&lt;&gt;内部转款",Sheet1!$D$5:$D$28252,"&lt;&gt;内部转账",Sheet1!$E$5:$E$28252,"&lt;&gt;*调拨*")</f>
        <v>0</v>
      </c>
      <c r="S584" s="32">
        <f>SUMIFS(Sheet1!$F$5:$F$28252,Sheet1!$I$5:$I$28252,$B584,Sheet1!$L$5:$L$28252,$A584,Sheet1!$D$5:$D$28252,"代金券",Sheet1!$E$5:$E$28252,"&lt;&gt;*调拨*")+SUMIFS(Sheet1!$F$5:$F$28252,Sheet1!$I$5:$I$28252,$B584,Sheet1!$L$5:$L$28252,$A584,Sheet1!$E$5:$E$28252,"*代金券*",Sheet1!$D$5:$D$28252,"&lt;&gt;代金券",Sheet1!$D$5:$D$28252,"&lt;&gt;内部转款",Sheet1!$D$5:$D$28252,"&lt;&gt;内部转账",Sheet1!$E$5:$E$28252,"&lt;&gt;*调拨*")</f>
        <v>0</v>
      </c>
      <c r="T584" s="32">
        <f>SUMIFS(Sheet1!$F$5:$F$28252,Sheet1!$I$5:$I$28252,$B584,Sheet1!$L$5:$L$28252,$A584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584,Sheet1!$L$5:$L$28252,$A584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584,Sheet1!$L$5:$L$28252,$A584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584,Sheet1!$L$5:$L$28252,$A584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4" s="32">
        <f>SUMIFS(Sheet1!$F$5:$F$28252,Sheet1!$I$5:$I$28252,$B584,Sheet1!$L$5:$L$28252,$A584,Sheet1!$E$5:$E$28252,"*调拨*")</f>
        <v>0</v>
      </c>
      <c r="V584" s="32">
        <f>SUMIFS(Sheet1!$F$5:$F$28252,Sheet1!$I$5:$I$28252,$B584,Sheet1!$L$5:$L$28252,$A584,Sheet1!$D$5:$D$28252,"储值",Sheet1!$E$5:$E$28252,"&lt;&gt;*调拨*")+SUMIFS(Sheet1!$F$5:$F$28252,Sheet1!$I$5:$I$28252,$B584,Sheet1!$L$5:$L$28252,$A584,Sheet1!$E$5:$E$28252,"*储值*",Sheet1!$D$5:$D$28252,"&lt;&gt;储值",Sheet1!$D$5:$D$28252,"&lt;&gt;内部转款",Sheet1!$D$5:$D$28252,"&lt;&gt;内部转账",Sheet1!$E$5:$E$28252,"&lt;&gt;*调拨*")</f>
        <v>0</v>
      </c>
      <c r="W584" s="32">
        <f>SUMIFS(Sheet1!$F$5:$F$28252,Sheet1!$I$5:$I$28252,$B584,Sheet1!$L$5:$L$28252,$A584,Sheet1!$D$5:$D$28252,"效期",Sheet1!$E$5:$E$28252,"&lt;&gt;*调拨*")+SUMIFS(Sheet1!$F$5:$F$28252,Sheet1!$I$5:$I$28252,$B584,Sheet1!$L$5:$L$28252,$A584,Sheet1!$E$5:$E$28252,"*效期*",Sheet1!$D$5:$D$28252,"&lt;&gt;效期",Sheet1!$D$5:$D$28252,"&lt;&gt;内部转款",Sheet1!$D$5:$D$28252,"&lt;&gt;内部转账",Sheet1!$E$5:$E$28252,"&lt;&gt;*调拨*")</f>
        <v>0</v>
      </c>
      <c r="X584" s="32">
        <f>SUMIFS(Sheet1!$F$5:$F$28252,Sheet1!$I$5:$I$28252,$B584,Sheet1!$L$5:$L$28252,$A584,Sheet1!$D$5:$D$28252,"内部转款",Sheet1!$E$5:$E$28252,"&lt;&gt;*调拨*")+SUMIFS(Sheet1!$F$5:$F$28252,Sheet1!$I$5:$I$28252,$B584,Sheet1!$L$5:$L$28252,$A584,Sheet1!$D$5:$D$28252,"内部转账",Sheet1!$E$5:$E$28252,"&lt;&gt;*调拨*")</f>
        <v>0</v>
      </c>
      <c r="Y584" s="32">
        <f t="shared" si="40"/>
        <v>0</v>
      </c>
      <c r="Z584" s="32">
        <f>SUMIFS(Sheet1!$F$5:$F$28252,Sheet1!$I$5:$I$28252,$B584,Sheet1!$L$5:$L$28252,$A584)</f>
        <v>0</v>
      </c>
      <c r="AA584" s="32">
        <f>SUMIFS(Sheet1!$G$5:$G$28252,Sheet1!$I$5:$I$28252,$B584,Sheet1!$L$5:$L$28252,$A584,Sheet1!$D$5:$D$28252,"工资",Sheet1!$E$5:$E$28252,"&lt;&gt;*调拨*")+SUMIFS(Sheet1!$G$5:$G$28252,Sheet1!$I$5:$I$28252,$B584,Sheet1!$L$5:$L$28252,$A584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84" s="32">
        <f>SUMIFS(Sheet1!$G$5:$G$28252,Sheet1!$I$5:$I$28252,$B584,Sheet1!$L$5:$L$28252,$A584,Sheet1!$D$5:$D$28252,"水费",Sheet1!$E$5:$E$28252,"&lt;&gt;*调拨*")+SUMIFS(Sheet1!$G$5:$G$28252,Sheet1!$I$5:$I$28252,$B584,Sheet1!$L$5:$L$28252,$A584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4" s="32">
        <f>SUMIFS(Sheet1!$G$5:$G$28252,Sheet1!$I$5:$I$28252,$B584,Sheet1!$L$5:$L$28252,$A584,Sheet1!$D$5:$D$28252,"电费",Sheet1!$E$5:$E$28252,"&lt;&gt;*调拨*")+SUMIFS(Sheet1!$G$5:$G$28252,Sheet1!$I$5:$I$28252,$B584,Sheet1!$L$5:$L$28252,$A584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4" s="32">
        <f>SUMIFS(Sheet1!$G$5:$G$28252,Sheet1!$I$5:$I$28252,$B584,Sheet1!$L$5:$L$28252,$A584,Sheet1!$D$5:$D$28252,"宽带费",Sheet1!$E$5:$E$28252,"&lt;&gt;*调拨*")+SUMIFS(Sheet1!$G$5:$G$28252,Sheet1!$I$5:$I$28252,$B584,Sheet1!$L$5:$L$28252,$A584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4" s="32">
        <f>SUMIFS(Sheet1!$G$5:$G$28252,Sheet1!$I$5:$I$28252,$B584,Sheet1!$L$5:$L$28252,$A584,Sheet1!$D$5:$D$28252,"办公费",Sheet1!$E$5:$E$28252,"&lt;&gt;*调拨*")+SUMIFS(Sheet1!$G$5:$G$28252,Sheet1!$I$5:$I$28252,$B584,Sheet1!$L$5:$L$28252,$A584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4" s="32">
        <f>SUMIFS(Sheet1!$G$5:$G$28252,Sheet1!$I$5:$I$28252,$B584,Sheet1!$L$5:$L$28252,$A584,Sheet1!$D$5:$D$28252,"话费",Sheet1!$E$5:$E$28252,"&lt;&gt;*调拨*")+SUMIFS(Sheet1!$G$5:$G$28252,Sheet1!$I$5:$I$28252,$B584,Sheet1!$L$5:$L$28252,$A584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4" s="32">
        <f>SUMIFS(Sheet1!$G$5:$G$28252,Sheet1!$I$5:$I$28252,$B584,Sheet1!$L$5:$L$28252,$A584,Sheet1!$D$5:$D$28252,"房租",Sheet1!$E$5:$E$28252,"&lt;&gt;*调拨*")+SUMIFS(Sheet1!$G$5:$G$28252,Sheet1!$I$5:$I$28252,$B584,Sheet1!$L$5:$L$28252,$A584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4" s="32">
        <f>SUMIFS(Sheet1!$G$5:$G$28252,Sheet1!$I$5:$I$28252,$B584,Sheet1!$L$5:$L$28252,$A584,Sheet1!$E$5:$E$28252,"*调拨*")</f>
        <v>0</v>
      </c>
      <c r="AI584" s="32">
        <f>SUMIFS(Sheet1!$G$5:$G$28252,Sheet1!$I$5:$I$28252,$B584,Sheet1!$L$5:$L$28252,$A584,Sheet1!$D$5:$D$28252,"内部转款",Sheet1!$E$5:$E$28252,"&lt;&gt;*调拨*")+SUMIFS(Sheet1!$G$5:$G$28252,Sheet1!$I$5:$I$28252,$B584,Sheet1!$L$5:$L$28252,$A584,Sheet1!$D$5:$D$28252,"内部转账",Sheet1!$E$5:$E$28252,"&lt;&gt;*调拨*")</f>
        <v>0</v>
      </c>
      <c r="AJ584" s="32">
        <f t="shared" si="41"/>
        <v>0</v>
      </c>
      <c r="AK584" s="32">
        <f>SUMIFS(Sheet1!$G$5:$G$28252,Sheet1!$I$5:$I$28252,$B584,Sheet1!$L$5:$L$28252,$A584)</f>
        <v>0</v>
      </c>
      <c r="AL584" s="32">
        <f t="shared" si="42"/>
        <v>0</v>
      </c>
    </row>
    <row r="585" ht="16.5" spans="1:38">
      <c r="A585" s="30">
        <v>202610</v>
      </c>
      <c r="B585" s="31" t="s">
        <v>109</v>
      </c>
      <c r="C585" s="32">
        <f>SUMIFS(Sheet1!$F$5:$F$28252,Sheet1!$I$5:$I$28252,$B585,Sheet1!$L$5:$L$28252,$A585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85" s="32">
        <f>SUMIFS(Sheet1!$F$5:$F$28252,Sheet1!$I$5:$I$28252,$B585,Sheet1!$L$5:$L$28252,$A585,Sheet1!$D$5:$D$28252,"医保即时拨付",Sheet1!$E$5:$E$28252,"&lt;&gt;*调拨*")+SUMIFS(Sheet1!$F$5:$F$28252,Sheet1!$I$5:$I$28252,$B585,Sheet1!$L$5:$L$28252,$A585,Sheet1!$E$5:$E$28252,"*医保即时拨付*",Sheet1!$D$5:$D$28252,"&lt;&gt;医保即时拨付",Sheet1!$D$5:$D$28252,"&lt;&gt;内部转款",Sheet1!$D$5:$D$28252,"&lt;&gt;内部转账",Sheet1!$E$5:$E$28252,"&lt;&gt;*调拨*")</f>
        <v>0</v>
      </c>
      <c r="E585" s="32">
        <f>SUMIFS(Sheet1!$F$5:$F$28252,Sheet1!$I$5:$I$28252,$B585,Sheet1!$L$5:$L$28252,$A585,Sheet1!$D$5:$D$28252,"医保",Sheet1!$E$5:$E$28252,"&lt;&gt;*调拨*",Sheet1!$E$5:$E$28252,"&lt;&gt;*医保即时拨付*")+SUMIFS(Sheet1!$F$5:$F$28252,Sheet1!$I$5:$I$28252,$B585,Sheet1!$L$5:$L$28252,$A585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85" s="32">
        <f>SUMIFS(Sheet1!$F$5:$F$28252,Sheet1!$I$5:$I$28252,$B585,Sheet1!$L$5:$L$28252,$A585,Sheet1!$D$5:$D$28252,"聚合",Sheet1!$E$5:$E$28252,"&lt;&gt;*调拨*")+SUMIFS(Sheet1!$F$5:$F$28252,Sheet1!$I$5:$I$28252,$B585,Sheet1!$L$5:$L$28252,$A585,Sheet1!$E$5:$E$28252,"*聚合*",Sheet1!$D$5:$D$28252,"&lt;&gt;聚合",Sheet1!$D$5:$D$28252,"&lt;&gt;内部转款",Sheet1!$D$5:$D$28252,"&lt;&gt;内部转账",Sheet1!$E$5:$E$28252,"&lt;&gt;*调拨*")</f>
        <v>0</v>
      </c>
      <c r="G585" s="32">
        <f>SUMIFS(Sheet1!$F$5:$F$28252,Sheet1!$I$5:$I$28252,$B585,Sheet1!$L$5:$L$28252,$A585,Sheet1!$D$5:$D$28252,"24小时微信",Sheet1!$E$5:$E$28252,"&lt;&gt;*调拨*")+SUMIFS(Sheet1!$F$5:$F$28252,Sheet1!$I$5:$I$28252,$B585,Sheet1!$L$5:$L$28252,$A585,Sheet1!$E$5:$E$28252,"*24小时微信*",Sheet1!$D$5:$D$28252,"&lt;&gt;24小时微信",Sheet1!$D$5:$D$28252,"&lt;&gt;内部转款",Sheet1!$D$5:$D$28252,"&lt;&gt;内部转账",Sheet1!$E$5:$E$28252,"&lt;&gt;*调拨*")</f>
        <v>0</v>
      </c>
      <c r="H585" s="32">
        <f>SUMIFS(Sheet1!$F$5:$F$28252,Sheet1!$I$5:$I$28252,$B585,Sheet1!$L$5:$L$28252,$A585,Sheet1!$D$5:$D$28252,"美团",Sheet1!$E$5:$E$28252,"&lt;&gt;*调拨*")+SUMIFS(Sheet1!$F$5:$F$28252,Sheet1!$I$5:$I$28252,$B585,Sheet1!$L$5:$L$28252,$A585,Sheet1!$E$5:$E$28252,"*美团*",Sheet1!$D$5:$D$28252,"&lt;&gt;美团",Sheet1!$D$5:$D$28252,"&lt;&gt;内部转款",Sheet1!$D$5:$D$28252,"&lt;&gt;内部转账",Sheet1!$E$5:$E$28252,"&lt;&gt;*调拨*")</f>
        <v>0</v>
      </c>
      <c r="I585" s="32">
        <f>SUMIFS(Sheet1!$F$5:$F$28252,Sheet1!$I$5:$I$28252,$B585,Sheet1!$L$5:$L$28252,$A585,Sheet1!$D$5:$D$28252,"饿了么",Sheet1!$E$5:$E$28252,"&lt;&gt;*调拨*")+SUMIFS(Sheet1!$F$5:$F$28252,Sheet1!$I$5:$I$28252,$B585,Sheet1!$L$5:$L$28252,$A585,Sheet1!$E$5:$E$28252,"*饿了么*",Sheet1!$D$5:$D$28252,"&lt;&gt;饿了么",Sheet1!$D$5:$D$28252,"&lt;&gt;内部转款",Sheet1!$D$5:$D$28252,"&lt;&gt;内部转账",Sheet1!$E$5:$E$28252,"&lt;&gt;*调拨*")</f>
        <v>0</v>
      </c>
      <c r="J585" s="32">
        <f>SUMIFS(Sheet1!$F$5:$F$28252,Sheet1!$I$5:$I$28252,$B585,Sheet1!$L$5:$L$28252,$A585,Sheet1!$D$5:$D$28252,"健E卡",Sheet1!$E$5:$E$28252,"&lt;&gt;*调拨*")+SUMIFS(Sheet1!$F$5:$F$28252,Sheet1!$I$5:$I$28252,$B585,Sheet1!$L$5:$L$28252,$A585,Sheet1!$E$5:$E$28252,"*健E卡*",Sheet1!$D$5:$D$28252,"&lt;&gt;健E卡",Sheet1!$D$5:$D$28252,"&lt;&gt;内部转款",Sheet1!$D$5:$D$28252,"&lt;&gt;内部转账",Sheet1!$E$5:$E$28252,"&lt;&gt;*调拨*")</f>
        <v>0</v>
      </c>
      <c r="K585" s="32">
        <f>SUMIFS(Sheet1!$F$5:$F$28252,Sheet1!$I$5:$I$28252,$B585,Sheet1!$L$5:$L$28252,$A585,Sheet1!$D$5:$D$28252,"抖音",Sheet1!$E$5:$E$28252,"&lt;&gt;*调拨*")+SUMIFS(Sheet1!$F$5:$F$28252,Sheet1!$I$5:$I$28252,$B585,Sheet1!$L$5:$L$28252,$A585,Sheet1!$E$5:$E$28252,"*抖音*",Sheet1!$D$5:$D$28252,"&lt;&gt;抖音",Sheet1!$D$5:$D$28252,"&lt;&gt;内部转款",Sheet1!$D$5:$D$28252,"&lt;&gt;内部转账",Sheet1!$E$5:$E$28252,"&lt;&gt;*调拨*")</f>
        <v>0</v>
      </c>
      <c r="L585" s="32">
        <f>SUMIFS(Sheet1!$F$5:$F$28252,Sheet1!$I$5:$I$28252,$B585,Sheet1!$L$5:$L$28252,$A585,Sheet1!$D$5:$D$28252,"医卡通",Sheet1!$E$5:$E$28252,"&lt;&gt;*调拨*")+SUMIFS(Sheet1!$F$5:$F$28252,Sheet1!$I$5:$I$28252,$B585,Sheet1!$L$5:$L$28252,$A585,Sheet1!$E$5:$E$28252,"*医卡通*",Sheet1!$D$5:$D$28252,"&lt;&gt;医卡通",Sheet1!$D$5:$D$28252,"&lt;&gt;内部转款",Sheet1!$D$5:$D$28252,"&lt;&gt;内部转账",Sheet1!$E$5:$E$28252,"&lt;&gt;*调拨*")</f>
        <v>0</v>
      </c>
      <c r="M585" s="32">
        <f>SUMIFS(Sheet1!$F$5:$F$28252,Sheet1!$I$5:$I$28252,$B585,Sheet1!$L$5:$L$28252,$A585,Sheet1!$D$5:$D$28252,"企健网",Sheet1!$E$5:$E$28252,"&lt;&gt;*调拨*")+SUMIFS(Sheet1!$F$5:$F$28252,Sheet1!$I$5:$I$28252,$B585,Sheet1!$L$5:$L$28252,$A585,Sheet1!$E$5:$E$28252,"*企健网*",Sheet1!$D$5:$D$28252,"&lt;&gt;企健网",Sheet1!$D$5:$D$28252,"&lt;&gt;内部转款",Sheet1!$D$5:$D$28252,"&lt;&gt;内部转账",Sheet1!$E$5:$E$28252,"&lt;&gt;*调拨*")</f>
        <v>0</v>
      </c>
      <c r="N585" s="32">
        <f>SUMIFS(Sheet1!$F$5:$F$28252,Sheet1!$I$5:$I$28252,$B585,Sheet1!$L$5:$L$28252,$A585,Sheet1!$D$5:$D$28252,"银联",Sheet1!$E$5:$E$28252,"&lt;&gt;*调拨*")+SUMIFS(Sheet1!$F$5:$F$28252,Sheet1!$I$5:$I$28252,$B585,Sheet1!$L$5:$L$28252,$A585,Sheet1!$E$5:$E$28252,"*银联*",Sheet1!$D$5:$D$28252,"&lt;&gt;银联",Sheet1!$D$5:$D$28252,"&lt;&gt;内部转款",Sheet1!$D$5:$D$28252,"&lt;&gt;内部转账",Sheet1!$E$5:$E$28252,"&lt;&gt;*调拨*")</f>
        <v>0</v>
      </c>
      <c r="O585" s="32">
        <f>SUMIFS(Sheet1!$F$5:$F$28252,Sheet1!$I$5:$I$28252,$B585,Sheet1!$L$5:$L$28252,$A585,Sheet1!$D$5:$D$28252,"京东",Sheet1!$E$5:$E$28252,"&lt;&gt;*调拨*")+SUMIFS(Sheet1!$F$5:$F$28252,Sheet1!$I$5:$I$28252,$B585,Sheet1!$L$5:$L$28252,$A585,Sheet1!$E$5:$E$28252,"*京东*",Sheet1!$D$5:$D$28252,"&lt;&gt;京东",Sheet1!$D$5:$D$28252,"&lt;&gt;内部转款",Sheet1!$D$5:$D$28252,"&lt;&gt;内部转账",Sheet1!$E$5:$E$28252,"&lt;&gt;*调拨*")</f>
        <v>0</v>
      </c>
      <c r="P585" s="32">
        <f>SUMIFS(Sheet1!$F$5:$F$28252,Sheet1!$I$5:$I$28252,$B585,Sheet1!$L$5:$L$28252,$A585,Sheet1!$D$5:$D$28252,"药机微信",Sheet1!$E$5:$E$28252,"&lt;&gt;*调拨*")+SUMIFS(Sheet1!$F$5:$F$28252,Sheet1!$I$5:$I$28252,$B585,Sheet1!$L$5:$L$28252,$A585,Sheet1!$E$5:$E$28252,"*药机微信*",Sheet1!$D$5:$D$28252,"&lt;&gt;药机微信",Sheet1!$D$5:$D$28252,"&lt;&gt;内部转款",Sheet1!$D$5:$D$28252,"&lt;&gt;内部转账",Sheet1!$E$5:$E$28252,"&lt;&gt;*调拨*")</f>
        <v>0</v>
      </c>
      <c r="Q585" s="32">
        <f>SUMIFS(Sheet1!$F$5:$F$28252,Sheet1!$I$5:$I$28252,$B585,Sheet1!$L$5:$L$28252,$A585,Sheet1!$D$5:$D$28252,"亲情卡",Sheet1!$E$5:$E$28252,"&lt;&gt;*调拨*")+SUMIFS(Sheet1!$F$5:$F$28252,Sheet1!$I$5:$I$28252,$B585,Sheet1!$L$5:$L$28252,$A585,Sheet1!$E$5:$E$28252,"*亲情卡*",Sheet1!$D$5:$D$28252,"&lt;&gt;亲情卡",Sheet1!$D$5:$D$28252,"&lt;&gt;内部转款",Sheet1!$D$5:$D$28252,"&lt;&gt;内部转账",Sheet1!$E$5:$E$28252,"&lt;&gt;*调拨*")</f>
        <v>0</v>
      </c>
      <c r="R585" s="32">
        <f>SUMIFS(Sheet1!$F$5:$F$28252,Sheet1!$I$5:$I$28252,$B585,Sheet1!$L$5:$L$28252,$A585,Sheet1!$D$5:$D$28252,"优惠券",Sheet1!$E$5:$E$28252,"&lt;&gt;*调拨*")+SUMIFS(Sheet1!$F$5:$F$28252,Sheet1!$I$5:$I$28252,$B585,Sheet1!$L$5:$L$28252,$A585,Sheet1!$E$5:$E$28252,"*优惠券*",Sheet1!$D$5:$D$28252,"&lt;&gt;优惠券",Sheet1!$D$5:$D$28252,"&lt;&gt;内部转款",Sheet1!$D$5:$D$28252,"&lt;&gt;内部转账",Sheet1!$E$5:$E$28252,"&lt;&gt;*调拨*")</f>
        <v>0</v>
      </c>
      <c r="S585" s="32">
        <f>SUMIFS(Sheet1!$F$5:$F$28252,Sheet1!$I$5:$I$28252,$B585,Sheet1!$L$5:$L$28252,$A585,Sheet1!$D$5:$D$28252,"代金券",Sheet1!$E$5:$E$28252,"&lt;&gt;*调拨*")+SUMIFS(Sheet1!$F$5:$F$28252,Sheet1!$I$5:$I$28252,$B585,Sheet1!$L$5:$L$28252,$A585,Sheet1!$E$5:$E$28252,"*代金券*",Sheet1!$D$5:$D$28252,"&lt;&gt;代金券",Sheet1!$D$5:$D$28252,"&lt;&gt;内部转款",Sheet1!$D$5:$D$28252,"&lt;&gt;内部转账",Sheet1!$E$5:$E$28252,"&lt;&gt;*调拨*")</f>
        <v>0</v>
      </c>
      <c r="T585" s="32">
        <f>SUMIFS(Sheet1!$F$5:$F$28252,Sheet1!$I$5:$I$28252,$B585,Sheet1!$L$5:$L$28252,$A585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585,Sheet1!$L$5:$L$28252,$A585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585,Sheet1!$L$5:$L$28252,$A585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585,Sheet1!$L$5:$L$28252,$A585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5" s="32">
        <f>SUMIFS(Sheet1!$F$5:$F$28252,Sheet1!$I$5:$I$28252,$B585,Sheet1!$L$5:$L$28252,$A585,Sheet1!$E$5:$E$28252,"*调拨*")</f>
        <v>0</v>
      </c>
      <c r="V585" s="32">
        <f>SUMIFS(Sheet1!$F$5:$F$28252,Sheet1!$I$5:$I$28252,$B585,Sheet1!$L$5:$L$28252,$A585,Sheet1!$D$5:$D$28252,"储值",Sheet1!$E$5:$E$28252,"&lt;&gt;*调拨*")+SUMIFS(Sheet1!$F$5:$F$28252,Sheet1!$I$5:$I$28252,$B585,Sheet1!$L$5:$L$28252,$A585,Sheet1!$E$5:$E$28252,"*储值*",Sheet1!$D$5:$D$28252,"&lt;&gt;储值",Sheet1!$D$5:$D$28252,"&lt;&gt;内部转款",Sheet1!$D$5:$D$28252,"&lt;&gt;内部转账",Sheet1!$E$5:$E$28252,"&lt;&gt;*调拨*")</f>
        <v>0</v>
      </c>
      <c r="W585" s="32">
        <f>SUMIFS(Sheet1!$F$5:$F$28252,Sheet1!$I$5:$I$28252,$B585,Sheet1!$L$5:$L$28252,$A585,Sheet1!$D$5:$D$28252,"效期",Sheet1!$E$5:$E$28252,"&lt;&gt;*调拨*")+SUMIFS(Sheet1!$F$5:$F$28252,Sheet1!$I$5:$I$28252,$B585,Sheet1!$L$5:$L$28252,$A585,Sheet1!$E$5:$E$28252,"*效期*",Sheet1!$D$5:$D$28252,"&lt;&gt;效期",Sheet1!$D$5:$D$28252,"&lt;&gt;内部转款",Sheet1!$D$5:$D$28252,"&lt;&gt;内部转账",Sheet1!$E$5:$E$28252,"&lt;&gt;*调拨*")</f>
        <v>0</v>
      </c>
      <c r="X585" s="32">
        <f>SUMIFS(Sheet1!$F$5:$F$28252,Sheet1!$I$5:$I$28252,$B585,Sheet1!$L$5:$L$28252,$A585,Sheet1!$D$5:$D$28252,"内部转款",Sheet1!$E$5:$E$28252,"&lt;&gt;*调拨*")+SUMIFS(Sheet1!$F$5:$F$28252,Sheet1!$I$5:$I$28252,$B585,Sheet1!$L$5:$L$28252,$A585,Sheet1!$D$5:$D$28252,"内部转账",Sheet1!$E$5:$E$28252,"&lt;&gt;*调拨*")</f>
        <v>0</v>
      </c>
      <c r="Y585" s="32">
        <f t="shared" si="40"/>
        <v>0</v>
      </c>
      <c r="Z585" s="32">
        <f>SUMIFS(Sheet1!$F$5:$F$28252,Sheet1!$I$5:$I$28252,$B585,Sheet1!$L$5:$L$28252,$A585)</f>
        <v>0</v>
      </c>
      <c r="AA585" s="32">
        <f>SUMIFS(Sheet1!$G$5:$G$28252,Sheet1!$I$5:$I$28252,$B585,Sheet1!$L$5:$L$28252,$A585,Sheet1!$D$5:$D$28252,"工资",Sheet1!$E$5:$E$28252,"&lt;&gt;*调拨*")+SUMIFS(Sheet1!$G$5:$G$28252,Sheet1!$I$5:$I$28252,$B585,Sheet1!$L$5:$L$28252,$A585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85" s="32">
        <f>SUMIFS(Sheet1!$G$5:$G$28252,Sheet1!$I$5:$I$28252,$B585,Sheet1!$L$5:$L$28252,$A585,Sheet1!$D$5:$D$28252,"水费",Sheet1!$E$5:$E$28252,"&lt;&gt;*调拨*")+SUMIFS(Sheet1!$G$5:$G$28252,Sheet1!$I$5:$I$28252,$B585,Sheet1!$L$5:$L$28252,$A585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5" s="32">
        <f>SUMIFS(Sheet1!$G$5:$G$28252,Sheet1!$I$5:$I$28252,$B585,Sheet1!$L$5:$L$28252,$A585,Sheet1!$D$5:$D$28252,"电费",Sheet1!$E$5:$E$28252,"&lt;&gt;*调拨*")+SUMIFS(Sheet1!$G$5:$G$28252,Sheet1!$I$5:$I$28252,$B585,Sheet1!$L$5:$L$28252,$A585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5" s="32">
        <f>SUMIFS(Sheet1!$G$5:$G$28252,Sheet1!$I$5:$I$28252,$B585,Sheet1!$L$5:$L$28252,$A585,Sheet1!$D$5:$D$28252,"宽带费",Sheet1!$E$5:$E$28252,"&lt;&gt;*调拨*")+SUMIFS(Sheet1!$G$5:$G$28252,Sheet1!$I$5:$I$28252,$B585,Sheet1!$L$5:$L$28252,$A585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5" s="32">
        <f>SUMIFS(Sheet1!$G$5:$G$28252,Sheet1!$I$5:$I$28252,$B585,Sheet1!$L$5:$L$28252,$A585,Sheet1!$D$5:$D$28252,"办公费",Sheet1!$E$5:$E$28252,"&lt;&gt;*调拨*")+SUMIFS(Sheet1!$G$5:$G$28252,Sheet1!$I$5:$I$28252,$B585,Sheet1!$L$5:$L$28252,$A585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5" s="32">
        <f>SUMIFS(Sheet1!$G$5:$G$28252,Sheet1!$I$5:$I$28252,$B585,Sheet1!$L$5:$L$28252,$A585,Sheet1!$D$5:$D$28252,"话费",Sheet1!$E$5:$E$28252,"&lt;&gt;*调拨*")+SUMIFS(Sheet1!$G$5:$G$28252,Sheet1!$I$5:$I$28252,$B585,Sheet1!$L$5:$L$28252,$A585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5" s="32">
        <f>SUMIFS(Sheet1!$G$5:$G$28252,Sheet1!$I$5:$I$28252,$B585,Sheet1!$L$5:$L$28252,$A585,Sheet1!$D$5:$D$28252,"房租",Sheet1!$E$5:$E$28252,"&lt;&gt;*调拨*")+SUMIFS(Sheet1!$G$5:$G$28252,Sheet1!$I$5:$I$28252,$B585,Sheet1!$L$5:$L$28252,$A585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5" s="32">
        <f>SUMIFS(Sheet1!$G$5:$G$28252,Sheet1!$I$5:$I$28252,$B585,Sheet1!$L$5:$L$28252,$A585,Sheet1!$E$5:$E$28252,"*调拨*")</f>
        <v>0</v>
      </c>
      <c r="AI585" s="32">
        <f>SUMIFS(Sheet1!$G$5:$G$28252,Sheet1!$I$5:$I$28252,$B585,Sheet1!$L$5:$L$28252,$A585,Sheet1!$D$5:$D$28252,"内部转款",Sheet1!$E$5:$E$28252,"&lt;&gt;*调拨*")+SUMIFS(Sheet1!$G$5:$G$28252,Sheet1!$I$5:$I$28252,$B585,Sheet1!$L$5:$L$28252,$A585,Sheet1!$D$5:$D$28252,"内部转账",Sheet1!$E$5:$E$28252,"&lt;&gt;*调拨*")</f>
        <v>0</v>
      </c>
      <c r="AJ585" s="32">
        <f t="shared" si="41"/>
        <v>0</v>
      </c>
      <c r="AK585" s="32">
        <f>SUMIFS(Sheet1!$G$5:$G$28252,Sheet1!$I$5:$I$28252,$B585,Sheet1!$L$5:$L$28252,$A585)</f>
        <v>0</v>
      </c>
      <c r="AL585" s="32">
        <f t="shared" si="42"/>
        <v>0</v>
      </c>
    </row>
    <row r="586" ht="16.5" spans="1:38">
      <c r="A586" s="30">
        <v>202610</v>
      </c>
      <c r="B586" s="31" t="s">
        <v>162</v>
      </c>
      <c r="C586" s="32">
        <f>SUMIFS(Sheet1!$F$5:$F$28252,Sheet1!$I$5:$I$28252,$B586,Sheet1!$L$5:$L$28252,$A586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86" s="32">
        <f>SUMIFS(Sheet1!$F$5:$F$28252,Sheet1!$I$5:$I$28252,$B586,Sheet1!$L$5:$L$28252,$A586,Sheet1!$D$5:$D$28252,"医保即时拨付",Sheet1!$E$5:$E$28252,"&lt;&gt;*调拨*")+SUMIFS(Sheet1!$F$5:$F$28252,Sheet1!$I$5:$I$28252,$B586,Sheet1!$L$5:$L$28252,$A586,Sheet1!$E$5:$E$28252,"*医保即时拨付*",Sheet1!$D$5:$D$28252,"&lt;&gt;医保即时拨付",Sheet1!$D$5:$D$28252,"&lt;&gt;内部转款",Sheet1!$D$5:$D$28252,"&lt;&gt;内部转账",Sheet1!$E$5:$E$28252,"&lt;&gt;*调拨*")</f>
        <v>0</v>
      </c>
      <c r="E586" s="32">
        <f>SUMIFS(Sheet1!$F$5:$F$28252,Sheet1!$I$5:$I$28252,$B586,Sheet1!$L$5:$L$28252,$A586,Sheet1!$D$5:$D$28252,"医保",Sheet1!$E$5:$E$28252,"&lt;&gt;*调拨*",Sheet1!$E$5:$E$28252,"&lt;&gt;*医保即时拨付*")+SUMIFS(Sheet1!$F$5:$F$28252,Sheet1!$I$5:$I$28252,$B586,Sheet1!$L$5:$L$28252,$A586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86" s="32">
        <f>SUMIFS(Sheet1!$F$5:$F$28252,Sheet1!$I$5:$I$28252,$B586,Sheet1!$L$5:$L$28252,$A586,Sheet1!$D$5:$D$28252,"聚合",Sheet1!$E$5:$E$28252,"&lt;&gt;*调拨*")+SUMIFS(Sheet1!$F$5:$F$28252,Sheet1!$I$5:$I$28252,$B586,Sheet1!$L$5:$L$28252,$A586,Sheet1!$E$5:$E$28252,"*聚合*",Sheet1!$D$5:$D$28252,"&lt;&gt;聚合",Sheet1!$D$5:$D$28252,"&lt;&gt;内部转款",Sheet1!$D$5:$D$28252,"&lt;&gt;内部转账",Sheet1!$E$5:$E$28252,"&lt;&gt;*调拨*")</f>
        <v>0</v>
      </c>
      <c r="G586" s="32">
        <f>SUMIFS(Sheet1!$F$5:$F$28252,Sheet1!$I$5:$I$28252,$B586,Sheet1!$L$5:$L$28252,$A586,Sheet1!$D$5:$D$28252,"24小时微信",Sheet1!$E$5:$E$28252,"&lt;&gt;*调拨*")+SUMIFS(Sheet1!$F$5:$F$28252,Sheet1!$I$5:$I$28252,$B586,Sheet1!$L$5:$L$28252,$A586,Sheet1!$E$5:$E$28252,"*24小时微信*",Sheet1!$D$5:$D$28252,"&lt;&gt;24小时微信",Sheet1!$D$5:$D$28252,"&lt;&gt;内部转款",Sheet1!$D$5:$D$28252,"&lt;&gt;内部转账",Sheet1!$E$5:$E$28252,"&lt;&gt;*调拨*")</f>
        <v>0</v>
      </c>
      <c r="H586" s="32">
        <f>SUMIFS(Sheet1!$F$5:$F$28252,Sheet1!$I$5:$I$28252,$B586,Sheet1!$L$5:$L$28252,$A586,Sheet1!$D$5:$D$28252,"美团",Sheet1!$E$5:$E$28252,"&lt;&gt;*调拨*")+SUMIFS(Sheet1!$F$5:$F$28252,Sheet1!$I$5:$I$28252,$B586,Sheet1!$L$5:$L$28252,$A586,Sheet1!$E$5:$E$28252,"*美团*",Sheet1!$D$5:$D$28252,"&lt;&gt;美团",Sheet1!$D$5:$D$28252,"&lt;&gt;内部转款",Sheet1!$D$5:$D$28252,"&lt;&gt;内部转账",Sheet1!$E$5:$E$28252,"&lt;&gt;*调拨*")</f>
        <v>0</v>
      </c>
      <c r="I586" s="32">
        <f>SUMIFS(Sheet1!$F$5:$F$28252,Sheet1!$I$5:$I$28252,$B586,Sheet1!$L$5:$L$28252,$A586,Sheet1!$D$5:$D$28252,"饿了么",Sheet1!$E$5:$E$28252,"&lt;&gt;*调拨*")+SUMIFS(Sheet1!$F$5:$F$28252,Sheet1!$I$5:$I$28252,$B586,Sheet1!$L$5:$L$28252,$A586,Sheet1!$E$5:$E$28252,"*饿了么*",Sheet1!$D$5:$D$28252,"&lt;&gt;饿了么",Sheet1!$D$5:$D$28252,"&lt;&gt;内部转款",Sheet1!$D$5:$D$28252,"&lt;&gt;内部转账",Sheet1!$E$5:$E$28252,"&lt;&gt;*调拨*")</f>
        <v>0</v>
      </c>
      <c r="J586" s="32">
        <f>SUMIFS(Sheet1!$F$5:$F$28252,Sheet1!$I$5:$I$28252,$B586,Sheet1!$L$5:$L$28252,$A586,Sheet1!$D$5:$D$28252,"健E卡",Sheet1!$E$5:$E$28252,"&lt;&gt;*调拨*")+SUMIFS(Sheet1!$F$5:$F$28252,Sheet1!$I$5:$I$28252,$B586,Sheet1!$L$5:$L$28252,$A586,Sheet1!$E$5:$E$28252,"*健E卡*",Sheet1!$D$5:$D$28252,"&lt;&gt;健E卡",Sheet1!$D$5:$D$28252,"&lt;&gt;内部转款",Sheet1!$D$5:$D$28252,"&lt;&gt;内部转账",Sheet1!$E$5:$E$28252,"&lt;&gt;*调拨*")</f>
        <v>0</v>
      </c>
      <c r="K586" s="32">
        <f>SUMIFS(Sheet1!$F$5:$F$28252,Sheet1!$I$5:$I$28252,$B586,Sheet1!$L$5:$L$28252,$A586,Sheet1!$D$5:$D$28252,"抖音",Sheet1!$E$5:$E$28252,"&lt;&gt;*调拨*")+SUMIFS(Sheet1!$F$5:$F$28252,Sheet1!$I$5:$I$28252,$B586,Sheet1!$L$5:$L$28252,$A586,Sheet1!$E$5:$E$28252,"*抖音*",Sheet1!$D$5:$D$28252,"&lt;&gt;抖音",Sheet1!$D$5:$D$28252,"&lt;&gt;内部转款",Sheet1!$D$5:$D$28252,"&lt;&gt;内部转账",Sheet1!$E$5:$E$28252,"&lt;&gt;*调拨*")</f>
        <v>0</v>
      </c>
      <c r="L586" s="32">
        <f>SUMIFS(Sheet1!$F$5:$F$28252,Sheet1!$I$5:$I$28252,$B586,Sheet1!$L$5:$L$28252,$A586,Sheet1!$D$5:$D$28252,"医卡通",Sheet1!$E$5:$E$28252,"&lt;&gt;*调拨*")+SUMIFS(Sheet1!$F$5:$F$28252,Sheet1!$I$5:$I$28252,$B586,Sheet1!$L$5:$L$28252,$A586,Sheet1!$E$5:$E$28252,"*医卡通*",Sheet1!$D$5:$D$28252,"&lt;&gt;医卡通",Sheet1!$D$5:$D$28252,"&lt;&gt;内部转款",Sheet1!$D$5:$D$28252,"&lt;&gt;内部转账",Sheet1!$E$5:$E$28252,"&lt;&gt;*调拨*")</f>
        <v>0</v>
      </c>
      <c r="M586" s="32">
        <f>SUMIFS(Sheet1!$F$5:$F$28252,Sheet1!$I$5:$I$28252,$B586,Sheet1!$L$5:$L$28252,$A586,Sheet1!$D$5:$D$28252,"企健网",Sheet1!$E$5:$E$28252,"&lt;&gt;*调拨*")+SUMIFS(Sheet1!$F$5:$F$28252,Sheet1!$I$5:$I$28252,$B586,Sheet1!$L$5:$L$28252,$A586,Sheet1!$E$5:$E$28252,"*企健网*",Sheet1!$D$5:$D$28252,"&lt;&gt;企健网",Sheet1!$D$5:$D$28252,"&lt;&gt;内部转款",Sheet1!$D$5:$D$28252,"&lt;&gt;内部转账",Sheet1!$E$5:$E$28252,"&lt;&gt;*调拨*")</f>
        <v>0</v>
      </c>
      <c r="N586" s="32">
        <f>SUMIFS(Sheet1!$F$5:$F$28252,Sheet1!$I$5:$I$28252,$B586,Sheet1!$L$5:$L$28252,$A586,Sheet1!$D$5:$D$28252,"银联",Sheet1!$E$5:$E$28252,"&lt;&gt;*调拨*")+SUMIFS(Sheet1!$F$5:$F$28252,Sheet1!$I$5:$I$28252,$B586,Sheet1!$L$5:$L$28252,$A586,Sheet1!$E$5:$E$28252,"*银联*",Sheet1!$D$5:$D$28252,"&lt;&gt;银联",Sheet1!$D$5:$D$28252,"&lt;&gt;内部转款",Sheet1!$D$5:$D$28252,"&lt;&gt;内部转账",Sheet1!$E$5:$E$28252,"&lt;&gt;*调拨*")</f>
        <v>0</v>
      </c>
      <c r="O586" s="32">
        <f>SUMIFS(Sheet1!$F$5:$F$28252,Sheet1!$I$5:$I$28252,$B586,Sheet1!$L$5:$L$28252,$A586,Sheet1!$D$5:$D$28252,"京东",Sheet1!$E$5:$E$28252,"&lt;&gt;*调拨*")+SUMIFS(Sheet1!$F$5:$F$28252,Sheet1!$I$5:$I$28252,$B586,Sheet1!$L$5:$L$28252,$A586,Sheet1!$E$5:$E$28252,"*京东*",Sheet1!$D$5:$D$28252,"&lt;&gt;京东",Sheet1!$D$5:$D$28252,"&lt;&gt;内部转款",Sheet1!$D$5:$D$28252,"&lt;&gt;内部转账",Sheet1!$E$5:$E$28252,"&lt;&gt;*调拨*")</f>
        <v>0</v>
      </c>
      <c r="P586" s="32">
        <f>SUMIFS(Sheet1!$F$5:$F$28252,Sheet1!$I$5:$I$28252,$B586,Sheet1!$L$5:$L$28252,$A586,Sheet1!$D$5:$D$28252,"药机微信",Sheet1!$E$5:$E$28252,"&lt;&gt;*调拨*")+SUMIFS(Sheet1!$F$5:$F$28252,Sheet1!$I$5:$I$28252,$B586,Sheet1!$L$5:$L$28252,$A586,Sheet1!$E$5:$E$28252,"*药机微信*",Sheet1!$D$5:$D$28252,"&lt;&gt;药机微信",Sheet1!$D$5:$D$28252,"&lt;&gt;内部转款",Sheet1!$D$5:$D$28252,"&lt;&gt;内部转账",Sheet1!$E$5:$E$28252,"&lt;&gt;*调拨*")</f>
        <v>0</v>
      </c>
      <c r="Q586" s="32">
        <f>SUMIFS(Sheet1!$F$5:$F$28252,Sheet1!$I$5:$I$28252,$B586,Sheet1!$L$5:$L$28252,$A586,Sheet1!$D$5:$D$28252,"亲情卡",Sheet1!$E$5:$E$28252,"&lt;&gt;*调拨*")+SUMIFS(Sheet1!$F$5:$F$28252,Sheet1!$I$5:$I$28252,$B586,Sheet1!$L$5:$L$28252,$A586,Sheet1!$E$5:$E$28252,"*亲情卡*",Sheet1!$D$5:$D$28252,"&lt;&gt;亲情卡",Sheet1!$D$5:$D$28252,"&lt;&gt;内部转款",Sheet1!$D$5:$D$28252,"&lt;&gt;内部转账",Sheet1!$E$5:$E$28252,"&lt;&gt;*调拨*")</f>
        <v>0</v>
      </c>
      <c r="R586" s="32">
        <f>SUMIFS(Sheet1!$F$5:$F$28252,Sheet1!$I$5:$I$28252,$B586,Sheet1!$L$5:$L$28252,$A586,Sheet1!$D$5:$D$28252,"优惠券",Sheet1!$E$5:$E$28252,"&lt;&gt;*调拨*")+SUMIFS(Sheet1!$F$5:$F$28252,Sheet1!$I$5:$I$28252,$B586,Sheet1!$L$5:$L$28252,$A586,Sheet1!$E$5:$E$28252,"*优惠券*",Sheet1!$D$5:$D$28252,"&lt;&gt;优惠券",Sheet1!$D$5:$D$28252,"&lt;&gt;内部转款",Sheet1!$D$5:$D$28252,"&lt;&gt;内部转账",Sheet1!$E$5:$E$28252,"&lt;&gt;*调拨*")</f>
        <v>0</v>
      </c>
      <c r="S586" s="32">
        <f>SUMIFS(Sheet1!$F$5:$F$28252,Sheet1!$I$5:$I$28252,$B586,Sheet1!$L$5:$L$28252,$A586,Sheet1!$D$5:$D$28252,"代金券",Sheet1!$E$5:$E$28252,"&lt;&gt;*调拨*")+SUMIFS(Sheet1!$F$5:$F$28252,Sheet1!$I$5:$I$28252,$B586,Sheet1!$L$5:$L$28252,$A586,Sheet1!$E$5:$E$28252,"*代金券*",Sheet1!$D$5:$D$28252,"&lt;&gt;代金券",Sheet1!$D$5:$D$28252,"&lt;&gt;内部转款",Sheet1!$D$5:$D$28252,"&lt;&gt;内部转账",Sheet1!$E$5:$E$28252,"&lt;&gt;*调拨*")</f>
        <v>0</v>
      </c>
      <c r="T586" s="32">
        <f>SUMIFS(Sheet1!$F$5:$F$28252,Sheet1!$I$5:$I$28252,$B586,Sheet1!$L$5:$L$28252,$A586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586,Sheet1!$L$5:$L$28252,$A586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586,Sheet1!$L$5:$L$28252,$A586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586,Sheet1!$L$5:$L$28252,$A586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6" s="32">
        <f>SUMIFS(Sheet1!$F$5:$F$28252,Sheet1!$I$5:$I$28252,$B586,Sheet1!$L$5:$L$28252,$A586,Sheet1!$E$5:$E$28252,"*调拨*")</f>
        <v>0</v>
      </c>
      <c r="V586" s="32">
        <f>SUMIFS(Sheet1!$F$5:$F$28252,Sheet1!$I$5:$I$28252,$B586,Sheet1!$L$5:$L$28252,$A586,Sheet1!$D$5:$D$28252,"储值",Sheet1!$E$5:$E$28252,"&lt;&gt;*调拨*")+SUMIFS(Sheet1!$F$5:$F$28252,Sheet1!$I$5:$I$28252,$B586,Sheet1!$L$5:$L$28252,$A586,Sheet1!$E$5:$E$28252,"*储值*",Sheet1!$D$5:$D$28252,"&lt;&gt;储值",Sheet1!$D$5:$D$28252,"&lt;&gt;内部转款",Sheet1!$D$5:$D$28252,"&lt;&gt;内部转账",Sheet1!$E$5:$E$28252,"&lt;&gt;*调拨*")</f>
        <v>0</v>
      </c>
      <c r="W586" s="32">
        <f>SUMIFS(Sheet1!$F$5:$F$28252,Sheet1!$I$5:$I$28252,$B586,Sheet1!$L$5:$L$28252,$A586,Sheet1!$D$5:$D$28252,"效期",Sheet1!$E$5:$E$28252,"&lt;&gt;*调拨*")+SUMIFS(Sheet1!$F$5:$F$28252,Sheet1!$I$5:$I$28252,$B586,Sheet1!$L$5:$L$28252,$A586,Sheet1!$E$5:$E$28252,"*效期*",Sheet1!$D$5:$D$28252,"&lt;&gt;效期",Sheet1!$D$5:$D$28252,"&lt;&gt;内部转款",Sheet1!$D$5:$D$28252,"&lt;&gt;内部转账",Sheet1!$E$5:$E$28252,"&lt;&gt;*调拨*")</f>
        <v>0</v>
      </c>
      <c r="X586" s="32">
        <f>SUMIFS(Sheet1!$F$5:$F$28252,Sheet1!$I$5:$I$28252,$B586,Sheet1!$L$5:$L$28252,$A586,Sheet1!$D$5:$D$28252,"内部转款",Sheet1!$E$5:$E$28252,"&lt;&gt;*调拨*")+SUMIFS(Sheet1!$F$5:$F$28252,Sheet1!$I$5:$I$28252,$B586,Sheet1!$L$5:$L$28252,$A586,Sheet1!$D$5:$D$28252,"内部转账",Sheet1!$E$5:$E$28252,"&lt;&gt;*调拨*")</f>
        <v>0</v>
      </c>
      <c r="Y586" s="32">
        <f t="shared" si="40"/>
        <v>0</v>
      </c>
      <c r="Z586" s="32">
        <f>SUMIFS(Sheet1!$F$5:$F$28252,Sheet1!$I$5:$I$28252,$B586,Sheet1!$L$5:$L$28252,$A586)</f>
        <v>0</v>
      </c>
      <c r="AA586" s="32">
        <f>SUMIFS(Sheet1!$G$5:$G$28252,Sheet1!$I$5:$I$28252,$B586,Sheet1!$L$5:$L$28252,$A586,Sheet1!$D$5:$D$28252,"工资",Sheet1!$E$5:$E$28252,"&lt;&gt;*调拨*")+SUMIFS(Sheet1!$G$5:$G$28252,Sheet1!$I$5:$I$28252,$B586,Sheet1!$L$5:$L$28252,$A586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86" s="32">
        <f>SUMIFS(Sheet1!$G$5:$G$28252,Sheet1!$I$5:$I$28252,$B586,Sheet1!$L$5:$L$28252,$A586,Sheet1!$D$5:$D$28252,"水费",Sheet1!$E$5:$E$28252,"&lt;&gt;*调拨*")+SUMIFS(Sheet1!$G$5:$G$28252,Sheet1!$I$5:$I$28252,$B586,Sheet1!$L$5:$L$28252,$A586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6" s="32">
        <f>SUMIFS(Sheet1!$G$5:$G$28252,Sheet1!$I$5:$I$28252,$B586,Sheet1!$L$5:$L$28252,$A586,Sheet1!$D$5:$D$28252,"电费",Sheet1!$E$5:$E$28252,"&lt;&gt;*调拨*")+SUMIFS(Sheet1!$G$5:$G$28252,Sheet1!$I$5:$I$28252,$B586,Sheet1!$L$5:$L$28252,$A586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6" s="32">
        <f>SUMIFS(Sheet1!$G$5:$G$28252,Sheet1!$I$5:$I$28252,$B586,Sheet1!$L$5:$L$28252,$A586,Sheet1!$D$5:$D$28252,"宽带费",Sheet1!$E$5:$E$28252,"&lt;&gt;*调拨*")+SUMIFS(Sheet1!$G$5:$G$28252,Sheet1!$I$5:$I$28252,$B586,Sheet1!$L$5:$L$28252,$A586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6" s="32">
        <f>SUMIFS(Sheet1!$G$5:$G$28252,Sheet1!$I$5:$I$28252,$B586,Sheet1!$L$5:$L$28252,$A586,Sheet1!$D$5:$D$28252,"办公费",Sheet1!$E$5:$E$28252,"&lt;&gt;*调拨*")+SUMIFS(Sheet1!$G$5:$G$28252,Sheet1!$I$5:$I$28252,$B586,Sheet1!$L$5:$L$28252,$A586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6" s="32">
        <f>SUMIFS(Sheet1!$G$5:$G$28252,Sheet1!$I$5:$I$28252,$B586,Sheet1!$L$5:$L$28252,$A586,Sheet1!$D$5:$D$28252,"话费",Sheet1!$E$5:$E$28252,"&lt;&gt;*调拨*")+SUMIFS(Sheet1!$G$5:$G$28252,Sheet1!$I$5:$I$28252,$B586,Sheet1!$L$5:$L$28252,$A586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6" s="32">
        <f>SUMIFS(Sheet1!$G$5:$G$28252,Sheet1!$I$5:$I$28252,$B586,Sheet1!$L$5:$L$28252,$A586,Sheet1!$D$5:$D$28252,"房租",Sheet1!$E$5:$E$28252,"&lt;&gt;*调拨*")+SUMIFS(Sheet1!$G$5:$G$28252,Sheet1!$I$5:$I$28252,$B586,Sheet1!$L$5:$L$28252,$A586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6" s="32">
        <f>SUMIFS(Sheet1!$G$5:$G$28252,Sheet1!$I$5:$I$28252,$B586,Sheet1!$L$5:$L$28252,$A586,Sheet1!$E$5:$E$28252,"*调拨*")</f>
        <v>0</v>
      </c>
      <c r="AI586" s="32">
        <f>SUMIFS(Sheet1!$G$5:$G$28252,Sheet1!$I$5:$I$28252,$B586,Sheet1!$L$5:$L$28252,$A586,Sheet1!$D$5:$D$28252,"内部转款",Sheet1!$E$5:$E$28252,"&lt;&gt;*调拨*")+SUMIFS(Sheet1!$G$5:$G$28252,Sheet1!$I$5:$I$28252,$B586,Sheet1!$L$5:$L$28252,$A586,Sheet1!$D$5:$D$28252,"内部转账",Sheet1!$E$5:$E$28252,"&lt;&gt;*调拨*")</f>
        <v>0</v>
      </c>
      <c r="AJ586" s="32">
        <f t="shared" si="41"/>
        <v>0</v>
      </c>
      <c r="AK586" s="32">
        <f>SUMIFS(Sheet1!$G$5:$G$28252,Sheet1!$I$5:$I$28252,$B586,Sheet1!$L$5:$L$28252,$A586)</f>
        <v>0</v>
      </c>
      <c r="AL586" s="32">
        <f t="shared" si="42"/>
        <v>0</v>
      </c>
    </row>
    <row r="587" ht="16.5" spans="1:38">
      <c r="A587" s="30">
        <v>202610</v>
      </c>
      <c r="B587" s="31" t="s">
        <v>235</v>
      </c>
      <c r="C587" s="32">
        <f>SUMIFS(Sheet1!$F$5:$F$28252,Sheet1!$I$5:$I$28252,$B587,Sheet1!$L$5:$L$28252,$A587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87" s="32">
        <f>SUMIFS(Sheet1!$F$5:$F$28252,Sheet1!$I$5:$I$28252,$B587,Sheet1!$L$5:$L$28252,$A587,Sheet1!$D$5:$D$28252,"医保即时拨付",Sheet1!$E$5:$E$28252,"&lt;&gt;*调拨*")+SUMIFS(Sheet1!$F$5:$F$28252,Sheet1!$I$5:$I$28252,$B587,Sheet1!$L$5:$L$28252,$A587,Sheet1!$E$5:$E$28252,"*医保即时拨付*",Sheet1!$D$5:$D$28252,"&lt;&gt;医保即时拨付",Sheet1!$D$5:$D$28252,"&lt;&gt;内部转款",Sheet1!$D$5:$D$28252,"&lt;&gt;内部转账",Sheet1!$E$5:$E$28252,"&lt;&gt;*调拨*")</f>
        <v>0</v>
      </c>
      <c r="E587" s="32">
        <f>SUMIFS(Sheet1!$F$5:$F$28252,Sheet1!$I$5:$I$28252,$B587,Sheet1!$L$5:$L$28252,$A587,Sheet1!$D$5:$D$28252,"医保",Sheet1!$E$5:$E$28252,"&lt;&gt;*调拨*",Sheet1!$E$5:$E$28252,"&lt;&gt;*医保即时拨付*")+SUMIFS(Sheet1!$F$5:$F$28252,Sheet1!$I$5:$I$28252,$B587,Sheet1!$L$5:$L$28252,$A587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87" s="32">
        <f>SUMIFS(Sheet1!$F$5:$F$28252,Sheet1!$I$5:$I$28252,$B587,Sheet1!$L$5:$L$28252,$A587,Sheet1!$D$5:$D$28252,"聚合",Sheet1!$E$5:$E$28252,"&lt;&gt;*调拨*")+SUMIFS(Sheet1!$F$5:$F$28252,Sheet1!$I$5:$I$28252,$B587,Sheet1!$L$5:$L$28252,$A587,Sheet1!$E$5:$E$28252,"*聚合*",Sheet1!$D$5:$D$28252,"&lt;&gt;聚合",Sheet1!$D$5:$D$28252,"&lt;&gt;内部转款",Sheet1!$D$5:$D$28252,"&lt;&gt;内部转账",Sheet1!$E$5:$E$28252,"&lt;&gt;*调拨*")</f>
        <v>0</v>
      </c>
      <c r="G587" s="32">
        <f>SUMIFS(Sheet1!$F$5:$F$28252,Sheet1!$I$5:$I$28252,$B587,Sheet1!$L$5:$L$28252,$A587,Sheet1!$D$5:$D$28252,"24小时微信",Sheet1!$E$5:$E$28252,"&lt;&gt;*调拨*")+SUMIFS(Sheet1!$F$5:$F$28252,Sheet1!$I$5:$I$28252,$B587,Sheet1!$L$5:$L$28252,$A587,Sheet1!$E$5:$E$28252,"*24小时微信*",Sheet1!$D$5:$D$28252,"&lt;&gt;24小时微信",Sheet1!$D$5:$D$28252,"&lt;&gt;内部转款",Sheet1!$D$5:$D$28252,"&lt;&gt;内部转账",Sheet1!$E$5:$E$28252,"&lt;&gt;*调拨*")</f>
        <v>0</v>
      </c>
      <c r="H587" s="32">
        <f>SUMIFS(Sheet1!$F$5:$F$28252,Sheet1!$I$5:$I$28252,$B587,Sheet1!$L$5:$L$28252,$A587,Sheet1!$D$5:$D$28252,"美团",Sheet1!$E$5:$E$28252,"&lt;&gt;*调拨*")+SUMIFS(Sheet1!$F$5:$F$28252,Sheet1!$I$5:$I$28252,$B587,Sheet1!$L$5:$L$28252,$A587,Sheet1!$E$5:$E$28252,"*美团*",Sheet1!$D$5:$D$28252,"&lt;&gt;美团",Sheet1!$D$5:$D$28252,"&lt;&gt;内部转款",Sheet1!$D$5:$D$28252,"&lt;&gt;内部转账",Sheet1!$E$5:$E$28252,"&lt;&gt;*调拨*")</f>
        <v>0</v>
      </c>
      <c r="I587" s="32">
        <f>SUMIFS(Sheet1!$F$5:$F$28252,Sheet1!$I$5:$I$28252,$B587,Sheet1!$L$5:$L$28252,$A587,Sheet1!$D$5:$D$28252,"饿了么",Sheet1!$E$5:$E$28252,"&lt;&gt;*调拨*")+SUMIFS(Sheet1!$F$5:$F$28252,Sheet1!$I$5:$I$28252,$B587,Sheet1!$L$5:$L$28252,$A587,Sheet1!$E$5:$E$28252,"*饿了么*",Sheet1!$D$5:$D$28252,"&lt;&gt;饿了么",Sheet1!$D$5:$D$28252,"&lt;&gt;内部转款",Sheet1!$D$5:$D$28252,"&lt;&gt;内部转账",Sheet1!$E$5:$E$28252,"&lt;&gt;*调拨*")</f>
        <v>0</v>
      </c>
      <c r="J587" s="32">
        <f>SUMIFS(Sheet1!$F$5:$F$28252,Sheet1!$I$5:$I$28252,$B587,Sheet1!$L$5:$L$28252,$A587,Sheet1!$D$5:$D$28252,"健E卡",Sheet1!$E$5:$E$28252,"&lt;&gt;*调拨*")+SUMIFS(Sheet1!$F$5:$F$28252,Sheet1!$I$5:$I$28252,$B587,Sheet1!$L$5:$L$28252,$A587,Sheet1!$E$5:$E$28252,"*健E卡*",Sheet1!$D$5:$D$28252,"&lt;&gt;健E卡",Sheet1!$D$5:$D$28252,"&lt;&gt;内部转款",Sheet1!$D$5:$D$28252,"&lt;&gt;内部转账",Sheet1!$E$5:$E$28252,"&lt;&gt;*调拨*")</f>
        <v>0</v>
      </c>
      <c r="K587" s="32">
        <f>SUMIFS(Sheet1!$F$5:$F$28252,Sheet1!$I$5:$I$28252,$B587,Sheet1!$L$5:$L$28252,$A587,Sheet1!$D$5:$D$28252,"抖音",Sheet1!$E$5:$E$28252,"&lt;&gt;*调拨*")+SUMIFS(Sheet1!$F$5:$F$28252,Sheet1!$I$5:$I$28252,$B587,Sheet1!$L$5:$L$28252,$A587,Sheet1!$E$5:$E$28252,"*抖音*",Sheet1!$D$5:$D$28252,"&lt;&gt;抖音",Sheet1!$D$5:$D$28252,"&lt;&gt;内部转款",Sheet1!$D$5:$D$28252,"&lt;&gt;内部转账",Sheet1!$E$5:$E$28252,"&lt;&gt;*调拨*")</f>
        <v>0</v>
      </c>
      <c r="L587" s="32">
        <f>SUMIFS(Sheet1!$F$5:$F$28252,Sheet1!$I$5:$I$28252,$B587,Sheet1!$L$5:$L$28252,$A587,Sheet1!$D$5:$D$28252,"医卡通",Sheet1!$E$5:$E$28252,"&lt;&gt;*调拨*")+SUMIFS(Sheet1!$F$5:$F$28252,Sheet1!$I$5:$I$28252,$B587,Sheet1!$L$5:$L$28252,$A587,Sheet1!$E$5:$E$28252,"*医卡通*",Sheet1!$D$5:$D$28252,"&lt;&gt;医卡通",Sheet1!$D$5:$D$28252,"&lt;&gt;内部转款",Sheet1!$D$5:$D$28252,"&lt;&gt;内部转账",Sheet1!$E$5:$E$28252,"&lt;&gt;*调拨*")</f>
        <v>0</v>
      </c>
      <c r="M587" s="32">
        <f>SUMIFS(Sheet1!$F$5:$F$28252,Sheet1!$I$5:$I$28252,$B587,Sheet1!$L$5:$L$28252,$A587,Sheet1!$D$5:$D$28252,"企健网",Sheet1!$E$5:$E$28252,"&lt;&gt;*调拨*")+SUMIFS(Sheet1!$F$5:$F$28252,Sheet1!$I$5:$I$28252,$B587,Sheet1!$L$5:$L$28252,$A587,Sheet1!$E$5:$E$28252,"*企健网*",Sheet1!$D$5:$D$28252,"&lt;&gt;企健网",Sheet1!$D$5:$D$28252,"&lt;&gt;内部转款",Sheet1!$D$5:$D$28252,"&lt;&gt;内部转账",Sheet1!$E$5:$E$28252,"&lt;&gt;*调拨*")</f>
        <v>0</v>
      </c>
      <c r="N587" s="32">
        <f>SUMIFS(Sheet1!$F$5:$F$28252,Sheet1!$I$5:$I$28252,$B587,Sheet1!$L$5:$L$28252,$A587,Sheet1!$D$5:$D$28252,"银联",Sheet1!$E$5:$E$28252,"&lt;&gt;*调拨*")+SUMIFS(Sheet1!$F$5:$F$28252,Sheet1!$I$5:$I$28252,$B587,Sheet1!$L$5:$L$28252,$A587,Sheet1!$E$5:$E$28252,"*银联*",Sheet1!$D$5:$D$28252,"&lt;&gt;银联",Sheet1!$D$5:$D$28252,"&lt;&gt;内部转款",Sheet1!$D$5:$D$28252,"&lt;&gt;内部转账",Sheet1!$E$5:$E$28252,"&lt;&gt;*调拨*")</f>
        <v>0</v>
      </c>
      <c r="O587" s="32">
        <f>SUMIFS(Sheet1!$F$5:$F$28252,Sheet1!$I$5:$I$28252,$B587,Sheet1!$L$5:$L$28252,$A587,Sheet1!$D$5:$D$28252,"京东",Sheet1!$E$5:$E$28252,"&lt;&gt;*调拨*")+SUMIFS(Sheet1!$F$5:$F$28252,Sheet1!$I$5:$I$28252,$B587,Sheet1!$L$5:$L$28252,$A587,Sheet1!$E$5:$E$28252,"*京东*",Sheet1!$D$5:$D$28252,"&lt;&gt;京东",Sheet1!$D$5:$D$28252,"&lt;&gt;内部转款",Sheet1!$D$5:$D$28252,"&lt;&gt;内部转账",Sheet1!$E$5:$E$28252,"&lt;&gt;*调拨*")</f>
        <v>0</v>
      </c>
      <c r="P587" s="32">
        <f>SUMIFS(Sheet1!$F$5:$F$28252,Sheet1!$I$5:$I$28252,$B587,Sheet1!$L$5:$L$28252,$A587,Sheet1!$D$5:$D$28252,"药机微信",Sheet1!$E$5:$E$28252,"&lt;&gt;*调拨*")+SUMIFS(Sheet1!$F$5:$F$28252,Sheet1!$I$5:$I$28252,$B587,Sheet1!$L$5:$L$28252,$A587,Sheet1!$E$5:$E$28252,"*药机微信*",Sheet1!$D$5:$D$28252,"&lt;&gt;药机微信",Sheet1!$D$5:$D$28252,"&lt;&gt;内部转款",Sheet1!$D$5:$D$28252,"&lt;&gt;内部转账",Sheet1!$E$5:$E$28252,"&lt;&gt;*调拨*")</f>
        <v>0</v>
      </c>
      <c r="Q587" s="32">
        <f>SUMIFS(Sheet1!$F$5:$F$28252,Sheet1!$I$5:$I$28252,$B587,Sheet1!$L$5:$L$28252,$A587,Sheet1!$D$5:$D$28252,"亲情卡",Sheet1!$E$5:$E$28252,"&lt;&gt;*调拨*")+SUMIFS(Sheet1!$F$5:$F$28252,Sheet1!$I$5:$I$28252,$B587,Sheet1!$L$5:$L$28252,$A587,Sheet1!$E$5:$E$28252,"*亲情卡*",Sheet1!$D$5:$D$28252,"&lt;&gt;亲情卡",Sheet1!$D$5:$D$28252,"&lt;&gt;内部转款",Sheet1!$D$5:$D$28252,"&lt;&gt;内部转账",Sheet1!$E$5:$E$28252,"&lt;&gt;*调拨*")</f>
        <v>0</v>
      </c>
      <c r="R587" s="32">
        <f>SUMIFS(Sheet1!$F$5:$F$28252,Sheet1!$I$5:$I$28252,$B587,Sheet1!$L$5:$L$28252,$A587,Sheet1!$D$5:$D$28252,"优惠券",Sheet1!$E$5:$E$28252,"&lt;&gt;*调拨*")+SUMIFS(Sheet1!$F$5:$F$28252,Sheet1!$I$5:$I$28252,$B587,Sheet1!$L$5:$L$28252,$A587,Sheet1!$E$5:$E$28252,"*优惠券*",Sheet1!$D$5:$D$28252,"&lt;&gt;优惠券",Sheet1!$D$5:$D$28252,"&lt;&gt;内部转款",Sheet1!$D$5:$D$28252,"&lt;&gt;内部转账",Sheet1!$E$5:$E$28252,"&lt;&gt;*调拨*")</f>
        <v>0</v>
      </c>
      <c r="S587" s="32">
        <f>SUMIFS(Sheet1!$F$5:$F$28252,Sheet1!$I$5:$I$28252,$B587,Sheet1!$L$5:$L$28252,$A587,Sheet1!$D$5:$D$28252,"代金券",Sheet1!$E$5:$E$28252,"&lt;&gt;*调拨*")+SUMIFS(Sheet1!$F$5:$F$28252,Sheet1!$I$5:$I$28252,$B587,Sheet1!$L$5:$L$28252,$A587,Sheet1!$E$5:$E$28252,"*代金券*",Sheet1!$D$5:$D$28252,"&lt;&gt;代金券",Sheet1!$D$5:$D$28252,"&lt;&gt;内部转款",Sheet1!$D$5:$D$28252,"&lt;&gt;内部转账",Sheet1!$E$5:$E$28252,"&lt;&gt;*调拨*")</f>
        <v>0</v>
      </c>
      <c r="T587" s="32">
        <f>SUMIFS(Sheet1!$F$5:$F$28252,Sheet1!$I$5:$I$28252,$B587,Sheet1!$L$5:$L$28252,$A587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587,Sheet1!$L$5:$L$28252,$A587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587,Sheet1!$L$5:$L$28252,$A587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587,Sheet1!$L$5:$L$28252,$A587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7" s="32">
        <f>SUMIFS(Sheet1!$F$5:$F$28252,Sheet1!$I$5:$I$28252,$B587,Sheet1!$L$5:$L$28252,$A587,Sheet1!$E$5:$E$28252,"*调拨*")</f>
        <v>0</v>
      </c>
      <c r="V587" s="32">
        <f>SUMIFS(Sheet1!$F$5:$F$28252,Sheet1!$I$5:$I$28252,$B587,Sheet1!$L$5:$L$28252,$A587,Sheet1!$D$5:$D$28252,"储值",Sheet1!$E$5:$E$28252,"&lt;&gt;*调拨*")+SUMIFS(Sheet1!$F$5:$F$28252,Sheet1!$I$5:$I$28252,$B587,Sheet1!$L$5:$L$28252,$A587,Sheet1!$E$5:$E$28252,"*储值*",Sheet1!$D$5:$D$28252,"&lt;&gt;储值",Sheet1!$D$5:$D$28252,"&lt;&gt;内部转款",Sheet1!$D$5:$D$28252,"&lt;&gt;内部转账",Sheet1!$E$5:$E$28252,"&lt;&gt;*调拨*")</f>
        <v>0</v>
      </c>
      <c r="W587" s="32">
        <f>SUMIFS(Sheet1!$F$5:$F$28252,Sheet1!$I$5:$I$28252,$B587,Sheet1!$L$5:$L$28252,$A587,Sheet1!$D$5:$D$28252,"效期",Sheet1!$E$5:$E$28252,"&lt;&gt;*调拨*")+SUMIFS(Sheet1!$F$5:$F$28252,Sheet1!$I$5:$I$28252,$B587,Sheet1!$L$5:$L$28252,$A587,Sheet1!$E$5:$E$28252,"*效期*",Sheet1!$D$5:$D$28252,"&lt;&gt;效期",Sheet1!$D$5:$D$28252,"&lt;&gt;内部转款",Sheet1!$D$5:$D$28252,"&lt;&gt;内部转账",Sheet1!$E$5:$E$28252,"&lt;&gt;*调拨*")</f>
        <v>0</v>
      </c>
      <c r="X587" s="32">
        <f>SUMIFS(Sheet1!$F$5:$F$28252,Sheet1!$I$5:$I$28252,$B587,Sheet1!$L$5:$L$28252,$A587,Sheet1!$D$5:$D$28252,"内部转款",Sheet1!$E$5:$E$28252,"&lt;&gt;*调拨*")+SUMIFS(Sheet1!$F$5:$F$28252,Sheet1!$I$5:$I$28252,$B587,Sheet1!$L$5:$L$28252,$A587,Sheet1!$D$5:$D$28252,"内部转账",Sheet1!$E$5:$E$28252,"&lt;&gt;*调拨*")</f>
        <v>0</v>
      </c>
      <c r="Y587" s="32">
        <f t="shared" si="40"/>
        <v>0</v>
      </c>
      <c r="Z587" s="32">
        <f>SUMIFS(Sheet1!$F$5:$F$28252,Sheet1!$I$5:$I$28252,$B587,Sheet1!$L$5:$L$28252,$A587)</f>
        <v>0</v>
      </c>
      <c r="AA587" s="32">
        <f>SUMIFS(Sheet1!$G$5:$G$28252,Sheet1!$I$5:$I$28252,$B587,Sheet1!$L$5:$L$28252,$A587,Sheet1!$D$5:$D$28252,"工资",Sheet1!$E$5:$E$28252,"&lt;&gt;*调拨*")+SUMIFS(Sheet1!$G$5:$G$28252,Sheet1!$I$5:$I$28252,$B587,Sheet1!$L$5:$L$28252,$A587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87" s="32">
        <f>SUMIFS(Sheet1!$G$5:$G$28252,Sheet1!$I$5:$I$28252,$B587,Sheet1!$L$5:$L$28252,$A587,Sheet1!$D$5:$D$28252,"水费",Sheet1!$E$5:$E$28252,"&lt;&gt;*调拨*")+SUMIFS(Sheet1!$G$5:$G$28252,Sheet1!$I$5:$I$28252,$B587,Sheet1!$L$5:$L$28252,$A587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7" s="32">
        <f>SUMIFS(Sheet1!$G$5:$G$28252,Sheet1!$I$5:$I$28252,$B587,Sheet1!$L$5:$L$28252,$A587,Sheet1!$D$5:$D$28252,"电费",Sheet1!$E$5:$E$28252,"&lt;&gt;*调拨*")+SUMIFS(Sheet1!$G$5:$G$28252,Sheet1!$I$5:$I$28252,$B587,Sheet1!$L$5:$L$28252,$A587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7" s="32">
        <f>SUMIFS(Sheet1!$G$5:$G$28252,Sheet1!$I$5:$I$28252,$B587,Sheet1!$L$5:$L$28252,$A587,Sheet1!$D$5:$D$28252,"宽带费",Sheet1!$E$5:$E$28252,"&lt;&gt;*调拨*")+SUMIFS(Sheet1!$G$5:$G$28252,Sheet1!$I$5:$I$28252,$B587,Sheet1!$L$5:$L$28252,$A587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7" s="32">
        <f>SUMIFS(Sheet1!$G$5:$G$28252,Sheet1!$I$5:$I$28252,$B587,Sheet1!$L$5:$L$28252,$A587,Sheet1!$D$5:$D$28252,"办公费",Sheet1!$E$5:$E$28252,"&lt;&gt;*调拨*")+SUMIFS(Sheet1!$G$5:$G$28252,Sheet1!$I$5:$I$28252,$B587,Sheet1!$L$5:$L$28252,$A587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7" s="32">
        <f>SUMIFS(Sheet1!$G$5:$G$28252,Sheet1!$I$5:$I$28252,$B587,Sheet1!$L$5:$L$28252,$A587,Sheet1!$D$5:$D$28252,"话费",Sheet1!$E$5:$E$28252,"&lt;&gt;*调拨*")+SUMIFS(Sheet1!$G$5:$G$28252,Sheet1!$I$5:$I$28252,$B587,Sheet1!$L$5:$L$28252,$A587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7" s="32">
        <f>SUMIFS(Sheet1!$G$5:$G$28252,Sheet1!$I$5:$I$28252,$B587,Sheet1!$L$5:$L$28252,$A587,Sheet1!$D$5:$D$28252,"房租",Sheet1!$E$5:$E$28252,"&lt;&gt;*调拨*")+SUMIFS(Sheet1!$G$5:$G$28252,Sheet1!$I$5:$I$28252,$B587,Sheet1!$L$5:$L$28252,$A587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7" s="32">
        <f>SUMIFS(Sheet1!$G$5:$G$28252,Sheet1!$I$5:$I$28252,$B587,Sheet1!$L$5:$L$28252,$A587,Sheet1!$E$5:$E$28252,"*调拨*")</f>
        <v>0</v>
      </c>
      <c r="AI587" s="32">
        <f>SUMIFS(Sheet1!$G$5:$G$28252,Sheet1!$I$5:$I$28252,$B587,Sheet1!$L$5:$L$28252,$A587,Sheet1!$D$5:$D$28252,"内部转款",Sheet1!$E$5:$E$28252,"&lt;&gt;*调拨*")+SUMIFS(Sheet1!$G$5:$G$28252,Sheet1!$I$5:$I$28252,$B587,Sheet1!$L$5:$L$28252,$A587,Sheet1!$D$5:$D$28252,"内部转账",Sheet1!$E$5:$E$28252,"&lt;&gt;*调拨*")</f>
        <v>0</v>
      </c>
      <c r="AJ587" s="32">
        <f t="shared" si="41"/>
        <v>0</v>
      </c>
      <c r="AK587" s="32">
        <f>SUMIFS(Sheet1!$G$5:$G$28252,Sheet1!$I$5:$I$28252,$B587,Sheet1!$L$5:$L$28252,$A587)</f>
        <v>0</v>
      </c>
      <c r="AL587" s="32">
        <f t="shared" si="42"/>
        <v>0</v>
      </c>
    </row>
    <row r="588" ht="16.5" spans="1:38">
      <c r="A588" s="30">
        <v>202610</v>
      </c>
      <c r="B588" s="31" t="s">
        <v>267</v>
      </c>
      <c r="C588" s="32">
        <f>SUMIFS(Sheet1!$F$5:$F$28252,Sheet1!$I$5:$I$28252,$B588,Sheet1!$L$5:$L$28252,$A588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88" s="32">
        <f>SUMIFS(Sheet1!$F$5:$F$28252,Sheet1!$I$5:$I$28252,$B588,Sheet1!$L$5:$L$28252,$A588,Sheet1!$D$5:$D$28252,"医保即时拨付",Sheet1!$E$5:$E$28252,"&lt;&gt;*调拨*")+SUMIFS(Sheet1!$F$5:$F$28252,Sheet1!$I$5:$I$28252,$B588,Sheet1!$L$5:$L$28252,$A588,Sheet1!$E$5:$E$28252,"*医保即时拨付*",Sheet1!$D$5:$D$28252,"&lt;&gt;医保即时拨付",Sheet1!$D$5:$D$28252,"&lt;&gt;内部转款",Sheet1!$D$5:$D$28252,"&lt;&gt;内部转账",Sheet1!$E$5:$E$28252,"&lt;&gt;*调拨*")</f>
        <v>0</v>
      </c>
      <c r="E588" s="32">
        <f>SUMIFS(Sheet1!$F$5:$F$28252,Sheet1!$I$5:$I$28252,$B588,Sheet1!$L$5:$L$28252,$A588,Sheet1!$D$5:$D$28252,"医保",Sheet1!$E$5:$E$28252,"&lt;&gt;*调拨*",Sheet1!$E$5:$E$28252,"&lt;&gt;*医保即时拨付*")+SUMIFS(Sheet1!$F$5:$F$28252,Sheet1!$I$5:$I$28252,$B588,Sheet1!$L$5:$L$28252,$A588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88" s="32">
        <f>SUMIFS(Sheet1!$F$5:$F$28252,Sheet1!$I$5:$I$28252,$B588,Sheet1!$L$5:$L$28252,$A588,Sheet1!$D$5:$D$28252,"聚合",Sheet1!$E$5:$E$28252,"&lt;&gt;*调拨*")+SUMIFS(Sheet1!$F$5:$F$28252,Sheet1!$I$5:$I$28252,$B588,Sheet1!$L$5:$L$28252,$A588,Sheet1!$E$5:$E$28252,"*聚合*",Sheet1!$D$5:$D$28252,"&lt;&gt;聚合",Sheet1!$D$5:$D$28252,"&lt;&gt;内部转款",Sheet1!$D$5:$D$28252,"&lt;&gt;内部转账",Sheet1!$E$5:$E$28252,"&lt;&gt;*调拨*")</f>
        <v>0</v>
      </c>
      <c r="G588" s="32">
        <f>SUMIFS(Sheet1!$F$5:$F$28252,Sheet1!$I$5:$I$28252,$B588,Sheet1!$L$5:$L$28252,$A588,Sheet1!$D$5:$D$28252,"24小时微信",Sheet1!$E$5:$E$28252,"&lt;&gt;*调拨*")+SUMIFS(Sheet1!$F$5:$F$28252,Sheet1!$I$5:$I$28252,$B588,Sheet1!$L$5:$L$28252,$A588,Sheet1!$E$5:$E$28252,"*24小时微信*",Sheet1!$D$5:$D$28252,"&lt;&gt;24小时微信",Sheet1!$D$5:$D$28252,"&lt;&gt;内部转款",Sheet1!$D$5:$D$28252,"&lt;&gt;内部转账",Sheet1!$E$5:$E$28252,"&lt;&gt;*调拨*")</f>
        <v>0</v>
      </c>
      <c r="H588" s="32">
        <f>SUMIFS(Sheet1!$F$5:$F$28252,Sheet1!$I$5:$I$28252,$B588,Sheet1!$L$5:$L$28252,$A588,Sheet1!$D$5:$D$28252,"美团",Sheet1!$E$5:$E$28252,"&lt;&gt;*调拨*")+SUMIFS(Sheet1!$F$5:$F$28252,Sheet1!$I$5:$I$28252,$B588,Sheet1!$L$5:$L$28252,$A588,Sheet1!$E$5:$E$28252,"*美团*",Sheet1!$D$5:$D$28252,"&lt;&gt;美团",Sheet1!$D$5:$D$28252,"&lt;&gt;内部转款",Sheet1!$D$5:$D$28252,"&lt;&gt;内部转账",Sheet1!$E$5:$E$28252,"&lt;&gt;*调拨*")</f>
        <v>0</v>
      </c>
      <c r="I588" s="32">
        <f>SUMIFS(Sheet1!$F$5:$F$28252,Sheet1!$I$5:$I$28252,$B588,Sheet1!$L$5:$L$28252,$A588,Sheet1!$D$5:$D$28252,"饿了么",Sheet1!$E$5:$E$28252,"&lt;&gt;*调拨*")+SUMIFS(Sheet1!$F$5:$F$28252,Sheet1!$I$5:$I$28252,$B588,Sheet1!$L$5:$L$28252,$A588,Sheet1!$E$5:$E$28252,"*饿了么*",Sheet1!$D$5:$D$28252,"&lt;&gt;饿了么",Sheet1!$D$5:$D$28252,"&lt;&gt;内部转款",Sheet1!$D$5:$D$28252,"&lt;&gt;内部转账",Sheet1!$E$5:$E$28252,"&lt;&gt;*调拨*")</f>
        <v>0</v>
      </c>
      <c r="J588" s="32">
        <f>SUMIFS(Sheet1!$F$5:$F$28252,Sheet1!$I$5:$I$28252,$B588,Sheet1!$L$5:$L$28252,$A588,Sheet1!$D$5:$D$28252,"健E卡",Sheet1!$E$5:$E$28252,"&lt;&gt;*调拨*")+SUMIFS(Sheet1!$F$5:$F$28252,Sheet1!$I$5:$I$28252,$B588,Sheet1!$L$5:$L$28252,$A588,Sheet1!$E$5:$E$28252,"*健E卡*",Sheet1!$D$5:$D$28252,"&lt;&gt;健E卡",Sheet1!$D$5:$D$28252,"&lt;&gt;内部转款",Sheet1!$D$5:$D$28252,"&lt;&gt;内部转账",Sheet1!$E$5:$E$28252,"&lt;&gt;*调拨*")</f>
        <v>0</v>
      </c>
      <c r="K588" s="32">
        <f>SUMIFS(Sheet1!$F$5:$F$28252,Sheet1!$I$5:$I$28252,$B588,Sheet1!$L$5:$L$28252,$A588,Sheet1!$D$5:$D$28252,"抖音",Sheet1!$E$5:$E$28252,"&lt;&gt;*调拨*")+SUMIFS(Sheet1!$F$5:$F$28252,Sheet1!$I$5:$I$28252,$B588,Sheet1!$L$5:$L$28252,$A588,Sheet1!$E$5:$E$28252,"*抖音*",Sheet1!$D$5:$D$28252,"&lt;&gt;抖音",Sheet1!$D$5:$D$28252,"&lt;&gt;内部转款",Sheet1!$D$5:$D$28252,"&lt;&gt;内部转账",Sheet1!$E$5:$E$28252,"&lt;&gt;*调拨*")</f>
        <v>0</v>
      </c>
      <c r="L588" s="32">
        <f>SUMIFS(Sheet1!$F$5:$F$28252,Sheet1!$I$5:$I$28252,$B588,Sheet1!$L$5:$L$28252,$A588,Sheet1!$D$5:$D$28252,"医卡通",Sheet1!$E$5:$E$28252,"&lt;&gt;*调拨*")+SUMIFS(Sheet1!$F$5:$F$28252,Sheet1!$I$5:$I$28252,$B588,Sheet1!$L$5:$L$28252,$A588,Sheet1!$E$5:$E$28252,"*医卡通*",Sheet1!$D$5:$D$28252,"&lt;&gt;医卡通",Sheet1!$D$5:$D$28252,"&lt;&gt;内部转款",Sheet1!$D$5:$D$28252,"&lt;&gt;内部转账",Sheet1!$E$5:$E$28252,"&lt;&gt;*调拨*")</f>
        <v>0</v>
      </c>
      <c r="M588" s="32">
        <f>SUMIFS(Sheet1!$F$5:$F$28252,Sheet1!$I$5:$I$28252,$B588,Sheet1!$L$5:$L$28252,$A588,Sheet1!$D$5:$D$28252,"企健网",Sheet1!$E$5:$E$28252,"&lt;&gt;*调拨*")+SUMIFS(Sheet1!$F$5:$F$28252,Sheet1!$I$5:$I$28252,$B588,Sheet1!$L$5:$L$28252,$A588,Sheet1!$E$5:$E$28252,"*企健网*",Sheet1!$D$5:$D$28252,"&lt;&gt;企健网",Sheet1!$D$5:$D$28252,"&lt;&gt;内部转款",Sheet1!$D$5:$D$28252,"&lt;&gt;内部转账",Sheet1!$E$5:$E$28252,"&lt;&gt;*调拨*")</f>
        <v>0</v>
      </c>
      <c r="N588" s="32">
        <f>SUMIFS(Sheet1!$F$5:$F$28252,Sheet1!$I$5:$I$28252,$B588,Sheet1!$L$5:$L$28252,$A588,Sheet1!$D$5:$D$28252,"银联",Sheet1!$E$5:$E$28252,"&lt;&gt;*调拨*")+SUMIFS(Sheet1!$F$5:$F$28252,Sheet1!$I$5:$I$28252,$B588,Sheet1!$L$5:$L$28252,$A588,Sheet1!$E$5:$E$28252,"*银联*",Sheet1!$D$5:$D$28252,"&lt;&gt;银联",Sheet1!$D$5:$D$28252,"&lt;&gt;内部转款",Sheet1!$D$5:$D$28252,"&lt;&gt;内部转账",Sheet1!$E$5:$E$28252,"&lt;&gt;*调拨*")</f>
        <v>0</v>
      </c>
      <c r="O588" s="32">
        <f>SUMIFS(Sheet1!$F$5:$F$28252,Sheet1!$I$5:$I$28252,$B588,Sheet1!$L$5:$L$28252,$A588,Sheet1!$D$5:$D$28252,"京东",Sheet1!$E$5:$E$28252,"&lt;&gt;*调拨*")+SUMIFS(Sheet1!$F$5:$F$28252,Sheet1!$I$5:$I$28252,$B588,Sheet1!$L$5:$L$28252,$A588,Sheet1!$E$5:$E$28252,"*京东*",Sheet1!$D$5:$D$28252,"&lt;&gt;京东",Sheet1!$D$5:$D$28252,"&lt;&gt;内部转款",Sheet1!$D$5:$D$28252,"&lt;&gt;内部转账",Sheet1!$E$5:$E$28252,"&lt;&gt;*调拨*")</f>
        <v>0</v>
      </c>
      <c r="P588" s="32">
        <f>SUMIFS(Sheet1!$F$5:$F$28252,Sheet1!$I$5:$I$28252,$B588,Sheet1!$L$5:$L$28252,$A588,Sheet1!$D$5:$D$28252,"药机微信",Sheet1!$E$5:$E$28252,"&lt;&gt;*调拨*")+SUMIFS(Sheet1!$F$5:$F$28252,Sheet1!$I$5:$I$28252,$B588,Sheet1!$L$5:$L$28252,$A588,Sheet1!$E$5:$E$28252,"*药机微信*",Sheet1!$D$5:$D$28252,"&lt;&gt;药机微信",Sheet1!$D$5:$D$28252,"&lt;&gt;内部转款",Sheet1!$D$5:$D$28252,"&lt;&gt;内部转账",Sheet1!$E$5:$E$28252,"&lt;&gt;*调拨*")</f>
        <v>0</v>
      </c>
      <c r="Q588" s="32">
        <f>SUMIFS(Sheet1!$F$5:$F$28252,Sheet1!$I$5:$I$28252,$B588,Sheet1!$L$5:$L$28252,$A588,Sheet1!$D$5:$D$28252,"亲情卡",Sheet1!$E$5:$E$28252,"&lt;&gt;*调拨*")+SUMIFS(Sheet1!$F$5:$F$28252,Sheet1!$I$5:$I$28252,$B588,Sheet1!$L$5:$L$28252,$A588,Sheet1!$E$5:$E$28252,"*亲情卡*",Sheet1!$D$5:$D$28252,"&lt;&gt;亲情卡",Sheet1!$D$5:$D$28252,"&lt;&gt;内部转款",Sheet1!$D$5:$D$28252,"&lt;&gt;内部转账",Sheet1!$E$5:$E$28252,"&lt;&gt;*调拨*")</f>
        <v>0</v>
      </c>
      <c r="R588" s="32">
        <f>SUMIFS(Sheet1!$F$5:$F$28252,Sheet1!$I$5:$I$28252,$B588,Sheet1!$L$5:$L$28252,$A588,Sheet1!$D$5:$D$28252,"优惠券",Sheet1!$E$5:$E$28252,"&lt;&gt;*调拨*")+SUMIFS(Sheet1!$F$5:$F$28252,Sheet1!$I$5:$I$28252,$B588,Sheet1!$L$5:$L$28252,$A588,Sheet1!$E$5:$E$28252,"*优惠券*",Sheet1!$D$5:$D$28252,"&lt;&gt;优惠券",Sheet1!$D$5:$D$28252,"&lt;&gt;内部转款",Sheet1!$D$5:$D$28252,"&lt;&gt;内部转账",Sheet1!$E$5:$E$28252,"&lt;&gt;*调拨*")</f>
        <v>0</v>
      </c>
      <c r="S588" s="32">
        <f>SUMIFS(Sheet1!$F$5:$F$28252,Sheet1!$I$5:$I$28252,$B588,Sheet1!$L$5:$L$28252,$A588,Sheet1!$D$5:$D$28252,"代金券",Sheet1!$E$5:$E$28252,"&lt;&gt;*调拨*")+SUMIFS(Sheet1!$F$5:$F$28252,Sheet1!$I$5:$I$28252,$B588,Sheet1!$L$5:$L$28252,$A588,Sheet1!$E$5:$E$28252,"*代金券*",Sheet1!$D$5:$D$28252,"&lt;&gt;代金券",Sheet1!$D$5:$D$28252,"&lt;&gt;内部转款",Sheet1!$D$5:$D$28252,"&lt;&gt;内部转账",Sheet1!$E$5:$E$28252,"&lt;&gt;*调拨*")</f>
        <v>0</v>
      </c>
      <c r="T588" s="32">
        <f>SUMIFS(Sheet1!$F$5:$F$28252,Sheet1!$I$5:$I$28252,$B588,Sheet1!$L$5:$L$28252,$A588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588,Sheet1!$L$5:$L$28252,$A588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588,Sheet1!$L$5:$L$28252,$A588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588,Sheet1!$L$5:$L$28252,$A588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8" s="32">
        <f>SUMIFS(Sheet1!$F$5:$F$28252,Sheet1!$I$5:$I$28252,$B588,Sheet1!$L$5:$L$28252,$A588,Sheet1!$E$5:$E$28252,"*调拨*")</f>
        <v>0</v>
      </c>
      <c r="V588" s="32">
        <f>SUMIFS(Sheet1!$F$5:$F$28252,Sheet1!$I$5:$I$28252,$B588,Sheet1!$L$5:$L$28252,$A588,Sheet1!$D$5:$D$28252,"储值",Sheet1!$E$5:$E$28252,"&lt;&gt;*调拨*")+SUMIFS(Sheet1!$F$5:$F$28252,Sheet1!$I$5:$I$28252,$B588,Sheet1!$L$5:$L$28252,$A588,Sheet1!$E$5:$E$28252,"*储值*",Sheet1!$D$5:$D$28252,"&lt;&gt;储值",Sheet1!$D$5:$D$28252,"&lt;&gt;内部转款",Sheet1!$D$5:$D$28252,"&lt;&gt;内部转账",Sheet1!$E$5:$E$28252,"&lt;&gt;*调拨*")</f>
        <v>0</v>
      </c>
      <c r="W588" s="32">
        <f>SUMIFS(Sheet1!$F$5:$F$28252,Sheet1!$I$5:$I$28252,$B588,Sheet1!$L$5:$L$28252,$A588,Sheet1!$D$5:$D$28252,"效期",Sheet1!$E$5:$E$28252,"&lt;&gt;*调拨*")+SUMIFS(Sheet1!$F$5:$F$28252,Sheet1!$I$5:$I$28252,$B588,Sheet1!$L$5:$L$28252,$A588,Sheet1!$E$5:$E$28252,"*效期*",Sheet1!$D$5:$D$28252,"&lt;&gt;效期",Sheet1!$D$5:$D$28252,"&lt;&gt;内部转款",Sheet1!$D$5:$D$28252,"&lt;&gt;内部转账",Sheet1!$E$5:$E$28252,"&lt;&gt;*调拨*")</f>
        <v>0</v>
      </c>
      <c r="X588" s="32">
        <f>SUMIFS(Sheet1!$F$5:$F$28252,Sheet1!$I$5:$I$28252,$B588,Sheet1!$L$5:$L$28252,$A588,Sheet1!$D$5:$D$28252,"内部转款",Sheet1!$E$5:$E$28252,"&lt;&gt;*调拨*")+SUMIFS(Sheet1!$F$5:$F$28252,Sheet1!$I$5:$I$28252,$B588,Sheet1!$L$5:$L$28252,$A588,Sheet1!$D$5:$D$28252,"内部转账",Sheet1!$E$5:$E$28252,"&lt;&gt;*调拨*")</f>
        <v>0</v>
      </c>
      <c r="Y588" s="32">
        <f t="shared" si="40"/>
        <v>0</v>
      </c>
      <c r="Z588" s="32">
        <f>SUMIFS(Sheet1!$F$5:$F$28252,Sheet1!$I$5:$I$28252,$B588,Sheet1!$L$5:$L$28252,$A588)</f>
        <v>0</v>
      </c>
      <c r="AA588" s="32">
        <f>SUMIFS(Sheet1!$G$5:$G$28252,Sheet1!$I$5:$I$28252,$B588,Sheet1!$L$5:$L$28252,$A588,Sheet1!$D$5:$D$28252,"工资",Sheet1!$E$5:$E$28252,"&lt;&gt;*调拨*")+SUMIFS(Sheet1!$G$5:$G$28252,Sheet1!$I$5:$I$28252,$B588,Sheet1!$L$5:$L$28252,$A588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88" s="32">
        <f>SUMIFS(Sheet1!$G$5:$G$28252,Sheet1!$I$5:$I$28252,$B588,Sheet1!$L$5:$L$28252,$A588,Sheet1!$D$5:$D$28252,"水费",Sheet1!$E$5:$E$28252,"&lt;&gt;*调拨*")+SUMIFS(Sheet1!$G$5:$G$28252,Sheet1!$I$5:$I$28252,$B588,Sheet1!$L$5:$L$28252,$A588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8" s="32">
        <f>SUMIFS(Sheet1!$G$5:$G$28252,Sheet1!$I$5:$I$28252,$B588,Sheet1!$L$5:$L$28252,$A588,Sheet1!$D$5:$D$28252,"电费",Sheet1!$E$5:$E$28252,"&lt;&gt;*调拨*")+SUMIFS(Sheet1!$G$5:$G$28252,Sheet1!$I$5:$I$28252,$B588,Sheet1!$L$5:$L$28252,$A588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8" s="32">
        <f>SUMIFS(Sheet1!$G$5:$G$28252,Sheet1!$I$5:$I$28252,$B588,Sheet1!$L$5:$L$28252,$A588,Sheet1!$D$5:$D$28252,"宽带费",Sheet1!$E$5:$E$28252,"&lt;&gt;*调拨*")+SUMIFS(Sheet1!$G$5:$G$28252,Sheet1!$I$5:$I$28252,$B588,Sheet1!$L$5:$L$28252,$A588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8" s="32">
        <f>SUMIFS(Sheet1!$G$5:$G$28252,Sheet1!$I$5:$I$28252,$B588,Sheet1!$L$5:$L$28252,$A588,Sheet1!$D$5:$D$28252,"办公费",Sheet1!$E$5:$E$28252,"&lt;&gt;*调拨*")+SUMIFS(Sheet1!$G$5:$G$28252,Sheet1!$I$5:$I$28252,$B588,Sheet1!$L$5:$L$28252,$A588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8" s="32">
        <f>SUMIFS(Sheet1!$G$5:$G$28252,Sheet1!$I$5:$I$28252,$B588,Sheet1!$L$5:$L$28252,$A588,Sheet1!$D$5:$D$28252,"话费",Sheet1!$E$5:$E$28252,"&lt;&gt;*调拨*")+SUMIFS(Sheet1!$G$5:$G$28252,Sheet1!$I$5:$I$28252,$B588,Sheet1!$L$5:$L$28252,$A588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8" s="32">
        <f>SUMIFS(Sheet1!$G$5:$G$28252,Sheet1!$I$5:$I$28252,$B588,Sheet1!$L$5:$L$28252,$A588,Sheet1!$D$5:$D$28252,"房租",Sheet1!$E$5:$E$28252,"&lt;&gt;*调拨*")+SUMIFS(Sheet1!$G$5:$G$28252,Sheet1!$I$5:$I$28252,$B588,Sheet1!$L$5:$L$28252,$A588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8" s="32">
        <f>SUMIFS(Sheet1!$G$5:$G$28252,Sheet1!$I$5:$I$28252,$B588,Sheet1!$L$5:$L$28252,$A588,Sheet1!$E$5:$E$28252,"*调拨*")</f>
        <v>0</v>
      </c>
      <c r="AI588" s="32">
        <f>SUMIFS(Sheet1!$G$5:$G$28252,Sheet1!$I$5:$I$28252,$B588,Sheet1!$L$5:$L$28252,$A588,Sheet1!$D$5:$D$28252,"内部转款",Sheet1!$E$5:$E$28252,"&lt;&gt;*调拨*")+SUMIFS(Sheet1!$G$5:$G$28252,Sheet1!$I$5:$I$28252,$B588,Sheet1!$L$5:$L$28252,$A588,Sheet1!$D$5:$D$28252,"内部转账",Sheet1!$E$5:$E$28252,"&lt;&gt;*调拨*")</f>
        <v>0</v>
      </c>
      <c r="AJ588" s="32">
        <f t="shared" si="41"/>
        <v>0</v>
      </c>
      <c r="AK588" s="32">
        <f>SUMIFS(Sheet1!$G$5:$G$28252,Sheet1!$I$5:$I$28252,$B588,Sheet1!$L$5:$L$28252,$A588)</f>
        <v>0</v>
      </c>
      <c r="AL588" s="32">
        <f t="shared" si="42"/>
        <v>0</v>
      </c>
    </row>
    <row r="589" ht="16.5" spans="1:38">
      <c r="A589" s="30">
        <v>202610</v>
      </c>
      <c r="B589" s="31" t="s">
        <v>84</v>
      </c>
      <c r="C589" s="32">
        <f>SUMIFS(Sheet1!$F$5:$F$28252,Sheet1!$I$5:$I$28252,$B589,Sheet1!$L$5:$L$28252,$A589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89" s="32">
        <f>SUMIFS(Sheet1!$F$5:$F$28252,Sheet1!$I$5:$I$28252,$B589,Sheet1!$L$5:$L$28252,$A589,Sheet1!$D$5:$D$28252,"医保即时拨付",Sheet1!$E$5:$E$28252,"&lt;&gt;*调拨*")+SUMIFS(Sheet1!$F$5:$F$28252,Sheet1!$I$5:$I$28252,$B589,Sheet1!$L$5:$L$28252,$A589,Sheet1!$E$5:$E$28252,"*医保即时拨付*",Sheet1!$D$5:$D$28252,"&lt;&gt;医保即时拨付",Sheet1!$D$5:$D$28252,"&lt;&gt;内部转款",Sheet1!$D$5:$D$28252,"&lt;&gt;内部转账",Sheet1!$E$5:$E$28252,"&lt;&gt;*调拨*")</f>
        <v>0</v>
      </c>
      <c r="E589" s="32">
        <f>SUMIFS(Sheet1!$F$5:$F$28252,Sheet1!$I$5:$I$28252,$B589,Sheet1!$L$5:$L$28252,$A589,Sheet1!$D$5:$D$28252,"医保",Sheet1!$E$5:$E$28252,"&lt;&gt;*调拨*",Sheet1!$E$5:$E$28252,"&lt;&gt;*医保即时拨付*")+SUMIFS(Sheet1!$F$5:$F$28252,Sheet1!$I$5:$I$28252,$B589,Sheet1!$L$5:$L$28252,$A589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89" s="32">
        <f>SUMIFS(Sheet1!$F$5:$F$28252,Sheet1!$I$5:$I$28252,$B589,Sheet1!$L$5:$L$28252,$A589,Sheet1!$D$5:$D$28252,"聚合",Sheet1!$E$5:$E$28252,"&lt;&gt;*调拨*")+SUMIFS(Sheet1!$F$5:$F$28252,Sheet1!$I$5:$I$28252,$B589,Sheet1!$L$5:$L$28252,$A589,Sheet1!$E$5:$E$28252,"*聚合*",Sheet1!$D$5:$D$28252,"&lt;&gt;聚合",Sheet1!$D$5:$D$28252,"&lt;&gt;内部转款",Sheet1!$D$5:$D$28252,"&lt;&gt;内部转账",Sheet1!$E$5:$E$28252,"&lt;&gt;*调拨*")</f>
        <v>0</v>
      </c>
      <c r="G589" s="32">
        <f>SUMIFS(Sheet1!$F$5:$F$28252,Sheet1!$I$5:$I$28252,$B589,Sheet1!$L$5:$L$28252,$A589,Sheet1!$D$5:$D$28252,"24小时微信",Sheet1!$E$5:$E$28252,"&lt;&gt;*调拨*")+SUMIFS(Sheet1!$F$5:$F$28252,Sheet1!$I$5:$I$28252,$B589,Sheet1!$L$5:$L$28252,$A589,Sheet1!$E$5:$E$28252,"*24小时微信*",Sheet1!$D$5:$D$28252,"&lt;&gt;24小时微信",Sheet1!$D$5:$D$28252,"&lt;&gt;内部转款",Sheet1!$D$5:$D$28252,"&lt;&gt;内部转账",Sheet1!$E$5:$E$28252,"&lt;&gt;*调拨*")</f>
        <v>0</v>
      </c>
      <c r="H589" s="32">
        <f>SUMIFS(Sheet1!$F$5:$F$28252,Sheet1!$I$5:$I$28252,$B589,Sheet1!$L$5:$L$28252,$A589,Sheet1!$D$5:$D$28252,"美团",Sheet1!$E$5:$E$28252,"&lt;&gt;*调拨*")+SUMIFS(Sheet1!$F$5:$F$28252,Sheet1!$I$5:$I$28252,$B589,Sheet1!$L$5:$L$28252,$A589,Sheet1!$E$5:$E$28252,"*美团*",Sheet1!$D$5:$D$28252,"&lt;&gt;美团",Sheet1!$D$5:$D$28252,"&lt;&gt;内部转款",Sheet1!$D$5:$D$28252,"&lt;&gt;内部转账",Sheet1!$E$5:$E$28252,"&lt;&gt;*调拨*")</f>
        <v>0</v>
      </c>
      <c r="I589" s="32">
        <f>SUMIFS(Sheet1!$F$5:$F$28252,Sheet1!$I$5:$I$28252,$B589,Sheet1!$L$5:$L$28252,$A589,Sheet1!$D$5:$D$28252,"饿了么",Sheet1!$E$5:$E$28252,"&lt;&gt;*调拨*")+SUMIFS(Sheet1!$F$5:$F$28252,Sheet1!$I$5:$I$28252,$B589,Sheet1!$L$5:$L$28252,$A589,Sheet1!$E$5:$E$28252,"*饿了么*",Sheet1!$D$5:$D$28252,"&lt;&gt;饿了么",Sheet1!$D$5:$D$28252,"&lt;&gt;内部转款",Sheet1!$D$5:$D$28252,"&lt;&gt;内部转账",Sheet1!$E$5:$E$28252,"&lt;&gt;*调拨*")</f>
        <v>0</v>
      </c>
      <c r="J589" s="32">
        <f>SUMIFS(Sheet1!$F$5:$F$28252,Sheet1!$I$5:$I$28252,$B589,Sheet1!$L$5:$L$28252,$A589,Sheet1!$D$5:$D$28252,"健E卡",Sheet1!$E$5:$E$28252,"&lt;&gt;*调拨*")+SUMIFS(Sheet1!$F$5:$F$28252,Sheet1!$I$5:$I$28252,$B589,Sheet1!$L$5:$L$28252,$A589,Sheet1!$E$5:$E$28252,"*健E卡*",Sheet1!$D$5:$D$28252,"&lt;&gt;健E卡",Sheet1!$D$5:$D$28252,"&lt;&gt;内部转款",Sheet1!$D$5:$D$28252,"&lt;&gt;内部转账",Sheet1!$E$5:$E$28252,"&lt;&gt;*调拨*")</f>
        <v>0</v>
      </c>
      <c r="K589" s="32">
        <f>SUMIFS(Sheet1!$F$5:$F$28252,Sheet1!$I$5:$I$28252,$B589,Sheet1!$L$5:$L$28252,$A589,Sheet1!$D$5:$D$28252,"抖音",Sheet1!$E$5:$E$28252,"&lt;&gt;*调拨*")+SUMIFS(Sheet1!$F$5:$F$28252,Sheet1!$I$5:$I$28252,$B589,Sheet1!$L$5:$L$28252,$A589,Sheet1!$E$5:$E$28252,"*抖音*",Sheet1!$D$5:$D$28252,"&lt;&gt;抖音",Sheet1!$D$5:$D$28252,"&lt;&gt;内部转款",Sheet1!$D$5:$D$28252,"&lt;&gt;内部转账",Sheet1!$E$5:$E$28252,"&lt;&gt;*调拨*")</f>
        <v>0</v>
      </c>
      <c r="L589" s="32">
        <f>SUMIFS(Sheet1!$F$5:$F$28252,Sheet1!$I$5:$I$28252,$B589,Sheet1!$L$5:$L$28252,$A589,Sheet1!$D$5:$D$28252,"医卡通",Sheet1!$E$5:$E$28252,"&lt;&gt;*调拨*")+SUMIFS(Sheet1!$F$5:$F$28252,Sheet1!$I$5:$I$28252,$B589,Sheet1!$L$5:$L$28252,$A589,Sheet1!$E$5:$E$28252,"*医卡通*",Sheet1!$D$5:$D$28252,"&lt;&gt;医卡通",Sheet1!$D$5:$D$28252,"&lt;&gt;内部转款",Sheet1!$D$5:$D$28252,"&lt;&gt;内部转账",Sheet1!$E$5:$E$28252,"&lt;&gt;*调拨*")</f>
        <v>0</v>
      </c>
      <c r="M589" s="32">
        <f>SUMIFS(Sheet1!$F$5:$F$28252,Sheet1!$I$5:$I$28252,$B589,Sheet1!$L$5:$L$28252,$A589,Sheet1!$D$5:$D$28252,"企健网",Sheet1!$E$5:$E$28252,"&lt;&gt;*调拨*")+SUMIFS(Sheet1!$F$5:$F$28252,Sheet1!$I$5:$I$28252,$B589,Sheet1!$L$5:$L$28252,$A589,Sheet1!$E$5:$E$28252,"*企健网*",Sheet1!$D$5:$D$28252,"&lt;&gt;企健网",Sheet1!$D$5:$D$28252,"&lt;&gt;内部转款",Sheet1!$D$5:$D$28252,"&lt;&gt;内部转账",Sheet1!$E$5:$E$28252,"&lt;&gt;*调拨*")</f>
        <v>0</v>
      </c>
      <c r="N589" s="32">
        <f>SUMIFS(Sheet1!$F$5:$F$28252,Sheet1!$I$5:$I$28252,$B589,Sheet1!$L$5:$L$28252,$A589,Sheet1!$D$5:$D$28252,"银联",Sheet1!$E$5:$E$28252,"&lt;&gt;*调拨*")+SUMIFS(Sheet1!$F$5:$F$28252,Sheet1!$I$5:$I$28252,$B589,Sheet1!$L$5:$L$28252,$A589,Sheet1!$E$5:$E$28252,"*银联*",Sheet1!$D$5:$D$28252,"&lt;&gt;银联",Sheet1!$D$5:$D$28252,"&lt;&gt;内部转款",Sheet1!$D$5:$D$28252,"&lt;&gt;内部转账",Sheet1!$E$5:$E$28252,"&lt;&gt;*调拨*")</f>
        <v>0</v>
      </c>
      <c r="O589" s="32">
        <f>SUMIFS(Sheet1!$F$5:$F$28252,Sheet1!$I$5:$I$28252,$B589,Sheet1!$L$5:$L$28252,$A589,Sheet1!$D$5:$D$28252,"京东",Sheet1!$E$5:$E$28252,"&lt;&gt;*调拨*")+SUMIFS(Sheet1!$F$5:$F$28252,Sheet1!$I$5:$I$28252,$B589,Sheet1!$L$5:$L$28252,$A589,Sheet1!$E$5:$E$28252,"*京东*",Sheet1!$D$5:$D$28252,"&lt;&gt;京东",Sheet1!$D$5:$D$28252,"&lt;&gt;内部转款",Sheet1!$D$5:$D$28252,"&lt;&gt;内部转账",Sheet1!$E$5:$E$28252,"&lt;&gt;*调拨*")</f>
        <v>0</v>
      </c>
      <c r="P589" s="32">
        <f>SUMIFS(Sheet1!$F$5:$F$28252,Sheet1!$I$5:$I$28252,$B589,Sheet1!$L$5:$L$28252,$A589,Sheet1!$D$5:$D$28252,"药机微信",Sheet1!$E$5:$E$28252,"&lt;&gt;*调拨*")+SUMIFS(Sheet1!$F$5:$F$28252,Sheet1!$I$5:$I$28252,$B589,Sheet1!$L$5:$L$28252,$A589,Sheet1!$E$5:$E$28252,"*药机微信*",Sheet1!$D$5:$D$28252,"&lt;&gt;药机微信",Sheet1!$D$5:$D$28252,"&lt;&gt;内部转款",Sheet1!$D$5:$D$28252,"&lt;&gt;内部转账",Sheet1!$E$5:$E$28252,"&lt;&gt;*调拨*")</f>
        <v>0</v>
      </c>
      <c r="Q589" s="32">
        <f>SUMIFS(Sheet1!$F$5:$F$28252,Sheet1!$I$5:$I$28252,$B589,Sheet1!$L$5:$L$28252,$A589,Sheet1!$D$5:$D$28252,"亲情卡",Sheet1!$E$5:$E$28252,"&lt;&gt;*调拨*")+SUMIFS(Sheet1!$F$5:$F$28252,Sheet1!$I$5:$I$28252,$B589,Sheet1!$L$5:$L$28252,$A589,Sheet1!$E$5:$E$28252,"*亲情卡*",Sheet1!$D$5:$D$28252,"&lt;&gt;亲情卡",Sheet1!$D$5:$D$28252,"&lt;&gt;内部转款",Sheet1!$D$5:$D$28252,"&lt;&gt;内部转账",Sheet1!$E$5:$E$28252,"&lt;&gt;*调拨*")</f>
        <v>0</v>
      </c>
      <c r="R589" s="32">
        <f>SUMIFS(Sheet1!$F$5:$F$28252,Sheet1!$I$5:$I$28252,$B589,Sheet1!$L$5:$L$28252,$A589,Sheet1!$D$5:$D$28252,"优惠券",Sheet1!$E$5:$E$28252,"&lt;&gt;*调拨*")+SUMIFS(Sheet1!$F$5:$F$28252,Sheet1!$I$5:$I$28252,$B589,Sheet1!$L$5:$L$28252,$A589,Sheet1!$E$5:$E$28252,"*优惠券*",Sheet1!$D$5:$D$28252,"&lt;&gt;优惠券",Sheet1!$D$5:$D$28252,"&lt;&gt;内部转款",Sheet1!$D$5:$D$28252,"&lt;&gt;内部转账",Sheet1!$E$5:$E$28252,"&lt;&gt;*调拨*")</f>
        <v>0</v>
      </c>
      <c r="S589" s="32">
        <f>SUMIFS(Sheet1!$F$5:$F$28252,Sheet1!$I$5:$I$28252,$B589,Sheet1!$L$5:$L$28252,$A589,Sheet1!$D$5:$D$28252,"代金券",Sheet1!$E$5:$E$28252,"&lt;&gt;*调拨*")+SUMIFS(Sheet1!$F$5:$F$28252,Sheet1!$I$5:$I$28252,$B589,Sheet1!$L$5:$L$28252,$A589,Sheet1!$E$5:$E$28252,"*代金券*",Sheet1!$D$5:$D$28252,"&lt;&gt;代金券",Sheet1!$D$5:$D$28252,"&lt;&gt;内部转款",Sheet1!$D$5:$D$28252,"&lt;&gt;内部转账",Sheet1!$E$5:$E$28252,"&lt;&gt;*调拨*")</f>
        <v>0</v>
      </c>
      <c r="T589" s="32">
        <f>SUMIFS(Sheet1!$F$5:$F$28252,Sheet1!$I$5:$I$28252,$B589,Sheet1!$L$5:$L$28252,$A589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589,Sheet1!$L$5:$L$28252,$A589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589,Sheet1!$L$5:$L$28252,$A589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589,Sheet1!$L$5:$L$28252,$A589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89" s="32">
        <f>SUMIFS(Sheet1!$F$5:$F$28252,Sheet1!$I$5:$I$28252,$B589,Sheet1!$L$5:$L$28252,$A589,Sheet1!$E$5:$E$28252,"*调拨*")</f>
        <v>0</v>
      </c>
      <c r="V589" s="32">
        <f>SUMIFS(Sheet1!$F$5:$F$28252,Sheet1!$I$5:$I$28252,$B589,Sheet1!$L$5:$L$28252,$A589,Sheet1!$D$5:$D$28252,"储值",Sheet1!$E$5:$E$28252,"&lt;&gt;*调拨*")+SUMIFS(Sheet1!$F$5:$F$28252,Sheet1!$I$5:$I$28252,$B589,Sheet1!$L$5:$L$28252,$A589,Sheet1!$E$5:$E$28252,"*储值*",Sheet1!$D$5:$D$28252,"&lt;&gt;储值",Sheet1!$D$5:$D$28252,"&lt;&gt;内部转款",Sheet1!$D$5:$D$28252,"&lt;&gt;内部转账",Sheet1!$E$5:$E$28252,"&lt;&gt;*调拨*")</f>
        <v>0</v>
      </c>
      <c r="W589" s="32">
        <f>SUMIFS(Sheet1!$F$5:$F$28252,Sheet1!$I$5:$I$28252,$B589,Sheet1!$L$5:$L$28252,$A589,Sheet1!$D$5:$D$28252,"效期",Sheet1!$E$5:$E$28252,"&lt;&gt;*调拨*")+SUMIFS(Sheet1!$F$5:$F$28252,Sheet1!$I$5:$I$28252,$B589,Sheet1!$L$5:$L$28252,$A589,Sheet1!$E$5:$E$28252,"*效期*",Sheet1!$D$5:$D$28252,"&lt;&gt;效期",Sheet1!$D$5:$D$28252,"&lt;&gt;内部转款",Sheet1!$D$5:$D$28252,"&lt;&gt;内部转账",Sheet1!$E$5:$E$28252,"&lt;&gt;*调拨*")</f>
        <v>0</v>
      </c>
      <c r="X589" s="32">
        <f>SUMIFS(Sheet1!$F$5:$F$28252,Sheet1!$I$5:$I$28252,$B589,Sheet1!$L$5:$L$28252,$A589,Sheet1!$D$5:$D$28252,"内部转款",Sheet1!$E$5:$E$28252,"&lt;&gt;*调拨*")+SUMIFS(Sheet1!$F$5:$F$28252,Sheet1!$I$5:$I$28252,$B589,Sheet1!$L$5:$L$28252,$A589,Sheet1!$D$5:$D$28252,"内部转账",Sheet1!$E$5:$E$28252,"&lt;&gt;*调拨*")</f>
        <v>0</v>
      </c>
      <c r="Y589" s="32">
        <f t="shared" si="40"/>
        <v>0</v>
      </c>
      <c r="Z589" s="32">
        <f>SUMIFS(Sheet1!$F$5:$F$28252,Sheet1!$I$5:$I$28252,$B589,Sheet1!$L$5:$L$28252,$A589)</f>
        <v>0</v>
      </c>
      <c r="AA589" s="32">
        <f>SUMIFS(Sheet1!$G$5:$G$28252,Sheet1!$I$5:$I$28252,$B589,Sheet1!$L$5:$L$28252,$A589,Sheet1!$D$5:$D$28252,"工资",Sheet1!$E$5:$E$28252,"&lt;&gt;*调拨*")+SUMIFS(Sheet1!$G$5:$G$28252,Sheet1!$I$5:$I$28252,$B589,Sheet1!$L$5:$L$28252,$A589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89" s="32">
        <f>SUMIFS(Sheet1!$G$5:$G$28252,Sheet1!$I$5:$I$28252,$B589,Sheet1!$L$5:$L$28252,$A589,Sheet1!$D$5:$D$28252,"水费",Sheet1!$E$5:$E$28252,"&lt;&gt;*调拨*")+SUMIFS(Sheet1!$G$5:$G$28252,Sheet1!$I$5:$I$28252,$B589,Sheet1!$L$5:$L$28252,$A589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89" s="32">
        <f>SUMIFS(Sheet1!$G$5:$G$28252,Sheet1!$I$5:$I$28252,$B589,Sheet1!$L$5:$L$28252,$A589,Sheet1!$D$5:$D$28252,"电费",Sheet1!$E$5:$E$28252,"&lt;&gt;*调拨*")+SUMIFS(Sheet1!$G$5:$G$28252,Sheet1!$I$5:$I$28252,$B589,Sheet1!$L$5:$L$28252,$A589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89" s="32">
        <f>SUMIFS(Sheet1!$G$5:$G$28252,Sheet1!$I$5:$I$28252,$B589,Sheet1!$L$5:$L$28252,$A589,Sheet1!$D$5:$D$28252,"宽带费",Sheet1!$E$5:$E$28252,"&lt;&gt;*调拨*")+SUMIFS(Sheet1!$G$5:$G$28252,Sheet1!$I$5:$I$28252,$B589,Sheet1!$L$5:$L$28252,$A589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89" s="32">
        <f>SUMIFS(Sheet1!$G$5:$G$28252,Sheet1!$I$5:$I$28252,$B589,Sheet1!$L$5:$L$28252,$A589,Sheet1!$D$5:$D$28252,"办公费",Sheet1!$E$5:$E$28252,"&lt;&gt;*调拨*")+SUMIFS(Sheet1!$G$5:$G$28252,Sheet1!$I$5:$I$28252,$B589,Sheet1!$L$5:$L$28252,$A589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89" s="32">
        <f>SUMIFS(Sheet1!$G$5:$G$28252,Sheet1!$I$5:$I$28252,$B589,Sheet1!$L$5:$L$28252,$A589,Sheet1!$D$5:$D$28252,"话费",Sheet1!$E$5:$E$28252,"&lt;&gt;*调拨*")+SUMIFS(Sheet1!$G$5:$G$28252,Sheet1!$I$5:$I$28252,$B589,Sheet1!$L$5:$L$28252,$A589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89" s="32">
        <f>SUMIFS(Sheet1!$G$5:$G$28252,Sheet1!$I$5:$I$28252,$B589,Sheet1!$L$5:$L$28252,$A589,Sheet1!$D$5:$D$28252,"房租",Sheet1!$E$5:$E$28252,"&lt;&gt;*调拨*")+SUMIFS(Sheet1!$G$5:$G$28252,Sheet1!$I$5:$I$28252,$B589,Sheet1!$L$5:$L$28252,$A589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89" s="32">
        <f>SUMIFS(Sheet1!$G$5:$G$28252,Sheet1!$I$5:$I$28252,$B589,Sheet1!$L$5:$L$28252,$A589,Sheet1!$E$5:$E$28252,"*调拨*")</f>
        <v>0</v>
      </c>
      <c r="AI589" s="32">
        <f>SUMIFS(Sheet1!$G$5:$G$28252,Sheet1!$I$5:$I$28252,$B589,Sheet1!$L$5:$L$28252,$A589,Sheet1!$D$5:$D$28252,"内部转款",Sheet1!$E$5:$E$28252,"&lt;&gt;*调拨*")+SUMIFS(Sheet1!$G$5:$G$28252,Sheet1!$I$5:$I$28252,$B589,Sheet1!$L$5:$L$28252,$A589,Sheet1!$D$5:$D$28252,"内部转账",Sheet1!$E$5:$E$28252,"&lt;&gt;*调拨*")</f>
        <v>0</v>
      </c>
      <c r="AJ589" s="32">
        <f t="shared" si="41"/>
        <v>0</v>
      </c>
      <c r="AK589" s="32">
        <f>SUMIFS(Sheet1!$G$5:$G$28252,Sheet1!$I$5:$I$28252,$B589,Sheet1!$L$5:$L$28252,$A589)</f>
        <v>0</v>
      </c>
      <c r="AL589" s="32">
        <f t="shared" si="42"/>
        <v>0</v>
      </c>
    </row>
    <row r="590" ht="16.5" spans="1:38">
      <c r="A590" s="30">
        <v>202610</v>
      </c>
      <c r="B590" s="31" t="s">
        <v>274</v>
      </c>
      <c r="C590" s="32">
        <f>SUMIFS(Sheet1!$F$5:$F$28252,Sheet1!$I$5:$I$28252,$B590,Sheet1!$L$5:$L$28252,$A590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90" s="32">
        <f>SUMIFS(Sheet1!$F$5:$F$28252,Sheet1!$I$5:$I$28252,$B590,Sheet1!$L$5:$L$28252,$A590,Sheet1!$D$5:$D$28252,"医保即时拨付",Sheet1!$E$5:$E$28252,"&lt;&gt;*调拨*")+SUMIFS(Sheet1!$F$5:$F$28252,Sheet1!$I$5:$I$28252,$B590,Sheet1!$L$5:$L$28252,$A590,Sheet1!$E$5:$E$28252,"*医保即时拨付*",Sheet1!$D$5:$D$28252,"&lt;&gt;医保即时拨付",Sheet1!$D$5:$D$28252,"&lt;&gt;内部转款",Sheet1!$D$5:$D$28252,"&lt;&gt;内部转账",Sheet1!$E$5:$E$28252,"&lt;&gt;*调拨*")</f>
        <v>0</v>
      </c>
      <c r="E590" s="32">
        <f>SUMIFS(Sheet1!$F$5:$F$28252,Sheet1!$I$5:$I$28252,$B590,Sheet1!$L$5:$L$28252,$A590,Sheet1!$D$5:$D$28252,"医保",Sheet1!$E$5:$E$28252,"&lt;&gt;*调拨*",Sheet1!$E$5:$E$28252,"&lt;&gt;*医保即时拨付*")+SUMIFS(Sheet1!$F$5:$F$28252,Sheet1!$I$5:$I$28252,$B590,Sheet1!$L$5:$L$28252,$A590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90" s="32">
        <f>SUMIFS(Sheet1!$F$5:$F$28252,Sheet1!$I$5:$I$28252,$B590,Sheet1!$L$5:$L$28252,$A590,Sheet1!$D$5:$D$28252,"聚合",Sheet1!$E$5:$E$28252,"&lt;&gt;*调拨*")+SUMIFS(Sheet1!$F$5:$F$28252,Sheet1!$I$5:$I$28252,$B590,Sheet1!$L$5:$L$28252,$A590,Sheet1!$E$5:$E$28252,"*聚合*",Sheet1!$D$5:$D$28252,"&lt;&gt;聚合",Sheet1!$D$5:$D$28252,"&lt;&gt;内部转款",Sheet1!$D$5:$D$28252,"&lt;&gt;内部转账",Sheet1!$E$5:$E$28252,"&lt;&gt;*调拨*")</f>
        <v>0</v>
      </c>
      <c r="G590" s="32">
        <f>SUMIFS(Sheet1!$F$5:$F$28252,Sheet1!$I$5:$I$28252,$B590,Sheet1!$L$5:$L$28252,$A590,Sheet1!$D$5:$D$28252,"24小时微信",Sheet1!$E$5:$E$28252,"&lt;&gt;*调拨*")+SUMIFS(Sheet1!$F$5:$F$28252,Sheet1!$I$5:$I$28252,$B590,Sheet1!$L$5:$L$28252,$A590,Sheet1!$E$5:$E$28252,"*24小时微信*",Sheet1!$D$5:$D$28252,"&lt;&gt;24小时微信",Sheet1!$D$5:$D$28252,"&lt;&gt;内部转款",Sheet1!$D$5:$D$28252,"&lt;&gt;内部转账",Sheet1!$E$5:$E$28252,"&lt;&gt;*调拨*")</f>
        <v>0</v>
      </c>
      <c r="H590" s="32">
        <f>SUMIFS(Sheet1!$F$5:$F$28252,Sheet1!$I$5:$I$28252,$B590,Sheet1!$L$5:$L$28252,$A590,Sheet1!$D$5:$D$28252,"美团",Sheet1!$E$5:$E$28252,"&lt;&gt;*调拨*")+SUMIFS(Sheet1!$F$5:$F$28252,Sheet1!$I$5:$I$28252,$B590,Sheet1!$L$5:$L$28252,$A590,Sheet1!$E$5:$E$28252,"*美团*",Sheet1!$D$5:$D$28252,"&lt;&gt;美团",Sheet1!$D$5:$D$28252,"&lt;&gt;内部转款",Sheet1!$D$5:$D$28252,"&lt;&gt;内部转账",Sheet1!$E$5:$E$28252,"&lt;&gt;*调拨*")</f>
        <v>0</v>
      </c>
      <c r="I590" s="32">
        <f>SUMIFS(Sheet1!$F$5:$F$28252,Sheet1!$I$5:$I$28252,$B590,Sheet1!$L$5:$L$28252,$A590,Sheet1!$D$5:$D$28252,"饿了么",Sheet1!$E$5:$E$28252,"&lt;&gt;*调拨*")+SUMIFS(Sheet1!$F$5:$F$28252,Sheet1!$I$5:$I$28252,$B590,Sheet1!$L$5:$L$28252,$A590,Sheet1!$E$5:$E$28252,"*饿了么*",Sheet1!$D$5:$D$28252,"&lt;&gt;饿了么",Sheet1!$D$5:$D$28252,"&lt;&gt;内部转款",Sheet1!$D$5:$D$28252,"&lt;&gt;内部转账",Sheet1!$E$5:$E$28252,"&lt;&gt;*调拨*")</f>
        <v>0</v>
      </c>
      <c r="J590" s="32">
        <f>SUMIFS(Sheet1!$F$5:$F$28252,Sheet1!$I$5:$I$28252,$B590,Sheet1!$L$5:$L$28252,$A590,Sheet1!$D$5:$D$28252,"健E卡",Sheet1!$E$5:$E$28252,"&lt;&gt;*调拨*")+SUMIFS(Sheet1!$F$5:$F$28252,Sheet1!$I$5:$I$28252,$B590,Sheet1!$L$5:$L$28252,$A590,Sheet1!$E$5:$E$28252,"*健E卡*",Sheet1!$D$5:$D$28252,"&lt;&gt;健E卡",Sheet1!$D$5:$D$28252,"&lt;&gt;内部转款",Sheet1!$D$5:$D$28252,"&lt;&gt;内部转账",Sheet1!$E$5:$E$28252,"&lt;&gt;*调拨*")</f>
        <v>0</v>
      </c>
      <c r="K590" s="32">
        <f>SUMIFS(Sheet1!$F$5:$F$28252,Sheet1!$I$5:$I$28252,$B590,Sheet1!$L$5:$L$28252,$A590,Sheet1!$D$5:$D$28252,"抖音",Sheet1!$E$5:$E$28252,"&lt;&gt;*调拨*")+SUMIFS(Sheet1!$F$5:$F$28252,Sheet1!$I$5:$I$28252,$B590,Sheet1!$L$5:$L$28252,$A590,Sheet1!$E$5:$E$28252,"*抖音*",Sheet1!$D$5:$D$28252,"&lt;&gt;抖音",Sheet1!$D$5:$D$28252,"&lt;&gt;内部转款",Sheet1!$D$5:$D$28252,"&lt;&gt;内部转账",Sheet1!$E$5:$E$28252,"&lt;&gt;*调拨*")</f>
        <v>0</v>
      </c>
      <c r="L590" s="32">
        <f>SUMIFS(Sheet1!$F$5:$F$28252,Sheet1!$I$5:$I$28252,$B590,Sheet1!$L$5:$L$28252,$A590,Sheet1!$D$5:$D$28252,"医卡通",Sheet1!$E$5:$E$28252,"&lt;&gt;*调拨*")+SUMIFS(Sheet1!$F$5:$F$28252,Sheet1!$I$5:$I$28252,$B590,Sheet1!$L$5:$L$28252,$A590,Sheet1!$E$5:$E$28252,"*医卡通*",Sheet1!$D$5:$D$28252,"&lt;&gt;医卡通",Sheet1!$D$5:$D$28252,"&lt;&gt;内部转款",Sheet1!$D$5:$D$28252,"&lt;&gt;内部转账",Sheet1!$E$5:$E$28252,"&lt;&gt;*调拨*")</f>
        <v>0</v>
      </c>
      <c r="M590" s="32">
        <f>SUMIFS(Sheet1!$F$5:$F$28252,Sheet1!$I$5:$I$28252,$B590,Sheet1!$L$5:$L$28252,$A590,Sheet1!$D$5:$D$28252,"企健网",Sheet1!$E$5:$E$28252,"&lt;&gt;*调拨*")+SUMIFS(Sheet1!$F$5:$F$28252,Sheet1!$I$5:$I$28252,$B590,Sheet1!$L$5:$L$28252,$A590,Sheet1!$E$5:$E$28252,"*企健网*",Sheet1!$D$5:$D$28252,"&lt;&gt;企健网",Sheet1!$D$5:$D$28252,"&lt;&gt;内部转款",Sheet1!$D$5:$D$28252,"&lt;&gt;内部转账",Sheet1!$E$5:$E$28252,"&lt;&gt;*调拨*")</f>
        <v>0</v>
      </c>
      <c r="N590" s="32">
        <f>SUMIFS(Sheet1!$F$5:$F$28252,Sheet1!$I$5:$I$28252,$B590,Sheet1!$L$5:$L$28252,$A590,Sheet1!$D$5:$D$28252,"银联",Sheet1!$E$5:$E$28252,"&lt;&gt;*调拨*")+SUMIFS(Sheet1!$F$5:$F$28252,Sheet1!$I$5:$I$28252,$B590,Sheet1!$L$5:$L$28252,$A590,Sheet1!$E$5:$E$28252,"*银联*",Sheet1!$D$5:$D$28252,"&lt;&gt;银联",Sheet1!$D$5:$D$28252,"&lt;&gt;内部转款",Sheet1!$D$5:$D$28252,"&lt;&gt;内部转账",Sheet1!$E$5:$E$28252,"&lt;&gt;*调拨*")</f>
        <v>0</v>
      </c>
      <c r="O590" s="32">
        <f>SUMIFS(Sheet1!$F$5:$F$28252,Sheet1!$I$5:$I$28252,$B590,Sheet1!$L$5:$L$28252,$A590,Sheet1!$D$5:$D$28252,"京东",Sheet1!$E$5:$E$28252,"&lt;&gt;*调拨*")+SUMIFS(Sheet1!$F$5:$F$28252,Sheet1!$I$5:$I$28252,$B590,Sheet1!$L$5:$L$28252,$A590,Sheet1!$E$5:$E$28252,"*京东*",Sheet1!$D$5:$D$28252,"&lt;&gt;京东",Sheet1!$D$5:$D$28252,"&lt;&gt;内部转款",Sheet1!$D$5:$D$28252,"&lt;&gt;内部转账",Sheet1!$E$5:$E$28252,"&lt;&gt;*调拨*")</f>
        <v>0</v>
      </c>
      <c r="P590" s="32">
        <f>SUMIFS(Sheet1!$F$5:$F$28252,Sheet1!$I$5:$I$28252,$B590,Sheet1!$L$5:$L$28252,$A590,Sheet1!$D$5:$D$28252,"药机微信",Sheet1!$E$5:$E$28252,"&lt;&gt;*调拨*")+SUMIFS(Sheet1!$F$5:$F$28252,Sheet1!$I$5:$I$28252,$B590,Sheet1!$L$5:$L$28252,$A590,Sheet1!$E$5:$E$28252,"*药机微信*",Sheet1!$D$5:$D$28252,"&lt;&gt;药机微信",Sheet1!$D$5:$D$28252,"&lt;&gt;内部转款",Sheet1!$D$5:$D$28252,"&lt;&gt;内部转账",Sheet1!$E$5:$E$28252,"&lt;&gt;*调拨*")</f>
        <v>0</v>
      </c>
      <c r="Q590" s="32">
        <f>SUMIFS(Sheet1!$F$5:$F$28252,Sheet1!$I$5:$I$28252,$B590,Sheet1!$L$5:$L$28252,$A590,Sheet1!$D$5:$D$28252,"亲情卡",Sheet1!$E$5:$E$28252,"&lt;&gt;*调拨*")+SUMIFS(Sheet1!$F$5:$F$28252,Sheet1!$I$5:$I$28252,$B590,Sheet1!$L$5:$L$28252,$A590,Sheet1!$E$5:$E$28252,"*亲情卡*",Sheet1!$D$5:$D$28252,"&lt;&gt;亲情卡",Sheet1!$D$5:$D$28252,"&lt;&gt;内部转款",Sheet1!$D$5:$D$28252,"&lt;&gt;内部转账",Sheet1!$E$5:$E$28252,"&lt;&gt;*调拨*")</f>
        <v>0</v>
      </c>
      <c r="R590" s="32">
        <f>SUMIFS(Sheet1!$F$5:$F$28252,Sheet1!$I$5:$I$28252,$B590,Sheet1!$L$5:$L$28252,$A590,Sheet1!$D$5:$D$28252,"优惠券",Sheet1!$E$5:$E$28252,"&lt;&gt;*调拨*")+SUMIFS(Sheet1!$F$5:$F$28252,Sheet1!$I$5:$I$28252,$B590,Sheet1!$L$5:$L$28252,$A590,Sheet1!$E$5:$E$28252,"*优惠券*",Sheet1!$D$5:$D$28252,"&lt;&gt;优惠券",Sheet1!$D$5:$D$28252,"&lt;&gt;内部转款",Sheet1!$D$5:$D$28252,"&lt;&gt;内部转账",Sheet1!$E$5:$E$28252,"&lt;&gt;*调拨*")</f>
        <v>0</v>
      </c>
      <c r="S590" s="32">
        <f>SUMIFS(Sheet1!$F$5:$F$28252,Sheet1!$I$5:$I$28252,$B590,Sheet1!$L$5:$L$28252,$A590,Sheet1!$D$5:$D$28252,"代金券",Sheet1!$E$5:$E$28252,"&lt;&gt;*调拨*")+SUMIFS(Sheet1!$F$5:$F$28252,Sheet1!$I$5:$I$28252,$B590,Sheet1!$L$5:$L$28252,$A590,Sheet1!$E$5:$E$28252,"*代金券*",Sheet1!$D$5:$D$28252,"&lt;&gt;代金券",Sheet1!$D$5:$D$28252,"&lt;&gt;内部转款",Sheet1!$D$5:$D$28252,"&lt;&gt;内部转账",Sheet1!$E$5:$E$28252,"&lt;&gt;*调拨*")</f>
        <v>0</v>
      </c>
      <c r="T590" s="32">
        <f>SUMIFS(Sheet1!$F$5:$F$28252,Sheet1!$I$5:$I$28252,$B590,Sheet1!$L$5:$L$28252,$A590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590,Sheet1!$L$5:$L$28252,$A590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590,Sheet1!$L$5:$L$28252,$A590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590,Sheet1!$L$5:$L$28252,$A590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90" s="32">
        <f>SUMIFS(Sheet1!$F$5:$F$28252,Sheet1!$I$5:$I$28252,$B590,Sheet1!$L$5:$L$28252,$A590,Sheet1!$E$5:$E$28252,"*调拨*")</f>
        <v>0</v>
      </c>
      <c r="V590" s="32">
        <f>SUMIFS(Sheet1!$F$5:$F$28252,Sheet1!$I$5:$I$28252,$B590,Sheet1!$L$5:$L$28252,$A590,Sheet1!$D$5:$D$28252,"储值",Sheet1!$E$5:$E$28252,"&lt;&gt;*调拨*")+SUMIFS(Sheet1!$F$5:$F$28252,Sheet1!$I$5:$I$28252,$B590,Sheet1!$L$5:$L$28252,$A590,Sheet1!$E$5:$E$28252,"*储值*",Sheet1!$D$5:$D$28252,"&lt;&gt;储值",Sheet1!$D$5:$D$28252,"&lt;&gt;内部转款",Sheet1!$D$5:$D$28252,"&lt;&gt;内部转账",Sheet1!$E$5:$E$28252,"&lt;&gt;*调拨*")</f>
        <v>0</v>
      </c>
      <c r="W590" s="32">
        <f>SUMIFS(Sheet1!$F$5:$F$28252,Sheet1!$I$5:$I$28252,$B590,Sheet1!$L$5:$L$28252,$A590,Sheet1!$D$5:$D$28252,"效期",Sheet1!$E$5:$E$28252,"&lt;&gt;*调拨*")+SUMIFS(Sheet1!$F$5:$F$28252,Sheet1!$I$5:$I$28252,$B590,Sheet1!$L$5:$L$28252,$A590,Sheet1!$E$5:$E$28252,"*效期*",Sheet1!$D$5:$D$28252,"&lt;&gt;效期",Sheet1!$D$5:$D$28252,"&lt;&gt;内部转款",Sheet1!$D$5:$D$28252,"&lt;&gt;内部转账",Sheet1!$E$5:$E$28252,"&lt;&gt;*调拨*")</f>
        <v>0</v>
      </c>
      <c r="X590" s="32">
        <f>SUMIFS(Sheet1!$F$5:$F$28252,Sheet1!$I$5:$I$28252,$B590,Sheet1!$L$5:$L$28252,$A590,Sheet1!$D$5:$D$28252,"内部转款",Sheet1!$E$5:$E$28252,"&lt;&gt;*调拨*")+SUMIFS(Sheet1!$F$5:$F$28252,Sheet1!$I$5:$I$28252,$B590,Sheet1!$L$5:$L$28252,$A590,Sheet1!$D$5:$D$28252,"内部转账",Sheet1!$E$5:$E$28252,"&lt;&gt;*调拨*")</f>
        <v>0</v>
      </c>
      <c r="Y590" s="32">
        <f t="shared" si="40"/>
        <v>0</v>
      </c>
      <c r="Z590" s="32">
        <f>SUMIFS(Sheet1!$F$5:$F$28252,Sheet1!$I$5:$I$28252,$B590,Sheet1!$L$5:$L$28252,$A590)</f>
        <v>0</v>
      </c>
      <c r="AA590" s="32">
        <f>SUMIFS(Sheet1!$G$5:$G$28252,Sheet1!$I$5:$I$28252,$B590,Sheet1!$L$5:$L$28252,$A590,Sheet1!$D$5:$D$28252,"工资",Sheet1!$E$5:$E$28252,"&lt;&gt;*调拨*")+SUMIFS(Sheet1!$G$5:$G$28252,Sheet1!$I$5:$I$28252,$B590,Sheet1!$L$5:$L$28252,$A590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90" s="32">
        <f>SUMIFS(Sheet1!$G$5:$G$28252,Sheet1!$I$5:$I$28252,$B590,Sheet1!$L$5:$L$28252,$A590,Sheet1!$D$5:$D$28252,"水费",Sheet1!$E$5:$E$28252,"&lt;&gt;*调拨*")+SUMIFS(Sheet1!$G$5:$G$28252,Sheet1!$I$5:$I$28252,$B590,Sheet1!$L$5:$L$28252,$A590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90" s="32">
        <f>SUMIFS(Sheet1!$G$5:$G$28252,Sheet1!$I$5:$I$28252,$B590,Sheet1!$L$5:$L$28252,$A590,Sheet1!$D$5:$D$28252,"电费",Sheet1!$E$5:$E$28252,"&lt;&gt;*调拨*")+SUMIFS(Sheet1!$G$5:$G$28252,Sheet1!$I$5:$I$28252,$B590,Sheet1!$L$5:$L$28252,$A590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90" s="32">
        <f>SUMIFS(Sheet1!$G$5:$G$28252,Sheet1!$I$5:$I$28252,$B590,Sheet1!$L$5:$L$28252,$A590,Sheet1!$D$5:$D$28252,"宽带费",Sheet1!$E$5:$E$28252,"&lt;&gt;*调拨*")+SUMIFS(Sheet1!$G$5:$G$28252,Sheet1!$I$5:$I$28252,$B590,Sheet1!$L$5:$L$28252,$A590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90" s="32">
        <f>SUMIFS(Sheet1!$G$5:$G$28252,Sheet1!$I$5:$I$28252,$B590,Sheet1!$L$5:$L$28252,$A590,Sheet1!$D$5:$D$28252,"办公费",Sheet1!$E$5:$E$28252,"&lt;&gt;*调拨*")+SUMIFS(Sheet1!$G$5:$G$28252,Sheet1!$I$5:$I$28252,$B590,Sheet1!$L$5:$L$28252,$A590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90" s="32">
        <f>SUMIFS(Sheet1!$G$5:$G$28252,Sheet1!$I$5:$I$28252,$B590,Sheet1!$L$5:$L$28252,$A590,Sheet1!$D$5:$D$28252,"话费",Sheet1!$E$5:$E$28252,"&lt;&gt;*调拨*")+SUMIFS(Sheet1!$G$5:$G$28252,Sheet1!$I$5:$I$28252,$B590,Sheet1!$L$5:$L$28252,$A590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90" s="32">
        <f>SUMIFS(Sheet1!$G$5:$G$28252,Sheet1!$I$5:$I$28252,$B590,Sheet1!$L$5:$L$28252,$A590,Sheet1!$D$5:$D$28252,"房租",Sheet1!$E$5:$E$28252,"&lt;&gt;*调拨*")+SUMIFS(Sheet1!$G$5:$G$28252,Sheet1!$I$5:$I$28252,$B590,Sheet1!$L$5:$L$28252,$A590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90" s="32">
        <f>SUMIFS(Sheet1!$G$5:$G$28252,Sheet1!$I$5:$I$28252,$B590,Sheet1!$L$5:$L$28252,$A590,Sheet1!$E$5:$E$28252,"*调拨*")</f>
        <v>0</v>
      </c>
      <c r="AI590" s="32">
        <f>SUMIFS(Sheet1!$G$5:$G$28252,Sheet1!$I$5:$I$28252,$B590,Sheet1!$L$5:$L$28252,$A590,Sheet1!$D$5:$D$28252,"内部转款",Sheet1!$E$5:$E$28252,"&lt;&gt;*调拨*")+SUMIFS(Sheet1!$G$5:$G$28252,Sheet1!$I$5:$I$28252,$B590,Sheet1!$L$5:$L$28252,$A590,Sheet1!$D$5:$D$28252,"内部转账",Sheet1!$E$5:$E$28252,"&lt;&gt;*调拨*")</f>
        <v>0</v>
      </c>
      <c r="AJ590" s="32">
        <f t="shared" si="41"/>
        <v>0</v>
      </c>
      <c r="AK590" s="32">
        <f>SUMIFS(Sheet1!$G$5:$G$28252,Sheet1!$I$5:$I$28252,$B590,Sheet1!$L$5:$L$28252,$A590)</f>
        <v>0</v>
      </c>
      <c r="AL590" s="32">
        <f t="shared" si="42"/>
        <v>0</v>
      </c>
    </row>
    <row r="591" ht="16.5" spans="1:38">
      <c r="A591" s="30">
        <v>202610</v>
      </c>
      <c r="B591" s="31" t="s">
        <v>41</v>
      </c>
      <c r="C591" s="32">
        <f>SUMIFS(Sheet1!$F$5:$F$28252,Sheet1!$I$5:$I$28252,$B591,Sheet1!$L$5:$L$28252,$A591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91" s="32">
        <f>SUMIFS(Sheet1!$F$5:$F$28252,Sheet1!$I$5:$I$28252,$B591,Sheet1!$L$5:$L$28252,$A591,Sheet1!$D$5:$D$28252,"医保即时拨付",Sheet1!$E$5:$E$28252,"&lt;&gt;*调拨*")+SUMIFS(Sheet1!$F$5:$F$28252,Sheet1!$I$5:$I$28252,$B591,Sheet1!$L$5:$L$28252,$A591,Sheet1!$E$5:$E$28252,"*医保即时拨付*",Sheet1!$D$5:$D$28252,"&lt;&gt;医保即时拨付",Sheet1!$D$5:$D$28252,"&lt;&gt;内部转款",Sheet1!$D$5:$D$28252,"&lt;&gt;内部转账",Sheet1!$E$5:$E$28252,"&lt;&gt;*调拨*")</f>
        <v>0</v>
      </c>
      <c r="E591" s="32">
        <f>SUMIFS(Sheet1!$F$5:$F$28252,Sheet1!$I$5:$I$28252,$B591,Sheet1!$L$5:$L$28252,$A591,Sheet1!$D$5:$D$28252,"医保",Sheet1!$E$5:$E$28252,"&lt;&gt;*调拨*",Sheet1!$E$5:$E$28252,"&lt;&gt;*医保即时拨付*")+SUMIFS(Sheet1!$F$5:$F$28252,Sheet1!$I$5:$I$28252,$B591,Sheet1!$L$5:$L$28252,$A591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91" s="32">
        <f>SUMIFS(Sheet1!$F$5:$F$28252,Sheet1!$I$5:$I$28252,$B591,Sheet1!$L$5:$L$28252,$A591,Sheet1!$D$5:$D$28252,"聚合",Sheet1!$E$5:$E$28252,"&lt;&gt;*调拨*")+SUMIFS(Sheet1!$F$5:$F$28252,Sheet1!$I$5:$I$28252,$B591,Sheet1!$L$5:$L$28252,$A591,Sheet1!$E$5:$E$28252,"*聚合*",Sheet1!$D$5:$D$28252,"&lt;&gt;聚合",Sheet1!$D$5:$D$28252,"&lt;&gt;内部转款",Sheet1!$D$5:$D$28252,"&lt;&gt;内部转账",Sheet1!$E$5:$E$28252,"&lt;&gt;*调拨*")</f>
        <v>0</v>
      </c>
      <c r="G591" s="32">
        <f>SUMIFS(Sheet1!$F$5:$F$28252,Sheet1!$I$5:$I$28252,$B591,Sheet1!$L$5:$L$28252,$A591,Sheet1!$D$5:$D$28252,"24小时微信",Sheet1!$E$5:$E$28252,"&lt;&gt;*调拨*")+SUMIFS(Sheet1!$F$5:$F$28252,Sheet1!$I$5:$I$28252,$B591,Sheet1!$L$5:$L$28252,$A591,Sheet1!$E$5:$E$28252,"*24小时微信*",Sheet1!$D$5:$D$28252,"&lt;&gt;24小时微信",Sheet1!$D$5:$D$28252,"&lt;&gt;内部转款",Sheet1!$D$5:$D$28252,"&lt;&gt;内部转账",Sheet1!$E$5:$E$28252,"&lt;&gt;*调拨*")</f>
        <v>0</v>
      </c>
      <c r="H591" s="32">
        <f>SUMIFS(Sheet1!$F$5:$F$28252,Sheet1!$I$5:$I$28252,$B591,Sheet1!$L$5:$L$28252,$A591,Sheet1!$D$5:$D$28252,"美团",Sheet1!$E$5:$E$28252,"&lt;&gt;*调拨*")+SUMIFS(Sheet1!$F$5:$F$28252,Sheet1!$I$5:$I$28252,$B591,Sheet1!$L$5:$L$28252,$A591,Sheet1!$E$5:$E$28252,"*美团*",Sheet1!$D$5:$D$28252,"&lt;&gt;美团",Sheet1!$D$5:$D$28252,"&lt;&gt;内部转款",Sheet1!$D$5:$D$28252,"&lt;&gt;内部转账",Sheet1!$E$5:$E$28252,"&lt;&gt;*调拨*")</f>
        <v>0</v>
      </c>
      <c r="I591" s="32">
        <f>SUMIFS(Sheet1!$F$5:$F$28252,Sheet1!$I$5:$I$28252,$B591,Sheet1!$L$5:$L$28252,$A591,Sheet1!$D$5:$D$28252,"饿了么",Sheet1!$E$5:$E$28252,"&lt;&gt;*调拨*")+SUMIFS(Sheet1!$F$5:$F$28252,Sheet1!$I$5:$I$28252,$B591,Sheet1!$L$5:$L$28252,$A591,Sheet1!$E$5:$E$28252,"*饿了么*",Sheet1!$D$5:$D$28252,"&lt;&gt;饿了么",Sheet1!$D$5:$D$28252,"&lt;&gt;内部转款",Sheet1!$D$5:$D$28252,"&lt;&gt;内部转账",Sheet1!$E$5:$E$28252,"&lt;&gt;*调拨*")</f>
        <v>0</v>
      </c>
      <c r="J591" s="32">
        <f>SUMIFS(Sheet1!$F$5:$F$28252,Sheet1!$I$5:$I$28252,$B591,Sheet1!$L$5:$L$28252,$A591,Sheet1!$D$5:$D$28252,"健E卡",Sheet1!$E$5:$E$28252,"&lt;&gt;*调拨*")+SUMIFS(Sheet1!$F$5:$F$28252,Sheet1!$I$5:$I$28252,$B591,Sheet1!$L$5:$L$28252,$A591,Sheet1!$E$5:$E$28252,"*健E卡*",Sheet1!$D$5:$D$28252,"&lt;&gt;健E卡",Sheet1!$D$5:$D$28252,"&lt;&gt;内部转款",Sheet1!$D$5:$D$28252,"&lt;&gt;内部转账",Sheet1!$E$5:$E$28252,"&lt;&gt;*调拨*")</f>
        <v>0</v>
      </c>
      <c r="K591" s="32">
        <f>SUMIFS(Sheet1!$F$5:$F$28252,Sheet1!$I$5:$I$28252,$B591,Sheet1!$L$5:$L$28252,$A591,Sheet1!$D$5:$D$28252,"抖音",Sheet1!$E$5:$E$28252,"&lt;&gt;*调拨*")+SUMIFS(Sheet1!$F$5:$F$28252,Sheet1!$I$5:$I$28252,$B591,Sheet1!$L$5:$L$28252,$A591,Sheet1!$E$5:$E$28252,"*抖音*",Sheet1!$D$5:$D$28252,"&lt;&gt;抖音",Sheet1!$D$5:$D$28252,"&lt;&gt;内部转款",Sheet1!$D$5:$D$28252,"&lt;&gt;内部转账",Sheet1!$E$5:$E$28252,"&lt;&gt;*调拨*")</f>
        <v>0</v>
      </c>
      <c r="L591" s="32">
        <f>SUMIFS(Sheet1!$F$5:$F$28252,Sheet1!$I$5:$I$28252,$B591,Sheet1!$L$5:$L$28252,$A591,Sheet1!$D$5:$D$28252,"医卡通",Sheet1!$E$5:$E$28252,"&lt;&gt;*调拨*")+SUMIFS(Sheet1!$F$5:$F$28252,Sheet1!$I$5:$I$28252,$B591,Sheet1!$L$5:$L$28252,$A591,Sheet1!$E$5:$E$28252,"*医卡通*",Sheet1!$D$5:$D$28252,"&lt;&gt;医卡通",Sheet1!$D$5:$D$28252,"&lt;&gt;内部转款",Sheet1!$D$5:$D$28252,"&lt;&gt;内部转账",Sheet1!$E$5:$E$28252,"&lt;&gt;*调拨*")</f>
        <v>0</v>
      </c>
      <c r="M591" s="32">
        <f>SUMIFS(Sheet1!$F$5:$F$28252,Sheet1!$I$5:$I$28252,$B591,Sheet1!$L$5:$L$28252,$A591,Sheet1!$D$5:$D$28252,"企健网",Sheet1!$E$5:$E$28252,"&lt;&gt;*调拨*")+SUMIFS(Sheet1!$F$5:$F$28252,Sheet1!$I$5:$I$28252,$B591,Sheet1!$L$5:$L$28252,$A591,Sheet1!$E$5:$E$28252,"*企健网*",Sheet1!$D$5:$D$28252,"&lt;&gt;企健网",Sheet1!$D$5:$D$28252,"&lt;&gt;内部转款",Sheet1!$D$5:$D$28252,"&lt;&gt;内部转账",Sheet1!$E$5:$E$28252,"&lt;&gt;*调拨*")</f>
        <v>0</v>
      </c>
      <c r="N591" s="32">
        <f>SUMIFS(Sheet1!$F$5:$F$28252,Sheet1!$I$5:$I$28252,$B591,Sheet1!$L$5:$L$28252,$A591,Sheet1!$D$5:$D$28252,"银联",Sheet1!$E$5:$E$28252,"&lt;&gt;*调拨*")+SUMIFS(Sheet1!$F$5:$F$28252,Sheet1!$I$5:$I$28252,$B591,Sheet1!$L$5:$L$28252,$A591,Sheet1!$E$5:$E$28252,"*银联*",Sheet1!$D$5:$D$28252,"&lt;&gt;银联",Sheet1!$D$5:$D$28252,"&lt;&gt;内部转款",Sheet1!$D$5:$D$28252,"&lt;&gt;内部转账",Sheet1!$E$5:$E$28252,"&lt;&gt;*调拨*")</f>
        <v>0</v>
      </c>
      <c r="O591" s="32">
        <f>SUMIFS(Sheet1!$F$5:$F$28252,Sheet1!$I$5:$I$28252,$B591,Sheet1!$L$5:$L$28252,$A591,Sheet1!$D$5:$D$28252,"京东",Sheet1!$E$5:$E$28252,"&lt;&gt;*调拨*")+SUMIFS(Sheet1!$F$5:$F$28252,Sheet1!$I$5:$I$28252,$B591,Sheet1!$L$5:$L$28252,$A591,Sheet1!$E$5:$E$28252,"*京东*",Sheet1!$D$5:$D$28252,"&lt;&gt;京东",Sheet1!$D$5:$D$28252,"&lt;&gt;内部转款",Sheet1!$D$5:$D$28252,"&lt;&gt;内部转账",Sheet1!$E$5:$E$28252,"&lt;&gt;*调拨*")</f>
        <v>0</v>
      </c>
      <c r="P591" s="32">
        <f>SUMIFS(Sheet1!$F$5:$F$28252,Sheet1!$I$5:$I$28252,$B591,Sheet1!$L$5:$L$28252,$A591,Sheet1!$D$5:$D$28252,"药机微信",Sheet1!$E$5:$E$28252,"&lt;&gt;*调拨*")+SUMIFS(Sheet1!$F$5:$F$28252,Sheet1!$I$5:$I$28252,$B591,Sheet1!$L$5:$L$28252,$A591,Sheet1!$E$5:$E$28252,"*药机微信*",Sheet1!$D$5:$D$28252,"&lt;&gt;药机微信",Sheet1!$D$5:$D$28252,"&lt;&gt;内部转款",Sheet1!$D$5:$D$28252,"&lt;&gt;内部转账",Sheet1!$E$5:$E$28252,"&lt;&gt;*调拨*")</f>
        <v>0</v>
      </c>
      <c r="Q591" s="32">
        <f>SUMIFS(Sheet1!$F$5:$F$28252,Sheet1!$I$5:$I$28252,$B591,Sheet1!$L$5:$L$28252,$A591,Sheet1!$D$5:$D$28252,"亲情卡",Sheet1!$E$5:$E$28252,"&lt;&gt;*调拨*")+SUMIFS(Sheet1!$F$5:$F$28252,Sheet1!$I$5:$I$28252,$B591,Sheet1!$L$5:$L$28252,$A591,Sheet1!$E$5:$E$28252,"*亲情卡*",Sheet1!$D$5:$D$28252,"&lt;&gt;亲情卡",Sheet1!$D$5:$D$28252,"&lt;&gt;内部转款",Sheet1!$D$5:$D$28252,"&lt;&gt;内部转账",Sheet1!$E$5:$E$28252,"&lt;&gt;*调拨*")</f>
        <v>0</v>
      </c>
      <c r="R591" s="32">
        <f>SUMIFS(Sheet1!$F$5:$F$28252,Sheet1!$I$5:$I$28252,$B591,Sheet1!$L$5:$L$28252,$A591,Sheet1!$D$5:$D$28252,"优惠券",Sheet1!$E$5:$E$28252,"&lt;&gt;*调拨*")+SUMIFS(Sheet1!$F$5:$F$28252,Sheet1!$I$5:$I$28252,$B591,Sheet1!$L$5:$L$28252,$A591,Sheet1!$E$5:$E$28252,"*优惠券*",Sheet1!$D$5:$D$28252,"&lt;&gt;优惠券",Sheet1!$D$5:$D$28252,"&lt;&gt;内部转款",Sheet1!$D$5:$D$28252,"&lt;&gt;内部转账",Sheet1!$E$5:$E$28252,"&lt;&gt;*调拨*")</f>
        <v>0</v>
      </c>
      <c r="S591" s="32">
        <f>SUMIFS(Sheet1!$F$5:$F$28252,Sheet1!$I$5:$I$28252,$B591,Sheet1!$L$5:$L$28252,$A591,Sheet1!$D$5:$D$28252,"代金券",Sheet1!$E$5:$E$28252,"&lt;&gt;*调拨*")+SUMIFS(Sheet1!$F$5:$F$28252,Sheet1!$I$5:$I$28252,$B591,Sheet1!$L$5:$L$28252,$A591,Sheet1!$E$5:$E$28252,"*代金券*",Sheet1!$D$5:$D$28252,"&lt;&gt;代金券",Sheet1!$D$5:$D$28252,"&lt;&gt;内部转款",Sheet1!$D$5:$D$28252,"&lt;&gt;内部转账",Sheet1!$E$5:$E$28252,"&lt;&gt;*调拨*")</f>
        <v>0</v>
      </c>
      <c r="T591" s="32">
        <f>SUMIFS(Sheet1!$F$5:$F$28252,Sheet1!$I$5:$I$28252,$B591,Sheet1!$L$5:$L$28252,$A591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591,Sheet1!$L$5:$L$28252,$A591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591,Sheet1!$L$5:$L$28252,$A591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591,Sheet1!$L$5:$L$28252,$A591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91" s="32">
        <f>SUMIFS(Sheet1!$F$5:$F$28252,Sheet1!$I$5:$I$28252,$B591,Sheet1!$L$5:$L$28252,$A591,Sheet1!$E$5:$E$28252,"*调拨*")</f>
        <v>0</v>
      </c>
      <c r="V591" s="32">
        <f>SUMIFS(Sheet1!$F$5:$F$28252,Sheet1!$I$5:$I$28252,$B591,Sheet1!$L$5:$L$28252,$A591,Sheet1!$D$5:$D$28252,"储值",Sheet1!$E$5:$E$28252,"&lt;&gt;*调拨*")+SUMIFS(Sheet1!$F$5:$F$28252,Sheet1!$I$5:$I$28252,$B591,Sheet1!$L$5:$L$28252,$A591,Sheet1!$E$5:$E$28252,"*储值*",Sheet1!$D$5:$D$28252,"&lt;&gt;储值",Sheet1!$D$5:$D$28252,"&lt;&gt;内部转款",Sheet1!$D$5:$D$28252,"&lt;&gt;内部转账",Sheet1!$E$5:$E$28252,"&lt;&gt;*调拨*")</f>
        <v>0</v>
      </c>
      <c r="W591" s="32">
        <f>SUMIFS(Sheet1!$F$5:$F$28252,Sheet1!$I$5:$I$28252,$B591,Sheet1!$L$5:$L$28252,$A591,Sheet1!$D$5:$D$28252,"效期",Sheet1!$E$5:$E$28252,"&lt;&gt;*调拨*")+SUMIFS(Sheet1!$F$5:$F$28252,Sheet1!$I$5:$I$28252,$B591,Sheet1!$L$5:$L$28252,$A591,Sheet1!$E$5:$E$28252,"*效期*",Sheet1!$D$5:$D$28252,"&lt;&gt;效期",Sheet1!$D$5:$D$28252,"&lt;&gt;内部转款",Sheet1!$D$5:$D$28252,"&lt;&gt;内部转账",Sheet1!$E$5:$E$28252,"&lt;&gt;*调拨*")</f>
        <v>0</v>
      </c>
      <c r="X591" s="32">
        <f>SUMIFS(Sheet1!$F$5:$F$28252,Sheet1!$I$5:$I$28252,$B591,Sheet1!$L$5:$L$28252,$A591,Sheet1!$D$5:$D$28252,"内部转款",Sheet1!$E$5:$E$28252,"&lt;&gt;*调拨*")+SUMIFS(Sheet1!$F$5:$F$28252,Sheet1!$I$5:$I$28252,$B591,Sheet1!$L$5:$L$28252,$A591,Sheet1!$D$5:$D$28252,"内部转账",Sheet1!$E$5:$E$28252,"&lt;&gt;*调拨*")</f>
        <v>0</v>
      </c>
      <c r="Y591" s="32">
        <f t="shared" si="40"/>
        <v>0</v>
      </c>
      <c r="Z591" s="32">
        <f>SUMIFS(Sheet1!$F$5:$F$28252,Sheet1!$I$5:$I$28252,$B591,Sheet1!$L$5:$L$28252,$A591)</f>
        <v>0</v>
      </c>
      <c r="AA591" s="32">
        <f>SUMIFS(Sheet1!$G$5:$G$28252,Sheet1!$I$5:$I$28252,$B591,Sheet1!$L$5:$L$28252,$A591,Sheet1!$D$5:$D$28252,"工资",Sheet1!$E$5:$E$28252,"&lt;&gt;*调拨*")+SUMIFS(Sheet1!$G$5:$G$28252,Sheet1!$I$5:$I$28252,$B591,Sheet1!$L$5:$L$28252,$A591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91" s="32">
        <f>SUMIFS(Sheet1!$G$5:$G$28252,Sheet1!$I$5:$I$28252,$B591,Sheet1!$L$5:$L$28252,$A591,Sheet1!$D$5:$D$28252,"水费",Sheet1!$E$5:$E$28252,"&lt;&gt;*调拨*")+SUMIFS(Sheet1!$G$5:$G$28252,Sheet1!$I$5:$I$28252,$B591,Sheet1!$L$5:$L$28252,$A591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91" s="32">
        <f>SUMIFS(Sheet1!$G$5:$G$28252,Sheet1!$I$5:$I$28252,$B591,Sheet1!$L$5:$L$28252,$A591,Sheet1!$D$5:$D$28252,"电费",Sheet1!$E$5:$E$28252,"&lt;&gt;*调拨*")+SUMIFS(Sheet1!$G$5:$G$28252,Sheet1!$I$5:$I$28252,$B591,Sheet1!$L$5:$L$28252,$A591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91" s="32">
        <f>SUMIFS(Sheet1!$G$5:$G$28252,Sheet1!$I$5:$I$28252,$B591,Sheet1!$L$5:$L$28252,$A591,Sheet1!$D$5:$D$28252,"宽带费",Sheet1!$E$5:$E$28252,"&lt;&gt;*调拨*")+SUMIFS(Sheet1!$G$5:$G$28252,Sheet1!$I$5:$I$28252,$B591,Sheet1!$L$5:$L$28252,$A591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91" s="32">
        <f>SUMIFS(Sheet1!$G$5:$G$28252,Sheet1!$I$5:$I$28252,$B591,Sheet1!$L$5:$L$28252,$A591,Sheet1!$D$5:$D$28252,"办公费",Sheet1!$E$5:$E$28252,"&lt;&gt;*调拨*")+SUMIFS(Sheet1!$G$5:$G$28252,Sheet1!$I$5:$I$28252,$B591,Sheet1!$L$5:$L$28252,$A591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91" s="32">
        <f>SUMIFS(Sheet1!$G$5:$G$28252,Sheet1!$I$5:$I$28252,$B591,Sheet1!$L$5:$L$28252,$A591,Sheet1!$D$5:$D$28252,"话费",Sheet1!$E$5:$E$28252,"&lt;&gt;*调拨*")+SUMIFS(Sheet1!$G$5:$G$28252,Sheet1!$I$5:$I$28252,$B591,Sheet1!$L$5:$L$28252,$A591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91" s="32">
        <f>SUMIFS(Sheet1!$G$5:$G$28252,Sheet1!$I$5:$I$28252,$B591,Sheet1!$L$5:$L$28252,$A591,Sheet1!$D$5:$D$28252,"房租",Sheet1!$E$5:$E$28252,"&lt;&gt;*调拨*")+SUMIFS(Sheet1!$G$5:$G$28252,Sheet1!$I$5:$I$28252,$B591,Sheet1!$L$5:$L$28252,$A591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91" s="32">
        <f>SUMIFS(Sheet1!$G$5:$G$28252,Sheet1!$I$5:$I$28252,$B591,Sheet1!$L$5:$L$28252,$A591,Sheet1!$E$5:$E$28252,"*调拨*")</f>
        <v>0</v>
      </c>
      <c r="AI591" s="32">
        <f>SUMIFS(Sheet1!$G$5:$G$28252,Sheet1!$I$5:$I$28252,$B591,Sheet1!$L$5:$L$28252,$A591,Sheet1!$D$5:$D$28252,"内部转款",Sheet1!$E$5:$E$28252,"&lt;&gt;*调拨*")+SUMIFS(Sheet1!$G$5:$G$28252,Sheet1!$I$5:$I$28252,$B591,Sheet1!$L$5:$L$28252,$A591,Sheet1!$D$5:$D$28252,"内部转账",Sheet1!$E$5:$E$28252,"&lt;&gt;*调拨*")</f>
        <v>0</v>
      </c>
      <c r="AJ591" s="32">
        <f t="shared" si="41"/>
        <v>0</v>
      </c>
      <c r="AK591" s="32">
        <f>SUMIFS(Sheet1!$G$5:$G$28252,Sheet1!$I$5:$I$28252,$B591,Sheet1!$L$5:$L$28252,$A591)</f>
        <v>0</v>
      </c>
      <c r="AL591" s="32">
        <f t="shared" si="42"/>
        <v>0</v>
      </c>
    </row>
    <row r="592" ht="16.5" spans="1:38">
      <c r="A592" s="30">
        <v>202610</v>
      </c>
      <c r="B592" s="31" t="s">
        <v>52</v>
      </c>
      <c r="C592" s="32">
        <f>SUMIFS(Sheet1!$F$5:$F$28252,Sheet1!$I$5:$I$28252,$B592,Sheet1!$L$5:$L$28252,$A592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92" s="32">
        <f>SUMIFS(Sheet1!$F$5:$F$28252,Sheet1!$I$5:$I$28252,$B592,Sheet1!$L$5:$L$28252,$A592,Sheet1!$D$5:$D$28252,"医保即时拨付",Sheet1!$E$5:$E$28252,"&lt;&gt;*调拨*")+SUMIFS(Sheet1!$F$5:$F$28252,Sheet1!$I$5:$I$28252,$B592,Sheet1!$L$5:$L$28252,$A592,Sheet1!$E$5:$E$28252,"*医保即时拨付*",Sheet1!$D$5:$D$28252,"&lt;&gt;医保即时拨付",Sheet1!$D$5:$D$28252,"&lt;&gt;内部转款",Sheet1!$D$5:$D$28252,"&lt;&gt;内部转账",Sheet1!$E$5:$E$28252,"&lt;&gt;*调拨*")</f>
        <v>0</v>
      </c>
      <c r="E592" s="32">
        <f>SUMIFS(Sheet1!$F$5:$F$28252,Sheet1!$I$5:$I$28252,$B592,Sheet1!$L$5:$L$28252,$A592,Sheet1!$D$5:$D$28252,"医保",Sheet1!$E$5:$E$28252,"&lt;&gt;*调拨*",Sheet1!$E$5:$E$28252,"&lt;&gt;*医保即时拨付*")+SUMIFS(Sheet1!$F$5:$F$28252,Sheet1!$I$5:$I$28252,$B592,Sheet1!$L$5:$L$28252,$A592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92" s="32">
        <f>SUMIFS(Sheet1!$F$5:$F$28252,Sheet1!$I$5:$I$28252,$B592,Sheet1!$L$5:$L$28252,$A592,Sheet1!$D$5:$D$28252,"聚合",Sheet1!$E$5:$E$28252,"&lt;&gt;*调拨*")+SUMIFS(Sheet1!$F$5:$F$28252,Sheet1!$I$5:$I$28252,$B592,Sheet1!$L$5:$L$28252,$A592,Sheet1!$E$5:$E$28252,"*聚合*",Sheet1!$D$5:$D$28252,"&lt;&gt;聚合",Sheet1!$D$5:$D$28252,"&lt;&gt;内部转款",Sheet1!$D$5:$D$28252,"&lt;&gt;内部转账",Sheet1!$E$5:$E$28252,"&lt;&gt;*调拨*")</f>
        <v>0</v>
      </c>
      <c r="G592" s="32">
        <f>SUMIFS(Sheet1!$F$5:$F$28252,Sheet1!$I$5:$I$28252,$B592,Sheet1!$L$5:$L$28252,$A592,Sheet1!$D$5:$D$28252,"24小时微信",Sheet1!$E$5:$E$28252,"&lt;&gt;*调拨*")+SUMIFS(Sheet1!$F$5:$F$28252,Sheet1!$I$5:$I$28252,$B592,Sheet1!$L$5:$L$28252,$A592,Sheet1!$E$5:$E$28252,"*24小时微信*",Sheet1!$D$5:$D$28252,"&lt;&gt;24小时微信",Sheet1!$D$5:$D$28252,"&lt;&gt;内部转款",Sheet1!$D$5:$D$28252,"&lt;&gt;内部转账",Sheet1!$E$5:$E$28252,"&lt;&gt;*调拨*")</f>
        <v>0</v>
      </c>
      <c r="H592" s="32">
        <f>SUMIFS(Sheet1!$F$5:$F$28252,Sheet1!$I$5:$I$28252,$B592,Sheet1!$L$5:$L$28252,$A592,Sheet1!$D$5:$D$28252,"美团",Sheet1!$E$5:$E$28252,"&lt;&gt;*调拨*")+SUMIFS(Sheet1!$F$5:$F$28252,Sheet1!$I$5:$I$28252,$B592,Sheet1!$L$5:$L$28252,$A592,Sheet1!$E$5:$E$28252,"*美团*",Sheet1!$D$5:$D$28252,"&lt;&gt;美团",Sheet1!$D$5:$D$28252,"&lt;&gt;内部转款",Sheet1!$D$5:$D$28252,"&lt;&gt;内部转账",Sheet1!$E$5:$E$28252,"&lt;&gt;*调拨*")</f>
        <v>0</v>
      </c>
      <c r="I592" s="32">
        <f>SUMIFS(Sheet1!$F$5:$F$28252,Sheet1!$I$5:$I$28252,$B592,Sheet1!$L$5:$L$28252,$A592,Sheet1!$D$5:$D$28252,"饿了么",Sheet1!$E$5:$E$28252,"&lt;&gt;*调拨*")+SUMIFS(Sheet1!$F$5:$F$28252,Sheet1!$I$5:$I$28252,$B592,Sheet1!$L$5:$L$28252,$A592,Sheet1!$E$5:$E$28252,"*饿了么*",Sheet1!$D$5:$D$28252,"&lt;&gt;饿了么",Sheet1!$D$5:$D$28252,"&lt;&gt;内部转款",Sheet1!$D$5:$D$28252,"&lt;&gt;内部转账",Sheet1!$E$5:$E$28252,"&lt;&gt;*调拨*")</f>
        <v>0</v>
      </c>
      <c r="J592" s="32">
        <f>SUMIFS(Sheet1!$F$5:$F$28252,Sheet1!$I$5:$I$28252,$B592,Sheet1!$L$5:$L$28252,$A592,Sheet1!$D$5:$D$28252,"健E卡",Sheet1!$E$5:$E$28252,"&lt;&gt;*调拨*")+SUMIFS(Sheet1!$F$5:$F$28252,Sheet1!$I$5:$I$28252,$B592,Sheet1!$L$5:$L$28252,$A592,Sheet1!$E$5:$E$28252,"*健E卡*",Sheet1!$D$5:$D$28252,"&lt;&gt;健E卡",Sheet1!$D$5:$D$28252,"&lt;&gt;内部转款",Sheet1!$D$5:$D$28252,"&lt;&gt;内部转账",Sheet1!$E$5:$E$28252,"&lt;&gt;*调拨*")</f>
        <v>0</v>
      </c>
      <c r="K592" s="32">
        <f>SUMIFS(Sheet1!$F$5:$F$28252,Sheet1!$I$5:$I$28252,$B592,Sheet1!$L$5:$L$28252,$A592,Sheet1!$D$5:$D$28252,"抖音",Sheet1!$E$5:$E$28252,"&lt;&gt;*调拨*")+SUMIFS(Sheet1!$F$5:$F$28252,Sheet1!$I$5:$I$28252,$B592,Sheet1!$L$5:$L$28252,$A592,Sheet1!$E$5:$E$28252,"*抖音*",Sheet1!$D$5:$D$28252,"&lt;&gt;抖音",Sheet1!$D$5:$D$28252,"&lt;&gt;内部转款",Sheet1!$D$5:$D$28252,"&lt;&gt;内部转账",Sheet1!$E$5:$E$28252,"&lt;&gt;*调拨*")</f>
        <v>0</v>
      </c>
      <c r="L592" s="32">
        <f>SUMIFS(Sheet1!$F$5:$F$28252,Sheet1!$I$5:$I$28252,$B592,Sheet1!$L$5:$L$28252,$A592,Sheet1!$D$5:$D$28252,"医卡通",Sheet1!$E$5:$E$28252,"&lt;&gt;*调拨*")+SUMIFS(Sheet1!$F$5:$F$28252,Sheet1!$I$5:$I$28252,$B592,Sheet1!$L$5:$L$28252,$A592,Sheet1!$E$5:$E$28252,"*医卡通*",Sheet1!$D$5:$D$28252,"&lt;&gt;医卡通",Sheet1!$D$5:$D$28252,"&lt;&gt;内部转款",Sheet1!$D$5:$D$28252,"&lt;&gt;内部转账",Sheet1!$E$5:$E$28252,"&lt;&gt;*调拨*")</f>
        <v>0</v>
      </c>
      <c r="M592" s="32">
        <f>SUMIFS(Sheet1!$F$5:$F$28252,Sheet1!$I$5:$I$28252,$B592,Sheet1!$L$5:$L$28252,$A592,Sheet1!$D$5:$D$28252,"企健网",Sheet1!$E$5:$E$28252,"&lt;&gt;*调拨*")+SUMIFS(Sheet1!$F$5:$F$28252,Sheet1!$I$5:$I$28252,$B592,Sheet1!$L$5:$L$28252,$A592,Sheet1!$E$5:$E$28252,"*企健网*",Sheet1!$D$5:$D$28252,"&lt;&gt;企健网",Sheet1!$D$5:$D$28252,"&lt;&gt;内部转款",Sheet1!$D$5:$D$28252,"&lt;&gt;内部转账",Sheet1!$E$5:$E$28252,"&lt;&gt;*调拨*")</f>
        <v>0</v>
      </c>
      <c r="N592" s="32">
        <f>SUMIFS(Sheet1!$F$5:$F$28252,Sheet1!$I$5:$I$28252,$B592,Sheet1!$L$5:$L$28252,$A592,Sheet1!$D$5:$D$28252,"银联",Sheet1!$E$5:$E$28252,"&lt;&gt;*调拨*")+SUMIFS(Sheet1!$F$5:$F$28252,Sheet1!$I$5:$I$28252,$B592,Sheet1!$L$5:$L$28252,$A592,Sheet1!$E$5:$E$28252,"*银联*",Sheet1!$D$5:$D$28252,"&lt;&gt;银联",Sheet1!$D$5:$D$28252,"&lt;&gt;内部转款",Sheet1!$D$5:$D$28252,"&lt;&gt;内部转账",Sheet1!$E$5:$E$28252,"&lt;&gt;*调拨*")</f>
        <v>0</v>
      </c>
      <c r="O592" s="32">
        <f>SUMIFS(Sheet1!$F$5:$F$28252,Sheet1!$I$5:$I$28252,$B592,Sheet1!$L$5:$L$28252,$A592,Sheet1!$D$5:$D$28252,"京东",Sheet1!$E$5:$E$28252,"&lt;&gt;*调拨*")+SUMIFS(Sheet1!$F$5:$F$28252,Sheet1!$I$5:$I$28252,$B592,Sheet1!$L$5:$L$28252,$A592,Sheet1!$E$5:$E$28252,"*京东*",Sheet1!$D$5:$D$28252,"&lt;&gt;京东",Sheet1!$D$5:$D$28252,"&lt;&gt;内部转款",Sheet1!$D$5:$D$28252,"&lt;&gt;内部转账",Sheet1!$E$5:$E$28252,"&lt;&gt;*调拨*")</f>
        <v>0</v>
      </c>
      <c r="P592" s="32">
        <f>SUMIFS(Sheet1!$F$5:$F$28252,Sheet1!$I$5:$I$28252,$B592,Sheet1!$L$5:$L$28252,$A592,Sheet1!$D$5:$D$28252,"药机微信",Sheet1!$E$5:$E$28252,"&lt;&gt;*调拨*")+SUMIFS(Sheet1!$F$5:$F$28252,Sheet1!$I$5:$I$28252,$B592,Sheet1!$L$5:$L$28252,$A592,Sheet1!$E$5:$E$28252,"*药机微信*",Sheet1!$D$5:$D$28252,"&lt;&gt;药机微信",Sheet1!$D$5:$D$28252,"&lt;&gt;内部转款",Sheet1!$D$5:$D$28252,"&lt;&gt;内部转账",Sheet1!$E$5:$E$28252,"&lt;&gt;*调拨*")</f>
        <v>0</v>
      </c>
      <c r="Q592" s="32">
        <f>SUMIFS(Sheet1!$F$5:$F$28252,Sheet1!$I$5:$I$28252,$B592,Sheet1!$L$5:$L$28252,$A592,Sheet1!$D$5:$D$28252,"亲情卡",Sheet1!$E$5:$E$28252,"&lt;&gt;*调拨*")+SUMIFS(Sheet1!$F$5:$F$28252,Sheet1!$I$5:$I$28252,$B592,Sheet1!$L$5:$L$28252,$A592,Sheet1!$E$5:$E$28252,"*亲情卡*",Sheet1!$D$5:$D$28252,"&lt;&gt;亲情卡",Sheet1!$D$5:$D$28252,"&lt;&gt;内部转款",Sheet1!$D$5:$D$28252,"&lt;&gt;内部转账",Sheet1!$E$5:$E$28252,"&lt;&gt;*调拨*")</f>
        <v>0</v>
      </c>
      <c r="R592" s="32">
        <f>SUMIFS(Sheet1!$F$5:$F$28252,Sheet1!$I$5:$I$28252,$B592,Sheet1!$L$5:$L$28252,$A592,Sheet1!$D$5:$D$28252,"优惠券",Sheet1!$E$5:$E$28252,"&lt;&gt;*调拨*")+SUMIFS(Sheet1!$F$5:$F$28252,Sheet1!$I$5:$I$28252,$B592,Sheet1!$L$5:$L$28252,$A592,Sheet1!$E$5:$E$28252,"*优惠券*",Sheet1!$D$5:$D$28252,"&lt;&gt;优惠券",Sheet1!$D$5:$D$28252,"&lt;&gt;内部转款",Sheet1!$D$5:$D$28252,"&lt;&gt;内部转账",Sheet1!$E$5:$E$28252,"&lt;&gt;*调拨*")</f>
        <v>0</v>
      </c>
      <c r="S592" s="32">
        <f>SUMIFS(Sheet1!$F$5:$F$28252,Sheet1!$I$5:$I$28252,$B592,Sheet1!$L$5:$L$28252,$A592,Sheet1!$D$5:$D$28252,"代金券",Sheet1!$E$5:$E$28252,"&lt;&gt;*调拨*")+SUMIFS(Sheet1!$F$5:$F$28252,Sheet1!$I$5:$I$28252,$B592,Sheet1!$L$5:$L$28252,$A592,Sheet1!$E$5:$E$28252,"*代金券*",Sheet1!$D$5:$D$28252,"&lt;&gt;代金券",Sheet1!$D$5:$D$28252,"&lt;&gt;内部转款",Sheet1!$D$5:$D$28252,"&lt;&gt;内部转账",Sheet1!$E$5:$E$28252,"&lt;&gt;*调拨*")</f>
        <v>0</v>
      </c>
      <c r="T592" s="32">
        <f>SUMIFS(Sheet1!$F$5:$F$28252,Sheet1!$I$5:$I$28252,$B592,Sheet1!$L$5:$L$28252,$A592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592,Sheet1!$L$5:$L$28252,$A592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592,Sheet1!$L$5:$L$28252,$A592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592,Sheet1!$L$5:$L$28252,$A592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92" s="32">
        <f>SUMIFS(Sheet1!$F$5:$F$28252,Sheet1!$I$5:$I$28252,$B592,Sheet1!$L$5:$L$28252,$A592,Sheet1!$E$5:$E$28252,"*调拨*")</f>
        <v>0</v>
      </c>
      <c r="V592" s="32">
        <f>SUMIFS(Sheet1!$F$5:$F$28252,Sheet1!$I$5:$I$28252,$B592,Sheet1!$L$5:$L$28252,$A592,Sheet1!$D$5:$D$28252,"储值",Sheet1!$E$5:$E$28252,"&lt;&gt;*调拨*")+SUMIFS(Sheet1!$F$5:$F$28252,Sheet1!$I$5:$I$28252,$B592,Sheet1!$L$5:$L$28252,$A592,Sheet1!$E$5:$E$28252,"*储值*",Sheet1!$D$5:$D$28252,"&lt;&gt;储值",Sheet1!$D$5:$D$28252,"&lt;&gt;内部转款",Sheet1!$D$5:$D$28252,"&lt;&gt;内部转账",Sheet1!$E$5:$E$28252,"&lt;&gt;*调拨*")</f>
        <v>0</v>
      </c>
      <c r="W592" s="32">
        <f>SUMIFS(Sheet1!$F$5:$F$28252,Sheet1!$I$5:$I$28252,$B592,Sheet1!$L$5:$L$28252,$A592,Sheet1!$D$5:$D$28252,"效期",Sheet1!$E$5:$E$28252,"&lt;&gt;*调拨*")+SUMIFS(Sheet1!$F$5:$F$28252,Sheet1!$I$5:$I$28252,$B592,Sheet1!$L$5:$L$28252,$A592,Sheet1!$E$5:$E$28252,"*效期*",Sheet1!$D$5:$D$28252,"&lt;&gt;效期",Sheet1!$D$5:$D$28252,"&lt;&gt;内部转款",Sheet1!$D$5:$D$28252,"&lt;&gt;内部转账",Sheet1!$E$5:$E$28252,"&lt;&gt;*调拨*")</f>
        <v>0</v>
      </c>
      <c r="X592" s="32">
        <f>SUMIFS(Sheet1!$F$5:$F$28252,Sheet1!$I$5:$I$28252,$B592,Sheet1!$L$5:$L$28252,$A592,Sheet1!$D$5:$D$28252,"内部转款",Sheet1!$E$5:$E$28252,"&lt;&gt;*调拨*")+SUMIFS(Sheet1!$F$5:$F$28252,Sheet1!$I$5:$I$28252,$B592,Sheet1!$L$5:$L$28252,$A592,Sheet1!$D$5:$D$28252,"内部转账",Sheet1!$E$5:$E$28252,"&lt;&gt;*调拨*")</f>
        <v>0</v>
      </c>
      <c r="Y592" s="32">
        <f t="shared" si="40"/>
        <v>0</v>
      </c>
      <c r="Z592" s="32">
        <f>SUMIFS(Sheet1!$F$5:$F$28252,Sheet1!$I$5:$I$28252,$B592,Sheet1!$L$5:$L$28252,$A592)</f>
        <v>0</v>
      </c>
      <c r="AA592" s="32">
        <f>SUMIFS(Sheet1!$G$5:$G$28252,Sheet1!$I$5:$I$28252,$B592,Sheet1!$L$5:$L$28252,$A592,Sheet1!$D$5:$D$28252,"工资",Sheet1!$E$5:$E$28252,"&lt;&gt;*调拨*")+SUMIFS(Sheet1!$G$5:$G$28252,Sheet1!$I$5:$I$28252,$B592,Sheet1!$L$5:$L$28252,$A592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92" s="32">
        <f>SUMIFS(Sheet1!$G$5:$G$28252,Sheet1!$I$5:$I$28252,$B592,Sheet1!$L$5:$L$28252,$A592,Sheet1!$D$5:$D$28252,"水费",Sheet1!$E$5:$E$28252,"&lt;&gt;*调拨*")+SUMIFS(Sheet1!$G$5:$G$28252,Sheet1!$I$5:$I$28252,$B592,Sheet1!$L$5:$L$28252,$A592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92" s="32">
        <f>SUMIFS(Sheet1!$G$5:$G$28252,Sheet1!$I$5:$I$28252,$B592,Sheet1!$L$5:$L$28252,$A592,Sheet1!$D$5:$D$28252,"电费",Sheet1!$E$5:$E$28252,"&lt;&gt;*调拨*")+SUMIFS(Sheet1!$G$5:$G$28252,Sheet1!$I$5:$I$28252,$B592,Sheet1!$L$5:$L$28252,$A592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92" s="32">
        <f>SUMIFS(Sheet1!$G$5:$G$28252,Sheet1!$I$5:$I$28252,$B592,Sheet1!$L$5:$L$28252,$A592,Sheet1!$D$5:$D$28252,"宽带费",Sheet1!$E$5:$E$28252,"&lt;&gt;*调拨*")+SUMIFS(Sheet1!$G$5:$G$28252,Sheet1!$I$5:$I$28252,$B592,Sheet1!$L$5:$L$28252,$A592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92" s="32">
        <f>SUMIFS(Sheet1!$G$5:$G$28252,Sheet1!$I$5:$I$28252,$B592,Sheet1!$L$5:$L$28252,$A592,Sheet1!$D$5:$D$28252,"办公费",Sheet1!$E$5:$E$28252,"&lt;&gt;*调拨*")+SUMIFS(Sheet1!$G$5:$G$28252,Sheet1!$I$5:$I$28252,$B592,Sheet1!$L$5:$L$28252,$A592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92" s="32">
        <f>SUMIFS(Sheet1!$G$5:$G$28252,Sheet1!$I$5:$I$28252,$B592,Sheet1!$L$5:$L$28252,$A592,Sheet1!$D$5:$D$28252,"话费",Sheet1!$E$5:$E$28252,"&lt;&gt;*调拨*")+SUMIFS(Sheet1!$G$5:$G$28252,Sheet1!$I$5:$I$28252,$B592,Sheet1!$L$5:$L$28252,$A592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92" s="32">
        <f>SUMIFS(Sheet1!$G$5:$G$28252,Sheet1!$I$5:$I$28252,$B592,Sheet1!$L$5:$L$28252,$A592,Sheet1!$D$5:$D$28252,"房租",Sheet1!$E$5:$E$28252,"&lt;&gt;*调拨*")+SUMIFS(Sheet1!$G$5:$G$28252,Sheet1!$I$5:$I$28252,$B592,Sheet1!$L$5:$L$28252,$A592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92" s="32">
        <f>SUMIFS(Sheet1!$G$5:$G$28252,Sheet1!$I$5:$I$28252,$B592,Sheet1!$L$5:$L$28252,$A592,Sheet1!$E$5:$E$28252,"*调拨*")</f>
        <v>0</v>
      </c>
      <c r="AI592" s="32">
        <f>SUMIFS(Sheet1!$G$5:$G$28252,Sheet1!$I$5:$I$28252,$B592,Sheet1!$L$5:$L$28252,$A592,Sheet1!$D$5:$D$28252,"内部转款",Sheet1!$E$5:$E$28252,"&lt;&gt;*调拨*")+SUMIFS(Sheet1!$G$5:$G$28252,Sheet1!$I$5:$I$28252,$B592,Sheet1!$L$5:$L$28252,$A592,Sheet1!$D$5:$D$28252,"内部转账",Sheet1!$E$5:$E$28252,"&lt;&gt;*调拨*")</f>
        <v>0</v>
      </c>
      <c r="AJ592" s="32">
        <f t="shared" si="41"/>
        <v>0</v>
      </c>
      <c r="AK592" s="32">
        <f>SUMIFS(Sheet1!$G$5:$G$28252,Sheet1!$I$5:$I$28252,$B592,Sheet1!$L$5:$L$28252,$A592)</f>
        <v>0</v>
      </c>
      <c r="AL592" s="32">
        <f t="shared" si="42"/>
        <v>0</v>
      </c>
    </row>
    <row r="593" ht="16.5" spans="1:38">
      <c r="A593" s="30">
        <v>202610</v>
      </c>
      <c r="B593" s="31" t="s">
        <v>231</v>
      </c>
      <c r="C593" s="32">
        <f>SUMIFS(Sheet1!$F$5:$F$28252,Sheet1!$I$5:$I$28252,$B593,Sheet1!$L$5:$L$28252,$A593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93" s="32">
        <f>SUMIFS(Sheet1!$F$5:$F$28252,Sheet1!$I$5:$I$28252,$B593,Sheet1!$L$5:$L$28252,$A593,Sheet1!$D$5:$D$28252,"医保即时拨付",Sheet1!$E$5:$E$28252,"&lt;&gt;*调拨*")+SUMIFS(Sheet1!$F$5:$F$28252,Sheet1!$I$5:$I$28252,$B593,Sheet1!$L$5:$L$28252,$A593,Sheet1!$E$5:$E$28252,"*医保即时拨付*",Sheet1!$D$5:$D$28252,"&lt;&gt;医保即时拨付",Sheet1!$D$5:$D$28252,"&lt;&gt;内部转款",Sheet1!$D$5:$D$28252,"&lt;&gt;内部转账",Sheet1!$E$5:$E$28252,"&lt;&gt;*调拨*")</f>
        <v>0</v>
      </c>
      <c r="E593" s="32">
        <f>SUMIFS(Sheet1!$F$5:$F$28252,Sheet1!$I$5:$I$28252,$B593,Sheet1!$L$5:$L$28252,$A593,Sheet1!$D$5:$D$28252,"医保",Sheet1!$E$5:$E$28252,"&lt;&gt;*调拨*",Sheet1!$E$5:$E$28252,"&lt;&gt;*医保即时拨付*")+SUMIFS(Sheet1!$F$5:$F$28252,Sheet1!$I$5:$I$28252,$B593,Sheet1!$L$5:$L$28252,$A593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93" s="32">
        <f>SUMIFS(Sheet1!$F$5:$F$28252,Sheet1!$I$5:$I$28252,$B593,Sheet1!$L$5:$L$28252,$A593,Sheet1!$D$5:$D$28252,"聚合",Sheet1!$E$5:$E$28252,"&lt;&gt;*调拨*")+SUMIFS(Sheet1!$F$5:$F$28252,Sheet1!$I$5:$I$28252,$B593,Sheet1!$L$5:$L$28252,$A593,Sheet1!$E$5:$E$28252,"*聚合*",Sheet1!$D$5:$D$28252,"&lt;&gt;聚合",Sheet1!$D$5:$D$28252,"&lt;&gt;内部转款",Sheet1!$D$5:$D$28252,"&lt;&gt;内部转账",Sheet1!$E$5:$E$28252,"&lt;&gt;*调拨*")</f>
        <v>0</v>
      </c>
      <c r="G593" s="32">
        <f>SUMIFS(Sheet1!$F$5:$F$28252,Sheet1!$I$5:$I$28252,$B593,Sheet1!$L$5:$L$28252,$A593,Sheet1!$D$5:$D$28252,"24小时微信",Sheet1!$E$5:$E$28252,"&lt;&gt;*调拨*")+SUMIFS(Sheet1!$F$5:$F$28252,Sheet1!$I$5:$I$28252,$B593,Sheet1!$L$5:$L$28252,$A593,Sheet1!$E$5:$E$28252,"*24小时微信*",Sheet1!$D$5:$D$28252,"&lt;&gt;24小时微信",Sheet1!$D$5:$D$28252,"&lt;&gt;内部转款",Sheet1!$D$5:$D$28252,"&lt;&gt;内部转账",Sheet1!$E$5:$E$28252,"&lt;&gt;*调拨*")</f>
        <v>0</v>
      </c>
      <c r="H593" s="32">
        <f>SUMIFS(Sheet1!$F$5:$F$28252,Sheet1!$I$5:$I$28252,$B593,Sheet1!$L$5:$L$28252,$A593,Sheet1!$D$5:$D$28252,"美团",Sheet1!$E$5:$E$28252,"&lt;&gt;*调拨*")+SUMIFS(Sheet1!$F$5:$F$28252,Sheet1!$I$5:$I$28252,$B593,Sheet1!$L$5:$L$28252,$A593,Sheet1!$E$5:$E$28252,"*美团*",Sheet1!$D$5:$D$28252,"&lt;&gt;美团",Sheet1!$D$5:$D$28252,"&lt;&gt;内部转款",Sheet1!$D$5:$D$28252,"&lt;&gt;内部转账",Sheet1!$E$5:$E$28252,"&lt;&gt;*调拨*")</f>
        <v>0</v>
      </c>
      <c r="I593" s="32">
        <f>SUMIFS(Sheet1!$F$5:$F$28252,Sheet1!$I$5:$I$28252,$B593,Sheet1!$L$5:$L$28252,$A593,Sheet1!$D$5:$D$28252,"饿了么",Sheet1!$E$5:$E$28252,"&lt;&gt;*调拨*")+SUMIFS(Sheet1!$F$5:$F$28252,Sheet1!$I$5:$I$28252,$B593,Sheet1!$L$5:$L$28252,$A593,Sheet1!$E$5:$E$28252,"*饿了么*",Sheet1!$D$5:$D$28252,"&lt;&gt;饿了么",Sheet1!$D$5:$D$28252,"&lt;&gt;内部转款",Sheet1!$D$5:$D$28252,"&lt;&gt;内部转账",Sheet1!$E$5:$E$28252,"&lt;&gt;*调拨*")</f>
        <v>0</v>
      </c>
      <c r="J593" s="32">
        <f>SUMIFS(Sheet1!$F$5:$F$28252,Sheet1!$I$5:$I$28252,$B593,Sheet1!$L$5:$L$28252,$A593,Sheet1!$D$5:$D$28252,"健E卡",Sheet1!$E$5:$E$28252,"&lt;&gt;*调拨*")+SUMIFS(Sheet1!$F$5:$F$28252,Sheet1!$I$5:$I$28252,$B593,Sheet1!$L$5:$L$28252,$A593,Sheet1!$E$5:$E$28252,"*健E卡*",Sheet1!$D$5:$D$28252,"&lt;&gt;健E卡",Sheet1!$D$5:$D$28252,"&lt;&gt;内部转款",Sheet1!$D$5:$D$28252,"&lt;&gt;内部转账",Sheet1!$E$5:$E$28252,"&lt;&gt;*调拨*")</f>
        <v>0</v>
      </c>
      <c r="K593" s="32">
        <f>SUMIFS(Sheet1!$F$5:$F$28252,Sheet1!$I$5:$I$28252,$B593,Sheet1!$L$5:$L$28252,$A593,Sheet1!$D$5:$D$28252,"抖音",Sheet1!$E$5:$E$28252,"&lt;&gt;*调拨*")+SUMIFS(Sheet1!$F$5:$F$28252,Sheet1!$I$5:$I$28252,$B593,Sheet1!$L$5:$L$28252,$A593,Sheet1!$E$5:$E$28252,"*抖音*",Sheet1!$D$5:$D$28252,"&lt;&gt;抖音",Sheet1!$D$5:$D$28252,"&lt;&gt;内部转款",Sheet1!$D$5:$D$28252,"&lt;&gt;内部转账",Sheet1!$E$5:$E$28252,"&lt;&gt;*调拨*")</f>
        <v>0</v>
      </c>
      <c r="L593" s="32">
        <f>SUMIFS(Sheet1!$F$5:$F$28252,Sheet1!$I$5:$I$28252,$B593,Sheet1!$L$5:$L$28252,$A593,Sheet1!$D$5:$D$28252,"医卡通",Sheet1!$E$5:$E$28252,"&lt;&gt;*调拨*")+SUMIFS(Sheet1!$F$5:$F$28252,Sheet1!$I$5:$I$28252,$B593,Sheet1!$L$5:$L$28252,$A593,Sheet1!$E$5:$E$28252,"*医卡通*",Sheet1!$D$5:$D$28252,"&lt;&gt;医卡通",Sheet1!$D$5:$D$28252,"&lt;&gt;内部转款",Sheet1!$D$5:$D$28252,"&lt;&gt;内部转账",Sheet1!$E$5:$E$28252,"&lt;&gt;*调拨*")</f>
        <v>0</v>
      </c>
      <c r="M593" s="32">
        <f>SUMIFS(Sheet1!$F$5:$F$28252,Sheet1!$I$5:$I$28252,$B593,Sheet1!$L$5:$L$28252,$A593,Sheet1!$D$5:$D$28252,"企健网",Sheet1!$E$5:$E$28252,"&lt;&gt;*调拨*")+SUMIFS(Sheet1!$F$5:$F$28252,Sheet1!$I$5:$I$28252,$B593,Sheet1!$L$5:$L$28252,$A593,Sheet1!$E$5:$E$28252,"*企健网*",Sheet1!$D$5:$D$28252,"&lt;&gt;企健网",Sheet1!$D$5:$D$28252,"&lt;&gt;内部转款",Sheet1!$D$5:$D$28252,"&lt;&gt;内部转账",Sheet1!$E$5:$E$28252,"&lt;&gt;*调拨*")</f>
        <v>0</v>
      </c>
      <c r="N593" s="32">
        <f>SUMIFS(Sheet1!$F$5:$F$28252,Sheet1!$I$5:$I$28252,$B593,Sheet1!$L$5:$L$28252,$A593,Sheet1!$D$5:$D$28252,"银联",Sheet1!$E$5:$E$28252,"&lt;&gt;*调拨*")+SUMIFS(Sheet1!$F$5:$F$28252,Sheet1!$I$5:$I$28252,$B593,Sheet1!$L$5:$L$28252,$A593,Sheet1!$E$5:$E$28252,"*银联*",Sheet1!$D$5:$D$28252,"&lt;&gt;银联",Sheet1!$D$5:$D$28252,"&lt;&gt;内部转款",Sheet1!$D$5:$D$28252,"&lt;&gt;内部转账",Sheet1!$E$5:$E$28252,"&lt;&gt;*调拨*")</f>
        <v>0</v>
      </c>
      <c r="O593" s="32">
        <f>SUMIFS(Sheet1!$F$5:$F$28252,Sheet1!$I$5:$I$28252,$B593,Sheet1!$L$5:$L$28252,$A593,Sheet1!$D$5:$D$28252,"京东",Sheet1!$E$5:$E$28252,"&lt;&gt;*调拨*")+SUMIFS(Sheet1!$F$5:$F$28252,Sheet1!$I$5:$I$28252,$B593,Sheet1!$L$5:$L$28252,$A593,Sheet1!$E$5:$E$28252,"*京东*",Sheet1!$D$5:$D$28252,"&lt;&gt;京东",Sheet1!$D$5:$D$28252,"&lt;&gt;内部转款",Sheet1!$D$5:$D$28252,"&lt;&gt;内部转账",Sheet1!$E$5:$E$28252,"&lt;&gt;*调拨*")</f>
        <v>0</v>
      </c>
      <c r="P593" s="32">
        <f>SUMIFS(Sheet1!$F$5:$F$28252,Sheet1!$I$5:$I$28252,$B593,Sheet1!$L$5:$L$28252,$A593,Sheet1!$D$5:$D$28252,"药机微信",Sheet1!$E$5:$E$28252,"&lt;&gt;*调拨*")+SUMIFS(Sheet1!$F$5:$F$28252,Sheet1!$I$5:$I$28252,$B593,Sheet1!$L$5:$L$28252,$A593,Sheet1!$E$5:$E$28252,"*药机微信*",Sheet1!$D$5:$D$28252,"&lt;&gt;药机微信",Sheet1!$D$5:$D$28252,"&lt;&gt;内部转款",Sheet1!$D$5:$D$28252,"&lt;&gt;内部转账",Sheet1!$E$5:$E$28252,"&lt;&gt;*调拨*")</f>
        <v>0</v>
      </c>
      <c r="Q593" s="32">
        <f>SUMIFS(Sheet1!$F$5:$F$28252,Sheet1!$I$5:$I$28252,$B593,Sheet1!$L$5:$L$28252,$A593,Sheet1!$D$5:$D$28252,"亲情卡",Sheet1!$E$5:$E$28252,"&lt;&gt;*调拨*")+SUMIFS(Sheet1!$F$5:$F$28252,Sheet1!$I$5:$I$28252,$B593,Sheet1!$L$5:$L$28252,$A593,Sheet1!$E$5:$E$28252,"*亲情卡*",Sheet1!$D$5:$D$28252,"&lt;&gt;亲情卡",Sheet1!$D$5:$D$28252,"&lt;&gt;内部转款",Sheet1!$D$5:$D$28252,"&lt;&gt;内部转账",Sheet1!$E$5:$E$28252,"&lt;&gt;*调拨*")</f>
        <v>0</v>
      </c>
      <c r="R593" s="32">
        <f>SUMIFS(Sheet1!$F$5:$F$28252,Sheet1!$I$5:$I$28252,$B593,Sheet1!$L$5:$L$28252,$A593,Sheet1!$D$5:$D$28252,"优惠券",Sheet1!$E$5:$E$28252,"&lt;&gt;*调拨*")+SUMIFS(Sheet1!$F$5:$F$28252,Sheet1!$I$5:$I$28252,$B593,Sheet1!$L$5:$L$28252,$A593,Sheet1!$E$5:$E$28252,"*优惠券*",Sheet1!$D$5:$D$28252,"&lt;&gt;优惠券",Sheet1!$D$5:$D$28252,"&lt;&gt;内部转款",Sheet1!$D$5:$D$28252,"&lt;&gt;内部转账",Sheet1!$E$5:$E$28252,"&lt;&gt;*调拨*")</f>
        <v>0</v>
      </c>
      <c r="S593" s="32">
        <f>SUMIFS(Sheet1!$F$5:$F$28252,Sheet1!$I$5:$I$28252,$B593,Sheet1!$L$5:$L$28252,$A593,Sheet1!$D$5:$D$28252,"代金券",Sheet1!$E$5:$E$28252,"&lt;&gt;*调拨*")+SUMIFS(Sheet1!$F$5:$F$28252,Sheet1!$I$5:$I$28252,$B593,Sheet1!$L$5:$L$28252,$A593,Sheet1!$E$5:$E$28252,"*代金券*",Sheet1!$D$5:$D$28252,"&lt;&gt;代金券",Sheet1!$D$5:$D$28252,"&lt;&gt;内部转款",Sheet1!$D$5:$D$28252,"&lt;&gt;内部转账",Sheet1!$E$5:$E$28252,"&lt;&gt;*调拨*")</f>
        <v>0</v>
      </c>
      <c r="T593" s="32">
        <f>SUMIFS(Sheet1!$F$5:$F$28252,Sheet1!$I$5:$I$28252,$B593,Sheet1!$L$5:$L$28252,$A593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593,Sheet1!$L$5:$L$28252,$A593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593,Sheet1!$L$5:$L$28252,$A593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593,Sheet1!$L$5:$L$28252,$A593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93" s="32">
        <f>SUMIFS(Sheet1!$F$5:$F$28252,Sheet1!$I$5:$I$28252,$B593,Sheet1!$L$5:$L$28252,$A593,Sheet1!$E$5:$E$28252,"*调拨*")</f>
        <v>0</v>
      </c>
      <c r="V593" s="32">
        <f>SUMIFS(Sheet1!$F$5:$F$28252,Sheet1!$I$5:$I$28252,$B593,Sheet1!$L$5:$L$28252,$A593,Sheet1!$D$5:$D$28252,"储值",Sheet1!$E$5:$E$28252,"&lt;&gt;*调拨*")+SUMIFS(Sheet1!$F$5:$F$28252,Sheet1!$I$5:$I$28252,$B593,Sheet1!$L$5:$L$28252,$A593,Sheet1!$E$5:$E$28252,"*储值*",Sheet1!$D$5:$D$28252,"&lt;&gt;储值",Sheet1!$D$5:$D$28252,"&lt;&gt;内部转款",Sheet1!$D$5:$D$28252,"&lt;&gt;内部转账",Sheet1!$E$5:$E$28252,"&lt;&gt;*调拨*")</f>
        <v>0</v>
      </c>
      <c r="W593" s="32">
        <f>SUMIFS(Sheet1!$F$5:$F$28252,Sheet1!$I$5:$I$28252,$B593,Sheet1!$L$5:$L$28252,$A593,Sheet1!$D$5:$D$28252,"效期",Sheet1!$E$5:$E$28252,"&lt;&gt;*调拨*")+SUMIFS(Sheet1!$F$5:$F$28252,Sheet1!$I$5:$I$28252,$B593,Sheet1!$L$5:$L$28252,$A593,Sheet1!$E$5:$E$28252,"*效期*",Sheet1!$D$5:$D$28252,"&lt;&gt;效期",Sheet1!$D$5:$D$28252,"&lt;&gt;内部转款",Sheet1!$D$5:$D$28252,"&lt;&gt;内部转账",Sheet1!$E$5:$E$28252,"&lt;&gt;*调拨*")</f>
        <v>0</v>
      </c>
      <c r="X593" s="32">
        <f>SUMIFS(Sheet1!$F$5:$F$28252,Sheet1!$I$5:$I$28252,$B593,Sheet1!$L$5:$L$28252,$A593,Sheet1!$D$5:$D$28252,"内部转款",Sheet1!$E$5:$E$28252,"&lt;&gt;*调拨*")+SUMIFS(Sheet1!$F$5:$F$28252,Sheet1!$I$5:$I$28252,$B593,Sheet1!$L$5:$L$28252,$A593,Sheet1!$D$5:$D$28252,"内部转账",Sheet1!$E$5:$E$28252,"&lt;&gt;*调拨*")</f>
        <v>0</v>
      </c>
      <c r="Y593" s="32">
        <f t="shared" si="40"/>
        <v>0</v>
      </c>
      <c r="Z593" s="32">
        <f>SUMIFS(Sheet1!$F$5:$F$28252,Sheet1!$I$5:$I$28252,$B593,Sheet1!$L$5:$L$28252,$A593)</f>
        <v>0</v>
      </c>
      <c r="AA593" s="32">
        <f>SUMIFS(Sheet1!$G$5:$G$28252,Sheet1!$I$5:$I$28252,$B593,Sheet1!$L$5:$L$28252,$A593,Sheet1!$D$5:$D$28252,"工资",Sheet1!$E$5:$E$28252,"&lt;&gt;*调拨*")+SUMIFS(Sheet1!$G$5:$G$28252,Sheet1!$I$5:$I$28252,$B593,Sheet1!$L$5:$L$28252,$A593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93" s="32">
        <f>SUMIFS(Sheet1!$G$5:$G$28252,Sheet1!$I$5:$I$28252,$B593,Sheet1!$L$5:$L$28252,$A593,Sheet1!$D$5:$D$28252,"水费",Sheet1!$E$5:$E$28252,"&lt;&gt;*调拨*")+SUMIFS(Sheet1!$G$5:$G$28252,Sheet1!$I$5:$I$28252,$B593,Sheet1!$L$5:$L$28252,$A593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93" s="32">
        <f>SUMIFS(Sheet1!$G$5:$G$28252,Sheet1!$I$5:$I$28252,$B593,Sheet1!$L$5:$L$28252,$A593,Sheet1!$D$5:$D$28252,"电费",Sheet1!$E$5:$E$28252,"&lt;&gt;*调拨*")+SUMIFS(Sheet1!$G$5:$G$28252,Sheet1!$I$5:$I$28252,$B593,Sheet1!$L$5:$L$28252,$A593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93" s="32">
        <f>SUMIFS(Sheet1!$G$5:$G$28252,Sheet1!$I$5:$I$28252,$B593,Sheet1!$L$5:$L$28252,$A593,Sheet1!$D$5:$D$28252,"宽带费",Sheet1!$E$5:$E$28252,"&lt;&gt;*调拨*")+SUMIFS(Sheet1!$G$5:$G$28252,Sheet1!$I$5:$I$28252,$B593,Sheet1!$L$5:$L$28252,$A593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93" s="32">
        <f>SUMIFS(Sheet1!$G$5:$G$28252,Sheet1!$I$5:$I$28252,$B593,Sheet1!$L$5:$L$28252,$A593,Sheet1!$D$5:$D$28252,"办公费",Sheet1!$E$5:$E$28252,"&lt;&gt;*调拨*")+SUMIFS(Sheet1!$G$5:$G$28252,Sheet1!$I$5:$I$28252,$B593,Sheet1!$L$5:$L$28252,$A593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93" s="32">
        <f>SUMIFS(Sheet1!$G$5:$G$28252,Sheet1!$I$5:$I$28252,$B593,Sheet1!$L$5:$L$28252,$A593,Sheet1!$D$5:$D$28252,"话费",Sheet1!$E$5:$E$28252,"&lt;&gt;*调拨*")+SUMIFS(Sheet1!$G$5:$G$28252,Sheet1!$I$5:$I$28252,$B593,Sheet1!$L$5:$L$28252,$A593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93" s="32">
        <f>SUMIFS(Sheet1!$G$5:$G$28252,Sheet1!$I$5:$I$28252,$B593,Sheet1!$L$5:$L$28252,$A593,Sheet1!$D$5:$D$28252,"房租",Sheet1!$E$5:$E$28252,"&lt;&gt;*调拨*")+SUMIFS(Sheet1!$G$5:$G$28252,Sheet1!$I$5:$I$28252,$B593,Sheet1!$L$5:$L$28252,$A593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93" s="32">
        <f>SUMIFS(Sheet1!$G$5:$G$28252,Sheet1!$I$5:$I$28252,$B593,Sheet1!$L$5:$L$28252,$A593,Sheet1!$E$5:$E$28252,"*调拨*")</f>
        <v>0</v>
      </c>
      <c r="AI593" s="32">
        <f>SUMIFS(Sheet1!$G$5:$G$28252,Sheet1!$I$5:$I$28252,$B593,Sheet1!$L$5:$L$28252,$A593,Sheet1!$D$5:$D$28252,"内部转款",Sheet1!$E$5:$E$28252,"&lt;&gt;*调拨*")+SUMIFS(Sheet1!$G$5:$G$28252,Sheet1!$I$5:$I$28252,$B593,Sheet1!$L$5:$L$28252,$A593,Sheet1!$D$5:$D$28252,"内部转账",Sheet1!$E$5:$E$28252,"&lt;&gt;*调拨*")</f>
        <v>0</v>
      </c>
      <c r="AJ593" s="32">
        <f t="shared" si="41"/>
        <v>0</v>
      </c>
      <c r="AK593" s="32">
        <f>SUMIFS(Sheet1!$G$5:$G$28252,Sheet1!$I$5:$I$28252,$B593,Sheet1!$L$5:$L$28252,$A593)</f>
        <v>0</v>
      </c>
      <c r="AL593" s="32">
        <f t="shared" si="42"/>
        <v>0</v>
      </c>
    </row>
    <row r="594" ht="16.5" spans="1:38">
      <c r="A594" s="30">
        <v>202610</v>
      </c>
      <c r="B594" s="31" t="s">
        <v>58</v>
      </c>
      <c r="C594" s="32">
        <f>SUMIFS(Sheet1!$F$5:$F$28252,Sheet1!$I$5:$I$28252,$B594,Sheet1!$L$5:$L$28252,$A594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94" s="32">
        <f>SUMIFS(Sheet1!$F$5:$F$28252,Sheet1!$I$5:$I$28252,$B594,Sheet1!$L$5:$L$28252,$A594,Sheet1!$D$5:$D$28252,"医保即时拨付",Sheet1!$E$5:$E$28252,"&lt;&gt;*调拨*")+SUMIFS(Sheet1!$F$5:$F$28252,Sheet1!$I$5:$I$28252,$B594,Sheet1!$L$5:$L$28252,$A594,Sheet1!$E$5:$E$28252,"*医保即时拨付*",Sheet1!$D$5:$D$28252,"&lt;&gt;医保即时拨付",Sheet1!$D$5:$D$28252,"&lt;&gt;内部转款",Sheet1!$D$5:$D$28252,"&lt;&gt;内部转账",Sheet1!$E$5:$E$28252,"&lt;&gt;*调拨*")</f>
        <v>0</v>
      </c>
      <c r="E594" s="32">
        <f>SUMIFS(Sheet1!$F$5:$F$28252,Sheet1!$I$5:$I$28252,$B594,Sheet1!$L$5:$L$28252,$A594,Sheet1!$D$5:$D$28252,"医保",Sheet1!$E$5:$E$28252,"&lt;&gt;*调拨*",Sheet1!$E$5:$E$28252,"&lt;&gt;*医保即时拨付*")+SUMIFS(Sheet1!$F$5:$F$28252,Sheet1!$I$5:$I$28252,$B594,Sheet1!$L$5:$L$28252,$A594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94" s="32">
        <f>SUMIFS(Sheet1!$F$5:$F$28252,Sheet1!$I$5:$I$28252,$B594,Sheet1!$L$5:$L$28252,$A594,Sheet1!$D$5:$D$28252,"聚合",Sheet1!$E$5:$E$28252,"&lt;&gt;*调拨*")+SUMIFS(Sheet1!$F$5:$F$28252,Sheet1!$I$5:$I$28252,$B594,Sheet1!$L$5:$L$28252,$A594,Sheet1!$E$5:$E$28252,"*聚合*",Sheet1!$D$5:$D$28252,"&lt;&gt;聚合",Sheet1!$D$5:$D$28252,"&lt;&gt;内部转款",Sheet1!$D$5:$D$28252,"&lt;&gt;内部转账",Sheet1!$E$5:$E$28252,"&lt;&gt;*调拨*")</f>
        <v>0</v>
      </c>
      <c r="G594" s="32">
        <f>SUMIFS(Sheet1!$F$5:$F$28252,Sheet1!$I$5:$I$28252,$B594,Sheet1!$L$5:$L$28252,$A594,Sheet1!$D$5:$D$28252,"24小时微信",Sheet1!$E$5:$E$28252,"&lt;&gt;*调拨*")+SUMIFS(Sheet1!$F$5:$F$28252,Sheet1!$I$5:$I$28252,$B594,Sheet1!$L$5:$L$28252,$A594,Sheet1!$E$5:$E$28252,"*24小时微信*",Sheet1!$D$5:$D$28252,"&lt;&gt;24小时微信",Sheet1!$D$5:$D$28252,"&lt;&gt;内部转款",Sheet1!$D$5:$D$28252,"&lt;&gt;内部转账",Sheet1!$E$5:$E$28252,"&lt;&gt;*调拨*")</f>
        <v>0</v>
      </c>
      <c r="H594" s="32">
        <f>SUMIFS(Sheet1!$F$5:$F$28252,Sheet1!$I$5:$I$28252,$B594,Sheet1!$L$5:$L$28252,$A594,Sheet1!$D$5:$D$28252,"美团",Sheet1!$E$5:$E$28252,"&lt;&gt;*调拨*")+SUMIFS(Sheet1!$F$5:$F$28252,Sheet1!$I$5:$I$28252,$B594,Sheet1!$L$5:$L$28252,$A594,Sheet1!$E$5:$E$28252,"*美团*",Sheet1!$D$5:$D$28252,"&lt;&gt;美团",Sheet1!$D$5:$D$28252,"&lt;&gt;内部转款",Sheet1!$D$5:$D$28252,"&lt;&gt;内部转账",Sheet1!$E$5:$E$28252,"&lt;&gt;*调拨*")</f>
        <v>0</v>
      </c>
      <c r="I594" s="32">
        <f>SUMIFS(Sheet1!$F$5:$F$28252,Sheet1!$I$5:$I$28252,$B594,Sheet1!$L$5:$L$28252,$A594,Sheet1!$D$5:$D$28252,"饿了么",Sheet1!$E$5:$E$28252,"&lt;&gt;*调拨*")+SUMIFS(Sheet1!$F$5:$F$28252,Sheet1!$I$5:$I$28252,$B594,Sheet1!$L$5:$L$28252,$A594,Sheet1!$E$5:$E$28252,"*饿了么*",Sheet1!$D$5:$D$28252,"&lt;&gt;饿了么",Sheet1!$D$5:$D$28252,"&lt;&gt;内部转款",Sheet1!$D$5:$D$28252,"&lt;&gt;内部转账",Sheet1!$E$5:$E$28252,"&lt;&gt;*调拨*")</f>
        <v>0</v>
      </c>
      <c r="J594" s="32">
        <f>SUMIFS(Sheet1!$F$5:$F$28252,Sheet1!$I$5:$I$28252,$B594,Sheet1!$L$5:$L$28252,$A594,Sheet1!$D$5:$D$28252,"健E卡",Sheet1!$E$5:$E$28252,"&lt;&gt;*调拨*")+SUMIFS(Sheet1!$F$5:$F$28252,Sheet1!$I$5:$I$28252,$B594,Sheet1!$L$5:$L$28252,$A594,Sheet1!$E$5:$E$28252,"*健E卡*",Sheet1!$D$5:$D$28252,"&lt;&gt;健E卡",Sheet1!$D$5:$D$28252,"&lt;&gt;内部转款",Sheet1!$D$5:$D$28252,"&lt;&gt;内部转账",Sheet1!$E$5:$E$28252,"&lt;&gt;*调拨*")</f>
        <v>0</v>
      </c>
      <c r="K594" s="32">
        <f>SUMIFS(Sheet1!$F$5:$F$28252,Sheet1!$I$5:$I$28252,$B594,Sheet1!$L$5:$L$28252,$A594,Sheet1!$D$5:$D$28252,"抖音",Sheet1!$E$5:$E$28252,"&lt;&gt;*调拨*")+SUMIFS(Sheet1!$F$5:$F$28252,Sheet1!$I$5:$I$28252,$B594,Sheet1!$L$5:$L$28252,$A594,Sheet1!$E$5:$E$28252,"*抖音*",Sheet1!$D$5:$D$28252,"&lt;&gt;抖音",Sheet1!$D$5:$D$28252,"&lt;&gt;内部转款",Sheet1!$D$5:$D$28252,"&lt;&gt;内部转账",Sheet1!$E$5:$E$28252,"&lt;&gt;*调拨*")</f>
        <v>0</v>
      </c>
      <c r="L594" s="32">
        <f>SUMIFS(Sheet1!$F$5:$F$28252,Sheet1!$I$5:$I$28252,$B594,Sheet1!$L$5:$L$28252,$A594,Sheet1!$D$5:$D$28252,"医卡通",Sheet1!$E$5:$E$28252,"&lt;&gt;*调拨*")+SUMIFS(Sheet1!$F$5:$F$28252,Sheet1!$I$5:$I$28252,$B594,Sheet1!$L$5:$L$28252,$A594,Sheet1!$E$5:$E$28252,"*医卡通*",Sheet1!$D$5:$D$28252,"&lt;&gt;医卡通",Sheet1!$D$5:$D$28252,"&lt;&gt;内部转款",Sheet1!$D$5:$D$28252,"&lt;&gt;内部转账",Sheet1!$E$5:$E$28252,"&lt;&gt;*调拨*")</f>
        <v>0</v>
      </c>
      <c r="M594" s="32">
        <f>SUMIFS(Sheet1!$F$5:$F$28252,Sheet1!$I$5:$I$28252,$B594,Sheet1!$L$5:$L$28252,$A594,Sheet1!$D$5:$D$28252,"企健网",Sheet1!$E$5:$E$28252,"&lt;&gt;*调拨*")+SUMIFS(Sheet1!$F$5:$F$28252,Sheet1!$I$5:$I$28252,$B594,Sheet1!$L$5:$L$28252,$A594,Sheet1!$E$5:$E$28252,"*企健网*",Sheet1!$D$5:$D$28252,"&lt;&gt;企健网",Sheet1!$D$5:$D$28252,"&lt;&gt;内部转款",Sheet1!$D$5:$D$28252,"&lt;&gt;内部转账",Sheet1!$E$5:$E$28252,"&lt;&gt;*调拨*")</f>
        <v>0</v>
      </c>
      <c r="N594" s="32">
        <f>SUMIFS(Sheet1!$F$5:$F$28252,Sheet1!$I$5:$I$28252,$B594,Sheet1!$L$5:$L$28252,$A594,Sheet1!$D$5:$D$28252,"银联",Sheet1!$E$5:$E$28252,"&lt;&gt;*调拨*")+SUMIFS(Sheet1!$F$5:$F$28252,Sheet1!$I$5:$I$28252,$B594,Sheet1!$L$5:$L$28252,$A594,Sheet1!$E$5:$E$28252,"*银联*",Sheet1!$D$5:$D$28252,"&lt;&gt;银联",Sheet1!$D$5:$D$28252,"&lt;&gt;内部转款",Sheet1!$D$5:$D$28252,"&lt;&gt;内部转账",Sheet1!$E$5:$E$28252,"&lt;&gt;*调拨*")</f>
        <v>0</v>
      </c>
      <c r="O594" s="32">
        <f>SUMIFS(Sheet1!$F$5:$F$28252,Sheet1!$I$5:$I$28252,$B594,Sheet1!$L$5:$L$28252,$A594,Sheet1!$D$5:$D$28252,"京东",Sheet1!$E$5:$E$28252,"&lt;&gt;*调拨*")+SUMIFS(Sheet1!$F$5:$F$28252,Sheet1!$I$5:$I$28252,$B594,Sheet1!$L$5:$L$28252,$A594,Sheet1!$E$5:$E$28252,"*京东*",Sheet1!$D$5:$D$28252,"&lt;&gt;京东",Sheet1!$D$5:$D$28252,"&lt;&gt;内部转款",Sheet1!$D$5:$D$28252,"&lt;&gt;内部转账",Sheet1!$E$5:$E$28252,"&lt;&gt;*调拨*")</f>
        <v>0</v>
      </c>
      <c r="P594" s="32">
        <f>SUMIFS(Sheet1!$F$5:$F$28252,Sheet1!$I$5:$I$28252,$B594,Sheet1!$L$5:$L$28252,$A594,Sheet1!$D$5:$D$28252,"药机微信",Sheet1!$E$5:$E$28252,"&lt;&gt;*调拨*")+SUMIFS(Sheet1!$F$5:$F$28252,Sheet1!$I$5:$I$28252,$B594,Sheet1!$L$5:$L$28252,$A594,Sheet1!$E$5:$E$28252,"*药机微信*",Sheet1!$D$5:$D$28252,"&lt;&gt;药机微信",Sheet1!$D$5:$D$28252,"&lt;&gt;内部转款",Sheet1!$D$5:$D$28252,"&lt;&gt;内部转账",Sheet1!$E$5:$E$28252,"&lt;&gt;*调拨*")</f>
        <v>0</v>
      </c>
      <c r="Q594" s="32">
        <f>SUMIFS(Sheet1!$F$5:$F$28252,Sheet1!$I$5:$I$28252,$B594,Sheet1!$L$5:$L$28252,$A594,Sheet1!$D$5:$D$28252,"亲情卡",Sheet1!$E$5:$E$28252,"&lt;&gt;*调拨*")+SUMIFS(Sheet1!$F$5:$F$28252,Sheet1!$I$5:$I$28252,$B594,Sheet1!$L$5:$L$28252,$A594,Sheet1!$E$5:$E$28252,"*亲情卡*",Sheet1!$D$5:$D$28252,"&lt;&gt;亲情卡",Sheet1!$D$5:$D$28252,"&lt;&gt;内部转款",Sheet1!$D$5:$D$28252,"&lt;&gt;内部转账",Sheet1!$E$5:$E$28252,"&lt;&gt;*调拨*")</f>
        <v>0</v>
      </c>
      <c r="R594" s="32">
        <f>SUMIFS(Sheet1!$F$5:$F$28252,Sheet1!$I$5:$I$28252,$B594,Sheet1!$L$5:$L$28252,$A594,Sheet1!$D$5:$D$28252,"优惠券",Sheet1!$E$5:$E$28252,"&lt;&gt;*调拨*")+SUMIFS(Sheet1!$F$5:$F$28252,Sheet1!$I$5:$I$28252,$B594,Sheet1!$L$5:$L$28252,$A594,Sheet1!$E$5:$E$28252,"*优惠券*",Sheet1!$D$5:$D$28252,"&lt;&gt;优惠券",Sheet1!$D$5:$D$28252,"&lt;&gt;内部转款",Sheet1!$D$5:$D$28252,"&lt;&gt;内部转账",Sheet1!$E$5:$E$28252,"&lt;&gt;*调拨*")</f>
        <v>0</v>
      </c>
      <c r="S594" s="32">
        <f>SUMIFS(Sheet1!$F$5:$F$28252,Sheet1!$I$5:$I$28252,$B594,Sheet1!$L$5:$L$28252,$A594,Sheet1!$D$5:$D$28252,"代金券",Sheet1!$E$5:$E$28252,"&lt;&gt;*调拨*")+SUMIFS(Sheet1!$F$5:$F$28252,Sheet1!$I$5:$I$28252,$B594,Sheet1!$L$5:$L$28252,$A594,Sheet1!$E$5:$E$28252,"*代金券*",Sheet1!$D$5:$D$28252,"&lt;&gt;代金券",Sheet1!$D$5:$D$28252,"&lt;&gt;内部转款",Sheet1!$D$5:$D$28252,"&lt;&gt;内部转账",Sheet1!$E$5:$E$28252,"&lt;&gt;*调拨*")</f>
        <v>0</v>
      </c>
      <c r="T594" s="32">
        <f>SUMIFS(Sheet1!$F$5:$F$28252,Sheet1!$I$5:$I$28252,$B594,Sheet1!$L$5:$L$28252,$A594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594,Sheet1!$L$5:$L$28252,$A594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594,Sheet1!$L$5:$L$28252,$A594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594,Sheet1!$L$5:$L$28252,$A594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94" s="32">
        <f>SUMIFS(Sheet1!$F$5:$F$28252,Sheet1!$I$5:$I$28252,$B594,Sheet1!$L$5:$L$28252,$A594,Sheet1!$E$5:$E$28252,"*调拨*")</f>
        <v>0</v>
      </c>
      <c r="V594" s="32">
        <f>SUMIFS(Sheet1!$F$5:$F$28252,Sheet1!$I$5:$I$28252,$B594,Sheet1!$L$5:$L$28252,$A594,Sheet1!$D$5:$D$28252,"储值",Sheet1!$E$5:$E$28252,"&lt;&gt;*调拨*")+SUMIFS(Sheet1!$F$5:$F$28252,Sheet1!$I$5:$I$28252,$B594,Sheet1!$L$5:$L$28252,$A594,Sheet1!$E$5:$E$28252,"*储值*",Sheet1!$D$5:$D$28252,"&lt;&gt;储值",Sheet1!$D$5:$D$28252,"&lt;&gt;内部转款",Sheet1!$D$5:$D$28252,"&lt;&gt;内部转账",Sheet1!$E$5:$E$28252,"&lt;&gt;*调拨*")</f>
        <v>0</v>
      </c>
      <c r="W594" s="32">
        <f>SUMIFS(Sheet1!$F$5:$F$28252,Sheet1!$I$5:$I$28252,$B594,Sheet1!$L$5:$L$28252,$A594,Sheet1!$D$5:$D$28252,"效期",Sheet1!$E$5:$E$28252,"&lt;&gt;*调拨*")+SUMIFS(Sheet1!$F$5:$F$28252,Sheet1!$I$5:$I$28252,$B594,Sheet1!$L$5:$L$28252,$A594,Sheet1!$E$5:$E$28252,"*效期*",Sheet1!$D$5:$D$28252,"&lt;&gt;效期",Sheet1!$D$5:$D$28252,"&lt;&gt;内部转款",Sheet1!$D$5:$D$28252,"&lt;&gt;内部转账",Sheet1!$E$5:$E$28252,"&lt;&gt;*调拨*")</f>
        <v>0</v>
      </c>
      <c r="X594" s="32">
        <f>SUMIFS(Sheet1!$F$5:$F$28252,Sheet1!$I$5:$I$28252,$B594,Sheet1!$L$5:$L$28252,$A594,Sheet1!$D$5:$D$28252,"内部转款",Sheet1!$E$5:$E$28252,"&lt;&gt;*调拨*")+SUMIFS(Sheet1!$F$5:$F$28252,Sheet1!$I$5:$I$28252,$B594,Sheet1!$L$5:$L$28252,$A594,Sheet1!$D$5:$D$28252,"内部转账",Sheet1!$E$5:$E$28252,"&lt;&gt;*调拨*")</f>
        <v>0</v>
      </c>
      <c r="Y594" s="32">
        <f t="shared" si="40"/>
        <v>0</v>
      </c>
      <c r="Z594" s="32">
        <f>SUMIFS(Sheet1!$F$5:$F$28252,Sheet1!$I$5:$I$28252,$B594,Sheet1!$L$5:$L$28252,$A594)</f>
        <v>0</v>
      </c>
      <c r="AA594" s="32">
        <f>SUMIFS(Sheet1!$G$5:$G$28252,Sheet1!$I$5:$I$28252,$B594,Sheet1!$L$5:$L$28252,$A594,Sheet1!$D$5:$D$28252,"工资",Sheet1!$E$5:$E$28252,"&lt;&gt;*调拨*")+SUMIFS(Sheet1!$G$5:$G$28252,Sheet1!$I$5:$I$28252,$B594,Sheet1!$L$5:$L$28252,$A594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94" s="32">
        <f>SUMIFS(Sheet1!$G$5:$G$28252,Sheet1!$I$5:$I$28252,$B594,Sheet1!$L$5:$L$28252,$A594,Sheet1!$D$5:$D$28252,"水费",Sheet1!$E$5:$E$28252,"&lt;&gt;*调拨*")+SUMIFS(Sheet1!$G$5:$G$28252,Sheet1!$I$5:$I$28252,$B594,Sheet1!$L$5:$L$28252,$A594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94" s="32">
        <f>SUMIFS(Sheet1!$G$5:$G$28252,Sheet1!$I$5:$I$28252,$B594,Sheet1!$L$5:$L$28252,$A594,Sheet1!$D$5:$D$28252,"电费",Sheet1!$E$5:$E$28252,"&lt;&gt;*调拨*")+SUMIFS(Sheet1!$G$5:$G$28252,Sheet1!$I$5:$I$28252,$B594,Sheet1!$L$5:$L$28252,$A594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94" s="32">
        <f>SUMIFS(Sheet1!$G$5:$G$28252,Sheet1!$I$5:$I$28252,$B594,Sheet1!$L$5:$L$28252,$A594,Sheet1!$D$5:$D$28252,"宽带费",Sheet1!$E$5:$E$28252,"&lt;&gt;*调拨*")+SUMIFS(Sheet1!$G$5:$G$28252,Sheet1!$I$5:$I$28252,$B594,Sheet1!$L$5:$L$28252,$A594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94" s="32">
        <f>SUMIFS(Sheet1!$G$5:$G$28252,Sheet1!$I$5:$I$28252,$B594,Sheet1!$L$5:$L$28252,$A594,Sheet1!$D$5:$D$28252,"办公费",Sheet1!$E$5:$E$28252,"&lt;&gt;*调拨*")+SUMIFS(Sheet1!$G$5:$G$28252,Sheet1!$I$5:$I$28252,$B594,Sheet1!$L$5:$L$28252,$A594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94" s="32">
        <f>SUMIFS(Sheet1!$G$5:$G$28252,Sheet1!$I$5:$I$28252,$B594,Sheet1!$L$5:$L$28252,$A594,Sheet1!$D$5:$D$28252,"话费",Sheet1!$E$5:$E$28252,"&lt;&gt;*调拨*")+SUMIFS(Sheet1!$G$5:$G$28252,Sheet1!$I$5:$I$28252,$B594,Sheet1!$L$5:$L$28252,$A594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94" s="32">
        <f>SUMIFS(Sheet1!$G$5:$G$28252,Sheet1!$I$5:$I$28252,$B594,Sheet1!$L$5:$L$28252,$A594,Sheet1!$D$5:$D$28252,"房租",Sheet1!$E$5:$E$28252,"&lt;&gt;*调拨*")+SUMIFS(Sheet1!$G$5:$G$28252,Sheet1!$I$5:$I$28252,$B594,Sheet1!$L$5:$L$28252,$A594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94" s="32">
        <f>SUMIFS(Sheet1!$G$5:$G$28252,Sheet1!$I$5:$I$28252,$B594,Sheet1!$L$5:$L$28252,$A594,Sheet1!$E$5:$E$28252,"*调拨*")</f>
        <v>0</v>
      </c>
      <c r="AI594" s="32">
        <f>SUMIFS(Sheet1!$G$5:$G$28252,Sheet1!$I$5:$I$28252,$B594,Sheet1!$L$5:$L$28252,$A594,Sheet1!$D$5:$D$28252,"内部转款",Sheet1!$E$5:$E$28252,"&lt;&gt;*调拨*")+SUMIFS(Sheet1!$G$5:$G$28252,Sheet1!$I$5:$I$28252,$B594,Sheet1!$L$5:$L$28252,$A594,Sheet1!$D$5:$D$28252,"内部转账",Sheet1!$E$5:$E$28252,"&lt;&gt;*调拨*")</f>
        <v>0</v>
      </c>
      <c r="AJ594" s="32">
        <f t="shared" si="41"/>
        <v>0</v>
      </c>
      <c r="AK594" s="32">
        <f>SUMIFS(Sheet1!$G$5:$G$28252,Sheet1!$I$5:$I$28252,$B594,Sheet1!$L$5:$L$28252,$A594)</f>
        <v>0</v>
      </c>
      <c r="AL594" s="32">
        <f t="shared" si="42"/>
        <v>0</v>
      </c>
    </row>
    <row r="595" ht="16.5" spans="1:38">
      <c r="A595" s="30">
        <v>202610</v>
      </c>
      <c r="B595" s="31" t="s">
        <v>91</v>
      </c>
      <c r="C595" s="32">
        <f>SUMIFS(Sheet1!$F$5:$F$28252,Sheet1!$I$5:$I$28252,$B595,Sheet1!$L$5:$L$28252,$A595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95" s="32">
        <f>SUMIFS(Sheet1!$F$5:$F$28252,Sheet1!$I$5:$I$28252,$B595,Sheet1!$L$5:$L$28252,$A595,Sheet1!$D$5:$D$28252,"医保即时拨付",Sheet1!$E$5:$E$28252,"&lt;&gt;*调拨*")+SUMIFS(Sheet1!$F$5:$F$28252,Sheet1!$I$5:$I$28252,$B595,Sheet1!$L$5:$L$28252,$A595,Sheet1!$E$5:$E$28252,"*医保即时拨付*",Sheet1!$D$5:$D$28252,"&lt;&gt;医保即时拨付",Sheet1!$D$5:$D$28252,"&lt;&gt;内部转款",Sheet1!$D$5:$D$28252,"&lt;&gt;内部转账",Sheet1!$E$5:$E$28252,"&lt;&gt;*调拨*")</f>
        <v>0</v>
      </c>
      <c r="E595" s="32">
        <f>SUMIFS(Sheet1!$F$5:$F$28252,Sheet1!$I$5:$I$28252,$B595,Sheet1!$L$5:$L$28252,$A595,Sheet1!$D$5:$D$28252,"医保",Sheet1!$E$5:$E$28252,"&lt;&gt;*调拨*",Sheet1!$E$5:$E$28252,"&lt;&gt;*医保即时拨付*")+SUMIFS(Sheet1!$F$5:$F$28252,Sheet1!$I$5:$I$28252,$B595,Sheet1!$L$5:$L$28252,$A595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95" s="32">
        <f>SUMIFS(Sheet1!$F$5:$F$28252,Sheet1!$I$5:$I$28252,$B595,Sheet1!$L$5:$L$28252,$A595,Sheet1!$D$5:$D$28252,"聚合",Sheet1!$E$5:$E$28252,"&lt;&gt;*调拨*")+SUMIFS(Sheet1!$F$5:$F$28252,Sheet1!$I$5:$I$28252,$B595,Sheet1!$L$5:$L$28252,$A595,Sheet1!$E$5:$E$28252,"*聚合*",Sheet1!$D$5:$D$28252,"&lt;&gt;聚合",Sheet1!$D$5:$D$28252,"&lt;&gt;内部转款",Sheet1!$D$5:$D$28252,"&lt;&gt;内部转账",Sheet1!$E$5:$E$28252,"&lt;&gt;*调拨*")</f>
        <v>0</v>
      </c>
      <c r="G595" s="32">
        <f>SUMIFS(Sheet1!$F$5:$F$28252,Sheet1!$I$5:$I$28252,$B595,Sheet1!$L$5:$L$28252,$A595,Sheet1!$D$5:$D$28252,"24小时微信",Sheet1!$E$5:$E$28252,"&lt;&gt;*调拨*")+SUMIFS(Sheet1!$F$5:$F$28252,Sheet1!$I$5:$I$28252,$B595,Sheet1!$L$5:$L$28252,$A595,Sheet1!$E$5:$E$28252,"*24小时微信*",Sheet1!$D$5:$D$28252,"&lt;&gt;24小时微信",Sheet1!$D$5:$D$28252,"&lt;&gt;内部转款",Sheet1!$D$5:$D$28252,"&lt;&gt;内部转账",Sheet1!$E$5:$E$28252,"&lt;&gt;*调拨*")</f>
        <v>0</v>
      </c>
      <c r="H595" s="32">
        <f>SUMIFS(Sheet1!$F$5:$F$28252,Sheet1!$I$5:$I$28252,$B595,Sheet1!$L$5:$L$28252,$A595,Sheet1!$D$5:$D$28252,"美团",Sheet1!$E$5:$E$28252,"&lt;&gt;*调拨*")+SUMIFS(Sheet1!$F$5:$F$28252,Sheet1!$I$5:$I$28252,$B595,Sheet1!$L$5:$L$28252,$A595,Sheet1!$E$5:$E$28252,"*美团*",Sheet1!$D$5:$D$28252,"&lt;&gt;美团",Sheet1!$D$5:$D$28252,"&lt;&gt;内部转款",Sheet1!$D$5:$D$28252,"&lt;&gt;内部转账",Sheet1!$E$5:$E$28252,"&lt;&gt;*调拨*")</f>
        <v>0</v>
      </c>
      <c r="I595" s="32">
        <f>SUMIFS(Sheet1!$F$5:$F$28252,Sheet1!$I$5:$I$28252,$B595,Sheet1!$L$5:$L$28252,$A595,Sheet1!$D$5:$D$28252,"饿了么",Sheet1!$E$5:$E$28252,"&lt;&gt;*调拨*")+SUMIFS(Sheet1!$F$5:$F$28252,Sheet1!$I$5:$I$28252,$B595,Sheet1!$L$5:$L$28252,$A595,Sheet1!$E$5:$E$28252,"*饿了么*",Sheet1!$D$5:$D$28252,"&lt;&gt;饿了么",Sheet1!$D$5:$D$28252,"&lt;&gt;内部转款",Sheet1!$D$5:$D$28252,"&lt;&gt;内部转账",Sheet1!$E$5:$E$28252,"&lt;&gt;*调拨*")</f>
        <v>0</v>
      </c>
      <c r="J595" s="32">
        <f>SUMIFS(Sheet1!$F$5:$F$28252,Sheet1!$I$5:$I$28252,$B595,Sheet1!$L$5:$L$28252,$A595,Sheet1!$D$5:$D$28252,"健E卡",Sheet1!$E$5:$E$28252,"&lt;&gt;*调拨*")+SUMIFS(Sheet1!$F$5:$F$28252,Sheet1!$I$5:$I$28252,$B595,Sheet1!$L$5:$L$28252,$A595,Sheet1!$E$5:$E$28252,"*健E卡*",Sheet1!$D$5:$D$28252,"&lt;&gt;健E卡",Sheet1!$D$5:$D$28252,"&lt;&gt;内部转款",Sheet1!$D$5:$D$28252,"&lt;&gt;内部转账",Sheet1!$E$5:$E$28252,"&lt;&gt;*调拨*")</f>
        <v>0</v>
      </c>
      <c r="K595" s="32">
        <f>SUMIFS(Sheet1!$F$5:$F$28252,Sheet1!$I$5:$I$28252,$B595,Sheet1!$L$5:$L$28252,$A595,Sheet1!$D$5:$D$28252,"抖音",Sheet1!$E$5:$E$28252,"&lt;&gt;*调拨*")+SUMIFS(Sheet1!$F$5:$F$28252,Sheet1!$I$5:$I$28252,$B595,Sheet1!$L$5:$L$28252,$A595,Sheet1!$E$5:$E$28252,"*抖音*",Sheet1!$D$5:$D$28252,"&lt;&gt;抖音",Sheet1!$D$5:$D$28252,"&lt;&gt;内部转款",Sheet1!$D$5:$D$28252,"&lt;&gt;内部转账",Sheet1!$E$5:$E$28252,"&lt;&gt;*调拨*")</f>
        <v>0</v>
      </c>
      <c r="L595" s="32">
        <f>SUMIFS(Sheet1!$F$5:$F$28252,Sheet1!$I$5:$I$28252,$B595,Sheet1!$L$5:$L$28252,$A595,Sheet1!$D$5:$D$28252,"医卡通",Sheet1!$E$5:$E$28252,"&lt;&gt;*调拨*")+SUMIFS(Sheet1!$F$5:$F$28252,Sheet1!$I$5:$I$28252,$B595,Sheet1!$L$5:$L$28252,$A595,Sheet1!$E$5:$E$28252,"*医卡通*",Sheet1!$D$5:$D$28252,"&lt;&gt;医卡通",Sheet1!$D$5:$D$28252,"&lt;&gt;内部转款",Sheet1!$D$5:$D$28252,"&lt;&gt;内部转账",Sheet1!$E$5:$E$28252,"&lt;&gt;*调拨*")</f>
        <v>0</v>
      </c>
      <c r="M595" s="32">
        <f>SUMIFS(Sheet1!$F$5:$F$28252,Sheet1!$I$5:$I$28252,$B595,Sheet1!$L$5:$L$28252,$A595,Sheet1!$D$5:$D$28252,"企健网",Sheet1!$E$5:$E$28252,"&lt;&gt;*调拨*")+SUMIFS(Sheet1!$F$5:$F$28252,Sheet1!$I$5:$I$28252,$B595,Sheet1!$L$5:$L$28252,$A595,Sheet1!$E$5:$E$28252,"*企健网*",Sheet1!$D$5:$D$28252,"&lt;&gt;企健网",Sheet1!$D$5:$D$28252,"&lt;&gt;内部转款",Sheet1!$D$5:$D$28252,"&lt;&gt;内部转账",Sheet1!$E$5:$E$28252,"&lt;&gt;*调拨*")</f>
        <v>0</v>
      </c>
      <c r="N595" s="32">
        <f>SUMIFS(Sheet1!$F$5:$F$28252,Sheet1!$I$5:$I$28252,$B595,Sheet1!$L$5:$L$28252,$A595,Sheet1!$D$5:$D$28252,"银联",Sheet1!$E$5:$E$28252,"&lt;&gt;*调拨*")+SUMIFS(Sheet1!$F$5:$F$28252,Sheet1!$I$5:$I$28252,$B595,Sheet1!$L$5:$L$28252,$A595,Sheet1!$E$5:$E$28252,"*银联*",Sheet1!$D$5:$D$28252,"&lt;&gt;银联",Sheet1!$D$5:$D$28252,"&lt;&gt;内部转款",Sheet1!$D$5:$D$28252,"&lt;&gt;内部转账",Sheet1!$E$5:$E$28252,"&lt;&gt;*调拨*")</f>
        <v>0</v>
      </c>
      <c r="O595" s="32">
        <f>SUMIFS(Sheet1!$F$5:$F$28252,Sheet1!$I$5:$I$28252,$B595,Sheet1!$L$5:$L$28252,$A595,Sheet1!$D$5:$D$28252,"京东",Sheet1!$E$5:$E$28252,"&lt;&gt;*调拨*")+SUMIFS(Sheet1!$F$5:$F$28252,Sheet1!$I$5:$I$28252,$B595,Sheet1!$L$5:$L$28252,$A595,Sheet1!$E$5:$E$28252,"*京东*",Sheet1!$D$5:$D$28252,"&lt;&gt;京东",Sheet1!$D$5:$D$28252,"&lt;&gt;内部转款",Sheet1!$D$5:$D$28252,"&lt;&gt;内部转账",Sheet1!$E$5:$E$28252,"&lt;&gt;*调拨*")</f>
        <v>0</v>
      </c>
      <c r="P595" s="32">
        <f>SUMIFS(Sheet1!$F$5:$F$28252,Sheet1!$I$5:$I$28252,$B595,Sheet1!$L$5:$L$28252,$A595,Sheet1!$D$5:$D$28252,"药机微信",Sheet1!$E$5:$E$28252,"&lt;&gt;*调拨*")+SUMIFS(Sheet1!$F$5:$F$28252,Sheet1!$I$5:$I$28252,$B595,Sheet1!$L$5:$L$28252,$A595,Sheet1!$E$5:$E$28252,"*药机微信*",Sheet1!$D$5:$D$28252,"&lt;&gt;药机微信",Sheet1!$D$5:$D$28252,"&lt;&gt;内部转款",Sheet1!$D$5:$D$28252,"&lt;&gt;内部转账",Sheet1!$E$5:$E$28252,"&lt;&gt;*调拨*")</f>
        <v>0</v>
      </c>
      <c r="Q595" s="32">
        <f>SUMIFS(Sheet1!$F$5:$F$28252,Sheet1!$I$5:$I$28252,$B595,Sheet1!$L$5:$L$28252,$A595,Sheet1!$D$5:$D$28252,"亲情卡",Sheet1!$E$5:$E$28252,"&lt;&gt;*调拨*")+SUMIFS(Sheet1!$F$5:$F$28252,Sheet1!$I$5:$I$28252,$B595,Sheet1!$L$5:$L$28252,$A595,Sheet1!$E$5:$E$28252,"*亲情卡*",Sheet1!$D$5:$D$28252,"&lt;&gt;亲情卡",Sheet1!$D$5:$D$28252,"&lt;&gt;内部转款",Sheet1!$D$5:$D$28252,"&lt;&gt;内部转账",Sheet1!$E$5:$E$28252,"&lt;&gt;*调拨*")</f>
        <v>0</v>
      </c>
      <c r="R595" s="32">
        <f>SUMIFS(Sheet1!$F$5:$F$28252,Sheet1!$I$5:$I$28252,$B595,Sheet1!$L$5:$L$28252,$A595,Sheet1!$D$5:$D$28252,"优惠券",Sheet1!$E$5:$E$28252,"&lt;&gt;*调拨*")+SUMIFS(Sheet1!$F$5:$F$28252,Sheet1!$I$5:$I$28252,$B595,Sheet1!$L$5:$L$28252,$A595,Sheet1!$E$5:$E$28252,"*优惠券*",Sheet1!$D$5:$D$28252,"&lt;&gt;优惠券",Sheet1!$D$5:$D$28252,"&lt;&gt;内部转款",Sheet1!$D$5:$D$28252,"&lt;&gt;内部转账",Sheet1!$E$5:$E$28252,"&lt;&gt;*调拨*")</f>
        <v>0</v>
      </c>
      <c r="S595" s="32">
        <f>SUMIFS(Sheet1!$F$5:$F$28252,Sheet1!$I$5:$I$28252,$B595,Sheet1!$L$5:$L$28252,$A595,Sheet1!$D$5:$D$28252,"代金券",Sheet1!$E$5:$E$28252,"&lt;&gt;*调拨*")+SUMIFS(Sheet1!$F$5:$F$28252,Sheet1!$I$5:$I$28252,$B595,Sheet1!$L$5:$L$28252,$A595,Sheet1!$E$5:$E$28252,"*代金券*",Sheet1!$D$5:$D$28252,"&lt;&gt;代金券",Sheet1!$D$5:$D$28252,"&lt;&gt;内部转款",Sheet1!$D$5:$D$28252,"&lt;&gt;内部转账",Sheet1!$E$5:$E$28252,"&lt;&gt;*调拨*")</f>
        <v>0</v>
      </c>
      <c r="T595" s="32">
        <f>SUMIFS(Sheet1!$F$5:$F$28252,Sheet1!$I$5:$I$28252,$B595,Sheet1!$L$5:$L$28252,$A595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595,Sheet1!$L$5:$L$28252,$A595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595,Sheet1!$L$5:$L$28252,$A595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595,Sheet1!$L$5:$L$28252,$A595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95" s="32">
        <f>SUMIFS(Sheet1!$F$5:$F$28252,Sheet1!$I$5:$I$28252,$B595,Sheet1!$L$5:$L$28252,$A595,Sheet1!$E$5:$E$28252,"*调拨*")</f>
        <v>0</v>
      </c>
      <c r="V595" s="32">
        <f>SUMIFS(Sheet1!$F$5:$F$28252,Sheet1!$I$5:$I$28252,$B595,Sheet1!$L$5:$L$28252,$A595,Sheet1!$D$5:$D$28252,"储值",Sheet1!$E$5:$E$28252,"&lt;&gt;*调拨*")+SUMIFS(Sheet1!$F$5:$F$28252,Sheet1!$I$5:$I$28252,$B595,Sheet1!$L$5:$L$28252,$A595,Sheet1!$E$5:$E$28252,"*储值*",Sheet1!$D$5:$D$28252,"&lt;&gt;储值",Sheet1!$D$5:$D$28252,"&lt;&gt;内部转款",Sheet1!$D$5:$D$28252,"&lt;&gt;内部转账",Sheet1!$E$5:$E$28252,"&lt;&gt;*调拨*")</f>
        <v>0</v>
      </c>
      <c r="W595" s="32">
        <f>SUMIFS(Sheet1!$F$5:$F$28252,Sheet1!$I$5:$I$28252,$B595,Sheet1!$L$5:$L$28252,$A595,Sheet1!$D$5:$D$28252,"效期",Sheet1!$E$5:$E$28252,"&lt;&gt;*调拨*")+SUMIFS(Sheet1!$F$5:$F$28252,Sheet1!$I$5:$I$28252,$B595,Sheet1!$L$5:$L$28252,$A595,Sheet1!$E$5:$E$28252,"*效期*",Sheet1!$D$5:$D$28252,"&lt;&gt;效期",Sheet1!$D$5:$D$28252,"&lt;&gt;内部转款",Sheet1!$D$5:$D$28252,"&lt;&gt;内部转账",Sheet1!$E$5:$E$28252,"&lt;&gt;*调拨*")</f>
        <v>0</v>
      </c>
      <c r="X595" s="32">
        <f>SUMIFS(Sheet1!$F$5:$F$28252,Sheet1!$I$5:$I$28252,$B595,Sheet1!$L$5:$L$28252,$A595,Sheet1!$D$5:$D$28252,"内部转款",Sheet1!$E$5:$E$28252,"&lt;&gt;*调拨*")+SUMIFS(Sheet1!$F$5:$F$28252,Sheet1!$I$5:$I$28252,$B595,Sheet1!$L$5:$L$28252,$A595,Sheet1!$D$5:$D$28252,"内部转账",Sheet1!$E$5:$E$28252,"&lt;&gt;*调拨*")</f>
        <v>0</v>
      </c>
      <c r="Y595" s="32">
        <f t="shared" si="40"/>
        <v>0</v>
      </c>
      <c r="Z595" s="32">
        <f>SUMIFS(Sheet1!$F$5:$F$28252,Sheet1!$I$5:$I$28252,$B595,Sheet1!$L$5:$L$28252,$A595)</f>
        <v>0</v>
      </c>
      <c r="AA595" s="32">
        <f>SUMIFS(Sheet1!$G$5:$G$28252,Sheet1!$I$5:$I$28252,$B595,Sheet1!$L$5:$L$28252,$A595,Sheet1!$D$5:$D$28252,"工资",Sheet1!$E$5:$E$28252,"&lt;&gt;*调拨*")+SUMIFS(Sheet1!$G$5:$G$28252,Sheet1!$I$5:$I$28252,$B595,Sheet1!$L$5:$L$28252,$A595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95" s="32">
        <f>SUMIFS(Sheet1!$G$5:$G$28252,Sheet1!$I$5:$I$28252,$B595,Sheet1!$L$5:$L$28252,$A595,Sheet1!$D$5:$D$28252,"水费",Sheet1!$E$5:$E$28252,"&lt;&gt;*调拨*")+SUMIFS(Sheet1!$G$5:$G$28252,Sheet1!$I$5:$I$28252,$B595,Sheet1!$L$5:$L$28252,$A595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95" s="32">
        <f>SUMIFS(Sheet1!$G$5:$G$28252,Sheet1!$I$5:$I$28252,$B595,Sheet1!$L$5:$L$28252,$A595,Sheet1!$D$5:$D$28252,"电费",Sheet1!$E$5:$E$28252,"&lt;&gt;*调拨*")+SUMIFS(Sheet1!$G$5:$G$28252,Sheet1!$I$5:$I$28252,$B595,Sheet1!$L$5:$L$28252,$A595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95" s="32">
        <f>SUMIFS(Sheet1!$G$5:$G$28252,Sheet1!$I$5:$I$28252,$B595,Sheet1!$L$5:$L$28252,$A595,Sheet1!$D$5:$D$28252,"宽带费",Sheet1!$E$5:$E$28252,"&lt;&gt;*调拨*")+SUMIFS(Sheet1!$G$5:$G$28252,Sheet1!$I$5:$I$28252,$B595,Sheet1!$L$5:$L$28252,$A595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95" s="32">
        <f>SUMIFS(Sheet1!$G$5:$G$28252,Sheet1!$I$5:$I$28252,$B595,Sheet1!$L$5:$L$28252,$A595,Sheet1!$D$5:$D$28252,"办公费",Sheet1!$E$5:$E$28252,"&lt;&gt;*调拨*")+SUMIFS(Sheet1!$G$5:$G$28252,Sheet1!$I$5:$I$28252,$B595,Sheet1!$L$5:$L$28252,$A595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95" s="32">
        <f>SUMIFS(Sheet1!$G$5:$G$28252,Sheet1!$I$5:$I$28252,$B595,Sheet1!$L$5:$L$28252,$A595,Sheet1!$D$5:$D$28252,"话费",Sheet1!$E$5:$E$28252,"&lt;&gt;*调拨*")+SUMIFS(Sheet1!$G$5:$G$28252,Sheet1!$I$5:$I$28252,$B595,Sheet1!$L$5:$L$28252,$A595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95" s="32">
        <f>SUMIFS(Sheet1!$G$5:$G$28252,Sheet1!$I$5:$I$28252,$B595,Sheet1!$L$5:$L$28252,$A595,Sheet1!$D$5:$D$28252,"房租",Sheet1!$E$5:$E$28252,"&lt;&gt;*调拨*")+SUMIFS(Sheet1!$G$5:$G$28252,Sheet1!$I$5:$I$28252,$B595,Sheet1!$L$5:$L$28252,$A595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95" s="32">
        <f>SUMIFS(Sheet1!$G$5:$G$28252,Sheet1!$I$5:$I$28252,$B595,Sheet1!$L$5:$L$28252,$A595,Sheet1!$E$5:$E$28252,"*调拨*")</f>
        <v>0</v>
      </c>
      <c r="AI595" s="32">
        <f>SUMIFS(Sheet1!$G$5:$G$28252,Sheet1!$I$5:$I$28252,$B595,Sheet1!$L$5:$L$28252,$A595,Sheet1!$D$5:$D$28252,"内部转款",Sheet1!$E$5:$E$28252,"&lt;&gt;*调拨*")+SUMIFS(Sheet1!$G$5:$G$28252,Sheet1!$I$5:$I$28252,$B595,Sheet1!$L$5:$L$28252,$A595,Sheet1!$D$5:$D$28252,"内部转账",Sheet1!$E$5:$E$28252,"&lt;&gt;*调拨*")</f>
        <v>0</v>
      </c>
      <c r="AJ595" s="32">
        <f t="shared" si="41"/>
        <v>0</v>
      </c>
      <c r="AK595" s="32">
        <f>SUMIFS(Sheet1!$G$5:$G$28252,Sheet1!$I$5:$I$28252,$B595,Sheet1!$L$5:$L$28252,$A595)</f>
        <v>0</v>
      </c>
      <c r="AL595" s="32">
        <f t="shared" si="42"/>
        <v>0</v>
      </c>
    </row>
    <row r="596" ht="16.5" spans="1:38">
      <c r="A596" s="30">
        <v>202610</v>
      </c>
      <c r="B596" s="31" t="s">
        <v>219</v>
      </c>
      <c r="C596" s="32">
        <f>SUMIFS(Sheet1!$F$5:$F$28252,Sheet1!$I$5:$I$28252,$B596,Sheet1!$L$5:$L$28252,$A596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96" s="32">
        <f>SUMIFS(Sheet1!$F$5:$F$28252,Sheet1!$I$5:$I$28252,$B596,Sheet1!$L$5:$L$28252,$A596,Sheet1!$D$5:$D$28252,"医保即时拨付",Sheet1!$E$5:$E$28252,"&lt;&gt;*调拨*")+SUMIFS(Sheet1!$F$5:$F$28252,Sheet1!$I$5:$I$28252,$B596,Sheet1!$L$5:$L$28252,$A596,Sheet1!$E$5:$E$28252,"*医保即时拨付*",Sheet1!$D$5:$D$28252,"&lt;&gt;医保即时拨付",Sheet1!$D$5:$D$28252,"&lt;&gt;内部转款",Sheet1!$D$5:$D$28252,"&lt;&gt;内部转账",Sheet1!$E$5:$E$28252,"&lt;&gt;*调拨*")</f>
        <v>0</v>
      </c>
      <c r="E596" s="32">
        <f>SUMIFS(Sheet1!$F$5:$F$28252,Sheet1!$I$5:$I$28252,$B596,Sheet1!$L$5:$L$28252,$A596,Sheet1!$D$5:$D$28252,"医保",Sheet1!$E$5:$E$28252,"&lt;&gt;*调拨*",Sheet1!$E$5:$E$28252,"&lt;&gt;*医保即时拨付*")+SUMIFS(Sheet1!$F$5:$F$28252,Sheet1!$I$5:$I$28252,$B596,Sheet1!$L$5:$L$28252,$A596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96" s="32">
        <f>SUMIFS(Sheet1!$F$5:$F$28252,Sheet1!$I$5:$I$28252,$B596,Sheet1!$L$5:$L$28252,$A596,Sheet1!$D$5:$D$28252,"聚合",Sheet1!$E$5:$E$28252,"&lt;&gt;*调拨*")+SUMIFS(Sheet1!$F$5:$F$28252,Sheet1!$I$5:$I$28252,$B596,Sheet1!$L$5:$L$28252,$A596,Sheet1!$E$5:$E$28252,"*聚合*",Sheet1!$D$5:$D$28252,"&lt;&gt;聚合",Sheet1!$D$5:$D$28252,"&lt;&gt;内部转款",Sheet1!$D$5:$D$28252,"&lt;&gt;内部转账",Sheet1!$E$5:$E$28252,"&lt;&gt;*调拨*")</f>
        <v>0</v>
      </c>
      <c r="G596" s="32">
        <f>SUMIFS(Sheet1!$F$5:$F$28252,Sheet1!$I$5:$I$28252,$B596,Sheet1!$L$5:$L$28252,$A596,Sheet1!$D$5:$D$28252,"24小时微信",Sheet1!$E$5:$E$28252,"&lt;&gt;*调拨*")+SUMIFS(Sheet1!$F$5:$F$28252,Sheet1!$I$5:$I$28252,$B596,Sheet1!$L$5:$L$28252,$A596,Sheet1!$E$5:$E$28252,"*24小时微信*",Sheet1!$D$5:$D$28252,"&lt;&gt;24小时微信",Sheet1!$D$5:$D$28252,"&lt;&gt;内部转款",Sheet1!$D$5:$D$28252,"&lt;&gt;内部转账",Sheet1!$E$5:$E$28252,"&lt;&gt;*调拨*")</f>
        <v>0</v>
      </c>
      <c r="H596" s="32">
        <f>SUMIFS(Sheet1!$F$5:$F$28252,Sheet1!$I$5:$I$28252,$B596,Sheet1!$L$5:$L$28252,$A596,Sheet1!$D$5:$D$28252,"美团",Sheet1!$E$5:$E$28252,"&lt;&gt;*调拨*")+SUMIFS(Sheet1!$F$5:$F$28252,Sheet1!$I$5:$I$28252,$B596,Sheet1!$L$5:$L$28252,$A596,Sheet1!$E$5:$E$28252,"*美团*",Sheet1!$D$5:$D$28252,"&lt;&gt;美团",Sheet1!$D$5:$D$28252,"&lt;&gt;内部转款",Sheet1!$D$5:$D$28252,"&lt;&gt;内部转账",Sheet1!$E$5:$E$28252,"&lt;&gt;*调拨*")</f>
        <v>0</v>
      </c>
      <c r="I596" s="32">
        <f>SUMIFS(Sheet1!$F$5:$F$28252,Sheet1!$I$5:$I$28252,$B596,Sheet1!$L$5:$L$28252,$A596,Sheet1!$D$5:$D$28252,"饿了么",Sheet1!$E$5:$E$28252,"&lt;&gt;*调拨*")+SUMIFS(Sheet1!$F$5:$F$28252,Sheet1!$I$5:$I$28252,$B596,Sheet1!$L$5:$L$28252,$A596,Sheet1!$E$5:$E$28252,"*饿了么*",Sheet1!$D$5:$D$28252,"&lt;&gt;饿了么",Sheet1!$D$5:$D$28252,"&lt;&gt;内部转款",Sheet1!$D$5:$D$28252,"&lt;&gt;内部转账",Sheet1!$E$5:$E$28252,"&lt;&gt;*调拨*")</f>
        <v>0</v>
      </c>
      <c r="J596" s="32">
        <f>SUMIFS(Sheet1!$F$5:$F$28252,Sheet1!$I$5:$I$28252,$B596,Sheet1!$L$5:$L$28252,$A596,Sheet1!$D$5:$D$28252,"健E卡",Sheet1!$E$5:$E$28252,"&lt;&gt;*调拨*")+SUMIFS(Sheet1!$F$5:$F$28252,Sheet1!$I$5:$I$28252,$B596,Sheet1!$L$5:$L$28252,$A596,Sheet1!$E$5:$E$28252,"*健E卡*",Sheet1!$D$5:$D$28252,"&lt;&gt;健E卡",Sheet1!$D$5:$D$28252,"&lt;&gt;内部转款",Sheet1!$D$5:$D$28252,"&lt;&gt;内部转账",Sheet1!$E$5:$E$28252,"&lt;&gt;*调拨*")</f>
        <v>0</v>
      </c>
      <c r="K596" s="32">
        <f>SUMIFS(Sheet1!$F$5:$F$28252,Sheet1!$I$5:$I$28252,$B596,Sheet1!$L$5:$L$28252,$A596,Sheet1!$D$5:$D$28252,"抖音",Sheet1!$E$5:$E$28252,"&lt;&gt;*调拨*")+SUMIFS(Sheet1!$F$5:$F$28252,Sheet1!$I$5:$I$28252,$B596,Sheet1!$L$5:$L$28252,$A596,Sheet1!$E$5:$E$28252,"*抖音*",Sheet1!$D$5:$D$28252,"&lt;&gt;抖音",Sheet1!$D$5:$D$28252,"&lt;&gt;内部转款",Sheet1!$D$5:$D$28252,"&lt;&gt;内部转账",Sheet1!$E$5:$E$28252,"&lt;&gt;*调拨*")</f>
        <v>0</v>
      </c>
      <c r="L596" s="32">
        <f>SUMIFS(Sheet1!$F$5:$F$28252,Sheet1!$I$5:$I$28252,$B596,Sheet1!$L$5:$L$28252,$A596,Sheet1!$D$5:$D$28252,"医卡通",Sheet1!$E$5:$E$28252,"&lt;&gt;*调拨*")+SUMIFS(Sheet1!$F$5:$F$28252,Sheet1!$I$5:$I$28252,$B596,Sheet1!$L$5:$L$28252,$A596,Sheet1!$E$5:$E$28252,"*医卡通*",Sheet1!$D$5:$D$28252,"&lt;&gt;医卡通",Sheet1!$D$5:$D$28252,"&lt;&gt;内部转款",Sheet1!$D$5:$D$28252,"&lt;&gt;内部转账",Sheet1!$E$5:$E$28252,"&lt;&gt;*调拨*")</f>
        <v>0</v>
      </c>
      <c r="M596" s="32">
        <f>SUMIFS(Sheet1!$F$5:$F$28252,Sheet1!$I$5:$I$28252,$B596,Sheet1!$L$5:$L$28252,$A596,Sheet1!$D$5:$D$28252,"企健网",Sheet1!$E$5:$E$28252,"&lt;&gt;*调拨*")+SUMIFS(Sheet1!$F$5:$F$28252,Sheet1!$I$5:$I$28252,$B596,Sheet1!$L$5:$L$28252,$A596,Sheet1!$E$5:$E$28252,"*企健网*",Sheet1!$D$5:$D$28252,"&lt;&gt;企健网",Sheet1!$D$5:$D$28252,"&lt;&gt;内部转款",Sheet1!$D$5:$D$28252,"&lt;&gt;内部转账",Sheet1!$E$5:$E$28252,"&lt;&gt;*调拨*")</f>
        <v>0</v>
      </c>
      <c r="N596" s="32">
        <f>SUMIFS(Sheet1!$F$5:$F$28252,Sheet1!$I$5:$I$28252,$B596,Sheet1!$L$5:$L$28252,$A596,Sheet1!$D$5:$D$28252,"银联",Sheet1!$E$5:$E$28252,"&lt;&gt;*调拨*")+SUMIFS(Sheet1!$F$5:$F$28252,Sheet1!$I$5:$I$28252,$B596,Sheet1!$L$5:$L$28252,$A596,Sheet1!$E$5:$E$28252,"*银联*",Sheet1!$D$5:$D$28252,"&lt;&gt;银联",Sheet1!$D$5:$D$28252,"&lt;&gt;内部转款",Sheet1!$D$5:$D$28252,"&lt;&gt;内部转账",Sheet1!$E$5:$E$28252,"&lt;&gt;*调拨*")</f>
        <v>0</v>
      </c>
      <c r="O596" s="32">
        <f>SUMIFS(Sheet1!$F$5:$F$28252,Sheet1!$I$5:$I$28252,$B596,Sheet1!$L$5:$L$28252,$A596,Sheet1!$D$5:$D$28252,"京东",Sheet1!$E$5:$E$28252,"&lt;&gt;*调拨*")+SUMIFS(Sheet1!$F$5:$F$28252,Sheet1!$I$5:$I$28252,$B596,Sheet1!$L$5:$L$28252,$A596,Sheet1!$E$5:$E$28252,"*京东*",Sheet1!$D$5:$D$28252,"&lt;&gt;京东",Sheet1!$D$5:$D$28252,"&lt;&gt;内部转款",Sheet1!$D$5:$D$28252,"&lt;&gt;内部转账",Sheet1!$E$5:$E$28252,"&lt;&gt;*调拨*")</f>
        <v>0</v>
      </c>
      <c r="P596" s="32">
        <f>SUMIFS(Sheet1!$F$5:$F$28252,Sheet1!$I$5:$I$28252,$B596,Sheet1!$L$5:$L$28252,$A596,Sheet1!$D$5:$D$28252,"药机微信",Sheet1!$E$5:$E$28252,"&lt;&gt;*调拨*")+SUMIFS(Sheet1!$F$5:$F$28252,Sheet1!$I$5:$I$28252,$B596,Sheet1!$L$5:$L$28252,$A596,Sheet1!$E$5:$E$28252,"*药机微信*",Sheet1!$D$5:$D$28252,"&lt;&gt;药机微信",Sheet1!$D$5:$D$28252,"&lt;&gt;内部转款",Sheet1!$D$5:$D$28252,"&lt;&gt;内部转账",Sheet1!$E$5:$E$28252,"&lt;&gt;*调拨*")</f>
        <v>0</v>
      </c>
      <c r="Q596" s="32">
        <f>SUMIFS(Sheet1!$F$5:$F$28252,Sheet1!$I$5:$I$28252,$B596,Sheet1!$L$5:$L$28252,$A596,Sheet1!$D$5:$D$28252,"亲情卡",Sheet1!$E$5:$E$28252,"&lt;&gt;*调拨*")+SUMIFS(Sheet1!$F$5:$F$28252,Sheet1!$I$5:$I$28252,$B596,Sheet1!$L$5:$L$28252,$A596,Sheet1!$E$5:$E$28252,"*亲情卡*",Sheet1!$D$5:$D$28252,"&lt;&gt;亲情卡",Sheet1!$D$5:$D$28252,"&lt;&gt;内部转款",Sheet1!$D$5:$D$28252,"&lt;&gt;内部转账",Sheet1!$E$5:$E$28252,"&lt;&gt;*调拨*")</f>
        <v>0</v>
      </c>
      <c r="R596" s="32">
        <f>SUMIFS(Sheet1!$F$5:$F$28252,Sheet1!$I$5:$I$28252,$B596,Sheet1!$L$5:$L$28252,$A596,Sheet1!$D$5:$D$28252,"优惠券",Sheet1!$E$5:$E$28252,"&lt;&gt;*调拨*")+SUMIFS(Sheet1!$F$5:$F$28252,Sheet1!$I$5:$I$28252,$B596,Sheet1!$L$5:$L$28252,$A596,Sheet1!$E$5:$E$28252,"*优惠券*",Sheet1!$D$5:$D$28252,"&lt;&gt;优惠券",Sheet1!$D$5:$D$28252,"&lt;&gt;内部转款",Sheet1!$D$5:$D$28252,"&lt;&gt;内部转账",Sheet1!$E$5:$E$28252,"&lt;&gt;*调拨*")</f>
        <v>0</v>
      </c>
      <c r="S596" s="32">
        <f>SUMIFS(Sheet1!$F$5:$F$28252,Sheet1!$I$5:$I$28252,$B596,Sheet1!$L$5:$L$28252,$A596,Sheet1!$D$5:$D$28252,"代金券",Sheet1!$E$5:$E$28252,"&lt;&gt;*调拨*")+SUMIFS(Sheet1!$F$5:$F$28252,Sheet1!$I$5:$I$28252,$B596,Sheet1!$L$5:$L$28252,$A596,Sheet1!$E$5:$E$28252,"*代金券*",Sheet1!$D$5:$D$28252,"&lt;&gt;代金券",Sheet1!$D$5:$D$28252,"&lt;&gt;内部转款",Sheet1!$D$5:$D$28252,"&lt;&gt;内部转账",Sheet1!$E$5:$E$28252,"&lt;&gt;*调拨*")</f>
        <v>0</v>
      </c>
      <c r="T596" s="32">
        <f>SUMIFS(Sheet1!$F$5:$F$28252,Sheet1!$I$5:$I$28252,$B596,Sheet1!$L$5:$L$28252,$A596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596,Sheet1!$L$5:$L$28252,$A596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596,Sheet1!$L$5:$L$28252,$A596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596,Sheet1!$L$5:$L$28252,$A596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96" s="32">
        <f>SUMIFS(Sheet1!$F$5:$F$28252,Sheet1!$I$5:$I$28252,$B596,Sheet1!$L$5:$L$28252,$A596,Sheet1!$E$5:$E$28252,"*调拨*")</f>
        <v>0</v>
      </c>
      <c r="V596" s="32">
        <f>SUMIFS(Sheet1!$F$5:$F$28252,Sheet1!$I$5:$I$28252,$B596,Sheet1!$L$5:$L$28252,$A596,Sheet1!$D$5:$D$28252,"储值",Sheet1!$E$5:$E$28252,"&lt;&gt;*调拨*")+SUMIFS(Sheet1!$F$5:$F$28252,Sheet1!$I$5:$I$28252,$B596,Sheet1!$L$5:$L$28252,$A596,Sheet1!$E$5:$E$28252,"*储值*",Sheet1!$D$5:$D$28252,"&lt;&gt;储值",Sheet1!$D$5:$D$28252,"&lt;&gt;内部转款",Sheet1!$D$5:$D$28252,"&lt;&gt;内部转账",Sheet1!$E$5:$E$28252,"&lt;&gt;*调拨*")</f>
        <v>0</v>
      </c>
      <c r="W596" s="32">
        <f>SUMIFS(Sheet1!$F$5:$F$28252,Sheet1!$I$5:$I$28252,$B596,Sheet1!$L$5:$L$28252,$A596,Sheet1!$D$5:$D$28252,"效期",Sheet1!$E$5:$E$28252,"&lt;&gt;*调拨*")+SUMIFS(Sheet1!$F$5:$F$28252,Sheet1!$I$5:$I$28252,$B596,Sheet1!$L$5:$L$28252,$A596,Sheet1!$E$5:$E$28252,"*效期*",Sheet1!$D$5:$D$28252,"&lt;&gt;效期",Sheet1!$D$5:$D$28252,"&lt;&gt;内部转款",Sheet1!$D$5:$D$28252,"&lt;&gt;内部转账",Sheet1!$E$5:$E$28252,"&lt;&gt;*调拨*")</f>
        <v>0</v>
      </c>
      <c r="X596" s="32">
        <f>SUMIFS(Sheet1!$F$5:$F$28252,Sheet1!$I$5:$I$28252,$B596,Sheet1!$L$5:$L$28252,$A596,Sheet1!$D$5:$D$28252,"内部转款",Sheet1!$E$5:$E$28252,"&lt;&gt;*调拨*")+SUMIFS(Sheet1!$F$5:$F$28252,Sheet1!$I$5:$I$28252,$B596,Sheet1!$L$5:$L$28252,$A596,Sheet1!$D$5:$D$28252,"内部转账",Sheet1!$E$5:$E$28252,"&lt;&gt;*调拨*")</f>
        <v>0</v>
      </c>
      <c r="Y596" s="32">
        <f t="shared" si="40"/>
        <v>0</v>
      </c>
      <c r="Z596" s="32">
        <f>SUMIFS(Sheet1!$F$5:$F$28252,Sheet1!$I$5:$I$28252,$B596,Sheet1!$L$5:$L$28252,$A596)</f>
        <v>0</v>
      </c>
      <c r="AA596" s="32">
        <f>SUMIFS(Sheet1!$G$5:$G$28252,Sheet1!$I$5:$I$28252,$B596,Sheet1!$L$5:$L$28252,$A596,Sheet1!$D$5:$D$28252,"工资",Sheet1!$E$5:$E$28252,"&lt;&gt;*调拨*")+SUMIFS(Sheet1!$G$5:$G$28252,Sheet1!$I$5:$I$28252,$B596,Sheet1!$L$5:$L$28252,$A596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96" s="32">
        <f>SUMIFS(Sheet1!$G$5:$G$28252,Sheet1!$I$5:$I$28252,$B596,Sheet1!$L$5:$L$28252,$A596,Sheet1!$D$5:$D$28252,"水费",Sheet1!$E$5:$E$28252,"&lt;&gt;*调拨*")+SUMIFS(Sheet1!$G$5:$G$28252,Sheet1!$I$5:$I$28252,$B596,Sheet1!$L$5:$L$28252,$A596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96" s="32">
        <f>SUMIFS(Sheet1!$G$5:$G$28252,Sheet1!$I$5:$I$28252,$B596,Sheet1!$L$5:$L$28252,$A596,Sheet1!$D$5:$D$28252,"电费",Sheet1!$E$5:$E$28252,"&lt;&gt;*调拨*")+SUMIFS(Sheet1!$G$5:$G$28252,Sheet1!$I$5:$I$28252,$B596,Sheet1!$L$5:$L$28252,$A596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96" s="32">
        <f>SUMIFS(Sheet1!$G$5:$G$28252,Sheet1!$I$5:$I$28252,$B596,Sheet1!$L$5:$L$28252,$A596,Sheet1!$D$5:$D$28252,"宽带费",Sheet1!$E$5:$E$28252,"&lt;&gt;*调拨*")+SUMIFS(Sheet1!$G$5:$G$28252,Sheet1!$I$5:$I$28252,$B596,Sheet1!$L$5:$L$28252,$A596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96" s="32">
        <f>SUMIFS(Sheet1!$G$5:$G$28252,Sheet1!$I$5:$I$28252,$B596,Sheet1!$L$5:$L$28252,$A596,Sheet1!$D$5:$D$28252,"办公费",Sheet1!$E$5:$E$28252,"&lt;&gt;*调拨*")+SUMIFS(Sheet1!$G$5:$G$28252,Sheet1!$I$5:$I$28252,$B596,Sheet1!$L$5:$L$28252,$A596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96" s="32">
        <f>SUMIFS(Sheet1!$G$5:$G$28252,Sheet1!$I$5:$I$28252,$B596,Sheet1!$L$5:$L$28252,$A596,Sheet1!$D$5:$D$28252,"话费",Sheet1!$E$5:$E$28252,"&lt;&gt;*调拨*")+SUMIFS(Sheet1!$G$5:$G$28252,Sheet1!$I$5:$I$28252,$B596,Sheet1!$L$5:$L$28252,$A596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96" s="32">
        <f>SUMIFS(Sheet1!$G$5:$G$28252,Sheet1!$I$5:$I$28252,$B596,Sheet1!$L$5:$L$28252,$A596,Sheet1!$D$5:$D$28252,"房租",Sheet1!$E$5:$E$28252,"&lt;&gt;*调拨*")+SUMIFS(Sheet1!$G$5:$G$28252,Sheet1!$I$5:$I$28252,$B596,Sheet1!$L$5:$L$28252,$A596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96" s="32">
        <f>SUMIFS(Sheet1!$G$5:$G$28252,Sheet1!$I$5:$I$28252,$B596,Sheet1!$L$5:$L$28252,$A596,Sheet1!$E$5:$E$28252,"*调拨*")</f>
        <v>0</v>
      </c>
      <c r="AI596" s="32">
        <f>SUMIFS(Sheet1!$G$5:$G$28252,Sheet1!$I$5:$I$28252,$B596,Sheet1!$L$5:$L$28252,$A596,Sheet1!$D$5:$D$28252,"内部转款",Sheet1!$E$5:$E$28252,"&lt;&gt;*调拨*")+SUMIFS(Sheet1!$G$5:$G$28252,Sheet1!$I$5:$I$28252,$B596,Sheet1!$L$5:$L$28252,$A596,Sheet1!$D$5:$D$28252,"内部转账",Sheet1!$E$5:$E$28252,"&lt;&gt;*调拨*")</f>
        <v>0</v>
      </c>
      <c r="AJ596" s="32">
        <f t="shared" si="41"/>
        <v>0</v>
      </c>
      <c r="AK596" s="32">
        <f>SUMIFS(Sheet1!$G$5:$G$28252,Sheet1!$I$5:$I$28252,$B596,Sheet1!$L$5:$L$28252,$A596)</f>
        <v>0</v>
      </c>
      <c r="AL596" s="32">
        <f t="shared" si="42"/>
        <v>0</v>
      </c>
    </row>
    <row r="597" ht="22" customHeight="1" spans="1:38">
      <c r="A597" s="26" t="s">
        <v>1740</v>
      </c>
      <c r="B597" s="26" t="s">
        <v>1730</v>
      </c>
      <c r="C597" s="33">
        <f t="shared" ref="C597:AL597" si="43">SUM(C544:C596)</f>
        <v>0</v>
      </c>
      <c r="D597" s="33">
        <f t="shared" si="43"/>
        <v>0</v>
      </c>
      <c r="E597" s="33">
        <f t="shared" si="43"/>
        <v>0</v>
      </c>
      <c r="F597" s="33">
        <f t="shared" si="43"/>
        <v>0</v>
      </c>
      <c r="G597" s="33">
        <f t="shared" si="43"/>
        <v>0</v>
      </c>
      <c r="H597" s="33">
        <f t="shared" si="43"/>
        <v>0</v>
      </c>
      <c r="I597" s="33">
        <f t="shared" si="43"/>
        <v>0</v>
      </c>
      <c r="J597" s="33">
        <f t="shared" si="43"/>
        <v>0</v>
      </c>
      <c r="K597" s="33">
        <f t="shared" si="43"/>
        <v>0</v>
      </c>
      <c r="L597" s="33">
        <f t="shared" si="43"/>
        <v>0</v>
      </c>
      <c r="M597" s="33">
        <f t="shared" si="43"/>
        <v>0</v>
      </c>
      <c r="N597" s="33">
        <f t="shared" si="43"/>
        <v>0</v>
      </c>
      <c r="O597" s="33">
        <f t="shared" si="43"/>
        <v>0</v>
      </c>
      <c r="P597" s="33">
        <f t="shared" si="43"/>
        <v>0</v>
      </c>
      <c r="Q597" s="33">
        <f t="shared" si="43"/>
        <v>0</v>
      </c>
      <c r="R597" s="33">
        <f t="shared" si="43"/>
        <v>0</v>
      </c>
      <c r="S597" s="33">
        <f t="shared" si="43"/>
        <v>0</v>
      </c>
      <c r="T597" s="33">
        <f t="shared" si="43"/>
        <v>0</v>
      </c>
      <c r="U597" s="33">
        <f t="shared" si="43"/>
        <v>0</v>
      </c>
      <c r="V597" s="33">
        <f t="shared" si="43"/>
        <v>0</v>
      </c>
      <c r="W597" s="33">
        <f t="shared" si="43"/>
        <v>0</v>
      </c>
      <c r="X597" s="33">
        <f t="shared" si="43"/>
        <v>0</v>
      </c>
      <c r="Y597" s="33">
        <f t="shared" si="43"/>
        <v>0</v>
      </c>
      <c r="Z597" s="33">
        <f t="shared" si="43"/>
        <v>0</v>
      </c>
      <c r="AA597" s="33">
        <f t="shared" si="43"/>
        <v>0</v>
      </c>
      <c r="AB597" s="33">
        <f t="shared" si="43"/>
        <v>0</v>
      </c>
      <c r="AC597" s="33">
        <f t="shared" si="43"/>
        <v>0</v>
      </c>
      <c r="AD597" s="33">
        <f t="shared" si="43"/>
        <v>0</v>
      </c>
      <c r="AE597" s="33">
        <f t="shared" si="43"/>
        <v>0</v>
      </c>
      <c r="AF597" s="33">
        <f t="shared" si="43"/>
        <v>0</v>
      </c>
      <c r="AG597" s="33">
        <f t="shared" si="43"/>
        <v>0</v>
      </c>
      <c r="AH597" s="33">
        <f t="shared" si="43"/>
        <v>0</v>
      </c>
      <c r="AI597" s="33">
        <f t="shared" si="43"/>
        <v>0</v>
      </c>
      <c r="AJ597" s="33">
        <f t="shared" si="43"/>
        <v>0</v>
      </c>
      <c r="AK597" s="33">
        <f t="shared" si="43"/>
        <v>0</v>
      </c>
      <c r="AL597" s="33">
        <f t="shared" si="43"/>
        <v>0</v>
      </c>
    </row>
    <row r="598" ht="16.5" spans="1:38">
      <c r="A598" s="30">
        <v>202612</v>
      </c>
      <c r="B598" s="31" t="s">
        <v>56</v>
      </c>
      <c r="C598" s="32">
        <f>SUMIFS(Sheet1!$F$5:$F$28252,Sheet1!$I$5:$I$28252,$B598,Sheet1!$L$5:$L$28252,$A598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33.69</v>
      </c>
      <c r="D598" s="32">
        <f>SUMIFS(Sheet1!$F$5:$F$28252,Sheet1!$I$5:$I$28252,$B598,Sheet1!$L$5:$L$28252,$A598,Sheet1!$D$5:$D$28252,"医保即时拨付",Sheet1!$E$5:$E$28252,"&lt;&gt;*调拨*")+SUMIFS(Sheet1!$F$5:$F$28252,Sheet1!$I$5:$I$28252,$B598,Sheet1!$L$5:$L$28252,$A598,Sheet1!$E$5:$E$28252,"*医保即时拨付*",Sheet1!$D$5:$D$28252,"&lt;&gt;医保即时拨付",Sheet1!$D$5:$D$28252,"&lt;&gt;内部转款",Sheet1!$D$5:$D$28252,"&lt;&gt;内部转账",Sheet1!$E$5:$E$28252,"&lt;&gt;*调拨*")</f>
        <v>0</v>
      </c>
      <c r="E598" s="32">
        <f>SUMIFS(Sheet1!$F$5:$F$28252,Sheet1!$I$5:$I$28252,$B598,Sheet1!$L$5:$L$28252,$A598,Sheet1!$D$5:$D$28252,"医保",Sheet1!$E$5:$E$28252,"&lt;&gt;*调拨*",Sheet1!$E$5:$E$28252,"&lt;&gt;*医保即时拨付*")+SUMIFS(Sheet1!$F$5:$F$28252,Sheet1!$I$5:$I$28252,$B598,Sheet1!$L$5:$L$28252,$A598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98" s="32">
        <f>SUMIFS(Sheet1!$F$5:$F$28252,Sheet1!$I$5:$I$28252,$B598,Sheet1!$L$5:$L$28252,$A598,Sheet1!$D$5:$D$28252,"聚合",Sheet1!$E$5:$E$28252,"&lt;&gt;*调拨*")+SUMIFS(Sheet1!$F$5:$F$28252,Sheet1!$I$5:$I$28252,$B598,Sheet1!$L$5:$L$28252,$A598,Sheet1!$E$5:$E$28252,"*聚合*",Sheet1!$D$5:$D$28252,"&lt;&gt;聚合",Sheet1!$D$5:$D$28252,"&lt;&gt;内部转款",Sheet1!$D$5:$D$28252,"&lt;&gt;内部转账",Sheet1!$E$5:$E$28252,"&lt;&gt;*调拨*")</f>
        <v>0</v>
      </c>
      <c r="G598" s="32">
        <f>SUMIFS(Sheet1!$F$5:$F$28252,Sheet1!$I$5:$I$28252,$B598,Sheet1!$L$5:$L$28252,$A598,Sheet1!$D$5:$D$28252,"24小时微信",Sheet1!$E$5:$E$28252,"&lt;&gt;*调拨*")+SUMIFS(Sheet1!$F$5:$F$28252,Sheet1!$I$5:$I$28252,$B598,Sheet1!$L$5:$L$28252,$A598,Sheet1!$E$5:$E$28252,"*24小时微信*",Sheet1!$D$5:$D$28252,"&lt;&gt;24小时微信",Sheet1!$D$5:$D$28252,"&lt;&gt;内部转款",Sheet1!$D$5:$D$28252,"&lt;&gt;内部转账",Sheet1!$E$5:$E$28252,"&lt;&gt;*调拨*")</f>
        <v>0</v>
      </c>
      <c r="H598" s="32">
        <f>SUMIFS(Sheet1!$F$5:$F$28252,Sheet1!$I$5:$I$28252,$B598,Sheet1!$L$5:$L$28252,$A598,Sheet1!$D$5:$D$28252,"美团",Sheet1!$E$5:$E$28252,"&lt;&gt;*调拨*")+SUMIFS(Sheet1!$F$5:$F$28252,Sheet1!$I$5:$I$28252,$B598,Sheet1!$L$5:$L$28252,$A598,Sheet1!$E$5:$E$28252,"*美团*",Sheet1!$D$5:$D$28252,"&lt;&gt;美团",Sheet1!$D$5:$D$28252,"&lt;&gt;内部转款",Sheet1!$D$5:$D$28252,"&lt;&gt;内部转账",Sheet1!$E$5:$E$28252,"&lt;&gt;*调拨*")</f>
        <v>0</v>
      </c>
      <c r="I598" s="32">
        <f>SUMIFS(Sheet1!$F$5:$F$28252,Sheet1!$I$5:$I$28252,$B598,Sheet1!$L$5:$L$28252,$A598,Sheet1!$D$5:$D$28252,"饿了么",Sheet1!$E$5:$E$28252,"&lt;&gt;*调拨*")+SUMIFS(Sheet1!$F$5:$F$28252,Sheet1!$I$5:$I$28252,$B598,Sheet1!$L$5:$L$28252,$A598,Sheet1!$E$5:$E$28252,"*饿了么*",Sheet1!$D$5:$D$28252,"&lt;&gt;饿了么",Sheet1!$D$5:$D$28252,"&lt;&gt;内部转款",Sheet1!$D$5:$D$28252,"&lt;&gt;内部转账",Sheet1!$E$5:$E$28252,"&lt;&gt;*调拨*")</f>
        <v>0</v>
      </c>
      <c r="J598" s="32">
        <f>SUMIFS(Sheet1!$F$5:$F$28252,Sheet1!$I$5:$I$28252,$B598,Sheet1!$L$5:$L$28252,$A598,Sheet1!$D$5:$D$28252,"健E卡",Sheet1!$E$5:$E$28252,"&lt;&gt;*调拨*")+SUMIFS(Sheet1!$F$5:$F$28252,Sheet1!$I$5:$I$28252,$B598,Sheet1!$L$5:$L$28252,$A598,Sheet1!$E$5:$E$28252,"*健E卡*",Sheet1!$D$5:$D$28252,"&lt;&gt;健E卡",Sheet1!$D$5:$D$28252,"&lt;&gt;内部转款",Sheet1!$D$5:$D$28252,"&lt;&gt;内部转账",Sheet1!$E$5:$E$28252,"&lt;&gt;*调拨*")</f>
        <v>0</v>
      </c>
      <c r="K598" s="32">
        <f>SUMIFS(Sheet1!$F$5:$F$28252,Sheet1!$I$5:$I$28252,$B598,Sheet1!$L$5:$L$28252,$A598,Sheet1!$D$5:$D$28252,"抖音",Sheet1!$E$5:$E$28252,"&lt;&gt;*调拨*")+SUMIFS(Sheet1!$F$5:$F$28252,Sheet1!$I$5:$I$28252,$B598,Sheet1!$L$5:$L$28252,$A598,Sheet1!$E$5:$E$28252,"*抖音*",Sheet1!$D$5:$D$28252,"&lt;&gt;抖音",Sheet1!$D$5:$D$28252,"&lt;&gt;内部转款",Sheet1!$D$5:$D$28252,"&lt;&gt;内部转账",Sheet1!$E$5:$E$28252,"&lt;&gt;*调拨*")</f>
        <v>0</v>
      </c>
      <c r="L598" s="32">
        <f>SUMIFS(Sheet1!$F$5:$F$28252,Sheet1!$I$5:$I$28252,$B598,Sheet1!$L$5:$L$28252,$A598,Sheet1!$D$5:$D$28252,"医卡通",Sheet1!$E$5:$E$28252,"&lt;&gt;*调拨*")+SUMIFS(Sheet1!$F$5:$F$28252,Sheet1!$I$5:$I$28252,$B598,Sheet1!$L$5:$L$28252,$A598,Sheet1!$E$5:$E$28252,"*医卡通*",Sheet1!$D$5:$D$28252,"&lt;&gt;医卡通",Sheet1!$D$5:$D$28252,"&lt;&gt;内部转款",Sheet1!$D$5:$D$28252,"&lt;&gt;内部转账",Sheet1!$E$5:$E$28252,"&lt;&gt;*调拨*")</f>
        <v>0</v>
      </c>
      <c r="M598" s="32">
        <f>SUMIFS(Sheet1!$F$5:$F$28252,Sheet1!$I$5:$I$28252,$B598,Sheet1!$L$5:$L$28252,$A598,Sheet1!$D$5:$D$28252,"企健网",Sheet1!$E$5:$E$28252,"&lt;&gt;*调拨*")+SUMIFS(Sheet1!$F$5:$F$28252,Sheet1!$I$5:$I$28252,$B598,Sheet1!$L$5:$L$28252,$A598,Sheet1!$E$5:$E$28252,"*企健网*",Sheet1!$D$5:$D$28252,"&lt;&gt;企健网",Sheet1!$D$5:$D$28252,"&lt;&gt;内部转款",Sheet1!$D$5:$D$28252,"&lt;&gt;内部转账",Sheet1!$E$5:$E$28252,"&lt;&gt;*调拨*")</f>
        <v>0</v>
      </c>
      <c r="N598" s="32">
        <f>SUMIFS(Sheet1!$F$5:$F$28252,Sheet1!$I$5:$I$28252,$B598,Sheet1!$L$5:$L$28252,$A598,Sheet1!$D$5:$D$28252,"银联",Sheet1!$E$5:$E$28252,"&lt;&gt;*调拨*")+SUMIFS(Sheet1!$F$5:$F$28252,Sheet1!$I$5:$I$28252,$B598,Sheet1!$L$5:$L$28252,$A598,Sheet1!$E$5:$E$28252,"*银联*",Sheet1!$D$5:$D$28252,"&lt;&gt;银联",Sheet1!$D$5:$D$28252,"&lt;&gt;内部转款",Sheet1!$D$5:$D$28252,"&lt;&gt;内部转账",Sheet1!$E$5:$E$28252,"&lt;&gt;*调拨*")</f>
        <v>0</v>
      </c>
      <c r="O598" s="32">
        <f>SUMIFS(Sheet1!$F$5:$F$28252,Sheet1!$I$5:$I$28252,$B598,Sheet1!$L$5:$L$28252,$A598,Sheet1!$D$5:$D$28252,"京东",Sheet1!$E$5:$E$28252,"&lt;&gt;*调拨*")+SUMIFS(Sheet1!$F$5:$F$28252,Sheet1!$I$5:$I$28252,$B598,Sheet1!$L$5:$L$28252,$A598,Sheet1!$E$5:$E$28252,"*京东*",Sheet1!$D$5:$D$28252,"&lt;&gt;京东",Sheet1!$D$5:$D$28252,"&lt;&gt;内部转款",Sheet1!$D$5:$D$28252,"&lt;&gt;内部转账",Sheet1!$E$5:$E$28252,"&lt;&gt;*调拨*")</f>
        <v>0</v>
      </c>
      <c r="P598" s="32">
        <f>SUMIFS(Sheet1!$F$5:$F$28252,Sheet1!$I$5:$I$28252,$B598,Sheet1!$L$5:$L$28252,$A598,Sheet1!$D$5:$D$28252,"药机微信",Sheet1!$E$5:$E$28252,"&lt;&gt;*调拨*")+SUMIFS(Sheet1!$F$5:$F$28252,Sheet1!$I$5:$I$28252,$B598,Sheet1!$L$5:$L$28252,$A598,Sheet1!$E$5:$E$28252,"*药机微信*",Sheet1!$D$5:$D$28252,"&lt;&gt;药机微信",Sheet1!$D$5:$D$28252,"&lt;&gt;内部转款",Sheet1!$D$5:$D$28252,"&lt;&gt;内部转账",Sheet1!$E$5:$E$28252,"&lt;&gt;*调拨*")</f>
        <v>0</v>
      </c>
      <c r="Q598" s="32">
        <f>SUMIFS(Sheet1!$F$5:$F$28252,Sheet1!$I$5:$I$28252,$B598,Sheet1!$L$5:$L$28252,$A598,Sheet1!$D$5:$D$28252,"亲情卡",Sheet1!$E$5:$E$28252,"&lt;&gt;*调拨*")+SUMIFS(Sheet1!$F$5:$F$28252,Sheet1!$I$5:$I$28252,$B598,Sheet1!$L$5:$L$28252,$A598,Sheet1!$E$5:$E$28252,"*亲情卡*",Sheet1!$D$5:$D$28252,"&lt;&gt;亲情卡",Sheet1!$D$5:$D$28252,"&lt;&gt;内部转款",Sheet1!$D$5:$D$28252,"&lt;&gt;内部转账",Sheet1!$E$5:$E$28252,"&lt;&gt;*调拨*")</f>
        <v>0</v>
      </c>
      <c r="R598" s="32">
        <f>SUMIFS(Sheet1!$F$5:$F$28252,Sheet1!$I$5:$I$28252,$B598,Sheet1!$L$5:$L$28252,$A598,Sheet1!$D$5:$D$28252,"优惠券",Sheet1!$E$5:$E$28252,"&lt;&gt;*调拨*")+SUMIFS(Sheet1!$F$5:$F$28252,Sheet1!$I$5:$I$28252,$B598,Sheet1!$L$5:$L$28252,$A598,Sheet1!$E$5:$E$28252,"*优惠券*",Sheet1!$D$5:$D$28252,"&lt;&gt;优惠券",Sheet1!$D$5:$D$28252,"&lt;&gt;内部转款",Sheet1!$D$5:$D$28252,"&lt;&gt;内部转账",Sheet1!$E$5:$E$28252,"&lt;&gt;*调拨*")</f>
        <v>0</v>
      </c>
      <c r="S598" s="32">
        <f>SUMIFS(Sheet1!$F$5:$F$28252,Sheet1!$I$5:$I$28252,$B598,Sheet1!$L$5:$L$28252,$A598,Sheet1!$D$5:$D$28252,"代金券",Sheet1!$E$5:$E$28252,"&lt;&gt;*调拨*")+SUMIFS(Sheet1!$F$5:$F$28252,Sheet1!$I$5:$I$28252,$B598,Sheet1!$L$5:$L$28252,$A598,Sheet1!$E$5:$E$28252,"*代金券*",Sheet1!$D$5:$D$28252,"&lt;&gt;代金券",Sheet1!$D$5:$D$28252,"&lt;&gt;内部转款",Sheet1!$D$5:$D$28252,"&lt;&gt;内部转账",Sheet1!$E$5:$E$28252,"&lt;&gt;*调拨*")</f>
        <v>0</v>
      </c>
      <c r="T598" s="32">
        <f>SUMIFS(Sheet1!$F$5:$F$28252,Sheet1!$I$5:$I$28252,$B598,Sheet1!$L$5:$L$28252,$A598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598,Sheet1!$L$5:$L$28252,$A598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598,Sheet1!$L$5:$L$28252,$A598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598,Sheet1!$L$5:$L$28252,$A598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98" s="32">
        <f>SUMIFS(Sheet1!$F$5:$F$28252,Sheet1!$I$5:$I$28252,$B598,Sheet1!$L$5:$L$28252,$A598,Sheet1!$E$5:$E$28252,"*调拨*")</f>
        <v>0</v>
      </c>
      <c r="V598" s="32">
        <f>SUMIFS(Sheet1!$F$5:$F$28252,Sheet1!$I$5:$I$28252,$B598,Sheet1!$L$5:$L$28252,$A598,Sheet1!$D$5:$D$28252,"储值",Sheet1!$E$5:$E$28252,"&lt;&gt;*调拨*")+SUMIFS(Sheet1!$F$5:$F$28252,Sheet1!$I$5:$I$28252,$B598,Sheet1!$L$5:$L$28252,$A598,Sheet1!$E$5:$E$28252,"*储值*",Sheet1!$D$5:$D$28252,"&lt;&gt;储值",Sheet1!$D$5:$D$28252,"&lt;&gt;内部转款",Sheet1!$D$5:$D$28252,"&lt;&gt;内部转账",Sheet1!$E$5:$E$28252,"&lt;&gt;*调拨*")</f>
        <v>0</v>
      </c>
      <c r="W598" s="32">
        <f>SUMIFS(Sheet1!$F$5:$F$28252,Sheet1!$I$5:$I$28252,$B598,Sheet1!$L$5:$L$28252,$A598,Sheet1!$D$5:$D$28252,"效期",Sheet1!$E$5:$E$28252,"&lt;&gt;*调拨*")+SUMIFS(Sheet1!$F$5:$F$28252,Sheet1!$I$5:$I$28252,$B598,Sheet1!$L$5:$L$28252,$A598,Sheet1!$E$5:$E$28252,"*效期*",Sheet1!$D$5:$D$28252,"&lt;&gt;效期",Sheet1!$D$5:$D$28252,"&lt;&gt;内部转款",Sheet1!$D$5:$D$28252,"&lt;&gt;内部转账",Sheet1!$E$5:$E$28252,"&lt;&gt;*调拨*")</f>
        <v>0</v>
      </c>
      <c r="X598" s="32">
        <f>SUMIFS(Sheet1!$F$5:$F$28252,Sheet1!$I$5:$I$28252,$B598,Sheet1!$L$5:$L$28252,$A598,Sheet1!$D$5:$D$28252,"内部转款",Sheet1!$E$5:$E$28252,"&lt;&gt;*调拨*")+SUMIFS(Sheet1!$F$5:$F$28252,Sheet1!$I$5:$I$28252,$B598,Sheet1!$L$5:$L$28252,$A598,Sheet1!$D$5:$D$28252,"内部转账",Sheet1!$E$5:$E$28252,"&lt;&gt;*调拨*")</f>
        <v>0</v>
      </c>
      <c r="Y598" s="32">
        <f t="shared" ref="Y598:Y650" si="44">Z598-SUM(C598:X598)</f>
        <v>0</v>
      </c>
      <c r="Z598" s="32">
        <f>SUMIFS(Sheet1!$F$5:$F$28252,Sheet1!$I$5:$I$28252,$B598,Sheet1!$L$5:$L$28252,$A598)</f>
        <v>33.69</v>
      </c>
      <c r="AA598" s="32">
        <f>SUMIFS(Sheet1!$G$5:$G$28252,Sheet1!$I$5:$I$28252,$B598,Sheet1!$L$5:$L$28252,$A598,Sheet1!$D$5:$D$28252,"工资",Sheet1!$E$5:$E$28252,"&lt;&gt;*调拨*")+SUMIFS(Sheet1!$G$5:$G$28252,Sheet1!$I$5:$I$28252,$B598,Sheet1!$L$5:$L$28252,$A598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98" s="32">
        <f>SUMIFS(Sheet1!$G$5:$G$28252,Sheet1!$I$5:$I$28252,$B598,Sheet1!$L$5:$L$28252,$A598,Sheet1!$D$5:$D$28252,"水费",Sheet1!$E$5:$E$28252,"&lt;&gt;*调拨*")+SUMIFS(Sheet1!$G$5:$G$28252,Sheet1!$I$5:$I$28252,$B598,Sheet1!$L$5:$L$28252,$A598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98" s="32">
        <f>SUMIFS(Sheet1!$G$5:$G$28252,Sheet1!$I$5:$I$28252,$B598,Sheet1!$L$5:$L$28252,$A598,Sheet1!$D$5:$D$28252,"电费",Sheet1!$E$5:$E$28252,"&lt;&gt;*调拨*")+SUMIFS(Sheet1!$G$5:$G$28252,Sheet1!$I$5:$I$28252,$B598,Sheet1!$L$5:$L$28252,$A598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98" s="32">
        <f>SUMIFS(Sheet1!$G$5:$G$28252,Sheet1!$I$5:$I$28252,$B598,Sheet1!$L$5:$L$28252,$A598,Sheet1!$D$5:$D$28252,"宽带费",Sheet1!$E$5:$E$28252,"&lt;&gt;*调拨*")+SUMIFS(Sheet1!$G$5:$G$28252,Sheet1!$I$5:$I$28252,$B598,Sheet1!$L$5:$L$28252,$A598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98" s="32">
        <f>SUMIFS(Sheet1!$G$5:$G$28252,Sheet1!$I$5:$I$28252,$B598,Sheet1!$L$5:$L$28252,$A598,Sheet1!$D$5:$D$28252,"办公费",Sheet1!$E$5:$E$28252,"&lt;&gt;*调拨*")+SUMIFS(Sheet1!$G$5:$G$28252,Sheet1!$I$5:$I$28252,$B598,Sheet1!$L$5:$L$28252,$A598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98" s="32">
        <f>SUMIFS(Sheet1!$G$5:$G$28252,Sheet1!$I$5:$I$28252,$B598,Sheet1!$L$5:$L$28252,$A598,Sheet1!$D$5:$D$28252,"话费",Sheet1!$E$5:$E$28252,"&lt;&gt;*调拨*")+SUMIFS(Sheet1!$G$5:$G$28252,Sheet1!$I$5:$I$28252,$B598,Sheet1!$L$5:$L$28252,$A598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98" s="32">
        <f>SUMIFS(Sheet1!$G$5:$G$28252,Sheet1!$I$5:$I$28252,$B598,Sheet1!$L$5:$L$28252,$A598,Sheet1!$D$5:$D$28252,"房租",Sheet1!$E$5:$E$28252,"&lt;&gt;*调拨*")+SUMIFS(Sheet1!$G$5:$G$28252,Sheet1!$I$5:$I$28252,$B598,Sheet1!$L$5:$L$28252,$A598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98" s="32">
        <f>SUMIFS(Sheet1!$G$5:$G$28252,Sheet1!$I$5:$I$28252,$B598,Sheet1!$L$5:$L$28252,$A598,Sheet1!$E$5:$E$28252,"*调拨*")</f>
        <v>0</v>
      </c>
      <c r="AI598" s="32">
        <f>SUMIFS(Sheet1!$G$5:$G$28252,Sheet1!$I$5:$I$28252,$B598,Sheet1!$L$5:$L$28252,$A598,Sheet1!$D$5:$D$28252,"内部转款",Sheet1!$E$5:$E$28252,"&lt;&gt;*调拨*")+SUMIFS(Sheet1!$G$5:$G$28252,Sheet1!$I$5:$I$28252,$B598,Sheet1!$L$5:$L$28252,$A598,Sheet1!$D$5:$D$28252,"内部转账",Sheet1!$E$5:$E$28252,"&lt;&gt;*调拨*")</f>
        <v>0</v>
      </c>
      <c r="AJ598" s="32">
        <f t="shared" ref="AJ598:AJ650" si="45">AK598-SUM(AA598:AI598)</f>
        <v>0</v>
      </c>
      <c r="AK598" s="32">
        <f>SUMIFS(Sheet1!$G$5:$G$28252,Sheet1!$I$5:$I$28252,$B598,Sheet1!$L$5:$L$28252,$A598)</f>
        <v>0</v>
      </c>
      <c r="AL598" s="32">
        <f t="shared" ref="AL598:AL650" si="46">Z598-AK598</f>
        <v>33.69</v>
      </c>
    </row>
    <row r="599" ht="16.5" spans="1:38">
      <c r="A599" s="30">
        <v>202612</v>
      </c>
      <c r="B599" s="31" t="s">
        <v>62</v>
      </c>
      <c r="C599" s="32">
        <f>SUMIFS(Sheet1!$F$5:$F$28252,Sheet1!$I$5:$I$28252,$B599,Sheet1!$L$5:$L$28252,$A599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599" s="32">
        <f>SUMIFS(Sheet1!$F$5:$F$28252,Sheet1!$I$5:$I$28252,$B599,Sheet1!$L$5:$L$28252,$A599,Sheet1!$D$5:$D$28252,"医保即时拨付",Sheet1!$E$5:$E$28252,"&lt;&gt;*调拨*")+SUMIFS(Sheet1!$F$5:$F$28252,Sheet1!$I$5:$I$28252,$B599,Sheet1!$L$5:$L$28252,$A599,Sheet1!$E$5:$E$28252,"*医保即时拨付*",Sheet1!$D$5:$D$28252,"&lt;&gt;医保即时拨付",Sheet1!$D$5:$D$28252,"&lt;&gt;内部转款",Sheet1!$D$5:$D$28252,"&lt;&gt;内部转账",Sheet1!$E$5:$E$28252,"&lt;&gt;*调拨*")</f>
        <v>0</v>
      </c>
      <c r="E599" s="32">
        <f>SUMIFS(Sheet1!$F$5:$F$28252,Sheet1!$I$5:$I$28252,$B599,Sheet1!$L$5:$L$28252,$A599,Sheet1!$D$5:$D$28252,"医保",Sheet1!$E$5:$E$28252,"&lt;&gt;*调拨*",Sheet1!$E$5:$E$28252,"&lt;&gt;*医保即时拨付*")+SUMIFS(Sheet1!$F$5:$F$28252,Sheet1!$I$5:$I$28252,$B599,Sheet1!$L$5:$L$28252,$A599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599" s="32">
        <f>SUMIFS(Sheet1!$F$5:$F$28252,Sheet1!$I$5:$I$28252,$B599,Sheet1!$L$5:$L$28252,$A599,Sheet1!$D$5:$D$28252,"聚合",Sheet1!$E$5:$E$28252,"&lt;&gt;*调拨*")+SUMIFS(Sheet1!$F$5:$F$28252,Sheet1!$I$5:$I$28252,$B599,Sheet1!$L$5:$L$28252,$A599,Sheet1!$E$5:$E$28252,"*聚合*",Sheet1!$D$5:$D$28252,"&lt;&gt;聚合",Sheet1!$D$5:$D$28252,"&lt;&gt;内部转款",Sheet1!$D$5:$D$28252,"&lt;&gt;内部转账",Sheet1!$E$5:$E$28252,"&lt;&gt;*调拨*")</f>
        <v>0</v>
      </c>
      <c r="G599" s="32">
        <f>SUMIFS(Sheet1!$F$5:$F$28252,Sheet1!$I$5:$I$28252,$B599,Sheet1!$L$5:$L$28252,$A599,Sheet1!$D$5:$D$28252,"24小时微信",Sheet1!$E$5:$E$28252,"&lt;&gt;*调拨*")+SUMIFS(Sheet1!$F$5:$F$28252,Sheet1!$I$5:$I$28252,$B599,Sheet1!$L$5:$L$28252,$A599,Sheet1!$E$5:$E$28252,"*24小时微信*",Sheet1!$D$5:$D$28252,"&lt;&gt;24小时微信",Sheet1!$D$5:$D$28252,"&lt;&gt;内部转款",Sheet1!$D$5:$D$28252,"&lt;&gt;内部转账",Sheet1!$E$5:$E$28252,"&lt;&gt;*调拨*")</f>
        <v>0</v>
      </c>
      <c r="H599" s="32">
        <f>SUMIFS(Sheet1!$F$5:$F$28252,Sheet1!$I$5:$I$28252,$B599,Sheet1!$L$5:$L$28252,$A599,Sheet1!$D$5:$D$28252,"美团",Sheet1!$E$5:$E$28252,"&lt;&gt;*调拨*")+SUMIFS(Sheet1!$F$5:$F$28252,Sheet1!$I$5:$I$28252,$B599,Sheet1!$L$5:$L$28252,$A599,Sheet1!$E$5:$E$28252,"*美团*",Sheet1!$D$5:$D$28252,"&lt;&gt;美团",Sheet1!$D$5:$D$28252,"&lt;&gt;内部转款",Sheet1!$D$5:$D$28252,"&lt;&gt;内部转账",Sheet1!$E$5:$E$28252,"&lt;&gt;*调拨*")</f>
        <v>0</v>
      </c>
      <c r="I599" s="32">
        <f>SUMIFS(Sheet1!$F$5:$F$28252,Sheet1!$I$5:$I$28252,$B599,Sheet1!$L$5:$L$28252,$A599,Sheet1!$D$5:$D$28252,"饿了么",Sheet1!$E$5:$E$28252,"&lt;&gt;*调拨*")+SUMIFS(Sheet1!$F$5:$F$28252,Sheet1!$I$5:$I$28252,$B599,Sheet1!$L$5:$L$28252,$A599,Sheet1!$E$5:$E$28252,"*饿了么*",Sheet1!$D$5:$D$28252,"&lt;&gt;饿了么",Sheet1!$D$5:$D$28252,"&lt;&gt;内部转款",Sheet1!$D$5:$D$28252,"&lt;&gt;内部转账",Sheet1!$E$5:$E$28252,"&lt;&gt;*调拨*")</f>
        <v>0</v>
      </c>
      <c r="J599" s="32">
        <f>SUMIFS(Sheet1!$F$5:$F$28252,Sheet1!$I$5:$I$28252,$B599,Sheet1!$L$5:$L$28252,$A599,Sheet1!$D$5:$D$28252,"健E卡",Sheet1!$E$5:$E$28252,"&lt;&gt;*调拨*")+SUMIFS(Sheet1!$F$5:$F$28252,Sheet1!$I$5:$I$28252,$B599,Sheet1!$L$5:$L$28252,$A599,Sheet1!$E$5:$E$28252,"*健E卡*",Sheet1!$D$5:$D$28252,"&lt;&gt;健E卡",Sheet1!$D$5:$D$28252,"&lt;&gt;内部转款",Sheet1!$D$5:$D$28252,"&lt;&gt;内部转账",Sheet1!$E$5:$E$28252,"&lt;&gt;*调拨*")</f>
        <v>0</v>
      </c>
      <c r="K599" s="32">
        <f>SUMIFS(Sheet1!$F$5:$F$28252,Sheet1!$I$5:$I$28252,$B599,Sheet1!$L$5:$L$28252,$A599,Sheet1!$D$5:$D$28252,"抖音",Sheet1!$E$5:$E$28252,"&lt;&gt;*调拨*")+SUMIFS(Sheet1!$F$5:$F$28252,Sheet1!$I$5:$I$28252,$B599,Sheet1!$L$5:$L$28252,$A599,Sheet1!$E$5:$E$28252,"*抖音*",Sheet1!$D$5:$D$28252,"&lt;&gt;抖音",Sheet1!$D$5:$D$28252,"&lt;&gt;内部转款",Sheet1!$D$5:$D$28252,"&lt;&gt;内部转账",Sheet1!$E$5:$E$28252,"&lt;&gt;*调拨*")</f>
        <v>0</v>
      </c>
      <c r="L599" s="32">
        <f>SUMIFS(Sheet1!$F$5:$F$28252,Sheet1!$I$5:$I$28252,$B599,Sheet1!$L$5:$L$28252,$A599,Sheet1!$D$5:$D$28252,"医卡通",Sheet1!$E$5:$E$28252,"&lt;&gt;*调拨*")+SUMIFS(Sheet1!$F$5:$F$28252,Sheet1!$I$5:$I$28252,$B599,Sheet1!$L$5:$L$28252,$A599,Sheet1!$E$5:$E$28252,"*医卡通*",Sheet1!$D$5:$D$28252,"&lt;&gt;医卡通",Sheet1!$D$5:$D$28252,"&lt;&gt;内部转款",Sheet1!$D$5:$D$28252,"&lt;&gt;内部转账",Sheet1!$E$5:$E$28252,"&lt;&gt;*调拨*")</f>
        <v>0</v>
      </c>
      <c r="M599" s="32">
        <f>SUMIFS(Sheet1!$F$5:$F$28252,Sheet1!$I$5:$I$28252,$B599,Sheet1!$L$5:$L$28252,$A599,Sheet1!$D$5:$D$28252,"企健网",Sheet1!$E$5:$E$28252,"&lt;&gt;*调拨*")+SUMIFS(Sheet1!$F$5:$F$28252,Sheet1!$I$5:$I$28252,$B599,Sheet1!$L$5:$L$28252,$A599,Sheet1!$E$5:$E$28252,"*企健网*",Sheet1!$D$5:$D$28252,"&lt;&gt;企健网",Sheet1!$D$5:$D$28252,"&lt;&gt;内部转款",Sheet1!$D$5:$D$28252,"&lt;&gt;内部转账",Sheet1!$E$5:$E$28252,"&lt;&gt;*调拨*")</f>
        <v>0</v>
      </c>
      <c r="N599" s="32">
        <f>SUMIFS(Sheet1!$F$5:$F$28252,Sheet1!$I$5:$I$28252,$B599,Sheet1!$L$5:$L$28252,$A599,Sheet1!$D$5:$D$28252,"银联",Sheet1!$E$5:$E$28252,"&lt;&gt;*调拨*")+SUMIFS(Sheet1!$F$5:$F$28252,Sheet1!$I$5:$I$28252,$B599,Sheet1!$L$5:$L$28252,$A599,Sheet1!$E$5:$E$28252,"*银联*",Sheet1!$D$5:$D$28252,"&lt;&gt;银联",Sheet1!$D$5:$D$28252,"&lt;&gt;内部转款",Sheet1!$D$5:$D$28252,"&lt;&gt;内部转账",Sheet1!$E$5:$E$28252,"&lt;&gt;*调拨*")</f>
        <v>0</v>
      </c>
      <c r="O599" s="32">
        <f>SUMIFS(Sheet1!$F$5:$F$28252,Sheet1!$I$5:$I$28252,$B599,Sheet1!$L$5:$L$28252,$A599,Sheet1!$D$5:$D$28252,"京东",Sheet1!$E$5:$E$28252,"&lt;&gt;*调拨*")+SUMIFS(Sheet1!$F$5:$F$28252,Sheet1!$I$5:$I$28252,$B599,Sheet1!$L$5:$L$28252,$A599,Sheet1!$E$5:$E$28252,"*京东*",Sheet1!$D$5:$D$28252,"&lt;&gt;京东",Sheet1!$D$5:$D$28252,"&lt;&gt;内部转款",Sheet1!$D$5:$D$28252,"&lt;&gt;内部转账",Sheet1!$E$5:$E$28252,"&lt;&gt;*调拨*")</f>
        <v>0</v>
      </c>
      <c r="P599" s="32">
        <f>SUMIFS(Sheet1!$F$5:$F$28252,Sheet1!$I$5:$I$28252,$B599,Sheet1!$L$5:$L$28252,$A599,Sheet1!$D$5:$D$28252,"药机微信",Sheet1!$E$5:$E$28252,"&lt;&gt;*调拨*")+SUMIFS(Sheet1!$F$5:$F$28252,Sheet1!$I$5:$I$28252,$B599,Sheet1!$L$5:$L$28252,$A599,Sheet1!$E$5:$E$28252,"*药机微信*",Sheet1!$D$5:$D$28252,"&lt;&gt;药机微信",Sheet1!$D$5:$D$28252,"&lt;&gt;内部转款",Sheet1!$D$5:$D$28252,"&lt;&gt;内部转账",Sheet1!$E$5:$E$28252,"&lt;&gt;*调拨*")</f>
        <v>0</v>
      </c>
      <c r="Q599" s="32">
        <f>SUMIFS(Sheet1!$F$5:$F$28252,Sheet1!$I$5:$I$28252,$B599,Sheet1!$L$5:$L$28252,$A599,Sheet1!$D$5:$D$28252,"亲情卡",Sheet1!$E$5:$E$28252,"&lt;&gt;*调拨*")+SUMIFS(Sheet1!$F$5:$F$28252,Sheet1!$I$5:$I$28252,$B599,Sheet1!$L$5:$L$28252,$A599,Sheet1!$E$5:$E$28252,"*亲情卡*",Sheet1!$D$5:$D$28252,"&lt;&gt;亲情卡",Sheet1!$D$5:$D$28252,"&lt;&gt;内部转款",Sheet1!$D$5:$D$28252,"&lt;&gt;内部转账",Sheet1!$E$5:$E$28252,"&lt;&gt;*调拨*")</f>
        <v>0</v>
      </c>
      <c r="R599" s="32">
        <f>SUMIFS(Sheet1!$F$5:$F$28252,Sheet1!$I$5:$I$28252,$B599,Sheet1!$L$5:$L$28252,$A599,Sheet1!$D$5:$D$28252,"优惠券",Sheet1!$E$5:$E$28252,"&lt;&gt;*调拨*")+SUMIFS(Sheet1!$F$5:$F$28252,Sheet1!$I$5:$I$28252,$B599,Sheet1!$L$5:$L$28252,$A599,Sheet1!$E$5:$E$28252,"*优惠券*",Sheet1!$D$5:$D$28252,"&lt;&gt;优惠券",Sheet1!$D$5:$D$28252,"&lt;&gt;内部转款",Sheet1!$D$5:$D$28252,"&lt;&gt;内部转账",Sheet1!$E$5:$E$28252,"&lt;&gt;*调拨*")</f>
        <v>0</v>
      </c>
      <c r="S599" s="32">
        <f>SUMIFS(Sheet1!$F$5:$F$28252,Sheet1!$I$5:$I$28252,$B599,Sheet1!$L$5:$L$28252,$A599,Sheet1!$D$5:$D$28252,"代金券",Sheet1!$E$5:$E$28252,"&lt;&gt;*调拨*")+SUMIFS(Sheet1!$F$5:$F$28252,Sheet1!$I$5:$I$28252,$B599,Sheet1!$L$5:$L$28252,$A599,Sheet1!$E$5:$E$28252,"*代金券*",Sheet1!$D$5:$D$28252,"&lt;&gt;代金券",Sheet1!$D$5:$D$28252,"&lt;&gt;内部转款",Sheet1!$D$5:$D$28252,"&lt;&gt;内部转账",Sheet1!$E$5:$E$28252,"&lt;&gt;*调拨*")</f>
        <v>0</v>
      </c>
      <c r="T599" s="32">
        <f>SUMIFS(Sheet1!$F$5:$F$28252,Sheet1!$I$5:$I$28252,$B599,Sheet1!$L$5:$L$28252,$A599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599,Sheet1!$L$5:$L$28252,$A599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599,Sheet1!$L$5:$L$28252,$A599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599,Sheet1!$L$5:$L$28252,$A599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599" s="32">
        <f>SUMIFS(Sheet1!$F$5:$F$28252,Sheet1!$I$5:$I$28252,$B599,Sheet1!$L$5:$L$28252,$A599,Sheet1!$E$5:$E$28252,"*调拨*")</f>
        <v>0</v>
      </c>
      <c r="V599" s="32">
        <f>SUMIFS(Sheet1!$F$5:$F$28252,Sheet1!$I$5:$I$28252,$B599,Sheet1!$L$5:$L$28252,$A599,Sheet1!$D$5:$D$28252,"储值",Sheet1!$E$5:$E$28252,"&lt;&gt;*调拨*")+SUMIFS(Sheet1!$F$5:$F$28252,Sheet1!$I$5:$I$28252,$B599,Sheet1!$L$5:$L$28252,$A599,Sheet1!$E$5:$E$28252,"*储值*",Sheet1!$D$5:$D$28252,"&lt;&gt;储值",Sheet1!$D$5:$D$28252,"&lt;&gt;内部转款",Sheet1!$D$5:$D$28252,"&lt;&gt;内部转账",Sheet1!$E$5:$E$28252,"&lt;&gt;*调拨*")</f>
        <v>0</v>
      </c>
      <c r="W599" s="32">
        <f>SUMIFS(Sheet1!$F$5:$F$28252,Sheet1!$I$5:$I$28252,$B599,Sheet1!$L$5:$L$28252,$A599,Sheet1!$D$5:$D$28252,"效期",Sheet1!$E$5:$E$28252,"&lt;&gt;*调拨*")+SUMIFS(Sheet1!$F$5:$F$28252,Sheet1!$I$5:$I$28252,$B599,Sheet1!$L$5:$L$28252,$A599,Sheet1!$E$5:$E$28252,"*效期*",Sheet1!$D$5:$D$28252,"&lt;&gt;效期",Sheet1!$D$5:$D$28252,"&lt;&gt;内部转款",Sheet1!$D$5:$D$28252,"&lt;&gt;内部转账",Sheet1!$E$5:$E$28252,"&lt;&gt;*调拨*")</f>
        <v>0</v>
      </c>
      <c r="X599" s="32">
        <f>SUMIFS(Sheet1!$F$5:$F$28252,Sheet1!$I$5:$I$28252,$B599,Sheet1!$L$5:$L$28252,$A599,Sheet1!$D$5:$D$28252,"内部转款",Sheet1!$E$5:$E$28252,"&lt;&gt;*调拨*")+SUMIFS(Sheet1!$F$5:$F$28252,Sheet1!$I$5:$I$28252,$B599,Sheet1!$L$5:$L$28252,$A599,Sheet1!$D$5:$D$28252,"内部转账",Sheet1!$E$5:$E$28252,"&lt;&gt;*调拨*")</f>
        <v>0</v>
      </c>
      <c r="Y599" s="32">
        <f t="shared" si="44"/>
        <v>0</v>
      </c>
      <c r="Z599" s="32">
        <f>SUMIFS(Sheet1!$F$5:$F$28252,Sheet1!$I$5:$I$28252,$B599,Sheet1!$L$5:$L$28252,$A599)</f>
        <v>0</v>
      </c>
      <c r="AA599" s="32">
        <f>SUMIFS(Sheet1!$G$5:$G$28252,Sheet1!$I$5:$I$28252,$B599,Sheet1!$L$5:$L$28252,$A599,Sheet1!$D$5:$D$28252,"工资",Sheet1!$E$5:$E$28252,"&lt;&gt;*调拨*")+SUMIFS(Sheet1!$G$5:$G$28252,Sheet1!$I$5:$I$28252,$B599,Sheet1!$L$5:$L$28252,$A599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599" s="32">
        <f>SUMIFS(Sheet1!$G$5:$G$28252,Sheet1!$I$5:$I$28252,$B599,Sheet1!$L$5:$L$28252,$A599,Sheet1!$D$5:$D$28252,"水费",Sheet1!$E$5:$E$28252,"&lt;&gt;*调拨*")+SUMIFS(Sheet1!$G$5:$G$28252,Sheet1!$I$5:$I$28252,$B599,Sheet1!$L$5:$L$28252,$A599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599" s="32">
        <f>SUMIFS(Sheet1!$G$5:$G$28252,Sheet1!$I$5:$I$28252,$B599,Sheet1!$L$5:$L$28252,$A599,Sheet1!$D$5:$D$28252,"电费",Sheet1!$E$5:$E$28252,"&lt;&gt;*调拨*")+SUMIFS(Sheet1!$G$5:$G$28252,Sheet1!$I$5:$I$28252,$B599,Sheet1!$L$5:$L$28252,$A599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599" s="32">
        <f>SUMIFS(Sheet1!$G$5:$G$28252,Sheet1!$I$5:$I$28252,$B599,Sheet1!$L$5:$L$28252,$A599,Sheet1!$D$5:$D$28252,"宽带费",Sheet1!$E$5:$E$28252,"&lt;&gt;*调拨*")+SUMIFS(Sheet1!$G$5:$G$28252,Sheet1!$I$5:$I$28252,$B599,Sheet1!$L$5:$L$28252,$A599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599" s="32">
        <f>SUMIFS(Sheet1!$G$5:$G$28252,Sheet1!$I$5:$I$28252,$B599,Sheet1!$L$5:$L$28252,$A599,Sheet1!$D$5:$D$28252,"办公费",Sheet1!$E$5:$E$28252,"&lt;&gt;*调拨*")+SUMIFS(Sheet1!$G$5:$G$28252,Sheet1!$I$5:$I$28252,$B599,Sheet1!$L$5:$L$28252,$A599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599" s="32">
        <f>SUMIFS(Sheet1!$G$5:$G$28252,Sheet1!$I$5:$I$28252,$B599,Sheet1!$L$5:$L$28252,$A599,Sheet1!$D$5:$D$28252,"话费",Sheet1!$E$5:$E$28252,"&lt;&gt;*调拨*")+SUMIFS(Sheet1!$G$5:$G$28252,Sheet1!$I$5:$I$28252,$B599,Sheet1!$L$5:$L$28252,$A599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599" s="32">
        <f>SUMIFS(Sheet1!$G$5:$G$28252,Sheet1!$I$5:$I$28252,$B599,Sheet1!$L$5:$L$28252,$A599,Sheet1!$D$5:$D$28252,"房租",Sheet1!$E$5:$E$28252,"&lt;&gt;*调拨*")+SUMIFS(Sheet1!$G$5:$G$28252,Sheet1!$I$5:$I$28252,$B599,Sheet1!$L$5:$L$28252,$A599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599" s="32">
        <f>SUMIFS(Sheet1!$G$5:$G$28252,Sheet1!$I$5:$I$28252,$B599,Sheet1!$L$5:$L$28252,$A599,Sheet1!$E$5:$E$28252,"*调拨*")</f>
        <v>0</v>
      </c>
      <c r="AI599" s="32">
        <f>SUMIFS(Sheet1!$G$5:$G$28252,Sheet1!$I$5:$I$28252,$B599,Sheet1!$L$5:$L$28252,$A599,Sheet1!$D$5:$D$28252,"内部转款",Sheet1!$E$5:$E$28252,"&lt;&gt;*调拨*")+SUMIFS(Sheet1!$G$5:$G$28252,Sheet1!$I$5:$I$28252,$B599,Sheet1!$L$5:$L$28252,$A599,Sheet1!$D$5:$D$28252,"内部转账",Sheet1!$E$5:$E$28252,"&lt;&gt;*调拨*")</f>
        <v>0</v>
      </c>
      <c r="AJ599" s="32">
        <f t="shared" si="45"/>
        <v>0</v>
      </c>
      <c r="AK599" s="32">
        <f>SUMIFS(Sheet1!$G$5:$G$28252,Sheet1!$I$5:$I$28252,$B599,Sheet1!$L$5:$L$28252,$A599)</f>
        <v>0</v>
      </c>
      <c r="AL599" s="32">
        <f t="shared" si="46"/>
        <v>0</v>
      </c>
    </row>
    <row r="600" ht="16.5" spans="1:38">
      <c r="A600" s="30">
        <v>202612</v>
      </c>
      <c r="B600" s="31" t="s">
        <v>233</v>
      </c>
      <c r="C600" s="32">
        <f>SUMIFS(Sheet1!$F$5:$F$28252,Sheet1!$I$5:$I$28252,$B600,Sheet1!$L$5:$L$28252,$A600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00" s="32">
        <f>SUMIFS(Sheet1!$F$5:$F$28252,Sheet1!$I$5:$I$28252,$B600,Sheet1!$L$5:$L$28252,$A600,Sheet1!$D$5:$D$28252,"医保即时拨付",Sheet1!$E$5:$E$28252,"&lt;&gt;*调拨*")+SUMIFS(Sheet1!$F$5:$F$28252,Sheet1!$I$5:$I$28252,$B600,Sheet1!$L$5:$L$28252,$A600,Sheet1!$E$5:$E$28252,"*医保即时拨付*",Sheet1!$D$5:$D$28252,"&lt;&gt;医保即时拨付",Sheet1!$D$5:$D$28252,"&lt;&gt;内部转款",Sheet1!$D$5:$D$28252,"&lt;&gt;内部转账",Sheet1!$E$5:$E$28252,"&lt;&gt;*调拨*")</f>
        <v>0</v>
      </c>
      <c r="E600" s="32">
        <f>SUMIFS(Sheet1!$F$5:$F$28252,Sheet1!$I$5:$I$28252,$B600,Sheet1!$L$5:$L$28252,$A600,Sheet1!$D$5:$D$28252,"医保",Sheet1!$E$5:$E$28252,"&lt;&gt;*调拨*",Sheet1!$E$5:$E$28252,"&lt;&gt;*医保即时拨付*")+SUMIFS(Sheet1!$F$5:$F$28252,Sheet1!$I$5:$I$28252,$B600,Sheet1!$L$5:$L$28252,$A600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0" s="32">
        <f>SUMIFS(Sheet1!$F$5:$F$28252,Sheet1!$I$5:$I$28252,$B600,Sheet1!$L$5:$L$28252,$A600,Sheet1!$D$5:$D$28252,"聚合",Sheet1!$E$5:$E$28252,"&lt;&gt;*调拨*")+SUMIFS(Sheet1!$F$5:$F$28252,Sheet1!$I$5:$I$28252,$B600,Sheet1!$L$5:$L$28252,$A600,Sheet1!$E$5:$E$28252,"*聚合*",Sheet1!$D$5:$D$28252,"&lt;&gt;聚合",Sheet1!$D$5:$D$28252,"&lt;&gt;内部转款",Sheet1!$D$5:$D$28252,"&lt;&gt;内部转账",Sheet1!$E$5:$E$28252,"&lt;&gt;*调拨*")</f>
        <v>0</v>
      </c>
      <c r="G600" s="32">
        <f>SUMIFS(Sheet1!$F$5:$F$28252,Sheet1!$I$5:$I$28252,$B600,Sheet1!$L$5:$L$28252,$A600,Sheet1!$D$5:$D$28252,"24小时微信",Sheet1!$E$5:$E$28252,"&lt;&gt;*调拨*")+SUMIFS(Sheet1!$F$5:$F$28252,Sheet1!$I$5:$I$28252,$B600,Sheet1!$L$5:$L$28252,$A600,Sheet1!$E$5:$E$28252,"*24小时微信*",Sheet1!$D$5:$D$28252,"&lt;&gt;24小时微信",Sheet1!$D$5:$D$28252,"&lt;&gt;内部转款",Sheet1!$D$5:$D$28252,"&lt;&gt;内部转账",Sheet1!$E$5:$E$28252,"&lt;&gt;*调拨*")</f>
        <v>0</v>
      </c>
      <c r="H600" s="32">
        <f>SUMIFS(Sheet1!$F$5:$F$28252,Sheet1!$I$5:$I$28252,$B600,Sheet1!$L$5:$L$28252,$A600,Sheet1!$D$5:$D$28252,"美团",Sheet1!$E$5:$E$28252,"&lt;&gt;*调拨*")+SUMIFS(Sheet1!$F$5:$F$28252,Sheet1!$I$5:$I$28252,$B600,Sheet1!$L$5:$L$28252,$A600,Sheet1!$E$5:$E$28252,"*美团*",Sheet1!$D$5:$D$28252,"&lt;&gt;美团",Sheet1!$D$5:$D$28252,"&lt;&gt;内部转款",Sheet1!$D$5:$D$28252,"&lt;&gt;内部转账",Sheet1!$E$5:$E$28252,"&lt;&gt;*调拨*")</f>
        <v>0</v>
      </c>
      <c r="I600" s="32">
        <f>SUMIFS(Sheet1!$F$5:$F$28252,Sheet1!$I$5:$I$28252,$B600,Sheet1!$L$5:$L$28252,$A600,Sheet1!$D$5:$D$28252,"饿了么",Sheet1!$E$5:$E$28252,"&lt;&gt;*调拨*")+SUMIFS(Sheet1!$F$5:$F$28252,Sheet1!$I$5:$I$28252,$B600,Sheet1!$L$5:$L$28252,$A600,Sheet1!$E$5:$E$28252,"*饿了么*",Sheet1!$D$5:$D$28252,"&lt;&gt;饿了么",Sheet1!$D$5:$D$28252,"&lt;&gt;内部转款",Sheet1!$D$5:$D$28252,"&lt;&gt;内部转账",Sheet1!$E$5:$E$28252,"&lt;&gt;*调拨*")</f>
        <v>0</v>
      </c>
      <c r="J600" s="32">
        <f>SUMIFS(Sheet1!$F$5:$F$28252,Sheet1!$I$5:$I$28252,$B600,Sheet1!$L$5:$L$28252,$A600,Sheet1!$D$5:$D$28252,"健E卡",Sheet1!$E$5:$E$28252,"&lt;&gt;*调拨*")+SUMIFS(Sheet1!$F$5:$F$28252,Sheet1!$I$5:$I$28252,$B600,Sheet1!$L$5:$L$28252,$A600,Sheet1!$E$5:$E$28252,"*健E卡*",Sheet1!$D$5:$D$28252,"&lt;&gt;健E卡",Sheet1!$D$5:$D$28252,"&lt;&gt;内部转款",Sheet1!$D$5:$D$28252,"&lt;&gt;内部转账",Sheet1!$E$5:$E$28252,"&lt;&gt;*调拨*")</f>
        <v>0</v>
      </c>
      <c r="K600" s="32">
        <f>SUMIFS(Sheet1!$F$5:$F$28252,Sheet1!$I$5:$I$28252,$B600,Sheet1!$L$5:$L$28252,$A600,Sheet1!$D$5:$D$28252,"抖音",Sheet1!$E$5:$E$28252,"&lt;&gt;*调拨*")+SUMIFS(Sheet1!$F$5:$F$28252,Sheet1!$I$5:$I$28252,$B600,Sheet1!$L$5:$L$28252,$A600,Sheet1!$E$5:$E$28252,"*抖音*",Sheet1!$D$5:$D$28252,"&lt;&gt;抖音",Sheet1!$D$5:$D$28252,"&lt;&gt;内部转款",Sheet1!$D$5:$D$28252,"&lt;&gt;内部转账",Sheet1!$E$5:$E$28252,"&lt;&gt;*调拨*")</f>
        <v>0</v>
      </c>
      <c r="L600" s="32">
        <f>SUMIFS(Sheet1!$F$5:$F$28252,Sheet1!$I$5:$I$28252,$B600,Sheet1!$L$5:$L$28252,$A600,Sheet1!$D$5:$D$28252,"医卡通",Sheet1!$E$5:$E$28252,"&lt;&gt;*调拨*")+SUMIFS(Sheet1!$F$5:$F$28252,Sheet1!$I$5:$I$28252,$B600,Sheet1!$L$5:$L$28252,$A600,Sheet1!$E$5:$E$28252,"*医卡通*",Sheet1!$D$5:$D$28252,"&lt;&gt;医卡通",Sheet1!$D$5:$D$28252,"&lt;&gt;内部转款",Sheet1!$D$5:$D$28252,"&lt;&gt;内部转账",Sheet1!$E$5:$E$28252,"&lt;&gt;*调拨*")</f>
        <v>0</v>
      </c>
      <c r="M600" s="32">
        <f>SUMIFS(Sheet1!$F$5:$F$28252,Sheet1!$I$5:$I$28252,$B600,Sheet1!$L$5:$L$28252,$A600,Sheet1!$D$5:$D$28252,"企健网",Sheet1!$E$5:$E$28252,"&lt;&gt;*调拨*")+SUMIFS(Sheet1!$F$5:$F$28252,Sheet1!$I$5:$I$28252,$B600,Sheet1!$L$5:$L$28252,$A600,Sheet1!$E$5:$E$28252,"*企健网*",Sheet1!$D$5:$D$28252,"&lt;&gt;企健网",Sheet1!$D$5:$D$28252,"&lt;&gt;内部转款",Sheet1!$D$5:$D$28252,"&lt;&gt;内部转账",Sheet1!$E$5:$E$28252,"&lt;&gt;*调拨*")</f>
        <v>0</v>
      </c>
      <c r="N600" s="32">
        <f>SUMIFS(Sheet1!$F$5:$F$28252,Sheet1!$I$5:$I$28252,$B600,Sheet1!$L$5:$L$28252,$A600,Sheet1!$D$5:$D$28252,"银联",Sheet1!$E$5:$E$28252,"&lt;&gt;*调拨*")+SUMIFS(Sheet1!$F$5:$F$28252,Sheet1!$I$5:$I$28252,$B600,Sheet1!$L$5:$L$28252,$A600,Sheet1!$E$5:$E$28252,"*银联*",Sheet1!$D$5:$D$28252,"&lt;&gt;银联",Sheet1!$D$5:$D$28252,"&lt;&gt;内部转款",Sheet1!$D$5:$D$28252,"&lt;&gt;内部转账",Sheet1!$E$5:$E$28252,"&lt;&gt;*调拨*")</f>
        <v>0</v>
      </c>
      <c r="O600" s="32">
        <f>SUMIFS(Sheet1!$F$5:$F$28252,Sheet1!$I$5:$I$28252,$B600,Sheet1!$L$5:$L$28252,$A600,Sheet1!$D$5:$D$28252,"京东",Sheet1!$E$5:$E$28252,"&lt;&gt;*调拨*")+SUMIFS(Sheet1!$F$5:$F$28252,Sheet1!$I$5:$I$28252,$B600,Sheet1!$L$5:$L$28252,$A600,Sheet1!$E$5:$E$28252,"*京东*",Sheet1!$D$5:$D$28252,"&lt;&gt;京东",Sheet1!$D$5:$D$28252,"&lt;&gt;内部转款",Sheet1!$D$5:$D$28252,"&lt;&gt;内部转账",Sheet1!$E$5:$E$28252,"&lt;&gt;*调拨*")</f>
        <v>0</v>
      </c>
      <c r="P600" s="32">
        <f>SUMIFS(Sheet1!$F$5:$F$28252,Sheet1!$I$5:$I$28252,$B600,Sheet1!$L$5:$L$28252,$A600,Sheet1!$D$5:$D$28252,"药机微信",Sheet1!$E$5:$E$28252,"&lt;&gt;*调拨*")+SUMIFS(Sheet1!$F$5:$F$28252,Sheet1!$I$5:$I$28252,$B600,Sheet1!$L$5:$L$28252,$A600,Sheet1!$E$5:$E$28252,"*药机微信*",Sheet1!$D$5:$D$28252,"&lt;&gt;药机微信",Sheet1!$D$5:$D$28252,"&lt;&gt;内部转款",Sheet1!$D$5:$D$28252,"&lt;&gt;内部转账",Sheet1!$E$5:$E$28252,"&lt;&gt;*调拨*")</f>
        <v>0</v>
      </c>
      <c r="Q600" s="32">
        <f>SUMIFS(Sheet1!$F$5:$F$28252,Sheet1!$I$5:$I$28252,$B600,Sheet1!$L$5:$L$28252,$A600,Sheet1!$D$5:$D$28252,"亲情卡",Sheet1!$E$5:$E$28252,"&lt;&gt;*调拨*")+SUMIFS(Sheet1!$F$5:$F$28252,Sheet1!$I$5:$I$28252,$B600,Sheet1!$L$5:$L$28252,$A600,Sheet1!$E$5:$E$28252,"*亲情卡*",Sheet1!$D$5:$D$28252,"&lt;&gt;亲情卡",Sheet1!$D$5:$D$28252,"&lt;&gt;内部转款",Sheet1!$D$5:$D$28252,"&lt;&gt;内部转账",Sheet1!$E$5:$E$28252,"&lt;&gt;*调拨*")</f>
        <v>0</v>
      </c>
      <c r="R600" s="32">
        <f>SUMIFS(Sheet1!$F$5:$F$28252,Sheet1!$I$5:$I$28252,$B600,Sheet1!$L$5:$L$28252,$A600,Sheet1!$D$5:$D$28252,"优惠券",Sheet1!$E$5:$E$28252,"&lt;&gt;*调拨*")+SUMIFS(Sheet1!$F$5:$F$28252,Sheet1!$I$5:$I$28252,$B600,Sheet1!$L$5:$L$28252,$A600,Sheet1!$E$5:$E$28252,"*优惠券*",Sheet1!$D$5:$D$28252,"&lt;&gt;优惠券",Sheet1!$D$5:$D$28252,"&lt;&gt;内部转款",Sheet1!$D$5:$D$28252,"&lt;&gt;内部转账",Sheet1!$E$5:$E$28252,"&lt;&gt;*调拨*")</f>
        <v>0</v>
      </c>
      <c r="S600" s="32">
        <f>SUMIFS(Sheet1!$F$5:$F$28252,Sheet1!$I$5:$I$28252,$B600,Sheet1!$L$5:$L$28252,$A600,Sheet1!$D$5:$D$28252,"代金券",Sheet1!$E$5:$E$28252,"&lt;&gt;*调拨*")+SUMIFS(Sheet1!$F$5:$F$28252,Sheet1!$I$5:$I$28252,$B600,Sheet1!$L$5:$L$28252,$A600,Sheet1!$E$5:$E$28252,"*代金券*",Sheet1!$D$5:$D$28252,"&lt;&gt;代金券",Sheet1!$D$5:$D$28252,"&lt;&gt;内部转款",Sheet1!$D$5:$D$28252,"&lt;&gt;内部转账",Sheet1!$E$5:$E$28252,"&lt;&gt;*调拨*")</f>
        <v>0</v>
      </c>
      <c r="T600" s="32">
        <f>SUMIFS(Sheet1!$F$5:$F$28252,Sheet1!$I$5:$I$28252,$B600,Sheet1!$L$5:$L$28252,$A600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600,Sheet1!$L$5:$L$28252,$A600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600,Sheet1!$L$5:$L$28252,$A600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600,Sheet1!$L$5:$L$28252,$A600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0" s="32">
        <f>SUMIFS(Sheet1!$F$5:$F$28252,Sheet1!$I$5:$I$28252,$B600,Sheet1!$L$5:$L$28252,$A600,Sheet1!$E$5:$E$28252,"*调拨*")</f>
        <v>0</v>
      </c>
      <c r="V600" s="32">
        <f>SUMIFS(Sheet1!$F$5:$F$28252,Sheet1!$I$5:$I$28252,$B600,Sheet1!$L$5:$L$28252,$A600,Sheet1!$D$5:$D$28252,"储值",Sheet1!$E$5:$E$28252,"&lt;&gt;*调拨*")+SUMIFS(Sheet1!$F$5:$F$28252,Sheet1!$I$5:$I$28252,$B600,Sheet1!$L$5:$L$28252,$A600,Sheet1!$E$5:$E$28252,"*储值*",Sheet1!$D$5:$D$28252,"&lt;&gt;储值",Sheet1!$D$5:$D$28252,"&lt;&gt;内部转款",Sheet1!$D$5:$D$28252,"&lt;&gt;内部转账",Sheet1!$E$5:$E$28252,"&lt;&gt;*调拨*")</f>
        <v>0</v>
      </c>
      <c r="W600" s="32">
        <f>SUMIFS(Sheet1!$F$5:$F$28252,Sheet1!$I$5:$I$28252,$B600,Sheet1!$L$5:$L$28252,$A600,Sheet1!$D$5:$D$28252,"效期",Sheet1!$E$5:$E$28252,"&lt;&gt;*调拨*")+SUMIFS(Sheet1!$F$5:$F$28252,Sheet1!$I$5:$I$28252,$B600,Sheet1!$L$5:$L$28252,$A600,Sheet1!$E$5:$E$28252,"*效期*",Sheet1!$D$5:$D$28252,"&lt;&gt;效期",Sheet1!$D$5:$D$28252,"&lt;&gt;内部转款",Sheet1!$D$5:$D$28252,"&lt;&gt;内部转账",Sheet1!$E$5:$E$28252,"&lt;&gt;*调拨*")</f>
        <v>0</v>
      </c>
      <c r="X600" s="32">
        <f>SUMIFS(Sheet1!$F$5:$F$28252,Sheet1!$I$5:$I$28252,$B600,Sheet1!$L$5:$L$28252,$A600,Sheet1!$D$5:$D$28252,"内部转款",Sheet1!$E$5:$E$28252,"&lt;&gt;*调拨*")+SUMIFS(Sheet1!$F$5:$F$28252,Sheet1!$I$5:$I$28252,$B600,Sheet1!$L$5:$L$28252,$A600,Sheet1!$D$5:$D$28252,"内部转账",Sheet1!$E$5:$E$28252,"&lt;&gt;*调拨*")</f>
        <v>0</v>
      </c>
      <c r="Y600" s="32">
        <f t="shared" si="44"/>
        <v>0</v>
      </c>
      <c r="Z600" s="32">
        <f>SUMIFS(Sheet1!$F$5:$F$28252,Sheet1!$I$5:$I$28252,$B600,Sheet1!$L$5:$L$28252,$A600)</f>
        <v>0</v>
      </c>
      <c r="AA600" s="32">
        <f>SUMIFS(Sheet1!$G$5:$G$28252,Sheet1!$I$5:$I$28252,$B600,Sheet1!$L$5:$L$28252,$A600,Sheet1!$D$5:$D$28252,"工资",Sheet1!$E$5:$E$28252,"&lt;&gt;*调拨*")+SUMIFS(Sheet1!$G$5:$G$28252,Sheet1!$I$5:$I$28252,$B600,Sheet1!$L$5:$L$28252,$A600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00" s="32">
        <f>SUMIFS(Sheet1!$G$5:$G$28252,Sheet1!$I$5:$I$28252,$B600,Sheet1!$L$5:$L$28252,$A600,Sheet1!$D$5:$D$28252,"水费",Sheet1!$E$5:$E$28252,"&lt;&gt;*调拨*")+SUMIFS(Sheet1!$G$5:$G$28252,Sheet1!$I$5:$I$28252,$B600,Sheet1!$L$5:$L$28252,$A600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0" s="32">
        <f>SUMIFS(Sheet1!$G$5:$G$28252,Sheet1!$I$5:$I$28252,$B600,Sheet1!$L$5:$L$28252,$A600,Sheet1!$D$5:$D$28252,"电费",Sheet1!$E$5:$E$28252,"&lt;&gt;*调拨*")+SUMIFS(Sheet1!$G$5:$G$28252,Sheet1!$I$5:$I$28252,$B600,Sheet1!$L$5:$L$28252,$A600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0" s="32">
        <f>SUMIFS(Sheet1!$G$5:$G$28252,Sheet1!$I$5:$I$28252,$B600,Sheet1!$L$5:$L$28252,$A600,Sheet1!$D$5:$D$28252,"宽带费",Sheet1!$E$5:$E$28252,"&lt;&gt;*调拨*")+SUMIFS(Sheet1!$G$5:$G$28252,Sheet1!$I$5:$I$28252,$B600,Sheet1!$L$5:$L$28252,$A600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0" s="32">
        <f>SUMIFS(Sheet1!$G$5:$G$28252,Sheet1!$I$5:$I$28252,$B600,Sheet1!$L$5:$L$28252,$A600,Sheet1!$D$5:$D$28252,"办公费",Sheet1!$E$5:$E$28252,"&lt;&gt;*调拨*")+SUMIFS(Sheet1!$G$5:$G$28252,Sheet1!$I$5:$I$28252,$B600,Sheet1!$L$5:$L$28252,$A600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0" s="32">
        <f>SUMIFS(Sheet1!$G$5:$G$28252,Sheet1!$I$5:$I$28252,$B600,Sheet1!$L$5:$L$28252,$A600,Sheet1!$D$5:$D$28252,"话费",Sheet1!$E$5:$E$28252,"&lt;&gt;*调拨*")+SUMIFS(Sheet1!$G$5:$G$28252,Sheet1!$I$5:$I$28252,$B600,Sheet1!$L$5:$L$28252,$A600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0" s="32">
        <f>SUMIFS(Sheet1!$G$5:$G$28252,Sheet1!$I$5:$I$28252,$B600,Sheet1!$L$5:$L$28252,$A600,Sheet1!$D$5:$D$28252,"房租",Sheet1!$E$5:$E$28252,"&lt;&gt;*调拨*")+SUMIFS(Sheet1!$G$5:$G$28252,Sheet1!$I$5:$I$28252,$B600,Sheet1!$L$5:$L$28252,$A600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0" s="32">
        <f>SUMIFS(Sheet1!$G$5:$G$28252,Sheet1!$I$5:$I$28252,$B600,Sheet1!$L$5:$L$28252,$A600,Sheet1!$E$5:$E$28252,"*调拨*")</f>
        <v>0</v>
      </c>
      <c r="AI600" s="32">
        <f>SUMIFS(Sheet1!$G$5:$G$28252,Sheet1!$I$5:$I$28252,$B600,Sheet1!$L$5:$L$28252,$A600,Sheet1!$D$5:$D$28252,"内部转款",Sheet1!$E$5:$E$28252,"&lt;&gt;*调拨*")+SUMIFS(Sheet1!$G$5:$G$28252,Sheet1!$I$5:$I$28252,$B600,Sheet1!$L$5:$L$28252,$A600,Sheet1!$D$5:$D$28252,"内部转账",Sheet1!$E$5:$E$28252,"&lt;&gt;*调拨*")</f>
        <v>0</v>
      </c>
      <c r="AJ600" s="32">
        <f t="shared" si="45"/>
        <v>0</v>
      </c>
      <c r="AK600" s="32">
        <f>SUMIFS(Sheet1!$G$5:$G$28252,Sheet1!$I$5:$I$28252,$B600,Sheet1!$L$5:$L$28252,$A600)</f>
        <v>0</v>
      </c>
      <c r="AL600" s="32">
        <f t="shared" si="46"/>
        <v>0</v>
      </c>
    </row>
    <row r="601" ht="16.5" spans="1:38">
      <c r="A601" s="30">
        <v>202612</v>
      </c>
      <c r="B601" s="31" t="s">
        <v>114</v>
      </c>
      <c r="C601" s="32">
        <f>SUMIFS(Sheet1!$F$5:$F$28252,Sheet1!$I$5:$I$28252,$B601,Sheet1!$L$5:$L$28252,$A601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01" s="32">
        <f>SUMIFS(Sheet1!$F$5:$F$28252,Sheet1!$I$5:$I$28252,$B601,Sheet1!$L$5:$L$28252,$A601,Sheet1!$D$5:$D$28252,"医保即时拨付",Sheet1!$E$5:$E$28252,"&lt;&gt;*调拨*")+SUMIFS(Sheet1!$F$5:$F$28252,Sheet1!$I$5:$I$28252,$B601,Sheet1!$L$5:$L$28252,$A601,Sheet1!$E$5:$E$28252,"*医保即时拨付*",Sheet1!$D$5:$D$28252,"&lt;&gt;医保即时拨付",Sheet1!$D$5:$D$28252,"&lt;&gt;内部转款",Sheet1!$D$5:$D$28252,"&lt;&gt;内部转账",Sheet1!$E$5:$E$28252,"&lt;&gt;*调拨*")</f>
        <v>0</v>
      </c>
      <c r="E601" s="32">
        <f>SUMIFS(Sheet1!$F$5:$F$28252,Sheet1!$I$5:$I$28252,$B601,Sheet1!$L$5:$L$28252,$A601,Sheet1!$D$5:$D$28252,"医保",Sheet1!$E$5:$E$28252,"&lt;&gt;*调拨*",Sheet1!$E$5:$E$28252,"&lt;&gt;*医保即时拨付*")+SUMIFS(Sheet1!$F$5:$F$28252,Sheet1!$I$5:$I$28252,$B601,Sheet1!$L$5:$L$28252,$A601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1" s="32">
        <f>SUMIFS(Sheet1!$F$5:$F$28252,Sheet1!$I$5:$I$28252,$B601,Sheet1!$L$5:$L$28252,$A601,Sheet1!$D$5:$D$28252,"聚合",Sheet1!$E$5:$E$28252,"&lt;&gt;*调拨*")+SUMIFS(Sheet1!$F$5:$F$28252,Sheet1!$I$5:$I$28252,$B601,Sheet1!$L$5:$L$28252,$A601,Sheet1!$E$5:$E$28252,"*聚合*",Sheet1!$D$5:$D$28252,"&lt;&gt;聚合",Sheet1!$D$5:$D$28252,"&lt;&gt;内部转款",Sheet1!$D$5:$D$28252,"&lt;&gt;内部转账",Sheet1!$E$5:$E$28252,"&lt;&gt;*调拨*")</f>
        <v>0</v>
      </c>
      <c r="G601" s="32">
        <f>SUMIFS(Sheet1!$F$5:$F$28252,Sheet1!$I$5:$I$28252,$B601,Sheet1!$L$5:$L$28252,$A601,Sheet1!$D$5:$D$28252,"24小时微信",Sheet1!$E$5:$E$28252,"&lt;&gt;*调拨*")+SUMIFS(Sheet1!$F$5:$F$28252,Sheet1!$I$5:$I$28252,$B601,Sheet1!$L$5:$L$28252,$A601,Sheet1!$E$5:$E$28252,"*24小时微信*",Sheet1!$D$5:$D$28252,"&lt;&gt;24小时微信",Sheet1!$D$5:$D$28252,"&lt;&gt;内部转款",Sheet1!$D$5:$D$28252,"&lt;&gt;内部转账",Sheet1!$E$5:$E$28252,"&lt;&gt;*调拨*")</f>
        <v>0</v>
      </c>
      <c r="H601" s="32">
        <f>SUMIFS(Sheet1!$F$5:$F$28252,Sheet1!$I$5:$I$28252,$B601,Sheet1!$L$5:$L$28252,$A601,Sheet1!$D$5:$D$28252,"美团",Sheet1!$E$5:$E$28252,"&lt;&gt;*调拨*")+SUMIFS(Sheet1!$F$5:$F$28252,Sheet1!$I$5:$I$28252,$B601,Sheet1!$L$5:$L$28252,$A601,Sheet1!$E$5:$E$28252,"*美团*",Sheet1!$D$5:$D$28252,"&lt;&gt;美团",Sheet1!$D$5:$D$28252,"&lt;&gt;内部转款",Sheet1!$D$5:$D$28252,"&lt;&gt;内部转账",Sheet1!$E$5:$E$28252,"&lt;&gt;*调拨*")</f>
        <v>0</v>
      </c>
      <c r="I601" s="32">
        <f>SUMIFS(Sheet1!$F$5:$F$28252,Sheet1!$I$5:$I$28252,$B601,Sheet1!$L$5:$L$28252,$A601,Sheet1!$D$5:$D$28252,"饿了么",Sheet1!$E$5:$E$28252,"&lt;&gt;*调拨*")+SUMIFS(Sheet1!$F$5:$F$28252,Sheet1!$I$5:$I$28252,$B601,Sheet1!$L$5:$L$28252,$A601,Sheet1!$E$5:$E$28252,"*饿了么*",Sheet1!$D$5:$D$28252,"&lt;&gt;饿了么",Sheet1!$D$5:$D$28252,"&lt;&gt;内部转款",Sheet1!$D$5:$D$28252,"&lt;&gt;内部转账",Sheet1!$E$5:$E$28252,"&lt;&gt;*调拨*")</f>
        <v>0</v>
      </c>
      <c r="J601" s="32">
        <f>SUMIFS(Sheet1!$F$5:$F$28252,Sheet1!$I$5:$I$28252,$B601,Sheet1!$L$5:$L$28252,$A601,Sheet1!$D$5:$D$28252,"健E卡",Sheet1!$E$5:$E$28252,"&lt;&gt;*调拨*")+SUMIFS(Sheet1!$F$5:$F$28252,Sheet1!$I$5:$I$28252,$B601,Sheet1!$L$5:$L$28252,$A601,Sheet1!$E$5:$E$28252,"*健E卡*",Sheet1!$D$5:$D$28252,"&lt;&gt;健E卡",Sheet1!$D$5:$D$28252,"&lt;&gt;内部转款",Sheet1!$D$5:$D$28252,"&lt;&gt;内部转账",Sheet1!$E$5:$E$28252,"&lt;&gt;*调拨*")</f>
        <v>0</v>
      </c>
      <c r="K601" s="32">
        <f>SUMIFS(Sheet1!$F$5:$F$28252,Sheet1!$I$5:$I$28252,$B601,Sheet1!$L$5:$L$28252,$A601,Sheet1!$D$5:$D$28252,"抖音",Sheet1!$E$5:$E$28252,"&lt;&gt;*调拨*")+SUMIFS(Sheet1!$F$5:$F$28252,Sheet1!$I$5:$I$28252,$B601,Sheet1!$L$5:$L$28252,$A601,Sheet1!$E$5:$E$28252,"*抖音*",Sheet1!$D$5:$D$28252,"&lt;&gt;抖音",Sheet1!$D$5:$D$28252,"&lt;&gt;内部转款",Sheet1!$D$5:$D$28252,"&lt;&gt;内部转账",Sheet1!$E$5:$E$28252,"&lt;&gt;*调拨*")</f>
        <v>0</v>
      </c>
      <c r="L601" s="32">
        <f>SUMIFS(Sheet1!$F$5:$F$28252,Sheet1!$I$5:$I$28252,$B601,Sheet1!$L$5:$L$28252,$A601,Sheet1!$D$5:$D$28252,"医卡通",Sheet1!$E$5:$E$28252,"&lt;&gt;*调拨*")+SUMIFS(Sheet1!$F$5:$F$28252,Sheet1!$I$5:$I$28252,$B601,Sheet1!$L$5:$L$28252,$A601,Sheet1!$E$5:$E$28252,"*医卡通*",Sheet1!$D$5:$D$28252,"&lt;&gt;医卡通",Sheet1!$D$5:$D$28252,"&lt;&gt;内部转款",Sheet1!$D$5:$D$28252,"&lt;&gt;内部转账",Sheet1!$E$5:$E$28252,"&lt;&gt;*调拨*")</f>
        <v>0</v>
      </c>
      <c r="M601" s="32">
        <f>SUMIFS(Sheet1!$F$5:$F$28252,Sheet1!$I$5:$I$28252,$B601,Sheet1!$L$5:$L$28252,$A601,Sheet1!$D$5:$D$28252,"企健网",Sheet1!$E$5:$E$28252,"&lt;&gt;*调拨*")+SUMIFS(Sheet1!$F$5:$F$28252,Sheet1!$I$5:$I$28252,$B601,Sheet1!$L$5:$L$28252,$A601,Sheet1!$E$5:$E$28252,"*企健网*",Sheet1!$D$5:$D$28252,"&lt;&gt;企健网",Sheet1!$D$5:$D$28252,"&lt;&gt;内部转款",Sheet1!$D$5:$D$28252,"&lt;&gt;内部转账",Sheet1!$E$5:$E$28252,"&lt;&gt;*调拨*")</f>
        <v>0</v>
      </c>
      <c r="N601" s="32">
        <f>SUMIFS(Sheet1!$F$5:$F$28252,Sheet1!$I$5:$I$28252,$B601,Sheet1!$L$5:$L$28252,$A601,Sheet1!$D$5:$D$28252,"银联",Sheet1!$E$5:$E$28252,"&lt;&gt;*调拨*")+SUMIFS(Sheet1!$F$5:$F$28252,Sheet1!$I$5:$I$28252,$B601,Sheet1!$L$5:$L$28252,$A601,Sheet1!$E$5:$E$28252,"*银联*",Sheet1!$D$5:$D$28252,"&lt;&gt;银联",Sheet1!$D$5:$D$28252,"&lt;&gt;内部转款",Sheet1!$D$5:$D$28252,"&lt;&gt;内部转账",Sheet1!$E$5:$E$28252,"&lt;&gt;*调拨*")</f>
        <v>0</v>
      </c>
      <c r="O601" s="32">
        <f>SUMIFS(Sheet1!$F$5:$F$28252,Sheet1!$I$5:$I$28252,$B601,Sheet1!$L$5:$L$28252,$A601,Sheet1!$D$5:$D$28252,"京东",Sheet1!$E$5:$E$28252,"&lt;&gt;*调拨*")+SUMIFS(Sheet1!$F$5:$F$28252,Sheet1!$I$5:$I$28252,$B601,Sheet1!$L$5:$L$28252,$A601,Sheet1!$E$5:$E$28252,"*京东*",Sheet1!$D$5:$D$28252,"&lt;&gt;京东",Sheet1!$D$5:$D$28252,"&lt;&gt;内部转款",Sheet1!$D$5:$D$28252,"&lt;&gt;内部转账",Sheet1!$E$5:$E$28252,"&lt;&gt;*调拨*")</f>
        <v>0</v>
      </c>
      <c r="P601" s="32">
        <f>SUMIFS(Sheet1!$F$5:$F$28252,Sheet1!$I$5:$I$28252,$B601,Sheet1!$L$5:$L$28252,$A601,Sheet1!$D$5:$D$28252,"药机微信",Sheet1!$E$5:$E$28252,"&lt;&gt;*调拨*")+SUMIFS(Sheet1!$F$5:$F$28252,Sheet1!$I$5:$I$28252,$B601,Sheet1!$L$5:$L$28252,$A601,Sheet1!$E$5:$E$28252,"*药机微信*",Sheet1!$D$5:$D$28252,"&lt;&gt;药机微信",Sheet1!$D$5:$D$28252,"&lt;&gt;内部转款",Sheet1!$D$5:$D$28252,"&lt;&gt;内部转账",Sheet1!$E$5:$E$28252,"&lt;&gt;*调拨*")</f>
        <v>0</v>
      </c>
      <c r="Q601" s="32">
        <f>SUMIFS(Sheet1!$F$5:$F$28252,Sheet1!$I$5:$I$28252,$B601,Sheet1!$L$5:$L$28252,$A601,Sheet1!$D$5:$D$28252,"亲情卡",Sheet1!$E$5:$E$28252,"&lt;&gt;*调拨*")+SUMIFS(Sheet1!$F$5:$F$28252,Sheet1!$I$5:$I$28252,$B601,Sheet1!$L$5:$L$28252,$A601,Sheet1!$E$5:$E$28252,"*亲情卡*",Sheet1!$D$5:$D$28252,"&lt;&gt;亲情卡",Sheet1!$D$5:$D$28252,"&lt;&gt;内部转款",Sheet1!$D$5:$D$28252,"&lt;&gt;内部转账",Sheet1!$E$5:$E$28252,"&lt;&gt;*调拨*")</f>
        <v>0</v>
      </c>
      <c r="R601" s="32">
        <f>SUMIFS(Sheet1!$F$5:$F$28252,Sheet1!$I$5:$I$28252,$B601,Sheet1!$L$5:$L$28252,$A601,Sheet1!$D$5:$D$28252,"优惠券",Sheet1!$E$5:$E$28252,"&lt;&gt;*调拨*")+SUMIFS(Sheet1!$F$5:$F$28252,Sheet1!$I$5:$I$28252,$B601,Sheet1!$L$5:$L$28252,$A601,Sheet1!$E$5:$E$28252,"*优惠券*",Sheet1!$D$5:$D$28252,"&lt;&gt;优惠券",Sheet1!$D$5:$D$28252,"&lt;&gt;内部转款",Sheet1!$D$5:$D$28252,"&lt;&gt;内部转账",Sheet1!$E$5:$E$28252,"&lt;&gt;*调拨*")</f>
        <v>0</v>
      </c>
      <c r="S601" s="32">
        <f>SUMIFS(Sheet1!$F$5:$F$28252,Sheet1!$I$5:$I$28252,$B601,Sheet1!$L$5:$L$28252,$A601,Sheet1!$D$5:$D$28252,"代金券",Sheet1!$E$5:$E$28252,"&lt;&gt;*调拨*")+SUMIFS(Sheet1!$F$5:$F$28252,Sheet1!$I$5:$I$28252,$B601,Sheet1!$L$5:$L$28252,$A601,Sheet1!$E$5:$E$28252,"*代金券*",Sheet1!$D$5:$D$28252,"&lt;&gt;代金券",Sheet1!$D$5:$D$28252,"&lt;&gt;内部转款",Sheet1!$D$5:$D$28252,"&lt;&gt;内部转账",Sheet1!$E$5:$E$28252,"&lt;&gt;*调拨*")</f>
        <v>0</v>
      </c>
      <c r="T601" s="32">
        <f>SUMIFS(Sheet1!$F$5:$F$28252,Sheet1!$I$5:$I$28252,$B601,Sheet1!$L$5:$L$28252,$A601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601,Sheet1!$L$5:$L$28252,$A601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601,Sheet1!$L$5:$L$28252,$A601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601,Sheet1!$L$5:$L$28252,$A601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1" s="32">
        <f>SUMIFS(Sheet1!$F$5:$F$28252,Sheet1!$I$5:$I$28252,$B601,Sheet1!$L$5:$L$28252,$A601,Sheet1!$E$5:$E$28252,"*调拨*")</f>
        <v>0</v>
      </c>
      <c r="V601" s="32">
        <f>SUMIFS(Sheet1!$F$5:$F$28252,Sheet1!$I$5:$I$28252,$B601,Sheet1!$L$5:$L$28252,$A601,Sheet1!$D$5:$D$28252,"储值",Sheet1!$E$5:$E$28252,"&lt;&gt;*调拨*")+SUMIFS(Sheet1!$F$5:$F$28252,Sheet1!$I$5:$I$28252,$B601,Sheet1!$L$5:$L$28252,$A601,Sheet1!$E$5:$E$28252,"*储值*",Sheet1!$D$5:$D$28252,"&lt;&gt;储值",Sheet1!$D$5:$D$28252,"&lt;&gt;内部转款",Sheet1!$D$5:$D$28252,"&lt;&gt;内部转账",Sheet1!$E$5:$E$28252,"&lt;&gt;*调拨*")</f>
        <v>0</v>
      </c>
      <c r="W601" s="32">
        <f>SUMIFS(Sheet1!$F$5:$F$28252,Sheet1!$I$5:$I$28252,$B601,Sheet1!$L$5:$L$28252,$A601,Sheet1!$D$5:$D$28252,"效期",Sheet1!$E$5:$E$28252,"&lt;&gt;*调拨*")+SUMIFS(Sheet1!$F$5:$F$28252,Sheet1!$I$5:$I$28252,$B601,Sheet1!$L$5:$L$28252,$A601,Sheet1!$E$5:$E$28252,"*效期*",Sheet1!$D$5:$D$28252,"&lt;&gt;效期",Sheet1!$D$5:$D$28252,"&lt;&gt;内部转款",Sheet1!$D$5:$D$28252,"&lt;&gt;内部转账",Sheet1!$E$5:$E$28252,"&lt;&gt;*调拨*")</f>
        <v>0</v>
      </c>
      <c r="X601" s="32">
        <f>SUMIFS(Sheet1!$F$5:$F$28252,Sheet1!$I$5:$I$28252,$B601,Sheet1!$L$5:$L$28252,$A601,Sheet1!$D$5:$D$28252,"内部转款",Sheet1!$E$5:$E$28252,"&lt;&gt;*调拨*")+SUMIFS(Sheet1!$F$5:$F$28252,Sheet1!$I$5:$I$28252,$B601,Sheet1!$L$5:$L$28252,$A601,Sheet1!$D$5:$D$28252,"内部转账",Sheet1!$E$5:$E$28252,"&lt;&gt;*调拨*")</f>
        <v>0</v>
      </c>
      <c r="Y601" s="32">
        <f t="shared" si="44"/>
        <v>0</v>
      </c>
      <c r="Z601" s="32">
        <f>SUMIFS(Sheet1!$F$5:$F$28252,Sheet1!$I$5:$I$28252,$B601,Sheet1!$L$5:$L$28252,$A601)</f>
        <v>0</v>
      </c>
      <c r="AA601" s="32">
        <f>SUMIFS(Sheet1!$G$5:$G$28252,Sheet1!$I$5:$I$28252,$B601,Sheet1!$L$5:$L$28252,$A601,Sheet1!$D$5:$D$28252,"工资",Sheet1!$E$5:$E$28252,"&lt;&gt;*调拨*")+SUMIFS(Sheet1!$G$5:$G$28252,Sheet1!$I$5:$I$28252,$B601,Sheet1!$L$5:$L$28252,$A601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01" s="32">
        <f>SUMIFS(Sheet1!$G$5:$G$28252,Sheet1!$I$5:$I$28252,$B601,Sheet1!$L$5:$L$28252,$A601,Sheet1!$D$5:$D$28252,"水费",Sheet1!$E$5:$E$28252,"&lt;&gt;*调拨*")+SUMIFS(Sheet1!$G$5:$G$28252,Sheet1!$I$5:$I$28252,$B601,Sheet1!$L$5:$L$28252,$A601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1" s="32">
        <f>SUMIFS(Sheet1!$G$5:$G$28252,Sheet1!$I$5:$I$28252,$B601,Sheet1!$L$5:$L$28252,$A601,Sheet1!$D$5:$D$28252,"电费",Sheet1!$E$5:$E$28252,"&lt;&gt;*调拨*")+SUMIFS(Sheet1!$G$5:$G$28252,Sheet1!$I$5:$I$28252,$B601,Sheet1!$L$5:$L$28252,$A601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1" s="32">
        <f>SUMIFS(Sheet1!$G$5:$G$28252,Sheet1!$I$5:$I$28252,$B601,Sheet1!$L$5:$L$28252,$A601,Sheet1!$D$5:$D$28252,"宽带费",Sheet1!$E$5:$E$28252,"&lt;&gt;*调拨*")+SUMIFS(Sheet1!$G$5:$G$28252,Sheet1!$I$5:$I$28252,$B601,Sheet1!$L$5:$L$28252,$A601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1" s="32">
        <f>SUMIFS(Sheet1!$G$5:$G$28252,Sheet1!$I$5:$I$28252,$B601,Sheet1!$L$5:$L$28252,$A601,Sheet1!$D$5:$D$28252,"办公费",Sheet1!$E$5:$E$28252,"&lt;&gt;*调拨*")+SUMIFS(Sheet1!$G$5:$G$28252,Sheet1!$I$5:$I$28252,$B601,Sheet1!$L$5:$L$28252,$A601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1" s="32">
        <f>SUMIFS(Sheet1!$G$5:$G$28252,Sheet1!$I$5:$I$28252,$B601,Sheet1!$L$5:$L$28252,$A601,Sheet1!$D$5:$D$28252,"话费",Sheet1!$E$5:$E$28252,"&lt;&gt;*调拨*")+SUMIFS(Sheet1!$G$5:$G$28252,Sheet1!$I$5:$I$28252,$B601,Sheet1!$L$5:$L$28252,$A601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1" s="32">
        <f>SUMIFS(Sheet1!$G$5:$G$28252,Sheet1!$I$5:$I$28252,$B601,Sheet1!$L$5:$L$28252,$A601,Sheet1!$D$5:$D$28252,"房租",Sheet1!$E$5:$E$28252,"&lt;&gt;*调拨*")+SUMIFS(Sheet1!$G$5:$G$28252,Sheet1!$I$5:$I$28252,$B601,Sheet1!$L$5:$L$28252,$A601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1" s="32">
        <f>SUMIFS(Sheet1!$G$5:$G$28252,Sheet1!$I$5:$I$28252,$B601,Sheet1!$L$5:$L$28252,$A601,Sheet1!$E$5:$E$28252,"*调拨*")</f>
        <v>0</v>
      </c>
      <c r="AI601" s="32">
        <f>SUMIFS(Sheet1!$G$5:$G$28252,Sheet1!$I$5:$I$28252,$B601,Sheet1!$L$5:$L$28252,$A601,Sheet1!$D$5:$D$28252,"内部转款",Sheet1!$E$5:$E$28252,"&lt;&gt;*调拨*")+SUMIFS(Sheet1!$G$5:$G$28252,Sheet1!$I$5:$I$28252,$B601,Sheet1!$L$5:$L$28252,$A601,Sheet1!$D$5:$D$28252,"内部转账",Sheet1!$E$5:$E$28252,"&lt;&gt;*调拨*")</f>
        <v>0</v>
      </c>
      <c r="AJ601" s="32">
        <f t="shared" si="45"/>
        <v>0</v>
      </c>
      <c r="AK601" s="32">
        <f>SUMIFS(Sheet1!$G$5:$G$28252,Sheet1!$I$5:$I$28252,$B601,Sheet1!$L$5:$L$28252,$A601)</f>
        <v>0</v>
      </c>
      <c r="AL601" s="32">
        <f t="shared" si="46"/>
        <v>0</v>
      </c>
    </row>
    <row r="602" ht="16.5" spans="1:38">
      <c r="A602" s="30">
        <v>202612</v>
      </c>
      <c r="B602" s="31" t="s">
        <v>103</v>
      </c>
      <c r="C602" s="32">
        <f>SUMIFS(Sheet1!$F$5:$F$28252,Sheet1!$I$5:$I$28252,$B602,Sheet1!$L$5:$L$28252,$A602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02" s="32">
        <f>SUMIFS(Sheet1!$F$5:$F$28252,Sheet1!$I$5:$I$28252,$B602,Sheet1!$L$5:$L$28252,$A602,Sheet1!$D$5:$D$28252,"医保即时拨付",Sheet1!$E$5:$E$28252,"&lt;&gt;*调拨*")+SUMIFS(Sheet1!$F$5:$F$28252,Sheet1!$I$5:$I$28252,$B602,Sheet1!$L$5:$L$28252,$A602,Sheet1!$E$5:$E$28252,"*医保即时拨付*",Sheet1!$D$5:$D$28252,"&lt;&gt;医保即时拨付",Sheet1!$D$5:$D$28252,"&lt;&gt;内部转款",Sheet1!$D$5:$D$28252,"&lt;&gt;内部转账",Sheet1!$E$5:$E$28252,"&lt;&gt;*调拨*")</f>
        <v>0</v>
      </c>
      <c r="E602" s="32">
        <f>SUMIFS(Sheet1!$F$5:$F$28252,Sheet1!$I$5:$I$28252,$B602,Sheet1!$L$5:$L$28252,$A602,Sheet1!$D$5:$D$28252,"医保",Sheet1!$E$5:$E$28252,"&lt;&gt;*调拨*",Sheet1!$E$5:$E$28252,"&lt;&gt;*医保即时拨付*")+SUMIFS(Sheet1!$F$5:$F$28252,Sheet1!$I$5:$I$28252,$B602,Sheet1!$L$5:$L$28252,$A602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2" s="32">
        <f>SUMIFS(Sheet1!$F$5:$F$28252,Sheet1!$I$5:$I$28252,$B602,Sheet1!$L$5:$L$28252,$A602,Sheet1!$D$5:$D$28252,"聚合",Sheet1!$E$5:$E$28252,"&lt;&gt;*调拨*")+SUMIFS(Sheet1!$F$5:$F$28252,Sheet1!$I$5:$I$28252,$B602,Sheet1!$L$5:$L$28252,$A602,Sheet1!$E$5:$E$28252,"*聚合*",Sheet1!$D$5:$D$28252,"&lt;&gt;聚合",Sheet1!$D$5:$D$28252,"&lt;&gt;内部转款",Sheet1!$D$5:$D$28252,"&lt;&gt;内部转账",Sheet1!$E$5:$E$28252,"&lt;&gt;*调拨*")</f>
        <v>0</v>
      </c>
      <c r="G602" s="32">
        <f>SUMIFS(Sheet1!$F$5:$F$28252,Sheet1!$I$5:$I$28252,$B602,Sheet1!$L$5:$L$28252,$A602,Sheet1!$D$5:$D$28252,"24小时微信",Sheet1!$E$5:$E$28252,"&lt;&gt;*调拨*")+SUMIFS(Sheet1!$F$5:$F$28252,Sheet1!$I$5:$I$28252,$B602,Sheet1!$L$5:$L$28252,$A602,Sheet1!$E$5:$E$28252,"*24小时微信*",Sheet1!$D$5:$D$28252,"&lt;&gt;24小时微信",Sheet1!$D$5:$D$28252,"&lt;&gt;内部转款",Sheet1!$D$5:$D$28252,"&lt;&gt;内部转账",Sheet1!$E$5:$E$28252,"&lt;&gt;*调拨*")</f>
        <v>0</v>
      </c>
      <c r="H602" s="32">
        <f>SUMIFS(Sheet1!$F$5:$F$28252,Sheet1!$I$5:$I$28252,$B602,Sheet1!$L$5:$L$28252,$A602,Sheet1!$D$5:$D$28252,"美团",Sheet1!$E$5:$E$28252,"&lt;&gt;*调拨*")+SUMIFS(Sheet1!$F$5:$F$28252,Sheet1!$I$5:$I$28252,$B602,Sheet1!$L$5:$L$28252,$A602,Sheet1!$E$5:$E$28252,"*美团*",Sheet1!$D$5:$D$28252,"&lt;&gt;美团",Sheet1!$D$5:$D$28252,"&lt;&gt;内部转款",Sheet1!$D$5:$D$28252,"&lt;&gt;内部转账",Sheet1!$E$5:$E$28252,"&lt;&gt;*调拨*")</f>
        <v>0</v>
      </c>
      <c r="I602" s="32">
        <f>SUMIFS(Sheet1!$F$5:$F$28252,Sheet1!$I$5:$I$28252,$B602,Sheet1!$L$5:$L$28252,$A602,Sheet1!$D$5:$D$28252,"饿了么",Sheet1!$E$5:$E$28252,"&lt;&gt;*调拨*")+SUMIFS(Sheet1!$F$5:$F$28252,Sheet1!$I$5:$I$28252,$B602,Sheet1!$L$5:$L$28252,$A602,Sheet1!$E$5:$E$28252,"*饿了么*",Sheet1!$D$5:$D$28252,"&lt;&gt;饿了么",Sheet1!$D$5:$D$28252,"&lt;&gt;内部转款",Sheet1!$D$5:$D$28252,"&lt;&gt;内部转账",Sheet1!$E$5:$E$28252,"&lt;&gt;*调拨*")</f>
        <v>0</v>
      </c>
      <c r="J602" s="32">
        <f>SUMIFS(Sheet1!$F$5:$F$28252,Sheet1!$I$5:$I$28252,$B602,Sheet1!$L$5:$L$28252,$A602,Sheet1!$D$5:$D$28252,"健E卡",Sheet1!$E$5:$E$28252,"&lt;&gt;*调拨*")+SUMIFS(Sheet1!$F$5:$F$28252,Sheet1!$I$5:$I$28252,$B602,Sheet1!$L$5:$L$28252,$A602,Sheet1!$E$5:$E$28252,"*健E卡*",Sheet1!$D$5:$D$28252,"&lt;&gt;健E卡",Sheet1!$D$5:$D$28252,"&lt;&gt;内部转款",Sheet1!$D$5:$D$28252,"&lt;&gt;内部转账",Sheet1!$E$5:$E$28252,"&lt;&gt;*调拨*")</f>
        <v>0</v>
      </c>
      <c r="K602" s="32">
        <f>SUMIFS(Sheet1!$F$5:$F$28252,Sheet1!$I$5:$I$28252,$B602,Sheet1!$L$5:$L$28252,$A602,Sheet1!$D$5:$D$28252,"抖音",Sheet1!$E$5:$E$28252,"&lt;&gt;*调拨*")+SUMIFS(Sheet1!$F$5:$F$28252,Sheet1!$I$5:$I$28252,$B602,Sheet1!$L$5:$L$28252,$A602,Sheet1!$E$5:$E$28252,"*抖音*",Sheet1!$D$5:$D$28252,"&lt;&gt;抖音",Sheet1!$D$5:$D$28252,"&lt;&gt;内部转款",Sheet1!$D$5:$D$28252,"&lt;&gt;内部转账",Sheet1!$E$5:$E$28252,"&lt;&gt;*调拨*")</f>
        <v>0</v>
      </c>
      <c r="L602" s="32">
        <f>SUMIFS(Sheet1!$F$5:$F$28252,Sheet1!$I$5:$I$28252,$B602,Sheet1!$L$5:$L$28252,$A602,Sheet1!$D$5:$D$28252,"医卡通",Sheet1!$E$5:$E$28252,"&lt;&gt;*调拨*")+SUMIFS(Sheet1!$F$5:$F$28252,Sheet1!$I$5:$I$28252,$B602,Sheet1!$L$5:$L$28252,$A602,Sheet1!$E$5:$E$28252,"*医卡通*",Sheet1!$D$5:$D$28252,"&lt;&gt;医卡通",Sheet1!$D$5:$D$28252,"&lt;&gt;内部转款",Sheet1!$D$5:$D$28252,"&lt;&gt;内部转账",Sheet1!$E$5:$E$28252,"&lt;&gt;*调拨*")</f>
        <v>0</v>
      </c>
      <c r="M602" s="32">
        <f>SUMIFS(Sheet1!$F$5:$F$28252,Sheet1!$I$5:$I$28252,$B602,Sheet1!$L$5:$L$28252,$A602,Sheet1!$D$5:$D$28252,"企健网",Sheet1!$E$5:$E$28252,"&lt;&gt;*调拨*")+SUMIFS(Sheet1!$F$5:$F$28252,Sheet1!$I$5:$I$28252,$B602,Sheet1!$L$5:$L$28252,$A602,Sheet1!$E$5:$E$28252,"*企健网*",Sheet1!$D$5:$D$28252,"&lt;&gt;企健网",Sheet1!$D$5:$D$28252,"&lt;&gt;内部转款",Sheet1!$D$5:$D$28252,"&lt;&gt;内部转账",Sheet1!$E$5:$E$28252,"&lt;&gt;*调拨*")</f>
        <v>0</v>
      </c>
      <c r="N602" s="32">
        <f>SUMIFS(Sheet1!$F$5:$F$28252,Sheet1!$I$5:$I$28252,$B602,Sheet1!$L$5:$L$28252,$A602,Sheet1!$D$5:$D$28252,"银联",Sheet1!$E$5:$E$28252,"&lt;&gt;*调拨*")+SUMIFS(Sheet1!$F$5:$F$28252,Sheet1!$I$5:$I$28252,$B602,Sheet1!$L$5:$L$28252,$A602,Sheet1!$E$5:$E$28252,"*银联*",Sheet1!$D$5:$D$28252,"&lt;&gt;银联",Sheet1!$D$5:$D$28252,"&lt;&gt;内部转款",Sheet1!$D$5:$D$28252,"&lt;&gt;内部转账",Sheet1!$E$5:$E$28252,"&lt;&gt;*调拨*")</f>
        <v>0</v>
      </c>
      <c r="O602" s="32">
        <f>SUMIFS(Sheet1!$F$5:$F$28252,Sheet1!$I$5:$I$28252,$B602,Sheet1!$L$5:$L$28252,$A602,Sheet1!$D$5:$D$28252,"京东",Sheet1!$E$5:$E$28252,"&lt;&gt;*调拨*")+SUMIFS(Sheet1!$F$5:$F$28252,Sheet1!$I$5:$I$28252,$B602,Sheet1!$L$5:$L$28252,$A602,Sheet1!$E$5:$E$28252,"*京东*",Sheet1!$D$5:$D$28252,"&lt;&gt;京东",Sheet1!$D$5:$D$28252,"&lt;&gt;内部转款",Sheet1!$D$5:$D$28252,"&lt;&gt;内部转账",Sheet1!$E$5:$E$28252,"&lt;&gt;*调拨*")</f>
        <v>0</v>
      </c>
      <c r="P602" s="32">
        <f>SUMIFS(Sheet1!$F$5:$F$28252,Sheet1!$I$5:$I$28252,$B602,Sheet1!$L$5:$L$28252,$A602,Sheet1!$D$5:$D$28252,"药机微信",Sheet1!$E$5:$E$28252,"&lt;&gt;*调拨*")+SUMIFS(Sheet1!$F$5:$F$28252,Sheet1!$I$5:$I$28252,$B602,Sheet1!$L$5:$L$28252,$A602,Sheet1!$E$5:$E$28252,"*药机微信*",Sheet1!$D$5:$D$28252,"&lt;&gt;药机微信",Sheet1!$D$5:$D$28252,"&lt;&gt;内部转款",Sheet1!$D$5:$D$28252,"&lt;&gt;内部转账",Sheet1!$E$5:$E$28252,"&lt;&gt;*调拨*")</f>
        <v>0</v>
      </c>
      <c r="Q602" s="32">
        <f>SUMIFS(Sheet1!$F$5:$F$28252,Sheet1!$I$5:$I$28252,$B602,Sheet1!$L$5:$L$28252,$A602,Sheet1!$D$5:$D$28252,"亲情卡",Sheet1!$E$5:$E$28252,"&lt;&gt;*调拨*")+SUMIFS(Sheet1!$F$5:$F$28252,Sheet1!$I$5:$I$28252,$B602,Sheet1!$L$5:$L$28252,$A602,Sheet1!$E$5:$E$28252,"*亲情卡*",Sheet1!$D$5:$D$28252,"&lt;&gt;亲情卡",Sheet1!$D$5:$D$28252,"&lt;&gt;内部转款",Sheet1!$D$5:$D$28252,"&lt;&gt;内部转账",Sheet1!$E$5:$E$28252,"&lt;&gt;*调拨*")</f>
        <v>0</v>
      </c>
      <c r="R602" s="32">
        <f>SUMIFS(Sheet1!$F$5:$F$28252,Sheet1!$I$5:$I$28252,$B602,Sheet1!$L$5:$L$28252,$A602,Sheet1!$D$5:$D$28252,"优惠券",Sheet1!$E$5:$E$28252,"&lt;&gt;*调拨*")+SUMIFS(Sheet1!$F$5:$F$28252,Sheet1!$I$5:$I$28252,$B602,Sheet1!$L$5:$L$28252,$A602,Sheet1!$E$5:$E$28252,"*优惠券*",Sheet1!$D$5:$D$28252,"&lt;&gt;优惠券",Sheet1!$D$5:$D$28252,"&lt;&gt;内部转款",Sheet1!$D$5:$D$28252,"&lt;&gt;内部转账",Sheet1!$E$5:$E$28252,"&lt;&gt;*调拨*")</f>
        <v>0</v>
      </c>
      <c r="S602" s="32">
        <f>SUMIFS(Sheet1!$F$5:$F$28252,Sheet1!$I$5:$I$28252,$B602,Sheet1!$L$5:$L$28252,$A602,Sheet1!$D$5:$D$28252,"代金券",Sheet1!$E$5:$E$28252,"&lt;&gt;*调拨*")+SUMIFS(Sheet1!$F$5:$F$28252,Sheet1!$I$5:$I$28252,$B602,Sheet1!$L$5:$L$28252,$A602,Sheet1!$E$5:$E$28252,"*代金券*",Sheet1!$D$5:$D$28252,"&lt;&gt;代金券",Sheet1!$D$5:$D$28252,"&lt;&gt;内部转款",Sheet1!$D$5:$D$28252,"&lt;&gt;内部转账",Sheet1!$E$5:$E$28252,"&lt;&gt;*调拨*")</f>
        <v>0</v>
      </c>
      <c r="T602" s="32">
        <f>SUMIFS(Sheet1!$F$5:$F$28252,Sheet1!$I$5:$I$28252,$B602,Sheet1!$L$5:$L$28252,$A602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602,Sheet1!$L$5:$L$28252,$A602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602,Sheet1!$L$5:$L$28252,$A602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602,Sheet1!$L$5:$L$28252,$A602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2" s="32">
        <f>SUMIFS(Sheet1!$F$5:$F$28252,Sheet1!$I$5:$I$28252,$B602,Sheet1!$L$5:$L$28252,$A602,Sheet1!$E$5:$E$28252,"*调拨*")</f>
        <v>0</v>
      </c>
      <c r="V602" s="32">
        <f>SUMIFS(Sheet1!$F$5:$F$28252,Sheet1!$I$5:$I$28252,$B602,Sheet1!$L$5:$L$28252,$A602,Sheet1!$D$5:$D$28252,"储值",Sheet1!$E$5:$E$28252,"&lt;&gt;*调拨*")+SUMIFS(Sheet1!$F$5:$F$28252,Sheet1!$I$5:$I$28252,$B602,Sheet1!$L$5:$L$28252,$A602,Sheet1!$E$5:$E$28252,"*储值*",Sheet1!$D$5:$D$28252,"&lt;&gt;储值",Sheet1!$D$5:$D$28252,"&lt;&gt;内部转款",Sheet1!$D$5:$D$28252,"&lt;&gt;内部转账",Sheet1!$E$5:$E$28252,"&lt;&gt;*调拨*")</f>
        <v>0</v>
      </c>
      <c r="W602" s="32">
        <f>SUMIFS(Sheet1!$F$5:$F$28252,Sheet1!$I$5:$I$28252,$B602,Sheet1!$L$5:$L$28252,$A602,Sheet1!$D$5:$D$28252,"效期",Sheet1!$E$5:$E$28252,"&lt;&gt;*调拨*")+SUMIFS(Sheet1!$F$5:$F$28252,Sheet1!$I$5:$I$28252,$B602,Sheet1!$L$5:$L$28252,$A602,Sheet1!$E$5:$E$28252,"*效期*",Sheet1!$D$5:$D$28252,"&lt;&gt;效期",Sheet1!$D$5:$D$28252,"&lt;&gt;内部转款",Sheet1!$D$5:$D$28252,"&lt;&gt;内部转账",Sheet1!$E$5:$E$28252,"&lt;&gt;*调拨*")</f>
        <v>0</v>
      </c>
      <c r="X602" s="32">
        <f>SUMIFS(Sheet1!$F$5:$F$28252,Sheet1!$I$5:$I$28252,$B602,Sheet1!$L$5:$L$28252,$A602,Sheet1!$D$5:$D$28252,"内部转款",Sheet1!$E$5:$E$28252,"&lt;&gt;*调拨*")+SUMIFS(Sheet1!$F$5:$F$28252,Sheet1!$I$5:$I$28252,$B602,Sheet1!$L$5:$L$28252,$A602,Sheet1!$D$5:$D$28252,"内部转账",Sheet1!$E$5:$E$28252,"&lt;&gt;*调拨*")</f>
        <v>0</v>
      </c>
      <c r="Y602" s="32">
        <f t="shared" si="44"/>
        <v>0</v>
      </c>
      <c r="Z602" s="32">
        <f>SUMIFS(Sheet1!$F$5:$F$28252,Sheet1!$I$5:$I$28252,$B602,Sheet1!$L$5:$L$28252,$A602)</f>
        <v>0</v>
      </c>
      <c r="AA602" s="32">
        <f>SUMIFS(Sheet1!$G$5:$G$28252,Sheet1!$I$5:$I$28252,$B602,Sheet1!$L$5:$L$28252,$A602,Sheet1!$D$5:$D$28252,"工资",Sheet1!$E$5:$E$28252,"&lt;&gt;*调拨*")+SUMIFS(Sheet1!$G$5:$G$28252,Sheet1!$I$5:$I$28252,$B602,Sheet1!$L$5:$L$28252,$A602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02" s="32">
        <f>SUMIFS(Sheet1!$G$5:$G$28252,Sheet1!$I$5:$I$28252,$B602,Sheet1!$L$5:$L$28252,$A602,Sheet1!$D$5:$D$28252,"水费",Sheet1!$E$5:$E$28252,"&lt;&gt;*调拨*")+SUMIFS(Sheet1!$G$5:$G$28252,Sheet1!$I$5:$I$28252,$B602,Sheet1!$L$5:$L$28252,$A602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2" s="32">
        <f>SUMIFS(Sheet1!$G$5:$G$28252,Sheet1!$I$5:$I$28252,$B602,Sheet1!$L$5:$L$28252,$A602,Sheet1!$D$5:$D$28252,"电费",Sheet1!$E$5:$E$28252,"&lt;&gt;*调拨*")+SUMIFS(Sheet1!$G$5:$G$28252,Sheet1!$I$5:$I$28252,$B602,Sheet1!$L$5:$L$28252,$A602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2" s="32">
        <f>SUMIFS(Sheet1!$G$5:$G$28252,Sheet1!$I$5:$I$28252,$B602,Sheet1!$L$5:$L$28252,$A602,Sheet1!$D$5:$D$28252,"宽带费",Sheet1!$E$5:$E$28252,"&lt;&gt;*调拨*")+SUMIFS(Sheet1!$G$5:$G$28252,Sheet1!$I$5:$I$28252,$B602,Sheet1!$L$5:$L$28252,$A602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2" s="32">
        <f>SUMIFS(Sheet1!$G$5:$G$28252,Sheet1!$I$5:$I$28252,$B602,Sheet1!$L$5:$L$28252,$A602,Sheet1!$D$5:$D$28252,"办公费",Sheet1!$E$5:$E$28252,"&lt;&gt;*调拨*")+SUMIFS(Sheet1!$G$5:$G$28252,Sheet1!$I$5:$I$28252,$B602,Sheet1!$L$5:$L$28252,$A602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2" s="32">
        <f>SUMIFS(Sheet1!$G$5:$G$28252,Sheet1!$I$5:$I$28252,$B602,Sheet1!$L$5:$L$28252,$A602,Sheet1!$D$5:$D$28252,"话费",Sheet1!$E$5:$E$28252,"&lt;&gt;*调拨*")+SUMIFS(Sheet1!$G$5:$G$28252,Sheet1!$I$5:$I$28252,$B602,Sheet1!$L$5:$L$28252,$A602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2" s="32">
        <f>SUMIFS(Sheet1!$G$5:$G$28252,Sheet1!$I$5:$I$28252,$B602,Sheet1!$L$5:$L$28252,$A602,Sheet1!$D$5:$D$28252,"房租",Sheet1!$E$5:$E$28252,"&lt;&gt;*调拨*")+SUMIFS(Sheet1!$G$5:$G$28252,Sheet1!$I$5:$I$28252,$B602,Sheet1!$L$5:$L$28252,$A602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2" s="32">
        <f>SUMIFS(Sheet1!$G$5:$G$28252,Sheet1!$I$5:$I$28252,$B602,Sheet1!$L$5:$L$28252,$A602,Sheet1!$E$5:$E$28252,"*调拨*")</f>
        <v>0</v>
      </c>
      <c r="AI602" s="32">
        <f>SUMIFS(Sheet1!$G$5:$G$28252,Sheet1!$I$5:$I$28252,$B602,Sheet1!$L$5:$L$28252,$A602,Sheet1!$D$5:$D$28252,"内部转款",Sheet1!$E$5:$E$28252,"&lt;&gt;*调拨*")+SUMIFS(Sheet1!$G$5:$G$28252,Sheet1!$I$5:$I$28252,$B602,Sheet1!$L$5:$L$28252,$A602,Sheet1!$D$5:$D$28252,"内部转账",Sheet1!$E$5:$E$28252,"&lt;&gt;*调拨*")</f>
        <v>0</v>
      </c>
      <c r="AJ602" s="32">
        <f t="shared" si="45"/>
        <v>0</v>
      </c>
      <c r="AK602" s="32">
        <f>SUMIFS(Sheet1!$G$5:$G$28252,Sheet1!$I$5:$I$28252,$B602,Sheet1!$L$5:$L$28252,$A602)</f>
        <v>0</v>
      </c>
      <c r="AL602" s="32">
        <f t="shared" si="46"/>
        <v>0</v>
      </c>
    </row>
    <row r="603" ht="16.5" spans="1:38">
      <c r="A603" s="30">
        <v>202612</v>
      </c>
      <c r="B603" s="31" t="s">
        <v>205</v>
      </c>
      <c r="C603" s="32">
        <f>SUMIFS(Sheet1!$F$5:$F$28252,Sheet1!$I$5:$I$28252,$B603,Sheet1!$L$5:$L$28252,$A603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03" s="32">
        <f>SUMIFS(Sheet1!$F$5:$F$28252,Sheet1!$I$5:$I$28252,$B603,Sheet1!$L$5:$L$28252,$A603,Sheet1!$D$5:$D$28252,"医保即时拨付",Sheet1!$E$5:$E$28252,"&lt;&gt;*调拨*")+SUMIFS(Sheet1!$F$5:$F$28252,Sheet1!$I$5:$I$28252,$B603,Sheet1!$L$5:$L$28252,$A603,Sheet1!$E$5:$E$28252,"*医保即时拨付*",Sheet1!$D$5:$D$28252,"&lt;&gt;医保即时拨付",Sheet1!$D$5:$D$28252,"&lt;&gt;内部转款",Sheet1!$D$5:$D$28252,"&lt;&gt;内部转账",Sheet1!$E$5:$E$28252,"&lt;&gt;*调拨*")</f>
        <v>0</v>
      </c>
      <c r="E603" s="32">
        <f>SUMIFS(Sheet1!$F$5:$F$28252,Sheet1!$I$5:$I$28252,$B603,Sheet1!$L$5:$L$28252,$A603,Sheet1!$D$5:$D$28252,"医保",Sheet1!$E$5:$E$28252,"&lt;&gt;*调拨*",Sheet1!$E$5:$E$28252,"&lt;&gt;*医保即时拨付*")+SUMIFS(Sheet1!$F$5:$F$28252,Sheet1!$I$5:$I$28252,$B603,Sheet1!$L$5:$L$28252,$A603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3" s="32">
        <f>SUMIFS(Sheet1!$F$5:$F$28252,Sheet1!$I$5:$I$28252,$B603,Sheet1!$L$5:$L$28252,$A603,Sheet1!$D$5:$D$28252,"聚合",Sheet1!$E$5:$E$28252,"&lt;&gt;*调拨*")+SUMIFS(Sheet1!$F$5:$F$28252,Sheet1!$I$5:$I$28252,$B603,Sheet1!$L$5:$L$28252,$A603,Sheet1!$E$5:$E$28252,"*聚合*",Sheet1!$D$5:$D$28252,"&lt;&gt;聚合",Sheet1!$D$5:$D$28252,"&lt;&gt;内部转款",Sheet1!$D$5:$D$28252,"&lt;&gt;内部转账",Sheet1!$E$5:$E$28252,"&lt;&gt;*调拨*")</f>
        <v>0</v>
      </c>
      <c r="G603" s="32">
        <f>SUMIFS(Sheet1!$F$5:$F$28252,Sheet1!$I$5:$I$28252,$B603,Sheet1!$L$5:$L$28252,$A603,Sheet1!$D$5:$D$28252,"24小时微信",Sheet1!$E$5:$E$28252,"&lt;&gt;*调拨*")+SUMIFS(Sheet1!$F$5:$F$28252,Sheet1!$I$5:$I$28252,$B603,Sheet1!$L$5:$L$28252,$A603,Sheet1!$E$5:$E$28252,"*24小时微信*",Sheet1!$D$5:$D$28252,"&lt;&gt;24小时微信",Sheet1!$D$5:$D$28252,"&lt;&gt;内部转款",Sheet1!$D$5:$D$28252,"&lt;&gt;内部转账",Sheet1!$E$5:$E$28252,"&lt;&gt;*调拨*")</f>
        <v>0</v>
      </c>
      <c r="H603" s="32">
        <f>SUMIFS(Sheet1!$F$5:$F$28252,Sheet1!$I$5:$I$28252,$B603,Sheet1!$L$5:$L$28252,$A603,Sheet1!$D$5:$D$28252,"美团",Sheet1!$E$5:$E$28252,"&lt;&gt;*调拨*")+SUMIFS(Sheet1!$F$5:$F$28252,Sheet1!$I$5:$I$28252,$B603,Sheet1!$L$5:$L$28252,$A603,Sheet1!$E$5:$E$28252,"*美团*",Sheet1!$D$5:$D$28252,"&lt;&gt;美团",Sheet1!$D$5:$D$28252,"&lt;&gt;内部转款",Sheet1!$D$5:$D$28252,"&lt;&gt;内部转账",Sheet1!$E$5:$E$28252,"&lt;&gt;*调拨*")</f>
        <v>0</v>
      </c>
      <c r="I603" s="32">
        <f>SUMIFS(Sheet1!$F$5:$F$28252,Sheet1!$I$5:$I$28252,$B603,Sheet1!$L$5:$L$28252,$A603,Sheet1!$D$5:$D$28252,"饿了么",Sheet1!$E$5:$E$28252,"&lt;&gt;*调拨*")+SUMIFS(Sheet1!$F$5:$F$28252,Sheet1!$I$5:$I$28252,$B603,Sheet1!$L$5:$L$28252,$A603,Sheet1!$E$5:$E$28252,"*饿了么*",Sheet1!$D$5:$D$28252,"&lt;&gt;饿了么",Sheet1!$D$5:$D$28252,"&lt;&gt;内部转款",Sheet1!$D$5:$D$28252,"&lt;&gt;内部转账",Sheet1!$E$5:$E$28252,"&lt;&gt;*调拨*")</f>
        <v>0</v>
      </c>
      <c r="J603" s="32">
        <f>SUMIFS(Sheet1!$F$5:$F$28252,Sheet1!$I$5:$I$28252,$B603,Sheet1!$L$5:$L$28252,$A603,Sheet1!$D$5:$D$28252,"健E卡",Sheet1!$E$5:$E$28252,"&lt;&gt;*调拨*")+SUMIFS(Sheet1!$F$5:$F$28252,Sheet1!$I$5:$I$28252,$B603,Sheet1!$L$5:$L$28252,$A603,Sheet1!$E$5:$E$28252,"*健E卡*",Sheet1!$D$5:$D$28252,"&lt;&gt;健E卡",Sheet1!$D$5:$D$28252,"&lt;&gt;内部转款",Sheet1!$D$5:$D$28252,"&lt;&gt;内部转账",Sheet1!$E$5:$E$28252,"&lt;&gt;*调拨*")</f>
        <v>0</v>
      </c>
      <c r="K603" s="32">
        <f>SUMIFS(Sheet1!$F$5:$F$28252,Sheet1!$I$5:$I$28252,$B603,Sheet1!$L$5:$L$28252,$A603,Sheet1!$D$5:$D$28252,"抖音",Sheet1!$E$5:$E$28252,"&lt;&gt;*调拨*")+SUMIFS(Sheet1!$F$5:$F$28252,Sheet1!$I$5:$I$28252,$B603,Sheet1!$L$5:$L$28252,$A603,Sheet1!$E$5:$E$28252,"*抖音*",Sheet1!$D$5:$D$28252,"&lt;&gt;抖音",Sheet1!$D$5:$D$28252,"&lt;&gt;内部转款",Sheet1!$D$5:$D$28252,"&lt;&gt;内部转账",Sheet1!$E$5:$E$28252,"&lt;&gt;*调拨*")</f>
        <v>0</v>
      </c>
      <c r="L603" s="32">
        <f>SUMIFS(Sheet1!$F$5:$F$28252,Sheet1!$I$5:$I$28252,$B603,Sheet1!$L$5:$L$28252,$A603,Sheet1!$D$5:$D$28252,"医卡通",Sheet1!$E$5:$E$28252,"&lt;&gt;*调拨*")+SUMIFS(Sheet1!$F$5:$F$28252,Sheet1!$I$5:$I$28252,$B603,Sheet1!$L$5:$L$28252,$A603,Sheet1!$E$5:$E$28252,"*医卡通*",Sheet1!$D$5:$D$28252,"&lt;&gt;医卡通",Sheet1!$D$5:$D$28252,"&lt;&gt;内部转款",Sheet1!$D$5:$D$28252,"&lt;&gt;内部转账",Sheet1!$E$5:$E$28252,"&lt;&gt;*调拨*")</f>
        <v>0</v>
      </c>
      <c r="M603" s="32">
        <f>SUMIFS(Sheet1!$F$5:$F$28252,Sheet1!$I$5:$I$28252,$B603,Sheet1!$L$5:$L$28252,$A603,Sheet1!$D$5:$D$28252,"企健网",Sheet1!$E$5:$E$28252,"&lt;&gt;*调拨*")+SUMIFS(Sheet1!$F$5:$F$28252,Sheet1!$I$5:$I$28252,$B603,Sheet1!$L$5:$L$28252,$A603,Sheet1!$E$5:$E$28252,"*企健网*",Sheet1!$D$5:$D$28252,"&lt;&gt;企健网",Sheet1!$D$5:$D$28252,"&lt;&gt;内部转款",Sheet1!$D$5:$D$28252,"&lt;&gt;内部转账",Sheet1!$E$5:$E$28252,"&lt;&gt;*调拨*")</f>
        <v>0</v>
      </c>
      <c r="N603" s="32">
        <f>SUMIFS(Sheet1!$F$5:$F$28252,Sheet1!$I$5:$I$28252,$B603,Sheet1!$L$5:$L$28252,$A603,Sheet1!$D$5:$D$28252,"银联",Sheet1!$E$5:$E$28252,"&lt;&gt;*调拨*")+SUMIFS(Sheet1!$F$5:$F$28252,Sheet1!$I$5:$I$28252,$B603,Sheet1!$L$5:$L$28252,$A603,Sheet1!$E$5:$E$28252,"*银联*",Sheet1!$D$5:$D$28252,"&lt;&gt;银联",Sheet1!$D$5:$D$28252,"&lt;&gt;内部转款",Sheet1!$D$5:$D$28252,"&lt;&gt;内部转账",Sheet1!$E$5:$E$28252,"&lt;&gt;*调拨*")</f>
        <v>0</v>
      </c>
      <c r="O603" s="32">
        <f>SUMIFS(Sheet1!$F$5:$F$28252,Sheet1!$I$5:$I$28252,$B603,Sheet1!$L$5:$L$28252,$A603,Sheet1!$D$5:$D$28252,"京东",Sheet1!$E$5:$E$28252,"&lt;&gt;*调拨*")+SUMIFS(Sheet1!$F$5:$F$28252,Sheet1!$I$5:$I$28252,$B603,Sheet1!$L$5:$L$28252,$A603,Sheet1!$E$5:$E$28252,"*京东*",Sheet1!$D$5:$D$28252,"&lt;&gt;京东",Sheet1!$D$5:$D$28252,"&lt;&gt;内部转款",Sheet1!$D$5:$D$28252,"&lt;&gt;内部转账",Sheet1!$E$5:$E$28252,"&lt;&gt;*调拨*")</f>
        <v>0</v>
      </c>
      <c r="P603" s="32">
        <f>SUMIFS(Sheet1!$F$5:$F$28252,Sheet1!$I$5:$I$28252,$B603,Sheet1!$L$5:$L$28252,$A603,Sheet1!$D$5:$D$28252,"药机微信",Sheet1!$E$5:$E$28252,"&lt;&gt;*调拨*")+SUMIFS(Sheet1!$F$5:$F$28252,Sheet1!$I$5:$I$28252,$B603,Sheet1!$L$5:$L$28252,$A603,Sheet1!$E$5:$E$28252,"*药机微信*",Sheet1!$D$5:$D$28252,"&lt;&gt;药机微信",Sheet1!$D$5:$D$28252,"&lt;&gt;内部转款",Sheet1!$D$5:$D$28252,"&lt;&gt;内部转账",Sheet1!$E$5:$E$28252,"&lt;&gt;*调拨*")</f>
        <v>0</v>
      </c>
      <c r="Q603" s="32">
        <f>SUMIFS(Sheet1!$F$5:$F$28252,Sheet1!$I$5:$I$28252,$B603,Sheet1!$L$5:$L$28252,$A603,Sheet1!$D$5:$D$28252,"亲情卡",Sheet1!$E$5:$E$28252,"&lt;&gt;*调拨*")+SUMIFS(Sheet1!$F$5:$F$28252,Sheet1!$I$5:$I$28252,$B603,Sheet1!$L$5:$L$28252,$A603,Sheet1!$E$5:$E$28252,"*亲情卡*",Sheet1!$D$5:$D$28252,"&lt;&gt;亲情卡",Sheet1!$D$5:$D$28252,"&lt;&gt;内部转款",Sheet1!$D$5:$D$28252,"&lt;&gt;内部转账",Sheet1!$E$5:$E$28252,"&lt;&gt;*调拨*")</f>
        <v>0</v>
      </c>
      <c r="R603" s="32">
        <f>SUMIFS(Sheet1!$F$5:$F$28252,Sheet1!$I$5:$I$28252,$B603,Sheet1!$L$5:$L$28252,$A603,Sheet1!$D$5:$D$28252,"优惠券",Sheet1!$E$5:$E$28252,"&lt;&gt;*调拨*")+SUMIFS(Sheet1!$F$5:$F$28252,Sheet1!$I$5:$I$28252,$B603,Sheet1!$L$5:$L$28252,$A603,Sheet1!$E$5:$E$28252,"*优惠券*",Sheet1!$D$5:$D$28252,"&lt;&gt;优惠券",Sheet1!$D$5:$D$28252,"&lt;&gt;内部转款",Sheet1!$D$5:$D$28252,"&lt;&gt;内部转账",Sheet1!$E$5:$E$28252,"&lt;&gt;*调拨*")</f>
        <v>0</v>
      </c>
      <c r="S603" s="32">
        <f>SUMIFS(Sheet1!$F$5:$F$28252,Sheet1!$I$5:$I$28252,$B603,Sheet1!$L$5:$L$28252,$A603,Sheet1!$D$5:$D$28252,"代金券",Sheet1!$E$5:$E$28252,"&lt;&gt;*调拨*")+SUMIFS(Sheet1!$F$5:$F$28252,Sheet1!$I$5:$I$28252,$B603,Sheet1!$L$5:$L$28252,$A603,Sheet1!$E$5:$E$28252,"*代金券*",Sheet1!$D$5:$D$28252,"&lt;&gt;代金券",Sheet1!$D$5:$D$28252,"&lt;&gt;内部转款",Sheet1!$D$5:$D$28252,"&lt;&gt;内部转账",Sheet1!$E$5:$E$28252,"&lt;&gt;*调拨*")</f>
        <v>0</v>
      </c>
      <c r="T603" s="32">
        <f>SUMIFS(Sheet1!$F$5:$F$28252,Sheet1!$I$5:$I$28252,$B603,Sheet1!$L$5:$L$28252,$A603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603,Sheet1!$L$5:$L$28252,$A603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603,Sheet1!$L$5:$L$28252,$A603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603,Sheet1!$L$5:$L$28252,$A603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3" s="32">
        <f>SUMIFS(Sheet1!$F$5:$F$28252,Sheet1!$I$5:$I$28252,$B603,Sheet1!$L$5:$L$28252,$A603,Sheet1!$E$5:$E$28252,"*调拨*")</f>
        <v>0</v>
      </c>
      <c r="V603" s="32">
        <f>SUMIFS(Sheet1!$F$5:$F$28252,Sheet1!$I$5:$I$28252,$B603,Sheet1!$L$5:$L$28252,$A603,Sheet1!$D$5:$D$28252,"储值",Sheet1!$E$5:$E$28252,"&lt;&gt;*调拨*")+SUMIFS(Sheet1!$F$5:$F$28252,Sheet1!$I$5:$I$28252,$B603,Sheet1!$L$5:$L$28252,$A603,Sheet1!$E$5:$E$28252,"*储值*",Sheet1!$D$5:$D$28252,"&lt;&gt;储值",Sheet1!$D$5:$D$28252,"&lt;&gt;内部转款",Sheet1!$D$5:$D$28252,"&lt;&gt;内部转账",Sheet1!$E$5:$E$28252,"&lt;&gt;*调拨*")</f>
        <v>0</v>
      </c>
      <c r="W603" s="32">
        <f>SUMIFS(Sheet1!$F$5:$F$28252,Sheet1!$I$5:$I$28252,$B603,Sheet1!$L$5:$L$28252,$A603,Sheet1!$D$5:$D$28252,"效期",Sheet1!$E$5:$E$28252,"&lt;&gt;*调拨*")+SUMIFS(Sheet1!$F$5:$F$28252,Sheet1!$I$5:$I$28252,$B603,Sheet1!$L$5:$L$28252,$A603,Sheet1!$E$5:$E$28252,"*效期*",Sheet1!$D$5:$D$28252,"&lt;&gt;效期",Sheet1!$D$5:$D$28252,"&lt;&gt;内部转款",Sheet1!$D$5:$D$28252,"&lt;&gt;内部转账",Sheet1!$E$5:$E$28252,"&lt;&gt;*调拨*")</f>
        <v>0</v>
      </c>
      <c r="X603" s="32">
        <f>SUMIFS(Sheet1!$F$5:$F$28252,Sheet1!$I$5:$I$28252,$B603,Sheet1!$L$5:$L$28252,$A603,Sheet1!$D$5:$D$28252,"内部转款",Sheet1!$E$5:$E$28252,"&lt;&gt;*调拨*")+SUMIFS(Sheet1!$F$5:$F$28252,Sheet1!$I$5:$I$28252,$B603,Sheet1!$L$5:$L$28252,$A603,Sheet1!$D$5:$D$28252,"内部转账",Sheet1!$E$5:$E$28252,"&lt;&gt;*调拨*")</f>
        <v>0</v>
      </c>
      <c r="Y603" s="32">
        <f t="shared" si="44"/>
        <v>0</v>
      </c>
      <c r="Z603" s="32">
        <f>SUMIFS(Sheet1!$F$5:$F$28252,Sheet1!$I$5:$I$28252,$B603,Sheet1!$L$5:$L$28252,$A603)</f>
        <v>0</v>
      </c>
      <c r="AA603" s="32">
        <f>SUMIFS(Sheet1!$G$5:$G$28252,Sheet1!$I$5:$I$28252,$B603,Sheet1!$L$5:$L$28252,$A603,Sheet1!$D$5:$D$28252,"工资",Sheet1!$E$5:$E$28252,"&lt;&gt;*调拨*")+SUMIFS(Sheet1!$G$5:$G$28252,Sheet1!$I$5:$I$28252,$B603,Sheet1!$L$5:$L$28252,$A603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03" s="32">
        <f>SUMIFS(Sheet1!$G$5:$G$28252,Sheet1!$I$5:$I$28252,$B603,Sheet1!$L$5:$L$28252,$A603,Sheet1!$D$5:$D$28252,"水费",Sheet1!$E$5:$E$28252,"&lt;&gt;*调拨*")+SUMIFS(Sheet1!$G$5:$G$28252,Sheet1!$I$5:$I$28252,$B603,Sheet1!$L$5:$L$28252,$A603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3" s="32">
        <f>SUMIFS(Sheet1!$G$5:$G$28252,Sheet1!$I$5:$I$28252,$B603,Sheet1!$L$5:$L$28252,$A603,Sheet1!$D$5:$D$28252,"电费",Sheet1!$E$5:$E$28252,"&lt;&gt;*调拨*")+SUMIFS(Sheet1!$G$5:$G$28252,Sheet1!$I$5:$I$28252,$B603,Sheet1!$L$5:$L$28252,$A603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3" s="32">
        <f>SUMIFS(Sheet1!$G$5:$G$28252,Sheet1!$I$5:$I$28252,$B603,Sheet1!$L$5:$L$28252,$A603,Sheet1!$D$5:$D$28252,"宽带费",Sheet1!$E$5:$E$28252,"&lt;&gt;*调拨*")+SUMIFS(Sheet1!$G$5:$G$28252,Sheet1!$I$5:$I$28252,$B603,Sheet1!$L$5:$L$28252,$A603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3" s="32">
        <f>SUMIFS(Sheet1!$G$5:$G$28252,Sheet1!$I$5:$I$28252,$B603,Sheet1!$L$5:$L$28252,$A603,Sheet1!$D$5:$D$28252,"办公费",Sheet1!$E$5:$E$28252,"&lt;&gt;*调拨*")+SUMIFS(Sheet1!$G$5:$G$28252,Sheet1!$I$5:$I$28252,$B603,Sheet1!$L$5:$L$28252,$A603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3" s="32">
        <f>SUMIFS(Sheet1!$G$5:$G$28252,Sheet1!$I$5:$I$28252,$B603,Sheet1!$L$5:$L$28252,$A603,Sheet1!$D$5:$D$28252,"话费",Sheet1!$E$5:$E$28252,"&lt;&gt;*调拨*")+SUMIFS(Sheet1!$G$5:$G$28252,Sheet1!$I$5:$I$28252,$B603,Sheet1!$L$5:$L$28252,$A603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3" s="32">
        <f>SUMIFS(Sheet1!$G$5:$G$28252,Sheet1!$I$5:$I$28252,$B603,Sheet1!$L$5:$L$28252,$A603,Sheet1!$D$5:$D$28252,"房租",Sheet1!$E$5:$E$28252,"&lt;&gt;*调拨*")+SUMIFS(Sheet1!$G$5:$G$28252,Sheet1!$I$5:$I$28252,$B603,Sheet1!$L$5:$L$28252,$A603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3" s="32">
        <f>SUMIFS(Sheet1!$G$5:$G$28252,Sheet1!$I$5:$I$28252,$B603,Sheet1!$L$5:$L$28252,$A603,Sheet1!$E$5:$E$28252,"*调拨*")</f>
        <v>0</v>
      </c>
      <c r="AI603" s="32">
        <f>SUMIFS(Sheet1!$G$5:$G$28252,Sheet1!$I$5:$I$28252,$B603,Sheet1!$L$5:$L$28252,$A603,Sheet1!$D$5:$D$28252,"内部转款",Sheet1!$E$5:$E$28252,"&lt;&gt;*调拨*")+SUMIFS(Sheet1!$G$5:$G$28252,Sheet1!$I$5:$I$28252,$B603,Sheet1!$L$5:$L$28252,$A603,Sheet1!$D$5:$D$28252,"内部转账",Sheet1!$E$5:$E$28252,"&lt;&gt;*调拨*")</f>
        <v>0</v>
      </c>
      <c r="AJ603" s="32">
        <f t="shared" si="45"/>
        <v>0</v>
      </c>
      <c r="AK603" s="32">
        <f>SUMIFS(Sheet1!$G$5:$G$28252,Sheet1!$I$5:$I$28252,$B603,Sheet1!$L$5:$L$28252,$A603)</f>
        <v>0</v>
      </c>
      <c r="AL603" s="32">
        <f t="shared" si="46"/>
        <v>0</v>
      </c>
    </row>
    <row r="604" ht="16.5" spans="1:38">
      <c r="A604" s="30">
        <v>202612</v>
      </c>
      <c r="B604" s="31" t="s">
        <v>117</v>
      </c>
      <c r="C604" s="32">
        <f>SUMIFS(Sheet1!$F$5:$F$28252,Sheet1!$I$5:$I$28252,$B604,Sheet1!$L$5:$L$28252,$A604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04" s="32">
        <f>SUMIFS(Sheet1!$F$5:$F$28252,Sheet1!$I$5:$I$28252,$B604,Sheet1!$L$5:$L$28252,$A604,Sheet1!$D$5:$D$28252,"医保即时拨付",Sheet1!$E$5:$E$28252,"&lt;&gt;*调拨*")+SUMIFS(Sheet1!$F$5:$F$28252,Sheet1!$I$5:$I$28252,$B604,Sheet1!$L$5:$L$28252,$A604,Sheet1!$E$5:$E$28252,"*医保即时拨付*",Sheet1!$D$5:$D$28252,"&lt;&gt;医保即时拨付",Sheet1!$D$5:$D$28252,"&lt;&gt;内部转款",Sheet1!$D$5:$D$28252,"&lt;&gt;内部转账",Sheet1!$E$5:$E$28252,"&lt;&gt;*调拨*")</f>
        <v>0</v>
      </c>
      <c r="E604" s="32">
        <f>SUMIFS(Sheet1!$F$5:$F$28252,Sheet1!$I$5:$I$28252,$B604,Sheet1!$L$5:$L$28252,$A604,Sheet1!$D$5:$D$28252,"医保",Sheet1!$E$5:$E$28252,"&lt;&gt;*调拨*",Sheet1!$E$5:$E$28252,"&lt;&gt;*医保即时拨付*")+SUMIFS(Sheet1!$F$5:$F$28252,Sheet1!$I$5:$I$28252,$B604,Sheet1!$L$5:$L$28252,$A604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4" s="32">
        <f>SUMIFS(Sheet1!$F$5:$F$28252,Sheet1!$I$5:$I$28252,$B604,Sheet1!$L$5:$L$28252,$A604,Sheet1!$D$5:$D$28252,"聚合",Sheet1!$E$5:$E$28252,"&lt;&gt;*调拨*")+SUMIFS(Sheet1!$F$5:$F$28252,Sheet1!$I$5:$I$28252,$B604,Sheet1!$L$5:$L$28252,$A604,Sheet1!$E$5:$E$28252,"*聚合*",Sheet1!$D$5:$D$28252,"&lt;&gt;聚合",Sheet1!$D$5:$D$28252,"&lt;&gt;内部转款",Sheet1!$D$5:$D$28252,"&lt;&gt;内部转账",Sheet1!$E$5:$E$28252,"&lt;&gt;*调拨*")</f>
        <v>0</v>
      </c>
      <c r="G604" s="32">
        <f>SUMIFS(Sheet1!$F$5:$F$28252,Sheet1!$I$5:$I$28252,$B604,Sheet1!$L$5:$L$28252,$A604,Sheet1!$D$5:$D$28252,"24小时微信",Sheet1!$E$5:$E$28252,"&lt;&gt;*调拨*")+SUMIFS(Sheet1!$F$5:$F$28252,Sheet1!$I$5:$I$28252,$B604,Sheet1!$L$5:$L$28252,$A604,Sheet1!$E$5:$E$28252,"*24小时微信*",Sheet1!$D$5:$D$28252,"&lt;&gt;24小时微信",Sheet1!$D$5:$D$28252,"&lt;&gt;内部转款",Sheet1!$D$5:$D$28252,"&lt;&gt;内部转账",Sheet1!$E$5:$E$28252,"&lt;&gt;*调拨*")</f>
        <v>0</v>
      </c>
      <c r="H604" s="32">
        <f>SUMIFS(Sheet1!$F$5:$F$28252,Sheet1!$I$5:$I$28252,$B604,Sheet1!$L$5:$L$28252,$A604,Sheet1!$D$5:$D$28252,"美团",Sheet1!$E$5:$E$28252,"&lt;&gt;*调拨*")+SUMIFS(Sheet1!$F$5:$F$28252,Sheet1!$I$5:$I$28252,$B604,Sheet1!$L$5:$L$28252,$A604,Sheet1!$E$5:$E$28252,"*美团*",Sheet1!$D$5:$D$28252,"&lt;&gt;美团",Sheet1!$D$5:$D$28252,"&lt;&gt;内部转款",Sheet1!$D$5:$D$28252,"&lt;&gt;内部转账",Sheet1!$E$5:$E$28252,"&lt;&gt;*调拨*")</f>
        <v>0</v>
      </c>
      <c r="I604" s="32">
        <f>SUMIFS(Sheet1!$F$5:$F$28252,Sheet1!$I$5:$I$28252,$B604,Sheet1!$L$5:$L$28252,$A604,Sheet1!$D$5:$D$28252,"饿了么",Sheet1!$E$5:$E$28252,"&lt;&gt;*调拨*")+SUMIFS(Sheet1!$F$5:$F$28252,Sheet1!$I$5:$I$28252,$B604,Sheet1!$L$5:$L$28252,$A604,Sheet1!$E$5:$E$28252,"*饿了么*",Sheet1!$D$5:$D$28252,"&lt;&gt;饿了么",Sheet1!$D$5:$D$28252,"&lt;&gt;内部转款",Sheet1!$D$5:$D$28252,"&lt;&gt;内部转账",Sheet1!$E$5:$E$28252,"&lt;&gt;*调拨*")</f>
        <v>0</v>
      </c>
      <c r="J604" s="32">
        <f>SUMIFS(Sheet1!$F$5:$F$28252,Sheet1!$I$5:$I$28252,$B604,Sheet1!$L$5:$L$28252,$A604,Sheet1!$D$5:$D$28252,"健E卡",Sheet1!$E$5:$E$28252,"&lt;&gt;*调拨*")+SUMIFS(Sheet1!$F$5:$F$28252,Sheet1!$I$5:$I$28252,$B604,Sheet1!$L$5:$L$28252,$A604,Sheet1!$E$5:$E$28252,"*健E卡*",Sheet1!$D$5:$D$28252,"&lt;&gt;健E卡",Sheet1!$D$5:$D$28252,"&lt;&gt;内部转款",Sheet1!$D$5:$D$28252,"&lt;&gt;内部转账",Sheet1!$E$5:$E$28252,"&lt;&gt;*调拨*")</f>
        <v>0</v>
      </c>
      <c r="K604" s="32">
        <f>SUMIFS(Sheet1!$F$5:$F$28252,Sheet1!$I$5:$I$28252,$B604,Sheet1!$L$5:$L$28252,$A604,Sheet1!$D$5:$D$28252,"抖音",Sheet1!$E$5:$E$28252,"&lt;&gt;*调拨*")+SUMIFS(Sheet1!$F$5:$F$28252,Sheet1!$I$5:$I$28252,$B604,Sheet1!$L$5:$L$28252,$A604,Sheet1!$E$5:$E$28252,"*抖音*",Sheet1!$D$5:$D$28252,"&lt;&gt;抖音",Sheet1!$D$5:$D$28252,"&lt;&gt;内部转款",Sheet1!$D$5:$D$28252,"&lt;&gt;内部转账",Sheet1!$E$5:$E$28252,"&lt;&gt;*调拨*")</f>
        <v>0</v>
      </c>
      <c r="L604" s="32">
        <f>SUMIFS(Sheet1!$F$5:$F$28252,Sheet1!$I$5:$I$28252,$B604,Sheet1!$L$5:$L$28252,$A604,Sheet1!$D$5:$D$28252,"医卡通",Sheet1!$E$5:$E$28252,"&lt;&gt;*调拨*")+SUMIFS(Sheet1!$F$5:$F$28252,Sheet1!$I$5:$I$28252,$B604,Sheet1!$L$5:$L$28252,$A604,Sheet1!$E$5:$E$28252,"*医卡通*",Sheet1!$D$5:$D$28252,"&lt;&gt;医卡通",Sheet1!$D$5:$D$28252,"&lt;&gt;内部转款",Sheet1!$D$5:$D$28252,"&lt;&gt;内部转账",Sheet1!$E$5:$E$28252,"&lt;&gt;*调拨*")</f>
        <v>0</v>
      </c>
      <c r="M604" s="32">
        <f>SUMIFS(Sheet1!$F$5:$F$28252,Sheet1!$I$5:$I$28252,$B604,Sheet1!$L$5:$L$28252,$A604,Sheet1!$D$5:$D$28252,"企健网",Sheet1!$E$5:$E$28252,"&lt;&gt;*调拨*")+SUMIFS(Sheet1!$F$5:$F$28252,Sheet1!$I$5:$I$28252,$B604,Sheet1!$L$5:$L$28252,$A604,Sheet1!$E$5:$E$28252,"*企健网*",Sheet1!$D$5:$D$28252,"&lt;&gt;企健网",Sheet1!$D$5:$D$28252,"&lt;&gt;内部转款",Sheet1!$D$5:$D$28252,"&lt;&gt;内部转账",Sheet1!$E$5:$E$28252,"&lt;&gt;*调拨*")</f>
        <v>0</v>
      </c>
      <c r="N604" s="32">
        <f>SUMIFS(Sheet1!$F$5:$F$28252,Sheet1!$I$5:$I$28252,$B604,Sheet1!$L$5:$L$28252,$A604,Sheet1!$D$5:$D$28252,"银联",Sheet1!$E$5:$E$28252,"&lt;&gt;*调拨*")+SUMIFS(Sheet1!$F$5:$F$28252,Sheet1!$I$5:$I$28252,$B604,Sheet1!$L$5:$L$28252,$A604,Sheet1!$E$5:$E$28252,"*银联*",Sheet1!$D$5:$D$28252,"&lt;&gt;银联",Sheet1!$D$5:$D$28252,"&lt;&gt;内部转款",Sheet1!$D$5:$D$28252,"&lt;&gt;内部转账",Sheet1!$E$5:$E$28252,"&lt;&gt;*调拨*")</f>
        <v>0</v>
      </c>
      <c r="O604" s="32">
        <f>SUMIFS(Sheet1!$F$5:$F$28252,Sheet1!$I$5:$I$28252,$B604,Sheet1!$L$5:$L$28252,$A604,Sheet1!$D$5:$D$28252,"京东",Sheet1!$E$5:$E$28252,"&lt;&gt;*调拨*")+SUMIFS(Sheet1!$F$5:$F$28252,Sheet1!$I$5:$I$28252,$B604,Sheet1!$L$5:$L$28252,$A604,Sheet1!$E$5:$E$28252,"*京东*",Sheet1!$D$5:$D$28252,"&lt;&gt;京东",Sheet1!$D$5:$D$28252,"&lt;&gt;内部转款",Sheet1!$D$5:$D$28252,"&lt;&gt;内部转账",Sheet1!$E$5:$E$28252,"&lt;&gt;*调拨*")</f>
        <v>0</v>
      </c>
      <c r="P604" s="32">
        <f>SUMIFS(Sheet1!$F$5:$F$28252,Sheet1!$I$5:$I$28252,$B604,Sheet1!$L$5:$L$28252,$A604,Sheet1!$D$5:$D$28252,"药机微信",Sheet1!$E$5:$E$28252,"&lt;&gt;*调拨*")+SUMIFS(Sheet1!$F$5:$F$28252,Sheet1!$I$5:$I$28252,$B604,Sheet1!$L$5:$L$28252,$A604,Sheet1!$E$5:$E$28252,"*药机微信*",Sheet1!$D$5:$D$28252,"&lt;&gt;药机微信",Sheet1!$D$5:$D$28252,"&lt;&gt;内部转款",Sheet1!$D$5:$D$28252,"&lt;&gt;内部转账",Sheet1!$E$5:$E$28252,"&lt;&gt;*调拨*")</f>
        <v>0</v>
      </c>
      <c r="Q604" s="32">
        <f>SUMIFS(Sheet1!$F$5:$F$28252,Sheet1!$I$5:$I$28252,$B604,Sheet1!$L$5:$L$28252,$A604,Sheet1!$D$5:$D$28252,"亲情卡",Sheet1!$E$5:$E$28252,"&lt;&gt;*调拨*")+SUMIFS(Sheet1!$F$5:$F$28252,Sheet1!$I$5:$I$28252,$B604,Sheet1!$L$5:$L$28252,$A604,Sheet1!$E$5:$E$28252,"*亲情卡*",Sheet1!$D$5:$D$28252,"&lt;&gt;亲情卡",Sheet1!$D$5:$D$28252,"&lt;&gt;内部转款",Sheet1!$D$5:$D$28252,"&lt;&gt;内部转账",Sheet1!$E$5:$E$28252,"&lt;&gt;*调拨*")</f>
        <v>0</v>
      </c>
      <c r="R604" s="32">
        <f>SUMIFS(Sheet1!$F$5:$F$28252,Sheet1!$I$5:$I$28252,$B604,Sheet1!$L$5:$L$28252,$A604,Sheet1!$D$5:$D$28252,"优惠券",Sheet1!$E$5:$E$28252,"&lt;&gt;*调拨*")+SUMIFS(Sheet1!$F$5:$F$28252,Sheet1!$I$5:$I$28252,$B604,Sheet1!$L$5:$L$28252,$A604,Sheet1!$E$5:$E$28252,"*优惠券*",Sheet1!$D$5:$D$28252,"&lt;&gt;优惠券",Sheet1!$D$5:$D$28252,"&lt;&gt;内部转款",Sheet1!$D$5:$D$28252,"&lt;&gt;内部转账",Sheet1!$E$5:$E$28252,"&lt;&gt;*调拨*")</f>
        <v>0</v>
      </c>
      <c r="S604" s="32">
        <f>SUMIFS(Sheet1!$F$5:$F$28252,Sheet1!$I$5:$I$28252,$B604,Sheet1!$L$5:$L$28252,$A604,Sheet1!$D$5:$D$28252,"代金券",Sheet1!$E$5:$E$28252,"&lt;&gt;*调拨*")+SUMIFS(Sheet1!$F$5:$F$28252,Sheet1!$I$5:$I$28252,$B604,Sheet1!$L$5:$L$28252,$A604,Sheet1!$E$5:$E$28252,"*代金券*",Sheet1!$D$5:$D$28252,"&lt;&gt;代金券",Sheet1!$D$5:$D$28252,"&lt;&gt;内部转款",Sheet1!$D$5:$D$28252,"&lt;&gt;内部转账",Sheet1!$E$5:$E$28252,"&lt;&gt;*调拨*")</f>
        <v>0</v>
      </c>
      <c r="T604" s="32">
        <f>SUMIFS(Sheet1!$F$5:$F$28252,Sheet1!$I$5:$I$28252,$B604,Sheet1!$L$5:$L$28252,$A604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604,Sheet1!$L$5:$L$28252,$A604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604,Sheet1!$L$5:$L$28252,$A604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604,Sheet1!$L$5:$L$28252,$A604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4" s="32">
        <f>SUMIFS(Sheet1!$F$5:$F$28252,Sheet1!$I$5:$I$28252,$B604,Sheet1!$L$5:$L$28252,$A604,Sheet1!$E$5:$E$28252,"*调拨*")</f>
        <v>0</v>
      </c>
      <c r="V604" s="32">
        <f>SUMIFS(Sheet1!$F$5:$F$28252,Sheet1!$I$5:$I$28252,$B604,Sheet1!$L$5:$L$28252,$A604,Sheet1!$D$5:$D$28252,"储值",Sheet1!$E$5:$E$28252,"&lt;&gt;*调拨*")+SUMIFS(Sheet1!$F$5:$F$28252,Sheet1!$I$5:$I$28252,$B604,Sheet1!$L$5:$L$28252,$A604,Sheet1!$E$5:$E$28252,"*储值*",Sheet1!$D$5:$D$28252,"&lt;&gt;储值",Sheet1!$D$5:$D$28252,"&lt;&gt;内部转款",Sheet1!$D$5:$D$28252,"&lt;&gt;内部转账",Sheet1!$E$5:$E$28252,"&lt;&gt;*调拨*")</f>
        <v>0</v>
      </c>
      <c r="W604" s="32">
        <f>SUMIFS(Sheet1!$F$5:$F$28252,Sheet1!$I$5:$I$28252,$B604,Sheet1!$L$5:$L$28252,$A604,Sheet1!$D$5:$D$28252,"效期",Sheet1!$E$5:$E$28252,"&lt;&gt;*调拨*")+SUMIFS(Sheet1!$F$5:$F$28252,Sheet1!$I$5:$I$28252,$B604,Sheet1!$L$5:$L$28252,$A604,Sheet1!$E$5:$E$28252,"*效期*",Sheet1!$D$5:$D$28252,"&lt;&gt;效期",Sheet1!$D$5:$D$28252,"&lt;&gt;内部转款",Sheet1!$D$5:$D$28252,"&lt;&gt;内部转账",Sheet1!$E$5:$E$28252,"&lt;&gt;*调拨*")</f>
        <v>0</v>
      </c>
      <c r="X604" s="32">
        <f>SUMIFS(Sheet1!$F$5:$F$28252,Sheet1!$I$5:$I$28252,$B604,Sheet1!$L$5:$L$28252,$A604,Sheet1!$D$5:$D$28252,"内部转款",Sheet1!$E$5:$E$28252,"&lt;&gt;*调拨*")+SUMIFS(Sheet1!$F$5:$F$28252,Sheet1!$I$5:$I$28252,$B604,Sheet1!$L$5:$L$28252,$A604,Sheet1!$D$5:$D$28252,"内部转账",Sheet1!$E$5:$E$28252,"&lt;&gt;*调拨*")</f>
        <v>0</v>
      </c>
      <c r="Y604" s="32">
        <f t="shared" si="44"/>
        <v>0</v>
      </c>
      <c r="Z604" s="32">
        <f>SUMIFS(Sheet1!$F$5:$F$28252,Sheet1!$I$5:$I$28252,$B604,Sheet1!$L$5:$L$28252,$A604)</f>
        <v>0</v>
      </c>
      <c r="AA604" s="32">
        <f>SUMIFS(Sheet1!$G$5:$G$28252,Sheet1!$I$5:$I$28252,$B604,Sheet1!$L$5:$L$28252,$A604,Sheet1!$D$5:$D$28252,"工资",Sheet1!$E$5:$E$28252,"&lt;&gt;*调拨*")+SUMIFS(Sheet1!$G$5:$G$28252,Sheet1!$I$5:$I$28252,$B604,Sheet1!$L$5:$L$28252,$A604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04" s="32">
        <f>SUMIFS(Sheet1!$G$5:$G$28252,Sheet1!$I$5:$I$28252,$B604,Sheet1!$L$5:$L$28252,$A604,Sheet1!$D$5:$D$28252,"水费",Sheet1!$E$5:$E$28252,"&lt;&gt;*调拨*")+SUMIFS(Sheet1!$G$5:$G$28252,Sheet1!$I$5:$I$28252,$B604,Sheet1!$L$5:$L$28252,$A604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4" s="32">
        <f>SUMIFS(Sheet1!$G$5:$G$28252,Sheet1!$I$5:$I$28252,$B604,Sheet1!$L$5:$L$28252,$A604,Sheet1!$D$5:$D$28252,"电费",Sheet1!$E$5:$E$28252,"&lt;&gt;*调拨*")+SUMIFS(Sheet1!$G$5:$G$28252,Sheet1!$I$5:$I$28252,$B604,Sheet1!$L$5:$L$28252,$A604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4" s="32">
        <f>SUMIFS(Sheet1!$G$5:$G$28252,Sheet1!$I$5:$I$28252,$B604,Sheet1!$L$5:$L$28252,$A604,Sheet1!$D$5:$D$28252,"宽带费",Sheet1!$E$5:$E$28252,"&lt;&gt;*调拨*")+SUMIFS(Sheet1!$G$5:$G$28252,Sheet1!$I$5:$I$28252,$B604,Sheet1!$L$5:$L$28252,$A604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4" s="32">
        <f>SUMIFS(Sheet1!$G$5:$G$28252,Sheet1!$I$5:$I$28252,$B604,Sheet1!$L$5:$L$28252,$A604,Sheet1!$D$5:$D$28252,"办公费",Sheet1!$E$5:$E$28252,"&lt;&gt;*调拨*")+SUMIFS(Sheet1!$G$5:$G$28252,Sheet1!$I$5:$I$28252,$B604,Sheet1!$L$5:$L$28252,$A604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4" s="32">
        <f>SUMIFS(Sheet1!$G$5:$G$28252,Sheet1!$I$5:$I$28252,$B604,Sheet1!$L$5:$L$28252,$A604,Sheet1!$D$5:$D$28252,"话费",Sheet1!$E$5:$E$28252,"&lt;&gt;*调拨*")+SUMIFS(Sheet1!$G$5:$G$28252,Sheet1!$I$5:$I$28252,$B604,Sheet1!$L$5:$L$28252,$A604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4" s="32">
        <f>SUMIFS(Sheet1!$G$5:$G$28252,Sheet1!$I$5:$I$28252,$B604,Sheet1!$L$5:$L$28252,$A604,Sheet1!$D$5:$D$28252,"房租",Sheet1!$E$5:$E$28252,"&lt;&gt;*调拨*")+SUMIFS(Sheet1!$G$5:$G$28252,Sheet1!$I$5:$I$28252,$B604,Sheet1!$L$5:$L$28252,$A604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4" s="32">
        <f>SUMIFS(Sheet1!$G$5:$G$28252,Sheet1!$I$5:$I$28252,$B604,Sheet1!$L$5:$L$28252,$A604,Sheet1!$E$5:$E$28252,"*调拨*")</f>
        <v>0</v>
      </c>
      <c r="AI604" s="32">
        <f>SUMIFS(Sheet1!$G$5:$G$28252,Sheet1!$I$5:$I$28252,$B604,Sheet1!$L$5:$L$28252,$A604,Sheet1!$D$5:$D$28252,"内部转款",Sheet1!$E$5:$E$28252,"&lt;&gt;*调拨*")+SUMIFS(Sheet1!$G$5:$G$28252,Sheet1!$I$5:$I$28252,$B604,Sheet1!$L$5:$L$28252,$A604,Sheet1!$D$5:$D$28252,"内部转账",Sheet1!$E$5:$E$28252,"&lt;&gt;*调拨*")</f>
        <v>0</v>
      </c>
      <c r="AJ604" s="32">
        <f t="shared" si="45"/>
        <v>0</v>
      </c>
      <c r="AK604" s="32">
        <f>SUMIFS(Sheet1!$G$5:$G$28252,Sheet1!$I$5:$I$28252,$B604,Sheet1!$L$5:$L$28252,$A604)</f>
        <v>0</v>
      </c>
      <c r="AL604" s="32">
        <f t="shared" si="46"/>
        <v>0</v>
      </c>
    </row>
    <row r="605" ht="16.5" spans="1:38">
      <c r="A605" s="30">
        <v>202612</v>
      </c>
      <c r="B605" s="31" t="s">
        <v>677</v>
      </c>
      <c r="C605" s="32">
        <f>SUMIFS(Sheet1!$F$5:$F$28252,Sheet1!$I$5:$I$28252,$B605,Sheet1!$L$5:$L$28252,$A605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05" s="32">
        <f>SUMIFS(Sheet1!$F$5:$F$28252,Sheet1!$I$5:$I$28252,$B605,Sheet1!$L$5:$L$28252,$A605,Sheet1!$D$5:$D$28252,"医保即时拨付",Sheet1!$E$5:$E$28252,"&lt;&gt;*调拨*")+SUMIFS(Sheet1!$F$5:$F$28252,Sheet1!$I$5:$I$28252,$B605,Sheet1!$L$5:$L$28252,$A605,Sheet1!$E$5:$E$28252,"*医保即时拨付*",Sheet1!$D$5:$D$28252,"&lt;&gt;医保即时拨付",Sheet1!$D$5:$D$28252,"&lt;&gt;内部转款",Sheet1!$D$5:$D$28252,"&lt;&gt;内部转账",Sheet1!$E$5:$E$28252,"&lt;&gt;*调拨*")</f>
        <v>0</v>
      </c>
      <c r="E605" s="32">
        <f>SUMIFS(Sheet1!$F$5:$F$28252,Sheet1!$I$5:$I$28252,$B605,Sheet1!$L$5:$L$28252,$A605,Sheet1!$D$5:$D$28252,"医保",Sheet1!$E$5:$E$28252,"&lt;&gt;*调拨*",Sheet1!$E$5:$E$28252,"&lt;&gt;*医保即时拨付*")+SUMIFS(Sheet1!$F$5:$F$28252,Sheet1!$I$5:$I$28252,$B605,Sheet1!$L$5:$L$28252,$A605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5" s="32">
        <f>SUMIFS(Sheet1!$F$5:$F$28252,Sheet1!$I$5:$I$28252,$B605,Sheet1!$L$5:$L$28252,$A605,Sheet1!$D$5:$D$28252,"聚合",Sheet1!$E$5:$E$28252,"&lt;&gt;*调拨*")+SUMIFS(Sheet1!$F$5:$F$28252,Sheet1!$I$5:$I$28252,$B605,Sheet1!$L$5:$L$28252,$A605,Sheet1!$E$5:$E$28252,"*聚合*",Sheet1!$D$5:$D$28252,"&lt;&gt;聚合",Sheet1!$D$5:$D$28252,"&lt;&gt;内部转款",Sheet1!$D$5:$D$28252,"&lt;&gt;内部转账",Sheet1!$E$5:$E$28252,"&lt;&gt;*调拨*")</f>
        <v>0</v>
      </c>
      <c r="G605" s="32">
        <f>SUMIFS(Sheet1!$F$5:$F$28252,Sheet1!$I$5:$I$28252,$B605,Sheet1!$L$5:$L$28252,$A605,Sheet1!$D$5:$D$28252,"24小时微信",Sheet1!$E$5:$E$28252,"&lt;&gt;*调拨*")+SUMIFS(Sheet1!$F$5:$F$28252,Sheet1!$I$5:$I$28252,$B605,Sheet1!$L$5:$L$28252,$A605,Sheet1!$E$5:$E$28252,"*24小时微信*",Sheet1!$D$5:$D$28252,"&lt;&gt;24小时微信",Sheet1!$D$5:$D$28252,"&lt;&gt;内部转款",Sheet1!$D$5:$D$28252,"&lt;&gt;内部转账",Sheet1!$E$5:$E$28252,"&lt;&gt;*调拨*")</f>
        <v>0</v>
      </c>
      <c r="H605" s="32">
        <f>SUMIFS(Sheet1!$F$5:$F$28252,Sheet1!$I$5:$I$28252,$B605,Sheet1!$L$5:$L$28252,$A605,Sheet1!$D$5:$D$28252,"美团",Sheet1!$E$5:$E$28252,"&lt;&gt;*调拨*")+SUMIFS(Sheet1!$F$5:$F$28252,Sheet1!$I$5:$I$28252,$B605,Sheet1!$L$5:$L$28252,$A605,Sheet1!$E$5:$E$28252,"*美团*",Sheet1!$D$5:$D$28252,"&lt;&gt;美团",Sheet1!$D$5:$D$28252,"&lt;&gt;内部转款",Sheet1!$D$5:$D$28252,"&lt;&gt;内部转账",Sheet1!$E$5:$E$28252,"&lt;&gt;*调拨*")</f>
        <v>0</v>
      </c>
      <c r="I605" s="32">
        <f>SUMIFS(Sheet1!$F$5:$F$28252,Sheet1!$I$5:$I$28252,$B605,Sheet1!$L$5:$L$28252,$A605,Sheet1!$D$5:$D$28252,"饿了么",Sheet1!$E$5:$E$28252,"&lt;&gt;*调拨*")+SUMIFS(Sheet1!$F$5:$F$28252,Sheet1!$I$5:$I$28252,$B605,Sheet1!$L$5:$L$28252,$A605,Sheet1!$E$5:$E$28252,"*饿了么*",Sheet1!$D$5:$D$28252,"&lt;&gt;饿了么",Sheet1!$D$5:$D$28252,"&lt;&gt;内部转款",Sheet1!$D$5:$D$28252,"&lt;&gt;内部转账",Sheet1!$E$5:$E$28252,"&lt;&gt;*调拨*")</f>
        <v>0</v>
      </c>
      <c r="J605" s="32">
        <f>SUMIFS(Sheet1!$F$5:$F$28252,Sheet1!$I$5:$I$28252,$B605,Sheet1!$L$5:$L$28252,$A605,Sheet1!$D$5:$D$28252,"健E卡",Sheet1!$E$5:$E$28252,"&lt;&gt;*调拨*")+SUMIFS(Sheet1!$F$5:$F$28252,Sheet1!$I$5:$I$28252,$B605,Sheet1!$L$5:$L$28252,$A605,Sheet1!$E$5:$E$28252,"*健E卡*",Sheet1!$D$5:$D$28252,"&lt;&gt;健E卡",Sheet1!$D$5:$D$28252,"&lt;&gt;内部转款",Sheet1!$D$5:$D$28252,"&lt;&gt;内部转账",Sheet1!$E$5:$E$28252,"&lt;&gt;*调拨*")</f>
        <v>0</v>
      </c>
      <c r="K605" s="32">
        <f>SUMIFS(Sheet1!$F$5:$F$28252,Sheet1!$I$5:$I$28252,$B605,Sheet1!$L$5:$L$28252,$A605,Sheet1!$D$5:$D$28252,"抖音",Sheet1!$E$5:$E$28252,"&lt;&gt;*调拨*")+SUMIFS(Sheet1!$F$5:$F$28252,Sheet1!$I$5:$I$28252,$B605,Sheet1!$L$5:$L$28252,$A605,Sheet1!$E$5:$E$28252,"*抖音*",Sheet1!$D$5:$D$28252,"&lt;&gt;抖音",Sheet1!$D$5:$D$28252,"&lt;&gt;内部转款",Sheet1!$D$5:$D$28252,"&lt;&gt;内部转账",Sheet1!$E$5:$E$28252,"&lt;&gt;*调拨*")</f>
        <v>0</v>
      </c>
      <c r="L605" s="32">
        <f>SUMIFS(Sheet1!$F$5:$F$28252,Sheet1!$I$5:$I$28252,$B605,Sheet1!$L$5:$L$28252,$A605,Sheet1!$D$5:$D$28252,"医卡通",Sheet1!$E$5:$E$28252,"&lt;&gt;*调拨*")+SUMIFS(Sheet1!$F$5:$F$28252,Sheet1!$I$5:$I$28252,$B605,Sheet1!$L$5:$L$28252,$A605,Sheet1!$E$5:$E$28252,"*医卡通*",Sheet1!$D$5:$D$28252,"&lt;&gt;医卡通",Sheet1!$D$5:$D$28252,"&lt;&gt;内部转款",Sheet1!$D$5:$D$28252,"&lt;&gt;内部转账",Sheet1!$E$5:$E$28252,"&lt;&gt;*调拨*")</f>
        <v>0</v>
      </c>
      <c r="M605" s="32">
        <f>SUMIFS(Sheet1!$F$5:$F$28252,Sheet1!$I$5:$I$28252,$B605,Sheet1!$L$5:$L$28252,$A605,Sheet1!$D$5:$D$28252,"企健网",Sheet1!$E$5:$E$28252,"&lt;&gt;*调拨*")+SUMIFS(Sheet1!$F$5:$F$28252,Sheet1!$I$5:$I$28252,$B605,Sheet1!$L$5:$L$28252,$A605,Sheet1!$E$5:$E$28252,"*企健网*",Sheet1!$D$5:$D$28252,"&lt;&gt;企健网",Sheet1!$D$5:$D$28252,"&lt;&gt;内部转款",Sheet1!$D$5:$D$28252,"&lt;&gt;内部转账",Sheet1!$E$5:$E$28252,"&lt;&gt;*调拨*")</f>
        <v>0</v>
      </c>
      <c r="N605" s="32">
        <f>SUMIFS(Sheet1!$F$5:$F$28252,Sheet1!$I$5:$I$28252,$B605,Sheet1!$L$5:$L$28252,$A605,Sheet1!$D$5:$D$28252,"银联",Sheet1!$E$5:$E$28252,"&lt;&gt;*调拨*")+SUMIFS(Sheet1!$F$5:$F$28252,Sheet1!$I$5:$I$28252,$B605,Sheet1!$L$5:$L$28252,$A605,Sheet1!$E$5:$E$28252,"*银联*",Sheet1!$D$5:$D$28252,"&lt;&gt;银联",Sheet1!$D$5:$D$28252,"&lt;&gt;内部转款",Sheet1!$D$5:$D$28252,"&lt;&gt;内部转账",Sheet1!$E$5:$E$28252,"&lt;&gt;*调拨*")</f>
        <v>0</v>
      </c>
      <c r="O605" s="32">
        <f>SUMIFS(Sheet1!$F$5:$F$28252,Sheet1!$I$5:$I$28252,$B605,Sheet1!$L$5:$L$28252,$A605,Sheet1!$D$5:$D$28252,"京东",Sheet1!$E$5:$E$28252,"&lt;&gt;*调拨*")+SUMIFS(Sheet1!$F$5:$F$28252,Sheet1!$I$5:$I$28252,$B605,Sheet1!$L$5:$L$28252,$A605,Sheet1!$E$5:$E$28252,"*京东*",Sheet1!$D$5:$D$28252,"&lt;&gt;京东",Sheet1!$D$5:$D$28252,"&lt;&gt;内部转款",Sheet1!$D$5:$D$28252,"&lt;&gt;内部转账",Sheet1!$E$5:$E$28252,"&lt;&gt;*调拨*")</f>
        <v>0</v>
      </c>
      <c r="P605" s="32">
        <f>SUMIFS(Sheet1!$F$5:$F$28252,Sheet1!$I$5:$I$28252,$B605,Sheet1!$L$5:$L$28252,$A605,Sheet1!$D$5:$D$28252,"药机微信",Sheet1!$E$5:$E$28252,"&lt;&gt;*调拨*")+SUMIFS(Sheet1!$F$5:$F$28252,Sheet1!$I$5:$I$28252,$B605,Sheet1!$L$5:$L$28252,$A605,Sheet1!$E$5:$E$28252,"*药机微信*",Sheet1!$D$5:$D$28252,"&lt;&gt;药机微信",Sheet1!$D$5:$D$28252,"&lt;&gt;内部转款",Sheet1!$D$5:$D$28252,"&lt;&gt;内部转账",Sheet1!$E$5:$E$28252,"&lt;&gt;*调拨*")</f>
        <v>0</v>
      </c>
      <c r="Q605" s="32">
        <f>SUMIFS(Sheet1!$F$5:$F$28252,Sheet1!$I$5:$I$28252,$B605,Sheet1!$L$5:$L$28252,$A605,Sheet1!$D$5:$D$28252,"亲情卡",Sheet1!$E$5:$E$28252,"&lt;&gt;*调拨*")+SUMIFS(Sheet1!$F$5:$F$28252,Sheet1!$I$5:$I$28252,$B605,Sheet1!$L$5:$L$28252,$A605,Sheet1!$E$5:$E$28252,"*亲情卡*",Sheet1!$D$5:$D$28252,"&lt;&gt;亲情卡",Sheet1!$D$5:$D$28252,"&lt;&gt;内部转款",Sheet1!$D$5:$D$28252,"&lt;&gt;内部转账",Sheet1!$E$5:$E$28252,"&lt;&gt;*调拨*")</f>
        <v>0</v>
      </c>
      <c r="R605" s="32">
        <f>SUMIFS(Sheet1!$F$5:$F$28252,Sheet1!$I$5:$I$28252,$B605,Sheet1!$L$5:$L$28252,$A605,Sheet1!$D$5:$D$28252,"优惠券",Sheet1!$E$5:$E$28252,"&lt;&gt;*调拨*")+SUMIFS(Sheet1!$F$5:$F$28252,Sheet1!$I$5:$I$28252,$B605,Sheet1!$L$5:$L$28252,$A605,Sheet1!$E$5:$E$28252,"*优惠券*",Sheet1!$D$5:$D$28252,"&lt;&gt;优惠券",Sheet1!$D$5:$D$28252,"&lt;&gt;内部转款",Sheet1!$D$5:$D$28252,"&lt;&gt;内部转账",Sheet1!$E$5:$E$28252,"&lt;&gt;*调拨*")</f>
        <v>0</v>
      </c>
      <c r="S605" s="32">
        <f>SUMIFS(Sheet1!$F$5:$F$28252,Sheet1!$I$5:$I$28252,$B605,Sheet1!$L$5:$L$28252,$A605,Sheet1!$D$5:$D$28252,"代金券",Sheet1!$E$5:$E$28252,"&lt;&gt;*调拨*")+SUMIFS(Sheet1!$F$5:$F$28252,Sheet1!$I$5:$I$28252,$B605,Sheet1!$L$5:$L$28252,$A605,Sheet1!$E$5:$E$28252,"*代金券*",Sheet1!$D$5:$D$28252,"&lt;&gt;代金券",Sheet1!$D$5:$D$28252,"&lt;&gt;内部转款",Sheet1!$D$5:$D$28252,"&lt;&gt;内部转账",Sheet1!$E$5:$E$28252,"&lt;&gt;*调拨*")</f>
        <v>0</v>
      </c>
      <c r="T605" s="32">
        <f>SUMIFS(Sheet1!$F$5:$F$28252,Sheet1!$I$5:$I$28252,$B605,Sheet1!$L$5:$L$28252,$A605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605,Sheet1!$L$5:$L$28252,$A605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605,Sheet1!$L$5:$L$28252,$A605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605,Sheet1!$L$5:$L$28252,$A605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5" s="32">
        <f>SUMIFS(Sheet1!$F$5:$F$28252,Sheet1!$I$5:$I$28252,$B605,Sheet1!$L$5:$L$28252,$A605,Sheet1!$E$5:$E$28252,"*调拨*")</f>
        <v>0</v>
      </c>
      <c r="V605" s="32">
        <f>SUMIFS(Sheet1!$F$5:$F$28252,Sheet1!$I$5:$I$28252,$B605,Sheet1!$L$5:$L$28252,$A605,Sheet1!$D$5:$D$28252,"储值",Sheet1!$E$5:$E$28252,"&lt;&gt;*调拨*")+SUMIFS(Sheet1!$F$5:$F$28252,Sheet1!$I$5:$I$28252,$B605,Sheet1!$L$5:$L$28252,$A605,Sheet1!$E$5:$E$28252,"*储值*",Sheet1!$D$5:$D$28252,"&lt;&gt;储值",Sheet1!$D$5:$D$28252,"&lt;&gt;内部转款",Sheet1!$D$5:$D$28252,"&lt;&gt;内部转账",Sheet1!$E$5:$E$28252,"&lt;&gt;*调拨*")</f>
        <v>0</v>
      </c>
      <c r="W605" s="32">
        <f>SUMIFS(Sheet1!$F$5:$F$28252,Sheet1!$I$5:$I$28252,$B605,Sheet1!$L$5:$L$28252,$A605,Sheet1!$D$5:$D$28252,"效期",Sheet1!$E$5:$E$28252,"&lt;&gt;*调拨*")+SUMIFS(Sheet1!$F$5:$F$28252,Sheet1!$I$5:$I$28252,$B605,Sheet1!$L$5:$L$28252,$A605,Sheet1!$E$5:$E$28252,"*效期*",Sheet1!$D$5:$D$28252,"&lt;&gt;效期",Sheet1!$D$5:$D$28252,"&lt;&gt;内部转款",Sheet1!$D$5:$D$28252,"&lt;&gt;内部转账",Sheet1!$E$5:$E$28252,"&lt;&gt;*调拨*")</f>
        <v>0</v>
      </c>
      <c r="X605" s="32">
        <f>SUMIFS(Sheet1!$F$5:$F$28252,Sheet1!$I$5:$I$28252,$B605,Sheet1!$L$5:$L$28252,$A605,Sheet1!$D$5:$D$28252,"内部转款",Sheet1!$E$5:$E$28252,"&lt;&gt;*调拨*")+SUMIFS(Sheet1!$F$5:$F$28252,Sheet1!$I$5:$I$28252,$B605,Sheet1!$L$5:$L$28252,$A605,Sheet1!$D$5:$D$28252,"内部转账",Sheet1!$E$5:$E$28252,"&lt;&gt;*调拨*")</f>
        <v>0</v>
      </c>
      <c r="Y605" s="32">
        <f t="shared" si="44"/>
        <v>0</v>
      </c>
      <c r="Z605" s="32">
        <f>SUMIFS(Sheet1!$F$5:$F$28252,Sheet1!$I$5:$I$28252,$B605,Sheet1!$L$5:$L$28252,$A605)</f>
        <v>0</v>
      </c>
      <c r="AA605" s="32">
        <f>SUMIFS(Sheet1!$G$5:$G$28252,Sheet1!$I$5:$I$28252,$B605,Sheet1!$L$5:$L$28252,$A605,Sheet1!$D$5:$D$28252,"工资",Sheet1!$E$5:$E$28252,"&lt;&gt;*调拨*")+SUMIFS(Sheet1!$G$5:$G$28252,Sheet1!$I$5:$I$28252,$B605,Sheet1!$L$5:$L$28252,$A605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05" s="32">
        <f>SUMIFS(Sheet1!$G$5:$G$28252,Sheet1!$I$5:$I$28252,$B605,Sheet1!$L$5:$L$28252,$A605,Sheet1!$D$5:$D$28252,"水费",Sheet1!$E$5:$E$28252,"&lt;&gt;*调拨*")+SUMIFS(Sheet1!$G$5:$G$28252,Sheet1!$I$5:$I$28252,$B605,Sheet1!$L$5:$L$28252,$A605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5" s="32">
        <f>SUMIFS(Sheet1!$G$5:$G$28252,Sheet1!$I$5:$I$28252,$B605,Sheet1!$L$5:$L$28252,$A605,Sheet1!$D$5:$D$28252,"电费",Sheet1!$E$5:$E$28252,"&lt;&gt;*调拨*")+SUMIFS(Sheet1!$G$5:$G$28252,Sheet1!$I$5:$I$28252,$B605,Sheet1!$L$5:$L$28252,$A605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5" s="32">
        <f>SUMIFS(Sheet1!$G$5:$G$28252,Sheet1!$I$5:$I$28252,$B605,Sheet1!$L$5:$L$28252,$A605,Sheet1!$D$5:$D$28252,"宽带费",Sheet1!$E$5:$E$28252,"&lt;&gt;*调拨*")+SUMIFS(Sheet1!$G$5:$G$28252,Sheet1!$I$5:$I$28252,$B605,Sheet1!$L$5:$L$28252,$A605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5" s="32">
        <f>SUMIFS(Sheet1!$G$5:$G$28252,Sheet1!$I$5:$I$28252,$B605,Sheet1!$L$5:$L$28252,$A605,Sheet1!$D$5:$D$28252,"办公费",Sheet1!$E$5:$E$28252,"&lt;&gt;*调拨*")+SUMIFS(Sheet1!$G$5:$G$28252,Sheet1!$I$5:$I$28252,$B605,Sheet1!$L$5:$L$28252,$A605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5" s="32">
        <f>SUMIFS(Sheet1!$G$5:$G$28252,Sheet1!$I$5:$I$28252,$B605,Sheet1!$L$5:$L$28252,$A605,Sheet1!$D$5:$D$28252,"话费",Sheet1!$E$5:$E$28252,"&lt;&gt;*调拨*")+SUMIFS(Sheet1!$G$5:$G$28252,Sheet1!$I$5:$I$28252,$B605,Sheet1!$L$5:$L$28252,$A605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5" s="32">
        <f>SUMIFS(Sheet1!$G$5:$G$28252,Sheet1!$I$5:$I$28252,$B605,Sheet1!$L$5:$L$28252,$A605,Sheet1!$D$5:$D$28252,"房租",Sheet1!$E$5:$E$28252,"&lt;&gt;*调拨*")+SUMIFS(Sheet1!$G$5:$G$28252,Sheet1!$I$5:$I$28252,$B605,Sheet1!$L$5:$L$28252,$A605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5" s="32">
        <f>SUMIFS(Sheet1!$G$5:$G$28252,Sheet1!$I$5:$I$28252,$B605,Sheet1!$L$5:$L$28252,$A605,Sheet1!$E$5:$E$28252,"*调拨*")</f>
        <v>0</v>
      </c>
      <c r="AI605" s="32">
        <f>SUMIFS(Sheet1!$G$5:$G$28252,Sheet1!$I$5:$I$28252,$B605,Sheet1!$L$5:$L$28252,$A605,Sheet1!$D$5:$D$28252,"内部转款",Sheet1!$E$5:$E$28252,"&lt;&gt;*调拨*")+SUMIFS(Sheet1!$G$5:$G$28252,Sheet1!$I$5:$I$28252,$B605,Sheet1!$L$5:$L$28252,$A605,Sheet1!$D$5:$D$28252,"内部转账",Sheet1!$E$5:$E$28252,"&lt;&gt;*调拨*")</f>
        <v>0</v>
      </c>
      <c r="AJ605" s="32">
        <f t="shared" si="45"/>
        <v>0</v>
      </c>
      <c r="AK605" s="32">
        <f>SUMIFS(Sheet1!$G$5:$G$28252,Sheet1!$I$5:$I$28252,$B605,Sheet1!$L$5:$L$28252,$A605)</f>
        <v>0</v>
      </c>
      <c r="AL605" s="32">
        <f t="shared" si="46"/>
        <v>0</v>
      </c>
    </row>
    <row r="606" ht="16.5" spans="1:38">
      <c r="A606" s="30">
        <v>202612</v>
      </c>
      <c r="B606" s="31" t="s">
        <v>676</v>
      </c>
      <c r="C606" s="32">
        <f>SUMIFS(Sheet1!$F$5:$F$28252,Sheet1!$I$5:$I$28252,$B606,Sheet1!$L$5:$L$28252,$A606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06" s="32">
        <f>SUMIFS(Sheet1!$F$5:$F$28252,Sheet1!$I$5:$I$28252,$B606,Sheet1!$L$5:$L$28252,$A606,Sheet1!$D$5:$D$28252,"医保即时拨付",Sheet1!$E$5:$E$28252,"&lt;&gt;*调拨*")+SUMIFS(Sheet1!$F$5:$F$28252,Sheet1!$I$5:$I$28252,$B606,Sheet1!$L$5:$L$28252,$A606,Sheet1!$E$5:$E$28252,"*医保即时拨付*",Sheet1!$D$5:$D$28252,"&lt;&gt;医保即时拨付",Sheet1!$D$5:$D$28252,"&lt;&gt;内部转款",Sheet1!$D$5:$D$28252,"&lt;&gt;内部转账",Sheet1!$E$5:$E$28252,"&lt;&gt;*调拨*")</f>
        <v>0</v>
      </c>
      <c r="E606" s="32">
        <f>SUMIFS(Sheet1!$F$5:$F$28252,Sheet1!$I$5:$I$28252,$B606,Sheet1!$L$5:$L$28252,$A606,Sheet1!$D$5:$D$28252,"医保",Sheet1!$E$5:$E$28252,"&lt;&gt;*调拨*",Sheet1!$E$5:$E$28252,"&lt;&gt;*医保即时拨付*")+SUMIFS(Sheet1!$F$5:$F$28252,Sheet1!$I$5:$I$28252,$B606,Sheet1!$L$5:$L$28252,$A606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6" s="32">
        <f>SUMIFS(Sheet1!$F$5:$F$28252,Sheet1!$I$5:$I$28252,$B606,Sheet1!$L$5:$L$28252,$A606,Sheet1!$D$5:$D$28252,"聚合",Sheet1!$E$5:$E$28252,"&lt;&gt;*调拨*")+SUMIFS(Sheet1!$F$5:$F$28252,Sheet1!$I$5:$I$28252,$B606,Sheet1!$L$5:$L$28252,$A606,Sheet1!$E$5:$E$28252,"*聚合*",Sheet1!$D$5:$D$28252,"&lt;&gt;聚合",Sheet1!$D$5:$D$28252,"&lt;&gt;内部转款",Sheet1!$D$5:$D$28252,"&lt;&gt;内部转账",Sheet1!$E$5:$E$28252,"&lt;&gt;*调拨*")</f>
        <v>0</v>
      </c>
      <c r="G606" s="32">
        <f>SUMIFS(Sheet1!$F$5:$F$28252,Sheet1!$I$5:$I$28252,$B606,Sheet1!$L$5:$L$28252,$A606,Sheet1!$D$5:$D$28252,"24小时微信",Sheet1!$E$5:$E$28252,"&lt;&gt;*调拨*")+SUMIFS(Sheet1!$F$5:$F$28252,Sheet1!$I$5:$I$28252,$B606,Sheet1!$L$5:$L$28252,$A606,Sheet1!$E$5:$E$28252,"*24小时微信*",Sheet1!$D$5:$D$28252,"&lt;&gt;24小时微信",Sheet1!$D$5:$D$28252,"&lt;&gt;内部转款",Sheet1!$D$5:$D$28252,"&lt;&gt;内部转账",Sheet1!$E$5:$E$28252,"&lt;&gt;*调拨*")</f>
        <v>0</v>
      </c>
      <c r="H606" s="32">
        <f>SUMIFS(Sheet1!$F$5:$F$28252,Sheet1!$I$5:$I$28252,$B606,Sheet1!$L$5:$L$28252,$A606,Sheet1!$D$5:$D$28252,"美团",Sheet1!$E$5:$E$28252,"&lt;&gt;*调拨*")+SUMIFS(Sheet1!$F$5:$F$28252,Sheet1!$I$5:$I$28252,$B606,Sheet1!$L$5:$L$28252,$A606,Sheet1!$E$5:$E$28252,"*美团*",Sheet1!$D$5:$D$28252,"&lt;&gt;美团",Sheet1!$D$5:$D$28252,"&lt;&gt;内部转款",Sheet1!$D$5:$D$28252,"&lt;&gt;内部转账",Sheet1!$E$5:$E$28252,"&lt;&gt;*调拨*")</f>
        <v>0</v>
      </c>
      <c r="I606" s="32">
        <f>SUMIFS(Sheet1!$F$5:$F$28252,Sheet1!$I$5:$I$28252,$B606,Sheet1!$L$5:$L$28252,$A606,Sheet1!$D$5:$D$28252,"饿了么",Sheet1!$E$5:$E$28252,"&lt;&gt;*调拨*")+SUMIFS(Sheet1!$F$5:$F$28252,Sheet1!$I$5:$I$28252,$B606,Sheet1!$L$5:$L$28252,$A606,Sheet1!$E$5:$E$28252,"*饿了么*",Sheet1!$D$5:$D$28252,"&lt;&gt;饿了么",Sheet1!$D$5:$D$28252,"&lt;&gt;内部转款",Sheet1!$D$5:$D$28252,"&lt;&gt;内部转账",Sheet1!$E$5:$E$28252,"&lt;&gt;*调拨*")</f>
        <v>0</v>
      </c>
      <c r="J606" s="32">
        <f>SUMIFS(Sheet1!$F$5:$F$28252,Sheet1!$I$5:$I$28252,$B606,Sheet1!$L$5:$L$28252,$A606,Sheet1!$D$5:$D$28252,"健E卡",Sheet1!$E$5:$E$28252,"&lt;&gt;*调拨*")+SUMIFS(Sheet1!$F$5:$F$28252,Sheet1!$I$5:$I$28252,$B606,Sheet1!$L$5:$L$28252,$A606,Sheet1!$E$5:$E$28252,"*健E卡*",Sheet1!$D$5:$D$28252,"&lt;&gt;健E卡",Sheet1!$D$5:$D$28252,"&lt;&gt;内部转款",Sheet1!$D$5:$D$28252,"&lt;&gt;内部转账",Sheet1!$E$5:$E$28252,"&lt;&gt;*调拨*")</f>
        <v>0</v>
      </c>
      <c r="K606" s="32">
        <f>SUMIFS(Sheet1!$F$5:$F$28252,Sheet1!$I$5:$I$28252,$B606,Sheet1!$L$5:$L$28252,$A606,Sheet1!$D$5:$D$28252,"抖音",Sheet1!$E$5:$E$28252,"&lt;&gt;*调拨*")+SUMIFS(Sheet1!$F$5:$F$28252,Sheet1!$I$5:$I$28252,$B606,Sheet1!$L$5:$L$28252,$A606,Sheet1!$E$5:$E$28252,"*抖音*",Sheet1!$D$5:$D$28252,"&lt;&gt;抖音",Sheet1!$D$5:$D$28252,"&lt;&gt;内部转款",Sheet1!$D$5:$D$28252,"&lt;&gt;内部转账",Sheet1!$E$5:$E$28252,"&lt;&gt;*调拨*")</f>
        <v>0</v>
      </c>
      <c r="L606" s="32">
        <f>SUMIFS(Sheet1!$F$5:$F$28252,Sheet1!$I$5:$I$28252,$B606,Sheet1!$L$5:$L$28252,$A606,Sheet1!$D$5:$D$28252,"医卡通",Sheet1!$E$5:$E$28252,"&lt;&gt;*调拨*")+SUMIFS(Sheet1!$F$5:$F$28252,Sheet1!$I$5:$I$28252,$B606,Sheet1!$L$5:$L$28252,$A606,Sheet1!$E$5:$E$28252,"*医卡通*",Sheet1!$D$5:$D$28252,"&lt;&gt;医卡通",Sheet1!$D$5:$D$28252,"&lt;&gt;内部转款",Sheet1!$D$5:$D$28252,"&lt;&gt;内部转账",Sheet1!$E$5:$E$28252,"&lt;&gt;*调拨*")</f>
        <v>0</v>
      </c>
      <c r="M606" s="32">
        <f>SUMIFS(Sheet1!$F$5:$F$28252,Sheet1!$I$5:$I$28252,$B606,Sheet1!$L$5:$L$28252,$A606,Sheet1!$D$5:$D$28252,"企健网",Sheet1!$E$5:$E$28252,"&lt;&gt;*调拨*")+SUMIFS(Sheet1!$F$5:$F$28252,Sheet1!$I$5:$I$28252,$B606,Sheet1!$L$5:$L$28252,$A606,Sheet1!$E$5:$E$28252,"*企健网*",Sheet1!$D$5:$D$28252,"&lt;&gt;企健网",Sheet1!$D$5:$D$28252,"&lt;&gt;内部转款",Sheet1!$D$5:$D$28252,"&lt;&gt;内部转账",Sheet1!$E$5:$E$28252,"&lt;&gt;*调拨*")</f>
        <v>0</v>
      </c>
      <c r="N606" s="32">
        <f>SUMIFS(Sheet1!$F$5:$F$28252,Sheet1!$I$5:$I$28252,$B606,Sheet1!$L$5:$L$28252,$A606,Sheet1!$D$5:$D$28252,"银联",Sheet1!$E$5:$E$28252,"&lt;&gt;*调拨*")+SUMIFS(Sheet1!$F$5:$F$28252,Sheet1!$I$5:$I$28252,$B606,Sheet1!$L$5:$L$28252,$A606,Sheet1!$E$5:$E$28252,"*银联*",Sheet1!$D$5:$D$28252,"&lt;&gt;银联",Sheet1!$D$5:$D$28252,"&lt;&gt;内部转款",Sheet1!$D$5:$D$28252,"&lt;&gt;内部转账",Sheet1!$E$5:$E$28252,"&lt;&gt;*调拨*")</f>
        <v>0</v>
      </c>
      <c r="O606" s="32">
        <f>SUMIFS(Sheet1!$F$5:$F$28252,Sheet1!$I$5:$I$28252,$B606,Sheet1!$L$5:$L$28252,$A606,Sheet1!$D$5:$D$28252,"京东",Sheet1!$E$5:$E$28252,"&lt;&gt;*调拨*")+SUMIFS(Sheet1!$F$5:$F$28252,Sheet1!$I$5:$I$28252,$B606,Sheet1!$L$5:$L$28252,$A606,Sheet1!$E$5:$E$28252,"*京东*",Sheet1!$D$5:$D$28252,"&lt;&gt;京东",Sheet1!$D$5:$D$28252,"&lt;&gt;内部转款",Sheet1!$D$5:$D$28252,"&lt;&gt;内部转账",Sheet1!$E$5:$E$28252,"&lt;&gt;*调拨*")</f>
        <v>0</v>
      </c>
      <c r="P606" s="32">
        <f>SUMIFS(Sheet1!$F$5:$F$28252,Sheet1!$I$5:$I$28252,$B606,Sheet1!$L$5:$L$28252,$A606,Sheet1!$D$5:$D$28252,"药机微信",Sheet1!$E$5:$E$28252,"&lt;&gt;*调拨*")+SUMIFS(Sheet1!$F$5:$F$28252,Sheet1!$I$5:$I$28252,$B606,Sheet1!$L$5:$L$28252,$A606,Sheet1!$E$5:$E$28252,"*药机微信*",Sheet1!$D$5:$D$28252,"&lt;&gt;药机微信",Sheet1!$D$5:$D$28252,"&lt;&gt;内部转款",Sheet1!$D$5:$D$28252,"&lt;&gt;内部转账",Sheet1!$E$5:$E$28252,"&lt;&gt;*调拨*")</f>
        <v>0</v>
      </c>
      <c r="Q606" s="32">
        <f>SUMIFS(Sheet1!$F$5:$F$28252,Sheet1!$I$5:$I$28252,$B606,Sheet1!$L$5:$L$28252,$A606,Sheet1!$D$5:$D$28252,"亲情卡",Sheet1!$E$5:$E$28252,"&lt;&gt;*调拨*")+SUMIFS(Sheet1!$F$5:$F$28252,Sheet1!$I$5:$I$28252,$B606,Sheet1!$L$5:$L$28252,$A606,Sheet1!$E$5:$E$28252,"*亲情卡*",Sheet1!$D$5:$D$28252,"&lt;&gt;亲情卡",Sheet1!$D$5:$D$28252,"&lt;&gt;内部转款",Sheet1!$D$5:$D$28252,"&lt;&gt;内部转账",Sheet1!$E$5:$E$28252,"&lt;&gt;*调拨*")</f>
        <v>0</v>
      </c>
      <c r="R606" s="32">
        <f>SUMIFS(Sheet1!$F$5:$F$28252,Sheet1!$I$5:$I$28252,$B606,Sheet1!$L$5:$L$28252,$A606,Sheet1!$D$5:$D$28252,"优惠券",Sheet1!$E$5:$E$28252,"&lt;&gt;*调拨*")+SUMIFS(Sheet1!$F$5:$F$28252,Sheet1!$I$5:$I$28252,$B606,Sheet1!$L$5:$L$28252,$A606,Sheet1!$E$5:$E$28252,"*优惠券*",Sheet1!$D$5:$D$28252,"&lt;&gt;优惠券",Sheet1!$D$5:$D$28252,"&lt;&gt;内部转款",Sheet1!$D$5:$D$28252,"&lt;&gt;内部转账",Sheet1!$E$5:$E$28252,"&lt;&gt;*调拨*")</f>
        <v>0</v>
      </c>
      <c r="S606" s="32">
        <f>SUMIFS(Sheet1!$F$5:$F$28252,Sheet1!$I$5:$I$28252,$B606,Sheet1!$L$5:$L$28252,$A606,Sheet1!$D$5:$D$28252,"代金券",Sheet1!$E$5:$E$28252,"&lt;&gt;*调拨*")+SUMIFS(Sheet1!$F$5:$F$28252,Sheet1!$I$5:$I$28252,$B606,Sheet1!$L$5:$L$28252,$A606,Sheet1!$E$5:$E$28252,"*代金券*",Sheet1!$D$5:$D$28252,"&lt;&gt;代金券",Sheet1!$D$5:$D$28252,"&lt;&gt;内部转款",Sheet1!$D$5:$D$28252,"&lt;&gt;内部转账",Sheet1!$E$5:$E$28252,"&lt;&gt;*调拨*")</f>
        <v>0</v>
      </c>
      <c r="T606" s="32">
        <f>SUMIFS(Sheet1!$F$5:$F$28252,Sheet1!$I$5:$I$28252,$B606,Sheet1!$L$5:$L$28252,$A606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606,Sheet1!$L$5:$L$28252,$A606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606,Sheet1!$L$5:$L$28252,$A606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606,Sheet1!$L$5:$L$28252,$A606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6" s="32">
        <f>SUMIFS(Sheet1!$F$5:$F$28252,Sheet1!$I$5:$I$28252,$B606,Sheet1!$L$5:$L$28252,$A606,Sheet1!$E$5:$E$28252,"*调拨*")</f>
        <v>0</v>
      </c>
      <c r="V606" s="32">
        <f>SUMIFS(Sheet1!$F$5:$F$28252,Sheet1!$I$5:$I$28252,$B606,Sheet1!$L$5:$L$28252,$A606,Sheet1!$D$5:$D$28252,"储值",Sheet1!$E$5:$E$28252,"&lt;&gt;*调拨*")+SUMIFS(Sheet1!$F$5:$F$28252,Sheet1!$I$5:$I$28252,$B606,Sheet1!$L$5:$L$28252,$A606,Sheet1!$E$5:$E$28252,"*储值*",Sheet1!$D$5:$D$28252,"&lt;&gt;储值",Sheet1!$D$5:$D$28252,"&lt;&gt;内部转款",Sheet1!$D$5:$D$28252,"&lt;&gt;内部转账",Sheet1!$E$5:$E$28252,"&lt;&gt;*调拨*")</f>
        <v>0</v>
      </c>
      <c r="W606" s="32">
        <f>SUMIFS(Sheet1!$F$5:$F$28252,Sheet1!$I$5:$I$28252,$B606,Sheet1!$L$5:$L$28252,$A606,Sheet1!$D$5:$D$28252,"效期",Sheet1!$E$5:$E$28252,"&lt;&gt;*调拨*")+SUMIFS(Sheet1!$F$5:$F$28252,Sheet1!$I$5:$I$28252,$B606,Sheet1!$L$5:$L$28252,$A606,Sheet1!$E$5:$E$28252,"*效期*",Sheet1!$D$5:$D$28252,"&lt;&gt;效期",Sheet1!$D$5:$D$28252,"&lt;&gt;内部转款",Sheet1!$D$5:$D$28252,"&lt;&gt;内部转账",Sheet1!$E$5:$E$28252,"&lt;&gt;*调拨*")</f>
        <v>0</v>
      </c>
      <c r="X606" s="32">
        <f>SUMIFS(Sheet1!$F$5:$F$28252,Sheet1!$I$5:$I$28252,$B606,Sheet1!$L$5:$L$28252,$A606,Sheet1!$D$5:$D$28252,"内部转款",Sheet1!$E$5:$E$28252,"&lt;&gt;*调拨*")+SUMIFS(Sheet1!$F$5:$F$28252,Sheet1!$I$5:$I$28252,$B606,Sheet1!$L$5:$L$28252,$A606,Sheet1!$D$5:$D$28252,"内部转账",Sheet1!$E$5:$E$28252,"&lt;&gt;*调拨*")</f>
        <v>0</v>
      </c>
      <c r="Y606" s="32">
        <f t="shared" si="44"/>
        <v>0</v>
      </c>
      <c r="Z606" s="32">
        <f>SUMIFS(Sheet1!$F$5:$F$28252,Sheet1!$I$5:$I$28252,$B606,Sheet1!$L$5:$L$28252,$A606)</f>
        <v>0</v>
      </c>
      <c r="AA606" s="32">
        <f>SUMIFS(Sheet1!$G$5:$G$28252,Sheet1!$I$5:$I$28252,$B606,Sheet1!$L$5:$L$28252,$A606,Sheet1!$D$5:$D$28252,"工资",Sheet1!$E$5:$E$28252,"&lt;&gt;*调拨*")+SUMIFS(Sheet1!$G$5:$G$28252,Sheet1!$I$5:$I$28252,$B606,Sheet1!$L$5:$L$28252,$A606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06" s="32">
        <f>SUMIFS(Sheet1!$G$5:$G$28252,Sheet1!$I$5:$I$28252,$B606,Sheet1!$L$5:$L$28252,$A606,Sheet1!$D$5:$D$28252,"水费",Sheet1!$E$5:$E$28252,"&lt;&gt;*调拨*")+SUMIFS(Sheet1!$G$5:$G$28252,Sheet1!$I$5:$I$28252,$B606,Sheet1!$L$5:$L$28252,$A606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6" s="32">
        <f>SUMIFS(Sheet1!$G$5:$G$28252,Sheet1!$I$5:$I$28252,$B606,Sheet1!$L$5:$L$28252,$A606,Sheet1!$D$5:$D$28252,"电费",Sheet1!$E$5:$E$28252,"&lt;&gt;*调拨*")+SUMIFS(Sheet1!$G$5:$G$28252,Sheet1!$I$5:$I$28252,$B606,Sheet1!$L$5:$L$28252,$A606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6" s="32">
        <f>SUMIFS(Sheet1!$G$5:$G$28252,Sheet1!$I$5:$I$28252,$B606,Sheet1!$L$5:$L$28252,$A606,Sheet1!$D$5:$D$28252,"宽带费",Sheet1!$E$5:$E$28252,"&lt;&gt;*调拨*")+SUMIFS(Sheet1!$G$5:$G$28252,Sheet1!$I$5:$I$28252,$B606,Sheet1!$L$5:$L$28252,$A606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6" s="32">
        <f>SUMIFS(Sheet1!$G$5:$G$28252,Sheet1!$I$5:$I$28252,$B606,Sheet1!$L$5:$L$28252,$A606,Sheet1!$D$5:$D$28252,"办公费",Sheet1!$E$5:$E$28252,"&lt;&gt;*调拨*")+SUMIFS(Sheet1!$G$5:$G$28252,Sheet1!$I$5:$I$28252,$B606,Sheet1!$L$5:$L$28252,$A606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6" s="32">
        <f>SUMIFS(Sheet1!$G$5:$G$28252,Sheet1!$I$5:$I$28252,$B606,Sheet1!$L$5:$L$28252,$A606,Sheet1!$D$5:$D$28252,"话费",Sheet1!$E$5:$E$28252,"&lt;&gt;*调拨*")+SUMIFS(Sheet1!$G$5:$G$28252,Sheet1!$I$5:$I$28252,$B606,Sheet1!$L$5:$L$28252,$A606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6" s="32">
        <f>SUMIFS(Sheet1!$G$5:$G$28252,Sheet1!$I$5:$I$28252,$B606,Sheet1!$L$5:$L$28252,$A606,Sheet1!$D$5:$D$28252,"房租",Sheet1!$E$5:$E$28252,"&lt;&gt;*调拨*")+SUMIFS(Sheet1!$G$5:$G$28252,Sheet1!$I$5:$I$28252,$B606,Sheet1!$L$5:$L$28252,$A606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6" s="32">
        <f>SUMIFS(Sheet1!$G$5:$G$28252,Sheet1!$I$5:$I$28252,$B606,Sheet1!$L$5:$L$28252,$A606,Sheet1!$E$5:$E$28252,"*调拨*")</f>
        <v>0</v>
      </c>
      <c r="AI606" s="32">
        <f>SUMIFS(Sheet1!$G$5:$G$28252,Sheet1!$I$5:$I$28252,$B606,Sheet1!$L$5:$L$28252,$A606,Sheet1!$D$5:$D$28252,"内部转款",Sheet1!$E$5:$E$28252,"&lt;&gt;*调拨*")+SUMIFS(Sheet1!$G$5:$G$28252,Sheet1!$I$5:$I$28252,$B606,Sheet1!$L$5:$L$28252,$A606,Sheet1!$D$5:$D$28252,"内部转账",Sheet1!$E$5:$E$28252,"&lt;&gt;*调拨*")</f>
        <v>0</v>
      </c>
      <c r="AJ606" s="32">
        <f t="shared" si="45"/>
        <v>0</v>
      </c>
      <c r="AK606" s="32">
        <f>SUMIFS(Sheet1!$G$5:$G$28252,Sheet1!$I$5:$I$28252,$B606,Sheet1!$L$5:$L$28252,$A606)</f>
        <v>0</v>
      </c>
      <c r="AL606" s="32">
        <f t="shared" si="46"/>
        <v>0</v>
      </c>
    </row>
    <row r="607" ht="16.5" spans="1:38">
      <c r="A607" s="30">
        <v>202612</v>
      </c>
      <c r="B607" s="31" t="s">
        <v>678</v>
      </c>
      <c r="C607" s="32">
        <f>SUMIFS(Sheet1!$F$5:$F$28252,Sheet1!$I$5:$I$28252,$B607,Sheet1!$L$5:$L$28252,$A607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07" s="32">
        <f>SUMIFS(Sheet1!$F$5:$F$28252,Sheet1!$I$5:$I$28252,$B607,Sheet1!$L$5:$L$28252,$A607,Sheet1!$D$5:$D$28252,"医保即时拨付",Sheet1!$E$5:$E$28252,"&lt;&gt;*调拨*")+SUMIFS(Sheet1!$F$5:$F$28252,Sheet1!$I$5:$I$28252,$B607,Sheet1!$L$5:$L$28252,$A607,Sheet1!$E$5:$E$28252,"*医保即时拨付*",Sheet1!$D$5:$D$28252,"&lt;&gt;医保即时拨付",Sheet1!$D$5:$D$28252,"&lt;&gt;内部转款",Sheet1!$D$5:$D$28252,"&lt;&gt;内部转账",Sheet1!$E$5:$E$28252,"&lt;&gt;*调拨*")</f>
        <v>0</v>
      </c>
      <c r="E607" s="32">
        <f>SUMIFS(Sheet1!$F$5:$F$28252,Sheet1!$I$5:$I$28252,$B607,Sheet1!$L$5:$L$28252,$A607,Sheet1!$D$5:$D$28252,"医保",Sheet1!$E$5:$E$28252,"&lt;&gt;*调拨*",Sheet1!$E$5:$E$28252,"&lt;&gt;*医保即时拨付*")+SUMIFS(Sheet1!$F$5:$F$28252,Sheet1!$I$5:$I$28252,$B607,Sheet1!$L$5:$L$28252,$A607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7" s="32">
        <f>SUMIFS(Sheet1!$F$5:$F$28252,Sheet1!$I$5:$I$28252,$B607,Sheet1!$L$5:$L$28252,$A607,Sheet1!$D$5:$D$28252,"聚合",Sheet1!$E$5:$E$28252,"&lt;&gt;*调拨*")+SUMIFS(Sheet1!$F$5:$F$28252,Sheet1!$I$5:$I$28252,$B607,Sheet1!$L$5:$L$28252,$A607,Sheet1!$E$5:$E$28252,"*聚合*",Sheet1!$D$5:$D$28252,"&lt;&gt;聚合",Sheet1!$D$5:$D$28252,"&lt;&gt;内部转款",Sheet1!$D$5:$D$28252,"&lt;&gt;内部转账",Sheet1!$E$5:$E$28252,"&lt;&gt;*调拨*")</f>
        <v>0</v>
      </c>
      <c r="G607" s="32">
        <f>SUMIFS(Sheet1!$F$5:$F$28252,Sheet1!$I$5:$I$28252,$B607,Sheet1!$L$5:$L$28252,$A607,Sheet1!$D$5:$D$28252,"24小时微信",Sheet1!$E$5:$E$28252,"&lt;&gt;*调拨*")+SUMIFS(Sheet1!$F$5:$F$28252,Sheet1!$I$5:$I$28252,$B607,Sheet1!$L$5:$L$28252,$A607,Sheet1!$E$5:$E$28252,"*24小时微信*",Sheet1!$D$5:$D$28252,"&lt;&gt;24小时微信",Sheet1!$D$5:$D$28252,"&lt;&gt;内部转款",Sheet1!$D$5:$D$28252,"&lt;&gt;内部转账",Sheet1!$E$5:$E$28252,"&lt;&gt;*调拨*")</f>
        <v>0</v>
      </c>
      <c r="H607" s="32">
        <f>SUMIFS(Sheet1!$F$5:$F$28252,Sheet1!$I$5:$I$28252,$B607,Sheet1!$L$5:$L$28252,$A607,Sheet1!$D$5:$D$28252,"美团",Sheet1!$E$5:$E$28252,"&lt;&gt;*调拨*")+SUMIFS(Sheet1!$F$5:$F$28252,Sheet1!$I$5:$I$28252,$B607,Sheet1!$L$5:$L$28252,$A607,Sheet1!$E$5:$E$28252,"*美团*",Sheet1!$D$5:$D$28252,"&lt;&gt;美团",Sheet1!$D$5:$D$28252,"&lt;&gt;内部转款",Sheet1!$D$5:$D$28252,"&lt;&gt;内部转账",Sheet1!$E$5:$E$28252,"&lt;&gt;*调拨*")</f>
        <v>0</v>
      </c>
      <c r="I607" s="32">
        <f>SUMIFS(Sheet1!$F$5:$F$28252,Sheet1!$I$5:$I$28252,$B607,Sheet1!$L$5:$L$28252,$A607,Sheet1!$D$5:$D$28252,"饿了么",Sheet1!$E$5:$E$28252,"&lt;&gt;*调拨*")+SUMIFS(Sheet1!$F$5:$F$28252,Sheet1!$I$5:$I$28252,$B607,Sheet1!$L$5:$L$28252,$A607,Sheet1!$E$5:$E$28252,"*饿了么*",Sheet1!$D$5:$D$28252,"&lt;&gt;饿了么",Sheet1!$D$5:$D$28252,"&lt;&gt;内部转款",Sheet1!$D$5:$D$28252,"&lt;&gt;内部转账",Sheet1!$E$5:$E$28252,"&lt;&gt;*调拨*")</f>
        <v>0</v>
      </c>
      <c r="J607" s="32">
        <f>SUMIFS(Sheet1!$F$5:$F$28252,Sheet1!$I$5:$I$28252,$B607,Sheet1!$L$5:$L$28252,$A607,Sheet1!$D$5:$D$28252,"健E卡",Sheet1!$E$5:$E$28252,"&lt;&gt;*调拨*")+SUMIFS(Sheet1!$F$5:$F$28252,Sheet1!$I$5:$I$28252,$B607,Sheet1!$L$5:$L$28252,$A607,Sheet1!$E$5:$E$28252,"*健E卡*",Sheet1!$D$5:$D$28252,"&lt;&gt;健E卡",Sheet1!$D$5:$D$28252,"&lt;&gt;内部转款",Sheet1!$D$5:$D$28252,"&lt;&gt;内部转账",Sheet1!$E$5:$E$28252,"&lt;&gt;*调拨*")</f>
        <v>0</v>
      </c>
      <c r="K607" s="32">
        <f>SUMIFS(Sheet1!$F$5:$F$28252,Sheet1!$I$5:$I$28252,$B607,Sheet1!$L$5:$L$28252,$A607,Sheet1!$D$5:$D$28252,"抖音",Sheet1!$E$5:$E$28252,"&lt;&gt;*调拨*")+SUMIFS(Sheet1!$F$5:$F$28252,Sheet1!$I$5:$I$28252,$B607,Sheet1!$L$5:$L$28252,$A607,Sheet1!$E$5:$E$28252,"*抖音*",Sheet1!$D$5:$D$28252,"&lt;&gt;抖音",Sheet1!$D$5:$D$28252,"&lt;&gt;内部转款",Sheet1!$D$5:$D$28252,"&lt;&gt;内部转账",Sheet1!$E$5:$E$28252,"&lt;&gt;*调拨*")</f>
        <v>0</v>
      </c>
      <c r="L607" s="32">
        <f>SUMIFS(Sheet1!$F$5:$F$28252,Sheet1!$I$5:$I$28252,$B607,Sheet1!$L$5:$L$28252,$A607,Sheet1!$D$5:$D$28252,"医卡通",Sheet1!$E$5:$E$28252,"&lt;&gt;*调拨*")+SUMIFS(Sheet1!$F$5:$F$28252,Sheet1!$I$5:$I$28252,$B607,Sheet1!$L$5:$L$28252,$A607,Sheet1!$E$5:$E$28252,"*医卡通*",Sheet1!$D$5:$D$28252,"&lt;&gt;医卡通",Sheet1!$D$5:$D$28252,"&lt;&gt;内部转款",Sheet1!$D$5:$D$28252,"&lt;&gt;内部转账",Sheet1!$E$5:$E$28252,"&lt;&gt;*调拨*")</f>
        <v>0</v>
      </c>
      <c r="M607" s="32">
        <f>SUMIFS(Sheet1!$F$5:$F$28252,Sheet1!$I$5:$I$28252,$B607,Sheet1!$L$5:$L$28252,$A607,Sheet1!$D$5:$D$28252,"企健网",Sheet1!$E$5:$E$28252,"&lt;&gt;*调拨*")+SUMIFS(Sheet1!$F$5:$F$28252,Sheet1!$I$5:$I$28252,$B607,Sheet1!$L$5:$L$28252,$A607,Sheet1!$E$5:$E$28252,"*企健网*",Sheet1!$D$5:$D$28252,"&lt;&gt;企健网",Sheet1!$D$5:$D$28252,"&lt;&gt;内部转款",Sheet1!$D$5:$D$28252,"&lt;&gt;内部转账",Sheet1!$E$5:$E$28252,"&lt;&gt;*调拨*")</f>
        <v>0</v>
      </c>
      <c r="N607" s="32">
        <f>SUMIFS(Sheet1!$F$5:$F$28252,Sheet1!$I$5:$I$28252,$B607,Sheet1!$L$5:$L$28252,$A607,Sheet1!$D$5:$D$28252,"银联",Sheet1!$E$5:$E$28252,"&lt;&gt;*调拨*")+SUMIFS(Sheet1!$F$5:$F$28252,Sheet1!$I$5:$I$28252,$B607,Sheet1!$L$5:$L$28252,$A607,Sheet1!$E$5:$E$28252,"*银联*",Sheet1!$D$5:$D$28252,"&lt;&gt;银联",Sheet1!$D$5:$D$28252,"&lt;&gt;内部转款",Sheet1!$D$5:$D$28252,"&lt;&gt;内部转账",Sheet1!$E$5:$E$28252,"&lt;&gt;*调拨*")</f>
        <v>0</v>
      </c>
      <c r="O607" s="32">
        <f>SUMIFS(Sheet1!$F$5:$F$28252,Sheet1!$I$5:$I$28252,$B607,Sheet1!$L$5:$L$28252,$A607,Sheet1!$D$5:$D$28252,"京东",Sheet1!$E$5:$E$28252,"&lt;&gt;*调拨*")+SUMIFS(Sheet1!$F$5:$F$28252,Sheet1!$I$5:$I$28252,$B607,Sheet1!$L$5:$L$28252,$A607,Sheet1!$E$5:$E$28252,"*京东*",Sheet1!$D$5:$D$28252,"&lt;&gt;京东",Sheet1!$D$5:$D$28252,"&lt;&gt;内部转款",Sheet1!$D$5:$D$28252,"&lt;&gt;内部转账",Sheet1!$E$5:$E$28252,"&lt;&gt;*调拨*")</f>
        <v>0</v>
      </c>
      <c r="P607" s="32">
        <f>SUMIFS(Sheet1!$F$5:$F$28252,Sheet1!$I$5:$I$28252,$B607,Sheet1!$L$5:$L$28252,$A607,Sheet1!$D$5:$D$28252,"药机微信",Sheet1!$E$5:$E$28252,"&lt;&gt;*调拨*")+SUMIFS(Sheet1!$F$5:$F$28252,Sheet1!$I$5:$I$28252,$B607,Sheet1!$L$5:$L$28252,$A607,Sheet1!$E$5:$E$28252,"*药机微信*",Sheet1!$D$5:$D$28252,"&lt;&gt;药机微信",Sheet1!$D$5:$D$28252,"&lt;&gt;内部转款",Sheet1!$D$5:$D$28252,"&lt;&gt;内部转账",Sheet1!$E$5:$E$28252,"&lt;&gt;*调拨*")</f>
        <v>0</v>
      </c>
      <c r="Q607" s="32">
        <f>SUMIFS(Sheet1!$F$5:$F$28252,Sheet1!$I$5:$I$28252,$B607,Sheet1!$L$5:$L$28252,$A607,Sheet1!$D$5:$D$28252,"亲情卡",Sheet1!$E$5:$E$28252,"&lt;&gt;*调拨*")+SUMIFS(Sheet1!$F$5:$F$28252,Sheet1!$I$5:$I$28252,$B607,Sheet1!$L$5:$L$28252,$A607,Sheet1!$E$5:$E$28252,"*亲情卡*",Sheet1!$D$5:$D$28252,"&lt;&gt;亲情卡",Sheet1!$D$5:$D$28252,"&lt;&gt;内部转款",Sheet1!$D$5:$D$28252,"&lt;&gt;内部转账",Sheet1!$E$5:$E$28252,"&lt;&gt;*调拨*")</f>
        <v>0</v>
      </c>
      <c r="R607" s="32">
        <f>SUMIFS(Sheet1!$F$5:$F$28252,Sheet1!$I$5:$I$28252,$B607,Sheet1!$L$5:$L$28252,$A607,Sheet1!$D$5:$D$28252,"优惠券",Sheet1!$E$5:$E$28252,"&lt;&gt;*调拨*")+SUMIFS(Sheet1!$F$5:$F$28252,Sheet1!$I$5:$I$28252,$B607,Sheet1!$L$5:$L$28252,$A607,Sheet1!$E$5:$E$28252,"*优惠券*",Sheet1!$D$5:$D$28252,"&lt;&gt;优惠券",Sheet1!$D$5:$D$28252,"&lt;&gt;内部转款",Sheet1!$D$5:$D$28252,"&lt;&gt;内部转账",Sheet1!$E$5:$E$28252,"&lt;&gt;*调拨*")</f>
        <v>0</v>
      </c>
      <c r="S607" s="32">
        <f>SUMIFS(Sheet1!$F$5:$F$28252,Sheet1!$I$5:$I$28252,$B607,Sheet1!$L$5:$L$28252,$A607,Sheet1!$D$5:$D$28252,"代金券",Sheet1!$E$5:$E$28252,"&lt;&gt;*调拨*")+SUMIFS(Sheet1!$F$5:$F$28252,Sheet1!$I$5:$I$28252,$B607,Sheet1!$L$5:$L$28252,$A607,Sheet1!$E$5:$E$28252,"*代金券*",Sheet1!$D$5:$D$28252,"&lt;&gt;代金券",Sheet1!$D$5:$D$28252,"&lt;&gt;内部转款",Sheet1!$D$5:$D$28252,"&lt;&gt;内部转账",Sheet1!$E$5:$E$28252,"&lt;&gt;*调拨*")</f>
        <v>0</v>
      </c>
      <c r="T607" s="32">
        <f>SUMIFS(Sheet1!$F$5:$F$28252,Sheet1!$I$5:$I$28252,$B607,Sheet1!$L$5:$L$28252,$A607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607,Sheet1!$L$5:$L$28252,$A607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607,Sheet1!$L$5:$L$28252,$A607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607,Sheet1!$L$5:$L$28252,$A607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7" s="32">
        <f>SUMIFS(Sheet1!$F$5:$F$28252,Sheet1!$I$5:$I$28252,$B607,Sheet1!$L$5:$L$28252,$A607,Sheet1!$E$5:$E$28252,"*调拨*")</f>
        <v>0</v>
      </c>
      <c r="V607" s="32">
        <f>SUMIFS(Sheet1!$F$5:$F$28252,Sheet1!$I$5:$I$28252,$B607,Sheet1!$L$5:$L$28252,$A607,Sheet1!$D$5:$D$28252,"储值",Sheet1!$E$5:$E$28252,"&lt;&gt;*调拨*")+SUMIFS(Sheet1!$F$5:$F$28252,Sheet1!$I$5:$I$28252,$B607,Sheet1!$L$5:$L$28252,$A607,Sheet1!$E$5:$E$28252,"*储值*",Sheet1!$D$5:$D$28252,"&lt;&gt;储值",Sheet1!$D$5:$D$28252,"&lt;&gt;内部转款",Sheet1!$D$5:$D$28252,"&lt;&gt;内部转账",Sheet1!$E$5:$E$28252,"&lt;&gt;*调拨*")</f>
        <v>0</v>
      </c>
      <c r="W607" s="32">
        <f>SUMIFS(Sheet1!$F$5:$F$28252,Sheet1!$I$5:$I$28252,$B607,Sheet1!$L$5:$L$28252,$A607,Sheet1!$D$5:$D$28252,"效期",Sheet1!$E$5:$E$28252,"&lt;&gt;*调拨*")+SUMIFS(Sheet1!$F$5:$F$28252,Sheet1!$I$5:$I$28252,$B607,Sheet1!$L$5:$L$28252,$A607,Sheet1!$E$5:$E$28252,"*效期*",Sheet1!$D$5:$D$28252,"&lt;&gt;效期",Sheet1!$D$5:$D$28252,"&lt;&gt;内部转款",Sheet1!$D$5:$D$28252,"&lt;&gt;内部转账",Sheet1!$E$5:$E$28252,"&lt;&gt;*调拨*")</f>
        <v>0</v>
      </c>
      <c r="X607" s="32">
        <f>SUMIFS(Sheet1!$F$5:$F$28252,Sheet1!$I$5:$I$28252,$B607,Sheet1!$L$5:$L$28252,$A607,Sheet1!$D$5:$D$28252,"内部转款",Sheet1!$E$5:$E$28252,"&lt;&gt;*调拨*")+SUMIFS(Sheet1!$F$5:$F$28252,Sheet1!$I$5:$I$28252,$B607,Sheet1!$L$5:$L$28252,$A607,Sheet1!$D$5:$D$28252,"内部转账",Sheet1!$E$5:$E$28252,"&lt;&gt;*调拨*")</f>
        <v>0</v>
      </c>
      <c r="Y607" s="32">
        <f t="shared" si="44"/>
        <v>0</v>
      </c>
      <c r="Z607" s="32">
        <f>SUMIFS(Sheet1!$F$5:$F$28252,Sheet1!$I$5:$I$28252,$B607,Sheet1!$L$5:$L$28252,$A607)</f>
        <v>0</v>
      </c>
      <c r="AA607" s="32">
        <f>SUMIFS(Sheet1!$G$5:$G$28252,Sheet1!$I$5:$I$28252,$B607,Sheet1!$L$5:$L$28252,$A607,Sheet1!$D$5:$D$28252,"工资",Sheet1!$E$5:$E$28252,"&lt;&gt;*调拨*")+SUMIFS(Sheet1!$G$5:$G$28252,Sheet1!$I$5:$I$28252,$B607,Sheet1!$L$5:$L$28252,$A607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07" s="32">
        <f>SUMIFS(Sheet1!$G$5:$G$28252,Sheet1!$I$5:$I$28252,$B607,Sheet1!$L$5:$L$28252,$A607,Sheet1!$D$5:$D$28252,"水费",Sheet1!$E$5:$E$28252,"&lt;&gt;*调拨*")+SUMIFS(Sheet1!$G$5:$G$28252,Sheet1!$I$5:$I$28252,$B607,Sheet1!$L$5:$L$28252,$A607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7" s="32">
        <f>SUMIFS(Sheet1!$G$5:$G$28252,Sheet1!$I$5:$I$28252,$B607,Sheet1!$L$5:$L$28252,$A607,Sheet1!$D$5:$D$28252,"电费",Sheet1!$E$5:$E$28252,"&lt;&gt;*调拨*")+SUMIFS(Sheet1!$G$5:$G$28252,Sheet1!$I$5:$I$28252,$B607,Sheet1!$L$5:$L$28252,$A607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7" s="32">
        <f>SUMIFS(Sheet1!$G$5:$G$28252,Sheet1!$I$5:$I$28252,$B607,Sheet1!$L$5:$L$28252,$A607,Sheet1!$D$5:$D$28252,"宽带费",Sheet1!$E$5:$E$28252,"&lt;&gt;*调拨*")+SUMIFS(Sheet1!$G$5:$G$28252,Sheet1!$I$5:$I$28252,$B607,Sheet1!$L$5:$L$28252,$A607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7" s="32">
        <f>SUMIFS(Sheet1!$G$5:$G$28252,Sheet1!$I$5:$I$28252,$B607,Sheet1!$L$5:$L$28252,$A607,Sheet1!$D$5:$D$28252,"办公费",Sheet1!$E$5:$E$28252,"&lt;&gt;*调拨*")+SUMIFS(Sheet1!$G$5:$G$28252,Sheet1!$I$5:$I$28252,$B607,Sheet1!$L$5:$L$28252,$A607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7" s="32">
        <f>SUMIFS(Sheet1!$G$5:$G$28252,Sheet1!$I$5:$I$28252,$B607,Sheet1!$L$5:$L$28252,$A607,Sheet1!$D$5:$D$28252,"话费",Sheet1!$E$5:$E$28252,"&lt;&gt;*调拨*")+SUMIFS(Sheet1!$G$5:$G$28252,Sheet1!$I$5:$I$28252,$B607,Sheet1!$L$5:$L$28252,$A607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7" s="32">
        <f>SUMIFS(Sheet1!$G$5:$G$28252,Sheet1!$I$5:$I$28252,$B607,Sheet1!$L$5:$L$28252,$A607,Sheet1!$D$5:$D$28252,"房租",Sheet1!$E$5:$E$28252,"&lt;&gt;*调拨*")+SUMIFS(Sheet1!$G$5:$G$28252,Sheet1!$I$5:$I$28252,$B607,Sheet1!$L$5:$L$28252,$A607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7" s="32">
        <f>SUMIFS(Sheet1!$G$5:$G$28252,Sheet1!$I$5:$I$28252,$B607,Sheet1!$L$5:$L$28252,$A607,Sheet1!$E$5:$E$28252,"*调拨*")</f>
        <v>0</v>
      </c>
      <c r="AI607" s="32">
        <f>SUMIFS(Sheet1!$G$5:$G$28252,Sheet1!$I$5:$I$28252,$B607,Sheet1!$L$5:$L$28252,$A607,Sheet1!$D$5:$D$28252,"内部转款",Sheet1!$E$5:$E$28252,"&lt;&gt;*调拨*")+SUMIFS(Sheet1!$G$5:$G$28252,Sheet1!$I$5:$I$28252,$B607,Sheet1!$L$5:$L$28252,$A607,Sheet1!$D$5:$D$28252,"内部转账",Sheet1!$E$5:$E$28252,"&lt;&gt;*调拨*")</f>
        <v>0</v>
      </c>
      <c r="AJ607" s="32">
        <f t="shared" si="45"/>
        <v>0</v>
      </c>
      <c r="AK607" s="32">
        <f>SUMIFS(Sheet1!$G$5:$G$28252,Sheet1!$I$5:$I$28252,$B607,Sheet1!$L$5:$L$28252,$A607)</f>
        <v>0</v>
      </c>
      <c r="AL607" s="32">
        <f t="shared" si="46"/>
        <v>0</v>
      </c>
    </row>
    <row r="608" ht="16.5" spans="1:38">
      <c r="A608" s="30">
        <v>202612</v>
      </c>
      <c r="B608" s="31" t="s">
        <v>74</v>
      </c>
      <c r="C608" s="32">
        <f>SUMIFS(Sheet1!$F$5:$F$28252,Sheet1!$I$5:$I$28252,$B608,Sheet1!$L$5:$L$28252,$A608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08" s="32">
        <f>SUMIFS(Sheet1!$F$5:$F$28252,Sheet1!$I$5:$I$28252,$B608,Sheet1!$L$5:$L$28252,$A608,Sheet1!$D$5:$D$28252,"医保即时拨付",Sheet1!$E$5:$E$28252,"&lt;&gt;*调拨*")+SUMIFS(Sheet1!$F$5:$F$28252,Sheet1!$I$5:$I$28252,$B608,Sheet1!$L$5:$L$28252,$A608,Sheet1!$E$5:$E$28252,"*医保即时拨付*",Sheet1!$D$5:$D$28252,"&lt;&gt;医保即时拨付",Sheet1!$D$5:$D$28252,"&lt;&gt;内部转款",Sheet1!$D$5:$D$28252,"&lt;&gt;内部转账",Sheet1!$E$5:$E$28252,"&lt;&gt;*调拨*")</f>
        <v>0</v>
      </c>
      <c r="E608" s="32">
        <f>SUMIFS(Sheet1!$F$5:$F$28252,Sheet1!$I$5:$I$28252,$B608,Sheet1!$L$5:$L$28252,$A608,Sheet1!$D$5:$D$28252,"医保",Sheet1!$E$5:$E$28252,"&lt;&gt;*调拨*",Sheet1!$E$5:$E$28252,"&lt;&gt;*医保即时拨付*")+SUMIFS(Sheet1!$F$5:$F$28252,Sheet1!$I$5:$I$28252,$B608,Sheet1!$L$5:$L$28252,$A608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8" s="32">
        <f>SUMIFS(Sheet1!$F$5:$F$28252,Sheet1!$I$5:$I$28252,$B608,Sheet1!$L$5:$L$28252,$A608,Sheet1!$D$5:$D$28252,"聚合",Sheet1!$E$5:$E$28252,"&lt;&gt;*调拨*")+SUMIFS(Sheet1!$F$5:$F$28252,Sheet1!$I$5:$I$28252,$B608,Sheet1!$L$5:$L$28252,$A608,Sheet1!$E$5:$E$28252,"*聚合*",Sheet1!$D$5:$D$28252,"&lt;&gt;聚合",Sheet1!$D$5:$D$28252,"&lt;&gt;内部转款",Sheet1!$D$5:$D$28252,"&lt;&gt;内部转账",Sheet1!$E$5:$E$28252,"&lt;&gt;*调拨*")</f>
        <v>0</v>
      </c>
      <c r="G608" s="32">
        <f>SUMIFS(Sheet1!$F$5:$F$28252,Sheet1!$I$5:$I$28252,$B608,Sheet1!$L$5:$L$28252,$A608,Sheet1!$D$5:$D$28252,"24小时微信",Sheet1!$E$5:$E$28252,"&lt;&gt;*调拨*")+SUMIFS(Sheet1!$F$5:$F$28252,Sheet1!$I$5:$I$28252,$B608,Sheet1!$L$5:$L$28252,$A608,Sheet1!$E$5:$E$28252,"*24小时微信*",Sheet1!$D$5:$D$28252,"&lt;&gt;24小时微信",Sheet1!$D$5:$D$28252,"&lt;&gt;内部转款",Sheet1!$D$5:$D$28252,"&lt;&gt;内部转账",Sheet1!$E$5:$E$28252,"&lt;&gt;*调拨*")</f>
        <v>0</v>
      </c>
      <c r="H608" s="32">
        <f>SUMIFS(Sheet1!$F$5:$F$28252,Sheet1!$I$5:$I$28252,$B608,Sheet1!$L$5:$L$28252,$A608,Sheet1!$D$5:$D$28252,"美团",Sheet1!$E$5:$E$28252,"&lt;&gt;*调拨*")+SUMIFS(Sheet1!$F$5:$F$28252,Sheet1!$I$5:$I$28252,$B608,Sheet1!$L$5:$L$28252,$A608,Sheet1!$E$5:$E$28252,"*美团*",Sheet1!$D$5:$D$28252,"&lt;&gt;美团",Sheet1!$D$5:$D$28252,"&lt;&gt;内部转款",Sheet1!$D$5:$D$28252,"&lt;&gt;内部转账",Sheet1!$E$5:$E$28252,"&lt;&gt;*调拨*")</f>
        <v>0</v>
      </c>
      <c r="I608" s="32">
        <f>SUMIFS(Sheet1!$F$5:$F$28252,Sheet1!$I$5:$I$28252,$B608,Sheet1!$L$5:$L$28252,$A608,Sheet1!$D$5:$D$28252,"饿了么",Sheet1!$E$5:$E$28252,"&lt;&gt;*调拨*")+SUMIFS(Sheet1!$F$5:$F$28252,Sheet1!$I$5:$I$28252,$B608,Sheet1!$L$5:$L$28252,$A608,Sheet1!$E$5:$E$28252,"*饿了么*",Sheet1!$D$5:$D$28252,"&lt;&gt;饿了么",Sheet1!$D$5:$D$28252,"&lt;&gt;内部转款",Sheet1!$D$5:$D$28252,"&lt;&gt;内部转账",Sheet1!$E$5:$E$28252,"&lt;&gt;*调拨*")</f>
        <v>0</v>
      </c>
      <c r="J608" s="32">
        <f>SUMIFS(Sheet1!$F$5:$F$28252,Sheet1!$I$5:$I$28252,$B608,Sheet1!$L$5:$L$28252,$A608,Sheet1!$D$5:$D$28252,"健E卡",Sheet1!$E$5:$E$28252,"&lt;&gt;*调拨*")+SUMIFS(Sheet1!$F$5:$F$28252,Sheet1!$I$5:$I$28252,$B608,Sheet1!$L$5:$L$28252,$A608,Sheet1!$E$5:$E$28252,"*健E卡*",Sheet1!$D$5:$D$28252,"&lt;&gt;健E卡",Sheet1!$D$5:$D$28252,"&lt;&gt;内部转款",Sheet1!$D$5:$D$28252,"&lt;&gt;内部转账",Sheet1!$E$5:$E$28252,"&lt;&gt;*调拨*")</f>
        <v>0</v>
      </c>
      <c r="K608" s="32">
        <f>SUMIFS(Sheet1!$F$5:$F$28252,Sheet1!$I$5:$I$28252,$B608,Sheet1!$L$5:$L$28252,$A608,Sheet1!$D$5:$D$28252,"抖音",Sheet1!$E$5:$E$28252,"&lt;&gt;*调拨*")+SUMIFS(Sheet1!$F$5:$F$28252,Sheet1!$I$5:$I$28252,$B608,Sheet1!$L$5:$L$28252,$A608,Sheet1!$E$5:$E$28252,"*抖音*",Sheet1!$D$5:$D$28252,"&lt;&gt;抖音",Sheet1!$D$5:$D$28252,"&lt;&gt;内部转款",Sheet1!$D$5:$D$28252,"&lt;&gt;内部转账",Sheet1!$E$5:$E$28252,"&lt;&gt;*调拨*")</f>
        <v>0</v>
      </c>
      <c r="L608" s="32">
        <f>SUMIFS(Sheet1!$F$5:$F$28252,Sheet1!$I$5:$I$28252,$B608,Sheet1!$L$5:$L$28252,$A608,Sheet1!$D$5:$D$28252,"医卡通",Sheet1!$E$5:$E$28252,"&lt;&gt;*调拨*")+SUMIFS(Sheet1!$F$5:$F$28252,Sheet1!$I$5:$I$28252,$B608,Sheet1!$L$5:$L$28252,$A608,Sheet1!$E$5:$E$28252,"*医卡通*",Sheet1!$D$5:$D$28252,"&lt;&gt;医卡通",Sheet1!$D$5:$D$28252,"&lt;&gt;内部转款",Sheet1!$D$5:$D$28252,"&lt;&gt;内部转账",Sheet1!$E$5:$E$28252,"&lt;&gt;*调拨*")</f>
        <v>0</v>
      </c>
      <c r="M608" s="32">
        <f>SUMIFS(Sheet1!$F$5:$F$28252,Sheet1!$I$5:$I$28252,$B608,Sheet1!$L$5:$L$28252,$A608,Sheet1!$D$5:$D$28252,"企健网",Sheet1!$E$5:$E$28252,"&lt;&gt;*调拨*")+SUMIFS(Sheet1!$F$5:$F$28252,Sheet1!$I$5:$I$28252,$B608,Sheet1!$L$5:$L$28252,$A608,Sheet1!$E$5:$E$28252,"*企健网*",Sheet1!$D$5:$D$28252,"&lt;&gt;企健网",Sheet1!$D$5:$D$28252,"&lt;&gt;内部转款",Sheet1!$D$5:$D$28252,"&lt;&gt;内部转账",Sheet1!$E$5:$E$28252,"&lt;&gt;*调拨*")</f>
        <v>0</v>
      </c>
      <c r="N608" s="32">
        <f>SUMIFS(Sheet1!$F$5:$F$28252,Sheet1!$I$5:$I$28252,$B608,Sheet1!$L$5:$L$28252,$A608,Sheet1!$D$5:$D$28252,"银联",Sheet1!$E$5:$E$28252,"&lt;&gt;*调拨*")+SUMIFS(Sheet1!$F$5:$F$28252,Sheet1!$I$5:$I$28252,$B608,Sheet1!$L$5:$L$28252,$A608,Sheet1!$E$5:$E$28252,"*银联*",Sheet1!$D$5:$D$28252,"&lt;&gt;银联",Sheet1!$D$5:$D$28252,"&lt;&gt;内部转款",Sheet1!$D$5:$D$28252,"&lt;&gt;内部转账",Sheet1!$E$5:$E$28252,"&lt;&gt;*调拨*")</f>
        <v>0</v>
      </c>
      <c r="O608" s="32">
        <f>SUMIFS(Sheet1!$F$5:$F$28252,Sheet1!$I$5:$I$28252,$B608,Sheet1!$L$5:$L$28252,$A608,Sheet1!$D$5:$D$28252,"京东",Sheet1!$E$5:$E$28252,"&lt;&gt;*调拨*")+SUMIFS(Sheet1!$F$5:$F$28252,Sheet1!$I$5:$I$28252,$B608,Sheet1!$L$5:$L$28252,$A608,Sheet1!$E$5:$E$28252,"*京东*",Sheet1!$D$5:$D$28252,"&lt;&gt;京东",Sheet1!$D$5:$D$28252,"&lt;&gt;内部转款",Sheet1!$D$5:$D$28252,"&lt;&gt;内部转账",Sheet1!$E$5:$E$28252,"&lt;&gt;*调拨*")</f>
        <v>0</v>
      </c>
      <c r="P608" s="32">
        <f>SUMIFS(Sheet1!$F$5:$F$28252,Sheet1!$I$5:$I$28252,$B608,Sheet1!$L$5:$L$28252,$A608,Sheet1!$D$5:$D$28252,"药机微信",Sheet1!$E$5:$E$28252,"&lt;&gt;*调拨*")+SUMIFS(Sheet1!$F$5:$F$28252,Sheet1!$I$5:$I$28252,$B608,Sheet1!$L$5:$L$28252,$A608,Sheet1!$E$5:$E$28252,"*药机微信*",Sheet1!$D$5:$D$28252,"&lt;&gt;药机微信",Sheet1!$D$5:$D$28252,"&lt;&gt;内部转款",Sheet1!$D$5:$D$28252,"&lt;&gt;内部转账",Sheet1!$E$5:$E$28252,"&lt;&gt;*调拨*")</f>
        <v>0</v>
      </c>
      <c r="Q608" s="32">
        <f>SUMIFS(Sheet1!$F$5:$F$28252,Sheet1!$I$5:$I$28252,$B608,Sheet1!$L$5:$L$28252,$A608,Sheet1!$D$5:$D$28252,"亲情卡",Sheet1!$E$5:$E$28252,"&lt;&gt;*调拨*")+SUMIFS(Sheet1!$F$5:$F$28252,Sheet1!$I$5:$I$28252,$B608,Sheet1!$L$5:$L$28252,$A608,Sheet1!$E$5:$E$28252,"*亲情卡*",Sheet1!$D$5:$D$28252,"&lt;&gt;亲情卡",Sheet1!$D$5:$D$28252,"&lt;&gt;内部转款",Sheet1!$D$5:$D$28252,"&lt;&gt;内部转账",Sheet1!$E$5:$E$28252,"&lt;&gt;*调拨*")</f>
        <v>0</v>
      </c>
      <c r="R608" s="32">
        <f>SUMIFS(Sheet1!$F$5:$F$28252,Sheet1!$I$5:$I$28252,$B608,Sheet1!$L$5:$L$28252,$A608,Sheet1!$D$5:$D$28252,"优惠券",Sheet1!$E$5:$E$28252,"&lt;&gt;*调拨*")+SUMIFS(Sheet1!$F$5:$F$28252,Sheet1!$I$5:$I$28252,$B608,Sheet1!$L$5:$L$28252,$A608,Sheet1!$E$5:$E$28252,"*优惠券*",Sheet1!$D$5:$D$28252,"&lt;&gt;优惠券",Sheet1!$D$5:$D$28252,"&lt;&gt;内部转款",Sheet1!$D$5:$D$28252,"&lt;&gt;内部转账",Sheet1!$E$5:$E$28252,"&lt;&gt;*调拨*")</f>
        <v>0</v>
      </c>
      <c r="S608" s="32">
        <f>SUMIFS(Sheet1!$F$5:$F$28252,Sheet1!$I$5:$I$28252,$B608,Sheet1!$L$5:$L$28252,$A608,Sheet1!$D$5:$D$28252,"代金券",Sheet1!$E$5:$E$28252,"&lt;&gt;*调拨*")+SUMIFS(Sheet1!$F$5:$F$28252,Sheet1!$I$5:$I$28252,$B608,Sheet1!$L$5:$L$28252,$A608,Sheet1!$E$5:$E$28252,"*代金券*",Sheet1!$D$5:$D$28252,"&lt;&gt;代金券",Sheet1!$D$5:$D$28252,"&lt;&gt;内部转款",Sheet1!$D$5:$D$28252,"&lt;&gt;内部转账",Sheet1!$E$5:$E$28252,"&lt;&gt;*调拨*")</f>
        <v>0</v>
      </c>
      <c r="T608" s="32">
        <f>SUMIFS(Sheet1!$F$5:$F$28252,Sheet1!$I$5:$I$28252,$B608,Sheet1!$L$5:$L$28252,$A608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608,Sheet1!$L$5:$L$28252,$A608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608,Sheet1!$L$5:$L$28252,$A608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608,Sheet1!$L$5:$L$28252,$A608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8" s="32">
        <f>SUMIFS(Sheet1!$F$5:$F$28252,Sheet1!$I$5:$I$28252,$B608,Sheet1!$L$5:$L$28252,$A608,Sheet1!$E$5:$E$28252,"*调拨*")</f>
        <v>0</v>
      </c>
      <c r="V608" s="32">
        <f>SUMIFS(Sheet1!$F$5:$F$28252,Sheet1!$I$5:$I$28252,$B608,Sheet1!$L$5:$L$28252,$A608,Sheet1!$D$5:$D$28252,"储值",Sheet1!$E$5:$E$28252,"&lt;&gt;*调拨*")+SUMIFS(Sheet1!$F$5:$F$28252,Sheet1!$I$5:$I$28252,$B608,Sheet1!$L$5:$L$28252,$A608,Sheet1!$E$5:$E$28252,"*储值*",Sheet1!$D$5:$D$28252,"&lt;&gt;储值",Sheet1!$D$5:$D$28252,"&lt;&gt;内部转款",Sheet1!$D$5:$D$28252,"&lt;&gt;内部转账",Sheet1!$E$5:$E$28252,"&lt;&gt;*调拨*")</f>
        <v>0</v>
      </c>
      <c r="W608" s="32">
        <f>SUMIFS(Sheet1!$F$5:$F$28252,Sheet1!$I$5:$I$28252,$B608,Sheet1!$L$5:$L$28252,$A608,Sheet1!$D$5:$D$28252,"效期",Sheet1!$E$5:$E$28252,"&lt;&gt;*调拨*")+SUMIFS(Sheet1!$F$5:$F$28252,Sheet1!$I$5:$I$28252,$B608,Sheet1!$L$5:$L$28252,$A608,Sheet1!$E$5:$E$28252,"*效期*",Sheet1!$D$5:$D$28252,"&lt;&gt;效期",Sheet1!$D$5:$D$28252,"&lt;&gt;内部转款",Sheet1!$D$5:$D$28252,"&lt;&gt;内部转账",Sheet1!$E$5:$E$28252,"&lt;&gt;*调拨*")</f>
        <v>0</v>
      </c>
      <c r="X608" s="32">
        <f>SUMIFS(Sheet1!$F$5:$F$28252,Sheet1!$I$5:$I$28252,$B608,Sheet1!$L$5:$L$28252,$A608,Sheet1!$D$5:$D$28252,"内部转款",Sheet1!$E$5:$E$28252,"&lt;&gt;*调拨*")+SUMIFS(Sheet1!$F$5:$F$28252,Sheet1!$I$5:$I$28252,$B608,Sheet1!$L$5:$L$28252,$A608,Sheet1!$D$5:$D$28252,"内部转账",Sheet1!$E$5:$E$28252,"&lt;&gt;*调拨*")</f>
        <v>0</v>
      </c>
      <c r="Y608" s="32">
        <f t="shared" si="44"/>
        <v>0</v>
      </c>
      <c r="Z608" s="32">
        <f>SUMIFS(Sheet1!$F$5:$F$28252,Sheet1!$I$5:$I$28252,$B608,Sheet1!$L$5:$L$28252,$A608)</f>
        <v>0</v>
      </c>
      <c r="AA608" s="32">
        <f>SUMIFS(Sheet1!$G$5:$G$28252,Sheet1!$I$5:$I$28252,$B608,Sheet1!$L$5:$L$28252,$A608,Sheet1!$D$5:$D$28252,"工资",Sheet1!$E$5:$E$28252,"&lt;&gt;*调拨*")+SUMIFS(Sheet1!$G$5:$G$28252,Sheet1!$I$5:$I$28252,$B608,Sheet1!$L$5:$L$28252,$A608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08" s="32">
        <f>SUMIFS(Sheet1!$G$5:$G$28252,Sheet1!$I$5:$I$28252,$B608,Sheet1!$L$5:$L$28252,$A608,Sheet1!$D$5:$D$28252,"水费",Sheet1!$E$5:$E$28252,"&lt;&gt;*调拨*")+SUMIFS(Sheet1!$G$5:$G$28252,Sheet1!$I$5:$I$28252,$B608,Sheet1!$L$5:$L$28252,$A608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8" s="32">
        <f>SUMIFS(Sheet1!$G$5:$G$28252,Sheet1!$I$5:$I$28252,$B608,Sheet1!$L$5:$L$28252,$A608,Sheet1!$D$5:$D$28252,"电费",Sheet1!$E$5:$E$28252,"&lt;&gt;*调拨*")+SUMIFS(Sheet1!$G$5:$G$28252,Sheet1!$I$5:$I$28252,$B608,Sheet1!$L$5:$L$28252,$A608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8" s="32">
        <f>SUMIFS(Sheet1!$G$5:$G$28252,Sheet1!$I$5:$I$28252,$B608,Sheet1!$L$5:$L$28252,$A608,Sheet1!$D$5:$D$28252,"宽带费",Sheet1!$E$5:$E$28252,"&lt;&gt;*调拨*")+SUMIFS(Sheet1!$G$5:$G$28252,Sheet1!$I$5:$I$28252,$B608,Sheet1!$L$5:$L$28252,$A608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8" s="32">
        <f>SUMIFS(Sheet1!$G$5:$G$28252,Sheet1!$I$5:$I$28252,$B608,Sheet1!$L$5:$L$28252,$A608,Sheet1!$D$5:$D$28252,"办公费",Sheet1!$E$5:$E$28252,"&lt;&gt;*调拨*")+SUMIFS(Sheet1!$G$5:$G$28252,Sheet1!$I$5:$I$28252,$B608,Sheet1!$L$5:$L$28252,$A608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8" s="32">
        <f>SUMIFS(Sheet1!$G$5:$G$28252,Sheet1!$I$5:$I$28252,$B608,Sheet1!$L$5:$L$28252,$A608,Sheet1!$D$5:$D$28252,"话费",Sheet1!$E$5:$E$28252,"&lt;&gt;*调拨*")+SUMIFS(Sheet1!$G$5:$G$28252,Sheet1!$I$5:$I$28252,$B608,Sheet1!$L$5:$L$28252,$A608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8" s="32">
        <f>SUMIFS(Sheet1!$G$5:$G$28252,Sheet1!$I$5:$I$28252,$B608,Sheet1!$L$5:$L$28252,$A608,Sheet1!$D$5:$D$28252,"房租",Sheet1!$E$5:$E$28252,"&lt;&gt;*调拨*")+SUMIFS(Sheet1!$G$5:$G$28252,Sheet1!$I$5:$I$28252,$B608,Sheet1!$L$5:$L$28252,$A608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8" s="32">
        <f>SUMIFS(Sheet1!$G$5:$G$28252,Sheet1!$I$5:$I$28252,$B608,Sheet1!$L$5:$L$28252,$A608,Sheet1!$E$5:$E$28252,"*调拨*")</f>
        <v>0</v>
      </c>
      <c r="AI608" s="32">
        <f>SUMIFS(Sheet1!$G$5:$G$28252,Sheet1!$I$5:$I$28252,$B608,Sheet1!$L$5:$L$28252,$A608,Sheet1!$D$5:$D$28252,"内部转款",Sheet1!$E$5:$E$28252,"&lt;&gt;*调拨*")+SUMIFS(Sheet1!$G$5:$G$28252,Sheet1!$I$5:$I$28252,$B608,Sheet1!$L$5:$L$28252,$A608,Sheet1!$D$5:$D$28252,"内部转账",Sheet1!$E$5:$E$28252,"&lt;&gt;*调拨*")</f>
        <v>0</v>
      </c>
      <c r="AJ608" s="32">
        <f t="shared" si="45"/>
        <v>0</v>
      </c>
      <c r="AK608" s="32">
        <f>SUMIFS(Sheet1!$G$5:$G$28252,Sheet1!$I$5:$I$28252,$B608,Sheet1!$L$5:$L$28252,$A608)</f>
        <v>0</v>
      </c>
      <c r="AL608" s="32">
        <f t="shared" si="46"/>
        <v>0</v>
      </c>
    </row>
    <row r="609" ht="16.5" spans="1:38">
      <c r="A609" s="30">
        <v>202612</v>
      </c>
      <c r="B609" s="31" t="s">
        <v>216</v>
      </c>
      <c r="C609" s="32">
        <f>SUMIFS(Sheet1!$F$5:$F$28252,Sheet1!$I$5:$I$28252,$B609,Sheet1!$L$5:$L$28252,$A609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09" s="32">
        <f>SUMIFS(Sheet1!$F$5:$F$28252,Sheet1!$I$5:$I$28252,$B609,Sheet1!$L$5:$L$28252,$A609,Sheet1!$D$5:$D$28252,"医保即时拨付",Sheet1!$E$5:$E$28252,"&lt;&gt;*调拨*")+SUMIFS(Sheet1!$F$5:$F$28252,Sheet1!$I$5:$I$28252,$B609,Sheet1!$L$5:$L$28252,$A609,Sheet1!$E$5:$E$28252,"*医保即时拨付*",Sheet1!$D$5:$D$28252,"&lt;&gt;医保即时拨付",Sheet1!$D$5:$D$28252,"&lt;&gt;内部转款",Sheet1!$D$5:$D$28252,"&lt;&gt;内部转账",Sheet1!$E$5:$E$28252,"&lt;&gt;*调拨*")</f>
        <v>0</v>
      </c>
      <c r="E609" s="32">
        <f>SUMIFS(Sheet1!$F$5:$F$28252,Sheet1!$I$5:$I$28252,$B609,Sheet1!$L$5:$L$28252,$A609,Sheet1!$D$5:$D$28252,"医保",Sheet1!$E$5:$E$28252,"&lt;&gt;*调拨*",Sheet1!$E$5:$E$28252,"&lt;&gt;*医保即时拨付*")+SUMIFS(Sheet1!$F$5:$F$28252,Sheet1!$I$5:$I$28252,$B609,Sheet1!$L$5:$L$28252,$A609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09" s="32">
        <f>SUMIFS(Sheet1!$F$5:$F$28252,Sheet1!$I$5:$I$28252,$B609,Sheet1!$L$5:$L$28252,$A609,Sheet1!$D$5:$D$28252,"聚合",Sheet1!$E$5:$E$28252,"&lt;&gt;*调拨*")+SUMIFS(Sheet1!$F$5:$F$28252,Sheet1!$I$5:$I$28252,$B609,Sheet1!$L$5:$L$28252,$A609,Sheet1!$E$5:$E$28252,"*聚合*",Sheet1!$D$5:$D$28252,"&lt;&gt;聚合",Sheet1!$D$5:$D$28252,"&lt;&gt;内部转款",Sheet1!$D$5:$D$28252,"&lt;&gt;内部转账",Sheet1!$E$5:$E$28252,"&lt;&gt;*调拨*")</f>
        <v>0</v>
      </c>
      <c r="G609" s="32">
        <f>SUMIFS(Sheet1!$F$5:$F$28252,Sheet1!$I$5:$I$28252,$B609,Sheet1!$L$5:$L$28252,$A609,Sheet1!$D$5:$D$28252,"24小时微信",Sheet1!$E$5:$E$28252,"&lt;&gt;*调拨*")+SUMIFS(Sheet1!$F$5:$F$28252,Sheet1!$I$5:$I$28252,$B609,Sheet1!$L$5:$L$28252,$A609,Sheet1!$E$5:$E$28252,"*24小时微信*",Sheet1!$D$5:$D$28252,"&lt;&gt;24小时微信",Sheet1!$D$5:$D$28252,"&lt;&gt;内部转款",Sheet1!$D$5:$D$28252,"&lt;&gt;内部转账",Sheet1!$E$5:$E$28252,"&lt;&gt;*调拨*")</f>
        <v>0</v>
      </c>
      <c r="H609" s="32">
        <f>SUMIFS(Sheet1!$F$5:$F$28252,Sheet1!$I$5:$I$28252,$B609,Sheet1!$L$5:$L$28252,$A609,Sheet1!$D$5:$D$28252,"美团",Sheet1!$E$5:$E$28252,"&lt;&gt;*调拨*")+SUMIFS(Sheet1!$F$5:$F$28252,Sheet1!$I$5:$I$28252,$B609,Sheet1!$L$5:$L$28252,$A609,Sheet1!$E$5:$E$28252,"*美团*",Sheet1!$D$5:$D$28252,"&lt;&gt;美团",Sheet1!$D$5:$D$28252,"&lt;&gt;内部转款",Sheet1!$D$5:$D$28252,"&lt;&gt;内部转账",Sheet1!$E$5:$E$28252,"&lt;&gt;*调拨*")</f>
        <v>0</v>
      </c>
      <c r="I609" s="32">
        <f>SUMIFS(Sheet1!$F$5:$F$28252,Sheet1!$I$5:$I$28252,$B609,Sheet1!$L$5:$L$28252,$A609,Sheet1!$D$5:$D$28252,"饿了么",Sheet1!$E$5:$E$28252,"&lt;&gt;*调拨*")+SUMIFS(Sheet1!$F$5:$F$28252,Sheet1!$I$5:$I$28252,$B609,Sheet1!$L$5:$L$28252,$A609,Sheet1!$E$5:$E$28252,"*饿了么*",Sheet1!$D$5:$D$28252,"&lt;&gt;饿了么",Sheet1!$D$5:$D$28252,"&lt;&gt;内部转款",Sheet1!$D$5:$D$28252,"&lt;&gt;内部转账",Sheet1!$E$5:$E$28252,"&lt;&gt;*调拨*")</f>
        <v>0</v>
      </c>
      <c r="J609" s="32">
        <f>SUMIFS(Sheet1!$F$5:$F$28252,Sheet1!$I$5:$I$28252,$B609,Sheet1!$L$5:$L$28252,$A609,Sheet1!$D$5:$D$28252,"健E卡",Sheet1!$E$5:$E$28252,"&lt;&gt;*调拨*")+SUMIFS(Sheet1!$F$5:$F$28252,Sheet1!$I$5:$I$28252,$B609,Sheet1!$L$5:$L$28252,$A609,Sheet1!$E$5:$E$28252,"*健E卡*",Sheet1!$D$5:$D$28252,"&lt;&gt;健E卡",Sheet1!$D$5:$D$28252,"&lt;&gt;内部转款",Sheet1!$D$5:$D$28252,"&lt;&gt;内部转账",Sheet1!$E$5:$E$28252,"&lt;&gt;*调拨*")</f>
        <v>0</v>
      </c>
      <c r="K609" s="32">
        <f>SUMIFS(Sheet1!$F$5:$F$28252,Sheet1!$I$5:$I$28252,$B609,Sheet1!$L$5:$L$28252,$A609,Sheet1!$D$5:$D$28252,"抖音",Sheet1!$E$5:$E$28252,"&lt;&gt;*调拨*")+SUMIFS(Sheet1!$F$5:$F$28252,Sheet1!$I$5:$I$28252,$B609,Sheet1!$L$5:$L$28252,$A609,Sheet1!$E$5:$E$28252,"*抖音*",Sheet1!$D$5:$D$28252,"&lt;&gt;抖音",Sheet1!$D$5:$D$28252,"&lt;&gt;内部转款",Sheet1!$D$5:$D$28252,"&lt;&gt;内部转账",Sheet1!$E$5:$E$28252,"&lt;&gt;*调拨*")</f>
        <v>0</v>
      </c>
      <c r="L609" s="32">
        <f>SUMIFS(Sheet1!$F$5:$F$28252,Sheet1!$I$5:$I$28252,$B609,Sheet1!$L$5:$L$28252,$A609,Sheet1!$D$5:$D$28252,"医卡通",Sheet1!$E$5:$E$28252,"&lt;&gt;*调拨*")+SUMIFS(Sheet1!$F$5:$F$28252,Sheet1!$I$5:$I$28252,$B609,Sheet1!$L$5:$L$28252,$A609,Sheet1!$E$5:$E$28252,"*医卡通*",Sheet1!$D$5:$D$28252,"&lt;&gt;医卡通",Sheet1!$D$5:$D$28252,"&lt;&gt;内部转款",Sheet1!$D$5:$D$28252,"&lt;&gt;内部转账",Sheet1!$E$5:$E$28252,"&lt;&gt;*调拨*")</f>
        <v>0</v>
      </c>
      <c r="M609" s="32">
        <f>SUMIFS(Sheet1!$F$5:$F$28252,Sheet1!$I$5:$I$28252,$B609,Sheet1!$L$5:$L$28252,$A609,Sheet1!$D$5:$D$28252,"企健网",Sheet1!$E$5:$E$28252,"&lt;&gt;*调拨*")+SUMIFS(Sheet1!$F$5:$F$28252,Sheet1!$I$5:$I$28252,$B609,Sheet1!$L$5:$L$28252,$A609,Sheet1!$E$5:$E$28252,"*企健网*",Sheet1!$D$5:$D$28252,"&lt;&gt;企健网",Sheet1!$D$5:$D$28252,"&lt;&gt;内部转款",Sheet1!$D$5:$D$28252,"&lt;&gt;内部转账",Sheet1!$E$5:$E$28252,"&lt;&gt;*调拨*")</f>
        <v>0</v>
      </c>
      <c r="N609" s="32">
        <f>SUMIFS(Sheet1!$F$5:$F$28252,Sheet1!$I$5:$I$28252,$B609,Sheet1!$L$5:$L$28252,$A609,Sheet1!$D$5:$D$28252,"银联",Sheet1!$E$5:$E$28252,"&lt;&gt;*调拨*")+SUMIFS(Sheet1!$F$5:$F$28252,Sheet1!$I$5:$I$28252,$B609,Sheet1!$L$5:$L$28252,$A609,Sheet1!$E$5:$E$28252,"*银联*",Sheet1!$D$5:$D$28252,"&lt;&gt;银联",Sheet1!$D$5:$D$28252,"&lt;&gt;内部转款",Sheet1!$D$5:$D$28252,"&lt;&gt;内部转账",Sheet1!$E$5:$E$28252,"&lt;&gt;*调拨*")</f>
        <v>0</v>
      </c>
      <c r="O609" s="32">
        <f>SUMIFS(Sheet1!$F$5:$F$28252,Sheet1!$I$5:$I$28252,$B609,Sheet1!$L$5:$L$28252,$A609,Sheet1!$D$5:$D$28252,"京东",Sheet1!$E$5:$E$28252,"&lt;&gt;*调拨*")+SUMIFS(Sheet1!$F$5:$F$28252,Sheet1!$I$5:$I$28252,$B609,Sheet1!$L$5:$L$28252,$A609,Sheet1!$E$5:$E$28252,"*京东*",Sheet1!$D$5:$D$28252,"&lt;&gt;京东",Sheet1!$D$5:$D$28252,"&lt;&gt;内部转款",Sheet1!$D$5:$D$28252,"&lt;&gt;内部转账",Sheet1!$E$5:$E$28252,"&lt;&gt;*调拨*")</f>
        <v>0</v>
      </c>
      <c r="P609" s="32">
        <f>SUMIFS(Sheet1!$F$5:$F$28252,Sheet1!$I$5:$I$28252,$B609,Sheet1!$L$5:$L$28252,$A609,Sheet1!$D$5:$D$28252,"药机微信",Sheet1!$E$5:$E$28252,"&lt;&gt;*调拨*")+SUMIFS(Sheet1!$F$5:$F$28252,Sheet1!$I$5:$I$28252,$B609,Sheet1!$L$5:$L$28252,$A609,Sheet1!$E$5:$E$28252,"*药机微信*",Sheet1!$D$5:$D$28252,"&lt;&gt;药机微信",Sheet1!$D$5:$D$28252,"&lt;&gt;内部转款",Sheet1!$D$5:$D$28252,"&lt;&gt;内部转账",Sheet1!$E$5:$E$28252,"&lt;&gt;*调拨*")</f>
        <v>0</v>
      </c>
      <c r="Q609" s="32">
        <f>SUMIFS(Sheet1!$F$5:$F$28252,Sheet1!$I$5:$I$28252,$B609,Sheet1!$L$5:$L$28252,$A609,Sheet1!$D$5:$D$28252,"亲情卡",Sheet1!$E$5:$E$28252,"&lt;&gt;*调拨*")+SUMIFS(Sheet1!$F$5:$F$28252,Sheet1!$I$5:$I$28252,$B609,Sheet1!$L$5:$L$28252,$A609,Sheet1!$E$5:$E$28252,"*亲情卡*",Sheet1!$D$5:$D$28252,"&lt;&gt;亲情卡",Sheet1!$D$5:$D$28252,"&lt;&gt;内部转款",Sheet1!$D$5:$D$28252,"&lt;&gt;内部转账",Sheet1!$E$5:$E$28252,"&lt;&gt;*调拨*")</f>
        <v>0</v>
      </c>
      <c r="R609" s="32">
        <f>SUMIFS(Sheet1!$F$5:$F$28252,Sheet1!$I$5:$I$28252,$B609,Sheet1!$L$5:$L$28252,$A609,Sheet1!$D$5:$D$28252,"优惠券",Sheet1!$E$5:$E$28252,"&lt;&gt;*调拨*")+SUMIFS(Sheet1!$F$5:$F$28252,Sheet1!$I$5:$I$28252,$B609,Sheet1!$L$5:$L$28252,$A609,Sheet1!$E$5:$E$28252,"*优惠券*",Sheet1!$D$5:$D$28252,"&lt;&gt;优惠券",Sheet1!$D$5:$D$28252,"&lt;&gt;内部转款",Sheet1!$D$5:$D$28252,"&lt;&gt;内部转账",Sheet1!$E$5:$E$28252,"&lt;&gt;*调拨*")</f>
        <v>0</v>
      </c>
      <c r="S609" s="32">
        <f>SUMIFS(Sheet1!$F$5:$F$28252,Sheet1!$I$5:$I$28252,$B609,Sheet1!$L$5:$L$28252,$A609,Sheet1!$D$5:$D$28252,"代金券",Sheet1!$E$5:$E$28252,"&lt;&gt;*调拨*")+SUMIFS(Sheet1!$F$5:$F$28252,Sheet1!$I$5:$I$28252,$B609,Sheet1!$L$5:$L$28252,$A609,Sheet1!$E$5:$E$28252,"*代金券*",Sheet1!$D$5:$D$28252,"&lt;&gt;代金券",Sheet1!$D$5:$D$28252,"&lt;&gt;内部转款",Sheet1!$D$5:$D$28252,"&lt;&gt;内部转账",Sheet1!$E$5:$E$28252,"&lt;&gt;*调拨*")</f>
        <v>0</v>
      </c>
      <c r="T609" s="32">
        <f>SUMIFS(Sheet1!$F$5:$F$28252,Sheet1!$I$5:$I$28252,$B609,Sheet1!$L$5:$L$28252,$A609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609,Sheet1!$L$5:$L$28252,$A609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609,Sheet1!$L$5:$L$28252,$A609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609,Sheet1!$L$5:$L$28252,$A609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09" s="32">
        <f>SUMIFS(Sheet1!$F$5:$F$28252,Sheet1!$I$5:$I$28252,$B609,Sheet1!$L$5:$L$28252,$A609,Sheet1!$E$5:$E$28252,"*调拨*")</f>
        <v>0</v>
      </c>
      <c r="V609" s="32">
        <f>SUMIFS(Sheet1!$F$5:$F$28252,Sheet1!$I$5:$I$28252,$B609,Sheet1!$L$5:$L$28252,$A609,Sheet1!$D$5:$D$28252,"储值",Sheet1!$E$5:$E$28252,"&lt;&gt;*调拨*")+SUMIFS(Sheet1!$F$5:$F$28252,Sheet1!$I$5:$I$28252,$B609,Sheet1!$L$5:$L$28252,$A609,Sheet1!$E$5:$E$28252,"*储值*",Sheet1!$D$5:$D$28252,"&lt;&gt;储值",Sheet1!$D$5:$D$28252,"&lt;&gt;内部转款",Sheet1!$D$5:$D$28252,"&lt;&gt;内部转账",Sheet1!$E$5:$E$28252,"&lt;&gt;*调拨*")</f>
        <v>0</v>
      </c>
      <c r="W609" s="32">
        <f>SUMIFS(Sheet1!$F$5:$F$28252,Sheet1!$I$5:$I$28252,$B609,Sheet1!$L$5:$L$28252,$A609,Sheet1!$D$5:$D$28252,"效期",Sheet1!$E$5:$E$28252,"&lt;&gt;*调拨*")+SUMIFS(Sheet1!$F$5:$F$28252,Sheet1!$I$5:$I$28252,$B609,Sheet1!$L$5:$L$28252,$A609,Sheet1!$E$5:$E$28252,"*效期*",Sheet1!$D$5:$D$28252,"&lt;&gt;效期",Sheet1!$D$5:$D$28252,"&lt;&gt;内部转款",Sheet1!$D$5:$D$28252,"&lt;&gt;内部转账",Sheet1!$E$5:$E$28252,"&lt;&gt;*调拨*")</f>
        <v>0</v>
      </c>
      <c r="X609" s="32">
        <f>SUMIFS(Sheet1!$F$5:$F$28252,Sheet1!$I$5:$I$28252,$B609,Sheet1!$L$5:$L$28252,$A609,Sheet1!$D$5:$D$28252,"内部转款",Sheet1!$E$5:$E$28252,"&lt;&gt;*调拨*")+SUMIFS(Sheet1!$F$5:$F$28252,Sheet1!$I$5:$I$28252,$B609,Sheet1!$L$5:$L$28252,$A609,Sheet1!$D$5:$D$28252,"内部转账",Sheet1!$E$5:$E$28252,"&lt;&gt;*调拨*")</f>
        <v>0</v>
      </c>
      <c r="Y609" s="32">
        <f t="shared" si="44"/>
        <v>0</v>
      </c>
      <c r="Z609" s="32">
        <f>SUMIFS(Sheet1!$F$5:$F$28252,Sheet1!$I$5:$I$28252,$B609,Sheet1!$L$5:$L$28252,$A609)</f>
        <v>0</v>
      </c>
      <c r="AA609" s="32">
        <f>SUMIFS(Sheet1!$G$5:$G$28252,Sheet1!$I$5:$I$28252,$B609,Sheet1!$L$5:$L$28252,$A609,Sheet1!$D$5:$D$28252,"工资",Sheet1!$E$5:$E$28252,"&lt;&gt;*调拨*")+SUMIFS(Sheet1!$G$5:$G$28252,Sheet1!$I$5:$I$28252,$B609,Sheet1!$L$5:$L$28252,$A609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09" s="32">
        <f>SUMIFS(Sheet1!$G$5:$G$28252,Sheet1!$I$5:$I$28252,$B609,Sheet1!$L$5:$L$28252,$A609,Sheet1!$D$5:$D$28252,"水费",Sheet1!$E$5:$E$28252,"&lt;&gt;*调拨*")+SUMIFS(Sheet1!$G$5:$G$28252,Sheet1!$I$5:$I$28252,$B609,Sheet1!$L$5:$L$28252,$A609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09" s="32">
        <f>SUMIFS(Sheet1!$G$5:$G$28252,Sheet1!$I$5:$I$28252,$B609,Sheet1!$L$5:$L$28252,$A609,Sheet1!$D$5:$D$28252,"电费",Sheet1!$E$5:$E$28252,"&lt;&gt;*调拨*")+SUMIFS(Sheet1!$G$5:$G$28252,Sheet1!$I$5:$I$28252,$B609,Sheet1!$L$5:$L$28252,$A609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09" s="32">
        <f>SUMIFS(Sheet1!$G$5:$G$28252,Sheet1!$I$5:$I$28252,$B609,Sheet1!$L$5:$L$28252,$A609,Sheet1!$D$5:$D$28252,"宽带费",Sheet1!$E$5:$E$28252,"&lt;&gt;*调拨*")+SUMIFS(Sheet1!$G$5:$G$28252,Sheet1!$I$5:$I$28252,$B609,Sheet1!$L$5:$L$28252,$A609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09" s="32">
        <f>SUMIFS(Sheet1!$G$5:$G$28252,Sheet1!$I$5:$I$28252,$B609,Sheet1!$L$5:$L$28252,$A609,Sheet1!$D$5:$D$28252,"办公费",Sheet1!$E$5:$E$28252,"&lt;&gt;*调拨*")+SUMIFS(Sheet1!$G$5:$G$28252,Sheet1!$I$5:$I$28252,$B609,Sheet1!$L$5:$L$28252,$A609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09" s="32">
        <f>SUMIFS(Sheet1!$G$5:$G$28252,Sheet1!$I$5:$I$28252,$B609,Sheet1!$L$5:$L$28252,$A609,Sheet1!$D$5:$D$28252,"话费",Sheet1!$E$5:$E$28252,"&lt;&gt;*调拨*")+SUMIFS(Sheet1!$G$5:$G$28252,Sheet1!$I$5:$I$28252,$B609,Sheet1!$L$5:$L$28252,$A609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09" s="32">
        <f>SUMIFS(Sheet1!$G$5:$G$28252,Sheet1!$I$5:$I$28252,$B609,Sheet1!$L$5:$L$28252,$A609,Sheet1!$D$5:$D$28252,"房租",Sheet1!$E$5:$E$28252,"&lt;&gt;*调拨*")+SUMIFS(Sheet1!$G$5:$G$28252,Sheet1!$I$5:$I$28252,$B609,Sheet1!$L$5:$L$28252,$A609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09" s="32">
        <f>SUMIFS(Sheet1!$G$5:$G$28252,Sheet1!$I$5:$I$28252,$B609,Sheet1!$L$5:$L$28252,$A609,Sheet1!$E$5:$E$28252,"*调拨*")</f>
        <v>0</v>
      </c>
      <c r="AI609" s="32">
        <f>SUMIFS(Sheet1!$G$5:$G$28252,Sheet1!$I$5:$I$28252,$B609,Sheet1!$L$5:$L$28252,$A609,Sheet1!$D$5:$D$28252,"内部转款",Sheet1!$E$5:$E$28252,"&lt;&gt;*调拨*")+SUMIFS(Sheet1!$G$5:$G$28252,Sheet1!$I$5:$I$28252,$B609,Sheet1!$L$5:$L$28252,$A609,Sheet1!$D$5:$D$28252,"内部转账",Sheet1!$E$5:$E$28252,"&lt;&gt;*调拨*")</f>
        <v>0</v>
      </c>
      <c r="AJ609" s="32">
        <f t="shared" si="45"/>
        <v>0</v>
      </c>
      <c r="AK609" s="32">
        <f>SUMIFS(Sheet1!$G$5:$G$28252,Sheet1!$I$5:$I$28252,$B609,Sheet1!$L$5:$L$28252,$A609)</f>
        <v>0</v>
      </c>
      <c r="AL609" s="32">
        <f t="shared" si="46"/>
        <v>0</v>
      </c>
    </row>
    <row r="610" ht="16.5" spans="1:38">
      <c r="A610" s="30">
        <v>202612</v>
      </c>
      <c r="B610" s="31" t="s">
        <v>264</v>
      </c>
      <c r="C610" s="32">
        <f>SUMIFS(Sheet1!$F$5:$F$28252,Sheet1!$I$5:$I$28252,$B610,Sheet1!$L$5:$L$28252,$A610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10" s="32">
        <f>SUMIFS(Sheet1!$F$5:$F$28252,Sheet1!$I$5:$I$28252,$B610,Sheet1!$L$5:$L$28252,$A610,Sheet1!$D$5:$D$28252,"医保即时拨付",Sheet1!$E$5:$E$28252,"&lt;&gt;*调拨*")+SUMIFS(Sheet1!$F$5:$F$28252,Sheet1!$I$5:$I$28252,$B610,Sheet1!$L$5:$L$28252,$A610,Sheet1!$E$5:$E$28252,"*医保即时拨付*",Sheet1!$D$5:$D$28252,"&lt;&gt;医保即时拨付",Sheet1!$D$5:$D$28252,"&lt;&gt;内部转款",Sheet1!$D$5:$D$28252,"&lt;&gt;内部转账",Sheet1!$E$5:$E$28252,"&lt;&gt;*调拨*")</f>
        <v>0</v>
      </c>
      <c r="E610" s="32">
        <f>SUMIFS(Sheet1!$F$5:$F$28252,Sheet1!$I$5:$I$28252,$B610,Sheet1!$L$5:$L$28252,$A610,Sheet1!$D$5:$D$28252,"医保",Sheet1!$E$5:$E$28252,"&lt;&gt;*调拨*",Sheet1!$E$5:$E$28252,"&lt;&gt;*医保即时拨付*")+SUMIFS(Sheet1!$F$5:$F$28252,Sheet1!$I$5:$I$28252,$B610,Sheet1!$L$5:$L$28252,$A610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0" s="32">
        <f>SUMIFS(Sheet1!$F$5:$F$28252,Sheet1!$I$5:$I$28252,$B610,Sheet1!$L$5:$L$28252,$A610,Sheet1!$D$5:$D$28252,"聚合",Sheet1!$E$5:$E$28252,"&lt;&gt;*调拨*")+SUMIFS(Sheet1!$F$5:$F$28252,Sheet1!$I$5:$I$28252,$B610,Sheet1!$L$5:$L$28252,$A610,Sheet1!$E$5:$E$28252,"*聚合*",Sheet1!$D$5:$D$28252,"&lt;&gt;聚合",Sheet1!$D$5:$D$28252,"&lt;&gt;内部转款",Sheet1!$D$5:$D$28252,"&lt;&gt;内部转账",Sheet1!$E$5:$E$28252,"&lt;&gt;*调拨*")</f>
        <v>0</v>
      </c>
      <c r="G610" s="32">
        <f>SUMIFS(Sheet1!$F$5:$F$28252,Sheet1!$I$5:$I$28252,$B610,Sheet1!$L$5:$L$28252,$A610,Sheet1!$D$5:$D$28252,"24小时微信",Sheet1!$E$5:$E$28252,"&lt;&gt;*调拨*")+SUMIFS(Sheet1!$F$5:$F$28252,Sheet1!$I$5:$I$28252,$B610,Sheet1!$L$5:$L$28252,$A610,Sheet1!$E$5:$E$28252,"*24小时微信*",Sheet1!$D$5:$D$28252,"&lt;&gt;24小时微信",Sheet1!$D$5:$D$28252,"&lt;&gt;内部转款",Sheet1!$D$5:$D$28252,"&lt;&gt;内部转账",Sheet1!$E$5:$E$28252,"&lt;&gt;*调拨*")</f>
        <v>0</v>
      </c>
      <c r="H610" s="32">
        <f>SUMIFS(Sheet1!$F$5:$F$28252,Sheet1!$I$5:$I$28252,$B610,Sheet1!$L$5:$L$28252,$A610,Sheet1!$D$5:$D$28252,"美团",Sheet1!$E$5:$E$28252,"&lt;&gt;*调拨*")+SUMIFS(Sheet1!$F$5:$F$28252,Sheet1!$I$5:$I$28252,$B610,Sheet1!$L$5:$L$28252,$A610,Sheet1!$E$5:$E$28252,"*美团*",Sheet1!$D$5:$D$28252,"&lt;&gt;美团",Sheet1!$D$5:$D$28252,"&lt;&gt;内部转款",Sheet1!$D$5:$D$28252,"&lt;&gt;内部转账",Sheet1!$E$5:$E$28252,"&lt;&gt;*调拨*")</f>
        <v>0</v>
      </c>
      <c r="I610" s="32">
        <f>SUMIFS(Sheet1!$F$5:$F$28252,Sheet1!$I$5:$I$28252,$B610,Sheet1!$L$5:$L$28252,$A610,Sheet1!$D$5:$D$28252,"饿了么",Sheet1!$E$5:$E$28252,"&lt;&gt;*调拨*")+SUMIFS(Sheet1!$F$5:$F$28252,Sheet1!$I$5:$I$28252,$B610,Sheet1!$L$5:$L$28252,$A610,Sheet1!$E$5:$E$28252,"*饿了么*",Sheet1!$D$5:$D$28252,"&lt;&gt;饿了么",Sheet1!$D$5:$D$28252,"&lt;&gt;内部转款",Sheet1!$D$5:$D$28252,"&lt;&gt;内部转账",Sheet1!$E$5:$E$28252,"&lt;&gt;*调拨*")</f>
        <v>0</v>
      </c>
      <c r="J610" s="32">
        <f>SUMIFS(Sheet1!$F$5:$F$28252,Sheet1!$I$5:$I$28252,$B610,Sheet1!$L$5:$L$28252,$A610,Sheet1!$D$5:$D$28252,"健E卡",Sheet1!$E$5:$E$28252,"&lt;&gt;*调拨*")+SUMIFS(Sheet1!$F$5:$F$28252,Sheet1!$I$5:$I$28252,$B610,Sheet1!$L$5:$L$28252,$A610,Sheet1!$E$5:$E$28252,"*健E卡*",Sheet1!$D$5:$D$28252,"&lt;&gt;健E卡",Sheet1!$D$5:$D$28252,"&lt;&gt;内部转款",Sheet1!$D$5:$D$28252,"&lt;&gt;内部转账",Sheet1!$E$5:$E$28252,"&lt;&gt;*调拨*")</f>
        <v>0</v>
      </c>
      <c r="K610" s="32">
        <f>SUMIFS(Sheet1!$F$5:$F$28252,Sheet1!$I$5:$I$28252,$B610,Sheet1!$L$5:$L$28252,$A610,Sheet1!$D$5:$D$28252,"抖音",Sheet1!$E$5:$E$28252,"&lt;&gt;*调拨*")+SUMIFS(Sheet1!$F$5:$F$28252,Sheet1!$I$5:$I$28252,$B610,Sheet1!$L$5:$L$28252,$A610,Sheet1!$E$5:$E$28252,"*抖音*",Sheet1!$D$5:$D$28252,"&lt;&gt;抖音",Sheet1!$D$5:$D$28252,"&lt;&gt;内部转款",Sheet1!$D$5:$D$28252,"&lt;&gt;内部转账",Sheet1!$E$5:$E$28252,"&lt;&gt;*调拨*")</f>
        <v>0</v>
      </c>
      <c r="L610" s="32">
        <f>SUMIFS(Sheet1!$F$5:$F$28252,Sheet1!$I$5:$I$28252,$B610,Sheet1!$L$5:$L$28252,$A610,Sheet1!$D$5:$D$28252,"医卡通",Sheet1!$E$5:$E$28252,"&lt;&gt;*调拨*")+SUMIFS(Sheet1!$F$5:$F$28252,Sheet1!$I$5:$I$28252,$B610,Sheet1!$L$5:$L$28252,$A610,Sheet1!$E$5:$E$28252,"*医卡通*",Sheet1!$D$5:$D$28252,"&lt;&gt;医卡通",Sheet1!$D$5:$D$28252,"&lt;&gt;内部转款",Sheet1!$D$5:$D$28252,"&lt;&gt;内部转账",Sheet1!$E$5:$E$28252,"&lt;&gt;*调拨*")</f>
        <v>0</v>
      </c>
      <c r="M610" s="32">
        <f>SUMIFS(Sheet1!$F$5:$F$28252,Sheet1!$I$5:$I$28252,$B610,Sheet1!$L$5:$L$28252,$A610,Sheet1!$D$5:$D$28252,"企健网",Sheet1!$E$5:$E$28252,"&lt;&gt;*调拨*")+SUMIFS(Sheet1!$F$5:$F$28252,Sheet1!$I$5:$I$28252,$B610,Sheet1!$L$5:$L$28252,$A610,Sheet1!$E$5:$E$28252,"*企健网*",Sheet1!$D$5:$D$28252,"&lt;&gt;企健网",Sheet1!$D$5:$D$28252,"&lt;&gt;内部转款",Sheet1!$D$5:$D$28252,"&lt;&gt;内部转账",Sheet1!$E$5:$E$28252,"&lt;&gt;*调拨*")</f>
        <v>0</v>
      </c>
      <c r="N610" s="32">
        <f>SUMIFS(Sheet1!$F$5:$F$28252,Sheet1!$I$5:$I$28252,$B610,Sheet1!$L$5:$L$28252,$A610,Sheet1!$D$5:$D$28252,"银联",Sheet1!$E$5:$E$28252,"&lt;&gt;*调拨*")+SUMIFS(Sheet1!$F$5:$F$28252,Sheet1!$I$5:$I$28252,$B610,Sheet1!$L$5:$L$28252,$A610,Sheet1!$E$5:$E$28252,"*银联*",Sheet1!$D$5:$D$28252,"&lt;&gt;银联",Sheet1!$D$5:$D$28252,"&lt;&gt;内部转款",Sheet1!$D$5:$D$28252,"&lt;&gt;内部转账",Sheet1!$E$5:$E$28252,"&lt;&gt;*调拨*")</f>
        <v>0</v>
      </c>
      <c r="O610" s="32">
        <f>SUMIFS(Sheet1!$F$5:$F$28252,Sheet1!$I$5:$I$28252,$B610,Sheet1!$L$5:$L$28252,$A610,Sheet1!$D$5:$D$28252,"京东",Sheet1!$E$5:$E$28252,"&lt;&gt;*调拨*")+SUMIFS(Sheet1!$F$5:$F$28252,Sheet1!$I$5:$I$28252,$B610,Sheet1!$L$5:$L$28252,$A610,Sheet1!$E$5:$E$28252,"*京东*",Sheet1!$D$5:$D$28252,"&lt;&gt;京东",Sheet1!$D$5:$D$28252,"&lt;&gt;内部转款",Sheet1!$D$5:$D$28252,"&lt;&gt;内部转账",Sheet1!$E$5:$E$28252,"&lt;&gt;*调拨*")</f>
        <v>0</v>
      </c>
      <c r="P610" s="32">
        <f>SUMIFS(Sheet1!$F$5:$F$28252,Sheet1!$I$5:$I$28252,$B610,Sheet1!$L$5:$L$28252,$A610,Sheet1!$D$5:$D$28252,"药机微信",Sheet1!$E$5:$E$28252,"&lt;&gt;*调拨*")+SUMIFS(Sheet1!$F$5:$F$28252,Sheet1!$I$5:$I$28252,$B610,Sheet1!$L$5:$L$28252,$A610,Sheet1!$E$5:$E$28252,"*药机微信*",Sheet1!$D$5:$D$28252,"&lt;&gt;药机微信",Sheet1!$D$5:$D$28252,"&lt;&gt;内部转款",Sheet1!$D$5:$D$28252,"&lt;&gt;内部转账",Sheet1!$E$5:$E$28252,"&lt;&gt;*调拨*")</f>
        <v>0</v>
      </c>
      <c r="Q610" s="32">
        <f>SUMIFS(Sheet1!$F$5:$F$28252,Sheet1!$I$5:$I$28252,$B610,Sheet1!$L$5:$L$28252,$A610,Sheet1!$D$5:$D$28252,"亲情卡",Sheet1!$E$5:$E$28252,"&lt;&gt;*调拨*")+SUMIFS(Sheet1!$F$5:$F$28252,Sheet1!$I$5:$I$28252,$B610,Sheet1!$L$5:$L$28252,$A610,Sheet1!$E$5:$E$28252,"*亲情卡*",Sheet1!$D$5:$D$28252,"&lt;&gt;亲情卡",Sheet1!$D$5:$D$28252,"&lt;&gt;内部转款",Sheet1!$D$5:$D$28252,"&lt;&gt;内部转账",Sheet1!$E$5:$E$28252,"&lt;&gt;*调拨*")</f>
        <v>0</v>
      </c>
      <c r="R610" s="32">
        <f>SUMIFS(Sheet1!$F$5:$F$28252,Sheet1!$I$5:$I$28252,$B610,Sheet1!$L$5:$L$28252,$A610,Sheet1!$D$5:$D$28252,"优惠券",Sheet1!$E$5:$E$28252,"&lt;&gt;*调拨*")+SUMIFS(Sheet1!$F$5:$F$28252,Sheet1!$I$5:$I$28252,$B610,Sheet1!$L$5:$L$28252,$A610,Sheet1!$E$5:$E$28252,"*优惠券*",Sheet1!$D$5:$D$28252,"&lt;&gt;优惠券",Sheet1!$D$5:$D$28252,"&lt;&gt;内部转款",Sheet1!$D$5:$D$28252,"&lt;&gt;内部转账",Sheet1!$E$5:$E$28252,"&lt;&gt;*调拨*")</f>
        <v>0</v>
      </c>
      <c r="S610" s="32">
        <f>SUMIFS(Sheet1!$F$5:$F$28252,Sheet1!$I$5:$I$28252,$B610,Sheet1!$L$5:$L$28252,$A610,Sheet1!$D$5:$D$28252,"代金券",Sheet1!$E$5:$E$28252,"&lt;&gt;*调拨*")+SUMIFS(Sheet1!$F$5:$F$28252,Sheet1!$I$5:$I$28252,$B610,Sheet1!$L$5:$L$28252,$A610,Sheet1!$E$5:$E$28252,"*代金券*",Sheet1!$D$5:$D$28252,"&lt;&gt;代金券",Sheet1!$D$5:$D$28252,"&lt;&gt;内部转款",Sheet1!$D$5:$D$28252,"&lt;&gt;内部转账",Sheet1!$E$5:$E$28252,"&lt;&gt;*调拨*")</f>
        <v>0</v>
      </c>
      <c r="T610" s="32">
        <f>SUMIFS(Sheet1!$F$5:$F$28252,Sheet1!$I$5:$I$28252,$B610,Sheet1!$L$5:$L$28252,$A610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610,Sheet1!$L$5:$L$28252,$A610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610,Sheet1!$L$5:$L$28252,$A610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610,Sheet1!$L$5:$L$28252,$A610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0" s="32">
        <f>SUMIFS(Sheet1!$F$5:$F$28252,Sheet1!$I$5:$I$28252,$B610,Sheet1!$L$5:$L$28252,$A610,Sheet1!$E$5:$E$28252,"*调拨*")</f>
        <v>0</v>
      </c>
      <c r="V610" s="32">
        <f>SUMIFS(Sheet1!$F$5:$F$28252,Sheet1!$I$5:$I$28252,$B610,Sheet1!$L$5:$L$28252,$A610,Sheet1!$D$5:$D$28252,"储值",Sheet1!$E$5:$E$28252,"&lt;&gt;*调拨*")+SUMIFS(Sheet1!$F$5:$F$28252,Sheet1!$I$5:$I$28252,$B610,Sheet1!$L$5:$L$28252,$A610,Sheet1!$E$5:$E$28252,"*储值*",Sheet1!$D$5:$D$28252,"&lt;&gt;储值",Sheet1!$D$5:$D$28252,"&lt;&gt;内部转款",Sheet1!$D$5:$D$28252,"&lt;&gt;内部转账",Sheet1!$E$5:$E$28252,"&lt;&gt;*调拨*")</f>
        <v>0</v>
      </c>
      <c r="W610" s="32">
        <f>SUMIFS(Sheet1!$F$5:$F$28252,Sheet1!$I$5:$I$28252,$B610,Sheet1!$L$5:$L$28252,$A610,Sheet1!$D$5:$D$28252,"效期",Sheet1!$E$5:$E$28252,"&lt;&gt;*调拨*")+SUMIFS(Sheet1!$F$5:$F$28252,Sheet1!$I$5:$I$28252,$B610,Sheet1!$L$5:$L$28252,$A610,Sheet1!$E$5:$E$28252,"*效期*",Sheet1!$D$5:$D$28252,"&lt;&gt;效期",Sheet1!$D$5:$D$28252,"&lt;&gt;内部转款",Sheet1!$D$5:$D$28252,"&lt;&gt;内部转账",Sheet1!$E$5:$E$28252,"&lt;&gt;*调拨*")</f>
        <v>0</v>
      </c>
      <c r="X610" s="32">
        <f>SUMIFS(Sheet1!$F$5:$F$28252,Sheet1!$I$5:$I$28252,$B610,Sheet1!$L$5:$L$28252,$A610,Sheet1!$D$5:$D$28252,"内部转款",Sheet1!$E$5:$E$28252,"&lt;&gt;*调拨*")+SUMIFS(Sheet1!$F$5:$F$28252,Sheet1!$I$5:$I$28252,$B610,Sheet1!$L$5:$L$28252,$A610,Sheet1!$D$5:$D$28252,"内部转账",Sheet1!$E$5:$E$28252,"&lt;&gt;*调拨*")</f>
        <v>0</v>
      </c>
      <c r="Y610" s="32">
        <f t="shared" si="44"/>
        <v>0</v>
      </c>
      <c r="Z610" s="32">
        <f>SUMIFS(Sheet1!$F$5:$F$28252,Sheet1!$I$5:$I$28252,$B610,Sheet1!$L$5:$L$28252,$A610)</f>
        <v>0</v>
      </c>
      <c r="AA610" s="32">
        <f>SUMIFS(Sheet1!$G$5:$G$28252,Sheet1!$I$5:$I$28252,$B610,Sheet1!$L$5:$L$28252,$A610,Sheet1!$D$5:$D$28252,"工资",Sheet1!$E$5:$E$28252,"&lt;&gt;*调拨*")+SUMIFS(Sheet1!$G$5:$G$28252,Sheet1!$I$5:$I$28252,$B610,Sheet1!$L$5:$L$28252,$A610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10" s="32">
        <f>SUMIFS(Sheet1!$G$5:$G$28252,Sheet1!$I$5:$I$28252,$B610,Sheet1!$L$5:$L$28252,$A610,Sheet1!$D$5:$D$28252,"水费",Sheet1!$E$5:$E$28252,"&lt;&gt;*调拨*")+SUMIFS(Sheet1!$G$5:$G$28252,Sheet1!$I$5:$I$28252,$B610,Sheet1!$L$5:$L$28252,$A610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0" s="32">
        <f>SUMIFS(Sheet1!$G$5:$G$28252,Sheet1!$I$5:$I$28252,$B610,Sheet1!$L$5:$L$28252,$A610,Sheet1!$D$5:$D$28252,"电费",Sheet1!$E$5:$E$28252,"&lt;&gt;*调拨*")+SUMIFS(Sheet1!$G$5:$G$28252,Sheet1!$I$5:$I$28252,$B610,Sheet1!$L$5:$L$28252,$A610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0" s="32">
        <f>SUMIFS(Sheet1!$G$5:$G$28252,Sheet1!$I$5:$I$28252,$B610,Sheet1!$L$5:$L$28252,$A610,Sheet1!$D$5:$D$28252,"宽带费",Sheet1!$E$5:$E$28252,"&lt;&gt;*调拨*")+SUMIFS(Sheet1!$G$5:$G$28252,Sheet1!$I$5:$I$28252,$B610,Sheet1!$L$5:$L$28252,$A610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0" s="32">
        <f>SUMIFS(Sheet1!$G$5:$G$28252,Sheet1!$I$5:$I$28252,$B610,Sheet1!$L$5:$L$28252,$A610,Sheet1!$D$5:$D$28252,"办公费",Sheet1!$E$5:$E$28252,"&lt;&gt;*调拨*")+SUMIFS(Sheet1!$G$5:$G$28252,Sheet1!$I$5:$I$28252,$B610,Sheet1!$L$5:$L$28252,$A610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0" s="32">
        <f>SUMIFS(Sheet1!$G$5:$G$28252,Sheet1!$I$5:$I$28252,$B610,Sheet1!$L$5:$L$28252,$A610,Sheet1!$D$5:$D$28252,"话费",Sheet1!$E$5:$E$28252,"&lt;&gt;*调拨*")+SUMIFS(Sheet1!$G$5:$G$28252,Sheet1!$I$5:$I$28252,$B610,Sheet1!$L$5:$L$28252,$A610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0" s="32">
        <f>SUMIFS(Sheet1!$G$5:$G$28252,Sheet1!$I$5:$I$28252,$B610,Sheet1!$L$5:$L$28252,$A610,Sheet1!$D$5:$D$28252,"房租",Sheet1!$E$5:$E$28252,"&lt;&gt;*调拨*")+SUMIFS(Sheet1!$G$5:$G$28252,Sheet1!$I$5:$I$28252,$B610,Sheet1!$L$5:$L$28252,$A610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0" s="32">
        <f>SUMIFS(Sheet1!$G$5:$G$28252,Sheet1!$I$5:$I$28252,$B610,Sheet1!$L$5:$L$28252,$A610,Sheet1!$E$5:$E$28252,"*调拨*")</f>
        <v>0</v>
      </c>
      <c r="AI610" s="32">
        <f>SUMIFS(Sheet1!$G$5:$G$28252,Sheet1!$I$5:$I$28252,$B610,Sheet1!$L$5:$L$28252,$A610,Sheet1!$D$5:$D$28252,"内部转款",Sheet1!$E$5:$E$28252,"&lt;&gt;*调拨*")+SUMIFS(Sheet1!$G$5:$G$28252,Sheet1!$I$5:$I$28252,$B610,Sheet1!$L$5:$L$28252,$A610,Sheet1!$D$5:$D$28252,"内部转账",Sheet1!$E$5:$E$28252,"&lt;&gt;*调拨*")</f>
        <v>0</v>
      </c>
      <c r="AJ610" s="32">
        <f t="shared" si="45"/>
        <v>0</v>
      </c>
      <c r="AK610" s="32">
        <f>SUMIFS(Sheet1!$G$5:$G$28252,Sheet1!$I$5:$I$28252,$B610,Sheet1!$L$5:$L$28252,$A610)</f>
        <v>0</v>
      </c>
      <c r="AL610" s="32">
        <f t="shared" si="46"/>
        <v>0</v>
      </c>
    </row>
    <row r="611" ht="16.5" spans="1:38">
      <c r="A611" s="30">
        <v>202612</v>
      </c>
      <c r="B611" s="31" t="s">
        <v>37</v>
      </c>
      <c r="C611" s="32">
        <f>SUMIFS(Sheet1!$F$5:$F$28252,Sheet1!$I$5:$I$28252,$B611,Sheet1!$L$5:$L$28252,$A611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11" s="32">
        <f>SUMIFS(Sheet1!$F$5:$F$28252,Sheet1!$I$5:$I$28252,$B611,Sheet1!$L$5:$L$28252,$A611,Sheet1!$D$5:$D$28252,"医保即时拨付",Sheet1!$E$5:$E$28252,"&lt;&gt;*调拨*")+SUMIFS(Sheet1!$F$5:$F$28252,Sheet1!$I$5:$I$28252,$B611,Sheet1!$L$5:$L$28252,$A611,Sheet1!$E$5:$E$28252,"*医保即时拨付*",Sheet1!$D$5:$D$28252,"&lt;&gt;医保即时拨付",Sheet1!$D$5:$D$28252,"&lt;&gt;内部转款",Sheet1!$D$5:$D$28252,"&lt;&gt;内部转账",Sheet1!$E$5:$E$28252,"&lt;&gt;*调拨*")</f>
        <v>0</v>
      </c>
      <c r="E611" s="32">
        <f>SUMIFS(Sheet1!$F$5:$F$28252,Sheet1!$I$5:$I$28252,$B611,Sheet1!$L$5:$L$28252,$A611,Sheet1!$D$5:$D$28252,"医保",Sheet1!$E$5:$E$28252,"&lt;&gt;*调拨*",Sheet1!$E$5:$E$28252,"&lt;&gt;*医保即时拨付*")+SUMIFS(Sheet1!$F$5:$F$28252,Sheet1!$I$5:$I$28252,$B611,Sheet1!$L$5:$L$28252,$A611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1" s="32">
        <f>SUMIFS(Sheet1!$F$5:$F$28252,Sheet1!$I$5:$I$28252,$B611,Sheet1!$L$5:$L$28252,$A611,Sheet1!$D$5:$D$28252,"聚合",Sheet1!$E$5:$E$28252,"&lt;&gt;*调拨*")+SUMIFS(Sheet1!$F$5:$F$28252,Sheet1!$I$5:$I$28252,$B611,Sheet1!$L$5:$L$28252,$A611,Sheet1!$E$5:$E$28252,"*聚合*",Sheet1!$D$5:$D$28252,"&lt;&gt;聚合",Sheet1!$D$5:$D$28252,"&lt;&gt;内部转款",Sheet1!$D$5:$D$28252,"&lt;&gt;内部转账",Sheet1!$E$5:$E$28252,"&lt;&gt;*调拨*")</f>
        <v>0</v>
      </c>
      <c r="G611" s="32">
        <f>SUMIFS(Sheet1!$F$5:$F$28252,Sheet1!$I$5:$I$28252,$B611,Sheet1!$L$5:$L$28252,$A611,Sheet1!$D$5:$D$28252,"24小时微信",Sheet1!$E$5:$E$28252,"&lt;&gt;*调拨*")+SUMIFS(Sheet1!$F$5:$F$28252,Sheet1!$I$5:$I$28252,$B611,Sheet1!$L$5:$L$28252,$A611,Sheet1!$E$5:$E$28252,"*24小时微信*",Sheet1!$D$5:$D$28252,"&lt;&gt;24小时微信",Sheet1!$D$5:$D$28252,"&lt;&gt;内部转款",Sheet1!$D$5:$D$28252,"&lt;&gt;内部转账",Sheet1!$E$5:$E$28252,"&lt;&gt;*调拨*")</f>
        <v>0</v>
      </c>
      <c r="H611" s="32">
        <f>SUMIFS(Sheet1!$F$5:$F$28252,Sheet1!$I$5:$I$28252,$B611,Sheet1!$L$5:$L$28252,$A611,Sheet1!$D$5:$D$28252,"美团",Sheet1!$E$5:$E$28252,"&lt;&gt;*调拨*")+SUMIFS(Sheet1!$F$5:$F$28252,Sheet1!$I$5:$I$28252,$B611,Sheet1!$L$5:$L$28252,$A611,Sheet1!$E$5:$E$28252,"*美团*",Sheet1!$D$5:$D$28252,"&lt;&gt;美团",Sheet1!$D$5:$D$28252,"&lt;&gt;内部转款",Sheet1!$D$5:$D$28252,"&lt;&gt;内部转账",Sheet1!$E$5:$E$28252,"&lt;&gt;*调拨*")</f>
        <v>0</v>
      </c>
      <c r="I611" s="32">
        <f>SUMIFS(Sheet1!$F$5:$F$28252,Sheet1!$I$5:$I$28252,$B611,Sheet1!$L$5:$L$28252,$A611,Sheet1!$D$5:$D$28252,"饿了么",Sheet1!$E$5:$E$28252,"&lt;&gt;*调拨*")+SUMIFS(Sheet1!$F$5:$F$28252,Sheet1!$I$5:$I$28252,$B611,Sheet1!$L$5:$L$28252,$A611,Sheet1!$E$5:$E$28252,"*饿了么*",Sheet1!$D$5:$D$28252,"&lt;&gt;饿了么",Sheet1!$D$5:$D$28252,"&lt;&gt;内部转款",Sheet1!$D$5:$D$28252,"&lt;&gt;内部转账",Sheet1!$E$5:$E$28252,"&lt;&gt;*调拨*")</f>
        <v>0</v>
      </c>
      <c r="J611" s="32">
        <f>SUMIFS(Sheet1!$F$5:$F$28252,Sheet1!$I$5:$I$28252,$B611,Sheet1!$L$5:$L$28252,$A611,Sheet1!$D$5:$D$28252,"健E卡",Sheet1!$E$5:$E$28252,"&lt;&gt;*调拨*")+SUMIFS(Sheet1!$F$5:$F$28252,Sheet1!$I$5:$I$28252,$B611,Sheet1!$L$5:$L$28252,$A611,Sheet1!$E$5:$E$28252,"*健E卡*",Sheet1!$D$5:$D$28252,"&lt;&gt;健E卡",Sheet1!$D$5:$D$28252,"&lt;&gt;内部转款",Sheet1!$D$5:$D$28252,"&lt;&gt;内部转账",Sheet1!$E$5:$E$28252,"&lt;&gt;*调拨*")</f>
        <v>0</v>
      </c>
      <c r="K611" s="32">
        <f>SUMIFS(Sheet1!$F$5:$F$28252,Sheet1!$I$5:$I$28252,$B611,Sheet1!$L$5:$L$28252,$A611,Sheet1!$D$5:$D$28252,"抖音",Sheet1!$E$5:$E$28252,"&lt;&gt;*调拨*")+SUMIFS(Sheet1!$F$5:$F$28252,Sheet1!$I$5:$I$28252,$B611,Sheet1!$L$5:$L$28252,$A611,Sheet1!$E$5:$E$28252,"*抖音*",Sheet1!$D$5:$D$28252,"&lt;&gt;抖音",Sheet1!$D$5:$D$28252,"&lt;&gt;内部转款",Sheet1!$D$5:$D$28252,"&lt;&gt;内部转账",Sheet1!$E$5:$E$28252,"&lt;&gt;*调拨*")</f>
        <v>0</v>
      </c>
      <c r="L611" s="32">
        <f>SUMIFS(Sheet1!$F$5:$F$28252,Sheet1!$I$5:$I$28252,$B611,Sheet1!$L$5:$L$28252,$A611,Sheet1!$D$5:$D$28252,"医卡通",Sheet1!$E$5:$E$28252,"&lt;&gt;*调拨*")+SUMIFS(Sheet1!$F$5:$F$28252,Sheet1!$I$5:$I$28252,$B611,Sheet1!$L$5:$L$28252,$A611,Sheet1!$E$5:$E$28252,"*医卡通*",Sheet1!$D$5:$D$28252,"&lt;&gt;医卡通",Sheet1!$D$5:$D$28252,"&lt;&gt;内部转款",Sheet1!$D$5:$D$28252,"&lt;&gt;内部转账",Sheet1!$E$5:$E$28252,"&lt;&gt;*调拨*")</f>
        <v>0</v>
      </c>
      <c r="M611" s="32">
        <f>SUMIFS(Sheet1!$F$5:$F$28252,Sheet1!$I$5:$I$28252,$B611,Sheet1!$L$5:$L$28252,$A611,Sheet1!$D$5:$D$28252,"企健网",Sheet1!$E$5:$E$28252,"&lt;&gt;*调拨*")+SUMIFS(Sheet1!$F$5:$F$28252,Sheet1!$I$5:$I$28252,$B611,Sheet1!$L$5:$L$28252,$A611,Sheet1!$E$5:$E$28252,"*企健网*",Sheet1!$D$5:$D$28252,"&lt;&gt;企健网",Sheet1!$D$5:$D$28252,"&lt;&gt;内部转款",Sheet1!$D$5:$D$28252,"&lt;&gt;内部转账",Sheet1!$E$5:$E$28252,"&lt;&gt;*调拨*")</f>
        <v>0</v>
      </c>
      <c r="N611" s="32">
        <f>SUMIFS(Sheet1!$F$5:$F$28252,Sheet1!$I$5:$I$28252,$B611,Sheet1!$L$5:$L$28252,$A611,Sheet1!$D$5:$D$28252,"银联",Sheet1!$E$5:$E$28252,"&lt;&gt;*调拨*")+SUMIFS(Sheet1!$F$5:$F$28252,Sheet1!$I$5:$I$28252,$B611,Sheet1!$L$5:$L$28252,$A611,Sheet1!$E$5:$E$28252,"*银联*",Sheet1!$D$5:$D$28252,"&lt;&gt;银联",Sheet1!$D$5:$D$28252,"&lt;&gt;内部转款",Sheet1!$D$5:$D$28252,"&lt;&gt;内部转账",Sheet1!$E$5:$E$28252,"&lt;&gt;*调拨*")</f>
        <v>0</v>
      </c>
      <c r="O611" s="32">
        <f>SUMIFS(Sheet1!$F$5:$F$28252,Sheet1!$I$5:$I$28252,$B611,Sheet1!$L$5:$L$28252,$A611,Sheet1!$D$5:$D$28252,"京东",Sheet1!$E$5:$E$28252,"&lt;&gt;*调拨*")+SUMIFS(Sheet1!$F$5:$F$28252,Sheet1!$I$5:$I$28252,$B611,Sheet1!$L$5:$L$28252,$A611,Sheet1!$E$5:$E$28252,"*京东*",Sheet1!$D$5:$D$28252,"&lt;&gt;京东",Sheet1!$D$5:$D$28252,"&lt;&gt;内部转款",Sheet1!$D$5:$D$28252,"&lt;&gt;内部转账",Sheet1!$E$5:$E$28252,"&lt;&gt;*调拨*")</f>
        <v>0</v>
      </c>
      <c r="P611" s="32">
        <f>SUMIFS(Sheet1!$F$5:$F$28252,Sheet1!$I$5:$I$28252,$B611,Sheet1!$L$5:$L$28252,$A611,Sheet1!$D$5:$D$28252,"药机微信",Sheet1!$E$5:$E$28252,"&lt;&gt;*调拨*")+SUMIFS(Sheet1!$F$5:$F$28252,Sheet1!$I$5:$I$28252,$B611,Sheet1!$L$5:$L$28252,$A611,Sheet1!$E$5:$E$28252,"*药机微信*",Sheet1!$D$5:$D$28252,"&lt;&gt;药机微信",Sheet1!$D$5:$D$28252,"&lt;&gt;内部转款",Sheet1!$D$5:$D$28252,"&lt;&gt;内部转账",Sheet1!$E$5:$E$28252,"&lt;&gt;*调拨*")</f>
        <v>0</v>
      </c>
      <c r="Q611" s="32">
        <f>SUMIFS(Sheet1!$F$5:$F$28252,Sheet1!$I$5:$I$28252,$B611,Sheet1!$L$5:$L$28252,$A611,Sheet1!$D$5:$D$28252,"亲情卡",Sheet1!$E$5:$E$28252,"&lt;&gt;*调拨*")+SUMIFS(Sheet1!$F$5:$F$28252,Sheet1!$I$5:$I$28252,$B611,Sheet1!$L$5:$L$28252,$A611,Sheet1!$E$5:$E$28252,"*亲情卡*",Sheet1!$D$5:$D$28252,"&lt;&gt;亲情卡",Sheet1!$D$5:$D$28252,"&lt;&gt;内部转款",Sheet1!$D$5:$D$28252,"&lt;&gt;内部转账",Sheet1!$E$5:$E$28252,"&lt;&gt;*调拨*")</f>
        <v>0</v>
      </c>
      <c r="R611" s="32">
        <f>SUMIFS(Sheet1!$F$5:$F$28252,Sheet1!$I$5:$I$28252,$B611,Sheet1!$L$5:$L$28252,$A611,Sheet1!$D$5:$D$28252,"优惠券",Sheet1!$E$5:$E$28252,"&lt;&gt;*调拨*")+SUMIFS(Sheet1!$F$5:$F$28252,Sheet1!$I$5:$I$28252,$B611,Sheet1!$L$5:$L$28252,$A611,Sheet1!$E$5:$E$28252,"*优惠券*",Sheet1!$D$5:$D$28252,"&lt;&gt;优惠券",Sheet1!$D$5:$D$28252,"&lt;&gt;内部转款",Sheet1!$D$5:$D$28252,"&lt;&gt;内部转账",Sheet1!$E$5:$E$28252,"&lt;&gt;*调拨*")</f>
        <v>0</v>
      </c>
      <c r="S611" s="32">
        <f>SUMIFS(Sheet1!$F$5:$F$28252,Sheet1!$I$5:$I$28252,$B611,Sheet1!$L$5:$L$28252,$A611,Sheet1!$D$5:$D$28252,"代金券",Sheet1!$E$5:$E$28252,"&lt;&gt;*调拨*")+SUMIFS(Sheet1!$F$5:$F$28252,Sheet1!$I$5:$I$28252,$B611,Sheet1!$L$5:$L$28252,$A611,Sheet1!$E$5:$E$28252,"*代金券*",Sheet1!$D$5:$D$28252,"&lt;&gt;代金券",Sheet1!$D$5:$D$28252,"&lt;&gt;内部转款",Sheet1!$D$5:$D$28252,"&lt;&gt;内部转账",Sheet1!$E$5:$E$28252,"&lt;&gt;*调拨*")</f>
        <v>0</v>
      </c>
      <c r="T611" s="32">
        <f>SUMIFS(Sheet1!$F$5:$F$28252,Sheet1!$I$5:$I$28252,$B611,Sheet1!$L$5:$L$28252,$A611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611,Sheet1!$L$5:$L$28252,$A611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611,Sheet1!$L$5:$L$28252,$A611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611,Sheet1!$L$5:$L$28252,$A611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1" s="32">
        <f>SUMIFS(Sheet1!$F$5:$F$28252,Sheet1!$I$5:$I$28252,$B611,Sheet1!$L$5:$L$28252,$A611,Sheet1!$E$5:$E$28252,"*调拨*")</f>
        <v>0</v>
      </c>
      <c r="V611" s="32">
        <f>SUMIFS(Sheet1!$F$5:$F$28252,Sheet1!$I$5:$I$28252,$B611,Sheet1!$L$5:$L$28252,$A611,Sheet1!$D$5:$D$28252,"储值",Sheet1!$E$5:$E$28252,"&lt;&gt;*调拨*")+SUMIFS(Sheet1!$F$5:$F$28252,Sheet1!$I$5:$I$28252,$B611,Sheet1!$L$5:$L$28252,$A611,Sheet1!$E$5:$E$28252,"*储值*",Sheet1!$D$5:$D$28252,"&lt;&gt;储值",Sheet1!$D$5:$D$28252,"&lt;&gt;内部转款",Sheet1!$D$5:$D$28252,"&lt;&gt;内部转账",Sheet1!$E$5:$E$28252,"&lt;&gt;*调拨*")</f>
        <v>0</v>
      </c>
      <c r="W611" s="32">
        <f>SUMIFS(Sheet1!$F$5:$F$28252,Sheet1!$I$5:$I$28252,$B611,Sheet1!$L$5:$L$28252,$A611,Sheet1!$D$5:$D$28252,"效期",Sheet1!$E$5:$E$28252,"&lt;&gt;*调拨*")+SUMIFS(Sheet1!$F$5:$F$28252,Sheet1!$I$5:$I$28252,$B611,Sheet1!$L$5:$L$28252,$A611,Sheet1!$E$5:$E$28252,"*效期*",Sheet1!$D$5:$D$28252,"&lt;&gt;效期",Sheet1!$D$5:$D$28252,"&lt;&gt;内部转款",Sheet1!$D$5:$D$28252,"&lt;&gt;内部转账",Sheet1!$E$5:$E$28252,"&lt;&gt;*调拨*")</f>
        <v>0</v>
      </c>
      <c r="X611" s="32">
        <f>SUMIFS(Sheet1!$F$5:$F$28252,Sheet1!$I$5:$I$28252,$B611,Sheet1!$L$5:$L$28252,$A611,Sheet1!$D$5:$D$28252,"内部转款",Sheet1!$E$5:$E$28252,"&lt;&gt;*调拨*")+SUMIFS(Sheet1!$F$5:$F$28252,Sheet1!$I$5:$I$28252,$B611,Sheet1!$L$5:$L$28252,$A611,Sheet1!$D$5:$D$28252,"内部转账",Sheet1!$E$5:$E$28252,"&lt;&gt;*调拨*")</f>
        <v>0</v>
      </c>
      <c r="Y611" s="32">
        <f t="shared" si="44"/>
        <v>0</v>
      </c>
      <c r="Z611" s="32">
        <f>SUMIFS(Sheet1!$F$5:$F$28252,Sheet1!$I$5:$I$28252,$B611,Sheet1!$L$5:$L$28252,$A611)</f>
        <v>0</v>
      </c>
      <c r="AA611" s="32">
        <f>SUMIFS(Sheet1!$G$5:$G$28252,Sheet1!$I$5:$I$28252,$B611,Sheet1!$L$5:$L$28252,$A611,Sheet1!$D$5:$D$28252,"工资",Sheet1!$E$5:$E$28252,"&lt;&gt;*调拨*")+SUMIFS(Sheet1!$G$5:$G$28252,Sheet1!$I$5:$I$28252,$B611,Sheet1!$L$5:$L$28252,$A611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11" s="32">
        <f>SUMIFS(Sheet1!$G$5:$G$28252,Sheet1!$I$5:$I$28252,$B611,Sheet1!$L$5:$L$28252,$A611,Sheet1!$D$5:$D$28252,"水费",Sheet1!$E$5:$E$28252,"&lt;&gt;*调拨*")+SUMIFS(Sheet1!$G$5:$G$28252,Sheet1!$I$5:$I$28252,$B611,Sheet1!$L$5:$L$28252,$A611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1" s="32">
        <f>SUMIFS(Sheet1!$G$5:$G$28252,Sheet1!$I$5:$I$28252,$B611,Sheet1!$L$5:$L$28252,$A611,Sheet1!$D$5:$D$28252,"电费",Sheet1!$E$5:$E$28252,"&lt;&gt;*调拨*")+SUMIFS(Sheet1!$G$5:$G$28252,Sheet1!$I$5:$I$28252,$B611,Sheet1!$L$5:$L$28252,$A611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1" s="32">
        <f>SUMIFS(Sheet1!$G$5:$G$28252,Sheet1!$I$5:$I$28252,$B611,Sheet1!$L$5:$L$28252,$A611,Sheet1!$D$5:$D$28252,"宽带费",Sheet1!$E$5:$E$28252,"&lt;&gt;*调拨*")+SUMIFS(Sheet1!$G$5:$G$28252,Sheet1!$I$5:$I$28252,$B611,Sheet1!$L$5:$L$28252,$A611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1" s="32">
        <f>SUMIFS(Sheet1!$G$5:$G$28252,Sheet1!$I$5:$I$28252,$B611,Sheet1!$L$5:$L$28252,$A611,Sheet1!$D$5:$D$28252,"办公费",Sheet1!$E$5:$E$28252,"&lt;&gt;*调拨*")+SUMIFS(Sheet1!$G$5:$G$28252,Sheet1!$I$5:$I$28252,$B611,Sheet1!$L$5:$L$28252,$A611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1" s="32">
        <f>SUMIFS(Sheet1!$G$5:$G$28252,Sheet1!$I$5:$I$28252,$B611,Sheet1!$L$5:$L$28252,$A611,Sheet1!$D$5:$D$28252,"话费",Sheet1!$E$5:$E$28252,"&lt;&gt;*调拨*")+SUMIFS(Sheet1!$G$5:$G$28252,Sheet1!$I$5:$I$28252,$B611,Sheet1!$L$5:$L$28252,$A611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1" s="32">
        <f>SUMIFS(Sheet1!$G$5:$G$28252,Sheet1!$I$5:$I$28252,$B611,Sheet1!$L$5:$L$28252,$A611,Sheet1!$D$5:$D$28252,"房租",Sheet1!$E$5:$E$28252,"&lt;&gt;*调拨*")+SUMIFS(Sheet1!$G$5:$G$28252,Sheet1!$I$5:$I$28252,$B611,Sheet1!$L$5:$L$28252,$A611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1" s="32">
        <f>SUMIFS(Sheet1!$G$5:$G$28252,Sheet1!$I$5:$I$28252,$B611,Sheet1!$L$5:$L$28252,$A611,Sheet1!$E$5:$E$28252,"*调拨*")</f>
        <v>0</v>
      </c>
      <c r="AI611" s="32">
        <f>SUMIFS(Sheet1!$G$5:$G$28252,Sheet1!$I$5:$I$28252,$B611,Sheet1!$L$5:$L$28252,$A611,Sheet1!$D$5:$D$28252,"内部转款",Sheet1!$E$5:$E$28252,"&lt;&gt;*调拨*")+SUMIFS(Sheet1!$G$5:$G$28252,Sheet1!$I$5:$I$28252,$B611,Sheet1!$L$5:$L$28252,$A611,Sheet1!$D$5:$D$28252,"内部转账",Sheet1!$E$5:$E$28252,"&lt;&gt;*调拨*")</f>
        <v>0</v>
      </c>
      <c r="AJ611" s="32">
        <f t="shared" si="45"/>
        <v>0</v>
      </c>
      <c r="AK611" s="32">
        <f>SUMIFS(Sheet1!$G$5:$G$28252,Sheet1!$I$5:$I$28252,$B611,Sheet1!$L$5:$L$28252,$A611)</f>
        <v>0</v>
      </c>
      <c r="AL611" s="32">
        <f t="shared" si="46"/>
        <v>0</v>
      </c>
    </row>
    <row r="612" ht="16.5" spans="1:38">
      <c r="A612" s="30">
        <v>202612</v>
      </c>
      <c r="B612" s="31" t="s">
        <v>54</v>
      </c>
      <c r="C612" s="32">
        <f>SUMIFS(Sheet1!$F$5:$F$28252,Sheet1!$I$5:$I$28252,$B612,Sheet1!$L$5:$L$28252,$A612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12" s="32">
        <f>SUMIFS(Sheet1!$F$5:$F$28252,Sheet1!$I$5:$I$28252,$B612,Sheet1!$L$5:$L$28252,$A612,Sheet1!$D$5:$D$28252,"医保即时拨付",Sheet1!$E$5:$E$28252,"&lt;&gt;*调拨*")+SUMIFS(Sheet1!$F$5:$F$28252,Sheet1!$I$5:$I$28252,$B612,Sheet1!$L$5:$L$28252,$A612,Sheet1!$E$5:$E$28252,"*医保即时拨付*",Sheet1!$D$5:$D$28252,"&lt;&gt;医保即时拨付",Sheet1!$D$5:$D$28252,"&lt;&gt;内部转款",Sheet1!$D$5:$D$28252,"&lt;&gt;内部转账",Sheet1!$E$5:$E$28252,"&lt;&gt;*调拨*")</f>
        <v>0</v>
      </c>
      <c r="E612" s="32">
        <f>SUMIFS(Sheet1!$F$5:$F$28252,Sheet1!$I$5:$I$28252,$B612,Sheet1!$L$5:$L$28252,$A612,Sheet1!$D$5:$D$28252,"医保",Sheet1!$E$5:$E$28252,"&lt;&gt;*调拨*",Sheet1!$E$5:$E$28252,"&lt;&gt;*医保即时拨付*")+SUMIFS(Sheet1!$F$5:$F$28252,Sheet1!$I$5:$I$28252,$B612,Sheet1!$L$5:$L$28252,$A612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2" s="32">
        <f>SUMIFS(Sheet1!$F$5:$F$28252,Sheet1!$I$5:$I$28252,$B612,Sheet1!$L$5:$L$28252,$A612,Sheet1!$D$5:$D$28252,"聚合",Sheet1!$E$5:$E$28252,"&lt;&gt;*调拨*")+SUMIFS(Sheet1!$F$5:$F$28252,Sheet1!$I$5:$I$28252,$B612,Sheet1!$L$5:$L$28252,$A612,Sheet1!$E$5:$E$28252,"*聚合*",Sheet1!$D$5:$D$28252,"&lt;&gt;聚合",Sheet1!$D$5:$D$28252,"&lt;&gt;内部转款",Sheet1!$D$5:$D$28252,"&lt;&gt;内部转账",Sheet1!$E$5:$E$28252,"&lt;&gt;*调拨*")</f>
        <v>0</v>
      </c>
      <c r="G612" s="32">
        <f>SUMIFS(Sheet1!$F$5:$F$28252,Sheet1!$I$5:$I$28252,$B612,Sheet1!$L$5:$L$28252,$A612,Sheet1!$D$5:$D$28252,"24小时微信",Sheet1!$E$5:$E$28252,"&lt;&gt;*调拨*")+SUMIFS(Sheet1!$F$5:$F$28252,Sheet1!$I$5:$I$28252,$B612,Sheet1!$L$5:$L$28252,$A612,Sheet1!$E$5:$E$28252,"*24小时微信*",Sheet1!$D$5:$D$28252,"&lt;&gt;24小时微信",Sheet1!$D$5:$D$28252,"&lt;&gt;内部转款",Sheet1!$D$5:$D$28252,"&lt;&gt;内部转账",Sheet1!$E$5:$E$28252,"&lt;&gt;*调拨*")</f>
        <v>0</v>
      </c>
      <c r="H612" s="32">
        <f>SUMIFS(Sheet1!$F$5:$F$28252,Sheet1!$I$5:$I$28252,$B612,Sheet1!$L$5:$L$28252,$A612,Sheet1!$D$5:$D$28252,"美团",Sheet1!$E$5:$E$28252,"&lt;&gt;*调拨*")+SUMIFS(Sheet1!$F$5:$F$28252,Sheet1!$I$5:$I$28252,$B612,Sheet1!$L$5:$L$28252,$A612,Sheet1!$E$5:$E$28252,"*美团*",Sheet1!$D$5:$D$28252,"&lt;&gt;美团",Sheet1!$D$5:$D$28252,"&lt;&gt;内部转款",Sheet1!$D$5:$D$28252,"&lt;&gt;内部转账",Sheet1!$E$5:$E$28252,"&lt;&gt;*调拨*")</f>
        <v>0</v>
      </c>
      <c r="I612" s="32">
        <f>SUMIFS(Sheet1!$F$5:$F$28252,Sheet1!$I$5:$I$28252,$B612,Sheet1!$L$5:$L$28252,$A612,Sheet1!$D$5:$D$28252,"饿了么",Sheet1!$E$5:$E$28252,"&lt;&gt;*调拨*")+SUMIFS(Sheet1!$F$5:$F$28252,Sheet1!$I$5:$I$28252,$B612,Sheet1!$L$5:$L$28252,$A612,Sheet1!$E$5:$E$28252,"*饿了么*",Sheet1!$D$5:$D$28252,"&lt;&gt;饿了么",Sheet1!$D$5:$D$28252,"&lt;&gt;内部转款",Sheet1!$D$5:$D$28252,"&lt;&gt;内部转账",Sheet1!$E$5:$E$28252,"&lt;&gt;*调拨*")</f>
        <v>0</v>
      </c>
      <c r="J612" s="32">
        <f>SUMIFS(Sheet1!$F$5:$F$28252,Sheet1!$I$5:$I$28252,$B612,Sheet1!$L$5:$L$28252,$A612,Sheet1!$D$5:$D$28252,"健E卡",Sheet1!$E$5:$E$28252,"&lt;&gt;*调拨*")+SUMIFS(Sheet1!$F$5:$F$28252,Sheet1!$I$5:$I$28252,$B612,Sheet1!$L$5:$L$28252,$A612,Sheet1!$E$5:$E$28252,"*健E卡*",Sheet1!$D$5:$D$28252,"&lt;&gt;健E卡",Sheet1!$D$5:$D$28252,"&lt;&gt;内部转款",Sheet1!$D$5:$D$28252,"&lt;&gt;内部转账",Sheet1!$E$5:$E$28252,"&lt;&gt;*调拨*")</f>
        <v>0</v>
      </c>
      <c r="K612" s="32">
        <f>SUMIFS(Sheet1!$F$5:$F$28252,Sheet1!$I$5:$I$28252,$B612,Sheet1!$L$5:$L$28252,$A612,Sheet1!$D$5:$D$28252,"抖音",Sheet1!$E$5:$E$28252,"&lt;&gt;*调拨*")+SUMIFS(Sheet1!$F$5:$F$28252,Sheet1!$I$5:$I$28252,$B612,Sheet1!$L$5:$L$28252,$A612,Sheet1!$E$5:$E$28252,"*抖音*",Sheet1!$D$5:$D$28252,"&lt;&gt;抖音",Sheet1!$D$5:$D$28252,"&lt;&gt;内部转款",Sheet1!$D$5:$D$28252,"&lt;&gt;内部转账",Sheet1!$E$5:$E$28252,"&lt;&gt;*调拨*")</f>
        <v>0</v>
      </c>
      <c r="L612" s="32">
        <f>SUMIFS(Sheet1!$F$5:$F$28252,Sheet1!$I$5:$I$28252,$B612,Sheet1!$L$5:$L$28252,$A612,Sheet1!$D$5:$D$28252,"医卡通",Sheet1!$E$5:$E$28252,"&lt;&gt;*调拨*")+SUMIFS(Sheet1!$F$5:$F$28252,Sheet1!$I$5:$I$28252,$B612,Sheet1!$L$5:$L$28252,$A612,Sheet1!$E$5:$E$28252,"*医卡通*",Sheet1!$D$5:$D$28252,"&lt;&gt;医卡通",Sheet1!$D$5:$D$28252,"&lt;&gt;内部转款",Sheet1!$D$5:$D$28252,"&lt;&gt;内部转账",Sheet1!$E$5:$E$28252,"&lt;&gt;*调拨*")</f>
        <v>0</v>
      </c>
      <c r="M612" s="32">
        <f>SUMIFS(Sheet1!$F$5:$F$28252,Sheet1!$I$5:$I$28252,$B612,Sheet1!$L$5:$L$28252,$A612,Sheet1!$D$5:$D$28252,"企健网",Sheet1!$E$5:$E$28252,"&lt;&gt;*调拨*")+SUMIFS(Sheet1!$F$5:$F$28252,Sheet1!$I$5:$I$28252,$B612,Sheet1!$L$5:$L$28252,$A612,Sheet1!$E$5:$E$28252,"*企健网*",Sheet1!$D$5:$D$28252,"&lt;&gt;企健网",Sheet1!$D$5:$D$28252,"&lt;&gt;内部转款",Sheet1!$D$5:$D$28252,"&lt;&gt;内部转账",Sheet1!$E$5:$E$28252,"&lt;&gt;*调拨*")</f>
        <v>0</v>
      </c>
      <c r="N612" s="32">
        <f>SUMIFS(Sheet1!$F$5:$F$28252,Sheet1!$I$5:$I$28252,$B612,Sheet1!$L$5:$L$28252,$A612,Sheet1!$D$5:$D$28252,"银联",Sheet1!$E$5:$E$28252,"&lt;&gt;*调拨*")+SUMIFS(Sheet1!$F$5:$F$28252,Sheet1!$I$5:$I$28252,$B612,Sheet1!$L$5:$L$28252,$A612,Sheet1!$E$5:$E$28252,"*银联*",Sheet1!$D$5:$D$28252,"&lt;&gt;银联",Sheet1!$D$5:$D$28252,"&lt;&gt;内部转款",Sheet1!$D$5:$D$28252,"&lt;&gt;内部转账",Sheet1!$E$5:$E$28252,"&lt;&gt;*调拨*")</f>
        <v>0</v>
      </c>
      <c r="O612" s="32">
        <f>SUMIFS(Sheet1!$F$5:$F$28252,Sheet1!$I$5:$I$28252,$B612,Sheet1!$L$5:$L$28252,$A612,Sheet1!$D$5:$D$28252,"京东",Sheet1!$E$5:$E$28252,"&lt;&gt;*调拨*")+SUMIFS(Sheet1!$F$5:$F$28252,Sheet1!$I$5:$I$28252,$B612,Sheet1!$L$5:$L$28252,$A612,Sheet1!$E$5:$E$28252,"*京东*",Sheet1!$D$5:$D$28252,"&lt;&gt;京东",Sheet1!$D$5:$D$28252,"&lt;&gt;内部转款",Sheet1!$D$5:$D$28252,"&lt;&gt;内部转账",Sheet1!$E$5:$E$28252,"&lt;&gt;*调拨*")</f>
        <v>0</v>
      </c>
      <c r="P612" s="32">
        <f>SUMIFS(Sheet1!$F$5:$F$28252,Sheet1!$I$5:$I$28252,$B612,Sheet1!$L$5:$L$28252,$A612,Sheet1!$D$5:$D$28252,"药机微信",Sheet1!$E$5:$E$28252,"&lt;&gt;*调拨*")+SUMIFS(Sheet1!$F$5:$F$28252,Sheet1!$I$5:$I$28252,$B612,Sheet1!$L$5:$L$28252,$A612,Sheet1!$E$5:$E$28252,"*药机微信*",Sheet1!$D$5:$D$28252,"&lt;&gt;药机微信",Sheet1!$D$5:$D$28252,"&lt;&gt;内部转款",Sheet1!$D$5:$D$28252,"&lt;&gt;内部转账",Sheet1!$E$5:$E$28252,"&lt;&gt;*调拨*")</f>
        <v>0</v>
      </c>
      <c r="Q612" s="32">
        <f>SUMIFS(Sheet1!$F$5:$F$28252,Sheet1!$I$5:$I$28252,$B612,Sheet1!$L$5:$L$28252,$A612,Sheet1!$D$5:$D$28252,"亲情卡",Sheet1!$E$5:$E$28252,"&lt;&gt;*调拨*")+SUMIFS(Sheet1!$F$5:$F$28252,Sheet1!$I$5:$I$28252,$B612,Sheet1!$L$5:$L$28252,$A612,Sheet1!$E$5:$E$28252,"*亲情卡*",Sheet1!$D$5:$D$28252,"&lt;&gt;亲情卡",Sheet1!$D$5:$D$28252,"&lt;&gt;内部转款",Sheet1!$D$5:$D$28252,"&lt;&gt;内部转账",Sheet1!$E$5:$E$28252,"&lt;&gt;*调拨*")</f>
        <v>0</v>
      </c>
      <c r="R612" s="32">
        <f>SUMIFS(Sheet1!$F$5:$F$28252,Sheet1!$I$5:$I$28252,$B612,Sheet1!$L$5:$L$28252,$A612,Sheet1!$D$5:$D$28252,"优惠券",Sheet1!$E$5:$E$28252,"&lt;&gt;*调拨*")+SUMIFS(Sheet1!$F$5:$F$28252,Sheet1!$I$5:$I$28252,$B612,Sheet1!$L$5:$L$28252,$A612,Sheet1!$E$5:$E$28252,"*优惠券*",Sheet1!$D$5:$D$28252,"&lt;&gt;优惠券",Sheet1!$D$5:$D$28252,"&lt;&gt;内部转款",Sheet1!$D$5:$D$28252,"&lt;&gt;内部转账",Sheet1!$E$5:$E$28252,"&lt;&gt;*调拨*")</f>
        <v>0</v>
      </c>
      <c r="S612" s="32">
        <f>SUMIFS(Sheet1!$F$5:$F$28252,Sheet1!$I$5:$I$28252,$B612,Sheet1!$L$5:$L$28252,$A612,Sheet1!$D$5:$D$28252,"代金券",Sheet1!$E$5:$E$28252,"&lt;&gt;*调拨*")+SUMIFS(Sheet1!$F$5:$F$28252,Sheet1!$I$5:$I$28252,$B612,Sheet1!$L$5:$L$28252,$A612,Sheet1!$E$5:$E$28252,"*代金券*",Sheet1!$D$5:$D$28252,"&lt;&gt;代金券",Sheet1!$D$5:$D$28252,"&lt;&gt;内部转款",Sheet1!$D$5:$D$28252,"&lt;&gt;内部转账",Sheet1!$E$5:$E$28252,"&lt;&gt;*调拨*")</f>
        <v>0</v>
      </c>
      <c r="T612" s="32">
        <f>SUMIFS(Sheet1!$F$5:$F$28252,Sheet1!$I$5:$I$28252,$B612,Sheet1!$L$5:$L$28252,$A612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612,Sheet1!$L$5:$L$28252,$A612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612,Sheet1!$L$5:$L$28252,$A612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612,Sheet1!$L$5:$L$28252,$A612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2" s="32">
        <f>SUMIFS(Sheet1!$F$5:$F$28252,Sheet1!$I$5:$I$28252,$B612,Sheet1!$L$5:$L$28252,$A612,Sheet1!$E$5:$E$28252,"*调拨*")</f>
        <v>0</v>
      </c>
      <c r="V612" s="32">
        <f>SUMIFS(Sheet1!$F$5:$F$28252,Sheet1!$I$5:$I$28252,$B612,Sheet1!$L$5:$L$28252,$A612,Sheet1!$D$5:$D$28252,"储值",Sheet1!$E$5:$E$28252,"&lt;&gt;*调拨*")+SUMIFS(Sheet1!$F$5:$F$28252,Sheet1!$I$5:$I$28252,$B612,Sheet1!$L$5:$L$28252,$A612,Sheet1!$E$5:$E$28252,"*储值*",Sheet1!$D$5:$D$28252,"&lt;&gt;储值",Sheet1!$D$5:$D$28252,"&lt;&gt;内部转款",Sheet1!$D$5:$D$28252,"&lt;&gt;内部转账",Sheet1!$E$5:$E$28252,"&lt;&gt;*调拨*")</f>
        <v>0</v>
      </c>
      <c r="W612" s="32">
        <f>SUMIFS(Sheet1!$F$5:$F$28252,Sheet1!$I$5:$I$28252,$B612,Sheet1!$L$5:$L$28252,$A612,Sheet1!$D$5:$D$28252,"效期",Sheet1!$E$5:$E$28252,"&lt;&gt;*调拨*")+SUMIFS(Sheet1!$F$5:$F$28252,Sheet1!$I$5:$I$28252,$B612,Sheet1!$L$5:$L$28252,$A612,Sheet1!$E$5:$E$28252,"*效期*",Sheet1!$D$5:$D$28252,"&lt;&gt;效期",Sheet1!$D$5:$D$28252,"&lt;&gt;内部转款",Sheet1!$D$5:$D$28252,"&lt;&gt;内部转账",Sheet1!$E$5:$E$28252,"&lt;&gt;*调拨*")</f>
        <v>0</v>
      </c>
      <c r="X612" s="32">
        <f>SUMIFS(Sheet1!$F$5:$F$28252,Sheet1!$I$5:$I$28252,$B612,Sheet1!$L$5:$L$28252,$A612,Sheet1!$D$5:$D$28252,"内部转款",Sheet1!$E$5:$E$28252,"&lt;&gt;*调拨*")+SUMIFS(Sheet1!$F$5:$F$28252,Sheet1!$I$5:$I$28252,$B612,Sheet1!$L$5:$L$28252,$A612,Sheet1!$D$5:$D$28252,"内部转账",Sheet1!$E$5:$E$28252,"&lt;&gt;*调拨*")</f>
        <v>0</v>
      </c>
      <c r="Y612" s="32">
        <f t="shared" si="44"/>
        <v>0</v>
      </c>
      <c r="Z612" s="32">
        <f>SUMIFS(Sheet1!$F$5:$F$28252,Sheet1!$I$5:$I$28252,$B612,Sheet1!$L$5:$L$28252,$A612)</f>
        <v>0</v>
      </c>
      <c r="AA612" s="32">
        <f>SUMIFS(Sheet1!$G$5:$G$28252,Sheet1!$I$5:$I$28252,$B612,Sheet1!$L$5:$L$28252,$A612,Sheet1!$D$5:$D$28252,"工资",Sheet1!$E$5:$E$28252,"&lt;&gt;*调拨*")+SUMIFS(Sheet1!$G$5:$G$28252,Sheet1!$I$5:$I$28252,$B612,Sheet1!$L$5:$L$28252,$A612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12" s="32">
        <f>SUMIFS(Sheet1!$G$5:$G$28252,Sheet1!$I$5:$I$28252,$B612,Sheet1!$L$5:$L$28252,$A612,Sheet1!$D$5:$D$28252,"水费",Sheet1!$E$5:$E$28252,"&lt;&gt;*调拨*")+SUMIFS(Sheet1!$G$5:$G$28252,Sheet1!$I$5:$I$28252,$B612,Sheet1!$L$5:$L$28252,$A612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2" s="32">
        <f>SUMIFS(Sheet1!$G$5:$G$28252,Sheet1!$I$5:$I$28252,$B612,Sheet1!$L$5:$L$28252,$A612,Sheet1!$D$5:$D$28252,"电费",Sheet1!$E$5:$E$28252,"&lt;&gt;*调拨*")+SUMIFS(Sheet1!$G$5:$G$28252,Sheet1!$I$5:$I$28252,$B612,Sheet1!$L$5:$L$28252,$A612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2" s="32">
        <f>SUMIFS(Sheet1!$G$5:$G$28252,Sheet1!$I$5:$I$28252,$B612,Sheet1!$L$5:$L$28252,$A612,Sheet1!$D$5:$D$28252,"宽带费",Sheet1!$E$5:$E$28252,"&lt;&gt;*调拨*")+SUMIFS(Sheet1!$G$5:$G$28252,Sheet1!$I$5:$I$28252,$B612,Sheet1!$L$5:$L$28252,$A612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2" s="32">
        <f>SUMIFS(Sheet1!$G$5:$G$28252,Sheet1!$I$5:$I$28252,$B612,Sheet1!$L$5:$L$28252,$A612,Sheet1!$D$5:$D$28252,"办公费",Sheet1!$E$5:$E$28252,"&lt;&gt;*调拨*")+SUMIFS(Sheet1!$G$5:$G$28252,Sheet1!$I$5:$I$28252,$B612,Sheet1!$L$5:$L$28252,$A612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2" s="32">
        <f>SUMIFS(Sheet1!$G$5:$G$28252,Sheet1!$I$5:$I$28252,$B612,Sheet1!$L$5:$L$28252,$A612,Sheet1!$D$5:$D$28252,"话费",Sheet1!$E$5:$E$28252,"&lt;&gt;*调拨*")+SUMIFS(Sheet1!$G$5:$G$28252,Sheet1!$I$5:$I$28252,$B612,Sheet1!$L$5:$L$28252,$A612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2" s="32">
        <f>SUMIFS(Sheet1!$G$5:$G$28252,Sheet1!$I$5:$I$28252,$B612,Sheet1!$L$5:$L$28252,$A612,Sheet1!$D$5:$D$28252,"房租",Sheet1!$E$5:$E$28252,"&lt;&gt;*调拨*")+SUMIFS(Sheet1!$G$5:$G$28252,Sheet1!$I$5:$I$28252,$B612,Sheet1!$L$5:$L$28252,$A612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2" s="32">
        <f>SUMIFS(Sheet1!$G$5:$G$28252,Sheet1!$I$5:$I$28252,$B612,Sheet1!$L$5:$L$28252,$A612,Sheet1!$E$5:$E$28252,"*调拨*")</f>
        <v>0</v>
      </c>
      <c r="AI612" s="32">
        <f>SUMIFS(Sheet1!$G$5:$G$28252,Sheet1!$I$5:$I$28252,$B612,Sheet1!$L$5:$L$28252,$A612,Sheet1!$D$5:$D$28252,"内部转款",Sheet1!$E$5:$E$28252,"&lt;&gt;*调拨*")+SUMIFS(Sheet1!$G$5:$G$28252,Sheet1!$I$5:$I$28252,$B612,Sheet1!$L$5:$L$28252,$A612,Sheet1!$D$5:$D$28252,"内部转账",Sheet1!$E$5:$E$28252,"&lt;&gt;*调拨*")</f>
        <v>0</v>
      </c>
      <c r="AJ612" s="32">
        <f t="shared" si="45"/>
        <v>0</v>
      </c>
      <c r="AK612" s="32">
        <f>SUMIFS(Sheet1!$G$5:$G$28252,Sheet1!$I$5:$I$28252,$B612,Sheet1!$L$5:$L$28252,$A612)</f>
        <v>0</v>
      </c>
      <c r="AL612" s="32">
        <f t="shared" si="46"/>
        <v>0</v>
      </c>
    </row>
    <row r="613" ht="16.5" spans="1:38">
      <c r="A613" s="30">
        <v>202612</v>
      </c>
      <c r="B613" s="31" t="s">
        <v>107</v>
      </c>
      <c r="C613" s="32">
        <f>SUMIFS(Sheet1!$F$5:$F$28252,Sheet1!$I$5:$I$28252,$B613,Sheet1!$L$5:$L$28252,$A613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13" s="32">
        <f>SUMIFS(Sheet1!$F$5:$F$28252,Sheet1!$I$5:$I$28252,$B613,Sheet1!$L$5:$L$28252,$A613,Sheet1!$D$5:$D$28252,"医保即时拨付",Sheet1!$E$5:$E$28252,"&lt;&gt;*调拨*")+SUMIFS(Sheet1!$F$5:$F$28252,Sheet1!$I$5:$I$28252,$B613,Sheet1!$L$5:$L$28252,$A613,Sheet1!$E$5:$E$28252,"*医保即时拨付*",Sheet1!$D$5:$D$28252,"&lt;&gt;医保即时拨付",Sheet1!$D$5:$D$28252,"&lt;&gt;内部转款",Sheet1!$D$5:$D$28252,"&lt;&gt;内部转账",Sheet1!$E$5:$E$28252,"&lt;&gt;*调拨*")</f>
        <v>0</v>
      </c>
      <c r="E613" s="32">
        <f>SUMIFS(Sheet1!$F$5:$F$28252,Sheet1!$I$5:$I$28252,$B613,Sheet1!$L$5:$L$28252,$A613,Sheet1!$D$5:$D$28252,"医保",Sheet1!$E$5:$E$28252,"&lt;&gt;*调拨*",Sheet1!$E$5:$E$28252,"&lt;&gt;*医保即时拨付*")+SUMIFS(Sheet1!$F$5:$F$28252,Sheet1!$I$5:$I$28252,$B613,Sheet1!$L$5:$L$28252,$A613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3" s="32">
        <f>SUMIFS(Sheet1!$F$5:$F$28252,Sheet1!$I$5:$I$28252,$B613,Sheet1!$L$5:$L$28252,$A613,Sheet1!$D$5:$D$28252,"聚合",Sheet1!$E$5:$E$28252,"&lt;&gt;*调拨*")+SUMIFS(Sheet1!$F$5:$F$28252,Sheet1!$I$5:$I$28252,$B613,Sheet1!$L$5:$L$28252,$A613,Sheet1!$E$5:$E$28252,"*聚合*",Sheet1!$D$5:$D$28252,"&lt;&gt;聚合",Sheet1!$D$5:$D$28252,"&lt;&gt;内部转款",Sheet1!$D$5:$D$28252,"&lt;&gt;内部转账",Sheet1!$E$5:$E$28252,"&lt;&gt;*调拨*")</f>
        <v>0</v>
      </c>
      <c r="G613" s="32">
        <f>SUMIFS(Sheet1!$F$5:$F$28252,Sheet1!$I$5:$I$28252,$B613,Sheet1!$L$5:$L$28252,$A613,Sheet1!$D$5:$D$28252,"24小时微信",Sheet1!$E$5:$E$28252,"&lt;&gt;*调拨*")+SUMIFS(Sheet1!$F$5:$F$28252,Sheet1!$I$5:$I$28252,$B613,Sheet1!$L$5:$L$28252,$A613,Sheet1!$E$5:$E$28252,"*24小时微信*",Sheet1!$D$5:$D$28252,"&lt;&gt;24小时微信",Sheet1!$D$5:$D$28252,"&lt;&gt;内部转款",Sheet1!$D$5:$D$28252,"&lt;&gt;内部转账",Sheet1!$E$5:$E$28252,"&lt;&gt;*调拨*")</f>
        <v>0</v>
      </c>
      <c r="H613" s="32">
        <f>SUMIFS(Sheet1!$F$5:$F$28252,Sheet1!$I$5:$I$28252,$B613,Sheet1!$L$5:$L$28252,$A613,Sheet1!$D$5:$D$28252,"美团",Sheet1!$E$5:$E$28252,"&lt;&gt;*调拨*")+SUMIFS(Sheet1!$F$5:$F$28252,Sheet1!$I$5:$I$28252,$B613,Sheet1!$L$5:$L$28252,$A613,Sheet1!$E$5:$E$28252,"*美团*",Sheet1!$D$5:$D$28252,"&lt;&gt;美团",Sheet1!$D$5:$D$28252,"&lt;&gt;内部转款",Sheet1!$D$5:$D$28252,"&lt;&gt;内部转账",Sheet1!$E$5:$E$28252,"&lt;&gt;*调拨*")</f>
        <v>0</v>
      </c>
      <c r="I613" s="32">
        <f>SUMIFS(Sheet1!$F$5:$F$28252,Sheet1!$I$5:$I$28252,$B613,Sheet1!$L$5:$L$28252,$A613,Sheet1!$D$5:$D$28252,"饿了么",Sheet1!$E$5:$E$28252,"&lt;&gt;*调拨*")+SUMIFS(Sheet1!$F$5:$F$28252,Sheet1!$I$5:$I$28252,$B613,Sheet1!$L$5:$L$28252,$A613,Sheet1!$E$5:$E$28252,"*饿了么*",Sheet1!$D$5:$D$28252,"&lt;&gt;饿了么",Sheet1!$D$5:$D$28252,"&lt;&gt;内部转款",Sheet1!$D$5:$D$28252,"&lt;&gt;内部转账",Sheet1!$E$5:$E$28252,"&lt;&gt;*调拨*")</f>
        <v>0</v>
      </c>
      <c r="J613" s="32">
        <f>SUMIFS(Sheet1!$F$5:$F$28252,Sheet1!$I$5:$I$28252,$B613,Sheet1!$L$5:$L$28252,$A613,Sheet1!$D$5:$D$28252,"健E卡",Sheet1!$E$5:$E$28252,"&lt;&gt;*调拨*")+SUMIFS(Sheet1!$F$5:$F$28252,Sheet1!$I$5:$I$28252,$B613,Sheet1!$L$5:$L$28252,$A613,Sheet1!$E$5:$E$28252,"*健E卡*",Sheet1!$D$5:$D$28252,"&lt;&gt;健E卡",Sheet1!$D$5:$D$28252,"&lt;&gt;内部转款",Sheet1!$D$5:$D$28252,"&lt;&gt;内部转账",Sheet1!$E$5:$E$28252,"&lt;&gt;*调拨*")</f>
        <v>0</v>
      </c>
      <c r="K613" s="32">
        <f>SUMIFS(Sheet1!$F$5:$F$28252,Sheet1!$I$5:$I$28252,$B613,Sheet1!$L$5:$L$28252,$A613,Sheet1!$D$5:$D$28252,"抖音",Sheet1!$E$5:$E$28252,"&lt;&gt;*调拨*")+SUMIFS(Sheet1!$F$5:$F$28252,Sheet1!$I$5:$I$28252,$B613,Sheet1!$L$5:$L$28252,$A613,Sheet1!$E$5:$E$28252,"*抖音*",Sheet1!$D$5:$D$28252,"&lt;&gt;抖音",Sheet1!$D$5:$D$28252,"&lt;&gt;内部转款",Sheet1!$D$5:$D$28252,"&lt;&gt;内部转账",Sheet1!$E$5:$E$28252,"&lt;&gt;*调拨*")</f>
        <v>0</v>
      </c>
      <c r="L613" s="32">
        <f>SUMIFS(Sheet1!$F$5:$F$28252,Sheet1!$I$5:$I$28252,$B613,Sheet1!$L$5:$L$28252,$A613,Sheet1!$D$5:$D$28252,"医卡通",Sheet1!$E$5:$E$28252,"&lt;&gt;*调拨*")+SUMIFS(Sheet1!$F$5:$F$28252,Sheet1!$I$5:$I$28252,$B613,Sheet1!$L$5:$L$28252,$A613,Sheet1!$E$5:$E$28252,"*医卡通*",Sheet1!$D$5:$D$28252,"&lt;&gt;医卡通",Sheet1!$D$5:$D$28252,"&lt;&gt;内部转款",Sheet1!$D$5:$D$28252,"&lt;&gt;内部转账",Sheet1!$E$5:$E$28252,"&lt;&gt;*调拨*")</f>
        <v>0</v>
      </c>
      <c r="M613" s="32">
        <f>SUMIFS(Sheet1!$F$5:$F$28252,Sheet1!$I$5:$I$28252,$B613,Sheet1!$L$5:$L$28252,$A613,Sheet1!$D$5:$D$28252,"企健网",Sheet1!$E$5:$E$28252,"&lt;&gt;*调拨*")+SUMIFS(Sheet1!$F$5:$F$28252,Sheet1!$I$5:$I$28252,$B613,Sheet1!$L$5:$L$28252,$A613,Sheet1!$E$5:$E$28252,"*企健网*",Sheet1!$D$5:$D$28252,"&lt;&gt;企健网",Sheet1!$D$5:$D$28252,"&lt;&gt;内部转款",Sheet1!$D$5:$D$28252,"&lt;&gt;内部转账",Sheet1!$E$5:$E$28252,"&lt;&gt;*调拨*")</f>
        <v>0</v>
      </c>
      <c r="N613" s="32">
        <f>SUMIFS(Sheet1!$F$5:$F$28252,Sheet1!$I$5:$I$28252,$B613,Sheet1!$L$5:$L$28252,$A613,Sheet1!$D$5:$D$28252,"银联",Sheet1!$E$5:$E$28252,"&lt;&gt;*调拨*")+SUMIFS(Sheet1!$F$5:$F$28252,Sheet1!$I$5:$I$28252,$B613,Sheet1!$L$5:$L$28252,$A613,Sheet1!$E$5:$E$28252,"*银联*",Sheet1!$D$5:$D$28252,"&lt;&gt;银联",Sheet1!$D$5:$D$28252,"&lt;&gt;内部转款",Sheet1!$D$5:$D$28252,"&lt;&gt;内部转账",Sheet1!$E$5:$E$28252,"&lt;&gt;*调拨*")</f>
        <v>0</v>
      </c>
      <c r="O613" s="32">
        <f>SUMIFS(Sheet1!$F$5:$F$28252,Sheet1!$I$5:$I$28252,$B613,Sheet1!$L$5:$L$28252,$A613,Sheet1!$D$5:$D$28252,"京东",Sheet1!$E$5:$E$28252,"&lt;&gt;*调拨*")+SUMIFS(Sheet1!$F$5:$F$28252,Sheet1!$I$5:$I$28252,$B613,Sheet1!$L$5:$L$28252,$A613,Sheet1!$E$5:$E$28252,"*京东*",Sheet1!$D$5:$D$28252,"&lt;&gt;京东",Sheet1!$D$5:$D$28252,"&lt;&gt;内部转款",Sheet1!$D$5:$D$28252,"&lt;&gt;内部转账",Sheet1!$E$5:$E$28252,"&lt;&gt;*调拨*")</f>
        <v>0</v>
      </c>
      <c r="P613" s="32">
        <f>SUMIFS(Sheet1!$F$5:$F$28252,Sheet1!$I$5:$I$28252,$B613,Sheet1!$L$5:$L$28252,$A613,Sheet1!$D$5:$D$28252,"药机微信",Sheet1!$E$5:$E$28252,"&lt;&gt;*调拨*")+SUMIFS(Sheet1!$F$5:$F$28252,Sheet1!$I$5:$I$28252,$B613,Sheet1!$L$5:$L$28252,$A613,Sheet1!$E$5:$E$28252,"*药机微信*",Sheet1!$D$5:$D$28252,"&lt;&gt;药机微信",Sheet1!$D$5:$D$28252,"&lt;&gt;内部转款",Sheet1!$D$5:$D$28252,"&lt;&gt;内部转账",Sheet1!$E$5:$E$28252,"&lt;&gt;*调拨*")</f>
        <v>0</v>
      </c>
      <c r="Q613" s="32">
        <f>SUMIFS(Sheet1!$F$5:$F$28252,Sheet1!$I$5:$I$28252,$B613,Sheet1!$L$5:$L$28252,$A613,Sheet1!$D$5:$D$28252,"亲情卡",Sheet1!$E$5:$E$28252,"&lt;&gt;*调拨*")+SUMIFS(Sheet1!$F$5:$F$28252,Sheet1!$I$5:$I$28252,$B613,Sheet1!$L$5:$L$28252,$A613,Sheet1!$E$5:$E$28252,"*亲情卡*",Sheet1!$D$5:$D$28252,"&lt;&gt;亲情卡",Sheet1!$D$5:$D$28252,"&lt;&gt;内部转款",Sheet1!$D$5:$D$28252,"&lt;&gt;内部转账",Sheet1!$E$5:$E$28252,"&lt;&gt;*调拨*")</f>
        <v>0</v>
      </c>
      <c r="R613" s="32">
        <f>SUMIFS(Sheet1!$F$5:$F$28252,Sheet1!$I$5:$I$28252,$B613,Sheet1!$L$5:$L$28252,$A613,Sheet1!$D$5:$D$28252,"优惠券",Sheet1!$E$5:$E$28252,"&lt;&gt;*调拨*")+SUMIFS(Sheet1!$F$5:$F$28252,Sheet1!$I$5:$I$28252,$B613,Sheet1!$L$5:$L$28252,$A613,Sheet1!$E$5:$E$28252,"*优惠券*",Sheet1!$D$5:$D$28252,"&lt;&gt;优惠券",Sheet1!$D$5:$D$28252,"&lt;&gt;内部转款",Sheet1!$D$5:$D$28252,"&lt;&gt;内部转账",Sheet1!$E$5:$E$28252,"&lt;&gt;*调拨*")</f>
        <v>0</v>
      </c>
      <c r="S613" s="32">
        <f>SUMIFS(Sheet1!$F$5:$F$28252,Sheet1!$I$5:$I$28252,$B613,Sheet1!$L$5:$L$28252,$A613,Sheet1!$D$5:$D$28252,"代金券",Sheet1!$E$5:$E$28252,"&lt;&gt;*调拨*")+SUMIFS(Sheet1!$F$5:$F$28252,Sheet1!$I$5:$I$28252,$B613,Sheet1!$L$5:$L$28252,$A613,Sheet1!$E$5:$E$28252,"*代金券*",Sheet1!$D$5:$D$28252,"&lt;&gt;代金券",Sheet1!$D$5:$D$28252,"&lt;&gt;内部转款",Sheet1!$D$5:$D$28252,"&lt;&gt;内部转账",Sheet1!$E$5:$E$28252,"&lt;&gt;*调拨*")</f>
        <v>0</v>
      </c>
      <c r="T613" s="32">
        <f>SUMIFS(Sheet1!$F$5:$F$28252,Sheet1!$I$5:$I$28252,$B613,Sheet1!$L$5:$L$28252,$A613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613,Sheet1!$L$5:$L$28252,$A613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613,Sheet1!$L$5:$L$28252,$A613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613,Sheet1!$L$5:$L$28252,$A613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3" s="32">
        <f>SUMIFS(Sheet1!$F$5:$F$28252,Sheet1!$I$5:$I$28252,$B613,Sheet1!$L$5:$L$28252,$A613,Sheet1!$E$5:$E$28252,"*调拨*")</f>
        <v>0</v>
      </c>
      <c r="V613" s="32">
        <f>SUMIFS(Sheet1!$F$5:$F$28252,Sheet1!$I$5:$I$28252,$B613,Sheet1!$L$5:$L$28252,$A613,Sheet1!$D$5:$D$28252,"储值",Sheet1!$E$5:$E$28252,"&lt;&gt;*调拨*")+SUMIFS(Sheet1!$F$5:$F$28252,Sheet1!$I$5:$I$28252,$B613,Sheet1!$L$5:$L$28252,$A613,Sheet1!$E$5:$E$28252,"*储值*",Sheet1!$D$5:$D$28252,"&lt;&gt;储值",Sheet1!$D$5:$D$28252,"&lt;&gt;内部转款",Sheet1!$D$5:$D$28252,"&lt;&gt;内部转账",Sheet1!$E$5:$E$28252,"&lt;&gt;*调拨*")</f>
        <v>0</v>
      </c>
      <c r="W613" s="32">
        <f>SUMIFS(Sheet1!$F$5:$F$28252,Sheet1!$I$5:$I$28252,$B613,Sheet1!$L$5:$L$28252,$A613,Sheet1!$D$5:$D$28252,"效期",Sheet1!$E$5:$E$28252,"&lt;&gt;*调拨*")+SUMIFS(Sheet1!$F$5:$F$28252,Sheet1!$I$5:$I$28252,$B613,Sheet1!$L$5:$L$28252,$A613,Sheet1!$E$5:$E$28252,"*效期*",Sheet1!$D$5:$D$28252,"&lt;&gt;效期",Sheet1!$D$5:$D$28252,"&lt;&gt;内部转款",Sheet1!$D$5:$D$28252,"&lt;&gt;内部转账",Sheet1!$E$5:$E$28252,"&lt;&gt;*调拨*")</f>
        <v>0</v>
      </c>
      <c r="X613" s="32">
        <f>SUMIFS(Sheet1!$F$5:$F$28252,Sheet1!$I$5:$I$28252,$B613,Sheet1!$L$5:$L$28252,$A613,Sheet1!$D$5:$D$28252,"内部转款",Sheet1!$E$5:$E$28252,"&lt;&gt;*调拨*")+SUMIFS(Sheet1!$F$5:$F$28252,Sheet1!$I$5:$I$28252,$B613,Sheet1!$L$5:$L$28252,$A613,Sheet1!$D$5:$D$28252,"内部转账",Sheet1!$E$5:$E$28252,"&lt;&gt;*调拨*")</f>
        <v>0</v>
      </c>
      <c r="Y613" s="32">
        <f t="shared" si="44"/>
        <v>0</v>
      </c>
      <c r="Z613" s="32">
        <f>SUMIFS(Sheet1!$F$5:$F$28252,Sheet1!$I$5:$I$28252,$B613,Sheet1!$L$5:$L$28252,$A613)</f>
        <v>0</v>
      </c>
      <c r="AA613" s="32">
        <f>SUMIFS(Sheet1!$G$5:$G$28252,Sheet1!$I$5:$I$28252,$B613,Sheet1!$L$5:$L$28252,$A613,Sheet1!$D$5:$D$28252,"工资",Sheet1!$E$5:$E$28252,"&lt;&gt;*调拨*")+SUMIFS(Sheet1!$G$5:$G$28252,Sheet1!$I$5:$I$28252,$B613,Sheet1!$L$5:$L$28252,$A613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13" s="32">
        <f>SUMIFS(Sheet1!$G$5:$G$28252,Sheet1!$I$5:$I$28252,$B613,Sheet1!$L$5:$L$28252,$A613,Sheet1!$D$5:$D$28252,"水费",Sheet1!$E$5:$E$28252,"&lt;&gt;*调拨*")+SUMIFS(Sheet1!$G$5:$G$28252,Sheet1!$I$5:$I$28252,$B613,Sheet1!$L$5:$L$28252,$A613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3" s="32">
        <f>SUMIFS(Sheet1!$G$5:$G$28252,Sheet1!$I$5:$I$28252,$B613,Sheet1!$L$5:$L$28252,$A613,Sheet1!$D$5:$D$28252,"电费",Sheet1!$E$5:$E$28252,"&lt;&gt;*调拨*")+SUMIFS(Sheet1!$G$5:$G$28252,Sheet1!$I$5:$I$28252,$B613,Sheet1!$L$5:$L$28252,$A613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3" s="32">
        <f>SUMIFS(Sheet1!$G$5:$G$28252,Sheet1!$I$5:$I$28252,$B613,Sheet1!$L$5:$L$28252,$A613,Sheet1!$D$5:$D$28252,"宽带费",Sheet1!$E$5:$E$28252,"&lt;&gt;*调拨*")+SUMIFS(Sheet1!$G$5:$G$28252,Sheet1!$I$5:$I$28252,$B613,Sheet1!$L$5:$L$28252,$A613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3" s="32">
        <f>SUMIFS(Sheet1!$G$5:$G$28252,Sheet1!$I$5:$I$28252,$B613,Sheet1!$L$5:$L$28252,$A613,Sheet1!$D$5:$D$28252,"办公费",Sheet1!$E$5:$E$28252,"&lt;&gt;*调拨*")+SUMIFS(Sheet1!$G$5:$G$28252,Sheet1!$I$5:$I$28252,$B613,Sheet1!$L$5:$L$28252,$A613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3" s="32">
        <f>SUMIFS(Sheet1!$G$5:$G$28252,Sheet1!$I$5:$I$28252,$B613,Sheet1!$L$5:$L$28252,$A613,Sheet1!$D$5:$D$28252,"话费",Sheet1!$E$5:$E$28252,"&lt;&gt;*调拨*")+SUMIFS(Sheet1!$G$5:$G$28252,Sheet1!$I$5:$I$28252,$B613,Sheet1!$L$5:$L$28252,$A613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3" s="32">
        <f>SUMIFS(Sheet1!$G$5:$G$28252,Sheet1!$I$5:$I$28252,$B613,Sheet1!$L$5:$L$28252,$A613,Sheet1!$D$5:$D$28252,"房租",Sheet1!$E$5:$E$28252,"&lt;&gt;*调拨*")+SUMIFS(Sheet1!$G$5:$G$28252,Sheet1!$I$5:$I$28252,$B613,Sheet1!$L$5:$L$28252,$A613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3" s="32">
        <f>SUMIFS(Sheet1!$G$5:$G$28252,Sheet1!$I$5:$I$28252,$B613,Sheet1!$L$5:$L$28252,$A613,Sheet1!$E$5:$E$28252,"*调拨*")</f>
        <v>0</v>
      </c>
      <c r="AI613" s="32">
        <f>SUMIFS(Sheet1!$G$5:$G$28252,Sheet1!$I$5:$I$28252,$B613,Sheet1!$L$5:$L$28252,$A613,Sheet1!$D$5:$D$28252,"内部转款",Sheet1!$E$5:$E$28252,"&lt;&gt;*调拨*")+SUMIFS(Sheet1!$G$5:$G$28252,Sheet1!$I$5:$I$28252,$B613,Sheet1!$L$5:$L$28252,$A613,Sheet1!$D$5:$D$28252,"内部转账",Sheet1!$E$5:$E$28252,"&lt;&gt;*调拨*")</f>
        <v>0</v>
      </c>
      <c r="AJ613" s="32">
        <f t="shared" si="45"/>
        <v>0</v>
      </c>
      <c r="AK613" s="32">
        <f>SUMIFS(Sheet1!$G$5:$G$28252,Sheet1!$I$5:$I$28252,$B613,Sheet1!$L$5:$L$28252,$A613)</f>
        <v>0</v>
      </c>
      <c r="AL613" s="32">
        <f t="shared" si="46"/>
        <v>0</v>
      </c>
    </row>
    <row r="614" ht="16.5" spans="1:38">
      <c r="A614" s="30">
        <v>202612</v>
      </c>
      <c r="B614" s="31" t="s">
        <v>97</v>
      </c>
      <c r="C614" s="32">
        <f>SUMIFS(Sheet1!$F$5:$F$28252,Sheet1!$I$5:$I$28252,$B614,Sheet1!$L$5:$L$28252,$A614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14" s="32">
        <f>SUMIFS(Sheet1!$F$5:$F$28252,Sheet1!$I$5:$I$28252,$B614,Sheet1!$L$5:$L$28252,$A614,Sheet1!$D$5:$D$28252,"医保即时拨付",Sheet1!$E$5:$E$28252,"&lt;&gt;*调拨*")+SUMIFS(Sheet1!$F$5:$F$28252,Sheet1!$I$5:$I$28252,$B614,Sheet1!$L$5:$L$28252,$A614,Sheet1!$E$5:$E$28252,"*医保即时拨付*",Sheet1!$D$5:$D$28252,"&lt;&gt;医保即时拨付",Sheet1!$D$5:$D$28252,"&lt;&gt;内部转款",Sheet1!$D$5:$D$28252,"&lt;&gt;内部转账",Sheet1!$E$5:$E$28252,"&lt;&gt;*调拨*")</f>
        <v>0</v>
      </c>
      <c r="E614" s="32">
        <f>SUMIFS(Sheet1!$F$5:$F$28252,Sheet1!$I$5:$I$28252,$B614,Sheet1!$L$5:$L$28252,$A614,Sheet1!$D$5:$D$28252,"医保",Sheet1!$E$5:$E$28252,"&lt;&gt;*调拨*",Sheet1!$E$5:$E$28252,"&lt;&gt;*医保即时拨付*")+SUMIFS(Sheet1!$F$5:$F$28252,Sheet1!$I$5:$I$28252,$B614,Sheet1!$L$5:$L$28252,$A614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4" s="32">
        <f>SUMIFS(Sheet1!$F$5:$F$28252,Sheet1!$I$5:$I$28252,$B614,Sheet1!$L$5:$L$28252,$A614,Sheet1!$D$5:$D$28252,"聚合",Sheet1!$E$5:$E$28252,"&lt;&gt;*调拨*")+SUMIFS(Sheet1!$F$5:$F$28252,Sheet1!$I$5:$I$28252,$B614,Sheet1!$L$5:$L$28252,$A614,Sheet1!$E$5:$E$28252,"*聚合*",Sheet1!$D$5:$D$28252,"&lt;&gt;聚合",Sheet1!$D$5:$D$28252,"&lt;&gt;内部转款",Sheet1!$D$5:$D$28252,"&lt;&gt;内部转账",Sheet1!$E$5:$E$28252,"&lt;&gt;*调拨*")</f>
        <v>0</v>
      </c>
      <c r="G614" s="32">
        <f>SUMIFS(Sheet1!$F$5:$F$28252,Sheet1!$I$5:$I$28252,$B614,Sheet1!$L$5:$L$28252,$A614,Sheet1!$D$5:$D$28252,"24小时微信",Sheet1!$E$5:$E$28252,"&lt;&gt;*调拨*")+SUMIFS(Sheet1!$F$5:$F$28252,Sheet1!$I$5:$I$28252,$B614,Sheet1!$L$5:$L$28252,$A614,Sheet1!$E$5:$E$28252,"*24小时微信*",Sheet1!$D$5:$D$28252,"&lt;&gt;24小时微信",Sheet1!$D$5:$D$28252,"&lt;&gt;内部转款",Sheet1!$D$5:$D$28252,"&lt;&gt;内部转账",Sheet1!$E$5:$E$28252,"&lt;&gt;*调拨*")</f>
        <v>0</v>
      </c>
      <c r="H614" s="32">
        <f>SUMIFS(Sheet1!$F$5:$F$28252,Sheet1!$I$5:$I$28252,$B614,Sheet1!$L$5:$L$28252,$A614,Sheet1!$D$5:$D$28252,"美团",Sheet1!$E$5:$E$28252,"&lt;&gt;*调拨*")+SUMIFS(Sheet1!$F$5:$F$28252,Sheet1!$I$5:$I$28252,$B614,Sheet1!$L$5:$L$28252,$A614,Sheet1!$E$5:$E$28252,"*美团*",Sheet1!$D$5:$D$28252,"&lt;&gt;美团",Sheet1!$D$5:$D$28252,"&lt;&gt;内部转款",Sheet1!$D$5:$D$28252,"&lt;&gt;内部转账",Sheet1!$E$5:$E$28252,"&lt;&gt;*调拨*")</f>
        <v>0</v>
      </c>
      <c r="I614" s="32">
        <f>SUMIFS(Sheet1!$F$5:$F$28252,Sheet1!$I$5:$I$28252,$B614,Sheet1!$L$5:$L$28252,$A614,Sheet1!$D$5:$D$28252,"饿了么",Sheet1!$E$5:$E$28252,"&lt;&gt;*调拨*")+SUMIFS(Sheet1!$F$5:$F$28252,Sheet1!$I$5:$I$28252,$B614,Sheet1!$L$5:$L$28252,$A614,Sheet1!$E$5:$E$28252,"*饿了么*",Sheet1!$D$5:$D$28252,"&lt;&gt;饿了么",Sheet1!$D$5:$D$28252,"&lt;&gt;内部转款",Sheet1!$D$5:$D$28252,"&lt;&gt;内部转账",Sheet1!$E$5:$E$28252,"&lt;&gt;*调拨*")</f>
        <v>0</v>
      </c>
      <c r="J614" s="32">
        <f>SUMIFS(Sheet1!$F$5:$F$28252,Sheet1!$I$5:$I$28252,$B614,Sheet1!$L$5:$L$28252,$A614,Sheet1!$D$5:$D$28252,"健E卡",Sheet1!$E$5:$E$28252,"&lt;&gt;*调拨*")+SUMIFS(Sheet1!$F$5:$F$28252,Sheet1!$I$5:$I$28252,$B614,Sheet1!$L$5:$L$28252,$A614,Sheet1!$E$5:$E$28252,"*健E卡*",Sheet1!$D$5:$D$28252,"&lt;&gt;健E卡",Sheet1!$D$5:$D$28252,"&lt;&gt;内部转款",Sheet1!$D$5:$D$28252,"&lt;&gt;内部转账",Sheet1!$E$5:$E$28252,"&lt;&gt;*调拨*")</f>
        <v>0</v>
      </c>
      <c r="K614" s="32">
        <f>SUMIFS(Sheet1!$F$5:$F$28252,Sheet1!$I$5:$I$28252,$B614,Sheet1!$L$5:$L$28252,$A614,Sheet1!$D$5:$D$28252,"抖音",Sheet1!$E$5:$E$28252,"&lt;&gt;*调拨*")+SUMIFS(Sheet1!$F$5:$F$28252,Sheet1!$I$5:$I$28252,$B614,Sheet1!$L$5:$L$28252,$A614,Sheet1!$E$5:$E$28252,"*抖音*",Sheet1!$D$5:$D$28252,"&lt;&gt;抖音",Sheet1!$D$5:$D$28252,"&lt;&gt;内部转款",Sheet1!$D$5:$D$28252,"&lt;&gt;内部转账",Sheet1!$E$5:$E$28252,"&lt;&gt;*调拨*")</f>
        <v>0</v>
      </c>
      <c r="L614" s="32">
        <f>SUMIFS(Sheet1!$F$5:$F$28252,Sheet1!$I$5:$I$28252,$B614,Sheet1!$L$5:$L$28252,$A614,Sheet1!$D$5:$D$28252,"医卡通",Sheet1!$E$5:$E$28252,"&lt;&gt;*调拨*")+SUMIFS(Sheet1!$F$5:$F$28252,Sheet1!$I$5:$I$28252,$B614,Sheet1!$L$5:$L$28252,$A614,Sheet1!$E$5:$E$28252,"*医卡通*",Sheet1!$D$5:$D$28252,"&lt;&gt;医卡通",Sheet1!$D$5:$D$28252,"&lt;&gt;内部转款",Sheet1!$D$5:$D$28252,"&lt;&gt;内部转账",Sheet1!$E$5:$E$28252,"&lt;&gt;*调拨*")</f>
        <v>0</v>
      </c>
      <c r="M614" s="32">
        <f>SUMIFS(Sheet1!$F$5:$F$28252,Sheet1!$I$5:$I$28252,$B614,Sheet1!$L$5:$L$28252,$A614,Sheet1!$D$5:$D$28252,"企健网",Sheet1!$E$5:$E$28252,"&lt;&gt;*调拨*")+SUMIFS(Sheet1!$F$5:$F$28252,Sheet1!$I$5:$I$28252,$B614,Sheet1!$L$5:$L$28252,$A614,Sheet1!$E$5:$E$28252,"*企健网*",Sheet1!$D$5:$D$28252,"&lt;&gt;企健网",Sheet1!$D$5:$D$28252,"&lt;&gt;内部转款",Sheet1!$D$5:$D$28252,"&lt;&gt;内部转账",Sheet1!$E$5:$E$28252,"&lt;&gt;*调拨*")</f>
        <v>0</v>
      </c>
      <c r="N614" s="32">
        <f>SUMIFS(Sheet1!$F$5:$F$28252,Sheet1!$I$5:$I$28252,$B614,Sheet1!$L$5:$L$28252,$A614,Sheet1!$D$5:$D$28252,"银联",Sheet1!$E$5:$E$28252,"&lt;&gt;*调拨*")+SUMIFS(Sheet1!$F$5:$F$28252,Sheet1!$I$5:$I$28252,$B614,Sheet1!$L$5:$L$28252,$A614,Sheet1!$E$5:$E$28252,"*银联*",Sheet1!$D$5:$D$28252,"&lt;&gt;银联",Sheet1!$D$5:$D$28252,"&lt;&gt;内部转款",Sheet1!$D$5:$D$28252,"&lt;&gt;内部转账",Sheet1!$E$5:$E$28252,"&lt;&gt;*调拨*")</f>
        <v>0</v>
      </c>
      <c r="O614" s="32">
        <f>SUMIFS(Sheet1!$F$5:$F$28252,Sheet1!$I$5:$I$28252,$B614,Sheet1!$L$5:$L$28252,$A614,Sheet1!$D$5:$D$28252,"京东",Sheet1!$E$5:$E$28252,"&lt;&gt;*调拨*")+SUMIFS(Sheet1!$F$5:$F$28252,Sheet1!$I$5:$I$28252,$B614,Sheet1!$L$5:$L$28252,$A614,Sheet1!$E$5:$E$28252,"*京东*",Sheet1!$D$5:$D$28252,"&lt;&gt;京东",Sheet1!$D$5:$D$28252,"&lt;&gt;内部转款",Sheet1!$D$5:$D$28252,"&lt;&gt;内部转账",Sheet1!$E$5:$E$28252,"&lt;&gt;*调拨*")</f>
        <v>0</v>
      </c>
      <c r="P614" s="32">
        <f>SUMIFS(Sheet1!$F$5:$F$28252,Sheet1!$I$5:$I$28252,$B614,Sheet1!$L$5:$L$28252,$A614,Sheet1!$D$5:$D$28252,"药机微信",Sheet1!$E$5:$E$28252,"&lt;&gt;*调拨*")+SUMIFS(Sheet1!$F$5:$F$28252,Sheet1!$I$5:$I$28252,$B614,Sheet1!$L$5:$L$28252,$A614,Sheet1!$E$5:$E$28252,"*药机微信*",Sheet1!$D$5:$D$28252,"&lt;&gt;药机微信",Sheet1!$D$5:$D$28252,"&lt;&gt;内部转款",Sheet1!$D$5:$D$28252,"&lt;&gt;内部转账",Sheet1!$E$5:$E$28252,"&lt;&gt;*调拨*")</f>
        <v>0</v>
      </c>
      <c r="Q614" s="32">
        <f>SUMIFS(Sheet1!$F$5:$F$28252,Sheet1!$I$5:$I$28252,$B614,Sheet1!$L$5:$L$28252,$A614,Sheet1!$D$5:$D$28252,"亲情卡",Sheet1!$E$5:$E$28252,"&lt;&gt;*调拨*")+SUMIFS(Sheet1!$F$5:$F$28252,Sheet1!$I$5:$I$28252,$B614,Sheet1!$L$5:$L$28252,$A614,Sheet1!$E$5:$E$28252,"*亲情卡*",Sheet1!$D$5:$D$28252,"&lt;&gt;亲情卡",Sheet1!$D$5:$D$28252,"&lt;&gt;内部转款",Sheet1!$D$5:$D$28252,"&lt;&gt;内部转账",Sheet1!$E$5:$E$28252,"&lt;&gt;*调拨*")</f>
        <v>0</v>
      </c>
      <c r="R614" s="32">
        <f>SUMIFS(Sheet1!$F$5:$F$28252,Sheet1!$I$5:$I$28252,$B614,Sheet1!$L$5:$L$28252,$A614,Sheet1!$D$5:$D$28252,"优惠券",Sheet1!$E$5:$E$28252,"&lt;&gt;*调拨*")+SUMIFS(Sheet1!$F$5:$F$28252,Sheet1!$I$5:$I$28252,$B614,Sheet1!$L$5:$L$28252,$A614,Sheet1!$E$5:$E$28252,"*优惠券*",Sheet1!$D$5:$D$28252,"&lt;&gt;优惠券",Sheet1!$D$5:$D$28252,"&lt;&gt;内部转款",Sheet1!$D$5:$D$28252,"&lt;&gt;内部转账",Sheet1!$E$5:$E$28252,"&lt;&gt;*调拨*")</f>
        <v>0</v>
      </c>
      <c r="S614" s="32">
        <f>SUMIFS(Sheet1!$F$5:$F$28252,Sheet1!$I$5:$I$28252,$B614,Sheet1!$L$5:$L$28252,$A614,Sheet1!$D$5:$D$28252,"代金券",Sheet1!$E$5:$E$28252,"&lt;&gt;*调拨*")+SUMIFS(Sheet1!$F$5:$F$28252,Sheet1!$I$5:$I$28252,$B614,Sheet1!$L$5:$L$28252,$A614,Sheet1!$E$5:$E$28252,"*代金券*",Sheet1!$D$5:$D$28252,"&lt;&gt;代金券",Sheet1!$D$5:$D$28252,"&lt;&gt;内部转款",Sheet1!$D$5:$D$28252,"&lt;&gt;内部转账",Sheet1!$E$5:$E$28252,"&lt;&gt;*调拨*")</f>
        <v>0</v>
      </c>
      <c r="T614" s="32">
        <f>SUMIFS(Sheet1!$F$5:$F$28252,Sheet1!$I$5:$I$28252,$B614,Sheet1!$L$5:$L$28252,$A614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614,Sheet1!$L$5:$L$28252,$A614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614,Sheet1!$L$5:$L$28252,$A614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614,Sheet1!$L$5:$L$28252,$A614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4" s="32">
        <f>SUMIFS(Sheet1!$F$5:$F$28252,Sheet1!$I$5:$I$28252,$B614,Sheet1!$L$5:$L$28252,$A614,Sheet1!$E$5:$E$28252,"*调拨*")</f>
        <v>0</v>
      </c>
      <c r="V614" s="32">
        <f>SUMIFS(Sheet1!$F$5:$F$28252,Sheet1!$I$5:$I$28252,$B614,Sheet1!$L$5:$L$28252,$A614,Sheet1!$D$5:$D$28252,"储值",Sheet1!$E$5:$E$28252,"&lt;&gt;*调拨*")+SUMIFS(Sheet1!$F$5:$F$28252,Sheet1!$I$5:$I$28252,$B614,Sheet1!$L$5:$L$28252,$A614,Sheet1!$E$5:$E$28252,"*储值*",Sheet1!$D$5:$D$28252,"&lt;&gt;储值",Sheet1!$D$5:$D$28252,"&lt;&gt;内部转款",Sheet1!$D$5:$D$28252,"&lt;&gt;内部转账",Sheet1!$E$5:$E$28252,"&lt;&gt;*调拨*")</f>
        <v>0</v>
      </c>
      <c r="W614" s="32">
        <f>SUMIFS(Sheet1!$F$5:$F$28252,Sheet1!$I$5:$I$28252,$B614,Sheet1!$L$5:$L$28252,$A614,Sheet1!$D$5:$D$28252,"效期",Sheet1!$E$5:$E$28252,"&lt;&gt;*调拨*")+SUMIFS(Sheet1!$F$5:$F$28252,Sheet1!$I$5:$I$28252,$B614,Sheet1!$L$5:$L$28252,$A614,Sheet1!$E$5:$E$28252,"*效期*",Sheet1!$D$5:$D$28252,"&lt;&gt;效期",Sheet1!$D$5:$D$28252,"&lt;&gt;内部转款",Sheet1!$D$5:$D$28252,"&lt;&gt;内部转账",Sheet1!$E$5:$E$28252,"&lt;&gt;*调拨*")</f>
        <v>0</v>
      </c>
      <c r="X614" s="32">
        <f>SUMIFS(Sheet1!$F$5:$F$28252,Sheet1!$I$5:$I$28252,$B614,Sheet1!$L$5:$L$28252,$A614,Sheet1!$D$5:$D$28252,"内部转款",Sheet1!$E$5:$E$28252,"&lt;&gt;*调拨*")+SUMIFS(Sheet1!$F$5:$F$28252,Sheet1!$I$5:$I$28252,$B614,Sheet1!$L$5:$L$28252,$A614,Sheet1!$D$5:$D$28252,"内部转账",Sheet1!$E$5:$E$28252,"&lt;&gt;*调拨*")</f>
        <v>0</v>
      </c>
      <c r="Y614" s="32">
        <f t="shared" si="44"/>
        <v>0</v>
      </c>
      <c r="Z614" s="32">
        <f>SUMIFS(Sheet1!$F$5:$F$28252,Sheet1!$I$5:$I$28252,$B614,Sheet1!$L$5:$L$28252,$A614)</f>
        <v>0</v>
      </c>
      <c r="AA614" s="32">
        <f>SUMIFS(Sheet1!$G$5:$G$28252,Sheet1!$I$5:$I$28252,$B614,Sheet1!$L$5:$L$28252,$A614,Sheet1!$D$5:$D$28252,"工资",Sheet1!$E$5:$E$28252,"&lt;&gt;*调拨*")+SUMIFS(Sheet1!$G$5:$G$28252,Sheet1!$I$5:$I$28252,$B614,Sheet1!$L$5:$L$28252,$A614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14" s="32">
        <f>SUMIFS(Sheet1!$G$5:$G$28252,Sheet1!$I$5:$I$28252,$B614,Sheet1!$L$5:$L$28252,$A614,Sheet1!$D$5:$D$28252,"水费",Sheet1!$E$5:$E$28252,"&lt;&gt;*调拨*")+SUMIFS(Sheet1!$G$5:$G$28252,Sheet1!$I$5:$I$28252,$B614,Sheet1!$L$5:$L$28252,$A614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4" s="32">
        <f>SUMIFS(Sheet1!$G$5:$G$28252,Sheet1!$I$5:$I$28252,$B614,Sheet1!$L$5:$L$28252,$A614,Sheet1!$D$5:$D$28252,"电费",Sheet1!$E$5:$E$28252,"&lt;&gt;*调拨*")+SUMIFS(Sheet1!$G$5:$G$28252,Sheet1!$I$5:$I$28252,$B614,Sheet1!$L$5:$L$28252,$A614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4" s="32">
        <f>SUMIFS(Sheet1!$G$5:$G$28252,Sheet1!$I$5:$I$28252,$B614,Sheet1!$L$5:$L$28252,$A614,Sheet1!$D$5:$D$28252,"宽带费",Sheet1!$E$5:$E$28252,"&lt;&gt;*调拨*")+SUMIFS(Sheet1!$G$5:$G$28252,Sheet1!$I$5:$I$28252,$B614,Sheet1!$L$5:$L$28252,$A614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4" s="32">
        <f>SUMIFS(Sheet1!$G$5:$G$28252,Sheet1!$I$5:$I$28252,$B614,Sheet1!$L$5:$L$28252,$A614,Sheet1!$D$5:$D$28252,"办公费",Sheet1!$E$5:$E$28252,"&lt;&gt;*调拨*")+SUMIFS(Sheet1!$G$5:$G$28252,Sheet1!$I$5:$I$28252,$B614,Sheet1!$L$5:$L$28252,$A614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4" s="32">
        <f>SUMIFS(Sheet1!$G$5:$G$28252,Sheet1!$I$5:$I$28252,$B614,Sheet1!$L$5:$L$28252,$A614,Sheet1!$D$5:$D$28252,"话费",Sheet1!$E$5:$E$28252,"&lt;&gt;*调拨*")+SUMIFS(Sheet1!$G$5:$G$28252,Sheet1!$I$5:$I$28252,$B614,Sheet1!$L$5:$L$28252,$A614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4" s="32">
        <f>SUMIFS(Sheet1!$G$5:$G$28252,Sheet1!$I$5:$I$28252,$B614,Sheet1!$L$5:$L$28252,$A614,Sheet1!$D$5:$D$28252,"房租",Sheet1!$E$5:$E$28252,"&lt;&gt;*调拨*")+SUMIFS(Sheet1!$G$5:$G$28252,Sheet1!$I$5:$I$28252,$B614,Sheet1!$L$5:$L$28252,$A614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4" s="32">
        <f>SUMIFS(Sheet1!$G$5:$G$28252,Sheet1!$I$5:$I$28252,$B614,Sheet1!$L$5:$L$28252,$A614,Sheet1!$E$5:$E$28252,"*调拨*")</f>
        <v>0</v>
      </c>
      <c r="AI614" s="32">
        <f>SUMIFS(Sheet1!$G$5:$G$28252,Sheet1!$I$5:$I$28252,$B614,Sheet1!$L$5:$L$28252,$A614,Sheet1!$D$5:$D$28252,"内部转款",Sheet1!$E$5:$E$28252,"&lt;&gt;*调拨*")+SUMIFS(Sheet1!$G$5:$G$28252,Sheet1!$I$5:$I$28252,$B614,Sheet1!$L$5:$L$28252,$A614,Sheet1!$D$5:$D$28252,"内部转账",Sheet1!$E$5:$E$28252,"&lt;&gt;*调拨*")</f>
        <v>0</v>
      </c>
      <c r="AJ614" s="32">
        <f t="shared" si="45"/>
        <v>0</v>
      </c>
      <c r="AK614" s="32">
        <f>SUMIFS(Sheet1!$G$5:$G$28252,Sheet1!$I$5:$I$28252,$B614,Sheet1!$L$5:$L$28252,$A614)</f>
        <v>0</v>
      </c>
      <c r="AL614" s="32">
        <f t="shared" si="46"/>
        <v>0</v>
      </c>
    </row>
    <row r="615" ht="16.5" spans="1:38">
      <c r="A615" s="30">
        <v>202612</v>
      </c>
      <c r="B615" s="31" t="s">
        <v>60</v>
      </c>
      <c r="C615" s="32">
        <f>SUMIFS(Sheet1!$F$5:$F$28252,Sheet1!$I$5:$I$28252,$B615,Sheet1!$L$5:$L$28252,$A615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15" s="32">
        <f>SUMIFS(Sheet1!$F$5:$F$28252,Sheet1!$I$5:$I$28252,$B615,Sheet1!$L$5:$L$28252,$A615,Sheet1!$D$5:$D$28252,"医保即时拨付",Sheet1!$E$5:$E$28252,"&lt;&gt;*调拨*")+SUMIFS(Sheet1!$F$5:$F$28252,Sheet1!$I$5:$I$28252,$B615,Sheet1!$L$5:$L$28252,$A615,Sheet1!$E$5:$E$28252,"*医保即时拨付*",Sheet1!$D$5:$D$28252,"&lt;&gt;医保即时拨付",Sheet1!$D$5:$D$28252,"&lt;&gt;内部转款",Sheet1!$D$5:$D$28252,"&lt;&gt;内部转账",Sheet1!$E$5:$E$28252,"&lt;&gt;*调拨*")</f>
        <v>0</v>
      </c>
      <c r="E615" s="32">
        <f>SUMIFS(Sheet1!$F$5:$F$28252,Sheet1!$I$5:$I$28252,$B615,Sheet1!$L$5:$L$28252,$A615,Sheet1!$D$5:$D$28252,"医保",Sheet1!$E$5:$E$28252,"&lt;&gt;*调拨*",Sheet1!$E$5:$E$28252,"&lt;&gt;*医保即时拨付*")+SUMIFS(Sheet1!$F$5:$F$28252,Sheet1!$I$5:$I$28252,$B615,Sheet1!$L$5:$L$28252,$A615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5" s="32">
        <f>SUMIFS(Sheet1!$F$5:$F$28252,Sheet1!$I$5:$I$28252,$B615,Sheet1!$L$5:$L$28252,$A615,Sheet1!$D$5:$D$28252,"聚合",Sheet1!$E$5:$E$28252,"&lt;&gt;*调拨*")+SUMIFS(Sheet1!$F$5:$F$28252,Sheet1!$I$5:$I$28252,$B615,Sheet1!$L$5:$L$28252,$A615,Sheet1!$E$5:$E$28252,"*聚合*",Sheet1!$D$5:$D$28252,"&lt;&gt;聚合",Sheet1!$D$5:$D$28252,"&lt;&gt;内部转款",Sheet1!$D$5:$D$28252,"&lt;&gt;内部转账",Sheet1!$E$5:$E$28252,"&lt;&gt;*调拨*")</f>
        <v>0</v>
      </c>
      <c r="G615" s="32">
        <f>SUMIFS(Sheet1!$F$5:$F$28252,Sheet1!$I$5:$I$28252,$B615,Sheet1!$L$5:$L$28252,$A615,Sheet1!$D$5:$D$28252,"24小时微信",Sheet1!$E$5:$E$28252,"&lt;&gt;*调拨*")+SUMIFS(Sheet1!$F$5:$F$28252,Sheet1!$I$5:$I$28252,$B615,Sheet1!$L$5:$L$28252,$A615,Sheet1!$E$5:$E$28252,"*24小时微信*",Sheet1!$D$5:$D$28252,"&lt;&gt;24小时微信",Sheet1!$D$5:$D$28252,"&lt;&gt;内部转款",Sheet1!$D$5:$D$28252,"&lt;&gt;内部转账",Sheet1!$E$5:$E$28252,"&lt;&gt;*调拨*")</f>
        <v>0</v>
      </c>
      <c r="H615" s="32">
        <f>SUMIFS(Sheet1!$F$5:$F$28252,Sheet1!$I$5:$I$28252,$B615,Sheet1!$L$5:$L$28252,$A615,Sheet1!$D$5:$D$28252,"美团",Sheet1!$E$5:$E$28252,"&lt;&gt;*调拨*")+SUMIFS(Sheet1!$F$5:$F$28252,Sheet1!$I$5:$I$28252,$B615,Sheet1!$L$5:$L$28252,$A615,Sheet1!$E$5:$E$28252,"*美团*",Sheet1!$D$5:$D$28252,"&lt;&gt;美团",Sheet1!$D$5:$D$28252,"&lt;&gt;内部转款",Sheet1!$D$5:$D$28252,"&lt;&gt;内部转账",Sheet1!$E$5:$E$28252,"&lt;&gt;*调拨*")</f>
        <v>0</v>
      </c>
      <c r="I615" s="32">
        <f>SUMIFS(Sheet1!$F$5:$F$28252,Sheet1!$I$5:$I$28252,$B615,Sheet1!$L$5:$L$28252,$A615,Sheet1!$D$5:$D$28252,"饿了么",Sheet1!$E$5:$E$28252,"&lt;&gt;*调拨*")+SUMIFS(Sheet1!$F$5:$F$28252,Sheet1!$I$5:$I$28252,$B615,Sheet1!$L$5:$L$28252,$A615,Sheet1!$E$5:$E$28252,"*饿了么*",Sheet1!$D$5:$D$28252,"&lt;&gt;饿了么",Sheet1!$D$5:$D$28252,"&lt;&gt;内部转款",Sheet1!$D$5:$D$28252,"&lt;&gt;内部转账",Sheet1!$E$5:$E$28252,"&lt;&gt;*调拨*")</f>
        <v>0</v>
      </c>
      <c r="J615" s="32">
        <f>SUMIFS(Sheet1!$F$5:$F$28252,Sheet1!$I$5:$I$28252,$B615,Sheet1!$L$5:$L$28252,$A615,Sheet1!$D$5:$D$28252,"健E卡",Sheet1!$E$5:$E$28252,"&lt;&gt;*调拨*")+SUMIFS(Sheet1!$F$5:$F$28252,Sheet1!$I$5:$I$28252,$B615,Sheet1!$L$5:$L$28252,$A615,Sheet1!$E$5:$E$28252,"*健E卡*",Sheet1!$D$5:$D$28252,"&lt;&gt;健E卡",Sheet1!$D$5:$D$28252,"&lt;&gt;内部转款",Sheet1!$D$5:$D$28252,"&lt;&gt;内部转账",Sheet1!$E$5:$E$28252,"&lt;&gt;*调拨*")</f>
        <v>0</v>
      </c>
      <c r="K615" s="32">
        <f>SUMIFS(Sheet1!$F$5:$F$28252,Sheet1!$I$5:$I$28252,$B615,Sheet1!$L$5:$L$28252,$A615,Sheet1!$D$5:$D$28252,"抖音",Sheet1!$E$5:$E$28252,"&lt;&gt;*调拨*")+SUMIFS(Sheet1!$F$5:$F$28252,Sheet1!$I$5:$I$28252,$B615,Sheet1!$L$5:$L$28252,$A615,Sheet1!$E$5:$E$28252,"*抖音*",Sheet1!$D$5:$D$28252,"&lt;&gt;抖音",Sheet1!$D$5:$D$28252,"&lt;&gt;内部转款",Sheet1!$D$5:$D$28252,"&lt;&gt;内部转账",Sheet1!$E$5:$E$28252,"&lt;&gt;*调拨*")</f>
        <v>0</v>
      </c>
      <c r="L615" s="32">
        <f>SUMIFS(Sheet1!$F$5:$F$28252,Sheet1!$I$5:$I$28252,$B615,Sheet1!$L$5:$L$28252,$A615,Sheet1!$D$5:$D$28252,"医卡通",Sheet1!$E$5:$E$28252,"&lt;&gt;*调拨*")+SUMIFS(Sheet1!$F$5:$F$28252,Sheet1!$I$5:$I$28252,$B615,Sheet1!$L$5:$L$28252,$A615,Sheet1!$E$5:$E$28252,"*医卡通*",Sheet1!$D$5:$D$28252,"&lt;&gt;医卡通",Sheet1!$D$5:$D$28252,"&lt;&gt;内部转款",Sheet1!$D$5:$D$28252,"&lt;&gt;内部转账",Sheet1!$E$5:$E$28252,"&lt;&gt;*调拨*")</f>
        <v>0</v>
      </c>
      <c r="M615" s="32">
        <f>SUMIFS(Sheet1!$F$5:$F$28252,Sheet1!$I$5:$I$28252,$B615,Sheet1!$L$5:$L$28252,$A615,Sheet1!$D$5:$D$28252,"企健网",Sheet1!$E$5:$E$28252,"&lt;&gt;*调拨*")+SUMIFS(Sheet1!$F$5:$F$28252,Sheet1!$I$5:$I$28252,$B615,Sheet1!$L$5:$L$28252,$A615,Sheet1!$E$5:$E$28252,"*企健网*",Sheet1!$D$5:$D$28252,"&lt;&gt;企健网",Sheet1!$D$5:$D$28252,"&lt;&gt;内部转款",Sheet1!$D$5:$D$28252,"&lt;&gt;内部转账",Sheet1!$E$5:$E$28252,"&lt;&gt;*调拨*")</f>
        <v>0</v>
      </c>
      <c r="N615" s="32">
        <f>SUMIFS(Sheet1!$F$5:$F$28252,Sheet1!$I$5:$I$28252,$B615,Sheet1!$L$5:$L$28252,$A615,Sheet1!$D$5:$D$28252,"银联",Sheet1!$E$5:$E$28252,"&lt;&gt;*调拨*")+SUMIFS(Sheet1!$F$5:$F$28252,Sheet1!$I$5:$I$28252,$B615,Sheet1!$L$5:$L$28252,$A615,Sheet1!$E$5:$E$28252,"*银联*",Sheet1!$D$5:$D$28252,"&lt;&gt;银联",Sheet1!$D$5:$D$28252,"&lt;&gt;内部转款",Sheet1!$D$5:$D$28252,"&lt;&gt;内部转账",Sheet1!$E$5:$E$28252,"&lt;&gt;*调拨*")</f>
        <v>0</v>
      </c>
      <c r="O615" s="32">
        <f>SUMIFS(Sheet1!$F$5:$F$28252,Sheet1!$I$5:$I$28252,$B615,Sheet1!$L$5:$L$28252,$A615,Sheet1!$D$5:$D$28252,"京东",Sheet1!$E$5:$E$28252,"&lt;&gt;*调拨*")+SUMIFS(Sheet1!$F$5:$F$28252,Sheet1!$I$5:$I$28252,$B615,Sheet1!$L$5:$L$28252,$A615,Sheet1!$E$5:$E$28252,"*京东*",Sheet1!$D$5:$D$28252,"&lt;&gt;京东",Sheet1!$D$5:$D$28252,"&lt;&gt;内部转款",Sheet1!$D$5:$D$28252,"&lt;&gt;内部转账",Sheet1!$E$5:$E$28252,"&lt;&gt;*调拨*")</f>
        <v>0</v>
      </c>
      <c r="P615" s="32">
        <f>SUMIFS(Sheet1!$F$5:$F$28252,Sheet1!$I$5:$I$28252,$B615,Sheet1!$L$5:$L$28252,$A615,Sheet1!$D$5:$D$28252,"药机微信",Sheet1!$E$5:$E$28252,"&lt;&gt;*调拨*")+SUMIFS(Sheet1!$F$5:$F$28252,Sheet1!$I$5:$I$28252,$B615,Sheet1!$L$5:$L$28252,$A615,Sheet1!$E$5:$E$28252,"*药机微信*",Sheet1!$D$5:$D$28252,"&lt;&gt;药机微信",Sheet1!$D$5:$D$28252,"&lt;&gt;内部转款",Sheet1!$D$5:$D$28252,"&lt;&gt;内部转账",Sheet1!$E$5:$E$28252,"&lt;&gt;*调拨*")</f>
        <v>0</v>
      </c>
      <c r="Q615" s="32">
        <f>SUMIFS(Sheet1!$F$5:$F$28252,Sheet1!$I$5:$I$28252,$B615,Sheet1!$L$5:$L$28252,$A615,Sheet1!$D$5:$D$28252,"亲情卡",Sheet1!$E$5:$E$28252,"&lt;&gt;*调拨*")+SUMIFS(Sheet1!$F$5:$F$28252,Sheet1!$I$5:$I$28252,$B615,Sheet1!$L$5:$L$28252,$A615,Sheet1!$E$5:$E$28252,"*亲情卡*",Sheet1!$D$5:$D$28252,"&lt;&gt;亲情卡",Sheet1!$D$5:$D$28252,"&lt;&gt;内部转款",Sheet1!$D$5:$D$28252,"&lt;&gt;内部转账",Sheet1!$E$5:$E$28252,"&lt;&gt;*调拨*")</f>
        <v>0</v>
      </c>
      <c r="R615" s="32">
        <f>SUMIFS(Sheet1!$F$5:$F$28252,Sheet1!$I$5:$I$28252,$B615,Sheet1!$L$5:$L$28252,$A615,Sheet1!$D$5:$D$28252,"优惠券",Sheet1!$E$5:$E$28252,"&lt;&gt;*调拨*")+SUMIFS(Sheet1!$F$5:$F$28252,Sheet1!$I$5:$I$28252,$B615,Sheet1!$L$5:$L$28252,$A615,Sheet1!$E$5:$E$28252,"*优惠券*",Sheet1!$D$5:$D$28252,"&lt;&gt;优惠券",Sheet1!$D$5:$D$28252,"&lt;&gt;内部转款",Sheet1!$D$5:$D$28252,"&lt;&gt;内部转账",Sheet1!$E$5:$E$28252,"&lt;&gt;*调拨*")</f>
        <v>0</v>
      </c>
      <c r="S615" s="32">
        <f>SUMIFS(Sheet1!$F$5:$F$28252,Sheet1!$I$5:$I$28252,$B615,Sheet1!$L$5:$L$28252,$A615,Sheet1!$D$5:$D$28252,"代金券",Sheet1!$E$5:$E$28252,"&lt;&gt;*调拨*")+SUMIFS(Sheet1!$F$5:$F$28252,Sheet1!$I$5:$I$28252,$B615,Sheet1!$L$5:$L$28252,$A615,Sheet1!$E$5:$E$28252,"*代金券*",Sheet1!$D$5:$D$28252,"&lt;&gt;代金券",Sheet1!$D$5:$D$28252,"&lt;&gt;内部转款",Sheet1!$D$5:$D$28252,"&lt;&gt;内部转账",Sheet1!$E$5:$E$28252,"&lt;&gt;*调拨*")</f>
        <v>0</v>
      </c>
      <c r="T615" s="32">
        <f>SUMIFS(Sheet1!$F$5:$F$28252,Sheet1!$I$5:$I$28252,$B615,Sheet1!$L$5:$L$28252,$A615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615,Sheet1!$L$5:$L$28252,$A615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615,Sheet1!$L$5:$L$28252,$A615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615,Sheet1!$L$5:$L$28252,$A615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5" s="32">
        <f>SUMIFS(Sheet1!$F$5:$F$28252,Sheet1!$I$5:$I$28252,$B615,Sheet1!$L$5:$L$28252,$A615,Sheet1!$E$5:$E$28252,"*调拨*")</f>
        <v>0</v>
      </c>
      <c r="V615" s="32">
        <f>SUMIFS(Sheet1!$F$5:$F$28252,Sheet1!$I$5:$I$28252,$B615,Sheet1!$L$5:$L$28252,$A615,Sheet1!$D$5:$D$28252,"储值",Sheet1!$E$5:$E$28252,"&lt;&gt;*调拨*")+SUMIFS(Sheet1!$F$5:$F$28252,Sheet1!$I$5:$I$28252,$B615,Sheet1!$L$5:$L$28252,$A615,Sheet1!$E$5:$E$28252,"*储值*",Sheet1!$D$5:$D$28252,"&lt;&gt;储值",Sheet1!$D$5:$D$28252,"&lt;&gt;内部转款",Sheet1!$D$5:$D$28252,"&lt;&gt;内部转账",Sheet1!$E$5:$E$28252,"&lt;&gt;*调拨*")</f>
        <v>0</v>
      </c>
      <c r="W615" s="32">
        <f>SUMIFS(Sheet1!$F$5:$F$28252,Sheet1!$I$5:$I$28252,$B615,Sheet1!$L$5:$L$28252,$A615,Sheet1!$D$5:$D$28252,"效期",Sheet1!$E$5:$E$28252,"&lt;&gt;*调拨*")+SUMIFS(Sheet1!$F$5:$F$28252,Sheet1!$I$5:$I$28252,$B615,Sheet1!$L$5:$L$28252,$A615,Sheet1!$E$5:$E$28252,"*效期*",Sheet1!$D$5:$D$28252,"&lt;&gt;效期",Sheet1!$D$5:$D$28252,"&lt;&gt;内部转款",Sheet1!$D$5:$D$28252,"&lt;&gt;内部转账",Sheet1!$E$5:$E$28252,"&lt;&gt;*调拨*")</f>
        <v>0</v>
      </c>
      <c r="X615" s="32">
        <f>SUMIFS(Sheet1!$F$5:$F$28252,Sheet1!$I$5:$I$28252,$B615,Sheet1!$L$5:$L$28252,$A615,Sheet1!$D$5:$D$28252,"内部转款",Sheet1!$E$5:$E$28252,"&lt;&gt;*调拨*")+SUMIFS(Sheet1!$F$5:$F$28252,Sheet1!$I$5:$I$28252,$B615,Sheet1!$L$5:$L$28252,$A615,Sheet1!$D$5:$D$28252,"内部转账",Sheet1!$E$5:$E$28252,"&lt;&gt;*调拨*")</f>
        <v>0</v>
      </c>
      <c r="Y615" s="32">
        <f t="shared" si="44"/>
        <v>0</v>
      </c>
      <c r="Z615" s="32">
        <f>SUMIFS(Sheet1!$F$5:$F$28252,Sheet1!$I$5:$I$28252,$B615,Sheet1!$L$5:$L$28252,$A615)</f>
        <v>0</v>
      </c>
      <c r="AA615" s="32">
        <f>SUMIFS(Sheet1!$G$5:$G$28252,Sheet1!$I$5:$I$28252,$B615,Sheet1!$L$5:$L$28252,$A615,Sheet1!$D$5:$D$28252,"工资",Sheet1!$E$5:$E$28252,"&lt;&gt;*调拨*")+SUMIFS(Sheet1!$G$5:$G$28252,Sheet1!$I$5:$I$28252,$B615,Sheet1!$L$5:$L$28252,$A615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15" s="32">
        <f>SUMIFS(Sheet1!$G$5:$G$28252,Sheet1!$I$5:$I$28252,$B615,Sheet1!$L$5:$L$28252,$A615,Sheet1!$D$5:$D$28252,"水费",Sheet1!$E$5:$E$28252,"&lt;&gt;*调拨*")+SUMIFS(Sheet1!$G$5:$G$28252,Sheet1!$I$5:$I$28252,$B615,Sheet1!$L$5:$L$28252,$A615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5" s="32">
        <f>SUMIFS(Sheet1!$G$5:$G$28252,Sheet1!$I$5:$I$28252,$B615,Sheet1!$L$5:$L$28252,$A615,Sheet1!$D$5:$D$28252,"电费",Sheet1!$E$5:$E$28252,"&lt;&gt;*调拨*")+SUMIFS(Sheet1!$G$5:$G$28252,Sheet1!$I$5:$I$28252,$B615,Sheet1!$L$5:$L$28252,$A615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5" s="32">
        <f>SUMIFS(Sheet1!$G$5:$G$28252,Sheet1!$I$5:$I$28252,$B615,Sheet1!$L$5:$L$28252,$A615,Sheet1!$D$5:$D$28252,"宽带费",Sheet1!$E$5:$E$28252,"&lt;&gt;*调拨*")+SUMIFS(Sheet1!$G$5:$G$28252,Sheet1!$I$5:$I$28252,$B615,Sheet1!$L$5:$L$28252,$A615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5" s="32">
        <f>SUMIFS(Sheet1!$G$5:$G$28252,Sheet1!$I$5:$I$28252,$B615,Sheet1!$L$5:$L$28252,$A615,Sheet1!$D$5:$D$28252,"办公费",Sheet1!$E$5:$E$28252,"&lt;&gt;*调拨*")+SUMIFS(Sheet1!$G$5:$G$28252,Sheet1!$I$5:$I$28252,$B615,Sheet1!$L$5:$L$28252,$A615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5" s="32">
        <f>SUMIFS(Sheet1!$G$5:$G$28252,Sheet1!$I$5:$I$28252,$B615,Sheet1!$L$5:$L$28252,$A615,Sheet1!$D$5:$D$28252,"话费",Sheet1!$E$5:$E$28252,"&lt;&gt;*调拨*")+SUMIFS(Sheet1!$G$5:$G$28252,Sheet1!$I$5:$I$28252,$B615,Sheet1!$L$5:$L$28252,$A615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5" s="32">
        <f>SUMIFS(Sheet1!$G$5:$G$28252,Sheet1!$I$5:$I$28252,$B615,Sheet1!$L$5:$L$28252,$A615,Sheet1!$D$5:$D$28252,"房租",Sheet1!$E$5:$E$28252,"&lt;&gt;*调拨*")+SUMIFS(Sheet1!$G$5:$G$28252,Sheet1!$I$5:$I$28252,$B615,Sheet1!$L$5:$L$28252,$A615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5" s="32">
        <f>SUMIFS(Sheet1!$G$5:$G$28252,Sheet1!$I$5:$I$28252,$B615,Sheet1!$L$5:$L$28252,$A615,Sheet1!$E$5:$E$28252,"*调拨*")</f>
        <v>0</v>
      </c>
      <c r="AI615" s="32">
        <f>SUMIFS(Sheet1!$G$5:$G$28252,Sheet1!$I$5:$I$28252,$B615,Sheet1!$L$5:$L$28252,$A615,Sheet1!$D$5:$D$28252,"内部转款",Sheet1!$E$5:$E$28252,"&lt;&gt;*调拨*")+SUMIFS(Sheet1!$G$5:$G$28252,Sheet1!$I$5:$I$28252,$B615,Sheet1!$L$5:$L$28252,$A615,Sheet1!$D$5:$D$28252,"内部转账",Sheet1!$E$5:$E$28252,"&lt;&gt;*调拨*")</f>
        <v>0</v>
      </c>
      <c r="AJ615" s="32">
        <f t="shared" si="45"/>
        <v>0</v>
      </c>
      <c r="AK615" s="32">
        <f>SUMIFS(Sheet1!$G$5:$G$28252,Sheet1!$I$5:$I$28252,$B615,Sheet1!$L$5:$L$28252,$A615)</f>
        <v>0</v>
      </c>
      <c r="AL615" s="32">
        <f t="shared" si="46"/>
        <v>0</v>
      </c>
    </row>
    <row r="616" ht="16.5" spans="1:38">
      <c r="A616" s="30">
        <v>202612</v>
      </c>
      <c r="B616" s="31" t="s">
        <v>39</v>
      </c>
      <c r="C616" s="32">
        <f>SUMIFS(Sheet1!$F$5:$F$28252,Sheet1!$I$5:$I$28252,$B616,Sheet1!$L$5:$L$28252,$A616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16" s="32">
        <f>SUMIFS(Sheet1!$F$5:$F$28252,Sheet1!$I$5:$I$28252,$B616,Sheet1!$L$5:$L$28252,$A616,Sheet1!$D$5:$D$28252,"医保即时拨付",Sheet1!$E$5:$E$28252,"&lt;&gt;*调拨*")+SUMIFS(Sheet1!$F$5:$F$28252,Sheet1!$I$5:$I$28252,$B616,Sheet1!$L$5:$L$28252,$A616,Sheet1!$E$5:$E$28252,"*医保即时拨付*",Sheet1!$D$5:$D$28252,"&lt;&gt;医保即时拨付",Sheet1!$D$5:$D$28252,"&lt;&gt;内部转款",Sheet1!$D$5:$D$28252,"&lt;&gt;内部转账",Sheet1!$E$5:$E$28252,"&lt;&gt;*调拨*")</f>
        <v>0</v>
      </c>
      <c r="E616" s="32">
        <f>SUMIFS(Sheet1!$F$5:$F$28252,Sheet1!$I$5:$I$28252,$B616,Sheet1!$L$5:$L$28252,$A616,Sheet1!$D$5:$D$28252,"医保",Sheet1!$E$5:$E$28252,"&lt;&gt;*调拨*",Sheet1!$E$5:$E$28252,"&lt;&gt;*医保即时拨付*")+SUMIFS(Sheet1!$F$5:$F$28252,Sheet1!$I$5:$I$28252,$B616,Sheet1!$L$5:$L$28252,$A616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6" s="32">
        <f>SUMIFS(Sheet1!$F$5:$F$28252,Sheet1!$I$5:$I$28252,$B616,Sheet1!$L$5:$L$28252,$A616,Sheet1!$D$5:$D$28252,"聚合",Sheet1!$E$5:$E$28252,"&lt;&gt;*调拨*")+SUMIFS(Sheet1!$F$5:$F$28252,Sheet1!$I$5:$I$28252,$B616,Sheet1!$L$5:$L$28252,$A616,Sheet1!$E$5:$E$28252,"*聚合*",Sheet1!$D$5:$D$28252,"&lt;&gt;聚合",Sheet1!$D$5:$D$28252,"&lt;&gt;内部转款",Sheet1!$D$5:$D$28252,"&lt;&gt;内部转账",Sheet1!$E$5:$E$28252,"&lt;&gt;*调拨*")</f>
        <v>0</v>
      </c>
      <c r="G616" s="32">
        <f>SUMIFS(Sheet1!$F$5:$F$28252,Sheet1!$I$5:$I$28252,$B616,Sheet1!$L$5:$L$28252,$A616,Sheet1!$D$5:$D$28252,"24小时微信",Sheet1!$E$5:$E$28252,"&lt;&gt;*调拨*")+SUMIFS(Sheet1!$F$5:$F$28252,Sheet1!$I$5:$I$28252,$B616,Sheet1!$L$5:$L$28252,$A616,Sheet1!$E$5:$E$28252,"*24小时微信*",Sheet1!$D$5:$D$28252,"&lt;&gt;24小时微信",Sheet1!$D$5:$D$28252,"&lt;&gt;内部转款",Sheet1!$D$5:$D$28252,"&lt;&gt;内部转账",Sheet1!$E$5:$E$28252,"&lt;&gt;*调拨*")</f>
        <v>0</v>
      </c>
      <c r="H616" s="32">
        <f>SUMIFS(Sheet1!$F$5:$F$28252,Sheet1!$I$5:$I$28252,$B616,Sheet1!$L$5:$L$28252,$A616,Sheet1!$D$5:$D$28252,"美团",Sheet1!$E$5:$E$28252,"&lt;&gt;*调拨*")+SUMIFS(Sheet1!$F$5:$F$28252,Sheet1!$I$5:$I$28252,$B616,Sheet1!$L$5:$L$28252,$A616,Sheet1!$E$5:$E$28252,"*美团*",Sheet1!$D$5:$D$28252,"&lt;&gt;美团",Sheet1!$D$5:$D$28252,"&lt;&gt;内部转款",Sheet1!$D$5:$D$28252,"&lt;&gt;内部转账",Sheet1!$E$5:$E$28252,"&lt;&gt;*调拨*")</f>
        <v>0</v>
      </c>
      <c r="I616" s="32">
        <f>SUMIFS(Sheet1!$F$5:$F$28252,Sheet1!$I$5:$I$28252,$B616,Sheet1!$L$5:$L$28252,$A616,Sheet1!$D$5:$D$28252,"饿了么",Sheet1!$E$5:$E$28252,"&lt;&gt;*调拨*")+SUMIFS(Sheet1!$F$5:$F$28252,Sheet1!$I$5:$I$28252,$B616,Sheet1!$L$5:$L$28252,$A616,Sheet1!$E$5:$E$28252,"*饿了么*",Sheet1!$D$5:$D$28252,"&lt;&gt;饿了么",Sheet1!$D$5:$D$28252,"&lt;&gt;内部转款",Sheet1!$D$5:$D$28252,"&lt;&gt;内部转账",Sheet1!$E$5:$E$28252,"&lt;&gt;*调拨*")</f>
        <v>0</v>
      </c>
      <c r="J616" s="32">
        <f>SUMIFS(Sheet1!$F$5:$F$28252,Sheet1!$I$5:$I$28252,$B616,Sheet1!$L$5:$L$28252,$A616,Sheet1!$D$5:$D$28252,"健E卡",Sheet1!$E$5:$E$28252,"&lt;&gt;*调拨*")+SUMIFS(Sheet1!$F$5:$F$28252,Sheet1!$I$5:$I$28252,$B616,Sheet1!$L$5:$L$28252,$A616,Sheet1!$E$5:$E$28252,"*健E卡*",Sheet1!$D$5:$D$28252,"&lt;&gt;健E卡",Sheet1!$D$5:$D$28252,"&lt;&gt;内部转款",Sheet1!$D$5:$D$28252,"&lt;&gt;内部转账",Sheet1!$E$5:$E$28252,"&lt;&gt;*调拨*")</f>
        <v>0</v>
      </c>
      <c r="K616" s="32">
        <f>SUMIFS(Sheet1!$F$5:$F$28252,Sheet1!$I$5:$I$28252,$B616,Sheet1!$L$5:$L$28252,$A616,Sheet1!$D$5:$D$28252,"抖音",Sheet1!$E$5:$E$28252,"&lt;&gt;*调拨*")+SUMIFS(Sheet1!$F$5:$F$28252,Sheet1!$I$5:$I$28252,$B616,Sheet1!$L$5:$L$28252,$A616,Sheet1!$E$5:$E$28252,"*抖音*",Sheet1!$D$5:$D$28252,"&lt;&gt;抖音",Sheet1!$D$5:$D$28252,"&lt;&gt;内部转款",Sheet1!$D$5:$D$28252,"&lt;&gt;内部转账",Sheet1!$E$5:$E$28252,"&lt;&gt;*调拨*")</f>
        <v>0</v>
      </c>
      <c r="L616" s="32">
        <f>SUMIFS(Sheet1!$F$5:$F$28252,Sheet1!$I$5:$I$28252,$B616,Sheet1!$L$5:$L$28252,$A616,Sheet1!$D$5:$D$28252,"医卡通",Sheet1!$E$5:$E$28252,"&lt;&gt;*调拨*")+SUMIFS(Sheet1!$F$5:$F$28252,Sheet1!$I$5:$I$28252,$B616,Sheet1!$L$5:$L$28252,$A616,Sheet1!$E$5:$E$28252,"*医卡通*",Sheet1!$D$5:$D$28252,"&lt;&gt;医卡通",Sheet1!$D$5:$D$28252,"&lt;&gt;内部转款",Sheet1!$D$5:$D$28252,"&lt;&gt;内部转账",Sheet1!$E$5:$E$28252,"&lt;&gt;*调拨*")</f>
        <v>0</v>
      </c>
      <c r="M616" s="32">
        <f>SUMIFS(Sheet1!$F$5:$F$28252,Sheet1!$I$5:$I$28252,$B616,Sheet1!$L$5:$L$28252,$A616,Sheet1!$D$5:$D$28252,"企健网",Sheet1!$E$5:$E$28252,"&lt;&gt;*调拨*")+SUMIFS(Sheet1!$F$5:$F$28252,Sheet1!$I$5:$I$28252,$B616,Sheet1!$L$5:$L$28252,$A616,Sheet1!$E$5:$E$28252,"*企健网*",Sheet1!$D$5:$D$28252,"&lt;&gt;企健网",Sheet1!$D$5:$D$28252,"&lt;&gt;内部转款",Sheet1!$D$5:$D$28252,"&lt;&gt;内部转账",Sheet1!$E$5:$E$28252,"&lt;&gt;*调拨*")</f>
        <v>0</v>
      </c>
      <c r="N616" s="32">
        <f>SUMIFS(Sheet1!$F$5:$F$28252,Sheet1!$I$5:$I$28252,$B616,Sheet1!$L$5:$L$28252,$A616,Sheet1!$D$5:$D$28252,"银联",Sheet1!$E$5:$E$28252,"&lt;&gt;*调拨*")+SUMIFS(Sheet1!$F$5:$F$28252,Sheet1!$I$5:$I$28252,$B616,Sheet1!$L$5:$L$28252,$A616,Sheet1!$E$5:$E$28252,"*银联*",Sheet1!$D$5:$D$28252,"&lt;&gt;银联",Sheet1!$D$5:$D$28252,"&lt;&gt;内部转款",Sheet1!$D$5:$D$28252,"&lt;&gt;内部转账",Sheet1!$E$5:$E$28252,"&lt;&gt;*调拨*")</f>
        <v>0</v>
      </c>
      <c r="O616" s="32">
        <f>SUMIFS(Sheet1!$F$5:$F$28252,Sheet1!$I$5:$I$28252,$B616,Sheet1!$L$5:$L$28252,$A616,Sheet1!$D$5:$D$28252,"京东",Sheet1!$E$5:$E$28252,"&lt;&gt;*调拨*")+SUMIFS(Sheet1!$F$5:$F$28252,Sheet1!$I$5:$I$28252,$B616,Sheet1!$L$5:$L$28252,$A616,Sheet1!$E$5:$E$28252,"*京东*",Sheet1!$D$5:$D$28252,"&lt;&gt;京东",Sheet1!$D$5:$D$28252,"&lt;&gt;内部转款",Sheet1!$D$5:$D$28252,"&lt;&gt;内部转账",Sheet1!$E$5:$E$28252,"&lt;&gt;*调拨*")</f>
        <v>0</v>
      </c>
      <c r="P616" s="32">
        <f>SUMIFS(Sheet1!$F$5:$F$28252,Sheet1!$I$5:$I$28252,$B616,Sheet1!$L$5:$L$28252,$A616,Sheet1!$D$5:$D$28252,"药机微信",Sheet1!$E$5:$E$28252,"&lt;&gt;*调拨*")+SUMIFS(Sheet1!$F$5:$F$28252,Sheet1!$I$5:$I$28252,$B616,Sheet1!$L$5:$L$28252,$A616,Sheet1!$E$5:$E$28252,"*药机微信*",Sheet1!$D$5:$D$28252,"&lt;&gt;药机微信",Sheet1!$D$5:$D$28252,"&lt;&gt;内部转款",Sheet1!$D$5:$D$28252,"&lt;&gt;内部转账",Sheet1!$E$5:$E$28252,"&lt;&gt;*调拨*")</f>
        <v>0</v>
      </c>
      <c r="Q616" s="32">
        <f>SUMIFS(Sheet1!$F$5:$F$28252,Sheet1!$I$5:$I$28252,$B616,Sheet1!$L$5:$L$28252,$A616,Sheet1!$D$5:$D$28252,"亲情卡",Sheet1!$E$5:$E$28252,"&lt;&gt;*调拨*")+SUMIFS(Sheet1!$F$5:$F$28252,Sheet1!$I$5:$I$28252,$B616,Sheet1!$L$5:$L$28252,$A616,Sheet1!$E$5:$E$28252,"*亲情卡*",Sheet1!$D$5:$D$28252,"&lt;&gt;亲情卡",Sheet1!$D$5:$D$28252,"&lt;&gt;内部转款",Sheet1!$D$5:$D$28252,"&lt;&gt;内部转账",Sheet1!$E$5:$E$28252,"&lt;&gt;*调拨*")</f>
        <v>0</v>
      </c>
      <c r="R616" s="32">
        <f>SUMIFS(Sheet1!$F$5:$F$28252,Sheet1!$I$5:$I$28252,$B616,Sheet1!$L$5:$L$28252,$A616,Sheet1!$D$5:$D$28252,"优惠券",Sheet1!$E$5:$E$28252,"&lt;&gt;*调拨*")+SUMIFS(Sheet1!$F$5:$F$28252,Sheet1!$I$5:$I$28252,$B616,Sheet1!$L$5:$L$28252,$A616,Sheet1!$E$5:$E$28252,"*优惠券*",Sheet1!$D$5:$D$28252,"&lt;&gt;优惠券",Sheet1!$D$5:$D$28252,"&lt;&gt;内部转款",Sheet1!$D$5:$D$28252,"&lt;&gt;内部转账",Sheet1!$E$5:$E$28252,"&lt;&gt;*调拨*")</f>
        <v>0</v>
      </c>
      <c r="S616" s="32">
        <f>SUMIFS(Sheet1!$F$5:$F$28252,Sheet1!$I$5:$I$28252,$B616,Sheet1!$L$5:$L$28252,$A616,Sheet1!$D$5:$D$28252,"代金券",Sheet1!$E$5:$E$28252,"&lt;&gt;*调拨*")+SUMIFS(Sheet1!$F$5:$F$28252,Sheet1!$I$5:$I$28252,$B616,Sheet1!$L$5:$L$28252,$A616,Sheet1!$E$5:$E$28252,"*代金券*",Sheet1!$D$5:$D$28252,"&lt;&gt;代金券",Sheet1!$D$5:$D$28252,"&lt;&gt;内部转款",Sheet1!$D$5:$D$28252,"&lt;&gt;内部转账",Sheet1!$E$5:$E$28252,"&lt;&gt;*调拨*")</f>
        <v>0</v>
      </c>
      <c r="T616" s="32">
        <f>SUMIFS(Sheet1!$F$5:$F$28252,Sheet1!$I$5:$I$28252,$B616,Sheet1!$L$5:$L$28252,$A616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616,Sheet1!$L$5:$L$28252,$A616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616,Sheet1!$L$5:$L$28252,$A616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616,Sheet1!$L$5:$L$28252,$A616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6" s="32">
        <f>SUMIFS(Sheet1!$F$5:$F$28252,Sheet1!$I$5:$I$28252,$B616,Sheet1!$L$5:$L$28252,$A616,Sheet1!$E$5:$E$28252,"*调拨*")</f>
        <v>0</v>
      </c>
      <c r="V616" s="32">
        <f>SUMIFS(Sheet1!$F$5:$F$28252,Sheet1!$I$5:$I$28252,$B616,Sheet1!$L$5:$L$28252,$A616,Sheet1!$D$5:$D$28252,"储值",Sheet1!$E$5:$E$28252,"&lt;&gt;*调拨*")+SUMIFS(Sheet1!$F$5:$F$28252,Sheet1!$I$5:$I$28252,$B616,Sheet1!$L$5:$L$28252,$A616,Sheet1!$E$5:$E$28252,"*储值*",Sheet1!$D$5:$D$28252,"&lt;&gt;储值",Sheet1!$D$5:$D$28252,"&lt;&gt;内部转款",Sheet1!$D$5:$D$28252,"&lt;&gt;内部转账",Sheet1!$E$5:$E$28252,"&lt;&gt;*调拨*")</f>
        <v>0</v>
      </c>
      <c r="W616" s="32">
        <f>SUMIFS(Sheet1!$F$5:$F$28252,Sheet1!$I$5:$I$28252,$B616,Sheet1!$L$5:$L$28252,$A616,Sheet1!$D$5:$D$28252,"效期",Sheet1!$E$5:$E$28252,"&lt;&gt;*调拨*")+SUMIFS(Sheet1!$F$5:$F$28252,Sheet1!$I$5:$I$28252,$B616,Sheet1!$L$5:$L$28252,$A616,Sheet1!$E$5:$E$28252,"*效期*",Sheet1!$D$5:$D$28252,"&lt;&gt;效期",Sheet1!$D$5:$D$28252,"&lt;&gt;内部转款",Sheet1!$D$5:$D$28252,"&lt;&gt;内部转账",Sheet1!$E$5:$E$28252,"&lt;&gt;*调拨*")</f>
        <v>0</v>
      </c>
      <c r="X616" s="32">
        <f>SUMIFS(Sheet1!$F$5:$F$28252,Sheet1!$I$5:$I$28252,$B616,Sheet1!$L$5:$L$28252,$A616,Sheet1!$D$5:$D$28252,"内部转款",Sheet1!$E$5:$E$28252,"&lt;&gt;*调拨*")+SUMIFS(Sheet1!$F$5:$F$28252,Sheet1!$I$5:$I$28252,$B616,Sheet1!$L$5:$L$28252,$A616,Sheet1!$D$5:$D$28252,"内部转账",Sheet1!$E$5:$E$28252,"&lt;&gt;*调拨*")</f>
        <v>0</v>
      </c>
      <c r="Y616" s="32">
        <f t="shared" si="44"/>
        <v>0</v>
      </c>
      <c r="Z616" s="32">
        <f>SUMIFS(Sheet1!$F$5:$F$28252,Sheet1!$I$5:$I$28252,$B616,Sheet1!$L$5:$L$28252,$A616)</f>
        <v>0</v>
      </c>
      <c r="AA616" s="32">
        <f>SUMIFS(Sheet1!$G$5:$G$28252,Sheet1!$I$5:$I$28252,$B616,Sheet1!$L$5:$L$28252,$A616,Sheet1!$D$5:$D$28252,"工资",Sheet1!$E$5:$E$28252,"&lt;&gt;*调拨*")+SUMIFS(Sheet1!$G$5:$G$28252,Sheet1!$I$5:$I$28252,$B616,Sheet1!$L$5:$L$28252,$A616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16" s="32">
        <f>SUMIFS(Sheet1!$G$5:$G$28252,Sheet1!$I$5:$I$28252,$B616,Sheet1!$L$5:$L$28252,$A616,Sheet1!$D$5:$D$28252,"水费",Sheet1!$E$5:$E$28252,"&lt;&gt;*调拨*")+SUMIFS(Sheet1!$G$5:$G$28252,Sheet1!$I$5:$I$28252,$B616,Sheet1!$L$5:$L$28252,$A616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6" s="32">
        <f>SUMIFS(Sheet1!$G$5:$G$28252,Sheet1!$I$5:$I$28252,$B616,Sheet1!$L$5:$L$28252,$A616,Sheet1!$D$5:$D$28252,"电费",Sheet1!$E$5:$E$28252,"&lt;&gt;*调拨*")+SUMIFS(Sheet1!$G$5:$G$28252,Sheet1!$I$5:$I$28252,$B616,Sheet1!$L$5:$L$28252,$A616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6" s="32">
        <f>SUMIFS(Sheet1!$G$5:$G$28252,Sheet1!$I$5:$I$28252,$B616,Sheet1!$L$5:$L$28252,$A616,Sheet1!$D$5:$D$28252,"宽带费",Sheet1!$E$5:$E$28252,"&lt;&gt;*调拨*")+SUMIFS(Sheet1!$G$5:$G$28252,Sheet1!$I$5:$I$28252,$B616,Sheet1!$L$5:$L$28252,$A616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6" s="32">
        <f>SUMIFS(Sheet1!$G$5:$G$28252,Sheet1!$I$5:$I$28252,$B616,Sheet1!$L$5:$L$28252,$A616,Sheet1!$D$5:$D$28252,"办公费",Sheet1!$E$5:$E$28252,"&lt;&gt;*调拨*")+SUMIFS(Sheet1!$G$5:$G$28252,Sheet1!$I$5:$I$28252,$B616,Sheet1!$L$5:$L$28252,$A616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6" s="32">
        <f>SUMIFS(Sheet1!$G$5:$G$28252,Sheet1!$I$5:$I$28252,$B616,Sheet1!$L$5:$L$28252,$A616,Sheet1!$D$5:$D$28252,"话费",Sheet1!$E$5:$E$28252,"&lt;&gt;*调拨*")+SUMIFS(Sheet1!$G$5:$G$28252,Sheet1!$I$5:$I$28252,$B616,Sheet1!$L$5:$L$28252,$A616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6" s="32">
        <f>SUMIFS(Sheet1!$G$5:$G$28252,Sheet1!$I$5:$I$28252,$B616,Sheet1!$L$5:$L$28252,$A616,Sheet1!$D$5:$D$28252,"房租",Sheet1!$E$5:$E$28252,"&lt;&gt;*调拨*")+SUMIFS(Sheet1!$G$5:$G$28252,Sheet1!$I$5:$I$28252,$B616,Sheet1!$L$5:$L$28252,$A616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6" s="32">
        <f>SUMIFS(Sheet1!$G$5:$G$28252,Sheet1!$I$5:$I$28252,$B616,Sheet1!$L$5:$L$28252,$A616,Sheet1!$E$5:$E$28252,"*调拨*")</f>
        <v>0</v>
      </c>
      <c r="AI616" s="32">
        <f>SUMIFS(Sheet1!$G$5:$G$28252,Sheet1!$I$5:$I$28252,$B616,Sheet1!$L$5:$L$28252,$A616,Sheet1!$D$5:$D$28252,"内部转款",Sheet1!$E$5:$E$28252,"&lt;&gt;*调拨*")+SUMIFS(Sheet1!$G$5:$G$28252,Sheet1!$I$5:$I$28252,$B616,Sheet1!$L$5:$L$28252,$A616,Sheet1!$D$5:$D$28252,"内部转账",Sheet1!$E$5:$E$28252,"&lt;&gt;*调拨*")</f>
        <v>0</v>
      </c>
      <c r="AJ616" s="32">
        <f t="shared" si="45"/>
        <v>0</v>
      </c>
      <c r="AK616" s="32">
        <f>SUMIFS(Sheet1!$G$5:$G$28252,Sheet1!$I$5:$I$28252,$B616,Sheet1!$L$5:$L$28252,$A616)</f>
        <v>0</v>
      </c>
      <c r="AL616" s="32">
        <f t="shared" si="46"/>
        <v>0</v>
      </c>
    </row>
    <row r="617" ht="16.5" spans="1:38">
      <c r="A617" s="30">
        <v>202612</v>
      </c>
      <c r="B617" s="31" t="s">
        <v>78</v>
      </c>
      <c r="C617" s="32">
        <f>SUMIFS(Sheet1!$F$5:$F$28252,Sheet1!$I$5:$I$28252,$B617,Sheet1!$L$5:$L$28252,$A617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17" s="32">
        <f>SUMIFS(Sheet1!$F$5:$F$28252,Sheet1!$I$5:$I$28252,$B617,Sheet1!$L$5:$L$28252,$A617,Sheet1!$D$5:$D$28252,"医保即时拨付",Sheet1!$E$5:$E$28252,"&lt;&gt;*调拨*")+SUMIFS(Sheet1!$F$5:$F$28252,Sheet1!$I$5:$I$28252,$B617,Sheet1!$L$5:$L$28252,$A617,Sheet1!$E$5:$E$28252,"*医保即时拨付*",Sheet1!$D$5:$D$28252,"&lt;&gt;医保即时拨付",Sheet1!$D$5:$D$28252,"&lt;&gt;内部转款",Sheet1!$D$5:$D$28252,"&lt;&gt;内部转账",Sheet1!$E$5:$E$28252,"&lt;&gt;*调拨*")</f>
        <v>0</v>
      </c>
      <c r="E617" s="32">
        <f>SUMIFS(Sheet1!$F$5:$F$28252,Sheet1!$I$5:$I$28252,$B617,Sheet1!$L$5:$L$28252,$A617,Sheet1!$D$5:$D$28252,"医保",Sheet1!$E$5:$E$28252,"&lt;&gt;*调拨*",Sheet1!$E$5:$E$28252,"&lt;&gt;*医保即时拨付*")+SUMIFS(Sheet1!$F$5:$F$28252,Sheet1!$I$5:$I$28252,$B617,Sheet1!$L$5:$L$28252,$A617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7" s="32">
        <f>SUMIFS(Sheet1!$F$5:$F$28252,Sheet1!$I$5:$I$28252,$B617,Sheet1!$L$5:$L$28252,$A617,Sheet1!$D$5:$D$28252,"聚合",Sheet1!$E$5:$E$28252,"&lt;&gt;*调拨*")+SUMIFS(Sheet1!$F$5:$F$28252,Sheet1!$I$5:$I$28252,$B617,Sheet1!$L$5:$L$28252,$A617,Sheet1!$E$5:$E$28252,"*聚合*",Sheet1!$D$5:$D$28252,"&lt;&gt;聚合",Sheet1!$D$5:$D$28252,"&lt;&gt;内部转款",Sheet1!$D$5:$D$28252,"&lt;&gt;内部转账",Sheet1!$E$5:$E$28252,"&lt;&gt;*调拨*")</f>
        <v>0</v>
      </c>
      <c r="G617" s="32">
        <f>SUMIFS(Sheet1!$F$5:$F$28252,Sheet1!$I$5:$I$28252,$B617,Sheet1!$L$5:$L$28252,$A617,Sheet1!$D$5:$D$28252,"24小时微信",Sheet1!$E$5:$E$28252,"&lt;&gt;*调拨*")+SUMIFS(Sheet1!$F$5:$F$28252,Sheet1!$I$5:$I$28252,$B617,Sheet1!$L$5:$L$28252,$A617,Sheet1!$E$5:$E$28252,"*24小时微信*",Sheet1!$D$5:$D$28252,"&lt;&gt;24小时微信",Sheet1!$D$5:$D$28252,"&lt;&gt;内部转款",Sheet1!$D$5:$D$28252,"&lt;&gt;内部转账",Sheet1!$E$5:$E$28252,"&lt;&gt;*调拨*")</f>
        <v>0</v>
      </c>
      <c r="H617" s="32">
        <f>SUMIFS(Sheet1!$F$5:$F$28252,Sheet1!$I$5:$I$28252,$B617,Sheet1!$L$5:$L$28252,$A617,Sheet1!$D$5:$D$28252,"美团",Sheet1!$E$5:$E$28252,"&lt;&gt;*调拨*")+SUMIFS(Sheet1!$F$5:$F$28252,Sheet1!$I$5:$I$28252,$B617,Sheet1!$L$5:$L$28252,$A617,Sheet1!$E$5:$E$28252,"*美团*",Sheet1!$D$5:$D$28252,"&lt;&gt;美团",Sheet1!$D$5:$D$28252,"&lt;&gt;内部转款",Sheet1!$D$5:$D$28252,"&lt;&gt;内部转账",Sheet1!$E$5:$E$28252,"&lt;&gt;*调拨*")</f>
        <v>0</v>
      </c>
      <c r="I617" s="32">
        <f>SUMIFS(Sheet1!$F$5:$F$28252,Sheet1!$I$5:$I$28252,$B617,Sheet1!$L$5:$L$28252,$A617,Sheet1!$D$5:$D$28252,"饿了么",Sheet1!$E$5:$E$28252,"&lt;&gt;*调拨*")+SUMIFS(Sheet1!$F$5:$F$28252,Sheet1!$I$5:$I$28252,$B617,Sheet1!$L$5:$L$28252,$A617,Sheet1!$E$5:$E$28252,"*饿了么*",Sheet1!$D$5:$D$28252,"&lt;&gt;饿了么",Sheet1!$D$5:$D$28252,"&lt;&gt;内部转款",Sheet1!$D$5:$D$28252,"&lt;&gt;内部转账",Sheet1!$E$5:$E$28252,"&lt;&gt;*调拨*")</f>
        <v>0</v>
      </c>
      <c r="J617" s="32">
        <f>SUMIFS(Sheet1!$F$5:$F$28252,Sheet1!$I$5:$I$28252,$B617,Sheet1!$L$5:$L$28252,$A617,Sheet1!$D$5:$D$28252,"健E卡",Sheet1!$E$5:$E$28252,"&lt;&gt;*调拨*")+SUMIFS(Sheet1!$F$5:$F$28252,Sheet1!$I$5:$I$28252,$B617,Sheet1!$L$5:$L$28252,$A617,Sheet1!$E$5:$E$28252,"*健E卡*",Sheet1!$D$5:$D$28252,"&lt;&gt;健E卡",Sheet1!$D$5:$D$28252,"&lt;&gt;内部转款",Sheet1!$D$5:$D$28252,"&lt;&gt;内部转账",Sheet1!$E$5:$E$28252,"&lt;&gt;*调拨*")</f>
        <v>0</v>
      </c>
      <c r="K617" s="32">
        <f>SUMIFS(Sheet1!$F$5:$F$28252,Sheet1!$I$5:$I$28252,$B617,Sheet1!$L$5:$L$28252,$A617,Sheet1!$D$5:$D$28252,"抖音",Sheet1!$E$5:$E$28252,"&lt;&gt;*调拨*")+SUMIFS(Sheet1!$F$5:$F$28252,Sheet1!$I$5:$I$28252,$B617,Sheet1!$L$5:$L$28252,$A617,Sheet1!$E$5:$E$28252,"*抖音*",Sheet1!$D$5:$D$28252,"&lt;&gt;抖音",Sheet1!$D$5:$D$28252,"&lt;&gt;内部转款",Sheet1!$D$5:$D$28252,"&lt;&gt;内部转账",Sheet1!$E$5:$E$28252,"&lt;&gt;*调拨*")</f>
        <v>0</v>
      </c>
      <c r="L617" s="32">
        <f>SUMIFS(Sheet1!$F$5:$F$28252,Sheet1!$I$5:$I$28252,$B617,Sheet1!$L$5:$L$28252,$A617,Sheet1!$D$5:$D$28252,"医卡通",Sheet1!$E$5:$E$28252,"&lt;&gt;*调拨*")+SUMIFS(Sheet1!$F$5:$F$28252,Sheet1!$I$5:$I$28252,$B617,Sheet1!$L$5:$L$28252,$A617,Sheet1!$E$5:$E$28252,"*医卡通*",Sheet1!$D$5:$D$28252,"&lt;&gt;医卡通",Sheet1!$D$5:$D$28252,"&lt;&gt;内部转款",Sheet1!$D$5:$D$28252,"&lt;&gt;内部转账",Sheet1!$E$5:$E$28252,"&lt;&gt;*调拨*")</f>
        <v>0</v>
      </c>
      <c r="M617" s="32">
        <f>SUMIFS(Sheet1!$F$5:$F$28252,Sheet1!$I$5:$I$28252,$B617,Sheet1!$L$5:$L$28252,$A617,Sheet1!$D$5:$D$28252,"企健网",Sheet1!$E$5:$E$28252,"&lt;&gt;*调拨*")+SUMIFS(Sheet1!$F$5:$F$28252,Sheet1!$I$5:$I$28252,$B617,Sheet1!$L$5:$L$28252,$A617,Sheet1!$E$5:$E$28252,"*企健网*",Sheet1!$D$5:$D$28252,"&lt;&gt;企健网",Sheet1!$D$5:$D$28252,"&lt;&gt;内部转款",Sheet1!$D$5:$D$28252,"&lt;&gt;内部转账",Sheet1!$E$5:$E$28252,"&lt;&gt;*调拨*")</f>
        <v>0</v>
      </c>
      <c r="N617" s="32">
        <f>SUMIFS(Sheet1!$F$5:$F$28252,Sheet1!$I$5:$I$28252,$B617,Sheet1!$L$5:$L$28252,$A617,Sheet1!$D$5:$D$28252,"银联",Sheet1!$E$5:$E$28252,"&lt;&gt;*调拨*")+SUMIFS(Sheet1!$F$5:$F$28252,Sheet1!$I$5:$I$28252,$B617,Sheet1!$L$5:$L$28252,$A617,Sheet1!$E$5:$E$28252,"*银联*",Sheet1!$D$5:$D$28252,"&lt;&gt;银联",Sheet1!$D$5:$D$28252,"&lt;&gt;内部转款",Sheet1!$D$5:$D$28252,"&lt;&gt;内部转账",Sheet1!$E$5:$E$28252,"&lt;&gt;*调拨*")</f>
        <v>0</v>
      </c>
      <c r="O617" s="32">
        <f>SUMIFS(Sheet1!$F$5:$F$28252,Sheet1!$I$5:$I$28252,$B617,Sheet1!$L$5:$L$28252,$A617,Sheet1!$D$5:$D$28252,"京东",Sheet1!$E$5:$E$28252,"&lt;&gt;*调拨*")+SUMIFS(Sheet1!$F$5:$F$28252,Sheet1!$I$5:$I$28252,$B617,Sheet1!$L$5:$L$28252,$A617,Sheet1!$E$5:$E$28252,"*京东*",Sheet1!$D$5:$D$28252,"&lt;&gt;京东",Sheet1!$D$5:$D$28252,"&lt;&gt;内部转款",Sheet1!$D$5:$D$28252,"&lt;&gt;内部转账",Sheet1!$E$5:$E$28252,"&lt;&gt;*调拨*")</f>
        <v>0</v>
      </c>
      <c r="P617" s="32">
        <f>SUMIFS(Sheet1!$F$5:$F$28252,Sheet1!$I$5:$I$28252,$B617,Sheet1!$L$5:$L$28252,$A617,Sheet1!$D$5:$D$28252,"药机微信",Sheet1!$E$5:$E$28252,"&lt;&gt;*调拨*")+SUMIFS(Sheet1!$F$5:$F$28252,Sheet1!$I$5:$I$28252,$B617,Sheet1!$L$5:$L$28252,$A617,Sheet1!$E$5:$E$28252,"*药机微信*",Sheet1!$D$5:$D$28252,"&lt;&gt;药机微信",Sheet1!$D$5:$D$28252,"&lt;&gt;内部转款",Sheet1!$D$5:$D$28252,"&lt;&gt;内部转账",Sheet1!$E$5:$E$28252,"&lt;&gt;*调拨*")</f>
        <v>0</v>
      </c>
      <c r="Q617" s="32">
        <f>SUMIFS(Sheet1!$F$5:$F$28252,Sheet1!$I$5:$I$28252,$B617,Sheet1!$L$5:$L$28252,$A617,Sheet1!$D$5:$D$28252,"亲情卡",Sheet1!$E$5:$E$28252,"&lt;&gt;*调拨*")+SUMIFS(Sheet1!$F$5:$F$28252,Sheet1!$I$5:$I$28252,$B617,Sheet1!$L$5:$L$28252,$A617,Sheet1!$E$5:$E$28252,"*亲情卡*",Sheet1!$D$5:$D$28252,"&lt;&gt;亲情卡",Sheet1!$D$5:$D$28252,"&lt;&gt;内部转款",Sheet1!$D$5:$D$28252,"&lt;&gt;内部转账",Sheet1!$E$5:$E$28252,"&lt;&gt;*调拨*")</f>
        <v>0</v>
      </c>
      <c r="R617" s="32">
        <f>SUMIFS(Sheet1!$F$5:$F$28252,Sheet1!$I$5:$I$28252,$B617,Sheet1!$L$5:$L$28252,$A617,Sheet1!$D$5:$D$28252,"优惠券",Sheet1!$E$5:$E$28252,"&lt;&gt;*调拨*")+SUMIFS(Sheet1!$F$5:$F$28252,Sheet1!$I$5:$I$28252,$B617,Sheet1!$L$5:$L$28252,$A617,Sheet1!$E$5:$E$28252,"*优惠券*",Sheet1!$D$5:$D$28252,"&lt;&gt;优惠券",Sheet1!$D$5:$D$28252,"&lt;&gt;内部转款",Sheet1!$D$5:$D$28252,"&lt;&gt;内部转账",Sheet1!$E$5:$E$28252,"&lt;&gt;*调拨*")</f>
        <v>0</v>
      </c>
      <c r="S617" s="32">
        <f>SUMIFS(Sheet1!$F$5:$F$28252,Sheet1!$I$5:$I$28252,$B617,Sheet1!$L$5:$L$28252,$A617,Sheet1!$D$5:$D$28252,"代金券",Sheet1!$E$5:$E$28252,"&lt;&gt;*调拨*")+SUMIFS(Sheet1!$F$5:$F$28252,Sheet1!$I$5:$I$28252,$B617,Sheet1!$L$5:$L$28252,$A617,Sheet1!$E$5:$E$28252,"*代金券*",Sheet1!$D$5:$D$28252,"&lt;&gt;代金券",Sheet1!$D$5:$D$28252,"&lt;&gt;内部转款",Sheet1!$D$5:$D$28252,"&lt;&gt;内部转账",Sheet1!$E$5:$E$28252,"&lt;&gt;*调拨*")</f>
        <v>0</v>
      </c>
      <c r="T617" s="32">
        <f>SUMIFS(Sheet1!$F$5:$F$28252,Sheet1!$I$5:$I$28252,$B617,Sheet1!$L$5:$L$28252,$A617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617,Sheet1!$L$5:$L$28252,$A617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617,Sheet1!$L$5:$L$28252,$A617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617,Sheet1!$L$5:$L$28252,$A617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7" s="32">
        <f>SUMIFS(Sheet1!$F$5:$F$28252,Sheet1!$I$5:$I$28252,$B617,Sheet1!$L$5:$L$28252,$A617,Sheet1!$E$5:$E$28252,"*调拨*")</f>
        <v>0</v>
      </c>
      <c r="V617" s="32">
        <f>SUMIFS(Sheet1!$F$5:$F$28252,Sheet1!$I$5:$I$28252,$B617,Sheet1!$L$5:$L$28252,$A617,Sheet1!$D$5:$D$28252,"储值",Sheet1!$E$5:$E$28252,"&lt;&gt;*调拨*")+SUMIFS(Sheet1!$F$5:$F$28252,Sheet1!$I$5:$I$28252,$B617,Sheet1!$L$5:$L$28252,$A617,Sheet1!$E$5:$E$28252,"*储值*",Sheet1!$D$5:$D$28252,"&lt;&gt;储值",Sheet1!$D$5:$D$28252,"&lt;&gt;内部转款",Sheet1!$D$5:$D$28252,"&lt;&gt;内部转账",Sheet1!$E$5:$E$28252,"&lt;&gt;*调拨*")</f>
        <v>0</v>
      </c>
      <c r="W617" s="32">
        <f>SUMIFS(Sheet1!$F$5:$F$28252,Sheet1!$I$5:$I$28252,$B617,Sheet1!$L$5:$L$28252,$A617,Sheet1!$D$5:$D$28252,"效期",Sheet1!$E$5:$E$28252,"&lt;&gt;*调拨*")+SUMIFS(Sheet1!$F$5:$F$28252,Sheet1!$I$5:$I$28252,$B617,Sheet1!$L$5:$L$28252,$A617,Sheet1!$E$5:$E$28252,"*效期*",Sheet1!$D$5:$D$28252,"&lt;&gt;效期",Sheet1!$D$5:$D$28252,"&lt;&gt;内部转款",Sheet1!$D$5:$D$28252,"&lt;&gt;内部转账",Sheet1!$E$5:$E$28252,"&lt;&gt;*调拨*")</f>
        <v>0</v>
      </c>
      <c r="X617" s="32">
        <f>SUMIFS(Sheet1!$F$5:$F$28252,Sheet1!$I$5:$I$28252,$B617,Sheet1!$L$5:$L$28252,$A617,Sheet1!$D$5:$D$28252,"内部转款",Sheet1!$E$5:$E$28252,"&lt;&gt;*调拨*")+SUMIFS(Sheet1!$F$5:$F$28252,Sheet1!$I$5:$I$28252,$B617,Sheet1!$L$5:$L$28252,$A617,Sheet1!$D$5:$D$28252,"内部转账",Sheet1!$E$5:$E$28252,"&lt;&gt;*调拨*")</f>
        <v>0</v>
      </c>
      <c r="Y617" s="32">
        <f t="shared" si="44"/>
        <v>0</v>
      </c>
      <c r="Z617" s="32">
        <f>SUMIFS(Sheet1!$F$5:$F$28252,Sheet1!$I$5:$I$28252,$B617,Sheet1!$L$5:$L$28252,$A617)</f>
        <v>0</v>
      </c>
      <c r="AA617" s="32">
        <f>SUMIFS(Sheet1!$G$5:$G$28252,Sheet1!$I$5:$I$28252,$B617,Sheet1!$L$5:$L$28252,$A617,Sheet1!$D$5:$D$28252,"工资",Sheet1!$E$5:$E$28252,"&lt;&gt;*调拨*")+SUMIFS(Sheet1!$G$5:$G$28252,Sheet1!$I$5:$I$28252,$B617,Sheet1!$L$5:$L$28252,$A617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17" s="32">
        <f>SUMIFS(Sheet1!$G$5:$G$28252,Sheet1!$I$5:$I$28252,$B617,Sheet1!$L$5:$L$28252,$A617,Sheet1!$D$5:$D$28252,"水费",Sheet1!$E$5:$E$28252,"&lt;&gt;*调拨*")+SUMIFS(Sheet1!$G$5:$G$28252,Sheet1!$I$5:$I$28252,$B617,Sheet1!$L$5:$L$28252,$A617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7" s="32">
        <f>SUMIFS(Sheet1!$G$5:$G$28252,Sheet1!$I$5:$I$28252,$B617,Sheet1!$L$5:$L$28252,$A617,Sheet1!$D$5:$D$28252,"电费",Sheet1!$E$5:$E$28252,"&lt;&gt;*调拨*")+SUMIFS(Sheet1!$G$5:$G$28252,Sheet1!$I$5:$I$28252,$B617,Sheet1!$L$5:$L$28252,$A617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7" s="32">
        <f>SUMIFS(Sheet1!$G$5:$G$28252,Sheet1!$I$5:$I$28252,$B617,Sheet1!$L$5:$L$28252,$A617,Sheet1!$D$5:$D$28252,"宽带费",Sheet1!$E$5:$E$28252,"&lt;&gt;*调拨*")+SUMIFS(Sheet1!$G$5:$G$28252,Sheet1!$I$5:$I$28252,$B617,Sheet1!$L$5:$L$28252,$A617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7" s="32">
        <f>SUMIFS(Sheet1!$G$5:$G$28252,Sheet1!$I$5:$I$28252,$B617,Sheet1!$L$5:$L$28252,$A617,Sheet1!$D$5:$D$28252,"办公费",Sheet1!$E$5:$E$28252,"&lt;&gt;*调拨*")+SUMIFS(Sheet1!$G$5:$G$28252,Sheet1!$I$5:$I$28252,$B617,Sheet1!$L$5:$L$28252,$A617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7" s="32">
        <f>SUMIFS(Sheet1!$G$5:$G$28252,Sheet1!$I$5:$I$28252,$B617,Sheet1!$L$5:$L$28252,$A617,Sheet1!$D$5:$D$28252,"话费",Sheet1!$E$5:$E$28252,"&lt;&gt;*调拨*")+SUMIFS(Sheet1!$G$5:$G$28252,Sheet1!$I$5:$I$28252,$B617,Sheet1!$L$5:$L$28252,$A617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7" s="32">
        <f>SUMIFS(Sheet1!$G$5:$G$28252,Sheet1!$I$5:$I$28252,$B617,Sheet1!$L$5:$L$28252,$A617,Sheet1!$D$5:$D$28252,"房租",Sheet1!$E$5:$E$28252,"&lt;&gt;*调拨*")+SUMIFS(Sheet1!$G$5:$G$28252,Sheet1!$I$5:$I$28252,$B617,Sheet1!$L$5:$L$28252,$A617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7" s="32">
        <f>SUMIFS(Sheet1!$G$5:$G$28252,Sheet1!$I$5:$I$28252,$B617,Sheet1!$L$5:$L$28252,$A617,Sheet1!$E$5:$E$28252,"*调拨*")</f>
        <v>0</v>
      </c>
      <c r="AI617" s="32">
        <f>SUMIFS(Sheet1!$G$5:$G$28252,Sheet1!$I$5:$I$28252,$B617,Sheet1!$L$5:$L$28252,$A617,Sheet1!$D$5:$D$28252,"内部转款",Sheet1!$E$5:$E$28252,"&lt;&gt;*调拨*")+SUMIFS(Sheet1!$G$5:$G$28252,Sheet1!$I$5:$I$28252,$B617,Sheet1!$L$5:$L$28252,$A617,Sheet1!$D$5:$D$28252,"内部转账",Sheet1!$E$5:$E$28252,"&lt;&gt;*调拨*")</f>
        <v>0</v>
      </c>
      <c r="AJ617" s="32">
        <f t="shared" si="45"/>
        <v>0</v>
      </c>
      <c r="AK617" s="32">
        <f>SUMIFS(Sheet1!$G$5:$G$28252,Sheet1!$I$5:$I$28252,$B617,Sheet1!$L$5:$L$28252,$A617)</f>
        <v>0</v>
      </c>
      <c r="AL617" s="32">
        <f t="shared" si="46"/>
        <v>0</v>
      </c>
    </row>
    <row r="618" ht="16.5" spans="1:38">
      <c r="A618" s="30">
        <v>202612</v>
      </c>
      <c r="B618" s="31" t="s">
        <v>35</v>
      </c>
      <c r="C618" s="32">
        <f>SUMIFS(Sheet1!$F$5:$F$28252,Sheet1!$I$5:$I$28252,$B618,Sheet1!$L$5:$L$28252,$A618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18" s="32">
        <f>SUMIFS(Sheet1!$F$5:$F$28252,Sheet1!$I$5:$I$28252,$B618,Sheet1!$L$5:$L$28252,$A618,Sheet1!$D$5:$D$28252,"医保即时拨付",Sheet1!$E$5:$E$28252,"&lt;&gt;*调拨*")+SUMIFS(Sheet1!$F$5:$F$28252,Sheet1!$I$5:$I$28252,$B618,Sheet1!$L$5:$L$28252,$A618,Sheet1!$E$5:$E$28252,"*医保即时拨付*",Sheet1!$D$5:$D$28252,"&lt;&gt;医保即时拨付",Sheet1!$D$5:$D$28252,"&lt;&gt;内部转款",Sheet1!$D$5:$D$28252,"&lt;&gt;内部转账",Sheet1!$E$5:$E$28252,"&lt;&gt;*调拨*")</f>
        <v>0</v>
      </c>
      <c r="E618" s="32">
        <f>SUMIFS(Sheet1!$F$5:$F$28252,Sheet1!$I$5:$I$28252,$B618,Sheet1!$L$5:$L$28252,$A618,Sheet1!$D$5:$D$28252,"医保",Sheet1!$E$5:$E$28252,"&lt;&gt;*调拨*",Sheet1!$E$5:$E$28252,"&lt;&gt;*医保即时拨付*")+SUMIFS(Sheet1!$F$5:$F$28252,Sheet1!$I$5:$I$28252,$B618,Sheet1!$L$5:$L$28252,$A618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8" s="32">
        <f>SUMIFS(Sheet1!$F$5:$F$28252,Sheet1!$I$5:$I$28252,$B618,Sheet1!$L$5:$L$28252,$A618,Sheet1!$D$5:$D$28252,"聚合",Sheet1!$E$5:$E$28252,"&lt;&gt;*调拨*")+SUMIFS(Sheet1!$F$5:$F$28252,Sheet1!$I$5:$I$28252,$B618,Sheet1!$L$5:$L$28252,$A618,Sheet1!$E$5:$E$28252,"*聚合*",Sheet1!$D$5:$D$28252,"&lt;&gt;聚合",Sheet1!$D$5:$D$28252,"&lt;&gt;内部转款",Sheet1!$D$5:$D$28252,"&lt;&gt;内部转账",Sheet1!$E$5:$E$28252,"&lt;&gt;*调拨*")</f>
        <v>0</v>
      </c>
      <c r="G618" s="32">
        <f>SUMIFS(Sheet1!$F$5:$F$28252,Sheet1!$I$5:$I$28252,$B618,Sheet1!$L$5:$L$28252,$A618,Sheet1!$D$5:$D$28252,"24小时微信",Sheet1!$E$5:$E$28252,"&lt;&gt;*调拨*")+SUMIFS(Sheet1!$F$5:$F$28252,Sheet1!$I$5:$I$28252,$B618,Sheet1!$L$5:$L$28252,$A618,Sheet1!$E$5:$E$28252,"*24小时微信*",Sheet1!$D$5:$D$28252,"&lt;&gt;24小时微信",Sheet1!$D$5:$D$28252,"&lt;&gt;内部转款",Sheet1!$D$5:$D$28252,"&lt;&gt;内部转账",Sheet1!$E$5:$E$28252,"&lt;&gt;*调拨*")</f>
        <v>0</v>
      </c>
      <c r="H618" s="32">
        <f>SUMIFS(Sheet1!$F$5:$F$28252,Sheet1!$I$5:$I$28252,$B618,Sheet1!$L$5:$L$28252,$A618,Sheet1!$D$5:$D$28252,"美团",Sheet1!$E$5:$E$28252,"&lt;&gt;*调拨*")+SUMIFS(Sheet1!$F$5:$F$28252,Sheet1!$I$5:$I$28252,$B618,Sheet1!$L$5:$L$28252,$A618,Sheet1!$E$5:$E$28252,"*美团*",Sheet1!$D$5:$D$28252,"&lt;&gt;美团",Sheet1!$D$5:$D$28252,"&lt;&gt;内部转款",Sheet1!$D$5:$D$28252,"&lt;&gt;内部转账",Sheet1!$E$5:$E$28252,"&lt;&gt;*调拨*")</f>
        <v>0</v>
      </c>
      <c r="I618" s="32">
        <f>SUMIFS(Sheet1!$F$5:$F$28252,Sheet1!$I$5:$I$28252,$B618,Sheet1!$L$5:$L$28252,$A618,Sheet1!$D$5:$D$28252,"饿了么",Sheet1!$E$5:$E$28252,"&lt;&gt;*调拨*")+SUMIFS(Sheet1!$F$5:$F$28252,Sheet1!$I$5:$I$28252,$B618,Sheet1!$L$5:$L$28252,$A618,Sheet1!$E$5:$E$28252,"*饿了么*",Sheet1!$D$5:$D$28252,"&lt;&gt;饿了么",Sheet1!$D$5:$D$28252,"&lt;&gt;内部转款",Sheet1!$D$5:$D$28252,"&lt;&gt;内部转账",Sheet1!$E$5:$E$28252,"&lt;&gt;*调拨*")</f>
        <v>0</v>
      </c>
      <c r="J618" s="32">
        <f>SUMIFS(Sheet1!$F$5:$F$28252,Sheet1!$I$5:$I$28252,$B618,Sheet1!$L$5:$L$28252,$A618,Sheet1!$D$5:$D$28252,"健E卡",Sheet1!$E$5:$E$28252,"&lt;&gt;*调拨*")+SUMIFS(Sheet1!$F$5:$F$28252,Sheet1!$I$5:$I$28252,$B618,Sheet1!$L$5:$L$28252,$A618,Sheet1!$E$5:$E$28252,"*健E卡*",Sheet1!$D$5:$D$28252,"&lt;&gt;健E卡",Sheet1!$D$5:$D$28252,"&lt;&gt;内部转款",Sheet1!$D$5:$D$28252,"&lt;&gt;内部转账",Sheet1!$E$5:$E$28252,"&lt;&gt;*调拨*")</f>
        <v>0</v>
      </c>
      <c r="K618" s="32">
        <f>SUMIFS(Sheet1!$F$5:$F$28252,Sheet1!$I$5:$I$28252,$B618,Sheet1!$L$5:$L$28252,$A618,Sheet1!$D$5:$D$28252,"抖音",Sheet1!$E$5:$E$28252,"&lt;&gt;*调拨*")+SUMIFS(Sheet1!$F$5:$F$28252,Sheet1!$I$5:$I$28252,$B618,Sheet1!$L$5:$L$28252,$A618,Sheet1!$E$5:$E$28252,"*抖音*",Sheet1!$D$5:$D$28252,"&lt;&gt;抖音",Sheet1!$D$5:$D$28252,"&lt;&gt;内部转款",Sheet1!$D$5:$D$28252,"&lt;&gt;内部转账",Sheet1!$E$5:$E$28252,"&lt;&gt;*调拨*")</f>
        <v>0</v>
      </c>
      <c r="L618" s="32">
        <f>SUMIFS(Sheet1!$F$5:$F$28252,Sheet1!$I$5:$I$28252,$B618,Sheet1!$L$5:$L$28252,$A618,Sheet1!$D$5:$D$28252,"医卡通",Sheet1!$E$5:$E$28252,"&lt;&gt;*调拨*")+SUMIFS(Sheet1!$F$5:$F$28252,Sheet1!$I$5:$I$28252,$B618,Sheet1!$L$5:$L$28252,$A618,Sheet1!$E$5:$E$28252,"*医卡通*",Sheet1!$D$5:$D$28252,"&lt;&gt;医卡通",Sheet1!$D$5:$D$28252,"&lt;&gt;内部转款",Sheet1!$D$5:$D$28252,"&lt;&gt;内部转账",Sheet1!$E$5:$E$28252,"&lt;&gt;*调拨*")</f>
        <v>0</v>
      </c>
      <c r="M618" s="32">
        <f>SUMIFS(Sheet1!$F$5:$F$28252,Sheet1!$I$5:$I$28252,$B618,Sheet1!$L$5:$L$28252,$A618,Sheet1!$D$5:$D$28252,"企健网",Sheet1!$E$5:$E$28252,"&lt;&gt;*调拨*")+SUMIFS(Sheet1!$F$5:$F$28252,Sheet1!$I$5:$I$28252,$B618,Sheet1!$L$5:$L$28252,$A618,Sheet1!$E$5:$E$28252,"*企健网*",Sheet1!$D$5:$D$28252,"&lt;&gt;企健网",Sheet1!$D$5:$D$28252,"&lt;&gt;内部转款",Sheet1!$D$5:$D$28252,"&lt;&gt;内部转账",Sheet1!$E$5:$E$28252,"&lt;&gt;*调拨*")</f>
        <v>0</v>
      </c>
      <c r="N618" s="32">
        <f>SUMIFS(Sheet1!$F$5:$F$28252,Sheet1!$I$5:$I$28252,$B618,Sheet1!$L$5:$L$28252,$A618,Sheet1!$D$5:$D$28252,"银联",Sheet1!$E$5:$E$28252,"&lt;&gt;*调拨*")+SUMIFS(Sheet1!$F$5:$F$28252,Sheet1!$I$5:$I$28252,$B618,Sheet1!$L$5:$L$28252,$A618,Sheet1!$E$5:$E$28252,"*银联*",Sheet1!$D$5:$D$28252,"&lt;&gt;银联",Sheet1!$D$5:$D$28252,"&lt;&gt;内部转款",Sheet1!$D$5:$D$28252,"&lt;&gt;内部转账",Sheet1!$E$5:$E$28252,"&lt;&gt;*调拨*")</f>
        <v>0</v>
      </c>
      <c r="O618" s="32">
        <f>SUMIFS(Sheet1!$F$5:$F$28252,Sheet1!$I$5:$I$28252,$B618,Sheet1!$L$5:$L$28252,$A618,Sheet1!$D$5:$D$28252,"京东",Sheet1!$E$5:$E$28252,"&lt;&gt;*调拨*")+SUMIFS(Sheet1!$F$5:$F$28252,Sheet1!$I$5:$I$28252,$B618,Sheet1!$L$5:$L$28252,$A618,Sheet1!$E$5:$E$28252,"*京东*",Sheet1!$D$5:$D$28252,"&lt;&gt;京东",Sheet1!$D$5:$D$28252,"&lt;&gt;内部转款",Sheet1!$D$5:$D$28252,"&lt;&gt;内部转账",Sheet1!$E$5:$E$28252,"&lt;&gt;*调拨*")</f>
        <v>0</v>
      </c>
      <c r="P618" s="32">
        <f>SUMIFS(Sheet1!$F$5:$F$28252,Sheet1!$I$5:$I$28252,$B618,Sheet1!$L$5:$L$28252,$A618,Sheet1!$D$5:$D$28252,"药机微信",Sheet1!$E$5:$E$28252,"&lt;&gt;*调拨*")+SUMIFS(Sheet1!$F$5:$F$28252,Sheet1!$I$5:$I$28252,$B618,Sheet1!$L$5:$L$28252,$A618,Sheet1!$E$5:$E$28252,"*药机微信*",Sheet1!$D$5:$D$28252,"&lt;&gt;药机微信",Sheet1!$D$5:$D$28252,"&lt;&gt;内部转款",Sheet1!$D$5:$D$28252,"&lt;&gt;内部转账",Sheet1!$E$5:$E$28252,"&lt;&gt;*调拨*")</f>
        <v>0</v>
      </c>
      <c r="Q618" s="32">
        <f>SUMIFS(Sheet1!$F$5:$F$28252,Sheet1!$I$5:$I$28252,$B618,Sheet1!$L$5:$L$28252,$A618,Sheet1!$D$5:$D$28252,"亲情卡",Sheet1!$E$5:$E$28252,"&lt;&gt;*调拨*")+SUMIFS(Sheet1!$F$5:$F$28252,Sheet1!$I$5:$I$28252,$B618,Sheet1!$L$5:$L$28252,$A618,Sheet1!$E$5:$E$28252,"*亲情卡*",Sheet1!$D$5:$D$28252,"&lt;&gt;亲情卡",Sheet1!$D$5:$D$28252,"&lt;&gt;内部转款",Sheet1!$D$5:$D$28252,"&lt;&gt;内部转账",Sheet1!$E$5:$E$28252,"&lt;&gt;*调拨*")</f>
        <v>0</v>
      </c>
      <c r="R618" s="32">
        <f>SUMIFS(Sheet1!$F$5:$F$28252,Sheet1!$I$5:$I$28252,$B618,Sheet1!$L$5:$L$28252,$A618,Sheet1!$D$5:$D$28252,"优惠券",Sheet1!$E$5:$E$28252,"&lt;&gt;*调拨*")+SUMIFS(Sheet1!$F$5:$F$28252,Sheet1!$I$5:$I$28252,$B618,Sheet1!$L$5:$L$28252,$A618,Sheet1!$E$5:$E$28252,"*优惠券*",Sheet1!$D$5:$D$28252,"&lt;&gt;优惠券",Sheet1!$D$5:$D$28252,"&lt;&gt;内部转款",Sheet1!$D$5:$D$28252,"&lt;&gt;内部转账",Sheet1!$E$5:$E$28252,"&lt;&gt;*调拨*")</f>
        <v>0</v>
      </c>
      <c r="S618" s="32">
        <f>SUMIFS(Sheet1!$F$5:$F$28252,Sheet1!$I$5:$I$28252,$B618,Sheet1!$L$5:$L$28252,$A618,Sheet1!$D$5:$D$28252,"代金券",Sheet1!$E$5:$E$28252,"&lt;&gt;*调拨*")+SUMIFS(Sheet1!$F$5:$F$28252,Sheet1!$I$5:$I$28252,$B618,Sheet1!$L$5:$L$28252,$A618,Sheet1!$E$5:$E$28252,"*代金券*",Sheet1!$D$5:$D$28252,"&lt;&gt;代金券",Sheet1!$D$5:$D$28252,"&lt;&gt;内部转款",Sheet1!$D$5:$D$28252,"&lt;&gt;内部转账",Sheet1!$E$5:$E$28252,"&lt;&gt;*调拨*")</f>
        <v>0</v>
      </c>
      <c r="T618" s="32">
        <f>SUMIFS(Sheet1!$F$5:$F$28252,Sheet1!$I$5:$I$28252,$B618,Sheet1!$L$5:$L$28252,$A618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618,Sheet1!$L$5:$L$28252,$A618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618,Sheet1!$L$5:$L$28252,$A618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618,Sheet1!$L$5:$L$28252,$A618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8" s="32">
        <f>SUMIFS(Sheet1!$F$5:$F$28252,Sheet1!$I$5:$I$28252,$B618,Sheet1!$L$5:$L$28252,$A618,Sheet1!$E$5:$E$28252,"*调拨*")</f>
        <v>0</v>
      </c>
      <c r="V618" s="32">
        <f>SUMIFS(Sheet1!$F$5:$F$28252,Sheet1!$I$5:$I$28252,$B618,Sheet1!$L$5:$L$28252,$A618,Sheet1!$D$5:$D$28252,"储值",Sheet1!$E$5:$E$28252,"&lt;&gt;*调拨*")+SUMIFS(Sheet1!$F$5:$F$28252,Sheet1!$I$5:$I$28252,$B618,Sheet1!$L$5:$L$28252,$A618,Sheet1!$E$5:$E$28252,"*储值*",Sheet1!$D$5:$D$28252,"&lt;&gt;储值",Sheet1!$D$5:$D$28252,"&lt;&gt;内部转款",Sheet1!$D$5:$D$28252,"&lt;&gt;内部转账",Sheet1!$E$5:$E$28252,"&lt;&gt;*调拨*")</f>
        <v>0</v>
      </c>
      <c r="W618" s="32">
        <f>SUMIFS(Sheet1!$F$5:$F$28252,Sheet1!$I$5:$I$28252,$B618,Sheet1!$L$5:$L$28252,$A618,Sheet1!$D$5:$D$28252,"效期",Sheet1!$E$5:$E$28252,"&lt;&gt;*调拨*")+SUMIFS(Sheet1!$F$5:$F$28252,Sheet1!$I$5:$I$28252,$B618,Sheet1!$L$5:$L$28252,$A618,Sheet1!$E$5:$E$28252,"*效期*",Sheet1!$D$5:$D$28252,"&lt;&gt;效期",Sheet1!$D$5:$D$28252,"&lt;&gt;内部转款",Sheet1!$D$5:$D$28252,"&lt;&gt;内部转账",Sheet1!$E$5:$E$28252,"&lt;&gt;*调拨*")</f>
        <v>0</v>
      </c>
      <c r="X618" s="32">
        <f>SUMIFS(Sheet1!$F$5:$F$28252,Sheet1!$I$5:$I$28252,$B618,Sheet1!$L$5:$L$28252,$A618,Sheet1!$D$5:$D$28252,"内部转款",Sheet1!$E$5:$E$28252,"&lt;&gt;*调拨*")+SUMIFS(Sheet1!$F$5:$F$28252,Sheet1!$I$5:$I$28252,$B618,Sheet1!$L$5:$L$28252,$A618,Sheet1!$D$5:$D$28252,"内部转账",Sheet1!$E$5:$E$28252,"&lt;&gt;*调拨*")</f>
        <v>0</v>
      </c>
      <c r="Y618" s="32">
        <f t="shared" si="44"/>
        <v>0</v>
      </c>
      <c r="Z618" s="32">
        <f>SUMIFS(Sheet1!$F$5:$F$28252,Sheet1!$I$5:$I$28252,$B618,Sheet1!$L$5:$L$28252,$A618)</f>
        <v>0</v>
      </c>
      <c r="AA618" s="32">
        <f>SUMIFS(Sheet1!$G$5:$G$28252,Sheet1!$I$5:$I$28252,$B618,Sheet1!$L$5:$L$28252,$A618,Sheet1!$D$5:$D$28252,"工资",Sheet1!$E$5:$E$28252,"&lt;&gt;*调拨*")+SUMIFS(Sheet1!$G$5:$G$28252,Sheet1!$I$5:$I$28252,$B618,Sheet1!$L$5:$L$28252,$A618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18" s="32">
        <f>SUMIFS(Sheet1!$G$5:$G$28252,Sheet1!$I$5:$I$28252,$B618,Sheet1!$L$5:$L$28252,$A618,Sheet1!$D$5:$D$28252,"水费",Sheet1!$E$5:$E$28252,"&lt;&gt;*调拨*")+SUMIFS(Sheet1!$G$5:$G$28252,Sheet1!$I$5:$I$28252,$B618,Sheet1!$L$5:$L$28252,$A618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8" s="32">
        <f>SUMIFS(Sheet1!$G$5:$G$28252,Sheet1!$I$5:$I$28252,$B618,Sheet1!$L$5:$L$28252,$A618,Sheet1!$D$5:$D$28252,"电费",Sheet1!$E$5:$E$28252,"&lt;&gt;*调拨*")+SUMIFS(Sheet1!$G$5:$G$28252,Sheet1!$I$5:$I$28252,$B618,Sheet1!$L$5:$L$28252,$A618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8" s="32">
        <f>SUMIFS(Sheet1!$G$5:$G$28252,Sheet1!$I$5:$I$28252,$B618,Sheet1!$L$5:$L$28252,$A618,Sheet1!$D$5:$D$28252,"宽带费",Sheet1!$E$5:$E$28252,"&lt;&gt;*调拨*")+SUMIFS(Sheet1!$G$5:$G$28252,Sheet1!$I$5:$I$28252,$B618,Sheet1!$L$5:$L$28252,$A618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8" s="32">
        <f>SUMIFS(Sheet1!$G$5:$G$28252,Sheet1!$I$5:$I$28252,$B618,Sheet1!$L$5:$L$28252,$A618,Sheet1!$D$5:$D$28252,"办公费",Sheet1!$E$5:$E$28252,"&lt;&gt;*调拨*")+SUMIFS(Sheet1!$G$5:$G$28252,Sheet1!$I$5:$I$28252,$B618,Sheet1!$L$5:$L$28252,$A618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8" s="32">
        <f>SUMIFS(Sheet1!$G$5:$G$28252,Sheet1!$I$5:$I$28252,$B618,Sheet1!$L$5:$L$28252,$A618,Sheet1!$D$5:$D$28252,"话费",Sheet1!$E$5:$E$28252,"&lt;&gt;*调拨*")+SUMIFS(Sheet1!$G$5:$G$28252,Sheet1!$I$5:$I$28252,$B618,Sheet1!$L$5:$L$28252,$A618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8" s="32">
        <f>SUMIFS(Sheet1!$G$5:$G$28252,Sheet1!$I$5:$I$28252,$B618,Sheet1!$L$5:$L$28252,$A618,Sheet1!$D$5:$D$28252,"房租",Sheet1!$E$5:$E$28252,"&lt;&gt;*调拨*")+SUMIFS(Sheet1!$G$5:$G$28252,Sheet1!$I$5:$I$28252,$B618,Sheet1!$L$5:$L$28252,$A618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8" s="32">
        <f>SUMIFS(Sheet1!$G$5:$G$28252,Sheet1!$I$5:$I$28252,$B618,Sheet1!$L$5:$L$28252,$A618,Sheet1!$E$5:$E$28252,"*调拨*")</f>
        <v>0</v>
      </c>
      <c r="AI618" s="32">
        <f>SUMIFS(Sheet1!$G$5:$G$28252,Sheet1!$I$5:$I$28252,$B618,Sheet1!$L$5:$L$28252,$A618,Sheet1!$D$5:$D$28252,"内部转款",Sheet1!$E$5:$E$28252,"&lt;&gt;*调拨*")+SUMIFS(Sheet1!$G$5:$G$28252,Sheet1!$I$5:$I$28252,$B618,Sheet1!$L$5:$L$28252,$A618,Sheet1!$D$5:$D$28252,"内部转账",Sheet1!$E$5:$E$28252,"&lt;&gt;*调拨*")</f>
        <v>0</v>
      </c>
      <c r="AJ618" s="32">
        <f t="shared" si="45"/>
        <v>0</v>
      </c>
      <c r="AK618" s="32">
        <f>SUMIFS(Sheet1!$G$5:$G$28252,Sheet1!$I$5:$I$28252,$B618,Sheet1!$L$5:$L$28252,$A618)</f>
        <v>0</v>
      </c>
      <c r="AL618" s="32">
        <f t="shared" si="46"/>
        <v>0</v>
      </c>
    </row>
    <row r="619" ht="16.5" spans="1:38">
      <c r="A619" s="30">
        <v>202612</v>
      </c>
      <c r="B619" s="31" t="s">
        <v>101</v>
      </c>
      <c r="C619" s="32">
        <f>SUMIFS(Sheet1!$F$5:$F$28252,Sheet1!$I$5:$I$28252,$B619,Sheet1!$L$5:$L$28252,$A619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19" s="32">
        <f>SUMIFS(Sheet1!$F$5:$F$28252,Sheet1!$I$5:$I$28252,$B619,Sheet1!$L$5:$L$28252,$A619,Sheet1!$D$5:$D$28252,"医保即时拨付",Sheet1!$E$5:$E$28252,"&lt;&gt;*调拨*")+SUMIFS(Sheet1!$F$5:$F$28252,Sheet1!$I$5:$I$28252,$B619,Sheet1!$L$5:$L$28252,$A619,Sheet1!$E$5:$E$28252,"*医保即时拨付*",Sheet1!$D$5:$D$28252,"&lt;&gt;医保即时拨付",Sheet1!$D$5:$D$28252,"&lt;&gt;内部转款",Sheet1!$D$5:$D$28252,"&lt;&gt;内部转账",Sheet1!$E$5:$E$28252,"&lt;&gt;*调拨*")</f>
        <v>0</v>
      </c>
      <c r="E619" s="32">
        <f>SUMIFS(Sheet1!$F$5:$F$28252,Sheet1!$I$5:$I$28252,$B619,Sheet1!$L$5:$L$28252,$A619,Sheet1!$D$5:$D$28252,"医保",Sheet1!$E$5:$E$28252,"&lt;&gt;*调拨*",Sheet1!$E$5:$E$28252,"&lt;&gt;*医保即时拨付*")+SUMIFS(Sheet1!$F$5:$F$28252,Sheet1!$I$5:$I$28252,$B619,Sheet1!$L$5:$L$28252,$A619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19" s="32">
        <f>SUMIFS(Sheet1!$F$5:$F$28252,Sheet1!$I$5:$I$28252,$B619,Sheet1!$L$5:$L$28252,$A619,Sheet1!$D$5:$D$28252,"聚合",Sheet1!$E$5:$E$28252,"&lt;&gt;*调拨*")+SUMIFS(Sheet1!$F$5:$F$28252,Sheet1!$I$5:$I$28252,$B619,Sheet1!$L$5:$L$28252,$A619,Sheet1!$E$5:$E$28252,"*聚合*",Sheet1!$D$5:$D$28252,"&lt;&gt;聚合",Sheet1!$D$5:$D$28252,"&lt;&gt;内部转款",Sheet1!$D$5:$D$28252,"&lt;&gt;内部转账",Sheet1!$E$5:$E$28252,"&lt;&gt;*调拨*")</f>
        <v>0</v>
      </c>
      <c r="G619" s="32">
        <f>SUMIFS(Sheet1!$F$5:$F$28252,Sheet1!$I$5:$I$28252,$B619,Sheet1!$L$5:$L$28252,$A619,Sheet1!$D$5:$D$28252,"24小时微信",Sheet1!$E$5:$E$28252,"&lt;&gt;*调拨*")+SUMIFS(Sheet1!$F$5:$F$28252,Sheet1!$I$5:$I$28252,$B619,Sheet1!$L$5:$L$28252,$A619,Sheet1!$E$5:$E$28252,"*24小时微信*",Sheet1!$D$5:$D$28252,"&lt;&gt;24小时微信",Sheet1!$D$5:$D$28252,"&lt;&gt;内部转款",Sheet1!$D$5:$D$28252,"&lt;&gt;内部转账",Sheet1!$E$5:$E$28252,"&lt;&gt;*调拨*")</f>
        <v>0</v>
      </c>
      <c r="H619" s="32">
        <f>SUMIFS(Sheet1!$F$5:$F$28252,Sheet1!$I$5:$I$28252,$B619,Sheet1!$L$5:$L$28252,$A619,Sheet1!$D$5:$D$28252,"美团",Sheet1!$E$5:$E$28252,"&lt;&gt;*调拨*")+SUMIFS(Sheet1!$F$5:$F$28252,Sheet1!$I$5:$I$28252,$B619,Sheet1!$L$5:$L$28252,$A619,Sheet1!$E$5:$E$28252,"*美团*",Sheet1!$D$5:$D$28252,"&lt;&gt;美团",Sheet1!$D$5:$D$28252,"&lt;&gt;内部转款",Sheet1!$D$5:$D$28252,"&lt;&gt;内部转账",Sheet1!$E$5:$E$28252,"&lt;&gt;*调拨*")</f>
        <v>0</v>
      </c>
      <c r="I619" s="32">
        <f>SUMIFS(Sheet1!$F$5:$F$28252,Sheet1!$I$5:$I$28252,$B619,Sheet1!$L$5:$L$28252,$A619,Sheet1!$D$5:$D$28252,"饿了么",Sheet1!$E$5:$E$28252,"&lt;&gt;*调拨*")+SUMIFS(Sheet1!$F$5:$F$28252,Sheet1!$I$5:$I$28252,$B619,Sheet1!$L$5:$L$28252,$A619,Sheet1!$E$5:$E$28252,"*饿了么*",Sheet1!$D$5:$D$28252,"&lt;&gt;饿了么",Sheet1!$D$5:$D$28252,"&lt;&gt;内部转款",Sheet1!$D$5:$D$28252,"&lt;&gt;内部转账",Sheet1!$E$5:$E$28252,"&lt;&gt;*调拨*")</f>
        <v>0</v>
      </c>
      <c r="J619" s="32">
        <f>SUMIFS(Sheet1!$F$5:$F$28252,Sheet1!$I$5:$I$28252,$B619,Sheet1!$L$5:$L$28252,$A619,Sheet1!$D$5:$D$28252,"健E卡",Sheet1!$E$5:$E$28252,"&lt;&gt;*调拨*")+SUMIFS(Sheet1!$F$5:$F$28252,Sheet1!$I$5:$I$28252,$B619,Sheet1!$L$5:$L$28252,$A619,Sheet1!$E$5:$E$28252,"*健E卡*",Sheet1!$D$5:$D$28252,"&lt;&gt;健E卡",Sheet1!$D$5:$D$28252,"&lt;&gt;内部转款",Sheet1!$D$5:$D$28252,"&lt;&gt;内部转账",Sheet1!$E$5:$E$28252,"&lt;&gt;*调拨*")</f>
        <v>0</v>
      </c>
      <c r="K619" s="32">
        <f>SUMIFS(Sheet1!$F$5:$F$28252,Sheet1!$I$5:$I$28252,$B619,Sheet1!$L$5:$L$28252,$A619,Sheet1!$D$5:$D$28252,"抖音",Sheet1!$E$5:$E$28252,"&lt;&gt;*调拨*")+SUMIFS(Sheet1!$F$5:$F$28252,Sheet1!$I$5:$I$28252,$B619,Sheet1!$L$5:$L$28252,$A619,Sheet1!$E$5:$E$28252,"*抖音*",Sheet1!$D$5:$D$28252,"&lt;&gt;抖音",Sheet1!$D$5:$D$28252,"&lt;&gt;内部转款",Sheet1!$D$5:$D$28252,"&lt;&gt;内部转账",Sheet1!$E$5:$E$28252,"&lt;&gt;*调拨*")</f>
        <v>0</v>
      </c>
      <c r="L619" s="32">
        <f>SUMIFS(Sheet1!$F$5:$F$28252,Sheet1!$I$5:$I$28252,$B619,Sheet1!$L$5:$L$28252,$A619,Sheet1!$D$5:$D$28252,"医卡通",Sheet1!$E$5:$E$28252,"&lt;&gt;*调拨*")+SUMIFS(Sheet1!$F$5:$F$28252,Sheet1!$I$5:$I$28252,$B619,Sheet1!$L$5:$L$28252,$A619,Sheet1!$E$5:$E$28252,"*医卡通*",Sheet1!$D$5:$D$28252,"&lt;&gt;医卡通",Sheet1!$D$5:$D$28252,"&lt;&gt;内部转款",Sheet1!$D$5:$D$28252,"&lt;&gt;内部转账",Sheet1!$E$5:$E$28252,"&lt;&gt;*调拨*")</f>
        <v>0</v>
      </c>
      <c r="M619" s="32">
        <f>SUMIFS(Sheet1!$F$5:$F$28252,Sheet1!$I$5:$I$28252,$B619,Sheet1!$L$5:$L$28252,$A619,Sheet1!$D$5:$D$28252,"企健网",Sheet1!$E$5:$E$28252,"&lt;&gt;*调拨*")+SUMIFS(Sheet1!$F$5:$F$28252,Sheet1!$I$5:$I$28252,$B619,Sheet1!$L$5:$L$28252,$A619,Sheet1!$E$5:$E$28252,"*企健网*",Sheet1!$D$5:$D$28252,"&lt;&gt;企健网",Sheet1!$D$5:$D$28252,"&lt;&gt;内部转款",Sheet1!$D$5:$D$28252,"&lt;&gt;内部转账",Sheet1!$E$5:$E$28252,"&lt;&gt;*调拨*")</f>
        <v>0</v>
      </c>
      <c r="N619" s="32">
        <f>SUMIFS(Sheet1!$F$5:$F$28252,Sheet1!$I$5:$I$28252,$B619,Sheet1!$L$5:$L$28252,$A619,Sheet1!$D$5:$D$28252,"银联",Sheet1!$E$5:$E$28252,"&lt;&gt;*调拨*")+SUMIFS(Sheet1!$F$5:$F$28252,Sheet1!$I$5:$I$28252,$B619,Sheet1!$L$5:$L$28252,$A619,Sheet1!$E$5:$E$28252,"*银联*",Sheet1!$D$5:$D$28252,"&lt;&gt;银联",Sheet1!$D$5:$D$28252,"&lt;&gt;内部转款",Sheet1!$D$5:$D$28252,"&lt;&gt;内部转账",Sheet1!$E$5:$E$28252,"&lt;&gt;*调拨*")</f>
        <v>0</v>
      </c>
      <c r="O619" s="32">
        <f>SUMIFS(Sheet1!$F$5:$F$28252,Sheet1!$I$5:$I$28252,$B619,Sheet1!$L$5:$L$28252,$A619,Sheet1!$D$5:$D$28252,"京东",Sheet1!$E$5:$E$28252,"&lt;&gt;*调拨*")+SUMIFS(Sheet1!$F$5:$F$28252,Sheet1!$I$5:$I$28252,$B619,Sheet1!$L$5:$L$28252,$A619,Sheet1!$E$5:$E$28252,"*京东*",Sheet1!$D$5:$D$28252,"&lt;&gt;京东",Sheet1!$D$5:$D$28252,"&lt;&gt;内部转款",Sheet1!$D$5:$D$28252,"&lt;&gt;内部转账",Sheet1!$E$5:$E$28252,"&lt;&gt;*调拨*")</f>
        <v>0</v>
      </c>
      <c r="P619" s="32">
        <f>SUMIFS(Sheet1!$F$5:$F$28252,Sheet1!$I$5:$I$28252,$B619,Sheet1!$L$5:$L$28252,$A619,Sheet1!$D$5:$D$28252,"药机微信",Sheet1!$E$5:$E$28252,"&lt;&gt;*调拨*")+SUMIFS(Sheet1!$F$5:$F$28252,Sheet1!$I$5:$I$28252,$B619,Sheet1!$L$5:$L$28252,$A619,Sheet1!$E$5:$E$28252,"*药机微信*",Sheet1!$D$5:$D$28252,"&lt;&gt;药机微信",Sheet1!$D$5:$D$28252,"&lt;&gt;内部转款",Sheet1!$D$5:$D$28252,"&lt;&gt;内部转账",Sheet1!$E$5:$E$28252,"&lt;&gt;*调拨*")</f>
        <v>0</v>
      </c>
      <c r="Q619" s="32">
        <f>SUMIFS(Sheet1!$F$5:$F$28252,Sheet1!$I$5:$I$28252,$B619,Sheet1!$L$5:$L$28252,$A619,Sheet1!$D$5:$D$28252,"亲情卡",Sheet1!$E$5:$E$28252,"&lt;&gt;*调拨*")+SUMIFS(Sheet1!$F$5:$F$28252,Sheet1!$I$5:$I$28252,$B619,Sheet1!$L$5:$L$28252,$A619,Sheet1!$E$5:$E$28252,"*亲情卡*",Sheet1!$D$5:$D$28252,"&lt;&gt;亲情卡",Sheet1!$D$5:$D$28252,"&lt;&gt;内部转款",Sheet1!$D$5:$D$28252,"&lt;&gt;内部转账",Sheet1!$E$5:$E$28252,"&lt;&gt;*调拨*")</f>
        <v>0</v>
      </c>
      <c r="R619" s="32">
        <f>SUMIFS(Sheet1!$F$5:$F$28252,Sheet1!$I$5:$I$28252,$B619,Sheet1!$L$5:$L$28252,$A619,Sheet1!$D$5:$D$28252,"优惠券",Sheet1!$E$5:$E$28252,"&lt;&gt;*调拨*")+SUMIFS(Sheet1!$F$5:$F$28252,Sheet1!$I$5:$I$28252,$B619,Sheet1!$L$5:$L$28252,$A619,Sheet1!$E$5:$E$28252,"*优惠券*",Sheet1!$D$5:$D$28252,"&lt;&gt;优惠券",Sheet1!$D$5:$D$28252,"&lt;&gt;内部转款",Sheet1!$D$5:$D$28252,"&lt;&gt;内部转账",Sheet1!$E$5:$E$28252,"&lt;&gt;*调拨*")</f>
        <v>0</v>
      </c>
      <c r="S619" s="32">
        <f>SUMIFS(Sheet1!$F$5:$F$28252,Sheet1!$I$5:$I$28252,$B619,Sheet1!$L$5:$L$28252,$A619,Sheet1!$D$5:$D$28252,"代金券",Sheet1!$E$5:$E$28252,"&lt;&gt;*调拨*")+SUMIFS(Sheet1!$F$5:$F$28252,Sheet1!$I$5:$I$28252,$B619,Sheet1!$L$5:$L$28252,$A619,Sheet1!$E$5:$E$28252,"*代金券*",Sheet1!$D$5:$D$28252,"&lt;&gt;代金券",Sheet1!$D$5:$D$28252,"&lt;&gt;内部转款",Sheet1!$D$5:$D$28252,"&lt;&gt;内部转账",Sheet1!$E$5:$E$28252,"&lt;&gt;*调拨*")</f>
        <v>0</v>
      </c>
      <c r="T619" s="32">
        <f>SUMIFS(Sheet1!$F$5:$F$28252,Sheet1!$I$5:$I$28252,$B619,Sheet1!$L$5:$L$28252,$A619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619,Sheet1!$L$5:$L$28252,$A619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619,Sheet1!$L$5:$L$28252,$A619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619,Sheet1!$L$5:$L$28252,$A619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19" s="32">
        <f>SUMIFS(Sheet1!$F$5:$F$28252,Sheet1!$I$5:$I$28252,$B619,Sheet1!$L$5:$L$28252,$A619,Sheet1!$E$5:$E$28252,"*调拨*")</f>
        <v>0</v>
      </c>
      <c r="V619" s="32">
        <f>SUMIFS(Sheet1!$F$5:$F$28252,Sheet1!$I$5:$I$28252,$B619,Sheet1!$L$5:$L$28252,$A619,Sheet1!$D$5:$D$28252,"储值",Sheet1!$E$5:$E$28252,"&lt;&gt;*调拨*")+SUMIFS(Sheet1!$F$5:$F$28252,Sheet1!$I$5:$I$28252,$B619,Sheet1!$L$5:$L$28252,$A619,Sheet1!$E$5:$E$28252,"*储值*",Sheet1!$D$5:$D$28252,"&lt;&gt;储值",Sheet1!$D$5:$D$28252,"&lt;&gt;内部转款",Sheet1!$D$5:$D$28252,"&lt;&gt;内部转账",Sheet1!$E$5:$E$28252,"&lt;&gt;*调拨*")</f>
        <v>0</v>
      </c>
      <c r="W619" s="32">
        <f>SUMIFS(Sheet1!$F$5:$F$28252,Sheet1!$I$5:$I$28252,$B619,Sheet1!$L$5:$L$28252,$A619,Sheet1!$D$5:$D$28252,"效期",Sheet1!$E$5:$E$28252,"&lt;&gt;*调拨*")+SUMIFS(Sheet1!$F$5:$F$28252,Sheet1!$I$5:$I$28252,$B619,Sheet1!$L$5:$L$28252,$A619,Sheet1!$E$5:$E$28252,"*效期*",Sheet1!$D$5:$D$28252,"&lt;&gt;效期",Sheet1!$D$5:$D$28252,"&lt;&gt;内部转款",Sheet1!$D$5:$D$28252,"&lt;&gt;内部转账",Sheet1!$E$5:$E$28252,"&lt;&gt;*调拨*")</f>
        <v>0</v>
      </c>
      <c r="X619" s="32">
        <f>SUMIFS(Sheet1!$F$5:$F$28252,Sheet1!$I$5:$I$28252,$B619,Sheet1!$L$5:$L$28252,$A619,Sheet1!$D$5:$D$28252,"内部转款",Sheet1!$E$5:$E$28252,"&lt;&gt;*调拨*")+SUMIFS(Sheet1!$F$5:$F$28252,Sheet1!$I$5:$I$28252,$B619,Sheet1!$L$5:$L$28252,$A619,Sheet1!$D$5:$D$28252,"内部转账",Sheet1!$E$5:$E$28252,"&lt;&gt;*调拨*")</f>
        <v>0</v>
      </c>
      <c r="Y619" s="32">
        <f t="shared" si="44"/>
        <v>0</v>
      </c>
      <c r="Z619" s="32">
        <f>SUMIFS(Sheet1!$F$5:$F$28252,Sheet1!$I$5:$I$28252,$B619,Sheet1!$L$5:$L$28252,$A619)</f>
        <v>0</v>
      </c>
      <c r="AA619" s="32">
        <f>SUMIFS(Sheet1!$G$5:$G$28252,Sheet1!$I$5:$I$28252,$B619,Sheet1!$L$5:$L$28252,$A619,Sheet1!$D$5:$D$28252,"工资",Sheet1!$E$5:$E$28252,"&lt;&gt;*调拨*")+SUMIFS(Sheet1!$G$5:$G$28252,Sheet1!$I$5:$I$28252,$B619,Sheet1!$L$5:$L$28252,$A619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19" s="32">
        <f>SUMIFS(Sheet1!$G$5:$G$28252,Sheet1!$I$5:$I$28252,$B619,Sheet1!$L$5:$L$28252,$A619,Sheet1!$D$5:$D$28252,"水费",Sheet1!$E$5:$E$28252,"&lt;&gt;*调拨*")+SUMIFS(Sheet1!$G$5:$G$28252,Sheet1!$I$5:$I$28252,$B619,Sheet1!$L$5:$L$28252,$A619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19" s="32">
        <f>SUMIFS(Sheet1!$G$5:$G$28252,Sheet1!$I$5:$I$28252,$B619,Sheet1!$L$5:$L$28252,$A619,Sheet1!$D$5:$D$28252,"电费",Sheet1!$E$5:$E$28252,"&lt;&gt;*调拨*")+SUMIFS(Sheet1!$G$5:$G$28252,Sheet1!$I$5:$I$28252,$B619,Sheet1!$L$5:$L$28252,$A619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19" s="32">
        <f>SUMIFS(Sheet1!$G$5:$G$28252,Sheet1!$I$5:$I$28252,$B619,Sheet1!$L$5:$L$28252,$A619,Sheet1!$D$5:$D$28252,"宽带费",Sheet1!$E$5:$E$28252,"&lt;&gt;*调拨*")+SUMIFS(Sheet1!$G$5:$G$28252,Sheet1!$I$5:$I$28252,$B619,Sheet1!$L$5:$L$28252,$A619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19" s="32">
        <f>SUMIFS(Sheet1!$G$5:$G$28252,Sheet1!$I$5:$I$28252,$B619,Sheet1!$L$5:$L$28252,$A619,Sheet1!$D$5:$D$28252,"办公费",Sheet1!$E$5:$E$28252,"&lt;&gt;*调拨*")+SUMIFS(Sheet1!$G$5:$G$28252,Sheet1!$I$5:$I$28252,$B619,Sheet1!$L$5:$L$28252,$A619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19" s="32">
        <f>SUMIFS(Sheet1!$G$5:$G$28252,Sheet1!$I$5:$I$28252,$B619,Sheet1!$L$5:$L$28252,$A619,Sheet1!$D$5:$D$28252,"话费",Sheet1!$E$5:$E$28252,"&lt;&gt;*调拨*")+SUMIFS(Sheet1!$G$5:$G$28252,Sheet1!$I$5:$I$28252,$B619,Sheet1!$L$5:$L$28252,$A619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19" s="32">
        <f>SUMIFS(Sheet1!$G$5:$G$28252,Sheet1!$I$5:$I$28252,$B619,Sheet1!$L$5:$L$28252,$A619,Sheet1!$D$5:$D$28252,"房租",Sheet1!$E$5:$E$28252,"&lt;&gt;*调拨*")+SUMIFS(Sheet1!$G$5:$G$28252,Sheet1!$I$5:$I$28252,$B619,Sheet1!$L$5:$L$28252,$A619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19" s="32">
        <f>SUMIFS(Sheet1!$G$5:$G$28252,Sheet1!$I$5:$I$28252,$B619,Sheet1!$L$5:$L$28252,$A619,Sheet1!$E$5:$E$28252,"*调拨*")</f>
        <v>0</v>
      </c>
      <c r="AI619" s="32">
        <f>SUMIFS(Sheet1!$G$5:$G$28252,Sheet1!$I$5:$I$28252,$B619,Sheet1!$L$5:$L$28252,$A619,Sheet1!$D$5:$D$28252,"内部转款",Sheet1!$E$5:$E$28252,"&lt;&gt;*调拨*")+SUMIFS(Sheet1!$G$5:$G$28252,Sheet1!$I$5:$I$28252,$B619,Sheet1!$L$5:$L$28252,$A619,Sheet1!$D$5:$D$28252,"内部转账",Sheet1!$E$5:$E$28252,"&lt;&gt;*调拨*")</f>
        <v>0</v>
      </c>
      <c r="AJ619" s="32">
        <f t="shared" si="45"/>
        <v>0</v>
      </c>
      <c r="AK619" s="32">
        <f>SUMIFS(Sheet1!$G$5:$G$28252,Sheet1!$I$5:$I$28252,$B619,Sheet1!$L$5:$L$28252,$A619)</f>
        <v>0</v>
      </c>
      <c r="AL619" s="32">
        <f t="shared" si="46"/>
        <v>0</v>
      </c>
    </row>
    <row r="620" ht="16.5" spans="1:38">
      <c r="A620" s="30">
        <v>202612</v>
      </c>
      <c r="B620" s="31" t="s">
        <v>1130</v>
      </c>
      <c r="C620" s="32">
        <f>SUMIFS(Sheet1!$F$5:$F$28252,Sheet1!$I$5:$I$28252,$B620,Sheet1!$L$5:$L$28252,$A620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20" s="32">
        <f>SUMIFS(Sheet1!$F$5:$F$28252,Sheet1!$I$5:$I$28252,$B620,Sheet1!$L$5:$L$28252,$A620,Sheet1!$D$5:$D$28252,"医保即时拨付",Sheet1!$E$5:$E$28252,"&lt;&gt;*调拨*")+SUMIFS(Sheet1!$F$5:$F$28252,Sheet1!$I$5:$I$28252,$B620,Sheet1!$L$5:$L$28252,$A620,Sheet1!$E$5:$E$28252,"*医保即时拨付*",Sheet1!$D$5:$D$28252,"&lt;&gt;医保即时拨付",Sheet1!$D$5:$D$28252,"&lt;&gt;内部转款",Sheet1!$D$5:$D$28252,"&lt;&gt;内部转账",Sheet1!$E$5:$E$28252,"&lt;&gt;*调拨*")</f>
        <v>0</v>
      </c>
      <c r="E620" s="32">
        <f>SUMIFS(Sheet1!$F$5:$F$28252,Sheet1!$I$5:$I$28252,$B620,Sheet1!$L$5:$L$28252,$A620,Sheet1!$D$5:$D$28252,"医保",Sheet1!$E$5:$E$28252,"&lt;&gt;*调拨*",Sheet1!$E$5:$E$28252,"&lt;&gt;*医保即时拨付*")+SUMIFS(Sheet1!$F$5:$F$28252,Sheet1!$I$5:$I$28252,$B620,Sheet1!$L$5:$L$28252,$A620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0" s="32">
        <f>SUMIFS(Sheet1!$F$5:$F$28252,Sheet1!$I$5:$I$28252,$B620,Sheet1!$L$5:$L$28252,$A620,Sheet1!$D$5:$D$28252,"聚合",Sheet1!$E$5:$E$28252,"&lt;&gt;*调拨*")+SUMIFS(Sheet1!$F$5:$F$28252,Sheet1!$I$5:$I$28252,$B620,Sheet1!$L$5:$L$28252,$A620,Sheet1!$E$5:$E$28252,"*聚合*",Sheet1!$D$5:$D$28252,"&lt;&gt;聚合",Sheet1!$D$5:$D$28252,"&lt;&gt;内部转款",Sheet1!$D$5:$D$28252,"&lt;&gt;内部转账",Sheet1!$E$5:$E$28252,"&lt;&gt;*调拨*")</f>
        <v>0</v>
      </c>
      <c r="G620" s="32">
        <f>SUMIFS(Sheet1!$F$5:$F$28252,Sheet1!$I$5:$I$28252,$B620,Sheet1!$L$5:$L$28252,$A620,Sheet1!$D$5:$D$28252,"24小时微信",Sheet1!$E$5:$E$28252,"&lt;&gt;*调拨*")+SUMIFS(Sheet1!$F$5:$F$28252,Sheet1!$I$5:$I$28252,$B620,Sheet1!$L$5:$L$28252,$A620,Sheet1!$E$5:$E$28252,"*24小时微信*",Sheet1!$D$5:$D$28252,"&lt;&gt;24小时微信",Sheet1!$D$5:$D$28252,"&lt;&gt;内部转款",Sheet1!$D$5:$D$28252,"&lt;&gt;内部转账",Sheet1!$E$5:$E$28252,"&lt;&gt;*调拨*")</f>
        <v>0</v>
      </c>
      <c r="H620" s="32">
        <f>SUMIFS(Sheet1!$F$5:$F$28252,Sheet1!$I$5:$I$28252,$B620,Sheet1!$L$5:$L$28252,$A620,Sheet1!$D$5:$D$28252,"美团",Sheet1!$E$5:$E$28252,"&lt;&gt;*调拨*")+SUMIFS(Sheet1!$F$5:$F$28252,Sheet1!$I$5:$I$28252,$B620,Sheet1!$L$5:$L$28252,$A620,Sheet1!$E$5:$E$28252,"*美团*",Sheet1!$D$5:$D$28252,"&lt;&gt;美团",Sheet1!$D$5:$D$28252,"&lt;&gt;内部转款",Sheet1!$D$5:$D$28252,"&lt;&gt;内部转账",Sheet1!$E$5:$E$28252,"&lt;&gt;*调拨*")</f>
        <v>0</v>
      </c>
      <c r="I620" s="32">
        <f>SUMIFS(Sheet1!$F$5:$F$28252,Sheet1!$I$5:$I$28252,$B620,Sheet1!$L$5:$L$28252,$A620,Sheet1!$D$5:$D$28252,"饿了么",Sheet1!$E$5:$E$28252,"&lt;&gt;*调拨*")+SUMIFS(Sheet1!$F$5:$F$28252,Sheet1!$I$5:$I$28252,$B620,Sheet1!$L$5:$L$28252,$A620,Sheet1!$E$5:$E$28252,"*饿了么*",Sheet1!$D$5:$D$28252,"&lt;&gt;饿了么",Sheet1!$D$5:$D$28252,"&lt;&gt;内部转款",Sheet1!$D$5:$D$28252,"&lt;&gt;内部转账",Sheet1!$E$5:$E$28252,"&lt;&gt;*调拨*")</f>
        <v>0</v>
      </c>
      <c r="J620" s="32">
        <f>SUMIFS(Sheet1!$F$5:$F$28252,Sheet1!$I$5:$I$28252,$B620,Sheet1!$L$5:$L$28252,$A620,Sheet1!$D$5:$D$28252,"健E卡",Sheet1!$E$5:$E$28252,"&lt;&gt;*调拨*")+SUMIFS(Sheet1!$F$5:$F$28252,Sheet1!$I$5:$I$28252,$B620,Sheet1!$L$5:$L$28252,$A620,Sheet1!$E$5:$E$28252,"*健E卡*",Sheet1!$D$5:$D$28252,"&lt;&gt;健E卡",Sheet1!$D$5:$D$28252,"&lt;&gt;内部转款",Sheet1!$D$5:$D$28252,"&lt;&gt;内部转账",Sheet1!$E$5:$E$28252,"&lt;&gt;*调拨*")</f>
        <v>0</v>
      </c>
      <c r="K620" s="32">
        <f>SUMIFS(Sheet1!$F$5:$F$28252,Sheet1!$I$5:$I$28252,$B620,Sheet1!$L$5:$L$28252,$A620,Sheet1!$D$5:$D$28252,"抖音",Sheet1!$E$5:$E$28252,"&lt;&gt;*调拨*")+SUMIFS(Sheet1!$F$5:$F$28252,Sheet1!$I$5:$I$28252,$B620,Sheet1!$L$5:$L$28252,$A620,Sheet1!$E$5:$E$28252,"*抖音*",Sheet1!$D$5:$D$28252,"&lt;&gt;抖音",Sheet1!$D$5:$D$28252,"&lt;&gt;内部转款",Sheet1!$D$5:$D$28252,"&lt;&gt;内部转账",Sheet1!$E$5:$E$28252,"&lt;&gt;*调拨*")</f>
        <v>0</v>
      </c>
      <c r="L620" s="32">
        <f>SUMIFS(Sheet1!$F$5:$F$28252,Sheet1!$I$5:$I$28252,$B620,Sheet1!$L$5:$L$28252,$A620,Sheet1!$D$5:$D$28252,"医卡通",Sheet1!$E$5:$E$28252,"&lt;&gt;*调拨*")+SUMIFS(Sheet1!$F$5:$F$28252,Sheet1!$I$5:$I$28252,$B620,Sheet1!$L$5:$L$28252,$A620,Sheet1!$E$5:$E$28252,"*医卡通*",Sheet1!$D$5:$D$28252,"&lt;&gt;医卡通",Sheet1!$D$5:$D$28252,"&lt;&gt;内部转款",Sheet1!$D$5:$D$28252,"&lt;&gt;内部转账",Sheet1!$E$5:$E$28252,"&lt;&gt;*调拨*")</f>
        <v>0</v>
      </c>
      <c r="M620" s="32">
        <f>SUMIFS(Sheet1!$F$5:$F$28252,Sheet1!$I$5:$I$28252,$B620,Sheet1!$L$5:$L$28252,$A620,Sheet1!$D$5:$D$28252,"企健网",Sheet1!$E$5:$E$28252,"&lt;&gt;*调拨*")+SUMIFS(Sheet1!$F$5:$F$28252,Sheet1!$I$5:$I$28252,$B620,Sheet1!$L$5:$L$28252,$A620,Sheet1!$E$5:$E$28252,"*企健网*",Sheet1!$D$5:$D$28252,"&lt;&gt;企健网",Sheet1!$D$5:$D$28252,"&lt;&gt;内部转款",Sheet1!$D$5:$D$28252,"&lt;&gt;内部转账",Sheet1!$E$5:$E$28252,"&lt;&gt;*调拨*")</f>
        <v>0</v>
      </c>
      <c r="N620" s="32">
        <f>SUMIFS(Sheet1!$F$5:$F$28252,Sheet1!$I$5:$I$28252,$B620,Sheet1!$L$5:$L$28252,$A620,Sheet1!$D$5:$D$28252,"银联",Sheet1!$E$5:$E$28252,"&lt;&gt;*调拨*")+SUMIFS(Sheet1!$F$5:$F$28252,Sheet1!$I$5:$I$28252,$B620,Sheet1!$L$5:$L$28252,$A620,Sheet1!$E$5:$E$28252,"*银联*",Sheet1!$D$5:$D$28252,"&lt;&gt;银联",Sheet1!$D$5:$D$28252,"&lt;&gt;内部转款",Sheet1!$D$5:$D$28252,"&lt;&gt;内部转账",Sheet1!$E$5:$E$28252,"&lt;&gt;*调拨*")</f>
        <v>0</v>
      </c>
      <c r="O620" s="32">
        <f>SUMIFS(Sheet1!$F$5:$F$28252,Sheet1!$I$5:$I$28252,$B620,Sheet1!$L$5:$L$28252,$A620,Sheet1!$D$5:$D$28252,"京东",Sheet1!$E$5:$E$28252,"&lt;&gt;*调拨*")+SUMIFS(Sheet1!$F$5:$F$28252,Sheet1!$I$5:$I$28252,$B620,Sheet1!$L$5:$L$28252,$A620,Sheet1!$E$5:$E$28252,"*京东*",Sheet1!$D$5:$D$28252,"&lt;&gt;京东",Sheet1!$D$5:$D$28252,"&lt;&gt;内部转款",Sheet1!$D$5:$D$28252,"&lt;&gt;内部转账",Sheet1!$E$5:$E$28252,"&lt;&gt;*调拨*")</f>
        <v>0</v>
      </c>
      <c r="P620" s="32">
        <f>SUMIFS(Sheet1!$F$5:$F$28252,Sheet1!$I$5:$I$28252,$B620,Sheet1!$L$5:$L$28252,$A620,Sheet1!$D$5:$D$28252,"药机微信",Sheet1!$E$5:$E$28252,"&lt;&gt;*调拨*")+SUMIFS(Sheet1!$F$5:$F$28252,Sheet1!$I$5:$I$28252,$B620,Sheet1!$L$5:$L$28252,$A620,Sheet1!$E$5:$E$28252,"*药机微信*",Sheet1!$D$5:$D$28252,"&lt;&gt;药机微信",Sheet1!$D$5:$D$28252,"&lt;&gt;内部转款",Sheet1!$D$5:$D$28252,"&lt;&gt;内部转账",Sheet1!$E$5:$E$28252,"&lt;&gt;*调拨*")</f>
        <v>0</v>
      </c>
      <c r="Q620" s="32">
        <f>SUMIFS(Sheet1!$F$5:$F$28252,Sheet1!$I$5:$I$28252,$B620,Sheet1!$L$5:$L$28252,$A620,Sheet1!$D$5:$D$28252,"亲情卡",Sheet1!$E$5:$E$28252,"&lt;&gt;*调拨*")+SUMIFS(Sheet1!$F$5:$F$28252,Sheet1!$I$5:$I$28252,$B620,Sheet1!$L$5:$L$28252,$A620,Sheet1!$E$5:$E$28252,"*亲情卡*",Sheet1!$D$5:$D$28252,"&lt;&gt;亲情卡",Sheet1!$D$5:$D$28252,"&lt;&gt;内部转款",Sheet1!$D$5:$D$28252,"&lt;&gt;内部转账",Sheet1!$E$5:$E$28252,"&lt;&gt;*调拨*")</f>
        <v>0</v>
      </c>
      <c r="R620" s="32">
        <f>SUMIFS(Sheet1!$F$5:$F$28252,Sheet1!$I$5:$I$28252,$B620,Sheet1!$L$5:$L$28252,$A620,Sheet1!$D$5:$D$28252,"优惠券",Sheet1!$E$5:$E$28252,"&lt;&gt;*调拨*")+SUMIFS(Sheet1!$F$5:$F$28252,Sheet1!$I$5:$I$28252,$B620,Sheet1!$L$5:$L$28252,$A620,Sheet1!$E$5:$E$28252,"*优惠券*",Sheet1!$D$5:$D$28252,"&lt;&gt;优惠券",Sheet1!$D$5:$D$28252,"&lt;&gt;内部转款",Sheet1!$D$5:$D$28252,"&lt;&gt;内部转账",Sheet1!$E$5:$E$28252,"&lt;&gt;*调拨*")</f>
        <v>0</v>
      </c>
      <c r="S620" s="32">
        <f>SUMIFS(Sheet1!$F$5:$F$28252,Sheet1!$I$5:$I$28252,$B620,Sheet1!$L$5:$L$28252,$A620,Sheet1!$D$5:$D$28252,"代金券",Sheet1!$E$5:$E$28252,"&lt;&gt;*调拨*")+SUMIFS(Sheet1!$F$5:$F$28252,Sheet1!$I$5:$I$28252,$B620,Sheet1!$L$5:$L$28252,$A620,Sheet1!$E$5:$E$28252,"*代金券*",Sheet1!$D$5:$D$28252,"&lt;&gt;代金券",Sheet1!$D$5:$D$28252,"&lt;&gt;内部转款",Sheet1!$D$5:$D$28252,"&lt;&gt;内部转账",Sheet1!$E$5:$E$28252,"&lt;&gt;*调拨*")</f>
        <v>0</v>
      </c>
      <c r="T620" s="32">
        <f>SUMIFS(Sheet1!$F$5:$F$28252,Sheet1!$I$5:$I$28252,$B620,Sheet1!$L$5:$L$28252,$A620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620,Sheet1!$L$5:$L$28252,$A620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620,Sheet1!$L$5:$L$28252,$A620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620,Sheet1!$L$5:$L$28252,$A620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0" s="32">
        <f>SUMIFS(Sheet1!$F$5:$F$28252,Sheet1!$I$5:$I$28252,$B620,Sheet1!$L$5:$L$28252,$A620,Sheet1!$E$5:$E$28252,"*调拨*")</f>
        <v>0</v>
      </c>
      <c r="V620" s="32">
        <f>SUMIFS(Sheet1!$F$5:$F$28252,Sheet1!$I$5:$I$28252,$B620,Sheet1!$L$5:$L$28252,$A620,Sheet1!$D$5:$D$28252,"储值",Sheet1!$E$5:$E$28252,"&lt;&gt;*调拨*")+SUMIFS(Sheet1!$F$5:$F$28252,Sheet1!$I$5:$I$28252,$B620,Sheet1!$L$5:$L$28252,$A620,Sheet1!$E$5:$E$28252,"*储值*",Sheet1!$D$5:$D$28252,"&lt;&gt;储值",Sheet1!$D$5:$D$28252,"&lt;&gt;内部转款",Sheet1!$D$5:$D$28252,"&lt;&gt;内部转账",Sheet1!$E$5:$E$28252,"&lt;&gt;*调拨*")</f>
        <v>0</v>
      </c>
      <c r="W620" s="32">
        <f>SUMIFS(Sheet1!$F$5:$F$28252,Sheet1!$I$5:$I$28252,$B620,Sheet1!$L$5:$L$28252,$A620,Sheet1!$D$5:$D$28252,"效期",Sheet1!$E$5:$E$28252,"&lt;&gt;*调拨*")+SUMIFS(Sheet1!$F$5:$F$28252,Sheet1!$I$5:$I$28252,$B620,Sheet1!$L$5:$L$28252,$A620,Sheet1!$E$5:$E$28252,"*效期*",Sheet1!$D$5:$D$28252,"&lt;&gt;效期",Sheet1!$D$5:$D$28252,"&lt;&gt;内部转款",Sheet1!$D$5:$D$28252,"&lt;&gt;内部转账",Sheet1!$E$5:$E$28252,"&lt;&gt;*调拨*")</f>
        <v>0</v>
      </c>
      <c r="X620" s="32">
        <f>SUMIFS(Sheet1!$F$5:$F$28252,Sheet1!$I$5:$I$28252,$B620,Sheet1!$L$5:$L$28252,$A620,Sheet1!$D$5:$D$28252,"内部转款",Sheet1!$E$5:$E$28252,"&lt;&gt;*调拨*")+SUMIFS(Sheet1!$F$5:$F$28252,Sheet1!$I$5:$I$28252,$B620,Sheet1!$L$5:$L$28252,$A620,Sheet1!$D$5:$D$28252,"内部转账",Sheet1!$E$5:$E$28252,"&lt;&gt;*调拨*")</f>
        <v>0</v>
      </c>
      <c r="Y620" s="32">
        <f t="shared" si="44"/>
        <v>0</v>
      </c>
      <c r="Z620" s="32">
        <f>SUMIFS(Sheet1!$F$5:$F$28252,Sheet1!$I$5:$I$28252,$B620,Sheet1!$L$5:$L$28252,$A620)</f>
        <v>0</v>
      </c>
      <c r="AA620" s="32">
        <f>SUMIFS(Sheet1!$G$5:$G$28252,Sheet1!$I$5:$I$28252,$B620,Sheet1!$L$5:$L$28252,$A620,Sheet1!$D$5:$D$28252,"工资",Sheet1!$E$5:$E$28252,"&lt;&gt;*调拨*")+SUMIFS(Sheet1!$G$5:$G$28252,Sheet1!$I$5:$I$28252,$B620,Sheet1!$L$5:$L$28252,$A620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20" s="32">
        <f>SUMIFS(Sheet1!$G$5:$G$28252,Sheet1!$I$5:$I$28252,$B620,Sheet1!$L$5:$L$28252,$A620,Sheet1!$D$5:$D$28252,"水费",Sheet1!$E$5:$E$28252,"&lt;&gt;*调拨*")+SUMIFS(Sheet1!$G$5:$G$28252,Sheet1!$I$5:$I$28252,$B620,Sheet1!$L$5:$L$28252,$A620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0" s="32">
        <f>SUMIFS(Sheet1!$G$5:$G$28252,Sheet1!$I$5:$I$28252,$B620,Sheet1!$L$5:$L$28252,$A620,Sheet1!$D$5:$D$28252,"电费",Sheet1!$E$5:$E$28252,"&lt;&gt;*调拨*")+SUMIFS(Sheet1!$G$5:$G$28252,Sheet1!$I$5:$I$28252,$B620,Sheet1!$L$5:$L$28252,$A620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0" s="32">
        <f>SUMIFS(Sheet1!$G$5:$G$28252,Sheet1!$I$5:$I$28252,$B620,Sheet1!$L$5:$L$28252,$A620,Sheet1!$D$5:$D$28252,"宽带费",Sheet1!$E$5:$E$28252,"&lt;&gt;*调拨*")+SUMIFS(Sheet1!$G$5:$G$28252,Sheet1!$I$5:$I$28252,$B620,Sheet1!$L$5:$L$28252,$A620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0" s="32">
        <f>SUMIFS(Sheet1!$G$5:$G$28252,Sheet1!$I$5:$I$28252,$B620,Sheet1!$L$5:$L$28252,$A620,Sheet1!$D$5:$D$28252,"办公费",Sheet1!$E$5:$E$28252,"&lt;&gt;*调拨*")+SUMIFS(Sheet1!$G$5:$G$28252,Sheet1!$I$5:$I$28252,$B620,Sheet1!$L$5:$L$28252,$A620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0" s="32">
        <f>SUMIFS(Sheet1!$G$5:$G$28252,Sheet1!$I$5:$I$28252,$B620,Sheet1!$L$5:$L$28252,$A620,Sheet1!$D$5:$D$28252,"话费",Sheet1!$E$5:$E$28252,"&lt;&gt;*调拨*")+SUMIFS(Sheet1!$G$5:$G$28252,Sheet1!$I$5:$I$28252,$B620,Sheet1!$L$5:$L$28252,$A620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0" s="32">
        <f>SUMIFS(Sheet1!$G$5:$G$28252,Sheet1!$I$5:$I$28252,$B620,Sheet1!$L$5:$L$28252,$A620,Sheet1!$D$5:$D$28252,"房租",Sheet1!$E$5:$E$28252,"&lt;&gt;*调拨*")+SUMIFS(Sheet1!$G$5:$G$28252,Sheet1!$I$5:$I$28252,$B620,Sheet1!$L$5:$L$28252,$A620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0" s="32">
        <f>SUMIFS(Sheet1!$G$5:$G$28252,Sheet1!$I$5:$I$28252,$B620,Sheet1!$L$5:$L$28252,$A620,Sheet1!$E$5:$E$28252,"*调拨*")</f>
        <v>0</v>
      </c>
      <c r="AI620" s="32">
        <f>SUMIFS(Sheet1!$G$5:$G$28252,Sheet1!$I$5:$I$28252,$B620,Sheet1!$L$5:$L$28252,$A620,Sheet1!$D$5:$D$28252,"内部转款",Sheet1!$E$5:$E$28252,"&lt;&gt;*调拨*")+SUMIFS(Sheet1!$G$5:$G$28252,Sheet1!$I$5:$I$28252,$B620,Sheet1!$L$5:$L$28252,$A620,Sheet1!$D$5:$D$28252,"内部转账",Sheet1!$E$5:$E$28252,"&lt;&gt;*调拨*")</f>
        <v>0</v>
      </c>
      <c r="AJ620" s="32">
        <f t="shared" si="45"/>
        <v>0</v>
      </c>
      <c r="AK620" s="32">
        <f>SUMIFS(Sheet1!$G$5:$G$28252,Sheet1!$I$5:$I$28252,$B620,Sheet1!$L$5:$L$28252,$A620)</f>
        <v>0</v>
      </c>
      <c r="AL620" s="32">
        <f t="shared" si="46"/>
        <v>0</v>
      </c>
    </row>
    <row r="621" ht="16.5" spans="1:38">
      <c r="A621" s="30">
        <v>202612</v>
      </c>
      <c r="B621" s="31" t="s">
        <v>1131</v>
      </c>
      <c r="C621" s="32">
        <f>SUMIFS(Sheet1!$F$5:$F$28252,Sheet1!$I$5:$I$28252,$B621,Sheet1!$L$5:$L$28252,$A621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21" s="32">
        <f>SUMIFS(Sheet1!$F$5:$F$28252,Sheet1!$I$5:$I$28252,$B621,Sheet1!$L$5:$L$28252,$A621,Sheet1!$D$5:$D$28252,"医保即时拨付",Sheet1!$E$5:$E$28252,"&lt;&gt;*调拨*")+SUMIFS(Sheet1!$F$5:$F$28252,Sheet1!$I$5:$I$28252,$B621,Sheet1!$L$5:$L$28252,$A621,Sheet1!$E$5:$E$28252,"*医保即时拨付*",Sheet1!$D$5:$D$28252,"&lt;&gt;医保即时拨付",Sheet1!$D$5:$D$28252,"&lt;&gt;内部转款",Sheet1!$D$5:$D$28252,"&lt;&gt;内部转账",Sheet1!$E$5:$E$28252,"&lt;&gt;*调拨*")</f>
        <v>0</v>
      </c>
      <c r="E621" s="32">
        <f>SUMIFS(Sheet1!$F$5:$F$28252,Sheet1!$I$5:$I$28252,$B621,Sheet1!$L$5:$L$28252,$A621,Sheet1!$D$5:$D$28252,"医保",Sheet1!$E$5:$E$28252,"&lt;&gt;*调拨*",Sheet1!$E$5:$E$28252,"&lt;&gt;*医保即时拨付*")+SUMIFS(Sheet1!$F$5:$F$28252,Sheet1!$I$5:$I$28252,$B621,Sheet1!$L$5:$L$28252,$A621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1" s="32">
        <f>SUMIFS(Sheet1!$F$5:$F$28252,Sheet1!$I$5:$I$28252,$B621,Sheet1!$L$5:$L$28252,$A621,Sheet1!$D$5:$D$28252,"聚合",Sheet1!$E$5:$E$28252,"&lt;&gt;*调拨*")+SUMIFS(Sheet1!$F$5:$F$28252,Sheet1!$I$5:$I$28252,$B621,Sheet1!$L$5:$L$28252,$A621,Sheet1!$E$5:$E$28252,"*聚合*",Sheet1!$D$5:$D$28252,"&lt;&gt;聚合",Sheet1!$D$5:$D$28252,"&lt;&gt;内部转款",Sheet1!$D$5:$D$28252,"&lt;&gt;内部转账",Sheet1!$E$5:$E$28252,"&lt;&gt;*调拨*")</f>
        <v>0</v>
      </c>
      <c r="G621" s="32">
        <f>SUMIFS(Sheet1!$F$5:$F$28252,Sheet1!$I$5:$I$28252,$B621,Sheet1!$L$5:$L$28252,$A621,Sheet1!$D$5:$D$28252,"24小时微信",Sheet1!$E$5:$E$28252,"&lt;&gt;*调拨*")+SUMIFS(Sheet1!$F$5:$F$28252,Sheet1!$I$5:$I$28252,$B621,Sheet1!$L$5:$L$28252,$A621,Sheet1!$E$5:$E$28252,"*24小时微信*",Sheet1!$D$5:$D$28252,"&lt;&gt;24小时微信",Sheet1!$D$5:$D$28252,"&lt;&gt;内部转款",Sheet1!$D$5:$D$28252,"&lt;&gt;内部转账",Sheet1!$E$5:$E$28252,"&lt;&gt;*调拨*")</f>
        <v>0</v>
      </c>
      <c r="H621" s="32">
        <f>SUMIFS(Sheet1!$F$5:$F$28252,Sheet1!$I$5:$I$28252,$B621,Sheet1!$L$5:$L$28252,$A621,Sheet1!$D$5:$D$28252,"美团",Sheet1!$E$5:$E$28252,"&lt;&gt;*调拨*")+SUMIFS(Sheet1!$F$5:$F$28252,Sheet1!$I$5:$I$28252,$B621,Sheet1!$L$5:$L$28252,$A621,Sheet1!$E$5:$E$28252,"*美团*",Sheet1!$D$5:$D$28252,"&lt;&gt;美团",Sheet1!$D$5:$D$28252,"&lt;&gt;内部转款",Sheet1!$D$5:$D$28252,"&lt;&gt;内部转账",Sheet1!$E$5:$E$28252,"&lt;&gt;*调拨*")</f>
        <v>0</v>
      </c>
      <c r="I621" s="32">
        <f>SUMIFS(Sheet1!$F$5:$F$28252,Sheet1!$I$5:$I$28252,$B621,Sheet1!$L$5:$L$28252,$A621,Sheet1!$D$5:$D$28252,"饿了么",Sheet1!$E$5:$E$28252,"&lt;&gt;*调拨*")+SUMIFS(Sheet1!$F$5:$F$28252,Sheet1!$I$5:$I$28252,$B621,Sheet1!$L$5:$L$28252,$A621,Sheet1!$E$5:$E$28252,"*饿了么*",Sheet1!$D$5:$D$28252,"&lt;&gt;饿了么",Sheet1!$D$5:$D$28252,"&lt;&gt;内部转款",Sheet1!$D$5:$D$28252,"&lt;&gt;内部转账",Sheet1!$E$5:$E$28252,"&lt;&gt;*调拨*")</f>
        <v>0</v>
      </c>
      <c r="J621" s="32">
        <f>SUMIFS(Sheet1!$F$5:$F$28252,Sheet1!$I$5:$I$28252,$B621,Sheet1!$L$5:$L$28252,$A621,Sheet1!$D$5:$D$28252,"健E卡",Sheet1!$E$5:$E$28252,"&lt;&gt;*调拨*")+SUMIFS(Sheet1!$F$5:$F$28252,Sheet1!$I$5:$I$28252,$B621,Sheet1!$L$5:$L$28252,$A621,Sheet1!$E$5:$E$28252,"*健E卡*",Sheet1!$D$5:$D$28252,"&lt;&gt;健E卡",Sheet1!$D$5:$D$28252,"&lt;&gt;内部转款",Sheet1!$D$5:$D$28252,"&lt;&gt;内部转账",Sheet1!$E$5:$E$28252,"&lt;&gt;*调拨*")</f>
        <v>0</v>
      </c>
      <c r="K621" s="32">
        <f>SUMIFS(Sheet1!$F$5:$F$28252,Sheet1!$I$5:$I$28252,$B621,Sheet1!$L$5:$L$28252,$A621,Sheet1!$D$5:$D$28252,"抖音",Sheet1!$E$5:$E$28252,"&lt;&gt;*调拨*")+SUMIFS(Sheet1!$F$5:$F$28252,Sheet1!$I$5:$I$28252,$B621,Sheet1!$L$5:$L$28252,$A621,Sheet1!$E$5:$E$28252,"*抖音*",Sheet1!$D$5:$D$28252,"&lt;&gt;抖音",Sheet1!$D$5:$D$28252,"&lt;&gt;内部转款",Sheet1!$D$5:$D$28252,"&lt;&gt;内部转账",Sheet1!$E$5:$E$28252,"&lt;&gt;*调拨*")</f>
        <v>0</v>
      </c>
      <c r="L621" s="32">
        <f>SUMIFS(Sheet1!$F$5:$F$28252,Sheet1!$I$5:$I$28252,$B621,Sheet1!$L$5:$L$28252,$A621,Sheet1!$D$5:$D$28252,"医卡通",Sheet1!$E$5:$E$28252,"&lt;&gt;*调拨*")+SUMIFS(Sheet1!$F$5:$F$28252,Sheet1!$I$5:$I$28252,$B621,Sheet1!$L$5:$L$28252,$A621,Sheet1!$E$5:$E$28252,"*医卡通*",Sheet1!$D$5:$D$28252,"&lt;&gt;医卡通",Sheet1!$D$5:$D$28252,"&lt;&gt;内部转款",Sheet1!$D$5:$D$28252,"&lt;&gt;内部转账",Sheet1!$E$5:$E$28252,"&lt;&gt;*调拨*")</f>
        <v>0</v>
      </c>
      <c r="M621" s="32">
        <f>SUMIFS(Sheet1!$F$5:$F$28252,Sheet1!$I$5:$I$28252,$B621,Sheet1!$L$5:$L$28252,$A621,Sheet1!$D$5:$D$28252,"企健网",Sheet1!$E$5:$E$28252,"&lt;&gt;*调拨*")+SUMIFS(Sheet1!$F$5:$F$28252,Sheet1!$I$5:$I$28252,$B621,Sheet1!$L$5:$L$28252,$A621,Sheet1!$E$5:$E$28252,"*企健网*",Sheet1!$D$5:$D$28252,"&lt;&gt;企健网",Sheet1!$D$5:$D$28252,"&lt;&gt;内部转款",Sheet1!$D$5:$D$28252,"&lt;&gt;内部转账",Sheet1!$E$5:$E$28252,"&lt;&gt;*调拨*")</f>
        <v>0</v>
      </c>
      <c r="N621" s="32">
        <f>SUMIFS(Sheet1!$F$5:$F$28252,Sheet1!$I$5:$I$28252,$B621,Sheet1!$L$5:$L$28252,$A621,Sheet1!$D$5:$D$28252,"银联",Sheet1!$E$5:$E$28252,"&lt;&gt;*调拨*")+SUMIFS(Sheet1!$F$5:$F$28252,Sheet1!$I$5:$I$28252,$B621,Sheet1!$L$5:$L$28252,$A621,Sheet1!$E$5:$E$28252,"*银联*",Sheet1!$D$5:$D$28252,"&lt;&gt;银联",Sheet1!$D$5:$D$28252,"&lt;&gt;内部转款",Sheet1!$D$5:$D$28252,"&lt;&gt;内部转账",Sheet1!$E$5:$E$28252,"&lt;&gt;*调拨*")</f>
        <v>0</v>
      </c>
      <c r="O621" s="32">
        <f>SUMIFS(Sheet1!$F$5:$F$28252,Sheet1!$I$5:$I$28252,$B621,Sheet1!$L$5:$L$28252,$A621,Sheet1!$D$5:$D$28252,"京东",Sheet1!$E$5:$E$28252,"&lt;&gt;*调拨*")+SUMIFS(Sheet1!$F$5:$F$28252,Sheet1!$I$5:$I$28252,$B621,Sheet1!$L$5:$L$28252,$A621,Sheet1!$E$5:$E$28252,"*京东*",Sheet1!$D$5:$D$28252,"&lt;&gt;京东",Sheet1!$D$5:$D$28252,"&lt;&gt;内部转款",Sheet1!$D$5:$D$28252,"&lt;&gt;内部转账",Sheet1!$E$5:$E$28252,"&lt;&gt;*调拨*")</f>
        <v>0</v>
      </c>
      <c r="P621" s="32">
        <f>SUMIFS(Sheet1!$F$5:$F$28252,Sheet1!$I$5:$I$28252,$B621,Sheet1!$L$5:$L$28252,$A621,Sheet1!$D$5:$D$28252,"药机微信",Sheet1!$E$5:$E$28252,"&lt;&gt;*调拨*")+SUMIFS(Sheet1!$F$5:$F$28252,Sheet1!$I$5:$I$28252,$B621,Sheet1!$L$5:$L$28252,$A621,Sheet1!$E$5:$E$28252,"*药机微信*",Sheet1!$D$5:$D$28252,"&lt;&gt;药机微信",Sheet1!$D$5:$D$28252,"&lt;&gt;内部转款",Sheet1!$D$5:$D$28252,"&lt;&gt;内部转账",Sheet1!$E$5:$E$28252,"&lt;&gt;*调拨*")</f>
        <v>0</v>
      </c>
      <c r="Q621" s="32">
        <f>SUMIFS(Sheet1!$F$5:$F$28252,Sheet1!$I$5:$I$28252,$B621,Sheet1!$L$5:$L$28252,$A621,Sheet1!$D$5:$D$28252,"亲情卡",Sheet1!$E$5:$E$28252,"&lt;&gt;*调拨*")+SUMIFS(Sheet1!$F$5:$F$28252,Sheet1!$I$5:$I$28252,$B621,Sheet1!$L$5:$L$28252,$A621,Sheet1!$E$5:$E$28252,"*亲情卡*",Sheet1!$D$5:$D$28252,"&lt;&gt;亲情卡",Sheet1!$D$5:$D$28252,"&lt;&gt;内部转款",Sheet1!$D$5:$D$28252,"&lt;&gt;内部转账",Sheet1!$E$5:$E$28252,"&lt;&gt;*调拨*")</f>
        <v>0</v>
      </c>
      <c r="R621" s="32">
        <f>SUMIFS(Sheet1!$F$5:$F$28252,Sheet1!$I$5:$I$28252,$B621,Sheet1!$L$5:$L$28252,$A621,Sheet1!$D$5:$D$28252,"优惠券",Sheet1!$E$5:$E$28252,"&lt;&gt;*调拨*")+SUMIFS(Sheet1!$F$5:$F$28252,Sheet1!$I$5:$I$28252,$B621,Sheet1!$L$5:$L$28252,$A621,Sheet1!$E$5:$E$28252,"*优惠券*",Sheet1!$D$5:$D$28252,"&lt;&gt;优惠券",Sheet1!$D$5:$D$28252,"&lt;&gt;内部转款",Sheet1!$D$5:$D$28252,"&lt;&gt;内部转账",Sheet1!$E$5:$E$28252,"&lt;&gt;*调拨*")</f>
        <v>0</v>
      </c>
      <c r="S621" s="32">
        <f>SUMIFS(Sheet1!$F$5:$F$28252,Sheet1!$I$5:$I$28252,$B621,Sheet1!$L$5:$L$28252,$A621,Sheet1!$D$5:$D$28252,"代金券",Sheet1!$E$5:$E$28252,"&lt;&gt;*调拨*")+SUMIFS(Sheet1!$F$5:$F$28252,Sheet1!$I$5:$I$28252,$B621,Sheet1!$L$5:$L$28252,$A621,Sheet1!$E$5:$E$28252,"*代金券*",Sheet1!$D$5:$D$28252,"&lt;&gt;代金券",Sheet1!$D$5:$D$28252,"&lt;&gt;内部转款",Sheet1!$D$5:$D$28252,"&lt;&gt;内部转账",Sheet1!$E$5:$E$28252,"&lt;&gt;*调拨*")</f>
        <v>0</v>
      </c>
      <c r="T621" s="32">
        <f>SUMIFS(Sheet1!$F$5:$F$28252,Sheet1!$I$5:$I$28252,$B621,Sheet1!$L$5:$L$28252,$A621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621,Sheet1!$L$5:$L$28252,$A621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621,Sheet1!$L$5:$L$28252,$A621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621,Sheet1!$L$5:$L$28252,$A621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1" s="32">
        <f>SUMIFS(Sheet1!$F$5:$F$28252,Sheet1!$I$5:$I$28252,$B621,Sheet1!$L$5:$L$28252,$A621,Sheet1!$E$5:$E$28252,"*调拨*")</f>
        <v>0</v>
      </c>
      <c r="V621" s="32">
        <f>SUMIFS(Sheet1!$F$5:$F$28252,Sheet1!$I$5:$I$28252,$B621,Sheet1!$L$5:$L$28252,$A621,Sheet1!$D$5:$D$28252,"储值",Sheet1!$E$5:$E$28252,"&lt;&gt;*调拨*")+SUMIFS(Sheet1!$F$5:$F$28252,Sheet1!$I$5:$I$28252,$B621,Sheet1!$L$5:$L$28252,$A621,Sheet1!$E$5:$E$28252,"*储值*",Sheet1!$D$5:$D$28252,"&lt;&gt;储值",Sheet1!$D$5:$D$28252,"&lt;&gt;内部转款",Sheet1!$D$5:$D$28252,"&lt;&gt;内部转账",Sheet1!$E$5:$E$28252,"&lt;&gt;*调拨*")</f>
        <v>0</v>
      </c>
      <c r="W621" s="32">
        <f>SUMIFS(Sheet1!$F$5:$F$28252,Sheet1!$I$5:$I$28252,$B621,Sheet1!$L$5:$L$28252,$A621,Sheet1!$D$5:$D$28252,"效期",Sheet1!$E$5:$E$28252,"&lt;&gt;*调拨*")+SUMIFS(Sheet1!$F$5:$F$28252,Sheet1!$I$5:$I$28252,$B621,Sheet1!$L$5:$L$28252,$A621,Sheet1!$E$5:$E$28252,"*效期*",Sheet1!$D$5:$D$28252,"&lt;&gt;效期",Sheet1!$D$5:$D$28252,"&lt;&gt;内部转款",Sheet1!$D$5:$D$28252,"&lt;&gt;内部转账",Sheet1!$E$5:$E$28252,"&lt;&gt;*调拨*")</f>
        <v>0</v>
      </c>
      <c r="X621" s="32">
        <f>SUMIFS(Sheet1!$F$5:$F$28252,Sheet1!$I$5:$I$28252,$B621,Sheet1!$L$5:$L$28252,$A621,Sheet1!$D$5:$D$28252,"内部转款",Sheet1!$E$5:$E$28252,"&lt;&gt;*调拨*")+SUMIFS(Sheet1!$F$5:$F$28252,Sheet1!$I$5:$I$28252,$B621,Sheet1!$L$5:$L$28252,$A621,Sheet1!$D$5:$D$28252,"内部转账",Sheet1!$E$5:$E$28252,"&lt;&gt;*调拨*")</f>
        <v>0</v>
      </c>
      <c r="Y621" s="32">
        <f t="shared" si="44"/>
        <v>0</v>
      </c>
      <c r="Z621" s="32">
        <f>SUMIFS(Sheet1!$F$5:$F$28252,Sheet1!$I$5:$I$28252,$B621,Sheet1!$L$5:$L$28252,$A621)</f>
        <v>0</v>
      </c>
      <c r="AA621" s="32">
        <f>SUMIFS(Sheet1!$G$5:$G$28252,Sheet1!$I$5:$I$28252,$B621,Sheet1!$L$5:$L$28252,$A621,Sheet1!$D$5:$D$28252,"工资",Sheet1!$E$5:$E$28252,"&lt;&gt;*调拨*")+SUMIFS(Sheet1!$G$5:$G$28252,Sheet1!$I$5:$I$28252,$B621,Sheet1!$L$5:$L$28252,$A621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21" s="32">
        <f>SUMIFS(Sheet1!$G$5:$G$28252,Sheet1!$I$5:$I$28252,$B621,Sheet1!$L$5:$L$28252,$A621,Sheet1!$D$5:$D$28252,"水费",Sheet1!$E$5:$E$28252,"&lt;&gt;*调拨*")+SUMIFS(Sheet1!$G$5:$G$28252,Sheet1!$I$5:$I$28252,$B621,Sheet1!$L$5:$L$28252,$A621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1" s="32">
        <f>SUMIFS(Sheet1!$G$5:$G$28252,Sheet1!$I$5:$I$28252,$B621,Sheet1!$L$5:$L$28252,$A621,Sheet1!$D$5:$D$28252,"电费",Sheet1!$E$5:$E$28252,"&lt;&gt;*调拨*")+SUMIFS(Sheet1!$G$5:$G$28252,Sheet1!$I$5:$I$28252,$B621,Sheet1!$L$5:$L$28252,$A621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1" s="32">
        <f>SUMIFS(Sheet1!$G$5:$G$28252,Sheet1!$I$5:$I$28252,$B621,Sheet1!$L$5:$L$28252,$A621,Sheet1!$D$5:$D$28252,"宽带费",Sheet1!$E$5:$E$28252,"&lt;&gt;*调拨*")+SUMIFS(Sheet1!$G$5:$G$28252,Sheet1!$I$5:$I$28252,$B621,Sheet1!$L$5:$L$28252,$A621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1" s="32">
        <f>SUMIFS(Sheet1!$G$5:$G$28252,Sheet1!$I$5:$I$28252,$B621,Sheet1!$L$5:$L$28252,$A621,Sheet1!$D$5:$D$28252,"办公费",Sheet1!$E$5:$E$28252,"&lt;&gt;*调拨*")+SUMIFS(Sheet1!$G$5:$G$28252,Sheet1!$I$5:$I$28252,$B621,Sheet1!$L$5:$L$28252,$A621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1" s="32">
        <f>SUMIFS(Sheet1!$G$5:$G$28252,Sheet1!$I$5:$I$28252,$B621,Sheet1!$L$5:$L$28252,$A621,Sheet1!$D$5:$D$28252,"话费",Sheet1!$E$5:$E$28252,"&lt;&gt;*调拨*")+SUMIFS(Sheet1!$G$5:$G$28252,Sheet1!$I$5:$I$28252,$B621,Sheet1!$L$5:$L$28252,$A621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1" s="32">
        <f>SUMIFS(Sheet1!$G$5:$G$28252,Sheet1!$I$5:$I$28252,$B621,Sheet1!$L$5:$L$28252,$A621,Sheet1!$D$5:$D$28252,"房租",Sheet1!$E$5:$E$28252,"&lt;&gt;*调拨*")+SUMIFS(Sheet1!$G$5:$G$28252,Sheet1!$I$5:$I$28252,$B621,Sheet1!$L$5:$L$28252,$A621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1" s="32">
        <f>SUMIFS(Sheet1!$G$5:$G$28252,Sheet1!$I$5:$I$28252,$B621,Sheet1!$L$5:$L$28252,$A621,Sheet1!$E$5:$E$28252,"*调拨*")</f>
        <v>0</v>
      </c>
      <c r="AI621" s="32">
        <f>SUMIFS(Sheet1!$G$5:$G$28252,Sheet1!$I$5:$I$28252,$B621,Sheet1!$L$5:$L$28252,$A621,Sheet1!$D$5:$D$28252,"内部转款",Sheet1!$E$5:$E$28252,"&lt;&gt;*调拨*")+SUMIFS(Sheet1!$G$5:$G$28252,Sheet1!$I$5:$I$28252,$B621,Sheet1!$L$5:$L$28252,$A621,Sheet1!$D$5:$D$28252,"内部转账",Sheet1!$E$5:$E$28252,"&lt;&gt;*调拨*")</f>
        <v>0</v>
      </c>
      <c r="AJ621" s="32">
        <f t="shared" si="45"/>
        <v>0</v>
      </c>
      <c r="AK621" s="32">
        <f>SUMIFS(Sheet1!$G$5:$G$28252,Sheet1!$I$5:$I$28252,$B621,Sheet1!$L$5:$L$28252,$A621)</f>
        <v>0</v>
      </c>
      <c r="AL621" s="32">
        <f t="shared" si="46"/>
        <v>0</v>
      </c>
    </row>
    <row r="622" ht="16.5" spans="1:38">
      <c r="A622" s="30">
        <v>202612</v>
      </c>
      <c r="B622" s="31" t="s">
        <v>89</v>
      </c>
      <c r="C622" s="32">
        <f>SUMIFS(Sheet1!$F$5:$F$28252,Sheet1!$I$5:$I$28252,$B622,Sheet1!$L$5:$L$28252,$A622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22" s="32">
        <f>SUMIFS(Sheet1!$F$5:$F$28252,Sheet1!$I$5:$I$28252,$B622,Sheet1!$L$5:$L$28252,$A622,Sheet1!$D$5:$D$28252,"医保即时拨付",Sheet1!$E$5:$E$28252,"&lt;&gt;*调拨*")+SUMIFS(Sheet1!$F$5:$F$28252,Sheet1!$I$5:$I$28252,$B622,Sheet1!$L$5:$L$28252,$A622,Sheet1!$E$5:$E$28252,"*医保即时拨付*",Sheet1!$D$5:$D$28252,"&lt;&gt;医保即时拨付",Sheet1!$D$5:$D$28252,"&lt;&gt;内部转款",Sheet1!$D$5:$D$28252,"&lt;&gt;内部转账",Sheet1!$E$5:$E$28252,"&lt;&gt;*调拨*")</f>
        <v>0</v>
      </c>
      <c r="E622" s="32">
        <f>SUMIFS(Sheet1!$F$5:$F$28252,Sheet1!$I$5:$I$28252,$B622,Sheet1!$L$5:$L$28252,$A622,Sheet1!$D$5:$D$28252,"医保",Sheet1!$E$5:$E$28252,"&lt;&gt;*调拨*",Sheet1!$E$5:$E$28252,"&lt;&gt;*医保即时拨付*")+SUMIFS(Sheet1!$F$5:$F$28252,Sheet1!$I$5:$I$28252,$B622,Sheet1!$L$5:$L$28252,$A622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2" s="32">
        <f>SUMIFS(Sheet1!$F$5:$F$28252,Sheet1!$I$5:$I$28252,$B622,Sheet1!$L$5:$L$28252,$A622,Sheet1!$D$5:$D$28252,"聚合",Sheet1!$E$5:$E$28252,"&lt;&gt;*调拨*")+SUMIFS(Sheet1!$F$5:$F$28252,Sheet1!$I$5:$I$28252,$B622,Sheet1!$L$5:$L$28252,$A622,Sheet1!$E$5:$E$28252,"*聚合*",Sheet1!$D$5:$D$28252,"&lt;&gt;聚合",Sheet1!$D$5:$D$28252,"&lt;&gt;内部转款",Sheet1!$D$5:$D$28252,"&lt;&gt;内部转账",Sheet1!$E$5:$E$28252,"&lt;&gt;*调拨*")</f>
        <v>0</v>
      </c>
      <c r="G622" s="32">
        <f>SUMIFS(Sheet1!$F$5:$F$28252,Sheet1!$I$5:$I$28252,$B622,Sheet1!$L$5:$L$28252,$A622,Sheet1!$D$5:$D$28252,"24小时微信",Sheet1!$E$5:$E$28252,"&lt;&gt;*调拨*")+SUMIFS(Sheet1!$F$5:$F$28252,Sheet1!$I$5:$I$28252,$B622,Sheet1!$L$5:$L$28252,$A622,Sheet1!$E$5:$E$28252,"*24小时微信*",Sheet1!$D$5:$D$28252,"&lt;&gt;24小时微信",Sheet1!$D$5:$D$28252,"&lt;&gt;内部转款",Sheet1!$D$5:$D$28252,"&lt;&gt;内部转账",Sheet1!$E$5:$E$28252,"&lt;&gt;*调拨*")</f>
        <v>0</v>
      </c>
      <c r="H622" s="32">
        <f>SUMIFS(Sheet1!$F$5:$F$28252,Sheet1!$I$5:$I$28252,$B622,Sheet1!$L$5:$L$28252,$A622,Sheet1!$D$5:$D$28252,"美团",Sheet1!$E$5:$E$28252,"&lt;&gt;*调拨*")+SUMIFS(Sheet1!$F$5:$F$28252,Sheet1!$I$5:$I$28252,$B622,Sheet1!$L$5:$L$28252,$A622,Sheet1!$E$5:$E$28252,"*美团*",Sheet1!$D$5:$D$28252,"&lt;&gt;美团",Sheet1!$D$5:$D$28252,"&lt;&gt;内部转款",Sheet1!$D$5:$D$28252,"&lt;&gt;内部转账",Sheet1!$E$5:$E$28252,"&lt;&gt;*调拨*")</f>
        <v>0</v>
      </c>
      <c r="I622" s="32">
        <f>SUMIFS(Sheet1!$F$5:$F$28252,Sheet1!$I$5:$I$28252,$B622,Sheet1!$L$5:$L$28252,$A622,Sheet1!$D$5:$D$28252,"饿了么",Sheet1!$E$5:$E$28252,"&lt;&gt;*调拨*")+SUMIFS(Sheet1!$F$5:$F$28252,Sheet1!$I$5:$I$28252,$B622,Sheet1!$L$5:$L$28252,$A622,Sheet1!$E$5:$E$28252,"*饿了么*",Sheet1!$D$5:$D$28252,"&lt;&gt;饿了么",Sheet1!$D$5:$D$28252,"&lt;&gt;内部转款",Sheet1!$D$5:$D$28252,"&lt;&gt;内部转账",Sheet1!$E$5:$E$28252,"&lt;&gt;*调拨*")</f>
        <v>0</v>
      </c>
      <c r="J622" s="32">
        <f>SUMIFS(Sheet1!$F$5:$F$28252,Sheet1!$I$5:$I$28252,$B622,Sheet1!$L$5:$L$28252,$A622,Sheet1!$D$5:$D$28252,"健E卡",Sheet1!$E$5:$E$28252,"&lt;&gt;*调拨*")+SUMIFS(Sheet1!$F$5:$F$28252,Sheet1!$I$5:$I$28252,$B622,Sheet1!$L$5:$L$28252,$A622,Sheet1!$E$5:$E$28252,"*健E卡*",Sheet1!$D$5:$D$28252,"&lt;&gt;健E卡",Sheet1!$D$5:$D$28252,"&lt;&gt;内部转款",Sheet1!$D$5:$D$28252,"&lt;&gt;内部转账",Sheet1!$E$5:$E$28252,"&lt;&gt;*调拨*")</f>
        <v>0</v>
      </c>
      <c r="K622" s="32">
        <f>SUMIFS(Sheet1!$F$5:$F$28252,Sheet1!$I$5:$I$28252,$B622,Sheet1!$L$5:$L$28252,$A622,Sheet1!$D$5:$D$28252,"抖音",Sheet1!$E$5:$E$28252,"&lt;&gt;*调拨*")+SUMIFS(Sheet1!$F$5:$F$28252,Sheet1!$I$5:$I$28252,$B622,Sheet1!$L$5:$L$28252,$A622,Sheet1!$E$5:$E$28252,"*抖音*",Sheet1!$D$5:$D$28252,"&lt;&gt;抖音",Sheet1!$D$5:$D$28252,"&lt;&gt;内部转款",Sheet1!$D$5:$D$28252,"&lt;&gt;内部转账",Sheet1!$E$5:$E$28252,"&lt;&gt;*调拨*")</f>
        <v>0</v>
      </c>
      <c r="L622" s="32">
        <f>SUMIFS(Sheet1!$F$5:$F$28252,Sheet1!$I$5:$I$28252,$B622,Sheet1!$L$5:$L$28252,$A622,Sheet1!$D$5:$D$28252,"医卡通",Sheet1!$E$5:$E$28252,"&lt;&gt;*调拨*")+SUMIFS(Sheet1!$F$5:$F$28252,Sheet1!$I$5:$I$28252,$B622,Sheet1!$L$5:$L$28252,$A622,Sheet1!$E$5:$E$28252,"*医卡通*",Sheet1!$D$5:$D$28252,"&lt;&gt;医卡通",Sheet1!$D$5:$D$28252,"&lt;&gt;内部转款",Sheet1!$D$5:$D$28252,"&lt;&gt;内部转账",Sheet1!$E$5:$E$28252,"&lt;&gt;*调拨*")</f>
        <v>0</v>
      </c>
      <c r="M622" s="32">
        <f>SUMIFS(Sheet1!$F$5:$F$28252,Sheet1!$I$5:$I$28252,$B622,Sheet1!$L$5:$L$28252,$A622,Sheet1!$D$5:$D$28252,"企健网",Sheet1!$E$5:$E$28252,"&lt;&gt;*调拨*")+SUMIFS(Sheet1!$F$5:$F$28252,Sheet1!$I$5:$I$28252,$B622,Sheet1!$L$5:$L$28252,$A622,Sheet1!$E$5:$E$28252,"*企健网*",Sheet1!$D$5:$D$28252,"&lt;&gt;企健网",Sheet1!$D$5:$D$28252,"&lt;&gt;内部转款",Sheet1!$D$5:$D$28252,"&lt;&gt;内部转账",Sheet1!$E$5:$E$28252,"&lt;&gt;*调拨*")</f>
        <v>0</v>
      </c>
      <c r="N622" s="32">
        <f>SUMIFS(Sheet1!$F$5:$F$28252,Sheet1!$I$5:$I$28252,$B622,Sheet1!$L$5:$L$28252,$A622,Sheet1!$D$5:$D$28252,"银联",Sheet1!$E$5:$E$28252,"&lt;&gt;*调拨*")+SUMIFS(Sheet1!$F$5:$F$28252,Sheet1!$I$5:$I$28252,$B622,Sheet1!$L$5:$L$28252,$A622,Sheet1!$E$5:$E$28252,"*银联*",Sheet1!$D$5:$D$28252,"&lt;&gt;银联",Sheet1!$D$5:$D$28252,"&lt;&gt;内部转款",Sheet1!$D$5:$D$28252,"&lt;&gt;内部转账",Sheet1!$E$5:$E$28252,"&lt;&gt;*调拨*")</f>
        <v>0</v>
      </c>
      <c r="O622" s="32">
        <f>SUMIFS(Sheet1!$F$5:$F$28252,Sheet1!$I$5:$I$28252,$B622,Sheet1!$L$5:$L$28252,$A622,Sheet1!$D$5:$D$28252,"京东",Sheet1!$E$5:$E$28252,"&lt;&gt;*调拨*")+SUMIFS(Sheet1!$F$5:$F$28252,Sheet1!$I$5:$I$28252,$B622,Sheet1!$L$5:$L$28252,$A622,Sheet1!$E$5:$E$28252,"*京东*",Sheet1!$D$5:$D$28252,"&lt;&gt;京东",Sheet1!$D$5:$D$28252,"&lt;&gt;内部转款",Sheet1!$D$5:$D$28252,"&lt;&gt;内部转账",Sheet1!$E$5:$E$28252,"&lt;&gt;*调拨*")</f>
        <v>0</v>
      </c>
      <c r="P622" s="32">
        <f>SUMIFS(Sheet1!$F$5:$F$28252,Sheet1!$I$5:$I$28252,$B622,Sheet1!$L$5:$L$28252,$A622,Sheet1!$D$5:$D$28252,"药机微信",Sheet1!$E$5:$E$28252,"&lt;&gt;*调拨*")+SUMIFS(Sheet1!$F$5:$F$28252,Sheet1!$I$5:$I$28252,$B622,Sheet1!$L$5:$L$28252,$A622,Sheet1!$E$5:$E$28252,"*药机微信*",Sheet1!$D$5:$D$28252,"&lt;&gt;药机微信",Sheet1!$D$5:$D$28252,"&lt;&gt;内部转款",Sheet1!$D$5:$D$28252,"&lt;&gt;内部转账",Sheet1!$E$5:$E$28252,"&lt;&gt;*调拨*")</f>
        <v>0</v>
      </c>
      <c r="Q622" s="32">
        <f>SUMIFS(Sheet1!$F$5:$F$28252,Sheet1!$I$5:$I$28252,$B622,Sheet1!$L$5:$L$28252,$A622,Sheet1!$D$5:$D$28252,"亲情卡",Sheet1!$E$5:$E$28252,"&lt;&gt;*调拨*")+SUMIFS(Sheet1!$F$5:$F$28252,Sheet1!$I$5:$I$28252,$B622,Sheet1!$L$5:$L$28252,$A622,Sheet1!$E$5:$E$28252,"*亲情卡*",Sheet1!$D$5:$D$28252,"&lt;&gt;亲情卡",Sheet1!$D$5:$D$28252,"&lt;&gt;内部转款",Sheet1!$D$5:$D$28252,"&lt;&gt;内部转账",Sheet1!$E$5:$E$28252,"&lt;&gt;*调拨*")</f>
        <v>0</v>
      </c>
      <c r="R622" s="32">
        <f>SUMIFS(Sheet1!$F$5:$F$28252,Sheet1!$I$5:$I$28252,$B622,Sheet1!$L$5:$L$28252,$A622,Sheet1!$D$5:$D$28252,"优惠券",Sheet1!$E$5:$E$28252,"&lt;&gt;*调拨*")+SUMIFS(Sheet1!$F$5:$F$28252,Sheet1!$I$5:$I$28252,$B622,Sheet1!$L$5:$L$28252,$A622,Sheet1!$E$5:$E$28252,"*优惠券*",Sheet1!$D$5:$D$28252,"&lt;&gt;优惠券",Sheet1!$D$5:$D$28252,"&lt;&gt;内部转款",Sheet1!$D$5:$D$28252,"&lt;&gt;内部转账",Sheet1!$E$5:$E$28252,"&lt;&gt;*调拨*")</f>
        <v>0</v>
      </c>
      <c r="S622" s="32">
        <f>SUMIFS(Sheet1!$F$5:$F$28252,Sheet1!$I$5:$I$28252,$B622,Sheet1!$L$5:$L$28252,$A622,Sheet1!$D$5:$D$28252,"代金券",Sheet1!$E$5:$E$28252,"&lt;&gt;*调拨*")+SUMIFS(Sheet1!$F$5:$F$28252,Sheet1!$I$5:$I$28252,$B622,Sheet1!$L$5:$L$28252,$A622,Sheet1!$E$5:$E$28252,"*代金券*",Sheet1!$D$5:$D$28252,"&lt;&gt;代金券",Sheet1!$D$5:$D$28252,"&lt;&gt;内部转款",Sheet1!$D$5:$D$28252,"&lt;&gt;内部转账",Sheet1!$E$5:$E$28252,"&lt;&gt;*调拨*")</f>
        <v>0</v>
      </c>
      <c r="T622" s="32">
        <f>SUMIFS(Sheet1!$F$5:$F$28252,Sheet1!$I$5:$I$28252,$B622,Sheet1!$L$5:$L$28252,$A622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622,Sheet1!$L$5:$L$28252,$A622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622,Sheet1!$L$5:$L$28252,$A622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622,Sheet1!$L$5:$L$28252,$A622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2" s="32">
        <f>SUMIFS(Sheet1!$F$5:$F$28252,Sheet1!$I$5:$I$28252,$B622,Sheet1!$L$5:$L$28252,$A622,Sheet1!$E$5:$E$28252,"*调拨*")</f>
        <v>0</v>
      </c>
      <c r="V622" s="32">
        <f>SUMIFS(Sheet1!$F$5:$F$28252,Sheet1!$I$5:$I$28252,$B622,Sheet1!$L$5:$L$28252,$A622,Sheet1!$D$5:$D$28252,"储值",Sheet1!$E$5:$E$28252,"&lt;&gt;*调拨*")+SUMIFS(Sheet1!$F$5:$F$28252,Sheet1!$I$5:$I$28252,$B622,Sheet1!$L$5:$L$28252,$A622,Sheet1!$E$5:$E$28252,"*储值*",Sheet1!$D$5:$D$28252,"&lt;&gt;储值",Sheet1!$D$5:$D$28252,"&lt;&gt;内部转款",Sheet1!$D$5:$D$28252,"&lt;&gt;内部转账",Sheet1!$E$5:$E$28252,"&lt;&gt;*调拨*")</f>
        <v>0</v>
      </c>
      <c r="W622" s="32">
        <f>SUMIFS(Sheet1!$F$5:$F$28252,Sheet1!$I$5:$I$28252,$B622,Sheet1!$L$5:$L$28252,$A622,Sheet1!$D$5:$D$28252,"效期",Sheet1!$E$5:$E$28252,"&lt;&gt;*调拨*")+SUMIFS(Sheet1!$F$5:$F$28252,Sheet1!$I$5:$I$28252,$B622,Sheet1!$L$5:$L$28252,$A622,Sheet1!$E$5:$E$28252,"*效期*",Sheet1!$D$5:$D$28252,"&lt;&gt;效期",Sheet1!$D$5:$D$28252,"&lt;&gt;内部转款",Sheet1!$D$5:$D$28252,"&lt;&gt;内部转账",Sheet1!$E$5:$E$28252,"&lt;&gt;*调拨*")</f>
        <v>0</v>
      </c>
      <c r="X622" s="32">
        <f>SUMIFS(Sheet1!$F$5:$F$28252,Sheet1!$I$5:$I$28252,$B622,Sheet1!$L$5:$L$28252,$A622,Sheet1!$D$5:$D$28252,"内部转款",Sheet1!$E$5:$E$28252,"&lt;&gt;*调拨*")+SUMIFS(Sheet1!$F$5:$F$28252,Sheet1!$I$5:$I$28252,$B622,Sheet1!$L$5:$L$28252,$A622,Sheet1!$D$5:$D$28252,"内部转账",Sheet1!$E$5:$E$28252,"&lt;&gt;*调拨*")</f>
        <v>0</v>
      </c>
      <c r="Y622" s="32">
        <f t="shared" si="44"/>
        <v>0</v>
      </c>
      <c r="Z622" s="32">
        <f>SUMIFS(Sheet1!$F$5:$F$28252,Sheet1!$I$5:$I$28252,$B622,Sheet1!$L$5:$L$28252,$A622)</f>
        <v>0</v>
      </c>
      <c r="AA622" s="32">
        <f>SUMIFS(Sheet1!$G$5:$G$28252,Sheet1!$I$5:$I$28252,$B622,Sheet1!$L$5:$L$28252,$A622,Sheet1!$D$5:$D$28252,"工资",Sheet1!$E$5:$E$28252,"&lt;&gt;*调拨*")+SUMIFS(Sheet1!$G$5:$G$28252,Sheet1!$I$5:$I$28252,$B622,Sheet1!$L$5:$L$28252,$A622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22" s="32">
        <f>SUMIFS(Sheet1!$G$5:$G$28252,Sheet1!$I$5:$I$28252,$B622,Sheet1!$L$5:$L$28252,$A622,Sheet1!$D$5:$D$28252,"水费",Sheet1!$E$5:$E$28252,"&lt;&gt;*调拨*")+SUMIFS(Sheet1!$G$5:$G$28252,Sheet1!$I$5:$I$28252,$B622,Sheet1!$L$5:$L$28252,$A622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2" s="32">
        <f>SUMIFS(Sheet1!$G$5:$G$28252,Sheet1!$I$5:$I$28252,$B622,Sheet1!$L$5:$L$28252,$A622,Sheet1!$D$5:$D$28252,"电费",Sheet1!$E$5:$E$28252,"&lt;&gt;*调拨*")+SUMIFS(Sheet1!$G$5:$G$28252,Sheet1!$I$5:$I$28252,$B622,Sheet1!$L$5:$L$28252,$A622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2" s="32">
        <f>SUMIFS(Sheet1!$G$5:$G$28252,Sheet1!$I$5:$I$28252,$B622,Sheet1!$L$5:$L$28252,$A622,Sheet1!$D$5:$D$28252,"宽带费",Sheet1!$E$5:$E$28252,"&lt;&gt;*调拨*")+SUMIFS(Sheet1!$G$5:$G$28252,Sheet1!$I$5:$I$28252,$B622,Sheet1!$L$5:$L$28252,$A622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2" s="32">
        <f>SUMIFS(Sheet1!$G$5:$G$28252,Sheet1!$I$5:$I$28252,$B622,Sheet1!$L$5:$L$28252,$A622,Sheet1!$D$5:$D$28252,"办公费",Sheet1!$E$5:$E$28252,"&lt;&gt;*调拨*")+SUMIFS(Sheet1!$G$5:$G$28252,Sheet1!$I$5:$I$28252,$B622,Sheet1!$L$5:$L$28252,$A622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2" s="32">
        <f>SUMIFS(Sheet1!$G$5:$G$28252,Sheet1!$I$5:$I$28252,$B622,Sheet1!$L$5:$L$28252,$A622,Sheet1!$D$5:$D$28252,"话费",Sheet1!$E$5:$E$28252,"&lt;&gt;*调拨*")+SUMIFS(Sheet1!$G$5:$G$28252,Sheet1!$I$5:$I$28252,$B622,Sheet1!$L$5:$L$28252,$A622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2" s="32">
        <f>SUMIFS(Sheet1!$G$5:$G$28252,Sheet1!$I$5:$I$28252,$B622,Sheet1!$L$5:$L$28252,$A622,Sheet1!$D$5:$D$28252,"房租",Sheet1!$E$5:$E$28252,"&lt;&gt;*调拨*")+SUMIFS(Sheet1!$G$5:$G$28252,Sheet1!$I$5:$I$28252,$B622,Sheet1!$L$5:$L$28252,$A622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2" s="32">
        <f>SUMIFS(Sheet1!$G$5:$G$28252,Sheet1!$I$5:$I$28252,$B622,Sheet1!$L$5:$L$28252,$A622,Sheet1!$E$5:$E$28252,"*调拨*")</f>
        <v>0</v>
      </c>
      <c r="AI622" s="32">
        <f>SUMIFS(Sheet1!$G$5:$G$28252,Sheet1!$I$5:$I$28252,$B622,Sheet1!$L$5:$L$28252,$A622,Sheet1!$D$5:$D$28252,"内部转款",Sheet1!$E$5:$E$28252,"&lt;&gt;*调拨*")+SUMIFS(Sheet1!$G$5:$G$28252,Sheet1!$I$5:$I$28252,$B622,Sheet1!$L$5:$L$28252,$A622,Sheet1!$D$5:$D$28252,"内部转账",Sheet1!$E$5:$E$28252,"&lt;&gt;*调拨*")</f>
        <v>0</v>
      </c>
      <c r="AJ622" s="32">
        <f t="shared" si="45"/>
        <v>0</v>
      </c>
      <c r="AK622" s="32">
        <f>SUMIFS(Sheet1!$G$5:$G$28252,Sheet1!$I$5:$I$28252,$B622,Sheet1!$L$5:$L$28252,$A622)</f>
        <v>0</v>
      </c>
      <c r="AL622" s="32">
        <f t="shared" si="46"/>
        <v>0</v>
      </c>
    </row>
    <row r="623" ht="16.5" spans="1:38">
      <c r="A623" s="30">
        <v>202612</v>
      </c>
      <c r="B623" s="31" t="s">
        <v>99</v>
      </c>
      <c r="C623" s="32">
        <f>SUMIFS(Sheet1!$F$5:$F$28252,Sheet1!$I$5:$I$28252,$B623,Sheet1!$L$5:$L$28252,$A623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23" s="32">
        <f>SUMIFS(Sheet1!$F$5:$F$28252,Sheet1!$I$5:$I$28252,$B623,Sheet1!$L$5:$L$28252,$A623,Sheet1!$D$5:$D$28252,"医保即时拨付",Sheet1!$E$5:$E$28252,"&lt;&gt;*调拨*")+SUMIFS(Sheet1!$F$5:$F$28252,Sheet1!$I$5:$I$28252,$B623,Sheet1!$L$5:$L$28252,$A623,Sheet1!$E$5:$E$28252,"*医保即时拨付*",Sheet1!$D$5:$D$28252,"&lt;&gt;医保即时拨付",Sheet1!$D$5:$D$28252,"&lt;&gt;内部转款",Sheet1!$D$5:$D$28252,"&lt;&gt;内部转账",Sheet1!$E$5:$E$28252,"&lt;&gt;*调拨*")</f>
        <v>0</v>
      </c>
      <c r="E623" s="32">
        <f>SUMIFS(Sheet1!$F$5:$F$28252,Sheet1!$I$5:$I$28252,$B623,Sheet1!$L$5:$L$28252,$A623,Sheet1!$D$5:$D$28252,"医保",Sheet1!$E$5:$E$28252,"&lt;&gt;*调拨*",Sheet1!$E$5:$E$28252,"&lt;&gt;*医保即时拨付*")+SUMIFS(Sheet1!$F$5:$F$28252,Sheet1!$I$5:$I$28252,$B623,Sheet1!$L$5:$L$28252,$A623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3" s="32">
        <f>SUMIFS(Sheet1!$F$5:$F$28252,Sheet1!$I$5:$I$28252,$B623,Sheet1!$L$5:$L$28252,$A623,Sheet1!$D$5:$D$28252,"聚合",Sheet1!$E$5:$E$28252,"&lt;&gt;*调拨*")+SUMIFS(Sheet1!$F$5:$F$28252,Sheet1!$I$5:$I$28252,$B623,Sheet1!$L$5:$L$28252,$A623,Sheet1!$E$5:$E$28252,"*聚合*",Sheet1!$D$5:$D$28252,"&lt;&gt;聚合",Sheet1!$D$5:$D$28252,"&lt;&gt;内部转款",Sheet1!$D$5:$D$28252,"&lt;&gt;内部转账",Sheet1!$E$5:$E$28252,"&lt;&gt;*调拨*")</f>
        <v>0</v>
      </c>
      <c r="G623" s="32">
        <f>SUMIFS(Sheet1!$F$5:$F$28252,Sheet1!$I$5:$I$28252,$B623,Sheet1!$L$5:$L$28252,$A623,Sheet1!$D$5:$D$28252,"24小时微信",Sheet1!$E$5:$E$28252,"&lt;&gt;*调拨*")+SUMIFS(Sheet1!$F$5:$F$28252,Sheet1!$I$5:$I$28252,$B623,Sheet1!$L$5:$L$28252,$A623,Sheet1!$E$5:$E$28252,"*24小时微信*",Sheet1!$D$5:$D$28252,"&lt;&gt;24小时微信",Sheet1!$D$5:$D$28252,"&lt;&gt;内部转款",Sheet1!$D$5:$D$28252,"&lt;&gt;内部转账",Sheet1!$E$5:$E$28252,"&lt;&gt;*调拨*")</f>
        <v>0</v>
      </c>
      <c r="H623" s="32">
        <f>SUMIFS(Sheet1!$F$5:$F$28252,Sheet1!$I$5:$I$28252,$B623,Sheet1!$L$5:$L$28252,$A623,Sheet1!$D$5:$D$28252,"美团",Sheet1!$E$5:$E$28252,"&lt;&gt;*调拨*")+SUMIFS(Sheet1!$F$5:$F$28252,Sheet1!$I$5:$I$28252,$B623,Sheet1!$L$5:$L$28252,$A623,Sheet1!$E$5:$E$28252,"*美团*",Sheet1!$D$5:$D$28252,"&lt;&gt;美团",Sheet1!$D$5:$D$28252,"&lt;&gt;内部转款",Sheet1!$D$5:$D$28252,"&lt;&gt;内部转账",Sheet1!$E$5:$E$28252,"&lt;&gt;*调拨*")</f>
        <v>0</v>
      </c>
      <c r="I623" s="32">
        <f>SUMIFS(Sheet1!$F$5:$F$28252,Sheet1!$I$5:$I$28252,$B623,Sheet1!$L$5:$L$28252,$A623,Sheet1!$D$5:$D$28252,"饿了么",Sheet1!$E$5:$E$28252,"&lt;&gt;*调拨*")+SUMIFS(Sheet1!$F$5:$F$28252,Sheet1!$I$5:$I$28252,$B623,Sheet1!$L$5:$L$28252,$A623,Sheet1!$E$5:$E$28252,"*饿了么*",Sheet1!$D$5:$D$28252,"&lt;&gt;饿了么",Sheet1!$D$5:$D$28252,"&lt;&gt;内部转款",Sheet1!$D$5:$D$28252,"&lt;&gt;内部转账",Sheet1!$E$5:$E$28252,"&lt;&gt;*调拨*")</f>
        <v>0</v>
      </c>
      <c r="J623" s="32">
        <f>SUMIFS(Sheet1!$F$5:$F$28252,Sheet1!$I$5:$I$28252,$B623,Sheet1!$L$5:$L$28252,$A623,Sheet1!$D$5:$D$28252,"健E卡",Sheet1!$E$5:$E$28252,"&lt;&gt;*调拨*")+SUMIFS(Sheet1!$F$5:$F$28252,Sheet1!$I$5:$I$28252,$B623,Sheet1!$L$5:$L$28252,$A623,Sheet1!$E$5:$E$28252,"*健E卡*",Sheet1!$D$5:$D$28252,"&lt;&gt;健E卡",Sheet1!$D$5:$D$28252,"&lt;&gt;内部转款",Sheet1!$D$5:$D$28252,"&lt;&gt;内部转账",Sheet1!$E$5:$E$28252,"&lt;&gt;*调拨*")</f>
        <v>0</v>
      </c>
      <c r="K623" s="32">
        <f>SUMIFS(Sheet1!$F$5:$F$28252,Sheet1!$I$5:$I$28252,$B623,Sheet1!$L$5:$L$28252,$A623,Sheet1!$D$5:$D$28252,"抖音",Sheet1!$E$5:$E$28252,"&lt;&gt;*调拨*")+SUMIFS(Sheet1!$F$5:$F$28252,Sheet1!$I$5:$I$28252,$B623,Sheet1!$L$5:$L$28252,$A623,Sheet1!$E$5:$E$28252,"*抖音*",Sheet1!$D$5:$D$28252,"&lt;&gt;抖音",Sheet1!$D$5:$D$28252,"&lt;&gt;内部转款",Sheet1!$D$5:$D$28252,"&lt;&gt;内部转账",Sheet1!$E$5:$E$28252,"&lt;&gt;*调拨*")</f>
        <v>0</v>
      </c>
      <c r="L623" s="32">
        <f>SUMIFS(Sheet1!$F$5:$F$28252,Sheet1!$I$5:$I$28252,$B623,Sheet1!$L$5:$L$28252,$A623,Sheet1!$D$5:$D$28252,"医卡通",Sheet1!$E$5:$E$28252,"&lt;&gt;*调拨*")+SUMIFS(Sheet1!$F$5:$F$28252,Sheet1!$I$5:$I$28252,$B623,Sheet1!$L$5:$L$28252,$A623,Sheet1!$E$5:$E$28252,"*医卡通*",Sheet1!$D$5:$D$28252,"&lt;&gt;医卡通",Sheet1!$D$5:$D$28252,"&lt;&gt;内部转款",Sheet1!$D$5:$D$28252,"&lt;&gt;内部转账",Sheet1!$E$5:$E$28252,"&lt;&gt;*调拨*")</f>
        <v>0</v>
      </c>
      <c r="M623" s="32">
        <f>SUMIFS(Sheet1!$F$5:$F$28252,Sheet1!$I$5:$I$28252,$B623,Sheet1!$L$5:$L$28252,$A623,Sheet1!$D$5:$D$28252,"企健网",Sheet1!$E$5:$E$28252,"&lt;&gt;*调拨*")+SUMIFS(Sheet1!$F$5:$F$28252,Sheet1!$I$5:$I$28252,$B623,Sheet1!$L$5:$L$28252,$A623,Sheet1!$E$5:$E$28252,"*企健网*",Sheet1!$D$5:$D$28252,"&lt;&gt;企健网",Sheet1!$D$5:$D$28252,"&lt;&gt;内部转款",Sheet1!$D$5:$D$28252,"&lt;&gt;内部转账",Sheet1!$E$5:$E$28252,"&lt;&gt;*调拨*")</f>
        <v>0</v>
      </c>
      <c r="N623" s="32">
        <f>SUMIFS(Sheet1!$F$5:$F$28252,Sheet1!$I$5:$I$28252,$B623,Sheet1!$L$5:$L$28252,$A623,Sheet1!$D$5:$D$28252,"银联",Sheet1!$E$5:$E$28252,"&lt;&gt;*调拨*")+SUMIFS(Sheet1!$F$5:$F$28252,Sheet1!$I$5:$I$28252,$B623,Sheet1!$L$5:$L$28252,$A623,Sheet1!$E$5:$E$28252,"*银联*",Sheet1!$D$5:$D$28252,"&lt;&gt;银联",Sheet1!$D$5:$D$28252,"&lt;&gt;内部转款",Sheet1!$D$5:$D$28252,"&lt;&gt;内部转账",Sheet1!$E$5:$E$28252,"&lt;&gt;*调拨*")</f>
        <v>0</v>
      </c>
      <c r="O623" s="32">
        <f>SUMIFS(Sheet1!$F$5:$F$28252,Sheet1!$I$5:$I$28252,$B623,Sheet1!$L$5:$L$28252,$A623,Sheet1!$D$5:$D$28252,"京东",Sheet1!$E$5:$E$28252,"&lt;&gt;*调拨*")+SUMIFS(Sheet1!$F$5:$F$28252,Sheet1!$I$5:$I$28252,$B623,Sheet1!$L$5:$L$28252,$A623,Sheet1!$E$5:$E$28252,"*京东*",Sheet1!$D$5:$D$28252,"&lt;&gt;京东",Sheet1!$D$5:$D$28252,"&lt;&gt;内部转款",Sheet1!$D$5:$D$28252,"&lt;&gt;内部转账",Sheet1!$E$5:$E$28252,"&lt;&gt;*调拨*")</f>
        <v>0</v>
      </c>
      <c r="P623" s="32">
        <f>SUMIFS(Sheet1!$F$5:$F$28252,Sheet1!$I$5:$I$28252,$B623,Sheet1!$L$5:$L$28252,$A623,Sheet1!$D$5:$D$28252,"药机微信",Sheet1!$E$5:$E$28252,"&lt;&gt;*调拨*")+SUMIFS(Sheet1!$F$5:$F$28252,Sheet1!$I$5:$I$28252,$B623,Sheet1!$L$5:$L$28252,$A623,Sheet1!$E$5:$E$28252,"*药机微信*",Sheet1!$D$5:$D$28252,"&lt;&gt;药机微信",Sheet1!$D$5:$D$28252,"&lt;&gt;内部转款",Sheet1!$D$5:$D$28252,"&lt;&gt;内部转账",Sheet1!$E$5:$E$28252,"&lt;&gt;*调拨*")</f>
        <v>0</v>
      </c>
      <c r="Q623" s="32">
        <f>SUMIFS(Sheet1!$F$5:$F$28252,Sheet1!$I$5:$I$28252,$B623,Sheet1!$L$5:$L$28252,$A623,Sheet1!$D$5:$D$28252,"亲情卡",Sheet1!$E$5:$E$28252,"&lt;&gt;*调拨*")+SUMIFS(Sheet1!$F$5:$F$28252,Sheet1!$I$5:$I$28252,$B623,Sheet1!$L$5:$L$28252,$A623,Sheet1!$E$5:$E$28252,"*亲情卡*",Sheet1!$D$5:$D$28252,"&lt;&gt;亲情卡",Sheet1!$D$5:$D$28252,"&lt;&gt;内部转款",Sheet1!$D$5:$D$28252,"&lt;&gt;内部转账",Sheet1!$E$5:$E$28252,"&lt;&gt;*调拨*")</f>
        <v>0</v>
      </c>
      <c r="R623" s="32">
        <f>SUMIFS(Sheet1!$F$5:$F$28252,Sheet1!$I$5:$I$28252,$B623,Sheet1!$L$5:$L$28252,$A623,Sheet1!$D$5:$D$28252,"优惠券",Sheet1!$E$5:$E$28252,"&lt;&gt;*调拨*")+SUMIFS(Sheet1!$F$5:$F$28252,Sheet1!$I$5:$I$28252,$B623,Sheet1!$L$5:$L$28252,$A623,Sheet1!$E$5:$E$28252,"*优惠券*",Sheet1!$D$5:$D$28252,"&lt;&gt;优惠券",Sheet1!$D$5:$D$28252,"&lt;&gt;内部转款",Sheet1!$D$5:$D$28252,"&lt;&gt;内部转账",Sheet1!$E$5:$E$28252,"&lt;&gt;*调拨*")</f>
        <v>0</v>
      </c>
      <c r="S623" s="32">
        <f>SUMIFS(Sheet1!$F$5:$F$28252,Sheet1!$I$5:$I$28252,$B623,Sheet1!$L$5:$L$28252,$A623,Sheet1!$D$5:$D$28252,"代金券",Sheet1!$E$5:$E$28252,"&lt;&gt;*调拨*")+SUMIFS(Sheet1!$F$5:$F$28252,Sheet1!$I$5:$I$28252,$B623,Sheet1!$L$5:$L$28252,$A623,Sheet1!$E$5:$E$28252,"*代金券*",Sheet1!$D$5:$D$28252,"&lt;&gt;代金券",Sheet1!$D$5:$D$28252,"&lt;&gt;内部转款",Sheet1!$D$5:$D$28252,"&lt;&gt;内部转账",Sheet1!$E$5:$E$28252,"&lt;&gt;*调拨*")</f>
        <v>0</v>
      </c>
      <c r="T623" s="32">
        <f>SUMIFS(Sheet1!$F$5:$F$28252,Sheet1!$I$5:$I$28252,$B623,Sheet1!$L$5:$L$28252,$A623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623,Sheet1!$L$5:$L$28252,$A623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623,Sheet1!$L$5:$L$28252,$A623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623,Sheet1!$L$5:$L$28252,$A623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3" s="32">
        <f>SUMIFS(Sheet1!$F$5:$F$28252,Sheet1!$I$5:$I$28252,$B623,Sheet1!$L$5:$L$28252,$A623,Sheet1!$E$5:$E$28252,"*调拨*")</f>
        <v>0</v>
      </c>
      <c r="V623" s="32">
        <f>SUMIFS(Sheet1!$F$5:$F$28252,Sheet1!$I$5:$I$28252,$B623,Sheet1!$L$5:$L$28252,$A623,Sheet1!$D$5:$D$28252,"储值",Sheet1!$E$5:$E$28252,"&lt;&gt;*调拨*")+SUMIFS(Sheet1!$F$5:$F$28252,Sheet1!$I$5:$I$28252,$B623,Sheet1!$L$5:$L$28252,$A623,Sheet1!$E$5:$E$28252,"*储值*",Sheet1!$D$5:$D$28252,"&lt;&gt;储值",Sheet1!$D$5:$D$28252,"&lt;&gt;内部转款",Sheet1!$D$5:$D$28252,"&lt;&gt;内部转账",Sheet1!$E$5:$E$28252,"&lt;&gt;*调拨*")</f>
        <v>0</v>
      </c>
      <c r="W623" s="32">
        <f>SUMIFS(Sheet1!$F$5:$F$28252,Sheet1!$I$5:$I$28252,$B623,Sheet1!$L$5:$L$28252,$A623,Sheet1!$D$5:$D$28252,"效期",Sheet1!$E$5:$E$28252,"&lt;&gt;*调拨*")+SUMIFS(Sheet1!$F$5:$F$28252,Sheet1!$I$5:$I$28252,$B623,Sheet1!$L$5:$L$28252,$A623,Sheet1!$E$5:$E$28252,"*效期*",Sheet1!$D$5:$D$28252,"&lt;&gt;效期",Sheet1!$D$5:$D$28252,"&lt;&gt;内部转款",Sheet1!$D$5:$D$28252,"&lt;&gt;内部转账",Sheet1!$E$5:$E$28252,"&lt;&gt;*调拨*")</f>
        <v>0</v>
      </c>
      <c r="X623" s="32">
        <f>SUMIFS(Sheet1!$F$5:$F$28252,Sheet1!$I$5:$I$28252,$B623,Sheet1!$L$5:$L$28252,$A623,Sheet1!$D$5:$D$28252,"内部转款",Sheet1!$E$5:$E$28252,"&lt;&gt;*调拨*")+SUMIFS(Sheet1!$F$5:$F$28252,Sheet1!$I$5:$I$28252,$B623,Sheet1!$L$5:$L$28252,$A623,Sheet1!$D$5:$D$28252,"内部转账",Sheet1!$E$5:$E$28252,"&lt;&gt;*调拨*")</f>
        <v>0</v>
      </c>
      <c r="Y623" s="32">
        <f t="shared" si="44"/>
        <v>0</v>
      </c>
      <c r="Z623" s="32">
        <f>SUMIFS(Sheet1!$F$5:$F$28252,Sheet1!$I$5:$I$28252,$B623,Sheet1!$L$5:$L$28252,$A623)</f>
        <v>0</v>
      </c>
      <c r="AA623" s="32">
        <f>SUMIFS(Sheet1!$G$5:$G$28252,Sheet1!$I$5:$I$28252,$B623,Sheet1!$L$5:$L$28252,$A623,Sheet1!$D$5:$D$28252,"工资",Sheet1!$E$5:$E$28252,"&lt;&gt;*调拨*")+SUMIFS(Sheet1!$G$5:$G$28252,Sheet1!$I$5:$I$28252,$B623,Sheet1!$L$5:$L$28252,$A623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23" s="32">
        <f>SUMIFS(Sheet1!$G$5:$G$28252,Sheet1!$I$5:$I$28252,$B623,Sheet1!$L$5:$L$28252,$A623,Sheet1!$D$5:$D$28252,"水费",Sheet1!$E$5:$E$28252,"&lt;&gt;*调拨*")+SUMIFS(Sheet1!$G$5:$G$28252,Sheet1!$I$5:$I$28252,$B623,Sheet1!$L$5:$L$28252,$A623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3" s="32">
        <f>SUMIFS(Sheet1!$G$5:$G$28252,Sheet1!$I$5:$I$28252,$B623,Sheet1!$L$5:$L$28252,$A623,Sheet1!$D$5:$D$28252,"电费",Sheet1!$E$5:$E$28252,"&lt;&gt;*调拨*")+SUMIFS(Sheet1!$G$5:$G$28252,Sheet1!$I$5:$I$28252,$B623,Sheet1!$L$5:$L$28252,$A623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3" s="32">
        <f>SUMIFS(Sheet1!$G$5:$G$28252,Sheet1!$I$5:$I$28252,$B623,Sheet1!$L$5:$L$28252,$A623,Sheet1!$D$5:$D$28252,"宽带费",Sheet1!$E$5:$E$28252,"&lt;&gt;*调拨*")+SUMIFS(Sheet1!$G$5:$G$28252,Sheet1!$I$5:$I$28252,$B623,Sheet1!$L$5:$L$28252,$A623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3" s="32">
        <f>SUMIFS(Sheet1!$G$5:$G$28252,Sheet1!$I$5:$I$28252,$B623,Sheet1!$L$5:$L$28252,$A623,Sheet1!$D$5:$D$28252,"办公费",Sheet1!$E$5:$E$28252,"&lt;&gt;*调拨*")+SUMIFS(Sheet1!$G$5:$G$28252,Sheet1!$I$5:$I$28252,$B623,Sheet1!$L$5:$L$28252,$A623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3" s="32">
        <f>SUMIFS(Sheet1!$G$5:$G$28252,Sheet1!$I$5:$I$28252,$B623,Sheet1!$L$5:$L$28252,$A623,Sheet1!$D$5:$D$28252,"话费",Sheet1!$E$5:$E$28252,"&lt;&gt;*调拨*")+SUMIFS(Sheet1!$G$5:$G$28252,Sheet1!$I$5:$I$28252,$B623,Sheet1!$L$5:$L$28252,$A623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3" s="32">
        <f>SUMIFS(Sheet1!$G$5:$G$28252,Sheet1!$I$5:$I$28252,$B623,Sheet1!$L$5:$L$28252,$A623,Sheet1!$D$5:$D$28252,"房租",Sheet1!$E$5:$E$28252,"&lt;&gt;*调拨*")+SUMIFS(Sheet1!$G$5:$G$28252,Sheet1!$I$5:$I$28252,$B623,Sheet1!$L$5:$L$28252,$A623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3" s="32">
        <f>SUMIFS(Sheet1!$G$5:$G$28252,Sheet1!$I$5:$I$28252,$B623,Sheet1!$L$5:$L$28252,$A623,Sheet1!$E$5:$E$28252,"*调拨*")</f>
        <v>0</v>
      </c>
      <c r="AI623" s="32">
        <f>SUMIFS(Sheet1!$G$5:$G$28252,Sheet1!$I$5:$I$28252,$B623,Sheet1!$L$5:$L$28252,$A623,Sheet1!$D$5:$D$28252,"内部转款",Sheet1!$E$5:$E$28252,"&lt;&gt;*调拨*")+SUMIFS(Sheet1!$G$5:$G$28252,Sheet1!$I$5:$I$28252,$B623,Sheet1!$L$5:$L$28252,$A623,Sheet1!$D$5:$D$28252,"内部转账",Sheet1!$E$5:$E$28252,"&lt;&gt;*调拨*")</f>
        <v>0</v>
      </c>
      <c r="AJ623" s="32">
        <f t="shared" si="45"/>
        <v>0</v>
      </c>
      <c r="AK623" s="32">
        <f>SUMIFS(Sheet1!$G$5:$G$28252,Sheet1!$I$5:$I$28252,$B623,Sheet1!$L$5:$L$28252,$A623)</f>
        <v>0</v>
      </c>
      <c r="AL623" s="32">
        <f t="shared" si="46"/>
        <v>0</v>
      </c>
    </row>
    <row r="624" ht="16.5" spans="1:38">
      <c r="A624" s="30">
        <v>202612</v>
      </c>
      <c r="B624" s="31" t="s">
        <v>82</v>
      </c>
      <c r="C624" s="32">
        <f>SUMIFS(Sheet1!$F$5:$F$28252,Sheet1!$I$5:$I$28252,$B624,Sheet1!$L$5:$L$28252,$A624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24" s="32">
        <f>SUMIFS(Sheet1!$F$5:$F$28252,Sheet1!$I$5:$I$28252,$B624,Sheet1!$L$5:$L$28252,$A624,Sheet1!$D$5:$D$28252,"医保即时拨付",Sheet1!$E$5:$E$28252,"&lt;&gt;*调拨*")+SUMIFS(Sheet1!$F$5:$F$28252,Sheet1!$I$5:$I$28252,$B624,Sheet1!$L$5:$L$28252,$A624,Sheet1!$E$5:$E$28252,"*医保即时拨付*",Sheet1!$D$5:$D$28252,"&lt;&gt;医保即时拨付",Sheet1!$D$5:$D$28252,"&lt;&gt;内部转款",Sheet1!$D$5:$D$28252,"&lt;&gt;内部转账",Sheet1!$E$5:$E$28252,"&lt;&gt;*调拨*")</f>
        <v>0</v>
      </c>
      <c r="E624" s="32">
        <f>SUMIFS(Sheet1!$F$5:$F$28252,Sheet1!$I$5:$I$28252,$B624,Sheet1!$L$5:$L$28252,$A624,Sheet1!$D$5:$D$28252,"医保",Sheet1!$E$5:$E$28252,"&lt;&gt;*调拨*",Sheet1!$E$5:$E$28252,"&lt;&gt;*医保即时拨付*")+SUMIFS(Sheet1!$F$5:$F$28252,Sheet1!$I$5:$I$28252,$B624,Sheet1!$L$5:$L$28252,$A624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4" s="32">
        <f>SUMIFS(Sheet1!$F$5:$F$28252,Sheet1!$I$5:$I$28252,$B624,Sheet1!$L$5:$L$28252,$A624,Sheet1!$D$5:$D$28252,"聚合",Sheet1!$E$5:$E$28252,"&lt;&gt;*调拨*")+SUMIFS(Sheet1!$F$5:$F$28252,Sheet1!$I$5:$I$28252,$B624,Sheet1!$L$5:$L$28252,$A624,Sheet1!$E$5:$E$28252,"*聚合*",Sheet1!$D$5:$D$28252,"&lt;&gt;聚合",Sheet1!$D$5:$D$28252,"&lt;&gt;内部转款",Sheet1!$D$5:$D$28252,"&lt;&gt;内部转账",Sheet1!$E$5:$E$28252,"&lt;&gt;*调拨*")</f>
        <v>0</v>
      </c>
      <c r="G624" s="32">
        <f>SUMIFS(Sheet1!$F$5:$F$28252,Sheet1!$I$5:$I$28252,$B624,Sheet1!$L$5:$L$28252,$A624,Sheet1!$D$5:$D$28252,"24小时微信",Sheet1!$E$5:$E$28252,"&lt;&gt;*调拨*")+SUMIFS(Sheet1!$F$5:$F$28252,Sheet1!$I$5:$I$28252,$B624,Sheet1!$L$5:$L$28252,$A624,Sheet1!$E$5:$E$28252,"*24小时微信*",Sheet1!$D$5:$D$28252,"&lt;&gt;24小时微信",Sheet1!$D$5:$D$28252,"&lt;&gt;内部转款",Sheet1!$D$5:$D$28252,"&lt;&gt;内部转账",Sheet1!$E$5:$E$28252,"&lt;&gt;*调拨*")</f>
        <v>0</v>
      </c>
      <c r="H624" s="32">
        <f>SUMIFS(Sheet1!$F$5:$F$28252,Sheet1!$I$5:$I$28252,$B624,Sheet1!$L$5:$L$28252,$A624,Sheet1!$D$5:$D$28252,"美团",Sheet1!$E$5:$E$28252,"&lt;&gt;*调拨*")+SUMIFS(Sheet1!$F$5:$F$28252,Sheet1!$I$5:$I$28252,$B624,Sheet1!$L$5:$L$28252,$A624,Sheet1!$E$5:$E$28252,"*美团*",Sheet1!$D$5:$D$28252,"&lt;&gt;美团",Sheet1!$D$5:$D$28252,"&lt;&gt;内部转款",Sheet1!$D$5:$D$28252,"&lt;&gt;内部转账",Sheet1!$E$5:$E$28252,"&lt;&gt;*调拨*")</f>
        <v>0</v>
      </c>
      <c r="I624" s="32">
        <f>SUMIFS(Sheet1!$F$5:$F$28252,Sheet1!$I$5:$I$28252,$B624,Sheet1!$L$5:$L$28252,$A624,Sheet1!$D$5:$D$28252,"饿了么",Sheet1!$E$5:$E$28252,"&lt;&gt;*调拨*")+SUMIFS(Sheet1!$F$5:$F$28252,Sheet1!$I$5:$I$28252,$B624,Sheet1!$L$5:$L$28252,$A624,Sheet1!$E$5:$E$28252,"*饿了么*",Sheet1!$D$5:$D$28252,"&lt;&gt;饿了么",Sheet1!$D$5:$D$28252,"&lt;&gt;内部转款",Sheet1!$D$5:$D$28252,"&lt;&gt;内部转账",Sheet1!$E$5:$E$28252,"&lt;&gt;*调拨*")</f>
        <v>0</v>
      </c>
      <c r="J624" s="32">
        <f>SUMIFS(Sheet1!$F$5:$F$28252,Sheet1!$I$5:$I$28252,$B624,Sheet1!$L$5:$L$28252,$A624,Sheet1!$D$5:$D$28252,"健E卡",Sheet1!$E$5:$E$28252,"&lt;&gt;*调拨*")+SUMIFS(Sheet1!$F$5:$F$28252,Sheet1!$I$5:$I$28252,$B624,Sheet1!$L$5:$L$28252,$A624,Sheet1!$E$5:$E$28252,"*健E卡*",Sheet1!$D$5:$D$28252,"&lt;&gt;健E卡",Sheet1!$D$5:$D$28252,"&lt;&gt;内部转款",Sheet1!$D$5:$D$28252,"&lt;&gt;内部转账",Sheet1!$E$5:$E$28252,"&lt;&gt;*调拨*")</f>
        <v>0</v>
      </c>
      <c r="K624" s="32">
        <f>SUMIFS(Sheet1!$F$5:$F$28252,Sheet1!$I$5:$I$28252,$B624,Sheet1!$L$5:$L$28252,$A624,Sheet1!$D$5:$D$28252,"抖音",Sheet1!$E$5:$E$28252,"&lt;&gt;*调拨*")+SUMIFS(Sheet1!$F$5:$F$28252,Sheet1!$I$5:$I$28252,$B624,Sheet1!$L$5:$L$28252,$A624,Sheet1!$E$5:$E$28252,"*抖音*",Sheet1!$D$5:$D$28252,"&lt;&gt;抖音",Sheet1!$D$5:$D$28252,"&lt;&gt;内部转款",Sheet1!$D$5:$D$28252,"&lt;&gt;内部转账",Sheet1!$E$5:$E$28252,"&lt;&gt;*调拨*")</f>
        <v>0</v>
      </c>
      <c r="L624" s="32">
        <f>SUMIFS(Sheet1!$F$5:$F$28252,Sheet1!$I$5:$I$28252,$B624,Sheet1!$L$5:$L$28252,$A624,Sheet1!$D$5:$D$28252,"医卡通",Sheet1!$E$5:$E$28252,"&lt;&gt;*调拨*")+SUMIFS(Sheet1!$F$5:$F$28252,Sheet1!$I$5:$I$28252,$B624,Sheet1!$L$5:$L$28252,$A624,Sheet1!$E$5:$E$28252,"*医卡通*",Sheet1!$D$5:$D$28252,"&lt;&gt;医卡通",Sheet1!$D$5:$D$28252,"&lt;&gt;内部转款",Sheet1!$D$5:$D$28252,"&lt;&gt;内部转账",Sheet1!$E$5:$E$28252,"&lt;&gt;*调拨*")</f>
        <v>0</v>
      </c>
      <c r="M624" s="32">
        <f>SUMIFS(Sheet1!$F$5:$F$28252,Sheet1!$I$5:$I$28252,$B624,Sheet1!$L$5:$L$28252,$A624,Sheet1!$D$5:$D$28252,"企健网",Sheet1!$E$5:$E$28252,"&lt;&gt;*调拨*")+SUMIFS(Sheet1!$F$5:$F$28252,Sheet1!$I$5:$I$28252,$B624,Sheet1!$L$5:$L$28252,$A624,Sheet1!$E$5:$E$28252,"*企健网*",Sheet1!$D$5:$D$28252,"&lt;&gt;企健网",Sheet1!$D$5:$D$28252,"&lt;&gt;内部转款",Sheet1!$D$5:$D$28252,"&lt;&gt;内部转账",Sheet1!$E$5:$E$28252,"&lt;&gt;*调拨*")</f>
        <v>0</v>
      </c>
      <c r="N624" s="32">
        <f>SUMIFS(Sheet1!$F$5:$F$28252,Sheet1!$I$5:$I$28252,$B624,Sheet1!$L$5:$L$28252,$A624,Sheet1!$D$5:$D$28252,"银联",Sheet1!$E$5:$E$28252,"&lt;&gt;*调拨*")+SUMIFS(Sheet1!$F$5:$F$28252,Sheet1!$I$5:$I$28252,$B624,Sheet1!$L$5:$L$28252,$A624,Sheet1!$E$5:$E$28252,"*银联*",Sheet1!$D$5:$D$28252,"&lt;&gt;银联",Sheet1!$D$5:$D$28252,"&lt;&gt;内部转款",Sheet1!$D$5:$D$28252,"&lt;&gt;内部转账",Sheet1!$E$5:$E$28252,"&lt;&gt;*调拨*")</f>
        <v>0</v>
      </c>
      <c r="O624" s="32">
        <f>SUMIFS(Sheet1!$F$5:$F$28252,Sheet1!$I$5:$I$28252,$B624,Sheet1!$L$5:$L$28252,$A624,Sheet1!$D$5:$D$28252,"京东",Sheet1!$E$5:$E$28252,"&lt;&gt;*调拨*")+SUMIFS(Sheet1!$F$5:$F$28252,Sheet1!$I$5:$I$28252,$B624,Sheet1!$L$5:$L$28252,$A624,Sheet1!$E$5:$E$28252,"*京东*",Sheet1!$D$5:$D$28252,"&lt;&gt;京东",Sheet1!$D$5:$D$28252,"&lt;&gt;内部转款",Sheet1!$D$5:$D$28252,"&lt;&gt;内部转账",Sheet1!$E$5:$E$28252,"&lt;&gt;*调拨*")</f>
        <v>0</v>
      </c>
      <c r="P624" s="32">
        <f>SUMIFS(Sheet1!$F$5:$F$28252,Sheet1!$I$5:$I$28252,$B624,Sheet1!$L$5:$L$28252,$A624,Sheet1!$D$5:$D$28252,"药机微信",Sheet1!$E$5:$E$28252,"&lt;&gt;*调拨*")+SUMIFS(Sheet1!$F$5:$F$28252,Sheet1!$I$5:$I$28252,$B624,Sheet1!$L$5:$L$28252,$A624,Sheet1!$E$5:$E$28252,"*药机微信*",Sheet1!$D$5:$D$28252,"&lt;&gt;药机微信",Sheet1!$D$5:$D$28252,"&lt;&gt;内部转款",Sheet1!$D$5:$D$28252,"&lt;&gt;内部转账",Sheet1!$E$5:$E$28252,"&lt;&gt;*调拨*")</f>
        <v>0</v>
      </c>
      <c r="Q624" s="32">
        <f>SUMIFS(Sheet1!$F$5:$F$28252,Sheet1!$I$5:$I$28252,$B624,Sheet1!$L$5:$L$28252,$A624,Sheet1!$D$5:$D$28252,"亲情卡",Sheet1!$E$5:$E$28252,"&lt;&gt;*调拨*")+SUMIFS(Sheet1!$F$5:$F$28252,Sheet1!$I$5:$I$28252,$B624,Sheet1!$L$5:$L$28252,$A624,Sheet1!$E$5:$E$28252,"*亲情卡*",Sheet1!$D$5:$D$28252,"&lt;&gt;亲情卡",Sheet1!$D$5:$D$28252,"&lt;&gt;内部转款",Sheet1!$D$5:$D$28252,"&lt;&gt;内部转账",Sheet1!$E$5:$E$28252,"&lt;&gt;*调拨*")</f>
        <v>0</v>
      </c>
      <c r="R624" s="32">
        <f>SUMIFS(Sheet1!$F$5:$F$28252,Sheet1!$I$5:$I$28252,$B624,Sheet1!$L$5:$L$28252,$A624,Sheet1!$D$5:$D$28252,"优惠券",Sheet1!$E$5:$E$28252,"&lt;&gt;*调拨*")+SUMIFS(Sheet1!$F$5:$F$28252,Sheet1!$I$5:$I$28252,$B624,Sheet1!$L$5:$L$28252,$A624,Sheet1!$E$5:$E$28252,"*优惠券*",Sheet1!$D$5:$D$28252,"&lt;&gt;优惠券",Sheet1!$D$5:$D$28252,"&lt;&gt;内部转款",Sheet1!$D$5:$D$28252,"&lt;&gt;内部转账",Sheet1!$E$5:$E$28252,"&lt;&gt;*调拨*")</f>
        <v>0</v>
      </c>
      <c r="S624" s="32">
        <f>SUMIFS(Sheet1!$F$5:$F$28252,Sheet1!$I$5:$I$28252,$B624,Sheet1!$L$5:$L$28252,$A624,Sheet1!$D$5:$D$28252,"代金券",Sheet1!$E$5:$E$28252,"&lt;&gt;*调拨*")+SUMIFS(Sheet1!$F$5:$F$28252,Sheet1!$I$5:$I$28252,$B624,Sheet1!$L$5:$L$28252,$A624,Sheet1!$E$5:$E$28252,"*代金券*",Sheet1!$D$5:$D$28252,"&lt;&gt;代金券",Sheet1!$D$5:$D$28252,"&lt;&gt;内部转款",Sheet1!$D$5:$D$28252,"&lt;&gt;内部转账",Sheet1!$E$5:$E$28252,"&lt;&gt;*调拨*")</f>
        <v>0</v>
      </c>
      <c r="T624" s="32">
        <f>SUMIFS(Sheet1!$F$5:$F$28252,Sheet1!$I$5:$I$28252,$B624,Sheet1!$L$5:$L$28252,$A624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624,Sheet1!$L$5:$L$28252,$A624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624,Sheet1!$L$5:$L$28252,$A624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624,Sheet1!$L$5:$L$28252,$A624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4" s="32">
        <f>SUMIFS(Sheet1!$F$5:$F$28252,Sheet1!$I$5:$I$28252,$B624,Sheet1!$L$5:$L$28252,$A624,Sheet1!$E$5:$E$28252,"*调拨*")</f>
        <v>0</v>
      </c>
      <c r="V624" s="32">
        <f>SUMIFS(Sheet1!$F$5:$F$28252,Sheet1!$I$5:$I$28252,$B624,Sheet1!$L$5:$L$28252,$A624,Sheet1!$D$5:$D$28252,"储值",Sheet1!$E$5:$E$28252,"&lt;&gt;*调拨*")+SUMIFS(Sheet1!$F$5:$F$28252,Sheet1!$I$5:$I$28252,$B624,Sheet1!$L$5:$L$28252,$A624,Sheet1!$E$5:$E$28252,"*储值*",Sheet1!$D$5:$D$28252,"&lt;&gt;储值",Sheet1!$D$5:$D$28252,"&lt;&gt;内部转款",Sheet1!$D$5:$D$28252,"&lt;&gt;内部转账",Sheet1!$E$5:$E$28252,"&lt;&gt;*调拨*")</f>
        <v>0</v>
      </c>
      <c r="W624" s="32">
        <f>SUMIFS(Sheet1!$F$5:$F$28252,Sheet1!$I$5:$I$28252,$B624,Sheet1!$L$5:$L$28252,$A624,Sheet1!$D$5:$D$28252,"效期",Sheet1!$E$5:$E$28252,"&lt;&gt;*调拨*")+SUMIFS(Sheet1!$F$5:$F$28252,Sheet1!$I$5:$I$28252,$B624,Sheet1!$L$5:$L$28252,$A624,Sheet1!$E$5:$E$28252,"*效期*",Sheet1!$D$5:$D$28252,"&lt;&gt;效期",Sheet1!$D$5:$D$28252,"&lt;&gt;内部转款",Sheet1!$D$5:$D$28252,"&lt;&gt;内部转账",Sheet1!$E$5:$E$28252,"&lt;&gt;*调拨*")</f>
        <v>0</v>
      </c>
      <c r="X624" s="32">
        <f>SUMIFS(Sheet1!$F$5:$F$28252,Sheet1!$I$5:$I$28252,$B624,Sheet1!$L$5:$L$28252,$A624,Sheet1!$D$5:$D$28252,"内部转款",Sheet1!$E$5:$E$28252,"&lt;&gt;*调拨*")+SUMIFS(Sheet1!$F$5:$F$28252,Sheet1!$I$5:$I$28252,$B624,Sheet1!$L$5:$L$28252,$A624,Sheet1!$D$5:$D$28252,"内部转账",Sheet1!$E$5:$E$28252,"&lt;&gt;*调拨*")</f>
        <v>0</v>
      </c>
      <c r="Y624" s="32">
        <f t="shared" si="44"/>
        <v>0</v>
      </c>
      <c r="Z624" s="32">
        <f>SUMIFS(Sheet1!$F$5:$F$28252,Sheet1!$I$5:$I$28252,$B624,Sheet1!$L$5:$L$28252,$A624)</f>
        <v>0</v>
      </c>
      <c r="AA624" s="32">
        <f>SUMIFS(Sheet1!$G$5:$G$28252,Sheet1!$I$5:$I$28252,$B624,Sheet1!$L$5:$L$28252,$A624,Sheet1!$D$5:$D$28252,"工资",Sheet1!$E$5:$E$28252,"&lt;&gt;*调拨*")+SUMIFS(Sheet1!$G$5:$G$28252,Sheet1!$I$5:$I$28252,$B624,Sheet1!$L$5:$L$28252,$A624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24" s="32">
        <f>SUMIFS(Sheet1!$G$5:$G$28252,Sheet1!$I$5:$I$28252,$B624,Sheet1!$L$5:$L$28252,$A624,Sheet1!$D$5:$D$28252,"水费",Sheet1!$E$5:$E$28252,"&lt;&gt;*调拨*")+SUMIFS(Sheet1!$G$5:$G$28252,Sheet1!$I$5:$I$28252,$B624,Sheet1!$L$5:$L$28252,$A624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4" s="32">
        <f>SUMIFS(Sheet1!$G$5:$G$28252,Sheet1!$I$5:$I$28252,$B624,Sheet1!$L$5:$L$28252,$A624,Sheet1!$D$5:$D$28252,"电费",Sheet1!$E$5:$E$28252,"&lt;&gt;*调拨*")+SUMIFS(Sheet1!$G$5:$G$28252,Sheet1!$I$5:$I$28252,$B624,Sheet1!$L$5:$L$28252,$A624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4" s="32">
        <f>SUMIFS(Sheet1!$G$5:$G$28252,Sheet1!$I$5:$I$28252,$B624,Sheet1!$L$5:$L$28252,$A624,Sheet1!$D$5:$D$28252,"宽带费",Sheet1!$E$5:$E$28252,"&lt;&gt;*调拨*")+SUMIFS(Sheet1!$G$5:$G$28252,Sheet1!$I$5:$I$28252,$B624,Sheet1!$L$5:$L$28252,$A624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4" s="32">
        <f>SUMIFS(Sheet1!$G$5:$G$28252,Sheet1!$I$5:$I$28252,$B624,Sheet1!$L$5:$L$28252,$A624,Sheet1!$D$5:$D$28252,"办公费",Sheet1!$E$5:$E$28252,"&lt;&gt;*调拨*")+SUMIFS(Sheet1!$G$5:$G$28252,Sheet1!$I$5:$I$28252,$B624,Sheet1!$L$5:$L$28252,$A624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4" s="32">
        <f>SUMIFS(Sheet1!$G$5:$G$28252,Sheet1!$I$5:$I$28252,$B624,Sheet1!$L$5:$L$28252,$A624,Sheet1!$D$5:$D$28252,"话费",Sheet1!$E$5:$E$28252,"&lt;&gt;*调拨*")+SUMIFS(Sheet1!$G$5:$G$28252,Sheet1!$I$5:$I$28252,$B624,Sheet1!$L$5:$L$28252,$A624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4" s="32">
        <f>SUMIFS(Sheet1!$G$5:$G$28252,Sheet1!$I$5:$I$28252,$B624,Sheet1!$L$5:$L$28252,$A624,Sheet1!$D$5:$D$28252,"房租",Sheet1!$E$5:$E$28252,"&lt;&gt;*调拨*")+SUMIFS(Sheet1!$G$5:$G$28252,Sheet1!$I$5:$I$28252,$B624,Sheet1!$L$5:$L$28252,$A624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4" s="32">
        <f>SUMIFS(Sheet1!$G$5:$G$28252,Sheet1!$I$5:$I$28252,$B624,Sheet1!$L$5:$L$28252,$A624,Sheet1!$E$5:$E$28252,"*调拨*")</f>
        <v>0</v>
      </c>
      <c r="AI624" s="32">
        <f>SUMIFS(Sheet1!$G$5:$G$28252,Sheet1!$I$5:$I$28252,$B624,Sheet1!$L$5:$L$28252,$A624,Sheet1!$D$5:$D$28252,"内部转款",Sheet1!$E$5:$E$28252,"&lt;&gt;*调拨*")+SUMIFS(Sheet1!$G$5:$G$28252,Sheet1!$I$5:$I$28252,$B624,Sheet1!$L$5:$L$28252,$A624,Sheet1!$D$5:$D$28252,"内部转账",Sheet1!$E$5:$E$28252,"&lt;&gt;*调拨*")</f>
        <v>0</v>
      </c>
      <c r="AJ624" s="32">
        <f t="shared" si="45"/>
        <v>0</v>
      </c>
      <c r="AK624" s="32">
        <f>SUMIFS(Sheet1!$G$5:$G$28252,Sheet1!$I$5:$I$28252,$B624,Sheet1!$L$5:$L$28252,$A624)</f>
        <v>0</v>
      </c>
      <c r="AL624" s="32">
        <f t="shared" si="46"/>
        <v>0</v>
      </c>
    </row>
    <row r="625" ht="16.5" spans="1:38">
      <c r="A625" s="30">
        <v>202612</v>
      </c>
      <c r="B625" s="31" t="s">
        <v>87</v>
      </c>
      <c r="C625" s="32">
        <f>SUMIFS(Sheet1!$F$5:$F$28252,Sheet1!$I$5:$I$28252,$B625,Sheet1!$L$5:$L$28252,$A625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25" s="32">
        <f>SUMIFS(Sheet1!$F$5:$F$28252,Sheet1!$I$5:$I$28252,$B625,Sheet1!$L$5:$L$28252,$A625,Sheet1!$D$5:$D$28252,"医保即时拨付",Sheet1!$E$5:$E$28252,"&lt;&gt;*调拨*")+SUMIFS(Sheet1!$F$5:$F$28252,Sheet1!$I$5:$I$28252,$B625,Sheet1!$L$5:$L$28252,$A625,Sheet1!$E$5:$E$28252,"*医保即时拨付*",Sheet1!$D$5:$D$28252,"&lt;&gt;医保即时拨付",Sheet1!$D$5:$D$28252,"&lt;&gt;内部转款",Sheet1!$D$5:$D$28252,"&lt;&gt;内部转账",Sheet1!$E$5:$E$28252,"&lt;&gt;*调拨*")</f>
        <v>0</v>
      </c>
      <c r="E625" s="32">
        <f>SUMIFS(Sheet1!$F$5:$F$28252,Sheet1!$I$5:$I$28252,$B625,Sheet1!$L$5:$L$28252,$A625,Sheet1!$D$5:$D$28252,"医保",Sheet1!$E$5:$E$28252,"&lt;&gt;*调拨*",Sheet1!$E$5:$E$28252,"&lt;&gt;*医保即时拨付*")+SUMIFS(Sheet1!$F$5:$F$28252,Sheet1!$I$5:$I$28252,$B625,Sheet1!$L$5:$L$28252,$A625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5" s="32">
        <f>SUMIFS(Sheet1!$F$5:$F$28252,Sheet1!$I$5:$I$28252,$B625,Sheet1!$L$5:$L$28252,$A625,Sheet1!$D$5:$D$28252,"聚合",Sheet1!$E$5:$E$28252,"&lt;&gt;*调拨*")+SUMIFS(Sheet1!$F$5:$F$28252,Sheet1!$I$5:$I$28252,$B625,Sheet1!$L$5:$L$28252,$A625,Sheet1!$E$5:$E$28252,"*聚合*",Sheet1!$D$5:$D$28252,"&lt;&gt;聚合",Sheet1!$D$5:$D$28252,"&lt;&gt;内部转款",Sheet1!$D$5:$D$28252,"&lt;&gt;内部转账",Sheet1!$E$5:$E$28252,"&lt;&gt;*调拨*")</f>
        <v>0</v>
      </c>
      <c r="G625" s="32">
        <f>SUMIFS(Sheet1!$F$5:$F$28252,Sheet1!$I$5:$I$28252,$B625,Sheet1!$L$5:$L$28252,$A625,Sheet1!$D$5:$D$28252,"24小时微信",Sheet1!$E$5:$E$28252,"&lt;&gt;*调拨*")+SUMIFS(Sheet1!$F$5:$F$28252,Sheet1!$I$5:$I$28252,$B625,Sheet1!$L$5:$L$28252,$A625,Sheet1!$E$5:$E$28252,"*24小时微信*",Sheet1!$D$5:$D$28252,"&lt;&gt;24小时微信",Sheet1!$D$5:$D$28252,"&lt;&gt;内部转款",Sheet1!$D$5:$D$28252,"&lt;&gt;内部转账",Sheet1!$E$5:$E$28252,"&lt;&gt;*调拨*")</f>
        <v>0</v>
      </c>
      <c r="H625" s="32">
        <f>SUMIFS(Sheet1!$F$5:$F$28252,Sheet1!$I$5:$I$28252,$B625,Sheet1!$L$5:$L$28252,$A625,Sheet1!$D$5:$D$28252,"美团",Sheet1!$E$5:$E$28252,"&lt;&gt;*调拨*")+SUMIFS(Sheet1!$F$5:$F$28252,Sheet1!$I$5:$I$28252,$B625,Sheet1!$L$5:$L$28252,$A625,Sheet1!$E$5:$E$28252,"*美团*",Sheet1!$D$5:$D$28252,"&lt;&gt;美团",Sheet1!$D$5:$D$28252,"&lt;&gt;内部转款",Sheet1!$D$5:$D$28252,"&lt;&gt;内部转账",Sheet1!$E$5:$E$28252,"&lt;&gt;*调拨*")</f>
        <v>0</v>
      </c>
      <c r="I625" s="32">
        <f>SUMIFS(Sheet1!$F$5:$F$28252,Sheet1!$I$5:$I$28252,$B625,Sheet1!$L$5:$L$28252,$A625,Sheet1!$D$5:$D$28252,"饿了么",Sheet1!$E$5:$E$28252,"&lt;&gt;*调拨*")+SUMIFS(Sheet1!$F$5:$F$28252,Sheet1!$I$5:$I$28252,$B625,Sheet1!$L$5:$L$28252,$A625,Sheet1!$E$5:$E$28252,"*饿了么*",Sheet1!$D$5:$D$28252,"&lt;&gt;饿了么",Sheet1!$D$5:$D$28252,"&lt;&gt;内部转款",Sheet1!$D$5:$D$28252,"&lt;&gt;内部转账",Sheet1!$E$5:$E$28252,"&lt;&gt;*调拨*")</f>
        <v>0</v>
      </c>
      <c r="J625" s="32">
        <f>SUMIFS(Sheet1!$F$5:$F$28252,Sheet1!$I$5:$I$28252,$B625,Sheet1!$L$5:$L$28252,$A625,Sheet1!$D$5:$D$28252,"健E卡",Sheet1!$E$5:$E$28252,"&lt;&gt;*调拨*")+SUMIFS(Sheet1!$F$5:$F$28252,Sheet1!$I$5:$I$28252,$B625,Sheet1!$L$5:$L$28252,$A625,Sheet1!$E$5:$E$28252,"*健E卡*",Sheet1!$D$5:$D$28252,"&lt;&gt;健E卡",Sheet1!$D$5:$D$28252,"&lt;&gt;内部转款",Sheet1!$D$5:$D$28252,"&lt;&gt;内部转账",Sheet1!$E$5:$E$28252,"&lt;&gt;*调拨*")</f>
        <v>0</v>
      </c>
      <c r="K625" s="32">
        <f>SUMIFS(Sheet1!$F$5:$F$28252,Sheet1!$I$5:$I$28252,$B625,Sheet1!$L$5:$L$28252,$A625,Sheet1!$D$5:$D$28252,"抖音",Sheet1!$E$5:$E$28252,"&lt;&gt;*调拨*")+SUMIFS(Sheet1!$F$5:$F$28252,Sheet1!$I$5:$I$28252,$B625,Sheet1!$L$5:$L$28252,$A625,Sheet1!$E$5:$E$28252,"*抖音*",Sheet1!$D$5:$D$28252,"&lt;&gt;抖音",Sheet1!$D$5:$D$28252,"&lt;&gt;内部转款",Sheet1!$D$5:$D$28252,"&lt;&gt;内部转账",Sheet1!$E$5:$E$28252,"&lt;&gt;*调拨*")</f>
        <v>0</v>
      </c>
      <c r="L625" s="32">
        <f>SUMIFS(Sheet1!$F$5:$F$28252,Sheet1!$I$5:$I$28252,$B625,Sheet1!$L$5:$L$28252,$A625,Sheet1!$D$5:$D$28252,"医卡通",Sheet1!$E$5:$E$28252,"&lt;&gt;*调拨*")+SUMIFS(Sheet1!$F$5:$F$28252,Sheet1!$I$5:$I$28252,$B625,Sheet1!$L$5:$L$28252,$A625,Sheet1!$E$5:$E$28252,"*医卡通*",Sheet1!$D$5:$D$28252,"&lt;&gt;医卡通",Sheet1!$D$5:$D$28252,"&lt;&gt;内部转款",Sheet1!$D$5:$D$28252,"&lt;&gt;内部转账",Sheet1!$E$5:$E$28252,"&lt;&gt;*调拨*")</f>
        <v>0</v>
      </c>
      <c r="M625" s="32">
        <f>SUMIFS(Sheet1!$F$5:$F$28252,Sheet1!$I$5:$I$28252,$B625,Sheet1!$L$5:$L$28252,$A625,Sheet1!$D$5:$D$28252,"企健网",Sheet1!$E$5:$E$28252,"&lt;&gt;*调拨*")+SUMIFS(Sheet1!$F$5:$F$28252,Sheet1!$I$5:$I$28252,$B625,Sheet1!$L$5:$L$28252,$A625,Sheet1!$E$5:$E$28252,"*企健网*",Sheet1!$D$5:$D$28252,"&lt;&gt;企健网",Sheet1!$D$5:$D$28252,"&lt;&gt;内部转款",Sheet1!$D$5:$D$28252,"&lt;&gt;内部转账",Sheet1!$E$5:$E$28252,"&lt;&gt;*调拨*")</f>
        <v>0</v>
      </c>
      <c r="N625" s="32">
        <f>SUMIFS(Sheet1!$F$5:$F$28252,Sheet1!$I$5:$I$28252,$B625,Sheet1!$L$5:$L$28252,$A625,Sheet1!$D$5:$D$28252,"银联",Sheet1!$E$5:$E$28252,"&lt;&gt;*调拨*")+SUMIFS(Sheet1!$F$5:$F$28252,Sheet1!$I$5:$I$28252,$B625,Sheet1!$L$5:$L$28252,$A625,Sheet1!$E$5:$E$28252,"*银联*",Sheet1!$D$5:$D$28252,"&lt;&gt;银联",Sheet1!$D$5:$D$28252,"&lt;&gt;内部转款",Sheet1!$D$5:$D$28252,"&lt;&gt;内部转账",Sheet1!$E$5:$E$28252,"&lt;&gt;*调拨*")</f>
        <v>0</v>
      </c>
      <c r="O625" s="32">
        <f>SUMIFS(Sheet1!$F$5:$F$28252,Sheet1!$I$5:$I$28252,$B625,Sheet1!$L$5:$L$28252,$A625,Sheet1!$D$5:$D$28252,"京东",Sheet1!$E$5:$E$28252,"&lt;&gt;*调拨*")+SUMIFS(Sheet1!$F$5:$F$28252,Sheet1!$I$5:$I$28252,$B625,Sheet1!$L$5:$L$28252,$A625,Sheet1!$E$5:$E$28252,"*京东*",Sheet1!$D$5:$D$28252,"&lt;&gt;京东",Sheet1!$D$5:$D$28252,"&lt;&gt;内部转款",Sheet1!$D$5:$D$28252,"&lt;&gt;内部转账",Sheet1!$E$5:$E$28252,"&lt;&gt;*调拨*")</f>
        <v>0</v>
      </c>
      <c r="P625" s="32">
        <f>SUMIFS(Sheet1!$F$5:$F$28252,Sheet1!$I$5:$I$28252,$B625,Sheet1!$L$5:$L$28252,$A625,Sheet1!$D$5:$D$28252,"药机微信",Sheet1!$E$5:$E$28252,"&lt;&gt;*调拨*")+SUMIFS(Sheet1!$F$5:$F$28252,Sheet1!$I$5:$I$28252,$B625,Sheet1!$L$5:$L$28252,$A625,Sheet1!$E$5:$E$28252,"*药机微信*",Sheet1!$D$5:$D$28252,"&lt;&gt;药机微信",Sheet1!$D$5:$D$28252,"&lt;&gt;内部转款",Sheet1!$D$5:$D$28252,"&lt;&gt;内部转账",Sheet1!$E$5:$E$28252,"&lt;&gt;*调拨*")</f>
        <v>0</v>
      </c>
      <c r="Q625" s="32">
        <f>SUMIFS(Sheet1!$F$5:$F$28252,Sheet1!$I$5:$I$28252,$B625,Sheet1!$L$5:$L$28252,$A625,Sheet1!$D$5:$D$28252,"亲情卡",Sheet1!$E$5:$E$28252,"&lt;&gt;*调拨*")+SUMIFS(Sheet1!$F$5:$F$28252,Sheet1!$I$5:$I$28252,$B625,Sheet1!$L$5:$L$28252,$A625,Sheet1!$E$5:$E$28252,"*亲情卡*",Sheet1!$D$5:$D$28252,"&lt;&gt;亲情卡",Sheet1!$D$5:$D$28252,"&lt;&gt;内部转款",Sheet1!$D$5:$D$28252,"&lt;&gt;内部转账",Sheet1!$E$5:$E$28252,"&lt;&gt;*调拨*")</f>
        <v>0</v>
      </c>
      <c r="R625" s="32">
        <f>SUMIFS(Sheet1!$F$5:$F$28252,Sheet1!$I$5:$I$28252,$B625,Sheet1!$L$5:$L$28252,$A625,Sheet1!$D$5:$D$28252,"优惠券",Sheet1!$E$5:$E$28252,"&lt;&gt;*调拨*")+SUMIFS(Sheet1!$F$5:$F$28252,Sheet1!$I$5:$I$28252,$B625,Sheet1!$L$5:$L$28252,$A625,Sheet1!$E$5:$E$28252,"*优惠券*",Sheet1!$D$5:$D$28252,"&lt;&gt;优惠券",Sheet1!$D$5:$D$28252,"&lt;&gt;内部转款",Sheet1!$D$5:$D$28252,"&lt;&gt;内部转账",Sheet1!$E$5:$E$28252,"&lt;&gt;*调拨*")</f>
        <v>0</v>
      </c>
      <c r="S625" s="32">
        <f>SUMIFS(Sheet1!$F$5:$F$28252,Sheet1!$I$5:$I$28252,$B625,Sheet1!$L$5:$L$28252,$A625,Sheet1!$D$5:$D$28252,"代金券",Sheet1!$E$5:$E$28252,"&lt;&gt;*调拨*")+SUMIFS(Sheet1!$F$5:$F$28252,Sheet1!$I$5:$I$28252,$B625,Sheet1!$L$5:$L$28252,$A625,Sheet1!$E$5:$E$28252,"*代金券*",Sheet1!$D$5:$D$28252,"&lt;&gt;代金券",Sheet1!$D$5:$D$28252,"&lt;&gt;内部转款",Sheet1!$D$5:$D$28252,"&lt;&gt;内部转账",Sheet1!$E$5:$E$28252,"&lt;&gt;*调拨*")</f>
        <v>0</v>
      </c>
      <c r="T625" s="32">
        <f>SUMIFS(Sheet1!$F$5:$F$28252,Sheet1!$I$5:$I$28252,$B625,Sheet1!$L$5:$L$28252,$A625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625,Sheet1!$L$5:$L$28252,$A625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625,Sheet1!$L$5:$L$28252,$A625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625,Sheet1!$L$5:$L$28252,$A625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5" s="32">
        <f>SUMIFS(Sheet1!$F$5:$F$28252,Sheet1!$I$5:$I$28252,$B625,Sheet1!$L$5:$L$28252,$A625,Sheet1!$E$5:$E$28252,"*调拨*")</f>
        <v>0</v>
      </c>
      <c r="V625" s="32">
        <f>SUMIFS(Sheet1!$F$5:$F$28252,Sheet1!$I$5:$I$28252,$B625,Sheet1!$L$5:$L$28252,$A625,Sheet1!$D$5:$D$28252,"储值",Sheet1!$E$5:$E$28252,"&lt;&gt;*调拨*")+SUMIFS(Sheet1!$F$5:$F$28252,Sheet1!$I$5:$I$28252,$B625,Sheet1!$L$5:$L$28252,$A625,Sheet1!$E$5:$E$28252,"*储值*",Sheet1!$D$5:$D$28252,"&lt;&gt;储值",Sheet1!$D$5:$D$28252,"&lt;&gt;内部转款",Sheet1!$D$5:$D$28252,"&lt;&gt;内部转账",Sheet1!$E$5:$E$28252,"&lt;&gt;*调拨*")</f>
        <v>0</v>
      </c>
      <c r="W625" s="32">
        <f>SUMIFS(Sheet1!$F$5:$F$28252,Sheet1!$I$5:$I$28252,$B625,Sheet1!$L$5:$L$28252,$A625,Sheet1!$D$5:$D$28252,"效期",Sheet1!$E$5:$E$28252,"&lt;&gt;*调拨*")+SUMIFS(Sheet1!$F$5:$F$28252,Sheet1!$I$5:$I$28252,$B625,Sheet1!$L$5:$L$28252,$A625,Sheet1!$E$5:$E$28252,"*效期*",Sheet1!$D$5:$D$28252,"&lt;&gt;效期",Sheet1!$D$5:$D$28252,"&lt;&gt;内部转款",Sheet1!$D$5:$D$28252,"&lt;&gt;内部转账",Sheet1!$E$5:$E$28252,"&lt;&gt;*调拨*")</f>
        <v>0</v>
      </c>
      <c r="X625" s="32">
        <f>SUMIFS(Sheet1!$F$5:$F$28252,Sheet1!$I$5:$I$28252,$B625,Sheet1!$L$5:$L$28252,$A625,Sheet1!$D$5:$D$28252,"内部转款",Sheet1!$E$5:$E$28252,"&lt;&gt;*调拨*")+SUMIFS(Sheet1!$F$5:$F$28252,Sheet1!$I$5:$I$28252,$B625,Sheet1!$L$5:$L$28252,$A625,Sheet1!$D$5:$D$28252,"内部转账",Sheet1!$E$5:$E$28252,"&lt;&gt;*调拨*")</f>
        <v>0</v>
      </c>
      <c r="Y625" s="32">
        <f t="shared" si="44"/>
        <v>0</v>
      </c>
      <c r="Z625" s="32">
        <f>SUMIFS(Sheet1!$F$5:$F$28252,Sheet1!$I$5:$I$28252,$B625,Sheet1!$L$5:$L$28252,$A625)</f>
        <v>0</v>
      </c>
      <c r="AA625" s="32">
        <f>SUMIFS(Sheet1!$G$5:$G$28252,Sheet1!$I$5:$I$28252,$B625,Sheet1!$L$5:$L$28252,$A625,Sheet1!$D$5:$D$28252,"工资",Sheet1!$E$5:$E$28252,"&lt;&gt;*调拨*")+SUMIFS(Sheet1!$G$5:$G$28252,Sheet1!$I$5:$I$28252,$B625,Sheet1!$L$5:$L$28252,$A625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25" s="32">
        <f>SUMIFS(Sheet1!$G$5:$G$28252,Sheet1!$I$5:$I$28252,$B625,Sheet1!$L$5:$L$28252,$A625,Sheet1!$D$5:$D$28252,"水费",Sheet1!$E$5:$E$28252,"&lt;&gt;*调拨*")+SUMIFS(Sheet1!$G$5:$G$28252,Sheet1!$I$5:$I$28252,$B625,Sheet1!$L$5:$L$28252,$A625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5" s="32">
        <f>SUMIFS(Sheet1!$G$5:$G$28252,Sheet1!$I$5:$I$28252,$B625,Sheet1!$L$5:$L$28252,$A625,Sheet1!$D$5:$D$28252,"电费",Sheet1!$E$5:$E$28252,"&lt;&gt;*调拨*")+SUMIFS(Sheet1!$G$5:$G$28252,Sheet1!$I$5:$I$28252,$B625,Sheet1!$L$5:$L$28252,$A625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5" s="32">
        <f>SUMIFS(Sheet1!$G$5:$G$28252,Sheet1!$I$5:$I$28252,$B625,Sheet1!$L$5:$L$28252,$A625,Sheet1!$D$5:$D$28252,"宽带费",Sheet1!$E$5:$E$28252,"&lt;&gt;*调拨*")+SUMIFS(Sheet1!$G$5:$G$28252,Sheet1!$I$5:$I$28252,$B625,Sheet1!$L$5:$L$28252,$A625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5" s="32">
        <f>SUMIFS(Sheet1!$G$5:$G$28252,Sheet1!$I$5:$I$28252,$B625,Sheet1!$L$5:$L$28252,$A625,Sheet1!$D$5:$D$28252,"办公费",Sheet1!$E$5:$E$28252,"&lt;&gt;*调拨*")+SUMIFS(Sheet1!$G$5:$G$28252,Sheet1!$I$5:$I$28252,$B625,Sheet1!$L$5:$L$28252,$A625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5" s="32">
        <f>SUMIFS(Sheet1!$G$5:$G$28252,Sheet1!$I$5:$I$28252,$B625,Sheet1!$L$5:$L$28252,$A625,Sheet1!$D$5:$D$28252,"话费",Sheet1!$E$5:$E$28252,"&lt;&gt;*调拨*")+SUMIFS(Sheet1!$G$5:$G$28252,Sheet1!$I$5:$I$28252,$B625,Sheet1!$L$5:$L$28252,$A625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5" s="32">
        <f>SUMIFS(Sheet1!$G$5:$G$28252,Sheet1!$I$5:$I$28252,$B625,Sheet1!$L$5:$L$28252,$A625,Sheet1!$D$5:$D$28252,"房租",Sheet1!$E$5:$E$28252,"&lt;&gt;*调拨*")+SUMIFS(Sheet1!$G$5:$G$28252,Sheet1!$I$5:$I$28252,$B625,Sheet1!$L$5:$L$28252,$A625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5" s="32">
        <f>SUMIFS(Sheet1!$G$5:$G$28252,Sheet1!$I$5:$I$28252,$B625,Sheet1!$L$5:$L$28252,$A625,Sheet1!$E$5:$E$28252,"*调拨*")</f>
        <v>0</v>
      </c>
      <c r="AI625" s="32">
        <f>SUMIFS(Sheet1!$G$5:$G$28252,Sheet1!$I$5:$I$28252,$B625,Sheet1!$L$5:$L$28252,$A625,Sheet1!$D$5:$D$28252,"内部转款",Sheet1!$E$5:$E$28252,"&lt;&gt;*调拨*")+SUMIFS(Sheet1!$G$5:$G$28252,Sheet1!$I$5:$I$28252,$B625,Sheet1!$L$5:$L$28252,$A625,Sheet1!$D$5:$D$28252,"内部转账",Sheet1!$E$5:$E$28252,"&lt;&gt;*调拨*")</f>
        <v>0</v>
      </c>
      <c r="AJ625" s="32">
        <f t="shared" si="45"/>
        <v>0</v>
      </c>
      <c r="AK625" s="32">
        <f>SUMIFS(Sheet1!$G$5:$G$28252,Sheet1!$I$5:$I$28252,$B625,Sheet1!$L$5:$L$28252,$A625)</f>
        <v>0</v>
      </c>
      <c r="AL625" s="32">
        <f t="shared" si="46"/>
        <v>0</v>
      </c>
    </row>
    <row r="626" ht="16.5" spans="1:38">
      <c r="A626" s="30">
        <v>202612</v>
      </c>
      <c r="B626" s="31" t="s">
        <v>105</v>
      </c>
      <c r="C626" s="32">
        <f>SUMIFS(Sheet1!$F$5:$F$28252,Sheet1!$I$5:$I$28252,$B626,Sheet1!$L$5:$L$28252,$A626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26" s="32">
        <f>SUMIFS(Sheet1!$F$5:$F$28252,Sheet1!$I$5:$I$28252,$B626,Sheet1!$L$5:$L$28252,$A626,Sheet1!$D$5:$D$28252,"医保即时拨付",Sheet1!$E$5:$E$28252,"&lt;&gt;*调拨*")+SUMIFS(Sheet1!$F$5:$F$28252,Sheet1!$I$5:$I$28252,$B626,Sheet1!$L$5:$L$28252,$A626,Sheet1!$E$5:$E$28252,"*医保即时拨付*",Sheet1!$D$5:$D$28252,"&lt;&gt;医保即时拨付",Sheet1!$D$5:$D$28252,"&lt;&gt;内部转款",Sheet1!$D$5:$D$28252,"&lt;&gt;内部转账",Sheet1!$E$5:$E$28252,"&lt;&gt;*调拨*")</f>
        <v>0</v>
      </c>
      <c r="E626" s="32">
        <f>SUMIFS(Sheet1!$F$5:$F$28252,Sheet1!$I$5:$I$28252,$B626,Sheet1!$L$5:$L$28252,$A626,Sheet1!$D$5:$D$28252,"医保",Sheet1!$E$5:$E$28252,"&lt;&gt;*调拨*",Sheet1!$E$5:$E$28252,"&lt;&gt;*医保即时拨付*")+SUMIFS(Sheet1!$F$5:$F$28252,Sheet1!$I$5:$I$28252,$B626,Sheet1!$L$5:$L$28252,$A626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6" s="32">
        <f>SUMIFS(Sheet1!$F$5:$F$28252,Sheet1!$I$5:$I$28252,$B626,Sheet1!$L$5:$L$28252,$A626,Sheet1!$D$5:$D$28252,"聚合",Sheet1!$E$5:$E$28252,"&lt;&gt;*调拨*")+SUMIFS(Sheet1!$F$5:$F$28252,Sheet1!$I$5:$I$28252,$B626,Sheet1!$L$5:$L$28252,$A626,Sheet1!$E$5:$E$28252,"*聚合*",Sheet1!$D$5:$D$28252,"&lt;&gt;聚合",Sheet1!$D$5:$D$28252,"&lt;&gt;内部转款",Sheet1!$D$5:$D$28252,"&lt;&gt;内部转账",Sheet1!$E$5:$E$28252,"&lt;&gt;*调拨*")</f>
        <v>0</v>
      </c>
      <c r="G626" s="32">
        <f>SUMIFS(Sheet1!$F$5:$F$28252,Sheet1!$I$5:$I$28252,$B626,Sheet1!$L$5:$L$28252,$A626,Sheet1!$D$5:$D$28252,"24小时微信",Sheet1!$E$5:$E$28252,"&lt;&gt;*调拨*")+SUMIFS(Sheet1!$F$5:$F$28252,Sheet1!$I$5:$I$28252,$B626,Sheet1!$L$5:$L$28252,$A626,Sheet1!$E$5:$E$28252,"*24小时微信*",Sheet1!$D$5:$D$28252,"&lt;&gt;24小时微信",Sheet1!$D$5:$D$28252,"&lt;&gt;内部转款",Sheet1!$D$5:$D$28252,"&lt;&gt;内部转账",Sheet1!$E$5:$E$28252,"&lt;&gt;*调拨*")</f>
        <v>0</v>
      </c>
      <c r="H626" s="32">
        <f>SUMIFS(Sheet1!$F$5:$F$28252,Sheet1!$I$5:$I$28252,$B626,Sheet1!$L$5:$L$28252,$A626,Sheet1!$D$5:$D$28252,"美团",Sheet1!$E$5:$E$28252,"&lt;&gt;*调拨*")+SUMIFS(Sheet1!$F$5:$F$28252,Sheet1!$I$5:$I$28252,$B626,Sheet1!$L$5:$L$28252,$A626,Sheet1!$E$5:$E$28252,"*美团*",Sheet1!$D$5:$D$28252,"&lt;&gt;美团",Sheet1!$D$5:$D$28252,"&lt;&gt;内部转款",Sheet1!$D$5:$D$28252,"&lt;&gt;内部转账",Sheet1!$E$5:$E$28252,"&lt;&gt;*调拨*")</f>
        <v>0</v>
      </c>
      <c r="I626" s="32">
        <f>SUMIFS(Sheet1!$F$5:$F$28252,Sheet1!$I$5:$I$28252,$B626,Sheet1!$L$5:$L$28252,$A626,Sheet1!$D$5:$D$28252,"饿了么",Sheet1!$E$5:$E$28252,"&lt;&gt;*调拨*")+SUMIFS(Sheet1!$F$5:$F$28252,Sheet1!$I$5:$I$28252,$B626,Sheet1!$L$5:$L$28252,$A626,Sheet1!$E$5:$E$28252,"*饿了么*",Sheet1!$D$5:$D$28252,"&lt;&gt;饿了么",Sheet1!$D$5:$D$28252,"&lt;&gt;内部转款",Sheet1!$D$5:$D$28252,"&lt;&gt;内部转账",Sheet1!$E$5:$E$28252,"&lt;&gt;*调拨*")</f>
        <v>0</v>
      </c>
      <c r="J626" s="32">
        <f>SUMIFS(Sheet1!$F$5:$F$28252,Sheet1!$I$5:$I$28252,$B626,Sheet1!$L$5:$L$28252,$A626,Sheet1!$D$5:$D$28252,"健E卡",Sheet1!$E$5:$E$28252,"&lt;&gt;*调拨*")+SUMIFS(Sheet1!$F$5:$F$28252,Sheet1!$I$5:$I$28252,$B626,Sheet1!$L$5:$L$28252,$A626,Sheet1!$E$5:$E$28252,"*健E卡*",Sheet1!$D$5:$D$28252,"&lt;&gt;健E卡",Sheet1!$D$5:$D$28252,"&lt;&gt;内部转款",Sheet1!$D$5:$D$28252,"&lt;&gt;内部转账",Sheet1!$E$5:$E$28252,"&lt;&gt;*调拨*")</f>
        <v>0</v>
      </c>
      <c r="K626" s="32">
        <f>SUMIFS(Sheet1!$F$5:$F$28252,Sheet1!$I$5:$I$28252,$B626,Sheet1!$L$5:$L$28252,$A626,Sheet1!$D$5:$D$28252,"抖音",Sheet1!$E$5:$E$28252,"&lt;&gt;*调拨*")+SUMIFS(Sheet1!$F$5:$F$28252,Sheet1!$I$5:$I$28252,$B626,Sheet1!$L$5:$L$28252,$A626,Sheet1!$E$5:$E$28252,"*抖音*",Sheet1!$D$5:$D$28252,"&lt;&gt;抖音",Sheet1!$D$5:$D$28252,"&lt;&gt;内部转款",Sheet1!$D$5:$D$28252,"&lt;&gt;内部转账",Sheet1!$E$5:$E$28252,"&lt;&gt;*调拨*")</f>
        <v>0</v>
      </c>
      <c r="L626" s="32">
        <f>SUMIFS(Sheet1!$F$5:$F$28252,Sheet1!$I$5:$I$28252,$B626,Sheet1!$L$5:$L$28252,$A626,Sheet1!$D$5:$D$28252,"医卡通",Sheet1!$E$5:$E$28252,"&lt;&gt;*调拨*")+SUMIFS(Sheet1!$F$5:$F$28252,Sheet1!$I$5:$I$28252,$B626,Sheet1!$L$5:$L$28252,$A626,Sheet1!$E$5:$E$28252,"*医卡通*",Sheet1!$D$5:$D$28252,"&lt;&gt;医卡通",Sheet1!$D$5:$D$28252,"&lt;&gt;内部转款",Sheet1!$D$5:$D$28252,"&lt;&gt;内部转账",Sheet1!$E$5:$E$28252,"&lt;&gt;*调拨*")</f>
        <v>0</v>
      </c>
      <c r="M626" s="32">
        <f>SUMIFS(Sheet1!$F$5:$F$28252,Sheet1!$I$5:$I$28252,$B626,Sheet1!$L$5:$L$28252,$A626,Sheet1!$D$5:$D$28252,"企健网",Sheet1!$E$5:$E$28252,"&lt;&gt;*调拨*")+SUMIFS(Sheet1!$F$5:$F$28252,Sheet1!$I$5:$I$28252,$B626,Sheet1!$L$5:$L$28252,$A626,Sheet1!$E$5:$E$28252,"*企健网*",Sheet1!$D$5:$D$28252,"&lt;&gt;企健网",Sheet1!$D$5:$D$28252,"&lt;&gt;内部转款",Sheet1!$D$5:$D$28252,"&lt;&gt;内部转账",Sheet1!$E$5:$E$28252,"&lt;&gt;*调拨*")</f>
        <v>0</v>
      </c>
      <c r="N626" s="32">
        <f>SUMIFS(Sheet1!$F$5:$F$28252,Sheet1!$I$5:$I$28252,$B626,Sheet1!$L$5:$L$28252,$A626,Sheet1!$D$5:$D$28252,"银联",Sheet1!$E$5:$E$28252,"&lt;&gt;*调拨*")+SUMIFS(Sheet1!$F$5:$F$28252,Sheet1!$I$5:$I$28252,$B626,Sheet1!$L$5:$L$28252,$A626,Sheet1!$E$5:$E$28252,"*银联*",Sheet1!$D$5:$D$28252,"&lt;&gt;银联",Sheet1!$D$5:$D$28252,"&lt;&gt;内部转款",Sheet1!$D$5:$D$28252,"&lt;&gt;内部转账",Sheet1!$E$5:$E$28252,"&lt;&gt;*调拨*")</f>
        <v>0</v>
      </c>
      <c r="O626" s="32">
        <f>SUMIFS(Sheet1!$F$5:$F$28252,Sheet1!$I$5:$I$28252,$B626,Sheet1!$L$5:$L$28252,$A626,Sheet1!$D$5:$D$28252,"京东",Sheet1!$E$5:$E$28252,"&lt;&gt;*调拨*")+SUMIFS(Sheet1!$F$5:$F$28252,Sheet1!$I$5:$I$28252,$B626,Sheet1!$L$5:$L$28252,$A626,Sheet1!$E$5:$E$28252,"*京东*",Sheet1!$D$5:$D$28252,"&lt;&gt;京东",Sheet1!$D$5:$D$28252,"&lt;&gt;内部转款",Sheet1!$D$5:$D$28252,"&lt;&gt;内部转账",Sheet1!$E$5:$E$28252,"&lt;&gt;*调拨*")</f>
        <v>0</v>
      </c>
      <c r="P626" s="32">
        <f>SUMIFS(Sheet1!$F$5:$F$28252,Sheet1!$I$5:$I$28252,$B626,Sheet1!$L$5:$L$28252,$A626,Sheet1!$D$5:$D$28252,"药机微信",Sheet1!$E$5:$E$28252,"&lt;&gt;*调拨*")+SUMIFS(Sheet1!$F$5:$F$28252,Sheet1!$I$5:$I$28252,$B626,Sheet1!$L$5:$L$28252,$A626,Sheet1!$E$5:$E$28252,"*药机微信*",Sheet1!$D$5:$D$28252,"&lt;&gt;药机微信",Sheet1!$D$5:$D$28252,"&lt;&gt;内部转款",Sheet1!$D$5:$D$28252,"&lt;&gt;内部转账",Sheet1!$E$5:$E$28252,"&lt;&gt;*调拨*")</f>
        <v>0</v>
      </c>
      <c r="Q626" s="32">
        <f>SUMIFS(Sheet1!$F$5:$F$28252,Sheet1!$I$5:$I$28252,$B626,Sheet1!$L$5:$L$28252,$A626,Sheet1!$D$5:$D$28252,"亲情卡",Sheet1!$E$5:$E$28252,"&lt;&gt;*调拨*")+SUMIFS(Sheet1!$F$5:$F$28252,Sheet1!$I$5:$I$28252,$B626,Sheet1!$L$5:$L$28252,$A626,Sheet1!$E$5:$E$28252,"*亲情卡*",Sheet1!$D$5:$D$28252,"&lt;&gt;亲情卡",Sheet1!$D$5:$D$28252,"&lt;&gt;内部转款",Sheet1!$D$5:$D$28252,"&lt;&gt;内部转账",Sheet1!$E$5:$E$28252,"&lt;&gt;*调拨*")</f>
        <v>0</v>
      </c>
      <c r="R626" s="32">
        <f>SUMIFS(Sheet1!$F$5:$F$28252,Sheet1!$I$5:$I$28252,$B626,Sheet1!$L$5:$L$28252,$A626,Sheet1!$D$5:$D$28252,"优惠券",Sheet1!$E$5:$E$28252,"&lt;&gt;*调拨*")+SUMIFS(Sheet1!$F$5:$F$28252,Sheet1!$I$5:$I$28252,$B626,Sheet1!$L$5:$L$28252,$A626,Sheet1!$E$5:$E$28252,"*优惠券*",Sheet1!$D$5:$D$28252,"&lt;&gt;优惠券",Sheet1!$D$5:$D$28252,"&lt;&gt;内部转款",Sheet1!$D$5:$D$28252,"&lt;&gt;内部转账",Sheet1!$E$5:$E$28252,"&lt;&gt;*调拨*")</f>
        <v>0</v>
      </c>
      <c r="S626" s="32">
        <f>SUMIFS(Sheet1!$F$5:$F$28252,Sheet1!$I$5:$I$28252,$B626,Sheet1!$L$5:$L$28252,$A626,Sheet1!$D$5:$D$28252,"代金券",Sheet1!$E$5:$E$28252,"&lt;&gt;*调拨*")+SUMIFS(Sheet1!$F$5:$F$28252,Sheet1!$I$5:$I$28252,$B626,Sheet1!$L$5:$L$28252,$A626,Sheet1!$E$5:$E$28252,"*代金券*",Sheet1!$D$5:$D$28252,"&lt;&gt;代金券",Sheet1!$D$5:$D$28252,"&lt;&gt;内部转款",Sheet1!$D$5:$D$28252,"&lt;&gt;内部转账",Sheet1!$E$5:$E$28252,"&lt;&gt;*调拨*")</f>
        <v>0</v>
      </c>
      <c r="T626" s="32">
        <f>SUMIFS(Sheet1!$F$5:$F$28252,Sheet1!$I$5:$I$28252,$B626,Sheet1!$L$5:$L$28252,$A626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626,Sheet1!$L$5:$L$28252,$A626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626,Sheet1!$L$5:$L$28252,$A626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626,Sheet1!$L$5:$L$28252,$A626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6" s="32">
        <f>SUMIFS(Sheet1!$F$5:$F$28252,Sheet1!$I$5:$I$28252,$B626,Sheet1!$L$5:$L$28252,$A626,Sheet1!$E$5:$E$28252,"*调拨*")</f>
        <v>0</v>
      </c>
      <c r="V626" s="32">
        <f>SUMIFS(Sheet1!$F$5:$F$28252,Sheet1!$I$5:$I$28252,$B626,Sheet1!$L$5:$L$28252,$A626,Sheet1!$D$5:$D$28252,"储值",Sheet1!$E$5:$E$28252,"&lt;&gt;*调拨*")+SUMIFS(Sheet1!$F$5:$F$28252,Sheet1!$I$5:$I$28252,$B626,Sheet1!$L$5:$L$28252,$A626,Sheet1!$E$5:$E$28252,"*储值*",Sheet1!$D$5:$D$28252,"&lt;&gt;储值",Sheet1!$D$5:$D$28252,"&lt;&gt;内部转款",Sheet1!$D$5:$D$28252,"&lt;&gt;内部转账",Sheet1!$E$5:$E$28252,"&lt;&gt;*调拨*")</f>
        <v>0</v>
      </c>
      <c r="W626" s="32">
        <f>SUMIFS(Sheet1!$F$5:$F$28252,Sheet1!$I$5:$I$28252,$B626,Sheet1!$L$5:$L$28252,$A626,Sheet1!$D$5:$D$28252,"效期",Sheet1!$E$5:$E$28252,"&lt;&gt;*调拨*")+SUMIFS(Sheet1!$F$5:$F$28252,Sheet1!$I$5:$I$28252,$B626,Sheet1!$L$5:$L$28252,$A626,Sheet1!$E$5:$E$28252,"*效期*",Sheet1!$D$5:$D$28252,"&lt;&gt;效期",Sheet1!$D$5:$D$28252,"&lt;&gt;内部转款",Sheet1!$D$5:$D$28252,"&lt;&gt;内部转账",Sheet1!$E$5:$E$28252,"&lt;&gt;*调拨*")</f>
        <v>0</v>
      </c>
      <c r="X626" s="32">
        <f>SUMIFS(Sheet1!$F$5:$F$28252,Sheet1!$I$5:$I$28252,$B626,Sheet1!$L$5:$L$28252,$A626,Sheet1!$D$5:$D$28252,"内部转款",Sheet1!$E$5:$E$28252,"&lt;&gt;*调拨*")+SUMIFS(Sheet1!$F$5:$F$28252,Sheet1!$I$5:$I$28252,$B626,Sheet1!$L$5:$L$28252,$A626,Sheet1!$D$5:$D$28252,"内部转账",Sheet1!$E$5:$E$28252,"&lt;&gt;*调拨*")</f>
        <v>0</v>
      </c>
      <c r="Y626" s="32">
        <f t="shared" si="44"/>
        <v>0</v>
      </c>
      <c r="Z626" s="32">
        <f>SUMIFS(Sheet1!$F$5:$F$28252,Sheet1!$I$5:$I$28252,$B626,Sheet1!$L$5:$L$28252,$A626)</f>
        <v>0</v>
      </c>
      <c r="AA626" s="32">
        <f>SUMIFS(Sheet1!$G$5:$G$28252,Sheet1!$I$5:$I$28252,$B626,Sheet1!$L$5:$L$28252,$A626,Sheet1!$D$5:$D$28252,"工资",Sheet1!$E$5:$E$28252,"&lt;&gt;*调拨*")+SUMIFS(Sheet1!$G$5:$G$28252,Sheet1!$I$5:$I$28252,$B626,Sheet1!$L$5:$L$28252,$A626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26" s="32">
        <f>SUMIFS(Sheet1!$G$5:$G$28252,Sheet1!$I$5:$I$28252,$B626,Sheet1!$L$5:$L$28252,$A626,Sheet1!$D$5:$D$28252,"水费",Sheet1!$E$5:$E$28252,"&lt;&gt;*调拨*")+SUMIFS(Sheet1!$G$5:$G$28252,Sheet1!$I$5:$I$28252,$B626,Sheet1!$L$5:$L$28252,$A626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6" s="32">
        <f>SUMIFS(Sheet1!$G$5:$G$28252,Sheet1!$I$5:$I$28252,$B626,Sheet1!$L$5:$L$28252,$A626,Sheet1!$D$5:$D$28252,"电费",Sheet1!$E$5:$E$28252,"&lt;&gt;*调拨*")+SUMIFS(Sheet1!$G$5:$G$28252,Sheet1!$I$5:$I$28252,$B626,Sheet1!$L$5:$L$28252,$A626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6" s="32">
        <f>SUMIFS(Sheet1!$G$5:$G$28252,Sheet1!$I$5:$I$28252,$B626,Sheet1!$L$5:$L$28252,$A626,Sheet1!$D$5:$D$28252,"宽带费",Sheet1!$E$5:$E$28252,"&lt;&gt;*调拨*")+SUMIFS(Sheet1!$G$5:$G$28252,Sheet1!$I$5:$I$28252,$B626,Sheet1!$L$5:$L$28252,$A626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6" s="32">
        <f>SUMIFS(Sheet1!$G$5:$G$28252,Sheet1!$I$5:$I$28252,$B626,Sheet1!$L$5:$L$28252,$A626,Sheet1!$D$5:$D$28252,"办公费",Sheet1!$E$5:$E$28252,"&lt;&gt;*调拨*")+SUMIFS(Sheet1!$G$5:$G$28252,Sheet1!$I$5:$I$28252,$B626,Sheet1!$L$5:$L$28252,$A626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6" s="32">
        <f>SUMIFS(Sheet1!$G$5:$G$28252,Sheet1!$I$5:$I$28252,$B626,Sheet1!$L$5:$L$28252,$A626,Sheet1!$D$5:$D$28252,"话费",Sheet1!$E$5:$E$28252,"&lt;&gt;*调拨*")+SUMIFS(Sheet1!$G$5:$G$28252,Sheet1!$I$5:$I$28252,$B626,Sheet1!$L$5:$L$28252,$A626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6" s="32">
        <f>SUMIFS(Sheet1!$G$5:$G$28252,Sheet1!$I$5:$I$28252,$B626,Sheet1!$L$5:$L$28252,$A626,Sheet1!$D$5:$D$28252,"房租",Sheet1!$E$5:$E$28252,"&lt;&gt;*调拨*")+SUMIFS(Sheet1!$G$5:$G$28252,Sheet1!$I$5:$I$28252,$B626,Sheet1!$L$5:$L$28252,$A626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6" s="32">
        <f>SUMIFS(Sheet1!$G$5:$G$28252,Sheet1!$I$5:$I$28252,$B626,Sheet1!$L$5:$L$28252,$A626,Sheet1!$E$5:$E$28252,"*调拨*")</f>
        <v>0</v>
      </c>
      <c r="AI626" s="32">
        <f>SUMIFS(Sheet1!$G$5:$G$28252,Sheet1!$I$5:$I$28252,$B626,Sheet1!$L$5:$L$28252,$A626,Sheet1!$D$5:$D$28252,"内部转款",Sheet1!$E$5:$E$28252,"&lt;&gt;*调拨*")+SUMIFS(Sheet1!$G$5:$G$28252,Sheet1!$I$5:$I$28252,$B626,Sheet1!$L$5:$L$28252,$A626,Sheet1!$D$5:$D$28252,"内部转账",Sheet1!$E$5:$E$28252,"&lt;&gt;*调拨*")</f>
        <v>0</v>
      </c>
      <c r="AJ626" s="32">
        <f t="shared" si="45"/>
        <v>0</v>
      </c>
      <c r="AK626" s="32">
        <f>SUMIFS(Sheet1!$G$5:$G$28252,Sheet1!$I$5:$I$28252,$B626,Sheet1!$L$5:$L$28252,$A626)</f>
        <v>0</v>
      </c>
      <c r="AL626" s="32">
        <f t="shared" si="46"/>
        <v>0</v>
      </c>
    </row>
    <row r="627" ht="16.5" spans="1:38">
      <c r="A627" s="30">
        <v>202612</v>
      </c>
      <c r="B627" s="31" t="s">
        <v>45</v>
      </c>
      <c r="C627" s="32">
        <f>SUMIFS(Sheet1!$F$5:$F$28252,Sheet1!$I$5:$I$28252,$B627,Sheet1!$L$5:$L$28252,$A627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27" s="32">
        <f>SUMIFS(Sheet1!$F$5:$F$28252,Sheet1!$I$5:$I$28252,$B627,Sheet1!$L$5:$L$28252,$A627,Sheet1!$D$5:$D$28252,"医保即时拨付",Sheet1!$E$5:$E$28252,"&lt;&gt;*调拨*")+SUMIFS(Sheet1!$F$5:$F$28252,Sheet1!$I$5:$I$28252,$B627,Sheet1!$L$5:$L$28252,$A627,Sheet1!$E$5:$E$28252,"*医保即时拨付*",Sheet1!$D$5:$D$28252,"&lt;&gt;医保即时拨付",Sheet1!$D$5:$D$28252,"&lt;&gt;内部转款",Sheet1!$D$5:$D$28252,"&lt;&gt;内部转账",Sheet1!$E$5:$E$28252,"&lt;&gt;*调拨*")</f>
        <v>0</v>
      </c>
      <c r="E627" s="32">
        <f>SUMIFS(Sheet1!$F$5:$F$28252,Sheet1!$I$5:$I$28252,$B627,Sheet1!$L$5:$L$28252,$A627,Sheet1!$D$5:$D$28252,"医保",Sheet1!$E$5:$E$28252,"&lt;&gt;*调拨*",Sheet1!$E$5:$E$28252,"&lt;&gt;*医保即时拨付*")+SUMIFS(Sheet1!$F$5:$F$28252,Sheet1!$I$5:$I$28252,$B627,Sheet1!$L$5:$L$28252,$A627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7" s="32">
        <f>SUMIFS(Sheet1!$F$5:$F$28252,Sheet1!$I$5:$I$28252,$B627,Sheet1!$L$5:$L$28252,$A627,Sheet1!$D$5:$D$28252,"聚合",Sheet1!$E$5:$E$28252,"&lt;&gt;*调拨*")+SUMIFS(Sheet1!$F$5:$F$28252,Sheet1!$I$5:$I$28252,$B627,Sheet1!$L$5:$L$28252,$A627,Sheet1!$E$5:$E$28252,"*聚合*",Sheet1!$D$5:$D$28252,"&lt;&gt;聚合",Sheet1!$D$5:$D$28252,"&lt;&gt;内部转款",Sheet1!$D$5:$D$28252,"&lt;&gt;内部转账",Sheet1!$E$5:$E$28252,"&lt;&gt;*调拨*")</f>
        <v>0</v>
      </c>
      <c r="G627" s="32">
        <f>SUMIFS(Sheet1!$F$5:$F$28252,Sheet1!$I$5:$I$28252,$B627,Sheet1!$L$5:$L$28252,$A627,Sheet1!$D$5:$D$28252,"24小时微信",Sheet1!$E$5:$E$28252,"&lt;&gt;*调拨*")+SUMIFS(Sheet1!$F$5:$F$28252,Sheet1!$I$5:$I$28252,$B627,Sheet1!$L$5:$L$28252,$A627,Sheet1!$E$5:$E$28252,"*24小时微信*",Sheet1!$D$5:$D$28252,"&lt;&gt;24小时微信",Sheet1!$D$5:$D$28252,"&lt;&gt;内部转款",Sheet1!$D$5:$D$28252,"&lt;&gt;内部转账",Sheet1!$E$5:$E$28252,"&lt;&gt;*调拨*")</f>
        <v>0</v>
      </c>
      <c r="H627" s="32">
        <f>SUMIFS(Sheet1!$F$5:$F$28252,Sheet1!$I$5:$I$28252,$B627,Sheet1!$L$5:$L$28252,$A627,Sheet1!$D$5:$D$28252,"美团",Sheet1!$E$5:$E$28252,"&lt;&gt;*调拨*")+SUMIFS(Sheet1!$F$5:$F$28252,Sheet1!$I$5:$I$28252,$B627,Sheet1!$L$5:$L$28252,$A627,Sheet1!$E$5:$E$28252,"*美团*",Sheet1!$D$5:$D$28252,"&lt;&gt;美团",Sheet1!$D$5:$D$28252,"&lt;&gt;内部转款",Sheet1!$D$5:$D$28252,"&lt;&gt;内部转账",Sheet1!$E$5:$E$28252,"&lt;&gt;*调拨*")</f>
        <v>0</v>
      </c>
      <c r="I627" s="32">
        <f>SUMIFS(Sheet1!$F$5:$F$28252,Sheet1!$I$5:$I$28252,$B627,Sheet1!$L$5:$L$28252,$A627,Sheet1!$D$5:$D$28252,"饿了么",Sheet1!$E$5:$E$28252,"&lt;&gt;*调拨*")+SUMIFS(Sheet1!$F$5:$F$28252,Sheet1!$I$5:$I$28252,$B627,Sheet1!$L$5:$L$28252,$A627,Sheet1!$E$5:$E$28252,"*饿了么*",Sheet1!$D$5:$D$28252,"&lt;&gt;饿了么",Sheet1!$D$5:$D$28252,"&lt;&gt;内部转款",Sheet1!$D$5:$D$28252,"&lt;&gt;内部转账",Sheet1!$E$5:$E$28252,"&lt;&gt;*调拨*")</f>
        <v>0</v>
      </c>
      <c r="J627" s="32">
        <f>SUMIFS(Sheet1!$F$5:$F$28252,Sheet1!$I$5:$I$28252,$B627,Sheet1!$L$5:$L$28252,$A627,Sheet1!$D$5:$D$28252,"健E卡",Sheet1!$E$5:$E$28252,"&lt;&gt;*调拨*")+SUMIFS(Sheet1!$F$5:$F$28252,Sheet1!$I$5:$I$28252,$B627,Sheet1!$L$5:$L$28252,$A627,Sheet1!$E$5:$E$28252,"*健E卡*",Sheet1!$D$5:$D$28252,"&lt;&gt;健E卡",Sheet1!$D$5:$D$28252,"&lt;&gt;内部转款",Sheet1!$D$5:$D$28252,"&lt;&gt;内部转账",Sheet1!$E$5:$E$28252,"&lt;&gt;*调拨*")</f>
        <v>0</v>
      </c>
      <c r="K627" s="32">
        <f>SUMIFS(Sheet1!$F$5:$F$28252,Sheet1!$I$5:$I$28252,$B627,Sheet1!$L$5:$L$28252,$A627,Sheet1!$D$5:$D$28252,"抖音",Sheet1!$E$5:$E$28252,"&lt;&gt;*调拨*")+SUMIFS(Sheet1!$F$5:$F$28252,Sheet1!$I$5:$I$28252,$B627,Sheet1!$L$5:$L$28252,$A627,Sheet1!$E$5:$E$28252,"*抖音*",Sheet1!$D$5:$D$28252,"&lt;&gt;抖音",Sheet1!$D$5:$D$28252,"&lt;&gt;内部转款",Sheet1!$D$5:$D$28252,"&lt;&gt;内部转账",Sheet1!$E$5:$E$28252,"&lt;&gt;*调拨*")</f>
        <v>0</v>
      </c>
      <c r="L627" s="32">
        <f>SUMIFS(Sheet1!$F$5:$F$28252,Sheet1!$I$5:$I$28252,$B627,Sheet1!$L$5:$L$28252,$A627,Sheet1!$D$5:$D$28252,"医卡通",Sheet1!$E$5:$E$28252,"&lt;&gt;*调拨*")+SUMIFS(Sheet1!$F$5:$F$28252,Sheet1!$I$5:$I$28252,$B627,Sheet1!$L$5:$L$28252,$A627,Sheet1!$E$5:$E$28252,"*医卡通*",Sheet1!$D$5:$D$28252,"&lt;&gt;医卡通",Sheet1!$D$5:$D$28252,"&lt;&gt;内部转款",Sheet1!$D$5:$D$28252,"&lt;&gt;内部转账",Sheet1!$E$5:$E$28252,"&lt;&gt;*调拨*")</f>
        <v>0</v>
      </c>
      <c r="M627" s="32">
        <f>SUMIFS(Sheet1!$F$5:$F$28252,Sheet1!$I$5:$I$28252,$B627,Sheet1!$L$5:$L$28252,$A627,Sheet1!$D$5:$D$28252,"企健网",Sheet1!$E$5:$E$28252,"&lt;&gt;*调拨*")+SUMIFS(Sheet1!$F$5:$F$28252,Sheet1!$I$5:$I$28252,$B627,Sheet1!$L$5:$L$28252,$A627,Sheet1!$E$5:$E$28252,"*企健网*",Sheet1!$D$5:$D$28252,"&lt;&gt;企健网",Sheet1!$D$5:$D$28252,"&lt;&gt;内部转款",Sheet1!$D$5:$D$28252,"&lt;&gt;内部转账",Sheet1!$E$5:$E$28252,"&lt;&gt;*调拨*")</f>
        <v>0</v>
      </c>
      <c r="N627" s="32">
        <f>SUMIFS(Sheet1!$F$5:$F$28252,Sheet1!$I$5:$I$28252,$B627,Sheet1!$L$5:$L$28252,$A627,Sheet1!$D$5:$D$28252,"银联",Sheet1!$E$5:$E$28252,"&lt;&gt;*调拨*")+SUMIFS(Sheet1!$F$5:$F$28252,Sheet1!$I$5:$I$28252,$B627,Sheet1!$L$5:$L$28252,$A627,Sheet1!$E$5:$E$28252,"*银联*",Sheet1!$D$5:$D$28252,"&lt;&gt;银联",Sheet1!$D$5:$D$28252,"&lt;&gt;内部转款",Sheet1!$D$5:$D$28252,"&lt;&gt;内部转账",Sheet1!$E$5:$E$28252,"&lt;&gt;*调拨*")</f>
        <v>0</v>
      </c>
      <c r="O627" s="32">
        <f>SUMIFS(Sheet1!$F$5:$F$28252,Sheet1!$I$5:$I$28252,$B627,Sheet1!$L$5:$L$28252,$A627,Sheet1!$D$5:$D$28252,"京东",Sheet1!$E$5:$E$28252,"&lt;&gt;*调拨*")+SUMIFS(Sheet1!$F$5:$F$28252,Sheet1!$I$5:$I$28252,$B627,Sheet1!$L$5:$L$28252,$A627,Sheet1!$E$5:$E$28252,"*京东*",Sheet1!$D$5:$D$28252,"&lt;&gt;京东",Sheet1!$D$5:$D$28252,"&lt;&gt;内部转款",Sheet1!$D$5:$D$28252,"&lt;&gt;内部转账",Sheet1!$E$5:$E$28252,"&lt;&gt;*调拨*")</f>
        <v>0</v>
      </c>
      <c r="P627" s="32">
        <f>SUMIFS(Sheet1!$F$5:$F$28252,Sheet1!$I$5:$I$28252,$B627,Sheet1!$L$5:$L$28252,$A627,Sheet1!$D$5:$D$28252,"药机微信",Sheet1!$E$5:$E$28252,"&lt;&gt;*调拨*")+SUMIFS(Sheet1!$F$5:$F$28252,Sheet1!$I$5:$I$28252,$B627,Sheet1!$L$5:$L$28252,$A627,Sheet1!$E$5:$E$28252,"*药机微信*",Sheet1!$D$5:$D$28252,"&lt;&gt;药机微信",Sheet1!$D$5:$D$28252,"&lt;&gt;内部转款",Sheet1!$D$5:$D$28252,"&lt;&gt;内部转账",Sheet1!$E$5:$E$28252,"&lt;&gt;*调拨*")</f>
        <v>0</v>
      </c>
      <c r="Q627" s="32">
        <f>SUMIFS(Sheet1!$F$5:$F$28252,Sheet1!$I$5:$I$28252,$B627,Sheet1!$L$5:$L$28252,$A627,Sheet1!$D$5:$D$28252,"亲情卡",Sheet1!$E$5:$E$28252,"&lt;&gt;*调拨*")+SUMIFS(Sheet1!$F$5:$F$28252,Sheet1!$I$5:$I$28252,$B627,Sheet1!$L$5:$L$28252,$A627,Sheet1!$E$5:$E$28252,"*亲情卡*",Sheet1!$D$5:$D$28252,"&lt;&gt;亲情卡",Sheet1!$D$5:$D$28252,"&lt;&gt;内部转款",Sheet1!$D$5:$D$28252,"&lt;&gt;内部转账",Sheet1!$E$5:$E$28252,"&lt;&gt;*调拨*")</f>
        <v>0</v>
      </c>
      <c r="R627" s="32">
        <f>SUMIFS(Sheet1!$F$5:$F$28252,Sheet1!$I$5:$I$28252,$B627,Sheet1!$L$5:$L$28252,$A627,Sheet1!$D$5:$D$28252,"优惠券",Sheet1!$E$5:$E$28252,"&lt;&gt;*调拨*")+SUMIFS(Sheet1!$F$5:$F$28252,Sheet1!$I$5:$I$28252,$B627,Sheet1!$L$5:$L$28252,$A627,Sheet1!$E$5:$E$28252,"*优惠券*",Sheet1!$D$5:$D$28252,"&lt;&gt;优惠券",Sheet1!$D$5:$D$28252,"&lt;&gt;内部转款",Sheet1!$D$5:$D$28252,"&lt;&gt;内部转账",Sheet1!$E$5:$E$28252,"&lt;&gt;*调拨*")</f>
        <v>0</v>
      </c>
      <c r="S627" s="32">
        <f>SUMIFS(Sheet1!$F$5:$F$28252,Sheet1!$I$5:$I$28252,$B627,Sheet1!$L$5:$L$28252,$A627,Sheet1!$D$5:$D$28252,"代金券",Sheet1!$E$5:$E$28252,"&lt;&gt;*调拨*")+SUMIFS(Sheet1!$F$5:$F$28252,Sheet1!$I$5:$I$28252,$B627,Sheet1!$L$5:$L$28252,$A627,Sheet1!$E$5:$E$28252,"*代金券*",Sheet1!$D$5:$D$28252,"&lt;&gt;代金券",Sheet1!$D$5:$D$28252,"&lt;&gt;内部转款",Sheet1!$D$5:$D$28252,"&lt;&gt;内部转账",Sheet1!$E$5:$E$28252,"&lt;&gt;*调拨*")</f>
        <v>0</v>
      </c>
      <c r="T627" s="32">
        <f>SUMIFS(Sheet1!$F$5:$F$28252,Sheet1!$I$5:$I$28252,$B627,Sheet1!$L$5:$L$28252,$A627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627,Sheet1!$L$5:$L$28252,$A627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627,Sheet1!$L$5:$L$28252,$A627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627,Sheet1!$L$5:$L$28252,$A627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7" s="32">
        <f>SUMIFS(Sheet1!$F$5:$F$28252,Sheet1!$I$5:$I$28252,$B627,Sheet1!$L$5:$L$28252,$A627,Sheet1!$E$5:$E$28252,"*调拨*")</f>
        <v>0</v>
      </c>
      <c r="V627" s="32">
        <f>SUMIFS(Sheet1!$F$5:$F$28252,Sheet1!$I$5:$I$28252,$B627,Sheet1!$L$5:$L$28252,$A627,Sheet1!$D$5:$D$28252,"储值",Sheet1!$E$5:$E$28252,"&lt;&gt;*调拨*")+SUMIFS(Sheet1!$F$5:$F$28252,Sheet1!$I$5:$I$28252,$B627,Sheet1!$L$5:$L$28252,$A627,Sheet1!$E$5:$E$28252,"*储值*",Sheet1!$D$5:$D$28252,"&lt;&gt;储值",Sheet1!$D$5:$D$28252,"&lt;&gt;内部转款",Sheet1!$D$5:$D$28252,"&lt;&gt;内部转账",Sheet1!$E$5:$E$28252,"&lt;&gt;*调拨*")</f>
        <v>0</v>
      </c>
      <c r="W627" s="32">
        <f>SUMIFS(Sheet1!$F$5:$F$28252,Sheet1!$I$5:$I$28252,$B627,Sheet1!$L$5:$L$28252,$A627,Sheet1!$D$5:$D$28252,"效期",Sheet1!$E$5:$E$28252,"&lt;&gt;*调拨*")+SUMIFS(Sheet1!$F$5:$F$28252,Sheet1!$I$5:$I$28252,$B627,Sheet1!$L$5:$L$28252,$A627,Sheet1!$E$5:$E$28252,"*效期*",Sheet1!$D$5:$D$28252,"&lt;&gt;效期",Sheet1!$D$5:$D$28252,"&lt;&gt;内部转款",Sheet1!$D$5:$D$28252,"&lt;&gt;内部转账",Sheet1!$E$5:$E$28252,"&lt;&gt;*调拨*")</f>
        <v>0</v>
      </c>
      <c r="X627" s="32">
        <f>SUMIFS(Sheet1!$F$5:$F$28252,Sheet1!$I$5:$I$28252,$B627,Sheet1!$L$5:$L$28252,$A627,Sheet1!$D$5:$D$28252,"内部转款",Sheet1!$E$5:$E$28252,"&lt;&gt;*调拨*")+SUMIFS(Sheet1!$F$5:$F$28252,Sheet1!$I$5:$I$28252,$B627,Sheet1!$L$5:$L$28252,$A627,Sheet1!$D$5:$D$28252,"内部转账",Sheet1!$E$5:$E$28252,"&lt;&gt;*调拨*")</f>
        <v>0</v>
      </c>
      <c r="Y627" s="32">
        <f t="shared" si="44"/>
        <v>0</v>
      </c>
      <c r="Z627" s="32">
        <f>SUMIFS(Sheet1!$F$5:$F$28252,Sheet1!$I$5:$I$28252,$B627,Sheet1!$L$5:$L$28252,$A627)</f>
        <v>0</v>
      </c>
      <c r="AA627" s="32">
        <f>SUMIFS(Sheet1!$G$5:$G$28252,Sheet1!$I$5:$I$28252,$B627,Sheet1!$L$5:$L$28252,$A627,Sheet1!$D$5:$D$28252,"工资",Sheet1!$E$5:$E$28252,"&lt;&gt;*调拨*")+SUMIFS(Sheet1!$G$5:$G$28252,Sheet1!$I$5:$I$28252,$B627,Sheet1!$L$5:$L$28252,$A627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27" s="32">
        <f>SUMIFS(Sheet1!$G$5:$G$28252,Sheet1!$I$5:$I$28252,$B627,Sheet1!$L$5:$L$28252,$A627,Sheet1!$D$5:$D$28252,"水费",Sheet1!$E$5:$E$28252,"&lt;&gt;*调拨*")+SUMIFS(Sheet1!$G$5:$G$28252,Sheet1!$I$5:$I$28252,$B627,Sheet1!$L$5:$L$28252,$A627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7" s="32">
        <f>SUMIFS(Sheet1!$G$5:$G$28252,Sheet1!$I$5:$I$28252,$B627,Sheet1!$L$5:$L$28252,$A627,Sheet1!$D$5:$D$28252,"电费",Sheet1!$E$5:$E$28252,"&lt;&gt;*调拨*")+SUMIFS(Sheet1!$G$5:$G$28252,Sheet1!$I$5:$I$28252,$B627,Sheet1!$L$5:$L$28252,$A627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7" s="32">
        <f>SUMIFS(Sheet1!$G$5:$G$28252,Sheet1!$I$5:$I$28252,$B627,Sheet1!$L$5:$L$28252,$A627,Sheet1!$D$5:$D$28252,"宽带费",Sheet1!$E$5:$E$28252,"&lt;&gt;*调拨*")+SUMIFS(Sheet1!$G$5:$G$28252,Sheet1!$I$5:$I$28252,$B627,Sheet1!$L$5:$L$28252,$A627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7" s="32">
        <f>SUMIFS(Sheet1!$G$5:$G$28252,Sheet1!$I$5:$I$28252,$B627,Sheet1!$L$5:$L$28252,$A627,Sheet1!$D$5:$D$28252,"办公费",Sheet1!$E$5:$E$28252,"&lt;&gt;*调拨*")+SUMIFS(Sheet1!$G$5:$G$28252,Sheet1!$I$5:$I$28252,$B627,Sheet1!$L$5:$L$28252,$A627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7" s="32">
        <f>SUMIFS(Sheet1!$G$5:$G$28252,Sheet1!$I$5:$I$28252,$B627,Sheet1!$L$5:$L$28252,$A627,Sheet1!$D$5:$D$28252,"话费",Sheet1!$E$5:$E$28252,"&lt;&gt;*调拨*")+SUMIFS(Sheet1!$G$5:$G$28252,Sheet1!$I$5:$I$28252,$B627,Sheet1!$L$5:$L$28252,$A627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7" s="32">
        <f>SUMIFS(Sheet1!$G$5:$G$28252,Sheet1!$I$5:$I$28252,$B627,Sheet1!$L$5:$L$28252,$A627,Sheet1!$D$5:$D$28252,"房租",Sheet1!$E$5:$E$28252,"&lt;&gt;*调拨*")+SUMIFS(Sheet1!$G$5:$G$28252,Sheet1!$I$5:$I$28252,$B627,Sheet1!$L$5:$L$28252,$A627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7" s="32">
        <f>SUMIFS(Sheet1!$G$5:$G$28252,Sheet1!$I$5:$I$28252,$B627,Sheet1!$L$5:$L$28252,$A627,Sheet1!$E$5:$E$28252,"*调拨*")</f>
        <v>0</v>
      </c>
      <c r="AI627" s="32">
        <f>SUMIFS(Sheet1!$G$5:$G$28252,Sheet1!$I$5:$I$28252,$B627,Sheet1!$L$5:$L$28252,$A627,Sheet1!$D$5:$D$28252,"内部转款",Sheet1!$E$5:$E$28252,"&lt;&gt;*调拨*")+SUMIFS(Sheet1!$G$5:$G$28252,Sheet1!$I$5:$I$28252,$B627,Sheet1!$L$5:$L$28252,$A627,Sheet1!$D$5:$D$28252,"内部转账",Sheet1!$E$5:$E$28252,"&lt;&gt;*调拨*")</f>
        <v>0</v>
      </c>
      <c r="AJ627" s="32">
        <f t="shared" si="45"/>
        <v>0</v>
      </c>
      <c r="AK627" s="32">
        <f>SUMIFS(Sheet1!$G$5:$G$28252,Sheet1!$I$5:$I$28252,$B627,Sheet1!$L$5:$L$28252,$A627)</f>
        <v>0</v>
      </c>
      <c r="AL627" s="32">
        <f t="shared" si="46"/>
        <v>0</v>
      </c>
    </row>
    <row r="628" ht="16.5" spans="1:38">
      <c r="A628" s="30">
        <v>202612</v>
      </c>
      <c r="B628" s="31" t="s">
        <v>534</v>
      </c>
      <c r="C628" s="32">
        <f>SUMIFS(Sheet1!$F$5:$F$28252,Sheet1!$I$5:$I$28252,$B628,Sheet1!$L$5:$L$28252,$A628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28" s="32">
        <f>SUMIFS(Sheet1!$F$5:$F$28252,Sheet1!$I$5:$I$28252,$B628,Sheet1!$L$5:$L$28252,$A628,Sheet1!$D$5:$D$28252,"医保即时拨付",Sheet1!$E$5:$E$28252,"&lt;&gt;*调拨*")+SUMIFS(Sheet1!$F$5:$F$28252,Sheet1!$I$5:$I$28252,$B628,Sheet1!$L$5:$L$28252,$A628,Sheet1!$E$5:$E$28252,"*医保即时拨付*",Sheet1!$D$5:$D$28252,"&lt;&gt;医保即时拨付",Sheet1!$D$5:$D$28252,"&lt;&gt;内部转款",Sheet1!$D$5:$D$28252,"&lt;&gt;内部转账",Sheet1!$E$5:$E$28252,"&lt;&gt;*调拨*")</f>
        <v>0</v>
      </c>
      <c r="E628" s="32">
        <f>SUMIFS(Sheet1!$F$5:$F$28252,Sheet1!$I$5:$I$28252,$B628,Sheet1!$L$5:$L$28252,$A628,Sheet1!$D$5:$D$28252,"医保",Sheet1!$E$5:$E$28252,"&lt;&gt;*调拨*",Sheet1!$E$5:$E$28252,"&lt;&gt;*医保即时拨付*")+SUMIFS(Sheet1!$F$5:$F$28252,Sheet1!$I$5:$I$28252,$B628,Sheet1!$L$5:$L$28252,$A628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8" s="32">
        <f>SUMIFS(Sheet1!$F$5:$F$28252,Sheet1!$I$5:$I$28252,$B628,Sheet1!$L$5:$L$28252,$A628,Sheet1!$D$5:$D$28252,"聚合",Sheet1!$E$5:$E$28252,"&lt;&gt;*调拨*")+SUMIFS(Sheet1!$F$5:$F$28252,Sheet1!$I$5:$I$28252,$B628,Sheet1!$L$5:$L$28252,$A628,Sheet1!$E$5:$E$28252,"*聚合*",Sheet1!$D$5:$D$28252,"&lt;&gt;聚合",Sheet1!$D$5:$D$28252,"&lt;&gt;内部转款",Sheet1!$D$5:$D$28252,"&lt;&gt;内部转账",Sheet1!$E$5:$E$28252,"&lt;&gt;*调拨*")</f>
        <v>0</v>
      </c>
      <c r="G628" s="32">
        <f>SUMIFS(Sheet1!$F$5:$F$28252,Sheet1!$I$5:$I$28252,$B628,Sheet1!$L$5:$L$28252,$A628,Sheet1!$D$5:$D$28252,"24小时微信",Sheet1!$E$5:$E$28252,"&lt;&gt;*调拨*")+SUMIFS(Sheet1!$F$5:$F$28252,Sheet1!$I$5:$I$28252,$B628,Sheet1!$L$5:$L$28252,$A628,Sheet1!$E$5:$E$28252,"*24小时微信*",Sheet1!$D$5:$D$28252,"&lt;&gt;24小时微信",Sheet1!$D$5:$D$28252,"&lt;&gt;内部转款",Sheet1!$D$5:$D$28252,"&lt;&gt;内部转账",Sheet1!$E$5:$E$28252,"&lt;&gt;*调拨*")</f>
        <v>0</v>
      </c>
      <c r="H628" s="32">
        <f>SUMIFS(Sheet1!$F$5:$F$28252,Sheet1!$I$5:$I$28252,$B628,Sheet1!$L$5:$L$28252,$A628,Sheet1!$D$5:$D$28252,"美团",Sheet1!$E$5:$E$28252,"&lt;&gt;*调拨*")+SUMIFS(Sheet1!$F$5:$F$28252,Sheet1!$I$5:$I$28252,$B628,Sheet1!$L$5:$L$28252,$A628,Sheet1!$E$5:$E$28252,"*美团*",Sheet1!$D$5:$D$28252,"&lt;&gt;美团",Sheet1!$D$5:$D$28252,"&lt;&gt;内部转款",Sheet1!$D$5:$D$28252,"&lt;&gt;内部转账",Sheet1!$E$5:$E$28252,"&lt;&gt;*调拨*")</f>
        <v>0</v>
      </c>
      <c r="I628" s="32">
        <f>SUMIFS(Sheet1!$F$5:$F$28252,Sheet1!$I$5:$I$28252,$B628,Sheet1!$L$5:$L$28252,$A628,Sheet1!$D$5:$D$28252,"饿了么",Sheet1!$E$5:$E$28252,"&lt;&gt;*调拨*")+SUMIFS(Sheet1!$F$5:$F$28252,Sheet1!$I$5:$I$28252,$B628,Sheet1!$L$5:$L$28252,$A628,Sheet1!$E$5:$E$28252,"*饿了么*",Sheet1!$D$5:$D$28252,"&lt;&gt;饿了么",Sheet1!$D$5:$D$28252,"&lt;&gt;内部转款",Sheet1!$D$5:$D$28252,"&lt;&gt;内部转账",Sheet1!$E$5:$E$28252,"&lt;&gt;*调拨*")</f>
        <v>0</v>
      </c>
      <c r="J628" s="32">
        <f>SUMIFS(Sheet1!$F$5:$F$28252,Sheet1!$I$5:$I$28252,$B628,Sheet1!$L$5:$L$28252,$A628,Sheet1!$D$5:$D$28252,"健E卡",Sheet1!$E$5:$E$28252,"&lt;&gt;*调拨*")+SUMIFS(Sheet1!$F$5:$F$28252,Sheet1!$I$5:$I$28252,$B628,Sheet1!$L$5:$L$28252,$A628,Sheet1!$E$5:$E$28252,"*健E卡*",Sheet1!$D$5:$D$28252,"&lt;&gt;健E卡",Sheet1!$D$5:$D$28252,"&lt;&gt;内部转款",Sheet1!$D$5:$D$28252,"&lt;&gt;内部转账",Sheet1!$E$5:$E$28252,"&lt;&gt;*调拨*")</f>
        <v>0</v>
      </c>
      <c r="K628" s="32">
        <f>SUMIFS(Sheet1!$F$5:$F$28252,Sheet1!$I$5:$I$28252,$B628,Sheet1!$L$5:$L$28252,$A628,Sheet1!$D$5:$D$28252,"抖音",Sheet1!$E$5:$E$28252,"&lt;&gt;*调拨*")+SUMIFS(Sheet1!$F$5:$F$28252,Sheet1!$I$5:$I$28252,$B628,Sheet1!$L$5:$L$28252,$A628,Sheet1!$E$5:$E$28252,"*抖音*",Sheet1!$D$5:$D$28252,"&lt;&gt;抖音",Sheet1!$D$5:$D$28252,"&lt;&gt;内部转款",Sheet1!$D$5:$D$28252,"&lt;&gt;内部转账",Sheet1!$E$5:$E$28252,"&lt;&gt;*调拨*")</f>
        <v>0</v>
      </c>
      <c r="L628" s="32">
        <f>SUMIFS(Sheet1!$F$5:$F$28252,Sheet1!$I$5:$I$28252,$B628,Sheet1!$L$5:$L$28252,$A628,Sheet1!$D$5:$D$28252,"医卡通",Sheet1!$E$5:$E$28252,"&lt;&gt;*调拨*")+SUMIFS(Sheet1!$F$5:$F$28252,Sheet1!$I$5:$I$28252,$B628,Sheet1!$L$5:$L$28252,$A628,Sheet1!$E$5:$E$28252,"*医卡通*",Sheet1!$D$5:$D$28252,"&lt;&gt;医卡通",Sheet1!$D$5:$D$28252,"&lt;&gt;内部转款",Sheet1!$D$5:$D$28252,"&lt;&gt;内部转账",Sheet1!$E$5:$E$28252,"&lt;&gt;*调拨*")</f>
        <v>0</v>
      </c>
      <c r="M628" s="32">
        <f>SUMIFS(Sheet1!$F$5:$F$28252,Sheet1!$I$5:$I$28252,$B628,Sheet1!$L$5:$L$28252,$A628,Sheet1!$D$5:$D$28252,"企健网",Sheet1!$E$5:$E$28252,"&lt;&gt;*调拨*")+SUMIFS(Sheet1!$F$5:$F$28252,Sheet1!$I$5:$I$28252,$B628,Sheet1!$L$5:$L$28252,$A628,Sheet1!$E$5:$E$28252,"*企健网*",Sheet1!$D$5:$D$28252,"&lt;&gt;企健网",Sheet1!$D$5:$D$28252,"&lt;&gt;内部转款",Sheet1!$D$5:$D$28252,"&lt;&gt;内部转账",Sheet1!$E$5:$E$28252,"&lt;&gt;*调拨*")</f>
        <v>0</v>
      </c>
      <c r="N628" s="32">
        <f>SUMIFS(Sheet1!$F$5:$F$28252,Sheet1!$I$5:$I$28252,$B628,Sheet1!$L$5:$L$28252,$A628,Sheet1!$D$5:$D$28252,"银联",Sheet1!$E$5:$E$28252,"&lt;&gt;*调拨*")+SUMIFS(Sheet1!$F$5:$F$28252,Sheet1!$I$5:$I$28252,$B628,Sheet1!$L$5:$L$28252,$A628,Sheet1!$E$5:$E$28252,"*银联*",Sheet1!$D$5:$D$28252,"&lt;&gt;银联",Sheet1!$D$5:$D$28252,"&lt;&gt;内部转款",Sheet1!$D$5:$D$28252,"&lt;&gt;内部转账",Sheet1!$E$5:$E$28252,"&lt;&gt;*调拨*")</f>
        <v>0</v>
      </c>
      <c r="O628" s="32">
        <f>SUMIFS(Sheet1!$F$5:$F$28252,Sheet1!$I$5:$I$28252,$B628,Sheet1!$L$5:$L$28252,$A628,Sheet1!$D$5:$D$28252,"京东",Sheet1!$E$5:$E$28252,"&lt;&gt;*调拨*")+SUMIFS(Sheet1!$F$5:$F$28252,Sheet1!$I$5:$I$28252,$B628,Sheet1!$L$5:$L$28252,$A628,Sheet1!$E$5:$E$28252,"*京东*",Sheet1!$D$5:$D$28252,"&lt;&gt;京东",Sheet1!$D$5:$D$28252,"&lt;&gt;内部转款",Sheet1!$D$5:$D$28252,"&lt;&gt;内部转账",Sheet1!$E$5:$E$28252,"&lt;&gt;*调拨*")</f>
        <v>0</v>
      </c>
      <c r="P628" s="32">
        <f>SUMIFS(Sheet1!$F$5:$F$28252,Sheet1!$I$5:$I$28252,$B628,Sheet1!$L$5:$L$28252,$A628,Sheet1!$D$5:$D$28252,"药机微信",Sheet1!$E$5:$E$28252,"&lt;&gt;*调拨*")+SUMIFS(Sheet1!$F$5:$F$28252,Sheet1!$I$5:$I$28252,$B628,Sheet1!$L$5:$L$28252,$A628,Sheet1!$E$5:$E$28252,"*药机微信*",Sheet1!$D$5:$D$28252,"&lt;&gt;药机微信",Sheet1!$D$5:$D$28252,"&lt;&gt;内部转款",Sheet1!$D$5:$D$28252,"&lt;&gt;内部转账",Sheet1!$E$5:$E$28252,"&lt;&gt;*调拨*")</f>
        <v>0</v>
      </c>
      <c r="Q628" s="32">
        <f>SUMIFS(Sheet1!$F$5:$F$28252,Sheet1!$I$5:$I$28252,$B628,Sheet1!$L$5:$L$28252,$A628,Sheet1!$D$5:$D$28252,"亲情卡",Sheet1!$E$5:$E$28252,"&lt;&gt;*调拨*")+SUMIFS(Sheet1!$F$5:$F$28252,Sheet1!$I$5:$I$28252,$B628,Sheet1!$L$5:$L$28252,$A628,Sheet1!$E$5:$E$28252,"*亲情卡*",Sheet1!$D$5:$D$28252,"&lt;&gt;亲情卡",Sheet1!$D$5:$D$28252,"&lt;&gt;内部转款",Sheet1!$D$5:$D$28252,"&lt;&gt;内部转账",Sheet1!$E$5:$E$28252,"&lt;&gt;*调拨*")</f>
        <v>0</v>
      </c>
      <c r="R628" s="32">
        <f>SUMIFS(Sheet1!$F$5:$F$28252,Sheet1!$I$5:$I$28252,$B628,Sheet1!$L$5:$L$28252,$A628,Sheet1!$D$5:$D$28252,"优惠券",Sheet1!$E$5:$E$28252,"&lt;&gt;*调拨*")+SUMIFS(Sheet1!$F$5:$F$28252,Sheet1!$I$5:$I$28252,$B628,Sheet1!$L$5:$L$28252,$A628,Sheet1!$E$5:$E$28252,"*优惠券*",Sheet1!$D$5:$D$28252,"&lt;&gt;优惠券",Sheet1!$D$5:$D$28252,"&lt;&gt;内部转款",Sheet1!$D$5:$D$28252,"&lt;&gt;内部转账",Sheet1!$E$5:$E$28252,"&lt;&gt;*调拨*")</f>
        <v>0</v>
      </c>
      <c r="S628" s="32">
        <f>SUMIFS(Sheet1!$F$5:$F$28252,Sheet1!$I$5:$I$28252,$B628,Sheet1!$L$5:$L$28252,$A628,Sheet1!$D$5:$D$28252,"代金券",Sheet1!$E$5:$E$28252,"&lt;&gt;*调拨*")+SUMIFS(Sheet1!$F$5:$F$28252,Sheet1!$I$5:$I$28252,$B628,Sheet1!$L$5:$L$28252,$A628,Sheet1!$E$5:$E$28252,"*代金券*",Sheet1!$D$5:$D$28252,"&lt;&gt;代金券",Sheet1!$D$5:$D$28252,"&lt;&gt;内部转款",Sheet1!$D$5:$D$28252,"&lt;&gt;内部转账",Sheet1!$E$5:$E$28252,"&lt;&gt;*调拨*")</f>
        <v>0</v>
      </c>
      <c r="T628" s="32">
        <f>SUMIFS(Sheet1!$F$5:$F$28252,Sheet1!$I$5:$I$28252,$B628,Sheet1!$L$5:$L$28252,$A628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628,Sheet1!$L$5:$L$28252,$A628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628,Sheet1!$L$5:$L$28252,$A628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628,Sheet1!$L$5:$L$28252,$A628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8" s="32">
        <f>SUMIFS(Sheet1!$F$5:$F$28252,Sheet1!$I$5:$I$28252,$B628,Sheet1!$L$5:$L$28252,$A628,Sheet1!$E$5:$E$28252,"*调拨*")</f>
        <v>0</v>
      </c>
      <c r="V628" s="32">
        <f>SUMIFS(Sheet1!$F$5:$F$28252,Sheet1!$I$5:$I$28252,$B628,Sheet1!$L$5:$L$28252,$A628,Sheet1!$D$5:$D$28252,"储值",Sheet1!$E$5:$E$28252,"&lt;&gt;*调拨*")+SUMIFS(Sheet1!$F$5:$F$28252,Sheet1!$I$5:$I$28252,$B628,Sheet1!$L$5:$L$28252,$A628,Sheet1!$E$5:$E$28252,"*储值*",Sheet1!$D$5:$D$28252,"&lt;&gt;储值",Sheet1!$D$5:$D$28252,"&lt;&gt;内部转款",Sheet1!$D$5:$D$28252,"&lt;&gt;内部转账",Sheet1!$E$5:$E$28252,"&lt;&gt;*调拨*")</f>
        <v>0</v>
      </c>
      <c r="W628" s="32">
        <f>SUMIFS(Sheet1!$F$5:$F$28252,Sheet1!$I$5:$I$28252,$B628,Sheet1!$L$5:$L$28252,$A628,Sheet1!$D$5:$D$28252,"效期",Sheet1!$E$5:$E$28252,"&lt;&gt;*调拨*")+SUMIFS(Sheet1!$F$5:$F$28252,Sheet1!$I$5:$I$28252,$B628,Sheet1!$L$5:$L$28252,$A628,Sheet1!$E$5:$E$28252,"*效期*",Sheet1!$D$5:$D$28252,"&lt;&gt;效期",Sheet1!$D$5:$D$28252,"&lt;&gt;内部转款",Sheet1!$D$5:$D$28252,"&lt;&gt;内部转账",Sheet1!$E$5:$E$28252,"&lt;&gt;*调拨*")</f>
        <v>0</v>
      </c>
      <c r="X628" s="32">
        <f>SUMIFS(Sheet1!$F$5:$F$28252,Sheet1!$I$5:$I$28252,$B628,Sheet1!$L$5:$L$28252,$A628,Sheet1!$D$5:$D$28252,"内部转款",Sheet1!$E$5:$E$28252,"&lt;&gt;*调拨*")+SUMIFS(Sheet1!$F$5:$F$28252,Sheet1!$I$5:$I$28252,$B628,Sheet1!$L$5:$L$28252,$A628,Sheet1!$D$5:$D$28252,"内部转账",Sheet1!$E$5:$E$28252,"&lt;&gt;*调拨*")</f>
        <v>0</v>
      </c>
      <c r="Y628" s="32">
        <f t="shared" si="44"/>
        <v>0</v>
      </c>
      <c r="Z628" s="32">
        <f>SUMIFS(Sheet1!$F$5:$F$28252,Sheet1!$I$5:$I$28252,$B628,Sheet1!$L$5:$L$28252,$A628)</f>
        <v>0</v>
      </c>
      <c r="AA628" s="32">
        <f>SUMIFS(Sheet1!$G$5:$G$28252,Sheet1!$I$5:$I$28252,$B628,Sheet1!$L$5:$L$28252,$A628,Sheet1!$D$5:$D$28252,"工资",Sheet1!$E$5:$E$28252,"&lt;&gt;*调拨*")+SUMIFS(Sheet1!$G$5:$G$28252,Sheet1!$I$5:$I$28252,$B628,Sheet1!$L$5:$L$28252,$A628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28" s="32">
        <f>SUMIFS(Sheet1!$G$5:$G$28252,Sheet1!$I$5:$I$28252,$B628,Sheet1!$L$5:$L$28252,$A628,Sheet1!$D$5:$D$28252,"水费",Sheet1!$E$5:$E$28252,"&lt;&gt;*调拨*")+SUMIFS(Sheet1!$G$5:$G$28252,Sheet1!$I$5:$I$28252,$B628,Sheet1!$L$5:$L$28252,$A628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8" s="32">
        <f>SUMIFS(Sheet1!$G$5:$G$28252,Sheet1!$I$5:$I$28252,$B628,Sheet1!$L$5:$L$28252,$A628,Sheet1!$D$5:$D$28252,"电费",Sheet1!$E$5:$E$28252,"&lt;&gt;*调拨*")+SUMIFS(Sheet1!$G$5:$G$28252,Sheet1!$I$5:$I$28252,$B628,Sheet1!$L$5:$L$28252,$A628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8" s="32">
        <f>SUMIFS(Sheet1!$G$5:$G$28252,Sheet1!$I$5:$I$28252,$B628,Sheet1!$L$5:$L$28252,$A628,Sheet1!$D$5:$D$28252,"宽带费",Sheet1!$E$5:$E$28252,"&lt;&gt;*调拨*")+SUMIFS(Sheet1!$G$5:$G$28252,Sheet1!$I$5:$I$28252,$B628,Sheet1!$L$5:$L$28252,$A628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8" s="32">
        <f>SUMIFS(Sheet1!$G$5:$G$28252,Sheet1!$I$5:$I$28252,$B628,Sheet1!$L$5:$L$28252,$A628,Sheet1!$D$5:$D$28252,"办公费",Sheet1!$E$5:$E$28252,"&lt;&gt;*调拨*")+SUMIFS(Sheet1!$G$5:$G$28252,Sheet1!$I$5:$I$28252,$B628,Sheet1!$L$5:$L$28252,$A628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8" s="32">
        <f>SUMIFS(Sheet1!$G$5:$G$28252,Sheet1!$I$5:$I$28252,$B628,Sheet1!$L$5:$L$28252,$A628,Sheet1!$D$5:$D$28252,"话费",Sheet1!$E$5:$E$28252,"&lt;&gt;*调拨*")+SUMIFS(Sheet1!$G$5:$G$28252,Sheet1!$I$5:$I$28252,$B628,Sheet1!$L$5:$L$28252,$A628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8" s="32">
        <f>SUMIFS(Sheet1!$G$5:$G$28252,Sheet1!$I$5:$I$28252,$B628,Sheet1!$L$5:$L$28252,$A628,Sheet1!$D$5:$D$28252,"房租",Sheet1!$E$5:$E$28252,"&lt;&gt;*调拨*")+SUMIFS(Sheet1!$G$5:$G$28252,Sheet1!$I$5:$I$28252,$B628,Sheet1!$L$5:$L$28252,$A628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8" s="32">
        <f>SUMIFS(Sheet1!$G$5:$G$28252,Sheet1!$I$5:$I$28252,$B628,Sheet1!$L$5:$L$28252,$A628,Sheet1!$E$5:$E$28252,"*调拨*")</f>
        <v>0</v>
      </c>
      <c r="AI628" s="32">
        <f>SUMIFS(Sheet1!$G$5:$G$28252,Sheet1!$I$5:$I$28252,$B628,Sheet1!$L$5:$L$28252,$A628,Sheet1!$D$5:$D$28252,"内部转款",Sheet1!$E$5:$E$28252,"&lt;&gt;*调拨*")+SUMIFS(Sheet1!$G$5:$G$28252,Sheet1!$I$5:$I$28252,$B628,Sheet1!$L$5:$L$28252,$A628,Sheet1!$D$5:$D$28252,"内部转账",Sheet1!$E$5:$E$28252,"&lt;&gt;*调拨*")</f>
        <v>0</v>
      </c>
      <c r="AJ628" s="32">
        <f t="shared" si="45"/>
        <v>0</v>
      </c>
      <c r="AK628" s="32">
        <f>SUMIFS(Sheet1!$G$5:$G$28252,Sheet1!$I$5:$I$28252,$B628,Sheet1!$L$5:$L$28252,$A628)</f>
        <v>0</v>
      </c>
      <c r="AL628" s="32">
        <f t="shared" si="46"/>
        <v>0</v>
      </c>
    </row>
    <row r="629" ht="16.5" spans="1:38">
      <c r="A629" s="30">
        <v>202612</v>
      </c>
      <c r="B629" s="31" t="s">
        <v>227</v>
      </c>
      <c r="C629" s="32">
        <f>SUMIFS(Sheet1!$F$5:$F$28252,Sheet1!$I$5:$I$28252,$B629,Sheet1!$L$5:$L$28252,$A629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29" s="32">
        <f>SUMIFS(Sheet1!$F$5:$F$28252,Sheet1!$I$5:$I$28252,$B629,Sheet1!$L$5:$L$28252,$A629,Sheet1!$D$5:$D$28252,"医保即时拨付",Sheet1!$E$5:$E$28252,"&lt;&gt;*调拨*")+SUMIFS(Sheet1!$F$5:$F$28252,Sheet1!$I$5:$I$28252,$B629,Sheet1!$L$5:$L$28252,$A629,Sheet1!$E$5:$E$28252,"*医保即时拨付*",Sheet1!$D$5:$D$28252,"&lt;&gt;医保即时拨付",Sheet1!$D$5:$D$28252,"&lt;&gt;内部转款",Sheet1!$D$5:$D$28252,"&lt;&gt;内部转账",Sheet1!$E$5:$E$28252,"&lt;&gt;*调拨*")</f>
        <v>0</v>
      </c>
      <c r="E629" s="32">
        <f>SUMIFS(Sheet1!$F$5:$F$28252,Sheet1!$I$5:$I$28252,$B629,Sheet1!$L$5:$L$28252,$A629,Sheet1!$D$5:$D$28252,"医保",Sheet1!$E$5:$E$28252,"&lt;&gt;*调拨*",Sheet1!$E$5:$E$28252,"&lt;&gt;*医保即时拨付*")+SUMIFS(Sheet1!$F$5:$F$28252,Sheet1!$I$5:$I$28252,$B629,Sheet1!$L$5:$L$28252,$A629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29" s="32">
        <f>SUMIFS(Sheet1!$F$5:$F$28252,Sheet1!$I$5:$I$28252,$B629,Sheet1!$L$5:$L$28252,$A629,Sheet1!$D$5:$D$28252,"聚合",Sheet1!$E$5:$E$28252,"&lt;&gt;*调拨*")+SUMIFS(Sheet1!$F$5:$F$28252,Sheet1!$I$5:$I$28252,$B629,Sheet1!$L$5:$L$28252,$A629,Sheet1!$E$5:$E$28252,"*聚合*",Sheet1!$D$5:$D$28252,"&lt;&gt;聚合",Sheet1!$D$5:$D$28252,"&lt;&gt;内部转款",Sheet1!$D$5:$D$28252,"&lt;&gt;内部转账",Sheet1!$E$5:$E$28252,"&lt;&gt;*调拨*")</f>
        <v>0</v>
      </c>
      <c r="G629" s="32">
        <f>SUMIFS(Sheet1!$F$5:$F$28252,Sheet1!$I$5:$I$28252,$B629,Sheet1!$L$5:$L$28252,$A629,Sheet1!$D$5:$D$28252,"24小时微信",Sheet1!$E$5:$E$28252,"&lt;&gt;*调拨*")+SUMIFS(Sheet1!$F$5:$F$28252,Sheet1!$I$5:$I$28252,$B629,Sheet1!$L$5:$L$28252,$A629,Sheet1!$E$5:$E$28252,"*24小时微信*",Sheet1!$D$5:$D$28252,"&lt;&gt;24小时微信",Sheet1!$D$5:$D$28252,"&lt;&gt;内部转款",Sheet1!$D$5:$D$28252,"&lt;&gt;内部转账",Sheet1!$E$5:$E$28252,"&lt;&gt;*调拨*")</f>
        <v>0</v>
      </c>
      <c r="H629" s="32">
        <f>SUMIFS(Sheet1!$F$5:$F$28252,Sheet1!$I$5:$I$28252,$B629,Sheet1!$L$5:$L$28252,$A629,Sheet1!$D$5:$D$28252,"美团",Sheet1!$E$5:$E$28252,"&lt;&gt;*调拨*")+SUMIFS(Sheet1!$F$5:$F$28252,Sheet1!$I$5:$I$28252,$B629,Sheet1!$L$5:$L$28252,$A629,Sheet1!$E$5:$E$28252,"*美团*",Sheet1!$D$5:$D$28252,"&lt;&gt;美团",Sheet1!$D$5:$D$28252,"&lt;&gt;内部转款",Sheet1!$D$5:$D$28252,"&lt;&gt;内部转账",Sheet1!$E$5:$E$28252,"&lt;&gt;*调拨*")</f>
        <v>0</v>
      </c>
      <c r="I629" s="32">
        <f>SUMIFS(Sheet1!$F$5:$F$28252,Sheet1!$I$5:$I$28252,$B629,Sheet1!$L$5:$L$28252,$A629,Sheet1!$D$5:$D$28252,"饿了么",Sheet1!$E$5:$E$28252,"&lt;&gt;*调拨*")+SUMIFS(Sheet1!$F$5:$F$28252,Sheet1!$I$5:$I$28252,$B629,Sheet1!$L$5:$L$28252,$A629,Sheet1!$E$5:$E$28252,"*饿了么*",Sheet1!$D$5:$D$28252,"&lt;&gt;饿了么",Sheet1!$D$5:$D$28252,"&lt;&gt;内部转款",Sheet1!$D$5:$D$28252,"&lt;&gt;内部转账",Sheet1!$E$5:$E$28252,"&lt;&gt;*调拨*")</f>
        <v>0</v>
      </c>
      <c r="J629" s="32">
        <f>SUMIFS(Sheet1!$F$5:$F$28252,Sheet1!$I$5:$I$28252,$B629,Sheet1!$L$5:$L$28252,$A629,Sheet1!$D$5:$D$28252,"健E卡",Sheet1!$E$5:$E$28252,"&lt;&gt;*调拨*")+SUMIFS(Sheet1!$F$5:$F$28252,Sheet1!$I$5:$I$28252,$B629,Sheet1!$L$5:$L$28252,$A629,Sheet1!$E$5:$E$28252,"*健E卡*",Sheet1!$D$5:$D$28252,"&lt;&gt;健E卡",Sheet1!$D$5:$D$28252,"&lt;&gt;内部转款",Sheet1!$D$5:$D$28252,"&lt;&gt;内部转账",Sheet1!$E$5:$E$28252,"&lt;&gt;*调拨*")</f>
        <v>0</v>
      </c>
      <c r="K629" s="32">
        <f>SUMIFS(Sheet1!$F$5:$F$28252,Sheet1!$I$5:$I$28252,$B629,Sheet1!$L$5:$L$28252,$A629,Sheet1!$D$5:$D$28252,"抖音",Sheet1!$E$5:$E$28252,"&lt;&gt;*调拨*")+SUMIFS(Sheet1!$F$5:$F$28252,Sheet1!$I$5:$I$28252,$B629,Sheet1!$L$5:$L$28252,$A629,Sheet1!$E$5:$E$28252,"*抖音*",Sheet1!$D$5:$D$28252,"&lt;&gt;抖音",Sheet1!$D$5:$D$28252,"&lt;&gt;内部转款",Sheet1!$D$5:$D$28252,"&lt;&gt;内部转账",Sheet1!$E$5:$E$28252,"&lt;&gt;*调拨*")</f>
        <v>0</v>
      </c>
      <c r="L629" s="32">
        <f>SUMIFS(Sheet1!$F$5:$F$28252,Sheet1!$I$5:$I$28252,$B629,Sheet1!$L$5:$L$28252,$A629,Sheet1!$D$5:$D$28252,"医卡通",Sheet1!$E$5:$E$28252,"&lt;&gt;*调拨*")+SUMIFS(Sheet1!$F$5:$F$28252,Sheet1!$I$5:$I$28252,$B629,Sheet1!$L$5:$L$28252,$A629,Sheet1!$E$5:$E$28252,"*医卡通*",Sheet1!$D$5:$D$28252,"&lt;&gt;医卡通",Sheet1!$D$5:$D$28252,"&lt;&gt;内部转款",Sheet1!$D$5:$D$28252,"&lt;&gt;内部转账",Sheet1!$E$5:$E$28252,"&lt;&gt;*调拨*")</f>
        <v>0</v>
      </c>
      <c r="M629" s="32">
        <f>SUMIFS(Sheet1!$F$5:$F$28252,Sheet1!$I$5:$I$28252,$B629,Sheet1!$L$5:$L$28252,$A629,Sheet1!$D$5:$D$28252,"企健网",Sheet1!$E$5:$E$28252,"&lt;&gt;*调拨*")+SUMIFS(Sheet1!$F$5:$F$28252,Sheet1!$I$5:$I$28252,$B629,Sheet1!$L$5:$L$28252,$A629,Sheet1!$E$5:$E$28252,"*企健网*",Sheet1!$D$5:$D$28252,"&lt;&gt;企健网",Sheet1!$D$5:$D$28252,"&lt;&gt;内部转款",Sheet1!$D$5:$D$28252,"&lt;&gt;内部转账",Sheet1!$E$5:$E$28252,"&lt;&gt;*调拨*")</f>
        <v>0</v>
      </c>
      <c r="N629" s="32">
        <f>SUMIFS(Sheet1!$F$5:$F$28252,Sheet1!$I$5:$I$28252,$B629,Sheet1!$L$5:$L$28252,$A629,Sheet1!$D$5:$D$28252,"银联",Sheet1!$E$5:$E$28252,"&lt;&gt;*调拨*")+SUMIFS(Sheet1!$F$5:$F$28252,Sheet1!$I$5:$I$28252,$B629,Sheet1!$L$5:$L$28252,$A629,Sheet1!$E$5:$E$28252,"*银联*",Sheet1!$D$5:$D$28252,"&lt;&gt;银联",Sheet1!$D$5:$D$28252,"&lt;&gt;内部转款",Sheet1!$D$5:$D$28252,"&lt;&gt;内部转账",Sheet1!$E$5:$E$28252,"&lt;&gt;*调拨*")</f>
        <v>0</v>
      </c>
      <c r="O629" s="32">
        <f>SUMIFS(Sheet1!$F$5:$F$28252,Sheet1!$I$5:$I$28252,$B629,Sheet1!$L$5:$L$28252,$A629,Sheet1!$D$5:$D$28252,"京东",Sheet1!$E$5:$E$28252,"&lt;&gt;*调拨*")+SUMIFS(Sheet1!$F$5:$F$28252,Sheet1!$I$5:$I$28252,$B629,Sheet1!$L$5:$L$28252,$A629,Sheet1!$E$5:$E$28252,"*京东*",Sheet1!$D$5:$D$28252,"&lt;&gt;京东",Sheet1!$D$5:$D$28252,"&lt;&gt;内部转款",Sheet1!$D$5:$D$28252,"&lt;&gt;内部转账",Sheet1!$E$5:$E$28252,"&lt;&gt;*调拨*")</f>
        <v>0</v>
      </c>
      <c r="P629" s="32">
        <f>SUMIFS(Sheet1!$F$5:$F$28252,Sheet1!$I$5:$I$28252,$B629,Sheet1!$L$5:$L$28252,$A629,Sheet1!$D$5:$D$28252,"药机微信",Sheet1!$E$5:$E$28252,"&lt;&gt;*调拨*")+SUMIFS(Sheet1!$F$5:$F$28252,Sheet1!$I$5:$I$28252,$B629,Sheet1!$L$5:$L$28252,$A629,Sheet1!$E$5:$E$28252,"*药机微信*",Sheet1!$D$5:$D$28252,"&lt;&gt;药机微信",Sheet1!$D$5:$D$28252,"&lt;&gt;内部转款",Sheet1!$D$5:$D$28252,"&lt;&gt;内部转账",Sheet1!$E$5:$E$28252,"&lt;&gt;*调拨*")</f>
        <v>0</v>
      </c>
      <c r="Q629" s="32">
        <f>SUMIFS(Sheet1!$F$5:$F$28252,Sheet1!$I$5:$I$28252,$B629,Sheet1!$L$5:$L$28252,$A629,Sheet1!$D$5:$D$28252,"亲情卡",Sheet1!$E$5:$E$28252,"&lt;&gt;*调拨*")+SUMIFS(Sheet1!$F$5:$F$28252,Sheet1!$I$5:$I$28252,$B629,Sheet1!$L$5:$L$28252,$A629,Sheet1!$E$5:$E$28252,"*亲情卡*",Sheet1!$D$5:$D$28252,"&lt;&gt;亲情卡",Sheet1!$D$5:$D$28252,"&lt;&gt;内部转款",Sheet1!$D$5:$D$28252,"&lt;&gt;内部转账",Sheet1!$E$5:$E$28252,"&lt;&gt;*调拨*")</f>
        <v>0</v>
      </c>
      <c r="R629" s="32">
        <f>SUMIFS(Sheet1!$F$5:$F$28252,Sheet1!$I$5:$I$28252,$B629,Sheet1!$L$5:$L$28252,$A629,Sheet1!$D$5:$D$28252,"优惠券",Sheet1!$E$5:$E$28252,"&lt;&gt;*调拨*")+SUMIFS(Sheet1!$F$5:$F$28252,Sheet1!$I$5:$I$28252,$B629,Sheet1!$L$5:$L$28252,$A629,Sheet1!$E$5:$E$28252,"*优惠券*",Sheet1!$D$5:$D$28252,"&lt;&gt;优惠券",Sheet1!$D$5:$D$28252,"&lt;&gt;内部转款",Sheet1!$D$5:$D$28252,"&lt;&gt;内部转账",Sheet1!$E$5:$E$28252,"&lt;&gt;*调拨*")</f>
        <v>0</v>
      </c>
      <c r="S629" s="32">
        <f>SUMIFS(Sheet1!$F$5:$F$28252,Sheet1!$I$5:$I$28252,$B629,Sheet1!$L$5:$L$28252,$A629,Sheet1!$D$5:$D$28252,"代金券",Sheet1!$E$5:$E$28252,"&lt;&gt;*调拨*")+SUMIFS(Sheet1!$F$5:$F$28252,Sheet1!$I$5:$I$28252,$B629,Sheet1!$L$5:$L$28252,$A629,Sheet1!$E$5:$E$28252,"*代金券*",Sheet1!$D$5:$D$28252,"&lt;&gt;代金券",Sheet1!$D$5:$D$28252,"&lt;&gt;内部转款",Sheet1!$D$5:$D$28252,"&lt;&gt;内部转账",Sheet1!$E$5:$E$28252,"&lt;&gt;*调拨*")</f>
        <v>0</v>
      </c>
      <c r="T629" s="32">
        <f>SUMIFS(Sheet1!$F$5:$F$28252,Sheet1!$I$5:$I$28252,$B629,Sheet1!$L$5:$L$28252,$A629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629,Sheet1!$L$5:$L$28252,$A629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629,Sheet1!$L$5:$L$28252,$A629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629,Sheet1!$L$5:$L$28252,$A629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29" s="32">
        <f>SUMIFS(Sheet1!$F$5:$F$28252,Sheet1!$I$5:$I$28252,$B629,Sheet1!$L$5:$L$28252,$A629,Sheet1!$E$5:$E$28252,"*调拨*")</f>
        <v>0</v>
      </c>
      <c r="V629" s="32">
        <f>SUMIFS(Sheet1!$F$5:$F$28252,Sheet1!$I$5:$I$28252,$B629,Sheet1!$L$5:$L$28252,$A629,Sheet1!$D$5:$D$28252,"储值",Sheet1!$E$5:$E$28252,"&lt;&gt;*调拨*")+SUMIFS(Sheet1!$F$5:$F$28252,Sheet1!$I$5:$I$28252,$B629,Sheet1!$L$5:$L$28252,$A629,Sheet1!$E$5:$E$28252,"*储值*",Sheet1!$D$5:$D$28252,"&lt;&gt;储值",Sheet1!$D$5:$D$28252,"&lt;&gt;内部转款",Sheet1!$D$5:$D$28252,"&lt;&gt;内部转账",Sheet1!$E$5:$E$28252,"&lt;&gt;*调拨*")</f>
        <v>0</v>
      </c>
      <c r="W629" s="32">
        <f>SUMIFS(Sheet1!$F$5:$F$28252,Sheet1!$I$5:$I$28252,$B629,Sheet1!$L$5:$L$28252,$A629,Sheet1!$D$5:$D$28252,"效期",Sheet1!$E$5:$E$28252,"&lt;&gt;*调拨*")+SUMIFS(Sheet1!$F$5:$F$28252,Sheet1!$I$5:$I$28252,$B629,Sheet1!$L$5:$L$28252,$A629,Sheet1!$E$5:$E$28252,"*效期*",Sheet1!$D$5:$D$28252,"&lt;&gt;效期",Sheet1!$D$5:$D$28252,"&lt;&gt;内部转款",Sheet1!$D$5:$D$28252,"&lt;&gt;内部转账",Sheet1!$E$5:$E$28252,"&lt;&gt;*调拨*")</f>
        <v>0</v>
      </c>
      <c r="X629" s="32">
        <f>SUMIFS(Sheet1!$F$5:$F$28252,Sheet1!$I$5:$I$28252,$B629,Sheet1!$L$5:$L$28252,$A629,Sheet1!$D$5:$D$28252,"内部转款",Sheet1!$E$5:$E$28252,"&lt;&gt;*调拨*")+SUMIFS(Sheet1!$F$5:$F$28252,Sheet1!$I$5:$I$28252,$B629,Sheet1!$L$5:$L$28252,$A629,Sheet1!$D$5:$D$28252,"内部转账",Sheet1!$E$5:$E$28252,"&lt;&gt;*调拨*")</f>
        <v>0</v>
      </c>
      <c r="Y629" s="32">
        <f t="shared" si="44"/>
        <v>0</v>
      </c>
      <c r="Z629" s="32">
        <f>SUMIFS(Sheet1!$F$5:$F$28252,Sheet1!$I$5:$I$28252,$B629,Sheet1!$L$5:$L$28252,$A629)</f>
        <v>0</v>
      </c>
      <c r="AA629" s="32">
        <f>SUMIFS(Sheet1!$G$5:$G$28252,Sheet1!$I$5:$I$28252,$B629,Sheet1!$L$5:$L$28252,$A629,Sheet1!$D$5:$D$28252,"工资",Sheet1!$E$5:$E$28252,"&lt;&gt;*调拨*")+SUMIFS(Sheet1!$G$5:$G$28252,Sheet1!$I$5:$I$28252,$B629,Sheet1!$L$5:$L$28252,$A629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29" s="32">
        <f>SUMIFS(Sheet1!$G$5:$G$28252,Sheet1!$I$5:$I$28252,$B629,Sheet1!$L$5:$L$28252,$A629,Sheet1!$D$5:$D$28252,"水费",Sheet1!$E$5:$E$28252,"&lt;&gt;*调拨*")+SUMIFS(Sheet1!$G$5:$G$28252,Sheet1!$I$5:$I$28252,$B629,Sheet1!$L$5:$L$28252,$A629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29" s="32">
        <f>SUMIFS(Sheet1!$G$5:$G$28252,Sheet1!$I$5:$I$28252,$B629,Sheet1!$L$5:$L$28252,$A629,Sheet1!$D$5:$D$28252,"电费",Sheet1!$E$5:$E$28252,"&lt;&gt;*调拨*")+SUMIFS(Sheet1!$G$5:$G$28252,Sheet1!$I$5:$I$28252,$B629,Sheet1!$L$5:$L$28252,$A629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29" s="32">
        <f>SUMIFS(Sheet1!$G$5:$G$28252,Sheet1!$I$5:$I$28252,$B629,Sheet1!$L$5:$L$28252,$A629,Sheet1!$D$5:$D$28252,"宽带费",Sheet1!$E$5:$E$28252,"&lt;&gt;*调拨*")+SUMIFS(Sheet1!$G$5:$G$28252,Sheet1!$I$5:$I$28252,$B629,Sheet1!$L$5:$L$28252,$A629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29" s="32">
        <f>SUMIFS(Sheet1!$G$5:$G$28252,Sheet1!$I$5:$I$28252,$B629,Sheet1!$L$5:$L$28252,$A629,Sheet1!$D$5:$D$28252,"办公费",Sheet1!$E$5:$E$28252,"&lt;&gt;*调拨*")+SUMIFS(Sheet1!$G$5:$G$28252,Sheet1!$I$5:$I$28252,$B629,Sheet1!$L$5:$L$28252,$A629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29" s="32">
        <f>SUMIFS(Sheet1!$G$5:$G$28252,Sheet1!$I$5:$I$28252,$B629,Sheet1!$L$5:$L$28252,$A629,Sheet1!$D$5:$D$28252,"话费",Sheet1!$E$5:$E$28252,"&lt;&gt;*调拨*")+SUMIFS(Sheet1!$G$5:$G$28252,Sheet1!$I$5:$I$28252,$B629,Sheet1!$L$5:$L$28252,$A629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29" s="32">
        <f>SUMIFS(Sheet1!$G$5:$G$28252,Sheet1!$I$5:$I$28252,$B629,Sheet1!$L$5:$L$28252,$A629,Sheet1!$D$5:$D$28252,"房租",Sheet1!$E$5:$E$28252,"&lt;&gt;*调拨*")+SUMIFS(Sheet1!$G$5:$G$28252,Sheet1!$I$5:$I$28252,$B629,Sheet1!$L$5:$L$28252,$A629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29" s="32">
        <f>SUMIFS(Sheet1!$G$5:$G$28252,Sheet1!$I$5:$I$28252,$B629,Sheet1!$L$5:$L$28252,$A629,Sheet1!$E$5:$E$28252,"*调拨*")</f>
        <v>0</v>
      </c>
      <c r="AI629" s="32">
        <f>SUMIFS(Sheet1!$G$5:$G$28252,Sheet1!$I$5:$I$28252,$B629,Sheet1!$L$5:$L$28252,$A629,Sheet1!$D$5:$D$28252,"内部转款",Sheet1!$E$5:$E$28252,"&lt;&gt;*调拨*")+SUMIFS(Sheet1!$G$5:$G$28252,Sheet1!$I$5:$I$28252,$B629,Sheet1!$L$5:$L$28252,$A629,Sheet1!$D$5:$D$28252,"内部转账",Sheet1!$E$5:$E$28252,"&lt;&gt;*调拨*")</f>
        <v>0</v>
      </c>
      <c r="AJ629" s="32">
        <f t="shared" si="45"/>
        <v>0</v>
      </c>
      <c r="AK629" s="32">
        <f>SUMIFS(Sheet1!$G$5:$G$28252,Sheet1!$I$5:$I$28252,$B629,Sheet1!$L$5:$L$28252,$A629)</f>
        <v>0</v>
      </c>
      <c r="AL629" s="32">
        <f t="shared" si="46"/>
        <v>0</v>
      </c>
    </row>
    <row r="630" ht="16.5" spans="1:38">
      <c r="A630" s="30">
        <v>202612</v>
      </c>
      <c r="B630" s="31" t="s">
        <v>191</v>
      </c>
      <c r="C630" s="32">
        <f>SUMIFS(Sheet1!$F$5:$F$28252,Sheet1!$I$5:$I$28252,$B630,Sheet1!$L$5:$L$28252,$A630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30" s="32">
        <f>SUMIFS(Sheet1!$F$5:$F$28252,Sheet1!$I$5:$I$28252,$B630,Sheet1!$L$5:$L$28252,$A630,Sheet1!$D$5:$D$28252,"医保即时拨付",Sheet1!$E$5:$E$28252,"&lt;&gt;*调拨*")+SUMIFS(Sheet1!$F$5:$F$28252,Sheet1!$I$5:$I$28252,$B630,Sheet1!$L$5:$L$28252,$A630,Sheet1!$E$5:$E$28252,"*医保即时拨付*",Sheet1!$D$5:$D$28252,"&lt;&gt;医保即时拨付",Sheet1!$D$5:$D$28252,"&lt;&gt;内部转款",Sheet1!$D$5:$D$28252,"&lt;&gt;内部转账",Sheet1!$E$5:$E$28252,"&lt;&gt;*调拨*")</f>
        <v>0</v>
      </c>
      <c r="E630" s="32">
        <f>SUMIFS(Sheet1!$F$5:$F$28252,Sheet1!$I$5:$I$28252,$B630,Sheet1!$L$5:$L$28252,$A630,Sheet1!$D$5:$D$28252,"医保",Sheet1!$E$5:$E$28252,"&lt;&gt;*调拨*",Sheet1!$E$5:$E$28252,"&lt;&gt;*医保即时拨付*")+SUMIFS(Sheet1!$F$5:$F$28252,Sheet1!$I$5:$I$28252,$B630,Sheet1!$L$5:$L$28252,$A630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30" s="32">
        <f>SUMIFS(Sheet1!$F$5:$F$28252,Sheet1!$I$5:$I$28252,$B630,Sheet1!$L$5:$L$28252,$A630,Sheet1!$D$5:$D$28252,"聚合",Sheet1!$E$5:$E$28252,"&lt;&gt;*调拨*")+SUMIFS(Sheet1!$F$5:$F$28252,Sheet1!$I$5:$I$28252,$B630,Sheet1!$L$5:$L$28252,$A630,Sheet1!$E$5:$E$28252,"*聚合*",Sheet1!$D$5:$D$28252,"&lt;&gt;聚合",Sheet1!$D$5:$D$28252,"&lt;&gt;内部转款",Sheet1!$D$5:$D$28252,"&lt;&gt;内部转账",Sheet1!$E$5:$E$28252,"&lt;&gt;*调拨*")</f>
        <v>0</v>
      </c>
      <c r="G630" s="32">
        <f>SUMIFS(Sheet1!$F$5:$F$28252,Sheet1!$I$5:$I$28252,$B630,Sheet1!$L$5:$L$28252,$A630,Sheet1!$D$5:$D$28252,"24小时微信",Sheet1!$E$5:$E$28252,"&lt;&gt;*调拨*")+SUMIFS(Sheet1!$F$5:$F$28252,Sheet1!$I$5:$I$28252,$B630,Sheet1!$L$5:$L$28252,$A630,Sheet1!$E$5:$E$28252,"*24小时微信*",Sheet1!$D$5:$D$28252,"&lt;&gt;24小时微信",Sheet1!$D$5:$D$28252,"&lt;&gt;内部转款",Sheet1!$D$5:$D$28252,"&lt;&gt;内部转账",Sheet1!$E$5:$E$28252,"&lt;&gt;*调拨*")</f>
        <v>0</v>
      </c>
      <c r="H630" s="32">
        <f>SUMIFS(Sheet1!$F$5:$F$28252,Sheet1!$I$5:$I$28252,$B630,Sheet1!$L$5:$L$28252,$A630,Sheet1!$D$5:$D$28252,"美团",Sheet1!$E$5:$E$28252,"&lt;&gt;*调拨*")+SUMIFS(Sheet1!$F$5:$F$28252,Sheet1!$I$5:$I$28252,$B630,Sheet1!$L$5:$L$28252,$A630,Sheet1!$E$5:$E$28252,"*美团*",Sheet1!$D$5:$D$28252,"&lt;&gt;美团",Sheet1!$D$5:$D$28252,"&lt;&gt;内部转款",Sheet1!$D$5:$D$28252,"&lt;&gt;内部转账",Sheet1!$E$5:$E$28252,"&lt;&gt;*调拨*")</f>
        <v>0</v>
      </c>
      <c r="I630" s="32">
        <f>SUMIFS(Sheet1!$F$5:$F$28252,Sheet1!$I$5:$I$28252,$B630,Sheet1!$L$5:$L$28252,$A630,Sheet1!$D$5:$D$28252,"饿了么",Sheet1!$E$5:$E$28252,"&lt;&gt;*调拨*")+SUMIFS(Sheet1!$F$5:$F$28252,Sheet1!$I$5:$I$28252,$B630,Sheet1!$L$5:$L$28252,$A630,Sheet1!$E$5:$E$28252,"*饿了么*",Sheet1!$D$5:$D$28252,"&lt;&gt;饿了么",Sheet1!$D$5:$D$28252,"&lt;&gt;内部转款",Sheet1!$D$5:$D$28252,"&lt;&gt;内部转账",Sheet1!$E$5:$E$28252,"&lt;&gt;*调拨*")</f>
        <v>0</v>
      </c>
      <c r="J630" s="32">
        <f>SUMIFS(Sheet1!$F$5:$F$28252,Sheet1!$I$5:$I$28252,$B630,Sheet1!$L$5:$L$28252,$A630,Sheet1!$D$5:$D$28252,"健E卡",Sheet1!$E$5:$E$28252,"&lt;&gt;*调拨*")+SUMIFS(Sheet1!$F$5:$F$28252,Sheet1!$I$5:$I$28252,$B630,Sheet1!$L$5:$L$28252,$A630,Sheet1!$E$5:$E$28252,"*健E卡*",Sheet1!$D$5:$D$28252,"&lt;&gt;健E卡",Sheet1!$D$5:$D$28252,"&lt;&gt;内部转款",Sheet1!$D$5:$D$28252,"&lt;&gt;内部转账",Sheet1!$E$5:$E$28252,"&lt;&gt;*调拨*")</f>
        <v>0</v>
      </c>
      <c r="K630" s="32">
        <f>SUMIFS(Sheet1!$F$5:$F$28252,Sheet1!$I$5:$I$28252,$B630,Sheet1!$L$5:$L$28252,$A630,Sheet1!$D$5:$D$28252,"抖音",Sheet1!$E$5:$E$28252,"&lt;&gt;*调拨*")+SUMIFS(Sheet1!$F$5:$F$28252,Sheet1!$I$5:$I$28252,$B630,Sheet1!$L$5:$L$28252,$A630,Sheet1!$E$5:$E$28252,"*抖音*",Sheet1!$D$5:$D$28252,"&lt;&gt;抖音",Sheet1!$D$5:$D$28252,"&lt;&gt;内部转款",Sheet1!$D$5:$D$28252,"&lt;&gt;内部转账",Sheet1!$E$5:$E$28252,"&lt;&gt;*调拨*")</f>
        <v>0</v>
      </c>
      <c r="L630" s="32">
        <f>SUMIFS(Sheet1!$F$5:$F$28252,Sheet1!$I$5:$I$28252,$B630,Sheet1!$L$5:$L$28252,$A630,Sheet1!$D$5:$D$28252,"医卡通",Sheet1!$E$5:$E$28252,"&lt;&gt;*调拨*")+SUMIFS(Sheet1!$F$5:$F$28252,Sheet1!$I$5:$I$28252,$B630,Sheet1!$L$5:$L$28252,$A630,Sheet1!$E$5:$E$28252,"*医卡通*",Sheet1!$D$5:$D$28252,"&lt;&gt;医卡通",Sheet1!$D$5:$D$28252,"&lt;&gt;内部转款",Sheet1!$D$5:$D$28252,"&lt;&gt;内部转账",Sheet1!$E$5:$E$28252,"&lt;&gt;*调拨*")</f>
        <v>0</v>
      </c>
      <c r="M630" s="32">
        <f>SUMIFS(Sheet1!$F$5:$F$28252,Sheet1!$I$5:$I$28252,$B630,Sheet1!$L$5:$L$28252,$A630,Sheet1!$D$5:$D$28252,"企健网",Sheet1!$E$5:$E$28252,"&lt;&gt;*调拨*")+SUMIFS(Sheet1!$F$5:$F$28252,Sheet1!$I$5:$I$28252,$B630,Sheet1!$L$5:$L$28252,$A630,Sheet1!$E$5:$E$28252,"*企健网*",Sheet1!$D$5:$D$28252,"&lt;&gt;企健网",Sheet1!$D$5:$D$28252,"&lt;&gt;内部转款",Sheet1!$D$5:$D$28252,"&lt;&gt;内部转账",Sheet1!$E$5:$E$28252,"&lt;&gt;*调拨*")</f>
        <v>0</v>
      </c>
      <c r="N630" s="32">
        <f>SUMIFS(Sheet1!$F$5:$F$28252,Sheet1!$I$5:$I$28252,$B630,Sheet1!$L$5:$L$28252,$A630,Sheet1!$D$5:$D$28252,"银联",Sheet1!$E$5:$E$28252,"&lt;&gt;*调拨*")+SUMIFS(Sheet1!$F$5:$F$28252,Sheet1!$I$5:$I$28252,$B630,Sheet1!$L$5:$L$28252,$A630,Sheet1!$E$5:$E$28252,"*银联*",Sheet1!$D$5:$D$28252,"&lt;&gt;银联",Sheet1!$D$5:$D$28252,"&lt;&gt;内部转款",Sheet1!$D$5:$D$28252,"&lt;&gt;内部转账",Sheet1!$E$5:$E$28252,"&lt;&gt;*调拨*")</f>
        <v>0</v>
      </c>
      <c r="O630" s="32">
        <f>SUMIFS(Sheet1!$F$5:$F$28252,Sheet1!$I$5:$I$28252,$B630,Sheet1!$L$5:$L$28252,$A630,Sheet1!$D$5:$D$28252,"京东",Sheet1!$E$5:$E$28252,"&lt;&gt;*调拨*")+SUMIFS(Sheet1!$F$5:$F$28252,Sheet1!$I$5:$I$28252,$B630,Sheet1!$L$5:$L$28252,$A630,Sheet1!$E$5:$E$28252,"*京东*",Sheet1!$D$5:$D$28252,"&lt;&gt;京东",Sheet1!$D$5:$D$28252,"&lt;&gt;内部转款",Sheet1!$D$5:$D$28252,"&lt;&gt;内部转账",Sheet1!$E$5:$E$28252,"&lt;&gt;*调拨*")</f>
        <v>0</v>
      </c>
      <c r="P630" s="32">
        <f>SUMIFS(Sheet1!$F$5:$F$28252,Sheet1!$I$5:$I$28252,$B630,Sheet1!$L$5:$L$28252,$A630,Sheet1!$D$5:$D$28252,"药机微信",Sheet1!$E$5:$E$28252,"&lt;&gt;*调拨*")+SUMIFS(Sheet1!$F$5:$F$28252,Sheet1!$I$5:$I$28252,$B630,Sheet1!$L$5:$L$28252,$A630,Sheet1!$E$5:$E$28252,"*药机微信*",Sheet1!$D$5:$D$28252,"&lt;&gt;药机微信",Sheet1!$D$5:$D$28252,"&lt;&gt;内部转款",Sheet1!$D$5:$D$28252,"&lt;&gt;内部转账",Sheet1!$E$5:$E$28252,"&lt;&gt;*调拨*")</f>
        <v>0</v>
      </c>
      <c r="Q630" s="32">
        <f>SUMIFS(Sheet1!$F$5:$F$28252,Sheet1!$I$5:$I$28252,$B630,Sheet1!$L$5:$L$28252,$A630,Sheet1!$D$5:$D$28252,"亲情卡",Sheet1!$E$5:$E$28252,"&lt;&gt;*调拨*")+SUMIFS(Sheet1!$F$5:$F$28252,Sheet1!$I$5:$I$28252,$B630,Sheet1!$L$5:$L$28252,$A630,Sheet1!$E$5:$E$28252,"*亲情卡*",Sheet1!$D$5:$D$28252,"&lt;&gt;亲情卡",Sheet1!$D$5:$D$28252,"&lt;&gt;内部转款",Sheet1!$D$5:$D$28252,"&lt;&gt;内部转账",Sheet1!$E$5:$E$28252,"&lt;&gt;*调拨*")</f>
        <v>0</v>
      </c>
      <c r="R630" s="32">
        <f>SUMIFS(Sheet1!$F$5:$F$28252,Sheet1!$I$5:$I$28252,$B630,Sheet1!$L$5:$L$28252,$A630,Sheet1!$D$5:$D$28252,"优惠券",Sheet1!$E$5:$E$28252,"&lt;&gt;*调拨*")+SUMIFS(Sheet1!$F$5:$F$28252,Sheet1!$I$5:$I$28252,$B630,Sheet1!$L$5:$L$28252,$A630,Sheet1!$E$5:$E$28252,"*优惠券*",Sheet1!$D$5:$D$28252,"&lt;&gt;优惠券",Sheet1!$D$5:$D$28252,"&lt;&gt;内部转款",Sheet1!$D$5:$D$28252,"&lt;&gt;内部转账",Sheet1!$E$5:$E$28252,"&lt;&gt;*调拨*")</f>
        <v>0</v>
      </c>
      <c r="S630" s="32">
        <f>SUMIFS(Sheet1!$F$5:$F$28252,Sheet1!$I$5:$I$28252,$B630,Sheet1!$L$5:$L$28252,$A630,Sheet1!$D$5:$D$28252,"代金券",Sheet1!$E$5:$E$28252,"&lt;&gt;*调拨*")+SUMIFS(Sheet1!$F$5:$F$28252,Sheet1!$I$5:$I$28252,$B630,Sheet1!$L$5:$L$28252,$A630,Sheet1!$E$5:$E$28252,"*代金券*",Sheet1!$D$5:$D$28252,"&lt;&gt;代金券",Sheet1!$D$5:$D$28252,"&lt;&gt;内部转款",Sheet1!$D$5:$D$28252,"&lt;&gt;内部转账",Sheet1!$E$5:$E$28252,"&lt;&gt;*调拨*")</f>
        <v>0</v>
      </c>
      <c r="T630" s="32">
        <f>SUMIFS(Sheet1!$F$5:$F$28252,Sheet1!$I$5:$I$28252,$B630,Sheet1!$L$5:$L$28252,$A630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630,Sheet1!$L$5:$L$28252,$A630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630,Sheet1!$L$5:$L$28252,$A630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630,Sheet1!$L$5:$L$28252,$A630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0" s="32">
        <f>SUMIFS(Sheet1!$F$5:$F$28252,Sheet1!$I$5:$I$28252,$B630,Sheet1!$L$5:$L$28252,$A630,Sheet1!$E$5:$E$28252,"*调拨*")</f>
        <v>0</v>
      </c>
      <c r="V630" s="32">
        <f>SUMIFS(Sheet1!$F$5:$F$28252,Sheet1!$I$5:$I$28252,$B630,Sheet1!$L$5:$L$28252,$A630,Sheet1!$D$5:$D$28252,"储值",Sheet1!$E$5:$E$28252,"&lt;&gt;*调拨*")+SUMIFS(Sheet1!$F$5:$F$28252,Sheet1!$I$5:$I$28252,$B630,Sheet1!$L$5:$L$28252,$A630,Sheet1!$E$5:$E$28252,"*储值*",Sheet1!$D$5:$D$28252,"&lt;&gt;储值",Sheet1!$D$5:$D$28252,"&lt;&gt;内部转款",Sheet1!$D$5:$D$28252,"&lt;&gt;内部转账",Sheet1!$E$5:$E$28252,"&lt;&gt;*调拨*")</f>
        <v>0</v>
      </c>
      <c r="W630" s="32">
        <f>SUMIFS(Sheet1!$F$5:$F$28252,Sheet1!$I$5:$I$28252,$B630,Sheet1!$L$5:$L$28252,$A630,Sheet1!$D$5:$D$28252,"效期",Sheet1!$E$5:$E$28252,"&lt;&gt;*调拨*")+SUMIFS(Sheet1!$F$5:$F$28252,Sheet1!$I$5:$I$28252,$B630,Sheet1!$L$5:$L$28252,$A630,Sheet1!$E$5:$E$28252,"*效期*",Sheet1!$D$5:$D$28252,"&lt;&gt;效期",Sheet1!$D$5:$D$28252,"&lt;&gt;内部转款",Sheet1!$D$5:$D$28252,"&lt;&gt;内部转账",Sheet1!$E$5:$E$28252,"&lt;&gt;*调拨*")</f>
        <v>0</v>
      </c>
      <c r="X630" s="32">
        <f>SUMIFS(Sheet1!$F$5:$F$28252,Sheet1!$I$5:$I$28252,$B630,Sheet1!$L$5:$L$28252,$A630,Sheet1!$D$5:$D$28252,"内部转款",Sheet1!$E$5:$E$28252,"&lt;&gt;*调拨*")+SUMIFS(Sheet1!$F$5:$F$28252,Sheet1!$I$5:$I$28252,$B630,Sheet1!$L$5:$L$28252,$A630,Sheet1!$D$5:$D$28252,"内部转账",Sheet1!$E$5:$E$28252,"&lt;&gt;*调拨*")</f>
        <v>0</v>
      </c>
      <c r="Y630" s="32">
        <f t="shared" si="44"/>
        <v>0</v>
      </c>
      <c r="Z630" s="32">
        <f>SUMIFS(Sheet1!$F$5:$F$28252,Sheet1!$I$5:$I$28252,$B630,Sheet1!$L$5:$L$28252,$A630)</f>
        <v>0</v>
      </c>
      <c r="AA630" s="32">
        <f>SUMIFS(Sheet1!$G$5:$G$28252,Sheet1!$I$5:$I$28252,$B630,Sheet1!$L$5:$L$28252,$A630,Sheet1!$D$5:$D$28252,"工资",Sheet1!$E$5:$E$28252,"&lt;&gt;*调拨*")+SUMIFS(Sheet1!$G$5:$G$28252,Sheet1!$I$5:$I$28252,$B630,Sheet1!$L$5:$L$28252,$A630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30" s="32">
        <f>SUMIFS(Sheet1!$G$5:$G$28252,Sheet1!$I$5:$I$28252,$B630,Sheet1!$L$5:$L$28252,$A630,Sheet1!$D$5:$D$28252,"水费",Sheet1!$E$5:$E$28252,"&lt;&gt;*调拨*")+SUMIFS(Sheet1!$G$5:$G$28252,Sheet1!$I$5:$I$28252,$B630,Sheet1!$L$5:$L$28252,$A630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0" s="32">
        <f>SUMIFS(Sheet1!$G$5:$G$28252,Sheet1!$I$5:$I$28252,$B630,Sheet1!$L$5:$L$28252,$A630,Sheet1!$D$5:$D$28252,"电费",Sheet1!$E$5:$E$28252,"&lt;&gt;*调拨*")+SUMIFS(Sheet1!$G$5:$G$28252,Sheet1!$I$5:$I$28252,$B630,Sheet1!$L$5:$L$28252,$A630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0" s="32">
        <f>SUMIFS(Sheet1!$G$5:$G$28252,Sheet1!$I$5:$I$28252,$B630,Sheet1!$L$5:$L$28252,$A630,Sheet1!$D$5:$D$28252,"宽带费",Sheet1!$E$5:$E$28252,"&lt;&gt;*调拨*")+SUMIFS(Sheet1!$G$5:$G$28252,Sheet1!$I$5:$I$28252,$B630,Sheet1!$L$5:$L$28252,$A630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0" s="32">
        <f>SUMIFS(Sheet1!$G$5:$G$28252,Sheet1!$I$5:$I$28252,$B630,Sheet1!$L$5:$L$28252,$A630,Sheet1!$D$5:$D$28252,"办公费",Sheet1!$E$5:$E$28252,"&lt;&gt;*调拨*")+SUMIFS(Sheet1!$G$5:$G$28252,Sheet1!$I$5:$I$28252,$B630,Sheet1!$L$5:$L$28252,$A630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0" s="32">
        <f>SUMIFS(Sheet1!$G$5:$G$28252,Sheet1!$I$5:$I$28252,$B630,Sheet1!$L$5:$L$28252,$A630,Sheet1!$D$5:$D$28252,"话费",Sheet1!$E$5:$E$28252,"&lt;&gt;*调拨*")+SUMIFS(Sheet1!$G$5:$G$28252,Sheet1!$I$5:$I$28252,$B630,Sheet1!$L$5:$L$28252,$A630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0" s="32">
        <f>SUMIFS(Sheet1!$G$5:$G$28252,Sheet1!$I$5:$I$28252,$B630,Sheet1!$L$5:$L$28252,$A630,Sheet1!$D$5:$D$28252,"房租",Sheet1!$E$5:$E$28252,"&lt;&gt;*调拨*")+SUMIFS(Sheet1!$G$5:$G$28252,Sheet1!$I$5:$I$28252,$B630,Sheet1!$L$5:$L$28252,$A630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0" s="32">
        <f>SUMIFS(Sheet1!$G$5:$G$28252,Sheet1!$I$5:$I$28252,$B630,Sheet1!$L$5:$L$28252,$A630,Sheet1!$E$5:$E$28252,"*调拨*")</f>
        <v>0</v>
      </c>
      <c r="AI630" s="32">
        <f>SUMIFS(Sheet1!$G$5:$G$28252,Sheet1!$I$5:$I$28252,$B630,Sheet1!$L$5:$L$28252,$A630,Sheet1!$D$5:$D$28252,"内部转款",Sheet1!$E$5:$E$28252,"&lt;&gt;*调拨*")+SUMIFS(Sheet1!$G$5:$G$28252,Sheet1!$I$5:$I$28252,$B630,Sheet1!$L$5:$L$28252,$A630,Sheet1!$D$5:$D$28252,"内部转账",Sheet1!$E$5:$E$28252,"&lt;&gt;*调拨*")</f>
        <v>0</v>
      </c>
      <c r="AJ630" s="32">
        <f t="shared" si="45"/>
        <v>0</v>
      </c>
      <c r="AK630" s="32">
        <f>SUMIFS(Sheet1!$G$5:$G$28252,Sheet1!$I$5:$I$28252,$B630,Sheet1!$L$5:$L$28252,$A630)</f>
        <v>0</v>
      </c>
      <c r="AL630" s="32">
        <f t="shared" si="46"/>
        <v>0</v>
      </c>
    </row>
    <row r="631" ht="16.5" spans="1:38">
      <c r="A631" s="30">
        <v>202612</v>
      </c>
      <c r="B631" s="31" t="s">
        <v>64</v>
      </c>
      <c r="C631" s="32">
        <f>SUMIFS(Sheet1!$F$5:$F$28252,Sheet1!$I$5:$I$28252,$B631,Sheet1!$L$5:$L$28252,$A631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31" s="32">
        <f>SUMIFS(Sheet1!$F$5:$F$28252,Sheet1!$I$5:$I$28252,$B631,Sheet1!$L$5:$L$28252,$A631,Sheet1!$D$5:$D$28252,"医保即时拨付",Sheet1!$E$5:$E$28252,"&lt;&gt;*调拨*")+SUMIFS(Sheet1!$F$5:$F$28252,Sheet1!$I$5:$I$28252,$B631,Sheet1!$L$5:$L$28252,$A631,Sheet1!$E$5:$E$28252,"*医保即时拨付*",Sheet1!$D$5:$D$28252,"&lt;&gt;医保即时拨付",Sheet1!$D$5:$D$28252,"&lt;&gt;内部转款",Sheet1!$D$5:$D$28252,"&lt;&gt;内部转账",Sheet1!$E$5:$E$28252,"&lt;&gt;*调拨*")</f>
        <v>0</v>
      </c>
      <c r="E631" s="32">
        <f>SUMIFS(Sheet1!$F$5:$F$28252,Sheet1!$I$5:$I$28252,$B631,Sheet1!$L$5:$L$28252,$A631,Sheet1!$D$5:$D$28252,"医保",Sheet1!$E$5:$E$28252,"&lt;&gt;*调拨*",Sheet1!$E$5:$E$28252,"&lt;&gt;*医保即时拨付*")+SUMIFS(Sheet1!$F$5:$F$28252,Sheet1!$I$5:$I$28252,$B631,Sheet1!$L$5:$L$28252,$A631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31" s="32">
        <f>SUMIFS(Sheet1!$F$5:$F$28252,Sheet1!$I$5:$I$28252,$B631,Sheet1!$L$5:$L$28252,$A631,Sheet1!$D$5:$D$28252,"聚合",Sheet1!$E$5:$E$28252,"&lt;&gt;*调拨*")+SUMIFS(Sheet1!$F$5:$F$28252,Sheet1!$I$5:$I$28252,$B631,Sheet1!$L$5:$L$28252,$A631,Sheet1!$E$5:$E$28252,"*聚合*",Sheet1!$D$5:$D$28252,"&lt;&gt;聚合",Sheet1!$D$5:$D$28252,"&lt;&gt;内部转款",Sheet1!$D$5:$D$28252,"&lt;&gt;内部转账",Sheet1!$E$5:$E$28252,"&lt;&gt;*调拨*")</f>
        <v>0</v>
      </c>
      <c r="G631" s="32">
        <f>SUMIFS(Sheet1!$F$5:$F$28252,Sheet1!$I$5:$I$28252,$B631,Sheet1!$L$5:$L$28252,$A631,Sheet1!$D$5:$D$28252,"24小时微信",Sheet1!$E$5:$E$28252,"&lt;&gt;*调拨*")+SUMIFS(Sheet1!$F$5:$F$28252,Sheet1!$I$5:$I$28252,$B631,Sheet1!$L$5:$L$28252,$A631,Sheet1!$E$5:$E$28252,"*24小时微信*",Sheet1!$D$5:$D$28252,"&lt;&gt;24小时微信",Sheet1!$D$5:$D$28252,"&lt;&gt;内部转款",Sheet1!$D$5:$D$28252,"&lt;&gt;内部转账",Sheet1!$E$5:$E$28252,"&lt;&gt;*调拨*")</f>
        <v>0</v>
      </c>
      <c r="H631" s="32">
        <f>SUMIFS(Sheet1!$F$5:$F$28252,Sheet1!$I$5:$I$28252,$B631,Sheet1!$L$5:$L$28252,$A631,Sheet1!$D$5:$D$28252,"美团",Sheet1!$E$5:$E$28252,"&lt;&gt;*调拨*")+SUMIFS(Sheet1!$F$5:$F$28252,Sheet1!$I$5:$I$28252,$B631,Sheet1!$L$5:$L$28252,$A631,Sheet1!$E$5:$E$28252,"*美团*",Sheet1!$D$5:$D$28252,"&lt;&gt;美团",Sheet1!$D$5:$D$28252,"&lt;&gt;内部转款",Sheet1!$D$5:$D$28252,"&lt;&gt;内部转账",Sheet1!$E$5:$E$28252,"&lt;&gt;*调拨*")</f>
        <v>0</v>
      </c>
      <c r="I631" s="32">
        <f>SUMIFS(Sheet1!$F$5:$F$28252,Sheet1!$I$5:$I$28252,$B631,Sheet1!$L$5:$L$28252,$A631,Sheet1!$D$5:$D$28252,"饿了么",Sheet1!$E$5:$E$28252,"&lt;&gt;*调拨*")+SUMIFS(Sheet1!$F$5:$F$28252,Sheet1!$I$5:$I$28252,$B631,Sheet1!$L$5:$L$28252,$A631,Sheet1!$E$5:$E$28252,"*饿了么*",Sheet1!$D$5:$D$28252,"&lt;&gt;饿了么",Sheet1!$D$5:$D$28252,"&lt;&gt;内部转款",Sheet1!$D$5:$D$28252,"&lt;&gt;内部转账",Sheet1!$E$5:$E$28252,"&lt;&gt;*调拨*")</f>
        <v>0</v>
      </c>
      <c r="J631" s="32">
        <f>SUMIFS(Sheet1!$F$5:$F$28252,Sheet1!$I$5:$I$28252,$B631,Sheet1!$L$5:$L$28252,$A631,Sheet1!$D$5:$D$28252,"健E卡",Sheet1!$E$5:$E$28252,"&lt;&gt;*调拨*")+SUMIFS(Sheet1!$F$5:$F$28252,Sheet1!$I$5:$I$28252,$B631,Sheet1!$L$5:$L$28252,$A631,Sheet1!$E$5:$E$28252,"*健E卡*",Sheet1!$D$5:$D$28252,"&lt;&gt;健E卡",Sheet1!$D$5:$D$28252,"&lt;&gt;内部转款",Sheet1!$D$5:$D$28252,"&lt;&gt;内部转账",Sheet1!$E$5:$E$28252,"&lt;&gt;*调拨*")</f>
        <v>0</v>
      </c>
      <c r="K631" s="32">
        <f>SUMIFS(Sheet1!$F$5:$F$28252,Sheet1!$I$5:$I$28252,$B631,Sheet1!$L$5:$L$28252,$A631,Sheet1!$D$5:$D$28252,"抖音",Sheet1!$E$5:$E$28252,"&lt;&gt;*调拨*")+SUMIFS(Sheet1!$F$5:$F$28252,Sheet1!$I$5:$I$28252,$B631,Sheet1!$L$5:$L$28252,$A631,Sheet1!$E$5:$E$28252,"*抖音*",Sheet1!$D$5:$D$28252,"&lt;&gt;抖音",Sheet1!$D$5:$D$28252,"&lt;&gt;内部转款",Sheet1!$D$5:$D$28252,"&lt;&gt;内部转账",Sheet1!$E$5:$E$28252,"&lt;&gt;*调拨*")</f>
        <v>0</v>
      </c>
      <c r="L631" s="32">
        <f>SUMIFS(Sheet1!$F$5:$F$28252,Sheet1!$I$5:$I$28252,$B631,Sheet1!$L$5:$L$28252,$A631,Sheet1!$D$5:$D$28252,"医卡通",Sheet1!$E$5:$E$28252,"&lt;&gt;*调拨*")+SUMIFS(Sheet1!$F$5:$F$28252,Sheet1!$I$5:$I$28252,$B631,Sheet1!$L$5:$L$28252,$A631,Sheet1!$E$5:$E$28252,"*医卡通*",Sheet1!$D$5:$D$28252,"&lt;&gt;医卡通",Sheet1!$D$5:$D$28252,"&lt;&gt;内部转款",Sheet1!$D$5:$D$28252,"&lt;&gt;内部转账",Sheet1!$E$5:$E$28252,"&lt;&gt;*调拨*")</f>
        <v>0</v>
      </c>
      <c r="M631" s="32">
        <f>SUMIFS(Sheet1!$F$5:$F$28252,Sheet1!$I$5:$I$28252,$B631,Sheet1!$L$5:$L$28252,$A631,Sheet1!$D$5:$D$28252,"企健网",Sheet1!$E$5:$E$28252,"&lt;&gt;*调拨*")+SUMIFS(Sheet1!$F$5:$F$28252,Sheet1!$I$5:$I$28252,$B631,Sheet1!$L$5:$L$28252,$A631,Sheet1!$E$5:$E$28252,"*企健网*",Sheet1!$D$5:$D$28252,"&lt;&gt;企健网",Sheet1!$D$5:$D$28252,"&lt;&gt;内部转款",Sheet1!$D$5:$D$28252,"&lt;&gt;内部转账",Sheet1!$E$5:$E$28252,"&lt;&gt;*调拨*")</f>
        <v>0</v>
      </c>
      <c r="N631" s="32">
        <f>SUMIFS(Sheet1!$F$5:$F$28252,Sheet1!$I$5:$I$28252,$B631,Sheet1!$L$5:$L$28252,$A631,Sheet1!$D$5:$D$28252,"银联",Sheet1!$E$5:$E$28252,"&lt;&gt;*调拨*")+SUMIFS(Sheet1!$F$5:$F$28252,Sheet1!$I$5:$I$28252,$B631,Sheet1!$L$5:$L$28252,$A631,Sheet1!$E$5:$E$28252,"*银联*",Sheet1!$D$5:$D$28252,"&lt;&gt;银联",Sheet1!$D$5:$D$28252,"&lt;&gt;内部转款",Sheet1!$D$5:$D$28252,"&lt;&gt;内部转账",Sheet1!$E$5:$E$28252,"&lt;&gt;*调拨*")</f>
        <v>0</v>
      </c>
      <c r="O631" s="32">
        <f>SUMIFS(Sheet1!$F$5:$F$28252,Sheet1!$I$5:$I$28252,$B631,Sheet1!$L$5:$L$28252,$A631,Sheet1!$D$5:$D$28252,"京东",Sheet1!$E$5:$E$28252,"&lt;&gt;*调拨*")+SUMIFS(Sheet1!$F$5:$F$28252,Sheet1!$I$5:$I$28252,$B631,Sheet1!$L$5:$L$28252,$A631,Sheet1!$E$5:$E$28252,"*京东*",Sheet1!$D$5:$D$28252,"&lt;&gt;京东",Sheet1!$D$5:$D$28252,"&lt;&gt;内部转款",Sheet1!$D$5:$D$28252,"&lt;&gt;内部转账",Sheet1!$E$5:$E$28252,"&lt;&gt;*调拨*")</f>
        <v>0</v>
      </c>
      <c r="P631" s="32">
        <f>SUMIFS(Sheet1!$F$5:$F$28252,Sheet1!$I$5:$I$28252,$B631,Sheet1!$L$5:$L$28252,$A631,Sheet1!$D$5:$D$28252,"药机微信",Sheet1!$E$5:$E$28252,"&lt;&gt;*调拨*")+SUMIFS(Sheet1!$F$5:$F$28252,Sheet1!$I$5:$I$28252,$B631,Sheet1!$L$5:$L$28252,$A631,Sheet1!$E$5:$E$28252,"*药机微信*",Sheet1!$D$5:$D$28252,"&lt;&gt;药机微信",Sheet1!$D$5:$D$28252,"&lt;&gt;内部转款",Sheet1!$D$5:$D$28252,"&lt;&gt;内部转账",Sheet1!$E$5:$E$28252,"&lt;&gt;*调拨*")</f>
        <v>0</v>
      </c>
      <c r="Q631" s="32">
        <f>SUMIFS(Sheet1!$F$5:$F$28252,Sheet1!$I$5:$I$28252,$B631,Sheet1!$L$5:$L$28252,$A631,Sheet1!$D$5:$D$28252,"亲情卡",Sheet1!$E$5:$E$28252,"&lt;&gt;*调拨*")+SUMIFS(Sheet1!$F$5:$F$28252,Sheet1!$I$5:$I$28252,$B631,Sheet1!$L$5:$L$28252,$A631,Sheet1!$E$5:$E$28252,"*亲情卡*",Sheet1!$D$5:$D$28252,"&lt;&gt;亲情卡",Sheet1!$D$5:$D$28252,"&lt;&gt;内部转款",Sheet1!$D$5:$D$28252,"&lt;&gt;内部转账",Sheet1!$E$5:$E$28252,"&lt;&gt;*调拨*")</f>
        <v>0</v>
      </c>
      <c r="R631" s="32">
        <f>SUMIFS(Sheet1!$F$5:$F$28252,Sheet1!$I$5:$I$28252,$B631,Sheet1!$L$5:$L$28252,$A631,Sheet1!$D$5:$D$28252,"优惠券",Sheet1!$E$5:$E$28252,"&lt;&gt;*调拨*")+SUMIFS(Sheet1!$F$5:$F$28252,Sheet1!$I$5:$I$28252,$B631,Sheet1!$L$5:$L$28252,$A631,Sheet1!$E$5:$E$28252,"*优惠券*",Sheet1!$D$5:$D$28252,"&lt;&gt;优惠券",Sheet1!$D$5:$D$28252,"&lt;&gt;内部转款",Sheet1!$D$5:$D$28252,"&lt;&gt;内部转账",Sheet1!$E$5:$E$28252,"&lt;&gt;*调拨*")</f>
        <v>0</v>
      </c>
      <c r="S631" s="32">
        <f>SUMIFS(Sheet1!$F$5:$F$28252,Sheet1!$I$5:$I$28252,$B631,Sheet1!$L$5:$L$28252,$A631,Sheet1!$D$5:$D$28252,"代金券",Sheet1!$E$5:$E$28252,"&lt;&gt;*调拨*")+SUMIFS(Sheet1!$F$5:$F$28252,Sheet1!$I$5:$I$28252,$B631,Sheet1!$L$5:$L$28252,$A631,Sheet1!$E$5:$E$28252,"*代金券*",Sheet1!$D$5:$D$28252,"&lt;&gt;代金券",Sheet1!$D$5:$D$28252,"&lt;&gt;内部转款",Sheet1!$D$5:$D$28252,"&lt;&gt;内部转账",Sheet1!$E$5:$E$28252,"&lt;&gt;*调拨*")</f>
        <v>0</v>
      </c>
      <c r="T631" s="32">
        <f>SUMIFS(Sheet1!$F$5:$F$28252,Sheet1!$I$5:$I$28252,$B631,Sheet1!$L$5:$L$28252,$A631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631,Sheet1!$L$5:$L$28252,$A631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631,Sheet1!$L$5:$L$28252,$A631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631,Sheet1!$L$5:$L$28252,$A631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1" s="32">
        <f>SUMIFS(Sheet1!$F$5:$F$28252,Sheet1!$I$5:$I$28252,$B631,Sheet1!$L$5:$L$28252,$A631,Sheet1!$E$5:$E$28252,"*调拨*")</f>
        <v>0</v>
      </c>
      <c r="V631" s="32">
        <f>SUMIFS(Sheet1!$F$5:$F$28252,Sheet1!$I$5:$I$28252,$B631,Sheet1!$L$5:$L$28252,$A631,Sheet1!$D$5:$D$28252,"储值",Sheet1!$E$5:$E$28252,"&lt;&gt;*调拨*")+SUMIFS(Sheet1!$F$5:$F$28252,Sheet1!$I$5:$I$28252,$B631,Sheet1!$L$5:$L$28252,$A631,Sheet1!$E$5:$E$28252,"*储值*",Sheet1!$D$5:$D$28252,"&lt;&gt;储值",Sheet1!$D$5:$D$28252,"&lt;&gt;内部转款",Sheet1!$D$5:$D$28252,"&lt;&gt;内部转账",Sheet1!$E$5:$E$28252,"&lt;&gt;*调拨*")</f>
        <v>0</v>
      </c>
      <c r="W631" s="32">
        <f>SUMIFS(Sheet1!$F$5:$F$28252,Sheet1!$I$5:$I$28252,$B631,Sheet1!$L$5:$L$28252,$A631,Sheet1!$D$5:$D$28252,"效期",Sheet1!$E$5:$E$28252,"&lt;&gt;*调拨*")+SUMIFS(Sheet1!$F$5:$F$28252,Sheet1!$I$5:$I$28252,$B631,Sheet1!$L$5:$L$28252,$A631,Sheet1!$E$5:$E$28252,"*效期*",Sheet1!$D$5:$D$28252,"&lt;&gt;效期",Sheet1!$D$5:$D$28252,"&lt;&gt;内部转款",Sheet1!$D$5:$D$28252,"&lt;&gt;内部转账",Sheet1!$E$5:$E$28252,"&lt;&gt;*调拨*")</f>
        <v>0</v>
      </c>
      <c r="X631" s="32">
        <f>SUMIFS(Sheet1!$F$5:$F$28252,Sheet1!$I$5:$I$28252,$B631,Sheet1!$L$5:$L$28252,$A631,Sheet1!$D$5:$D$28252,"内部转款",Sheet1!$E$5:$E$28252,"&lt;&gt;*调拨*")+SUMIFS(Sheet1!$F$5:$F$28252,Sheet1!$I$5:$I$28252,$B631,Sheet1!$L$5:$L$28252,$A631,Sheet1!$D$5:$D$28252,"内部转账",Sheet1!$E$5:$E$28252,"&lt;&gt;*调拨*")</f>
        <v>0</v>
      </c>
      <c r="Y631" s="32">
        <f t="shared" si="44"/>
        <v>0</v>
      </c>
      <c r="Z631" s="32">
        <f>SUMIFS(Sheet1!$F$5:$F$28252,Sheet1!$I$5:$I$28252,$B631,Sheet1!$L$5:$L$28252,$A631)</f>
        <v>0</v>
      </c>
      <c r="AA631" s="32">
        <f>SUMIFS(Sheet1!$G$5:$G$28252,Sheet1!$I$5:$I$28252,$B631,Sheet1!$L$5:$L$28252,$A631,Sheet1!$D$5:$D$28252,"工资",Sheet1!$E$5:$E$28252,"&lt;&gt;*调拨*")+SUMIFS(Sheet1!$G$5:$G$28252,Sheet1!$I$5:$I$28252,$B631,Sheet1!$L$5:$L$28252,$A631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31" s="32">
        <f>SUMIFS(Sheet1!$G$5:$G$28252,Sheet1!$I$5:$I$28252,$B631,Sheet1!$L$5:$L$28252,$A631,Sheet1!$D$5:$D$28252,"水费",Sheet1!$E$5:$E$28252,"&lt;&gt;*调拨*")+SUMIFS(Sheet1!$G$5:$G$28252,Sheet1!$I$5:$I$28252,$B631,Sheet1!$L$5:$L$28252,$A631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1" s="32">
        <f>SUMIFS(Sheet1!$G$5:$G$28252,Sheet1!$I$5:$I$28252,$B631,Sheet1!$L$5:$L$28252,$A631,Sheet1!$D$5:$D$28252,"电费",Sheet1!$E$5:$E$28252,"&lt;&gt;*调拨*")+SUMIFS(Sheet1!$G$5:$G$28252,Sheet1!$I$5:$I$28252,$B631,Sheet1!$L$5:$L$28252,$A631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1" s="32">
        <f>SUMIFS(Sheet1!$G$5:$G$28252,Sheet1!$I$5:$I$28252,$B631,Sheet1!$L$5:$L$28252,$A631,Sheet1!$D$5:$D$28252,"宽带费",Sheet1!$E$5:$E$28252,"&lt;&gt;*调拨*")+SUMIFS(Sheet1!$G$5:$G$28252,Sheet1!$I$5:$I$28252,$B631,Sheet1!$L$5:$L$28252,$A631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1" s="32">
        <f>SUMIFS(Sheet1!$G$5:$G$28252,Sheet1!$I$5:$I$28252,$B631,Sheet1!$L$5:$L$28252,$A631,Sheet1!$D$5:$D$28252,"办公费",Sheet1!$E$5:$E$28252,"&lt;&gt;*调拨*")+SUMIFS(Sheet1!$G$5:$G$28252,Sheet1!$I$5:$I$28252,$B631,Sheet1!$L$5:$L$28252,$A631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1" s="32">
        <f>SUMIFS(Sheet1!$G$5:$G$28252,Sheet1!$I$5:$I$28252,$B631,Sheet1!$L$5:$L$28252,$A631,Sheet1!$D$5:$D$28252,"话费",Sheet1!$E$5:$E$28252,"&lt;&gt;*调拨*")+SUMIFS(Sheet1!$G$5:$G$28252,Sheet1!$I$5:$I$28252,$B631,Sheet1!$L$5:$L$28252,$A631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1" s="32">
        <f>SUMIFS(Sheet1!$G$5:$G$28252,Sheet1!$I$5:$I$28252,$B631,Sheet1!$L$5:$L$28252,$A631,Sheet1!$D$5:$D$28252,"房租",Sheet1!$E$5:$E$28252,"&lt;&gt;*调拨*")+SUMIFS(Sheet1!$G$5:$G$28252,Sheet1!$I$5:$I$28252,$B631,Sheet1!$L$5:$L$28252,$A631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1" s="32">
        <f>SUMIFS(Sheet1!$G$5:$G$28252,Sheet1!$I$5:$I$28252,$B631,Sheet1!$L$5:$L$28252,$A631,Sheet1!$E$5:$E$28252,"*调拨*")</f>
        <v>0</v>
      </c>
      <c r="AI631" s="32">
        <f>SUMIFS(Sheet1!$G$5:$G$28252,Sheet1!$I$5:$I$28252,$B631,Sheet1!$L$5:$L$28252,$A631,Sheet1!$D$5:$D$28252,"内部转款",Sheet1!$E$5:$E$28252,"&lt;&gt;*调拨*")+SUMIFS(Sheet1!$G$5:$G$28252,Sheet1!$I$5:$I$28252,$B631,Sheet1!$L$5:$L$28252,$A631,Sheet1!$D$5:$D$28252,"内部转账",Sheet1!$E$5:$E$28252,"&lt;&gt;*调拨*")</f>
        <v>0</v>
      </c>
      <c r="AJ631" s="32">
        <f t="shared" si="45"/>
        <v>0</v>
      </c>
      <c r="AK631" s="32">
        <f>SUMIFS(Sheet1!$G$5:$G$28252,Sheet1!$I$5:$I$28252,$B631,Sheet1!$L$5:$L$28252,$A631)</f>
        <v>0</v>
      </c>
      <c r="AL631" s="32">
        <f t="shared" si="46"/>
        <v>0</v>
      </c>
    </row>
    <row r="632" ht="16.5" spans="1:38">
      <c r="A632" s="30">
        <v>202612</v>
      </c>
      <c r="B632" s="31" t="s">
        <v>66</v>
      </c>
      <c r="C632" s="32">
        <f>SUMIFS(Sheet1!$F$5:$F$28252,Sheet1!$I$5:$I$28252,$B632,Sheet1!$L$5:$L$28252,$A632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32" s="32">
        <f>SUMIFS(Sheet1!$F$5:$F$28252,Sheet1!$I$5:$I$28252,$B632,Sheet1!$L$5:$L$28252,$A632,Sheet1!$D$5:$D$28252,"医保即时拨付",Sheet1!$E$5:$E$28252,"&lt;&gt;*调拨*")+SUMIFS(Sheet1!$F$5:$F$28252,Sheet1!$I$5:$I$28252,$B632,Sheet1!$L$5:$L$28252,$A632,Sheet1!$E$5:$E$28252,"*医保即时拨付*",Sheet1!$D$5:$D$28252,"&lt;&gt;医保即时拨付",Sheet1!$D$5:$D$28252,"&lt;&gt;内部转款",Sheet1!$D$5:$D$28252,"&lt;&gt;内部转账",Sheet1!$E$5:$E$28252,"&lt;&gt;*调拨*")</f>
        <v>0</v>
      </c>
      <c r="E632" s="32">
        <f>SUMIFS(Sheet1!$F$5:$F$28252,Sheet1!$I$5:$I$28252,$B632,Sheet1!$L$5:$L$28252,$A632,Sheet1!$D$5:$D$28252,"医保",Sheet1!$E$5:$E$28252,"&lt;&gt;*调拨*",Sheet1!$E$5:$E$28252,"&lt;&gt;*医保即时拨付*")+SUMIFS(Sheet1!$F$5:$F$28252,Sheet1!$I$5:$I$28252,$B632,Sheet1!$L$5:$L$28252,$A632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32" s="32">
        <f>SUMIFS(Sheet1!$F$5:$F$28252,Sheet1!$I$5:$I$28252,$B632,Sheet1!$L$5:$L$28252,$A632,Sheet1!$D$5:$D$28252,"聚合",Sheet1!$E$5:$E$28252,"&lt;&gt;*调拨*")+SUMIFS(Sheet1!$F$5:$F$28252,Sheet1!$I$5:$I$28252,$B632,Sheet1!$L$5:$L$28252,$A632,Sheet1!$E$5:$E$28252,"*聚合*",Sheet1!$D$5:$D$28252,"&lt;&gt;聚合",Sheet1!$D$5:$D$28252,"&lt;&gt;内部转款",Sheet1!$D$5:$D$28252,"&lt;&gt;内部转账",Sheet1!$E$5:$E$28252,"&lt;&gt;*调拨*")</f>
        <v>0</v>
      </c>
      <c r="G632" s="32">
        <f>SUMIFS(Sheet1!$F$5:$F$28252,Sheet1!$I$5:$I$28252,$B632,Sheet1!$L$5:$L$28252,$A632,Sheet1!$D$5:$D$28252,"24小时微信",Sheet1!$E$5:$E$28252,"&lt;&gt;*调拨*")+SUMIFS(Sheet1!$F$5:$F$28252,Sheet1!$I$5:$I$28252,$B632,Sheet1!$L$5:$L$28252,$A632,Sheet1!$E$5:$E$28252,"*24小时微信*",Sheet1!$D$5:$D$28252,"&lt;&gt;24小时微信",Sheet1!$D$5:$D$28252,"&lt;&gt;内部转款",Sheet1!$D$5:$D$28252,"&lt;&gt;内部转账",Sheet1!$E$5:$E$28252,"&lt;&gt;*调拨*")</f>
        <v>0</v>
      </c>
      <c r="H632" s="32">
        <f>SUMIFS(Sheet1!$F$5:$F$28252,Sheet1!$I$5:$I$28252,$B632,Sheet1!$L$5:$L$28252,$A632,Sheet1!$D$5:$D$28252,"美团",Sheet1!$E$5:$E$28252,"&lt;&gt;*调拨*")+SUMIFS(Sheet1!$F$5:$F$28252,Sheet1!$I$5:$I$28252,$B632,Sheet1!$L$5:$L$28252,$A632,Sheet1!$E$5:$E$28252,"*美团*",Sheet1!$D$5:$D$28252,"&lt;&gt;美团",Sheet1!$D$5:$D$28252,"&lt;&gt;内部转款",Sheet1!$D$5:$D$28252,"&lt;&gt;内部转账",Sheet1!$E$5:$E$28252,"&lt;&gt;*调拨*")</f>
        <v>0</v>
      </c>
      <c r="I632" s="32">
        <f>SUMIFS(Sheet1!$F$5:$F$28252,Sheet1!$I$5:$I$28252,$B632,Sheet1!$L$5:$L$28252,$A632,Sheet1!$D$5:$D$28252,"饿了么",Sheet1!$E$5:$E$28252,"&lt;&gt;*调拨*")+SUMIFS(Sheet1!$F$5:$F$28252,Sheet1!$I$5:$I$28252,$B632,Sheet1!$L$5:$L$28252,$A632,Sheet1!$E$5:$E$28252,"*饿了么*",Sheet1!$D$5:$D$28252,"&lt;&gt;饿了么",Sheet1!$D$5:$D$28252,"&lt;&gt;内部转款",Sheet1!$D$5:$D$28252,"&lt;&gt;内部转账",Sheet1!$E$5:$E$28252,"&lt;&gt;*调拨*")</f>
        <v>0</v>
      </c>
      <c r="J632" s="32">
        <f>SUMIFS(Sheet1!$F$5:$F$28252,Sheet1!$I$5:$I$28252,$B632,Sheet1!$L$5:$L$28252,$A632,Sheet1!$D$5:$D$28252,"健E卡",Sheet1!$E$5:$E$28252,"&lt;&gt;*调拨*")+SUMIFS(Sheet1!$F$5:$F$28252,Sheet1!$I$5:$I$28252,$B632,Sheet1!$L$5:$L$28252,$A632,Sheet1!$E$5:$E$28252,"*健E卡*",Sheet1!$D$5:$D$28252,"&lt;&gt;健E卡",Sheet1!$D$5:$D$28252,"&lt;&gt;内部转款",Sheet1!$D$5:$D$28252,"&lt;&gt;内部转账",Sheet1!$E$5:$E$28252,"&lt;&gt;*调拨*")</f>
        <v>0</v>
      </c>
      <c r="K632" s="32">
        <f>SUMIFS(Sheet1!$F$5:$F$28252,Sheet1!$I$5:$I$28252,$B632,Sheet1!$L$5:$L$28252,$A632,Sheet1!$D$5:$D$28252,"抖音",Sheet1!$E$5:$E$28252,"&lt;&gt;*调拨*")+SUMIFS(Sheet1!$F$5:$F$28252,Sheet1!$I$5:$I$28252,$B632,Sheet1!$L$5:$L$28252,$A632,Sheet1!$E$5:$E$28252,"*抖音*",Sheet1!$D$5:$D$28252,"&lt;&gt;抖音",Sheet1!$D$5:$D$28252,"&lt;&gt;内部转款",Sheet1!$D$5:$D$28252,"&lt;&gt;内部转账",Sheet1!$E$5:$E$28252,"&lt;&gt;*调拨*")</f>
        <v>0</v>
      </c>
      <c r="L632" s="32">
        <f>SUMIFS(Sheet1!$F$5:$F$28252,Sheet1!$I$5:$I$28252,$B632,Sheet1!$L$5:$L$28252,$A632,Sheet1!$D$5:$D$28252,"医卡通",Sheet1!$E$5:$E$28252,"&lt;&gt;*调拨*")+SUMIFS(Sheet1!$F$5:$F$28252,Sheet1!$I$5:$I$28252,$B632,Sheet1!$L$5:$L$28252,$A632,Sheet1!$E$5:$E$28252,"*医卡通*",Sheet1!$D$5:$D$28252,"&lt;&gt;医卡通",Sheet1!$D$5:$D$28252,"&lt;&gt;内部转款",Sheet1!$D$5:$D$28252,"&lt;&gt;内部转账",Sheet1!$E$5:$E$28252,"&lt;&gt;*调拨*")</f>
        <v>0</v>
      </c>
      <c r="M632" s="32">
        <f>SUMIFS(Sheet1!$F$5:$F$28252,Sheet1!$I$5:$I$28252,$B632,Sheet1!$L$5:$L$28252,$A632,Sheet1!$D$5:$D$28252,"企健网",Sheet1!$E$5:$E$28252,"&lt;&gt;*调拨*")+SUMIFS(Sheet1!$F$5:$F$28252,Sheet1!$I$5:$I$28252,$B632,Sheet1!$L$5:$L$28252,$A632,Sheet1!$E$5:$E$28252,"*企健网*",Sheet1!$D$5:$D$28252,"&lt;&gt;企健网",Sheet1!$D$5:$D$28252,"&lt;&gt;内部转款",Sheet1!$D$5:$D$28252,"&lt;&gt;内部转账",Sheet1!$E$5:$E$28252,"&lt;&gt;*调拨*")</f>
        <v>0</v>
      </c>
      <c r="N632" s="32">
        <f>SUMIFS(Sheet1!$F$5:$F$28252,Sheet1!$I$5:$I$28252,$B632,Sheet1!$L$5:$L$28252,$A632,Sheet1!$D$5:$D$28252,"银联",Sheet1!$E$5:$E$28252,"&lt;&gt;*调拨*")+SUMIFS(Sheet1!$F$5:$F$28252,Sheet1!$I$5:$I$28252,$B632,Sheet1!$L$5:$L$28252,$A632,Sheet1!$E$5:$E$28252,"*银联*",Sheet1!$D$5:$D$28252,"&lt;&gt;银联",Sheet1!$D$5:$D$28252,"&lt;&gt;内部转款",Sheet1!$D$5:$D$28252,"&lt;&gt;内部转账",Sheet1!$E$5:$E$28252,"&lt;&gt;*调拨*")</f>
        <v>0</v>
      </c>
      <c r="O632" s="32">
        <f>SUMIFS(Sheet1!$F$5:$F$28252,Sheet1!$I$5:$I$28252,$B632,Sheet1!$L$5:$L$28252,$A632,Sheet1!$D$5:$D$28252,"京东",Sheet1!$E$5:$E$28252,"&lt;&gt;*调拨*")+SUMIFS(Sheet1!$F$5:$F$28252,Sheet1!$I$5:$I$28252,$B632,Sheet1!$L$5:$L$28252,$A632,Sheet1!$E$5:$E$28252,"*京东*",Sheet1!$D$5:$D$28252,"&lt;&gt;京东",Sheet1!$D$5:$D$28252,"&lt;&gt;内部转款",Sheet1!$D$5:$D$28252,"&lt;&gt;内部转账",Sheet1!$E$5:$E$28252,"&lt;&gt;*调拨*")</f>
        <v>0</v>
      </c>
      <c r="P632" s="32">
        <f>SUMIFS(Sheet1!$F$5:$F$28252,Sheet1!$I$5:$I$28252,$B632,Sheet1!$L$5:$L$28252,$A632,Sheet1!$D$5:$D$28252,"药机微信",Sheet1!$E$5:$E$28252,"&lt;&gt;*调拨*")+SUMIFS(Sheet1!$F$5:$F$28252,Sheet1!$I$5:$I$28252,$B632,Sheet1!$L$5:$L$28252,$A632,Sheet1!$E$5:$E$28252,"*药机微信*",Sheet1!$D$5:$D$28252,"&lt;&gt;药机微信",Sheet1!$D$5:$D$28252,"&lt;&gt;内部转款",Sheet1!$D$5:$D$28252,"&lt;&gt;内部转账",Sheet1!$E$5:$E$28252,"&lt;&gt;*调拨*")</f>
        <v>0</v>
      </c>
      <c r="Q632" s="32">
        <f>SUMIFS(Sheet1!$F$5:$F$28252,Sheet1!$I$5:$I$28252,$B632,Sheet1!$L$5:$L$28252,$A632,Sheet1!$D$5:$D$28252,"亲情卡",Sheet1!$E$5:$E$28252,"&lt;&gt;*调拨*")+SUMIFS(Sheet1!$F$5:$F$28252,Sheet1!$I$5:$I$28252,$B632,Sheet1!$L$5:$L$28252,$A632,Sheet1!$E$5:$E$28252,"*亲情卡*",Sheet1!$D$5:$D$28252,"&lt;&gt;亲情卡",Sheet1!$D$5:$D$28252,"&lt;&gt;内部转款",Sheet1!$D$5:$D$28252,"&lt;&gt;内部转账",Sheet1!$E$5:$E$28252,"&lt;&gt;*调拨*")</f>
        <v>0</v>
      </c>
      <c r="R632" s="32">
        <f>SUMIFS(Sheet1!$F$5:$F$28252,Sheet1!$I$5:$I$28252,$B632,Sheet1!$L$5:$L$28252,$A632,Sheet1!$D$5:$D$28252,"优惠券",Sheet1!$E$5:$E$28252,"&lt;&gt;*调拨*")+SUMIFS(Sheet1!$F$5:$F$28252,Sheet1!$I$5:$I$28252,$B632,Sheet1!$L$5:$L$28252,$A632,Sheet1!$E$5:$E$28252,"*优惠券*",Sheet1!$D$5:$D$28252,"&lt;&gt;优惠券",Sheet1!$D$5:$D$28252,"&lt;&gt;内部转款",Sheet1!$D$5:$D$28252,"&lt;&gt;内部转账",Sheet1!$E$5:$E$28252,"&lt;&gt;*调拨*")</f>
        <v>0</v>
      </c>
      <c r="S632" s="32">
        <f>SUMIFS(Sheet1!$F$5:$F$28252,Sheet1!$I$5:$I$28252,$B632,Sheet1!$L$5:$L$28252,$A632,Sheet1!$D$5:$D$28252,"代金券",Sheet1!$E$5:$E$28252,"&lt;&gt;*调拨*")+SUMIFS(Sheet1!$F$5:$F$28252,Sheet1!$I$5:$I$28252,$B632,Sheet1!$L$5:$L$28252,$A632,Sheet1!$E$5:$E$28252,"*代金券*",Sheet1!$D$5:$D$28252,"&lt;&gt;代金券",Sheet1!$D$5:$D$28252,"&lt;&gt;内部转款",Sheet1!$D$5:$D$28252,"&lt;&gt;内部转账",Sheet1!$E$5:$E$28252,"&lt;&gt;*调拨*")</f>
        <v>0</v>
      </c>
      <c r="T632" s="32">
        <f>SUMIFS(Sheet1!$F$5:$F$28252,Sheet1!$I$5:$I$28252,$B632,Sheet1!$L$5:$L$28252,$A632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632,Sheet1!$L$5:$L$28252,$A632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632,Sheet1!$L$5:$L$28252,$A632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632,Sheet1!$L$5:$L$28252,$A632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2" s="32">
        <f>SUMIFS(Sheet1!$F$5:$F$28252,Sheet1!$I$5:$I$28252,$B632,Sheet1!$L$5:$L$28252,$A632,Sheet1!$E$5:$E$28252,"*调拨*")</f>
        <v>0</v>
      </c>
      <c r="V632" s="32">
        <f>SUMIFS(Sheet1!$F$5:$F$28252,Sheet1!$I$5:$I$28252,$B632,Sheet1!$L$5:$L$28252,$A632,Sheet1!$D$5:$D$28252,"储值",Sheet1!$E$5:$E$28252,"&lt;&gt;*调拨*")+SUMIFS(Sheet1!$F$5:$F$28252,Sheet1!$I$5:$I$28252,$B632,Sheet1!$L$5:$L$28252,$A632,Sheet1!$E$5:$E$28252,"*储值*",Sheet1!$D$5:$D$28252,"&lt;&gt;储值",Sheet1!$D$5:$D$28252,"&lt;&gt;内部转款",Sheet1!$D$5:$D$28252,"&lt;&gt;内部转账",Sheet1!$E$5:$E$28252,"&lt;&gt;*调拨*")</f>
        <v>0</v>
      </c>
      <c r="W632" s="32">
        <f>SUMIFS(Sheet1!$F$5:$F$28252,Sheet1!$I$5:$I$28252,$B632,Sheet1!$L$5:$L$28252,$A632,Sheet1!$D$5:$D$28252,"效期",Sheet1!$E$5:$E$28252,"&lt;&gt;*调拨*")+SUMIFS(Sheet1!$F$5:$F$28252,Sheet1!$I$5:$I$28252,$B632,Sheet1!$L$5:$L$28252,$A632,Sheet1!$E$5:$E$28252,"*效期*",Sheet1!$D$5:$D$28252,"&lt;&gt;效期",Sheet1!$D$5:$D$28252,"&lt;&gt;内部转款",Sheet1!$D$5:$D$28252,"&lt;&gt;内部转账",Sheet1!$E$5:$E$28252,"&lt;&gt;*调拨*")</f>
        <v>0</v>
      </c>
      <c r="X632" s="32">
        <f>SUMIFS(Sheet1!$F$5:$F$28252,Sheet1!$I$5:$I$28252,$B632,Sheet1!$L$5:$L$28252,$A632,Sheet1!$D$5:$D$28252,"内部转款",Sheet1!$E$5:$E$28252,"&lt;&gt;*调拨*")+SUMIFS(Sheet1!$F$5:$F$28252,Sheet1!$I$5:$I$28252,$B632,Sheet1!$L$5:$L$28252,$A632,Sheet1!$D$5:$D$28252,"内部转账",Sheet1!$E$5:$E$28252,"&lt;&gt;*调拨*")</f>
        <v>0</v>
      </c>
      <c r="Y632" s="32">
        <f t="shared" si="44"/>
        <v>0</v>
      </c>
      <c r="Z632" s="32">
        <f>SUMIFS(Sheet1!$F$5:$F$28252,Sheet1!$I$5:$I$28252,$B632,Sheet1!$L$5:$L$28252,$A632)</f>
        <v>0</v>
      </c>
      <c r="AA632" s="32">
        <f>SUMIFS(Sheet1!$G$5:$G$28252,Sheet1!$I$5:$I$28252,$B632,Sheet1!$L$5:$L$28252,$A632,Sheet1!$D$5:$D$28252,"工资",Sheet1!$E$5:$E$28252,"&lt;&gt;*调拨*")+SUMIFS(Sheet1!$G$5:$G$28252,Sheet1!$I$5:$I$28252,$B632,Sheet1!$L$5:$L$28252,$A632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32" s="32">
        <f>SUMIFS(Sheet1!$G$5:$G$28252,Sheet1!$I$5:$I$28252,$B632,Sheet1!$L$5:$L$28252,$A632,Sheet1!$D$5:$D$28252,"水费",Sheet1!$E$5:$E$28252,"&lt;&gt;*调拨*")+SUMIFS(Sheet1!$G$5:$G$28252,Sheet1!$I$5:$I$28252,$B632,Sheet1!$L$5:$L$28252,$A632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2" s="32">
        <f>SUMIFS(Sheet1!$G$5:$G$28252,Sheet1!$I$5:$I$28252,$B632,Sheet1!$L$5:$L$28252,$A632,Sheet1!$D$5:$D$28252,"电费",Sheet1!$E$5:$E$28252,"&lt;&gt;*调拨*")+SUMIFS(Sheet1!$G$5:$G$28252,Sheet1!$I$5:$I$28252,$B632,Sheet1!$L$5:$L$28252,$A632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2" s="32">
        <f>SUMIFS(Sheet1!$G$5:$G$28252,Sheet1!$I$5:$I$28252,$B632,Sheet1!$L$5:$L$28252,$A632,Sheet1!$D$5:$D$28252,"宽带费",Sheet1!$E$5:$E$28252,"&lt;&gt;*调拨*")+SUMIFS(Sheet1!$G$5:$G$28252,Sheet1!$I$5:$I$28252,$B632,Sheet1!$L$5:$L$28252,$A632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2" s="32">
        <f>SUMIFS(Sheet1!$G$5:$G$28252,Sheet1!$I$5:$I$28252,$B632,Sheet1!$L$5:$L$28252,$A632,Sheet1!$D$5:$D$28252,"办公费",Sheet1!$E$5:$E$28252,"&lt;&gt;*调拨*")+SUMIFS(Sheet1!$G$5:$G$28252,Sheet1!$I$5:$I$28252,$B632,Sheet1!$L$5:$L$28252,$A632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2" s="32">
        <f>SUMIFS(Sheet1!$G$5:$G$28252,Sheet1!$I$5:$I$28252,$B632,Sheet1!$L$5:$L$28252,$A632,Sheet1!$D$5:$D$28252,"话费",Sheet1!$E$5:$E$28252,"&lt;&gt;*调拨*")+SUMIFS(Sheet1!$G$5:$G$28252,Sheet1!$I$5:$I$28252,$B632,Sheet1!$L$5:$L$28252,$A632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2" s="32">
        <f>SUMIFS(Sheet1!$G$5:$G$28252,Sheet1!$I$5:$I$28252,$B632,Sheet1!$L$5:$L$28252,$A632,Sheet1!$D$5:$D$28252,"房租",Sheet1!$E$5:$E$28252,"&lt;&gt;*调拨*")+SUMIFS(Sheet1!$G$5:$G$28252,Sheet1!$I$5:$I$28252,$B632,Sheet1!$L$5:$L$28252,$A632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2" s="32">
        <f>SUMIFS(Sheet1!$G$5:$G$28252,Sheet1!$I$5:$I$28252,$B632,Sheet1!$L$5:$L$28252,$A632,Sheet1!$E$5:$E$28252,"*调拨*")</f>
        <v>0</v>
      </c>
      <c r="AI632" s="32">
        <f>SUMIFS(Sheet1!$G$5:$G$28252,Sheet1!$I$5:$I$28252,$B632,Sheet1!$L$5:$L$28252,$A632,Sheet1!$D$5:$D$28252,"内部转款",Sheet1!$E$5:$E$28252,"&lt;&gt;*调拨*")+SUMIFS(Sheet1!$G$5:$G$28252,Sheet1!$I$5:$I$28252,$B632,Sheet1!$L$5:$L$28252,$A632,Sheet1!$D$5:$D$28252,"内部转账",Sheet1!$E$5:$E$28252,"&lt;&gt;*调拨*")</f>
        <v>0</v>
      </c>
      <c r="AJ632" s="32">
        <f t="shared" si="45"/>
        <v>0</v>
      </c>
      <c r="AK632" s="32">
        <f>SUMIFS(Sheet1!$G$5:$G$28252,Sheet1!$I$5:$I$28252,$B632,Sheet1!$L$5:$L$28252,$A632)</f>
        <v>0</v>
      </c>
      <c r="AL632" s="32">
        <f t="shared" si="46"/>
        <v>0</v>
      </c>
    </row>
    <row r="633" ht="16.5" spans="1:38">
      <c r="A633" s="30">
        <v>202612</v>
      </c>
      <c r="B633" s="31" t="s">
        <v>213</v>
      </c>
      <c r="C633" s="32">
        <f>SUMIFS(Sheet1!$F$5:$F$28252,Sheet1!$I$5:$I$28252,$B633,Sheet1!$L$5:$L$28252,$A633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33" s="32">
        <f>SUMIFS(Sheet1!$F$5:$F$28252,Sheet1!$I$5:$I$28252,$B633,Sheet1!$L$5:$L$28252,$A633,Sheet1!$D$5:$D$28252,"医保即时拨付",Sheet1!$E$5:$E$28252,"&lt;&gt;*调拨*")+SUMIFS(Sheet1!$F$5:$F$28252,Sheet1!$I$5:$I$28252,$B633,Sheet1!$L$5:$L$28252,$A633,Sheet1!$E$5:$E$28252,"*医保即时拨付*",Sheet1!$D$5:$D$28252,"&lt;&gt;医保即时拨付",Sheet1!$D$5:$D$28252,"&lt;&gt;内部转款",Sheet1!$D$5:$D$28252,"&lt;&gt;内部转账",Sheet1!$E$5:$E$28252,"&lt;&gt;*调拨*")</f>
        <v>0</v>
      </c>
      <c r="E633" s="32">
        <f>SUMIFS(Sheet1!$F$5:$F$28252,Sheet1!$I$5:$I$28252,$B633,Sheet1!$L$5:$L$28252,$A633,Sheet1!$D$5:$D$28252,"医保",Sheet1!$E$5:$E$28252,"&lt;&gt;*调拨*",Sheet1!$E$5:$E$28252,"&lt;&gt;*医保即时拨付*")+SUMIFS(Sheet1!$F$5:$F$28252,Sheet1!$I$5:$I$28252,$B633,Sheet1!$L$5:$L$28252,$A633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33" s="32">
        <f>SUMIFS(Sheet1!$F$5:$F$28252,Sheet1!$I$5:$I$28252,$B633,Sheet1!$L$5:$L$28252,$A633,Sheet1!$D$5:$D$28252,"聚合",Sheet1!$E$5:$E$28252,"&lt;&gt;*调拨*")+SUMIFS(Sheet1!$F$5:$F$28252,Sheet1!$I$5:$I$28252,$B633,Sheet1!$L$5:$L$28252,$A633,Sheet1!$E$5:$E$28252,"*聚合*",Sheet1!$D$5:$D$28252,"&lt;&gt;聚合",Sheet1!$D$5:$D$28252,"&lt;&gt;内部转款",Sheet1!$D$5:$D$28252,"&lt;&gt;内部转账",Sheet1!$E$5:$E$28252,"&lt;&gt;*调拨*")</f>
        <v>0</v>
      </c>
      <c r="G633" s="32">
        <f>SUMIFS(Sheet1!$F$5:$F$28252,Sheet1!$I$5:$I$28252,$B633,Sheet1!$L$5:$L$28252,$A633,Sheet1!$D$5:$D$28252,"24小时微信",Sheet1!$E$5:$E$28252,"&lt;&gt;*调拨*")+SUMIFS(Sheet1!$F$5:$F$28252,Sheet1!$I$5:$I$28252,$B633,Sheet1!$L$5:$L$28252,$A633,Sheet1!$E$5:$E$28252,"*24小时微信*",Sheet1!$D$5:$D$28252,"&lt;&gt;24小时微信",Sheet1!$D$5:$D$28252,"&lt;&gt;内部转款",Sheet1!$D$5:$D$28252,"&lt;&gt;内部转账",Sheet1!$E$5:$E$28252,"&lt;&gt;*调拨*")</f>
        <v>0</v>
      </c>
      <c r="H633" s="32">
        <f>SUMIFS(Sheet1!$F$5:$F$28252,Sheet1!$I$5:$I$28252,$B633,Sheet1!$L$5:$L$28252,$A633,Sheet1!$D$5:$D$28252,"美团",Sheet1!$E$5:$E$28252,"&lt;&gt;*调拨*")+SUMIFS(Sheet1!$F$5:$F$28252,Sheet1!$I$5:$I$28252,$B633,Sheet1!$L$5:$L$28252,$A633,Sheet1!$E$5:$E$28252,"*美团*",Sheet1!$D$5:$D$28252,"&lt;&gt;美团",Sheet1!$D$5:$D$28252,"&lt;&gt;内部转款",Sheet1!$D$5:$D$28252,"&lt;&gt;内部转账",Sheet1!$E$5:$E$28252,"&lt;&gt;*调拨*")</f>
        <v>0</v>
      </c>
      <c r="I633" s="32">
        <f>SUMIFS(Sheet1!$F$5:$F$28252,Sheet1!$I$5:$I$28252,$B633,Sheet1!$L$5:$L$28252,$A633,Sheet1!$D$5:$D$28252,"饿了么",Sheet1!$E$5:$E$28252,"&lt;&gt;*调拨*")+SUMIFS(Sheet1!$F$5:$F$28252,Sheet1!$I$5:$I$28252,$B633,Sheet1!$L$5:$L$28252,$A633,Sheet1!$E$5:$E$28252,"*饿了么*",Sheet1!$D$5:$D$28252,"&lt;&gt;饿了么",Sheet1!$D$5:$D$28252,"&lt;&gt;内部转款",Sheet1!$D$5:$D$28252,"&lt;&gt;内部转账",Sheet1!$E$5:$E$28252,"&lt;&gt;*调拨*")</f>
        <v>0</v>
      </c>
      <c r="J633" s="32">
        <f>SUMIFS(Sheet1!$F$5:$F$28252,Sheet1!$I$5:$I$28252,$B633,Sheet1!$L$5:$L$28252,$A633,Sheet1!$D$5:$D$28252,"健E卡",Sheet1!$E$5:$E$28252,"&lt;&gt;*调拨*")+SUMIFS(Sheet1!$F$5:$F$28252,Sheet1!$I$5:$I$28252,$B633,Sheet1!$L$5:$L$28252,$A633,Sheet1!$E$5:$E$28252,"*健E卡*",Sheet1!$D$5:$D$28252,"&lt;&gt;健E卡",Sheet1!$D$5:$D$28252,"&lt;&gt;内部转款",Sheet1!$D$5:$D$28252,"&lt;&gt;内部转账",Sheet1!$E$5:$E$28252,"&lt;&gt;*调拨*")</f>
        <v>0</v>
      </c>
      <c r="K633" s="32">
        <f>SUMIFS(Sheet1!$F$5:$F$28252,Sheet1!$I$5:$I$28252,$B633,Sheet1!$L$5:$L$28252,$A633,Sheet1!$D$5:$D$28252,"抖音",Sheet1!$E$5:$E$28252,"&lt;&gt;*调拨*")+SUMIFS(Sheet1!$F$5:$F$28252,Sheet1!$I$5:$I$28252,$B633,Sheet1!$L$5:$L$28252,$A633,Sheet1!$E$5:$E$28252,"*抖音*",Sheet1!$D$5:$D$28252,"&lt;&gt;抖音",Sheet1!$D$5:$D$28252,"&lt;&gt;内部转款",Sheet1!$D$5:$D$28252,"&lt;&gt;内部转账",Sheet1!$E$5:$E$28252,"&lt;&gt;*调拨*")</f>
        <v>0</v>
      </c>
      <c r="L633" s="32">
        <f>SUMIFS(Sheet1!$F$5:$F$28252,Sheet1!$I$5:$I$28252,$B633,Sheet1!$L$5:$L$28252,$A633,Sheet1!$D$5:$D$28252,"医卡通",Sheet1!$E$5:$E$28252,"&lt;&gt;*调拨*")+SUMIFS(Sheet1!$F$5:$F$28252,Sheet1!$I$5:$I$28252,$B633,Sheet1!$L$5:$L$28252,$A633,Sheet1!$E$5:$E$28252,"*医卡通*",Sheet1!$D$5:$D$28252,"&lt;&gt;医卡通",Sheet1!$D$5:$D$28252,"&lt;&gt;内部转款",Sheet1!$D$5:$D$28252,"&lt;&gt;内部转账",Sheet1!$E$5:$E$28252,"&lt;&gt;*调拨*")</f>
        <v>0</v>
      </c>
      <c r="M633" s="32">
        <f>SUMIFS(Sheet1!$F$5:$F$28252,Sheet1!$I$5:$I$28252,$B633,Sheet1!$L$5:$L$28252,$A633,Sheet1!$D$5:$D$28252,"企健网",Sheet1!$E$5:$E$28252,"&lt;&gt;*调拨*")+SUMIFS(Sheet1!$F$5:$F$28252,Sheet1!$I$5:$I$28252,$B633,Sheet1!$L$5:$L$28252,$A633,Sheet1!$E$5:$E$28252,"*企健网*",Sheet1!$D$5:$D$28252,"&lt;&gt;企健网",Sheet1!$D$5:$D$28252,"&lt;&gt;内部转款",Sheet1!$D$5:$D$28252,"&lt;&gt;内部转账",Sheet1!$E$5:$E$28252,"&lt;&gt;*调拨*")</f>
        <v>0</v>
      </c>
      <c r="N633" s="32">
        <f>SUMIFS(Sheet1!$F$5:$F$28252,Sheet1!$I$5:$I$28252,$B633,Sheet1!$L$5:$L$28252,$A633,Sheet1!$D$5:$D$28252,"银联",Sheet1!$E$5:$E$28252,"&lt;&gt;*调拨*")+SUMIFS(Sheet1!$F$5:$F$28252,Sheet1!$I$5:$I$28252,$B633,Sheet1!$L$5:$L$28252,$A633,Sheet1!$E$5:$E$28252,"*银联*",Sheet1!$D$5:$D$28252,"&lt;&gt;银联",Sheet1!$D$5:$D$28252,"&lt;&gt;内部转款",Sheet1!$D$5:$D$28252,"&lt;&gt;内部转账",Sheet1!$E$5:$E$28252,"&lt;&gt;*调拨*")</f>
        <v>0</v>
      </c>
      <c r="O633" s="32">
        <f>SUMIFS(Sheet1!$F$5:$F$28252,Sheet1!$I$5:$I$28252,$B633,Sheet1!$L$5:$L$28252,$A633,Sheet1!$D$5:$D$28252,"京东",Sheet1!$E$5:$E$28252,"&lt;&gt;*调拨*")+SUMIFS(Sheet1!$F$5:$F$28252,Sheet1!$I$5:$I$28252,$B633,Sheet1!$L$5:$L$28252,$A633,Sheet1!$E$5:$E$28252,"*京东*",Sheet1!$D$5:$D$28252,"&lt;&gt;京东",Sheet1!$D$5:$D$28252,"&lt;&gt;内部转款",Sheet1!$D$5:$D$28252,"&lt;&gt;内部转账",Sheet1!$E$5:$E$28252,"&lt;&gt;*调拨*")</f>
        <v>0</v>
      </c>
      <c r="P633" s="32">
        <f>SUMIFS(Sheet1!$F$5:$F$28252,Sheet1!$I$5:$I$28252,$B633,Sheet1!$L$5:$L$28252,$A633,Sheet1!$D$5:$D$28252,"药机微信",Sheet1!$E$5:$E$28252,"&lt;&gt;*调拨*")+SUMIFS(Sheet1!$F$5:$F$28252,Sheet1!$I$5:$I$28252,$B633,Sheet1!$L$5:$L$28252,$A633,Sheet1!$E$5:$E$28252,"*药机微信*",Sheet1!$D$5:$D$28252,"&lt;&gt;药机微信",Sheet1!$D$5:$D$28252,"&lt;&gt;内部转款",Sheet1!$D$5:$D$28252,"&lt;&gt;内部转账",Sheet1!$E$5:$E$28252,"&lt;&gt;*调拨*")</f>
        <v>0</v>
      </c>
      <c r="Q633" s="32">
        <f>SUMIFS(Sheet1!$F$5:$F$28252,Sheet1!$I$5:$I$28252,$B633,Sheet1!$L$5:$L$28252,$A633,Sheet1!$D$5:$D$28252,"亲情卡",Sheet1!$E$5:$E$28252,"&lt;&gt;*调拨*")+SUMIFS(Sheet1!$F$5:$F$28252,Sheet1!$I$5:$I$28252,$B633,Sheet1!$L$5:$L$28252,$A633,Sheet1!$E$5:$E$28252,"*亲情卡*",Sheet1!$D$5:$D$28252,"&lt;&gt;亲情卡",Sheet1!$D$5:$D$28252,"&lt;&gt;内部转款",Sheet1!$D$5:$D$28252,"&lt;&gt;内部转账",Sheet1!$E$5:$E$28252,"&lt;&gt;*调拨*")</f>
        <v>0</v>
      </c>
      <c r="R633" s="32">
        <f>SUMIFS(Sheet1!$F$5:$F$28252,Sheet1!$I$5:$I$28252,$B633,Sheet1!$L$5:$L$28252,$A633,Sheet1!$D$5:$D$28252,"优惠券",Sheet1!$E$5:$E$28252,"&lt;&gt;*调拨*")+SUMIFS(Sheet1!$F$5:$F$28252,Sheet1!$I$5:$I$28252,$B633,Sheet1!$L$5:$L$28252,$A633,Sheet1!$E$5:$E$28252,"*优惠券*",Sheet1!$D$5:$D$28252,"&lt;&gt;优惠券",Sheet1!$D$5:$D$28252,"&lt;&gt;内部转款",Sheet1!$D$5:$D$28252,"&lt;&gt;内部转账",Sheet1!$E$5:$E$28252,"&lt;&gt;*调拨*")</f>
        <v>0</v>
      </c>
      <c r="S633" s="32">
        <f>SUMIFS(Sheet1!$F$5:$F$28252,Sheet1!$I$5:$I$28252,$B633,Sheet1!$L$5:$L$28252,$A633,Sheet1!$D$5:$D$28252,"代金券",Sheet1!$E$5:$E$28252,"&lt;&gt;*调拨*")+SUMIFS(Sheet1!$F$5:$F$28252,Sheet1!$I$5:$I$28252,$B633,Sheet1!$L$5:$L$28252,$A633,Sheet1!$E$5:$E$28252,"*代金券*",Sheet1!$D$5:$D$28252,"&lt;&gt;代金券",Sheet1!$D$5:$D$28252,"&lt;&gt;内部转款",Sheet1!$D$5:$D$28252,"&lt;&gt;内部转账",Sheet1!$E$5:$E$28252,"&lt;&gt;*调拨*")</f>
        <v>0</v>
      </c>
      <c r="T633" s="32">
        <f>SUMIFS(Sheet1!$F$5:$F$28252,Sheet1!$I$5:$I$28252,$B633,Sheet1!$L$5:$L$28252,$A633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633,Sheet1!$L$5:$L$28252,$A633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633,Sheet1!$L$5:$L$28252,$A633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633,Sheet1!$L$5:$L$28252,$A633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3" s="32">
        <f>SUMIFS(Sheet1!$F$5:$F$28252,Sheet1!$I$5:$I$28252,$B633,Sheet1!$L$5:$L$28252,$A633,Sheet1!$E$5:$E$28252,"*调拨*")</f>
        <v>0</v>
      </c>
      <c r="V633" s="32">
        <f>SUMIFS(Sheet1!$F$5:$F$28252,Sheet1!$I$5:$I$28252,$B633,Sheet1!$L$5:$L$28252,$A633,Sheet1!$D$5:$D$28252,"储值",Sheet1!$E$5:$E$28252,"&lt;&gt;*调拨*")+SUMIFS(Sheet1!$F$5:$F$28252,Sheet1!$I$5:$I$28252,$B633,Sheet1!$L$5:$L$28252,$A633,Sheet1!$E$5:$E$28252,"*储值*",Sheet1!$D$5:$D$28252,"&lt;&gt;储值",Sheet1!$D$5:$D$28252,"&lt;&gt;内部转款",Sheet1!$D$5:$D$28252,"&lt;&gt;内部转账",Sheet1!$E$5:$E$28252,"&lt;&gt;*调拨*")</f>
        <v>0</v>
      </c>
      <c r="W633" s="32">
        <f>SUMIFS(Sheet1!$F$5:$F$28252,Sheet1!$I$5:$I$28252,$B633,Sheet1!$L$5:$L$28252,$A633,Sheet1!$D$5:$D$28252,"效期",Sheet1!$E$5:$E$28252,"&lt;&gt;*调拨*")+SUMIFS(Sheet1!$F$5:$F$28252,Sheet1!$I$5:$I$28252,$B633,Sheet1!$L$5:$L$28252,$A633,Sheet1!$E$5:$E$28252,"*效期*",Sheet1!$D$5:$D$28252,"&lt;&gt;效期",Sheet1!$D$5:$D$28252,"&lt;&gt;内部转款",Sheet1!$D$5:$D$28252,"&lt;&gt;内部转账",Sheet1!$E$5:$E$28252,"&lt;&gt;*调拨*")</f>
        <v>0</v>
      </c>
      <c r="X633" s="32">
        <f>SUMIFS(Sheet1!$F$5:$F$28252,Sheet1!$I$5:$I$28252,$B633,Sheet1!$L$5:$L$28252,$A633,Sheet1!$D$5:$D$28252,"内部转款",Sheet1!$E$5:$E$28252,"&lt;&gt;*调拨*")+SUMIFS(Sheet1!$F$5:$F$28252,Sheet1!$I$5:$I$28252,$B633,Sheet1!$L$5:$L$28252,$A633,Sheet1!$D$5:$D$28252,"内部转账",Sheet1!$E$5:$E$28252,"&lt;&gt;*调拨*")</f>
        <v>0</v>
      </c>
      <c r="Y633" s="32">
        <f t="shared" si="44"/>
        <v>0</v>
      </c>
      <c r="Z633" s="32">
        <f>SUMIFS(Sheet1!$F$5:$F$28252,Sheet1!$I$5:$I$28252,$B633,Sheet1!$L$5:$L$28252,$A633)</f>
        <v>0</v>
      </c>
      <c r="AA633" s="32">
        <f>SUMIFS(Sheet1!$G$5:$G$28252,Sheet1!$I$5:$I$28252,$B633,Sheet1!$L$5:$L$28252,$A633,Sheet1!$D$5:$D$28252,"工资",Sheet1!$E$5:$E$28252,"&lt;&gt;*调拨*")+SUMIFS(Sheet1!$G$5:$G$28252,Sheet1!$I$5:$I$28252,$B633,Sheet1!$L$5:$L$28252,$A633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33" s="32">
        <f>SUMIFS(Sheet1!$G$5:$G$28252,Sheet1!$I$5:$I$28252,$B633,Sheet1!$L$5:$L$28252,$A633,Sheet1!$D$5:$D$28252,"水费",Sheet1!$E$5:$E$28252,"&lt;&gt;*调拨*")+SUMIFS(Sheet1!$G$5:$G$28252,Sheet1!$I$5:$I$28252,$B633,Sheet1!$L$5:$L$28252,$A633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3" s="32">
        <f>SUMIFS(Sheet1!$G$5:$G$28252,Sheet1!$I$5:$I$28252,$B633,Sheet1!$L$5:$L$28252,$A633,Sheet1!$D$5:$D$28252,"电费",Sheet1!$E$5:$E$28252,"&lt;&gt;*调拨*")+SUMIFS(Sheet1!$G$5:$G$28252,Sheet1!$I$5:$I$28252,$B633,Sheet1!$L$5:$L$28252,$A633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3" s="32">
        <f>SUMIFS(Sheet1!$G$5:$G$28252,Sheet1!$I$5:$I$28252,$B633,Sheet1!$L$5:$L$28252,$A633,Sheet1!$D$5:$D$28252,"宽带费",Sheet1!$E$5:$E$28252,"&lt;&gt;*调拨*")+SUMIFS(Sheet1!$G$5:$G$28252,Sheet1!$I$5:$I$28252,$B633,Sheet1!$L$5:$L$28252,$A633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3" s="32">
        <f>SUMIFS(Sheet1!$G$5:$G$28252,Sheet1!$I$5:$I$28252,$B633,Sheet1!$L$5:$L$28252,$A633,Sheet1!$D$5:$D$28252,"办公费",Sheet1!$E$5:$E$28252,"&lt;&gt;*调拨*")+SUMIFS(Sheet1!$G$5:$G$28252,Sheet1!$I$5:$I$28252,$B633,Sheet1!$L$5:$L$28252,$A633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3" s="32">
        <f>SUMIFS(Sheet1!$G$5:$G$28252,Sheet1!$I$5:$I$28252,$B633,Sheet1!$L$5:$L$28252,$A633,Sheet1!$D$5:$D$28252,"话费",Sheet1!$E$5:$E$28252,"&lt;&gt;*调拨*")+SUMIFS(Sheet1!$G$5:$G$28252,Sheet1!$I$5:$I$28252,$B633,Sheet1!$L$5:$L$28252,$A633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3" s="32">
        <f>SUMIFS(Sheet1!$G$5:$G$28252,Sheet1!$I$5:$I$28252,$B633,Sheet1!$L$5:$L$28252,$A633,Sheet1!$D$5:$D$28252,"房租",Sheet1!$E$5:$E$28252,"&lt;&gt;*调拨*")+SUMIFS(Sheet1!$G$5:$G$28252,Sheet1!$I$5:$I$28252,$B633,Sheet1!$L$5:$L$28252,$A633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3" s="32">
        <f>SUMIFS(Sheet1!$G$5:$G$28252,Sheet1!$I$5:$I$28252,$B633,Sheet1!$L$5:$L$28252,$A633,Sheet1!$E$5:$E$28252,"*调拨*")</f>
        <v>0</v>
      </c>
      <c r="AI633" s="32">
        <f>SUMIFS(Sheet1!$G$5:$G$28252,Sheet1!$I$5:$I$28252,$B633,Sheet1!$L$5:$L$28252,$A633,Sheet1!$D$5:$D$28252,"内部转款",Sheet1!$E$5:$E$28252,"&lt;&gt;*调拨*")+SUMIFS(Sheet1!$G$5:$G$28252,Sheet1!$I$5:$I$28252,$B633,Sheet1!$L$5:$L$28252,$A633,Sheet1!$D$5:$D$28252,"内部转账",Sheet1!$E$5:$E$28252,"&lt;&gt;*调拨*")</f>
        <v>0</v>
      </c>
      <c r="AJ633" s="32">
        <f t="shared" si="45"/>
        <v>0</v>
      </c>
      <c r="AK633" s="32">
        <f>SUMIFS(Sheet1!$G$5:$G$28252,Sheet1!$I$5:$I$28252,$B633,Sheet1!$L$5:$L$28252,$A633)</f>
        <v>0</v>
      </c>
      <c r="AL633" s="32">
        <f t="shared" si="46"/>
        <v>0</v>
      </c>
    </row>
    <row r="634" ht="16.5" spans="1:38">
      <c r="A634" s="30">
        <v>202612</v>
      </c>
      <c r="B634" s="31" t="s">
        <v>76</v>
      </c>
      <c r="C634" s="32">
        <f>SUMIFS(Sheet1!$F$5:$F$28252,Sheet1!$I$5:$I$28252,$B634,Sheet1!$L$5:$L$28252,$A634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34" s="32">
        <f>SUMIFS(Sheet1!$F$5:$F$28252,Sheet1!$I$5:$I$28252,$B634,Sheet1!$L$5:$L$28252,$A634,Sheet1!$D$5:$D$28252,"医保即时拨付",Sheet1!$E$5:$E$28252,"&lt;&gt;*调拨*")+SUMIFS(Sheet1!$F$5:$F$28252,Sheet1!$I$5:$I$28252,$B634,Sheet1!$L$5:$L$28252,$A634,Sheet1!$E$5:$E$28252,"*医保即时拨付*",Sheet1!$D$5:$D$28252,"&lt;&gt;医保即时拨付",Sheet1!$D$5:$D$28252,"&lt;&gt;内部转款",Sheet1!$D$5:$D$28252,"&lt;&gt;内部转账",Sheet1!$E$5:$E$28252,"&lt;&gt;*调拨*")</f>
        <v>0</v>
      </c>
      <c r="E634" s="32">
        <f>SUMIFS(Sheet1!$F$5:$F$28252,Sheet1!$I$5:$I$28252,$B634,Sheet1!$L$5:$L$28252,$A634,Sheet1!$D$5:$D$28252,"医保",Sheet1!$E$5:$E$28252,"&lt;&gt;*调拨*",Sheet1!$E$5:$E$28252,"&lt;&gt;*医保即时拨付*")+SUMIFS(Sheet1!$F$5:$F$28252,Sheet1!$I$5:$I$28252,$B634,Sheet1!$L$5:$L$28252,$A634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34" s="32">
        <f>SUMIFS(Sheet1!$F$5:$F$28252,Sheet1!$I$5:$I$28252,$B634,Sheet1!$L$5:$L$28252,$A634,Sheet1!$D$5:$D$28252,"聚合",Sheet1!$E$5:$E$28252,"&lt;&gt;*调拨*")+SUMIFS(Sheet1!$F$5:$F$28252,Sheet1!$I$5:$I$28252,$B634,Sheet1!$L$5:$L$28252,$A634,Sheet1!$E$5:$E$28252,"*聚合*",Sheet1!$D$5:$D$28252,"&lt;&gt;聚合",Sheet1!$D$5:$D$28252,"&lt;&gt;内部转款",Sheet1!$D$5:$D$28252,"&lt;&gt;内部转账",Sheet1!$E$5:$E$28252,"&lt;&gt;*调拨*")</f>
        <v>0</v>
      </c>
      <c r="G634" s="32">
        <f>SUMIFS(Sheet1!$F$5:$F$28252,Sheet1!$I$5:$I$28252,$B634,Sheet1!$L$5:$L$28252,$A634,Sheet1!$D$5:$D$28252,"24小时微信",Sheet1!$E$5:$E$28252,"&lt;&gt;*调拨*")+SUMIFS(Sheet1!$F$5:$F$28252,Sheet1!$I$5:$I$28252,$B634,Sheet1!$L$5:$L$28252,$A634,Sheet1!$E$5:$E$28252,"*24小时微信*",Sheet1!$D$5:$D$28252,"&lt;&gt;24小时微信",Sheet1!$D$5:$D$28252,"&lt;&gt;内部转款",Sheet1!$D$5:$D$28252,"&lt;&gt;内部转账",Sheet1!$E$5:$E$28252,"&lt;&gt;*调拨*")</f>
        <v>0</v>
      </c>
      <c r="H634" s="32">
        <f>SUMIFS(Sheet1!$F$5:$F$28252,Sheet1!$I$5:$I$28252,$B634,Sheet1!$L$5:$L$28252,$A634,Sheet1!$D$5:$D$28252,"美团",Sheet1!$E$5:$E$28252,"&lt;&gt;*调拨*")+SUMIFS(Sheet1!$F$5:$F$28252,Sheet1!$I$5:$I$28252,$B634,Sheet1!$L$5:$L$28252,$A634,Sheet1!$E$5:$E$28252,"*美团*",Sheet1!$D$5:$D$28252,"&lt;&gt;美团",Sheet1!$D$5:$D$28252,"&lt;&gt;内部转款",Sheet1!$D$5:$D$28252,"&lt;&gt;内部转账",Sheet1!$E$5:$E$28252,"&lt;&gt;*调拨*")</f>
        <v>0</v>
      </c>
      <c r="I634" s="32">
        <f>SUMIFS(Sheet1!$F$5:$F$28252,Sheet1!$I$5:$I$28252,$B634,Sheet1!$L$5:$L$28252,$A634,Sheet1!$D$5:$D$28252,"饿了么",Sheet1!$E$5:$E$28252,"&lt;&gt;*调拨*")+SUMIFS(Sheet1!$F$5:$F$28252,Sheet1!$I$5:$I$28252,$B634,Sheet1!$L$5:$L$28252,$A634,Sheet1!$E$5:$E$28252,"*饿了么*",Sheet1!$D$5:$D$28252,"&lt;&gt;饿了么",Sheet1!$D$5:$D$28252,"&lt;&gt;内部转款",Sheet1!$D$5:$D$28252,"&lt;&gt;内部转账",Sheet1!$E$5:$E$28252,"&lt;&gt;*调拨*")</f>
        <v>0</v>
      </c>
      <c r="J634" s="32">
        <f>SUMIFS(Sheet1!$F$5:$F$28252,Sheet1!$I$5:$I$28252,$B634,Sheet1!$L$5:$L$28252,$A634,Sheet1!$D$5:$D$28252,"健E卡",Sheet1!$E$5:$E$28252,"&lt;&gt;*调拨*")+SUMIFS(Sheet1!$F$5:$F$28252,Sheet1!$I$5:$I$28252,$B634,Sheet1!$L$5:$L$28252,$A634,Sheet1!$E$5:$E$28252,"*健E卡*",Sheet1!$D$5:$D$28252,"&lt;&gt;健E卡",Sheet1!$D$5:$D$28252,"&lt;&gt;内部转款",Sheet1!$D$5:$D$28252,"&lt;&gt;内部转账",Sheet1!$E$5:$E$28252,"&lt;&gt;*调拨*")</f>
        <v>0</v>
      </c>
      <c r="K634" s="32">
        <f>SUMIFS(Sheet1!$F$5:$F$28252,Sheet1!$I$5:$I$28252,$B634,Sheet1!$L$5:$L$28252,$A634,Sheet1!$D$5:$D$28252,"抖音",Sheet1!$E$5:$E$28252,"&lt;&gt;*调拨*")+SUMIFS(Sheet1!$F$5:$F$28252,Sheet1!$I$5:$I$28252,$B634,Sheet1!$L$5:$L$28252,$A634,Sheet1!$E$5:$E$28252,"*抖音*",Sheet1!$D$5:$D$28252,"&lt;&gt;抖音",Sheet1!$D$5:$D$28252,"&lt;&gt;内部转款",Sheet1!$D$5:$D$28252,"&lt;&gt;内部转账",Sheet1!$E$5:$E$28252,"&lt;&gt;*调拨*")</f>
        <v>0</v>
      </c>
      <c r="L634" s="32">
        <f>SUMIFS(Sheet1!$F$5:$F$28252,Sheet1!$I$5:$I$28252,$B634,Sheet1!$L$5:$L$28252,$A634,Sheet1!$D$5:$D$28252,"医卡通",Sheet1!$E$5:$E$28252,"&lt;&gt;*调拨*")+SUMIFS(Sheet1!$F$5:$F$28252,Sheet1!$I$5:$I$28252,$B634,Sheet1!$L$5:$L$28252,$A634,Sheet1!$E$5:$E$28252,"*医卡通*",Sheet1!$D$5:$D$28252,"&lt;&gt;医卡通",Sheet1!$D$5:$D$28252,"&lt;&gt;内部转款",Sheet1!$D$5:$D$28252,"&lt;&gt;内部转账",Sheet1!$E$5:$E$28252,"&lt;&gt;*调拨*")</f>
        <v>0</v>
      </c>
      <c r="M634" s="32">
        <f>SUMIFS(Sheet1!$F$5:$F$28252,Sheet1!$I$5:$I$28252,$B634,Sheet1!$L$5:$L$28252,$A634,Sheet1!$D$5:$D$28252,"企健网",Sheet1!$E$5:$E$28252,"&lt;&gt;*调拨*")+SUMIFS(Sheet1!$F$5:$F$28252,Sheet1!$I$5:$I$28252,$B634,Sheet1!$L$5:$L$28252,$A634,Sheet1!$E$5:$E$28252,"*企健网*",Sheet1!$D$5:$D$28252,"&lt;&gt;企健网",Sheet1!$D$5:$D$28252,"&lt;&gt;内部转款",Sheet1!$D$5:$D$28252,"&lt;&gt;内部转账",Sheet1!$E$5:$E$28252,"&lt;&gt;*调拨*")</f>
        <v>0</v>
      </c>
      <c r="N634" s="32">
        <f>SUMIFS(Sheet1!$F$5:$F$28252,Sheet1!$I$5:$I$28252,$B634,Sheet1!$L$5:$L$28252,$A634,Sheet1!$D$5:$D$28252,"银联",Sheet1!$E$5:$E$28252,"&lt;&gt;*调拨*")+SUMIFS(Sheet1!$F$5:$F$28252,Sheet1!$I$5:$I$28252,$B634,Sheet1!$L$5:$L$28252,$A634,Sheet1!$E$5:$E$28252,"*银联*",Sheet1!$D$5:$D$28252,"&lt;&gt;银联",Sheet1!$D$5:$D$28252,"&lt;&gt;内部转款",Sheet1!$D$5:$D$28252,"&lt;&gt;内部转账",Sheet1!$E$5:$E$28252,"&lt;&gt;*调拨*")</f>
        <v>0</v>
      </c>
      <c r="O634" s="32">
        <f>SUMIFS(Sheet1!$F$5:$F$28252,Sheet1!$I$5:$I$28252,$B634,Sheet1!$L$5:$L$28252,$A634,Sheet1!$D$5:$D$28252,"京东",Sheet1!$E$5:$E$28252,"&lt;&gt;*调拨*")+SUMIFS(Sheet1!$F$5:$F$28252,Sheet1!$I$5:$I$28252,$B634,Sheet1!$L$5:$L$28252,$A634,Sheet1!$E$5:$E$28252,"*京东*",Sheet1!$D$5:$D$28252,"&lt;&gt;京东",Sheet1!$D$5:$D$28252,"&lt;&gt;内部转款",Sheet1!$D$5:$D$28252,"&lt;&gt;内部转账",Sheet1!$E$5:$E$28252,"&lt;&gt;*调拨*")</f>
        <v>0</v>
      </c>
      <c r="P634" s="32">
        <f>SUMIFS(Sheet1!$F$5:$F$28252,Sheet1!$I$5:$I$28252,$B634,Sheet1!$L$5:$L$28252,$A634,Sheet1!$D$5:$D$28252,"药机微信",Sheet1!$E$5:$E$28252,"&lt;&gt;*调拨*")+SUMIFS(Sheet1!$F$5:$F$28252,Sheet1!$I$5:$I$28252,$B634,Sheet1!$L$5:$L$28252,$A634,Sheet1!$E$5:$E$28252,"*药机微信*",Sheet1!$D$5:$D$28252,"&lt;&gt;药机微信",Sheet1!$D$5:$D$28252,"&lt;&gt;内部转款",Sheet1!$D$5:$D$28252,"&lt;&gt;内部转账",Sheet1!$E$5:$E$28252,"&lt;&gt;*调拨*")</f>
        <v>0</v>
      </c>
      <c r="Q634" s="32">
        <f>SUMIFS(Sheet1!$F$5:$F$28252,Sheet1!$I$5:$I$28252,$B634,Sheet1!$L$5:$L$28252,$A634,Sheet1!$D$5:$D$28252,"亲情卡",Sheet1!$E$5:$E$28252,"&lt;&gt;*调拨*")+SUMIFS(Sheet1!$F$5:$F$28252,Sheet1!$I$5:$I$28252,$B634,Sheet1!$L$5:$L$28252,$A634,Sheet1!$E$5:$E$28252,"*亲情卡*",Sheet1!$D$5:$D$28252,"&lt;&gt;亲情卡",Sheet1!$D$5:$D$28252,"&lt;&gt;内部转款",Sheet1!$D$5:$D$28252,"&lt;&gt;内部转账",Sheet1!$E$5:$E$28252,"&lt;&gt;*调拨*")</f>
        <v>0</v>
      </c>
      <c r="R634" s="32">
        <f>SUMIFS(Sheet1!$F$5:$F$28252,Sheet1!$I$5:$I$28252,$B634,Sheet1!$L$5:$L$28252,$A634,Sheet1!$D$5:$D$28252,"优惠券",Sheet1!$E$5:$E$28252,"&lt;&gt;*调拨*")+SUMIFS(Sheet1!$F$5:$F$28252,Sheet1!$I$5:$I$28252,$B634,Sheet1!$L$5:$L$28252,$A634,Sheet1!$E$5:$E$28252,"*优惠券*",Sheet1!$D$5:$D$28252,"&lt;&gt;优惠券",Sheet1!$D$5:$D$28252,"&lt;&gt;内部转款",Sheet1!$D$5:$D$28252,"&lt;&gt;内部转账",Sheet1!$E$5:$E$28252,"&lt;&gt;*调拨*")</f>
        <v>0</v>
      </c>
      <c r="S634" s="32">
        <f>SUMIFS(Sheet1!$F$5:$F$28252,Sheet1!$I$5:$I$28252,$B634,Sheet1!$L$5:$L$28252,$A634,Sheet1!$D$5:$D$28252,"代金券",Sheet1!$E$5:$E$28252,"&lt;&gt;*调拨*")+SUMIFS(Sheet1!$F$5:$F$28252,Sheet1!$I$5:$I$28252,$B634,Sheet1!$L$5:$L$28252,$A634,Sheet1!$E$5:$E$28252,"*代金券*",Sheet1!$D$5:$D$28252,"&lt;&gt;代金券",Sheet1!$D$5:$D$28252,"&lt;&gt;内部转款",Sheet1!$D$5:$D$28252,"&lt;&gt;内部转账",Sheet1!$E$5:$E$28252,"&lt;&gt;*调拨*")</f>
        <v>0</v>
      </c>
      <c r="T634" s="32">
        <f>SUMIFS(Sheet1!$F$5:$F$28252,Sheet1!$I$5:$I$28252,$B634,Sheet1!$L$5:$L$28252,$A634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634,Sheet1!$L$5:$L$28252,$A634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634,Sheet1!$L$5:$L$28252,$A634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634,Sheet1!$L$5:$L$28252,$A634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4" s="32">
        <f>SUMIFS(Sheet1!$F$5:$F$28252,Sheet1!$I$5:$I$28252,$B634,Sheet1!$L$5:$L$28252,$A634,Sheet1!$E$5:$E$28252,"*调拨*")</f>
        <v>0</v>
      </c>
      <c r="V634" s="32">
        <f>SUMIFS(Sheet1!$F$5:$F$28252,Sheet1!$I$5:$I$28252,$B634,Sheet1!$L$5:$L$28252,$A634,Sheet1!$D$5:$D$28252,"储值",Sheet1!$E$5:$E$28252,"&lt;&gt;*调拨*")+SUMIFS(Sheet1!$F$5:$F$28252,Sheet1!$I$5:$I$28252,$B634,Sheet1!$L$5:$L$28252,$A634,Sheet1!$E$5:$E$28252,"*储值*",Sheet1!$D$5:$D$28252,"&lt;&gt;储值",Sheet1!$D$5:$D$28252,"&lt;&gt;内部转款",Sheet1!$D$5:$D$28252,"&lt;&gt;内部转账",Sheet1!$E$5:$E$28252,"&lt;&gt;*调拨*")</f>
        <v>0</v>
      </c>
      <c r="W634" s="32">
        <f>SUMIFS(Sheet1!$F$5:$F$28252,Sheet1!$I$5:$I$28252,$B634,Sheet1!$L$5:$L$28252,$A634,Sheet1!$D$5:$D$28252,"效期",Sheet1!$E$5:$E$28252,"&lt;&gt;*调拨*")+SUMIFS(Sheet1!$F$5:$F$28252,Sheet1!$I$5:$I$28252,$B634,Sheet1!$L$5:$L$28252,$A634,Sheet1!$E$5:$E$28252,"*效期*",Sheet1!$D$5:$D$28252,"&lt;&gt;效期",Sheet1!$D$5:$D$28252,"&lt;&gt;内部转款",Sheet1!$D$5:$D$28252,"&lt;&gt;内部转账",Sheet1!$E$5:$E$28252,"&lt;&gt;*调拨*")</f>
        <v>0</v>
      </c>
      <c r="X634" s="32">
        <f>SUMIFS(Sheet1!$F$5:$F$28252,Sheet1!$I$5:$I$28252,$B634,Sheet1!$L$5:$L$28252,$A634,Sheet1!$D$5:$D$28252,"内部转款",Sheet1!$E$5:$E$28252,"&lt;&gt;*调拨*")+SUMIFS(Sheet1!$F$5:$F$28252,Sheet1!$I$5:$I$28252,$B634,Sheet1!$L$5:$L$28252,$A634,Sheet1!$D$5:$D$28252,"内部转账",Sheet1!$E$5:$E$28252,"&lt;&gt;*调拨*")</f>
        <v>0</v>
      </c>
      <c r="Y634" s="32">
        <f t="shared" si="44"/>
        <v>0</v>
      </c>
      <c r="Z634" s="32">
        <f>SUMIFS(Sheet1!$F$5:$F$28252,Sheet1!$I$5:$I$28252,$B634,Sheet1!$L$5:$L$28252,$A634)</f>
        <v>0</v>
      </c>
      <c r="AA634" s="32">
        <f>SUMIFS(Sheet1!$G$5:$G$28252,Sheet1!$I$5:$I$28252,$B634,Sheet1!$L$5:$L$28252,$A634,Sheet1!$D$5:$D$28252,"工资",Sheet1!$E$5:$E$28252,"&lt;&gt;*调拨*")+SUMIFS(Sheet1!$G$5:$G$28252,Sheet1!$I$5:$I$28252,$B634,Sheet1!$L$5:$L$28252,$A634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34" s="32">
        <f>SUMIFS(Sheet1!$G$5:$G$28252,Sheet1!$I$5:$I$28252,$B634,Sheet1!$L$5:$L$28252,$A634,Sheet1!$D$5:$D$28252,"水费",Sheet1!$E$5:$E$28252,"&lt;&gt;*调拨*")+SUMIFS(Sheet1!$G$5:$G$28252,Sheet1!$I$5:$I$28252,$B634,Sheet1!$L$5:$L$28252,$A634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4" s="32">
        <f>SUMIFS(Sheet1!$G$5:$G$28252,Sheet1!$I$5:$I$28252,$B634,Sheet1!$L$5:$L$28252,$A634,Sheet1!$D$5:$D$28252,"电费",Sheet1!$E$5:$E$28252,"&lt;&gt;*调拨*")+SUMIFS(Sheet1!$G$5:$G$28252,Sheet1!$I$5:$I$28252,$B634,Sheet1!$L$5:$L$28252,$A634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4" s="32">
        <f>SUMIFS(Sheet1!$G$5:$G$28252,Sheet1!$I$5:$I$28252,$B634,Sheet1!$L$5:$L$28252,$A634,Sheet1!$D$5:$D$28252,"宽带费",Sheet1!$E$5:$E$28252,"&lt;&gt;*调拨*")+SUMIFS(Sheet1!$G$5:$G$28252,Sheet1!$I$5:$I$28252,$B634,Sheet1!$L$5:$L$28252,$A634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4" s="32">
        <f>SUMIFS(Sheet1!$G$5:$G$28252,Sheet1!$I$5:$I$28252,$B634,Sheet1!$L$5:$L$28252,$A634,Sheet1!$D$5:$D$28252,"办公费",Sheet1!$E$5:$E$28252,"&lt;&gt;*调拨*")+SUMIFS(Sheet1!$G$5:$G$28252,Sheet1!$I$5:$I$28252,$B634,Sheet1!$L$5:$L$28252,$A634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4" s="32">
        <f>SUMIFS(Sheet1!$G$5:$G$28252,Sheet1!$I$5:$I$28252,$B634,Sheet1!$L$5:$L$28252,$A634,Sheet1!$D$5:$D$28252,"话费",Sheet1!$E$5:$E$28252,"&lt;&gt;*调拨*")+SUMIFS(Sheet1!$G$5:$G$28252,Sheet1!$I$5:$I$28252,$B634,Sheet1!$L$5:$L$28252,$A634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4" s="32">
        <f>SUMIFS(Sheet1!$G$5:$G$28252,Sheet1!$I$5:$I$28252,$B634,Sheet1!$L$5:$L$28252,$A634,Sheet1!$D$5:$D$28252,"房租",Sheet1!$E$5:$E$28252,"&lt;&gt;*调拨*")+SUMIFS(Sheet1!$G$5:$G$28252,Sheet1!$I$5:$I$28252,$B634,Sheet1!$L$5:$L$28252,$A634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4" s="32">
        <f>SUMIFS(Sheet1!$G$5:$G$28252,Sheet1!$I$5:$I$28252,$B634,Sheet1!$L$5:$L$28252,$A634,Sheet1!$E$5:$E$28252,"*调拨*")</f>
        <v>0</v>
      </c>
      <c r="AI634" s="32">
        <f>SUMIFS(Sheet1!$G$5:$G$28252,Sheet1!$I$5:$I$28252,$B634,Sheet1!$L$5:$L$28252,$A634,Sheet1!$D$5:$D$28252,"内部转款",Sheet1!$E$5:$E$28252,"&lt;&gt;*调拨*")+SUMIFS(Sheet1!$G$5:$G$28252,Sheet1!$I$5:$I$28252,$B634,Sheet1!$L$5:$L$28252,$A634,Sheet1!$D$5:$D$28252,"内部转账",Sheet1!$E$5:$E$28252,"&lt;&gt;*调拨*")</f>
        <v>0</v>
      </c>
      <c r="AJ634" s="32">
        <f t="shared" si="45"/>
        <v>0</v>
      </c>
      <c r="AK634" s="32">
        <f>SUMIFS(Sheet1!$G$5:$G$28252,Sheet1!$I$5:$I$28252,$B634,Sheet1!$L$5:$L$28252,$A634)</f>
        <v>0</v>
      </c>
      <c r="AL634" s="32">
        <f t="shared" si="46"/>
        <v>0</v>
      </c>
    </row>
    <row r="635" ht="16.5" spans="1:38">
      <c r="A635" s="30">
        <v>202612</v>
      </c>
      <c r="B635" s="31" t="s">
        <v>43</v>
      </c>
      <c r="C635" s="32">
        <f>SUMIFS(Sheet1!$F$5:$F$28252,Sheet1!$I$5:$I$28252,$B635,Sheet1!$L$5:$L$28252,$A635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35" s="32">
        <f>SUMIFS(Sheet1!$F$5:$F$28252,Sheet1!$I$5:$I$28252,$B635,Sheet1!$L$5:$L$28252,$A635,Sheet1!$D$5:$D$28252,"医保即时拨付",Sheet1!$E$5:$E$28252,"&lt;&gt;*调拨*")+SUMIFS(Sheet1!$F$5:$F$28252,Sheet1!$I$5:$I$28252,$B635,Sheet1!$L$5:$L$28252,$A635,Sheet1!$E$5:$E$28252,"*医保即时拨付*",Sheet1!$D$5:$D$28252,"&lt;&gt;医保即时拨付",Sheet1!$D$5:$D$28252,"&lt;&gt;内部转款",Sheet1!$D$5:$D$28252,"&lt;&gt;内部转账",Sheet1!$E$5:$E$28252,"&lt;&gt;*调拨*")</f>
        <v>0</v>
      </c>
      <c r="E635" s="32">
        <f>SUMIFS(Sheet1!$F$5:$F$28252,Sheet1!$I$5:$I$28252,$B635,Sheet1!$L$5:$L$28252,$A635,Sheet1!$D$5:$D$28252,"医保",Sheet1!$E$5:$E$28252,"&lt;&gt;*调拨*",Sheet1!$E$5:$E$28252,"&lt;&gt;*医保即时拨付*")+SUMIFS(Sheet1!$F$5:$F$28252,Sheet1!$I$5:$I$28252,$B635,Sheet1!$L$5:$L$28252,$A635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35" s="32">
        <f>SUMIFS(Sheet1!$F$5:$F$28252,Sheet1!$I$5:$I$28252,$B635,Sheet1!$L$5:$L$28252,$A635,Sheet1!$D$5:$D$28252,"聚合",Sheet1!$E$5:$E$28252,"&lt;&gt;*调拨*")+SUMIFS(Sheet1!$F$5:$F$28252,Sheet1!$I$5:$I$28252,$B635,Sheet1!$L$5:$L$28252,$A635,Sheet1!$E$5:$E$28252,"*聚合*",Sheet1!$D$5:$D$28252,"&lt;&gt;聚合",Sheet1!$D$5:$D$28252,"&lt;&gt;内部转款",Sheet1!$D$5:$D$28252,"&lt;&gt;内部转账",Sheet1!$E$5:$E$28252,"&lt;&gt;*调拨*")</f>
        <v>0</v>
      </c>
      <c r="G635" s="32">
        <f>SUMIFS(Sheet1!$F$5:$F$28252,Sheet1!$I$5:$I$28252,$B635,Sheet1!$L$5:$L$28252,$A635,Sheet1!$D$5:$D$28252,"24小时微信",Sheet1!$E$5:$E$28252,"&lt;&gt;*调拨*")+SUMIFS(Sheet1!$F$5:$F$28252,Sheet1!$I$5:$I$28252,$B635,Sheet1!$L$5:$L$28252,$A635,Sheet1!$E$5:$E$28252,"*24小时微信*",Sheet1!$D$5:$D$28252,"&lt;&gt;24小时微信",Sheet1!$D$5:$D$28252,"&lt;&gt;内部转款",Sheet1!$D$5:$D$28252,"&lt;&gt;内部转账",Sheet1!$E$5:$E$28252,"&lt;&gt;*调拨*")</f>
        <v>0</v>
      </c>
      <c r="H635" s="32">
        <f>SUMIFS(Sheet1!$F$5:$F$28252,Sheet1!$I$5:$I$28252,$B635,Sheet1!$L$5:$L$28252,$A635,Sheet1!$D$5:$D$28252,"美团",Sheet1!$E$5:$E$28252,"&lt;&gt;*调拨*")+SUMIFS(Sheet1!$F$5:$F$28252,Sheet1!$I$5:$I$28252,$B635,Sheet1!$L$5:$L$28252,$A635,Sheet1!$E$5:$E$28252,"*美团*",Sheet1!$D$5:$D$28252,"&lt;&gt;美团",Sheet1!$D$5:$D$28252,"&lt;&gt;内部转款",Sheet1!$D$5:$D$28252,"&lt;&gt;内部转账",Sheet1!$E$5:$E$28252,"&lt;&gt;*调拨*")</f>
        <v>0</v>
      </c>
      <c r="I635" s="32">
        <f>SUMIFS(Sheet1!$F$5:$F$28252,Sheet1!$I$5:$I$28252,$B635,Sheet1!$L$5:$L$28252,$A635,Sheet1!$D$5:$D$28252,"饿了么",Sheet1!$E$5:$E$28252,"&lt;&gt;*调拨*")+SUMIFS(Sheet1!$F$5:$F$28252,Sheet1!$I$5:$I$28252,$B635,Sheet1!$L$5:$L$28252,$A635,Sheet1!$E$5:$E$28252,"*饿了么*",Sheet1!$D$5:$D$28252,"&lt;&gt;饿了么",Sheet1!$D$5:$D$28252,"&lt;&gt;内部转款",Sheet1!$D$5:$D$28252,"&lt;&gt;内部转账",Sheet1!$E$5:$E$28252,"&lt;&gt;*调拨*")</f>
        <v>0</v>
      </c>
      <c r="J635" s="32">
        <f>SUMIFS(Sheet1!$F$5:$F$28252,Sheet1!$I$5:$I$28252,$B635,Sheet1!$L$5:$L$28252,$A635,Sheet1!$D$5:$D$28252,"健E卡",Sheet1!$E$5:$E$28252,"&lt;&gt;*调拨*")+SUMIFS(Sheet1!$F$5:$F$28252,Sheet1!$I$5:$I$28252,$B635,Sheet1!$L$5:$L$28252,$A635,Sheet1!$E$5:$E$28252,"*健E卡*",Sheet1!$D$5:$D$28252,"&lt;&gt;健E卡",Sheet1!$D$5:$D$28252,"&lt;&gt;内部转款",Sheet1!$D$5:$D$28252,"&lt;&gt;内部转账",Sheet1!$E$5:$E$28252,"&lt;&gt;*调拨*")</f>
        <v>0</v>
      </c>
      <c r="K635" s="32">
        <f>SUMIFS(Sheet1!$F$5:$F$28252,Sheet1!$I$5:$I$28252,$B635,Sheet1!$L$5:$L$28252,$A635,Sheet1!$D$5:$D$28252,"抖音",Sheet1!$E$5:$E$28252,"&lt;&gt;*调拨*")+SUMIFS(Sheet1!$F$5:$F$28252,Sheet1!$I$5:$I$28252,$B635,Sheet1!$L$5:$L$28252,$A635,Sheet1!$E$5:$E$28252,"*抖音*",Sheet1!$D$5:$D$28252,"&lt;&gt;抖音",Sheet1!$D$5:$D$28252,"&lt;&gt;内部转款",Sheet1!$D$5:$D$28252,"&lt;&gt;内部转账",Sheet1!$E$5:$E$28252,"&lt;&gt;*调拨*")</f>
        <v>0</v>
      </c>
      <c r="L635" s="32">
        <f>SUMIFS(Sheet1!$F$5:$F$28252,Sheet1!$I$5:$I$28252,$B635,Sheet1!$L$5:$L$28252,$A635,Sheet1!$D$5:$D$28252,"医卡通",Sheet1!$E$5:$E$28252,"&lt;&gt;*调拨*")+SUMIFS(Sheet1!$F$5:$F$28252,Sheet1!$I$5:$I$28252,$B635,Sheet1!$L$5:$L$28252,$A635,Sheet1!$E$5:$E$28252,"*医卡通*",Sheet1!$D$5:$D$28252,"&lt;&gt;医卡通",Sheet1!$D$5:$D$28252,"&lt;&gt;内部转款",Sheet1!$D$5:$D$28252,"&lt;&gt;内部转账",Sheet1!$E$5:$E$28252,"&lt;&gt;*调拨*")</f>
        <v>0</v>
      </c>
      <c r="M635" s="32">
        <f>SUMIFS(Sheet1!$F$5:$F$28252,Sheet1!$I$5:$I$28252,$B635,Sheet1!$L$5:$L$28252,$A635,Sheet1!$D$5:$D$28252,"企健网",Sheet1!$E$5:$E$28252,"&lt;&gt;*调拨*")+SUMIFS(Sheet1!$F$5:$F$28252,Sheet1!$I$5:$I$28252,$B635,Sheet1!$L$5:$L$28252,$A635,Sheet1!$E$5:$E$28252,"*企健网*",Sheet1!$D$5:$D$28252,"&lt;&gt;企健网",Sheet1!$D$5:$D$28252,"&lt;&gt;内部转款",Sheet1!$D$5:$D$28252,"&lt;&gt;内部转账",Sheet1!$E$5:$E$28252,"&lt;&gt;*调拨*")</f>
        <v>0</v>
      </c>
      <c r="N635" s="32">
        <f>SUMIFS(Sheet1!$F$5:$F$28252,Sheet1!$I$5:$I$28252,$B635,Sheet1!$L$5:$L$28252,$A635,Sheet1!$D$5:$D$28252,"银联",Sheet1!$E$5:$E$28252,"&lt;&gt;*调拨*")+SUMIFS(Sheet1!$F$5:$F$28252,Sheet1!$I$5:$I$28252,$B635,Sheet1!$L$5:$L$28252,$A635,Sheet1!$E$5:$E$28252,"*银联*",Sheet1!$D$5:$D$28252,"&lt;&gt;银联",Sheet1!$D$5:$D$28252,"&lt;&gt;内部转款",Sheet1!$D$5:$D$28252,"&lt;&gt;内部转账",Sheet1!$E$5:$E$28252,"&lt;&gt;*调拨*")</f>
        <v>0</v>
      </c>
      <c r="O635" s="32">
        <f>SUMIFS(Sheet1!$F$5:$F$28252,Sheet1!$I$5:$I$28252,$B635,Sheet1!$L$5:$L$28252,$A635,Sheet1!$D$5:$D$28252,"京东",Sheet1!$E$5:$E$28252,"&lt;&gt;*调拨*")+SUMIFS(Sheet1!$F$5:$F$28252,Sheet1!$I$5:$I$28252,$B635,Sheet1!$L$5:$L$28252,$A635,Sheet1!$E$5:$E$28252,"*京东*",Sheet1!$D$5:$D$28252,"&lt;&gt;京东",Sheet1!$D$5:$D$28252,"&lt;&gt;内部转款",Sheet1!$D$5:$D$28252,"&lt;&gt;内部转账",Sheet1!$E$5:$E$28252,"&lt;&gt;*调拨*")</f>
        <v>0</v>
      </c>
      <c r="P635" s="32">
        <f>SUMIFS(Sheet1!$F$5:$F$28252,Sheet1!$I$5:$I$28252,$B635,Sheet1!$L$5:$L$28252,$A635,Sheet1!$D$5:$D$28252,"药机微信",Sheet1!$E$5:$E$28252,"&lt;&gt;*调拨*")+SUMIFS(Sheet1!$F$5:$F$28252,Sheet1!$I$5:$I$28252,$B635,Sheet1!$L$5:$L$28252,$A635,Sheet1!$E$5:$E$28252,"*药机微信*",Sheet1!$D$5:$D$28252,"&lt;&gt;药机微信",Sheet1!$D$5:$D$28252,"&lt;&gt;内部转款",Sheet1!$D$5:$D$28252,"&lt;&gt;内部转账",Sheet1!$E$5:$E$28252,"&lt;&gt;*调拨*")</f>
        <v>0</v>
      </c>
      <c r="Q635" s="32">
        <f>SUMIFS(Sheet1!$F$5:$F$28252,Sheet1!$I$5:$I$28252,$B635,Sheet1!$L$5:$L$28252,$A635,Sheet1!$D$5:$D$28252,"亲情卡",Sheet1!$E$5:$E$28252,"&lt;&gt;*调拨*")+SUMIFS(Sheet1!$F$5:$F$28252,Sheet1!$I$5:$I$28252,$B635,Sheet1!$L$5:$L$28252,$A635,Sheet1!$E$5:$E$28252,"*亲情卡*",Sheet1!$D$5:$D$28252,"&lt;&gt;亲情卡",Sheet1!$D$5:$D$28252,"&lt;&gt;内部转款",Sheet1!$D$5:$D$28252,"&lt;&gt;内部转账",Sheet1!$E$5:$E$28252,"&lt;&gt;*调拨*")</f>
        <v>0</v>
      </c>
      <c r="R635" s="32">
        <f>SUMIFS(Sheet1!$F$5:$F$28252,Sheet1!$I$5:$I$28252,$B635,Sheet1!$L$5:$L$28252,$A635,Sheet1!$D$5:$D$28252,"优惠券",Sheet1!$E$5:$E$28252,"&lt;&gt;*调拨*")+SUMIFS(Sheet1!$F$5:$F$28252,Sheet1!$I$5:$I$28252,$B635,Sheet1!$L$5:$L$28252,$A635,Sheet1!$E$5:$E$28252,"*优惠券*",Sheet1!$D$5:$D$28252,"&lt;&gt;优惠券",Sheet1!$D$5:$D$28252,"&lt;&gt;内部转款",Sheet1!$D$5:$D$28252,"&lt;&gt;内部转账",Sheet1!$E$5:$E$28252,"&lt;&gt;*调拨*")</f>
        <v>0</v>
      </c>
      <c r="S635" s="32">
        <f>SUMIFS(Sheet1!$F$5:$F$28252,Sheet1!$I$5:$I$28252,$B635,Sheet1!$L$5:$L$28252,$A635,Sheet1!$D$5:$D$28252,"代金券",Sheet1!$E$5:$E$28252,"&lt;&gt;*调拨*")+SUMIFS(Sheet1!$F$5:$F$28252,Sheet1!$I$5:$I$28252,$B635,Sheet1!$L$5:$L$28252,$A635,Sheet1!$E$5:$E$28252,"*代金券*",Sheet1!$D$5:$D$28252,"&lt;&gt;代金券",Sheet1!$D$5:$D$28252,"&lt;&gt;内部转款",Sheet1!$D$5:$D$28252,"&lt;&gt;内部转账",Sheet1!$E$5:$E$28252,"&lt;&gt;*调拨*")</f>
        <v>0</v>
      </c>
      <c r="T635" s="32">
        <f>SUMIFS(Sheet1!$F$5:$F$28252,Sheet1!$I$5:$I$28252,$B635,Sheet1!$L$5:$L$28252,$A635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635,Sheet1!$L$5:$L$28252,$A635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635,Sheet1!$L$5:$L$28252,$A635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635,Sheet1!$L$5:$L$28252,$A635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5" s="32">
        <f>SUMIFS(Sheet1!$F$5:$F$28252,Sheet1!$I$5:$I$28252,$B635,Sheet1!$L$5:$L$28252,$A635,Sheet1!$E$5:$E$28252,"*调拨*")</f>
        <v>0</v>
      </c>
      <c r="V635" s="32">
        <f>SUMIFS(Sheet1!$F$5:$F$28252,Sheet1!$I$5:$I$28252,$B635,Sheet1!$L$5:$L$28252,$A635,Sheet1!$D$5:$D$28252,"储值",Sheet1!$E$5:$E$28252,"&lt;&gt;*调拨*")+SUMIFS(Sheet1!$F$5:$F$28252,Sheet1!$I$5:$I$28252,$B635,Sheet1!$L$5:$L$28252,$A635,Sheet1!$E$5:$E$28252,"*储值*",Sheet1!$D$5:$D$28252,"&lt;&gt;储值",Sheet1!$D$5:$D$28252,"&lt;&gt;内部转款",Sheet1!$D$5:$D$28252,"&lt;&gt;内部转账",Sheet1!$E$5:$E$28252,"&lt;&gt;*调拨*")</f>
        <v>0</v>
      </c>
      <c r="W635" s="32">
        <f>SUMIFS(Sheet1!$F$5:$F$28252,Sheet1!$I$5:$I$28252,$B635,Sheet1!$L$5:$L$28252,$A635,Sheet1!$D$5:$D$28252,"效期",Sheet1!$E$5:$E$28252,"&lt;&gt;*调拨*")+SUMIFS(Sheet1!$F$5:$F$28252,Sheet1!$I$5:$I$28252,$B635,Sheet1!$L$5:$L$28252,$A635,Sheet1!$E$5:$E$28252,"*效期*",Sheet1!$D$5:$D$28252,"&lt;&gt;效期",Sheet1!$D$5:$D$28252,"&lt;&gt;内部转款",Sheet1!$D$5:$D$28252,"&lt;&gt;内部转账",Sheet1!$E$5:$E$28252,"&lt;&gt;*调拨*")</f>
        <v>0</v>
      </c>
      <c r="X635" s="32">
        <f>SUMIFS(Sheet1!$F$5:$F$28252,Sheet1!$I$5:$I$28252,$B635,Sheet1!$L$5:$L$28252,$A635,Sheet1!$D$5:$D$28252,"内部转款",Sheet1!$E$5:$E$28252,"&lt;&gt;*调拨*")+SUMIFS(Sheet1!$F$5:$F$28252,Sheet1!$I$5:$I$28252,$B635,Sheet1!$L$5:$L$28252,$A635,Sheet1!$D$5:$D$28252,"内部转账",Sheet1!$E$5:$E$28252,"&lt;&gt;*调拨*")</f>
        <v>0</v>
      </c>
      <c r="Y635" s="32">
        <f t="shared" si="44"/>
        <v>0</v>
      </c>
      <c r="Z635" s="32">
        <f>SUMIFS(Sheet1!$F$5:$F$28252,Sheet1!$I$5:$I$28252,$B635,Sheet1!$L$5:$L$28252,$A635)</f>
        <v>0</v>
      </c>
      <c r="AA635" s="32">
        <f>SUMIFS(Sheet1!$G$5:$G$28252,Sheet1!$I$5:$I$28252,$B635,Sheet1!$L$5:$L$28252,$A635,Sheet1!$D$5:$D$28252,"工资",Sheet1!$E$5:$E$28252,"&lt;&gt;*调拨*")+SUMIFS(Sheet1!$G$5:$G$28252,Sheet1!$I$5:$I$28252,$B635,Sheet1!$L$5:$L$28252,$A635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35" s="32">
        <f>SUMIFS(Sheet1!$G$5:$G$28252,Sheet1!$I$5:$I$28252,$B635,Sheet1!$L$5:$L$28252,$A635,Sheet1!$D$5:$D$28252,"水费",Sheet1!$E$5:$E$28252,"&lt;&gt;*调拨*")+SUMIFS(Sheet1!$G$5:$G$28252,Sheet1!$I$5:$I$28252,$B635,Sheet1!$L$5:$L$28252,$A635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5" s="32">
        <f>SUMIFS(Sheet1!$G$5:$G$28252,Sheet1!$I$5:$I$28252,$B635,Sheet1!$L$5:$L$28252,$A635,Sheet1!$D$5:$D$28252,"电费",Sheet1!$E$5:$E$28252,"&lt;&gt;*调拨*")+SUMIFS(Sheet1!$G$5:$G$28252,Sheet1!$I$5:$I$28252,$B635,Sheet1!$L$5:$L$28252,$A635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5" s="32">
        <f>SUMIFS(Sheet1!$G$5:$G$28252,Sheet1!$I$5:$I$28252,$B635,Sheet1!$L$5:$L$28252,$A635,Sheet1!$D$5:$D$28252,"宽带费",Sheet1!$E$5:$E$28252,"&lt;&gt;*调拨*")+SUMIFS(Sheet1!$G$5:$G$28252,Sheet1!$I$5:$I$28252,$B635,Sheet1!$L$5:$L$28252,$A635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5" s="32">
        <f>SUMIFS(Sheet1!$G$5:$G$28252,Sheet1!$I$5:$I$28252,$B635,Sheet1!$L$5:$L$28252,$A635,Sheet1!$D$5:$D$28252,"办公费",Sheet1!$E$5:$E$28252,"&lt;&gt;*调拨*")+SUMIFS(Sheet1!$G$5:$G$28252,Sheet1!$I$5:$I$28252,$B635,Sheet1!$L$5:$L$28252,$A635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5" s="32">
        <f>SUMIFS(Sheet1!$G$5:$G$28252,Sheet1!$I$5:$I$28252,$B635,Sheet1!$L$5:$L$28252,$A635,Sheet1!$D$5:$D$28252,"话费",Sheet1!$E$5:$E$28252,"&lt;&gt;*调拨*")+SUMIFS(Sheet1!$G$5:$G$28252,Sheet1!$I$5:$I$28252,$B635,Sheet1!$L$5:$L$28252,$A635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5" s="32">
        <f>SUMIFS(Sheet1!$G$5:$G$28252,Sheet1!$I$5:$I$28252,$B635,Sheet1!$L$5:$L$28252,$A635,Sheet1!$D$5:$D$28252,"房租",Sheet1!$E$5:$E$28252,"&lt;&gt;*调拨*")+SUMIFS(Sheet1!$G$5:$G$28252,Sheet1!$I$5:$I$28252,$B635,Sheet1!$L$5:$L$28252,$A635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5" s="32">
        <f>SUMIFS(Sheet1!$G$5:$G$28252,Sheet1!$I$5:$I$28252,$B635,Sheet1!$L$5:$L$28252,$A635,Sheet1!$E$5:$E$28252,"*调拨*")</f>
        <v>0</v>
      </c>
      <c r="AI635" s="32">
        <f>SUMIFS(Sheet1!$G$5:$G$28252,Sheet1!$I$5:$I$28252,$B635,Sheet1!$L$5:$L$28252,$A635,Sheet1!$D$5:$D$28252,"内部转款",Sheet1!$E$5:$E$28252,"&lt;&gt;*调拨*")+SUMIFS(Sheet1!$G$5:$G$28252,Sheet1!$I$5:$I$28252,$B635,Sheet1!$L$5:$L$28252,$A635,Sheet1!$D$5:$D$28252,"内部转账",Sheet1!$E$5:$E$28252,"&lt;&gt;*调拨*")</f>
        <v>0</v>
      </c>
      <c r="AJ635" s="32">
        <f t="shared" si="45"/>
        <v>0</v>
      </c>
      <c r="AK635" s="32">
        <f>SUMIFS(Sheet1!$G$5:$G$28252,Sheet1!$I$5:$I$28252,$B635,Sheet1!$L$5:$L$28252,$A635)</f>
        <v>0</v>
      </c>
      <c r="AL635" s="32">
        <f t="shared" si="46"/>
        <v>0</v>
      </c>
    </row>
    <row r="636" ht="16.5" spans="1:38">
      <c r="A636" s="30">
        <v>202612</v>
      </c>
      <c r="B636" s="31" t="s">
        <v>221</v>
      </c>
      <c r="C636" s="32">
        <f>SUMIFS(Sheet1!$F$5:$F$28252,Sheet1!$I$5:$I$28252,$B636,Sheet1!$L$5:$L$28252,$A636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36" s="32">
        <f>SUMIFS(Sheet1!$F$5:$F$28252,Sheet1!$I$5:$I$28252,$B636,Sheet1!$L$5:$L$28252,$A636,Sheet1!$D$5:$D$28252,"医保即时拨付",Sheet1!$E$5:$E$28252,"&lt;&gt;*调拨*")+SUMIFS(Sheet1!$F$5:$F$28252,Sheet1!$I$5:$I$28252,$B636,Sheet1!$L$5:$L$28252,$A636,Sheet1!$E$5:$E$28252,"*医保即时拨付*",Sheet1!$D$5:$D$28252,"&lt;&gt;医保即时拨付",Sheet1!$D$5:$D$28252,"&lt;&gt;内部转款",Sheet1!$D$5:$D$28252,"&lt;&gt;内部转账",Sheet1!$E$5:$E$28252,"&lt;&gt;*调拨*")</f>
        <v>0</v>
      </c>
      <c r="E636" s="32">
        <f>SUMIFS(Sheet1!$F$5:$F$28252,Sheet1!$I$5:$I$28252,$B636,Sheet1!$L$5:$L$28252,$A636,Sheet1!$D$5:$D$28252,"医保",Sheet1!$E$5:$E$28252,"&lt;&gt;*调拨*",Sheet1!$E$5:$E$28252,"&lt;&gt;*医保即时拨付*")+SUMIFS(Sheet1!$F$5:$F$28252,Sheet1!$I$5:$I$28252,$B636,Sheet1!$L$5:$L$28252,$A636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36" s="32">
        <f>SUMIFS(Sheet1!$F$5:$F$28252,Sheet1!$I$5:$I$28252,$B636,Sheet1!$L$5:$L$28252,$A636,Sheet1!$D$5:$D$28252,"聚合",Sheet1!$E$5:$E$28252,"&lt;&gt;*调拨*")+SUMIFS(Sheet1!$F$5:$F$28252,Sheet1!$I$5:$I$28252,$B636,Sheet1!$L$5:$L$28252,$A636,Sheet1!$E$5:$E$28252,"*聚合*",Sheet1!$D$5:$D$28252,"&lt;&gt;聚合",Sheet1!$D$5:$D$28252,"&lt;&gt;内部转款",Sheet1!$D$5:$D$28252,"&lt;&gt;内部转账",Sheet1!$E$5:$E$28252,"&lt;&gt;*调拨*")</f>
        <v>0</v>
      </c>
      <c r="G636" s="32">
        <f>SUMIFS(Sheet1!$F$5:$F$28252,Sheet1!$I$5:$I$28252,$B636,Sheet1!$L$5:$L$28252,$A636,Sheet1!$D$5:$D$28252,"24小时微信",Sheet1!$E$5:$E$28252,"&lt;&gt;*调拨*")+SUMIFS(Sheet1!$F$5:$F$28252,Sheet1!$I$5:$I$28252,$B636,Sheet1!$L$5:$L$28252,$A636,Sheet1!$E$5:$E$28252,"*24小时微信*",Sheet1!$D$5:$D$28252,"&lt;&gt;24小时微信",Sheet1!$D$5:$D$28252,"&lt;&gt;内部转款",Sheet1!$D$5:$D$28252,"&lt;&gt;内部转账",Sheet1!$E$5:$E$28252,"&lt;&gt;*调拨*")</f>
        <v>0</v>
      </c>
      <c r="H636" s="32">
        <f>SUMIFS(Sheet1!$F$5:$F$28252,Sheet1!$I$5:$I$28252,$B636,Sheet1!$L$5:$L$28252,$A636,Sheet1!$D$5:$D$28252,"美团",Sheet1!$E$5:$E$28252,"&lt;&gt;*调拨*")+SUMIFS(Sheet1!$F$5:$F$28252,Sheet1!$I$5:$I$28252,$B636,Sheet1!$L$5:$L$28252,$A636,Sheet1!$E$5:$E$28252,"*美团*",Sheet1!$D$5:$D$28252,"&lt;&gt;美团",Sheet1!$D$5:$D$28252,"&lt;&gt;内部转款",Sheet1!$D$5:$D$28252,"&lt;&gt;内部转账",Sheet1!$E$5:$E$28252,"&lt;&gt;*调拨*")</f>
        <v>0</v>
      </c>
      <c r="I636" s="32">
        <f>SUMIFS(Sheet1!$F$5:$F$28252,Sheet1!$I$5:$I$28252,$B636,Sheet1!$L$5:$L$28252,$A636,Sheet1!$D$5:$D$28252,"饿了么",Sheet1!$E$5:$E$28252,"&lt;&gt;*调拨*")+SUMIFS(Sheet1!$F$5:$F$28252,Sheet1!$I$5:$I$28252,$B636,Sheet1!$L$5:$L$28252,$A636,Sheet1!$E$5:$E$28252,"*饿了么*",Sheet1!$D$5:$D$28252,"&lt;&gt;饿了么",Sheet1!$D$5:$D$28252,"&lt;&gt;内部转款",Sheet1!$D$5:$D$28252,"&lt;&gt;内部转账",Sheet1!$E$5:$E$28252,"&lt;&gt;*调拨*")</f>
        <v>0</v>
      </c>
      <c r="J636" s="32">
        <f>SUMIFS(Sheet1!$F$5:$F$28252,Sheet1!$I$5:$I$28252,$B636,Sheet1!$L$5:$L$28252,$A636,Sheet1!$D$5:$D$28252,"健E卡",Sheet1!$E$5:$E$28252,"&lt;&gt;*调拨*")+SUMIFS(Sheet1!$F$5:$F$28252,Sheet1!$I$5:$I$28252,$B636,Sheet1!$L$5:$L$28252,$A636,Sheet1!$E$5:$E$28252,"*健E卡*",Sheet1!$D$5:$D$28252,"&lt;&gt;健E卡",Sheet1!$D$5:$D$28252,"&lt;&gt;内部转款",Sheet1!$D$5:$D$28252,"&lt;&gt;内部转账",Sheet1!$E$5:$E$28252,"&lt;&gt;*调拨*")</f>
        <v>0</v>
      </c>
      <c r="K636" s="32">
        <f>SUMIFS(Sheet1!$F$5:$F$28252,Sheet1!$I$5:$I$28252,$B636,Sheet1!$L$5:$L$28252,$A636,Sheet1!$D$5:$D$28252,"抖音",Sheet1!$E$5:$E$28252,"&lt;&gt;*调拨*")+SUMIFS(Sheet1!$F$5:$F$28252,Sheet1!$I$5:$I$28252,$B636,Sheet1!$L$5:$L$28252,$A636,Sheet1!$E$5:$E$28252,"*抖音*",Sheet1!$D$5:$D$28252,"&lt;&gt;抖音",Sheet1!$D$5:$D$28252,"&lt;&gt;内部转款",Sheet1!$D$5:$D$28252,"&lt;&gt;内部转账",Sheet1!$E$5:$E$28252,"&lt;&gt;*调拨*")</f>
        <v>0</v>
      </c>
      <c r="L636" s="32">
        <f>SUMIFS(Sheet1!$F$5:$F$28252,Sheet1!$I$5:$I$28252,$B636,Sheet1!$L$5:$L$28252,$A636,Sheet1!$D$5:$D$28252,"医卡通",Sheet1!$E$5:$E$28252,"&lt;&gt;*调拨*")+SUMIFS(Sheet1!$F$5:$F$28252,Sheet1!$I$5:$I$28252,$B636,Sheet1!$L$5:$L$28252,$A636,Sheet1!$E$5:$E$28252,"*医卡通*",Sheet1!$D$5:$D$28252,"&lt;&gt;医卡通",Sheet1!$D$5:$D$28252,"&lt;&gt;内部转款",Sheet1!$D$5:$D$28252,"&lt;&gt;内部转账",Sheet1!$E$5:$E$28252,"&lt;&gt;*调拨*")</f>
        <v>0</v>
      </c>
      <c r="M636" s="32">
        <f>SUMIFS(Sheet1!$F$5:$F$28252,Sheet1!$I$5:$I$28252,$B636,Sheet1!$L$5:$L$28252,$A636,Sheet1!$D$5:$D$28252,"企健网",Sheet1!$E$5:$E$28252,"&lt;&gt;*调拨*")+SUMIFS(Sheet1!$F$5:$F$28252,Sheet1!$I$5:$I$28252,$B636,Sheet1!$L$5:$L$28252,$A636,Sheet1!$E$5:$E$28252,"*企健网*",Sheet1!$D$5:$D$28252,"&lt;&gt;企健网",Sheet1!$D$5:$D$28252,"&lt;&gt;内部转款",Sheet1!$D$5:$D$28252,"&lt;&gt;内部转账",Sheet1!$E$5:$E$28252,"&lt;&gt;*调拨*")</f>
        <v>0</v>
      </c>
      <c r="N636" s="32">
        <f>SUMIFS(Sheet1!$F$5:$F$28252,Sheet1!$I$5:$I$28252,$B636,Sheet1!$L$5:$L$28252,$A636,Sheet1!$D$5:$D$28252,"银联",Sheet1!$E$5:$E$28252,"&lt;&gt;*调拨*")+SUMIFS(Sheet1!$F$5:$F$28252,Sheet1!$I$5:$I$28252,$B636,Sheet1!$L$5:$L$28252,$A636,Sheet1!$E$5:$E$28252,"*银联*",Sheet1!$D$5:$D$28252,"&lt;&gt;银联",Sheet1!$D$5:$D$28252,"&lt;&gt;内部转款",Sheet1!$D$5:$D$28252,"&lt;&gt;内部转账",Sheet1!$E$5:$E$28252,"&lt;&gt;*调拨*")</f>
        <v>0</v>
      </c>
      <c r="O636" s="32">
        <f>SUMIFS(Sheet1!$F$5:$F$28252,Sheet1!$I$5:$I$28252,$B636,Sheet1!$L$5:$L$28252,$A636,Sheet1!$D$5:$D$28252,"京东",Sheet1!$E$5:$E$28252,"&lt;&gt;*调拨*")+SUMIFS(Sheet1!$F$5:$F$28252,Sheet1!$I$5:$I$28252,$B636,Sheet1!$L$5:$L$28252,$A636,Sheet1!$E$5:$E$28252,"*京东*",Sheet1!$D$5:$D$28252,"&lt;&gt;京东",Sheet1!$D$5:$D$28252,"&lt;&gt;内部转款",Sheet1!$D$5:$D$28252,"&lt;&gt;内部转账",Sheet1!$E$5:$E$28252,"&lt;&gt;*调拨*")</f>
        <v>0</v>
      </c>
      <c r="P636" s="32">
        <f>SUMIFS(Sheet1!$F$5:$F$28252,Sheet1!$I$5:$I$28252,$B636,Sheet1!$L$5:$L$28252,$A636,Sheet1!$D$5:$D$28252,"药机微信",Sheet1!$E$5:$E$28252,"&lt;&gt;*调拨*")+SUMIFS(Sheet1!$F$5:$F$28252,Sheet1!$I$5:$I$28252,$B636,Sheet1!$L$5:$L$28252,$A636,Sheet1!$E$5:$E$28252,"*药机微信*",Sheet1!$D$5:$D$28252,"&lt;&gt;药机微信",Sheet1!$D$5:$D$28252,"&lt;&gt;内部转款",Sheet1!$D$5:$D$28252,"&lt;&gt;内部转账",Sheet1!$E$5:$E$28252,"&lt;&gt;*调拨*")</f>
        <v>0</v>
      </c>
      <c r="Q636" s="32">
        <f>SUMIFS(Sheet1!$F$5:$F$28252,Sheet1!$I$5:$I$28252,$B636,Sheet1!$L$5:$L$28252,$A636,Sheet1!$D$5:$D$28252,"亲情卡",Sheet1!$E$5:$E$28252,"&lt;&gt;*调拨*")+SUMIFS(Sheet1!$F$5:$F$28252,Sheet1!$I$5:$I$28252,$B636,Sheet1!$L$5:$L$28252,$A636,Sheet1!$E$5:$E$28252,"*亲情卡*",Sheet1!$D$5:$D$28252,"&lt;&gt;亲情卡",Sheet1!$D$5:$D$28252,"&lt;&gt;内部转款",Sheet1!$D$5:$D$28252,"&lt;&gt;内部转账",Sheet1!$E$5:$E$28252,"&lt;&gt;*调拨*")</f>
        <v>0</v>
      </c>
      <c r="R636" s="32">
        <f>SUMIFS(Sheet1!$F$5:$F$28252,Sheet1!$I$5:$I$28252,$B636,Sheet1!$L$5:$L$28252,$A636,Sheet1!$D$5:$D$28252,"优惠券",Sheet1!$E$5:$E$28252,"&lt;&gt;*调拨*")+SUMIFS(Sheet1!$F$5:$F$28252,Sheet1!$I$5:$I$28252,$B636,Sheet1!$L$5:$L$28252,$A636,Sheet1!$E$5:$E$28252,"*优惠券*",Sheet1!$D$5:$D$28252,"&lt;&gt;优惠券",Sheet1!$D$5:$D$28252,"&lt;&gt;内部转款",Sheet1!$D$5:$D$28252,"&lt;&gt;内部转账",Sheet1!$E$5:$E$28252,"&lt;&gt;*调拨*")</f>
        <v>0</v>
      </c>
      <c r="S636" s="32">
        <f>SUMIFS(Sheet1!$F$5:$F$28252,Sheet1!$I$5:$I$28252,$B636,Sheet1!$L$5:$L$28252,$A636,Sheet1!$D$5:$D$28252,"代金券",Sheet1!$E$5:$E$28252,"&lt;&gt;*调拨*")+SUMIFS(Sheet1!$F$5:$F$28252,Sheet1!$I$5:$I$28252,$B636,Sheet1!$L$5:$L$28252,$A636,Sheet1!$E$5:$E$28252,"*代金券*",Sheet1!$D$5:$D$28252,"&lt;&gt;代金券",Sheet1!$D$5:$D$28252,"&lt;&gt;内部转款",Sheet1!$D$5:$D$28252,"&lt;&gt;内部转账",Sheet1!$E$5:$E$28252,"&lt;&gt;*调拨*")</f>
        <v>0</v>
      </c>
      <c r="T636" s="32">
        <f>SUMIFS(Sheet1!$F$5:$F$28252,Sheet1!$I$5:$I$28252,$B636,Sheet1!$L$5:$L$28252,$A636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636,Sheet1!$L$5:$L$28252,$A636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636,Sheet1!$L$5:$L$28252,$A636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636,Sheet1!$L$5:$L$28252,$A636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6" s="32">
        <f>SUMIFS(Sheet1!$F$5:$F$28252,Sheet1!$I$5:$I$28252,$B636,Sheet1!$L$5:$L$28252,$A636,Sheet1!$E$5:$E$28252,"*调拨*")</f>
        <v>0</v>
      </c>
      <c r="V636" s="32">
        <f>SUMIFS(Sheet1!$F$5:$F$28252,Sheet1!$I$5:$I$28252,$B636,Sheet1!$L$5:$L$28252,$A636,Sheet1!$D$5:$D$28252,"储值",Sheet1!$E$5:$E$28252,"&lt;&gt;*调拨*")+SUMIFS(Sheet1!$F$5:$F$28252,Sheet1!$I$5:$I$28252,$B636,Sheet1!$L$5:$L$28252,$A636,Sheet1!$E$5:$E$28252,"*储值*",Sheet1!$D$5:$D$28252,"&lt;&gt;储值",Sheet1!$D$5:$D$28252,"&lt;&gt;内部转款",Sheet1!$D$5:$D$28252,"&lt;&gt;内部转账",Sheet1!$E$5:$E$28252,"&lt;&gt;*调拨*")</f>
        <v>0</v>
      </c>
      <c r="W636" s="32">
        <f>SUMIFS(Sheet1!$F$5:$F$28252,Sheet1!$I$5:$I$28252,$B636,Sheet1!$L$5:$L$28252,$A636,Sheet1!$D$5:$D$28252,"效期",Sheet1!$E$5:$E$28252,"&lt;&gt;*调拨*")+SUMIFS(Sheet1!$F$5:$F$28252,Sheet1!$I$5:$I$28252,$B636,Sheet1!$L$5:$L$28252,$A636,Sheet1!$E$5:$E$28252,"*效期*",Sheet1!$D$5:$D$28252,"&lt;&gt;效期",Sheet1!$D$5:$D$28252,"&lt;&gt;内部转款",Sheet1!$D$5:$D$28252,"&lt;&gt;内部转账",Sheet1!$E$5:$E$28252,"&lt;&gt;*调拨*")</f>
        <v>0</v>
      </c>
      <c r="X636" s="32">
        <f>SUMIFS(Sheet1!$F$5:$F$28252,Sheet1!$I$5:$I$28252,$B636,Sheet1!$L$5:$L$28252,$A636,Sheet1!$D$5:$D$28252,"内部转款",Sheet1!$E$5:$E$28252,"&lt;&gt;*调拨*")+SUMIFS(Sheet1!$F$5:$F$28252,Sheet1!$I$5:$I$28252,$B636,Sheet1!$L$5:$L$28252,$A636,Sheet1!$D$5:$D$28252,"内部转账",Sheet1!$E$5:$E$28252,"&lt;&gt;*调拨*")</f>
        <v>0</v>
      </c>
      <c r="Y636" s="32">
        <f t="shared" si="44"/>
        <v>0</v>
      </c>
      <c r="Z636" s="32">
        <f>SUMIFS(Sheet1!$F$5:$F$28252,Sheet1!$I$5:$I$28252,$B636,Sheet1!$L$5:$L$28252,$A636)</f>
        <v>0</v>
      </c>
      <c r="AA636" s="32">
        <f>SUMIFS(Sheet1!$G$5:$G$28252,Sheet1!$I$5:$I$28252,$B636,Sheet1!$L$5:$L$28252,$A636,Sheet1!$D$5:$D$28252,"工资",Sheet1!$E$5:$E$28252,"&lt;&gt;*调拨*")+SUMIFS(Sheet1!$G$5:$G$28252,Sheet1!$I$5:$I$28252,$B636,Sheet1!$L$5:$L$28252,$A636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36" s="32">
        <f>SUMIFS(Sheet1!$G$5:$G$28252,Sheet1!$I$5:$I$28252,$B636,Sheet1!$L$5:$L$28252,$A636,Sheet1!$D$5:$D$28252,"水费",Sheet1!$E$5:$E$28252,"&lt;&gt;*调拨*")+SUMIFS(Sheet1!$G$5:$G$28252,Sheet1!$I$5:$I$28252,$B636,Sheet1!$L$5:$L$28252,$A636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6" s="32">
        <f>SUMIFS(Sheet1!$G$5:$G$28252,Sheet1!$I$5:$I$28252,$B636,Sheet1!$L$5:$L$28252,$A636,Sheet1!$D$5:$D$28252,"电费",Sheet1!$E$5:$E$28252,"&lt;&gt;*调拨*")+SUMIFS(Sheet1!$G$5:$G$28252,Sheet1!$I$5:$I$28252,$B636,Sheet1!$L$5:$L$28252,$A636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6" s="32">
        <f>SUMIFS(Sheet1!$G$5:$G$28252,Sheet1!$I$5:$I$28252,$B636,Sheet1!$L$5:$L$28252,$A636,Sheet1!$D$5:$D$28252,"宽带费",Sheet1!$E$5:$E$28252,"&lt;&gt;*调拨*")+SUMIFS(Sheet1!$G$5:$G$28252,Sheet1!$I$5:$I$28252,$B636,Sheet1!$L$5:$L$28252,$A636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6" s="32">
        <f>SUMIFS(Sheet1!$G$5:$G$28252,Sheet1!$I$5:$I$28252,$B636,Sheet1!$L$5:$L$28252,$A636,Sheet1!$D$5:$D$28252,"办公费",Sheet1!$E$5:$E$28252,"&lt;&gt;*调拨*")+SUMIFS(Sheet1!$G$5:$G$28252,Sheet1!$I$5:$I$28252,$B636,Sheet1!$L$5:$L$28252,$A636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6" s="32">
        <f>SUMIFS(Sheet1!$G$5:$G$28252,Sheet1!$I$5:$I$28252,$B636,Sheet1!$L$5:$L$28252,$A636,Sheet1!$D$5:$D$28252,"话费",Sheet1!$E$5:$E$28252,"&lt;&gt;*调拨*")+SUMIFS(Sheet1!$G$5:$G$28252,Sheet1!$I$5:$I$28252,$B636,Sheet1!$L$5:$L$28252,$A636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6" s="32">
        <f>SUMIFS(Sheet1!$G$5:$G$28252,Sheet1!$I$5:$I$28252,$B636,Sheet1!$L$5:$L$28252,$A636,Sheet1!$D$5:$D$28252,"房租",Sheet1!$E$5:$E$28252,"&lt;&gt;*调拨*")+SUMIFS(Sheet1!$G$5:$G$28252,Sheet1!$I$5:$I$28252,$B636,Sheet1!$L$5:$L$28252,$A636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6" s="32">
        <f>SUMIFS(Sheet1!$G$5:$G$28252,Sheet1!$I$5:$I$28252,$B636,Sheet1!$L$5:$L$28252,$A636,Sheet1!$E$5:$E$28252,"*调拨*")</f>
        <v>0</v>
      </c>
      <c r="AI636" s="32">
        <f>SUMIFS(Sheet1!$G$5:$G$28252,Sheet1!$I$5:$I$28252,$B636,Sheet1!$L$5:$L$28252,$A636,Sheet1!$D$5:$D$28252,"内部转款",Sheet1!$E$5:$E$28252,"&lt;&gt;*调拨*")+SUMIFS(Sheet1!$G$5:$G$28252,Sheet1!$I$5:$I$28252,$B636,Sheet1!$L$5:$L$28252,$A636,Sheet1!$D$5:$D$28252,"内部转账",Sheet1!$E$5:$E$28252,"&lt;&gt;*调拨*")</f>
        <v>0</v>
      </c>
      <c r="AJ636" s="32">
        <f t="shared" si="45"/>
        <v>0</v>
      </c>
      <c r="AK636" s="32">
        <f>SUMIFS(Sheet1!$G$5:$G$28252,Sheet1!$I$5:$I$28252,$B636,Sheet1!$L$5:$L$28252,$A636)</f>
        <v>0</v>
      </c>
      <c r="AL636" s="32">
        <f t="shared" si="46"/>
        <v>0</v>
      </c>
    </row>
    <row r="637" ht="16.5" spans="1:38">
      <c r="A637" s="30">
        <v>202612</v>
      </c>
      <c r="B637" s="31" t="s">
        <v>80</v>
      </c>
      <c r="C637" s="32">
        <f>SUMIFS(Sheet1!$F$5:$F$28252,Sheet1!$I$5:$I$28252,$B637,Sheet1!$L$5:$L$28252,$A637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37" s="32">
        <f>SUMIFS(Sheet1!$F$5:$F$28252,Sheet1!$I$5:$I$28252,$B637,Sheet1!$L$5:$L$28252,$A637,Sheet1!$D$5:$D$28252,"医保即时拨付",Sheet1!$E$5:$E$28252,"&lt;&gt;*调拨*")+SUMIFS(Sheet1!$F$5:$F$28252,Sheet1!$I$5:$I$28252,$B637,Sheet1!$L$5:$L$28252,$A637,Sheet1!$E$5:$E$28252,"*医保即时拨付*",Sheet1!$D$5:$D$28252,"&lt;&gt;医保即时拨付",Sheet1!$D$5:$D$28252,"&lt;&gt;内部转款",Sheet1!$D$5:$D$28252,"&lt;&gt;内部转账",Sheet1!$E$5:$E$28252,"&lt;&gt;*调拨*")</f>
        <v>0</v>
      </c>
      <c r="E637" s="32">
        <f>SUMIFS(Sheet1!$F$5:$F$28252,Sheet1!$I$5:$I$28252,$B637,Sheet1!$L$5:$L$28252,$A637,Sheet1!$D$5:$D$28252,"医保",Sheet1!$E$5:$E$28252,"&lt;&gt;*调拨*",Sheet1!$E$5:$E$28252,"&lt;&gt;*医保即时拨付*")+SUMIFS(Sheet1!$F$5:$F$28252,Sheet1!$I$5:$I$28252,$B637,Sheet1!$L$5:$L$28252,$A637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37" s="32">
        <f>SUMIFS(Sheet1!$F$5:$F$28252,Sheet1!$I$5:$I$28252,$B637,Sheet1!$L$5:$L$28252,$A637,Sheet1!$D$5:$D$28252,"聚合",Sheet1!$E$5:$E$28252,"&lt;&gt;*调拨*")+SUMIFS(Sheet1!$F$5:$F$28252,Sheet1!$I$5:$I$28252,$B637,Sheet1!$L$5:$L$28252,$A637,Sheet1!$E$5:$E$28252,"*聚合*",Sheet1!$D$5:$D$28252,"&lt;&gt;聚合",Sheet1!$D$5:$D$28252,"&lt;&gt;内部转款",Sheet1!$D$5:$D$28252,"&lt;&gt;内部转账",Sheet1!$E$5:$E$28252,"&lt;&gt;*调拨*")</f>
        <v>0</v>
      </c>
      <c r="G637" s="32">
        <f>SUMIFS(Sheet1!$F$5:$F$28252,Sheet1!$I$5:$I$28252,$B637,Sheet1!$L$5:$L$28252,$A637,Sheet1!$D$5:$D$28252,"24小时微信",Sheet1!$E$5:$E$28252,"&lt;&gt;*调拨*")+SUMIFS(Sheet1!$F$5:$F$28252,Sheet1!$I$5:$I$28252,$B637,Sheet1!$L$5:$L$28252,$A637,Sheet1!$E$5:$E$28252,"*24小时微信*",Sheet1!$D$5:$D$28252,"&lt;&gt;24小时微信",Sheet1!$D$5:$D$28252,"&lt;&gt;内部转款",Sheet1!$D$5:$D$28252,"&lt;&gt;内部转账",Sheet1!$E$5:$E$28252,"&lt;&gt;*调拨*")</f>
        <v>0</v>
      </c>
      <c r="H637" s="32">
        <f>SUMIFS(Sheet1!$F$5:$F$28252,Sheet1!$I$5:$I$28252,$B637,Sheet1!$L$5:$L$28252,$A637,Sheet1!$D$5:$D$28252,"美团",Sheet1!$E$5:$E$28252,"&lt;&gt;*调拨*")+SUMIFS(Sheet1!$F$5:$F$28252,Sheet1!$I$5:$I$28252,$B637,Sheet1!$L$5:$L$28252,$A637,Sheet1!$E$5:$E$28252,"*美团*",Sheet1!$D$5:$D$28252,"&lt;&gt;美团",Sheet1!$D$5:$D$28252,"&lt;&gt;内部转款",Sheet1!$D$5:$D$28252,"&lt;&gt;内部转账",Sheet1!$E$5:$E$28252,"&lt;&gt;*调拨*")</f>
        <v>0</v>
      </c>
      <c r="I637" s="32">
        <f>SUMIFS(Sheet1!$F$5:$F$28252,Sheet1!$I$5:$I$28252,$B637,Sheet1!$L$5:$L$28252,$A637,Sheet1!$D$5:$D$28252,"饿了么",Sheet1!$E$5:$E$28252,"&lt;&gt;*调拨*")+SUMIFS(Sheet1!$F$5:$F$28252,Sheet1!$I$5:$I$28252,$B637,Sheet1!$L$5:$L$28252,$A637,Sheet1!$E$5:$E$28252,"*饿了么*",Sheet1!$D$5:$D$28252,"&lt;&gt;饿了么",Sheet1!$D$5:$D$28252,"&lt;&gt;内部转款",Sheet1!$D$5:$D$28252,"&lt;&gt;内部转账",Sheet1!$E$5:$E$28252,"&lt;&gt;*调拨*")</f>
        <v>0</v>
      </c>
      <c r="J637" s="32">
        <f>SUMIFS(Sheet1!$F$5:$F$28252,Sheet1!$I$5:$I$28252,$B637,Sheet1!$L$5:$L$28252,$A637,Sheet1!$D$5:$D$28252,"健E卡",Sheet1!$E$5:$E$28252,"&lt;&gt;*调拨*")+SUMIFS(Sheet1!$F$5:$F$28252,Sheet1!$I$5:$I$28252,$B637,Sheet1!$L$5:$L$28252,$A637,Sheet1!$E$5:$E$28252,"*健E卡*",Sheet1!$D$5:$D$28252,"&lt;&gt;健E卡",Sheet1!$D$5:$D$28252,"&lt;&gt;内部转款",Sheet1!$D$5:$D$28252,"&lt;&gt;内部转账",Sheet1!$E$5:$E$28252,"&lt;&gt;*调拨*")</f>
        <v>0</v>
      </c>
      <c r="K637" s="32">
        <f>SUMIFS(Sheet1!$F$5:$F$28252,Sheet1!$I$5:$I$28252,$B637,Sheet1!$L$5:$L$28252,$A637,Sheet1!$D$5:$D$28252,"抖音",Sheet1!$E$5:$E$28252,"&lt;&gt;*调拨*")+SUMIFS(Sheet1!$F$5:$F$28252,Sheet1!$I$5:$I$28252,$B637,Sheet1!$L$5:$L$28252,$A637,Sheet1!$E$5:$E$28252,"*抖音*",Sheet1!$D$5:$D$28252,"&lt;&gt;抖音",Sheet1!$D$5:$D$28252,"&lt;&gt;内部转款",Sheet1!$D$5:$D$28252,"&lt;&gt;内部转账",Sheet1!$E$5:$E$28252,"&lt;&gt;*调拨*")</f>
        <v>0</v>
      </c>
      <c r="L637" s="32">
        <f>SUMIFS(Sheet1!$F$5:$F$28252,Sheet1!$I$5:$I$28252,$B637,Sheet1!$L$5:$L$28252,$A637,Sheet1!$D$5:$D$28252,"医卡通",Sheet1!$E$5:$E$28252,"&lt;&gt;*调拨*")+SUMIFS(Sheet1!$F$5:$F$28252,Sheet1!$I$5:$I$28252,$B637,Sheet1!$L$5:$L$28252,$A637,Sheet1!$E$5:$E$28252,"*医卡通*",Sheet1!$D$5:$D$28252,"&lt;&gt;医卡通",Sheet1!$D$5:$D$28252,"&lt;&gt;内部转款",Sheet1!$D$5:$D$28252,"&lt;&gt;内部转账",Sheet1!$E$5:$E$28252,"&lt;&gt;*调拨*")</f>
        <v>0</v>
      </c>
      <c r="M637" s="32">
        <f>SUMIFS(Sheet1!$F$5:$F$28252,Sheet1!$I$5:$I$28252,$B637,Sheet1!$L$5:$L$28252,$A637,Sheet1!$D$5:$D$28252,"企健网",Sheet1!$E$5:$E$28252,"&lt;&gt;*调拨*")+SUMIFS(Sheet1!$F$5:$F$28252,Sheet1!$I$5:$I$28252,$B637,Sheet1!$L$5:$L$28252,$A637,Sheet1!$E$5:$E$28252,"*企健网*",Sheet1!$D$5:$D$28252,"&lt;&gt;企健网",Sheet1!$D$5:$D$28252,"&lt;&gt;内部转款",Sheet1!$D$5:$D$28252,"&lt;&gt;内部转账",Sheet1!$E$5:$E$28252,"&lt;&gt;*调拨*")</f>
        <v>0</v>
      </c>
      <c r="N637" s="32">
        <f>SUMIFS(Sheet1!$F$5:$F$28252,Sheet1!$I$5:$I$28252,$B637,Sheet1!$L$5:$L$28252,$A637,Sheet1!$D$5:$D$28252,"银联",Sheet1!$E$5:$E$28252,"&lt;&gt;*调拨*")+SUMIFS(Sheet1!$F$5:$F$28252,Sheet1!$I$5:$I$28252,$B637,Sheet1!$L$5:$L$28252,$A637,Sheet1!$E$5:$E$28252,"*银联*",Sheet1!$D$5:$D$28252,"&lt;&gt;银联",Sheet1!$D$5:$D$28252,"&lt;&gt;内部转款",Sheet1!$D$5:$D$28252,"&lt;&gt;内部转账",Sheet1!$E$5:$E$28252,"&lt;&gt;*调拨*")</f>
        <v>0</v>
      </c>
      <c r="O637" s="32">
        <f>SUMIFS(Sheet1!$F$5:$F$28252,Sheet1!$I$5:$I$28252,$B637,Sheet1!$L$5:$L$28252,$A637,Sheet1!$D$5:$D$28252,"京东",Sheet1!$E$5:$E$28252,"&lt;&gt;*调拨*")+SUMIFS(Sheet1!$F$5:$F$28252,Sheet1!$I$5:$I$28252,$B637,Sheet1!$L$5:$L$28252,$A637,Sheet1!$E$5:$E$28252,"*京东*",Sheet1!$D$5:$D$28252,"&lt;&gt;京东",Sheet1!$D$5:$D$28252,"&lt;&gt;内部转款",Sheet1!$D$5:$D$28252,"&lt;&gt;内部转账",Sheet1!$E$5:$E$28252,"&lt;&gt;*调拨*")</f>
        <v>0</v>
      </c>
      <c r="P637" s="32">
        <f>SUMIFS(Sheet1!$F$5:$F$28252,Sheet1!$I$5:$I$28252,$B637,Sheet1!$L$5:$L$28252,$A637,Sheet1!$D$5:$D$28252,"药机微信",Sheet1!$E$5:$E$28252,"&lt;&gt;*调拨*")+SUMIFS(Sheet1!$F$5:$F$28252,Sheet1!$I$5:$I$28252,$B637,Sheet1!$L$5:$L$28252,$A637,Sheet1!$E$5:$E$28252,"*药机微信*",Sheet1!$D$5:$D$28252,"&lt;&gt;药机微信",Sheet1!$D$5:$D$28252,"&lt;&gt;内部转款",Sheet1!$D$5:$D$28252,"&lt;&gt;内部转账",Sheet1!$E$5:$E$28252,"&lt;&gt;*调拨*")</f>
        <v>0</v>
      </c>
      <c r="Q637" s="32">
        <f>SUMIFS(Sheet1!$F$5:$F$28252,Sheet1!$I$5:$I$28252,$B637,Sheet1!$L$5:$L$28252,$A637,Sheet1!$D$5:$D$28252,"亲情卡",Sheet1!$E$5:$E$28252,"&lt;&gt;*调拨*")+SUMIFS(Sheet1!$F$5:$F$28252,Sheet1!$I$5:$I$28252,$B637,Sheet1!$L$5:$L$28252,$A637,Sheet1!$E$5:$E$28252,"*亲情卡*",Sheet1!$D$5:$D$28252,"&lt;&gt;亲情卡",Sheet1!$D$5:$D$28252,"&lt;&gt;内部转款",Sheet1!$D$5:$D$28252,"&lt;&gt;内部转账",Sheet1!$E$5:$E$28252,"&lt;&gt;*调拨*")</f>
        <v>0</v>
      </c>
      <c r="R637" s="32">
        <f>SUMIFS(Sheet1!$F$5:$F$28252,Sheet1!$I$5:$I$28252,$B637,Sheet1!$L$5:$L$28252,$A637,Sheet1!$D$5:$D$28252,"优惠券",Sheet1!$E$5:$E$28252,"&lt;&gt;*调拨*")+SUMIFS(Sheet1!$F$5:$F$28252,Sheet1!$I$5:$I$28252,$B637,Sheet1!$L$5:$L$28252,$A637,Sheet1!$E$5:$E$28252,"*优惠券*",Sheet1!$D$5:$D$28252,"&lt;&gt;优惠券",Sheet1!$D$5:$D$28252,"&lt;&gt;内部转款",Sheet1!$D$5:$D$28252,"&lt;&gt;内部转账",Sheet1!$E$5:$E$28252,"&lt;&gt;*调拨*")</f>
        <v>0</v>
      </c>
      <c r="S637" s="32">
        <f>SUMIFS(Sheet1!$F$5:$F$28252,Sheet1!$I$5:$I$28252,$B637,Sheet1!$L$5:$L$28252,$A637,Sheet1!$D$5:$D$28252,"代金券",Sheet1!$E$5:$E$28252,"&lt;&gt;*调拨*")+SUMIFS(Sheet1!$F$5:$F$28252,Sheet1!$I$5:$I$28252,$B637,Sheet1!$L$5:$L$28252,$A637,Sheet1!$E$5:$E$28252,"*代金券*",Sheet1!$D$5:$D$28252,"&lt;&gt;代金券",Sheet1!$D$5:$D$28252,"&lt;&gt;内部转款",Sheet1!$D$5:$D$28252,"&lt;&gt;内部转账",Sheet1!$E$5:$E$28252,"&lt;&gt;*调拨*")</f>
        <v>0</v>
      </c>
      <c r="T637" s="32">
        <f>SUMIFS(Sheet1!$F$5:$F$28252,Sheet1!$I$5:$I$28252,$B637,Sheet1!$L$5:$L$28252,$A637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637,Sheet1!$L$5:$L$28252,$A637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637,Sheet1!$L$5:$L$28252,$A637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637,Sheet1!$L$5:$L$28252,$A637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7" s="32">
        <f>SUMIFS(Sheet1!$F$5:$F$28252,Sheet1!$I$5:$I$28252,$B637,Sheet1!$L$5:$L$28252,$A637,Sheet1!$E$5:$E$28252,"*调拨*")</f>
        <v>0</v>
      </c>
      <c r="V637" s="32">
        <f>SUMIFS(Sheet1!$F$5:$F$28252,Sheet1!$I$5:$I$28252,$B637,Sheet1!$L$5:$L$28252,$A637,Sheet1!$D$5:$D$28252,"储值",Sheet1!$E$5:$E$28252,"&lt;&gt;*调拨*")+SUMIFS(Sheet1!$F$5:$F$28252,Sheet1!$I$5:$I$28252,$B637,Sheet1!$L$5:$L$28252,$A637,Sheet1!$E$5:$E$28252,"*储值*",Sheet1!$D$5:$D$28252,"&lt;&gt;储值",Sheet1!$D$5:$D$28252,"&lt;&gt;内部转款",Sheet1!$D$5:$D$28252,"&lt;&gt;内部转账",Sheet1!$E$5:$E$28252,"&lt;&gt;*调拨*")</f>
        <v>0</v>
      </c>
      <c r="W637" s="32">
        <f>SUMIFS(Sheet1!$F$5:$F$28252,Sheet1!$I$5:$I$28252,$B637,Sheet1!$L$5:$L$28252,$A637,Sheet1!$D$5:$D$28252,"效期",Sheet1!$E$5:$E$28252,"&lt;&gt;*调拨*")+SUMIFS(Sheet1!$F$5:$F$28252,Sheet1!$I$5:$I$28252,$B637,Sheet1!$L$5:$L$28252,$A637,Sheet1!$E$5:$E$28252,"*效期*",Sheet1!$D$5:$D$28252,"&lt;&gt;效期",Sheet1!$D$5:$D$28252,"&lt;&gt;内部转款",Sheet1!$D$5:$D$28252,"&lt;&gt;内部转账",Sheet1!$E$5:$E$28252,"&lt;&gt;*调拨*")</f>
        <v>0</v>
      </c>
      <c r="X637" s="32">
        <f>SUMIFS(Sheet1!$F$5:$F$28252,Sheet1!$I$5:$I$28252,$B637,Sheet1!$L$5:$L$28252,$A637,Sheet1!$D$5:$D$28252,"内部转款",Sheet1!$E$5:$E$28252,"&lt;&gt;*调拨*")+SUMIFS(Sheet1!$F$5:$F$28252,Sheet1!$I$5:$I$28252,$B637,Sheet1!$L$5:$L$28252,$A637,Sheet1!$D$5:$D$28252,"内部转账",Sheet1!$E$5:$E$28252,"&lt;&gt;*调拨*")</f>
        <v>0</v>
      </c>
      <c r="Y637" s="32">
        <f t="shared" si="44"/>
        <v>0</v>
      </c>
      <c r="Z637" s="32">
        <f>SUMIFS(Sheet1!$F$5:$F$28252,Sheet1!$I$5:$I$28252,$B637,Sheet1!$L$5:$L$28252,$A637)</f>
        <v>0</v>
      </c>
      <c r="AA637" s="32">
        <f>SUMIFS(Sheet1!$G$5:$G$28252,Sheet1!$I$5:$I$28252,$B637,Sheet1!$L$5:$L$28252,$A637,Sheet1!$D$5:$D$28252,"工资",Sheet1!$E$5:$E$28252,"&lt;&gt;*调拨*")+SUMIFS(Sheet1!$G$5:$G$28252,Sheet1!$I$5:$I$28252,$B637,Sheet1!$L$5:$L$28252,$A637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37" s="32">
        <f>SUMIFS(Sheet1!$G$5:$G$28252,Sheet1!$I$5:$I$28252,$B637,Sheet1!$L$5:$L$28252,$A637,Sheet1!$D$5:$D$28252,"水费",Sheet1!$E$5:$E$28252,"&lt;&gt;*调拨*")+SUMIFS(Sheet1!$G$5:$G$28252,Sheet1!$I$5:$I$28252,$B637,Sheet1!$L$5:$L$28252,$A637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7" s="32">
        <f>SUMIFS(Sheet1!$G$5:$G$28252,Sheet1!$I$5:$I$28252,$B637,Sheet1!$L$5:$L$28252,$A637,Sheet1!$D$5:$D$28252,"电费",Sheet1!$E$5:$E$28252,"&lt;&gt;*调拨*")+SUMIFS(Sheet1!$G$5:$G$28252,Sheet1!$I$5:$I$28252,$B637,Sheet1!$L$5:$L$28252,$A637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7" s="32">
        <f>SUMIFS(Sheet1!$G$5:$G$28252,Sheet1!$I$5:$I$28252,$B637,Sheet1!$L$5:$L$28252,$A637,Sheet1!$D$5:$D$28252,"宽带费",Sheet1!$E$5:$E$28252,"&lt;&gt;*调拨*")+SUMIFS(Sheet1!$G$5:$G$28252,Sheet1!$I$5:$I$28252,$B637,Sheet1!$L$5:$L$28252,$A637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7" s="32">
        <f>SUMIFS(Sheet1!$G$5:$G$28252,Sheet1!$I$5:$I$28252,$B637,Sheet1!$L$5:$L$28252,$A637,Sheet1!$D$5:$D$28252,"办公费",Sheet1!$E$5:$E$28252,"&lt;&gt;*调拨*")+SUMIFS(Sheet1!$G$5:$G$28252,Sheet1!$I$5:$I$28252,$B637,Sheet1!$L$5:$L$28252,$A637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7" s="32">
        <f>SUMIFS(Sheet1!$G$5:$G$28252,Sheet1!$I$5:$I$28252,$B637,Sheet1!$L$5:$L$28252,$A637,Sheet1!$D$5:$D$28252,"话费",Sheet1!$E$5:$E$28252,"&lt;&gt;*调拨*")+SUMIFS(Sheet1!$G$5:$G$28252,Sheet1!$I$5:$I$28252,$B637,Sheet1!$L$5:$L$28252,$A637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7" s="32">
        <f>SUMIFS(Sheet1!$G$5:$G$28252,Sheet1!$I$5:$I$28252,$B637,Sheet1!$L$5:$L$28252,$A637,Sheet1!$D$5:$D$28252,"房租",Sheet1!$E$5:$E$28252,"&lt;&gt;*调拨*")+SUMIFS(Sheet1!$G$5:$G$28252,Sheet1!$I$5:$I$28252,$B637,Sheet1!$L$5:$L$28252,$A637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7" s="32">
        <f>SUMIFS(Sheet1!$G$5:$G$28252,Sheet1!$I$5:$I$28252,$B637,Sheet1!$L$5:$L$28252,$A637,Sheet1!$E$5:$E$28252,"*调拨*")</f>
        <v>0</v>
      </c>
      <c r="AI637" s="32">
        <f>SUMIFS(Sheet1!$G$5:$G$28252,Sheet1!$I$5:$I$28252,$B637,Sheet1!$L$5:$L$28252,$A637,Sheet1!$D$5:$D$28252,"内部转款",Sheet1!$E$5:$E$28252,"&lt;&gt;*调拨*")+SUMIFS(Sheet1!$G$5:$G$28252,Sheet1!$I$5:$I$28252,$B637,Sheet1!$L$5:$L$28252,$A637,Sheet1!$D$5:$D$28252,"内部转账",Sheet1!$E$5:$E$28252,"&lt;&gt;*调拨*")</f>
        <v>0</v>
      </c>
      <c r="AJ637" s="32">
        <f t="shared" si="45"/>
        <v>0</v>
      </c>
      <c r="AK637" s="32">
        <f>SUMIFS(Sheet1!$G$5:$G$28252,Sheet1!$I$5:$I$28252,$B637,Sheet1!$L$5:$L$28252,$A637)</f>
        <v>0</v>
      </c>
      <c r="AL637" s="32">
        <f t="shared" si="46"/>
        <v>0</v>
      </c>
    </row>
    <row r="638" ht="16.5" spans="1:38">
      <c r="A638" s="30">
        <v>202612</v>
      </c>
      <c r="B638" s="31" t="s">
        <v>196</v>
      </c>
      <c r="C638" s="32">
        <f>SUMIFS(Sheet1!$F$5:$F$28252,Sheet1!$I$5:$I$28252,$B638,Sheet1!$L$5:$L$28252,$A638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38" s="32">
        <f>SUMIFS(Sheet1!$F$5:$F$28252,Sheet1!$I$5:$I$28252,$B638,Sheet1!$L$5:$L$28252,$A638,Sheet1!$D$5:$D$28252,"医保即时拨付",Sheet1!$E$5:$E$28252,"&lt;&gt;*调拨*")+SUMIFS(Sheet1!$F$5:$F$28252,Sheet1!$I$5:$I$28252,$B638,Sheet1!$L$5:$L$28252,$A638,Sheet1!$E$5:$E$28252,"*医保即时拨付*",Sheet1!$D$5:$D$28252,"&lt;&gt;医保即时拨付",Sheet1!$D$5:$D$28252,"&lt;&gt;内部转款",Sheet1!$D$5:$D$28252,"&lt;&gt;内部转账",Sheet1!$E$5:$E$28252,"&lt;&gt;*调拨*")</f>
        <v>0</v>
      </c>
      <c r="E638" s="32">
        <f>SUMIFS(Sheet1!$F$5:$F$28252,Sheet1!$I$5:$I$28252,$B638,Sheet1!$L$5:$L$28252,$A638,Sheet1!$D$5:$D$28252,"医保",Sheet1!$E$5:$E$28252,"&lt;&gt;*调拨*",Sheet1!$E$5:$E$28252,"&lt;&gt;*医保即时拨付*")+SUMIFS(Sheet1!$F$5:$F$28252,Sheet1!$I$5:$I$28252,$B638,Sheet1!$L$5:$L$28252,$A638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38" s="32">
        <f>SUMIFS(Sheet1!$F$5:$F$28252,Sheet1!$I$5:$I$28252,$B638,Sheet1!$L$5:$L$28252,$A638,Sheet1!$D$5:$D$28252,"聚合",Sheet1!$E$5:$E$28252,"&lt;&gt;*调拨*")+SUMIFS(Sheet1!$F$5:$F$28252,Sheet1!$I$5:$I$28252,$B638,Sheet1!$L$5:$L$28252,$A638,Sheet1!$E$5:$E$28252,"*聚合*",Sheet1!$D$5:$D$28252,"&lt;&gt;聚合",Sheet1!$D$5:$D$28252,"&lt;&gt;内部转款",Sheet1!$D$5:$D$28252,"&lt;&gt;内部转账",Sheet1!$E$5:$E$28252,"&lt;&gt;*调拨*")</f>
        <v>0</v>
      </c>
      <c r="G638" s="32">
        <f>SUMIFS(Sheet1!$F$5:$F$28252,Sheet1!$I$5:$I$28252,$B638,Sheet1!$L$5:$L$28252,$A638,Sheet1!$D$5:$D$28252,"24小时微信",Sheet1!$E$5:$E$28252,"&lt;&gt;*调拨*")+SUMIFS(Sheet1!$F$5:$F$28252,Sheet1!$I$5:$I$28252,$B638,Sheet1!$L$5:$L$28252,$A638,Sheet1!$E$5:$E$28252,"*24小时微信*",Sheet1!$D$5:$D$28252,"&lt;&gt;24小时微信",Sheet1!$D$5:$D$28252,"&lt;&gt;内部转款",Sheet1!$D$5:$D$28252,"&lt;&gt;内部转账",Sheet1!$E$5:$E$28252,"&lt;&gt;*调拨*")</f>
        <v>0</v>
      </c>
      <c r="H638" s="32">
        <f>SUMIFS(Sheet1!$F$5:$F$28252,Sheet1!$I$5:$I$28252,$B638,Sheet1!$L$5:$L$28252,$A638,Sheet1!$D$5:$D$28252,"美团",Sheet1!$E$5:$E$28252,"&lt;&gt;*调拨*")+SUMIFS(Sheet1!$F$5:$F$28252,Sheet1!$I$5:$I$28252,$B638,Sheet1!$L$5:$L$28252,$A638,Sheet1!$E$5:$E$28252,"*美团*",Sheet1!$D$5:$D$28252,"&lt;&gt;美团",Sheet1!$D$5:$D$28252,"&lt;&gt;内部转款",Sheet1!$D$5:$D$28252,"&lt;&gt;内部转账",Sheet1!$E$5:$E$28252,"&lt;&gt;*调拨*")</f>
        <v>0</v>
      </c>
      <c r="I638" s="32">
        <f>SUMIFS(Sheet1!$F$5:$F$28252,Sheet1!$I$5:$I$28252,$B638,Sheet1!$L$5:$L$28252,$A638,Sheet1!$D$5:$D$28252,"饿了么",Sheet1!$E$5:$E$28252,"&lt;&gt;*调拨*")+SUMIFS(Sheet1!$F$5:$F$28252,Sheet1!$I$5:$I$28252,$B638,Sheet1!$L$5:$L$28252,$A638,Sheet1!$E$5:$E$28252,"*饿了么*",Sheet1!$D$5:$D$28252,"&lt;&gt;饿了么",Sheet1!$D$5:$D$28252,"&lt;&gt;内部转款",Sheet1!$D$5:$D$28252,"&lt;&gt;内部转账",Sheet1!$E$5:$E$28252,"&lt;&gt;*调拨*")</f>
        <v>0</v>
      </c>
      <c r="J638" s="32">
        <f>SUMIFS(Sheet1!$F$5:$F$28252,Sheet1!$I$5:$I$28252,$B638,Sheet1!$L$5:$L$28252,$A638,Sheet1!$D$5:$D$28252,"健E卡",Sheet1!$E$5:$E$28252,"&lt;&gt;*调拨*")+SUMIFS(Sheet1!$F$5:$F$28252,Sheet1!$I$5:$I$28252,$B638,Sheet1!$L$5:$L$28252,$A638,Sheet1!$E$5:$E$28252,"*健E卡*",Sheet1!$D$5:$D$28252,"&lt;&gt;健E卡",Sheet1!$D$5:$D$28252,"&lt;&gt;内部转款",Sheet1!$D$5:$D$28252,"&lt;&gt;内部转账",Sheet1!$E$5:$E$28252,"&lt;&gt;*调拨*")</f>
        <v>0</v>
      </c>
      <c r="K638" s="32">
        <f>SUMIFS(Sheet1!$F$5:$F$28252,Sheet1!$I$5:$I$28252,$B638,Sheet1!$L$5:$L$28252,$A638,Sheet1!$D$5:$D$28252,"抖音",Sheet1!$E$5:$E$28252,"&lt;&gt;*调拨*")+SUMIFS(Sheet1!$F$5:$F$28252,Sheet1!$I$5:$I$28252,$B638,Sheet1!$L$5:$L$28252,$A638,Sheet1!$E$5:$E$28252,"*抖音*",Sheet1!$D$5:$D$28252,"&lt;&gt;抖音",Sheet1!$D$5:$D$28252,"&lt;&gt;内部转款",Sheet1!$D$5:$D$28252,"&lt;&gt;内部转账",Sheet1!$E$5:$E$28252,"&lt;&gt;*调拨*")</f>
        <v>0</v>
      </c>
      <c r="L638" s="32">
        <f>SUMIFS(Sheet1!$F$5:$F$28252,Sheet1!$I$5:$I$28252,$B638,Sheet1!$L$5:$L$28252,$A638,Sheet1!$D$5:$D$28252,"医卡通",Sheet1!$E$5:$E$28252,"&lt;&gt;*调拨*")+SUMIFS(Sheet1!$F$5:$F$28252,Sheet1!$I$5:$I$28252,$B638,Sheet1!$L$5:$L$28252,$A638,Sheet1!$E$5:$E$28252,"*医卡通*",Sheet1!$D$5:$D$28252,"&lt;&gt;医卡通",Sheet1!$D$5:$D$28252,"&lt;&gt;内部转款",Sheet1!$D$5:$D$28252,"&lt;&gt;内部转账",Sheet1!$E$5:$E$28252,"&lt;&gt;*调拨*")</f>
        <v>0</v>
      </c>
      <c r="M638" s="32">
        <f>SUMIFS(Sheet1!$F$5:$F$28252,Sheet1!$I$5:$I$28252,$B638,Sheet1!$L$5:$L$28252,$A638,Sheet1!$D$5:$D$28252,"企健网",Sheet1!$E$5:$E$28252,"&lt;&gt;*调拨*")+SUMIFS(Sheet1!$F$5:$F$28252,Sheet1!$I$5:$I$28252,$B638,Sheet1!$L$5:$L$28252,$A638,Sheet1!$E$5:$E$28252,"*企健网*",Sheet1!$D$5:$D$28252,"&lt;&gt;企健网",Sheet1!$D$5:$D$28252,"&lt;&gt;内部转款",Sheet1!$D$5:$D$28252,"&lt;&gt;内部转账",Sheet1!$E$5:$E$28252,"&lt;&gt;*调拨*")</f>
        <v>0</v>
      </c>
      <c r="N638" s="32">
        <f>SUMIFS(Sheet1!$F$5:$F$28252,Sheet1!$I$5:$I$28252,$B638,Sheet1!$L$5:$L$28252,$A638,Sheet1!$D$5:$D$28252,"银联",Sheet1!$E$5:$E$28252,"&lt;&gt;*调拨*")+SUMIFS(Sheet1!$F$5:$F$28252,Sheet1!$I$5:$I$28252,$B638,Sheet1!$L$5:$L$28252,$A638,Sheet1!$E$5:$E$28252,"*银联*",Sheet1!$D$5:$D$28252,"&lt;&gt;银联",Sheet1!$D$5:$D$28252,"&lt;&gt;内部转款",Sheet1!$D$5:$D$28252,"&lt;&gt;内部转账",Sheet1!$E$5:$E$28252,"&lt;&gt;*调拨*")</f>
        <v>0</v>
      </c>
      <c r="O638" s="32">
        <f>SUMIFS(Sheet1!$F$5:$F$28252,Sheet1!$I$5:$I$28252,$B638,Sheet1!$L$5:$L$28252,$A638,Sheet1!$D$5:$D$28252,"京东",Sheet1!$E$5:$E$28252,"&lt;&gt;*调拨*")+SUMIFS(Sheet1!$F$5:$F$28252,Sheet1!$I$5:$I$28252,$B638,Sheet1!$L$5:$L$28252,$A638,Sheet1!$E$5:$E$28252,"*京东*",Sheet1!$D$5:$D$28252,"&lt;&gt;京东",Sheet1!$D$5:$D$28252,"&lt;&gt;内部转款",Sheet1!$D$5:$D$28252,"&lt;&gt;内部转账",Sheet1!$E$5:$E$28252,"&lt;&gt;*调拨*")</f>
        <v>0</v>
      </c>
      <c r="P638" s="32">
        <f>SUMIFS(Sheet1!$F$5:$F$28252,Sheet1!$I$5:$I$28252,$B638,Sheet1!$L$5:$L$28252,$A638,Sheet1!$D$5:$D$28252,"药机微信",Sheet1!$E$5:$E$28252,"&lt;&gt;*调拨*")+SUMIFS(Sheet1!$F$5:$F$28252,Sheet1!$I$5:$I$28252,$B638,Sheet1!$L$5:$L$28252,$A638,Sheet1!$E$5:$E$28252,"*药机微信*",Sheet1!$D$5:$D$28252,"&lt;&gt;药机微信",Sheet1!$D$5:$D$28252,"&lt;&gt;内部转款",Sheet1!$D$5:$D$28252,"&lt;&gt;内部转账",Sheet1!$E$5:$E$28252,"&lt;&gt;*调拨*")</f>
        <v>0</v>
      </c>
      <c r="Q638" s="32">
        <f>SUMIFS(Sheet1!$F$5:$F$28252,Sheet1!$I$5:$I$28252,$B638,Sheet1!$L$5:$L$28252,$A638,Sheet1!$D$5:$D$28252,"亲情卡",Sheet1!$E$5:$E$28252,"&lt;&gt;*调拨*")+SUMIFS(Sheet1!$F$5:$F$28252,Sheet1!$I$5:$I$28252,$B638,Sheet1!$L$5:$L$28252,$A638,Sheet1!$E$5:$E$28252,"*亲情卡*",Sheet1!$D$5:$D$28252,"&lt;&gt;亲情卡",Sheet1!$D$5:$D$28252,"&lt;&gt;内部转款",Sheet1!$D$5:$D$28252,"&lt;&gt;内部转账",Sheet1!$E$5:$E$28252,"&lt;&gt;*调拨*")</f>
        <v>0</v>
      </c>
      <c r="R638" s="32">
        <f>SUMIFS(Sheet1!$F$5:$F$28252,Sheet1!$I$5:$I$28252,$B638,Sheet1!$L$5:$L$28252,$A638,Sheet1!$D$5:$D$28252,"优惠券",Sheet1!$E$5:$E$28252,"&lt;&gt;*调拨*")+SUMIFS(Sheet1!$F$5:$F$28252,Sheet1!$I$5:$I$28252,$B638,Sheet1!$L$5:$L$28252,$A638,Sheet1!$E$5:$E$28252,"*优惠券*",Sheet1!$D$5:$D$28252,"&lt;&gt;优惠券",Sheet1!$D$5:$D$28252,"&lt;&gt;内部转款",Sheet1!$D$5:$D$28252,"&lt;&gt;内部转账",Sheet1!$E$5:$E$28252,"&lt;&gt;*调拨*")</f>
        <v>0</v>
      </c>
      <c r="S638" s="32">
        <f>SUMIFS(Sheet1!$F$5:$F$28252,Sheet1!$I$5:$I$28252,$B638,Sheet1!$L$5:$L$28252,$A638,Sheet1!$D$5:$D$28252,"代金券",Sheet1!$E$5:$E$28252,"&lt;&gt;*调拨*")+SUMIFS(Sheet1!$F$5:$F$28252,Sheet1!$I$5:$I$28252,$B638,Sheet1!$L$5:$L$28252,$A638,Sheet1!$E$5:$E$28252,"*代金券*",Sheet1!$D$5:$D$28252,"&lt;&gt;代金券",Sheet1!$D$5:$D$28252,"&lt;&gt;内部转款",Sheet1!$D$5:$D$28252,"&lt;&gt;内部转账",Sheet1!$E$5:$E$28252,"&lt;&gt;*调拨*")</f>
        <v>0</v>
      </c>
      <c r="T638" s="32">
        <f>SUMIFS(Sheet1!$F$5:$F$28252,Sheet1!$I$5:$I$28252,$B638,Sheet1!$L$5:$L$28252,$A638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638,Sheet1!$L$5:$L$28252,$A638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638,Sheet1!$L$5:$L$28252,$A638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638,Sheet1!$L$5:$L$28252,$A638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8" s="32">
        <f>SUMIFS(Sheet1!$F$5:$F$28252,Sheet1!$I$5:$I$28252,$B638,Sheet1!$L$5:$L$28252,$A638,Sheet1!$E$5:$E$28252,"*调拨*")</f>
        <v>0</v>
      </c>
      <c r="V638" s="32">
        <f>SUMIFS(Sheet1!$F$5:$F$28252,Sheet1!$I$5:$I$28252,$B638,Sheet1!$L$5:$L$28252,$A638,Sheet1!$D$5:$D$28252,"储值",Sheet1!$E$5:$E$28252,"&lt;&gt;*调拨*")+SUMIFS(Sheet1!$F$5:$F$28252,Sheet1!$I$5:$I$28252,$B638,Sheet1!$L$5:$L$28252,$A638,Sheet1!$E$5:$E$28252,"*储值*",Sheet1!$D$5:$D$28252,"&lt;&gt;储值",Sheet1!$D$5:$D$28252,"&lt;&gt;内部转款",Sheet1!$D$5:$D$28252,"&lt;&gt;内部转账",Sheet1!$E$5:$E$28252,"&lt;&gt;*调拨*")</f>
        <v>0</v>
      </c>
      <c r="W638" s="32">
        <f>SUMIFS(Sheet1!$F$5:$F$28252,Sheet1!$I$5:$I$28252,$B638,Sheet1!$L$5:$L$28252,$A638,Sheet1!$D$5:$D$28252,"效期",Sheet1!$E$5:$E$28252,"&lt;&gt;*调拨*")+SUMIFS(Sheet1!$F$5:$F$28252,Sheet1!$I$5:$I$28252,$B638,Sheet1!$L$5:$L$28252,$A638,Sheet1!$E$5:$E$28252,"*效期*",Sheet1!$D$5:$D$28252,"&lt;&gt;效期",Sheet1!$D$5:$D$28252,"&lt;&gt;内部转款",Sheet1!$D$5:$D$28252,"&lt;&gt;内部转账",Sheet1!$E$5:$E$28252,"&lt;&gt;*调拨*")</f>
        <v>0</v>
      </c>
      <c r="X638" s="32">
        <f>SUMIFS(Sheet1!$F$5:$F$28252,Sheet1!$I$5:$I$28252,$B638,Sheet1!$L$5:$L$28252,$A638,Sheet1!$D$5:$D$28252,"内部转款",Sheet1!$E$5:$E$28252,"&lt;&gt;*调拨*")+SUMIFS(Sheet1!$F$5:$F$28252,Sheet1!$I$5:$I$28252,$B638,Sheet1!$L$5:$L$28252,$A638,Sheet1!$D$5:$D$28252,"内部转账",Sheet1!$E$5:$E$28252,"&lt;&gt;*调拨*")</f>
        <v>0</v>
      </c>
      <c r="Y638" s="32">
        <f t="shared" si="44"/>
        <v>0</v>
      </c>
      <c r="Z638" s="32">
        <f>SUMIFS(Sheet1!$F$5:$F$28252,Sheet1!$I$5:$I$28252,$B638,Sheet1!$L$5:$L$28252,$A638)</f>
        <v>0</v>
      </c>
      <c r="AA638" s="32">
        <f>SUMIFS(Sheet1!$G$5:$G$28252,Sheet1!$I$5:$I$28252,$B638,Sheet1!$L$5:$L$28252,$A638,Sheet1!$D$5:$D$28252,"工资",Sheet1!$E$5:$E$28252,"&lt;&gt;*调拨*")+SUMIFS(Sheet1!$G$5:$G$28252,Sheet1!$I$5:$I$28252,$B638,Sheet1!$L$5:$L$28252,$A638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38" s="32">
        <f>SUMIFS(Sheet1!$G$5:$G$28252,Sheet1!$I$5:$I$28252,$B638,Sheet1!$L$5:$L$28252,$A638,Sheet1!$D$5:$D$28252,"水费",Sheet1!$E$5:$E$28252,"&lt;&gt;*调拨*")+SUMIFS(Sheet1!$G$5:$G$28252,Sheet1!$I$5:$I$28252,$B638,Sheet1!$L$5:$L$28252,$A638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8" s="32">
        <f>SUMIFS(Sheet1!$G$5:$G$28252,Sheet1!$I$5:$I$28252,$B638,Sheet1!$L$5:$L$28252,$A638,Sheet1!$D$5:$D$28252,"电费",Sheet1!$E$5:$E$28252,"&lt;&gt;*调拨*")+SUMIFS(Sheet1!$G$5:$G$28252,Sheet1!$I$5:$I$28252,$B638,Sheet1!$L$5:$L$28252,$A638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8" s="32">
        <f>SUMIFS(Sheet1!$G$5:$G$28252,Sheet1!$I$5:$I$28252,$B638,Sheet1!$L$5:$L$28252,$A638,Sheet1!$D$5:$D$28252,"宽带费",Sheet1!$E$5:$E$28252,"&lt;&gt;*调拨*")+SUMIFS(Sheet1!$G$5:$G$28252,Sheet1!$I$5:$I$28252,$B638,Sheet1!$L$5:$L$28252,$A638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8" s="32">
        <f>SUMIFS(Sheet1!$G$5:$G$28252,Sheet1!$I$5:$I$28252,$B638,Sheet1!$L$5:$L$28252,$A638,Sheet1!$D$5:$D$28252,"办公费",Sheet1!$E$5:$E$28252,"&lt;&gt;*调拨*")+SUMIFS(Sheet1!$G$5:$G$28252,Sheet1!$I$5:$I$28252,$B638,Sheet1!$L$5:$L$28252,$A638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8" s="32">
        <f>SUMIFS(Sheet1!$G$5:$G$28252,Sheet1!$I$5:$I$28252,$B638,Sheet1!$L$5:$L$28252,$A638,Sheet1!$D$5:$D$28252,"话费",Sheet1!$E$5:$E$28252,"&lt;&gt;*调拨*")+SUMIFS(Sheet1!$G$5:$G$28252,Sheet1!$I$5:$I$28252,$B638,Sheet1!$L$5:$L$28252,$A638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8" s="32">
        <f>SUMIFS(Sheet1!$G$5:$G$28252,Sheet1!$I$5:$I$28252,$B638,Sheet1!$L$5:$L$28252,$A638,Sheet1!$D$5:$D$28252,"房租",Sheet1!$E$5:$E$28252,"&lt;&gt;*调拨*")+SUMIFS(Sheet1!$G$5:$G$28252,Sheet1!$I$5:$I$28252,$B638,Sheet1!$L$5:$L$28252,$A638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8" s="32">
        <f>SUMIFS(Sheet1!$G$5:$G$28252,Sheet1!$I$5:$I$28252,$B638,Sheet1!$L$5:$L$28252,$A638,Sheet1!$E$5:$E$28252,"*调拨*")</f>
        <v>0</v>
      </c>
      <c r="AI638" s="32">
        <f>SUMIFS(Sheet1!$G$5:$G$28252,Sheet1!$I$5:$I$28252,$B638,Sheet1!$L$5:$L$28252,$A638,Sheet1!$D$5:$D$28252,"内部转款",Sheet1!$E$5:$E$28252,"&lt;&gt;*调拨*")+SUMIFS(Sheet1!$G$5:$G$28252,Sheet1!$I$5:$I$28252,$B638,Sheet1!$L$5:$L$28252,$A638,Sheet1!$D$5:$D$28252,"内部转账",Sheet1!$E$5:$E$28252,"&lt;&gt;*调拨*")</f>
        <v>0</v>
      </c>
      <c r="AJ638" s="32">
        <f t="shared" si="45"/>
        <v>0</v>
      </c>
      <c r="AK638" s="32">
        <f>SUMIFS(Sheet1!$G$5:$G$28252,Sheet1!$I$5:$I$28252,$B638,Sheet1!$L$5:$L$28252,$A638)</f>
        <v>0</v>
      </c>
      <c r="AL638" s="32">
        <f t="shared" si="46"/>
        <v>0</v>
      </c>
    </row>
    <row r="639" ht="16.5" spans="1:38">
      <c r="A639" s="30">
        <v>202612</v>
      </c>
      <c r="B639" s="31" t="s">
        <v>109</v>
      </c>
      <c r="C639" s="32">
        <f>SUMIFS(Sheet1!$F$5:$F$28252,Sheet1!$I$5:$I$28252,$B639,Sheet1!$L$5:$L$28252,$A639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39" s="32">
        <f>SUMIFS(Sheet1!$F$5:$F$28252,Sheet1!$I$5:$I$28252,$B639,Sheet1!$L$5:$L$28252,$A639,Sheet1!$D$5:$D$28252,"医保即时拨付",Sheet1!$E$5:$E$28252,"&lt;&gt;*调拨*")+SUMIFS(Sheet1!$F$5:$F$28252,Sheet1!$I$5:$I$28252,$B639,Sheet1!$L$5:$L$28252,$A639,Sheet1!$E$5:$E$28252,"*医保即时拨付*",Sheet1!$D$5:$D$28252,"&lt;&gt;医保即时拨付",Sheet1!$D$5:$D$28252,"&lt;&gt;内部转款",Sheet1!$D$5:$D$28252,"&lt;&gt;内部转账",Sheet1!$E$5:$E$28252,"&lt;&gt;*调拨*")</f>
        <v>0</v>
      </c>
      <c r="E639" s="32">
        <f>SUMIFS(Sheet1!$F$5:$F$28252,Sheet1!$I$5:$I$28252,$B639,Sheet1!$L$5:$L$28252,$A639,Sheet1!$D$5:$D$28252,"医保",Sheet1!$E$5:$E$28252,"&lt;&gt;*调拨*",Sheet1!$E$5:$E$28252,"&lt;&gt;*医保即时拨付*")+SUMIFS(Sheet1!$F$5:$F$28252,Sheet1!$I$5:$I$28252,$B639,Sheet1!$L$5:$L$28252,$A639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39" s="32">
        <f>SUMIFS(Sheet1!$F$5:$F$28252,Sheet1!$I$5:$I$28252,$B639,Sheet1!$L$5:$L$28252,$A639,Sheet1!$D$5:$D$28252,"聚合",Sheet1!$E$5:$E$28252,"&lt;&gt;*调拨*")+SUMIFS(Sheet1!$F$5:$F$28252,Sheet1!$I$5:$I$28252,$B639,Sheet1!$L$5:$L$28252,$A639,Sheet1!$E$5:$E$28252,"*聚合*",Sheet1!$D$5:$D$28252,"&lt;&gt;聚合",Sheet1!$D$5:$D$28252,"&lt;&gt;内部转款",Sheet1!$D$5:$D$28252,"&lt;&gt;内部转账",Sheet1!$E$5:$E$28252,"&lt;&gt;*调拨*")</f>
        <v>0</v>
      </c>
      <c r="G639" s="32">
        <f>SUMIFS(Sheet1!$F$5:$F$28252,Sheet1!$I$5:$I$28252,$B639,Sheet1!$L$5:$L$28252,$A639,Sheet1!$D$5:$D$28252,"24小时微信",Sheet1!$E$5:$E$28252,"&lt;&gt;*调拨*")+SUMIFS(Sheet1!$F$5:$F$28252,Sheet1!$I$5:$I$28252,$B639,Sheet1!$L$5:$L$28252,$A639,Sheet1!$E$5:$E$28252,"*24小时微信*",Sheet1!$D$5:$D$28252,"&lt;&gt;24小时微信",Sheet1!$D$5:$D$28252,"&lt;&gt;内部转款",Sheet1!$D$5:$D$28252,"&lt;&gt;内部转账",Sheet1!$E$5:$E$28252,"&lt;&gt;*调拨*")</f>
        <v>0</v>
      </c>
      <c r="H639" s="32">
        <f>SUMIFS(Sheet1!$F$5:$F$28252,Sheet1!$I$5:$I$28252,$B639,Sheet1!$L$5:$L$28252,$A639,Sheet1!$D$5:$D$28252,"美团",Sheet1!$E$5:$E$28252,"&lt;&gt;*调拨*")+SUMIFS(Sheet1!$F$5:$F$28252,Sheet1!$I$5:$I$28252,$B639,Sheet1!$L$5:$L$28252,$A639,Sheet1!$E$5:$E$28252,"*美团*",Sheet1!$D$5:$D$28252,"&lt;&gt;美团",Sheet1!$D$5:$D$28252,"&lt;&gt;内部转款",Sheet1!$D$5:$D$28252,"&lt;&gt;内部转账",Sheet1!$E$5:$E$28252,"&lt;&gt;*调拨*")</f>
        <v>0</v>
      </c>
      <c r="I639" s="32">
        <f>SUMIFS(Sheet1!$F$5:$F$28252,Sheet1!$I$5:$I$28252,$B639,Sheet1!$L$5:$L$28252,$A639,Sheet1!$D$5:$D$28252,"饿了么",Sheet1!$E$5:$E$28252,"&lt;&gt;*调拨*")+SUMIFS(Sheet1!$F$5:$F$28252,Sheet1!$I$5:$I$28252,$B639,Sheet1!$L$5:$L$28252,$A639,Sheet1!$E$5:$E$28252,"*饿了么*",Sheet1!$D$5:$D$28252,"&lt;&gt;饿了么",Sheet1!$D$5:$D$28252,"&lt;&gt;内部转款",Sheet1!$D$5:$D$28252,"&lt;&gt;内部转账",Sheet1!$E$5:$E$28252,"&lt;&gt;*调拨*")</f>
        <v>0</v>
      </c>
      <c r="J639" s="32">
        <f>SUMIFS(Sheet1!$F$5:$F$28252,Sheet1!$I$5:$I$28252,$B639,Sheet1!$L$5:$L$28252,$A639,Sheet1!$D$5:$D$28252,"健E卡",Sheet1!$E$5:$E$28252,"&lt;&gt;*调拨*")+SUMIFS(Sheet1!$F$5:$F$28252,Sheet1!$I$5:$I$28252,$B639,Sheet1!$L$5:$L$28252,$A639,Sheet1!$E$5:$E$28252,"*健E卡*",Sheet1!$D$5:$D$28252,"&lt;&gt;健E卡",Sheet1!$D$5:$D$28252,"&lt;&gt;内部转款",Sheet1!$D$5:$D$28252,"&lt;&gt;内部转账",Sheet1!$E$5:$E$28252,"&lt;&gt;*调拨*")</f>
        <v>0</v>
      </c>
      <c r="K639" s="32">
        <f>SUMIFS(Sheet1!$F$5:$F$28252,Sheet1!$I$5:$I$28252,$B639,Sheet1!$L$5:$L$28252,$A639,Sheet1!$D$5:$D$28252,"抖音",Sheet1!$E$5:$E$28252,"&lt;&gt;*调拨*")+SUMIFS(Sheet1!$F$5:$F$28252,Sheet1!$I$5:$I$28252,$B639,Sheet1!$L$5:$L$28252,$A639,Sheet1!$E$5:$E$28252,"*抖音*",Sheet1!$D$5:$D$28252,"&lt;&gt;抖音",Sheet1!$D$5:$D$28252,"&lt;&gt;内部转款",Sheet1!$D$5:$D$28252,"&lt;&gt;内部转账",Sheet1!$E$5:$E$28252,"&lt;&gt;*调拨*")</f>
        <v>0</v>
      </c>
      <c r="L639" s="32">
        <f>SUMIFS(Sheet1!$F$5:$F$28252,Sheet1!$I$5:$I$28252,$B639,Sheet1!$L$5:$L$28252,$A639,Sheet1!$D$5:$D$28252,"医卡通",Sheet1!$E$5:$E$28252,"&lt;&gt;*调拨*")+SUMIFS(Sheet1!$F$5:$F$28252,Sheet1!$I$5:$I$28252,$B639,Sheet1!$L$5:$L$28252,$A639,Sheet1!$E$5:$E$28252,"*医卡通*",Sheet1!$D$5:$D$28252,"&lt;&gt;医卡通",Sheet1!$D$5:$D$28252,"&lt;&gt;内部转款",Sheet1!$D$5:$D$28252,"&lt;&gt;内部转账",Sheet1!$E$5:$E$28252,"&lt;&gt;*调拨*")</f>
        <v>0</v>
      </c>
      <c r="M639" s="32">
        <f>SUMIFS(Sheet1!$F$5:$F$28252,Sheet1!$I$5:$I$28252,$B639,Sheet1!$L$5:$L$28252,$A639,Sheet1!$D$5:$D$28252,"企健网",Sheet1!$E$5:$E$28252,"&lt;&gt;*调拨*")+SUMIFS(Sheet1!$F$5:$F$28252,Sheet1!$I$5:$I$28252,$B639,Sheet1!$L$5:$L$28252,$A639,Sheet1!$E$5:$E$28252,"*企健网*",Sheet1!$D$5:$D$28252,"&lt;&gt;企健网",Sheet1!$D$5:$D$28252,"&lt;&gt;内部转款",Sheet1!$D$5:$D$28252,"&lt;&gt;内部转账",Sheet1!$E$5:$E$28252,"&lt;&gt;*调拨*")</f>
        <v>0</v>
      </c>
      <c r="N639" s="32">
        <f>SUMIFS(Sheet1!$F$5:$F$28252,Sheet1!$I$5:$I$28252,$B639,Sheet1!$L$5:$L$28252,$A639,Sheet1!$D$5:$D$28252,"银联",Sheet1!$E$5:$E$28252,"&lt;&gt;*调拨*")+SUMIFS(Sheet1!$F$5:$F$28252,Sheet1!$I$5:$I$28252,$B639,Sheet1!$L$5:$L$28252,$A639,Sheet1!$E$5:$E$28252,"*银联*",Sheet1!$D$5:$D$28252,"&lt;&gt;银联",Sheet1!$D$5:$D$28252,"&lt;&gt;内部转款",Sheet1!$D$5:$D$28252,"&lt;&gt;内部转账",Sheet1!$E$5:$E$28252,"&lt;&gt;*调拨*")</f>
        <v>0</v>
      </c>
      <c r="O639" s="32">
        <f>SUMIFS(Sheet1!$F$5:$F$28252,Sheet1!$I$5:$I$28252,$B639,Sheet1!$L$5:$L$28252,$A639,Sheet1!$D$5:$D$28252,"京东",Sheet1!$E$5:$E$28252,"&lt;&gt;*调拨*")+SUMIFS(Sheet1!$F$5:$F$28252,Sheet1!$I$5:$I$28252,$B639,Sheet1!$L$5:$L$28252,$A639,Sheet1!$E$5:$E$28252,"*京东*",Sheet1!$D$5:$D$28252,"&lt;&gt;京东",Sheet1!$D$5:$D$28252,"&lt;&gt;内部转款",Sheet1!$D$5:$D$28252,"&lt;&gt;内部转账",Sheet1!$E$5:$E$28252,"&lt;&gt;*调拨*")</f>
        <v>0</v>
      </c>
      <c r="P639" s="32">
        <f>SUMIFS(Sheet1!$F$5:$F$28252,Sheet1!$I$5:$I$28252,$B639,Sheet1!$L$5:$L$28252,$A639,Sheet1!$D$5:$D$28252,"药机微信",Sheet1!$E$5:$E$28252,"&lt;&gt;*调拨*")+SUMIFS(Sheet1!$F$5:$F$28252,Sheet1!$I$5:$I$28252,$B639,Sheet1!$L$5:$L$28252,$A639,Sheet1!$E$5:$E$28252,"*药机微信*",Sheet1!$D$5:$D$28252,"&lt;&gt;药机微信",Sheet1!$D$5:$D$28252,"&lt;&gt;内部转款",Sheet1!$D$5:$D$28252,"&lt;&gt;内部转账",Sheet1!$E$5:$E$28252,"&lt;&gt;*调拨*")</f>
        <v>0</v>
      </c>
      <c r="Q639" s="32">
        <f>SUMIFS(Sheet1!$F$5:$F$28252,Sheet1!$I$5:$I$28252,$B639,Sheet1!$L$5:$L$28252,$A639,Sheet1!$D$5:$D$28252,"亲情卡",Sheet1!$E$5:$E$28252,"&lt;&gt;*调拨*")+SUMIFS(Sheet1!$F$5:$F$28252,Sheet1!$I$5:$I$28252,$B639,Sheet1!$L$5:$L$28252,$A639,Sheet1!$E$5:$E$28252,"*亲情卡*",Sheet1!$D$5:$D$28252,"&lt;&gt;亲情卡",Sheet1!$D$5:$D$28252,"&lt;&gt;内部转款",Sheet1!$D$5:$D$28252,"&lt;&gt;内部转账",Sheet1!$E$5:$E$28252,"&lt;&gt;*调拨*")</f>
        <v>0</v>
      </c>
      <c r="R639" s="32">
        <f>SUMIFS(Sheet1!$F$5:$F$28252,Sheet1!$I$5:$I$28252,$B639,Sheet1!$L$5:$L$28252,$A639,Sheet1!$D$5:$D$28252,"优惠券",Sheet1!$E$5:$E$28252,"&lt;&gt;*调拨*")+SUMIFS(Sheet1!$F$5:$F$28252,Sheet1!$I$5:$I$28252,$B639,Sheet1!$L$5:$L$28252,$A639,Sheet1!$E$5:$E$28252,"*优惠券*",Sheet1!$D$5:$D$28252,"&lt;&gt;优惠券",Sheet1!$D$5:$D$28252,"&lt;&gt;内部转款",Sheet1!$D$5:$D$28252,"&lt;&gt;内部转账",Sheet1!$E$5:$E$28252,"&lt;&gt;*调拨*")</f>
        <v>0</v>
      </c>
      <c r="S639" s="32">
        <f>SUMIFS(Sheet1!$F$5:$F$28252,Sheet1!$I$5:$I$28252,$B639,Sheet1!$L$5:$L$28252,$A639,Sheet1!$D$5:$D$28252,"代金券",Sheet1!$E$5:$E$28252,"&lt;&gt;*调拨*")+SUMIFS(Sheet1!$F$5:$F$28252,Sheet1!$I$5:$I$28252,$B639,Sheet1!$L$5:$L$28252,$A639,Sheet1!$E$5:$E$28252,"*代金券*",Sheet1!$D$5:$D$28252,"&lt;&gt;代金券",Sheet1!$D$5:$D$28252,"&lt;&gt;内部转款",Sheet1!$D$5:$D$28252,"&lt;&gt;内部转账",Sheet1!$E$5:$E$28252,"&lt;&gt;*调拨*")</f>
        <v>0</v>
      </c>
      <c r="T639" s="32">
        <f>SUMIFS(Sheet1!$F$5:$F$28252,Sheet1!$I$5:$I$28252,$B639,Sheet1!$L$5:$L$28252,$A639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639,Sheet1!$L$5:$L$28252,$A639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639,Sheet1!$L$5:$L$28252,$A639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639,Sheet1!$L$5:$L$28252,$A639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39" s="32">
        <f>SUMIFS(Sheet1!$F$5:$F$28252,Sheet1!$I$5:$I$28252,$B639,Sheet1!$L$5:$L$28252,$A639,Sheet1!$E$5:$E$28252,"*调拨*")</f>
        <v>0</v>
      </c>
      <c r="V639" s="32">
        <f>SUMIFS(Sheet1!$F$5:$F$28252,Sheet1!$I$5:$I$28252,$B639,Sheet1!$L$5:$L$28252,$A639,Sheet1!$D$5:$D$28252,"储值",Sheet1!$E$5:$E$28252,"&lt;&gt;*调拨*")+SUMIFS(Sheet1!$F$5:$F$28252,Sheet1!$I$5:$I$28252,$B639,Sheet1!$L$5:$L$28252,$A639,Sheet1!$E$5:$E$28252,"*储值*",Sheet1!$D$5:$D$28252,"&lt;&gt;储值",Sheet1!$D$5:$D$28252,"&lt;&gt;内部转款",Sheet1!$D$5:$D$28252,"&lt;&gt;内部转账",Sheet1!$E$5:$E$28252,"&lt;&gt;*调拨*")</f>
        <v>0</v>
      </c>
      <c r="W639" s="32">
        <f>SUMIFS(Sheet1!$F$5:$F$28252,Sheet1!$I$5:$I$28252,$B639,Sheet1!$L$5:$L$28252,$A639,Sheet1!$D$5:$D$28252,"效期",Sheet1!$E$5:$E$28252,"&lt;&gt;*调拨*")+SUMIFS(Sheet1!$F$5:$F$28252,Sheet1!$I$5:$I$28252,$B639,Sheet1!$L$5:$L$28252,$A639,Sheet1!$E$5:$E$28252,"*效期*",Sheet1!$D$5:$D$28252,"&lt;&gt;效期",Sheet1!$D$5:$D$28252,"&lt;&gt;内部转款",Sheet1!$D$5:$D$28252,"&lt;&gt;内部转账",Sheet1!$E$5:$E$28252,"&lt;&gt;*调拨*")</f>
        <v>0</v>
      </c>
      <c r="X639" s="32">
        <f>SUMIFS(Sheet1!$F$5:$F$28252,Sheet1!$I$5:$I$28252,$B639,Sheet1!$L$5:$L$28252,$A639,Sheet1!$D$5:$D$28252,"内部转款",Sheet1!$E$5:$E$28252,"&lt;&gt;*调拨*")+SUMIFS(Sheet1!$F$5:$F$28252,Sheet1!$I$5:$I$28252,$B639,Sheet1!$L$5:$L$28252,$A639,Sheet1!$D$5:$D$28252,"内部转账",Sheet1!$E$5:$E$28252,"&lt;&gt;*调拨*")</f>
        <v>0</v>
      </c>
      <c r="Y639" s="32">
        <f t="shared" si="44"/>
        <v>0</v>
      </c>
      <c r="Z639" s="32">
        <f>SUMIFS(Sheet1!$F$5:$F$28252,Sheet1!$I$5:$I$28252,$B639,Sheet1!$L$5:$L$28252,$A639)</f>
        <v>0</v>
      </c>
      <c r="AA639" s="32">
        <f>SUMIFS(Sheet1!$G$5:$G$28252,Sheet1!$I$5:$I$28252,$B639,Sheet1!$L$5:$L$28252,$A639,Sheet1!$D$5:$D$28252,"工资",Sheet1!$E$5:$E$28252,"&lt;&gt;*调拨*")+SUMIFS(Sheet1!$G$5:$G$28252,Sheet1!$I$5:$I$28252,$B639,Sheet1!$L$5:$L$28252,$A639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39" s="32">
        <f>SUMIFS(Sheet1!$G$5:$G$28252,Sheet1!$I$5:$I$28252,$B639,Sheet1!$L$5:$L$28252,$A639,Sheet1!$D$5:$D$28252,"水费",Sheet1!$E$5:$E$28252,"&lt;&gt;*调拨*")+SUMIFS(Sheet1!$G$5:$G$28252,Sheet1!$I$5:$I$28252,$B639,Sheet1!$L$5:$L$28252,$A639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39" s="32">
        <f>SUMIFS(Sheet1!$G$5:$G$28252,Sheet1!$I$5:$I$28252,$B639,Sheet1!$L$5:$L$28252,$A639,Sheet1!$D$5:$D$28252,"电费",Sheet1!$E$5:$E$28252,"&lt;&gt;*调拨*")+SUMIFS(Sheet1!$G$5:$G$28252,Sheet1!$I$5:$I$28252,$B639,Sheet1!$L$5:$L$28252,$A639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39" s="32">
        <f>SUMIFS(Sheet1!$G$5:$G$28252,Sheet1!$I$5:$I$28252,$B639,Sheet1!$L$5:$L$28252,$A639,Sheet1!$D$5:$D$28252,"宽带费",Sheet1!$E$5:$E$28252,"&lt;&gt;*调拨*")+SUMIFS(Sheet1!$G$5:$G$28252,Sheet1!$I$5:$I$28252,$B639,Sheet1!$L$5:$L$28252,$A639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39" s="32">
        <f>SUMIFS(Sheet1!$G$5:$G$28252,Sheet1!$I$5:$I$28252,$B639,Sheet1!$L$5:$L$28252,$A639,Sheet1!$D$5:$D$28252,"办公费",Sheet1!$E$5:$E$28252,"&lt;&gt;*调拨*")+SUMIFS(Sheet1!$G$5:$G$28252,Sheet1!$I$5:$I$28252,$B639,Sheet1!$L$5:$L$28252,$A639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39" s="32">
        <f>SUMIFS(Sheet1!$G$5:$G$28252,Sheet1!$I$5:$I$28252,$B639,Sheet1!$L$5:$L$28252,$A639,Sheet1!$D$5:$D$28252,"话费",Sheet1!$E$5:$E$28252,"&lt;&gt;*调拨*")+SUMIFS(Sheet1!$G$5:$G$28252,Sheet1!$I$5:$I$28252,$B639,Sheet1!$L$5:$L$28252,$A639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39" s="32">
        <f>SUMIFS(Sheet1!$G$5:$G$28252,Sheet1!$I$5:$I$28252,$B639,Sheet1!$L$5:$L$28252,$A639,Sheet1!$D$5:$D$28252,"房租",Sheet1!$E$5:$E$28252,"&lt;&gt;*调拨*")+SUMIFS(Sheet1!$G$5:$G$28252,Sheet1!$I$5:$I$28252,$B639,Sheet1!$L$5:$L$28252,$A639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39" s="32">
        <f>SUMIFS(Sheet1!$G$5:$G$28252,Sheet1!$I$5:$I$28252,$B639,Sheet1!$L$5:$L$28252,$A639,Sheet1!$E$5:$E$28252,"*调拨*")</f>
        <v>0</v>
      </c>
      <c r="AI639" s="32">
        <f>SUMIFS(Sheet1!$G$5:$G$28252,Sheet1!$I$5:$I$28252,$B639,Sheet1!$L$5:$L$28252,$A639,Sheet1!$D$5:$D$28252,"内部转款",Sheet1!$E$5:$E$28252,"&lt;&gt;*调拨*")+SUMIFS(Sheet1!$G$5:$G$28252,Sheet1!$I$5:$I$28252,$B639,Sheet1!$L$5:$L$28252,$A639,Sheet1!$D$5:$D$28252,"内部转账",Sheet1!$E$5:$E$28252,"&lt;&gt;*调拨*")</f>
        <v>0</v>
      </c>
      <c r="AJ639" s="32">
        <f t="shared" si="45"/>
        <v>0</v>
      </c>
      <c r="AK639" s="32">
        <f>SUMIFS(Sheet1!$G$5:$G$28252,Sheet1!$I$5:$I$28252,$B639,Sheet1!$L$5:$L$28252,$A639)</f>
        <v>0</v>
      </c>
      <c r="AL639" s="32">
        <f t="shared" si="46"/>
        <v>0</v>
      </c>
    </row>
    <row r="640" ht="16.5" spans="1:38">
      <c r="A640" s="30">
        <v>202612</v>
      </c>
      <c r="B640" s="31" t="s">
        <v>162</v>
      </c>
      <c r="C640" s="32">
        <f>SUMIFS(Sheet1!$F$5:$F$28252,Sheet1!$I$5:$I$28252,$B640,Sheet1!$L$5:$L$28252,$A640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40" s="32">
        <f>SUMIFS(Sheet1!$F$5:$F$28252,Sheet1!$I$5:$I$28252,$B640,Sheet1!$L$5:$L$28252,$A640,Sheet1!$D$5:$D$28252,"医保即时拨付",Sheet1!$E$5:$E$28252,"&lt;&gt;*调拨*")+SUMIFS(Sheet1!$F$5:$F$28252,Sheet1!$I$5:$I$28252,$B640,Sheet1!$L$5:$L$28252,$A640,Sheet1!$E$5:$E$28252,"*医保即时拨付*",Sheet1!$D$5:$D$28252,"&lt;&gt;医保即时拨付",Sheet1!$D$5:$D$28252,"&lt;&gt;内部转款",Sheet1!$D$5:$D$28252,"&lt;&gt;内部转账",Sheet1!$E$5:$E$28252,"&lt;&gt;*调拨*")</f>
        <v>0</v>
      </c>
      <c r="E640" s="32">
        <f>SUMIFS(Sheet1!$F$5:$F$28252,Sheet1!$I$5:$I$28252,$B640,Sheet1!$L$5:$L$28252,$A640,Sheet1!$D$5:$D$28252,"医保",Sheet1!$E$5:$E$28252,"&lt;&gt;*调拨*",Sheet1!$E$5:$E$28252,"&lt;&gt;*医保即时拨付*")+SUMIFS(Sheet1!$F$5:$F$28252,Sheet1!$I$5:$I$28252,$B640,Sheet1!$L$5:$L$28252,$A640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40" s="32">
        <f>SUMIFS(Sheet1!$F$5:$F$28252,Sheet1!$I$5:$I$28252,$B640,Sheet1!$L$5:$L$28252,$A640,Sheet1!$D$5:$D$28252,"聚合",Sheet1!$E$5:$E$28252,"&lt;&gt;*调拨*")+SUMIFS(Sheet1!$F$5:$F$28252,Sheet1!$I$5:$I$28252,$B640,Sheet1!$L$5:$L$28252,$A640,Sheet1!$E$5:$E$28252,"*聚合*",Sheet1!$D$5:$D$28252,"&lt;&gt;聚合",Sheet1!$D$5:$D$28252,"&lt;&gt;内部转款",Sheet1!$D$5:$D$28252,"&lt;&gt;内部转账",Sheet1!$E$5:$E$28252,"&lt;&gt;*调拨*")</f>
        <v>0</v>
      </c>
      <c r="G640" s="32">
        <f>SUMIFS(Sheet1!$F$5:$F$28252,Sheet1!$I$5:$I$28252,$B640,Sheet1!$L$5:$L$28252,$A640,Sheet1!$D$5:$D$28252,"24小时微信",Sheet1!$E$5:$E$28252,"&lt;&gt;*调拨*")+SUMIFS(Sheet1!$F$5:$F$28252,Sheet1!$I$5:$I$28252,$B640,Sheet1!$L$5:$L$28252,$A640,Sheet1!$E$5:$E$28252,"*24小时微信*",Sheet1!$D$5:$D$28252,"&lt;&gt;24小时微信",Sheet1!$D$5:$D$28252,"&lt;&gt;内部转款",Sheet1!$D$5:$D$28252,"&lt;&gt;内部转账",Sheet1!$E$5:$E$28252,"&lt;&gt;*调拨*")</f>
        <v>0</v>
      </c>
      <c r="H640" s="32">
        <f>SUMIFS(Sheet1!$F$5:$F$28252,Sheet1!$I$5:$I$28252,$B640,Sheet1!$L$5:$L$28252,$A640,Sheet1!$D$5:$D$28252,"美团",Sheet1!$E$5:$E$28252,"&lt;&gt;*调拨*")+SUMIFS(Sheet1!$F$5:$F$28252,Sheet1!$I$5:$I$28252,$B640,Sheet1!$L$5:$L$28252,$A640,Sheet1!$E$5:$E$28252,"*美团*",Sheet1!$D$5:$D$28252,"&lt;&gt;美团",Sheet1!$D$5:$D$28252,"&lt;&gt;内部转款",Sheet1!$D$5:$D$28252,"&lt;&gt;内部转账",Sheet1!$E$5:$E$28252,"&lt;&gt;*调拨*")</f>
        <v>0</v>
      </c>
      <c r="I640" s="32">
        <f>SUMIFS(Sheet1!$F$5:$F$28252,Sheet1!$I$5:$I$28252,$B640,Sheet1!$L$5:$L$28252,$A640,Sheet1!$D$5:$D$28252,"饿了么",Sheet1!$E$5:$E$28252,"&lt;&gt;*调拨*")+SUMIFS(Sheet1!$F$5:$F$28252,Sheet1!$I$5:$I$28252,$B640,Sheet1!$L$5:$L$28252,$A640,Sheet1!$E$5:$E$28252,"*饿了么*",Sheet1!$D$5:$D$28252,"&lt;&gt;饿了么",Sheet1!$D$5:$D$28252,"&lt;&gt;内部转款",Sheet1!$D$5:$D$28252,"&lt;&gt;内部转账",Sheet1!$E$5:$E$28252,"&lt;&gt;*调拨*")</f>
        <v>0</v>
      </c>
      <c r="J640" s="32">
        <f>SUMIFS(Sheet1!$F$5:$F$28252,Sheet1!$I$5:$I$28252,$B640,Sheet1!$L$5:$L$28252,$A640,Sheet1!$D$5:$D$28252,"健E卡",Sheet1!$E$5:$E$28252,"&lt;&gt;*调拨*")+SUMIFS(Sheet1!$F$5:$F$28252,Sheet1!$I$5:$I$28252,$B640,Sheet1!$L$5:$L$28252,$A640,Sheet1!$E$5:$E$28252,"*健E卡*",Sheet1!$D$5:$D$28252,"&lt;&gt;健E卡",Sheet1!$D$5:$D$28252,"&lt;&gt;内部转款",Sheet1!$D$5:$D$28252,"&lt;&gt;内部转账",Sheet1!$E$5:$E$28252,"&lt;&gt;*调拨*")</f>
        <v>0</v>
      </c>
      <c r="K640" s="32">
        <f>SUMIFS(Sheet1!$F$5:$F$28252,Sheet1!$I$5:$I$28252,$B640,Sheet1!$L$5:$L$28252,$A640,Sheet1!$D$5:$D$28252,"抖音",Sheet1!$E$5:$E$28252,"&lt;&gt;*调拨*")+SUMIFS(Sheet1!$F$5:$F$28252,Sheet1!$I$5:$I$28252,$B640,Sheet1!$L$5:$L$28252,$A640,Sheet1!$E$5:$E$28252,"*抖音*",Sheet1!$D$5:$D$28252,"&lt;&gt;抖音",Sheet1!$D$5:$D$28252,"&lt;&gt;内部转款",Sheet1!$D$5:$D$28252,"&lt;&gt;内部转账",Sheet1!$E$5:$E$28252,"&lt;&gt;*调拨*")</f>
        <v>0</v>
      </c>
      <c r="L640" s="32">
        <f>SUMIFS(Sheet1!$F$5:$F$28252,Sheet1!$I$5:$I$28252,$B640,Sheet1!$L$5:$L$28252,$A640,Sheet1!$D$5:$D$28252,"医卡通",Sheet1!$E$5:$E$28252,"&lt;&gt;*调拨*")+SUMIFS(Sheet1!$F$5:$F$28252,Sheet1!$I$5:$I$28252,$B640,Sheet1!$L$5:$L$28252,$A640,Sheet1!$E$5:$E$28252,"*医卡通*",Sheet1!$D$5:$D$28252,"&lt;&gt;医卡通",Sheet1!$D$5:$D$28252,"&lt;&gt;内部转款",Sheet1!$D$5:$D$28252,"&lt;&gt;内部转账",Sheet1!$E$5:$E$28252,"&lt;&gt;*调拨*")</f>
        <v>0</v>
      </c>
      <c r="M640" s="32">
        <f>SUMIFS(Sheet1!$F$5:$F$28252,Sheet1!$I$5:$I$28252,$B640,Sheet1!$L$5:$L$28252,$A640,Sheet1!$D$5:$D$28252,"企健网",Sheet1!$E$5:$E$28252,"&lt;&gt;*调拨*")+SUMIFS(Sheet1!$F$5:$F$28252,Sheet1!$I$5:$I$28252,$B640,Sheet1!$L$5:$L$28252,$A640,Sheet1!$E$5:$E$28252,"*企健网*",Sheet1!$D$5:$D$28252,"&lt;&gt;企健网",Sheet1!$D$5:$D$28252,"&lt;&gt;内部转款",Sheet1!$D$5:$D$28252,"&lt;&gt;内部转账",Sheet1!$E$5:$E$28252,"&lt;&gt;*调拨*")</f>
        <v>0</v>
      </c>
      <c r="N640" s="32">
        <f>SUMIFS(Sheet1!$F$5:$F$28252,Sheet1!$I$5:$I$28252,$B640,Sheet1!$L$5:$L$28252,$A640,Sheet1!$D$5:$D$28252,"银联",Sheet1!$E$5:$E$28252,"&lt;&gt;*调拨*")+SUMIFS(Sheet1!$F$5:$F$28252,Sheet1!$I$5:$I$28252,$B640,Sheet1!$L$5:$L$28252,$A640,Sheet1!$E$5:$E$28252,"*银联*",Sheet1!$D$5:$D$28252,"&lt;&gt;银联",Sheet1!$D$5:$D$28252,"&lt;&gt;内部转款",Sheet1!$D$5:$D$28252,"&lt;&gt;内部转账",Sheet1!$E$5:$E$28252,"&lt;&gt;*调拨*")</f>
        <v>0</v>
      </c>
      <c r="O640" s="32">
        <f>SUMIFS(Sheet1!$F$5:$F$28252,Sheet1!$I$5:$I$28252,$B640,Sheet1!$L$5:$L$28252,$A640,Sheet1!$D$5:$D$28252,"京东",Sheet1!$E$5:$E$28252,"&lt;&gt;*调拨*")+SUMIFS(Sheet1!$F$5:$F$28252,Sheet1!$I$5:$I$28252,$B640,Sheet1!$L$5:$L$28252,$A640,Sheet1!$E$5:$E$28252,"*京东*",Sheet1!$D$5:$D$28252,"&lt;&gt;京东",Sheet1!$D$5:$D$28252,"&lt;&gt;内部转款",Sheet1!$D$5:$D$28252,"&lt;&gt;内部转账",Sheet1!$E$5:$E$28252,"&lt;&gt;*调拨*")</f>
        <v>0</v>
      </c>
      <c r="P640" s="32">
        <f>SUMIFS(Sheet1!$F$5:$F$28252,Sheet1!$I$5:$I$28252,$B640,Sheet1!$L$5:$L$28252,$A640,Sheet1!$D$5:$D$28252,"药机微信",Sheet1!$E$5:$E$28252,"&lt;&gt;*调拨*")+SUMIFS(Sheet1!$F$5:$F$28252,Sheet1!$I$5:$I$28252,$B640,Sheet1!$L$5:$L$28252,$A640,Sheet1!$E$5:$E$28252,"*药机微信*",Sheet1!$D$5:$D$28252,"&lt;&gt;药机微信",Sheet1!$D$5:$D$28252,"&lt;&gt;内部转款",Sheet1!$D$5:$D$28252,"&lt;&gt;内部转账",Sheet1!$E$5:$E$28252,"&lt;&gt;*调拨*")</f>
        <v>0</v>
      </c>
      <c r="Q640" s="32">
        <f>SUMIFS(Sheet1!$F$5:$F$28252,Sheet1!$I$5:$I$28252,$B640,Sheet1!$L$5:$L$28252,$A640,Sheet1!$D$5:$D$28252,"亲情卡",Sheet1!$E$5:$E$28252,"&lt;&gt;*调拨*")+SUMIFS(Sheet1!$F$5:$F$28252,Sheet1!$I$5:$I$28252,$B640,Sheet1!$L$5:$L$28252,$A640,Sheet1!$E$5:$E$28252,"*亲情卡*",Sheet1!$D$5:$D$28252,"&lt;&gt;亲情卡",Sheet1!$D$5:$D$28252,"&lt;&gt;内部转款",Sheet1!$D$5:$D$28252,"&lt;&gt;内部转账",Sheet1!$E$5:$E$28252,"&lt;&gt;*调拨*")</f>
        <v>0</v>
      </c>
      <c r="R640" s="32">
        <f>SUMIFS(Sheet1!$F$5:$F$28252,Sheet1!$I$5:$I$28252,$B640,Sheet1!$L$5:$L$28252,$A640,Sheet1!$D$5:$D$28252,"优惠券",Sheet1!$E$5:$E$28252,"&lt;&gt;*调拨*")+SUMIFS(Sheet1!$F$5:$F$28252,Sheet1!$I$5:$I$28252,$B640,Sheet1!$L$5:$L$28252,$A640,Sheet1!$E$5:$E$28252,"*优惠券*",Sheet1!$D$5:$D$28252,"&lt;&gt;优惠券",Sheet1!$D$5:$D$28252,"&lt;&gt;内部转款",Sheet1!$D$5:$D$28252,"&lt;&gt;内部转账",Sheet1!$E$5:$E$28252,"&lt;&gt;*调拨*")</f>
        <v>0</v>
      </c>
      <c r="S640" s="32">
        <f>SUMIFS(Sheet1!$F$5:$F$28252,Sheet1!$I$5:$I$28252,$B640,Sheet1!$L$5:$L$28252,$A640,Sheet1!$D$5:$D$28252,"代金券",Sheet1!$E$5:$E$28252,"&lt;&gt;*调拨*")+SUMIFS(Sheet1!$F$5:$F$28252,Sheet1!$I$5:$I$28252,$B640,Sheet1!$L$5:$L$28252,$A640,Sheet1!$E$5:$E$28252,"*代金券*",Sheet1!$D$5:$D$28252,"&lt;&gt;代金券",Sheet1!$D$5:$D$28252,"&lt;&gt;内部转款",Sheet1!$D$5:$D$28252,"&lt;&gt;内部转账",Sheet1!$E$5:$E$28252,"&lt;&gt;*调拨*")</f>
        <v>0</v>
      </c>
      <c r="T640" s="32">
        <f>SUMIFS(Sheet1!$F$5:$F$28252,Sheet1!$I$5:$I$28252,$B640,Sheet1!$L$5:$L$28252,$A640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640,Sheet1!$L$5:$L$28252,$A640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640,Sheet1!$L$5:$L$28252,$A640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640,Sheet1!$L$5:$L$28252,$A640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0" s="32">
        <f>SUMIFS(Sheet1!$F$5:$F$28252,Sheet1!$I$5:$I$28252,$B640,Sheet1!$L$5:$L$28252,$A640,Sheet1!$E$5:$E$28252,"*调拨*")</f>
        <v>0</v>
      </c>
      <c r="V640" s="32">
        <f>SUMIFS(Sheet1!$F$5:$F$28252,Sheet1!$I$5:$I$28252,$B640,Sheet1!$L$5:$L$28252,$A640,Sheet1!$D$5:$D$28252,"储值",Sheet1!$E$5:$E$28252,"&lt;&gt;*调拨*")+SUMIFS(Sheet1!$F$5:$F$28252,Sheet1!$I$5:$I$28252,$B640,Sheet1!$L$5:$L$28252,$A640,Sheet1!$E$5:$E$28252,"*储值*",Sheet1!$D$5:$D$28252,"&lt;&gt;储值",Sheet1!$D$5:$D$28252,"&lt;&gt;内部转款",Sheet1!$D$5:$D$28252,"&lt;&gt;内部转账",Sheet1!$E$5:$E$28252,"&lt;&gt;*调拨*")</f>
        <v>0</v>
      </c>
      <c r="W640" s="32">
        <f>SUMIFS(Sheet1!$F$5:$F$28252,Sheet1!$I$5:$I$28252,$B640,Sheet1!$L$5:$L$28252,$A640,Sheet1!$D$5:$D$28252,"效期",Sheet1!$E$5:$E$28252,"&lt;&gt;*调拨*")+SUMIFS(Sheet1!$F$5:$F$28252,Sheet1!$I$5:$I$28252,$B640,Sheet1!$L$5:$L$28252,$A640,Sheet1!$E$5:$E$28252,"*效期*",Sheet1!$D$5:$D$28252,"&lt;&gt;效期",Sheet1!$D$5:$D$28252,"&lt;&gt;内部转款",Sheet1!$D$5:$D$28252,"&lt;&gt;内部转账",Sheet1!$E$5:$E$28252,"&lt;&gt;*调拨*")</f>
        <v>0</v>
      </c>
      <c r="X640" s="32">
        <f>SUMIFS(Sheet1!$F$5:$F$28252,Sheet1!$I$5:$I$28252,$B640,Sheet1!$L$5:$L$28252,$A640,Sheet1!$D$5:$D$28252,"内部转款",Sheet1!$E$5:$E$28252,"&lt;&gt;*调拨*")+SUMIFS(Sheet1!$F$5:$F$28252,Sheet1!$I$5:$I$28252,$B640,Sheet1!$L$5:$L$28252,$A640,Sheet1!$D$5:$D$28252,"内部转账",Sheet1!$E$5:$E$28252,"&lt;&gt;*调拨*")</f>
        <v>0</v>
      </c>
      <c r="Y640" s="32">
        <f t="shared" si="44"/>
        <v>0</v>
      </c>
      <c r="Z640" s="32">
        <f>SUMIFS(Sheet1!$F$5:$F$28252,Sheet1!$I$5:$I$28252,$B640,Sheet1!$L$5:$L$28252,$A640)</f>
        <v>0</v>
      </c>
      <c r="AA640" s="32">
        <f>SUMIFS(Sheet1!$G$5:$G$28252,Sheet1!$I$5:$I$28252,$B640,Sheet1!$L$5:$L$28252,$A640,Sheet1!$D$5:$D$28252,"工资",Sheet1!$E$5:$E$28252,"&lt;&gt;*调拨*")+SUMIFS(Sheet1!$G$5:$G$28252,Sheet1!$I$5:$I$28252,$B640,Sheet1!$L$5:$L$28252,$A640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40" s="32">
        <f>SUMIFS(Sheet1!$G$5:$G$28252,Sheet1!$I$5:$I$28252,$B640,Sheet1!$L$5:$L$28252,$A640,Sheet1!$D$5:$D$28252,"水费",Sheet1!$E$5:$E$28252,"&lt;&gt;*调拨*")+SUMIFS(Sheet1!$G$5:$G$28252,Sheet1!$I$5:$I$28252,$B640,Sheet1!$L$5:$L$28252,$A640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0" s="32">
        <f>SUMIFS(Sheet1!$G$5:$G$28252,Sheet1!$I$5:$I$28252,$B640,Sheet1!$L$5:$L$28252,$A640,Sheet1!$D$5:$D$28252,"电费",Sheet1!$E$5:$E$28252,"&lt;&gt;*调拨*")+SUMIFS(Sheet1!$G$5:$G$28252,Sheet1!$I$5:$I$28252,$B640,Sheet1!$L$5:$L$28252,$A640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0" s="32">
        <f>SUMIFS(Sheet1!$G$5:$G$28252,Sheet1!$I$5:$I$28252,$B640,Sheet1!$L$5:$L$28252,$A640,Sheet1!$D$5:$D$28252,"宽带费",Sheet1!$E$5:$E$28252,"&lt;&gt;*调拨*")+SUMIFS(Sheet1!$G$5:$G$28252,Sheet1!$I$5:$I$28252,$B640,Sheet1!$L$5:$L$28252,$A640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0" s="32">
        <f>SUMIFS(Sheet1!$G$5:$G$28252,Sheet1!$I$5:$I$28252,$B640,Sheet1!$L$5:$L$28252,$A640,Sheet1!$D$5:$D$28252,"办公费",Sheet1!$E$5:$E$28252,"&lt;&gt;*调拨*")+SUMIFS(Sheet1!$G$5:$G$28252,Sheet1!$I$5:$I$28252,$B640,Sheet1!$L$5:$L$28252,$A640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0" s="32">
        <f>SUMIFS(Sheet1!$G$5:$G$28252,Sheet1!$I$5:$I$28252,$B640,Sheet1!$L$5:$L$28252,$A640,Sheet1!$D$5:$D$28252,"话费",Sheet1!$E$5:$E$28252,"&lt;&gt;*调拨*")+SUMIFS(Sheet1!$G$5:$G$28252,Sheet1!$I$5:$I$28252,$B640,Sheet1!$L$5:$L$28252,$A640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0" s="32">
        <f>SUMIFS(Sheet1!$G$5:$G$28252,Sheet1!$I$5:$I$28252,$B640,Sheet1!$L$5:$L$28252,$A640,Sheet1!$D$5:$D$28252,"房租",Sheet1!$E$5:$E$28252,"&lt;&gt;*调拨*")+SUMIFS(Sheet1!$G$5:$G$28252,Sheet1!$I$5:$I$28252,$B640,Sheet1!$L$5:$L$28252,$A640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40" s="32">
        <f>SUMIFS(Sheet1!$G$5:$G$28252,Sheet1!$I$5:$I$28252,$B640,Sheet1!$L$5:$L$28252,$A640,Sheet1!$E$5:$E$28252,"*调拨*")</f>
        <v>0</v>
      </c>
      <c r="AI640" s="32">
        <f>SUMIFS(Sheet1!$G$5:$G$28252,Sheet1!$I$5:$I$28252,$B640,Sheet1!$L$5:$L$28252,$A640,Sheet1!$D$5:$D$28252,"内部转款",Sheet1!$E$5:$E$28252,"&lt;&gt;*调拨*")+SUMIFS(Sheet1!$G$5:$G$28252,Sheet1!$I$5:$I$28252,$B640,Sheet1!$L$5:$L$28252,$A640,Sheet1!$D$5:$D$28252,"内部转账",Sheet1!$E$5:$E$28252,"&lt;&gt;*调拨*")</f>
        <v>0</v>
      </c>
      <c r="AJ640" s="32">
        <f t="shared" si="45"/>
        <v>0</v>
      </c>
      <c r="AK640" s="32">
        <f>SUMIFS(Sheet1!$G$5:$G$28252,Sheet1!$I$5:$I$28252,$B640,Sheet1!$L$5:$L$28252,$A640)</f>
        <v>0</v>
      </c>
      <c r="AL640" s="32">
        <f t="shared" si="46"/>
        <v>0</v>
      </c>
    </row>
    <row r="641" ht="16.5" spans="1:38">
      <c r="A641" s="30">
        <v>202612</v>
      </c>
      <c r="B641" s="31" t="s">
        <v>235</v>
      </c>
      <c r="C641" s="32">
        <f>SUMIFS(Sheet1!$F$5:$F$28252,Sheet1!$I$5:$I$28252,$B641,Sheet1!$L$5:$L$28252,$A641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41" s="32">
        <f>SUMIFS(Sheet1!$F$5:$F$28252,Sheet1!$I$5:$I$28252,$B641,Sheet1!$L$5:$L$28252,$A641,Sheet1!$D$5:$D$28252,"医保即时拨付",Sheet1!$E$5:$E$28252,"&lt;&gt;*调拨*")+SUMIFS(Sheet1!$F$5:$F$28252,Sheet1!$I$5:$I$28252,$B641,Sheet1!$L$5:$L$28252,$A641,Sheet1!$E$5:$E$28252,"*医保即时拨付*",Sheet1!$D$5:$D$28252,"&lt;&gt;医保即时拨付",Sheet1!$D$5:$D$28252,"&lt;&gt;内部转款",Sheet1!$D$5:$D$28252,"&lt;&gt;内部转账",Sheet1!$E$5:$E$28252,"&lt;&gt;*调拨*")</f>
        <v>0</v>
      </c>
      <c r="E641" s="32">
        <f>SUMIFS(Sheet1!$F$5:$F$28252,Sheet1!$I$5:$I$28252,$B641,Sheet1!$L$5:$L$28252,$A641,Sheet1!$D$5:$D$28252,"医保",Sheet1!$E$5:$E$28252,"&lt;&gt;*调拨*",Sheet1!$E$5:$E$28252,"&lt;&gt;*医保即时拨付*")+SUMIFS(Sheet1!$F$5:$F$28252,Sheet1!$I$5:$I$28252,$B641,Sheet1!$L$5:$L$28252,$A641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41" s="32">
        <f>SUMIFS(Sheet1!$F$5:$F$28252,Sheet1!$I$5:$I$28252,$B641,Sheet1!$L$5:$L$28252,$A641,Sheet1!$D$5:$D$28252,"聚合",Sheet1!$E$5:$E$28252,"&lt;&gt;*调拨*")+SUMIFS(Sheet1!$F$5:$F$28252,Sheet1!$I$5:$I$28252,$B641,Sheet1!$L$5:$L$28252,$A641,Sheet1!$E$5:$E$28252,"*聚合*",Sheet1!$D$5:$D$28252,"&lt;&gt;聚合",Sheet1!$D$5:$D$28252,"&lt;&gt;内部转款",Sheet1!$D$5:$D$28252,"&lt;&gt;内部转账",Sheet1!$E$5:$E$28252,"&lt;&gt;*调拨*")</f>
        <v>0</v>
      </c>
      <c r="G641" s="32">
        <f>SUMIFS(Sheet1!$F$5:$F$28252,Sheet1!$I$5:$I$28252,$B641,Sheet1!$L$5:$L$28252,$A641,Sheet1!$D$5:$D$28252,"24小时微信",Sheet1!$E$5:$E$28252,"&lt;&gt;*调拨*")+SUMIFS(Sheet1!$F$5:$F$28252,Sheet1!$I$5:$I$28252,$B641,Sheet1!$L$5:$L$28252,$A641,Sheet1!$E$5:$E$28252,"*24小时微信*",Sheet1!$D$5:$D$28252,"&lt;&gt;24小时微信",Sheet1!$D$5:$D$28252,"&lt;&gt;内部转款",Sheet1!$D$5:$D$28252,"&lt;&gt;内部转账",Sheet1!$E$5:$E$28252,"&lt;&gt;*调拨*")</f>
        <v>0</v>
      </c>
      <c r="H641" s="32">
        <f>SUMIFS(Sheet1!$F$5:$F$28252,Sheet1!$I$5:$I$28252,$B641,Sheet1!$L$5:$L$28252,$A641,Sheet1!$D$5:$D$28252,"美团",Sheet1!$E$5:$E$28252,"&lt;&gt;*调拨*")+SUMIFS(Sheet1!$F$5:$F$28252,Sheet1!$I$5:$I$28252,$B641,Sheet1!$L$5:$L$28252,$A641,Sheet1!$E$5:$E$28252,"*美团*",Sheet1!$D$5:$D$28252,"&lt;&gt;美团",Sheet1!$D$5:$D$28252,"&lt;&gt;内部转款",Sheet1!$D$5:$D$28252,"&lt;&gt;内部转账",Sheet1!$E$5:$E$28252,"&lt;&gt;*调拨*")</f>
        <v>0</v>
      </c>
      <c r="I641" s="32">
        <f>SUMIFS(Sheet1!$F$5:$F$28252,Sheet1!$I$5:$I$28252,$B641,Sheet1!$L$5:$L$28252,$A641,Sheet1!$D$5:$D$28252,"饿了么",Sheet1!$E$5:$E$28252,"&lt;&gt;*调拨*")+SUMIFS(Sheet1!$F$5:$F$28252,Sheet1!$I$5:$I$28252,$B641,Sheet1!$L$5:$L$28252,$A641,Sheet1!$E$5:$E$28252,"*饿了么*",Sheet1!$D$5:$D$28252,"&lt;&gt;饿了么",Sheet1!$D$5:$D$28252,"&lt;&gt;内部转款",Sheet1!$D$5:$D$28252,"&lt;&gt;内部转账",Sheet1!$E$5:$E$28252,"&lt;&gt;*调拨*")</f>
        <v>0</v>
      </c>
      <c r="J641" s="32">
        <f>SUMIFS(Sheet1!$F$5:$F$28252,Sheet1!$I$5:$I$28252,$B641,Sheet1!$L$5:$L$28252,$A641,Sheet1!$D$5:$D$28252,"健E卡",Sheet1!$E$5:$E$28252,"&lt;&gt;*调拨*")+SUMIFS(Sheet1!$F$5:$F$28252,Sheet1!$I$5:$I$28252,$B641,Sheet1!$L$5:$L$28252,$A641,Sheet1!$E$5:$E$28252,"*健E卡*",Sheet1!$D$5:$D$28252,"&lt;&gt;健E卡",Sheet1!$D$5:$D$28252,"&lt;&gt;内部转款",Sheet1!$D$5:$D$28252,"&lt;&gt;内部转账",Sheet1!$E$5:$E$28252,"&lt;&gt;*调拨*")</f>
        <v>0</v>
      </c>
      <c r="K641" s="32">
        <f>SUMIFS(Sheet1!$F$5:$F$28252,Sheet1!$I$5:$I$28252,$B641,Sheet1!$L$5:$L$28252,$A641,Sheet1!$D$5:$D$28252,"抖音",Sheet1!$E$5:$E$28252,"&lt;&gt;*调拨*")+SUMIFS(Sheet1!$F$5:$F$28252,Sheet1!$I$5:$I$28252,$B641,Sheet1!$L$5:$L$28252,$A641,Sheet1!$E$5:$E$28252,"*抖音*",Sheet1!$D$5:$D$28252,"&lt;&gt;抖音",Sheet1!$D$5:$D$28252,"&lt;&gt;内部转款",Sheet1!$D$5:$D$28252,"&lt;&gt;内部转账",Sheet1!$E$5:$E$28252,"&lt;&gt;*调拨*")</f>
        <v>0</v>
      </c>
      <c r="L641" s="32">
        <f>SUMIFS(Sheet1!$F$5:$F$28252,Sheet1!$I$5:$I$28252,$B641,Sheet1!$L$5:$L$28252,$A641,Sheet1!$D$5:$D$28252,"医卡通",Sheet1!$E$5:$E$28252,"&lt;&gt;*调拨*")+SUMIFS(Sheet1!$F$5:$F$28252,Sheet1!$I$5:$I$28252,$B641,Sheet1!$L$5:$L$28252,$A641,Sheet1!$E$5:$E$28252,"*医卡通*",Sheet1!$D$5:$D$28252,"&lt;&gt;医卡通",Sheet1!$D$5:$D$28252,"&lt;&gt;内部转款",Sheet1!$D$5:$D$28252,"&lt;&gt;内部转账",Sheet1!$E$5:$E$28252,"&lt;&gt;*调拨*")</f>
        <v>0</v>
      </c>
      <c r="M641" s="32">
        <f>SUMIFS(Sheet1!$F$5:$F$28252,Sheet1!$I$5:$I$28252,$B641,Sheet1!$L$5:$L$28252,$A641,Sheet1!$D$5:$D$28252,"企健网",Sheet1!$E$5:$E$28252,"&lt;&gt;*调拨*")+SUMIFS(Sheet1!$F$5:$F$28252,Sheet1!$I$5:$I$28252,$B641,Sheet1!$L$5:$L$28252,$A641,Sheet1!$E$5:$E$28252,"*企健网*",Sheet1!$D$5:$D$28252,"&lt;&gt;企健网",Sheet1!$D$5:$D$28252,"&lt;&gt;内部转款",Sheet1!$D$5:$D$28252,"&lt;&gt;内部转账",Sheet1!$E$5:$E$28252,"&lt;&gt;*调拨*")</f>
        <v>0</v>
      </c>
      <c r="N641" s="32">
        <f>SUMIFS(Sheet1!$F$5:$F$28252,Sheet1!$I$5:$I$28252,$B641,Sheet1!$L$5:$L$28252,$A641,Sheet1!$D$5:$D$28252,"银联",Sheet1!$E$5:$E$28252,"&lt;&gt;*调拨*")+SUMIFS(Sheet1!$F$5:$F$28252,Sheet1!$I$5:$I$28252,$B641,Sheet1!$L$5:$L$28252,$A641,Sheet1!$E$5:$E$28252,"*银联*",Sheet1!$D$5:$D$28252,"&lt;&gt;银联",Sheet1!$D$5:$D$28252,"&lt;&gt;内部转款",Sheet1!$D$5:$D$28252,"&lt;&gt;内部转账",Sheet1!$E$5:$E$28252,"&lt;&gt;*调拨*")</f>
        <v>0</v>
      </c>
      <c r="O641" s="32">
        <f>SUMIFS(Sheet1!$F$5:$F$28252,Sheet1!$I$5:$I$28252,$B641,Sheet1!$L$5:$L$28252,$A641,Sheet1!$D$5:$D$28252,"京东",Sheet1!$E$5:$E$28252,"&lt;&gt;*调拨*")+SUMIFS(Sheet1!$F$5:$F$28252,Sheet1!$I$5:$I$28252,$B641,Sheet1!$L$5:$L$28252,$A641,Sheet1!$E$5:$E$28252,"*京东*",Sheet1!$D$5:$D$28252,"&lt;&gt;京东",Sheet1!$D$5:$D$28252,"&lt;&gt;内部转款",Sheet1!$D$5:$D$28252,"&lt;&gt;内部转账",Sheet1!$E$5:$E$28252,"&lt;&gt;*调拨*")</f>
        <v>0</v>
      </c>
      <c r="P641" s="32">
        <f>SUMIFS(Sheet1!$F$5:$F$28252,Sheet1!$I$5:$I$28252,$B641,Sheet1!$L$5:$L$28252,$A641,Sheet1!$D$5:$D$28252,"药机微信",Sheet1!$E$5:$E$28252,"&lt;&gt;*调拨*")+SUMIFS(Sheet1!$F$5:$F$28252,Sheet1!$I$5:$I$28252,$B641,Sheet1!$L$5:$L$28252,$A641,Sheet1!$E$5:$E$28252,"*药机微信*",Sheet1!$D$5:$D$28252,"&lt;&gt;药机微信",Sheet1!$D$5:$D$28252,"&lt;&gt;内部转款",Sheet1!$D$5:$D$28252,"&lt;&gt;内部转账",Sheet1!$E$5:$E$28252,"&lt;&gt;*调拨*")</f>
        <v>0</v>
      </c>
      <c r="Q641" s="32">
        <f>SUMIFS(Sheet1!$F$5:$F$28252,Sheet1!$I$5:$I$28252,$B641,Sheet1!$L$5:$L$28252,$A641,Sheet1!$D$5:$D$28252,"亲情卡",Sheet1!$E$5:$E$28252,"&lt;&gt;*调拨*")+SUMIFS(Sheet1!$F$5:$F$28252,Sheet1!$I$5:$I$28252,$B641,Sheet1!$L$5:$L$28252,$A641,Sheet1!$E$5:$E$28252,"*亲情卡*",Sheet1!$D$5:$D$28252,"&lt;&gt;亲情卡",Sheet1!$D$5:$D$28252,"&lt;&gt;内部转款",Sheet1!$D$5:$D$28252,"&lt;&gt;内部转账",Sheet1!$E$5:$E$28252,"&lt;&gt;*调拨*")</f>
        <v>0</v>
      </c>
      <c r="R641" s="32">
        <f>SUMIFS(Sheet1!$F$5:$F$28252,Sheet1!$I$5:$I$28252,$B641,Sheet1!$L$5:$L$28252,$A641,Sheet1!$D$5:$D$28252,"优惠券",Sheet1!$E$5:$E$28252,"&lt;&gt;*调拨*")+SUMIFS(Sheet1!$F$5:$F$28252,Sheet1!$I$5:$I$28252,$B641,Sheet1!$L$5:$L$28252,$A641,Sheet1!$E$5:$E$28252,"*优惠券*",Sheet1!$D$5:$D$28252,"&lt;&gt;优惠券",Sheet1!$D$5:$D$28252,"&lt;&gt;内部转款",Sheet1!$D$5:$D$28252,"&lt;&gt;内部转账",Sheet1!$E$5:$E$28252,"&lt;&gt;*调拨*")</f>
        <v>0</v>
      </c>
      <c r="S641" s="32">
        <f>SUMIFS(Sheet1!$F$5:$F$28252,Sheet1!$I$5:$I$28252,$B641,Sheet1!$L$5:$L$28252,$A641,Sheet1!$D$5:$D$28252,"代金券",Sheet1!$E$5:$E$28252,"&lt;&gt;*调拨*")+SUMIFS(Sheet1!$F$5:$F$28252,Sheet1!$I$5:$I$28252,$B641,Sheet1!$L$5:$L$28252,$A641,Sheet1!$E$5:$E$28252,"*代金券*",Sheet1!$D$5:$D$28252,"&lt;&gt;代金券",Sheet1!$D$5:$D$28252,"&lt;&gt;内部转款",Sheet1!$D$5:$D$28252,"&lt;&gt;内部转账",Sheet1!$E$5:$E$28252,"&lt;&gt;*调拨*")</f>
        <v>0</v>
      </c>
      <c r="T641" s="32">
        <f>SUMIFS(Sheet1!$F$5:$F$28252,Sheet1!$I$5:$I$28252,$B641,Sheet1!$L$5:$L$28252,$A641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641,Sheet1!$L$5:$L$28252,$A641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641,Sheet1!$L$5:$L$28252,$A641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641,Sheet1!$L$5:$L$28252,$A641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1" s="32">
        <f>SUMIFS(Sheet1!$F$5:$F$28252,Sheet1!$I$5:$I$28252,$B641,Sheet1!$L$5:$L$28252,$A641,Sheet1!$E$5:$E$28252,"*调拨*")</f>
        <v>0</v>
      </c>
      <c r="V641" s="32">
        <f>SUMIFS(Sheet1!$F$5:$F$28252,Sheet1!$I$5:$I$28252,$B641,Sheet1!$L$5:$L$28252,$A641,Sheet1!$D$5:$D$28252,"储值",Sheet1!$E$5:$E$28252,"&lt;&gt;*调拨*")+SUMIFS(Sheet1!$F$5:$F$28252,Sheet1!$I$5:$I$28252,$B641,Sheet1!$L$5:$L$28252,$A641,Sheet1!$E$5:$E$28252,"*储值*",Sheet1!$D$5:$D$28252,"&lt;&gt;储值",Sheet1!$D$5:$D$28252,"&lt;&gt;内部转款",Sheet1!$D$5:$D$28252,"&lt;&gt;内部转账",Sheet1!$E$5:$E$28252,"&lt;&gt;*调拨*")</f>
        <v>0</v>
      </c>
      <c r="W641" s="32">
        <f>SUMIFS(Sheet1!$F$5:$F$28252,Sheet1!$I$5:$I$28252,$B641,Sheet1!$L$5:$L$28252,$A641,Sheet1!$D$5:$D$28252,"效期",Sheet1!$E$5:$E$28252,"&lt;&gt;*调拨*")+SUMIFS(Sheet1!$F$5:$F$28252,Sheet1!$I$5:$I$28252,$B641,Sheet1!$L$5:$L$28252,$A641,Sheet1!$E$5:$E$28252,"*效期*",Sheet1!$D$5:$D$28252,"&lt;&gt;效期",Sheet1!$D$5:$D$28252,"&lt;&gt;内部转款",Sheet1!$D$5:$D$28252,"&lt;&gt;内部转账",Sheet1!$E$5:$E$28252,"&lt;&gt;*调拨*")</f>
        <v>0</v>
      </c>
      <c r="X641" s="32">
        <f>SUMIFS(Sheet1!$F$5:$F$28252,Sheet1!$I$5:$I$28252,$B641,Sheet1!$L$5:$L$28252,$A641,Sheet1!$D$5:$D$28252,"内部转款",Sheet1!$E$5:$E$28252,"&lt;&gt;*调拨*")+SUMIFS(Sheet1!$F$5:$F$28252,Sheet1!$I$5:$I$28252,$B641,Sheet1!$L$5:$L$28252,$A641,Sheet1!$D$5:$D$28252,"内部转账",Sheet1!$E$5:$E$28252,"&lt;&gt;*调拨*")</f>
        <v>0</v>
      </c>
      <c r="Y641" s="32">
        <f t="shared" si="44"/>
        <v>0</v>
      </c>
      <c r="Z641" s="32">
        <f>SUMIFS(Sheet1!$F$5:$F$28252,Sheet1!$I$5:$I$28252,$B641,Sheet1!$L$5:$L$28252,$A641)</f>
        <v>0</v>
      </c>
      <c r="AA641" s="32">
        <f>SUMIFS(Sheet1!$G$5:$G$28252,Sheet1!$I$5:$I$28252,$B641,Sheet1!$L$5:$L$28252,$A641,Sheet1!$D$5:$D$28252,"工资",Sheet1!$E$5:$E$28252,"&lt;&gt;*调拨*")+SUMIFS(Sheet1!$G$5:$G$28252,Sheet1!$I$5:$I$28252,$B641,Sheet1!$L$5:$L$28252,$A641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41" s="32">
        <f>SUMIFS(Sheet1!$G$5:$G$28252,Sheet1!$I$5:$I$28252,$B641,Sheet1!$L$5:$L$28252,$A641,Sheet1!$D$5:$D$28252,"水费",Sheet1!$E$5:$E$28252,"&lt;&gt;*调拨*")+SUMIFS(Sheet1!$G$5:$G$28252,Sheet1!$I$5:$I$28252,$B641,Sheet1!$L$5:$L$28252,$A641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1" s="32">
        <f>SUMIFS(Sheet1!$G$5:$G$28252,Sheet1!$I$5:$I$28252,$B641,Sheet1!$L$5:$L$28252,$A641,Sheet1!$D$5:$D$28252,"电费",Sheet1!$E$5:$E$28252,"&lt;&gt;*调拨*")+SUMIFS(Sheet1!$G$5:$G$28252,Sheet1!$I$5:$I$28252,$B641,Sheet1!$L$5:$L$28252,$A641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1" s="32">
        <f>SUMIFS(Sheet1!$G$5:$G$28252,Sheet1!$I$5:$I$28252,$B641,Sheet1!$L$5:$L$28252,$A641,Sheet1!$D$5:$D$28252,"宽带费",Sheet1!$E$5:$E$28252,"&lt;&gt;*调拨*")+SUMIFS(Sheet1!$G$5:$G$28252,Sheet1!$I$5:$I$28252,$B641,Sheet1!$L$5:$L$28252,$A641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1" s="32">
        <f>SUMIFS(Sheet1!$G$5:$G$28252,Sheet1!$I$5:$I$28252,$B641,Sheet1!$L$5:$L$28252,$A641,Sheet1!$D$5:$D$28252,"办公费",Sheet1!$E$5:$E$28252,"&lt;&gt;*调拨*")+SUMIFS(Sheet1!$G$5:$G$28252,Sheet1!$I$5:$I$28252,$B641,Sheet1!$L$5:$L$28252,$A641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1" s="32">
        <f>SUMIFS(Sheet1!$G$5:$G$28252,Sheet1!$I$5:$I$28252,$B641,Sheet1!$L$5:$L$28252,$A641,Sheet1!$D$5:$D$28252,"话费",Sheet1!$E$5:$E$28252,"&lt;&gt;*调拨*")+SUMIFS(Sheet1!$G$5:$G$28252,Sheet1!$I$5:$I$28252,$B641,Sheet1!$L$5:$L$28252,$A641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1" s="32">
        <f>SUMIFS(Sheet1!$G$5:$G$28252,Sheet1!$I$5:$I$28252,$B641,Sheet1!$L$5:$L$28252,$A641,Sheet1!$D$5:$D$28252,"房租",Sheet1!$E$5:$E$28252,"&lt;&gt;*调拨*")+SUMIFS(Sheet1!$G$5:$G$28252,Sheet1!$I$5:$I$28252,$B641,Sheet1!$L$5:$L$28252,$A641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41" s="32">
        <f>SUMIFS(Sheet1!$G$5:$G$28252,Sheet1!$I$5:$I$28252,$B641,Sheet1!$L$5:$L$28252,$A641,Sheet1!$E$5:$E$28252,"*调拨*")</f>
        <v>0</v>
      </c>
      <c r="AI641" s="32">
        <f>SUMIFS(Sheet1!$G$5:$G$28252,Sheet1!$I$5:$I$28252,$B641,Sheet1!$L$5:$L$28252,$A641,Sheet1!$D$5:$D$28252,"内部转款",Sheet1!$E$5:$E$28252,"&lt;&gt;*调拨*")+SUMIFS(Sheet1!$G$5:$G$28252,Sheet1!$I$5:$I$28252,$B641,Sheet1!$L$5:$L$28252,$A641,Sheet1!$D$5:$D$28252,"内部转账",Sheet1!$E$5:$E$28252,"&lt;&gt;*调拨*")</f>
        <v>0</v>
      </c>
      <c r="AJ641" s="32">
        <f t="shared" si="45"/>
        <v>0</v>
      </c>
      <c r="AK641" s="32">
        <f>SUMIFS(Sheet1!$G$5:$G$28252,Sheet1!$I$5:$I$28252,$B641,Sheet1!$L$5:$L$28252,$A641)</f>
        <v>0</v>
      </c>
      <c r="AL641" s="32">
        <f t="shared" si="46"/>
        <v>0</v>
      </c>
    </row>
    <row r="642" ht="16.5" spans="1:38">
      <c r="A642" s="30">
        <v>202612</v>
      </c>
      <c r="B642" s="31" t="s">
        <v>267</v>
      </c>
      <c r="C642" s="32">
        <f>SUMIFS(Sheet1!$F$5:$F$28252,Sheet1!$I$5:$I$28252,$B642,Sheet1!$L$5:$L$28252,$A642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42" s="32">
        <f>SUMIFS(Sheet1!$F$5:$F$28252,Sheet1!$I$5:$I$28252,$B642,Sheet1!$L$5:$L$28252,$A642,Sheet1!$D$5:$D$28252,"医保即时拨付",Sheet1!$E$5:$E$28252,"&lt;&gt;*调拨*")+SUMIFS(Sheet1!$F$5:$F$28252,Sheet1!$I$5:$I$28252,$B642,Sheet1!$L$5:$L$28252,$A642,Sheet1!$E$5:$E$28252,"*医保即时拨付*",Sheet1!$D$5:$D$28252,"&lt;&gt;医保即时拨付",Sheet1!$D$5:$D$28252,"&lt;&gt;内部转款",Sheet1!$D$5:$D$28252,"&lt;&gt;内部转账",Sheet1!$E$5:$E$28252,"&lt;&gt;*调拨*")</f>
        <v>0</v>
      </c>
      <c r="E642" s="32">
        <f>SUMIFS(Sheet1!$F$5:$F$28252,Sheet1!$I$5:$I$28252,$B642,Sheet1!$L$5:$L$28252,$A642,Sheet1!$D$5:$D$28252,"医保",Sheet1!$E$5:$E$28252,"&lt;&gt;*调拨*",Sheet1!$E$5:$E$28252,"&lt;&gt;*医保即时拨付*")+SUMIFS(Sheet1!$F$5:$F$28252,Sheet1!$I$5:$I$28252,$B642,Sheet1!$L$5:$L$28252,$A642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42" s="32">
        <f>SUMIFS(Sheet1!$F$5:$F$28252,Sheet1!$I$5:$I$28252,$B642,Sheet1!$L$5:$L$28252,$A642,Sheet1!$D$5:$D$28252,"聚合",Sheet1!$E$5:$E$28252,"&lt;&gt;*调拨*")+SUMIFS(Sheet1!$F$5:$F$28252,Sheet1!$I$5:$I$28252,$B642,Sheet1!$L$5:$L$28252,$A642,Sheet1!$E$5:$E$28252,"*聚合*",Sheet1!$D$5:$D$28252,"&lt;&gt;聚合",Sheet1!$D$5:$D$28252,"&lt;&gt;内部转款",Sheet1!$D$5:$D$28252,"&lt;&gt;内部转账",Sheet1!$E$5:$E$28252,"&lt;&gt;*调拨*")</f>
        <v>0</v>
      </c>
      <c r="G642" s="32">
        <f>SUMIFS(Sheet1!$F$5:$F$28252,Sheet1!$I$5:$I$28252,$B642,Sheet1!$L$5:$L$28252,$A642,Sheet1!$D$5:$D$28252,"24小时微信",Sheet1!$E$5:$E$28252,"&lt;&gt;*调拨*")+SUMIFS(Sheet1!$F$5:$F$28252,Sheet1!$I$5:$I$28252,$B642,Sheet1!$L$5:$L$28252,$A642,Sheet1!$E$5:$E$28252,"*24小时微信*",Sheet1!$D$5:$D$28252,"&lt;&gt;24小时微信",Sheet1!$D$5:$D$28252,"&lt;&gt;内部转款",Sheet1!$D$5:$D$28252,"&lt;&gt;内部转账",Sheet1!$E$5:$E$28252,"&lt;&gt;*调拨*")</f>
        <v>0</v>
      </c>
      <c r="H642" s="32">
        <f>SUMIFS(Sheet1!$F$5:$F$28252,Sheet1!$I$5:$I$28252,$B642,Sheet1!$L$5:$L$28252,$A642,Sheet1!$D$5:$D$28252,"美团",Sheet1!$E$5:$E$28252,"&lt;&gt;*调拨*")+SUMIFS(Sheet1!$F$5:$F$28252,Sheet1!$I$5:$I$28252,$B642,Sheet1!$L$5:$L$28252,$A642,Sheet1!$E$5:$E$28252,"*美团*",Sheet1!$D$5:$D$28252,"&lt;&gt;美团",Sheet1!$D$5:$D$28252,"&lt;&gt;内部转款",Sheet1!$D$5:$D$28252,"&lt;&gt;内部转账",Sheet1!$E$5:$E$28252,"&lt;&gt;*调拨*")</f>
        <v>0</v>
      </c>
      <c r="I642" s="32">
        <f>SUMIFS(Sheet1!$F$5:$F$28252,Sheet1!$I$5:$I$28252,$B642,Sheet1!$L$5:$L$28252,$A642,Sheet1!$D$5:$D$28252,"饿了么",Sheet1!$E$5:$E$28252,"&lt;&gt;*调拨*")+SUMIFS(Sheet1!$F$5:$F$28252,Sheet1!$I$5:$I$28252,$B642,Sheet1!$L$5:$L$28252,$A642,Sheet1!$E$5:$E$28252,"*饿了么*",Sheet1!$D$5:$D$28252,"&lt;&gt;饿了么",Sheet1!$D$5:$D$28252,"&lt;&gt;内部转款",Sheet1!$D$5:$D$28252,"&lt;&gt;内部转账",Sheet1!$E$5:$E$28252,"&lt;&gt;*调拨*")</f>
        <v>0</v>
      </c>
      <c r="J642" s="32">
        <f>SUMIFS(Sheet1!$F$5:$F$28252,Sheet1!$I$5:$I$28252,$B642,Sheet1!$L$5:$L$28252,$A642,Sheet1!$D$5:$D$28252,"健E卡",Sheet1!$E$5:$E$28252,"&lt;&gt;*调拨*")+SUMIFS(Sheet1!$F$5:$F$28252,Sheet1!$I$5:$I$28252,$B642,Sheet1!$L$5:$L$28252,$A642,Sheet1!$E$5:$E$28252,"*健E卡*",Sheet1!$D$5:$D$28252,"&lt;&gt;健E卡",Sheet1!$D$5:$D$28252,"&lt;&gt;内部转款",Sheet1!$D$5:$D$28252,"&lt;&gt;内部转账",Sheet1!$E$5:$E$28252,"&lt;&gt;*调拨*")</f>
        <v>0</v>
      </c>
      <c r="K642" s="32">
        <f>SUMIFS(Sheet1!$F$5:$F$28252,Sheet1!$I$5:$I$28252,$B642,Sheet1!$L$5:$L$28252,$A642,Sheet1!$D$5:$D$28252,"抖音",Sheet1!$E$5:$E$28252,"&lt;&gt;*调拨*")+SUMIFS(Sheet1!$F$5:$F$28252,Sheet1!$I$5:$I$28252,$B642,Sheet1!$L$5:$L$28252,$A642,Sheet1!$E$5:$E$28252,"*抖音*",Sheet1!$D$5:$D$28252,"&lt;&gt;抖音",Sheet1!$D$5:$D$28252,"&lt;&gt;内部转款",Sheet1!$D$5:$D$28252,"&lt;&gt;内部转账",Sheet1!$E$5:$E$28252,"&lt;&gt;*调拨*")</f>
        <v>0</v>
      </c>
      <c r="L642" s="32">
        <f>SUMIFS(Sheet1!$F$5:$F$28252,Sheet1!$I$5:$I$28252,$B642,Sheet1!$L$5:$L$28252,$A642,Sheet1!$D$5:$D$28252,"医卡通",Sheet1!$E$5:$E$28252,"&lt;&gt;*调拨*")+SUMIFS(Sheet1!$F$5:$F$28252,Sheet1!$I$5:$I$28252,$B642,Sheet1!$L$5:$L$28252,$A642,Sheet1!$E$5:$E$28252,"*医卡通*",Sheet1!$D$5:$D$28252,"&lt;&gt;医卡通",Sheet1!$D$5:$D$28252,"&lt;&gt;内部转款",Sheet1!$D$5:$D$28252,"&lt;&gt;内部转账",Sheet1!$E$5:$E$28252,"&lt;&gt;*调拨*")</f>
        <v>0</v>
      </c>
      <c r="M642" s="32">
        <f>SUMIFS(Sheet1!$F$5:$F$28252,Sheet1!$I$5:$I$28252,$B642,Sheet1!$L$5:$L$28252,$A642,Sheet1!$D$5:$D$28252,"企健网",Sheet1!$E$5:$E$28252,"&lt;&gt;*调拨*")+SUMIFS(Sheet1!$F$5:$F$28252,Sheet1!$I$5:$I$28252,$B642,Sheet1!$L$5:$L$28252,$A642,Sheet1!$E$5:$E$28252,"*企健网*",Sheet1!$D$5:$D$28252,"&lt;&gt;企健网",Sheet1!$D$5:$D$28252,"&lt;&gt;内部转款",Sheet1!$D$5:$D$28252,"&lt;&gt;内部转账",Sheet1!$E$5:$E$28252,"&lt;&gt;*调拨*")</f>
        <v>0</v>
      </c>
      <c r="N642" s="32">
        <f>SUMIFS(Sheet1!$F$5:$F$28252,Sheet1!$I$5:$I$28252,$B642,Sheet1!$L$5:$L$28252,$A642,Sheet1!$D$5:$D$28252,"银联",Sheet1!$E$5:$E$28252,"&lt;&gt;*调拨*")+SUMIFS(Sheet1!$F$5:$F$28252,Sheet1!$I$5:$I$28252,$B642,Sheet1!$L$5:$L$28252,$A642,Sheet1!$E$5:$E$28252,"*银联*",Sheet1!$D$5:$D$28252,"&lt;&gt;银联",Sheet1!$D$5:$D$28252,"&lt;&gt;内部转款",Sheet1!$D$5:$D$28252,"&lt;&gt;内部转账",Sheet1!$E$5:$E$28252,"&lt;&gt;*调拨*")</f>
        <v>0</v>
      </c>
      <c r="O642" s="32">
        <f>SUMIFS(Sheet1!$F$5:$F$28252,Sheet1!$I$5:$I$28252,$B642,Sheet1!$L$5:$L$28252,$A642,Sheet1!$D$5:$D$28252,"京东",Sheet1!$E$5:$E$28252,"&lt;&gt;*调拨*")+SUMIFS(Sheet1!$F$5:$F$28252,Sheet1!$I$5:$I$28252,$B642,Sheet1!$L$5:$L$28252,$A642,Sheet1!$E$5:$E$28252,"*京东*",Sheet1!$D$5:$D$28252,"&lt;&gt;京东",Sheet1!$D$5:$D$28252,"&lt;&gt;内部转款",Sheet1!$D$5:$D$28252,"&lt;&gt;内部转账",Sheet1!$E$5:$E$28252,"&lt;&gt;*调拨*")</f>
        <v>0</v>
      </c>
      <c r="P642" s="32">
        <f>SUMIFS(Sheet1!$F$5:$F$28252,Sheet1!$I$5:$I$28252,$B642,Sheet1!$L$5:$L$28252,$A642,Sheet1!$D$5:$D$28252,"药机微信",Sheet1!$E$5:$E$28252,"&lt;&gt;*调拨*")+SUMIFS(Sheet1!$F$5:$F$28252,Sheet1!$I$5:$I$28252,$B642,Sheet1!$L$5:$L$28252,$A642,Sheet1!$E$5:$E$28252,"*药机微信*",Sheet1!$D$5:$D$28252,"&lt;&gt;药机微信",Sheet1!$D$5:$D$28252,"&lt;&gt;内部转款",Sheet1!$D$5:$D$28252,"&lt;&gt;内部转账",Sheet1!$E$5:$E$28252,"&lt;&gt;*调拨*")</f>
        <v>0</v>
      </c>
      <c r="Q642" s="32">
        <f>SUMIFS(Sheet1!$F$5:$F$28252,Sheet1!$I$5:$I$28252,$B642,Sheet1!$L$5:$L$28252,$A642,Sheet1!$D$5:$D$28252,"亲情卡",Sheet1!$E$5:$E$28252,"&lt;&gt;*调拨*")+SUMIFS(Sheet1!$F$5:$F$28252,Sheet1!$I$5:$I$28252,$B642,Sheet1!$L$5:$L$28252,$A642,Sheet1!$E$5:$E$28252,"*亲情卡*",Sheet1!$D$5:$D$28252,"&lt;&gt;亲情卡",Sheet1!$D$5:$D$28252,"&lt;&gt;内部转款",Sheet1!$D$5:$D$28252,"&lt;&gt;内部转账",Sheet1!$E$5:$E$28252,"&lt;&gt;*调拨*")</f>
        <v>0</v>
      </c>
      <c r="R642" s="32">
        <f>SUMIFS(Sheet1!$F$5:$F$28252,Sheet1!$I$5:$I$28252,$B642,Sheet1!$L$5:$L$28252,$A642,Sheet1!$D$5:$D$28252,"优惠券",Sheet1!$E$5:$E$28252,"&lt;&gt;*调拨*")+SUMIFS(Sheet1!$F$5:$F$28252,Sheet1!$I$5:$I$28252,$B642,Sheet1!$L$5:$L$28252,$A642,Sheet1!$E$5:$E$28252,"*优惠券*",Sheet1!$D$5:$D$28252,"&lt;&gt;优惠券",Sheet1!$D$5:$D$28252,"&lt;&gt;内部转款",Sheet1!$D$5:$D$28252,"&lt;&gt;内部转账",Sheet1!$E$5:$E$28252,"&lt;&gt;*调拨*")</f>
        <v>0</v>
      </c>
      <c r="S642" s="32">
        <f>SUMIFS(Sheet1!$F$5:$F$28252,Sheet1!$I$5:$I$28252,$B642,Sheet1!$L$5:$L$28252,$A642,Sheet1!$D$5:$D$28252,"代金券",Sheet1!$E$5:$E$28252,"&lt;&gt;*调拨*")+SUMIFS(Sheet1!$F$5:$F$28252,Sheet1!$I$5:$I$28252,$B642,Sheet1!$L$5:$L$28252,$A642,Sheet1!$E$5:$E$28252,"*代金券*",Sheet1!$D$5:$D$28252,"&lt;&gt;代金券",Sheet1!$D$5:$D$28252,"&lt;&gt;内部转款",Sheet1!$D$5:$D$28252,"&lt;&gt;内部转账",Sheet1!$E$5:$E$28252,"&lt;&gt;*调拨*")</f>
        <v>0</v>
      </c>
      <c r="T642" s="32">
        <f>SUMIFS(Sheet1!$F$5:$F$28252,Sheet1!$I$5:$I$28252,$B642,Sheet1!$L$5:$L$28252,$A642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642,Sheet1!$L$5:$L$28252,$A642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642,Sheet1!$L$5:$L$28252,$A642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642,Sheet1!$L$5:$L$28252,$A642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2" s="32">
        <f>SUMIFS(Sheet1!$F$5:$F$28252,Sheet1!$I$5:$I$28252,$B642,Sheet1!$L$5:$L$28252,$A642,Sheet1!$E$5:$E$28252,"*调拨*")</f>
        <v>0</v>
      </c>
      <c r="V642" s="32">
        <f>SUMIFS(Sheet1!$F$5:$F$28252,Sheet1!$I$5:$I$28252,$B642,Sheet1!$L$5:$L$28252,$A642,Sheet1!$D$5:$D$28252,"储值",Sheet1!$E$5:$E$28252,"&lt;&gt;*调拨*")+SUMIFS(Sheet1!$F$5:$F$28252,Sheet1!$I$5:$I$28252,$B642,Sheet1!$L$5:$L$28252,$A642,Sheet1!$E$5:$E$28252,"*储值*",Sheet1!$D$5:$D$28252,"&lt;&gt;储值",Sheet1!$D$5:$D$28252,"&lt;&gt;内部转款",Sheet1!$D$5:$D$28252,"&lt;&gt;内部转账",Sheet1!$E$5:$E$28252,"&lt;&gt;*调拨*")</f>
        <v>0</v>
      </c>
      <c r="W642" s="32">
        <f>SUMIFS(Sheet1!$F$5:$F$28252,Sheet1!$I$5:$I$28252,$B642,Sheet1!$L$5:$L$28252,$A642,Sheet1!$D$5:$D$28252,"效期",Sheet1!$E$5:$E$28252,"&lt;&gt;*调拨*")+SUMIFS(Sheet1!$F$5:$F$28252,Sheet1!$I$5:$I$28252,$B642,Sheet1!$L$5:$L$28252,$A642,Sheet1!$E$5:$E$28252,"*效期*",Sheet1!$D$5:$D$28252,"&lt;&gt;效期",Sheet1!$D$5:$D$28252,"&lt;&gt;内部转款",Sheet1!$D$5:$D$28252,"&lt;&gt;内部转账",Sheet1!$E$5:$E$28252,"&lt;&gt;*调拨*")</f>
        <v>0</v>
      </c>
      <c r="X642" s="32">
        <f>SUMIFS(Sheet1!$F$5:$F$28252,Sheet1!$I$5:$I$28252,$B642,Sheet1!$L$5:$L$28252,$A642,Sheet1!$D$5:$D$28252,"内部转款",Sheet1!$E$5:$E$28252,"&lt;&gt;*调拨*")+SUMIFS(Sheet1!$F$5:$F$28252,Sheet1!$I$5:$I$28252,$B642,Sheet1!$L$5:$L$28252,$A642,Sheet1!$D$5:$D$28252,"内部转账",Sheet1!$E$5:$E$28252,"&lt;&gt;*调拨*")</f>
        <v>0</v>
      </c>
      <c r="Y642" s="32">
        <f t="shared" si="44"/>
        <v>0</v>
      </c>
      <c r="Z642" s="32">
        <f>SUMIFS(Sheet1!$F$5:$F$28252,Sheet1!$I$5:$I$28252,$B642,Sheet1!$L$5:$L$28252,$A642)</f>
        <v>0</v>
      </c>
      <c r="AA642" s="32">
        <f>SUMIFS(Sheet1!$G$5:$G$28252,Sheet1!$I$5:$I$28252,$B642,Sheet1!$L$5:$L$28252,$A642,Sheet1!$D$5:$D$28252,"工资",Sheet1!$E$5:$E$28252,"&lt;&gt;*调拨*")+SUMIFS(Sheet1!$G$5:$G$28252,Sheet1!$I$5:$I$28252,$B642,Sheet1!$L$5:$L$28252,$A642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42" s="32">
        <f>SUMIFS(Sheet1!$G$5:$G$28252,Sheet1!$I$5:$I$28252,$B642,Sheet1!$L$5:$L$28252,$A642,Sheet1!$D$5:$D$28252,"水费",Sheet1!$E$5:$E$28252,"&lt;&gt;*调拨*")+SUMIFS(Sheet1!$G$5:$G$28252,Sheet1!$I$5:$I$28252,$B642,Sheet1!$L$5:$L$28252,$A642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2" s="32">
        <f>SUMIFS(Sheet1!$G$5:$G$28252,Sheet1!$I$5:$I$28252,$B642,Sheet1!$L$5:$L$28252,$A642,Sheet1!$D$5:$D$28252,"电费",Sheet1!$E$5:$E$28252,"&lt;&gt;*调拨*")+SUMIFS(Sheet1!$G$5:$G$28252,Sheet1!$I$5:$I$28252,$B642,Sheet1!$L$5:$L$28252,$A642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2" s="32">
        <f>SUMIFS(Sheet1!$G$5:$G$28252,Sheet1!$I$5:$I$28252,$B642,Sheet1!$L$5:$L$28252,$A642,Sheet1!$D$5:$D$28252,"宽带费",Sheet1!$E$5:$E$28252,"&lt;&gt;*调拨*")+SUMIFS(Sheet1!$G$5:$G$28252,Sheet1!$I$5:$I$28252,$B642,Sheet1!$L$5:$L$28252,$A642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2" s="32">
        <f>SUMIFS(Sheet1!$G$5:$G$28252,Sheet1!$I$5:$I$28252,$B642,Sheet1!$L$5:$L$28252,$A642,Sheet1!$D$5:$D$28252,"办公费",Sheet1!$E$5:$E$28252,"&lt;&gt;*调拨*")+SUMIFS(Sheet1!$G$5:$G$28252,Sheet1!$I$5:$I$28252,$B642,Sheet1!$L$5:$L$28252,$A642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2" s="32">
        <f>SUMIFS(Sheet1!$G$5:$G$28252,Sheet1!$I$5:$I$28252,$B642,Sheet1!$L$5:$L$28252,$A642,Sheet1!$D$5:$D$28252,"话费",Sheet1!$E$5:$E$28252,"&lt;&gt;*调拨*")+SUMIFS(Sheet1!$G$5:$G$28252,Sheet1!$I$5:$I$28252,$B642,Sheet1!$L$5:$L$28252,$A642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2" s="32">
        <f>SUMIFS(Sheet1!$G$5:$G$28252,Sheet1!$I$5:$I$28252,$B642,Sheet1!$L$5:$L$28252,$A642,Sheet1!$D$5:$D$28252,"房租",Sheet1!$E$5:$E$28252,"&lt;&gt;*调拨*")+SUMIFS(Sheet1!$G$5:$G$28252,Sheet1!$I$5:$I$28252,$B642,Sheet1!$L$5:$L$28252,$A642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42" s="32">
        <f>SUMIFS(Sheet1!$G$5:$G$28252,Sheet1!$I$5:$I$28252,$B642,Sheet1!$L$5:$L$28252,$A642,Sheet1!$E$5:$E$28252,"*调拨*")</f>
        <v>0</v>
      </c>
      <c r="AI642" s="32">
        <f>SUMIFS(Sheet1!$G$5:$G$28252,Sheet1!$I$5:$I$28252,$B642,Sheet1!$L$5:$L$28252,$A642,Sheet1!$D$5:$D$28252,"内部转款",Sheet1!$E$5:$E$28252,"&lt;&gt;*调拨*")+SUMIFS(Sheet1!$G$5:$G$28252,Sheet1!$I$5:$I$28252,$B642,Sheet1!$L$5:$L$28252,$A642,Sheet1!$D$5:$D$28252,"内部转账",Sheet1!$E$5:$E$28252,"&lt;&gt;*调拨*")</f>
        <v>0</v>
      </c>
      <c r="AJ642" s="32">
        <f t="shared" si="45"/>
        <v>0</v>
      </c>
      <c r="AK642" s="32">
        <f>SUMIFS(Sheet1!$G$5:$G$28252,Sheet1!$I$5:$I$28252,$B642,Sheet1!$L$5:$L$28252,$A642)</f>
        <v>0</v>
      </c>
      <c r="AL642" s="32">
        <f t="shared" si="46"/>
        <v>0</v>
      </c>
    </row>
    <row r="643" ht="16.5" spans="1:38">
      <c r="A643" s="30">
        <v>202612</v>
      </c>
      <c r="B643" s="31" t="s">
        <v>84</v>
      </c>
      <c r="C643" s="32">
        <f>SUMIFS(Sheet1!$F$5:$F$28252,Sheet1!$I$5:$I$28252,$B643,Sheet1!$L$5:$L$28252,$A643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43" s="32">
        <f>SUMIFS(Sheet1!$F$5:$F$28252,Sheet1!$I$5:$I$28252,$B643,Sheet1!$L$5:$L$28252,$A643,Sheet1!$D$5:$D$28252,"医保即时拨付",Sheet1!$E$5:$E$28252,"&lt;&gt;*调拨*")+SUMIFS(Sheet1!$F$5:$F$28252,Sheet1!$I$5:$I$28252,$B643,Sheet1!$L$5:$L$28252,$A643,Sheet1!$E$5:$E$28252,"*医保即时拨付*",Sheet1!$D$5:$D$28252,"&lt;&gt;医保即时拨付",Sheet1!$D$5:$D$28252,"&lt;&gt;内部转款",Sheet1!$D$5:$D$28252,"&lt;&gt;内部转账",Sheet1!$E$5:$E$28252,"&lt;&gt;*调拨*")</f>
        <v>0</v>
      </c>
      <c r="E643" s="32">
        <f>SUMIFS(Sheet1!$F$5:$F$28252,Sheet1!$I$5:$I$28252,$B643,Sheet1!$L$5:$L$28252,$A643,Sheet1!$D$5:$D$28252,"医保",Sheet1!$E$5:$E$28252,"&lt;&gt;*调拨*",Sheet1!$E$5:$E$28252,"&lt;&gt;*医保即时拨付*")+SUMIFS(Sheet1!$F$5:$F$28252,Sheet1!$I$5:$I$28252,$B643,Sheet1!$L$5:$L$28252,$A643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43" s="32">
        <f>SUMIFS(Sheet1!$F$5:$F$28252,Sheet1!$I$5:$I$28252,$B643,Sheet1!$L$5:$L$28252,$A643,Sheet1!$D$5:$D$28252,"聚合",Sheet1!$E$5:$E$28252,"&lt;&gt;*调拨*")+SUMIFS(Sheet1!$F$5:$F$28252,Sheet1!$I$5:$I$28252,$B643,Sheet1!$L$5:$L$28252,$A643,Sheet1!$E$5:$E$28252,"*聚合*",Sheet1!$D$5:$D$28252,"&lt;&gt;聚合",Sheet1!$D$5:$D$28252,"&lt;&gt;内部转款",Sheet1!$D$5:$D$28252,"&lt;&gt;内部转账",Sheet1!$E$5:$E$28252,"&lt;&gt;*调拨*")</f>
        <v>0</v>
      </c>
      <c r="G643" s="32">
        <f>SUMIFS(Sheet1!$F$5:$F$28252,Sheet1!$I$5:$I$28252,$B643,Sheet1!$L$5:$L$28252,$A643,Sheet1!$D$5:$D$28252,"24小时微信",Sheet1!$E$5:$E$28252,"&lt;&gt;*调拨*")+SUMIFS(Sheet1!$F$5:$F$28252,Sheet1!$I$5:$I$28252,$B643,Sheet1!$L$5:$L$28252,$A643,Sheet1!$E$5:$E$28252,"*24小时微信*",Sheet1!$D$5:$D$28252,"&lt;&gt;24小时微信",Sheet1!$D$5:$D$28252,"&lt;&gt;内部转款",Sheet1!$D$5:$D$28252,"&lt;&gt;内部转账",Sheet1!$E$5:$E$28252,"&lt;&gt;*调拨*")</f>
        <v>0</v>
      </c>
      <c r="H643" s="32">
        <f>SUMIFS(Sheet1!$F$5:$F$28252,Sheet1!$I$5:$I$28252,$B643,Sheet1!$L$5:$L$28252,$A643,Sheet1!$D$5:$D$28252,"美团",Sheet1!$E$5:$E$28252,"&lt;&gt;*调拨*")+SUMIFS(Sheet1!$F$5:$F$28252,Sheet1!$I$5:$I$28252,$B643,Sheet1!$L$5:$L$28252,$A643,Sheet1!$E$5:$E$28252,"*美团*",Sheet1!$D$5:$D$28252,"&lt;&gt;美团",Sheet1!$D$5:$D$28252,"&lt;&gt;内部转款",Sheet1!$D$5:$D$28252,"&lt;&gt;内部转账",Sheet1!$E$5:$E$28252,"&lt;&gt;*调拨*")</f>
        <v>0</v>
      </c>
      <c r="I643" s="32">
        <f>SUMIFS(Sheet1!$F$5:$F$28252,Sheet1!$I$5:$I$28252,$B643,Sheet1!$L$5:$L$28252,$A643,Sheet1!$D$5:$D$28252,"饿了么",Sheet1!$E$5:$E$28252,"&lt;&gt;*调拨*")+SUMIFS(Sheet1!$F$5:$F$28252,Sheet1!$I$5:$I$28252,$B643,Sheet1!$L$5:$L$28252,$A643,Sheet1!$E$5:$E$28252,"*饿了么*",Sheet1!$D$5:$D$28252,"&lt;&gt;饿了么",Sheet1!$D$5:$D$28252,"&lt;&gt;内部转款",Sheet1!$D$5:$D$28252,"&lt;&gt;内部转账",Sheet1!$E$5:$E$28252,"&lt;&gt;*调拨*")</f>
        <v>0</v>
      </c>
      <c r="J643" s="32">
        <f>SUMIFS(Sheet1!$F$5:$F$28252,Sheet1!$I$5:$I$28252,$B643,Sheet1!$L$5:$L$28252,$A643,Sheet1!$D$5:$D$28252,"健E卡",Sheet1!$E$5:$E$28252,"&lt;&gt;*调拨*")+SUMIFS(Sheet1!$F$5:$F$28252,Sheet1!$I$5:$I$28252,$B643,Sheet1!$L$5:$L$28252,$A643,Sheet1!$E$5:$E$28252,"*健E卡*",Sheet1!$D$5:$D$28252,"&lt;&gt;健E卡",Sheet1!$D$5:$D$28252,"&lt;&gt;内部转款",Sheet1!$D$5:$D$28252,"&lt;&gt;内部转账",Sheet1!$E$5:$E$28252,"&lt;&gt;*调拨*")</f>
        <v>0</v>
      </c>
      <c r="K643" s="32">
        <f>SUMIFS(Sheet1!$F$5:$F$28252,Sheet1!$I$5:$I$28252,$B643,Sheet1!$L$5:$L$28252,$A643,Sheet1!$D$5:$D$28252,"抖音",Sheet1!$E$5:$E$28252,"&lt;&gt;*调拨*")+SUMIFS(Sheet1!$F$5:$F$28252,Sheet1!$I$5:$I$28252,$B643,Sheet1!$L$5:$L$28252,$A643,Sheet1!$E$5:$E$28252,"*抖音*",Sheet1!$D$5:$D$28252,"&lt;&gt;抖音",Sheet1!$D$5:$D$28252,"&lt;&gt;内部转款",Sheet1!$D$5:$D$28252,"&lt;&gt;内部转账",Sheet1!$E$5:$E$28252,"&lt;&gt;*调拨*")</f>
        <v>0</v>
      </c>
      <c r="L643" s="32">
        <f>SUMIFS(Sheet1!$F$5:$F$28252,Sheet1!$I$5:$I$28252,$B643,Sheet1!$L$5:$L$28252,$A643,Sheet1!$D$5:$D$28252,"医卡通",Sheet1!$E$5:$E$28252,"&lt;&gt;*调拨*")+SUMIFS(Sheet1!$F$5:$F$28252,Sheet1!$I$5:$I$28252,$B643,Sheet1!$L$5:$L$28252,$A643,Sheet1!$E$5:$E$28252,"*医卡通*",Sheet1!$D$5:$D$28252,"&lt;&gt;医卡通",Sheet1!$D$5:$D$28252,"&lt;&gt;内部转款",Sheet1!$D$5:$D$28252,"&lt;&gt;内部转账",Sheet1!$E$5:$E$28252,"&lt;&gt;*调拨*")</f>
        <v>0</v>
      </c>
      <c r="M643" s="32">
        <f>SUMIFS(Sheet1!$F$5:$F$28252,Sheet1!$I$5:$I$28252,$B643,Sheet1!$L$5:$L$28252,$A643,Sheet1!$D$5:$D$28252,"企健网",Sheet1!$E$5:$E$28252,"&lt;&gt;*调拨*")+SUMIFS(Sheet1!$F$5:$F$28252,Sheet1!$I$5:$I$28252,$B643,Sheet1!$L$5:$L$28252,$A643,Sheet1!$E$5:$E$28252,"*企健网*",Sheet1!$D$5:$D$28252,"&lt;&gt;企健网",Sheet1!$D$5:$D$28252,"&lt;&gt;内部转款",Sheet1!$D$5:$D$28252,"&lt;&gt;内部转账",Sheet1!$E$5:$E$28252,"&lt;&gt;*调拨*")</f>
        <v>0</v>
      </c>
      <c r="N643" s="32">
        <f>SUMIFS(Sheet1!$F$5:$F$28252,Sheet1!$I$5:$I$28252,$B643,Sheet1!$L$5:$L$28252,$A643,Sheet1!$D$5:$D$28252,"银联",Sheet1!$E$5:$E$28252,"&lt;&gt;*调拨*")+SUMIFS(Sheet1!$F$5:$F$28252,Sheet1!$I$5:$I$28252,$B643,Sheet1!$L$5:$L$28252,$A643,Sheet1!$E$5:$E$28252,"*银联*",Sheet1!$D$5:$D$28252,"&lt;&gt;银联",Sheet1!$D$5:$D$28252,"&lt;&gt;内部转款",Sheet1!$D$5:$D$28252,"&lt;&gt;内部转账",Sheet1!$E$5:$E$28252,"&lt;&gt;*调拨*")</f>
        <v>0</v>
      </c>
      <c r="O643" s="32">
        <f>SUMIFS(Sheet1!$F$5:$F$28252,Sheet1!$I$5:$I$28252,$B643,Sheet1!$L$5:$L$28252,$A643,Sheet1!$D$5:$D$28252,"京东",Sheet1!$E$5:$E$28252,"&lt;&gt;*调拨*")+SUMIFS(Sheet1!$F$5:$F$28252,Sheet1!$I$5:$I$28252,$B643,Sheet1!$L$5:$L$28252,$A643,Sheet1!$E$5:$E$28252,"*京东*",Sheet1!$D$5:$D$28252,"&lt;&gt;京东",Sheet1!$D$5:$D$28252,"&lt;&gt;内部转款",Sheet1!$D$5:$D$28252,"&lt;&gt;内部转账",Sheet1!$E$5:$E$28252,"&lt;&gt;*调拨*")</f>
        <v>0</v>
      </c>
      <c r="P643" s="32">
        <f>SUMIFS(Sheet1!$F$5:$F$28252,Sheet1!$I$5:$I$28252,$B643,Sheet1!$L$5:$L$28252,$A643,Sheet1!$D$5:$D$28252,"药机微信",Sheet1!$E$5:$E$28252,"&lt;&gt;*调拨*")+SUMIFS(Sheet1!$F$5:$F$28252,Sheet1!$I$5:$I$28252,$B643,Sheet1!$L$5:$L$28252,$A643,Sheet1!$E$5:$E$28252,"*药机微信*",Sheet1!$D$5:$D$28252,"&lt;&gt;药机微信",Sheet1!$D$5:$D$28252,"&lt;&gt;内部转款",Sheet1!$D$5:$D$28252,"&lt;&gt;内部转账",Sheet1!$E$5:$E$28252,"&lt;&gt;*调拨*")</f>
        <v>0</v>
      </c>
      <c r="Q643" s="32">
        <f>SUMIFS(Sheet1!$F$5:$F$28252,Sheet1!$I$5:$I$28252,$B643,Sheet1!$L$5:$L$28252,$A643,Sheet1!$D$5:$D$28252,"亲情卡",Sheet1!$E$5:$E$28252,"&lt;&gt;*调拨*")+SUMIFS(Sheet1!$F$5:$F$28252,Sheet1!$I$5:$I$28252,$B643,Sheet1!$L$5:$L$28252,$A643,Sheet1!$E$5:$E$28252,"*亲情卡*",Sheet1!$D$5:$D$28252,"&lt;&gt;亲情卡",Sheet1!$D$5:$D$28252,"&lt;&gt;内部转款",Sheet1!$D$5:$D$28252,"&lt;&gt;内部转账",Sheet1!$E$5:$E$28252,"&lt;&gt;*调拨*")</f>
        <v>0</v>
      </c>
      <c r="R643" s="32">
        <f>SUMIFS(Sheet1!$F$5:$F$28252,Sheet1!$I$5:$I$28252,$B643,Sheet1!$L$5:$L$28252,$A643,Sheet1!$D$5:$D$28252,"优惠券",Sheet1!$E$5:$E$28252,"&lt;&gt;*调拨*")+SUMIFS(Sheet1!$F$5:$F$28252,Sheet1!$I$5:$I$28252,$B643,Sheet1!$L$5:$L$28252,$A643,Sheet1!$E$5:$E$28252,"*优惠券*",Sheet1!$D$5:$D$28252,"&lt;&gt;优惠券",Sheet1!$D$5:$D$28252,"&lt;&gt;内部转款",Sheet1!$D$5:$D$28252,"&lt;&gt;内部转账",Sheet1!$E$5:$E$28252,"&lt;&gt;*调拨*")</f>
        <v>0</v>
      </c>
      <c r="S643" s="32">
        <f>SUMIFS(Sheet1!$F$5:$F$28252,Sheet1!$I$5:$I$28252,$B643,Sheet1!$L$5:$L$28252,$A643,Sheet1!$D$5:$D$28252,"代金券",Sheet1!$E$5:$E$28252,"&lt;&gt;*调拨*")+SUMIFS(Sheet1!$F$5:$F$28252,Sheet1!$I$5:$I$28252,$B643,Sheet1!$L$5:$L$28252,$A643,Sheet1!$E$5:$E$28252,"*代金券*",Sheet1!$D$5:$D$28252,"&lt;&gt;代金券",Sheet1!$D$5:$D$28252,"&lt;&gt;内部转款",Sheet1!$D$5:$D$28252,"&lt;&gt;内部转账",Sheet1!$E$5:$E$28252,"&lt;&gt;*调拨*")</f>
        <v>0</v>
      </c>
      <c r="T643" s="32">
        <f>SUMIFS(Sheet1!$F$5:$F$28252,Sheet1!$I$5:$I$28252,$B643,Sheet1!$L$5:$L$28252,$A643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643,Sheet1!$L$5:$L$28252,$A643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643,Sheet1!$L$5:$L$28252,$A643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643,Sheet1!$L$5:$L$28252,$A643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3" s="32">
        <f>SUMIFS(Sheet1!$F$5:$F$28252,Sheet1!$I$5:$I$28252,$B643,Sheet1!$L$5:$L$28252,$A643,Sheet1!$E$5:$E$28252,"*调拨*")</f>
        <v>0</v>
      </c>
      <c r="V643" s="32">
        <f>SUMIFS(Sheet1!$F$5:$F$28252,Sheet1!$I$5:$I$28252,$B643,Sheet1!$L$5:$L$28252,$A643,Sheet1!$D$5:$D$28252,"储值",Sheet1!$E$5:$E$28252,"&lt;&gt;*调拨*")+SUMIFS(Sheet1!$F$5:$F$28252,Sheet1!$I$5:$I$28252,$B643,Sheet1!$L$5:$L$28252,$A643,Sheet1!$E$5:$E$28252,"*储值*",Sheet1!$D$5:$D$28252,"&lt;&gt;储值",Sheet1!$D$5:$D$28252,"&lt;&gt;内部转款",Sheet1!$D$5:$D$28252,"&lt;&gt;内部转账",Sheet1!$E$5:$E$28252,"&lt;&gt;*调拨*")</f>
        <v>0</v>
      </c>
      <c r="W643" s="32">
        <f>SUMIFS(Sheet1!$F$5:$F$28252,Sheet1!$I$5:$I$28252,$B643,Sheet1!$L$5:$L$28252,$A643,Sheet1!$D$5:$D$28252,"效期",Sheet1!$E$5:$E$28252,"&lt;&gt;*调拨*")+SUMIFS(Sheet1!$F$5:$F$28252,Sheet1!$I$5:$I$28252,$B643,Sheet1!$L$5:$L$28252,$A643,Sheet1!$E$5:$E$28252,"*效期*",Sheet1!$D$5:$D$28252,"&lt;&gt;效期",Sheet1!$D$5:$D$28252,"&lt;&gt;内部转款",Sheet1!$D$5:$D$28252,"&lt;&gt;内部转账",Sheet1!$E$5:$E$28252,"&lt;&gt;*调拨*")</f>
        <v>0</v>
      </c>
      <c r="X643" s="32">
        <f>SUMIFS(Sheet1!$F$5:$F$28252,Sheet1!$I$5:$I$28252,$B643,Sheet1!$L$5:$L$28252,$A643,Sheet1!$D$5:$D$28252,"内部转款",Sheet1!$E$5:$E$28252,"&lt;&gt;*调拨*")+SUMIFS(Sheet1!$F$5:$F$28252,Sheet1!$I$5:$I$28252,$B643,Sheet1!$L$5:$L$28252,$A643,Sheet1!$D$5:$D$28252,"内部转账",Sheet1!$E$5:$E$28252,"&lt;&gt;*调拨*")</f>
        <v>0</v>
      </c>
      <c r="Y643" s="32">
        <f t="shared" si="44"/>
        <v>0</v>
      </c>
      <c r="Z643" s="32">
        <f>SUMIFS(Sheet1!$F$5:$F$28252,Sheet1!$I$5:$I$28252,$B643,Sheet1!$L$5:$L$28252,$A643)</f>
        <v>0</v>
      </c>
      <c r="AA643" s="32">
        <f>SUMIFS(Sheet1!$G$5:$G$28252,Sheet1!$I$5:$I$28252,$B643,Sheet1!$L$5:$L$28252,$A643,Sheet1!$D$5:$D$28252,"工资",Sheet1!$E$5:$E$28252,"&lt;&gt;*调拨*")+SUMIFS(Sheet1!$G$5:$G$28252,Sheet1!$I$5:$I$28252,$B643,Sheet1!$L$5:$L$28252,$A643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43" s="32">
        <f>SUMIFS(Sheet1!$G$5:$G$28252,Sheet1!$I$5:$I$28252,$B643,Sheet1!$L$5:$L$28252,$A643,Sheet1!$D$5:$D$28252,"水费",Sheet1!$E$5:$E$28252,"&lt;&gt;*调拨*")+SUMIFS(Sheet1!$G$5:$G$28252,Sheet1!$I$5:$I$28252,$B643,Sheet1!$L$5:$L$28252,$A643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3" s="32">
        <f>SUMIFS(Sheet1!$G$5:$G$28252,Sheet1!$I$5:$I$28252,$B643,Sheet1!$L$5:$L$28252,$A643,Sheet1!$D$5:$D$28252,"电费",Sheet1!$E$5:$E$28252,"&lt;&gt;*调拨*")+SUMIFS(Sheet1!$G$5:$G$28252,Sheet1!$I$5:$I$28252,$B643,Sheet1!$L$5:$L$28252,$A643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3" s="32">
        <f>SUMIFS(Sheet1!$G$5:$G$28252,Sheet1!$I$5:$I$28252,$B643,Sheet1!$L$5:$L$28252,$A643,Sheet1!$D$5:$D$28252,"宽带费",Sheet1!$E$5:$E$28252,"&lt;&gt;*调拨*")+SUMIFS(Sheet1!$G$5:$G$28252,Sheet1!$I$5:$I$28252,$B643,Sheet1!$L$5:$L$28252,$A643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3" s="32">
        <f>SUMIFS(Sheet1!$G$5:$G$28252,Sheet1!$I$5:$I$28252,$B643,Sheet1!$L$5:$L$28252,$A643,Sheet1!$D$5:$D$28252,"办公费",Sheet1!$E$5:$E$28252,"&lt;&gt;*调拨*")+SUMIFS(Sheet1!$G$5:$G$28252,Sheet1!$I$5:$I$28252,$B643,Sheet1!$L$5:$L$28252,$A643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3" s="32">
        <f>SUMIFS(Sheet1!$G$5:$G$28252,Sheet1!$I$5:$I$28252,$B643,Sheet1!$L$5:$L$28252,$A643,Sheet1!$D$5:$D$28252,"话费",Sheet1!$E$5:$E$28252,"&lt;&gt;*调拨*")+SUMIFS(Sheet1!$G$5:$G$28252,Sheet1!$I$5:$I$28252,$B643,Sheet1!$L$5:$L$28252,$A643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3" s="32">
        <f>SUMIFS(Sheet1!$G$5:$G$28252,Sheet1!$I$5:$I$28252,$B643,Sheet1!$L$5:$L$28252,$A643,Sheet1!$D$5:$D$28252,"房租",Sheet1!$E$5:$E$28252,"&lt;&gt;*调拨*")+SUMIFS(Sheet1!$G$5:$G$28252,Sheet1!$I$5:$I$28252,$B643,Sheet1!$L$5:$L$28252,$A643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43" s="32">
        <f>SUMIFS(Sheet1!$G$5:$G$28252,Sheet1!$I$5:$I$28252,$B643,Sheet1!$L$5:$L$28252,$A643,Sheet1!$E$5:$E$28252,"*调拨*")</f>
        <v>0</v>
      </c>
      <c r="AI643" s="32">
        <f>SUMIFS(Sheet1!$G$5:$G$28252,Sheet1!$I$5:$I$28252,$B643,Sheet1!$L$5:$L$28252,$A643,Sheet1!$D$5:$D$28252,"内部转款",Sheet1!$E$5:$E$28252,"&lt;&gt;*调拨*")+SUMIFS(Sheet1!$G$5:$G$28252,Sheet1!$I$5:$I$28252,$B643,Sheet1!$L$5:$L$28252,$A643,Sheet1!$D$5:$D$28252,"内部转账",Sheet1!$E$5:$E$28252,"&lt;&gt;*调拨*")</f>
        <v>0</v>
      </c>
      <c r="AJ643" s="32">
        <f t="shared" si="45"/>
        <v>0</v>
      </c>
      <c r="AK643" s="32">
        <f>SUMIFS(Sheet1!$G$5:$G$28252,Sheet1!$I$5:$I$28252,$B643,Sheet1!$L$5:$L$28252,$A643)</f>
        <v>0</v>
      </c>
      <c r="AL643" s="32">
        <f t="shared" si="46"/>
        <v>0</v>
      </c>
    </row>
    <row r="644" ht="16.5" spans="1:38">
      <c r="A644" s="30">
        <v>202612</v>
      </c>
      <c r="B644" s="31" t="s">
        <v>274</v>
      </c>
      <c r="C644" s="32">
        <f>SUMIFS(Sheet1!$F$5:$F$28252,Sheet1!$I$5:$I$28252,$B644,Sheet1!$L$5:$L$28252,$A644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44" s="32">
        <f>SUMIFS(Sheet1!$F$5:$F$28252,Sheet1!$I$5:$I$28252,$B644,Sheet1!$L$5:$L$28252,$A644,Sheet1!$D$5:$D$28252,"医保即时拨付",Sheet1!$E$5:$E$28252,"&lt;&gt;*调拨*")+SUMIFS(Sheet1!$F$5:$F$28252,Sheet1!$I$5:$I$28252,$B644,Sheet1!$L$5:$L$28252,$A644,Sheet1!$E$5:$E$28252,"*医保即时拨付*",Sheet1!$D$5:$D$28252,"&lt;&gt;医保即时拨付",Sheet1!$D$5:$D$28252,"&lt;&gt;内部转款",Sheet1!$D$5:$D$28252,"&lt;&gt;内部转账",Sheet1!$E$5:$E$28252,"&lt;&gt;*调拨*")</f>
        <v>0</v>
      </c>
      <c r="E644" s="32">
        <f>SUMIFS(Sheet1!$F$5:$F$28252,Sheet1!$I$5:$I$28252,$B644,Sheet1!$L$5:$L$28252,$A644,Sheet1!$D$5:$D$28252,"医保",Sheet1!$E$5:$E$28252,"&lt;&gt;*调拨*",Sheet1!$E$5:$E$28252,"&lt;&gt;*医保即时拨付*")+SUMIFS(Sheet1!$F$5:$F$28252,Sheet1!$I$5:$I$28252,$B644,Sheet1!$L$5:$L$28252,$A644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44" s="32">
        <f>SUMIFS(Sheet1!$F$5:$F$28252,Sheet1!$I$5:$I$28252,$B644,Sheet1!$L$5:$L$28252,$A644,Sheet1!$D$5:$D$28252,"聚合",Sheet1!$E$5:$E$28252,"&lt;&gt;*调拨*")+SUMIFS(Sheet1!$F$5:$F$28252,Sheet1!$I$5:$I$28252,$B644,Sheet1!$L$5:$L$28252,$A644,Sheet1!$E$5:$E$28252,"*聚合*",Sheet1!$D$5:$D$28252,"&lt;&gt;聚合",Sheet1!$D$5:$D$28252,"&lt;&gt;内部转款",Sheet1!$D$5:$D$28252,"&lt;&gt;内部转账",Sheet1!$E$5:$E$28252,"&lt;&gt;*调拨*")</f>
        <v>0</v>
      </c>
      <c r="G644" s="32">
        <f>SUMIFS(Sheet1!$F$5:$F$28252,Sheet1!$I$5:$I$28252,$B644,Sheet1!$L$5:$L$28252,$A644,Sheet1!$D$5:$D$28252,"24小时微信",Sheet1!$E$5:$E$28252,"&lt;&gt;*调拨*")+SUMIFS(Sheet1!$F$5:$F$28252,Sheet1!$I$5:$I$28252,$B644,Sheet1!$L$5:$L$28252,$A644,Sheet1!$E$5:$E$28252,"*24小时微信*",Sheet1!$D$5:$D$28252,"&lt;&gt;24小时微信",Sheet1!$D$5:$D$28252,"&lt;&gt;内部转款",Sheet1!$D$5:$D$28252,"&lt;&gt;内部转账",Sheet1!$E$5:$E$28252,"&lt;&gt;*调拨*")</f>
        <v>0</v>
      </c>
      <c r="H644" s="32">
        <f>SUMIFS(Sheet1!$F$5:$F$28252,Sheet1!$I$5:$I$28252,$B644,Sheet1!$L$5:$L$28252,$A644,Sheet1!$D$5:$D$28252,"美团",Sheet1!$E$5:$E$28252,"&lt;&gt;*调拨*")+SUMIFS(Sheet1!$F$5:$F$28252,Sheet1!$I$5:$I$28252,$B644,Sheet1!$L$5:$L$28252,$A644,Sheet1!$E$5:$E$28252,"*美团*",Sheet1!$D$5:$D$28252,"&lt;&gt;美团",Sheet1!$D$5:$D$28252,"&lt;&gt;内部转款",Sheet1!$D$5:$D$28252,"&lt;&gt;内部转账",Sheet1!$E$5:$E$28252,"&lt;&gt;*调拨*")</f>
        <v>0</v>
      </c>
      <c r="I644" s="32">
        <f>SUMIFS(Sheet1!$F$5:$F$28252,Sheet1!$I$5:$I$28252,$B644,Sheet1!$L$5:$L$28252,$A644,Sheet1!$D$5:$D$28252,"饿了么",Sheet1!$E$5:$E$28252,"&lt;&gt;*调拨*")+SUMIFS(Sheet1!$F$5:$F$28252,Sheet1!$I$5:$I$28252,$B644,Sheet1!$L$5:$L$28252,$A644,Sheet1!$E$5:$E$28252,"*饿了么*",Sheet1!$D$5:$D$28252,"&lt;&gt;饿了么",Sheet1!$D$5:$D$28252,"&lt;&gt;内部转款",Sheet1!$D$5:$D$28252,"&lt;&gt;内部转账",Sheet1!$E$5:$E$28252,"&lt;&gt;*调拨*")</f>
        <v>0</v>
      </c>
      <c r="J644" s="32">
        <f>SUMIFS(Sheet1!$F$5:$F$28252,Sheet1!$I$5:$I$28252,$B644,Sheet1!$L$5:$L$28252,$A644,Sheet1!$D$5:$D$28252,"健E卡",Sheet1!$E$5:$E$28252,"&lt;&gt;*调拨*")+SUMIFS(Sheet1!$F$5:$F$28252,Sheet1!$I$5:$I$28252,$B644,Sheet1!$L$5:$L$28252,$A644,Sheet1!$E$5:$E$28252,"*健E卡*",Sheet1!$D$5:$D$28252,"&lt;&gt;健E卡",Sheet1!$D$5:$D$28252,"&lt;&gt;内部转款",Sheet1!$D$5:$D$28252,"&lt;&gt;内部转账",Sheet1!$E$5:$E$28252,"&lt;&gt;*调拨*")</f>
        <v>0</v>
      </c>
      <c r="K644" s="32">
        <f>SUMIFS(Sheet1!$F$5:$F$28252,Sheet1!$I$5:$I$28252,$B644,Sheet1!$L$5:$L$28252,$A644,Sheet1!$D$5:$D$28252,"抖音",Sheet1!$E$5:$E$28252,"&lt;&gt;*调拨*")+SUMIFS(Sheet1!$F$5:$F$28252,Sheet1!$I$5:$I$28252,$B644,Sheet1!$L$5:$L$28252,$A644,Sheet1!$E$5:$E$28252,"*抖音*",Sheet1!$D$5:$D$28252,"&lt;&gt;抖音",Sheet1!$D$5:$D$28252,"&lt;&gt;内部转款",Sheet1!$D$5:$D$28252,"&lt;&gt;内部转账",Sheet1!$E$5:$E$28252,"&lt;&gt;*调拨*")</f>
        <v>0</v>
      </c>
      <c r="L644" s="32">
        <f>SUMIFS(Sheet1!$F$5:$F$28252,Sheet1!$I$5:$I$28252,$B644,Sheet1!$L$5:$L$28252,$A644,Sheet1!$D$5:$D$28252,"医卡通",Sheet1!$E$5:$E$28252,"&lt;&gt;*调拨*")+SUMIFS(Sheet1!$F$5:$F$28252,Sheet1!$I$5:$I$28252,$B644,Sheet1!$L$5:$L$28252,$A644,Sheet1!$E$5:$E$28252,"*医卡通*",Sheet1!$D$5:$D$28252,"&lt;&gt;医卡通",Sheet1!$D$5:$D$28252,"&lt;&gt;内部转款",Sheet1!$D$5:$D$28252,"&lt;&gt;内部转账",Sheet1!$E$5:$E$28252,"&lt;&gt;*调拨*")</f>
        <v>0</v>
      </c>
      <c r="M644" s="32">
        <f>SUMIFS(Sheet1!$F$5:$F$28252,Sheet1!$I$5:$I$28252,$B644,Sheet1!$L$5:$L$28252,$A644,Sheet1!$D$5:$D$28252,"企健网",Sheet1!$E$5:$E$28252,"&lt;&gt;*调拨*")+SUMIFS(Sheet1!$F$5:$F$28252,Sheet1!$I$5:$I$28252,$B644,Sheet1!$L$5:$L$28252,$A644,Sheet1!$E$5:$E$28252,"*企健网*",Sheet1!$D$5:$D$28252,"&lt;&gt;企健网",Sheet1!$D$5:$D$28252,"&lt;&gt;内部转款",Sheet1!$D$5:$D$28252,"&lt;&gt;内部转账",Sheet1!$E$5:$E$28252,"&lt;&gt;*调拨*")</f>
        <v>0</v>
      </c>
      <c r="N644" s="32">
        <f>SUMIFS(Sheet1!$F$5:$F$28252,Sheet1!$I$5:$I$28252,$B644,Sheet1!$L$5:$L$28252,$A644,Sheet1!$D$5:$D$28252,"银联",Sheet1!$E$5:$E$28252,"&lt;&gt;*调拨*")+SUMIFS(Sheet1!$F$5:$F$28252,Sheet1!$I$5:$I$28252,$B644,Sheet1!$L$5:$L$28252,$A644,Sheet1!$E$5:$E$28252,"*银联*",Sheet1!$D$5:$D$28252,"&lt;&gt;银联",Sheet1!$D$5:$D$28252,"&lt;&gt;内部转款",Sheet1!$D$5:$D$28252,"&lt;&gt;内部转账",Sheet1!$E$5:$E$28252,"&lt;&gt;*调拨*")</f>
        <v>0</v>
      </c>
      <c r="O644" s="32">
        <f>SUMIFS(Sheet1!$F$5:$F$28252,Sheet1!$I$5:$I$28252,$B644,Sheet1!$L$5:$L$28252,$A644,Sheet1!$D$5:$D$28252,"京东",Sheet1!$E$5:$E$28252,"&lt;&gt;*调拨*")+SUMIFS(Sheet1!$F$5:$F$28252,Sheet1!$I$5:$I$28252,$B644,Sheet1!$L$5:$L$28252,$A644,Sheet1!$E$5:$E$28252,"*京东*",Sheet1!$D$5:$D$28252,"&lt;&gt;京东",Sheet1!$D$5:$D$28252,"&lt;&gt;内部转款",Sheet1!$D$5:$D$28252,"&lt;&gt;内部转账",Sheet1!$E$5:$E$28252,"&lt;&gt;*调拨*")</f>
        <v>0</v>
      </c>
      <c r="P644" s="32">
        <f>SUMIFS(Sheet1!$F$5:$F$28252,Sheet1!$I$5:$I$28252,$B644,Sheet1!$L$5:$L$28252,$A644,Sheet1!$D$5:$D$28252,"药机微信",Sheet1!$E$5:$E$28252,"&lt;&gt;*调拨*")+SUMIFS(Sheet1!$F$5:$F$28252,Sheet1!$I$5:$I$28252,$B644,Sheet1!$L$5:$L$28252,$A644,Sheet1!$E$5:$E$28252,"*药机微信*",Sheet1!$D$5:$D$28252,"&lt;&gt;药机微信",Sheet1!$D$5:$D$28252,"&lt;&gt;内部转款",Sheet1!$D$5:$D$28252,"&lt;&gt;内部转账",Sheet1!$E$5:$E$28252,"&lt;&gt;*调拨*")</f>
        <v>0</v>
      </c>
      <c r="Q644" s="32">
        <f>SUMIFS(Sheet1!$F$5:$F$28252,Sheet1!$I$5:$I$28252,$B644,Sheet1!$L$5:$L$28252,$A644,Sheet1!$D$5:$D$28252,"亲情卡",Sheet1!$E$5:$E$28252,"&lt;&gt;*调拨*")+SUMIFS(Sheet1!$F$5:$F$28252,Sheet1!$I$5:$I$28252,$B644,Sheet1!$L$5:$L$28252,$A644,Sheet1!$E$5:$E$28252,"*亲情卡*",Sheet1!$D$5:$D$28252,"&lt;&gt;亲情卡",Sheet1!$D$5:$D$28252,"&lt;&gt;内部转款",Sheet1!$D$5:$D$28252,"&lt;&gt;内部转账",Sheet1!$E$5:$E$28252,"&lt;&gt;*调拨*")</f>
        <v>0</v>
      </c>
      <c r="R644" s="32">
        <f>SUMIFS(Sheet1!$F$5:$F$28252,Sheet1!$I$5:$I$28252,$B644,Sheet1!$L$5:$L$28252,$A644,Sheet1!$D$5:$D$28252,"优惠券",Sheet1!$E$5:$E$28252,"&lt;&gt;*调拨*")+SUMIFS(Sheet1!$F$5:$F$28252,Sheet1!$I$5:$I$28252,$B644,Sheet1!$L$5:$L$28252,$A644,Sheet1!$E$5:$E$28252,"*优惠券*",Sheet1!$D$5:$D$28252,"&lt;&gt;优惠券",Sheet1!$D$5:$D$28252,"&lt;&gt;内部转款",Sheet1!$D$5:$D$28252,"&lt;&gt;内部转账",Sheet1!$E$5:$E$28252,"&lt;&gt;*调拨*")</f>
        <v>0</v>
      </c>
      <c r="S644" s="32">
        <f>SUMIFS(Sheet1!$F$5:$F$28252,Sheet1!$I$5:$I$28252,$B644,Sheet1!$L$5:$L$28252,$A644,Sheet1!$D$5:$D$28252,"代金券",Sheet1!$E$5:$E$28252,"&lt;&gt;*调拨*")+SUMIFS(Sheet1!$F$5:$F$28252,Sheet1!$I$5:$I$28252,$B644,Sheet1!$L$5:$L$28252,$A644,Sheet1!$E$5:$E$28252,"*代金券*",Sheet1!$D$5:$D$28252,"&lt;&gt;代金券",Sheet1!$D$5:$D$28252,"&lt;&gt;内部转款",Sheet1!$D$5:$D$28252,"&lt;&gt;内部转账",Sheet1!$E$5:$E$28252,"&lt;&gt;*调拨*")</f>
        <v>0</v>
      </c>
      <c r="T644" s="32">
        <f>SUMIFS(Sheet1!$F$5:$F$28252,Sheet1!$I$5:$I$28252,$B644,Sheet1!$L$5:$L$28252,$A644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644,Sheet1!$L$5:$L$28252,$A644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644,Sheet1!$L$5:$L$28252,$A644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644,Sheet1!$L$5:$L$28252,$A644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4" s="32">
        <f>SUMIFS(Sheet1!$F$5:$F$28252,Sheet1!$I$5:$I$28252,$B644,Sheet1!$L$5:$L$28252,$A644,Sheet1!$E$5:$E$28252,"*调拨*")</f>
        <v>0</v>
      </c>
      <c r="V644" s="32">
        <f>SUMIFS(Sheet1!$F$5:$F$28252,Sheet1!$I$5:$I$28252,$B644,Sheet1!$L$5:$L$28252,$A644,Sheet1!$D$5:$D$28252,"储值",Sheet1!$E$5:$E$28252,"&lt;&gt;*调拨*")+SUMIFS(Sheet1!$F$5:$F$28252,Sheet1!$I$5:$I$28252,$B644,Sheet1!$L$5:$L$28252,$A644,Sheet1!$E$5:$E$28252,"*储值*",Sheet1!$D$5:$D$28252,"&lt;&gt;储值",Sheet1!$D$5:$D$28252,"&lt;&gt;内部转款",Sheet1!$D$5:$D$28252,"&lt;&gt;内部转账",Sheet1!$E$5:$E$28252,"&lt;&gt;*调拨*")</f>
        <v>0</v>
      </c>
      <c r="W644" s="32">
        <f>SUMIFS(Sheet1!$F$5:$F$28252,Sheet1!$I$5:$I$28252,$B644,Sheet1!$L$5:$L$28252,$A644,Sheet1!$D$5:$D$28252,"效期",Sheet1!$E$5:$E$28252,"&lt;&gt;*调拨*")+SUMIFS(Sheet1!$F$5:$F$28252,Sheet1!$I$5:$I$28252,$B644,Sheet1!$L$5:$L$28252,$A644,Sheet1!$E$5:$E$28252,"*效期*",Sheet1!$D$5:$D$28252,"&lt;&gt;效期",Sheet1!$D$5:$D$28252,"&lt;&gt;内部转款",Sheet1!$D$5:$D$28252,"&lt;&gt;内部转账",Sheet1!$E$5:$E$28252,"&lt;&gt;*调拨*")</f>
        <v>0</v>
      </c>
      <c r="X644" s="32">
        <f>SUMIFS(Sheet1!$F$5:$F$28252,Sheet1!$I$5:$I$28252,$B644,Sheet1!$L$5:$L$28252,$A644,Sheet1!$D$5:$D$28252,"内部转款",Sheet1!$E$5:$E$28252,"&lt;&gt;*调拨*")+SUMIFS(Sheet1!$F$5:$F$28252,Sheet1!$I$5:$I$28252,$B644,Sheet1!$L$5:$L$28252,$A644,Sheet1!$D$5:$D$28252,"内部转账",Sheet1!$E$5:$E$28252,"&lt;&gt;*调拨*")</f>
        <v>0</v>
      </c>
      <c r="Y644" s="32">
        <f t="shared" si="44"/>
        <v>0</v>
      </c>
      <c r="Z644" s="32">
        <f>SUMIFS(Sheet1!$F$5:$F$28252,Sheet1!$I$5:$I$28252,$B644,Sheet1!$L$5:$L$28252,$A644)</f>
        <v>0</v>
      </c>
      <c r="AA644" s="32">
        <f>SUMIFS(Sheet1!$G$5:$G$28252,Sheet1!$I$5:$I$28252,$B644,Sheet1!$L$5:$L$28252,$A644,Sheet1!$D$5:$D$28252,"工资",Sheet1!$E$5:$E$28252,"&lt;&gt;*调拨*")+SUMIFS(Sheet1!$G$5:$G$28252,Sheet1!$I$5:$I$28252,$B644,Sheet1!$L$5:$L$28252,$A644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44" s="32">
        <f>SUMIFS(Sheet1!$G$5:$G$28252,Sheet1!$I$5:$I$28252,$B644,Sheet1!$L$5:$L$28252,$A644,Sheet1!$D$5:$D$28252,"水费",Sheet1!$E$5:$E$28252,"&lt;&gt;*调拨*")+SUMIFS(Sheet1!$G$5:$G$28252,Sheet1!$I$5:$I$28252,$B644,Sheet1!$L$5:$L$28252,$A644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4" s="32">
        <f>SUMIFS(Sheet1!$G$5:$G$28252,Sheet1!$I$5:$I$28252,$B644,Sheet1!$L$5:$L$28252,$A644,Sheet1!$D$5:$D$28252,"电费",Sheet1!$E$5:$E$28252,"&lt;&gt;*调拨*")+SUMIFS(Sheet1!$G$5:$G$28252,Sheet1!$I$5:$I$28252,$B644,Sheet1!$L$5:$L$28252,$A644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4" s="32">
        <f>SUMIFS(Sheet1!$G$5:$G$28252,Sheet1!$I$5:$I$28252,$B644,Sheet1!$L$5:$L$28252,$A644,Sheet1!$D$5:$D$28252,"宽带费",Sheet1!$E$5:$E$28252,"&lt;&gt;*调拨*")+SUMIFS(Sheet1!$G$5:$G$28252,Sheet1!$I$5:$I$28252,$B644,Sheet1!$L$5:$L$28252,$A644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4" s="32">
        <f>SUMIFS(Sheet1!$G$5:$G$28252,Sheet1!$I$5:$I$28252,$B644,Sheet1!$L$5:$L$28252,$A644,Sheet1!$D$5:$D$28252,"办公费",Sheet1!$E$5:$E$28252,"&lt;&gt;*调拨*")+SUMIFS(Sheet1!$G$5:$G$28252,Sheet1!$I$5:$I$28252,$B644,Sheet1!$L$5:$L$28252,$A644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4" s="32">
        <f>SUMIFS(Sheet1!$G$5:$G$28252,Sheet1!$I$5:$I$28252,$B644,Sheet1!$L$5:$L$28252,$A644,Sheet1!$D$5:$D$28252,"话费",Sheet1!$E$5:$E$28252,"&lt;&gt;*调拨*")+SUMIFS(Sheet1!$G$5:$G$28252,Sheet1!$I$5:$I$28252,$B644,Sheet1!$L$5:$L$28252,$A644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4" s="32">
        <f>SUMIFS(Sheet1!$G$5:$G$28252,Sheet1!$I$5:$I$28252,$B644,Sheet1!$L$5:$L$28252,$A644,Sheet1!$D$5:$D$28252,"房租",Sheet1!$E$5:$E$28252,"&lt;&gt;*调拨*")+SUMIFS(Sheet1!$G$5:$G$28252,Sheet1!$I$5:$I$28252,$B644,Sheet1!$L$5:$L$28252,$A644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44" s="32">
        <f>SUMIFS(Sheet1!$G$5:$G$28252,Sheet1!$I$5:$I$28252,$B644,Sheet1!$L$5:$L$28252,$A644,Sheet1!$E$5:$E$28252,"*调拨*")</f>
        <v>0</v>
      </c>
      <c r="AI644" s="32">
        <f>SUMIFS(Sheet1!$G$5:$G$28252,Sheet1!$I$5:$I$28252,$B644,Sheet1!$L$5:$L$28252,$A644,Sheet1!$D$5:$D$28252,"内部转款",Sheet1!$E$5:$E$28252,"&lt;&gt;*调拨*")+SUMIFS(Sheet1!$G$5:$G$28252,Sheet1!$I$5:$I$28252,$B644,Sheet1!$L$5:$L$28252,$A644,Sheet1!$D$5:$D$28252,"内部转账",Sheet1!$E$5:$E$28252,"&lt;&gt;*调拨*")</f>
        <v>0</v>
      </c>
      <c r="AJ644" s="32">
        <f t="shared" si="45"/>
        <v>0</v>
      </c>
      <c r="AK644" s="32">
        <f>SUMIFS(Sheet1!$G$5:$G$28252,Sheet1!$I$5:$I$28252,$B644,Sheet1!$L$5:$L$28252,$A644)</f>
        <v>0</v>
      </c>
      <c r="AL644" s="32">
        <f t="shared" si="46"/>
        <v>0</v>
      </c>
    </row>
    <row r="645" ht="16.5" spans="1:38">
      <c r="A645" s="30">
        <v>202612</v>
      </c>
      <c r="B645" s="31" t="s">
        <v>41</v>
      </c>
      <c r="C645" s="32">
        <f>SUMIFS(Sheet1!$F$5:$F$28252,Sheet1!$I$5:$I$28252,$B645,Sheet1!$L$5:$L$28252,$A645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45" s="32">
        <f>SUMIFS(Sheet1!$F$5:$F$28252,Sheet1!$I$5:$I$28252,$B645,Sheet1!$L$5:$L$28252,$A645,Sheet1!$D$5:$D$28252,"医保即时拨付",Sheet1!$E$5:$E$28252,"&lt;&gt;*调拨*")+SUMIFS(Sheet1!$F$5:$F$28252,Sheet1!$I$5:$I$28252,$B645,Sheet1!$L$5:$L$28252,$A645,Sheet1!$E$5:$E$28252,"*医保即时拨付*",Sheet1!$D$5:$D$28252,"&lt;&gt;医保即时拨付",Sheet1!$D$5:$D$28252,"&lt;&gt;内部转款",Sheet1!$D$5:$D$28252,"&lt;&gt;内部转账",Sheet1!$E$5:$E$28252,"&lt;&gt;*调拨*")</f>
        <v>0</v>
      </c>
      <c r="E645" s="32">
        <f>SUMIFS(Sheet1!$F$5:$F$28252,Sheet1!$I$5:$I$28252,$B645,Sheet1!$L$5:$L$28252,$A645,Sheet1!$D$5:$D$28252,"医保",Sheet1!$E$5:$E$28252,"&lt;&gt;*调拨*",Sheet1!$E$5:$E$28252,"&lt;&gt;*医保即时拨付*")+SUMIFS(Sheet1!$F$5:$F$28252,Sheet1!$I$5:$I$28252,$B645,Sheet1!$L$5:$L$28252,$A645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45" s="32">
        <f>SUMIFS(Sheet1!$F$5:$F$28252,Sheet1!$I$5:$I$28252,$B645,Sheet1!$L$5:$L$28252,$A645,Sheet1!$D$5:$D$28252,"聚合",Sheet1!$E$5:$E$28252,"&lt;&gt;*调拨*")+SUMIFS(Sheet1!$F$5:$F$28252,Sheet1!$I$5:$I$28252,$B645,Sheet1!$L$5:$L$28252,$A645,Sheet1!$E$5:$E$28252,"*聚合*",Sheet1!$D$5:$D$28252,"&lt;&gt;聚合",Sheet1!$D$5:$D$28252,"&lt;&gt;内部转款",Sheet1!$D$5:$D$28252,"&lt;&gt;内部转账",Sheet1!$E$5:$E$28252,"&lt;&gt;*调拨*")</f>
        <v>0</v>
      </c>
      <c r="G645" s="32">
        <f>SUMIFS(Sheet1!$F$5:$F$28252,Sheet1!$I$5:$I$28252,$B645,Sheet1!$L$5:$L$28252,$A645,Sheet1!$D$5:$D$28252,"24小时微信",Sheet1!$E$5:$E$28252,"&lt;&gt;*调拨*")+SUMIFS(Sheet1!$F$5:$F$28252,Sheet1!$I$5:$I$28252,$B645,Sheet1!$L$5:$L$28252,$A645,Sheet1!$E$5:$E$28252,"*24小时微信*",Sheet1!$D$5:$D$28252,"&lt;&gt;24小时微信",Sheet1!$D$5:$D$28252,"&lt;&gt;内部转款",Sheet1!$D$5:$D$28252,"&lt;&gt;内部转账",Sheet1!$E$5:$E$28252,"&lt;&gt;*调拨*")</f>
        <v>0</v>
      </c>
      <c r="H645" s="32">
        <f>SUMIFS(Sheet1!$F$5:$F$28252,Sheet1!$I$5:$I$28252,$B645,Sheet1!$L$5:$L$28252,$A645,Sheet1!$D$5:$D$28252,"美团",Sheet1!$E$5:$E$28252,"&lt;&gt;*调拨*")+SUMIFS(Sheet1!$F$5:$F$28252,Sheet1!$I$5:$I$28252,$B645,Sheet1!$L$5:$L$28252,$A645,Sheet1!$E$5:$E$28252,"*美团*",Sheet1!$D$5:$D$28252,"&lt;&gt;美团",Sheet1!$D$5:$D$28252,"&lt;&gt;内部转款",Sheet1!$D$5:$D$28252,"&lt;&gt;内部转账",Sheet1!$E$5:$E$28252,"&lt;&gt;*调拨*")</f>
        <v>0</v>
      </c>
      <c r="I645" s="32">
        <f>SUMIFS(Sheet1!$F$5:$F$28252,Sheet1!$I$5:$I$28252,$B645,Sheet1!$L$5:$L$28252,$A645,Sheet1!$D$5:$D$28252,"饿了么",Sheet1!$E$5:$E$28252,"&lt;&gt;*调拨*")+SUMIFS(Sheet1!$F$5:$F$28252,Sheet1!$I$5:$I$28252,$B645,Sheet1!$L$5:$L$28252,$A645,Sheet1!$E$5:$E$28252,"*饿了么*",Sheet1!$D$5:$D$28252,"&lt;&gt;饿了么",Sheet1!$D$5:$D$28252,"&lt;&gt;内部转款",Sheet1!$D$5:$D$28252,"&lt;&gt;内部转账",Sheet1!$E$5:$E$28252,"&lt;&gt;*调拨*")</f>
        <v>0</v>
      </c>
      <c r="J645" s="32">
        <f>SUMIFS(Sheet1!$F$5:$F$28252,Sheet1!$I$5:$I$28252,$B645,Sheet1!$L$5:$L$28252,$A645,Sheet1!$D$5:$D$28252,"健E卡",Sheet1!$E$5:$E$28252,"&lt;&gt;*调拨*")+SUMIFS(Sheet1!$F$5:$F$28252,Sheet1!$I$5:$I$28252,$B645,Sheet1!$L$5:$L$28252,$A645,Sheet1!$E$5:$E$28252,"*健E卡*",Sheet1!$D$5:$D$28252,"&lt;&gt;健E卡",Sheet1!$D$5:$D$28252,"&lt;&gt;内部转款",Sheet1!$D$5:$D$28252,"&lt;&gt;内部转账",Sheet1!$E$5:$E$28252,"&lt;&gt;*调拨*")</f>
        <v>0</v>
      </c>
      <c r="K645" s="32">
        <f>SUMIFS(Sheet1!$F$5:$F$28252,Sheet1!$I$5:$I$28252,$B645,Sheet1!$L$5:$L$28252,$A645,Sheet1!$D$5:$D$28252,"抖音",Sheet1!$E$5:$E$28252,"&lt;&gt;*调拨*")+SUMIFS(Sheet1!$F$5:$F$28252,Sheet1!$I$5:$I$28252,$B645,Sheet1!$L$5:$L$28252,$A645,Sheet1!$E$5:$E$28252,"*抖音*",Sheet1!$D$5:$D$28252,"&lt;&gt;抖音",Sheet1!$D$5:$D$28252,"&lt;&gt;内部转款",Sheet1!$D$5:$D$28252,"&lt;&gt;内部转账",Sheet1!$E$5:$E$28252,"&lt;&gt;*调拨*")</f>
        <v>0</v>
      </c>
      <c r="L645" s="32">
        <f>SUMIFS(Sheet1!$F$5:$F$28252,Sheet1!$I$5:$I$28252,$B645,Sheet1!$L$5:$L$28252,$A645,Sheet1!$D$5:$D$28252,"医卡通",Sheet1!$E$5:$E$28252,"&lt;&gt;*调拨*")+SUMIFS(Sheet1!$F$5:$F$28252,Sheet1!$I$5:$I$28252,$B645,Sheet1!$L$5:$L$28252,$A645,Sheet1!$E$5:$E$28252,"*医卡通*",Sheet1!$D$5:$D$28252,"&lt;&gt;医卡通",Sheet1!$D$5:$D$28252,"&lt;&gt;内部转款",Sheet1!$D$5:$D$28252,"&lt;&gt;内部转账",Sheet1!$E$5:$E$28252,"&lt;&gt;*调拨*")</f>
        <v>0</v>
      </c>
      <c r="M645" s="32">
        <f>SUMIFS(Sheet1!$F$5:$F$28252,Sheet1!$I$5:$I$28252,$B645,Sheet1!$L$5:$L$28252,$A645,Sheet1!$D$5:$D$28252,"企健网",Sheet1!$E$5:$E$28252,"&lt;&gt;*调拨*")+SUMIFS(Sheet1!$F$5:$F$28252,Sheet1!$I$5:$I$28252,$B645,Sheet1!$L$5:$L$28252,$A645,Sheet1!$E$5:$E$28252,"*企健网*",Sheet1!$D$5:$D$28252,"&lt;&gt;企健网",Sheet1!$D$5:$D$28252,"&lt;&gt;内部转款",Sheet1!$D$5:$D$28252,"&lt;&gt;内部转账",Sheet1!$E$5:$E$28252,"&lt;&gt;*调拨*")</f>
        <v>0</v>
      </c>
      <c r="N645" s="32">
        <f>SUMIFS(Sheet1!$F$5:$F$28252,Sheet1!$I$5:$I$28252,$B645,Sheet1!$L$5:$L$28252,$A645,Sheet1!$D$5:$D$28252,"银联",Sheet1!$E$5:$E$28252,"&lt;&gt;*调拨*")+SUMIFS(Sheet1!$F$5:$F$28252,Sheet1!$I$5:$I$28252,$B645,Sheet1!$L$5:$L$28252,$A645,Sheet1!$E$5:$E$28252,"*银联*",Sheet1!$D$5:$D$28252,"&lt;&gt;银联",Sheet1!$D$5:$D$28252,"&lt;&gt;内部转款",Sheet1!$D$5:$D$28252,"&lt;&gt;内部转账",Sheet1!$E$5:$E$28252,"&lt;&gt;*调拨*")</f>
        <v>0</v>
      </c>
      <c r="O645" s="32">
        <f>SUMIFS(Sheet1!$F$5:$F$28252,Sheet1!$I$5:$I$28252,$B645,Sheet1!$L$5:$L$28252,$A645,Sheet1!$D$5:$D$28252,"京东",Sheet1!$E$5:$E$28252,"&lt;&gt;*调拨*")+SUMIFS(Sheet1!$F$5:$F$28252,Sheet1!$I$5:$I$28252,$B645,Sheet1!$L$5:$L$28252,$A645,Sheet1!$E$5:$E$28252,"*京东*",Sheet1!$D$5:$D$28252,"&lt;&gt;京东",Sheet1!$D$5:$D$28252,"&lt;&gt;内部转款",Sheet1!$D$5:$D$28252,"&lt;&gt;内部转账",Sheet1!$E$5:$E$28252,"&lt;&gt;*调拨*")</f>
        <v>0</v>
      </c>
      <c r="P645" s="32">
        <f>SUMIFS(Sheet1!$F$5:$F$28252,Sheet1!$I$5:$I$28252,$B645,Sheet1!$L$5:$L$28252,$A645,Sheet1!$D$5:$D$28252,"药机微信",Sheet1!$E$5:$E$28252,"&lt;&gt;*调拨*")+SUMIFS(Sheet1!$F$5:$F$28252,Sheet1!$I$5:$I$28252,$B645,Sheet1!$L$5:$L$28252,$A645,Sheet1!$E$5:$E$28252,"*药机微信*",Sheet1!$D$5:$D$28252,"&lt;&gt;药机微信",Sheet1!$D$5:$D$28252,"&lt;&gt;内部转款",Sheet1!$D$5:$D$28252,"&lt;&gt;内部转账",Sheet1!$E$5:$E$28252,"&lt;&gt;*调拨*")</f>
        <v>0</v>
      </c>
      <c r="Q645" s="32">
        <f>SUMIFS(Sheet1!$F$5:$F$28252,Sheet1!$I$5:$I$28252,$B645,Sheet1!$L$5:$L$28252,$A645,Sheet1!$D$5:$D$28252,"亲情卡",Sheet1!$E$5:$E$28252,"&lt;&gt;*调拨*")+SUMIFS(Sheet1!$F$5:$F$28252,Sheet1!$I$5:$I$28252,$B645,Sheet1!$L$5:$L$28252,$A645,Sheet1!$E$5:$E$28252,"*亲情卡*",Sheet1!$D$5:$D$28252,"&lt;&gt;亲情卡",Sheet1!$D$5:$D$28252,"&lt;&gt;内部转款",Sheet1!$D$5:$D$28252,"&lt;&gt;内部转账",Sheet1!$E$5:$E$28252,"&lt;&gt;*调拨*")</f>
        <v>0</v>
      </c>
      <c r="R645" s="32">
        <f>SUMIFS(Sheet1!$F$5:$F$28252,Sheet1!$I$5:$I$28252,$B645,Sheet1!$L$5:$L$28252,$A645,Sheet1!$D$5:$D$28252,"优惠券",Sheet1!$E$5:$E$28252,"&lt;&gt;*调拨*")+SUMIFS(Sheet1!$F$5:$F$28252,Sheet1!$I$5:$I$28252,$B645,Sheet1!$L$5:$L$28252,$A645,Sheet1!$E$5:$E$28252,"*优惠券*",Sheet1!$D$5:$D$28252,"&lt;&gt;优惠券",Sheet1!$D$5:$D$28252,"&lt;&gt;内部转款",Sheet1!$D$5:$D$28252,"&lt;&gt;内部转账",Sheet1!$E$5:$E$28252,"&lt;&gt;*调拨*")</f>
        <v>0</v>
      </c>
      <c r="S645" s="32">
        <f>SUMIFS(Sheet1!$F$5:$F$28252,Sheet1!$I$5:$I$28252,$B645,Sheet1!$L$5:$L$28252,$A645,Sheet1!$D$5:$D$28252,"代金券",Sheet1!$E$5:$E$28252,"&lt;&gt;*调拨*")+SUMIFS(Sheet1!$F$5:$F$28252,Sheet1!$I$5:$I$28252,$B645,Sheet1!$L$5:$L$28252,$A645,Sheet1!$E$5:$E$28252,"*代金券*",Sheet1!$D$5:$D$28252,"&lt;&gt;代金券",Sheet1!$D$5:$D$28252,"&lt;&gt;内部转款",Sheet1!$D$5:$D$28252,"&lt;&gt;内部转账",Sheet1!$E$5:$E$28252,"&lt;&gt;*调拨*")</f>
        <v>0</v>
      </c>
      <c r="T645" s="32">
        <f>SUMIFS(Sheet1!$F$5:$F$28252,Sheet1!$I$5:$I$28252,$B645,Sheet1!$L$5:$L$28252,$A645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645,Sheet1!$L$5:$L$28252,$A645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645,Sheet1!$L$5:$L$28252,$A645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645,Sheet1!$L$5:$L$28252,$A645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5" s="32">
        <f>SUMIFS(Sheet1!$F$5:$F$28252,Sheet1!$I$5:$I$28252,$B645,Sheet1!$L$5:$L$28252,$A645,Sheet1!$E$5:$E$28252,"*调拨*")</f>
        <v>0</v>
      </c>
      <c r="V645" s="32">
        <f>SUMIFS(Sheet1!$F$5:$F$28252,Sheet1!$I$5:$I$28252,$B645,Sheet1!$L$5:$L$28252,$A645,Sheet1!$D$5:$D$28252,"储值",Sheet1!$E$5:$E$28252,"&lt;&gt;*调拨*")+SUMIFS(Sheet1!$F$5:$F$28252,Sheet1!$I$5:$I$28252,$B645,Sheet1!$L$5:$L$28252,$A645,Sheet1!$E$5:$E$28252,"*储值*",Sheet1!$D$5:$D$28252,"&lt;&gt;储值",Sheet1!$D$5:$D$28252,"&lt;&gt;内部转款",Sheet1!$D$5:$D$28252,"&lt;&gt;内部转账",Sheet1!$E$5:$E$28252,"&lt;&gt;*调拨*")</f>
        <v>0</v>
      </c>
      <c r="W645" s="32">
        <f>SUMIFS(Sheet1!$F$5:$F$28252,Sheet1!$I$5:$I$28252,$B645,Sheet1!$L$5:$L$28252,$A645,Sheet1!$D$5:$D$28252,"效期",Sheet1!$E$5:$E$28252,"&lt;&gt;*调拨*")+SUMIFS(Sheet1!$F$5:$F$28252,Sheet1!$I$5:$I$28252,$B645,Sheet1!$L$5:$L$28252,$A645,Sheet1!$E$5:$E$28252,"*效期*",Sheet1!$D$5:$D$28252,"&lt;&gt;效期",Sheet1!$D$5:$D$28252,"&lt;&gt;内部转款",Sheet1!$D$5:$D$28252,"&lt;&gt;内部转账",Sheet1!$E$5:$E$28252,"&lt;&gt;*调拨*")</f>
        <v>0</v>
      </c>
      <c r="X645" s="32">
        <f>SUMIFS(Sheet1!$F$5:$F$28252,Sheet1!$I$5:$I$28252,$B645,Sheet1!$L$5:$L$28252,$A645,Sheet1!$D$5:$D$28252,"内部转款",Sheet1!$E$5:$E$28252,"&lt;&gt;*调拨*")+SUMIFS(Sheet1!$F$5:$F$28252,Sheet1!$I$5:$I$28252,$B645,Sheet1!$L$5:$L$28252,$A645,Sheet1!$D$5:$D$28252,"内部转账",Sheet1!$E$5:$E$28252,"&lt;&gt;*调拨*")</f>
        <v>0</v>
      </c>
      <c r="Y645" s="32">
        <f t="shared" si="44"/>
        <v>0</v>
      </c>
      <c r="Z645" s="32">
        <f>SUMIFS(Sheet1!$F$5:$F$28252,Sheet1!$I$5:$I$28252,$B645,Sheet1!$L$5:$L$28252,$A645)</f>
        <v>0</v>
      </c>
      <c r="AA645" s="32">
        <f>SUMIFS(Sheet1!$G$5:$G$28252,Sheet1!$I$5:$I$28252,$B645,Sheet1!$L$5:$L$28252,$A645,Sheet1!$D$5:$D$28252,"工资",Sheet1!$E$5:$E$28252,"&lt;&gt;*调拨*")+SUMIFS(Sheet1!$G$5:$G$28252,Sheet1!$I$5:$I$28252,$B645,Sheet1!$L$5:$L$28252,$A645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45" s="32">
        <f>SUMIFS(Sheet1!$G$5:$G$28252,Sheet1!$I$5:$I$28252,$B645,Sheet1!$L$5:$L$28252,$A645,Sheet1!$D$5:$D$28252,"水费",Sheet1!$E$5:$E$28252,"&lt;&gt;*调拨*")+SUMIFS(Sheet1!$G$5:$G$28252,Sheet1!$I$5:$I$28252,$B645,Sheet1!$L$5:$L$28252,$A645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5" s="32">
        <f>SUMIFS(Sheet1!$G$5:$G$28252,Sheet1!$I$5:$I$28252,$B645,Sheet1!$L$5:$L$28252,$A645,Sheet1!$D$5:$D$28252,"电费",Sheet1!$E$5:$E$28252,"&lt;&gt;*调拨*")+SUMIFS(Sheet1!$G$5:$G$28252,Sheet1!$I$5:$I$28252,$B645,Sheet1!$L$5:$L$28252,$A645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5" s="32">
        <f>SUMIFS(Sheet1!$G$5:$G$28252,Sheet1!$I$5:$I$28252,$B645,Sheet1!$L$5:$L$28252,$A645,Sheet1!$D$5:$D$28252,"宽带费",Sheet1!$E$5:$E$28252,"&lt;&gt;*调拨*")+SUMIFS(Sheet1!$G$5:$G$28252,Sheet1!$I$5:$I$28252,$B645,Sheet1!$L$5:$L$28252,$A645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5" s="32">
        <f>SUMIFS(Sheet1!$G$5:$G$28252,Sheet1!$I$5:$I$28252,$B645,Sheet1!$L$5:$L$28252,$A645,Sheet1!$D$5:$D$28252,"办公费",Sheet1!$E$5:$E$28252,"&lt;&gt;*调拨*")+SUMIFS(Sheet1!$G$5:$G$28252,Sheet1!$I$5:$I$28252,$B645,Sheet1!$L$5:$L$28252,$A645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5" s="32">
        <f>SUMIFS(Sheet1!$G$5:$G$28252,Sheet1!$I$5:$I$28252,$B645,Sheet1!$L$5:$L$28252,$A645,Sheet1!$D$5:$D$28252,"话费",Sheet1!$E$5:$E$28252,"&lt;&gt;*调拨*")+SUMIFS(Sheet1!$G$5:$G$28252,Sheet1!$I$5:$I$28252,$B645,Sheet1!$L$5:$L$28252,$A645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5" s="32">
        <f>SUMIFS(Sheet1!$G$5:$G$28252,Sheet1!$I$5:$I$28252,$B645,Sheet1!$L$5:$L$28252,$A645,Sheet1!$D$5:$D$28252,"房租",Sheet1!$E$5:$E$28252,"&lt;&gt;*调拨*")+SUMIFS(Sheet1!$G$5:$G$28252,Sheet1!$I$5:$I$28252,$B645,Sheet1!$L$5:$L$28252,$A645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45" s="32">
        <f>SUMIFS(Sheet1!$G$5:$G$28252,Sheet1!$I$5:$I$28252,$B645,Sheet1!$L$5:$L$28252,$A645,Sheet1!$E$5:$E$28252,"*调拨*")</f>
        <v>0</v>
      </c>
      <c r="AI645" s="32">
        <f>SUMIFS(Sheet1!$G$5:$G$28252,Sheet1!$I$5:$I$28252,$B645,Sheet1!$L$5:$L$28252,$A645,Sheet1!$D$5:$D$28252,"内部转款",Sheet1!$E$5:$E$28252,"&lt;&gt;*调拨*")+SUMIFS(Sheet1!$G$5:$G$28252,Sheet1!$I$5:$I$28252,$B645,Sheet1!$L$5:$L$28252,$A645,Sheet1!$D$5:$D$28252,"内部转账",Sheet1!$E$5:$E$28252,"&lt;&gt;*调拨*")</f>
        <v>0</v>
      </c>
      <c r="AJ645" s="32">
        <f t="shared" si="45"/>
        <v>0</v>
      </c>
      <c r="AK645" s="32">
        <f>SUMIFS(Sheet1!$G$5:$G$28252,Sheet1!$I$5:$I$28252,$B645,Sheet1!$L$5:$L$28252,$A645)</f>
        <v>0</v>
      </c>
      <c r="AL645" s="32">
        <f t="shared" si="46"/>
        <v>0</v>
      </c>
    </row>
    <row r="646" ht="16.5" spans="1:38">
      <c r="A646" s="30">
        <v>202612</v>
      </c>
      <c r="B646" s="31" t="s">
        <v>52</v>
      </c>
      <c r="C646" s="32">
        <f>SUMIFS(Sheet1!$F$5:$F$28252,Sheet1!$I$5:$I$28252,$B646,Sheet1!$L$5:$L$28252,$A646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46" s="32">
        <f>SUMIFS(Sheet1!$F$5:$F$28252,Sheet1!$I$5:$I$28252,$B646,Sheet1!$L$5:$L$28252,$A646,Sheet1!$D$5:$D$28252,"医保即时拨付",Sheet1!$E$5:$E$28252,"&lt;&gt;*调拨*")+SUMIFS(Sheet1!$F$5:$F$28252,Sheet1!$I$5:$I$28252,$B646,Sheet1!$L$5:$L$28252,$A646,Sheet1!$E$5:$E$28252,"*医保即时拨付*",Sheet1!$D$5:$D$28252,"&lt;&gt;医保即时拨付",Sheet1!$D$5:$D$28252,"&lt;&gt;内部转款",Sheet1!$D$5:$D$28252,"&lt;&gt;内部转账",Sheet1!$E$5:$E$28252,"&lt;&gt;*调拨*")</f>
        <v>0</v>
      </c>
      <c r="E646" s="32">
        <f>SUMIFS(Sheet1!$F$5:$F$28252,Sheet1!$I$5:$I$28252,$B646,Sheet1!$L$5:$L$28252,$A646,Sheet1!$D$5:$D$28252,"医保",Sheet1!$E$5:$E$28252,"&lt;&gt;*调拨*",Sheet1!$E$5:$E$28252,"&lt;&gt;*医保即时拨付*")+SUMIFS(Sheet1!$F$5:$F$28252,Sheet1!$I$5:$I$28252,$B646,Sheet1!$L$5:$L$28252,$A646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46" s="32">
        <f>SUMIFS(Sheet1!$F$5:$F$28252,Sheet1!$I$5:$I$28252,$B646,Sheet1!$L$5:$L$28252,$A646,Sheet1!$D$5:$D$28252,"聚合",Sheet1!$E$5:$E$28252,"&lt;&gt;*调拨*")+SUMIFS(Sheet1!$F$5:$F$28252,Sheet1!$I$5:$I$28252,$B646,Sheet1!$L$5:$L$28252,$A646,Sheet1!$E$5:$E$28252,"*聚合*",Sheet1!$D$5:$D$28252,"&lt;&gt;聚合",Sheet1!$D$5:$D$28252,"&lt;&gt;内部转款",Sheet1!$D$5:$D$28252,"&lt;&gt;内部转账",Sheet1!$E$5:$E$28252,"&lt;&gt;*调拨*")</f>
        <v>0</v>
      </c>
      <c r="G646" s="32">
        <f>SUMIFS(Sheet1!$F$5:$F$28252,Sheet1!$I$5:$I$28252,$B646,Sheet1!$L$5:$L$28252,$A646,Sheet1!$D$5:$D$28252,"24小时微信",Sheet1!$E$5:$E$28252,"&lt;&gt;*调拨*")+SUMIFS(Sheet1!$F$5:$F$28252,Sheet1!$I$5:$I$28252,$B646,Sheet1!$L$5:$L$28252,$A646,Sheet1!$E$5:$E$28252,"*24小时微信*",Sheet1!$D$5:$D$28252,"&lt;&gt;24小时微信",Sheet1!$D$5:$D$28252,"&lt;&gt;内部转款",Sheet1!$D$5:$D$28252,"&lt;&gt;内部转账",Sheet1!$E$5:$E$28252,"&lt;&gt;*调拨*")</f>
        <v>0</v>
      </c>
      <c r="H646" s="32">
        <f>SUMIFS(Sheet1!$F$5:$F$28252,Sheet1!$I$5:$I$28252,$B646,Sheet1!$L$5:$L$28252,$A646,Sheet1!$D$5:$D$28252,"美团",Sheet1!$E$5:$E$28252,"&lt;&gt;*调拨*")+SUMIFS(Sheet1!$F$5:$F$28252,Sheet1!$I$5:$I$28252,$B646,Sheet1!$L$5:$L$28252,$A646,Sheet1!$E$5:$E$28252,"*美团*",Sheet1!$D$5:$D$28252,"&lt;&gt;美团",Sheet1!$D$5:$D$28252,"&lt;&gt;内部转款",Sheet1!$D$5:$D$28252,"&lt;&gt;内部转账",Sheet1!$E$5:$E$28252,"&lt;&gt;*调拨*")</f>
        <v>0</v>
      </c>
      <c r="I646" s="32">
        <f>SUMIFS(Sheet1!$F$5:$F$28252,Sheet1!$I$5:$I$28252,$B646,Sheet1!$L$5:$L$28252,$A646,Sheet1!$D$5:$D$28252,"饿了么",Sheet1!$E$5:$E$28252,"&lt;&gt;*调拨*")+SUMIFS(Sheet1!$F$5:$F$28252,Sheet1!$I$5:$I$28252,$B646,Sheet1!$L$5:$L$28252,$A646,Sheet1!$E$5:$E$28252,"*饿了么*",Sheet1!$D$5:$D$28252,"&lt;&gt;饿了么",Sheet1!$D$5:$D$28252,"&lt;&gt;内部转款",Sheet1!$D$5:$D$28252,"&lt;&gt;内部转账",Sheet1!$E$5:$E$28252,"&lt;&gt;*调拨*")</f>
        <v>0</v>
      </c>
      <c r="J646" s="32">
        <f>SUMIFS(Sheet1!$F$5:$F$28252,Sheet1!$I$5:$I$28252,$B646,Sheet1!$L$5:$L$28252,$A646,Sheet1!$D$5:$D$28252,"健E卡",Sheet1!$E$5:$E$28252,"&lt;&gt;*调拨*")+SUMIFS(Sheet1!$F$5:$F$28252,Sheet1!$I$5:$I$28252,$B646,Sheet1!$L$5:$L$28252,$A646,Sheet1!$E$5:$E$28252,"*健E卡*",Sheet1!$D$5:$D$28252,"&lt;&gt;健E卡",Sheet1!$D$5:$D$28252,"&lt;&gt;内部转款",Sheet1!$D$5:$D$28252,"&lt;&gt;内部转账",Sheet1!$E$5:$E$28252,"&lt;&gt;*调拨*")</f>
        <v>0</v>
      </c>
      <c r="K646" s="32">
        <f>SUMIFS(Sheet1!$F$5:$F$28252,Sheet1!$I$5:$I$28252,$B646,Sheet1!$L$5:$L$28252,$A646,Sheet1!$D$5:$D$28252,"抖音",Sheet1!$E$5:$E$28252,"&lt;&gt;*调拨*")+SUMIFS(Sheet1!$F$5:$F$28252,Sheet1!$I$5:$I$28252,$B646,Sheet1!$L$5:$L$28252,$A646,Sheet1!$E$5:$E$28252,"*抖音*",Sheet1!$D$5:$D$28252,"&lt;&gt;抖音",Sheet1!$D$5:$D$28252,"&lt;&gt;内部转款",Sheet1!$D$5:$D$28252,"&lt;&gt;内部转账",Sheet1!$E$5:$E$28252,"&lt;&gt;*调拨*")</f>
        <v>0</v>
      </c>
      <c r="L646" s="32">
        <f>SUMIFS(Sheet1!$F$5:$F$28252,Sheet1!$I$5:$I$28252,$B646,Sheet1!$L$5:$L$28252,$A646,Sheet1!$D$5:$D$28252,"医卡通",Sheet1!$E$5:$E$28252,"&lt;&gt;*调拨*")+SUMIFS(Sheet1!$F$5:$F$28252,Sheet1!$I$5:$I$28252,$B646,Sheet1!$L$5:$L$28252,$A646,Sheet1!$E$5:$E$28252,"*医卡通*",Sheet1!$D$5:$D$28252,"&lt;&gt;医卡通",Sheet1!$D$5:$D$28252,"&lt;&gt;内部转款",Sheet1!$D$5:$D$28252,"&lt;&gt;内部转账",Sheet1!$E$5:$E$28252,"&lt;&gt;*调拨*")</f>
        <v>0</v>
      </c>
      <c r="M646" s="32">
        <f>SUMIFS(Sheet1!$F$5:$F$28252,Sheet1!$I$5:$I$28252,$B646,Sheet1!$L$5:$L$28252,$A646,Sheet1!$D$5:$D$28252,"企健网",Sheet1!$E$5:$E$28252,"&lt;&gt;*调拨*")+SUMIFS(Sheet1!$F$5:$F$28252,Sheet1!$I$5:$I$28252,$B646,Sheet1!$L$5:$L$28252,$A646,Sheet1!$E$5:$E$28252,"*企健网*",Sheet1!$D$5:$D$28252,"&lt;&gt;企健网",Sheet1!$D$5:$D$28252,"&lt;&gt;内部转款",Sheet1!$D$5:$D$28252,"&lt;&gt;内部转账",Sheet1!$E$5:$E$28252,"&lt;&gt;*调拨*")</f>
        <v>0</v>
      </c>
      <c r="N646" s="32">
        <f>SUMIFS(Sheet1!$F$5:$F$28252,Sheet1!$I$5:$I$28252,$B646,Sheet1!$L$5:$L$28252,$A646,Sheet1!$D$5:$D$28252,"银联",Sheet1!$E$5:$E$28252,"&lt;&gt;*调拨*")+SUMIFS(Sheet1!$F$5:$F$28252,Sheet1!$I$5:$I$28252,$B646,Sheet1!$L$5:$L$28252,$A646,Sheet1!$E$5:$E$28252,"*银联*",Sheet1!$D$5:$D$28252,"&lt;&gt;银联",Sheet1!$D$5:$D$28252,"&lt;&gt;内部转款",Sheet1!$D$5:$D$28252,"&lt;&gt;内部转账",Sheet1!$E$5:$E$28252,"&lt;&gt;*调拨*")</f>
        <v>0</v>
      </c>
      <c r="O646" s="32">
        <f>SUMIFS(Sheet1!$F$5:$F$28252,Sheet1!$I$5:$I$28252,$B646,Sheet1!$L$5:$L$28252,$A646,Sheet1!$D$5:$D$28252,"京东",Sheet1!$E$5:$E$28252,"&lt;&gt;*调拨*")+SUMIFS(Sheet1!$F$5:$F$28252,Sheet1!$I$5:$I$28252,$B646,Sheet1!$L$5:$L$28252,$A646,Sheet1!$E$5:$E$28252,"*京东*",Sheet1!$D$5:$D$28252,"&lt;&gt;京东",Sheet1!$D$5:$D$28252,"&lt;&gt;内部转款",Sheet1!$D$5:$D$28252,"&lt;&gt;内部转账",Sheet1!$E$5:$E$28252,"&lt;&gt;*调拨*")</f>
        <v>0</v>
      </c>
      <c r="P646" s="32">
        <f>SUMIFS(Sheet1!$F$5:$F$28252,Sheet1!$I$5:$I$28252,$B646,Sheet1!$L$5:$L$28252,$A646,Sheet1!$D$5:$D$28252,"药机微信",Sheet1!$E$5:$E$28252,"&lt;&gt;*调拨*")+SUMIFS(Sheet1!$F$5:$F$28252,Sheet1!$I$5:$I$28252,$B646,Sheet1!$L$5:$L$28252,$A646,Sheet1!$E$5:$E$28252,"*药机微信*",Sheet1!$D$5:$D$28252,"&lt;&gt;药机微信",Sheet1!$D$5:$D$28252,"&lt;&gt;内部转款",Sheet1!$D$5:$D$28252,"&lt;&gt;内部转账",Sheet1!$E$5:$E$28252,"&lt;&gt;*调拨*")</f>
        <v>0</v>
      </c>
      <c r="Q646" s="32">
        <f>SUMIFS(Sheet1!$F$5:$F$28252,Sheet1!$I$5:$I$28252,$B646,Sheet1!$L$5:$L$28252,$A646,Sheet1!$D$5:$D$28252,"亲情卡",Sheet1!$E$5:$E$28252,"&lt;&gt;*调拨*")+SUMIFS(Sheet1!$F$5:$F$28252,Sheet1!$I$5:$I$28252,$B646,Sheet1!$L$5:$L$28252,$A646,Sheet1!$E$5:$E$28252,"*亲情卡*",Sheet1!$D$5:$D$28252,"&lt;&gt;亲情卡",Sheet1!$D$5:$D$28252,"&lt;&gt;内部转款",Sheet1!$D$5:$D$28252,"&lt;&gt;内部转账",Sheet1!$E$5:$E$28252,"&lt;&gt;*调拨*")</f>
        <v>0</v>
      </c>
      <c r="R646" s="32">
        <f>SUMIFS(Sheet1!$F$5:$F$28252,Sheet1!$I$5:$I$28252,$B646,Sheet1!$L$5:$L$28252,$A646,Sheet1!$D$5:$D$28252,"优惠券",Sheet1!$E$5:$E$28252,"&lt;&gt;*调拨*")+SUMIFS(Sheet1!$F$5:$F$28252,Sheet1!$I$5:$I$28252,$B646,Sheet1!$L$5:$L$28252,$A646,Sheet1!$E$5:$E$28252,"*优惠券*",Sheet1!$D$5:$D$28252,"&lt;&gt;优惠券",Sheet1!$D$5:$D$28252,"&lt;&gt;内部转款",Sheet1!$D$5:$D$28252,"&lt;&gt;内部转账",Sheet1!$E$5:$E$28252,"&lt;&gt;*调拨*")</f>
        <v>0</v>
      </c>
      <c r="S646" s="32">
        <f>SUMIFS(Sheet1!$F$5:$F$28252,Sheet1!$I$5:$I$28252,$B646,Sheet1!$L$5:$L$28252,$A646,Sheet1!$D$5:$D$28252,"代金券",Sheet1!$E$5:$E$28252,"&lt;&gt;*调拨*")+SUMIFS(Sheet1!$F$5:$F$28252,Sheet1!$I$5:$I$28252,$B646,Sheet1!$L$5:$L$28252,$A646,Sheet1!$E$5:$E$28252,"*代金券*",Sheet1!$D$5:$D$28252,"&lt;&gt;代金券",Sheet1!$D$5:$D$28252,"&lt;&gt;内部转款",Sheet1!$D$5:$D$28252,"&lt;&gt;内部转账",Sheet1!$E$5:$E$28252,"&lt;&gt;*调拨*")</f>
        <v>0</v>
      </c>
      <c r="T646" s="32">
        <f>SUMIFS(Sheet1!$F$5:$F$28252,Sheet1!$I$5:$I$28252,$B646,Sheet1!$L$5:$L$28252,$A646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646,Sheet1!$L$5:$L$28252,$A646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646,Sheet1!$L$5:$L$28252,$A646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646,Sheet1!$L$5:$L$28252,$A646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6" s="32">
        <f>SUMIFS(Sheet1!$F$5:$F$28252,Sheet1!$I$5:$I$28252,$B646,Sheet1!$L$5:$L$28252,$A646,Sheet1!$E$5:$E$28252,"*调拨*")</f>
        <v>0</v>
      </c>
      <c r="V646" s="32">
        <f>SUMIFS(Sheet1!$F$5:$F$28252,Sheet1!$I$5:$I$28252,$B646,Sheet1!$L$5:$L$28252,$A646,Sheet1!$D$5:$D$28252,"储值",Sheet1!$E$5:$E$28252,"&lt;&gt;*调拨*")+SUMIFS(Sheet1!$F$5:$F$28252,Sheet1!$I$5:$I$28252,$B646,Sheet1!$L$5:$L$28252,$A646,Sheet1!$E$5:$E$28252,"*储值*",Sheet1!$D$5:$D$28252,"&lt;&gt;储值",Sheet1!$D$5:$D$28252,"&lt;&gt;内部转款",Sheet1!$D$5:$D$28252,"&lt;&gt;内部转账",Sheet1!$E$5:$E$28252,"&lt;&gt;*调拨*")</f>
        <v>0</v>
      </c>
      <c r="W646" s="32">
        <f>SUMIFS(Sheet1!$F$5:$F$28252,Sheet1!$I$5:$I$28252,$B646,Sheet1!$L$5:$L$28252,$A646,Sheet1!$D$5:$D$28252,"效期",Sheet1!$E$5:$E$28252,"&lt;&gt;*调拨*")+SUMIFS(Sheet1!$F$5:$F$28252,Sheet1!$I$5:$I$28252,$B646,Sheet1!$L$5:$L$28252,$A646,Sheet1!$E$5:$E$28252,"*效期*",Sheet1!$D$5:$D$28252,"&lt;&gt;效期",Sheet1!$D$5:$D$28252,"&lt;&gt;内部转款",Sheet1!$D$5:$D$28252,"&lt;&gt;内部转账",Sheet1!$E$5:$E$28252,"&lt;&gt;*调拨*")</f>
        <v>0</v>
      </c>
      <c r="X646" s="32">
        <f>SUMIFS(Sheet1!$F$5:$F$28252,Sheet1!$I$5:$I$28252,$B646,Sheet1!$L$5:$L$28252,$A646,Sheet1!$D$5:$D$28252,"内部转款",Sheet1!$E$5:$E$28252,"&lt;&gt;*调拨*")+SUMIFS(Sheet1!$F$5:$F$28252,Sheet1!$I$5:$I$28252,$B646,Sheet1!$L$5:$L$28252,$A646,Sheet1!$D$5:$D$28252,"内部转账",Sheet1!$E$5:$E$28252,"&lt;&gt;*调拨*")</f>
        <v>0</v>
      </c>
      <c r="Y646" s="32">
        <f t="shared" si="44"/>
        <v>0</v>
      </c>
      <c r="Z646" s="32">
        <f>SUMIFS(Sheet1!$F$5:$F$28252,Sheet1!$I$5:$I$28252,$B646,Sheet1!$L$5:$L$28252,$A646)</f>
        <v>0</v>
      </c>
      <c r="AA646" s="32">
        <f>SUMIFS(Sheet1!$G$5:$G$28252,Sheet1!$I$5:$I$28252,$B646,Sheet1!$L$5:$L$28252,$A646,Sheet1!$D$5:$D$28252,"工资",Sheet1!$E$5:$E$28252,"&lt;&gt;*调拨*")+SUMIFS(Sheet1!$G$5:$G$28252,Sheet1!$I$5:$I$28252,$B646,Sheet1!$L$5:$L$28252,$A646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46" s="32">
        <f>SUMIFS(Sheet1!$G$5:$G$28252,Sheet1!$I$5:$I$28252,$B646,Sheet1!$L$5:$L$28252,$A646,Sheet1!$D$5:$D$28252,"水费",Sheet1!$E$5:$E$28252,"&lt;&gt;*调拨*")+SUMIFS(Sheet1!$G$5:$G$28252,Sheet1!$I$5:$I$28252,$B646,Sheet1!$L$5:$L$28252,$A646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6" s="32">
        <f>SUMIFS(Sheet1!$G$5:$G$28252,Sheet1!$I$5:$I$28252,$B646,Sheet1!$L$5:$L$28252,$A646,Sheet1!$D$5:$D$28252,"电费",Sheet1!$E$5:$E$28252,"&lt;&gt;*调拨*")+SUMIFS(Sheet1!$G$5:$G$28252,Sheet1!$I$5:$I$28252,$B646,Sheet1!$L$5:$L$28252,$A646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6" s="32">
        <f>SUMIFS(Sheet1!$G$5:$G$28252,Sheet1!$I$5:$I$28252,$B646,Sheet1!$L$5:$L$28252,$A646,Sheet1!$D$5:$D$28252,"宽带费",Sheet1!$E$5:$E$28252,"&lt;&gt;*调拨*")+SUMIFS(Sheet1!$G$5:$G$28252,Sheet1!$I$5:$I$28252,$B646,Sheet1!$L$5:$L$28252,$A646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6" s="32">
        <f>SUMIFS(Sheet1!$G$5:$G$28252,Sheet1!$I$5:$I$28252,$B646,Sheet1!$L$5:$L$28252,$A646,Sheet1!$D$5:$D$28252,"办公费",Sheet1!$E$5:$E$28252,"&lt;&gt;*调拨*")+SUMIFS(Sheet1!$G$5:$G$28252,Sheet1!$I$5:$I$28252,$B646,Sheet1!$L$5:$L$28252,$A646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6" s="32">
        <f>SUMIFS(Sheet1!$G$5:$G$28252,Sheet1!$I$5:$I$28252,$B646,Sheet1!$L$5:$L$28252,$A646,Sheet1!$D$5:$D$28252,"话费",Sheet1!$E$5:$E$28252,"&lt;&gt;*调拨*")+SUMIFS(Sheet1!$G$5:$G$28252,Sheet1!$I$5:$I$28252,$B646,Sheet1!$L$5:$L$28252,$A646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6" s="32">
        <f>SUMIFS(Sheet1!$G$5:$G$28252,Sheet1!$I$5:$I$28252,$B646,Sheet1!$L$5:$L$28252,$A646,Sheet1!$D$5:$D$28252,"房租",Sheet1!$E$5:$E$28252,"&lt;&gt;*调拨*")+SUMIFS(Sheet1!$G$5:$G$28252,Sheet1!$I$5:$I$28252,$B646,Sheet1!$L$5:$L$28252,$A646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46" s="32">
        <f>SUMIFS(Sheet1!$G$5:$G$28252,Sheet1!$I$5:$I$28252,$B646,Sheet1!$L$5:$L$28252,$A646,Sheet1!$E$5:$E$28252,"*调拨*")</f>
        <v>0</v>
      </c>
      <c r="AI646" s="32">
        <f>SUMIFS(Sheet1!$G$5:$G$28252,Sheet1!$I$5:$I$28252,$B646,Sheet1!$L$5:$L$28252,$A646,Sheet1!$D$5:$D$28252,"内部转款",Sheet1!$E$5:$E$28252,"&lt;&gt;*调拨*")+SUMIFS(Sheet1!$G$5:$G$28252,Sheet1!$I$5:$I$28252,$B646,Sheet1!$L$5:$L$28252,$A646,Sheet1!$D$5:$D$28252,"内部转账",Sheet1!$E$5:$E$28252,"&lt;&gt;*调拨*")</f>
        <v>0</v>
      </c>
      <c r="AJ646" s="32">
        <f t="shared" si="45"/>
        <v>0</v>
      </c>
      <c r="AK646" s="32">
        <f>SUMIFS(Sheet1!$G$5:$G$28252,Sheet1!$I$5:$I$28252,$B646,Sheet1!$L$5:$L$28252,$A646)</f>
        <v>0</v>
      </c>
      <c r="AL646" s="32">
        <f t="shared" si="46"/>
        <v>0</v>
      </c>
    </row>
    <row r="647" ht="16.5" spans="1:38">
      <c r="A647" s="30">
        <v>202612</v>
      </c>
      <c r="B647" s="31" t="s">
        <v>231</v>
      </c>
      <c r="C647" s="32">
        <f>SUMIFS(Sheet1!$F$5:$F$28252,Sheet1!$I$5:$I$28252,$B647,Sheet1!$L$5:$L$28252,$A647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47" s="32">
        <f>SUMIFS(Sheet1!$F$5:$F$28252,Sheet1!$I$5:$I$28252,$B647,Sheet1!$L$5:$L$28252,$A647,Sheet1!$D$5:$D$28252,"医保即时拨付",Sheet1!$E$5:$E$28252,"&lt;&gt;*调拨*")+SUMIFS(Sheet1!$F$5:$F$28252,Sheet1!$I$5:$I$28252,$B647,Sheet1!$L$5:$L$28252,$A647,Sheet1!$E$5:$E$28252,"*医保即时拨付*",Sheet1!$D$5:$D$28252,"&lt;&gt;医保即时拨付",Sheet1!$D$5:$D$28252,"&lt;&gt;内部转款",Sheet1!$D$5:$D$28252,"&lt;&gt;内部转账",Sheet1!$E$5:$E$28252,"&lt;&gt;*调拨*")</f>
        <v>0</v>
      </c>
      <c r="E647" s="32">
        <f>SUMIFS(Sheet1!$F$5:$F$28252,Sheet1!$I$5:$I$28252,$B647,Sheet1!$L$5:$L$28252,$A647,Sheet1!$D$5:$D$28252,"医保",Sheet1!$E$5:$E$28252,"&lt;&gt;*调拨*",Sheet1!$E$5:$E$28252,"&lt;&gt;*医保即时拨付*")+SUMIFS(Sheet1!$F$5:$F$28252,Sheet1!$I$5:$I$28252,$B647,Sheet1!$L$5:$L$28252,$A647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47" s="32">
        <f>SUMIFS(Sheet1!$F$5:$F$28252,Sheet1!$I$5:$I$28252,$B647,Sheet1!$L$5:$L$28252,$A647,Sheet1!$D$5:$D$28252,"聚合",Sheet1!$E$5:$E$28252,"&lt;&gt;*调拨*")+SUMIFS(Sheet1!$F$5:$F$28252,Sheet1!$I$5:$I$28252,$B647,Sheet1!$L$5:$L$28252,$A647,Sheet1!$E$5:$E$28252,"*聚合*",Sheet1!$D$5:$D$28252,"&lt;&gt;聚合",Sheet1!$D$5:$D$28252,"&lt;&gt;内部转款",Sheet1!$D$5:$D$28252,"&lt;&gt;内部转账",Sheet1!$E$5:$E$28252,"&lt;&gt;*调拨*")</f>
        <v>0</v>
      </c>
      <c r="G647" s="32">
        <f>SUMIFS(Sheet1!$F$5:$F$28252,Sheet1!$I$5:$I$28252,$B647,Sheet1!$L$5:$L$28252,$A647,Sheet1!$D$5:$D$28252,"24小时微信",Sheet1!$E$5:$E$28252,"&lt;&gt;*调拨*")+SUMIFS(Sheet1!$F$5:$F$28252,Sheet1!$I$5:$I$28252,$B647,Sheet1!$L$5:$L$28252,$A647,Sheet1!$E$5:$E$28252,"*24小时微信*",Sheet1!$D$5:$D$28252,"&lt;&gt;24小时微信",Sheet1!$D$5:$D$28252,"&lt;&gt;内部转款",Sheet1!$D$5:$D$28252,"&lt;&gt;内部转账",Sheet1!$E$5:$E$28252,"&lt;&gt;*调拨*")</f>
        <v>0</v>
      </c>
      <c r="H647" s="32">
        <f>SUMIFS(Sheet1!$F$5:$F$28252,Sheet1!$I$5:$I$28252,$B647,Sheet1!$L$5:$L$28252,$A647,Sheet1!$D$5:$D$28252,"美团",Sheet1!$E$5:$E$28252,"&lt;&gt;*调拨*")+SUMIFS(Sheet1!$F$5:$F$28252,Sheet1!$I$5:$I$28252,$B647,Sheet1!$L$5:$L$28252,$A647,Sheet1!$E$5:$E$28252,"*美团*",Sheet1!$D$5:$D$28252,"&lt;&gt;美团",Sheet1!$D$5:$D$28252,"&lt;&gt;内部转款",Sheet1!$D$5:$D$28252,"&lt;&gt;内部转账",Sheet1!$E$5:$E$28252,"&lt;&gt;*调拨*")</f>
        <v>0</v>
      </c>
      <c r="I647" s="32">
        <f>SUMIFS(Sheet1!$F$5:$F$28252,Sheet1!$I$5:$I$28252,$B647,Sheet1!$L$5:$L$28252,$A647,Sheet1!$D$5:$D$28252,"饿了么",Sheet1!$E$5:$E$28252,"&lt;&gt;*调拨*")+SUMIFS(Sheet1!$F$5:$F$28252,Sheet1!$I$5:$I$28252,$B647,Sheet1!$L$5:$L$28252,$A647,Sheet1!$E$5:$E$28252,"*饿了么*",Sheet1!$D$5:$D$28252,"&lt;&gt;饿了么",Sheet1!$D$5:$D$28252,"&lt;&gt;内部转款",Sheet1!$D$5:$D$28252,"&lt;&gt;内部转账",Sheet1!$E$5:$E$28252,"&lt;&gt;*调拨*")</f>
        <v>0</v>
      </c>
      <c r="J647" s="32">
        <f>SUMIFS(Sheet1!$F$5:$F$28252,Sheet1!$I$5:$I$28252,$B647,Sheet1!$L$5:$L$28252,$A647,Sheet1!$D$5:$D$28252,"健E卡",Sheet1!$E$5:$E$28252,"&lt;&gt;*调拨*")+SUMIFS(Sheet1!$F$5:$F$28252,Sheet1!$I$5:$I$28252,$B647,Sheet1!$L$5:$L$28252,$A647,Sheet1!$E$5:$E$28252,"*健E卡*",Sheet1!$D$5:$D$28252,"&lt;&gt;健E卡",Sheet1!$D$5:$D$28252,"&lt;&gt;内部转款",Sheet1!$D$5:$D$28252,"&lt;&gt;内部转账",Sheet1!$E$5:$E$28252,"&lt;&gt;*调拨*")</f>
        <v>0</v>
      </c>
      <c r="K647" s="32">
        <f>SUMIFS(Sheet1!$F$5:$F$28252,Sheet1!$I$5:$I$28252,$B647,Sheet1!$L$5:$L$28252,$A647,Sheet1!$D$5:$D$28252,"抖音",Sheet1!$E$5:$E$28252,"&lt;&gt;*调拨*")+SUMIFS(Sheet1!$F$5:$F$28252,Sheet1!$I$5:$I$28252,$B647,Sheet1!$L$5:$L$28252,$A647,Sheet1!$E$5:$E$28252,"*抖音*",Sheet1!$D$5:$D$28252,"&lt;&gt;抖音",Sheet1!$D$5:$D$28252,"&lt;&gt;内部转款",Sheet1!$D$5:$D$28252,"&lt;&gt;内部转账",Sheet1!$E$5:$E$28252,"&lt;&gt;*调拨*")</f>
        <v>0</v>
      </c>
      <c r="L647" s="32">
        <f>SUMIFS(Sheet1!$F$5:$F$28252,Sheet1!$I$5:$I$28252,$B647,Sheet1!$L$5:$L$28252,$A647,Sheet1!$D$5:$D$28252,"医卡通",Sheet1!$E$5:$E$28252,"&lt;&gt;*调拨*")+SUMIFS(Sheet1!$F$5:$F$28252,Sheet1!$I$5:$I$28252,$B647,Sheet1!$L$5:$L$28252,$A647,Sheet1!$E$5:$E$28252,"*医卡通*",Sheet1!$D$5:$D$28252,"&lt;&gt;医卡通",Sheet1!$D$5:$D$28252,"&lt;&gt;内部转款",Sheet1!$D$5:$D$28252,"&lt;&gt;内部转账",Sheet1!$E$5:$E$28252,"&lt;&gt;*调拨*")</f>
        <v>0</v>
      </c>
      <c r="M647" s="32">
        <f>SUMIFS(Sheet1!$F$5:$F$28252,Sheet1!$I$5:$I$28252,$B647,Sheet1!$L$5:$L$28252,$A647,Sheet1!$D$5:$D$28252,"企健网",Sheet1!$E$5:$E$28252,"&lt;&gt;*调拨*")+SUMIFS(Sheet1!$F$5:$F$28252,Sheet1!$I$5:$I$28252,$B647,Sheet1!$L$5:$L$28252,$A647,Sheet1!$E$5:$E$28252,"*企健网*",Sheet1!$D$5:$D$28252,"&lt;&gt;企健网",Sheet1!$D$5:$D$28252,"&lt;&gt;内部转款",Sheet1!$D$5:$D$28252,"&lt;&gt;内部转账",Sheet1!$E$5:$E$28252,"&lt;&gt;*调拨*")</f>
        <v>0</v>
      </c>
      <c r="N647" s="32">
        <f>SUMIFS(Sheet1!$F$5:$F$28252,Sheet1!$I$5:$I$28252,$B647,Sheet1!$L$5:$L$28252,$A647,Sheet1!$D$5:$D$28252,"银联",Sheet1!$E$5:$E$28252,"&lt;&gt;*调拨*")+SUMIFS(Sheet1!$F$5:$F$28252,Sheet1!$I$5:$I$28252,$B647,Sheet1!$L$5:$L$28252,$A647,Sheet1!$E$5:$E$28252,"*银联*",Sheet1!$D$5:$D$28252,"&lt;&gt;银联",Sheet1!$D$5:$D$28252,"&lt;&gt;内部转款",Sheet1!$D$5:$D$28252,"&lt;&gt;内部转账",Sheet1!$E$5:$E$28252,"&lt;&gt;*调拨*")</f>
        <v>0</v>
      </c>
      <c r="O647" s="32">
        <f>SUMIFS(Sheet1!$F$5:$F$28252,Sheet1!$I$5:$I$28252,$B647,Sheet1!$L$5:$L$28252,$A647,Sheet1!$D$5:$D$28252,"京东",Sheet1!$E$5:$E$28252,"&lt;&gt;*调拨*")+SUMIFS(Sheet1!$F$5:$F$28252,Sheet1!$I$5:$I$28252,$B647,Sheet1!$L$5:$L$28252,$A647,Sheet1!$E$5:$E$28252,"*京东*",Sheet1!$D$5:$D$28252,"&lt;&gt;京东",Sheet1!$D$5:$D$28252,"&lt;&gt;内部转款",Sheet1!$D$5:$D$28252,"&lt;&gt;内部转账",Sheet1!$E$5:$E$28252,"&lt;&gt;*调拨*")</f>
        <v>0</v>
      </c>
      <c r="P647" s="32">
        <f>SUMIFS(Sheet1!$F$5:$F$28252,Sheet1!$I$5:$I$28252,$B647,Sheet1!$L$5:$L$28252,$A647,Sheet1!$D$5:$D$28252,"药机微信",Sheet1!$E$5:$E$28252,"&lt;&gt;*调拨*")+SUMIFS(Sheet1!$F$5:$F$28252,Sheet1!$I$5:$I$28252,$B647,Sheet1!$L$5:$L$28252,$A647,Sheet1!$E$5:$E$28252,"*药机微信*",Sheet1!$D$5:$D$28252,"&lt;&gt;药机微信",Sheet1!$D$5:$D$28252,"&lt;&gt;内部转款",Sheet1!$D$5:$D$28252,"&lt;&gt;内部转账",Sheet1!$E$5:$E$28252,"&lt;&gt;*调拨*")</f>
        <v>0</v>
      </c>
      <c r="Q647" s="32">
        <f>SUMIFS(Sheet1!$F$5:$F$28252,Sheet1!$I$5:$I$28252,$B647,Sheet1!$L$5:$L$28252,$A647,Sheet1!$D$5:$D$28252,"亲情卡",Sheet1!$E$5:$E$28252,"&lt;&gt;*调拨*")+SUMIFS(Sheet1!$F$5:$F$28252,Sheet1!$I$5:$I$28252,$B647,Sheet1!$L$5:$L$28252,$A647,Sheet1!$E$5:$E$28252,"*亲情卡*",Sheet1!$D$5:$D$28252,"&lt;&gt;亲情卡",Sheet1!$D$5:$D$28252,"&lt;&gt;内部转款",Sheet1!$D$5:$D$28252,"&lt;&gt;内部转账",Sheet1!$E$5:$E$28252,"&lt;&gt;*调拨*")</f>
        <v>0</v>
      </c>
      <c r="R647" s="32">
        <f>SUMIFS(Sheet1!$F$5:$F$28252,Sheet1!$I$5:$I$28252,$B647,Sheet1!$L$5:$L$28252,$A647,Sheet1!$D$5:$D$28252,"优惠券",Sheet1!$E$5:$E$28252,"&lt;&gt;*调拨*")+SUMIFS(Sheet1!$F$5:$F$28252,Sheet1!$I$5:$I$28252,$B647,Sheet1!$L$5:$L$28252,$A647,Sheet1!$E$5:$E$28252,"*优惠券*",Sheet1!$D$5:$D$28252,"&lt;&gt;优惠券",Sheet1!$D$5:$D$28252,"&lt;&gt;内部转款",Sheet1!$D$5:$D$28252,"&lt;&gt;内部转账",Sheet1!$E$5:$E$28252,"&lt;&gt;*调拨*")</f>
        <v>0</v>
      </c>
      <c r="S647" s="32">
        <f>SUMIFS(Sheet1!$F$5:$F$28252,Sheet1!$I$5:$I$28252,$B647,Sheet1!$L$5:$L$28252,$A647,Sheet1!$D$5:$D$28252,"代金券",Sheet1!$E$5:$E$28252,"&lt;&gt;*调拨*")+SUMIFS(Sheet1!$F$5:$F$28252,Sheet1!$I$5:$I$28252,$B647,Sheet1!$L$5:$L$28252,$A647,Sheet1!$E$5:$E$28252,"*代金券*",Sheet1!$D$5:$D$28252,"&lt;&gt;代金券",Sheet1!$D$5:$D$28252,"&lt;&gt;内部转款",Sheet1!$D$5:$D$28252,"&lt;&gt;内部转账",Sheet1!$E$5:$E$28252,"&lt;&gt;*调拨*")</f>
        <v>0</v>
      </c>
      <c r="T647" s="32">
        <f>SUMIFS(Sheet1!$F$5:$F$28252,Sheet1!$I$5:$I$28252,$B647,Sheet1!$L$5:$L$28252,$A647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647,Sheet1!$L$5:$L$28252,$A647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647,Sheet1!$L$5:$L$28252,$A647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647,Sheet1!$L$5:$L$28252,$A647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7" s="32">
        <f>SUMIFS(Sheet1!$F$5:$F$28252,Sheet1!$I$5:$I$28252,$B647,Sheet1!$L$5:$L$28252,$A647,Sheet1!$E$5:$E$28252,"*调拨*")</f>
        <v>0</v>
      </c>
      <c r="V647" s="32">
        <f>SUMIFS(Sheet1!$F$5:$F$28252,Sheet1!$I$5:$I$28252,$B647,Sheet1!$L$5:$L$28252,$A647,Sheet1!$D$5:$D$28252,"储值",Sheet1!$E$5:$E$28252,"&lt;&gt;*调拨*")+SUMIFS(Sheet1!$F$5:$F$28252,Sheet1!$I$5:$I$28252,$B647,Sheet1!$L$5:$L$28252,$A647,Sheet1!$E$5:$E$28252,"*储值*",Sheet1!$D$5:$D$28252,"&lt;&gt;储值",Sheet1!$D$5:$D$28252,"&lt;&gt;内部转款",Sheet1!$D$5:$D$28252,"&lt;&gt;内部转账",Sheet1!$E$5:$E$28252,"&lt;&gt;*调拨*")</f>
        <v>0</v>
      </c>
      <c r="W647" s="32">
        <f>SUMIFS(Sheet1!$F$5:$F$28252,Sheet1!$I$5:$I$28252,$B647,Sheet1!$L$5:$L$28252,$A647,Sheet1!$D$5:$D$28252,"效期",Sheet1!$E$5:$E$28252,"&lt;&gt;*调拨*")+SUMIFS(Sheet1!$F$5:$F$28252,Sheet1!$I$5:$I$28252,$B647,Sheet1!$L$5:$L$28252,$A647,Sheet1!$E$5:$E$28252,"*效期*",Sheet1!$D$5:$D$28252,"&lt;&gt;效期",Sheet1!$D$5:$D$28252,"&lt;&gt;内部转款",Sheet1!$D$5:$D$28252,"&lt;&gt;内部转账",Sheet1!$E$5:$E$28252,"&lt;&gt;*调拨*")</f>
        <v>0</v>
      </c>
      <c r="X647" s="32">
        <f>SUMIFS(Sheet1!$F$5:$F$28252,Sheet1!$I$5:$I$28252,$B647,Sheet1!$L$5:$L$28252,$A647,Sheet1!$D$5:$D$28252,"内部转款",Sheet1!$E$5:$E$28252,"&lt;&gt;*调拨*")+SUMIFS(Sheet1!$F$5:$F$28252,Sheet1!$I$5:$I$28252,$B647,Sheet1!$L$5:$L$28252,$A647,Sheet1!$D$5:$D$28252,"内部转账",Sheet1!$E$5:$E$28252,"&lt;&gt;*调拨*")</f>
        <v>0</v>
      </c>
      <c r="Y647" s="32">
        <f t="shared" si="44"/>
        <v>0</v>
      </c>
      <c r="Z647" s="32">
        <f>SUMIFS(Sheet1!$F$5:$F$28252,Sheet1!$I$5:$I$28252,$B647,Sheet1!$L$5:$L$28252,$A647)</f>
        <v>0</v>
      </c>
      <c r="AA647" s="32">
        <f>SUMIFS(Sheet1!$G$5:$G$28252,Sheet1!$I$5:$I$28252,$B647,Sheet1!$L$5:$L$28252,$A647,Sheet1!$D$5:$D$28252,"工资",Sheet1!$E$5:$E$28252,"&lt;&gt;*调拨*")+SUMIFS(Sheet1!$G$5:$G$28252,Sheet1!$I$5:$I$28252,$B647,Sheet1!$L$5:$L$28252,$A647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47" s="32">
        <f>SUMIFS(Sheet1!$G$5:$G$28252,Sheet1!$I$5:$I$28252,$B647,Sheet1!$L$5:$L$28252,$A647,Sheet1!$D$5:$D$28252,"水费",Sheet1!$E$5:$E$28252,"&lt;&gt;*调拨*")+SUMIFS(Sheet1!$G$5:$G$28252,Sheet1!$I$5:$I$28252,$B647,Sheet1!$L$5:$L$28252,$A647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7" s="32">
        <f>SUMIFS(Sheet1!$G$5:$G$28252,Sheet1!$I$5:$I$28252,$B647,Sheet1!$L$5:$L$28252,$A647,Sheet1!$D$5:$D$28252,"电费",Sheet1!$E$5:$E$28252,"&lt;&gt;*调拨*")+SUMIFS(Sheet1!$G$5:$G$28252,Sheet1!$I$5:$I$28252,$B647,Sheet1!$L$5:$L$28252,$A647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7" s="32">
        <f>SUMIFS(Sheet1!$G$5:$G$28252,Sheet1!$I$5:$I$28252,$B647,Sheet1!$L$5:$L$28252,$A647,Sheet1!$D$5:$D$28252,"宽带费",Sheet1!$E$5:$E$28252,"&lt;&gt;*调拨*")+SUMIFS(Sheet1!$G$5:$G$28252,Sheet1!$I$5:$I$28252,$B647,Sheet1!$L$5:$L$28252,$A647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7" s="32">
        <f>SUMIFS(Sheet1!$G$5:$G$28252,Sheet1!$I$5:$I$28252,$B647,Sheet1!$L$5:$L$28252,$A647,Sheet1!$D$5:$D$28252,"办公费",Sheet1!$E$5:$E$28252,"&lt;&gt;*调拨*")+SUMIFS(Sheet1!$G$5:$G$28252,Sheet1!$I$5:$I$28252,$B647,Sheet1!$L$5:$L$28252,$A647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7" s="32">
        <f>SUMIFS(Sheet1!$G$5:$G$28252,Sheet1!$I$5:$I$28252,$B647,Sheet1!$L$5:$L$28252,$A647,Sheet1!$D$5:$D$28252,"话费",Sheet1!$E$5:$E$28252,"&lt;&gt;*调拨*")+SUMIFS(Sheet1!$G$5:$G$28252,Sheet1!$I$5:$I$28252,$B647,Sheet1!$L$5:$L$28252,$A647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7" s="32">
        <f>SUMIFS(Sheet1!$G$5:$G$28252,Sheet1!$I$5:$I$28252,$B647,Sheet1!$L$5:$L$28252,$A647,Sheet1!$D$5:$D$28252,"房租",Sheet1!$E$5:$E$28252,"&lt;&gt;*调拨*")+SUMIFS(Sheet1!$G$5:$G$28252,Sheet1!$I$5:$I$28252,$B647,Sheet1!$L$5:$L$28252,$A647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47" s="32">
        <f>SUMIFS(Sheet1!$G$5:$G$28252,Sheet1!$I$5:$I$28252,$B647,Sheet1!$L$5:$L$28252,$A647,Sheet1!$E$5:$E$28252,"*调拨*")</f>
        <v>0</v>
      </c>
      <c r="AI647" s="32">
        <f>SUMIFS(Sheet1!$G$5:$G$28252,Sheet1!$I$5:$I$28252,$B647,Sheet1!$L$5:$L$28252,$A647,Sheet1!$D$5:$D$28252,"内部转款",Sheet1!$E$5:$E$28252,"&lt;&gt;*调拨*")+SUMIFS(Sheet1!$G$5:$G$28252,Sheet1!$I$5:$I$28252,$B647,Sheet1!$L$5:$L$28252,$A647,Sheet1!$D$5:$D$28252,"内部转账",Sheet1!$E$5:$E$28252,"&lt;&gt;*调拨*")</f>
        <v>0</v>
      </c>
      <c r="AJ647" s="32">
        <f t="shared" si="45"/>
        <v>0</v>
      </c>
      <c r="AK647" s="32">
        <f>SUMIFS(Sheet1!$G$5:$G$28252,Sheet1!$I$5:$I$28252,$B647,Sheet1!$L$5:$L$28252,$A647)</f>
        <v>0</v>
      </c>
      <c r="AL647" s="32">
        <f t="shared" si="46"/>
        <v>0</v>
      </c>
    </row>
    <row r="648" ht="16.5" spans="1:38">
      <c r="A648" s="30">
        <v>202612</v>
      </c>
      <c r="B648" s="31" t="s">
        <v>58</v>
      </c>
      <c r="C648" s="32">
        <f>SUMIFS(Sheet1!$F$5:$F$28252,Sheet1!$I$5:$I$28252,$B648,Sheet1!$L$5:$L$28252,$A648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48" s="32">
        <f>SUMIFS(Sheet1!$F$5:$F$28252,Sheet1!$I$5:$I$28252,$B648,Sheet1!$L$5:$L$28252,$A648,Sheet1!$D$5:$D$28252,"医保即时拨付",Sheet1!$E$5:$E$28252,"&lt;&gt;*调拨*")+SUMIFS(Sheet1!$F$5:$F$28252,Sheet1!$I$5:$I$28252,$B648,Sheet1!$L$5:$L$28252,$A648,Sheet1!$E$5:$E$28252,"*医保即时拨付*",Sheet1!$D$5:$D$28252,"&lt;&gt;医保即时拨付",Sheet1!$D$5:$D$28252,"&lt;&gt;内部转款",Sheet1!$D$5:$D$28252,"&lt;&gt;内部转账",Sheet1!$E$5:$E$28252,"&lt;&gt;*调拨*")</f>
        <v>0</v>
      </c>
      <c r="E648" s="32">
        <f>SUMIFS(Sheet1!$F$5:$F$28252,Sheet1!$I$5:$I$28252,$B648,Sheet1!$L$5:$L$28252,$A648,Sheet1!$D$5:$D$28252,"医保",Sheet1!$E$5:$E$28252,"&lt;&gt;*调拨*",Sheet1!$E$5:$E$28252,"&lt;&gt;*医保即时拨付*")+SUMIFS(Sheet1!$F$5:$F$28252,Sheet1!$I$5:$I$28252,$B648,Sheet1!$L$5:$L$28252,$A648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48" s="32">
        <f>SUMIFS(Sheet1!$F$5:$F$28252,Sheet1!$I$5:$I$28252,$B648,Sheet1!$L$5:$L$28252,$A648,Sheet1!$D$5:$D$28252,"聚合",Sheet1!$E$5:$E$28252,"&lt;&gt;*调拨*")+SUMIFS(Sheet1!$F$5:$F$28252,Sheet1!$I$5:$I$28252,$B648,Sheet1!$L$5:$L$28252,$A648,Sheet1!$E$5:$E$28252,"*聚合*",Sheet1!$D$5:$D$28252,"&lt;&gt;聚合",Sheet1!$D$5:$D$28252,"&lt;&gt;内部转款",Sheet1!$D$5:$D$28252,"&lt;&gt;内部转账",Sheet1!$E$5:$E$28252,"&lt;&gt;*调拨*")</f>
        <v>0</v>
      </c>
      <c r="G648" s="32">
        <f>SUMIFS(Sheet1!$F$5:$F$28252,Sheet1!$I$5:$I$28252,$B648,Sheet1!$L$5:$L$28252,$A648,Sheet1!$D$5:$D$28252,"24小时微信",Sheet1!$E$5:$E$28252,"&lt;&gt;*调拨*")+SUMIFS(Sheet1!$F$5:$F$28252,Sheet1!$I$5:$I$28252,$B648,Sheet1!$L$5:$L$28252,$A648,Sheet1!$E$5:$E$28252,"*24小时微信*",Sheet1!$D$5:$D$28252,"&lt;&gt;24小时微信",Sheet1!$D$5:$D$28252,"&lt;&gt;内部转款",Sheet1!$D$5:$D$28252,"&lt;&gt;内部转账",Sheet1!$E$5:$E$28252,"&lt;&gt;*调拨*")</f>
        <v>0</v>
      </c>
      <c r="H648" s="32">
        <f>SUMIFS(Sheet1!$F$5:$F$28252,Sheet1!$I$5:$I$28252,$B648,Sheet1!$L$5:$L$28252,$A648,Sheet1!$D$5:$D$28252,"美团",Sheet1!$E$5:$E$28252,"&lt;&gt;*调拨*")+SUMIFS(Sheet1!$F$5:$F$28252,Sheet1!$I$5:$I$28252,$B648,Sheet1!$L$5:$L$28252,$A648,Sheet1!$E$5:$E$28252,"*美团*",Sheet1!$D$5:$D$28252,"&lt;&gt;美团",Sheet1!$D$5:$D$28252,"&lt;&gt;内部转款",Sheet1!$D$5:$D$28252,"&lt;&gt;内部转账",Sheet1!$E$5:$E$28252,"&lt;&gt;*调拨*")</f>
        <v>0</v>
      </c>
      <c r="I648" s="32">
        <f>SUMIFS(Sheet1!$F$5:$F$28252,Sheet1!$I$5:$I$28252,$B648,Sheet1!$L$5:$L$28252,$A648,Sheet1!$D$5:$D$28252,"饿了么",Sheet1!$E$5:$E$28252,"&lt;&gt;*调拨*")+SUMIFS(Sheet1!$F$5:$F$28252,Sheet1!$I$5:$I$28252,$B648,Sheet1!$L$5:$L$28252,$A648,Sheet1!$E$5:$E$28252,"*饿了么*",Sheet1!$D$5:$D$28252,"&lt;&gt;饿了么",Sheet1!$D$5:$D$28252,"&lt;&gt;内部转款",Sheet1!$D$5:$D$28252,"&lt;&gt;内部转账",Sheet1!$E$5:$E$28252,"&lt;&gt;*调拨*")</f>
        <v>0</v>
      </c>
      <c r="J648" s="32">
        <f>SUMIFS(Sheet1!$F$5:$F$28252,Sheet1!$I$5:$I$28252,$B648,Sheet1!$L$5:$L$28252,$A648,Sheet1!$D$5:$D$28252,"健E卡",Sheet1!$E$5:$E$28252,"&lt;&gt;*调拨*")+SUMIFS(Sheet1!$F$5:$F$28252,Sheet1!$I$5:$I$28252,$B648,Sheet1!$L$5:$L$28252,$A648,Sheet1!$E$5:$E$28252,"*健E卡*",Sheet1!$D$5:$D$28252,"&lt;&gt;健E卡",Sheet1!$D$5:$D$28252,"&lt;&gt;内部转款",Sheet1!$D$5:$D$28252,"&lt;&gt;内部转账",Sheet1!$E$5:$E$28252,"&lt;&gt;*调拨*")</f>
        <v>0</v>
      </c>
      <c r="K648" s="32">
        <f>SUMIFS(Sheet1!$F$5:$F$28252,Sheet1!$I$5:$I$28252,$B648,Sheet1!$L$5:$L$28252,$A648,Sheet1!$D$5:$D$28252,"抖音",Sheet1!$E$5:$E$28252,"&lt;&gt;*调拨*")+SUMIFS(Sheet1!$F$5:$F$28252,Sheet1!$I$5:$I$28252,$B648,Sheet1!$L$5:$L$28252,$A648,Sheet1!$E$5:$E$28252,"*抖音*",Sheet1!$D$5:$D$28252,"&lt;&gt;抖音",Sheet1!$D$5:$D$28252,"&lt;&gt;内部转款",Sheet1!$D$5:$D$28252,"&lt;&gt;内部转账",Sheet1!$E$5:$E$28252,"&lt;&gt;*调拨*")</f>
        <v>0</v>
      </c>
      <c r="L648" s="32">
        <f>SUMIFS(Sheet1!$F$5:$F$28252,Sheet1!$I$5:$I$28252,$B648,Sheet1!$L$5:$L$28252,$A648,Sheet1!$D$5:$D$28252,"医卡通",Sheet1!$E$5:$E$28252,"&lt;&gt;*调拨*")+SUMIFS(Sheet1!$F$5:$F$28252,Sheet1!$I$5:$I$28252,$B648,Sheet1!$L$5:$L$28252,$A648,Sheet1!$E$5:$E$28252,"*医卡通*",Sheet1!$D$5:$D$28252,"&lt;&gt;医卡通",Sheet1!$D$5:$D$28252,"&lt;&gt;内部转款",Sheet1!$D$5:$D$28252,"&lt;&gt;内部转账",Sheet1!$E$5:$E$28252,"&lt;&gt;*调拨*")</f>
        <v>0</v>
      </c>
      <c r="M648" s="32">
        <f>SUMIFS(Sheet1!$F$5:$F$28252,Sheet1!$I$5:$I$28252,$B648,Sheet1!$L$5:$L$28252,$A648,Sheet1!$D$5:$D$28252,"企健网",Sheet1!$E$5:$E$28252,"&lt;&gt;*调拨*")+SUMIFS(Sheet1!$F$5:$F$28252,Sheet1!$I$5:$I$28252,$B648,Sheet1!$L$5:$L$28252,$A648,Sheet1!$E$5:$E$28252,"*企健网*",Sheet1!$D$5:$D$28252,"&lt;&gt;企健网",Sheet1!$D$5:$D$28252,"&lt;&gt;内部转款",Sheet1!$D$5:$D$28252,"&lt;&gt;内部转账",Sheet1!$E$5:$E$28252,"&lt;&gt;*调拨*")</f>
        <v>0</v>
      </c>
      <c r="N648" s="32">
        <f>SUMIFS(Sheet1!$F$5:$F$28252,Sheet1!$I$5:$I$28252,$B648,Sheet1!$L$5:$L$28252,$A648,Sheet1!$D$5:$D$28252,"银联",Sheet1!$E$5:$E$28252,"&lt;&gt;*调拨*")+SUMIFS(Sheet1!$F$5:$F$28252,Sheet1!$I$5:$I$28252,$B648,Sheet1!$L$5:$L$28252,$A648,Sheet1!$E$5:$E$28252,"*银联*",Sheet1!$D$5:$D$28252,"&lt;&gt;银联",Sheet1!$D$5:$D$28252,"&lt;&gt;内部转款",Sheet1!$D$5:$D$28252,"&lt;&gt;内部转账",Sheet1!$E$5:$E$28252,"&lt;&gt;*调拨*")</f>
        <v>0</v>
      </c>
      <c r="O648" s="32">
        <f>SUMIFS(Sheet1!$F$5:$F$28252,Sheet1!$I$5:$I$28252,$B648,Sheet1!$L$5:$L$28252,$A648,Sheet1!$D$5:$D$28252,"京东",Sheet1!$E$5:$E$28252,"&lt;&gt;*调拨*")+SUMIFS(Sheet1!$F$5:$F$28252,Sheet1!$I$5:$I$28252,$B648,Sheet1!$L$5:$L$28252,$A648,Sheet1!$E$5:$E$28252,"*京东*",Sheet1!$D$5:$D$28252,"&lt;&gt;京东",Sheet1!$D$5:$D$28252,"&lt;&gt;内部转款",Sheet1!$D$5:$D$28252,"&lt;&gt;内部转账",Sheet1!$E$5:$E$28252,"&lt;&gt;*调拨*")</f>
        <v>0</v>
      </c>
      <c r="P648" s="32">
        <f>SUMIFS(Sheet1!$F$5:$F$28252,Sheet1!$I$5:$I$28252,$B648,Sheet1!$L$5:$L$28252,$A648,Sheet1!$D$5:$D$28252,"药机微信",Sheet1!$E$5:$E$28252,"&lt;&gt;*调拨*")+SUMIFS(Sheet1!$F$5:$F$28252,Sheet1!$I$5:$I$28252,$B648,Sheet1!$L$5:$L$28252,$A648,Sheet1!$E$5:$E$28252,"*药机微信*",Sheet1!$D$5:$D$28252,"&lt;&gt;药机微信",Sheet1!$D$5:$D$28252,"&lt;&gt;内部转款",Sheet1!$D$5:$D$28252,"&lt;&gt;内部转账",Sheet1!$E$5:$E$28252,"&lt;&gt;*调拨*")</f>
        <v>0</v>
      </c>
      <c r="Q648" s="32">
        <f>SUMIFS(Sheet1!$F$5:$F$28252,Sheet1!$I$5:$I$28252,$B648,Sheet1!$L$5:$L$28252,$A648,Sheet1!$D$5:$D$28252,"亲情卡",Sheet1!$E$5:$E$28252,"&lt;&gt;*调拨*")+SUMIFS(Sheet1!$F$5:$F$28252,Sheet1!$I$5:$I$28252,$B648,Sheet1!$L$5:$L$28252,$A648,Sheet1!$E$5:$E$28252,"*亲情卡*",Sheet1!$D$5:$D$28252,"&lt;&gt;亲情卡",Sheet1!$D$5:$D$28252,"&lt;&gt;内部转款",Sheet1!$D$5:$D$28252,"&lt;&gt;内部转账",Sheet1!$E$5:$E$28252,"&lt;&gt;*调拨*")</f>
        <v>0</v>
      </c>
      <c r="R648" s="32">
        <f>SUMIFS(Sheet1!$F$5:$F$28252,Sheet1!$I$5:$I$28252,$B648,Sheet1!$L$5:$L$28252,$A648,Sheet1!$D$5:$D$28252,"优惠券",Sheet1!$E$5:$E$28252,"&lt;&gt;*调拨*")+SUMIFS(Sheet1!$F$5:$F$28252,Sheet1!$I$5:$I$28252,$B648,Sheet1!$L$5:$L$28252,$A648,Sheet1!$E$5:$E$28252,"*优惠券*",Sheet1!$D$5:$D$28252,"&lt;&gt;优惠券",Sheet1!$D$5:$D$28252,"&lt;&gt;内部转款",Sheet1!$D$5:$D$28252,"&lt;&gt;内部转账",Sheet1!$E$5:$E$28252,"&lt;&gt;*调拨*")</f>
        <v>0</v>
      </c>
      <c r="S648" s="32">
        <f>SUMIFS(Sheet1!$F$5:$F$28252,Sheet1!$I$5:$I$28252,$B648,Sheet1!$L$5:$L$28252,$A648,Sheet1!$D$5:$D$28252,"代金券",Sheet1!$E$5:$E$28252,"&lt;&gt;*调拨*")+SUMIFS(Sheet1!$F$5:$F$28252,Sheet1!$I$5:$I$28252,$B648,Sheet1!$L$5:$L$28252,$A648,Sheet1!$E$5:$E$28252,"*代金券*",Sheet1!$D$5:$D$28252,"&lt;&gt;代金券",Sheet1!$D$5:$D$28252,"&lt;&gt;内部转款",Sheet1!$D$5:$D$28252,"&lt;&gt;内部转账",Sheet1!$E$5:$E$28252,"&lt;&gt;*调拨*")</f>
        <v>0</v>
      </c>
      <c r="T648" s="32">
        <f>SUMIFS(Sheet1!$F$5:$F$28252,Sheet1!$I$5:$I$28252,$B648,Sheet1!$L$5:$L$28252,$A648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648,Sheet1!$L$5:$L$28252,$A648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648,Sheet1!$L$5:$L$28252,$A648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648,Sheet1!$L$5:$L$28252,$A648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8" s="32">
        <f>SUMIFS(Sheet1!$F$5:$F$28252,Sheet1!$I$5:$I$28252,$B648,Sheet1!$L$5:$L$28252,$A648,Sheet1!$E$5:$E$28252,"*调拨*")</f>
        <v>0</v>
      </c>
      <c r="V648" s="32">
        <f>SUMIFS(Sheet1!$F$5:$F$28252,Sheet1!$I$5:$I$28252,$B648,Sheet1!$L$5:$L$28252,$A648,Sheet1!$D$5:$D$28252,"储值",Sheet1!$E$5:$E$28252,"&lt;&gt;*调拨*")+SUMIFS(Sheet1!$F$5:$F$28252,Sheet1!$I$5:$I$28252,$B648,Sheet1!$L$5:$L$28252,$A648,Sheet1!$E$5:$E$28252,"*储值*",Sheet1!$D$5:$D$28252,"&lt;&gt;储值",Sheet1!$D$5:$D$28252,"&lt;&gt;内部转款",Sheet1!$D$5:$D$28252,"&lt;&gt;内部转账",Sheet1!$E$5:$E$28252,"&lt;&gt;*调拨*")</f>
        <v>0</v>
      </c>
      <c r="W648" s="32">
        <f>SUMIFS(Sheet1!$F$5:$F$28252,Sheet1!$I$5:$I$28252,$B648,Sheet1!$L$5:$L$28252,$A648,Sheet1!$D$5:$D$28252,"效期",Sheet1!$E$5:$E$28252,"&lt;&gt;*调拨*")+SUMIFS(Sheet1!$F$5:$F$28252,Sheet1!$I$5:$I$28252,$B648,Sheet1!$L$5:$L$28252,$A648,Sheet1!$E$5:$E$28252,"*效期*",Sheet1!$D$5:$D$28252,"&lt;&gt;效期",Sheet1!$D$5:$D$28252,"&lt;&gt;内部转款",Sheet1!$D$5:$D$28252,"&lt;&gt;内部转账",Sheet1!$E$5:$E$28252,"&lt;&gt;*调拨*")</f>
        <v>0</v>
      </c>
      <c r="X648" s="32">
        <f>SUMIFS(Sheet1!$F$5:$F$28252,Sheet1!$I$5:$I$28252,$B648,Sheet1!$L$5:$L$28252,$A648,Sheet1!$D$5:$D$28252,"内部转款",Sheet1!$E$5:$E$28252,"&lt;&gt;*调拨*")+SUMIFS(Sheet1!$F$5:$F$28252,Sheet1!$I$5:$I$28252,$B648,Sheet1!$L$5:$L$28252,$A648,Sheet1!$D$5:$D$28252,"内部转账",Sheet1!$E$5:$E$28252,"&lt;&gt;*调拨*")</f>
        <v>0</v>
      </c>
      <c r="Y648" s="32">
        <f t="shared" si="44"/>
        <v>0</v>
      </c>
      <c r="Z648" s="32">
        <f>SUMIFS(Sheet1!$F$5:$F$28252,Sheet1!$I$5:$I$28252,$B648,Sheet1!$L$5:$L$28252,$A648)</f>
        <v>0</v>
      </c>
      <c r="AA648" s="32">
        <f>SUMIFS(Sheet1!$G$5:$G$28252,Sheet1!$I$5:$I$28252,$B648,Sheet1!$L$5:$L$28252,$A648,Sheet1!$D$5:$D$28252,"工资",Sheet1!$E$5:$E$28252,"&lt;&gt;*调拨*")+SUMIFS(Sheet1!$G$5:$G$28252,Sheet1!$I$5:$I$28252,$B648,Sheet1!$L$5:$L$28252,$A648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48" s="32">
        <f>SUMIFS(Sheet1!$G$5:$G$28252,Sheet1!$I$5:$I$28252,$B648,Sheet1!$L$5:$L$28252,$A648,Sheet1!$D$5:$D$28252,"水费",Sheet1!$E$5:$E$28252,"&lt;&gt;*调拨*")+SUMIFS(Sheet1!$G$5:$G$28252,Sheet1!$I$5:$I$28252,$B648,Sheet1!$L$5:$L$28252,$A648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8" s="32">
        <f>SUMIFS(Sheet1!$G$5:$G$28252,Sheet1!$I$5:$I$28252,$B648,Sheet1!$L$5:$L$28252,$A648,Sheet1!$D$5:$D$28252,"电费",Sheet1!$E$5:$E$28252,"&lt;&gt;*调拨*")+SUMIFS(Sheet1!$G$5:$G$28252,Sheet1!$I$5:$I$28252,$B648,Sheet1!$L$5:$L$28252,$A648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8" s="32">
        <f>SUMIFS(Sheet1!$G$5:$G$28252,Sheet1!$I$5:$I$28252,$B648,Sheet1!$L$5:$L$28252,$A648,Sheet1!$D$5:$D$28252,"宽带费",Sheet1!$E$5:$E$28252,"&lt;&gt;*调拨*")+SUMIFS(Sheet1!$G$5:$G$28252,Sheet1!$I$5:$I$28252,$B648,Sheet1!$L$5:$L$28252,$A648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8" s="32">
        <f>SUMIFS(Sheet1!$G$5:$G$28252,Sheet1!$I$5:$I$28252,$B648,Sheet1!$L$5:$L$28252,$A648,Sheet1!$D$5:$D$28252,"办公费",Sheet1!$E$5:$E$28252,"&lt;&gt;*调拨*")+SUMIFS(Sheet1!$G$5:$G$28252,Sheet1!$I$5:$I$28252,$B648,Sheet1!$L$5:$L$28252,$A648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8" s="32">
        <f>SUMIFS(Sheet1!$G$5:$G$28252,Sheet1!$I$5:$I$28252,$B648,Sheet1!$L$5:$L$28252,$A648,Sheet1!$D$5:$D$28252,"话费",Sheet1!$E$5:$E$28252,"&lt;&gt;*调拨*")+SUMIFS(Sheet1!$G$5:$G$28252,Sheet1!$I$5:$I$28252,$B648,Sheet1!$L$5:$L$28252,$A648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8" s="32">
        <f>SUMIFS(Sheet1!$G$5:$G$28252,Sheet1!$I$5:$I$28252,$B648,Sheet1!$L$5:$L$28252,$A648,Sheet1!$D$5:$D$28252,"房租",Sheet1!$E$5:$E$28252,"&lt;&gt;*调拨*")+SUMIFS(Sheet1!$G$5:$G$28252,Sheet1!$I$5:$I$28252,$B648,Sheet1!$L$5:$L$28252,$A648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48" s="32">
        <f>SUMIFS(Sheet1!$G$5:$G$28252,Sheet1!$I$5:$I$28252,$B648,Sheet1!$L$5:$L$28252,$A648,Sheet1!$E$5:$E$28252,"*调拨*")</f>
        <v>0</v>
      </c>
      <c r="AI648" s="32">
        <f>SUMIFS(Sheet1!$G$5:$G$28252,Sheet1!$I$5:$I$28252,$B648,Sheet1!$L$5:$L$28252,$A648,Sheet1!$D$5:$D$28252,"内部转款",Sheet1!$E$5:$E$28252,"&lt;&gt;*调拨*")+SUMIFS(Sheet1!$G$5:$G$28252,Sheet1!$I$5:$I$28252,$B648,Sheet1!$L$5:$L$28252,$A648,Sheet1!$D$5:$D$28252,"内部转账",Sheet1!$E$5:$E$28252,"&lt;&gt;*调拨*")</f>
        <v>0</v>
      </c>
      <c r="AJ648" s="32">
        <f t="shared" si="45"/>
        <v>0</v>
      </c>
      <c r="AK648" s="32">
        <f>SUMIFS(Sheet1!$G$5:$G$28252,Sheet1!$I$5:$I$28252,$B648,Sheet1!$L$5:$L$28252,$A648)</f>
        <v>0</v>
      </c>
      <c r="AL648" s="32">
        <f t="shared" si="46"/>
        <v>0</v>
      </c>
    </row>
    <row r="649" ht="16.5" spans="1:38">
      <c r="A649" s="30">
        <v>202612</v>
      </c>
      <c r="B649" s="31" t="s">
        <v>91</v>
      </c>
      <c r="C649" s="32">
        <f>SUMIFS(Sheet1!$F$5:$F$28252,Sheet1!$I$5:$I$28252,$B649,Sheet1!$L$5:$L$28252,$A649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49" s="32">
        <f>SUMIFS(Sheet1!$F$5:$F$28252,Sheet1!$I$5:$I$28252,$B649,Sheet1!$L$5:$L$28252,$A649,Sheet1!$D$5:$D$28252,"医保即时拨付",Sheet1!$E$5:$E$28252,"&lt;&gt;*调拨*")+SUMIFS(Sheet1!$F$5:$F$28252,Sheet1!$I$5:$I$28252,$B649,Sheet1!$L$5:$L$28252,$A649,Sheet1!$E$5:$E$28252,"*医保即时拨付*",Sheet1!$D$5:$D$28252,"&lt;&gt;医保即时拨付",Sheet1!$D$5:$D$28252,"&lt;&gt;内部转款",Sheet1!$D$5:$D$28252,"&lt;&gt;内部转账",Sheet1!$E$5:$E$28252,"&lt;&gt;*调拨*")</f>
        <v>0</v>
      </c>
      <c r="E649" s="32">
        <f>SUMIFS(Sheet1!$F$5:$F$28252,Sheet1!$I$5:$I$28252,$B649,Sheet1!$L$5:$L$28252,$A649,Sheet1!$D$5:$D$28252,"医保",Sheet1!$E$5:$E$28252,"&lt;&gt;*调拨*",Sheet1!$E$5:$E$28252,"&lt;&gt;*医保即时拨付*")+SUMIFS(Sheet1!$F$5:$F$28252,Sheet1!$I$5:$I$28252,$B649,Sheet1!$L$5:$L$28252,$A649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49" s="32">
        <f>SUMIFS(Sheet1!$F$5:$F$28252,Sheet1!$I$5:$I$28252,$B649,Sheet1!$L$5:$L$28252,$A649,Sheet1!$D$5:$D$28252,"聚合",Sheet1!$E$5:$E$28252,"&lt;&gt;*调拨*")+SUMIFS(Sheet1!$F$5:$F$28252,Sheet1!$I$5:$I$28252,$B649,Sheet1!$L$5:$L$28252,$A649,Sheet1!$E$5:$E$28252,"*聚合*",Sheet1!$D$5:$D$28252,"&lt;&gt;聚合",Sheet1!$D$5:$D$28252,"&lt;&gt;内部转款",Sheet1!$D$5:$D$28252,"&lt;&gt;内部转账",Sheet1!$E$5:$E$28252,"&lt;&gt;*调拨*")</f>
        <v>0</v>
      </c>
      <c r="G649" s="32">
        <f>SUMIFS(Sheet1!$F$5:$F$28252,Sheet1!$I$5:$I$28252,$B649,Sheet1!$L$5:$L$28252,$A649,Sheet1!$D$5:$D$28252,"24小时微信",Sheet1!$E$5:$E$28252,"&lt;&gt;*调拨*")+SUMIFS(Sheet1!$F$5:$F$28252,Sheet1!$I$5:$I$28252,$B649,Sheet1!$L$5:$L$28252,$A649,Sheet1!$E$5:$E$28252,"*24小时微信*",Sheet1!$D$5:$D$28252,"&lt;&gt;24小时微信",Sheet1!$D$5:$D$28252,"&lt;&gt;内部转款",Sheet1!$D$5:$D$28252,"&lt;&gt;内部转账",Sheet1!$E$5:$E$28252,"&lt;&gt;*调拨*")</f>
        <v>0</v>
      </c>
      <c r="H649" s="32">
        <f>SUMIFS(Sheet1!$F$5:$F$28252,Sheet1!$I$5:$I$28252,$B649,Sheet1!$L$5:$L$28252,$A649,Sheet1!$D$5:$D$28252,"美团",Sheet1!$E$5:$E$28252,"&lt;&gt;*调拨*")+SUMIFS(Sheet1!$F$5:$F$28252,Sheet1!$I$5:$I$28252,$B649,Sheet1!$L$5:$L$28252,$A649,Sheet1!$E$5:$E$28252,"*美团*",Sheet1!$D$5:$D$28252,"&lt;&gt;美团",Sheet1!$D$5:$D$28252,"&lt;&gt;内部转款",Sheet1!$D$5:$D$28252,"&lt;&gt;内部转账",Sheet1!$E$5:$E$28252,"&lt;&gt;*调拨*")</f>
        <v>0</v>
      </c>
      <c r="I649" s="32">
        <f>SUMIFS(Sheet1!$F$5:$F$28252,Sheet1!$I$5:$I$28252,$B649,Sheet1!$L$5:$L$28252,$A649,Sheet1!$D$5:$D$28252,"饿了么",Sheet1!$E$5:$E$28252,"&lt;&gt;*调拨*")+SUMIFS(Sheet1!$F$5:$F$28252,Sheet1!$I$5:$I$28252,$B649,Sheet1!$L$5:$L$28252,$A649,Sheet1!$E$5:$E$28252,"*饿了么*",Sheet1!$D$5:$D$28252,"&lt;&gt;饿了么",Sheet1!$D$5:$D$28252,"&lt;&gt;内部转款",Sheet1!$D$5:$D$28252,"&lt;&gt;内部转账",Sheet1!$E$5:$E$28252,"&lt;&gt;*调拨*")</f>
        <v>0</v>
      </c>
      <c r="J649" s="32">
        <f>SUMIFS(Sheet1!$F$5:$F$28252,Sheet1!$I$5:$I$28252,$B649,Sheet1!$L$5:$L$28252,$A649,Sheet1!$D$5:$D$28252,"健E卡",Sheet1!$E$5:$E$28252,"&lt;&gt;*调拨*")+SUMIFS(Sheet1!$F$5:$F$28252,Sheet1!$I$5:$I$28252,$B649,Sheet1!$L$5:$L$28252,$A649,Sheet1!$E$5:$E$28252,"*健E卡*",Sheet1!$D$5:$D$28252,"&lt;&gt;健E卡",Sheet1!$D$5:$D$28252,"&lt;&gt;内部转款",Sheet1!$D$5:$D$28252,"&lt;&gt;内部转账",Sheet1!$E$5:$E$28252,"&lt;&gt;*调拨*")</f>
        <v>0</v>
      </c>
      <c r="K649" s="32">
        <f>SUMIFS(Sheet1!$F$5:$F$28252,Sheet1!$I$5:$I$28252,$B649,Sheet1!$L$5:$L$28252,$A649,Sheet1!$D$5:$D$28252,"抖音",Sheet1!$E$5:$E$28252,"&lt;&gt;*调拨*")+SUMIFS(Sheet1!$F$5:$F$28252,Sheet1!$I$5:$I$28252,$B649,Sheet1!$L$5:$L$28252,$A649,Sheet1!$E$5:$E$28252,"*抖音*",Sheet1!$D$5:$D$28252,"&lt;&gt;抖音",Sheet1!$D$5:$D$28252,"&lt;&gt;内部转款",Sheet1!$D$5:$D$28252,"&lt;&gt;内部转账",Sheet1!$E$5:$E$28252,"&lt;&gt;*调拨*")</f>
        <v>0</v>
      </c>
      <c r="L649" s="32">
        <f>SUMIFS(Sheet1!$F$5:$F$28252,Sheet1!$I$5:$I$28252,$B649,Sheet1!$L$5:$L$28252,$A649,Sheet1!$D$5:$D$28252,"医卡通",Sheet1!$E$5:$E$28252,"&lt;&gt;*调拨*")+SUMIFS(Sheet1!$F$5:$F$28252,Sheet1!$I$5:$I$28252,$B649,Sheet1!$L$5:$L$28252,$A649,Sheet1!$E$5:$E$28252,"*医卡通*",Sheet1!$D$5:$D$28252,"&lt;&gt;医卡通",Sheet1!$D$5:$D$28252,"&lt;&gt;内部转款",Sheet1!$D$5:$D$28252,"&lt;&gt;内部转账",Sheet1!$E$5:$E$28252,"&lt;&gt;*调拨*")</f>
        <v>0</v>
      </c>
      <c r="M649" s="32">
        <f>SUMIFS(Sheet1!$F$5:$F$28252,Sheet1!$I$5:$I$28252,$B649,Sheet1!$L$5:$L$28252,$A649,Sheet1!$D$5:$D$28252,"企健网",Sheet1!$E$5:$E$28252,"&lt;&gt;*调拨*")+SUMIFS(Sheet1!$F$5:$F$28252,Sheet1!$I$5:$I$28252,$B649,Sheet1!$L$5:$L$28252,$A649,Sheet1!$E$5:$E$28252,"*企健网*",Sheet1!$D$5:$D$28252,"&lt;&gt;企健网",Sheet1!$D$5:$D$28252,"&lt;&gt;内部转款",Sheet1!$D$5:$D$28252,"&lt;&gt;内部转账",Sheet1!$E$5:$E$28252,"&lt;&gt;*调拨*")</f>
        <v>0</v>
      </c>
      <c r="N649" s="32">
        <f>SUMIFS(Sheet1!$F$5:$F$28252,Sheet1!$I$5:$I$28252,$B649,Sheet1!$L$5:$L$28252,$A649,Sheet1!$D$5:$D$28252,"银联",Sheet1!$E$5:$E$28252,"&lt;&gt;*调拨*")+SUMIFS(Sheet1!$F$5:$F$28252,Sheet1!$I$5:$I$28252,$B649,Sheet1!$L$5:$L$28252,$A649,Sheet1!$E$5:$E$28252,"*银联*",Sheet1!$D$5:$D$28252,"&lt;&gt;银联",Sheet1!$D$5:$D$28252,"&lt;&gt;内部转款",Sheet1!$D$5:$D$28252,"&lt;&gt;内部转账",Sheet1!$E$5:$E$28252,"&lt;&gt;*调拨*")</f>
        <v>0</v>
      </c>
      <c r="O649" s="32">
        <f>SUMIFS(Sheet1!$F$5:$F$28252,Sheet1!$I$5:$I$28252,$B649,Sheet1!$L$5:$L$28252,$A649,Sheet1!$D$5:$D$28252,"京东",Sheet1!$E$5:$E$28252,"&lt;&gt;*调拨*")+SUMIFS(Sheet1!$F$5:$F$28252,Sheet1!$I$5:$I$28252,$B649,Sheet1!$L$5:$L$28252,$A649,Sheet1!$E$5:$E$28252,"*京东*",Sheet1!$D$5:$D$28252,"&lt;&gt;京东",Sheet1!$D$5:$D$28252,"&lt;&gt;内部转款",Sheet1!$D$5:$D$28252,"&lt;&gt;内部转账",Sheet1!$E$5:$E$28252,"&lt;&gt;*调拨*")</f>
        <v>0</v>
      </c>
      <c r="P649" s="32">
        <f>SUMIFS(Sheet1!$F$5:$F$28252,Sheet1!$I$5:$I$28252,$B649,Sheet1!$L$5:$L$28252,$A649,Sheet1!$D$5:$D$28252,"药机微信",Sheet1!$E$5:$E$28252,"&lt;&gt;*调拨*")+SUMIFS(Sheet1!$F$5:$F$28252,Sheet1!$I$5:$I$28252,$B649,Sheet1!$L$5:$L$28252,$A649,Sheet1!$E$5:$E$28252,"*药机微信*",Sheet1!$D$5:$D$28252,"&lt;&gt;药机微信",Sheet1!$D$5:$D$28252,"&lt;&gt;内部转款",Sheet1!$D$5:$D$28252,"&lt;&gt;内部转账",Sheet1!$E$5:$E$28252,"&lt;&gt;*调拨*")</f>
        <v>0</v>
      </c>
      <c r="Q649" s="32">
        <f>SUMIFS(Sheet1!$F$5:$F$28252,Sheet1!$I$5:$I$28252,$B649,Sheet1!$L$5:$L$28252,$A649,Sheet1!$D$5:$D$28252,"亲情卡",Sheet1!$E$5:$E$28252,"&lt;&gt;*调拨*")+SUMIFS(Sheet1!$F$5:$F$28252,Sheet1!$I$5:$I$28252,$B649,Sheet1!$L$5:$L$28252,$A649,Sheet1!$E$5:$E$28252,"*亲情卡*",Sheet1!$D$5:$D$28252,"&lt;&gt;亲情卡",Sheet1!$D$5:$D$28252,"&lt;&gt;内部转款",Sheet1!$D$5:$D$28252,"&lt;&gt;内部转账",Sheet1!$E$5:$E$28252,"&lt;&gt;*调拨*")</f>
        <v>0</v>
      </c>
      <c r="R649" s="32">
        <f>SUMIFS(Sheet1!$F$5:$F$28252,Sheet1!$I$5:$I$28252,$B649,Sheet1!$L$5:$L$28252,$A649,Sheet1!$D$5:$D$28252,"优惠券",Sheet1!$E$5:$E$28252,"&lt;&gt;*调拨*")+SUMIFS(Sheet1!$F$5:$F$28252,Sheet1!$I$5:$I$28252,$B649,Sheet1!$L$5:$L$28252,$A649,Sheet1!$E$5:$E$28252,"*优惠券*",Sheet1!$D$5:$D$28252,"&lt;&gt;优惠券",Sheet1!$D$5:$D$28252,"&lt;&gt;内部转款",Sheet1!$D$5:$D$28252,"&lt;&gt;内部转账",Sheet1!$E$5:$E$28252,"&lt;&gt;*调拨*")</f>
        <v>0</v>
      </c>
      <c r="S649" s="32">
        <f>SUMIFS(Sheet1!$F$5:$F$28252,Sheet1!$I$5:$I$28252,$B649,Sheet1!$L$5:$L$28252,$A649,Sheet1!$D$5:$D$28252,"代金券",Sheet1!$E$5:$E$28252,"&lt;&gt;*调拨*")+SUMIFS(Sheet1!$F$5:$F$28252,Sheet1!$I$5:$I$28252,$B649,Sheet1!$L$5:$L$28252,$A649,Sheet1!$E$5:$E$28252,"*代金券*",Sheet1!$D$5:$D$28252,"&lt;&gt;代金券",Sheet1!$D$5:$D$28252,"&lt;&gt;内部转款",Sheet1!$D$5:$D$28252,"&lt;&gt;内部转账",Sheet1!$E$5:$E$28252,"&lt;&gt;*调拨*")</f>
        <v>0</v>
      </c>
      <c r="T649" s="32">
        <f>SUMIFS(Sheet1!$F$5:$F$28252,Sheet1!$I$5:$I$28252,$B649,Sheet1!$L$5:$L$28252,$A649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649,Sheet1!$L$5:$L$28252,$A649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649,Sheet1!$L$5:$L$28252,$A649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649,Sheet1!$L$5:$L$28252,$A649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49" s="32">
        <f>SUMIFS(Sheet1!$F$5:$F$28252,Sheet1!$I$5:$I$28252,$B649,Sheet1!$L$5:$L$28252,$A649,Sheet1!$E$5:$E$28252,"*调拨*")</f>
        <v>0</v>
      </c>
      <c r="V649" s="32">
        <f>SUMIFS(Sheet1!$F$5:$F$28252,Sheet1!$I$5:$I$28252,$B649,Sheet1!$L$5:$L$28252,$A649,Sheet1!$D$5:$D$28252,"储值",Sheet1!$E$5:$E$28252,"&lt;&gt;*调拨*")+SUMIFS(Sheet1!$F$5:$F$28252,Sheet1!$I$5:$I$28252,$B649,Sheet1!$L$5:$L$28252,$A649,Sheet1!$E$5:$E$28252,"*储值*",Sheet1!$D$5:$D$28252,"&lt;&gt;储值",Sheet1!$D$5:$D$28252,"&lt;&gt;内部转款",Sheet1!$D$5:$D$28252,"&lt;&gt;内部转账",Sheet1!$E$5:$E$28252,"&lt;&gt;*调拨*")</f>
        <v>0</v>
      </c>
      <c r="W649" s="32">
        <f>SUMIFS(Sheet1!$F$5:$F$28252,Sheet1!$I$5:$I$28252,$B649,Sheet1!$L$5:$L$28252,$A649,Sheet1!$D$5:$D$28252,"效期",Sheet1!$E$5:$E$28252,"&lt;&gt;*调拨*")+SUMIFS(Sheet1!$F$5:$F$28252,Sheet1!$I$5:$I$28252,$B649,Sheet1!$L$5:$L$28252,$A649,Sheet1!$E$5:$E$28252,"*效期*",Sheet1!$D$5:$D$28252,"&lt;&gt;效期",Sheet1!$D$5:$D$28252,"&lt;&gt;内部转款",Sheet1!$D$5:$D$28252,"&lt;&gt;内部转账",Sheet1!$E$5:$E$28252,"&lt;&gt;*调拨*")</f>
        <v>0</v>
      </c>
      <c r="X649" s="32">
        <f>SUMIFS(Sheet1!$F$5:$F$28252,Sheet1!$I$5:$I$28252,$B649,Sheet1!$L$5:$L$28252,$A649,Sheet1!$D$5:$D$28252,"内部转款",Sheet1!$E$5:$E$28252,"&lt;&gt;*调拨*")+SUMIFS(Sheet1!$F$5:$F$28252,Sheet1!$I$5:$I$28252,$B649,Sheet1!$L$5:$L$28252,$A649,Sheet1!$D$5:$D$28252,"内部转账",Sheet1!$E$5:$E$28252,"&lt;&gt;*调拨*")</f>
        <v>0</v>
      </c>
      <c r="Y649" s="32">
        <f t="shared" si="44"/>
        <v>0</v>
      </c>
      <c r="Z649" s="32">
        <f>SUMIFS(Sheet1!$F$5:$F$28252,Sheet1!$I$5:$I$28252,$B649,Sheet1!$L$5:$L$28252,$A649)</f>
        <v>0</v>
      </c>
      <c r="AA649" s="32">
        <f>SUMIFS(Sheet1!$G$5:$G$28252,Sheet1!$I$5:$I$28252,$B649,Sheet1!$L$5:$L$28252,$A649,Sheet1!$D$5:$D$28252,"工资",Sheet1!$E$5:$E$28252,"&lt;&gt;*调拨*")+SUMIFS(Sheet1!$G$5:$G$28252,Sheet1!$I$5:$I$28252,$B649,Sheet1!$L$5:$L$28252,$A649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49" s="32">
        <f>SUMIFS(Sheet1!$G$5:$G$28252,Sheet1!$I$5:$I$28252,$B649,Sheet1!$L$5:$L$28252,$A649,Sheet1!$D$5:$D$28252,"水费",Sheet1!$E$5:$E$28252,"&lt;&gt;*调拨*")+SUMIFS(Sheet1!$G$5:$G$28252,Sheet1!$I$5:$I$28252,$B649,Sheet1!$L$5:$L$28252,$A649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49" s="32">
        <f>SUMIFS(Sheet1!$G$5:$G$28252,Sheet1!$I$5:$I$28252,$B649,Sheet1!$L$5:$L$28252,$A649,Sheet1!$D$5:$D$28252,"电费",Sheet1!$E$5:$E$28252,"&lt;&gt;*调拨*")+SUMIFS(Sheet1!$G$5:$G$28252,Sheet1!$I$5:$I$28252,$B649,Sheet1!$L$5:$L$28252,$A649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49" s="32">
        <f>SUMIFS(Sheet1!$G$5:$G$28252,Sheet1!$I$5:$I$28252,$B649,Sheet1!$L$5:$L$28252,$A649,Sheet1!$D$5:$D$28252,"宽带费",Sheet1!$E$5:$E$28252,"&lt;&gt;*调拨*")+SUMIFS(Sheet1!$G$5:$G$28252,Sheet1!$I$5:$I$28252,$B649,Sheet1!$L$5:$L$28252,$A649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49" s="32">
        <f>SUMIFS(Sheet1!$G$5:$G$28252,Sheet1!$I$5:$I$28252,$B649,Sheet1!$L$5:$L$28252,$A649,Sheet1!$D$5:$D$28252,"办公费",Sheet1!$E$5:$E$28252,"&lt;&gt;*调拨*")+SUMIFS(Sheet1!$G$5:$G$28252,Sheet1!$I$5:$I$28252,$B649,Sheet1!$L$5:$L$28252,$A649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49" s="32">
        <f>SUMIFS(Sheet1!$G$5:$G$28252,Sheet1!$I$5:$I$28252,$B649,Sheet1!$L$5:$L$28252,$A649,Sheet1!$D$5:$D$28252,"话费",Sheet1!$E$5:$E$28252,"&lt;&gt;*调拨*")+SUMIFS(Sheet1!$G$5:$G$28252,Sheet1!$I$5:$I$28252,$B649,Sheet1!$L$5:$L$28252,$A649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49" s="32">
        <f>SUMIFS(Sheet1!$G$5:$G$28252,Sheet1!$I$5:$I$28252,$B649,Sheet1!$L$5:$L$28252,$A649,Sheet1!$D$5:$D$28252,"房租",Sheet1!$E$5:$E$28252,"&lt;&gt;*调拨*")+SUMIFS(Sheet1!$G$5:$G$28252,Sheet1!$I$5:$I$28252,$B649,Sheet1!$L$5:$L$28252,$A649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49" s="32">
        <f>SUMIFS(Sheet1!$G$5:$G$28252,Sheet1!$I$5:$I$28252,$B649,Sheet1!$L$5:$L$28252,$A649,Sheet1!$E$5:$E$28252,"*调拨*")</f>
        <v>0</v>
      </c>
      <c r="AI649" s="32">
        <f>SUMIFS(Sheet1!$G$5:$G$28252,Sheet1!$I$5:$I$28252,$B649,Sheet1!$L$5:$L$28252,$A649,Sheet1!$D$5:$D$28252,"内部转款",Sheet1!$E$5:$E$28252,"&lt;&gt;*调拨*")+SUMIFS(Sheet1!$G$5:$G$28252,Sheet1!$I$5:$I$28252,$B649,Sheet1!$L$5:$L$28252,$A649,Sheet1!$D$5:$D$28252,"内部转账",Sheet1!$E$5:$E$28252,"&lt;&gt;*调拨*")</f>
        <v>0</v>
      </c>
      <c r="AJ649" s="32">
        <f t="shared" si="45"/>
        <v>0</v>
      </c>
      <c r="AK649" s="32">
        <f>SUMIFS(Sheet1!$G$5:$G$28252,Sheet1!$I$5:$I$28252,$B649,Sheet1!$L$5:$L$28252,$A649)</f>
        <v>0</v>
      </c>
      <c r="AL649" s="32">
        <f t="shared" si="46"/>
        <v>0</v>
      </c>
    </row>
    <row r="650" ht="16.5" spans="1:38">
      <c r="A650" s="30">
        <v>202612</v>
      </c>
      <c r="B650" s="31" t="s">
        <v>219</v>
      </c>
      <c r="C650" s="32">
        <f>SUMIFS(Sheet1!$F$5:$F$28252,Sheet1!$I$5:$I$28252,$B650,Sheet1!$L$5:$L$28252,$A650,Sheet1!$D$5:$D$28252,"营业款",Sheet1!$E$5:$E$28252,"&lt;&gt;*调拨*",Sheet1!$E$5:$E$28252,"&lt;&gt;*回款*",Sheet1!$E$5:$E$28252,"&lt;&gt;*收款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D650" s="32">
        <f>SUMIFS(Sheet1!$F$5:$F$28252,Sheet1!$I$5:$I$28252,$B650,Sheet1!$L$5:$L$28252,$A650,Sheet1!$D$5:$D$28252,"医保即时拨付",Sheet1!$E$5:$E$28252,"&lt;&gt;*调拨*")+SUMIFS(Sheet1!$F$5:$F$28252,Sheet1!$I$5:$I$28252,$B650,Sheet1!$L$5:$L$28252,$A650,Sheet1!$E$5:$E$28252,"*医保即时拨付*",Sheet1!$D$5:$D$28252,"&lt;&gt;医保即时拨付",Sheet1!$D$5:$D$28252,"&lt;&gt;内部转款",Sheet1!$D$5:$D$28252,"&lt;&gt;内部转账",Sheet1!$E$5:$E$28252,"&lt;&gt;*调拨*")</f>
        <v>0</v>
      </c>
      <c r="E650" s="32">
        <f>SUMIFS(Sheet1!$F$5:$F$28252,Sheet1!$I$5:$I$28252,$B650,Sheet1!$L$5:$L$28252,$A650,Sheet1!$D$5:$D$28252,"医保",Sheet1!$E$5:$E$28252,"&lt;&gt;*调拨*",Sheet1!$E$5:$E$28252,"&lt;&gt;*医保即时拨付*")+SUMIFS(Sheet1!$F$5:$F$28252,Sheet1!$I$5:$I$28252,$B650,Sheet1!$L$5:$L$28252,$A650,Sheet1!$E$5:$E$28252,"*医保*",Sheet1!$D$5:$D$28252,"&lt;&gt;医保",Sheet1!$D$5:$D$28252,"&lt;&gt;医保即时拨付",Sheet1!$D$5:$D$28252,"&lt;&gt;内部转款",Sheet1!$D$5:$D$28252,"&lt;&gt;内部转账",Sheet1!$E$5:$E$28252,"&lt;&gt;*医保即时拨付*",Sheet1!$E$5:$E$28252,"&lt;&gt;*调拨*")</f>
        <v>0</v>
      </c>
      <c r="F650" s="32">
        <f>SUMIFS(Sheet1!$F$5:$F$28252,Sheet1!$I$5:$I$28252,$B650,Sheet1!$L$5:$L$28252,$A650,Sheet1!$D$5:$D$28252,"聚合",Sheet1!$E$5:$E$28252,"&lt;&gt;*调拨*")+SUMIFS(Sheet1!$F$5:$F$28252,Sheet1!$I$5:$I$28252,$B650,Sheet1!$L$5:$L$28252,$A650,Sheet1!$E$5:$E$28252,"*聚合*",Sheet1!$D$5:$D$28252,"&lt;&gt;聚合",Sheet1!$D$5:$D$28252,"&lt;&gt;内部转款",Sheet1!$D$5:$D$28252,"&lt;&gt;内部转账",Sheet1!$E$5:$E$28252,"&lt;&gt;*调拨*")</f>
        <v>0</v>
      </c>
      <c r="G650" s="32">
        <f>SUMIFS(Sheet1!$F$5:$F$28252,Sheet1!$I$5:$I$28252,$B650,Sheet1!$L$5:$L$28252,$A650,Sheet1!$D$5:$D$28252,"24小时微信",Sheet1!$E$5:$E$28252,"&lt;&gt;*调拨*")+SUMIFS(Sheet1!$F$5:$F$28252,Sheet1!$I$5:$I$28252,$B650,Sheet1!$L$5:$L$28252,$A650,Sheet1!$E$5:$E$28252,"*24小时微信*",Sheet1!$D$5:$D$28252,"&lt;&gt;24小时微信",Sheet1!$D$5:$D$28252,"&lt;&gt;内部转款",Sheet1!$D$5:$D$28252,"&lt;&gt;内部转账",Sheet1!$E$5:$E$28252,"&lt;&gt;*调拨*")</f>
        <v>0</v>
      </c>
      <c r="H650" s="32">
        <f>SUMIFS(Sheet1!$F$5:$F$28252,Sheet1!$I$5:$I$28252,$B650,Sheet1!$L$5:$L$28252,$A650,Sheet1!$D$5:$D$28252,"美团",Sheet1!$E$5:$E$28252,"&lt;&gt;*调拨*")+SUMIFS(Sheet1!$F$5:$F$28252,Sheet1!$I$5:$I$28252,$B650,Sheet1!$L$5:$L$28252,$A650,Sheet1!$E$5:$E$28252,"*美团*",Sheet1!$D$5:$D$28252,"&lt;&gt;美团",Sheet1!$D$5:$D$28252,"&lt;&gt;内部转款",Sheet1!$D$5:$D$28252,"&lt;&gt;内部转账",Sheet1!$E$5:$E$28252,"&lt;&gt;*调拨*")</f>
        <v>0</v>
      </c>
      <c r="I650" s="32">
        <f>SUMIFS(Sheet1!$F$5:$F$28252,Sheet1!$I$5:$I$28252,$B650,Sheet1!$L$5:$L$28252,$A650,Sheet1!$D$5:$D$28252,"饿了么",Sheet1!$E$5:$E$28252,"&lt;&gt;*调拨*")+SUMIFS(Sheet1!$F$5:$F$28252,Sheet1!$I$5:$I$28252,$B650,Sheet1!$L$5:$L$28252,$A650,Sheet1!$E$5:$E$28252,"*饿了么*",Sheet1!$D$5:$D$28252,"&lt;&gt;饿了么",Sheet1!$D$5:$D$28252,"&lt;&gt;内部转款",Sheet1!$D$5:$D$28252,"&lt;&gt;内部转账",Sheet1!$E$5:$E$28252,"&lt;&gt;*调拨*")</f>
        <v>0</v>
      </c>
      <c r="J650" s="32">
        <f>SUMIFS(Sheet1!$F$5:$F$28252,Sheet1!$I$5:$I$28252,$B650,Sheet1!$L$5:$L$28252,$A650,Sheet1!$D$5:$D$28252,"健E卡",Sheet1!$E$5:$E$28252,"&lt;&gt;*调拨*")+SUMIFS(Sheet1!$F$5:$F$28252,Sheet1!$I$5:$I$28252,$B650,Sheet1!$L$5:$L$28252,$A650,Sheet1!$E$5:$E$28252,"*健E卡*",Sheet1!$D$5:$D$28252,"&lt;&gt;健E卡",Sheet1!$D$5:$D$28252,"&lt;&gt;内部转款",Sheet1!$D$5:$D$28252,"&lt;&gt;内部转账",Sheet1!$E$5:$E$28252,"&lt;&gt;*调拨*")</f>
        <v>0</v>
      </c>
      <c r="K650" s="32">
        <f>SUMIFS(Sheet1!$F$5:$F$28252,Sheet1!$I$5:$I$28252,$B650,Sheet1!$L$5:$L$28252,$A650,Sheet1!$D$5:$D$28252,"抖音",Sheet1!$E$5:$E$28252,"&lt;&gt;*调拨*")+SUMIFS(Sheet1!$F$5:$F$28252,Sheet1!$I$5:$I$28252,$B650,Sheet1!$L$5:$L$28252,$A650,Sheet1!$E$5:$E$28252,"*抖音*",Sheet1!$D$5:$D$28252,"&lt;&gt;抖音",Sheet1!$D$5:$D$28252,"&lt;&gt;内部转款",Sheet1!$D$5:$D$28252,"&lt;&gt;内部转账",Sheet1!$E$5:$E$28252,"&lt;&gt;*调拨*")</f>
        <v>0</v>
      </c>
      <c r="L650" s="32">
        <f>SUMIFS(Sheet1!$F$5:$F$28252,Sheet1!$I$5:$I$28252,$B650,Sheet1!$L$5:$L$28252,$A650,Sheet1!$D$5:$D$28252,"医卡通",Sheet1!$E$5:$E$28252,"&lt;&gt;*调拨*")+SUMIFS(Sheet1!$F$5:$F$28252,Sheet1!$I$5:$I$28252,$B650,Sheet1!$L$5:$L$28252,$A650,Sheet1!$E$5:$E$28252,"*医卡通*",Sheet1!$D$5:$D$28252,"&lt;&gt;医卡通",Sheet1!$D$5:$D$28252,"&lt;&gt;内部转款",Sheet1!$D$5:$D$28252,"&lt;&gt;内部转账",Sheet1!$E$5:$E$28252,"&lt;&gt;*调拨*")</f>
        <v>0</v>
      </c>
      <c r="M650" s="32">
        <f>SUMIFS(Sheet1!$F$5:$F$28252,Sheet1!$I$5:$I$28252,$B650,Sheet1!$L$5:$L$28252,$A650,Sheet1!$D$5:$D$28252,"企健网",Sheet1!$E$5:$E$28252,"&lt;&gt;*调拨*")+SUMIFS(Sheet1!$F$5:$F$28252,Sheet1!$I$5:$I$28252,$B650,Sheet1!$L$5:$L$28252,$A650,Sheet1!$E$5:$E$28252,"*企健网*",Sheet1!$D$5:$D$28252,"&lt;&gt;企健网",Sheet1!$D$5:$D$28252,"&lt;&gt;内部转款",Sheet1!$D$5:$D$28252,"&lt;&gt;内部转账",Sheet1!$E$5:$E$28252,"&lt;&gt;*调拨*")</f>
        <v>0</v>
      </c>
      <c r="N650" s="32">
        <f>SUMIFS(Sheet1!$F$5:$F$28252,Sheet1!$I$5:$I$28252,$B650,Sheet1!$L$5:$L$28252,$A650,Sheet1!$D$5:$D$28252,"银联",Sheet1!$E$5:$E$28252,"&lt;&gt;*调拨*")+SUMIFS(Sheet1!$F$5:$F$28252,Sheet1!$I$5:$I$28252,$B650,Sheet1!$L$5:$L$28252,$A650,Sheet1!$E$5:$E$28252,"*银联*",Sheet1!$D$5:$D$28252,"&lt;&gt;银联",Sheet1!$D$5:$D$28252,"&lt;&gt;内部转款",Sheet1!$D$5:$D$28252,"&lt;&gt;内部转账",Sheet1!$E$5:$E$28252,"&lt;&gt;*调拨*")</f>
        <v>0</v>
      </c>
      <c r="O650" s="32">
        <f>SUMIFS(Sheet1!$F$5:$F$28252,Sheet1!$I$5:$I$28252,$B650,Sheet1!$L$5:$L$28252,$A650,Sheet1!$D$5:$D$28252,"京东",Sheet1!$E$5:$E$28252,"&lt;&gt;*调拨*")+SUMIFS(Sheet1!$F$5:$F$28252,Sheet1!$I$5:$I$28252,$B650,Sheet1!$L$5:$L$28252,$A650,Sheet1!$E$5:$E$28252,"*京东*",Sheet1!$D$5:$D$28252,"&lt;&gt;京东",Sheet1!$D$5:$D$28252,"&lt;&gt;内部转款",Sheet1!$D$5:$D$28252,"&lt;&gt;内部转账",Sheet1!$E$5:$E$28252,"&lt;&gt;*调拨*")</f>
        <v>0</v>
      </c>
      <c r="P650" s="32">
        <f>SUMIFS(Sheet1!$F$5:$F$28252,Sheet1!$I$5:$I$28252,$B650,Sheet1!$L$5:$L$28252,$A650,Sheet1!$D$5:$D$28252,"药机微信",Sheet1!$E$5:$E$28252,"&lt;&gt;*调拨*")+SUMIFS(Sheet1!$F$5:$F$28252,Sheet1!$I$5:$I$28252,$B650,Sheet1!$L$5:$L$28252,$A650,Sheet1!$E$5:$E$28252,"*药机微信*",Sheet1!$D$5:$D$28252,"&lt;&gt;药机微信",Sheet1!$D$5:$D$28252,"&lt;&gt;内部转款",Sheet1!$D$5:$D$28252,"&lt;&gt;内部转账",Sheet1!$E$5:$E$28252,"&lt;&gt;*调拨*")</f>
        <v>0</v>
      </c>
      <c r="Q650" s="32">
        <f>SUMIFS(Sheet1!$F$5:$F$28252,Sheet1!$I$5:$I$28252,$B650,Sheet1!$L$5:$L$28252,$A650,Sheet1!$D$5:$D$28252,"亲情卡",Sheet1!$E$5:$E$28252,"&lt;&gt;*调拨*")+SUMIFS(Sheet1!$F$5:$F$28252,Sheet1!$I$5:$I$28252,$B650,Sheet1!$L$5:$L$28252,$A650,Sheet1!$E$5:$E$28252,"*亲情卡*",Sheet1!$D$5:$D$28252,"&lt;&gt;亲情卡",Sheet1!$D$5:$D$28252,"&lt;&gt;内部转款",Sheet1!$D$5:$D$28252,"&lt;&gt;内部转账",Sheet1!$E$5:$E$28252,"&lt;&gt;*调拨*")</f>
        <v>0</v>
      </c>
      <c r="R650" s="32">
        <f>SUMIFS(Sheet1!$F$5:$F$28252,Sheet1!$I$5:$I$28252,$B650,Sheet1!$L$5:$L$28252,$A650,Sheet1!$D$5:$D$28252,"优惠券",Sheet1!$E$5:$E$28252,"&lt;&gt;*调拨*")+SUMIFS(Sheet1!$F$5:$F$28252,Sheet1!$I$5:$I$28252,$B650,Sheet1!$L$5:$L$28252,$A650,Sheet1!$E$5:$E$28252,"*优惠券*",Sheet1!$D$5:$D$28252,"&lt;&gt;优惠券",Sheet1!$D$5:$D$28252,"&lt;&gt;内部转款",Sheet1!$D$5:$D$28252,"&lt;&gt;内部转账",Sheet1!$E$5:$E$28252,"&lt;&gt;*调拨*")</f>
        <v>0</v>
      </c>
      <c r="S650" s="32">
        <f>SUMIFS(Sheet1!$F$5:$F$28252,Sheet1!$I$5:$I$28252,$B650,Sheet1!$L$5:$L$28252,$A650,Sheet1!$D$5:$D$28252,"代金券",Sheet1!$E$5:$E$28252,"&lt;&gt;*调拨*")+SUMIFS(Sheet1!$F$5:$F$28252,Sheet1!$I$5:$I$28252,$B650,Sheet1!$L$5:$L$28252,$A650,Sheet1!$E$5:$E$28252,"*代金券*",Sheet1!$D$5:$D$28252,"&lt;&gt;代金券",Sheet1!$D$5:$D$28252,"&lt;&gt;内部转款",Sheet1!$D$5:$D$28252,"&lt;&gt;内部转账",Sheet1!$E$5:$E$28252,"&lt;&gt;*调拨*")</f>
        <v>0</v>
      </c>
      <c r="T650" s="32">
        <f>SUMIFS(Sheet1!$F$5:$F$28252,Sheet1!$I$5:$I$28252,$B650,Sheet1!$L$5:$L$28252,$A650,Sheet1!$D$5:$D$28252,"回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650,Sheet1!$L$5:$L$28252,$A650,Sheet1!$D$5:$D$28252,"收款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650,Sheet1!$L$5:$L$28252,$A650,Sheet1!$E$5:$E$28252,"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+SUMIFS(Sheet1!$F$5:$F$28252,Sheet1!$I$5:$I$28252,$B650,Sheet1!$L$5:$L$28252,$A650,Sheet1!$E$5:$E$28252,"*收款*",Sheet1!$E$5:$E$28252,"&lt;&gt;*回款*",Sheet1!$D$5:$D$28252,"&lt;&gt;回款",Sheet1!$D$5:$D$28252,"&lt;&gt;收款",Sheet1!$D$5:$D$28252,"&lt;&gt;内部转款",Sheet1!$D$5:$D$28252,"&lt;&gt;内部转账",Sheet1!$E$5:$E$28252,"&lt;&gt;*调拨*",Sheet1!$E$5:$E$28252,"&lt;&gt;*医保*",Sheet1!$E$5:$E$28252,"&lt;&gt;*聚合*",Sheet1!$E$5:$E$28252,"&lt;&gt;*24小时微信*",Sheet1!$E$5:$E$28252,"&lt;&gt;*美团*",Sheet1!$E$5:$E$28252,"&lt;&gt;*饿了么*",Sheet1!$E$5:$E$28252,"&lt;&gt;*健E卡*",Sheet1!$E$5:$E$28252,"&lt;&gt;*抖音*",Sheet1!$E$5:$E$28252,"&lt;&gt;*医卡通*",Sheet1!$E$5:$E$28252,"&lt;&gt;*企健网*",Sheet1!$E$5:$E$28252,"&lt;&gt;*银联*",Sheet1!$E$5:$E$28252,"&lt;&gt;*京东*",Sheet1!$E$5:$E$28252,"&lt;&gt;*药机微信*",Sheet1!$E$5:$E$28252,"&lt;&gt;*亲情卡*",Sheet1!$E$5:$E$28252,"&lt;&gt;*优惠券*",Sheet1!$E$5:$E$28252,"&lt;&gt;*代金券*",Sheet1!$E$5:$E$28252,"&lt;&gt;*储值*",Sheet1!$E$5:$E$28252,"&lt;&gt;*效期*")</f>
        <v>0</v>
      </c>
      <c r="U650" s="32">
        <f>SUMIFS(Sheet1!$F$5:$F$28252,Sheet1!$I$5:$I$28252,$B650,Sheet1!$L$5:$L$28252,$A650,Sheet1!$E$5:$E$28252,"*调拨*")</f>
        <v>0</v>
      </c>
      <c r="V650" s="32">
        <f>SUMIFS(Sheet1!$F$5:$F$28252,Sheet1!$I$5:$I$28252,$B650,Sheet1!$L$5:$L$28252,$A650,Sheet1!$D$5:$D$28252,"储值",Sheet1!$E$5:$E$28252,"&lt;&gt;*调拨*")+SUMIFS(Sheet1!$F$5:$F$28252,Sheet1!$I$5:$I$28252,$B650,Sheet1!$L$5:$L$28252,$A650,Sheet1!$E$5:$E$28252,"*储值*",Sheet1!$D$5:$D$28252,"&lt;&gt;储值",Sheet1!$D$5:$D$28252,"&lt;&gt;内部转款",Sheet1!$D$5:$D$28252,"&lt;&gt;内部转账",Sheet1!$E$5:$E$28252,"&lt;&gt;*调拨*")</f>
        <v>0</v>
      </c>
      <c r="W650" s="32">
        <f>SUMIFS(Sheet1!$F$5:$F$28252,Sheet1!$I$5:$I$28252,$B650,Sheet1!$L$5:$L$28252,$A650,Sheet1!$D$5:$D$28252,"效期",Sheet1!$E$5:$E$28252,"&lt;&gt;*调拨*")+SUMIFS(Sheet1!$F$5:$F$28252,Sheet1!$I$5:$I$28252,$B650,Sheet1!$L$5:$L$28252,$A650,Sheet1!$E$5:$E$28252,"*效期*",Sheet1!$D$5:$D$28252,"&lt;&gt;效期",Sheet1!$D$5:$D$28252,"&lt;&gt;内部转款",Sheet1!$D$5:$D$28252,"&lt;&gt;内部转账",Sheet1!$E$5:$E$28252,"&lt;&gt;*调拨*")</f>
        <v>0</v>
      </c>
      <c r="X650" s="32">
        <f>SUMIFS(Sheet1!$F$5:$F$28252,Sheet1!$I$5:$I$28252,$B650,Sheet1!$L$5:$L$28252,$A650,Sheet1!$D$5:$D$28252,"内部转款",Sheet1!$E$5:$E$28252,"&lt;&gt;*调拨*")+SUMIFS(Sheet1!$F$5:$F$28252,Sheet1!$I$5:$I$28252,$B650,Sheet1!$L$5:$L$28252,$A650,Sheet1!$D$5:$D$28252,"内部转账",Sheet1!$E$5:$E$28252,"&lt;&gt;*调拨*")</f>
        <v>0</v>
      </c>
      <c r="Y650" s="32">
        <f t="shared" si="44"/>
        <v>0</v>
      </c>
      <c r="Z650" s="32">
        <f>SUMIFS(Sheet1!$F$5:$F$28252,Sheet1!$I$5:$I$28252,$B650,Sheet1!$L$5:$L$28252,$A650)</f>
        <v>0</v>
      </c>
      <c r="AA650" s="32">
        <f>SUMIFS(Sheet1!$G$5:$G$28252,Sheet1!$I$5:$I$28252,$B650,Sheet1!$L$5:$L$28252,$A650,Sheet1!$D$5:$D$28252,"工资",Sheet1!$E$5:$E$28252,"&lt;&gt;*调拨*")+SUMIFS(Sheet1!$G$5:$G$28252,Sheet1!$I$5:$I$28252,$B650,Sheet1!$L$5:$L$28252,$A650,Sheet1!$E$5:$E$28252,"*工资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)</f>
        <v>0</v>
      </c>
      <c r="AB650" s="32">
        <f>SUMIFS(Sheet1!$G$5:$G$28252,Sheet1!$I$5:$I$28252,$B650,Sheet1!$L$5:$L$28252,$A650,Sheet1!$D$5:$D$28252,"水费",Sheet1!$E$5:$E$28252,"&lt;&gt;*调拨*")+SUMIFS(Sheet1!$G$5:$G$28252,Sheet1!$I$5:$I$28252,$B650,Sheet1!$L$5:$L$28252,$A650,Sheet1!$E$5:$E$28252,"*水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)</f>
        <v>0</v>
      </c>
      <c r="AC650" s="32">
        <f>SUMIFS(Sheet1!$G$5:$G$28252,Sheet1!$I$5:$I$28252,$B650,Sheet1!$L$5:$L$28252,$A650,Sheet1!$D$5:$D$28252,"电费",Sheet1!$E$5:$E$28252,"&lt;&gt;*调拨*")+SUMIFS(Sheet1!$G$5:$G$28252,Sheet1!$I$5:$I$28252,$B650,Sheet1!$L$5:$L$28252,$A650,Sheet1!$E$5:$E$28252,"*电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)</f>
        <v>0</v>
      </c>
      <c r="AD650" s="32">
        <f>SUMIFS(Sheet1!$G$5:$G$28252,Sheet1!$I$5:$I$28252,$B650,Sheet1!$L$5:$L$28252,$A650,Sheet1!$D$5:$D$28252,"宽带费",Sheet1!$E$5:$E$28252,"&lt;&gt;*调拨*")+SUMIFS(Sheet1!$G$5:$G$28252,Sheet1!$I$5:$I$28252,$B650,Sheet1!$L$5:$L$28252,$A650,Sheet1!$E$5:$E$28252,"*宽带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)</f>
        <v>0</v>
      </c>
      <c r="AE650" s="32">
        <f>SUMIFS(Sheet1!$G$5:$G$28252,Sheet1!$I$5:$I$28252,$B650,Sheet1!$L$5:$L$28252,$A650,Sheet1!$D$5:$D$28252,"办公费",Sheet1!$E$5:$E$28252,"&lt;&gt;*调拨*")+SUMIFS(Sheet1!$G$5:$G$28252,Sheet1!$I$5:$I$28252,$B650,Sheet1!$L$5:$L$28252,$A650,Sheet1!$E$5:$E$28252,"*办公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)</f>
        <v>0</v>
      </c>
      <c r="AF650" s="32">
        <f>SUMIFS(Sheet1!$G$5:$G$28252,Sheet1!$I$5:$I$28252,$B650,Sheet1!$L$5:$L$28252,$A650,Sheet1!$D$5:$D$28252,"话费",Sheet1!$E$5:$E$28252,"&lt;&gt;*调拨*")+SUMIFS(Sheet1!$G$5:$G$28252,Sheet1!$I$5:$I$28252,$B650,Sheet1!$L$5:$L$28252,$A650,Sheet1!$E$5:$E$28252,"*话费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)</f>
        <v>0</v>
      </c>
      <c r="AG650" s="32">
        <f>SUMIFS(Sheet1!$G$5:$G$28252,Sheet1!$I$5:$I$28252,$B650,Sheet1!$L$5:$L$28252,$A650,Sheet1!$D$5:$D$28252,"房租",Sheet1!$E$5:$E$28252,"&lt;&gt;*调拨*")+SUMIFS(Sheet1!$G$5:$G$28252,Sheet1!$I$5:$I$28252,$B650,Sheet1!$L$5:$L$28252,$A650,Sheet1!$E$5:$E$28252,"*房租*",Sheet1!$E$5:$E$28252,"&lt;&gt;*调拨*",Sheet1!$D$5:$D$28252,"&lt;&gt;内部转款",Sheet1!$D$5:$D$28252,"&lt;&gt;内部转账",Sheet1!$D$5:$D$28252,"&lt;&gt;工资",Sheet1!$D$5:$D$28252,"&lt;&gt;水费",Sheet1!$D$5:$D$28252,"&lt;&gt;电费",Sheet1!$D$5:$D$28252,"&lt;&gt;宽带费",Sheet1!$D$5:$D$28252,"&lt;&gt;办公费",Sheet1!$D$5:$D$28252,"&lt;&gt;话费",Sheet1!$D$5:$D$28252,"&lt;&gt;房租",Sheet1!$E$5:$E$28252,"&lt;&gt;*工资*",Sheet1!$E$5:$E$28252,"&lt;&gt;*水费*",Sheet1!$E$5:$E$28252,"&lt;&gt;*电费*",Sheet1!$E$5:$E$28252,"&lt;&gt;*宽带*",Sheet1!$E$5:$E$28252,"&lt;&gt;*办公*",Sheet1!$E$5:$E$28252,"&lt;&gt;*话费*")</f>
        <v>0</v>
      </c>
      <c r="AH650" s="32">
        <f>SUMIFS(Sheet1!$G$5:$G$28252,Sheet1!$I$5:$I$28252,$B650,Sheet1!$L$5:$L$28252,$A650,Sheet1!$E$5:$E$28252,"*调拨*")</f>
        <v>0</v>
      </c>
      <c r="AI650" s="32">
        <f>SUMIFS(Sheet1!$G$5:$G$28252,Sheet1!$I$5:$I$28252,$B650,Sheet1!$L$5:$L$28252,$A650,Sheet1!$D$5:$D$28252,"内部转款",Sheet1!$E$5:$E$28252,"&lt;&gt;*调拨*")+SUMIFS(Sheet1!$G$5:$G$28252,Sheet1!$I$5:$I$28252,$B650,Sheet1!$L$5:$L$28252,$A650,Sheet1!$D$5:$D$28252,"内部转账",Sheet1!$E$5:$E$28252,"&lt;&gt;*调拨*")</f>
        <v>0</v>
      </c>
      <c r="AJ650" s="32">
        <f t="shared" si="45"/>
        <v>0</v>
      </c>
      <c r="AK650" s="32">
        <f>SUMIFS(Sheet1!$G$5:$G$28252,Sheet1!$I$5:$I$28252,$B650,Sheet1!$L$5:$L$28252,$A650)</f>
        <v>0</v>
      </c>
      <c r="AL650" s="32">
        <f t="shared" si="46"/>
        <v>0</v>
      </c>
    </row>
    <row r="651" ht="22" customHeight="1" spans="1:38">
      <c r="A651" s="26" t="s">
        <v>1741</v>
      </c>
      <c r="B651" s="26" t="s">
        <v>1730</v>
      </c>
      <c r="C651" s="33">
        <f t="shared" ref="C651:AL651" si="47">SUM(C598:C650)</f>
        <v>33.69</v>
      </c>
      <c r="D651" s="33">
        <f t="shared" si="47"/>
        <v>0</v>
      </c>
      <c r="E651" s="33">
        <f t="shared" si="47"/>
        <v>0</v>
      </c>
      <c r="F651" s="33">
        <f t="shared" si="47"/>
        <v>0</v>
      </c>
      <c r="G651" s="33">
        <f t="shared" si="47"/>
        <v>0</v>
      </c>
      <c r="H651" s="33">
        <f t="shared" si="47"/>
        <v>0</v>
      </c>
      <c r="I651" s="33">
        <f t="shared" si="47"/>
        <v>0</v>
      </c>
      <c r="J651" s="33">
        <f t="shared" si="47"/>
        <v>0</v>
      </c>
      <c r="K651" s="33">
        <f t="shared" si="47"/>
        <v>0</v>
      </c>
      <c r="L651" s="33">
        <f t="shared" si="47"/>
        <v>0</v>
      </c>
      <c r="M651" s="33">
        <f t="shared" si="47"/>
        <v>0</v>
      </c>
      <c r="N651" s="33">
        <f t="shared" si="47"/>
        <v>0</v>
      </c>
      <c r="O651" s="33">
        <f t="shared" si="47"/>
        <v>0</v>
      </c>
      <c r="P651" s="33">
        <f t="shared" si="47"/>
        <v>0</v>
      </c>
      <c r="Q651" s="33">
        <f t="shared" si="47"/>
        <v>0</v>
      </c>
      <c r="R651" s="33">
        <f t="shared" si="47"/>
        <v>0</v>
      </c>
      <c r="S651" s="33">
        <f t="shared" si="47"/>
        <v>0</v>
      </c>
      <c r="T651" s="33">
        <f t="shared" si="47"/>
        <v>0</v>
      </c>
      <c r="U651" s="33">
        <f t="shared" si="47"/>
        <v>0</v>
      </c>
      <c r="V651" s="33">
        <f t="shared" si="47"/>
        <v>0</v>
      </c>
      <c r="W651" s="33">
        <f t="shared" si="47"/>
        <v>0</v>
      </c>
      <c r="X651" s="33">
        <f t="shared" si="47"/>
        <v>0</v>
      </c>
      <c r="Y651" s="33">
        <f t="shared" si="47"/>
        <v>0</v>
      </c>
      <c r="Z651" s="33">
        <f t="shared" si="47"/>
        <v>33.69</v>
      </c>
      <c r="AA651" s="33">
        <f t="shared" si="47"/>
        <v>0</v>
      </c>
      <c r="AB651" s="33">
        <f t="shared" si="47"/>
        <v>0</v>
      </c>
      <c r="AC651" s="33">
        <f t="shared" si="47"/>
        <v>0</v>
      </c>
      <c r="AD651" s="33">
        <f t="shared" si="47"/>
        <v>0</v>
      </c>
      <c r="AE651" s="33">
        <f t="shared" si="47"/>
        <v>0</v>
      </c>
      <c r="AF651" s="33">
        <f t="shared" si="47"/>
        <v>0</v>
      </c>
      <c r="AG651" s="33">
        <f t="shared" si="47"/>
        <v>0</v>
      </c>
      <c r="AH651" s="33">
        <f t="shared" si="47"/>
        <v>0</v>
      </c>
      <c r="AI651" s="33">
        <f t="shared" si="47"/>
        <v>0</v>
      </c>
      <c r="AJ651" s="33">
        <f t="shared" si="47"/>
        <v>0</v>
      </c>
      <c r="AK651" s="33">
        <f t="shared" si="47"/>
        <v>0</v>
      </c>
      <c r="AL651" s="33">
        <f t="shared" si="47"/>
        <v>33.69</v>
      </c>
    </row>
  </sheetData>
  <autoFilter xmlns:etc="http://www.wps.cn/officeDocument/2017/etCustomData" ref="A3:AL651" etc:filterBottomFollowUsedRange="0">
    <extLst/>
  </autoFilter>
  <mergeCells count="6">
    <mergeCell ref="A1:AL1"/>
    <mergeCell ref="C2:Z2"/>
    <mergeCell ref="AB2:AK2"/>
    <mergeCell ref="A2:A3"/>
    <mergeCell ref="B2:B3"/>
    <mergeCell ref="AL2:AL3"/>
  </mergeCells>
  <pageMargins left="0.25" right="0.25" top="0.5" bottom="0.5" header="0.2" footer="0.2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9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D13" sqref="D13"/>
    </sheetView>
  </sheetViews>
  <sheetFormatPr defaultColWidth="9" defaultRowHeight="13.5"/>
  <cols>
    <col min="1" max="1" width="5" customWidth="1"/>
    <col min="2" max="2" width="30" customWidth="1"/>
    <col min="3" max="3" width="17.0916666666667" customWidth="1"/>
    <col min="4" max="24" width="14" customWidth="1"/>
  </cols>
  <sheetData>
    <row r="1" ht="30" customHeight="1" spans="1:24">
      <c r="A1" s="25" t="s">
        <v>1742</v>
      </c>
    </row>
    <row r="2" ht="24" customHeight="1" spans="1:24">
      <c r="A2" s="26" t="s">
        <v>1743</v>
      </c>
      <c r="B2" s="29">
        <v>202601</v>
      </c>
      <c r="C2" s="30" t="s">
        <v>1744</v>
      </c>
    </row>
    <row r="4" ht="24" customHeight="1" spans="1:24">
      <c r="A4" s="26" t="s">
        <v>4</v>
      </c>
      <c r="B4" s="26" t="s">
        <v>1708</v>
      </c>
      <c r="C4" s="26" t="s">
        <v>1709</v>
      </c>
      <c r="Q4" s="26" t="s">
        <v>1710</v>
      </c>
      <c r="X4" s="26" t="s">
        <v>1711</v>
      </c>
    </row>
    <row r="5" ht="34" customHeight="1" spans="1:24">
      <c r="A5" s="26" t="s">
        <v>4</v>
      </c>
      <c r="B5" s="26" t="s">
        <v>1708</v>
      </c>
      <c r="C5" s="26" t="s">
        <v>33</v>
      </c>
      <c r="D5" s="26" t="s">
        <v>424</v>
      </c>
      <c r="E5" s="26" t="s">
        <v>1125</v>
      </c>
      <c r="F5" s="26" t="s">
        <v>429</v>
      </c>
      <c r="G5" s="26" t="s">
        <v>422</v>
      </c>
      <c r="H5" s="26" t="s">
        <v>386</v>
      </c>
      <c r="I5" s="26" t="s">
        <v>417</v>
      </c>
      <c r="J5" s="26" t="s">
        <v>1712</v>
      </c>
      <c r="K5" s="26" t="s">
        <v>465</v>
      </c>
      <c r="L5" s="26" t="s">
        <v>384</v>
      </c>
      <c r="M5" s="26" t="s">
        <v>1719</v>
      </c>
      <c r="N5" s="26" t="s">
        <v>1721</v>
      </c>
      <c r="O5" s="26" t="s">
        <v>1722</v>
      </c>
      <c r="P5" s="26" t="s">
        <v>1723</v>
      </c>
      <c r="Q5" s="26" t="s">
        <v>131</v>
      </c>
      <c r="R5" s="26" t="s">
        <v>454</v>
      </c>
      <c r="S5" s="26" t="s">
        <v>115</v>
      </c>
      <c r="T5" s="26" t="s">
        <v>1724</v>
      </c>
      <c r="U5" s="26" t="s">
        <v>1725</v>
      </c>
      <c r="V5" s="26" t="s">
        <v>1726</v>
      </c>
      <c r="W5" s="26" t="s">
        <v>1727</v>
      </c>
      <c r="X5" s="26" t="s">
        <v>1728</v>
      </c>
    </row>
    <row r="6" ht="16.5" spans="1:24">
      <c r="A6" s="30">
        <v>1</v>
      </c>
      <c r="B6" s="31" t="s">
        <v>56</v>
      </c>
      <c r="C6" s="32">
        <f>SUMIFS(Sheet1!$F$5:$F$28252,Sheet1!$I$5:$I$28252,$B6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66321.54</v>
      </c>
      <c r="D6" s="32">
        <f>SUMIFS(Sheet1!$F$5:$F$28252,Sheet1!$I$5:$I$28252,$B6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6" s="32">
        <f>SUMIFS(Sheet1!$F$5:$F$28252,Sheet1!$I$5:$I$28252,$B6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6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17548.34</v>
      </c>
      <c r="F6" s="32">
        <f>SUMIFS(Sheet1!$F$5:$F$28252,Sheet1!$I$5:$I$28252,$B6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6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6" s="32">
        <f>SUMIFS(Sheet1!$F$5:$F$28252,Sheet1!$I$5:$I$28252,$B6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6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6" s="32">
        <f>SUMIFS(Sheet1!$F$5:$F$28252,Sheet1!$I$5:$I$28252,$B6,Sheet1!$L$5:$L$28252,$B$2,Sheet1!$D$5:$D$28252,"美团",Sheet1!$E$5:$E$28252,"&lt;&gt;*调拨*",Sheet1!$E$5:$E$28252,"&lt;&gt;*抖音*")+SUMIFS(Sheet1!$F$5:$F$28252,Sheet1!$I$5:$I$28252,$B6,Sheet1!$L$5:$L$28252,$B$2,Sheet1!$E$5:$E$28252,"*美团*",Sheet1!$D$5:$D$28252,"&lt;&gt;美团",Sheet1!$E$5:$E$28252,"&lt;&gt;*调拨*",Sheet1!$E$5:$E$28252,"&lt;&gt;*抖音*")</f>
        <v>0</v>
      </c>
      <c r="I6" s="32">
        <f>SUMIFS(Sheet1!$F$5:$F$28252,Sheet1!$I$5:$I$28252,$B6,Sheet1!$L$5:$L$28252,$B$2,Sheet1!$E$5:$E$28252,"*饿了么*",Sheet1!$E$5:$E$28252,"&lt;&gt;*调拨*",Sheet1!$E$5:$E$28252,"&lt;&gt;*抖音*",Sheet1!$E$5:$E$28252,"&lt;&gt;*美团*",Sheet1!$D$5:$D$28252,"&lt;&gt;美团")</f>
        <v>619.04</v>
      </c>
      <c r="J6" s="32">
        <f>SUMIFS(Sheet1!$F$5:$F$28252,Sheet1!$I$5:$I$28252,$B6,Sheet1!$L$5:$L$28252,$B$2,Sheet1!$E$5:$E$28252,"*抖音*",Sheet1!$E$5:$E$28252,"&lt;&gt;*调拨*")</f>
        <v>0</v>
      </c>
      <c r="K6" s="32">
        <f>SUMIFS(Sheet1!$F$5:$F$28252,Sheet1!$I$5:$I$28252,$B6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6" s="32">
        <f>SUMIFS(Sheet1!$F$5:$F$28252,Sheet1!$I$5:$I$28252,$B6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6" s="32">
        <f>SUMIFS(Sheet1!$F$5:$F$28252,Sheet1!$I$5:$I$28252,$B6,Sheet1!$L$5:$L$28252,$B$2,Sheet1!$E$5:$E$28252,"*调拨*")</f>
        <v>0</v>
      </c>
      <c r="N6" s="32">
        <f>SUMIFS(Sheet1!$F$5:$F$28252,Sheet1!$I$5:$I$28252,$B6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6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6" s="32">
        <f t="shared" ref="O6:O58" si="0">P6-(C6+D6+E6+F6+G6+H6+I6+J6+K6+L6+M6+N6)</f>
        <v>0</v>
      </c>
      <c r="P6" s="32">
        <f>SUMIFS(Sheet1!$F$5:$F$28252,Sheet1!$I$5:$I$28252,$B6,Sheet1!$L$5:$L$28252,$B$2)</f>
        <v>84488.92</v>
      </c>
      <c r="Q6" s="32">
        <f>SUMIFS(Sheet1!$G$5:$G$28252,Sheet1!$I$5:$I$28252,$B6,Sheet1!$L$5:$L$28252,$B$2,Sheet1!$D$5:$D$28252,"水费",Sheet1!$E$5:$E$28252,"&lt;&gt;*调拨*")+SUMIFS(Sheet1!$G$5:$G$28252,Sheet1!$I$5:$I$28252,$B6,Sheet1!$L$5:$L$28252,$B$2,Sheet1!$E$5:$E$28252,"*水费*",Sheet1!$D$5:$D$28252,"&lt;&gt;水费",Sheet1!$E$5:$E$28252,"&lt;&gt;*调拨*")</f>
        <v>0</v>
      </c>
      <c r="R6" s="32">
        <f>SUMIFS(Sheet1!$G$5:$G$28252,Sheet1!$I$5:$I$28252,$B6,Sheet1!$L$5:$L$28252,$B$2,Sheet1!$D$5:$D$28252,"电费",Sheet1!$E$5:$E$28252,"&lt;&gt;*调拨*")+SUMIFS(Sheet1!$G$5:$G$28252,Sheet1!$I$5:$I$28252,$B6,Sheet1!$L$5:$L$28252,$B$2,Sheet1!$E$5:$E$28252,"*电费*",Sheet1!$D$5:$D$28252,"&lt;&gt;电费",Sheet1!$E$5:$E$28252,"&lt;&gt;*调拨*")</f>
        <v>0</v>
      </c>
      <c r="S6" s="32">
        <f>SUMIFS(Sheet1!$G$5:$G$28252,Sheet1!$I$5:$I$28252,$B6,Sheet1!$L$5:$L$28252,$B$2,Sheet1!$D$5:$D$28252,"房租",Sheet1!$E$5:$E$28252,"&lt;&gt;*调拨*")+SUMIFS(Sheet1!$G$5:$G$28252,Sheet1!$I$5:$I$28252,$B6,Sheet1!$L$5:$L$28252,$B$2,Sheet1!$E$5:$E$28252,"*房租*",Sheet1!$D$5:$D$28252,"&lt;&gt;房租",Sheet1!$E$5:$E$28252,"&lt;&gt;*调拨*")</f>
        <v>0</v>
      </c>
      <c r="T6" s="32">
        <f>SUMIFS(Sheet1!$G$5:$G$28252,Sheet1!$I$5:$I$28252,$B6,Sheet1!$L$5:$L$28252,$B$2,Sheet1!$E$5:$E$28252,"*调拨*")</f>
        <v>0</v>
      </c>
      <c r="U6" s="32">
        <f>SUMIFS(Sheet1!$G$5:$G$28252,Sheet1!$I$5:$I$28252,$B6,Sheet1!$L$5:$L$28252,$B$2,Sheet1!$D$5:$D$28252,"内部转款",Sheet1!$E$5:$E$28252,"&lt;&gt;*调拨*",Sheet1!$E$5:$E$28252,"&lt;&gt;*水费*",Sheet1!$E$5:$E$28252,"&lt;&gt;*电费*",Sheet1!$E$5:$E$28252,"&lt;&gt;*房租*")+SUMIFS(Sheet1!$G$5:$G$28252,Sheet1!$I$5:$I$28252,$B6,Sheet1!$L$5:$L$28252,$B$2,Sheet1!$D$5:$D$28252,"内部转账",Sheet1!$E$5:$E$28252,"&lt;&gt;*调拨*",Sheet1!$E$5:$E$28252,"&lt;&gt;*水费*",Sheet1!$E$5:$E$28252,"&lt;&gt;*电费*",Sheet1!$E$5:$E$28252,"&lt;&gt;*房租*")</f>
        <v>0</v>
      </c>
      <c r="V6" s="32">
        <f t="shared" ref="V6:V58" si="1">W6-(Q6+R6+S6+T6+U6)</f>
        <v>9861.74</v>
      </c>
      <c r="W6" s="32">
        <f>SUMIFS(Sheet1!$G$5:$G$28252,Sheet1!$I$5:$I$28252,$B6,Sheet1!$L$5:$L$28252,$B$2)</f>
        <v>9861.74</v>
      </c>
      <c r="X6" s="32">
        <f t="shared" ref="X6:X58" si="2">P6-W6</f>
        <v>74627.18</v>
      </c>
    </row>
    <row r="7" ht="16.5" spans="1:24">
      <c r="A7" s="30">
        <v>2</v>
      </c>
      <c r="B7" s="31" t="s">
        <v>62</v>
      </c>
      <c r="C7" s="32">
        <f>SUMIFS(Sheet1!$F$5:$F$28252,Sheet1!$I$5:$I$28252,$B7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35619.51</v>
      </c>
      <c r="D7" s="32">
        <f>SUMIFS(Sheet1!$F$5:$F$28252,Sheet1!$I$5:$I$28252,$B7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7" s="32">
        <f>SUMIFS(Sheet1!$F$5:$F$28252,Sheet1!$I$5:$I$28252,$B7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7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7" s="32">
        <f>SUMIFS(Sheet1!$F$5:$F$28252,Sheet1!$I$5:$I$28252,$B7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7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7" s="32">
        <f>SUMIFS(Sheet1!$F$5:$F$28252,Sheet1!$I$5:$I$28252,$B7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7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7" s="32">
        <f>SUMIFS(Sheet1!$F$5:$F$28252,Sheet1!$I$5:$I$28252,$B7,Sheet1!$L$5:$L$28252,$B$2,Sheet1!$D$5:$D$28252,"美团",Sheet1!$E$5:$E$28252,"&lt;&gt;*调拨*",Sheet1!$E$5:$E$28252,"&lt;&gt;*抖音*")+SUMIFS(Sheet1!$F$5:$F$28252,Sheet1!$I$5:$I$28252,$B7,Sheet1!$L$5:$L$28252,$B$2,Sheet1!$E$5:$E$28252,"*美团*",Sheet1!$D$5:$D$28252,"&lt;&gt;美团",Sheet1!$E$5:$E$28252,"&lt;&gt;*调拨*",Sheet1!$E$5:$E$28252,"&lt;&gt;*抖音*")</f>
        <v>0</v>
      </c>
      <c r="I7" s="32">
        <f>SUMIFS(Sheet1!$F$5:$F$28252,Sheet1!$I$5:$I$28252,$B7,Sheet1!$L$5:$L$28252,$B$2,Sheet1!$E$5:$E$28252,"*饿了么*",Sheet1!$E$5:$E$28252,"&lt;&gt;*调拨*",Sheet1!$E$5:$E$28252,"&lt;&gt;*抖音*",Sheet1!$E$5:$E$28252,"&lt;&gt;*美团*",Sheet1!$D$5:$D$28252,"&lt;&gt;美团")</f>
        <v>0</v>
      </c>
      <c r="J7" s="32">
        <f>SUMIFS(Sheet1!$F$5:$F$28252,Sheet1!$I$5:$I$28252,$B7,Sheet1!$L$5:$L$28252,$B$2,Sheet1!$E$5:$E$28252,"*抖音*",Sheet1!$E$5:$E$28252,"&lt;&gt;*调拨*")</f>
        <v>0</v>
      </c>
      <c r="K7" s="32">
        <f>SUMIFS(Sheet1!$F$5:$F$28252,Sheet1!$I$5:$I$28252,$B7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7" s="32">
        <f>SUMIFS(Sheet1!$F$5:$F$28252,Sheet1!$I$5:$I$28252,$B7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7" s="32">
        <f>SUMIFS(Sheet1!$F$5:$F$28252,Sheet1!$I$5:$I$28252,$B7,Sheet1!$L$5:$L$28252,$B$2,Sheet1!$E$5:$E$28252,"*调拨*")</f>
        <v>0</v>
      </c>
      <c r="N7" s="32">
        <f>SUMIFS(Sheet1!$F$5:$F$28252,Sheet1!$I$5:$I$28252,$B7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7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7" s="32">
        <f t="shared" si="0"/>
        <v>133.129999999997</v>
      </c>
      <c r="P7" s="32">
        <f>SUMIFS(Sheet1!$F$5:$F$28252,Sheet1!$I$5:$I$28252,$B7,Sheet1!$L$5:$L$28252,$B$2)</f>
        <v>35752.64</v>
      </c>
      <c r="Q7" s="32">
        <f>SUMIFS(Sheet1!$G$5:$G$28252,Sheet1!$I$5:$I$28252,$B7,Sheet1!$L$5:$L$28252,$B$2,Sheet1!$D$5:$D$28252,"水费",Sheet1!$E$5:$E$28252,"&lt;&gt;*调拨*")+SUMIFS(Sheet1!$G$5:$G$28252,Sheet1!$I$5:$I$28252,$B7,Sheet1!$L$5:$L$28252,$B$2,Sheet1!$E$5:$E$28252,"*水费*",Sheet1!$D$5:$D$28252,"&lt;&gt;水费",Sheet1!$E$5:$E$28252,"&lt;&gt;*调拨*")</f>
        <v>0</v>
      </c>
      <c r="R7" s="32">
        <f>SUMIFS(Sheet1!$G$5:$G$28252,Sheet1!$I$5:$I$28252,$B7,Sheet1!$L$5:$L$28252,$B$2,Sheet1!$D$5:$D$28252,"电费",Sheet1!$E$5:$E$28252,"&lt;&gt;*调拨*")+SUMIFS(Sheet1!$G$5:$G$28252,Sheet1!$I$5:$I$28252,$B7,Sheet1!$L$5:$L$28252,$B$2,Sheet1!$E$5:$E$28252,"*电费*",Sheet1!$D$5:$D$28252,"&lt;&gt;电费",Sheet1!$E$5:$E$28252,"&lt;&gt;*调拨*")</f>
        <v>0</v>
      </c>
      <c r="S7" s="32">
        <f>SUMIFS(Sheet1!$G$5:$G$28252,Sheet1!$I$5:$I$28252,$B7,Sheet1!$L$5:$L$28252,$B$2,Sheet1!$D$5:$D$28252,"房租",Sheet1!$E$5:$E$28252,"&lt;&gt;*调拨*")+SUMIFS(Sheet1!$G$5:$G$28252,Sheet1!$I$5:$I$28252,$B7,Sheet1!$L$5:$L$28252,$B$2,Sheet1!$E$5:$E$28252,"*房租*",Sheet1!$D$5:$D$28252,"&lt;&gt;房租",Sheet1!$E$5:$E$28252,"&lt;&gt;*调拨*")</f>
        <v>0</v>
      </c>
      <c r="T7" s="32">
        <f>SUMIFS(Sheet1!$G$5:$G$28252,Sheet1!$I$5:$I$28252,$B7,Sheet1!$L$5:$L$28252,$B$2,Sheet1!$E$5:$E$28252,"*调拨*")</f>
        <v>0</v>
      </c>
      <c r="U7" s="32">
        <f>SUMIFS(Sheet1!$G$5:$G$28252,Sheet1!$I$5:$I$28252,$B7,Sheet1!$L$5:$L$28252,$B$2,Sheet1!$D$5:$D$28252,"内部转款",Sheet1!$E$5:$E$28252,"&lt;&gt;*调拨*",Sheet1!$E$5:$E$28252,"&lt;&gt;*水费*",Sheet1!$E$5:$E$28252,"&lt;&gt;*电费*",Sheet1!$E$5:$E$28252,"&lt;&gt;*房租*")+SUMIFS(Sheet1!$G$5:$G$28252,Sheet1!$I$5:$I$28252,$B7,Sheet1!$L$5:$L$28252,$B$2,Sheet1!$D$5:$D$28252,"内部转账",Sheet1!$E$5:$E$28252,"&lt;&gt;*调拨*",Sheet1!$E$5:$E$28252,"&lt;&gt;*水费*",Sheet1!$E$5:$E$28252,"&lt;&gt;*电费*",Sheet1!$E$5:$E$28252,"&lt;&gt;*房租*")</f>
        <v>0</v>
      </c>
      <c r="V7" s="32">
        <f t="shared" si="1"/>
        <v>4600.27</v>
      </c>
      <c r="W7" s="32">
        <f>SUMIFS(Sheet1!$G$5:$G$28252,Sheet1!$I$5:$I$28252,$B7,Sheet1!$L$5:$L$28252,$B$2)</f>
        <v>4600.27</v>
      </c>
      <c r="X7" s="32">
        <f t="shared" si="2"/>
        <v>31152.37</v>
      </c>
    </row>
    <row r="8" ht="16.5" spans="1:24">
      <c r="A8" s="30">
        <v>3</v>
      </c>
      <c r="B8" s="31" t="s">
        <v>233</v>
      </c>
      <c r="C8" s="32">
        <f>SUMIFS(Sheet1!$F$5:$F$28252,Sheet1!$I$5:$I$28252,$B8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4462.46</v>
      </c>
      <c r="D8" s="32">
        <f>SUMIFS(Sheet1!$F$5:$F$28252,Sheet1!$I$5:$I$28252,$B8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8" s="32">
        <f>SUMIFS(Sheet1!$F$5:$F$28252,Sheet1!$I$5:$I$28252,$B8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8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8" s="32">
        <f>SUMIFS(Sheet1!$F$5:$F$28252,Sheet1!$I$5:$I$28252,$B8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8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8" s="32">
        <f>SUMIFS(Sheet1!$F$5:$F$28252,Sheet1!$I$5:$I$28252,$B8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8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8" s="32">
        <f>SUMIFS(Sheet1!$F$5:$F$28252,Sheet1!$I$5:$I$28252,$B8,Sheet1!$L$5:$L$28252,$B$2,Sheet1!$D$5:$D$28252,"美团",Sheet1!$E$5:$E$28252,"&lt;&gt;*调拨*",Sheet1!$E$5:$E$28252,"&lt;&gt;*抖音*")+SUMIFS(Sheet1!$F$5:$F$28252,Sheet1!$I$5:$I$28252,$B8,Sheet1!$L$5:$L$28252,$B$2,Sheet1!$E$5:$E$28252,"*美团*",Sheet1!$D$5:$D$28252,"&lt;&gt;美团",Sheet1!$E$5:$E$28252,"&lt;&gt;*调拨*",Sheet1!$E$5:$E$28252,"&lt;&gt;*抖音*")</f>
        <v>0</v>
      </c>
      <c r="I8" s="32">
        <f>SUMIFS(Sheet1!$F$5:$F$28252,Sheet1!$I$5:$I$28252,$B8,Sheet1!$L$5:$L$28252,$B$2,Sheet1!$E$5:$E$28252,"*饿了么*",Sheet1!$E$5:$E$28252,"&lt;&gt;*调拨*",Sheet1!$E$5:$E$28252,"&lt;&gt;*抖音*",Sheet1!$E$5:$E$28252,"&lt;&gt;*美团*",Sheet1!$D$5:$D$28252,"&lt;&gt;美团")</f>
        <v>0</v>
      </c>
      <c r="J8" s="32">
        <f>SUMIFS(Sheet1!$F$5:$F$28252,Sheet1!$I$5:$I$28252,$B8,Sheet1!$L$5:$L$28252,$B$2,Sheet1!$E$5:$E$28252,"*抖音*",Sheet1!$E$5:$E$28252,"&lt;&gt;*调拨*")</f>
        <v>0</v>
      </c>
      <c r="K8" s="32">
        <f>SUMIFS(Sheet1!$F$5:$F$28252,Sheet1!$I$5:$I$28252,$B8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8" s="32">
        <f>SUMIFS(Sheet1!$F$5:$F$28252,Sheet1!$I$5:$I$28252,$B8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8" s="32">
        <f>SUMIFS(Sheet1!$F$5:$F$28252,Sheet1!$I$5:$I$28252,$B8,Sheet1!$L$5:$L$28252,$B$2,Sheet1!$E$5:$E$28252,"*调拨*")</f>
        <v>0</v>
      </c>
      <c r="N8" s="32">
        <f>SUMIFS(Sheet1!$F$5:$F$28252,Sheet1!$I$5:$I$28252,$B8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8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8" s="32">
        <f t="shared" si="0"/>
        <v>0</v>
      </c>
      <c r="P8" s="32">
        <f>SUMIFS(Sheet1!$F$5:$F$28252,Sheet1!$I$5:$I$28252,$B8,Sheet1!$L$5:$L$28252,$B$2)</f>
        <v>4462.46</v>
      </c>
      <c r="Q8" s="32">
        <f>SUMIFS(Sheet1!$G$5:$G$28252,Sheet1!$I$5:$I$28252,$B8,Sheet1!$L$5:$L$28252,$B$2,Sheet1!$D$5:$D$28252,"水费",Sheet1!$E$5:$E$28252,"&lt;&gt;*调拨*")+SUMIFS(Sheet1!$G$5:$G$28252,Sheet1!$I$5:$I$28252,$B8,Sheet1!$L$5:$L$28252,$B$2,Sheet1!$E$5:$E$28252,"*水费*",Sheet1!$D$5:$D$28252,"&lt;&gt;水费",Sheet1!$E$5:$E$28252,"&lt;&gt;*调拨*")</f>
        <v>0</v>
      </c>
      <c r="R8" s="32">
        <f>SUMIFS(Sheet1!$G$5:$G$28252,Sheet1!$I$5:$I$28252,$B8,Sheet1!$L$5:$L$28252,$B$2,Sheet1!$D$5:$D$28252,"电费",Sheet1!$E$5:$E$28252,"&lt;&gt;*调拨*")+SUMIFS(Sheet1!$G$5:$G$28252,Sheet1!$I$5:$I$28252,$B8,Sheet1!$L$5:$L$28252,$B$2,Sheet1!$E$5:$E$28252,"*电费*",Sheet1!$D$5:$D$28252,"&lt;&gt;电费",Sheet1!$E$5:$E$28252,"&lt;&gt;*调拨*")</f>
        <v>0</v>
      </c>
      <c r="S8" s="32">
        <f>SUMIFS(Sheet1!$G$5:$G$28252,Sheet1!$I$5:$I$28252,$B8,Sheet1!$L$5:$L$28252,$B$2,Sheet1!$D$5:$D$28252,"房租",Sheet1!$E$5:$E$28252,"&lt;&gt;*调拨*")+SUMIFS(Sheet1!$G$5:$G$28252,Sheet1!$I$5:$I$28252,$B8,Sheet1!$L$5:$L$28252,$B$2,Sheet1!$E$5:$E$28252,"*房租*",Sheet1!$D$5:$D$28252,"&lt;&gt;房租",Sheet1!$E$5:$E$28252,"&lt;&gt;*调拨*")</f>
        <v>0</v>
      </c>
      <c r="T8" s="32">
        <f>SUMIFS(Sheet1!$G$5:$G$28252,Sheet1!$I$5:$I$28252,$B8,Sheet1!$L$5:$L$28252,$B$2,Sheet1!$E$5:$E$28252,"*调拨*")</f>
        <v>0</v>
      </c>
      <c r="U8" s="32">
        <f>SUMIFS(Sheet1!$G$5:$G$28252,Sheet1!$I$5:$I$28252,$B8,Sheet1!$L$5:$L$28252,$B$2,Sheet1!$D$5:$D$28252,"内部转款",Sheet1!$E$5:$E$28252,"&lt;&gt;*调拨*",Sheet1!$E$5:$E$28252,"&lt;&gt;*水费*",Sheet1!$E$5:$E$28252,"&lt;&gt;*电费*",Sheet1!$E$5:$E$28252,"&lt;&gt;*房租*")+SUMIFS(Sheet1!$G$5:$G$28252,Sheet1!$I$5:$I$28252,$B8,Sheet1!$L$5:$L$28252,$B$2,Sheet1!$D$5:$D$28252,"内部转账",Sheet1!$E$5:$E$28252,"&lt;&gt;*调拨*",Sheet1!$E$5:$E$28252,"&lt;&gt;*水费*",Sheet1!$E$5:$E$28252,"&lt;&gt;*电费*",Sheet1!$E$5:$E$28252,"&lt;&gt;*房租*")</f>
        <v>0</v>
      </c>
      <c r="V8" s="32">
        <f t="shared" si="1"/>
        <v>5363.73</v>
      </c>
      <c r="W8" s="32">
        <f>SUMIFS(Sheet1!$G$5:$G$28252,Sheet1!$I$5:$I$28252,$B8,Sheet1!$L$5:$L$28252,$B$2)</f>
        <v>5363.73</v>
      </c>
      <c r="X8" s="32">
        <f t="shared" si="2"/>
        <v>-901.27</v>
      </c>
    </row>
    <row r="9" ht="16.5" spans="1:24">
      <c r="A9" s="30">
        <v>4</v>
      </c>
      <c r="B9" s="31" t="s">
        <v>114</v>
      </c>
      <c r="C9" s="32">
        <f>SUMIFS(Sheet1!$F$5:$F$28252,Sheet1!$I$5:$I$28252,$B9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4646.39</v>
      </c>
      <c r="D9" s="32">
        <f>SUMIFS(Sheet1!$F$5:$F$28252,Sheet1!$I$5:$I$28252,$B9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9" s="32">
        <f>SUMIFS(Sheet1!$F$5:$F$28252,Sheet1!$I$5:$I$28252,$B9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9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9" s="32">
        <f>SUMIFS(Sheet1!$F$5:$F$28252,Sheet1!$I$5:$I$28252,$B9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9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9" s="32">
        <f>SUMIFS(Sheet1!$F$5:$F$28252,Sheet1!$I$5:$I$28252,$B9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9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9" s="32">
        <f>SUMIFS(Sheet1!$F$5:$F$28252,Sheet1!$I$5:$I$28252,$B9,Sheet1!$L$5:$L$28252,$B$2,Sheet1!$D$5:$D$28252,"美团",Sheet1!$E$5:$E$28252,"&lt;&gt;*调拨*",Sheet1!$E$5:$E$28252,"&lt;&gt;*抖音*")+SUMIFS(Sheet1!$F$5:$F$28252,Sheet1!$I$5:$I$28252,$B9,Sheet1!$L$5:$L$28252,$B$2,Sheet1!$E$5:$E$28252,"*美团*",Sheet1!$D$5:$D$28252,"&lt;&gt;美团",Sheet1!$E$5:$E$28252,"&lt;&gt;*调拨*",Sheet1!$E$5:$E$28252,"&lt;&gt;*抖音*")</f>
        <v>0</v>
      </c>
      <c r="I9" s="32">
        <f>SUMIFS(Sheet1!$F$5:$F$28252,Sheet1!$I$5:$I$28252,$B9,Sheet1!$L$5:$L$28252,$B$2,Sheet1!$E$5:$E$28252,"*饿了么*",Sheet1!$E$5:$E$28252,"&lt;&gt;*调拨*",Sheet1!$E$5:$E$28252,"&lt;&gt;*抖音*",Sheet1!$E$5:$E$28252,"&lt;&gt;*美团*",Sheet1!$D$5:$D$28252,"&lt;&gt;美团")</f>
        <v>0</v>
      </c>
      <c r="J9" s="32">
        <f>SUMIFS(Sheet1!$F$5:$F$28252,Sheet1!$I$5:$I$28252,$B9,Sheet1!$L$5:$L$28252,$B$2,Sheet1!$E$5:$E$28252,"*抖音*",Sheet1!$E$5:$E$28252,"&lt;&gt;*调拨*")</f>
        <v>0</v>
      </c>
      <c r="K9" s="32">
        <f>SUMIFS(Sheet1!$F$5:$F$28252,Sheet1!$I$5:$I$28252,$B9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9" s="32">
        <f>SUMIFS(Sheet1!$F$5:$F$28252,Sheet1!$I$5:$I$28252,$B9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9" s="32">
        <f>SUMIFS(Sheet1!$F$5:$F$28252,Sheet1!$I$5:$I$28252,$B9,Sheet1!$L$5:$L$28252,$B$2,Sheet1!$E$5:$E$28252,"*调拨*")</f>
        <v>0</v>
      </c>
      <c r="N9" s="32">
        <f>SUMIFS(Sheet1!$F$5:$F$28252,Sheet1!$I$5:$I$28252,$B9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9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9" s="32">
        <f t="shared" si="0"/>
        <v>62606.68</v>
      </c>
      <c r="P9" s="32">
        <f>SUMIFS(Sheet1!$F$5:$F$28252,Sheet1!$I$5:$I$28252,$B9,Sheet1!$L$5:$L$28252,$B$2)</f>
        <v>67253.07</v>
      </c>
      <c r="Q9" s="32">
        <f>SUMIFS(Sheet1!$G$5:$G$28252,Sheet1!$I$5:$I$28252,$B9,Sheet1!$L$5:$L$28252,$B$2,Sheet1!$D$5:$D$28252,"水费",Sheet1!$E$5:$E$28252,"&lt;&gt;*调拨*")+SUMIFS(Sheet1!$G$5:$G$28252,Sheet1!$I$5:$I$28252,$B9,Sheet1!$L$5:$L$28252,$B$2,Sheet1!$E$5:$E$28252,"*水费*",Sheet1!$D$5:$D$28252,"&lt;&gt;水费",Sheet1!$E$5:$E$28252,"&lt;&gt;*调拨*")</f>
        <v>0</v>
      </c>
      <c r="R9" s="32">
        <f>SUMIFS(Sheet1!$G$5:$G$28252,Sheet1!$I$5:$I$28252,$B9,Sheet1!$L$5:$L$28252,$B$2,Sheet1!$D$5:$D$28252,"电费",Sheet1!$E$5:$E$28252,"&lt;&gt;*调拨*")+SUMIFS(Sheet1!$G$5:$G$28252,Sheet1!$I$5:$I$28252,$B9,Sheet1!$L$5:$L$28252,$B$2,Sheet1!$E$5:$E$28252,"*电费*",Sheet1!$D$5:$D$28252,"&lt;&gt;电费",Sheet1!$E$5:$E$28252,"&lt;&gt;*调拨*")</f>
        <v>0</v>
      </c>
      <c r="S9" s="32">
        <f>SUMIFS(Sheet1!$G$5:$G$28252,Sheet1!$I$5:$I$28252,$B9,Sheet1!$L$5:$L$28252,$B$2,Sheet1!$D$5:$D$28252,"房租",Sheet1!$E$5:$E$28252,"&lt;&gt;*调拨*")+SUMIFS(Sheet1!$G$5:$G$28252,Sheet1!$I$5:$I$28252,$B9,Sheet1!$L$5:$L$28252,$B$2,Sheet1!$E$5:$E$28252,"*房租*",Sheet1!$D$5:$D$28252,"&lt;&gt;房租",Sheet1!$E$5:$E$28252,"&lt;&gt;*调拨*")</f>
        <v>0</v>
      </c>
      <c r="T9" s="32">
        <f>SUMIFS(Sheet1!$G$5:$G$28252,Sheet1!$I$5:$I$28252,$B9,Sheet1!$L$5:$L$28252,$B$2,Sheet1!$E$5:$E$28252,"*调拨*")</f>
        <v>0</v>
      </c>
      <c r="U9" s="32">
        <f>SUMIFS(Sheet1!$G$5:$G$28252,Sheet1!$I$5:$I$28252,$B9,Sheet1!$L$5:$L$28252,$B$2,Sheet1!$D$5:$D$28252,"内部转款",Sheet1!$E$5:$E$28252,"&lt;&gt;*调拨*",Sheet1!$E$5:$E$28252,"&lt;&gt;*水费*",Sheet1!$E$5:$E$28252,"&lt;&gt;*电费*",Sheet1!$E$5:$E$28252,"&lt;&gt;*房租*")+SUMIFS(Sheet1!$G$5:$G$28252,Sheet1!$I$5:$I$28252,$B9,Sheet1!$L$5:$L$28252,$B$2,Sheet1!$D$5:$D$28252,"内部转账",Sheet1!$E$5:$E$28252,"&lt;&gt;*调拨*",Sheet1!$E$5:$E$28252,"&lt;&gt;*水费*",Sheet1!$E$5:$E$28252,"&lt;&gt;*电费*",Sheet1!$E$5:$E$28252,"&lt;&gt;*房租*")</f>
        <v>0</v>
      </c>
      <c r="V9" s="32">
        <f t="shared" si="1"/>
        <v>6612.38</v>
      </c>
      <c r="W9" s="32">
        <f>SUMIFS(Sheet1!$G$5:$G$28252,Sheet1!$I$5:$I$28252,$B9,Sheet1!$L$5:$L$28252,$B$2)</f>
        <v>6612.38</v>
      </c>
      <c r="X9" s="32">
        <f t="shared" si="2"/>
        <v>60640.69</v>
      </c>
    </row>
    <row r="10" ht="16.5" spans="1:24">
      <c r="A10" s="30">
        <v>5</v>
      </c>
      <c r="B10" s="31" t="s">
        <v>103</v>
      </c>
      <c r="C10" s="32">
        <f>SUMIFS(Sheet1!$F$5:$F$28252,Sheet1!$I$5:$I$28252,$B10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13888.16</v>
      </c>
      <c r="D10" s="32">
        <f>SUMIFS(Sheet1!$F$5:$F$28252,Sheet1!$I$5:$I$28252,$B10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10" s="32">
        <f>SUMIFS(Sheet1!$F$5:$F$28252,Sheet1!$I$5:$I$28252,$B10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10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10" s="32">
        <f>SUMIFS(Sheet1!$F$5:$F$28252,Sheet1!$I$5:$I$28252,$B10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10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10" s="32">
        <f>SUMIFS(Sheet1!$F$5:$F$28252,Sheet1!$I$5:$I$28252,$B10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10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10" s="32">
        <f>SUMIFS(Sheet1!$F$5:$F$28252,Sheet1!$I$5:$I$28252,$B10,Sheet1!$L$5:$L$28252,$B$2,Sheet1!$D$5:$D$28252,"美团",Sheet1!$E$5:$E$28252,"&lt;&gt;*调拨*",Sheet1!$E$5:$E$28252,"&lt;&gt;*抖音*")+SUMIFS(Sheet1!$F$5:$F$28252,Sheet1!$I$5:$I$28252,$B10,Sheet1!$L$5:$L$28252,$B$2,Sheet1!$E$5:$E$28252,"*美团*",Sheet1!$D$5:$D$28252,"&lt;&gt;美团",Sheet1!$E$5:$E$28252,"&lt;&gt;*调拨*",Sheet1!$E$5:$E$28252,"&lt;&gt;*抖音*")</f>
        <v>0</v>
      </c>
      <c r="I10" s="32">
        <f>SUMIFS(Sheet1!$F$5:$F$28252,Sheet1!$I$5:$I$28252,$B10,Sheet1!$L$5:$L$28252,$B$2,Sheet1!$E$5:$E$28252,"*饿了么*",Sheet1!$E$5:$E$28252,"&lt;&gt;*调拨*",Sheet1!$E$5:$E$28252,"&lt;&gt;*抖音*",Sheet1!$E$5:$E$28252,"&lt;&gt;*美团*",Sheet1!$D$5:$D$28252,"&lt;&gt;美团")</f>
        <v>0</v>
      </c>
      <c r="J10" s="32">
        <f>SUMIFS(Sheet1!$F$5:$F$28252,Sheet1!$I$5:$I$28252,$B10,Sheet1!$L$5:$L$28252,$B$2,Sheet1!$E$5:$E$28252,"*抖音*",Sheet1!$E$5:$E$28252,"&lt;&gt;*调拨*")</f>
        <v>0</v>
      </c>
      <c r="K10" s="32">
        <f>SUMIFS(Sheet1!$F$5:$F$28252,Sheet1!$I$5:$I$28252,$B10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10" s="32">
        <f>SUMIFS(Sheet1!$F$5:$F$28252,Sheet1!$I$5:$I$28252,$B10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10" s="32">
        <f>SUMIFS(Sheet1!$F$5:$F$28252,Sheet1!$I$5:$I$28252,$B10,Sheet1!$L$5:$L$28252,$B$2,Sheet1!$E$5:$E$28252,"*调拨*")</f>
        <v>0</v>
      </c>
      <c r="N10" s="32">
        <f>SUMIFS(Sheet1!$F$5:$F$28252,Sheet1!$I$5:$I$28252,$B10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10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10" s="32">
        <f t="shared" si="0"/>
        <v>292.98</v>
      </c>
      <c r="P10" s="32">
        <f>SUMIFS(Sheet1!$F$5:$F$28252,Sheet1!$I$5:$I$28252,$B10,Sheet1!$L$5:$L$28252,$B$2)</f>
        <v>14181.14</v>
      </c>
      <c r="Q10" s="32">
        <f>SUMIFS(Sheet1!$G$5:$G$28252,Sheet1!$I$5:$I$28252,$B10,Sheet1!$L$5:$L$28252,$B$2,Sheet1!$D$5:$D$28252,"水费",Sheet1!$E$5:$E$28252,"&lt;&gt;*调拨*")+SUMIFS(Sheet1!$G$5:$G$28252,Sheet1!$I$5:$I$28252,$B10,Sheet1!$L$5:$L$28252,$B$2,Sheet1!$E$5:$E$28252,"*水费*",Sheet1!$D$5:$D$28252,"&lt;&gt;水费",Sheet1!$E$5:$E$28252,"&lt;&gt;*调拨*")</f>
        <v>0</v>
      </c>
      <c r="R10" s="32">
        <f>SUMIFS(Sheet1!$G$5:$G$28252,Sheet1!$I$5:$I$28252,$B10,Sheet1!$L$5:$L$28252,$B$2,Sheet1!$D$5:$D$28252,"电费",Sheet1!$E$5:$E$28252,"&lt;&gt;*调拨*")+SUMIFS(Sheet1!$G$5:$G$28252,Sheet1!$I$5:$I$28252,$B10,Sheet1!$L$5:$L$28252,$B$2,Sheet1!$E$5:$E$28252,"*电费*",Sheet1!$D$5:$D$28252,"&lt;&gt;电费",Sheet1!$E$5:$E$28252,"&lt;&gt;*调拨*")</f>
        <v>0</v>
      </c>
      <c r="S10" s="32">
        <f>SUMIFS(Sheet1!$G$5:$G$28252,Sheet1!$I$5:$I$28252,$B10,Sheet1!$L$5:$L$28252,$B$2,Sheet1!$D$5:$D$28252,"房租",Sheet1!$E$5:$E$28252,"&lt;&gt;*调拨*")+SUMIFS(Sheet1!$G$5:$G$28252,Sheet1!$I$5:$I$28252,$B10,Sheet1!$L$5:$L$28252,$B$2,Sheet1!$E$5:$E$28252,"*房租*",Sheet1!$D$5:$D$28252,"&lt;&gt;房租",Sheet1!$E$5:$E$28252,"&lt;&gt;*调拨*")</f>
        <v>0</v>
      </c>
      <c r="T10" s="32">
        <f>SUMIFS(Sheet1!$G$5:$G$28252,Sheet1!$I$5:$I$28252,$B10,Sheet1!$L$5:$L$28252,$B$2,Sheet1!$E$5:$E$28252,"*调拨*")</f>
        <v>0</v>
      </c>
      <c r="U10" s="32">
        <f>SUMIFS(Sheet1!$G$5:$G$28252,Sheet1!$I$5:$I$28252,$B10,Sheet1!$L$5:$L$28252,$B$2,Sheet1!$D$5:$D$28252,"内部转款",Sheet1!$E$5:$E$28252,"&lt;&gt;*调拨*",Sheet1!$E$5:$E$28252,"&lt;&gt;*水费*",Sheet1!$E$5:$E$28252,"&lt;&gt;*电费*",Sheet1!$E$5:$E$28252,"&lt;&gt;*房租*")+SUMIFS(Sheet1!$G$5:$G$28252,Sheet1!$I$5:$I$28252,$B10,Sheet1!$L$5:$L$28252,$B$2,Sheet1!$D$5:$D$28252,"内部转账",Sheet1!$E$5:$E$28252,"&lt;&gt;*调拨*",Sheet1!$E$5:$E$28252,"&lt;&gt;*水费*",Sheet1!$E$5:$E$28252,"&lt;&gt;*电费*",Sheet1!$E$5:$E$28252,"&lt;&gt;*房租*")</f>
        <v>0</v>
      </c>
      <c r="V10" s="32">
        <f t="shared" si="1"/>
        <v>4870.51</v>
      </c>
      <c r="W10" s="32">
        <f>SUMIFS(Sheet1!$G$5:$G$28252,Sheet1!$I$5:$I$28252,$B10,Sheet1!$L$5:$L$28252,$B$2)</f>
        <v>4870.51</v>
      </c>
      <c r="X10" s="32">
        <f t="shared" si="2"/>
        <v>9310.63</v>
      </c>
    </row>
    <row r="11" ht="16.5" spans="1:24">
      <c r="A11" s="30">
        <v>6</v>
      </c>
      <c r="B11" s="31" t="s">
        <v>205</v>
      </c>
      <c r="C11" s="32">
        <f>SUMIFS(Sheet1!$F$5:$F$28252,Sheet1!$I$5:$I$28252,$B11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11721.16</v>
      </c>
      <c r="D11" s="32">
        <f>SUMIFS(Sheet1!$F$5:$F$28252,Sheet1!$I$5:$I$28252,$B11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11" s="32">
        <f>SUMIFS(Sheet1!$F$5:$F$28252,Sheet1!$I$5:$I$28252,$B11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11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4298.16</v>
      </c>
      <c r="F11" s="32">
        <f>SUMIFS(Sheet1!$F$5:$F$28252,Sheet1!$I$5:$I$28252,$B11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11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11" s="32">
        <f>SUMIFS(Sheet1!$F$5:$F$28252,Sheet1!$I$5:$I$28252,$B11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11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11" s="32">
        <f>SUMIFS(Sheet1!$F$5:$F$28252,Sheet1!$I$5:$I$28252,$B11,Sheet1!$L$5:$L$28252,$B$2,Sheet1!$D$5:$D$28252,"美团",Sheet1!$E$5:$E$28252,"&lt;&gt;*调拨*",Sheet1!$E$5:$E$28252,"&lt;&gt;*抖音*")+SUMIFS(Sheet1!$F$5:$F$28252,Sheet1!$I$5:$I$28252,$B11,Sheet1!$L$5:$L$28252,$B$2,Sheet1!$E$5:$E$28252,"*美团*",Sheet1!$D$5:$D$28252,"&lt;&gt;美团",Sheet1!$E$5:$E$28252,"&lt;&gt;*调拨*",Sheet1!$E$5:$E$28252,"&lt;&gt;*抖音*")</f>
        <v>0</v>
      </c>
      <c r="I11" s="32">
        <f>SUMIFS(Sheet1!$F$5:$F$28252,Sheet1!$I$5:$I$28252,$B11,Sheet1!$L$5:$L$28252,$B$2,Sheet1!$E$5:$E$28252,"*饿了么*",Sheet1!$E$5:$E$28252,"&lt;&gt;*调拨*",Sheet1!$E$5:$E$28252,"&lt;&gt;*抖音*",Sheet1!$E$5:$E$28252,"&lt;&gt;*美团*",Sheet1!$D$5:$D$28252,"&lt;&gt;美团")</f>
        <v>0</v>
      </c>
      <c r="J11" s="32">
        <f>SUMIFS(Sheet1!$F$5:$F$28252,Sheet1!$I$5:$I$28252,$B11,Sheet1!$L$5:$L$28252,$B$2,Sheet1!$E$5:$E$28252,"*抖音*",Sheet1!$E$5:$E$28252,"&lt;&gt;*调拨*")</f>
        <v>0</v>
      </c>
      <c r="K11" s="32">
        <f>SUMIFS(Sheet1!$F$5:$F$28252,Sheet1!$I$5:$I$28252,$B11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11" s="32">
        <f>SUMIFS(Sheet1!$F$5:$F$28252,Sheet1!$I$5:$I$28252,$B11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11" s="32">
        <f>SUMIFS(Sheet1!$F$5:$F$28252,Sheet1!$I$5:$I$28252,$B11,Sheet1!$L$5:$L$28252,$B$2,Sheet1!$E$5:$E$28252,"*调拨*")</f>
        <v>0</v>
      </c>
      <c r="N11" s="32">
        <f>SUMIFS(Sheet1!$F$5:$F$28252,Sheet1!$I$5:$I$28252,$B11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11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11" s="32">
        <f t="shared" si="0"/>
        <v>3.39999999999964</v>
      </c>
      <c r="P11" s="32">
        <f>SUMIFS(Sheet1!$F$5:$F$28252,Sheet1!$I$5:$I$28252,$B11,Sheet1!$L$5:$L$28252,$B$2)</f>
        <v>16022.72</v>
      </c>
      <c r="Q11" s="32">
        <f>SUMIFS(Sheet1!$G$5:$G$28252,Sheet1!$I$5:$I$28252,$B11,Sheet1!$L$5:$L$28252,$B$2,Sheet1!$D$5:$D$28252,"水费",Sheet1!$E$5:$E$28252,"&lt;&gt;*调拨*")+SUMIFS(Sheet1!$G$5:$G$28252,Sheet1!$I$5:$I$28252,$B11,Sheet1!$L$5:$L$28252,$B$2,Sheet1!$E$5:$E$28252,"*水费*",Sheet1!$D$5:$D$28252,"&lt;&gt;水费",Sheet1!$E$5:$E$28252,"&lt;&gt;*调拨*")</f>
        <v>0</v>
      </c>
      <c r="R11" s="32">
        <f>SUMIFS(Sheet1!$G$5:$G$28252,Sheet1!$I$5:$I$28252,$B11,Sheet1!$L$5:$L$28252,$B$2,Sheet1!$D$5:$D$28252,"电费",Sheet1!$E$5:$E$28252,"&lt;&gt;*调拨*")+SUMIFS(Sheet1!$G$5:$G$28252,Sheet1!$I$5:$I$28252,$B11,Sheet1!$L$5:$L$28252,$B$2,Sheet1!$E$5:$E$28252,"*电费*",Sheet1!$D$5:$D$28252,"&lt;&gt;电费",Sheet1!$E$5:$E$28252,"&lt;&gt;*调拨*")</f>
        <v>0</v>
      </c>
      <c r="S11" s="32">
        <f>SUMIFS(Sheet1!$G$5:$G$28252,Sheet1!$I$5:$I$28252,$B11,Sheet1!$L$5:$L$28252,$B$2,Sheet1!$D$5:$D$28252,"房租",Sheet1!$E$5:$E$28252,"&lt;&gt;*调拨*")+SUMIFS(Sheet1!$G$5:$G$28252,Sheet1!$I$5:$I$28252,$B11,Sheet1!$L$5:$L$28252,$B$2,Sheet1!$E$5:$E$28252,"*房租*",Sheet1!$D$5:$D$28252,"&lt;&gt;房租",Sheet1!$E$5:$E$28252,"&lt;&gt;*调拨*")</f>
        <v>0</v>
      </c>
      <c r="T11" s="32">
        <f>SUMIFS(Sheet1!$G$5:$G$28252,Sheet1!$I$5:$I$28252,$B11,Sheet1!$L$5:$L$28252,$B$2,Sheet1!$E$5:$E$28252,"*调拨*")</f>
        <v>0</v>
      </c>
      <c r="U11" s="32">
        <f>SUMIFS(Sheet1!$G$5:$G$28252,Sheet1!$I$5:$I$28252,$B11,Sheet1!$L$5:$L$28252,$B$2,Sheet1!$D$5:$D$28252,"内部转款",Sheet1!$E$5:$E$28252,"&lt;&gt;*调拨*",Sheet1!$E$5:$E$28252,"&lt;&gt;*水费*",Sheet1!$E$5:$E$28252,"&lt;&gt;*电费*",Sheet1!$E$5:$E$28252,"&lt;&gt;*房租*")+SUMIFS(Sheet1!$G$5:$G$28252,Sheet1!$I$5:$I$28252,$B11,Sheet1!$L$5:$L$28252,$B$2,Sheet1!$D$5:$D$28252,"内部转账",Sheet1!$E$5:$E$28252,"&lt;&gt;*调拨*",Sheet1!$E$5:$E$28252,"&lt;&gt;*水费*",Sheet1!$E$5:$E$28252,"&lt;&gt;*电费*",Sheet1!$E$5:$E$28252,"&lt;&gt;*房租*")</f>
        <v>0</v>
      </c>
      <c r="V11" s="32">
        <f t="shared" si="1"/>
        <v>6211.73</v>
      </c>
      <c r="W11" s="32">
        <f>SUMIFS(Sheet1!$G$5:$G$28252,Sheet1!$I$5:$I$28252,$B11,Sheet1!$L$5:$L$28252,$B$2)</f>
        <v>6211.73</v>
      </c>
      <c r="X11" s="32">
        <f t="shared" si="2"/>
        <v>9810.99</v>
      </c>
    </row>
    <row r="12" ht="16.5" spans="1:24">
      <c r="A12" s="30">
        <v>7</v>
      </c>
      <c r="B12" s="31" t="s">
        <v>117</v>
      </c>
      <c r="C12" s="32">
        <f>SUMIFS(Sheet1!$F$5:$F$28252,Sheet1!$I$5:$I$28252,$B12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21103.2</v>
      </c>
      <c r="D12" s="32">
        <f>SUMIFS(Sheet1!$F$5:$F$28252,Sheet1!$I$5:$I$28252,$B12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12" s="32">
        <f>SUMIFS(Sheet1!$F$5:$F$28252,Sheet1!$I$5:$I$28252,$B12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12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6191.3</v>
      </c>
      <c r="F12" s="32">
        <f>SUMIFS(Sheet1!$F$5:$F$28252,Sheet1!$I$5:$I$28252,$B12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12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12" s="32">
        <f>SUMIFS(Sheet1!$F$5:$F$28252,Sheet1!$I$5:$I$28252,$B12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12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12" s="32">
        <f>SUMIFS(Sheet1!$F$5:$F$28252,Sheet1!$I$5:$I$28252,$B12,Sheet1!$L$5:$L$28252,$B$2,Sheet1!$D$5:$D$28252,"美团",Sheet1!$E$5:$E$28252,"&lt;&gt;*调拨*",Sheet1!$E$5:$E$28252,"&lt;&gt;*抖音*")+SUMIFS(Sheet1!$F$5:$F$28252,Sheet1!$I$5:$I$28252,$B12,Sheet1!$L$5:$L$28252,$B$2,Sheet1!$E$5:$E$28252,"*美团*",Sheet1!$D$5:$D$28252,"&lt;&gt;美团",Sheet1!$E$5:$E$28252,"&lt;&gt;*调拨*",Sheet1!$E$5:$E$28252,"&lt;&gt;*抖音*")</f>
        <v>0</v>
      </c>
      <c r="I12" s="32">
        <f>SUMIFS(Sheet1!$F$5:$F$28252,Sheet1!$I$5:$I$28252,$B12,Sheet1!$L$5:$L$28252,$B$2,Sheet1!$E$5:$E$28252,"*饿了么*",Sheet1!$E$5:$E$28252,"&lt;&gt;*调拨*",Sheet1!$E$5:$E$28252,"&lt;&gt;*抖音*",Sheet1!$E$5:$E$28252,"&lt;&gt;*美团*",Sheet1!$D$5:$D$28252,"&lt;&gt;美团")</f>
        <v>0</v>
      </c>
      <c r="J12" s="32">
        <f>SUMIFS(Sheet1!$F$5:$F$28252,Sheet1!$I$5:$I$28252,$B12,Sheet1!$L$5:$L$28252,$B$2,Sheet1!$E$5:$E$28252,"*抖音*",Sheet1!$E$5:$E$28252,"&lt;&gt;*调拨*")</f>
        <v>0</v>
      </c>
      <c r="K12" s="32">
        <f>SUMIFS(Sheet1!$F$5:$F$28252,Sheet1!$I$5:$I$28252,$B12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12" s="32">
        <f>SUMIFS(Sheet1!$F$5:$F$28252,Sheet1!$I$5:$I$28252,$B12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12" s="32">
        <f>SUMIFS(Sheet1!$F$5:$F$28252,Sheet1!$I$5:$I$28252,$B12,Sheet1!$L$5:$L$28252,$B$2,Sheet1!$E$5:$E$28252,"*调拨*")</f>
        <v>0</v>
      </c>
      <c r="N12" s="32">
        <f>SUMIFS(Sheet1!$F$5:$F$28252,Sheet1!$I$5:$I$28252,$B12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12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12" s="32">
        <f t="shared" si="0"/>
        <v>0</v>
      </c>
      <c r="P12" s="32">
        <f>SUMIFS(Sheet1!$F$5:$F$28252,Sheet1!$I$5:$I$28252,$B12,Sheet1!$L$5:$L$28252,$B$2)</f>
        <v>27294.5</v>
      </c>
      <c r="Q12" s="32">
        <f>SUMIFS(Sheet1!$G$5:$G$28252,Sheet1!$I$5:$I$28252,$B12,Sheet1!$L$5:$L$28252,$B$2,Sheet1!$D$5:$D$28252,"水费",Sheet1!$E$5:$E$28252,"&lt;&gt;*调拨*")+SUMIFS(Sheet1!$G$5:$G$28252,Sheet1!$I$5:$I$28252,$B12,Sheet1!$L$5:$L$28252,$B$2,Sheet1!$E$5:$E$28252,"*水费*",Sheet1!$D$5:$D$28252,"&lt;&gt;水费",Sheet1!$E$5:$E$28252,"&lt;&gt;*调拨*")</f>
        <v>0</v>
      </c>
      <c r="R12" s="32">
        <f>SUMIFS(Sheet1!$G$5:$G$28252,Sheet1!$I$5:$I$28252,$B12,Sheet1!$L$5:$L$28252,$B$2,Sheet1!$D$5:$D$28252,"电费",Sheet1!$E$5:$E$28252,"&lt;&gt;*调拨*")+SUMIFS(Sheet1!$G$5:$G$28252,Sheet1!$I$5:$I$28252,$B12,Sheet1!$L$5:$L$28252,$B$2,Sheet1!$E$5:$E$28252,"*电费*",Sheet1!$D$5:$D$28252,"&lt;&gt;电费",Sheet1!$E$5:$E$28252,"&lt;&gt;*调拨*")</f>
        <v>0</v>
      </c>
      <c r="S12" s="32">
        <f>SUMIFS(Sheet1!$G$5:$G$28252,Sheet1!$I$5:$I$28252,$B12,Sheet1!$L$5:$L$28252,$B$2,Sheet1!$D$5:$D$28252,"房租",Sheet1!$E$5:$E$28252,"&lt;&gt;*调拨*")+SUMIFS(Sheet1!$G$5:$G$28252,Sheet1!$I$5:$I$28252,$B12,Sheet1!$L$5:$L$28252,$B$2,Sheet1!$E$5:$E$28252,"*房租*",Sheet1!$D$5:$D$28252,"&lt;&gt;房租",Sheet1!$E$5:$E$28252,"&lt;&gt;*调拨*")</f>
        <v>12000</v>
      </c>
      <c r="T12" s="32">
        <f>SUMIFS(Sheet1!$G$5:$G$28252,Sheet1!$I$5:$I$28252,$B12,Sheet1!$L$5:$L$28252,$B$2,Sheet1!$E$5:$E$28252,"*调拨*")</f>
        <v>0</v>
      </c>
      <c r="U12" s="32">
        <f>SUMIFS(Sheet1!$G$5:$G$28252,Sheet1!$I$5:$I$28252,$B12,Sheet1!$L$5:$L$28252,$B$2,Sheet1!$D$5:$D$28252,"内部转款",Sheet1!$E$5:$E$28252,"&lt;&gt;*调拨*",Sheet1!$E$5:$E$28252,"&lt;&gt;*水费*",Sheet1!$E$5:$E$28252,"&lt;&gt;*电费*",Sheet1!$E$5:$E$28252,"&lt;&gt;*房租*")+SUMIFS(Sheet1!$G$5:$G$28252,Sheet1!$I$5:$I$28252,$B12,Sheet1!$L$5:$L$28252,$B$2,Sheet1!$D$5:$D$28252,"内部转账",Sheet1!$E$5:$E$28252,"&lt;&gt;*调拨*",Sheet1!$E$5:$E$28252,"&lt;&gt;*水费*",Sheet1!$E$5:$E$28252,"&lt;&gt;*电费*",Sheet1!$E$5:$E$28252,"&lt;&gt;*房租*")</f>
        <v>0</v>
      </c>
      <c r="V12" s="32">
        <f t="shared" si="1"/>
        <v>6840.17</v>
      </c>
      <c r="W12" s="32">
        <f>SUMIFS(Sheet1!$G$5:$G$28252,Sheet1!$I$5:$I$28252,$B12,Sheet1!$L$5:$L$28252,$B$2)</f>
        <v>18840.17</v>
      </c>
      <c r="X12" s="32">
        <f t="shared" si="2"/>
        <v>8454.32999999999</v>
      </c>
    </row>
    <row r="13" ht="16.5" spans="1:24">
      <c r="A13" s="30">
        <v>8</v>
      </c>
      <c r="B13" s="31" t="s">
        <v>677</v>
      </c>
      <c r="C13" s="32">
        <f>SUMIFS(Sheet1!$F$5:$F$28252,Sheet1!$I$5:$I$28252,$B13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D13" s="32">
        <f>SUMIFS(Sheet1!$F$5:$F$28252,Sheet1!$I$5:$I$28252,$B13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13" s="32">
        <f>SUMIFS(Sheet1!$F$5:$F$28252,Sheet1!$I$5:$I$28252,$B13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13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13" s="32">
        <f>SUMIFS(Sheet1!$F$5:$F$28252,Sheet1!$I$5:$I$28252,$B13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13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13" s="32">
        <f>SUMIFS(Sheet1!$F$5:$F$28252,Sheet1!$I$5:$I$28252,$B13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13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13" s="32">
        <f>SUMIFS(Sheet1!$F$5:$F$28252,Sheet1!$I$5:$I$28252,$B13,Sheet1!$L$5:$L$28252,$B$2,Sheet1!$D$5:$D$28252,"美团",Sheet1!$E$5:$E$28252,"&lt;&gt;*调拨*",Sheet1!$E$5:$E$28252,"&lt;&gt;*抖音*")+SUMIFS(Sheet1!$F$5:$F$28252,Sheet1!$I$5:$I$28252,$B13,Sheet1!$L$5:$L$28252,$B$2,Sheet1!$E$5:$E$28252,"*美团*",Sheet1!$D$5:$D$28252,"&lt;&gt;美团",Sheet1!$E$5:$E$28252,"&lt;&gt;*调拨*",Sheet1!$E$5:$E$28252,"&lt;&gt;*抖音*")</f>
        <v>0</v>
      </c>
      <c r="I13" s="32">
        <f>SUMIFS(Sheet1!$F$5:$F$28252,Sheet1!$I$5:$I$28252,$B13,Sheet1!$L$5:$L$28252,$B$2,Sheet1!$E$5:$E$28252,"*饿了么*",Sheet1!$E$5:$E$28252,"&lt;&gt;*调拨*",Sheet1!$E$5:$E$28252,"&lt;&gt;*抖音*",Sheet1!$E$5:$E$28252,"&lt;&gt;*美团*",Sheet1!$D$5:$D$28252,"&lt;&gt;美团")</f>
        <v>0</v>
      </c>
      <c r="J13" s="32">
        <f>SUMIFS(Sheet1!$F$5:$F$28252,Sheet1!$I$5:$I$28252,$B13,Sheet1!$L$5:$L$28252,$B$2,Sheet1!$E$5:$E$28252,"*抖音*",Sheet1!$E$5:$E$28252,"&lt;&gt;*调拨*")</f>
        <v>0</v>
      </c>
      <c r="K13" s="32">
        <f>SUMIFS(Sheet1!$F$5:$F$28252,Sheet1!$I$5:$I$28252,$B13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13" s="32">
        <f>SUMIFS(Sheet1!$F$5:$F$28252,Sheet1!$I$5:$I$28252,$B13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13" s="32">
        <f>SUMIFS(Sheet1!$F$5:$F$28252,Sheet1!$I$5:$I$28252,$B13,Sheet1!$L$5:$L$28252,$B$2,Sheet1!$E$5:$E$28252,"*调拨*")</f>
        <v>0</v>
      </c>
      <c r="N13" s="32">
        <f>SUMIFS(Sheet1!$F$5:$F$28252,Sheet1!$I$5:$I$28252,$B13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13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13" s="32">
        <f t="shared" si="0"/>
        <v>0</v>
      </c>
      <c r="P13" s="32">
        <f>SUMIFS(Sheet1!$F$5:$F$28252,Sheet1!$I$5:$I$28252,$B13,Sheet1!$L$5:$L$28252,$B$2)</f>
        <v>0</v>
      </c>
      <c r="Q13" s="32">
        <f>SUMIFS(Sheet1!$G$5:$G$28252,Sheet1!$I$5:$I$28252,$B13,Sheet1!$L$5:$L$28252,$B$2,Sheet1!$D$5:$D$28252,"水费",Sheet1!$E$5:$E$28252,"&lt;&gt;*调拨*")+SUMIFS(Sheet1!$G$5:$G$28252,Sheet1!$I$5:$I$28252,$B13,Sheet1!$L$5:$L$28252,$B$2,Sheet1!$E$5:$E$28252,"*水费*",Sheet1!$D$5:$D$28252,"&lt;&gt;水费",Sheet1!$E$5:$E$28252,"&lt;&gt;*调拨*")</f>
        <v>0</v>
      </c>
      <c r="R13" s="32">
        <f>SUMIFS(Sheet1!$G$5:$G$28252,Sheet1!$I$5:$I$28252,$B13,Sheet1!$L$5:$L$28252,$B$2,Sheet1!$D$5:$D$28252,"电费",Sheet1!$E$5:$E$28252,"&lt;&gt;*调拨*")+SUMIFS(Sheet1!$G$5:$G$28252,Sheet1!$I$5:$I$28252,$B13,Sheet1!$L$5:$L$28252,$B$2,Sheet1!$E$5:$E$28252,"*电费*",Sheet1!$D$5:$D$28252,"&lt;&gt;电费",Sheet1!$E$5:$E$28252,"&lt;&gt;*调拨*")</f>
        <v>0</v>
      </c>
      <c r="S13" s="32">
        <f>SUMIFS(Sheet1!$G$5:$G$28252,Sheet1!$I$5:$I$28252,$B13,Sheet1!$L$5:$L$28252,$B$2,Sheet1!$D$5:$D$28252,"房租",Sheet1!$E$5:$E$28252,"&lt;&gt;*调拨*")+SUMIFS(Sheet1!$G$5:$G$28252,Sheet1!$I$5:$I$28252,$B13,Sheet1!$L$5:$L$28252,$B$2,Sheet1!$E$5:$E$28252,"*房租*",Sheet1!$D$5:$D$28252,"&lt;&gt;房租",Sheet1!$E$5:$E$28252,"&lt;&gt;*调拨*")</f>
        <v>0</v>
      </c>
      <c r="T13" s="32">
        <f>SUMIFS(Sheet1!$G$5:$G$28252,Sheet1!$I$5:$I$28252,$B13,Sheet1!$L$5:$L$28252,$B$2,Sheet1!$E$5:$E$28252,"*调拨*")</f>
        <v>0</v>
      </c>
      <c r="U13" s="32">
        <f>SUMIFS(Sheet1!$G$5:$G$28252,Sheet1!$I$5:$I$28252,$B13,Sheet1!$L$5:$L$28252,$B$2,Sheet1!$D$5:$D$28252,"内部转款",Sheet1!$E$5:$E$28252,"&lt;&gt;*调拨*",Sheet1!$E$5:$E$28252,"&lt;&gt;*水费*",Sheet1!$E$5:$E$28252,"&lt;&gt;*电费*",Sheet1!$E$5:$E$28252,"&lt;&gt;*房租*")+SUMIFS(Sheet1!$G$5:$G$28252,Sheet1!$I$5:$I$28252,$B13,Sheet1!$L$5:$L$28252,$B$2,Sheet1!$D$5:$D$28252,"内部转账",Sheet1!$E$5:$E$28252,"&lt;&gt;*调拨*",Sheet1!$E$5:$E$28252,"&lt;&gt;*水费*",Sheet1!$E$5:$E$28252,"&lt;&gt;*电费*",Sheet1!$E$5:$E$28252,"&lt;&gt;*房租*")</f>
        <v>0</v>
      </c>
      <c r="V13" s="32">
        <f t="shared" si="1"/>
        <v>0</v>
      </c>
      <c r="W13" s="32">
        <f>SUMIFS(Sheet1!$G$5:$G$28252,Sheet1!$I$5:$I$28252,$B13,Sheet1!$L$5:$L$28252,$B$2)</f>
        <v>0</v>
      </c>
      <c r="X13" s="32">
        <f t="shared" si="2"/>
        <v>0</v>
      </c>
    </row>
    <row r="14" ht="16.5" spans="1:24">
      <c r="A14" s="30">
        <v>9</v>
      </c>
      <c r="B14" s="31" t="s">
        <v>676</v>
      </c>
      <c r="C14" s="32">
        <f>SUMIFS(Sheet1!$F$5:$F$28252,Sheet1!$I$5:$I$28252,$B14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D14" s="32">
        <f>SUMIFS(Sheet1!$F$5:$F$28252,Sheet1!$I$5:$I$28252,$B14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14" s="32">
        <f>SUMIFS(Sheet1!$F$5:$F$28252,Sheet1!$I$5:$I$28252,$B14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14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14" s="32">
        <f>SUMIFS(Sheet1!$F$5:$F$28252,Sheet1!$I$5:$I$28252,$B14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14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14" s="32">
        <f>SUMIFS(Sheet1!$F$5:$F$28252,Sheet1!$I$5:$I$28252,$B14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14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14" s="32">
        <f>SUMIFS(Sheet1!$F$5:$F$28252,Sheet1!$I$5:$I$28252,$B14,Sheet1!$L$5:$L$28252,$B$2,Sheet1!$D$5:$D$28252,"美团",Sheet1!$E$5:$E$28252,"&lt;&gt;*调拨*",Sheet1!$E$5:$E$28252,"&lt;&gt;*抖音*")+SUMIFS(Sheet1!$F$5:$F$28252,Sheet1!$I$5:$I$28252,$B14,Sheet1!$L$5:$L$28252,$B$2,Sheet1!$E$5:$E$28252,"*美团*",Sheet1!$D$5:$D$28252,"&lt;&gt;美团",Sheet1!$E$5:$E$28252,"&lt;&gt;*调拨*",Sheet1!$E$5:$E$28252,"&lt;&gt;*抖音*")</f>
        <v>0</v>
      </c>
      <c r="I14" s="32">
        <f>SUMIFS(Sheet1!$F$5:$F$28252,Sheet1!$I$5:$I$28252,$B14,Sheet1!$L$5:$L$28252,$B$2,Sheet1!$E$5:$E$28252,"*饿了么*",Sheet1!$E$5:$E$28252,"&lt;&gt;*调拨*",Sheet1!$E$5:$E$28252,"&lt;&gt;*抖音*",Sheet1!$E$5:$E$28252,"&lt;&gt;*美团*",Sheet1!$D$5:$D$28252,"&lt;&gt;美团")</f>
        <v>0</v>
      </c>
      <c r="J14" s="32">
        <f>SUMIFS(Sheet1!$F$5:$F$28252,Sheet1!$I$5:$I$28252,$B14,Sheet1!$L$5:$L$28252,$B$2,Sheet1!$E$5:$E$28252,"*抖音*",Sheet1!$E$5:$E$28252,"&lt;&gt;*调拨*")</f>
        <v>0</v>
      </c>
      <c r="K14" s="32">
        <f>SUMIFS(Sheet1!$F$5:$F$28252,Sheet1!$I$5:$I$28252,$B14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14" s="32">
        <f>SUMIFS(Sheet1!$F$5:$F$28252,Sheet1!$I$5:$I$28252,$B14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14" s="32">
        <f>SUMIFS(Sheet1!$F$5:$F$28252,Sheet1!$I$5:$I$28252,$B14,Sheet1!$L$5:$L$28252,$B$2,Sheet1!$E$5:$E$28252,"*调拨*")</f>
        <v>0</v>
      </c>
      <c r="N14" s="32">
        <f>SUMIFS(Sheet1!$F$5:$F$28252,Sheet1!$I$5:$I$28252,$B14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14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14" s="32">
        <f t="shared" si="0"/>
        <v>0</v>
      </c>
      <c r="P14" s="32">
        <f>SUMIFS(Sheet1!$F$5:$F$28252,Sheet1!$I$5:$I$28252,$B14,Sheet1!$L$5:$L$28252,$B$2)</f>
        <v>0</v>
      </c>
      <c r="Q14" s="32">
        <f>SUMIFS(Sheet1!$G$5:$G$28252,Sheet1!$I$5:$I$28252,$B14,Sheet1!$L$5:$L$28252,$B$2,Sheet1!$D$5:$D$28252,"水费",Sheet1!$E$5:$E$28252,"&lt;&gt;*调拨*")+SUMIFS(Sheet1!$G$5:$G$28252,Sheet1!$I$5:$I$28252,$B14,Sheet1!$L$5:$L$28252,$B$2,Sheet1!$E$5:$E$28252,"*水费*",Sheet1!$D$5:$D$28252,"&lt;&gt;水费",Sheet1!$E$5:$E$28252,"&lt;&gt;*调拨*")</f>
        <v>0</v>
      </c>
      <c r="R14" s="32">
        <f>SUMIFS(Sheet1!$G$5:$G$28252,Sheet1!$I$5:$I$28252,$B14,Sheet1!$L$5:$L$28252,$B$2,Sheet1!$D$5:$D$28252,"电费",Sheet1!$E$5:$E$28252,"&lt;&gt;*调拨*")+SUMIFS(Sheet1!$G$5:$G$28252,Sheet1!$I$5:$I$28252,$B14,Sheet1!$L$5:$L$28252,$B$2,Sheet1!$E$5:$E$28252,"*电费*",Sheet1!$D$5:$D$28252,"&lt;&gt;电费",Sheet1!$E$5:$E$28252,"&lt;&gt;*调拨*")</f>
        <v>0</v>
      </c>
      <c r="S14" s="32">
        <f>SUMIFS(Sheet1!$G$5:$G$28252,Sheet1!$I$5:$I$28252,$B14,Sheet1!$L$5:$L$28252,$B$2,Sheet1!$D$5:$D$28252,"房租",Sheet1!$E$5:$E$28252,"&lt;&gt;*调拨*")+SUMIFS(Sheet1!$G$5:$G$28252,Sheet1!$I$5:$I$28252,$B14,Sheet1!$L$5:$L$28252,$B$2,Sheet1!$E$5:$E$28252,"*房租*",Sheet1!$D$5:$D$28252,"&lt;&gt;房租",Sheet1!$E$5:$E$28252,"&lt;&gt;*调拨*")</f>
        <v>0</v>
      </c>
      <c r="T14" s="32">
        <f>SUMIFS(Sheet1!$G$5:$G$28252,Sheet1!$I$5:$I$28252,$B14,Sheet1!$L$5:$L$28252,$B$2,Sheet1!$E$5:$E$28252,"*调拨*")</f>
        <v>0</v>
      </c>
      <c r="U14" s="32">
        <f>SUMIFS(Sheet1!$G$5:$G$28252,Sheet1!$I$5:$I$28252,$B14,Sheet1!$L$5:$L$28252,$B$2,Sheet1!$D$5:$D$28252,"内部转款",Sheet1!$E$5:$E$28252,"&lt;&gt;*调拨*",Sheet1!$E$5:$E$28252,"&lt;&gt;*水费*",Sheet1!$E$5:$E$28252,"&lt;&gt;*电费*",Sheet1!$E$5:$E$28252,"&lt;&gt;*房租*")+SUMIFS(Sheet1!$G$5:$G$28252,Sheet1!$I$5:$I$28252,$B14,Sheet1!$L$5:$L$28252,$B$2,Sheet1!$D$5:$D$28252,"内部转账",Sheet1!$E$5:$E$28252,"&lt;&gt;*调拨*",Sheet1!$E$5:$E$28252,"&lt;&gt;*水费*",Sheet1!$E$5:$E$28252,"&lt;&gt;*电费*",Sheet1!$E$5:$E$28252,"&lt;&gt;*房租*")</f>
        <v>0</v>
      </c>
      <c r="V14" s="32">
        <f t="shared" si="1"/>
        <v>0</v>
      </c>
      <c r="W14" s="32">
        <f>SUMIFS(Sheet1!$G$5:$G$28252,Sheet1!$I$5:$I$28252,$B14,Sheet1!$L$5:$L$28252,$B$2)</f>
        <v>0</v>
      </c>
      <c r="X14" s="32">
        <f t="shared" si="2"/>
        <v>0</v>
      </c>
    </row>
    <row r="15" ht="16.5" spans="1:24">
      <c r="A15" s="30">
        <v>10</v>
      </c>
      <c r="B15" s="31" t="s">
        <v>678</v>
      </c>
      <c r="C15" s="32">
        <f>SUMIFS(Sheet1!$F$5:$F$28252,Sheet1!$I$5:$I$28252,$B15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D15" s="32">
        <f>SUMIFS(Sheet1!$F$5:$F$28252,Sheet1!$I$5:$I$28252,$B15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15" s="32">
        <f>SUMIFS(Sheet1!$F$5:$F$28252,Sheet1!$I$5:$I$28252,$B15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15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15" s="32">
        <f>SUMIFS(Sheet1!$F$5:$F$28252,Sheet1!$I$5:$I$28252,$B15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15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15" s="32">
        <f>SUMIFS(Sheet1!$F$5:$F$28252,Sheet1!$I$5:$I$28252,$B15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15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15" s="32">
        <f>SUMIFS(Sheet1!$F$5:$F$28252,Sheet1!$I$5:$I$28252,$B15,Sheet1!$L$5:$L$28252,$B$2,Sheet1!$D$5:$D$28252,"美团",Sheet1!$E$5:$E$28252,"&lt;&gt;*调拨*",Sheet1!$E$5:$E$28252,"&lt;&gt;*抖音*")+SUMIFS(Sheet1!$F$5:$F$28252,Sheet1!$I$5:$I$28252,$B15,Sheet1!$L$5:$L$28252,$B$2,Sheet1!$E$5:$E$28252,"*美团*",Sheet1!$D$5:$D$28252,"&lt;&gt;美团",Sheet1!$E$5:$E$28252,"&lt;&gt;*调拨*",Sheet1!$E$5:$E$28252,"&lt;&gt;*抖音*")</f>
        <v>0</v>
      </c>
      <c r="I15" s="32">
        <f>SUMIFS(Sheet1!$F$5:$F$28252,Sheet1!$I$5:$I$28252,$B15,Sheet1!$L$5:$L$28252,$B$2,Sheet1!$E$5:$E$28252,"*饿了么*",Sheet1!$E$5:$E$28252,"&lt;&gt;*调拨*",Sheet1!$E$5:$E$28252,"&lt;&gt;*抖音*",Sheet1!$E$5:$E$28252,"&lt;&gt;*美团*",Sheet1!$D$5:$D$28252,"&lt;&gt;美团")</f>
        <v>0</v>
      </c>
      <c r="J15" s="32">
        <f>SUMIFS(Sheet1!$F$5:$F$28252,Sheet1!$I$5:$I$28252,$B15,Sheet1!$L$5:$L$28252,$B$2,Sheet1!$E$5:$E$28252,"*抖音*",Sheet1!$E$5:$E$28252,"&lt;&gt;*调拨*")</f>
        <v>0</v>
      </c>
      <c r="K15" s="32">
        <f>SUMIFS(Sheet1!$F$5:$F$28252,Sheet1!$I$5:$I$28252,$B15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15" s="32">
        <f>SUMIFS(Sheet1!$F$5:$F$28252,Sheet1!$I$5:$I$28252,$B15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15" s="32">
        <f>SUMIFS(Sheet1!$F$5:$F$28252,Sheet1!$I$5:$I$28252,$B15,Sheet1!$L$5:$L$28252,$B$2,Sheet1!$E$5:$E$28252,"*调拨*")</f>
        <v>0</v>
      </c>
      <c r="N15" s="32">
        <f>SUMIFS(Sheet1!$F$5:$F$28252,Sheet1!$I$5:$I$28252,$B15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15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15" s="32">
        <f t="shared" si="0"/>
        <v>0</v>
      </c>
      <c r="P15" s="32">
        <f>SUMIFS(Sheet1!$F$5:$F$28252,Sheet1!$I$5:$I$28252,$B15,Sheet1!$L$5:$L$28252,$B$2)</f>
        <v>0</v>
      </c>
      <c r="Q15" s="32">
        <f>SUMIFS(Sheet1!$G$5:$G$28252,Sheet1!$I$5:$I$28252,$B15,Sheet1!$L$5:$L$28252,$B$2,Sheet1!$D$5:$D$28252,"水费",Sheet1!$E$5:$E$28252,"&lt;&gt;*调拨*")+SUMIFS(Sheet1!$G$5:$G$28252,Sheet1!$I$5:$I$28252,$B15,Sheet1!$L$5:$L$28252,$B$2,Sheet1!$E$5:$E$28252,"*水费*",Sheet1!$D$5:$D$28252,"&lt;&gt;水费",Sheet1!$E$5:$E$28252,"&lt;&gt;*调拨*")</f>
        <v>0</v>
      </c>
      <c r="R15" s="32">
        <f>SUMIFS(Sheet1!$G$5:$G$28252,Sheet1!$I$5:$I$28252,$B15,Sheet1!$L$5:$L$28252,$B$2,Sheet1!$D$5:$D$28252,"电费",Sheet1!$E$5:$E$28252,"&lt;&gt;*调拨*")+SUMIFS(Sheet1!$G$5:$G$28252,Sheet1!$I$5:$I$28252,$B15,Sheet1!$L$5:$L$28252,$B$2,Sheet1!$E$5:$E$28252,"*电费*",Sheet1!$D$5:$D$28252,"&lt;&gt;电费",Sheet1!$E$5:$E$28252,"&lt;&gt;*调拨*")</f>
        <v>0</v>
      </c>
      <c r="S15" s="32">
        <f>SUMIFS(Sheet1!$G$5:$G$28252,Sheet1!$I$5:$I$28252,$B15,Sheet1!$L$5:$L$28252,$B$2,Sheet1!$D$5:$D$28252,"房租",Sheet1!$E$5:$E$28252,"&lt;&gt;*调拨*")+SUMIFS(Sheet1!$G$5:$G$28252,Sheet1!$I$5:$I$28252,$B15,Sheet1!$L$5:$L$28252,$B$2,Sheet1!$E$5:$E$28252,"*房租*",Sheet1!$D$5:$D$28252,"&lt;&gt;房租",Sheet1!$E$5:$E$28252,"&lt;&gt;*调拨*")</f>
        <v>0</v>
      </c>
      <c r="T15" s="32">
        <f>SUMIFS(Sheet1!$G$5:$G$28252,Sheet1!$I$5:$I$28252,$B15,Sheet1!$L$5:$L$28252,$B$2,Sheet1!$E$5:$E$28252,"*调拨*")</f>
        <v>0</v>
      </c>
      <c r="U15" s="32">
        <f>SUMIFS(Sheet1!$G$5:$G$28252,Sheet1!$I$5:$I$28252,$B15,Sheet1!$L$5:$L$28252,$B$2,Sheet1!$D$5:$D$28252,"内部转款",Sheet1!$E$5:$E$28252,"&lt;&gt;*调拨*",Sheet1!$E$5:$E$28252,"&lt;&gt;*水费*",Sheet1!$E$5:$E$28252,"&lt;&gt;*电费*",Sheet1!$E$5:$E$28252,"&lt;&gt;*房租*")+SUMIFS(Sheet1!$G$5:$G$28252,Sheet1!$I$5:$I$28252,$B15,Sheet1!$L$5:$L$28252,$B$2,Sheet1!$D$5:$D$28252,"内部转账",Sheet1!$E$5:$E$28252,"&lt;&gt;*调拨*",Sheet1!$E$5:$E$28252,"&lt;&gt;*水费*",Sheet1!$E$5:$E$28252,"&lt;&gt;*电费*",Sheet1!$E$5:$E$28252,"&lt;&gt;*房租*")</f>
        <v>0</v>
      </c>
      <c r="V15" s="32">
        <f t="shared" si="1"/>
        <v>0</v>
      </c>
      <c r="W15" s="32">
        <f>SUMIFS(Sheet1!$G$5:$G$28252,Sheet1!$I$5:$I$28252,$B15,Sheet1!$L$5:$L$28252,$B$2)</f>
        <v>0</v>
      </c>
      <c r="X15" s="32">
        <f t="shared" si="2"/>
        <v>0</v>
      </c>
    </row>
    <row r="16" ht="16.5" spans="1:24">
      <c r="A16" s="30">
        <v>11</v>
      </c>
      <c r="B16" s="31" t="s">
        <v>74</v>
      </c>
      <c r="C16" s="32">
        <f>SUMIFS(Sheet1!$F$5:$F$28252,Sheet1!$I$5:$I$28252,$B16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13354.92</v>
      </c>
      <c r="D16" s="32">
        <f>SUMIFS(Sheet1!$F$5:$F$28252,Sheet1!$I$5:$I$28252,$B16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16" s="32">
        <f>SUMIFS(Sheet1!$F$5:$F$28252,Sheet1!$I$5:$I$28252,$B16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16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8333.59</v>
      </c>
      <c r="F16" s="32">
        <f>SUMIFS(Sheet1!$F$5:$F$28252,Sheet1!$I$5:$I$28252,$B16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16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16" s="32">
        <f>SUMIFS(Sheet1!$F$5:$F$28252,Sheet1!$I$5:$I$28252,$B16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16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16" s="32">
        <f>SUMIFS(Sheet1!$F$5:$F$28252,Sheet1!$I$5:$I$28252,$B16,Sheet1!$L$5:$L$28252,$B$2,Sheet1!$D$5:$D$28252,"美团",Sheet1!$E$5:$E$28252,"&lt;&gt;*调拨*",Sheet1!$E$5:$E$28252,"&lt;&gt;*抖音*")+SUMIFS(Sheet1!$F$5:$F$28252,Sheet1!$I$5:$I$28252,$B16,Sheet1!$L$5:$L$28252,$B$2,Sheet1!$E$5:$E$28252,"*美团*",Sheet1!$D$5:$D$28252,"&lt;&gt;美团",Sheet1!$E$5:$E$28252,"&lt;&gt;*调拨*",Sheet1!$E$5:$E$28252,"&lt;&gt;*抖音*")</f>
        <v>0</v>
      </c>
      <c r="I16" s="32">
        <f>SUMIFS(Sheet1!$F$5:$F$28252,Sheet1!$I$5:$I$28252,$B16,Sheet1!$L$5:$L$28252,$B$2,Sheet1!$E$5:$E$28252,"*饿了么*",Sheet1!$E$5:$E$28252,"&lt;&gt;*调拨*",Sheet1!$E$5:$E$28252,"&lt;&gt;*抖音*",Sheet1!$E$5:$E$28252,"&lt;&gt;*美团*",Sheet1!$D$5:$D$28252,"&lt;&gt;美团")</f>
        <v>0</v>
      </c>
      <c r="J16" s="32">
        <f>SUMIFS(Sheet1!$F$5:$F$28252,Sheet1!$I$5:$I$28252,$B16,Sheet1!$L$5:$L$28252,$B$2,Sheet1!$E$5:$E$28252,"*抖音*",Sheet1!$E$5:$E$28252,"&lt;&gt;*调拨*")</f>
        <v>0</v>
      </c>
      <c r="K16" s="32">
        <f>SUMIFS(Sheet1!$F$5:$F$28252,Sheet1!$I$5:$I$28252,$B16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16" s="32">
        <f>SUMIFS(Sheet1!$F$5:$F$28252,Sheet1!$I$5:$I$28252,$B16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16" s="32">
        <f>SUMIFS(Sheet1!$F$5:$F$28252,Sheet1!$I$5:$I$28252,$B16,Sheet1!$L$5:$L$28252,$B$2,Sheet1!$E$5:$E$28252,"*调拨*")</f>
        <v>0</v>
      </c>
      <c r="N16" s="32">
        <f>SUMIFS(Sheet1!$F$5:$F$28252,Sheet1!$I$5:$I$28252,$B16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16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16" s="32">
        <f t="shared" si="0"/>
        <v>410.699999999997</v>
      </c>
      <c r="P16" s="32">
        <f>SUMIFS(Sheet1!$F$5:$F$28252,Sheet1!$I$5:$I$28252,$B16,Sheet1!$L$5:$L$28252,$B$2)</f>
        <v>22099.21</v>
      </c>
      <c r="Q16" s="32">
        <f>SUMIFS(Sheet1!$G$5:$G$28252,Sheet1!$I$5:$I$28252,$B16,Sheet1!$L$5:$L$28252,$B$2,Sheet1!$D$5:$D$28252,"水费",Sheet1!$E$5:$E$28252,"&lt;&gt;*调拨*")+SUMIFS(Sheet1!$G$5:$G$28252,Sheet1!$I$5:$I$28252,$B16,Sheet1!$L$5:$L$28252,$B$2,Sheet1!$E$5:$E$28252,"*水费*",Sheet1!$D$5:$D$28252,"&lt;&gt;水费",Sheet1!$E$5:$E$28252,"&lt;&gt;*调拨*")</f>
        <v>0</v>
      </c>
      <c r="R16" s="32">
        <f>SUMIFS(Sheet1!$G$5:$G$28252,Sheet1!$I$5:$I$28252,$B16,Sheet1!$L$5:$L$28252,$B$2,Sheet1!$D$5:$D$28252,"电费",Sheet1!$E$5:$E$28252,"&lt;&gt;*调拨*")+SUMIFS(Sheet1!$G$5:$G$28252,Sheet1!$I$5:$I$28252,$B16,Sheet1!$L$5:$L$28252,$B$2,Sheet1!$E$5:$E$28252,"*电费*",Sheet1!$D$5:$D$28252,"&lt;&gt;电费",Sheet1!$E$5:$E$28252,"&lt;&gt;*调拨*")</f>
        <v>0</v>
      </c>
      <c r="S16" s="32">
        <f>SUMIFS(Sheet1!$G$5:$G$28252,Sheet1!$I$5:$I$28252,$B16,Sheet1!$L$5:$L$28252,$B$2,Sheet1!$D$5:$D$28252,"房租",Sheet1!$E$5:$E$28252,"&lt;&gt;*调拨*")+SUMIFS(Sheet1!$G$5:$G$28252,Sheet1!$I$5:$I$28252,$B16,Sheet1!$L$5:$L$28252,$B$2,Sheet1!$E$5:$E$28252,"*房租*",Sheet1!$D$5:$D$28252,"&lt;&gt;房租",Sheet1!$E$5:$E$28252,"&lt;&gt;*调拨*")</f>
        <v>0</v>
      </c>
      <c r="T16" s="32">
        <f>SUMIFS(Sheet1!$G$5:$G$28252,Sheet1!$I$5:$I$28252,$B16,Sheet1!$L$5:$L$28252,$B$2,Sheet1!$E$5:$E$28252,"*调拨*")</f>
        <v>0</v>
      </c>
      <c r="U16" s="32">
        <f>SUMIFS(Sheet1!$G$5:$G$28252,Sheet1!$I$5:$I$28252,$B16,Sheet1!$L$5:$L$28252,$B$2,Sheet1!$D$5:$D$28252,"内部转款",Sheet1!$E$5:$E$28252,"&lt;&gt;*调拨*",Sheet1!$E$5:$E$28252,"&lt;&gt;*水费*",Sheet1!$E$5:$E$28252,"&lt;&gt;*电费*",Sheet1!$E$5:$E$28252,"&lt;&gt;*房租*")+SUMIFS(Sheet1!$G$5:$G$28252,Sheet1!$I$5:$I$28252,$B16,Sheet1!$L$5:$L$28252,$B$2,Sheet1!$D$5:$D$28252,"内部转账",Sheet1!$E$5:$E$28252,"&lt;&gt;*调拨*",Sheet1!$E$5:$E$28252,"&lt;&gt;*水费*",Sheet1!$E$5:$E$28252,"&lt;&gt;*电费*",Sheet1!$E$5:$E$28252,"&lt;&gt;*房租*")</f>
        <v>0</v>
      </c>
      <c r="V16" s="32">
        <f t="shared" si="1"/>
        <v>7251.91</v>
      </c>
      <c r="W16" s="32">
        <f>SUMIFS(Sheet1!$G$5:$G$28252,Sheet1!$I$5:$I$28252,$B16,Sheet1!$L$5:$L$28252,$B$2)</f>
        <v>7251.91</v>
      </c>
      <c r="X16" s="32">
        <f t="shared" si="2"/>
        <v>14847.3</v>
      </c>
    </row>
    <row r="17" ht="16.5" spans="1:24">
      <c r="A17" s="30">
        <v>12</v>
      </c>
      <c r="B17" s="31" t="s">
        <v>216</v>
      </c>
      <c r="C17" s="32">
        <f>SUMIFS(Sheet1!$F$5:$F$28252,Sheet1!$I$5:$I$28252,$B17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7664.16</v>
      </c>
      <c r="D17" s="32">
        <f>SUMIFS(Sheet1!$F$5:$F$28252,Sheet1!$I$5:$I$28252,$B17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17" s="32">
        <f>SUMIFS(Sheet1!$F$5:$F$28252,Sheet1!$I$5:$I$28252,$B17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17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3275.98</v>
      </c>
      <c r="F17" s="32">
        <f>SUMIFS(Sheet1!$F$5:$F$28252,Sheet1!$I$5:$I$28252,$B17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17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17" s="32">
        <f>SUMIFS(Sheet1!$F$5:$F$28252,Sheet1!$I$5:$I$28252,$B17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17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17" s="32">
        <f>SUMIFS(Sheet1!$F$5:$F$28252,Sheet1!$I$5:$I$28252,$B17,Sheet1!$L$5:$L$28252,$B$2,Sheet1!$D$5:$D$28252,"美团",Sheet1!$E$5:$E$28252,"&lt;&gt;*调拨*",Sheet1!$E$5:$E$28252,"&lt;&gt;*抖音*")+SUMIFS(Sheet1!$F$5:$F$28252,Sheet1!$I$5:$I$28252,$B17,Sheet1!$L$5:$L$28252,$B$2,Sheet1!$E$5:$E$28252,"*美团*",Sheet1!$D$5:$D$28252,"&lt;&gt;美团",Sheet1!$E$5:$E$28252,"&lt;&gt;*调拨*",Sheet1!$E$5:$E$28252,"&lt;&gt;*抖音*")</f>
        <v>0</v>
      </c>
      <c r="I17" s="32">
        <f>SUMIFS(Sheet1!$F$5:$F$28252,Sheet1!$I$5:$I$28252,$B17,Sheet1!$L$5:$L$28252,$B$2,Sheet1!$E$5:$E$28252,"*饿了么*",Sheet1!$E$5:$E$28252,"&lt;&gt;*调拨*",Sheet1!$E$5:$E$28252,"&lt;&gt;*抖音*",Sheet1!$E$5:$E$28252,"&lt;&gt;*美团*",Sheet1!$D$5:$D$28252,"&lt;&gt;美团")</f>
        <v>0</v>
      </c>
      <c r="J17" s="32">
        <f>SUMIFS(Sheet1!$F$5:$F$28252,Sheet1!$I$5:$I$28252,$B17,Sheet1!$L$5:$L$28252,$B$2,Sheet1!$E$5:$E$28252,"*抖音*",Sheet1!$E$5:$E$28252,"&lt;&gt;*调拨*")</f>
        <v>0</v>
      </c>
      <c r="K17" s="32">
        <f>SUMIFS(Sheet1!$F$5:$F$28252,Sheet1!$I$5:$I$28252,$B17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17" s="32">
        <f>SUMIFS(Sheet1!$F$5:$F$28252,Sheet1!$I$5:$I$28252,$B17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17" s="32">
        <f>SUMIFS(Sheet1!$F$5:$F$28252,Sheet1!$I$5:$I$28252,$B17,Sheet1!$L$5:$L$28252,$B$2,Sheet1!$E$5:$E$28252,"*调拨*")</f>
        <v>0</v>
      </c>
      <c r="N17" s="32">
        <f>SUMIFS(Sheet1!$F$5:$F$28252,Sheet1!$I$5:$I$28252,$B17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17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17" s="32">
        <f t="shared" si="0"/>
        <v>0</v>
      </c>
      <c r="P17" s="32">
        <f>SUMIFS(Sheet1!$F$5:$F$28252,Sheet1!$I$5:$I$28252,$B17,Sheet1!$L$5:$L$28252,$B$2)</f>
        <v>10940.14</v>
      </c>
      <c r="Q17" s="32">
        <f>SUMIFS(Sheet1!$G$5:$G$28252,Sheet1!$I$5:$I$28252,$B17,Sheet1!$L$5:$L$28252,$B$2,Sheet1!$D$5:$D$28252,"水费",Sheet1!$E$5:$E$28252,"&lt;&gt;*调拨*")+SUMIFS(Sheet1!$G$5:$G$28252,Sheet1!$I$5:$I$28252,$B17,Sheet1!$L$5:$L$28252,$B$2,Sheet1!$E$5:$E$28252,"*水费*",Sheet1!$D$5:$D$28252,"&lt;&gt;水费",Sheet1!$E$5:$E$28252,"&lt;&gt;*调拨*")</f>
        <v>0</v>
      </c>
      <c r="R17" s="32">
        <f>SUMIFS(Sheet1!$G$5:$G$28252,Sheet1!$I$5:$I$28252,$B17,Sheet1!$L$5:$L$28252,$B$2,Sheet1!$D$5:$D$28252,"电费",Sheet1!$E$5:$E$28252,"&lt;&gt;*调拨*")+SUMIFS(Sheet1!$G$5:$G$28252,Sheet1!$I$5:$I$28252,$B17,Sheet1!$L$5:$L$28252,$B$2,Sheet1!$E$5:$E$28252,"*电费*",Sheet1!$D$5:$D$28252,"&lt;&gt;电费",Sheet1!$E$5:$E$28252,"&lt;&gt;*调拨*")</f>
        <v>0</v>
      </c>
      <c r="S17" s="32">
        <f>SUMIFS(Sheet1!$G$5:$G$28252,Sheet1!$I$5:$I$28252,$B17,Sheet1!$L$5:$L$28252,$B$2,Sheet1!$D$5:$D$28252,"房租",Sheet1!$E$5:$E$28252,"&lt;&gt;*调拨*")+SUMIFS(Sheet1!$G$5:$G$28252,Sheet1!$I$5:$I$28252,$B17,Sheet1!$L$5:$L$28252,$B$2,Sheet1!$E$5:$E$28252,"*房租*",Sheet1!$D$5:$D$28252,"&lt;&gt;房租",Sheet1!$E$5:$E$28252,"&lt;&gt;*调拨*")</f>
        <v>0</v>
      </c>
      <c r="T17" s="32">
        <f>SUMIFS(Sheet1!$G$5:$G$28252,Sheet1!$I$5:$I$28252,$B17,Sheet1!$L$5:$L$28252,$B$2,Sheet1!$E$5:$E$28252,"*调拨*")</f>
        <v>0</v>
      </c>
      <c r="U17" s="32">
        <f>SUMIFS(Sheet1!$G$5:$G$28252,Sheet1!$I$5:$I$28252,$B17,Sheet1!$L$5:$L$28252,$B$2,Sheet1!$D$5:$D$28252,"内部转款",Sheet1!$E$5:$E$28252,"&lt;&gt;*调拨*",Sheet1!$E$5:$E$28252,"&lt;&gt;*水费*",Sheet1!$E$5:$E$28252,"&lt;&gt;*电费*",Sheet1!$E$5:$E$28252,"&lt;&gt;*房租*")+SUMIFS(Sheet1!$G$5:$G$28252,Sheet1!$I$5:$I$28252,$B17,Sheet1!$L$5:$L$28252,$B$2,Sheet1!$D$5:$D$28252,"内部转账",Sheet1!$E$5:$E$28252,"&lt;&gt;*调拨*",Sheet1!$E$5:$E$28252,"&lt;&gt;*水费*",Sheet1!$E$5:$E$28252,"&lt;&gt;*电费*",Sheet1!$E$5:$E$28252,"&lt;&gt;*房租*")</f>
        <v>0</v>
      </c>
      <c r="V17" s="32">
        <f t="shared" si="1"/>
        <v>5063.35</v>
      </c>
      <c r="W17" s="32">
        <f>SUMIFS(Sheet1!$G$5:$G$28252,Sheet1!$I$5:$I$28252,$B17,Sheet1!$L$5:$L$28252,$B$2)</f>
        <v>5063.35</v>
      </c>
      <c r="X17" s="32">
        <f t="shared" si="2"/>
        <v>5876.79</v>
      </c>
    </row>
    <row r="18" ht="16.5" spans="1:24">
      <c r="A18" s="30">
        <v>13</v>
      </c>
      <c r="B18" s="31" t="s">
        <v>264</v>
      </c>
      <c r="C18" s="32">
        <f>SUMIFS(Sheet1!$F$5:$F$28252,Sheet1!$I$5:$I$28252,$B18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5040.13</v>
      </c>
      <c r="D18" s="32">
        <f>SUMIFS(Sheet1!$F$5:$F$28252,Sheet1!$I$5:$I$28252,$B18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18" s="32">
        <f>SUMIFS(Sheet1!$F$5:$F$28252,Sheet1!$I$5:$I$28252,$B18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18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18" s="32">
        <f>SUMIFS(Sheet1!$F$5:$F$28252,Sheet1!$I$5:$I$28252,$B18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18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18" s="32">
        <f>SUMIFS(Sheet1!$F$5:$F$28252,Sheet1!$I$5:$I$28252,$B18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18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18" s="32">
        <f>SUMIFS(Sheet1!$F$5:$F$28252,Sheet1!$I$5:$I$28252,$B18,Sheet1!$L$5:$L$28252,$B$2,Sheet1!$D$5:$D$28252,"美团",Sheet1!$E$5:$E$28252,"&lt;&gt;*调拨*",Sheet1!$E$5:$E$28252,"&lt;&gt;*抖音*")+SUMIFS(Sheet1!$F$5:$F$28252,Sheet1!$I$5:$I$28252,$B18,Sheet1!$L$5:$L$28252,$B$2,Sheet1!$E$5:$E$28252,"*美团*",Sheet1!$D$5:$D$28252,"&lt;&gt;美团",Sheet1!$E$5:$E$28252,"&lt;&gt;*调拨*",Sheet1!$E$5:$E$28252,"&lt;&gt;*抖音*")</f>
        <v>0</v>
      </c>
      <c r="I18" s="32">
        <f>SUMIFS(Sheet1!$F$5:$F$28252,Sheet1!$I$5:$I$28252,$B18,Sheet1!$L$5:$L$28252,$B$2,Sheet1!$E$5:$E$28252,"*饿了么*",Sheet1!$E$5:$E$28252,"&lt;&gt;*调拨*",Sheet1!$E$5:$E$28252,"&lt;&gt;*抖音*",Sheet1!$E$5:$E$28252,"&lt;&gt;*美团*",Sheet1!$D$5:$D$28252,"&lt;&gt;美团")</f>
        <v>0</v>
      </c>
      <c r="J18" s="32">
        <f>SUMIFS(Sheet1!$F$5:$F$28252,Sheet1!$I$5:$I$28252,$B18,Sheet1!$L$5:$L$28252,$B$2,Sheet1!$E$5:$E$28252,"*抖音*",Sheet1!$E$5:$E$28252,"&lt;&gt;*调拨*")</f>
        <v>0</v>
      </c>
      <c r="K18" s="32">
        <f>SUMIFS(Sheet1!$F$5:$F$28252,Sheet1!$I$5:$I$28252,$B18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18" s="32">
        <f>SUMIFS(Sheet1!$F$5:$F$28252,Sheet1!$I$5:$I$28252,$B18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18" s="32">
        <f>SUMIFS(Sheet1!$F$5:$F$28252,Sheet1!$I$5:$I$28252,$B18,Sheet1!$L$5:$L$28252,$B$2,Sheet1!$E$5:$E$28252,"*调拨*")</f>
        <v>0</v>
      </c>
      <c r="N18" s="32">
        <f>SUMIFS(Sheet1!$F$5:$F$28252,Sheet1!$I$5:$I$28252,$B18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18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18" s="32">
        <f t="shared" si="0"/>
        <v>18.3999999999996</v>
      </c>
      <c r="P18" s="32">
        <f>SUMIFS(Sheet1!$F$5:$F$28252,Sheet1!$I$5:$I$28252,$B18,Sheet1!$L$5:$L$28252,$B$2)</f>
        <v>5058.53</v>
      </c>
      <c r="Q18" s="32">
        <f>SUMIFS(Sheet1!$G$5:$G$28252,Sheet1!$I$5:$I$28252,$B18,Sheet1!$L$5:$L$28252,$B$2,Sheet1!$D$5:$D$28252,"水费",Sheet1!$E$5:$E$28252,"&lt;&gt;*调拨*")+SUMIFS(Sheet1!$G$5:$G$28252,Sheet1!$I$5:$I$28252,$B18,Sheet1!$L$5:$L$28252,$B$2,Sheet1!$E$5:$E$28252,"*水费*",Sheet1!$D$5:$D$28252,"&lt;&gt;水费",Sheet1!$E$5:$E$28252,"&lt;&gt;*调拨*")</f>
        <v>0</v>
      </c>
      <c r="R18" s="32">
        <f>SUMIFS(Sheet1!$G$5:$G$28252,Sheet1!$I$5:$I$28252,$B18,Sheet1!$L$5:$L$28252,$B$2,Sheet1!$D$5:$D$28252,"电费",Sheet1!$E$5:$E$28252,"&lt;&gt;*调拨*")+SUMIFS(Sheet1!$G$5:$G$28252,Sheet1!$I$5:$I$28252,$B18,Sheet1!$L$5:$L$28252,$B$2,Sheet1!$E$5:$E$28252,"*电费*",Sheet1!$D$5:$D$28252,"&lt;&gt;电费",Sheet1!$E$5:$E$28252,"&lt;&gt;*调拨*")</f>
        <v>0</v>
      </c>
      <c r="S18" s="32">
        <f>SUMIFS(Sheet1!$G$5:$G$28252,Sheet1!$I$5:$I$28252,$B18,Sheet1!$L$5:$L$28252,$B$2,Sheet1!$D$5:$D$28252,"房租",Sheet1!$E$5:$E$28252,"&lt;&gt;*调拨*")+SUMIFS(Sheet1!$G$5:$G$28252,Sheet1!$I$5:$I$28252,$B18,Sheet1!$L$5:$L$28252,$B$2,Sheet1!$E$5:$E$28252,"*房租*",Sheet1!$D$5:$D$28252,"&lt;&gt;房租",Sheet1!$E$5:$E$28252,"&lt;&gt;*调拨*")</f>
        <v>0</v>
      </c>
      <c r="T18" s="32">
        <f>SUMIFS(Sheet1!$G$5:$G$28252,Sheet1!$I$5:$I$28252,$B18,Sheet1!$L$5:$L$28252,$B$2,Sheet1!$E$5:$E$28252,"*调拨*")</f>
        <v>0</v>
      </c>
      <c r="U18" s="32">
        <f>SUMIFS(Sheet1!$G$5:$G$28252,Sheet1!$I$5:$I$28252,$B18,Sheet1!$L$5:$L$28252,$B$2,Sheet1!$D$5:$D$28252,"内部转款",Sheet1!$E$5:$E$28252,"&lt;&gt;*调拨*",Sheet1!$E$5:$E$28252,"&lt;&gt;*水费*",Sheet1!$E$5:$E$28252,"&lt;&gt;*电费*",Sheet1!$E$5:$E$28252,"&lt;&gt;*房租*")+SUMIFS(Sheet1!$G$5:$G$28252,Sheet1!$I$5:$I$28252,$B18,Sheet1!$L$5:$L$28252,$B$2,Sheet1!$D$5:$D$28252,"内部转账",Sheet1!$E$5:$E$28252,"&lt;&gt;*调拨*",Sheet1!$E$5:$E$28252,"&lt;&gt;*水费*",Sheet1!$E$5:$E$28252,"&lt;&gt;*电费*",Sheet1!$E$5:$E$28252,"&lt;&gt;*房租*")</f>
        <v>0</v>
      </c>
      <c r="V18" s="32">
        <f t="shared" si="1"/>
        <v>4763.96</v>
      </c>
      <c r="W18" s="32">
        <f>SUMIFS(Sheet1!$G$5:$G$28252,Sheet1!$I$5:$I$28252,$B18,Sheet1!$L$5:$L$28252,$B$2)</f>
        <v>4763.96</v>
      </c>
      <c r="X18" s="32">
        <f t="shared" si="2"/>
        <v>294.57</v>
      </c>
    </row>
    <row r="19" ht="16.5" spans="1:24">
      <c r="A19" s="30">
        <v>14</v>
      </c>
      <c r="B19" s="31" t="s">
        <v>37</v>
      </c>
      <c r="C19" s="32">
        <f>SUMIFS(Sheet1!$F$5:$F$28252,Sheet1!$I$5:$I$28252,$B19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7243.1</v>
      </c>
      <c r="D19" s="32">
        <f>SUMIFS(Sheet1!$F$5:$F$28252,Sheet1!$I$5:$I$28252,$B19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19" s="32">
        <f>SUMIFS(Sheet1!$F$5:$F$28252,Sheet1!$I$5:$I$28252,$B19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19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19" s="32">
        <f>SUMIFS(Sheet1!$F$5:$F$28252,Sheet1!$I$5:$I$28252,$B19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19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19" s="32">
        <f>SUMIFS(Sheet1!$F$5:$F$28252,Sheet1!$I$5:$I$28252,$B19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19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19" s="32">
        <f>SUMIFS(Sheet1!$F$5:$F$28252,Sheet1!$I$5:$I$28252,$B19,Sheet1!$L$5:$L$28252,$B$2,Sheet1!$D$5:$D$28252,"美团",Sheet1!$E$5:$E$28252,"&lt;&gt;*调拨*",Sheet1!$E$5:$E$28252,"&lt;&gt;*抖音*")+SUMIFS(Sheet1!$F$5:$F$28252,Sheet1!$I$5:$I$28252,$B19,Sheet1!$L$5:$L$28252,$B$2,Sheet1!$E$5:$E$28252,"*美团*",Sheet1!$D$5:$D$28252,"&lt;&gt;美团",Sheet1!$E$5:$E$28252,"&lt;&gt;*调拨*",Sheet1!$E$5:$E$28252,"&lt;&gt;*抖音*")</f>
        <v>0</v>
      </c>
      <c r="I19" s="32">
        <f>SUMIFS(Sheet1!$F$5:$F$28252,Sheet1!$I$5:$I$28252,$B19,Sheet1!$L$5:$L$28252,$B$2,Sheet1!$E$5:$E$28252,"*饿了么*",Sheet1!$E$5:$E$28252,"&lt;&gt;*调拨*",Sheet1!$E$5:$E$28252,"&lt;&gt;*抖音*",Sheet1!$E$5:$E$28252,"&lt;&gt;*美团*",Sheet1!$D$5:$D$28252,"&lt;&gt;美团")</f>
        <v>0</v>
      </c>
      <c r="J19" s="32">
        <f>SUMIFS(Sheet1!$F$5:$F$28252,Sheet1!$I$5:$I$28252,$B19,Sheet1!$L$5:$L$28252,$B$2,Sheet1!$E$5:$E$28252,"*抖音*",Sheet1!$E$5:$E$28252,"&lt;&gt;*调拨*")</f>
        <v>0</v>
      </c>
      <c r="K19" s="32">
        <f>SUMIFS(Sheet1!$F$5:$F$28252,Sheet1!$I$5:$I$28252,$B19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19" s="32">
        <f>SUMIFS(Sheet1!$F$5:$F$28252,Sheet1!$I$5:$I$28252,$B19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19" s="32">
        <f>SUMIFS(Sheet1!$F$5:$F$28252,Sheet1!$I$5:$I$28252,$B19,Sheet1!$L$5:$L$28252,$B$2,Sheet1!$E$5:$E$28252,"*调拨*")</f>
        <v>0</v>
      </c>
      <c r="N19" s="32">
        <f>SUMIFS(Sheet1!$F$5:$F$28252,Sheet1!$I$5:$I$28252,$B19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19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19" s="32">
        <f t="shared" si="0"/>
        <v>0</v>
      </c>
      <c r="P19" s="32">
        <f>SUMIFS(Sheet1!$F$5:$F$28252,Sheet1!$I$5:$I$28252,$B19,Sheet1!$L$5:$L$28252,$B$2)</f>
        <v>7243.1</v>
      </c>
      <c r="Q19" s="32">
        <f>SUMIFS(Sheet1!$G$5:$G$28252,Sheet1!$I$5:$I$28252,$B19,Sheet1!$L$5:$L$28252,$B$2,Sheet1!$D$5:$D$28252,"水费",Sheet1!$E$5:$E$28252,"&lt;&gt;*调拨*")+SUMIFS(Sheet1!$G$5:$G$28252,Sheet1!$I$5:$I$28252,$B19,Sheet1!$L$5:$L$28252,$B$2,Sheet1!$E$5:$E$28252,"*水费*",Sheet1!$D$5:$D$28252,"&lt;&gt;水费",Sheet1!$E$5:$E$28252,"&lt;&gt;*调拨*")</f>
        <v>0</v>
      </c>
      <c r="R19" s="32">
        <f>SUMIFS(Sheet1!$G$5:$G$28252,Sheet1!$I$5:$I$28252,$B19,Sheet1!$L$5:$L$28252,$B$2,Sheet1!$D$5:$D$28252,"电费",Sheet1!$E$5:$E$28252,"&lt;&gt;*调拨*")+SUMIFS(Sheet1!$G$5:$G$28252,Sheet1!$I$5:$I$28252,$B19,Sheet1!$L$5:$L$28252,$B$2,Sheet1!$E$5:$E$28252,"*电费*",Sheet1!$D$5:$D$28252,"&lt;&gt;电费",Sheet1!$E$5:$E$28252,"&lt;&gt;*调拨*")</f>
        <v>0</v>
      </c>
      <c r="S19" s="32">
        <f>SUMIFS(Sheet1!$G$5:$G$28252,Sheet1!$I$5:$I$28252,$B19,Sheet1!$L$5:$L$28252,$B$2,Sheet1!$D$5:$D$28252,"房租",Sheet1!$E$5:$E$28252,"&lt;&gt;*调拨*")+SUMIFS(Sheet1!$G$5:$G$28252,Sheet1!$I$5:$I$28252,$B19,Sheet1!$L$5:$L$28252,$B$2,Sheet1!$E$5:$E$28252,"*房租*",Sheet1!$D$5:$D$28252,"&lt;&gt;房租",Sheet1!$E$5:$E$28252,"&lt;&gt;*调拨*")</f>
        <v>0</v>
      </c>
      <c r="T19" s="32">
        <f>SUMIFS(Sheet1!$G$5:$G$28252,Sheet1!$I$5:$I$28252,$B19,Sheet1!$L$5:$L$28252,$B$2,Sheet1!$E$5:$E$28252,"*调拨*")</f>
        <v>0</v>
      </c>
      <c r="U19" s="32">
        <f>SUMIFS(Sheet1!$G$5:$G$28252,Sheet1!$I$5:$I$28252,$B19,Sheet1!$L$5:$L$28252,$B$2,Sheet1!$D$5:$D$28252,"内部转款",Sheet1!$E$5:$E$28252,"&lt;&gt;*调拨*",Sheet1!$E$5:$E$28252,"&lt;&gt;*水费*",Sheet1!$E$5:$E$28252,"&lt;&gt;*电费*",Sheet1!$E$5:$E$28252,"&lt;&gt;*房租*")+SUMIFS(Sheet1!$G$5:$G$28252,Sheet1!$I$5:$I$28252,$B19,Sheet1!$L$5:$L$28252,$B$2,Sheet1!$D$5:$D$28252,"内部转账",Sheet1!$E$5:$E$28252,"&lt;&gt;*调拨*",Sheet1!$E$5:$E$28252,"&lt;&gt;*水费*",Sheet1!$E$5:$E$28252,"&lt;&gt;*电费*",Sheet1!$E$5:$E$28252,"&lt;&gt;*房租*")</f>
        <v>0</v>
      </c>
      <c r="V19" s="32">
        <f t="shared" si="1"/>
        <v>6425.14</v>
      </c>
      <c r="W19" s="32">
        <f>SUMIFS(Sheet1!$G$5:$G$28252,Sheet1!$I$5:$I$28252,$B19,Sheet1!$L$5:$L$28252,$B$2)</f>
        <v>6425.14</v>
      </c>
      <c r="X19" s="32">
        <f t="shared" si="2"/>
        <v>817.960000000001</v>
      </c>
    </row>
    <row r="20" ht="16.5" spans="1:24">
      <c r="A20" s="30">
        <v>15</v>
      </c>
      <c r="B20" s="31" t="s">
        <v>54</v>
      </c>
      <c r="C20" s="32">
        <f>SUMIFS(Sheet1!$F$5:$F$28252,Sheet1!$I$5:$I$28252,$B20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63694.26</v>
      </c>
      <c r="D20" s="32">
        <f>SUMIFS(Sheet1!$F$5:$F$28252,Sheet1!$I$5:$I$28252,$B20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20" s="32">
        <f>SUMIFS(Sheet1!$F$5:$F$28252,Sheet1!$I$5:$I$28252,$B20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20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36468.36</v>
      </c>
      <c r="F20" s="32">
        <f>SUMIFS(Sheet1!$F$5:$F$28252,Sheet1!$I$5:$I$28252,$B20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20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20" s="32">
        <f>SUMIFS(Sheet1!$F$5:$F$28252,Sheet1!$I$5:$I$28252,$B20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20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20" s="32">
        <f>SUMIFS(Sheet1!$F$5:$F$28252,Sheet1!$I$5:$I$28252,$B20,Sheet1!$L$5:$L$28252,$B$2,Sheet1!$D$5:$D$28252,"美团",Sheet1!$E$5:$E$28252,"&lt;&gt;*调拨*",Sheet1!$E$5:$E$28252,"&lt;&gt;*抖音*")+SUMIFS(Sheet1!$F$5:$F$28252,Sheet1!$I$5:$I$28252,$B20,Sheet1!$L$5:$L$28252,$B$2,Sheet1!$E$5:$E$28252,"*美团*",Sheet1!$D$5:$D$28252,"&lt;&gt;美团",Sheet1!$E$5:$E$28252,"&lt;&gt;*调拨*",Sheet1!$E$5:$E$28252,"&lt;&gt;*抖音*")</f>
        <v>0</v>
      </c>
      <c r="I20" s="32">
        <f>SUMIFS(Sheet1!$F$5:$F$28252,Sheet1!$I$5:$I$28252,$B20,Sheet1!$L$5:$L$28252,$B$2,Sheet1!$E$5:$E$28252,"*饿了么*",Sheet1!$E$5:$E$28252,"&lt;&gt;*调拨*",Sheet1!$E$5:$E$28252,"&lt;&gt;*抖音*",Sheet1!$E$5:$E$28252,"&lt;&gt;*美团*",Sheet1!$D$5:$D$28252,"&lt;&gt;美团")</f>
        <v>0</v>
      </c>
      <c r="J20" s="32">
        <f>SUMIFS(Sheet1!$F$5:$F$28252,Sheet1!$I$5:$I$28252,$B20,Sheet1!$L$5:$L$28252,$B$2,Sheet1!$E$5:$E$28252,"*抖音*",Sheet1!$E$5:$E$28252,"&lt;&gt;*调拨*")</f>
        <v>0</v>
      </c>
      <c r="K20" s="32">
        <f>SUMIFS(Sheet1!$F$5:$F$28252,Sheet1!$I$5:$I$28252,$B20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20" s="32">
        <f>SUMIFS(Sheet1!$F$5:$F$28252,Sheet1!$I$5:$I$28252,$B20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20" s="32">
        <f>SUMIFS(Sheet1!$F$5:$F$28252,Sheet1!$I$5:$I$28252,$B20,Sheet1!$L$5:$L$28252,$B$2,Sheet1!$E$5:$E$28252,"*调拨*")</f>
        <v>0</v>
      </c>
      <c r="N20" s="32">
        <f>SUMIFS(Sheet1!$F$5:$F$28252,Sheet1!$I$5:$I$28252,$B20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20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20" s="32">
        <f t="shared" si="0"/>
        <v>59220.66</v>
      </c>
      <c r="P20" s="32">
        <f>SUMIFS(Sheet1!$F$5:$F$28252,Sheet1!$I$5:$I$28252,$B20,Sheet1!$L$5:$L$28252,$B$2)</f>
        <v>159383.28</v>
      </c>
      <c r="Q20" s="32">
        <f>SUMIFS(Sheet1!$G$5:$G$28252,Sheet1!$I$5:$I$28252,$B20,Sheet1!$L$5:$L$28252,$B$2,Sheet1!$D$5:$D$28252,"水费",Sheet1!$E$5:$E$28252,"&lt;&gt;*调拨*")+SUMIFS(Sheet1!$G$5:$G$28252,Sheet1!$I$5:$I$28252,$B20,Sheet1!$L$5:$L$28252,$B$2,Sheet1!$E$5:$E$28252,"*水费*",Sheet1!$D$5:$D$28252,"&lt;&gt;水费",Sheet1!$E$5:$E$28252,"&lt;&gt;*调拨*")</f>
        <v>0</v>
      </c>
      <c r="R20" s="32">
        <f>SUMIFS(Sheet1!$G$5:$G$28252,Sheet1!$I$5:$I$28252,$B20,Sheet1!$L$5:$L$28252,$B$2,Sheet1!$D$5:$D$28252,"电费",Sheet1!$E$5:$E$28252,"&lt;&gt;*调拨*")+SUMIFS(Sheet1!$G$5:$G$28252,Sheet1!$I$5:$I$28252,$B20,Sheet1!$L$5:$L$28252,$B$2,Sheet1!$E$5:$E$28252,"*电费*",Sheet1!$D$5:$D$28252,"&lt;&gt;电费",Sheet1!$E$5:$E$28252,"&lt;&gt;*调拨*")</f>
        <v>0</v>
      </c>
      <c r="S20" s="32">
        <f>SUMIFS(Sheet1!$G$5:$G$28252,Sheet1!$I$5:$I$28252,$B20,Sheet1!$L$5:$L$28252,$B$2,Sheet1!$D$5:$D$28252,"房租",Sheet1!$E$5:$E$28252,"&lt;&gt;*调拨*")+SUMIFS(Sheet1!$G$5:$G$28252,Sheet1!$I$5:$I$28252,$B20,Sheet1!$L$5:$L$28252,$B$2,Sheet1!$E$5:$E$28252,"*房租*",Sheet1!$D$5:$D$28252,"&lt;&gt;房租",Sheet1!$E$5:$E$28252,"&lt;&gt;*调拨*")</f>
        <v>0</v>
      </c>
      <c r="T20" s="32">
        <f>SUMIFS(Sheet1!$G$5:$G$28252,Sheet1!$I$5:$I$28252,$B20,Sheet1!$L$5:$L$28252,$B$2,Sheet1!$E$5:$E$28252,"*调拨*")</f>
        <v>0</v>
      </c>
      <c r="U20" s="32">
        <f>SUMIFS(Sheet1!$G$5:$G$28252,Sheet1!$I$5:$I$28252,$B20,Sheet1!$L$5:$L$28252,$B$2,Sheet1!$D$5:$D$28252,"内部转款",Sheet1!$E$5:$E$28252,"&lt;&gt;*调拨*",Sheet1!$E$5:$E$28252,"&lt;&gt;*水费*",Sheet1!$E$5:$E$28252,"&lt;&gt;*电费*",Sheet1!$E$5:$E$28252,"&lt;&gt;*房租*")+SUMIFS(Sheet1!$G$5:$G$28252,Sheet1!$I$5:$I$28252,$B20,Sheet1!$L$5:$L$28252,$B$2,Sheet1!$D$5:$D$28252,"内部转账",Sheet1!$E$5:$E$28252,"&lt;&gt;*调拨*",Sheet1!$E$5:$E$28252,"&lt;&gt;*水费*",Sheet1!$E$5:$E$28252,"&lt;&gt;*电费*",Sheet1!$E$5:$E$28252,"&lt;&gt;*房租*")</f>
        <v>0</v>
      </c>
      <c r="V20" s="32">
        <f t="shared" si="1"/>
        <v>13348.56</v>
      </c>
      <c r="W20" s="32">
        <f>SUMIFS(Sheet1!$G$5:$G$28252,Sheet1!$I$5:$I$28252,$B20,Sheet1!$L$5:$L$28252,$B$2)</f>
        <v>13348.56</v>
      </c>
      <c r="X20" s="32">
        <f t="shared" si="2"/>
        <v>146034.72</v>
      </c>
    </row>
    <row r="21" ht="16.5" spans="1:24">
      <c r="A21" s="30">
        <v>16</v>
      </c>
      <c r="B21" s="31" t="s">
        <v>107</v>
      </c>
      <c r="C21" s="32">
        <f>SUMIFS(Sheet1!$F$5:$F$28252,Sheet1!$I$5:$I$28252,$B21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7933.44</v>
      </c>
      <c r="D21" s="32">
        <f>SUMIFS(Sheet1!$F$5:$F$28252,Sheet1!$I$5:$I$28252,$B21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21" s="32">
        <f>SUMIFS(Sheet1!$F$5:$F$28252,Sheet1!$I$5:$I$28252,$B21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21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9095.26</v>
      </c>
      <c r="F21" s="32">
        <f>SUMIFS(Sheet1!$F$5:$F$28252,Sheet1!$I$5:$I$28252,$B21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21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21" s="32">
        <f>SUMIFS(Sheet1!$F$5:$F$28252,Sheet1!$I$5:$I$28252,$B21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21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21" s="32">
        <f>SUMIFS(Sheet1!$F$5:$F$28252,Sheet1!$I$5:$I$28252,$B21,Sheet1!$L$5:$L$28252,$B$2,Sheet1!$D$5:$D$28252,"美团",Sheet1!$E$5:$E$28252,"&lt;&gt;*调拨*",Sheet1!$E$5:$E$28252,"&lt;&gt;*抖音*")+SUMIFS(Sheet1!$F$5:$F$28252,Sheet1!$I$5:$I$28252,$B21,Sheet1!$L$5:$L$28252,$B$2,Sheet1!$E$5:$E$28252,"*美团*",Sheet1!$D$5:$D$28252,"&lt;&gt;美团",Sheet1!$E$5:$E$28252,"&lt;&gt;*调拨*",Sheet1!$E$5:$E$28252,"&lt;&gt;*抖音*")</f>
        <v>0</v>
      </c>
      <c r="I21" s="32">
        <f>SUMIFS(Sheet1!$F$5:$F$28252,Sheet1!$I$5:$I$28252,$B21,Sheet1!$L$5:$L$28252,$B$2,Sheet1!$E$5:$E$28252,"*饿了么*",Sheet1!$E$5:$E$28252,"&lt;&gt;*调拨*",Sheet1!$E$5:$E$28252,"&lt;&gt;*抖音*",Sheet1!$E$5:$E$28252,"&lt;&gt;*美团*",Sheet1!$D$5:$D$28252,"&lt;&gt;美团")</f>
        <v>0</v>
      </c>
      <c r="J21" s="32">
        <f>SUMIFS(Sheet1!$F$5:$F$28252,Sheet1!$I$5:$I$28252,$B21,Sheet1!$L$5:$L$28252,$B$2,Sheet1!$E$5:$E$28252,"*抖音*",Sheet1!$E$5:$E$28252,"&lt;&gt;*调拨*")</f>
        <v>0</v>
      </c>
      <c r="K21" s="32">
        <f>SUMIFS(Sheet1!$F$5:$F$28252,Sheet1!$I$5:$I$28252,$B21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21" s="32">
        <f>SUMIFS(Sheet1!$F$5:$F$28252,Sheet1!$I$5:$I$28252,$B21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21" s="32">
        <f>SUMIFS(Sheet1!$F$5:$F$28252,Sheet1!$I$5:$I$28252,$B21,Sheet1!$L$5:$L$28252,$B$2,Sheet1!$E$5:$E$28252,"*调拨*")</f>
        <v>0</v>
      </c>
      <c r="N21" s="32">
        <f>SUMIFS(Sheet1!$F$5:$F$28252,Sheet1!$I$5:$I$28252,$B21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21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21" s="32">
        <f t="shared" si="0"/>
        <v>0</v>
      </c>
      <c r="P21" s="32">
        <f>SUMIFS(Sheet1!$F$5:$F$28252,Sheet1!$I$5:$I$28252,$B21,Sheet1!$L$5:$L$28252,$B$2)</f>
        <v>17028.7</v>
      </c>
      <c r="Q21" s="32">
        <f>SUMIFS(Sheet1!$G$5:$G$28252,Sheet1!$I$5:$I$28252,$B21,Sheet1!$L$5:$L$28252,$B$2,Sheet1!$D$5:$D$28252,"水费",Sheet1!$E$5:$E$28252,"&lt;&gt;*调拨*")+SUMIFS(Sheet1!$G$5:$G$28252,Sheet1!$I$5:$I$28252,$B21,Sheet1!$L$5:$L$28252,$B$2,Sheet1!$E$5:$E$28252,"*水费*",Sheet1!$D$5:$D$28252,"&lt;&gt;水费",Sheet1!$E$5:$E$28252,"&lt;&gt;*调拨*")</f>
        <v>0</v>
      </c>
      <c r="R21" s="32">
        <f>SUMIFS(Sheet1!$G$5:$G$28252,Sheet1!$I$5:$I$28252,$B21,Sheet1!$L$5:$L$28252,$B$2,Sheet1!$D$5:$D$28252,"电费",Sheet1!$E$5:$E$28252,"&lt;&gt;*调拨*")+SUMIFS(Sheet1!$G$5:$G$28252,Sheet1!$I$5:$I$28252,$B21,Sheet1!$L$5:$L$28252,$B$2,Sheet1!$E$5:$E$28252,"*电费*",Sheet1!$D$5:$D$28252,"&lt;&gt;电费",Sheet1!$E$5:$E$28252,"&lt;&gt;*调拨*")</f>
        <v>0</v>
      </c>
      <c r="S21" s="32">
        <f>SUMIFS(Sheet1!$G$5:$G$28252,Sheet1!$I$5:$I$28252,$B21,Sheet1!$L$5:$L$28252,$B$2,Sheet1!$D$5:$D$28252,"房租",Sheet1!$E$5:$E$28252,"&lt;&gt;*调拨*")+SUMIFS(Sheet1!$G$5:$G$28252,Sheet1!$I$5:$I$28252,$B21,Sheet1!$L$5:$L$28252,$B$2,Sheet1!$E$5:$E$28252,"*房租*",Sheet1!$D$5:$D$28252,"&lt;&gt;房租",Sheet1!$E$5:$E$28252,"&lt;&gt;*调拨*")</f>
        <v>0</v>
      </c>
      <c r="T21" s="32">
        <f>SUMIFS(Sheet1!$G$5:$G$28252,Sheet1!$I$5:$I$28252,$B21,Sheet1!$L$5:$L$28252,$B$2,Sheet1!$E$5:$E$28252,"*调拨*")</f>
        <v>0</v>
      </c>
      <c r="U21" s="32">
        <f>SUMIFS(Sheet1!$G$5:$G$28252,Sheet1!$I$5:$I$28252,$B21,Sheet1!$L$5:$L$28252,$B$2,Sheet1!$D$5:$D$28252,"内部转款",Sheet1!$E$5:$E$28252,"&lt;&gt;*调拨*",Sheet1!$E$5:$E$28252,"&lt;&gt;*水费*",Sheet1!$E$5:$E$28252,"&lt;&gt;*电费*",Sheet1!$E$5:$E$28252,"&lt;&gt;*房租*")+SUMIFS(Sheet1!$G$5:$G$28252,Sheet1!$I$5:$I$28252,$B21,Sheet1!$L$5:$L$28252,$B$2,Sheet1!$D$5:$D$28252,"内部转账",Sheet1!$E$5:$E$28252,"&lt;&gt;*调拨*",Sheet1!$E$5:$E$28252,"&lt;&gt;*水费*",Sheet1!$E$5:$E$28252,"&lt;&gt;*电费*",Sheet1!$E$5:$E$28252,"&lt;&gt;*房租*")</f>
        <v>0</v>
      </c>
      <c r="V21" s="32">
        <f t="shared" si="1"/>
        <v>6354.4</v>
      </c>
      <c r="W21" s="32">
        <f>SUMIFS(Sheet1!$G$5:$G$28252,Sheet1!$I$5:$I$28252,$B21,Sheet1!$L$5:$L$28252,$B$2)</f>
        <v>6354.4</v>
      </c>
      <c r="X21" s="32">
        <f t="shared" si="2"/>
        <v>10674.3</v>
      </c>
    </row>
    <row r="22" ht="16.5" spans="1:24">
      <c r="A22" s="30">
        <v>17</v>
      </c>
      <c r="B22" s="31" t="s">
        <v>97</v>
      </c>
      <c r="C22" s="32">
        <f>SUMIFS(Sheet1!$F$5:$F$28252,Sheet1!$I$5:$I$28252,$B22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2525.22</v>
      </c>
      <c r="D22" s="32">
        <f>SUMIFS(Sheet1!$F$5:$F$28252,Sheet1!$I$5:$I$28252,$B22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22" s="32">
        <f>SUMIFS(Sheet1!$F$5:$F$28252,Sheet1!$I$5:$I$28252,$B22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22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5467.12</v>
      </c>
      <c r="F22" s="32">
        <f>SUMIFS(Sheet1!$F$5:$F$28252,Sheet1!$I$5:$I$28252,$B22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22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22" s="32">
        <f>SUMIFS(Sheet1!$F$5:$F$28252,Sheet1!$I$5:$I$28252,$B22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22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22" s="32">
        <f>SUMIFS(Sheet1!$F$5:$F$28252,Sheet1!$I$5:$I$28252,$B22,Sheet1!$L$5:$L$28252,$B$2,Sheet1!$D$5:$D$28252,"美团",Sheet1!$E$5:$E$28252,"&lt;&gt;*调拨*",Sheet1!$E$5:$E$28252,"&lt;&gt;*抖音*")+SUMIFS(Sheet1!$F$5:$F$28252,Sheet1!$I$5:$I$28252,$B22,Sheet1!$L$5:$L$28252,$B$2,Sheet1!$E$5:$E$28252,"*美团*",Sheet1!$D$5:$D$28252,"&lt;&gt;美团",Sheet1!$E$5:$E$28252,"&lt;&gt;*调拨*",Sheet1!$E$5:$E$28252,"&lt;&gt;*抖音*")</f>
        <v>0</v>
      </c>
      <c r="I22" s="32">
        <f>SUMIFS(Sheet1!$F$5:$F$28252,Sheet1!$I$5:$I$28252,$B22,Sheet1!$L$5:$L$28252,$B$2,Sheet1!$E$5:$E$28252,"*饿了么*",Sheet1!$E$5:$E$28252,"&lt;&gt;*调拨*",Sheet1!$E$5:$E$28252,"&lt;&gt;*抖音*",Sheet1!$E$5:$E$28252,"&lt;&gt;*美团*",Sheet1!$D$5:$D$28252,"&lt;&gt;美团")</f>
        <v>254.76</v>
      </c>
      <c r="J22" s="32">
        <f>SUMIFS(Sheet1!$F$5:$F$28252,Sheet1!$I$5:$I$28252,$B22,Sheet1!$L$5:$L$28252,$B$2,Sheet1!$E$5:$E$28252,"*抖音*",Sheet1!$E$5:$E$28252,"&lt;&gt;*调拨*")</f>
        <v>0</v>
      </c>
      <c r="K22" s="32">
        <f>SUMIFS(Sheet1!$F$5:$F$28252,Sheet1!$I$5:$I$28252,$B22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22" s="32">
        <f>SUMIFS(Sheet1!$F$5:$F$28252,Sheet1!$I$5:$I$28252,$B22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1936</v>
      </c>
      <c r="M22" s="32">
        <f>SUMIFS(Sheet1!$F$5:$F$28252,Sheet1!$I$5:$I$28252,$B22,Sheet1!$L$5:$L$28252,$B$2,Sheet1!$E$5:$E$28252,"*调拨*")</f>
        <v>0</v>
      </c>
      <c r="N22" s="32">
        <f>SUMIFS(Sheet1!$F$5:$F$28252,Sheet1!$I$5:$I$28252,$B22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22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22" s="32">
        <f t="shared" si="0"/>
        <v>116.98</v>
      </c>
      <c r="P22" s="32">
        <f>SUMIFS(Sheet1!$F$5:$F$28252,Sheet1!$I$5:$I$28252,$B22,Sheet1!$L$5:$L$28252,$B$2)</f>
        <v>10300.08</v>
      </c>
      <c r="Q22" s="32">
        <f>SUMIFS(Sheet1!$G$5:$G$28252,Sheet1!$I$5:$I$28252,$B22,Sheet1!$L$5:$L$28252,$B$2,Sheet1!$D$5:$D$28252,"水费",Sheet1!$E$5:$E$28252,"&lt;&gt;*调拨*")+SUMIFS(Sheet1!$G$5:$G$28252,Sheet1!$I$5:$I$28252,$B22,Sheet1!$L$5:$L$28252,$B$2,Sheet1!$E$5:$E$28252,"*水费*",Sheet1!$D$5:$D$28252,"&lt;&gt;水费",Sheet1!$E$5:$E$28252,"&lt;&gt;*调拨*")</f>
        <v>0</v>
      </c>
      <c r="R22" s="32">
        <f>SUMIFS(Sheet1!$G$5:$G$28252,Sheet1!$I$5:$I$28252,$B22,Sheet1!$L$5:$L$28252,$B$2,Sheet1!$D$5:$D$28252,"电费",Sheet1!$E$5:$E$28252,"&lt;&gt;*调拨*")+SUMIFS(Sheet1!$G$5:$G$28252,Sheet1!$I$5:$I$28252,$B22,Sheet1!$L$5:$L$28252,$B$2,Sheet1!$E$5:$E$28252,"*电费*",Sheet1!$D$5:$D$28252,"&lt;&gt;电费",Sheet1!$E$5:$E$28252,"&lt;&gt;*调拨*")</f>
        <v>0</v>
      </c>
      <c r="S22" s="32">
        <f>SUMIFS(Sheet1!$G$5:$G$28252,Sheet1!$I$5:$I$28252,$B22,Sheet1!$L$5:$L$28252,$B$2,Sheet1!$D$5:$D$28252,"房租",Sheet1!$E$5:$E$28252,"&lt;&gt;*调拨*")+SUMIFS(Sheet1!$G$5:$G$28252,Sheet1!$I$5:$I$28252,$B22,Sheet1!$L$5:$L$28252,$B$2,Sheet1!$E$5:$E$28252,"*房租*",Sheet1!$D$5:$D$28252,"&lt;&gt;房租",Sheet1!$E$5:$E$28252,"&lt;&gt;*调拨*")</f>
        <v>0</v>
      </c>
      <c r="T22" s="32">
        <f>SUMIFS(Sheet1!$G$5:$G$28252,Sheet1!$I$5:$I$28252,$B22,Sheet1!$L$5:$L$28252,$B$2,Sheet1!$E$5:$E$28252,"*调拨*")</f>
        <v>0</v>
      </c>
      <c r="U22" s="32">
        <f>SUMIFS(Sheet1!$G$5:$G$28252,Sheet1!$I$5:$I$28252,$B22,Sheet1!$L$5:$L$28252,$B$2,Sheet1!$D$5:$D$28252,"内部转款",Sheet1!$E$5:$E$28252,"&lt;&gt;*调拨*",Sheet1!$E$5:$E$28252,"&lt;&gt;*水费*",Sheet1!$E$5:$E$28252,"&lt;&gt;*电费*",Sheet1!$E$5:$E$28252,"&lt;&gt;*房租*")+SUMIFS(Sheet1!$G$5:$G$28252,Sheet1!$I$5:$I$28252,$B22,Sheet1!$L$5:$L$28252,$B$2,Sheet1!$D$5:$D$28252,"内部转账",Sheet1!$E$5:$E$28252,"&lt;&gt;*调拨*",Sheet1!$E$5:$E$28252,"&lt;&gt;*水费*",Sheet1!$E$5:$E$28252,"&lt;&gt;*电费*",Sheet1!$E$5:$E$28252,"&lt;&gt;*房租*")</f>
        <v>0</v>
      </c>
      <c r="V22" s="32">
        <f t="shared" si="1"/>
        <v>5344.28</v>
      </c>
      <c r="W22" s="32">
        <f>SUMIFS(Sheet1!$G$5:$G$28252,Sheet1!$I$5:$I$28252,$B22,Sheet1!$L$5:$L$28252,$B$2)</f>
        <v>5344.28</v>
      </c>
      <c r="X22" s="32">
        <f t="shared" si="2"/>
        <v>4955.8</v>
      </c>
    </row>
    <row r="23" ht="16.5" spans="1:24">
      <c r="A23" s="30">
        <v>18</v>
      </c>
      <c r="B23" s="31" t="s">
        <v>60</v>
      </c>
      <c r="C23" s="32">
        <f>SUMIFS(Sheet1!$F$5:$F$28252,Sheet1!$I$5:$I$28252,$B23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16633.16</v>
      </c>
      <c r="D23" s="32">
        <f>SUMIFS(Sheet1!$F$5:$F$28252,Sheet1!$I$5:$I$28252,$B23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23" s="32">
        <f>SUMIFS(Sheet1!$F$5:$F$28252,Sheet1!$I$5:$I$28252,$B23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23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9574.81</v>
      </c>
      <c r="F23" s="32">
        <f>SUMIFS(Sheet1!$F$5:$F$28252,Sheet1!$I$5:$I$28252,$B23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23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23" s="32">
        <f>SUMIFS(Sheet1!$F$5:$F$28252,Sheet1!$I$5:$I$28252,$B23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23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23" s="32">
        <f>SUMIFS(Sheet1!$F$5:$F$28252,Sheet1!$I$5:$I$28252,$B23,Sheet1!$L$5:$L$28252,$B$2,Sheet1!$D$5:$D$28252,"美团",Sheet1!$E$5:$E$28252,"&lt;&gt;*调拨*",Sheet1!$E$5:$E$28252,"&lt;&gt;*抖音*")+SUMIFS(Sheet1!$F$5:$F$28252,Sheet1!$I$5:$I$28252,$B23,Sheet1!$L$5:$L$28252,$B$2,Sheet1!$E$5:$E$28252,"*美团*",Sheet1!$D$5:$D$28252,"&lt;&gt;美团",Sheet1!$E$5:$E$28252,"&lt;&gt;*调拨*",Sheet1!$E$5:$E$28252,"&lt;&gt;*抖音*")</f>
        <v>0</v>
      </c>
      <c r="I23" s="32">
        <f>SUMIFS(Sheet1!$F$5:$F$28252,Sheet1!$I$5:$I$28252,$B23,Sheet1!$L$5:$L$28252,$B$2,Sheet1!$E$5:$E$28252,"*饿了么*",Sheet1!$E$5:$E$28252,"&lt;&gt;*调拨*",Sheet1!$E$5:$E$28252,"&lt;&gt;*抖音*",Sheet1!$E$5:$E$28252,"&lt;&gt;*美团*",Sheet1!$D$5:$D$28252,"&lt;&gt;美团")</f>
        <v>702.98</v>
      </c>
      <c r="J23" s="32">
        <f>SUMIFS(Sheet1!$F$5:$F$28252,Sheet1!$I$5:$I$28252,$B23,Sheet1!$L$5:$L$28252,$B$2,Sheet1!$E$5:$E$28252,"*抖音*",Sheet1!$E$5:$E$28252,"&lt;&gt;*调拨*")</f>
        <v>0</v>
      </c>
      <c r="K23" s="32">
        <f>SUMIFS(Sheet1!$F$5:$F$28252,Sheet1!$I$5:$I$28252,$B23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23" s="32">
        <f>SUMIFS(Sheet1!$F$5:$F$28252,Sheet1!$I$5:$I$28252,$B23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23" s="32">
        <f>SUMIFS(Sheet1!$F$5:$F$28252,Sheet1!$I$5:$I$28252,$B23,Sheet1!$L$5:$L$28252,$B$2,Sheet1!$E$5:$E$28252,"*调拨*")</f>
        <v>0</v>
      </c>
      <c r="N23" s="32">
        <f>SUMIFS(Sheet1!$F$5:$F$28252,Sheet1!$I$5:$I$28252,$B23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23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23" s="32">
        <f t="shared" si="0"/>
        <v>0</v>
      </c>
      <c r="P23" s="32">
        <f>SUMIFS(Sheet1!$F$5:$F$28252,Sheet1!$I$5:$I$28252,$B23,Sheet1!$L$5:$L$28252,$B$2)</f>
        <v>26910.95</v>
      </c>
      <c r="Q23" s="32">
        <f>SUMIFS(Sheet1!$G$5:$G$28252,Sheet1!$I$5:$I$28252,$B23,Sheet1!$L$5:$L$28252,$B$2,Sheet1!$D$5:$D$28252,"水费",Sheet1!$E$5:$E$28252,"&lt;&gt;*调拨*")+SUMIFS(Sheet1!$G$5:$G$28252,Sheet1!$I$5:$I$28252,$B23,Sheet1!$L$5:$L$28252,$B$2,Sheet1!$E$5:$E$28252,"*水费*",Sheet1!$D$5:$D$28252,"&lt;&gt;水费",Sheet1!$E$5:$E$28252,"&lt;&gt;*调拨*")</f>
        <v>0</v>
      </c>
      <c r="R23" s="32">
        <f>SUMIFS(Sheet1!$G$5:$G$28252,Sheet1!$I$5:$I$28252,$B23,Sheet1!$L$5:$L$28252,$B$2,Sheet1!$D$5:$D$28252,"电费",Sheet1!$E$5:$E$28252,"&lt;&gt;*调拨*")+SUMIFS(Sheet1!$G$5:$G$28252,Sheet1!$I$5:$I$28252,$B23,Sheet1!$L$5:$L$28252,$B$2,Sheet1!$E$5:$E$28252,"*电费*",Sheet1!$D$5:$D$28252,"&lt;&gt;电费",Sheet1!$E$5:$E$28252,"&lt;&gt;*调拨*")</f>
        <v>0</v>
      </c>
      <c r="S23" s="32">
        <f>SUMIFS(Sheet1!$G$5:$G$28252,Sheet1!$I$5:$I$28252,$B23,Sheet1!$L$5:$L$28252,$B$2,Sheet1!$D$5:$D$28252,"房租",Sheet1!$E$5:$E$28252,"&lt;&gt;*调拨*")+SUMIFS(Sheet1!$G$5:$G$28252,Sheet1!$I$5:$I$28252,$B23,Sheet1!$L$5:$L$28252,$B$2,Sheet1!$E$5:$E$28252,"*房租*",Sheet1!$D$5:$D$28252,"&lt;&gt;房租",Sheet1!$E$5:$E$28252,"&lt;&gt;*调拨*")</f>
        <v>0</v>
      </c>
      <c r="T23" s="32">
        <f>SUMIFS(Sheet1!$G$5:$G$28252,Sheet1!$I$5:$I$28252,$B23,Sheet1!$L$5:$L$28252,$B$2,Sheet1!$E$5:$E$28252,"*调拨*")</f>
        <v>0</v>
      </c>
      <c r="U23" s="32">
        <f>SUMIFS(Sheet1!$G$5:$G$28252,Sheet1!$I$5:$I$28252,$B23,Sheet1!$L$5:$L$28252,$B$2,Sheet1!$D$5:$D$28252,"内部转款",Sheet1!$E$5:$E$28252,"&lt;&gt;*调拨*",Sheet1!$E$5:$E$28252,"&lt;&gt;*水费*",Sheet1!$E$5:$E$28252,"&lt;&gt;*电费*",Sheet1!$E$5:$E$28252,"&lt;&gt;*房租*")+SUMIFS(Sheet1!$G$5:$G$28252,Sheet1!$I$5:$I$28252,$B23,Sheet1!$L$5:$L$28252,$B$2,Sheet1!$D$5:$D$28252,"内部转账",Sheet1!$E$5:$E$28252,"&lt;&gt;*调拨*",Sheet1!$E$5:$E$28252,"&lt;&gt;*水费*",Sheet1!$E$5:$E$28252,"&lt;&gt;*电费*",Sheet1!$E$5:$E$28252,"&lt;&gt;*房租*")</f>
        <v>0</v>
      </c>
      <c r="V23" s="32">
        <f t="shared" si="1"/>
        <v>5767.78</v>
      </c>
      <c r="W23" s="32">
        <f>SUMIFS(Sheet1!$G$5:$G$28252,Sheet1!$I$5:$I$28252,$B23,Sheet1!$L$5:$L$28252,$B$2)</f>
        <v>5767.78</v>
      </c>
      <c r="X23" s="32">
        <f t="shared" si="2"/>
        <v>21143.17</v>
      </c>
    </row>
    <row r="24" ht="16.5" spans="1:24">
      <c r="A24" s="30">
        <v>19</v>
      </c>
      <c r="B24" s="31" t="s">
        <v>39</v>
      </c>
      <c r="C24" s="32">
        <f>SUMIFS(Sheet1!$F$5:$F$28252,Sheet1!$I$5:$I$28252,$B24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11350.6</v>
      </c>
      <c r="D24" s="32">
        <f>SUMIFS(Sheet1!$F$5:$F$28252,Sheet1!$I$5:$I$28252,$B24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24" s="32">
        <f>SUMIFS(Sheet1!$F$5:$F$28252,Sheet1!$I$5:$I$28252,$B24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24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6942.72</v>
      </c>
      <c r="F24" s="32">
        <f>SUMIFS(Sheet1!$F$5:$F$28252,Sheet1!$I$5:$I$28252,$B24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24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24" s="32">
        <f>SUMIFS(Sheet1!$F$5:$F$28252,Sheet1!$I$5:$I$28252,$B24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24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24" s="32">
        <f>SUMIFS(Sheet1!$F$5:$F$28252,Sheet1!$I$5:$I$28252,$B24,Sheet1!$L$5:$L$28252,$B$2,Sheet1!$D$5:$D$28252,"美团",Sheet1!$E$5:$E$28252,"&lt;&gt;*调拨*",Sheet1!$E$5:$E$28252,"&lt;&gt;*抖音*")+SUMIFS(Sheet1!$F$5:$F$28252,Sheet1!$I$5:$I$28252,$B24,Sheet1!$L$5:$L$28252,$B$2,Sheet1!$E$5:$E$28252,"*美团*",Sheet1!$D$5:$D$28252,"&lt;&gt;美团",Sheet1!$E$5:$E$28252,"&lt;&gt;*调拨*",Sheet1!$E$5:$E$28252,"&lt;&gt;*抖音*")</f>
        <v>0</v>
      </c>
      <c r="I24" s="32">
        <f>SUMIFS(Sheet1!$F$5:$F$28252,Sheet1!$I$5:$I$28252,$B24,Sheet1!$L$5:$L$28252,$B$2,Sheet1!$E$5:$E$28252,"*饿了么*",Sheet1!$E$5:$E$28252,"&lt;&gt;*调拨*",Sheet1!$E$5:$E$28252,"&lt;&gt;*抖音*",Sheet1!$E$5:$E$28252,"&lt;&gt;*美团*",Sheet1!$D$5:$D$28252,"&lt;&gt;美团")</f>
        <v>0</v>
      </c>
      <c r="J24" s="32">
        <f>SUMIFS(Sheet1!$F$5:$F$28252,Sheet1!$I$5:$I$28252,$B24,Sheet1!$L$5:$L$28252,$B$2,Sheet1!$E$5:$E$28252,"*抖音*",Sheet1!$E$5:$E$28252,"&lt;&gt;*调拨*")</f>
        <v>0</v>
      </c>
      <c r="K24" s="32">
        <f>SUMIFS(Sheet1!$F$5:$F$28252,Sheet1!$I$5:$I$28252,$B24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24" s="32">
        <f>SUMIFS(Sheet1!$F$5:$F$28252,Sheet1!$I$5:$I$28252,$B24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24" s="32">
        <f>SUMIFS(Sheet1!$F$5:$F$28252,Sheet1!$I$5:$I$28252,$B24,Sheet1!$L$5:$L$28252,$B$2,Sheet1!$E$5:$E$28252,"*调拨*")</f>
        <v>0</v>
      </c>
      <c r="N24" s="32">
        <f>SUMIFS(Sheet1!$F$5:$F$28252,Sheet1!$I$5:$I$28252,$B24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24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24" s="32">
        <f t="shared" si="0"/>
        <v>0</v>
      </c>
      <c r="P24" s="32">
        <f>SUMIFS(Sheet1!$F$5:$F$28252,Sheet1!$I$5:$I$28252,$B24,Sheet1!$L$5:$L$28252,$B$2)</f>
        <v>18293.32</v>
      </c>
      <c r="Q24" s="32">
        <f>SUMIFS(Sheet1!$G$5:$G$28252,Sheet1!$I$5:$I$28252,$B24,Sheet1!$L$5:$L$28252,$B$2,Sheet1!$D$5:$D$28252,"水费",Sheet1!$E$5:$E$28252,"&lt;&gt;*调拨*")+SUMIFS(Sheet1!$G$5:$G$28252,Sheet1!$I$5:$I$28252,$B24,Sheet1!$L$5:$L$28252,$B$2,Sheet1!$E$5:$E$28252,"*水费*",Sheet1!$D$5:$D$28252,"&lt;&gt;水费",Sheet1!$E$5:$E$28252,"&lt;&gt;*调拨*")</f>
        <v>0</v>
      </c>
      <c r="R24" s="32">
        <f>SUMIFS(Sheet1!$G$5:$G$28252,Sheet1!$I$5:$I$28252,$B24,Sheet1!$L$5:$L$28252,$B$2,Sheet1!$D$5:$D$28252,"电费",Sheet1!$E$5:$E$28252,"&lt;&gt;*调拨*")+SUMIFS(Sheet1!$G$5:$G$28252,Sheet1!$I$5:$I$28252,$B24,Sheet1!$L$5:$L$28252,$B$2,Sheet1!$E$5:$E$28252,"*电费*",Sheet1!$D$5:$D$28252,"&lt;&gt;电费",Sheet1!$E$5:$E$28252,"&lt;&gt;*调拨*")</f>
        <v>0</v>
      </c>
      <c r="S24" s="32">
        <f>SUMIFS(Sheet1!$G$5:$G$28252,Sheet1!$I$5:$I$28252,$B24,Sheet1!$L$5:$L$28252,$B$2,Sheet1!$D$5:$D$28252,"房租",Sheet1!$E$5:$E$28252,"&lt;&gt;*调拨*")+SUMIFS(Sheet1!$G$5:$G$28252,Sheet1!$I$5:$I$28252,$B24,Sheet1!$L$5:$L$28252,$B$2,Sheet1!$E$5:$E$28252,"*房租*",Sheet1!$D$5:$D$28252,"&lt;&gt;房租",Sheet1!$E$5:$E$28252,"&lt;&gt;*调拨*")</f>
        <v>0</v>
      </c>
      <c r="T24" s="32">
        <f>SUMIFS(Sheet1!$G$5:$G$28252,Sheet1!$I$5:$I$28252,$B24,Sheet1!$L$5:$L$28252,$B$2,Sheet1!$E$5:$E$28252,"*调拨*")</f>
        <v>0</v>
      </c>
      <c r="U24" s="32">
        <f>SUMIFS(Sheet1!$G$5:$G$28252,Sheet1!$I$5:$I$28252,$B24,Sheet1!$L$5:$L$28252,$B$2,Sheet1!$D$5:$D$28252,"内部转款",Sheet1!$E$5:$E$28252,"&lt;&gt;*调拨*",Sheet1!$E$5:$E$28252,"&lt;&gt;*水费*",Sheet1!$E$5:$E$28252,"&lt;&gt;*电费*",Sheet1!$E$5:$E$28252,"&lt;&gt;*房租*")+SUMIFS(Sheet1!$G$5:$G$28252,Sheet1!$I$5:$I$28252,$B24,Sheet1!$L$5:$L$28252,$B$2,Sheet1!$D$5:$D$28252,"内部转账",Sheet1!$E$5:$E$28252,"&lt;&gt;*调拨*",Sheet1!$E$5:$E$28252,"&lt;&gt;*水费*",Sheet1!$E$5:$E$28252,"&lt;&gt;*电费*",Sheet1!$E$5:$E$28252,"&lt;&gt;*房租*")</f>
        <v>0</v>
      </c>
      <c r="V24" s="32">
        <f t="shared" si="1"/>
        <v>4218.02</v>
      </c>
      <c r="W24" s="32">
        <f>SUMIFS(Sheet1!$G$5:$G$28252,Sheet1!$I$5:$I$28252,$B24,Sheet1!$L$5:$L$28252,$B$2)</f>
        <v>4218.02</v>
      </c>
      <c r="X24" s="32">
        <f t="shared" si="2"/>
        <v>14075.3</v>
      </c>
    </row>
    <row r="25" ht="16.5" spans="1:24">
      <c r="A25" s="30">
        <v>20</v>
      </c>
      <c r="B25" s="31" t="s">
        <v>78</v>
      </c>
      <c r="C25" s="32">
        <f>SUMIFS(Sheet1!$F$5:$F$28252,Sheet1!$I$5:$I$28252,$B25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10653.77</v>
      </c>
      <c r="D25" s="32">
        <f>SUMIFS(Sheet1!$F$5:$F$28252,Sheet1!$I$5:$I$28252,$B25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25" s="32">
        <f>SUMIFS(Sheet1!$F$5:$F$28252,Sheet1!$I$5:$I$28252,$B25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25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7789.43</v>
      </c>
      <c r="F25" s="32">
        <f>SUMIFS(Sheet1!$F$5:$F$28252,Sheet1!$I$5:$I$28252,$B25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25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25" s="32">
        <f>SUMIFS(Sheet1!$F$5:$F$28252,Sheet1!$I$5:$I$28252,$B25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25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25" s="32">
        <f>SUMIFS(Sheet1!$F$5:$F$28252,Sheet1!$I$5:$I$28252,$B25,Sheet1!$L$5:$L$28252,$B$2,Sheet1!$D$5:$D$28252,"美团",Sheet1!$E$5:$E$28252,"&lt;&gt;*调拨*",Sheet1!$E$5:$E$28252,"&lt;&gt;*抖音*")+SUMIFS(Sheet1!$F$5:$F$28252,Sheet1!$I$5:$I$28252,$B25,Sheet1!$L$5:$L$28252,$B$2,Sheet1!$E$5:$E$28252,"*美团*",Sheet1!$D$5:$D$28252,"&lt;&gt;美团",Sheet1!$E$5:$E$28252,"&lt;&gt;*调拨*",Sheet1!$E$5:$E$28252,"&lt;&gt;*抖音*")</f>
        <v>0</v>
      </c>
      <c r="I25" s="32">
        <f>SUMIFS(Sheet1!$F$5:$F$28252,Sheet1!$I$5:$I$28252,$B25,Sheet1!$L$5:$L$28252,$B$2,Sheet1!$E$5:$E$28252,"*饿了么*",Sheet1!$E$5:$E$28252,"&lt;&gt;*调拨*",Sheet1!$E$5:$E$28252,"&lt;&gt;*抖音*",Sheet1!$E$5:$E$28252,"&lt;&gt;*美团*",Sheet1!$D$5:$D$28252,"&lt;&gt;美团")</f>
        <v>0</v>
      </c>
      <c r="J25" s="32">
        <f>SUMIFS(Sheet1!$F$5:$F$28252,Sheet1!$I$5:$I$28252,$B25,Sheet1!$L$5:$L$28252,$B$2,Sheet1!$E$5:$E$28252,"*抖音*",Sheet1!$E$5:$E$28252,"&lt;&gt;*调拨*")</f>
        <v>0</v>
      </c>
      <c r="K25" s="32">
        <f>SUMIFS(Sheet1!$F$5:$F$28252,Sheet1!$I$5:$I$28252,$B25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25" s="32">
        <f>SUMIFS(Sheet1!$F$5:$F$28252,Sheet1!$I$5:$I$28252,$B25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25" s="32">
        <f>SUMIFS(Sheet1!$F$5:$F$28252,Sheet1!$I$5:$I$28252,$B25,Sheet1!$L$5:$L$28252,$B$2,Sheet1!$E$5:$E$28252,"*调拨*")</f>
        <v>0</v>
      </c>
      <c r="N25" s="32">
        <f>SUMIFS(Sheet1!$F$5:$F$28252,Sheet1!$I$5:$I$28252,$B25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25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25" s="32">
        <f t="shared" si="0"/>
        <v>25.8999999999978</v>
      </c>
      <c r="P25" s="32">
        <f>SUMIFS(Sheet1!$F$5:$F$28252,Sheet1!$I$5:$I$28252,$B25,Sheet1!$L$5:$L$28252,$B$2)</f>
        <v>18469.1</v>
      </c>
      <c r="Q25" s="32">
        <f>SUMIFS(Sheet1!$G$5:$G$28252,Sheet1!$I$5:$I$28252,$B25,Sheet1!$L$5:$L$28252,$B$2,Sheet1!$D$5:$D$28252,"水费",Sheet1!$E$5:$E$28252,"&lt;&gt;*调拨*")+SUMIFS(Sheet1!$G$5:$G$28252,Sheet1!$I$5:$I$28252,$B25,Sheet1!$L$5:$L$28252,$B$2,Sheet1!$E$5:$E$28252,"*水费*",Sheet1!$D$5:$D$28252,"&lt;&gt;水费",Sheet1!$E$5:$E$28252,"&lt;&gt;*调拨*")</f>
        <v>0</v>
      </c>
      <c r="R25" s="32">
        <f>SUMIFS(Sheet1!$G$5:$G$28252,Sheet1!$I$5:$I$28252,$B25,Sheet1!$L$5:$L$28252,$B$2,Sheet1!$D$5:$D$28252,"电费",Sheet1!$E$5:$E$28252,"&lt;&gt;*调拨*")+SUMIFS(Sheet1!$G$5:$G$28252,Sheet1!$I$5:$I$28252,$B25,Sheet1!$L$5:$L$28252,$B$2,Sheet1!$E$5:$E$28252,"*电费*",Sheet1!$D$5:$D$28252,"&lt;&gt;电费",Sheet1!$E$5:$E$28252,"&lt;&gt;*调拨*")</f>
        <v>0</v>
      </c>
      <c r="S25" s="32">
        <f>SUMIFS(Sheet1!$G$5:$G$28252,Sheet1!$I$5:$I$28252,$B25,Sheet1!$L$5:$L$28252,$B$2,Sheet1!$D$5:$D$28252,"房租",Sheet1!$E$5:$E$28252,"&lt;&gt;*调拨*")+SUMIFS(Sheet1!$G$5:$G$28252,Sheet1!$I$5:$I$28252,$B25,Sheet1!$L$5:$L$28252,$B$2,Sheet1!$E$5:$E$28252,"*房租*",Sheet1!$D$5:$D$28252,"&lt;&gt;房租",Sheet1!$E$5:$E$28252,"&lt;&gt;*调拨*")</f>
        <v>30000</v>
      </c>
      <c r="T25" s="32">
        <f>SUMIFS(Sheet1!$G$5:$G$28252,Sheet1!$I$5:$I$28252,$B25,Sheet1!$L$5:$L$28252,$B$2,Sheet1!$E$5:$E$28252,"*调拨*")</f>
        <v>0</v>
      </c>
      <c r="U25" s="32">
        <f>SUMIFS(Sheet1!$G$5:$G$28252,Sheet1!$I$5:$I$28252,$B25,Sheet1!$L$5:$L$28252,$B$2,Sheet1!$D$5:$D$28252,"内部转款",Sheet1!$E$5:$E$28252,"&lt;&gt;*调拨*",Sheet1!$E$5:$E$28252,"&lt;&gt;*水费*",Sheet1!$E$5:$E$28252,"&lt;&gt;*电费*",Sheet1!$E$5:$E$28252,"&lt;&gt;*房租*")+SUMIFS(Sheet1!$G$5:$G$28252,Sheet1!$I$5:$I$28252,$B25,Sheet1!$L$5:$L$28252,$B$2,Sheet1!$D$5:$D$28252,"内部转账",Sheet1!$E$5:$E$28252,"&lt;&gt;*调拨*",Sheet1!$E$5:$E$28252,"&lt;&gt;*水费*",Sheet1!$E$5:$E$28252,"&lt;&gt;*电费*",Sheet1!$E$5:$E$28252,"&lt;&gt;*房租*")</f>
        <v>0</v>
      </c>
      <c r="V25" s="32">
        <f t="shared" si="1"/>
        <v>5775.92</v>
      </c>
      <c r="W25" s="32">
        <f>SUMIFS(Sheet1!$G$5:$G$28252,Sheet1!$I$5:$I$28252,$B25,Sheet1!$L$5:$L$28252,$B$2)</f>
        <v>35775.92</v>
      </c>
      <c r="X25" s="32">
        <f t="shared" si="2"/>
        <v>-17306.82</v>
      </c>
    </row>
    <row r="26" ht="16.5" spans="1:24">
      <c r="A26" s="30">
        <v>21</v>
      </c>
      <c r="B26" s="31" t="s">
        <v>35</v>
      </c>
      <c r="C26" s="32">
        <f>SUMIFS(Sheet1!$F$5:$F$28252,Sheet1!$I$5:$I$28252,$B26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7258.87</v>
      </c>
      <c r="D26" s="32">
        <f>SUMIFS(Sheet1!$F$5:$F$28252,Sheet1!$I$5:$I$28252,$B26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26" s="32">
        <f>SUMIFS(Sheet1!$F$5:$F$28252,Sheet1!$I$5:$I$28252,$B26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26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6371.11</v>
      </c>
      <c r="F26" s="32">
        <f>SUMIFS(Sheet1!$F$5:$F$28252,Sheet1!$I$5:$I$28252,$B26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26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26" s="32">
        <f>SUMIFS(Sheet1!$F$5:$F$28252,Sheet1!$I$5:$I$28252,$B26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26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26" s="32">
        <f>SUMIFS(Sheet1!$F$5:$F$28252,Sheet1!$I$5:$I$28252,$B26,Sheet1!$L$5:$L$28252,$B$2,Sheet1!$D$5:$D$28252,"美团",Sheet1!$E$5:$E$28252,"&lt;&gt;*调拨*",Sheet1!$E$5:$E$28252,"&lt;&gt;*抖音*")+SUMIFS(Sheet1!$F$5:$F$28252,Sheet1!$I$5:$I$28252,$B26,Sheet1!$L$5:$L$28252,$B$2,Sheet1!$E$5:$E$28252,"*美团*",Sheet1!$D$5:$D$28252,"&lt;&gt;美团",Sheet1!$E$5:$E$28252,"&lt;&gt;*调拨*",Sheet1!$E$5:$E$28252,"&lt;&gt;*抖音*")</f>
        <v>0</v>
      </c>
      <c r="I26" s="32">
        <f>SUMIFS(Sheet1!$F$5:$F$28252,Sheet1!$I$5:$I$28252,$B26,Sheet1!$L$5:$L$28252,$B$2,Sheet1!$E$5:$E$28252,"*饿了么*",Sheet1!$E$5:$E$28252,"&lt;&gt;*调拨*",Sheet1!$E$5:$E$28252,"&lt;&gt;*抖音*",Sheet1!$E$5:$E$28252,"&lt;&gt;*美团*",Sheet1!$D$5:$D$28252,"&lt;&gt;美团")</f>
        <v>274.28</v>
      </c>
      <c r="J26" s="32">
        <f>SUMIFS(Sheet1!$F$5:$F$28252,Sheet1!$I$5:$I$28252,$B26,Sheet1!$L$5:$L$28252,$B$2,Sheet1!$E$5:$E$28252,"*抖音*",Sheet1!$E$5:$E$28252,"&lt;&gt;*调拨*")</f>
        <v>0</v>
      </c>
      <c r="K26" s="32">
        <f>SUMIFS(Sheet1!$F$5:$F$28252,Sheet1!$I$5:$I$28252,$B26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26" s="32">
        <f>SUMIFS(Sheet1!$F$5:$F$28252,Sheet1!$I$5:$I$28252,$B26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26" s="32">
        <f>SUMIFS(Sheet1!$F$5:$F$28252,Sheet1!$I$5:$I$28252,$B26,Sheet1!$L$5:$L$28252,$B$2,Sheet1!$E$5:$E$28252,"*调拨*")</f>
        <v>0</v>
      </c>
      <c r="N26" s="32">
        <f>SUMIFS(Sheet1!$F$5:$F$28252,Sheet1!$I$5:$I$28252,$B26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26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26" s="32">
        <f t="shared" si="0"/>
        <v>0</v>
      </c>
      <c r="P26" s="32">
        <f>SUMIFS(Sheet1!$F$5:$F$28252,Sheet1!$I$5:$I$28252,$B26,Sheet1!$L$5:$L$28252,$B$2)</f>
        <v>13904.26</v>
      </c>
      <c r="Q26" s="32">
        <f>SUMIFS(Sheet1!$G$5:$G$28252,Sheet1!$I$5:$I$28252,$B26,Sheet1!$L$5:$L$28252,$B$2,Sheet1!$D$5:$D$28252,"水费",Sheet1!$E$5:$E$28252,"&lt;&gt;*调拨*")+SUMIFS(Sheet1!$G$5:$G$28252,Sheet1!$I$5:$I$28252,$B26,Sheet1!$L$5:$L$28252,$B$2,Sheet1!$E$5:$E$28252,"*水费*",Sheet1!$D$5:$D$28252,"&lt;&gt;水费",Sheet1!$E$5:$E$28252,"&lt;&gt;*调拨*")</f>
        <v>0</v>
      </c>
      <c r="R26" s="32">
        <f>SUMIFS(Sheet1!$G$5:$G$28252,Sheet1!$I$5:$I$28252,$B26,Sheet1!$L$5:$L$28252,$B$2,Sheet1!$D$5:$D$28252,"电费",Sheet1!$E$5:$E$28252,"&lt;&gt;*调拨*")+SUMIFS(Sheet1!$G$5:$G$28252,Sheet1!$I$5:$I$28252,$B26,Sheet1!$L$5:$L$28252,$B$2,Sheet1!$E$5:$E$28252,"*电费*",Sheet1!$D$5:$D$28252,"&lt;&gt;电费",Sheet1!$E$5:$E$28252,"&lt;&gt;*调拨*")</f>
        <v>0</v>
      </c>
      <c r="S26" s="32">
        <f>SUMIFS(Sheet1!$G$5:$G$28252,Sheet1!$I$5:$I$28252,$B26,Sheet1!$L$5:$L$28252,$B$2,Sheet1!$D$5:$D$28252,"房租",Sheet1!$E$5:$E$28252,"&lt;&gt;*调拨*")+SUMIFS(Sheet1!$G$5:$G$28252,Sheet1!$I$5:$I$28252,$B26,Sheet1!$L$5:$L$28252,$B$2,Sheet1!$E$5:$E$28252,"*房租*",Sheet1!$D$5:$D$28252,"&lt;&gt;房租",Sheet1!$E$5:$E$28252,"&lt;&gt;*调拨*")</f>
        <v>0</v>
      </c>
      <c r="T26" s="32">
        <f>SUMIFS(Sheet1!$G$5:$G$28252,Sheet1!$I$5:$I$28252,$B26,Sheet1!$L$5:$L$28252,$B$2,Sheet1!$E$5:$E$28252,"*调拨*")</f>
        <v>0</v>
      </c>
      <c r="U26" s="32">
        <f>SUMIFS(Sheet1!$G$5:$G$28252,Sheet1!$I$5:$I$28252,$B26,Sheet1!$L$5:$L$28252,$B$2,Sheet1!$D$5:$D$28252,"内部转款",Sheet1!$E$5:$E$28252,"&lt;&gt;*调拨*",Sheet1!$E$5:$E$28252,"&lt;&gt;*水费*",Sheet1!$E$5:$E$28252,"&lt;&gt;*电费*",Sheet1!$E$5:$E$28252,"&lt;&gt;*房租*")+SUMIFS(Sheet1!$G$5:$G$28252,Sheet1!$I$5:$I$28252,$B26,Sheet1!$L$5:$L$28252,$B$2,Sheet1!$D$5:$D$28252,"内部转账",Sheet1!$E$5:$E$28252,"&lt;&gt;*调拨*",Sheet1!$E$5:$E$28252,"&lt;&gt;*水费*",Sheet1!$E$5:$E$28252,"&lt;&gt;*电费*",Sheet1!$E$5:$E$28252,"&lt;&gt;*房租*")</f>
        <v>0</v>
      </c>
      <c r="V26" s="32">
        <f t="shared" si="1"/>
        <v>6363.24</v>
      </c>
      <c r="W26" s="32">
        <f>SUMIFS(Sheet1!$G$5:$G$28252,Sheet1!$I$5:$I$28252,$B26,Sheet1!$L$5:$L$28252,$B$2)</f>
        <v>6363.24</v>
      </c>
      <c r="X26" s="32">
        <f t="shared" si="2"/>
        <v>7541.02</v>
      </c>
    </row>
    <row r="27" ht="16.5" spans="1:24">
      <c r="A27" s="30">
        <v>22</v>
      </c>
      <c r="B27" s="31" t="s">
        <v>101</v>
      </c>
      <c r="C27" s="32">
        <f>SUMIFS(Sheet1!$F$5:$F$28252,Sheet1!$I$5:$I$28252,$B27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30550.23</v>
      </c>
      <c r="D27" s="32">
        <f>SUMIFS(Sheet1!$F$5:$F$28252,Sheet1!$I$5:$I$28252,$B27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27" s="32">
        <f>SUMIFS(Sheet1!$F$5:$F$28252,Sheet1!$I$5:$I$28252,$B27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27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6303.84</v>
      </c>
      <c r="F27" s="32">
        <f>SUMIFS(Sheet1!$F$5:$F$28252,Sheet1!$I$5:$I$28252,$B27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27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27" s="32">
        <f>SUMIFS(Sheet1!$F$5:$F$28252,Sheet1!$I$5:$I$28252,$B27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27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27" s="32">
        <f>SUMIFS(Sheet1!$F$5:$F$28252,Sheet1!$I$5:$I$28252,$B27,Sheet1!$L$5:$L$28252,$B$2,Sheet1!$D$5:$D$28252,"美团",Sheet1!$E$5:$E$28252,"&lt;&gt;*调拨*",Sheet1!$E$5:$E$28252,"&lt;&gt;*抖音*")+SUMIFS(Sheet1!$F$5:$F$28252,Sheet1!$I$5:$I$28252,$B27,Sheet1!$L$5:$L$28252,$B$2,Sheet1!$E$5:$E$28252,"*美团*",Sheet1!$D$5:$D$28252,"&lt;&gt;美团",Sheet1!$E$5:$E$28252,"&lt;&gt;*调拨*",Sheet1!$E$5:$E$28252,"&lt;&gt;*抖音*")</f>
        <v>0</v>
      </c>
      <c r="I27" s="32">
        <f>SUMIFS(Sheet1!$F$5:$F$28252,Sheet1!$I$5:$I$28252,$B27,Sheet1!$L$5:$L$28252,$B$2,Sheet1!$E$5:$E$28252,"*饿了么*",Sheet1!$E$5:$E$28252,"&lt;&gt;*调拨*",Sheet1!$E$5:$E$28252,"&lt;&gt;*抖音*",Sheet1!$E$5:$E$28252,"&lt;&gt;*美团*",Sheet1!$D$5:$D$28252,"&lt;&gt;美团")</f>
        <v>0</v>
      </c>
      <c r="J27" s="32">
        <f>SUMIFS(Sheet1!$F$5:$F$28252,Sheet1!$I$5:$I$28252,$B27,Sheet1!$L$5:$L$28252,$B$2,Sheet1!$E$5:$E$28252,"*抖音*",Sheet1!$E$5:$E$28252,"&lt;&gt;*调拨*")</f>
        <v>0</v>
      </c>
      <c r="K27" s="32">
        <f>SUMIFS(Sheet1!$F$5:$F$28252,Sheet1!$I$5:$I$28252,$B27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27" s="32">
        <f>SUMIFS(Sheet1!$F$5:$F$28252,Sheet1!$I$5:$I$28252,$B27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27" s="32">
        <f>SUMIFS(Sheet1!$F$5:$F$28252,Sheet1!$I$5:$I$28252,$B27,Sheet1!$L$5:$L$28252,$B$2,Sheet1!$E$5:$E$28252,"*调拨*")</f>
        <v>0</v>
      </c>
      <c r="N27" s="32">
        <f>SUMIFS(Sheet1!$F$5:$F$28252,Sheet1!$I$5:$I$28252,$B27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27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27" s="32">
        <f t="shared" si="0"/>
        <v>0</v>
      </c>
      <c r="P27" s="32">
        <f>SUMIFS(Sheet1!$F$5:$F$28252,Sheet1!$I$5:$I$28252,$B27,Sheet1!$L$5:$L$28252,$B$2)</f>
        <v>36854.07</v>
      </c>
      <c r="Q27" s="32">
        <f>SUMIFS(Sheet1!$G$5:$G$28252,Sheet1!$I$5:$I$28252,$B27,Sheet1!$L$5:$L$28252,$B$2,Sheet1!$D$5:$D$28252,"水费",Sheet1!$E$5:$E$28252,"&lt;&gt;*调拨*")+SUMIFS(Sheet1!$G$5:$G$28252,Sheet1!$I$5:$I$28252,$B27,Sheet1!$L$5:$L$28252,$B$2,Sheet1!$E$5:$E$28252,"*水费*",Sheet1!$D$5:$D$28252,"&lt;&gt;水费",Sheet1!$E$5:$E$28252,"&lt;&gt;*调拨*")</f>
        <v>0</v>
      </c>
      <c r="R27" s="32">
        <f>SUMIFS(Sheet1!$G$5:$G$28252,Sheet1!$I$5:$I$28252,$B27,Sheet1!$L$5:$L$28252,$B$2,Sheet1!$D$5:$D$28252,"电费",Sheet1!$E$5:$E$28252,"&lt;&gt;*调拨*")+SUMIFS(Sheet1!$G$5:$G$28252,Sheet1!$I$5:$I$28252,$B27,Sheet1!$L$5:$L$28252,$B$2,Sheet1!$E$5:$E$28252,"*电费*",Sheet1!$D$5:$D$28252,"&lt;&gt;电费",Sheet1!$E$5:$E$28252,"&lt;&gt;*调拨*")</f>
        <v>0</v>
      </c>
      <c r="S27" s="32">
        <f>SUMIFS(Sheet1!$G$5:$G$28252,Sheet1!$I$5:$I$28252,$B27,Sheet1!$L$5:$L$28252,$B$2,Sheet1!$D$5:$D$28252,"房租",Sheet1!$E$5:$E$28252,"&lt;&gt;*调拨*")+SUMIFS(Sheet1!$G$5:$G$28252,Sheet1!$I$5:$I$28252,$B27,Sheet1!$L$5:$L$28252,$B$2,Sheet1!$E$5:$E$28252,"*房租*",Sheet1!$D$5:$D$28252,"&lt;&gt;房租",Sheet1!$E$5:$E$28252,"&lt;&gt;*调拨*")</f>
        <v>0</v>
      </c>
      <c r="T27" s="32">
        <f>SUMIFS(Sheet1!$G$5:$G$28252,Sheet1!$I$5:$I$28252,$B27,Sheet1!$L$5:$L$28252,$B$2,Sheet1!$E$5:$E$28252,"*调拨*")</f>
        <v>0</v>
      </c>
      <c r="U27" s="32">
        <f>SUMIFS(Sheet1!$G$5:$G$28252,Sheet1!$I$5:$I$28252,$B27,Sheet1!$L$5:$L$28252,$B$2,Sheet1!$D$5:$D$28252,"内部转款",Sheet1!$E$5:$E$28252,"&lt;&gt;*调拨*",Sheet1!$E$5:$E$28252,"&lt;&gt;*水费*",Sheet1!$E$5:$E$28252,"&lt;&gt;*电费*",Sheet1!$E$5:$E$28252,"&lt;&gt;*房租*")+SUMIFS(Sheet1!$G$5:$G$28252,Sheet1!$I$5:$I$28252,$B27,Sheet1!$L$5:$L$28252,$B$2,Sheet1!$D$5:$D$28252,"内部转账",Sheet1!$E$5:$E$28252,"&lt;&gt;*调拨*",Sheet1!$E$5:$E$28252,"&lt;&gt;*水费*",Sheet1!$E$5:$E$28252,"&lt;&gt;*电费*",Sheet1!$E$5:$E$28252,"&lt;&gt;*房租*")</f>
        <v>0</v>
      </c>
      <c r="V27" s="32">
        <f t="shared" si="1"/>
        <v>6991.31</v>
      </c>
      <c r="W27" s="32">
        <f>SUMIFS(Sheet1!$G$5:$G$28252,Sheet1!$I$5:$I$28252,$B27,Sheet1!$L$5:$L$28252,$B$2)</f>
        <v>6991.31</v>
      </c>
      <c r="X27" s="32">
        <f t="shared" si="2"/>
        <v>29862.76</v>
      </c>
    </row>
    <row r="28" ht="16.5" spans="1:24">
      <c r="A28" s="30">
        <v>23</v>
      </c>
      <c r="B28" s="31" t="s">
        <v>1130</v>
      </c>
      <c r="C28" s="32">
        <f>SUMIFS(Sheet1!$F$5:$F$28252,Sheet1!$I$5:$I$28252,$B28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D28" s="32">
        <f>SUMIFS(Sheet1!$F$5:$F$28252,Sheet1!$I$5:$I$28252,$B28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28" s="32">
        <f>SUMIFS(Sheet1!$F$5:$F$28252,Sheet1!$I$5:$I$28252,$B28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28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28" s="32">
        <f>SUMIFS(Sheet1!$F$5:$F$28252,Sheet1!$I$5:$I$28252,$B28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28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28" s="32">
        <f>SUMIFS(Sheet1!$F$5:$F$28252,Sheet1!$I$5:$I$28252,$B28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28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28" s="32">
        <f>SUMIFS(Sheet1!$F$5:$F$28252,Sheet1!$I$5:$I$28252,$B28,Sheet1!$L$5:$L$28252,$B$2,Sheet1!$D$5:$D$28252,"美团",Sheet1!$E$5:$E$28252,"&lt;&gt;*调拨*",Sheet1!$E$5:$E$28252,"&lt;&gt;*抖音*")+SUMIFS(Sheet1!$F$5:$F$28252,Sheet1!$I$5:$I$28252,$B28,Sheet1!$L$5:$L$28252,$B$2,Sheet1!$E$5:$E$28252,"*美团*",Sheet1!$D$5:$D$28252,"&lt;&gt;美团",Sheet1!$E$5:$E$28252,"&lt;&gt;*调拨*",Sheet1!$E$5:$E$28252,"&lt;&gt;*抖音*")</f>
        <v>0</v>
      </c>
      <c r="I28" s="32">
        <f>SUMIFS(Sheet1!$F$5:$F$28252,Sheet1!$I$5:$I$28252,$B28,Sheet1!$L$5:$L$28252,$B$2,Sheet1!$E$5:$E$28252,"*饿了么*",Sheet1!$E$5:$E$28252,"&lt;&gt;*调拨*",Sheet1!$E$5:$E$28252,"&lt;&gt;*抖音*",Sheet1!$E$5:$E$28252,"&lt;&gt;*美团*",Sheet1!$D$5:$D$28252,"&lt;&gt;美团")</f>
        <v>0</v>
      </c>
      <c r="J28" s="32">
        <f>SUMIFS(Sheet1!$F$5:$F$28252,Sheet1!$I$5:$I$28252,$B28,Sheet1!$L$5:$L$28252,$B$2,Sheet1!$E$5:$E$28252,"*抖音*",Sheet1!$E$5:$E$28252,"&lt;&gt;*调拨*")</f>
        <v>0</v>
      </c>
      <c r="K28" s="32">
        <f>SUMIFS(Sheet1!$F$5:$F$28252,Sheet1!$I$5:$I$28252,$B28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28" s="32">
        <f>SUMIFS(Sheet1!$F$5:$F$28252,Sheet1!$I$5:$I$28252,$B28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28" s="32">
        <f>SUMIFS(Sheet1!$F$5:$F$28252,Sheet1!$I$5:$I$28252,$B28,Sheet1!$L$5:$L$28252,$B$2,Sheet1!$E$5:$E$28252,"*调拨*")</f>
        <v>0</v>
      </c>
      <c r="N28" s="32">
        <f>SUMIFS(Sheet1!$F$5:$F$28252,Sheet1!$I$5:$I$28252,$B28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28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28" s="32">
        <f t="shared" si="0"/>
        <v>0</v>
      </c>
      <c r="P28" s="32">
        <f>SUMIFS(Sheet1!$F$5:$F$28252,Sheet1!$I$5:$I$28252,$B28,Sheet1!$L$5:$L$28252,$B$2)</f>
        <v>0</v>
      </c>
      <c r="Q28" s="32">
        <f>SUMIFS(Sheet1!$G$5:$G$28252,Sheet1!$I$5:$I$28252,$B28,Sheet1!$L$5:$L$28252,$B$2,Sheet1!$D$5:$D$28252,"水费",Sheet1!$E$5:$E$28252,"&lt;&gt;*调拨*")+SUMIFS(Sheet1!$G$5:$G$28252,Sheet1!$I$5:$I$28252,$B28,Sheet1!$L$5:$L$28252,$B$2,Sheet1!$E$5:$E$28252,"*水费*",Sheet1!$D$5:$D$28252,"&lt;&gt;水费",Sheet1!$E$5:$E$28252,"&lt;&gt;*调拨*")</f>
        <v>0</v>
      </c>
      <c r="R28" s="32">
        <f>SUMIFS(Sheet1!$G$5:$G$28252,Sheet1!$I$5:$I$28252,$B28,Sheet1!$L$5:$L$28252,$B$2,Sheet1!$D$5:$D$28252,"电费",Sheet1!$E$5:$E$28252,"&lt;&gt;*调拨*")+SUMIFS(Sheet1!$G$5:$G$28252,Sheet1!$I$5:$I$28252,$B28,Sheet1!$L$5:$L$28252,$B$2,Sheet1!$E$5:$E$28252,"*电费*",Sheet1!$D$5:$D$28252,"&lt;&gt;电费",Sheet1!$E$5:$E$28252,"&lt;&gt;*调拨*")</f>
        <v>0</v>
      </c>
      <c r="S28" s="32">
        <f>SUMIFS(Sheet1!$G$5:$G$28252,Sheet1!$I$5:$I$28252,$B28,Sheet1!$L$5:$L$28252,$B$2,Sheet1!$D$5:$D$28252,"房租",Sheet1!$E$5:$E$28252,"&lt;&gt;*调拨*")+SUMIFS(Sheet1!$G$5:$G$28252,Sheet1!$I$5:$I$28252,$B28,Sheet1!$L$5:$L$28252,$B$2,Sheet1!$E$5:$E$28252,"*房租*",Sheet1!$D$5:$D$28252,"&lt;&gt;房租",Sheet1!$E$5:$E$28252,"&lt;&gt;*调拨*")</f>
        <v>0</v>
      </c>
      <c r="T28" s="32">
        <f>SUMIFS(Sheet1!$G$5:$G$28252,Sheet1!$I$5:$I$28252,$B28,Sheet1!$L$5:$L$28252,$B$2,Sheet1!$E$5:$E$28252,"*调拨*")</f>
        <v>0</v>
      </c>
      <c r="U28" s="32">
        <f>SUMIFS(Sheet1!$G$5:$G$28252,Sheet1!$I$5:$I$28252,$B28,Sheet1!$L$5:$L$28252,$B$2,Sheet1!$D$5:$D$28252,"内部转款",Sheet1!$E$5:$E$28252,"&lt;&gt;*调拨*",Sheet1!$E$5:$E$28252,"&lt;&gt;*水费*",Sheet1!$E$5:$E$28252,"&lt;&gt;*电费*",Sheet1!$E$5:$E$28252,"&lt;&gt;*房租*")+SUMIFS(Sheet1!$G$5:$G$28252,Sheet1!$I$5:$I$28252,$B28,Sheet1!$L$5:$L$28252,$B$2,Sheet1!$D$5:$D$28252,"内部转账",Sheet1!$E$5:$E$28252,"&lt;&gt;*调拨*",Sheet1!$E$5:$E$28252,"&lt;&gt;*水费*",Sheet1!$E$5:$E$28252,"&lt;&gt;*电费*",Sheet1!$E$5:$E$28252,"&lt;&gt;*房租*")</f>
        <v>0</v>
      </c>
      <c r="V28" s="32">
        <f t="shared" si="1"/>
        <v>0</v>
      </c>
      <c r="W28" s="32">
        <f>SUMIFS(Sheet1!$G$5:$G$28252,Sheet1!$I$5:$I$28252,$B28,Sheet1!$L$5:$L$28252,$B$2)</f>
        <v>0</v>
      </c>
      <c r="X28" s="32">
        <f t="shared" si="2"/>
        <v>0</v>
      </c>
    </row>
    <row r="29" ht="16.5" spans="1:24">
      <c r="A29" s="30">
        <v>24</v>
      </c>
      <c r="B29" s="31" t="s">
        <v>1131</v>
      </c>
      <c r="C29" s="32">
        <f>SUMIFS(Sheet1!$F$5:$F$28252,Sheet1!$I$5:$I$28252,$B29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D29" s="32">
        <f>SUMIFS(Sheet1!$F$5:$F$28252,Sheet1!$I$5:$I$28252,$B29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29" s="32">
        <f>SUMIFS(Sheet1!$F$5:$F$28252,Sheet1!$I$5:$I$28252,$B29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29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29" s="32">
        <f>SUMIFS(Sheet1!$F$5:$F$28252,Sheet1!$I$5:$I$28252,$B29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29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29" s="32">
        <f>SUMIFS(Sheet1!$F$5:$F$28252,Sheet1!$I$5:$I$28252,$B29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29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29" s="32">
        <f>SUMIFS(Sheet1!$F$5:$F$28252,Sheet1!$I$5:$I$28252,$B29,Sheet1!$L$5:$L$28252,$B$2,Sheet1!$D$5:$D$28252,"美团",Sheet1!$E$5:$E$28252,"&lt;&gt;*调拨*",Sheet1!$E$5:$E$28252,"&lt;&gt;*抖音*")+SUMIFS(Sheet1!$F$5:$F$28252,Sheet1!$I$5:$I$28252,$B29,Sheet1!$L$5:$L$28252,$B$2,Sheet1!$E$5:$E$28252,"*美团*",Sheet1!$D$5:$D$28252,"&lt;&gt;美团",Sheet1!$E$5:$E$28252,"&lt;&gt;*调拨*",Sheet1!$E$5:$E$28252,"&lt;&gt;*抖音*")</f>
        <v>0</v>
      </c>
      <c r="I29" s="32">
        <f>SUMIFS(Sheet1!$F$5:$F$28252,Sheet1!$I$5:$I$28252,$B29,Sheet1!$L$5:$L$28252,$B$2,Sheet1!$E$5:$E$28252,"*饿了么*",Sheet1!$E$5:$E$28252,"&lt;&gt;*调拨*",Sheet1!$E$5:$E$28252,"&lt;&gt;*抖音*",Sheet1!$E$5:$E$28252,"&lt;&gt;*美团*",Sheet1!$D$5:$D$28252,"&lt;&gt;美团")</f>
        <v>0</v>
      </c>
      <c r="J29" s="32">
        <f>SUMIFS(Sheet1!$F$5:$F$28252,Sheet1!$I$5:$I$28252,$B29,Sheet1!$L$5:$L$28252,$B$2,Sheet1!$E$5:$E$28252,"*抖音*",Sheet1!$E$5:$E$28252,"&lt;&gt;*调拨*")</f>
        <v>0</v>
      </c>
      <c r="K29" s="32">
        <f>SUMIFS(Sheet1!$F$5:$F$28252,Sheet1!$I$5:$I$28252,$B29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29" s="32">
        <f>SUMIFS(Sheet1!$F$5:$F$28252,Sheet1!$I$5:$I$28252,$B29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29" s="32">
        <f>SUMIFS(Sheet1!$F$5:$F$28252,Sheet1!$I$5:$I$28252,$B29,Sheet1!$L$5:$L$28252,$B$2,Sheet1!$E$5:$E$28252,"*调拨*")</f>
        <v>0</v>
      </c>
      <c r="N29" s="32">
        <f>SUMIFS(Sheet1!$F$5:$F$28252,Sheet1!$I$5:$I$28252,$B29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29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29" s="32">
        <f t="shared" si="0"/>
        <v>0</v>
      </c>
      <c r="P29" s="32">
        <f>SUMIFS(Sheet1!$F$5:$F$28252,Sheet1!$I$5:$I$28252,$B29,Sheet1!$L$5:$L$28252,$B$2)</f>
        <v>0</v>
      </c>
      <c r="Q29" s="32">
        <f>SUMIFS(Sheet1!$G$5:$G$28252,Sheet1!$I$5:$I$28252,$B29,Sheet1!$L$5:$L$28252,$B$2,Sheet1!$D$5:$D$28252,"水费",Sheet1!$E$5:$E$28252,"&lt;&gt;*调拨*")+SUMIFS(Sheet1!$G$5:$G$28252,Sheet1!$I$5:$I$28252,$B29,Sheet1!$L$5:$L$28252,$B$2,Sheet1!$E$5:$E$28252,"*水费*",Sheet1!$D$5:$D$28252,"&lt;&gt;水费",Sheet1!$E$5:$E$28252,"&lt;&gt;*调拨*")</f>
        <v>0</v>
      </c>
      <c r="R29" s="32">
        <f>SUMIFS(Sheet1!$G$5:$G$28252,Sheet1!$I$5:$I$28252,$B29,Sheet1!$L$5:$L$28252,$B$2,Sheet1!$D$5:$D$28252,"电费",Sheet1!$E$5:$E$28252,"&lt;&gt;*调拨*")+SUMIFS(Sheet1!$G$5:$G$28252,Sheet1!$I$5:$I$28252,$B29,Sheet1!$L$5:$L$28252,$B$2,Sheet1!$E$5:$E$28252,"*电费*",Sheet1!$D$5:$D$28252,"&lt;&gt;电费",Sheet1!$E$5:$E$28252,"&lt;&gt;*调拨*")</f>
        <v>0</v>
      </c>
      <c r="S29" s="32">
        <f>SUMIFS(Sheet1!$G$5:$G$28252,Sheet1!$I$5:$I$28252,$B29,Sheet1!$L$5:$L$28252,$B$2,Sheet1!$D$5:$D$28252,"房租",Sheet1!$E$5:$E$28252,"&lt;&gt;*调拨*")+SUMIFS(Sheet1!$G$5:$G$28252,Sheet1!$I$5:$I$28252,$B29,Sheet1!$L$5:$L$28252,$B$2,Sheet1!$E$5:$E$28252,"*房租*",Sheet1!$D$5:$D$28252,"&lt;&gt;房租",Sheet1!$E$5:$E$28252,"&lt;&gt;*调拨*")</f>
        <v>0</v>
      </c>
      <c r="T29" s="32">
        <f>SUMIFS(Sheet1!$G$5:$G$28252,Sheet1!$I$5:$I$28252,$B29,Sheet1!$L$5:$L$28252,$B$2,Sheet1!$E$5:$E$28252,"*调拨*")</f>
        <v>0</v>
      </c>
      <c r="U29" s="32">
        <f>SUMIFS(Sheet1!$G$5:$G$28252,Sheet1!$I$5:$I$28252,$B29,Sheet1!$L$5:$L$28252,$B$2,Sheet1!$D$5:$D$28252,"内部转款",Sheet1!$E$5:$E$28252,"&lt;&gt;*调拨*",Sheet1!$E$5:$E$28252,"&lt;&gt;*水费*",Sheet1!$E$5:$E$28252,"&lt;&gt;*电费*",Sheet1!$E$5:$E$28252,"&lt;&gt;*房租*")+SUMIFS(Sheet1!$G$5:$G$28252,Sheet1!$I$5:$I$28252,$B29,Sheet1!$L$5:$L$28252,$B$2,Sheet1!$D$5:$D$28252,"内部转账",Sheet1!$E$5:$E$28252,"&lt;&gt;*调拨*",Sheet1!$E$5:$E$28252,"&lt;&gt;*水费*",Sheet1!$E$5:$E$28252,"&lt;&gt;*电费*",Sheet1!$E$5:$E$28252,"&lt;&gt;*房租*")</f>
        <v>0</v>
      </c>
      <c r="V29" s="32">
        <f t="shared" si="1"/>
        <v>0</v>
      </c>
      <c r="W29" s="32">
        <f>SUMIFS(Sheet1!$G$5:$G$28252,Sheet1!$I$5:$I$28252,$B29,Sheet1!$L$5:$L$28252,$B$2)</f>
        <v>0</v>
      </c>
      <c r="X29" s="32">
        <f t="shared" si="2"/>
        <v>0</v>
      </c>
    </row>
    <row r="30" ht="16.5" spans="1:24">
      <c r="A30" s="30">
        <v>25</v>
      </c>
      <c r="B30" s="31" t="s">
        <v>89</v>
      </c>
      <c r="C30" s="32">
        <f>SUMIFS(Sheet1!$F$5:$F$28252,Sheet1!$I$5:$I$28252,$B30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D30" s="32">
        <f>SUMIFS(Sheet1!$F$5:$F$28252,Sheet1!$I$5:$I$28252,$B30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30" s="32">
        <f>SUMIFS(Sheet1!$F$5:$F$28252,Sheet1!$I$5:$I$28252,$B30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30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30" s="32">
        <f>SUMIFS(Sheet1!$F$5:$F$28252,Sheet1!$I$5:$I$28252,$B30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30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30" s="32">
        <f>SUMIFS(Sheet1!$F$5:$F$28252,Sheet1!$I$5:$I$28252,$B30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30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30" s="32">
        <f>SUMIFS(Sheet1!$F$5:$F$28252,Sheet1!$I$5:$I$28252,$B30,Sheet1!$L$5:$L$28252,$B$2,Sheet1!$D$5:$D$28252,"美团",Sheet1!$E$5:$E$28252,"&lt;&gt;*调拨*",Sheet1!$E$5:$E$28252,"&lt;&gt;*抖音*")+SUMIFS(Sheet1!$F$5:$F$28252,Sheet1!$I$5:$I$28252,$B30,Sheet1!$L$5:$L$28252,$B$2,Sheet1!$E$5:$E$28252,"*美团*",Sheet1!$D$5:$D$28252,"&lt;&gt;美团",Sheet1!$E$5:$E$28252,"&lt;&gt;*调拨*",Sheet1!$E$5:$E$28252,"&lt;&gt;*抖音*")</f>
        <v>0</v>
      </c>
      <c r="I30" s="32">
        <f>SUMIFS(Sheet1!$F$5:$F$28252,Sheet1!$I$5:$I$28252,$B30,Sheet1!$L$5:$L$28252,$B$2,Sheet1!$E$5:$E$28252,"*饿了么*",Sheet1!$E$5:$E$28252,"&lt;&gt;*调拨*",Sheet1!$E$5:$E$28252,"&lt;&gt;*抖音*",Sheet1!$E$5:$E$28252,"&lt;&gt;*美团*",Sheet1!$D$5:$D$28252,"&lt;&gt;美团")</f>
        <v>0</v>
      </c>
      <c r="J30" s="32">
        <f>SUMIFS(Sheet1!$F$5:$F$28252,Sheet1!$I$5:$I$28252,$B30,Sheet1!$L$5:$L$28252,$B$2,Sheet1!$E$5:$E$28252,"*抖音*",Sheet1!$E$5:$E$28252,"&lt;&gt;*调拨*")</f>
        <v>0</v>
      </c>
      <c r="K30" s="32">
        <f>SUMIFS(Sheet1!$F$5:$F$28252,Sheet1!$I$5:$I$28252,$B30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30" s="32">
        <f>SUMIFS(Sheet1!$F$5:$F$28252,Sheet1!$I$5:$I$28252,$B30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30" s="32">
        <f>SUMIFS(Sheet1!$F$5:$F$28252,Sheet1!$I$5:$I$28252,$B30,Sheet1!$L$5:$L$28252,$B$2,Sheet1!$E$5:$E$28252,"*调拨*")</f>
        <v>0</v>
      </c>
      <c r="N30" s="32">
        <f>SUMIFS(Sheet1!$F$5:$F$28252,Sheet1!$I$5:$I$28252,$B30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30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30" s="32">
        <f t="shared" si="0"/>
        <v>0</v>
      </c>
      <c r="P30" s="32">
        <f>SUMIFS(Sheet1!$F$5:$F$28252,Sheet1!$I$5:$I$28252,$B30,Sheet1!$L$5:$L$28252,$B$2)</f>
        <v>0</v>
      </c>
      <c r="Q30" s="32">
        <f>SUMIFS(Sheet1!$G$5:$G$28252,Sheet1!$I$5:$I$28252,$B30,Sheet1!$L$5:$L$28252,$B$2,Sheet1!$D$5:$D$28252,"水费",Sheet1!$E$5:$E$28252,"&lt;&gt;*调拨*")+SUMIFS(Sheet1!$G$5:$G$28252,Sheet1!$I$5:$I$28252,$B30,Sheet1!$L$5:$L$28252,$B$2,Sheet1!$E$5:$E$28252,"*水费*",Sheet1!$D$5:$D$28252,"&lt;&gt;水费",Sheet1!$E$5:$E$28252,"&lt;&gt;*调拨*")</f>
        <v>0</v>
      </c>
      <c r="R30" s="32">
        <f>SUMIFS(Sheet1!$G$5:$G$28252,Sheet1!$I$5:$I$28252,$B30,Sheet1!$L$5:$L$28252,$B$2,Sheet1!$D$5:$D$28252,"电费",Sheet1!$E$5:$E$28252,"&lt;&gt;*调拨*")+SUMIFS(Sheet1!$G$5:$G$28252,Sheet1!$I$5:$I$28252,$B30,Sheet1!$L$5:$L$28252,$B$2,Sheet1!$E$5:$E$28252,"*电费*",Sheet1!$D$5:$D$28252,"&lt;&gt;电费",Sheet1!$E$5:$E$28252,"&lt;&gt;*调拨*")</f>
        <v>0</v>
      </c>
      <c r="S30" s="32">
        <f>SUMIFS(Sheet1!$G$5:$G$28252,Sheet1!$I$5:$I$28252,$B30,Sheet1!$L$5:$L$28252,$B$2,Sheet1!$D$5:$D$28252,"房租",Sheet1!$E$5:$E$28252,"&lt;&gt;*调拨*")+SUMIFS(Sheet1!$G$5:$G$28252,Sheet1!$I$5:$I$28252,$B30,Sheet1!$L$5:$L$28252,$B$2,Sheet1!$E$5:$E$28252,"*房租*",Sheet1!$D$5:$D$28252,"&lt;&gt;房租",Sheet1!$E$5:$E$28252,"&lt;&gt;*调拨*")</f>
        <v>0</v>
      </c>
      <c r="T30" s="32">
        <f>SUMIFS(Sheet1!$G$5:$G$28252,Sheet1!$I$5:$I$28252,$B30,Sheet1!$L$5:$L$28252,$B$2,Sheet1!$E$5:$E$28252,"*调拨*")</f>
        <v>0</v>
      </c>
      <c r="U30" s="32">
        <f>SUMIFS(Sheet1!$G$5:$G$28252,Sheet1!$I$5:$I$28252,$B30,Sheet1!$L$5:$L$28252,$B$2,Sheet1!$D$5:$D$28252,"内部转款",Sheet1!$E$5:$E$28252,"&lt;&gt;*调拨*",Sheet1!$E$5:$E$28252,"&lt;&gt;*水费*",Sheet1!$E$5:$E$28252,"&lt;&gt;*电费*",Sheet1!$E$5:$E$28252,"&lt;&gt;*房租*")+SUMIFS(Sheet1!$G$5:$G$28252,Sheet1!$I$5:$I$28252,$B30,Sheet1!$L$5:$L$28252,$B$2,Sheet1!$D$5:$D$28252,"内部转账",Sheet1!$E$5:$E$28252,"&lt;&gt;*调拨*",Sheet1!$E$5:$E$28252,"&lt;&gt;*水费*",Sheet1!$E$5:$E$28252,"&lt;&gt;*电费*",Sheet1!$E$5:$E$28252,"&lt;&gt;*房租*")</f>
        <v>0</v>
      </c>
      <c r="V30" s="32">
        <f t="shared" si="1"/>
        <v>0</v>
      </c>
      <c r="W30" s="32">
        <f>SUMIFS(Sheet1!$G$5:$G$28252,Sheet1!$I$5:$I$28252,$B30,Sheet1!$L$5:$L$28252,$B$2)</f>
        <v>0</v>
      </c>
      <c r="X30" s="32">
        <f t="shared" si="2"/>
        <v>0</v>
      </c>
    </row>
    <row r="31" ht="16.5" spans="1:24">
      <c r="A31" s="30">
        <v>26</v>
      </c>
      <c r="B31" s="31" t="s">
        <v>99</v>
      </c>
      <c r="C31" s="32">
        <f>SUMIFS(Sheet1!$F$5:$F$28252,Sheet1!$I$5:$I$28252,$B31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9697.55</v>
      </c>
      <c r="D31" s="32">
        <f>SUMIFS(Sheet1!$F$5:$F$28252,Sheet1!$I$5:$I$28252,$B31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31" s="32">
        <f>SUMIFS(Sheet1!$F$5:$F$28252,Sheet1!$I$5:$I$28252,$B31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31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14533.46</v>
      </c>
      <c r="F31" s="32">
        <f>SUMIFS(Sheet1!$F$5:$F$28252,Sheet1!$I$5:$I$28252,$B31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31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31" s="32">
        <f>SUMIFS(Sheet1!$F$5:$F$28252,Sheet1!$I$5:$I$28252,$B31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31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31" s="32">
        <f>SUMIFS(Sheet1!$F$5:$F$28252,Sheet1!$I$5:$I$28252,$B31,Sheet1!$L$5:$L$28252,$B$2,Sheet1!$D$5:$D$28252,"美团",Sheet1!$E$5:$E$28252,"&lt;&gt;*调拨*",Sheet1!$E$5:$E$28252,"&lt;&gt;*抖音*")+SUMIFS(Sheet1!$F$5:$F$28252,Sheet1!$I$5:$I$28252,$B31,Sheet1!$L$5:$L$28252,$B$2,Sheet1!$E$5:$E$28252,"*美团*",Sheet1!$D$5:$D$28252,"&lt;&gt;美团",Sheet1!$E$5:$E$28252,"&lt;&gt;*调拨*",Sheet1!$E$5:$E$28252,"&lt;&gt;*抖音*")</f>
        <v>0</v>
      </c>
      <c r="I31" s="32">
        <f>SUMIFS(Sheet1!$F$5:$F$28252,Sheet1!$I$5:$I$28252,$B31,Sheet1!$L$5:$L$28252,$B$2,Sheet1!$E$5:$E$28252,"*饿了么*",Sheet1!$E$5:$E$28252,"&lt;&gt;*调拨*",Sheet1!$E$5:$E$28252,"&lt;&gt;*抖音*",Sheet1!$E$5:$E$28252,"&lt;&gt;*美团*",Sheet1!$D$5:$D$28252,"&lt;&gt;美团")</f>
        <v>0</v>
      </c>
      <c r="J31" s="32">
        <f>SUMIFS(Sheet1!$F$5:$F$28252,Sheet1!$I$5:$I$28252,$B31,Sheet1!$L$5:$L$28252,$B$2,Sheet1!$E$5:$E$28252,"*抖音*",Sheet1!$E$5:$E$28252,"&lt;&gt;*调拨*")</f>
        <v>0</v>
      </c>
      <c r="K31" s="32">
        <f>SUMIFS(Sheet1!$F$5:$F$28252,Sheet1!$I$5:$I$28252,$B31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31" s="32">
        <f>SUMIFS(Sheet1!$F$5:$F$28252,Sheet1!$I$5:$I$28252,$B31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31" s="32">
        <f>SUMIFS(Sheet1!$F$5:$F$28252,Sheet1!$I$5:$I$28252,$B31,Sheet1!$L$5:$L$28252,$B$2,Sheet1!$E$5:$E$28252,"*调拨*")</f>
        <v>0</v>
      </c>
      <c r="N31" s="32">
        <f>SUMIFS(Sheet1!$F$5:$F$28252,Sheet1!$I$5:$I$28252,$B31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31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31" s="32">
        <f t="shared" si="0"/>
        <v>13435.8</v>
      </c>
      <c r="P31" s="32">
        <f>SUMIFS(Sheet1!$F$5:$F$28252,Sheet1!$I$5:$I$28252,$B31,Sheet1!$L$5:$L$28252,$B$2)</f>
        <v>37666.81</v>
      </c>
      <c r="Q31" s="32">
        <f>SUMIFS(Sheet1!$G$5:$G$28252,Sheet1!$I$5:$I$28252,$B31,Sheet1!$L$5:$L$28252,$B$2,Sheet1!$D$5:$D$28252,"水费",Sheet1!$E$5:$E$28252,"&lt;&gt;*调拨*")+SUMIFS(Sheet1!$G$5:$G$28252,Sheet1!$I$5:$I$28252,$B31,Sheet1!$L$5:$L$28252,$B$2,Sheet1!$E$5:$E$28252,"*水费*",Sheet1!$D$5:$D$28252,"&lt;&gt;水费",Sheet1!$E$5:$E$28252,"&lt;&gt;*调拨*")</f>
        <v>0</v>
      </c>
      <c r="R31" s="32">
        <f>SUMIFS(Sheet1!$G$5:$G$28252,Sheet1!$I$5:$I$28252,$B31,Sheet1!$L$5:$L$28252,$B$2,Sheet1!$D$5:$D$28252,"电费",Sheet1!$E$5:$E$28252,"&lt;&gt;*调拨*")+SUMIFS(Sheet1!$G$5:$G$28252,Sheet1!$I$5:$I$28252,$B31,Sheet1!$L$5:$L$28252,$B$2,Sheet1!$E$5:$E$28252,"*电费*",Sheet1!$D$5:$D$28252,"&lt;&gt;电费",Sheet1!$E$5:$E$28252,"&lt;&gt;*调拨*")</f>
        <v>0</v>
      </c>
      <c r="S31" s="32">
        <f>SUMIFS(Sheet1!$G$5:$G$28252,Sheet1!$I$5:$I$28252,$B31,Sheet1!$L$5:$L$28252,$B$2,Sheet1!$D$5:$D$28252,"房租",Sheet1!$E$5:$E$28252,"&lt;&gt;*调拨*")+SUMIFS(Sheet1!$G$5:$G$28252,Sheet1!$I$5:$I$28252,$B31,Sheet1!$L$5:$L$28252,$B$2,Sheet1!$E$5:$E$28252,"*房租*",Sheet1!$D$5:$D$28252,"&lt;&gt;房租",Sheet1!$E$5:$E$28252,"&lt;&gt;*调拨*")</f>
        <v>0</v>
      </c>
      <c r="T31" s="32">
        <f>SUMIFS(Sheet1!$G$5:$G$28252,Sheet1!$I$5:$I$28252,$B31,Sheet1!$L$5:$L$28252,$B$2,Sheet1!$E$5:$E$28252,"*调拨*")</f>
        <v>0</v>
      </c>
      <c r="U31" s="32">
        <f>SUMIFS(Sheet1!$G$5:$G$28252,Sheet1!$I$5:$I$28252,$B31,Sheet1!$L$5:$L$28252,$B$2,Sheet1!$D$5:$D$28252,"内部转款",Sheet1!$E$5:$E$28252,"&lt;&gt;*调拨*",Sheet1!$E$5:$E$28252,"&lt;&gt;*水费*",Sheet1!$E$5:$E$28252,"&lt;&gt;*电费*",Sheet1!$E$5:$E$28252,"&lt;&gt;*房租*")+SUMIFS(Sheet1!$G$5:$G$28252,Sheet1!$I$5:$I$28252,$B31,Sheet1!$L$5:$L$28252,$B$2,Sheet1!$D$5:$D$28252,"内部转账",Sheet1!$E$5:$E$28252,"&lt;&gt;*调拨*",Sheet1!$E$5:$E$28252,"&lt;&gt;*水费*",Sheet1!$E$5:$E$28252,"&lt;&gt;*电费*",Sheet1!$E$5:$E$28252,"&lt;&gt;*房租*")</f>
        <v>0</v>
      </c>
      <c r="V31" s="32">
        <f t="shared" si="1"/>
        <v>6180.82</v>
      </c>
      <c r="W31" s="32">
        <f>SUMIFS(Sheet1!$G$5:$G$28252,Sheet1!$I$5:$I$28252,$B31,Sheet1!$L$5:$L$28252,$B$2)</f>
        <v>6180.82</v>
      </c>
      <c r="X31" s="32">
        <f t="shared" si="2"/>
        <v>31485.99</v>
      </c>
    </row>
    <row r="32" ht="16.5" spans="1:24">
      <c r="A32" s="30">
        <v>27</v>
      </c>
      <c r="B32" s="31" t="s">
        <v>82</v>
      </c>
      <c r="C32" s="32">
        <f>SUMIFS(Sheet1!$F$5:$F$28252,Sheet1!$I$5:$I$28252,$B32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3757.78</v>
      </c>
      <c r="D32" s="32">
        <f>SUMIFS(Sheet1!$F$5:$F$28252,Sheet1!$I$5:$I$28252,$B32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32" s="32">
        <f>SUMIFS(Sheet1!$F$5:$F$28252,Sheet1!$I$5:$I$28252,$B32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32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32" s="32">
        <f>SUMIFS(Sheet1!$F$5:$F$28252,Sheet1!$I$5:$I$28252,$B32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32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32" s="32">
        <f>SUMIFS(Sheet1!$F$5:$F$28252,Sheet1!$I$5:$I$28252,$B32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32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32" s="32">
        <f>SUMIFS(Sheet1!$F$5:$F$28252,Sheet1!$I$5:$I$28252,$B32,Sheet1!$L$5:$L$28252,$B$2,Sheet1!$D$5:$D$28252,"美团",Sheet1!$E$5:$E$28252,"&lt;&gt;*调拨*",Sheet1!$E$5:$E$28252,"&lt;&gt;*抖音*")+SUMIFS(Sheet1!$F$5:$F$28252,Sheet1!$I$5:$I$28252,$B32,Sheet1!$L$5:$L$28252,$B$2,Sheet1!$E$5:$E$28252,"*美团*",Sheet1!$D$5:$D$28252,"&lt;&gt;美团",Sheet1!$E$5:$E$28252,"&lt;&gt;*调拨*",Sheet1!$E$5:$E$28252,"&lt;&gt;*抖音*")</f>
        <v>0</v>
      </c>
      <c r="I32" s="32">
        <f>SUMIFS(Sheet1!$F$5:$F$28252,Sheet1!$I$5:$I$28252,$B32,Sheet1!$L$5:$L$28252,$B$2,Sheet1!$E$5:$E$28252,"*饿了么*",Sheet1!$E$5:$E$28252,"&lt;&gt;*调拨*",Sheet1!$E$5:$E$28252,"&lt;&gt;*抖音*",Sheet1!$E$5:$E$28252,"&lt;&gt;*美团*",Sheet1!$D$5:$D$28252,"&lt;&gt;美团")</f>
        <v>0</v>
      </c>
      <c r="J32" s="32">
        <f>SUMIFS(Sheet1!$F$5:$F$28252,Sheet1!$I$5:$I$28252,$B32,Sheet1!$L$5:$L$28252,$B$2,Sheet1!$E$5:$E$28252,"*抖音*",Sheet1!$E$5:$E$28252,"&lt;&gt;*调拨*")</f>
        <v>0</v>
      </c>
      <c r="K32" s="32">
        <f>SUMIFS(Sheet1!$F$5:$F$28252,Sheet1!$I$5:$I$28252,$B32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32" s="32">
        <f>SUMIFS(Sheet1!$F$5:$F$28252,Sheet1!$I$5:$I$28252,$B32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32" s="32">
        <f>SUMIFS(Sheet1!$F$5:$F$28252,Sheet1!$I$5:$I$28252,$B32,Sheet1!$L$5:$L$28252,$B$2,Sheet1!$E$5:$E$28252,"*调拨*")</f>
        <v>0</v>
      </c>
      <c r="N32" s="32">
        <f>SUMIFS(Sheet1!$F$5:$F$28252,Sheet1!$I$5:$I$28252,$B32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32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32" s="32">
        <f t="shared" si="0"/>
        <v>163</v>
      </c>
      <c r="P32" s="32">
        <f>SUMIFS(Sheet1!$F$5:$F$28252,Sheet1!$I$5:$I$28252,$B32,Sheet1!$L$5:$L$28252,$B$2)</f>
        <v>3920.78</v>
      </c>
      <c r="Q32" s="32">
        <f>SUMIFS(Sheet1!$G$5:$G$28252,Sheet1!$I$5:$I$28252,$B32,Sheet1!$L$5:$L$28252,$B$2,Sheet1!$D$5:$D$28252,"水费",Sheet1!$E$5:$E$28252,"&lt;&gt;*调拨*")+SUMIFS(Sheet1!$G$5:$G$28252,Sheet1!$I$5:$I$28252,$B32,Sheet1!$L$5:$L$28252,$B$2,Sheet1!$E$5:$E$28252,"*水费*",Sheet1!$D$5:$D$28252,"&lt;&gt;水费",Sheet1!$E$5:$E$28252,"&lt;&gt;*调拨*")</f>
        <v>0</v>
      </c>
      <c r="R32" s="32">
        <f>SUMIFS(Sheet1!$G$5:$G$28252,Sheet1!$I$5:$I$28252,$B32,Sheet1!$L$5:$L$28252,$B$2,Sheet1!$D$5:$D$28252,"电费",Sheet1!$E$5:$E$28252,"&lt;&gt;*调拨*")+SUMIFS(Sheet1!$G$5:$G$28252,Sheet1!$I$5:$I$28252,$B32,Sheet1!$L$5:$L$28252,$B$2,Sheet1!$E$5:$E$28252,"*电费*",Sheet1!$D$5:$D$28252,"&lt;&gt;电费",Sheet1!$E$5:$E$28252,"&lt;&gt;*调拨*")</f>
        <v>0</v>
      </c>
      <c r="S32" s="32">
        <f>SUMIFS(Sheet1!$G$5:$G$28252,Sheet1!$I$5:$I$28252,$B32,Sheet1!$L$5:$L$28252,$B$2,Sheet1!$D$5:$D$28252,"房租",Sheet1!$E$5:$E$28252,"&lt;&gt;*调拨*")+SUMIFS(Sheet1!$G$5:$G$28252,Sheet1!$I$5:$I$28252,$B32,Sheet1!$L$5:$L$28252,$B$2,Sheet1!$E$5:$E$28252,"*房租*",Sheet1!$D$5:$D$28252,"&lt;&gt;房租",Sheet1!$E$5:$E$28252,"&lt;&gt;*调拨*")</f>
        <v>0</v>
      </c>
      <c r="T32" s="32">
        <f>SUMIFS(Sheet1!$G$5:$G$28252,Sheet1!$I$5:$I$28252,$B32,Sheet1!$L$5:$L$28252,$B$2,Sheet1!$E$5:$E$28252,"*调拨*")</f>
        <v>0</v>
      </c>
      <c r="U32" s="32">
        <f>SUMIFS(Sheet1!$G$5:$G$28252,Sheet1!$I$5:$I$28252,$B32,Sheet1!$L$5:$L$28252,$B$2,Sheet1!$D$5:$D$28252,"内部转款",Sheet1!$E$5:$E$28252,"&lt;&gt;*调拨*",Sheet1!$E$5:$E$28252,"&lt;&gt;*水费*",Sheet1!$E$5:$E$28252,"&lt;&gt;*电费*",Sheet1!$E$5:$E$28252,"&lt;&gt;*房租*")+SUMIFS(Sheet1!$G$5:$G$28252,Sheet1!$I$5:$I$28252,$B32,Sheet1!$L$5:$L$28252,$B$2,Sheet1!$D$5:$D$28252,"内部转账",Sheet1!$E$5:$E$28252,"&lt;&gt;*调拨*",Sheet1!$E$5:$E$28252,"&lt;&gt;*水费*",Sheet1!$E$5:$E$28252,"&lt;&gt;*电费*",Sheet1!$E$5:$E$28252,"&lt;&gt;*房租*")</f>
        <v>0</v>
      </c>
      <c r="V32" s="32">
        <f t="shared" si="1"/>
        <v>4521.65</v>
      </c>
      <c r="W32" s="32">
        <f>SUMIFS(Sheet1!$G$5:$G$28252,Sheet1!$I$5:$I$28252,$B32,Sheet1!$L$5:$L$28252,$B$2)</f>
        <v>4521.65</v>
      </c>
      <c r="X32" s="32">
        <f t="shared" si="2"/>
        <v>-600.869999999999</v>
      </c>
    </row>
    <row r="33" ht="16.5" spans="1:24">
      <c r="A33" s="30">
        <v>28</v>
      </c>
      <c r="B33" s="31" t="s">
        <v>87</v>
      </c>
      <c r="C33" s="32">
        <f>SUMIFS(Sheet1!$F$5:$F$28252,Sheet1!$I$5:$I$28252,$B33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5543.6</v>
      </c>
      <c r="D33" s="32">
        <f>SUMIFS(Sheet1!$F$5:$F$28252,Sheet1!$I$5:$I$28252,$B33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33" s="32">
        <f>SUMIFS(Sheet1!$F$5:$F$28252,Sheet1!$I$5:$I$28252,$B33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33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6793.13</v>
      </c>
      <c r="F33" s="32">
        <f>SUMIFS(Sheet1!$F$5:$F$28252,Sheet1!$I$5:$I$28252,$B33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33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33" s="32">
        <f>SUMIFS(Sheet1!$F$5:$F$28252,Sheet1!$I$5:$I$28252,$B33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33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33" s="32">
        <f>SUMIFS(Sheet1!$F$5:$F$28252,Sheet1!$I$5:$I$28252,$B33,Sheet1!$L$5:$L$28252,$B$2,Sheet1!$D$5:$D$28252,"美团",Sheet1!$E$5:$E$28252,"&lt;&gt;*调拨*",Sheet1!$E$5:$E$28252,"&lt;&gt;*抖音*")+SUMIFS(Sheet1!$F$5:$F$28252,Sheet1!$I$5:$I$28252,$B33,Sheet1!$L$5:$L$28252,$B$2,Sheet1!$E$5:$E$28252,"*美团*",Sheet1!$D$5:$D$28252,"&lt;&gt;美团",Sheet1!$E$5:$E$28252,"&lt;&gt;*调拨*",Sheet1!$E$5:$E$28252,"&lt;&gt;*抖音*")</f>
        <v>0</v>
      </c>
      <c r="I33" s="32">
        <f>SUMIFS(Sheet1!$F$5:$F$28252,Sheet1!$I$5:$I$28252,$B33,Sheet1!$L$5:$L$28252,$B$2,Sheet1!$E$5:$E$28252,"*饿了么*",Sheet1!$E$5:$E$28252,"&lt;&gt;*调拨*",Sheet1!$E$5:$E$28252,"&lt;&gt;*抖音*",Sheet1!$E$5:$E$28252,"&lt;&gt;*美团*",Sheet1!$D$5:$D$28252,"&lt;&gt;美团")</f>
        <v>0</v>
      </c>
      <c r="J33" s="32">
        <f>SUMIFS(Sheet1!$F$5:$F$28252,Sheet1!$I$5:$I$28252,$B33,Sheet1!$L$5:$L$28252,$B$2,Sheet1!$E$5:$E$28252,"*抖音*",Sheet1!$E$5:$E$28252,"&lt;&gt;*调拨*")</f>
        <v>0</v>
      </c>
      <c r="K33" s="32">
        <f>SUMIFS(Sheet1!$F$5:$F$28252,Sheet1!$I$5:$I$28252,$B33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33" s="32">
        <f>SUMIFS(Sheet1!$F$5:$F$28252,Sheet1!$I$5:$I$28252,$B33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33" s="32">
        <f>SUMIFS(Sheet1!$F$5:$F$28252,Sheet1!$I$5:$I$28252,$B33,Sheet1!$L$5:$L$28252,$B$2,Sheet1!$E$5:$E$28252,"*调拨*")</f>
        <v>0</v>
      </c>
      <c r="N33" s="32">
        <f>SUMIFS(Sheet1!$F$5:$F$28252,Sheet1!$I$5:$I$28252,$B33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33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33" s="32">
        <f t="shared" si="0"/>
        <v>0</v>
      </c>
      <c r="P33" s="32">
        <f>SUMIFS(Sheet1!$F$5:$F$28252,Sheet1!$I$5:$I$28252,$B33,Sheet1!$L$5:$L$28252,$B$2)</f>
        <v>12336.73</v>
      </c>
      <c r="Q33" s="32">
        <f>SUMIFS(Sheet1!$G$5:$G$28252,Sheet1!$I$5:$I$28252,$B33,Sheet1!$L$5:$L$28252,$B$2,Sheet1!$D$5:$D$28252,"水费",Sheet1!$E$5:$E$28252,"&lt;&gt;*调拨*")+SUMIFS(Sheet1!$G$5:$G$28252,Sheet1!$I$5:$I$28252,$B33,Sheet1!$L$5:$L$28252,$B$2,Sheet1!$E$5:$E$28252,"*水费*",Sheet1!$D$5:$D$28252,"&lt;&gt;水费",Sheet1!$E$5:$E$28252,"&lt;&gt;*调拨*")</f>
        <v>0</v>
      </c>
      <c r="R33" s="32">
        <f>SUMIFS(Sheet1!$G$5:$G$28252,Sheet1!$I$5:$I$28252,$B33,Sheet1!$L$5:$L$28252,$B$2,Sheet1!$D$5:$D$28252,"电费",Sheet1!$E$5:$E$28252,"&lt;&gt;*调拨*")+SUMIFS(Sheet1!$G$5:$G$28252,Sheet1!$I$5:$I$28252,$B33,Sheet1!$L$5:$L$28252,$B$2,Sheet1!$E$5:$E$28252,"*电费*",Sheet1!$D$5:$D$28252,"&lt;&gt;电费",Sheet1!$E$5:$E$28252,"&lt;&gt;*调拨*")</f>
        <v>0</v>
      </c>
      <c r="S33" s="32">
        <f>SUMIFS(Sheet1!$G$5:$G$28252,Sheet1!$I$5:$I$28252,$B33,Sheet1!$L$5:$L$28252,$B$2,Sheet1!$D$5:$D$28252,"房租",Sheet1!$E$5:$E$28252,"&lt;&gt;*调拨*")+SUMIFS(Sheet1!$G$5:$G$28252,Sheet1!$I$5:$I$28252,$B33,Sheet1!$L$5:$L$28252,$B$2,Sheet1!$E$5:$E$28252,"*房租*",Sheet1!$D$5:$D$28252,"&lt;&gt;房租",Sheet1!$E$5:$E$28252,"&lt;&gt;*调拨*")</f>
        <v>0</v>
      </c>
      <c r="T33" s="32">
        <f>SUMIFS(Sheet1!$G$5:$G$28252,Sheet1!$I$5:$I$28252,$B33,Sheet1!$L$5:$L$28252,$B$2,Sheet1!$E$5:$E$28252,"*调拨*")</f>
        <v>0</v>
      </c>
      <c r="U33" s="32">
        <f>SUMIFS(Sheet1!$G$5:$G$28252,Sheet1!$I$5:$I$28252,$B33,Sheet1!$L$5:$L$28252,$B$2,Sheet1!$D$5:$D$28252,"内部转款",Sheet1!$E$5:$E$28252,"&lt;&gt;*调拨*",Sheet1!$E$5:$E$28252,"&lt;&gt;*水费*",Sheet1!$E$5:$E$28252,"&lt;&gt;*电费*",Sheet1!$E$5:$E$28252,"&lt;&gt;*房租*")+SUMIFS(Sheet1!$G$5:$G$28252,Sheet1!$I$5:$I$28252,$B33,Sheet1!$L$5:$L$28252,$B$2,Sheet1!$D$5:$D$28252,"内部转账",Sheet1!$E$5:$E$28252,"&lt;&gt;*调拨*",Sheet1!$E$5:$E$28252,"&lt;&gt;*水费*",Sheet1!$E$5:$E$28252,"&lt;&gt;*电费*",Sheet1!$E$5:$E$28252,"&lt;&gt;*房租*")</f>
        <v>0</v>
      </c>
      <c r="V33" s="32">
        <f t="shared" si="1"/>
        <v>7182.02</v>
      </c>
      <c r="W33" s="32">
        <f>SUMIFS(Sheet1!$G$5:$G$28252,Sheet1!$I$5:$I$28252,$B33,Sheet1!$L$5:$L$28252,$B$2)</f>
        <v>7182.02</v>
      </c>
      <c r="X33" s="32">
        <f t="shared" si="2"/>
        <v>5154.71</v>
      </c>
    </row>
    <row r="34" ht="16.5" spans="1:24">
      <c r="A34" s="30">
        <v>29</v>
      </c>
      <c r="B34" s="31" t="s">
        <v>105</v>
      </c>
      <c r="C34" s="32">
        <f>SUMIFS(Sheet1!$F$5:$F$28252,Sheet1!$I$5:$I$28252,$B34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D34" s="32">
        <f>SUMIFS(Sheet1!$F$5:$F$28252,Sheet1!$I$5:$I$28252,$B34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34" s="32">
        <f>SUMIFS(Sheet1!$F$5:$F$28252,Sheet1!$I$5:$I$28252,$B34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34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34" s="32">
        <f>SUMIFS(Sheet1!$F$5:$F$28252,Sheet1!$I$5:$I$28252,$B34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34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34" s="32">
        <f>SUMIFS(Sheet1!$F$5:$F$28252,Sheet1!$I$5:$I$28252,$B34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34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34" s="32">
        <f>SUMIFS(Sheet1!$F$5:$F$28252,Sheet1!$I$5:$I$28252,$B34,Sheet1!$L$5:$L$28252,$B$2,Sheet1!$D$5:$D$28252,"美团",Sheet1!$E$5:$E$28252,"&lt;&gt;*调拨*",Sheet1!$E$5:$E$28252,"&lt;&gt;*抖音*")+SUMIFS(Sheet1!$F$5:$F$28252,Sheet1!$I$5:$I$28252,$B34,Sheet1!$L$5:$L$28252,$B$2,Sheet1!$E$5:$E$28252,"*美团*",Sheet1!$D$5:$D$28252,"&lt;&gt;美团",Sheet1!$E$5:$E$28252,"&lt;&gt;*调拨*",Sheet1!$E$5:$E$28252,"&lt;&gt;*抖音*")</f>
        <v>0</v>
      </c>
      <c r="I34" s="32">
        <f>SUMIFS(Sheet1!$F$5:$F$28252,Sheet1!$I$5:$I$28252,$B34,Sheet1!$L$5:$L$28252,$B$2,Sheet1!$E$5:$E$28252,"*饿了么*",Sheet1!$E$5:$E$28252,"&lt;&gt;*调拨*",Sheet1!$E$5:$E$28252,"&lt;&gt;*抖音*",Sheet1!$E$5:$E$28252,"&lt;&gt;*美团*",Sheet1!$D$5:$D$28252,"&lt;&gt;美团")</f>
        <v>0</v>
      </c>
      <c r="J34" s="32">
        <f>SUMIFS(Sheet1!$F$5:$F$28252,Sheet1!$I$5:$I$28252,$B34,Sheet1!$L$5:$L$28252,$B$2,Sheet1!$E$5:$E$28252,"*抖音*",Sheet1!$E$5:$E$28252,"&lt;&gt;*调拨*")</f>
        <v>0</v>
      </c>
      <c r="K34" s="32">
        <f>SUMIFS(Sheet1!$F$5:$F$28252,Sheet1!$I$5:$I$28252,$B34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34" s="32">
        <f>SUMIFS(Sheet1!$F$5:$F$28252,Sheet1!$I$5:$I$28252,$B34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34" s="32">
        <f>SUMIFS(Sheet1!$F$5:$F$28252,Sheet1!$I$5:$I$28252,$B34,Sheet1!$L$5:$L$28252,$B$2,Sheet1!$E$5:$E$28252,"*调拨*")</f>
        <v>0</v>
      </c>
      <c r="N34" s="32">
        <f>SUMIFS(Sheet1!$F$5:$F$28252,Sheet1!$I$5:$I$28252,$B34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34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34" s="32">
        <f t="shared" si="0"/>
        <v>0</v>
      </c>
      <c r="P34" s="32">
        <f>SUMIFS(Sheet1!$F$5:$F$28252,Sheet1!$I$5:$I$28252,$B34,Sheet1!$L$5:$L$28252,$B$2)</f>
        <v>0</v>
      </c>
      <c r="Q34" s="32">
        <f>SUMIFS(Sheet1!$G$5:$G$28252,Sheet1!$I$5:$I$28252,$B34,Sheet1!$L$5:$L$28252,$B$2,Sheet1!$D$5:$D$28252,"水费",Sheet1!$E$5:$E$28252,"&lt;&gt;*调拨*")+SUMIFS(Sheet1!$G$5:$G$28252,Sheet1!$I$5:$I$28252,$B34,Sheet1!$L$5:$L$28252,$B$2,Sheet1!$E$5:$E$28252,"*水费*",Sheet1!$D$5:$D$28252,"&lt;&gt;水费",Sheet1!$E$5:$E$28252,"&lt;&gt;*调拨*")</f>
        <v>0</v>
      </c>
      <c r="R34" s="32">
        <f>SUMIFS(Sheet1!$G$5:$G$28252,Sheet1!$I$5:$I$28252,$B34,Sheet1!$L$5:$L$28252,$B$2,Sheet1!$D$5:$D$28252,"电费",Sheet1!$E$5:$E$28252,"&lt;&gt;*调拨*")+SUMIFS(Sheet1!$G$5:$G$28252,Sheet1!$I$5:$I$28252,$B34,Sheet1!$L$5:$L$28252,$B$2,Sheet1!$E$5:$E$28252,"*电费*",Sheet1!$D$5:$D$28252,"&lt;&gt;电费",Sheet1!$E$5:$E$28252,"&lt;&gt;*调拨*")</f>
        <v>0</v>
      </c>
      <c r="S34" s="32">
        <f>SUMIFS(Sheet1!$G$5:$G$28252,Sheet1!$I$5:$I$28252,$B34,Sheet1!$L$5:$L$28252,$B$2,Sheet1!$D$5:$D$28252,"房租",Sheet1!$E$5:$E$28252,"&lt;&gt;*调拨*")+SUMIFS(Sheet1!$G$5:$G$28252,Sheet1!$I$5:$I$28252,$B34,Sheet1!$L$5:$L$28252,$B$2,Sheet1!$E$5:$E$28252,"*房租*",Sheet1!$D$5:$D$28252,"&lt;&gt;房租",Sheet1!$E$5:$E$28252,"&lt;&gt;*调拨*")</f>
        <v>0</v>
      </c>
      <c r="T34" s="32">
        <f>SUMIFS(Sheet1!$G$5:$G$28252,Sheet1!$I$5:$I$28252,$B34,Sheet1!$L$5:$L$28252,$B$2,Sheet1!$E$5:$E$28252,"*调拨*")</f>
        <v>0</v>
      </c>
      <c r="U34" s="32">
        <f>SUMIFS(Sheet1!$G$5:$G$28252,Sheet1!$I$5:$I$28252,$B34,Sheet1!$L$5:$L$28252,$B$2,Sheet1!$D$5:$D$28252,"内部转款",Sheet1!$E$5:$E$28252,"&lt;&gt;*调拨*",Sheet1!$E$5:$E$28252,"&lt;&gt;*水费*",Sheet1!$E$5:$E$28252,"&lt;&gt;*电费*",Sheet1!$E$5:$E$28252,"&lt;&gt;*房租*")+SUMIFS(Sheet1!$G$5:$G$28252,Sheet1!$I$5:$I$28252,$B34,Sheet1!$L$5:$L$28252,$B$2,Sheet1!$D$5:$D$28252,"内部转账",Sheet1!$E$5:$E$28252,"&lt;&gt;*调拨*",Sheet1!$E$5:$E$28252,"&lt;&gt;*水费*",Sheet1!$E$5:$E$28252,"&lt;&gt;*电费*",Sheet1!$E$5:$E$28252,"&lt;&gt;*房租*")</f>
        <v>0</v>
      </c>
      <c r="V34" s="32">
        <f t="shared" si="1"/>
        <v>3404.77</v>
      </c>
      <c r="W34" s="32">
        <f>SUMIFS(Sheet1!$G$5:$G$28252,Sheet1!$I$5:$I$28252,$B34,Sheet1!$L$5:$L$28252,$B$2)</f>
        <v>3404.77</v>
      </c>
      <c r="X34" s="32">
        <f t="shared" si="2"/>
        <v>-3404.77</v>
      </c>
    </row>
    <row r="35" ht="16.5" spans="1:24">
      <c r="A35" s="30">
        <v>30</v>
      </c>
      <c r="B35" s="31" t="s">
        <v>45</v>
      </c>
      <c r="C35" s="32">
        <f>SUMIFS(Sheet1!$F$5:$F$28252,Sheet1!$I$5:$I$28252,$B35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10392.14</v>
      </c>
      <c r="D35" s="32">
        <f>SUMIFS(Sheet1!$F$5:$F$28252,Sheet1!$I$5:$I$28252,$B35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35" s="32">
        <f>SUMIFS(Sheet1!$F$5:$F$28252,Sheet1!$I$5:$I$28252,$B35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35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35" s="32">
        <f>SUMIFS(Sheet1!$F$5:$F$28252,Sheet1!$I$5:$I$28252,$B35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35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35" s="32">
        <f>SUMIFS(Sheet1!$F$5:$F$28252,Sheet1!$I$5:$I$28252,$B35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35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35" s="32">
        <f>SUMIFS(Sheet1!$F$5:$F$28252,Sheet1!$I$5:$I$28252,$B35,Sheet1!$L$5:$L$28252,$B$2,Sheet1!$D$5:$D$28252,"美团",Sheet1!$E$5:$E$28252,"&lt;&gt;*调拨*",Sheet1!$E$5:$E$28252,"&lt;&gt;*抖音*")+SUMIFS(Sheet1!$F$5:$F$28252,Sheet1!$I$5:$I$28252,$B35,Sheet1!$L$5:$L$28252,$B$2,Sheet1!$E$5:$E$28252,"*美团*",Sheet1!$D$5:$D$28252,"&lt;&gt;美团",Sheet1!$E$5:$E$28252,"&lt;&gt;*调拨*",Sheet1!$E$5:$E$28252,"&lt;&gt;*抖音*")</f>
        <v>0</v>
      </c>
      <c r="I35" s="32">
        <f>SUMIFS(Sheet1!$F$5:$F$28252,Sheet1!$I$5:$I$28252,$B35,Sheet1!$L$5:$L$28252,$B$2,Sheet1!$E$5:$E$28252,"*饿了么*",Sheet1!$E$5:$E$28252,"&lt;&gt;*调拨*",Sheet1!$E$5:$E$28252,"&lt;&gt;*抖音*",Sheet1!$E$5:$E$28252,"&lt;&gt;*美团*",Sheet1!$D$5:$D$28252,"&lt;&gt;美团")</f>
        <v>0</v>
      </c>
      <c r="J35" s="32">
        <f>SUMIFS(Sheet1!$F$5:$F$28252,Sheet1!$I$5:$I$28252,$B35,Sheet1!$L$5:$L$28252,$B$2,Sheet1!$E$5:$E$28252,"*抖音*",Sheet1!$E$5:$E$28252,"&lt;&gt;*调拨*")</f>
        <v>0</v>
      </c>
      <c r="K35" s="32">
        <f>SUMIFS(Sheet1!$F$5:$F$28252,Sheet1!$I$5:$I$28252,$B35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35" s="32">
        <f>SUMIFS(Sheet1!$F$5:$F$28252,Sheet1!$I$5:$I$28252,$B35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35" s="32">
        <f>SUMIFS(Sheet1!$F$5:$F$28252,Sheet1!$I$5:$I$28252,$B35,Sheet1!$L$5:$L$28252,$B$2,Sheet1!$E$5:$E$28252,"*调拨*")</f>
        <v>0</v>
      </c>
      <c r="N35" s="32">
        <f>SUMIFS(Sheet1!$F$5:$F$28252,Sheet1!$I$5:$I$28252,$B35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35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35" s="32">
        <f t="shared" si="0"/>
        <v>0</v>
      </c>
      <c r="P35" s="32">
        <f>SUMIFS(Sheet1!$F$5:$F$28252,Sheet1!$I$5:$I$28252,$B35,Sheet1!$L$5:$L$28252,$B$2)</f>
        <v>10392.14</v>
      </c>
      <c r="Q35" s="32">
        <f>SUMIFS(Sheet1!$G$5:$G$28252,Sheet1!$I$5:$I$28252,$B35,Sheet1!$L$5:$L$28252,$B$2,Sheet1!$D$5:$D$28252,"水费",Sheet1!$E$5:$E$28252,"&lt;&gt;*调拨*")+SUMIFS(Sheet1!$G$5:$G$28252,Sheet1!$I$5:$I$28252,$B35,Sheet1!$L$5:$L$28252,$B$2,Sheet1!$E$5:$E$28252,"*水费*",Sheet1!$D$5:$D$28252,"&lt;&gt;水费",Sheet1!$E$5:$E$28252,"&lt;&gt;*调拨*")</f>
        <v>0</v>
      </c>
      <c r="R35" s="32">
        <f>SUMIFS(Sheet1!$G$5:$G$28252,Sheet1!$I$5:$I$28252,$B35,Sheet1!$L$5:$L$28252,$B$2,Sheet1!$D$5:$D$28252,"电费",Sheet1!$E$5:$E$28252,"&lt;&gt;*调拨*")+SUMIFS(Sheet1!$G$5:$G$28252,Sheet1!$I$5:$I$28252,$B35,Sheet1!$L$5:$L$28252,$B$2,Sheet1!$E$5:$E$28252,"*电费*",Sheet1!$D$5:$D$28252,"&lt;&gt;电费",Sheet1!$E$5:$E$28252,"&lt;&gt;*调拨*")</f>
        <v>0</v>
      </c>
      <c r="S35" s="32">
        <f>SUMIFS(Sheet1!$G$5:$G$28252,Sheet1!$I$5:$I$28252,$B35,Sheet1!$L$5:$L$28252,$B$2,Sheet1!$D$5:$D$28252,"房租",Sheet1!$E$5:$E$28252,"&lt;&gt;*调拨*")+SUMIFS(Sheet1!$G$5:$G$28252,Sheet1!$I$5:$I$28252,$B35,Sheet1!$L$5:$L$28252,$B$2,Sheet1!$E$5:$E$28252,"*房租*",Sheet1!$D$5:$D$28252,"&lt;&gt;房租",Sheet1!$E$5:$E$28252,"&lt;&gt;*调拨*")</f>
        <v>24000</v>
      </c>
      <c r="T35" s="32">
        <f>SUMIFS(Sheet1!$G$5:$G$28252,Sheet1!$I$5:$I$28252,$B35,Sheet1!$L$5:$L$28252,$B$2,Sheet1!$E$5:$E$28252,"*调拨*")</f>
        <v>0</v>
      </c>
      <c r="U35" s="32">
        <f>SUMIFS(Sheet1!$G$5:$G$28252,Sheet1!$I$5:$I$28252,$B35,Sheet1!$L$5:$L$28252,$B$2,Sheet1!$D$5:$D$28252,"内部转款",Sheet1!$E$5:$E$28252,"&lt;&gt;*调拨*",Sheet1!$E$5:$E$28252,"&lt;&gt;*水费*",Sheet1!$E$5:$E$28252,"&lt;&gt;*电费*",Sheet1!$E$5:$E$28252,"&lt;&gt;*房租*")+SUMIFS(Sheet1!$G$5:$G$28252,Sheet1!$I$5:$I$28252,$B35,Sheet1!$L$5:$L$28252,$B$2,Sheet1!$D$5:$D$28252,"内部转账",Sheet1!$E$5:$E$28252,"&lt;&gt;*调拨*",Sheet1!$E$5:$E$28252,"&lt;&gt;*水费*",Sheet1!$E$5:$E$28252,"&lt;&gt;*电费*",Sheet1!$E$5:$E$28252,"&lt;&gt;*房租*")</f>
        <v>0</v>
      </c>
      <c r="V35" s="32">
        <f t="shared" si="1"/>
        <v>5233.55</v>
      </c>
      <c r="W35" s="32">
        <f>SUMIFS(Sheet1!$G$5:$G$28252,Sheet1!$I$5:$I$28252,$B35,Sheet1!$L$5:$L$28252,$B$2)</f>
        <v>29233.55</v>
      </c>
      <c r="X35" s="32">
        <f t="shared" si="2"/>
        <v>-18841.41</v>
      </c>
    </row>
    <row r="36" ht="16.5" spans="1:24">
      <c r="A36" s="30">
        <v>31</v>
      </c>
      <c r="B36" s="31" t="s">
        <v>534</v>
      </c>
      <c r="C36" s="32">
        <f>SUMIFS(Sheet1!$F$5:$F$28252,Sheet1!$I$5:$I$28252,$B36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D36" s="32">
        <f>SUMIFS(Sheet1!$F$5:$F$28252,Sheet1!$I$5:$I$28252,$B36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36" s="32">
        <f>SUMIFS(Sheet1!$F$5:$F$28252,Sheet1!$I$5:$I$28252,$B36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36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36" s="32">
        <f>SUMIFS(Sheet1!$F$5:$F$28252,Sheet1!$I$5:$I$28252,$B36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36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36" s="32">
        <f>SUMIFS(Sheet1!$F$5:$F$28252,Sheet1!$I$5:$I$28252,$B36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36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36" s="32">
        <f>SUMIFS(Sheet1!$F$5:$F$28252,Sheet1!$I$5:$I$28252,$B36,Sheet1!$L$5:$L$28252,$B$2,Sheet1!$D$5:$D$28252,"美团",Sheet1!$E$5:$E$28252,"&lt;&gt;*调拨*",Sheet1!$E$5:$E$28252,"&lt;&gt;*抖音*")+SUMIFS(Sheet1!$F$5:$F$28252,Sheet1!$I$5:$I$28252,$B36,Sheet1!$L$5:$L$28252,$B$2,Sheet1!$E$5:$E$28252,"*美团*",Sheet1!$D$5:$D$28252,"&lt;&gt;美团",Sheet1!$E$5:$E$28252,"&lt;&gt;*调拨*",Sheet1!$E$5:$E$28252,"&lt;&gt;*抖音*")</f>
        <v>0</v>
      </c>
      <c r="I36" s="32">
        <f>SUMIFS(Sheet1!$F$5:$F$28252,Sheet1!$I$5:$I$28252,$B36,Sheet1!$L$5:$L$28252,$B$2,Sheet1!$E$5:$E$28252,"*饿了么*",Sheet1!$E$5:$E$28252,"&lt;&gt;*调拨*",Sheet1!$E$5:$E$28252,"&lt;&gt;*抖音*",Sheet1!$E$5:$E$28252,"&lt;&gt;*美团*",Sheet1!$D$5:$D$28252,"&lt;&gt;美团")</f>
        <v>0</v>
      </c>
      <c r="J36" s="32">
        <f>SUMIFS(Sheet1!$F$5:$F$28252,Sheet1!$I$5:$I$28252,$B36,Sheet1!$L$5:$L$28252,$B$2,Sheet1!$E$5:$E$28252,"*抖音*",Sheet1!$E$5:$E$28252,"&lt;&gt;*调拨*")</f>
        <v>0</v>
      </c>
      <c r="K36" s="32">
        <f>SUMIFS(Sheet1!$F$5:$F$28252,Sheet1!$I$5:$I$28252,$B36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36" s="32">
        <f>SUMIFS(Sheet1!$F$5:$F$28252,Sheet1!$I$5:$I$28252,$B36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36" s="32">
        <f>SUMIFS(Sheet1!$F$5:$F$28252,Sheet1!$I$5:$I$28252,$B36,Sheet1!$L$5:$L$28252,$B$2,Sheet1!$E$5:$E$28252,"*调拨*")</f>
        <v>0</v>
      </c>
      <c r="N36" s="32">
        <f>SUMIFS(Sheet1!$F$5:$F$28252,Sheet1!$I$5:$I$28252,$B36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36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36" s="32">
        <f t="shared" si="0"/>
        <v>0</v>
      </c>
      <c r="P36" s="32">
        <f>SUMIFS(Sheet1!$F$5:$F$28252,Sheet1!$I$5:$I$28252,$B36,Sheet1!$L$5:$L$28252,$B$2)</f>
        <v>0</v>
      </c>
      <c r="Q36" s="32">
        <f>SUMIFS(Sheet1!$G$5:$G$28252,Sheet1!$I$5:$I$28252,$B36,Sheet1!$L$5:$L$28252,$B$2,Sheet1!$D$5:$D$28252,"水费",Sheet1!$E$5:$E$28252,"&lt;&gt;*调拨*")+SUMIFS(Sheet1!$G$5:$G$28252,Sheet1!$I$5:$I$28252,$B36,Sheet1!$L$5:$L$28252,$B$2,Sheet1!$E$5:$E$28252,"*水费*",Sheet1!$D$5:$D$28252,"&lt;&gt;水费",Sheet1!$E$5:$E$28252,"&lt;&gt;*调拨*")</f>
        <v>0</v>
      </c>
      <c r="R36" s="32">
        <f>SUMIFS(Sheet1!$G$5:$G$28252,Sheet1!$I$5:$I$28252,$B36,Sheet1!$L$5:$L$28252,$B$2,Sheet1!$D$5:$D$28252,"电费",Sheet1!$E$5:$E$28252,"&lt;&gt;*调拨*")+SUMIFS(Sheet1!$G$5:$G$28252,Sheet1!$I$5:$I$28252,$B36,Sheet1!$L$5:$L$28252,$B$2,Sheet1!$E$5:$E$28252,"*电费*",Sheet1!$D$5:$D$28252,"&lt;&gt;电费",Sheet1!$E$5:$E$28252,"&lt;&gt;*调拨*")</f>
        <v>0</v>
      </c>
      <c r="S36" s="32">
        <f>SUMIFS(Sheet1!$G$5:$G$28252,Sheet1!$I$5:$I$28252,$B36,Sheet1!$L$5:$L$28252,$B$2,Sheet1!$D$5:$D$28252,"房租",Sheet1!$E$5:$E$28252,"&lt;&gt;*调拨*")+SUMIFS(Sheet1!$G$5:$G$28252,Sheet1!$I$5:$I$28252,$B36,Sheet1!$L$5:$L$28252,$B$2,Sheet1!$E$5:$E$28252,"*房租*",Sheet1!$D$5:$D$28252,"&lt;&gt;房租",Sheet1!$E$5:$E$28252,"&lt;&gt;*调拨*")</f>
        <v>0</v>
      </c>
      <c r="T36" s="32">
        <f>SUMIFS(Sheet1!$G$5:$G$28252,Sheet1!$I$5:$I$28252,$B36,Sheet1!$L$5:$L$28252,$B$2,Sheet1!$E$5:$E$28252,"*调拨*")</f>
        <v>0</v>
      </c>
      <c r="U36" s="32">
        <f>SUMIFS(Sheet1!$G$5:$G$28252,Sheet1!$I$5:$I$28252,$B36,Sheet1!$L$5:$L$28252,$B$2,Sheet1!$D$5:$D$28252,"内部转款",Sheet1!$E$5:$E$28252,"&lt;&gt;*调拨*",Sheet1!$E$5:$E$28252,"&lt;&gt;*水费*",Sheet1!$E$5:$E$28252,"&lt;&gt;*电费*",Sheet1!$E$5:$E$28252,"&lt;&gt;*房租*")+SUMIFS(Sheet1!$G$5:$G$28252,Sheet1!$I$5:$I$28252,$B36,Sheet1!$L$5:$L$28252,$B$2,Sheet1!$D$5:$D$28252,"内部转账",Sheet1!$E$5:$E$28252,"&lt;&gt;*调拨*",Sheet1!$E$5:$E$28252,"&lt;&gt;*水费*",Sheet1!$E$5:$E$28252,"&lt;&gt;*电费*",Sheet1!$E$5:$E$28252,"&lt;&gt;*房租*")</f>
        <v>0</v>
      </c>
      <c r="V36" s="32">
        <f t="shared" si="1"/>
        <v>0</v>
      </c>
      <c r="W36" s="32">
        <f>SUMIFS(Sheet1!$G$5:$G$28252,Sheet1!$I$5:$I$28252,$B36,Sheet1!$L$5:$L$28252,$B$2)</f>
        <v>0</v>
      </c>
      <c r="X36" s="32">
        <f t="shared" si="2"/>
        <v>0</v>
      </c>
    </row>
    <row r="37" ht="16.5" spans="1:24">
      <c r="A37" s="30">
        <v>32</v>
      </c>
      <c r="B37" s="31" t="s">
        <v>227</v>
      </c>
      <c r="C37" s="32">
        <f>SUMIFS(Sheet1!$F$5:$F$28252,Sheet1!$I$5:$I$28252,$B37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14970.47</v>
      </c>
      <c r="D37" s="32">
        <f>SUMIFS(Sheet1!$F$5:$F$28252,Sheet1!$I$5:$I$28252,$B37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37" s="32">
        <f>SUMIFS(Sheet1!$F$5:$F$28252,Sheet1!$I$5:$I$28252,$B37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37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8244.73</v>
      </c>
      <c r="F37" s="32">
        <f>SUMIFS(Sheet1!$F$5:$F$28252,Sheet1!$I$5:$I$28252,$B37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37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37" s="32">
        <f>SUMIFS(Sheet1!$F$5:$F$28252,Sheet1!$I$5:$I$28252,$B37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37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37" s="32">
        <f>SUMIFS(Sheet1!$F$5:$F$28252,Sheet1!$I$5:$I$28252,$B37,Sheet1!$L$5:$L$28252,$B$2,Sheet1!$D$5:$D$28252,"美团",Sheet1!$E$5:$E$28252,"&lt;&gt;*调拨*",Sheet1!$E$5:$E$28252,"&lt;&gt;*抖音*")+SUMIFS(Sheet1!$F$5:$F$28252,Sheet1!$I$5:$I$28252,$B37,Sheet1!$L$5:$L$28252,$B$2,Sheet1!$E$5:$E$28252,"*美团*",Sheet1!$D$5:$D$28252,"&lt;&gt;美团",Sheet1!$E$5:$E$28252,"&lt;&gt;*调拨*",Sheet1!$E$5:$E$28252,"&lt;&gt;*抖音*")</f>
        <v>0</v>
      </c>
      <c r="I37" s="32">
        <f>SUMIFS(Sheet1!$F$5:$F$28252,Sheet1!$I$5:$I$28252,$B37,Sheet1!$L$5:$L$28252,$B$2,Sheet1!$E$5:$E$28252,"*饿了么*",Sheet1!$E$5:$E$28252,"&lt;&gt;*调拨*",Sheet1!$E$5:$E$28252,"&lt;&gt;*抖音*",Sheet1!$E$5:$E$28252,"&lt;&gt;*美团*",Sheet1!$D$5:$D$28252,"&lt;&gt;美团")</f>
        <v>0</v>
      </c>
      <c r="J37" s="32">
        <f>SUMIFS(Sheet1!$F$5:$F$28252,Sheet1!$I$5:$I$28252,$B37,Sheet1!$L$5:$L$28252,$B$2,Sheet1!$E$5:$E$28252,"*抖音*",Sheet1!$E$5:$E$28252,"&lt;&gt;*调拨*")</f>
        <v>0</v>
      </c>
      <c r="K37" s="32">
        <f>SUMIFS(Sheet1!$F$5:$F$28252,Sheet1!$I$5:$I$28252,$B37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37" s="32">
        <f>SUMIFS(Sheet1!$F$5:$F$28252,Sheet1!$I$5:$I$28252,$B37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37" s="32">
        <f>SUMIFS(Sheet1!$F$5:$F$28252,Sheet1!$I$5:$I$28252,$B37,Sheet1!$L$5:$L$28252,$B$2,Sheet1!$E$5:$E$28252,"*调拨*")</f>
        <v>0</v>
      </c>
      <c r="N37" s="32">
        <f>SUMIFS(Sheet1!$F$5:$F$28252,Sheet1!$I$5:$I$28252,$B37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37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37" s="32">
        <f t="shared" si="0"/>
        <v>0</v>
      </c>
      <c r="P37" s="32">
        <f>SUMIFS(Sheet1!$F$5:$F$28252,Sheet1!$I$5:$I$28252,$B37,Sheet1!$L$5:$L$28252,$B$2)</f>
        <v>23215.2</v>
      </c>
      <c r="Q37" s="32">
        <f>SUMIFS(Sheet1!$G$5:$G$28252,Sheet1!$I$5:$I$28252,$B37,Sheet1!$L$5:$L$28252,$B$2,Sheet1!$D$5:$D$28252,"水费",Sheet1!$E$5:$E$28252,"&lt;&gt;*调拨*")+SUMIFS(Sheet1!$G$5:$G$28252,Sheet1!$I$5:$I$28252,$B37,Sheet1!$L$5:$L$28252,$B$2,Sheet1!$E$5:$E$28252,"*水费*",Sheet1!$D$5:$D$28252,"&lt;&gt;水费",Sheet1!$E$5:$E$28252,"&lt;&gt;*调拨*")</f>
        <v>0</v>
      </c>
      <c r="R37" s="32">
        <f>SUMIFS(Sheet1!$G$5:$G$28252,Sheet1!$I$5:$I$28252,$B37,Sheet1!$L$5:$L$28252,$B$2,Sheet1!$D$5:$D$28252,"电费",Sheet1!$E$5:$E$28252,"&lt;&gt;*调拨*")+SUMIFS(Sheet1!$G$5:$G$28252,Sheet1!$I$5:$I$28252,$B37,Sheet1!$L$5:$L$28252,$B$2,Sheet1!$E$5:$E$28252,"*电费*",Sheet1!$D$5:$D$28252,"&lt;&gt;电费",Sheet1!$E$5:$E$28252,"&lt;&gt;*调拨*")</f>
        <v>0</v>
      </c>
      <c r="S37" s="32">
        <f>SUMIFS(Sheet1!$G$5:$G$28252,Sheet1!$I$5:$I$28252,$B37,Sheet1!$L$5:$L$28252,$B$2,Sheet1!$D$5:$D$28252,"房租",Sheet1!$E$5:$E$28252,"&lt;&gt;*调拨*")+SUMIFS(Sheet1!$G$5:$G$28252,Sheet1!$I$5:$I$28252,$B37,Sheet1!$L$5:$L$28252,$B$2,Sheet1!$E$5:$E$28252,"*房租*",Sheet1!$D$5:$D$28252,"&lt;&gt;房租",Sheet1!$E$5:$E$28252,"&lt;&gt;*调拨*")</f>
        <v>11000</v>
      </c>
      <c r="T37" s="32">
        <f>SUMIFS(Sheet1!$G$5:$G$28252,Sheet1!$I$5:$I$28252,$B37,Sheet1!$L$5:$L$28252,$B$2,Sheet1!$E$5:$E$28252,"*调拨*")</f>
        <v>0</v>
      </c>
      <c r="U37" s="32">
        <f>SUMIFS(Sheet1!$G$5:$G$28252,Sheet1!$I$5:$I$28252,$B37,Sheet1!$L$5:$L$28252,$B$2,Sheet1!$D$5:$D$28252,"内部转款",Sheet1!$E$5:$E$28252,"&lt;&gt;*调拨*",Sheet1!$E$5:$E$28252,"&lt;&gt;*水费*",Sheet1!$E$5:$E$28252,"&lt;&gt;*电费*",Sheet1!$E$5:$E$28252,"&lt;&gt;*房租*")+SUMIFS(Sheet1!$G$5:$G$28252,Sheet1!$I$5:$I$28252,$B37,Sheet1!$L$5:$L$28252,$B$2,Sheet1!$D$5:$D$28252,"内部转账",Sheet1!$E$5:$E$28252,"&lt;&gt;*调拨*",Sheet1!$E$5:$E$28252,"&lt;&gt;*水费*",Sheet1!$E$5:$E$28252,"&lt;&gt;*电费*",Sheet1!$E$5:$E$28252,"&lt;&gt;*房租*")</f>
        <v>0</v>
      </c>
      <c r="V37" s="32">
        <f t="shared" si="1"/>
        <v>8502.6</v>
      </c>
      <c r="W37" s="32">
        <f>SUMIFS(Sheet1!$G$5:$G$28252,Sheet1!$I$5:$I$28252,$B37,Sheet1!$L$5:$L$28252,$B$2)</f>
        <v>19502.6</v>
      </c>
      <c r="X37" s="32">
        <f t="shared" si="2"/>
        <v>3712.6</v>
      </c>
    </row>
    <row r="38" ht="16.5" spans="1:24">
      <c r="A38" s="30">
        <v>33</v>
      </c>
      <c r="B38" s="31" t="s">
        <v>191</v>
      </c>
      <c r="C38" s="32">
        <f>SUMIFS(Sheet1!$F$5:$F$28252,Sheet1!$I$5:$I$28252,$B38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5213.66</v>
      </c>
      <c r="D38" s="32">
        <f>SUMIFS(Sheet1!$F$5:$F$28252,Sheet1!$I$5:$I$28252,$B38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38" s="32">
        <f>SUMIFS(Sheet1!$F$5:$F$28252,Sheet1!$I$5:$I$28252,$B38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38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3065.1</v>
      </c>
      <c r="F38" s="32">
        <f>SUMIFS(Sheet1!$F$5:$F$28252,Sheet1!$I$5:$I$28252,$B38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38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38" s="32">
        <f>SUMIFS(Sheet1!$F$5:$F$28252,Sheet1!$I$5:$I$28252,$B38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38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38" s="32">
        <f>SUMIFS(Sheet1!$F$5:$F$28252,Sheet1!$I$5:$I$28252,$B38,Sheet1!$L$5:$L$28252,$B$2,Sheet1!$D$5:$D$28252,"美团",Sheet1!$E$5:$E$28252,"&lt;&gt;*调拨*",Sheet1!$E$5:$E$28252,"&lt;&gt;*抖音*")+SUMIFS(Sheet1!$F$5:$F$28252,Sheet1!$I$5:$I$28252,$B38,Sheet1!$L$5:$L$28252,$B$2,Sheet1!$E$5:$E$28252,"*美团*",Sheet1!$D$5:$D$28252,"&lt;&gt;美团",Sheet1!$E$5:$E$28252,"&lt;&gt;*调拨*",Sheet1!$E$5:$E$28252,"&lt;&gt;*抖音*")</f>
        <v>0</v>
      </c>
      <c r="I38" s="32">
        <f>SUMIFS(Sheet1!$F$5:$F$28252,Sheet1!$I$5:$I$28252,$B38,Sheet1!$L$5:$L$28252,$B$2,Sheet1!$E$5:$E$28252,"*饿了么*",Sheet1!$E$5:$E$28252,"&lt;&gt;*调拨*",Sheet1!$E$5:$E$28252,"&lt;&gt;*抖音*",Sheet1!$E$5:$E$28252,"&lt;&gt;*美团*",Sheet1!$D$5:$D$28252,"&lt;&gt;美团")</f>
        <v>0</v>
      </c>
      <c r="J38" s="32">
        <f>SUMIFS(Sheet1!$F$5:$F$28252,Sheet1!$I$5:$I$28252,$B38,Sheet1!$L$5:$L$28252,$B$2,Sheet1!$E$5:$E$28252,"*抖音*",Sheet1!$E$5:$E$28252,"&lt;&gt;*调拨*")</f>
        <v>0</v>
      </c>
      <c r="K38" s="32">
        <f>SUMIFS(Sheet1!$F$5:$F$28252,Sheet1!$I$5:$I$28252,$B38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38" s="32">
        <f>SUMIFS(Sheet1!$F$5:$F$28252,Sheet1!$I$5:$I$28252,$B38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38" s="32">
        <f>SUMIFS(Sheet1!$F$5:$F$28252,Sheet1!$I$5:$I$28252,$B38,Sheet1!$L$5:$L$28252,$B$2,Sheet1!$E$5:$E$28252,"*调拨*")</f>
        <v>0</v>
      </c>
      <c r="N38" s="32">
        <f>SUMIFS(Sheet1!$F$5:$F$28252,Sheet1!$I$5:$I$28252,$B38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38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38" s="32">
        <f t="shared" si="0"/>
        <v>51.8000000000011</v>
      </c>
      <c r="P38" s="32">
        <f>SUMIFS(Sheet1!$F$5:$F$28252,Sheet1!$I$5:$I$28252,$B38,Sheet1!$L$5:$L$28252,$B$2)</f>
        <v>8330.56</v>
      </c>
      <c r="Q38" s="32">
        <f>SUMIFS(Sheet1!$G$5:$G$28252,Sheet1!$I$5:$I$28252,$B38,Sheet1!$L$5:$L$28252,$B$2,Sheet1!$D$5:$D$28252,"水费",Sheet1!$E$5:$E$28252,"&lt;&gt;*调拨*")+SUMIFS(Sheet1!$G$5:$G$28252,Sheet1!$I$5:$I$28252,$B38,Sheet1!$L$5:$L$28252,$B$2,Sheet1!$E$5:$E$28252,"*水费*",Sheet1!$D$5:$D$28252,"&lt;&gt;水费",Sheet1!$E$5:$E$28252,"&lt;&gt;*调拨*")</f>
        <v>0</v>
      </c>
      <c r="R38" s="32">
        <f>SUMIFS(Sheet1!$G$5:$G$28252,Sheet1!$I$5:$I$28252,$B38,Sheet1!$L$5:$L$28252,$B$2,Sheet1!$D$5:$D$28252,"电费",Sheet1!$E$5:$E$28252,"&lt;&gt;*调拨*")+SUMIFS(Sheet1!$G$5:$G$28252,Sheet1!$I$5:$I$28252,$B38,Sheet1!$L$5:$L$28252,$B$2,Sheet1!$E$5:$E$28252,"*电费*",Sheet1!$D$5:$D$28252,"&lt;&gt;电费",Sheet1!$E$5:$E$28252,"&lt;&gt;*调拨*")</f>
        <v>0</v>
      </c>
      <c r="S38" s="32">
        <f>SUMIFS(Sheet1!$G$5:$G$28252,Sheet1!$I$5:$I$28252,$B38,Sheet1!$L$5:$L$28252,$B$2,Sheet1!$D$5:$D$28252,"房租",Sheet1!$E$5:$E$28252,"&lt;&gt;*调拨*")+SUMIFS(Sheet1!$G$5:$G$28252,Sheet1!$I$5:$I$28252,$B38,Sheet1!$L$5:$L$28252,$B$2,Sheet1!$E$5:$E$28252,"*房租*",Sheet1!$D$5:$D$28252,"&lt;&gt;房租",Sheet1!$E$5:$E$28252,"&lt;&gt;*调拨*")</f>
        <v>0</v>
      </c>
      <c r="T38" s="32">
        <f>SUMIFS(Sheet1!$G$5:$G$28252,Sheet1!$I$5:$I$28252,$B38,Sheet1!$L$5:$L$28252,$B$2,Sheet1!$E$5:$E$28252,"*调拨*")</f>
        <v>0</v>
      </c>
      <c r="U38" s="32">
        <f>SUMIFS(Sheet1!$G$5:$G$28252,Sheet1!$I$5:$I$28252,$B38,Sheet1!$L$5:$L$28252,$B$2,Sheet1!$D$5:$D$28252,"内部转款",Sheet1!$E$5:$E$28252,"&lt;&gt;*调拨*",Sheet1!$E$5:$E$28252,"&lt;&gt;*水费*",Sheet1!$E$5:$E$28252,"&lt;&gt;*电费*",Sheet1!$E$5:$E$28252,"&lt;&gt;*房租*")+SUMIFS(Sheet1!$G$5:$G$28252,Sheet1!$I$5:$I$28252,$B38,Sheet1!$L$5:$L$28252,$B$2,Sheet1!$D$5:$D$28252,"内部转账",Sheet1!$E$5:$E$28252,"&lt;&gt;*调拨*",Sheet1!$E$5:$E$28252,"&lt;&gt;*水费*",Sheet1!$E$5:$E$28252,"&lt;&gt;*电费*",Sheet1!$E$5:$E$28252,"&lt;&gt;*房租*")</f>
        <v>0</v>
      </c>
      <c r="V38" s="32">
        <f t="shared" si="1"/>
        <v>6167.31</v>
      </c>
      <c r="W38" s="32">
        <f>SUMIFS(Sheet1!$G$5:$G$28252,Sheet1!$I$5:$I$28252,$B38,Sheet1!$L$5:$L$28252,$B$2)</f>
        <v>6167.31</v>
      </c>
      <c r="X38" s="32">
        <f t="shared" si="2"/>
        <v>2163.25</v>
      </c>
    </row>
    <row r="39" ht="16.5" spans="1:24">
      <c r="A39" s="30">
        <v>34</v>
      </c>
      <c r="B39" s="31" t="s">
        <v>64</v>
      </c>
      <c r="C39" s="32">
        <f>SUMIFS(Sheet1!$F$5:$F$28252,Sheet1!$I$5:$I$28252,$B39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13499.83</v>
      </c>
      <c r="D39" s="32">
        <f>SUMIFS(Sheet1!$F$5:$F$28252,Sheet1!$I$5:$I$28252,$B39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39" s="32">
        <f>SUMIFS(Sheet1!$F$5:$F$28252,Sheet1!$I$5:$I$28252,$B39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39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8130.16</v>
      </c>
      <c r="F39" s="32">
        <f>SUMIFS(Sheet1!$F$5:$F$28252,Sheet1!$I$5:$I$28252,$B39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39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39" s="32">
        <f>SUMIFS(Sheet1!$F$5:$F$28252,Sheet1!$I$5:$I$28252,$B39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39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39" s="32">
        <f>SUMIFS(Sheet1!$F$5:$F$28252,Sheet1!$I$5:$I$28252,$B39,Sheet1!$L$5:$L$28252,$B$2,Sheet1!$D$5:$D$28252,"美团",Sheet1!$E$5:$E$28252,"&lt;&gt;*调拨*",Sheet1!$E$5:$E$28252,"&lt;&gt;*抖音*")+SUMIFS(Sheet1!$F$5:$F$28252,Sheet1!$I$5:$I$28252,$B39,Sheet1!$L$5:$L$28252,$B$2,Sheet1!$E$5:$E$28252,"*美团*",Sheet1!$D$5:$D$28252,"&lt;&gt;美团",Sheet1!$E$5:$E$28252,"&lt;&gt;*调拨*",Sheet1!$E$5:$E$28252,"&lt;&gt;*抖音*")</f>
        <v>0</v>
      </c>
      <c r="I39" s="32">
        <f>SUMIFS(Sheet1!$F$5:$F$28252,Sheet1!$I$5:$I$28252,$B39,Sheet1!$L$5:$L$28252,$B$2,Sheet1!$E$5:$E$28252,"*饿了么*",Sheet1!$E$5:$E$28252,"&lt;&gt;*调拨*",Sheet1!$E$5:$E$28252,"&lt;&gt;*抖音*",Sheet1!$E$5:$E$28252,"&lt;&gt;*美团*",Sheet1!$D$5:$D$28252,"&lt;&gt;美团")</f>
        <v>0</v>
      </c>
      <c r="J39" s="32">
        <f>SUMIFS(Sheet1!$F$5:$F$28252,Sheet1!$I$5:$I$28252,$B39,Sheet1!$L$5:$L$28252,$B$2,Sheet1!$E$5:$E$28252,"*抖音*",Sheet1!$E$5:$E$28252,"&lt;&gt;*调拨*")</f>
        <v>0</v>
      </c>
      <c r="K39" s="32">
        <f>SUMIFS(Sheet1!$F$5:$F$28252,Sheet1!$I$5:$I$28252,$B39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39" s="32">
        <f>SUMIFS(Sheet1!$F$5:$F$28252,Sheet1!$I$5:$I$28252,$B39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39" s="32">
        <f>SUMIFS(Sheet1!$F$5:$F$28252,Sheet1!$I$5:$I$28252,$B39,Sheet1!$L$5:$L$28252,$B$2,Sheet1!$E$5:$E$28252,"*调拨*")</f>
        <v>0</v>
      </c>
      <c r="N39" s="32">
        <f>SUMIFS(Sheet1!$F$5:$F$28252,Sheet1!$I$5:$I$28252,$B39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39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39" s="32">
        <f t="shared" si="0"/>
        <v>69.5</v>
      </c>
      <c r="P39" s="32">
        <f>SUMIFS(Sheet1!$F$5:$F$28252,Sheet1!$I$5:$I$28252,$B39,Sheet1!$L$5:$L$28252,$B$2)</f>
        <v>21699.49</v>
      </c>
      <c r="Q39" s="32">
        <f>SUMIFS(Sheet1!$G$5:$G$28252,Sheet1!$I$5:$I$28252,$B39,Sheet1!$L$5:$L$28252,$B$2,Sheet1!$D$5:$D$28252,"水费",Sheet1!$E$5:$E$28252,"&lt;&gt;*调拨*")+SUMIFS(Sheet1!$G$5:$G$28252,Sheet1!$I$5:$I$28252,$B39,Sheet1!$L$5:$L$28252,$B$2,Sheet1!$E$5:$E$28252,"*水费*",Sheet1!$D$5:$D$28252,"&lt;&gt;水费",Sheet1!$E$5:$E$28252,"&lt;&gt;*调拨*")</f>
        <v>0</v>
      </c>
      <c r="R39" s="32">
        <f>SUMIFS(Sheet1!$G$5:$G$28252,Sheet1!$I$5:$I$28252,$B39,Sheet1!$L$5:$L$28252,$B$2,Sheet1!$D$5:$D$28252,"电费",Sheet1!$E$5:$E$28252,"&lt;&gt;*调拨*")+SUMIFS(Sheet1!$G$5:$G$28252,Sheet1!$I$5:$I$28252,$B39,Sheet1!$L$5:$L$28252,$B$2,Sheet1!$E$5:$E$28252,"*电费*",Sheet1!$D$5:$D$28252,"&lt;&gt;电费",Sheet1!$E$5:$E$28252,"&lt;&gt;*调拨*")</f>
        <v>0</v>
      </c>
      <c r="S39" s="32">
        <f>SUMIFS(Sheet1!$G$5:$G$28252,Sheet1!$I$5:$I$28252,$B39,Sheet1!$L$5:$L$28252,$B$2,Sheet1!$D$5:$D$28252,"房租",Sheet1!$E$5:$E$28252,"&lt;&gt;*调拨*")+SUMIFS(Sheet1!$G$5:$G$28252,Sheet1!$I$5:$I$28252,$B39,Sheet1!$L$5:$L$28252,$B$2,Sheet1!$E$5:$E$28252,"*房租*",Sheet1!$D$5:$D$28252,"&lt;&gt;房租",Sheet1!$E$5:$E$28252,"&lt;&gt;*调拨*")</f>
        <v>0</v>
      </c>
      <c r="T39" s="32">
        <f>SUMIFS(Sheet1!$G$5:$G$28252,Sheet1!$I$5:$I$28252,$B39,Sheet1!$L$5:$L$28252,$B$2,Sheet1!$E$5:$E$28252,"*调拨*")</f>
        <v>0</v>
      </c>
      <c r="U39" s="32">
        <f>SUMIFS(Sheet1!$G$5:$G$28252,Sheet1!$I$5:$I$28252,$B39,Sheet1!$L$5:$L$28252,$B$2,Sheet1!$D$5:$D$28252,"内部转款",Sheet1!$E$5:$E$28252,"&lt;&gt;*调拨*",Sheet1!$E$5:$E$28252,"&lt;&gt;*水费*",Sheet1!$E$5:$E$28252,"&lt;&gt;*电费*",Sheet1!$E$5:$E$28252,"&lt;&gt;*房租*")+SUMIFS(Sheet1!$G$5:$G$28252,Sheet1!$I$5:$I$28252,$B39,Sheet1!$L$5:$L$28252,$B$2,Sheet1!$D$5:$D$28252,"内部转账",Sheet1!$E$5:$E$28252,"&lt;&gt;*调拨*",Sheet1!$E$5:$E$28252,"&lt;&gt;*水费*",Sheet1!$E$5:$E$28252,"&lt;&gt;*电费*",Sheet1!$E$5:$E$28252,"&lt;&gt;*房租*")</f>
        <v>0</v>
      </c>
      <c r="V39" s="32">
        <f t="shared" si="1"/>
        <v>8198.36</v>
      </c>
      <c r="W39" s="32">
        <f>SUMIFS(Sheet1!$G$5:$G$28252,Sheet1!$I$5:$I$28252,$B39,Sheet1!$L$5:$L$28252,$B$2)</f>
        <v>8198.36</v>
      </c>
      <c r="X39" s="32">
        <f t="shared" si="2"/>
        <v>13501.13</v>
      </c>
    </row>
    <row r="40" ht="16.5" spans="1:24">
      <c r="A40" s="30">
        <v>35</v>
      </c>
      <c r="B40" s="31" t="s">
        <v>66</v>
      </c>
      <c r="C40" s="32">
        <f>SUMIFS(Sheet1!$F$5:$F$28252,Sheet1!$I$5:$I$28252,$B40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51925.18</v>
      </c>
      <c r="D40" s="32">
        <f>SUMIFS(Sheet1!$F$5:$F$28252,Sheet1!$I$5:$I$28252,$B40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40" s="32">
        <f>SUMIFS(Sheet1!$F$5:$F$28252,Sheet1!$I$5:$I$28252,$B40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40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19365.67</v>
      </c>
      <c r="F40" s="32">
        <f>SUMIFS(Sheet1!$F$5:$F$28252,Sheet1!$I$5:$I$28252,$B40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40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40" s="32">
        <f>SUMIFS(Sheet1!$F$5:$F$28252,Sheet1!$I$5:$I$28252,$B40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40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40" s="32">
        <f>SUMIFS(Sheet1!$F$5:$F$28252,Sheet1!$I$5:$I$28252,$B40,Sheet1!$L$5:$L$28252,$B$2,Sheet1!$D$5:$D$28252,"美团",Sheet1!$E$5:$E$28252,"&lt;&gt;*调拨*",Sheet1!$E$5:$E$28252,"&lt;&gt;*抖音*")+SUMIFS(Sheet1!$F$5:$F$28252,Sheet1!$I$5:$I$28252,$B40,Sheet1!$L$5:$L$28252,$B$2,Sheet1!$E$5:$E$28252,"*美团*",Sheet1!$D$5:$D$28252,"&lt;&gt;美团",Sheet1!$E$5:$E$28252,"&lt;&gt;*调拨*",Sheet1!$E$5:$E$28252,"&lt;&gt;*抖音*")</f>
        <v>0</v>
      </c>
      <c r="I40" s="32">
        <f>SUMIFS(Sheet1!$F$5:$F$28252,Sheet1!$I$5:$I$28252,$B40,Sheet1!$L$5:$L$28252,$B$2,Sheet1!$E$5:$E$28252,"*饿了么*",Sheet1!$E$5:$E$28252,"&lt;&gt;*调拨*",Sheet1!$E$5:$E$28252,"&lt;&gt;*抖音*",Sheet1!$E$5:$E$28252,"&lt;&gt;*美团*",Sheet1!$D$5:$D$28252,"&lt;&gt;美团")</f>
        <v>0</v>
      </c>
      <c r="J40" s="32">
        <f>SUMIFS(Sheet1!$F$5:$F$28252,Sheet1!$I$5:$I$28252,$B40,Sheet1!$L$5:$L$28252,$B$2,Sheet1!$E$5:$E$28252,"*抖音*",Sheet1!$E$5:$E$28252,"&lt;&gt;*调拨*")</f>
        <v>0</v>
      </c>
      <c r="K40" s="32">
        <f>SUMIFS(Sheet1!$F$5:$F$28252,Sheet1!$I$5:$I$28252,$B40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40" s="32">
        <f>SUMIFS(Sheet1!$F$5:$F$28252,Sheet1!$I$5:$I$28252,$B40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40" s="32">
        <f>SUMIFS(Sheet1!$F$5:$F$28252,Sheet1!$I$5:$I$28252,$B40,Sheet1!$L$5:$L$28252,$B$2,Sheet1!$E$5:$E$28252,"*调拨*")</f>
        <v>0</v>
      </c>
      <c r="N40" s="32">
        <f>SUMIFS(Sheet1!$F$5:$F$28252,Sheet1!$I$5:$I$28252,$B40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40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40" s="32">
        <f t="shared" si="0"/>
        <v>73267.98</v>
      </c>
      <c r="P40" s="32">
        <f>SUMIFS(Sheet1!$F$5:$F$28252,Sheet1!$I$5:$I$28252,$B40,Sheet1!$L$5:$L$28252,$B$2)</f>
        <v>144558.83</v>
      </c>
      <c r="Q40" s="32">
        <f>SUMIFS(Sheet1!$G$5:$G$28252,Sheet1!$I$5:$I$28252,$B40,Sheet1!$L$5:$L$28252,$B$2,Sheet1!$D$5:$D$28252,"水费",Sheet1!$E$5:$E$28252,"&lt;&gt;*调拨*")+SUMIFS(Sheet1!$G$5:$G$28252,Sheet1!$I$5:$I$28252,$B40,Sheet1!$L$5:$L$28252,$B$2,Sheet1!$E$5:$E$28252,"*水费*",Sheet1!$D$5:$D$28252,"&lt;&gt;水费",Sheet1!$E$5:$E$28252,"&lt;&gt;*调拨*")</f>
        <v>0</v>
      </c>
      <c r="R40" s="32">
        <f>SUMIFS(Sheet1!$G$5:$G$28252,Sheet1!$I$5:$I$28252,$B40,Sheet1!$L$5:$L$28252,$B$2,Sheet1!$D$5:$D$28252,"电费",Sheet1!$E$5:$E$28252,"&lt;&gt;*调拨*")+SUMIFS(Sheet1!$G$5:$G$28252,Sheet1!$I$5:$I$28252,$B40,Sheet1!$L$5:$L$28252,$B$2,Sheet1!$E$5:$E$28252,"*电费*",Sheet1!$D$5:$D$28252,"&lt;&gt;电费",Sheet1!$E$5:$E$28252,"&lt;&gt;*调拨*")</f>
        <v>0</v>
      </c>
      <c r="S40" s="32">
        <f>SUMIFS(Sheet1!$G$5:$G$28252,Sheet1!$I$5:$I$28252,$B40,Sheet1!$L$5:$L$28252,$B$2,Sheet1!$D$5:$D$28252,"房租",Sheet1!$E$5:$E$28252,"&lt;&gt;*调拨*")+SUMIFS(Sheet1!$G$5:$G$28252,Sheet1!$I$5:$I$28252,$B40,Sheet1!$L$5:$L$28252,$B$2,Sheet1!$E$5:$E$28252,"*房租*",Sheet1!$D$5:$D$28252,"&lt;&gt;房租",Sheet1!$E$5:$E$28252,"&lt;&gt;*调拨*")</f>
        <v>0</v>
      </c>
      <c r="T40" s="32">
        <f>SUMIFS(Sheet1!$G$5:$G$28252,Sheet1!$I$5:$I$28252,$B40,Sheet1!$L$5:$L$28252,$B$2,Sheet1!$E$5:$E$28252,"*调拨*")</f>
        <v>0</v>
      </c>
      <c r="U40" s="32">
        <f>SUMIFS(Sheet1!$G$5:$G$28252,Sheet1!$I$5:$I$28252,$B40,Sheet1!$L$5:$L$28252,$B$2,Sheet1!$D$5:$D$28252,"内部转款",Sheet1!$E$5:$E$28252,"&lt;&gt;*调拨*",Sheet1!$E$5:$E$28252,"&lt;&gt;*水费*",Sheet1!$E$5:$E$28252,"&lt;&gt;*电费*",Sheet1!$E$5:$E$28252,"&lt;&gt;*房租*")+SUMIFS(Sheet1!$G$5:$G$28252,Sheet1!$I$5:$I$28252,$B40,Sheet1!$L$5:$L$28252,$B$2,Sheet1!$D$5:$D$28252,"内部转账",Sheet1!$E$5:$E$28252,"&lt;&gt;*调拨*",Sheet1!$E$5:$E$28252,"&lt;&gt;*水费*",Sheet1!$E$5:$E$28252,"&lt;&gt;*电费*",Sheet1!$E$5:$E$28252,"&lt;&gt;*房租*")</f>
        <v>0</v>
      </c>
      <c r="V40" s="32">
        <f t="shared" si="1"/>
        <v>13261.12</v>
      </c>
      <c r="W40" s="32">
        <f>SUMIFS(Sheet1!$G$5:$G$28252,Sheet1!$I$5:$I$28252,$B40,Sheet1!$L$5:$L$28252,$B$2)</f>
        <v>13261.12</v>
      </c>
      <c r="X40" s="32">
        <f t="shared" si="2"/>
        <v>131297.71</v>
      </c>
    </row>
    <row r="41" ht="16.5" spans="1:24">
      <c r="A41" s="30">
        <v>36</v>
      </c>
      <c r="B41" s="31" t="s">
        <v>213</v>
      </c>
      <c r="C41" s="32">
        <f>SUMIFS(Sheet1!$F$5:$F$28252,Sheet1!$I$5:$I$28252,$B41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9369.15</v>
      </c>
      <c r="D41" s="32">
        <f>SUMIFS(Sheet1!$F$5:$F$28252,Sheet1!$I$5:$I$28252,$B41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41" s="32">
        <f>SUMIFS(Sheet1!$F$5:$F$28252,Sheet1!$I$5:$I$28252,$B41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41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1972.42</v>
      </c>
      <c r="F41" s="32">
        <f>SUMIFS(Sheet1!$F$5:$F$28252,Sheet1!$I$5:$I$28252,$B41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41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41" s="32">
        <f>SUMIFS(Sheet1!$F$5:$F$28252,Sheet1!$I$5:$I$28252,$B41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41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41" s="32">
        <f>SUMIFS(Sheet1!$F$5:$F$28252,Sheet1!$I$5:$I$28252,$B41,Sheet1!$L$5:$L$28252,$B$2,Sheet1!$D$5:$D$28252,"美团",Sheet1!$E$5:$E$28252,"&lt;&gt;*调拨*",Sheet1!$E$5:$E$28252,"&lt;&gt;*抖音*")+SUMIFS(Sheet1!$F$5:$F$28252,Sheet1!$I$5:$I$28252,$B41,Sheet1!$L$5:$L$28252,$B$2,Sheet1!$E$5:$E$28252,"*美团*",Sheet1!$D$5:$D$28252,"&lt;&gt;美团",Sheet1!$E$5:$E$28252,"&lt;&gt;*调拨*",Sheet1!$E$5:$E$28252,"&lt;&gt;*抖音*")</f>
        <v>0</v>
      </c>
      <c r="I41" s="32">
        <f>SUMIFS(Sheet1!$F$5:$F$28252,Sheet1!$I$5:$I$28252,$B41,Sheet1!$L$5:$L$28252,$B$2,Sheet1!$E$5:$E$28252,"*饿了么*",Sheet1!$E$5:$E$28252,"&lt;&gt;*调拨*",Sheet1!$E$5:$E$28252,"&lt;&gt;*抖音*",Sheet1!$E$5:$E$28252,"&lt;&gt;*美团*",Sheet1!$D$5:$D$28252,"&lt;&gt;美团")</f>
        <v>0</v>
      </c>
      <c r="J41" s="32">
        <f>SUMIFS(Sheet1!$F$5:$F$28252,Sheet1!$I$5:$I$28252,$B41,Sheet1!$L$5:$L$28252,$B$2,Sheet1!$E$5:$E$28252,"*抖音*",Sheet1!$E$5:$E$28252,"&lt;&gt;*调拨*")</f>
        <v>0</v>
      </c>
      <c r="K41" s="32">
        <f>SUMIFS(Sheet1!$F$5:$F$28252,Sheet1!$I$5:$I$28252,$B41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41" s="32">
        <f>SUMIFS(Sheet1!$F$5:$F$28252,Sheet1!$I$5:$I$28252,$B41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41" s="32">
        <f>SUMIFS(Sheet1!$F$5:$F$28252,Sheet1!$I$5:$I$28252,$B41,Sheet1!$L$5:$L$28252,$B$2,Sheet1!$E$5:$E$28252,"*调拨*")</f>
        <v>0</v>
      </c>
      <c r="N41" s="32">
        <f>SUMIFS(Sheet1!$F$5:$F$28252,Sheet1!$I$5:$I$28252,$B41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41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41" s="32">
        <f t="shared" si="0"/>
        <v>57.1999999999989</v>
      </c>
      <c r="P41" s="32">
        <f>SUMIFS(Sheet1!$F$5:$F$28252,Sheet1!$I$5:$I$28252,$B41,Sheet1!$L$5:$L$28252,$B$2)</f>
        <v>11398.77</v>
      </c>
      <c r="Q41" s="32">
        <f>SUMIFS(Sheet1!$G$5:$G$28252,Sheet1!$I$5:$I$28252,$B41,Sheet1!$L$5:$L$28252,$B$2,Sheet1!$D$5:$D$28252,"水费",Sheet1!$E$5:$E$28252,"&lt;&gt;*调拨*")+SUMIFS(Sheet1!$G$5:$G$28252,Sheet1!$I$5:$I$28252,$B41,Sheet1!$L$5:$L$28252,$B$2,Sheet1!$E$5:$E$28252,"*水费*",Sheet1!$D$5:$D$28252,"&lt;&gt;水费",Sheet1!$E$5:$E$28252,"&lt;&gt;*调拨*")</f>
        <v>0</v>
      </c>
      <c r="R41" s="32">
        <f>SUMIFS(Sheet1!$G$5:$G$28252,Sheet1!$I$5:$I$28252,$B41,Sheet1!$L$5:$L$28252,$B$2,Sheet1!$D$5:$D$28252,"电费",Sheet1!$E$5:$E$28252,"&lt;&gt;*调拨*")+SUMIFS(Sheet1!$G$5:$G$28252,Sheet1!$I$5:$I$28252,$B41,Sheet1!$L$5:$L$28252,$B$2,Sheet1!$E$5:$E$28252,"*电费*",Sheet1!$D$5:$D$28252,"&lt;&gt;电费",Sheet1!$E$5:$E$28252,"&lt;&gt;*调拨*")</f>
        <v>0</v>
      </c>
      <c r="S41" s="32">
        <f>SUMIFS(Sheet1!$G$5:$G$28252,Sheet1!$I$5:$I$28252,$B41,Sheet1!$L$5:$L$28252,$B$2,Sheet1!$D$5:$D$28252,"房租",Sheet1!$E$5:$E$28252,"&lt;&gt;*调拨*")+SUMIFS(Sheet1!$G$5:$G$28252,Sheet1!$I$5:$I$28252,$B41,Sheet1!$L$5:$L$28252,$B$2,Sheet1!$E$5:$E$28252,"*房租*",Sheet1!$D$5:$D$28252,"&lt;&gt;房租",Sheet1!$E$5:$E$28252,"&lt;&gt;*调拨*")</f>
        <v>0</v>
      </c>
      <c r="T41" s="32">
        <f>SUMIFS(Sheet1!$G$5:$G$28252,Sheet1!$I$5:$I$28252,$B41,Sheet1!$L$5:$L$28252,$B$2,Sheet1!$E$5:$E$28252,"*调拨*")</f>
        <v>0</v>
      </c>
      <c r="U41" s="32">
        <f>SUMIFS(Sheet1!$G$5:$G$28252,Sheet1!$I$5:$I$28252,$B41,Sheet1!$L$5:$L$28252,$B$2,Sheet1!$D$5:$D$28252,"内部转款",Sheet1!$E$5:$E$28252,"&lt;&gt;*调拨*",Sheet1!$E$5:$E$28252,"&lt;&gt;*水费*",Sheet1!$E$5:$E$28252,"&lt;&gt;*电费*",Sheet1!$E$5:$E$28252,"&lt;&gt;*房租*")+SUMIFS(Sheet1!$G$5:$G$28252,Sheet1!$I$5:$I$28252,$B41,Sheet1!$L$5:$L$28252,$B$2,Sheet1!$D$5:$D$28252,"内部转账",Sheet1!$E$5:$E$28252,"&lt;&gt;*调拨*",Sheet1!$E$5:$E$28252,"&lt;&gt;*水费*",Sheet1!$E$5:$E$28252,"&lt;&gt;*电费*",Sheet1!$E$5:$E$28252,"&lt;&gt;*房租*")</f>
        <v>0</v>
      </c>
      <c r="V41" s="32">
        <f t="shared" si="1"/>
        <v>7341.15</v>
      </c>
      <c r="W41" s="32">
        <f>SUMIFS(Sheet1!$G$5:$G$28252,Sheet1!$I$5:$I$28252,$B41,Sheet1!$L$5:$L$28252,$B$2)</f>
        <v>7341.15</v>
      </c>
      <c r="X41" s="32">
        <f t="shared" si="2"/>
        <v>4057.62</v>
      </c>
    </row>
    <row r="42" ht="16.5" spans="1:24">
      <c r="A42" s="30">
        <v>37</v>
      </c>
      <c r="B42" s="31" t="s">
        <v>76</v>
      </c>
      <c r="C42" s="32">
        <f>SUMIFS(Sheet1!$F$5:$F$28252,Sheet1!$I$5:$I$28252,$B42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8236.98</v>
      </c>
      <c r="D42" s="32">
        <f>SUMIFS(Sheet1!$F$5:$F$28252,Sheet1!$I$5:$I$28252,$B42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42" s="32">
        <f>SUMIFS(Sheet1!$F$5:$F$28252,Sheet1!$I$5:$I$28252,$B42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42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7454.4</v>
      </c>
      <c r="F42" s="32">
        <f>SUMIFS(Sheet1!$F$5:$F$28252,Sheet1!$I$5:$I$28252,$B42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42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42" s="32">
        <f>SUMIFS(Sheet1!$F$5:$F$28252,Sheet1!$I$5:$I$28252,$B42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42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42" s="32">
        <f>SUMIFS(Sheet1!$F$5:$F$28252,Sheet1!$I$5:$I$28252,$B42,Sheet1!$L$5:$L$28252,$B$2,Sheet1!$D$5:$D$28252,"美团",Sheet1!$E$5:$E$28252,"&lt;&gt;*调拨*",Sheet1!$E$5:$E$28252,"&lt;&gt;*抖音*")+SUMIFS(Sheet1!$F$5:$F$28252,Sheet1!$I$5:$I$28252,$B42,Sheet1!$L$5:$L$28252,$B$2,Sheet1!$E$5:$E$28252,"*美团*",Sheet1!$D$5:$D$28252,"&lt;&gt;美团",Sheet1!$E$5:$E$28252,"&lt;&gt;*调拨*",Sheet1!$E$5:$E$28252,"&lt;&gt;*抖音*")</f>
        <v>0</v>
      </c>
      <c r="I42" s="32">
        <f>SUMIFS(Sheet1!$F$5:$F$28252,Sheet1!$I$5:$I$28252,$B42,Sheet1!$L$5:$L$28252,$B$2,Sheet1!$E$5:$E$28252,"*饿了么*",Sheet1!$E$5:$E$28252,"&lt;&gt;*调拨*",Sheet1!$E$5:$E$28252,"&lt;&gt;*抖音*",Sheet1!$E$5:$E$28252,"&lt;&gt;*美团*",Sheet1!$D$5:$D$28252,"&lt;&gt;美团")</f>
        <v>5596.89</v>
      </c>
      <c r="J42" s="32">
        <f>SUMIFS(Sheet1!$F$5:$F$28252,Sheet1!$I$5:$I$28252,$B42,Sheet1!$L$5:$L$28252,$B$2,Sheet1!$E$5:$E$28252,"*抖音*",Sheet1!$E$5:$E$28252,"&lt;&gt;*调拨*")</f>
        <v>0</v>
      </c>
      <c r="K42" s="32">
        <f>SUMIFS(Sheet1!$F$5:$F$28252,Sheet1!$I$5:$I$28252,$B42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42" s="32">
        <f>SUMIFS(Sheet1!$F$5:$F$28252,Sheet1!$I$5:$I$28252,$B42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42" s="32">
        <f>SUMIFS(Sheet1!$F$5:$F$28252,Sheet1!$I$5:$I$28252,$B42,Sheet1!$L$5:$L$28252,$B$2,Sheet1!$E$5:$E$28252,"*调拨*")</f>
        <v>0</v>
      </c>
      <c r="N42" s="32">
        <f>SUMIFS(Sheet1!$F$5:$F$28252,Sheet1!$I$5:$I$28252,$B42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42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42" s="32">
        <f t="shared" si="0"/>
        <v>168.170000000002</v>
      </c>
      <c r="P42" s="32">
        <f>SUMIFS(Sheet1!$F$5:$F$28252,Sheet1!$I$5:$I$28252,$B42,Sheet1!$L$5:$L$28252,$B$2)</f>
        <v>21456.44</v>
      </c>
      <c r="Q42" s="32">
        <f>SUMIFS(Sheet1!$G$5:$G$28252,Sheet1!$I$5:$I$28252,$B42,Sheet1!$L$5:$L$28252,$B$2,Sheet1!$D$5:$D$28252,"水费",Sheet1!$E$5:$E$28252,"&lt;&gt;*调拨*")+SUMIFS(Sheet1!$G$5:$G$28252,Sheet1!$I$5:$I$28252,$B42,Sheet1!$L$5:$L$28252,$B$2,Sheet1!$E$5:$E$28252,"*水费*",Sheet1!$D$5:$D$28252,"&lt;&gt;水费",Sheet1!$E$5:$E$28252,"&lt;&gt;*调拨*")</f>
        <v>0</v>
      </c>
      <c r="R42" s="32">
        <f>SUMIFS(Sheet1!$G$5:$G$28252,Sheet1!$I$5:$I$28252,$B42,Sheet1!$L$5:$L$28252,$B$2,Sheet1!$D$5:$D$28252,"电费",Sheet1!$E$5:$E$28252,"&lt;&gt;*调拨*")+SUMIFS(Sheet1!$G$5:$G$28252,Sheet1!$I$5:$I$28252,$B42,Sheet1!$L$5:$L$28252,$B$2,Sheet1!$E$5:$E$28252,"*电费*",Sheet1!$D$5:$D$28252,"&lt;&gt;电费",Sheet1!$E$5:$E$28252,"&lt;&gt;*调拨*")</f>
        <v>0</v>
      </c>
      <c r="S42" s="32">
        <f>SUMIFS(Sheet1!$G$5:$G$28252,Sheet1!$I$5:$I$28252,$B42,Sheet1!$L$5:$L$28252,$B$2,Sheet1!$D$5:$D$28252,"房租",Sheet1!$E$5:$E$28252,"&lt;&gt;*调拨*")+SUMIFS(Sheet1!$G$5:$G$28252,Sheet1!$I$5:$I$28252,$B42,Sheet1!$L$5:$L$28252,$B$2,Sheet1!$E$5:$E$28252,"*房租*",Sheet1!$D$5:$D$28252,"&lt;&gt;房租",Sheet1!$E$5:$E$28252,"&lt;&gt;*调拨*")</f>
        <v>0</v>
      </c>
      <c r="T42" s="32">
        <f>SUMIFS(Sheet1!$G$5:$G$28252,Sheet1!$I$5:$I$28252,$B42,Sheet1!$L$5:$L$28252,$B$2,Sheet1!$E$5:$E$28252,"*调拨*")</f>
        <v>0</v>
      </c>
      <c r="U42" s="32">
        <f>SUMIFS(Sheet1!$G$5:$G$28252,Sheet1!$I$5:$I$28252,$B42,Sheet1!$L$5:$L$28252,$B$2,Sheet1!$D$5:$D$28252,"内部转款",Sheet1!$E$5:$E$28252,"&lt;&gt;*调拨*",Sheet1!$E$5:$E$28252,"&lt;&gt;*水费*",Sheet1!$E$5:$E$28252,"&lt;&gt;*电费*",Sheet1!$E$5:$E$28252,"&lt;&gt;*房租*")+SUMIFS(Sheet1!$G$5:$G$28252,Sheet1!$I$5:$I$28252,$B42,Sheet1!$L$5:$L$28252,$B$2,Sheet1!$D$5:$D$28252,"内部转账",Sheet1!$E$5:$E$28252,"&lt;&gt;*调拨*",Sheet1!$E$5:$E$28252,"&lt;&gt;*水费*",Sheet1!$E$5:$E$28252,"&lt;&gt;*电费*",Sheet1!$E$5:$E$28252,"&lt;&gt;*房租*")</f>
        <v>0</v>
      </c>
      <c r="V42" s="32">
        <f t="shared" si="1"/>
        <v>5441.88</v>
      </c>
      <c r="W42" s="32">
        <f>SUMIFS(Sheet1!$G$5:$G$28252,Sheet1!$I$5:$I$28252,$B42,Sheet1!$L$5:$L$28252,$B$2)</f>
        <v>5441.88</v>
      </c>
      <c r="X42" s="32">
        <f t="shared" si="2"/>
        <v>16014.56</v>
      </c>
    </row>
    <row r="43" ht="16.5" spans="1:24">
      <c r="A43" s="30">
        <v>38</v>
      </c>
      <c r="B43" s="31" t="s">
        <v>43</v>
      </c>
      <c r="C43" s="32">
        <f>SUMIFS(Sheet1!$F$5:$F$28252,Sheet1!$I$5:$I$28252,$B43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285124.47</v>
      </c>
      <c r="D43" s="32">
        <f>SUMIFS(Sheet1!$F$5:$F$28252,Sheet1!$I$5:$I$28252,$B43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43" s="32">
        <f>SUMIFS(Sheet1!$F$5:$F$28252,Sheet1!$I$5:$I$28252,$B43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43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29200.04</v>
      </c>
      <c r="F43" s="32">
        <f>SUMIFS(Sheet1!$F$5:$F$28252,Sheet1!$I$5:$I$28252,$B43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43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43" s="32">
        <f>SUMIFS(Sheet1!$F$5:$F$28252,Sheet1!$I$5:$I$28252,$B43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43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43" s="32">
        <f>SUMIFS(Sheet1!$F$5:$F$28252,Sheet1!$I$5:$I$28252,$B43,Sheet1!$L$5:$L$28252,$B$2,Sheet1!$D$5:$D$28252,"美团",Sheet1!$E$5:$E$28252,"&lt;&gt;*调拨*",Sheet1!$E$5:$E$28252,"&lt;&gt;*抖音*")+SUMIFS(Sheet1!$F$5:$F$28252,Sheet1!$I$5:$I$28252,$B43,Sheet1!$L$5:$L$28252,$B$2,Sheet1!$E$5:$E$28252,"*美团*",Sheet1!$D$5:$D$28252,"&lt;&gt;美团",Sheet1!$E$5:$E$28252,"&lt;&gt;*调拨*",Sheet1!$E$5:$E$28252,"&lt;&gt;*抖音*")</f>
        <v>0</v>
      </c>
      <c r="I43" s="32">
        <f>SUMIFS(Sheet1!$F$5:$F$28252,Sheet1!$I$5:$I$28252,$B43,Sheet1!$L$5:$L$28252,$B$2,Sheet1!$E$5:$E$28252,"*饿了么*",Sheet1!$E$5:$E$28252,"&lt;&gt;*调拨*",Sheet1!$E$5:$E$28252,"&lt;&gt;*抖音*",Sheet1!$E$5:$E$28252,"&lt;&gt;*美团*",Sheet1!$D$5:$D$28252,"&lt;&gt;美团")</f>
        <v>0</v>
      </c>
      <c r="J43" s="32">
        <f>SUMIFS(Sheet1!$F$5:$F$28252,Sheet1!$I$5:$I$28252,$B43,Sheet1!$L$5:$L$28252,$B$2,Sheet1!$E$5:$E$28252,"*抖音*",Sheet1!$E$5:$E$28252,"&lt;&gt;*调拨*")</f>
        <v>0</v>
      </c>
      <c r="K43" s="32">
        <f>SUMIFS(Sheet1!$F$5:$F$28252,Sheet1!$I$5:$I$28252,$B43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43" s="32">
        <f>SUMIFS(Sheet1!$F$5:$F$28252,Sheet1!$I$5:$I$28252,$B43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43" s="32">
        <f>SUMIFS(Sheet1!$F$5:$F$28252,Sheet1!$I$5:$I$28252,$B43,Sheet1!$L$5:$L$28252,$B$2,Sheet1!$E$5:$E$28252,"*调拨*")</f>
        <v>0</v>
      </c>
      <c r="N43" s="32">
        <f>SUMIFS(Sheet1!$F$5:$F$28252,Sheet1!$I$5:$I$28252,$B43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43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43" s="32">
        <f t="shared" si="0"/>
        <v>0</v>
      </c>
      <c r="P43" s="32">
        <f>SUMIFS(Sheet1!$F$5:$F$28252,Sheet1!$I$5:$I$28252,$B43,Sheet1!$L$5:$L$28252,$B$2)</f>
        <v>314324.51</v>
      </c>
      <c r="Q43" s="32">
        <f>SUMIFS(Sheet1!$G$5:$G$28252,Sheet1!$I$5:$I$28252,$B43,Sheet1!$L$5:$L$28252,$B$2,Sheet1!$D$5:$D$28252,"水费",Sheet1!$E$5:$E$28252,"&lt;&gt;*调拨*")+SUMIFS(Sheet1!$G$5:$G$28252,Sheet1!$I$5:$I$28252,$B43,Sheet1!$L$5:$L$28252,$B$2,Sheet1!$E$5:$E$28252,"*水费*",Sheet1!$D$5:$D$28252,"&lt;&gt;水费",Sheet1!$E$5:$E$28252,"&lt;&gt;*调拨*")</f>
        <v>0</v>
      </c>
      <c r="R43" s="32">
        <f>SUMIFS(Sheet1!$G$5:$G$28252,Sheet1!$I$5:$I$28252,$B43,Sheet1!$L$5:$L$28252,$B$2,Sheet1!$D$5:$D$28252,"电费",Sheet1!$E$5:$E$28252,"&lt;&gt;*调拨*")+SUMIFS(Sheet1!$G$5:$G$28252,Sheet1!$I$5:$I$28252,$B43,Sheet1!$L$5:$L$28252,$B$2,Sheet1!$E$5:$E$28252,"*电费*",Sheet1!$D$5:$D$28252,"&lt;&gt;电费",Sheet1!$E$5:$E$28252,"&lt;&gt;*调拨*")</f>
        <v>0</v>
      </c>
      <c r="S43" s="32">
        <f>SUMIFS(Sheet1!$G$5:$G$28252,Sheet1!$I$5:$I$28252,$B43,Sheet1!$L$5:$L$28252,$B$2,Sheet1!$D$5:$D$28252,"房租",Sheet1!$E$5:$E$28252,"&lt;&gt;*调拨*")+SUMIFS(Sheet1!$G$5:$G$28252,Sheet1!$I$5:$I$28252,$B43,Sheet1!$L$5:$L$28252,$B$2,Sheet1!$E$5:$E$28252,"*房租*",Sheet1!$D$5:$D$28252,"&lt;&gt;房租",Sheet1!$E$5:$E$28252,"&lt;&gt;*调拨*")</f>
        <v>0</v>
      </c>
      <c r="T43" s="32">
        <f>SUMIFS(Sheet1!$G$5:$G$28252,Sheet1!$I$5:$I$28252,$B43,Sheet1!$L$5:$L$28252,$B$2,Sheet1!$E$5:$E$28252,"*调拨*")</f>
        <v>0</v>
      </c>
      <c r="U43" s="32">
        <f>SUMIFS(Sheet1!$G$5:$G$28252,Sheet1!$I$5:$I$28252,$B43,Sheet1!$L$5:$L$28252,$B$2,Sheet1!$D$5:$D$28252,"内部转款",Sheet1!$E$5:$E$28252,"&lt;&gt;*调拨*",Sheet1!$E$5:$E$28252,"&lt;&gt;*水费*",Sheet1!$E$5:$E$28252,"&lt;&gt;*电费*",Sheet1!$E$5:$E$28252,"&lt;&gt;*房租*")+SUMIFS(Sheet1!$G$5:$G$28252,Sheet1!$I$5:$I$28252,$B43,Sheet1!$L$5:$L$28252,$B$2,Sheet1!$D$5:$D$28252,"内部转账",Sheet1!$E$5:$E$28252,"&lt;&gt;*调拨*",Sheet1!$E$5:$E$28252,"&lt;&gt;*水费*",Sheet1!$E$5:$E$28252,"&lt;&gt;*电费*",Sheet1!$E$5:$E$28252,"&lt;&gt;*房租*")</f>
        <v>0</v>
      </c>
      <c r="V43" s="32">
        <f t="shared" si="1"/>
        <v>21322.94</v>
      </c>
      <c r="W43" s="32">
        <f>SUMIFS(Sheet1!$G$5:$G$28252,Sheet1!$I$5:$I$28252,$B43,Sheet1!$L$5:$L$28252,$B$2)</f>
        <v>21322.94</v>
      </c>
      <c r="X43" s="32">
        <f t="shared" si="2"/>
        <v>293001.57</v>
      </c>
    </row>
    <row r="44" ht="16.5" spans="1:24">
      <c r="A44" s="30">
        <v>39</v>
      </c>
      <c r="B44" s="31" t="s">
        <v>221</v>
      </c>
      <c r="C44" s="32">
        <f>SUMIFS(Sheet1!$F$5:$F$28252,Sheet1!$I$5:$I$28252,$B44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10140.96</v>
      </c>
      <c r="D44" s="32">
        <f>SUMIFS(Sheet1!$F$5:$F$28252,Sheet1!$I$5:$I$28252,$B44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44" s="32">
        <f>SUMIFS(Sheet1!$F$5:$F$28252,Sheet1!$I$5:$I$28252,$B44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44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4774.18</v>
      </c>
      <c r="F44" s="32">
        <f>SUMIFS(Sheet1!$F$5:$F$28252,Sheet1!$I$5:$I$28252,$B44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44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44" s="32">
        <f>SUMIFS(Sheet1!$F$5:$F$28252,Sheet1!$I$5:$I$28252,$B44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44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44" s="32">
        <f>SUMIFS(Sheet1!$F$5:$F$28252,Sheet1!$I$5:$I$28252,$B44,Sheet1!$L$5:$L$28252,$B$2,Sheet1!$D$5:$D$28252,"美团",Sheet1!$E$5:$E$28252,"&lt;&gt;*调拨*",Sheet1!$E$5:$E$28252,"&lt;&gt;*抖音*")+SUMIFS(Sheet1!$F$5:$F$28252,Sheet1!$I$5:$I$28252,$B44,Sheet1!$L$5:$L$28252,$B$2,Sheet1!$E$5:$E$28252,"*美团*",Sheet1!$D$5:$D$28252,"&lt;&gt;美团",Sheet1!$E$5:$E$28252,"&lt;&gt;*调拨*",Sheet1!$E$5:$E$28252,"&lt;&gt;*抖音*")</f>
        <v>0</v>
      </c>
      <c r="I44" s="32">
        <f>SUMIFS(Sheet1!$F$5:$F$28252,Sheet1!$I$5:$I$28252,$B44,Sheet1!$L$5:$L$28252,$B$2,Sheet1!$E$5:$E$28252,"*饿了么*",Sheet1!$E$5:$E$28252,"&lt;&gt;*调拨*",Sheet1!$E$5:$E$28252,"&lt;&gt;*抖音*",Sheet1!$E$5:$E$28252,"&lt;&gt;*美团*",Sheet1!$D$5:$D$28252,"&lt;&gt;美团")</f>
        <v>0</v>
      </c>
      <c r="J44" s="32">
        <f>SUMIFS(Sheet1!$F$5:$F$28252,Sheet1!$I$5:$I$28252,$B44,Sheet1!$L$5:$L$28252,$B$2,Sheet1!$E$5:$E$28252,"*抖音*",Sheet1!$E$5:$E$28252,"&lt;&gt;*调拨*")</f>
        <v>0</v>
      </c>
      <c r="K44" s="32">
        <f>SUMIFS(Sheet1!$F$5:$F$28252,Sheet1!$I$5:$I$28252,$B44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44" s="32">
        <f>SUMIFS(Sheet1!$F$5:$F$28252,Sheet1!$I$5:$I$28252,$B44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44" s="32">
        <f>SUMIFS(Sheet1!$F$5:$F$28252,Sheet1!$I$5:$I$28252,$B44,Sheet1!$L$5:$L$28252,$B$2,Sheet1!$E$5:$E$28252,"*调拨*")</f>
        <v>0</v>
      </c>
      <c r="N44" s="32">
        <f>SUMIFS(Sheet1!$F$5:$F$28252,Sheet1!$I$5:$I$28252,$B44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44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44" s="32">
        <f t="shared" si="0"/>
        <v>11.3999999999996</v>
      </c>
      <c r="P44" s="32">
        <f>SUMIFS(Sheet1!$F$5:$F$28252,Sheet1!$I$5:$I$28252,$B44,Sheet1!$L$5:$L$28252,$B$2)</f>
        <v>14926.54</v>
      </c>
      <c r="Q44" s="32">
        <f>SUMIFS(Sheet1!$G$5:$G$28252,Sheet1!$I$5:$I$28252,$B44,Sheet1!$L$5:$L$28252,$B$2,Sheet1!$D$5:$D$28252,"水费",Sheet1!$E$5:$E$28252,"&lt;&gt;*调拨*")+SUMIFS(Sheet1!$G$5:$G$28252,Sheet1!$I$5:$I$28252,$B44,Sheet1!$L$5:$L$28252,$B$2,Sheet1!$E$5:$E$28252,"*水费*",Sheet1!$D$5:$D$28252,"&lt;&gt;水费",Sheet1!$E$5:$E$28252,"&lt;&gt;*调拨*")</f>
        <v>0</v>
      </c>
      <c r="R44" s="32">
        <f>SUMIFS(Sheet1!$G$5:$G$28252,Sheet1!$I$5:$I$28252,$B44,Sheet1!$L$5:$L$28252,$B$2,Sheet1!$D$5:$D$28252,"电费",Sheet1!$E$5:$E$28252,"&lt;&gt;*调拨*")+SUMIFS(Sheet1!$G$5:$G$28252,Sheet1!$I$5:$I$28252,$B44,Sheet1!$L$5:$L$28252,$B$2,Sheet1!$E$5:$E$28252,"*电费*",Sheet1!$D$5:$D$28252,"&lt;&gt;电费",Sheet1!$E$5:$E$28252,"&lt;&gt;*调拨*")</f>
        <v>0</v>
      </c>
      <c r="S44" s="32">
        <f>SUMIFS(Sheet1!$G$5:$G$28252,Sheet1!$I$5:$I$28252,$B44,Sheet1!$L$5:$L$28252,$B$2,Sheet1!$D$5:$D$28252,"房租",Sheet1!$E$5:$E$28252,"&lt;&gt;*调拨*")+SUMIFS(Sheet1!$G$5:$G$28252,Sheet1!$I$5:$I$28252,$B44,Sheet1!$L$5:$L$28252,$B$2,Sheet1!$E$5:$E$28252,"*房租*",Sheet1!$D$5:$D$28252,"&lt;&gt;房租",Sheet1!$E$5:$E$28252,"&lt;&gt;*调拨*")</f>
        <v>0</v>
      </c>
      <c r="T44" s="32">
        <f>SUMIFS(Sheet1!$G$5:$G$28252,Sheet1!$I$5:$I$28252,$B44,Sheet1!$L$5:$L$28252,$B$2,Sheet1!$E$5:$E$28252,"*调拨*")</f>
        <v>0</v>
      </c>
      <c r="U44" s="32">
        <f>SUMIFS(Sheet1!$G$5:$G$28252,Sheet1!$I$5:$I$28252,$B44,Sheet1!$L$5:$L$28252,$B$2,Sheet1!$D$5:$D$28252,"内部转款",Sheet1!$E$5:$E$28252,"&lt;&gt;*调拨*",Sheet1!$E$5:$E$28252,"&lt;&gt;*水费*",Sheet1!$E$5:$E$28252,"&lt;&gt;*电费*",Sheet1!$E$5:$E$28252,"&lt;&gt;*房租*")+SUMIFS(Sheet1!$G$5:$G$28252,Sheet1!$I$5:$I$28252,$B44,Sheet1!$L$5:$L$28252,$B$2,Sheet1!$D$5:$D$28252,"内部转账",Sheet1!$E$5:$E$28252,"&lt;&gt;*调拨*",Sheet1!$E$5:$E$28252,"&lt;&gt;*水费*",Sheet1!$E$5:$E$28252,"&lt;&gt;*电费*",Sheet1!$E$5:$E$28252,"&lt;&gt;*房租*")</f>
        <v>0</v>
      </c>
      <c r="V44" s="32">
        <f t="shared" si="1"/>
        <v>6706.46</v>
      </c>
      <c r="W44" s="32">
        <f>SUMIFS(Sheet1!$G$5:$G$28252,Sheet1!$I$5:$I$28252,$B44,Sheet1!$L$5:$L$28252,$B$2)</f>
        <v>6706.46</v>
      </c>
      <c r="X44" s="32">
        <f t="shared" si="2"/>
        <v>8220.08</v>
      </c>
    </row>
    <row r="45" ht="16.5" spans="1:24">
      <c r="A45" s="30">
        <v>40</v>
      </c>
      <c r="B45" s="31" t="s">
        <v>80</v>
      </c>
      <c r="C45" s="32">
        <f>SUMIFS(Sheet1!$F$5:$F$28252,Sheet1!$I$5:$I$28252,$B45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8343.64</v>
      </c>
      <c r="D45" s="32">
        <f>SUMIFS(Sheet1!$F$5:$F$28252,Sheet1!$I$5:$I$28252,$B45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45" s="32">
        <f>SUMIFS(Sheet1!$F$5:$F$28252,Sheet1!$I$5:$I$28252,$B45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45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6298.2</v>
      </c>
      <c r="F45" s="32">
        <f>SUMIFS(Sheet1!$F$5:$F$28252,Sheet1!$I$5:$I$28252,$B45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45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45" s="32">
        <f>SUMIFS(Sheet1!$F$5:$F$28252,Sheet1!$I$5:$I$28252,$B45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45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45" s="32">
        <f>SUMIFS(Sheet1!$F$5:$F$28252,Sheet1!$I$5:$I$28252,$B45,Sheet1!$L$5:$L$28252,$B$2,Sheet1!$D$5:$D$28252,"美团",Sheet1!$E$5:$E$28252,"&lt;&gt;*调拨*",Sheet1!$E$5:$E$28252,"&lt;&gt;*抖音*")+SUMIFS(Sheet1!$F$5:$F$28252,Sheet1!$I$5:$I$28252,$B45,Sheet1!$L$5:$L$28252,$B$2,Sheet1!$E$5:$E$28252,"*美团*",Sheet1!$D$5:$D$28252,"&lt;&gt;美团",Sheet1!$E$5:$E$28252,"&lt;&gt;*调拨*",Sheet1!$E$5:$E$28252,"&lt;&gt;*抖音*")</f>
        <v>0</v>
      </c>
      <c r="I45" s="32">
        <f>SUMIFS(Sheet1!$F$5:$F$28252,Sheet1!$I$5:$I$28252,$B45,Sheet1!$L$5:$L$28252,$B$2,Sheet1!$E$5:$E$28252,"*饿了么*",Sheet1!$E$5:$E$28252,"&lt;&gt;*调拨*",Sheet1!$E$5:$E$28252,"&lt;&gt;*抖音*",Sheet1!$E$5:$E$28252,"&lt;&gt;*美团*",Sheet1!$D$5:$D$28252,"&lt;&gt;美团")</f>
        <v>0</v>
      </c>
      <c r="J45" s="32">
        <f>SUMIFS(Sheet1!$F$5:$F$28252,Sheet1!$I$5:$I$28252,$B45,Sheet1!$L$5:$L$28252,$B$2,Sheet1!$E$5:$E$28252,"*抖音*",Sheet1!$E$5:$E$28252,"&lt;&gt;*调拨*")</f>
        <v>0</v>
      </c>
      <c r="K45" s="32">
        <f>SUMIFS(Sheet1!$F$5:$F$28252,Sheet1!$I$5:$I$28252,$B45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45" s="32">
        <f>SUMIFS(Sheet1!$F$5:$F$28252,Sheet1!$I$5:$I$28252,$B45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45" s="32">
        <f>SUMIFS(Sheet1!$F$5:$F$28252,Sheet1!$I$5:$I$28252,$B45,Sheet1!$L$5:$L$28252,$B$2,Sheet1!$E$5:$E$28252,"*调拨*")</f>
        <v>0</v>
      </c>
      <c r="N45" s="32">
        <f>SUMIFS(Sheet1!$F$5:$F$28252,Sheet1!$I$5:$I$28252,$B45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45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45" s="32">
        <f t="shared" si="0"/>
        <v>0</v>
      </c>
      <c r="P45" s="32">
        <f>SUMIFS(Sheet1!$F$5:$F$28252,Sheet1!$I$5:$I$28252,$B45,Sheet1!$L$5:$L$28252,$B$2)</f>
        <v>14641.84</v>
      </c>
      <c r="Q45" s="32">
        <f>SUMIFS(Sheet1!$G$5:$G$28252,Sheet1!$I$5:$I$28252,$B45,Sheet1!$L$5:$L$28252,$B$2,Sheet1!$D$5:$D$28252,"水费",Sheet1!$E$5:$E$28252,"&lt;&gt;*调拨*")+SUMIFS(Sheet1!$G$5:$G$28252,Sheet1!$I$5:$I$28252,$B45,Sheet1!$L$5:$L$28252,$B$2,Sheet1!$E$5:$E$28252,"*水费*",Sheet1!$D$5:$D$28252,"&lt;&gt;水费",Sheet1!$E$5:$E$28252,"&lt;&gt;*调拨*")</f>
        <v>0</v>
      </c>
      <c r="R45" s="32">
        <f>SUMIFS(Sheet1!$G$5:$G$28252,Sheet1!$I$5:$I$28252,$B45,Sheet1!$L$5:$L$28252,$B$2,Sheet1!$D$5:$D$28252,"电费",Sheet1!$E$5:$E$28252,"&lt;&gt;*调拨*")+SUMIFS(Sheet1!$G$5:$G$28252,Sheet1!$I$5:$I$28252,$B45,Sheet1!$L$5:$L$28252,$B$2,Sheet1!$E$5:$E$28252,"*电费*",Sheet1!$D$5:$D$28252,"&lt;&gt;电费",Sheet1!$E$5:$E$28252,"&lt;&gt;*调拨*")</f>
        <v>0</v>
      </c>
      <c r="S45" s="32">
        <f>SUMIFS(Sheet1!$G$5:$G$28252,Sheet1!$I$5:$I$28252,$B45,Sheet1!$L$5:$L$28252,$B$2,Sheet1!$D$5:$D$28252,"房租",Sheet1!$E$5:$E$28252,"&lt;&gt;*调拨*")+SUMIFS(Sheet1!$G$5:$G$28252,Sheet1!$I$5:$I$28252,$B45,Sheet1!$L$5:$L$28252,$B$2,Sheet1!$E$5:$E$28252,"*房租*",Sheet1!$D$5:$D$28252,"&lt;&gt;房租",Sheet1!$E$5:$E$28252,"&lt;&gt;*调拨*")</f>
        <v>0</v>
      </c>
      <c r="T45" s="32">
        <f>SUMIFS(Sheet1!$G$5:$G$28252,Sheet1!$I$5:$I$28252,$B45,Sheet1!$L$5:$L$28252,$B$2,Sheet1!$E$5:$E$28252,"*调拨*")</f>
        <v>0</v>
      </c>
      <c r="U45" s="32">
        <f>SUMIFS(Sheet1!$G$5:$G$28252,Sheet1!$I$5:$I$28252,$B45,Sheet1!$L$5:$L$28252,$B$2,Sheet1!$D$5:$D$28252,"内部转款",Sheet1!$E$5:$E$28252,"&lt;&gt;*调拨*",Sheet1!$E$5:$E$28252,"&lt;&gt;*水费*",Sheet1!$E$5:$E$28252,"&lt;&gt;*电费*",Sheet1!$E$5:$E$28252,"&lt;&gt;*房租*")+SUMIFS(Sheet1!$G$5:$G$28252,Sheet1!$I$5:$I$28252,$B45,Sheet1!$L$5:$L$28252,$B$2,Sheet1!$D$5:$D$28252,"内部转账",Sheet1!$E$5:$E$28252,"&lt;&gt;*调拨*",Sheet1!$E$5:$E$28252,"&lt;&gt;*水费*",Sheet1!$E$5:$E$28252,"&lt;&gt;*电费*",Sheet1!$E$5:$E$28252,"&lt;&gt;*房租*")</f>
        <v>0</v>
      </c>
      <c r="V45" s="32">
        <f t="shared" si="1"/>
        <v>4840.59</v>
      </c>
      <c r="W45" s="32">
        <f>SUMIFS(Sheet1!$G$5:$G$28252,Sheet1!$I$5:$I$28252,$B45,Sheet1!$L$5:$L$28252,$B$2)</f>
        <v>4840.59</v>
      </c>
      <c r="X45" s="32">
        <f t="shared" si="2"/>
        <v>9801.25</v>
      </c>
    </row>
    <row r="46" ht="16.5" spans="1:24">
      <c r="A46" s="30">
        <v>41</v>
      </c>
      <c r="B46" s="31" t="s">
        <v>196</v>
      </c>
      <c r="C46" s="32">
        <f>SUMIFS(Sheet1!$F$5:$F$28252,Sheet1!$I$5:$I$28252,$B46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14583.7</v>
      </c>
      <c r="D46" s="32">
        <f>SUMIFS(Sheet1!$F$5:$F$28252,Sheet1!$I$5:$I$28252,$B46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46" s="32">
        <f>SUMIFS(Sheet1!$F$5:$F$28252,Sheet1!$I$5:$I$28252,$B46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46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1995.82</v>
      </c>
      <c r="F46" s="32">
        <f>SUMIFS(Sheet1!$F$5:$F$28252,Sheet1!$I$5:$I$28252,$B46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46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46" s="32">
        <f>SUMIFS(Sheet1!$F$5:$F$28252,Sheet1!$I$5:$I$28252,$B46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46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46" s="32">
        <f>SUMIFS(Sheet1!$F$5:$F$28252,Sheet1!$I$5:$I$28252,$B46,Sheet1!$L$5:$L$28252,$B$2,Sheet1!$D$5:$D$28252,"美团",Sheet1!$E$5:$E$28252,"&lt;&gt;*调拨*",Sheet1!$E$5:$E$28252,"&lt;&gt;*抖音*")+SUMIFS(Sheet1!$F$5:$F$28252,Sheet1!$I$5:$I$28252,$B46,Sheet1!$L$5:$L$28252,$B$2,Sheet1!$E$5:$E$28252,"*美团*",Sheet1!$D$5:$D$28252,"&lt;&gt;美团",Sheet1!$E$5:$E$28252,"&lt;&gt;*调拨*",Sheet1!$E$5:$E$28252,"&lt;&gt;*抖音*")</f>
        <v>0</v>
      </c>
      <c r="I46" s="32">
        <f>SUMIFS(Sheet1!$F$5:$F$28252,Sheet1!$I$5:$I$28252,$B46,Sheet1!$L$5:$L$28252,$B$2,Sheet1!$E$5:$E$28252,"*饿了么*",Sheet1!$E$5:$E$28252,"&lt;&gt;*调拨*",Sheet1!$E$5:$E$28252,"&lt;&gt;*抖音*",Sheet1!$E$5:$E$28252,"&lt;&gt;*美团*",Sheet1!$D$5:$D$28252,"&lt;&gt;美团")</f>
        <v>0</v>
      </c>
      <c r="J46" s="32">
        <f>SUMIFS(Sheet1!$F$5:$F$28252,Sheet1!$I$5:$I$28252,$B46,Sheet1!$L$5:$L$28252,$B$2,Sheet1!$E$5:$E$28252,"*抖音*",Sheet1!$E$5:$E$28252,"&lt;&gt;*调拨*")</f>
        <v>0</v>
      </c>
      <c r="K46" s="32">
        <f>SUMIFS(Sheet1!$F$5:$F$28252,Sheet1!$I$5:$I$28252,$B46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46" s="32">
        <f>SUMIFS(Sheet1!$F$5:$F$28252,Sheet1!$I$5:$I$28252,$B46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46" s="32">
        <f>SUMIFS(Sheet1!$F$5:$F$28252,Sheet1!$I$5:$I$28252,$B46,Sheet1!$L$5:$L$28252,$B$2,Sheet1!$E$5:$E$28252,"*调拨*")</f>
        <v>0</v>
      </c>
      <c r="N46" s="32">
        <f>SUMIFS(Sheet1!$F$5:$F$28252,Sheet1!$I$5:$I$28252,$B46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46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46" s="32">
        <f t="shared" si="0"/>
        <v>0</v>
      </c>
      <c r="P46" s="32">
        <f>SUMIFS(Sheet1!$F$5:$F$28252,Sheet1!$I$5:$I$28252,$B46,Sheet1!$L$5:$L$28252,$B$2)</f>
        <v>16579.52</v>
      </c>
      <c r="Q46" s="32">
        <f>SUMIFS(Sheet1!$G$5:$G$28252,Sheet1!$I$5:$I$28252,$B46,Sheet1!$L$5:$L$28252,$B$2,Sheet1!$D$5:$D$28252,"水费",Sheet1!$E$5:$E$28252,"&lt;&gt;*调拨*")+SUMIFS(Sheet1!$G$5:$G$28252,Sheet1!$I$5:$I$28252,$B46,Sheet1!$L$5:$L$28252,$B$2,Sheet1!$E$5:$E$28252,"*水费*",Sheet1!$D$5:$D$28252,"&lt;&gt;水费",Sheet1!$E$5:$E$28252,"&lt;&gt;*调拨*")</f>
        <v>0</v>
      </c>
      <c r="R46" s="32">
        <f>SUMIFS(Sheet1!$G$5:$G$28252,Sheet1!$I$5:$I$28252,$B46,Sheet1!$L$5:$L$28252,$B$2,Sheet1!$D$5:$D$28252,"电费",Sheet1!$E$5:$E$28252,"&lt;&gt;*调拨*")+SUMIFS(Sheet1!$G$5:$G$28252,Sheet1!$I$5:$I$28252,$B46,Sheet1!$L$5:$L$28252,$B$2,Sheet1!$E$5:$E$28252,"*电费*",Sheet1!$D$5:$D$28252,"&lt;&gt;电费",Sheet1!$E$5:$E$28252,"&lt;&gt;*调拨*")</f>
        <v>0</v>
      </c>
      <c r="S46" s="32">
        <f>SUMIFS(Sheet1!$G$5:$G$28252,Sheet1!$I$5:$I$28252,$B46,Sheet1!$L$5:$L$28252,$B$2,Sheet1!$D$5:$D$28252,"房租",Sheet1!$E$5:$E$28252,"&lt;&gt;*调拨*")+SUMIFS(Sheet1!$G$5:$G$28252,Sheet1!$I$5:$I$28252,$B46,Sheet1!$L$5:$L$28252,$B$2,Sheet1!$E$5:$E$28252,"*房租*",Sheet1!$D$5:$D$28252,"&lt;&gt;房租",Sheet1!$E$5:$E$28252,"&lt;&gt;*调拨*")</f>
        <v>0</v>
      </c>
      <c r="T46" s="32">
        <f>SUMIFS(Sheet1!$G$5:$G$28252,Sheet1!$I$5:$I$28252,$B46,Sheet1!$L$5:$L$28252,$B$2,Sheet1!$E$5:$E$28252,"*调拨*")</f>
        <v>0</v>
      </c>
      <c r="U46" s="32">
        <f>SUMIFS(Sheet1!$G$5:$G$28252,Sheet1!$I$5:$I$28252,$B46,Sheet1!$L$5:$L$28252,$B$2,Sheet1!$D$5:$D$28252,"内部转款",Sheet1!$E$5:$E$28252,"&lt;&gt;*调拨*",Sheet1!$E$5:$E$28252,"&lt;&gt;*水费*",Sheet1!$E$5:$E$28252,"&lt;&gt;*电费*",Sheet1!$E$5:$E$28252,"&lt;&gt;*房租*")+SUMIFS(Sheet1!$G$5:$G$28252,Sheet1!$I$5:$I$28252,$B46,Sheet1!$L$5:$L$28252,$B$2,Sheet1!$D$5:$D$28252,"内部转账",Sheet1!$E$5:$E$28252,"&lt;&gt;*调拨*",Sheet1!$E$5:$E$28252,"&lt;&gt;*水费*",Sheet1!$E$5:$E$28252,"&lt;&gt;*电费*",Sheet1!$E$5:$E$28252,"&lt;&gt;*房租*")</f>
        <v>0</v>
      </c>
      <c r="V46" s="32">
        <f t="shared" si="1"/>
        <v>4216.78</v>
      </c>
      <c r="W46" s="32">
        <f>SUMIFS(Sheet1!$G$5:$G$28252,Sheet1!$I$5:$I$28252,$B46,Sheet1!$L$5:$L$28252,$B$2)</f>
        <v>4216.78</v>
      </c>
      <c r="X46" s="32">
        <f t="shared" si="2"/>
        <v>12362.74</v>
      </c>
    </row>
    <row r="47" ht="16.5" spans="1:24">
      <c r="A47" s="30">
        <v>42</v>
      </c>
      <c r="B47" s="31" t="s">
        <v>109</v>
      </c>
      <c r="C47" s="32">
        <f>SUMIFS(Sheet1!$F$5:$F$28252,Sheet1!$I$5:$I$28252,$B47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17272.97</v>
      </c>
      <c r="D47" s="32">
        <f>SUMIFS(Sheet1!$F$5:$F$28252,Sheet1!$I$5:$I$28252,$B47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47" s="32">
        <f>SUMIFS(Sheet1!$F$5:$F$28252,Sheet1!$I$5:$I$28252,$B47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47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2480.5</v>
      </c>
      <c r="F47" s="32">
        <f>SUMIFS(Sheet1!$F$5:$F$28252,Sheet1!$I$5:$I$28252,$B47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47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47" s="32">
        <f>SUMIFS(Sheet1!$F$5:$F$28252,Sheet1!$I$5:$I$28252,$B47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47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47" s="32">
        <f>SUMIFS(Sheet1!$F$5:$F$28252,Sheet1!$I$5:$I$28252,$B47,Sheet1!$L$5:$L$28252,$B$2,Sheet1!$D$5:$D$28252,"美团",Sheet1!$E$5:$E$28252,"&lt;&gt;*调拨*",Sheet1!$E$5:$E$28252,"&lt;&gt;*抖音*")+SUMIFS(Sheet1!$F$5:$F$28252,Sheet1!$I$5:$I$28252,$B47,Sheet1!$L$5:$L$28252,$B$2,Sheet1!$E$5:$E$28252,"*美团*",Sheet1!$D$5:$D$28252,"&lt;&gt;美团",Sheet1!$E$5:$E$28252,"&lt;&gt;*调拨*",Sheet1!$E$5:$E$28252,"&lt;&gt;*抖音*")</f>
        <v>0</v>
      </c>
      <c r="I47" s="32">
        <f>SUMIFS(Sheet1!$F$5:$F$28252,Sheet1!$I$5:$I$28252,$B47,Sheet1!$L$5:$L$28252,$B$2,Sheet1!$E$5:$E$28252,"*饿了么*",Sheet1!$E$5:$E$28252,"&lt;&gt;*调拨*",Sheet1!$E$5:$E$28252,"&lt;&gt;*抖音*",Sheet1!$E$5:$E$28252,"&lt;&gt;*美团*",Sheet1!$D$5:$D$28252,"&lt;&gt;美团")</f>
        <v>0</v>
      </c>
      <c r="J47" s="32">
        <f>SUMIFS(Sheet1!$F$5:$F$28252,Sheet1!$I$5:$I$28252,$B47,Sheet1!$L$5:$L$28252,$B$2,Sheet1!$E$5:$E$28252,"*抖音*",Sheet1!$E$5:$E$28252,"&lt;&gt;*调拨*")</f>
        <v>0</v>
      </c>
      <c r="K47" s="32">
        <f>SUMIFS(Sheet1!$F$5:$F$28252,Sheet1!$I$5:$I$28252,$B47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47" s="32">
        <f>SUMIFS(Sheet1!$F$5:$F$28252,Sheet1!$I$5:$I$28252,$B47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47" s="32">
        <f>SUMIFS(Sheet1!$F$5:$F$28252,Sheet1!$I$5:$I$28252,$B47,Sheet1!$L$5:$L$28252,$B$2,Sheet1!$E$5:$E$28252,"*调拨*")</f>
        <v>0</v>
      </c>
      <c r="N47" s="32">
        <f>SUMIFS(Sheet1!$F$5:$F$28252,Sheet1!$I$5:$I$28252,$B47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47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47" s="32">
        <f t="shared" si="0"/>
        <v>27.5</v>
      </c>
      <c r="P47" s="32">
        <f>SUMIFS(Sheet1!$F$5:$F$28252,Sheet1!$I$5:$I$28252,$B47,Sheet1!$L$5:$L$28252,$B$2)</f>
        <v>19780.97</v>
      </c>
      <c r="Q47" s="32">
        <f>SUMIFS(Sheet1!$G$5:$G$28252,Sheet1!$I$5:$I$28252,$B47,Sheet1!$L$5:$L$28252,$B$2,Sheet1!$D$5:$D$28252,"水费",Sheet1!$E$5:$E$28252,"&lt;&gt;*调拨*")+SUMIFS(Sheet1!$G$5:$G$28252,Sheet1!$I$5:$I$28252,$B47,Sheet1!$L$5:$L$28252,$B$2,Sheet1!$E$5:$E$28252,"*水费*",Sheet1!$D$5:$D$28252,"&lt;&gt;水费",Sheet1!$E$5:$E$28252,"&lt;&gt;*调拨*")</f>
        <v>0</v>
      </c>
      <c r="R47" s="32">
        <f>SUMIFS(Sheet1!$G$5:$G$28252,Sheet1!$I$5:$I$28252,$B47,Sheet1!$L$5:$L$28252,$B$2,Sheet1!$D$5:$D$28252,"电费",Sheet1!$E$5:$E$28252,"&lt;&gt;*调拨*")+SUMIFS(Sheet1!$G$5:$G$28252,Sheet1!$I$5:$I$28252,$B47,Sheet1!$L$5:$L$28252,$B$2,Sheet1!$E$5:$E$28252,"*电费*",Sheet1!$D$5:$D$28252,"&lt;&gt;电费",Sheet1!$E$5:$E$28252,"&lt;&gt;*调拨*")</f>
        <v>0</v>
      </c>
      <c r="S47" s="32">
        <f>SUMIFS(Sheet1!$G$5:$G$28252,Sheet1!$I$5:$I$28252,$B47,Sheet1!$L$5:$L$28252,$B$2,Sheet1!$D$5:$D$28252,"房租",Sheet1!$E$5:$E$28252,"&lt;&gt;*调拨*")+SUMIFS(Sheet1!$G$5:$G$28252,Sheet1!$I$5:$I$28252,$B47,Sheet1!$L$5:$L$28252,$B$2,Sheet1!$E$5:$E$28252,"*房租*",Sheet1!$D$5:$D$28252,"&lt;&gt;房租",Sheet1!$E$5:$E$28252,"&lt;&gt;*调拨*")</f>
        <v>0</v>
      </c>
      <c r="T47" s="32">
        <f>SUMIFS(Sheet1!$G$5:$G$28252,Sheet1!$I$5:$I$28252,$B47,Sheet1!$L$5:$L$28252,$B$2,Sheet1!$E$5:$E$28252,"*调拨*")</f>
        <v>0</v>
      </c>
      <c r="U47" s="32">
        <f>SUMIFS(Sheet1!$G$5:$G$28252,Sheet1!$I$5:$I$28252,$B47,Sheet1!$L$5:$L$28252,$B$2,Sheet1!$D$5:$D$28252,"内部转款",Sheet1!$E$5:$E$28252,"&lt;&gt;*调拨*",Sheet1!$E$5:$E$28252,"&lt;&gt;*水费*",Sheet1!$E$5:$E$28252,"&lt;&gt;*电费*",Sheet1!$E$5:$E$28252,"&lt;&gt;*房租*")+SUMIFS(Sheet1!$G$5:$G$28252,Sheet1!$I$5:$I$28252,$B47,Sheet1!$L$5:$L$28252,$B$2,Sheet1!$D$5:$D$28252,"内部转账",Sheet1!$E$5:$E$28252,"&lt;&gt;*调拨*",Sheet1!$E$5:$E$28252,"&lt;&gt;*水费*",Sheet1!$E$5:$E$28252,"&lt;&gt;*电费*",Sheet1!$E$5:$E$28252,"&lt;&gt;*房租*")</f>
        <v>0</v>
      </c>
      <c r="V47" s="32">
        <f t="shared" si="1"/>
        <v>5200.72</v>
      </c>
      <c r="W47" s="32">
        <f>SUMIFS(Sheet1!$G$5:$G$28252,Sheet1!$I$5:$I$28252,$B47,Sheet1!$L$5:$L$28252,$B$2)</f>
        <v>5200.72</v>
      </c>
      <c r="X47" s="32">
        <f t="shared" si="2"/>
        <v>14580.25</v>
      </c>
    </row>
    <row r="48" ht="16.5" spans="1:24">
      <c r="A48" s="30">
        <v>43</v>
      </c>
      <c r="B48" s="31" t="s">
        <v>162</v>
      </c>
      <c r="C48" s="32">
        <f>SUMIFS(Sheet1!$F$5:$F$28252,Sheet1!$I$5:$I$28252,$B48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717.6</v>
      </c>
      <c r="D48" s="32">
        <f>SUMIFS(Sheet1!$F$5:$F$28252,Sheet1!$I$5:$I$28252,$B48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48" s="32">
        <f>SUMIFS(Sheet1!$F$5:$F$28252,Sheet1!$I$5:$I$28252,$B48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48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48" s="32">
        <f>SUMIFS(Sheet1!$F$5:$F$28252,Sheet1!$I$5:$I$28252,$B48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48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99.6</v>
      </c>
      <c r="G48" s="32">
        <f>SUMIFS(Sheet1!$F$5:$F$28252,Sheet1!$I$5:$I$28252,$B48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48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48" s="32">
        <f>SUMIFS(Sheet1!$F$5:$F$28252,Sheet1!$I$5:$I$28252,$B48,Sheet1!$L$5:$L$28252,$B$2,Sheet1!$D$5:$D$28252,"美团",Sheet1!$E$5:$E$28252,"&lt;&gt;*调拨*",Sheet1!$E$5:$E$28252,"&lt;&gt;*抖音*")+SUMIFS(Sheet1!$F$5:$F$28252,Sheet1!$I$5:$I$28252,$B48,Sheet1!$L$5:$L$28252,$B$2,Sheet1!$E$5:$E$28252,"*美团*",Sheet1!$D$5:$D$28252,"&lt;&gt;美团",Sheet1!$E$5:$E$28252,"&lt;&gt;*调拨*",Sheet1!$E$5:$E$28252,"&lt;&gt;*抖音*")</f>
        <v>0</v>
      </c>
      <c r="I48" s="32">
        <f>SUMIFS(Sheet1!$F$5:$F$28252,Sheet1!$I$5:$I$28252,$B48,Sheet1!$L$5:$L$28252,$B$2,Sheet1!$E$5:$E$28252,"*饿了么*",Sheet1!$E$5:$E$28252,"&lt;&gt;*调拨*",Sheet1!$E$5:$E$28252,"&lt;&gt;*抖音*",Sheet1!$E$5:$E$28252,"&lt;&gt;*美团*",Sheet1!$D$5:$D$28252,"&lt;&gt;美团")</f>
        <v>0</v>
      </c>
      <c r="J48" s="32">
        <f>SUMIFS(Sheet1!$F$5:$F$28252,Sheet1!$I$5:$I$28252,$B48,Sheet1!$L$5:$L$28252,$B$2,Sheet1!$E$5:$E$28252,"*抖音*",Sheet1!$E$5:$E$28252,"&lt;&gt;*调拨*")</f>
        <v>0</v>
      </c>
      <c r="K48" s="32">
        <f>SUMIFS(Sheet1!$F$5:$F$28252,Sheet1!$I$5:$I$28252,$B48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48" s="32">
        <f>SUMIFS(Sheet1!$F$5:$F$28252,Sheet1!$I$5:$I$28252,$B48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48" s="32">
        <f>SUMIFS(Sheet1!$F$5:$F$28252,Sheet1!$I$5:$I$28252,$B48,Sheet1!$L$5:$L$28252,$B$2,Sheet1!$E$5:$E$28252,"*调拨*")</f>
        <v>0</v>
      </c>
      <c r="N48" s="32">
        <f>SUMIFS(Sheet1!$F$5:$F$28252,Sheet1!$I$5:$I$28252,$B48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48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48" s="32">
        <f t="shared" si="0"/>
        <v>0</v>
      </c>
      <c r="P48" s="32">
        <f>SUMIFS(Sheet1!$F$5:$F$28252,Sheet1!$I$5:$I$28252,$B48,Sheet1!$L$5:$L$28252,$B$2)</f>
        <v>817.2</v>
      </c>
      <c r="Q48" s="32">
        <f>SUMIFS(Sheet1!$G$5:$G$28252,Sheet1!$I$5:$I$28252,$B48,Sheet1!$L$5:$L$28252,$B$2,Sheet1!$D$5:$D$28252,"水费",Sheet1!$E$5:$E$28252,"&lt;&gt;*调拨*")+SUMIFS(Sheet1!$G$5:$G$28252,Sheet1!$I$5:$I$28252,$B48,Sheet1!$L$5:$L$28252,$B$2,Sheet1!$E$5:$E$28252,"*水费*",Sheet1!$D$5:$D$28252,"&lt;&gt;水费",Sheet1!$E$5:$E$28252,"&lt;&gt;*调拨*")</f>
        <v>0</v>
      </c>
      <c r="R48" s="32">
        <f>SUMIFS(Sheet1!$G$5:$G$28252,Sheet1!$I$5:$I$28252,$B48,Sheet1!$L$5:$L$28252,$B$2,Sheet1!$D$5:$D$28252,"电费",Sheet1!$E$5:$E$28252,"&lt;&gt;*调拨*")+SUMIFS(Sheet1!$G$5:$G$28252,Sheet1!$I$5:$I$28252,$B48,Sheet1!$L$5:$L$28252,$B$2,Sheet1!$E$5:$E$28252,"*电费*",Sheet1!$D$5:$D$28252,"&lt;&gt;电费",Sheet1!$E$5:$E$28252,"&lt;&gt;*调拨*")</f>
        <v>0</v>
      </c>
      <c r="S48" s="32">
        <f>SUMIFS(Sheet1!$G$5:$G$28252,Sheet1!$I$5:$I$28252,$B48,Sheet1!$L$5:$L$28252,$B$2,Sheet1!$D$5:$D$28252,"房租",Sheet1!$E$5:$E$28252,"&lt;&gt;*调拨*")+SUMIFS(Sheet1!$G$5:$G$28252,Sheet1!$I$5:$I$28252,$B48,Sheet1!$L$5:$L$28252,$B$2,Sheet1!$E$5:$E$28252,"*房租*",Sheet1!$D$5:$D$28252,"&lt;&gt;房租",Sheet1!$E$5:$E$28252,"&lt;&gt;*调拨*")</f>
        <v>0</v>
      </c>
      <c r="T48" s="32">
        <f>SUMIFS(Sheet1!$G$5:$G$28252,Sheet1!$I$5:$I$28252,$B48,Sheet1!$L$5:$L$28252,$B$2,Sheet1!$E$5:$E$28252,"*调拨*")</f>
        <v>0</v>
      </c>
      <c r="U48" s="32">
        <f>SUMIFS(Sheet1!$G$5:$G$28252,Sheet1!$I$5:$I$28252,$B48,Sheet1!$L$5:$L$28252,$B$2,Sheet1!$D$5:$D$28252,"内部转款",Sheet1!$E$5:$E$28252,"&lt;&gt;*调拨*",Sheet1!$E$5:$E$28252,"&lt;&gt;*水费*",Sheet1!$E$5:$E$28252,"&lt;&gt;*电费*",Sheet1!$E$5:$E$28252,"&lt;&gt;*房租*")+SUMIFS(Sheet1!$G$5:$G$28252,Sheet1!$I$5:$I$28252,$B48,Sheet1!$L$5:$L$28252,$B$2,Sheet1!$D$5:$D$28252,"内部转账",Sheet1!$E$5:$E$28252,"&lt;&gt;*调拨*",Sheet1!$E$5:$E$28252,"&lt;&gt;*水费*",Sheet1!$E$5:$E$28252,"&lt;&gt;*电费*",Sheet1!$E$5:$E$28252,"&lt;&gt;*房租*")</f>
        <v>0</v>
      </c>
      <c r="V48" s="32">
        <f t="shared" si="1"/>
        <v>2946.4</v>
      </c>
      <c r="W48" s="32">
        <f>SUMIFS(Sheet1!$G$5:$G$28252,Sheet1!$I$5:$I$28252,$B48,Sheet1!$L$5:$L$28252,$B$2)</f>
        <v>2946.4</v>
      </c>
      <c r="X48" s="32">
        <f t="shared" si="2"/>
        <v>-2129.2</v>
      </c>
    </row>
    <row r="49" ht="16.5" spans="1:24">
      <c r="A49" s="30">
        <v>44</v>
      </c>
      <c r="B49" s="31" t="s">
        <v>235</v>
      </c>
      <c r="C49" s="32">
        <f>SUMIFS(Sheet1!$F$5:$F$28252,Sheet1!$I$5:$I$28252,$B49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11535.56</v>
      </c>
      <c r="D49" s="32">
        <f>SUMIFS(Sheet1!$F$5:$F$28252,Sheet1!$I$5:$I$28252,$B49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49" s="32">
        <f>SUMIFS(Sheet1!$F$5:$F$28252,Sheet1!$I$5:$I$28252,$B49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49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5261.92</v>
      </c>
      <c r="F49" s="32">
        <f>SUMIFS(Sheet1!$F$5:$F$28252,Sheet1!$I$5:$I$28252,$B49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49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49" s="32">
        <f>SUMIFS(Sheet1!$F$5:$F$28252,Sheet1!$I$5:$I$28252,$B49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49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49" s="32">
        <f>SUMIFS(Sheet1!$F$5:$F$28252,Sheet1!$I$5:$I$28252,$B49,Sheet1!$L$5:$L$28252,$B$2,Sheet1!$D$5:$D$28252,"美团",Sheet1!$E$5:$E$28252,"&lt;&gt;*调拨*",Sheet1!$E$5:$E$28252,"&lt;&gt;*抖音*")+SUMIFS(Sheet1!$F$5:$F$28252,Sheet1!$I$5:$I$28252,$B49,Sheet1!$L$5:$L$28252,$B$2,Sheet1!$E$5:$E$28252,"*美团*",Sheet1!$D$5:$D$28252,"&lt;&gt;美团",Sheet1!$E$5:$E$28252,"&lt;&gt;*调拨*",Sheet1!$E$5:$E$28252,"&lt;&gt;*抖音*")</f>
        <v>0</v>
      </c>
      <c r="I49" s="32">
        <f>SUMIFS(Sheet1!$F$5:$F$28252,Sheet1!$I$5:$I$28252,$B49,Sheet1!$L$5:$L$28252,$B$2,Sheet1!$E$5:$E$28252,"*饿了么*",Sheet1!$E$5:$E$28252,"&lt;&gt;*调拨*",Sheet1!$E$5:$E$28252,"&lt;&gt;*抖音*",Sheet1!$E$5:$E$28252,"&lt;&gt;*美团*",Sheet1!$D$5:$D$28252,"&lt;&gt;美团")</f>
        <v>0</v>
      </c>
      <c r="J49" s="32">
        <f>SUMIFS(Sheet1!$F$5:$F$28252,Sheet1!$I$5:$I$28252,$B49,Sheet1!$L$5:$L$28252,$B$2,Sheet1!$E$5:$E$28252,"*抖音*",Sheet1!$E$5:$E$28252,"&lt;&gt;*调拨*")</f>
        <v>0</v>
      </c>
      <c r="K49" s="32">
        <f>SUMIFS(Sheet1!$F$5:$F$28252,Sheet1!$I$5:$I$28252,$B49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49" s="32">
        <f>SUMIFS(Sheet1!$F$5:$F$28252,Sheet1!$I$5:$I$28252,$B49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49" s="32">
        <f>SUMIFS(Sheet1!$F$5:$F$28252,Sheet1!$I$5:$I$28252,$B49,Sheet1!$L$5:$L$28252,$B$2,Sheet1!$E$5:$E$28252,"*调拨*")</f>
        <v>0</v>
      </c>
      <c r="N49" s="32">
        <f>SUMIFS(Sheet1!$F$5:$F$28252,Sheet1!$I$5:$I$28252,$B49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49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49" s="32">
        <f t="shared" si="0"/>
        <v>0</v>
      </c>
      <c r="P49" s="32">
        <f>SUMIFS(Sheet1!$F$5:$F$28252,Sheet1!$I$5:$I$28252,$B49,Sheet1!$L$5:$L$28252,$B$2)</f>
        <v>16797.48</v>
      </c>
      <c r="Q49" s="32">
        <f>SUMIFS(Sheet1!$G$5:$G$28252,Sheet1!$I$5:$I$28252,$B49,Sheet1!$L$5:$L$28252,$B$2,Sheet1!$D$5:$D$28252,"水费",Sheet1!$E$5:$E$28252,"&lt;&gt;*调拨*")+SUMIFS(Sheet1!$G$5:$G$28252,Sheet1!$I$5:$I$28252,$B49,Sheet1!$L$5:$L$28252,$B$2,Sheet1!$E$5:$E$28252,"*水费*",Sheet1!$D$5:$D$28252,"&lt;&gt;水费",Sheet1!$E$5:$E$28252,"&lt;&gt;*调拨*")</f>
        <v>0</v>
      </c>
      <c r="R49" s="32">
        <f>SUMIFS(Sheet1!$G$5:$G$28252,Sheet1!$I$5:$I$28252,$B49,Sheet1!$L$5:$L$28252,$B$2,Sheet1!$D$5:$D$28252,"电费",Sheet1!$E$5:$E$28252,"&lt;&gt;*调拨*")+SUMIFS(Sheet1!$G$5:$G$28252,Sheet1!$I$5:$I$28252,$B49,Sheet1!$L$5:$L$28252,$B$2,Sheet1!$E$5:$E$28252,"*电费*",Sheet1!$D$5:$D$28252,"&lt;&gt;电费",Sheet1!$E$5:$E$28252,"&lt;&gt;*调拨*")</f>
        <v>0</v>
      </c>
      <c r="S49" s="32">
        <f>SUMIFS(Sheet1!$G$5:$G$28252,Sheet1!$I$5:$I$28252,$B49,Sheet1!$L$5:$L$28252,$B$2,Sheet1!$D$5:$D$28252,"房租",Sheet1!$E$5:$E$28252,"&lt;&gt;*调拨*")+SUMIFS(Sheet1!$G$5:$G$28252,Sheet1!$I$5:$I$28252,$B49,Sheet1!$L$5:$L$28252,$B$2,Sheet1!$E$5:$E$28252,"*房租*",Sheet1!$D$5:$D$28252,"&lt;&gt;房租",Sheet1!$E$5:$E$28252,"&lt;&gt;*调拨*")</f>
        <v>0</v>
      </c>
      <c r="T49" s="32">
        <f>SUMIFS(Sheet1!$G$5:$G$28252,Sheet1!$I$5:$I$28252,$B49,Sheet1!$L$5:$L$28252,$B$2,Sheet1!$E$5:$E$28252,"*调拨*")</f>
        <v>0</v>
      </c>
      <c r="U49" s="32">
        <f>SUMIFS(Sheet1!$G$5:$G$28252,Sheet1!$I$5:$I$28252,$B49,Sheet1!$L$5:$L$28252,$B$2,Sheet1!$D$5:$D$28252,"内部转款",Sheet1!$E$5:$E$28252,"&lt;&gt;*调拨*",Sheet1!$E$5:$E$28252,"&lt;&gt;*水费*",Sheet1!$E$5:$E$28252,"&lt;&gt;*电费*",Sheet1!$E$5:$E$28252,"&lt;&gt;*房租*")+SUMIFS(Sheet1!$G$5:$G$28252,Sheet1!$I$5:$I$28252,$B49,Sheet1!$L$5:$L$28252,$B$2,Sheet1!$D$5:$D$28252,"内部转账",Sheet1!$E$5:$E$28252,"&lt;&gt;*调拨*",Sheet1!$E$5:$E$28252,"&lt;&gt;*水费*",Sheet1!$E$5:$E$28252,"&lt;&gt;*电费*",Sheet1!$E$5:$E$28252,"&lt;&gt;*房租*")</f>
        <v>0</v>
      </c>
      <c r="V49" s="32">
        <f t="shared" si="1"/>
        <v>6631.62</v>
      </c>
      <c r="W49" s="32">
        <f>SUMIFS(Sheet1!$G$5:$G$28252,Sheet1!$I$5:$I$28252,$B49,Sheet1!$L$5:$L$28252,$B$2)</f>
        <v>6631.62</v>
      </c>
      <c r="X49" s="32">
        <f t="shared" si="2"/>
        <v>10165.86</v>
      </c>
    </row>
    <row r="50" ht="16.5" spans="1:24">
      <c r="A50" s="30">
        <v>45</v>
      </c>
      <c r="B50" s="31" t="s">
        <v>267</v>
      </c>
      <c r="C50" s="32">
        <f>SUMIFS(Sheet1!$F$5:$F$28252,Sheet1!$I$5:$I$28252,$B50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D50" s="32">
        <f>SUMIFS(Sheet1!$F$5:$F$28252,Sheet1!$I$5:$I$28252,$B50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50" s="32">
        <f>SUMIFS(Sheet1!$F$5:$F$28252,Sheet1!$I$5:$I$28252,$B50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50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306694.26</v>
      </c>
      <c r="F50" s="32">
        <f>SUMIFS(Sheet1!$F$5:$F$28252,Sheet1!$I$5:$I$28252,$B50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50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50" s="32">
        <f>SUMIFS(Sheet1!$F$5:$F$28252,Sheet1!$I$5:$I$28252,$B50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50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50" s="32">
        <f>SUMIFS(Sheet1!$F$5:$F$28252,Sheet1!$I$5:$I$28252,$B50,Sheet1!$L$5:$L$28252,$B$2,Sheet1!$D$5:$D$28252,"美团",Sheet1!$E$5:$E$28252,"&lt;&gt;*调拨*",Sheet1!$E$5:$E$28252,"&lt;&gt;*抖音*")+SUMIFS(Sheet1!$F$5:$F$28252,Sheet1!$I$5:$I$28252,$B50,Sheet1!$L$5:$L$28252,$B$2,Sheet1!$E$5:$E$28252,"*美团*",Sheet1!$D$5:$D$28252,"&lt;&gt;美团",Sheet1!$E$5:$E$28252,"&lt;&gt;*调拨*",Sheet1!$E$5:$E$28252,"&lt;&gt;*抖音*")</f>
        <v>0</v>
      </c>
      <c r="I50" s="32">
        <f>SUMIFS(Sheet1!$F$5:$F$28252,Sheet1!$I$5:$I$28252,$B50,Sheet1!$L$5:$L$28252,$B$2,Sheet1!$E$5:$E$28252,"*饿了么*",Sheet1!$E$5:$E$28252,"&lt;&gt;*调拨*",Sheet1!$E$5:$E$28252,"&lt;&gt;*抖音*",Sheet1!$E$5:$E$28252,"&lt;&gt;*美团*",Sheet1!$D$5:$D$28252,"&lt;&gt;美团")</f>
        <v>0</v>
      </c>
      <c r="J50" s="32">
        <f>SUMIFS(Sheet1!$F$5:$F$28252,Sheet1!$I$5:$I$28252,$B50,Sheet1!$L$5:$L$28252,$B$2,Sheet1!$E$5:$E$28252,"*抖音*",Sheet1!$E$5:$E$28252,"&lt;&gt;*调拨*")</f>
        <v>0</v>
      </c>
      <c r="K50" s="32">
        <f>SUMIFS(Sheet1!$F$5:$F$28252,Sheet1!$I$5:$I$28252,$B50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50" s="32">
        <f>SUMIFS(Sheet1!$F$5:$F$28252,Sheet1!$I$5:$I$28252,$B50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50" s="32">
        <f>SUMIFS(Sheet1!$F$5:$F$28252,Sheet1!$I$5:$I$28252,$B50,Sheet1!$L$5:$L$28252,$B$2,Sheet1!$E$5:$E$28252,"*调拨*")</f>
        <v>0</v>
      </c>
      <c r="N50" s="32">
        <f>SUMIFS(Sheet1!$F$5:$F$28252,Sheet1!$I$5:$I$28252,$B50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50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50" s="32">
        <f t="shared" si="0"/>
        <v>0</v>
      </c>
      <c r="P50" s="32">
        <f>SUMIFS(Sheet1!$F$5:$F$28252,Sheet1!$I$5:$I$28252,$B50,Sheet1!$L$5:$L$28252,$B$2)</f>
        <v>306694.26</v>
      </c>
      <c r="Q50" s="32">
        <f>SUMIFS(Sheet1!$G$5:$G$28252,Sheet1!$I$5:$I$28252,$B50,Sheet1!$L$5:$L$28252,$B$2,Sheet1!$D$5:$D$28252,"水费",Sheet1!$E$5:$E$28252,"&lt;&gt;*调拨*")+SUMIFS(Sheet1!$G$5:$G$28252,Sheet1!$I$5:$I$28252,$B50,Sheet1!$L$5:$L$28252,$B$2,Sheet1!$E$5:$E$28252,"*水费*",Sheet1!$D$5:$D$28252,"&lt;&gt;水费",Sheet1!$E$5:$E$28252,"&lt;&gt;*调拨*")</f>
        <v>0</v>
      </c>
      <c r="R50" s="32">
        <f>SUMIFS(Sheet1!$G$5:$G$28252,Sheet1!$I$5:$I$28252,$B50,Sheet1!$L$5:$L$28252,$B$2,Sheet1!$D$5:$D$28252,"电费",Sheet1!$E$5:$E$28252,"&lt;&gt;*调拨*")+SUMIFS(Sheet1!$G$5:$G$28252,Sheet1!$I$5:$I$28252,$B50,Sheet1!$L$5:$L$28252,$B$2,Sheet1!$E$5:$E$28252,"*电费*",Sheet1!$D$5:$D$28252,"&lt;&gt;电费",Sheet1!$E$5:$E$28252,"&lt;&gt;*调拨*")</f>
        <v>0</v>
      </c>
      <c r="S50" s="32">
        <f>SUMIFS(Sheet1!$G$5:$G$28252,Sheet1!$I$5:$I$28252,$B50,Sheet1!$L$5:$L$28252,$B$2,Sheet1!$D$5:$D$28252,"房租",Sheet1!$E$5:$E$28252,"&lt;&gt;*调拨*")+SUMIFS(Sheet1!$G$5:$G$28252,Sheet1!$I$5:$I$28252,$B50,Sheet1!$L$5:$L$28252,$B$2,Sheet1!$E$5:$E$28252,"*房租*",Sheet1!$D$5:$D$28252,"&lt;&gt;房租",Sheet1!$E$5:$E$28252,"&lt;&gt;*调拨*")</f>
        <v>0</v>
      </c>
      <c r="T50" s="32">
        <f>SUMIFS(Sheet1!$G$5:$G$28252,Sheet1!$I$5:$I$28252,$B50,Sheet1!$L$5:$L$28252,$B$2,Sheet1!$E$5:$E$28252,"*调拨*")</f>
        <v>0</v>
      </c>
      <c r="U50" s="32">
        <f>SUMIFS(Sheet1!$G$5:$G$28252,Sheet1!$I$5:$I$28252,$B50,Sheet1!$L$5:$L$28252,$B$2,Sheet1!$D$5:$D$28252,"内部转款",Sheet1!$E$5:$E$28252,"&lt;&gt;*调拨*",Sheet1!$E$5:$E$28252,"&lt;&gt;*水费*",Sheet1!$E$5:$E$28252,"&lt;&gt;*电费*",Sheet1!$E$5:$E$28252,"&lt;&gt;*房租*")+SUMIFS(Sheet1!$G$5:$G$28252,Sheet1!$I$5:$I$28252,$B50,Sheet1!$L$5:$L$28252,$B$2,Sheet1!$D$5:$D$28252,"内部转账",Sheet1!$E$5:$E$28252,"&lt;&gt;*调拨*",Sheet1!$E$5:$E$28252,"&lt;&gt;*水费*",Sheet1!$E$5:$E$28252,"&lt;&gt;*电费*",Sheet1!$E$5:$E$28252,"&lt;&gt;*房租*")</f>
        <v>0</v>
      </c>
      <c r="V50" s="32">
        <f t="shared" si="1"/>
        <v>4659.44</v>
      </c>
      <c r="W50" s="32">
        <f>SUMIFS(Sheet1!$G$5:$G$28252,Sheet1!$I$5:$I$28252,$B50,Sheet1!$L$5:$L$28252,$B$2)</f>
        <v>4659.44</v>
      </c>
      <c r="X50" s="32">
        <f t="shared" si="2"/>
        <v>302034.82</v>
      </c>
    </row>
    <row r="51" ht="16.5" spans="1:24">
      <c r="A51" s="30">
        <v>46</v>
      </c>
      <c r="B51" s="31" t="s">
        <v>84</v>
      </c>
      <c r="C51" s="32">
        <f>SUMIFS(Sheet1!$F$5:$F$28252,Sheet1!$I$5:$I$28252,$B51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22659.85</v>
      </c>
      <c r="D51" s="32">
        <f>SUMIFS(Sheet1!$F$5:$F$28252,Sheet1!$I$5:$I$28252,$B51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51" s="32">
        <f>SUMIFS(Sheet1!$F$5:$F$28252,Sheet1!$I$5:$I$28252,$B51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51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9461.07</v>
      </c>
      <c r="F51" s="32">
        <f>SUMIFS(Sheet1!$F$5:$F$28252,Sheet1!$I$5:$I$28252,$B51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51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51" s="32">
        <f>SUMIFS(Sheet1!$F$5:$F$28252,Sheet1!$I$5:$I$28252,$B51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51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51" s="32">
        <f>SUMIFS(Sheet1!$F$5:$F$28252,Sheet1!$I$5:$I$28252,$B51,Sheet1!$L$5:$L$28252,$B$2,Sheet1!$D$5:$D$28252,"美团",Sheet1!$E$5:$E$28252,"&lt;&gt;*调拨*",Sheet1!$E$5:$E$28252,"&lt;&gt;*抖音*")+SUMIFS(Sheet1!$F$5:$F$28252,Sheet1!$I$5:$I$28252,$B51,Sheet1!$L$5:$L$28252,$B$2,Sheet1!$E$5:$E$28252,"*美团*",Sheet1!$D$5:$D$28252,"&lt;&gt;美团",Sheet1!$E$5:$E$28252,"&lt;&gt;*调拨*",Sheet1!$E$5:$E$28252,"&lt;&gt;*抖音*")</f>
        <v>0</v>
      </c>
      <c r="I51" s="32">
        <f>SUMIFS(Sheet1!$F$5:$F$28252,Sheet1!$I$5:$I$28252,$B51,Sheet1!$L$5:$L$28252,$B$2,Sheet1!$E$5:$E$28252,"*饿了么*",Sheet1!$E$5:$E$28252,"&lt;&gt;*调拨*",Sheet1!$E$5:$E$28252,"&lt;&gt;*抖音*",Sheet1!$E$5:$E$28252,"&lt;&gt;*美团*",Sheet1!$D$5:$D$28252,"&lt;&gt;美团")</f>
        <v>0</v>
      </c>
      <c r="J51" s="32">
        <f>SUMIFS(Sheet1!$F$5:$F$28252,Sheet1!$I$5:$I$28252,$B51,Sheet1!$L$5:$L$28252,$B$2,Sheet1!$E$5:$E$28252,"*抖音*",Sheet1!$E$5:$E$28252,"&lt;&gt;*调拨*")</f>
        <v>0</v>
      </c>
      <c r="K51" s="32">
        <f>SUMIFS(Sheet1!$F$5:$F$28252,Sheet1!$I$5:$I$28252,$B51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51" s="32">
        <f>SUMIFS(Sheet1!$F$5:$F$28252,Sheet1!$I$5:$I$28252,$B51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51" s="32">
        <f>SUMIFS(Sheet1!$F$5:$F$28252,Sheet1!$I$5:$I$28252,$B51,Sheet1!$L$5:$L$28252,$B$2,Sheet1!$E$5:$E$28252,"*调拨*")</f>
        <v>0</v>
      </c>
      <c r="N51" s="32">
        <f>SUMIFS(Sheet1!$F$5:$F$28252,Sheet1!$I$5:$I$28252,$B51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51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51" s="32">
        <f t="shared" si="0"/>
        <v>0</v>
      </c>
      <c r="P51" s="32">
        <f>SUMIFS(Sheet1!$F$5:$F$28252,Sheet1!$I$5:$I$28252,$B51,Sheet1!$L$5:$L$28252,$B$2)</f>
        <v>32120.92</v>
      </c>
      <c r="Q51" s="32">
        <f>SUMIFS(Sheet1!$G$5:$G$28252,Sheet1!$I$5:$I$28252,$B51,Sheet1!$L$5:$L$28252,$B$2,Sheet1!$D$5:$D$28252,"水费",Sheet1!$E$5:$E$28252,"&lt;&gt;*调拨*")+SUMIFS(Sheet1!$G$5:$G$28252,Sheet1!$I$5:$I$28252,$B51,Sheet1!$L$5:$L$28252,$B$2,Sheet1!$E$5:$E$28252,"*水费*",Sheet1!$D$5:$D$28252,"&lt;&gt;水费",Sheet1!$E$5:$E$28252,"&lt;&gt;*调拨*")</f>
        <v>0</v>
      </c>
      <c r="R51" s="32">
        <f>SUMIFS(Sheet1!$G$5:$G$28252,Sheet1!$I$5:$I$28252,$B51,Sheet1!$L$5:$L$28252,$B$2,Sheet1!$D$5:$D$28252,"电费",Sheet1!$E$5:$E$28252,"&lt;&gt;*调拨*")+SUMIFS(Sheet1!$G$5:$G$28252,Sheet1!$I$5:$I$28252,$B51,Sheet1!$L$5:$L$28252,$B$2,Sheet1!$E$5:$E$28252,"*电费*",Sheet1!$D$5:$D$28252,"&lt;&gt;电费",Sheet1!$E$5:$E$28252,"&lt;&gt;*调拨*")</f>
        <v>0</v>
      </c>
      <c r="S51" s="32">
        <f>SUMIFS(Sheet1!$G$5:$G$28252,Sheet1!$I$5:$I$28252,$B51,Sheet1!$L$5:$L$28252,$B$2,Sheet1!$D$5:$D$28252,"房租",Sheet1!$E$5:$E$28252,"&lt;&gt;*调拨*")+SUMIFS(Sheet1!$G$5:$G$28252,Sheet1!$I$5:$I$28252,$B51,Sheet1!$L$5:$L$28252,$B$2,Sheet1!$E$5:$E$28252,"*房租*",Sheet1!$D$5:$D$28252,"&lt;&gt;房租",Sheet1!$E$5:$E$28252,"&lt;&gt;*调拨*")</f>
        <v>0</v>
      </c>
      <c r="T51" s="32">
        <f>SUMIFS(Sheet1!$G$5:$G$28252,Sheet1!$I$5:$I$28252,$B51,Sheet1!$L$5:$L$28252,$B$2,Sheet1!$E$5:$E$28252,"*调拨*")</f>
        <v>0</v>
      </c>
      <c r="U51" s="32">
        <f>SUMIFS(Sheet1!$G$5:$G$28252,Sheet1!$I$5:$I$28252,$B51,Sheet1!$L$5:$L$28252,$B$2,Sheet1!$D$5:$D$28252,"内部转款",Sheet1!$E$5:$E$28252,"&lt;&gt;*调拨*",Sheet1!$E$5:$E$28252,"&lt;&gt;*水费*",Sheet1!$E$5:$E$28252,"&lt;&gt;*电费*",Sheet1!$E$5:$E$28252,"&lt;&gt;*房租*")+SUMIFS(Sheet1!$G$5:$G$28252,Sheet1!$I$5:$I$28252,$B51,Sheet1!$L$5:$L$28252,$B$2,Sheet1!$D$5:$D$28252,"内部转账",Sheet1!$E$5:$E$28252,"&lt;&gt;*调拨*",Sheet1!$E$5:$E$28252,"&lt;&gt;*水费*",Sheet1!$E$5:$E$28252,"&lt;&gt;*电费*",Sheet1!$E$5:$E$28252,"&lt;&gt;*房租*")</f>
        <v>0</v>
      </c>
      <c r="V51" s="32">
        <f t="shared" si="1"/>
        <v>7649.41</v>
      </c>
      <c r="W51" s="32">
        <f>SUMIFS(Sheet1!$G$5:$G$28252,Sheet1!$I$5:$I$28252,$B51,Sheet1!$L$5:$L$28252,$B$2)</f>
        <v>7649.41</v>
      </c>
      <c r="X51" s="32">
        <f t="shared" si="2"/>
        <v>24471.51</v>
      </c>
    </row>
    <row r="52" ht="16.5" spans="1:24">
      <c r="A52" s="30">
        <v>47</v>
      </c>
      <c r="B52" s="31" t="s">
        <v>274</v>
      </c>
      <c r="C52" s="32">
        <f>SUMIFS(Sheet1!$F$5:$F$28252,Sheet1!$I$5:$I$28252,$B52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D52" s="32">
        <f>SUMIFS(Sheet1!$F$5:$F$28252,Sheet1!$I$5:$I$28252,$B52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52" s="32">
        <f>SUMIFS(Sheet1!$F$5:$F$28252,Sheet1!$I$5:$I$28252,$B52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52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52" s="32">
        <f>SUMIFS(Sheet1!$F$5:$F$28252,Sheet1!$I$5:$I$28252,$B52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52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52" s="32">
        <f>SUMIFS(Sheet1!$F$5:$F$28252,Sheet1!$I$5:$I$28252,$B52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52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52" s="32">
        <f>SUMIFS(Sheet1!$F$5:$F$28252,Sheet1!$I$5:$I$28252,$B52,Sheet1!$L$5:$L$28252,$B$2,Sheet1!$D$5:$D$28252,"美团",Sheet1!$E$5:$E$28252,"&lt;&gt;*调拨*",Sheet1!$E$5:$E$28252,"&lt;&gt;*抖音*")+SUMIFS(Sheet1!$F$5:$F$28252,Sheet1!$I$5:$I$28252,$B52,Sheet1!$L$5:$L$28252,$B$2,Sheet1!$E$5:$E$28252,"*美团*",Sheet1!$D$5:$D$28252,"&lt;&gt;美团",Sheet1!$E$5:$E$28252,"&lt;&gt;*调拨*",Sheet1!$E$5:$E$28252,"&lt;&gt;*抖音*")</f>
        <v>0</v>
      </c>
      <c r="I52" s="32">
        <f>SUMIFS(Sheet1!$F$5:$F$28252,Sheet1!$I$5:$I$28252,$B52,Sheet1!$L$5:$L$28252,$B$2,Sheet1!$E$5:$E$28252,"*饿了么*",Sheet1!$E$5:$E$28252,"&lt;&gt;*调拨*",Sheet1!$E$5:$E$28252,"&lt;&gt;*抖音*",Sheet1!$E$5:$E$28252,"&lt;&gt;*美团*",Sheet1!$D$5:$D$28252,"&lt;&gt;美团")</f>
        <v>0</v>
      </c>
      <c r="J52" s="32">
        <f>SUMIFS(Sheet1!$F$5:$F$28252,Sheet1!$I$5:$I$28252,$B52,Sheet1!$L$5:$L$28252,$B$2,Sheet1!$E$5:$E$28252,"*抖音*",Sheet1!$E$5:$E$28252,"&lt;&gt;*调拨*")</f>
        <v>0</v>
      </c>
      <c r="K52" s="32">
        <f>SUMIFS(Sheet1!$F$5:$F$28252,Sheet1!$I$5:$I$28252,$B52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52" s="32">
        <f>SUMIFS(Sheet1!$F$5:$F$28252,Sheet1!$I$5:$I$28252,$B52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52" s="32">
        <f>SUMIFS(Sheet1!$F$5:$F$28252,Sheet1!$I$5:$I$28252,$B52,Sheet1!$L$5:$L$28252,$B$2,Sheet1!$E$5:$E$28252,"*调拨*")</f>
        <v>0</v>
      </c>
      <c r="N52" s="32">
        <f>SUMIFS(Sheet1!$F$5:$F$28252,Sheet1!$I$5:$I$28252,$B52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52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52" s="32">
        <f t="shared" si="0"/>
        <v>0</v>
      </c>
      <c r="P52" s="32">
        <f>SUMIFS(Sheet1!$F$5:$F$28252,Sheet1!$I$5:$I$28252,$B52,Sheet1!$L$5:$L$28252,$B$2)</f>
        <v>0</v>
      </c>
      <c r="Q52" s="32">
        <f>SUMIFS(Sheet1!$G$5:$G$28252,Sheet1!$I$5:$I$28252,$B52,Sheet1!$L$5:$L$28252,$B$2,Sheet1!$D$5:$D$28252,"水费",Sheet1!$E$5:$E$28252,"&lt;&gt;*调拨*")+SUMIFS(Sheet1!$G$5:$G$28252,Sheet1!$I$5:$I$28252,$B52,Sheet1!$L$5:$L$28252,$B$2,Sheet1!$E$5:$E$28252,"*水费*",Sheet1!$D$5:$D$28252,"&lt;&gt;水费",Sheet1!$E$5:$E$28252,"&lt;&gt;*调拨*")</f>
        <v>0</v>
      </c>
      <c r="R52" s="32">
        <f>SUMIFS(Sheet1!$G$5:$G$28252,Sheet1!$I$5:$I$28252,$B52,Sheet1!$L$5:$L$28252,$B$2,Sheet1!$D$5:$D$28252,"电费",Sheet1!$E$5:$E$28252,"&lt;&gt;*调拨*")+SUMIFS(Sheet1!$G$5:$G$28252,Sheet1!$I$5:$I$28252,$B52,Sheet1!$L$5:$L$28252,$B$2,Sheet1!$E$5:$E$28252,"*电费*",Sheet1!$D$5:$D$28252,"&lt;&gt;电费",Sheet1!$E$5:$E$28252,"&lt;&gt;*调拨*")</f>
        <v>0</v>
      </c>
      <c r="S52" s="32">
        <f>SUMIFS(Sheet1!$G$5:$G$28252,Sheet1!$I$5:$I$28252,$B52,Sheet1!$L$5:$L$28252,$B$2,Sheet1!$D$5:$D$28252,"房租",Sheet1!$E$5:$E$28252,"&lt;&gt;*调拨*")+SUMIFS(Sheet1!$G$5:$G$28252,Sheet1!$I$5:$I$28252,$B52,Sheet1!$L$5:$L$28252,$B$2,Sheet1!$E$5:$E$28252,"*房租*",Sheet1!$D$5:$D$28252,"&lt;&gt;房租",Sheet1!$E$5:$E$28252,"&lt;&gt;*调拨*")</f>
        <v>40000</v>
      </c>
      <c r="T52" s="32">
        <f>SUMIFS(Sheet1!$G$5:$G$28252,Sheet1!$I$5:$I$28252,$B52,Sheet1!$L$5:$L$28252,$B$2,Sheet1!$E$5:$E$28252,"*调拨*")</f>
        <v>0</v>
      </c>
      <c r="U52" s="32">
        <f>SUMIFS(Sheet1!$G$5:$G$28252,Sheet1!$I$5:$I$28252,$B52,Sheet1!$L$5:$L$28252,$B$2,Sheet1!$D$5:$D$28252,"内部转款",Sheet1!$E$5:$E$28252,"&lt;&gt;*调拨*",Sheet1!$E$5:$E$28252,"&lt;&gt;*水费*",Sheet1!$E$5:$E$28252,"&lt;&gt;*电费*",Sheet1!$E$5:$E$28252,"&lt;&gt;*房租*")+SUMIFS(Sheet1!$G$5:$G$28252,Sheet1!$I$5:$I$28252,$B52,Sheet1!$L$5:$L$28252,$B$2,Sheet1!$D$5:$D$28252,"内部转账",Sheet1!$E$5:$E$28252,"&lt;&gt;*调拨*",Sheet1!$E$5:$E$28252,"&lt;&gt;*水费*",Sheet1!$E$5:$E$28252,"&lt;&gt;*电费*",Sheet1!$E$5:$E$28252,"&lt;&gt;*房租*")</f>
        <v>0</v>
      </c>
      <c r="V52" s="32">
        <f t="shared" si="1"/>
        <v>115</v>
      </c>
      <c r="W52" s="32">
        <f>SUMIFS(Sheet1!$G$5:$G$28252,Sheet1!$I$5:$I$28252,$B52,Sheet1!$L$5:$L$28252,$B$2)</f>
        <v>40115</v>
      </c>
      <c r="X52" s="32">
        <f t="shared" si="2"/>
        <v>-40115</v>
      </c>
    </row>
    <row r="53" ht="16.5" spans="1:24">
      <c r="A53" s="30">
        <v>48</v>
      </c>
      <c r="B53" s="31" t="s">
        <v>41</v>
      </c>
      <c r="C53" s="32">
        <f>SUMIFS(Sheet1!$F$5:$F$28252,Sheet1!$I$5:$I$28252,$B53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8181.46</v>
      </c>
      <c r="D53" s="32">
        <f>SUMIFS(Sheet1!$F$5:$F$28252,Sheet1!$I$5:$I$28252,$B53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53" s="32">
        <f>SUMIFS(Sheet1!$F$5:$F$28252,Sheet1!$I$5:$I$28252,$B53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53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9127.4</v>
      </c>
      <c r="F53" s="32">
        <f>SUMIFS(Sheet1!$F$5:$F$28252,Sheet1!$I$5:$I$28252,$B53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53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53" s="32">
        <f>SUMIFS(Sheet1!$F$5:$F$28252,Sheet1!$I$5:$I$28252,$B53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53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53" s="32">
        <f>SUMIFS(Sheet1!$F$5:$F$28252,Sheet1!$I$5:$I$28252,$B53,Sheet1!$L$5:$L$28252,$B$2,Sheet1!$D$5:$D$28252,"美团",Sheet1!$E$5:$E$28252,"&lt;&gt;*调拨*",Sheet1!$E$5:$E$28252,"&lt;&gt;*抖音*")+SUMIFS(Sheet1!$F$5:$F$28252,Sheet1!$I$5:$I$28252,$B53,Sheet1!$L$5:$L$28252,$B$2,Sheet1!$E$5:$E$28252,"*美团*",Sheet1!$D$5:$D$28252,"&lt;&gt;美团",Sheet1!$E$5:$E$28252,"&lt;&gt;*调拨*",Sheet1!$E$5:$E$28252,"&lt;&gt;*抖音*")</f>
        <v>0</v>
      </c>
      <c r="I53" s="32">
        <f>SUMIFS(Sheet1!$F$5:$F$28252,Sheet1!$I$5:$I$28252,$B53,Sheet1!$L$5:$L$28252,$B$2,Sheet1!$E$5:$E$28252,"*饿了么*",Sheet1!$E$5:$E$28252,"&lt;&gt;*调拨*",Sheet1!$E$5:$E$28252,"&lt;&gt;*抖音*",Sheet1!$E$5:$E$28252,"&lt;&gt;*美团*",Sheet1!$D$5:$D$28252,"&lt;&gt;美团")</f>
        <v>552.53</v>
      </c>
      <c r="J53" s="32">
        <f>SUMIFS(Sheet1!$F$5:$F$28252,Sheet1!$I$5:$I$28252,$B53,Sheet1!$L$5:$L$28252,$B$2,Sheet1!$E$5:$E$28252,"*抖音*",Sheet1!$E$5:$E$28252,"&lt;&gt;*调拨*")</f>
        <v>0</v>
      </c>
      <c r="K53" s="32">
        <f>SUMIFS(Sheet1!$F$5:$F$28252,Sheet1!$I$5:$I$28252,$B53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53" s="32">
        <f>SUMIFS(Sheet1!$F$5:$F$28252,Sheet1!$I$5:$I$28252,$B53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53" s="32">
        <f>SUMIFS(Sheet1!$F$5:$F$28252,Sheet1!$I$5:$I$28252,$B53,Sheet1!$L$5:$L$28252,$B$2,Sheet1!$E$5:$E$28252,"*调拨*")</f>
        <v>0</v>
      </c>
      <c r="N53" s="32">
        <f>SUMIFS(Sheet1!$F$5:$F$28252,Sheet1!$I$5:$I$28252,$B53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53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53" s="32">
        <f t="shared" si="0"/>
        <v>0</v>
      </c>
      <c r="P53" s="32">
        <f>SUMIFS(Sheet1!$F$5:$F$28252,Sheet1!$I$5:$I$28252,$B53,Sheet1!$L$5:$L$28252,$B$2)</f>
        <v>17861.39</v>
      </c>
      <c r="Q53" s="32">
        <f>SUMIFS(Sheet1!$G$5:$G$28252,Sheet1!$I$5:$I$28252,$B53,Sheet1!$L$5:$L$28252,$B$2,Sheet1!$D$5:$D$28252,"水费",Sheet1!$E$5:$E$28252,"&lt;&gt;*调拨*")+SUMIFS(Sheet1!$G$5:$G$28252,Sheet1!$I$5:$I$28252,$B53,Sheet1!$L$5:$L$28252,$B$2,Sheet1!$E$5:$E$28252,"*水费*",Sheet1!$D$5:$D$28252,"&lt;&gt;水费",Sheet1!$E$5:$E$28252,"&lt;&gt;*调拨*")</f>
        <v>0</v>
      </c>
      <c r="R53" s="32">
        <f>SUMIFS(Sheet1!$G$5:$G$28252,Sheet1!$I$5:$I$28252,$B53,Sheet1!$L$5:$L$28252,$B$2,Sheet1!$D$5:$D$28252,"电费",Sheet1!$E$5:$E$28252,"&lt;&gt;*调拨*")+SUMIFS(Sheet1!$G$5:$G$28252,Sheet1!$I$5:$I$28252,$B53,Sheet1!$L$5:$L$28252,$B$2,Sheet1!$E$5:$E$28252,"*电费*",Sheet1!$D$5:$D$28252,"&lt;&gt;电费",Sheet1!$E$5:$E$28252,"&lt;&gt;*调拨*")</f>
        <v>0</v>
      </c>
      <c r="S53" s="32">
        <f>SUMIFS(Sheet1!$G$5:$G$28252,Sheet1!$I$5:$I$28252,$B53,Sheet1!$L$5:$L$28252,$B$2,Sheet1!$D$5:$D$28252,"房租",Sheet1!$E$5:$E$28252,"&lt;&gt;*调拨*")+SUMIFS(Sheet1!$G$5:$G$28252,Sheet1!$I$5:$I$28252,$B53,Sheet1!$L$5:$L$28252,$B$2,Sheet1!$E$5:$E$28252,"*房租*",Sheet1!$D$5:$D$28252,"&lt;&gt;房租",Sheet1!$E$5:$E$28252,"&lt;&gt;*调拨*")</f>
        <v>0</v>
      </c>
      <c r="T53" s="32">
        <f>SUMIFS(Sheet1!$G$5:$G$28252,Sheet1!$I$5:$I$28252,$B53,Sheet1!$L$5:$L$28252,$B$2,Sheet1!$E$5:$E$28252,"*调拨*")</f>
        <v>0</v>
      </c>
      <c r="U53" s="32">
        <f>SUMIFS(Sheet1!$G$5:$G$28252,Sheet1!$I$5:$I$28252,$B53,Sheet1!$L$5:$L$28252,$B$2,Sheet1!$D$5:$D$28252,"内部转款",Sheet1!$E$5:$E$28252,"&lt;&gt;*调拨*",Sheet1!$E$5:$E$28252,"&lt;&gt;*水费*",Sheet1!$E$5:$E$28252,"&lt;&gt;*电费*",Sheet1!$E$5:$E$28252,"&lt;&gt;*房租*")+SUMIFS(Sheet1!$G$5:$G$28252,Sheet1!$I$5:$I$28252,$B53,Sheet1!$L$5:$L$28252,$B$2,Sheet1!$D$5:$D$28252,"内部转账",Sheet1!$E$5:$E$28252,"&lt;&gt;*调拨*",Sheet1!$E$5:$E$28252,"&lt;&gt;*水费*",Sheet1!$E$5:$E$28252,"&lt;&gt;*电费*",Sheet1!$E$5:$E$28252,"&lt;&gt;*房租*")</f>
        <v>0</v>
      </c>
      <c r="V53" s="32">
        <f t="shared" si="1"/>
        <v>6850.66</v>
      </c>
      <c r="W53" s="32">
        <f>SUMIFS(Sheet1!$G$5:$G$28252,Sheet1!$I$5:$I$28252,$B53,Sheet1!$L$5:$L$28252,$B$2)</f>
        <v>6850.66</v>
      </c>
      <c r="X53" s="32">
        <f t="shared" si="2"/>
        <v>11010.73</v>
      </c>
    </row>
    <row r="54" ht="16.5" spans="1:24">
      <c r="A54" s="30">
        <v>49</v>
      </c>
      <c r="B54" s="31" t="s">
        <v>52</v>
      </c>
      <c r="C54" s="32">
        <f>SUMIFS(Sheet1!$F$5:$F$28252,Sheet1!$I$5:$I$28252,$B54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81058.45</v>
      </c>
      <c r="D54" s="32">
        <f>SUMIFS(Sheet1!$F$5:$F$28252,Sheet1!$I$5:$I$28252,$B54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54" s="32">
        <f>SUMIFS(Sheet1!$F$5:$F$28252,Sheet1!$I$5:$I$28252,$B54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54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15474.16</v>
      </c>
      <c r="F54" s="32">
        <f>SUMIFS(Sheet1!$F$5:$F$28252,Sheet1!$I$5:$I$28252,$B54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54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54" s="32">
        <f>SUMIFS(Sheet1!$F$5:$F$28252,Sheet1!$I$5:$I$28252,$B54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54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54" s="32">
        <f>SUMIFS(Sheet1!$F$5:$F$28252,Sheet1!$I$5:$I$28252,$B54,Sheet1!$L$5:$L$28252,$B$2,Sheet1!$D$5:$D$28252,"美团",Sheet1!$E$5:$E$28252,"&lt;&gt;*调拨*",Sheet1!$E$5:$E$28252,"&lt;&gt;*抖音*")+SUMIFS(Sheet1!$F$5:$F$28252,Sheet1!$I$5:$I$28252,$B54,Sheet1!$L$5:$L$28252,$B$2,Sheet1!$E$5:$E$28252,"*美团*",Sheet1!$D$5:$D$28252,"&lt;&gt;美团",Sheet1!$E$5:$E$28252,"&lt;&gt;*调拨*",Sheet1!$E$5:$E$28252,"&lt;&gt;*抖音*")</f>
        <v>0</v>
      </c>
      <c r="I54" s="32">
        <f>SUMIFS(Sheet1!$F$5:$F$28252,Sheet1!$I$5:$I$28252,$B54,Sheet1!$L$5:$L$28252,$B$2,Sheet1!$E$5:$E$28252,"*饿了么*",Sheet1!$E$5:$E$28252,"&lt;&gt;*调拨*",Sheet1!$E$5:$E$28252,"&lt;&gt;*抖音*",Sheet1!$E$5:$E$28252,"&lt;&gt;*美团*",Sheet1!$D$5:$D$28252,"&lt;&gt;美团")</f>
        <v>0</v>
      </c>
      <c r="J54" s="32">
        <f>SUMIFS(Sheet1!$F$5:$F$28252,Sheet1!$I$5:$I$28252,$B54,Sheet1!$L$5:$L$28252,$B$2,Sheet1!$E$5:$E$28252,"*抖音*",Sheet1!$E$5:$E$28252,"&lt;&gt;*调拨*")</f>
        <v>0</v>
      </c>
      <c r="K54" s="32">
        <f>SUMIFS(Sheet1!$F$5:$F$28252,Sheet1!$I$5:$I$28252,$B54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54" s="32">
        <f>SUMIFS(Sheet1!$F$5:$F$28252,Sheet1!$I$5:$I$28252,$B54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54" s="32">
        <f>SUMIFS(Sheet1!$F$5:$F$28252,Sheet1!$I$5:$I$28252,$B54,Sheet1!$L$5:$L$28252,$B$2,Sheet1!$E$5:$E$28252,"*调拨*")</f>
        <v>0</v>
      </c>
      <c r="N54" s="32">
        <f>SUMIFS(Sheet1!$F$5:$F$28252,Sheet1!$I$5:$I$28252,$B54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54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54" s="32">
        <f t="shared" si="0"/>
        <v>2401.98</v>
      </c>
      <c r="P54" s="32">
        <f>SUMIFS(Sheet1!$F$5:$F$28252,Sheet1!$I$5:$I$28252,$B54,Sheet1!$L$5:$L$28252,$B$2)</f>
        <v>98934.59</v>
      </c>
      <c r="Q54" s="32">
        <f>SUMIFS(Sheet1!$G$5:$G$28252,Sheet1!$I$5:$I$28252,$B54,Sheet1!$L$5:$L$28252,$B$2,Sheet1!$D$5:$D$28252,"水费",Sheet1!$E$5:$E$28252,"&lt;&gt;*调拨*")+SUMIFS(Sheet1!$G$5:$G$28252,Sheet1!$I$5:$I$28252,$B54,Sheet1!$L$5:$L$28252,$B$2,Sheet1!$E$5:$E$28252,"*水费*",Sheet1!$D$5:$D$28252,"&lt;&gt;水费",Sheet1!$E$5:$E$28252,"&lt;&gt;*调拨*")</f>
        <v>0</v>
      </c>
      <c r="R54" s="32">
        <f>SUMIFS(Sheet1!$G$5:$G$28252,Sheet1!$I$5:$I$28252,$B54,Sheet1!$L$5:$L$28252,$B$2,Sheet1!$D$5:$D$28252,"电费",Sheet1!$E$5:$E$28252,"&lt;&gt;*调拨*")+SUMIFS(Sheet1!$G$5:$G$28252,Sheet1!$I$5:$I$28252,$B54,Sheet1!$L$5:$L$28252,$B$2,Sheet1!$E$5:$E$28252,"*电费*",Sheet1!$D$5:$D$28252,"&lt;&gt;电费",Sheet1!$E$5:$E$28252,"&lt;&gt;*调拨*")</f>
        <v>0</v>
      </c>
      <c r="S54" s="32">
        <f>SUMIFS(Sheet1!$G$5:$G$28252,Sheet1!$I$5:$I$28252,$B54,Sheet1!$L$5:$L$28252,$B$2,Sheet1!$D$5:$D$28252,"房租",Sheet1!$E$5:$E$28252,"&lt;&gt;*调拨*")+SUMIFS(Sheet1!$G$5:$G$28252,Sheet1!$I$5:$I$28252,$B54,Sheet1!$L$5:$L$28252,$B$2,Sheet1!$E$5:$E$28252,"*房租*",Sheet1!$D$5:$D$28252,"&lt;&gt;房租",Sheet1!$E$5:$E$28252,"&lt;&gt;*调拨*")</f>
        <v>0</v>
      </c>
      <c r="T54" s="32">
        <f>SUMIFS(Sheet1!$G$5:$G$28252,Sheet1!$I$5:$I$28252,$B54,Sheet1!$L$5:$L$28252,$B$2,Sheet1!$E$5:$E$28252,"*调拨*")</f>
        <v>0</v>
      </c>
      <c r="U54" s="32">
        <f>SUMIFS(Sheet1!$G$5:$G$28252,Sheet1!$I$5:$I$28252,$B54,Sheet1!$L$5:$L$28252,$B$2,Sheet1!$D$5:$D$28252,"内部转款",Sheet1!$E$5:$E$28252,"&lt;&gt;*调拨*",Sheet1!$E$5:$E$28252,"&lt;&gt;*水费*",Sheet1!$E$5:$E$28252,"&lt;&gt;*电费*",Sheet1!$E$5:$E$28252,"&lt;&gt;*房租*")+SUMIFS(Sheet1!$G$5:$G$28252,Sheet1!$I$5:$I$28252,$B54,Sheet1!$L$5:$L$28252,$B$2,Sheet1!$D$5:$D$28252,"内部转账",Sheet1!$E$5:$E$28252,"&lt;&gt;*调拨*",Sheet1!$E$5:$E$28252,"&lt;&gt;*水费*",Sheet1!$E$5:$E$28252,"&lt;&gt;*电费*",Sheet1!$E$5:$E$28252,"&lt;&gt;*房租*")</f>
        <v>0</v>
      </c>
      <c r="V54" s="32">
        <f t="shared" si="1"/>
        <v>15968</v>
      </c>
      <c r="W54" s="32">
        <f>SUMIFS(Sheet1!$G$5:$G$28252,Sheet1!$I$5:$I$28252,$B54,Sheet1!$L$5:$L$28252,$B$2)</f>
        <v>15968</v>
      </c>
      <c r="X54" s="32">
        <f t="shared" si="2"/>
        <v>82966.59</v>
      </c>
    </row>
    <row r="55" ht="16.5" spans="1:24">
      <c r="A55" s="30">
        <v>50</v>
      </c>
      <c r="B55" s="31" t="s">
        <v>231</v>
      </c>
      <c r="C55" s="32">
        <f>SUMIFS(Sheet1!$F$5:$F$28252,Sheet1!$I$5:$I$28252,$B55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12484.08</v>
      </c>
      <c r="D55" s="32">
        <f>SUMIFS(Sheet1!$F$5:$F$28252,Sheet1!$I$5:$I$28252,$B55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55" s="32">
        <f>SUMIFS(Sheet1!$F$5:$F$28252,Sheet1!$I$5:$I$28252,$B55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55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55" s="32">
        <f>SUMIFS(Sheet1!$F$5:$F$28252,Sheet1!$I$5:$I$28252,$B55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55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55" s="32">
        <f>SUMIFS(Sheet1!$F$5:$F$28252,Sheet1!$I$5:$I$28252,$B55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55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55" s="32">
        <f>SUMIFS(Sheet1!$F$5:$F$28252,Sheet1!$I$5:$I$28252,$B55,Sheet1!$L$5:$L$28252,$B$2,Sheet1!$D$5:$D$28252,"美团",Sheet1!$E$5:$E$28252,"&lt;&gt;*调拨*",Sheet1!$E$5:$E$28252,"&lt;&gt;*抖音*")+SUMIFS(Sheet1!$F$5:$F$28252,Sheet1!$I$5:$I$28252,$B55,Sheet1!$L$5:$L$28252,$B$2,Sheet1!$E$5:$E$28252,"*美团*",Sheet1!$D$5:$D$28252,"&lt;&gt;美团",Sheet1!$E$5:$E$28252,"&lt;&gt;*调拨*",Sheet1!$E$5:$E$28252,"&lt;&gt;*抖音*")</f>
        <v>0</v>
      </c>
      <c r="I55" s="32">
        <f>SUMIFS(Sheet1!$F$5:$F$28252,Sheet1!$I$5:$I$28252,$B55,Sheet1!$L$5:$L$28252,$B$2,Sheet1!$E$5:$E$28252,"*饿了么*",Sheet1!$E$5:$E$28252,"&lt;&gt;*调拨*",Sheet1!$E$5:$E$28252,"&lt;&gt;*抖音*",Sheet1!$E$5:$E$28252,"&lt;&gt;*美团*",Sheet1!$D$5:$D$28252,"&lt;&gt;美团")</f>
        <v>0</v>
      </c>
      <c r="J55" s="32">
        <f>SUMIFS(Sheet1!$F$5:$F$28252,Sheet1!$I$5:$I$28252,$B55,Sheet1!$L$5:$L$28252,$B$2,Sheet1!$E$5:$E$28252,"*抖音*",Sheet1!$E$5:$E$28252,"&lt;&gt;*调拨*")</f>
        <v>0</v>
      </c>
      <c r="K55" s="32">
        <f>SUMIFS(Sheet1!$F$5:$F$28252,Sheet1!$I$5:$I$28252,$B55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55" s="32">
        <f>SUMIFS(Sheet1!$F$5:$F$28252,Sheet1!$I$5:$I$28252,$B55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55" s="32">
        <f>SUMIFS(Sheet1!$F$5:$F$28252,Sheet1!$I$5:$I$28252,$B55,Sheet1!$L$5:$L$28252,$B$2,Sheet1!$E$5:$E$28252,"*调拨*")</f>
        <v>0</v>
      </c>
      <c r="N55" s="32">
        <f>SUMIFS(Sheet1!$F$5:$F$28252,Sheet1!$I$5:$I$28252,$B55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55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55" s="32">
        <f t="shared" si="0"/>
        <v>684</v>
      </c>
      <c r="P55" s="32">
        <f>SUMIFS(Sheet1!$F$5:$F$28252,Sheet1!$I$5:$I$28252,$B55,Sheet1!$L$5:$L$28252,$B$2)</f>
        <v>13168.08</v>
      </c>
      <c r="Q55" s="32">
        <f>SUMIFS(Sheet1!$G$5:$G$28252,Sheet1!$I$5:$I$28252,$B55,Sheet1!$L$5:$L$28252,$B$2,Sheet1!$D$5:$D$28252,"水费",Sheet1!$E$5:$E$28252,"&lt;&gt;*调拨*")+SUMIFS(Sheet1!$G$5:$G$28252,Sheet1!$I$5:$I$28252,$B55,Sheet1!$L$5:$L$28252,$B$2,Sheet1!$E$5:$E$28252,"*水费*",Sheet1!$D$5:$D$28252,"&lt;&gt;水费",Sheet1!$E$5:$E$28252,"&lt;&gt;*调拨*")</f>
        <v>0</v>
      </c>
      <c r="R55" s="32">
        <f>SUMIFS(Sheet1!$G$5:$G$28252,Sheet1!$I$5:$I$28252,$B55,Sheet1!$L$5:$L$28252,$B$2,Sheet1!$D$5:$D$28252,"电费",Sheet1!$E$5:$E$28252,"&lt;&gt;*调拨*")+SUMIFS(Sheet1!$G$5:$G$28252,Sheet1!$I$5:$I$28252,$B55,Sheet1!$L$5:$L$28252,$B$2,Sheet1!$E$5:$E$28252,"*电费*",Sheet1!$D$5:$D$28252,"&lt;&gt;电费",Sheet1!$E$5:$E$28252,"&lt;&gt;*调拨*")</f>
        <v>0</v>
      </c>
      <c r="S55" s="32">
        <f>SUMIFS(Sheet1!$G$5:$G$28252,Sheet1!$I$5:$I$28252,$B55,Sheet1!$L$5:$L$28252,$B$2,Sheet1!$D$5:$D$28252,"房租",Sheet1!$E$5:$E$28252,"&lt;&gt;*调拨*")+SUMIFS(Sheet1!$G$5:$G$28252,Sheet1!$I$5:$I$28252,$B55,Sheet1!$L$5:$L$28252,$B$2,Sheet1!$E$5:$E$28252,"*房租*",Sheet1!$D$5:$D$28252,"&lt;&gt;房租",Sheet1!$E$5:$E$28252,"&lt;&gt;*调拨*")</f>
        <v>0</v>
      </c>
      <c r="T55" s="32">
        <f>SUMIFS(Sheet1!$G$5:$G$28252,Sheet1!$I$5:$I$28252,$B55,Sheet1!$L$5:$L$28252,$B$2,Sheet1!$E$5:$E$28252,"*调拨*")</f>
        <v>0</v>
      </c>
      <c r="U55" s="32">
        <f>SUMIFS(Sheet1!$G$5:$G$28252,Sheet1!$I$5:$I$28252,$B55,Sheet1!$L$5:$L$28252,$B$2,Sheet1!$D$5:$D$28252,"内部转款",Sheet1!$E$5:$E$28252,"&lt;&gt;*调拨*",Sheet1!$E$5:$E$28252,"&lt;&gt;*水费*",Sheet1!$E$5:$E$28252,"&lt;&gt;*电费*",Sheet1!$E$5:$E$28252,"&lt;&gt;*房租*")+SUMIFS(Sheet1!$G$5:$G$28252,Sheet1!$I$5:$I$28252,$B55,Sheet1!$L$5:$L$28252,$B$2,Sheet1!$D$5:$D$28252,"内部转账",Sheet1!$E$5:$E$28252,"&lt;&gt;*调拨*",Sheet1!$E$5:$E$28252,"&lt;&gt;*水费*",Sheet1!$E$5:$E$28252,"&lt;&gt;*电费*",Sheet1!$E$5:$E$28252,"&lt;&gt;*房租*")</f>
        <v>0</v>
      </c>
      <c r="V55" s="32">
        <f t="shared" si="1"/>
        <v>6480.15</v>
      </c>
      <c r="W55" s="32">
        <f>SUMIFS(Sheet1!$G$5:$G$28252,Sheet1!$I$5:$I$28252,$B55,Sheet1!$L$5:$L$28252,$B$2)</f>
        <v>6480.15</v>
      </c>
      <c r="X55" s="32">
        <f t="shared" si="2"/>
        <v>6687.93</v>
      </c>
    </row>
    <row r="56" ht="16.5" spans="1:24">
      <c r="A56" s="30">
        <v>51</v>
      </c>
      <c r="B56" s="31" t="s">
        <v>58</v>
      </c>
      <c r="C56" s="32">
        <f>SUMIFS(Sheet1!$F$5:$F$28252,Sheet1!$I$5:$I$28252,$B56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47575.22</v>
      </c>
      <c r="D56" s="32">
        <f>SUMIFS(Sheet1!$F$5:$F$28252,Sheet1!$I$5:$I$28252,$B56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56" s="32">
        <f>SUMIFS(Sheet1!$F$5:$F$28252,Sheet1!$I$5:$I$28252,$B56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56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10440.63</v>
      </c>
      <c r="F56" s="32">
        <f>SUMIFS(Sheet1!$F$5:$F$28252,Sheet1!$I$5:$I$28252,$B56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56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56" s="32">
        <f>SUMIFS(Sheet1!$F$5:$F$28252,Sheet1!$I$5:$I$28252,$B56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56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56" s="32">
        <f>SUMIFS(Sheet1!$F$5:$F$28252,Sheet1!$I$5:$I$28252,$B56,Sheet1!$L$5:$L$28252,$B$2,Sheet1!$D$5:$D$28252,"美团",Sheet1!$E$5:$E$28252,"&lt;&gt;*调拨*",Sheet1!$E$5:$E$28252,"&lt;&gt;*抖音*")+SUMIFS(Sheet1!$F$5:$F$28252,Sheet1!$I$5:$I$28252,$B56,Sheet1!$L$5:$L$28252,$B$2,Sheet1!$E$5:$E$28252,"*美团*",Sheet1!$D$5:$D$28252,"&lt;&gt;美团",Sheet1!$E$5:$E$28252,"&lt;&gt;*调拨*",Sheet1!$E$5:$E$28252,"&lt;&gt;*抖音*")</f>
        <v>0</v>
      </c>
      <c r="I56" s="32">
        <f>SUMIFS(Sheet1!$F$5:$F$28252,Sheet1!$I$5:$I$28252,$B56,Sheet1!$L$5:$L$28252,$B$2,Sheet1!$E$5:$E$28252,"*饿了么*",Sheet1!$E$5:$E$28252,"&lt;&gt;*调拨*",Sheet1!$E$5:$E$28252,"&lt;&gt;*抖音*",Sheet1!$E$5:$E$28252,"&lt;&gt;*美团*",Sheet1!$D$5:$D$28252,"&lt;&gt;美团")</f>
        <v>0</v>
      </c>
      <c r="J56" s="32">
        <f>SUMIFS(Sheet1!$F$5:$F$28252,Sheet1!$I$5:$I$28252,$B56,Sheet1!$L$5:$L$28252,$B$2,Sheet1!$E$5:$E$28252,"*抖音*",Sheet1!$E$5:$E$28252,"&lt;&gt;*调拨*")</f>
        <v>0</v>
      </c>
      <c r="K56" s="32">
        <f>SUMIFS(Sheet1!$F$5:$F$28252,Sheet1!$I$5:$I$28252,$B56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56" s="32">
        <f>SUMIFS(Sheet1!$F$5:$F$28252,Sheet1!$I$5:$I$28252,$B56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56" s="32">
        <f>SUMIFS(Sheet1!$F$5:$F$28252,Sheet1!$I$5:$I$28252,$B56,Sheet1!$L$5:$L$28252,$B$2,Sheet1!$E$5:$E$28252,"*调拨*")</f>
        <v>0</v>
      </c>
      <c r="N56" s="32">
        <f>SUMIFS(Sheet1!$F$5:$F$28252,Sheet1!$I$5:$I$28252,$B56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56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56" s="32">
        <f t="shared" si="0"/>
        <v>0</v>
      </c>
      <c r="P56" s="32">
        <f>SUMIFS(Sheet1!$F$5:$F$28252,Sheet1!$I$5:$I$28252,$B56,Sheet1!$L$5:$L$28252,$B$2)</f>
        <v>58015.85</v>
      </c>
      <c r="Q56" s="32">
        <f>SUMIFS(Sheet1!$G$5:$G$28252,Sheet1!$I$5:$I$28252,$B56,Sheet1!$L$5:$L$28252,$B$2,Sheet1!$D$5:$D$28252,"水费",Sheet1!$E$5:$E$28252,"&lt;&gt;*调拨*")+SUMIFS(Sheet1!$G$5:$G$28252,Sheet1!$I$5:$I$28252,$B56,Sheet1!$L$5:$L$28252,$B$2,Sheet1!$E$5:$E$28252,"*水费*",Sheet1!$D$5:$D$28252,"&lt;&gt;水费",Sheet1!$E$5:$E$28252,"&lt;&gt;*调拨*")</f>
        <v>0</v>
      </c>
      <c r="R56" s="32">
        <f>SUMIFS(Sheet1!$G$5:$G$28252,Sheet1!$I$5:$I$28252,$B56,Sheet1!$L$5:$L$28252,$B$2,Sheet1!$D$5:$D$28252,"电费",Sheet1!$E$5:$E$28252,"&lt;&gt;*调拨*")+SUMIFS(Sheet1!$G$5:$G$28252,Sheet1!$I$5:$I$28252,$B56,Sheet1!$L$5:$L$28252,$B$2,Sheet1!$E$5:$E$28252,"*电费*",Sheet1!$D$5:$D$28252,"&lt;&gt;电费",Sheet1!$E$5:$E$28252,"&lt;&gt;*调拨*")</f>
        <v>0</v>
      </c>
      <c r="S56" s="32">
        <f>SUMIFS(Sheet1!$G$5:$G$28252,Sheet1!$I$5:$I$28252,$B56,Sheet1!$L$5:$L$28252,$B$2,Sheet1!$D$5:$D$28252,"房租",Sheet1!$E$5:$E$28252,"&lt;&gt;*调拨*")+SUMIFS(Sheet1!$G$5:$G$28252,Sheet1!$I$5:$I$28252,$B56,Sheet1!$L$5:$L$28252,$B$2,Sheet1!$E$5:$E$28252,"*房租*",Sheet1!$D$5:$D$28252,"&lt;&gt;房租",Sheet1!$E$5:$E$28252,"&lt;&gt;*调拨*")</f>
        <v>0</v>
      </c>
      <c r="T56" s="32">
        <f>SUMIFS(Sheet1!$G$5:$G$28252,Sheet1!$I$5:$I$28252,$B56,Sheet1!$L$5:$L$28252,$B$2,Sheet1!$E$5:$E$28252,"*调拨*")</f>
        <v>0</v>
      </c>
      <c r="U56" s="32">
        <f>SUMIFS(Sheet1!$G$5:$G$28252,Sheet1!$I$5:$I$28252,$B56,Sheet1!$L$5:$L$28252,$B$2,Sheet1!$D$5:$D$28252,"内部转款",Sheet1!$E$5:$E$28252,"&lt;&gt;*调拨*",Sheet1!$E$5:$E$28252,"&lt;&gt;*水费*",Sheet1!$E$5:$E$28252,"&lt;&gt;*电费*",Sheet1!$E$5:$E$28252,"&lt;&gt;*房租*")+SUMIFS(Sheet1!$G$5:$G$28252,Sheet1!$I$5:$I$28252,$B56,Sheet1!$L$5:$L$28252,$B$2,Sheet1!$D$5:$D$28252,"内部转账",Sheet1!$E$5:$E$28252,"&lt;&gt;*调拨*",Sheet1!$E$5:$E$28252,"&lt;&gt;*水费*",Sheet1!$E$5:$E$28252,"&lt;&gt;*电费*",Sheet1!$E$5:$E$28252,"&lt;&gt;*房租*")</f>
        <v>0</v>
      </c>
      <c r="V56" s="32">
        <f t="shared" si="1"/>
        <v>12431.03</v>
      </c>
      <c r="W56" s="32">
        <f>SUMIFS(Sheet1!$G$5:$G$28252,Sheet1!$I$5:$I$28252,$B56,Sheet1!$L$5:$L$28252,$B$2)</f>
        <v>12431.03</v>
      </c>
      <c r="X56" s="32">
        <f t="shared" si="2"/>
        <v>45584.82</v>
      </c>
    </row>
    <row r="57" ht="16.5" spans="1:24">
      <c r="A57" s="30">
        <v>52</v>
      </c>
      <c r="B57" s="31" t="s">
        <v>91</v>
      </c>
      <c r="C57" s="32">
        <f>SUMIFS(Sheet1!$F$5:$F$28252,Sheet1!$I$5:$I$28252,$B57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14111.36</v>
      </c>
      <c r="D57" s="32">
        <f>SUMIFS(Sheet1!$F$5:$F$28252,Sheet1!$I$5:$I$28252,$B57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57" s="32">
        <f>SUMIFS(Sheet1!$F$5:$F$28252,Sheet1!$I$5:$I$28252,$B57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57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3741.7</v>
      </c>
      <c r="F57" s="32">
        <f>SUMIFS(Sheet1!$F$5:$F$28252,Sheet1!$I$5:$I$28252,$B57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57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57" s="32">
        <f>SUMIFS(Sheet1!$F$5:$F$28252,Sheet1!$I$5:$I$28252,$B57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57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57" s="32">
        <f>SUMIFS(Sheet1!$F$5:$F$28252,Sheet1!$I$5:$I$28252,$B57,Sheet1!$L$5:$L$28252,$B$2,Sheet1!$D$5:$D$28252,"美团",Sheet1!$E$5:$E$28252,"&lt;&gt;*调拨*",Sheet1!$E$5:$E$28252,"&lt;&gt;*抖音*")+SUMIFS(Sheet1!$F$5:$F$28252,Sheet1!$I$5:$I$28252,$B57,Sheet1!$L$5:$L$28252,$B$2,Sheet1!$E$5:$E$28252,"*美团*",Sheet1!$D$5:$D$28252,"&lt;&gt;美团",Sheet1!$E$5:$E$28252,"&lt;&gt;*调拨*",Sheet1!$E$5:$E$28252,"&lt;&gt;*抖音*")</f>
        <v>0</v>
      </c>
      <c r="I57" s="32">
        <f>SUMIFS(Sheet1!$F$5:$F$28252,Sheet1!$I$5:$I$28252,$B57,Sheet1!$L$5:$L$28252,$B$2,Sheet1!$E$5:$E$28252,"*饿了么*",Sheet1!$E$5:$E$28252,"&lt;&gt;*调拨*",Sheet1!$E$5:$E$28252,"&lt;&gt;*抖音*",Sheet1!$E$5:$E$28252,"&lt;&gt;*美团*",Sheet1!$D$5:$D$28252,"&lt;&gt;美团")</f>
        <v>0</v>
      </c>
      <c r="J57" s="32">
        <f>SUMIFS(Sheet1!$F$5:$F$28252,Sheet1!$I$5:$I$28252,$B57,Sheet1!$L$5:$L$28252,$B$2,Sheet1!$E$5:$E$28252,"*抖音*",Sheet1!$E$5:$E$28252,"&lt;&gt;*调拨*")</f>
        <v>0</v>
      </c>
      <c r="K57" s="32">
        <f>SUMIFS(Sheet1!$F$5:$F$28252,Sheet1!$I$5:$I$28252,$B57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57" s="32">
        <f>SUMIFS(Sheet1!$F$5:$F$28252,Sheet1!$I$5:$I$28252,$B57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57" s="32">
        <f>SUMIFS(Sheet1!$F$5:$F$28252,Sheet1!$I$5:$I$28252,$B57,Sheet1!$L$5:$L$28252,$B$2,Sheet1!$E$5:$E$28252,"*调拨*")</f>
        <v>0</v>
      </c>
      <c r="N57" s="32">
        <f>SUMIFS(Sheet1!$F$5:$F$28252,Sheet1!$I$5:$I$28252,$B57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57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57" s="32">
        <f t="shared" si="0"/>
        <v>16.2999999999993</v>
      </c>
      <c r="P57" s="32">
        <f>SUMIFS(Sheet1!$F$5:$F$28252,Sheet1!$I$5:$I$28252,$B57,Sheet1!$L$5:$L$28252,$B$2)</f>
        <v>17869.36</v>
      </c>
      <c r="Q57" s="32">
        <f>SUMIFS(Sheet1!$G$5:$G$28252,Sheet1!$I$5:$I$28252,$B57,Sheet1!$L$5:$L$28252,$B$2,Sheet1!$D$5:$D$28252,"水费",Sheet1!$E$5:$E$28252,"&lt;&gt;*调拨*")+SUMIFS(Sheet1!$G$5:$G$28252,Sheet1!$I$5:$I$28252,$B57,Sheet1!$L$5:$L$28252,$B$2,Sheet1!$E$5:$E$28252,"*水费*",Sheet1!$D$5:$D$28252,"&lt;&gt;水费",Sheet1!$E$5:$E$28252,"&lt;&gt;*调拨*")</f>
        <v>0</v>
      </c>
      <c r="R57" s="32">
        <f>SUMIFS(Sheet1!$G$5:$G$28252,Sheet1!$I$5:$I$28252,$B57,Sheet1!$L$5:$L$28252,$B$2,Sheet1!$D$5:$D$28252,"电费",Sheet1!$E$5:$E$28252,"&lt;&gt;*调拨*")+SUMIFS(Sheet1!$G$5:$G$28252,Sheet1!$I$5:$I$28252,$B57,Sheet1!$L$5:$L$28252,$B$2,Sheet1!$E$5:$E$28252,"*电费*",Sheet1!$D$5:$D$28252,"&lt;&gt;电费",Sheet1!$E$5:$E$28252,"&lt;&gt;*调拨*")</f>
        <v>0</v>
      </c>
      <c r="S57" s="32">
        <f>SUMIFS(Sheet1!$G$5:$G$28252,Sheet1!$I$5:$I$28252,$B57,Sheet1!$L$5:$L$28252,$B$2,Sheet1!$D$5:$D$28252,"房租",Sheet1!$E$5:$E$28252,"&lt;&gt;*调拨*")+SUMIFS(Sheet1!$G$5:$G$28252,Sheet1!$I$5:$I$28252,$B57,Sheet1!$L$5:$L$28252,$B$2,Sheet1!$E$5:$E$28252,"*房租*",Sheet1!$D$5:$D$28252,"&lt;&gt;房租",Sheet1!$E$5:$E$28252,"&lt;&gt;*调拨*")</f>
        <v>12000</v>
      </c>
      <c r="T57" s="32">
        <f>SUMIFS(Sheet1!$G$5:$G$28252,Sheet1!$I$5:$I$28252,$B57,Sheet1!$L$5:$L$28252,$B$2,Sheet1!$E$5:$E$28252,"*调拨*")</f>
        <v>0</v>
      </c>
      <c r="U57" s="32">
        <f>SUMIFS(Sheet1!$G$5:$G$28252,Sheet1!$I$5:$I$28252,$B57,Sheet1!$L$5:$L$28252,$B$2,Sheet1!$D$5:$D$28252,"内部转款",Sheet1!$E$5:$E$28252,"&lt;&gt;*调拨*",Sheet1!$E$5:$E$28252,"&lt;&gt;*水费*",Sheet1!$E$5:$E$28252,"&lt;&gt;*电费*",Sheet1!$E$5:$E$28252,"&lt;&gt;*房租*")+SUMIFS(Sheet1!$G$5:$G$28252,Sheet1!$I$5:$I$28252,$B57,Sheet1!$L$5:$L$28252,$B$2,Sheet1!$D$5:$D$28252,"内部转账",Sheet1!$E$5:$E$28252,"&lt;&gt;*调拨*",Sheet1!$E$5:$E$28252,"&lt;&gt;*水费*",Sheet1!$E$5:$E$28252,"&lt;&gt;*电费*",Sheet1!$E$5:$E$28252,"&lt;&gt;*房租*")</f>
        <v>0</v>
      </c>
      <c r="V57" s="32">
        <f t="shared" si="1"/>
        <v>6032.83</v>
      </c>
      <c r="W57" s="32">
        <f>SUMIFS(Sheet1!$G$5:$G$28252,Sheet1!$I$5:$I$28252,$B57,Sheet1!$L$5:$L$28252,$B$2)</f>
        <v>18032.83</v>
      </c>
      <c r="X57" s="32">
        <f t="shared" si="2"/>
        <v>-163.470000000001</v>
      </c>
    </row>
    <row r="58" ht="16.5" spans="1:24">
      <c r="A58" s="30">
        <v>53</v>
      </c>
      <c r="B58" s="31" t="s">
        <v>219</v>
      </c>
      <c r="C58" s="32">
        <f>SUMIFS(Sheet1!$F$5:$F$28252,Sheet1!$I$5:$I$28252,$B58,Sheet1!$L$5:$L$28252,$B$2,Sheet1!$D$5:$D$28252,"营业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8862.15</v>
      </c>
      <c r="D58" s="32">
        <f>SUMIFS(Sheet1!$F$5:$F$28252,Sheet1!$I$5:$I$28252,$B58,Sheet1!$L$5:$L$28252,$B$2,Sheet1!$D$5:$D$28252,"医保即时拨付",Sheet1!$E$5:$E$28252,"&lt;&gt;*调拨*",Sheet1!$E$5:$E$28252,"&lt;&gt;*抖音*",Sheet1!$E$5:$E$28252,"&lt;&gt;*美团*",Sheet1!$E$5:$E$28252,"&lt;&gt;*饿了么*",Sheet1!$E$5:$E$28252,"&lt;&gt;*24小时微信*",Sheet1!$E$5:$E$28252,"&lt;&gt;*聚合*")</f>
        <v>0</v>
      </c>
      <c r="E58" s="32">
        <f>SUMIFS(Sheet1!$F$5:$F$28252,Sheet1!$I$5:$I$28252,$B58,Sheet1!$L$5:$L$28252,$B$2,Sheet1!$D$5:$D$28252,"医保",Sheet1!$E$5:$E$28252,"&lt;&gt;*调拨*",Sheet1!$E$5:$E$28252,"&lt;&gt;*抖音*",Sheet1!$E$5:$E$28252,"&lt;&gt;*美团*",Sheet1!$E$5:$E$28252,"&lt;&gt;*饿了么*",Sheet1!$E$5:$E$28252,"&lt;&gt;*24小时微信*",Sheet1!$E$5:$E$28252,"&lt;&gt;*聚合*")+SUMIFS(Sheet1!$F$5:$F$28252,Sheet1!$I$5:$I$28252,$B58,Sheet1!$L$5:$L$28252,$B$2,Sheet1!$E$5:$E$28252,"*医保*",Sheet1!$D$5:$D$28252,"&lt;&gt;医保",Sheet1!$D$5:$D$28252,"&lt;&gt;医保即时拨付",Sheet1!$E$5:$E$28252,"&lt;&gt;*调拨*",Sheet1!$E$5:$E$28252,"&lt;&gt;*抖音*",Sheet1!$E$5:$E$28252,"&lt;&gt;*美团*",Sheet1!$E$5:$E$28252,"&lt;&gt;*饿了么*",Sheet1!$E$5:$E$28252,"&lt;&gt;*24小时微信*",Sheet1!$E$5:$E$28252,"&lt;&gt;*聚合*",Sheet1!$D$5:$D$28252,"&lt;&gt;美团",Sheet1!$D$5:$D$28252,"&lt;&gt;24小时微信",Sheet1!$D$5:$D$28252,"&lt;&gt;聚合")</f>
        <v>0</v>
      </c>
      <c r="F58" s="32">
        <f>SUMIFS(Sheet1!$F$5:$F$28252,Sheet1!$I$5:$I$28252,$B58,Sheet1!$L$5:$L$28252,$B$2,Sheet1!$D$5:$D$28252,"聚合",Sheet1!$E$5:$E$28252,"&lt;&gt;*调拨*",Sheet1!$E$5:$E$28252,"&lt;&gt;*抖音*",Sheet1!$E$5:$E$28252,"&lt;&gt;*美团*",Sheet1!$E$5:$E$28252,"&lt;&gt;*饿了么*",Sheet1!$E$5:$E$28252,"&lt;&gt;*24小时微信*")+SUMIFS(Sheet1!$F$5:$F$28252,Sheet1!$I$5:$I$28252,$B58,Sheet1!$L$5:$L$28252,$B$2,Sheet1!$E$5:$E$28252,"*聚合*",Sheet1!$D$5:$D$28252,"&lt;&gt;聚合",Sheet1!$E$5:$E$28252,"&lt;&gt;*调拨*",Sheet1!$E$5:$E$28252,"&lt;&gt;*抖音*",Sheet1!$E$5:$E$28252,"&lt;&gt;*美团*",Sheet1!$E$5:$E$28252,"&lt;&gt;*饿了么*",Sheet1!$E$5:$E$28252,"&lt;&gt;*24小时微信*",Sheet1!$D$5:$D$28252,"&lt;&gt;美团",Sheet1!$D$5:$D$28252,"&lt;&gt;24小时微信")</f>
        <v>0</v>
      </c>
      <c r="G58" s="32">
        <f>SUMIFS(Sheet1!$F$5:$F$28252,Sheet1!$I$5:$I$28252,$B58,Sheet1!$L$5:$L$28252,$B$2,Sheet1!$D$5:$D$28252,"24小时微信",Sheet1!$E$5:$E$28252,"&lt;&gt;*调拨*",Sheet1!$E$5:$E$28252,"&lt;&gt;*抖音*",Sheet1!$E$5:$E$28252,"&lt;&gt;*美团*",Sheet1!$E$5:$E$28252,"&lt;&gt;*饿了么*")+SUMIFS(Sheet1!$F$5:$F$28252,Sheet1!$I$5:$I$28252,$B58,Sheet1!$L$5:$L$28252,$B$2,Sheet1!$E$5:$E$28252,"*24小时微信*",Sheet1!$D$5:$D$28252,"&lt;&gt;24小时微信",Sheet1!$E$5:$E$28252,"&lt;&gt;*调拨*",Sheet1!$E$5:$E$28252,"&lt;&gt;*抖音*",Sheet1!$E$5:$E$28252,"&lt;&gt;*美团*",Sheet1!$E$5:$E$28252,"&lt;&gt;*饿了么*",Sheet1!$D$5:$D$28252,"&lt;&gt;美团")</f>
        <v>0</v>
      </c>
      <c r="H58" s="32">
        <f>SUMIFS(Sheet1!$F$5:$F$28252,Sheet1!$I$5:$I$28252,$B58,Sheet1!$L$5:$L$28252,$B$2,Sheet1!$D$5:$D$28252,"美团",Sheet1!$E$5:$E$28252,"&lt;&gt;*调拨*",Sheet1!$E$5:$E$28252,"&lt;&gt;*抖音*")+SUMIFS(Sheet1!$F$5:$F$28252,Sheet1!$I$5:$I$28252,$B58,Sheet1!$L$5:$L$28252,$B$2,Sheet1!$E$5:$E$28252,"*美团*",Sheet1!$D$5:$D$28252,"&lt;&gt;美团",Sheet1!$E$5:$E$28252,"&lt;&gt;*调拨*",Sheet1!$E$5:$E$28252,"&lt;&gt;*抖音*")</f>
        <v>0</v>
      </c>
      <c r="I58" s="32">
        <f>SUMIFS(Sheet1!$F$5:$F$28252,Sheet1!$I$5:$I$28252,$B58,Sheet1!$L$5:$L$28252,$B$2,Sheet1!$E$5:$E$28252,"*饿了么*",Sheet1!$E$5:$E$28252,"&lt;&gt;*调拨*",Sheet1!$E$5:$E$28252,"&lt;&gt;*抖音*",Sheet1!$E$5:$E$28252,"&lt;&gt;*美团*",Sheet1!$D$5:$D$28252,"&lt;&gt;美团")</f>
        <v>0</v>
      </c>
      <c r="J58" s="32">
        <f>SUMIFS(Sheet1!$F$5:$F$28252,Sheet1!$I$5:$I$28252,$B58,Sheet1!$L$5:$L$28252,$B$2,Sheet1!$E$5:$E$28252,"*抖音*",Sheet1!$E$5:$E$28252,"&lt;&gt;*调拨*")</f>
        <v>0</v>
      </c>
      <c r="K58" s="32">
        <f>SUMIFS(Sheet1!$F$5:$F$28252,Sheet1!$I$5:$I$28252,$B58,Sheet1!$L$5:$L$28252,$B$2,Sheet1!$D$5:$D$28252,"回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L58" s="32">
        <f>SUMIFS(Sheet1!$F$5:$F$28252,Sheet1!$I$5:$I$28252,$B58,Sheet1!$L$5:$L$28252,$B$2,Sheet1!$D$5:$D$28252,"收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M58" s="32">
        <f>SUMIFS(Sheet1!$F$5:$F$28252,Sheet1!$I$5:$I$28252,$B58,Sheet1!$L$5:$L$28252,$B$2,Sheet1!$E$5:$E$28252,"*调拨*")</f>
        <v>0</v>
      </c>
      <c r="N58" s="32">
        <f>SUMIFS(Sheet1!$F$5:$F$28252,Sheet1!$I$5:$I$28252,$B58,Sheet1!$L$5:$L$28252,$B$2,Sheet1!$D$5:$D$28252,"内部转款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+SUMIFS(Sheet1!$F$5:$F$28252,Sheet1!$I$5:$I$28252,$B58,Sheet1!$L$5:$L$28252,$B$2,Sheet1!$D$5:$D$28252,"内部转账",Sheet1!$E$5:$E$28252,"&lt;&gt;*调拨*",Sheet1!$E$5:$E$28252,"&lt;&gt;*抖音*",Sheet1!$E$5:$E$28252,"&lt;&gt;*美团*",Sheet1!$E$5:$E$28252,"&lt;&gt;*饿了么*",Sheet1!$E$5:$E$28252,"&lt;&gt;*24小时微信*",Sheet1!$E$5:$E$28252,"&lt;&gt;*聚合*",Sheet1!$E$5:$E$28252,"&lt;&gt;*医保*")</f>
        <v>0</v>
      </c>
      <c r="O58" s="32">
        <f t="shared" si="0"/>
        <v>0</v>
      </c>
      <c r="P58" s="32">
        <f>SUMIFS(Sheet1!$F$5:$F$28252,Sheet1!$I$5:$I$28252,$B58,Sheet1!$L$5:$L$28252,$B$2)</f>
        <v>8862.15</v>
      </c>
      <c r="Q58" s="32">
        <f>SUMIFS(Sheet1!$G$5:$G$28252,Sheet1!$I$5:$I$28252,$B58,Sheet1!$L$5:$L$28252,$B$2,Sheet1!$D$5:$D$28252,"水费",Sheet1!$E$5:$E$28252,"&lt;&gt;*调拨*")+SUMIFS(Sheet1!$G$5:$G$28252,Sheet1!$I$5:$I$28252,$B58,Sheet1!$L$5:$L$28252,$B$2,Sheet1!$E$5:$E$28252,"*水费*",Sheet1!$D$5:$D$28252,"&lt;&gt;水费",Sheet1!$E$5:$E$28252,"&lt;&gt;*调拨*")</f>
        <v>0</v>
      </c>
      <c r="R58" s="32">
        <f>SUMIFS(Sheet1!$G$5:$G$28252,Sheet1!$I$5:$I$28252,$B58,Sheet1!$L$5:$L$28252,$B$2,Sheet1!$D$5:$D$28252,"电费",Sheet1!$E$5:$E$28252,"&lt;&gt;*调拨*")+SUMIFS(Sheet1!$G$5:$G$28252,Sheet1!$I$5:$I$28252,$B58,Sheet1!$L$5:$L$28252,$B$2,Sheet1!$E$5:$E$28252,"*电费*",Sheet1!$D$5:$D$28252,"&lt;&gt;电费",Sheet1!$E$5:$E$28252,"&lt;&gt;*调拨*")</f>
        <v>0</v>
      </c>
      <c r="S58" s="32">
        <f>SUMIFS(Sheet1!$G$5:$G$28252,Sheet1!$I$5:$I$28252,$B58,Sheet1!$L$5:$L$28252,$B$2,Sheet1!$D$5:$D$28252,"房租",Sheet1!$E$5:$E$28252,"&lt;&gt;*调拨*")+SUMIFS(Sheet1!$G$5:$G$28252,Sheet1!$I$5:$I$28252,$B58,Sheet1!$L$5:$L$28252,$B$2,Sheet1!$E$5:$E$28252,"*房租*",Sheet1!$D$5:$D$28252,"&lt;&gt;房租",Sheet1!$E$5:$E$28252,"&lt;&gt;*调拨*")</f>
        <v>0</v>
      </c>
      <c r="T58" s="32">
        <f>SUMIFS(Sheet1!$G$5:$G$28252,Sheet1!$I$5:$I$28252,$B58,Sheet1!$L$5:$L$28252,$B$2,Sheet1!$E$5:$E$28252,"*调拨*")</f>
        <v>0</v>
      </c>
      <c r="U58" s="32">
        <f>SUMIFS(Sheet1!$G$5:$G$28252,Sheet1!$I$5:$I$28252,$B58,Sheet1!$L$5:$L$28252,$B$2,Sheet1!$D$5:$D$28252,"内部转款",Sheet1!$E$5:$E$28252,"&lt;&gt;*调拨*",Sheet1!$E$5:$E$28252,"&lt;&gt;*水费*",Sheet1!$E$5:$E$28252,"&lt;&gt;*电费*",Sheet1!$E$5:$E$28252,"&lt;&gt;*房租*")+SUMIFS(Sheet1!$G$5:$G$28252,Sheet1!$I$5:$I$28252,$B58,Sheet1!$L$5:$L$28252,$B$2,Sheet1!$D$5:$D$28252,"内部转账",Sheet1!$E$5:$E$28252,"&lt;&gt;*调拨*",Sheet1!$E$5:$E$28252,"&lt;&gt;*水费*",Sheet1!$E$5:$E$28252,"&lt;&gt;*电费*",Sheet1!$E$5:$E$28252,"&lt;&gt;*房租*")</f>
        <v>0</v>
      </c>
      <c r="V58" s="32">
        <f t="shared" si="1"/>
        <v>6012.75</v>
      </c>
      <c r="W58" s="32">
        <f>SUMIFS(Sheet1!$G$5:$G$28252,Sheet1!$I$5:$I$28252,$B58,Sheet1!$L$5:$L$28252,$B$2)</f>
        <v>6012.75</v>
      </c>
      <c r="X58" s="32">
        <f t="shared" si="2"/>
        <v>2849.4</v>
      </c>
    </row>
    <row r="59" ht="24" customHeight="1" spans="1:24">
      <c r="A59" s="26" t="s">
        <v>949</v>
      </c>
      <c r="B59" s="26" t="s">
        <v>1745</v>
      </c>
      <c r="C59" s="33">
        <f t="shared" ref="C59:X59" si="3">SUM(C6:C58)</f>
        <v>1016922.09</v>
      </c>
      <c r="D59" s="33">
        <f t="shared" si="3"/>
        <v>0</v>
      </c>
      <c r="E59" s="33">
        <f t="shared" si="3"/>
        <v>602168.97</v>
      </c>
      <c r="F59" s="33">
        <f t="shared" si="3"/>
        <v>99.6</v>
      </c>
      <c r="G59" s="33">
        <f t="shared" si="3"/>
        <v>0</v>
      </c>
      <c r="H59" s="33">
        <f t="shared" si="3"/>
        <v>0</v>
      </c>
      <c r="I59" s="33">
        <f t="shared" si="3"/>
        <v>8000.48</v>
      </c>
      <c r="J59" s="33">
        <f t="shared" si="3"/>
        <v>0</v>
      </c>
      <c r="K59" s="33">
        <f t="shared" si="3"/>
        <v>0</v>
      </c>
      <c r="L59" s="33">
        <f t="shared" si="3"/>
        <v>1936</v>
      </c>
      <c r="M59" s="33">
        <f t="shared" si="3"/>
        <v>0</v>
      </c>
      <c r="N59" s="33">
        <f t="shared" si="3"/>
        <v>0</v>
      </c>
      <c r="O59" s="33">
        <f t="shared" si="3"/>
        <v>213183.46</v>
      </c>
      <c r="P59" s="33">
        <f t="shared" si="3"/>
        <v>1842310.6</v>
      </c>
      <c r="Q59" s="33">
        <f t="shared" si="3"/>
        <v>0</v>
      </c>
      <c r="R59" s="33">
        <f t="shared" si="3"/>
        <v>0</v>
      </c>
      <c r="S59" s="33">
        <f t="shared" si="3"/>
        <v>129000</v>
      </c>
      <c r="T59" s="33">
        <f t="shared" si="3"/>
        <v>0</v>
      </c>
      <c r="U59" s="33">
        <f t="shared" si="3"/>
        <v>0</v>
      </c>
      <c r="V59" s="33">
        <f t="shared" si="3"/>
        <v>315528.41</v>
      </c>
      <c r="W59" s="33">
        <f t="shared" si="3"/>
        <v>444528.41</v>
      </c>
      <c r="X59" s="33">
        <f t="shared" si="3"/>
        <v>1397782.19</v>
      </c>
    </row>
  </sheetData>
  <autoFilter xmlns:etc="http://www.wps.cn/officeDocument/2017/etCustomData" ref="A5:X59" etc:filterBottomFollowUsedRange="0">
    <extLst/>
  </autoFilter>
  <mergeCells count="7">
    <mergeCell ref="A1:X1"/>
    <mergeCell ref="C2:X2"/>
    <mergeCell ref="C4:P4"/>
    <mergeCell ref="Q4:W4"/>
    <mergeCell ref="A4:A5"/>
    <mergeCell ref="B4:B5"/>
    <mergeCell ref="X4:X5"/>
  </mergeCells>
  <dataValidations count="1">
    <dataValidation type="custom" showErrorMessage="1" errorTitle="月份格式错误" error="请输入6位月份，如 202609" sqref="B2">
      <formula1>AND(LEN(B2)=6,ISNUMBER(--B2))</formula1>
    </dataValidation>
  </dataValidations>
  <pageMargins left="0.25" right="0.25" top="0.5" bottom="0.5" header="0.2" footer="0.2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pane ySplit="3" topLeftCell="A10" activePane="bottomLeft" state="frozen"/>
      <selection/>
      <selection pane="bottomLeft" activeCell="B37" sqref="B37"/>
    </sheetView>
  </sheetViews>
  <sheetFormatPr defaultColWidth="9" defaultRowHeight="13.5" outlineLevelCol="7"/>
  <cols>
    <col min="1" max="1" width="18" customWidth="1"/>
    <col min="2" max="2" width="113.375" customWidth="1"/>
    <col min="3" max="3" width="50.875" customWidth="1"/>
    <col min="4" max="8" width="16" customWidth="1"/>
  </cols>
  <sheetData>
    <row r="1" ht="30" customHeight="1" spans="1:3">
      <c r="A1" s="25" t="s">
        <v>1746</v>
      </c>
    </row>
    <row r="3" ht="28" customHeight="1" spans="1:3">
      <c r="A3" s="26" t="s">
        <v>1747</v>
      </c>
      <c r="B3" s="26" t="s">
        <v>1748</v>
      </c>
      <c r="C3" s="26" t="s">
        <v>1749</v>
      </c>
    </row>
    <row r="4" ht="30" customHeight="1" spans="1:3">
      <c r="A4" s="26" t="s">
        <v>16</v>
      </c>
      <c r="B4" s="27" t="s">
        <v>1750</v>
      </c>
      <c r="C4" s="27" t="s">
        <v>1751</v>
      </c>
    </row>
    <row r="5" ht="30" customHeight="1" spans="1:3">
      <c r="A5" s="26" t="s">
        <v>1708</v>
      </c>
      <c r="B5" s="27" t="s">
        <v>1752</v>
      </c>
      <c r="C5" s="27" t="s">
        <v>1753</v>
      </c>
    </row>
    <row r="6" ht="30" customHeight="1" spans="1:3">
      <c r="A6" s="26" t="s">
        <v>33</v>
      </c>
      <c r="B6" s="27" t="s">
        <v>1754</v>
      </c>
      <c r="C6" s="27" t="s">
        <v>1755</v>
      </c>
    </row>
    <row r="7" ht="30" customHeight="1" spans="1:3">
      <c r="A7" s="26" t="s">
        <v>1756</v>
      </c>
      <c r="B7" s="27" t="s">
        <v>1757</v>
      </c>
      <c r="C7" s="27" t="s">
        <v>1758</v>
      </c>
    </row>
    <row r="8" ht="30" customHeight="1" spans="1:3">
      <c r="A8" s="26" t="s">
        <v>1712</v>
      </c>
      <c r="B8" s="27" t="s">
        <v>1759</v>
      </c>
      <c r="C8" s="27" t="s">
        <v>1760</v>
      </c>
    </row>
    <row r="9" ht="30" customHeight="1" spans="1:3">
      <c r="A9" s="26" t="s">
        <v>1125</v>
      </c>
      <c r="B9" s="27" t="s">
        <v>1761</v>
      </c>
      <c r="C9" s="27" t="s">
        <v>1762</v>
      </c>
    </row>
    <row r="10" ht="30" customHeight="1" spans="1:3">
      <c r="A10" s="26" t="s">
        <v>1763</v>
      </c>
      <c r="B10" s="27" t="s">
        <v>1764</v>
      </c>
      <c r="C10" s="27" t="s">
        <v>1765</v>
      </c>
    </row>
    <row r="11" ht="30" customHeight="1" spans="1:3">
      <c r="A11" s="26" t="s">
        <v>1766</v>
      </c>
      <c r="B11" s="27" t="s">
        <v>1767</v>
      </c>
      <c r="C11" s="27" t="s">
        <v>1768</v>
      </c>
    </row>
    <row r="12" ht="30" customHeight="1" spans="1:3">
      <c r="A12" s="26" t="s">
        <v>1769</v>
      </c>
      <c r="B12" s="27" t="s">
        <v>1770</v>
      </c>
      <c r="C12" s="27" t="s">
        <v>1771</v>
      </c>
    </row>
    <row r="13" ht="30" customHeight="1" spans="1:3">
      <c r="A13" s="26" t="s">
        <v>1772</v>
      </c>
      <c r="B13" s="27" t="s">
        <v>1773</v>
      </c>
      <c r="C13" s="27" t="s">
        <v>1774</v>
      </c>
    </row>
    <row r="14" ht="30" customHeight="1" spans="1:3">
      <c r="A14" s="26" t="s">
        <v>1775</v>
      </c>
      <c r="B14" s="27" t="s">
        <v>1776</v>
      </c>
      <c r="C14" s="27" t="s">
        <v>1777</v>
      </c>
    </row>
    <row r="15" ht="30" customHeight="1" spans="1:3">
      <c r="A15" s="26" t="s">
        <v>1778</v>
      </c>
      <c r="B15" s="27" t="s">
        <v>1779</v>
      </c>
      <c r="C15" s="27" t="s">
        <v>1780</v>
      </c>
    </row>
    <row r="16" spans="1:3">
      <c r="B16" s="28"/>
      <c r="C16" s="28"/>
    </row>
    <row r="17" spans="1:3">
      <c r="B17" s="28"/>
      <c r="C17" s="28"/>
    </row>
    <row r="18" ht="28" customHeight="1" spans="1:3">
      <c r="A18" s="26" t="s">
        <v>1781</v>
      </c>
      <c r="B18" s="27" t="s">
        <v>1782</v>
      </c>
      <c r="C18" s="27" t="s">
        <v>1783</v>
      </c>
    </row>
    <row r="19" ht="34" customHeight="1" spans="1:3">
      <c r="A19" s="26" t="s">
        <v>1784</v>
      </c>
      <c r="B19" s="27" t="s">
        <v>1785</v>
      </c>
      <c r="C19" s="27" t="s">
        <v>1786</v>
      </c>
    </row>
    <row r="21" ht="28" customHeight="1" spans="1:3">
      <c r="A21" s="26" t="s">
        <v>1787</v>
      </c>
      <c r="B21" s="27" t="s">
        <v>1788</v>
      </c>
    </row>
    <row r="22" ht="24" customHeight="1" spans="1:3">
      <c r="A22" s="26" t="s">
        <v>1789</v>
      </c>
      <c r="B22" s="27">
        <v>53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6"/>
  <sheetViews>
    <sheetView showGridLines="0" zoomScale="90" zoomScaleNormal="90" workbookViewId="0">
      <pane xSplit="2" ySplit="6" topLeftCell="C7" activePane="bottomRight" state="frozen"/>
      <selection/>
      <selection pane="topRight"/>
      <selection pane="bottomLeft"/>
      <selection pane="bottomRight" activeCell="E25" sqref="E25"/>
    </sheetView>
  </sheetViews>
  <sheetFormatPr defaultColWidth="9" defaultRowHeight="13.5"/>
  <cols>
    <col min="1" max="1" width="13" customWidth="1"/>
    <col min="2" max="2" width="10" customWidth="1"/>
    <col min="3" max="3" width="16" customWidth="1"/>
    <col min="4" max="4" width="20" customWidth="1"/>
    <col min="5" max="5" width="17" customWidth="1"/>
    <col min="6" max="6" width="49" customWidth="1"/>
    <col min="7" max="9" width="17" customWidth="1"/>
    <col min="10" max="10" width="31" customWidth="1"/>
    <col min="11" max="11" width="18" customWidth="1"/>
    <col min="12" max="12" width="19" customWidth="1"/>
    <col min="13" max="13" width="20" customWidth="1"/>
    <col min="14" max="14" width="19" customWidth="1"/>
    <col min="15" max="15" width="13" customWidth="1"/>
    <col min="16" max="16" width="19" customWidth="1"/>
  </cols>
  <sheetData>
    <row r="1" ht="34" customHeight="1" spans="1:16">
      <c r="A1" s="1" t="s">
        <v>1790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" customHeight="1" spans="1:16">
      <c r="A2" s="9" t="s">
        <v>1791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ht="27" customHeight="1" spans="1:16">
      <c r="A3" s="10" t="s">
        <v>1792</v>
      </c>
      <c r="B3" s="11"/>
      <c r="C3" s="12" t="s">
        <v>1793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ht="29" customHeight="1" spans="1:16">
      <c r="A4" s="10" t="s">
        <v>1794</v>
      </c>
      <c r="B4" s="13">
        <f>IFERROR(COUNT(_xlfn.ANCHORARRAY(A7)),0)</f>
        <v>3</v>
      </c>
      <c r="C4" s="12"/>
      <c r="D4" s="10" t="s">
        <v>1723</v>
      </c>
      <c r="E4" s="14">
        <f>IFERROR(SUM(INDEX(_xlfn.ANCHORARRAY(B7),0,6)),0)</f>
        <v>20000</v>
      </c>
      <c r="F4" s="12"/>
      <c r="G4" s="10" t="s">
        <v>1727</v>
      </c>
      <c r="H4" s="14">
        <f>IFERROR(SUM(INDEX(_xlfn.ANCHORARRAY(B7),0,7)),0)</f>
        <v>800000</v>
      </c>
      <c r="I4" s="12"/>
      <c r="J4" s="10" t="s">
        <v>1795</v>
      </c>
      <c r="K4" s="14">
        <f>E4-H4</f>
        <v>-780000</v>
      </c>
      <c r="L4" s="12"/>
      <c r="M4" s="12"/>
      <c r="N4" s="12"/>
      <c r="O4" s="12"/>
      <c r="P4" s="12"/>
    </row>
    <row r="5" ht="25" customHeight="1" spans="1:16">
      <c r="A5" s="12" t="s">
        <v>1796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ht="42" customHeight="1" spans="1:16">
      <c r="A6" s="2" t="s">
        <v>1797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15" t="s">
        <v>9</v>
      </c>
      <c r="H6" s="2" t="s">
        <v>10</v>
      </c>
      <c r="I6" s="2" t="s">
        <v>3</v>
      </c>
      <c r="J6" s="2" t="s">
        <v>1798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</row>
    <row r="7" ht="20" customHeight="1" spans="1:16">
      <c r="A7" s="19" cm="1">
        <f t="array" ref="A7:A9">_xlfn._xlws.FILTER(ROW(Sheet1!$A$5:$A$50000),((((Sheet1!$I$5:$I$50000="股东借款")+(Sheet1!$D$5:$D$50000="股东借款")+ISNUMBER(SEARCH("股东借款",Sheet1!$E$5:$E$50000)))&gt;0)*(((Sheet1!$F$5:$F$50000&gt;0)+(Sheet1!$G$5:$G$50000&gt;0))&gt;0))*(IF($B$3="",1,--(Sheet1!$L$5:$L$50000=$B$3))),"")</f>
        <v>25</v>
      </c>
      <c r="B7" s="19" cm="1">
        <f t="array" ref="B7:P9">_xlfn._xlws.FILTER(IF(Sheet1!$A$5:$O$50000="","",Sheet1!$A$5:$O$50000),((((Sheet1!$I$5:$I$50000="股东借款")+(Sheet1!$D$5:$D$50000="股东借款")+ISNUMBER(SEARCH("股东借款",Sheet1!$E$5:$E$50000)))&gt;0)*(((Sheet1!$F$5:$F$50000&gt;0)+(Sheet1!$G$5:$G$50000&gt;0))&gt;0))*(IF($B$3="",1,--(Sheet1!$L$5:$L$50000=$B$3))),"")</f>
        <v>21</v>
      </c>
      <c r="C7" s="20">
        <v>46023</v>
      </c>
      <c r="D7" s="21" t="str">
        <v>邮政个人</v>
      </c>
      <c r="E7" s="21" t="str">
        <v/>
      </c>
      <c r="F7" s="21" t="str">
        <v>转入国燕岭工商银行</v>
      </c>
      <c r="G7" s="8" t="str">
        <v/>
      </c>
      <c r="H7" s="8">
        <v>300000</v>
      </c>
      <c r="I7" s="8">
        <v>30863.929999998</v>
      </c>
      <c r="J7" s="21" t="str">
        <v>股东借款</v>
      </c>
      <c r="K7" s="21" t="str">
        <v/>
      </c>
      <c r="L7" s="21" t="str">
        <v/>
      </c>
      <c r="M7" s="19">
        <v>202601</v>
      </c>
      <c r="N7" s="21" t="str">
        <v/>
      </c>
      <c r="O7" s="19">
        <v>202601</v>
      </c>
      <c r="P7" s="21" t="str">
        <v/>
      </c>
    </row>
    <row r="8" ht="20" customHeight="1" spans="1:16">
      <c r="A8" s="22">
        <v>27</v>
      </c>
      <c r="B8" s="22">
        <v>23</v>
      </c>
      <c r="C8" s="23">
        <v>46024</v>
      </c>
      <c r="D8" s="24" t="str">
        <v>邮政个人</v>
      </c>
      <c r="E8" s="24" t="str">
        <v/>
      </c>
      <c r="F8" s="24" t="str">
        <v>转入国燕岭工商银行</v>
      </c>
      <c r="G8" s="5" t="str">
        <v/>
      </c>
      <c r="H8" s="5">
        <v>500000</v>
      </c>
      <c r="I8" s="5">
        <v>30863.929999998</v>
      </c>
      <c r="J8" s="24" t="str">
        <v>股东借款</v>
      </c>
      <c r="K8" s="24" t="str">
        <v/>
      </c>
      <c r="L8" s="24" t="str">
        <v/>
      </c>
      <c r="M8" s="22">
        <v>202601</v>
      </c>
      <c r="N8" s="24" t="str">
        <v/>
      </c>
      <c r="O8" s="22">
        <v>202601</v>
      </c>
      <c r="P8" s="24" t="str">
        <v/>
      </c>
    </row>
    <row r="9" ht="20" customHeight="1" spans="1:16">
      <c r="A9" s="19">
        <v>1494</v>
      </c>
      <c r="B9" s="19" t="str">
        <v/>
      </c>
      <c r="C9" s="20">
        <v>46121</v>
      </c>
      <c r="D9" s="21" t="str">
        <v>建行个人</v>
      </c>
      <c r="E9" s="21" t="str">
        <v>营业款</v>
      </c>
      <c r="F9" s="21" t="str">
        <v>燕岭秀峰还款2万</v>
      </c>
      <c r="G9" s="8">
        <v>20000</v>
      </c>
      <c r="H9" s="8" t="str">
        <v/>
      </c>
      <c r="I9" s="8">
        <v>163739.560000001</v>
      </c>
      <c r="J9" s="21" t="str">
        <v>股东借款</v>
      </c>
      <c r="K9" s="21" t="str">
        <v/>
      </c>
      <c r="L9" s="21" t="str">
        <v/>
      </c>
      <c r="M9" s="19">
        <v>202604</v>
      </c>
      <c r="N9" s="21" t="str">
        <v/>
      </c>
      <c r="O9" s="19">
        <v>202604</v>
      </c>
      <c r="P9" s="21" t="str">
        <v/>
      </c>
    </row>
    <row r="10" ht="20" customHeight="1" spans="1:16">
      <c r="A10" s="22"/>
      <c r="B10" s="22"/>
      <c r="C10" s="23"/>
      <c r="D10" s="24"/>
      <c r="E10" s="24"/>
      <c r="F10" s="24"/>
      <c r="G10" s="5"/>
      <c r="H10" s="5"/>
      <c r="I10" s="5"/>
      <c r="J10" s="24"/>
      <c r="K10" s="24"/>
      <c r="L10" s="24"/>
      <c r="M10" s="22"/>
      <c r="N10" s="24"/>
      <c r="O10" s="22"/>
      <c r="P10" s="24"/>
    </row>
    <row r="11" ht="20" customHeight="1" spans="1:16">
      <c r="A11" s="19"/>
      <c r="B11" s="19"/>
      <c r="C11" s="20"/>
      <c r="D11" s="21"/>
      <c r="E11" s="21"/>
      <c r="F11" s="21"/>
      <c r="G11" s="8"/>
      <c r="H11" s="8"/>
      <c r="I11" s="8"/>
      <c r="J11" s="21"/>
      <c r="K11" s="21"/>
      <c r="L11" s="21"/>
      <c r="M11" s="19"/>
      <c r="N11" s="21"/>
      <c r="O11" s="19"/>
      <c r="P11" s="21"/>
    </row>
    <row r="12" ht="20" customHeight="1" spans="1:16">
      <c r="A12" s="22"/>
      <c r="B12" s="22"/>
      <c r="C12" s="23"/>
      <c r="D12" s="24"/>
      <c r="E12" s="24"/>
      <c r="F12" s="24"/>
      <c r="G12" s="5"/>
      <c r="H12" s="5"/>
      <c r="I12" s="5"/>
      <c r="J12" s="24"/>
      <c r="K12" s="24"/>
      <c r="L12" s="24"/>
      <c r="M12" s="22"/>
      <c r="N12" s="24"/>
      <c r="O12" s="22"/>
      <c r="P12" s="24"/>
    </row>
    <row r="13" ht="20" customHeight="1" spans="1:16">
      <c r="A13" s="19"/>
      <c r="B13" s="19"/>
      <c r="C13" s="20"/>
      <c r="D13" s="21"/>
      <c r="E13" s="21"/>
      <c r="F13" s="21"/>
      <c r="G13" s="8"/>
      <c r="H13" s="8"/>
      <c r="I13" s="8"/>
      <c r="J13" s="21"/>
      <c r="K13" s="21"/>
      <c r="L13" s="21"/>
      <c r="M13" s="19"/>
      <c r="N13" s="21"/>
      <c r="O13" s="19"/>
      <c r="P13" s="21"/>
    </row>
    <row r="14" ht="20" customHeight="1" spans="1:16">
      <c r="A14" s="22"/>
      <c r="B14" s="22"/>
      <c r="C14" s="23"/>
      <c r="D14" s="24"/>
      <c r="E14" s="24"/>
      <c r="F14" s="24"/>
      <c r="G14" s="5"/>
      <c r="H14" s="5"/>
      <c r="I14" s="5"/>
      <c r="J14" s="24"/>
      <c r="K14" s="24"/>
      <c r="L14" s="24"/>
      <c r="M14" s="22"/>
      <c r="N14" s="24"/>
      <c r="O14" s="22"/>
      <c r="P14" s="24"/>
    </row>
    <row r="15" ht="20" customHeight="1" spans="1:16">
      <c r="A15" s="19"/>
      <c r="B15" s="19"/>
      <c r="C15" s="20"/>
      <c r="D15" s="21"/>
      <c r="E15" s="21"/>
      <c r="F15" s="21"/>
      <c r="G15" s="8"/>
      <c r="H15" s="8"/>
      <c r="I15" s="8"/>
      <c r="J15" s="21"/>
      <c r="K15" s="21"/>
      <c r="L15" s="21"/>
      <c r="M15" s="19"/>
      <c r="N15" s="21"/>
      <c r="O15" s="19"/>
      <c r="P15" s="21"/>
    </row>
    <row r="16" ht="20" customHeight="1" spans="1:16">
      <c r="A16" s="22"/>
      <c r="B16" s="22"/>
      <c r="C16" s="23"/>
      <c r="D16" s="24"/>
      <c r="E16" s="24"/>
      <c r="F16" s="24"/>
      <c r="G16" s="5"/>
      <c r="H16" s="5"/>
      <c r="I16" s="5"/>
      <c r="J16" s="24"/>
      <c r="K16" s="24"/>
      <c r="L16" s="24"/>
      <c r="M16" s="22"/>
      <c r="N16" s="24"/>
      <c r="O16" s="22"/>
      <c r="P16" s="24"/>
    </row>
    <row r="17" ht="20" customHeight="1" spans="1:16">
      <c r="A17" s="19"/>
      <c r="B17" s="19"/>
      <c r="C17" s="20"/>
      <c r="D17" s="21"/>
      <c r="E17" s="21"/>
      <c r="F17" s="21"/>
      <c r="G17" s="8"/>
      <c r="H17" s="8"/>
      <c r="I17" s="8"/>
      <c r="J17" s="21"/>
      <c r="K17" s="21"/>
      <c r="L17" s="21"/>
      <c r="M17" s="19"/>
      <c r="N17" s="21"/>
      <c r="O17" s="19"/>
      <c r="P17" s="21"/>
    </row>
    <row r="18" ht="20" customHeight="1" spans="1:16">
      <c r="A18" s="22"/>
      <c r="B18" s="22"/>
      <c r="C18" s="23"/>
      <c r="D18" s="24"/>
      <c r="E18" s="24"/>
      <c r="F18" s="24"/>
      <c r="G18" s="5"/>
      <c r="H18" s="5"/>
      <c r="I18" s="5"/>
      <c r="J18" s="24"/>
      <c r="K18" s="24"/>
      <c r="L18" s="24"/>
      <c r="M18" s="22"/>
      <c r="N18" s="24"/>
      <c r="O18" s="22"/>
      <c r="P18" s="24"/>
    </row>
    <row r="19" ht="20" customHeight="1" spans="1:16">
      <c r="A19" s="19"/>
      <c r="B19" s="19"/>
      <c r="C19" s="20"/>
      <c r="D19" s="21"/>
      <c r="E19" s="21"/>
      <c r="F19" s="21"/>
      <c r="G19" s="8"/>
      <c r="H19" s="8"/>
      <c r="I19" s="8"/>
      <c r="J19" s="21"/>
      <c r="K19" s="21"/>
      <c r="L19" s="21"/>
      <c r="M19" s="19"/>
      <c r="N19" s="21"/>
      <c r="O19" s="19"/>
      <c r="P19" s="21"/>
    </row>
    <row r="20" ht="20" customHeight="1" spans="1:16">
      <c r="A20" s="22"/>
      <c r="B20" s="22"/>
      <c r="C20" s="23"/>
      <c r="D20" s="24"/>
      <c r="E20" s="24"/>
      <c r="F20" s="24"/>
      <c r="G20" s="5"/>
      <c r="H20" s="5"/>
      <c r="I20" s="5"/>
      <c r="J20" s="24"/>
      <c r="K20" s="24"/>
      <c r="L20" s="24"/>
      <c r="M20" s="22"/>
      <c r="N20" s="24"/>
      <c r="O20" s="22"/>
      <c r="P20" s="24"/>
    </row>
    <row r="21" ht="20" customHeight="1" spans="1:16">
      <c r="A21" s="19"/>
      <c r="B21" s="19"/>
      <c r="C21" s="20"/>
      <c r="D21" s="21"/>
      <c r="E21" s="21"/>
      <c r="F21" s="21"/>
      <c r="G21" s="8"/>
      <c r="H21" s="8"/>
      <c r="I21" s="8"/>
      <c r="J21" s="21"/>
      <c r="K21" s="21"/>
      <c r="L21" s="21"/>
      <c r="M21" s="19"/>
      <c r="N21" s="21"/>
      <c r="O21" s="19"/>
      <c r="P21" s="21"/>
    </row>
    <row r="22" ht="20" customHeight="1" spans="1:16">
      <c r="A22" s="22"/>
      <c r="B22" s="22"/>
      <c r="C22" s="23"/>
      <c r="D22" s="24"/>
      <c r="E22" s="24"/>
      <c r="F22" s="24"/>
      <c r="G22" s="5"/>
      <c r="H22" s="5"/>
      <c r="I22" s="5"/>
      <c r="J22" s="24"/>
      <c r="K22" s="24"/>
      <c r="L22" s="24"/>
      <c r="M22" s="22"/>
      <c r="N22" s="24"/>
      <c r="O22" s="22"/>
      <c r="P22" s="24"/>
    </row>
    <row r="23" ht="20" customHeight="1" spans="1:16">
      <c r="A23" s="19"/>
      <c r="B23" s="19"/>
      <c r="C23" s="20"/>
      <c r="D23" s="21"/>
      <c r="E23" s="21"/>
      <c r="F23" s="21"/>
      <c r="G23" s="8"/>
      <c r="H23" s="8"/>
      <c r="I23" s="8"/>
      <c r="J23" s="21"/>
      <c r="K23" s="21"/>
      <c r="L23" s="21"/>
      <c r="M23" s="19"/>
      <c r="N23" s="21"/>
      <c r="O23" s="19"/>
      <c r="P23" s="21"/>
    </row>
    <row r="24" ht="20" customHeight="1" spans="1:16">
      <c r="A24" s="22"/>
      <c r="B24" s="22"/>
      <c r="C24" s="23"/>
      <c r="D24" s="24"/>
      <c r="E24" s="24"/>
      <c r="F24" s="24"/>
      <c r="G24" s="5"/>
      <c r="H24" s="5"/>
      <c r="I24" s="5"/>
      <c r="J24" s="24"/>
      <c r="K24" s="24"/>
      <c r="L24" s="24"/>
      <c r="M24" s="22"/>
      <c r="N24" s="24"/>
      <c r="O24" s="22"/>
      <c r="P24" s="24"/>
    </row>
    <row r="25" ht="20" customHeight="1" spans="1:16">
      <c r="A25" s="19"/>
      <c r="B25" s="19"/>
      <c r="C25" s="20"/>
      <c r="D25" s="21"/>
      <c r="E25" s="21"/>
      <c r="F25" s="21"/>
      <c r="G25" s="8"/>
      <c r="H25" s="8"/>
      <c r="I25" s="8"/>
      <c r="J25" s="21"/>
      <c r="K25" s="21"/>
      <c r="L25" s="21"/>
      <c r="M25" s="19"/>
      <c r="N25" s="21"/>
      <c r="O25" s="19"/>
      <c r="P25" s="21"/>
    </row>
    <row r="26" ht="20" customHeight="1" spans="1:16">
      <c r="A26" s="22"/>
      <c r="B26" s="22"/>
      <c r="C26" s="23"/>
      <c r="D26" s="24"/>
      <c r="E26" s="24"/>
      <c r="F26" s="24"/>
      <c r="G26" s="5"/>
      <c r="H26" s="5"/>
      <c r="I26" s="5"/>
      <c r="J26" s="24"/>
      <c r="K26" s="24"/>
      <c r="L26" s="24"/>
      <c r="M26" s="22"/>
      <c r="N26" s="24"/>
      <c r="O26" s="22"/>
      <c r="P26" s="24"/>
    </row>
    <row r="27" ht="20" customHeight="1" spans="1:16">
      <c r="A27" s="19"/>
      <c r="B27" s="19"/>
      <c r="C27" s="20"/>
      <c r="D27" s="21"/>
      <c r="E27" s="21"/>
      <c r="F27" s="21"/>
      <c r="G27" s="8"/>
      <c r="H27" s="8"/>
      <c r="I27" s="8"/>
      <c r="J27" s="21"/>
      <c r="K27" s="21"/>
      <c r="L27" s="21"/>
      <c r="M27" s="19"/>
      <c r="N27" s="21"/>
      <c r="O27" s="19"/>
      <c r="P27" s="21"/>
    </row>
    <row r="28" ht="20" customHeight="1" spans="1:16">
      <c r="A28" s="22"/>
      <c r="B28" s="22"/>
      <c r="C28" s="23"/>
      <c r="D28" s="24"/>
      <c r="E28" s="24"/>
      <c r="F28" s="24"/>
      <c r="G28" s="5"/>
      <c r="H28" s="5"/>
      <c r="I28" s="5"/>
      <c r="J28" s="24"/>
      <c r="K28" s="24"/>
      <c r="L28" s="24"/>
      <c r="M28" s="22"/>
      <c r="N28" s="24"/>
      <c r="O28" s="22"/>
      <c r="P28" s="24"/>
    </row>
    <row r="29" ht="20" customHeight="1" spans="1:16">
      <c r="A29" s="19"/>
      <c r="B29" s="19"/>
      <c r="C29" s="20"/>
      <c r="D29" s="21"/>
      <c r="E29" s="21"/>
      <c r="F29" s="21"/>
      <c r="G29" s="8"/>
      <c r="H29" s="8"/>
      <c r="I29" s="8"/>
      <c r="J29" s="21"/>
      <c r="K29" s="21"/>
      <c r="L29" s="21"/>
      <c r="M29" s="19"/>
      <c r="N29" s="21"/>
      <c r="O29" s="19"/>
      <c r="P29" s="21"/>
    </row>
    <row r="30" ht="20" customHeight="1" spans="1:16">
      <c r="A30" s="22"/>
      <c r="B30" s="22"/>
      <c r="C30" s="23"/>
      <c r="D30" s="24"/>
      <c r="E30" s="24"/>
      <c r="F30" s="24"/>
      <c r="G30" s="5"/>
      <c r="H30" s="5"/>
      <c r="I30" s="5"/>
      <c r="J30" s="24"/>
      <c r="K30" s="24"/>
      <c r="L30" s="24"/>
      <c r="M30" s="22"/>
      <c r="N30" s="24"/>
      <c r="O30" s="22"/>
      <c r="P30" s="24"/>
    </row>
    <row r="31" ht="20" customHeight="1" spans="1:16">
      <c r="A31" s="19"/>
      <c r="B31" s="19"/>
      <c r="C31" s="20"/>
      <c r="D31" s="21"/>
      <c r="E31" s="21"/>
      <c r="F31" s="21"/>
      <c r="G31" s="8"/>
      <c r="H31" s="8"/>
      <c r="I31" s="8"/>
      <c r="J31" s="21"/>
      <c r="K31" s="21"/>
      <c r="L31" s="21"/>
      <c r="M31" s="19"/>
      <c r="N31" s="21"/>
      <c r="O31" s="19"/>
      <c r="P31" s="21"/>
    </row>
    <row r="32" ht="20" customHeight="1" spans="1:16">
      <c r="A32" s="22"/>
      <c r="B32" s="22"/>
      <c r="C32" s="23"/>
      <c r="D32" s="24"/>
      <c r="E32" s="24"/>
      <c r="F32" s="24"/>
      <c r="G32" s="5"/>
      <c r="H32" s="5"/>
      <c r="I32" s="5"/>
      <c r="J32" s="24"/>
      <c r="K32" s="24"/>
      <c r="L32" s="24"/>
      <c r="M32" s="22"/>
      <c r="N32" s="24"/>
      <c r="O32" s="22"/>
      <c r="P32" s="24"/>
    </row>
    <row r="33" ht="20" customHeight="1" spans="1:16">
      <c r="A33" s="19"/>
      <c r="B33" s="19"/>
      <c r="C33" s="20"/>
      <c r="D33" s="21"/>
      <c r="E33" s="21"/>
      <c r="F33" s="21"/>
      <c r="G33" s="8"/>
      <c r="H33" s="8"/>
      <c r="I33" s="8"/>
      <c r="J33" s="21"/>
      <c r="K33" s="21"/>
      <c r="L33" s="21"/>
      <c r="M33" s="19"/>
      <c r="N33" s="21"/>
      <c r="O33" s="19"/>
      <c r="P33" s="21"/>
    </row>
    <row r="34" ht="20" customHeight="1" spans="1:16">
      <c r="A34" s="22"/>
      <c r="B34" s="22"/>
      <c r="C34" s="23"/>
      <c r="D34" s="24"/>
      <c r="E34" s="24"/>
      <c r="F34" s="24"/>
      <c r="G34" s="5"/>
      <c r="H34" s="5"/>
      <c r="I34" s="5"/>
      <c r="J34" s="24"/>
      <c r="K34" s="24"/>
      <c r="L34" s="24"/>
      <c r="M34" s="22"/>
      <c r="N34" s="24"/>
      <c r="O34" s="22"/>
      <c r="P34" s="24"/>
    </row>
    <row r="35" ht="20" customHeight="1" spans="1:16">
      <c r="A35" s="19"/>
      <c r="B35" s="19"/>
      <c r="C35" s="20"/>
      <c r="D35" s="21"/>
      <c r="E35" s="21"/>
      <c r="F35" s="21"/>
      <c r="G35" s="8"/>
      <c r="H35" s="8"/>
      <c r="I35" s="8"/>
      <c r="J35" s="21"/>
      <c r="K35" s="21"/>
      <c r="L35" s="21"/>
      <c r="M35" s="19"/>
      <c r="N35" s="21"/>
      <c r="O35" s="19"/>
      <c r="P35" s="21"/>
    </row>
    <row r="36" ht="20" customHeight="1" spans="1:16">
      <c r="A36" s="22"/>
      <c r="B36" s="22"/>
      <c r="C36" s="23"/>
      <c r="D36" s="24"/>
      <c r="E36" s="24"/>
      <c r="F36" s="24"/>
      <c r="G36" s="5"/>
      <c r="H36" s="5"/>
      <c r="I36" s="5"/>
      <c r="J36" s="24"/>
      <c r="K36" s="24"/>
      <c r="L36" s="24"/>
      <c r="M36" s="22"/>
      <c r="N36" s="24"/>
      <c r="O36" s="22"/>
      <c r="P36" s="24"/>
    </row>
    <row r="37" ht="20" customHeight="1" spans="1:16">
      <c r="A37" s="19"/>
      <c r="B37" s="19"/>
      <c r="C37" s="20"/>
      <c r="D37" s="21"/>
      <c r="E37" s="21"/>
      <c r="F37" s="21"/>
      <c r="G37" s="8"/>
      <c r="H37" s="8"/>
      <c r="I37" s="8"/>
      <c r="J37" s="21"/>
      <c r="K37" s="21"/>
      <c r="L37" s="21"/>
      <c r="M37" s="19"/>
      <c r="N37" s="21"/>
      <c r="O37" s="19"/>
      <c r="P37" s="21"/>
    </row>
    <row r="38" ht="20" customHeight="1" spans="1:16">
      <c r="A38" s="22"/>
      <c r="B38" s="22"/>
      <c r="C38" s="23"/>
      <c r="D38" s="24"/>
      <c r="E38" s="24"/>
      <c r="F38" s="24"/>
      <c r="G38" s="5"/>
      <c r="H38" s="5"/>
      <c r="I38" s="5"/>
      <c r="J38" s="24"/>
      <c r="K38" s="24"/>
      <c r="L38" s="24"/>
      <c r="M38" s="22"/>
      <c r="N38" s="24"/>
      <c r="O38" s="22"/>
      <c r="P38" s="24"/>
    </row>
    <row r="39" ht="20" customHeight="1" spans="1:16">
      <c r="A39" s="19"/>
      <c r="B39" s="19"/>
      <c r="C39" s="20"/>
      <c r="D39" s="21"/>
      <c r="E39" s="21"/>
      <c r="F39" s="21"/>
      <c r="G39" s="8"/>
      <c r="H39" s="8"/>
      <c r="I39" s="8"/>
      <c r="J39" s="21"/>
      <c r="K39" s="21"/>
      <c r="L39" s="21"/>
      <c r="M39" s="19"/>
      <c r="N39" s="21"/>
      <c r="O39" s="19"/>
      <c r="P39" s="21"/>
    </row>
    <row r="40" ht="20" customHeight="1" spans="1:16">
      <c r="A40" s="22"/>
      <c r="B40" s="22"/>
      <c r="C40" s="23"/>
      <c r="D40" s="24"/>
      <c r="E40" s="24"/>
      <c r="F40" s="24"/>
      <c r="G40" s="5"/>
      <c r="H40" s="5"/>
      <c r="I40" s="5"/>
      <c r="J40" s="24"/>
      <c r="K40" s="24"/>
      <c r="L40" s="24"/>
      <c r="M40" s="22"/>
      <c r="N40" s="24"/>
      <c r="O40" s="22"/>
      <c r="P40" s="24"/>
    </row>
    <row r="41" ht="20" customHeight="1" spans="1:16">
      <c r="A41" s="19"/>
      <c r="B41" s="19"/>
      <c r="C41" s="20"/>
      <c r="D41" s="21"/>
      <c r="E41" s="21"/>
      <c r="F41" s="21"/>
      <c r="G41" s="8"/>
      <c r="H41" s="8"/>
      <c r="I41" s="8"/>
      <c r="J41" s="21"/>
      <c r="K41" s="21"/>
      <c r="L41" s="21"/>
      <c r="M41" s="19"/>
      <c r="N41" s="21"/>
      <c r="O41" s="19"/>
      <c r="P41" s="21"/>
    </row>
    <row r="42" ht="20" customHeight="1" spans="1:16">
      <c r="A42" s="22"/>
      <c r="B42" s="22"/>
      <c r="C42" s="23"/>
      <c r="D42" s="24"/>
      <c r="E42" s="24"/>
      <c r="F42" s="24"/>
      <c r="G42" s="5"/>
      <c r="H42" s="5"/>
      <c r="I42" s="5"/>
      <c r="J42" s="24"/>
      <c r="K42" s="24"/>
      <c r="L42" s="24"/>
      <c r="M42" s="22"/>
      <c r="N42" s="24"/>
      <c r="O42" s="22"/>
      <c r="P42" s="24"/>
    </row>
    <row r="43" ht="20" customHeight="1" spans="1:16">
      <c r="A43" s="19"/>
      <c r="B43" s="19"/>
      <c r="C43" s="20"/>
      <c r="D43" s="21"/>
      <c r="E43" s="21"/>
      <c r="F43" s="21"/>
      <c r="G43" s="8"/>
      <c r="H43" s="8"/>
      <c r="I43" s="8"/>
      <c r="J43" s="21"/>
      <c r="K43" s="21"/>
      <c r="L43" s="21"/>
      <c r="M43" s="19"/>
      <c r="N43" s="21"/>
      <c r="O43" s="19"/>
      <c r="P43" s="21"/>
    </row>
    <row r="44" ht="20" customHeight="1" spans="1:16">
      <c r="A44" s="22"/>
      <c r="B44" s="22"/>
      <c r="C44" s="23"/>
      <c r="D44" s="24"/>
      <c r="E44" s="24"/>
      <c r="F44" s="24"/>
      <c r="G44" s="5"/>
      <c r="H44" s="5"/>
      <c r="I44" s="5"/>
      <c r="J44" s="24"/>
      <c r="K44" s="24"/>
      <c r="L44" s="24"/>
      <c r="M44" s="22"/>
      <c r="N44" s="24"/>
      <c r="O44" s="22"/>
      <c r="P44" s="24"/>
    </row>
    <row r="45" ht="20" customHeight="1" spans="1:16">
      <c r="A45" s="19"/>
      <c r="B45" s="19"/>
      <c r="C45" s="20"/>
      <c r="D45" s="21"/>
      <c r="E45" s="21"/>
      <c r="F45" s="21"/>
      <c r="G45" s="8"/>
      <c r="H45" s="8"/>
      <c r="I45" s="8"/>
      <c r="J45" s="21"/>
      <c r="K45" s="21"/>
      <c r="L45" s="21"/>
      <c r="M45" s="19"/>
      <c r="N45" s="21"/>
      <c r="O45" s="19"/>
      <c r="P45" s="21"/>
    </row>
    <row r="46" ht="20" customHeight="1" spans="1:16">
      <c r="A46" s="22"/>
      <c r="B46" s="22"/>
      <c r="C46" s="23"/>
      <c r="D46" s="24"/>
      <c r="E46" s="24"/>
      <c r="F46" s="24"/>
      <c r="G46" s="5"/>
      <c r="H46" s="5"/>
      <c r="I46" s="5"/>
      <c r="J46" s="24"/>
      <c r="K46" s="24"/>
      <c r="L46" s="24"/>
      <c r="M46" s="22"/>
      <c r="N46" s="24"/>
      <c r="O46" s="22"/>
      <c r="P46" s="24"/>
    </row>
    <row r="47" ht="20" customHeight="1" spans="1:16">
      <c r="A47" s="19"/>
      <c r="B47" s="19"/>
      <c r="C47" s="20"/>
      <c r="D47" s="21"/>
      <c r="E47" s="21"/>
      <c r="F47" s="21"/>
      <c r="G47" s="8"/>
      <c r="H47" s="8"/>
      <c r="I47" s="8"/>
      <c r="J47" s="21"/>
      <c r="K47" s="21"/>
      <c r="L47" s="21"/>
      <c r="M47" s="19"/>
      <c r="N47" s="21"/>
      <c r="O47" s="19"/>
      <c r="P47" s="21"/>
    </row>
    <row r="48" ht="20" customHeight="1" spans="1:16">
      <c r="A48" s="22"/>
      <c r="B48" s="22"/>
      <c r="C48" s="23"/>
      <c r="D48" s="24"/>
      <c r="E48" s="24"/>
      <c r="F48" s="24"/>
      <c r="G48" s="5"/>
      <c r="H48" s="5"/>
      <c r="I48" s="5"/>
      <c r="J48" s="24"/>
      <c r="K48" s="24"/>
      <c r="L48" s="24"/>
      <c r="M48" s="22"/>
      <c r="N48" s="24"/>
      <c r="O48" s="22"/>
      <c r="P48" s="24"/>
    </row>
    <row r="49" ht="20" customHeight="1" spans="1:16">
      <c r="A49" s="19"/>
      <c r="B49" s="19"/>
      <c r="C49" s="20"/>
      <c r="D49" s="21"/>
      <c r="E49" s="21"/>
      <c r="F49" s="21"/>
      <c r="G49" s="8"/>
      <c r="H49" s="8"/>
      <c r="I49" s="8"/>
      <c r="J49" s="21"/>
      <c r="K49" s="21"/>
      <c r="L49" s="21"/>
      <c r="M49" s="19"/>
      <c r="N49" s="21"/>
      <c r="O49" s="19"/>
      <c r="P49" s="21"/>
    </row>
    <row r="50" ht="20" customHeight="1" spans="1:16">
      <c r="A50" s="22"/>
      <c r="B50" s="22"/>
      <c r="C50" s="23"/>
      <c r="D50" s="24"/>
      <c r="E50" s="24"/>
      <c r="F50" s="24"/>
      <c r="G50" s="5"/>
      <c r="H50" s="5"/>
      <c r="I50" s="5"/>
      <c r="J50" s="24"/>
      <c r="K50" s="24"/>
      <c r="L50" s="24"/>
      <c r="M50" s="22"/>
      <c r="N50" s="24"/>
      <c r="O50" s="22"/>
      <c r="P50" s="24"/>
    </row>
    <row r="51" ht="20" customHeight="1" spans="1:16">
      <c r="A51" s="19"/>
      <c r="B51" s="19"/>
      <c r="C51" s="20"/>
      <c r="D51" s="21"/>
      <c r="E51" s="21"/>
      <c r="F51" s="21"/>
      <c r="G51" s="8"/>
      <c r="H51" s="8"/>
      <c r="I51" s="8"/>
      <c r="J51" s="21"/>
      <c r="K51" s="21"/>
      <c r="L51" s="21"/>
      <c r="M51" s="19"/>
      <c r="N51" s="21"/>
      <c r="O51" s="19"/>
      <c r="P51" s="21"/>
    </row>
    <row r="52" ht="20" customHeight="1" spans="1:16">
      <c r="A52" s="22"/>
      <c r="B52" s="22"/>
      <c r="C52" s="23"/>
      <c r="D52" s="24"/>
      <c r="E52" s="24"/>
      <c r="F52" s="24"/>
      <c r="G52" s="5"/>
      <c r="H52" s="5"/>
      <c r="I52" s="5"/>
      <c r="J52" s="24"/>
      <c r="K52" s="24"/>
      <c r="L52" s="24"/>
      <c r="M52" s="22"/>
      <c r="N52" s="24"/>
      <c r="O52" s="22"/>
      <c r="P52" s="24"/>
    </row>
    <row r="53" ht="20" customHeight="1" spans="1:16">
      <c r="A53" s="19"/>
      <c r="B53" s="19"/>
      <c r="C53" s="20"/>
      <c r="D53" s="21"/>
      <c r="E53" s="21"/>
      <c r="F53" s="21"/>
      <c r="G53" s="8"/>
      <c r="H53" s="8"/>
      <c r="I53" s="8"/>
      <c r="J53" s="21"/>
      <c r="K53" s="21"/>
      <c r="L53" s="21"/>
      <c r="M53" s="19"/>
      <c r="N53" s="21"/>
      <c r="O53" s="19"/>
      <c r="P53" s="21"/>
    </row>
    <row r="54" ht="20" customHeight="1" spans="1:16">
      <c r="A54" s="22"/>
      <c r="B54" s="22"/>
      <c r="C54" s="23"/>
      <c r="D54" s="24"/>
      <c r="E54" s="24"/>
      <c r="F54" s="24"/>
      <c r="G54" s="5"/>
      <c r="H54" s="5"/>
      <c r="I54" s="5"/>
      <c r="J54" s="24"/>
      <c r="K54" s="24"/>
      <c r="L54" s="24"/>
      <c r="M54" s="22"/>
      <c r="N54" s="24"/>
      <c r="O54" s="22"/>
      <c r="P54" s="24"/>
    </row>
    <row r="55" ht="20" customHeight="1" spans="1:16">
      <c r="A55" s="19"/>
      <c r="B55" s="19"/>
      <c r="C55" s="20"/>
      <c r="D55" s="21"/>
      <c r="E55" s="21"/>
      <c r="F55" s="21"/>
      <c r="G55" s="8"/>
      <c r="H55" s="8"/>
      <c r="I55" s="8"/>
      <c r="J55" s="21"/>
      <c r="K55" s="21"/>
      <c r="L55" s="21"/>
      <c r="M55" s="19"/>
      <c r="N55" s="21"/>
      <c r="O55" s="19"/>
      <c r="P55" s="21"/>
    </row>
    <row r="56" ht="20" customHeight="1" spans="1:16">
      <c r="A56" s="22"/>
      <c r="B56" s="22"/>
      <c r="C56" s="23"/>
      <c r="D56" s="24"/>
      <c r="E56" s="24"/>
      <c r="F56" s="24"/>
      <c r="G56" s="5"/>
      <c r="H56" s="5"/>
      <c r="I56" s="5"/>
      <c r="J56" s="24"/>
      <c r="K56" s="24"/>
      <c r="L56" s="24"/>
      <c r="M56" s="22"/>
      <c r="N56" s="24"/>
      <c r="O56" s="22"/>
      <c r="P56" s="24"/>
    </row>
    <row r="57" ht="20" customHeight="1" spans="1:16">
      <c r="A57" s="19"/>
      <c r="B57" s="19"/>
      <c r="C57" s="20"/>
      <c r="D57" s="21"/>
      <c r="E57" s="21"/>
      <c r="F57" s="21"/>
      <c r="G57" s="8"/>
      <c r="H57" s="8"/>
      <c r="I57" s="8"/>
      <c r="J57" s="21"/>
      <c r="K57" s="21"/>
      <c r="L57" s="21"/>
      <c r="M57" s="19"/>
      <c r="N57" s="21"/>
      <c r="O57" s="19"/>
      <c r="P57" s="21"/>
    </row>
    <row r="58" ht="20" customHeight="1" spans="1:16">
      <c r="A58" s="22"/>
      <c r="B58" s="22"/>
      <c r="C58" s="23"/>
      <c r="D58" s="24"/>
      <c r="E58" s="24"/>
      <c r="F58" s="24"/>
      <c r="G58" s="5"/>
      <c r="H58" s="5"/>
      <c r="I58" s="5"/>
      <c r="J58" s="24"/>
      <c r="K58" s="24"/>
      <c r="L58" s="24"/>
      <c r="M58" s="22"/>
      <c r="N58" s="24"/>
      <c r="O58" s="22"/>
      <c r="P58" s="24"/>
    </row>
    <row r="59" ht="20" customHeight="1" spans="1:16">
      <c r="A59" s="19"/>
      <c r="B59" s="19"/>
      <c r="C59" s="20"/>
      <c r="D59" s="21"/>
      <c r="E59" s="21"/>
      <c r="F59" s="21"/>
      <c r="G59" s="8"/>
      <c r="H59" s="8"/>
      <c r="I59" s="8"/>
      <c r="J59" s="21"/>
      <c r="K59" s="21"/>
      <c r="L59" s="21"/>
      <c r="M59" s="19"/>
      <c r="N59" s="21"/>
      <c r="O59" s="19"/>
      <c r="P59" s="21"/>
    </row>
    <row r="60" ht="20" customHeight="1" spans="1:16">
      <c r="A60" s="22"/>
      <c r="B60" s="22"/>
      <c r="C60" s="23"/>
      <c r="D60" s="24"/>
      <c r="E60" s="24"/>
      <c r="F60" s="24"/>
      <c r="G60" s="5"/>
      <c r="H60" s="5"/>
      <c r="I60" s="5"/>
      <c r="J60" s="24"/>
      <c r="K60" s="24"/>
      <c r="L60" s="24"/>
      <c r="M60" s="22"/>
      <c r="N60" s="24"/>
      <c r="O60" s="22"/>
      <c r="P60" s="24"/>
    </row>
    <row r="61" ht="20" customHeight="1" spans="1:16">
      <c r="A61" s="19"/>
      <c r="B61" s="19"/>
      <c r="C61" s="20"/>
      <c r="D61" s="21"/>
      <c r="E61" s="21"/>
      <c r="F61" s="21"/>
      <c r="G61" s="8"/>
      <c r="H61" s="8"/>
      <c r="I61" s="8"/>
      <c r="J61" s="21"/>
      <c r="K61" s="21"/>
      <c r="L61" s="21"/>
      <c r="M61" s="19"/>
      <c r="N61" s="21"/>
      <c r="O61" s="19"/>
      <c r="P61" s="21"/>
    </row>
    <row r="62" ht="20" customHeight="1" spans="1:16">
      <c r="A62" s="22"/>
      <c r="B62" s="22"/>
      <c r="C62" s="23"/>
      <c r="D62" s="24"/>
      <c r="E62" s="24"/>
      <c r="F62" s="24"/>
      <c r="G62" s="5"/>
      <c r="H62" s="5"/>
      <c r="I62" s="5"/>
      <c r="J62" s="24"/>
      <c r="K62" s="24"/>
      <c r="L62" s="24"/>
      <c r="M62" s="22"/>
      <c r="N62" s="24"/>
      <c r="O62" s="22"/>
      <c r="P62" s="24"/>
    </row>
    <row r="63" ht="20" customHeight="1" spans="1:16">
      <c r="A63" s="19"/>
      <c r="B63" s="19"/>
      <c r="C63" s="20"/>
      <c r="D63" s="21"/>
      <c r="E63" s="21"/>
      <c r="F63" s="21"/>
      <c r="G63" s="8"/>
      <c r="H63" s="8"/>
      <c r="I63" s="8"/>
      <c r="J63" s="21"/>
      <c r="K63" s="21"/>
      <c r="L63" s="21"/>
      <c r="M63" s="19"/>
      <c r="N63" s="21"/>
      <c r="O63" s="19"/>
      <c r="P63" s="21"/>
    </row>
    <row r="64" ht="20" customHeight="1" spans="1:16">
      <c r="A64" s="22"/>
      <c r="B64" s="22"/>
      <c r="C64" s="23"/>
      <c r="D64" s="24"/>
      <c r="E64" s="24"/>
      <c r="F64" s="24"/>
      <c r="G64" s="5"/>
      <c r="H64" s="5"/>
      <c r="I64" s="5"/>
      <c r="J64" s="24"/>
      <c r="K64" s="24"/>
      <c r="L64" s="24"/>
      <c r="M64" s="22"/>
      <c r="N64" s="24"/>
      <c r="O64" s="22"/>
      <c r="P64" s="24"/>
    </row>
    <row r="65" ht="20" customHeight="1" spans="1:16">
      <c r="A65" s="19"/>
      <c r="B65" s="19"/>
      <c r="C65" s="20"/>
      <c r="D65" s="21"/>
      <c r="E65" s="21"/>
      <c r="F65" s="21"/>
      <c r="G65" s="8"/>
      <c r="H65" s="8"/>
      <c r="I65" s="8"/>
      <c r="J65" s="21"/>
      <c r="K65" s="21"/>
      <c r="L65" s="21"/>
      <c r="M65" s="19"/>
      <c r="N65" s="21"/>
      <c r="O65" s="19"/>
      <c r="P65" s="21"/>
    </row>
    <row r="66" ht="20" customHeight="1" spans="1:16">
      <c r="A66" s="22"/>
      <c r="B66" s="22"/>
      <c r="C66" s="23"/>
      <c r="D66" s="24"/>
      <c r="E66" s="24"/>
      <c r="F66" s="24"/>
      <c r="G66" s="5"/>
      <c r="H66" s="5"/>
      <c r="I66" s="5"/>
      <c r="J66" s="24"/>
      <c r="K66" s="24"/>
      <c r="L66" s="24"/>
      <c r="M66" s="22"/>
      <c r="N66" s="24"/>
      <c r="O66" s="22"/>
      <c r="P66" s="24"/>
    </row>
    <row r="67" ht="20" customHeight="1" spans="1:16">
      <c r="A67" s="19"/>
      <c r="B67" s="19"/>
      <c r="C67" s="20"/>
      <c r="D67" s="21"/>
      <c r="E67" s="21"/>
      <c r="F67" s="21"/>
      <c r="G67" s="8"/>
      <c r="H67" s="8"/>
      <c r="I67" s="8"/>
      <c r="J67" s="21"/>
      <c r="K67" s="21"/>
      <c r="L67" s="21"/>
      <c r="M67" s="19"/>
      <c r="N67" s="21"/>
      <c r="O67" s="19"/>
      <c r="P67" s="21"/>
    </row>
    <row r="68" ht="20" customHeight="1" spans="1:16">
      <c r="A68" s="22"/>
      <c r="B68" s="22"/>
      <c r="C68" s="23"/>
      <c r="D68" s="24"/>
      <c r="E68" s="24"/>
      <c r="F68" s="24"/>
      <c r="G68" s="5"/>
      <c r="H68" s="5"/>
      <c r="I68" s="5"/>
      <c r="J68" s="24"/>
      <c r="K68" s="24"/>
      <c r="L68" s="24"/>
      <c r="M68" s="22"/>
      <c r="N68" s="24"/>
      <c r="O68" s="22"/>
      <c r="P68" s="24"/>
    </row>
    <row r="69" ht="20" customHeight="1" spans="1:16">
      <c r="A69" s="19"/>
      <c r="B69" s="19"/>
      <c r="C69" s="20"/>
      <c r="D69" s="21"/>
      <c r="E69" s="21"/>
      <c r="F69" s="21"/>
      <c r="G69" s="8"/>
      <c r="H69" s="8"/>
      <c r="I69" s="8"/>
      <c r="J69" s="21"/>
      <c r="K69" s="21"/>
      <c r="L69" s="21"/>
      <c r="M69" s="19"/>
      <c r="N69" s="21"/>
      <c r="O69" s="19"/>
      <c r="P69" s="21"/>
    </row>
    <row r="70" ht="20" customHeight="1" spans="1:16">
      <c r="A70" s="22"/>
      <c r="B70" s="22"/>
      <c r="C70" s="23"/>
      <c r="D70" s="24"/>
      <c r="E70" s="24"/>
      <c r="F70" s="24"/>
      <c r="G70" s="5"/>
      <c r="H70" s="5"/>
      <c r="I70" s="5"/>
      <c r="J70" s="24"/>
      <c r="K70" s="24"/>
      <c r="L70" s="24"/>
      <c r="M70" s="22"/>
      <c r="N70" s="24"/>
      <c r="O70" s="22"/>
      <c r="P70" s="24"/>
    </row>
    <row r="71" ht="20" customHeight="1" spans="1:16">
      <c r="A71" s="19"/>
      <c r="B71" s="19"/>
      <c r="C71" s="20"/>
      <c r="D71" s="21"/>
      <c r="E71" s="21"/>
      <c r="F71" s="21"/>
      <c r="G71" s="8"/>
      <c r="H71" s="8"/>
      <c r="I71" s="8"/>
      <c r="J71" s="21"/>
      <c r="K71" s="21"/>
      <c r="L71" s="21"/>
      <c r="M71" s="19"/>
      <c r="N71" s="21"/>
      <c r="O71" s="19"/>
      <c r="P71" s="21"/>
    </row>
    <row r="72" ht="20" customHeight="1" spans="1:16">
      <c r="A72" s="22"/>
      <c r="B72" s="22"/>
      <c r="C72" s="23"/>
      <c r="D72" s="24"/>
      <c r="E72" s="24"/>
      <c r="F72" s="24"/>
      <c r="G72" s="5"/>
      <c r="H72" s="5"/>
      <c r="I72" s="5"/>
      <c r="J72" s="24"/>
      <c r="K72" s="24"/>
      <c r="L72" s="24"/>
      <c r="M72" s="22"/>
      <c r="N72" s="24"/>
      <c r="O72" s="22"/>
      <c r="P72" s="24"/>
    </row>
    <row r="73" ht="20" customHeight="1" spans="1:16">
      <c r="A73" s="19"/>
      <c r="B73" s="19"/>
      <c r="C73" s="20"/>
      <c r="D73" s="21"/>
      <c r="E73" s="21"/>
      <c r="F73" s="21"/>
      <c r="G73" s="8"/>
      <c r="H73" s="8"/>
      <c r="I73" s="8"/>
      <c r="J73" s="21"/>
      <c r="K73" s="21"/>
      <c r="L73" s="21"/>
      <c r="M73" s="19"/>
      <c r="N73" s="21"/>
      <c r="O73" s="19"/>
      <c r="P73" s="21"/>
    </row>
    <row r="74" ht="20" customHeight="1" spans="1:16">
      <c r="A74" s="22"/>
      <c r="B74" s="22"/>
      <c r="C74" s="23"/>
      <c r="D74" s="24"/>
      <c r="E74" s="24"/>
      <c r="F74" s="24"/>
      <c r="G74" s="5"/>
      <c r="H74" s="5"/>
      <c r="I74" s="5"/>
      <c r="J74" s="24"/>
      <c r="K74" s="24"/>
      <c r="L74" s="24"/>
      <c r="M74" s="22"/>
      <c r="N74" s="24"/>
      <c r="O74" s="22"/>
      <c r="P74" s="24"/>
    </row>
    <row r="75" ht="20" customHeight="1" spans="1:16">
      <c r="A75" s="19"/>
      <c r="B75" s="19"/>
      <c r="C75" s="20"/>
      <c r="D75" s="21"/>
      <c r="E75" s="21"/>
      <c r="F75" s="21"/>
      <c r="G75" s="8"/>
      <c r="H75" s="8"/>
      <c r="I75" s="8"/>
      <c r="J75" s="21"/>
      <c r="K75" s="21"/>
      <c r="L75" s="21"/>
      <c r="M75" s="19"/>
      <c r="N75" s="21"/>
      <c r="O75" s="19"/>
      <c r="P75" s="21"/>
    </row>
    <row r="76" ht="20" customHeight="1" spans="1:16">
      <c r="A76" s="22"/>
      <c r="B76" s="22"/>
      <c r="C76" s="23"/>
      <c r="D76" s="24"/>
      <c r="E76" s="24"/>
      <c r="F76" s="24"/>
      <c r="G76" s="5"/>
      <c r="H76" s="5"/>
      <c r="I76" s="5"/>
      <c r="J76" s="24"/>
      <c r="K76" s="24"/>
      <c r="L76" s="24"/>
      <c r="M76" s="22"/>
      <c r="N76" s="24"/>
      <c r="O76" s="22"/>
      <c r="P76" s="24"/>
    </row>
    <row r="77" ht="20" customHeight="1" spans="1:16">
      <c r="A77" s="19"/>
      <c r="B77" s="19"/>
      <c r="C77" s="20"/>
      <c r="D77" s="21"/>
      <c r="E77" s="21"/>
      <c r="F77" s="21"/>
      <c r="G77" s="8"/>
      <c r="H77" s="8"/>
      <c r="I77" s="8"/>
      <c r="J77" s="21"/>
      <c r="K77" s="21"/>
      <c r="L77" s="21"/>
      <c r="M77" s="19"/>
      <c r="N77" s="21"/>
      <c r="O77" s="19"/>
      <c r="P77" s="21"/>
    </row>
    <row r="78" ht="20" customHeight="1" spans="1:16">
      <c r="A78" s="22"/>
      <c r="B78" s="22"/>
      <c r="C78" s="23"/>
      <c r="D78" s="24"/>
      <c r="E78" s="24"/>
      <c r="F78" s="24"/>
      <c r="G78" s="5"/>
      <c r="H78" s="5"/>
      <c r="I78" s="5"/>
      <c r="J78" s="24"/>
      <c r="K78" s="24"/>
      <c r="L78" s="24"/>
      <c r="M78" s="22"/>
      <c r="N78" s="24"/>
      <c r="O78" s="22"/>
      <c r="P78" s="24"/>
    </row>
    <row r="79" ht="20" customHeight="1" spans="1:16">
      <c r="A79" s="19"/>
      <c r="B79" s="19"/>
      <c r="C79" s="20"/>
      <c r="D79" s="21"/>
      <c r="E79" s="21"/>
      <c r="F79" s="21"/>
      <c r="G79" s="8"/>
      <c r="H79" s="8"/>
      <c r="I79" s="8"/>
      <c r="J79" s="21"/>
      <c r="K79" s="21"/>
      <c r="L79" s="21"/>
      <c r="M79" s="19"/>
      <c r="N79" s="21"/>
      <c r="O79" s="19"/>
      <c r="P79" s="21"/>
    </row>
    <row r="80" ht="20" customHeight="1" spans="1:16">
      <c r="A80" s="22"/>
      <c r="B80" s="22"/>
      <c r="C80" s="23"/>
      <c r="D80" s="24"/>
      <c r="E80" s="24"/>
      <c r="F80" s="24"/>
      <c r="G80" s="5"/>
      <c r="H80" s="5"/>
      <c r="I80" s="5"/>
      <c r="J80" s="24"/>
      <c r="K80" s="24"/>
      <c r="L80" s="24"/>
      <c r="M80" s="22"/>
      <c r="N80" s="24"/>
      <c r="O80" s="22"/>
      <c r="P80" s="24"/>
    </row>
    <row r="81" ht="20" customHeight="1" spans="1:16">
      <c r="A81" s="19"/>
      <c r="B81" s="19"/>
      <c r="C81" s="20"/>
      <c r="D81" s="21"/>
      <c r="E81" s="21"/>
      <c r="F81" s="21"/>
      <c r="G81" s="8"/>
      <c r="H81" s="8"/>
      <c r="I81" s="8"/>
      <c r="J81" s="21"/>
      <c r="K81" s="21"/>
      <c r="L81" s="21"/>
      <c r="M81" s="19"/>
      <c r="N81" s="21"/>
      <c r="O81" s="19"/>
      <c r="P81" s="21"/>
    </row>
    <row r="82" ht="20" customHeight="1" spans="1:16">
      <c r="A82" s="22"/>
      <c r="B82" s="22"/>
      <c r="C82" s="23"/>
      <c r="D82" s="24"/>
      <c r="E82" s="24"/>
      <c r="F82" s="24"/>
      <c r="G82" s="5"/>
      <c r="H82" s="5"/>
      <c r="I82" s="5"/>
      <c r="J82" s="24"/>
      <c r="K82" s="24"/>
      <c r="L82" s="24"/>
      <c r="M82" s="22"/>
      <c r="N82" s="24"/>
      <c r="O82" s="22"/>
      <c r="P82" s="24"/>
    </row>
    <row r="83" ht="20" customHeight="1" spans="1:16">
      <c r="A83" s="19"/>
      <c r="B83" s="19"/>
      <c r="C83" s="20"/>
      <c r="D83" s="21"/>
      <c r="E83" s="21"/>
      <c r="F83" s="21"/>
      <c r="G83" s="8"/>
      <c r="H83" s="8"/>
      <c r="I83" s="8"/>
      <c r="J83" s="21"/>
      <c r="K83" s="21"/>
      <c r="L83" s="21"/>
      <c r="M83" s="19"/>
      <c r="N83" s="21"/>
      <c r="O83" s="19"/>
      <c r="P83" s="21"/>
    </row>
    <row r="84" ht="20" customHeight="1" spans="1:16">
      <c r="A84" s="22"/>
      <c r="B84" s="22"/>
      <c r="C84" s="23"/>
      <c r="D84" s="24"/>
      <c r="E84" s="24"/>
      <c r="F84" s="24"/>
      <c r="G84" s="5"/>
      <c r="H84" s="5"/>
      <c r="I84" s="5"/>
      <c r="J84" s="24"/>
      <c r="K84" s="24"/>
      <c r="L84" s="24"/>
      <c r="M84" s="22"/>
      <c r="N84" s="24"/>
      <c r="O84" s="22"/>
      <c r="P84" s="24"/>
    </row>
    <row r="85" ht="20" customHeight="1" spans="1:16">
      <c r="A85" s="19"/>
      <c r="B85" s="19"/>
      <c r="C85" s="20"/>
      <c r="D85" s="21"/>
      <c r="E85" s="21"/>
      <c r="F85" s="21"/>
      <c r="G85" s="8"/>
      <c r="H85" s="8"/>
      <c r="I85" s="8"/>
      <c r="J85" s="21"/>
      <c r="K85" s="21"/>
      <c r="L85" s="21"/>
      <c r="M85" s="19"/>
      <c r="N85" s="21"/>
      <c r="O85" s="19"/>
      <c r="P85" s="21"/>
    </row>
    <row r="86" ht="20" customHeight="1" spans="1:16">
      <c r="A86" s="22"/>
      <c r="B86" s="22"/>
      <c r="C86" s="23"/>
      <c r="D86" s="24"/>
      <c r="E86" s="24"/>
      <c r="F86" s="24"/>
      <c r="G86" s="5"/>
      <c r="H86" s="5"/>
      <c r="I86" s="5"/>
      <c r="J86" s="24"/>
      <c r="K86" s="24"/>
      <c r="L86" s="24"/>
      <c r="M86" s="22"/>
      <c r="N86" s="24"/>
      <c r="O86" s="22"/>
      <c r="P86" s="24"/>
    </row>
    <row r="87" ht="20" customHeight="1" spans="1:16">
      <c r="A87" s="19"/>
      <c r="B87" s="19"/>
      <c r="C87" s="20"/>
      <c r="D87" s="21"/>
      <c r="E87" s="21"/>
      <c r="F87" s="21"/>
      <c r="G87" s="8"/>
      <c r="H87" s="8"/>
      <c r="I87" s="8"/>
      <c r="J87" s="21"/>
      <c r="K87" s="21"/>
      <c r="L87" s="21"/>
      <c r="M87" s="19"/>
      <c r="N87" s="21"/>
      <c r="O87" s="19"/>
      <c r="P87" s="21"/>
    </row>
    <row r="88" ht="20" customHeight="1" spans="1:16">
      <c r="A88" s="22"/>
      <c r="B88" s="22"/>
      <c r="C88" s="23"/>
      <c r="D88" s="24"/>
      <c r="E88" s="24"/>
      <c r="F88" s="24"/>
      <c r="G88" s="5"/>
      <c r="H88" s="5"/>
      <c r="I88" s="5"/>
      <c r="J88" s="24"/>
      <c r="K88" s="24"/>
      <c r="L88" s="24"/>
      <c r="M88" s="22"/>
      <c r="N88" s="24"/>
      <c r="O88" s="22"/>
      <c r="P88" s="24"/>
    </row>
    <row r="89" ht="20" customHeight="1" spans="1:16">
      <c r="A89" s="19"/>
      <c r="B89" s="19"/>
      <c r="C89" s="20"/>
      <c r="D89" s="21"/>
      <c r="E89" s="21"/>
      <c r="F89" s="21"/>
      <c r="G89" s="8"/>
      <c r="H89" s="8"/>
      <c r="I89" s="8"/>
      <c r="J89" s="21"/>
      <c r="K89" s="21"/>
      <c r="L89" s="21"/>
      <c r="M89" s="19"/>
      <c r="N89" s="21"/>
      <c r="O89" s="19"/>
      <c r="P89" s="21"/>
    </row>
    <row r="90" ht="20" customHeight="1" spans="1:16">
      <c r="A90" s="22"/>
      <c r="B90" s="22"/>
      <c r="C90" s="23"/>
      <c r="D90" s="24"/>
      <c r="E90" s="24"/>
      <c r="F90" s="24"/>
      <c r="G90" s="5"/>
      <c r="H90" s="5"/>
      <c r="I90" s="5"/>
      <c r="J90" s="24"/>
      <c r="K90" s="24"/>
      <c r="L90" s="24"/>
      <c r="M90" s="22"/>
      <c r="N90" s="24"/>
      <c r="O90" s="22"/>
      <c r="P90" s="24"/>
    </row>
    <row r="91" ht="20" customHeight="1" spans="1:16">
      <c r="A91" s="19"/>
      <c r="B91" s="19"/>
      <c r="C91" s="20"/>
      <c r="D91" s="21"/>
      <c r="E91" s="21"/>
      <c r="F91" s="21"/>
      <c r="G91" s="8"/>
      <c r="H91" s="8"/>
      <c r="I91" s="8"/>
      <c r="J91" s="21"/>
      <c r="K91" s="21"/>
      <c r="L91" s="21"/>
      <c r="M91" s="19"/>
      <c r="N91" s="21"/>
      <c r="O91" s="19"/>
      <c r="P91" s="21"/>
    </row>
    <row r="92" ht="20" customHeight="1" spans="1:16">
      <c r="A92" s="22"/>
      <c r="B92" s="22"/>
      <c r="C92" s="23"/>
      <c r="D92" s="24"/>
      <c r="E92" s="24"/>
      <c r="F92" s="24"/>
      <c r="G92" s="5"/>
      <c r="H92" s="5"/>
      <c r="I92" s="5"/>
      <c r="J92" s="24"/>
      <c r="K92" s="24"/>
      <c r="L92" s="24"/>
      <c r="M92" s="22"/>
      <c r="N92" s="24"/>
      <c r="O92" s="22"/>
      <c r="P92" s="24"/>
    </row>
    <row r="93" ht="20" customHeight="1" spans="1:16">
      <c r="A93" s="19"/>
      <c r="B93" s="19"/>
      <c r="C93" s="20"/>
      <c r="D93" s="21"/>
      <c r="E93" s="21"/>
      <c r="F93" s="21"/>
      <c r="G93" s="8"/>
      <c r="H93" s="8"/>
      <c r="I93" s="8"/>
      <c r="J93" s="21"/>
      <c r="K93" s="21"/>
      <c r="L93" s="21"/>
      <c r="M93" s="19"/>
      <c r="N93" s="21"/>
      <c r="O93" s="19"/>
      <c r="P93" s="21"/>
    </row>
    <row r="94" ht="20" customHeight="1" spans="1:16">
      <c r="A94" s="22"/>
      <c r="B94" s="22"/>
      <c r="C94" s="23"/>
      <c r="D94" s="24"/>
      <c r="E94" s="24"/>
      <c r="F94" s="24"/>
      <c r="G94" s="5"/>
      <c r="H94" s="5"/>
      <c r="I94" s="5"/>
      <c r="J94" s="24"/>
      <c r="K94" s="24"/>
      <c r="L94" s="24"/>
      <c r="M94" s="22"/>
      <c r="N94" s="24"/>
      <c r="O94" s="22"/>
      <c r="P94" s="24"/>
    </row>
    <row r="95" ht="20" customHeight="1" spans="1:16">
      <c r="A95" s="19"/>
      <c r="B95" s="19"/>
      <c r="C95" s="20"/>
      <c r="D95" s="21"/>
      <c r="E95" s="21"/>
      <c r="F95" s="21"/>
      <c r="G95" s="8"/>
      <c r="H95" s="8"/>
      <c r="I95" s="8"/>
      <c r="J95" s="21"/>
      <c r="K95" s="21"/>
      <c r="L95" s="21"/>
      <c r="M95" s="19"/>
      <c r="N95" s="21"/>
      <c r="O95" s="19"/>
      <c r="P95" s="21"/>
    </row>
    <row r="96" ht="20" customHeight="1" spans="1:16">
      <c r="A96" s="22"/>
      <c r="B96" s="22"/>
      <c r="C96" s="23"/>
      <c r="D96" s="24"/>
      <c r="E96" s="24"/>
      <c r="F96" s="24"/>
      <c r="G96" s="5"/>
      <c r="H96" s="5"/>
      <c r="I96" s="5"/>
      <c r="J96" s="24"/>
      <c r="K96" s="24"/>
      <c r="L96" s="24"/>
      <c r="M96" s="22"/>
      <c r="N96" s="24"/>
      <c r="O96" s="22"/>
      <c r="P96" s="24"/>
    </row>
    <row r="97" ht="20" customHeight="1" spans="1:16">
      <c r="A97" s="19"/>
      <c r="B97" s="19"/>
      <c r="C97" s="20"/>
      <c r="D97" s="21"/>
      <c r="E97" s="21"/>
      <c r="F97" s="21"/>
      <c r="G97" s="8"/>
      <c r="H97" s="8"/>
      <c r="I97" s="8"/>
      <c r="J97" s="21"/>
      <c r="K97" s="21"/>
      <c r="L97" s="21"/>
      <c r="M97" s="19"/>
      <c r="N97" s="21"/>
      <c r="O97" s="19"/>
      <c r="P97" s="21"/>
    </row>
    <row r="98" ht="20" customHeight="1" spans="1:16">
      <c r="A98" s="22"/>
      <c r="B98" s="22"/>
      <c r="C98" s="23"/>
      <c r="D98" s="24"/>
      <c r="E98" s="24"/>
      <c r="F98" s="24"/>
      <c r="G98" s="5"/>
      <c r="H98" s="5"/>
      <c r="I98" s="5"/>
      <c r="J98" s="24"/>
      <c r="K98" s="24"/>
      <c r="L98" s="24"/>
      <c r="M98" s="22"/>
      <c r="N98" s="24"/>
      <c r="O98" s="22"/>
      <c r="P98" s="24"/>
    </row>
    <row r="99" ht="20" customHeight="1" spans="1:16">
      <c r="A99" s="19"/>
      <c r="B99" s="19"/>
      <c r="C99" s="20"/>
      <c r="D99" s="21"/>
      <c r="E99" s="21"/>
      <c r="F99" s="21"/>
      <c r="G99" s="8"/>
      <c r="H99" s="8"/>
      <c r="I99" s="8"/>
      <c r="J99" s="21"/>
      <c r="K99" s="21"/>
      <c r="L99" s="21"/>
      <c r="M99" s="19"/>
      <c r="N99" s="21"/>
      <c r="O99" s="19"/>
      <c r="P99" s="21"/>
    </row>
    <row r="100" ht="20" customHeight="1" spans="1:16">
      <c r="A100" s="22"/>
      <c r="B100" s="22"/>
      <c r="C100" s="23"/>
      <c r="D100" s="24"/>
      <c r="E100" s="24"/>
      <c r="F100" s="24"/>
      <c r="G100" s="5"/>
      <c r="H100" s="5"/>
      <c r="I100" s="5"/>
      <c r="J100" s="24"/>
      <c r="K100" s="24"/>
      <c r="L100" s="24"/>
      <c r="M100" s="22"/>
      <c r="N100" s="24"/>
      <c r="O100" s="22"/>
      <c r="P100" s="24"/>
    </row>
    <row r="101" ht="20" customHeight="1" spans="1:16">
      <c r="A101" s="19"/>
      <c r="B101" s="19"/>
      <c r="C101" s="20"/>
      <c r="D101" s="21"/>
      <c r="E101" s="21"/>
      <c r="F101" s="21"/>
      <c r="G101" s="8"/>
      <c r="H101" s="8"/>
      <c r="I101" s="8"/>
      <c r="J101" s="21"/>
      <c r="K101" s="21"/>
      <c r="L101" s="21"/>
      <c r="M101" s="19"/>
      <c r="N101" s="21"/>
      <c r="O101" s="19"/>
      <c r="P101" s="21"/>
    </row>
    <row r="102" ht="20" customHeight="1" spans="1:16">
      <c r="A102" s="22"/>
      <c r="B102" s="22"/>
      <c r="C102" s="23"/>
      <c r="D102" s="24"/>
      <c r="E102" s="24"/>
      <c r="F102" s="24"/>
      <c r="G102" s="5"/>
      <c r="H102" s="5"/>
      <c r="I102" s="5"/>
      <c r="J102" s="24"/>
      <c r="K102" s="24"/>
      <c r="L102" s="24"/>
      <c r="M102" s="22"/>
      <c r="N102" s="24"/>
      <c r="O102" s="22"/>
      <c r="P102" s="24"/>
    </row>
    <row r="103" ht="20" customHeight="1" spans="1:16">
      <c r="A103" s="19"/>
      <c r="B103" s="19"/>
      <c r="C103" s="20"/>
      <c r="D103" s="21"/>
      <c r="E103" s="21"/>
      <c r="F103" s="21"/>
      <c r="G103" s="8"/>
      <c r="H103" s="8"/>
      <c r="I103" s="8"/>
      <c r="J103" s="21"/>
      <c r="K103" s="21"/>
      <c r="L103" s="21"/>
      <c r="M103" s="19"/>
      <c r="N103" s="21"/>
      <c r="O103" s="19"/>
      <c r="P103" s="21"/>
    </row>
    <row r="104" ht="20" customHeight="1" spans="1:16">
      <c r="A104" s="22"/>
      <c r="B104" s="22"/>
      <c r="C104" s="23"/>
      <c r="D104" s="24"/>
      <c r="E104" s="24"/>
      <c r="F104" s="24"/>
      <c r="G104" s="5"/>
      <c r="H104" s="5"/>
      <c r="I104" s="5"/>
      <c r="J104" s="24"/>
      <c r="K104" s="24"/>
      <c r="L104" s="24"/>
      <c r="M104" s="22"/>
      <c r="N104" s="24"/>
      <c r="O104" s="22"/>
      <c r="P104" s="24"/>
    </row>
    <row r="105" ht="20" customHeight="1" spans="1:16">
      <c r="A105" s="19"/>
      <c r="B105" s="19"/>
      <c r="C105" s="20"/>
      <c r="D105" s="21"/>
      <c r="E105" s="21"/>
      <c r="F105" s="21"/>
      <c r="G105" s="8"/>
      <c r="H105" s="8"/>
      <c r="I105" s="8"/>
      <c r="J105" s="21"/>
      <c r="K105" s="21"/>
      <c r="L105" s="21"/>
      <c r="M105" s="19"/>
      <c r="N105" s="21"/>
      <c r="O105" s="19"/>
      <c r="P105" s="21"/>
    </row>
    <row r="106" ht="20" customHeight="1" spans="1:16">
      <c r="A106" s="22"/>
      <c r="B106" s="22"/>
      <c r="C106" s="23"/>
      <c r="D106" s="24"/>
      <c r="E106" s="24"/>
      <c r="F106" s="24"/>
      <c r="G106" s="5"/>
      <c r="H106" s="5"/>
      <c r="I106" s="5"/>
      <c r="J106" s="24"/>
      <c r="K106" s="24"/>
      <c r="L106" s="24"/>
      <c r="M106" s="22"/>
      <c r="N106" s="24"/>
      <c r="O106" s="22"/>
      <c r="P106" s="24"/>
    </row>
    <row r="107" ht="20" customHeight="1" spans="1:16">
      <c r="A107" s="19"/>
      <c r="B107" s="19"/>
      <c r="C107" s="20"/>
      <c r="D107" s="21"/>
      <c r="E107" s="21"/>
      <c r="F107" s="21"/>
      <c r="G107" s="8"/>
      <c r="H107" s="8"/>
      <c r="I107" s="8"/>
      <c r="J107" s="21"/>
      <c r="K107" s="21"/>
      <c r="L107" s="21"/>
      <c r="M107" s="19"/>
      <c r="N107" s="21"/>
      <c r="O107" s="19"/>
      <c r="P107" s="21"/>
    </row>
    <row r="108" ht="20" customHeight="1" spans="1:16">
      <c r="A108" s="22"/>
      <c r="B108" s="22"/>
      <c r="C108" s="23"/>
      <c r="D108" s="24"/>
      <c r="E108" s="24"/>
      <c r="F108" s="24"/>
      <c r="G108" s="5"/>
      <c r="H108" s="5"/>
      <c r="I108" s="5"/>
      <c r="J108" s="24"/>
      <c r="K108" s="24"/>
      <c r="L108" s="24"/>
      <c r="M108" s="22"/>
      <c r="N108" s="24"/>
      <c r="O108" s="22"/>
      <c r="P108" s="24"/>
    </row>
    <row r="109" ht="20" customHeight="1" spans="1:16">
      <c r="A109" s="19"/>
      <c r="B109" s="19"/>
      <c r="C109" s="20"/>
      <c r="D109" s="21"/>
      <c r="E109" s="21"/>
      <c r="F109" s="21"/>
      <c r="G109" s="8"/>
      <c r="H109" s="8"/>
      <c r="I109" s="8"/>
      <c r="J109" s="21"/>
      <c r="K109" s="21"/>
      <c r="L109" s="21"/>
      <c r="M109" s="19"/>
      <c r="N109" s="21"/>
      <c r="O109" s="19"/>
      <c r="P109" s="21"/>
    </row>
    <row r="110" ht="20" customHeight="1" spans="1:16">
      <c r="A110" s="22"/>
      <c r="B110" s="22"/>
      <c r="C110" s="23"/>
      <c r="D110" s="24"/>
      <c r="E110" s="24"/>
      <c r="F110" s="24"/>
      <c r="G110" s="5"/>
      <c r="H110" s="5"/>
      <c r="I110" s="5"/>
      <c r="J110" s="24"/>
      <c r="K110" s="24"/>
      <c r="L110" s="24"/>
      <c r="M110" s="22"/>
      <c r="N110" s="24"/>
      <c r="O110" s="22"/>
      <c r="P110" s="24"/>
    </row>
    <row r="111" ht="20" customHeight="1" spans="1:16">
      <c r="A111" s="19"/>
      <c r="B111" s="19"/>
      <c r="C111" s="20"/>
      <c r="D111" s="21"/>
      <c r="E111" s="21"/>
      <c r="F111" s="21"/>
      <c r="G111" s="8"/>
      <c r="H111" s="8"/>
      <c r="I111" s="8"/>
      <c r="J111" s="21"/>
      <c r="K111" s="21"/>
      <c r="L111" s="21"/>
      <c r="M111" s="19"/>
      <c r="N111" s="21"/>
      <c r="O111" s="19"/>
      <c r="P111" s="21"/>
    </row>
    <row r="112" ht="20" customHeight="1" spans="1:16">
      <c r="A112" s="22"/>
      <c r="B112" s="22"/>
      <c r="C112" s="23"/>
      <c r="D112" s="24"/>
      <c r="E112" s="24"/>
      <c r="F112" s="24"/>
      <c r="G112" s="5"/>
      <c r="H112" s="5"/>
      <c r="I112" s="5"/>
      <c r="J112" s="24"/>
      <c r="K112" s="24"/>
      <c r="L112" s="24"/>
      <c r="M112" s="22"/>
      <c r="N112" s="24"/>
      <c r="O112" s="22"/>
      <c r="P112" s="24"/>
    </row>
    <row r="113" ht="20" customHeight="1" spans="1:16">
      <c r="A113" s="19"/>
      <c r="B113" s="19"/>
      <c r="C113" s="20"/>
      <c r="D113" s="21"/>
      <c r="E113" s="21"/>
      <c r="F113" s="21"/>
      <c r="G113" s="8"/>
      <c r="H113" s="8"/>
      <c r="I113" s="8"/>
      <c r="J113" s="21"/>
      <c r="K113" s="21"/>
      <c r="L113" s="21"/>
      <c r="M113" s="19"/>
      <c r="N113" s="21"/>
      <c r="O113" s="19"/>
      <c r="P113" s="21"/>
    </row>
    <row r="114" ht="20" customHeight="1" spans="1:16">
      <c r="A114" s="22"/>
      <c r="B114" s="22"/>
      <c r="C114" s="23"/>
      <c r="D114" s="24"/>
      <c r="E114" s="24"/>
      <c r="F114" s="24"/>
      <c r="G114" s="5"/>
      <c r="H114" s="5"/>
      <c r="I114" s="5"/>
      <c r="J114" s="24"/>
      <c r="K114" s="24"/>
      <c r="L114" s="24"/>
      <c r="M114" s="22"/>
      <c r="N114" s="24"/>
      <c r="O114" s="22"/>
      <c r="P114" s="24"/>
    </row>
    <row r="115" ht="20" customHeight="1" spans="1:16">
      <c r="A115" s="19"/>
      <c r="B115" s="19"/>
      <c r="C115" s="20"/>
      <c r="D115" s="21"/>
      <c r="E115" s="21"/>
      <c r="F115" s="21"/>
      <c r="G115" s="8"/>
      <c r="H115" s="8"/>
      <c r="I115" s="8"/>
      <c r="J115" s="21"/>
      <c r="K115" s="21"/>
      <c r="L115" s="21"/>
      <c r="M115" s="19"/>
      <c r="N115" s="21"/>
      <c r="O115" s="19"/>
      <c r="P115" s="21"/>
    </row>
    <row r="116" ht="20" customHeight="1" spans="1:16">
      <c r="A116" s="22"/>
      <c r="B116" s="22"/>
      <c r="C116" s="23"/>
      <c r="D116" s="24"/>
      <c r="E116" s="24"/>
      <c r="F116" s="24"/>
      <c r="G116" s="5"/>
      <c r="H116" s="5"/>
      <c r="I116" s="5"/>
      <c r="J116" s="24"/>
      <c r="K116" s="24"/>
      <c r="L116" s="24"/>
      <c r="M116" s="22"/>
      <c r="N116" s="24"/>
      <c r="O116" s="22"/>
      <c r="P116" s="24"/>
    </row>
    <row r="117" ht="20" customHeight="1" spans="1:16">
      <c r="A117" s="19"/>
      <c r="B117" s="19"/>
      <c r="C117" s="20"/>
      <c r="D117" s="21"/>
      <c r="E117" s="21"/>
      <c r="F117" s="21"/>
      <c r="G117" s="8"/>
      <c r="H117" s="8"/>
      <c r="I117" s="8"/>
      <c r="J117" s="21"/>
      <c r="K117" s="21"/>
      <c r="L117" s="21"/>
      <c r="M117" s="19"/>
      <c r="N117" s="21"/>
      <c r="O117" s="19"/>
      <c r="P117" s="21"/>
    </row>
    <row r="118" ht="20" customHeight="1" spans="1:16">
      <c r="A118" s="22"/>
      <c r="B118" s="22"/>
      <c r="C118" s="23"/>
      <c r="D118" s="24"/>
      <c r="E118" s="24"/>
      <c r="F118" s="24"/>
      <c r="G118" s="5"/>
      <c r="H118" s="5"/>
      <c r="I118" s="5"/>
      <c r="J118" s="24"/>
      <c r="K118" s="24"/>
      <c r="L118" s="24"/>
      <c r="M118" s="22"/>
      <c r="N118" s="24"/>
      <c r="O118" s="22"/>
      <c r="P118" s="24"/>
    </row>
    <row r="119" ht="20" customHeight="1" spans="1:16">
      <c r="A119" s="19"/>
      <c r="B119" s="19"/>
      <c r="C119" s="20"/>
      <c r="D119" s="21"/>
      <c r="E119" s="21"/>
      <c r="F119" s="21"/>
      <c r="G119" s="8"/>
      <c r="H119" s="8"/>
      <c r="I119" s="8"/>
      <c r="J119" s="21"/>
      <c r="K119" s="21"/>
      <c r="L119" s="21"/>
      <c r="M119" s="19"/>
      <c r="N119" s="21"/>
      <c r="O119" s="19"/>
      <c r="P119" s="21"/>
    </row>
    <row r="120" ht="20" customHeight="1" spans="1:16">
      <c r="A120" s="22"/>
      <c r="B120" s="22"/>
      <c r="C120" s="23"/>
      <c r="D120" s="24"/>
      <c r="E120" s="24"/>
      <c r="F120" s="24"/>
      <c r="G120" s="5"/>
      <c r="H120" s="5"/>
      <c r="I120" s="5"/>
      <c r="J120" s="24"/>
      <c r="K120" s="24"/>
      <c r="L120" s="24"/>
      <c r="M120" s="22"/>
      <c r="N120" s="24"/>
      <c r="O120" s="22"/>
      <c r="P120" s="24"/>
    </row>
    <row r="121" ht="20" customHeight="1" spans="1:16">
      <c r="A121" s="19"/>
      <c r="B121" s="19"/>
      <c r="C121" s="20"/>
      <c r="D121" s="21"/>
      <c r="E121" s="21"/>
      <c r="F121" s="21"/>
      <c r="G121" s="8"/>
      <c r="H121" s="8"/>
      <c r="I121" s="8"/>
      <c r="J121" s="21"/>
      <c r="K121" s="21"/>
      <c r="L121" s="21"/>
      <c r="M121" s="19"/>
      <c r="N121" s="21"/>
      <c r="O121" s="19"/>
      <c r="P121" s="21"/>
    </row>
    <row r="122" ht="20" customHeight="1" spans="1:16">
      <c r="A122" s="22"/>
      <c r="B122" s="22"/>
      <c r="C122" s="23"/>
      <c r="D122" s="24"/>
      <c r="E122" s="24"/>
      <c r="F122" s="24"/>
      <c r="G122" s="5"/>
      <c r="H122" s="5"/>
      <c r="I122" s="5"/>
      <c r="J122" s="24"/>
      <c r="K122" s="24"/>
      <c r="L122" s="24"/>
      <c r="M122" s="22"/>
      <c r="N122" s="24"/>
      <c r="O122" s="22"/>
      <c r="P122" s="24"/>
    </row>
    <row r="123" ht="20" customHeight="1" spans="1:16">
      <c r="A123" s="19"/>
      <c r="B123" s="19"/>
      <c r="C123" s="20"/>
      <c r="D123" s="21"/>
      <c r="E123" s="21"/>
      <c r="F123" s="21"/>
      <c r="G123" s="8"/>
      <c r="H123" s="8"/>
      <c r="I123" s="8"/>
      <c r="J123" s="21"/>
      <c r="K123" s="21"/>
      <c r="L123" s="21"/>
      <c r="M123" s="19"/>
      <c r="N123" s="21"/>
      <c r="O123" s="19"/>
      <c r="P123" s="21"/>
    </row>
    <row r="124" ht="20" customHeight="1" spans="1:16">
      <c r="A124" s="22"/>
      <c r="B124" s="22"/>
      <c r="C124" s="23"/>
      <c r="D124" s="24"/>
      <c r="E124" s="24"/>
      <c r="F124" s="24"/>
      <c r="G124" s="5"/>
      <c r="H124" s="5"/>
      <c r="I124" s="5"/>
      <c r="J124" s="24"/>
      <c r="K124" s="24"/>
      <c r="L124" s="24"/>
      <c r="M124" s="22"/>
      <c r="N124" s="24"/>
      <c r="O124" s="22"/>
      <c r="P124" s="24"/>
    </row>
    <row r="125" ht="20" customHeight="1" spans="1:16">
      <c r="A125" s="19"/>
      <c r="B125" s="19"/>
      <c r="C125" s="20"/>
      <c r="D125" s="21"/>
      <c r="E125" s="21"/>
      <c r="F125" s="21"/>
      <c r="G125" s="8"/>
      <c r="H125" s="8"/>
      <c r="I125" s="8"/>
      <c r="J125" s="21"/>
      <c r="K125" s="21"/>
      <c r="L125" s="21"/>
      <c r="M125" s="19"/>
      <c r="N125" s="21"/>
      <c r="O125" s="19"/>
      <c r="P125" s="21"/>
    </row>
    <row r="126" ht="20" customHeight="1" spans="1:16">
      <c r="A126" s="22"/>
      <c r="B126" s="22"/>
      <c r="C126" s="23"/>
      <c r="D126" s="24"/>
      <c r="E126" s="24"/>
      <c r="F126" s="24"/>
      <c r="G126" s="5"/>
      <c r="H126" s="5"/>
      <c r="I126" s="5"/>
      <c r="J126" s="24"/>
      <c r="K126" s="24"/>
      <c r="L126" s="24"/>
      <c r="M126" s="22"/>
      <c r="N126" s="24"/>
      <c r="O126" s="22"/>
      <c r="P126" s="24"/>
    </row>
    <row r="127" ht="20" customHeight="1" spans="1:16">
      <c r="A127" s="19"/>
      <c r="B127" s="19"/>
      <c r="C127" s="20"/>
      <c r="D127" s="21"/>
      <c r="E127" s="21"/>
      <c r="F127" s="21"/>
      <c r="G127" s="8"/>
      <c r="H127" s="8"/>
      <c r="I127" s="8"/>
      <c r="J127" s="21"/>
      <c r="K127" s="21"/>
      <c r="L127" s="21"/>
      <c r="M127" s="19"/>
      <c r="N127" s="21"/>
      <c r="O127" s="19"/>
      <c r="P127" s="21"/>
    </row>
    <row r="128" ht="20" customHeight="1" spans="1:16">
      <c r="A128" s="22"/>
      <c r="B128" s="22"/>
      <c r="C128" s="23"/>
      <c r="D128" s="24"/>
      <c r="E128" s="24"/>
      <c r="F128" s="24"/>
      <c r="G128" s="5"/>
      <c r="H128" s="5"/>
      <c r="I128" s="5"/>
      <c r="J128" s="24"/>
      <c r="K128" s="24"/>
      <c r="L128" s="24"/>
      <c r="M128" s="22"/>
      <c r="N128" s="24"/>
      <c r="O128" s="22"/>
      <c r="P128" s="24"/>
    </row>
    <row r="129" ht="20" customHeight="1" spans="1:16">
      <c r="A129" s="19"/>
      <c r="B129" s="19"/>
      <c r="C129" s="20"/>
      <c r="D129" s="21"/>
      <c r="E129" s="21"/>
      <c r="F129" s="21"/>
      <c r="G129" s="8"/>
      <c r="H129" s="8"/>
      <c r="I129" s="8"/>
      <c r="J129" s="21"/>
      <c r="K129" s="21"/>
      <c r="L129" s="21"/>
      <c r="M129" s="19"/>
      <c r="N129" s="21"/>
      <c r="O129" s="19"/>
      <c r="P129" s="21"/>
    </row>
    <row r="130" ht="20" customHeight="1" spans="1:16">
      <c r="A130" s="22"/>
      <c r="B130" s="22"/>
      <c r="C130" s="23"/>
      <c r="D130" s="24"/>
      <c r="E130" s="24"/>
      <c r="F130" s="24"/>
      <c r="G130" s="5"/>
      <c r="H130" s="5"/>
      <c r="I130" s="5"/>
      <c r="J130" s="24"/>
      <c r="K130" s="24"/>
      <c r="L130" s="24"/>
      <c r="M130" s="22"/>
      <c r="N130" s="24"/>
      <c r="O130" s="22"/>
      <c r="P130" s="24"/>
    </row>
    <row r="131" ht="20" customHeight="1" spans="1:16">
      <c r="A131" s="19"/>
      <c r="B131" s="19"/>
      <c r="C131" s="20"/>
      <c r="D131" s="21"/>
      <c r="E131" s="21"/>
      <c r="F131" s="21"/>
      <c r="G131" s="8"/>
      <c r="H131" s="8"/>
      <c r="I131" s="8"/>
      <c r="J131" s="21"/>
      <c r="K131" s="21"/>
      <c r="L131" s="21"/>
      <c r="M131" s="19"/>
      <c r="N131" s="21"/>
      <c r="O131" s="19"/>
      <c r="P131" s="21"/>
    </row>
    <row r="132" ht="20" customHeight="1" spans="1:16">
      <c r="A132" s="22"/>
      <c r="B132" s="22"/>
      <c r="C132" s="23"/>
      <c r="D132" s="24"/>
      <c r="E132" s="24"/>
      <c r="F132" s="24"/>
      <c r="G132" s="5"/>
      <c r="H132" s="5"/>
      <c r="I132" s="5"/>
      <c r="J132" s="24"/>
      <c r="K132" s="24"/>
      <c r="L132" s="24"/>
      <c r="M132" s="22"/>
      <c r="N132" s="24"/>
      <c r="O132" s="22"/>
      <c r="P132" s="24"/>
    </row>
    <row r="133" ht="20" customHeight="1" spans="1:16">
      <c r="A133" s="19"/>
      <c r="B133" s="19"/>
      <c r="C133" s="20"/>
      <c r="D133" s="21"/>
      <c r="E133" s="21"/>
      <c r="F133" s="21"/>
      <c r="G133" s="8"/>
      <c r="H133" s="8"/>
      <c r="I133" s="8"/>
      <c r="J133" s="21"/>
      <c r="K133" s="21"/>
      <c r="L133" s="21"/>
      <c r="M133" s="19"/>
      <c r="N133" s="21"/>
      <c r="O133" s="19"/>
      <c r="P133" s="21"/>
    </row>
    <row r="134" ht="20" customHeight="1" spans="1:16">
      <c r="A134" s="22"/>
      <c r="B134" s="22"/>
      <c r="C134" s="23"/>
      <c r="D134" s="24"/>
      <c r="E134" s="24"/>
      <c r="F134" s="24"/>
      <c r="G134" s="5"/>
      <c r="H134" s="5"/>
      <c r="I134" s="5"/>
      <c r="J134" s="24"/>
      <c r="K134" s="24"/>
      <c r="L134" s="24"/>
      <c r="M134" s="22"/>
      <c r="N134" s="24"/>
      <c r="O134" s="22"/>
      <c r="P134" s="24"/>
    </row>
    <row r="135" ht="20" customHeight="1" spans="1:16">
      <c r="A135" s="19"/>
      <c r="B135" s="19"/>
      <c r="C135" s="20"/>
      <c r="D135" s="21"/>
      <c r="E135" s="21"/>
      <c r="F135" s="21"/>
      <c r="G135" s="8"/>
      <c r="H135" s="8"/>
      <c r="I135" s="8"/>
      <c r="J135" s="21"/>
      <c r="K135" s="21"/>
      <c r="L135" s="21"/>
      <c r="M135" s="19"/>
      <c r="N135" s="21"/>
      <c r="O135" s="19"/>
      <c r="P135" s="21"/>
    </row>
    <row r="136" ht="20" customHeight="1" spans="1:16">
      <c r="A136" s="22"/>
      <c r="B136" s="22"/>
      <c r="C136" s="23"/>
      <c r="D136" s="24"/>
      <c r="E136" s="24"/>
      <c r="F136" s="24"/>
      <c r="G136" s="5"/>
      <c r="H136" s="5"/>
      <c r="I136" s="5"/>
      <c r="J136" s="24"/>
      <c r="K136" s="24"/>
      <c r="L136" s="24"/>
      <c r="M136" s="22"/>
      <c r="N136" s="24"/>
      <c r="O136" s="22"/>
      <c r="P136" s="24"/>
    </row>
    <row r="137" ht="20" customHeight="1" spans="1:16">
      <c r="A137" s="19"/>
      <c r="B137" s="19"/>
      <c r="C137" s="20"/>
      <c r="D137" s="21"/>
      <c r="E137" s="21"/>
      <c r="F137" s="21"/>
      <c r="G137" s="8"/>
      <c r="H137" s="8"/>
      <c r="I137" s="8"/>
      <c r="J137" s="21"/>
      <c r="K137" s="21"/>
      <c r="L137" s="21"/>
      <c r="M137" s="19"/>
      <c r="N137" s="21"/>
      <c r="O137" s="19"/>
      <c r="P137" s="21"/>
    </row>
    <row r="138" ht="20" customHeight="1" spans="1:16">
      <c r="A138" s="22"/>
      <c r="B138" s="22"/>
      <c r="C138" s="23"/>
      <c r="D138" s="24"/>
      <c r="E138" s="24"/>
      <c r="F138" s="24"/>
      <c r="G138" s="5"/>
      <c r="H138" s="5"/>
      <c r="I138" s="5"/>
      <c r="J138" s="24"/>
      <c r="K138" s="24"/>
      <c r="L138" s="24"/>
      <c r="M138" s="22"/>
      <c r="N138" s="24"/>
      <c r="O138" s="22"/>
      <c r="P138" s="24"/>
    </row>
    <row r="139" ht="20" customHeight="1" spans="1:16">
      <c r="A139" s="19"/>
      <c r="B139" s="19"/>
      <c r="C139" s="20"/>
      <c r="D139" s="21"/>
      <c r="E139" s="21"/>
      <c r="F139" s="21"/>
      <c r="G139" s="8"/>
      <c r="H139" s="8"/>
      <c r="I139" s="8"/>
      <c r="J139" s="21"/>
      <c r="K139" s="21"/>
      <c r="L139" s="21"/>
      <c r="M139" s="19"/>
      <c r="N139" s="21"/>
      <c r="O139" s="19"/>
      <c r="P139" s="21"/>
    </row>
    <row r="140" ht="20" customHeight="1" spans="1:16">
      <c r="A140" s="22"/>
      <c r="B140" s="22"/>
      <c r="C140" s="23"/>
      <c r="D140" s="24"/>
      <c r="E140" s="24"/>
      <c r="F140" s="24"/>
      <c r="G140" s="5"/>
      <c r="H140" s="5"/>
      <c r="I140" s="5"/>
      <c r="J140" s="24"/>
      <c r="K140" s="24"/>
      <c r="L140" s="24"/>
      <c r="M140" s="22"/>
      <c r="N140" s="24"/>
      <c r="O140" s="22"/>
      <c r="P140" s="24"/>
    </row>
    <row r="141" ht="20" customHeight="1" spans="1:16">
      <c r="A141" s="19"/>
      <c r="B141" s="19"/>
      <c r="C141" s="20"/>
      <c r="D141" s="21"/>
      <c r="E141" s="21"/>
      <c r="F141" s="21"/>
      <c r="G141" s="8"/>
      <c r="H141" s="8"/>
      <c r="I141" s="8"/>
      <c r="J141" s="21"/>
      <c r="K141" s="21"/>
      <c r="L141" s="21"/>
      <c r="M141" s="19"/>
      <c r="N141" s="21"/>
      <c r="O141" s="19"/>
      <c r="P141" s="21"/>
    </row>
    <row r="142" ht="20" customHeight="1" spans="1:16">
      <c r="A142" s="22"/>
      <c r="B142" s="22"/>
      <c r="C142" s="23"/>
      <c r="D142" s="24"/>
      <c r="E142" s="24"/>
      <c r="F142" s="24"/>
      <c r="G142" s="5"/>
      <c r="H142" s="5"/>
      <c r="I142" s="5"/>
      <c r="J142" s="24"/>
      <c r="K142" s="24"/>
      <c r="L142" s="24"/>
      <c r="M142" s="22"/>
      <c r="N142" s="24"/>
      <c r="O142" s="22"/>
      <c r="P142" s="24"/>
    </row>
    <row r="143" ht="20" customHeight="1" spans="1:16">
      <c r="A143" s="19"/>
      <c r="B143" s="19"/>
      <c r="C143" s="20"/>
      <c r="D143" s="21"/>
      <c r="E143" s="21"/>
      <c r="F143" s="21"/>
      <c r="G143" s="8"/>
      <c r="H143" s="8"/>
      <c r="I143" s="8"/>
      <c r="J143" s="21"/>
      <c r="K143" s="21"/>
      <c r="L143" s="21"/>
      <c r="M143" s="19"/>
      <c r="N143" s="21"/>
      <c r="O143" s="19"/>
      <c r="P143" s="21"/>
    </row>
    <row r="144" ht="20" customHeight="1" spans="1:16">
      <c r="A144" s="22"/>
      <c r="B144" s="22"/>
      <c r="C144" s="23"/>
      <c r="D144" s="24"/>
      <c r="E144" s="24"/>
      <c r="F144" s="24"/>
      <c r="G144" s="5"/>
      <c r="H144" s="5"/>
      <c r="I144" s="5"/>
      <c r="J144" s="24"/>
      <c r="K144" s="24"/>
      <c r="L144" s="24"/>
      <c r="M144" s="22"/>
      <c r="N144" s="24"/>
      <c r="O144" s="22"/>
      <c r="P144" s="24"/>
    </row>
    <row r="145" ht="20" customHeight="1" spans="1:16">
      <c r="A145" s="19"/>
      <c r="B145" s="19"/>
      <c r="C145" s="20"/>
      <c r="D145" s="21"/>
      <c r="E145" s="21"/>
      <c r="F145" s="21"/>
      <c r="G145" s="8"/>
      <c r="H145" s="8"/>
      <c r="I145" s="8"/>
      <c r="J145" s="21"/>
      <c r="K145" s="21"/>
      <c r="L145" s="21"/>
      <c r="M145" s="19"/>
      <c r="N145" s="21"/>
      <c r="O145" s="19"/>
      <c r="P145" s="21"/>
    </row>
    <row r="146" ht="20" customHeight="1" spans="1:16">
      <c r="A146" s="22"/>
      <c r="B146" s="22"/>
      <c r="C146" s="23"/>
      <c r="D146" s="24"/>
      <c r="E146" s="24"/>
      <c r="F146" s="24"/>
      <c r="G146" s="5"/>
      <c r="H146" s="5"/>
      <c r="I146" s="5"/>
      <c r="J146" s="24"/>
      <c r="K146" s="24"/>
      <c r="L146" s="24"/>
      <c r="M146" s="22"/>
      <c r="N146" s="24"/>
      <c r="O146" s="22"/>
      <c r="P146" s="24"/>
    </row>
    <row r="147" ht="20" customHeight="1" spans="1:16">
      <c r="A147" s="19"/>
      <c r="B147" s="19"/>
      <c r="C147" s="20"/>
      <c r="D147" s="21"/>
      <c r="E147" s="21"/>
      <c r="F147" s="21"/>
      <c r="G147" s="8"/>
      <c r="H147" s="8"/>
      <c r="I147" s="8"/>
      <c r="J147" s="21"/>
      <c r="K147" s="21"/>
      <c r="L147" s="21"/>
      <c r="M147" s="19"/>
      <c r="N147" s="21"/>
      <c r="O147" s="19"/>
      <c r="P147" s="21"/>
    </row>
    <row r="148" ht="20" customHeight="1" spans="1:16">
      <c r="A148" s="22"/>
      <c r="B148" s="22"/>
      <c r="C148" s="23"/>
      <c r="D148" s="24"/>
      <c r="E148" s="24"/>
      <c r="F148" s="24"/>
      <c r="G148" s="5"/>
      <c r="H148" s="5"/>
      <c r="I148" s="5"/>
      <c r="J148" s="24"/>
      <c r="K148" s="24"/>
      <c r="L148" s="24"/>
      <c r="M148" s="22"/>
      <c r="N148" s="24"/>
      <c r="O148" s="22"/>
      <c r="P148" s="24"/>
    </row>
    <row r="149" ht="20" customHeight="1" spans="1:16">
      <c r="A149" s="19"/>
      <c r="B149" s="19"/>
      <c r="C149" s="20"/>
      <c r="D149" s="21"/>
      <c r="E149" s="21"/>
      <c r="F149" s="21"/>
      <c r="G149" s="8"/>
      <c r="H149" s="8"/>
      <c r="I149" s="8"/>
      <c r="J149" s="21"/>
      <c r="K149" s="21"/>
      <c r="L149" s="21"/>
      <c r="M149" s="19"/>
      <c r="N149" s="21"/>
      <c r="O149" s="19"/>
      <c r="P149" s="21"/>
    </row>
    <row r="150" ht="20" customHeight="1" spans="1:16">
      <c r="A150" s="22"/>
      <c r="B150" s="22"/>
      <c r="C150" s="23"/>
      <c r="D150" s="24"/>
      <c r="E150" s="24"/>
      <c r="F150" s="24"/>
      <c r="G150" s="5"/>
      <c r="H150" s="5"/>
      <c r="I150" s="5"/>
      <c r="J150" s="24"/>
      <c r="K150" s="24"/>
      <c r="L150" s="24"/>
      <c r="M150" s="22"/>
      <c r="N150" s="24"/>
      <c r="O150" s="22"/>
      <c r="P150" s="24"/>
    </row>
    <row r="151" ht="20" customHeight="1" spans="1:16">
      <c r="A151" s="19"/>
      <c r="B151" s="19"/>
      <c r="C151" s="20"/>
      <c r="D151" s="21"/>
      <c r="E151" s="21"/>
      <c r="F151" s="21"/>
      <c r="G151" s="8"/>
      <c r="H151" s="8"/>
      <c r="I151" s="8"/>
      <c r="J151" s="21"/>
      <c r="K151" s="21"/>
      <c r="L151" s="21"/>
      <c r="M151" s="19"/>
      <c r="N151" s="21"/>
      <c r="O151" s="19"/>
      <c r="P151" s="21"/>
    </row>
    <row r="152" ht="20" customHeight="1" spans="1:16">
      <c r="A152" s="22"/>
      <c r="B152" s="22"/>
      <c r="C152" s="23"/>
      <c r="D152" s="24"/>
      <c r="E152" s="24"/>
      <c r="F152" s="24"/>
      <c r="G152" s="5"/>
      <c r="H152" s="5"/>
      <c r="I152" s="5"/>
      <c r="J152" s="24"/>
      <c r="K152" s="24"/>
      <c r="L152" s="24"/>
      <c r="M152" s="22"/>
      <c r="N152" s="24"/>
      <c r="O152" s="22"/>
      <c r="P152" s="24"/>
    </row>
    <row r="153" ht="20" customHeight="1" spans="1:16">
      <c r="A153" s="19"/>
      <c r="B153" s="19"/>
      <c r="C153" s="20"/>
      <c r="D153" s="21"/>
      <c r="E153" s="21"/>
      <c r="F153" s="21"/>
      <c r="G153" s="8"/>
      <c r="H153" s="8"/>
      <c r="I153" s="8"/>
      <c r="J153" s="21"/>
      <c r="K153" s="21"/>
      <c r="L153" s="21"/>
      <c r="M153" s="19"/>
      <c r="N153" s="21"/>
      <c r="O153" s="19"/>
      <c r="P153" s="21"/>
    </row>
    <row r="154" ht="20" customHeight="1" spans="1:16">
      <c r="A154" s="22"/>
      <c r="B154" s="22"/>
      <c r="C154" s="23"/>
      <c r="D154" s="24"/>
      <c r="E154" s="24"/>
      <c r="F154" s="24"/>
      <c r="G154" s="5"/>
      <c r="H154" s="5"/>
      <c r="I154" s="5"/>
      <c r="J154" s="24"/>
      <c r="K154" s="24"/>
      <c r="L154" s="24"/>
      <c r="M154" s="22"/>
      <c r="N154" s="24"/>
      <c r="O154" s="22"/>
      <c r="P154" s="24"/>
    </row>
    <row r="155" ht="20" customHeight="1" spans="1:16">
      <c r="A155" s="19"/>
      <c r="B155" s="19"/>
      <c r="C155" s="20"/>
      <c r="D155" s="21"/>
      <c r="E155" s="21"/>
      <c r="F155" s="21"/>
      <c r="G155" s="8"/>
      <c r="H155" s="8"/>
      <c r="I155" s="8"/>
      <c r="J155" s="21"/>
      <c r="K155" s="21"/>
      <c r="L155" s="21"/>
      <c r="M155" s="19"/>
      <c r="N155" s="21"/>
      <c r="O155" s="19"/>
      <c r="P155" s="21"/>
    </row>
    <row r="156" ht="20" customHeight="1" spans="1:16">
      <c r="A156" s="22"/>
      <c r="B156" s="22"/>
      <c r="C156" s="23"/>
      <c r="D156" s="24"/>
      <c r="E156" s="24"/>
      <c r="F156" s="24"/>
      <c r="G156" s="5"/>
      <c r="H156" s="5"/>
      <c r="I156" s="5"/>
      <c r="J156" s="24"/>
      <c r="K156" s="24"/>
      <c r="L156" s="24"/>
      <c r="M156" s="22"/>
      <c r="N156" s="24"/>
      <c r="O156" s="22"/>
      <c r="P156" s="24"/>
    </row>
    <row r="157" ht="20" customHeight="1" spans="1:16">
      <c r="A157" s="19"/>
      <c r="B157" s="19"/>
      <c r="C157" s="20"/>
      <c r="D157" s="21"/>
      <c r="E157" s="21"/>
      <c r="F157" s="21"/>
      <c r="G157" s="8"/>
      <c r="H157" s="8"/>
      <c r="I157" s="8"/>
      <c r="J157" s="21"/>
      <c r="K157" s="21"/>
      <c r="L157" s="21"/>
      <c r="M157" s="19"/>
      <c r="N157" s="21"/>
      <c r="O157" s="19"/>
      <c r="P157" s="21"/>
    </row>
    <row r="158" ht="20" customHeight="1" spans="1:16">
      <c r="A158" s="22"/>
      <c r="B158" s="22"/>
      <c r="C158" s="23"/>
      <c r="D158" s="24"/>
      <c r="E158" s="24"/>
      <c r="F158" s="24"/>
      <c r="G158" s="5"/>
      <c r="H158" s="5"/>
      <c r="I158" s="5"/>
      <c r="J158" s="24"/>
      <c r="K158" s="24"/>
      <c r="L158" s="24"/>
      <c r="M158" s="22"/>
      <c r="N158" s="24"/>
      <c r="O158" s="22"/>
      <c r="P158" s="24"/>
    </row>
    <row r="159" ht="20" customHeight="1" spans="1:16">
      <c r="A159" s="19"/>
      <c r="B159" s="19"/>
      <c r="C159" s="20"/>
      <c r="D159" s="21"/>
      <c r="E159" s="21"/>
      <c r="F159" s="21"/>
      <c r="G159" s="8"/>
      <c r="H159" s="8"/>
      <c r="I159" s="8"/>
      <c r="J159" s="21"/>
      <c r="K159" s="21"/>
      <c r="L159" s="21"/>
      <c r="M159" s="19"/>
      <c r="N159" s="21"/>
      <c r="O159" s="19"/>
      <c r="P159" s="21"/>
    </row>
    <row r="160" ht="20" customHeight="1" spans="1:16">
      <c r="A160" s="22"/>
      <c r="B160" s="22"/>
      <c r="C160" s="23"/>
      <c r="D160" s="24"/>
      <c r="E160" s="24"/>
      <c r="F160" s="24"/>
      <c r="G160" s="5"/>
      <c r="H160" s="5"/>
      <c r="I160" s="5"/>
      <c r="J160" s="24"/>
      <c r="K160" s="24"/>
      <c r="L160" s="24"/>
      <c r="M160" s="22"/>
      <c r="N160" s="24"/>
      <c r="O160" s="22"/>
      <c r="P160" s="24"/>
    </row>
    <row r="161" ht="20" customHeight="1" spans="1:16">
      <c r="A161" s="19"/>
      <c r="B161" s="19"/>
      <c r="C161" s="20"/>
      <c r="D161" s="21"/>
      <c r="E161" s="21"/>
      <c r="F161" s="21"/>
      <c r="G161" s="8"/>
      <c r="H161" s="8"/>
      <c r="I161" s="8"/>
      <c r="J161" s="21"/>
      <c r="K161" s="21"/>
      <c r="L161" s="21"/>
      <c r="M161" s="19"/>
      <c r="N161" s="21"/>
      <c r="O161" s="19"/>
      <c r="P161" s="21"/>
    </row>
    <row r="162" ht="20" customHeight="1" spans="1:16">
      <c r="A162" s="22"/>
      <c r="B162" s="22"/>
      <c r="C162" s="23"/>
      <c r="D162" s="24"/>
      <c r="E162" s="24"/>
      <c r="F162" s="24"/>
      <c r="G162" s="5"/>
      <c r="H162" s="5"/>
      <c r="I162" s="5"/>
      <c r="J162" s="24"/>
      <c r="K162" s="24"/>
      <c r="L162" s="24"/>
      <c r="M162" s="22"/>
      <c r="N162" s="24"/>
      <c r="O162" s="22"/>
      <c r="P162" s="24"/>
    </row>
    <row r="163" ht="20" customHeight="1" spans="1:16">
      <c r="A163" s="19"/>
      <c r="B163" s="19"/>
      <c r="C163" s="20"/>
      <c r="D163" s="21"/>
      <c r="E163" s="21"/>
      <c r="F163" s="21"/>
      <c r="G163" s="8"/>
      <c r="H163" s="8"/>
      <c r="I163" s="8"/>
      <c r="J163" s="21"/>
      <c r="K163" s="21"/>
      <c r="L163" s="21"/>
      <c r="M163" s="19"/>
      <c r="N163" s="21"/>
      <c r="O163" s="19"/>
      <c r="P163" s="21"/>
    </row>
    <row r="164" ht="20" customHeight="1" spans="1:16">
      <c r="A164" s="22"/>
      <c r="B164" s="22"/>
      <c r="C164" s="23"/>
      <c r="D164" s="24"/>
      <c r="E164" s="24"/>
      <c r="F164" s="24"/>
      <c r="G164" s="5"/>
      <c r="H164" s="5"/>
      <c r="I164" s="5"/>
      <c r="J164" s="24"/>
      <c r="K164" s="24"/>
      <c r="L164" s="24"/>
      <c r="M164" s="22"/>
      <c r="N164" s="24"/>
      <c r="O164" s="22"/>
      <c r="P164" s="24"/>
    </row>
    <row r="165" ht="20" customHeight="1" spans="1:16">
      <c r="A165" s="19"/>
      <c r="B165" s="19"/>
      <c r="C165" s="20"/>
      <c r="D165" s="21"/>
      <c r="E165" s="21"/>
      <c r="F165" s="21"/>
      <c r="G165" s="8"/>
      <c r="H165" s="8"/>
      <c r="I165" s="8"/>
      <c r="J165" s="21"/>
      <c r="K165" s="21"/>
      <c r="L165" s="21"/>
      <c r="M165" s="19"/>
      <c r="N165" s="21"/>
      <c r="O165" s="19"/>
      <c r="P165" s="21"/>
    </row>
    <row r="166" ht="20" customHeight="1" spans="1:16">
      <c r="A166" s="22"/>
      <c r="B166" s="22"/>
      <c r="C166" s="23"/>
      <c r="D166" s="24"/>
      <c r="E166" s="24"/>
      <c r="F166" s="24"/>
      <c r="G166" s="5"/>
      <c r="H166" s="5"/>
      <c r="I166" s="5"/>
      <c r="J166" s="24"/>
      <c r="K166" s="24"/>
      <c r="L166" s="24"/>
      <c r="M166" s="22"/>
      <c r="N166" s="24"/>
      <c r="O166" s="22"/>
      <c r="P166" s="24"/>
    </row>
    <row r="167" ht="20" customHeight="1" spans="1:16">
      <c r="A167" s="19"/>
      <c r="B167" s="19"/>
      <c r="C167" s="20"/>
      <c r="D167" s="21"/>
      <c r="E167" s="21"/>
      <c r="F167" s="21"/>
      <c r="G167" s="8"/>
      <c r="H167" s="8"/>
      <c r="I167" s="8"/>
      <c r="J167" s="21"/>
      <c r="K167" s="21"/>
      <c r="L167" s="21"/>
      <c r="M167" s="19"/>
      <c r="N167" s="21"/>
      <c r="O167" s="19"/>
      <c r="P167" s="21"/>
    </row>
    <row r="168" ht="20" customHeight="1" spans="1:16">
      <c r="A168" s="22"/>
      <c r="B168" s="22"/>
      <c r="C168" s="23"/>
      <c r="D168" s="24"/>
      <c r="E168" s="24"/>
      <c r="F168" s="24"/>
      <c r="G168" s="5"/>
      <c r="H168" s="5"/>
      <c r="I168" s="5"/>
      <c r="J168" s="24"/>
      <c r="K168" s="24"/>
      <c r="L168" s="24"/>
      <c r="M168" s="22"/>
      <c r="N168" s="24"/>
      <c r="O168" s="22"/>
      <c r="P168" s="24"/>
    </row>
    <row r="169" ht="20" customHeight="1" spans="1:16">
      <c r="A169" s="19"/>
      <c r="B169" s="19"/>
      <c r="C169" s="20"/>
      <c r="D169" s="21"/>
      <c r="E169" s="21"/>
      <c r="F169" s="21"/>
      <c r="G169" s="8"/>
      <c r="H169" s="8"/>
      <c r="I169" s="8"/>
      <c r="J169" s="21"/>
      <c r="K169" s="21"/>
      <c r="L169" s="21"/>
      <c r="M169" s="19"/>
      <c r="N169" s="21"/>
      <c r="O169" s="19"/>
      <c r="P169" s="21"/>
    </row>
    <row r="170" ht="20" customHeight="1" spans="1:16">
      <c r="A170" s="22"/>
      <c r="B170" s="22"/>
      <c r="C170" s="23"/>
      <c r="D170" s="24"/>
      <c r="E170" s="24"/>
      <c r="F170" s="24"/>
      <c r="G170" s="5"/>
      <c r="H170" s="5"/>
      <c r="I170" s="5"/>
      <c r="J170" s="24"/>
      <c r="K170" s="24"/>
      <c r="L170" s="24"/>
      <c r="M170" s="22"/>
      <c r="N170" s="24"/>
      <c r="O170" s="22"/>
      <c r="P170" s="24"/>
    </row>
    <row r="171" ht="20" customHeight="1" spans="1:16">
      <c r="A171" s="19"/>
      <c r="B171" s="19"/>
      <c r="C171" s="20"/>
      <c r="D171" s="21"/>
      <c r="E171" s="21"/>
      <c r="F171" s="21"/>
      <c r="G171" s="8"/>
      <c r="H171" s="8"/>
      <c r="I171" s="8"/>
      <c r="J171" s="21"/>
      <c r="K171" s="21"/>
      <c r="L171" s="21"/>
      <c r="M171" s="19"/>
      <c r="N171" s="21"/>
      <c r="O171" s="19"/>
      <c r="P171" s="21"/>
    </row>
    <row r="172" ht="20" customHeight="1" spans="1:16">
      <c r="A172" s="22"/>
      <c r="B172" s="22"/>
      <c r="C172" s="23"/>
      <c r="D172" s="24"/>
      <c r="E172" s="24"/>
      <c r="F172" s="24"/>
      <c r="G172" s="5"/>
      <c r="H172" s="5"/>
      <c r="I172" s="5"/>
      <c r="J172" s="24"/>
      <c r="K172" s="24"/>
      <c r="L172" s="24"/>
      <c r="M172" s="22"/>
      <c r="N172" s="24"/>
      <c r="O172" s="22"/>
      <c r="P172" s="24"/>
    </row>
    <row r="173" ht="20" customHeight="1" spans="1:16">
      <c r="A173" s="19"/>
      <c r="B173" s="19"/>
      <c r="C173" s="20"/>
      <c r="D173" s="21"/>
      <c r="E173" s="21"/>
      <c r="F173" s="21"/>
      <c r="G173" s="8"/>
      <c r="H173" s="8"/>
      <c r="I173" s="8"/>
      <c r="J173" s="21"/>
      <c r="K173" s="21"/>
      <c r="L173" s="21"/>
      <c r="M173" s="19"/>
      <c r="N173" s="21"/>
      <c r="O173" s="19"/>
      <c r="P173" s="21"/>
    </row>
    <row r="174" ht="20" customHeight="1" spans="1:16">
      <c r="A174" s="22"/>
      <c r="B174" s="22"/>
      <c r="C174" s="23"/>
      <c r="D174" s="24"/>
      <c r="E174" s="24"/>
      <c r="F174" s="24"/>
      <c r="G174" s="5"/>
      <c r="H174" s="5"/>
      <c r="I174" s="5"/>
      <c r="J174" s="24"/>
      <c r="K174" s="24"/>
      <c r="L174" s="24"/>
      <c r="M174" s="22"/>
      <c r="N174" s="24"/>
      <c r="O174" s="22"/>
      <c r="P174" s="24"/>
    </row>
    <row r="175" ht="20" customHeight="1" spans="1:16">
      <c r="A175" s="19"/>
      <c r="B175" s="19"/>
      <c r="C175" s="20"/>
      <c r="D175" s="21"/>
      <c r="E175" s="21"/>
      <c r="F175" s="21"/>
      <c r="G175" s="8"/>
      <c r="H175" s="8"/>
      <c r="I175" s="8"/>
      <c r="J175" s="21"/>
      <c r="K175" s="21"/>
      <c r="L175" s="21"/>
      <c r="M175" s="19"/>
      <c r="N175" s="21"/>
      <c r="O175" s="19"/>
      <c r="P175" s="21"/>
    </row>
    <row r="176" ht="20" customHeight="1" spans="1:16">
      <c r="A176" s="22"/>
      <c r="B176" s="22"/>
      <c r="C176" s="23"/>
      <c r="D176" s="24"/>
      <c r="E176" s="24"/>
      <c r="F176" s="24"/>
      <c r="G176" s="5"/>
      <c r="H176" s="5"/>
      <c r="I176" s="5"/>
      <c r="J176" s="24"/>
      <c r="K176" s="24"/>
      <c r="L176" s="24"/>
      <c r="M176" s="22"/>
      <c r="N176" s="24"/>
      <c r="O176" s="22"/>
      <c r="P176" s="24"/>
    </row>
    <row r="177" ht="20" customHeight="1" spans="1:16">
      <c r="A177" s="19"/>
      <c r="B177" s="19"/>
      <c r="C177" s="20"/>
      <c r="D177" s="21"/>
      <c r="E177" s="21"/>
      <c r="F177" s="21"/>
      <c r="G177" s="8"/>
      <c r="H177" s="8"/>
      <c r="I177" s="8"/>
      <c r="J177" s="21"/>
      <c r="K177" s="21"/>
      <c r="L177" s="21"/>
      <c r="M177" s="19"/>
      <c r="N177" s="21"/>
      <c r="O177" s="19"/>
      <c r="P177" s="21"/>
    </row>
    <row r="178" ht="20" customHeight="1" spans="1:16">
      <c r="A178" s="22"/>
      <c r="B178" s="22"/>
      <c r="C178" s="23"/>
      <c r="D178" s="24"/>
      <c r="E178" s="24"/>
      <c r="F178" s="24"/>
      <c r="G178" s="5"/>
      <c r="H178" s="5"/>
      <c r="I178" s="5"/>
      <c r="J178" s="24"/>
      <c r="K178" s="24"/>
      <c r="L178" s="24"/>
      <c r="M178" s="22"/>
      <c r="N178" s="24"/>
      <c r="O178" s="22"/>
      <c r="P178" s="24"/>
    </row>
    <row r="179" ht="20" customHeight="1" spans="1:16">
      <c r="A179" s="19"/>
      <c r="B179" s="19"/>
      <c r="C179" s="20"/>
      <c r="D179" s="21"/>
      <c r="E179" s="21"/>
      <c r="F179" s="21"/>
      <c r="G179" s="8"/>
      <c r="H179" s="8"/>
      <c r="I179" s="8"/>
      <c r="J179" s="21"/>
      <c r="K179" s="21"/>
      <c r="L179" s="21"/>
      <c r="M179" s="19"/>
      <c r="N179" s="21"/>
      <c r="O179" s="19"/>
      <c r="P179" s="21"/>
    </row>
    <row r="180" ht="20" customHeight="1" spans="1:16">
      <c r="A180" s="22"/>
      <c r="B180" s="22"/>
      <c r="C180" s="23"/>
      <c r="D180" s="24"/>
      <c r="E180" s="24"/>
      <c r="F180" s="24"/>
      <c r="G180" s="5"/>
      <c r="H180" s="5"/>
      <c r="I180" s="5"/>
      <c r="J180" s="24"/>
      <c r="K180" s="24"/>
      <c r="L180" s="24"/>
      <c r="M180" s="22"/>
      <c r="N180" s="24"/>
      <c r="O180" s="22"/>
      <c r="P180" s="24"/>
    </row>
    <row r="181" ht="20" customHeight="1" spans="1:16">
      <c r="A181" s="19"/>
      <c r="B181" s="19"/>
      <c r="C181" s="20"/>
      <c r="D181" s="21"/>
      <c r="E181" s="21"/>
      <c r="F181" s="21"/>
      <c r="G181" s="8"/>
      <c r="H181" s="8"/>
      <c r="I181" s="8"/>
      <c r="J181" s="21"/>
      <c r="K181" s="21"/>
      <c r="L181" s="21"/>
      <c r="M181" s="19"/>
      <c r="N181" s="21"/>
      <c r="O181" s="19"/>
      <c r="P181" s="21"/>
    </row>
    <row r="182" ht="20" customHeight="1" spans="1:16">
      <c r="A182" s="22"/>
      <c r="B182" s="22"/>
      <c r="C182" s="23"/>
      <c r="D182" s="24"/>
      <c r="E182" s="24"/>
      <c r="F182" s="24"/>
      <c r="G182" s="5"/>
      <c r="H182" s="5"/>
      <c r="I182" s="5"/>
      <c r="J182" s="24"/>
      <c r="K182" s="24"/>
      <c r="L182" s="24"/>
      <c r="M182" s="22"/>
      <c r="N182" s="24"/>
      <c r="O182" s="22"/>
      <c r="P182" s="24"/>
    </row>
    <row r="183" ht="20" customHeight="1" spans="1:16">
      <c r="A183" s="19"/>
      <c r="B183" s="19"/>
      <c r="C183" s="20"/>
      <c r="D183" s="21"/>
      <c r="E183" s="21"/>
      <c r="F183" s="21"/>
      <c r="G183" s="8"/>
      <c r="H183" s="8"/>
      <c r="I183" s="8"/>
      <c r="J183" s="21"/>
      <c r="K183" s="21"/>
      <c r="L183" s="21"/>
      <c r="M183" s="19"/>
      <c r="N183" s="21"/>
      <c r="O183" s="19"/>
      <c r="P183" s="21"/>
    </row>
    <row r="184" ht="20" customHeight="1" spans="1:16">
      <c r="A184" s="22"/>
      <c r="B184" s="22"/>
      <c r="C184" s="23"/>
      <c r="D184" s="24"/>
      <c r="E184" s="24"/>
      <c r="F184" s="24"/>
      <c r="G184" s="5"/>
      <c r="H184" s="5"/>
      <c r="I184" s="5"/>
      <c r="J184" s="24"/>
      <c r="K184" s="24"/>
      <c r="L184" s="24"/>
      <c r="M184" s="22"/>
      <c r="N184" s="24"/>
      <c r="O184" s="22"/>
      <c r="P184" s="24"/>
    </row>
    <row r="185" ht="20" customHeight="1" spans="1:16">
      <c r="A185" s="19"/>
      <c r="B185" s="19"/>
      <c r="C185" s="20"/>
      <c r="D185" s="21"/>
      <c r="E185" s="21"/>
      <c r="F185" s="21"/>
      <c r="G185" s="8"/>
      <c r="H185" s="8"/>
      <c r="I185" s="8"/>
      <c r="J185" s="21"/>
      <c r="K185" s="21"/>
      <c r="L185" s="21"/>
      <c r="M185" s="19"/>
      <c r="N185" s="21"/>
      <c r="O185" s="19"/>
      <c r="P185" s="21"/>
    </row>
    <row r="186" ht="20" customHeight="1" spans="1:16">
      <c r="A186" s="22"/>
      <c r="B186" s="22"/>
      <c r="C186" s="23"/>
      <c r="D186" s="24"/>
      <c r="E186" s="24"/>
      <c r="F186" s="24"/>
      <c r="G186" s="5"/>
      <c r="H186" s="5"/>
      <c r="I186" s="5"/>
      <c r="J186" s="24"/>
      <c r="K186" s="24"/>
      <c r="L186" s="24"/>
      <c r="M186" s="22"/>
      <c r="N186" s="24"/>
      <c r="O186" s="22"/>
      <c r="P186" s="24"/>
    </row>
    <row r="187" ht="20" customHeight="1" spans="1:16">
      <c r="A187" s="19"/>
      <c r="B187" s="19"/>
      <c r="C187" s="20"/>
      <c r="D187" s="21"/>
      <c r="E187" s="21"/>
      <c r="F187" s="21"/>
      <c r="G187" s="8"/>
      <c r="H187" s="8"/>
      <c r="I187" s="8"/>
      <c r="J187" s="21"/>
      <c r="K187" s="21"/>
      <c r="L187" s="21"/>
      <c r="M187" s="19"/>
      <c r="N187" s="21"/>
      <c r="O187" s="19"/>
      <c r="P187" s="21"/>
    </row>
    <row r="188" ht="20" customHeight="1" spans="1:16">
      <c r="A188" s="22"/>
      <c r="B188" s="22"/>
      <c r="C188" s="23"/>
      <c r="D188" s="24"/>
      <c r="E188" s="24"/>
      <c r="F188" s="24"/>
      <c r="G188" s="5"/>
      <c r="H188" s="5"/>
      <c r="I188" s="5"/>
      <c r="J188" s="24"/>
      <c r="K188" s="24"/>
      <c r="L188" s="24"/>
      <c r="M188" s="22"/>
      <c r="N188" s="24"/>
      <c r="O188" s="22"/>
      <c r="P188" s="24"/>
    </row>
    <row r="189" ht="20" customHeight="1" spans="1:16">
      <c r="A189" s="19"/>
      <c r="B189" s="19"/>
      <c r="C189" s="20"/>
      <c r="D189" s="21"/>
      <c r="E189" s="21"/>
      <c r="F189" s="21"/>
      <c r="G189" s="8"/>
      <c r="H189" s="8"/>
      <c r="I189" s="8"/>
      <c r="J189" s="21"/>
      <c r="K189" s="21"/>
      <c r="L189" s="21"/>
      <c r="M189" s="19"/>
      <c r="N189" s="21"/>
      <c r="O189" s="19"/>
      <c r="P189" s="21"/>
    </row>
    <row r="190" ht="20" customHeight="1" spans="1:16">
      <c r="A190" s="22"/>
      <c r="B190" s="22"/>
      <c r="C190" s="23"/>
      <c r="D190" s="24"/>
      <c r="E190" s="24"/>
      <c r="F190" s="24"/>
      <c r="G190" s="5"/>
      <c r="H190" s="5"/>
      <c r="I190" s="5"/>
      <c r="J190" s="24"/>
      <c r="K190" s="24"/>
      <c r="L190" s="24"/>
      <c r="M190" s="22"/>
      <c r="N190" s="24"/>
      <c r="O190" s="22"/>
      <c r="P190" s="24"/>
    </row>
    <row r="191" ht="20" customHeight="1" spans="1:16">
      <c r="A191" s="19"/>
      <c r="B191" s="19"/>
      <c r="C191" s="20"/>
      <c r="D191" s="21"/>
      <c r="E191" s="21"/>
      <c r="F191" s="21"/>
      <c r="G191" s="8"/>
      <c r="H191" s="8"/>
      <c r="I191" s="8"/>
      <c r="J191" s="21"/>
      <c r="K191" s="21"/>
      <c r="L191" s="21"/>
      <c r="M191" s="19"/>
      <c r="N191" s="21"/>
      <c r="O191" s="19"/>
      <c r="P191" s="21"/>
    </row>
    <row r="192" ht="20" customHeight="1" spans="1:16">
      <c r="A192" s="22"/>
      <c r="B192" s="22"/>
      <c r="C192" s="23"/>
      <c r="D192" s="24"/>
      <c r="E192" s="24"/>
      <c r="F192" s="24"/>
      <c r="G192" s="5"/>
      <c r="H192" s="5"/>
      <c r="I192" s="5"/>
      <c r="J192" s="24"/>
      <c r="K192" s="24"/>
      <c r="L192" s="24"/>
      <c r="M192" s="22"/>
      <c r="N192" s="24"/>
      <c r="O192" s="22"/>
      <c r="P192" s="24"/>
    </row>
    <row r="193" ht="20" customHeight="1" spans="1:16">
      <c r="A193" s="19"/>
      <c r="B193" s="19"/>
      <c r="C193" s="20"/>
      <c r="D193" s="21"/>
      <c r="E193" s="21"/>
      <c r="F193" s="21"/>
      <c r="G193" s="8"/>
      <c r="H193" s="8"/>
      <c r="I193" s="8"/>
      <c r="J193" s="21"/>
      <c r="K193" s="21"/>
      <c r="L193" s="21"/>
      <c r="M193" s="19"/>
      <c r="N193" s="21"/>
      <c r="O193" s="19"/>
      <c r="P193" s="21"/>
    </row>
    <row r="194" ht="20" customHeight="1" spans="1:16">
      <c r="A194" s="22"/>
      <c r="B194" s="22"/>
      <c r="C194" s="23"/>
      <c r="D194" s="24"/>
      <c r="E194" s="24"/>
      <c r="F194" s="24"/>
      <c r="G194" s="5"/>
      <c r="H194" s="5"/>
      <c r="I194" s="5"/>
      <c r="J194" s="24"/>
      <c r="K194" s="24"/>
      <c r="L194" s="24"/>
      <c r="M194" s="22"/>
      <c r="N194" s="24"/>
      <c r="O194" s="22"/>
      <c r="P194" s="24"/>
    </row>
    <row r="195" ht="20" customHeight="1" spans="1:16">
      <c r="A195" s="19"/>
      <c r="B195" s="19"/>
      <c r="C195" s="20"/>
      <c r="D195" s="21"/>
      <c r="E195" s="21"/>
      <c r="F195" s="21"/>
      <c r="G195" s="8"/>
      <c r="H195" s="8"/>
      <c r="I195" s="8"/>
      <c r="J195" s="21"/>
      <c r="K195" s="21"/>
      <c r="L195" s="21"/>
      <c r="M195" s="19"/>
      <c r="N195" s="21"/>
      <c r="O195" s="19"/>
      <c r="P195" s="21"/>
    </row>
    <row r="196" ht="20" customHeight="1" spans="1:16">
      <c r="A196" s="22"/>
      <c r="B196" s="22"/>
      <c r="C196" s="23"/>
      <c r="D196" s="24"/>
      <c r="E196" s="24"/>
      <c r="F196" s="24"/>
      <c r="G196" s="5"/>
      <c r="H196" s="5"/>
      <c r="I196" s="5"/>
      <c r="J196" s="24"/>
      <c r="K196" s="24"/>
      <c r="L196" s="24"/>
      <c r="M196" s="22"/>
      <c r="N196" s="24"/>
      <c r="O196" s="22"/>
      <c r="P196" s="24"/>
    </row>
    <row r="197" ht="20" customHeight="1" spans="1:16">
      <c r="A197" s="19"/>
      <c r="B197" s="19"/>
      <c r="C197" s="20"/>
      <c r="D197" s="21"/>
      <c r="E197" s="21"/>
      <c r="F197" s="21"/>
      <c r="G197" s="8"/>
      <c r="H197" s="8"/>
      <c r="I197" s="8"/>
      <c r="J197" s="21"/>
      <c r="K197" s="21"/>
      <c r="L197" s="21"/>
      <c r="M197" s="19"/>
      <c r="N197" s="21"/>
      <c r="O197" s="19"/>
      <c r="P197" s="21"/>
    </row>
    <row r="198" ht="20" customHeight="1" spans="1:16">
      <c r="A198" s="22"/>
      <c r="B198" s="22"/>
      <c r="C198" s="23"/>
      <c r="D198" s="24"/>
      <c r="E198" s="24"/>
      <c r="F198" s="24"/>
      <c r="G198" s="5"/>
      <c r="H198" s="5"/>
      <c r="I198" s="5"/>
      <c r="J198" s="24"/>
      <c r="K198" s="24"/>
      <c r="L198" s="24"/>
      <c r="M198" s="22"/>
      <c r="N198" s="24"/>
      <c r="O198" s="22"/>
      <c r="P198" s="24"/>
    </row>
    <row r="199" ht="20" customHeight="1" spans="1:16">
      <c r="A199" s="19"/>
      <c r="B199" s="19"/>
      <c r="C199" s="20"/>
      <c r="D199" s="21"/>
      <c r="E199" s="21"/>
      <c r="F199" s="21"/>
      <c r="G199" s="8"/>
      <c r="H199" s="8"/>
      <c r="I199" s="8"/>
      <c r="J199" s="21"/>
      <c r="K199" s="21"/>
      <c r="L199" s="21"/>
      <c r="M199" s="19"/>
      <c r="N199" s="21"/>
      <c r="O199" s="19"/>
      <c r="P199" s="21"/>
    </row>
    <row r="200" ht="20" customHeight="1" spans="1:16">
      <c r="A200" s="22"/>
      <c r="B200" s="22"/>
      <c r="C200" s="23"/>
      <c r="D200" s="24"/>
      <c r="E200" s="24"/>
      <c r="F200" s="24"/>
      <c r="G200" s="5"/>
      <c r="H200" s="5"/>
      <c r="I200" s="5"/>
      <c r="J200" s="24"/>
      <c r="K200" s="24"/>
      <c r="L200" s="24"/>
      <c r="M200" s="22"/>
      <c r="N200" s="24"/>
      <c r="O200" s="22"/>
      <c r="P200" s="24"/>
    </row>
    <row r="201" ht="20" customHeight="1" spans="1:16">
      <c r="A201" s="19"/>
      <c r="B201" s="19"/>
      <c r="C201" s="20"/>
      <c r="D201" s="21"/>
      <c r="E201" s="21"/>
      <c r="F201" s="21"/>
      <c r="G201" s="8"/>
      <c r="H201" s="8"/>
      <c r="I201" s="8"/>
      <c r="J201" s="21"/>
      <c r="K201" s="21"/>
      <c r="L201" s="21"/>
      <c r="M201" s="19"/>
      <c r="N201" s="21"/>
      <c r="O201" s="19"/>
      <c r="P201" s="21"/>
    </row>
    <row r="202" ht="20" customHeight="1" spans="1:16">
      <c r="A202" s="22"/>
      <c r="B202" s="22"/>
      <c r="C202" s="23"/>
      <c r="D202" s="24"/>
      <c r="E202" s="24"/>
      <c r="F202" s="24"/>
      <c r="G202" s="5"/>
      <c r="H202" s="5"/>
      <c r="I202" s="5"/>
      <c r="J202" s="24"/>
      <c r="K202" s="24"/>
      <c r="L202" s="24"/>
      <c r="M202" s="22"/>
      <c r="N202" s="24"/>
      <c r="O202" s="22"/>
      <c r="P202" s="24"/>
    </row>
    <row r="203" ht="20" customHeight="1" spans="1:16">
      <c r="A203" s="19"/>
      <c r="B203" s="19"/>
      <c r="C203" s="20"/>
      <c r="D203" s="21"/>
      <c r="E203" s="21"/>
      <c r="F203" s="21"/>
      <c r="G203" s="8"/>
      <c r="H203" s="8"/>
      <c r="I203" s="8"/>
      <c r="J203" s="21"/>
      <c r="K203" s="21"/>
      <c r="L203" s="21"/>
      <c r="M203" s="19"/>
      <c r="N203" s="21"/>
      <c r="O203" s="19"/>
      <c r="P203" s="21"/>
    </row>
    <row r="204" ht="20" customHeight="1" spans="1:16">
      <c r="A204" s="22"/>
      <c r="B204" s="22"/>
      <c r="C204" s="23"/>
      <c r="D204" s="24"/>
      <c r="E204" s="24"/>
      <c r="F204" s="24"/>
      <c r="G204" s="5"/>
      <c r="H204" s="5"/>
      <c r="I204" s="5"/>
      <c r="J204" s="24"/>
      <c r="K204" s="24"/>
      <c r="L204" s="24"/>
      <c r="M204" s="22"/>
      <c r="N204" s="24"/>
      <c r="O204" s="22"/>
      <c r="P204" s="24"/>
    </row>
    <row r="205" ht="20" customHeight="1" spans="1:16">
      <c r="A205" s="19"/>
      <c r="B205" s="19"/>
      <c r="C205" s="20"/>
      <c r="D205" s="21"/>
      <c r="E205" s="21"/>
      <c r="F205" s="21"/>
      <c r="G205" s="8"/>
      <c r="H205" s="8"/>
      <c r="I205" s="8"/>
      <c r="J205" s="21"/>
      <c r="K205" s="21"/>
      <c r="L205" s="21"/>
      <c r="M205" s="19"/>
      <c r="N205" s="21"/>
      <c r="O205" s="19"/>
      <c r="P205" s="21"/>
    </row>
    <row r="206" ht="20" customHeight="1" spans="1:16">
      <c r="A206" s="22"/>
      <c r="B206" s="22"/>
      <c r="C206" s="23"/>
      <c r="D206" s="24"/>
      <c r="E206" s="24"/>
      <c r="F206" s="24"/>
      <c r="G206" s="5"/>
      <c r="H206" s="5"/>
      <c r="I206" s="5"/>
      <c r="J206" s="24"/>
      <c r="K206" s="24"/>
      <c r="L206" s="24"/>
      <c r="M206" s="22"/>
      <c r="N206" s="24"/>
      <c r="O206" s="22"/>
      <c r="P206" s="24"/>
    </row>
    <row r="207" ht="20" customHeight="1" spans="1:16">
      <c r="A207" s="19"/>
      <c r="B207" s="19"/>
      <c r="C207" s="20"/>
      <c r="D207" s="21"/>
      <c r="E207" s="21"/>
      <c r="F207" s="21"/>
      <c r="G207" s="8"/>
      <c r="H207" s="8"/>
      <c r="I207" s="8"/>
      <c r="J207" s="21"/>
      <c r="K207" s="21"/>
      <c r="L207" s="21"/>
      <c r="M207" s="19"/>
      <c r="N207" s="21"/>
      <c r="O207" s="19"/>
      <c r="P207" s="21"/>
    </row>
    <row r="208" ht="20" customHeight="1" spans="1:16">
      <c r="A208" s="22"/>
      <c r="B208" s="22"/>
      <c r="C208" s="23"/>
      <c r="D208" s="24"/>
      <c r="E208" s="24"/>
      <c r="F208" s="24"/>
      <c r="G208" s="5"/>
      <c r="H208" s="5"/>
      <c r="I208" s="5"/>
      <c r="J208" s="24"/>
      <c r="K208" s="24"/>
      <c r="L208" s="24"/>
      <c r="M208" s="22"/>
      <c r="N208" s="24"/>
      <c r="O208" s="22"/>
      <c r="P208" s="24"/>
    </row>
    <row r="209" ht="20" customHeight="1" spans="1:16">
      <c r="A209" s="19"/>
      <c r="B209" s="19"/>
      <c r="C209" s="20"/>
      <c r="D209" s="21"/>
      <c r="E209" s="21"/>
      <c r="F209" s="21"/>
      <c r="G209" s="8"/>
      <c r="H209" s="8"/>
      <c r="I209" s="8"/>
      <c r="J209" s="21"/>
      <c r="K209" s="21"/>
      <c r="L209" s="21"/>
      <c r="M209" s="19"/>
      <c r="N209" s="21"/>
      <c r="O209" s="19"/>
      <c r="P209" s="21"/>
    </row>
    <row r="210" ht="20" customHeight="1" spans="1:16">
      <c r="A210" s="22"/>
      <c r="B210" s="22"/>
      <c r="C210" s="23"/>
      <c r="D210" s="24"/>
      <c r="E210" s="24"/>
      <c r="F210" s="24"/>
      <c r="G210" s="5"/>
      <c r="H210" s="5"/>
      <c r="I210" s="5"/>
      <c r="J210" s="24"/>
      <c r="K210" s="24"/>
      <c r="L210" s="24"/>
      <c r="M210" s="22"/>
      <c r="N210" s="24"/>
      <c r="O210" s="22"/>
      <c r="P210" s="24"/>
    </row>
    <row r="211" ht="20" customHeight="1" spans="1:16">
      <c r="A211" s="19"/>
      <c r="B211" s="19"/>
      <c r="C211" s="20"/>
      <c r="D211" s="21"/>
      <c r="E211" s="21"/>
      <c r="F211" s="21"/>
      <c r="G211" s="8"/>
      <c r="H211" s="8"/>
      <c r="I211" s="8"/>
      <c r="J211" s="21"/>
      <c r="K211" s="21"/>
      <c r="L211" s="21"/>
      <c r="M211" s="19"/>
      <c r="N211" s="21"/>
      <c r="O211" s="19"/>
      <c r="P211" s="21"/>
    </row>
    <row r="212" ht="20" customHeight="1" spans="1:16">
      <c r="A212" s="22"/>
      <c r="B212" s="22"/>
      <c r="C212" s="23"/>
      <c r="D212" s="24"/>
      <c r="E212" s="24"/>
      <c r="F212" s="24"/>
      <c r="G212" s="5"/>
      <c r="H212" s="5"/>
      <c r="I212" s="5"/>
      <c r="J212" s="24"/>
      <c r="K212" s="24"/>
      <c r="L212" s="24"/>
      <c r="M212" s="22"/>
      <c r="N212" s="24"/>
      <c r="O212" s="22"/>
      <c r="P212" s="24"/>
    </row>
    <row r="213" ht="20" customHeight="1" spans="1:16">
      <c r="A213" s="19"/>
      <c r="B213" s="19"/>
      <c r="C213" s="20"/>
      <c r="D213" s="21"/>
      <c r="E213" s="21"/>
      <c r="F213" s="21"/>
      <c r="G213" s="8"/>
      <c r="H213" s="8"/>
      <c r="I213" s="8"/>
      <c r="J213" s="21"/>
      <c r="K213" s="21"/>
      <c r="L213" s="21"/>
      <c r="M213" s="19"/>
      <c r="N213" s="21"/>
      <c r="O213" s="19"/>
      <c r="P213" s="21"/>
    </row>
    <row r="214" ht="20" customHeight="1" spans="1:16">
      <c r="A214" s="22"/>
      <c r="B214" s="22"/>
      <c r="C214" s="23"/>
      <c r="D214" s="24"/>
      <c r="E214" s="24"/>
      <c r="F214" s="24"/>
      <c r="G214" s="5"/>
      <c r="H214" s="5"/>
      <c r="I214" s="5"/>
      <c r="J214" s="24"/>
      <c r="K214" s="24"/>
      <c r="L214" s="24"/>
      <c r="M214" s="22"/>
      <c r="N214" s="24"/>
      <c r="O214" s="22"/>
      <c r="P214" s="24"/>
    </row>
    <row r="215" ht="20" customHeight="1" spans="1:16">
      <c r="A215" s="19"/>
      <c r="B215" s="19"/>
      <c r="C215" s="20"/>
      <c r="D215" s="21"/>
      <c r="E215" s="21"/>
      <c r="F215" s="21"/>
      <c r="G215" s="8"/>
      <c r="H215" s="8"/>
      <c r="I215" s="8"/>
      <c r="J215" s="21"/>
      <c r="K215" s="21"/>
      <c r="L215" s="21"/>
      <c r="M215" s="19"/>
      <c r="N215" s="21"/>
      <c r="O215" s="19"/>
      <c r="P215" s="21"/>
    </row>
    <row r="216" ht="20" customHeight="1" spans="1:16">
      <c r="A216" s="22"/>
      <c r="B216" s="22"/>
      <c r="C216" s="23"/>
      <c r="D216" s="24"/>
      <c r="E216" s="24"/>
      <c r="F216" s="24"/>
      <c r="G216" s="5"/>
      <c r="H216" s="5"/>
      <c r="I216" s="5"/>
      <c r="J216" s="24"/>
      <c r="K216" s="24"/>
      <c r="L216" s="24"/>
      <c r="M216" s="22"/>
      <c r="N216" s="24"/>
      <c r="O216" s="22"/>
      <c r="P216" s="24"/>
    </row>
    <row r="217" ht="20" customHeight="1" spans="1:16">
      <c r="A217" s="19"/>
      <c r="B217" s="19"/>
      <c r="C217" s="20"/>
      <c r="D217" s="21"/>
      <c r="E217" s="21"/>
      <c r="F217" s="21"/>
      <c r="G217" s="8"/>
      <c r="H217" s="8"/>
      <c r="I217" s="8"/>
      <c r="J217" s="21"/>
      <c r="K217" s="21"/>
      <c r="L217" s="21"/>
      <c r="M217" s="19"/>
      <c r="N217" s="21"/>
      <c r="O217" s="19"/>
      <c r="P217" s="21"/>
    </row>
    <row r="218" ht="20" customHeight="1" spans="1:16">
      <c r="A218" s="22"/>
      <c r="B218" s="22"/>
      <c r="C218" s="23"/>
      <c r="D218" s="24"/>
      <c r="E218" s="24"/>
      <c r="F218" s="24"/>
      <c r="G218" s="5"/>
      <c r="H218" s="5"/>
      <c r="I218" s="5"/>
      <c r="J218" s="24"/>
      <c r="K218" s="24"/>
      <c r="L218" s="24"/>
      <c r="M218" s="22"/>
      <c r="N218" s="24"/>
      <c r="O218" s="22"/>
      <c r="P218" s="24"/>
    </row>
    <row r="219" ht="20" customHeight="1" spans="1:16">
      <c r="A219" s="19"/>
      <c r="B219" s="19"/>
      <c r="C219" s="20"/>
      <c r="D219" s="21"/>
      <c r="E219" s="21"/>
      <c r="F219" s="21"/>
      <c r="G219" s="8"/>
      <c r="H219" s="8"/>
      <c r="I219" s="8"/>
      <c r="J219" s="21"/>
      <c r="K219" s="21"/>
      <c r="L219" s="21"/>
      <c r="M219" s="19"/>
      <c r="N219" s="21"/>
      <c r="O219" s="19"/>
      <c r="P219" s="21"/>
    </row>
    <row r="220" ht="20" customHeight="1" spans="1:16">
      <c r="A220" s="22"/>
      <c r="B220" s="22"/>
      <c r="C220" s="23"/>
      <c r="D220" s="24"/>
      <c r="E220" s="24"/>
      <c r="F220" s="24"/>
      <c r="G220" s="5"/>
      <c r="H220" s="5"/>
      <c r="I220" s="5"/>
      <c r="J220" s="24"/>
      <c r="K220" s="24"/>
      <c r="L220" s="24"/>
      <c r="M220" s="22"/>
      <c r="N220" s="24"/>
      <c r="O220" s="22"/>
      <c r="P220" s="24"/>
    </row>
    <row r="221" ht="20" customHeight="1" spans="1:16">
      <c r="A221" s="19"/>
      <c r="B221" s="19"/>
      <c r="C221" s="20"/>
      <c r="D221" s="21"/>
      <c r="E221" s="21"/>
      <c r="F221" s="21"/>
      <c r="G221" s="8"/>
      <c r="H221" s="8"/>
      <c r="I221" s="8"/>
      <c r="J221" s="21"/>
      <c r="K221" s="21"/>
      <c r="L221" s="21"/>
      <c r="M221" s="19"/>
      <c r="N221" s="21"/>
      <c r="O221" s="19"/>
      <c r="P221" s="21"/>
    </row>
    <row r="222" ht="20" customHeight="1" spans="1:16">
      <c r="A222" s="22"/>
      <c r="B222" s="22"/>
      <c r="C222" s="23"/>
      <c r="D222" s="24"/>
      <c r="E222" s="24"/>
      <c r="F222" s="24"/>
      <c r="G222" s="5"/>
      <c r="H222" s="5"/>
      <c r="I222" s="5"/>
      <c r="J222" s="24"/>
      <c r="K222" s="24"/>
      <c r="L222" s="24"/>
      <c r="M222" s="22"/>
      <c r="N222" s="24"/>
      <c r="O222" s="22"/>
      <c r="P222" s="24"/>
    </row>
    <row r="223" ht="20" customHeight="1" spans="1:16">
      <c r="A223" s="19"/>
      <c r="B223" s="19"/>
      <c r="C223" s="20"/>
      <c r="D223" s="21"/>
      <c r="E223" s="21"/>
      <c r="F223" s="21"/>
      <c r="G223" s="8"/>
      <c r="H223" s="8"/>
      <c r="I223" s="8"/>
      <c r="J223" s="21"/>
      <c r="K223" s="21"/>
      <c r="L223" s="21"/>
      <c r="M223" s="19"/>
      <c r="N223" s="21"/>
      <c r="O223" s="19"/>
      <c r="P223" s="21"/>
    </row>
    <row r="224" ht="20" customHeight="1" spans="1:16">
      <c r="A224" s="22"/>
      <c r="B224" s="22"/>
      <c r="C224" s="23"/>
      <c r="D224" s="24"/>
      <c r="E224" s="24"/>
      <c r="F224" s="24"/>
      <c r="G224" s="5"/>
      <c r="H224" s="5"/>
      <c r="I224" s="5"/>
      <c r="J224" s="24"/>
      <c r="K224" s="24"/>
      <c r="L224" s="24"/>
      <c r="M224" s="22"/>
      <c r="N224" s="24"/>
      <c r="O224" s="22"/>
      <c r="P224" s="24"/>
    </row>
    <row r="225" ht="20" customHeight="1" spans="1:16">
      <c r="A225" s="19"/>
      <c r="B225" s="19"/>
      <c r="C225" s="20"/>
      <c r="D225" s="21"/>
      <c r="E225" s="21"/>
      <c r="F225" s="21"/>
      <c r="G225" s="8"/>
      <c r="H225" s="8"/>
      <c r="I225" s="8"/>
      <c r="J225" s="21"/>
      <c r="K225" s="21"/>
      <c r="L225" s="21"/>
      <c r="M225" s="19"/>
      <c r="N225" s="21"/>
      <c r="O225" s="19"/>
      <c r="P225" s="21"/>
    </row>
    <row r="226" ht="20" customHeight="1" spans="1:16">
      <c r="A226" s="22"/>
      <c r="B226" s="22"/>
      <c r="C226" s="23"/>
      <c r="D226" s="24"/>
      <c r="E226" s="24"/>
      <c r="F226" s="24"/>
      <c r="G226" s="5"/>
      <c r="H226" s="5"/>
      <c r="I226" s="5"/>
      <c r="J226" s="24"/>
      <c r="K226" s="24"/>
      <c r="L226" s="24"/>
      <c r="M226" s="22"/>
      <c r="N226" s="24"/>
      <c r="O226" s="22"/>
      <c r="P226" s="24"/>
    </row>
    <row r="227" ht="20" customHeight="1" spans="1:16">
      <c r="A227" s="19"/>
      <c r="B227" s="19"/>
      <c r="C227" s="20"/>
      <c r="D227" s="21"/>
      <c r="E227" s="21"/>
      <c r="F227" s="21"/>
      <c r="G227" s="8"/>
      <c r="H227" s="8"/>
      <c r="I227" s="8"/>
      <c r="J227" s="21"/>
      <c r="K227" s="21"/>
      <c r="L227" s="21"/>
      <c r="M227" s="19"/>
      <c r="N227" s="21"/>
      <c r="O227" s="19"/>
      <c r="P227" s="21"/>
    </row>
    <row r="228" ht="20" customHeight="1" spans="1:16">
      <c r="A228" s="22"/>
      <c r="B228" s="22"/>
      <c r="C228" s="23"/>
      <c r="D228" s="24"/>
      <c r="E228" s="24"/>
      <c r="F228" s="24"/>
      <c r="G228" s="5"/>
      <c r="H228" s="5"/>
      <c r="I228" s="5"/>
      <c r="J228" s="24"/>
      <c r="K228" s="24"/>
      <c r="L228" s="24"/>
      <c r="M228" s="22"/>
      <c r="N228" s="24"/>
      <c r="O228" s="22"/>
      <c r="P228" s="24"/>
    </row>
    <row r="229" ht="20" customHeight="1" spans="1:16">
      <c r="A229" s="19"/>
      <c r="B229" s="19"/>
      <c r="C229" s="20"/>
      <c r="D229" s="21"/>
      <c r="E229" s="21"/>
      <c r="F229" s="21"/>
      <c r="G229" s="8"/>
      <c r="H229" s="8"/>
      <c r="I229" s="8"/>
      <c r="J229" s="21"/>
      <c r="K229" s="21"/>
      <c r="L229" s="21"/>
      <c r="M229" s="19"/>
      <c r="N229" s="21"/>
      <c r="O229" s="19"/>
      <c r="P229" s="21"/>
    </row>
    <row r="230" ht="20" customHeight="1" spans="1:16">
      <c r="A230" s="22"/>
      <c r="B230" s="22"/>
      <c r="C230" s="23"/>
      <c r="D230" s="24"/>
      <c r="E230" s="24"/>
      <c r="F230" s="24"/>
      <c r="G230" s="5"/>
      <c r="H230" s="5"/>
      <c r="I230" s="5"/>
      <c r="J230" s="24"/>
      <c r="K230" s="24"/>
      <c r="L230" s="24"/>
      <c r="M230" s="22"/>
      <c r="N230" s="24"/>
      <c r="O230" s="22"/>
      <c r="P230" s="24"/>
    </row>
    <row r="231" ht="20" customHeight="1" spans="1:16">
      <c r="A231" s="19"/>
      <c r="B231" s="19"/>
      <c r="C231" s="20"/>
      <c r="D231" s="21"/>
      <c r="E231" s="21"/>
      <c r="F231" s="21"/>
      <c r="G231" s="8"/>
      <c r="H231" s="8"/>
      <c r="I231" s="8"/>
      <c r="J231" s="21"/>
      <c r="K231" s="21"/>
      <c r="L231" s="21"/>
      <c r="M231" s="19"/>
      <c r="N231" s="21"/>
      <c r="O231" s="19"/>
      <c r="P231" s="21"/>
    </row>
    <row r="232" ht="20" customHeight="1" spans="1:16">
      <c r="A232" s="22"/>
      <c r="B232" s="22"/>
      <c r="C232" s="23"/>
      <c r="D232" s="24"/>
      <c r="E232" s="24"/>
      <c r="F232" s="24"/>
      <c r="G232" s="5"/>
      <c r="H232" s="5"/>
      <c r="I232" s="5"/>
      <c r="J232" s="24"/>
      <c r="K232" s="24"/>
      <c r="L232" s="24"/>
      <c r="M232" s="22"/>
      <c r="N232" s="24"/>
      <c r="O232" s="22"/>
      <c r="P232" s="24"/>
    </row>
    <row r="233" ht="20" customHeight="1" spans="1:16">
      <c r="A233" s="19"/>
      <c r="B233" s="19"/>
      <c r="C233" s="20"/>
      <c r="D233" s="21"/>
      <c r="E233" s="21"/>
      <c r="F233" s="21"/>
      <c r="G233" s="8"/>
      <c r="H233" s="8"/>
      <c r="I233" s="8"/>
      <c r="J233" s="21"/>
      <c r="K233" s="21"/>
      <c r="L233" s="21"/>
      <c r="M233" s="19"/>
      <c r="N233" s="21"/>
      <c r="O233" s="19"/>
      <c r="P233" s="21"/>
    </row>
    <row r="234" ht="20" customHeight="1" spans="1:16">
      <c r="A234" s="22"/>
      <c r="B234" s="22"/>
      <c r="C234" s="23"/>
      <c r="D234" s="24"/>
      <c r="E234" s="24"/>
      <c r="F234" s="24"/>
      <c r="G234" s="5"/>
      <c r="H234" s="5"/>
      <c r="I234" s="5"/>
      <c r="J234" s="24"/>
      <c r="K234" s="24"/>
      <c r="L234" s="24"/>
      <c r="M234" s="22"/>
      <c r="N234" s="24"/>
      <c r="O234" s="22"/>
      <c r="P234" s="24"/>
    </row>
    <row r="235" ht="20" customHeight="1" spans="1:16">
      <c r="A235" s="19"/>
      <c r="B235" s="19"/>
      <c r="C235" s="20"/>
      <c r="D235" s="21"/>
      <c r="E235" s="21"/>
      <c r="F235" s="21"/>
      <c r="G235" s="8"/>
      <c r="H235" s="8"/>
      <c r="I235" s="8"/>
      <c r="J235" s="21"/>
      <c r="K235" s="21"/>
      <c r="L235" s="21"/>
      <c r="M235" s="19"/>
      <c r="N235" s="21"/>
      <c r="O235" s="19"/>
      <c r="P235" s="21"/>
    </row>
    <row r="236" ht="20" customHeight="1" spans="1:16">
      <c r="A236" s="22"/>
      <c r="B236" s="22"/>
      <c r="C236" s="23"/>
      <c r="D236" s="24"/>
      <c r="E236" s="24"/>
      <c r="F236" s="24"/>
      <c r="G236" s="5"/>
      <c r="H236" s="5"/>
      <c r="I236" s="5"/>
      <c r="J236" s="24"/>
      <c r="K236" s="24"/>
      <c r="L236" s="24"/>
      <c r="M236" s="22"/>
      <c r="N236" s="24"/>
      <c r="O236" s="22"/>
      <c r="P236" s="24"/>
    </row>
    <row r="237" ht="20" customHeight="1" spans="1:16">
      <c r="A237" s="19"/>
      <c r="B237" s="19"/>
      <c r="C237" s="20"/>
      <c r="D237" s="21"/>
      <c r="E237" s="21"/>
      <c r="F237" s="21"/>
      <c r="G237" s="8"/>
      <c r="H237" s="8"/>
      <c r="I237" s="8"/>
      <c r="J237" s="21"/>
      <c r="K237" s="21"/>
      <c r="L237" s="21"/>
      <c r="M237" s="19"/>
      <c r="N237" s="21"/>
      <c r="O237" s="19"/>
      <c r="P237" s="21"/>
    </row>
    <row r="238" ht="20" customHeight="1" spans="1:16">
      <c r="A238" s="22"/>
      <c r="B238" s="22"/>
      <c r="C238" s="23"/>
      <c r="D238" s="24"/>
      <c r="E238" s="24"/>
      <c r="F238" s="24"/>
      <c r="G238" s="5"/>
      <c r="H238" s="5"/>
      <c r="I238" s="5"/>
      <c r="J238" s="24"/>
      <c r="K238" s="24"/>
      <c r="L238" s="24"/>
      <c r="M238" s="22"/>
      <c r="N238" s="24"/>
      <c r="O238" s="22"/>
      <c r="P238" s="24"/>
    </row>
    <row r="239" ht="20" customHeight="1" spans="1:16">
      <c r="A239" s="19"/>
      <c r="B239" s="19"/>
      <c r="C239" s="20"/>
      <c r="D239" s="21"/>
      <c r="E239" s="21"/>
      <c r="F239" s="21"/>
      <c r="G239" s="8"/>
      <c r="H239" s="8"/>
      <c r="I239" s="8"/>
      <c r="J239" s="21"/>
      <c r="K239" s="21"/>
      <c r="L239" s="21"/>
      <c r="M239" s="19"/>
      <c r="N239" s="21"/>
      <c r="O239" s="19"/>
      <c r="P239" s="21"/>
    </row>
    <row r="240" ht="20" customHeight="1" spans="1:16">
      <c r="A240" s="22"/>
      <c r="B240" s="22"/>
      <c r="C240" s="23"/>
      <c r="D240" s="24"/>
      <c r="E240" s="24"/>
      <c r="F240" s="24"/>
      <c r="G240" s="5"/>
      <c r="H240" s="5"/>
      <c r="I240" s="5"/>
      <c r="J240" s="24"/>
      <c r="K240" s="24"/>
      <c r="L240" s="24"/>
      <c r="M240" s="22"/>
      <c r="N240" s="24"/>
      <c r="O240" s="22"/>
      <c r="P240" s="24"/>
    </row>
    <row r="241" ht="20" customHeight="1" spans="1:16">
      <c r="A241" s="19"/>
      <c r="B241" s="19"/>
      <c r="C241" s="20"/>
      <c r="D241" s="21"/>
      <c r="E241" s="21"/>
      <c r="F241" s="21"/>
      <c r="G241" s="8"/>
      <c r="H241" s="8"/>
      <c r="I241" s="8"/>
      <c r="J241" s="21"/>
      <c r="K241" s="21"/>
      <c r="L241" s="21"/>
      <c r="M241" s="19"/>
      <c r="N241" s="21"/>
      <c r="O241" s="19"/>
      <c r="P241" s="21"/>
    </row>
    <row r="242" ht="20" customHeight="1" spans="1:16">
      <c r="A242" s="22"/>
      <c r="B242" s="22"/>
      <c r="C242" s="23"/>
      <c r="D242" s="24"/>
      <c r="E242" s="24"/>
      <c r="F242" s="24"/>
      <c r="G242" s="5"/>
      <c r="H242" s="5"/>
      <c r="I242" s="5"/>
      <c r="J242" s="24"/>
      <c r="K242" s="24"/>
      <c r="L242" s="24"/>
      <c r="M242" s="22"/>
      <c r="N242" s="24"/>
      <c r="O242" s="22"/>
      <c r="P242" s="24"/>
    </row>
    <row r="243" ht="20" customHeight="1" spans="1:16">
      <c r="A243" s="19"/>
      <c r="B243" s="19"/>
      <c r="C243" s="20"/>
      <c r="D243" s="21"/>
      <c r="E243" s="21"/>
      <c r="F243" s="21"/>
      <c r="G243" s="8"/>
      <c r="H243" s="8"/>
      <c r="I243" s="8"/>
      <c r="J243" s="21"/>
      <c r="K243" s="21"/>
      <c r="L243" s="21"/>
      <c r="M243" s="19"/>
      <c r="N243" s="21"/>
      <c r="O243" s="19"/>
      <c r="P243" s="21"/>
    </row>
    <row r="244" ht="20" customHeight="1" spans="1:16">
      <c r="A244" s="22"/>
      <c r="B244" s="22"/>
      <c r="C244" s="23"/>
      <c r="D244" s="24"/>
      <c r="E244" s="24"/>
      <c r="F244" s="24"/>
      <c r="G244" s="5"/>
      <c r="H244" s="5"/>
      <c r="I244" s="5"/>
      <c r="J244" s="24"/>
      <c r="K244" s="24"/>
      <c r="L244" s="24"/>
      <c r="M244" s="22"/>
      <c r="N244" s="24"/>
      <c r="O244" s="22"/>
      <c r="P244" s="24"/>
    </row>
    <row r="245" ht="20" customHeight="1" spans="1:16">
      <c r="A245" s="19"/>
      <c r="B245" s="19"/>
      <c r="C245" s="20"/>
      <c r="D245" s="21"/>
      <c r="E245" s="21"/>
      <c r="F245" s="21"/>
      <c r="G245" s="8"/>
      <c r="H245" s="8"/>
      <c r="I245" s="8"/>
      <c r="J245" s="21"/>
      <c r="K245" s="21"/>
      <c r="L245" s="21"/>
      <c r="M245" s="19"/>
      <c r="N245" s="21"/>
      <c r="O245" s="19"/>
      <c r="P245" s="21"/>
    </row>
    <row r="246" ht="20" customHeight="1" spans="1:16">
      <c r="A246" s="22"/>
      <c r="B246" s="22"/>
      <c r="C246" s="23"/>
      <c r="D246" s="24"/>
      <c r="E246" s="24"/>
      <c r="F246" s="24"/>
      <c r="G246" s="5"/>
      <c r="H246" s="5"/>
      <c r="I246" s="5"/>
      <c r="J246" s="24"/>
      <c r="K246" s="24"/>
      <c r="L246" s="24"/>
      <c r="M246" s="22"/>
      <c r="N246" s="24"/>
      <c r="O246" s="22"/>
      <c r="P246" s="24"/>
    </row>
    <row r="247" ht="20" customHeight="1" spans="1:16">
      <c r="A247" s="19"/>
      <c r="B247" s="19"/>
      <c r="C247" s="20"/>
      <c r="D247" s="21"/>
      <c r="E247" s="21"/>
      <c r="F247" s="21"/>
      <c r="G247" s="8"/>
      <c r="H247" s="8"/>
      <c r="I247" s="8"/>
      <c r="J247" s="21"/>
      <c r="K247" s="21"/>
      <c r="L247" s="21"/>
      <c r="M247" s="19"/>
      <c r="N247" s="21"/>
      <c r="O247" s="19"/>
      <c r="P247" s="21"/>
    </row>
    <row r="248" ht="20" customHeight="1" spans="1:16">
      <c r="A248" s="22"/>
      <c r="B248" s="22"/>
      <c r="C248" s="23"/>
      <c r="D248" s="24"/>
      <c r="E248" s="24"/>
      <c r="F248" s="24"/>
      <c r="G248" s="5"/>
      <c r="H248" s="5"/>
      <c r="I248" s="5"/>
      <c r="J248" s="24"/>
      <c r="K248" s="24"/>
      <c r="L248" s="24"/>
      <c r="M248" s="22"/>
      <c r="N248" s="24"/>
      <c r="O248" s="22"/>
      <c r="P248" s="24"/>
    </row>
    <row r="249" ht="20" customHeight="1" spans="1:16">
      <c r="A249" s="19"/>
      <c r="B249" s="19"/>
      <c r="C249" s="20"/>
      <c r="D249" s="21"/>
      <c r="E249" s="21"/>
      <c r="F249" s="21"/>
      <c r="G249" s="8"/>
      <c r="H249" s="8"/>
      <c r="I249" s="8"/>
      <c r="J249" s="21"/>
      <c r="K249" s="21"/>
      <c r="L249" s="21"/>
      <c r="M249" s="19"/>
      <c r="N249" s="21"/>
      <c r="O249" s="19"/>
      <c r="P249" s="21"/>
    </row>
    <row r="250" ht="20" customHeight="1" spans="1:16">
      <c r="A250" s="22"/>
      <c r="B250" s="22"/>
      <c r="C250" s="23"/>
      <c r="D250" s="24"/>
      <c r="E250" s="24"/>
      <c r="F250" s="24"/>
      <c r="G250" s="5"/>
      <c r="H250" s="5"/>
      <c r="I250" s="5"/>
      <c r="J250" s="24"/>
      <c r="K250" s="24"/>
      <c r="L250" s="24"/>
      <c r="M250" s="22"/>
      <c r="N250" s="24"/>
      <c r="O250" s="22"/>
      <c r="P250" s="24"/>
    </row>
    <row r="251" ht="20" customHeight="1" spans="1:16">
      <c r="A251" s="19"/>
      <c r="B251" s="19"/>
      <c r="C251" s="20"/>
      <c r="D251" s="21"/>
      <c r="E251" s="21"/>
      <c r="F251" s="21"/>
      <c r="G251" s="8"/>
      <c r="H251" s="8"/>
      <c r="I251" s="8"/>
      <c r="J251" s="21"/>
      <c r="K251" s="21"/>
      <c r="L251" s="21"/>
      <c r="M251" s="19"/>
      <c r="N251" s="21"/>
      <c r="O251" s="19"/>
      <c r="P251" s="21"/>
    </row>
    <row r="252" ht="20" customHeight="1" spans="1:16">
      <c r="A252" s="22"/>
      <c r="B252" s="22"/>
      <c r="C252" s="23"/>
      <c r="D252" s="24"/>
      <c r="E252" s="24"/>
      <c r="F252" s="24"/>
      <c r="G252" s="5"/>
      <c r="H252" s="5"/>
      <c r="I252" s="5"/>
      <c r="J252" s="24"/>
      <c r="K252" s="24"/>
      <c r="L252" s="24"/>
      <c r="M252" s="22"/>
      <c r="N252" s="24"/>
      <c r="O252" s="22"/>
      <c r="P252" s="24"/>
    </row>
    <row r="253" ht="20" customHeight="1" spans="1:16">
      <c r="A253" s="19"/>
      <c r="B253" s="19"/>
      <c r="C253" s="20"/>
      <c r="D253" s="21"/>
      <c r="E253" s="21"/>
      <c r="F253" s="21"/>
      <c r="G253" s="8"/>
      <c r="H253" s="8"/>
      <c r="I253" s="8"/>
      <c r="J253" s="21"/>
      <c r="K253" s="21"/>
      <c r="L253" s="21"/>
      <c r="M253" s="19"/>
      <c r="N253" s="21"/>
      <c r="O253" s="19"/>
      <c r="P253" s="21"/>
    </row>
    <row r="254" ht="20" customHeight="1" spans="1:16">
      <c r="A254" s="22"/>
      <c r="B254" s="22"/>
      <c r="C254" s="23"/>
      <c r="D254" s="24"/>
      <c r="E254" s="24"/>
      <c r="F254" s="24"/>
      <c r="G254" s="5"/>
      <c r="H254" s="5"/>
      <c r="I254" s="5"/>
      <c r="J254" s="24"/>
      <c r="K254" s="24"/>
      <c r="L254" s="24"/>
      <c r="M254" s="22"/>
      <c r="N254" s="24"/>
      <c r="O254" s="22"/>
      <c r="P254" s="24"/>
    </row>
    <row r="255" ht="20" customHeight="1" spans="1:16">
      <c r="A255" s="19"/>
      <c r="B255" s="19"/>
      <c r="C255" s="20"/>
      <c r="D255" s="21"/>
      <c r="E255" s="21"/>
      <c r="F255" s="21"/>
      <c r="G255" s="8"/>
      <c r="H255" s="8"/>
      <c r="I255" s="8"/>
      <c r="J255" s="21"/>
      <c r="K255" s="21"/>
      <c r="L255" s="21"/>
      <c r="M255" s="19"/>
      <c r="N255" s="21"/>
      <c r="O255" s="19"/>
      <c r="P255" s="21"/>
    </row>
    <row r="256" ht="20" customHeight="1" spans="1:16">
      <c r="A256" s="22"/>
      <c r="B256" s="22"/>
      <c r="C256" s="23"/>
      <c r="D256" s="24"/>
      <c r="E256" s="24"/>
      <c r="F256" s="24"/>
      <c r="G256" s="5"/>
      <c r="H256" s="5"/>
      <c r="I256" s="5"/>
      <c r="J256" s="24"/>
      <c r="K256" s="24"/>
      <c r="L256" s="24"/>
      <c r="M256" s="22"/>
      <c r="N256" s="24"/>
      <c r="O256" s="22"/>
      <c r="P256" s="24"/>
    </row>
    <row r="257" ht="20" customHeight="1" spans="1:16">
      <c r="A257" s="19"/>
      <c r="B257" s="19"/>
      <c r="C257" s="20"/>
      <c r="D257" s="21"/>
      <c r="E257" s="21"/>
      <c r="F257" s="21"/>
      <c r="G257" s="8"/>
      <c r="H257" s="8"/>
      <c r="I257" s="8"/>
      <c r="J257" s="21"/>
      <c r="K257" s="21"/>
      <c r="L257" s="21"/>
      <c r="M257" s="19"/>
      <c r="N257" s="21"/>
      <c r="O257" s="19"/>
      <c r="P257" s="21"/>
    </row>
    <row r="258" ht="20" customHeight="1" spans="1:16">
      <c r="A258" s="22"/>
      <c r="B258" s="22"/>
      <c r="C258" s="23"/>
      <c r="D258" s="24"/>
      <c r="E258" s="24"/>
      <c r="F258" s="24"/>
      <c r="G258" s="5"/>
      <c r="H258" s="5"/>
      <c r="I258" s="5"/>
      <c r="J258" s="24"/>
      <c r="K258" s="24"/>
      <c r="L258" s="24"/>
      <c r="M258" s="22"/>
      <c r="N258" s="24"/>
      <c r="O258" s="22"/>
      <c r="P258" s="24"/>
    </row>
    <row r="259" ht="20" customHeight="1" spans="1:16">
      <c r="A259" s="19"/>
      <c r="B259" s="19"/>
      <c r="C259" s="20"/>
      <c r="D259" s="21"/>
      <c r="E259" s="21"/>
      <c r="F259" s="21"/>
      <c r="G259" s="8"/>
      <c r="H259" s="8"/>
      <c r="I259" s="8"/>
      <c r="J259" s="21"/>
      <c r="K259" s="21"/>
      <c r="L259" s="21"/>
      <c r="M259" s="19"/>
      <c r="N259" s="21"/>
      <c r="O259" s="19"/>
      <c r="P259" s="21"/>
    </row>
    <row r="260" ht="20" customHeight="1" spans="1:16">
      <c r="A260" s="22"/>
      <c r="B260" s="22"/>
      <c r="C260" s="23"/>
      <c r="D260" s="24"/>
      <c r="E260" s="24"/>
      <c r="F260" s="24"/>
      <c r="G260" s="5"/>
      <c r="H260" s="5"/>
      <c r="I260" s="5"/>
      <c r="J260" s="24"/>
      <c r="K260" s="24"/>
      <c r="L260" s="24"/>
      <c r="M260" s="22"/>
      <c r="N260" s="24"/>
      <c r="O260" s="22"/>
      <c r="P260" s="24"/>
    </row>
    <row r="261" ht="20" customHeight="1" spans="1:16">
      <c r="A261" s="19"/>
      <c r="B261" s="19"/>
      <c r="C261" s="20"/>
      <c r="D261" s="21"/>
      <c r="E261" s="21"/>
      <c r="F261" s="21"/>
      <c r="G261" s="8"/>
      <c r="H261" s="8"/>
      <c r="I261" s="8"/>
      <c r="J261" s="21"/>
      <c r="K261" s="21"/>
      <c r="L261" s="21"/>
      <c r="M261" s="19"/>
      <c r="N261" s="21"/>
      <c r="O261" s="19"/>
      <c r="P261" s="21"/>
    </row>
    <row r="262" ht="20" customHeight="1" spans="1:16">
      <c r="A262" s="22"/>
      <c r="B262" s="22"/>
      <c r="C262" s="23"/>
      <c r="D262" s="24"/>
      <c r="E262" s="24"/>
      <c r="F262" s="24"/>
      <c r="G262" s="5"/>
      <c r="H262" s="5"/>
      <c r="I262" s="5"/>
      <c r="J262" s="24"/>
      <c r="K262" s="24"/>
      <c r="L262" s="24"/>
      <c r="M262" s="22"/>
      <c r="N262" s="24"/>
      <c r="O262" s="22"/>
      <c r="P262" s="24"/>
    </row>
    <row r="263" ht="20" customHeight="1" spans="1:16">
      <c r="A263" s="19"/>
      <c r="B263" s="19"/>
      <c r="C263" s="20"/>
      <c r="D263" s="21"/>
      <c r="E263" s="21"/>
      <c r="F263" s="21"/>
      <c r="G263" s="8"/>
      <c r="H263" s="8"/>
      <c r="I263" s="8"/>
      <c r="J263" s="21"/>
      <c r="K263" s="21"/>
      <c r="L263" s="21"/>
      <c r="M263" s="19"/>
      <c r="N263" s="21"/>
      <c r="O263" s="19"/>
      <c r="P263" s="21"/>
    </row>
    <row r="264" ht="20" customHeight="1" spans="1:16">
      <c r="A264" s="22"/>
      <c r="B264" s="22"/>
      <c r="C264" s="23"/>
      <c r="D264" s="24"/>
      <c r="E264" s="24"/>
      <c r="F264" s="24"/>
      <c r="G264" s="5"/>
      <c r="H264" s="5"/>
      <c r="I264" s="5"/>
      <c r="J264" s="24"/>
      <c r="K264" s="24"/>
      <c r="L264" s="24"/>
      <c r="M264" s="22"/>
      <c r="N264" s="24"/>
      <c r="O264" s="22"/>
      <c r="P264" s="24"/>
    </row>
    <row r="265" ht="20" customHeight="1" spans="1:16">
      <c r="A265" s="19"/>
      <c r="B265" s="19"/>
      <c r="C265" s="20"/>
      <c r="D265" s="21"/>
      <c r="E265" s="21"/>
      <c r="F265" s="21"/>
      <c r="G265" s="8"/>
      <c r="H265" s="8"/>
      <c r="I265" s="8"/>
      <c r="J265" s="21"/>
      <c r="K265" s="21"/>
      <c r="L265" s="21"/>
      <c r="M265" s="19"/>
      <c r="N265" s="21"/>
      <c r="O265" s="19"/>
      <c r="P265" s="21"/>
    </row>
    <row r="266" ht="20" customHeight="1" spans="1:16">
      <c r="A266" s="22"/>
      <c r="B266" s="22"/>
      <c r="C266" s="23"/>
      <c r="D266" s="24"/>
      <c r="E266" s="24"/>
      <c r="F266" s="24"/>
      <c r="G266" s="5"/>
      <c r="H266" s="5"/>
      <c r="I266" s="5"/>
      <c r="J266" s="24"/>
      <c r="K266" s="24"/>
      <c r="L266" s="24"/>
      <c r="M266" s="22"/>
      <c r="N266" s="24"/>
      <c r="O266" s="22"/>
      <c r="P266" s="24"/>
    </row>
    <row r="267" ht="20" customHeight="1" spans="1:16">
      <c r="A267" s="19"/>
      <c r="B267" s="19"/>
      <c r="C267" s="20"/>
      <c r="D267" s="21"/>
      <c r="E267" s="21"/>
      <c r="F267" s="21"/>
      <c r="G267" s="8"/>
      <c r="H267" s="8"/>
      <c r="I267" s="8"/>
      <c r="J267" s="21"/>
      <c r="K267" s="21"/>
      <c r="L267" s="21"/>
      <c r="M267" s="19"/>
      <c r="N267" s="21"/>
      <c r="O267" s="19"/>
      <c r="P267" s="21"/>
    </row>
    <row r="268" ht="20" customHeight="1" spans="1:16">
      <c r="A268" s="22"/>
      <c r="B268" s="22"/>
      <c r="C268" s="23"/>
      <c r="D268" s="24"/>
      <c r="E268" s="24"/>
      <c r="F268" s="24"/>
      <c r="G268" s="5"/>
      <c r="H268" s="5"/>
      <c r="I268" s="5"/>
      <c r="J268" s="24"/>
      <c r="K268" s="24"/>
      <c r="L268" s="24"/>
      <c r="M268" s="22"/>
      <c r="N268" s="24"/>
      <c r="O268" s="22"/>
      <c r="P268" s="24"/>
    </row>
    <row r="269" ht="20" customHeight="1" spans="1:16">
      <c r="A269" s="19"/>
      <c r="B269" s="19"/>
      <c r="C269" s="20"/>
      <c r="D269" s="21"/>
      <c r="E269" s="21"/>
      <c r="F269" s="21"/>
      <c r="G269" s="8"/>
      <c r="H269" s="8"/>
      <c r="I269" s="8"/>
      <c r="J269" s="21"/>
      <c r="K269" s="21"/>
      <c r="L269" s="21"/>
      <c r="M269" s="19"/>
      <c r="N269" s="21"/>
      <c r="O269" s="19"/>
      <c r="P269" s="21"/>
    </row>
    <row r="270" ht="20" customHeight="1" spans="1:16">
      <c r="A270" s="22"/>
      <c r="B270" s="22"/>
      <c r="C270" s="23"/>
      <c r="D270" s="24"/>
      <c r="E270" s="24"/>
      <c r="F270" s="24"/>
      <c r="G270" s="5"/>
      <c r="H270" s="5"/>
      <c r="I270" s="5"/>
      <c r="J270" s="24"/>
      <c r="K270" s="24"/>
      <c r="L270" s="24"/>
      <c r="M270" s="22"/>
      <c r="N270" s="24"/>
      <c r="O270" s="22"/>
      <c r="P270" s="24"/>
    </row>
    <row r="271" ht="20" customHeight="1" spans="1:16">
      <c r="A271" s="19"/>
      <c r="B271" s="19"/>
      <c r="C271" s="20"/>
      <c r="D271" s="21"/>
      <c r="E271" s="21"/>
      <c r="F271" s="21"/>
      <c r="G271" s="8"/>
      <c r="H271" s="8"/>
      <c r="I271" s="8"/>
      <c r="J271" s="21"/>
      <c r="K271" s="21"/>
      <c r="L271" s="21"/>
      <c r="M271" s="19"/>
      <c r="N271" s="21"/>
      <c r="O271" s="19"/>
      <c r="P271" s="21"/>
    </row>
    <row r="272" ht="20" customHeight="1" spans="1:16">
      <c r="A272" s="22"/>
      <c r="B272" s="22"/>
      <c r="C272" s="23"/>
      <c r="D272" s="24"/>
      <c r="E272" s="24"/>
      <c r="F272" s="24"/>
      <c r="G272" s="5"/>
      <c r="H272" s="5"/>
      <c r="I272" s="5"/>
      <c r="J272" s="24"/>
      <c r="K272" s="24"/>
      <c r="L272" s="24"/>
      <c r="M272" s="22"/>
      <c r="N272" s="24"/>
      <c r="O272" s="22"/>
      <c r="P272" s="24"/>
    </row>
    <row r="273" ht="20" customHeight="1" spans="1:16">
      <c r="A273" s="19"/>
      <c r="B273" s="19"/>
      <c r="C273" s="20"/>
      <c r="D273" s="21"/>
      <c r="E273" s="21"/>
      <c r="F273" s="21"/>
      <c r="G273" s="8"/>
      <c r="H273" s="8"/>
      <c r="I273" s="8"/>
      <c r="J273" s="21"/>
      <c r="K273" s="21"/>
      <c r="L273" s="21"/>
      <c r="M273" s="19"/>
      <c r="N273" s="21"/>
      <c r="O273" s="19"/>
      <c r="P273" s="21"/>
    </row>
    <row r="274" ht="20" customHeight="1" spans="1:16">
      <c r="A274" s="22"/>
      <c r="B274" s="22"/>
      <c r="C274" s="23"/>
      <c r="D274" s="24"/>
      <c r="E274" s="24"/>
      <c r="F274" s="24"/>
      <c r="G274" s="5"/>
      <c r="H274" s="5"/>
      <c r="I274" s="5"/>
      <c r="J274" s="24"/>
      <c r="K274" s="24"/>
      <c r="L274" s="24"/>
      <c r="M274" s="22"/>
      <c r="N274" s="24"/>
      <c r="O274" s="22"/>
      <c r="P274" s="24"/>
    </row>
    <row r="275" ht="20" customHeight="1" spans="1:16">
      <c r="A275" s="19"/>
      <c r="B275" s="19"/>
      <c r="C275" s="20"/>
      <c r="D275" s="21"/>
      <c r="E275" s="21"/>
      <c r="F275" s="21"/>
      <c r="G275" s="8"/>
      <c r="H275" s="8"/>
      <c r="I275" s="8"/>
      <c r="J275" s="21"/>
      <c r="K275" s="21"/>
      <c r="L275" s="21"/>
      <c r="M275" s="19"/>
      <c r="N275" s="21"/>
      <c r="O275" s="19"/>
      <c r="P275" s="21"/>
    </row>
    <row r="276" ht="20" customHeight="1" spans="1:16">
      <c r="A276" s="22"/>
      <c r="B276" s="22"/>
      <c r="C276" s="23"/>
      <c r="D276" s="24"/>
      <c r="E276" s="24"/>
      <c r="F276" s="24"/>
      <c r="G276" s="5"/>
      <c r="H276" s="5"/>
      <c r="I276" s="5"/>
      <c r="J276" s="24"/>
      <c r="K276" s="24"/>
      <c r="L276" s="24"/>
      <c r="M276" s="22"/>
      <c r="N276" s="24"/>
      <c r="O276" s="22"/>
      <c r="P276" s="24"/>
    </row>
    <row r="277" ht="20" customHeight="1" spans="1:16">
      <c r="A277" s="19"/>
      <c r="B277" s="19"/>
      <c r="C277" s="20"/>
      <c r="D277" s="21"/>
      <c r="E277" s="21"/>
      <c r="F277" s="21"/>
      <c r="G277" s="8"/>
      <c r="H277" s="8"/>
      <c r="I277" s="8"/>
      <c r="J277" s="21"/>
      <c r="K277" s="21"/>
      <c r="L277" s="21"/>
      <c r="M277" s="19"/>
      <c r="N277" s="21"/>
      <c r="O277" s="19"/>
      <c r="P277" s="21"/>
    </row>
    <row r="278" ht="20" customHeight="1" spans="1:16">
      <c r="A278" s="22"/>
      <c r="B278" s="22"/>
      <c r="C278" s="23"/>
      <c r="D278" s="24"/>
      <c r="E278" s="24"/>
      <c r="F278" s="24"/>
      <c r="G278" s="5"/>
      <c r="H278" s="5"/>
      <c r="I278" s="5"/>
      <c r="J278" s="24"/>
      <c r="K278" s="24"/>
      <c r="L278" s="24"/>
      <c r="M278" s="22"/>
      <c r="N278" s="24"/>
      <c r="O278" s="22"/>
      <c r="P278" s="24"/>
    </row>
    <row r="279" ht="20" customHeight="1" spans="1:16">
      <c r="A279" s="19"/>
      <c r="B279" s="19"/>
      <c r="C279" s="20"/>
      <c r="D279" s="21"/>
      <c r="E279" s="21"/>
      <c r="F279" s="21"/>
      <c r="G279" s="8"/>
      <c r="H279" s="8"/>
      <c r="I279" s="8"/>
      <c r="J279" s="21"/>
      <c r="K279" s="21"/>
      <c r="L279" s="21"/>
      <c r="M279" s="19"/>
      <c r="N279" s="21"/>
      <c r="O279" s="19"/>
      <c r="P279" s="21"/>
    </row>
    <row r="280" ht="20" customHeight="1" spans="1:16">
      <c r="A280" s="22"/>
      <c r="B280" s="22"/>
      <c r="C280" s="23"/>
      <c r="D280" s="24"/>
      <c r="E280" s="24"/>
      <c r="F280" s="24"/>
      <c r="G280" s="5"/>
      <c r="H280" s="5"/>
      <c r="I280" s="5"/>
      <c r="J280" s="24"/>
      <c r="K280" s="24"/>
      <c r="L280" s="24"/>
      <c r="M280" s="22"/>
      <c r="N280" s="24"/>
      <c r="O280" s="22"/>
      <c r="P280" s="24"/>
    </row>
    <row r="281" ht="20" customHeight="1" spans="1:16">
      <c r="A281" s="19"/>
      <c r="B281" s="19"/>
      <c r="C281" s="20"/>
      <c r="D281" s="21"/>
      <c r="E281" s="21"/>
      <c r="F281" s="21"/>
      <c r="G281" s="8"/>
      <c r="H281" s="8"/>
      <c r="I281" s="8"/>
      <c r="J281" s="21"/>
      <c r="K281" s="21"/>
      <c r="L281" s="21"/>
      <c r="M281" s="19"/>
      <c r="N281" s="21"/>
      <c r="O281" s="19"/>
      <c r="P281" s="21"/>
    </row>
    <row r="282" ht="20" customHeight="1" spans="1:16">
      <c r="A282" s="22"/>
      <c r="B282" s="22"/>
      <c r="C282" s="23"/>
      <c r="D282" s="24"/>
      <c r="E282" s="24"/>
      <c r="F282" s="24"/>
      <c r="G282" s="5"/>
      <c r="H282" s="5"/>
      <c r="I282" s="5"/>
      <c r="J282" s="24"/>
      <c r="K282" s="24"/>
      <c r="L282" s="24"/>
      <c r="M282" s="22"/>
      <c r="N282" s="24"/>
      <c r="O282" s="22"/>
      <c r="P282" s="24"/>
    </row>
    <row r="283" ht="20" customHeight="1" spans="1:16">
      <c r="A283" s="19"/>
      <c r="B283" s="19"/>
      <c r="C283" s="20"/>
      <c r="D283" s="21"/>
      <c r="E283" s="21"/>
      <c r="F283" s="21"/>
      <c r="G283" s="8"/>
      <c r="H283" s="8"/>
      <c r="I283" s="8"/>
      <c r="J283" s="21"/>
      <c r="K283" s="21"/>
      <c r="L283" s="21"/>
      <c r="M283" s="19"/>
      <c r="N283" s="21"/>
      <c r="O283" s="19"/>
      <c r="P283" s="21"/>
    </row>
    <row r="284" ht="20" customHeight="1" spans="1:16">
      <c r="A284" s="22"/>
      <c r="B284" s="22"/>
      <c r="C284" s="23"/>
      <c r="D284" s="24"/>
      <c r="E284" s="24"/>
      <c r="F284" s="24"/>
      <c r="G284" s="5"/>
      <c r="H284" s="5"/>
      <c r="I284" s="5"/>
      <c r="J284" s="24"/>
      <c r="K284" s="24"/>
      <c r="L284" s="24"/>
      <c r="M284" s="22"/>
      <c r="N284" s="24"/>
      <c r="O284" s="22"/>
      <c r="P284" s="24"/>
    </row>
    <row r="285" ht="20" customHeight="1" spans="1:16">
      <c r="A285" s="19"/>
      <c r="B285" s="19"/>
      <c r="C285" s="20"/>
      <c r="D285" s="21"/>
      <c r="E285" s="21"/>
      <c r="F285" s="21"/>
      <c r="G285" s="8"/>
      <c r="H285" s="8"/>
      <c r="I285" s="8"/>
      <c r="J285" s="21"/>
      <c r="K285" s="21"/>
      <c r="L285" s="21"/>
      <c r="M285" s="19"/>
      <c r="N285" s="21"/>
      <c r="O285" s="19"/>
      <c r="P285" s="21"/>
    </row>
    <row r="286" ht="20" customHeight="1" spans="1:16">
      <c r="A286" s="22"/>
      <c r="B286" s="22"/>
      <c r="C286" s="23"/>
      <c r="D286" s="24"/>
      <c r="E286" s="24"/>
      <c r="F286" s="24"/>
      <c r="G286" s="5"/>
      <c r="H286" s="5"/>
      <c r="I286" s="5"/>
      <c r="J286" s="24"/>
      <c r="K286" s="24"/>
      <c r="L286" s="24"/>
      <c r="M286" s="22"/>
      <c r="N286" s="24"/>
      <c r="O286" s="22"/>
      <c r="P286" s="24"/>
    </row>
    <row r="287" ht="20" customHeight="1" spans="1:16">
      <c r="A287" s="19"/>
      <c r="B287" s="19"/>
      <c r="C287" s="20"/>
      <c r="D287" s="21"/>
      <c r="E287" s="21"/>
      <c r="F287" s="21"/>
      <c r="G287" s="8"/>
      <c r="H287" s="8"/>
      <c r="I287" s="8"/>
      <c r="J287" s="21"/>
      <c r="K287" s="21"/>
      <c r="L287" s="21"/>
      <c r="M287" s="19"/>
      <c r="N287" s="21"/>
      <c r="O287" s="19"/>
      <c r="P287" s="21"/>
    </row>
    <row r="288" ht="20" customHeight="1" spans="1:16">
      <c r="A288" s="22"/>
      <c r="B288" s="22"/>
      <c r="C288" s="23"/>
      <c r="D288" s="24"/>
      <c r="E288" s="24"/>
      <c r="F288" s="24"/>
      <c r="G288" s="5"/>
      <c r="H288" s="5"/>
      <c r="I288" s="5"/>
      <c r="J288" s="24"/>
      <c r="K288" s="24"/>
      <c r="L288" s="24"/>
      <c r="M288" s="22"/>
      <c r="N288" s="24"/>
      <c r="O288" s="22"/>
      <c r="P288" s="24"/>
    </row>
    <row r="289" ht="20" customHeight="1" spans="1:16">
      <c r="A289" s="19"/>
      <c r="B289" s="19"/>
      <c r="C289" s="20"/>
      <c r="D289" s="21"/>
      <c r="E289" s="21"/>
      <c r="F289" s="21"/>
      <c r="G289" s="8"/>
      <c r="H289" s="8"/>
      <c r="I289" s="8"/>
      <c r="J289" s="21"/>
      <c r="K289" s="21"/>
      <c r="L289" s="21"/>
      <c r="M289" s="19"/>
      <c r="N289" s="21"/>
      <c r="O289" s="19"/>
      <c r="P289" s="21"/>
    </row>
    <row r="290" ht="20" customHeight="1" spans="1:16">
      <c r="A290" s="22"/>
      <c r="B290" s="22"/>
      <c r="C290" s="23"/>
      <c r="D290" s="24"/>
      <c r="E290" s="24"/>
      <c r="F290" s="24"/>
      <c r="G290" s="5"/>
      <c r="H290" s="5"/>
      <c r="I290" s="5"/>
      <c r="J290" s="24"/>
      <c r="K290" s="24"/>
      <c r="L290" s="24"/>
      <c r="M290" s="22"/>
      <c r="N290" s="24"/>
      <c r="O290" s="22"/>
      <c r="P290" s="24"/>
    </row>
    <row r="291" ht="20" customHeight="1" spans="1:16">
      <c r="A291" s="19"/>
      <c r="B291" s="19"/>
      <c r="C291" s="20"/>
      <c r="D291" s="21"/>
      <c r="E291" s="21"/>
      <c r="F291" s="21"/>
      <c r="G291" s="8"/>
      <c r="H291" s="8"/>
      <c r="I291" s="8"/>
      <c r="J291" s="21"/>
      <c r="K291" s="21"/>
      <c r="L291" s="21"/>
      <c r="M291" s="19"/>
      <c r="N291" s="21"/>
      <c r="O291" s="19"/>
      <c r="P291" s="21"/>
    </row>
    <row r="292" ht="20" customHeight="1" spans="1:16">
      <c r="A292" s="22"/>
      <c r="B292" s="22"/>
      <c r="C292" s="23"/>
      <c r="D292" s="24"/>
      <c r="E292" s="24"/>
      <c r="F292" s="24"/>
      <c r="G292" s="5"/>
      <c r="H292" s="5"/>
      <c r="I292" s="5"/>
      <c r="J292" s="24"/>
      <c r="K292" s="24"/>
      <c r="L292" s="24"/>
      <c r="M292" s="22"/>
      <c r="N292" s="24"/>
      <c r="O292" s="22"/>
      <c r="P292" s="24"/>
    </row>
    <row r="293" ht="20" customHeight="1" spans="1:16">
      <c r="A293" s="19"/>
      <c r="B293" s="19"/>
      <c r="C293" s="20"/>
      <c r="D293" s="21"/>
      <c r="E293" s="21"/>
      <c r="F293" s="21"/>
      <c r="G293" s="8"/>
      <c r="H293" s="8"/>
      <c r="I293" s="8"/>
      <c r="J293" s="21"/>
      <c r="K293" s="21"/>
      <c r="L293" s="21"/>
      <c r="M293" s="19"/>
      <c r="N293" s="21"/>
      <c r="O293" s="19"/>
      <c r="P293" s="21"/>
    </row>
    <row r="294" ht="20" customHeight="1" spans="1:16">
      <c r="A294" s="22"/>
      <c r="B294" s="22"/>
      <c r="C294" s="23"/>
      <c r="D294" s="24"/>
      <c r="E294" s="24"/>
      <c r="F294" s="24"/>
      <c r="G294" s="5"/>
      <c r="H294" s="5"/>
      <c r="I294" s="5"/>
      <c r="J294" s="24"/>
      <c r="K294" s="24"/>
      <c r="L294" s="24"/>
      <c r="M294" s="22"/>
      <c r="N294" s="24"/>
      <c r="O294" s="22"/>
      <c r="P294" s="24"/>
    </row>
    <row r="295" ht="20" customHeight="1" spans="1:16">
      <c r="A295" s="19"/>
      <c r="B295" s="19"/>
      <c r="C295" s="20"/>
      <c r="D295" s="21"/>
      <c r="E295" s="21"/>
      <c r="F295" s="21"/>
      <c r="G295" s="8"/>
      <c r="H295" s="8"/>
      <c r="I295" s="8"/>
      <c r="J295" s="21"/>
      <c r="K295" s="21"/>
      <c r="L295" s="21"/>
      <c r="M295" s="19"/>
      <c r="N295" s="21"/>
      <c r="O295" s="19"/>
      <c r="P295" s="21"/>
    </row>
    <row r="296" ht="20" customHeight="1" spans="1:16">
      <c r="A296" s="22"/>
      <c r="B296" s="22"/>
      <c r="C296" s="23"/>
      <c r="D296" s="24"/>
      <c r="E296" s="24"/>
      <c r="F296" s="24"/>
      <c r="G296" s="5"/>
      <c r="H296" s="5"/>
      <c r="I296" s="5"/>
      <c r="J296" s="24"/>
      <c r="K296" s="24"/>
      <c r="L296" s="24"/>
      <c r="M296" s="22"/>
      <c r="N296" s="24"/>
      <c r="O296" s="22"/>
      <c r="P296" s="24"/>
    </row>
    <row r="297" ht="20" customHeight="1" spans="1:16">
      <c r="A297" s="19"/>
      <c r="B297" s="19"/>
      <c r="C297" s="20"/>
      <c r="D297" s="21"/>
      <c r="E297" s="21"/>
      <c r="F297" s="21"/>
      <c r="G297" s="8"/>
      <c r="H297" s="8"/>
      <c r="I297" s="8"/>
      <c r="J297" s="21"/>
      <c r="K297" s="21"/>
      <c r="L297" s="21"/>
      <c r="M297" s="19"/>
      <c r="N297" s="21"/>
      <c r="O297" s="19"/>
      <c r="P297" s="21"/>
    </row>
    <row r="298" ht="20" customHeight="1" spans="1:16">
      <c r="A298" s="22"/>
      <c r="B298" s="22"/>
      <c r="C298" s="23"/>
      <c r="D298" s="24"/>
      <c r="E298" s="24"/>
      <c r="F298" s="24"/>
      <c r="G298" s="5"/>
      <c r="H298" s="5"/>
      <c r="I298" s="5"/>
      <c r="J298" s="24"/>
      <c r="K298" s="24"/>
      <c r="L298" s="24"/>
      <c r="M298" s="22"/>
      <c r="N298" s="24"/>
      <c r="O298" s="22"/>
      <c r="P298" s="24"/>
    </row>
    <row r="299" ht="20" customHeight="1" spans="1:16">
      <c r="A299" s="19"/>
      <c r="B299" s="19"/>
      <c r="C299" s="20"/>
      <c r="D299" s="21"/>
      <c r="E299" s="21"/>
      <c r="F299" s="21"/>
      <c r="G299" s="8"/>
      <c r="H299" s="8"/>
      <c r="I299" s="8"/>
      <c r="J299" s="21"/>
      <c r="K299" s="21"/>
      <c r="L299" s="21"/>
      <c r="M299" s="19"/>
      <c r="N299" s="21"/>
      <c r="O299" s="19"/>
      <c r="P299" s="21"/>
    </row>
    <row r="300" ht="20" customHeight="1" spans="1:16">
      <c r="A300" s="22"/>
      <c r="B300" s="22"/>
      <c r="C300" s="23"/>
      <c r="D300" s="24"/>
      <c r="E300" s="24"/>
      <c r="F300" s="24"/>
      <c r="G300" s="5"/>
      <c r="H300" s="5"/>
      <c r="I300" s="5"/>
      <c r="J300" s="24"/>
      <c r="K300" s="24"/>
      <c r="L300" s="24"/>
      <c r="M300" s="22"/>
      <c r="N300" s="24"/>
      <c r="O300" s="22"/>
      <c r="P300" s="24"/>
    </row>
    <row r="301" ht="20" customHeight="1" spans="1:16">
      <c r="A301" s="19"/>
      <c r="B301" s="19"/>
      <c r="C301" s="20"/>
      <c r="D301" s="21"/>
      <c r="E301" s="21"/>
      <c r="F301" s="21"/>
      <c r="G301" s="8"/>
      <c r="H301" s="8"/>
      <c r="I301" s="8"/>
      <c r="J301" s="21"/>
      <c r="K301" s="21"/>
      <c r="L301" s="21"/>
      <c r="M301" s="19"/>
      <c r="N301" s="21"/>
      <c r="O301" s="19"/>
      <c r="P301" s="21"/>
    </row>
    <row r="302" ht="20" customHeight="1" spans="1:16">
      <c r="A302" s="22"/>
      <c r="B302" s="22"/>
      <c r="C302" s="23"/>
      <c r="D302" s="24"/>
      <c r="E302" s="24"/>
      <c r="F302" s="24"/>
      <c r="G302" s="5"/>
      <c r="H302" s="5"/>
      <c r="I302" s="5"/>
      <c r="J302" s="24"/>
      <c r="K302" s="24"/>
      <c r="L302" s="24"/>
      <c r="M302" s="22"/>
      <c r="N302" s="24"/>
      <c r="O302" s="22"/>
      <c r="P302" s="24"/>
    </row>
    <row r="303" ht="20" customHeight="1" spans="1:16">
      <c r="A303" s="19"/>
      <c r="B303" s="19"/>
      <c r="C303" s="20"/>
      <c r="D303" s="21"/>
      <c r="E303" s="21"/>
      <c r="F303" s="21"/>
      <c r="G303" s="8"/>
      <c r="H303" s="8"/>
      <c r="I303" s="8"/>
      <c r="J303" s="21"/>
      <c r="K303" s="21"/>
      <c r="L303" s="21"/>
      <c r="M303" s="19"/>
      <c r="N303" s="21"/>
      <c r="O303" s="19"/>
      <c r="P303" s="21"/>
    </row>
    <row r="304" ht="20" customHeight="1" spans="1:16">
      <c r="A304" s="22"/>
      <c r="B304" s="22"/>
      <c r="C304" s="23"/>
      <c r="D304" s="24"/>
      <c r="E304" s="24"/>
      <c r="F304" s="24"/>
      <c r="G304" s="5"/>
      <c r="H304" s="5"/>
      <c r="I304" s="5"/>
      <c r="J304" s="24"/>
      <c r="K304" s="24"/>
      <c r="L304" s="24"/>
      <c r="M304" s="22"/>
      <c r="N304" s="24"/>
      <c r="O304" s="22"/>
      <c r="P304" s="24"/>
    </row>
    <row r="305" ht="20" customHeight="1" spans="1:16">
      <c r="A305" s="19"/>
      <c r="B305" s="19"/>
      <c r="C305" s="20"/>
      <c r="D305" s="21"/>
      <c r="E305" s="21"/>
      <c r="F305" s="21"/>
      <c r="G305" s="8"/>
      <c r="H305" s="8"/>
      <c r="I305" s="8"/>
      <c r="J305" s="21"/>
      <c r="K305" s="21"/>
      <c r="L305" s="21"/>
      <c r="M305" s="19"/>
      <c r="N305" s="21"/>
      <c r="O305" s="19"/>
      <c r="P305" s="21"/>
    </row>
    <row r="306" ht="20" customHeight="1" spans="1:16">
      <c r="A306" s="22"/>
      <c r="B306" s="22"/>
      <c r="C306" s="23"/>
      <c r="D306" s="24"/>
      <c r="E306" s="24"/>
      <c r="F306" s="24"/>
      <c r="G306" s="5"/>
      <c r="H306" s="5"/>
      <c r="I306" s="5"/>
      <c r="J306" s="24"/>
      <c r="K306" s="24"/>
      <c r="L306" s="24"/>
      <c r="M306" s="22"/>
      <c r="N306" s="24"/>
      <c r="O306" s="22"/>
      <c r="P306" s="24"/>
    </row>
    <row r="307" ht="20" customHeight="1" spans="1:16">
      <c r="A307" s="19"/>
      <c r="B307" s="19"/>
      <c r="C307" s="20"/>
      <c r="D307" s="21"/>
      <c r="E307" s="21"/>
      <c r="F307" s="21"/>
      <c r="G307" s="8"/>
      <c r="H307" s="8"/>
      <c r="I307" s="8"/>
      <c r="J307" s="21"/>
      <c r="K307" s="21"/>
      <c r="L307" s="21"/>
      <c r="M307" s="19"/>
      <c r="N307" s="21"/>
      <c r="O307" s="19"/>
      <c r="P307" s="21"/>
    </row>
    <row r="308" ht="20" customHeight="1" spans="1:16">
      <c r="A308" s="22"/>
      <c r="B308" s="22"/>
      <c r="C308" s="23"/>
      <c r="D308" s="24"/>
      <c r="E308" s="24"/>
      <c r="F308" s="24"/>
      <c r="G308" s="5"/>
      <c r="H308" s="5"/>
      <c r="I308" s="5"/>
      <c r="J308" s="24"/>
      <c r="K308" s="24"/>
      <c r="L308" s="24"/>
      <c r="M308" s="22"/>
      <c r="N308" s="24"/>
      <c r="O308" s="22"/>
      <c r="P308" s="24"/>
    </row>
    <row r="309" ht="20" customHeight="1" spans="1:16">
      <c r="A309" s="19"/>
      <c r="B309" s="19"/>
      <c r="C309" s="20"/>
      <c r="D309" s="21"/>
      <c r="E309" s="21"/>
      <c r="F309" s="21"/>
      <c r="G309" s="8"/>
      <c r="H309" s="8"/>
      <c r="I309" s="8"/>
      <c r="J309" s="21"/>
      <c r="K309" s="21"/>
      <c r="L309" s="21"/>
      <c r="M309" s="19"/>
      <c r="N309" s="21"/>
      <c r="O309" s="19"/>
      <c r="P309" s="21"/>
    </row>
    <row r="310" ht="20" customHeight="1" spans="1:16">
      <c r="A310" s="22"/>
      <c r="B310" s="22"/>
      <c r="C310" s="23"/>
      <c r="D310" s="24"/>
      <c r="E310" s="24"/>
      <c r="F310" s="24"/>
      <c r="G310" s="5"/>
      <c r="H310" s="5"/>
      <c r="I310" s="5"/>
      <c r="J310" s="24"/>
      <c r="K310" s="24"/>
      <c r="L310" s="24"/>
      <c r="M310" s="22"/>
      <c r="N310" s="24"/>
      <c r="O310" s="22"/>
      <c r="P310" s="24"/>
    </row>
    <row r="311" ht="20" customHeight="1" spans="1:16">
      <c r="A311" s="19"/>
      <c r="B311" s="19"/>
      <c r="C311" s="20"/>
      <c r="D311" s="21"/>
      <c r="E311" s="21"/>
      <c r="F311" s="21"/>
      <c r="G311" s="8"/>
      <c r="H311" s="8"/>
      <c r="I311" s="8"/>
      <c r="J311" s="21"/>
      <c r="K311" s="21"/>
      <c r="L311" s="21"/>
      <c r="M311" s="19"/>
      <c r="N311" s="21"/>
      <c r="O311" s="19"/>
      <c r="P311" s="21"/>
    </row>
    <row r="312" ht="20" customHeight="1" spans="1:16">
      <c r="A312" s="22"/>
      <c r="B312" s="22"/>
      <c r="C312" s="23"/>
      <c r="D312" s="24"/>
      <c r="E312" s="24"/>
      <c r="F312" s="24"/>
      <c r="G312" s="5"/>
      <c r="H312" s="5"/>
      <c r="I312" s="5"/>
      <c r="J312" s="24"/>
      <c r="K312" s="24"/>
      <c r="L312" s="24"/>
      <c r="M312" s="22"/>
      <c r="N312" s="24"/>
      <c r="O312" s="22"/>
      <c r="P312" s="24"/>
    </row>
    <row r="313" ht="20" customHeight="1" spans="1:16">
      <c r="A313" s="19"/>
      <c r="B313" s="19"/>
      <c r="C313" s="20"/>
      <c r="D313" s="21"/>
      <c r="E313" s="21"/>
      <c r="F313" s="21"/>
      <c r="G313" s="8"/>
      <c r="H313" s="8"/>
      <c r="I313" s="8"/>
      <c r="J313" s="21"/>
      <c r="K313" s="21"/>
      <c r="L313" s="21"/>
      <c r="M313" s="19"/>
      <c r="N313" s="21"/>
      <c r="O313" s="19"/>
      <c r="P313" s="21"/>
    </row>
    <row r="314" ht="20" customHeight="1" spans="1:16">
      <c r="A314" s="22"/>
      <c r="B314" s="22"/>
      <c r="C314" s="23"/>
      <c r="D314" s="24"/>
      <c r="E314" s="24"/>
      <c r="F314" s="24"/>
      <c r="G314" s="5"/>
      <c r="H314" s="5"/>
      <c r="I314" s="5"/>
      <c r="J314" s="24"/>
      <c r="K314" s="24"/>
      <c r="L314" s="24"/>
      <c r="M314" s="22"/>
      <c r="N314" s="24"/>
      <c r="O314" s="22"/>
      <c r="P314" s="24"/>
    </row>
    <row r="315" ht="20" customHeight="1" spans="1:16">
      <c r="A315" s="19"/>
      <c r="B315" s="19"/>
      <c r="C315" s="20"/>
      <c r="D315" s="21"/>
      <c r="E315" s="21"/>
      <c r="F315" s="21"/>
      <c r="G315" s="8"/>
      <c r="H315" s="8"/>
      <c r="I315" s="8"/>
      <c r="J315" s="21"/>
      <c r="K315" s="21"/>
      <c r="L315" s="21"/>
      <c r="M315" s="19"/>
      <c r="N315" s="21"/>
      <c r="O315" s="19"/>
      <c r="P315" s="21"/>
    </row>
    <row r="316" ht="20" customHeight="1" spans="1:16">
      <c r="A316" s="22"/>
      <c r="B316" s="22"/>
      <c r="C316" s="23"/>
      <c r="D316" s="24"/>
      <c r="E316" s="24"/>
      <c r="F316" s="24"/>
      <c r="G316" s="5"/>
      <c r="H316" s="5"/>
      <c r="I316" s="5"/>
      <c r="J316" s="24"/>
      <c r="K316" s="24"/>
      <c r="L316" s="24"/>
      <c r="M316" s="22"/>
      <c r="N316" s="24"/>
      <c r="O316" s="22"/>
      <c r="P316" s="24"/>
    </row>
    <row r="317" ht="20" customHeight="1" spans="1:16">
      <c r="A317" s="19"/>
      <c r="B317" s="19"/>
      <c r="C317" s="20"/>
      <c r="D317" s="21"/>
      <c r="E317" s="21"/>
      <c r="F317" s="21"/>
      <c r="G317" s="8"/>
      <c r="H317" s="8"/>
      <c r="I317" s="8"/>
      <c r="J317" s="21"/>
      <c r="K317" s="21"/>
      <c r="L317" s="21"/>
      <c r="M317" s="19"/>
      <c r="N317" s="21"/>
      <c r="O317" s="19"/>
      <c r="P317" s="21"/>
    </row>
    <row r="318" ht="20" customHeight="1" spans="1:16">
      <c r="A318" s="22"/>
      <c r="B318" s="22"/>
      <c r="C318" s="23"/>
      <c r="D318" s="24"/>
      <c r="E318" s="24"/>
      <c r="F318" s="24"/>
      <c r="G318" s="5"/>
      <c r="H318" s="5"/>
      <c r="I318" s="5"/>
      <c r="J318" s="24"/>
      <c r="K318" s="24"/>
      <c r="L318" s="24"/>
      <c r="M318" s="22"/>
      <c r="N318" s="24"/>
      <c r="O318" s="22"/>
      <c r="P318" s="24"/>
    </row>
    <row r="319" ht="20" customHeight="1" spans="1:16">
      <c r="A319" s="19"/>
      <c r="B319" s="19"/>
      <c r="C319" s="20"/>
      <c r="D319" s="21"/>
      <c r="E319" s="21"/>
      <c r="F319" s="21"/>
      <c r="G319" s="8"/>
      <c r="H319" s="8"/>
      <c r="I319" s="8"/>
      <c r="J319" s="21"/>
      <c r="K319" s="21"/>
      <c r="L319" s="21"/>
      <c r="M319" s="19"/>
      <c r="N319" s="21"/>
      <c r="O319" s="19"/>
      <c r="P319" s="21"/>
    </row>
    <row r="320" ht="20" customHeight="1" spans="1:16">
      <c r="A320" s="22"/>
      <c r="B320" s="22"/>
      <c r="C320" s="23"/>
      <c r="D320" s="24"/>
      <c r="E320" s="24"/>
      <c r="F320" s="24"/>
      <c r="G320" s="5"/>
      <c r="H320" s="5"/>
      <c r="I320" s="5"/>
      <c r="J320" s="24"/>
      <c r="K320" s="24"/>
      <c r="L320" s="24"/>
      <c r="M320" s="22"/>
      <c r="N320" s="24"/>
      <c r="O320" s="22"/>
      <c r="P320" s="24"/>
    </row>
    <row r="321" ht="20" customHeight="1" spans="1:16">
      <c r="A321" s="19"/>
      <c r="B321" s="19"/>
      <c r="C321" s="20"/>
      <c r="D321" s="21"/>
      <c r="E321" s="21"/>
      <c r="F321" s="21"/>
      <c r="G321" s="8"/>
      <c r="H321" s="8"/>
      <c r="I321" s="8"/>
      <c r="J321" s="21"/>
      <c r="K321" s="21"/>
      <c r="L321" s="21"/>
      <c r="M321" s="19"/>
      <c r="N321" s="21"/>
      <c r="O321" s="19"/>
      <c r="P321" s="21"/>
    </row>
    <row r="322" ht="20" customHeight="1" spans="1:16">
      <c r="A322" s="22"/>
      <c r="B322" s="22"/>
      <c r="C322" s="23"/>
      <c r="D322" s="24"/>
      <c r="E322" s="24"/>
      <c r="F322" s="24"/>
      <c r="G322" s="5"/>
      <c r="H322" s="5"/>
      <c r="I322" s="5"/>
      <c r="J322" s="24"/>
      <c r="K322" s="24"/>
      <c r="L322" s="24"/>
      <c r="M322" s="22"/>
      <c r="N322" s="24"/>
      <c r="O322" s="22"/>
      <c r="P322" s="24"/>
    </row>
    <row r="323" ht="20" customHeight="1" spans="1:16">
      <c r="A323" s="19"/>
      <c r="B323" s="19"/>
      <c r="C323" s="20"/>
      <c r="D323" s="21"/>
      <c r="E323" s="21"/>
      <c r="F323" s="21"/>
      <c r="G323" s="8"/>
      <c r="H323" s="8"/>
      <c r="I323" s="8"/>
      <c r="J323" s="21"/>
      <c r="K323" s="21"/>
      <c r="L323" s="21"/>
      <c r="M323" s="19"/>
      <c r="N323" s="21"/>
      <c r="O323" s="19"/>
      <c r="P323" s="21"/>
    </row>
    <row r="324" ht="20" customHeight="1" spans="1:16">
      <c r="A324" s="22"/>
      <c r="B324" s="22"/>
      <c r="C324" s="23"/>
      <c r="D324" s="24"/>
      <c r="E324" s="24"/>
      <c r="F324" s="24"/>
      <c r="G324" s="5"/>
      <c r="H324" s="5"/>
      <c r="I324" s="5"/>
      <c r="J324" s="24"/>
      <c r="K324" s="24"/>
      <c r="L324" s="24"/>
      <c r="M324" s="22"/>
      <c r="N324" s="24"/>
      <c r="O324" s="22"/>
      <c r="P324" s="24"/>
    </row>
    <row r="325" ht="20" customHeight="1" spans="1:16">
      <c r="A325" s="19"/>
      <c r="B325" s="19"/>
      <c r="C325" s="20"/>
      <c r="D325" s="21"/>
      <c r="E325" s="21"/>
      <c r="F325" s="21"/>
      <c r="G325" s="8"/>
      <c r="H325" s="8"/>
      <c r="I325" s="8"/>
      <c r="J325" s="21"/>
      <c r="K325" s="21"/>
      <c r="L325" s="21"/>
      <c r="M325" s="19"/>
      <c r="N325" s="21"/>
      <c r="O325" s="19"/>
      <c r="P325" s="21"/>
    </row>
    <row r="326" ht="20" customHeight="1" spans="1:16">
      <c r="A326" s="22"/>
      <c r="B326" s="22"/>
      <c r="C326" s="23"/>
      <c r="D326" s="24"/>
      <c r="E326" s="24"/>
      <c r="F326" s="24"/>
      <c r="G326" s="5"/>
      <c r="H326" s="5"/>
      <c r="I326" s="5"/>
      <c r="J326" s="24"/>
      <c r="K326" s="24"/>
      <c r="L326" s="24"/>
      <c r="M326" s="22"/>
      <c r="N326" s="24"/>
      <c r="O326" s="22"/>
      <c r="P326" s="24"/>
    </row>
    <row r="327" ht="20" customHeight="1" spans="1:16">
      <c r="A327" s="19"/>
      <c r="B327" s="19"/>
      <c r="C327" s="20"/>
      <c r="D327" s="21"/>
      <c r="E327" s="21"/>
      <c r="F327" s="21"/>
      <c r="G327" s="8"/>
      <c r="H327" s="8"/>
      <c r="I327" s="8"/>
      <c r="J327" s="21"/>
      <c r="K327" s="21"/>
      <c r="L327" s="21"/>
      <c r="M327" s="19"/>
      <c r="N327" s="21"/>
      <c r="O327" s="19"/>
      <c r="P327" s="21"/>
    </row>
    <row r="328" ht="20" customHeight="1" spans="1:16">
      <c r="A328" s="22"/>
      <c r="B328" s="22"/>
      <c r="C328" s="23"/>
      <c r="D328" s="24"/>
      <c r="E328" s="24"/>
      <c r="F328" s="24"/>
      <c r="G328" s="5"/>
      <c r="H328" s="5"/>
      <c r="I328" s="5"/>
      <c r="J328" s="24"/>
      <c r="K328" s="24"/>
      <c r="L328" s="24"/>
      <c r="M328" s="22"/>
      <c r="N328" s="24"/>
      <c r="O328" s="22"/>
      <c r="P328" s="24"/>
    </row>
    <row r="329" ht="20" customHeight="1" spans="1:16">
      <c r="A329" s="19"/>
      <c r="B329" s="19"/>
      <c r="C329" s="20"/>
      <c r="D329" s="21"/>
      <c r="E329" s="21"/>
      <c r="F329" s="21"/>
      <c r="G329" s="8"/>
      <c r="H329" s="8"/>
      <c r="I329" s="8"/>
      <c r="J329" s="21"/>
      <c r="K329" s="21"/>
      <c r="L329" s="21"/>
      <c r="M329" s="19"/>
      <c r="N329" s="21"/>
      <c r="O329" s="19"/>
      <c r="P329" s="21"/>
    </row>
    <row r="330" ht="20" customHeight="1" spans="1:16">
      <c r="A330" s="22"/>
      <c r="B330" s="22"/>
      <c r="C330" s="23"/>
      <c r="D330" s="24"/>
      <c r="E330" s="24"/>
      <c r="F330" s="24"/>
      <c r="G330" s="5"/>
      <c r="H330" s="5"/>
      <c r="I330" s="5"/>
      <c r="J330" s="24"/>
      <c r="K330" s="24"/>
      <c r="L330" s="24"/>
      <c r="M330" s="22"/>
      <c r="N330" s="24"/>
      <c r="O330" s="22"/>
      <c r="P330" s="24"/>
    </row>
    <row r="331" ht="20" customHeight="1" spans="1:16">
      <c r="A331" s="19"/>
      <c r="B331" s="19"/>
      <c r="C331" s="20"/>
      <c r="D331" s="21"/>
      <c r="E331" s="21"/>
      <c r="F331" s="21"/>
      <c r="G331" s="8"/>
      <c r="H331" s="8"/>
      <c r="I331" s="8"/>
      <c r="J331" s="21"/>
      <c r="K331" s="21"/>
      <c r="L331" s="21"/>
      <c r="M331" s="19"/>
      <c r="N331" s="21"/>
      <c r="O331" s="19"/>
      <c r="P331" s="21"/>
    </row>
    <row r="332" ht="20" customHeight="1" spans="1:16">
      <c r="A332" s="22"/>
      <c r="B332" s="22"/>
      <c r="C332" s="23"/>
      <c r="D332" s="24"/>
      <c r="E332" s="24"/>
      <c r="F332" s="24"/>
      <c r="G332" s="5"/>
      <c r="H332" s="5"/>
      <c r="I332" s="5"/>
      <c r="J332" s="24"/>
      <c r="K332" s="24"/>
      <c r="L332" s="24"/>
      <c r="M332" s="22"/>
      <c r="N332" s="24"/>
      <c r="O332" s="22"/>
      <c r="P332" s="24"/>
    </row>
    <row r="333" ht="20" customHeight="1" spans="1:16">
      <c r="A333" s="19"/>
      <c r="B333" s="19"/>
      <c r="C333" s="20"/>
      <c r="D333" s="21"/>
      <c r="E333" s="21"/>
      <c r="F333" s="21"/>
      <c r="G333" s="8"/>
      <c r="H333" s="8"/>
      <c r="I333" s="8"/>
      <c r="J333" s="21"/>
      <c r="K333" s="21"/>
      <c r="L333" s="21"/>
      <c r="M333" s="19"/>
      <c r="N333" s="21"/>
      <c r="O333" s="19"/>
      <c r="P333" s="21"/>
    </row>
    <row r="334" ht="20" customHeight="1" spans="1:16">
      <c r="A334" s="22"/>
      <c r="B334" s="22"/>
      <c r="C334" s="23"/>
      <c r="D334" s="24"/>
      <c r="E334" s="24"/>
      <c r="F334" s="24"/>
      <c r="G334" s="5"/>
      <c r="H334" s="5"/>
      <c r="I334" s="5"/>
      <c r="J334" s="24"/>
      <c r="K334" s="24"/>
      <c r="L334" s="24"/>
      <c r="M334" s="22"/>
      <c r="N334" s="24"/>
      <c r="O334" s="22"/>
      <c r="P334" s="24"/>
    </row>
    <row r="335" ht="20" customHeight="1" spans="1:16">
      <c r="A335" s="19"/>
      <c r="B335" s="19"/>
      <c r="C335" s="20"/>
      <c r="D335" s="21"/>
      <c r="E335" s="21"/>
      <c r="F335" s="21"/>
      <c r="G335" s="8"/>
      <c r="H335" s="8"/>
      <c r="I335" s="8"/>
      <c r="J335" s="21"/>
      <c r="K335" s="21"/>
      <c r="L335" s="21"/>
      <c r="M335" s="19"/>
      <c r="N335" s="21"/>
      <c r="O335" s="19"/>
      <c r="P335" s="21"/>
    </row>
    <row r="336" ht="20" customHeight="1" spans="1:16">
      <c r="A336" s="22"/>
      <c r="B336" s="22"/>
      <c r="C336" s="23"/>
      <c r="D336" s="24"/>
      <c r="E336" s="24"/>
      <c r="F336" s="24"/>
      <c r="G336" s="5"/>
      <c r="H336" s="5"/>
      <c r="I336" s="5"/>
      <c r="J336" s="24"/>
      <c r="K336" s="24"/>
      <c r="L336" s="24"/>
      <c r="M336" s="22"/>
      <c r="N336" s="24"/>
      <c r="O336" s="22"/>
      <c r="P336" s="24"/>
    </row>
    <row r="337" ht="20" customHeight="1" spans="1:16">
      <c r="A337" s="19"/>
      <c r="B337" s="19"/>
      <c r="C337" s="20"/>
      <c r="D337" s="21"/>
      <c r="E337" s="21"/>
      <c r="F337" s="21"/>
      <c r="G337" s="8"/>
      <c r="H337" s="8"/>
      <c r="I337" s="8"/>
      <c r="J337" s="21"/>
      <c r="K337" s="21"/>
      <c r="L337" s="21"/>
      <c r="M337" s="19"/>
      <c r="N337" s="21"/>
      <c r="O337" s="19"/>
      <c r="P337" s="21"/>
    </row>
    <row r="338" ht="20" customHeight="1" spans="1:16">
      <c r="A338" s="22"/>
      <c r="B338" s="22"/>
      <c r="C338" s="23"/>
      <c r="D338" s="24"/>
      <c r="E338" s="24"/>
      <c r="F338" s="24"/>
      <c r="G338" s="5"/>
      <c r="H338" s="5"/>
      <c r="I338" s="5"/>
      <c r="J338" s="24"/>
      <c r="K338" s="24"/>
      <c r="L338" s="24"/>
      <c r="M338" s="22"/>
      <c r="N338" s="24"/>
      <c r="O338" s="22"/>
      <c r="P338" s="24"/>
    </row>
    <row r="339" ht="20" customHeight="1" spans="1:16">
      <c r="A339" s="19"/>
      <c r="B339" s="19"/>
      <c r="C339" s="20"/>
      <c r="D339" s="21"/>
      <c r="E339" s="21"/>
      <c r="F339" s="21"/>
      <c r="G339" s="8"/>
      <c r="H339" s="8"/>
      <c r="I339" s="8"/>
      <c r="J339" s="21"/>
      <c r="K339" s="21"/>
      <c r="L339" s="21"/>
      <c r="M339" s="19"/>
      <c r="N339" s="21"/>
      <c r="O339" s="19"/>
      <c r="P339" s="21"/>
    </row>
    <row r="340" ht="20" customHeight="1" spans="1:16">
      <c r="A340" s="22"/>
      <c r="B340" s="22"/>
      <c r="C340" s="23"/>
      <c r="D340" s="24"/>
      <c r="E340" s="24"/>
      <c r="F340" s="24"/>
      <c r="G340" s="5"/>
      <c r="H340" s="5"/>
      <c r="I340" s="5"/>
      <c r="J340" s="24"/>
      <c r="K340" s="24"/>
      <c r="L340" s="24"/>
      <c r="M340" s="22"/>
      <c r="N340" s="24"/>
      <c r="O340" s="22"/>
      <c r="P340" s="24"/>
    </row>
    <row r="341" ht="20" customHeight="1" spans="1:16">
      <c r="A341" s="19"/>
      <c r="B341" s="19"/>
      <c r="C341" s="20"/>
      <c r="D341" s="21"/>
      <c r="E341" s="21"/>
      <c r="F341" s="21"/>
      <c r="G341" s="8"/>
      <c r="H341" s="8"/>
      <c r="I341" s="8"/>
      <c r="J341" s="21"/>
      <c r="K341" s="21"/>
      <c r="L341" s="21"/>
      <c r="M341" s="19"/>
      <c r="N341" s="21"/>
      <c r="O341" s="19"/>
      <c r="P341" s="21"/>
    </row>
    <row r="342" ht="20" customHeight="1" spans="1:16">
      <c r="A342" s="22"/>
      <c r="B342" s="22"/>
      <c r="C342" s="23"/>
      <c r="D342" s="24"/>
      <c r="E342" s="24"/>
      <c r="F342" s="24"/>
      <c r="G342" s="5"/>
      <c r="H342" s="5"/>
      <c r="I342" s="5"/>
      <c r="J342" s="24"/>
      <c r="K342" s="24"/>
      <c r="L342" s="24"/>
      <c r="M342" s="22"/>
      <c r="N342" s="24"/>
      <c r="O342" s="22"/>
      <c r="P342" s="24"/>
    </row>
    <row r="343" ht="20" customHeight="1" spans="1:16">
      <c r="A343" s="19"/>
      <c r="B343" s="19"/>
      <c r="C343" s="20"/>
      <c r="D343" s="21"/>
      <c r="E343" s="21"/>
      <c r="F343" s="21"/>
      <c r="G343" s="8"/>
      <c r="H343" s="8"/>
      <c r="I343" s="8"/>
      <c r="J343" s="21"/>
      <c r="K343" s="21"/>
      <c r="L343" s="21"/>
      <c r="M343" s="19"/>
      <c r="N343" s="21"/>
      <c r="O343" s="19"/>
      <c r="P343" s="21"/>
    </row>
    <row r="344" ht="20" customHeight="1" spans="1:16">
      <c r="A344" s="22"/>
      <c r="B344" s="22"/>
      <c r="C344" s="23"/>
      <c r="D344" s="24"/>
      <c r="E344" s="24"/>
      <c r="F344" s="24"/>
      <c r="G344" s="5"/>
      <c r="H344" s="5"/>
      <c r="I344" s="5"/>
      <c r="J344" s="24"/>
      <c r="K344" s="24"/>
      <c r="L344" s="24"/>
      <c r="M344" s="22"/>
      <c r="N344" s="24"/>
      <c r="O344" s="22"/>
      <c r="P344" s="24"/>
    </row>
    <row r="345" ht="20" customHeight="1" spans="1:16">
      <c r="A345" s="19"/>
      <c r="B345" s="19"/>
      <c r="C345" s="20"/>
      <c r="D345" s="21"/>
      <c r="E345" s="21"/>
      <c r="F345" s="21"/>
      <c r="G345" s="8"/>
      <c r="H345" s="8"/>
      <c r="I345" s="8"/>
      <c r="J345" s="21"/>
      <c r="K345" s="21"/>
      <c r="L345" s="21"/>
      <c r="M345" s="19"/>
      <c r="N345" s="21"/>
      <c r="O345" s="19"/>
      <c r="P345" s="21"/>
    </row>
    <row r="346" ht="20" customHeight="1" spans="1:16">
      <c r="A346" s="22"/>
      <c r="B346" s="22"/>
      <c r="C346" s="23"/>
      <c r="D346" s="24"/>
      <c r="E346" s="24"/>
      <c r="F346" s="24"/>
      <c r="G346" s="5"/>
      <c r="H346" s="5"/>
      <c r="I346" s="5"/>
      <c r="J346" s="24"/>
      <c r="K346" s="24"/>
      <c r="L346" s="24"/>
      <c r="M346" s="22"/>
      <c r="N346" s="24"/>
      <c r="O346" s="22"/>
      <c r="P346" s="24"/>
    </row>
    <row r="347" ht="20" customHeight="1" spans="1:16">
      <c r="A347" s="19"/>
      <c r="B347" s="19"/>
      <c r="C347" s="20"/>
      <c r="D347" s="21"/>
      <c r="E347" s="21"/>
      <c r="F347" s="21"/>
      <c r="G347" s="8"/>
      <c r="H347" s="8"/>
      <c r="I347" s="8"/>
      <c r="J347" s="21"/>
      <c r="K347" s="21"/>
      <c r="L347" s="21"/>
      <c r="M347" s="19"/>
      <c r="N347" s="21"/>
      <c r="O347" s="19"/>
      <c r="P347" s="21"/>
    </row>
    <row r="348" ht="20" customHeight="1" spans="1:16">
      <c r="A348" s="22"/>
      <c r="B348" s="22"/>
      <c r="C348" s="23"/>
      <c r="D348" s="24"/>
      <c r="E348" s="24"/>
      <c r="F348" s="24"/>
      <c r="G348" s="5"/>
      <c r="H348" s="5"/>
      <c r="I348" s="5"/>
      <c r="J348" s="24"/>
      <c r="K348" s="24"/>
      <c r="L348" s="24"/>
      <c r="M348" s="22"/>
      <c r="N348" s="24"/>
      <c r="O348" s="22"/>
      <c r="P348" s="24"/>
    </row>
    <row r="349" ht="20" customHeight="1" spans="1:16">
      <c r="A349" s="19"/>
      <c r="B349" s="19"/>
      <c r="C349" s="20"/>
      <c r="D349" s="21"/>
      <c r="E349" s="21"/>
      <c r="F349" s="21"/>
      <c r="G349" s="8"/>
      <c r="H349" s="8"/>
      <c r="I349" s="8"/>
      <c r="J349" s="21"/>
      <c r="K349" s="21"/>
      <c r="L349" s="21"/>
      <c r="M349" s="19"/>
      <c r="N349" s="21"/>
      <c r="O349" s="19"/>
      <c r="P349" s="21"/>
    </row>
    <row r="350" ht="20" customHeight="1" spans="1:16">
      <c r="A350" s="22"/>
      <c r="B350" s="22"/>
      <c r="C350" s="23"/>
      <c r="D350" s="24"/>
      <c r="E350" s="24"/>
      <c r="F350" s="24"/>
      <c r="G350" s="5"/>
      <c r="H350" s="5"/>
      <c r="I350" s="5"/>
      <c r="J350" s="24"/>
      <c r="K350" s="24"/>
      <c r="L350" s="24"/>
      <c r="M350" s="22"/>
      <c r="N350" s="24"/>
      <c r="O350" s="22"/>
      <c r="P350" s="24"/>
    </row>
    <row r="351" ht="20" customHeight="1" spans="1:16">
      <c r="A351" s="19"/>
      <c r="B351" s="19"/>
      <c r="C351" s="20"/>
      <c r="D351" s="21"/>
      <c r="E351" s="21"/>
      <c r="F351" s="21"/>
      <c r="G351" s="8"/>
      <c r="H351" s="8"/>
      <c r="I351" s="8"/>
      <c r="J351" s="21"/>
      <c r="K351" s="21"/>
      <c r="L351" s="21"/>
      <c r="M351" s="19"/>
      <c r="N351" s="21"/>
      <c r="O351" s="19"/>
      <c r="P351" s="21"/>
    </row>
    <row r="352" ht="20" customHeight="1" spans="1:16">
      <c r="A352" s="22"/>
      <c r="B352" s="22"/>
      <c r="C352" s="23"/>
      <c r="D352" s="24"/>
      <c r="E352" s="24"/>
      <c r="F352" s="24"/>
      <c r="G352" s="5"/>
      <c r="H352" s="5"/>
      <c r="I352" s="5"/>
      <c r="J352" s="24"/>
      <c r="K352" s="24"/>
      <c r="L352" s="24"/>
      <c r="M352" s="22"/>
      <c r="N352" s="24"/>
      <c r="O352" s="22"/>
      <c r="P352" s="24"/>
    </row>
    <row r="353" ht="20" customHeight="1" spans="1:16">
      <c r="A353" s="19"/>
      <c r="B353" s="19"/>
      <c r="C353" s="20"/>
      <c r="D353" s="21"/>
      <c r="E353" s="21"/>
      <c r="F353" s="21"/>
      <c r="G353" s="8"/>
      <c r="H353" s="8"/>
      <c r="I353" s="8"/>
      <c r="J353" s="21"/>
      <c r="K353" s="21"/>
      <c r="L353" s="21"/>
      <c r="M353" s="19"/>
      <c r="N353" s="21"/>
      <c r="O353" s="19"/>
      <c r="P353" s="21"/>
    </row>
    <row r="354" ht="20" customHeight="1" spans="1:16">
      <c r="A354" s="22"/>
      <c r="B354" s="22"/>
      <c r="C354" s="23"/>
      <c r="D354" s="24"/>
      <c r="E354" s="24"/>
      <c r="F354" s="24"/>
      <c r="G354" s="5"/>
      <c r="H354" s="5"/>
      <c r="I354" s="5"/>
      <c r="J354" s="24"/>
      <c r="K354" s="24"/>
      <c r="L354" s="24"/>
      <c r="M354" s="22"/>
      <c r="N354" s="24"/>
      <c r="O354" s="22"/>
      <c r="P354" s="24"/>
    </row>
    <row r="355" ht="20" customHeight="1" spans="1:16">
      <c r="A355" s="19"/>
      <c r="B355" s="19"/>
      <c r="C355" s="20"/>
      <c r="D355" s="21"/>
      <c r="E355" s="21"/>
      <c r="F355" s="21"/>
      <c r="G355" s="8"/>
      <c r="H355" s="8"/>
      <c r="I355" s="8"/>
      <c r="J355" s="21"/>
      <c r="K355" s="21"/>
      <c r="L355" s="21"/>
      <c r="M355" s="19"/>
      <c r="N355" s="21"/>
      <c r="O355" s="19"/>
      <c r="P355" s="21"/>
    </row>
    <row r="356" ht="20" customHeight="1" spans="1:16">
      <c r="A356" s="22"/>
      <c r="B356" s="22"/>
      <c r="C356" s="23"/>
      <c r="D356" s="24"/>
      <c r="E356" s="24"/>
      <c r="F356" s="24"/>
      <c r="G356" s="5"/>
      <c r="H356" s="5"/>
      <c r="I356" s="5"/>
      <c r="J356" s="24"/>
      <c r="K356" s="24"/>
      <c r="L356" s="24"/>
      <c r="M356" s="22"/>
      <c r="N356" s="24"/>
      <c r="O356" s="22"/>
      <c r="P356" s="24"/>
    </row>
    <row r="357" ht="20" customHeight="1" spans="1:16">
      <c r="A357" s="19"/>
      <c r="B357" s="19"/>
      <c r="C357" s="20"/>
      <c r="D357" s="21"/>
      <c r="E357" s="21"/>
      <c r="F357" s="21"/>
      <c r="G357" s="8"/>
      <c r="H357" s="8"/>
      <c r="I357" s="8"/>
      <c r="J357" s="21"/>
      <c r="K357" s="21"/>
      <c r="L357" s="21"/>
      <c r="M357" s="19"/>
      <c r="N357" s="21"/>
      <c r="O357" s="19"/>
      <c r="P357" s="21"/>
    </row>
    <row r="358" ht="20" customHeight="1" spans="1:16">
      <c r="A358" s="22"/>
      <c r="B358" s="22"/>
      <c r="C358" s="23"/>
      <c r="D358" s="24"/>
      <c r="E358" s="24"/>
      <c r="F358" s="24"/>
      <c r="G358" s="5"/>
      <c r="H358" s="5"/>
      <c r="I358" s="5"/>
      <c r="J358" s="24"/>
      <c r="K358" s="24"/>
      <c r="L358" s="24"/>
      <c r="M358" s="22"/>
      <c r="N358" s="24"/>
      <c r="O358" s="22"/>
      <c r="P358" s="24"/>
    </row>
    <row r="359" ht="20" customHeight="1" spans="1:16">
      <c r="A359" s="19"/>
      <c r="B359" s="19"/>
      <c r="C359" s="20"/>
      <c r="D359" s="21"/>
      <c r="E359" s="21"/>
      <c r="F359" s="21"/>
      <c r="G359" s="8"/>
      <c r="H359" s="8"/>
      <c r="I359" s="8"/>
      <c r="J359" s="21"/>
      <c r="K359" s="21"/>
      <c r="L359" s="21"/>
      <c r="M359" s="19"/>
      <c r="N359" s="21"/>
      <c r="O359" s="19"/>
      <c r="P359" s="21"/>
    </row>
    <row r="360" ht="20" customHeight="1" spans="1:16">
      <c r="A360" s="22"/>
      <c r="B360" s="22"/>
      <c r="C360" s="23"/>
      <c r="D360" s="24"/>
      <c r="E360" s="24"/>
      <c r="F360" s="24"/>
      <c r="G360" s="5"/>
      <c r="H360" s="5"/>
      <c r="I360" s="5"/>
      <c r="J360" s="24"/>
      <c r="K360" s="24"/>
      <c r="L360" s="24"/>
      <c r="M360" s="22"/>
      <c r="N360" s="24"/>
      <c r="O360" s="22"/>
      <c r="P360" s="24"/>
    </row>
    <row r="361" ht="20" customHeight="1" spans="1:16">
      <c r="A361" s="19"/>
      <c r="B361" s="19"/>
      <c r="C361" s="20"/>
      <c r="D361" s="21"/>
      <c r="E361" s="21"/>
      <c r="F361" s="21"/>
      <c r="G361" s="8"/>
      <c r="H361" s="8"/>
      <c r="I361" s="8"/>
      <c r="J361" s="21"/>
      <c r="K361" s="21"/>
      <c r="L361" s="21"/>
      <c r="M361" s="19"/>
      <c r="N361" s="21"/>
      <c r="O361" s="19"/>
      <c r="P361" s="21"/>
    </row>
    <row r="362" ht="20" customHeight="1" spans="1:16">
      <c r="A362" s="22"/>
      <c r="B362" s="22"/>
      <c r="C362" s="23"/>
      <c r="D362" s="24"/>
      <c r="E362" s="24"/>
      <c r="F362" s="24"/>
      <c r="G362" s="5"/>
      <c r="H362" s="5"/>
      <c r="I362" s="5"/>
      <c r="J362" s="24"/>
      <c r="K362" s="24"/>
      <c r="L362" s="24"/>
      <c r="M362" s="22"/>
      <c r="N362" s="24"/>
      <c r="O362" s="22"/>
      <c r="P362" s="24"/>
    </row>
    <row r="363" ht="20" customHeight="1" spans="1:16">
      <c r="A363" s="19"/>
      <c r="B363" s="19"/>
      <c r="C363" s="20"/>
      <c r="D363" s="21"/>
      <c r="E363" s="21"/>
      <c r="F363" s="21"/>
      <c r="G363" s="8"/>
      <c r="H363" s="8"/>
      <c r="I363" s="8"/>
      <c r="J363" s="21"/>
      <c r="K363" s="21"/>
      <c r="L363" s="21"/>
      <c r="M363" s="19"/>
      <c r="N363" s="21"/>
      <c r="O363" s="19"/>
      <c r="P363" s="21"/>
    </row>
    <row r="364" ht="20" customHeight="1" spans="1:16">
      <c r="A364" s="22"/>
      <c r="B364" s="22"/>
      <c r="C364" s="23"/>
      <c r="D364" s="24"/>
      <c r="E364" s="24"/>
      <c r="F364" s="24"/>
      <c r="G364" s="5"/>
      <c r="H364" s="5"/>
      <c r="I364" s="5"/>
      <c r="J364" s="24"/>
      <c r="K364" s="24"/>
      <c r="L364" s="24"/>
      <c r="M364" s="22"/>
      <c r="N364" s="24"/>
      <c r="O364" s="22"/>
      <c r="P364" s="24"/>
    </row>
    <row r="365" ht="20" customHeight="1" spans="1:16">
      <c r="A365" s="19"/>
      <c r="B365" s="19"/>
      <c r="C365" s="20"/>
      <c r="D365" s="21"/>
      <c r="E365" s="21"/>
      <c r="F365" s="21"/>
      <c r="G365" s="8"/>
      <c r="H365" s="8"/>
      <c r="I365" s="8"/>
      <c r="J365" s="21"/>
      <c r="K365" s="21"/>
      <c r="L365" s="21"/>
      <c r="M365" s="19"/>
      <c r="N365" s="21"/>
      <c r="O365" s="19"/>
      <c r="P365" s="21"/>
    </row>
    <row r="366" ht="20" customHeight="1" spans="1:16">
      <c r="A366" s="22"/>
      <c r="B366" s="22"/>
      <c r="C366" s="23"/>
      <c r="D366" s="24"/>
      <c r="E366" s="24"/>
      <c r="F366" s="24"/>
      <c r="G366" s="5"/>
      <c r="H366" s="5"/>
      <c r="I366" s="5"/>
      <c r="J366" s="24"/>
      <c r="K366" s="24"/>
      <c r="L366" s="24"/>
      <c r="M366" s="22"/>
      <c r="N366" s="24"/>
      <c r="O366" s="22"/>
      <c r="P366" s="24"/>
    </row>
    <row r="367" ht="20" customHeight="1" spans="1:16">
      <c r="A367" s="19"/>
      <c r="B367" s="19"/>
      <c r="C367" s="20"/>
      <c r="D367" s="21"/>
      <c r="E367" s="21"/>
      <c r="F367" s="21"/>
      <c r="G367" s="8"/>
      <c r="H367" s="8"/>
      <c r="I367" s="8"/>
      <c r="J367" s="21"/>
      <c r="K367" s="21"/>
      <c r="L367" s="21"/>
      <c r="M367" s="19"/>
      <c r="N367" s="21"/>
      <c r="O367" s="19"/>
      <c r="P367" s="21"/>
    </row>
    <row r="368" ht="20" customHeight="1" spans="1:16">
      <c r="A368" s="22"/>
      <c r="B368" s="22"/>
      <c r="C368" s="23"/>
      <c r="D368" s="24"/>
      <c r="E368" s="24"/>
      <c r="F368" s="24"/>
      <c r="G368" s="5"/>
      <c r="H368" s="5"/>
      <c r="I368" s="5"/>
      <c r="J368" s="24"/>
      <c r="K368" s="24"/>
      <c r="L368" s="24"/>
      <c r="M368" s="22"/>
      <c r="N368" s="24"/>
      <c r="O368" s="22"/>
      <c r="P368" s="24"/>
    </row>
    <row r="369" ht="20" customHeight="1" spans="1:16">
      <c r="A369" s="19"/>
      <c r="B369" s="19"/>
      <c r="C369" s="20"/>
      <c r="D369" s="21"/>
      <c r="E369" s="21"/>
      <c r="F369" s="21"/>
      <c r="G369" s="8"/>
      <c r="H369" s="8"/>
      <c r="I369" s="8"/>
      <c r="J369" s="21"/>
      <c r="K369" s="21"/>
      <c r="L369" s="21"/>
      <c r="M369" s="19"/>
      <c r="N369" s="21"/>
      <c r="O369" s="19"/>
      <c r="P369" s="21"/>
    </row>
    <row r="370" ht="20" customHeight="1" spans="1:16">
      <c r="A370" s="22"/>
      <c r="B370" s="22"/>
      <c r="C370" s="23"/>
      <c r="D370" s="24"/>
      <c r="E370" s="24"/>
      <c r="F370" s="24"/>
      <c r="G370" s="5"/>
      <c r="H370" s="5"/>
      <c r="I370" s="5"/>
      <c r="J370" s="24"/>
      <c r="K370" s="24"/>
      <c r="L370" s="24"/>
      <c r="M370" s="22"/>
      <c r="N370" s="24"/>
      <c r="O370" s="22"/>
      <c r="P370" s="24"/>
    </row>
    <row r="371" ht="20" customHeight="1" spans="1:16">
      <c r="A371" s="19"/>
      <c r="B371" s="19"/>
      <c r="C371" s="20"/>
      <c r="D371" s="21"/>
      <c r="E371" s="21"/>
      <c r="F371" s="21"/>
      <c r="G371" s="8"/>
      <c r="H371" s="8"/>
      <c r="I371" s="8"/>
      <c r="J371" s="21"/>
      <c r="K371" s="21"/>
      <c r="L371" s="21"/>
      <c r="M371" s="19"/>
      <c r="N371" s="21"/>
      <c r="O371" s="19"/>
      <c r="P371" s="21"/>
    </row>
    <row r="372" ht="20" customHeight="1" spans="1:16">
      <c r="A372" s="22"/>
      <c r="B372" s="22"/>
      <c r="C372" s="23"/>
      <c r="D372" s="24"/>
      <c r="E372" s="24"/>
      <c r="F372" s="24"/>
      <c r="G372" s="5"/>
      <c r="H372" s="5"/>
      <c r="I372" s="5"/>
      <c r="J372" s="24"/>
      <c r="K372" s="24"/>
      <c r="L372" s="24"/>
      <c r="M372" s="22"/>
      <c r="N372" s="24"/>
      <c r="O372" s="22"/>
      <c r="P372" s="24"/>
    </row>
    <row r="373" ht="20" customHeight="1" spans="1:16">
      <c r="A373" s="19"/>
      <c r="B373" s="19"/>
      <c r="C373" s="20"/>
      <c r="D373" s="21"/>
      <c r="E373" s="21"/>
      <c r="F373" s="21"/>
      <c r="G373" s="8"/>
      <c r="H373" s="8"/>
      <c r="I373" s="8"/>
      <c r="J373" s="21"/>
      <c r="K373" s="21"/>
      <c r="L373" s="21"/>
      <c r="M373" s="19"/>
      <c r="N373" s="21"/>
      <c r="O373" s="19"/>
      <c r="P373" s="21"/>
    </row>
    <row r="374" ht="20" customHeight="1" spans="1:16">
      <c r="A374" s="22"/>
      <c r="B374" s="22"/>
      <c r="C374" s="23"/>
      <c r="D374" s="24"/>
      <c r="E374" s="24"/>
      <c r="F374" s="24"/>
      <c r="G374" s="5"/>
      <c r="H374" s="5"/>
      <c r="I374" s="5"/>
      <c r="J374" s="24"/>
      <c r="K374" s="24"/>
      <c r="L374" s="24"/>
      <c r="M374" s="22"/>
      <c r="N374" s="24"/>
      <c r="O374" s="22"/>
      <c r="P374" s="24"/>
    </row>
    <row r="375" ht="20" customHeight="1" spans="1:16">
      <c r="A375" s="19"/>
      <c r="B375" s="19"/>
      <c r="C375" s="20"/>
      <c r="D375" s="21"/>
      <c r="E375" s="21"/>
      <c r="F375" s="21"/>
      <c r="G375" s="8"/>
      <c r="H375" s="8"/>
      <c r="I375" s="8"/>
      <c r="J375" s="21"/>
      <c r="K375" s="21"/>
      <c r="L375" s="21"/>
      <c r="M375" s="19"/>
      <c r="N375" s="21"/>
      <c r="O375" s="19"/>
      <c r="P375" s="21"/>
    </row>
    <row r="376" ht="20" customHeight="1" spans="1:16">
      <c r="A376" s="22"/>
      <c r="B376" s="22"/>
      <c r="C376" s="23"/>
      <c r="D376" s="24"/>
      <c r="E376" s="24"/>
      <c r="F376" s="24"/>
      <c r="G376" s="5"/>
      <c r="H376" s="5"/>
      <c r="I376" s="5"/>
      <c r="J376" s="24"/>
      <c r="K376" s="24"/>
      <c r="L376" s="24"/>
      <c r="M376" s="22"/>
      <c r="N376" s="24"/>
      <c r="O376" s="22"/>
      <c r="P376" s="24"/>
    </row>
    <row r="377" ht="20" customHeight="1" spans="1:16">
      <c r="A377" s="19"/>
      <c r="B377" s="19"/>
      <c r="C377" s="20"/>
      <c r="D377" s="21"/>
      <c r="E377" s="21"/>
      <c r="F377" s="21"/>
      <c r="G377" s="8"/>
      <c r="H377" s="8"/>
      <c r="I377" s="8"/>
      <c r="J377" s="21"/>
      <c r="K377" s="21"/>
      <c r="L377" s="21"/>
      <c r="M377" s="19"/>
      <c r="N377" s="21"/>
      <c r="O377" s="19"/>
      <c r="P377" s="21"/>
    </row>
    <row r="378" ht="20" customHeight="1" spans="1:16">
      <c r="A378" s="22"/>
      <c r="B378" s="22"/>
      <c r="C378" s="23"/>
      <c r="D378" s="24"/>
      <c r="E378" s="24"/>
      <c r="F378" s="24"/>
      <c r="G378" s="5"/>
      <c r="H378" s="5"/>
      <c r="I378" s="5"/>
      <c r="J378" s="24"/>
      <c r="K378" s="24"/>
      <c r="L378" s="24"/>
      <c r="M378" s="22"/>
      <c r="N378" s="24"/>
      <c r="O378" s="22"/>
      <c r="P378" s="24"/>
    </row>
    <row r="379" ht="20" customHeight="1" spans="1:16">
      <c r="A379" s="19"/>
      <c r="B379" s="19"/>
      <c r="C379" s="20"/>
      <c r="D379" s="21"/>
      <c r="E379" s="21"/>
      <c r="F379" s="21"/>
      <c r="G379" s="8"/>
      <c r="H379" s="8"/>
      <c r="I379" s="8"/>
      <c r="J379" s="21"/>
      <c r="K379" s="21"/>
      <c r="L379" s="21"/>
      <c r="M379" s="19"/>
      <c r="N379" s="21"/>
      <c r="O379" s="19"/>
      <c r="P379" s="21"/>
    </row>
    <row r="380" ht="20" customHeight="1" spans="1:16">
      <c r="A380" s="22"/>
      <c r="B380" s="22"/>
      <c r="C380" s="23"/>
      <c r="D380" s="24"/>
      <c r="E380" s="24"/>
      <c r="F380" s="24"/>
      <c r="G380" s="5"/>
      <c r="H380" s="5"/>
      <c r="I380" s="5"/>
      <c r="J380" s="24"/>
      <c r="K380" s="24"/>
      <c r="L380" s="24"/>
      <c r="M380" s="22"/>
      <c r="N380" s="24"/>
      <c r="O380" s="22"/>
      <c r="P380" s="24"/>
    </row>
    <row r="381" ht="20" customHeight="1" spans="1:16">
      <c r="A381" s="19"/>
      <c r="B381" s="19"/>
      <c r="C381" s="20"/>
      <c r="D381" s="21"/>
      <c r="E381" s="21"/>
      <c r="F381" s="21"/>
      <c r="G381" s="8"/>
      <c r="H381" s="8"/>
      <c r="I381" s="8"/>
      <c r="J381" s="21"/>
      <c r="K381" s="21"/>
      <c r="L381" s="21"/>
      <c r="M381" s="19"/>
      <c r="N381" s="21"/>
      <c r="O381" s="19"/>
      <c r="P381" s="21"/>
    </row>
    <row r="382" ht="20" customHeight="1" spans="1:16">
      <c r="A382" s="22"/>
      <c r="B382" s="22"/>
      <c r="C382" s="23"/>
      <c r="D382" s="24"/>
      <c r="E382" s="24"/>
      <c r="F382" s="24"/>
      <c r="G382" s="5"/>
      <c r="H382" s="5"/>
      <c r="I382" s="5"/>
      <c r="J382" s="24"/>
      <c r="K382" s="24"/>
      <c r="L382" s="24"/>
      <c r="M382" s="22"/>
      <c r="N382" s="24"/>
      <c r="O382" s="22"/>
      <c r="P382" s="24"/>
    </row>
    <row r="383" ht="20" customHeight="1" spans="1:16">
      <c r="A383" s="19"/>
      <c r="B383" s="19"/>
      <c r="C383" s="20"/>
      <c r="D383" s="21"/>
      <c r="E383" s="21"/>
      <c r="F383" s="21"/>
      <c r="G383" s="8"/>
      <c r="H383" s="8"/>
      <c r="I383" s="8"/>
      <c r="J383" s="21"/>
      <c r="K383" s="21"/>
      <c r="L383" s="21"/>
      <c r="M383" s="19"/>
      <c r="N383" s="21"/>
      <c r="O383" s="19"/>
      <c r="P383" s="21"/>
    </row>
    <row r="384" ht="20" customHeight="1" spans="1:16">
      <c r="A384" s="22"/>
      <c r="B384" s="22"/>
      <c r="C384" s="23"/>
      <c r="D384" s="24"/>
      <c r="E384" s="24"/>
      <c r="F384" s="24"/>
      <c r="G384" s="5"/>
      <c r="H384" s="5"/>
      <c r="I384" s="5"/>
      <c r="J384" s="24"/>
      <c r="K384" s="24"/>
      <c r="L384" s="24"/>
      <c r="M384" s="22"/>
      <c r="N384" s="24"/>
      <c r="O384" s="22"/>
      <c r="P384" s="24"/>
    </row>
    <row r="385" ht="20" customHeight="1" spans="1:16">
      <c r="A385" s="19"/>
      <c r="B385" s="19"/>
      <c r="C385" s="20"/>
      <c r="D385" s="21"/>
      <c r="E385" s="21"/>
      <c r="F385" s="21"/>
      <c r="G385" s="8"/>
      <c r="H385" s="8"/>
      <c r="I385" s="8"/>
      <c r="J385" s="21"/>
      <c r="K385" s="21"/>
      <c r="L385" s="21"/>
      <c r="M385" s="19"/>
      <c r="N385" s="21"/>
      <c r="O385" s="19"/>
      <c r="P385" s="21"/>
    </row>
    <row r="386" ht="20" customHeight="1" spans="1:16">
      <c r="A386" s="22"/>
      <c r="B386" s="22"/>
      <c r="C386" s="23"/>
      <c r="D386" s="24"/>
      <c r="E386" s="24"/>
      <c r="F386" s="24"/>
      <c r="G386" s="5"/>
      <c r="H386" s="5"/>
      <c r="I386" s="5"/>
      <c r="J386" s="24"/>
      <c r="K386" s="24"/>
      <c r="L386" s="24"/>
      <c r="M386" s="22"/>
      <c r="N386" s="24"/>
      <c r="O386" s="22"/>
      <c r="P386" s="24"/>
    </row>
    <row r="387" ht="20" customHeight="1" spans="1:16">
      <c r="A387" s="19"/>
      <c r="B387" s="19"/>
      <c r="C387" s="20"/>
      <c r="D387" s="21"/>
      <c r="E387" s="21"/>
      <c r="F387" s="21"/>
      <c r="G387" s="8"/>
      <c r="H387" s="8"/>
      <c r="I387" s="8"/>
      <c r="J387" s="21"/>
      <c r="K387" s="21"/>
      <c r="L387" s="21"/>
      <c r="M387" s="19"/>
      <c r="N387" s="21"/>
      <c r="O387" s="19"/>
      <c r="P387" s="21"/>
    </row>
    <row r="388" ht="20" customHeight="1" spans="1:16">
      <c r="A388" s="22"/>
      <c r="B388" s="22"/>
      <c r="C388" s="23"/>
      <c r="D388" s="24"/>
      <c r="E388" s="24"/>
      <c r="F388" s="24"/>
      <c r="G388" s="5"/>
      <c r="H388" s="5"/>
      <c r="I388" s="5"/>
      <c r="J388" s="24"/>
      <c r="K388" s="24"/>
      <c r="L388" s="24"/>
      <c r="M388" s="22"/>
      <c r="N388" s="24"/>
      <c r="O388" s="22"/>
      <c r="P388" s="24"/>
    </row>
    <row r="389" ht="20" customHeight="1" spans="1:16">
      <c r="A389" s="19"/>
      <c r="B389" s="19"/>
      <c r="C389" s="20"/>
      <c r="D389" s="21"/>
      <c r="E389" s="21"/>
      <c r="F389" s="21"/>
      <c r="G389" s="8"/>
      <c r="H389" s="8"/>
      <c r="I389" s="8"/>
      <c r="J389" s="21"/>
      <c r="K389" s="21"/>
      <c r="L389" s="21"/>
      <c r="M389" s="19"/>
      <c r="N389" s="21"/>
      <c r="O389" s="19"/>
      <c r="P389" s="21"/>
    </row>
    <row r="390" ht="20" customHeight="1" spans="1:16">
      <c r="A390" s="22"/>
      <c r="B390" s="22"/>
      <c r="C390" s="23"/>
      <c r="D390" s="24"/>
      <c r="E390" s="24"/>
      <c r="F390" s="24"/>
      <c r="G390" s="5"/>
      <c r="H390" s="5"/>
      <c r="I390" s="5"/>
      <c r="J390" s="24"/>
      <c r="K390" s="24"/>
      <c r="L390" s="24"/>
      <c r="M390" s="22"/>
      <c r="N390" s="24"/>
      <c r="O390" s="22"/>
      <c r="P390" s="24"/>
    </row>
    <row r="391" ht="20" customHeight="1" spans="1:16">
      <c r="A391" s="19"/>
      <c r="B391" s="19"/>
      <c r="C391" s="20"/>
      <c r="D391" s="21"/>
      <c r="E391" s="21"/>
      <c r="F391" s="21"/>
      <c r="G391" s="8"/>
      <c r="H391" s="8"/>
      <c r="I391" s="8"/>
      <c r="J391" s="21"/>
      <c r="K391" s="21"/>
      <c r="L391" s="21"/>
      <c r="M391" s="19"/>
      <c r="N391" s="21"/>
      <c r="O391" s="19"/>
      <c r="P391" s="21"/>
    </row>
    <row r="392" ht="20" customHeight="1" spans="1:16">
      <c r="A392" s="22"/>
      <c r="B392" s="22"/>
      <c r="C392" s="23"/>
      <c r="D392" s="24"/>
      <c r="E392" s="24"/>
      <c r="F392" s="24"/>
      <c r="G392" s="5"/>
      <c r="H392" s="5"/>
      <c r="I392" s="5"/>
      <c r="J392" s="24"/>
      <c r="K392" s="24"/>
      <c r="L392" s="24"/>
      <c r="M392" s="22"/>
      <c r="N392" s="24"/>
      <c r="O392" s="22"/>
      <c r="P392" s="24"/>
    </row>
    <row r="393" ht="20" customHeight="1" spans="1:16">
      <c r="A393" s="19"/>
      <c r="B393" s="19"/>
      <c r="C393" s="20"/>
      <c r="D393" s="21"/>
      <c r="E393" s="21"/>
      <c r="F393" s="21"/>
      <c r="G393" s="8"/>
      <c r="H393" s="8"/>
      <c r="I393" s="8"/>
      <c r="J393" s="21"/>
      <c r="K393" s="21"/>
      <c r="L393" s="21"/>
      <c r="M393" s="19"/>
      <c r="N393" s="21"/>
      <c r="O393" s="19"/>
      <c r="P393" s="21"/>
    </row>
    <row r="394" ht="20" customHeight="1" spans="1:16">
      <c r="A394" s="22"/>
      <c r="B394" s="22"/>
      <c r="C394" s="23"/>
      <c r="D394" s="24"/>
      <c r="E394" s="24"/>
      <c r="F394" s="24"/>
      <c r="G394" s="5"/>
      <c r="H394" s="5"/>
      <c r="I394" s="5"/>
      <c r="J394" s="24"/>
      <c r="K394" s="24"/>
      <c r="L394" s="24"/>
      <c r="M394" s="22"/>
      <c r="N394" s="24"/>
      <c r="O394" s="22"/>
      <c r="P394" s="24"/>
    </row>
    <row r="395" ht="20" customHeight="1" spans="1:16">
      <c r="A395" s="19"/>
      <c r="B395" s="19"/>
      <c r="C395" s="20"/>
      <c r="D395" s="21"/>
      <c r="E395" s="21"/>
      <c r="F395" s="21"/>
      <c r="G395" s="8"/>
      <c r="H395" s="8"/>
      <c r="I395" s="8"/>
      <c r="J395" s="21"/>
      <c r="K395" s="21"/>
      <c r="L395" s="21"/>
      <c r="M395" s="19"/>
      <c r="N395" s="21"/>
      <c r="O395" s="19"/>
      <c r="P395" s="21"/>
    </row>
    <row r="396" ht="20" customHeight="1" spans="1:16">
      <c r="A396" s="22"/>
      <c r="B396" s="22"/>
      <c r="C396" s="23"/>
      <c r="D396" s="24"/>
      <c r="E396" s="24"/>
      <c r="F396" s="24"/>
      <c r="G396" s="5"/>
      <c r="H396" s="5"/>
      <c r="I396" s="5"/>
      <c r="J396" s="24"/>
      <c r="K396" s="24"/>
      <c r="L396" s="24"/>
      <c r="M396" s="22"/>
      <c r="N396" s="24"/>
      <c r="O396" s="22"/>
      <c r="P396" s="24"/>
    </row>
    <row r="397" ht="20" customHeight="1" spans="1:16">
      <c r="A397" s="19"/>
      <c r="B397" s="19"/>
      <c r="C397" s="20"/>
      <c r="D397" s="21"/>
      <c r="E397" s="21"/>
      <c r="F397" s="21"/>
      <c r="G397" s="8"/>
      <c r="H397" s="8"/>
      <c r="I397" s="8"/>
      <c r="J397" s="21"/>
      <c r="K397" s="21"/>
      <c r="L397" s="21"/>
      <c r="M397" s="19"/>
      <c r="N397" s="21"/>
      <c r="O397" s="19"/>
      <c r="P397" s="21"/>
    </row>
    <row r="398" ht="20" customHeight="1" spans="1:16">
      <c r="A398" s="22"/>
      <c r="B398" s="22"/>
      <c r="C398" s="23"/>
      <c r="D398" s="24"/>
      <c r="E398" s="24"/>
      <c r="F398" s="24"/>
      <c r="G398" s="5"/>
      <c r="H398" s="5"/>
      <c r="I398" s="5"/>
      <c r="J398" s="24"/>
      <c r="K398" s="24"/>
      <c r="L398" s="24"/>
      <c r="M398" s="22"/>
      <c r="N398" s="24"/>
      <c r="O398" s="22"/>
      <c r="P398" s="24"/>
    </row>
    <row r="399" ht="20" customHeight="1" spans="1:16">
      <c r="A399" s="19"/>
      <c r="B399" s="19"/>
      <c r="C399" s="20"/>
      <c r="D399" s="21"/>
      <c r="E399" s="21"/>
      <c r="F399" s="21"/>
      <c r="G399" s="8"/>
      <c r="H399" s="8"/>
      <c r="I399" s="8"/>
      <c r="J399" s="21"/>
      <c r="K399" s="21"/>
      <c r="L399" s="21"/>
      <c r="M399" s="19"/>
      <c r="N399" s="21"/>
      <c r="O399" s="19"/>
      <c r="P399" s="21"/>
    </row>
    <row r="400" ht="20" customHeight="1" spans="1:16">
      <c r="A400" s="22"/>
      <c r="B400" s="22"/>
      <c r="C400" s="23"/>
      <c r="D400" s="24"/>
      <c r="E400" s="24"/>
      <c r="F400" s="24"/>
      <c r="G400" s="5"/>
      <c r="H400" s="5"/>
      <c r="I400" s="5"/>
      <c r="J400" s="24"/>
      <c r="K400" s="24"/>
      <c r="L400" s="24"/>
      <c r="M400" s="22"/>
      <c r="N400" s="24"/>
      <c r="O400" s="22"/>
      <c r="P400" s="24"/>
    </row>
    <row r="401" ht="20" customHeight="1" spans="1:16">
      <c r="A401" s="19"/>
      <c r="B401" s="19"/>
      <c r="C401" s="20"/>
      <c r="D401" s="21"/>
      <c r="E401" s="21"/>
      <c r="F401" s="21"/>
      <c r="G401" s="8"/>
      <c r="H401" s="8"/>
      <c r="I401" s="8"/>
      <c r="J401" s="21"/>
      <c r="K401" s="21"/>
      <c r="L401" s="21"/>
      <c r="M401" s="19"/>
      <c r="N401" s="21"/>
      <c r="O401" s="19"/>
      <c r="P401" s="21"/>
    </row>
    <row r="402" ht="20" customHeight="1" spans="1:16">
      <c r="A402" s="22"/>
      <c r="B402" s="22"/>
      <c r="C402" s="23"/>
      <c r="D402" s="24"/>
      <c r="E402" s="24"/>
      <c r="F402" s="24"/>
      <c r="G402" s="5"/>
      <c r="H402" s="5"/>
      <c r="I402" s="5"/>
      <c r="J402" s="24"/>
      <c r="K402" s="24"/>
      <c r="L402" s="24"/>
      <c r="M402" s="22"/>
      <c r="N402" s="24"/>
      <c r="O402" s="22"/>
      <c r="P402" s="24"/>
    </row>
    <row r="403" ht="20" customHeight="1" spans="1:16">
      <c r="A403" s="19"/>
      <c r="B403" s="19"/>
      <c r="C403" s="20"/>
      <c r="D403" s="21"/>
      <c r="E403" s="21"/>
      <c r="F403" s="21"/>
      <c r="G403" s="8"/>
      <c r="H403" s="8"/>
      <c r="I403" s="8"/>
      <c r="J403" s="21"/>
      <c r="K403" s="21"/>
      <c r="L403" s="21"/>
      <c r="M403" s="19"/>
      <c r="N403" s="21"/>
      <c r="O403" s="19"/>
      <c r="P403" s="21"/>
    </row>
    <row r="404" ht="20" customHeight="1" spans="1:16">
      <c r="A404" s="22"/>
      <c r="B404" s="22"/>
      <c r="C404" s="23"/>
      <c r="D404" s="24"/>
      <c r="E404" s="24"/>
      <c r="F404" s="24"/>
      <c r="G404" s="5"/>
      <c r="H404" s="5"/>
      <c r="I404" s="5"/>
      <c r="J404" s="24"/>
      <c r="K404" s="24"/>
      <c r="L404" s="24"/>
      <c r="M404" s="22"/>
      <c r="N404" s="24"/>
      <c r="O404" s="22"/>
      <c r="P404" s="24"/>
    </row>
    <row r="405" ht="20" customHeight="1" spans="1:16">
      <c r="A405" s="19"/>
      <c r="B405" s="19"/>
      <c r="C405" s="20"/>
      <c r="D405" s="21"/>
      <c r="E405" s="21"/>
      <c r="F405" s="21"/>
      <c r="G405" s="8"/>
      <c r="H405" s="8"/>
      <c r="I405" s="8"/>
      <c r="J405" s="21"/>
      <c r="K405" s="21"/>
      <c r="L405" s="21"/>
      <c r="M405" s="19"/>
      <c r="N405" s="21"/>
      <c r="O405" s="19"/>
      <c r="P405" s="21"/>
    </row>
    <row r="406" ht="20" customHeight="1" spans="1:16">
      <c r="A406" s="22"/>
      <c r="B406" s="22"/>
      <c r="C406" s="23"/>
      <c r="D406" s="24"/>
      <c r="E406" s="24"/>
      <c r="F406" s="24"/>
      <c r="G406" s="5"/>
      <c r="H406" s="5"/>
      <c r="I406" s="5"/>
      <c r="J406" s="24"/>
      <c r="K406" s="24"/>
      <c r="L406" s="24"/>
      <c r="M406" s="22"/>
      <c r="N406" s="24"/>
      <c r="O406" s="22"/>
      <c r="P406" s="24"/>
    </row>
    <row r="407" ht="20" customHeight="1" spans="1:16">
      <c r="A407" s="19"/>
      <c r="B407" s="19"/>
      <c r="C407" s="20"/>
      <c r="D407" s="21"/>
      <c r="E407" s="21"/>
      <c r="F407" s="21"/>
      <c r="G407" s="8"/>
      <c r="H407" s="8"/>
      <c r="I407" s="8"/>
      <c r="J407" s="21"/>
      <c r="K407" s="21"/>
      <c r="L407" s="21"/>
      <c r="M407" s="19"/>
      <c r="N407" s="21"/>
      <c r="O407" s="19"/>
      <c r="P407" s="21"/>
    </row>
    <row r="408" ht="20" customHeight="1" spans="1:16">
      <c r="A408" s="22"/>
      <c r="B408" s="22"/>
      <c r="C408" s="23"/>
      <c r="D408" s="24"/>
      <c r="E408" s="24"/>
      <c r="F408" s="24"/>
      <c r="G408" s="5"/>
      <c r="H408" s="5"/>
      <c r="I408" s="5"/>
      <c r="J408" s="24"/>
      <c r="K408" s="24"/>
      <c r="L408" s="24"/>
      <c r="M408" s="22"/>
      <c r="N408" s="24"/>
      <c r="O408" s="22"/>
      <c r="P408" s="24"/>
    </row>
    <row r="409" ht="20" customHeight="1" spans="1:16">
      <c r="A409" s="19"/>
      <c r="B409" s="19"/>
      <c r="C409" s="20"/>
      <c r="D409" s="21"/>
      <c r="E409" s="21"/>
      <c r="F409" s="21"/>
      <c r="G409" s="8"/>
      <c r="H409" s="8"/>
      <c r="I409" s="8"/>
      <c r="J409" s="21"/>
      <c r="K409" s="21"/>
      <c r="L409" s="21"/>
      <c r="M409" s="19"/>
      <c r="N409" s="21"/>
      <c r="O409" s="19"/>
      <c r="P409" s="21"/>
    </row>
    <row r="410" ht="20" customHeight="1" spans="1:16">
      <c r="A410" s="22"/>
      <c r="B410" s="22"/>
      <c r="C410" s="23"/>
      <c r="D410" s="24"/>
      <c r="E410" s="24"/>
      <c r="F410" s="24"/>
      <c r="G410" s="5"/>
      <c r="H410" s="5"/>
      <c r="I410" s="5"/>
      <c r="J410" s="24"/>
      <c r="K410" s="24"/>
      <c r="L410" s="24"/>
      <c r="M410" s="22"/>
      <c r="N410" s="24"/>
      <c r="O410" s="22"/>
      <c r="P410" s="24"/>
    </row>
    <row r="411" ht="20" customHeight="1" spans="1:16">
      <c r="A411" s="19"/>
      <c r="B411" s="19"/>
      <c r="C411" s="20"/>
      <c r="D411" s="21"/>
      <c r="E411" s="21"/>
      <c r="F411" s="21"/>
      <c r="G411" s="8"/>
      <c r="H411" s="8"/>
      <c r="I411" s="8"/>
      <c r="J411" s="21"/>
      <c r="K411" s="21"/>
      <c r="L411" s="21"/>
      <c r="M411" s="19"/>
      <c r="N411" s="21"/>
      <c r="O411" s="19"/>
      <c r="P411" s="21"/>
    </row>
    <row r="412" ht="20" customHeight="1" spans="1:16">
      <c r="A412" s="22"/>
      <c r="B412" s="22"/>
      <c r="C412" s="23"/>
      <c r="D412" s="24"/>
      <c r="E412" s="24"/>
      <c r="F412" s="24"/>
      <c r="G412" s="5"/>
      <c r="H412" s="5"/>
      <c r="I412" s="5"/>
      <c r="J412" s="24"/>
      <c r="K412" s="24"/>
      <c r="L412" s="24"/>
      <c r="M412" s="22"/>
      <c r="N412" s="24"/>
      <c r="O412" s="22"/>
      <c r="P412" s="24"/>
    </row>
    <row r="413" ht="20" customHeight="1" spans="1:16">
      <c r="A413" s="19"/>
      <c r="B413" s="19"/>
      <c r="C413" s="20"/>
      <c r="D413" s="21"/>
      <c r="E413" s="21"/>
      <c r="F413" s="21"/>
      <c r="G413" s="8"/>
      <c r="H413" s="8"/>
      <c r="I413" s="8"/>
      <c r="J413" s="21"/>
      <c r="K413" s="21"/>
      <c r="L413" s="21"/>
      <c r="M413" s="19"/>
      <c r="N413" s="21"/>
      <c r="O413" s="19"/>
      <c r="P413" s="21"/>
    </row>
    <row r="414" ht="20" customHeight="1" spans="1:16">
      <c r="A414" s="22"/>
      <c r="B414" s="22"/>
      <c r="C414" s="23"/>
      <c r="D414" s="24"/>
      <c r="E414" s="24"/>
      <c r="F414" s="24"/>
      <c r="G414" s="5"/>
      <c r="H414" s="5"/>
      <c r="I414" s="5"/>
      <c r="J414" s="24"/>
      <c r="K414" s="24"/>
      <c r="L414" s="24"/>
      <c r="M414" s="22"/>
      <c r="N414" s="24"/>
      <c r="O414" s="22"/>
      <c r="P414" s="24"/>
    </row>
    <row r="415" ht="20" customHeight="1" spans="1:16">
      <c r="A415" s="19"/>
      <c r="B415" s="19"/>
      <c r="C415" s="20"/>
      <c r="D415" s="21"/>
      <c r="E415" s="21"/>
      <c r="F415" s="21"/>
      <c r="G415" s="8"/>
      <c r="H415" s="8"/>
      <c r="I415" s="8"/>
      <c r="J415" s="21"/>
      <c r="K415" s="21"/>
      <c r="L415" s="21"/>
      <c r="M415" s="19"/>
      <c r="N415" s="21"/>
      <c r="O415" s="19"/>
      <c r="P415" s="21"/>
    </row>
    <row r="416" ht="20" customHeight="1" spans="1:16">
      <c r="A416" s="22"/>
      <c r="B416" s="22"/>
      <c r="C416" s="23"/>
      <c r="D416" s="24"/>
      <c r="E416" s="24"/>
      <c r="F416" s="24"/>
      <c r="G416" s="5"/>
      <c r="H416" s="5"/>
      <c r="I416" s="5"/>
      <c r="J416" s="24"/>
      <c r="K416" s="24"/>
      <c r="L416" s="24"/>
      <c r="M416" s="22"/>
      <c r="N416" s="24"/>
      <c r="O416" s="22"/>
      <c r="P416" s="24"/>
    </row>
    <row r="417" ht="20" customHeight="1" spans="1:16">
      <c r="A417" s="19"/>
      <c r="B417" s="19"/>
      <c r="C417" s="20"/>
      <c r="D417" s="21"/>
      <c r="E417" s="21"/>
      <c r="F417" s="21"/>
      <c r="G417" s="8"/>
      <c r="H417" s="8"/>
      <c r="I417" s="8"/>
      <c r="J417" s="21"/>
      <c r="K417" s="21"/>
      <c r="L417" s="21"/>
      <c r="M417" s="19"/>
      <c r="N417" s="21"/>
      <c r="O417" s="19"/>
      <c r="P417" s="21"/>
    </row>
    <row r="418" ht="20" customHeight="1" spans="1:16">
      <c r="A418" s="22"/>
      <c r="B418" s="22"/>
      <c r="C418" s="23"/>
      <c r="D418" s="24"/>
      <c r="E418" s="24"/>
      <c r="F418" s="24"/>
      <c r="G418" s="5"/>
      <c r="H418" s="5"/>
      <c r="I418" s="5"/>
      <c r="J418" s="24"/>
      <c r="K418" s="24"/>
      <c r="L418" s="24"/>
      <c r="M418" s="22"/>
      <c r="N418" s="24"/>
      <c r="O418" s="22"/>
      <c r="P418" s="24"/>
    </row>
    <row r="419" ht="20" customHeight="1" spans="1:16">
      <c r="A419" s="19"/>
      <c r="B419" s="19"/>
      <c r="C419" s="20"/>
      <c r="D419" s="21"/>
      <c r="E419" s="21"/>
      <c r="F419" s="21"/>
      <c r="G419" s="8"/>
      <c r="H419" s="8"/>
      <c r="I419" s="8"/>
      <c r="J419" s="21"/>
      <c r="K419" s="21"/>
      <c r="L419" s="21"/>
      <c r="M419" s="19"/>
      <c r="N419" s="21"/>
      <c r="O419" s="19"/>
      <c r="P419" s="21"/>
    </row>
    <row r="420" ht="20" customHeight="1" spans="1:16">
      <c r="A420" s="22"/>
      <c r="B420" s="22"/>
      <c r="C420" s="23"/>
      <c r="D420" s="24"/>
      <c r="E420" s="24"/>
      <c r="F420" s="24"/>
      <c r="G420" s="5"/>
      <c r="H420" s="5"/>
      <c r="I420" s="5"/>
      <c r="J420" s="24"/>
      <c r="K420" s="24"/>
      <c r="L420" s="24"/>
      <c r="M420" s="22"/>
      <c r="N420" s="24"/>
      <c r="O420" s="22"/>
      <c r="P420" s="24"/>
    </row>
    <row r="421" ht="20" customHeight="1" spans="1:16">
      <c r="A421" s="19"/>
      <c r="B421" s="19"/>
      <c r="C421" s="20"/>
      <c r="D421" s="21"/>
      <c r="E421" s="21"/>
      <c r="F421" s="21"/>
      <c r="G421" s="8"/>
      <c r="H421" s="8"/>
      <c r="I421" s="8"/>
      <c r="J421" s="21"/>
      <c r="K421" s="21"/>
      <c r="L421" s="21"/>
      <c r="M421" s="19"/>
      <c r="N421" s="21"/>
      <c r="O421" s="19"/>
      <c r="P421" s="21"/>
    </row>
    <row r="422" ht="20" customHeight="1" spans="1:16">
      <c r="A422" s="22"/>
      <c r="B422" s="22"/>
      <c r="C422" s="23"/>
      <c r="D422" s="24"/>
      <c r="E422" s="24"/>
      <c r="F422" s="24"/>
      <c r="G422" s="5"/>
      <c r="H422" s="5"/>
      <c r="I422" s="5"/>
      <c r="J422" s="24"/>
      <c r="K422" s="24"/>
      <c r="L422" s="24"/>
      <c r="M422" s="22"/>
      <c r="N422" s="24"/>
      <c r="O422" s="22"/>
      <c r="P422" s="24"/>
    </row>
    <row r="423" ht="20" customHeight="1" spans="1:16">
      <c r="A423" s="19"/>
      <c r="B423" s="19"/>
      <c r="C423" s="20"/>
      <c r="D423" s="21"/>
      <c r="E423" s="21"/>
      <c r="F423" s="21"/>
      <c r="G423" s="8"/>
      <c r="H423" s="8"/>
      <c r="I423" s="8"/>
      <c r="J423" s="21"/>
      <c r="K423" s="21"/>
      <c r="L423" s="21"/>
      <c r="M423" s="19"/>
      <c r="N423" s="21"/>
      <c r="O423" s="19"/>
      <c r="P423" s="21"/>
    </row>
    <row r="424" ht="20" customHeight="1" spans="1:16">
      <c r="A424" s="22"/>
      <c r="B424" s="22"/>
      <c r="C424" s="23"/>
      <c r="D424" s="24"/>
      <c r="E424" s="24"/>
      <c r="F424" s="24"/>
      <c r="G424" s="5"/>
      <c r="H424" s="5"/>
      <c r="I424" s="5"/>
      <c r="J424" s="24"/>
      <c r="K424" s="24"/>
      <c r="L424" s="24"/>
      <c r="M424" s="22"/>
      <c r="N424" s="24"/>
      <c r="O424" s="22"/>
      <c r="P424" s="24"/>
    </row>
    <row r="425" ht="20" customHeight="1" spans="1:16">
      <c r="A425" s="19"/>
      <c r="B425" s="19"/>
      <c r="C425" s="20"/>
      <c r="D425" s="21"/>
      <c r="E425" s="21"/>
      <c r="F425" s="21"/>
      <c r="G425" s="8"/>
      <c r="H425" s="8"/>
      <c r="I425" s="8"/>
      <c r="J425" s="21"/>
      <c r="K425" s="21"/>
      <c r="L425" s="21"/>
      <c r="M425" s="19"/>
      <c r="N425" s="21"/>
      <c r="O425" s="19"/>
      <c r="P425" s="21"/>
    </row>
    <row r="426" ht="20" customHeight="1" spans="1:16">
      <c r="A426" s="22"/>
      <c r="B426" s="22"/>
      <c r="C426" s="23"/>
      <c r="D426" s="24"/>
      <c r="E426" s="24"/>
      <c r="F426" s="24"/>
      <c r="G426" s="5"/>
      <c r="H426" s="5"/>
      <c r="I426" s="5"/>
      <c r="J426" s="24"/>
      <c r="K426" s="24"/>
      <c r="L426" s="24"/>
      <c r="M426" s="22"/>
      <c r="N426" s="24"/>
      <c r="O426" s="22"/>
      <c r="P426" s="24"/>
    </row>
    <row r="427" ht="20" customHeight="1" spans="1:16">
      <c r="A427" s="19"/>
      <c r="B427" s="19"/>
      <c r="C427" s="20"/>
      <c r="D427" s="21"/>
      <c r="E427" s="21"/>
      <c r="F427" s="21"/>
      <c r="G427" s="8"/>
      <c r="H427" s="8"/>
      <c r="I427" s="8"/>
      <c r="J427" s="21"/>
      <c r="K427" s="21"/>
      <c r="L427" s="21"/>
      <c r="M427" s="19"/>
      <c r="N427" s="21"/>
      <c r="O427" s="19"/>
      <c r="P427" s="21"/>
    </row>
    <row r="428" ht="20" customHeight="1" spans="1:16">
      <c r="A428" s="22"/>
      <c r="B428" s="22"/>
      <c r="C428" s="23"/>
      <c r="D428" s="24"/>
      <c r="E428" s="24"/>
      <c r="F428" s="24"/>
      <c r="G428" s="5"/>
      <c r="H428" s="5"/>
      <c r="I428" s="5"/>
      <c r="J428" s="24"/>
      <c r="K428" s="24"/>
      <c r="L428" s="24"/>
      <c r="M428" s="22"/>
      <c r="N428" s="24"/>
      <c r="O428" s="22"/>
      <c r="P428" s="24"/>
    </row>
    <row r="429" ht="20" customHeight="1" spans="1:16">
      <c r="A429" s="19"/>
      <c r="B429" s="19"/>
      <c r="C429" s="20"/>
      <c r="D429" s="21"/>
      <c r="E429" s="21"/>
      <c r="F429" s="21"/>
      <c r="G429" s="8"/>
      <c r="H429" s="8"/>
      <c r="I429" s="8"/>
      <c r="J429" s="21"/>
      <c r="K429" s="21"/>
      <c r="L429" s="21"/>
      <c r="M429" s="19"/>
      <c r="N429" s="21"/>
      <c r="O429" s="19"/>
      <c r="P429" s="21"/>
    </row>
    <row r="430" ht="20" customHeight="1" spans="1:16">
      <c r="A430" s="22"/>
      <c r="B430" s="22"/>
      <c r="C430" s="23"/>
      <c r="D430" s="24"/>
      <c r="E430" s="24"/>
      <c r="F430" s="24"/>
      <c r="G430" s="5"/>
      <c r="H430" s="5"/>
      <c r="I430" s="5"/>
      <c r="J430" s="24"/>
      <c r="K430" s="24"/>
      <c r="L430" s="24"/>
      <c r="M430" s="22"/>
      <c r="N430" s="24"/>
      <c r="O430" s="22"/>
      <c r="P430" s="24"/>
    </row>
    <row r="431" ht="20" customHeight="1" spans="1:16">
      <c r="A431" s="19"/>
      <c r="B431" s="19"/>
      <c r="C431" s="20"/>
      <c r="D431" s="21"/>
      <c r="E431" s="21"/>
      <c r="F431" s="21"/>
      <c r="G431" s="8"/>
      <c r="H431" s="8"/>
      <c r="I431" s="8"/>
      <c r="J431" s="21"/>
      <c r="K431" s="21"/>
      <c r="L431" s="21"/>
      <c r="M431" s="19"/>
      <c r="N431" s="21"/>
      <c r="O431" s="19"/>
      <c r="P431" s="21"/>
    </row>
    <row r="432" ht="20" customHeight="1" spans="1:16">
      <c r="A432" s="22"/>
      <c r="B432" s="22"/>
      <c r="C432" s="23"/>
      <c r="D432" s="24"/>
      <c r="E432" s="24"/>
      <c r="F432" s="24"/>
      <c r="G432" s="5"/>
      <c r="H432" s="5"/>
      <c r="I432" s="5"/>
      <c r="J432" s="24"/>
      <c r="K432" s="24"/>
      <c r="L432" s="24"/>
      <c r="M432" s="22"/>
      <c r="N432" s="24"/>
      <c r="O432" s="22"/>
      <c r="P432" s="24"/>
    </row>
    <row r="433" ht="20" customHeight="1" spans="1:16">
      <c r="A433" s="19"/>
      <c r="B433" s="19"/>
      <c r="C433" s="20"/>
      <c r="D433" s="21"/>
      <c r="E433" s="21"/>
      <c r="F433" s="21"/>
      <c r="G433" s="8"/>
      <c r="H433" s="8"/>
      <c r="I433" s="8"/>
      <c r="J433" s="21"/>
      <c r="K433" s="21"/>
      <c r="L433" s="21"/>
      <c r="M433" s="19"/>
      <c r="N433" s="21"/>
      <c r="O433" s="19"/>
      <c r="P433" s="21"/>
    </row>
    <row r="434" ht="20" customHeight="1" spans="1:16">
      <c r="A434" s="22"/>
      <c r="B434" s="22"/>
      <c r="C434" s="23"/>
      <c r="D434" s="24"/>
      <c r="E434" s="24"/>
      <c r="F434" s="24"/>
      <c r="G434" s="5"/>
      <c r="H434" s="5"/>
      <c r="I434" s="5"/>
      <c r="J434" s="24"/>
      <c r="K434" s="24"/>
      <c r="L434" s="24"/>
      <c r="M434" s="22"/>
      <c r="N434" s="24"/>
      <c r="O434" s="22"/>
      <c r="P434" s="24"/>
    </row>
    <row r="435" ht="20" customHeight="1" spans="1:16">
      <c r="A435" s="19"/>
      <c r="B435" s="19"/>
      <c r="C435" s="20"/>
      <c r="D435" s="21"/>
      <c r="E435" s="21"/>
      <c r="F435" s="21"/>
      <c r="G435" s="8"/>
      <c r="H435" s="8"/>
      <c r="I435" s="8"/>
      <c r="J435" s="21"/>
      <c r="K435" s="21"/>
      <c r="L435" s="21"/>
      <c r="M435" s="19"/>
      <c r="N435" s="21"/>
      <c r="O435" s="19"/>
      <c r="P435" s="21"/>
    </row>
    <row r="436" ht="20" customHeight="1" spans="1:16">
      <c r="A436" s="22"/>
      <c r="B436" s="22"/>
      <c r="C436" s="23"/>
      <c r="D436" s="24"/>
      <c r="E436" s="24"/>
      <c r="F436" s="24"/>
      <c r="G436" s="5"/>
      <c r="H436" s="5"/>
      <c r="I436" s="5"/>
      <c r="J436" s="24"/>
      <c r="K436" s="24"/>
      <c r="L436" s="24"/>
      <c r="M436" s="22"/>
      <c r="N436" s="24"/>
      <c r="O436" s="22"/>
      <c r="P436" s="24"/>
    </row>
    <row r="437" ht="20" customHeight="1" spans="1:16">
      <c r="A437" s="19"/>
      <c r="B437" s="19"/>
      <c r="C437" s="20"/>
      <c r="D437" s="21"/>
      <c r="E437" s="21"/>
      <c r="F437" s="21"/>
      <c r="G437" s="8"/>
      <c r="H437" s="8"/>
      <c r="I437" s="8"/>
      <c r="J437" s="21"/>
      <c r="K437" s="21"/>
      <c r="L437" s="21"/>
      <c r="M437" s="19"/>
      <c r="N437" s="21"/>
      <c r="O437" s="19"/>
      <c r="P437" s="21"/>
    </row>
    <row r="438" ht="20" customHeight="1" spans="1:16">
      <c r="A438" s="22"/>
      <c r="B438" s="22"/>
      <c r="C438" s="23"/>
      <c r="D438" s="24"/>
      <c r="E438" s="24"/>
      <c r="F438" s="24"/>
      <c r="G438" s="5"/>
      <c r="H438" s="5"/>
      <c r="I438" s="5"/>
      <c r="J438" s="24"/>
      <c r="K438" s="24"/>
      <c r="L438" s="24"/>
      <c r="M438" s="22"/>
      <c r="N438" s="24"/>
      <c r="O438" s="22"/>
      <c r="P438" s="24"/>
    </row>
    <row r="439" ht="20" customHeight="1" spans="1:16">
      <c r="A439" s="19"/>
      <c r="B439" s="19"/>
      <c r="C439" s="20"/>
      <c r="D439" s="21"/>
      <c r="E439" s="21"/>
      <c r="F439" s="21"/>
      <c r="G439" s="8"/>
      <c r="H439" s="8"/>
      <c r="I439" s="8"/>
      <c r="J439" s="21"/>
      <c r="K439" s="21"/>
      <c r="L439" s="21"/>
      <c r="M439" s="19"/>
      <c r="N439" s="21"/>
      <c r="O439" s="19"/>
      <c r="P439" s="21"/>
    </row>
    <row r="440" ht="20" customHeight="1" spans="1:16">
      <c r="A440" s="22"/>
      <c r="B440" s="22"/>
      <c r="C440" s="23"/>
      <c r="D440" s="24"/>
      <c r="E440" s="24"/>
      <c r="F440" s="24"/>
      <c r="G440" s="5"/>
      <c r="H440" s="5"/>
      <c r="I440" s="5"/>
      <c r="J440" s="24"/>
      <c r="K440" s="24"/>
      <c r="L440" s="24"/>
      <c r="M440" s="22"/>
      <c r="N440" s="24"/>
      <c r="O440" s="22"/>
      <c r="P440" s="24"/>
    </row>
    <row r="441" ht="20" customHeight="1" spans="1:16">
      <c r="A441" s="19"/>
      <c r="B441" s="19"/>
      <c r="C441" s="20"/>
      <c r="D441" s="21"/>
      <c r="E441" s="21"/>
      <c r="F441" s="21"/>
      <c r="G441" s="8"/>
      <c r="H441" s="8"/>
      <c r="I441" s="8"/>
      <c r="J441" s="21"/>
      <c r="K441" s="21"/>
      <c r="L441" s="21"/>
      <c r="M441" s="19"/>
      <c r="N441" s="21"/>
      <c r="O441" s="19"/>
      <c r="P441" s="21"/>
    </row>
    <row r="442" ht="20" customHeight="1" spans="1:16">
      <c r="A442" s="22"/>
      <c r="B442" s="22"/>
      <c r="C442" s="23"/>
      <c r="D442" s="24"/>
      <c r="E442" s="24"/>
      <c r="F442" s="24"/>
      <c r="G442" s="5"/>
      <c r="H442" s="5"/>
      <c r="I442" s="5"/>
      <c r="J442" s="24"/>
      <c r="K442" s="24"/>
      <c r="L442" s="24"/>
      <c r="M442" s="22"/>
      <c r="N442" s="24"/>
      <c r="O442" s="22"/>
      <c r="P442" s="24"/>
    </row>
    <row r="443" ht="20" customHeight="1" spans="1:16">
      <c r="A443" s="19"/>
      <c r="B443" s="19"/>
      <c r="C443" s="20"/>
      <c r="D443" s="21"/>
      <c r="E443" s="21"/>
      <c r="F443" s="21"/>
      <c r="G443" s="8"/>
      <c r="H443" s="8"/>
      <c r="I443" s="8"/>
      <c r="J443" s="21"/>
      <c r="K443" s="21"/>
      <c r="L443" s="21"/>
      <c r="M443" s="19"/>
      <c r="N443" s="21"/>
      <c r="O443" s="19"/>
      <c r="P443" s="21"/>
    </row>
    <row r="444" ht="20" customHeight="1" spans="1:16">
      <c r="A444" s="22"/>
      <c r="B444" s="22"/>
      <c r="C444" s="23"/>
      <c r="D444" s="24"/>
      <c r="E444" s="24"/>
      <c r="F444" s="24"/>
      <c r="G444" s="5"/>
      <c r="H444" s="5"/>
      <c r="I444" s="5"/>
      <c r="J444" s="24"/>
      <c r="K444" s="24"/>
      <c r="L444" s="24"/>
      <c r="M444" s="22"/>
      <c r="N444" s="24"/>
      <c r="O444" s="22"/>
      <c r="P444" s="24"/>
    </row>
    <row r="445" ht="20" customHeight="1" spans="1:16">
      <c r="A445" s="19"/>
      <c r="B445" s="19"/>
      <c r="C445" s="20"/>
      <c r="D445" s="21"/>
      <c r="E445" s="21"/>
      <c r="F445" s="21"/>
      <c r="G445" s="8"/>
      <c r="H445" s="8"/>
      <c r="I445" s="8"/>
      <c r="J445" s="21"/>
      <c r="K445" s="21"/>
      <c r="L445" s="21"/>
      <c r="M445" s="19"/>
      <c r="N445" s="21"/>
      <c r="O445" s="19"/>
      <c r="P445" s="21"/>
    </row>
    <row r="446" ht="20" customHeight="1" spans="1:16">
      <c r="A446" s="22"/>
      <c r="B446" s="22"/>
      <c r="C446" s="23"/>
      <c r="D446" s="24"/>
      <c r="E446" s="24"/>
      <c r="F446" s="24"/>
      <c r="G446" s="5"/>
      <c r="H446" s="5"/>
      <c r="I446" s="5"/>
      <c r="J446" s="24"/>
      <c r="K446" s="24"/>
      <c r="L446" s="24"/>
      <c r="M446" s="22"/>
      <c r="N446" s="24"/>
      <c r="O446" s="22"/>
      <c r="P446" s="24"/>
    </row>
    <row r="447" ht="20" customHeight="1" spans="1:16">
      <c r="A447" s="19"/>
      <c r="B447" s="19"/>
      <c r="C447" s="20"/>
      <c r="D447" s="21"/>
      <c r="E447" s="21"/>
      <c r="F447" s="21"/>
      <c r="G447" s="8"/>
      <c r="H447" s="8"/>
      <c r="I447" s="8"/>
      <c r="J447" s="21"/>
      <c r="K447" s="21"/>
      <c r="L447" s="21"/>
      <c r="M447" s="19"/>
      <c r="N447" s="21"/>
      <c r="O447" s="19"/>
      <c r="P447" s="21"/>
    </row>
    <row r="448" ht="20" customHeight="1" spans="1:16">
      <c r="A448" s="22"/>
      <c r="B448" s="22"/>
      <c r="C448" s="23"/>
      <c r="D448" s="24"/>
      <c r="E448" s="24"/>
      <c r="F448" s="24"/>
      <c r="G448" s="5"/>
      <c r="H448" s="5"/>
      <c r="I448" s="5"/>
      <c r="J448" s="24"/>
      <c r="K448" s="24"/>
      <c r="L448" s="24"/>
      <c r="M448" s="22"/>
      <c r="N448" s="24"/>
      <c r="O448" s="22"/>
      <c r="P448" s="24"/>
    </row>
    <row r="449" ht="20" customHeight="1" spans="1:16">
      <c r="A449" s="19"/>
      <c r="B449" s="19"/>
      <c r="C449" s="20"/>
      <c r="D449" s="21"/>
      <c r="E449" s="21"/>
      <c r="F449" s="21"/>
      <c r="G449" s="8"/>
      <c r="H449" s="8"/>
      <c r="I449" s="8"/>
      <c r="J449" s="21"/>
      <c r="K449" s="21"/>
      <c r="L449" s="21"/>
      <c r="M449" s="19"/>
      <c r="N449" s="21"/>
      <c r="O449" s="19"/>
      <c r="P449" s="21"/>
    </row>
    <row r="450" ht="20" customHeight="1" spans="1:16">
      <c r="A450" s="22"/>
      <c r="B450" s="22"/>
      <c r="C450" s="23"/>
      <c r="D450" s="24"/>
      <c r="E450" s="24"/>
      <c r="F450" s="24"/>
      <c r="G450" s="5"/>
      <c r="H450" s="5"/>
      <c r="I450" s="5"/>
      <c r="J450" s="24"/>
      <c r="K450" s="24"/>
      <c r="L450" s="24"/>
      <c r="M450" s="22"/>
      <c r="N450" s="24"/>
      <c r="O450" s="22"/>
      <c r="P450" s="24"/>
    </row>
    <row r="451" ht="20" customHeight="1" spans="1:16">
      <c r="A451" s="19"/>
      <c r="B451" s="19"/>
      <c r="C451" s="20"/>
      <c r="D451" s="21"/>
      <c r="E451" s="21"/>
      <c r="F451" s="21"/>
      <c r="G451" s="8"/>
      <c r="H451" s="8"/>
      <c r="I451" s="8"/>
      <c r="J451" s="21"/>
      <c r="K451" s="21"/>
      <c r="L451" s="21"/>
      <c r="M451" s="19"/>
      <c r="N451" s="21"/>
      <c r="O451" s="19"/>
      <c r="P451" s="21"/>
    </row>
    <row r="452" ht="20" customHeight="1" spans="1:16">
      <c r="A452" s="22"/>
      <c r="B452" s="22"/>
      <c r="C452" s="23"/>
      <c r="D452" s="24"/>
      <c r="E452" s="24"/>
      <c r="F452" s="24"/>
      <c r="G452" s="5"/>
      <c r="H452" s="5"/>
      <c r="I452" s="5"/>
      <c r="J452" s="24"/>
      <c r="K452" s="24"/>
      <c r="L452" s="24"/>
      <c r="M452" s="22"/>
      <c r="N452" s="24"/>
      <c r="O452" s="22"/>
      <c r="P452" s="24"/>
    </row>
    <row r="453" ht="20" customHeight="1" spans="1:16">
      <c r="A453" s="19"/>
      <c r="B453" s="19"/>
      <c r="C453" s="20"/>
      <c r="D453" s="21"/>
      <c r="E453" s="21"/>
      <c r="F453" s="21"/>
      <c r="G453" s="8"/>
      <c r="H453" s="8"/>
      <c r="I453" s="8"/>
      <c r="J453" s="21"/>
      <c r="K453" s="21"/>
      <c r="L453" s="21"/>
      <c r="M453" s="19"/>
      <c r="N453" s="21"/>
      <c r="O453" s="19"/>
      <c r="P453" s="21"/>
    </row>
    <row r="454" ht="20" customHeight="1" spans="1:16">
      <c r="A454" s="22"/>
      <c r="B454" s="22"/>
      <c r="C454" s="23"/>
      <c r="D454" s="24"/>
      <c r="E454" s="24"/>
      <c r="F454" s="24"/>
      <c r="G454" s="5"/>
      <c r="H454" s="5"/>
      <c r="I454" s="5"/>
      <c r="J454" s="24"/>
      <c r="K454" s="24"/>
      <c r="L454" s="24"/>
      <c r="M454" s="22"/>
      <c r="N454" s="24"/>
      <c r="O454" s="22"/>
      <c r="P454" s="24"/>
    </row>
    <row r="455" ht="20" customHeight="1" spans="1:16">
      <c r="A455" s="19"/>
      <c r="B455" s="19"/>
      <c r="C455" s="20"/>
      <c r="D455" s="21"/>
      <c r="E455" s="21"/>
      <c r="F455" s="21"/>
      <c r="G455" s="8"/>
      <c r="H455" s="8"/>
      <c r="I455" s="8"/>
      <c r="J455" s="21"/>
      <c r="K455" s="21"/>
      <c r="L455" s="21"/>
      <c r="M455" s="19"/>
      <c r="N455" s="21"/>
      <c r="O455" s="19"/>
      <c r="P455" s="21"/>
    </row>
    <row r="456" ht="20" customHeight="1" spans="1:16">
      <c r="A456" s="22"/>
      <c r="B456" s="22"/>
      <c r="C456" s="23"/>
      <c r="D456" s="24"/>
      <c r="E456" s="24"/>
      <c r="F456" s="24"/>
      <c r="G456" s="5"/>
      <c r="H456" s="5"/>
      <c r="I456" s="5"/>
      <c r="J456" s="24"/>
      <c r="K456" s="24"/>
      <c r="L456" s="24"/>
      <c r="M456" s="22"/>
      <c r="N456" s="24"/>
      <c r="O456" s="22"/>
      <c r="P456" s="24"/>
    </row>
    <row r="457" ht="20" customHeight="1" spans="1:16">
      <c r="A457" s="19"/>
      <c r="B457" s="19"/>
      <c r="C457" s="20"/>
      <c r="D457" s="21"/>
      <c r="E457" s="21"/>
      <c r="F457" s="21"/>
      <c r="G457" s="8"/>
      <c r="H457" s="8"/>
      <c r="I457" s="8"/>
      <c r="J457" s="21"/>
      <c r="K457" s="21"/>
      <c r="L457" s="21"/>
      <c r="M457" s="19"/>
      <c r="N457" s="21"/>
      <c r="O457" s="19"/>
      <c r="P457" s="21"/>
    </row>
    <row r="458" ht="20" customHeight="1" spans="1:16">
      <c r="A458" s="22"/>
      <c r="B458" s="22"/>
      <c r="C458" s="23"/>
      <c r="D458" s="24"/>
      <c r="E458" s="24"/>
      <c r="F458" s="24"/>
      <c r="G458" s="5"/>
      <c r="H458" s="5"/>
      <c r="I458" s="5"/>
      <c r="J458" s="24"/>
      <c r="K458" s="24"/>
      <c r="L458" s="24"/>
      <c r="M458" s="22"/>
      <c r="N458" s="24"/>
      <c r="O458" s="22"/>
      <c r="P458" s="24"/>
    </row>
    <row r="459" ht="20" customHeight="1" spans="1:16">
      <c r="A459" s="19"/>
      <c r="B459" s="19"/>
      <c r="C459" s="20"/>
      <c r="D459" s="21"/>
      <c r="E459" s="21"/>
      <c r="F459" s="21"/>
      <c r="G459" s="8"/>
      <c r="H459" s="8"/>
      <c r="I459" s="8"/>
      <c r="J459" s="21"/>
      <c r="K459" s="21"/>
      <c r="L459" s="21"/>
      <c r="M459" s="19"/>
      <c r="N459" s="21"/>
      <c r="O459" s="19"/>
      <c r="P459" s="21"/>
    </row>
    <row r="460" ht="20" customHeight="1" spans="1:16">
      <c r="A460" s="22"/>
      <c r="B460" s="22"/>
      <c r="C460" s="23"/>
      <c r="D460" s="24"/>
      <c r="E460" s="24"/>
      <c r="F460" s="24"/>
      <c r="G460" s="5"/>
      <c r="H460" s="5"/>
      <c r="I460" s="5"/>
      <c r="J460" s="24"/>
      <c r="K460" s="24"/>
      <c r="L460" s="24"/>
      <c r="M460" s="22"/>
      <c r="N460" s="24"/>
      <c r="O460" s="22"/>
      <c r="P460" s="24"/>
    </row>
    <row r="461" ht="20" customHeight="1" spans="1:16">
      <c r="A461" s="19"/>
      <c r="B461" s="19"/>
      <c r="C461" s="20"/>
      <c r="D461" s="21"/>
      <c r="E461" s="21"/>
      <c r="F461" s="21"/>
      <c r="G461" s="8"/>
      <c r="H461" s="8"/>
      <c r="I461" s="8"/>
      <c r="J461" s="21"/>
      <c r="K461" s="21"/>
      <c r="L461" s="21"/>
      <c r="M461" s="19"/>
      <c r="N461" s="21"/>
      <c r="O461" s="19"/>
      <c r="P461" s="21"/>
    </row>
    <row r="462" ht="20" customHeight="1" spans="1:16">
      <c r="A462" s="22"/>
      <c r="B462" s="22"/>
      <c r="C462" s="23"/>
      <c r="D462" s="24"/>
      <c r="E462" s="24"/>
      <c r="F462" s="24"/>
      <c r="G462" s="5"/>
      <c r="H462" s="5"/>
      <c r="I462" s="5"/>
      <c r="J462" s="24"/>
      <c r="K462" s="24"/>
      <c r="L462" s="24"/>
      <c r="M462" s="22"/>
      <c r="N462" s="24"/>
      <c r="O462" s="22"/>
      <c r="P462" s="24"/>
    </row>
    <row r="463" ht="20" customHeight="1" spans="1:16">
      <c r="A463" s="19"/>
      <c r="B463" s="19"/>
      <c r="C463" s="20"/>
      <c r="D463" s="21"/>
      <c r="E463" s="21"/>
      <c r="F463" s="21"/>
      <c r="G463" s="8"/>
      <c r="H463" s="8"/>
      <c r="I463" s="8"/>
      <c r="J463" s="21"/>
      <c r="K463" s="21"/>
      <c r="L463" s="21"/>
      <c r="M463" s="19"/>
      <c r="N463" s="21"/>
      <c r="O463" s="19"/>
      <c r="P463" s="21"/>
    </row>
    <row r="464" ht="20" customHeight="1" spans="1:16">
      <c r="A464" s="22"/>
      <c r="B464" s="22"/>
      <c r="C464" s="23"/>
      <c r="D464" s="24"/>
      <c r="E464" s="24"/>
      <c r="F464" s="24"/>
      <c r="G464" s="5"/>
      <c r="H464" s="5"/>
      <c r="I464" s="5"/>
      <c r="J464" s="24"/>
      <c r="K464" s="24"/>
      <c r="L464" s="24"/>
      <c r="M464" s="22"/>
      <c r="N464" s="24"/>
      <c r="O464" s="22"/>
      <c r="P464" s="24"/>
    </row>
    <row r="465" ht="20" customHeight="1" spans="1:16">
      <c r="A465" s="19"/>
      <c r="B465" s="19"/>
      <c r="C465" s="20"/>
      <c r="D465" s="21"/>
      <c r="E465" s="21"/>
      <c r="F465" s="21"/>
      <c r="G465" s="8"/>
      <c r="H465" s="8"/>
      <c r="I465" s="8"/>
      <c r="J465" s="21"/>
      <c r="K465" s="21"/>
      <c r="L465" s="21"/>
      <c r="M465" s="19"/>
      <c r="N465" s="21"/>
      <c r="O465" s="19"/>
      <c r="P465" s="21"/>
    </row>
    <row r="466" ht="20" customHeight="1" spans="1:16">
      <c r="A466" s="22"/>
      <c r="B466" s="22"/>
      <c r="C466" s="23"/>
      <c r="D466" s="24"/>
      <c r="E466" s="24"/>
      <c r="F466" s="24"/>
      <c r="G466" s="5"/>
      <c r="H466" s="5"/>
      <c r="I466" s="5"/>
      <c r="J466" s="24"/>
      <c r="K466" s="24"/>
      <c r="L466" s="24"/>
      <c r="M466" s="22"/>
      <c r="N466" s="24"/>
      <c r="O466" s="22"/>
      <c r="P466" s="24"/>
    </row>
    <row r="467" ht="20" customHeight="1" spans="1:16">
      <c r="A467" s="19"/>
      <c r="B467" s="19"/>
      <c r="C467" s="20"/>
      <c r="D467" s="21"/>
      <c r="E467" s="21"/>
      <c r="F467" s="21"/>
      <c r="G467" s="8"/>
      <c r="H467" s="8"/>
      <c r="I467" s="8"/>
      <c r="J467" s="21"/>
      <c r="K467" s="21"/>
      <c r="L467" s="21"/>
      <c r="M467" s="19"/>
      <c r="N467" s="21"/>
      <c r="O467" s="19"/>
      <c r="P467" s="21"/>
    </row>
    <row r="468" ht="20" customHeight="1" spans="1:16">
      <c r="A468" s="22"/>
      <c r="B468" s="22"/>
      <c r="C468" s="23"/>
      <c r="D468" s="24"/>
      <c r="E468" s="24"/>
      <c r="F468" s="24"/>
      <c r="G468" s="5"/>
      <c r="H468" s="5"/>
      <c r="I468" s="5"/>
      <c r="J468" s="24"/>
      <c r="K468" s="24"/>
      <c r="L468" s="24"/>
      <c r="M468" s="22"/>
      <c r="N468" s="24"/>
      <c r="O468" s="22"/>
      <c r="P468" s="24"/>
    </row>
    <row r="469" ht="20" customHeight="1" spans="1:16">
      <c r="A469" s="19"/>
      <c r="B469" s="19"/>
      <c r="C469" s="20"/>
      <c r="D469" s="21"/>
      <c r="E469" s="21"/>
      <c r="F469" s="21"/>
      <c r="G469" s="8"/>
      <c r="H469" s="8"/>
      <c r="I469" s="8"/>
      <c r="J469" s="21"/>
      <c r="K469" s="21"/>
      <c r="L469" s="21"/>
      <c r="M469" s="19"/>
      <c r="N469" s="21"/>
      <c r="O469" s="19"/>
      <c r="P469" s="21"/>
    </row>
    <row r="470" ht="20" customHeight="1" spans="1:16">
      <c r="A470" s="22"/>
      <c r="B470" s="22"/>
      <c r="C470" s="23"/>
      <c r="D470" s="24"/>
      <c r="E470" s="24"/>
      <c r="F470" s="24"/>
      <c r="G470" s="5"/>
      <c r="H470" s="5"/>
      <c r="I470" s="5"/>
      <c r="J470" s="24"/>
      <c r="K470" s="24"/>
      <c r="L470" s="24"/>
      <c r="M470" s="22"/>
      <c r="N470" s="24"/>
      <c r="O470" s="22"/>
      <c r="P470" s="24"/>
    </row>
    <row r="471" ht="20" customHeight="1" spans="1:16">
      <c r="A471" s="19"/>
      <c r="B471" s="19"/>
      <c r="C471" s="20"/>
      <c r="D471" s="21"/>
      <c r="E471" s="21"/>
      <c r="F471" s="21"/>
      <c r="G471" s="8"/>
      <c r="H471" s="8"/>
      <c r="I471" s="8"/>
      <c r="J471" s="21"/>
      <c r="K471" s="21"/>
      <c r="L471" s="21"/>
      <c r="M471" s="19"/>
      <c r="N471" s="21"/>
      <c r="O471" s="19"/>
      <c r="P471" s="21"/>
    </row>
    <row r="472" ht="20" customHeight="1" spans="1:16">
      <c r="A472" s="22"/>
      <c r="B472" s="22"/>
      <c r="C472" s="23"/>
      <c r="D472" s="24"/>
      <c r="E472" s="24"/>
      <c r="F472" s="24"/>
      <c r="G472" s="5"/>
      <c r="H472" s="5"/>
      <c r="I472" s="5"/>
      <c r="J472" s="24"/>
      <c r="K472" s="24"/>
      <c r="L472" s="24"/>
      <c r="M472" s="22"/>
      <c r="N472" s="24"/>
      <c r="O472" s="22"/>
      <c r="P472" s="24"/>
    </row>
    <row r="473" ht="20" customHeight="1" spans="1:16">
      <c r="A473" s="19"/>
      <c r="B473" s="19"/>
      <c r="C473" s="20"/>
      <c r="D473" s="21"/>
      <c r="E473" s="21"/>
      <c r="F473" s="21"/>
      <c r="G473" s="8"/>
      <c r="H473" s="8"/>
      <c r="I473" s="8"/>
      <c r="J473" s="21"/>
      <c r="K473" s="21"/>
      <c r="L473" s="21"/>
      <c r="M473" s="19"/>
      <c r="N473" s="21"/>
      <c r="O473" s="19"/>
      <c r="P473" s="21"/>
    </row>
    <row r="474" ht="20" customHeight="1" spans="1:16">
      <c r="A474" s="22"/>
      <c r="B474" s="22"/>
      <c r="C474" s="23"/>
      <c r="D474" s="24"/>
      <c r="E474" s="24"/>
      <c r="F474" s="24"/>
      <c r="G474" s="5"/>
      <c r="H474" s="5"/>
      <c r="I474" s="5"/>
      <c r="J474" s="24"/>
      <c r="K474" s="24"/>
      <c r="L474" s="24"/>
      <c r="M474" s="22"/>
      <c r="N474" s="24"/>
      <c r="O474" s="22"/>
      <c r="P474" s="24"/>
    </row>
    <row r="475" ht="20" customHeight="1" spans="1:16">
      <c r="A475" s="19"/>
      <c r="B475" s="19"/>
      <c r="C475" s="20"/>
      <c r="D475" s="21"/>
      <c r="E475" s="21"/>
      <c r="F475" s="21"/>
      <c r="G475" s="8"/>
      <c r="H475" s="8"/>
      <c r="I475" s="8"/>
      <c r="J475" s="21"/>
      <c r="K475" s="21"/>
      <c r="L475" s="21"/>
      <c r="M475" s="19"/>
      <c r="N475" s="21"/>
      <c r="O475" s="19"/>
      <c r="P475" s="21"/>
    </row>
    <row r="476" ht="20" customHeight="1" spans="1:16">
      <c r="A476" s="22"/>
      <c r="B476" s="22"/>
      <c r="C476" s="23"/>
      <c r="D476" s="24"/>
      <c r="E476" s="24"/>
      <c r="F476" s="24"/>
      <c r="G476" s="5"/>
      <c r="H476" s="5"/>
      <c r="I476" s="5"/>
      <c r="J476" s="24"/>
      <c r="K476" s="24"/>
      <c r="L476" s="24"/>
      <c r="M476" s="22"/>
      <c r="N476" s="24"/>
      <c r="O476" s="22"/>
      <c r="P476" s="24"/>
    </row>
    <row r="477" ht="20" customHeight="1" spans="1:16">
      <c r="A477" s="19"/>
      <c r="B477" s="19"/>
      <c r="C477" s="20"/>
      <c r="D477" s="21"/>
      <c r="E477" s="21"/>
      <c r="F477" s="21"/>
      <c r="G477" s="8"/>
      <c r="H477" s="8"/>
      <c r="I477" s="8"/>
      <c r="J477" s="21"/>
      <c r="K477" s="21"/>
      <c r="L477" s="21"/>
      <c r="M477" s="19"/>
      <c r="N477" s="21"/>
      <c r="O477" s="19"/>
      <c r="P477" s="21"/>
    </row>
    <row r="478" ht="20" customHeight="1" spans="1:16">
      <c r="A478" s="22"/>
      <c r="B478" s="22"/>
      <c r="C478" s="23"/>
      <c r="D478" s="24"/>
      <c r="E478" s="24"/>
      <c r="F478" s="24"/>
      <c r="G478" s="5"/>
      <c r="H478" s="5"/>
      <c r="I478" s="5"/>
      <c r="J478" s="24"/>
      <c r="K478" s="24"/>
      <c r="L478" s="24"/>
      <c r="M478" s="22"/>
      <c r="N478" s="24"/>
      <c r="O478" s="22"/>
      <c r="P478" s="24"/>
    </row>
    <row r="479" ht="20" customHeight="1" spans="1:16">
      <c r="A479" s="19"/>
      <c r="B479" s="19"/>
      <c r="C479" s="20"/>
      <c r="D479" s="21"/>
      <c r="E479" s="21"/>
      <c r="F479" s="21"/>
      <c r="G479" s="8"/>
      <c r="H479" s="8"/>
      <c r="I479" s="8"/>
      <c r="J479" s="21"/>
      <c r="K479" s="21"/>
      <c r="L479" s="21"/>
      <c r="M479" s="19"/>
      <c r="N479" s="21"/>
      <c r="O479" s="19"/>
      <c r="P479" s="21"/>
    </row>
    <row r="480" ht="20" customHeight="1" spans="1:16">
      <c r="A480" s="22"/>
      <c r="B480" s="22"/>
      <c r="C480" s="23"/>
      <c r="D480" s="24"/>
      <c r="E480" s="24"/>
      <c r="F480" s="24"/>
      <c r="G480" s="5"/>
      <c r="H480" s="5"/>
      <c r="I480" s="5"/>
      <c r="J480" s="24"/>
      <c r="K480" s="24"/>
      <c r="L480" s="24"/>
      <c r="M480" s="22"/>
      <c r="N480" s="24"/>
      <c r="O480" s="22"/>
      <c r="P480" s="24"/>
    </row>
    <row r="481" ht="20" customHeight="1" spans="1:16">
      <c r="A481" s="19"/>
      <c r="B481" s="19"/>
      <c r="C481" s="20"/>
      <c r="D481" s="21"/>
      <c r="E481" s="21"/>
      <c r="F481" s="21"/>
      <c r="G481" s="8"/>
      <c r="H481" s="8"/>
      <c r="I481" s="8"/>
      <c r="J481" s="21"/>
      <c r="K481" s="21"/>
      <c r="L481" s="21"/>
      <c r="M481" s="19"/>
      <c r="N481" s="21"/>
      <c r="O481" s="19"/>
      <c r="P481" s="21"/>
    </row>
    <row r="482" ht="20" customHeight="1" spans="1:16">
      <c r="A482" s="22"/>
      <c r="B482" s="22"/>
      <c r="C482" s="23"/>
      <c r="D482" s="24"/>
      <c r="E482" s="24"/>
      <c r="F482" s="24"/>
      <c r="G482" s="5"/>
      <c r="H482" s="5"/>
      <c r="I482" s="5"/>
      <c r="J482" s="24"/>
      <c r="K482" s="24"/>
      <c r="L482" s="24"/>
      <c r="M482" s="22"/>
      <c r="N482" s="24"/>
      <c r="O482" s="22"/>
      <c r="P482" s="24"/>
    </row>
    <row r="483" ht="20" customHeight="1" spans="1:16">
      <c r="A483" s="19"/>
      <c r="B483" s="19"/>
      <c r="C483" s="20"/>
      <c r="D483" s="21"/>
      <c r="E483" s="21"/>
      <c r="F483" s="21"/>
      <c r="G483" s="8"/>
      <c r="H483" s="8"/>
      <c r="I483" s="8"/>
      <c r="J483" s="21"/>
      <c r="K483" s="21"/>
      <c r="L483" s="21"/>
      <c r="M483" s="19"/>
      <c r="N483" s="21"/>
      <c r="O483" s="19"/>
      <c r="P483" s="21"/>
    </row>
    <row r="484" ht="20" customHeight="1" spans="1:16">
      <c r="A484" s="22"/>
      <c r="B484" s="22"/>
      <c r="C484" s="23"/>
      <c r="D484" s="24"/>
      <c r="E484" s="24"/>
      <c r="F484" s="24"/>
      <c r="G484" s="5"/>
      <c r="H484" s="5"/>
      <c r="I484" s="5"/>
      <c r="J484" s="24"/>
      <c r="K484" s="24"/>
      <c r="L484" s="24"/>
      <c r="M484" s="22"/>
      <c r="N484" s="24"/>
      <c r="O484" s="22"/>
      <c r="P484" s="24"/>
    </row>
    <row r="485" ht="20" customHeight="1" spans="1:16">
      <c r="A485" s="19"/>
      <c r="B485" s="19"/>
      <c r="C485" s="20"/>
      <c r="D485" s="21"/>
      <c r="E485" s="21"/>
      <c r="F485" s="21"/>
      <c r="G485" s="8"/>
      <c r="H485" s="8"/>
      <c r="I485" s="8"/>
      <c r="J485" s="21"/>
      <c r="K485" s="21"/>
      <c r="L485" s="21"/>
      <c r="M485" s="19"/>
      <c r="N485" s="21"/>
      <c r="O485" s="19"/>
      <c r="P485" s="21"/>
    </row>
    <row r="486" ht="20" customHeight="1" spans="1:16">
      <c r="A486" s="22"/>
      <c r="B486" s="22"/>
      <c r="C486" s="23"/>
      <c r="D486" s="24"/>
      <c r="E486" s="24"/>
      <c r="F486" s="24"/>
      <c r="G486" s="5"/>
      <c r="H486" s="5"/>
      <c r="I486" s="5"/>
      <c r="J486" s="24"/>
      <c r="K486" s="24"/>
      <c r="L486" s="24"/>
      <c r="M486" s="22"/>
      <c r="N486" s="24"/>
      <c r="O486" s="22"/>
      <c r="P486" s="24"/>
    </row>
    <row r="487" ht="20" customHeight="1" spans="1:16">
      <c r="A487" s="19"/>
      <c r="B487" s="19"/>
      <c r="C487" s="20"/>
      <c r="D487" s="21"/>
      <c r="E487" s="21"/>
      <c r="F487" s="21"/>
      <c r="G487" s="8"/>
      <c r="H487" s="8"/>
      <c r="I487" s="8"/>
      <c r="J487" s="21"/>
      <c r="K487" s="21"/>
      <c r="L487" s="21"/>
      <c r="M487" s="19"/>
      <c r="N487" s="21"/>
      <c r="O487" s="19"/>
      <c r="P487" s="21"/>
    </row>
    <row r="488" ht="20" customHeight="1" spans="1:16">
      <c r="A488" s="22"/>
      <c r="B488" s="22"/>
      <c r="C488" s="23"/>
      <c r="D488" s="24"/>
      <c r="E488" s="24"/>
      <c r="F488" s="24"/>
      <c r="G488" s="5"/>
      <c r="H488" s="5"/>
      <c r="I488" s="5"/>
      <c r="J488" s="24"/>
      <c r="K488" s="24"/>
      <c r="L488" s="24"/>
      <c r="M488" s="22"/>
      <c r="N488" s="24"/>
      <c r="O488" s="22"/>
      <c r="P488" s="24"/>
    </row>
    <row r="489" ht="20" customHeight="1" spans="1:16">
      <c r="A489" s="19"/>
      <c r="B489" s="19"/>
      <c r="C489" s="20"/>
      <c r="D489" s="21"/>
      <c r="E489" s="21"/>
      <c r="F489" s="21"/>
      <c r="G489" s="8"/>
      <c r="H489" s="8"/>
      <c r="I489" s="8"/>
      <c r="J489" s="21"/>
      <c r="K489" s="21"/>
      <c r="L489" s="21"/>
      <c r="M489" s="19"/>
      <c r="N489" s="21"/>
      <c r="O489" s="19"/>
      <c r="P489" s="21"/>
    </row>
    <row r="490" ht="20" customHeight="1" spans="1:16">
      <c r="A490" s="22"/>
      <c r="B490" s="22"/>
      <c r="C490" s="23"/>
      <c r="D490" s="24"/>
      <c r="E490" s="24"/>
      <c r="F490" s="24"/>
      <c r="G490" s="5"/>
      <c r="H490" s="5"/>
      <c r="I490" s="5"/>
      <c r="J490" s="24"/>
      <c r="K490" s="24"/>
      <c r="L490" s="24"/>
      <c r="M490" s="22"/>
      <c r="N490" s="24"/>
      <c r="O490" s="22"/>
      <c r="P490" s="24"/>
    </row>
    <row r="491" ht="20" customHeight="1" spans="1:16">
      <c r="A491" s="19"/>
      <c r="B491" s="19"/>
      <c r="C491" s="20"/>
      <c r="D491" s="21"/>
      <c r="E491" s="21"/>
      <c r="F491" s="21"/>
      <c r="G491" s="8"/>
      <c r="H491" s="8"/>
      <c r="I491" s="8"/>
      <c r="J491" s="21"/>
      <c r="K491" s="21"/>
      <c r="L491" s="21"/>
      <c r="M491" s="19"/>
      <c r="N491" s="21"/>
      <c r="O491" s="19"/>
      <c r="P491" s="21"/>
    </row>
    <row r="492" ht="20" customHeight="1" spans="1:16">
      <c r="A492" s="22"/>
      <c r="B492" s="22"/>
      <c r="C492" s="23"/>
      <c r="D492" s="24"/>
      <c r="E492" s="24"/>
      <c r="F492" s="24"/>
      <c r="G492" s="5"/>
      <c r="H492" s="5"/>
      <c r="I492" s="5"/>
      <c r="J492" s="24"/>
      <c r="K492" s="24"/>
      <c r="L492" s="24"/>
      <c r="M492" s="22"/>
      <c r="N492" s="24"/>
      <c r="O492" s="22"/>
      <c r="P492" s="24"/>
    </row>
    <row r="493" ht="20" customHeight="1" spans="1:16">
      <c r="A493" s="19"/>
      <c r="B493" s="19"/>
      <c r="C493" s="20"/>
      <c r="D493" s="21"/>
      <c r="E493" s="21"/>
      <c r="F493" s="21"/>
      <c r="G493" s="8"/>
      <c r="H493" s="8"/>
      <c r="I493" s="8"/>
      <c r="J493" s="21"/>
      <c r="K493" s="21"/>
      <c r="L493" s="21"/>
      <c r="M493" s="19"/>
      <c r="N493" s="21"/>
      <c r="O493" s="19"/>
      <c r="P493" s="21"/>
    </row>
    <row r="494" ht="20" customHeight="1" spans="1:16">
      <c r="A494" s="22"/>
      <c r="B494" s="22"/>
      <c r="C494" s="23"/>
      <c r="D494" s="24"/>
      <c r="E494" s="24"/>
      <c r="F494" s="24"/>
      <c r="G494" s="5"/>
      <c r="H494" s="5"/>
      <c r="I494" s="5"/>
      <c r="J494" s="24"/>
      <c r="K494" s="24"/>
      <c r="L494" s="24"/>
      <c r="M494" s="22"/>
      <c r="N494" s="24"/>
      <c r="O494" s="22"/>
      <c r="P494" s="24"/>
    </row>
    <row r="495" ht="20" customHeight="1" spans="1:16">
      <c r="A495" s="19"/>
      <c r="B495" s="19"/>
      <c r="C495" s="20"/>
      <c r="D495" s="21"/>
      <c r="E495" s="21"/>
      <c r="F495" s="21"/>
      <c r="G495" s="8"/>
      <c r="H495" s="8"/>
      <c r="I495" s="8"/>
      <c r="J495" s="21"/>
      <c r="K495" s="21"/>
      <c r="L495" s="21"/>
      <c r="M495" s="19"/>
      <c r="N495" s="21"/>
      <c r="O495" s="19"/>
      <c r="P495" s="21"/>
    </row>
    <row r="496" ht="20" customHeight="1" spans="1:16">
      <c r="A496" s="22"/>
      <c r="B496" s="22"/>
      <c r="C496" s="23"/>
      <c r="D496" s="24"/>
      <c r="E496" s="24"/>
      <c r="F496" s="24"/>
      <c r="G496" s="5"/>
      <c r="H496" s="5"/>
      <c r="I496" s="5"/>
      <c r="J496" s="24"/>
      <c r="K496" s="24"/>
      <c r="L496" s="24"/>
      <c r="M496" s="22"/>
      <c r="N496" s="24"/>
      <c r="O496" s="22"/>
      <c r="P496" s="24"/>
    </row>
    <row r="497" ht="20" customHeight="1" spans="1:16">
      <c r="A497" s="19"/>
      <c r="B497" s="19"/>
      <c r="C497" s="20"/>
      <c r="D497" s="21"/>
      <c r="E497" s="21"/>
      <c r="F497" s="21"/>
      <c r="G497" s="8"/>
      <c r="H497" s="8"/>
      <c r="I497" s="8"/>
      <c r="J497" s="21"/>
      <c r="K497" s="21"/>
      <c r="L497" s="21"/>
      <c r="M497" s="19"/>
      <c r="N497" s="21"/>
      <c r="O497" s="19"/>
      <c r="P497" s="21"/>
    </row>
    <row r="498" ht="20" customHeight="1" spans="1:16">
      <c r="A498" s="22"/>
      <c r="B498" s="22"/>
      <c r="C498" s="23"/>
      <c r="D498" s="24"/>
      <c r="E498" s="24"/>
      <c r="F498" s="24"/>
      <c r="G498" s="5"/>
      <c r="H498" s="5"/>
      <c r="I498" s="5"/>
      <c r="J498" s="24"/>
      <c r="K498" s="24"/>
      <c r="L498" s="24"/>
      <c r="M498" s="22"/>
      <c r="N498" s="24"/>
      <c r="O498" s="22"/>
      <c r="P498" s="24"/>
    </row>
    <row r="499" ht="20" customHeight="1" spans="1:16">
      <c r="A499" s="19"/>
      <c r="B499" s="19"/>
      <c r="C499" s="20"/>
      <c r="D499" s="21"/>
      <c r="E499" s="21"/>
      <c r="F499" s="21"/>
      <c r="G499" s="8"/>
      <c r="H499" s="8"/>
      <c r="I499" s="8"/>
      <c r="J499" s="21"/>
      <c r="K499" s="21"/>
      <c r="L499" s="21"/>
      <c r="M499" s="19"/>
      <c r="N499" s="21"/>
      <c r="O499" s="19"/>
      <c r="P499" s="21"/>
    </row>
    <row r="500" ht="20" customHeight="1" spans="1:16">
      <c r="A500" s="22"/>
      <c r="B500" s="22"/>
      <c r="C500" s="23"/>
      <c r="D500" s="24"/>
      <c r="E500" s="24"/>
      <c r="F500" s="24"/>
      <c r="G500" s="5"/>
      <c r="H500" s="5"/>
      <c r="I500" s="5"/>
      <c r="J500" s="24"/>
      <c r="K500" s="24"/>
      <c r="L500" s="24"/>
      <c r="M500" s="22"/>
      <c r="N500" s="24"/>
      <c r="O500" s="22"/>
      <c r="P500" s="24"/>
    </row>
    <row r="501" ht="20" customHeight="1" spans="1:16">
      <c r="A501" s="19"/>
      <c r="B501" s="19"/>
      <c r="C501" s="20"/>
      <c r="D501" s="21"/>
      <c r="E501" s="21"/>
      <c r="F501" s="21"/>
      <c r="G501" s="8"/>
      <c r="H501" s="8"/>
      <c r="I501" s="8"/>
      <c r="J501" s="21"/>
      <c r="K501" s="21"/>
      <c r="L501" s="21"/>
      <c r="M501" s="19"/>
      <c r="N501" s="21"/>
      <c r="O501" s="19"/>
      <c r="P501" s="21"/>
    </row>
    <row r="502" ht="20" customHeight="1" spans="1:16">
      <c r="A502" s="22"/>
      <c r="B502" s="22"/>
      <c r="C502" s="23"/>
      <c r="D502" s="24"/>
      <c r="E502" s="24"/>
      <c r="F502" s="24"/>
      <c r="G502" s="5"/>
      <c r="H502" s="5"/>
      <c r="I502" s="5"/>
      <c r="J502" s="24"/>
      <c r="K502" s="24"/>
      <c r="L502" s="24"/>
      <c r="M502" s="22"/>
      <c r="N502" s="24"/>
      <c r="O502" s="22"/>
      <c r="P502" s="24"/>
    </row>
    <row r="503" ht="20" customHeight="1" spans="1:16">
      <c r="A503" s="19"/>
      <c r="B503" s="19"/>
      <c r="C503" s="20"/>
      <c r="D503" s="21"/>
      <c r="E503" s="21"/>
      <c r="F503" s="21"/>
      <c r="G503" s="8"/>
      <c r="H503" s="8"/>
      <c r="I503" s="8"/>
      <c r="J503" s="21"/>
      <c r="K503" s="21"/>
      <c r="L503" s="21"/>
      <c r="M503" s="19"/>
      <c r="N503" s="21"/>
      <c r="O503" s="19"/>
      <c r="P503" s="21"/>
    </row>
    <row r="504" ht="20" customHeight="1" spans="1:16">
      <c r="A504" s="22"/>
      <c r="B504" s="22"/>
      <c r="C504" s="23"/>
      <c r="D504" s="24"/>
      <c r="E504" s="24"/>
      <c r="F504" s="24"/>
      <c r="G504" s="5"/>
      <c r="H504" s="5"/>
      <c r="I504" s="5"/>
      <c r="J504" s="24"/>
      <c r="K504" s="24"/>
      <c r="L504" s="24"/>
      <c r="M504" s="22"/>
      <c r="N504" s="24"/>
      <c r="O504" s="22"/>
      <c r="P504" s="24"/>
    </row>
    <row r="505" ht="20" customHeight="1" spans="1:16">
      <c r="A505" s="19"/>
      <c r="B505" s="19"/>
      <c r="C505" s="20"/>
      <c r="D505" s="21"/>
      <c r="E505" s="21"/>
      <c r="F505" s="21"/>
      <c r="G505" s="8"/>
      <c r="H505" s="8"/>
      <c r="I505" s="8"/>
      <c r="J505" s="21"/>
      <c r="K505" s="21"/>
      <c r="L505" s="21"/>
      <c r="M505" s="19"/>
      <c r="N505" s="21"/>
      <c r="O505" s="19"/>
      <c r="P505" s="21"/>
    </row>
    <row r="506" ht="20" customHeight="1" spans="1:16">
      <c r="A506" s="22"/>
      <c r="B506" s="22"/>
      <c r="C506" s="23"/>
      <c r="D506" s="24"/>
      <c r="E506" s="24"/>
      <c r="F506" s="24"/>
      <c r="G506" s="5"/>
      <c r="H506" s="5"/>
      <c r="I506" s="5"/>
      <c r="J506" s="24"/>
      <c r="K506" s="24"/>
      <c r="L506" s="24"/>
      <c r="M506" s="22"/>
      <c r="N506" s="24"/>
      <c r="O506" s="22"/>
      <c r="P506" s="24"/>
    </row>
    <row r="507" ht="20" customHeight="1" spans="1:16">
      <c r="A507" s="19"/>
      <c r="B507" s="19"/>
      <c r="C507" s="20"/>
      <c r="D507" s="21"/>
      <c r="E507" s="21"/>
      <c r="F507" s="21"/>
      <c r="G507" s="8"/>
      <c r="H507" s="8"/>
      <c r="I507" s="8"/>
      <c r="J507" s="21"/>
      <c r="K507" s="21"/>
      <c r="L507" s="21"/>
      <c r="M507" s="19"/>
      <c r="N507" s="21"/>
      <c r="O507" s="19"/>
      <c r="P507" s="21"/>
    </row>
    <row r="508" ht="20" customHeight="1" spans="1:16">
      <c r="A508" s="22"/>
      <c r="B508" s="22"/>
      <c r="C508" s="23"/>
      <c r="D508" s="24"/>
      <c r="E508" s="24"/>
      <c r="F508" s="24"/>
      <c r="G508" s="5"/>
      <c r="H508" s="5"/>
      <c r="I508" s="5"/>
      <c r="J508" s="24"/>
      <c r="K508" s="24"/>
      <c r="L508" s="24"/>
      <c r="M508" s="22"/>
      <c r="N508" s="24"/>
      <c r="O508" s="22"/>
      <c r="P508" s="24"/>
    </row>
    <row r="509" ht="20" customHeight="1" spans="1:16">
      <c r="A509" s="19"/>
      <c r="B509" s="19"/>
      <c r="C509" s="20"/>
      <c r="D509" s="21"/>
      <c r="E509" s="21"/>
      <c r="F509" s="21"/>
      <c r="G509" s="8"/>
      <c r="H509" s="8"/>
      <c r="I509" s="8"/>
      <c r="J509" s="21"/>
      <c r="K509" s="21"/>
      <c r="L509" s="21"/>
      <c r="M509" s="19"/>
      <c r="N509" s="21"/>
      <c r="O509" s="19"/>
      <c r="P509" s="21"/>
    </row>
    <row r="510" ht="20" customHeight="1" spans="1:16">
      <c r="A510" s="22"/>
      <c r="B510" s="22"/>
      <c r="C510" s="23"/>
      <c r="D510" s="24"/>
      <c r="E510" s="24"/>
      <c r="F510" s="24"/>
      <c r="G510" s="5"/>
      <c r="H510" s="5"/>
      <c r="I510" s="5"/>
      <c r="J510" s="24"/>
      <c r="K510" s="24"/>
      <c r="L510" s="24"/>
      <c r="M510" s="22"/>
      <c r="N510" s="24"/>
      <c r="O510" s="22"/>
      <c r="P510" s="24"/>
    </row>
    <row r="511" ht="20" customHeight="1" spans="1:16">
      <c r="A511" s="19"/>
      <c r="B511" s="19"/>
      <c r="C511" s="20"/>
      <c r="D511" s="21"/>
      <c r="E511" s="21"/>
      <c r="F511" s="21"/>
      <c r="G511" s="8"/>
      <c r="H511" s="8"/>
      <c r="I511" s="8"/>
      <c r="J511" s="21"/>
      <c r="K511" s="21"/>
      <c r="L511" s="21"/>
      <c r="M511" s="19"/>
      <c r="N511" s="21"/>
      <c r="O511" s="19"/>
      <c r="P511" s="21"/>
    </row>
    <row r="512" ht="20" customHeight="1" spans="1:16">
      <c r="A512" s="22"/>
      <c r="B512" s="22"/>
      <c r="C512" s="23"/>
      <c r="D512" s="24"/>
      <c r="E512" s="24"/>
      <c r="F512" s="24"/>
      <c r="G512" s="5"/>
      <c r="H512" s="5"/>
      <c r="I512" s="5"/>
      <c r="J512" s="24"/>
      <c r="K512" s="24"/>
      <c r="L512" s="24"/>
      <c r="M512" s="22"/>
      <c r="N512" s="24"/>
      <c r="O512" s="22"/>
      <c r="P512" s="24"/>
    </row>
    <row r="513" ht="20" customHeight="1" spans="1:16">
      <c r="A513" s="19"/>
      <c r="B513" s="19"/>
      <c r="C513" s="20"/>
      <c r="D513" s="21"/>
      <c r="E513" s="21"/>
      <c r="F513" s="21"/>
      <c r="G513" s="8"/>
      <c r="H513" s="8"/>
      <c r="I513" s="8"/>
      <c r="J513" s="21"/>
      <c r="K513" s="21"/>
      <c r="L513" s="21"/>
      <c r="M513" s="19"/>
      <c r="N513" s="21"/>
      <c r="O513" s="19"/>
      <c r="P513" s="21"/>
    </row>
    <row r="514" ht="20" customHeight="1" spans="1:16">
      <c r="A514" s="22"/>
      <c r="B514" s="22"/>
      <c r="C514" s="23"/>
      <c r="D514" s="24"/>
      <c r="E514" s="24"/>
      <c r="F514" s="24"/>
      <c r="G514" s="5"/>
      <c r="H514" s="5"/>
      <c r="I514" s="5"/>
      <c r="J514" s="24"/>
      <c r="K514" s="24"/>
      <c r="L514" s="24"/>
      <c r="M514" s="22"/>
      <c r="N514" s="24"/>
      <c r="O514" s="22"/>
      <c r="P514" s="24"/>
    </row>
    <row r="515" ht="20" customHeight="1" spans="1:16">
      <c r="A515" s="19"/>
      <c r="B515" s="19"/>
      <c r="C515" s="20"/>
      <c r="D515" s="21"/>
      <c r="E515" s="21"/>
      <c r="F515" s="21"/>
      <c r="G515" s="8"/>
      <c r="H515" s="8"/>
      <c r="I515" s="8"/>
      <c r="J515" s="21"/>
      <c r="K515" s="21"/>
      <c r="L515" s="21"/>
      <c r="M515" s="19"/>
      <c r="N515" s="21"/>
      <c r="O515" s="19"/>
      <c r="P515" s="21"/>
    </row>
    <row r="516" ht="20" customHeight="1" spans="1:16">
      <c r="A516" s="22"/>
      <c r="B516" s="22"/>
      <c r="C516" s="23"/>
      <c r="D516" s="24"/>
      <c r="E516" s="24"/>
      <c r="F516" s="24"/>
      <c r="G516" s="5"/>
      <c r="H516" s="5"/>
      <c r="I516" s="5"/>
      <c r="J516" s="24"/>
      <c r="K516" s="24"/>
      <c r="L516" s="24"/>
      <c r="M516" s="22"/>
      <c r="N516" s="24"/>
      <c r="O516" s="22"/>
      <c r="P516" s="24"/>
    </row>
    <row r="517" ht="20" customHeight="1" spans="1:16">
      <c r="A517" s="19"/>
      <c r="B517" s="19"/>
      <c r="C517" s="20"/>
      <c r="D517" s="21"/>
      <c r="E517" s="21"/>
      <c r="F517" s="21"/>
      <c r="G517" s="8"/>
      <c r="H517" s="8"/>
      <c r="I517" s="8"/>
      <c r="J517" s="21"/>
      <c r="K517" s="21"/>
      <c r="L517" s="21"/>
      <c r="M517" s="19"/>
      <c r="N517" s="21"/>
      <c r="O517" s="19"/>
      <c r="P517" s="21"/>
    </row>
    <row r="518" ht="20" customHeight="1" spans="1:16">
      <c r="A518" s="22"/>
      <c r="B518" s="22"/>
      <c r="C518" s="23"/>
      <c r="D518" s="24"/>
      <c r="E518" s="24"/>
      <c r="F518" s="24"/>
      <c r="G518" s="5"/>
      <c r="H518" s="5"/>
      <c r="I518" s="5"/>
      <c r="J518" s="24"/>
      <c r="K518" s="24"/>
      <c r="L518" s="24"/>
      <c r="M518" s="22"/>
      <c r="N518" s="24"/>
      <c r="O518" s="22"/>
      <c r="P518" s="24"/>
    </row>
    <row r="519" ht="20" customHeight="1" spans="1:16">
      <c r="A519" s="19"/>
      <c r="B519" s="19"/>
      <c r="C519" s="20"/>
      <c r="D519" s="21"/>
      <c r="E519" s="21"/>
      <c r="F519" s="21"/>
      <c r="G519" s="8"/>
      <c r="H519" s="8"/>
      <c r="I519" s="8"/>
      <c r="J519" s="21"/>
      <c r="K519" s="21"/>
      <c r="L519" s="21"/>
      <c r="M519" s="19"/>
      <c r="N519" s="21"/>
      <c r="O519" s="19"/>
      <c r="P519" s="21"/>
    </row>
    <row r="520" ht="20" customHeight="1" spans="1:16">
      <c r="A520" s="22"/>
      <c r="B520" s="22"/>
      <c r="C520" s="23"/>
      <c r="D520" s="24"/>
      <c r="E520" s="24"/>
      <c r="F520" s="24"/>
      <c r="G520" s="5"/>
      <c r="H520" s="5"/>
      <c r="I520" s="5"/>
      <c r="J520" s="24"/>
      <c r="K520" s="24"/>
      <c r="L520" s="24"/>
      <c r="M520" s="22"/>
      <c r="N520" s="24"/>
      <c r="O520" s="22"/>
      <c r="P520" s="24"/>
    </row>
    <row r="521" ht="20" customHeight="1" spans="1:16">
      <c r="A521" s="19"/>
      <c r="B521" s="19"/>
      <c r="C521" s="20"/>
      <c r="D521" s="21"/>
      <c r="E521" s="21"/>
      <c r="F521" s="21"/>
      <c r="G521" s="8"/>
      <c r="H521" s="8"/>
      <c r="I521" s="8"/>
      <c r="J521" s="21"/>
      <c r="K521" s="21"/>
      <c r="L521" s="21"/>
      <c r="M521" s="19"/>
      <c r="N521" s="21"/>
      <c r="O521" s="19"/>
      <c r="P521" s="21"/>
    </row>
    <row r="522" ht="20" customHeight="1" spans="1:16">
      <c r="A522" s="22"/>
      <c r="B522" s="22"/>
      <c r="C522" s="23"/>
      <c r="D522" s="24"/>
      <c r="E522" s="24"/>
      <c r="F522" s="24"/>
      <c r="G522" s="5"/>
      <c r="H522" s="5"/>
      <c r="I522" s="5"/>
      <c r="J522" s="24"/>
      <c r="K522" s="24"/>
      <c r="L522" s="24"/>
      <c r="M522" s="22"/>
      <c r="N522" s="24"/>
      <c r="O522" s="22"/>
      <c r="P522" s="24"/>
    </row>
    <row r="523" ht="20" customHeight="1" spans="1:16">
      <c r="A523" s="19"/>
      <c r="B523" s="19"/>
      <c r="C523" s="20"/>
      <c r="D523" s="21"/>
      <c r="E523" s="21"/>
      <c r="F523" s="21"/>
      <c r="G523" s="8"/>
      <c r="H523" s="8"/>
      <c r="I523" s="8"/>
      <c r="J523" s="21"/>
      <c r="K523" s="21"/>
      <c r="L523" s="21"/>
      <c r="M523" s="19"/>
      <c r="N523" s="21"/>
      <c r="O523" s="19"/>
      <c r="P523" s="21"/>
    </row>
    <row r="524" ht="20" customHeight="1" spans="1:16">
      <c r="A524" s="22"/>
      <c r="B524" s="22"/>
      <c r="C524" s="23"/>
      <c r="D524" s="24"/>
      <c r="E524" s="24"/>
      <c r="F524" s="24"/>
      <c r="G524" s="5"/>
      <c r="H524" s="5"/>
      <c r="I524" s="5"/>
      <c r="J524" s="24"/>
      <c r="K524" s="24"/>
      <c r="L524" s="24"/>
      <c r="M524" s="22"/>
      <c r="N524" s="24"/>
      <c r="O524" s="22"/>
      <c r="P524" s="24"/>
    </row>
    <row r="525" ht="20" customHeight="1" spans="1:16">
      <c r="A525" s="19"/>
      <c r="B525" s="19"/>
      <c r="C525" s="20"/>
      <c r="D525" s="21"/>
      <c r="E525" s="21"/>
      <c r="F525" s="21"/>
      <c r="G525" s="8"/>
      <c r="H525" s="8"/>
      <c r="I525" s="8"/>
      <c r="J525" s="21"/>
      <c r="K525" s="21"/>
      <c r="L525" s="21"/>
      <c r="M525" s="19"/>
      <c r="N525" s="21"/>
      <c r="O525" s="19"/>
      <c r="P525" s="21"/>
    </row>
    <row r="526" ht="20" customHeight="1" spans="1:16">
      <c r="A526" s="22"/>
      <c r="B526" s="22"/>
      <c r="C526" s="23"/>
      <c r="D526" s="24"/>
      <c r="E526" s="24"/>
      <c r="F526" s="24"/>
      <c r="G526" s="5"/>
      <c r="H526" s="5"/>
      <c r="I526" s="5"/>
      <c r="J526" s="24"/>
      <c r="K526" s="24"/>
      <c r="L526" s="24"/>
      <c r="M526" s="22"/>
      <c r="N526" s="24"/>
      <c r="O526" s="22"/>
      <c r="P526" s="24"/>
    </row>
    <row r="527" ht="20" customHeight="1" spans="1:16">
      <c r="A527" s="19"/>
      <c r="B527" s="19"/>
      <c r="C527" s="20"/>
      <c r="D527" s="21"/>
      <c r="E527" s="21"/>
      <c r="F527" s="21"/>
      <c r="G527" s="8"/>
      <c r="H527" s="8"/>
      <c r="I527" s="8"/>
      <c r="J527" s="21"/>
      <c r="K527" s="21"/>
      <c r="L527" s="21"/>
      <c r="M527" s="19"/>
      <c r="N527" s="21"/>
      <c r="O527" s="19"/>
      <c r="P527" s="21"/>
    </row>
    <row r="528" ht="20" customHeight="1" spans="1:16">
      <c r="A528" s="22"/>
      <c r="B528" s="22"/>
      <c r="C528" s="23"/>
      <c r="D528" s="24"/>
      <c r="E528" s="24"/>
      <c r="F528" s="24"/>
      <c r="G528" s="5"/>
      <c r="H528" s="5"/>
      <c r="I528" s="5"/>
      <c r="J528" s="24"/>
      <c r="K528" s="24"/>
      <c r="L528" s="24"/>
      <c r="M528" s="22"/>
      <c r="N528" s="24"/>
      <c r="O528" s="22"/>
      <c r="P528" s="24"/>
    </row>
    <row r="529" ht="20" customHeight="1" spans="1:16">
      <c r="A529" s="19"/>
      <c r="B529" s="19"/>
      <c r="C529" s="20"/>
      <c r="D529" s="21"/>
      <c r="E529" s="21"/>
      <c r="F529" s="21"/>
      <c r="G529" s="8"/>
      <c r="H529" s="8"/>
      <c r="I529" s="8"/>
      <c r="J529" s="21"/>
      <c r="K529" s="21"/>
      <c r="L529" s="21"/>
      <c r="M529" s="19"/>
      <c r="N529" s="21"/>
      <c r="O529" s="19"/>
      <c r="P529" s="21"/>
    </row>
    <row r="530" ht="20" customHeight="1" spans="1:16">
      <c r="A530" s="22"/>
      <c r="B530" s="22"/>
      <c r="C530" s="23"/>
      <c r="D530" s="24"/>
      <c r="E530" s="24"/>
      <c r="F530" s="24"/>
      <c r="G530" s="5"/>
      <c r="H530" s="5"/>
      <c r="I530" s="5"/>
      <c r="J530" s="24"/>
      <c r="K530" s="24"/>
      <c r="L530" s="24"/>
      <c r="M530" s="22"/>
      <c r="N530" s="24"/>
      <c r="O530" s="22"/>
      <c r="P530" s="24"/>
    </row>
    <row r="531" ht="20" customHeight="1" spans="1:16">
      <c r="A531" s="19"/>
      <c r="B531" s="19"/>
      <c r="C531" s="20"/>
      <c r="D531" s="21"/>
      <c r="E531" s="21"/>
      <c r="F531" s="21"/>
      <c r="G531" s="8"/>
      <c r="H531" s="8"/>
      <c r="I531" s="8"/>
      <c r="J531" s="21"/>
      <c r="K531" s="21"/>
      <c r="L531" s="21"/>
      <c r="M531" s="19"/>
      <c r="N531" s="21"/>
      <c r="O531" s="19"/>
      <c r="P531" s="21"/>
    </row>
    <row r="532" ht="20" customHeight="1" spans="1:16">
      <c r="A532" s="22"/>
      <c r="B532" s="22"/>
      <c r="C532" s="23"/>
      <c r="D532" s="24"/>
      <c r="E532" s="24"/>
      <c r="F532" s="24"/>
      <c r="G532" s="5"/>
      <c r="H532" s="5"/>
      <c r="I532" s="5"/>
      <c r="J532" s="24"/>
      <c r="K532" s="24"/>
      <c r="L532" s="24"/>
      <c r="M532" s="22"/>
      <c r="N532" s="24"/>
      <c r="O532" s="22"/>
      <c r="P532" s="24"/>
    </row>
    <row r="533" ht="20" customHeight="1" spans="1:16">
      <c r="A533" s="19"/>
      <c r="B533" s="19"/>
      <c r="C533" s="20"/>
      <c r="D533" s="21"/>
      <c r="E533" s="21"/>
      <c r="F533" s="21"/>
      <c r="G533" s="8"/>
      <c r="H533" s="8"/>
      <c r="I533" s="8"/>
      <c r="J533" s="21"/>
      <c r="K533" s="21"/>
      <c r="L533" s="21"/>
      <c r="M533" s="19"/>
      <c r="N533" s="21"/>
      <c r="O533" s="19"/>
      <c r="P533" s="21"/>
    </row>
    <row r="534" ht="20" customHeight="1" spans="1:16">
      <c r="A534" s="22"/>
      <c r="B534" s="22"/>
      <c r="C534" s="23"/>
      <c r="D534" s="24"/>
      <c r="E534" s="24"/>
      <c r="F534" s="24"/>
      <c r="G534" s="5"/>
      <c r="H534" s="5"/>
      <c r="I534" s="5"/>
      <c r="J534" s="24"/>
      <c r="K534" s="24"/>
      <c r="L534" s="24"/>
      <c r="M534" s="22"/>
      <c r="N534" s="24"/>
      <c r="O534" s="22"/>
      <c r="P534" s="24"/>
    </row>
    <row r="535" ht="20" customHeight="1" spans="1:16">
      <c r="A535" s="19"/>
      <c r="B535" s="19"/>
      <c r="C535" s="20"/>
      <c r="D535" s="21"/>
      <c r="E535" s="21"/>
      <c r="F535" s="21"/>
      <c r="G535" s="8"/>
      <c r="H535" s="8"/>
      <c r="I535" s="8"/>
      <c r="J535" s="21"/>
      <c r="K535" s="21"/>
      <c r="L535" s="21"/>
      <c r="M535" s="19"/>
      <c r="N535" s="21"/>
      <c r="O535" s="19"/>
      <c r="P535" s="21"/>
    </row>
    <row r="536" ht="20" customHeight="1" spans="1:16">
      <c r="A536" s="22"/>
      <c r="B536" s="22"/>
      <c r="C536" s="23"/>
      <c r="D536" s="24"/>
      <c r="E536" s="24"/>
      <c r="F536" s="24"/>
      <c r="G536" s="5"/>
      <c r="H536" s="5"/>
      <c r="I536" s="5"/>
      <c r="J536" s="24"/>
      <c r="K536" s="24"/>
      <c r="L536" s="24"/>
      <c r="M536" s="22"/>
      <c r="N536" s="24"/>
      <c r="O536" s="22"/>
      <c r="P536" s="24"/>
    </row>
    <row r="537" ht="20" customHeight="1" spans="1:16">
      <c r="A537" s="19"/>
      <c r="B537" s="19"/>
      <c r="C537" s="20"/>
      <c r="D537" s="21"/>
      <c r="E537" s="21"/>
      <c r="F537" s="21"/>
      <c r="G537" s="8"/>
      <c r="H537" s="8"/>
      <c r="I537" s="8"/>
      <c r="J537" s="21"/>
      <c r="K537" s="21"/>
      <c r="L537" s="21"/>
      <c r="M537" s="19"/>
      <c r="N537" s="21"/>
      <c r="O537" s="19"/>
      <c r="P537" s="21"/>
    </row>
    <row r="538" ht="20" customHeight="1" spans="1:16">
      <c r="A538" s="22"/>
      <c r="B538" s="22"/>
      <c r="C538" s="23"/>
      <c r="D538" s="24"/>
      <c r="E538" s="24"/>
      <c r="F538" s="24"/>
      <c r="G538" s="5"/>
      <c r="H538" s="5"/>
      <c r="I538" s="5"/>
      <c r="J538" s="24"/>
      <c r="K538" s="24"/>
      <c r="L538" s="24"/>
      <c r="M538" s="22"/>
      <c r="N538" s="24"/>
      <c r="O538" s="22"/>
      <c r="P538" s="24"/>
    </row>
    <row r="539" ht="20" customHeight="1" spans="1:16">
      <c r="A539" s="19"/>
      <c r="B539" s="19"/>
      <c r="C539" s="20"/>
      <c r="D539" s="21"/>
      <c r="E539" s="21"/>
      <c r="F539" s="21"/>
      <c r="G539" s="8"/>
      <c r="H539" s="8"/>
      <c r="I539" s="8"/>
      <c r="J539" s="21"/>
      <c r="K539" s="21"/>
      <c r="L539" s="21"/>
      <c r="M539" s="19"/>
      <c r="N539" s="21"/>
      <c r="O539" s="19"/>
      <c r="P539" s="21"/>
    </row>
    <row r="540" ht="20" customHeight="1" spans="1:16">
      <c r="A540" s="22"/>
      <c r="B540" s="22"/>
      <c r="C540" s="23"/>
      <c r="D540" s="24"/>
      <c r="E540" s="24"/>
      <c r="F540" s="24"/>
      <c r="G540" s="5"/>
      <c r="H540" s="5"/>
      <c r="I540" s="5"/>
      <c r="J540" s="24"/>
      <c r="K540" s="24"/>
      <c r="L540" s="24"/>
      <c r="M540" s="22"/>
      <c r="N540" s="24"/>
      <c r="O540" s="22"/>
      <c r="P540" s="24"/>
    </row>
    <row r="541" ht="20" customHeight="1" spans="1:16">
      <c r="A541" s="19"/>
      <c r="B541" s="19"/>
      <c r="C541" s="20"/>
      <c r="D541" s="21"/>
      <c r="E541" s="21"/>
      <c r="F541" s="21"/>
      <c r="G541" s="8"/>
      <c r="H541" s="8"/>
      <c r="I541" s="8"/>
      <c r="J541" s="21"/>
      <c r="K541" s="21"/>
      <c r="L541" s="21"/>
      <c r="M541" s="19"/>
      <c r="N541" s="21"/>
      <c r="O541" s="19"/>
      <c r="P541" s="21"/>
    </row>
    <row r="542" ht="20" customHeight="1" spans="1:16">
      <c r="A542" s="22"/>
      <c r="B542" s="22"/>
      <c r="C542" s="23"/>
      <c r="D542" s="24"/>
      <c r="E542" s="24"/>
      <c r="F542" s="24"/>
      <c r="G542" s="5"/>
      <c r="H542" s="5"/>
      <c r="I542" s="5"/>
      <c r="J542" s="24"/>
      <c r="K542" s="24"/>
      <c r="L542" s="24"/>
      <c r="M542" s="22"/>
      <c r="N542" s="24"/>
      <c r="O542" s="22"/>
      <c r="P542" s="24"/>
    </row>
    <row r="543" ht="20" customHeight="1" spans="1:16">
      <c r="A543" s="19"/>
      <c r="B543" s="19"/>
      <c r="C543" s="20"/>
      <c r="D543" s="21"/>
      <c r="E543" s="21"/>
      <c r="F543" s="21"/>
      <c r="G543" s="8"/>
      <c r="H543" s="8"/>
      <c r="I543" s="8"/>
      <c r="J543" s="21"/>
      <c r="K543" s="21"/>
      <c r="L543" s="21"/>
      <c r="M543" s="19"/>
      <c r="N543" s="21"/>
      <c r="O543" s="19"/>
      <c r="P543" s="21"/>
    </row>
    <row r="544" ht="20" customHeight="1" spans="1:16">
      <c r="A544" s="22"/>
      <c r="B544" s="22"/>
      <c r="C544" s="23"/>
      <c r="D544" s="24"/>
      <c r="E544" s="24"/>
      <c r="F544" s="24"/>
      <c r="G544" s="5"/>
      <c r="H544" s="5"/>
      <c r="I544" s="5"/>
      <c r="J544" s="24"/>
      <c r="K544" s="24"/>
      <c r="L544" s="24"/>
      <c r="M544" s="22"/>
      <c r="N544" s="24"/>
      <c r="O544" s="22"/>
      <c r="P544" s="24"/>
    </row>
    <row r="545" ht="20" customHeight="1" spans="1:16">
      <c r="A545" s="19"/>
      <c r="B545" s="19"/>
      <c r="C545" s="20"/>
      <c r="D545" s="21"/>
      <c r="E545" s="21"/>
      <c r="F545" s="21"/>
      <c r="G545" s="8"/>
      <c r="H545" s="8"/>
      <c r="I545" s="8"/>
      <c r="J545" s="21"/>
      <c r="K545" s="21"/>
      <c r="L545" s="21"/>
      <c r="M545" s="19"/>
      <c r="N545" s="21"/>
      <c r="O545" s="19"/>
      <c r="P545" s="21"/>
    </row>
    <row r="546" ht="20" customHeight="1" spans="1:16">
      <c r="A546" s="22"/>
      <c r="B546" s="22"/>
      <c r="C546" s="23"/>
      <c r="D546" s="24"/>
      <c r="E546" s="24"/>
      <c r="F546" s="24"/>
      <c r="G546" s="5"/>
      <c r="H546" s="5"/>
      <c r="I546" s="5"/>
      <c r="J546" s="24"/>
      <c r="K546" s="24"/>
      <c r="L546" s="24"/>
      <c r="M546" s="22"/>
      <c r="N546" s="24"/>
      <c r="O546" s="22"/>
      <c r="P546" s="24"/>
    </row>
    <row r="547" ht="20" customHeight="1" spans="1:16">
      <c r="A547" s="19"/>
      <c r="B547" s="19"/>
      <c r="C547" s="20"/>
      <c r="D547" s="21"/>
      <c r="E547" s="21"/>
      <c r="F547" s="21"/>
      <c r="G547" s="8"/>
      <c r="H547" s="8"/>
      <c r="I547" s="8"/>
      <c r="J547" s="21"/>
      <c r="K547" s="21"/>
      <c r="L547" s="21"/>
      <c r="M547" s="19"/>
      <c r="N547" s="21"/>
      <c r="O547" s="19"/>
      <c r="P547" s="21"/>
    </row>
    <row r="548" ht="20" customHeight="1" spans="1:16">
      <c r="A548" s="22"/>
      <c r="B548" s="22"/>
      <c r="C548" s="23"/>
      <c r="D548" s="24"/>
      <c r="E548" s="24"/>
      <c r="F548" s="24"/>
      <c r="G548" s="5"/>
      <c r="H548" s="5"/>
      <c r="I548" s="5"/>
      <c r="J548" s="24"/>
      <c r="K548" s="24"/>
      <c r="L548" s="24"/>
      <c r="M548" s="22"/>
      <c r="N548" s="24"/>
      <c r="O548" s="22"/>
      <c r="P548" s="24"/>
    </row>
    <row r="549" ht="20" customHeight="1" spans="1:16">
      <c r="A549" s="19"/>
      <c r="B549" s="19"/>
      <c r="C549" s="20"/>
      <c r="D549" s="21"/>
      <c r="E549" s="21"/>
      <c r="F549" s="21"/>
      <c r="G549" s="8"/>
      <c r="H549" s="8"/>
      <c r="I549" s="8"/>
      <c r="J549" s="21"/>
      <c r="K549" s="21"/>
      <c r="L549" s="21"/>
      <c r="M549" s="19"/>
      <c r="N549" s="21"/>
      <c r="O549" s="19"/>
      <c r="P549" s="21"/>
    </row>
    <row r="550" ht="20" customHeight="1" spans="1:16">
      <c r="A550" s="22"/>
      <c r="B550" s="22"/>
      <c r="C550" s="23"/>
      <c r="D550" s="24"/>
      <c r="E550" s="24"/>
      <c r="F550" s="24"/>
      <c r="G550" s="5"/>
      <c r="H550" s="5"/>
      <c r="I550" s="5"/>
      <c r="J550" s="24"/>
      <c r="K550" s="24"/>
      <c r="L550" s="24"/>
      <c r="M550" s="22"/>
      <c r="N550" s="24"/>
      <c r="O550" s="22"/>
      <c r="P550" s="24"/>
    </row>
    <row r="551" ht="20" customHeight="1" spans="1:16">
      <c r="A551" s="19"/>
      <c r="B551" s="19"/>
      <c r="C551" s="20"/>
      <c r="D551" s="21"/>
      <c r="E551" s="21"/>
      <c r="F551" s="21"/>
      <c r="G551" s="8"/>
      <c r="H551" s="8"/>
      <c r="I551" s="8"/>
      <c r="J551" s="21"/>
      <c r="K551" s="21"/>
      <c r="L551" s="21"/>
      <c r="M551" s="19"/>
      <c r="N551" s="21"/>
      <c r="O551" s="19"/>
      <c r="P551" s="21"/>
    </row>
    <row r="552" ht="20" customHeight="1" spans="1:16">
      <c r="A552" s="22"/>
      <c r="B552" s="22"/>
      <c r="C552" s="23"/>
      <c r="D552" s="24"/>
      <c r="E552" s="24"/>
      <c r="F552" s="24"/>
      <c r="G552" s="5"/>
      <c r="H552" s="5"/>
      <c r="I552" s="5"/>
      <c r="J552" s="24"/>
      <c r="K552" s="24"/>
      <c r="L552" s="24"/>
      <c r="M552" s="22"/>
      <c r="N552" s="24"/>
      <c r="O552" s="22"/>
      <c r="P552" s="24"/>
    </row>
    <row r="553" ht="20" customHeight="1" spans="1:16">
      <c r="A553" s="19"/>
      <c r="B553" s="19"/>
      <c r="C553" s="20"/>
      <c r="D553" s="21"/>
      <c r="E553" s="21"/>
      <c r="F553" s="21"/>
      <c r="G553" s="8"/>
      <c r="H553" s="8"/>
      <c r="I553" s="8"/>
      <c r="J553" s="21"/>
      <c r="K553" s="21"/>
      <c r="L553" s="21"/>
      <c r="M553" s="19"/>
      <c r="N553" s="21"/>
      <c r="O553" s="19"/>
      <c r="P553" s="21"/>
    </row>
    <row r="554" ht="20" customHeight="1" spans="1:16">
      <c r="A554" s="22"/>
      <c r="B554" s="22"/>
      <c r="C554" s="23"/>
      <c r="D554" s="24"/>
      <c r="E554" s="24"/>
      <c r="F554" s="24"/>
      <c r="G554" s="5"/>
      <c r="H554" s="5"/>
      <c r="I554" s="5"/>
      <c r="J554" s="24"/>
      <c r="K554" s="24"/>
      <c r="L554" s="24"/>
      <c r="M554" s="22"/>
      <c r="N554" s="24"/>
      <c r="O554" s="22"/>
      <c r="P554" s="24"/>
    </row>
    <row r="555" ht="20" customHeight="1" spans="1:16">
      <c r="A555" s="19"/>
      <c r="B555" s="19"/>
      <c r="C555" s="20"/>
      <c r="D555" s="21"/>
      <c r="E555" s="21"/>
      <c r="F555" s="21"/>
      <c r="G555" s="8"/>
      <c r="H555" s="8"/>
      <c r="I555" s="8"/>
      <c r="J555" s="21"/>
      <c r="K555" s="21"/>
      <c r="L555" s="21"/>
      <c r="M555" s="19"/>
      <c r="N555" s="21"/>
      <c r="O555" s="19"/>
      <c r="P555" s="21"/>
    </row>
    <row r="556" ht="20" customHeight="1" spans="1:16">
      <c r="A556" s="22"/>
      <c r="B556" s="22"/>
      <c r="C556" s="23"/>
      <c r="D556" s="24"/>
      <c r="E556" s="24"/>
      <c r="F556" s="24"/>
      <c r="G556" s="5"/>
      <c r="H556" s="5"/>
      <c r="I556" s="5"/>
      <c r="J556" s="24"/>
      <c r="K556" s="24"/>
      <c r="L556" s="24"/>
      <c r="M556" s="22"/>
      <c r="N556" s="24"/>
      <c r="O556" s="22"/>
      <c r="P556" s="24"/>
    </row>
    <row r="557" ht="20" customHeight="1" spans="1:16">
      <c r="A557" s="19"/>
      <c r="B557" s="19"/>
      <c r="C557" s="20"/>
      <c r="D557" s="21"/>
      <c r="E557" s="21"/>
      <c r="F557" s="21"/>
      <c r="G557" s="8"/>
      <c r="H557" s="8"/>
      <c r="I557" s="8"/>
      <c r="J557" s="21"/>
      <c r="K557" s="21"/>
      <c r="L557" s="21"/>
      <c r="M557" s="19"/>
      <c r="N557" s="21"/>
      <c r="O557" s="19"/>
      <c r="P557" s="21"/>
    </row>
    <row r="558" ht="20" customHeight="1" spans="1:16">
      <c r="A558" s="22"/>
      <c r="B558" s="22"/>
      <c r="C558" s="23"/>
      <c r="D558" s="24"/>
      <c r="E558" s="24"/>
      <c r="F558" s="24"/>
      <c r="G558" s="5"/>
      <c r="H558" s="5"/>
      <c r="I558" s="5"/>
      <c r="J558" s="24"/>
      <c r="K558" s="24"/>
      <c r="L558" s="24"/>
      <c r="M558" s="22"/>
      <c r="N558" s="24"/>
      <c r="O558" s="22"/>
      <c r="P558" s="24"/>
    </row>
    <row r="559" ht="20" customHeight="1" spans="1:16">
      <c r="A559" s="19"/>
      <c r="B559" s="19"/>
      <c r="C559" s="20"/>
      <c r="D559" s="21"/>
      <c r="E559" s="21"/>
      <c r="F559" s="21"/>
      <c r="G559" s="8"/>
      <c r="H559" s="8"/>
      <c r="I559" s="8"/>
      <c r="J559" s="21"/>
      <c r="K559" s="21"/>
      <c r="L559" s="21"/>
      <c r="M559" s="19"/>
      <c r="N559" s="21"/>
      <c r="O559" s="19"/>
      <c r="P559" s="21"/>
    </row>
    <row r="560" ht="20" customHeight="1" spans="1:16">
      <c r="A560" s="22"/>
      <c r="B560" s="22"/>
      <c r="C560" s="23"/>
      <c r="D560" s="24"/>
      <c r="E560" s="24"/>
      <c r="F560" s="24"/>
      <c r="G560" s="5"/>
      <c r="H560" s="5"/>
      <c r="I560" s="5"/>
      <c r="J560" s="24"/>
      <c r="K560" s="24"/>
      <c r="L560" s="24"/>
      <c r="M560" s="22"/>
      <c r="N560" s="24"/>
      <c r="O560" s="22"/>
      <c r="P560" s="24"/>
    </row>
    <row r="561" ht="20" customHeight="1" spans="1:16">
      <c r="A561" s="19"/>
      <c r="B561" s="19"/>
      <c r="C561" s="20"/>
      <c r="D561" s="21"/>
      <c r="E561" s="21"/>
      <c r="F561" s="21"/>
      <c r="G561" s="8"/>
      <c r="H561" s="8"/>
      <c r="I561" s="8"/>
      <c r="J561" s="21"/>
      <c r="K561" s="21"/>
      <c r="L561" s="21"/>
      <c r="M561" s="19"/>
      <c r="N561" s="21"/>
      <c r="O561" s="19"/>
      <c r="P561" s="21"/>
    </row>
    <row r="562" ht="20" customHeight="1" spans="1:16">
      <c r="A562" s="22"/>
      <c r="B562" s="22"/>
      <c r="C562" s="23"/>
      <c r="D562" s="24"/>
      <c r="E562" s="24"/>
      <c r="F562" s="24"/>
      <c r="G562" s="5"/>
      <c r="H562" s="5"/>
      <c r="I562" s="5"/>
      <c r="J562" s="24"/>
      <c r="K562" s="24"/>
      <c r="L562" s="24"/>
      <c r="M562" s="22"/>
      <c r="N562" s="24"/>
      <c r="O562" s="22"/>
      <c r="P562" s="24"/>
    </row>
    <row r="563" ht="20" customHeight="1" spans="1:16">
      <c r="A563" s="19"/>
      <c r="B563" s="19"/>
      <c r="C563" s="20"/>
      <c r="D563" s="21"/>
      <c r="E563" s="21"/>
      <c r="F563" s="21"/>
      <c r="G563" s="8"/>
      <c r="H563" s="8"/>
      <c r="I563" s="8"/>
      <c r="J563" s="21"/>
      <c r="K563" s="21"/>
      <c r="L563" s="21"/>
      <c r="M563" s="19"/>
      <c r="N563" s="21"/>
      <c r="O563" s="19"/>
      <c r="P563" s="21"/>
    </row>
    <row r="564" ht="20" customHeight="1" spans="1:16">
      <c r="A564" s="22"/>
      <c r="B564" s="22"/>
      <c r="C564" s="23"/>
      <c r="D564" s="24"/>
      <c r="E564" s="24"/>
      <c r="F564" s="24"/>
      <c r="G564" s="5"/>
      <c r="H564" s="5"/>
      <c r="I564" s="5"/>
      <c r="J564" s="24"/>
      <c r="K564" s="24"/>
      <c r="L564" s="24"/>
      <c r="M564" s="22"/>
      <c r="N564" s="24"/>
      <c r="O564" s="22"/>
      <c r="P564" s="24"/>
    </row>
    <row r="565" ht="20" customHeight="1" spans="1:16">
      <c r="A565" s="19"/>
      <c r="B565" s="19"/>
      <c r="C565" s="20"/>
      <c r="D565" s="21"/>
      <c r="E565" s="21"/>
      <c r="F565" s="21"/>
      <c r="G565" s="8"/>
      <c r="H565" s="8"/>
      <c r="I565" s="8"/>
      <c r="J565" s="21"/>
      <c r="K565" s="21"/>
      <c r="L565" s="21"/>
      <c r="M565" s="19"/>
      <c r="N565" s="21"/>
      <c r="O565" s="19"/>
      <c r="P565" s="21"/>
    </row>
    <row r="566" ht="20" customHeight="1" spans="1:16">
      <c r="A566" s="22"/>
      <c r="B566" s="22"/>
      <c r="C566" s="23"/>
      <c r="D566" s="24"/>
      <c r="E566" s="24"/>
      <c r="F566" s="24"/>
      <c r="G566" s="5"/>
      <c r="H566" s="5"/>
      <c r="I566" s="5"/>
      <c r="J566" s="24"/>
      <c r="K566" s="24"/>
      <c r="L566" s="24"/>
      <c r="M566" s="22"/>
      <c r="N566" s="24"/>
      <c r="O566" s="22"/>
      <c r="P566" s="24"/>
    </row>
    <row r="567" ht="20" customHeight="1" spans="1:16">
      <c r="A567" s="19"/>
      <c r="B567" s="19"/>
      <c r="C567" s="20"/>
      <c r="D567" s="21"/>
      <c r="E567" s="21"/>
      <c r="F567" s="21"/>
      <c r="G567" s="8"/>
      <c r="H567" s="8"/>
      <c r="I567" s="8"/>
      <c r="J567" s="21"/>
      <c r="K567" s="21"/>
      <c r="L567" s="21"/>
      <c r="M567" s="19"/>
      <c r="N567" s="21"/>
      <c r="O567" s="19"/>
      <c r="P567" s="21"/>
    </row>
    <row r="568" ht="20" customHeight="1" spans="1:16">
      <c r="A568" s="22"/>
      <c r="B568" s="22"/>
      <c r="C568" s="23"/>
      <c r="D568" s="24"/>
      <c r="E568" s="24"/>
      <c r="F568" s="24"/>
      <c r="G568" s="5"/>
      <c r="H568" s="5"/>
      <c r="I568" s="5"/>
      <c r="J568" s="24"/>
      <c r="K568" s="24"/>
      <c r="L568" s="24"/>
      <c r="M568" s="22"/>
      <c r="N568" s="24"/>
      <c r="O568" s="22"/>
      <c r="P568" s="24"/>
    </row>
    <row r="569" ht="20" customHeight="1" spans="1:16">
      <c r="A569" s="19"/>
      <c r="B569" s="19"/>
      <c r="C569" s="20"/>
      <c r="D569" s="21"/>
      <c r="E569" s="21"/>
      <c r="F569" s="21"/>
      <c r="G569" s="8"/>
      <c r="H569" s="8"/>
      <c r="I569" s="8"/>
      <c r="J569" s="21"/>
      <c r="K569" s="21"/>
      <c r="L569" s="21"/>
      <c r="M569" s="19"/>
      <c r="N569" s="21"/>
      <c r="O569" s="19"/>
      <c r="P569" s="21"/>
    </row>
    <row r="570" ht="20" customHeight="1" spans="1:16">
      <c r="A570" s="22"/>
      <c r="B570" s="22"/>
      <c r="C570" s="23"/>
      <c r="D570" s="24"/>
      <c r="E570" s="24"/>
      <c r="F570" s="24"/>
      <c r="G570" s="5"/>
      <c r="H570" s="5"/>
      <c r="I570" s="5"/>
      <c r="J570" s="24"/>
      <c r="K570" s="24"/>
      <c r="L570" s="24"/>
      <c r="M570" s="22"/>
      <c r="N570" s="24"/>
      <c r="O570" s="22"/>
      <c r="P570" s="24"/>
    </row>
    <row r="571" ht="20" customHeight="1" spans="1:16">
      <c r="A571" s="19"/>
      <c r="B571" s="19"/>
      <c r="C571" s="20"/>
      <c r="D571" s="21"/>
      <c r="E571" s="21"/>
      <c r="F571" s="21"/>
      <c r="G571" s="8"/>
      <c r="H571" s="8"/>
      <c r="I571" s="8"/>
      <c r="J571" s="21"/>
      <c r="K571" s="21"/>
      <c r="L571" s="21"/>
      <c r="M571" s="19"/>
      <c r="N571" s="21"/>
      <c r="O571" s="19"/>
      <c r="P571" s="21"/>
    </row>
    <row r="572" ht="20" customHeight="1" spans="1:16">
      <c r="A572" s="22"/>
      <c r="B572" s="22"/>
      <c r="C572" s="23"/>
      <c r="D572" s="24"/>
      <c r="E572" s="24"/>
      <c r="F572" s="24"/>
      <c r="G572" s="5"/>
      <c r="H572" s="5"/>
      <c r="I572" s="5"/>
      <c r="J572" s="24"/>
      <c r="K572" s="24"/>
      <c r="L572" s="24"/>
      <c r="M572" s="22"/>
      <c r="N572" s="24"/>
      <c r="O572" s="22"/>
      <c r="P572" s="24"/>
    </row>
    <row r="573" ht="20" customHeight="1" spans="1:16">
      <c r="A573" s="19"/>
      <c r="B573" s="19"/>
      <c r="C573" s="20"/>
      <c r="D573" s="21"/>
      <c r="E573" s="21"/>
      <c r="F573" s="21"/>
      <c r="G573" s="8"/>
      <c r="H573" s="8"/>
      <c r="I573" s="8"/>
      <c r="J573" s="21"/>
      <c r="K573" s="21"/>
      <c r="L573" s="21"/>
      <c r="M573" s="19"/>
      <c r="N573" s="21"/>
      <c r="O573" s="19"/>
      <c r="P573" s="21"/>
    </row>
    <row r="574" ht="20" customHeight="1" spans="1:16">
      <c r="A574" s="22"/>
      <c r="B574" s="22"/>
      <c r="C574" s="23"/>
      <c r="D574" s="24"/>
      <c r="E574" s="24"/>
      <c r="F574" s="24"/>
      <c r="G574" s="5"/>
      <c r="H574" s="5"/>
      <c r="I574" s="5"/>
      <c r="J574" s="24"/>
      <c r="K574" s="24"/>
      <c r="L574" s="24"/>
      <c r="M574" s="22"/>
      <c r="N574" s="24"/>
      <c r="O574" s="22"/>
      <c r="P574" s="24"/>
    </row>
    <row r="575" ht="20" customHeight="1" spans="1:16">
      <c r="A575" s="19"/>
      <c r="B575" s="19"/>
      <c r="C575" s="20"/>
      <c r="D575" s="21"/>
      <c r="E575" s="21"/>
      <c r="F575" s="21"/>
      <c r="G575" s="8"/>
      <c r="H575" s="8"/>
      <c r="I575" s="8"/>
      <c r="J575" s="21"/>
      <c r="K575" s="21"/>
      <c r="L575" s="21"/>
      <c r="M575" s="19"/>
      <c r="N575" s="21"/>
      <c r="O575" s="19"/>
      <c r="P575" s="21"/>
    </row>
    <row r="576" ht="20" customHeight="1" spans="1:16">
      <c r="A576" s="22"/>
      <c r="B576" s="22"/>
      <c r="C576" s="23"/>
      <c r="D576" s="24"/>
      <c r="E576" s="24"/>
      <c r="F576" s="24"/>
      <c r="G576" s="5"/>
      <c r="H576" s="5"/>
      <c r="I576" s="5"/>
      <c r="J576" s="24"/>
      <c r="K576" s="24"/>
      <c r="L576" s="24"/>
      <c r="M576" s="22"/>
      <c r="N576" s="24"/>
      <c r="O576" s="22"/>
      <c r="P576" s="24"/>
    </row>
    <row r="577" ht="20" customHeight="1" spans="1:16">
      <c r="A577" s="19"/>
      <c r="B577" s="19"/>
      <c r="C577" s="20"/>
      <c r="D577" s="21"/>
      <c r="E577" s="21"/>
      <c r="F577" s="21"/>
      <c r="G577" s="8"/>
      <c r="H577" s="8"/>
      <c r="I577" s="8"/>
      <c r="J577" s="21"/>
      <c r="K577" s="21"/>
      <c r="L577" s="21"/>
      <c r="M577" s="19"/>
      <c r="N577" s="21"/>
      <c r="O577" s="19"/>
      <c r="P577" s="21"/>
    </row>
    <row r="578" ht="20" customHeight="1" spans="1:16">
      <c r="A578" s="22"/>
      <c r="B578" s="22"/>
      <c r="C578" s="23"/>
      <c r="D578" s="24"/>
      <c r="E578" s="24"/>
      <c r="F578" s="24"/>
      <c r="G578" s="5"/>
      <c r="H578" s="5"/>
      <c r="I578" s="5"/>
      <c r="J578" s="24"/>
      <c r="K578" s="24"/>
      <c r="L578" s="24"/>
      <c r="M578" s="22"/>
      <c r="N578" s="24"/>
      <c r="O578" s="22"/>
      <c r="P578" s="24"/>
    </row>
    <row r="579" ht="20" customHeight="1" spans="1:16">
      <c r="A579" s="19"/>
      <c r="B579" s="19"/>
      <c r="C579" s="20"/>
      <c r="D579" s="21"/>
      <c r="E579" s="21"/>
      <c r="F579" s="21"/>
      <c r="G579" s="8"/>
      <c r="H579" s="8"/>
      <c r="I579" s="8"/>
      <c r="J579" s="21"/>
      <c r="K579" s="21"/>
      <c r="L579" s="21"/>
      <c r="M579" s="19"/>
      <c r="N579" s="21"/>
      <c r="O579" s="19"/>
      <c r="P579" s="21"/>
    </row>
    <row r="580" ht="20" customHeight="1" spans="1:16">
      <c r="A580" s="22"/>
      <c r="B580" s="22"/>
      <c r="C580" s="23"/>
      <c r="D580" s="24"/>
      <c r="E580" s="24"/>
      <c r="F580" s="24"/>
      <c r="G580" s="5"/>
      <c r="H580" s="5"/>
      <c r="I580" s="5"/>
      <c r="J580" s="24"/>
      <c r="K580" s="24"/>
      <c r="L580" s="24"/>
      <c r="M580" s="22"/>
      <c r="N580" s="24"/>
      <c r="O580" s="22"/>
      <c r="P580" s="24"/>
    </row>
    <row r="581" ht="20" customHeight="1" spans="1:16">
      <c r="A581" s="19"/>
      <c r="B581" s="19"/>
      <c r="C581" s="20"/>
      <c r="D581" s="21"/>
      <c r="E581" s="21"/>
      <c r="F581" s="21"/>
      <c r="G581" s="8"/>
      <c r="H581" s="8"/>
      <c r="I581" s="8"/>
      <c r="J581" s="21"/>
      <c r="K581" s="21"/>
      <c r="L581" s="21"/>
      <c r="M581" s="19"/>
      <c r="N581" s="21"/>
      <c r="O581" s="19"/>
      <c r="P581" s="21"/>
    </row>
    <row r="582" ht="20" customHeight="1" spans="1:16">
      <c r="A582" s="22"/>
      <c r="B582" s="22"/>
      <c r="C582" s="23"/>
      <c r="D582" s="24"/>
      <c r="E582" s="24"/>
      <c r="F582" s="24"/>
      <c r="G582" s="5"/>
      <c r="H582" s="5"/>
      <c r="I582" s="5"/>
      <c r="J582" s="24"/>
      <c r="K582" s="24"/>
      <c r="L582" s="24"/>
      <c r="M582" s="22"/>
      <c r="N582" s="24"/>
      <c r="O582" s="22"/>
      <c r="P582" s="24"/>
    </row>
    <row r="583" ht="20" customHeight="1" spans="1:16">
      <c r="A583" s="19"/>
      <c r="B583" s="19"/>
      <c r="C583" s="20"/>
      <c r="D583" s="21"/>
      <c r="E583" s="21"/>
      <c r="F583" s="21"/>
      <c r="G583" s="8"/>
      <c r="H583" s="8"/>
      <c r="I583" s="8"/>
      <c r="J583" s="21"/>
      <c r="K583" s="21"/>
      <c r="L583" s="21"/>
      <c r="M583" s="19"/>
      <c r="N583" s="21"/>
      <c r="O583" s="19"/>
      <c r="P583" s="21"/>
    </row>
    <row r="584" ht="20" customHeight="1" spans="1:16">
      <c r="A584" s="22"/>
      <c r="B584" s="22"/>
      <c r="C584" s="23"/>
      <c r="D584" s="24"/>
      <c r="E584" s="24"/>
      <c r="F584" s="24"/>
      <c r="G584" s="5"/>
      <c r="H584" s="5"/>
      <c r="I584" s="5"/>
      <c r="J584" s="24"/>
      <c r="K584" s="24"/>
      <c r="L584" s="24"/>
      <c r="M584" s="22"/>
      <c r="N584" s="24"/>
      <c r="O584" s="22"/>
      <c r="P584" s="24"/>
    </row>
    <row r="585" ht="20" customHeight="1" spans="1:16">
      <c r="A585" s="19"/>
      <c r="B585" s="19"/>
      <c r="C585" s="20"/>
      <c r="D585" s="21"/>
      <c r="E585" s="21"/>
      <c r="F585" s="21"/>
      <c r="G585" s="8"/>
      <c r="H585" s="8"/>
      <c r="I585" s="8"/>
      <c r="J585" s="21"/>
      <c r="K585" s="21"/>
      <c r="L585" s="21"/>
      <c r="M585" s="19"/>
      <c r="N585" s="21"/>
      <c r="O585" s="19"/>
      <c r="P585" s="21"/>
    </row>
    <row r="586" ht="20" customHeight="1" spans="1:16">
      <c r="A586" s="22"/>
      <c r="B586" s="22"/>
      <c r="C586" s="23"/>
      <c r="D586" s="24"/>
      <c r="E586" s="24"/>
      <c r="F586" s="24"/>
      <c r="G586" s="5"/>
      <c r="H586" s="5"/>
      <c r="I586" s="5"/>
      <c r="J586" s="24"/>
      <c r="K586" s="24"/>
      <c r="L586" s="24"/>
      <c r="M586" s="22"/>
      <c r="N586" s="24"/>
      <c r="O586" s="22"/>
      <c r="P586" s="24"/>
    </row>
    <row r="587" ht="20" customHeight="1" spans="1:16">
      <c r="A587" s="19"/>
      <c r="B587" s="19"/>
      <c r="C587" s="20"/>
      <c r="D587" s="21"/>
      <c r="E587" s="21"/>
      <c r="F587" s="21"/>
      <c r="G587" s="8"/>
      <c r="H587" s="8"/>
      <c r="I587" s="8"/>
      <c r="J587" s="21"/>
      <c r="K587" s="21"/>
      <c r="L587" s="21"/>
      <c r="M587" s="19"/>
      <c r="N587" s="21"/>
      <c r="O587" s="19"/>
      <c r="P587" s="21"/>
    </row>
    <row r="588" ht="20" customHeight="1" spans="1:16">
      <c r="A588" s="22"/>
      <c r="B588" s="22"/>
      <c r="C588" s="23"/>
      <c r="D588" s="24"/>
      <c r="E588" s="24"/>
      <c r="F588" s="24"/>
      <c r="G588" s="5"/>
      <c r="H588" s="5"/>
      <c r="I588" s="5"/>
      <c r="J588" s="24"/>
      <c r="K588" s="24"/>
      <c r="L588" s="24"/>
      <c r="M588" s="22"/>
      <c r="N588" s="24"/>
      <c r="O588" s="22"/>
      <c r="P588" s="24"/>
    </row>
    <row r="589" ht="20" customHeight="1" spans="1:16">
      <c r="A589" s="19"/>
      <c r="B589" s="19"/>
      <c r="C589" s="20"/>
      <c r="D589" s="21"/>
      <c r="E589" s="21"/>
      <c r="F589" s="21"/>
      <c r="G589" s="8"/>
      <c r="H589" s="8"/>
      <c r="I589" s="8"/>
      <c r="J589" s="21"/>
      <c r="K589" s="21"/>
      <c r="L589" s="21"/>
      <c r="M589" s="19"/>
      <c r="N589" s="21"/>
      <c r="O589" s="19"/>
      <c r="P589" s="21"/>
    </row>
    <row r="590" ht="20" customHeight="1" spans="1:16">
      <c r="A590" s="22"/>
      <c r="B590" s="22"/>
      <c r="C590" s="23"/>
      <c r="D590" s="24"/>
      <c r="E590" s="24"/>
      <c r="F590" s="24"/>
      <c r="G590" s="5"/>
      <c r="H590" s="5"/>
      <c r="I590" s="5"/>
      <c r="J590" s="24"/>
      <c r="K590" s="24"/>
      <c r="L590" s="24"/>
      <c r="M590" s="22"/>
      <c r="N590" s="24"/>
      <c r="O590" s="22"/>
      <c r="P590" s="24"/>
    </row>
    <row r="591" ht="20" customHeight="1" spans="1:16">
      <c r="A591" s="19"/>
      <c r="B591" s="19"/>
      <c r="C591" s="20"/>
      <c r="D591" s="21"/>
      <c r="E591" s="21"/>
      <c r="F591" s="21"/>
      <c r="G591" s="8"/>
      <c r="H591" s="8"/>
      <c r="I591" s="8"/>
      <c r="J591" s="21"/>
      <c r="K591" s="21"/>
      <c r="L591" s="21"/>
      <c r="M591" s="19"/>
      <c r="N591" s="21"/>
      <c r="O591" s="19"/>
      <c r="P591" s="21"/>
    </row>
    <row r="592" ht="20" customHeight="1" spans="1:16">
      <c r="A592" s="22"/>
      <c r="B592" s="22"/>
      <c r="C592" s="23"/>
      <c r="D592" s="24"/>
      <c r="E592" s="24"/>
      <c r="F592" s="24"/>
      <c r="G592" s="5"/>
      <c r="H592" s="5"/>
      <c r="I592" s="5"/>
      <c r="J592" s="24"/>
      <c r="K592" s="24"/>
      <c r="L592" s="24"/>
      <c r="M592" s="22"/>
      <c r="N592" s="24"/>
      <c r="O592" s="22"/>
      <c r="P592" s="24"/>
    </row>
    <row r="593" ht="20" customHeight="1" spans="1:16">
      <c r="A593" s="19"/>
      <c r="B593" s="19"/>
      <c r="C593" s="20"/>
      <c r="D593" s="21"/>
      <c r="E593" s="21"/>
      <c r="F593" s="21"/>
      <c r="G593" s="8"/>
      <c r="H593" s="8"/>
      <c r="I593" s="8"/>
      <c r="J593" s="21"/>
      <c r="K593" s="21"/>
      <c r="L593" s="21"/>
      <c r="M593" s="19"/>
      <c r="N593" s="21"/>
      <c r="O593" s="19"/>
      <c r="P593" s="21"/>
    </row>
    <row r="594" ht="20" customHeight="1" spans="1:16">
      <c r="A594" s="22"/>
      <c r="B594" s="22"/>
      <c r="C594" s="23"/>
      <c r="D594" s="24"/>
      <c r="E594" s="24"/>
      <c r="F594" s="24"/>
      <c r="G594" s="5"/>
      <c r="H594" s="5"/>
      <c r="I594" s="5"/>
      <c r="J594" s="24"/>
      <c r="K594" s="24"/>
      <c r="L594" s="24"/>
      <c r="M594" s="22"/>
      <c r="N594" s="24"/>
      <c r="O594" s="22"/>
      <c r="P594" s="24"/>
    </row>
    <row r="595" ht="20" customHeight="1" spans="1:16">
      <c r="A595" s="19"/>
      <c r="B595" s="19"/>
      <c r="C595" s="20"/>
      <c r="D595" s="21"/>
      <c r="E595" s="21"/>
      <c r="F595" s="21"/>
      <c r="G595" s="8"/>
      <c r="H595" s="8"/>
      <c r="I595" s="8"/>
      <c r="J595" s="21"/>
      <c r="K595" s="21"/>
      <c r="L595" s="21"/>
      <c r="M595" s="19"/>
      <c r="N595" s="21"/>
      <c r="O595" s="19"/>
      <c r="P595" s="21"/>
    </row>
    <row r="596" ht="20" customHeight="1" spans="1:16">
      <c r="A596" s="22"/>
      <c r="B596" s="22"/>
      <c r="C596" s="23"/>
      <c r="D596" s="24"/>
      <c r="E596" s="24"/>
      <c r="F596" s="24"/>
      <c r="G596" s="5"/>
      <c r="H596" s="5"/>
      <c r="I596" s="5"/>
      <c r="J596" s="24"/>
      <c r="K596" s="24"/>
      <c r="L596" s="24"/>
      <c r="M596" s="22"/>
      <c r="N596" s="24"/>
      <c r="O596" s="22"/>
      <c r="P596" s="24"/>
    </row>
    <row r="597" ht="20" customHeight="1" spans="1:16">
      <c r="A597" s="19"/>
      <c r="B597" s="19"/>
      <c r="C597" s="20"/>
      <c r="D597" s="21"/>
      <c r="E597" s="21"/>
      <c r="F597" s="21"/>
      <c r="G597" s="8"/>
      <c r="H597" s="8"/>
      <c r="I597" s="8"/>
      <c r="J597" s="21"/>
      <c r="K597" s="21"/>
      <c r="L597" s="21"/>
      <c r="M597" s="19"/>
      <c r="N597" s="21"/>
      <c r="O597" s="19"/>
      <c r="P597" s="21"/>
    </row>
    <row r="598" ht="20" customHeight="1" spans="1:16">
      <c r="A598" s="22"/>
      <c r="B598" s="22"/>
      <c r="C598" s="23"/>
      <c r="D598" s="24"/>
      <c r="E598" s="24"/>
      <c r="F598" s="24"/>
      <c r="G598" s="5"/>
      <c r="H598" s="5"/>
      <c r="I598" s="5"/>
      <c r="J598" s="24"/>
      <c r="K598" s="24"/>
      <c r="L598" s="24"/>
      <c r="M598" s="22"/>
      <c r="N598" s="24"/>
      <c r="O598" s="22"/>
      <c r="P598" s="24"/>
    </row>
    <row r="599" ht="20" customHeight="1" spans="1:16">
      <c r="A599" s="19"/>
      <c r="B599" s="19"/>
      <c r="C599" s="20"/>
      <c r="D599" s="21"/>
      <c r="E599" s="21"/>
      <c r="F599" s="21"/>
      <c r="G599" s="8"/>
      <c r="H599" s="8"/>
      <c r="I599" s="8"/>
      <c r="J599" s="21"/>
      <c r="K599" s="21"/>
      <c r="L599" s="21"/>
      <c r="M599" s="19"/>
      <c r="N599" s="21"/>
      <c r="O599" s="19"/>
      <c r="P599" s="21"/>
    </row>
    <row r="600" ht="20" customHeight="1" spans="1:16">
      <c r="A600" s="22"/>
      <c r="B600" s="22"/>
      <c r="C600" s="23"/>
      <c r="D600" s="24"/>
      <c r="E600" s="24"/>
      <c r="F600" s="24"/>
      <c r="G600" s="5"/>
      <c r="H600" s="5"/>
      <c r="I600" s="5"/>
      <c r="J600" s="24"/>
      <c r="K600" s="24"/>
      <c r="L600" s="24"/>
      <c r="M600" s="22"/>
      <c r="N600" s="24"/>
      <c r="O600" s="22"/>
      <c r="P600" s="24"/>
    </row>
    <row r="601" ht="20" customHeight="1" spans="1:16">
      <c r="A601" s="19"/>
      <c r="B601" s="19"/>
      <c r="C601" s="20"/>
      <c r="D601" s="21"/>
      <c r="E601" s="21"/>
      <c r="F601" s="21"/>
      <c r="G601" s="8"/>
      <c r="H601" s="8"/>
      <c r="I601" s="8"/>
      <c r="J601" s="21"/>
      <c r="K601" s="21"/>
      <c r="L601" s="21"/>
      <c r="M601" s="19"/>
      <c r="N601" s="21"/>
      <c r="O601" s="19"/>
      <c r="P601" s="21"/>
    </row>
    <row r="602" ht="20" customHeight="1" spans="1:16">
      <c r="A602" s="22"/>
      <c r="B602" s="22"/>
      <c r="C602" s="23"/>
      <c r="D602" s="24"/>
      <c r="E602" s="24"/>
      <c r="F602" s="24"/>
      <c r="G602" s="5"/>
      <c r="H602" s="5"/>
      <c r="I602" s="5"/>
      <c r="J602" s="24"/>
      <c r="K602" s="24"/>
      <c r="L602" s="24"/>
      <c r="M602" s="22"/>
      <c r="N602" s="24"/>
      <c r="O602" s="22"/>
      <c r="P602" s="24"/>
    </row>
    <row r="603" ht="20" customHeight="1" spans="1:16">
      <c r="A603" s="19"/>
      <c r="B603" s="19"/>
      <c r="C603" s="20"/>
      <c r="D603" s="21"/>
      <c r="E603" s="21"/>
      <c r="F603" s="21"/>
      <c r="G603" s="8"/>
      <c r="H603" s="8"/>
      <c r="I603" s="8"/>
      <c r="J603" s="21"/>
      <c r="K603" s="21"/>
      <c r="L603" s="21"/>
      <c r="M603" s="19"/>
      <c r="N603" s="21"/>
      <c r="O603" s="19"/>
      <c r="P603" s="21"/>
    </row>
    <row r="604" ht="20" customHeight="1" spans="1:16">
      <c r="A604" s="22"/>
      <c r="B604" s="22"/>
      <c r="C604" s="23"/>
      <c r="D604" s="24"/>
      <c r="E604" s="24"/>
      <c r="F604" s="24"/>
      <c r="G604" s="5"/>
      <c r="H604" s="5"/>
      <c r="I604" s="5"/>
      <c r="J604" s="24"/>
      <c r="K604" s="24"/>
      <c r="L604" s="24"/>
      <c r="M604" s="22"/>
      <c r="N604" s="24"/>
      <c r="O604" s="22"/>
      <c r="P604" s="24"/>
    </row>
    <row r="605" ht="20" customHeight="1" spans="1:16">
      <c r="A605" s="19"/>
      <c r="B605" s="19"/>
      <c r="C605" s="20"/>
      <c r="D605" s="21"/>
      <c r="E605" s="21"/>
      <c r="F605" s="21"/>
      <c r="G605" s="8"/>
      <c r="H605" s="8"/>
      <c r="I605" s="8"/>
      <c r="J605" s="21"/>
      <c r="K605" s="21"/>
      <c r="L605" s="21"/>
      <c r="M605" s="19"/>
      <c r="N605" s="21"/>
      <c r="O605" s="19"/>
      <c r="P605" s="21"/>
    </row>
    <row r="606" ht="20" customHeight="1" spans="1:16">
      <c r="A606" s="22"/>
      <c r="B606" s="22"/>
      <c r="C606" s="23"/>
      <c r="D606" s="24"/>
      <c r="E606" s="24"/>
      <c r="F606" s="24"/>
      <c r="G606" s="5"/>
      <c r="H606" s="5"/>
      <c r="I606" s="5"/>
      <c r="J606" s="24"/>
      <c r="K606" s="24"/>
      <c r="L606" s="24"/>
      <c r="M606" s="22"/>
      <c r="N606" s="24"/>
      <c r="O606" s="22"/>
      <c r="P606" s="24"/>
    </row>
    <row r="607" ht="20" customHeight="1" spans="1:16">
      <c r="A607" s="19"/>
      <c r="B607" s="19"/>
      <c r="C607" s="20"/>
      <c r="D607" s="21"/>
      <c r="E607" s="21"/>
      <c r="F607" s="21"/>
      <c r="G607" s="8"/>
      <c r="H607" s="8"/>
      <c r="I607" s="8"/>
      <c r="J607" s="21"/>
      <c r="K607" s="21"/>
      <c r="L607" s="21"/>
      <c r="M607" s="19"/>
      <c r="N607" s="21"/>
      <c r="O607" s="19"/>
      <c r="P607" s="21"/>
    </row>
    <row r="608" ht="20" customHeight="1" spans="1:16">
      <c r="A608" s="22"/>
      <c r="B608" s="22"/>
      <c r="C608" s="23"/>
      <c r="D608" s="24"/>
      <c r="E608" s="24"/>
      <c r="F608" s="24"/>
      <c r="G608" s="5"/>
      <c r="H608" s="5"/>
      <c r="I608" s="5"/>
      <c r="J608" s="24"/>
      <c r="K608" s="24"/>
      <c r="L608" s="24"/>
      <c r="M608" s="22"/>
      <c r="N608" s="24"/>
      <c r="O608" s="22"/>
      <c r="P608" s="24"/>
    </row>
    <row r="609" ht="20" customHeight="1" spans="1:16">
      <c r="A609" s="19"/>
      <c r="B609" s="19"/>
      <c r="C609" s="20"/>
      <c r="D609" s="21"/>
      <c r="E609" s="21"/>
      <c r="F609" s="21"/>
      <c r="G609" s="8"/>
      <c r="H609" s="8"/>
      <c r="I609" s="8"/>
      <c r="J609" s="21"/>
      <c r="K609" s="21"/>
      <c r="L609" s="21"/>
      <c r="M609" s="19"/>
      <c r="N609" s="21"/>
      <c r="O609" s="19"/>
      <c r="P609" s="21"/>
    </row>
    <row r="610" ht="20" customHeight="1" spans="1:16">
      <c r="A610" s="22"/>
      <c r="B610" s="22"/>
      <c r="C610" s="23"/>
      <c r="D610" s="24"/>
      <c r="E610" s="24"/>
      <c r="F610" s="24"/>
      <c r="G610" s="5"/>
      <c r="H610" s="5"/>
      <c r="I610" s="5"/>
      <c r="J610" s="24"/>
      <c r="K610" s="24"/>
      <c r="L610" s="24"/>
      <c r="M610" s="22"/>
      <c r="N610" s="24"/>
      <c r="O610" s="22"/>
      <c r="P610" s="24"/>
    </row>
    <row r="611" ht="20" customHeight="1" spans="1:16">
      <c r="A611" s="19"/>
      <c r="B611" s="19"/>
      <c r="C611" s="20"/>
      <c r="D611" s="21"/>
      <c r="E611" s="21"/>
      <c r="F611" s="21"/>
      <c r="G611" s="8"/>
      <c r="H611" s="8"/>
      <c r="I611" s="8"/>
      <c r="J611" s="21"/>
      <c r="K611" s="21"/>
      <c r="L611" s="21"/>
      <c r="M611" s="19"/>
      <c r="N611" s="21"/>
      <c r="O611" s="19"/>
      <c r="P611" s="21"/>
    </row>
    <row r="612" ht="20" customHeight="1" spans="1:16">
      <c r="A612" s="22"/>
      <c r="B612" s="22"/>
      <c r="C612" s="23"/>
      <c r="D612" s="24"/>
      <c r="E612" s="24"/>
      <c r="F612" s="24"/>
      <c r="G612" s="5"/>
      <c r="H612" s="5"/>
      <c r="I612" s="5"/>
      <c r="J612" s="24"/>
      <c r="K612" s="24"/>
      <c r="L612" s="24"/>
      <c r="M612" s="22"/>
      <c r="N612" s="24"/>
      <c r="O612" s="22"/>
      <c r="P612" s="24"/>
    </row>
    <row r="613" ht="20" customHeight="1" spans="1:16">
      <c r="A613" s="19"/>
      <c r="B613" s="19"/>
      <c r="C613" s="20"/>
      <c r="D613" s="21"/>
      <c r="E613" s="21"/>
      <c r="F613" s="21"/>
      <c r="G613" s="8"/>
      <c r="H613" s="8"/>
      <c r="I613" s="8"/>
      <c r="J613" s="21"/>
      <c r="K613" s="21"/>
      <c r="L613" s="21"/>
      <c r="M613" s="19"/>
      <c r="N613" s="21"/>
      <c r="O613" s="19"/>
      <c r="P613" s="21"/>
    </row>
    <row r="614" ht="20" customHeight="1" spans="1:16">
      <c r="A614" s="22"/>
      <c r="B614" s="22"/>
      <c r="C614" s="23"/>
      <c r="D614" s="24"/>
      <c r="E614" s="24"/>
      <c r="F614" s="24"/>
      <c r="G614" s="5"/>
      <c r="H614" s="5"/>
      <c r="I614" s="5"/>
      <c r="J614" s="24"/>
      <c r="K614" s="24"/>
      <c r="L614" s="24"/>
      <c r="M614" s="22"/>
      <c r="N614" s="24"/>
      <c r="O614" s="22"/>
      <c r="P614" s="24"/>
    </row>
    <row r="615" ht="20" customHeight="1" spans="1:16">
      <c r="A615" s="19"/>
      <c r="B615" s="19"/>
      <c r="C615" s="20"/>
      <c r="D615" s="21"/>
      <c r="E615" s="21"/>
      <c r="F615" s="21"/>
      <c r="G615" s="8"/>
      <c r="H615" s="8"/>
      <c r="I615" s="8"/>
      <c r="J615" s="21"/>
      <c r="K615" s="21"/>
      <c r="L615" s="21"/>
      <c r="M615" s="19"/>
      <c r="N615" s="21"/>
      <c r="O615" s="19"/>
      <c r="P615" s="21"/>
    </row>
    <row r="616" ht="20" customHeight="1" spans="1:16">
      <c r="A616" s="22"/>
      <c r="B616" s="22"/>
      <c r="C616" s="23"/>
      <c r="D616" s="24"/>
      <c r="E616" s="24"/>
      <c r="F616" s="24"/>
      <c r="G616" s="5"/>
      <c r="H616" s="5"/>
      <c r="I616" s="5"/>
      <c r="J616" s="24"/>
      <c r="K616" s="24"/>
      <c r="L616" s="24"/>
      <c r="M616" s="22"/>
      <c r="N616" s="24"/>
      <c r="O616" s="22"/>
      <c r="P616" s="24"/>
    </row>
    <row r="617" ht="20" customHeight="1" spans="1:16">
      <c r="A617" s="19"/>
      <c r="B617" s="19"/>
      <c r="C617" s="20"/>
      <c r="D617" s="21"/>
      <c r="E617" s="21"/>
      <c r="F617" s="21"/>
      <c r="G617" s="8"/>
      <c r="H617" s="8"/>
      <c r="I617" s="8"/>
      <c r="J617" s="21"/>
      <c r="K617" s="21"/>
      <c r="L617" s="21"/>
      <c r="M617" s="19"/>
      <c r="N617" s="21"/>
      <c r="O617" s="19"/>
      <c r="P617" s="21"/>
    </row>
    <row r="618" ht="20" customHeight="1" spans="1:16">
      <c r="A618" s="22"/>
      <c r="B618" s="22"/>
      <c r="C618" s="23"/>
      <c r="D618" s="24"/>
      <c r="E618" s="24"/>
      <c r="F618" s="24"/>
      <c r="G618" s="5"/>
      <c r="H618" s="5"/>
      <c r="I618" s="5"/>
      <c r="J618" s="24"/>
      <c r="K618" s="24"/>
      <c r="L618" s="24"/>
      <c r="M618" s="22"/>
      <c r="N618" s="24"/>
      <c r="O618" s="22"/>
      <c r="P618" s="24"/>
    </row>
    <row r="619" ht="20" customHeight="1" spans="1:16">
      <c r="A619" s="19"/>
      <c r="B619" s="19"/>
      <c r="C619" s="20"/>
      <c r="D619" s="21"/>
      <c r="E619" s="21"/>
      <c r="F619" s="21"/>
      <c r="G619" s="8"/>
      <c r="H619" s="8"/>
      <c r="I619" s="8"/>
      <c r="J619" s="21"/>
      <c r="K619" s="21"/>
      <c r="L619" s="21"/>
      <c r="M619" s="19"/>
      <c r="N619" s="21"/>
      <c r="O619" s="19"/>
      <c r="P619" s="21"/>
    </row>
    <row r="620" ht="20" customHeight="1" spans="1:16">
      <c r="A620" s="22"/>
      <c r="B620" s="22"/>
      <c r="C620" s="23"/>
      <c r="D620" s="24"/>
      <c r="E620" s="24"/>
      <c r="F620" s="24"/>
      <c r="G620" s="5"/>
      <c r="H620" s="5"/>
      <c r="I620" s="5"/>
      <c r="J620" s="24"/>
      <c r="K620" s="24"/>
      <c r="L620" s="24"/>
      <c r="M620" s="22"/>
      <c r="N620" s="24"/>
      <c r="O620" s="22"/>
      <c r="P620" s="24"/>
    </row>
    <row r="621" ht="20" customHeight="1" spans="1:16">
      <c r="A621" s="19"/>
      <c r="B621" s="19"/>
      <c r="C621" s="20"/>
      <c r="D621" s="21"/>
      <c r="E621" s="21"/>
      <c r="F621" s="21"/>
      <c r="G621" s="8"/>
      <c r="H621" s="8"/>
      <c r="I621" s="8"/>
      <c r="J621" s="21"/>
      <c r="K621" s="21"/>
      <c r="L621" s="21"/>
      <c r="M621" s="19"/>
      <c r="N621" s="21"/>
      <c r="O621" s="19"/>
      <c r="P621" s="21"/>
    </row>
    <row r="622" ht="20" customHeight="1" spans="1:16">
      <c r="A622" s="22"/>
      <c r="B622" s="22"/>
      <c r="C622" s="23"/>
      <c r="D622" s="24"/>
      <c r="E622" s="24"/>
      <c r="F622" s="24"/>
      <c r="G622" s="5"/>
      <c r="H622" s="5"/>
      <c r="I622" s="5"/>
      <c r="J622" s="24"/>
      <c r="K622" s="24"/>
      <c r="L622" s="24"/>
      <c r="M622" s="22"/>
      <c r="N622" s="24"/>
      <c r="O622" s="22"/>
      <c r="P622" s="24"/>
    </row>
    <row r="623" ht="20" customHeight="1" spans="1:16">
      <c r="A623" s="19"/>
      <c r="B623" s="19"/>
      <c r="C623" s="20"/>
      <c r="D623" s="21"/>
      <c r="E623" s="21"/>
      <c r="F623" s="21"/>
      <c r="G623" s="8"/>
      <c r="H623" s="8"/>
      <c r="I623" s="8"/>
      <c r="J623" s="21"/>
      <c r="K623" s="21"/>
      <c r="L623" s="21"/>
      <c r="M623" s="19"/>
      <c r="N623" s="21"/>
      <c r="O623" s="19"/>
      <c r="P623" s="21"/>
    </row>
    <row r="624" ht="20" customHeight="1" spans="1:16">
      <c r="A624" s="22"/>
      <c r="B624" s="22"/>
      <c r="C624" s="23"/>
      <c r="D624" s="24"/>
      <c r="E624" s="24"/>
      <c r="F624" s="24"/>
      <c r="G624" s="5"/>
      <c r="H624" s="5"/>
      <c r="I624" s="5"/>
      <c r="J624" s="24"/>
      <c r="K624" s="24"/>
      <c r="L624" s="24"/>
      <c r="M624" s="22"/>
      <c r="N624" s="24"/>
      <c r="O624" s="22"/>
      <c r="P624" s="24"/>
    </row>
    <row r="625" ht="20" customHeight="1" spans="1:16">
      <c r="A625" s="19"/>
      <c r="B625" s="19"/>
      <c r="C625" s="20"/>
      <c r="D625" s="21"/>
      <c r="E625" s="21"/>
      <c r="F625" s="21"/>
      <c r="G625" s="8"/>
      <c r="H625" s="8"/>
      <c r="I625" s="8"/>
      <c r="J625" s="21"/>
      <c r="K625" s="21"/>
      <c r="L625" s="21"/>
      <c r="M625" s="19"/>
      <c r="N625" s="21"/>
      <c r="O625" s="19"/>
      <c r="P625" s="21"/>
    </row>
    <row r="626" ht="20" customHeight="1" spans="1:16">
      <c r="A626" s="22"/>
      <c r="B626" s="22"/>
      <c r="C626" s="23"/>
      <c r="D626" s="24"/>
      <c r="E626" s="24"/>
      <c r="F626" s="24"/>
      <c r="G626" s="5"/>
      <c r="H626" s="5"/>
      <c r="I626" s="5"/>
      <c r="J626" s="24"/>
      <c r="K626" s="24"/>
      <c r="L626" s="24"/>
      <c r="M626" s="22"/>
      <c r="N626" s="24"/>
      <c r="O626" s="22"/>
      <c r="P626" s="24"/>
    </row>
    <row r="627" ht="20" customHeight="1" spans="1:16">
      <c r="A627" s="19"/>
      <c r="B627" s="19"/>
      <c r="C627" s="20"/>
      <c r="D627" s="21"/>
      <c r="E627" s="21"/>
      <c r="F627" s="21"/>
      <c r="G627" s="8"/>
      <c r="H627" s="8"/>
      <c r="I627" s="8"/>
      <c r="J627" s="21"/>
      <c r="K627" s="21"/>
      <c r="L627" s="21"/>
      <c r="M627" s="19"/>
      <c r="N627" s="21"/>
      <c r="O627" s="19"/>
      <c r="P627" s="21"/>
    </row>
    <row r="628" ht="20" customHeight="1" spans="1:16">
      <c r="A628" s="22"/>
      <c r="B628" s="22"/>
      <c r="C628" s="23"/>
      <c r="D628" s="24"/>
      <c r="E628" s="24"/>
      <c r="F628" s="24"/>
      <c r="G628" s="5"/>
      <c r="H628" s="5"/>
      <c r="I628" s="5"/>
      <c r="J628" s="24"/>
      <c r="K628" s="24"/>
      <c r="L628" s="24"/>
      <c r="M628" s="22"/>
      <c r="N628" s="24"/>
      <c r="O628" s="22"/>
      <c r="P628" s="24"/>
    </row>
    <row r="629" ht="20" customHeight="1" spans="1:16">
      <c r="A629" s="19"/>
      <c r="B629" s="19"/>
      <c r="C629" s="20"/>
      <c r="D629" s="21"/>
      <c r="E629" s="21"/>
      <c r="F629" s="21"/>
      <c r="G629" s="8"/>
      <c r="H629" s="8"/>
      <c r="I629" s="8"/>
      <c r="J629" s="21"/>
      <c r="K629" s="21"/>
      <c r="L629" s="21"/>
      <c r="M629" s="19"/>
      <c r="N629" s="21"/>
      <c r="O629" s="19"/>
      <c r="P629" s="21"/>
    </row>
    <row r="630" ht="20" customHeight="1" spans="1:16">
      <c r="A630" s="22"/>
      <c r="B630" s="22"/>
      <c r="C630" s="23"/>
      <c r="D630" s="24"/>
      <c r="E630" s="24"/>
      <c r="F630" s="24"/>
      <c r="G630" s="5"/>
      <c r="H630" s="5"/>
      <c r="I630" s="5"/>
      <c r="J630" s="24"/>
      <c r="K630" s="24"/>
      <c r="L630" s="24"/>
      <c r="M630" s="22"/>
      <c r="N630" s="24"/>
      <c r="O630" s="22"/>
      <c r="P630" s="24"/>
    </row>
    <row r="631" ht="20" customHeight="1" spans="1:16">
      <c r="A631" s="19"/>
      <c r="B631" s="19"/>
      <c r="C631" s="20"/>
      <c r="D631" s="21"/>
      <c r="E631" s="21"/>
      <c r="F631" s="21"/>
      <c r="G631" s="8"/>
      <c r="H631" s="8"/>
      <c r="I631" s="8"/>
      <c r="J631" s="21"/>
      <c r="K631" s="21"/>
      <c r="L631" s="21"/>
      <c r="M631" s="19"/>
      <c r="N631" s="21"/>
      <c r="O631" s="19"/>
      <c r="P631" s="21"/>
    </row>
    <row r="632" ht="20" customHeight="1" spans="1:16">
      <c r="A632" s="22"/>
      <c r="B632" s="22"/>
      <c r="C632" s="23"/>
      <c r="D632" s="24"/>
      <c r="E632" s="24"/>
      <c r="F632" s="24"/>
      <c r="G632" s="5"/>
      <c r="H632" s="5"/>
      <c r="I632" s="5"/>
      <c r="J632" s="24"/>
      <c r="K632" s="24"/>
      <c r="L632" s="24"/>
      <c r="M632" s="22"/>
      <c r="N632" s="24"/>
      <c r="O632" s="22"/>
      <c r="P632" s="24"/>
    </row>
    <row r="633" ht="20" customHeight="1" spans="1:16">
      <c r="A633" s="19"/>
      <c r="B633" s="19"/>
      <c r="C633" s="20"/>
      <c r="D633" s="21"/>
      <c r="E633" s="21"/>
      <c r="F633" s="21"/>
      <c r="G633" s="8"/>
      <c r="H633" s="8"/>
      <c r="I633" s="8"/>
      <c r="J633" s="21"/>
      <c r="K633" s="21"/>
      <c r="L633" s="21"/>
      <c r="M633" s="19"/>
      <c r="N633" s="21"/>
      <c r="O633" s="19"/>
      <c r="P633" s="21"/>
    </row>
    <row r="634" ht="20" customHeight="1" spans="1:16">
      <c r="A634" s="22"/>
      <c r="B634" s="22"/>
      <c r="C634" s="23"/>
      <c r="D634" s="24"/>
      <c r="E634" s="24"/>
      <c r="F634" s="24"/>
      <c r="G634" s="5"/>
      <c r="H634" s="5"/>
      <c r="I634" s="5"/>
      <c r="J634" s="24"/>
      <c r="K634" s="24"/>
      <c r="L634" s="24"/>
      <c r="M634" s="22"/>
      <c r="N634" s="24"/>
      <c r="O634" s="22"/>
      <c r="P634" s="24"/>
    </row>
    <row r="635" ht="20" customHeight="1" spans="1:16">
      <c r="A635" s="19"/>
      <c r="B635" s="19"/>
      <c r="C635" s="20"/>
      <c r="D635" s="21"/>
      <c r="E635" s="21"/>
      <c r="F635" s="21"/>
      <c r="G635" s="8"/>
      <c r="H635" s="8"/>
      <c r="I635" s="8"/>
      <c r="J635" s="21"/>
      <c r="K635" s="21"/>
      <c r="L635" s="21"/>
      <c r="M635" s="19"/>
      <c r="N635" s="21"/>
      <c r="O635" s="19"/>
      <c r="P635" s="21"/>
    </row>
    <row r="636" ht="20" customHeight="1" spans="1:16">
      <c r="A636" s="22"/>
      <c r="B636" s="22"/>
      <c r="C636" s="23"/>
      <c r="D636" s="24"/>
      <c r="E636" s="24"/>
      <c r="F636" s="24"/>
      <c r="G636" s="5"/>
      <c r="H636" s="5"/>
      <c r="I636" s="5"/>
      <c r="J636" s="24"/>
      <c r="K636" s="24"/>
      <c r="L636" s="24"/>
      <c r="M636" s="22"/>
      <c r="N636" s="24"/>
      <c r="O636" s="22"/>
      <c r="P636" s="24"/>
    </row>
    <row r="637" ht="20" customHeight="1" spans="1:16">
      <c r="A637" s="19"/>
      <c r="B637" s="19"/>
      <c r="C637" s="20"/>
      <c r="D637" s="21"/>
      <c r="E637" s="21"/>
      <c r="F637" s="21"/>
      <c r="G637" s="8"/>
      <c r="H637" s="8"/>
      <c r="I637" s="8"/>
      <c r="J637" s="21"/>
      <c r="K637" s="21"/>
      <c r="L637" s="21"/>
      <c r="M637" s="19"/>
      <c r="N637" s="21"/>
      <c r="O637" s="19"/>
      <c r="P637" s="21"/>
    </row>
    <row r="638" ht="20" customHeight="1" spans="1:16">
      <c r="A638" s="22"/>
      <c r="B638" s="22"/>
      <c r="C638" s="23"/>
      <c r="D638" s="24"/>
      <c r="E638" s="24"/>
      <c r="F638" s="24"/>
      <c r="G638" s="5"/>
      <c r="H638" s="5"/>
      <c r="I638" s="5"/>
      <c r="J638" s="24"/>
      <c r="K638" s="24"/>
      <c r="L638" s="24"/>
      <c r="M638" s="22"/>
      <c r="N638" s="24"/>
      <c r="O638" s="22"/>
      <c r="P638" s="24"/>
    </row>
    <row r="639" ht="20" customHeight="1" spans="1:16">
      <c r="A639" s="19"/>
      <c r="B639" s="19"/>
      <c r="C639" s="20"/>
      <c r="D639" s="21"/>
      <c r="E639" s="21"/>
      <c r="F639" s="21"/>
      <c r="G639" s="8"/>
      <c r="H639" s="8"/>
      <c r="I639" s="8"/>
      <c r="J639" s="21"/>
      <c r="K639" s="21"/>
      <c r="L639" s="21"/>
      <c r="M639" s="19"/>
      <c r="N639" s="21"/>
      <c r="O639" s="19"/>
      <c r="P639" s="21"/>
    </row>
    <row r="640" ht="20" customHeight="1" spans="1:16">
      <c r="A640" s="22"/>
      <c r="B640" s="22"/>
      <c r="C640" s="23"/>
      <c r="D640" s="24"/>
      <c r="E640" s="24"/>
      <c r="F640" s="24"/>
      <c r="G640" s="5"/>
      <c r="H640" s="5"/>
      <c r="I640" s="5"/>
      <c r="J640" s="24"/>
      <c r="K640" s="24"/>
      <c r="L640" s="24"/>
      <c r="M640" s="22"/>
      <c r="N640" s="24"/>
      <c r="O640" s="22"/>
      <c r="P640" s="24"/>
    </row>
    <row r="641" ht="20" customHeight="1" spans="1:16">
      <c r="A641" s="19"/>
      <c r="B641" s="19"/>
      <c r="C641" s="20"/>
      <c r="D641" s="21"/>
      <c r="E641" s="21"/>
      <c r="F641" s="21"/>
      <c r="G641" s="8"/>
      <c r="H641" s="8"/>
      <c r="I641" s="8"/>
      <c r="J641" s="21"/>
      <c r="K641" s="21"/>
      <c r="L641" s="21"/>
      <c r="M641" s="19"/>
      <c r="N641" s="21"/>
      <c r="O641" s="19"/>
      <c r="P641" s="21"/>
    </row>
    <row r="642" ht="20" customHeight="1" spans="1:16">
      <c r="A642" s="22"/>
      <c r="B642" s="22"/>
      <c r="C642" s="23"/>
      <c r="D642" s="24"/>
      <c r="E642" s="24"/>
      <c r="F642" s="24"/>
      <c r="G642" s="5"/>
      <c r="H642" s="5"/>
      <c r="I642" s="5"/>
      <c r="J642" s="24"/>
      <c r="K642" s="24"/>
      <c r="L642" s="24"/>
      <c r="M642" s="22"/>
      <c r="N642" s="24"/>
      <c r="O642" s="22"/>
      <c r="P642" s="24"/>
    </row>
    <row r="643" ht="20" customHeight="1" spans="1:16">
      <c r="A643" s="19"/>
      <c r="B643" s="19"/>
      <c r="C643" s="20"/>
      <c r="D643" s="21"/>
      <c r="E643" s="21"/>
      <c r="F643" s="21"/>
      <c r="G643" s="8"/>
      <c r="H643" s="8"/>
      <c r="I643" s="8"/>
      <c r="J643" s="21"/>
      <c r="K643" s="21"/>
      <c r="L643" s="21"/>
      <c r="M643" s="19"/>
      <c r="N643" s="21"/>
      <c r="O643" s="19"/>
      <c r="P643" s="21"/>
    </row>
    <row r="644" ht="20" customHeight="1" spans="1:16">
      <c r="A644" s="22"/>
      <c r="B644" s="22"/>
      <c r="C644" s="23"/>
      <c r="D644" s="24"/>
      <c r="E644" s="24"/>
      <c r="F644" s="24"/>
      <c r="G644" s="5"/>
      <c r="H644" s="5"/>
      <c r="I644" s="5"/>
      <c r="J644" s="24"/>
      <c r="K644" s="24"/>
      <c r="L644" s="24"/>
      <c r="M644" s="22"/>
      <c r="N644" s="24"/>
      <c r="O644" s="22"/>
      <c r="P644" s="24"/>
    </row>
    <row r="645" ht="20" customHeight="1" spans="1:16">
      <c r="A645" s="19"/>
      <c r="B645" s="19"/>
      <c r="C645" s="20"/>
      <c r="D645" s="21"/>
      <c r="E645" s="21"/>
      <c r="F645" s="21"/>
      <c r="G645" s="8"/>
      <c r="H645" s="8"/>
      <c r="I645" s="8"/>
      <c r="J645" s="21"/>
      <c r="K645" s="21"/>
      <c r="L645" s="21"/>
      <c r="M645" s="19"/>
      <c r="N645" s="21"/>
      <c r="O645" s="19"/>
      <c r="P645" s="21"/>
    </row>
    <row r="646" ht="20" customHeight="1" spans="1:16">
      <c r="A646" s="22"/>
      <c r="B646" s="22"/>
      <c r="C646" s="23"/>
      <c r="D646" s="24"/>
      <c r="E646" s="24"/>
      <c r="F646" s="24"/>
      <c r="G646" s="5"/>
      <c r="H646" s="5"/>
      <c r="I646" s="5"/>
      <c r="J646" s="24"/>
      <c r="K646" s="24"/>
      <c r="L646" s="24"/>
      <c r="M646" s="22"/>
      <c r="N646" s="24"/>
      <c r="O646" s="22"/>
      <c r="P646" s="24"/>
    </row>
    <row r="647" ht="20" customHeight="1" spans="1:16">
      <c r="A647" s="19"/>
      <c r="B647" s="19"/>
      <c r="C647" s="20"/>
      <c r="D647" s="21"/>
      <c r="E647" s="21"/>
      <c r="F647" s="21"/>
      <c r="G647" s="8"/>
      <c r="H647" s="8"/>
      <c r="I647" s="8"/>
      <c r="J647" s="21"/>
      <c r="K647" s="21"/>
      <c r="L647" s="21"/>
      <c r="M647" s="19"/>
      <c r="N647" s="21"/>
      <c r="O647" s="19"/>
      <c r="P647" s="21"/>
    </row>
    <row r="648" ht="20" customHeight="1" spans="1:16">
      <c r="A648" s="22"/>
      <c r="B648" s="22"/>
      <c r="C648" s="23"/>
      <c r="D648" s="24"/>
      <c r="E648" s="24"/>
      <c r="F648" s="24"/>
      <c r="G648" s="5"/>
      <c r="H648" s="5"/>
      <c r="I648" s="5"/>
      <c r="J648" s="24"/>
      <c r="K648" s="24"/>
      <c r="L648" s="24"/>
      <c r="M648" s="22"/>
      <c r="N648" s="24"/>
      <c r="O648" s="22"/>
      <c r="P648" s="24"/>
    </row>
    <row r="649" ht="20" customHeight="1" spans="1:16">
      <c r="A649" s="19"/>
      <c r="B649" s="19"/>
      <c r="C649" s="20"/>
      <c r="D649" s="21"/>
      <c r="E649" s="21"/>
      <c r="F649" s="21"/>
      <c r="G649" s="8"/>
      <c r="H649" s="8"/>
      <c r="I649" s="8"/>
      <c r="J649" s="21"/>
      <c r="K649" s="21"/>
      <c r="L649" s="21"/>
      <c r="M649" s="19"/>
      <c r="N649" s="21"/>
      <c r="O649" s="19"/>
      <c r="P649" s="21"/>
    </row>
    <row r="650" ht="20" customHeight="1" spans="1:16">
      <c r="A650" s="22"/>
      <c r="B650" s="22"/>
      <c r="C650" s="23"/>
      <c r="D650" s="24"/>
      <c r="E650" s="24"/>
      <c r="F650" s="24"/>
      <c r="G650" s="5"/>
      <c r="H650" s="5"/>
      <c r="I650" s="5"/>
      <c r="J650" s="24"/>
      <c r="K650" s="24"/>
      <c r="L650" s="24"/>
      <c r="M650" s="22"/>
      <c r="N650" s="24"/>
      <c r="O650" s="22"/>
      <c r="P650" s="24"/>
    </row>
    <row r="651" ht="20" customHeight="1" spans="1:16">
      <c r="A651" s="19"/>
      <c r="B651" s="19"/>
      <c r="C651" s="20"/>
      <c r="D651" s="21"/>
      <c r="E651" s="21"/>
      <c r="F651" s="21"/>
      <c r="G651" s="8"/>
      <c r="H651" s="8"/>
      <c r="I651" s="8"/>
      <c r="J651" s="21"/>
      <c r="K651" s="21"/>
      <c r="L651" s="21"/>
      <c r="M651" s="19"/>
      <c r="N651" s="21"/>
      <c r="O651" s="19"/>
      <c r="P651" s="21"/>
    </row>
    <row r="652" ht="20" customHeight="1" spans="1:16">
      <c r="A652" s="22"/>
      <c r="B652" s="22"/>
      <c r="C652" s="23"/>
      <c r="D652" s="24"/>
      <c r="E652" s="24"/>
      <c r="F652" s="24"/>
      <c r="G652" s="5"/>
      <c r="H652" s="5"/>
      <c r="I652" s="5"/>
      <c r="J652" s="24"/>
      <c r="K652" s="24"/>
      <c r="L652" s="24"/>
      <c r="M652" s="22"/>
      <c r="N652" s="24"/>
      <c r="O652" s="22"/>
      <c r="P652" s="24"/>
    </row>
    <row r="653" ht="20" customHeight="1" spans="1:16">
      <c r="A653" s="19"/>
      <c r="B653" s="19"/>
      <c r="C653" s="20"/>
      <c r="D653" s="21"/>
      <c r="E653" s="21"/>
      <c r="F653" s="21"/>
      <c r="G653" s="8"/>
      <c r="H653" s="8"/>
      <c r="I653" s="8"/>
      <c r="J653" s="21"/>
      <c r="K653" s="21"/>
      <c r="L653" s="21"/>
      <c r="M653" s="19"/>
      <c r="N653" s="21"/>
      <c r="O653" s="19"/>
      <c r="P653" s="21"/>
    </row>
    <row r="654" ht="20" customHeight="1" spans="1:16">
      <c r="A654" s="22"/>
      <c r="B654" s="22"/>
      <c r="C654" s="23"/>
      <c r="D654" s="24"/>
      <c r="E654" s="24"/>
      <c r="F654" s="24"/>
      <c r="G654" s="5"/>
      <c r="H654" s="5"/>
      <c r="I654" s="5"/>
      <c r="J654" s="24"/>
      <c r="K654" s="24"/>
      <c r="L654" s="24"/>
      <c r="M654" s="22"/>
      <c r="N654" s="24"/>
      <c r="O654" s="22"/>
      <c r="P654" s="24"/>
    </row>
    <row r="655" ht="20" customHeight="1" spans="1:16">
      <c r="A655" s="19"/>
      <c r="B655" s="19"/>
      <c r="C655" s="20"/>
      <c r="D655" s="21"/>
      <c r="E655" s="21"/>
      <c r="F655" s="21"/>
      <c r="G655" s="8"/>
      <c r="H655" s="8"/>
      <c r="I655" s="8"/>
      <c r="J655" s="21"/>
      <c r="K655" s="21"/>
      <c r="L655" s="21"/>
      <c r="M655" s="19"/>
      <c r="N655" s="21"/>
      <c r="O655" s="19"/>
      <c r="P655" s="21"/>
    </row>
    <row r="656" ht="20" customHeight="1" spans="1:16">
      <c r="A656" s="22"/>
      <c r="B656" s="22"/>
      <c r="C656" s="23"/>
      <c r="D656" s="24"/>
      <c r="E656" s="24"/>
      <c r="F656" s="24"/>
      <c r="G656" s="5"/>
      <c r="H656" s="5"/>
      <c r="I656" s="5"/>
      <c r="J656" s="24"/>
      <c r="K656" s="24"/>
      <c r="L656" s="24"/>
      <c r="M656" s="22"/>
      <c r="N656" s="24"/>
      <c r="O656" s="22"/>
      <c r="P656" s="24"/>
    </row>
    <row r="657" ht="20" customHeight="1" spans="1:16">
      <c r="A657" s="19"/>
      <c r="B657" s="19"/>
      <c r="C657" s="20"/>
      <c r="D657" s="21"/>
      <c r="E657" s="21"/>
      <c r="F657" s="21"/>
      <c r="G657" s="8"/>
      <c r="H657" s="8"/>
      <c r="I657" s="8"/>
      <c r="J657" s="21"/>
      <c r="K657" s="21"/>
      <c r="L657" s="21"/>
      <c r="M657" s="19"/>
      <c r="N657" s="21"/>
      <c r="O657" s="19"/>
      <c r="P657" s="21"/>
    </row>
    <row r="658" ht="20" customHeight="1" spans="1:16">
      <c r="A658" s="22"/>
      <c r="B658" s="22"/>
      <c r="C658" s="23"/>
      <c r="D658" s="24"/>
      <c r="E658" s="24"/>
      <c r="F658" s="24"/>
      <c r="G658" s="5"/>
      <c r="H658" s="5"/>
      <c r="I658" s="5"/>
      <c r="J658" s="24"/>
      <c r="K658" s="24"/>
      <c r="L658" s="24"/>
      <c r="M658" s="22"/>
      <c r="N658" s="24"/>
      <c r="O658" s="22"/>
      <c r="P658" s="24"/>
    </row>
    <row r="659" ht="20" customHeight="1" spans="1:16">
      <c r="A659" s="19"/>
      <c r="B659" s="19"/>
      <c r="C659" s="20"/>
      <c r="D659" s="21"/>
      <c r="E659" s="21"/>
      <c r="F659" s="21"/>
      <c r="G659" s="8"/>
      <c r="H659" s="8"/>
      <c r="I659" s="8"/>
      <c r="J659" s="21"/>
      <c r="K659" s="21"/>
      <c r="L659" s="21"/>
      <c r="M659" s="19"/>
      <c r="N659" s="21"/>
      <c r="O659" s="19"/>
      <c r="P659" s="21"/>
    </row>
    <row r="660" ht="20" customHeight="1" spans="1:16">
      <c r="A660" s="22"/>
      <c r="B660" s="22"/>
      <c r="C660" s="23"/>
      <c r="D660" s="24"/>
      <c r="E660" s="24"/>
      <c r="F660" s="24"/>
      <c r="G660" s="5"/>
      <c r="H660" s="5"/>
      <c r="I660" s="5"/>
      <c r="J660" s="24"/>
      <c r="K660" s="24"/>
      <c r="L660" s="24"/>
      <c r="M660" s="22"/>
      <c r="N660" s="24"/>
      <c r="O660" s="22"/>
      <c r="P660" s="24"/>
    </row>
    <row r="661" ht="20" customHeight="1" spans="1:16">
      <c r="A661" s="19"/>
      <c r="B661" s="19"/>
      <c r="C661" s="20"/>
      <c r="D661" s="21"/>
      <c r="E661" s="21"/>
      <c r="F661" s="21"/>
      <c r="G661" s="8"/>
      <c r="H661" s="8"/>
      <c r="I661" s="8"/>
      <c r="J661" s="21"/>
      <c r="K661" s="21"/>
      <c r="L661" s="21"/>
      <c r="M661" s="19"/>
      <c r="N661" s="21"/>
      <c r="O661" s="19"/>
      <c r="P661" s="21"/>
    </row>
    <row r="662" ht="20" customHeight="1" spans="1:16">
      <c r="A662" s="22"/>
      <c r="B662" s="22"/>
      <c r="C662" s="23"/>
      <c r="D662" s="24"/>
      <c r="E662" s="24"/>
      <c r="F662" s="24"/>
      <c r="G662" s="5"/>
      <c r="H662" s="5"/>
      <c r="I662" s="5"/>
      <c r="J662" s="24"/>
      <c r="K662" s="24"/>
      <c r="L662" s="24"/>
      <c r="M662" s="22"/>
      <c r="N662" s="24"/>
      <c r="O662" s="22"/>
      <c r="P662" s="24"/>
    </row>
    <row r="663" ht="20" customHeight="1" spans="1:16">
      <c r="A663" s="19"/>
      <c r="B663" s="19"/>
      <c r="C663" s="20"/>
      <c r="D663" s="21"/>
      <c r="E663" s="21"/>
      <c r="F663" s="21"/>
      <c r="G663" s="8"/>
      <c r="H663" s="8"/>
      <c r="I663" s="8"/>
      <c r="J663" s="21"/>
      <c r="K663" s="21"/>
      <c r="L663" s="21"/>
      <c r="M663" s="19"/>
      <c r="N663" s="21"/>
      <c r="O663" s="19"/>
      <c r="P663" s="21"/>
    </row>
    <row r="664" ht="20" customHeight="1" spans="1:16">
      <c r="A664" s="22"/>
      <c r="B664" s="22"/>
      <c r="C664" s="23"/>
      <c r="D664" s="24"/>
      <c r="E664" s="24"/>
      <c r="F664" s="24"/>
      <c r="G664" s="5"/>
      <c r="H664" s="5"/>
      <c r="I664" s="5"/>
      <c r="J664" s="24"/>
      <c r="K664" s="24"/>
      <c r="L664" s="24"/>
      <c r="M664" s="22"/>
      <c r="N664" s="24"/>
      <c r="O664" s="22"/>
      <c r="P664" s="24"/>
    </row>
    <row r="665" ht="20" customHeight="1" spans="1:16">
      <c r="A665" s="19"/>
      <c r="B665" s="19"/>
      <c r="C665" s="20"/>
      <c r="D665" s="21"/>
      <c r="E665" s="21"/>
      <c r="F665" s="21"/>
      <c r="G665" s="8"/>
      <c r="H665" s="8"/>
      <c r="I665" s="8"/>
      <c r="J665" s="21"/>
      <c r="K665" s="21"/>
      <c r="L665" s="21"/>
      <c r="M665" s="19"/>
      <c r="N665" s="21"/>
      <c r="O665" s="19"/>
      <c r="P665" s="21"/>
    </row>
    <row r="666" ht="20" customHeight="1" spans="1:16">
      <c r="A666" s="22"/>
      <c r="B666" s="22"/>
      <c r="C666" s="23"/>
      <c r="D666" s="24"/>
      <c r="E666" s="24"/>
      <c r="F666" s="24"/>
      <c r="G666" s="5"/>
      <c r="H666" s="5"/>
      <c r="I666" s="5"/>
      <c r="J666" s="24"/>
      <c r="K666" s="24"/>
      <c r="L666" s="24"/>
      <c r="M666" s="22"/>
      <c r="N666" s="24"/>
      <c r="O666" s="22"/>
      <c r="P666" s="24"/>
    </row>
    <row r="667" ht="20" customHeight="1" spans="1:16">
      <c r="A667" s="19"/>
      <c r="B667" s="19"/>
      <c r="C667" s="20"/>
      <c r="D667" s="21"/>
      <c r="E667" s="21"/>
      <c r="F667" s="21"/>
      <c r="G667" s="8"/>
      <c r="H667" s="8"/>
      <c r="I667" s="8"/>
      <c r="J667" s="21"/>
      <c r="K667" s="21"/>
      <c r="L667" s="21"/>
      <c r="M667" s="19"/>
      <c r="N667" s="21"/>
      <c r="O667" s="19"/>
      <c r="P667" s="21"/>
    </row>
    <row r="668" ht="20" customHeight="1" spans="1:16">
      <c r="A668" s="22"/>
      <c r="B668" s="22"/>
      <c r="C668" s="23"/>
      <c r="D668" s="24"/>
      <c r="E668" s="24"/>
      <c r="F668" s="24"/>
      <c r="G668" s="5"/>
      <c r="H668" s="5"/>
      <c r="I668" s="5"/>
      <c r="J668" s="24"/>
      <c r="K668" s="24"/>
      <c r="L668" s="24"/>
      <c r="M668" s="22"/>
      <c r="N668" s="24"/>
      <c r="O668" s="22"/>
      <c r="P668" s="24"/>
    </row>
    <row r="669" ht="20" customHeight="1" spans="1:16">
      <c r="A669" s="19"/>
      <c r="B669" s="19"/>
      <c r="C669" s="20"/>
      <c r="D669" s="21"/>
      <c r="E669" s="21"/>
      <c r="F669" s="21"/>
      <c r="G669" s="8"/>
      <c r="H669" s="8"/>
      <c r="I669" s="8"/>
      <c r="J669" s="21"/>
      <c r="K669" s="21"/>
      <c r="L669" s="21"/>
      <c r="M669" s="19"/>
      <c r="N669" s="21"/>
      <c r="O669" s="19"/>
      <c r="P669" s="21"/>
    </row>
    <row r="670" ht="20" customHeight="1" spans="1:16">
      <c r="A670" s="22"/>
      <c r="B670" s="22"/>
      <c r="C670" s="23"/>
      <c r="D670" s="24"/>
      <c r="E670" s="24"/>
      <c r="F670" s="24"/>
      <c r="G670" s="5"/>
      <c r="H670" s="5"/>
      <c r="I670" s="5"/>
      <c r="J670" s="24"/>
      <c r="K670" s="24"/>
      <c r="L670" s="24"/>
      <c r="M670" s="22"/>
      <c r="N670" s="24"/>
      <c r="O670" s="22"/>
      <c r="P670" s="24"/>
    </row>
    <row r="671" ht="20" customHeight="1" spans="1:16">
      <c r="A671" s="19"/>
      <c r="B671" s="19"/>
      <c r="C671" s="20"/>
      <c r="D671" s="21"/>
      <c r="E671" s="21"/>
      <c r="F671" s="21"/>
      <c r="G671" s="8"/>
      <c r="H671" s="8"/>
      <c r="I671" s="8"/>
      <c r="J671" s="21"/>
      <c r="K671" s="21"/>
      <c r="L671" s="21"/>
      <c r="M671" s="19"/>
      <c r="N671" s="21"/>
      <c r="O671" s="19"/>
      <c r="P671" s="21"/>
    </row>
    <row r="672" ht="20" customHeight="1" spans="1:16">
      <c r="A672" s="22"/>
      <c r="B672" s="22"/>
      <c r="C672" s="23"/>
      <c r="D672" s="24"/>
      <c r="E672" s="24"/>
      <c r="F672" s="24"/>
      <c r="G672" s="5"/>
      <c r="H672" s="5"/>
      <c r="I672" s="5"/>
      <c r="J672" s="24"/>
      <c r="K672" s="24"/>
      <c r="L672" s="24"/>
      <c r="M672" s="22"/>
      <c r="N672" s="24"/>
      <c r="O672" s="22"/>
      <c r="P672" s="24"/>
    </row>
    <row r="673" ht="20" customHeight="1" spans="1:16">
      <c r="A673" s="19"/>
      <c r="B673" s="19"/>
      <c r="C673" s="20"/>
      <c r="D673" s="21"/>
      <c r="E673" s="21"/>
      <c r="F673" s="21"/>
      <c r="G673" s="8"/>
      <c r="H673" s="8"/>
      <c r="I673" s="8"/>
      <c r="J673" s="21"/>
      <c r="K673" s="21"/>
      <c r="L673" s="21"/>
      <c r="M673" s="19"/>
      <c r="N673" s="21"/>
      <c r="O673" s="19"/>
      <c r="P673" s="21"/>
    </row>
    <row r="674" ht="20" customHeight="1" spans="1:16">
      <c r="A674" s="22"/>
      <c r="B674" s="22"/>
      <c r="C674" s="23"/>
      <c r="D674" s="24"/>
      <c r="E674" s="24"/>
      <c r="F674" s="24"/>
      <c r="G674" s="5"/>
      <c r="H674" s="5"/>
      <c r="I674" s="5"/>
      <c r="J674" s="24"/>
      <c r="K674" s="24"/>
      <c r="L674" s="24"/>
      <c r="M674" s="22"/>
      <c r="N674" s="24"/>
      <c r="O674" s="22"/>
      <c r="P674" s="24"/>
    </row>
    <row r="675" ht="20" customHeight="1" spans="1:16">
      <c r="A675" s="19"/>
      <c r="B675" s="19"/>
      <c r="C675" s="20"/>
      <c r="D675" s="21"/>
      <c r="E675" s="21"/>
      <c r="F675" s="21"/>
      <c r="G675" s="8"/>
      <c r="H675" s="8"/>
      <c r="I675" s="8"/>
      <c r="J675" s="21"/>
      <c r="K675" s="21"/>
      <c r="L675" s="21"/>
      <c r="M675" s="19"/>
      <c r="N675" s="21"/>
      <c r="O675" s="19"/>
      <c r="P675" s="21"/>
    </row>
    <row r="676" ht="20" customHeight="1" spans="1:16">
      <c r="A676" s="22"/>
      <c r="B676" s="22"/>
      <c r="C676" s="23"/>
      <c r="D676" s="24"/>
      <c r="E676" s="24"/>
      <c r="F676" s="24"/>
      <c r="G676" s="5"/>
      <c r="H676" s="5"/>
      <c r="I676" s="5"/>
      <c r="J676" s="24"/>
      <c r="K676" s="24"/>
      <c r="L676" s="24"/>
      <c r="M676" s="22"/>
      <c r="N676" s="24"/>
      <c r="O676" s="22"/>
      <c r="P676" s="24"/>
    </row>
    <row r="677" ht="20" customHeight="1" spans="1:16">
      <c r="A677" s="19"/>
      <c r="B677" s="19"/>
      <c r="C677" s="20"/>
      <c r="D677" s="21"/>
      <c r="E677" s="21"/>
      <c r="F677" s="21"/>
      <c r="G677" s="8"/>
      <c r="H677" s="8"/>
      <c r="I677" s="8"/>
      <c r="J677" s="21"/>
      <c r="K677" s="21"/>
      <c r="L677" s="21"/>
      <c r="M677" s="19"/>
      <c r="N677" s="21"/>
      <c r="O677" s="19"/>
      <c r="P677" s="21"/>
    </row>
    <row r="678" ht="20" customHeight="1" spans="1:16">
      <c r="A678" s="22"/>
      <c r="B678" s="22"/>
      <c r="C678" s="23"/>
      <c r="D678" s="24"/>
      <c r="E678" s="24"/>
      <c r="F678" s="24"/>
      <c r="G678" s="5"/>
      <c r="H678" s="5"/>
      <c r="I678" s="5"/>
      <c r="J678" s="24"/>
      <c r="K678" s="24"/>
      <c r="L678" s="24"/>
      <c r="M678" s="22"/>
      <c r="N678" s="24"/>
      <c r="O678" s="22"/>
      <c r="P678" s="24"/>
    </row>
    <row r="679" ht="20" customHeight="1" spans="1:16">
      <c r="A679" s="19"/>
      <c r="B679" s="19"/>
      <c r="C679" s="20"/>
      <c r="D679" s="21"/>
      <c r="E679" s="21"/>
      <c r="F679" s="21"/>
      <c r="G679" s="8"/>
      <c r="H679" s="8"/>
      <c r="I679" s="8"/>
      <c r="J679" s="21"/>
      <c r="K679" s="21"/>
      <c r="L679" s="21"/>
      <c r="M679" s="19"/>
      <c r="N679" s="21"/>
      <c r="O679" s="19"/>
      <c r="P679" s="21"/>
    </row>
    <row r="680" ht="20" customHeight="1" spans="1:16">
      <c r="A680" s="22"/>
      <c r="B680" s="22"/>
      <c r="C680" s="23"/>
      <c r="D680" s="24"/>
      <c r="E680" s="24"/>
      <c r="F680" s="24"/>
      <c r="G680" s="5"/>
      <c r="H680" s="5"/>
      <c r="I680" s="5"/>
      <c r="J680" s="24"/>
      <c r="K680" s="24"/>
      <c r="L680" s="24"/>
      <c r="M680" s="22"/>
      <c r="N680" s="24"/>
      <c r="O680" s="22"/>
      <c r="P680" s="24"/>
    </row>
    <row r="681" ht="20" customHeight="1" spans="1:16">
      <c r="A681" s="19"/>
      <c r="B681" s="19"/>
      <c r="C681" s="20"/>
      <c r="D681" s="21"/>
      <c r="E681" s="21"/>
      <c r="F681" s="21"/>
      <c r="G681" s="8"/>
      <c r="H681" s="8"/>
      <c r="I681" s="8"/>
      <c r="J681" s="21"/>
      <c r="K681" s="21"/>
      <c r="L681" s="21"/>
      <c r="M681" s="19"/>
      <c r="N681" s="21"/>
      <c r="O681" s="19"/>
      <c r="P681" s="21"/>
    </row>
    <row r="682" ht="20" customHeight="1" spans="1:16">
      <c r="A682" s="22"/>
      <c r="B682" s="22"/>
      <c r="C682" s="23"/>
      <c r="D682" s="24"/>
      <c r="E682" s="24"/>
      <c r="F682" s="24"/>
      <c r="G682" s="5"/>
      <c r="H682" s="5"/>
      <c r="I682" s="5"/>
      <c r="J682" s="24"/>
      <c r="K682" s="24"/>
      <c r="L682" s="24"/>
      <c r="M682" s="22"/>
      <c r="N682" s="24"/>
      <c r="O682" s="22"/>
      <c r="P682" s="24"/>
    </row>
    <row r="683" ht="20" customHeight="1" spans="1:16">
      <c r="A683" s="19"/>
      <c r="B683" s="19"/>
      <c r="C683" s="20"/>
      <c r="D683" s="21"/>
      <c r="E683" s="21"/>
      <c r="F683" s="21"/>
      <c r="G683" s="8"/>
      <c r="H683" s="8"/>
      <c r="I683" s="8"/>
      <c r="J683" s="21"/>
      <c r="K683" s="21"/>
      <c r="L683" s="21"/>
      <c r="M683" s="19"/>
      <c r="N683" s="21"/>
      <c r="O683" s="19"/>
      <c r="P683" s="21"/>
    </row>
    <row r="684" ht="20" customHeight="1" spans="1:16">
      <c r="A684" s="22"/>
      <c r="B684" s="22"/>
      <c r="C684" s="23"/>
      <c r="D684" s="24"/>
      <c r="E684" s="24"/>
      <c r="F684" s="24"/>
      <c r="G684" s="5"/>
      <c r="H684" s="5"/>
      <c r="I684" s="5"/>
      <c r="J684" s="24"/>
      <c r="K684" s="24"/>
      <c r="L684" s="24"/>
      <c r="M684" s="22"/>
      <c r="N684" s="24"/>
      <c r="O684" s="22"/>
      <c r="P684" s="24"/>
    </row>
    <row r="685" ht="20" customHeight="1" spans="1:16">
      <c r="A685" s="19"/>
      <c r="B685" s="19"/>
      <c r="C685" s="20"/>
      <c r="D685" s="21"/>
      <c r="E685" s="21"/>
      <c r="F685" s="21"/>
      <c r="G685" s="8"/>
      <c r="H685" s="8"/>
      <c r="I685" s="8"/>
      <c r="J685" s="21"/>
      <c r="K685" s="21"/>
      <c r="L685" s="21"/>
      <c r="M685" s="19"/>
      <c r="N685" s="21"/>
      <c r="O685" s="19"/>
      <c r="P685" s="21"/>
    </row>
    <row r="686" ht="20" customHeight="1" spans="1:16">
      <c r="A686" s="22"/>
      <c r="B686" s="22"/>
      <c r="C686" s="23"/>
      <c r="D686" s="24"/>
      <c r="E686" s="24"/>
      <c r="F686" s="24"/>
      <c r="G686" s="5"/>
      <c r="H686" s="5"/>
      <c r="I686" s="5"/>
      <c r="J686" s="24"/>
      <c r="K686" s="24"/>
      <c r="L686" s="24"/>
      <c r="M686" s="22"/>
      <c r="N686" s="24"/>
      <c r="O686" s="22"/>
      <c r="P686" s="24"/>
    </row>
    <row r="687" ht="20" customHeight="1" spans="1:16">
      <c r="A687" s="19"/>
      <c r="B687" s="19"/>
      <c r="C687" s="20"/>
      <c r="D687" s="21"/>
      <c r="E687" s="21"/>
      <c r="F687" s="21"/>
      <c r="G687" s="8"/>
      <c r="H687" s="8"/>
      <c r="I687" s="8"/>
      <c r="J687" s="21"/>
      <c r="K687" s="21"/>
      <c r="L687" s="21"/>
      <c r="M687" s="19"/>
      <c r="N687" s="21"/>
      <c r="O687" s="19"/>
      <c r="P687" s="21"/>
    </row>
    <row r="688" ht="20" customHeight="1" spans="1:16">
      <c r="A688" s="22"/>
      <c r="B688" s="22"/>
      <c r="C688" s="23"/>
      <c r="D688" s="24"/>
      <c r="E688" s="24"/>
      <c r="F688" s="24"/>
      <c r="G688" s="5"/>
      <c r="H688" s="5"/>
      <c r="I688" s="5"/>
      <c r="J688" s="24"/>
      <c r="K688" s="24"/>
      <c r="L688" s="24"/>
      <c r="M688" s="22"/>
      <c r="N688" s="24"/>
      <c r="O688" s="22"/>
      <c r="P688" s="24"/>
    </row>
    <row r="689" ht="20" customHeight="1" spans="1:16">
      <c r="A689" s="19"/>
      <c r="B689" s="19"/>
      <c r="C689" s="20"/>
      <c r="D689" s="21"/>
      <c r="E689" s="21"/>
      <c r="F689" s="21"/>
      <c r="G689" s="8"/>
      <c r="H689" s="8"/>
      <c r="I689" s="8"/>
      <c r="J689" s="21"/>
      <c r="K689" s="21"/>
      <c r="L689" s="21"/>
      <c r="M689" s="19"/>
      <c r="N689" s="21"/>
      <c r="O689" s="19"/>
      <c r="P689" s="21"/>
    </row>
    <row r="690" ht="20" customHeight="1" spans="1:16">
      <c r="A690" s="22"/>
      <c r="B690" s="22"/>
      <c r="C690" s="23"/>
      <c r="D690" s="24"/>
      <c r="E690" s="24"/>
      <c r="F690" s="24"/>
      <c r="G690" s="5"/>
      <c r="H690" s="5"/>
      <c r="I690" s="5"/>
      <c r="J690" s="24"/>
      <c r="K690" s="24"/>
      <c r="L690" s="24"/>
      <c r="M690" s="22"/>
      <c r="N690" s="24"/>
      <c r="O690" s="22"/>
      <c r="P690" s="24"/>
    </row>
    <row r="691" ht="20" customHeight="1" spans="1:16">
      <c r="A691" s="19"/>
      <c r="B691" s="19"/>
      <c r="C691" s="20"/>
      <c r="D691" s="21"/>
      <c r="E691" s="21"/>
      <c r="F691" s="21"/>
      <c r="G691" s="8"/>
      <c r="H691" s="8"/>
      <c r="I691" s="8"/>
      <c r="J691" s="21"/>
      <c r="K691" s="21"/>
      <c r="L691" s="21"/>
      <c r="M691" s="19"/>
      <c r="N691" s="21"/>
      <c r="O691" s="19"/>
      <c r="P691" s="21"/>
    </row>
    <row r="692" ht="20" customHeight="1" spans="1:16">
      <c r="A692" s="22"/>
      <c r="B692" s="22"/>
      <c r="C692" s="23"/>
      <c r="D692" s="24"/>
      <c r="E692" s="24"/>
      <c r="F692" s="24"/>
      <c r="G692" s="5"/>
      <c r="H692" s="5"/>
      <c r="I692" s="5"/>
      <c r="J692" s="24"/>
      <c r="K692" s="24"/>
      <c r="L692" s="24"/>
      <c r="M692" s="22"/>
      <c r="N692" s="24"/>
      <c r="O692" s="22"/>
      <c r="P692" s="24"/>
    </row>
    <row r="693" ht="20" customHeight="1" spans="1:16">
      <c r="A693" s="19"/>
      <c r="B693" s="19"/>
      <c r="C693" s="20"/>
      <c r="D693" s="21"/>
      <c r="E693" s="21"/>
      <c r="F693" s="21"/>
      <c r="G693" s="8"/>
      <c r="H693" s="8"/>
      <c r="I693" s="8"/>
      <c r="J693" s="21"/>
      <c r="K693" s="21"/>
      <c r="L693" s="21"/>
      <c r="M693" s="19"/>
      <c r="N693" s="21"/>
      <c r="O693" s="19"/>
      <c r="P693" s="21"/>
    </row>
    <row r="694" ht="20" customHeight="1" spans="1:16">
      <c r="A694" s="22"/>
      <c r="B694" s="22"/>
      <c r="C694" s="23"/>
      <c r="D694" s="24"/>
      <c r="E694" s="24"/>
      <c r="F694" s="24"/>
      <c r="G694" s="5"/>
      <c r="H694" s="5"/>
      <c r="I694" s="5"/>
      <c r="J694" s="24"/>
      <c r="K694" s="24"/>
      <c r="L694" s="24"/>
      <c r="M694" s="22"/>
      <c r="N694" s="24"/>
      <c r="O694" s="22"/>
      <c r="P694" s="24"/>
    </row>
    <row r="695" ht="20" customHeight="1" spans="1:16">
      <c r="A695" s="19"/>
      <c r="B695" s="19"/>
      <c r="C695" s="20"/>
      <c r="D695" s="21"/>
      <c r="E695" s="21"/>
      <c r="F695" s="21"/>
      <c r="G695" s="8"/>
      <c r="H695" s="8"/>
      <c r="I695" s="8"/>
      <c r="J695" s="21"/>
      <c r="K695" s="21"/>
      <c r="L695" s="21"/>
      <c r="M695" s="19"/>
      <c r="N695" s="21"/>
      <c r="O695" s="19"/>
      <c r="P695" s="21"/>
    </row>
    <row r="696" ht="20" customHeight="1" spans="1:16">
      <c r="A696" s="22"/>
      <c r="B696" s="22"/>
      <c r="C696" s="23"/>
      <c r="D696" s="24"/>
      <c r="E696" s="24"/>
      <c r="F696" s="24"/>
      <c r="G696" s="5"/>
      <c r="H696" s="5"/>
      <c r="I696" s="5"/>
      <c r="J696" s="24"/>
      <c r="K696" s="24"/>
      <c r="L696" s="24"/>
      <c r="M696" s="22"/>
      <c r="N696" s="24"/>
      <c r="O696" s="22"/>
      <c r="P696" s="24"/>
    </row>
    <row r="697" ht="20" customHeight="1" spans="1:16">
      <c r="A697" s="19"/>
      <c r="B697" s="19"/>
      <c r="C697" s="20"/>
      <c r="D697" s="21"/>
      <c r="E697" s="21"/>
      <c r="F697" s="21"/>
      <c r="G697" s="8"/>
      <c r="H697" s="8"/>
      <c r="I697" s="8"/>
      <c r="J697" s="21"/>
      <c r="K697" s="21"/>
      <c r="L697" s="21"/>
      <c r="M697" s="19"/>
      <c r="N697" s="21"/>
      <c r="O697" s="19"/>
      <c r="P697" s="21"/>
    </row>
    <row r="698" ht="20" customHeight="1" spans="1:16">
      <c r="A698" s="22"/>
      <c r="B698" s="22"/>
      <c r="C698" s="23"/>
      <c r="D698" s="24"/>
      <c r="E698" s="24"/>
      <c r="F698" s="24"/>
      <c r="G698" s="5"/>
      <c r="H698" s="5"/>
      <c r="I698" s="5"/>
      <c r="J698" s="24"/>
      <c r="K698" s="24"/>
      <c r="L698" s="24"/>
      <c r="M698" s="22"/>
      <c r="N698" s="24"/>
      <c r="O698" s="22"/>
      <c r="P698" s="24"/>
    </row>
    <row r="699" ht="20" customHeight="1" spans="1:16">
      <c r="A699" s="19"/>
      <c r="B699" s="19"/>
      <c r="C699" s="20"/>
      <c r="D699" s="21"/>
      <c r="E699" s="21"/>
      <c r="F699" s="21"/>
      <c r="G699" s="8"/>
      <c r="H699" s="8"/>
      <c r="I699" s="8"/>
      <c r="J699" s="21"/>
      <c r="K699" s="21"/>
      <c r="L699" s="21"/>
      <c r="M699" s="19"/>
      <c r="N699" s="21"/>
      <c r="O699" s="19"/>
      <c r="P699" s="21"/>
    </row>
    <row r="700" ht="20" customHeight="1" spans="1:16">
      <c r="A700" s="22"/>
      <c r="B700" s="22"/>
      <c r="C700" s="23"/>
      <c r="D700" s="24"/>
      <c r="E700" s="24"/>
      <c r="F700" s="24"/>
      <c r="G700" s="5"/>
      <c r="H700" s="5"/>
      <c r="I700" s="5"/>
      <c r="J700" s="24"/>
      <c r="K700" s="24"/>
      <c r="L700" s="24"/>
      <c r="M700" s="22"/>
      <c r="N700" s="24"/>
      <c r="O700" s="22"/>
      <c r="P700" s="24"/>
    </row>
    <row r="701" ht="20" customHeight="1" spans="1:16">
      <c r="A701" s="19"/>
      <c r="B701" s="19"/>
      <c r="C701" s="20"/>
      <c r="D701" s="21"/>
      <c r="E701" s="21"/>
      <c r="F701" s="21"/>
      <c r="G701" s="8"/>
      <c r="H701" s="8"/>
      <c r="I701" s="8"/>
      <c r="J701" s="21"/>
      <c r="K701" s="21"/>
      <c r="L701" s="21"/>
      <c r="M701" s="19"/>
      <c r="N701" s="21"/>
      <c r="O701" s="19"/>
      <c r="P701" s="21"/>
    </row>
    <row r="702" ht="20" customHeight="1" spans="1:16">
      <c r="A702" s="22"/>
      <c r="B702" s="22"/>
      <c r="C702" s="23"/>
      <c r="D702" s="24"/>
      <c r="E702" s="24"/>
      <c r="F702" s="24"/>
      <c r="G702" s="5"/>
      <c r="H702" s="5"/>
      <c r="I702" s="5"/>
      <c r="J702" s="24"/>
      <c r="K702" s="24"/>
      <c r="L702" s="24"/>
      <c r="M702" s="22"/>
      <c r="N702" s="24"/>
      <c r="O702" s="22"/>
      <c r="P702" s="24"/>
    </row>
    <row r="703" ht="20" customHeight="1" spans="1:16">
      <c r="A703" s="19"/>
      <c r="B703" s="19"/>
      <c r="C703" s="20"/>
      <c r="D703" s="21"/>
      <c r="E703" s="21"/>
      <c r="F703" s="21"/>
      <c r="G703" s="8"/>
      <c r="H703" s="8"/>
      <c r="I703" s="8"/>
      <c r="J703" s="21"/>
      <c r="K703" s="21"/>
      <c r="L703" s="21"/>
      <c r="M703" s="19"/>
      <c r="N703" s="21"/>
      <c r="O703" s="19"/>
      <c r="P703" s="21"/>
    </row>
    <row r="704" ht="20" customHeight="1" spans="1:16">
      <c r="A704" s="22"/>
      <c r="B704" s="22"/>
      <c r="C704" s="23"/>
      <c r="D704" s="24"/>
      <c r="E704" s="24"/>
      <c r="F704" s="24"/>
      <c r="G704" s="5"/>
      <c r="H704" s="5"/>
      <c r="I704" s="5"/>
      <c r="J704" s="24"/>
      <c r="K704" s="24"/>
      <c r="L704" s="24"/>
      <c r="M704" s="22"/>
      <c r="N704" s="24"/>
      <c r="O704" s="22"/>
      <c r="P704" s="24"/>
    </row>
    <row r="705" ht="20" customHeight="1" spans="1:16">
      <c r="A705" s="19"/>
      <c r="B705" s="19"/>
      <c r="C705" s="20"/>
      <c r="D705" s="21"/>
      <c r="E705" s="21"/>
      <c r="F705" s="21"/>
      <c r="G705" s="8"/>
      <c r="H705" s="8"/>
      <c r="I705" s="8"/>
      <c r="J705" s="21"/>
      <c r="K705" s="21"/>
      <c r="L705" s="21"/>
      <c r="M705" s="19"/>
      <c r="N705" s="21"/>
      <c r="O705" s="19"/>
      <c r="P705" s="21"/>
    </row>
    <row r="706" ht="20" customHeight="1" spans="1:16">
      <c r="A706" s="22"/>
      <c r="B706" s="22"/>
      <c r="C706" s="23"/>
      <c r="D706" s="24"/>
      <c r="E706" s="24"/>
      <c r="F706" s="24"/>
      <c r="G706" s="5"/>
      <c r="H706" s="5"/>
      <c r="I706" s="5"/>
      <c r="J706" s="24"/>
      <c r="K706" s="24"/>
      <c r="L706" s="24"/>
      <c r="M706" s="22"/>
      <c r="N706" s="24"/>
      <c r="O706" s="22"/>
      <c r="P706" s="24"/>
    </row>
    <row r="707" ht="20" customHeight="1" spans="1:16">
      <c r="A707" s="19"/>
      <c r="B707" s="19"/>
      <c r="C707" s="20"/>
      <c r="D707" s="21"/>
      <c r="E707" s="21"/>
      <c r="F707" s="21"/>
      <c r="G707" s="8"/>
      <c r="H707" s="8"/>
      <c r="I707" s="8"/>
      <c r="J707" s="21"/>
      <c r="K707" s="21"/>
      <c r="L707" s="21"/>
      <c r="M707" s="19"/>
      <c r="N707" s="21"/>
      <c r="O707" s="19"/>
      <c r="P707" s="21"/>
    </row>
    <row r="708" ht="20" customHeight="1" spans="1:16">
      <c r="A708" s="22"/>
      <c r="B708" s="22"/>
      <c r="C708" s="23"/>
      <c r="D708" s="24"/>
      <c r="E708" s="24"/>
      <c r="F708" s="24"/>
      <c r="G708" s="5"/>
      <c r="H708" s="5"/>
      <c r="I708" s="5"/>
      <c r="J708" s="24"/>
      <c r="K708" s="24"/>
      <c r="L708" s="24"/>
      <c r="M708" s="22"/>
      <c r="N708" s="24"/>
      <c r="O708" s="22"/>
      <c r="P708" s="24"/>
    </row>
    <row r="709" ht="20" customHeight="1" spans="1:16">
      <c r="A709" s="19"/>
      <c r="B709" s="19"/>
      <c r="C709" s="20"/>
      <c r="D709" s="21"/>
      <c r="E709" s="21"/>
      <c r="F709" s="21"/>
      <c r="G709" s="8"/>
      <c r="H709" s="8"/>
      <c r="I709" s="8"/>
      <c r="J709" s="21"/>
      <c r="K709" s="21"/>
      <c r="L709" s="21"/>
      <c r="M709" s="19"/>
      <c r="N709" s="21"/>
      <c r="O709" s="19"/>
      <c r="P709" s="21"/>
    </row>
    <row r="710" ht="20" customHeight="1" spans="1:16">
      <c r="A710" s="22"/>
      <c r="B710" s="22"/>
      <c r="C710" s="23"/>
      <c r="D710" s="24"/>
      <c r="E710" s="24"/>
      <c r="F710" s="24"/>
      <c r="G710" s="5"/>
      <c r="H710" s="5"/>
      <c r="I710" s="5"/>
      <c r="J710" s="24"/>
      <c r="K710" s="24"/>
      <c r="L710" s="24"/>
      <c r="M710" s="22"/>
      <c r="N710" s="24"/>
      <c r="O710" s="22"/>
      <c r="P710" s="24"/>
    </row>
    <row r="711" ht="20" customHeight="1" spans="1:16">
      <c r="A711" s="19"/>
      <c r="B711" s="19"/>
      <c r="C711" s="20"/>
      <c r="D711" s="21"/>
      <c r="E711" s="21"/>
      <c r="F711" s="21"/>
      <c r="G711" s="8"/>
      <c r="H711" s="8"/>
      <c r="I711" s="8"/>
      <c r="J711" s="21"/>
      <c r="K711" s="21"/>
      <c r="L711" s="21"/>
      <c r="M711" s="19"/>
      <c r="N711" s="21"/>
      <c r="O711" s="19"/>
      <c r="P711" s="21"/>
    </row>
    <row r="712" ht="20" customHeight="1" spans="1:16">
      <c r="A712" s="22"/>
      <c r="B712" s="22"/>
      <c r="C712" s="23"/>
      <c r="D712" s="24"/>
      <c r="E712" s="24"/>
      <c r="F712" s="24"/>
      <c r="G712" s="5"/>
      <c r="H712" s="5"/>
      <c r="I712" s="5"/>
      <c r="J712" s="24"/>
      <c r="K712" s="24"/>
      <c r="L712" s="24"/>
      <c r="M712" s="22"/>
      <c r="N712" s="24"/>
      <c r="O712" s="22"/>
      <c r="P712" s="24"/>
    </row>
    <row r="713" ht="20" customHeight="1" spans="1:16">
      <c r="A713" s="19"/>
      <c r="B713" s="19"/>
      <c r="C713" s="20"/>
      <c r="D713" s="21"/>
      <c r="E713" s="21"/>
      <c r="F713" s="21"/>
      <c r="G713" s="8"/>
      <c r="H713" s="8"/>
      <c r="I713" s="8"/>
      <c r="J713" s="21"/>
      <c r="K713" s="21"/>
      <c r="L713" s="21"/>
      <c r="M713" s="19"/>
      <c r="N713" s="21"/>
      <c r="O713" s="19"/>
      <c r="P713" s="21"/>
    </row>
    <row r="714" ht="20" customHeight="1" spans="1:16">
      <c r="A714" s="22"/>
      <c r="B714" s="22"/>
      <c r="C714" s="23"/>
      <c r="D714" s="24"/>
      <c r="E714" s="24"/>
      <c r="F714" s="24"/>
      <c r="G714" s="5"/>
      <c r="H714" s="5"/>
      <c r="I714" s="5"/>
      <c r="J714" s="24"/>
      <c r="K714" s="24"/>
      <c r="L714" s="24"/>
      <c r="M714" s="22"/>
      <c r="N714" s="24"/>
      <c r="O714" s="22"/>
      <c r="P714" s="24"/>
    </row>
    <row r="715" ht="20" customHeight="1" spans="1:16">
      <c r="A715" s="19"/>
      <c r="B715" s="19"/>
      <c r="C715" s="20"/>
      <c r="D715" s="21"/>
      <c r="E715" s="21"/>
      <c r="F715" s="21"/>
      <c r="G715" s="8"/>
      <c r="H715" s="8"/>
      <c r="I715" s="8"/>
      <c r="J715" s="21"/>
      <c r="K715" s="21"/>
      <c r="L715" s="21"/>
      <c r="M715" s="19"/>
      <c r="N715" s="21"/>
      <c r="O715" s="19"/>
      <c r="P715" s="21"/>
    </row>
    <row r="716" ht="20" customHeight="1" spans="1:16">
      <c r="A716" s="22"/>
      <c r="B716" s="22"/>
      <c r="C716" s="23"/>
      <c r="D716" s="24"/>
      <c r="E716" s="24"/>
      <c r="F716" s="24"/>
      <c r="G716" s="5"/>
      <c r="H716" s="5"/>
      <c r="I716" s="5"/>
      <c r="J716" s="24"/>
      <c r="K716" s="24"/>
      <c r="L716" s="24"/>
      <c r="M716" s="22"/>
      <c r="N716" s="24"/>
      <c r="O716" s="22"/>
      <c r="P716" s="24"/>
    </row>
    <row r="717" ht="20" customHeight="1" spans="1:16">
      <c r="A717" s="19"/>
      <c r="B717" s="19"/>
      <c r="C717" s="20"/>
      <c r="D717" s="21"/>
      <c r="E717" s="21"/>
      <c r="F717" s="21"/>
      <c r="G717" s="8"/>
      <c r="H717" s="8"/>
      <c r="I717" s="8"/>
      <c r="J717" s="21"/>
      <c r="K717" s="21"/>
      <c r="L717" s="21"/>
      <c r="M717" s="19"/>
      <c r="N717" s="21"/>
      <c r="O717" s="19"/>
      <c r="P717" s="21"/>
    </row>
    <row r="718" ht="20" customHeight="1" spans="1:16">
      <c r="A718" s="22"/>
      <c r="B718" s="22"/>
      <c r="C718" s="23"/>
      <c r="D718" s="24"/>
      <c r="E718" s="24"/>
      <c r="F718" s="24"/>
      <c r="G718" s="5"/>
      <c r="H718" s="5"/>
      <c r="I718" s="5"/>
      <c r="J718" s="24"/>
      <c r="K718" s="24"/>
      <c r="L718" s="24"/>
      <c r="M718" s="22"/>
      <c r="N718" s="24"/>
      <c r="O718" s="22"/>
      <c r="P718" s="24"/>
    </row>
    <row r="719" ht="20" customHeight="1" spans="1:16">
      <c r="A719" s="19"/>
      <c r="B719" s="19"/>
      <c r="C719" s="20"/>
      <c r="D719" s="21"/>
      <c r="E719" s="21"/>
      <c r="F719" s="21"/>
      <c r="G719" s="8"/>
      <c r="H719" s="8"/>
      <c r="I719" s="8"/>
      <c r="J719" s="21"/>
      <c r="K719" s="21"/>
      <c r="L719" s="21"/>
      <c r="M719" s="19"/>
      <c r="N719" s="21"/>
      <c r="O719" s="19"/>
      <c r="P719" s="21"/>
    </row>
    <row r="720" ht="20" customHeight="1" spans="1:16">
      <c r="A720" s="22"/>
      <c r="B720" s="22"/>
      <c r="C720" s="23"/>
      <c r="D720" s="24"/>
      <c r="E720" s="24"/>
      <c r="F720" s="24"/>
      <c r="G720" s="5"/>
      <c r="H720" s="5"/>
      <c r="I720" s="5"/>
      <c r="J720" s="24"/>
      <c r="K720" s="24"/>
      <c r="L720" s="24"/>
      <c r="M720" s="22"/>
      <c r="N720" s="24"/>
      <c r="O720" s="22"/>
      <c r="P720" s="24"/>
    </row>
    <row r="721" ht="20" customHeight="1" spans="1:16">
      <c r="A721" s="19"/>
      <c r="B721" s="19"/>
      <c r="C721" s="20"/>
      <c r="D721" s="21"/>
      <c r="E721" s="21"/>
      <c r="F721" s="21"/>
      <c r="G721" s="8"/>
      <c r="H721" s="8"/>
      <c r="I721" s="8"/>
      <c r="J721" s="21"/>
      <c r="K721" s="21"/>
      <c r="L721" s="21"/>
      <c r="M721" s="19"/>
      <c r="N721" s="21"/>
      <c r="O721" s="19"/>
      <c r="P721" s="21"/>
    </row>
    <row r="722" ht="20" customHeight="1" spans="1:16">
      <c r="A722" s="22"/>
      <c r="B722" s="22"/>
      <c r="C722" s="23"/>
      <c r="D722" s="24"/>
      <c r="E722" s="24"/>
      <c r="F722" s="24"/>
      <c r="G722" s="5"/>
      <c r="H722" s="5"/>
      <c r="I722" s="5"/>
      <c r="J722" s="24"/>
      <c r="K722" s="24"/>
      <c r="L722" s="24"/>
      <c r="M722" s="22"/>
      <c r="N722" s="24"/>
      <c r="O722" s="22"/>
      <c r="P722" s="24"/>
    </row>
    <row r="723" ht="20" customHeight="1" spans="1:16">
      <c r="A723" s="19"/>
      <c r="B723" s="19"/>
      <c r="C723" s="20"/>
      <c r="D723" s="21"/>
      <c r="E723" s="21"/>
      <c r="F723" s="21"/>
      <c r="G723" s="8"/>
      <c r="H723" s="8"/>
      <c r="I723" s="8"/>
      <c r="J723" s="21"/>
      <c r="K723" s="21"/>
      <c r="L723" s="21"/>
      <c r="M723" s="19"/>
      <c r="N723" s="21"/>
      <c r="O723" s="19"/>
      <c r="P723" s="21"/>
    </row>
    <row r="724" ht="20" customHeight="1" spans="1:16">
      <c r="A724" s="22"/>
      <c r="B724" s="22"/>
      <c r="C724" s="23"/>
      <c r="D724" s="24"/>
      <c r="E724" s="24"/>
      <c r="F724" s="24"/>
      <c r="G724" s="5"/>
      <c r="H724" s="5"/>
      <c r="I724" s="5"/>
      <c r="J724" s="24"/>
      <c r="K724" s="24"/>
      <c r="L724" s="24"/>
      <c r="M724" s="22"/>
      <c r="N724" s="24"/>
      <c r="O724" s="22"/>
      <c r="P724" s="24"/>
    </row>
    <row r="725" ht="20" customHeight="1" spans="1:16">
      <c r="A725" s="19"/>
      <c r="B725" s="19"/>
      <c r="C725" s="20"/>
      <c r="D725" s="21"/>
      <c r="E725" s="21"/>
      <c r="F725" s="21"/>
      <c r="G725" s="8"/>
      <c r="H725" s="8"/>
      <c r="I725" s="8"/>
      <c r="J725" s="21"/>
      <c r="K725" s="21"/>
      <c r="L725" s="21"/>
      <c r="M725" s="19"/>
      <c r="N725" s="21"/>
      <c r="O725" s="19"/>
      <c r="P725" s="21"/>
    </row>
    <row r="726" ht="20" customHeight="1" spans="1:16">
      <c r="A726" s="22"/>
      <c r="B726" s="22"/>
      <c r="C726" s="23"/>
      <c r="D726" s="24"/>
      <c r="E726" s="24"/>
      <c r="F726" s="24"/>
      <c r="G726" s="5"/>
      <c r="H726" s="5"/>
      <c r="I726" s="5"/>
      <c r="J726" s="24"/>
      <c r="K726" s="24"/>
      <c r="L726" s="24"/>
      <c r="M726" s="22"/>
      <c r="N726" s="24"/>
      <c r="O726" s="22"/>
      <c r="P726" s="24"/>
    </row>
    <row r="727" ht="20" customHeight="1" spans="1:16">
      <c r="A727" s="19"/>
      <c r="B727" s="19"/>
      <c r="C727" s="20"/>
      <c r="D727" s="21"/>
      <c r="E727" s="21"/>
      <c r="F727" s="21"/>
      <c r="G727" s="8"/>
      <c r="H727" s="8"/>
      <c r="I727" s="8"/>
      <c r="J727" s="21"/>
      <c r="K727" s="21"/>
      <c r="L727" s="21"/>
      <c r="M727" s="19"/>
      <c r="N727" s="21"/>
      <c r="O727" s="19"/>
      <c r="P727" s="21"/>
    </row>
    <row r="728" ht="20" customHeight="1" spans="1:16">
      <c r="A728" s="22"/>
      <c r="B728" s="22"/>
      <c r="C728" s="23"/>
      <c r="D728" s="24"/>
      <c r="E728" s="24"/>
      <c r="F728" s="24"/>
      <c r="G728" s="5"/>
      <c r="H728" s="5"/>
      <c r="I728" s="5"/>
      <c r="J728" s="24"/>
      <c r="K728" s="24"/>
      <c r="L728" s="24"/>
      <c r="M728" s="22"/>
      <c r="N728" s="24"/>
      <c r="O728" s="22"/>
      <c r="P728" s="24"/>
    </row>
    <row r="729" ht="20" customHeight="1" spans="1:16">
      <c r="A729" s="19"/>
      <c r="B729" s="19"/>
      <c r="C729" s="20"/>
      <c r="D729" s="21"/>
      <c r="E729" s="21"/>
      <c r="F729" s="21"/>
      <c r="G729" s="8"/>
      <c r="H729" s="8"/>
      <c r="I729" s="8"/>
      <c r="J729" s="21"/>
      <c r="K729" s="21"/>
      <c r="L729" s="21"/>
      <c r="M729" s="19"/>
      <c r="N729" s="21"/>
      <c r="O729" s="19"/>
      <c r="P729" s="21"/>
    </row>
    <row r="730" ht="20" customHeight="1" spans="1:16">
      <c r="A730" s="22"/>
      <c r="B730" s="22"/>
      <c r="C730" s="23"/>
      <c r="D730" s="24"/>
      <c r="E730" s="24"/>
      <c r="F730" s="24"/>
      <c r="G730" s="5"/>
      <c r="H730" s="5"/>
      <c r="I730" s="5"/>
      <c r="J730" s="24"/>
      <c r="K730" s="24"/>
      <c r="L730" s="24"/>
      <c r="M730" s="22"/>
      <c r="N730" s="24"/>
      <c r="O730" s="22"/>
      <c r="P730" s="24"/>
    </row>
    <row r="731" ht="20" customHeight="1" spans="1:16">
      <c r="A731" s="19"/>
      <c r="B731" s="19"/>
      <c r="C731" s="20"/>
      <c r="D731" s="21"/>
      <c r="E731" s="21"/>
      <c r="F731" s="21"/>
      <c r="G731" s="8"/>
      <c r="H731" s="8"/>
      <c r="I731" s="8"/>
      <c r="J731" s="21"/>
      <c r="K731" s="21"/>
      <c r="L731" s="21"/>
      <c r="M731" s="19"/>
      <c r="N731" s="21"/>
      <c r="O731" s="19"/>
      <c r="P731" s="21"/>
    </row>
    <row r="732" ht="20" customHeight="1" spans="1:16">
      <c r="A732" s="22"/>
      <c r="B732" s="22"/>
      <c r="C732" s="23"/>
      <c r="D732" s="24"/>
      <c r="E732" s="24"/>
      <c r="F732" s="24"/>
      <c r="G732" s="5"/>
      <c r="H732" s="5"/>
      <c r="I732" s="5"/>
      <c r="J732" s="24"/>
      <c r="K732" s="24"/>
      <c r="L732" s="24"/>
      <c r="M732" s="22"/>
      <c r="N732" s="24"/>
      <c r="O732" s="22"/>
      <c r="P732" s="24"/>
    </row>
    <row r="733" ht="20" customHeight="1" spans="1:16">
      <c r="A733" s="19"/>
      <c r="B733" s="19"/>
      <c r="C733" s="20"/>
      <c r="D733" s="21"/>
      <c r="E733" s="21"/>
      <c r="F733" s="21"/>
      <c r="G733" s="8"/>
      <c r="H733" s="8"/>
      <c r="I733" s="8"/>
      <c r="J733" s="21"/>
      <c r="K733" s="21"/>
      <c r="L733" s="21"/>
      <c r="M733" s="19"/>
      <c r="N733" s="21"/>
      <c r="O733" s="19"/>
      <c r="P733" s="21"/>
    </row>
    <row r="734" ht="20" customHeight="1" spans="1:16">
      <c r="A734" s="22"/>
      <c r="B734" s="22"/>
      <c r="C734" s="23"/>
      <c r="D734" s="24"/>
      <c r="E734" s="24"/>
      <c r="F734" s="24"/>
      <c r="G734" s="5"/>
      <c r="H734" s="5"/>
      <c r="I734" s="5"/>
      <c r="J734" s="24"/>
      <c r="K734" s="24"/>
      <c r="L734" s="24"/>
      <c r="M734" s="22"/>
      <c r="N734" s="24"/>
      <c r="O734" s="22"/>
      <c r="P734" s="24"/>
    </row>
    <row r="735" ht="20" customHeight="1" spans="1:16">
      <c r="A735" s="19"/>
      <c r="B735" s="19"/>
      <c r="C735" s="20"/>
      <c r="D735" s="21"/>
      <c r="E735" s="21"/>
      <c r="F735" s="21"/>
      <c r="G735" s="8"/>
      <c r="H735" s="8"/>
      <c r="I735" s="8"/>
      <c r="J735" s="21"/>
      <c r="K735" s="21"/>
      <c r="L735" s="21"/>
      <c r="M735" s="19"/>
      <c r="N735" s="21"/>
      <c r="O735" s="19"/>
      <c r="P735" s="21"/>
    </row>
    <row r="736" ht="20" customHeight="1" spans="1:16">
      <c r="A736" s="22"/>
      <c r="B736" s="22"/>
      <c r="C736" s="23"/>
      <c r="D736" s="24"/>
      <c r="E736" s="24"/>
      <c r="F736" s="24"/>
      <c r="G736" s="5"/>
      <c r="H736" s="5"/>
      <c r="I736" s="5"/>
      <c r="J736" s="24"/>
      <c r="K736" s="24"/>
      <c r="L736" s="24"/>
      <c r="M736" s="22"/>
      <c r="N736" s="24"/>
      <c r="O736" s="22"/>
      <c r="P736" s="24"/>
    </row>
    <row r="737" ht="20" customHeight="1" spans="1:16">
      <c r="A737" s="19"/>
      <c r="B737" s="19"/>
      <c r="C737" s="20"/>
      <c r="D737" s="21"/>
      <c r="E737" s="21"/>
      <c r="F737" s="21"/>
      <c r="G737" s="8"/>
      <c r="H737" s="8"/>
      <c r="I737" s="8"/>
      <c r="J737" s="21"/>
      <c r="K737" s="21"/>
      <c r="L737" s="21"/>
      <c r="M737" s="19"/>
      <c r="N737" s="21"/>
      <c r="O737" s="19"/>
      <c r="P737" s="21"/>
    </row>
    <row r="738" ht="20" customHeight="1" spans="1:16">
      <c r="A738" s="22"/>
      <c r="B738" s="22"/>
      <c r="C738" s="23"/>
      <c r="D738" s="24"/>
      <c r="E738" s="24"/>
      <c r="F738" s="24"/>
      <c r="G738" s="5"/>
      <c r="H738" s="5"/>
      <c r="I738" s="5"/>
      <c r="J738" s="24"/>
      <c r="K738" s="24"/>
      <c r="L738" s="24"/>
      <c r="M738" s="22"/>
      <c r="N738" s="24"/>
      <c r="O738" s="22"/>
      <c r="P738" s="24"/>
    </row>
    <row r="739" ht="20" customHeight="1" spans="1:16">
      <c r="A739" s="19"/>
      <c r="B739" s="19"/>
      <c r="C739" s="20"/>
      <c r="D739" s="21"/>
      <c r="E739" s="21"/>
      <c r="F739" s="21"/>
      <c r="G739" s="8"/>
      <c r="H739" s="8"/>
      <c r="I739" s="8"/>
      <c r="J739" s="21"/>
      <c r="K739" s="21"/>
      <c r="L739" s="21"/>
      <c r="M739" s="19"/>
      <c r="N739" s="21"/>
      <c r="O739" s="19"/>
      <c r="P739" s="21"/>
    </row>
    <row r="740" ht="20" customHeight="1" spans="1:16">
      <c r="A740" s="22"/>
      <c r="B740" s="22"/>
      <c r="C740" s="23"/>
      <c r="D740" s="24"/>
      <c r="E740" s="24"/>
      <c r="F740" s="24"/>
      <c r="G740" s="5"/>
      <c r="H740" s="5"/>
      <c r="I740" s="5"/>
      <c r="J740" s="24"/>
      <c r="K740" s="24"/>
      <c r="L740" s="24"/>
      <c r="M740" s="22"/>
      <c r="N740" s="24"/>
      <c r="O740" s="22"/>
      <c r="P740" s="24"/>
    </row>
    <row r="741" ht="20" customHeight="1" spans="1:16">
      <c r="A741" s="19"/>
      <c r="B741" s="19"/>
      <c r="C741" s="20"/>
      <c r="D741" s="21"/>
      <c r="E741" s="21"/>
      <c r="F741" s="21"/>
      <c r="G741" s="8"/>
      <c r="H741" s="8"/>
      <c r="I741" s="8"/>
      <c r="J741" s="21"/>
      <c r="K741" s="21"/>
      <c r="L741" s="21"/>
      <c r="M741" s="19"/>
      <c r="N741" s="21"/>
      <c r="O741" s="19"/>
      <c r="P741" s="21"/>
    </row>
    <row r="742" ht="20" customHeight="1" spans="1:16">
      <c r="A742" s="22"/>
      <c r="B742" s="22"/>
      <c r="C742" s="23"/>
      <c r="D742" s="24"/>
      <c r="E742" s="24"/>
      <c r="F742" s="24"/>
      <c r="G742" s="5"/>
      <c r="H742" s="5"/>
      <c r="I742" s="5"/>
      <c r="J742" s="24"/>
      <c r="K742" s="24"/>
      <c r="L742" s="24"/>
      <c r="M742" s="22"/>
      <c r="N742" s="24"/>
      <c r="O742" s="22"/>
      <c r="P742" s="24"/>
    </row>
    <row r="743" ht="20" customHeight="1" spans="1:16">
      <c r="A743" s="19"/>
      <c r="B743" s="19"/>
      <c r="C743" s="20"/>
      <c r="D743" s="21"/>
      <c r="E743" s="21"/>
      <c r="F743" s="21"/>
      <c r="G743" s="8"/>
      <c r="H743" s="8"/>
      <c r="I743" s="8"/>
      <c r="J743" s="21"/>
      <c r="K743" s="21"/>
      <c r="L743" s="21"/>
      <c r="M743" s="19"/>
      <c r="N743" s="21"/>
      <c r="O743" s="19"/>
      <c r="P743" s="21"/>
    </row>
    <row r="744" ht="20" customHeight="1" spans="1:16">
      <c r="A744" s="22"/>
      <c r="B744" s="22"/>
      <c r="C744" s="23"/>
      <c r="D744" s="24"/>
      <c r="E744" s="24"/>
      <c r="F744" s="24"/>
      <c r="G744" s="5"/>
      <c r="H744" s="5"/>
      <c r="I744" s="5"/>
      <c r="J744" s="24"/>
      <c r="K744" s="24"/>
      <c r="L744" s="24"/>
      <c r="M744" s="22"/>
      <c r="N744" s="24"/>
      <c r="O744" s="22"/>
      <c r="P744" s="24"/>
    </row>
    <row r="745" ht="20" customHeight="1" spans="1:16">
      <c r="A745" s="19"/>
      <c r="B745" s="19"/>
      <c r="C745" s="20"/>
      <c r="D745" s="21"/>
      <c r="E745" s="21"/>
      <c r="F745" s="21"/>
      <c r="G745" s="8"/>
      <c r="H745" s="8"/>
      <c r="I745" s="8"/>
      <c r="J745" s="21"/>
      <c r="K745" s="21"/>
      <c r="L745" s="21"/>
      <c r="M745" s="19"/>
      <c r="N745" s="21"/>
      <c r="O745" s="19"/>
      <c r="P745" s="21"/>
    </row>
    <row r="746" ht="20" customHeight="1" spans="1:16">
      <c r="A746" s="22"/>
      <c r="B746" s="22"/>
      <c r="C746" s="23"/>
      <c r="D746" s="24"/>
      <c r="E746" s="24"/>
      <c r="F746" s="24"/>
      <c r="G746" s="5"/>
      <c r="H746" s="5"/>
      <c r="I746" s="5"/>
      <c r="J746" s="24"/>
      <c r="K746" s="24"/>
      <c r="L746" s="24"/>
      <c r="M746" s="22"/>
      <c r="N746" s="24"/>
      <c r="O746" s="22"/>
      <c r="P746" s="24"/>
    </row>
    <row r="747" ht="20" customHeight="1" spans="1:16">
      <c r="A747" s="19"/>
      <c r="B747" s="19"/>
      <c r="C747" s="20"/>
      <c r="D747" s="21"/>
      <c r="E747" s="21"/>
      <c r="F747" s="21"/>
      <c r="G747" s="8"/>
      <c r="H747" s="8"/>
      <c r="I747" s="8"/>
      <c r="J747" s="21"/>
      <c r="K747" s="21"/>
      <c r="L747" s="21"/>
      <c r="M747" s="19"/>
      <c r="N747" s="21"/>
      <c r="O747" s="19"/>
      <c r="P747" s="21"/>
    </row>
    <row r="748" ht="20" customHeight="1" spans="1:16">
      <c r="A748" s="22"/>
      <c r="B748" s="22"/>
      <c r="C748" s="23"/>
      <c r="D748" s="24"/>
      <c r="E748" s="24"/>
      <c r="F748" s="24"/>
      <c r="G748" s="5"/>
      <c r="H748" s="5"/>
      <c r="I748" s="5"/>
      <c r="J748" s="24"/>
      <c r="K748" s="24"/>
      <c r="L748" s="24"/>
      <c r="M748" s="22"/>
      <c r="N748" s="24"/>
      <c r="O748" s="22"/>
      <c r="P748" s="24"/>
    </row>
    <row r="749" ht="20" customHeight="1" spans="1:16">
      <c r="A749" s="19"/>
      <c r="B749" s="19"/>
      <c r="C749" s="20"/>
      <c r="D749" s="21"/>
      <c r="E749" s="21"/>
      <c r="F749" s="21"/>
      <c r="G749" s="8"/>
      <c r="H749" s="8"/>
      <c r="I749" s="8"/>
      <c r="J749" s="21"/>
      <c r="K749" s="21"/>
      <c r="L749" s="21"/>
      <c r="M749" s="19"/>
      <c r="N749" s="21"/>
      <c r="O749" s="19"/>
      <c r="P749" s="21"/>
    </row>
    <row r="750" ht="20" customHeight="1" spans="1:16">
      <c r="A750" s="22"/>
      <c r="B750" s="22"/>
      <c r="C750" s="23"/>
      <c r="D750" s="24"/>
      <c r="E750" s="24"/>
      <c r="F750" s="24"/>
      <c r="G750" s="5"/>
      <c r="H750" s="5"/>
      <c r="I750" s="5"/>
      <c r="J750" s="24"/>
      <c r="K750" s="24"/>
      <c r="L750" s="24"/>
      <c r="M750" s="22"/>
      <c r="N750" s="24"/>
      <c r="O750" s="22"/>
      <c r="P750" s="24"/>
    </row>
    <row r="751" ht="20" customHeight="1" spans="1:16">
      <c r="A751" s="19"/>
      <c r="B751" s="19"/>
      <c r="C751" s="20"/>
      <c r="D751" s="21"/>
      <c r="E751" s="21"/>
      <c r="F751" s="21"/>
      <c r="G751" s="8"/>
      <c r="H751" s="8"/>
      <c r="I751" s="8"/>
      <c r="J751" s="21"/>
      <c r="K751" s="21"/>
      <c r="L751" s="21"/>
      <c r="M751" s="19"/>
      <c r="N751" s="21"/>
      <c r="O751" s="19"/>
      <c r="P751" s="21"/>
    </row>
    <row r="752" ht="20" customHeight="1" spans="1:16">
      <c r="A752" s="22"/>
      <c r="B752" s="22"/>
      <c r="C752" s="23"/>
      <c r="D752" s="24"/>
      <c r="E752" s="24"/>
      <c r="F752" s="24"/>
      <c r="G752" s="5"/>
      <c r="H752" s="5"/>
      <c r="I752" s="5"/>
      <c r="J752" s="24"/>
      <c r="K752" s="24"/>
      <c r="L752" s="24"/>
      <c r="M752" s="22"/>
      <c r="N752" s="24"/>
      <c r="O752" s="22"/>
      <c r="P752" s="24"/>
    </row>
    <row r="753" ht="20" customHeight="1" spans="1:16">
      <c r="A753" s="19"/>
      <c r="B753" s="19"/>
      <c r="C753" s="20"/>
      <c r="D753" s="21"/>
      <c r="E753" s="21"/>
      <c r="F753" s="21"/>
      <c r="G753" s="8"/>
      <c r="H753" s="8"/>
      <c r="I753" s="8"/>
      <c r="J753" s="21"/>
      <c r="K753" s="21"/>
      <c r="L753" s="21"/>
      <c r="M753" s="19"/>
      <c r="N753" s="21"/>
      <c r="O753" s="19"/>
      <c r="P753" s="21"/>
    </row>
    <row r="754" ht="20" customHeight="1" spans="1:16">
      <c r="A754" s="22"/>
      <c r="B754" s="22"/>
      <c r="C754" s="23"/>
      <c r="D754" s="24"/>
      <c r="E754" s="24"/>
      <c r="F754" s="24"/>
      <c r="G754" s="5"/>
      <c r="H754" s="5"/>
      <c r="I754" s="5"/>
      <c r="J754" s="24"/>
      <c r="K754" s="24"/>
      <c r="L754" s="24"/>
      <c r="M754" s="22"/>
      <c r="N754" s="24"/>
      <c r="O754" s="22"/>
      <c r="P754" s="24"/>
    </row>
    <row r="755" ht="20" customHeight="1" spans="1:16">
      <c r="A755" s="19"/>
      <c r="B755" s="19"/>
      <c r="C755" s="20"/>
      <c r="D755" s="21"/>
      <c r="E755" s="21"/>
      <c r="F755" s="21"/>
      <c r="G755" s="8"/>
      <c r="H755" s="8"/>
      <c r="I755" s="8"/>
      <c r="J755" s="21"/>
      <c r="K755" s="21"/>
      <c r="L755" s="21"/>
      <c r="M755" s="19"/>
      <c r="N755" s="21"/>
      <c r="O755" s="19"/>
      <c r="P755" s="21"/>
    </row>
    <row r="756" ht="20" customHeight="1" spans="1:16">
      <c r="A756" s="22"/>
      <c r="B756" s="22"/>
      <c r="C756" s="23"/>
      <c r="D756" s="24"/>
      <c r="E756" s="24"/>
      <c r="F756" s="24"/>
      <c r="G756" s="5"/>
      <c r="H756" s="5"/>
      <c r="I756" s="5"/>
      <c r="J756" s="24"/>
      <c r="K756" s="24"/>
      <c r="L756" s="24"/>
      <c r="M756" s="22"/>
      <c r="N756" s="24"/>
      <c r="O756" s="22"/>
      <c r="P756" s="24"/>
    </row>
    <row r="757" ht="20" customHeight="1" spans="1:16">
      <c r="A757" s="19"/>
      <c r="B757" s="19"/>
      <c r="C757" s="20"/>
      <c r="D757" s="21"/>
      <c r="E757" s="21"/>
      <c r="F757" s="21"/>
      <c r="G757" s="8"/>
      <c r="H757" s="8"/>
      <c r="I757" s="8"/>
      <c r="J757" s="21"/>
      <c r="K757" s="21"/>
      <c r="L757" s="21"/>
      <c r="M757" s="19"/>
      <c r="N757" s="21"/>
      <c r="O757" s="19"/>
      <c r="P757" s="21"/>
    </row>
    <row r="758" ht="20" customHeight="1" spans="1:16">
      <c r="A758" s="22"/>
      <c r="B758" s="22"/>
      <c r="C758" s="23"/>
      <c r="D758" s="24"/>
      <c r="E758" s="24"/>
      <c r="F758" s="24"/>
      <c r="G758" s="5"/>
      <c r="H758" s="5"/>
      <c r="I758" s="5"/>
      <c r="J758" s="24"/>
      <c r="K758" s="24"/>
      <c r="L758" s="24"/>
      <c r="M758" s="22"/>
      <c r="N758" s="24"/>
      <c r="O758" s="22"/>
      <c r="P758" s="24"/>
    </row>
    <row r="759" ht="20" customHeight="1" spans="1:16">
      <c r="A759" s="19"/>
      <c r="B759" s="19"/>
      <c r="C759" s="20"/>
      <c r="D759" s="21"/>
      <c r="E759" s="21"/>
      <c r="F759" s="21"/>
      <c r="G759" s="8"/>
      <c r="H759" s="8"/>
      <c r="I759" s="8"/>
      <c r="J759" s="21"/>
      <c r="K759" s="21"/>
      <c r="L759" s="21"/>
      <c r="M759" s="19"/>
      <c r="N759" s="21"/>
      <c r="O759" s="19"/>
      <c r="P759" s="21"/>
    </row>
    <row r="760" ht="20" customHeight="1" spans="1:16">
      <c r="A760" s="22"/>
      <c r="B760" s="22"/>
      <c r="C760" s="23"/>
      <c r="D760" s="24"/>
      <c r="E760" s="24"/>
      <c r="F760" s="24"/>
      <c r="G760" s="5"/>
      <c r="H760" s="5"/>
      <c r="I760" s="5"/>
      <c r="J760" s="24"/>
      <c r="K760" s="24"/>
      <c r="L760" s="24"/>
      <c r="M760" s="22"/>
      <c r="N760" s="24"/>
      <c r="O760" s="22"/>
      <c r="P760" s="24"/>
    </row>
    <row r="761" ht="20" customHeight="1" spans="1:16">
      <c r="A761" s="19"/>
      <c r="B761" s="19"/>
      <c r="C761" s="20"/>
      <c r="D761" s="21"/>
      <c r="E761" s="21"/>
      <c r="F761" s="21"/>
      <c r="G761" s="8"/>
      <c r="H761" s="8"/>
      <c r="I761" s="8"/>
      <c r="J761" s="21"/>
      <c r="K761" s="21"/>
      <c r="L761" s="21"/>
      <c r="M761" s="19"/>
      <c r="N761" s="21"/>
      <c r="O761" s="19"/>
      <c r="P761" s="21"/>
    </row>
    <row r="762" ht="20" customHeight="1" spans="1:16">
      <c r="A762" s="22"/>
      <c r="B762" s="22"/>
      <c r="C762" s="23"/>
      <c r="D762" s="24"/>
      <c r="E762" s="24"/>
      <c r="F762" s="24"/>
      <c r="G762" s="5"/>
      <c r="H762" s="5"/>
      <c r="I762" s="5"/>
      <c r="J762" s="24"/>
      <c r="K762" s="24"/>
      <c r="L762" s="24"/>
      <c r="M762" s="22"/>
      <c r="N762" s="24"/>
      <c r="O762" s="22"/>
      <c r="P762" s="24"/>
    </row>
    <row r="763" ht="20" customHeight="1" spans="1:16">
      <c r="A763" s="19"/>
      <c r="B763" s="19"/>
      <c r="C763" s="20"/>
      <c r="D763" s="21"/>
      <c r="E763" s="21"/>
      <c r="F763" s="21"/>
      <c r="G763" s="8"/>
      <c r="H763" s="8"/>
      <c r="I763" s="8"/>
      <c r="J763" s="21"/>
      <c r="K763" s="21"/>
      <c r="L763" s="21"/>
      <c r="M763" s="19"/>
      <c r="N763" s="21"/>
      <c r="O763" s="19"/>
      <c r="P763" s="21"/>
    </row>
    <row r="764" ht="20" customHeight="1" spans="1:16">
      <c r="A764" s="22"/>
      <c r="B764" s="22"/>
      <c r="C764" s="23"/>
      <c r="D764" s="24"/>
      <c r="E764" s="24"/>
      <c r="F764" s="24"/>
      <c r="G764" s="5"/>
      <c r="H764" s="5"/>
      <c r="I764" s="5"/>
      <c r="J764" s="24"/>
      <c r="K764" s="24"/>
      <c r="L764" s="24"/>
      <c r="M764" s="22"/>
      <c r="N764" s="24"/>
      <c r="O764" s="22"/>
      <c r="P764" s="24"/>
    </row>
    <row r="765" ht="20" customHeight="1" spans="1:16">
      <c r="A765" s="19"/>
      <c r="B765" s="19"/>
      <c r="C765" s="20"/>
      <c r="D765" s="21"/>
      <c r="E765" s="21"/>
      <c r="F765" s="21"/>
      <c r="G765" s="8"/>
      <c r="H765" s="8"/>
      <c r="I765" s="8"/>
      <c r="J765" s="21"/>
      <c r="K765" s="21"/>
      <c r="L765" s="21"/>
      <c r="M765" s="19"/>
      <c r="N765" s="21"/>
      <c r="O765" s="19"/>
      <c r="P765" s="21"/>
    </row>
    <row r="766" ht="20" customHeight="1" spans="1:16">
      <c r="A766" s="22"/>
      <c r="B766" s="22"/>
      <c r="C766" s="23"/>
      <c r="D766" s="24"/>
      <c r="E766" s="24"/>
      <c r="F766" s="24"/>
      <c r="G766" s="5"/>
      <c r="H766" s="5"/>
      <c r="I766" s="5"/>
      <c r="J766" s="24"/>
      <c r="K766" s="24"/>
      <c r="L766" s="24"/>
      <c r="M766" s="22"/>
      <c r="N766" s="24"/>
      <c r="O766" s="22"/>
      <c r="P766" s="24"/>
    </row>
    <row r="767" ht="20" customHeight="1" spans="1:16">
      <c r="A767" s="19"/>
      <c r="B767" s="19"/>
      <c r="C767" s="20"/>
      <c r="D767" s="21"/>
      <c r="E767" s="21"/>
      <c r="F767" s="21"/>
      <c r="G767" s="8"/>
      <c r="H767" s="8"/>
      <c r="I767" s="8"/>
      <c r="J767" s="21"/>
      <c r="K767" s="21"/>
      <c r="L767" s="21"/>
      <c r="M767" s="19"/>
      <c r="N767" s="21"/>
      <c r="O767" s="19"/>
      <c r="P767" s="21"/>
    </row>
    <row r="768" ht="20" customHeight="1" spans="1:16">
      <c r="A768" s="22"/>
      <c r="B768" s="22"/>
      <c r="C768" s="23"/>
      <c r="D768" s="24"/>
      <c r="E768" s="24"/>
      <c r="F768" s="24"/>
      <c r="G768" s="5"/>
      <c r="H768" s="5"/>
      <c r="I768" s="5"/>
      <c r="J768" s="24"/>
      <c r="K768" s="24"/>
      <c r="L768" s="24"/>
      <c r="M768" s="22"/>
      <c r="N768" s="24"/>
      <c r="O768" s="22"/>
      <c r="P768" s="24"/>
    </row>
    <row r="769" ht="20" customHeight="1" spans="1:16">
      <c r="A769" s="19"/>
      <c r="B769" s="19"/>
      <c r="C769" s="20"/>
      <c r="D769" s="21"/>
      <c r="E769" s="21"/>
      <c r="F769" s="21"/>
      <c r="G769" s="8"/>
      <c r="H769" s="8"/>
      <c r="I769" s="8"/>
      <c r="J769" s="21"/>
      <c r="K769" s="21"/>
      <c r="L769" s="21"/>
      <c r="M769" s="19"/>
      <c r="N769" s="21"/>
      <c r="O769" s="19"/>
      <c r="P769" s="21"/>
    </row>
    <row r="770" ht="20" customHeight="1" spans="1:16">
      <c r="A770" s="22"/>
      <c r="B770" s="22"/>
      <c r="C770" s="23"/>
      <c r="D770" s="24"/>
      <c r="E770" s="24"/>
      <c r="F770" s="24"/>
      <c r="G770" s="5"/>
      <c r="H770" s="5"/>
      <c r="I770" s="5"/>
      <c r="J770" s="24"/>
      <c r="K770" s="24"/>
      <c r="L770" s="24"/>
      <c r="M770" s="22"/>
      <c r="N770" s="24"/>
      <c r="O770" s="22"/>
      <c r="P770" s="24"/>
    </row>
    <row r="771" ht="20" customHeight="1" spans="1:16">
      <c r="A771" s="19"/>
      <c r="B771" s="19"/>
      <c r="C771" s="20"/>
      <c r="D771" s="21"/>
      <c r="E771" s="21"/>
      <c r="F771" s="21"/>
      <c r="G771" s="8"/>
      <c r="H771" s="8"/>
      <c r="I771" s="8"/>
      <c r="J771" s="21"/>
      <c r="K771" s="21"/>
      <c r="L771" s="21"/>
      <c r="M771" s="19"/>
      <c r="N771" s="21"/>
      <c r="O771" s="19"/>
      <c r="P771" s="21"/>
    </row>
    <row r="772" ht="20" customHeight="1" spans="1:16">
      <c r="A772" s="22"/>
      <c r="B772" s="22"/>
      <c r="C772" s="23"/>
      <c r="D772" s="24"/>
      <c r="E772" s="24"/>
      <c r="F772" s="24"/>
      <c r="G772" s="5"/>
      <c r="H772" s="5"/>
      <c r="I772" s="5"/>
      <c r="J772" s="24"/>
      <c r="K772" s="24"/>
      <c r="L772" s="24"/>
      <c r="M772" s="22"/>
      <c r="N772" s="24"/>
      <c r="O772" s="22"/>
      <c r="P772" s="24"/>
    </row>
    <row r="773" ht="20" customHeight="1" spans="1:16">
      <c r="A773" s="19"/>
      <c r="B773" s="19"/>
      <c r="C773" s="20"/>
      <c r="D773" s="21"/>
      <c r="E773" s="21"/>
      <c r="F773" s="21"/>
      <c r="G773" s="8"/>
      <c r="H773" s="8"/>
      <c r="I773" s="8"/>
      <c r="J773" s="21"/>
      <c r="K773" s="21"/>
      <c r="L773" s="21"/>
      <c r="M773" s="19"/>
      <c r="N773" s="21"/>
      <c r="O773" s="19"/>
      <c r="P773" s="21"/>
    </row>
    <row r="774" ht="20" customHeight="1" spans="1:16">
      <c r="A774" s="22"/>
      <c r="B774" s="22"/>
      <c r="C774" s="23"/>
      <c r="D774" s="24"/>
      <c r="E774" s="24"/>
      <c r="F774" s="24"/>
      <c r="G774" s="5"/>
      <c r="H774" s="5"/>
      <c r="I774" s="5"/>
      <c r="J774" s="24"/>
      <c r="K774" s="24"/>
      <c r="L774" s="24"/>
      <c r="M774" s="22"/>
      <c r="N774" s="24"/>
      <c r="O774" s="22"/>
      <c r="P774" s="24"/>
    </row>
    <row r="775" ht="20" customHeight="1" spans="1:16">
      <c r="A775" s="19"/>
      <c r="B775" s="19"/>
      <c r="C775" s="20"/>
      <c r="D775" s="21"/>
      <c r="E775" s="21"/>
      <c r="F775" s="21"/>
      <c r="G775" s="8"/>
      <c r="H775" s="8"/>
      <c r="I775" s="8"/>
      <c r="J775" s="21"/>
      <c r="K775" s="21"/>
      <c r="L775" s="21"/>
      <c r="M775" s="19"/>
      <c r="N775" s="21"/>
      <c r="O775" s="19"/>
      <c r="P775" s="21"/>
    </row>
    <row r="776" ht="20" customHeight="1" spans="1:16">
      <c r="A776" s="22"/>
      <c r="B776" s="22"/>
      <c r="C776" s="23"/>
      <c r="D776" s="24"/>
      <c r="E776" s="24"/>
      <c r="F776" s="24"/>
      <c r="G776" s="5"/>
      <c r="H776" s="5"/>
      <c r="I776" s="5"/>
      <c r="J776" s="24"/>
      <c r="K776" s="24"/>
      <c r="L776" s="24"/>
      <c r="M776" s="22"/>
      <c r="N776" s="24"/>
      <c r="O776" s="22"/>
      <c r="P776" s="24"/>
    </row>
    <row r="777" ht="20" customHeight="1" spans="1:16">
      <c r="A777" s="19"/>
      <c r="B777" s="19"/>
      <c r="C777" s="20"/>
      <c r="D777" s="21"/>
      <c r="E777" s="21"/>
      <c r="F777" s="21"/>
      <c r="G777" s="8"/>
      <c r="H777" s="8"/>
      <c r="I777" s="8"/>
      <c r="J777" s="21"/>
      <c r="K777" s="21"/>
      <c r="L777" s="21"/>
      <c r="M777" s="19"/>
      <c r="N777" s="21"/>
      <c r="O777" s="19"/>
      <c r="P777" s="21"/>
    </row>
    <row r="778" ht="20" customHeight="1" spans="1:16">
      <c r="A778" s="22"/>
      <c r="B778" s="22"/>
      <c r="C778" s="23"/>
      <c r="D778" s="24"/>
      <c r="E778" s="24"/>
      <c r="F778" s="24"/>
      <c r="G778" s="5"/>
      <c r="H778" s="5"/>
      <c r="I778" s="5"/>
      <c r="J778" s="24"/>
      <c r="K778" s="24"/>
      <c r="L778" s="24"/>
      <c r="M778" s="22"/>
      <c r="N778" s="24"/>
      <c r="O778" s="22"/>
      <c r="P778" s="24"/>
    </row>
    <row r="779" ht="20" customHeight="1" spans="1:16">
      <c r="A779" s="19"/>
      <c r="B779" s="19"/>
      <c r="C779" s="20"/>
      <c r="D779" s="21"/>
      <c r="E779" s="21"/>
      <c r="F779" s="21"/>
      <c r="G779" s="8"/>
      <c r="H779" s="8"/>
      <c r="I779" s="8"/>
      <c r="J779" s="21"/>
      <c r="K779" s="21"/>
      <c r="L779" s="21"/>
      <c r="M779" s="19"/>
      <c r="N779" s="21"/>
      <c r="O779" s="19"/>
      <c r="P779" s="21"/>
    </row>
    <row r="780" ht="20" customHeight="1" spans="1:16">
      <c r="A780" s="22"/>
      <c r="B780" s="22"/>
      <c r="C780" s="23"/>
      <c r="D780" s="24"/>
      <c r="E780" s="24"/>
      <c r="F780" s="24"/>
      <c r="G780" s="5"/>
      <c r="H780" s="5"/>
      <c r="I780" s="5"/>
      <c r="J780" s="24"/>
      <c r="K780" s="24"/>
      <c r="L780" s="24"/>
      <c r="M780" s="22"/>
      <c r="N780" s="24"/>
      <c r="O780" s="22"/>
      <c r="P780" s="24"/>
    </row>
    <row r="781" ht="20" customHeight="1" spans="1:16">
      <c r="A781" s="19"/>
      <c r="B781" s="19"/>
      <c r="C781" s="20"/>
      <c r="D781" s="21"/>
      <c r="E781" s="21"/>
      <c r="F781" s="21"/>
      <c r="G781" s="8"/>
      <c r="H781" s="8"/>
      <c r="I781" s="8"/>
      <c r="J781" s="21"/>
      <c r="K781" s="21"/>
      <c r="L781" s="21"/>
      <c r="M781" s="19"/>
      <c r="N781" s="21"/>
      <c r="O781" s="19"/>
      <c r="P781" s="21"/>
    </row>
    <row r="782" ht="20" customHeight="1" spans="1:16">
      <c r="A782" s="22"/>
      <c r="B782" s="22"/>
      <c r="C782" s="23"/>
      <c r="D782" s="24"/>
      <c r="E782" s="24"/>
      <c r="F782" s="24"/>
      <c r="G782" s="5"/>
      <c r="H782" s="5"/>
      <c r="I782" s="5"/>
      <c r="J782" s="24"/>
      <c r="K782" s="24"/>
      <c r="L782" s="24"/>
      <c r="M782" s="22"/>
      <c r="N782" s="24"/>
      <c r="O782" s="22"/>
      <c r="P782" s="24"/>
    </row>
    <row r="783" ht="20" customHeight="1" spans="1:16">
      <c r="A783" s="19"/>
      <c r="B783" s="19"/>
      <c r="C783" s="20"/>
      <c r="D783" s="21"/>
      <c r="E783" s="21"/>
      <c r="F783" s="21"/>
      <c r="G783" s="8"/>
      <c r="H783" s="8"/>
      <c r="I783" s="8"/>
      <c r="J783" s="21"/>
      <c r="K783" s="21"/>
      <c r="L783" s="21"/>
      <c r="M783" s="19"/>
      <c r="N783" s="21"/>
      <c r="O783" s="19"/>
      <c r="P783" s="21"/>
    </row>
    <row r="784" ht="20" customHeight="1" spans="1:16">
      <c r="A784" s="22"/>
      <c r="B784" s="22"/>
      <c r="C784" s="23"/>
      <c r="D784" s="24"/>
      <c r="E784" s="24"/>
      <c r="F784" s="24"/>
      <c r="G784" s="5"/>
      <c r="H784" s="5"/>
      <c r="I784" s="5"/>
      <c r="J784" s="24"/>
      <c r="K784" s="24"/>
      <c r="L784" s="24"/>
      <c r="M784" s="22"/>
      <c r="N784" s="24"/>
      <c r="O784" s="22"/>
      <c r="P784" s="24"/>
    </row>
    <row r="785" ht="20" customHeight="1" spans="1:16">
      <c r="A785" s="19"/>
      <c r="B785" s="19"/>
      <c r="C785" s="20"/>
      <c r="D785" s="21"/>
      <c r="E785" s="21"/>
      <c r="F785" s="21"/>
      <c r="G785" s="8"/>
      <c r="H785" s="8"/>
      <c r="I785" s="8"/>
      <c r="J785" s="21"/>
      <c r="K785" s="21"/>
      <c r="L785" s="21"/>
      <c r="M785" s="19"/>
      <c r="N785" s="21"/>
      <c r="O785" s="19"/>
      <c r="P785" s="21"/>
    </row>
    <row r="786" ht="20" customHeight="1" spans="1:16">
      <c r="A786" s="22"/>
      <c r="B786" s="22"/>
      <c r="C786" s="23"/>
      <c r="D786" s="24"/>
      <c r="E786" s="24"/>
      <c r="F786" s="24"/>
      <c r="G786" s="5"/>
      <c r="H786" s="5"/>
      <c r="I786" s="5"/>
      <c r="J786" s="24"/>
      <c r="K786" s="24"/>
      <c r="L786" s="24"/>
      <c r="M786" s="22"/>
      <c r="N786" s="24"/>
      <c r="O786" s="22"/>
      <c r="P786" s="24"/>
    </row>
    <row r="787" ht="20" customHeight="1" spans="1:16">
      <c r="A787" s="19"/>
      <c r="B787" s="19"/>
      <c r="C787" s="20"/>
      <c r="D787" s="21"/>
      <c r="E787" s="21"/>
      <c r="F787" s="21"/>
      <c r="G787" s="8"/>
      <c r="H787" s="8"/>
      <c r="I787" s="8"/>
      <c r="J787" s="21"/>
      <c r="K787" s="21"/>
      <c r="L787" s="21"/>
      <c r="M787" s="19"/>
      <c r="N787" s="21"/>
      <c r="O787" s="19"/>
      <c r="P787" s="21"/>
    </row>
    <row r="788" ht="20" customHeight="1" spans="1:16">
      <c r="A788" s="22"/>
      <c r="B788" s="22"/>
      <c r="C788" s="23"/>
      <c r="D788" s="24"/>
      <c r="E788" s="24"/>
      <c r="F788" s="24"/>
      <c r="G788" s="5"/>
      <c r="H788" s="5"/>
      <c r="I788" s="5"/>
      <c r="J788" s="24"/>
      <c r="K788" s="24"/>
      <c r="L788" s="24"/>
      <c r="M788" s="22"/>
      <c r="N788" s="24"/>
      <c r="O788" s="22"/>
      <c r="P788" s="24"/>
    </row>
    <row r="789" ht="20" customHeight="1" spans="1:16">
      <c r="A789" s="19"/>
      <c r="B789" s="19"/>
      <c r="C789" s="20"/>
      <c r="D789" s="21"/>
      <c r="E789" s="21"/>
      <c r="F789" s="21"/>
      <c r="G789" s="8"/>
      <c r="H789" s="8"/>
      <c r="I789" s="8"/>
      <c r="J789" s="21"/>
      <c r="K789" s="21"/>
      <c r="L789" s="21"/>
      <c r="M789" s="19"/>
      <c r="N789" s="21"/>
      <c r="O789" s="19"/>
      <c r="P789" s="21"/>
    </row>
    <row r="790" ht="20" customHeight="1" spans="1:16">
      <c r="A790" s="22"/>
      <c r="B790" s="22"/>
      <c r="C790" s="23"/>
      <c r="D790" s="24"/>
      <c r="E790" s="24"/>
      <c r="F790" s="24"/>
      <c r="G790" s="5"/>
      <c r="H790" s="5"/>
      <c r="I790" s="5"/>
      <c r="J790" s="24"/>
      <c r="K790" s="24"/>
      <c r="L790" s="24"/>
      <c r="M790" s="22"/>
      <c r="N790" s="24"/>
      <c r="O790" s="22"/>
      <c r="P790" s="24"/>
    </row>
    <row r="791" ht="20" customHeight="1" spans="1:16">
      <c r="A791" s="19"/>
      <c r="B791" s="19"/>
      <c r="C791" s="20"/>
      <c r="D791" s="21"/>
      <c r="E791" s="21"/>
      <c r="F791" s="21"/>
      <c r="G791" s="8"/>
      <c r="H791" s="8"/>
      <c r="I791" s="8"/>
      <c r="J791" s="21"/>
      <c r="K791" s="21"/>
      <c r="L791" s="21"/>
      <c r="M791" s="19"/>
      <c r="N791" s="21"/>
      <c r="O791" s="19"/>
      <c r="P791" s="21"/>
    </row>
    <row r="792" ht="20" customHeight="1" spans="1:16">
      <c r="A792" s="22"/>
      <c r="B792" s="22"/>
      <c r="C792" s="23"/>
      <c r="D792" s="24"/>
      <c r="E792" s="24"/>
      <c r="F792" s="24"/>
      <c r="G792" s="5"/>
      <c r="H792" s="5"/>
      <c r="I792" s="5"/>
      <c r="J792" s="24"/>
      <c r="K792" s="24"/>
      <c r="L792" s="24"/>
      <c r="M792" s="22"/>
      <c r="N792" s="24"/>
      <c r="O792" s="22"/>
      <c r="P792" s="24"/>
    </row>
    <row r="793" ht="20" customHeight="1" spans="1:16">
      <c r="A793" s="19"/>
      <c r="B793" s="19"/>
      <c r="C793" s="20"/>
      <c r="D793" s="21"/>
      <c r="E793" s="21"/>
      <c r="F793" s="21"/>
      <c r="G793" s="8"/>
      <c r="H793" s="8"/>
      <c r="I793" s="8"/>
      <c r="J793" s="21"/>
      <c r="K793" s="21"/>
      <c r="L793" s="21"/>
      <c r="M793" s="19"/>
      <c r="N793" s="21"/>
      <c r="O793" s="19"/>
      <c r="P793" s="21"/>
    </row>
    <row r="794" ht="20" customHeight="1" spans="1:16">
      <c r="A794" s="22"/>
      <c r="B794" s="22"/>
      <c r="C794" s="23"/>
      <c r="D794" s="24"/>
      <c r="E794" s="24"/>
      <c r="F794" s="24"/>
      <c r="G794" s="5"/>
      <c r="H794" s="5"/>
      <c r="I794" s="5"/>
      <c r="J794" s="24"/>
      <c r="K794" s="24"/>
      <c r="L794" s="24"/>
      <c r="M794" s="22"/>
      <c r="N794" s="24"/>
      <c r="O794" s="22"/>
      <c r="P794" s="24"/>
    </row>
    <row r="795" ht="20" customHeight="1" spans="1:16">
      <c r="A795" s="19"/>
      <c r="B795" s="19"/>
      <c r="C795" s="20"/>
      <c r="D795" s="21"/>
      <c r="E795" s="21"/>
      <c r="F795" s="21"/>
      <c r="G795" s="8"/>
      <c r="H795" s="8"/>
      <c r="I795" s="8"/>
      <c r="J795" s="21"/>
      <c r="K795" s="21"/>
      <c r="L795" s="21"/>
      <c r="M795" s="19"/>
      <c r="N795" s="21"/>
      <c r="O795" s="19"/>
      <c r="P795" s="21"/>
    </row>
    <row r="796" ht="20" customHeight="1" spans="1:16">
      <c r="A796" s="22"/>
      <c r="B796" s="22"/>
      <c r="C796" s="23"/>
      <c r="D796" s="24"/>
      <c r="E796" s="24"/>
      <c r="F796" s="24"/>
      <c r="G796" s="5"/>
      <c r="H796" s="5"/>
      <c r="I796" s="5"/>
      <c r="J796" s="24"/>
      <c r="K796" s="24"/>
      <c r="L796" s="24"/>
      <c r="M796" s="22"/>
      <c r="N796" s="24"/>
      <c r="O796" s="22"/>
      <c r="P796" s="24"/>
    </row>
    <row r="797" ht="20" customHeight="1" spans="1:16">
      <c r="A797" s="19"/>
      <c r="B797" s="19"/>
      <c r="C797" s="20"/>
      <c r="D797" s="21"/>
      <c r="E797" s="21"/>
      <c r="F797" s="21"/>
      <c r="G797" s="8"/>
      <c r="H797" s="8"/>
      <c r="I797" s="8"/>
      <c r="J797" s="21"/>
      <c r="K797" s="21"/>
      <c r="L797" s="21"/>
      <c r="M797" s="19"/>
      <c r="N797" s="21"/>
      <c r="O797" s="19"/>
      <c r="P797" s="21"/>
    </row>
    <row r="798" ht="20" customHeight="1" spans="1:16">
      <c r="A798" s="22"/>
      <c r="B798" s="22"/>
      <c r="C798" s="23"/>
      <c r="D798" s="24"/>
      <c r="E798" s="24"/>
      <c r="F798" s="24"/>
      <c r="G798" s="5"/>
      <c r="H798" s="5"/>
      <c r="I798" s="5"/>
      <c r="J798" s="24"/>
      <c r="K798" s="24"/>
      <c r="L798" s="24"/>
      <c r="M798" s="22"/>
      <c r="N798" s="24"/>
      <c r="O798" s="22"/>
      <c r="P798" s="24"/>
    </row>
    <row r="799" ht="20" customHeight="1" spans="1:16">
      <c r="A799" s="19"/>
      <c r="B799" s="19"/>
      <c r="C799" s="20"/>
      <c r="D799" s="21"/>
      <c r="E799" s="21"/>
      <c r="F799" s="21"/>
      <c r="G799" s="8"/>
      <c r="H799" s="8"/>
      <c r="I799" s="8"/>
      <c r="J799" s="21"/>
      <c r="K799" s="21"/>
      <c r="L799" s="21"/>
      <c r="M799" s="19"/>
      <c r="N799" s="21"/>
      <c r="O799" s="19"/>
      <c r="P799" s="21"/>
    </row>
    <row r="800" ht="20" customHeight="1" spans="1:16">
      <c r="A800" s="22"/>
      <c r="B800" s="22"/>
      <c r="C800" s="23"/>
      <c r="D800" s="24"/>
      <c r="E800" s="24"/>
      <c r="F800" s="24"/>
      <c r="G800" s="5"/>
      <c r="H800" s="5"/>
      <c r="I800" s="5"/>
      <c r="J800" s="24"/>
      <c r="K800" s="24"/>
      <c r="L800" s="24"/>
      <c r="M800" s="22"/>
      <c r="N800" s="24"/>
      <c r="O800" s="22"/>
      <c r="P800" s="24"/>
    </row>
    <row r="801" ht="20" customHeight="1" spans="1:16">
      <c r="A801" s="19"/>
      <c r="B801" s="19"/>
      <c r="C801" s="20"/>
      <c r="D801" s="21"/>
      <c r="E801" s="21"/>
      <c r="F801" s="21"/>
      <c r="G801" s="8"/>
      <c r="H801" s="8"/>
      <c r="I801" s="8"/>
      <c r="J801" s="21"/>
      <c r="K801" s="21"/>
      <c r="L801" s="21"/>
      <c r="M801" s="19"/>
      <c r="N801" s="21"/>
      <c r="O801" s="19"/>
      <c r="P801" s="21"/>
    </row>
    <row r="802" ht="20" customHeight="1" spans="1:16">
      <c r="A802" s="22"/>
      <c r="B802" s="22"/>
      <c r="C802" s="23"/>
      <c r="D802" s="24"/>
      <c r="E802" s="24"/>
      <c r="F802" s="24"/>
      <c r="G802" s="5"/>
      <c r="H802" s="5"/>
      <c r="I802" s="5"/>
      <c r="J802" s="24"/>
      <c r="K802" s="24"/>
      <c r="L802" s="24"/>
      <c r="M802" s="22"/>
      <c r="N802" s="24"/>
      <c r="O802" s="22"/>
      <c r="P802" s="24"/>
    </row>
    <row r="803" ht="20" customHeight="1" spans="1:16">
      <c r="A803" s="19"/>
      <c r="B803" s="19"/>
      <c r="C803" s="20"/>
      <c r="D803" s="21"/>
      <c r="E803" s="21"/>
      <c r="F803" s="21"/>
      <c r="G803" s="8"/>
      <c r="H803" s="8"/>
      <c r="I803" s="8"/>
      <c r="J803" s="21"/>
      <c r="K803" s="21"/>
      <c r="L803" s="21"/>
      <c r="M803" s="19"/>
      <c r="N803" s="21"/>
      <c r="O803" s="19"/>
      <c r="P803" s="21"/>
    </row>
    <row r="804" ht="20" customHeight="1" spans="1:16">
      <c r="A804" s="22"/>
      <c r="B804" s="22"/>
      <c r="C804" s="23"/>
      <c r="D804" s="24"/>
      <c r="E804" s="24"/>
      <c r="F804" s="24"/>
      <c r="G804" s="5"/>
      <c r="H804" s="5"/>
      <c r="I804" s="5"/>
      <c r="J804" s="24"/>
      <c r="K804" s="24"/>
      <c r="L804" s="24"/>
      <c r="M804" s="22"/>
      <c r="N804" s="24"/>
      <c r="O804" s="22"/>
      <c r="P804" s="24"/>
    </row>
    <row r="805" ht="20" customHeight="1" spans="1:16">
      <c r="A805" s="19"/>
      <c r="B805" s="19"/>
      <c r="C805" s="20"/>
      <c r="D805" s="21"/>
      <c r="E805" s="21"/>
      <c r="F805" s="21"/>
      <c r="G805" s="8"/>
      <c r="H805" s="8"/>
      <c r="I805" s="8"/>
      <c r="J805" s="21"/>
      <c r="K805" s="21"/>
      <c r="L805" s="21"/>
      <c r="M805" s="19"/>
      <c r="N805" s="21"/>
      <c r="O805" s="19"/>
      <c r="P805" s="21"/>
    </row>
    <row r="806" ht="20" customHeight="1" spans="1:16">
      <c r="A806" s="22"/>
      <c r="B806" s="22"/>
      <c r="C806" s="23"/>
      <c r="D806" s="24"/>
      <c r="E806" s="24"/>
      <c r="F806" s="24"/>
      <c r="G806" s="5"/>
      <c r="H806" s="5"/>
      <c r="I806" s="5"/>
      <c r="J806" s="24"/>
      <c r="K806" s="24"/>
      <c r="L806" s="24"/>
      <c r="M806" s="22"/>
      <c r="N806" s="24"/>
      <c r="O806" s="22"/>
      <c r="P806" s="24"/>
    </row>
  </sheetData>
  <mergeCells count="3">
    <mergeCell ref="A1:P1"/>
    <mergeCell ref="A2:P2"/>
    <mergeCell ref="C3:P3"/>
  </mergeCells>
  <pageMargins left="0.3" right="0.3" top="0.5" bottom="0.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06"/>
  <sheetViews>
    <sheetView showGridLines="0" zoomScale="90" zoomScaleNormal="90" workbookViewId="0">
      <pane xSplit="2" ySplit="6" topLeftCell="C15" activePane="bottomRight" state="frozen"/>
      <selection/>
      <selection pane="topRight"/>
      <selection pane="bottomLeft"/>
      <selection pane="bottomRight" activeCell="B25" sqref="B25"/>
    </sheetView>
  </sheetViews>
  <sheetFormatPr defaultColWidth="9" defaultRowHeight="13.5"/>
  <cols>
    <col min="1" max="1" width="13" customWidth="1"/>
    <col min="2" max="2" width="10" customWidth="1"/>
    <col min="3" max="3" width="16" customWidth="1"/>
    <col min="4" max="4" width="20" customWidth="1"/>
    <col min="5" max="5" width="17" customWidth="1"/>
    <col min="6" max="6" width="49" customWidth="1"/>
    <col min="7" max="9" width="17" customWidth="1"/>
    <col min="10" max="10" width="31" customWidth="1"/>
    <col min="11" max="11" width="18" customWidth="1"/>
    <col min="12" max="12" width="19" customWidth="1"/>
    <col min="13" max="13" width="20" customWidth="1"/>
    <col min="14" max="14" width="19" customWidth="1"/>
    <col min="15" max="15" width="13" customWidth="1"/>
    <col min="16" max="16" width="19" customWidth="1"/>
  </cols>
  <sheetData>
    <row r="1" ht="34" customHeight="1" spans="1:16">
      <c r="A1" s="1" t="s">
        <v>1799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" customHeight="1" spans="1:16">
      <c r="A2" s="9" t="s">
        <v>1800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ht="27" customHeight="1" spans="1:16">
      <c r="A3" s="10" t="s">
        <v>1792</v>
      </c>
      <c r="B3" s="11"/>
      <c r="C3" s="12" t="s">
        <v>1793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ht="29" customHeight="1" spans="1:16">
      <c r="A4" s="10" t="s">
        <v>1794</v>
      </c>
      <c r="B4" s="13">
        <f>IFERROR(COUNT(_xlfn.ANCHORARRAY(A7)),0)</f>
        <v>482</v>
      </c>
      <c r="C4" s="12"/>
      <c r="D4" s="10" t="s">
        <v>1723</v>
      </c>
      <c r="E4" s="14">
        <f>IFERROR(SUM(INDEX(_xlfn.ANCHORARRAY(B7),0,6)),0)</f>
        <v>26303780.83</v>
      </c>
      <c r="F4" s="12"/>
      <c r="G4" s="10" t="s">
        <v>1727</v>
      </c>
      <c r="H4" s="14">
        <f>IFERROR(SUM(INDEX(_xlfn.ANCHORARRAY(B7),0,7)),0)</f>
        <v>0</v>
      </c>
      <c r="I4" s="12"/>
      <c r="J4" s="10" t="s">
        <v>1795</v>
      </c>
      <c r="K4" s="14">
        <f>E4-H4</f>
        <v>26303780.83</v>
      </c>
      <c r="L4" s="12"/>
      <c r="M4" s="12"/>
      <c r="N4" s="12"/>
      <c r="O4" s="12"/>
      <c r="P4" s="12"/>
    </row>
    <row r="5" ht="25" customHeight="1" spans="1:16">
      <c r="A5" s="12" t="s">
        <v>1796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ht="42" customHeight="1" spans="1:16">
      <c r="A6" s="2" t="s">
        <v>1797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15" t="s">
        <v>9</v>
      </c>
      <c r="H6" s="2" t="s">
        <v>10</v>
      </c>
      <c r="I6" s="2" t="s">
        <v>3</v>
      </c>
      <c r="J6" s="2" t="s">
        <v>1798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</row>
    <row r="7" ht="20" customHeight="1" spans="1:16">
      <c r="A7" s="19" cm="1">
        <f t="array" ref="A7:A488">_xlfn._xlws.FILTER(ROW(Sheet1!$A$5:$A$50000),((Sheet1!$F$5:$F$50000&gt;0)*ISNA(MATCH(Sheet1!$D$5:$D$50000,{"营业款","医保即时拨付","医保","聚合","24小时微信","美团","饿了么","健E卡","抖音","医卡通","企健网","银联","京东","药机微信","亲情卡","优惠券","代金券"},0))*(Sheet1!$I$5:$I$50000&lt;&gt;"股东借款")*(ISERROR(SEARCH("医保",Sheet1!$E$5:$E$50000))*ISERROR(SEARCH("聚合",Sheet1!$E$5:$E$50000))*ISERROR(SEARCH("24小时微信",Sheet1!$E$5:$E$50000))*ISERROR(SEARCH("美团",Sheet1!$E$5:$E$50000))*ISERROR(SEARCH("饿了么",Sheet1!$E$5:$E$50000))*ISERROR(SEARCH("抖音",Sheet1!$E$5:$E$50000))*ISERROR(SEARCH("健E卡",Sheet1!$E$5:$E$50000))*ISERROR(SEARCH("医卡通",Sheet1!$E$5:$E$50000))*ISERROR(SEARCH("企健网",Sheet1!$E$5:$E$50000))*ISERROR(SEARCH("银联",Sheet1!$E$5:$E$50000))*ISERROR(SEARCH("京东",Sheet1!$E$5:$E$50000))*ISERROR(SEARCH("药机微信",Sheet1!$E$5:$E$50000))))*(IF($B$3="",1,--(Sheet1!$L$5:$L$50000=$B$3))),"")</f>
        <v>26</v>
      </c>
      <c r="B7" s="19" cm="1">
        <f t="array" ref="B7:P488">_xlfn._xlws.FILTER(IF(Sheet1!$A$5:$O$50000="","",Sheet1!$A$5:$O$50000),((Sheet1!$F$5:$F$50000&gt;0)*ISNA(MATCH(Sheet1!$D$5:$D$50000,{"营业款","医保即时拨付","医保","聚合","24小时微信","美团","饿了么","健E卡","抖音","医卡通","企健网","银联","京东","药机微信","亲情卡","优惠券","代金券"},0))*(Sheet1!$I$5:$I$50000&lt;&gt;"股东借款")*(ISERROR(SEARCH("医保",Sheet1!$E$5:$E$50000))*ISERROR(SEARCH("聚合",Sheet1!$E$5:$E$50000))*ISERROR(SEARCH("24小时微信",Sheet1!$E$5:$E$50000))*ISERROR(SEARCH("美团",Sheet1!$E$5:$E$50000))*ISERROR(SEARCH("饿了么",Sheet1!$E$5:$E$50000))*ISERROR(SEARCH("抖音",Sheet1!$E$5:$E$50000))*ISERROR(SEARCH("健E卡",Sheet1!$E$5:$E$50000))*ISERROR(SEARCH("医卡通",Sheet1!$E$5:$E$50000))*ISERROR(SEARCH("企健网",Sheet1!$E$5:$E$50000))*ISERROR(SEARCH("银联",Sheet1!$E$5:$E$50000))*ISERROR(SEARCH("京东",Sheet1!$E$5:$E$50000))*ISERROR(SEARCH("药机微信",Sheet1!$E$5:$E$50000))))*(IF($B$3="",1,--(Sheet1!$L$5:$L$50000=$B$3))),"")</f>
        <v>22</v>
      </c>
      <c r="C7" s="20">
        <v>46023</v>
      </c>
      <c r="D7" s="21" t="str">
        <v>邮政个人</v>
      </c>
      <c r="E7" s="21" t="str">
        <v>内部转账</v>
      </c>
      <c r="F7" s="21" t="str">
        <v>邮政公户转入邮政个人</v>
      </c>
      <c r="G7" s="8">
        <v>500000</v>
      </c>
      <c r="H7" s="8" t="str">
        <v/>
      </c>
      <c r="I7" s="8">
        <v>530863.929999998</v>
      </c>
      <c r="J7" s="21" t="str">
        <v>内部转款</v>
      </c>
      <c r="K7" s="21" t="str">
        <v/>
      </c>
      <c r="L7" s="21" t="str">
        <v/>
      </c>
      <c r="M7" s="19">
        <v>202601</v>
      </c>
      <c r="N7" s="21" t="str">
        <v/>
      </c>
      <c r="O7" s="19">
        <v>202601</v>
      </c>
      <c r="P7" s="21" t="str">
        <v/>
      </c>
    </row>
    <row r="8" ht="20" customHeight="1" spans="1:16">
      <c r="A8" s="22">
        <v>174</v>
      </c>
      <c r="B8" s="22">
        <v>170</v>
      </c>
      <c r="C8" s="23">
        <v>46025</v>
      </c>
      <c r="D8" s="24" t="str">
        <v>建行个人</v>
      </c>
      <c r="E8" s="24" t="str">
        <v>乐捐</v>
      </c>
      <c r="F8" s="24" t="str">
        <v>高正卓乐捐</v>
      </c>
      <c r="G8" s="5">
        <v>100</v>
      </c>
      <c r="H8" s="5" t="str">
        <v/>
      </c>
      <c r="I8" s="5">
        <v>92169.59</v>
      </c>
      <c r="J8" s="24" t="str">
        <v>公司</v>
      </c>
      <c r="K8" s="24" t="str">
        <v/>
      </c>
      <c r="L8" s="24" t="str">
        <v/>
      </c>
      <c r="M8" s="22">
        <v>202512</v>
      </c>
      <c r="N8" s="24" t="str">
        <v/>
      </c>
      <c r="O8" s="22">
        <v>202601</v>
      </c>
      <c r="P8" s="24" t="str">
        <v/>
      </c>
    </row>
    <row r="9" ht="20" customHeight="1" spans="1:16">
      <c r="A9" s="19">
        <v>177</v>
      </c>
      <c r="B9" s="19">
        <v>173</v>
      </c>
      <c r="C9" s="20">
        <v>46027</v>
      </c>
      <c r="D9" s="21" t="str">
        <v>建行个人</v>
      </c>
      <c r="E9" s="21" t="str">
        <v>业务员转账</v>
      </c>
      <c r="F9" s="21" t="str">
        <v>月宁</v>
      </c>
      <c r="G9" s="8">
        <v>700.8</v>
      </c>
      <c r="H9" s="8" t="str">
        <v/>
      </c>
      <c r="I9" s="8">
        <v>76940.39</v>
      </c>
      <c r="J9" s="21" t="str">
        <v/>
      </c>
      <c r="K9" s="21" t="str">
        <v/>
      </c>
      <c r="L9" s="21" t="str">
        <v/>
      </c>
      <c r="M9" s="19">
        <v>202601</v>
      </c>
      <c r="N9" s="21" t="str">
        <v>月宁</v>
      </c>
      <c r="O9" s="19">
        <v>202601</v>
      </c>
      <c r="P9" s="21" t="str">
        <v/>
      </c>
    </row>
    <row r="10" ht="20" customHeight="1" spans="1:16">
      <c r="A10" s="22">
        <v>180</v>
      </c>
      <c r="B10" s="22">
        <v>176</v>
      </c>
      <c r="C10" s="23">
        <v>46027</v>
      </c>
      <c r="D10" s="24" t="str">
        <v>建行个人</v>
      </c>
      <c r="E10" s="24" t="str">
        <v>业务员转账</v>
      </c>
      <c r="F10" s="24" t="str">
        <v>建霞近效期退货</v>
      </c>
      <c r="G10" s="5">
        <v>1072</v>
      </c>
      <c r="H10" s="5" t="str">
        <v/>
      </c>
      <c r="I10" s="5">
        <v>56472.01</v>
      </c>
      <c r="J10" s="24" t="str">
        <v/>
      </c>
      <c r="K10" s="24" t="str">
        <v/>
      </c>
      <c r="L10" s="24" t="str">
        <v/>
      </c>
      <c r="M10" s="22">
        <v>202601</v>
      </c>
      <c r="N10" s="24" t="str">
        <v>建霞近效期退货</v>
      </c>
      <c r="O10" s="22">
        <v>202601</v>
      </c>
      <c r="P10" s="24" t="str">
        <v/>
      </c>
    </row>
    <row r="11" ht="20" customHeight="1" spans="1:16">
      <c r="A11" s="19">
        <v>181</v>
      </c>
      <c r="B11" s="19">
        <v>177</v>
      </c>
      <c r="C11" s="20">
        <v>46028</v>
      </c>
      <c r="D11" s="21" t="str">
        <v>建行个人</v>
      </c>
      <c r="E11" s="21" t="str">
        <v>乐捐</v>
      </c>
      <c r="F11" s="21" t="str">
        <v>贾慧玲11店毛尔寨巡店抽查品种10元</v>
      </c>
      <c r="G11" s="8">
        <v>10</v>
      </c>
      <c r="H11" s="8" t="str">
        <v/>
      </c>
      <c r="I11" s="8">
        <v>56482.01</v>
      </c>
      <c r="J11" s="21" t="str">
        <v>公司</v>
      </c>
      <c r="K11" s="21" t="str">
        <v/>
      </c>
      <c r="L11" s="21" t="str">
        <v/>
      </c>
      <c r="M11" s="19">
        <v>202512</v>
      </c>
      <c r="N11" s="21" t="str">
        <v/>
      </c>
      <c r="O11" s="19">
        <v>202601</v>
      </c>
      <c r="P11" s="21" t="str">
        <v/>
      </c>
    </row>
    <row r="12" ht="20" customHeight="1" spans="1:16">
      <c r="A12" s="22">
        <v>182</v>
      </c>
      <c r="B12" s="22">
        <v>178</v>
      </c>
      <c r="C12" s="23">
        <v>46028</v>
      </c>
      <c r="D12" s="24" t="str">
        <v>建行个人</v>
      </c>
      <c r="E12" s="24" t="str">
        <v>乐捐</v>
      </c>
      <c r="F12" s="24" t="str">
        <v>贾慧玲元旦活动对赌金</v>
      </c>
      <c r="G12" s="5">
        <v>1900</v>
      </c>
      <c r="H12" s="5" t="str">
        <v/>
      </c>
      <c r="I12" s="5">
        <v>58382.01</v>
      </c>
      <c r="J12" s="24" t="str">
        <v>公司</v>
      </c>
      <c r="K12" s="24" t="str">
        <v/>
      </c>
      <c r="L12" s="24" t="str">
        <v/>
      </c>
      <c r="M12" s="22">
        <v>202601</v>
      </c>
      <c r="N12" s="24" t="str">
        <v/>
      </c>
      <c r="O12" s="22">
        <v>202601</v>
      </c>
      <c r="P12" s="24" t="str">
        <v/>
      </c>
    </row>
    <row r="13" ht="20" customHeight="1" spans="1:16">
      <c r="A13" s="19">
        <v>184</v>
      </c>
      <c r="B13" s="19">
        <v>180</v>
      </c>
      <c r="C13" s="20">
        <v>46028</v>
      </c>
      <c r="D13" s="21" t="str">
        <v>建行个人</v>
      </c>
      <c r="E13" s="21" t="str">
        <v>押金</v>
      </c>
      <c r="F13" s="21" t="str">
        <v>郭之伦元旦活动对赌金</v>
      </c>
      <c r="G13" s="8">
        <v>1800</v>
      </c>
      <c r="H13" s="8" t="str">
        <v/>
      </c>
      <c r="I13" s="8">
        <v>60184.92</v>
      </c>
      <c r="J13" s="21" t="str">
        <v>公司</v>
      </c>
      <c r="K13" s="21" t="str">
        <v/>
      </c>
      <c r="L13" s="21" t="str">
        <v/>
      </c>
      <c r="M13" s="19">
        <v>202601</v>
      </c>
      <c r="N13" s="21" t="str">
        <v/>
      </c>
      <c r="O13" s="19">
        <v>202601</v>
      </c>
      <c r="P13" s="21" t="str">
        <v/>
      </c>
    </row>
    <row r="14" ht="20" customHeight="1" spans="1:16">
      <c r="A14" s="22">
        <v>185</v>
      </c>
      <c r="B14" s="22">
        <v>181</v>
      </c>
      <c r="C14" s="23">
        <v>46028</v>
      </c>
      <c r="D14" s="24" t="str">
        <v>建行个人</v>
      </c>
      <c r="E14" s="24" t="str">
        <v>业务员转账</v>
      </c>
      <c r="F14" s="24" t="str">
        <v>义明</v>
      </c>
      <c r="G14" s="5">
        <v>108</v>
      </c>
      <c r="H14" s="5" t="str">
        <v/>
      </c>
      <c r="I14" s="5">
        <v>60292.92</v>
      </c>
      <c r="J14" s="24" t="str">
        <v/>
      </c>
      <c r="K14" s="24" t="str">
        <v/>
      </c>
      <c r="L14" s="24" t="str">
        <v/>
      </c>
      <c r="M14" s="22">
        <v>202601</v>
      </c>
      <c r="N14" s="24" t="str">
        <v>义明</v>
      </c>
      <c r="O14" s="22">
        <v>202601</v>
      </c>
      <c r="P14" s="24" t="str">
        <v/>
      </c>
    </row>
    <row r="15" ht="20" customHeight="1" spans="1:16">
      <c r="A15" s="19">
        <v>186</v>
      </c>
      <c r="B15" s="19">
        <v>182</v>
      </c>
      <c r="C15" s="20">
        <v>46028</v>
      </c>
      <c r="D15" s="21" t="str">
        <v>建行个人</v>
      </c>
      <c r="E15" s="21" t="str">
        <v>业务员转账</v>
      </c>
      <c r="F15" s="21" t="str">
        <v>立霞</v>
      </c>
      <c r="G15" s="8">
        <v>202.5</v>
      </c>
      <c r="H15" s="8" t="str">
        <v/>
      </c>
      <c r="I15" s="8">
        <v>60495.42</v>
      </c>
      <c r="J15" s="21" t="str">
        <v/>
      </c>
      <c r="K15" s="21" t="str">
        <v/>
      </c>
      <c r="L15" s="21" t="str">
        <v/>
      </c>
      <c r="M15" s="19">
        <v>202601</v>
      </c>
      <c r="N15" s="21" t="str">
        <v>立霞</v>
      </c>
      <c r="O15" s="19">
        <v>202601</v>
      </c>
      <c r="P15" s="21" t="str">
        <v/>
      </c>
    </row>
    <row r="16" ht="20" customHeight="1" spans="1:16">
      <c r="A16" s="22">
        <v>197</v>
      </c>
      <c r="B16" s="22">
        <v>193</v>
      </c>
      <c r="C16" s="23">
        <v>46029</v>
      </c>
      <c r="D16" s="24" t="str">
        <v>建行个人</v>
      </c>
      <c r="E16" s="24" t="str">
        <v>效期</v>
      </c>
      <c r="F16" s="24" t="str">
        <v>12月效期盘点贾慧玲</v>
      </c>
      <c r="G16" s="5">
        <v>2031.83</v>
      </c>
      <c r="H16" s="5" t="str">
        <v/>
      </c>
      <c r="I16" s="5">
        <v>36941.3</v>
      </c>
      <c r="J16" s="24" t="str">
        <v/>
      </c>
      <c r="K16" s="24" t="str">
        <v/>
      </c>
      <c r="L16" s="24" t="str">
        <v/>
      </c>
      <c r="M16" s="22">
        <v>202512</v>
      </c>
      <c r="N16" s="24" t="str">
        <v/>
      </c>
      <c r="O16" s="22">
        <v>202601</v>
      </c>
      <c r="P16" s="24" t="str">
        <v/>
      </c>
    </row>
    <row r="17" ht="20" customHeight="1" spans="1:16">
      <c r="A17" s="19">
        <v>201</v>
      </c>
      <c r="B17" s="19">
        <v>197</v>
      </c>
      <c r="C17" s="20">
        <v>46030</v>
      </c>
      <c r="D17" s="21" t="str">
        <v>建行个人</v>
      </c>
      <c r="E17" s="21" t="str">
        <v>业务员转账</v>
      </c>
      <c r="F17" s="21" t="str">
        <v>友 凤</v>
      </c>
      <c r="G17" s="8">
        <v>353</v>
      </c>
      <c r="H17" s="8" t="str">
        <v/>
      </c>
      <c r="I17" s="8">
        <v>45473.51</v>
      </c>
      <c r="J17" s="21" t="str">
        <v/>
      </c>
      <c r="K17" s="21" t="str">
        <v/>
      </c>
      <c r="L17" s="21" t="str">
        <v/>
      </c>
      <c r="M17" s="19">
        <v>202601</v>
      </c>
      <c r="N17" s="21" t="str">
        <v>友 凤</v>
      </c>
      <c r="O17" s="19">
        <v>202601</v>
      </c>
      <c r="P17" s="21" t="str">
        <v/>
      </c>
    </row>
    <row r="18" ht="20" customHeight="1" spans="1:16">
      <c r="A18" s="22">
        <v>202</v>
      </c>
      <c r="B18" s="22">
        <v>198</v>
      </c>
      <c r="C18" s="23">
        <v>46030</v>
      </c>
      <c r="D18" s="24" t="str">
        <v>建行个人</v>
      </c>
      <c r="E18" s="24" t="str">
        <v>退回借款</v>
      </c>
      <c r="F18" s="24" t="str">
        <v>武秀宁退疼痛馆购买设备款</v>
      </c>
      <c r="G18" s="5">
        <v>1146.39</v>
      </c>
      <c r="H18" s="5" t="str">
        <v/>
      </c>
      <c r="I18" s="5">
        <v>46619.9</v>
      </c>
      <c r="J18" s="24" t="str">
        <v>12月门店</v>
      </c>
      <c r="K18" s="24" t="str">
        <v/>
      </c>
      <c r="L18" s="24" t="str">
        <v/>
      </c>
      <c r="M18" s="22">
        <v>202512</v>
      </c>
      <c r="N18" s="24" t="str">
        <v/>
      </c>
      <c r="O18" s="22">
        <v>202601</v>
      </c>
      <c r="P18" s="24" t="str">
        <v/>
      </c>
    </row>
    <row r="19" ht="20" customHeight="1" spans="1:16">
      <c r="A19" s="19">
        <v>212</v>
      </c>
      <c r="B19" s="19">
        <v>208</v>
      </c>
      <c r="C19" s="20">
        <v>46030</v>
      </c>
      <c r="D19" s="21" t="str">
        <v>建行个人</v>
      </c>
      <c r="E19" s="21" t="str">
        <v>业务员转账</v>
      </c>
      <c r="F19" s="21" t="str">
        <v>耀2盒达利雷生返利</v>
      </c>
      <c r="G19" s="8">
        <v>4</v>
      </c>
      <c r="H19" s="8" t="str">
        <v/>
      </c>
      <c r="I19" s="8">
        <v>77029.96</v>
      </c>
      <c r="J19" s="21" t="str">
        <v/>
      </c>
      <c r="K19" s="21" t="str">
        <v/>
      </c>
      <c r="L19" s="21" t="str">
        <v/>
      </c>
      <c r="M19" s="19">
        <v>202601</v>
      </c>
      <c r="N19" s="21" t="str">
        <v>耀2盒达利雷生返利</v>
      </c>
      <c r="O19" s="19">
        <v>202601</v>
      </c>
      <c r="P19" s="21" t="str">
        <v/>
      </c>
    </row>
    <row r="20" ht="20" customHeight="1" spans="1:16">
      <c r="A20" s="22">
        <v>214</v>
      </c>
      <c r="B20" s="22">
        <v>210</v>
      </c>
      <c r="C20" s="23">
        <v>46031</v>
      </c>
      <c r="D20" s="24" t="str">
        <v>建行个人</v>
      </c>
      <c r="E20" s="24" t="str">
        <v>业务员转账</v>
      </c>
      <c r="F20" s="24" t="str">
        <v>晓明</v>
      </c>
      <c r="G20" s="5">
        <v>758</v>
      </c>
      <c r="H20" s="5" t="str">
        <v/>
      </c>
      <c r="I20" s="5">
        <v>47787.96</v>
      </c>
      <c r="J20" s="24" t="str">
        <v/>
      </c>
      <c r="K20" s="24" t="str">
        <v/>
      </c>
      <c r="L20" s="24" t="str">
        <v/>
      </c>
      <c r="M20" s="22">
        <v>202601</v>
      </c>
      <c r="N20" s="24" t="str">
        <v>晓明</v>
      </c>
      <c r="O20" s="22">
        <v>202601</v>
      </c>
      <c r="P20" s="24" t="str">
        <v/>
      </c>
    </row>
    <row r="21" ht="20" customHeight="1" spans="1:16">
      <c r="A21" s="19">
        <v>219</v>
      </c>
      <c r="B21" s="19">
        <v>215</v>
      </c>
      <c r="C21" s="20">
        <v>46035</v>
      </c>
      <c r="D21" s="21" t="str">
        <v>建行个人</v>
      </c>
      <c r="E21" s="21" t="str">
        <v>内部转款</v>
      </c>
      <c r="F21" s="21" t="str">
        <v>信用社个人转入建行个人</v>
      </c>
      <c r="G21" s="8">
        <v>300000</v>
      </c>
      <c r="H21" s="8" t="str">
        <v/>
      </c>
      <c r="I21" s="8">
        <v>333490.96</v>
      </c>
      <c r="J21" s="21" t="str">
        <v>内部转款</v>
      </c>
      <c r="K21" s="21" t="str">
        <v/>
      </c>
      <c r="L21" s="21" t="str">
        <v/>
      </c>
      <c r="M21" s="19">
        <v>202601</v>
      </c>
      <c r="N21" s="21" t="str">
        <v/>
      </c>
      <c r="O21" s="19">
        <v>202601</v>
      </c>
      <c r="P21" s="21" t="str">
        <v/>
      </c>
    </row>
    <row r="22" ht="20" customHeight="1" spans="1:16">
      <c r="A22" s="22">
        <v>232</v>
      </c>
      <c r="B22" s="22">
        <v>228</v>
      </c>
      <c r="C22" s="23">
        <v>46036</v>
      </c>
      <c r="D22" s="24" t="str">
        <v>建行个人</v>
      </c>
      <c r="E22" s="24" t="str">
        <v>内部转款</v>
      </c>
      <c r="F22" s="24" t="str">
        <v>邮政个人转入建行个人</v>
      </c>
      <c r="G22" s="5">
        <v>250000</v>
      </c>
      <c r="H22" s="5" t="str">
        <v/>
      </c>
      <c r="I22" s="5">
        <v>533129.99</v>
      </c>
      <c r="J22" s="24" t="str">
        <v>内部转款</v>
      </c>
      <c r="K22" s="24" t="str">
        <v/>
      </c>
      <c r="L22" s="24" t="str">
        <v/>
      </c>
      <c r="M22" s="22">
        <v>202601</v>
      </c>
      <c r="N22" s="24" t="str">
        <v/>
      </c>
      <c r="O22" s="22">
        <v>202601</v>
      </c>
      <c r="P22" s="24" t="str">
        <v/>
      </c>
    </row>
    <row r="23" ht="20" customHeight="1" spans="1:16">
      <c r="A23" s="19">
        <v>353</v>
      </c>
      <c r="B23" s="19" t="str">
        <v/>
      </c>
      <c r="C23" s="20">
        <v>46040</v>
      </c>
      <c r="D23" s="21" t="str">
        <v>建行个人</v>
      </c>
      <c r="E23" s="21" t="str">
        <v>业务员转账</v>
      </c>
      <c r="F23" s="21" t="str">
        <v>潘红员工内购</v>
      </c>
      <c r="G23" s="8">
        <v>13786.21</v>
      </c>
      <c r="H23" s="8" t="str">
        <v/>
      </c>
      <c r="I23" s="8">
        <v>240315.3</v>
      </c>
      <c r="J23" s="21" t="str">
        <v>配送</v>
      </c>
      <c r="K23" s="21" t="str">
        <v/>
      </c>
      <c r="L23" s="21" t="str">
        <v/>
      </c>
      <c r="M23" s="19">
        <v>202601</v>
      </c>
      <c r="N23" s="21" t="str">
        <v>潘红员工内购</v>
      </c>
      <c r="O23" s="19">
        <v>202601</v>
      </c>
      <c r="P23" s="21" t="str">
        <v/>
      </c>
    </row>
    <row r="24" ht="20" customHeight="1" spans="1:16">
      <c r="A24" s="22">
        <v>354</v>
      </c>
      <c r="B24" s="22" t="str">
        <v/>
      </c>
      <c r="C24" s="23">
        <v>46041</v>
      </c>
      <c r="D24" s="24" t="str">
        <v>建行个人</v>
      </c>
      <c r="E24" s="24" t="str">
        <v>乐捐</v>
      </c>
      <c r="F24" s="24" t="str">
        <v>之伦 12月效期，博联店的是库存不用公司承担</v>
      </c>
      <c r="G24" s="5">
        <v>70</v>
      </c>
      <c r="H24" s="5" t="str">
        <v/>
      </c>
      <c r="I24" s="5">
        <v>240385.3</v>
      </c>
      <c r="J24" s="24" t="str">
        <v>博联分店（47分店）</v>
      </c>
      <c r="K24" s="24" t="str">
        <v/>
      </c>
      <c r="L24" s="24" t="str">
        <v/>
      </c>
      <c r="M24" s="22">
        <v>202512</v>
      </c>
      <c r="N24" s="24" t="str">
        <v/>
      </c>
      <c r="O24" s="22">
        <v>202601</v>
      </c>
      <c r="P24" s="24" t="str">
        <v/>
      </c>
    </row>
    <row r="25" ht="20" customHeight="1" spans="1:16">
      <c r="A25" s="19">
        <v>365</v>
      </c>
      <c r="B25" s="19" t="str">
        <v/>
      </c>
      <c r="C25" s="20">
        <v>46042</v>
      </c>
      <c r="D25" s="21" t="str">
        <v>建行个人</v>
      </c>
      <c r="E25" s="21" t="str">
        <v>内部转款</v>
      </c>
      <c r="F25" s="21" t="str">
        <v>邮政个人转入建行个人</v>
      </c>
      <c r="G25" s="8">
        <v>100000</v>
      </c>
      <c r="H25" s="8" t="str">
        <v/>
      </c>
      <c r="I25" s="8">
        <v>242853.2</v>
      </c>
      <c r="J25" s="21" t="str">
        <v>内部转款</v>
      </c>
      <c r="K25" s="21" t="str">
        <v/>
      </c>
      <c r="L25" s="21" t="str">
        <v/>
      </c>
      <c r="M25" s="19">
        <v>202601</v>
      </c>
      <c r="N25" s="21" t="str">
        <v/>
      </c>
      <c r="O25" s="19">
        <v>202601</v>
      </c>
      <c r="P25" s="21" t="str">
        <v/>
      </c>
    </row>
    <row r="26" ht="20" customHeight="1" spans="1:16">
      <c r="A26" s="22">
        <v>381</v>
      </c>
      <c r="B26" s="22" t="str">
        <v/>
      </c>
      <c r="C26" s="23">
        <v>46044</v>
      </c>
      <c r="D26" s="24" t="str">
        <v>建行个人</v>
      </c>
      <c r="E26" s="24" t="str">
        <v>办公费</v>
      </c>
      <c r="F26" s="24" t="str">
        <v>张少兴齐村（高正卓）收齐村海典安全防护款高正卓</v>
      </c>
      <c r="G26" s="5">
        <v>45.5</v>
      </c>
      <c r="H26" s="5" t="str">
        <v/>
      </c>
      <c r="I26" s="5">
        <v>186210.36</v>
      </c>
      <c r="J26" s="24" t="str">
        <v>公司</v>
      </c>
      <c r="K26" s="24" t="str">
        <v/>
      </c>
      <c r="L26" s="24" t="str">
        <v/>
      </c>
      <c r="M26" s="22">
        <v>202601</v>
      </c>
      <c r="N26" s="24" t="str">
        <v/>
      </c>
      <c r="O26" s="22">
        <v>202601</v>
      </c>
      <c r="P26" s="24" t="str">
        <v/>
      </c>
    </row>
    <row r="27" ht="20" customHeight="1" spans="1:16">
      <c r="A27" s="19">
        <v>392</v>
      </c>
      <c r="B27" s="19" t="str">
        <v/>
      </c>
      <c r="C27" s="20">
        <v>46049</v>
      </c>
      <c r="D27" s="21" t="str">
        <v>建行个人</v>
      </c>
      <c r="E27" s="21" t="str">
        <v>业务员转账</v>
      </c>
      <c r="F27" s="21" t="str">
        <v>秀奇</v>
      </c>
      <c r="G27" s="8">
        <v>6</v>
      </c>
      <c r="H27" s="8" t="str">
        <v/>
      </c>
      <c r="I27" s="8">
        <v>198529.31</v>
      </c>
      <c r="J27" s="21" t="str">
        <v/>
      </c>
      <c r="K27" s="21" t="str">
        <v/>
      </c>
      <c r="L27" s="21" t="str">
        <v/>
      </c>
      <c r="M27" s="19">
        <v>202601</v>
      </c>
      <c r="N27" s="21" t="str">
        <v>秀奇</v>
      </c>
      <c r="O27" s="19">
        <v>202601</v>
      </c>
      <c r="P27" s="21" t="str">
        <v/>
      </c>
    </row>
    <row r="28" ht="20" customHeight="1" spans="1:16">
      <c r="A28" s="22">
        <v>393</v>
      </c>
      <c r="B28" s="22" t="str">
        <v/>
      </c>
      <c r="C28" s="23">
        <v>46049</v>
      </c>
      <c r="D28" s="24" t="str">
        <v>建行个人</v>
      </c>
      <c r="E28" s="24" t="str">
        <v>业务员转账</v>
      </c>
      <c r="F28" s="24" t="str">
        <v>长新康柏萃</v>
      </c>
      <c r="G28" s="5">
        <v>22</v>
      </c>
      <c r="H28" s="5" t="str">
        <v/>
      </c>
      <c r="I28" s="5">
        <v>198551.31</v>
      </c>
      <c r="J28" s="24" t="str">
        <v/>
      </c>
      <c r="K28" s="24" t="str">
        <v/>
      </c>
      <c r="L28" s="24" t="str">
        <v/>
      </c>
      <c r="M28" s="22">
        <v>202601</v>
      </c>
      <c r="N28" s="24" t="str">
        <v>长新康柏萃</v>
      </c>
      <c r="O28" s="22">
        <v>202601</v>
      </c>
      <c r="P28" s="24" t="str">
        <v/>
      </c>
    </row>
    <row r="29" ht="20" customHeight="1" spans="1:16">
      <c r="A29" s="19">
        <v>394</v>
      </c>
      <c r="B29" s="19" t="str">
        <v/>
      </c>
      <c r="C29" s="20">
        <v>46049</v>
      </c>
      <c r="D29" s="21" t="str">
        <v>建行个人</v>
      </c>
      <c r="E29" s="21" t="str">
        <v>业务员转账</v>
      </c>
      <c r="F29" s="21" t="str">
        <v>军峰</v>
      </c>
      <c r="G29" s="8">
        <v>38</v>
      </c>
      <c r="H29" s="8" t="str">
        <v/>
      </c>
      <c r="I29" s="8">
        <v>198589.31</v>
      </c>
      <c r="J29" s="21" t="str">
        <v/>
      </c>
      <c r="K29" s="21" t="str">
        <v/>
      </c>
      <c r="L29" s="21" t="str">
        <v/>
      </c>
      <c r="M29" s="19">
        <v>202601</v>
      </c>
      <c r="N29" s="21" t="str">
        <v>军峰</v>
      </c>
      <c r="O29" s="19">
        <v>202601</v>
      </c>
      <c r="P29" s="21" t="str">
        <v/>
      </c>
    </row>
    <row r="30" ht="20" customHeight="1" spans="1:16">
      <c r="A30" s="22">
        <v>395</v>
      </c>
      <c r="B30" s="22" t="str">
        <v/>
      </c>
      <c r="C30" s="23">
        <v>46049</v>
      </c>
      <c r="D30" s="24" t="str">
        <v>建行个人</v>
      </c>
      <c r="E30" s="24" t="str">
        <v>业务员转账</v>
      </c>
      <c r="F30" s="24" t="str">
        <v>喜平</v>
      </c>
      <c r="G30" s="5">
        <v>130</v>
      </c>
      <c r="H30" s="5" t="str">
        <v/>
      </c>
      <c r="I30" s="5">
        <v>198719.31</v>
      </c>
      <c r="J30" s="24" t="str">
        <v/>
      </c>
      <c r="K30" s="24" t="str">
        <v/>
      </c>
      <c r="L30" s="24" t="str">
        <v/>
      </c>
      <c r="M30" s="22">
        <v>202601</v>
      </c>
      <c r="N30" s="24" t="str">
        <v>喜平</v>
      </c>
      <c r="O30" s="22">
        <v>202601</v>
      </c>
      <c r="P30" s="24" t="str">
        <v/>
      </c>
    </row>
    <row r="31" ht="20" customHeight="1" spans="1:16">
      <c r="A31" s="19">
        <v>396</v>
      </c>
      <c r="B31" s="19" t="str">
        <v/>
      </c>
      <c r="C31" s="20">
        <v>46050</v>
      </c>
      <c r="D31" s="21" t="str">
        <v>建行个人</v>
      </c>
      <c r="E31" s="21" t="str">
        <v>业务员转账</v>
      </c>
      <c r="F31" s="21" t="str">
        <v>少飞</v>
      </c>
      <c r="G31" s="8">
        <v>18</v>
      </c>
      <c r="H31" s="8" t="str">
        <v/>
      </c>
      <c r="I31" s="8">
        <v>198737.31</v>
      </c>
      <c r="J31" s="21" t="str">
        <v/>
      </c>
      <c r="K31" s="21" t="str">
        <v/>
      </c>
      <c r="L31" s="21" t="str">
        <v/>
      </c>
      <c r="M31" s="19">
        <v>202601</v>
      </c>
      <c r="N31" s="21" t="str">
        <v>少飞</v>
      </c>
      <c r="O31" s="19">
        <v>202601</v>
      </c>
      <c r="P31" s="21" t="str">
        <v/>
      </c>
    </row>
    <row r="32" ht="20" customHeight="1" spans="1:16">
      <c r="A32" s="22">
        <v>397</v>
      </c>
      <c r="B32" s="22" t="str">
        <v/>
      </c>
      <c r="C32" s="23">
        <v>46051</v>
      </c>
      <c r="D32" s="24" t="str">
        <v>建行个人</v>
      </c>
      <c r="E32" s="24" t="str">
        <v>业务员转账</v>
      </c>
      <c r="F32" s="24" t="str">
        <v>新志药机购进09574(惠优加)20盒押金1296元</v>
      </c>
      <c r="G32" s="5">
        <v>1296</v>
      </c>
      <c r="H32" s="5" t="str">
        <v/>
      </c>
      <c r="I32" s="5">
        <v>200033.31</v>
      </c>
      <c r="J32" s="24" t="str">
        <v/>
      </c>
      <c r="K32" s="24" t="str">
        <v/>
      </c>
      <c r="L32" s="24" t="str">
        <v/>
      </c>
      <c r="M32" s="22">
        <v>202601</v>
      </c>
      <c r="N32" s="24" t="str">
        <v>新志药机购进09574(惠优加)20盒押金1296元</v>
      </c>
      <c r="O32" s="22">
        <v>202601</v>
      </c>
      <c r="P32" s="24" t="str">
        <v/>
      </c>
    </row>
    <row r="33" ht="20" customHeight="1" spans="1:16">
      <c r="A33" s="19">
        <v>399</v>
      </c>
      <c r="B33" s="19" t="str">
        <v/>
      </c>
      <c r="C33" s="20">
        <v>46052</v>
      </c>
      <c r="D33" s="21" t="str">
        <v>建行个人</v>
      </c>
      <c r="E33" s="21" t="str">
        <v>业务员转账</v>
      </c>
      <c r="F33" s="21" t="str">
        <v>立霞</v>
      </c>
      <c r="G33" s="8">
        <v>30</v>
      </c>
      <c r="H33" s="8" t="str">
        <v/>
      </c>
      <c r="I33" s="8">
        <v>190344.79</v>
      </c>
      <c r="J33" s="21" t="str">
        <v/>
      </c>
      <c r="K33" s="21" t="str">
        <v/>
      </c>
      <c r="L33" s="21" t="str">
        <v/>
      </c>
      <c r="M33" s="19">
        <v>202601</v>
      </c>
      <c r="N33" s="21" t="str">
        <v>立霞</v>
      </c>
      <c r="O33" s="19">
        <v>202601</v>
      </c>
      <c r="P33" s="21" t="str">
        <v/>
      </c>
    </row>
    <row r="34" ht="20" customHeight="1" spans="1:16">
      <c r="A34" s="22">
        <v>400</v>
      </c>
      <c r="B34" s="22" t="str">
        <v/>
      </c>
      <c r="C34" s="23">
        <v>46052</v>
      </c>
      <c r="D34" s="24" t="str">
        <v>建行个人</v>
      </c>
      <c r="E34" s="24" t="str">
        <v>业务员转账</v>
      </c>
      <c r="F34" s="24" t="str">
        <v>义明</v>
      </c>
      <c r="G34" s="5">
        <v>303</v>
      </c>
      <c r="H34" s="5" t="str">
        <v/>
      </c>
      <c r="I34" s="5">
        <v>190647.79</v>
      </c>
      <c r="J34" s="24" t="str">
        <v/>
      </c>
      <c r="K34" s="24" t="str">
        <v/>
      </c>
      <c r="L34" s="24" t="str">
        <v/>
      </c>
      <c r="M34" s="22">
        <v>202601</v>
      </c>
      <c r="N34" s="24" t="str">
        <v>义明</v>
      </c>
      <c r="O34" s="22">
        <v>202601</v>
      </c>
      <c r="P34" s="24" t="str">
        <v/>
      </c>
    </row>
    <row r="35" ht="20" customHeight="1" spans="1:16">
      <c r="A35" s="19">
        <v>401</v>
      </c>
      <c r="B35" s="19" t="str">
        <v/>
      </c>
      <c r="C35" s="20">
        <v>46052</v>
      </c>
      <c r="D35" s="21" t="str">
        <v>建行个人</v>
      </c>
      <c r="E35" s="21" t="str">
        <v>业务员转账</v>
      </c>
      <c r="F35" s="21" t="str">
        <v>猛猛</v>
      </c>
      <c r="G35" s="8">
        <v>62</v>
      </c>
      <c r="H35" s="8" t="str">
        <v/>
      </c>
      <c r="I35" s="8">
        <v>190709.79</v>
      </c>
      <c r="J35" s="21" t="str">
        <v/>
      </c>
      <c r="K35" s="21" t="str">
        <v/>
      </c>
      <c r="L35" s="21" t="str">
        <v/>
      </c>
      <c r="M35" s="19">
        <v>202601</v>
      </c>
      <c r="N35" s="21" t="str">
        <v>猛猛</v>
      </c>
      <c r="O35" s="19">
        <v>202601</v>
      </c>
      <c r="P35" s="21" t="str">
        <v/>
      </c>
    </row>
    <row r="36" ht="20" customHeight="1" spans="1:16">
      <c r="A36" s="22">
        <v>402</v>
      </c>
      <c r="B36" s="22" t="str">
        <v/>
      </c>
      <c r="C36" s="23">
        <v>46052</v>
      </c>
      <c r="D36" s="24" t="str">
        <v>建行个人</v>
      </c>
      <c r="E36" s="24" t="str">
        <v>业务员转账</v>
      </c>
      <c r="F36" s="24" t="str">
        <v>建霞促销费</v>
      </c>
      <c r="G36" s="5">
        <v>11</v>
      </c>
      <c r="H36" s="5" t="str">
        <v/>
      </c>
      <c r="I36" s="5">
        <v>190720.79</v>
      </c>
      <c r="J36" s="24" t="str">
        <v/>
      </c>
      <c r="K36" s="24" t="str">
        <v/>
      </c>
      <c r="L36" s="24" t="str">
        <v/>
      </c>
      <c r="M36" s="22">
        <v>202601</v>
      </c>
      <c r="N36" s="24" t="str">
        <v>建霞促销费</v>
      </c>
      <c r="O36" s="22">
        <v>202601</v>
      </c>
      <c r="P36" s="24" t="str">
        <v/>
      </c>
    </row>
    <row r="37" ht="20" customHeight="1" spans="1:16">
      <c r="A37" s="19">
        <v>403</v>
      </c>
      <c r="B37" s="19" t="str">
        <v/>
      </c>
      <c r="C37" s="20">
        <v>46052</v>
      </c>
      <c r="D37" s="21" t="str">
        <v>建行个人</v>
      </c>
      <c r="E37" s="21" t="str">
        <v>业务员转账</v>
      </c>
      <c r="F37" s="21" t="str">
        <v>晓明</v>
      </c>
      <c r="G37" s="8">
        <v>24</v>
      </c>
      <c r="H37" s="8" t="str">
        <v/>
      </c>
      <c r="I37" s="8">
        <v>190744.79</v>
      </c>
      <c r="J37" s="21" t="str">
        <v/>
      </c>
      <c r="K37" s="21" t="str">
        <v/>
      </c>
      <c r="L37" s="21" t="str">
        <v/>
      </c>
      <c r="M37" s="19">
        <v>202601</v>
      </c>
      <c r="N37" s="21" t="str">
        <v>晓明</v>
      </c>
      <c r="O37" s="19">
        <v>202601</v>
      </c>
      <c r="P37" s="21" t="str">
        <v/>
      </c>
    </row>
    <row r="38" ht="20" customHeight="1" spans="1:16">
      <c r="A38" s="22">
        <v>404</v>
      </c>
      <c r="B38" s="22" t="str">
        <v/>
      </c>
      <c r="C38" s="23">
        <v>46052</v>
      </c>
      <c r="D38" s="24" t="str">
        <v>建行个人</v>
      </c>
      <c r="E38" s="24" t="str">
        <v>业务员转账</v>
      </c>
      <c r="F38" s="24" t="str">
        <v>孝军吴郎中系列12月份返利</v>
      </c>
      <c r="G38" s="5">
        <v>89</v>
      </c>
      <c r="H38" s="5" t="str">
        <v/>
      </c>
      <c r="I38" s="5">
        <v>190833.79</v>
      </c>
      <c r="J38" s="24" t="str">
        <v/>
      </c>
      <c r="K38" s="24" t="str">
        <v/>
      </c>
      <c r="L38" s="24" t="str">
        <v/>
      </c>
      <c r="M38" s="22">
        <v>202601</v>
      </c>
      <c r="N38" s="24" t="str">
        <v>孝军吴郎中系列12月份返利</v>
      </c>
      <c r="O38" s="22">
        <v>202601</v>
      </c>
      <c r="P38" s="24" t="str">
        <v/>
      </c>
    </row>
    <row r="39" ht="20" customHeight="1" spans="1:16">
      <c r="A39" s="19">
        <v>405</v>
      </c>
      <c r="B39" s="19" t="str">
        <v/>
      </c>
      <c r="C39" s="20">
        <v>46052</v>
      </c>
      <c r="D39" s="21" t="str">
        <v>建行个人</v>
      </c>
      <c r="E39" s="21" t="str">
        <v>业务员转账</v>
      </c>
      <c r="F39" s="21" t="str">
        <v>怀川</v>
      </c>
      <c r="G39" s="8">
        <v>112</v>
      </c>
      <c r="H39" s="8" t="str">
        <v/>
      </c>
      <c r="I39" s="8">
        <v>190945.79</v>
      </c>
      <c r="J39" s="21" t="str">
        <v/>
      </c>
      <c r="K39" s="21" t="str">
        <v/>
      </c>
      <c r="L39" s="21" t="str">
        <v/>
      </c>
      <c r="M39" s="19">
        <v>202601</v>
      </c>
      <c r="N39" s="21" t="str">
        <v>怀川</v>
      </c>
      <c r="O39" s="19">
        <v>202601</v>
      </c>
      <c r="P39" s="21" t="str">
        <v/>
      </c>
    </row>
    <row r="40" ht="20" customHeight="1" spans="1:16">
      <c r="A40" s="22">
        <v>420</v>
      </c>
      <c r="B40" s="22" t="str">
        <v/>
      </c>
      <c r="C40" s="23">
        <v>46056</v>
      </c>
      <c r="D40" s="24" t="str">
        <v>建行个人</v>
      </c>
      <c r="E40" s="24" t="str">
        <v>业务员转账</v>
      </c>
      <c r="F40" s="24" t="str">
        <v>友凤</v>
      </c>
      <c r="G40" s="5">
        <v>200</v>
      </c>
      <c r="H40" s="5" t="str">
        <v/>
      </c>
      <c r="I40" s="5">
        <v>223061.93</v>
      </c>
      <c r="J40" s="24" t="str">
        <v>配送</v>
      </c>
      <c r="K40" s="24" t="str">
        <v/>
      </c>
      <c r="L40" s="24" t="str">
        <v/>
      </c>
      <c r="M40" s="22">
        <v>202601</v>
      </c>
      <c r="N40" s="24" t="str">
        <v>友凤</v>
      </c>
      <c r="O40" s="22">
        <v>202602</v>
      </c>
      <c r="P40" s="24" t="str">
        <v/>
      </c>
    </row>
    <row r="41" ht="20" customHeight="1" spans="1:16">
      <c r="A41" s="19">
        <v>426</v>
      </c>
      <c r="B41" s="19" t="str">
        <v/>
      </c>
      <c r="C41" s="20">
        <v>46060</v>
      </c>
      <c r="D41" s="21" t="str">
        <v>建行个人</v>
      </c>
      <c r="E41" s="21" t="str">
        <v>业务员转账</v>
      </c>
      <c r="F41" s="21" t="str">
        <v>月宁</v>
      </c>
      <c r="G41" s="8">
        <v>2840.4</v>
      </c>
      <c r="H41" s="8" t="str">
        <v/>
      </c>
      <c r="I41" s="8">
        <v>219719.42</v>
      </c>
      <c r="J41" s="21" t="str">
        <v/>
      </c>
      <c r="K41" s="21" t="str">
        <v/>
      </c>
      <c r="L41" s="21" t="str">
        <v/>
      </c>
      <c r="M41" s="19">
        <v>202602</v>
      </c>
      <c r="N41" s="21" t="str">
        <v>月宁</v>
      </c>
      <c r="O41" s="19">
        <v>202602</v>
      </c>
      <c r="P41" s="21" t="str">
        <v/>
      </c>
    </row>
    <row r="42" ht="20" customHeight="1" spans="1:16">
      <c r="A42" s="22">
        <v>442</v>
      </c>
      <c r="B42" s="22" t="str">
        <v/>
      </c>
      <c r="C42" s="23">
        <v>46062</v>
      </c>
      <c r="D42" s="24" t="str">
        <v>建行个人</v>
      </c>
      <c r="E42" s="24" t="str">
        <v>内部转款</v>
      </c>
      <c r="F42" s="24" t="str">
        <v>信用社个人转入建行个人</v>
      </c>
      <c r="G42" s="5">
        <v>150000</v>
      </c>
      <c r="H42" s="5" t="str">
        <v/>
      </c>
      <c r="I42" s="5">
        <v>401861.71</v>
      </c>
      <c r="J42" s="24" t="str">
        <v/>
      </c>
      <c r="K42" s="24" t="str">
        <v/>
      </c>
      <c r="L42" s="24" t="str">
        <v/>
      </c>
      <c r="M42" s="22">
        <v>202602</v>
      </c>
      <c r="N42" s="24" t="str">
        <v/>
      </c>
      <c r="O42" s="22">
        <v>202602</v>
      </c>
      <c r="P42" s="24" t="str">
        <v/>
      </c>
    </row>
    <row r="43" ht="20" customHeight="1" spans="1:16">
      <c r="A43" s="19">
        <v>459</v>
      </c>
      <c r="B43" s="19" t="str">
        <v/>
      </c>
      <c r="C43" s="20">
        <v>46063</v>
      </c>
      <c r="D43" s="21" t="str">
        <v>建行个人</v>
      </c>
      <c r="E43" s="21" t="str">
        <v>乐捐</v>
      </c>
      <c r="F43" s="21" t="str">
        <v>贾慧玲负激励</v>
      </c>
      <c r="G43" s="8">
        <v>595</v>
      </c>
      <c r="H43" s="8" t="str">
        <v/>
      </c>
      <c r="I43" s="8">
        <v>383886.21</v>
      </c>
      <c r="J43" s="21" t="str">
        <v>公司</v>
      </c>
      <c r="K43" s="21" t="str">
        <v/>
      </c>
      <c r="L43" s="21" t="str">
        <v/>
      </c>
      <c r="M43" s="19">
        <v>202601</v>
      </c>
      <c r="N43" s="21" t="str">
        <v/>
      </c>
      <c r="O43" s="19">
        <v>202602</v>
      </c>
      <c r="P43" s="21" t="str">
        <v/>
      </c>
    </row>
    <row r="44" ht="20" customHeight="1" spans="1:16">
      <c r="A44" s="22">
        <v>460</v>
      </c>
      <c r="B44" s="22" t="str">
        <v/>
      </c>
      <c r="C44" s="23">
        <v>46063</v>
      </c>
      <c r="D44" s="24" t="str">
        <v>建行个人</v>
      </c>
      <c r="E44" s="24" t="str">
        <v>效期</v>
      </c>
      <c r="F44" s="24" t="str">
        <v>1月效期</v>
      </c>
      <c r="G44" s="5">
        <v>359.31</v>
      </c>
      <c r="H44" s="5" t="str">
        <v/>
      </c>
      <c r="I44" s="5">
        <v>384245.52</v>
      </c>
      <c r="J44" s="24" t="str">
        <v>康庄东路分店（3店）</v>
      </c>
      <c r="K44" s="24" t="str">
        <v/>
      </c>
      <c r="L44" s="24" t="str">
        <v/>
      </c>
      <c r="M44" s="22">
        <v>202601</v>
      </c>
      <c r="N44" s="24" t="str">
        <v/>
      </c>
      <c r="O44" s="22">
        <v>202602</v>
      </c>
      <c r="P44" s="24" t="str">
        <v/>
      </c>
    </row>
    <row r="45" ht="20" customHeight="1" spans="1:16">
      <c r="A45" s="19">
        <v>461</v>
      </c>
      <c r="B45" s="19" t="str">
        <v/>
      </c>
      <c r="C45" s="20">
        <v>46063</v>
      </c>
      <c r="D45" s="21" t="str">
        <v>建行个人</v>
      </c>
      <c r="E45" s="21" t="str">
        <v>效期</v>
      </c>
      <c r="F45" s="21" t="str">
        <v>1月效期</v>
      </c>
      <c r="G45" s="8">
        <v>37.5</v>
      </c>
      <c r="H45" s="8" t="str">
        <v/>
      </c>
      <c r="I45" s="8">
        <v>384283.02</v>
      </c>
      <c r="J45" s="21" t="str">
        <v>华鑫分店（7店）</v>
      </c>
      <c r="K45" s="21" t="str">
        <v/>
      </c>
      <c r="L45" s="21" t="str">
        <v/>
      </c>
      <c r="M45" s="19">
        <v>202601</v>
      </c>
      <c r="N45" s="21" t="str">
        <v/>
      </c>
      <c r="O45" s="19">
        <v>202601</v>
      </c>
      <c r="P45" s="21" t="str">
        <v/>
      </c>
    </row>
    <row r="46" ht="20" customHeight="1" spans="1:16">
      <c r="A46" s="22">
        <v>462</v>
      </c>
      <c r="B46" s="22" t="str">
        <v/>
      </c>
      <c r="C46" s="23">
        <v>46063</v>
      </c>
      <c r="D46" s="24" t="str">
        <v>建行个人</v>
      </c>
      <c r="E46" s="24" t="str">
        <v>效期</v>
      </c>
      <c r="F46" s="24" t="str">
        <v>1月效期</v>
      </c>
      <c r="G46" s="5">
        <v>25.9</v>
      </c>
      <c r="H46" s="5" t="str">
        <v/>
      </c>
      <c r="I46" s="5">
        <v>384308.92</v>
      </c>
      <c r="J46" s="24" t="str">
        <v>博昭分店（8分店）</v>
      </c>
      <c r="K46" s="24" t="str">
        <v/>
      </c>
      <c r="L46" s="24" t="str">
        <v/>
      </c>
      <c r="M46" s="22">
        <v>202601</v>
      </c>
      <c r="N46" s="24" t="str">
        <v/>
      </c>
      <c r="O46" s="22">
        <v>202601</v>
      </c>
      <c r="P46" s="24" t="str">
        <v/>
      </c>
    </row>
    <row r="47" ht="20" customHeight="1" spans="1:16">
      <c r="A47" s="19">
        <v>463</v>
      </c>
      <c r="B47" s="19" t="str">
        <v/>
      </c>
      <c r="C47" s="20">
        <v>46063</v>
      </c>
      <c r="D47" s="21" t="str">
        <v>建行个人</v>
      </c>
      <c r="E47" s="21" t="str">
        <v>效期</v>
      </c>
      <c r="F47" s="21" t="str">
        <v>1月效期</v>
      </c>
      <c r="G47" s="8">
        <v>116.98</v>
      </c>
      <c r="H47" s="8" t="str">
        <v/>
      </c>
      <c r="I47" s="8">
        <v>384425.9</v>
      </c>
      <c r="J47" s="21" t="str">
        <v>博天分店（17分店）</v>
      </c>
      <c r="K47" s="21" t="str">
        <v/>
      </c>
      <c r="L47" s="21" t="str">
        <v/>
      </c>
      <c r="M47" s="19">
        <v>202601</v>
      </c>
      <c r="N47" s="21" t="str">
        <v/>
      </c>
      <c r="O47" s="19">
        <v>202601</v>
      </c>
      <c r="P47" s="21" t="str">
        <v/>
      </c>
    </row>
    <row r="48" ht="20" customHeight="1" spans="1:16">
      <c r="A48" s="22">
        <v>464</v>
      </c>
      <c r="B48" s="22" t="str">
        <v/>
      </c>
      <c r="C48" s="23">
        <v>46063</v>
      </c>
      <c r="D48" s="24" t="str">
        <v>建行个人</v>
      </c>
      <c r="E48" s="24" t="str">
        <v>效期</v>
      </c>
      <c r="F48" s="24" t="str">
        <v>1月效期</v>
      </c>
      <c r="G48" s="5">
        <v>4.4</v>
      </c>
      <c r="H48" s="5" t="str">
        <v/>
      </c>
      <c r="I48" s="5">
        <v>384430.3</v>
      </c>
      <c r="J48" s="24" t="str">
        <v>新华路分店（37店）</v>
      </c>
      <c r="K48" s="24" t="str">
        <v/>
      </c>
      <c r="L48" s="24" t="str">
        <v/>
      </c>
      <c r="M48" s="22">
        <v>202601</v>
      </c>
      <c r="N48" s="24" t="str">
        <v/>
      </c>
      <c r="O48" s="22">
        <v>202601</v>
      </c>
      <c r="P48" s="24" t="str">
        <v/>
      </c>
    </row>
    <row r="49" ht="20" customHeight="1" spans="1:16">
      <c r="A49" s="19">
        <v>465</v>
      </c>
      <c r="B49" s="19" t="str">
        <v/>
      </c>
      <c r="C49" s="20">
        <v>46063</v>
      </c>
      <c r="D49" s="21" t="str">
        <v>建行个人</v>
      </c>
      <c r="E49" s="21" t="str">
        <v>效期</v>
      </c>
      <c r="F49" s="21" t="str">
        <v>1月效期</v>
      </c>
      <c r="G49" s="8">
        <v>51.8</v>
      </c>
      <c r="H49" s="8" t="str">
        <v/>
      </c>
      <c r="I49" s="8">
        <v>384482.1</v>
      </c>
      <c r="J49" s="21" t="str">
        <v>大霍分店（9分店）</v>
      </c>
      <c r="K49" s="21" t="str">
        <v/>
      </c>
      <c r="L49" s="21" t="str">
        <v/>
      </c>
      <c r="M49" s="19">
        <v>202601</v>
      </c>
      <c r="N49" s="21" t="str">
        <v/>
      </c>
      <c r="O49" s="19">
        <v>202601</v>
      </c>
      <c r="P49" s="21" t="str">
        <v/>
      </c>
    </row>
    <row r="50" ht="20" customHeight="1" spans="1:16">
      <c r="A50" s="22">
        <v>466</v>
      </c>
      <c r="B50" s="22" t="str">
        <v/>
      </c>
      <c r="C50" s="23">
        <v>46063</v>
      </c>
      <c r="D50" s="24" t="str">
        <v>建行个人</v>
      </c>
      <c r="E50" s="24" t="str">
        <v>效期</v>
      </c>
      <c r="F50" s="24" t="str">
        <v>1月效期</v>
      </c>
      <c r="G50" s="5">
        <v>27.5</v>
      </c>
      <c r="H50" s="5" t="str">
        <v/>
      </c>
      <c r="I50" s="5">
        <v>384509.6</v>
      </c>
      <c r="J50" s="24" t="str">
        <v>泽畔分店（12分店）</v>
      </c>
      <c r="K50" s="24" t="str">
        <v/>
      </c>
      <c r="L50" s="24" t="str">
        <v/>
      </c>
      <c r="M50" s="22">
        <v>202601</v>
      </c>
      <c r="N50" s="24" t="str">
        <v/>
      </c>
      <c r="O50" s="22">
        <v>202601</v>
      </c>
      <c r="P50" s="24" t="str">
        <v/>
      </c>
    </row>
    <row r="51" ht="20" customHeight="1" spans="1:16">
      <c r="A51" s="19">
        <v>467</v>
      </c>
      <c r="B51" s="19" t="str">
        <v/>
      </c>
      <c r="C51" s="20">
        <v>46063</v>
      </c>
      <c r="D51" s="21" t="str">
        <v>建行个人</v>
      </c>
      <c r="E51" s="21" t="str">
        <v>效期</v>
      </c>
      <c r="F51" s="21" t="str">
        <v>1月效期</v>
      </c>
      <c r="G51" s="8">
        <v>16.3</v>
      </c>
      <c r="H51" s="8" t="str">
        <v/>
      </c>
      <c r="I51" s="8">
        <v>384525.9</v>
      </c>
      <c r="J51" s="21" t="str">
        <v>魏家庄分店（18分店）</v>
      </c>
      <c r="K51" s="21" t="str">
        <v/>
      </c>
      <c r="L51" s="21" t="str">
        <v/>
      </c>
      <c r="M51" s="19">
        <v>202601</v>
      </c>
      <c r="N51" s="21" t="str">
        <v/>
      </c>
      <c r="O51" s="19">
        <v>202601</v>
      </c>
      <c r="P51" s="21" t="str">
        <v/>
      </c>
    </row>
    <row r="52" ht="20" customHeight="1" spans="1:16">
      <c r="A52" s="22">
        <v>468</v>
      </c>
      <c r="B52" s="22" t="str">
        <v/>
      </c>
      <c r="C52" s="23">
        <v>46063</v>
      </c>
      <c r="D52" s="24" t="str">
        <v>建行个人</v>
      </c>
      <c r="E52" s="24" t="str">
        <v>效期</v>
      </c>
      <c r="F52" s="24" t="str">
        <v>1月效期</v>
      </c>
      <c r="G52" s="5">
        <v>3.4</v>
      </c>
      <c r="H52" s="5" t="str">
        <v/>
      </c>
      <c r="I52" s="5">
        <v>384529.3</v>
      </c>
      <c r="J52" s="24" t="str">
        <v>北楼分店（22分店）</v>
      </c>
      <c r="K52" s="24" t="str">
        <v/>
      </c>
      <c r="L52" s="24" t="str">
        <v/>
      </c>
      <c r="M52" s="22">
        <v>202601</v>
      </c>
      <c r="N52" s="24" t="str">
        <v/>
      </c>
      <c r="O52" s="22">
        <v>202601</v>
      </c>
      <c r="P52" s="24" t="str">
        <v/>
      </c>
    </row>
    <row r="53" ht="20" customHeight="1" spans="1:16">
      <c r="A53" s="19">
        <v>469</v>
      </c>
      <c r="B53" s="19" t="str">
        <v/>
      </c>
      <c r="C53" s="20">
        <v>46063</v>
      </c>
      <c r="D53" s="21" t="str">
        <v>建行个人</v>
      </c>
      <c r="E53" s="21" t="str">
        <v>效期</v>
      </c>
      <c r="F53" s="21" t="str">
        <v>1月效期</v>
      </c>
      <c r="G53" s="8">
        <v>69.5</v>
      </c>
      <c r="H53" s="8" t="str">
        <v/>
      </c>
      <c r="I53" s="8">
        <v>384598.8</v>
      </c>
      <c r="J53" s="21" t="str">
        <v>尹村分店(23分店）</v>
      </c>
      <c r="K53" s="21" t="str">
        <v/>
      </c>
      <c r="L53" s="21" t="str">
        <v/>
      </c>
      <c r="M53" s="19">
        <v>202601</v>
      </c>
      <c r="N53" s="21" t="str">
        <v/>
      </c>
      <c r="O53" s="19">
        <v>202601</v>
      </c>
      <c r="P53" s="21" t="str">
        <v/>
      </c>
    </row>
    <row r="54" ht="20" customHeight="1" spans="1:16">
      <c r="A54" s="22">
        <v>470</v>
      </c>
      <c r="B54" s="22" t="str">
        <v/>
      </c>
      <c r="C54" s="23">
        <v>46063</v>
      </c>
      <c r="D54" s="24" t="str">
        <v>建行个人</v>
      </c>
      <c r="E54" s="24" t="str">
        <v>效期</v>
      </c>
      <c r="F54" s="24" t="str">
        <v>1月效期</v>
      </c>
      <c r="G54" s="5">
        <v>57.2</v>
      </c>
      <c r="H54" s="5" t="str">
        <v/>
      </c>
      <c r="I54" s="5">
        <v>384656</v>
      </c>
      <c r="J54" s="24" t="str">
        <v>彭村分店（26分店）</v>
      </c>
      <c r="K54" s="24" t="str">
        <v/>
      </c>
      <c r="L54" s="24" t="str">
        <v/>
      </c>
      <c r="M54" s="22">
        <v>202601</v>
      </c>
      <c r="N54" s="24" t="str">
        <v/>
      </c>
      <c r="O54" s="22">
        <v>202601</v>
      </c>
      <c r="P54" s="24" t="str">
        <v/>
      </c>
    </row>
    <row r="55" ht="20" customHeight="1" spans="1:16">
      <c r="A55" s="19">
        <v>471</v>
      </c>
      <c r="B55" s="19" t="str">
        <v/>
      </c>
      <c r="C55" s="20">
        <v>46063</v>
      </c>
      <c r="D55" s="21" t="str">
        <v>建行个人</v>
      </c>
      <c r="E55" s="21" t="str">
        <v>效期</v>
      </c>
      <c r="F55" s="21" t="str">
        <v>1月效期</v>
      </c>
      <c r="G55" s="8">
        <v>11.4</v>
      </c>
      <c r="H55" s="8" t="str">
        <v/>
      </c>
      <c r="I55" s="8">
        <v>384667.4</v>
      </c>
      <c r="J55" s="21" t="str">
        <v>杨村王街分店（38分店）</v>
      </c>
      <c r="K55" s="21" t="str">
        <v/>
      </c>
      <c r="L55" s="21" t="str">
        <v/>
      </c>
      <c r="M55" s="19">
        <v>202601</v>
      </c>
      <c r="N55" s="21" t="str">
        <v/>
      </c>
      <c r="O55" s="19">
        <v>202601</v>
      </c>
      <c r="P55" s="21" t="str">
        <v/>
      </c>
    </row>
    <row r="56" ht="20" customHeight="1" spans="1:16">
      <c r="A56" s="22">
        <v>472</v>
      </c>
      <c r="B56" s="22" t="str">
        <v/>
      </c>
      <c r="C56" s="23">
        <v>46063</v>
      </c>
      <c r="D56" s="24" t="str">
        <v>建行个人</v>
      </c>
      <c r="E56" s="24" t="str">
        <v>效期</v>
      </c>
      <c r="F56" s="24" t="str">
        <v>1月效期</v>
      </c>
      <c r="G56" s="5">
        <v>30.9</v>
      </c>
      <c r="H56" s="5" t="str">
        <v/>
      </c>
      <c r="I56" s="5">
        <v>384698.3</v>
      </c>
      <c r="J56" s="24" t="str">
        <v>郝庄分店（41分店）</v>
      </c>
      <c r="K56" s="24" t="str">
        <v/>
      </c>
      <c r="L56" s="24" t="str">
        <v/>
      </c>
      <c r="M56" s="22">
        <v>202601</v>
      </c>
      <c r="N56" s="24" t="str">
        <v/>
      </c>
      <c r="O56" s="22">
        <v>202601</v>
      </c>
      <c r="P56" s="24" t="str">
        <v/>
      </c>
    </row>
    <row r="57" ht="20" customHeight="1" spans="1:16">
      <c r="A57" s="19">
        <v>473</v>
      </c>
      <c r="B57" s="19" t="str">
        <v/>
      </c>
      <c r="C57" s="20">
        <v>46063</v>
      </c>
      <c r="D57" s="21" t="str">
        <v>建行个人</v>
      </c>
      <c r="E57" s="21" t="str">
        <v>效期</v>
      </c>
      <c r="F57" s="21" t="str">
        <v>1月效期</v>
      </c>
      <c r="G57" s="8">
        <v>292.98</v>
      </c>
      <c r="H57" s="8" t="str">
        <v/>
      </c>
      <c r="I57" s="8">
        <v>384991.28</v>
      </c>
      <c r="J57" s="21" t="str">
        <v>临城县博营分店（44分店）</v>
      </c>
      <c r="K57" s="21" t="str">
        <v/>
      </c>
      <c r="L57" s="21" t="str">
        <v/>
      </c>
      <c r="M57" s="19">
        <v>202601</v>
      </c>
      <c r="N57" s="21" t="str">
        <v/>
      </c>
      <c r="O57" s="19">
        <v>202601</v>
      </c>
      <c r="P57" s="21" t="str">
        <v/>
      </c>
    </row>
    <row r="58" ht="20" customHeight="1" spans="1:16">
      <c r="A58" s="22">
        <v>474</v>
      </c>
      <c r="B58" s="22" t="str">
        <v/>
      </c>
      <c r="C58" s="23">
        <v>46063</v>
      </c>
      <c r="D58" s="24" t="str">
        <v>建行个人</v>
      </c>
      <c r="E58" s="24" t="str">
        <v>效期</v>
      </c>
      <c r="F58" s="24" t="str">
        <v>1月效期</v>
      </c>
      <c r="G58" s="5">
        <v>163</v>
      </c>
      <c r="H58" s="5" t="str">
        <v/>
      </c>
      <c r="I58" s="5">
        <v>385154.28</v>
      </c>
      <c r="J58" s="24" t="str">
        <v>博诺医药-临城县博尚分店（50分店）</v>
      </c>
      <c r="K58" s="24" t="str">
        <v/>
      </c>
      <c r="L58" s="24" t="str">
        <v/>
      </c>
      <c r="M58" s="22">
        <v>202601</v>
      </c>
      <c r="N58" s="24" t="str">
        <v/>
      </c>
      <c r="O58" s="22">
        <v>202601</v>
      </c>
      <c r="P58" s="24" t="str">
        <v/>
      </c>
    </row>
    <row r="59" ht="20" customHeight="1" spans="1:16">
      <c r="A59" s="19">
        <v>475</v>
      </c>
      <c r="B59" s="19" t="str">
        <v/>
      </c>
      <c r="C59" s="20">
        <v>46063</v>
      </c>
      <c r="D59" s="21" t="str">
        <v>建行个人</v>
      </c>
      <c r="E59" s="21" t="str">
        <v>效期</v>
      </c>
      <c r="F59" s="21" t="str">
        <v>1月效期</v>
      </c>
      <c r="G59" s="8">
        <v>133.13</v>
      </c>
      <c r="H59" s="8" t="str">
        <v/>
      </c>
      <c r="I59" s="8">
        <v>385287.41</v>
      </c>
      <c r="J59" s="21" t="str">
        <v>临城县博城分店（57分店）</v>
      </c>
      <c r="K59" s="21" t="str">
        <v/>
      </c>
      <c r="L59" s="21" t="str">
        <v/>
      </c>
      <c r="M59" s="19">
        <v>202601</v>
      </c>
      <c r="N59" s="21" t="str">
        <v/>
      </c>
      <c r="O59" s="19">
        <v>202601</v>
      </c>
      <c r="P59" s="21" t="str">
        <v/>
      </c>
    </row>
    <row r="60" ht="20" customHeight="1" spans="1:16">
      <c r="A60" s="22">
        <v>476</v>
      </c>
      <c r="B60" s="22" t="str">
        <v/>
      </c>
      <c r="C60" s="23">
        <v>46063</v>
      </c>
      <c r="D60" s="24" t="str">
        <v>建行个人</v>
      </c>
      <c r="E60" s="24" t="str">
        <v>效期</v>
      </c>
      <c r="F60" s="24" t="str">
        <v>1月效期</v>
      </c>
      <c r="G60" s="5">
        <v>18.4</v>
      </c>
      <c r="H60" s="5" t="str">
        <v/>
      </c>
      <c r="I60" s="5">
        <v>385305.81</v>
      </c>
      <c r="J60" s="24" t="str">
        <v>博东分店（69店）</v>
      </c>
      <c r="K60" s="24" t="str">
        <v/>
      </c>
      <c r="L60" s="24" t="str">
        <v/>
      </c>
      <c r="M60" s="22">
        <v>202601</v>
      </c>
      <c r="N60" s="24" t="str">
        <v/>
      </c>
      <c r="O60" s="22">
        <v>202601</v>
      </c>
      <c r="P60" s="24" t="str">
        <v/>
      </c>
    </row>
    <row r="61" ht="20" customHeight="1" spans="1:16">
      <c r="A61" s="19">
        <v>477</v>
      </c>
      <c r="B61" s="19" t="str">
        <v/>
      </c>
      <c r="C61" s="20">
        <v>46063</v>
      </c>
      <c r="D61" s="21" t="str">
        <v>建行个人</v>
      </c>
      <c r="E61" s="21" t="str">
        <v>乐捐</v>
      </c>
      <c r="F61" s="21" t="str">
        <v>郭之伦二区重点单品负激励</v>
      </c>
      <c r="G61" s="8">
        <v>625</v>
      </c>
      <c r="H61" s="8" t="str">
        <v/>
      </c>
      <c r="I61" s="8">
        <v>385930.81</v>
      </c>
      <c r="J61" s="21" t="str">
        <v>公司</v>
      </c>
      <c r="K61" s="21" t="str">
        <v/>
      </c>
      <c r="L61" s="21" t="str">
        <v/>
      </c>
      <c r="M61" s="19">
        <v>202601</v>
      </c>
      <c r="N61" s="21" t="str">
        <v/>
      </c>
      <c r="O61" s="19">
        <v>202602</v>
      </c>
      <c r="P61" s="21" t="str">
        <v/>
      </c>
    </row>
    <row r="62" ht="20" customHeight="1" spans="1:16">
      <c r="A62" s="22">
        <v>478</v>
      </c>
      <c r="B62" s="22" t="str">
        <v/>
      </c>
      <c r="C62" s="23">
        <v>46062</v>
      </c>
      <c r="D62" s="24" t="str">
        <v>建行个人</v>
      </c>
      <c r="E62" s="24" t="str">
        <v>业务员转账</v>
      </c>
      <c r="F62" s="24" t="str">
        <v>怀川</v>
      </c>
      <c r="G62" s="5">
        <v>223.2</v>
      </c>
      <c r="H62" s="5" t="str">
        <v/>
      </c>
      <c r="I62" s="5">
        <v>386154.01</v>
      </c>
      <c r="J62" s="24" t="str">
        <v/>
      </c>
      <c r="K62" s="24" t="str">
        <v/>
      </c>
      <c r="L62" s="24" t="str">
        <v/>
      </c>
      <c r="M62" s="22">
        <v>202602</v>
      </c>
      <c r="N62" s="24" t="str">
        <v>怀川</v>
      </c>
      <c r="O62" s="22">
        <v>202602</v>
      </c>
      <c r="P62" s="24" t="str">
        <v/>
      </c>
    </row>
    <row r="63" ht="20" customHeight="1" spans="1:16">
      <c r="A63" s="19">
        <v>492</v>
      </c>
      <c r="B63" s="19" t="str">
        <v/>
      </c>
      <c r="C63" s="20">
        <v>46064</v>
      </c>
      <c r="D63" s="21" t="str">
        <v>建行个人</v>
      </c>
      <c r="E63" s="21" t="str">
        <v>员工还款</v>
      </c>
      <c r="F63" s="21" t="str">
        <v>付报销配送中心锁芯张少兴1月维修录像机张少兴</v>
      </c>
      <c r="G63" s="8">
        <v>20569.26</v>
      </c>
      <c r="H63" s="8" t="str">
        <v/>
      </c>
      <c r="I63" s="8">
        <v>347740.55</v>
      </c>
      <c r="J63" s="21" t="str">
        <v/>
      </c>
      <c r="K63" s="21" t="str">
        <v/>
      </c>
      <c r="L63" s="21" t="str">
        <v/>
      </c>
      <c r="M63" s="19">
        <v>202601</v>
      </c>
      <c r="N63" s="21" t="str">
        <v/>
      </c>
      <c r="O63" s="19" t="str">
        <v/>
      </c>
      <c r="P63" s="21" t="str">
        <v>张少兴</v>
      </c>
    </row>
    <row r="64" ht="20" customHeight="1" spans="1:16">
      <c r="A64" s="22">
        <v>494</v>
      </c>
      <c r="B64" s="22" t="str">
        <v/>
      </c>
      <c r="C64" s="23">
        <v>46064</v>
      </c>
      <c r="D64" s="24" t="str">
        <v>建行个人</v>
      </c>
      <c r="E64" s="24" t="str">
        <v>业务员转账</v>
      </c>
      <c r="F64" s="24" t="str">
        <v>长新康柏萃</v>
      </c>
      <c r="G64" s="5">
        <v>28</v>
      </c>
      <c r="H64" s="5" t="str">
        <v/>
      </c>
      <c r="I64" s="5">
        <v>346620.55</v>
      </c>
      <c r="J64" s="24" t="str">
        <v/>
      </c>
      <c r="K64" s="24" t="str">
        <v/>
      </c>
      <c r="L64" s="24" t="str">
        <v/>
      </c>
      <c r="M64" s="22">
        <v>202602</v>
      </c>
      <c r="N64" s="24" t="str">
        <v>长新康柏萃</v>
      </c>
      <c r="O64" s="22">
        <v>202602</v>
      </c>
      <c r="P64" s="24" t="str">
        <v/>
      </c>
    </row>
    <row r="65" ht="20" customHeight="1" spans="1:16">
      <c r="A65" s="19">
        <v>496</v>
      </c>
      <c r="B65" s="19" t="str">
        <v/>
      </c>
      <c r="C65" s="20">
        <v>46064</v>
      </c>
      <c r="D65" s="21" t="str">
        <v>建行个人</v>
      </c>
      <c r="E65" s="21" t="str">
        <v>业务员转账</v>
      </c>
      <c r="F65" s="21" t="str">
        <v>军峰</v>
      </c>
      <c r="G65" s="8">
        <v>51</v>
      </c>
      <c r="H65" s="8" t="str">
        <v/>
      </c>
      <c r="I65" s="8">
        <v>346753.75</v>
      </c>
      <c r="J65" s="21" t="str">
        <v/>
      </c>
      <c r="K65" s="21" t="str">
        <v/>
      </c>
      <c r="L65" s="21" t="str">
        <v/>
      </c>
      <c r="M65" s="19">
        <v>202602</v>
      </c>
      <c r="N65" s="21" t="str">
        <v>军峰</v>
      </c>
      <c r="O65" s="19">
        <v>202602</v>
      </c>
      <c r="P65" s="21" t="str">
        <v/>
      </c>
    </row>
    <row r="66" ht="20" customHeight="1" spans="1:16">
      <c r="A66" s="22">
        <v>497</v>
      </c>
      <c r="B66" s="22" t="str">
        <v/>
      </c>
      <c r="C66" s="23">
        <v>46064</v>
      </c>
      <c r="D66" s="24" t="str">
        <v>建行个人</v>
      </c>
      <c r="E66" s="24" t="str">
        <v>业务员转账</v>
      </c>
      <c r="F66" s="24" t="str">
        <v>建霞促销费</v>
      </c>
      <c r="G66" s="5">
        <v>12</v>
      </c>
      <c r="H66" s="5" t="str">
        <v/>
      </c>
      <c r="I66" s="5">
        <v>346765.75</v>
      </c>
      <c r="J66" s="24" t="str">
        <v/>
      </c>
      <c r="K66" s="24" t="str">
        <v/>
      </c>
      <c r="L66" s="24" t="str">
        <v/>
      </c>
      <c r="M66" s="22">
        <v>202602</v>
      </c>
      <c r="N66" s="24" t="str">
        <v>建霞促销费</v>
      </c>
      <c r="O66" s="22">
        <v>202602</v>
      </c>
      <c r="P66" s="24" t="str">
        <v/>
      </c>
    </row>
    <row r="67" ht="20" customHeight="1" spans="1:16">
      <c r="A67" s="19">
        <v>498</v>
      </c>
      <c r="B67" s="19" t="str">
        <v/>
      </c>
      <c r="C67" s="20">
        <v>46064</v>
      </c>
      <c r="D67" s="21" t="str">
        <v>建行个人</v>
      </c>
      <c r="E67" s="21" t="str">
        <v>业务员转账</v>
      </c>
      <c r="F67" s="21" t="str">
        <v>怀川</v>
      </c>
      <c r="G67" s="8">
        <v>66</v>
      </c>
      <c r="H67" s="8" t="str">
        <v/>
      </c>
      <c r="I67" s="8">
        <v>346831.75</v>
      </c>
      <c r="J67" s="21" t="str">
        <v/>
      </c>
      <c r="K67" s="21" t="str">
        <v/>
      </c>
      <c r="L67" s="21" t="str">
        <v/>
      </c>
      <c r="M67" s="19">
        <v>202602</v>
      </c>
      <c r="N67" s="21" t="str">
        <v>怀川</v>
      </c>
      <c r="O67" s="19">
        <v>202602</v>
      </c>
      <c r="P67" s="21" t="str">
        <v/>
      </c>
    </row>
    <row r="68" ht="20" customHeight="1" spans="1:16">
      <c r="A68" s="22">
        <v>499</v>
      </c>
      <c r="B68" s="22" t="str">
        <v/>
      </c>
      <c r="C68" s="23">
        <v>46064</v>
      </c>
      <c r="D68" s="24" t="str">
        <v>建行个人</v>
      </c>
      <c r="E68" s="24" t="str">
        <v>业务员转账</v>
      </c>
      <c r="F68" s="24" t="str">
        <v>喜平</v>
      </c>
      <c r="G68" s="5">
        <v>270</v>
      </c>
      <c r="H68" s="5" t="str">
        <v/>
      </c>
      <c r="I68" s="5">
        <v>347101.75</v>
      </c>
      <c r="J68" s="24" t="str">
        <v/>
      </c>
      <c r="K68" s="24" t="str">
        <v/>
      </c>
      <c r="L68" s="24" t="str">
        <v/>
      </c>
      <c r="M68" s="22">
        <v>202602</v>
      </c>
      <c r="N68" s="24" t="str">
        <v>喜平</v>
      </c>
      <c r="O68" s="22">
        <v>202602</v>
      </c>
      <c r="P68" s="24" t="str">
        <v/>
      </c>
    </row>
    <row r="69" ht="20" customHeight="1" spans="1:16">
      <c r="A69" s="19">
        <v>500</v>
      </c>
      <c r="B69" s="19" t="str">
        <v/>
      </c>
      <c r="C69" s="20">
        <v>46065</v>
      </c>
      <c r="D69" s="21" t="str">
        <v>建行个人</v>
      </c>
      <c r="E69" s="21" t="str">
        <v>业务员转账</v>
      </c>
      <c r="F69" s="21" t="str">
        <v>晓明</v>
      </c>
      <c r="G69" s="8">
        <v>26</v>
      </c>
      <c r="H69" s="8" t="str">
        <v/>
      </c>
      <c r="I69" s="8">
        <v>347127.75</v>
      </c>
      <c r="J69" s="21" t="str">
        <v/>
      </c>
      <c r="K69" s="21" t="str">
        <v/>
      </c>
      <c r="L69" s="21" t="str">
        <v/>
      </c>
      <c r="M69" s="19">
        <v>202602</v>
      </c>
      <c r="N69" s="21" t="str">
        <v>晓明</v>
      </c>
      <c r="O69" s="19">
        <v>202602</v>
      </c>
      <c r="P69" s="21" t="str">
        <v/>
      </c>
    </row>
    <row r="70" ht="20" customHeight="1" spans="1:16">
      <c r="A70" s="22">
        <v>510</v>
      </c>
      <c r="B70" s="22" t="str">
        <v/>
      </c>
      <c r="C70" s="23">
        <v>46065</v>
      </c>
      <c r="D70" s="24" t="str">
        <v>建行个人</v>
      </c>
      <c r="E70" s="24" t="str">
        <v>内部转款</v>
      </c>
      <c r="F70" s="24" t="str">
        <v>邮政个人转入建行个人</v>
      </c>
      <c r="G70" s="5">
        <v>250000</v>
      </c>
      <c r="H70" s="5" t="str">
        <v/>
      </c>
      <c r="I70" s="5">
        <v>497132.95</v>
      </c>
      <c r="J70" s="24" t="str">
        <v/>
      </c>
      <c r="K70" s="24" t="str">
        <v/>
      </c>
      <c r="L70" s="24" t="str">
        <v/>
      </c>
      <c r="M70" s="22">
        <v>202602</v>
      </c>
      <c r="N70" s="24" t="str">
        <v/>
      </c>
      <c r="O70" s="22">
        <v>202602</v>
      </c>
      <c r="P70" s="24" t="str">
        <v/>
      </c>
    </row>
    <row r="71" ht="20" customHeight="1" spans="1:16">
      <c r="A71" s="19">
        <v>511</v>
      </c>
      <c r="B71" s="19" t="str">
        <v/>
      </c>
      <c r="C71" s="20">
        <v>46065</v>
      </c>
      <c r="D71" s="21" t="str">
        <v>建行个人</v>
      </c>
      <c r="E71" s="21" t="str">
        <v>业务员转账</v>
      </c>
      <c r="F71" s="21" t="str">
        <v>孝军吴郎中系列1月份返利</v>
      </c>
      <c r="G71" s="8">
        <v>100</v>
      </c>
      <c r="H71" s="8" t="str">
        <v/>
      </c>
      <c r="I71" s="8">
        <v>497232.95</v>
      </c>
      <c r="J71" s="21" t="str">
        <v/>
      </c>
      <c r="K71" s="21" t="str">
        <v/>
      </c>
      <c r="L71" s="21" t="str">
        <v/>
      </c>
      <c r="M71" s="19">
        <v>202602</v>
      </c>
      <c r="N71" s="21" t="str">
        <v>孝军吴郎中系列1月份返利</v>
      </c>
      <c r="O71" s="19">
        <v>202602</v>
      </c>
      <c r="P71" s="21" t="str">
        <v/>
      </c>
    </row>
    <row r="72" ht="20" customHeight="1" spans="1:16">
      <c r="A72" s="22">
        <v>512</v>
      </c>
      <c r="B72" s="22" t="str">
        <v/>
      </c>
      <c r="C72" s="23">
        <v>46065</v>
      </c>
      <c r="D72" s="24" t="str">
        <v>建行个人</v>
      </c>
      <c r="E72" s="24" t="str">
        <v>业务员转账</v>
      </c>
      <c r="F72" s="24" t="str">
        <v>义明</v>
      </c>
      <c r="G72" s="5">
        <v>402</v>
      </c>
      <c r="H72" s="5" t="str">
        <v/>
      </c>
      <c r="I72" s="5">
        <v>497634.95</v>
      </c>
      <c r="J72" s="24" t="str">
        <v/>
      </c>
      <c r="K72" s="24" t="str">
        <v/>
      </c>
      <c r="L72" s="24" t="str">
        <v/>
      </c>
      <c r="M72" s="22">
        <v>202602</v>
      </c>
      <c r="N72" s="24" t="str">
        <v>义明</v>
      </c>
      <c r="O72" s="22">
        <v>202602</v>
      </c>
      <c r="P72" s="24" t="str">
        <v/>
      </c>
    </row>
    <row r="73" ht="20" customHeight="1" spans="1:16">
      <c r="A73" s="19">
        <v>513</v>
      </c>
      <c r="B73" s="19" t="str">
        <v/>
      </c>
      <c r="C73" s="20">
        <v>46065</v>
      </c>
      <c r="D73" s="21" t="str">
        <v>建行个人</v>
      </c>
      <c r="E73" s="21" t="str">
        <v>业务员转账</v>
      </c>
      <c r="F73" s="21" t="str">
        <v>少飞力哥店员带金</v>
      </c>
      <c r="G73" s="8">
        <v>27</v>
      </c>
      <c r="H73" s="8" t="str">
        <v/>
      </c>
      <c r="I73" s="8">
        <v>497661.95</v>
      </c>
      <c r="J73" s="21" t="str">
        <v/>
      </c>
      <c r="K73" s="21" t="str">
        <v/>
      </c>
      <c r="L73" s="21" t="str">
        <v/>
      </c>
      <c r="M73" s="19">
        <v>202602</v>
      </c>
      <c r="N73" s="21" t="str">
        <v>少飞力哥店员带金</v>
      </c>
      <c r="O73" s="19">
        <v>202602</v>
      </c>
      <c r="P73" s="21" t="str">
        <v/>
      </c>
    </row>
    <row r="74" ht="20" customHeight="1" spans="1:16">
      <c r="A74" s="22">
        <v>514</v>
      </c>
      <c r="B74" s="22" t="str">
        <v/>
      </c>
      <c r="C74" s="23">
        <v>46065</v>
      </c>
      <c r="D74" s="24" t="str">
        <v>建行个人</v>
      </c>
      <c r="E74" s="24" t="str">
        <v>业务员转账</v>
      </c>
      <c r="F74" s="24" t="str">
        <v>少鹏益气挂金</v>
      </c>
      <c r="G74" s="5">
        <v>64</v>
      </c>
      <c r="H74" s="5" t="str">
        <v/>
      </c>
      <c r="I74" s="5">
        <v>497725.95</v>
      </c>
      <c r="J74" s="24" t="str">
        <v/>
      </c>
      <c r="K74" s="24" t="str">
        <v/>
      </c>
      <c r="L74" s="24" t="str">
        <v/>
      </c>
      <c r="M74" s="22">
        <v>202602</v>
      </c>
      <c r="N74" s="24" t="str">
        <v>少鹏益气挂金</v>
      </c>
      <c r="O74" s="22">
        <v>202602</v>
      </c>
      <c r="P74" s="24" t="str">
        <v/>
      </c>
    </row>
    <row r="75" ht="20" customHeight="1" spans="1:16">
      <c r="A75" s="19">
        <v>621</v>
      </c>
      <c r="B75" s="19" t="str">
        <v/>
      </c>
      <c r="C75" s="20">
        <v>46066</v>
      </c>
      <c r="D75" s="21" t="str">
        <v>建行个人</v>
      </c>
      <c r="E75" s="21" t="str">
        <v>业务员转账</v>
      </c>
      <c r="F75" s="21" t="str">
        <v>猛猛冰王</v>
      </c>
      <c r="G75" s="8">
        <v>96</v>
      </c>
      <c r="H75" s="8" t="str">
        <v/>
      </c>
      <c r="I75" s="8">
        <v>188800.770000001</v>
      </c>
      <c r="J75" s="21" t="str">
        <v/>
      </c>
      <c r="K75" s="21" t="str">
        <v/>
      </c>
      <c r="L75" s="21" t="str">
        <v/>
      </c>
      <c r="M75" s="19">
        <v>202602</v>
      </c>
      <c r="N75" s="21" t="str">
        <v>猛猛冰王</v>
      </c>
      <c r="O75" s="19">
        <v>202602</v>
      </c>
      <c r="P75" s="21" t="str">
        <v/>
      </c>
    </row>
    <row r="76" ht="20" customHeight="1" spans="1:16">
      <c r="A76" s="22">
        <v>676</v>
      </c>
      <c r="B76" s="22" t="str">
        <v/>
      </c>
      <c r="C76" s="23">
        <v>46028</v>
      </c>
      <c r="D76" s="24" t="str">
        <v>信用社个人</v>
      </c>
      <c r="E76" s="24" t="str">
        <v>押金</v>
      </c>
      <c r="F76" s="24" t="str">
        <v>魏净汝元旦活动对赌金</v>
      </c>
      <c r="G76" s="5">
        <v>1500</v>
      </c>
      <c r="H76" s="5" t="str">
        <v/>
      </c>
      <c r="I76" s="5">
        <v>322407.06</v>
      </c>
      <c r="J76" s="24" t="str">
        <v>公司</v>
      </c>
      <c r="K76" s="24" t="str">
        <v/>
      </c>
      <c r="L76" s="24" t="str">
        <v/>
      </c>
      <c r="M76" s="22">
        <v>202601</v>
      </c>
      <c r="N76" s="24" t="str">
        <v/>
      </c>
      <c r="O76" s="22">
        <v>202601</v>
      </c>
      <c r="P76" s="24" t="str">
        <v/>
      </c>
    </row>
    <row r="77" ht="20" customHeight="1" spans="1:16">
      <c r="A77" s="19">
        <v>724</v>
      </c>
      <c r="B77" s="19" t="str">
        <v/>
      </c>
      <c r="C77" s="20">
        <v>46048</v>
      </c>
      <c r="D77" s="21" t="str">
        <v>信用社个人</v>
      </c>
      <c r="E77" s="21" t="str">
        <v>业务员转账</v>
      </c>
      <c r="F77" s="21" t="str">
        <v>孟灵枝</v>
      </c>
      <c r="G77" s="8">
        <v>1728</v>
      </c>
      <c r="H77" s="8" t="str">
        <v/>
      </c>
      <c r="I77" s="8">
        <v>116951</v>
      </c>
      <c r="J77" s="21" t="str">
        <v/>
      </c>
      <c r="K77" s="21" t="str">
        <v/>
      </c>
      <c r="L77" s="21" t="str">
        <v/>
      </c>
      <c r="M77" s="19">
        <v>202601</v>
      </c>
      <c r="N77" s="21" t="str">
        <v>孟灵枝</v>
      </c>
      <c r="O77" s="19">
        <v>202601</v>
      </c>
      <c r="P77" s="21" t="str">
        <v/>
      </c>
    </row>
    <row r="78" ht="20" customHeight="1" spans="1:16">
      <c r="A78" s="22">
        <v>739</v>
      </c>
      <c r="B78" s="22" t="str">
        <v/>
      </c>
      <c r="C78" s="23">
        <v>46057</v>
      </c>
      <c r="D78" s="24" t="str">
        <v>信用社个人</v>
      </c>
      <c r="E78" s="24" t="str">
        <v>乐捐</v>
      </c>
      <c r="F78" s="24" t="str">
        <v>魏净汝乐捐</v>
      </c>
      <c r="G78" s="5">
        <v>40</v>
      </c>
      <c r="H78" s="5" t="str">
        <v/>
      </c>
      <c r="I78" s="5">
        <v>175840.52</v>
      </c>
      <c r="J78" s="24" t="str">
        <v>公司</v>
      </c>
      <c r="K78" s="24" t="str">
        <v/>
      </c>
      <c r="L78" s="24" t="str">
        <v/>
      </c>
      <c r="M78" s="22">
        <v>202602</v>
      </c>
      <c r="N78" s="24" t="str">
        <v/>
      </c>
      <c r="O78" s="22">
        <v>202602</v>
      </c>
      <c r="P78" s="24" t="str">
        <v/>
      </c>
    </row>
    <row r="79" ht="20" customHeight="1" spans="1:16">
      <c r="A79" s="19">
        <v>755</v>
      </c>
      <c r="B79" s="19" t="str">
        <v/>
      </c>
      <c r="C79" s="20">
        <v>46063</v>
      </c>
      <c r="D79" s="21" t="str">
        <v>信用社个人</v>
      </c>
      <c r="E79" s="21" t="str">
        <v>乐捐</v>
      </c>
      <c r="F79" s="21" t="str">
        <v>魏净汝1月负激励</v>
      </c>
      <c r="G79" s="8">
        <v>530</v>
      </c>
      <c r="H79" s="8" t="str">
        <v/>
      </c>
      <c r="I79" s="8">
        <v>63931.4899999999</v>
      </c>
      <c r="J79" s="21" t="str">
        <v>公司</v>
      </c>
      <c r="K79" s="21" t="str">
        <v/>
      </c>
      <c r="L79" s="21" t="str">
        <v/>
      </c>
      <c r="M79" s="19">
        <v>202601</v>
      </c>
      <c r="N79" s="21" t="str">
        <v/>
      </c>
      <c r="O79" s="19">
        <v>202602</v>
      </c>
      <c r="P79" s="21" t="str">
        <v/>
      </c>
    </row>
    <row r="80" ht="20" customHeight="1" spans="1:16">
      <c r="A80" s="22">
        <v>783</v>
      </c>
      <c r="B80" s="22" t="str">
        <v/>
      </c>
      <c r="C80" s="23">
        <v>46034</v>
      </c>
      <c r="D80" s="24" t="str">
        <v>沧州个人</v>
      </c>
      <c r="E80" s="24" t="str">
        <v>办公费</v>
      </c>
      <c r="F80" s="24" t="str">
        <v>测试</v>
      </c>
      <c r="G80" s="5">
        <v>1</v>
      </c>
      <c r="H80" s="5" t="str">
        <v/>
      </c>
      <c r="I80" s="5">
        <v>16.62</v>
      </c>
      <c r="J80" s="24" t="str">
        <v>公司</v>
      </c>
      <c r="K80" s="24" t="str">
        <v/>
      </c>
      <c r="L80" s="24" t="str">
        <v/>
      </c>
      <c r="M80" s="22">
        <v>202601</v>
      </c>
      <c r="N80" s="24" t="str">
        <v/>
      </c>
      <c r="O80" s="22">
        <v>202601</v>
      </c>
      <c r="P80" s="24" t="str">
        <v/>
      </c>
    </row>
    <row r="81" ht="20" customHeight="1" spans="1:16">
      <c r="A81" s="19">
        <v>784</v>
      </c>
      <c r="B81" s="19" t="str">
        <v/>
      </c>
      <c r="C81" s="20">
        <v>46035</v>
      </c>
      <c r="D81" s="21" t="str">
        <v>沧州个人</v>
      </c>
      <c r="E81" s="21" t="str">
        <v>办公费</v>
      </c>
      <c r="F81" s="21" t="str">
        <v>测试</v>
      </c>
      <c r="G81" s="8">
        <v>0.01</v>
      </c>
      <c r="H81" s="8" t="str">
        <v/>
      </c>
      <c r="I81" s="8">
        <v>16.63</v>
      </c>
      <c r="J81" s="21" t="str">
        <v>公司</v>
      </c>
      <c r="K81" s="21" t="str">
        <v/>
      </c>
      <c r="L81" s="21" t="str">
        <v/>
      </c>
      <c r="M81" s="19">
        <v>202601</v>
      </c>
      <c r="N81" s="21" t="str">
        <v/>
      </c>
      <c r="O81" s="19">
        <v>202601</v>
      </c>
      <c r="P81" s="21" t="str">
        <v/>
      </c>
    </row>
    <row r="82" ht="20" customHeight="1" spans="1:16">
      <c r="A82" s="22">
        <v>785</v>
      </c>
      <c r="B82" s="22" t="str">
        <v/>
      </c>
      <c r="C82" s="23">
        <v>46035</v>
      </c>
      <c r="D82" s="24" t="str">
        <v>沧州个人</v>
      </c>
      <c r="E82" s="24" t="str">
        <v>办公费</v>
      </c>
      <c r="F82" s="24" t="str">
        <v>国燕岭转入</v>
      </c>
      <c r="G82" s="5">
        <v>50</v>
      </c>
      <c r="H82" s="5" t="str">
        <v/>
      </c>
      <c r="I82" s="5">
        <v>66.63</v>
      </c>
      <c r="J82" s="24" t="str">
        <v/>
      </c>
      <c r="K82" s="24" t="str">
        <v/>
      </c>
      <c r="L82" s="24" t="str">
        <v/>
      </c>
      <c r="M82" s="22">
        <v>202601</v>
      </c>
      <c r="N82" s="24" t="str">
        <v/>
      </c>
      <c r="O82" s="22">
        <v>202601</v>
      </c>
      <c r="P82" s="24" t="str">
        <v/>
      </c>
    </row>
    <row r="83" ht="20" customHeight="1" spans="1:16">
      <c r="A83" s="19">
        <v>809</v>
      </c>
      <c r="B83" s="19" t="str">
        <v/>
      </c>
      <c r="C83" s="20">
        <v>46027</v>
      </c>
      <c r="D83" s="21" t="str">
        <v>建行公户</v>
      </c>
      <c r="E83" s="21" t="str">
        <v>手续费</v>
      </c>
      <c r="F83" s="21" t="str">
        <v>退网银服务费</v>
      </c>
      <c r="G83" s="8">
        <v>450</v>
      </c>
      <c r="H83" s="8" t="str">
        <v/>
      </c>
      <c r="I83" s="8">
        <v>97144.27</v>
      </c>
      <c r="J83" s="21" t="str">
        <v>公司</v>
      </c>
      <c r="K83" s="21" t="str">
        <v/>
      </c>
      <c r="L83" s="21" t="str">
        <v/>
      </c>
      <c r="M83" s="19">
        <v>202601</v>
      </c>
      <c r="N83" s="21" t="str">
        <v/>
      </c>
      <c r="O83" s="19">
        <v>202601</v>
      </c>
      <c r="P83" s="21" t="str">
        <v/>
      </c>
    </row>
    <row r="84" ht="20" customHeight="1" spans="1:16">
      <c r="A84" s="22">
        <v>810</v>
      </c>
      <c r="B84" s="22" t="str">
        <v/>
      </c>
      <c r="C84" s="23">
        <v>46029</v>
      </c>
      <c r="D84" s="24" t="str">
        <v>建行公户</v>
      </c>
      <c r="E84" s="24" t="str">
        <v>内部转款</v>
      </c>
      <c r="F84" s="24" t="str">
        <v>农发行转入建行公户</v>
      </c>
      <c r="G84" s="5">
        <v>100000</v>
      </c>
      <c r="H84" s="5" t="str">
        <v/>
      </c>
      <c r="I84" s="5">
        <v>197144.27</v>
      </c>
      <c r="J84" s="24" t="str">
        <v>内部转款</v>
      </c>
      <c r="K84" s="24" t="str">
        <v/>
      </c>
      <c r="L84" s="24" t="str">
        <v/>
      </c>
      <c r="M84" s="22">
        <v>202601</v>
      </c>
      <c r="N84" s="24" t="str">
        <v/>
      </c>
      <c r="O84" s="22">
        <v>202601</v>
      </c>
      <c r="P84" s="24" t="str">
        <v/>
      </c>
    </row>
    <row r="85" ht="20" customHeight="1" spans="1:16">
      <c r="A85" s="19">
        <v>811</v>
      </c>
      <c r="B85" s="19" t="str">
        <v/>
      </c>
      <c r="C85" s="20">
        <v>46034</v>
      </c>
      <c r="D85" s="21" t="str">
        <v>建行公户</v>
      </c>
      <c r="E85" s="21" t="str">
        <v>业务员转账</v>
      </c>
      <c r="F85" s="21" t="str">
        <v>浙江仟源海力生制药有限公司</v>
      </c>
      <c r="G85" s="8">
        <v>1000</v>
      </c>
      <c r="H85" s="8" t="str">
        <v/>
      </c>
      <c r="I85" s="8">
        <v>198144.27</v>
      </c>
      <c r="J85" s="21" t="str">
        <v/>
      </c>
      <c r="K85" s="21" t="str">
        <v/>
      </c>
      <c r="L85" s="21" t="str">
        <v/>
      </c>
      <c r="M85" s="19">
        <v>202601</v>
      </c>
      <c r="N85" s="21" t="str">
        <v>浙江仟源海力生制药有限公司</v>
      </c>
      <c r="O85" s="19">
        <v>202601</v>
      </c>
      <c r="P85" s="21" t="str">
        <v/>
      </c>
    </row>
    <row r="86" ht="20" customHeight="1" spans="1:16">
      <c r="A86" s="22">
        <v>816</v>
      </c>
      <c r="B86" s="22" t="str">
        <v/>
      </c>
      <c r="C86" s="23">
        <v>46038</v>
      </c>
      <c r="D86" s="24" t="str">
        <v>建行公户</v>
      </c>
      <c r="E86" s="24" t="str">
        <v>业务员转账</v>
      </c>
      <c r="F86" s="24" t="str">
        <v>江西江中医药贸易有限责任公司</v>
      </c>
      <c r="G86" s="5">
        <v>1100</v>
      </c>
      <c r="H86" s="5" t="str">
        <v/>
      </c>
      <c r="I86" s="5">
        <v>406934.3</v>
      </c>
      <c r="J86" s="24" t="str">
        <v/>
      </c>
      <c r="K86" s="24" t="str">
        <v/>
      </c>
      <c r="L86" s="24" t="str">
        <v/>
      </c>
      <c r="M86" s="22">
        <v>202601</v>
      </c>
      <c r="N86" s="24" t="str">
        <v>江西江中医药贸易有限责任公司</v>
      </c>
      <c r="O86" s="22">
        <v>202601</v>
      </c>
      <c r="P86" s="24" t="str">
        <v/>
      </c>
    </row>
    <row r="87" ht="20" customHeight="1" spans="1:16">
      <c r="A87" s="19">
        <v>817</v>
      </c>
      <c r="B87" s="19" t="str">
        <v/>
      </c>
      <c r="C87" s="20">
        <v>46038</v>
      </c>
      <c r="D87" s="21" t="str">
        <v>建行公户</v>
      </c>
      <c r="E87" s="21" t="str">
        <v>业务员转账</v>
      </c>
      <c r="F87" s="21" t="str">
        <v>江西江中医药贸易有限责任公司</v>
      </c>
      <c r="G87" s="8">
        <v>3000</v>
      </c>
      <c r="H87" s="8" t="str">
        <v/>
      </c>
      <c r="I87" s="8">
        <v>409934.3</v>
      </c>
      <c r="J87" s="21" t="str">
        <v/>
      </c>
      <c r="K87" s="21" t="str">
        <v/>
      </c>
      <c r="L87" s="21" t="str">
        <v/>
      </c>
      <c r="M87" s="19">
        <v>202512</v>
      </c>
      <c r="N87" s="21" t="str">
        <v>江西江中医药贸易有限责任公司</v>
      </c>
      <c r="O87" s="19">
        <v>202601</v>
      </c>
      <c r="P87" s="21" t="str">
        <v/>
      </c>
    </row>
    <row r="88" ht="20" customHeight="1" spans="1:16">
      <c r="A88" s="22">
        <v>818</v>
      </c>
      <c r="B88" s="22" t="str">
        <v/>
      </c>
      <c r="C88" s="23">
        <v>46038</v>
      </c>
      <c r="D88" s="24" t="str">
        <v>建行公户</v>
      </c>
      <c r="E88" s="24" t="str">
        <v>业务员转账</v>
      </c>
      <c r="F88" s="24" t="str">
        <v>江西江中医药贸易有限责任公司</v>
      </c>
      <c r="G88" s="5">
        <v>14287</v>
      </c>
      <c r="H88" s="5" t="str">
        <v/>
      </c>
      <c r="I88" s="5">
        <v>424221.3</v>
      </c>
      <c r="J88" s="24" t="str">
        <v/>
      </c>
      <c r="K88" s="24" t="str">
        <v/>
      </c>
      <c r="L88" s="24" t="str">
        <v/>
      </c>
      <c r="M88" s="22">
        <v>202601</v>
      </c>
      <c r="N88" s="24" t="str">
        <v>江西江中医药贸易有限责任公司</v>
      </c>
      <c r="O88" s="22">
        <v>202601</v>
      </c>
      <c r="P88" s="24" t="str">
        <v/>
      </c>
    </row>
    <row r="89" ht="20" customHeight="1" spans="1:16">
      <c r="A89" s="19">
        <v>819</v>
      </c>
      <c r="B89" s="19" t="str">
        <v/>
      </c>
      <c r="C89" s="20">
        <v>46038</v>
      </c>
      <c r="D89" s="21" t="str">
        <v>建行公户</v>
      </c>
      <c r="E89" s="21" t="str">
        <v>业务员转账</v>
      </c>
      <c r="F89" s="21" t="str">
        <v>江西江中医药贸易有限责任公司</v>
      </c>
      <c r="G89" s="8">
        <v>360</v>
      </c>
      <c r="H89" s="8" t="str">
        <v/>
      </c>
      <c r="I89" s="8">
        <v>424581.3</v>
      </c>
      <c r="J89" s="21" t="str">
        <v/>
      </c>
      <c r="K89" s="21" t="str">
        <v/>
      </c>
      <c r="L89" s="21" t="str">
        <v/>
      </c>
      <c r="M89" s="19">
        <v>202601</v>
      </c>
      <c r="N89" s="21" t="str">
        <v>江西江中医药贸易有限责任公司</v>
      </c>
      <c r="O89" s="19">
        <v>202601</v>
      </c>
      <c r="P89" s="21" t="str">
        <v/>
      </c>
    </row>
    <row r="90" ht="20" customHeight="1" spans="1:16">
      <c r="A90" s="22">
        <v>834</v>
      </c>
      <c r="B90" s="22" t="str">
        <v/>
      </c>
      <c r="C90" s="23">
        <v>46045</v>
      </c>
      <c r="D90" s="24" t="str">
        <v>建行公户</v>
      </c>
      <c r="E90" s="24" t="str">
        <v>业务员转账</v>
      </c>
      <c r="F90" s="24" t="str">
        <v>石药集团恩必普药业有限公司</v>
      </c>
      <c r="G90" s="5">
        <v>9495</v>
      </c>
      <c r="H90" s="5" t="str">
        <v/>
      </c>
      <c r="I90" s="5">
        <v>266850.3</v>
      </c>
      <c r="J90" s="24" t="str">
        <v/>
      </c>
      <c r="K90" s="24" t="str">
        <v/>
      </c>
      <c r="L90" s="24" t="str">
        <v/>
      </c>
      <c r="M90" s="22">
        <v>202601</v>
      </c>
      <c r="N90" s="24" t="str">
        <v>石药集团恩必普药业有限公司</v>
      </c>
      <c r="O90" s="22">
        <v>202601</v>
      </c>
      <c r="P90" s="24" t="str">
        <v/>
      </c>
    </row>
    <row r="91" ht="20" customHeight="1" spans="1:16">
      <c r="A91" s="19">
        <v>835</v>
      </c>
      <c r="B91" s="19" t="str">
        <v/>
      </c>
      <c r="C91" s="20">
        <v>46045</v>
      </c>
      <c r="D91" s="21" t="str">
        <v>建行公户</v>
      </c>
      <c r="E91" s="21" t="str">
        <v>业务员转账</v>
      </c>
      <c r="F91" s="21" t="str">
        <v>株洲千金药业股份有限公司</v>
      </c>
      <c r="G91" s="8">
        <v>80</v>
      </c>
      <c r="H91" s="8" t="str">
        <v/>
      </c>
      <c r="I91" s="8">
        <v>266930.3</v>
      </c>
      <c r="J91" s="21" t="str">
        <v/>
      </c>
      <c r="K91" s="21" t="str">
        <v/>
      </c>
      <c r="L91" s="21" t="str">
        <v/>
      </c>
      <c r="M91" s="19">
        <v>202601</v>
      </c>
      <c r="N91" s="21" t="str">
        <v>株洲千金药业股份有限公司</v>
      </c>
      <c r="O91" s="19">
        <v>202601</v>
      </c>
      <c r="P91" s="21" t="str">
        <v/>
      </c>
    </row>
    <row r="92" ht="20" customHeight="1" spans="1:16">
      <c r="A92" s="22">
        <v>836</v>
      </c>
      <c r="B92" s="22" t="str">
        <v/>
      </c>
      <c r="C92" s="23">
        <v>46045</v>
      </c>
      <c r="D92" s="24" t="str">
        <v>建行公户</v>
      </c>
      <c r="E92" s="24" t="str">
        <v>收款</v>
      </c>
      <c r="F92" s="24" t="str">
        <v>邢台家乐园天一商贸有限公司</v>
      </c>
      <c r="G92" s="5">
        <v>1936</v>
      </c>
      <c r="H92" s="5" t="str">
        <v/>
      </c>
      <c r="I92" s="5">
        <v>268866.3</v>
      </c>
      <c r="J92" s="24" t="str">
        <v>博天分店（17分店）</v>
      </c>
      <c r="K92" s="24" t="str">
        <v/>
      </c>
      <c r="L92" s="24" t="str">
        <v/>
      </c>
      <c r="M92" s="22">
        <v>202601</v>
      </c>
      <c r="N92" s="24" t="str">
        <v/>
      </c>
      <c r="O92" s="22">
        <v>202601</v>
      </c>
      <c r="P92" s="24" t="str">
        <v/>
      </c>
    </row>
    <row r="93" ht="20" customHeight="1" spans="1:16">
      <c r="A93" s="19">
        <v>837</v>
      </c>
      <c r="B93" s="19" t="str">
        <v/>
      </c>
      <c r="C93" s="20">
        <v>46048</v>
      </c>
      <c r="D93" s="21" t="str">
        <v>建行公户</v>
      </c>
      <c r="E93" s="21" t="str">
        <v>业务员转账</v>
      </c>
      <c r="F93" s="21" t="str">
        <v>江西江中医药贸易有限责任公司</v>
      </c>
      <c r="G93" s="8">
        <v>31458</v>
      </c>
      <c r="H93" s="8" t="str">
        <v/>
      </c>
      <c r="I93" s="8">
        <v>300324.3</v>
      </c>
      <c r="J93" s="21" t="str">
        <v/>
      </c>
      <c r="K93" s="21" t="str">
        <v/>
      </c>
      <c r="L93" s="21" t="str">
        <v/>
      </c>
      <c r="M93" s="19">
        <v>202601</v>
      </c>
      <c r="N93" s="21" t="str">
        <v>江西江中医药贸易有限责任公司</v>
      </c>
      <c r="O93" s="19">
        <v>202601</v>
      </c>
      <c r="P93" s="21" t="str">
        <v/>
      </c>
    </row>
    <row r="94" ht="20" customHeight="1" spans="1:16">
      <c r="A94" s="22">
        <v>838</v>
      </c>
      <c r="B94" s="22" t="str">
        <v/>
      </c>
      <c r="C94" s="23">
        <v>46048</v>
      </c>
      <c r="D94" s="24" t="str">
        <v>建行公户</v>
      </c>
      <c r="E94" s="24" t="str">
        <v>业务员转账</v>
      </c>
      <c r="F94" s="24" t="str">
        <v>江西康恩贝中药有限公司</v>
      </c>
      <c r="G94" s="5">
        <v>820</v>
      </c>
      <c r="H94" s="5" t="str">
        <v/>
      </c>
      <c r="I94" s="5">
        <v>301144.3</v>
      </c>
      <c r="J94" s="24" t="str">
        <v/>
      </c>
      <c r="K94" s="24" t="str">
        <v/>
      </c>
      <c r="L94" s="24" t="str">
        <v/>
      </c>
      <c r="M94" s="22">
        <v>202601</v>
      </c>
      <c r="N94" s="24" t="str">
        <v>江西康恩贝中药有限公司</v>
      </c>
      <c r="O94" s="22">
        <v>202601</v>
      </c>
      <c r="P94" s="24" t="str">
        <v/>
      </c>
    </row>
    <row r="95" ht="20" customHeight="1" spans="1:16">
      <c r="A95" s="19">
        <v>869</v>
      </c>
      <c r="B95" s="19" t="str">
        <v/>
      </c>
      <c r="C95" s="20">
        <v>46024</v>
      </c>
      <c r="D95" s="21" t="str">
        <v>现金</v>
      </c>
      <c r="E95" s="21" t="str">
        <v>乐捐</v>
      </c>
      <c r="F95" s="21" t="str">
        <v>12月22日康廷廷周会乐捐</v>
      </c>
      <c r="G95" s="8">
        <v>40</v>
      </c>
      <c r="H95" s="8" t="str">
        <v/>
      </c>
      <c r="I95" s="8">
        <v>2568.16</v>
      </c>
      <c r="J95" s="21" t="str">
        <v>公司</v>
      </c>
      <c r="K95" s="21" t="str">
        <v/>
      </c>
      <c r="L95" s="21" t="str">
        <v/>
      </c>
      <c r="M95" s="19">
        <v>202512</v>
      </c>
      <c r="N95" s="21" t="str">
        <v/>
      </c>
      <c r="O95" s="19">
        <v>202601</v>
      </c>
      <c r="P95" s="21" t="str">
        <v/>
      </c>
    </row>
    <row r="96" ht="20" customHeight="1" spans="1:16">
      <c r="A96" s="22">
        <v>870</v>
      </c>
      <c r="B96" s="22" t="str">
        <v/>
      </c>
      <c r="C96" s="23">
        <v>46024</v>
      </c>
      <c r="D96" s="24" t="str">
        <v>现金</v>
      </c>
      <c r="E96" s="24" t="str">
        <v>乐捐</v>
      </c>
      <c r="F96" s="24" t="str">
        <v>12-29潘红周会乐捐</v>
      </c>
      <c r="G96" s="5">
        <v>40</v>
      </c>
      <c r="H96" s="5" t="str">
        <v/>
      </c>
      <c r="I96" s="5">
        <v>2608.16</v>
      </c>
      <c r="J96" s="24" t="str">
        <v>公司</v>
      </c>
      <c r="K96" s="24" t="str">
        <v/>
      </c>
      <c r="L96" s="24" t="str">
        <v/>
      </c>
      <c r="M96" s="22">
        <v>202512</v>
      </c>
      <c r="N96" s="24" t="str">
        <v/>
      </c>
      <c r="O96" s="22">
        <v>202601</v>
      </c>
      <c r="P96" s="24" t="str">
        <v/>
      </c>
    </row>
    <row r="97" ht="20" customHeight="1" spans="1:16">
      <c r="A97" s="19">
        <v>872</v>
      </c>
      <c r="B97" s="19" t="str">
        <v/>
      </c>
      <c r="C97" s="20">
        <v>46028</v>
      </c>
      <c r="D97" s="21" t="str">
        <v>现金</v>
      </c>
      <c r="E97" s="21" t="str">
        <v>内部转账</v>
      </c>
      <c r="F97" s="21" t="str">
        <v>支取现金</v>
      </c>
      <c r="G97" s="8">
        <v>20000</v>
      </c>
      <c r="H97" s="8" t="str">
        <v/>
      </c>
      <c r="I97" s="8">
        <v>22565.86</v>
      </c>
      <c r="J97" s="21" t="str">
        <v/>
      </c>
      <c r="K97" s="21" t="str">
        <v/>
      </c>
      <c r="L97" s="21" t="str">
        <v/>
      </c>
      <c r="M97" s="19">
        <v>202601</v>
      </c>
      <c r="N97" s="21" t="str">
        <v/>
      </c>
      <c r="O97" s="19">
        <v>202601</v>
      </c>
      <c r="P97" s="21" t="str">
        <v/>
      </c>
    </row>
    <row r="98" ht="20" customHeight="1" spans="1:16">
      <c r="A98" s="22">
        <v>873</v>
      </c>
      <c r="B98" s="22" t="str">
        <v/>
      </c>
      <c r="C98" s="23">
        <v>46028</v>
      </c>
      <c r="D98" s="24" t="str">
        <v>现金</v>
      </c>
      <c r="E98" s="24" t="str">
        <v>内部转账</v>
      </c>
      <c r="F98" s="24" t="str">
        <v>支取现金</v>
      </c>
      <c r="G98" s="5">
        <v>12000</v>
      </c>
      <c r="H98" s="5" t="str">
        <v/>
      </c>
      <c r="I98" s="5">
        <v>34565.86</v>
      </c>
      <c r="J98" s="24" t="str">
        <v/>
      </c>
      <c r="K98" s="24" t="str">
        <v/>
      </c>
      <c r="L98" s="24" t="str">
        <v/>
      </c>
      <c r="M98" s="22">
        <v>202601</v>
      </c>
      <c r="N98" s="24" t="str">
        <v/>
      </c>
      <c r="O98" s="22">
        <v>202601</v>
      </c>
      <c r="P98" s="24" t="str">
        <v/>
      </c>
    </row>
    <row r="99" ht="20" customHeight="1" spans="1:16">
      <c r="A99" s="19">
        <v>880</v>
      </c>
      <c r="B99" s="19" t="str">
        <v/>
      </c>
      <c r="C99" s="20">
        <v>46034</v>
      </c>
      <c r="D99" s="21" t="str">
        <v>现金</v>
      </c>
      <c r="E99" s="21" t="str">
        <v/>
      </c>
      <c r="F99" s="21" t="str">
        <v>收树果5店电子血压袖带款</v>
      </c>
      <c r="G99" s="8">
        <v>10</v>
      </c>
      <c r="H99" s="8" t="str">
        <v/>
      </c>
      <c r="I99" s="8">
        <v>1648.86</v>
      </c>
      <c r="J99" s="21" t="str">
        <v/>
      </c>
      <c r="K99" s="21" t="str">
        <v/>
      </c>
      <c r="L99" s="21" t="str">
        <v/>
      </c>
      <c r="M99" s="19">
        <v>202601</v>
      </c>
      <c r="N99" s="21" t="str">
        <v/>
      </c>
      <c r="O99" s="19">
        <v>202601</v>
      </c>
      <c r="P99" s="21" t="str">
        <v/>
      </c>
    </row>
    <row r="100" ht="20" customHeight="1" spans="1:16">
      <c r="A100" s="22">
        <v>881</v>
      </c>
      <c r="B100" s="22" t="str">
        <v/>
      </c>
      <c r="C100" s="23">
        <v>46034</v>
      </c>
      <c r="D100" s="24" t="str">
        <v>现金</v>
      </c>
      <c r="E100" s="24" t="str">
        <v/>
      </c>
      <c r="F100" s="24" t="str">
        <v>收树果1店5店袖带充电器各1个</v>
      </c>
      <c r="G100" s="5">
        <v>28</v>
      </c>
      <c r="H100" s="5" t="str">
        <v/>
      </c>
      <c r="I100" s="5">
        <v>1676.86</v>
      </c>
      <c r="J100" s="24" t="str">
        <v/>
      </c>
      <c r="K100" s="24" t="str">
        <v/>
      </c>
      <c r="L100" s="24" t="str">
        <v/>
      </c>
      <c r="M100" s="22">
        <v>202601</v>
      </c>
      <c r="N100" s="24" t="str">
        <v/>
      </c>
      <c r="O100" s="22">
        <v>202601</v>
      </c>
      <c r="P100" s="24" t="str">
        <v/>
      </c>
    </row>
    <row r="101" ht="20" customHeight="1" spans="1:16">
      <c r="A101" s="19">
        <v>883</v>
      </c>
      <c r="B101" s="19" t="str">
        <v/>
      </c>
      <c r="C101" s="20">
        <v>46028</v>
      </c>
      <c r="D101" s="21" t="str">
        <v>现金</v>
      </c>
      <c r="E101" s="21" t="str">
        <v>内部转账</v>
      </c>
      <c r="F101" s="21" t="str">
        <v>支取现金</v>
      </c>
      <c r="G101" s="8">
        <v>8600</v>
      </c>
      <c r="H101" s="8" t="str">
        <v/>
      </c>
      <c r="I101" s="8">
        <v>10231.86</v>
      </c>
      <c r="J101" s="21" t="str">
        <v>公司</v>
      </c>
      <c r="K101" s="21" t="str">
        <v/>
      </c>
      <c r="L101" s="21" t="str">
        <v/>
      </c>
      <c r="M101" s="19">
        <v>202601</v>
      </c>
      <c r="N101" s="21" t="str">
        <v/>
      </c>
      <c r="O101" s="19">
        <v>202601</v>
      </c>
      <c r="P101" s="21" t="str">
        <v/>
      </c>
    </row>
    <row r="102" ht="20" customHeight="1" spans="1:16">
      <c r="A102" s="22">
        <v>886</v>
      </c>
      <c r="B102" s="22" t="str">
        <v/>
      </c>
      <c r="C102" s="23">
        <v>46031</v>
      </c>
      <c r="D102" s="24" t="str">
        <v>现金</v>
      </c>
      <c r="E102" s="24" t="str">
        <v>乐捐</v>
      </c>
      <c r="F102" s="24" t="str">
        <v>1-13培训乐捐3人*20景明慧</v>
      </c>
      <c r="G102" s="5">
        <v>60</v>
      </c>
      <c r="H102" s="5" t="str">
        <v/>
      </c>
      <c r="I102" s="5">
        <v>1691.86</v>
      </c>
      <c r="J102" s="24" t="str">
        <v>公司</v>
      </c>
      <c r="K102" s="24" t="str">
        <v/>
      </c>
      <c r="L102" s="24" t="str">
        <v/>
      </c>
      <c r="M102" s="22">
        <v>202601</v>
      </c>
      <c r="N102" s="24" t="str">
        <v/>
      </c>
      <c r="O102" s="22">
        <v>202601</v>
      </c>
      <c r="P102" s="24" t="str">
        <v/>
      </c>
    </row>
    <row r="103" ht="20" customHeight="1" spans="1:16">
      <c r="A103" s="19">
        <v>887</v>
      </c>
      <c r="B103" s="19" t="str">
        <v/>
      </c>
      <c r="C103" s="20">
        <v>46057</v>
      </c>
      <c r="D103" s="21" t="str">
        <v>现金</v>
      </c>
      <c r="E103" s="21" t="str">
        <v/>
      </c>
      <c r="F103" s="21" t="str">
        <v>支取现金</v>
      </c>
      <c r="G103" s="8">
        <v>3500</v>
      </c>
      <c r="H103" s="8" t="str">
        <v/>
      </c>
      <c r="I103" s="8">
        <v>5191.86</v>
      </c>
      <c r="J103" s="21" t="str">
        <v>配送</v>
      </c>
      <c r="K103" s="21" t="str">
        <v/>
      </c>
      <c r="L103" s="21" t="str">
        <v/>
      </c>
      <c r="M103" s="19">
        <v>202602</v>
      </c>
      <c r="N103" s="21" t="str">
        <v/>
      </c>
      <c r="O103" s="19">
        <v>202602</v>
      </c>
      <c r="P103" s="21" t="str">
        <v/>
      </c>
    </row>
    <row r="104" ht="20" customHeight="1" spans="1:16">
      <c r="A104" s="22">
        <v>889</v>
      </c>
      <c r="B104" s="22" t="str">
        <v/>
      </c>
      <c r="C104" s="23">
        <v>46063</v>
      </c>
      <c r="D104" s="24" t="str">
        <v>现金</v>
      </c>
      <c r="E104" s="24" t="str">
        <v/>
      </c>
      <c r="F104" s="24" t="str">
        <v>收树果交电子血压袖带款</v>
      </c>
      <c r="G104" s="5">
        <v>10</v>
      </c>
      <c r="H104" s="5" t="str">
        <v/>
      </c>
      <c r="I104" s="5">
        <v>1676.86</v>
      </c>
      <c r="J104" s="24" t="str">
        <v>配送</v>
      </c>
      <c r="K104" s="24" t="str">
        <v/>
      </c>
      <c r="L104" s="24" t="str">
        <v/>
      </c>
      <c r="M104" s="22">
        <v>202602</v>
      </c>
      <c r="N104" s="24" t="str">
        <v/>
      </c>
      <c r="O104" s="22">
        <v>202602</v>
      </c>
      <c r="P104" s="24" t="str">
        <v/>
      </c>
    </row>
    <row r="105" ht="20" customHeight="1" spans="1:16">
      <c r="A105" s="19">
        <v>890</v>
      </c>
      <c r="B105" s="19" t="str">
        <v/>
      </c>
      <c r="C105" s="20">
        <v>46063</v>
      </c>
      <c r="D105" s="21" t="str">
        <v>现金</v>
      </c>
      <c r="E105" s="21" t="str">
        <v>乐捐</v>
      </c>
      <c r="F105" s="21" t="str">
        <v>1月巡店库存不符乐捐卫志强</v>
      </c>
      <c r="G105" s="8">
        <v>10</v>
      </c>
      <c r="H105" s="8" t="str">
        <v/>
      </c>
      <c r="I105" s="8">
        <v>1686.86</v>
      </c>
      <c r="J105" s="21" t="str">
        <v>配送</v>
      </c>
      <c r="K105" s="21" t="str">
        <v/>
      </c>
      <c r="L105" s="21" t="str">
        <v/>
      </c>
      <c r="M105" s="19">
        <v>202602</v>
      </c>
      <c r="N105" s="21" t="str">
        <v/>
      </c>
      <c r="O105" s="19">
        <v>202602</v>
      </c>
      <c r="P105" s="21" t="str">
        <v/>
      </c>
    </row>
    <row r="106" ht="20" customHeight="1" spans="1:16">
      <c r="A106" s="22">
        <v>891</v>
      </c>
      <c r="B106" s="22" t="str">
        <v/>
      </c>
      <c r="C106" s="23">
        <v>46043</v>
      </c>
      <c r="D106" s="24" t="str">
        <v>现金</v>
      </c>
      <c r="E106" s="24" t="str">
        <v/>
      </c>
      <c r="F106" s="24" t="str">
        <v>购买57店袖带树果</v>
      </c>
      <c r="G106" s="5">
        <v>10</v>
      </c>
      <c r="H106" s="5" t="str">
        <v/>
      </c>
      <c r="I106" s="5">
        <v>1696.86</v>
      </c>
      <c r="J106" s="24" t="str">
        <v/>
      </c>
      <c r="K106" s="24" t="str">
        <v/>
      </c>
      <c r="L106" s="24" t="str">
        <v/>
      </c>
      <c r="M106" s="22">
        <v>202601</v>
      </c>
      <c r="N106" s="24" t="str">
        <v/>
      </c>
      <c r="O106" s="22">
        <v>202601</v>
      </c>
      <c r="P106" s="24" t="str">
        <v/>
      </c>
    </row>
    <row r="107" ht="20" customHeight="1" spans="1:16">
      <c r="A107" s="19">
        <v>893</v>
      </c>
      <c r="B107" s="19" t="str">
        <v/>
      </c>
      <c r="C107" s="20">
        <v>46034</v>
      </c>
      <c r="D107" s="21" t="str">
        <v>现金</v>
      </c>
      <c r="E107" s="21" t="str">
        <v/>
      </c>
      <c r="F107" s="21" t="str">
        <v>支取现金</v>
      </c>
      <c r="G107" s="8">
        <v>3000</v>
      </c>
      <c r="H107" s="8" t="str">
        <v/>
      </c>
      <c r="I107" s="8">
        <v>4691.86</v>
      </c>
      <c r="J107" s="21" t="str">
        <v>公司</v>
      </c>
      <c r="K107" s="21" t="str">
        <v/>
      </c>
      <c r="L107" s="21" t="str">
        <v/>
      </c>
      <c r="M107" s="19">
        <v>202512</v>
      </c>
      <c r="N107" s="21" t="str">
        <v/>
      </c>
      <c r="O107" s="19">
        <v>202601</v>
      </c>
      <c r="P107" s="21" t="str">
        <v/>
      </c>
    </row>
    <row r="108" ht="20" customHeight="1" spans="1:16">
      <c r="A108" s="22">
        <v>942</v>
      </c>
      <c r="B108" s="22" t="str">
        <v/>
      </c>
      <c r="C108" s="23" t="str">
        <v/>
      </c>
      <c r="D108" s="24" t="str">
        <v>货款直抵费用</v>
      </c>
      <c r="E108" s="24" t="str">
        <v>回款</v>
      </c>
      <c r="F108" s="24" t="str">
        <v>63店曹雪雪</v>
      </c>
      <c r="G108" s="5">
        <v>615.77</v>
      </c>
      <c r="H108" s="5" t="str">
        <v/>
      </c>
      <c r="I108" s="5" t="str">
        <v/>
      </c>
      <c r="J108" s="24" t="str">
        <v>博医分店（63分店）</v>
      </c>
      <c r="K108" s="24" t="str">
        <v/>
      </c>
      <c r="L108" s="24" t="str">
        <v/>
      </c>
      <c r="M108" s="22">
        <v>202604</v>
      </c>
      <c r="N108" s="24" t="str">
        <v/>
      </c>
      <c r="O108" s="22">
        <v>202604</v>
      </c>
      <c r="P108" s="24" t="str">
        <v/>
      </c>
    </row>
    <row r="109" ht="20" customHeight="1" spans="1:16">
      <c r="A109" s="19">
        <v>947</v>
      </c>
      <c r="B109" s="19" t="str">
        <v/>
      </c>
      <c r="C109" s="20" t="str">
        <v/>
      </c>
      <c r="D109" s="21" t="str">
        <v>货款直抵费用</v>
      </c>
      <c r="E109" s="21" t="str">
        <v>回款</v>
      </c>
      <c r="F109" s="21" t="str">
        <v>63店曹雪雪</v>
      </c>
      <c r="G109" s="8">
        <v>1098.07</v>
      </c>
      <c r="H109" s="8" t="str">
        <v/>
      </c>
      <c r="I109" s="8" t="str">
        <v/>
      </c>
      <c r="J109" s="21" t="str">
        <v>博医分店（63分店）</v>
      </c>
      <c r="K109" s="21" t="str">
        <v/>
      </c>
      <c r="L109" s="21" t="str">
        <v/>
      </c>
      <c r="M109" s="19">
        <v>202605</v>
      </c>
      <c r="N109" s="21" t="str">
        <v/>
      </c>
      <c r="O109" s="19">
        <v>202605</v>
      </c>
      <c r="P109" s="21" t="str">
        <v/>
      </c>
    </row>
    <row r="110" ht="20" customHeight="1" spans="1:16">
      <c r="A110" s="22">
        <v>951</v>
      </c>
      <c r="B110" s="22" t="str">
        <v/>
      </c>
      <c r="C110" s="23" t="str">
        <v/>
      </c>
      <c r="D110" s="24" t="str">
        <v>货款直抵费用</v>
      </c>
      <c r="E110" s="24" t="str">
        <v>回款</v>
      </c>
      <c r="F110" s="24" t="str">
        <v>63店曹雪雪</v>
      </c>
      <c r="G110" s="5">
        <v>1553.97</v>
      </c>
      <c r="H110" s="5" t="str">
        <v/>
      </c>
      <c r="I110" s="5" t="str">
        <v/>
      </c>
      <c r="J110" s="24" t="str">
        <v>博医分店（63分店）</v>
      </c>
      <c r="K110" s="24" t="str">
        <v/>
      </c>
      <c r="L110" s="24" t="str">
        <v/>
      </c>
      <c r="M110" s="22">
        <v>202606</v>
      </c>
      <c r="N110" s="24" t="str">
        <v/>
      </c>
      <c r="O110" s="22">
        <v>202606</v>
      </c>
      <c r="P110" s="24" t="str">
        <v/>
      </c>
    </row>
    <row r="111" ht="20" customHeight="1" spans="1:16">
      <c r="A111" s="19">
        <v>1144</v>
      </c>
      <c r="B111" s="19" t="str">
        <v/>
      </c>
      <c r="C111" s="20">
        <v>46082</v>
      </c>
      <c r="D111" s="21" t="str">
        <v>建行个人</v>
      </c>
      <c r="E111" s="21" t="str">
        <v/>
      </c>
      <c r="F111" s="21" t="str">
        <v>建霞促销费</v>
      </c>
      <c r="G111" s="8">
        <v>16</v>
      </c>
      <c r="H111" s="8" t="str">
        <v/>
      </c>
      <c r="I111" s="8">
        <v>128315.060000001</v>
      </c>
      <c r="J111" s="21" t="str">
        <v/>
      </c>
      <c r="K111" s="21" t="str">
        <v/>
      </c>
      <c r="L111" s="21" t="str">
        <v/>
      </c>
      <c r="M111" s="19">
        <v>202602</v>
      </c>
      <c r="N111" s="21" t="str">
        <v>建霞促销费</v>
      </c>
      <c r="O111" s="19">
        <v>202603</v>
      </c>
      <c r="P111" s="21" t="str">
        <v/>
      </c>
    </row>
    <row r="112" ht="20" customHeight="1" spans="1:16">
      <c r="A112" s="22">
        <v>1147</v>
      </c>
      <c r="B112" s="22" t="str">
        <v/>
      </c>
      <c r="C112" s="23">
        <v>46083</v>
      </c>
      <c r="D112" s="24" t="str">
        <v>建行个人</v>
      </c>
      <c r="E112" s="24" t="str">
        <v/>
      </c>
      <c r="F112" s="24" t="str">
        <v>长新康柏萃</v>
      </c>
      <c r="G112" s="5">
        <v>34</v>
      </c>
      <c r="H112" s="5" t="str">
        <v/>
      </c>
      <c r="I112" s="5">
        <v>129046.680000001</v>
      </c>
      <c r="J112" s="24" t="str">
        <v/>
      </c>
      <c r="K112" s="24" t="str">
        <v/>
      </c>
      <c r="L112" s="24" t="str">
        <v/>
      </c>
      <c r="M112" s="22">
        <v>202603</v>
      </c>
      <c r="N112" s="24" t="str">
        <v>长新康柏萃</v>
      </c>
      <c r="O112" s="22">
        <v>202603</v>
      </c>
      <c r="P112" s="24" t="str">
        <v/>
      </c>
    </row>
    <row r="113" ht="20" customHeight="1" spans="1:16">
      <c r="A113" s="19">
        <v>1148</v>
      </c>
      <c r="B113" s="19" t="str">
        <v/>
      </c>
      <c r="C113" s="20">
        <v>46083</v>
      </c>
      <c r="D113" s="21" t="str">
        <v>建行个人</v>
      </c>
      <c r="E113" s="21" t="str">
        <v/>
      </c>
      <c r="F113" s="21" t="str">
        <v>军峰</v>
      </c>
      <c r="G113" s="8">
        <v>35</v>
      </c>
      <c r="H113" s="8" t="str">
        <v/>
      </c>
      <c r="I113" s="8">
        <v>129081.680000001</v>
      </c>
      <c r="J113" s="21" t="str">
        <v/>
      </c>
      <c r="K113" s="21" t="str">
        <v/>
      </c>
      <c r="L113" s="21" t="str">
        <v/>
      </c>
      <c r="M113" s="19">
        <v>202603</v>
      </c>
      <c r="N113" s="21" t="str">
        <v>军峰</v>
      </c>
      <c r="O113" s="19">
        <v>202603</v>
      </c>
      <c r="P113" s="21" t="str">
        <v/>
      </c>
    </row>
    <row r="114" ht="20" customHeight="1" spans="1:16">
      <c r="A114" s="22">
        <v>1149</v>
      </c>
      <c r="B114" s="22" t="str">
        <v/>
      </c>
      <c r="C114" s="23">
        <v>46083</v>
      </c>
      <c r="D114" s="24" t="str">
        <v>建行个人</v>
      </c>
      <c r="E114" s="24" t="str">
        <v/>
      </c>
      <c r="F114" s="24" t="str">
        <v>少鹏益气养血口服液挂金</v>
      </c>
      <c r="G114" s="5">
        <v>58</v>
      </c>
      <c r="H114" s="5" t="str">
        <v/>
      </c>
      <c r="I114" s="5">
        <v>129139.680000001</v>
      </c>
      <c r="J114" s="24" t="str">
        <v/>
      </c>
      <c r="K114" s="24" t="str">
        <v/>
      </c>
      <c r="L114" s="24" t="str">
        <v/>
      </c>
      <c r="M114" s="22">
        <v>202603</v>
      </c>
      <c r="N114" s="24" t="str">
        <v>少鹏益气养血口服液挂金</v>
      </c>
      <c r="O114" s="22">
        <v>202603</v>
      </c>
      <c r="P114" s="24" t="str">
        <v/>
      </c>
    </row>
    <row r="115" ht="20" customHeight="1" spans="1:16">
      <c r="A115" s="19">
        <v>1150</v>
      </c>
      <c r="B115" s="19" t="str">
        <v/>
      </c>
      <c r="C115" s="20">
        <v>46083</v>
      </c>
      <c r="D115" s="21" t="str">
        <v>建行个人</v>
      </c>
      <c r="E115" s="21" t="str">
        <v/>
      </c>
      <c r="F115" s="21" t="str">
        <v>怀川</v>
      </c>
      <c r="G115" s="8">
        <v>82</v>
      </c>
      <c r="H115" s="8" t="str">
        <v/>
      </c>
      <c r="I115" s="8">
        <v>129221.680000001</v>
      </c>
      <c r="J115" s="21" t="str">
        <v/>
      </c>
      <c r="K115" s="21" t="str">
        <v/>
      </c>
      <c r="L115" s="21" t="str">
        <v/>
      </c>
      <c r="M115" s="19">
        <v>202603</v>
      </c>
      <c r="N115" s="21" t="str">
        <v>怀川</v>
      </c>
      <c r="O115" s="19">
        <v>202603</v>
      </c>
      <c r="P115" s="21" t="str">
        <v/>
      </c>
    </row>
    <row r="116" ht="20" customHeight="1" spans="1:16">
      <c r="A116" s="22">
        <v>1156</v>
      </c>
      <c r="B116" s="22" t="str">
        <v/>
      </c>
      <c r="C116" s="23">
        <v>46083</v>
      </c>
      <c r="D116" s="24" t="str">
        <v>建行个人</v>
      </c>
      <c r="E116" s="24" t="str">
        <v/>
      </c>
      <c r="F116" s="24" t="str">
        <v>喜平</v>
      </c>
      <c r="G116" s="5">
        <v>150</v>
      </c>
      <c r="H116" s="5" t="str">
        <v/>
      </c>
      <c r="I116" s="5">
        <v>137948.330000001</v>
      </c>
      <c r="J116" s="24" t="str">
        <v/>
      </c>
      <c r="K116" s="24" t="str">
        <v/>
      </c>
      <c r="L116" s="24" t="str">
        <v/>
      </c>
      <c r="M116" s="22">
        <v>202603</v>
      </c>
      <c r="N116" s="24" t="str">
        <v>喜平</v>
      </c>
      <c r="O116" s="22">
        <v>202603</v>
      </c>
      <c r="P116" s="24" t="str">
        <v/>
      </c>
    </row>
    <row r="117" ht="20" customHeight="1" spans="1:16">
      <c r="A117" s="19">
        <v>1163</v>
      </c>
      <c r="B117" s="19" t="str">
        <v/>
      </c>
      <c r="C117" s="20">
        <v>46086</v>
      </c>
      <c r="D117" s="21" t="str">
        <v>建行个人</v>
      </c>
      <c r="E117" s="21" t="str">
        <v/>
      </c>
      <c r="F117" s="21" t="str">
        <v>猛猛冰王</v>
      </c>
      <c r="G117" s="8">
        <v>95.7</v>
      </c>
      <c r="H117" s="8" t="str">
        <v/>
      </c>
      <c r="I117" s="8">
        <v>142407.550000001</v>
      </c>
      <c r="J117" s="21" t="str">
        <v/>
      </c>
      <c r="K117" s="21" t="str">
        <v/>
      </c>
      <c r="L117" s="21" t="str">
        <v/>
      </c>
      <c r="M117" s="19">
        <v>202603</v>
      </c>
      <c r="N117" s="21" t="str">
        <v>猛猛冰王</v>
      </c>
      <c r="O117" s="19">
        <v>202603</v>
      </c>
      <c r="P117" s="21" t="str">
        <v/>
      </c>
    </row>
    <row r="118" ht="20" customHeight="1" spans="1:16">
      <c r="A118" s="22">
        <v>1164</v>
      </c>
      <c r="B118" s="22" t="str">
        <v/>
      </c>
      <c r="C118" s="23">
        <v>46086</v>
      </c>
      <c r="D118" s="24" t="str">
        <v>建行个人</v>
      </c>
      <c r="E118" s="24" t="str">
        <v/>
      </c>
      <c r="F118" s="24" t="str">
        <v>孝军吴郎中系列2月份返利</v>
      </c>
      <c r="G118" s="5">
        <v>110</v>
      </c>
      <c r="H118" s="5" t="str">
        <v/>
      </c>
      <c r="I118" s="5">
        <v>142517.550000001</v>
      </c>
      <c r="J118" s="24" t="str">
        <v/>
      </c>
      <c r="K118" s="24" t="str">
        <v/>
      </c>
      <c r="L118" s="24" t="str">
        <v/>
      </c>
      <c r="M118" s="22">
        <v>202603</v>
      </c>
      <c r="N118" s="24" t="str">
        <v>孝军吴郎中系列2月份返利</v>
      </c>
      <c r="O118" s="22">
        <v>202603</v>
      </c>
      <c r="P118" s="24" t="str">
        <v/>
      </c>
    </row>
    <row r="119" ht="20" customHeight="1" spans="1:16">
      <c r="A119" s="19">
        <v>1167</v>
      </c>
      <c r="B119" s="19" t="str">
        <v/>
      </c>
      <c r="C119" s="20">
        <v>46086</v>
      </c>
      <c r="D119" s="21" t="str">
        <v>建行个人</v>
      </c>
      <c r="E119" s="21" t="str">
        <v/>
      </c>
      <c r="F119" s="21" t="str">
        <v>友凤</v>
      </c>
      <c r="G119" s="8">
        <v>180</v>
      </c>
      <c r="H119" s="8" t="str">
        <v/>
      </c>
      <c r="I119" s="8">
        <v>140362.150000001</v>
      </c>
      <c r="J119" s="21" t="str">
        <v/>
      </c>
      <c r="K119" s="21" t="str">
        <v/>
      </c>
      <c r="L119" s="21" t="str">
        <v/>
      </c>
      <c r="M119" s="19">
        <v>202603</v>
      </c>
      <c r="N119" s="21" t="str">
        <v>友凤</v>
      </c>
      <c r="O119" s="19">
        <v>202603</v>
      </c>
      <c r="P119" s="21" t="str">
        <v/>
      </c>
    </row>
    <row r="120" ht="20" customHeight="1" spans="1:16">
      <c r="A120" s="22">
        <v>1168</v>
      </c>
      <c r="B120" s="22" t="str">
        <v/>
      </c>
      <c r="C120" s="23">
        <v>46087</v>
      </c>
      <c r="D120" s="24" t="str">
        <v>建行个人</v>
      </c>
      <c r="E120" s="24" t="str">
        <v/>
      </c>
      <c r="F120" s="24" t="str">
        <v>军峰</v>
      </c>
      <c r="G120" s="5">
        <v>1774.8</v>
      </c>
      <c r="H120" s="5" t="str">
        <v/>
      </c>
      <c r="I120" s="5">
        <v>142136.950000001</v>
      </c>
      <c r="J120" s="24" t="str">
        <v/>
      </c>
      <c r="K120" s="24" t="str">
        <v/>
      </c>
      <c r="L120" s="24" t="str">
        <v/>
      </c>
      <c r="M120" s="22">
        <v>202603</v>
      </c>
      <c r="N120" s="24" t="str">
        <v>军峰</v>
      </c>
      <c r="O120" s="22">
        <v>202603</v>
      </c>
      <c r="P120" s="24" t="str">
        <v/>
      </c>
    </row>
    <row r="121" ht="20" customHeight="1" spans="1:16">
      <c r="A121" s="19">
        <v>1189</v>
      </c>
      <c r="B121" s="19" t="str">
        <v/>
      </c>
      <c r="C121" s="20">
        <v>46090</v>
      </c>
      <c r="D121" s="21" t="str">
        <v>建行个人</v>
      </c>
      <c r="E121" s="21" t="str">
        <v/>
      </c>
      <c r="F121" s="21" t="str">
        <v>义明</v>
      </c>
      <c r="G121" s="8">
        <v>254</v>
      </c>
      <c r="H121" s="8" t="str">
        <v/>
      </c>
      <c r="I121" s="8">
        <v>561184.490000001</v>
      </c>
      <c r="J121" s="21" t="str">
        <v/>
      </c>
      <c r="K121" s="21" t="str">
        <v/>
      </c>
      <c r="L121" s="21" t="str">
        <v/>
      </c>
      <c r="M121" s="19">
        <v>202603</v>
      </c>
      <c r="N121" s="21" t="str">
        <v>义明</v>
      </c>
      <c r="O121" s="19">
        <v>202603</v>
      </c>
      <c r="P121" s="21" t="str">
        <v/>
      </c>
    </row>
    <row r="122" ht="20" customHeight="1" spans="1:16">
      <c r="A122" s="22">
        <v>1190</v>
      </c>
      <c r="B122" s="22" t="str">
        <v/>
      </c>
      <c r="C122" s="23">
        <v>46090</v>
      </c>
      <c r="D122" s="24" t="str">
        <v>建行个人</v>
      </c>
      <c r="E122" s="24" t="str">
        <v/>
      </c>
      <c r="F122" s="24" t="str">
        <v>少飞力哥店员带金</v>
      </c>
      <c r="G122" s="5">
        <v>9</v>
      </c>
      <c r="H122" s="5" t="str">
        <v/>
      </c>
      <c r="I122" s="5">
        <v>561193.490000001</v>
      </c>
      <c r="J122" s="24" t="str">
        <v/>
      </c>
      <c r="K122" s="24" t="str">
        <v/>
      </c>
      <c r="L122" s="24" t="str">
        <v/>
      </c>
      <c r="M122" s="22">
        <v>202603</v>
      </c>
      <c r="N122" s="24" t="str">
        <v>少飞力哥店员带金</v>
      </c>
      <c r="O122" s="22">
        <v>202603</v>
      </c>
      <c r="P122" s="24" t="str">
        <v/>
      </c>
    </row>
    <row r="123" ht="20" customHeight="1" spans="1:16">
      <c r="A123" s="19">
        <v>1191</v>
      </c>
      <c r="B123" s="19" t="str">
        <v/>
      </c>
      <c r="C123" s="20">
        <v>46090</v>
      </c>
      <c r="D123" s="21" t="str">
        <v>建行个人</v>
      </c>
      <c r="E123" s="21" t="str">
        <v/>
      </c>
      <c r="F123" s="21" t="str">
        <v>晓明</v>
      </c>
      <c r="G123" s="8">
        <v>26</v>
      </c>
      <c r="H123" s="8" t="str">
        <v/>
      </c>
      <c r="I123" s="8">
        <v>561219.490000001</v>
      </c>
      <c r="J123" s="21" t="str">
        <v/>
      </c>
      <c r="K123" s="21" t="str">
        <v/>
      </c>
      <c r="L123" s="21" t="str">
        <v/>
      </c>
      <c r="M123" s="19">
        <v>202603</v>
      </c>
      <c r="N123" s="21" t="str">
        <v>晓明</v>
      </c>
      <c r="O123" s="19">
        <v>202603</v>
      </c>
      <c r="P123" s="21" t="str">
        <v/>
      </c>
    </row>
    <row r="124" ht="20" customHeight="1" spans="1:16">
      <c r="A124" s="22">
        <v>1193</v>
      </c>
      <c r="B124" s="22" t="str">
        <v/>
      </c>
      <c r="C124" s="23">
        <v>46091</v>
      </c>
      <c r="D124" s="24" t="str">
        <v>建行个人</v>
      </c>
      <c r="E124" s="24" t="str">
        <v/>
      </c>
      <c r="F124" s="24" t="str">
        <v>豪</v>
      </c>
      <c r="G124" s="5">
        <v>230</v>
      </c>
      <c r="H124" s="5" t="str">
        <v/>
      </c>
      <c r="I124" s="5">
        <v>558449.490000001</v>
      </c>
      <c r="J124" s="24" t="str">
        <v/>
      </c>
      <c r="K124" s="24" t="str">
        <v/>
      </c>
      <c r="L124" s="24" t="str">
        <v/>
      </c>
      <c r="M124" s="22">
        <v>202603</v>
      </c>
      <c r="N124" s="24" t="str">
        <v>豪</v>
      </c>
      <c r="O124" s="22">
        <v>202603</v>
      </c>
      <c r="P124" s="24" t="str">
        <v/>
      </c>
    </row>
    <row r="125" ht="20" customHeight="1" spans="1:16">
      <c r="A125" s="19">
        <v>1317</v>
      </c>
      <c r="B125" s="19" t="str">
        <v/>
      </c>
      <c r="C125" s="20">
        <v>46097</v>
      </c>
      <c r="D125" s="21" t="str">
        <v>建行个人</v>
      </c>
      <c r="E125" s="21" t="str">
        <v/>
      </c>
      <c r="F125" s="21" t="str">
        <v>磊药机购进芪防鼻通片10盒押金</v>
      </c>
      <c r="G125" s="8">
        <v>640.8</v>
      </c>
      <c r="H125" s="8" t="str">
        <v/>
      </c>
      <c r="I125" s="8">
        <v>317454.050000001</v>
      </c>
      <c r="J125" s="21" t="str">
        <v/>
      </c>
      <c r="K125" s="21" t="str">
        <v/>
      </c>
      <c r="L125" s="21" t="str">
        <v/>
      </c>
      <c r="M125" s="19">
        <v>202603</v>
      </c>
      <c r="N125" s="21" t="str">
        <v>磊药机购进芪防鼻通片10盒押金</v>
      </c>
      <c r="O125" s="19">
        <v>202603</v>
      </c>
      <c r="P125" s="21" t="str">
        <v/>
      </c>
    </row>
    <row r="126" ht="20" customHeight="1" spans="1:16">
      <c r="A126" s="22">
        <v>1318</v>
      </c>
      <c r="B126" s="22" t="str">
        <v/>
      </c>
      <c r="C126" s="23">
        <v>46097</v>
      </c>
      <c r="D126" s="24" t="str">
        <v>建行个人</v>
      </c>
      <c r="E126" s="24" t="str">
        <v/>
      </c>
      <c r="F126" s="24" t="str">
        <v>贾慧玲吸痰器退款</v>
      </c>
      <c r="G126" s="5">
        <v>440</v>
      </c>
      <c r="H126" s="5" t="str">
        <v/>
      </c>
      <c r="I126" s="5">
        <v>317894.050000001</v>
      </c>
      <c r="J126" s="24" t="str">
        <v>公司</v>
      </c>
      <c r="K126" s="24" t="str">
        <v/>
      </c>
      <c r="L126" s="24" t="str">
        <v/>
      </c>
      <c r="M126" s="22">
        <v>202603</v>
      </c>
      <c r="N126" s="24" t="str">
        <v>贾慧玲吸痰器退款</v>
      </c>
      <c r="O126" s="22">
        <v>202603</v>
      </c>
      <c r="P126" s="24" t="str">
        <v/>
      </c>
    </row>
    <row r="127" ht="20" customHeight="1" spans="1:16">
      <c r="A127" s="19">
        <v>1338</v>
      </c>
      <c r="B127" s="19" t="str">
        <v/>
      </c>
      <c r="C127" s="20">
        <v>46101</v>
      </c>
      <c r="D127" s="21" t="str">
        <v>建行个人</v>
      </c>
      <c r="E127" s="21" t="str">
        <v/>
      </c>
      <c r="F127" s="21" t="str">
        <v>豪</v>
      </c>
      <c r="G127" s="8">
        <v>23</v>
      </c>
      <c r="H127" s="8" t="str">
        <v/>
      </c>
      <c r="I127" s="8">
        <v>35402.2100000004</v>
      </c>
      <c r="J127" s="21" t="str">
        <v/>
      </c>
      <c r="K127" s="21" t="str">
        <v/>
      </c>
      <c r="L127" s="21" t="str">
        <v/>
      </c>
      <c r="M127" s="19">
        <v>202603</v>
      </c>
      <c r="N127" s="21" t="str">
        <v>豪</v>
      </c>
      <c r="O127" s="19">
        <v>202603</v>
      </c>
      <c r="P127" s="21" t="str">
        <v/>
      </c>
    </row>
    <row r="128" ht="20" customHeight="1" spans="1:16">
      <c r="A128" s="22">
        <v>1342</v>
      </c>
      <c r="B128" s="22" t="str">
        <v/>
      </c>
      <c r="C128" s="23">
        <v>46101</v>
      </c>
      <c r="D128" s="24" t="str">
        <v>建行个人</v>
      </c>
      <c r="E128" s="24" t="str">
        <v/>
      </c>
      <c r="F128" s="24" t="str">
        <v>信用社个人转入建行个人</v>
      </c>
      <c r="G128" s="5">
        <v>100000</v>
      </c>
      <c r="H128" s="5" t="str">
        <v/>
      </c>
      <c r="I128" s="5">
        <v>104336.47</v>
      </c>
      <c r="J128" s="24" t="str">
        <v/>
      </c>
      <c r="K128" s="24" t="str">
        <v/>
      </c>
      <c r="L128" s="24" t="str">
        <v/>
      </c>
      <c r="M128" s="22">
        <v>202603</v>
      </c>
      <c r="N128" s="24" t="str">
        <v/>
      </c>
      <c r="O128" s="22">
        <v>202603</v>
      </c>
      <c r="P128" s="24" t="str">
        <v/>
      </c>
    </row>
    <row r="129" ht="20" customHeight="1" spans="1:16">
      <c r="A129" s="19">
        <v>1374</v>
      </c>
      <c r="B129" s="19" t="str">
        <v/>
      </c>
      <c r="C129" s="20">
        <v>46105</v>
      </c>
      <c r="D129" s="21" t="str">
        <v>建行个人</v>
      </c>
      <c r="E129" s="21" t="str">
        <v/>
      </c>
      <c r="F129" s="21" t="str">
        <v>彦朝联邦制药</v>
      </c>
      <c r="G129" s="8">
        <v>450</v>
      </c>
      <c r="H129" s="8" t="str">
        <v/>
      </c>
      <c r="I129" s="8">
        <v>122493.320000001</v>
      </c>
      <c r="J129" s="21" t="str">
        <v/>
      </c>
      <c r="K129" s="21" t="str">
        <v/>
      </c>
      <c r="L129" s="21" t="str">
        <v/>
      </c>
      <c r="M129" s="19" t="str">
        <v/>
      </c>
      <c r="N129" s="21" t="str">
        <v>彦朝联邦制药</v>
      </c>
      <c r="O129" s="19">
        <v>202603</v>
      </c>
      <c r="P129" s="21" t="str">
        <v/>
      </c>
    </row>
    <row r="130" ht="20" customHeight="1" spans="1:16">
      <c r="A130" s="22">
        <v>1375</v>
      </c>
      <c r="B130" s="22" t="str">
        <v/>
      </c>
      <c r="C130" s="23">
        <v>46105</v>
      </c>
      <c r="D130" s="24" t="str">
        <v>建行个人</v>
      </c>
      <c r="E130" s="24" t="str">
        <v/>
      </c>
      <c r="F130" s="24" t="str">
        <v>丽平</v>
      </c>
      <c r="G130" s="5">
        <v>331.2</v>
      </c>
      <c r="H130" s="5" t="str">
        <v/>
      </c>
      <c r="I130" s="5">
        <v>122824.52</v>
      </c>
      <c r="J130" s="24" t="str">
        <v/>
      </c>
      <c r="K130" s="24" t="str">
        <v/>
      </c>
      <c r="L130" s="24" t="str">
        <v/>
      </c>
      <c r="M130" s="22" t="str">
        <v/>
      </c>
      <c r="N130" s="24" t="str">
        <v>丽平</v>
      </c>
      <c r="O130" s="22">
        <v>202603</v>
      </c>
      <c r="P130" s="24" t="str">
        <v/>
      </c>
    </row>
    <row r="131" ht="20" customHeight="1" spans="1:16">
      <c r="A131" s="19">
        <v>1396</v>
      </c>
      <c r="B131" s="19" t="str">
        <v/>
      </c>
      <c r="C131" s="20">
        <v>46105</v>
      </c>
      <c r="D131" s="21" t="str">
        <v>建行个人</v>
      </c>
      <c r="E131" s="21" t="str">
        <v/>
      </c>
      <c r="F131" s="21" t="str">
        <v>付饭费2000办公物料2000张少兴2月</v>
      </c>
      <c r="G131" s="8">
        <v>5268</v>
      </c>
      <c r="H131" s="8" t="str">
        <v/>
      </c>
      <c r="I131" s="8">
        <v>87927.6600000006</v>
      </c>
      <c r="J131" s="21" t="str">
        <v/>
      </c>
      <c r="K131" s="21" t="str">
        <v/>
      </c>
      <c r="L131" s="21" t="str">
        <v/>
      </c>
      <c r="M131" s="19">
        <v>202602</v>
      </c>
      <c r="N131" s="21" t="str">
        <v/>
      </c>
      <c r="O131" s="19">
        <v>202603</v>
      </c>
      <c r="P131" s="21" t="str">
        <v/>
      </c>
    </row>
    <row r="132" ht="20" customHeight="1" spans="1:16">
      <c r="A132" s="22">
        <v>1440</v>
      </c>
      <c r="B132" s="22" t="str">
        <v/>
      </c>
      <c r="C132" s="23">
        <v>46118</v>
      </c>
      <c r="D132" s="24" t="str">
        <v>建行个人</v>
      </c>
      <c r="E132" s="24" t="str">
        <v/>
      </c>
      <c r="F132" s="24" t="str">
        <v>付报销监控小票机价签条接灯箱饭费装亚克力1615.6装亚克力40宽带340加粉墨盒80扫把10饭费12+12路由器120办公物料5276.23买菜2243加油1000硒鼓140加粉35合计10958.83（借支8000李伟波2840实付118.83张少兴</v>
      </c>
      <c r="G132" s="5">
        <v>16958.83</v>
      </c>
      <c r="H132" s="5" t="str">
        <v/>
      </c>
      <c r="I132" s="5">
        <v>117043.620000001</v>
      </c>
      <c r="J132" s="24" t="str">
        <v/>
      </c>
      <c r="K132" s="24" t="str">
        <v/>
      </c>
      <c r="L132" s="24" t="str">
        <v/>
      </c>
      <c r="M132" s="22" t="str">
        <v/>
      </c>
      <c r="N132" s="24" t="str">
        <v/>
      </c>
      <c r="O132" s="22">
        <v>202604</v>
      </c>
      <c r="P132" s="24" t="str">
        <v/>
      </c>
    </row>
    <row r="133" ht="20" customHeight="1" spans="1:16">
      <c r="A133" s="19">
        <v>1492</v>
      </c>
      <c r="B133" s="19" t="str">
        <v/>
      </c>
      <c r="C133" s="20">
        <v>46120</v>
      </c>
      <c r="D133" s="21" t="str">
        <v>建行个人</v>
      </c>
      <c r="E133" s="21" t="str">
        <v/>
      </c>
      <c r="F133" s="21" t="str">
        <v>少飞近效期力哥</v>
      </c>
      <c r="G133" s="8">
        <v>150</v>
      </c>
      <c r="H133" s="8" t="str">
        <v/>
      </c>
      <c r="I133" s="8">
        <v>143597.060000001</v>
      </c>
      <c r="J133" s="21" t="str">
        <v/>
      </c>
      <c r="K133" s="21" t="str">
        <v/>
      </c>
      <c r="L133" s="21" t="str">
        <v/>
      </c>
      <c r="M133" s="19">
        <v>202604</v>
      </c>
      <c r="N133" s="21" t="str">
        <v>少飞近效期力哥</v>
      </c>
      <c r="O133" s="19">
        <v>202604</v>
      </c>
      <c r="P133" s="21" t="str">
        <v/>
      </c>
    </row>
    <row r="134" ht="20" customHeight="1" spans="1:16">
      <c r="A134" s="22">
        <v>1493</v>
      </c>
      <c r="B134" s="22" t="str">
        <v/>
      </c>
      <c r="C134" s="23">
        <v>46120</v>
      </c>
      <c r="D134" s="24" t="str">
        <v>建行个人</v>
      </c>
      <c r="E134" s="24" t="str">
        <v/>
      </c>
      <c r="F134" s="24" t="str">
        <v>宁博</v>
      </c>
      <c r="G134" s="5">
        <v>142.5</v>
      </c>
      <c r="H134" s="5" t="str">
        <v/>
      </c>
      <c r="I134" s="5">
        <v>143739.560000001</v>
      </c>
      <c r="J134" s="24" t="str">
        <v/>
      </c>
      <c r="K134" s="24" t="str">
        <v/>
      </c>
      <c r="L134" s="24" t="str">
        <v/>
      </c>
      <c r="M134" s="22">
        <v>202604</v>
      </c>
      <c r="N134" s="24" t="str">
        <v>宁博</v>
      </c>
      <c r="O134" s="22">
        <v>202604</v>
      </c>
      <c r="P134" s="24" t="str">
        <v/>
      </c>
    </row>
    <row r="135" ht="20" customHeight="1" spans="1:16">
      <c r="A135" s="19">
        <v>1632</v>
      </c>
      <c r="B135" s="19" t="str">
        <v/>
      </c>
      <c r="C135" s="20">
        <v>46128</v>
      </c>
      <c r="D135" s="21" t="str">
        <v>建行个人</v>
      </c>
      <c r="E135" s="21" t="str">
        <v>业务员转账</v>
      </c>
      <c r="F135" s="21" t="str">
        <v>波药机购进依伏卡塞 27.15*20盒押金543元。</v>
      </c>
      <c r="G135" s="8">
        <v>543</v>
      </c>
      <c r="H135" s="8" t="str">
        <v/>
      </c>
      <c r="I135" s="8">
        <v>328260.63</v>
      </c>
      <c r="J135" s="21" t="str">
        <v/>
      </c>
      <c r="K135" s="21" t="str">
        <v/>
      </c>
      <c r="L135" s="21" t="str">
        <v/>
      </c>
      <c r="M135" s="19">
        <v>202604</v>
      </c>
      <c r="N135" s="21" t="str">
        <v>波药机购进依伏卡塞 27.15*20盒押金543元。</v>
      </c>
      <c r="O135" s="19">
        <v>202604</v>
      </c>
      <c r="P135" s="21" t="str">
        <v/>
      </c>
    </row>
    <row r="136" ht="20" customHeight="1" spans="1:16">
      <c r="A136" s="22">
        <v>1633</v>
      </c>
      <c r="B136" s="22" t="str">
        <v/>
      </c>
      <c r="C136" s="23">
        <v>46128</v>
      </c>
      <c r="D136" s="24" t="str">
        <v>建行个人</v>
      </c>
      <c r="E136" s="24" t="str">
        <v>员工借支</v>
      </c>
      <c r="F136" s="24" t="str">
        <v>魏净汝</v>
      </c>
      <c r="G136" s="5">
        <v>5000</v>
      </c>
      <c r="H136" s="5" t="str">
        <v/>
      </c>
      <c r="I136" s="5">
        <v>333260.63</v>
      </c>
      <c r="J136" s="24" t="str">
        <v/>
      </c>
      <c r="K136" s="24" t="str">
        <v/>
      </c>
      <c r="L136" s="24" t="str">
        <v/>
      </c>
      <c r="M136" s="22">
        <v>202604</v>
      </c>
      <c r="N136" s="24" t="str">
        <v/>
      </c>
      <c r="O136" s="22">
        <v>202604</v>
      </c>
      <c r="P136" s="24" t="str">
        <v/>
      </c>
    </row>
    <row r="137" ht="20" customHeight="1" spans="1:16">
      <c r="A137" s="19">
        <v>1634</v>
      </c>
      <c r="B137" s="19" t="str">
        <v/>
      </c>
      <c r="C137" s="20">
        <v>46129</v>
      </c>
      <c r="D137" s="21" t="str">
        <v>建行个人</v>
      </c>
      <c r="E137" s="21" t="str">
        <v/>
      </c>
      <c r="F137" s="21" t="str">
        <v>亚新房租</v>
      </c>
      <c r="G137" s="8">
        <v>27777</v>
      </c>
      <c r="H137" s="8" t="str">
        <v/>
      </c>
      <c r="I137" s="8">
        <v>361037.63</v>
      </c>
      <c r="J137" s="21" t="str">
        <v>博山分店（68分店）</v>
      </c>
      <c r="K137" s="21" t="str">
        <v/>
      </c>
      <c r="L137" s="21" t="str">
        <v/>
      </c>
      <c r="M137" s="19">
        <v>202604</v>
      </c>
      <c r="N137" s="21" t="str">
        <v/>
      </c>
      <c r="O137" s="19">
        <v>202604</v>
      </c>
      <c r="P137" s="21" t="str">
        <v/>
      </c>
    </row>
    <row r="138" ht="20" customHeight="1" spans="1:16">
      <c r="A138" s="22">
        <v>1635</v>
      </c>
      <c r="B138" s="22" t="str">
        <v/>
      </c>
      <c r="C138" s="23">
        <v>46129</v>
      </c>
      <c r="D138" s="24" t="str">
        <v>建行个人</v>
      </c>
      <c r="E138" s="24" t="str">
        <v/>
      </c>
      <c r="F138" s="24" t="str">
        <v>亚新押金</v>
      </c>
      <c r="G138" s="5">
        <v>2000</v>
      </c>
      <c r="H138" s="5" t="str">
        <v/>
      </c>
      <c r="I138" s="5">
        <v>363037.63</v>
      </c>
      <c r="J138" s="24" t="str">
        <v>博山分店（68分店）</v>
      </c>
      <c r="K138" s="24" t="str">
        <v/>
      </c>
      <c r="L138" s="24" t="str">
        <v/>
      </c>
      <c r="M138" s="22">
        <v>202604</v>
      </c>
      <c r="N138" s="24" t="str">
        <v/>
      </c>
      <c r="O138" s="22">
        <v>202604</v>
      </c>
      <c r="P138" s="24" t="str">
        <v/>
      </c>
    </row>
    <row r="139" ht="20" customHeight="1" spans="1:16">
      <c r="A139" s="19">
        <v>1665</v>
      </c>
      <c r="B139" s="19" t="str">
        <v/>
      </c>
      <c r="C139" s="20">
        <v>46135</v>
      </c>
      <c r="D139" s="21" t="str">
        <v>建行个人</v>
      </c>
      <c r="E139" s="21" t="str">
        <v/>
      </c>
      <c r="F139" s="21" t="str">
        <v>鹏晓</v>
      </c>
      <c r="G139" s="8">
        <v>644</v>
      </c>
      <c r="H139" s="8" t="str">
        <v/>
      </c>
      <c r="I139" s="8">
        <v>201268.78</v>
      </c>
      <c r="J139" s="21" t="str">
        <v>公司</v>
      </c>
      <c r="K139" s="21" t="str">
        <v/>
      </c>
      <c r="L139" s="21" t="str">
        <v/>
      </c>
      <c r="M139" s="19">
        <v>202604</v>
      </c>
      <c r="N139" s="21" t="str">
        <v/>
      </c>
      <c r="O139" s="19">
        <v>202604</v>
      </c>
      <c r="P139" s="21" t="str">
        <v/>
      </c>
    </row>
    <row r="140" ht="20" customHeight="1" spans="1:16">
      <c r="A140" s="22">
        <v>1677</v>
      </c>
      <c r="B140" s="22" t="str">
        <v/>
      </c>
      <c r="C140" s="23">
        <v>46141</v>
      </c>
      <c r="D140" s="24" t="str">
        <v>建行个人</v>
      </c>
      <c r="E140" s="24" t="str">
        <v>业务员转账</v>
      </c>
      <c r="F140" s="24" t="str">
        <v>思倩退货</v>
      </c>
      <c r="G140" s="5">
        <v>51</v>
      </c>
      <c r="H140" s="5" t="str">
        <v/>
      </c>
      <c r="I140" s="5">
        <v>89185.1800000002</v>
      </c>
      <c r="J140" s="24" t="str">
        <v/>
      </c>
      <c r="K140" s="24" t="str">
        <v/>
      </c>
      <c r="L140" s="24" t="str">
        <v/>
      </c>
      <c r="M140" s="22">
        <v>202604</v>
      </c>
      <c r="N140" s="24" t="str">
        <v/>
      </c>
      <c r="O140" s="22">
        <v>202604</v>
      </c>
      <c r="P140" s="24" t="str">
        <v/>
      </c>
    </row>
    <row r="141" ht="20" customHeight="1" spans="1:16">
      <c r="A141" s="19">
        <v>1692</v>
      </c>
      <c r="B141" s="19" t="str">
        <v/>
      </c>
      <c r="C141" s="20">
        <v>46144</v>
      </c>
      <c r="D141" s="21" t="str">
        <v>建行个人</v>
      </c>
      <c r="E141" s="21" t="str">
        <v/>
      </c>
      <c r="F141" s="21" t="str">
        <v>养生壶</v>
      </c>
      <c r="G141" s="8">
        <v>88.16</v>
      </c>
      <c r="H141" s="8" t="str">
        <v/>
      </c>
      <c r="I141" s="8">
        <v>110644.84</v>
      </c>
      <c r="J141" s="21" t="str">
        <v/>
      </c>
      <c r="K141" s="21" t="str">
        <v/>
      </c>
      <c r="L141" s="21" t="str">
        <v/>
      </c>
      <c r="M141" s="19">
        <v>202604</v>
      </c>
      <c r="N141" s="21" t="str">
        <v/>
      </c>
      <c r="O141" s="19">
        <v>202605</v>
      </c>
      <c r="P141" s="21" t="str">
        <v/>
      </c>
    </row>
    <row r="142" ht="20" customHeight="1" spans="1:16">
      <c r="A142" s="22">
        <v>1704</v>
      </c>
      <c r="B142" s="22" t="str">
        <v/>
      </c>
      <c r="C142" s="23">
        <v>46142</v>
      </c>
      <c r="D142" s="24" t="str">
        <v>建行个人</v>
      </c>
      <c r="E142" s="24" t="str">
        <v/>
      </c>
      <c r="F142" s="24" t="str">
        <v>4月效期</v>
      </c>
      <c r="G142" s="5">
        <v>114.13</v>
      </c>
      <c r="H142" s="5" t="str">
        <v/>
      </c>
      <c r="I142" s="5">
        <v>126668.29</v>
      </c>
      <c r="J142" s="24" t="str">
        <v/>
      </c>
      <c r="K142" s="24" t="str">
        <v/>
      </c>
      <c r="L142" s="24" t="str">
        <v/>
      </c>
      <c r="M142" s="22">
        <v>202604</v>
      </c>
      <c r="N142" s="24" t="str">
        <v/>
      </c>
      <c r="O142" s="22">
        <v>202604</v>
      </c>
      <c r="P142" s="24" t="str">
        <v/>
      </c>
    </row>
    <row r="143" ht="20" customHeight="1" spans="1:16">
      <c r="A143" s="19">
        <v>1705</v>
      </c>
      <c r="B143" s="19" t="str">
        <v/>
      </c>
      <c r="C143" s="20">
        <v>46142</v>
      </c>
      <c r="D143" s="21" t="str">
        <v>建行个人</v>
      </c>
      <c r="E143" s="21" t="str">
        <v/>
      </c>
      <c r="F143" s="21" t="str">
        <v>4月效期</v>
      </c>
      <c r="G143" s="8">
        <v>51.4</v>
      </c>
      <c r="H143" s="8" t="str">
        <v/>
      </c>
      <c r="I143" s="8">
        <v>126719.69</v>
      </c>
      <c r="J143" s="21" t="str">
        <v/>
      </c>
      <c r="K143" s="21" t="str">
        <v/>
      </c>
      <c r="L143" s="21" t="str">
        <v/>
      </c>
      <c r="M143" s="19">
        <v>202604</v>
      </c>
      <c r="N143" s="21" t="str">
        <v/>
      </c>
      <c r="O143" s="19">
        <v>202604</v>
      </c>
      <c r="P143" s="21" t="str">
        <v/>
      </c>
    </row>
    <row r="144" ht="20" customHeight="1" spans="1:16">
      <c r="A144" s="22">
        <v>1706</v>
      </c>
      <c r="B144" s="22" t="str">
        <v/>
      </c>
      <c r="C144" s="23">
        <v>46142</v>
      </c>
      <c r="D144" s="24" t="str">
        <v>建行个人</v>
      </c>
      <c r="E144" s="24" t="str">
        <v/>
      </c>
      <c r="F144" s="24" t="str">
        <v>4月效期</v>
      </c>
      <c r="G144" s="5">
        <v>52.8</v>
      </c>
      <c r="H144" s="5" t="str">
        <v/>
      </c>
      <c r="I144" s="5">
        <v>126772.49</v>
      </c>
      <c r="J144" s="24" t="str">
        <v/>
      </c>
      <c r="K144" s="24" t="str">
        <v/>
      </c>
      <c r="L144" s="24" t="str">
        <v/>
      </c>
      <c r="M144" s="22">
        <v>202604</v>
      </c>
      <c r="N144" s="24" t="str">
        <v/>
      </c>
      <c r="O144" s="22">
        <v>202604</v>
      </c>
      <c r="P144" s="24" t="str">
        <v/>
      </c>
    </row>
    <row r="145" ht="20" customHeight="1" spans="1:16">
      <c r="A145" s="19">
        <v>1707</v>
      </c>
      <c r="B145" s="19" t="str">
        <v/>
      </c>
      <c r="C145" s="20">
        <v>46142</v>
      </c>
      <c r="D145" s="21" t="str">
        <v>建行个人</v>
      </c>
      <c r="E145" s="21" t="str">
        <v/>
      </c>
      <c r="F145" s="21" t="str">
        <v>4月效期</v>
      </c>
      <c r="G145" s="8">
        <v>55.5</v>
      </c>
      <c r="H145" s="8" t="str">
        <v/>
      </c>
      <c r="I145" s="8">
        <v>126827.99</v>
      </c>
      <c r="J145" s="21" t="str">
        <v/>
      </c>
      <c r="K145" s="21" t="str">
        <v/>
      </c>
      <c r="L145" s="21" t="str">
        <v/>
      </c>
      <c r="M145" s="19">
        <v>202604</v>
      </c>
      <c r="N145" s="21" t="str">
        <v/>
      </c>
      <c r="O145" s="19">
        <v>202604</v>
      </c>
      <c r="P145" s="21" t="str">
        <v/>
      </c>
    </row>
    <row r="146" ht="20" customHeight="1" spans="1:16">
      <c r="A146" s="22">
        <v>1708</v>
      </c>
      <c r="B146" s="22" t="str">
        <v/>
      </c>
      <c r="C146" s="23">
        <v>46142</v>
      </c>
      <c r="D146" s="24" t="str">
        <v>建行个人</v>
      </c>
      <c r="E146" s="24" t="str">
        <v/>
      </c>
      <c r="F146" s="24" t="str">
        <v>4月效期</v>
      </c>
      <c r="G146" s="5">
        <v>61.7</v>
      </c>
      <c r="H146" s="5" t="str">
        <v/>
      </c>
      <c r="I146" s="5">
        <v>126889.69</v>
      </c>
      <c r="J146" s="24" t="str">
        <v/>
      </c>
      <c r="K146" s="24" t="str">
        <v/>
      </c>
      <c r="L146" s="24" t="str">
        <v/>
      </c>
      <c r="M146" s="22">
        <v>202604</v>
      </c>
      <c r="N146" s="24" t="str">
        <v/>
      </c>
      <c r="O146" s="22">
        <v>202604</v>
      </c>
      <c r="P146" s="24" t="str">
        <v/>
      </c>
    </row>
    <row r="147" ht="20" customHeight="1" spans="1:16">
      <c r="A147" s="19">
        <v>1709</v>
      </c>
      <c r="B147" s="19" t="str">
        <v/>
      </c>
      <c r="C147" s="20">
        <v>46142</v>
      </c>
      <c r="D147" s="21" t="str">
        <v>建行个人</v>
      </c>
      <c r="E147" s="21" t="str">
        <v/>
      </c>
      <c r="F147" s="21" t="str">
        <v>4月效期</v>
      </c>
      <c r="G147" s="8">
        <v>406.45</v>
      </c>
      <c r="H147" s="8" t="str">
        <v/>
      </c>
      <c r="I147" s="8">
        <v>127296.14</v>
      </c>
      <c r="J147" s="21" t="str">
        <v/>
      </c>
      <c r="K147" s="21" t="str">
        <v/>
      </c>
      <c r="L147" s="21" t="str">
        <v/>
      </c>
      <c r="M147" s="19">
        <v>202604</v>
      </c>
      <c r="N147" s="21" t="str">
        <v/>
      </c>
      <c r="O147" s="19">
        <v>202604</v>
      </c>
      <c r="P147" s="21" t="str">
        <v/>
      </c>
    </row>
    <row r="148" ht="20" customHeight="1" spans="1:16">
      <c r="A148" s="22">
        <v>1710</v>
      </c>
      <c r="B148" s="22" t="str">
        <v/>
      </c>
      <c r="C148" s="23">
        <v>46142</v>
      </c>
      <c r="D148" s="24" t="str">
        <v>建行个人</v>
      </c>
      <c r="E148" s="24" t="str">
        <v/>
      </c>
      <c r="F148" s="24" t="str">
        <v>4月效期</v>
      </c>
      <c r="G148" s="5">
        <v>220.4</v>
      </c>
      <c r="H148" s="5" t="str">
        <v/>
      </c>
      <c r="I148" s="5">
        <v>127516.54</v>
      </c>
      <c r="J148" s="24" t="str">
        <v/>
      </c>
      <c r="K148" s="24" t="str">
        <v/>
      </c>
      <c r="L148" s="24" t="str">
        <v/>
      </c>
      <c r="M148" s="22">
        <v>202604</v>
      </c>
      <c r="N148" s="24" t="str">
        <v/>
      </c>
      <c r="O148" s="22">
        <v>202604</v>
      </c>
      <c r="P148" s="24" t="str">
        <v/>
      </c>
    </row>
    <row r="149" ht="20" customHeight="1" spans="1:16">
      <c r="A149" s="19">
        <v>1711</v>
      </c>
      <c r="B149" s="19" t="str">
        <v/>
      </c>
      <c r="C149" s="20">
        <v>46142</v>
      </c>
      <c r="D149" s="21" t="str">
        <v>建行个人</v>
      </c>
      <c r="E149" s="21" t="str">
        <v/>
      </c>
      <c r="F149" s="21" t="str">
        <v>4月效期</v>
      </c>
      <c r="G149" s="8">
        <v>55.6</v>
      </c>
      <c r="H149" s="8" t="str">
        <v/>
      </c>
      <c r="I149" s="8">
        <v>127572.14</v>
      </c>
      <c r="J149" s="21" t="str">
        <v/>
      </c>
      <c r="K149" s="21" t="str">
        <v/>
      </c>
      <c r="L149" s="21" t="str">
        <v/>
      </c>
      <c r="M149" s="19">
        <v>202604</v>
      </c>
      <c r="N149" s="21" t="str">
        <v/>
      </c>
      <c r="O149" s="19">
        <v>202604</v>
      </c>
      <c r="P149" s="21" t="str">
        <v/>
      </c>
    </row>
    <row r="150" ht="20" customHeight="1" spans="1:16">
      <c r="A150" s="22">
        <v>1712</v>
      </c>
      <c r="B150" s="22" t="str">
        <v/>
      </c>
      <c r="C150" s="23">
        <v>46142</v>
      </c>
      <c r="D150" s="24" t="str">
        <v>建行个人</v>
      </c>
      <c r="E150" s="24" t="str">
        <v/>
      </c>
      <c r="F150" s="24" t="str">
        <v>4月效期</v>
      </c>
      <c r="G150" s="5">
        <v>8.9</v>
      </c>
      <c r="H150" s="5" t="str">
        <v/>
      </c>
      <c r="I150" s="5">
        <v>127581.04</v>
      </c>
      <c r="J150" s="24" t="str">
        <v/>
      </c>
      <c r="K150" s="24" t="str">
        <v/>
      </c>
      <c r="L150" s="24" t="str">
        <v/>
      </c>
      <c r="M150" s="22">
        <v>202604</v>
      </c>
      <c r="N150" s="24" t="str">
        <v/>
      </c>
      <c r="O150" s="22">
        <v>202604</v>
      </c>
      <c r="P150" s="24" t="str">
        <v/>
      </c>
    </row>
    <row r="151" ht="20" customHeight="1" spans="1:16">
      <c r="A151" s="19">
        <v>1713</v>
      </c>
      <c r="B151" s="19" t="str">
        <v/>
      </c>
      <c r="C151" s="20">
        <v>46142</v>
      </c>
      <c r="D151" s="21" t="str">
        <v>建行个人</v>
      </c>
      <c r="E151" s="21" t="str">
        <v/>
      </c>
      <c r="F151" s="21" t="str">
        <v>4月效期</v>
      </c>
      <c r="G151" s="8">
        <v>18.7</v>
      </c>
      <c r="H151" s="8" t="str">
        <v/>
      </c>
      <c r="I151" s="8">
        <v>127599.74</v>
      </c>
      <c r="J151" s="21" t="str">
        <v/>
      </c>
      <c r="K151" s="21" t="str">
        <v/>
      </c>
      <c r="L151" s="21" t="str">
        <v/>
      </c>
      <c r="M151" s="19">
        <v>202604</v>
      </c>
      <c r="N151" s="21" t="str">
        <v/>
      </c>
      <c r="O151" s="19">
        <v>202604</v>
      </c>
      <c r="P151" s="21" t="str">
        <v/>
      </c>
    </row>
    <row r="152" ht="20" customHeight="1" spans="1:16">
      <c r="A152" s="22">
        <v>1714</v>
      </c>
      <c r="B152" s="22" t="str">
        <v/>
      </c>
      <c r="C152" s="23">
        <v>46142</v>
      </c>
      <c r="D152" s="24" t="str">
        <v>建行个人</v>
      </c>
      <c r="E152" s="24" t="str">
        <v/>
      </c>
      <c r="F152" s="24" t="str">
        <v>4月效期</v>
      </c>
      <c r="G152" s="5">
        <v>165.11</v>
      </c>
      <c r="H152" s="5" t="str">
        <v/>
      </c>
      <c r="I152" s="5">
        <v>127764.85</v>
      </c>
      <c r="J152" s="24" t="str">
        <v/>
      </c>
      <c r="K152" s="24" t="str">
        <v/>
      </c>
      <c r="L152" s="24" t="str">
        <v/>
      </c>
      <c r="M152" s="22">
        <v>202604</v>
      </c>
      <c r="N152" s="24" t="str">
        <v/>
      </c>
      <c r="O152" s="22">
        <v>202604</v>
      </c>
      <c r="P152" s="24" t="str">
        <v/>
      </c>
    </row>
    <row r="153" ht="20" customHeight="1" spans="1:16">
      <c r="A153" s="19">
        <v>1715</v>
      </c>
      <c r="B153" s="19" t="str">
        <v/>
      </c>
      <c r="C153" s="20">
        <v>46142</v>
      </c>
      <c r="D153" s="21" t="str">
        <v>建行个人</v>
      </c>
      <c r="E153" s="21" t="str">
        <v/>
      </c>
      <c r="F153" s="21" t="str">
        <v>4月效期</v>
      </c>
      <c r="G153" s="8">
        <v>39.2</v>
      </c>
      <c r="H153" s="8" t="str">
        <v/>
      </c>
      <c r="I153" s="8">
        <v>127804.05</v>
      </c>
      <c r="J153" s="21" t="str">
        <v/>
      </c>
      <c r="K153" s="21" t="str">
        <v/>
      </c>
      <c r="L153" s="21" t="str">
        <v/>
      </c>
      <c r="M153" s="19">
        <v>202604</v>
      </c>
      <c r="N153" s="21" t="str">
        <v/>
      </c>
      <c r="O153" s="19">
        <v>202604</v>
      </c>
      <c r="P153" s="21" t="str">
        <v/>
      </c>
    </row>
    <row r="154" ht="20" customHeight="1" spans="1:16">
      <c r="A154" s="22">
        <v>1716</v>
      </c>
      <c r="B154" s="22" t="str">
        <v/>
      </c>
      <c r="C154" s="23">
        <v>46142</v>
      </c>
      <c r="D154" s="24" t="str">
        <v>建行个人</v>
      </c>
      <c r="E154" s="24" t="str">
        <v/>
      </c>
      <c r="F154" s="24" t="str">
        <v>4月效期</v>
      </c>
      <c r="G154" s="5">
        <v>6.8</v>
      </c>
      <c r="H154" s="5" t="str">
        <v/>
      </c>
      <c r="I154" s="5">
        <v>127810.85</v>
      </c>
      <c r="J154" s="24" t="str">
        <v/>
      </c>
      <c r="K154" s="24" t="str">
        <v/>
      </c>
      <c r="L154" s="24" t="str">
        <v/>
      </c>
      <c r="M154" s="22">
        <v>202604</v>
      </c>
      <c r="N154" s="24" t="str">
        <v/>
      </c>
      <c r="O154" s="22">
        <v>202604</v>
      </c>
      <c r="P154" s="24" t="str">
        <v/>
      </c>
    </row>
    <row r="155" ht="20" customHeight="1" spans="1:16">
      <c r="A155" s="19">
        <v>1717</v>
      </c>
      <c r="B155" s="19" t="str">
        <v/>
      </c>
      <c r="C155" s="20">
        <v>46142</v>
      </c>
      <c r="D155" s="21" t="str">
        <v>建行个人</v>
      </c>
      <c r="E155" s="21" t="str">
        <v/>
      </c>
      <c r="F155" s="21" t="str">
        <v>4月效期</v>
      </c>
      <c r="G155" s="8">
        <v>35.1</v>
      </c>
      <c r="H155" s="8" t="str">
        <v/>
      </c>
      <c r="I155" s="8">
        <v>127845.95</v>
      </c>
      <c r="J155" s="21" t="str">
        <v/>
      </c>
      <c r="K155" s="21" t="str">
        <v/>
      </c>
      <c r="L155" s="21" t="str">
        <v/>
      </c>
      <c r="M155" s="19">
        <v>202604</v>
      </c>
      <c r="N155" s="21" t="str">
        <v/>
      </c>
      <c r="O155" s="19">
        <v>202604</v>
      </c>
      <c r="P155" s="21" t="str">
        <v/>
      </c>
    </row>
    <row r="156" ht="20" customHeight="1" spans="1:16">
      <c r="A156" s="22">
        <v>1718</v>
      </c>
      <c r="B156" s="22" t="str">
        <v/>
      </c>
      <c r="C156" s="23">
        <v>46142</v>
      </c>
      <c r="D156" s="24" t="str">
        <v>建行个人</v>
      </c>
      <c r="E156" s="24" t="str">
        <v/>
      </c>
      <c r="F156" s="24" t="str">
        <v>4月效期</v>
      </c>
      <c r="G156" s="5">
        <v>51.5</v>
      </c>
      <c r="H156" s="5" t="str">
        <v/>
      </c>
      <c r="I156" s="5">
        <v>127897.45</v>
      </c>
      <c r="J156" s="24" t="str">
        <v/>
      </c>
      <c r="K156" s="24" t="str">
        <v/>
      </c>
      <c r="L156" s="24" t="str">
        <v/>
      </c>
      <c r="M156" s="22">
        <v>202604</v>
      </c>
      <c r="N156" s="24" t="str">
        <v/>
      </c>
      <c r="O156" s="22">
        <v>202604</v>
      </c>
      <c r="P156" s="24" t="str">
        <v/>
      </c>
    </row>
    <row r="157" ht="20" customHeight="1" spans="1:16">
      <c r="A157" s="19">
        <v>1719</v>
      </c>
      <c r="B157" s="19" t="str">
        <v/>
      </c>
      <c r="C157" s="20">
        <v>46142</v>
      </c>
      <c r="D157" s="21" t="str">
        <v>建行个人</v>
      </c>
      <c r="E157" s="21" t="str">
        <v/>
      </c>
      <c r="F157" s="21" t="str">
        <v>4月效期</v>
      </c>
      <c r="G157" s="8">
        <v>98.72</v>
      </c>
      <c r="H157" s="8" t="str">
        <v/>
      </c>
      <c r="I157" s="8">
        <v>127996.17</v>
      </c>
      <c r="J157" s="21" t="str">
        <v/>
      </c>
      <c r="K157" s="21" t="str">
        <v/>
      </c>
      <c r="L157" s="21" t="str">
        <v/>
      </c>
      <c r="M157" s="19">
        <v>202604</v>
      </c>
      <c r="N157" s="21" t="str">
        <v/>
      </c>
      <c r="O157" s="19">
        <v>202604</v>
      </c>
      <c r="P157" s="21" t="str">
        <v/>
      </c>
    </row>
    <row r="158" ht="20" customHeight="1" spans="1:16">
      <c r="A158" s="22">
        <v>1720</v>
      </c>
      <c r="B158" s="22" t="str">
        <v/>
      </c>
      <c r="C158" s="23">
        <v>46142</v>
      </c>
      <c r="D158" s="24" t="str">
        <v>建行个人</v>
      </c>
      <c r="E158" s="24" t="str">
        <v/>
      </c>
      <c r="F158" s="24" t="str">
        <v>4月效期</v>
      </c>
      <c r="G158" s="5">
        <v>28.3</v>
      </c>
      <c r="H158" s="5" t="str">
        <v/>
      </c>
      <c r="I158" s="5">
        <v>128024.47</v>
      </c>
      <c r="J158" s="24" t="str">
        <v/>
      </c>
      <c r="K158" s="24" t="str">
        <v/>
      </c>
      <c r="L158" s="24" t="str">
        <v/>
      </c>
      <c r="M158" s="22">
        <v>202604</v>
      </c>
      <c r="N158" s="24" t="str">
        <v/>
      </c>
      <c r="O158" s="22">
        <v>202604</v>
      </c>
      <c r="P158" s="24" t="str">
        <v/>
      </c>
    </row>
    <row r="159" ht="20" customHeight="1" spans="1:16">
      <c r="A159" s="19">
        <v>1721</v>
      </c>
      <c r="B159" s="19" t="str">
        <v/>
      </c>
      <c r="C159" s="20">
        <v>46142</v>
      </c>
      <c r="D159" s="21" t="str">
        <v>建行个人</v>
      </c>
      <c r="E159" s="21" t="str">
        <v/>
      </c>
      <c r="F159" s="21" t="str">
        <v>4月效期</v>
      </c>
      <c r="G159" s="8">
        <v>24.5</v>
      </c>
      <c r="H159" s="8" t="str">
        <v/>
      </c>
      <c r="I159" s="8">
        <v>128048.97</v>
      </c>
      <c r="J159" s="21" t="str">
        <v/>
      </c>
      <c r="K159" s="21" t="str">
        <v/>
      </c>
      <c r="L159" s="21" t="str">
        <v/>
      </c>
      <c r="M159" s="19">
        <v>202604</v>
      </c>
      <c r="N159" s="21" t="str">
        <v/>
      </c>
      <c r="O159" s="19">
        <v>202604</v>
      </c>
      <c r="P159" s="21" t="str">
        <v/>
      </c>
    </row>
    <row r="160" ht="20" customHeight="1" spans="1:16">
      <c r="A160" s="22">
        <v>1722</v>
      </c>
      <c r="B160" s="22" t="str">
        <v/>
      </c>
      <c r="C160" s="23">
        <v>46142</v>
      </c>
      <c r="D160" s="24" t="str">
        <v>建行个人</v>
      </c>
      <c r="E160" s="24" t="str">
        <v/>
      </c>
      <c r="F160" s="24" t="str">
        <v>4月效期</v>
      </c>
      <c r="G160" s="5">
        <v>61.9</v>
      </c>
      <c r="H160" s="5" t="str">
        <v/>
      </c>
      <c r="I160" s="5">
        <v>128110.87</v>
      </c>
      <c r="J160" s="24" t="str">
        <v/>
      </c>
      <c r="K160" s="24" t="str">
        <v/>
      </c>
      <c r="L160" s="24" t="str">
        <v/>
      </c>
      <c r="M160" s="22">
        <v>202604</v>
      </c>
      <c r="N160" s="24" t="str">
        <v/>
      </c>
      <c r="O160" s="22">
        <v>202604</v>
      </c>
      <c r="P160" s="24" t="str">
        <v/>
      </c>
    </row>
    <row r="161" ht="20" customHeight="1" spans="1:16">
      <c r="A161" s="19">
        <v>1723</v>
      </c>
      <c r="B161" s="19" t="str">
        <v/>
      </c>
      <c r="C161" s="20">
        <v>46142</v>
      </c>
      <c r="D161" s="21" t="str">
        <v>建行个人</v>
      </c>
      <c r="E161" s="21" t="str">
        <v/>
      </c>
      <c r="F161" s="21" t="str">
        <v>4月效期</v>
      </c>
      <c r="G161" s="8">
        <v>14.4</v>
      </c>
      <c r="H161" s="8" t="str">
        <v/>
      </c>
      <c r="I161" s="8">
        <v>128125.27</v>
      </c>
      <c r="J161" s="21" t="str">
        <v/>
      </c>
      <c r="K161" s="21" t="str">
        <v/>
      </c>
      <c r="L161" s="21" t="str">
        <v/>
      </c>
      <c r="M161" s="19">
        <v>202604</v>
      </c>
      <c r="N161" s="21" t="str">
        <v/>
      </c>
      <c r="O161" s="19">
        <v>202604</v>
      </c>
      <c r="P161" s="21" t="str">
        <v/>
      </c>
    </row>
    <row r="162" ht="20" customHeight="1" spans="1:16">
      <c r="A162" s="22">
        <v>1724</v>
      </c>
      <c r="B162" s="22" t="str">
        <v/>
      </c>
      <c r="C162" s="23">
        <v>46142</v>
      </c>
      <c r="D162" s="24" t="str">
        <v>建行个人</v>
      </c>
      <c r="E162" s="24" t="str">
        <v/>
      </c>
      <c r="F162" s="24" t="str">
        <v>4月效期</v>
      </c>
      <c r="G162" s="5">
        <v>49.2</v>
      </c>
      <c r="H162" s="5" t="str">
        <v/>
      </c>
      <c r="I162" s="5">
        <v>128174.47</v>
      </c>
      <c r="J162" s="24" t="str">
        <v/>
      </c>
      <c r="K162" s="24" t="str">
        <v/>
      </c>
      <c r="L162" s="24" t="str">
        <v/>
      </c>
      <c r="M162" s="22">
        <v>202604</v>
      </c>
      <c r="N162" s="24" t="str">
        <v/>
      </c>
      <c r="O162" s="22">
        <v>202604</v>
      </c>
      <c r="P162" s="24" t="str">
        <v/>
      </c>
    </row>
    <row r="163" ht="20" customHeight="1" spans="1:16">
      <c r="A163" s="19">
        <v>1725</v>
      </c>
      <c r="B163" s="19" t="str">
        <v/>
      </c>
      <c r="C163" s="20">
        <v>46142</v>
      </c>
      <c r="D163" s="21" t="str">
        <v>建行个人</v>
      </c>
      <c r="E163" s="21" t="str">
        <v/>
      </c>
      <c r="F163" s="21" t="str">
        <v>4月效期</v>
      </c>
      <c r="G163" s="8">
        <v>50.5</v>
      </c>
      <c r="H163" s="8" t="str">
        <v/>
      </c>
      <c r="I163" s="8">
        <v>128224.97</v>
      </c>
      <c r="J163" s="21" t="str">
        <v/>
      </c>
      <c r="K163" s="21" t="str">
        <v/>
      </c>
      <c r="L163" s="21" t="str">
        <v/>
      </c>
      <c r="M163" s="19">
        <v>202604</v>
      </c>
      <c r="N163" s="21" t="str">
        <v/>
      </c>
      <c r="O163" s="19">
        <v>202604</v>
      </c>
      <c r="P163" s="21" t="str">
        <v/>
      </c>
    </row>
    <row r="164" ht="20" customHeight="1" spans="1:16">
      <c r="A164" s="22">
        <v>1726</v>
      </c>
      <c r="B164" s="22" t="str">
        <v/>
      </c>
      <c r="C164" s="23">
        <v>46142</v>
      </c>
      <c r="D164" s="24" t="str">
        <v>建行个人</v>
      </c>
      <c r="E164" s="24" t="str">
        <v/>
      </c>
      <c r="F164" s="24" t="str">
        <v>4月效期</v>
      </c>
      <c r="G164" s="5">
        <v>65.2</v>
      </c>
      <c r="H164" s="5" t="str">
        <v/>
      </c>
      <c r="I164" s="5">
        <v>128290.17</v>
      </c>
      <c r="J164" s="24" t="str">
        <v/>
      </c>
      <c r="K164" s="24" t="str">
        <v/>
      </c>
      <c r="L164" s="24" t="str">
        <v/>
      </c>
      <c r="M164" s="22">
        <v>202604</v>
      </c>
      <c r="N164" s="24" t="str">
        <v/>
      </c>
      <c r="O164" s="22">
        <v>202604</v>
      </c>
      <c r="P164" s="24" t="str">
        <v/>
      </c>
    </row>
    <row r="165" ht="20" customHeight="1" spans="1:16">
      <c r="A165" s="19">
        <v>1727</v>
      </c>
      <c r="B165" s="19" t="str">
        <v/>
      </c>
      <c r="C165" s="20">
        <v>46142</v>
      </c>
      <c r="D165" s="21" t="str">
        <v>建行个人</v>
      </c>
      <c r="E165" s="21" t="str">
        <v/>
      </c>
      <c r="F165" s="21" t="str">
        <v>4月效期</v>
      </c>
      <c r="G165" s="8">
        <v>11.4</v>
      </c>
      <c r="H165" s="8" t="str">
        <v/>
      </c>
      <c r="I165" s="8">
        <v>128301.57</v>
      </c>
      <c r="J165" s="21" t="str">
        <v/>
      </c>
      <c r="K165" s="21" t="str">
        <v/>
      </c>
      <c r="L165" s="21" t="str">
        <v/>
      </c>
      <c r="M165" s="19">
        <v>202604</v>
      </c>
      <c r="N165" s="21" t="str">
        <v/>
      </c>
      <c r="O165" s="19">
        <v>202604</v>
      </c>
      <c r="P165" s="21" t="str">
        <v/>
      </c>
    </row>
    <row r="166" ht="20" customHeight="1" spans="1:16">
      <c r="A166" s="22">
        <v>1728</v>
      </c>
      <c r="B166" s="22" t="str">
        <v/>
      </c>
      <c r="C166" s="23">
        <v>46142</v>
      </c>
      <c r="D166" s="24" t="str">
        <v>建行个人</v>
      </c>
      <c r="E166" s="24" t="str">
        <v/>
      </c>
      <c r="F166" s="24" t="str">
        <v>4月效期</v>
      </c>
      <c r="G166" s="5">
        <v>47.1</v>
      </c>
      <c r="H166" s="5" t="str">
        <v/>
      </c>
      <c r="I166" s="5">
        <v>128348.67</v>
      </c>
      <c r="J166" s="24" t="str">
        <v/>
      </c>
      <c r="K166" s="24" t="str">
        <v/>
      </c>
      <c r="L166" s="24" t="str">
        <v/>
      </c>
      <c r="M166" s="22">
        <v>202604</v>
      </c>
      <c r="N166" s="24" t="str">
        <v/>
      </c>
      <c r="O166" s="22">
        <v>202604</v>
      </c>
      <c r="P166" s="24" t="str">
        <v/>
      </c>
    </row>
    <row r="167" ht="20" customHeight="1" spans="1:16">
      <c r="A167" s="19">
        <v>1729</v>
      </c>
      <c r="B167" s="19" t="str">
        <v/>
      </c>
      <c r="C167" s="20">
        <v>46142</v>
      </c>
      <c r="D167" s="21" t="str">
        <v>建行个人</v>
      </c>
      <c r="E167" s="21" t="str">
        <v/>
      </c>
      <c r="F167" s="21" t="str">
        <v>4月效期</v>
      </c>
      <c r="G167" s="8">
        <v>58.9</v>
      </c>
      <c r="H167" s="8" t="str">
        <v/>
      </c>
      <c r="I167" s="8">
        <v>128407.57</v>
      </c>
      <c r="J167" s="21" t="str">
        <v/>
      </c>
      <c r="K167" s="21" t="str">
        <v/>
      </c>
      <c r="L167" s="21" t="str">
        <v/>
      </c>
      <c r="M167" s="19">
        <v>202604</v>
      </c>
      <c r="N167" s="21" t="str">
        <v/>
      </c>
      <c r="O167" s="19">
        <v>202604</v>
      </c>
      <c r="P167" s="21" t="str">
        <v/>
      </c>
    </row>
    <row r="168" ht="20" customHeight="1" spans="1:16">
      <c r="A168" s="22">
        <v>1730</v>
      </c>
      <c r="B168" s="22" t="str">
        <v/>
      </c>
      <c r="C168" s="23">
        <v>46142</v>
      </c>
      <c r="D168" s="24" t="str">
        <v>建行个人</v>
      </c>
      <c r="E168" s="24" t="str">
        <v/>
      </c>
      <c r="F168" s="24" t="str">
        <v>4月效期</v>
      </c>
      <c r="G168" s="5">
        <v>56.9</v>
      </c>
      <c r="H168" s="5" t="str">
        <v/>
      </c>
      <c r="I168" s="5">
        <v>128464.47</v>
      </c>
      <c r="J168" s="24" t="str">
        <v/>
      </c>
      <c r="K168" s="24" t="str">
        <v/>
      </c>
      <c r="L168" s="24" t="str">
        <v/>
      </c>
      <c r="M168" s="22">
        <v>202604</v>
      </c>
      <c r="N168" s="24" t="str">
        <v/>
      </c>
      <c r="O168" s="22">
        <v>202604</v>
      </c>
      <c r="P168" s="24" t="str">
        <v/>
      </c>
    </row>
    <row r="169" ht="20" customHeight="1" spans="1:16">
      <c r="A169" s="19">
        <v>1757</v>
      </c>
      <c r="B169" s="19" t="str">
        <v/>
      </c>
      <c r="C169" s="20">
        <v>46142</v>
      </c>
      <c r="D169" s="21" t="str">
        <v>建行个人</v>
      </c>
      <c r="E169" s="21" t="str">
        <v/>
      </c>
      <c r="F169" s="21" t="str">
        <v>付报销办公物料李伟波张少兴4月合计11534.8</v>
      </c>
      <c r="G169" s="8">
        <v>11534.8</v>
      </c>
      <c r="H169" s="8" t="str">
        <v/>
      </c>
      <c r="I169" s="8">
        <v>149767.4</v>
      </c>
      <c r="J169" s="21" t="str">
        <v/>
      </c>
      <c r="K169" s="21" t="str">
        <v/>
      </c>
      <c r="L169" s="21" t="str">
        <v/>
      </c>
      <c r="M169" s="19" t="str">
        <v/>
      </c>
      <c r="N169" s="21" t="str">
        <v/>
      </c>
      <c r="O169" s="19">
        <v>202604</v>
      </c>
      <c r="P169" s="21" t="str">
        <v/>
      </c>
    </row>
    <row r="170" ht="20" customHeight="1" spans="1:16">
      <c r="A170" s="22">
        <v>1771</v>
      </c>
      <c r="B170" s="22" t="str">
        <v/>
      </c>
      <c r="C170" s="23">
        <v>46172</v>
      </c>
      <c r="D170" s="24" t="str">
        <v>建行个人</v>
      </c>
      <c r="E170" s="24" t="str">
        <v/>
      </c>
      <c r="F170" s="24" t="str">
        <v>付张少兴借支买菜2000话费2000，5月</v>
      </c>
      <c r="G170" s="5">
        <v>11972.5</v>
      </c>
      <c r="H170" s="5" t="str">
        <v/>
      </c>
      <c r="I170" s="5">
        <v>145612.600000001</v>
      </c>
      <c r="J170" s="24" t="str">
        <v/>
      </c>
      <c r="K170" s="24" t="str">
        <v/>
      </c>
      <c r="L170" s="24" t="str">
        <v/>
      </c>
      <c r="M170" s="22" t="str">
        <v/>
      </c>
      <c r="N170" s="24" t="str">
        <v/>
      </c>
      <c r="O170" s="22">
        <v>202605</v>
      </c>
      <c r="P170" s="24" t="str">
        <v/>
      </c>
    </row>
    <row r="171" ht="20" customHeight="1" spans="1:16">
      <c r="A171" s="19">
        <v>1772</v>
      </c>
      <c r="B171" s="19" t="str">
        <v/>
      </c>
      <c r="C171" s="20">
        <v>46150</v>
      </c>
      <c r="D171" s="21" t="str">
        <v>建行个人</v>
      </c>
      <c r="E171" s="21" t="str">
        <v/>
      </c>
      <c r="F171" s="21" t="str">
        <v>波药机购进依伏卡塞 1.1*20盒22元</v>
      </c>
      <c r="G171" s="8">
        <v>22</v>
      </c>
      <c r="H171" s="8" t="str">
        <v/>
      </c>
      <c r="I171" s="8">
        <v>145634.600000001</v>
      </c>
      <c r="J171" s="21" t="str">
        <v/>
      </c>
      <c r="K171" s="21" t="str">
        <v/>
      </c>
      <c r="L171" s="21" t="str">
        <v/>
      </c>
      <c r="M171" s="19" t="str">
        <v/>
      </c>
      <c r="N171" s="21" t="str">
        <v>波药机购进依伏卡塞 1.1*20盒22元</v>
      </c>
      <c r="O171" s="19">
        <v>202605</v>
      </c>
      <c r="P171" s="21" t="str">
        <v/>
      </c>
    </row>
    <row r="172" ht="20" customHeight="1" spans="1:16">
      <c r="A172" s="22">
        <v>1774</v>
      </c>
      <c r="B172" s="22" t="str">
        <v/>
      </c>
      <c r="C172" s="23">
        <v>46154</v>
      </c>
      <c r="D172" s="24" t="str">
        <v>建行个人</v>
      </c>
      <c r="E172" s="24" t="str">
        <v/>
      </c>
      <c r="F172" s="24" t="str">
        <v>友凤</v>
      </c>
      <c r="G172" s="5">
        <v>196</v>
      </c>
      <c r="H172" s="5" t="str">
        <v/>
      </c>
      <c r="I172" s="5">
        <v>145701.88</v>
      </c>
      <c r="J172" s="24" t="str">
        <v/>
      </c>
      <c r="K172" s="24" t="str">
        <v/>
      </c>
      <c r="L172" s="24" t="str">
        <v/>
      </c>
      <c r="M172" s="22">
        <v>202605</v>
      </c>
      <c r="N172" s="24" t="str">
        <v>友凤</v>
      </c>
      <c r="O172" s="22">
        <v>202605</v>
      </c>
      <c r="P172" s="24" t="str">
        <v/>
      </c>
    </row>
    <row r="173" ht="20" customHeight="1" spans="1:16">
      <c r="A173" s="19">
        <v>1775</v>
      </c>
      <c r="B173" s="19" t="str">
        <v/>
      </c>
      <c r="C173" s="20">
        <v>46154</v>
      </c>
      <c r="D173" s="21" t="str">
        <v>建行个人</v>
      </c>
      <c r="E173" s="21" t="str">
        <v/>
      </c>
      <c r="F173" s="21" t="str">
        <v>少飞力哥店员带金</v>
      </c>
      <c r="G173" s="8">
        <v>48</v>
      </c>
      <c r="H173" s="8" t="str">
        <v/>
      </c>
      <c r="I173" s="8">
        <v>145749.88</v>
      </c>
      <c r="J173" s="21" t="str">
        <v/>
      </c>
      <c r="K173" s="21" t="str">
        <v/>
      </c>
      <c r="L173" s="21" t="str">
        <v/>
      </c>
      <c r="M173" s="19">
        <v>202605</v>
      </c>
      <c r="N173" s="21" t="str">
        <v>少飞力哥店员带金</v>
      </c>
      <c r="O173" s="19">
        <v>202605</v>
      </c>
      <c r="P173" s="21" t="str">
        <v/>
      </c>
    </row>
    <row r="174" ht="20" customHeight="1" spans="1:16">
      <c r="A174" s="22">
        <v>1776</v>
      </c>
      <c r="B174" s="22" t="str">
        <v/>
      </c>
      <c r="C174" s="23">
        <v>46154</v>
      </c>
      <c r="D174" s="24" t="str">
        <v>建行个人</v>
      </c>
      <c r="E174" s="24" t="str">
        <v/>
      </c>
      <c r="F174" s="24" t="str">
        <v>军峰</v>
      </c>
      <c r="G174" s="5">
        <v>238</v>
      </c>
      <c r="H174" s="5" t="str">
        <v/>
      </c>
      <c r="I174" s="5">
        <v>145987.88</v>
      </c>
      <c r="J174" s="24" t="str">
        <v/>
      </c>
      <c r="K174" s="24" t="str">
        <v/>
      </c>
      <c r="L174" s="24" t="str">
        <v/>
      </c>
      <c r="M174" s="22">
        <v>202605</v>
      </c>
      <c r="N174" s="24" t="str">
        <v>军峰</v>
      </c>
      <c r="O174" s="22">
        <v>202605</v>
      </c>
      <c r="P174" s="24" t="str">
        <v/>
      </c>
    </row>
    <row r="175" ht="20" customHeight="1" spans="1:16">
      <c r="A175" s="19">
        <v>1777</v>
      </c>
      <c r="B175" s="19" t="str">
        <v/>
      </c>
      <c r="C175" s="20">
        <v>46154</v>
      </c>
      <c r="D175" s="21" t="str">
        <v>建行个人</v>
      </c>
      <c r="E175" s="21" t="str">
        <v/>
      </c>
      <c r="F175" s="21" t="str">
        <v>长新</v>
      </c>
      <c r="G175" s="8">
        <v>62</v>
      </c>
      <c r="H175" s="8" t="str">
        <v/>
      </c>
      <c r="I175" s="8">
        <v>146049.88</v>
      </c>
      <c r="J175" s="21" t="str">
        <v/>
      </c>
      <c r="K175" s="21" t="str">
        <v/>
      </c>
      <c r="L175" s="21" t="str">
        <v/>
      </c>
      <c r="M175" s="19">
        <v>202605</v>
      </c>
      <c r="N175" s="21" t="str">
        <v>长新</v>
      </c>
      <c r="O175" s="19">
        <v>202605</v>
      </c>
      <c r="P175" s="21" t="str">
        <v/>
      </c>
    </row>
    <row r="176" ht="20" customHeight="1" spans="1:16">
      <c r="A176" s="22">
        <v>1778</v>
      </c>
      <c r="B176" s="22" t="str">
        <v/>
      </c>
      <c r="C176" s="23">
        <v>46154</v>
      </c>
      <c r="D176" s="24" t="str">
        <v>建行个人</v>
      </c>
      <c r="E176" s="24" t="str">
        <v/>
      </c>
      <c r="F176" s="24" t="str">
        <v>少鹏益气养血口服液挂金</v>
      </c>
      <c r="G176" s="5">
        <v>147</v>
      </c>
      <c r="H176" s="5" t="str">
        <v/>
      </c>
      <c r="I176" s="5">
        <v>146196.88</v>
      </c>
      <c r="J176" s="24" t="str">
        <v/>
      </c>
      <c r="K176" s="24" t="str">
        <v/>
      </c>
      <c r="L176" s="24" t="str">
        <v/>
      </c>
      <c r="M176" s="22">
        <v>202605</v>
      </c>
      <c r="N176" s="24" t="str">
        <v>少鹏益气养血口服液挂金</v>
      </c>
      <c r="O176" s="22">
        <v>202605</v>
      </c>
      <c r="P176" s="24" t="str">
        <v/>
      </c>
    </row>
    <row r="177" ht="20" customHeight="1" spans="1:16">
      <c r="A177" s="19">
        <v>1779</v>
      </c>
      <c r="B177" s="19" t="str">
        <v/>
      </c>
      <c r="C177" s="20">
        <v>46155</v>
      </c>
      <c r="D177" s="21" t="str">
        <v>建行个人</v>
      </c>
      <c r="E177" s="21" t="str">
        <v/>
      </c>
      <c r="F177" s="21" t="str">
        <v>喜平</v>
      </c>
      <c r="G177" s="8">
        <v>340</v>
      </c>
      <c r="H177" s="8" t="str">
        <v/>
      </c>
      <c r="I177" s="8">
        <v>146536.88</v>
      </c>
      <c r="J177" s="21" t="str">
        <v/>
      </c>
      <c r="K177" s="21" t="str">
        <v/>
      </c>
      <c r="L177" s="21" t="str">
        <v/>
      </c>
      <c r="M177" s="19">
        <v>202605</v>
      </c>
      <c r="N177" s="21" t="str">
        <v>喜平</v>
      </c>
      <c r="O177" s="19">
        <v>202605</v>
      </c>
      <c r="P177" s="21" t="str">
        <v/>
      </c>
    </row>
    <row r="178" ht="20" customHeight="1" spans="1:16">
      <c r="A178" s="22">
        <v>1780</v>
      </c>
      <c r="B178" s="22" t="str">
        <v/>
      </c>
      <c r="C178" s="23">
        <v>46155</v>
      </c>
      <c r="D178" s="24" t="str">
        <v>建行个人</v>
      </c>
      <c r="E178" s="24" t="str">
        <v/>
      </c>
      <c r="F178" s="24" t="str">
        <v>海群</v>
      </c>
      <c r="G178" s="5">
        <v>1000</v>
      </c>
      <c r="H178" s="5" t="str">
        <v/>
      </c>
      <c r="I178" s="5">
        <v>147536.88</v>
      </c>
      <c r="J178" s="24" t="str">
        <v/>
      </c>
      <c r="K178" s="24" t="str">
        <v/>
      </c>
      <c r="L178" s="24" t="str">
        <v/>
      </c>
      <c r="M178" s="22">
        <v>202605</v>
      </c>
      <c r="N178" s="24" t="str">
        <v>海群</v>
      </c>
      <c r="O178" s="22">
        <v>202605</v>
      </c>
      <c r="P178" s="24" t="str">
        <v/>
      </c>
    </row>
    <row r="179" ht="20" customHeight="1" spans="1:16">
      <c r="A179" s="19">
        <v>1781</v>
      </c>
      <c r="B179" s="19" t="str">
        <v/>
      </c>
      <c r="C179" s="20">
        <v>46155</v>
      </c>
      <c r="D179" s="21" t="str">
        <v>建行个人</v>
      </c>
      <c r="E179" s="21" t="str">
        <v/>
      </c>
      <c r="F179" s="21" t="str">
        <v>怀川</v>
      </c>
      <c r="G179" s="8">
        <v>222</v>
      </c>
      <c r="H179" s="8" t="str">
        <v/>
      </c>
      <c r="I179" s="8">
        <v>147758.88</v>
      </c>
      <c r="J179" s="21" t="str">
        <v/>
      </c>
      <c r="K179" s="21" t="str">
        <v/>
      </c>
      <c r="L179" s="21" t="str">
        <v/>
      </c>
      <c r="M179" s="19">
        <v>202605</v>
      </c>
      <c r="N179" s="21" t="str">
        <v>怀川</v>
      </c>
      <c r="O179" s="19">
        <v>202605</v>
      </c>
      <c r="P179" s="21" t="str">
        <v/>
      </c>
    </row>
    <row r="180" ht="20" customHeight="1" spans="1:16">
      <c r="A180" s="22">
        <v>1782</v>
      </c>
      <c r="B180" s="22" t="str">
        <v/>
      </c>
      <c r="C180" s="23">
        <v>46155</v>
      </c>
      <c r="D180" s="24" t="str">
        <v>建行个人</v>
      </c>
      <c r="E180" s="24" t="str">
        <v/>
      </c>
      <c r="F180" s="24" t="str">
        <v>建霞3月，4月近效期促销费</v>
      </c>
      <c r="G180" s="5">
        <v>17</v>
      </c>
      <c r="H180" s="5" t="str">
        <v/>
      </c>
      <c r="I180" s="5">
        <v>147775.88</v>
      </c>
      <c r="J180" s="24" t="str">
        <v/>
      </c>
      <c r="K180" s="24" t="str">
        <v/>
      </c>
      <c r="L180" s="24" t="str">
        <v/>
      </c>
      <c r="M180" s="22">
        <v>202605</v>
      </c>
      <c r="N180" s="24" t="str">
        <v>建霞3月，4月近效期促销费</v>
      </c>
      <c r="O180" s="22">
        <v>202605</v>
      </c>
      <c r="P180" s="24" t="str">
        <v/>
      </c>
    </row>
    <row r="181" ht="20" customHeight="1" spans="1:16">
      <c r="A181" s="19">
        <v>1783</v>
      </c>
      <c r="B181" s="19" t="str">
        <v/>
      </c>
      <c r="C181" s="20">
        <v>46155</v>
      </c>
      <c r="D181" s="21" t="str">
        <v>建行个人</v>
      </c>
      <c r="E181" s="21" t="str">
        <v/>
      </c>
      <c r="F181" s="21" t="str">
        <v>孝军吴郎中系列3 ～4月返利</v>
      </c>
      <c r="G181" s="8">
        <v>202</v>
      </c>
      <c r="H181" s="8" t="str">
        <v/>
      </c>
      <c r="I181" s="8">
        <v>147977.88</v>
      </c>
      <c r="J181" s="21" t="str">
        <v/>
      </c>
      <c r="K181" s="21" t="str">
        <v/>
      </c>
      <c r="L181" s="21" t="str">
        <v/>
      </c>
      <c r="M181" s="19">
        <v>202605</v>
      </c>
      <c r="N181" s="21" t="str">
        <v>孝军吴郎中系列3 ～4月返利</v>
      </c>
      <c r="O181" s="19">
        <v>202605</v>
      </c>
      <c r="P181" s="21" t="str">
        <v/>
      </c>
    </row>
    <row r="182" ht="20" customHeight="1" spans="1:16">
      <c r="A182" s="22">
        <v>1793</v>
      </c>
      <c r="B182" s="22" t="str">
        <v/>
      </c>
      <c r="C182" s="23">
        <v>46156</v>
      </c>
      <c r="D182" s="24" t="str">
        <v>建行个人</v>
      </c>
      <c r="E182" s="24" t="str">
        <v/>
      </c>
      <c r="F182" s="24" t="str">
        <v>信用社个人转入建行个人</v>
      </c>
      <c r="G182" s="5">
        <v>200000</v>
      </c>
      <c r="H182" s="5" t="str">
        <v/>
      </c>
      <c r="I182" s="5">
        <v>370214.31</v>
      </c>
      <c r="J182" s="24" t="str">
        <v/>
      </c>
      <c r="K182" s="24" t="str">
        <v/>
      </c>
      <c r="L182" s="24" t="str">
        <v/>
      </c>
      <c r="M182" s="22" t="str">
        <v/>
      </c>
      <c r="N182" s="24" t="str">
        <v/>
      </c>
      <c r="O182" s="22">
        <v>202605</v>
      </c>
      <c r="P182" s="24" t="str">
        <v/>
      </c>
    </row>
    <row r="183" ht="20" customHeight="1" spans="1:16">
      <c r="A183" s="19">
        <v>1920</v>
      </c>
      <c r="B183" s="19" t="str">
        <v/>
      </c>
      <c r="C183" s="20">
        <v>46172</v>
      </c>
      <c r="D183" s="21" t="str">
        <v>建行个人</v>
      </c>
      <c r="E183" s="21" t="str">
        <v/>
      </c>
      <c r="F183" s="21" t="str">
        <v>咽炎片</v>
      </c>
      <c r="G183" s="8">
        <v>187.5</v>
      </c>
      <c r="H183" s="8" t="str">
        <v/>
      </c>
      <c r="I183" s="8">
        <v>54192.1299999994</v>
      </c>
      <c r="J183" s="21" t="str">
        <v/>
      </c>
      <c r="K183" s="21" t="str">
        <v/>
      </c>
      <c r="L183" s="21" t="str">
        <v/>
      </c>
      <c r="M183" s="19">
        <v>202605</v>
      </c>
      <c r="N183" s="21" t="str">
        <v/>
      </c>
      <c r="O183" s="19">
        <v>202605</v>
      </c>
      <c r="P183" s="21" t="str">
        <v/>
      </c>
    </row>
    <row r="184" ht="20" customHeight="1" spans="1:16">
      <c r="A184" s="22">
        <v>1921</v>
      </c>
      <c r="B184" s="22" t="str">
        <v/>
      </c>
      <c r="C184" s="23">
        <v>46172</v>
      </c>
      <c r="D184" s="24" t="str">
        <v>建行个人</v>
      </c>
      <c r="E184" s="24" t="str">
        <v/>
      </c>
      <c r="F184" s="24" t="str">
        <v>咽炎片</v>
      </c>
      <c r="G184" s="5">
        <v>25</v>
      </c>
      <c r="H184" s="5" t="str">
        <v/>
      </c>
      <c r="I184" s="5">
        <v>54217.1299999994</v>
      </c>
      <c r="J184" s="24" t="str">
        <v/>
      </c>
      <c r="K184" s="24" t="str">
        <v/>
      </c>
      <c r="L184" s="24" t="str">
        <v/>
      </c>
      <c r="M184" s="22">
        <v>202605</v>
      </c>
      <c r="N184" s="24" t="str">
        <v/>
      </c>
      <c r="O184" s="22">
        <v>202605</v>
      </c>
      <c r="P184" s="24" t="str">
        <v/>
      </c>
    </row>
    <row r="185" ht="20" customHeight="1" spans="1:16">
      <c r="A185" s="19">
        <v>1922</v>
      </c>
      <c r="B185" s="19" t="str">
        <v/>
      </c>
      <c r="C185" s="20">
        <v>46172</v>
      </c>
      <c r="D185" s="21" t="str">
        <v>建行个人</v>
      </c>
      <c r="E185" s="21" t="str">
        <v/>
      </c>
      <c r="F185" s="21" t="str">
        <v>咽炎片</v>
      </c>
      <c r="G185" s="8">
        <v>12.5</v>
      </c>
      <c r="H185" s="8" t="str">
        <v/>
      </c>
      <c r="I185" s="8">
        <v>54229.6299999994</v>
      </c>
      <c r="J185" s="21" t="str">
        <v/>
      </c>
      <c r="K185" s="21" t="str">
        <v/>
      </c>
      <c r="L185" s="21" t="str">
        <v/>
      </c>
      <c r="M185" s="19">
        <v>202605</v>
      </c>
      <c r="N185" s="21" t="str">
        <v/>
      </c>
      <c r="O185" s="19">
        <v>202605</v>
      </c>
      <c r="P185" s="21" t="str">
        <v/>
      </c>
    </row>
    <row r="186" ht="20" customHeight="1" spans="1:16">
      <c r="A186" s="22">
        <v>1923</v>
      </c>
      <c r="B186" s="22" t="str">
        <v/>
      </c>
      <c r="C186" s="23">
        <v>46172</v>
      </c>
      <c r="D186" s="24" t="str">
        <v>建行个人</v>
      </c>
      <c r="E186" s="24" t="str">
        <v/>
      </c>
      <c r="F186" s="24" t="str">
        <v>咽炎片</v>
      </c>
      <c r="G186" s="5">
        <v>12.5</v>
      </c>
      <c r="H186" s="5" t="str">
        <v/>
      </c>
      <c r="I186" s="5">
        <v>54242.1299999994</v>
      </c>
      <c r="J186" s="24" t="str">
        <v/>
      </c>
      <c r="K186" s="24" t="str">
        <v/>
      </c>
      <c r="L186" s="24" t="str">
        <v/>
      </c>
      <c r="M186" s="22">
        <v>202605</v>
      </c>
      <c r="N186" s="24" t="str">
        <v/>
      </c>
      <c r="O186" s="22">
        <v>202605</v>
      </c>
      <c r="P186" s="24" t="str">
        <v/>
      </c>
    </row>
    <row r="187" ht="20" customHeight="1" spans="1:16">
      <c r="A187" s="19">
        <v>1924</v>
      </c>
      <c r="B187" s="19" t="str">
        <v/>
      </c>
      <c r="C187" s="20">
        <v>46172</v>
      </c>
      <c r="D187" s="21" t="str">
        <v>建行个人</v>
      </c>
      <c r="E187" s="21" t="str">
        <v/>
      </c>
      <c r="F187" s="21" t="str">
        <v>咽炎片</v>
      </c>
      <c r="G187" s="8">
        <v>12.5</v>
      </c>
      <c r="H187" s="8" t="str">
        <v/>
      </c>
      <c r="I187" s="8">
        <v>54254.6299999994</v>
      </c>
      <c r="J187" s="21" t="str">
        <v/>
      </c>
      <c r="K187" s="21" t="str">
        <v/>
      </c>
      <c r="L187" s="21" t="str">
        <v/>
      </c>
      <c r="M187" s="19">
        <v>202605</v>
      </c>
      <c r="N187" s="21" t="str">
        <v/>
      </c>
      <c r="O187" s="19">
        <v>202605</v>
      </c>
      <c r="P187" s="21" t="str">
        <v/>
      </c>
    </row>
    <row r="188" ht="20" customHeight="1" spans="1:16">
      <c r="A188" s="22">
        <v>1925</v>
      </c>
      <c r="B188" s="22" t="str">
        <v/>
      </c>
      <c r="C188" s="23">
        <v>46172</v>
      </c>
      <c r="D188" s="24" t="str">
        <v>建行个人</v>
      </c>
      <c r="E188" s="24" t="str">
        <v/>
      </c>
      <c r="F188" s="24" t="str">
        <v>咽炎片</v>
      </c>
      <c r="G188" s="5">
        <v>12.5</v>
      </c>
      <c r="H188" s="5" t="str">
        <v/>
      </c>
      <c r="I188" s="5">
        <v>54267.1299999994</v>
      </c>
      <c r="J188" s="24" t="str">
        <v/>
      </c>
      <c r="K188" s="24" t="str">
        <v/>
      </c>
      <c r="L188" s="24" t="str">
        <v/>
      </c>
      <c r="M188" s="22">
        <v>202605</v>
      </c>
      <c r="N188" s="24" t="str">
        <v/>
      </c>
      <c r="O188" s="22">
        <v>202605</v>
      </c>
      <c r="P188" s="24" t="str">
        <v/>
      </c>
    </row>
    <row r="189" ht="20" customHeight="1" spans="1:16">
      <c r="A189" s="19">
        <v>1926</v>
      </c>
      <c r="B189" s="19" t="str">
        <v/>
      </c>
      <c r="C189" s="20">
        <v>46172</v>
      </c>
      <c r="D189" s="21" t="str">
        <v>建行个人</v>
      </c>
      <c r="E189" s="21" t="str">
        <v/>
      </c>
      <c r="F189" s="21" t="str">
        <v>咽炎片</v>
      </c>
      <c r="G189" s="8">
        <v>12.5</v>
      </c>
      <c r="H189" s="8" t="str">
        <v/>
      </c>
      <c r="I189" s="8">
        <v>54279.6299999994</v>
      </c>
      <c r="J189" s="21" t="str">
        <v/>
      </c>
      <c r="K189" s="21" t="str">
        <v/>
      </c>
      <c r="L189" s="21" t="str">
        <v/>
      </c>
      <c r="M189" s="19">
        <v>202605</v>
      </c>
      <c r="N189" s="21" t="str">
        <v/>
      </c>
      <c r="O189" s="19">
        <v>202605</v>
      </c>
      <c r="P189" s="21" t="str">
        <v/>
      </c>
    </row>
    <row r="190" ht="20" customHeight="1" spans="1:16">
      <c r="A190" s="22">
        <v>1927</v>
      </c>
      <c r="B190" s="22" t="str">
        <v/>
      </c>
      <c r="C190" s="23">
        <v>46172</v>
      </c>
      <c r="D190" s="24" t="str">
        <v>建行个人</v>
      </c>
      <c r="E190" s="24" t="str">
        <v/>
      </c>
      <c r="F190" s="24" t="str">
        <v>咽炎片</v>
      </c>
      <c r="G190" s="5">
        <v>12.5</v>
      </c>
      <c r="H190" s="5" t="str">
        <v/>
      </c>
      <c r="I190" s="5">
        <v>54292.1299999994</v>
      </c>
      <c r="J190" s="24" t="str">
        <v/>
      </c>
      <c r="K190" s="24" t="str">
        <v/>
      </c>
      <c r="L190" s="24" t="str">
        <v/>
      </c>
      <c r="M190" s="22">
        <v>202605</v>
      </c>
      <c r="N190" s="24" t="str">
        <v/>
      </c>
      <c r="O190" s="22">
        <v>202605</v>
      </c>
      <c r="P190" s="24" t="str">
        <v/>
      </c>
    </row>
    <row r="191" ht="20" customHeight="1" spans="1:16">
      <c r="A191" s="19">
        <v>1928</v>
      </c>
      <c r="B191" s="19" t="str">
        <v/>
      </c>
      <c r="C191" s="20">
        <v>46172</v>
      </c>
      <c r="D191" s="21" t="str">
        <v>建行个人</v>
      </c>
      <c r="E191" s="21" t="str">
        <v/>
      </c>
      <c r="F191" s="21" t="str">
        <v>咽炎片</v>
      </c>
      <c r="G191" s="8">
        <v>25</v>
      </c>
      <c r="H191" s="8" t="str">
        <v/>
      </c>
      <c r="I191" s="8">
        <v>54317.1299999994</v>
      </c>
      <c r="J191" s="21" t="str">
        <v/>
      </c>
      <c r="K191" s="21" t="str">
        <v/>
      </c>
      <c r="L191" s="21" t="str">
        <v/>
      </c>
      <c r="M191" s="19">
        <v>202605</v>
      </c>
      <c r="N191" s="21" t="str">
        <v/>
      </c>
      <c r="O191" s="19">
        <v>202605</v>
      </c>
      <c r="P191" s="21" t="str">
        <v/>
      </c>
    </row>
    <row r="192" ht="20" customHeight="1" spans="1:16">
      <c r="A192" s="22">
        <v>1929</v>
      </c>
      <c r="B192" s="22" t="str">
        <v/>
      </c>
      <c r="C192" s="23">
        <v>46172</v>
      </c>
      <c r="D192" s="24" t="str">
        <v>建行个人</v>
      </c>
      <c r="E192" s="24" t="str">
        <v/>
      </c>
      <c r="F192" s="24" t="str">
        <v>咽炎片</v>
      </c>
      <c r="G192" s="5">
        <v>12.5</v>
      </c>
      <c r="H192" s="5" t="str">
        <v/>
      </c>
      <c r="I192" s="5">
        <v>54329.6299999994</v>
      </c>
      <c r="J192" s="24" t="str">
        <v/>
      </c>
      <c r="K192" s="24" t="str">
        <v/>
      </c>
      <c r="L192" s="24" t="str">
        <v/>
      </c>
      <c r="M192" s="22">
        <v>202605</v>
      </c>
      <c r="N192" s="24" t="str">
        <v/>
      </c>
      <c r="O192" s="22">
        <v>202605</v>
      </c>
      <c r="P192" s="24" t="str">
        <v/>
      </c>
    </row>
    <row r="193" ht="20" customHeight="1" spans="1:16">
      <c r="A193" s="19">
        <v>1930</v>
      </c>
      <c r="B193" s="19" t="str">
        <v/>
      </c>
      <c r="C193" s="20">
        <v>46172</v>
      </c>
      <c r="D193" s="21" t="str">
        <v>建行个人</v>
      </c>
      <c r="E193" s="21" t="str">
        <v/>
      </c>
      <c r="F193" s="21" t="str">
        <v>咽炎片</v>
      </c>
      <c r="G193" s="8">
        <v>12.5</v>
      </c>
      <c r="H193" s="8" t="str">
        <v/>
      </c>
      <c r="I193" s="8">
        <v>54342.1299999994</v>
      </c>
      <c r="J193" s="21" t="str">
        <v/>
      </c>
      <c r="K193" s="21" t="str">
        <v/>
      </c>
      <c r="L193" s="21" t="str">
        <v/>
      </c>
      <c r="M193" s="19">
        <v>202605</v>
      </c>
      <c r="N193" s="21" t="str">
        <v/>
      </c>
      <c r="O193" s="19">
        <v>202605</v>
      </c>
      <c r="P193" s="21" t="str">
        <v/>
      </c>
    </row>
    <row r="194" ht="20" customHeight="1" spans="1:16">
      <c r="A194" s="22">
        <v>1931</v>
      </c>
      <c r="B194" s="22" t="str">
        <v/>
      </c>
      <c r="C194" s="23">
        <v>46172</v>
      </c>
      <c r="D194" s="24" t="str">
        <v>建行个人</v>
      </c>
      <c r="E194" s="24" t="str">
        <v/>
      </c>
      <c r="F194" s="24" t="str">
        <v>咽炎片</v>
      </c>
      <c r="G194" s="5">
        <v>12.5</v>
      </c>
      <c r="H194" s="5" t="str">
        <v/>
      </c>
      <c r="I194" s="5">
        <v>54354.6299999994</v>
      </c>
      <c r="J194" s="24" t="str">
        <v/>
      </c>
      <c r="K194" s="24" t="str">
        <v/>
      </c>
      <c r="L194" s="24" t="str">
        <v/>
      </c>
      <c r="M194" s="22">
        <v>202605</v>
      </c>
      <c r="N194" s="24" t="str">
        <v/>
      </c>
      <c r="O194" s="22">
        <v>202605</v>
      </c>
      <c r="P194" s="24" t="str">
        <v/>
      </c>
    </row>
    <row r="195" ht="20" customHeight="1" spans="1:16">
      <c r="A195" s="19">
        <v>1932</v>
      </c>
      <c r="B195" s="19" t="str">
        <v/>
      </c>
      <c r="C195" s="20">
        <v>46172</v>
      </c>
      <c r="D195" s="21" t="str">
        <v>建行个人</v>
      </c>
      <c r="E195" s="21" t="str">
        <v/>
      </c>
      <c r="F195" s="21" t="str">
        <v>咽炎片</v>
      </c>
      <c r="G195" s="8">
        <v>25</v>
      </c>
      <c r="H195" s="8" t="str">
        <v/>
      </c>
      <c r="I195" s="8">
        <v>54379.6299999994</v>
      </c>
      <c r="J195" s="21" t="str">
        <v/>
      </c>
      <c r="K195" s="21" t="str">
        <v/>
      </c>
      <c r="L195" s="21" t="str">
        <v/>
      </c>
      <c r="M195" s="19">
        <v>202605</v>
      </c>
      <c r="N195" s="21" t="str">
        <v/>
      </c>
      <c r="O195" s="19">
        <v>202605</v>
      </c>
      <c r="P195" s="21" t="str">
        <v/>
      </c>
    </row>
    <row r="196" ht="20" customHeight="1" spans="1:16">
      <c r="A196" s="22">
        <v>1933</v>
      </c>
      <c r="B196" s="22" t="str">
        <v/>
      </c>
      <c r="C196" s="23">
        <v>46172</v>
      </c>
      <c r="D196" s="24" t="str">
        <v>建行个人</v>
      </c>
      <c r="E196" s="24" t="str">
        <v/>
      </c>
      <c r="F196" s="24" t="str">
        <v>咽炎片</v>
      </c>
      <c r="G196" s="5">
        <v>12.5</v>
      </c>
      <c r="H196" s="5" t="str">
        <v/>
      </c>
      <c r="I196" s="5">
        <v>54392.1299999994</v>
      </c>
      <c r="J196" s="24" t="str">
        <v/>
      </c>
      <c r="K196" s="24" t="str">
        <v/>
      </c>
      <c r="L196" s="24" t="str">
        <v/>
      </c>
      <c r="M196" s="22">
        <v>202605</v>
      </c>
      <c r="N196" s="24" t="str">
        <v/>
      </c>
      <c r="O196" s="22">
        <v>202605</v>
      </c>
      <c r="P196" s="24" t="str">
        <v/>
      </c>
    </row>
    <row r="197" ht="20" customHeight="1" spans="1:16">
      <c r="A197" s="19">
        <v>1934</v>
      </c>
      <c r="B197" s="19" t="str">
        <v/>
      </c>
      <c r="C197" s="20">
        <v>46172</v>
      </c>
      <c r="D197" s="21" t="str">
        <v>建行个人</v>
      </c>
      <c r="E197" s="21" t="str">
        <v/>
      </c>
      <c r="F197" s="21" t="str">
        <v>咽炎片</v>
      </c>
      <c r="G197" s="8">
        <v>12.5</v>
      </c>
      <c r="H197" s="8" t="str">
        <v/>
      </c>
      <c r="I197" s="8">
        <v>54404.6299999994</v>
      </c>
      <c r="J197" s="21" t="str">
        <v/>
      </c>
      <c r="K197" s="21" t="str">
        <v/>
      </c>
      <c r="L197" s="21" t="str">
        <v/>
      </c>
      <c r="M197" s="19">
        <v>202605</v>
      </c>
      <c r="N197" s="21" t="str">
        <v/>
      </c>
      <c r="O197" s="19">
        <v>202605</v>
      </c>
      <c r="P197" s="21" t="str">
        <v/>
      </c>
    </row>
    <row r="198" ht="20" customHeight="1" spans="1:16">
      <c r="A198" s="22">
        <v>1935</v>
      </c>
      <c r="B198" s="22" t="str">
        <v/>
      </c>
      <c r="C198" s="23">
        <v>46172</v>
      </c>
      <c r="D198" s="24" t="str">
        <v>建行个人</v>
      </c>
      <c r="E198" s="24" t="str">
        <v/>
      </c>
      <c r="F198" s="24" t="str">
        <v>咽炎片</v>
      </c>
      <c r="G198" s="5">
        <v>12.5</v>
      </c>
      <c r="H198" s="5" t="str">
        <v/>
      </c>
      <c r="I198" s="5">
        <v>54417.1299999994</v>
      </c>
      <c r="J198" s="24" t="str">
        <v/>
      </c>
      <c r="K198" s="24" t="str">
        <v/>
      </c>
      <c r="L198" s="24" t="str">
        <v/>
      </c>
      <c r="M198" s="22">
        <v>202605</v>
      </c>
      <c r="N198" s="24" t="str">
        <v/>
      </c>
      <c r="O198" s="22">
        <v>202605</v>
      </c>
      <c r="P198" s="24" t="str">
        <v/>
      </c>
    </row>
    <row r="199" ht="20" customHeight="1" spans="1:16">
      <c r="A199" s="19">
        <v>1936</v>
      </c>
      <c r="B199" s="19" t="str">
        <v/>
      </c>
      <c r="C199" s="20">
        <v>46172</v>
      </c>
      <c r="D199" s="21" t="str">
        <v>建行个人</v>
      </c>
      <c r="E199" s="21" t="str">
        <v/>
      </c>
      <c r="F199" s="21" t="str">
        <v>咽炎片</v>
      </c>
      <c r="G199" s="8">
        <v>12.5</v>
      </c>
      <c r="H199" s="8" t="str">
        <v/>
      </c>
      <c r="I199" s="8">
        <v>54429.6299999994</v>
      </c>
      <c r="J199" s="21" t="str">
        <v/>
      </c>
      <c r="K199" s="21" t="str">
        <v/>
      </c>
      <c r="L199" s="21" t="str">
        <v/>
      </c>
      <c r="M199" s="19">
        <v>202605</v>
      </c>
      <c r="N199" s="21" t="str">
        <v/>
      </c>
      <c r="O199" s="19">
        <v>202605</v>
      </c>
      <c r="P199" s="21" t="str">
        <v/>
      </c>
    </row>
    <row r="200" ht="20" customHeight="1" spans="1:16">
      <c r="A200" s="22">
        <v>1937</v>
      </c>
      <c r="B200" s="22" t="str">
        <v/>
      </c>
      <c r="C200" s="23">
        <v>46172</v>
      </c>
      <c r="D200" s="24" t="str">
        <v>建行个人</v>
      </c>
      <c r="E200" s="24" t="str">
        <v/>
      </c>
      <c r="F200" s="24" t="str">
        <v>咽炎片</v>
      </c>
      <c r="G200" s="5">
        <v>12.5</v>
      </c>
      <c r="H200" s="5" t="str">
        <v/>
      </c>
      <c r="I200" s="5">
        <v>54442.1299999994</v>
      </c>
      <c r="J200" s="24" t="str">
        <v/>
      </c>
      <c r="K200" s="24" t="str">
        <v/>
      </c>
      <c r="L200" s="24" t="str">
        <v/>
      </c>
      <c r="M200" s="22">
        <v>202605</v>
      </c>
      <c r="N200" s="24" t="str">
        <v/>
      </c>
      <c r="O200" s="22">
        <v>202605</v>
      </c>
      <c r="P200" s="24" t="str">
        <v/>
      </c>
    </row>
    <row r="201" ht="20" customHeight="1" spans="1:16">
      <c r="A201" s="19">
        <v>1938</v>
      </c>
      <c r="B201" s="19" t="str">
        <v/>
      </c>
      <c r="C201" s="20">
        <v>46172</v>
      </c>
      <c r="D201" s="21" t="str">
        <v>建行个人</v>
      </c>
      <c r="E201" s="21" t="str">
        <v/>
      </c>
      <c r="F201" s="21" t="str">
        <v>咽炎片</v>
      </c>
      <c r="G201" s="8">
        <v>12.5</v>
      </c>
      <c r="H201" s="8" t="str">
        <v/>
      </c>
      <c r="I201" s="8">
        <v>54454.6299999994</v>
      </c>
      <c r="J201" s="21" t="str">
        <v/>
      </c>
      <c r="K201" s="21" t="str">
        <v/>
      </c>
      <c r="L201" s="21" t="str">
        <v/>
      </c>
      <c r="M201" s="19">
        <v>202605</v>
      </c>
      <c r="N201" s="21" t="str">
        <v/>
      </c>
      <c r="O201" s="19">
        <v>202605</v>
      </c>
      <c r="P201" s="21" t="str">
        <v/>
      </c>
    </row>
    <row r="202" ht="20" customHeight="1" spans="1:16">
      <c r="A202" s="22">
        <v>1939</v>
      </c>
      <c r="B202" s="22" t="str">
        <v/>
      </c>
      <c r="C202" s="23">
        <v>46172</v>
      </c>
      <c r="D202" s="24" t="str">
        <v>建行个人</v>
      </c>
      <c r="E202" s="24" t="str">
        <v/>
      </c>
      <c r="F202" s="24" t="str">
        <v>咽炎片</v>
      </c>
      <c r="G202" s="5">
        <v>12.5</v>
      </c>
      <c r="H202" s="5" t="str">
        <v/>
      </c>
      <c r="I202" s="5">
        <v>54467.1299999994</v>
      </c>
      <c r="J202" s="24" t="str">
        <v/>
      </c>
      <c r="K202" s="24" t="str">
        <v/>
      </c>
      <c r="L202" s="24" t="str">
        <v/>
      </c>
      <c r="M202" s="22">
        <v>202605</v>
      </c>
      <c r="N202" s="24" t="str">
        <v/>
      </c>
      <c r="O202" s="22">
        <v>202605</v>
      </c>
      <c r="P202" s="24" t="str">
        <v/>
      </c>
    </row>
    <row r="203" ht="20" customHeight="1" spans="1:16">
      <c r="A203" s="19">
        <v>1940</v>
      </c>
      <c r="B203" s="19" t="str">
        <v/>
      </c>
      <c r="C203" s="20">
        <v>46172</v>
      </c>
      <c r="D203" s="21" t="str">
        <v>建行个人</v>
      </c>
      <c r="E203" s="21" t="str">
        <v/>
      </c>
      <c r="F203" s="21" t="str">
        <v>咽炎片</v>
      </c>
      <c r="G203" s="8">
        <v>12.5</v>
      </c>
      <c r="H203" s="8" t="str">
        <v/>
      </c>
      <c r="I203" s="8">
        <v>54479.6299999994</v>
      </c>
      <c r="J203" s="21" t="str">
        <v/>
      </c>
      <c r="K203" s="21" t="str">
        <v/>
      </c>
      <c r="L203" s="21" t="str">
        <v/>
      </c>
      <c r="M203" s="19">
        <v>202605</v>
      </c>
      <c r="N203" s="21" t="str">
        <v/>
      </c>
      <c r="O203" s="19">
        <v>202605</v>
      </c>
      <c r="P203" s="21" t="str">
        <v/>
      </c>
    </row>
    <row r="204" ht="20" customHeight="1" spans="1:16">
      <c r="A204" s="22">
        <v>1941</v>
      </c>
      <c r="B204" s="22" t="str">
        <v/>
      </c>
      <c r="C204" s="23">
        <v>46172</v>
      </c>
      <c r="D204" s="24" t="str">
        <v>建行个人</v>
      </c>
      <c r="E204" s="24" t="str">
        <v/>
      </c>
      <c r="F204" s="24" t="str">
        <v>咽炎片</v>
      </c>
      <c r="G204" s="5">
        <v>12.5</v>
      </c>
      <c r="H204" s="5" t="str">
        <v/>
      </c>
      <c r="I204" s="5">
        <v>54492.1299999994</v>
      </c>
      <c r="J204" s="24" t="str">
        <v/>
      </c>
      <c r="K204" s="24" t="str">
        <v/>
      </c>
      <c r="L204" s="24" t="str">
        <v/>
      </c>
      <c r="M204" s="22">
        <v>202605</v>
      </c>
      <c r="N204" s="24" t="str">
        <v/>
      </c>
      <c r="O204" s="22">
        <v>202605</v>
      </c>
      <c r="P204" s="24" t="str">
        <v/>
      </c>
    </row>
    <row r="205" ht="20" customHeight="1" spans="1:16">
      <c r="A205" s="19">
        <v>1942</v>
      </c>
      <c r="B205" s="19" t="str">
        <v/>
      </c>
      <c r="C205" s="20">
        <v>46172</v>
      </c>
      <c r="D205" s="21" t="str">
        <v>建行个人</v>
      </c>
      <c r="E205" s="21" t="str">
        <v/>
      </c>
      <c r="F205" s="21" t="str">
        <v>咽炎片</v>
      </c>
      <c r="G205" s="8">
        <v>12.5</v>
      </c>
      <c r="H205" s="8" t="str">
        <v/>
      </c>
      <c r="I205" s="8">
        <v>54504.6299999994</v>
      </c>
      <c r="J205" s="21" t="str">
        <v/>
      </c>
      <c r="K205" s="21" t="str">
        <v/>
      </c>
      <c r="L205" s="21" t="str">
        <v/>
      </c>
      <c r="M205" s="19">
        <v>202605</v>
      </c>
      <c r="N205" s="21" t="str">
        <v/>
      </c>
      <c r="O205" s="19">
        <v>202605</v>
      </c>
      <c r="P205" s="21" t="str">
        <v/>
      </c>
    </row>
    <row r="206" ht="20" customHeight="1" spans="1:16">
      <c r="A206" s="22">
        <v>1943</v>
      </c>
      <c r="B206" s="22" t="str">
        <v/>
      </c>
      <c r="C206" s="23">
        <v>46172</v>
      </c>
      <c r="D206" s="24" t="str">
        <v>建行个人</v>
      </c>
      <c r="E206" s="24" t="str">
        <v/>
      </c>
      <c r="F206" s="24" t="str">
        <v>咽炎片</v>
      </c>
      <c r="G206" s="5">
        <v>25</v>
      </c>
      <c r="H206" s="5" t="str">
        <v/>
      </c>
      <c r="I206" s="5">
        <v>54529.6299999994</v>
      </c>
      <c r="J206" s="24" t="str">
        <v/>
      </c>
      <c r="K206" s="24" t="str">
        <v/>
      </c>
      <c r="L206" s="24" t="str">
        <v/>
      </c>
      <c r="M206" s="22">
        <v>202605</v>
      </c>
      <c r="N206" s="24" t="str">
        <v/>
      </c>
      <c r="O206" s="22">
        <v>202605</v>
      </c>
      <c r="P206" s="24" t="str">
        <v/>
      </c>
    </row>
    <row r="207" ht="20" customHeight="1" spans="1:16">
      <c r="A207" s="19">
        <v>1944</v>
      </c>
      <c r="B207" s="19" t="str">
        <v/>
      </c>
      <c r="C207" s="20">
        <v>46172</v>
      </c>
      <c r="D207" s="21" t="str">
        <v>建行个人</v>
      </c>
      <c r="E207" s="21" t="str">
        <v/>
      </c>
      <c r="F207" s="21" t="str">
        <v>咽炎片</v>
      </c>
      <c r="G207" s="8">
        <v>12.5</v>
      </c>
      <c r="H207" s="8" t="str">
        <v/>
      </c>
      <c r="I207" s="8">
        <v>54542.1299999994</v>
      </c>
      <c r="J207" s="21" t="str">
        <v/>
      </c>
      <c r="K207" s="21" t="str">
        <v/>
      </c>
      <c r="L207" s="21" t="str">
        <v/>
      </c>
      <c r="M207" s="19">
        <v>202605</v>
      </c>
      <c r="N207" s="21" t="str">
        <v/>
      </c>
      <c r="O207" s="19">
        <v>202605</v>
      </c>
      <c r="P207" s="21" t="str">
        <v/>
      </c>
    </row>
    <row r="208" ht="20" customHeight="1" spans="1:16">
      <c r="A208" s="22">
        <v>1945</v>
      </c>
      <c r="B208" s="22" t="str">
        <v/>
      </c>
      <c r="C208" s="23">
        <v>46172</v>
      </c>
      <c r="D208" s="24" t="str">
        <v>建行个人</v>
      </c>
      <c r="E208" s="24" t="str">
        <v/>
      </c>
      <c r="F208" s="24" t="str">
        <v>咽炎片</v>
      </c>
      <c r="G208" s="5">
        <v>12.5</v>
      </c>
      <c r="H208" s="5" t="str">
        <v/>
      </c>
      <c r="I208" s="5">
        <v>54554.6299999994</v>
      </c>
      <c r="J208" s="24" t="str">
        <v/>
      </c>
      <c r="K208" s="24" t="str">
        <v/>
      </c>
      <c r="L208" s="24" t="str">
        <v/>
      </c>
      <c r="M208" s="22">
        <v>202605</v>
      </c>
      <c r="N208" s="24" t="str">
        <v/>
      </c>
      <c r="O208" s="22">
        <v>202605</v>
      </c>
      <c r="P208" s="24" t="str">
        <v/>
      </c>
    </row>
    <row r="209" ht="20" customHeight="1" spans="1:16">
      <c r="A209" s="19">
        <v>1978</v>
      </c>
      <c r="B209" s="19" t="str">
        <v/>
      </c>
      <c r="C209" s="20">
        <v>46167</v>
      </c>
      <c r="D209" s="21" t="str">
        <v>建行个人</v>
      </c>
      <c r="E209" s="21" t="str">
        <v/>
      </c>
      <c r="F209" s="21" t="str">
        <v>义明</v>
      </c>
      <c r="G209" s="8">
        <v>487</v>
      </c>
      <c r="H209" s="8" t="str">
        <v/>
      </c>
      <c r="I209" s="8">
        <v>90407.2399999998</v>
      </c>
      <c r="J209" s="21" t="str">
        <v/>
      </c>
      <c r="K209" s="21" t="str">
        <v/>
      </c>
      <c r="L209" s="21" t="str">
        <v/>
      </c>
      <c r="M209" s="19" t="str">
        <v/>
      </c>
      <c r="N209" s="21" t="str">
        <v>义明</v>
      </c>
      <c r="O209" s="19">
        <v>202605</v>
      </c>
      <c r="P209" s="21" t="str">
        <v/>
      </c>
    </row>
    <row r="210" ht="20" customHeight="1" spans="1:16">
      <c r="A210" s="22">
        <v>1984</v>
      </c>
      <c r="B210" s="22" t="str">
        <v/>
      </c>
      <c r="C210" s="23">
        <v>46168</v>
      </c>
      <c r="D210" s="24" t="str">
        <v>建行个人</v>
      </c>
      <c r="E210" s="24" t="str">
        <v/>
      </c>
      <c r="F210" s="24" t="str">
        <v>丽云4月30号黄芪销售返利</v>
      </c>
      <c r="G210" s="5">
        <v>390</v>
      </c>
      <c r="H210" s="5" t="str">
        <v/>
      </c>
      <c r="I210" s="5">
        <v>52411.2999999998</v>
      </c>
      <c r="J210" s="24" t="str">
        <v/>
      </c>
      <c r="K210" s="24" t="str">
        <v/>
      </c>
      <c r="L210" s="24" t="str">
        <v/>
      </c>
      <c r="M210" s="22">
        <v>202606</v>
      </c>
      <c r="N210" s="24" t="str">
        <v>丽云4月30号黄芪销售返利</v>
      </c>
      <c r="O210" s="22">
        <v>202605</v>
      </c>
      <c r="P210" s="24" t="str">
        <v/>
      </c>
    </row>
    <row r="211" ht="20" customHeight="1" spans="1:16">
      <c r="A211" s="19">
        <v>1985</v>
      </c>
      <c r="B211" s="19" t="str">
        <v/>
      </c>
      <c r="C211" s="20">
        <v>46168</v>
      </c>
      <c r="D211" s="21" t="str">
        <v>建行个人</v>
      </c>
      <c r="E211" s="21" t="str">
        <v/>
      </c>
      <c r="F211" s="21" t="str">
        <v>丽云肾宝效期</v>
      </c>
      <c r="G211" s="8">
        <v>114</v>
      </c>
      <c r="H211" s="8" t="str">
        <v/>
      </c>
      <c r="I211" s="8">
        <v>52525.2999999998</v>
      </c>
      <c r="J211" s="21" t="str">
        <v/>
      </c>
      <c r="K211" s="21" t="str">
        <v/>
      </c>
      <c r="L211" s="21" t="str">
        <v/>
      </c>
      <c r="M211" s="19">
        <v>202606</v>
      </c>
      <c r="N211" s="21" t="str">
        <v>丽云肾宝效期</v>
      </c>
      <c r="O211" s="19">
        <v>202605</v>
      </c>
      <c r="P211" s="21" t="str">
        <v/>
      </c>
    </row>
    <row r="212" ht="20" customHeight="1" spans="1:16">
      <c r="A212" s="22">
        <v>1986</v>
      </c>
      <c r="B212" s="22" t="str">
        <v/>
      </c>
      <c r="C212" s="23">
        <v>46168</v>
      </c>
      <c r="D212" s="24" t="str">
        <v>建行个人</v>
      </c>
      <c r="E212" s="24" t="str">
        <v/>
      </c>
      <c r="F212" s="24" t="str">
        <v>思倩退一盒喷雾</v>
      </c>
      <c r="G212" s="5">
        <v>20</v>
      </c>
      <c r="H212" s="5" t="str">
        <v/>
      </c>
      <c r="I212" s="5">
        <v>52545.2999999998</v>
      </c>
      <c r="J212" s="24" t="str">
        <v/>
      </c>
      <c r="K212" s="24" t="str">
        <v/>
      </c>
      <c r="L212" s="24" t="str">
        <v/>
      </c>
      <c r="M212" s="22">
        <v>202606</v>
      </c>
      <c r="N212" s="24" t="str">
        <v>思倩退一盒喷雾</v>
      </c>
      <c r="O212" s="22">
        <v>202605</v>
      </c>
      <c r="P212" s="24" t="str">
        <v/>
      </c>
    </row>
    <row r="213" ht="20" customHeight="1" spans="1:16">
      <c r="A213" s="19">
        <v>1999</v>
      </c>
      <c r="B213" s="19" t="str">
        <v/>
      </c>
      <c r="C213" s="20">
        <v>46173</v>
      </c>
      <c r="D213" s="21" t="str">
        <v>建行个人</v>
      </c>
      <c r="E213" s="21" t="str">
        <v/>
      </c>
      <c r="F213" s="21" t="str">
        <v>鹏辉120盒胃疼宁片铺货款，</v>
      </c>
      <c r="G213" s="8">
        <v>1896</v>
      </c>
      <c r="H213" s="8" t="str">
        <v/>
      </c>
      <c r="I213" s="8">
        <v>521194.85</v>
      </c>
      <c r="J213" s="21" t="str">
        <v/>
      </c>
      <c r="K213" s="21" t="str">
        <v/>
      </c>
      <c r="L213" s="21" t="str">
        <v/>
      </c>
      <c r="M213" s="19">
        <v>202605</v>
      </c>
      <c r="N213" s="21" t="str">
        <v>鹏辉120盒胃疼宁片铺货款，</v>
      </c>
      <c r="O213" s="19">
        <v>202605</v>
      </c>
      <c r="P213" s="21" t="str">
        <v/>
      </c>
    </row>
    <row r="214" ht="20" customHeight="1" spans="1:16">
      <c r="A214" s="22">
        <v>2012</v>
      </c>
      <c r="B214" s="22" t="str">
        <v/>
      </c>
      <c r="C214" s="23">
        <v>46175</v>
      </c>
      <c r="D214" s="24" t="str">
        <v>建行个人</v>
      </c>
      <c r="E214" s="24" t="str">
        <v/>
      </c>
      <c r="F214" s="24" t="str">
        <v>疼痛馆程朝娟</v>
      </c>
      <c r="G214" s="5">
        <v>16.4</v>
      </c>
      <c r="H214" s="5" t="str">
        <v/>
      </c>
      <c r="I214" s="5">
        <v>486869.18</v>
      </c>
      <c r="J214" s="24" t="str">
        <v>疼痛馆</v>
      </c>
      <c r="K214" s="24" t="str">
        <v/>
      </c>
      <c r="L214" s="24" t="str">
        <v/>
      </c>
      <c r="M214" s="22">
        <v>202605</v>
      </c>
      <c r="N214" s="24" t="str">
        <v/>
      </c>
      <c r="O214" s="22">
        <v>202606</v>
      </c>
      <c r="P214" s="24" t="str">
        <v/>
      </c>
    </row>
    <row r="215" ht="20" customHeight="1" spans="1:16">
      <c r="A215" s="19">
        <v>2016</v>
      </c>
      <c r="B215" s="19" t="str">
        <v/>
      </c>
      <c r="C215" s="20">
        <v>46175</v>
      </c>
      <c r="D215" s="21" t="str">
        <v>建行个人</v>
      </c>
      <c r="E215" s="21" t="str">
        <v/>
      </c>
      <c r="F215" s="21" t="str">
        <v>疼痛馆程朝娟</v>
      </c>
      <c r="G215" s="8">
        <v>163</v>
      </c>
      <c r="H215" s="8" t="str">
        <v/>
      </c>
      <c r="I215" s="8">
        <v>486869.18</v>
      </c>
      <c r="J215" s="21" t="str">
        <v>疼痛馆</v>
      </c>
      <c r="K215" s="21" t="str">
        <v/>
      </c>
      <c r="L215" s="21" t="str">
        <v/>
      </c>
      <c r="M215" s="19">
        <v>202605</v>
      </c>
      <c r="N215" s="21" t="str">
        <v/>
      </c>
      <c r="O215" s="19">
        <v>202606</v>
      </c>
      <c r="P215" s="21" t="str">
        <v/>
      </c>
    </row>
    <row r="216" ht="20" customHeight="1" spans="1:16">
      <c r="A216" s="22">
        <v>2017</v>
      </c>
      <c r="B216" s="22" t="str">
        <v/>
      </c>
      <c r="C216" s="23">
        <v>46175</v>
      </c>
      <c r="D216" s="24" t="str">
        <v>建行个人</v>
      </c>
      <c r="E216" s="24" t="str">
        <v/>
      </c>
      <c r="F216" s="24" t="str">
        <v>友凤</v>
      </c>
      <c r="G216" s="5">
        <v>46.5</v>
      </c>
      <c r="H216" s="5" t="str">
        <v/>
      </c>
      <c r="I216" s="5">
        <v>486915.68</v>
      </c>
      <c r="J216" s="24" t="str">
        <v/>
      </c>
      <c r="K216" s="24" t="str">
        <v/>
      </c>
      <c r="L216" s="24" t="str">
        <v/>
      </c>
      <c r="M216" s="22" t="str">
        <v/>
      </c>
      <c r="N216" s="24" t="str">
        <v>友凤</v>
      </c>
      <c r="O216" s="22">
        <v>202606</v>
      </c>
      <c r="P216" s="24" t="str">
        <v/>
      </c>
    </row>
    <row r="217" ht="20" customHeight="1" spans="1:16">
      <c r="A217" s="19">
        <v>2018</v>
      </c>
      <c r="B217" s="19" t="str">
        <v/>
      </c>
      <c r="C217" s="20">
        <v>46175</v>
      </c>
      <c r="D217" s="21" t="str">
        <v>建行个人</v>
      </c>
      <c r="E217" s="21" t="str">
        <v/>
      </c>
      <c r="F217" s="21" t="str">
        <v>齐村收入张岭晓</v>
      </c>
      <c r="G217" s="8">
        <v>7496.61</v>
      </c>
      <c r="H217" s="8" t="str">
        <v/>
      </c>
      <c r="I217" s="8">
        <v>494412.29</v>
      </c>
      <c r="J217" s="21" t="str">
        <v>配送</v>
      </c>
      <c r="K217" s="21" t="str">
        <v/>
      </c>
      <c r="L217" s="21" t="str">
        <v/>
      </c>
      <c r="M217" s="19">
        <v>202605</v>
      </c>
      <c r="N217" s="21" t="str">
        <v/>
      </c>
      <c r="O217" s="19">
        <v>202606</v>
      </c>
      <c r="P217" s="21" t="str">
        <v/>
      </c>
    </row>
    <row r="218" ht="20" customHeight="1" spans="1:16">
      <c r="A218" s="22">
        <v>2031</v>
      </c>
      <c r="B218" s="22" t="str">
        <v/>
      </c>
      <c r="C218" s="23">
        <v>46176</v>
      </c>
      <c r="D218" s="24" t="str">
        <v>建行个人</v>
      </c>
      <c r="E218" s="24" t="str">
        <v/>
      </c>
      <c r="F218" s="24" t="str">
        <v>怀川拉克菲效期</v>
      </c>
      <c r="G218" s="5">
        <v>148.8</v>
      </c>
      <c r="H218" s="5" t="str">
        <v/>
      </c>
      <c r="I218" s="5">
        <v>497095.63</v>
      </c>
      <c r="J218" s="24" t="str">
        <v/>
      </c>
      <c r="K218" s="24" t="str">
        <v/>
      </c>
      <c r="L218" s="24" t="str">
        <v/>
      </c>
      <c r="M218" s="22" t="str">
        <v/>
      </c>
      <c r="N218" s="24" t="str">
        <v>怀川拉克菲效期</v>
      </c>
      <c r="O218" s="22">
        <v>202606</v>
      </c>
      <c r="P218" s="24" t="str">
        <v/>
      </c>
    </row>
    <row r="219" ht="20" customHeight="1" spans="1:16">
      <c r="A219" s="19">
        <v>2200</v>
      </c>
      <c r="B219" s="19" t="str">
        <v/>
      </c>
      <c r="C219" s="20">
        <v>46188</v>
      </c>
      <c r="D219" s="21" t="str">
        <v>建行个人</v>
      </c>
      <c r="E219" s="21" t="str">
        <v/>
      </c>
      <c r="F219" s="21" t="str">
        <v>张少兴齐村服务器</v>
      </c>
      <c r="G219" s="8">
        <v>459</v>
      </c>
      <c r="H219" s="8" t="str">
        <v/>
      </c>
      <c r="I219" s="8">
        <v>139448.539999999</v>
      </c>
      <c r="J219" s="21" t="str">
        <v>公司</v>
      </c>
      <c r="K219" s="21" t="str">
        <v/>
      </c>
      <c r="L219" s="21" t="str">
        <v/>
      </c>
      <c r="M219" s="19">
        <v>202606</v>
      </c>
      <c r="N219" s="21" t="str">
        <v/>
      </c>
      <c r="O219" s="19">
        <v>202606</v>
      </c>
      <c r="P219" s="21" t="str">
        <v/>
      </c>
    </row>
    <row r="220" ht="20" customHeight="1" spans="1:16">
      <c r="A220" s="22">
        <v>2216</v>
      </c>
      <c r="B220" s="22" t="str">
        <v/>
      </c>
      <c r="C220" s="23">
        <v>46192</v>
      </c>
      <c r="D220" s="24" t="str">
        <v>建行个人</v>
      </c>
      <c r="E220" s="24" t="str">
        <v/>
      </c>
      <c r="F220" s="24" t="str">
        <v>猛猛冰王</v>
      </c>
      <c r="G220" s="5">
        <v>84.5</v>
      </c>
      <c r="H220" s="5" t="str">
        <v/>
      </c>
      <c r="I220" s="5">
        <v>59752.0399999991</v>
      </c>
      <c r="J220" s="24" t="str">
        <v/>
      </c>
      <c r="K220" s="24" t="str">
        <v/>
      </c>
      <c r="L220" s="24" t="str">
        <v/>
      </c>
      <c r="M220" s="22" t="str">
        <v/>
      </c>
      <c r="N220" s="24" t="str">
        <v>猛猛冰王</v>
      </c>
      <c r="O220" s="22">
        <v>202606</v>
      </c>
      <c r="P220" s="24" t="str">
        <v/>
      </c>
    </row>
    <row r="221" ht="20" customHeight="1" spans="1:16">
      <c r="A221" s="19">
        <v>2219</v>
      </c>
      <c r="B221" s="19" t="str">
        <v/>
      </c>
      <c r="C221" s="20">
        <v>46194</v>
      </c>
      <c r="D221" s="21" t="str">
        <v>建行个人</v>
      </c>
      <c r="E221" s="21" t="str">
        <v/>
      </c>
      <c r="F221" s="21" t="str">
        <v>利息</v>
      </c>
      <c r="G221" s="8">
        <v>29.08</v>
      </c>
      <c r="H221" s="8" t="str">
        <v/>
      </c>
      <c r="I221" s="8">
        <v>58181.1199999992</v>
      </c>
      <c r="J221" s="21" t="str">
        <v>柏人商城分店（1店）</v>
      </c>
      <c r="K221" s="21" t="str">
        <v/>
      </c>
      <c r="L221" s="21" t="str">
        <v/>
      </c>
      <c r="M221" s="19">
        <v>202606</v>
      </c>
      <c r="N221" s="21" t="str">
        <v/>
      </c>
      <c r="O221" s="19">
        <v>202606</v>
      </c>
      <c r="P221" s="21" t="str">
        <v/>
      </c>
    </row>
    <row r="222" ht="20" customHeight="1" spans="1:16">
      <c r="A222" s="22">
        <v>2230</v>
      </c>
      <c r="B222" s="22" t="str">
        <v/>
      </c>
      <c r="C222" s="23">
        <v>46195</v>
      </c>
      <c r="D222" s="24" t="str">
        <v>建行个人</v>
      </c>
      <c r="E222" s="24" t="str">
        <v/>
      </c>
      <c r="F222" s="24" t="str">
        <v>魏净汝</v>
      </c>
      <c r="G222" s="5">
        <v>139</v>
      </c>
      <c r="H222" s="5" t="str">
        <v/>
      </c>
      <c r="I222" s="5">
        <v>79302.25</v>
      </c>
      <c r="J222" s="24" t="str">
        <v>华联五优临城</v>
      </c>
      <c r="K222" s="24" t="str">
        <v/>
      </c>
      <c r="L222" s="24" t="str">
        <v/>
      </c>
      <c r="M222" s="22" t="str">
        <v/>
      </c>
      <c r="N222" s="24" t="str">
        <v/>
      </c>
      <c r="O222" s="22">
        <v>202606</v>
      </c>
      <c r="P222" s="24" t="str">
        <v/>
      </c>
    </row>
    <row r="223" ht="20" customHeight="1" spans="1:16">
      <c r="A223" s="19">
        <v>2237</v>
      </c>
      <c r="B223" s="19" t="str">
        <v/>
      </c>
      <c r="C223" s="20">
        <v>46195</v>
      </c>
      <c r="D223" s="21" t="str">
        <v>建行个人</v>
      </c>
      <c r="E223" s="21" t="str">
        <v/>
      </c>
      <c r="F223" s="21" t="str">
        <v>魏净汝报销</v>
      </c>
      <c r="G223" s="8">
        <v>2361</v>
      </c>
      <c r="H223" s="8" t="str">
        <v/>
      </c>
      <c r="I223" s="8">
        <v>79302.25</v>
      </c>
      <c r="J223" s="21" t="str">
        <v/>
      </c>
      <c r="K223" s="21" t="str">
        <v/>
      </c>
      <c r="L223" s="21" t="str">
        <v/>
      </c>
      <c r="M223" s="19">
        <v>202606</v>
      </c>
      <c r="N223" s="21" t="str">
        <v/>
      </c>
      <c r="O223" s="19">
        <v>202606</v>
      </c>
      <c r="P223" s="21" t="str">
        <v/>
      </c>
    </row>
    <row r="224" ht="20" customHeight="1" spans="1:16">
      <c r="A224" s="22">
        <v>2255</v>
      </c>
      <c r="B224" s="22" t="str">
        <v/>
      </c>
      <c r="C224" s="23">
        <v>46197</v>
      </c>
      <c r="D224" s="24" t="str">
        <v>建行个人</v>
      </c>
      <c r="E224" s="24" t="str">
        <v/>
      </c>
      <c r="F224" s="24" t="str">
        <v>信用社个人转入建行个人</v>
      </c>
      <c r="G224" s="5">
        <v>100000</v>
      </c>
      <c r="H224" s="5" t="str">
        <v/>
      </c>
      <c r="I224" s="5">
        <v>111181.160000001</v>
      </c>
      <c r="J224" s="24" t="str">
        <v/>
      </c>
      <c r="K224" s="24" t="str">
        <v/>
      </c>
      <c r="L224" s="24" t="str">
        <v/>
      </c>
      <c r="M224" s="22">
        <v>202606</v>
      </c>
      <c r="N224" s="24" t="str">
        <v/>
      </c>
      <c r="O224" s="22">
        <v>202606</v>
      </c>
      <c r="P224" s="24" t="str">
        <v/>
      </c>
    </row>
    <row r="225" ht="20" customHeight="1" spans="1:16">
      <c r="A225" s="19">
        <v>2271</v>
      </c>
      <c r="B225" s="19" t="str">
        <v/>
      </c>
      <c r="C225" s="20">
        <v>46203</v>
      </c>
      <c r="D225" s="21" t="str">
        <v>建行个人</v>
      </c>
      <c r="E225" s="21" t="str">
        <v/>
      </c>
      <c r="F225" s="21" t="str">
        <v>豪</v>
      </c>
      <c r="G225" s="8">
        <v>226</v>
      </c>
      <c r="H225" s="8" t="str">
        <v/>
      </c>
      <c r="I225" s="8">
        <v>32580.3600000013</v>
      </c>
      <c r="J225" s="21" t="str">
        <v/>
      </c>
      <c r="K225" s="21" t="str">
        <v/>
      </c>
      <c r="L225" s="21" t="str">
        <v/>
      </c>
      <c r="M225" s="19">
        <v>202606</v>
      </c>
      <c r="N225" s="21" t="str">
        <v>豪</v>
      </c>
      <c r="O225" s="19">
        <v>202606</v>
      </c>
      <c r="P225" s="21" t="str">
        <v/>
      </c>
    </row>
    <row r="226" ht="20" customHeight="1" spans="1:16">
      <c r="A226" s="22">
        <v>2277</v>
      </c>
      <c r="B226" s="22" t="str">
        <v/>
      </c>
      <c r="C226" s="23">
        <v>46204</v>
      </c>
      <c r="D226" s="24" t="str">
        <v>建行个人</v>
      </c>
      <c r="E226" s="24" t="str">
        <v/>
      </c>
      <c r="F226" s="24" t="str">
        <v>邮政个人转入建行个人</v>
      </c>
      <c r="G226" s="5">
        <v>650000</v>
      </c>
      <c r="H226" s="5" t="str">
        <v/>
      </c>
      <c r="I226" s="5">
        <v>668293.94</v>
      </c>
      <c r="J226" s="24" t="str">
        <v/>
      </c>
      <c r="K226" s="24" t="str">
        <v/>
      </c>
      <c r="L226" s="24" t="str">
        <v/>
      </c>
      <c r="M226" s="22">
        <v>202606</v>
      </c>
      <c r="N226" s="24" t="str">
        <v/>
      </c>
      <c r="O226" s="22">
        <v>202607</v>
      </c>
      <c r="P226" s="24" t="str">
        <v/>
      </c>
    </row>
    <row r="227" ht="20" customHeight="1" spans="1:16">
      <c r="A227" s="19">
        <v>2294</v>
      </c>
      <c r="B227" s="19" t="str">
        <v/>
      </c>
      <c r="C227" s="20">
        <v>46205</v>
      </c>
      <c r="D227" s="21" t="str">
        <v>建行个人</v>
      </c>
      <c r="E227" s="21" t="str">
        <v/>
      </c>
      <c r="F227" s="21" t="str">
        <v>友凤</v>
      </c>
      <c r="G227" s="8">
        <v>200</v>
      </c>
      <c r="H227" s="8" t="str">
        <v/>
      </c>
      <c r="I227" s="8">
        <v>688934.409999999</v>
      </c>
      <c r="J227" s="21" t="str">
        <v/>
      </c>
      <c r="K227" s="21" t="str">
        <v/>
      </c>
      <c r="L227" s="21" t="str">
        <v/>
      </c>
      <c r="M227" s="19">
        <v>202606</v>
      </c>
      <c r="N227" s="21" t="str">
        <v>友凤</v>
      </c>
      <c r="O227" s="19">
        <v>202607</v>
      </c>
      <c r="P227" s="21" t="str">
        <v/>
      </c>
    </row>
    <row r="228" ht="20" customHeight="1" spans="1:16">
      <c r="A228" s="22">
        <v>2299</v>
      </c>
      <c r="B228" s="22" t="str">
        <v/>
      </c>
      <c r="C228" s="23">
        <v>46206</v>
      </c>
      <c r="D228" s="24" t="str">
        <v>建行个人</v>
      </c>
      <c r="E228" s="24" t="str">
        <v/>
      </c>
      <c r="F228" s="24" t="str">
        <v>思倩</v>
      </c>
      <c r="G228" s="5">
        <v>15</v>
      </c>
      <c r="H228" s="5" t="str">
        <v/>
      </c>
      <c r="I228" s="5">
        <v>688390.679999999</v>
      </c>
      <c r="J228" s="24" t="str">
        <v/>
      </c>
      <c r="K228" s="24" t="str">
        <v/>
      </c>
      <c r="L228" s="24" t="str">
        <v/>
      </c>
      <c r="M228" s="22">
        <v>202606</v>
      </c>
      <c r="N228" s="24" t="str">
        <v>思倩</v>
      </c>
      <c r="O228" s="22">
        <v>202607</v>
      </c>
      <c r="P228" s="24" t="str">
        <v/>
      </c>
    </row>
    <row r="229" ht="20" customHeight="1" spans="1:16">
      <c r="A229" s="19">
        <v>2304</v>
      </c>
      <c r="B229" s="19" t="str">
        <v/>
      </c>
      <c r="C229" s="20">
        <v>46206</v>
      </c>
      <c r="D229" s="21" t="str">
        <v>建行个人</v>
      </c>
      <c r="E229" s="21" t="str">
        <v/>
      </c>
      <c r="F229" s="21" t="str">
        <v>临城五优便利店货款直播兑换红包（张亚）</v>
      </c>
      <c r="G229" s="8">
        <v>212</v>
      </c>
      <c r="H229" s="8" t="str">
        <v/>
      </c>
      <c r="I229" s="8">
        <v>697316.999999999</v>
      </c>
      <c r="J229" s="21" t="str">
        <v>华联五优临城</v>
      </c>
      <c r="K229" s="21" t="str">
        <v/>
      </c>
      <c r="L229" s="21" t="str">
        <v/>
      </c>
      <c r="M229" s="19">
        <v>202606</v>
      </c>
      <c r="N229" s="21" t="str">
        <v/>
      </c>
      <c r="O229" s="19">
        <v>202607</v>
      </c>
      <c r="P229" s="21" t="str">
        <v/>
      </c>
    </row>
    <row r="230" ht="20" customHeight="1" spans="1:16">
      <c r="A230" s="22">
        <v>2307</v>
      </c>
      <c r="B230" s="22" t="str">
        <v/>
      </c>
      <c r="C230" s="23">
        <v>46209</v>
      </c>
      <c r="D230" s="24" t="str">
        <v>建行个人</v>
      </c>
      <c r="E230" s="24" t="str">
        <v/>
      </c>
      <c r="F230" s="24" t="str">
        <v>军峰</v>
      </c>
      <c r="G230" s="5">
        <v>403.2</v>
      </c>
      <c r="H230" s="5" t="str">
        <v/>
      </c>
      <c r="I230" s="5">
        <v>698982.209999999</v>
      </c>
      <c r="J230" s="24" t="str">
        <v/>
      </c>
      <c r="K230" s="24" t="str">
        <v/>
      </c>
      <c r="L230" s="24" t="str">
        <v/>
      </c>
      <c r="M230" s="22" t="str">
        <v/>
      </c>
      <c r="N230" s="24" t="str">
        <v>军峰</v>
      </c>
      <c r="O230" s="22">
        <v>202607</v>
      </c>
      <c r="P230" s="24" t="str">
        <v/>
      </c>
    </row>
    <row r="231" ht="20" customHeight="1" spans="1:16">
      <c r="A231" s="19">
        <v>2310</v>
      </c>
      <c r="B231" s="19" t="str">
        <v/>
      </c>
      <c r="C231" s="20">
        <v>46210</v>
      </c>
      <c r="D231" s="21" t="str">
        <v>建行个人</v>
      </c>
      <c r="E231" s="21" t="str">
        <v/>
      </c>
      <c r="F231" s="21" t="str">
        <v>雅旋青岛黄海</v>
      </c>
      <c r="G231" s="8">
        <v>216</v>
      </c>
      <c r="H231" s="8" t="str">
        <v/>
      </c>
      <c r="I231" s="8">
        <v>695372.049999999</v>
      </c>
      <c r="J231" s="21" t="str">
        <v/>
      </c>
      <c r="K231" s="21" t="str">
        <v/>
      </c>
      <c r="L231" s="21" t="str">
        <v/>
      </c>
      <c r="M231" s="19" t="str">
        <v/>
      </c>
      <c r="N231" s="21" t="str">
        <v>雅旋青岛黄海</v>
      </c>
      <c r="O231" s="19">
        <v>202607</v>
      </c>
      <c r="P231" s="21" t="str">
        <v/>
      </c>
    </row>
    <row r="232" ht="20" customHeight="1" spans="1:16">
      <c r="A232" s="22">
        <v>2338</v>
      </c>
      <c r="B232" s="22" t="str">
        <v/>
      </c>
      <c r="C232" s="23">
        <v>46217</v>
      </c>
      <c r="D232" s="24" t="str">
        <v>建行个人</v>
      </c>
      <c r="E232" s="24" t="str">
        <v/>
      </c>
      <c r="F232" s="24" t="str">
        <v>磊药机购进10盒补差32.04</v>
      </c>
      <c r="G232" s="5">
        <v>32.04</v>
      </c>
      <c r="H232" s="5" t="str">
        <v/>
      </c>
      <c r="I232" s="5">
        <v>716633.839999997</v>
      </c>
      <c r="J232" s="24" t="str">
        <v/>
      </c>
      <c r="K232" s="24" t="str">
        <v/>
      </c>
      <c r="L232" s="24" t="str">
        <v/>
      </c>
      <c r="M232" s="22" t="str">
        <v/>
      </c>
      <c r="N232" s="24" t="str">
        <v>磊药机购进10盒补差32.04</v>
      </c>
      <c r="O232" s="22">
        <v>202607</v>
      </c>
      <c r="P232" s="24" t="str">
        <v/>
      </c>
    </row>
    <row r="233" ht="20" customHeight="1" spans="1:16">
      <c r="A233" s="19">
        <v>2339</v>
      </c>
      <c r="B233" s="19" t="str">
        <v/>
      </c>
      <c r="C233" s="20">
        <v>46217</v>
      </c>
      <c r="D233" s="21" t="str">
        <v>建行个人</v>
      </c>
      <c r="E233" s="21" t="str">
        <v/>
      </c>
      <c r="F233" s="21" t="str">
        <v>磊药机购进20盒补差64.08</v>
      </c>
      <c r="G233" s="8">
        <v>64.08</v>
      </c>
      <c r="H233" s="8" t="str">
        <v/>
      </c>
      <c r="I233" s="8">
        <v>716697.919999997</v>
      </c>
      <c r="J233" s="21" t="str">
        <v/>
      </c>
      <c r="K233" s="21" t="str">
        <v/>
      </c>
      <c r="L233" s="21" t="str">
        <v/>
      </c>
      <c r="M233" s="19" t="str">
        <v/>
      </c>
      <c r="N233" s="21" t="str">
        <v>磊药机购进20盒补差64.08</v>
      </c>
      <c r="O233" s="19">
        <v>202607</v>
      </c>
      <c r="P233" s="21" t="str">
        <v/>
      </c>
    </row>
    <row r="234" ht="20" customHeight="1" spans="1:16">
      <c r="A234" s="22">
        <v>2341</v>
      </c>
      <c r="B234" s="22" t="str">
        <v/>
      </c>
      <c r="C234" s="23">
        <v>46217</v>
      </c>
      <c r="D234" s="24" t="str">
        <v>建行个人</v>
      </c>
      <c r="E234" s="24" t="str">
        <v/>
      </c>
      <c r="F234" s="24" t="str">
        <v>1店曹娇娇</v>
      </c>
      <c r="G234" s="5">
        <v>2126.06</v>
      </c>
      <c r="H234" s="5" t="str">
        <v/>
      </c>
      <c r="I234" s="5">
        <v>719323.979999997</v>
      </c>
      <c r="J234" s="24" t="str">
        <v>柏人商城分店（1店）</v>
      </c>
      <c r="K234" s="24" t="str">
        <v/>
      </c>
      <c r="L234" s="24" t="str">
        <v/>
      </c>
      <c r="M234" s="22">
        <v>202607</v>
      </c>
      <c r="N234" s="24" t="str">
        <v/>
      </c>
      <c r="O234" s="22">
        <v>202607</v>
      </c>
      <c r="P234" s="24" t="str">
        <v/>
      </c>
    </row>
    <row r="235" ht="20" customHeight="1" spans="1:16">
      <c r="A235" s="19">
        <v>2347</v>
      </c>
      <c r="B235" s="19" t="str">
        <v/>
      </c>
      <c r="C235" s="20">
        <v>46203</v>
      </c>
      <c r="D235" s="21" t="str">
        <v>建行个人</v>
      </c>
      <c r="E235" s="21" t="str">
        <v/>
      </c>
      <c r="F235" s="21" t="str">
        <v>付报销办公物料报销合计10444.9元借支6000李伟波2658张少兴6月</v>
      </c>
      <c r="G235" s="8">
        <v>10444.9</v>
      </c>
      <c r="H235" s="8" t="str">
        <v/>
      </c>
      <c r="I235" s="8">
        <v>719323.979999997</v>
      </c>
      <c r="J235" s="21" t="str">
        <v/>
      </c>
      <c r="K235" s="21" t="str">
        <v/>
      </c>
      <c r="L235" s="21" t="str">
        <v/>
      </c>
      <c r="M235" s="19">
        <v>202606</v>
      </c>
      <c r="N235" s="21" t="str">
        <v/>
      </c>
      <c r="O235" s="19">
        <v>202606</v>
      </c>
      <c r="P235" s="21" t="str">
        <v/>
      </c>
    </row>
    <row r="236" ht="20" customHeight="1" spans="1:16">
      <c r="A236" s="22">
        <v>2468</v>
      </c>
      <c r="B236" s="22" t="str">
        <v/>
      </c>
      <c r="C236" s="23">
        <v>46218</v>
      </c>
      <c r="D236" s="24" t="str">
        <v>建行个人</v>
      </c>
      <c r="E236" s="24" t="str">
        <v/>
      </c>
      <c r="F236" s="24" t="str">
        <v>卫军4.1-6.30补贴</v>
      </c>
      <c r="G236" s="5">
        <v>98</v>
      </c>
      <c r="H236" s="5" t="str">
        <v/>
      </c>
      <c r="I236" s="5">
        <v>407829.889999994</v>
      </c>
      <c r="J236" s="24" t="str">
        <v/>
      </c>
      <c r="K236" s="24" t="str">
        <v/>
      </c>
      <c r="L236" s="24" t="str">
        <v/>
      </c>
      <c r="M236" s="22" t="str">
        <v/>
      </c>
      <c r="N236" s="24" t="str">
        <v>卫军4.1-6.30补贴</v>
      </c>
      <c r="O236" s="22">
        <v>202607</v>
      </c>
      <c r="P236" s="24" t="str">
        <v/>
      </c>
    </row>
    <row r="237" ht="20" customHeight="1" spans="1:16">
      <c r="A237" s="19">
        <v>2469</v>
      </c>
      <c r="B237" s="19" t="str">
        <v/>
      </c>
      <c r="C237" s="20">
        <v>46219</v>
      </c>
      <c r="D237" s="21" t="str">
        <v>建行个人</v>
      </c>
      <c r="E237" s="21" t="str">
        <v/>
      </c>
      <c r="F237" s="21" t="str">
        <v>长新</v>
      </c>
      <c r="G237" s="8">
        <v>50</v>
      </c>
      <c r="H237" s="8" t="str">
        <v/>
      </c>
      <c r="I237" s="8">
        <v>407879.889999994</v>
      </c>
      <c r="J237" s="21" t="str">
        <v/>
      </c>
      <c r="K237" s="21" t="str">
        <v/>
      </c>
      <c r="L237" s="21" t="str">
        <v/>
      </c>
      <c r="M237" s="19" t="str">
        <v/>
      </c>
      <c r="N237" s="21" t="str">
        <v>长新</v>
      </c>
      <c r="O237" s="19">
        <v>202607</v>
      </c>
      <c r="P237" s="21" t="str">
        <v/>
      </c>
    </row>
    <row r="238" ht="20" customHeight="1" spans="1:16">
      <c r="A238" s="22">
        <v>2470</v>
      </c>
      <c r="B238" s="22" t="str">
        <v/>
      </c>
      <c r="C238" s="23">
        <v>46219</v>
      </c>
      <c r="D238" s="24" t="str">
        <v>建行个人</v>
      </c>
      <c r="E238" s="24" t="str">
        <v/>
      </c>
      <c r="F238" s="24" t="str">
        <v>少飞力哥店员代金</v>
      </c>
      <c r="G238" s="5">
        <v>21</v>
      </c>
      <c r="H238" s="5" t="str">
        <v/>
      </c>
      <c r="I238" s="5">
        <v>407900.889999994</v>
      </c>
      <c r="J238" s="24" t="str">
        <v/>
      </c>
      <c r="K238" s="24" t="str">
        <v/>
      </c>
      <c r="L238" s="24" t="str">
        <v/>
      </c>
      <c r="M238" s="22" t="str">
        <v/>
      </c>
      <c r="N238" s="24" t="str">
        <v>少飞力哥店员代金</v>
      </c>
      <c r="O238" s="22">
        <v>202607</v>
      </c>
      <c r="P238" s="24" t="str">
        <v/>
      </c>
    </row>
    <row r="239" ht="20" customHeight="1" spans="1:16">
      <c r="A239" s="19">
        <v>2471</v>
      </c>
      <c r="B239" s="19" t="str">
        <v/>
      </c>
      <c r="C239" s="20">
        <v>46219</v>
      </c>
      <c r="D239" s="21" t="str">
        <v>建行个人</v>
      </c>
      <c r="E239" s="21" t="str">
        <v/>
      </c>
      <c r="F239" s="21" t="str">
        <v>喜平</v>
      </c>
      <c r="G239" s="8">
        <v>280</v>
      </c>
      <c r="H239" s="8" t="str">
        <v/>
      </c>
      <c r="I239" s="8">
        <v>408180.889999994</v>
      </c>
      <c r="J239" s="21" t="str">
        <v/>
      </c>
      <c r="K239" s="21" t="str">
        <v/>
      </c>
      <c r="L239" s="21" t="str">
        <v/>
      </c>
      <c r="M239" s="19" t="str">
        <v/>
      </c>
      <c r="N239" s="21" t="str">
        <v>喜平</v>
      </c>
      <c r="O239" s="19">
        <v>202607</v>
      </c>
      <c r="P239" s="21" t="str">
        <v/>
      </c>
    </row>
    <row r="240" ht="20" customHeight="1" spans="1:16">
      <c r="A240" s="22">
        <v>2472</v>
      </c>
      <c r="B240" s="22" t="str">
        <v/>
      </c>
      <c r="C240" s="23">
        <v>46219</v>
      </c>
      <c r="D240" s="24" t="str">
        <v>建行个人</v>
      </c>
      <c r="E240" s="24" t="str">
        <v/>
      </c>
      <c r="F240" s="24" t="str">
        <v>少鹏</v>
      </c>
      <c r="G240" s="5">
        <v>116</v>
      </c>
      <c r="H240" s="5" t="str">
        <v/>
      </c>
      <c r="I240" s="5">
        <v>408296.889999994</v>
      </c>
      <c r="J240" s="24" t="str">
        <v/>
      </c>
      <c r="K240" s="24" t="str">
        <v/>
      </c>
      <c r="L240" s="24" t="str">
        <v/>
      </c>
      <c r="M240" s="22" t="str">
        <v/>
      </c>
      <c r="N240" s="24" t="str">
        <v>少鹏</v>
      </c>
      <c r="O240" s="22">
        <v>202607</v>
      </c>
      <c r="P240" s="24" t="str">
        <v/>
      </c>
    </row>
    <row r="241" ht="20" customHeight="1" spans="1:16">
      <c r="A241" s="19">
        <v>2473</v>
      </c>
      <c r="B241" s="19" t="str">
        <v/>
      </c>
      <c r="C241" s="20">
        <v>46219</v>
      </c>
      <c r="D241" s="21" t="str">
        <v>建行个人</v>
      </c>
      <c r="E241" s="21" t="str">
        <v/>
      </c>
      <c r="F241" s="21" t="str">
        <v>义明</v>
      </c>
      <c r="G241" s="8">
        <v>388</v>
      </c>
      <c r="H241" s="8" t="str">
        <v/>
      </c>
      <c r="I241" s="8">
        <v>408684.889999994</v>
      </c>
      <c r="J241" s="21" t="str">
        <v/>
      </c>
      <c r="K241" s="21" t="str">
        <v/>
      </c>
      <c r="L241" s="21" t="str">
        <v/>
      </c>
      <c r="M241" s="19" t="str">
        <v/>
      </c>
      <c r="N241" s="21" t="str">
        <v>义明</v>
      </c>
      <c r="O241" s="19">
        <v>202607</v>
      </c>
      <c r="P241" s="21" t="str">
        <v/>
      </c>
    </row>
    <row r="242" ht="20" customHeight="1" spans="1:16">
      <c r="A242" s="22">
        <v>2474</v>
      </c>
      <c r="B242" s="22" t="str">
        <v/>
      </c>
      <c r="C242" s="23">
        <v>46219</v>
      </c>
      <c r="D242" s="24" t="str">
        <v>建行个人</v>
      </c>
      <c r="E242" s="24" t="str">
        <v/>
      </c>
      <c r="F242" s="24" t="str">
        <v>孝军吴郎中系列5、6月返利</v>
      </c>
      <c r="G242" s="5">
        <v>393</v>
      </c>
      <c r="H242" s="5" t="str">
        <v/>
      </c>
      <c r="I242" s="5">
        <v>409077.889999994</v>
      </c>
      <c r="J242" s="24" t="str">
        <v/>
      </c>
      <c r="K242" s="24" t="str">
        <v/>
      </c>
      <c r="L242" s="24" t="str">
        <v/>
      </c>
      <c r="M242" s="22" t="str">
        <v/>
      </c>
      <c r="N242" s="24" t="str">
        <v>孝军吴郎中系列5、6月返利</v>
      </c>
      <c r="O242" s="22">
        <v>202607</v>
      </c>
      <c r="P242" s="24" t="str">
        <v/>
      </c>
    </row>
    <row r="243" ht="20" customHeight="1" spans="1:16">
      <c r="A243" s="19">
        <v>2479</v>
      </c>
      <c r="B243" s="19" t="str">
        <v/>
      </c>
      <c r="C243" s="20">
        <v>46222</v>
      </c>
      <c r="D243" s="21" t="str">
        <v>建行个人</v>
      </c>
      <c r="E243" s="21" t="str">
        <v/>
      </c>
      <c r="F243" s="21" t="str">
        <v>晓明</v>
      </c>
      <c r="G243" s="8">
        <v>7</v>
      </c>
      <c r="H243" s="8" t="str">
        <v/>
      </c>
      <c r="I243" s="8">
        <v>375224.449999994</v>
      </c>
      <c r="J243" s="21" t="str">
        <v/>
      </c>
      <c r="K243" s="21" t="str">
        <v/>
      </c>
      <c r="L243" s="21" t="str">
        <v/>
      </c>
      <c r="M243" s="19" t="str">
        <v/>
      </c>
      <c r="N243" s="21" t="str">
        <v>晓明</v>
      </c>
      <c r="O243" s="19">
        <v>202607</v>
      </c>
      <c r="P243" s="21" t="str">
        <v/>
      </c>
    </row>
    <row r="244" ht="20" customHeight="1" spans="1:16">
      <c r="A244" s="22">
        <v>2480</v>
      </c>
      <c r="B244" s="22" t="str">
        <v/>
      </c>
      <c r="C244" s="23">
        <v>46222</v>
      </c>
      <c r="D244" s="24" t="str">
        <v>建行个人</v>
      </c>
      <c r="E244" s="24" t="str">
        <v/>
      </c>
      <c r="F244" s="24" t="str">
        <v>建霞</v>
      </c>
      <c r="G244" s="5">
        <v>6</v>
      </c>
      <c r="H244" s="5" t="str">
        <v/>
      </c>
      <c r="I244" s="5">
        <v>375230.449999994</v>
      </c>
      <c r="J244" s="24" t="str">
        <v/>
      </c>
      <c r="K244" s="24" t="str">
        <v/>
      </c>
      <c r="L244" s="24" t="str">
        <v/>
      </c>
      <c r="M244" s="22" t="str">
        <v/>
      </c>
      <c r="N244" s="24" t="str">
        <v>建霞</v>
      </c>
      <c r="O244" s="22">
        <v>202607</v>
      </c>
      <c r="P244" s="24" t="str">
        <v/>
      </c>
    </row>
    <row r="245" ht="20" customHeight="1" spans="1:16">
      <c r="A245" s="19">
        <v>2481</v>
      </c>
      <c r="B245" s="19" t="str">
        <v/>
      </c>
      <c r="C245" s="20">
        <v>46222</v>
      </c>
      <c r="D245" s="21" t="str">
        <v>建行个人</v>
      </c>
      <c r="E245" s="21" t="str">
        <v/>
      </c>
      <c r="F245" s="21" t="str">
        <v>猛猛冰王</v>
      </c>
      <c r="G245" s="8">
        <v>30.2</v>
      </c>
      <c r="H245" s="8" t="str">
        <v/>
      </c>
      <c r="I245" s="8">
        <v>375260.649999994</v>
      </c>
      <c r="J245" s="21" t="str">
        <v/>
      </c>
      <c r="K245" s="21" t="str">
        <v/>
      </c>
      <c r="L245" s="21" t="str">
        <v/>
      </c>
      <c r="M245" s="19" t="str">
        <v/>
      </c>
      <c r="N245" s="21" t="str">
        <v>猛猛冰王</v>
      </c>
      <c r="O245" s="19">
        <v>202607</v>
      </c>
      <c r="P245" s="21" t="str">
        <v/>
      </c>
    </row>
    <row r="246" ht="20" customHeight="1" spans="1:16">
      <c r="A246" s="22">
        <v>2482</v>
      </c>
      <c r="B246" s="22" t="str">
        <v/>
      </c>
      <c r="C246" s="23">
        <v>46222</v>
      </c>
      <c r="D246" s="24" t="str">
        <v>建行个人</v>
      </c>
      <c r="E246" s="24" t="str">
        <v/>
      </c>
      <c r="F246" s="24" t="str">
        <v>晓明</v>
      </c>
      <c r="G246" s="5">
        <v>692</v>
      </c>
      <c r="H246" s="5" t="str">
        <v/>
      </c>
      <c r="I246" s="5">
        <v>375952.649999994</v>
      </c>
      <c r="J246" s="24" t="str">
        <v/>
      </c>
      <c r="K246" s="24" t="str">
        <v/>
      </c>
      <c r="L246" s="24" t="str">
        <v/>
      </c>
      <c r="M246" s="22" t="str">
        <v/>
      </c>
      <c r="N246" s="24" t="str">
        <v>晓明</v>
      </c>
      <c r="O246" s="22">
        <v>202607</v>
      </c>
      <c r="P246" s="24" t="str">
        <v/>
      </c>
    </row>
    <row r="247" ht="20" customHeight="1" spans="1:16">
      <c r="A247" s="19">
        <v>2483</v>
      </c>
      <c r="B247" s="19" t="str">
        <v/>
      </c>
      <c r="C247" s="20">
        <v>46222</v>
      </c>
      <c r="D247" s="21" t="str">
        <v>建行个人</v>
      </c>
      <c r="E247" s="21" t="str">
        <v/>
      </c>
      <c r="F247" s="21" t="str">
        <v>怀川</v>
      </c>
      <c r="G247" s="8">
        <v>236</v>
      </c>
      <c r="H247" s="8" t="str">
        <v/>
      </c>
      <c r="I247" s="8">
        <v>376188.649999994</v>
      </c>
      <c r="J247" s="21" t="str">
        <v/>
      </c>
      <c r="K247" s="21" t="str">
        <v/>
      </c>
      <c r="L247" s="21" t="str">
        <v/>
      </c>
      <c r="M247" s="19" t="str">
        <v/>
      </c>
      <c r="N247" s="21" t="str">
        <v>怀川</v>
      </c>
      <c r="O247" s="19">
        <v>202607</v>
      </c>
      <c r="P247" s="21" t="str">
        <v/>
      </c>
    </row>
    <row r="248" ht="20" customHeight="1" spans="1:16">
      <c r="A248" s="22">
        <v>2497</v>
      </c>
      <c r="B248" s="22" t="str">
        <v/>
      </c>
      <c r="C248" s="23">
        <v>46068</v>
      </c>
      <c r="D248" s="24" t="str">
        <v>邮政个人</v>
      </c>
      <c r="E248" s="24" t="str">
        <v>回款</v>
      </c>
      <c r="F248" s="24" t="str">
        <v>67店姜慧娟</v>
      </c>
      <c r="G248" s="5">
        <v>1888.22</v>
      </c>
      <c r="H248" s="5" t="str">
        <v/>
      </c>
      <c r="I248" s="5">
        <v>331254.659999996</v>
      </c>
      <c r="J248" s="24" t="str">
        <v>博亮分店（67分店）</v>
      </c>
      <c r="K248" s="24" t="str">
        <v/>
      </c>
      <c r="L248" s="24" t="str">
        <v/>
      </c>
      <c r="M248" s="22">
        <v>202602</v>
      </c>
      <c r="N248" s="24" t="str">
        <v/>
      </c>
      <c r="O248" s="22">
        <v>202602</v>
      </c>
      <c r="P248" s="24" t="str">
        <v/>
      </c>
    </row>
    <row r="249" ht="20" customHeight="1" spans="1:16">
      <c r="A249" s="19">
        <v>2504</v>
      </c>
      <c r="B249" s="19" t="str">
        <v/>
      </c>
      <c r="C249" s="20">
        <v>46068</v>
      </c>
      <c r="D249" s="21" t="str">
        <v>邮政个人</v>
      </c>
      <c r="E249" s="21" t="str">
        <v>回款</v>
      </c>
      <c r="F249" s="21" t="str">
        <v>63店曹雪雪</v>
      </c>
      <c r="G249" s="8">
        <v>13607.79</v>
      </c>
      <c r="H249" s="8" t="str">
        <v/>
      </c>
      <c r="I249" s="8">
        <v>389390.659999996</v>
      </c>
      <c r="J249" s="21" t="str">
        <v>博医分店（63分店）</v>
      </c>
      <c r="K249" s="21" t="str">
        <v/>
      </c>
      <c r="L249" s="21" t="str">
        <v/>
      </c>
      <c r="M249" s="19">
        <v>202602</v>
      </c>
      <c r="N249" s="21" t="str">
        <v/>
      </c>
      <c r="O249" s="19">
        <v>202602</v>
      </c>
      <c r="P249" s="21" t="str">
        <v/>
      </c>
    </row>
    <row r="250" ht="20" customHeight="1" spans="1:16">
      <c r="A250" s="22">
        <v>2511</v>
      </c>
      <c r="B250" s="22" t="str">
        <v/>
      </c>
      <c r="C250" s="23">
        <v>46069</v>
      </c>
      <c r="D250" s="24" t="str">
        <v>邮政个人</v>
      </c>
      <c r="E250" s="24" t="str">
        <v>回款</v>
      </c>
      <c r="F250" s="24" t="str">
        <v>67店岳学磊</v>
      </c>
      <c r="G250" s="5">
        <v>628.8</v>
      </c>
      <c r="H250" s="5" t="str">
        <v/>
      </c>
      <c r="I250" s="5">
        <v>414810.549999996</v>
      </c>
      <c r="J250" s="24" t="str">
        <v>博亮分店（67分店）</v>
      </c>
      <c r="K250" s="24" t="str">
        <v/>
      </c>
      <c r="L250" s="24" t="str">
        <v/>
      </c>
      <c r="M250" s="22">
        <v>202602</v>
      </c>
      <c r="N250" s="24" t="str">
        <v/>
      </c>
      <c r="O250" s="22">
        <v>202602</v>
      </c>
      <c r="P250" s="24" t="str">
        <v/>
      </c>
    </row>
    <row r="251" ht="20" customHeight="1" spans="1:16">
      <c r="A251" s="19">
        <v>2513</v>
      </c>
      <c r="B251" s="19" t="str">
        <v/>
      </c>
      <c r="C251" s="20">
        <v>46069</v>
      </c>
      <c r="D251" s="21" t="str">
        <v>邮政个人</v>
      </c>
      <c r="E251" s="21" t="str">
        <v>回款</v>
      </c>
      <c r="F251" s="21" t="str">
        <v>63店曹雪雪</v>
      </c>
      <c r="G251" s="8">
        <v>1933.06</v>
      </c>
      <c r="H251" s="8" t="str">
        <v/>
      </c>
      <c r="I251" s="8">
        <v>416979.009999996</v>
      </c>
      <c r="J251" s="21" t="str">
        <v>博医分店（63分店）</v>
      </c>
      <c r="K251" s="21" t="str">
        <v/>
      </c>
      <c r="L251" s="21" t="str">
        <v/>
      </c>
      <c r="M251" s="19">
        <v>202602</v>
      </c>
      <c r="N251" s="21" t="str">
        <v/>
      </c>
      <c r="O251" s="19">
        <v>202602</v>
      </c>
      <c r="P251" s="21" t="str">
        <v/>
      </c>
    </row>
    <row r="252" ht="20" customHeight="1" spans="1:16">
      <c r="A252" s="22">
        <v>2518</v>
      </c>
      <c r="B252" s="22" t="str">
        <v/>
      </c>
      <c r="C252" s="23">
        <v>46075</v>
      </c>
      <c r="D252" s="24" t="str">
        <v>邮政个人</v>
      </c>
      <c r="E252" s="24" t="str">
        <v>回款</v>
      </c>
      <c r="F252" s="24" t="str">
        <v>67店姜慧娟</v>
      </c>
      <c r="G252" s="5">
        <v>1412.52</v>
      </c>
      <c r="H252" s="5" t="str">
        <v/>
      </c>
      <c r="I252" s="5">
        <v>465823.539999996</v>
      </c>
      <c r="J252" s="24" t="str">
        <v>博亮分店（67分店）</v>
      </c>
      <c r="K252" s="24" t="str">
        <v/>
      </c>
      <c r="L252" s="24" t="str">
        <v/>
      </c>
      <c r="M252" s="22">
        <v>202602</v>
      </c>
      <c r="N252" s="24" t="str">
        <v/>
      </c>
      <c r="O252" s="22">
        <v>202602</v>
      </c>
      <c r="P252" s="24" t="str">
        <v/>
      </c>
    </row>
    <row r="253" ht="20" customHeight="1" spans="1:16">
      <c r="A253" s="19">
        <v>2531</v>
      </c>
      <c r="B253" s="19" t="str">
        <v/>
      </c>
      <c r="C253" s="20">
        <v>46082</v>
      </c>
      <c r="D253" s="21" t="str">
        <v>邮政个人</v>
      </c>
      <c r="E253" s="21" t="str">
        <v>回款</v>
      </c>
      <c r="F253" s="21" t="str">
        <v>63店曹雪雪</v>
      </c>
      <c r="G253" s="8">
        <v>7042.52</v>
      </c>
      <c r="H253" s="8" t="str">
        <v/>
      </c>
      <c r="I253" s="8">
        <v>585476.509999995</v>
      </c>
      <c r="J253" s="21" t="str">
        <v>博医分店（63分店）</v>
      </c>
      <c r="K253" s="21" t="str">
        <v/>
      </c>
      <c r="L253" s="21" t="str">
        <v/>
      </c>
      <c r="M253" s="19">
        <v>202602</v>
      </c>
      <c r="N253" s="21" t="str">
        <v/>
      </c>
      <c r="O253" s="19">
        <v>202603</v>
      </c>
      <c r="P253" s="21" t="str">
        <v/>
      </c>
    </row>
    <row r="254" ht="20" customHeight="1" spans="1:16">
      <c r="A254" s="22">
        <v>2534</v>
      </c>
      <c r="B254" s="22" t="str">
        <v/>
      </c>
      <c r="C254" s="23">
        <v>46082</v>
      </c>
      <c r="D254" s="24" t="str">
        <v>邮政个人</v>
      </c>
      <c r="E254" s="24" t="str">
        <v>回款</v>
      </c>
      <c r="F254" s="24" t="str">
        <v>67店姜慧娟</v>
      </c>
      <c r="G254" s="5">
        <v>653.72</v>
      </c>
      <c r="H254" s="5" t="str">
        <v/>
      </c>
      <c r="I254" s="5">
        <v>607942.379999995</v>
      </c>
      <c r="J254" s="24" t="str">
        <v>博亮分店（67分店）</v>
      </c>
      <c r="K254" s="24" t="str">
        <v/>
      </c>
      <c r="L254" s="24" t="str">
        <v/>
      </c>
      <c r="M254" s="22">
        <v>202602</v>
      </c>
      <c r="N254" s="24" t="str">
        <v/>
      </c>
      <c r="O254" s="22">
        <v>202603</v>
      </c>
      <c r="P254" s="24" t="str">
        <v/>
      </c>
    </row>
    <row r="255" ht="20" customHeight="1" spans="1:16">
      <c r="A255" s="19">
        <v>2548</v>
      </c>
      <c r="B255" s="19" t="str">
        <v/>
      </c>
      <c r="C255" s="20">
        <v>46088</v>
      </c>
      <c r="D255" s="21" t="str">
        <v>邮政个人</v>
      </c>
      <c r="E255" s="21" t="str">
        <v>回款</v>
      </c>
      <c r="F255" s="21" t="str">
        <v>67店姜慧娟</v>
      </c>
      <c r="G255" s="8">
        <v>1054.55</v>
      </c>
      <c r="H255" s="8" t="str">
        <v/>
      </c>
      <c r="I255" s="8">
        <v>288006.929999995</v>
      </c>
      <c r="J255" s="21" t="str">
        <v>博亮分店（67分店）</v>
      </c>
      <c r="K255" s="21" t="str">
        <v/>
      </c>
      <c r="L255" s="21" t="str">
        <v/>
      </c>
      <c r="M255" s="19">
        <v>202603</v>
      </c>
      <c r="N255" s="21" t="str">
        <v/>
      </c>
      <c r="O255" s="19">
        <v>202603</v>
      </c>
      <c r="P255" s="21" t="str">
        <v/>
      </c>
    </row>
    <row r="256" ht="20" customHeight="1" spans="1:16">
      <c r="A256" s="22">
        <v>2555</v>
      </c>
      <c r="B256" s="22" t="str">
        <v/>
      </c>
      <c r="C256" s="23">
        <v>46089</v>
      </c>
      <c r="D256" s="24" t="str">
        <v>邮政个人</v>
      </c>
      <c r="E256" s="24" t="str">
        <v>回款</v>
      </c>
      <c r="F256" s="24" t="str">
        <v>63店曹雪雪</v>
      </c>
      <c r="G256" s="5">
        <v>10478.37</v>
      </c>
      <c r="H256" s="5" t="str">
        <v/>
      </c>
      <c r="I256" s="5">
        <v>344547.019999994</v>
      </c>
      <c r="J256" s="24" t="str">
        <v>博医分店（63分店）</v>
      </c>
      <c r="K256" s="24" t="str">
        <v/>
      </c>
      <c r="L256" s="24" t="str">
        <v/>
      </c>
      <c r="M256" s="22">
        <v>202603</v>
      </c>
      <c r="N256" s="24" t="str">
        <v/>
      </c>
      <c r="O256" s="22">
        <v>202603</v>
      </c>
      <c r="P256" s="24" t="str">
        <v/>
      </c>
    </row>
    <row r="257" ht="20" customHeight="1" spans="1:16">
      <c r="A257" s="19">
        <v>2572</v>
      </c>
      <c r="B257" s="19" t="str">
        <v/>
      </c>
      <c r="C257" s="20">
        <v>46095</v>
      </c>
      <c r="D257" s="21" t="str">
        <v>邮政个人</v>
      </c>
      <c r="E257" s="21" t="str">
        <v>回款</v>
      </c>
      <c r="F257" s="21" t="str">
        <v>63店曹雪雪</v>
      </c>
      <c r="G257" s="8">
        <v>9928.99</v>
      </c>
      <c r="H257" s="8" t="str">
        <v/>
      </c>
      <c r="I257" s="8">
        <v>487970.699999995</v>
      </c>
      <c r="J257" s="21" t="str">
        <v>博医分店（63分店）</v>
      </c>
      <c r="K257" s="21" t="str">
        <v/>
      </c>
      <c r="L257" s="21" t="str">
        <v/>
      </c>
      <c r="M257" s="19">
        <v>202603</v>
      </c>
      <c r="N257" s="21" t="str">
        <v/>
      </c>
      <c r="O257" s="19">
        <v>202603</v>
      </c>
      <c r="P257" s="21" t="str">
        <v/>
      </c>
    </row>
    <row r="258" ht="20" customHeight="1" spans="1:16">
      <c r="A258" s="22">
        <v>2575</v>
      </c>
      <c r="B258" s="22" t="str">
        <v/>
      </c>
      <c r="C258" s="23">
        <v>46096</v>
      </c>
      <c r="D258" s="24" t="str">
        <v>邮政个人</v>
      </c>
      <c r="E258" s="24" t="str">
        <v>回款</v>
      </c>
      <c r="F258" s="24" t="str">
        <v>67店姜慧娟</v>
      </c>
      <c r="G258" s="5">
        <v>1371.75</v>
      </c>
      <c r="H258" s="5" t="str">
        <v/>
      </c>
      <c r="I258" s="5">
        <v>508799.899999995</v>
      </c>
      <c r="J258" s="24" t="str">
        <v>博亮分店（67分店）</v>
      </c>
      <c r="K258" s="24" t="str">
        <v/>
      </c>
      <c r="L258" s="24" t="str">
        <v/>
      </c>
      <c r="M258" s="22">
        <v>202603</v>
      </c>
      <c r="N258" s="24" t="str">
        <v/>
      </c>
      <c r="O258" s="22">
        <v>202603</v>
      </c>
      <c r="P258" s="24" t="str">
        <v/>
      </c>
    </row>
    <row r="259" ht="20" customHeight="1" spans="1:16">
      <c r="A259" s="19">
        <v>2588</v>
      </c>
      <c r="B259" s="19" t="str">
        <v/>
      </c>
      <c r="C259" s="20">
        <v>46102</v>
      </c>
      <c r="D259" s="21" t="str">
        <v>邮政个人</v>
      </c>
      <c r="E259" s="21" t="str">
        <v>回款</v>
      </c>
      <c r="F259" s="21" t="str">
        <v>利息</v>
      </c>
      <c r="G259" s="8">
        <v>42.18</v>
      </c>
      <c r="H259" s="8" t="str">
        <v/>
      </c>
      <c r="I259" s="8">
        <v>611050.599999995</v>
      </c>
      <c r="J259" s="21" t="str">
        <v>公司</v>
      </c>
      <c r="K259" s="21" t="str">
        <v/>
      </c>
      <c r="L259" s="21" t="str">
        <v/>
      </c>
      <c r="M259" s="19">
        <v>202603</v>
      </c>
      <c r="N259" s="21" t="str">
        <v/>
      </c>
      <c r="O259" s="19">
        <v>202603</v>
      </c>
      <c r="P259" s="21" t="str">
        <v/>
      </c>
    </row>
    <row r="260" ht="20" customHeight="1" spans="1:16">
      <c r="A260" s="22">
        <v>2589</v>
      </c>
      <c r="B260" s="22" t="str">
        <v/>
      </c>
      <c r="C260" s="23">
        <v>46102</v>
      </c>
      <c r="D260" s="24" t="str">
        <v>邮政个人</v>
      </c>
      <c r="E260" s="24" t="str">
        <v>回款</v>
      </c>
      <c r="F260" s="24" t="str">
        <v>67店姜慧娟</v>
      </c>
      <c r="G260" s="5">
        <v>1497.63</v>
      </c>
      <c r="H260" s="5" t="str">
        <v/>
      </c>
      <c r="I260" s="5">
        <v>612548.229999994</v>
      </c>
      <c r="J260" s="24" t="str">
        <v>博亮分店（67分店）</v>
      </c>
      <c r="K260" s="24" t="str">
        <v/>
      </c>
      <c r="L260" s="24" t="str">
        <v/>
      </c>
      <c r="M260" s="22">
        <v>202603</v>
      </c>
      <c r="N260" s="24" t="str">
        <v/>
      </c>
      <c r="O260" s="22">
        <v>202603</v>
      </c>
      <c r="P260" s="24" t="str">
        <v/>
      </c>
    </row>
    <row r="261" ht="20" customHeight="1" spans="1:16">
      <c r="A261" s="19">
        <v>2595</v>
      </c>
      <c r="B261" s="19" t="str">
        <v/>
      </c>
      <c r="C261" s="20">
        <v>46102</v>
      </c>
      <c r="D261" s="21" t="str">
        <v>邮政个人</v>
      </c>
      <c r="E261" s="21" t="str">
        <v>回款</v>
      </c>
      <c r="F261" s="21" t="str">
        <v>63店曹雪雪</v>
      </c>
      <c r="G261" s="8">
        <v>10692.51</v>
      </c>
      <c r="H261" s="8" t="str">
        <v/>
      </c>
      <c r="I261" s="8">
        <v>642108.249999994</v>
      </c>
      <c r="J261" s="21" t="str">
        <v>博医分店（63分店）</v>
      </c>
      <c r="K261" s="21" t="str">
        <v/>
      </c>
      <c r="L261" s="21" t="str">
        <v/>
      </c>
      <c r="M261" s="19">
        <v>202603</v>
      </c>
      <c r="N261" s="21" t="str">
        <v/>
      </c>
      <c r="O261" s="19">
        <v>202603</v>
      </c>
      <c r="P261" s="21" t="str">
        <v/>
      </c>
    </row>
    <row r="262" ht="20" customHeight="1" spans="1:16">
      <c r="A262" s="22">
        <v>2607</v>
      </c>
      <c r="B262" s="22" t="str">
        <v/>
      </c>
      <c r="C262" s="23">
        <v>46109</v>
      </c>
      <c r="D262" s="24" t="str">
        <v>邮政个人</v>
      </c>
      <c r="E262" s="24" t="str">
        <v>回款</v>
      </c>
      <c r="F262" s="24" t="str">
        <v>63店曹雪雪</v>
      </c>
      <c r="G262" s="5">
        <v>10858.18</v>
      </c>
      <c r="H262" s="5" t="str">
        <v/>
      </c>
      <c r="I262" s="5">
        <v>764895.049999995</v>
      </c>
      <c r="J262" s="24" t="str">
        <v>博医分店（63分店）</v>
      </c>
      <c r="K262" s="24" t="str">
        <v/>
      </c>
      <c r="L262" s="24" t="str">
        <v/>
      </c>
      <c r="M262" s="22">
        <v>202603</v>
      </c>
      <c r="N262" s="24" t="str">
        <v/>
      </c>
      <c r="O262" s="22">
        <v>202603</v>
      </c>
      <c r="P262" s="24" t="str">
        <v/>
      </c>
    </row>
    <row r="263" ht="20" customHeight="1" spans="1:16">
      <c r="A263" s="19">
        <v>2618</v>
      </c>
      <c r="B263" s="19" t="str">
        <v/>
      </c>
      <c r="C263" s="20">
        <v>46113</v>
      </c>
      <c r="D263" s="21" t="str">
        <v>邮政个人</v>
      </c>
      <c r="E263" s="21" t="str">
        <v>回款</v>
      </c>
      <c r="F263" s="21" t="str">
        <v>67店姜慧娟</v>
      </c>
      <c r="G263" s="8">
        <v>1270.64</v>
      </c>
      <c r="H263" s="8" t="str">
        <v/>
      </c>
      <c r="I263" s="8">
        <v>832569.039999994</v>
      </c>
      <c r="J263" s="21" t="str">
        <v>博亮分店（67分店）</v>
      </c>
      <c r="K263" s="21" t="str">
        <v/>
      </c>
      <c r="L263" s="21" t="str">
        <v/>
      </c>
      <c r="M263" s="19">
        <v>202603</v>
      </c>
      <c r="N263" s="21" t="str">
        <v/>
      </c>
      <c r="O263" s="19">
        <v>202604</v>
      </c>
      <c r="P263" s="21" t="str">
        <v/>
      </c>
    </row>
    <row r="264" ht="20" customHeight="1" spans="1:16">
      <c r="A264" s="22">
        <v>2619</v>
      </c>
      <c r="B264" s="22" t="str">
        <v/>
      </c>
      <c r="C264" s="23">
        <v>46113</v>
      </c>
      <c r="D264" s="24" t="str">
        <v>邮政个人</v>
      </c>
      <c r="E264" s="24" t="str">
        <v>回款</v>
      </c>
      <c r="F264" s="24" t="str">
        <v>63店曹雪雪</v>
      </c>
      <c r="G264" s="5">
        <v>6338.03</v>
      </c>
      <c r="H264" s="5" t="str">
        <v/>
      </c>
      <c r="I264" s="5">
        <v>838907.069999994</v>
      </c>
      <c r="J264" s="24" t="str">
        <v>博医分店（63分店）</v>
      </c>
      <c r="K264" s="24" t="str">
        <v/>
      </c>
      <c r="L264" s="24" t="str">
        <v/>
      </c>
      <c r="M264" s="22">
        <v>202603</v>
      </c>
      <c r="N264" s="24" t="str">
        <v/>
      </c>
      <c r="O264" s="22">
        <v>202604</v>
      </c>
      <c r="P264" s="24" t="str">
        <v/>
      </c>
    </row>
    <row r="265" ht="20" customHeight="1" spans="1:16">
      <c r="A265" s="19">
        <v>2629</v>
      </c>
      <c r="B265" s="19" t="str">
        <v/>
      </c>
      <c r="C265" s="20">
        <v>46115</v>
      </c>
      <c r="D265" s="21" t="str">
        <v>邮政个人</v>
      </c>
      <c r="E265" s="21" t="str">
        <v>回款</v>
      </c>
      <c r="F265" s="21" t="str">
        <v>李永娜 （崔少霞乐捐）</v>
      </c>
      <c r="G265" s="8">
        <v>50</v>
      </c>
      <c r="H265" s="8" t="str">
        <v/>
      </c>
      <c r="I265" s="8">
        <v>923730.519999993</v>
      </c>
      <c r="J265" s="21" t="str">
        <v>公司</v>
      </c>
      <c r="K265" s="21" t="str">
        <v/>
      </c>
      <c r="L265" s="21" t="str">
        <v/>
      </c>
      <c r="M265" s="19">
        <v>202603</v>
      </c>
      <c r="N265" s="21" t="str">
        <v/>
      </c>
      <c r="O265" s="19">
        <v>202604</v>
      </c>
      <c r="P265" s="21" t="str">
        <v/>
      </c>
    </row>
    <row r="266" ht="20" customHeight="1" spans="1:16">
      <c r="A266" s="22">
        <v>2633</v>
      </c>
      <c r="B266" s="22" t="str">
        <v/>
      </c>
      <c r="C266" s="23">
        <v>46119</v>
      </c>
      <c r="D266" s="24" t="str">
        <v>邮政个人</v>
      </c>
      <c r="E266" s="24" t="str">
        <v>回款</v>
      </c>
      <c r="F266" s="24" t="str">
        <v>63店曹雪雪</v>
      </c>
      <c r="G266" s="5">
        <v>9909.1</v>
      </c>
      <c r="H266" s="5" t="str">
        <v/>
      </c>
      <c r="I266" s="5">
        <v>982664.939999993</v>
      </c>
      <c r="J266" s="24" t="str">
        <v>博医分店（63分店）</v>
      </c>
      <c r="K266" s="24" t="str">
        <v/>
      </c>
      <c r="L266" s="24" t="str">
        <v/>
      </c>
      <c r="M266" s="22">
        <v>202604</v>
      </c>
      <c r="N266" s="24" t="str">
        <v/>
      </c>
      <c r="O266" s="22">
        <v>202604</v>
      </c>
      <c r="P266" s="24" t="str">
        <v/>
      </c>
    </row>
    <row r="267" ht="20" customHeight="1" spans="1:16">
      <c r="A267" s="19">
        <v>2643</v>
      </c>
      <c r="B267" s="19" t="str">
        <v/>
      </c>
      <c r="C267" s="20">
        <v>46120</v>
      </c>
      <c r="D267" s="21" t="str">
        <v>邮政个人</v>
      </c>
      <c r="E267" s="21" t="str">
        <v>回款</v>
      </c>
      <c r="F267" s="21" t="str">
        <v>67店姜慧娟</v>
      </c>
      <c r="G267" s="8">
        <v>1166.78</v>
      </c>
      <c r="H267" s="8" t="str">
        <v/>
      </c>
      <c r="I267" s="8">
        <v>1037123.39999999</v>
      </c>
      <c r="J267" s="21" t="str">
        <v>博亮分店（67分店）</v>
      </c>
      <c r="K267" s="21" t="str">
        <v/>
      </c>
      <c r="L267" s="21" t="str">
        <v/>
      </c>
      <c r="M267" s="19">
        <v>202604</v>
      </c>
      <c r="N267" s="21" t="str">
        <v/>
      </c>
      <c r="O267" s="19">
        <v>202604</v>
      </c>
      <c r="P267" s="21" t="str">
        <v/>
      </c>
    </row>
    <row r="268" ht="20" customHeight="1" spans="1:16">
      <c r="A268" s="22">
        <v>2659</v>
      </c>
      <c r="B268" s="22" t="str">
        <v/>
      </c>
      <c r="C268" s="23">
        <v>46127</v>
      </c>
      <c r="D268" s="24" t="str">
        <v>邮政个人</v>
      </c>
      <c r="E268" s="24" t="str">
        <v>回款</v>
      </c>
      <c r="F268" s="24" t="str">
        <v>63店曹雪雪</v>
      </c>
      <c r="G268" s="5">
        <v>12525.67</v>
      </c>
      <c r="H268" s="5" t="str">
        <v/>
      </c>
      <c r="I268" s="5">
        <v>664451.619999993</v>
      </c>
      <c r="J268" s="24" t="str">
        <v>博医分店（63分店）</v>
      </c>
      <c r="K268" s="24" t="str">
        <v/>
      </c>
      <c r="L268" s="24" t="str">
        <v/>
      </c>
      <c r="M268" s="22">
        <v>202604</v>
      </c>
      <c r="N268" s="24" t="str">
        <v/>
      </c>
      <c r="O268" s="22">
        <v>202604</v>
      </c>
      <c r="P268" s="24" t="str">
        <v/>
      </c>
    </row>
    <row r="269" ht="20" customHeight="1" spans="1:16">
      <c r="A269" s="19">
        <v>2660</v>
      </c>
      <c r="B269" s="19" t="str">
        <v/>
      </c>
      <c r="C269" s="20">
        <v>46127</v>
      </c>
      <c r="D269" s="21" t="str">
        <v>邮政个人</v>
      </c>
      <c r="E269" s="21" t="str">
        <v>回款</v>
      </c>
      <c r="F269" s="21" t="str">
        <v>67店姜慧娟</v>
      </c>
      <c r="G269" s="8">
        <v>1413.42</v>
      </c>
      <c r="H269" s="8" t="str">
        <v/>
      </c>
      <c r="I269" s="8">
        <v>665865.039999993</v>
      </c>
      <c r="J269" s="21" t="str">
        <v>博亮分店（67分店）</v>
      </c>
      <c r="K269" s="21" t="str">
        <v/>
      </c>
      <c r="L269" s="21" t="str">
        <v/>
      </c>
      <c r="M269" s="19">
        <v>202604</v>
      </c>
      <c r="N269" s="21" t="str">
        <v/>
      </c>
      <c r="O269" s="19">
        <v>202604</v>
      </c>
      <c r="P269" s="21" t="str">
        <v/>
      </c>
    </row>
    <row r="270" ht="20" customHeight="1" spans="1:16">
      <c r="A270" s="22">
        <v>2676</v>
      </c>
      <c r="B270" s="22" t="str">
        <v/>
      </c>
      <c r="C270" s="23">
        <v>46133</v>
      </c>
      <c r="D270" s="24" t="str">
        <v>邮政个人</v>
      </c>
      <c r="E270" s="24" t="str">
        <v>回款</v>
      </c>
      <c r="F270" s="24" t="str">
        <v>63店曹雪雪</v>
      </c>
      <c r="G270" s="5">
        <v>12376.78</v>
      </c>
      <c r="H270" s="5" t="str">
        <v/>
      </c>
      <c r="I270" s="5">
        <v>507969.769999992</v>
      </c>
      <c r="J270" s="24" t="str">
        <v>博医分店（63分店）</v>
      </c>
      <c r="K270" s="24" t="str">
        <v/>
      </c>
      <c r="L270" s="24" t="str">
        <v/>
      </c>
      <c r="M270" s="22">
        <v>202604</v>
      </c>
      <c r="N270" s="24" t="str">
        <v/>
      </c>
      <c r="O270" s="22">
        <v>202604</v>
      </c>
      <c r="P270" s="24" t="str">
        <v/>
      </c>
    </row>
    <row r="271" ht="20" customHeight="1" spans="1:16">
      <c r="A271" s="19">
        <v>2678</v>
      </c>
      <c r="B271" s="19" t="str">
        <v/>
      </c>
      <c r="C271" s="20">
        <v>46133</v>
      </c>
      <c r="D271" s="21" t="str">
        <v>邮政个人</v>
      </c>
      <c r="E271" s="21" t="str">
        <v>回款</v>
      </c>
      <c r="F271" s="21" t="str">
        <v>67店姜慧娟</v>
      </c>
      <c r="G271" s="8">
        <v>1023.68</v>
      </c>
      <c r="H271" s="8" t="str">
        <v/>
      </c>
      <c r="I271" s="8">
        <v>510356.019999992</v>
      </c>
      <c r="J271" s="21" t="str">
        <v>博亮分店（67分店）</v>
      </c>
      <c r="K271" s="21" t="str">
        <v/>
      </c>
      <c r="L271" s="21" t="str">
        <v/>
      </c>
      <c r="M271" s="19">
        <v>202604</v>
      </c>
      <c r="N271" s="21" t="str">
        <v/>
      </c>
      <c r="O271" s="19">
        <v>202604</v>
      </c>
      <c r="P271" s="21" t="str">
        <v/>
      </c>
    </row>
    <row r="272" ht="20" customHeight="1" spans="1:16">
      <c r="A272" s="22">
        <v>2691</v>
      </c>
      <c r="B272" s="22" t="str">
        <v/>
      </c>
      <c r="C272" s="23">
        <v>46139</v>
      </c>
      <c r="D272" s="24" t="str">
        <v>邮政个人</v>
      </c>
      <c r="E272" s="24" t="str">
        <v>回款</v>
      </c>
      <c r="F272" s="24" t="str">
        <v>63店曹雪雪</v>
      </c>
      <c r="G272" s="5">
        <v>7332.86</v>
      </c>
      <c r="H272" s="5" t="str">
        <v/>
      </c>
      <c r="I272" s="5">
        <v>615419.599999992</v>
      </c>
      <c r="J272" s="24" t="str">
        <v>博医分店（63分店）</v>
      </c>
      <c r="K272" s="24" t="str">
        <v/>
      </c>
      <c r="L272" s="24" t="str">
        <v/>
      </c>
      <c r="M272" s="22">
        <v>202604</v>
      </c>
      <c r="N272" s="24" t="str">
        <v/>
      </c>
      <c r="O272" s="22">
        <v>202604</v>
      </c>
      <c r="P272" s="24" t="str">
        <v/>
      </c>
    </row>
    <row r="273" ht="20" customHeight="1" spans="1:16">
      <c r="A273" s="19">
        <v>2698</v>
      </c>
      <c r="B273" s="19" t="str">
        <v/>
      </c>
      <c r="C273" s="20">
        <v>46143</v>
      </c>
      <c r="D273" s="21" t="str">
        <v>邮政个人</v>
      </c>
      <c r="E273" s="21" t="str">
        <v>回款</v>
      </c>
      <c r="F273" s="21" t="str">
        <v>67店姜慧娟</v>
      </c>
      <c r="G273" s="8">
        <v>1018.37</v>
      </c>
      <c r="H273" s="8" t="str">
        <v/>
      </c>
      <c r="I273" s="8">
        <v>677632.019999992</v>
      </c>
      <c r="J273" s="21" t="str">
        <v>博亮分店（67分店）</v>
      </c>
      <c r="K273" s="21" t="str">
        <v/>
      </c>
      <c r="L273" s="21" t="str">
        <v/>
      </c>
      <c r="M273" s="19">
        <v>202604</v>
      </c>
      <c r="N273" s="21" t="str">
        <v/>
      </c>
      <c r="O273" s="19">
        <v>202605</v>
      </c>
      <c r="P273" s="21" t="str">
        <v/>
      </c>
    </row>
    <row r="274" ht="20" customHeight="1" spans="1:16">
      <c r="A274" s="22">
        <v>2702</v>
      </c>
      <c r="B274" s="22" t="str">
        <v/>
      </c>
      <c r="C274" s="23">
        <v>46143</v>
      </c>
      <c r="D274" s="24" t="str">
        <v>邮政个人</v>
      </c>
      <c r="E274" s="24" t="str">
        <v>回款</v>
      </c>
      <c r="F274" s="24" t="str">
        <v>63店曹雪雪</v>
      </c>
      <c r="G274" s="5">
        <v>7268.41</v>
      </c>
      <c r="H274" s="5" t="str">
        <v/>
      </c>
      <c r="I274" s="5">
        <v>689721.359999991</v>
      </c>
      <c r="J274" s="24" t="str">
        <v>博医分店（63分店）</v>
      </c>
      <c r="K274" s="24" t="str">
        <v/>
      </c>
      <c r="L274" s="24" t="str">
        <v/>
      </c>
      <c r="M274" s="22">
        <v>202604</v>
      </c>
      <c r="N274" s="24" t="str">
        <v/>
      </c>
      <c r="O274" s="22">
        <v>202605</v>
      </c>
      <c r="P274" s="24" t="str">
        <v/>
      </c>
    </row>
    <row r="275" ht="20" customHeight="1" spans="1:16">
      <c r="A275" s="19">
        <v>2712</v>
      </c>
      <c r="B275" s="19" t="str">
        <v/>
      </c>
      <c r="C275" s="20">
        <v>46147</v>
      </c>
      <c r="D275" s="21" t="str">
        <v>邮政个人</v>
      </c>
      <c r="E275" s="21" t="str">
        <v>回款</v>
      </c>
      <c r="F275" s="21" t="str">
        <v>67店姜慧娟</v>
      </c>
      <c r="G275" s="8">
        <v>4.5</v>
      </c>
      <c r="H275" s="8" t="str">
        <v/>
      </c>
      <c r="I275" s="8">
        <v>805790.149999992</v>
      </c>
      <c r="J275" s="21" t="str">
        <v>博亮分店（67分店）</v>
      </c>
      <c r="K275" s="21" t="str">
        <v/>
      </c>
      <c r="L275" s="21" t="str">
        <v/>
      </c>
      <c r="M275" s="19">
        <v>202605</v>
      </c>
      <c r="N275" s="21" t="str">
        <v/>
      </c>
      <c r="O275" s="19">
        <v>202605</v>
      </c>
      <c r="P275" s="21" t="str">
        <v/>
      </c>
    </row>
    <row r="276" ht="20" customHeight="1" spans="1:16">
      <c r="A276" s="22">
        <v>2717</v>
      </c>
      <c r="B276" s="22" t="str">
        <v/>
      </c>
      <c r="C276" s="23">
        <v>46149</v>
      </c>
      <c r="D276" s="24" t="str">
        <v>邮政个人</v>
      </c>
      <c r="E276" s="24" t="str">
        <v>回款</v>
      </c>
      <c r="F276" s="24" t="str">
        <v>67店姜慧娟</v>
      </c>
      <c r="G276" s="5">
        <v>1008.6</v>
      </c>
      <c r="H276" s="5" t="str">
        <v/>
      </c>
      <c r="I276" s="5">
        <v>829399.489999991</v>
      </c>
      <c r="J276" s="24" t="str">
        <v>博亮分店（67分店）</v>
      </c>
      <c r="K276" s="24" t="str">
        <v/>
      </c>
      <c r="L276" s="24" t="str">
        <v/>
      </c>
      <c r="M276" s="22">
        <v>202605</v>
      </c>
      <c r="N276" s="24" t="str">
        <v/>
      </c>
      <c r="O276" s="22">
        <v>202605</v>
      </c>
      <c r="P276" s="24" t="str">
        <v/>
      </c>
    </row>
    <row r="277" ht="20" customHeight="1" spans="1:16">
      <c r="A277" s="19">
        <v>2729</v>
      </c>
      <c r="B277" s="19" t="str">
        <v/>
      </c>
      <c r="C277" s="20">
        <v>46150</v>
      </c>
      <c r="D277" s="21" t="str">
        <v>邮政个人</v>
      </c>
      <c r="E277" s="21" t="str">
        <v>回款</v>
      </c>
      <c r="F277" s="21" t="str">
        <v>63店曹雪雪</v>
      </c>
      <c r="G277" s="8">
        <v>14766.76</v>
      </c>
      <c r="H277" s="8" t="str">
        <v/>
      </c>
      <c r="I277" s="8">
        <v>905929.849999991</v>
      </c>
      <c r="J277" s="21" t="str">
        <v>博医分店（63分店）</v>
      </c>
      <c r="K277" s="21" t="str">
        <v/>
      </c>
      <c r="L277" s="21" t="str">
        <v/>
      </c>
      <c r="M277" s="19">
        <v>202605</v>
      </c>
      <c r="N277" s="21" t="str">
        <v/>
      </c>
      <c r="O277" s="19">
        <v>202605</v>
      </c>
      <c r="P277" s="21" t="str">
        <v/>
      </c>
    </row>
    <row r="278" ht="20" customHeight="1" spans="1:16">
      <c r="A278" s="22">
        <v>2741</v>
      </c>
      <c r="B278" s="22" t="str">
        <v/>
      </c>
      <c r="C278" s="23">
        <v>46157</v>
      </c>
      <c r="D278" s="24" t="str">
        <v>邮政个人</v>
      </c>
      <c r="E278" s="24" t="str">
        <v>回款</v>
      </c>
      <c r="F278" s="24" t="str">
        <v>63店曹雪雪</v>
      </c>
      <c r="G278" s="5">
        <v>11406.17</v>
      </c>
      <c r="H278" s="5" t="str">
        <v/>
      </c>
      <c r="I278" s="5">
        <v>1012529.34999999</v>
      </c>
      <c r="J278" s="24" t="str">
        <v>博医分店（63分店）</v>
      </c>
      <c r="K278" s="24" t="str">
        <v/>
      </c>
      <c r="L278" s="24" t="str">
        <v/>
      </c>
      <c r="M278" s="22">
        <v>202605</v>
      </c>
      <c r="N278" s="24" t="str">
        <v/>
      </c>
      <c r="O278" s="22">
        <v>202605</v>
      </c>
      <c r="P278" s="24" t="str">
        <v/>
      </c>
    </row>
    <row r="279" ht="20" customHeight="1" spans="1:16">
      <c r="A279" s="19">
        <v>2742</v>
      </c>
      <c r="B279" s="19" t="str">
        <v/>
      </c>
      <c r="C279" s="20">
        <v>46157</v>
      </c>
      <c r="D279" s="21" t="str">
        <v>邮政个人</v>
      </c>
      <c r="E279" s="21" t="str">
        <v>回款</v>
      </c>
      <c r="F279" s="21" t="str">
        <v>67店姜慧娟</v>
      </c>
      <c r="G279" s="8">
        <v>625.05</v>
      </c>
      <c r="H279" s="8" t="str">
        <v/>
      </c>
      <c r="I279" s="8">
        <v>1013154.39999999</v>
      </c>
      <c r="J279" s="21" t="str">
        <v>博亮分店（67分店）</v>
      </c>
      <c r="K279" s="21" t="str">
        <v/>
      </c>
      <c r="L279" s="21" t="str">
        <v/>
      </c>
      <c r="M279" s="19">
        <v>202605</v>
      </c>
      <c r="N279" s="21" t="str">
        <v/>
      </c>
      <c r="O279" s="19">
        <v>202605</v>
      </c>
      <c r="P279" s="21" t="str">
        <v/>
      </c>
    </row>
    <row r="280" ht="20" customHeight="1" spans="1:16">
      <c r="A280" s="22">
        <v>2756</v>
      </c>
      <c r="B280" s="22" t="str">
        <v/>
      </c>
      <c r="C280" s="23">
        <v>46163</v>
      </c>
      <c r="D280" s="24" t="str">
        <v>邮政个人</v>
      </c>
      <c r="E280" s="24" t="str">
        <v>回款</v>
      </c>
      <c r="F280" s="24" t="str">
        <v>63店曹雪雪</v>
      </c>
      <c r="G280" s="5">
        <v>10197.6</v>
      </c>
      <c r="H280" s="5" t="str">
        <v/>
      </c>
      <c r="I280" s="5">
        <v>1114421.76999999</v>
      </c>
      <c r="J280" s="24" t="str">
        <v>博医分店（63分店）</v>
      </c>
      <c r="K280" s="24" t="str">
        <v/>
      </c>
      <c r="L280" s="24" t="str">
        <v/>
      </c>
      <c r="M280" s="22">
        <v>202605</v>
      </c>
      <c r="N280" s="24" t="str">
        <v/>
      </c>
      <c r="O280" s="22">
        <v>202605</v>
      </c>
      <c r="P280" s="24" t="str">
        <v/>
      </c>
    </row>
    <row r="281" ht="20" customHeight="1" spans="1:16">
      <c r="A281" s="19">
        <v>2759</v>
      </c>
      <c r="B281" s="19" t="str">
        <v/>
      </c>
      <c r="C281" s="20">
        <v>46163</v>
      </c>
      <c r="D281" s="21" t="str">
        <v>邮政个人</v>
      </c>
      <c r="E281" s="21" t="str">
        <v>回款</v>
      </c>
      <c r="F281" s="21" t="str">
        <v>67店姜慧娟</v>
      </c>
      <c r="G281" s="8">
        <v>1200.66</v>
      </c>
      <c r="H281" s="8" t="str">
        <v/>
      </c>
      <c r="I281" s="8">
        <v>1117618.30999999</v>
      </c>
      <c r="J281" s="21" t="str">
        <v>博亮分店（67分店）</v>
      </c>
      <c r="K281" s="21" t="str">
        <v/>
      </c>
      <c r="L281" s="21" t="str">
        <v/>
      </c>
      <c r="M281" s="19">
        <v>202605</v>
      </c>
      <c r="N281" s="21" t="str">
        <v/>
      </c>
      <c r="O281" s="19">
        <v>202605</v>
      </c>
      <c r="P281" s="21" t="str">
        <v/>
      </c>
    </row>
    <row r="282" ht="20" customHeight="1" spans="1:16">
      <c r="A282" s="22">
        <v>2772</v>
      </c>
      <c r="B282" s="22" t="str">
        <v/>
      </c>
      <c r="C282" s="23">
        <v>46169</v>
      </c>
      <c r="D282" s="24" t="str">
        <v>邮政个人</v>
      </c>
      <c r="E282" s="24" t="str">
        <v>回款</v>
      </c>
      <c r="F282" s="24" t="str">
        <v>63店曹雪雪</v>
      </c>
      <c r="G282" s="5">
        <v>7679.15</v>
      </c>
      <c r="H282" s="5" t="str">
        <v/>
      </c>
      <c r="I282" s="5">
        <v>1245028.80999999</v>
      </c>
      <c r="J282" s="24" t="str">
        <v>博医分店（63分店）</v>
      </c>
      <c r="K282" s="24" t="str">
        <v/>
      </c>
      <c r="L282" s="24" t="str">
        <v/>
      </c>
      <c r="M282" s="22">
        <v>202605</v>
      </c>
      <c r="N282" s="24" t="str">
        <v/>
      </c>
      <c r="O282" s="22">
        <v>202605</v>
      </c>
      <c r="P282" s="24" t="str">
        <v/>
      </c>
    </row>
    <row r="283" ht="20" customHeight="1" spans="1:16">
      <c r="A283" s="19">
        <v>2780</v>
      </c>
      <c r="B283" s="19" t="str">
        <v/>
      </c>
      <c r="C283" s="20">
        <v>46174</v>
      </c>
      <c r="D283" s="21" t="str">
        <v>邮政个人</v>
      </c>
      <c r="E283" s="21" t="str">
        <v>回款</v>
      </c>
      <c r="F283" s="21" t="str">
        <v>67店姜慧娟</v>
      </c>
      <c r="G283" s="8">
        <v>591.29</v>
      </c>
      <c r="H283" s="8" t="str">
        <v/>
      </c>
      <c r="I283" s="8">
        <v>698202.259999991</v>
      </c>
      <c r="J283" s="21" t="str">
        <v>博亮分店（67分店）</v>
      </c>
      <c r="K283" s="21" t="str">
        <v/>
      </c>
      <c r="L283" s="21" t="str">
        <v/>
      </c>
      <c r="M283" s="19">
        <v>202605</v>
      </c>
      <c r="N283" s="21" t="str">
        <v/>
      </c>
      <c r="O283" s="19">
        <v>202606</v>
      </c>
      <c r="P283" s="21" t="str">
        <v/>
      </c>
    </row>
    <row r="284" ht="20" customHeight="1" spans="1:16">
      <c r="A284" s="22">
        <v>2786</v>
      </c>
      <c r="B284" s="22" t="str">
        <v/>
      </c>
      <c r="C284" s="23">
        <v>46174</v>
      </c>
      <c r="D284" s="24" t="str">
        <v>邮政个人</v>
      </c>
      <c r="E284" s="24" t="str">
        <v>回款</v>
      </c>
      <c r="F284" s="24" t="str">
        <v>63店曹雪雪</v>
      </c>
      <c r="G284" s="5">
        <v>5113.61</v>
      </c>
      <c r="H284" s="5" t="str">
        <v/>
      </c>
      <c r="I284" s="5">
        <v>753282.359999991</v>
      </c>
      <c r="J284" s="24" t="str">
        <v>博医分店（63分店）</v>
      </c>
      <c r="K284" s="24" t="str">
        <v/>
      </c>
      <c r="L284" s="24" t="str">
        <v/>
      </c>
      <c r="M284" s="22">
        <v>202605</v>
      </c>
      <c r="N284" s="24" t="str">
        <v/>
      </c>
      <c r="O284" s="22">
        <v>202606</v>
      </c>
      <c r="P284" s="24" t="str">
        <v/>
      </c>
    </row>
    <row r="285" ht="20" customHeight="1" spans="1:16">
      <c r="A285" s="19">
        <v>2790</v>
      </c>
      <c r="B285" s="19" t="str">
        <v/>
      </c>
      <c r="C285" s="20">
        <v>46175</v>
      </c>
      <c r="D285" s="21" t="str">
        <v>邮政个人</v>
      </c>
      <c r="E285" s="21" t="str">
        <v>回款</v>
      </c>
      <c r="F285" s="21" t="str">
        <v>存现</v>
      </c>
      <c r="G285" s="8">
        <v>3700</v>
      </c>
      <c r="H285" s="8" t="str">
        <v/>
      </c>
      <c r="I285" s="8">
        <v>784094.479999991</v>
      </c>
      <c r="J285" s="21" t="str">
        <v/>
      </c>
      <c r="K285" s="21" t="str">
        <v/>
      </c>
      <c r="L285" s="21" t="str">
        <v/>
      </c>
      <c r="M285" s="19">
        <v>202605</v>
      </c>
      <c r="N285" s="21" t="str">
        <v/>
      </c>
      <c r="O285" s="19">
        <v>202606</v>
      </c>
      <c r="P285" s="21" t="str">
        <v/>
      </c>
    </row>
    <row r="286" ht="20" customHeight="1" spans="1:16">
      <c r="A286" s="22">
        <v>2803</v>
      </c>
      <c r="B286" s="22" t="str">
        <v/>
      </c>
      <c r="C286" s="23">
        <v>46180</v>
      </c>
      <c r="D286" s="24" t="str">
        <v>邮政个人</v>
      </c>
      <c r="E286" s="24" t="str">
        <v>回款</v>
      </c>
      <c r="F286" s="24" t="str">
        <v>67店姜慧娟</v>
      </c>
      <c r="G286" s="5">
        <v>673.23</v>
      </c>
      <c r="H286" s="5" t="str">
        <v/>
      </c>
      <c r="I286" s="5">
        <v>895746.729999991</v>
      </c>
      <c r="J286" s="24" t="str">
        <v>博亮分店（67分店）</v>
      </c>
      <c r="K286" s="24" t="str">
        <v/>
      </c>
      <c r="L286" s="24" t="str">
        <v/>
      </c>
      <c r="M286" s="22">
        <v>202606</v>
      </c>
      <c r="N286" s="24" t="str">
        <v/>
      </c>
      <c r="O286" s="22">
        <v>202606</v>
      </c>
      <c r="P286" s="24" t="str">
        <v/>
      </c>
    </row>
    <row r="287" ht="20" customHeight="1" spans="1:16">
      <c r="A287" s="19">
        <v>2804</v>
      </c>
      <c r="B287" s="19" t="str">
        <v/>
      </c>
      <c r="C287" s="20">
        <v>46180</v>
      </c>
      <c r="D287" s="21" t="str">
        <v>邮政个人</v>
      </c>
      <c r="E287" s="21" t="str">
        <v>回款</v>
      </c>
      <c r="F287" s="21" t="str">
        <v>63店曹雪雪</v>
      </c>
      <c r="G287" s="8">
        <v>13093.57</v>
      </c>
      <c r="H287" s="8" t="str">
        <v/>
      </c>
      <c r="I287" s="8">
        <v>908840.29999999</v>
      </c>
      <c r="J287" s="21" t="str">
        <v>博医分店（63分店）</v>
      </c>
      <c r="K287" s="21" t="str">
        <v/>
      </c>
      <c r="L287" s="21" t="str">
        <v/>
      </c>
      <c r="M287" s="19">
        <v>202606</v>
      </c>
      <c r="N287" s="21" t="str">
        <v/>
      </c>
      <c r="O287" s="19">
        <v>202606</v>
      </c>
      <c r="P287" s="21" t="str">
        <v/>
      </c>
    </row>
    <row r="288" ht="20" customHeight="1" spans="1:16">
      <c r="A288" s="22">
        <v>2817</v>
      </c>
      <c r="B288" s="22" t="str">
        <v/>
      </c>
      <c r="C288" s="23">
        <v>46184</v>
      </c>
      <c r="D288" s="24" t="str">
        <v>邮政个人</v>
      </c>
      <c r="E288" s="24" t="str">
        <v>回款</v>
      </c>
      <c r="F288" s="24" t="str">
        <v>63店曹雪雪</v>
      </c>
      <c r="G288" s="5">
        <v>12736.29</v>
      </c>
      <c r="H288" s="5" t="str">
        <v/>
      </c>
      <c r="I288" s="5">
        <v>1032883.66999999</v>
      </c>
      <c r="J288" s="24" t="str">
        <v>博医分店（63分店）</v>
      </c>
      <c r="K288" s="24" t="str">
        <v/>
      </c>
      <c r="L288" s="24" t="str">
        <v/>
      </c>
      <c r="M288" s="22">
        <v>202606</v>
      </c>
      <c r="N288" s="24" t="str">
        <v/>
      </c>
      <c r="O288" s="22">
        <v>202606</v>
      </c>
      <c r="P288" s="24" t="str">
        <v/>
      </c>
    </row>
    <row r="289" ht="20" customHeight="1" spans="1:16">
      <c r="A289" s="19">
        <v>2825</v>
      </c>
      <c r="B289" s="19" t="str">
        <v/>
      </c>
      <c r="C289" s="20">
        <v>46188</v>
      </c>
      <c r="D289" s="21" t="str">
        <v>邮政个人</v>
      </c>
      <c r="E289" s="21" t="str">
        <v>回款</v>
      </c>
      <c r="F289" s="21" t="str">
        <v>67店姜慧娟</v>
      </c>
      <c r="G289" s="8">
        <v>479.17</v>
      </c>
      <c r="H289" s="8" t="str">
        <v/>
      </c>
      <c r="I289" s="8">
        <v>1056486.69999999</v>
      </c>
      <c r="J289" s="21" t="str">
        <v>博亮分店（67分店）</v>
      </c>
      <c r="K289" s="21" t="str">
        <v/>
      </c>
      <c r="L289" s="21" t="str">
        <v/>
      </c>
      <c r="M289" s="19">
        <v>202606</v>
      </c>
      <c r="N289" s="21" t="str">
        <v/>
      </c>
      <c r="O289" s="19">
        <v>202606</v>
      </c>
      <c r="P289" s="21" t="str">
        <v/>
      </c>
    </row>
    <row r="290" ht="20" customHeight="1" spans="1:16">
      <c r="A290" s="22">
        <v>2826</v>
      </c>
      <c r="B290" s="22" t="str">
        <v/>
      </c>
      <c r="C290" s="23">
        <v>46188</v>
      </c>
      <c r="D290" s="24" t="str">
        <v>邮政个人</v>
      </c>
      <c r="E290" s="24" t="str">
        <v>回款</v>
      </c>
      <c r="F290" s="24" t="str">
        <v>44店张丽</v>
      </c>
      <c r="G290" s="5">
        <v>3416.66</v>
      </c>
      <c r="H290" s="5" t="str">
        <v/>
      </c>
      <c r="I290" s="5">
        <v>1059903.35999999</v>
      </c>
      <c r="J290" s="24" t="str">
        <v>临城县博营分店（44分店）</v>
      </c>
      <c r="K290" s="24" t="str">
        <v/>
      </c>
      <c r="L290" s="24" t="str">
        <v/>
      </c>
      <c r="M290" s="22">
        <v>202606</v>
      </c>
      <c r="N290" s="24" t="str">
        <v/>
      </c>
      <c r="O290" s="22">
        <v>202606</v>
      </c>
      <c r="P290" s="24" t="str">
        <v/>
      </c>
    </row>
    <row r="291" ht="20" customHeight="1" spans="1:16">
      <c r="A291" s="19">
        <v>2836</v>
      </c>
      <c r="B291" s="19" t="str">
        <v/>
      </c>
      <c r="C291" s="20">
        <v>46189</v>
      </c>
      <c r="D291" s="21" t="str">
        <v>邮政个人</v>
      </c>
      <c r="E291" s="21" t="str">
        <v>回款</v>
      </c>
      <c r="F291" s="21" t="str">
        <v>利息</v>
      </c>
      <c r="G291" s="8">
        <v>111.21</v>
      </c>
      <c r="H291" s="8" t="str">
        <v/>
      </c>
      <c r="I291" s="8">
        <v>1160122.16999999</v>
      </c>
      <c r="J291" s="21" t="str">
        <v>公司</v>
      </c>
      <c r="K291" s="21" t="str">
        <v/>
      </c>
      <c r="L291" s="21" t="str">
        <v/>
      </c>
      <c r="M291" s="19">
        <v>202606</v>
      </c>
      <c r="N291" s="21" t="str">
        <v/>
      </c>
      <c r="O291" s="19">
        <v>202606</v>
      </c>
      <c r="P291" s="21" t="str">
        <v/>
      </c>
    </row>
    <row r="292" ht="20" customHeight="1" spans="1:16">
      <c r="A292" s="22">
        <v>2839</v>
      </c>
      <c r="B292" s="22" t="str">
        <v/>
      </c>
      <c r="C292" s="23">
        <v>46190</v>
      </c>
      <c r="D292" s="24" t="str">
        <v>邮政个人</v>
      </c>
      <c r="E292" s="24" t="str">
        <v>回款</v>
      </c>
      <c r="F292" s="24" t="str">
        <v>67店姜慧娟</v>
      </c>
      <c r="G292" s="5">
        <v>814.96</v>
      </c>
      <c r="H292" s="5" t="str">
        <v/>
      </c>
      <c r="I292" s="5">
        <v>1163577.37999999</v>
      </c>
      <c r="J292" s="24" t="str">
        <v>博亮分店（67分店）</v>
      </c>
      <c r="K292" s="24" t="str">
        <v/>
      </c>
      <c r="L292" s="24" t="str">
        <v/>
      </c>
      <c r="M292" s="22">
        <v>202606</v>
      </c>
      <c r="N292" s="24" t="str">
        <v/>
      </c>
      <c r="O292" s="22">
        <v>202606</v>
      </c>
      <c r="P292" s="24" t="str">
        <v/>
      </c>
    </row>
    <row r="293" ht="20" customHeight="1" spans="1:16">
      <c r="A293" s="19">
        <v>2841</v>
      </c>
      <c r="B293" s="19" t="str">
        <v/>
      </c>
      <c r="C293" s="20">
        <v>46193</v>
      </c>
      <c r="D293" s="21" t="str">
        <v>邮政个人</v>
      </c>
      <c r="E293" s="21" t="str">
        <v>回款</v>
      </c>
      <c r="F293" s="21" t="str">
        <v>44店张丽</v>
      </c>
      <c r="G293" s="8">
        <v>3118.65</v>
      </c>
      <c r="H293" s="8" t="str">
        <v/>
      </c>
      <c r="I293" s="8">
        <v>1167525.32999999</v>
      </c>
      <c r="J293" s="21" t="str">
        <v>临城县博营分店（44分店）</v>
      </c>
      <c r="K293" s="21" t="str">
        <v/>
      </c>
      <c r="L293" s="21" t="str">
        <v/>
      </c>
      <c r="M293" s="19">
        <v>202606</v>
      </c>
      <c r="N293" s="21" t="str">
        <v/>
      </c>
      <c r="O293" s="19">
        <v>202606</v>
      </c>
      <c r="P293" s="21" t="str">
        <v/>
      </c>
    </row>
    <row r="294" ht="20" customHeight="1" spans="1:16">
      <c r="A294" s="22">
        <v>2981</v>
      </c>
      <c r="B294" s="22" t="str">
        <v/>
      </c>
      <c r="C294" s="23">
        <v>46081</v>
      </c>
      <c r="D294" s="24" t="str">
        <v>信用社个人</v>
      </c>
      <c r="E294" s="24" t="str">
        <v/>
      </c>
      <c r="F294" s="24" t="str">
        <v>2月效期</v>
      </c>
      <c r="G294" s="5">
        <v>16.1</v>
      </c>
      <c r="H294" s="5" t="str">
        <v/>
      </c>
      <c r="I294" s="5">
        <v>132026.16</v>
      </c>
      <c r="J294" s="24" t="str">
        <v>柏人商城分店（1店）</v>
      </c>
      <c r="K294" s="24" t="str">
        <v/>
      </c>
      <c r="L294" s="24" t="str">
        <v/>
      </c>
      <c r="M294" s="22">
        <v>202602</v>
      </c>
      <c r="N294" s="24" t="str">
        <v/>
      </c>
      <c r="O294" s="22">
        <v>202602</v>
      </c>
      <c r="P294" s="24" t="str">
        <v/>
      </c>
    </row>
    <row r="295" ht="20" customHeight="1" spans="1:16">
      <c r="A295" s="19">
        <v>3230</v>
      </c>
      <c r="B295" s="19" t="str">
        <v/>
      </c>
      <c r="C295" s="20">
        <v>46172</v>
      </c>
      <c r="D295" s="21" t="str">
        <v>信用社个人</v>
      </c>
      <c r="E295" s="21" t="str">
        <v/>
      </c>
      <c r="F295" s="21" t="str">
        <v>5月效期</v>
      </c>
      <c r="G295" s="8">
        <v>16.1</v>
      </c>
      <c r="H295" s="8" t="str">
        <v/>
      </c>
      <c r="I295" s="8">
        <v>161145.26</v>
      </c>
      <c r="J295" s="21" t="str">
        <v>柏人商城分店（1店）</v>
      </c>
      <c r="K295" s="21" t="str">
        <v/>
      </c>
      <c r="L295" s="21" t="str">
        <v/>
      </c>
      <c r="M295" s="19">
        <v>202605</v>
      </c>
      <c r="N295" s="21" t="str">
        <v/>
      </c>
      <c r="O295" s="19">
        <v>202605</v>
      </c>
      <c r="P295" s="21" t="str">
        <v/>
      </c>
    </row>
    <row r="296" ht="20" customHeight="1" spans="1:16">
      <c r="A296" s="22">
        <v>3313</v>
      </c>
      <c r="B296" s="22" t="str">
        <v/>
      </c>
      <c r="C296" s="23">
        <v>46203</v>
      </c>
      <c r="D296" s="24" t="str">
        <v>信用社个人</v>
      </c>
      <c r="E296" s="24" t="str">
        <v/>
      </c>
      <c r="F296" s="24" t="str">
        <v>魏净汝效期6月</v>
      </c>
      <c r="G296" s="5">
        <v>28.8</v>
      </c>
      <c r="H296" s="5" t="str">
        <v/>
      </c>
      <c r="I296" s="5">
        <v>101373.77</v>
      </c>
      <c r="J296" s="24" t="str">
        <v>柏人商城分店（1店）</v>
      </c>
      <c r="K296" s="24" t="str">
        <v/>
      </c>
      <c r="L296" s="24" t="str">
        <v/>
      </c>
      <c r="M296" s="22">
        <v>202606</v>
      </c>
      <c r="N296" s="24" t="str">
        <v/>
      </c>
      <c r="O296" s="22">
        <v>202606</v>
      </c>
      <c r="P296" s="24" t="str">
        <v/>
      </c>
    </row>
    <row r="297" ht="20" customHeight="1" spans="1:16">
      <c r="A297" s="19">
        <v>3518</v>
      </c>
      <c r="B297" s="19" t="str">
        <v/>
      </c>
      <c r="C297" s="20">
        <v>46223</v>
      </c>
      <c r="D297" s="21" t="str">
        <v>建行个人</v>
      </c>
      <c r="E297" s="21" t="str">
        <v>回款</v>
      </c>
      <c r="F297" s="21" t="str">
        <v>齐村收入张岭晓</v>
      </c>
      <c r="G297" s="8">
        <v>5095.58</v>
      </c>
      <c r="H297" s="8" t="str">
        <v/>
      </c>
      <c r="I297" s="8">
        <v>284915.829999994</v>
      </c>
      <c r="J297" s="21" t="str">
        <v>配送</v>
      </c>
      <c r="K297" s="21" t="str">
        <v/>
      </c>
      <c r="L297" s="21" t="str">
        <v/>
      </c>
      <c r="M297" s="19">
        <v>202607</v>
      </c>
      <c r="N297" s="21" t="str">
        <v/>
      </c>
      <c r="O297" s="19">
        <v>202607</v>
      </c>
      <c r="P297" s="21" t="str">
        <v/>
      </c>
    </row>
    <row r="298" ht="20" customHeight="1" spans="1:16">
      <c r="A298" s="22">
        <v>3522</v>
      </c>
      <c r="B298" s="22" t="str">
        <v/>
      </c>
      <c r="C298" s="23">
        <v>46224</v>
      </c>
      <c r="D298" s="24" t="str">
        <v>建行个人</v>
      </c>
      <c r="E298" s="24" t="str">
        <v>回款</v>
      </c>
      <c r="F298" s="24" t="str">
        <v>47店张园</v>
      </c>
      <c r="G298" s="5">
        <v>562.09</v>
      </c>
      <c r="H298" s="5" t="str">
        <v/>
      </c>
      <c r="I298" s="5">
        <v>264838.419999994</v>
      </c>
      <c r="J298" s="24" t="str">
        <v>西范博联分店（47分店）</v>
      </c>
      <c r="K298" s="24" t="str">
        <v/>
      </c>
      <c r="L298" s="24" t="str">
        <v/>
      </c>
      <c r="M298" s="22">
        <v>202607</v>
      </c>
      <c r="N298" s="24" t="str">
        <v/>
      </c>
      <c r="O298" s="22">
        <v>202607</v>
      </c>
      <c r="P298" s="24" t="str">
        <v/>
      </c>
    </row>
    <row r="299" ht="20" customHeight="1" spans="1:16">
      <c r="A299" s="19">
        <v>3691</v>
      </c>
      <c r="B299" s="19" t="str">
        <v/>
      </c>
      <c r="C299" s="20">
        <v>46069</v>
      </c>
      <c r="D299" s="21" t="str">
        <v>建行公户</v>
      </c>
      <c r="E299" s="21" t="str">
        <v/>
      </c>
      <c r="F299" s="21" t="str">
        <v>福建星驿支付科技有限公司</v>
      </c>
      <c r="G299" s="8">
        <v>3842.45</v>
      </c>
      <c r="H299" s="8" t="str">
        <v/>
      </c>
      <c r="I299" s="8">
        <v>277199.17</v>
      </c>
      <c r="J299" s="21" t="str">
        <v>柏人商城分店（1店）</v>
      </c>
      <c r="K299" s="21" t="str">
        <v/>
      </c>
      <c r="L299" s="21" t="str">
        <v/>
      </c>
      <c r="M299" s="19">
        <v>202602</v>
      </c>
      <c r="N299" s="21" t="str">
        <v/>
      </c>
      <c r="O299" s="19">
        <v>202602</v>
      </c>
      <c r="P299" s="21" t="str">
        <v/>
      </c>
    </row>
    <row r="300" ht="20" customHeight="1" spans="1:16">
      <c r="A300" s="22">
        <v>3819</v>
      </c>
      <c r="B300" s="22" t="str">
        <v/>
      </c>
      <c r="C300" s="23">
        <v>46129</v>
      </c>
      <c r="D300" s="24" t="str">
        <v>建行公户</v>
      </c>
      <c r="E300" s="24" t="str">
        <v/>
      </c>
      <c r="F300" s="24" t="str">
        <v>隆尧县商务局 消费券补贴</v>
      </c>
      <c r="G300" s="5">
        <v>835</v>
      </c>
      <c r="H300" s="5" t="str">
        <v/>
      </c>
      <c r="I300" s="5">
        <v>214739.17</v>
      </c>
      <c r="J300" s="24" t="str">
        <v>柏人商城分店（1店）</v>
      </c>
      <c r="K300" s="24" t="str">
        <v/>
      </c>
      <c r="L300" s="24" t="str">
        <v/>
      </c>
      <c r="M300" s="22">
        <v>202604</v>
      </c>
      <c r="N300" s="24" t="str">
        <v/>
      </c>
      <c r="O300" s="22">
        <v>202604</v>
      </c>
      <c r="P300" s="24" t="str">
        <v/>
      </c>
    </row>
    <row r="301" ht="20" customHeight="1" spans="1:16">
      <c r="A301" s="19">
        <v>4009</v>
      </c>
      <c r="B301" s="19" t="str">
        <v/>
      </c>
      <c r="C301" s="20">
        <v>46230</v>
      </c>
      <c r="D301" s="21" t="str">
        <v>建行公户</v>
      </c>
      <c r="E301" s="21" t="str">
        <v/>
      </c>
      <c r="F301" s="21" t="str">
        <v>上海亿保健康管理有限公司 05月冀中银理赔0727155950</v>
      </c>
      <c r="G301" s="8">
        <v>4172.2</v>
      </c>
      <c r="H301" s="8" t="str">
        <v/>
      </c>
      <c r="I301" s="8">
        <v>441665.389999999</v>
      </c>
      <c r="J301" s="21" t="str">
        <v/>
      </c>
      <c r="K301" s="21" t="str">
        <v/>
      </c>
      <c r="L301" s="21" t="str">
        <v/>
      </c>
      <c r="M301" s="19" t="str">
        <v/>
      </c>
      <c r="N301" s="21" t="str">
        <v/>
      </c>
      <c r="O301" s="19">
        <v>202607</v>
      </c>
      <c r="P301" s="21" t="str">
        <v/>
      </c>
    </row>
    <row r="302" ht="20" customHeight="1" spans="1:16">
      <c r="A302" s="22">
        <v>4221</v>
      </c>
      <c r="B302" s="22" t="str">
        <v/>
      </c>
      <c r="C302" s="23">
        <v>46101</v>
      </c>
      <c r="D302" s="24" t="str">
        <v>农发行公户</v>
      </c>
      <c r="E302" s="24" t="str">
        <v/>
      </c>
      <c r="F302" s="24" t="str">
        <v>利息</v>
      </c>
      <c r="G302" s="5">
        <v>33.18</v>
      </c>
      <c r="H302" s="5" t="str">
        <v/>
      </c>
      <c r="I302" s="5">
        <v>529796.9</v>
      </c>
      <c r="J302" s="24" t="str">
        <v>公司</v>
      </c>
      <c r="K302" s="24" t="str">
        <v/>
      </c>
      <c r="L302" s="24" t="str">
        <v/>
      </c>
      <c r="M302" s="22">
        <v>202603</v>
      </c>
      <c r="N302" s="24" t="str">
        <v/>
      </c>
      <c r="O302" s="22">
        <v>202603</v>
      </c>
      <c r="P302" s="24" t="str">
        <v/>
      </c>
    </row>
    <row r="303" ht="20" customHeight="1" spans="1:16">
      <c r="A303" s="19">
        <v>4412</v>
      </c>
      <c r="B303" s="19" t="str">
        <v/>
      </c>
      <c r="C303" s="20">
        <v>46193</v>
      </c>
      <c r="D303" s="21" t="str">
        <v>农发行公户</v>
      </c>
      <c r="E303" s="21" t="str">
        <v/>
      </c>
      <c r="F303" s="21" t="str">
        <v>利息</v>
      </c>
      <c r="G303" s="8">
        <v>38.09</v>
      </c>
      <c r="H303" s="8" t="str">
        <v/>
      </c>
      <c r="I303" s="8">
        <v>1103569.51000001</v>
      </c>
      <c r="J303" s="21" t="str">
        <v/>
      </c>
      <c r="K303" s="21" t="str">
        <v/>
      </c>
      <c r="L303" s="21" t="str">
        <v/>
      </c>
      <c r="M303" s="19">
        <v>202606</v>
      </c>
      <c r="N303" s="21" t="str">
        <v/>
      </c>
      <c r="O303" s="19">
        <v>202606</v>
      </c>
      <c r="P303" s="21" t="str">
        <v/>
      </c>
    </row>
    <row r="304" ht="20" customHeight="1" spans="1:16">
      <c r="A304" s="22">
        <v>6897</v>
      </c>
      <c r="B304" s="22" t="str">
        <v/>
      </c>
      <c r="C304" s="23" t="str">
        <v/>
      </c>
      <c r="D304" s="24" t="str">
        <v>货款直抵费用</v>
      </c>
      <c r="E304" s="24" t="str">
        <v>水费</v>
      </c>
      <c r="F304" s="24" t="str">
        <v>水费</v>
      </c>
      <c r="G304" s="5">
        <v>379.2</v>
      </c>
      <c r="H304" s="5" t="str">
        <v/>
      </c>
      <c r="I304" s="5" t="str">
        <v/>
      </c>
      <c r="J304" s="24" t="str">
        <v>尹村分店(23分店）</v>
      </c>
      <c r="K304" s="24" t="str">
        <v/>
      </c>
      <c r="L304" s="24" t="str">
        <v/>
      </c>
      <c r="M304" s="22">
        <v>202609</v>
      </c>
      <c r="N304" s="24" t="str">
        <v/>
      </c>
      <c r="O304" s="22">
        <v>202605</v>
      </c>
      <c r="P304" s="24" t="str">
        <v/>
      </c>
    </row>
    <row r="305" ht="20" customHeight="1" spans="1:16">
      <c r="A305" s="19">
        <v>7242</v>
      </c>
      <c r="B305" s="19" t="str">
        <v/>
      </c>
      <c r="C305" s="20" t="str">
        <v/>
      </c>
      <c r="D305" s="21" t="str">
        <v/>
      </c>
      <c r="E305" s="21" t="str">
        <v/>
      </c>
      <c r="F305" s="21" t="str">
        <v>收调拨</v>
      </c>
      <c r="G305" s="8">
        <v>10233248.53</v>
      </c>
      <c r="H305" s="8" t="str">
        <v/>
      </c>
      <c r="I305" s="8" t="str">
        <v/>
      </c>
      <c r="J305" s="21" t="str">
        <v>配送</v>
      </c>
      <c r="K305" s="21" t="str">
        <v/>
      </c>
      <c r="L305" s="21" t="str">
        <v/>
      </c>
      <c r="M305" s="19" t="str">
        <v/>
      </c>
      <c r="N305" s="21" t="str">
        <v/>
      </c>
      <c r="O305" s="19" t="str">
        <v/>
      </c>
      <c r="P305" s="21" t="str">
        <v/>
      </c>
    </row>
    <row r="306" ht="20" customHeight="1" spans="1:16">
      <c r="A306" s="22">
        <v>7244</v>
      </c>
      <c r="B306" s="22" t="str">
        <v/>
      </c>
      <c r="C306" s="23" t="str">
        <v/>
      </c>
      <c r="D306" s="24" t="str">
        <v/>
      </c>
      <c r="E306" s="24" t="str">
        <v/>
      </c>
      <c r="F306" s="24" t="str">
        <v>收调拨</v>
      </c>
      <c r="G306" s="5">
        <v>9667443.02</v>
      </c>
      <c r="H306" s="5" t="str">
        <v/>
      </c>
      <c r="I306" s="5" t="str">
        <v/>
      </c>
      <c r="J306" s="24" t="str">
        <v>配送</v>
      </c>
      <c r="K306" s="24" t="str">
        <v/>
      </c>
      <c r="L306" s="24" t="str">
        <v/>
      </c>
      <c r="M306" s="22" t="str">
        <v/>
      </c>
      <c r="N306" s="24" t="str">
        <v/>
      </c>
      <c r="O306" s="22" t="str">
        <v/>
      </c>
      <c r="P306" s="24" t="str">
        <v/>
      </c>
    </row>
    <row r="307" ht="20" customHeight="1" spans="1:16">
      <c r="A307" s="19">
        <v>7269</v>
      </c>
      <c r="B307" s="19" t="str">
        <v/>
      </c>
      <c r="C307" s="20" t="str">
        <v/>
      </c>
      <c r="D307" s="21" t="str">
        <v/>
      </c>
      <c r="E307" s="21" t="str">
        <v/>
      </c>
      <c r="F307" s="21" t="str">
        <v>收调拨</v>
      </c>
      <c r="G307" s="8">
        <v>933.03</v>
      </c>
      <c r="H307" s="8" t="str">
        <v/>
      </c>
      <c r="I307" s="8" t="str">
        <v/>
      </c>
      <c r="J307" s="21" t="str">
        <v>博荣分店（6分店）</v>
      </c>
      <c r="K307" s="21" t="str">
        <v/>
      </c>
      <c r="L307" s="21" t="str">
        <v/>
      </c>
      <c r="M307" s="19" t="str">
        <v/>
      </c>
      <c r="N307" s="21" t="str">
        <v/>
      </c>
      <c r="O307" s="19" t="str">
        <v/>
      </c>
      <c r="P307" s="21" t="str">
        <v/>
      </c>
    </row>
    <row r="308" ht="20" customHeight="1" spans="1:16">
      <c r="A308" s="22">
        <v>7271</v>
      </c>
      <c r="B308" s="22" t="str">
        <v/>
      </c>
      <c r="C308" s="23" t="str">
        <v/>
      </c>
      <c r="D308" s="24" t="str">
        <v/>
      </c>
      <c r="E308" s="24" t="str">
        <v/>
      </c>
      <c r="F308" s="24" t="str">
        <v>收调拨</v>
      </c>
      <c r="G308" s="5">
        <v>5380.78</v>
      </c>
      <c r="H308" s="5" t="str">
        <v/>
      </c>
      <c r="I308" s="5" t="str">
        <v/>
      </c>
      <c r="J308" s="24" t="str">
        <v>博荣分店（6分店）</v>
      </c>
      <c r="K308" s="24" t="str">
        <v/>
      </c>
      <c r="L308" s="24" t="str">
        <v/>
      </c>
      <c r="M308" s="22" t="str">
        <v/>
      </c>
      <c r="N308" s="24" t="str">
        <v/>
      </c>
      <c r="O308" s="22" t="str">
        <v/>
      </c>
      <c r="P308" s="24" t="str">
        <v/>
      </c>
    </row>
    <row r="309" ht="20" customHeight="1" spans="1:16">
      <c r="A309" s="19">
        <v>7474</v>
      </c>
      <c r="B309" s="19" t="str">
        <v/>
      </c>
      <c r="C309" s="20">
        <v>46249</v>
      </c>
      <c r="D309" s="21" t="str">
        <v>邮政公户</v>
      </c>
      <c r="E309" s="21" t="str">
        <v/>
      </c>
      <c r="F309" s="21" t="str">
        <v>自助药机</v>
      </c>
      <c r="G309" s="8">
        <v>5629.43</v>
      </c>
      <c r="H309" s="8" t="str">
        <v/>
      </c>
      <c r="I309" s="8">
        <v>149467.270000014</v>
      </c>
      <c r="J309" s="21" t="str">
        <v/>
      </c>
      <c r="K309" s="21" t="str">
        <v/>
      </c>
      <c r="L309" s="21" t="str">
        <v/>
      </c>
      <c r="M309" s="19">
        <v>202609</v>
      </c>
      <c r="N309" s="21" t="str">
        <v/>
      </c>
      <c r="O309" s="19" t="str">
        <v/>
      </c>
      <c r="P309" s="21" t="str">
        <v/>
      </c>
    </row>
    <row r="310" ht="20" customHeight="1" spans="1:16">
      <c r="A310" s="22">
        <v>7528</v>
      </c>
      <c r="B310" s="22" t="str">
        <v/>
      </c>
      <c r="C310" s="23">
        <v>46250</v>
      </c>
      <c r="D310" s="24" t="str">
        <v>邮政公户</v>
      </c>
      <c r="E310" s="24" t="str">
        <v/>
      </c>
      <c r="F310" s="24" t="str">
        <v>自助药机</v>
      </c>
      <c r="G310" s="5">
        <v>5644.51</v>
      </c>
      <c r="H310" s="5" t="str">
        <v/>
      </c>
      <c r="I310" s="5">
        <v>53762.170000013</v>
      </c>
      <c r="J310" s="24" t="str">
        <v/>
      </c>
      <c r="K310" s="24" t="str">
        <v/>
      </c>
      <c r="L310" s="24" t="str">
        <v/>
      </c>
      <c r="M310" s="22">
        <v>202609</v>
      </c>
      <c r="N310" s="24" t="str">
        <v/>
      </c>
      <c r="O310" s="22" t="str">
        <v/>
      </c>
      <c r="P310" s="24" t="str">
        <v/>
      </c>
    </row>
    <row r="311" ht="20" customHeight="1" spans="1:16">
      <c r="A311" s="19">
        <v>7560</v>
      </c>
      <c r="B311" s="19" t="str">
        <v/>
      </c>
      <c r="C311" s="20">
        <v>46251</v>
      </c>
      <c r="D311" s="21" t="str">
        <v>邮政公户</v>
      </c>
      <c r="E311" s="21" t="str">
        <v/>
      </c>
      <c r="F311" s="21" t="str">
        <v>自助药机</v>
      </c>
      <c r="G311" s="8">
        <v>6219.91</v>
      </c>
      <c r="H311" s="8" t="str">
        <v/>
      </c>
      <c r="I311" s="8">
        <v>67217.4900000133</v>
      </c>
      <c r="J311" s="21" t="str">
        <v/>
      </c>
      <c r="K311" s="21" t="str">
        <v/>
      </c>
      <c r="L311" s="21" t="str">
        <v/>
      </c>
      <c r="M311" s="19">
        <v>202609</v>
      </c>
      <c r="N311" s="21" t="str">
        <v/>
      </c>
      <c r="O311" s="19" t="str">
        <v/>
      </c>
      <c r="P311" s="21" t="str">
        <v/>
      </c>
    </row>
    <row r="312" ht="20" customHeight="1" spans="1:16">
      <c r="A312" s="22">
        <v>7592</v>
      </c>
      <c r="B312" s="22" t="str">
        <v/>
      </c>
      <c r="C312" s="23">
        <v>46252</v>
      </c>
      <c r="D312" s="24" t="str">
        <v>邮政公户</v>
      </c>
      <c r="E312" s="24" t="str">
        <v/>
      </c>
      <c r="F312" s="24" t="str">
        <v>自助药机</v>
      </c>
      <c r="G312" s="5">
        <v>7070.43</v>
      </c>
      <c r="H312" s="5" t="str">
        <v/>
      </c>
      <c r="I312" s="5">
        <v>79958.0500000156</v>
      </c>
      <c r="J312" s="24" t="str">
        <v/>
      </c>
      <c r="K312" s="24" t="str">
        <v/>
      </c>
      <c r="L312" s="24" t="str">
        <v/>
      </c>
      <c r="M312" s="22">
        <v>202609</v>
      </c>
      <c r="N312" s="24" t="str">
        <v/>
      </c>
      <c r="O312" s="22">
        <v>202608</v>
      </c>
      <c r="P312" s="24" t="str">
        <v/>
      </c>
    </row>
    <row r="313" ht="20" customHeight="1" spans="1:16">
      <c r="A313" s="19">
        <v>7622</v>
      </c>
      <c r="B313" s="19" t="str">
        <v/>
      </c>
      <c r="C313" s="20">
        <v>46253</v>
      </c>
      <c r="D313" s="21" t="str">
        <v>邮政公户</v>
      </c>
      <c r="E313" s="21" t="str">
        <v/>
      </c>
      <c r="F313" s="21" t="str">
        <v>自助药机</v>
      </c>
      <c r="G313" s="8">
        <v>6106.19</v>
      </c>
      <c r="H313" s="8" t="str">
        <v/>
      </c>
      <c r="I313" s="8">
        <v>92730.7000000179</v>
      </c>
      <c r="J313" s="21" t="str">
        <v/>
      </c>
      <c r="K313" s="21" t="str">
        <v/>
      </c>
      <c r="L313" s="21" t="str">
        <v/>
      </c>
      <c r="M313" s="19">
        <v>202609</v>
      </c>
      <c r="N313" s="21" t="str">
        <v/>
      </c>
      <c r="O313" s="19" t="str">
        <v/>
      </c>
      <c r="P313" s="21" t="str">
        <v/>
      </c>
    </row>
    <row r="314" ht="20" customHeight="1" spans="1:16">
      <c r="A314" s="22">
        <v>7651</v>
      </c>
      <c r="B314" s="22" t="str">
        <v/>
      </c>
      <c r="C314" s="23">
        <v>46253</v>
      </c>
      <c r="D314" s="24" t="str">
        <v>邮政公户</v>
      </c>
      <c r="E314" s="24" t="str">
        <v/>
      </c>
      <c r="F314" s="24" t="str">
        <v>农发行转入邮政公户</v>
      </c>
      <c r="G314" s="5">
        <v>200000</v>
      </c>
      <c r="H314" s="5" t="str">
        <v/>
      </c>
      <c r="I314" s="5">
        <v>298330.100000016</v>
      </c>
      <c r="J314" s="24" t="str">
        <v/>
      </c>
      <c r="K314" s="24" t="str">
        <v/>
      </c>
      <c r="L314" s="24" t="str">
        <v/>
      </c>
      <c r="M314" s="22" t="str">
        <v/>
      </c>
      <c r="N314" s="24" t="str">
        <v/>
      </c>
      <c r="O314" s="22" t="str">
        <v/>
      </c>
      <c r="P314" s="24" t="str">
        <v/>
      </c>
    </row>
    <row r="315" ht="20" customHeight="1" spans="1:16">
      <c r="A315" s="19">
        <v>7655</v>
      </c>
      <c r="B315" s="19" t="str">
        <v/>
      </c>
      <c r="C315" s="20">
        <v>46254</v>
      </c>
      <c r="D315" s="21" t="str">
        <v>邮政公户</v>
      </c>
      <c r="E315" s="21" t="str">
        <v/>
      </c>
      <c r="F315" s="21" t="str">
        <v>自助药机</v>
      </c>
      <c r="G315" s="8">
        <v>8019.02</v>
      </c>
      <c r="H315" s="8" t="str">
        <v/>
      </c>
      <c r="I315" s="8">
        <v>302825.120000016</v>
      </c>
      <c r="J315" s="21" t="str">
        <v/>
      </c>
      <c r="K315" s="21" t="str">
        <v/>
      </c>
      <c r="L315" s="21" t="str">
        <v/>
      </c>
      <c r="M315" s="19">
        <v>202609</v>
      </c>
      <c r="N315" s="21" t="str">
        <v/>
      </c>
      <c r="O315" s="19" t="str">
        <v/>
      </c>
      <c r="P315" s="21" t="str">
        <v/>
      </c>
    </row>
    <row r="316" ht="20" customHeight="1" spans="1:16">
      <c r="A316" s="22">
        <v>7684</v>
      </c>
      <c r="B316" s="22" t="str">
        <v/>
      </c>
      <c r="C316" s="23">
        <v>46254</v>
      </c>
      <c r="D316" s="24" t="str">
        <v>邮政公户</v>
      </c>
      <c r="E316" s="24" t="str">
        <v/>
      </c>
      <c r="F316" s="24" t="str">
        <v>202608140000777256###P13052500569药店职工202607</v>
      </c>
      <c r="G316" s="5">
        <v>40231.55</v>
      </c>
      <c r="H316" s="5" t="str">
        <v/>
      </c>
      <c r="I316" s="5">
        <v>343978.290000014</v>
      </c>
      <c r="J316" s="24" t="str">
        <v/>
      </c>
      <c r="K316" s="24" t="str">
        <v/>
      </c>
      <c r="L316" s="24" t="str">
        <v/>
      </c>
      <c r="M316" s="22">
        <v>202608</v>
      </c>
      <c r="N316" s="24" t="str">
        <v/>
      </c>
      <c r="O316" s="22">
        <v>202608</v>
      </c>
      <c r="P316" s="24" t="str">
        <v/>
      </c>
    </row>
    <row r="317" ht="20" customHeight="1" spans="1:16">
      <c r="A317" s="19">
        <v>7685</v>
      </c>
      <c r="B317" s="19" t="str">
        <v/>
      </c>
      <c r="C317" s="20">
        <v>46254</v>
      </c>
      <c r="D317" s="21" t="str">
        <v>邮政公户</v>
      </c>
      <c r="E317" s="21" t="str">
        <v/>
      </c>
      <c r="F317" s="21" t="str">
        <v>202608140000777258###P13052500569省内异地药店职工202607</v>
      </c>
      <c r="G317" s="8">
        <v>2955.04</v>
      </c>
      <c r="H317" s="8" t="str">
        <v/>
      </c>
      <c r="I317" s="8">
        <v>346933.330000013</v>
      </c>
      <c r="J317" s="21" t="str">
        <v/>
      </c>
      <c r="K317" s="21" t="str">
        <v/>
      </c>
      <c r="L317" s="21" t="str">
        <v/>
      </c>
      <c r="M317" s="19">
        <v>202608</v>
      </c>
      <c r="N317" s="21" t="str">
        <v/>
      </c>
      <c r="O317" s="19">
        <v>202608</v>
      </c>
      <c r="P317" s="21" t="str">
        <v/>
      </c>
    </row>
    <row r="318" ht="20" customHeight="1" spans="1:16">
      <c r="A318" s="22">
        <v>7686</v>
      </c>
      <c r="B318" s="22" t="str">
        <v/>
      </c>
      <c r="C318" s="23">
        <v>46254</v>
      </c>
      <c r="D318" s="24" t="str">
        <v>邮政公户</v>
      </c>
      <c r="E318" s="24" t="str">
        <v/>
      </c>
      <c r="F318" s="24" t="str">
        <v>202608140000777257###P13052500569药店职工202607</v>
      </c>
      <c r="G318" s="5">
        <v>3441.35</v>
      </c>
      <c r="H318" s="5" t="str">
        <v/>
      </c>
      <c r="I318" s="5">
        <v>350374.680000015</v>
      </c>
      <c r="J318" s="24" t="str">
        <v/>
      </c>
      <c r="K318" s="24" t="str">
        <v/>
      </c>
      <c r="L318" s="24" t="str">
        <v/>
      </c>
      <c r="M318" s="22">
        <v>202608</v>
      </c>
      <c r="N318" s="24" t="str">
        <v/>
      </c>
      <c r="O318" s="22">
        <v>202608</v>
      </c>
      <c r="P318" s="24" t="str">
        <v/>
      </c>
    </row>
    <row r="319" ht="20" customHeight="1" spans="1:16">
      <c r="A319" s="19">
        <v>7687</v>
      </c>
      <c r="B319" s="19" t="str">
        <v/>
      </c>
      <c r="C319" s="20">
        <v>46254</v>
      </c>
      <c r="D319" s="21" t="str">
        <v>邮政公户</v>
      </c>
      <c r="E319" s="21" t="str">
        <v/>
      </c>
      <c r="F319" s="21" t="str">
        <v>202608140000777256###P13052500563药店职工202607</v>
      </c>
      <c r="G319" s="8">
        <v>22.35</v>
      </c>
      <c r="H319" s="8" t="str">
        <v/>
      </c>
      <c r="I319" s="8">
        <v>350397.030000012</v>
      </c>
      <c r="J319" s="21" t="str">
        <v/>
      </c>
      <c r="K319" s="21" t="str">
        <v/>
      </c>
      <c r="L319" s="21" t="str">
        <v/>
      </c>
      <c r="M319" s="19">
        <v>202608</v>
      </c>
      <c r="N319" s="21" t="str">
        <v/>
      </c>
      <c r="O319" s="19" t="str">
        <v/>
      </c>
      <c r="P319" s="21" t="str">
        <v/>
      </c>
    </row>
    <row r="320" ht="20" customHeight="1" spans="1:16">
      <c r="A320" s="22">
        <v>7688</v>
      </c>
      <c r="B320" s="22" t="str">
        <v/>
      </c>
      <c r="C320" s="23">
        <v>46254</v>
      </c>
      <c r="D320" s="24" t="str">
        <v>邮政公户</v>
      </c>
      <c r="E320" s="24" t="str">
        <v/>
      </c>
      <c r="F320" s="24" t="str">
        <v>202608140000777257###P13052500563药店职工202607</v>
      </c>
      <c r="G320" s="5">
        <v>28.06</v>
      </c>
      <c r="H320" s="5" t="str">
        <v/>
      </c>
      <c r="I320" s="5">
        <v>350425.090000015</v>
      </c>
      <c r="J320" s="24" t="str">
        <v/>
      </c>
      <c r="K320" s="24" t="str">
        <v/>
      </c>
      <c r="L320" s="24" t="str">
        <v/>
      </c>
      <c r="M320" s="22">
        <v>202608</v>
      </c>
      <c r="N320" s="24" t="str">
        <v/>
      </c>
      <c r="O320" s="22" t="str">
        <v/>
      </c>
      <c r="P320" s="24" t="str">
        <v/>
      </c>
    </row>
    <row r="321" ht="20" customHeight="1" spans="1:16">
      <c r="A321" s="19">
        <v>7689</v>
      </c>
      <c r="B321" s="19" t="str">
        <v/>
      </c>
      <c r="C321" s="20">
        <v>46254</v>
      </c>
      <c r="D321" s="21" t="str">
        <v>邮政公户</v>
      </c>
      <c r="E321" s="21" t="str">
        <v/>
      </c>
      <c r="F321" s="21" t="str">
        <v>202608140000777256###P13052500559药店职工202607</v>
      </c>
      <c r="G321" s="8">
        <v>43.74</v>
      </c>
      <c r="H321" s="8" t="str">
        <v/>
      </c>
      <c r="I321" s="8">
        <v>350468.830000013</v>
      </c>
      <c r="J321" s="21" t="str">
        <v/>
      </c>
      <c r="K321" s="21" t="str">
        <v/>
      </c>
      <c r="L321" s="21" t="str">
        <v/>
      </c>
      <c r="M321" s="19">
        <v>202608</v>
      </c>
      <c r="N321" s="21" t="str">
        <v/>
      </c>
      <c r="O321" s="19" t="str">
        <v/>
      </c>
      <c r="P321" s="21" t="str">
        <v/>
      </c>
    </row>
    <row r="322" ht="20" customHeight="1" spans="1:16">
      <c r="A322" s="22">
        <v>7690</v>
      </c>
      <c r="B322" s="22" t="str">
        <v/>
      </c>
      <c r="C322" s="23">
        <v>46254</v>
      </c>
      <c r="D322" s="24" t="str">
        <v>邮政公户</v>
      </c>
      <c r="E322" s="24" t="str">
        <v/>
      </c>
      <c r="F322" s="24" t="str">
        <v>202608140000777257###P13052500559药店职工202607</v>
      </c>
      <c r="G322" s="5">
        <v>58.35</v>
      </c>
      <c r="H322" s="5" t="str">
        <v/>
      </c>
      <c r="I322" s="5">
        <v>350527.180000015</v>
      </c>
      <c r="J322" s="24" t="str">
        <v/>
      </c>
      <c r="K322" s="24" t="str">
        <v/>
      </c>
      <c r="L322" s="24" t="str">
        <v/>
      </c>
      <c r="M322" s="22">
        <v>202608</v>
      </c>
      <c r="N322" s="24" t="str">
        <v/>
      </c>
      <c r="O322" s="22" t="str">
        <v/>
      </c>
      <c r="P322" s="24" t="str">
        <v/>
      </c>
    </row>
    <row r="323" ht="20" customHeight="1" spans="1:16">
      <c r="A323" s="19">
        <v>7691</v>
      </c>
      <c r="B323" s="19" t="str">
        <v/>
      </c>
      <c r="C323" s="20">
        <v>46255</v>
      </c>
      <c r="D323" s="21" t="str">
        <v>邮政公户</v>
      </c>
      <c r="E323" s="21" t="str">
        <v/>
      </c>
      <c r="F323" s="21" t="str">
        <v>自助药机</v>
      </c>
      <c r="G323" s="8">
        <v>6263.69</v>
      </c>
      <c r="H323" s="8" t="str">
        <v/>
      </c>
      <c r="I323" s="8">
        <v>356790.870000012</v>
      </c>
      <c r="J323" s="21" t="str">
        <v/>
      </c>
      <c r="K323" s="21" t="str">
        <v/>
      </c>
      <c r="L323" s="21" t="str">
        <v/>
      </c>
      <c r="M323" s="19">
        <v>202609</v>
      </c>
      <c r="N323" s="21" t="str">
        <v/>
      </c>
      <c r="O323" s="19" t="str">
        <v/>
      </c>
      <c r="P323" s="21" t="str">
        <v/>
      </c>
    </row>
    <row r="324" ht="20" customHeight="1" spans="1:16">
      <c r="A324" s="22">
        <v>7722</v>
      </c>
      <c r="B324" s="22" t="str">
        <v/>
      </c>
      <c r="C324" s="23">
        <v>46255</v>
      </c>
      <c r="D324" s="24" t="str">
        <v>邮政公户</v>
      </c>
      <c r="E324" s="24" t="str">
        <v/>
      </c>
      <c r="F324" s="24" t="str">
        <v>农发行转入邮政公户</v>
      </c>
      <c r="G324" s="5">
        <v>200000</v>
      </c>
      <c r="H324" s="5" t="str">
        <v/>
      </c>
      <c r="I324" s="5">
        <v>565475.980000015</v>
      </c>
      <c r="J324" s="24" t="str">
        <v/>
      </c>
      <c r="K324" s="24" t="str">
        <v/>
      </c>
      <c r="L324" s="24" t="str">
        <v/>
      </c>
      <c r="M324" s="22" t="str">
        <v/>
      </c>
      <c r="N324" s="24" t="str">
        <v/>
      </c>
      <c r="O324" s="22" t="str">
        <v/>
      </c>
      <c r="P324" s="24" t="str">
        <v/>
      </c>
    </row>
    <row r="325" ht="20" customHeight="1" spans="1:16">
      <c r="A325" s="19">
        <v>7730</v>
      </c>
      <c r="B325" s="19" t="str">
        <v/>
      </c>
      <c r="C325" s="20">
        <v>46255</v>
      </c>
      <c r="D325" s="21" t="str">
        <v>邮政公户</v>
      </c>
      <c r="E325" s="21" t="str">
        <v/>
      </c>
      <c r="F325" s="21" t="str">
        <v>建行公户转邮政公户</v>
      </c>
      <c r="G325" s="8">
        <v>100000</v>
      </c>
      <c r="H325" s="8" t="str">
        <v/>
      </c>
      <c r="I325" s="8">
        <v>139391.560000014</v>
      </c>
      <c r="J325" s="21" t="str">
        <v/>
      </c>
      <c r="K325" s="21" t="str">
        <v/>
      </c>
      <c r="L325" s="21" t="str">
        <v/>
      </c>
      <c r="M325" s="19" t="str">
        <v/>
      </c>
      <c r="N325" s="21" t="str">
        <v/>
      </c>
      <c r="O325" s="19" t="str">
        <v/>
      </c>
      <c r="P325" s="21" t="str">
        <v/>
      </c>
    </row>
    <row r="326" ht="20" customHeight="1" spans="1:16">
      <c r="A326" s="22">
        <v>7732</v>
      </c>
      <c r="B326" s="22" t="str">
        <v/>
      </c>
      <c r="C326" s="23">
        <v>46256</v>
      </c>
      <c r="D326" s="24" t="str">
        <v>邮政公户</v>
      </c>
      <c r="E326" s="24" t="str">
        <v/>
      </c>
      <c r="F326" s="24" t="str">
        <v>自助药机</v>
      </c>
      <c r="G326" s="5">
        <v>6552.01</v>
      </c>
      <c r="H326" s="5" t="str">
        <v/>
      </c>
      <c r="I326" s="5">
        <v>11446.4900000133</v>
      </c>
      <c r="J326" s="24" t="str">
        <v/>
      </c>
      <c r="K326" s="24" t="str">
        <v/>
      </c>
      <c r="L326" s="24" t="str">
        <v/>
      </c>
      <c r="M326" s="22">
        <v>202609</v>
      </c>
      <c r="N326" s="24" t="str">
        <v/>
      </c>
      <c r="O326" s="22" t="str">
        <v/>
      </c>
      <c r="P326" s="24" t="str">
        <v/>
      </c>
    </row>
    <row r="327" ht="20" customHeight="1" spans="1:16">
      <c r="A327" s="19">
        <v>7762</v>
      </c>
      <c r="B327" s="19" t="str">
        <v/>
      </c>
      <c r="C327" s="20">
        <v>46257</v>
      </c>
      <c r="D327" s="21" t="str">
        <v>邮政公户</v>
      </c>
      <c r="E327" s="21" t="str">
        <v/>
      </c>
      <c r="F327" s="21" t="str">
        <v>自助药机</v>
      </c>
      <c r="G327" s="8">
        <v>6297.92</v>
      </c>
      <c r="H327" s="8" t="str">
        <v/>
      </c>
      <c r="I327" s="8">
        <v>24555.0800000094</v>
      </c>
      <c r="J327" s="21" t="str">
        <v/>
      </c>
      <c r="K327" s="21" t="str">
        <v/>
      </c>
      <c r="L327" s="21" t="str">
        <v/>
      </c>
      <c r="M327" s="19">
        <v>202609</v>
      </c>
      <c r="N327" s="21" t="str">
        <v/>
      </c>
      <c r="O327" s="19" t="str">
        <v/>
      </c>
      <c r="P327" s="21" t="str">
        <v/>
      </c>
    </row>
    <row r="328" ht="20" customHeight="1" spans="1:16">
      <c r="A328" s="22">
        <v>7763</v>
      </c>
      <c r="B328" s="22" t="str">
        <v/>
      </c>
      <c r="C328" s="23">
        <v>46257</v>
      </c>
      <c r="D328" s="24" t="str">
        <v>邮政公户</v>
      </c>
      <c r="E328" s="24" t="str">
        <v/>
      </c>
      <c r="F328" s="24" t="str">
        <v>农发行转入邮政公户</v>
      </c>
      <c r="G328" s="5">
        <v>200000</v>
      </c>
      <c r="H328" s="5" t="str">
        <v/>
      </c>
      <c r="I328" s="5">
        <v>224555.080000009</v>
      </c>
      <c r="J328" s="24" t="str">
        <v/>
      </c>
      <c r="K328" s="24" t="str">
        <v/>
      </c>
      <c r="L328" s="24" t="str">
        <v/>
      </c>
      <c r="M328" s="22" t="str">
        <v/>
      </c>
      <c r="N328" s="24" t="str">
        <v/>
      </c>
      <c r="O328" s="22" t="str">
        <v/>
      </c>
      <c r="P328" s="24" t="str">
        <v/>
      </c>
    </row>
    <row r="329" ht="20" customHeight="1" spans="1:16">
      <c r="A329" s="19">
        <v>7764</v>
      </c>
      <c r="B329" s="19" t="str">
        <v/>
      </c>
      <c r="C329" s="20">
        <v>46257</v>
      </c>
      <c r="D329" s="21" t="str">
        <v>邮政公户</v>
      </c>
      <c r="E329" s="21" t="str">
        <v/>
      </c>
      <c r="F329" s="21" t="str">
        <v>建行公户转邮政公户</v>
      </c>
      <c r="G329" s="8">
        <v>100000</v>
      </c>
      <c r="H329" s="8" t="str">
        <v/>
      </c>
      <c r="I329" s="8">
        <v>324555.080000009</v>
      </c>
      <c r="J329" s="21" t="str">
        <v/>
      </c>
      <c r="K329" s="21" t="str">
        <v/>
      </c>
      <c r="L329" s="21" t="str">
        <v/>
      </c>
      <c r="M329" s="19" t="str">
        <v/>
      </c>
      <c r="N329" s="21" t="str">
        <v/>
      </c>
      <c r="O329" s="19" t="str">
        <v/>
      </c>
      <c r="P329" s="21" t="str">
        <v/>
      </c>
    </row>
    <row r="330" ht="20" customHeight="1" spans="1:16">
      <c r="A330" s="22">
        <v>7818</v>
      </c>
      <c r="B330" s="22" t="str">
        <v/>
      </c>
      <c r="C330" s="23">
        <v>46258</v>
      </c>
      <c r="D330" s="24" t="str">
        <v>邮政公户</v>
      </c>
      <c r="E330" s="24" t="str">
        <v/>
      </c>
      <c r="F330" s="24" t="str">
        <v>自助药机</v>
      </c>
      <c r="G330" s="5">
        <v>7562.76</v>
      </c>
      <c r="H330" s="5" t="str">
        <v/>
      </c>
      <c r="I330" s="5">
        <v>117953.300000008</v>
      </c>
      <c r="J330" s="24" t="str">
        <v/>
      </c>
      <c r="K330" s="24" t="str">
        <v/>
      </c>
      <c r="L330" s="24" t="str">
        <v/>
      </c>
      <c r="M330" s="22" t="str">
        <v/>
      </c>
      <c r="N330" s="24" t="str">
        <v/>
      </c>
      <c r="O330" s="22" t="str">
        <v/>
      </c>
      <c r="P330" s="24" t="str">
        <v/>
      </c>
    </row>
    <row r="331" ht="20" customHeight="1" spans="1:16">
      <c r="A331" s="19">
        <v>7850</v>
      </c>
      <c r="B331" s="19" t="str">
        <v/>
      </c>
      <c r="C331" s="20">
        <v>46258</v>
      </c>
      <c r="D331" s="21" t="str">
        <v>邮政公户</v>
      </c>
      <c r="E331" s="21" t="str">
        <v/>
      </c>
      <c r="F331" s="21" t="str">
        <v>202608140000777253###P13052500569省内异地药店职工202607</v>
      </c>
      <c r="G331" s="8">
        <v>4666.88</v>
      </c>
      <c r="H331" s="8" t="str">
        <v/>
      </c>
      <c r="I331" s="8">
        <v>123364.620000012</v>
      </c>
      <c r="J331" s="21" t="str">
        <v/>
      </c>
      <c r="K331" s="21" t="str">
        <v/>
      </c>
      <c r="L331" s="21" t="str">
        <v/>
      </c>
      <c r="M331" s="19">
        <v>202608</v>
      </c>
      <c r="N331" s="21" t="str">
        <v/>
      </c>
      <c r="O331" s="19">
        <v>202608</v>
      </c>
      <c r="P331" s="21" t="str">
        <v/>
      </c>
    </row>
    <row r="332" ht="20" customHeight="1" spans="1:16">
      <c r="A332" s="22">
        <v>7851</v>
      </c>
      <c r="B332" s="22" t="str">
        <v/>
      </c>
      <c r="C332" s="23">
        <v>46258</v>
      </c>
      <c r="D332" s="24" t="str">
        <v>邮政公户</v>
      </c>
      <c r="E332" s="24" t="str">
        <v/>
      </c>
      <c r="F332" s="24" t="str">
        <v>202608140000777251###P13052501601药店职工202607</v>
      </c>
      <c r="G332" s="5">
        <v>30.2</v>
      </c>
      <c r="H332" s="5" t="str">
        <v/>
      </c>
      <c r="I332" s="5">
        <v>123394.820000011</v>
      </c>
      <c r="J332" s="24" t="str">
        <v/>
      </c>
      <c r="K332" s="24" t="str">
        <v/>
      </c>
      <c r="L332" s="24" t="str">
        <v/>
      </c>
      <c r="M332" s="22">
        <v>202608</v>
      </c>
      <c r="N332" s="24" t="str">
        <v/>
      </c>
      <c r="O332" s="22" t="str">
        <v/>
      </c>
      <c r="P332" s="24" t="str">
        <v/>
      </c>
    </row>
    <row r="333" ht="20" customHeight="1" spans="1:16">
      <c r="A333" s="19">
        <v>7852</v>
      </c>
      <c r="B333" s="19" t="str">
        <v/>
      </c>
      <c r="C333" s="20">
        <v>46258</v>
      </c>
      <c r="D333" s="21" t="str">
        <v>邮政公户</v>
      </c>
      <c r="E333" s="21" t="str">
        <v/>
      </c>
      <c r="F333" s="21" t="str">
        <v>202608140000777253###P13052500562省内异地药店职工202607</v>
      </c>
      <c r="G333" s="8">
        <v>1369</v>
      </c>
      <c r="H333" s="8" t="str">
        <v/>
      </c>
      <c r="I333" s="8">
        <v>124763.820000011</v>
      </c>
      <c r="J333" s="21" t="str">
        <v/>
      </c>
      <c r="K333" s="21" t="str">
        <v/>
      </c>
      <c r="L333" s="21" t="str">
        <v/>
      </c>
      <c r="M333" s="19">
        <v>202608</v>
      </c>
      <c r="N333" s="21" t="str">
        <v/>
      </c>
      <c r="O333" s="19" t="str">
        <v/>
      </c>
      <c r="P333" s="21" t="str">
        <v/>
      </c>
    </row>
    <row r="334" ht="20" customHeight="1" spans="1:16">
      <c r="A334" s="22">
        <v>7853</v>
      </c>
      <c r="B334" s="22" t="str">
        <v/>
      </c>
      <c r="C334" s="23">
        <v>46258</v>
      </c>
      <c r="D334" s="24" t="str">
        <v>邮政公户</v>
      </c>
      <c r="E334" s="24" t="str">
        <v/>
      </c>
      <c r="F334" s="24" t="str">
        <v>202608140000777250###P13052501602跨省异地药店职工202607</v>
      </c>
      <c r="G334" s="5">
        <v>1762.87</v>
      </c>
      <c r="H334" s="5" t="str">
        <v/>
      </c>
      <c r="I334" s="5">
        <v>126526.690000009</v>
      </c>
      <c r="J334" s="24" t="str">
        <v/>
      </c>
      <c r="K334" s="24" t="str">
        <v/>
      </c>
      <c r="L334" s="24" t="str">
        <v/>
      </c>
      <c r="M334" s="22">
        <v>202608</v>
      </c>
      <c r="N334" s="24" t="str">
        <v/>
      </c>
      <c r="O334" s="22" t="str">
        <v/>
      </c>
      <c r="P334" s="24" t="str">
        <v/>
      </c>
    </row>
    <row r="335" ht="20" customHeight="1" spans="1:16">
      <c r="A335" s="19">
        <v>7854</v>
      </c>
      <c r="B335" s="19" t="str">
        <v/>
      </c>
      <c r="C335" s="20">
        <v>46258</v>
      </c>
      <c r="D335" s="21" t="str">
        <v>邮政公户</v>
      </c>
      <c r="E335" s="21" t="str">
        <v/>
      </c>
      <c r="F335" s="21" t="str">
        <v>202608140000777250###P13052501604跨省异地药店职工202607</v>
      </c>
      <c r="G335" s="8">
        <v>325.8</v>
      </c>
      <c r="H335" s="8" t="str">
        <v/>
      </c>
      <c r="I335" s="8">
        <v>126852.49000001</v>
      </c>
      <c r="J335" s="21" t="str">
        <v/>
      </c>
      <c r="K335" s="21" t="str">
        <v/>
      </c>
      <c r="L335" s="21" t="str">
        <v/>
      </c>
      <c r="M335" s="19">
        <v>202608</v>
      </c>
      <c r="N335" s="21" t="str">
        <v/>
      </c>
      <c r="O335" s="19" t="str">
        <v/>
      </c>
      <c r="P335" s="21" t="str">
        <v/>
      </c>
    </row>
    <row r="336" ht="20" customHeight="1" spans="1:16">
      <c r="A336" s="22">
        <v>7855</v>
      </c>
      <c r="B336" s="22" t="str">
        <v/>
      </c>
      <c r="C336" s="23">
        <v>46258</v>
      </c>
      <c r="D336" s="24" t="str">
        <v>邮政公户</v>
      </c>
      <c r="E336" s="24" t="str">
        <v/>
      </c>
      <c r="F336" s="24" t="str">
        <v>202608140000777252###P13052501091药店职工202607</v>
      </c>
      <c r="G336" s="5">
        <v>3581.27</v>
      </c>
      <c r="H336" s="5" t="str">
        <v/>
      </c>
      <c r="I336" s="5">
        <v>130433.760000009</v>
      </c>
      <c r="J336" s="24" t="str">
        <v/>
      </c>
      <c r="K336" s="24" t="str">
        <v/>
      </c>
      <c r="L336" s="24" t="str">
        <v/>
      </c>
      <c r="M336" s="22">
        <v>202608</v>
      </c>
      <c r="N336" s="24" t="str">
        <v/>
      </c>
      <c r="O336" s="22" t="str">
        <v/>
      </c>
      <c r="P336" s="24" t="str">
        <v/>
      </c>
    </row>
    <row r="337" ht="20" customHeight="1" spans="1:16">
      <c r="A337" s="19">
        <v>7856</v>
      </c>
      <c r="B337" s="19" t="str">
        <v/>
      </c>
      <c r="C337" s="20">
        <v>46258</v>
      </c>
      <c r="D337" s="21" t="str">
        <v>邮政公户</v>
      </c>
      <c r="E337" s="21" t="str">
        <v/>
      </c>
      <c r="F337" s="21" t="str">
        <v>202608140000777252###P13052500569药店职工202607</v>
      </c>
      <c r="G337" s="8">
        <v>10824.45</v>
      </c>
      <c r="H337" s="8" t="str">
        <v/>
      </c>
      <c r="I337" s="8">
        <v>141258.210000008</v>
      </c>
      <c r="J337" s="21" t="str">
        <v/>
      </c>
      <c r="K337" s="21" t="str">
        <v/>
      </c>
      <c r="L337" s="21" t="str">
        <v/>
      </c>
      <c r="M337" s="19">
        <v>202608</v>
      </c>
      <c r="N337" s="21" t="str">
        <v/>
      </c>
      <c r="O337" s="19">
        <v>202608</v>
      </c>
      <c r="P337" s="21" t="str">
        <v/>
      </c>
    </row>
    <row r="338" ht="20" customHeight="1" spans="1:16">
      <c r="A338" s="22">
        <v>7857</v>
      </c>
      <c r="B338" s="22" t="str">
        <v/>
      </c>
      <c r="C338" s="23">
        <v>46258</v>
      </c>
      <c r="D338" s="24" t="str">
        <v>邮政公户</v>
      </c>
      <c r="E338" s="24" t="str">
        <v/>
      </c>
      <c r="F338" s="24" t="str">
        <v>202608140000777253###P13052500617省内异地药店职工202607</v>
      </c>
      <c r="G338" s="5">
        <v>2044.08</v>
      </c>
      <c r="H338" s="5" t="str">
        <v/>
      </c>
      <c r="I338" s="5">
        <v>143302.29000001</v>
      </c>
      <c r="J338" s="24" t="str">
        <v/>
      </c>
      <c r="K338" s="24" t="str">
        <v/>
      </c>
      <c r="L338" s="24" t="str">
        <v/>
      </c>
      <c r="M338" s="22">
        <v>202608</v>
      </c>
      <c r="N338" s="24" t="str">
        <v/>
      </c>
      <c r="O338" s="22" t="str">
        <v/>
      </c>
      <c r="P338" s="24" t="str">
        <v/>
      </c>
    </row>
    <row r="339" ht="20" customHeight="1" spans="1:16">
      <c r="A339" s="19">
        <v>7858</v>
      </c>
      <c r="B339" s="19" t="str">
        <v/>
      </c>
      <c r="C339" s="20">
        <v>46258</v>
      </c>
      <c r="D339" s="21" t="str">
        <v>邮政公户</v>
      </c>
      <c r="E339" s="21" t="str">
        <v/>
      </c>
      <c r="F339" s="21" t="str">
        <v>202608140000777253###P13052500560省内异地药店职工202607</v>
      </c>
      <c r="G339" s="8">
        <v>743.6</v>
      </c>
      <c r="H339" s="8" t="str">
        <v/>
      </c>
      <c r="I339" s="8">
        <v>144045.890000008</v>
      </c>
      <c r="J339" s="21" t="str">
        <v/>
      </c>
      <c r="K339" s="21" t="str">
        <v/>
      </c>
      <c r="L339" s="21" t="str">
        <v/>
      </c>
      <c r="M339" s="19">
        <v>202608</v>
      </c>
      <c r="N339" s="21" t="str">
        <v/>
      </c>
      <c r="O339" s="19" t="str">
        <v/>
      </c>
      <c r="P339" s="21" t="str">
        <v/>
      </c>
    </row>
    <row r="340" ht="20" customHeight="1" spans="1:16">
      <c r="A340" s="22">
        <v>7859</v>
      </c>
      <c r="B340" s="22" t="str">
        <v/>
      </c>
      <c r="C340" s="23">
        <v>46258</v>
      </c>
      <c r="D340" s="24" t="str">
        <v>邮政公户</v>
      </c>
      <c r="E340" s="24" t="str">
        <v/>
      </c>
      <c r="F340" s="24" t="str">
        <v>202608140000777253###P13052500616省内异地药店职工202607</v>
      </c>
      <c r="G340" s="5">
        <v>1575.36</v>
      </c>
      <c r="H340" s="5" t="str">
        <v/>
      </c>
      <c r="I340" s="5">
        <v>145621.250000007</v>
      </c>
      <c r="J340" s="24" t="str">
        <v/>
      </c>
      <c r="K340" s="24" t="str">
        <v/>
      </c>
      <c r="L340" s="24" t="str">
        <v/>
      </c>
      <c r="M340" s="22">
        <v>202608</v>
      </c>
      <c r="N340" s="24" t="str">
        <v/>
      </c>
      <c r="O340" s="22" t="str">
        <v/>
      </c>
      <c r="P340" s="24" t="str">
        <v/>
      </c>
    </row>
    <row r="341" ht="20" customHeight="1" spans="1:16">
      <c r="A341" s="19">
        <v>7860</v>
      </c>
      <c r="B341" s="19" t="str">
        <v/>
      </c>
      <c r="C341" s="20">
        <v>46258</v>
      </c>
      <c r="D341" s="21" t="str">
        <v>邮政公户</v>
      </c>
      <c r="E341" s="21" t="str">
        <v/>
      </c>
      <c r="F341" s="21" t="str">
        <v>202608140000777253###P13052501099省内异地药店职工202607</v>
      </c>
      <c r="G341" s="8">
        <v>400.86</v>
      </c>
      <c r="H341" s="8" t="str">
        <v/>
      </c>
      <c r="I341" s="8">
        <v>146022.110000007</v>
      </c>
      <c r="J341" s="21" t="str">
        <v/>
      </c>
      <c r="K341" s="21" t="str">
        <v/>
      </c>
      <c r="L341" s="21" t="str">
        <v/>
      </c>
      <c r="M341" s="19">
        <v>202608</v>
      </c>
      <c r="N341" s="21" t="str">
        <v/>
      </c>
      <c r="O341" s="19" t="str">
        <v/>
      </c>
      <c r="P341" s="21" t="str">
        <v/>
      </c>
    </row>
    <row r="342" ht="20" customHeight="1" spans="1:16">
      <c r="A342" s="22">
        <v>7861</v>
      </c>
      <c r="B342" s="22" t="str">
        <v/>
      </c>
      <c r="C342" s="23">
        <v>46258</v>
      </c>
      <c r="D342" s="24" t="str">
        <v>邮政公户</v>
      </c>
      <c r="E342" s="24" t="str">
        <v/>
      </c>
      <c r="F342" s="24" t="str">
        <v>202608140000777250###P13052501102跨省异地药店职工202607</v>
      </c>
      <c r="G342" s="5">
        <v>2443.2</v>
      </c>
      <c r="H342" s="5" t="str">
        <v/>
      </c>
      <c r="I342" s="5">
        <v>148465.310000006</v>
      </c>
      <c r="J342" s="24" t="str">
        <v/>
      </c>
      <c r="K342" s="24" t="str">
        <v/>
      </c>
      <c r="L342" s="24" t="str">
        <v/>
      </c>
      <c r="M342" s="22">
        <v>202608</v>
      </c>
      <c r="N342" s="24" t="str">
        <v/>
      </c>
      <c r="O342" s="22" t="str">
        <v/>
      </c>
      <c r="P342" s="24" t="str">
        <v/>
      </c>
    </row>
    <row r="343" ht="20" customHeight="1" spans="1:16">
      <c r="A343" s="19">
        <v>7862</v>
      </c>
      <c r="B343" s="19" t="str">
        <v/>
      </c>
      <c r="C343" s="20">
        <v>46258</v>
      </c>
      <c r="D343" s="21" t="str">
        <v>邮政公户</v>
      </c>
      <c r="E343" s="21" t="str">
        <v/>
      </c>
      <c r="F343" s="21" t="str">
        <v>202608140000777253###P13052500570省内异地药店职工202607</v>
      </c>
      <c r="G343" s="8">
        <v>2427.84</v>
      </c>
      <c r="H343" s="8" t="str">
        <v/>
      </c>
      <c r="I343" s="8">
        <v>150893.150000006</v>
      </c>
      <c r="J343" s="21" t="str">
        <v/>
      </c>
      <c r="K343" s="21" t="str">
        <v/>
      </c>
      <c r="L343" s="21" t="str">
        <v/>
      </c>
      <c r="M343" s="19">
        <v>202608</v>
      </c>
      <c r="N343" s="21" t="str">
        <v/>
      </c>
      <c r="O343" s="19" t="str">
        <v/>
      </c>
      <c r="P343" s="21" t="str">
        <v/>
      </c>
    </row>
    <row r="344" ht="20" customHeight="1" spans="1:16">
      <c r="A344" s="22">
        <v>7863</v>
      </c>
      <c r="B344" s="22" t="str">
        <v/>
      </c>
      <c r="C344" s="23">
        <v>46258</v>
      </c>
      <c r="D344" s="24" t="str">
        <v>邮政公户</v>
      </c>
      <c r="E344" s="24" t="str">
        <v/>
      </c>
      <c r="F344" s="24" t="str">
        <v>202608140000777253###P13052500563省内异地药店职工202607</v>
      </c>
      <c r="G344" s="5">
        <v>3362.98</v>
      </c>
      <c r="H344" s="5" t="str">
        <v/>
      </c>
      <c r="I344" s="5">
        <v>154256.130000006</v>
      </c>
      <c r="J344" s="24" t="str">
        <v/>
      </c>
      <c r="K344" s="24" t="str">
        <v/>
      </c>
      <c r="L344" s="24" t="str">
        <v/>
      </c>
      <c r="M344" s="22">
        <v>202608</v>
      </c>
      <c r="N344" s="24" t="str">
        <v/>
      </c>
      <c r="O344" s="22" t="str">
        <v/>
      </c>
      <c r="P344" s="24" t="str">
        <v/>
      </c>
    </row>
    <row r="345" ht="20" customHeight="1" spans="1:16">
      <c r="A345" s="19">
        <v>7864</v>
      </c>
      <c r="B345" s="19" t="str">
        <v/>
      </c>
      <c r="C345" s="20">
        <v>46258</v>
      </c>
      <c r="D345" s="21" t="str">
        <v>邮政公户</v>
      </c>
      <c r="E345" s="21" t="str">
        <v/>
      </c>
      <c r="F345" s="21" t="str">
        <v>202608140000777253###P13052501605省内异地药店职工202607</v>
      </c>
      <c r="G345" s="8">
        <v>772.6</v>
      </c>
      <c r="H345" s="8" t="str">
        <v/>
      </c>
      <c r="I345" s="8">
        <v>155028.730000008</v>
      </c>
      <c r="J345" s="21" t="str">
        <v/>
      </c>
      <c r="K345" s="21" t="str">
        <v/>
      </c>
      <c r="L345" s="21" t="str">
        <v/>
      </c>
      <c r="M345" s="19">
        <v>202608</v>
      </c>
      <c r="N345" s="21" t="str">
        <v/>
      </c>
      <c r="O345" s="19" t="str">
        <v/>
      </c>
      <c r="P345" s="21" t="str">
        <v/>
      </c>
    </row>
    <row r="346" ht="20" customHeight="1" spans="1:16">
      <c r="A346" s="22">
        <v>7865</v>
      </c>
      <c r="B346" s="22" t="str">
        <v/>
      </c>
      <c r="C346" s="23">
        <v>46258</v>
      </c>
      <c r="D346" s="24" t="str">
        <v>邮政公户</v>
      </c>
      <c r="E346" s="24" t="str">
        <v/>
      </c>
      <c r="F346" s="24" t="str">
        <v>202608140000777252###P13052501603药店职工202607</v>
      </c>
      <c r="G346" s="5">
        <v>635.41</v>
      </c>
      <c r="H346" s="5" t="str">
        <v/>
      </c>
      <c r="I346" s="5">
        <v>155664.140000008</v>
      </c>
      <c r="J346" s="24" t="str">
        <v/>
      </c>
      <c r="K346" s="24" t="str">
        <v/>
      </c>
      <c r="L346" s="24" t="str">
        <v/>
      </c>
      <c r="M346" s="22">
        <v>202608</v>
      </c>
      <c r="N346" s="24" t="str">
        <v/>
      </c>
      <c r="O346" s="22" t="str">
        <v/>
      </c>
      <c r="P346" s="24" t="str">
        <v/>
      </c>
    </row>
    <row r="347" ht="20" customHeight="1" spans="1:16">
      <c r="A347" s="19">
        <v>7866</v>
      </c>
      <c r="B347" s="19" t="str">
        <v/>
      </c>
      <c r="C347" s="20">
        <v>46258</v>
      </c>
      <c r="D347" s="21" t="str">
        <v>邮政公户</v>
      </c>
      <c r="E347" s="21" t="str">
        <v/>
      </c>
      <c r="F347" s="21" t="str">
        <v>202608140000777250###P13052501600跨省异地药店职工202607</v>
      </c>
      <c r="G347" s="8">
        <v>951.03</v>
      </c>
      <c r="H347" s="8" t="str">
        <v/>
      </c>
      <c r="I347" s="8">
        <v>156615.170000006</v>
      </c>
      <c r="J347" s="21" t="str">
        <v/>
      </c>
      <c r="K347" s="21" t="str">
        <v/>
      </c>
      <c r="L347" s="21" t="str">
        <v/>
      </c>
      <c r="M347" s="19">
        <v>202608</v>
      </c>
      <c r="N347" s="21" t="str">
        <v/>
      </c>
      <c r="O347" s="19" t="str">
        <v/>
      </c>
      <c r="P347" s="21" t="str">
        <v/>
      </c>
    </row>
    <row r="348" ht="20" customHeight="1" spans="1:16">
      <c r="A348" s="22">
        <v>7867</v>
      </c>
      <c r="B348" s="22" t="str">
        <v/>
      </c>
      <c r="C348" s="23">
        <v>46258</v>
      </c>
      <c r="D348" s="24" t="str">
        <v>邮政公户</v>
      </c>
      <c r="E348" s="24" t="str">
        <v/>
      </c>
      <c r="F348" s="24" t="str">
        <v>202608140000777252###P13052500565药店职工202607</v>
      </c>
      <c r="G348" s="5">
        <v>3014.39</v>
      </c>
      <c r="H348" s="5" t="str">
        <v/>
      </c>
      <c r="I348" s="5">
        <v>159629.560000006</v>
      </c>
      <c r="J348" s="24" t="str">
        <v/>
      </c>
      <c r="K348" s="24" t="str">
        <v/>
      </c>
      <c r="L348" s="24" t="str">
        <v/>
      </c>
      <c r="M348" s="22">
        <v>202608</v>
      </c>
      <c r="N348" s="24" t="str">
        <v/>
      </c>
      <c r="O348" s="22" t="str">
        <v/>
      </c>
      <c r="P348" s="24" t="str">
        <v/>
      </c>
    </row>
    <row r="349" ht="20" customHeight="1" spans="1:16">
      <c r="A349" s="19">
        <v>7868</v>
      </c>
      <c r="B349" s="19" t="str">
        <v/>
      </c>
      <c r="C349" s="20">
        <v>46258</v>
      </c>
      <c r="D349" s="21" t="str">
        <v>邮政公户</v>
      </c>
      <c r="E349" s="21" t="str">
        <v/>
      </c>
      <c r="F349" s="21" t="str">
        <v>202608140000777252###P13052500560药店职工202607</v>
      </c>
      <c r="G349" s="8">
        <v>2592.67</v>
      </c>
      <c r="H349" s="8" t="str">
        <v/>
      </c>
      <c r="I349" s="8">
        <v>162222.230000008</v>
      </c>
      <c r="J349" s="21" t="str">
        <v/>
      </c>
      <c r="K349" s="21" t="str">
        <v/>
      </c>
      <c r="L349" s="21" t="str">
        <v/>
      </c>
      <c r="M349" s="19">
        <v>202608</v>
      </c>
      <c r="N349" s="21" t="str">
        <v/>
      </c>
      <c r="O349" s="19" t="str">
        <v/>
      </c>
      <c r="P349" s="21" t="str">
        <v/>
      </c>
    </row>
    <row r="350" ht="20" customHeight="1" spans="1:16">
      <c r="A350" s="22">
        <v>7869</v>
      </c>
      <c r="B350" s="22" t="str">
        <v/>
      </c>
      <c r="C350" s="23">
        <v>46258</v>
      </c>
      <c r="D350" s="24" t="str">
        <v>邮政公户</v>
      </c>
      <c r="E350" s="24" t="str">
        <v/>
      </c>
      <c r="F350" s="24" t="str">
        <v>202608140000777253###P13052500618省内异地药店职工202607</v>
      </c>
      <c r="G350" s="5">
        <v>1679.5</v>
      </c>
      <c r="H350" s="5" t="str">
        <v/>
      </c>
      <c r="I350" s="5">
        <v>163901.730000008</v>
      </c>
      <c r="J350" s="24" t="str">
        <v/>
      </c>
      <c r="K350" s="24" t="str">
        <v/>
      </c>
      <c r="L350" s="24" t="str">
        <v/>
      </c>
      <c r="M350" s="22">
        <v>202608</v>
      </c>
      <c r="N350" s="24" t="str">
        <v/>
      </c>
      <c r="O350" s="22" t="str">
        <v/>
      </c>
      <c r="P350" s="24" t="str">
        <v/>
      </c>
    </row>
    <row r="351" ht="20" customHeight="1" spans="1:16">
      <c r="A351" s="19">
        <v>7870</v>
      </c>
      <c r="B351" s="19" t="str">
        <v/>
      </c>
      <c r="C351" s="20">
        <v>46258</v>
      </c>
      <c r="D351" s="21" t="str">
        <v>邮政公户</v>
      </c>
      <c r="E351" s="21" t="str">
        <v/>
      </c>
      <c r="F351" s="21" t="str">
        <v>202608140000777250###P13052500615跨省异地药店职工202607</v>
      </c>
      <c r="G351" s="8">
        <v>1681.5</v>
      </c>
      <c r="H351" s="8" t="str">
        <v/>
      </c>
      <c r="I351" s="8">
        <v>165583.230000008</v>
      </c>
      <c r="J351" s="21" t="str">
        <v/>
      </c>
      <c r="K351" s="21" t="str">
        <v/>
      </c>
      <c r="L351" s="21" t="str">
        <v/>
      </c>
      <c r="M351" s="19">
        <v>202608</v>
      </c>
      <c r="N351" s="21" t="str">
        <v/>
      </c>
      <c r="O351" s="19" t="str">
        <v/>
      </c>
      <c r="P351" s="21" t="str">
        <v/>
      </c>
    </row>
    <row r="352" ht="20" customHeight="1" spans="1:16">
      <c r="A352" s="22">
        <v>7871</v>
      </c>
      <c r="B352" s="22" t="str">
        <v/>
      </c>
      <c r="C352" s="23">
        <v>46258</v>
      </c>
      <c r="D352" s="24" t="str">
        <v>邮政公户</v>
      </c>
      <c r="E352" s="24" t="str">
        <v/>
      </c>
      <c r="F352" s="24" t="str">
        <v>202608140000777250###P13052501605跨省异地药店职工202607</v>
      </c>
      <c r="G352" s="5">
        <v>781</v>
      </c>
      <c r="H352" s="5" t="str">
        <v/>
      </c>
      <c r="I352" s="5">
        <v>166364.230000008</v>
      </c>
      <c r="J352" s="24" t="str">
        <v/>
      </c>
      <c r="K352" s="24" t="str">
        <v/>
      </c>
      <c r="L352" s="24" t="str">
        <v/>
      </c>
      <c r="M352" s="22">
        <v>202608</v>
      </c>
      <c r="N352" s="24" t="str">
        <v/>
      </c>
      <c r="O352" s="22" t="str">
        <v/>
      </c>
      <c r="P352" s="24" t="str">
        <v/>
      </c>
    </row>
    <row r="353" ht="20" customHeight="1" spans="1:16">
      <c r="A353" s="19">
        <v>7873</v>
      </c>
      <c r="B353" s="19" t="str">
        <v/>
      </c>
      <c r="C353" s="20">
        <v>46258</v>
      </c>
      <c r="D353" s="21" t="str">
        <v>邮政公户</v>
      </c>
      <c r="E353" s="21" t="str">
        <v/>
      </c>
      <c r="F353" s="21" t="str">
        <v>202608140000777250###P13052501099跨省异地药店职工202607</v>
      </c>
      <c r="G353" s="8">
        <v>378.43</v>
      </c>
      <c r="H353" s="8" t="str">
        <v/>
      </c>
      <c r="I353" s="8">
        <v>170634.760000005</v>
      </c>
      <c r="J353" s="21" t="str">
        <v/>
      </c>
      <c r="K353" s="21" t="str">
        <v/>
      </c>
      <c r="L353" s="21" t="str">
        <v/>
      </c>
      <c r="M353" s="19">
        <v>202608</v>
      </c>
      <c r="N353" s="21" t="str">
        <v/>
      </c>
      <c r="O353" s="19" t="str">
        <v/>
      </c>
      <c r="P353" s="21" t="str">
        <v/>
      </c>
    </row>
    <row r="354" ht="20" customHeight="1" spans="1:16">
      <c r="A354" s="22">
        <v>7874</v>
      </c>
      <c r="B354" s="22" t="str">
        <v/>
      </c>
      <c r="C354" s="23">
        <v>46258</v>
      </c>
      <c r="D354" s="24" t="str">
        <v>邮政公户</v>
      </c>
      <c r="E354" s="24" t="str">
        <v/>
      </c>
      <c r="F354" s="24" t="str">
        <v>202608140000777250###P13052500618跨省异地药店职工202607</v>
      </c>
      <c r="G354" s="5">
        <v>1090.6</v>
      </c>
      <c r="H354" s="5" t="str">
        <v/>
      </c>
      <c r="I354" s="5">
        <v>171725.360000007</v>
      </c>
      <c r="J354" s="24" t="str">
        <v/>
      </c>
      <c r="K354" s="24" t="str">
        <v/>
      </c>
      <c r="L354" s="24" t="str">
        <v/>
      </c>
      <c r="M354" s="22">
        <v>202608</v>
      </c>
      <c r="N354" s="24" t="str">
        <v/>
      </c>
      <c r="O354" s="22" t="str">
        <v/>
      </c>
      <c r="P354" s="24" t="str">
        <v/>
      </c>
    </row>
    <row r="355" ht="20" customHeight="1" spans="1:16">
      <c r="A355" s="19">
        <v>7876</v>
      </c>
      <c r="B355" s="19" t="str">
        <v/>
      </c>
      <c r="C355" s="20">
        <v>46258</v>
      </c>
      <c r="D355" s="21" t="str">
        <v>邮政公户</v>
      </c>
      <c r="E355" s="21" t="str">
        <v/>
      </c>
      <c r="F355" s="21" t="str">
        <v>202608140000777252###P13052501525药店职工202607</v>
      </c>
      <c r="G355" s="8">
        <v>255.15</v>
      </c>
      <c r="H355" s="8" t="str">
        <v/>
      </c>
      <c r="I355" s="8">
        <v>172582.110000007</v>
      </c>
      <c r="J355" s="21" t="str">
        <v/>
      </c>
      <c r="K355" s="21" t="str">
        <v/>
      </c>
      <c r="L355" s="21" t="str">
        <v/>
      </c>
      <c r="M355" s="19">
        <v>202608</v>
      </c>
      <c r="N355" s="21" t="str">
        <v/>
      </c>
      <c r="O355" s="19" t="str">
        <v/>
      </c>
      <c r="P355" s="21" t="str">
        <v/>
      </c>
    </row>
    <row r="356" ht="20" customHeight="1" spans="1:16">
      <c r="A356" s="22">
        <v>7877</v>
      </c>
      <c r="B356" s="22" t="str">
        <v/>
      </c>
      <c r="C356" s="23">
        <v>46258</v>
      </c>
      <c r="D356" s="24" t="str">
        <v>邮政公户</v>
      </c>
      <c r="E356" s="24" t="str">
        <v/>
      </c>
      <c r="F356" s="24" t="str">
        <v>202608140000777252###P13052500618药店职工202607</v>
      </c>
      <c r="G356" s="5">
        <v>1812.43</v>
      </c>
      <c r="H356" s="5" t="str">
        <v/>
      </c>
      <c r="I356" s="5">
        <v>174394.540000007</v>
      </c>
      <c r="J356" s="24" t="str">
        <v/>
      </c>
      <c r="K356" s="24" t="str">
        <v/>
      </c>
      <c r="L356" s="24" t="str">
        <v/>
      </c>
      <c r="M356" s="22">
        <v>202608</v>
      </c>
      <c r="N356" s="24" t="str">
        <v/>
      </c>
      <c r="O356" s="22" t="str">
        <v/>
      </c>
      <c r="P356" s="24" t="str">
        <v/>
      </c>
    </row>
    <row r="357" ht="20" customHeight="1" spans="1:16">
      <c r="A357" s="19">
        <v>7878</v>
      </c>
      <c r="B357" s="19" t="str">
        <v/>
      </c>
      <c r="C357" s="20">
        <v>46258</v>
      </c>
      <c r="D357" s="21" t="str">
        <v>邮政公户</v>
      </c>
      <c r="E357" s="21" t="str">
        <v/>
      </c>
      <c r="F357" s="21" t="str">
        <v>202608140000777252###P13052501102药店职工202607</v>
      </c>
      <c r="G357" s="8">
        <v>8931.98</v>
      </c>
      <c r="H357" s="8" t="str">
        <v/>
      </c>
      <c r="I357" s="8">
        <v>183326.520000007</v>
      </c>
      <c r="J357" s="21" t="str">
        <v/>
      </c>
      <c r="K357" s="21" t="str">
        <v/>
      </c>
      <c r="L357" s="21" t="str">
        <v/>
      </c>
      <c r="M357" s="19">
        <v>202608</v>
      </c>
      <c r="N357" s="21" t="str">
        <v/>
      </c>
      <c r="O357" s="19" t="str">
        <v/>
      </c>
      <c r="P357" s="21" t="str">
        <v/>
      </c>
    </row>
    <row r="358" ht="20" customHeight="1" spans="1:16">
      <c r="A358" s="22">
        <v>7879</v>
      </c>
      <c r="B358" s="22" t="str">
        <v/>
      </c>
      <c r="C358" s="23">
        <v>46258</v>
      </c>
      <c r="D358" s="24" t="str">
        <v>邮政公户</v>
      </c>
      <c r="E358" s="24" t="str">
        <v/>
      </c>
      <c r="F358" s="24" t="str">
        <v>202608140000777251###P13052501102药店职工202607</v>
      </c>
      <c r="G358" s="5">
        <v>62.06</v>
      </c>
      <c r="H358" s="5" t="str">
        <v/>
      </c>
      <c r="I358" s="5">
        <v>183388.580000006</v>
      </c>
      <c r="J358" s="24" t="str">
        <v/>
      </c>
      <c r="K358" s="24" t="str">
        <v/>
      </c>
      <c r="L358" s="24" t="str">
        <v/>
      </c>
      <c r="M358" s="22">
        <v>202608</v>
      </c>
      <c r="N358" s="24" t="str">
        <v/>
      </c>
      <c r="O358" s="22" t="str">
        <v/>
      </c>
      <c r="P358" s="24" t="str">
        <v/>
      </c>
    </row>
    <row r="359" ht="20" customHeight="1" spans="1:16">
      <c r="A359" s="19">
        <v>7880</v>
      </c>
      <c r="B359" s="19" t="str">
        <v/>
      </c>
      <c r="C359" s="20">
        <v>46258</v>
      </c>
      <c r="D359" s="21" t="str">
        <v>邮政公户</v>
      </c>
      <c r="E359" s="21" t="str">
        <v/>
      </c>
      <c r="F359" s="21" t="str">
        <v>202608140000777250###P13052501228跨省异地药店职工202607</v>
      </c>
      <c r="G359" s="8">
        <v>552.5</v>
      </c>
      <c r="H359" s="8" t="str">
        <v/>
      </c>
      <c r="I359" s="8">
        <v>183941.080000006</v>
      </c>
      <c r="J359" s="21" t="str">
        <v/>
      </c>
      <c r="K359" s="21" t="str">
        <v/>
      </c>
      <c r="L359" s="21" t="str">
        <v/>
      </c>
      <c r="M359" s="19">
        <v>202608</v>
      </c>
      <c r="N359" s="21" t="str">
        <v/>
      </c>
      <c r="O359" s="19" t="str">
        <v/>
      </c>
      <c r="P359" s="21" t="str">
        <v/>
      </c>
    </row>
    <row r="360" ht="20" customHeight="1" spans="1:16">
      <c r="A360" s="22">
        <v>7881</v>
      </c>
      <c r="B360" s="22" t="str">
        <v/>
      </c>
      <c r="C360" s="23">
        <v>46258</v>
      </c>
      <c r="D360" s="24" t="str">
        <v>邮政公户</v>
      </c>
      <c r="E360" s="24" t="str">
        <v/>
      </c>
      <c r="F360" s="24" t="str">
        <v>202608140000777252###P13052500559药店职工202607</v>
      </c>
      <c r="G360" s="5">
        <v>6531.23</v>
      </c>
      <c r="H360" s="5" t="str">
        <v/>
      </c>
      <c r="I360" s="5">
        <v>190472.310000006</v>
      </c>
      <c r="J360" s="24" t="str">
        <v/>
      </c>
      <c r="K360" s="24" t="str">
        <v/>
      </c>
      <c r="L360" s="24" t="str">
        <v/>
      </c>
      <c r="M360" s="22">
        <v>202608</v>
      </c>
      <c r="N360" s="24" t="str">
        <v/>
      </c>
      <c r="O360" s="22" t="str">
        <v/>
      </c>
      <c r="P360" s="24" t="str">
        <v/>
      </c>
    </row>
    <row r="361" ht="20" customHeight="1" spans="1:16">
      <c r="A361" s="19">
        <v>7882</v>
      </c>
      <c r="B361" s="19" t="str">
        <v/>
      </c>
      <c r="C361" s="20">
        <v>46258</v>
      </c>
      <c r="D361" s="21" t="str">
        <v>邮政公户</v>
      </c>
      <c r="E361" s="21" t="str">
        <v/>
      </c>
      <c r="F361" s="21" t="str">
        <v>202608140000777253###P13052501228省内异地药店职工202607</v>
      </c>
      <c r="G361" s="8">
        <v>845.03</v>
      </c>
      <c r="H361" s="8" t="str">
        <v/>
      </c>
      <c r="I361" s="8">
        <v>191317.340000007</v>
      </c>
      <c r="J361" s="21" t="str">
        <v/>
      </c>
      <c r="K361" s="21" t="str">
        <v/>
      </c>
      <c r="L361" s="21" t="str">
        <v/>
      </c>
      <c r="M361" s="19">
        <v>202608</v>
      </c>
      <c r="N361" s="21" t="str">
        <v/>
      </c>
      <c r="O361" s="19" t="str">
        <v/>
      </c>
      <c r="P361" s="21" t="str">
        <v/>
      </c>
    </row>
    <row r="362" ht="20" customHeight="1" spans="1:16">
      <c r="A362" s="22">
        <v>7883</v>
      </c>
      <c r="B362" s="22" t="str">
        <v/>
      </c>
      <c r="C362" s="23">
        <v>46258</v>
      </c>
      <c r="D362" s="24" t="str">
        <v>邮政公户</v>
      </c>
      <c r="E362" s="24" t="str">
        <v/>
      </c>
      <c r="F362" s="24" t="str">
        <v>202608140000777253###P13052501599省内异地药店职工202607</v>
      </c>
      <c r="G362" s="5">
        <v>230.9</v>
      </c>
      <c r="H362" s="5" t="str">
        <v/>
      </c>
      <c r="I362" s="5">
        <v>191548.240000006</v>
      </c>
      <c r="J362" s="24" t="str">
        <v/>
      </c>
      <c r="K362" s="24" t="str">
        <v/>
      </c>
      <c r="L362" s="24" t="str">
        <v/>
      </c>
      <c r="M362" s="22">
        <v>202608</v>
      </c>
      <c r="N362" s="24" t="str">
        <v/>
      </c>
      <c r="O362" s="22" t="str">
        <v/>
      </c>
      <c r="P362" s="24" t="str">
        <v/>
      </c>
    </row>
    <row r="363" ht="20" customHeight="1" spans="1:16">
      <c r="A363" s="19">
        <v>7884</v>
      </c>
      <c r="B363" s="19" t="str">
        <v/>
      </c>
      <c r="C363" s="20">
        <v>46258</v>
      </c>
      <c r="D363" s="21" t="str">
        <v>邮政公户</v>
      </c>
      <c r="E363" s="21" t="str">
        <v/>
      </c>
      <c r="F363" s="21" t="str">
        <v>202608140000777253###P13052501226省内异地药店职工202607</v>
      </c>
      <c r="G363" s="8">
        <v>45</v>
      </c>
      <c r="H363" s="8" t="str">
        <v/>
      </c>
      <c r="I363" s="8">
        <v>191593.240000006</v>
      </c>
      <c r="J363" s="21" t="str">
        <v/>
      </c>
      <c r="K363" s="21" t="str">
        <v/>
      </c>
      <c r="L363" s="21" t="str">
        <v/>
      </c>
      <c r="M363" s="19">
        <v>202608</v>
      </c>
      <c r="N363" s="21" t="str">
        <v/>
      </c>
      <c r="O363" s="19" t="str">
        <v/>
      </c>
      <c r="P363" s="21" t="str">
        <v/>
      </c>
    </row>
    <row r="364" ht="20" customHeight="1" spans="1:16">
      <c r="A364" s="22">
        <v>7885</v>
      </c>
      <c r="B364" s="22" t="str">
        <v/>
      </c>
      <c r="C364" s="23">
        <v>46258</v>
      </c>
      <c r="D364" s="24" t="str">
        <v>邮政公户</v>
      </c>
      <c r="E364" s="24" t="str">
        <v/>
      </c>
      <c r="F364" s="24" t="str">
        <v>202608140000777252###P13052501526药店职工202607</v>
      </c>
      <c r="G364" s="5">
        <v>1083.56</v>
      </c>
      <c r="H364" s="5" t="str">
        <v/>
      </c>
      <c r="I364" s="5">
        <v>192676.800000008</v>
      </c>
      <c r="J364" s="24" t="str">
        <v/>
      </c>
      <c r="K364" s="24" t="str">
        <v/>
      </c>
      <c r="L364" s="24" t="str">
        <v/>
      </c>
      <c r="M364" s="22">
        <v>202608</v>
      </c>
      <c r="N364" s="24" t="str">
        <v/>
      </c>
      <c r="O364" s="22" t="str">
        <v/>
      </c>
      <c r="P364" s="24" t="str">
        <v/>
      </c>
    </row>
    <row r="365" ht="20" customHeight="1" spans="1:16">
      <c r="A365" s="19">
        <v>7886</v>
      </c>
      <c r="B365" s="19" t="str">
        <v/>
      </c>
      <c r="C365" s="20">
        <v>46258</v>
      </c>
      <c r="D365" s="21" t="str">
        <v>邮政公户</v>
      </c>
      <c r="E365" s="21" t="str">
        <v/>
      </c>
      <c r="F365" s="21" t="str">
        <v>202608140000777250###P13052501223跨省异地药店职工202607</v>
      </c>
      <c r="G365" s="8">
        <v>787.4</v>
      </c>
      <c r="H365" s="8" t="str">
        <v/>
      </c>
      <c r="I365" s="8">
        <v>193464.200000007</v>
      </c>
      <c r="J365" s="21" t="str">
        <v/>
      </c>
      <c r="K365" s="21" t="str">
        <v/>
      </c>
      <c r="L365" s="21" t="str">
        <v/>
      </c>
      <c r="M365" s="19">
        <v>202608</v>
      </c>
      <c r="N365" s="21" t="str">
        <v/>
      </c>
      <c r="O365" s="19" t="str">
        <v/>
      </c>
      <c r="P365" s="21" t="str">
        <v/>
      </c>
    </row>
    <row r="366" ht="20" customHeight="1" spans="1:16">
      <c r="A366" s="22">
        <v>7887</v>
      </c>
      <c r="B366" s="22" t="str">
        <v/>
      </c>
      <c r="C366" s="23">
        <v>46258</v>
      </c>
      <c r="D366" s="24" t="str">
        <v>邮政公户</v>
      </c>
      <c r="E366" s="24" t="str">
        <v/>
      </c>
      <c r="F366" s="24" t="str">
        <v>202608140000777252###P13052500562药店职工202607</v>
      </c>
      <c r="G366" s="5">
        <v>4430.86</v>
      </c>
      <c r="H366" s="5" t="str">
        <v/>
      </c>
      <c r="I366" s="5">
        <v>197895.060000006</v>
      </c>
      <c r="J366" s="24" t="str">
        <v/>
      </c>
      <c r="K366" s="24" t="str">
        <v/>
      </c>
      <c r="L366" s="24" t="str">
        <v/>
      </c>
      <c r="M366" s="22">
        <v>202608</v>
      </c>
      <c r="N366" s="24" t="str">
        <v/>
      </c>
      <c r="O366" s="22" t="str">
        <v/>
      </c>
      <c r="P366" s="24" t="str">
        <v/>
      </c>
    </row>
    <row r="367" ht="20" customHeight="1" spans="1:16">
      <c r="A367" s="19">
        <v>7888</v>
      </c>
      <c r="B367" s="19" t="str">
        <v/>
      </c>
      <c r="C367" s="20">
        <v>46258</v>
      </c>
      <c r="D367" s="21" t="str">
        <v>邮政公户</v>
      </c>
      <c r="E367" s="21" t="str">
        <v/>
      </c>
      <c r="F367" s="21" t="str">
        <v>202608140000777252###P13052500616药店职工202607</v>
      </c>
      <c r="G367" s="8">
        <v>2770.01</v>
      </c>
      <c r="H367" s="8" t="str">
        <v/>
      </c>
      <c r="I367" s="8">
        <v>200665.070000008</v>
      </c>
      <c r="J367" s="21" t="str">
        <v/>
      </c>
      <c r="K367" s="21" t="str">
        <v/>
      </c>
      <c r="L367" s="21" t="str">
        <v/>
      </c>
      <c r="M367" s="19">
        <v>202608</v>
      </c>
      <c r="N367" s="21" t="str">
        <v/>
      </c>
      <c r="O367" s="19" t="str">
        <v/>
      </c>
      <c r="P367" s="21" t="str">
        <v/>
      </c>
    </row>
    <row r="368" ht="20" customHeight="1" spans="1:16">
      <c r="A368" s="22">
        <v>7889</v>
      </c>
      <c r="B368" s="22" t="str">
        <v/>
      </c>
      <c r="C368" s="23">
        <v>46258</v>
      </c>
      <c r="D368" s="24" t="str">
        <v>邮政公户</v>
      </c>
      <c r="E368" s="24" t="str">
        <v/>
      </c>
      <c r="F368" s="24" t="str">
        <v>202608140000777253###P13052501102省内异地药店职工202607</v>
      </c>
      <c r="G368" s="5">
        <v>2030.15</v>
      </c>
      <c r="H368" s="5" t="str">
        <v/>
      </c>
      <c r="I368" s="5">
        <v>202695.220000006</v>
      </c>
      <c r="J368" s="24" t="str">
        <v/>
      </c>
      <c r="K368" s="24" t="str">
        <v/>
      </c>
      <c r="L368" s="24" t="str">
        <v/>
      </c>
      <c r="M368" s="22">
        <v>202608</v>
      </c>
      <c r="N368" s="24" t="str">
        <v/>
      </c>
      <c r="O368" s="22" t="str">
        <v/>
      </c>
      <c r="P368" s="24" t="str">
        <v/>
      </c>
    </row>
    <row r="369" ht="20" customHeight="1" spans="1:16">
      <c r="A369" s="19">
        <v>7890</v>
      </c>
      <c r="B369" s="19" t="str">
        <v/>
      </c>
      <c r="C369" s="20">
        <v>46258</v>
      </c>
      <c r="D369" s="21" t="str">
        <v>邮政公户</v>
      </c>
      <c r="E369" s="21" t="str">
        <v/>
      </c>
      <c r="F369" s="21" t="str">
        <v>202608140000777250###P13052500569跨省异地药店职工202607</v>
      </c>
      <c r="G369" s="8">
        <v>8942.18</v>
      </c>
      <c r="H369" s="8" t="str">
        <v/>
      </c>
      <c r="I369" s="8">
        <v>211637.400000006</v>
      </c>
      <c r="J369" s="21" t="str">
        <v/>
      </c>
      <c r="K369" s="21" t="str">
        <v/>
      </c>
      <c r="L369" s="21" t="str">
        <v/>
      </c>
      <c r="M369" s="19">
        <v>202608</v>
      </c>
      <c r="N369" s="21" t="str">
        <v/>
      </c>
      <c r="O369" s="19">
        <v>202608</v>
      </c>
      <c r="P369" s="21" t="str">
        <v/>
      </c>
    </row>
    <row r="370" ht="20" customHeight="1" spans="1:16">
      <c r="A370" s="22">
        <v>7891</v>
      </c>
      <c r="B370" s="22" t="str">
        <v/>
      </c>
      <c r="C370" s="23">
        <v>46258</v>
      </c>
      <c r="D370" s="24" t="str">
        <v>邮政公户</v>
      </c>
      <c r="E370" s="24" t="str">
        <v/>
      </c>
      <c r="F370" s="24" t="str">
        <v>202608140000777250###P13052500616跨省异地药店职工202607</v>
      </c>
      <c r="G370" s="5">
        <v>5297.97</v>
      </c>
      <c r="H370" s="5" t="str">
        <v/>
      </c>
      <c r="I370" s="5">
        <v>216935.370000008</v>
      </c>
      <c r="J370" s="24" t="str">
        <v/>
      </c>
      <c r="K370" s="24" t="str">
        <v/>
      </c>
      <c r="L370" s="24" t="str">
        <v/>
      </c>
      <c r="M370" s="22">
        <v>202608</v>
      </c>
      <c r="N370" s="24" t="str">
        <v/>
      </c>
      <c r="O370" s="22" t="str">
        <v/>
      </c>
      <c r="P370" s="24" t="str">
        <v/>
      </c>
    </row>
    <row r="371" ht="20" customHeight="1" spans="1:16">
      <c r="A371" s="19">
        <v>7892</v>
      </c>
      <c r="B371" s="19" t="str">
        <v/>
      </c>
      <c r="C371" s="20">
        <v>46258</v>
      </c>
      <c r="D371" s="21" t="str">
        <v>邮政公户</v>
      </c>
      <c r="E371" s="21" t="str">
        <v/>
      </c>
      <c r="F371" s="21" t="str">
        <v>202608140000777252###P13052501228药店职工202607</v>
      </c>
      <c r="G371" s="8">
        <v>3121.06</v>
      </c>
      <c r="H371" s="8" t="str">
        <v/>
      </c>
      <c r="I371" s="8">
        <v>220056.430000007</v>
      </c>
      <c r="J371" s="21" t="str">
        <v/>
      </c>
      <c r="K371" s="21" t="str">
        <v/>
      </c>
      <c r="L371" s="21" t="str">
        <v/>
      </c>
      <c r="M371" s="19">
        <v>202608</v>
      </c>
      <c r="N371" s="21" t="str">
        <v/>
      </c>
      <c r="O371" s="19" t="str">
        <v/>
      </c>
      <c r="P371" s="21" t="str">
        <v/>
      </c>
    </row>
    <row r="372" ht="20" customHeight="1" spans="1:16">
      <c r="A372" s="22">
        <v>7893</v>
      </c>
      <c r="B372" s="22" t="str">
        <v/>
      </c>
      <c r="C372" s="23">
        <v>46258</v>
      </c>
      <c r="D372" s="24" t="str">
        <v>邮政公户</v>
      </c>
      <c r="E372" s="24" t="str">
        <v/>
      </c>
      <c r="F372" s="24" t="str">
        <v>202608140000777252###P13052501601药店职工202607</v>
      </c>
      <c r="G372" s="5">
        <v>3623.21</v>
      </c>
      <c r="H372" s="5" t="str">
        <v/>
      </c>
      <c r="I372" s="5">
        <v>223679.640000008</v>
      </c>
      <c r="J372" s="24" t="str">
        <v/>
      </c>
      <c r="K372" s="24" t="str">
        <v/>
      </c>
      <c r="L372" s="24" t="str">
        <v/>
      </c>
      <c r="M372" s="22">
        <v>202608</v>
      </c>
      <c r="N372" s="24" t="str">
        <v/>
      </c>
      <c r="O372" s="22" t="str">
        <v/>
      </c>
      <c r="P372" s="24" t="str">
        <v/>
      </c>
    </row>
    <row r="373" ht="20" customHeight="1" spans="1:16">
      <c r="A373" s="19">
        <v>7894</v>
      </c>
      <c r="B373" s="19" t="str">
        <v/>
      </c>
      <c r="C373" s="20">
        <v>46258</v>
      </c>
      <c r="D373" s="21" t="str">
        <v>邮政公户</v>
      </c>
      <c r="E373" s="21" t="str">
        <v/>
      </c>
      <c r="F373" s="21" t="str">
        <v>202608140000777250###P13052500565跨省异地药店职工202607</v>
      </c>
      <c r="G373" s="8">
        <v>400.29</v>
      </c>
      <c r="H373" s="8" t="str">
        <v/>
      </c>
      <c r="I373" s="8">
        <v>224079.930000007</v>
      </c>
      <c r="J373" s="21" t="str">
        <v/>
      </c>
      <c r="K373" s="21" t="str">
        <v/>
      </c>
      <c r="L373" s="21" t="str">
        <v/>
      </c>
      <c r="M373" s="19">
        <v>202608</v>
      </c>
      <c r="N373" s="21" t="str">
        <v/>
      </c>
      <c r="O373" s="19" t="str">
        <v/>
      </c>
      <c r="P373" s="21" t="str">
        <v/>
      </c>
    </row>
    <row r="374" ht="20" customHeight="1" spans="1:16">
      <c r="A374" s="22">
        <v>7895</v>
      </c>
      <c r="B374" s="22" t="str">
        <v/>
      </c>
      <c r="C374" s="23">
        <v>46258</v>
      </c>
      <c r="D374" s="24" t="str">
        <v>邮政公户</v>
      </c>
      <c r="E374" s="24" t="str">
        <v/>
      </c>
      <c r="F374" s="24" t="str">
        <v>202608140000777250###P13052501091跨省异地药店职工202607</v>
      </c>
      <c r="G374" s="5">
        <v>240.6</v>
      </c>
      <c r="H374" s="5" t="str">
        <v/>
      </c>
      <c r="I374" s="5">
        <v>224320.530000009</v>
      </c>
      <c r="J374" s="24" t="str">
        <v/>
      </c>
      <c r="K374" s="24" t="str">
        <v/>
      </c>
      <c r="L374" s="24" t="str">
        <v/>
      </c>
      <c r="M374" s="22">
        <v>202608</v>
      </c>
      <c r="N374" s="24" t="str">
        <v/>
      </c>
      <c r="O374" s="22" t="str">
        <v/>
      </c>
      <c r="P374" s="24" t="str">
        <v/>
      </c>
    </row>
    <row r="375" ht="20" customHeight="1" spans="1:16">
      <c r="A375" s="19">
        <v>7896</v>
      </c>
      <c r="B375" s="19" t="str">
        <v/>
      </c>
      <c r="C375" s="20">
        <v>46258</v>
      </c>
      <c r="D375" s="21" t="str">
        <v>邮政公户</v>
      </c>
      <c r="E375" s="21" t="str">
        <v/>
      </c>
      <c r="F375" s="21" t="str">
        <v>202608140000777253###P13052500565省内异地药店职工202607</v>
      </c>
      <c r="G375" s="8">
        <v>1164.05</v>
      </c>
      <c r="H375" s="8" t="str">
        <v/>
      </c>
      <c r="I375" s="8">
        <v>225484.580000009</v>
      </c>
      <c r="J375" s="21" t="str">
        <v/>
      </c>
      <c r="K375" s="21" t="str">
        <v/>
      </c>
      <c r="L375" s="21" t="str">
        <v/>
      </c>
      <c r="M375" s="19">
        <v>202608</v>
      </c>
      <c r="N375" s="21" t="str">
        <v/>
      </c>
      <c r="O375" s="19" t="str">
        <v/>
      </c>
      <c r="P375" s="21" t="str">
        <v/>
      </c>
    </row>
    <row r="376" ht="20" customHeight="1" spans="1:16">
      <c r="A376" s="22">
        <v>7897</v>
      </c>
      <c r="B376" s="22" t="str">
        <v/>
      </c>
      <c r="C376" s="23">
        <v>46258</v>
      </c>
      <c r="D376" s="24" t="str">
        <v>邮政公户</v>
      </c>
      <c r="E376" s="24" t="str">
        <v/>
      </c>
      <c r="F376" s="24" t="str">
        <v>202608140000777250###P13052501524跨省异地药店职工202607</v>
      </c>
      <c r="G376" s="5">
        <v>20.4</v>
      </c>
      <c r="H376" s="5" t="str">
        <v/>
      </c>
      <c r="I376" s="5">
        <v>225504.980000008</v>
      </c>
      <c r="J376" s="24" t="str">
        <v/>
      </c>
      <c r="K376" s="24" t="str">
        <v/>
      </c>
      <c r="L376" s="24" t="str">
        <v/>
      </c>
      <c r="M376" s="22">
        <v>202608</v>
      </c>
      <c r="N376" s="24" t="str">
        <v/>
      </c>
      <c r="O376" s="22" t="str">
        <v/>
      </c>
      <c r="P376" s="24" t="str">
        <v/>
      </c>
    </row>
    <row r="377" ht="20" customHeight="1" spans="1:16">
      <c r="A377" s="19">
        <v>7898</v>
      </c>
      <c r="B377" s="19" t="str">
        <v/>
      </c>
      <c r="C377" s="20">
        <v>46258</v>
      </c>
      <c r="D377" s="21" t="str">
        <v>邮政公户</v>
      </c>
      <c r="E377" s="21" t="str">
        <v/>
      </c>
      <c r="F377" s="21" t="str">
        <v>202608140000777251###P13052501605药店职工202607</v>
      </c>
      <c r="G377" s="8">
        <v>0.02</v>
      </c>
      <c r="H377" s="8" t="str">
        <v/>
      </c>
      <c r="I377" s="8">
        <v>225505.000000007</v>
      </c>
      <c r="J377" s="21" t="str">
        <v/>
      </c>
      <c r="K377" s="21" t="str">
        <v/>
      </c>
      <c r="L377" s="21" t="str">
        <v/>
      </c>
      <c r="M377" s="19">
        <v>202608</v>
      </c>
      <c r="N377" s="21" t="str">
        <v/>
      </c>
      <c r="O377" s="19" t="str">
        <v/>
      </c>
      <c r="P377" s="21" t="str">
        <v/>
      </c>
    </row>
    <row r="378" ht="20" customHeight="1" spans="1:16">
      <c r="A378" s="22">
        <v>7899</v>
      </c>
      <c r="B378" s="22" t="str">
        <v/>
      </c>
      <c r="C378" s="23">
        <v>46258</v>
      </c>
      <c r="D378" s="24" t="str">
        <v>邮政公户</v>
      </c>
      <c r="E378" s="24" t="str">
        <v/>
      </c>
      <c r="F378" s="24" t="str">
        <v>202608140000777252###P13052500567药店职工202607</v>
      </c>
      <c r="G378" s="5">
        <v>3872.83</v>
      </c>
      <c r="H378" s="5" t="str">
        <v/>
      </c>
      <c r="I378" s="5">
        <v>229377.830000009</v>
      </c>
      <c r="J378" s="24" t="str">
        <v/>
      </c>
      <c r="K378" s="24" t="str">
        <v/>
      </c>
      <c r="L378" s="24" t="str">
        <v/>
      </c>
      <c r="M378" s="22">
        <v>202608</v>
      </c>
      <c r="N378" s="24" t="str">
        <v/>
      </c>
      <c r="O378" s="22" t="str">
        <v/>
      </c>
      <c r="P378" s="24" t="str">
        <v/>
      </c>
    </row>
    <row r="379" ht="20" customHeight="1" spans="1:16">
      <c r="A379" s="19">
        <v>7900</v>
      </c>
      <c r="B379" s="19" t="str">
        <v/>
      </c>
      <c r="C379" s="20">
        <v>46258</v>
      </c>
      <c r="D379" s="21" t="str">
        <v>邮政公户</v>
      </c>
      <c r="E379" s="21" t="str">
        <v/>
      </c>
      <c r="F379" s="21" t="str">
        <v>202608140000777250###P13052501603跨省异地药店职工202607</v>
      </c>
      <c r="G379" s="8">
        <v>1074.4</v>
      </c>
      <c r="H379" s="8" t="str">
        <v/>
      </c>
      <c r="I379" s="8">
        <v>230452.230000008</v>
      </c>
      <c r="J379" s="21" t="str">
        <v/>
      </c>
      <c r="K379" s="21" t="str">
        <v/>
      </c>
      <c r="L379" s="21" t="str">
        <v/>
      </c>
      <c r="M379" s="19">
        <v>202608</v>
      </c>
      <c r="N379" s="21" t="str">
        <v/>
      </c>
      <c r="O379" s="19" t="str">
        <v/>
      </c>
      <c r="P379" s="21" t="str">
        <v/>
      </c>
    </row>
    <row r="380" ht="20" customHeight="1" spans="1:16">
      <c r="A380" s="22">
        <v>7901</v>
      </c>
      <c r="B380" s="22" t="str">
        <v/>
      </c>
      <c r="C380" s="23">
        <v>46258</v>
      </c>
      <c r="D380" s="24" t="str">
        <v>邮政公户</v>
      </c>
      <c r="E380" s="24" t="str">
        <v/>
      </c>
      <c r="F380" s="24" t="str">
        <v>202608140000777250###P13052501526跨省异地药店职工202607</v>
      </c>
      <c r="G380" s="5">
        <v>496.9</v>
      </c>
      <c r="H380" s="5" t="str">
        <v/>
      </c>
      <c r="I380" s="5">
        <v>230949.13000001</v>
      </c>
      <c r="J380" s="24" t="str">
        <v/>
      </c>
      <c r="K380" s="24" t="str">
        <v/>
      </c>
      <c r="L380" s="24" t="str">
        <v/>
      </c>
      <c r="M380" s="22">
        <v>202608</v>
      </c>
      <c r="N380" s="24" t="str">
        <v/>
      </c>
      <c r="O380" s="22" t="str">
        <v/>
      </c>
      <c r="P380" s="24" t="str">
        <v/>
      </c>
    </row>
    <row r="381" ht="20" customHeight="1" spans="1:16">
      <c r="A381" s="19">
        <v>7902</v>
      </c>
      <c r="B381" s="19" t="str">
        <v/>
      </c>
      <c r="C381" s="20">
        <v>46258</v>
      </c>
      <c r="D381" s="21" t="str">
        <v>邮政公户</v>
      </c>
      <c r="E381" s="21" t="str">
        <v/>
      </c>
      <c r="F381" s="21" t="str">
        <v>202608140000777252###P13052501523药店职工202607</v>
      </c>
      <c r="G381" s="8">
        <v>569.39</v>
      </c>
      <c r="H381" s="8" t="str">
        <v/>
      </c>
      <c r="I381" s="8">
        <v>231518.520000011</v>
      </c>
      <c r="J381" s="21" t="str">
        <v/>
      </c>
      <c r="K381" s="21" t="str">
        <v/>
      </c>
      <c r="L381" s="21" t="str">
        <v/>
      </c>
      <c r="M381" s="19">
        <v>202608</v>
      </c>
      <c r="N381" s="21" t="str">
        <v/>
      </c>
      <c r="O381" s="19" t="str">
        <v/>
      </c>
      <c r="P381" s="21" t="str">
        <v/>
      </c>
    </row>
    <row r="382" ht="20" customHeight="1" spans="1:16">
      <c r="A382" s="22">
        <v>7903</v>
      </c>
      <c r="B382" s="22" t="str">
        <v/>
      </c>
      <c r="C382" s="23">
        <v>46258</v>
      </c>
      <c r="D382" s="24" t="str">
        <v>邮政公户</v>
      </c>
      <c r="E382" s="24" t="str">
        <v/>
      </c>
      <c r="F382" s="24" t="str">
        <v>202608140000777250###P13052501527跨省异地药店职工202607</v>
      </c>
      <c r="G382" s="5">
        <v>1534.9</v>
      </c>
      <c r="H382" s="5" t="str">
        <v/>
      </c>
      <c r="I382" s="5">
        <v>233053.420000009</v>
      </c>
      <c r="J382" s="24" t="str">
        <v/>
      </c>
      <c r="K382" s="24" t="str">
        <v/>
      </c>
      <c r="L382" s="24" t="str">
        <v/>
      </c>
      <c r="M382" s="22">
        <v>202608</v>
      </c>
      <c r="N382" s="24" t="str">
        <v/>
      </c>
      <c r="O382" s="22" t="str">
        <v/>
      </c>
      <c r="P382" s="24" t="str">
        <v/>
      </c>
    </row>
    <row r="383" ht="20" customHeight="1" spans="1:16">
      <c r="A383" s="19">
        <v>7904</v>
      </c>
      <c r="B383" s="19" t="str">
        <v/>
      </c>
      <c r="C383" s="20">
        <v>46258</v>
      </c>
      <c r="D383" s="21" t="str">
        <v>邮政公户</v>
      </c>
      <c r="E383" s="21" t="str">
        <v/>
      </c>
      <c r="F383" s="21" t="str">
        <v>202608140000777252###P13052500617药店职工202607</v>
      </c>
      <c r="G383" s="8">
        <v>2738.08</v>
      </c>
      <c r="H383" s="8" t="str">
        <v/>
      </c>
      <c r="I383" s="8">
        <v>235791.500000011</v>
      </c>
      <c r="J383" s="21" t="str">
        <v/>
      </c>
      <c r="K383" s="21" t="str">
        <v/>
      </c>
      <c r="L383" s="21" t="str">
        <v/>
      </c>
      <c r="M383" s="19">
        <v>202608</v>
      </c>
      <c r="N383" s="21" t="str">
        <v/>
      </c>
      <c r="O383" s="19" t="str">
        <v/>
      </c>
      <c r="P383" s="21" t="str">
        <v/>
      </c>
    </row>
    <row r="384" ht="20" customHeight="1" spans="1:16">
      <c r="A384" s="22">
        <v>7905</v>
      </c>
      <c r="B384" s="22" t="str">
        <v/>
      </c>
      <c r="C384" s="23">
        <v>46258</v>
      </c>
      <c r="D384" s="24" t="str">
        <v>邮政公户</v>
      </c>
      <c r="E384" s="24" t="str">
        <v/>
      </c>
      <c r="F384" s="24" t="str">
        <v>202608140000777251###P13052500616药店职工202607</v>
      </c>
      <c r="G384" s="5">
        <v>0.01</v>
      </c>
      <c r="H384" s="5" t="str">
        <v/>
      </c>
      <c r="I384" s="5">
        <v>235791.510000009</v>
      </c>
      <c r="J384" s="24" t="str">
        <v/>
      </c>
      <c r="K384" s="24" t="str">
        <v/>
      </c>
      <c r="L384" s="24" t="str">
        <v/>
      </c>
      <c r="M384" s="22">
        <v>202608</v>
      </c>
      <c r="N384" s="24" t="str">
        <v/>
      </c>
      <c r="O384" s="22" t="str">
        <v/>
      </c>
      <c r="P384" s="24" t="str">
        <v/>
      </c>
    </row>
    <row r="385" ht="20" customHeight="1" spans="1:16">
      <c r="A385" s="19">
        <v>7906</v>
      </c>
      <c r="B385" s="19" t="str">
        <v/>
      </c>
      <c r="C385" s="20">
        <v>46258</v>
      </c>
      <c r="D385" s="21" t="str">
        <v>邮政公户</v>
      </c>
      <c r="E385" s="21" t="str">
        <v/>
      </c>
      <c r="F385" s="21" t="str">
        <v>202608140000777253###P13052501091省内异地药店职工202607</v>
      </c>
      <c r="G385" s="8">
        <v>285.77</v>
      </c>
      <c r="H385" s="8" t="str">
        <v/>
      </c>
      <c r="I385" s="8">
        <v>236077.280000009</v>
      </c>
      <c r="J385" s="21" t="str">
        <v/>
      </c>
      <c r="K385" s="21" t="str">
        <v/>
      </c>
      <c r="L385" s="21" t="str">
        <v/>
      </c>
      <c r="M385" s="19">
        <v>202608</v>
      </c>
      <c r="N385" s="21" t="str">
        <v/>
      </c>
      <c r="O385" s="19" t="str">
        <v/>
      </c>
      <c r="P385" s="21" t="str">
        <v/>
      </c>
    </row>
    <row r="386" ht="20" customHeight="1" spans="1:16">
      <c r="A386" s="22">
        <v>7907</v>
      </c>
      <c r="B386" s="22" t="str">
        <v/>
      </c>
      <c r="C386" s="23">
        <v>46258</v>
      </c>
      <c r="D386" s="24" t="str">
        <v>邮政公户</v>
      </c>
      <c r="E386" s="24" t="str">
        <v/>
      </c>
      <c r="F386" s="24" t="str">
        <v>202608140000777250###P13052501599跨省异地药店职工202607</v>
      </c>
      <c r="G386" s="5">
        <v>182.7</v>
      </c>
      <c r="H386" s="5" t="str">
        <v/>
      </c>
      <c r="I386" s="5">
        <v>236259.980000008</v>
      </c>
      <c r="J386" s="24" t="str">
        <v/>
      </c>
      <c r="K386" s="24" t="str">
        <v/>
      </c>
      <c r="L386" s="24" t="str">
        <v/>
      </c>
      <c r="M386" s="22">
        <v>202608</v>
      </c>
      <c r="N386" s="24" t="str">
        <v/>
      </c>
      <c r="O386" s="22" t="str">
        <v/>
      </c>
      <c r="P386" s="24" t="str">
        <v/>
      </c>
    </row>
    <row r="387" ht="20" customHeight="1" spans="1:16">
      <c r="A387" s="19">
        <v>7908</v>
      </c>
      <c r="B387" s="19" t="str">
        <v/>
      </c>
      <c r="C387" s="20">
        <v>46258</v>
      </c>
      <c r="D387" s="21" t="str">
        <v>邮政公户</v>
      </c>
      <c r="E387" s="21" t="str">
        <v/>
      </c>
      <c r="F387" s="21" t="str">
        <v>202608140000777252###P13052500557药店职工202607</v>
      </c>
      <c r="G387" s="8">
        <v>1623.85</v>
      </c>
      <c r="H387" s="8" t="str">
        <v/>
      </c>
      <c r="I387" s="8">
        <v>237883.830000009</v>
      </c>
      <c r="J387" s="21" t="str">
        <v/>
      </c>
      <c r="K387" s="21" t="str">
        <v/>
      </c>
      <c r="L387" s="21" t="str">
        <v/>
      </c>
      <c r="M387" s="19">
        <v>202608</v>
      </c>
      <c r="N387" s="21" t="str">
        <v/>
      </c>
      <c r="O387" s="19" t="str">
        <v/>
      </c>
      <c r="P387" s="21" t="str">
        <v/>
      </c>
    </row>
    <row r="388" ht="20" customHeight="1" spans="1:16">
      <c r="A388" s="22">
        <v>7910</v>
      </c>
      <c r="B388" s="22" t="str">
        <v/>
      </c>
      <c r="C388" s="23">
        <v>46258</v>
      </c>
      <c r="D388" s="24" t="str">
        <v>邮政公户</v>
      </c>
      <c r="E388" s="24" t="str">
        <v/>
      </c>
      <c r="F388" s="24" t="str">
        <v>202608140000777252###P13052501527药店职工202607</v>
      </c>
      <c r="G388" s="5">
        <v>610.29</v>
      </c>
      <c r="H388" s="5" t="str">
        <v/>
      </c>
      <c r="I388" s="5">
        <v>238789.220000006</v>
      </c>
      <c r="J388" s="24" t="str">
        <v/>
      </c>
      <c r="K388" s="24" t="str">
        <v/>
      </c>
      <c r="L388" s="24" t="str">
        <v/>
      </c>
      <c r="M388" s="22">
        <v>202608</v>
      </c>
      <c r="N388" s="24" t="str">
        <v/>
      </c>
      <c r="O388" s="22" t="str">
        <v/>
      </c>
      <c r="P388" s="24" t="str">
        <v/>
      </c>
    </row>
    <row r="389" ht="20" customHeight="1" spans="1:16">
      <c r="A389" s="19">
        <v>7911</v>
      </c>
      <c r="B389" s="19" t="str">
        <v/>
      </c>
      <c r="C389" s="20">
        <v>46258</v>
      </c>
      <c r="D389" s="21" t="str">
        <v>邮政公户</v>
      </c>
      <c r="E389" s="21" t="str">
        <v/>
      </c>
      <c r="F389" s="21" t="str">
        <v>202608140000777250###P13052501226跨省异地药店职工202607</v>
      </c>
      <c r="G389" s="8">
        <v>520.7</v>
      </c>
      <c r="H389" s="8" t="str">
        <v/>
      </c>
      <c r="I389" s="8">
        <v>239309.920000006</v>
      </c>
      <c r="J389" s="21" t="str">
        <v/>
      </c>
      <c r="K389" s="21" t="str">
        <v/>
      </c>
      <c r="L389" s="21" t="str">
        <v/>
      </c>
      <c r="M389" s="19">
        <v>202608</v>
      </c>
      <c r="N389" s="21" t="str">
        <v/>
      </c>
      <c r="O389" s="19" t="str">
        <v/>
      </c>
      <c r="P389" s="21" t="str">
        <v/>
      </c>
    </row>
    <row r="390" ht="20" customHeight="1" spans="1:16">
      <c r="A390" s="22">
        <v>7912</v>
      </c>
      <c r="B390" s="22" t="str">
        <v/>
      </c>
      <c r="C390" s="23">
        <v>46258</v>
      </c>
      <c r="D390" s="24" t="str">
        <v>邮政公户</v>
      </c>
      <c r="E390" s="24" t="str">
        <v/>
      </c>
      <c r="F390" s="24" t="str">
        <v>202608140000777250###P13052501522跨省异地药店职工202607</v>
      </c>
      <c r="G390" s="5">
        <v>583.4</v>
      </c>
      <c r="H390" s="5" t="str">
        <v/>
      </c>
      <c r="I390" s="5">
        <v>239893.320000008</v>
      </c>
      <c r="J390" s="24" t="str">
        <v/>
      </c>
      <c r="K390" s="24" t="str">
        <v/>
      </c>
      <c r="L390" s="24" t="str">
        <v/>
      </c>
      <c r="M390" s="22">
        <v>202608</v>
      </c>
      <c r="N390" s="24" t="str">
        <v/>
      </c>
      <c r="O390" s="22" t="str">
        <v/>
      </c>
      <c r="P390" s="24" t="str">
        <v/>
      </c>
    </row>
    <row r="391" ht="20" customHeight="1" spans="1:16">
      <c r="A391" s="19">
        <v>7913</v>
      </c>
      <c r="B391" s="19" t="str">
        <v/>
      </c>
      <c r="C391" s="20">
        <v>46258</v>
      </c>
      <c r="D391" s="21" t="str">
        <v>邮政公户</v>
      </c>
      <c r="E391" s="21" t="str">
        <v/>
      </c>
      <c r="F391" s="21" t="str">
        <v>202608140000777252###P13052501600药店职工202607</v>
      </c>
      <c r="G391" s="8">
        <v>2025.95</v>
      </c>
      <c r="H391" s="8" t="str">
        <v/>
      </c>
      <c r="I391" s="8">
        <v>241919.270000007</v>
      </c>
      <c r="J391" s="21" t="str">
        <v/>
      </c>
      <c r="K391" s="21" t="str">
        <v/>
      </c>
      <c r="L391" s="21" t="str">
        <v/>
      </c>
      <c r="M391" s="19">
        <v>202608</v>
      </c>
      <c r="N391" s="21" t="str">
        <v/>
      </c>
      <c r="O391" s="19" t="str">
        <v/>
      </c>
      <c r="P391" s="21" t="str">
        <v/>
      </c>
    </row>
    <row r="392" ht="20" customHeight="1" spans="1:16">
      <c r="A392" s="22">
        <v>7914</v>
      </c>
      <c r="B392" s="22" t="str">
        <v/>
      </c>
      <c r="C392" s="23">
        <v>46258</v>
      </c>
      <c r="D392" s="24" t="str">
        <v>邮政公户</v>
      </c>
      <c r="E392" s="24" t="str">
        <v/>
      </c>
      <c r="F392" s="24" t="str">
        <v>202608140000777251###P13052501228药店职工202607</v>
      </c>
      <c r="G392" s="5">
        <v>0.01</v>
      </c>
      <c r="H392" s="5" t="str">
        <v/>
      </c>
      <c r="I392" s="5">
        <v>241919.280000005</v>
      </c>
      <c r="J392" s="24" t="str">
        <v/>
      </c>
      <c r="K392" s="24" t="str">
        <v/>
      </c>
      <c r="L392" s="24" t="str">
        <v/>
      </c>
      <c r="M392" s="22">
        <v>202608</v>
      </c>
      <c r="N392" s="24" t="str">
        <v/>
      </c>
      <c r="O392" s="22" t="str">
        <v/>
      </c>
      <c r="P392" s="24" t="str">
        <v/>
      </c>
    </row>
    <row r="393" ht="20" customHeight="1" spans="1:16">
      <c r="A393" s="19">
        <v>7915</v>
      </c>
      <c r="B393" s="19" t="str">
        <v/>
      </c>
      <c r="C393" s="20">
        <v>46258</v>
      </c>
      <c r="D393" s="21" t="str">
        <v>邮政公户</v>
      </c>
      <c r="E393" s="21" t="str">
        <v/>
      </c>
      <c r="F393" s="21" t="str">
        <v>202608140000777252###P13052500570药店职工202607</v>
      </c>
      <c r="G393" s="8">
        <v>8201.11</v>
      </c>
      <c r="H393" s="8" t="str">
        <v/>
      </c>
      <c r="I393" s="8">
        <v>250120.390000004</v>
      </c>
      <c r="J393" s="21" t="str">
        <v/>
      </c>
      <c r="K393" s="21" t="str">
        <v/>
      </c>
      <c r="L393" s="21" t="str">
        <v/>
      </c>
      <c r="M393" s="19">
        <v>202608</v>
      </c>
      <c r="N393" s="21" t="str">
        <v/>
      </c>
      <c r="O393" s="19" t="str">
        <v/>
      </c>
      <c r="P393" s="21" t="str">
        <v/>
      </c>
    </row>
    <row r="394" ht="20" customHeight="1" spans="1:16">
      <c r="A394" s="22">
        <v>7916</v>
      </c>
      <c r="B394" s="22" t="str">
        <v/>
      </c>
      <c r="C394" s="23">
        <v>46258</v>
      </c>
      <c r="D394" s="24" t="str">
        <v>邮政公户</v>
      </c>
      <c r="E394" s="24" t="str">
        <v/>
      </c>
      <c r="F394" s="24" t="str">
        <v>202608140000777253###P13052501223省内异地药店职工202607</v>
      </c>
      <c r="G394" s="5">
        <v>1224.3</v>
      </c>
      <c r="H394" s="5" t="str">
        <v/>
      </c>
      <c r="I394" s="5">
        <v>251344.690000005</v>
      </c>
      <c r="J394" s="24" t="str">
        <v/>
      </c>
      <c r="K394" s="24" t="str">
        <v/>
      </c>
      <c r="L394" s="24" t="str">
        <v/>
      </c>
      <c r="M394" s="22">
        <v>202608</v>
      </c>
      <c r="N394" s="24" t="str">
        <v/>
      </c>
      <c r="O394" s="22" t="str">
        <v/>
      </c>
      <c r="P394" s="24" t="str">
        <v/>
      </c>
    </row>
    <row r="395" ht="20" customHeight="1" spans="1:16">
      <c r="A395" s="19">
        <v>7917</v>
      </c>
      <c r="B395" s="19" t="str">
        <v/>
      </c>
      <c r="C395" s="20">
        <v>46258</v>
      </c>
      <c r="D395" s="21" t="str">
        <v>邮政公户</v>
      </c>
      <c r="E395" s="21" t="str">
        <v/>
      </c>
      <c r="F395" s="21" t="str">
        <v>202608140000777250###P13052500570跨省异地药店职工202607</v>
      </c>
      <c r="G395" s="8">
        <v>3028.76</v>
      </c>
      <c r="H395" s="8" t="str">
        <v/>
      </c>
      <c r="I395" s="8">
        <v>254373.450000007</v>
      </c>
      <c r="J395" s="21" t="str">
        <v/>
      </c>
      <c r="K395" s="21" t="str">
        <v/>
      </c>
      <c r="L395" s="21" t="str">
        <v/>
      </c>
      <c r="M395" s="19">
        <v>202608</v>
      </c>
      <c r="N395" s="21" t="str">
        <v/>
      </c>
      <c r="O395" s="19" t="str">
        <v/>
      </c>
      <c r="P395" s="21" t="str">
        <v/>
      </c>
    </row>
    <row r="396" ht="20" customHeight="1" spans="1:16">
      <c r="A396" s="22">
        <v>7918</v>
      </c>
      <c r="B396" s="22" t="str">
        <v/>
      </c>
      <c r="C396" s="23">
        <v>46258</v>
      </c>
      <c r="D396" s="24" t="str">
        <v>邮政公户</v>
      </c>
      <c r="E396" s="24" t="str">
        <v/>
      </c>
      <c r="F396" s="24" t="str">
        <v>202608140000777252###P13052501226药店职工202607</v>
      </c>
      <c r="G396" s="5">
        <v>140.82</v>
      </c>
      <c r="H396" s="5" t="str">
        <v/>
      </c>
      <c r="I396" s="5">
        <v>254514.270000007</v>
      </c>
      <c r="J396" s="24" t="str">
        <v/>
      </c>
      <c r="K396" s="24" t="str">
        <v/>
      </c>
      <c r="L396" s="24" t="str">
        <v/>
      </c>
      <c r="M396" s="22">
        <v>202608</v>
      </c>
      <c r="N396" s="24" t="str">
        <v/>
      </c>
      <c r="O396" s="22" t="str">
        <v/>
      </c>
      <c r="P396" s="24" t="str">
        <v/>
      </c>
    </row>
    <row r="397" ht="20" customHeight="1" spans="1:16">
      <c r="A397" s="19">
        <v>7919</v>
      </c>
      <c r="B397" s="19" t="str">
        <v/>
      </c>
      <c r="C397" s="20">
        <v>46258</v>
      </c>
      <c r="D397" s="21" t="str">
        <v>邮政公户</v>
      </c>
      <c r="E397" s="21" t="str">
        <v/>
      </c>
      <c r="F397" s="21" t="str">
        <v>202608140000777250###P13052500619跨省异地药店职工202607</v>
      </c>
      <c r="G397" s="8">
        <v>243.13</v>
      </c>
      <c r="H397" s="8" t="str">
        <v/>
      </c>
      <c r="I397" s="8">
        <v>254757.400000006</v>
      </c>
      <c r="J397" s="21" t="str">
        <v/>
      </c>
      <c r="K397" s="21" t="str">
        <v/>
      </c>
      <c r="L397" s="21" t="str">
        <v/>
      </c>
      <c r="M397" s="19">
        <v>202608</v>
      </c>
      <c r="N397" s="21" t="str">
        <v/>
      </c>
      <c r="O397" s="19" t="str">
        <v/>
      </c>
      <c r="P397" s="21" t="str">
        <v/>
      </c>
    </row>
    <row r="398" ht="20" customHeight="1" spans="1:16">
      <c r="A398" s="22">
        <v>7920</v>
      </c>
      <c r="B398" s="22" t="str">
        <v/>
      </c>
      <c r="C398" s="23">
        <v>46258</v>
      </c>
      <c r="D398" s="24" t="str">
        <v>邮政公户</v>
      </c>
      <c r="E398" s="24" t="str">
        <v/>
      </c>
      <c r="F398" s="24" t="str">
        <v>202608140000777252###P13052501522药店职工202607</v>
      </c>
      <c r="G398" s="5">
        <v>492.62</v>
      </c>
      <c r="H398" s="5" t="str">
        <v/>
      </c>
      <c r="I398" s="5">
        <v>255250.020000007</v>
      </c>
      <c r="J398" s="24" t="str">
        <v/>
      </c>
      <c r="K398" s="24" t="str">
        <v/>
      </c>
      <c r="L398" s="24" t="str">
        <v/>
      </c>
      <c r="M398" s="22">
        <v>202608</v>
      </c>
      <c r="N398" s="24" t="str">
        <v/>
      </c>
      <c r="O398" s="22" t="str">
        <v/>
      </c>
      <c r="P398" s="24" t="str">
        <v/>
      </c>
    </row>
    <row r="399" ht="20" customHeight="1" spans="1:16">
      <c r="A399" s="19">
        <v>7921</v>
      </c>
      <c r="B399" s="19" t="str">
        <v/>
      </c>
      <c r="C399" s="20">
        <v>46258</v>
      </c>
      <c r="D399" s="21" t="str">
        <v>邮政公户</v>
      </c>
      <c r="E399" s="21" t="str">
        <v/>
      </c>
      <c r="F399" s="21" t="str">
        <v>202608140000777250###P13052501523跨省异地药店职工202607</v>
      </c>
      <c r="G399" s="8">
        <v>645.74</v>
      </c>
      <c r="H399" s="8" t="str">
        <v/>
      </c>
      <c r="I399" s="8">
        <v>255895.760000005</v>
      </c>
      <c r="J399" s="21" t="str">
        <v/>
      </c>
      <c r="K399" s="21" t="str">
        <v/>
      </c>
      <c r="L399" s="21" t="str">
        <v/>
      </c>
      <c r="M399" s="19">
        <v>202608</v>
      </c>
      <c r="N399" s="21" t="str">
        <v/>
      </c>
      <c r="O399" s="19" t="str">
        <v/>
      </c>
      <c r="P399" s="21" t="str">
        <v/>
      </c>
    </row>
    <row r="400" ht="20" customHeight="1" spans="1:16">
      <c r="A400" s="22">
        <v>7922</v>
      </c>
      <c r="B400" s="22" t="str">
        <v/>
      </c>
      <c r="C400" s="23">
        <v>46258</v>
      </c>
      <c r="D400" s="24" t="str">
        <v>邮政公户</v>
      </c>
      <c r="E400" s="24" t="str">
        <v/>
      </c>
      <c r="F400" s="24" t="str">
        <v>202608140000777252###P13052500619药店职工202607</v>
      </c>
      <c r="G400" s="5">
        <v>2034.42</v>
      </c>
      <c r="H400" s="5" t="str">
        <v/>
      </c>
      <c r="I400" s="5">
        <v>257930.180000007</v>
      </c>
      <c r="J400" s="24" t="str">
        <v/>
      </c>
      <c r="K400" s="24" t="str">
        <v/>
      </c>
      <c r="L400" s="24" t="str">
        <v/>
      </c>
      <c r="M400" s="22">
        <v>202608</v>
      </c>
      <c r="N400" s="24" t="str">
        <v/>
      </c>
      <c r="O400" s="22" t="str">
        <v/>
      </c>
      <c r="P400" s="24" t="str">
        <v/>
      </c>
    </row>
    <row r="401" ht="20" customHeight="1" spans="1:16">
      <c r="A401" s="19">
        <v>7923</v>
      </c>
      <c r="B401" s="19" t="str">
        <v/>
      </c>
      <c r="C401" s="20">
        <v>46258</v>
      </c>
      <c r="D401" s="21" t="str">
        <v>邮政公户</v>
      </c>
      <c r="E401" s="21" t="str">
        <v/>
      </c>
      <c r="F401" s="21" t="str">
        <v>202608140000777251###P13052500615药店职工202607</v>
      </c>
      <c r="G401" s="8">
        <v>0.01</v>
      </c>
      <c r="H401" s="8" t="str">
        <v/>
      </c>
      <c r="I401" s="8">
        <v>257930.190000005</v>
      </c>
      <c r="J401" s="21" t="str">
        <v/>
      </c>
      <c r="K401" s="21" t="str">
        <v/>
      </c>
      <c r="L401" s="21" t="str">
        <v/>
      </c>
      <c r="M401" s="19">
        <v>202608</v>
      </c>
      <c r="N401" s="21" t="str">
        <v/>
      </c>
      <c r="O401" s="19" t="str">
        <v/>
      </c>
      <c r="P401" s="21" t="str">
        <v/>
      </c>
    </row>
    <row r="402" ht="20" customHeight="1" spans="1:16">
      <c r="A402" s="22">
        <v>7924</v>
      </c>
      <c r="B402" s="22" t="str">
        <v/>
      </c>
      <c r="C402" s="23">
        <v>46258</v>
      </c>
      <c r="D402" s="24" t="str">
        <v>邮政公户</v>
      </c>
      <c r="E402" s="24" t="str">
        <v/>
      </c>
      <c r="F402" s="24" t="str">
        <v>202608140000777252###P13052500615药店职工202607</v>
      </c>
      <c r="G402" s="5">
        <v>6425.87</v>
      </c>
      <c r="H402" s="5" t="str">
        <v/>
      </c>
      <c r="I402" s="5">
        <v>264356.060000006</v>
      </c>
      <c r="J402" s="24" t="str">
        <v/>
      </c>
      <c r="K402" s="24" t="str">
        <v/>
      </c>
      <c r="L402" s="24" t="str">
        <v/>
      </c>
      <c r="M402" s="22">
        <v>202608</v>
      </c>
      <c r="N402" s="24" t="str">
        <v/>
      </c>
      <c r="O402" s="22" t="str">
        <v/>
      </c>
      <c r="P402" s="24" t="str">
        <v/>
      </c>
    </row>
    <row r="403" ht="20" customHeight="1" spans="1:16">
      <c r="A403" s="19">
        <v>7925</v>
      </c>
      <c r="B403" s="19" t="str">
        <v/>
      </c>
      <c r="C403" s="20">
        <v>46258</v>
      </c>
      <c r="D403" s="21" t="str">
        <v>邮政公户</v>
      </c>
      <c r="E403" s="21" t="str">
        <v/>
      </c>
      <c r="F403" s="21" t="str">
        <v>202608140000777253###P13052500567省内异地药店职工202607</v>
      </c>
      <c r="G403" s="8">
        <v>759.85</v>
      </c>
      <c r="H403" s="8" t="str">
        <v/>
      </c>
      <c r="I403" s="8">
        <v>265115.910000004</v>
      </c>
      <c r="J403" s="21" t="str">
        <v/>
      </c>
      <c r="K403" s="21" t="str">
        <v/>
      </c>
      <c r="L403" s="21" t="str">
        <v/>
      </c>
      <c r="M403" s="19">
        <v>202608</v>
      </c>
      <c r="N403" s="21" t="str">
        <v/>
      </c>
      <c r="O403" s="19" t="str">
        <v/>
      </c>
      <c r="P403" s="21" t="str">
        <v/>
      </c>
    </row>
    <row r="404" ht="20" customHeight="1" spans="1:16">
      <c r="A404" s="22">
        <v>7926</v>
      </c>
      <c r="B404" s="22" t="str">
        <v/>
      </c>
      <c r="C404" s="23">
        <v>46258</v>
      </c>
      <c r="D404" s="24" t="str">
        <v>邮政公户</v>
      </c>
      <c r="E404" s="24" t="str">
        <v/>
      </c>
      <c r="F404" s="24" t="str">
        <v>202608140000777252###P13052501602药店职工202607</v>
      </c>
      <c r="G404" s="5">
        <v>3271.82</v>
      </c>
      <c r="H404" s="5" t="str">
        <v/>
      </c>
      <c r="I404" s="5">
        <v>268387.730000004</v>
      </c>
      <c r="J404" s="24" t="str">
        <v/>
      </c>
      <c r="K404" s="24" t="str">
        <v/>
      </c>
      <c r="L404" s="24" t="str">
        <v/>
      </c>
      <c r="M404" s="22">
        <v>202608</v>
      </c>
      <c r="N404" s="24" t="str">
        <v/>
      </c>
      <c r="O404" s="22" t="str">
        <v/>
      </c>
      <c r="P404" s="24" t="str">
        <v/>
      </c>
    </row>
    <row r="405" ht="20" customHeight="1" spans="1:16">
      <c r="A405" s="19">
        <v>7927</v>
      </c>
      <c r="B405" s="19" t="str">
        <v/>
      </c>
      <c r="C405" s="20">
        <v>46258</v>
      </c>
      <c r="D405" s="21" t="str">
        <v>邮政公户</v>
      </c>
      <c r="E405" s="21" t="str">
        <v/>
      </c>
      <c r="F405" s="21" t="str">
        <v>202608140000777252###P13052500563药店职工202607</v>
      </c>
      <c r="G405" s="8">
        <v>8059.75</v>
      </c>
      <c r="H405" s="8" t="str">
        <v/>
      </c>
      <c r="I405" s="8">
        <v>276447.480000004</v>
      </c>
      <c r="J405" s="21" t="str">
        <v/>
      </c>
      <c r="K405" s="21" t="str">
        <v/>
      </c>
      <c r="L405" s="21" t="str">
        <v/>
      </c>
      <c r="M405" s="19">
        <v>202608</v>
      </c>
      <c r="N405" s="21" t="str">
        <v/>
      </c>
      <c r="O405" s="19" t="str">
        <v/>
      </c>
      <c r="P405" s="21" t="str">
        <v/>
      </c>
    </row>
    <row r="406" ht="20" customHeight="1" spans="1:16">
      <c r="A406" s="22">
        <v>7929</v>
      </c>
      <c r="B406" s="22" t="str">
        <v/>
      </c>
      <c r="C406" s="23">
        <v>46258</v>
      </c>
      <c r="D406" s="24" t="str">
        <v>邮政公户</v>
      </c>
      <c r="E406" s="24" t="str">
        <v/>
      </c>
      <c r="F406" s="24" t="str">
        <v>202608140000777253###P13052500619省内异地药店职工202607</v>
      </c>
      <c r="G406" s="5">
        <v>660.7</v>
      </c>
      <c r="H406" s="5" t="str">
        <v/>
      </c>
      <c r="I406" s="5">
        <v>278611.110000003</v>
      </c>
      <c r="J406" s="24" t="str">
        <v/>
      </c>
      <c r="K406" s="24" t="str">
        <v/>
      </c>
      <c r="L406" s="24" t="str">
        <v/>
      </c>
      <c r="M406" s="22">
        <v>202608</v>
      </c>
      <c r="N406" s="24" t="str">
        <v/>
      </c>
      <c r="O406" s="22" t="str">
        <v/>
      </c>
      <c r="P406" s="24" t="str">
        <v/>
      </c>
    </row>
    <row r="407" ht="20" customHeight="1" spans="1:16">
      <c r="A407" s="19">
        <v>7930</v>
      </c>
      <c r="B407" s="19" t="str">
        <v/>
      </c>
      <c r="C407" s="20">
        <v>46258</v>
      </c>
      <c r="D407" s="21" t="str">
        <v>邮政公户</v>
      </c>
      <c r="E407" s="21" t="str">
        <v/>
      </c>
      <c r="F407" s="21" t="str">
        <v>202608140000777250###P13052500617跨省异地药店职工202607</v>
      </c>
      <c r="G407" s="8">
        <v>746.59</v>
      </c>
      <c r="H407" s="8" t="str">
        <v/>
      </c>
      <c r="I407" s="8">
        <v>279357.700000003</v>
      </c>
      <c r="J407" s="21" t="str">
        <v/>
      </c>
      <c r="K407" s="21" t="str">
        <v/>
      </c>
      <c r="L407" s="21" t="str">
        <v/>
      </c>
      <c r="M407" s="19">
        <v>202608</v>
      </c>
      <c r="N407" s="21" t="str">
        <v/>
      </c>
      <c r="O407" s="19" t="str">
        <v/>
      </c>
      <c r="P407" s="21" t="str">
        <v/>
      </c>
    </row>
    <row r="408" ht="20" customHeight="1" spans="1:16">
      <c r="A408" s="22">
        <v>7931</v>
      </c>
      <c r="B408" s="22" t="str">
        <v/>
      </c>
      <c r="C408" s="23">
        <v>46258</v>
      </c>
      <c r="D408" s="24" t="str">
        <v>邮政公户</v>
      </c>
      <c r="E408" s="24" t="str">
        <v/>
      </c>
      <c r="F408" s="24" t="str">
        <v>202608140000777252###P13052501099药店职工202607</v>
      </c>
      <c r="G408" s="5">
        <v>1056.95</v>
      </c>
      <c r="H408" s="5" t="str">
        <v/>
      </c>
      <c r="I408" s="5">
        <v>280414.650000002</v>
      </c>
      <c r="J408" s="24" t="str">
        <v/>
      </c>
      <c r="K408" s="24" t="str">
        <v/>
      </c>
      <c r="L408" s="24" t="str">
        <v/>
      </c>
      <c r="M408" s="22">
        <v>202608</v>
      </c>
      <c r="N408" s="24" t="str">
        <v/>
      </c>
      <c r="O408" s="22" t="str">
        <v/>
      </c>
      <c r="P408" s="24" t="str">
        <v/>
      </c>
    </row>
    <row r="409" ht="20" customHeight="1" spans="1:16">
      <c r="A409" s="19">
        <v>7932</v>
      </c>
      <c r="B409" s="19" t="str">
        <v/>
      </c>
      <c r="C409" s="20">
        <v>46258</v>
      </c>
      <c r="D409" s="21" t="str">
        <v>邮政公户</v>
      </c>
      <c r="E409" s="21" t="str">
        <v/>
      </c>
      <c r="F409" s="21" t="str">
        <v>202608140000777250###P13052501601跨省异地药店职工202607</v>
      </c>
      <c r="G409" s="8">
        <v>739.8</v>
      </c>
      <c r="H409" s="8" t="str">
        <v/>
      </c>
      <c r="I409" s="8">
        <v>281154.450000003</v>
      </c>
      <c r="J409" s="21" t="str">
        <v/>
      </c>
      <c r="K409" s="21" t="str">
        <v/>
      </c>
      <c r="L409" s="21" t="str">
        <v/>
      </c>
      <c r="M409" s="19">
        <v>202608</v>
      </c>
      <c r="N409" s="21" t="str">
        <v/>
      </c>
      <c r="O409" s="19" t="str">
        <v/>
      </c>
      <c r="P409" s="21" t="str">
        <v/>
      </c>
    </row>
    <row r="410" ht="20" customHeight="1" spans="1:16">
      <c r="A410" s="22">
        <v>7933</v>
      </c>
      <c r="B410" s="22" t="str">
        <v/>
      </c>
      <c r="C410" s="23">
        <v>46258</v>
      </c>
      <c r="D410" s="24" t="str">
        <v>邮政公户</v>
      </c>
      <c r="E410" s="24" t="str">
        <v/>
      </c>
      <c r="F410" s="24" t="str">
        <v>202608140000777252###P13052501599药店职工202607</v>
      </c>
      <c r="G410" s="5">
        <v>1405.55</v>
      </c>
      <c r="H410" s="5" t="str">
        <v/>
      </c>
      <c r="I410" s="5">
        <v>282560.000000004</v>
      </c>
      <c r="J410" s="24" t="str">
        <v/>
      </c>
      <c r="K410" s="24" t="str">
        <v/>
      </c>
      <c r="L410" s="24" t="str">
        <v/>
      </c>
      <c r="M410" s="22">
        <v>202608</v>
      </c>
      <c r="N410" s="24" t="str">
        <v/>
      </c>
      <c r="O410" s="22" t="str">
        <v/>
      </c>
      <c r="P410" s="24" t="str">
        <v/>
      </c>
    </row>
    <row r="411" ht="20" customHeight="1" spans="1:16">
      <c r="A411" s="19">
        <v>7935</v>
      </c>
      <c r="B411" s="19" t="str">
        <v/>
      </c>
      <c r="C411" s="20">
        <v>46258</v>
      </c>
      <c r="D411" s="21" t="str">
        <v>邮政公户</v>
      </c>
      <c r="E411" s="21" t="str">
        <v/>
      </c>
      <c r="F411" s="21" t="str">
        <v>202608140000777252###P13052501223药店职工202607</v>
      </c>
      <c r="G411" s="8">
        <v>2412.69</v>
      </c>
      <c r="H411" s="8" t="str">
        <v/>
      </c>
      <c r="I411" s="8">
        <v>285819.490000006</v>
      </c>
      <c r="J411" s="21" t="str">
        <v/>
      </c>
      <c r="K411" s="21" t="str">
        <v/>
      </c>
      <c r="L411" s="21" t="str">
        <v/>
      </c>
      <c r="M411" s="19">
        <v>202608</v>
      </c>
      <c r="N411" s="21" t="str">
        <v/>
      </c>
      <c r="O411" s="19" t="str">
        <v/>
      </c>
      <c r="P411" s="21" t="str">
        <v/>
      </c>
    </row>
    <row r="412" ht="20" customHeight="1" spans="1:16">
      <c r="A412" s="22">
        <v>7936</v>
      </c>
      <c r="B412" s="22" t="str">
        <v/>
      </c>
      <c r="C412" s="23">
        <v>46258</v>
      </c>
      <c r="D412" s="24" t="str">
        <v>邮政公户</v>
      </c>
      <c r="E412" s="24" t="str">
        <v/>
      </c>
      <c r="F412" s="24" t="str">
        <v>202608140000777252###P13052501524药店职工202607</v>
      </c>
      <c r="G412" s="5">
        <v>1834.88</v>
      </c>
      <c r="H412" s="5" t="str">
        <v/>
      </c>
      <c r="I412" s="5">
        <v>287654.370000005</v>
      </c>
      <c r="J412" s="24" t="str">
        <v/>
      </c>
      <c r="K412" s="24" t="str">
        <v/>
      </c>
      <c r="L412" s="24" t="str">
        <v/>
      </c>
      <c r="M412" s="22">
        <v>202608</v>
      </c>
      <c r="N412" s="24" t="str">
        <v/>
      </c>
      <c r="O412" s="22" t="str">
        <v/>
      </c>
      <c r="P412" s="24" t="str">
        <v/>
      </c>
    </row>
    <row r="413" ht="20" customHeight="1" spans="1:16">
      <c r="A413" s="19">
        <v>7937</v>
      </c>
      <c r="B413" s="19" t="str">
        <v/>
      </c>
      <c r="C413" s="20">
        <v>46258</v>
      </c>
      <c r="D413" s="21" t="str">
        <v>邮政公户</v>
      </c>
      <c r="E413" s="21" t="str">
        <v/>
      </c>
      <c r="F413" s="21" t="str">
        <v>202608140000777253###P13052500615省内异地药店职工202607</v>
      </c>
      <c r="G413" s="8">
        <v>1294.9</v>
      </c>
      <c r="H413" s="8" t="str">
        <v/>
      </c>
      <c r="I413" s="8">
        <v>288949.270000007</v>
      </c>
      <c r="J413" s="21" t="str">
        <v/>
      </c>
      <c r="K413" s="21" t="str">
        <v/>
      </c>
      <c r="L413" s="21" t="str">
        <v/>
      </c>
      <c r="M413" s="19">
        <v>202608</v>
      </c>
      <c r="N413" s="21" t="str">
        <v/>
      </c>
      <c r="O413" s="19" t="str">
        <v/>
      </c>
      <c r="P413" s="21" t="str">
        <v/>
      </c>
    </row>
    <row r="414" ht="20" customHeight="1" spans="1:16">
      <c r="A414" s="22">
        <v>7938</v>
      </c>
      <c r="B414" s="22" t="str">
        <v/>
      </c>
      <c r="C414" s="23">
        <v>46258</v>
      </c>
      <c r="D414" s="24" t="str">
        <v>邮政公户</v>
      </c>
      <c r="E414" s="24" t="str">
        <v/>
      </c>
      <c r="F414" s="24" t="str">
        <v>202608140000777250###P13052501525跨省异地药店职工202607</v>
      </c>
      <c r="G414" s="5">
        <v>231.4</v>
      </c>
      <c r="H414" s="5" t="str">
        <v/>
      </c>
      <c r="I414" s="5">
        <v>289180.670000006</v>
      </c>
      <c r="J414" s="24" t="str">
        <v/>
      </c>
      <c r="K414" s="24" t="str">
        <v/>
      </c>
      <c r="L414" s="24" t="str">
        <v/>
      </c>
      <c r="M414" s="22">
        <v>202608</v>
      </c>
      <c r="N414" s="24" t="str">
        <v/>
      </c>
      <c r="O414" s="22" t="str">
        <v/>
      </c>
      <c r="P414" s="24" t="str">
        <v/>
      </c>
    </row>
    <row r="415" ht="20" customHeight="1" spans="1:16">
      <c r="A415" s="19">
        <v>7939</v>
      </c>
      <c r="B415" s="19" t="str">
        <v/>
      </c>
      <c r="C415" s="20">
        <v>46258</v>
      </c>
      <c r="D415" s="21" t="str">
        <v>邮政公户</v>
      </c>
      <c r="E415" s="21" t="str">
        <v/>
      </c>
      <c r="F415" s="21" t="str">
        <v>202608140000777250###P13052500567跨省异地药店职工202607</v>
      </c>
      <c r="G415" s="8">
        <v>13.8</v>
      </c>
      <c r="H415" s="8" t="str">
        <v/>
      </c>
      <c r="I415" s="8">
        <v>289194.470000006</v>
      </c>
      <c r="J415" s="21" t="str">
        <v/>
      </c>
      <c r="K415" s="21" t="str">
        <v/>
      </c>
      <c r="L415" s="21" t="str">
        <v/>
      </c>
      <c r="M415" s="19">
        <v>202608</v>
      </c>
      <c r="N415" s="21" t="str">
        <v/>
      </c>
      <c r="O415" s="19" t="str">
        <v/>
      </c>
      <c r="P415" s="21" t="str">
        <v/>
      </c>
    </row>
    <row r="416" ht="20" customHeight="1" spans="1:16">
      <c r="A416" s="22">
        <v>7940</v>
      </c>
      <c r="B416" s="22" t="str">
        <v/>
      </c>
      <c r="C416" s="23">
        <v>46258</v>
      </c>
      <c r="D416" s="24" t="str">
        <v>邮政公户</v>
      </c>
      <c r="E416" s="24" t="str">
        <v/>
      </c>
      <c r="F416" s="24" t="str">
        <v>202608140000777253###P13052500559省内异地药店职工202607</v>
      </c>
      <c r="G416" s="5">
        <v>1604.3</v>
      </c>
      <c r="H416" s="5" t="str">
        <v/>
      </c>
      <c r="I416" s="5">
        <v>290798.770000007</v>
      </c>
      <c r="J416" s="24" t="str">
        <v/>
      </c>
      <c r="K416" s="24" t="str">
        <v/>
      </c>
      <c r="L416" s="24" t="str">
        <v/>
      </c>
      <c r="M416" s="22">
        <v>202608</v>
      </c>
      <c r="N416" s="24" t="str">
        <v/>
      </c>
      <c r="O416" s="22" t="str">
        <v/>
      </c>
      <c r="P416" s="24" t="str">
        <v/>
      </c>
    </row>
    <row r="417" ht="20" customHeight="1" spans="1:16">
      <c r="A417" s="19">
        <v>7941</v>
      </c>
      <c r="B417" s="19" t="str">
        <v/>
      </c>
      <c r="C417" s="20">
        <v>46258</v>
      </c>
      <c r="D417" s="21" t="str">
        <v>邮政公户</v>
      </c>
      <c r="E417" s="21" t="str">
        <v/>
      </c>
      <c r="F417" s="21" t="str">
        <v>202608140000777253###P13052501601省内异地药店职工202607</v>
      </c>
      <c r="G417" s="8">
        <v>479.8</v>
      </c>
      <c r="H417" s="8" t="str">
        <v/>
      </c>
      <c r="I417" s="8">
        <v>291278.570000008</v>
      </c>
      <c r="J417" s="21" t="str">
        <v/>
      </c>
      <c r="K417" s="21" t="str">
        <v/>
      </c>
      <c r="L417" s="21" t="str">
        <v/>
      </c>
      <c r="M417" s="19">
        <v>202608</v>
      </c>
      <c r="N417" s="21" t="str">
        <v/>
      </c>
      <c r="O417" s="19" t="str">
        <v/>
      </c>
      <c r="P417" s="21" t="str">
        <v/>
      </c>
    </row>
    <row r="418" ht="20" customHeight="1" spans="1:16">
      <c r="A418" s="22">
        <v>7942</v>
      </c>
      <c r="B418" s="22" t="str">
        <v/>
      </c>
      <c r="C418" s="23">
        <v>46258</v>
      </c>
      <c r="D418" s="24" t="str">
        <v>邮政公户</v>
      </c>
      <c r="E418" s="24" t="str">
        <v/>
      </c>
      <c r="F418" s="24" t="str">
        <v>202608140000777252###P13052501604药店职工202607</v>
      </c>
      <c r="G418" s="5">
        <v>1815.62</v>
      </c>
      <c r="H418" s="5" t="str">
        <v/>
      </c>
      <c r="I418" s="5">
        <v>293094.190000009</v>
      </c>
      <c r="J418" s="24" t="str">
        <v/>
      </c>
      <c r="K418" s="24" t="str">
        <v/>
      </c>
      <c r="L418" s="24" t="str">
        <v/>
      </c>
      <c r="M418" s="22">
        <v>202608</v>
      </c>
      <c r="N418" s="24" t="str">
        <v/>
      </c>
      <c r="O418" s="22" t="str">
        <v/>
      </c>
      <c r="P418" s="24" t="str">
        <v/>
      </c>
    </row>
    <row r="419" ht="20" customHeight="1" spans="1:16">
      <c r="A419" s="19">
        <v>7943</v>
      </c>
      <c r="B419" s="19" t="str">
        <v/>
      </c>
      <c r="C419" s="20">
        <v>46258</v>
      </c>
      <c r="D419" s="21" t="str">
        <v>邮政公户</v>
      </c>
      <c r="E419" s="21" t="str">
        <v/>
      </c>
      <c r="F419" s="21" t="str">
        <v>202608140000777253###P13052501524省内异地药店职工202607</v>
      </c>
      <c r="G419" s="8">
        <v>35</v>
      </c>
      <c r="H419" s="8" t="str">
        <v/>
      </c>
      <c r="I419" s="8">
        <v>293129.190000009</v>
      </c>
      <c r="J419" s="21" t="str">
        <v/>
      </c>
      <c r="K419" s="21" t="str">
        <v/>
      </c>
      <c r="L419" s="21" t="str">
        <v/>
      </c>
      <c r="M419" s="19">
        <v>202608</v>
      </c>
      <c r="N419" s="21" t="str">
        <v/>
      </c>
      <c r="O419" s="19" t="str">
        <v/>
      </c>
      <c r="P419" s="21" t="str">
        <v/>
      </c>
    </row>
    <row r="420" ht="20" customHeight="1" spans="1:16">
      <c r="A420" s="22">
        <v>7944</v>
      </c>
      <c r="B420" s="22" t="str">
        <v/>
      </c>
      <c r="C420" s="23">
        <v>46258</v>
      </c>
      <c r="D420" s="24" t="str">
        <v>邮政公户</v>
      </c>
      <c r="E420" s="24" t="str">
        <v/>
      </c>
      <c r="F420" s="24" t="str">
        <v>202608140000777253###P13052501527省内异地药店职工202607</v>
      </c>
      <c r="G420" s="5">
        <v>611.8</v>
      </c>
      <c r="H420" s="5" t="str">
        <v/>
      </c>
      <c r="I420" s="5">
        <v>293740.99000001</v>
      </c>
      <c r="J420" s="24" t="str">
        <v/>
      </c>
      <c r="K420" s="24" t="str">
        <v/>
      </c>
      <c r="L420" s="24" t="str">
        <v/>
      </c>
      <c r="M420" s="22">
        <v>202608</v>
      </c>
      <c r="N420" s="24" t="str">
        <v/>
      </c>
      <c r="O420" s="22" t="str">
        <v/>
      </c>
      <c r="P420" s="24" t="str">
        <v/>
      </c>
    </row>
    <row r="421" ht="20" customHeight="1" spans="1:16">
      <c r="A421" s="19">
        <v>7945</v>
      </c>
      <c r="B421" s="19" t="str">
        <v/>
      </c>
      <c r="C421" s="20">
        <v>46258</v>
      </c>
      <c r="D421" s="21" t="str">
        <v>邮政公户</v>
      </c>
      <c r="E421" s="21" t="str">
        <v/>
      </c>
      <c r="F421" s="21" t="str">
        <v>202608140000777253###P13052501525省内异地药店职工202607</v>
      </c>
      <c r="G421" s="8">
        <v>299.96</v>
      </c>
      <c r="H421" s="8" t="str">
        <v/>
      </c>
      <c r="I421" s="8">
        <v>294040.95000001</v>
      </c>
      <c r="J421" s="21" t="str">
        <v/>
      </c>
      <c r="K421" s="21" t="str">
        <v/>
      </c>
      <c r="L421" s="21" t="str">
        <v/>
      </c>
      <c r="M421" s="19">
        <v>202608</v>
      </c>
      <c r="N421" s="21" t="str">
        <v/>
      </c>
      <c r="O421" s="19" t="str">
        <v/>
      </c>
      <c r="P421" s="21" t="str">
        <v/>
      </c>
    </row>
    <row r="422" ht="20" customHeight="1" spans="1:16">
      <c r="A422" s="22">
        <v>7946</v>
      </c>
      <c r="B422" s="22" t="str">
        <v/>
      </c>
      <c r="C422" s="23">
        <v>46258</v>
      </c>
      <c r="D422" s="24" t="str">
        <v>邮政公户</v>
      </c>
      <c r="E422" s="24" t="str">
        <v/>
      </c>
      <c r="F422" s="24" t="str">
        <v>202608140000777253###P13052501522省内异地药店职工202607</v>
      </c>
      <c r="G422" s="5">
        <v>1253.9</v>
      </c>
      <c r="H422" s="5" t="str">
        <v/>
      </c>
      <c r="I422" s="5">
        <v>295294.850000009</v>
      </c>
      <c r="J422" s="24" t="str">
        <v/>
      </c>
      <c r="K422" s="24" t="str">
        <v/>
      </c>
      <c r="L422" s="24" t="str">
        <v/>
      </c>
      <c r="M422" s="22">
        <v>202608</v>
      </c>
      <c r="N422" s="24" t="str">
        <v/>
      </c>
      <c r="O422" s="22" t="str">
        <v/>
      </c>
      <c r="P422" s="24" t="str">
        <v/>
      </c>
    </row>
    <row r="423" ht="20" customHeight="1" spans="1:16">
      <c r="A423" s="19">
        <v>7947</v>
      </c>
      <c r="B423" s="19" t="str">
        <v/>
      </c>
      <c r="C423" s="20">
        <v>46258</v>
      </c>
      <c r="D423" s="21" t="str">
        <v>邮政公户</v>
      </c>
      <c r="E423" s="21" t="str">
        <v/>
      </c>
      <c r="F423" s="21" t="str">
        <v>202608140000777253###P13052501602省内异地药店职工202607</v>
      </c>
      <c r="G423" s="8">
        <v>849.2</v>
      </c>
      <c r="H423" s="8" t="str">
        <v/>
      </c>
      <c r="I423" s="8">
        <v>296144.050000008</v>
      </c>
      <c r="J423" s="21" t="str">
        <v/>
      </c>
      <c r="K423" s="21" t="str">
        <v/>
      </c>
      <c r="L423" s="21" t="str">
        <v/>
      </c>
      <c r="M423" s="19">
        <v>202608</v>
      </c>
      <c r="N423" s="21" t="str">
        <v/>
      </c>
      <c r="O423" s="19" t="str">
        <v/>
      </c>
      <c r="P423" s="21" t="str">
        <v/>
      </c>
    </row>
    <row r="424" ht="20" customHeight="1" spans="1:16">
      <c r="A424" s="22">
        <v>7948</v>
      </c>
      <c r="B424" s="22" t="str">
        <v/>
      </c>
      <c r="C424" s="23">
        <v>46258</v>
      </c>
      <c r="D424" s="24" t="str">
        <v>邮政公户</v>
      </c>
      <c r="E424" s="24" t="str">
        <v/>
      </c>
      <c r="F424" s="24" t="str">
        <v>202608140000777253###P13052501526省内异地药店职工202607</v>
      </c>
      <c r="G424" s="5">
        <v>168.6</v>
      </c>
      <c r="H424" s="5" t="str">
        <v/>
      </c>
      <c r="I424" s="5">
        <v>296312.65000001</v>
      </c>
      <c r="J424" s="24" t="str">
        <v/>
      </c>
      <c r="K424" s="24" t="str">
        <v/>
      </c>
      <c r="L424" s="24" t="str">
        <v/>
      </c>
      <c r="M424" s="22">
        <v>202608</v>
      </c>
      <c r="N424" s="24" t="str">
        <v/>
      </c>
      <c r="O424" s="22" t="str">
        <v/>
      </c>
      <c r="P424" s="24" t="str">
        <v/>
      </c>
    </row>
    <row r="425" ht="20" customHeight="1" spans="1:16">
      <c r="A425" s="19">
        <v>7949</v>
      </c>
      <c r="B425" s="19" t="str">
        <v/>
      </c>
      <c r="C425" s="20">
        <v>46258</v>
      </c>
      <c r="D425" s="21" t="str">
        <v>邮政公户</v>
      </c>
      <c r="E425" s="21" t="str">
        <v/>
      </c>
      <c r="F425" s="21" t="str">
        <v>202608140000777253###P13052501523省内异地药店职工202607</v>
      </c>
      <c r="G425" s="8">
        <v>485.84</v>
      </c>
      <c r="H425" s="8" t="str">
        <v/>
      </c>
      <c r="I425" s="8">
        <v>296798.49000001</v>
      </c>
      <c r="J425" s="21" t="str">
        <v/>
      </c>
      <c r="K425" s="21" t="str">
        <v/>
      </c>
      <c r="L425" s="21" t="str">
        <v/>
      </c>
      <c r="M425" s="19">
        <v>202608</v>
      </c>
      <c r="N425" s="21" t="str">
        <v/>
      </c>
      <c r="O425" s="19" t="str">
        <v/>
      </c>
      <c r="P425" s="21" t="str">
        <v/>
      </c>
    </row>
    <row r="426" ht="20" customHeight="1" spans="1:16">
      <c r="A426" s="22">
        <v>7950</v>
      </c>
      <c r="B426" s="22" t="str">
        <v/>
      </c>
      <c r="C426" s="23">
        <v>46258</v>
      </c>
      <c r="D426" s="24" t="str">
        <v>邮政公户</v>
      </c>
      <c r="E426" s="24" t="str">
        <v/>
      </c>
      <c r="F426" s="24" t="str">
        <v>202608140000777252###P13052501605药店职工202607</v>
      </c>
      <c r="G426" s="5">
        <v>3284.37</v>
      </c>
      <c r="H426" s="5" t="str">
        <v/>
      </c>
      <c r="I426" s="5">
        <v>300082.860000007</v>
      </c>
      <c r="J426" s="24" t="str">
        <v/>
      </c>
      <c r="K426" s="24" t="str">
        <v/>
      </c>
      <c r="L426" s="24" t="str">
        <v/>
      </c>
      <c r="M426" s="22">
        <v>202608</v>
      </c>
      <c r="N426" s="24" t="str">
        <v/>
      </c>
      <c r="O426" s="22" t="str">
        <v/>
      </c>
      <c r="P426" s="24" t="str">
        <v/>
      </c>
    </row>
    <row r="427" ht="20" customHeight="1" spans="1:16">
      <c r="A427" s="19">
        <v>7951</v>
      </c>
      <c r="B427" s="19" t="str">
        <v/>
      </c>
      <c r="C427" s="20">
        <v>46258</v>
      </c>
      <c r="D427" s="21" t="str">
        <v>邮政公户</v>
      </c>
      <c r="E427" s="21" t="str">
        <v/>
      </c>
      <c r="F427" s="21" t="str">
        <v>202608140000777253###P13052500557省内异地药店职工202607</v>
      </c>
      <c r="G427" s="8">
        <v>1784.14</v>
      </c>
      <c r="H427" s="8" t="str">
        <v/>
      </c>
      <c r="I427" s="8">
        <v>301867.000000007</v>
      </c>
      <c r="J427" s="21" t="str">
        <v/>
      </c>
      <c r="K427" s="21" t="str">
        <v/>
      </c>
      <c r="L427" s="21" t="str">
        <v/>
      </c>
      <c r="M427" s="19">
        <v>202608</v>
      </c>
      <c r="N427" s="21" t="str">
        <v/>
      </c>
      <c r="O427" s="19" t="str">
        <v/>
      </c>
      <c r="P427" s="21" t="str">
        <v/>
      </c>
    </row>
    <row r="428" ht="20" customHeight="1" spans="1:16">
      <c r="A428" s="22">
        <v>7952</v>
      </c>
      <c r="B428" s="22" t="str">
        <v/>
      </c>
      <c r="C428" s="23">
        <v>46258</v>
      </c>
      <c r="D428" s="24" t="str">
        <v>邮政公户</v>
      </c>
      <c r="E428" s="24" t="str">
        <v/>
      </c>
      <c r="F428" s="24" t="str">
        <v>202608140000777253###P13052501604省内异地药店职工202607</v>
      </c>
      <c r="G428" s="5">
        <v>1318.51</v>
      </c>
      <c r="H428" s="5" t="str">
        <v/>
      </c>
      <c r="I428" s="5">
        <v>303185.510000009</v>
      </c>
      <c r="J428" s="24" t="str">
        <v/>
      </c>
      <c r="K428" s="24" t="str">
        <v/>
      </c>
      <c r="L428" s="24" t="str">
        <v/>
      </c>
      <c r="M428" s="22">
        <v>202608</v>
      </c>
      <c r="N428" s="24" t="str">
        <v/>
      </c>
      <c r="O428" s="22" t="str">
        <v/>
      </c>
      <c r="P428" s="24" t="str">
        <v/>
      </c>
    </row>
    <row r="429" ht="20" customHeight="1" spans="1:16">
      <c r="A429" s="19">
        <v>7953</v>
      </c>
      <c r="B429" s="19" t="str">
        <v/>
      </c>
      <c r="C429" s="20">
        <v>46258</v>
      </c>
      <c r="D429" s="21" t="str">
        <v>邮政公户</v>
      </c>
      <c r="E429" s="21" t="str">
        <v/>
      </c>
      <c r="F429" s="21" t="str">
        <v>202608140000777253###P13052501600省内异地药店职工202607</v>
      </c>
      <c r="G429" s="8">
        <v>373.16</v>
      </c>
      <c r="H429" s="8" t="str">
        <v/>
      </c>
      <c r="I429" s="8">
        <v>303558.670000009</v>
      </c>
      <c r="J429" s="21" t="str">
        <v/>
      </c>
      <c r="K429" s="21" t="str">
        <v/>
      </c>
      <c r="L429" s="21" t="str">
        <v/>
      </c>
      <c r="M429" s="19">
        <v>202608</v>
      </c>
      <c r="N429" s="21" t="str">
        <v/>
      </c>
      <c r="O429" s="19" t="str">
        <v/>
      </c>
      <c r="P429" s="21" t="str">
        <v/>
      </c>
    </row>
    <row r="430" ht="20" customHeight="1" spans="1:16">
      <c r="A430" s="22">
        <v>7954</v>
      </c>
      <c r="B430" s="22" t="str">
        <v/>
      </c>
      <c r="C430" s="23">
        <v>46258</v>
      </c>
      <c r="D430" s="24" t="str">
        <v>邮政公户</v>
      </c>
      <c r="E430" s="24" t="str">
        <v/>
      </c>
      <c r="F430" s="24" t="str">
        <v>202608140000777253###P13052501603省内异地药店职工202607</v>
      </c>
      <c r="G430" s="5">
        <v>471.6</v>
      </c>
      <c r="H430" s="5" t="str">
        <v/>
      </c>
      <c r="I430" s="5">
        <v>304030.270000007</v>
      </c>
      <c r="J430" s="24" t="str">
        <v/>
      </c>
      <c r="K430" s="24" t="str">
        <v/>
      </c>
      <c r="L430" s="24" t="str">
        <v/>
      </c>
      <c r="M430" s="22">
        <v>202608</v>
      </c>
      <c r="N430" s="24" t="str">
        <v/>
      </c>
      <c r="O430" s="22" t="str">
        <v/>
      </c>
      <c r="P430" s="24" t="str">
        <v/>
      </c>
    </row>
    <row r="431" ht="20" customHeight="1" spans="1:16">
      <c r="A431" s="19">
        <v>7955</v>
      </c>
      <c r="B431" s="19" t="str">
        <v/>
      </c>
      <c r="C431" s="20">
        <v>46259</v>
      </c>
      <c r="D431" s="21" t="str">
        <v>邮政公户</v>
      </c>
      <c r="E431" s="21" t="str">
        <v/>
      </c>
      <c r="F431" s="21" t="str">
        <v>自助药机</v>
      </c>
      <c r="G431" s="8">
        <v>7681.49</v>
      </c>
      <c r="H431" s="8" t="str">
        <v/>
      </c>
      <c r="I431" s="8">
        <v>311711.760000009</v>
      </c>
      <c r="J431" s="21" t="str">
        <v/>
      </c>
      <c r="K431" s="21" t="str">
        <v/>
      </c>
      <c r="L431" s="21" t="str">
        <v/>
      </c>
      <c r="M431" s="19">
        <v>202609</v>
      </c>
      <c r="N431" s="21" t="str">
        <v/>
      </c>
      <c r="O431" s="19" t="str">
        <v/>
      </c>
      <c r="P431" s="21" t="str">
        <v/>
      </c>
    </row>
    <row r="432" ht="20" customHeight="1" spans="1:16">
      <c r="A432" s="22">
        <v>7986</v>
      </c>
      <c r="B432" s="22" t="str">
        <v/>
      </c>
      <c r="C432" s="23">
        <v>46260</v>
      </c>
      <c r="D432" s="24" t="str">
        <v>邮政公户</v>
      </c>
      <c r="E432" s="24" t="str">
        <v/>
      </c>
      <c r="F432" s="24" t="str">
        <v>自助药机</v>
      </c>
      <c r="G432" s="5">
        <v>9126.58</v>
      </c>
      <c r="H432" s="5" t="str">
        <v/>
      </c>
      <c r="I432" s="5">
        <v>327859.870000012</v>
      </c>
      <c r="J432" s="24" t="str">
        <v/>
      </c>
      <c r="K432" s="24" t="str">
        <v/>
      </c>
      <c r="L432" s="24" t="str">
        <v/>
      </c>
      <c r="M432" s="22">
        <v>202609</v>
      </c>
      <c r="N432" s="24" t="str">
        <v/>
      </c>
      <c r="O432" s="22" t="str">
        <v/>
      </c>
      <c r="P432" s="24" t="str">
        <v/>
      </c>
    </row>
    <row r="433" ht="20" customHeight="1" spans="1:16">
      <c r="A433" s="19">
        <v>8019</v>
      </c>
      <c r="B433" s="19" t="str">
        <v/>
      </c>
      <c r="C433" s="20">
        <v>46261</v>
      </c>
      <c r="D433" s="21" t="str">
        <v>邮政公户</v>
      </c>
      <c r="E433" s="21" t="str">
        <v/>
      </c>
      <c r="F433" s="21" t="str">
        <v>自助药机</v>
      </c>
      <c r="G433" s="8">
        <v>7862.29</v>
      </c>
      <c r="H433" s="8" t="str">
        <v/>
      </c>
      <c r="I433" s="8">
        <v>345099.120000005</v>
      </c>
      <c r="J433" s="21" t="str">
        <v/>
      </c>
      <c r="K433" s="21" t="str">
        <v/>
      </c>
      <c r="L433" s="21" t="str">
        <v/>
      </c>
      <c r="M433" s="19">
        <v>202609</v>
      </c>
      <c r="N433" s="21" t="str">
        <v/>
      </c>
      <c r="O433" s="19" t="str">
        <v/>
      </c>
      <c r="P433" s="21" t="str">
        <v/>
      </c>
    </row>
    <row r="434" ht="20" customHeight="1" spans="1:16">
      <c r="A434" s="22">
        <v>8051</v>
      </c>
      <c r="B434" s="22" t="str">
        <v/>
      </c>
      <c r="C434" s="23">
        <v>46262</v>
      </c>
      <c r="D434" s="24" t="str">
        <v>邮政公户</v>
      </c>
      <c r="E434" s="24" t="str">
        <v/>
      </c>
      <c r="F434" s="24" t="str">
        <v>自助药机</v>
      </c>
      <c r="G434" s="5">
        <v>7108.51</v>
      </c>
      <c r="H434" s="5" t="str">
        <v/>
      </c>
      <c r="I434" s="5">
        <v>360211.82</v>
      </c>
      <c r="J434" s="24" t="str">
        <v/>
      </c>
      <c r="K434" s="24" t="str">
        <v/>
      </c>
      <c r="L434" s="24" t="str">
        <v/>
      </c>
      <c r="M434" s="22">
        <v>202609</v>
      </c>
      <c r="N434" s="24" t="str">
        <v/>
      </c>
      <c r="O434" s="22" t="str">
        <v/>
      </c>
      <c r="P434" s="24" t="str">
        <v/>
      </c>
    </row>
    <row r="435" ht="20" customHeight="1" spans="1:16">
      <c r="A435" s="19">
        <v>8052</v>
      </c>
      <c r="B435" s="19" t="str">
        <v/>
      </c>
      <c r="C435" s="20">
        <v>46262</v>
      </c>
      <c r="D435" s="21" t="str">
        <v>邮政公户</v>
      </c>
      <c r="E435" s="21" t="str">
        <v/>
      </c>
      <c r="F435" s="21" t="str">
        <v>农发行转入邮政公户</v>
      </c>
      <c r="G435" s="8">
        <v>200000</v>
      </c>
      <c r="H435" s="8" t="str">
        <v/>
      </c>
      <c r="I435" s="8">
        <v>560211.82</v>
      </c>
      <c r="J435" s="21" t="str">
        <v/>
      </c>
      <c r="K435" s="21" t="str">
        <v/>
      </c>
      <c r="L435" s="21" t="str">
        <v/>
      </c>
      <c r="M435" s="19" t="str">
        <v/>
      </c>
      <c r="N435" s="21" t="str">
        <v/>
      </c>
      <c r="O435" s="19" t="str">
        <v/>
      </c>
      <c r="P435" s="21" t="str">
        <v/>
      </c>
    </row>
    <row r="436" ht="20" customHeight="1" spans="1:16">
      <c r="A436" s="22">
        <v>8095</v>
      </c>
      <c r="B436" s="22" t="str">
        <v/>
      </c>
      <c r="C436" s="23">
        <v>46263</v>
      </c>
      <c r="D436" s="24" t="str">
        <v>邮政公户</v>
      </c>
      <c r="E436" s="24" t="str">
        <v/>
      </c>
      <c r="F436" s="24" t="str">
        <v>自助药机</v>
      </c>
      <c r="G436" s="5">
        <v>8309.17</v>
      </c>
      <c r="H436" s="5" t="str">
        <v/>
      </c>
      <c r="I436" s="5">
        <v>113276.919999998</v>
      </c>
      <c r="J436" s="24" t="str">
        <v/>
      </c>
      <c r="K436" s="24" t="str">
        <v/>
      </c>
      <c r="L436" s="24" t="str">
        <v/>
      </c>
      <c r="M436" s="22">
        <v>202609</v>
      </c>
      <c r="N436" s="24" t="str">
        <v/>
      </c>
      <c r="O436" s="22" t="str">
        <v/>
      </c>
      <c r="P436" s="24" t="str">
        <v/>
      </c>
    </row>
    <row r="437" ht="20" customHeight="1" spans="1:16">
      <c r="A437" s="19">
        <v>8096</v>
      </c>
      <c r="B437" s="19" t="str">
        <v/>
      </c>
      <c r="C437" s="20">
        <v>46264</v>
      </c>
      <c r="D437" s="21" t="str">
        <v>邮政公户</v>
      </c>
      <c r="E437" s="21" t="str">
        <v/>
      </c>
      <c r="F437" s="21" t="str">
        <v>自助药机</v>
      </c>
      <c r="G437" s="8">
        <v>7011.59</v>
      </c>
      <c r="H437" s="8" t="str">
        <v/>
      </c>
      <c r="I437" s="8">
        <v>120288.509999998</v>
      </c>
      <c r="J437" s="21" t="str">
        <v/>
      </c>
      <c r="K437" s="21" t="str">
        <v/>
      </c>
      <c r="L437" s="21" t="str">
        <v/>
      </c>
      <c r="M437" s="19">
        <v>202609</v>
      </c>
      <c r="N437" s="21" t="str">
        <v/>
      </c>
      <c r="O437" s="19" t="str">
        <v/>
      </c>
      <c r="P437" s="21" t="str">
        <v/>
      </c>
    </row>
    <row r="438" ht="20" customHeight="1" spans="1:16">
      <c r="A438" s="22">
        <v>8101</v>
      </c>
      <c r="B438" s="22" t="str">
        <v/>
      </c>
      <c r="C438" s="23">
        <v>46264</v>
      </c>
      <c r="D438" s="24" t="str">
        <v>邮政公户</v>
      </c>
      <c r="E438" s="24" t="str">
        <v/>
      </c>
      <c r="F438" s="24" t="str">
        <v>往来结算款</v>
      </c>
      <c r="G438" s="5">
        <v>200000</v>
      </c>
      <c r="H438" s="5" t="str">
        <v/>
      </c>
      <c r="I438" s="5">
        <v>301131.789999999</v>
      </c>
      <c r="J438" s="24" t="str">
        <v/>
      </c>
      <c r="K438" s="24" t="str">
        <v/>
      </c>
      <c r="L438" s="24" t="str">
        <v/>
      </c>
      <c r="M438" s="22" t="str">
        <v/>
      </c>
      <c r="N438" s="24" t="str">
        <v/>
      </c>
      <c r="O438" s="22" t="str">
        <v/>
      </c>
      <c r="P438" s="24" t="str">
        <v/>
      </c>
    </row>
    <row r="439" ht="20" customHeight="1" spans="1:16">
      <c r="A439" s="19">
        <v>8102</v>
      </c>
      <c r="B439" s="19" t="str">
        <v/>
      </c>
      <c r="C439" s="20">
        <v>46265</v>
      </c>
      <c r="D439" s="21" t="str">
        <v>邮政公户</v>
      </c>
      <c r="E439" s="21" t="str">
        <v/>
      </c>
      <c r="F439" s="21" t="str">
        <v>自助药机</v>
      </c>
      <c r="G439" s="8">
        <v>6483.34</v>
      </c>
      <c r="H439" s="8" t="str">
        <v/>
      </c>
      <c r="I439" s="8">
        <v>307615.129999999</v>
      </c>
      <c r="J439" s="21" t="str">
        <v/>
      </c>
      <c r="K439" s="21" t="str">
        <v/>
      </c>
      <c r="L439" s="21" t="str">
        <v/>
      </c>
      <c r="M439" s="19">
        <v>202609</v>
      </c>
      <c r="N439" s="21" t="str">
        <v/>
      </c>
      <c r="O439" s="19" t="str">
        <v/>
      </c>
      <c r="P439" s="21" t="str">
        <v/>
      </c>
    </row>
    <row r="440" ht="20" customHeight="1" spans="1:16">
      <c r="A440" s="22">
        <v>8194</v>
      </c>
      <c r="B440" s="22" t="str">
        <v/>
      </c>
      <c r="C440" s="23">
        <v>46266</v>
      </c>
      <c r="D440" s="24" t="str">
        <v>邮政公户</v>
      </c>
      <c r="E440" s="24" t="str">
        <v/>
      </c>
      <c r="F440" s="24" t="str">
        <v>自助药机</v>
      </c>
      <c r="G440" s="5">
        <v>7158.89</v>
      </c>
      <c r="H440" s="5" t="str">
        <v/>
      </c>
      <c r="I440" s="5">
        <v>337117.369999994</v>
      </c>
      <c r="J440" s="24" t="str">
        <v/>
      </c>
      <c r="K440" s="24" t="str">
        <v/>
      </c>
      <c r="L440" s="24" t="str">
        <v/>
      </c>
      <c r="M440" s="22">
        <v>202609</v>
      </c>
      <c r="N440" s="24" t="str">
        <v/>
      </c>
      <c r="O440" s="22" t="str">
        <v/>
      </c>
      <c r="P440" s="24" t="str">
        <v/>
      </c>
    </row>
    <row r="441" ht="20" customHeight="1" spans="1:16">
      <c r="A441" s="19">
        <v>8195</v>
      </c>
      <c r="B441" s="19" t="str">
        <v/>
      </c>
      <c r="C441" s="20">
        <v>46266</v>
      </c>
      <c r="D441" s="21" t="str">
        <v>邮政公户</v>
      </c>
      <c r="E441" s="21" t="str">
        <v/>
      </c>
      <c r="F441" s="21" t="str">
        <v>202608190000783211###P13052500569药店居民202607</v>
      </c>
      <c r="G441" s="8">
        <v>327964.63</v>
      </c>
      <c r="H441" s="8" t="str">
        <v/>
      </c>
      <c r="I441" s="8">
        <v>665081.999999993</v>
      </c>
      <c r="J441" s="21" t="str">
        <v/>
      </c>
      <c r="K441" s="21" t="str">
        <v/>
      </c>
      <c r="L441" s="21" t="str">
        <v/>
      </c>
      <c r="M441" s="19" t="str">
        <v/>
      </c>
      <c r="N441" s="21" t="str">
        <v/>
      </c>
      <c r="O441" s="19">
        <v>202609</v>
      </c>
      <c r="P441" s="21" t="str">
        <v/>
      </c>
    </row>
    <row r="442" ht="20" customHeight="1" spans="1:16">
      <c r="A442" s="22">
        <v>8227</v>
      </c>
      <c r="B442" s="22" t="str">
        <v/>
      </c>
      <c r="C442" s="23">
        <v>46267</v>
      </c>
      <c r="D442" s="24" t="str">
        <v>邮政公户</v>
      </c>
      <c r="E442" s="24" t="str">
        <v/>
      </c>
      <c r="F442" s="24" t="str">
        <v>自助药机</v>
      </c>
      <c r="G442" s="5">
        <v>6411.19</v>
      </c>
      <c r="H442" s="5" t="str">
        <v/>
      </c>
      <c r="I442" s="5">
        <v>681074.93</v>
      </c>
      <c r="J442" s="24" t="str">
        <v/>
      </c>
      <c r="K442" s="24" t="str">
        <v/>
      </c>
      <c r="L442" s="24" t="str">
        <v/>
      </c>
      <c r="M442" s="22">
        <v>202610</v>
      </c>
      <c r="N442" s="24" t="str">
        <v/>
      </c>
      <c r="O442" s="22" t="str">
        <v/>
      </c>
      <c r="P442" s="24" t="str">
        <v/>
      </c>
    </row>
    <row r="443" ht="20" customHeight="1" spans="1:16">
      <c r="A443" s="19">
        <v>8260</v>
      </c>
      <c r="B443" s="19" t="str">
        <v/>
      </c>
      <c r="C443" s="20">
        <v>46268</v>
      </c>
      <c r="D443" s="21" t="str">
        <v>邮政公户</v>
      </c>
      <c r="E443" s="21" t="str">
        <v/>
      </c>
      <c r="F443" s="21" t="str">
        <v>自助药机</v>
      </c>
      <c r="G443" s="8">
        <v>8699.25</v>
      </c>
      <c r="H443" s="8" t="str">
        <v/>
      </c>
      <c r="I443" s="8">
        <v>698663.919999994</v>
      </c>
      <c r="J443" s="21" t="str">
        <v/>
      </c>
      <c r="K443" s="21" t="str">
        <v/>
      </c>
      <c r="L443" s="21" t="str">
        <v/>
      </c>
      <c r="M443" s="19">
        <v>202610</v>
      </c>
      <c r="N443" s="21" t="str">
        <v/>
      </c>
      <c r="O443" s="19" t="str">
        <v/>
      </c>
      <c r="P443" s="21" t="str">
        <v/>
      </c>
    </row>
    <row r="444" ht="20" customHeight="1" spans="1:16">
      <c r="A444" s="22">
        <v>8304</v>
      </c>
      <c r="B444" s="22" t="str">
        <v/>
      </c>
      <c r="C444" s="23">
        <v>46269</v>
      </c>
      <c r="D444" s="24" t="str">
        <v>邮政公户</v>
      </c>
      <c r="E444" s="24" t="str">
        <v/>
      </c>
      <c r="F444" s="24" t="str">
        <v>自助药机</v>
      </c>
      <c r="G444" s="5">
        <v>6890.67</v>
      </c>
      <c r="H444" s="5" t="str">
        <v/>
      </c>
      <c r="I444" s="5">
        <v>394724.95999999</v>
      </c>
      <c r="J444" s="24" t="str">
        <v/>
      </c>
      <c r="K444" s="24" t="str">
        <v/>
      </c>
      <c r="L444" s="24" t="str">
        <v/>
      </c>
      <c r="M444" s="22">
        <v>202610</v>
      </c>
      <c r="N444" s="24" t="str">
        <v/>
      </c>
      <c r="O444" s="22" t="str">
        <v/>
      </c>
      <c r="P444" s="24" t="str">
        <v/>
      </c>
    </row>
    <row r="445" ht="20" customHeight="1" spans="1:16">
      <c r="A445" s="19">
        <v>8333</v>
      </c>
      <c r="B445" s="19" t="str">
        <v/>
      </c>
      <c r="C445" s="20">
        <v>46270</v>
      </c>
      <c r="D445" s="21" t="str">
        <v>邮政公户</v>
      </c>
      <c r="E445" s="21" t="str">
        <v/>
      </c>
      <c r="F445" s="21" t="str">
        <v>自助药机</v>
      </c>
      <c r="G445" s="8">
        <v>6926.79</v>
      </c>
      <c r="H445" s="8" t="str">
        <v/>
      </c>
      <c r="I445" s="8">
        <v>407697.329999983</v>
      </c>
      <c r="J445" s="21" t="str">
        <v/>
      </c>
      <c r="K445" s="21" t="str">
        <v/>
      </c>
      <c r="L445" s="21" t="str">
        <v/>
      </c>
      <c r="M445" s="19">
        <v>202610</v>
      </c>
      <c r="N445" s="21" t="str">
        <v/>
      </c>
      <c r="O445" s="19" t="str">
        <v/>
      </c>
      <c r="P445" s="21" t="str">
        <v/>
      </c>
    </row>
    <row r="446" ht="20" customHeight="1" spans="1:16">
      <c r="A446" s="22">
        <v>8890</v>
      </c>
      <c r="B446" s="22" t="str">
        <v/>
      </c>
      <c r="C446" s="23">
        <v>46271</v>
      </c>
      <c r="D446" s="24" t="str">
        <v>邮政公户</v>
      </c>
      <c r="E446" s="24" t="str">
        <v/>
      </c>
      <c r="F446" s="24" t="str">
        <v>自助药机</v>
      </c>
      <c r="G446" s="5">
        <v>7133.45</v>
      </c>
      <c r="H446" s="5" t="str">
        <v/>
      </c>
      <c r="I446" s="5">
        <v>420830.799999982</v>
      </c>
      <c r="J446" s="24" t="str">
        <v/>
      </c>
      <c r="K446" s="24" t="str">
        <v/>
      </c>
      <c r="L446" s="24" t="str">
        <v/>
      </c>
      <c r="M446" s="22">
        <v>202610</v>
      </c>
      <c r="N446" s="24" t="str">
        <v/>
      </c>
      <c r="O446" s="22" t="str">
        <v/>
      </c>
      <c r="P446" s="24" t="str">
        <v/>
      </c>
    </row>
    <row r="447" ht="20" customHeight="1" spans="1:16">
      <c r="A447" s="19">
        <v>8921</v>
      </c>
      <c r="B447" s="19" t="str">
        <v/>
      </c>
      <c r="C447" s="20">
        <v>46272</v>
      </c>
      <c r="D447" s="21" t="str">
        <v>邮政公户</v>
      </c>
      <c r="E447" s="21" t="str">
        <v/>
      </c>
      <c r="F447" s="21" t="str">
        <v>自助药机</v>
      </c>
      <c r="G447" s="8">
        <v>8412.05</v>
      </c>
      <c r="H447" s="8" t="str">
        <v/>
      </c>
      <c r="I447" s="8">
        <v>436273.609999992</v>
      </c>
      <c r="J447" s="21" t="str">
        <v/>
      </c>
      <c r="K447" s="21" t="str">
        <v/>
      </c>
      <c r="L447" s="21" t="str">
        <v/>
      </c>
      <c r="M447" s="19">
        <v>202610</v>
      </c>
      <c r="N447" s="21" t="str">
        <v/>
      </c>
      <c r="O447" s="19" t="str">
        <v/>
      </c>
      <c r="P447" s="21" t="str">
        <v/>
      </c>
    </row>
    <row r="448" ht="20" customHeight="1" spans="1:16">
      <c r="A448" s="22">
        <v>8953</v>
      </c>
      <c r="B448" s="22" t="str">
        <v/>
      </c>
      <c r="C448" s="23">
        <v>46273</v>
      </c>
      <c r="D448" s="24" t="str">
        <v>邮政公户</v>
      </c>
      <c r="E448" s="24" t="str">
        <v/>
      </c>
      <c r="F448" s="24" t="str">
        <v>自助药机</v>
      </c>
      <c r="G448" s="5">
        <v>6199.05</v>
      </c>
      <c r="H448" s="5" t="str">
        <v/>
      </c>
      <c r="I448" s="5">
        <v>451541.77</v>
      </c>
      <c r="J448" s="24" t="str">
        <v/>
      </c>
      <c r="K448" s="24" t="str">
        <v/>
      </c>
      <c r="L448" s="24" t="str">
        <v/>
      </c>
      <c r="M448" s="22">
        <v>202610</v>
      </c>
      <c r="N448" s="24" t="str">
        <v/>
      </c>
      <c r="O448" s="22" t="str">
        <v/>
      </c>
      <c r="P448" s="24" t="str">
        <v/>
      </c>
    </row>
    <row r="449" ht="20" customHeight="1" spans="1:16">
      <c r="A449" s="19">
        <v>8985</v>
      </c>
      <c r="B449" s="19" t="str">
        <v/>
      </c>
      <c r="C449" s="20">
        <v>46274</v>
      </c>
      <c r="D449" s="21" t="str">
        <v>邮政公户</v>
      </c>
      <c r="E449" s="21" t="str">
        <v/>
      </c>
      <c r="F449" s="21" t="str">
        <v>自助药机</v>
      </c>
      <c r="G449" s="8">
        <v>6911.64</v>
      </c>
      <c r="H449" s="8" t="str">
        <v/>
      </c>
      <c r="I449" s="8">
        <v>464429.849999998</v>
      </c>
      <c r="J449" s="21" t="str">
        <v/>
      </c>
      <c r="K449" s="21" t="str">
        <v/>
      </c>
      <c r="L449" s="21" t="str">
        <v/>
      </c>
      <c r="M449" s="19">
        <v>202610</v>
      </c>
      <c r="N449" s="21" t="str">
        <v/>
      </c>
      <c r="O449" s="19" t="str">
        <v/>
      </c>
      <c r="P449" s="21" t="str">
        <v/>
      </c>
    </row>
    <row r="450" ht="20" customHeight="1" spans="1:16">
      <c r="A450" s="22">
        <v>9014</v>
      </c>
      <c r="B450" s="22" t="str">
        <v/>
      </c>
      <c r="C450" s="23">
        <v>46274</v>
      </c>
      <c r="D450" s="24" t="str">
        <v>邮政公户</v>
      </c>
      <c r="E450" s="24" t="str">
        <v/>
      </c>
      <c r="F450" s="24" t="str">
        <v>农发行转入邮政公户</v>
      </c>
      <c r="G450" s="5">
        <v>200000</v>
      </c>
      <c r="H450" s="5" t="str">
        <v/>
      </c>
      <c r="I450" s="5">
        <v>653021.86999999</v>
      </c>
      <c r="J450" s="24" t="str">
        <v/>
      </c>
      <c r="K450" s="24" t="str">
        <v/>
      </c>
      <c r="L450" s="24" t="str">
        <v/>
      </c>
      <c r="M450" s="22" t="str">
        <v/>
      </c>
      <c r="N450" s="24" t="str">
        <v/>
      </c>
      <c r="O450" s="22" t="str">
        <v/>
      </c>
      <c r="P450" s="24" t="str">
        <v/>
      </c>
    </row>
    <row r="451" ht="20" customHeight="1" spans="1:16">
      <c r="A451" s="19">
        <v>9019</v>
      </c>
      <c r="B451" s="19" t="str">
        <v/>
      </c>
      <c r="C451" s="20">
        <v>46275</v>
      </c>
      <c r="D451" s="21" t="str">
        <v>邮政公户</v>
      </c>
      <c r="E451" s="21" t="str">
        <v/>
      </c>
      <c r="F451" s="21" t="str">
        <v>自助药机</v>
      </c>
      <c r="G451" s="8">
        <v>7721.44</v>
      </c>
      <c r="H451" s="8" t="str">
        <v/>
      </c>
      <c r="I451" s="8">
        <v>636035.789999992</v>
      </c>
      <c r="J451" s="21" t="str">
        <v/>
      </c>
      <c r="K451" s="21" t="str">
        <v/>
      </c>
      <c r="L451" s="21" t="str">
        <v/>
      </c>
      <c r="M451" s="19" t="str">
        <v/>
      </c>
      <c r="N451" s="21" t="str">
        <v/>
      </c>
      <c r="O451" s="19" t="str">
        <v/>
      </c>
      <c r="P451" s="21" t="str">
        <v/>
      </c>
    </row>
    <row r="452" ht="20" customHeight="1" spans="1:16">
      <c r="A452" s="22">
        <v>9084</v>
      </c>
      <c r="B452" s="22" t="str">
        <v/>
      </c>
      <c r="C452" s="23">
        <v>46277</v>
      </c>
      <c r="D452" s="24" t="str">
        <v>邮政公户</v>
      </c>
      <c r="E452" s="24" t="str">
        <v/>
      </c>
      <c r="F452" s="24" t="str">
        <v>自助药机</v>
      </c>
      <c r="G452" s="5">
        <v>6166.66</v>
      </c>
      <c r="H452" s="5" t="str">
        <v/>
      </c>
      <c r="I452" s="5">
        <v>612415.269999992</v>
      </c>
      <c r="J452" s="24" t="str">
        <v/>
      </c>
      <c r="K452" s="24" t="str">
        <v/>
      </c>
      <c r="L452" s="24" t="str">
        <v/>
      </c>
      <c r="M452" s="22" t="str">
        <v/>
      </c>
      <c r="N452" s="24" t="str">
        <v/>
      </c>
      <c r="O452" s="22" t="str">
        <v/>
      </c>
      <c r="P452" s="24" t="str">
        <v/>
      </c>
    </row>
    <row r="453" ht="20" customHeight="1" spans="1:16">
      <c r="A453" s="19">
        <v>9121</v>
      </c>
      <c r="B453" s="19" t="str">
        <v/>
      </c>
      <c r="C453" s="20">
        <v>46277</v>
      </c>
      <c r="D453" s="21" t="str">
        <v>邮政公户</v>
      </c>
      <c r="E453" s="21" t="str">
        <v/>
      </c>
      <c r="F453" s="21" t="str">
        <v>自助药机</v>
      </c>
      <c r="G453" s="8">
        <v>6193.9</v>
      </c>
      <c r="H453" s="8" t="str">
        <v/>
      </c>
      <c r="I453" s="8">
        <v>551194.819999997</v>
      </c>
      <c r="J453" s="21" t="str">
        <v/>
      </c>
      <c r="K453" s="21" t="str">
        <v/>
      </c>
      <c r="L453" s="21" t="str">
        <v/>
      </c>
      <c r="M453" s="19" t="str">
        <v/>
      </c>
      <c r="N453" s="21" t="str">
        <v/>
      </c>
      <c r="O453" s="19" t="str">
        <v/>
      </c>
      <c r="P453" s="21" t="str">
        <v/>
      </c>
    </row>
    <row r="454" ht="20" customHeight="1" spans="1:16">
      <c r="A454" s="22">
        <v>9151</v>
      </c>
      <c r="B454" s="22" t="str">
        <v/>
      </c>
      <c r="C454" s="23">
        <v>46278</v>
      </c>
      <c r="D454" s="24" t="str">
        <v>邮政公户</v>
      </c>
      <c r="E454" s="24" t="str">
        <v/>
      </c>
      <c r="F454" s="24" t="str">
        <v>自助药机</v>
      </c>
      <c r="G454" s="5">
        <v>7841.15</v>
      </c>
      <c r="H454" s="5" t="str">
        <v/>
      </c>
      <c r="I454" s="5">
        <v>566745.769999996</v>
      </c>
      <c r="J454" s="24" t="str">
        <v/>
      </c>
      <c r="K454" s="24" t="str">
        <v/>
      </c>
      <c r="L454" s="24" t="str">
        <v/>
      </c>
      <c r="M454" s="22" t="str">
        <v/>
      </c>
      <c r="N454" s="24" t="str">
        <v/>
      </c>
      <c r="O454" s="22" t="str">
        <v/>
      </c>
      <c r="P454" s="24" t="str">
        <v/>
      </c>
    </row>
    <row r="455" ht="20" customHeight="1" spans="1:16">
      <c r="A455" s="19">
        <v>9152</v>
      </c>
      <c r="B455" s="19" t="str">
        <v/>
      </c>
      <c r="C455" s="20">
        <v>46279</v>
      </c>
      <c r="D455" s="21" t="str">
        <v>邮政公户</v>
      </c>
      <c r="E455" s="21" t="str">
        <v/>
      </c>
      <c r="F455" s="21" t="str">
        <v>农发行转入邮政公户</v>
      </c>
      <c r="G455" s="8">
        <v>200000</v>
      </c>
      <c r="H455" s="8" t="str">
        <v/>
      </c>
      <c r="I455" s="8">
        <v>766745.769999996</v>
      </c>
      <c r="J455" s="21" t="str">
        <v/>
      </c>
      <c r="K455" s="21" t="str">
        <v/>
      </c>
      <c r="L455" s="21" t="str">
        <v/>
      </c>
      <c r="M455" s="19" t="str">
        <v/>
      </c>
      <c r="N455" s="21" t="str">
        <v/>
      </c>
      <c r="O455" s="19" t="str">
        <v/>
      </c>
      <c r="P455" s="21" t="str">
        <v/>
      </c>
    </row>
    <row r="456" ht="20" customHeight="1" spans="1:16">
      <c r="A456" s="22">
        <v>9289</v>
      </c>
      <c r="B456" s="22" t="str">
        <v/>
      </c>
      <c r="C456" s="23">
        <v>46102</v>
      </c>
      <c r="D456" s="24" t="str">
        <v>信用社公户</v>
      </c>
      <c r="E456" s="24" t="str">
        <v/>
      </c>
      <c r="F456" s="24" t="str">
        <v>结息</v>
      </c>
      <c r="G456" s="5">
        <v>37.37</v>
      </c>
      <c r="H456" s="5" t="str">
        <v/>
      </c>
      <c r="I456" s="5">
        <v>118977.55</v>
      </c>
      <c r="J456" s="24" t="str">
        <v/>
      </c>
      <c r="K456" s="24" t="str">
        <v/>
      </c>
      <c r="L456" s="24" t="str">
        <v/>
      </c>
      <c r="M456" s="22" t="str">
        <v/>
      </c>
      <c r="N456" s="24" t="str">
        <v/>
      </c>
      <c r="O456" s="22" t="str">
        <v/>
      </c>
      <c r="P456" s="24" t="str">
        <v/>
      </c>
    </row>
    <row r="457" ht="20" customHeight="1" spans="1:16">
      <c r="A457" s="19">
        <v>9461</v>
      </c>
      <c r="B457" s="19" t="str">
        <v/>
      </c>
      <c r="C457" s="20">
        <v>46248</v>
      </c>
      <c r="D457" s="21" t="str">
        <v>建行个人</v>
      </c>
      <c r="E457" s="21" t="str">
        <v/>
      </c>
      <c r="F457" s="21" t="str">
        <v>杰二甲双胍恩格列净50盒购进协议返差，</v>
      </c>
      <c r="G457" s="8">
        <v>199.68</v>
      </c>
      <c r="H457" s="8" t="str">
        <v/>
      </c>
      <c r="I457" s="8">
        <v>245323.479999998</v>
      </c>
      <c r="J457" s="21" t="str">
        <v/>
      </c>
      <c r="K457" s="21" t="str">
        <v/>
      </c>
      <c r="L457" s="21" t="str">
        <v/>
      </c>
      <c r="M457" s="19" t="str">
        <v/>
      </c>
      <c r="N457" s="21" t="str">
        <v>杰二甲双胍恩格列净50盒购进协议返差，</v>
      </c>
      <c r="O457" s="19" t="str">
        <v/>
      </c>
      <c r="P457" s="21" t="str">
        <v/>
      </c>
    </row>
    <row r="458" ht="20" customHeight="1" spans="1:16">
      <c r="A458" s="22">
        <v>9466</v>
      </c>
      <c r="B458" s="22" t="str">
        <v/>
      </c>
      <c r="C458" s="23">
        <v>46249</v>
      </c>
      <c r="D458" s="24" t="str">
        <v>建行个人</v>
      </c>
      <c r="E458" s="24" t="str">
        <v/>
      </c>
      <c r="F458" s="24" t="str">
        <v>信用社个人转入建行个人</v>
      </c>
      <c r="G458" s="5">
        <v>200000</v>
      </c>
      <c r="H458" s="5" t="str">
        <v/>
      </c>
      <c r="I458" s="5">
        <v>455189.039999998</v>
      </c>
      <c r="J458" s="24" t="str">
        <v/>
      </c>
      <c r="K458" s="24" t="str">
        <v/>
      </c>
      <c r="L458" s="24" t="str">
        <v/>
      </c>
      <c r="M458" s="22" t="str">
        <v/>
      </c>
      <c r="N458" s="24" t="str">
        <v/>
      </c>
      <c r="O458" s="22" t="str">
        <v/>
      </c>
      <c r="P458" s="24" t="str">
        <v/>
      </c>
    </row>
    <row r="459" ht="20" customHeight="1" spans="1:16">
      <c r="A459" s="19">
        <v>9580</v>
      </c>
      <c r="B459" s="19" t="str">
        <v/>
      </c>
      <c r="C459" s="20">
        <v>46253</v>
      </c>
      <c r="D459" s="21" t="str">
        <v>建行个人</v>
      </c>
      <c r="E459" s="21" t="str">
        <v/>
      </c>
      <c r="F459" s="21" t="str">
        <v>丁献平</v>
      </c>
      <c r="G459" s="8">
        <v>102.16</v>
      </c>
      <c r="H459" s="8" t="str">
        <v/>
      </c>
      <c r="I459" s="8">
        <v>167206.370000002</v>
      </c>
      <c r="J459" s="21" t="str">
        <v/>
      </c>
      <c r="K459" s="21" t="str">
        <v/>
      </c>
      <c r="L459" s="21" t="str">
        <v/>
      </c>
      <c r="M459" s="19" t="str">
        <v/>
      </c>
      <c r="N459" s="21" t="str">
        <v/>
      </c>
      <c r="O459" s="19" t="str">
        <v/>
      </c>
      <c r="P459" s="21" t="str">
        <v/>
      </c>
    </row>
    <row r="460" ht="20" customHeight="1" spans="1:16">
      <c r="A460" s="22">
        <v>9589</v>
      </c>
      <c r="B460" s="22" t="str">
        <v/>
      </c>
      <c r="C460" s="23">
        <v>46255</v>
      </c>
      <c r="D460" s="24" t="str">
        <v>建行个人</v>
      </c>
      <c r="E460" s="24" t="str">
        <v/>
      </c>
      <c r="F460" s="24" t="str">
        <v>少卫一块医药酸钙锌返利</v>
      </c>
      <c r="G460" s="5">
        <v>175</v>
      </c>
      <c r="H460" s="5" t="str">
        <v/>
      </c>
      <c r="I460" s="5">
        <v>164815.370000002</v>
      </c>
      <c r="J460" s="24" t="str">
        <v/>
      </c>
      <c r="K460" s="24" t="str">
        <v/>
      </c>
      <c r="L460" s="24" t="str">
        <v/>
      </c>
      <c r="M460" s="22">
        <v>202608</v>
      </c>
      <c r="N460" s="24" t="str">
        <v>少卫一块医药酸钙锌返利</v>
      </c>
      <c r="O460" s="22" t="str">
        <v/>
      </c>
      <c r="P460" s="24" t="str">
        <v/>
      </c>
    </row>
    <row r="461" ht="20" customHeight="1" spans="1:16">
      <c r="A461" s="19">
        <v>9598</v>
      </c>
      <c r="B461" s="19" t="str">
        <v/>
      </c>
      <c r="C461" s="20">
        <v>46255</v>
      </c>
      <c r="D461" s="21" t="str">
        <v>建行个人</v>
      </c>
      <c r="E461" s="21" t="str">
        <v/>
      </c>
      <c r="F461" s="21" t="str">
        <v>召</v>
      </c>
      <c r="G461" s="8">
        <v>170</v>
      </c>
      <c r="H461" s="8" t="str">
        <v/>
      </c>
      <c r="I461" s="8">
        <v>77609.2700000023</v>
      </c>
      <c r="J461" s="21" t="str">
        <v/>
      </c>
      <c r="K461" s="21" t="str">
        <v/>
      </c>
      <c r="L461" s="21" t="str">
        <v/>
      </c>
      <c r="M461" s="19">
        <v>202608</v>
      </c>
      <c r="N461" s="21" t="str">
        <v>召</v>
      </c>
      <c r="O461" s="19" t="str">
        <v/>
      </c>
      <c r="P461" s="21" t="str">
        <v/>
      </c>
    </row>
    <row r="462" ht="20" customHeight="1" spans="1:16">
      <c r="A462" s="22">
        <v>9608</v>
      </c>
      <c r="B462" s="22" t="str">
        <v/>
      </c>
      <c r="C462" s="23">
        <v>46257</v>
      </c>
      <c r="D462" s="24" t="str">
        <v>建行个人</v>
      </c>
      <c r="E462" s="24" t="str">
        <v/>
      </c>
      <c r="F462" s="24" t="str">
        <v>信用社个人转入建行个人</v>
      </c>
      <c r="G462" s="5">
        <v>50000</v>
      </c>
      <c r="H462" s="5" t="str">
        <v/>
      </c>
      <c r="I462" s="5">
        <v>144109.750000001</v>
      </c>
      <c r="J462" s="24" t="str">
        <v/>
      </c>
      <c r="K462" s="24" t="str">
        <v/>
      </c>
      <c r="L462" s="24" t="str">
        <v/>
      </c>
      <c r="M462" s="22">
        <v>202608</v>
      </c>
      <c r="N462" s="24" t="str">
        <v/>
      </c>
      <c r="O462" s="22" t="str">
        <v/>
      </c>
      <c r="P462" s="24" t="str">
        <v/>
      </c>
    </row>
    <row r="463" ht="20" customHeight="1" spans="1:16">
      <c r="A463" s="19">
        <v>9609</v>
      </c>
      <c r="B463" s="19" t="str">
        <v/>
      </c>
      <c r="C463" s="20">
        <v>46257</v>
      </c>
      <c r="D463" s="21" t="str">
        <v>建行个人</v>
      </c>
      <c r="E463" s="21" t="str">
        <v/>
      </c>
      <c r="F463" s="21" t="str">
        <v>邮政个人转入建行个人</v>
      </c>
      <c r="G463" s="8">
        <v>500000</v>
      </c>
      <c r="H463" s="8" t="str">
        <v/>
      </c>
      <c r="I463" s="8">
        <v>644109.750000001</v>
      </c>
      <c r="J463" s="21" t="str">
        <v/>
      </c>
      <c r="K463" s="21" t="str">
        <v/>
      </c>
      <c r="L463" s="21" t="str">
        <v/>
      </c>
      <c r="M463" s="19">
        <v>202608</v>
      </c>
      <c r="N463" s="21" t="str">
        <v/>
      </c>
      <c r="O463" s="19" t="str">
        <v/>
      </c>
      <c r="P463" s="21" t="str">
        <v/>
      </c>
    </row>
    <row r="464" ht="20" customHeight="1" spans="1:16">
      <c r="A464" s="22">
        <v>9628</v>
      </c>
      <c r="B464" s="22" t="str">
        <v/>
      </c>
      <c r="C464" s="23" t="str">
        <v/>
      </c>
      <c r="D464" s="24" t="str">
        <v/>
      </c>
      <c r="E464" s="24" t="str">
        <v/>
      </c>
      <c r="F464" s="24" t="str">
        <v>邱子余退达利雷生押金</v>
      </c>
      <c r="G464" s="5">
        <v>796</v>
      </c>
      <c r="H464" s="5" t="str">
        <v/>
      </c>
      <c r="I464" s="5" t="str">
        <v/>
      </c>
      <c r="J464" s="24" t="str">
        <v>配送</v>
      </c>
      <c r="K464" s="24" t="str">
        <v/>
      </c>
      <c r="L464" s="24" t="str">
        <v/>
      </c>
      <c r="M464" s="22">
        <v>202608</v>
      </c>
      <c r="N464" s="24" t="str">
        <v/>
      </c>
      <c r="O464" s="22" t="str">
        <v/>
      </c>
      <c r="P464" s="24" t="str">
        <v/>
      </c>
    </row>
    <row r="465" ht="20" customHeight="1" spans="1:16">
      <c r="A465" s="19">
        <v>9657</v>
      </c>
      <c r="B465" s="19" t="str">
        <v/>
      </c>
      <c r="C465" s="20">
        <v>46268</v>
      </c>
      <c r="D465" s="21" t="str">
        <v>建行个人</v>
      </c>
      <c r="E465" s="21" t="str">
        <v/>
      </c>
      <c r="F465" s="21" t="str">
        <v>张少兴办公物料2041李伟波1518元67店饭费44买菜加粉6239合8324借支6千</v>
      </c>
      <c r="G465" s="8">
        <v>9842</v>
      </c>
      <c r="H465" s="8" t="str">
        <v/>
      </c>
      <c r="I465" s="8">
        <v>509893.690000003</v>
      </c>
      <c r="J465" s="21" t="str">
        <v/>
      </c>
      <c r="K465" s="21" t="str">
        <v/>
      </c>
      <c r="L465" s="21" t="str">
        <v/>
      </c>
      <c r="M465" s="19" t="str">
        <v/>
      </c>
      <c r="N465" s="21" t="str">
        <v/>
      </c>
      <c r="O465" s="19" t="str">
        <v/>
      </c>
      <c r="P465" s="21" t="str">
        <v/>
      </c>
    </row>
    <row r="466" ht="20" customHeight="1" spans="1:16">
      <c r="A466" s="22">
        <v>9671</v>
      </c>
      <c r="B466" s="22" t="str">
        <v/>
      </c>
      <c r="C466" s="23">
        <v>46273</v>
      </c>
      <c r="D466" s="24" t="str">
        <v>建行个人</v>
      </c>
      <c r="E466" s="24" t="str">
        <v/>
      </c>
      <c r="F466" s="24" t="str">
        <v>17店孔祯</v>
      </c>
      <c r="G466" s="5">
        <v>1207.71</v>
      </c>
      <c r="H466" s="5" t="str">
        <v/>
      </c>
      <c r="I466" s="5">
        <v>508150.440000003</v>
      </c>
      <c r="J466" s="24" t="str">
        <v>双碑博天</v>
      </c>
      <c r="K466" s="24" t="str">
        <v/>
      </c>
      <c r="L466" s="24" t="str">
        <v/>
      </c>
      <c r="M466" s="22">
        <v>202609</v>
      </c>
      <c r="N466" s="24" t="str">
        <v/>
      </c>
      <c r="O466" s="22" t="str">
        <v/>
      </c>
      <c r="P466" s="24" t="str">
        <v/>
      </c>
    </row>
    <row r="467" ht="20" customHeight="1" spans="1:16">
      <c r="A467" s="19">
        <v>9674</v>
      </c>
      <c r="B467" s="19" t="str">
        <v/>
      </c>
      <c r="C467" s="20">
        <v>46273</v>
      </c>
      <c r="D467" s="21" t="str">
        <v>建行个人</v>
      </c>
      <c r="E467" s="21" t="str">
        <v/>
      </c>
      <c r="F467" s="21" t="str">
        <v>47店张园</v>
      </c>
      <c r="G467" s="8">
        <v>451.69</v>
      </c>
      <c r="H467" s="8" t="str">
        <v/>
      </c>
      <c r="I467" s="8">
        <v>514940.930000003</v>
      </c>
      <c r="J467" s="21" t="str">
        <v>西范博联分店（47分店）</v>
      </c>
      <c r="K467" s="21" t="str">
        <v/>
      </c>
      <c r="L467" s="21" t="str">
        <v/>
      </c>
      <c r="M467" s="19">
        <v>202609</v>
      </c>
      <c r="N467" s="21" t="str">
        <v/>
      </c>
      <c r="O467" s="19" t="str">
        <v/>
      </c>
      <c r="P467" s="21" t="str">
        <v/>
      </c>
    </row>
    <row r="468" ht="20" customHeight="1" spans="1:16">
      <c r="A468" s="22">
        <v>9680</v>
      </c>
      <c r="B468" s="22" t="str">
        <v/>
      </c>
      <c r="C468" s="23">
        <v>46274</v>
      </c>
      <c r="D468" s="24" t="str">
        <v>建行个人</v>
      </c>
      <c r="E468" s="24" t="str">
        <v/>
      </c>
      <c r="F468" s="24" t="str">
        <v>18店张盼</v>
      </c>
      <c r="G468" s="5">
        <v>3020.29</v>
      </c>
      <c r="H468" s="5" t="str">
        <v/>
      </c>
      <c r="I468" s="5">
        <v>527383.010000003</v>
      </c>
      <c r="J468" s="24" t="str">
        <v>魏家庄分店（18分店）</v>
      </c>
      <c r="K468" s="24" t="str">
        <v/>
      </c>
      <c r="L468" s="24" t="str">
        <v/>
      </c>
      <c r="M468" s="22">
        <v>202609</v>
      </c>
      <c r="N468" s="24" t="str">
        <v/>
      </c>
      <c r="O468" s="22" t="str">
        <v/>
      </c>
      <c r="P468" s="24" t="str">
        <v/>
      </c>
    </row>
    <row r="469" ht="20" customHeight="1" spans="1:16">
      <c r="A469" s="19">
        <v>9681</v>
      </c>
      <c r="B469" s="19" t="str">
        <v/>
      </c>
      <c r="C469" s="20">
        <v>46275</v>
      </c>
      <c r="D469" s="21" t="str">
        <v>建行个人</v>
      </c>
      <c r="E469" s="21" t="str">
        <v/>
      </c>
      <c r="F469" s="21" t="str">
        <v>贺友凤</v>
      </c>
      <c r="G469" s="8">
        <v>292</v>
      </c>
      <c r="H469" s="8" t="str">
        <v/>
      </c>
      <c r="I469" s="8">
        <v>527675.010000003</v>
      </c>
      <c r="J469" s="21" t="str">
        <v/>
      </c>
      <c r="K469" s="21" t="str">
        <v/>
      </c>
      <c r="L469" s="21" t="str">
        <v/>
      </c>
      <c r="M469" s="19" t="str">
        <v/>
      </c>
      <c r="N469" s="21" t="str">
        <v>贺友凤</v>
      </c>
      <c r="O469" s="19" t="str">
        <v/>
      </c>
      <c r="P469" s="21" t="str">
        <v/>
      </c>
    </row>
    <row r="470" ht="20" customHeight="1" spans="1:16">
      <c r="A470" s="22">
        <v>9683</v>
      </c>
      <c r="B470" s="22" t="str">
        <v/>
      </c>
      <c r="C470" s="23">
        <v>46276</v>
      </c>
      <c r="D470" s="24" t="str">
        <v>建行个人</v>
      </c>
      <c r="E470" s="24" t="str">
        <v/>
      </c>
      <c r="F470" s="24" t="str">
        <v>雷阳阳乐捐</v>
      </c>
      <c r="G470" s="5">
        <v>70</v>
      </c>
      <c r="H470" s="5" t="str">
        <v/>
      </c>
      <c r="I470" s="5">
        <v>530735.010000003</v>
      </c>
      <c r="J470" s="24" t="str">
        <v/>
      </c>
      <c r="K470" s="24" t="str">
        <v/>
      </c>
      <c r="L470" s="24" t="str">
        <v/>
      </c>
      <c r="M470" s="22" t="str">
        <v/>
      </c>
      <c r="N470" s="24" t="str">
        <v>雷阳阳乐捐</v>
      </c>
      <c r="O470" s="22" t="str">
        <v/>
      </c>
      <c r="P470" s="24" t="str">
        <v/>
      </c>
    </row>
    <row r="471" ht="20" customHeight="1" spans="1:16">
      <c r="A471" s="19">
        <v>9684</v>
      </c>
      <c r="B471" s="19" t="str">
        <v/>
      </c>
      <c r="C471" s="20">
        <v>46277</v>
      </c>
      <c r="D471" s="21" t="str">
        <v>建行个人</v>
      </c>
      <c r="E471" s="21" t="str">
        <v/>
      </c>
      <c r="F471" s="21" t="str">
        <v>江鹏</v>
      </c>
      <c r="G471" s="8">
        <v>140</v>
      </c>
      <c r="H471" s="8" t="str">
        <v/>
      </c>
      <c r="I471" s="8">
        <v>530875.010000003</v>
      </c>
      <c r="J471" s="21" t="str">
        <v/>
      </c>
      <c r="K471" s="21" t="str">
        <v/>
      </c>
      <c r="L471" s="21" t="str">
        <v/>
      </c>
      <c r="M471" s="19" t="str">
        <v/>
      </c>
      <c r="N471" s="21" t="str">
        <v>江鹏</v>
      </c>
      <c r="O471" s="19" t="str">
        <v/>
      </c>
      <c r="P471" s="21" t="str">
        <v/>
      </c>
    </row>
    <row r="472" ht="20" customHeight="1" spans="1:16">
      <c r="A472" s="22">
        <v>9702</v>
      </c>
      <c r="B472" s="22" t="str">
        <v/>
      </c>
      <c r="C472" s="23">
        <v>46249</v>
      </c>
      <c r="D472" s="24" t="str">
        <v>现金</v>
      </c>
      <c r="E472" s="24" t="str">
        <v/>
      </c>
      <c r="F472" s="24" t="str">
        <v>8-3周会乐捐雷阳阳</v>
      </c>
      <c r="G472" s="5">
        <v>60</v>
      </c>
      <c r="H472" s="5" t="str">
        <v/>
      </c>
      <c r="I472" s="5">
        <v>1486.61000000002</v>
      </c>
      <c r="J472" s="24" t="str">
        <v>公司</v>
      </c>
      <c r="K472" s="24" t="str">
        <v/>
      </c>
      <c r="L472" s="24" t="str">
        <v/>
      </c>
      <c r="M472" s="22">
        <v>202608</v>
      </c>
      <c r="N472" s="24" t="str">
        <v/>
      </c>
      <c r="O472" s="22" t="str">
        <v/>
      </c>
      <c r="P472" s="24" t="str">
        <v/>
      </c>
    </row>
    <row r="473" ht="20" customHeight="1" spans="1:16">
      <c r="A473" s="19">
        <v>9703</v>
      </c>
      <c r="B473" s="19" t="str">
        <v/>
      </c>
      <c r="C473" s="20">
        <v>46239</v>
      </c>
      <c r="D473" s="21" t="str">
        <v>现金</v>
      </c>
      <c r="E473" s="21" t="str">
        <v/>
      </c>
      <c r="F473" s="21" t="str">
        <v>潘虹补小雨点采购金5.3元</v>
      </c>
      <c r="G473" s="8">
        <v>5.3</v>
      </c>
      <c r="H473" s="8" t="str">
        <v/>
      </c>
      <c r="I473" s="8">
        <v>1491.91</v>
      </c>
      <c r="J473" s="21" t="str">
        <v>配送</v>
      </c>
      <c r="K473" s="21" t="str">
        <v/>
      </c>
      <c r="L473" s="21" t="str">
        <v/>
      </c>
      <c r="M473" s="19">
        <v>202608</v>
      </c>
      <c r="N473" s="21" t="str">
        <v/>
      </c>
      <c r="O473" s="19" t="str">
        <v/>
      </c>
      <c r="P473" s="21" t="str">
        <v/>
      </c>
    </row>
    <row r="474" ht="20" customHeight="1" spans="1:16">
      <c r="A474" s="22">
        <v>9704</v>
      </c>
      <c r="B474" s="22" t="str">
        <v/>
      </c>
      <c r="C474" s="23">
        <v>46239</v>
      </c>
      <c r="D474" s="24" t="str">
        <v>现金</v>
      </c>
      <c r="E474" s="24" t="str">
        <v/>
      </c>
      <c r="F474" s="24" t="str">
        <v>张少兴交齐村价签打印费</v>
      </c>
      <c r="G474" s="5">
        <v>28.1</v>
      </c>
      <c r="H474" s="5" t="str">
        <v/>
      </c>
      <c r="I474" s="5">
        <v>1520.01000000001</v>
      </c>
      <c r="J474" s="24" t="str">
        <v>公司</v>
      </c>
      <c r="K474" s="24" t="str">
        <v/>
      </c>
      <c r="L474" s="24" t="str">
        <v/>
      </c>
      <c r="M474" s="22">
        <v>202608</v>
      </c>
      <c r="N474" s="24" t="str">
        <v/>
      </c>
      <c r="O474" s="22" t="str">
        <v/>
      </c>
      <c r="P474" s="24" t="str">
        <v/>
      </c>
    </row>
    <row r="475" ht="20" customHeight="1" spans="1:16">
      <c r="A475" s="19">
        <v>9705</v>
      </c>
      <c r="B475" s="19" t="str">
        <v/>
      </c>
      <c r="C475" s="20">
        <v>46147</v>
      </c>
      <c r="D475" s="21" t="str">
        <v>现金</v>
      </c>
      <c r="E475" s="21" t="str">
        <v/>
      </c>
      <c r="F475" s="21" t="str">
        <v>开会乐捐王梅梅店长会3人*40培训会9人*20</v>
      </c>
      <c r="G475" s="8">
        <v>300</v>
      </c>
      <c r="H475" s="8" t="str">
        <v/>
      </c>
      <c r="I475" s="8">
        <v>1820.01000000001</v>
      </c>
      <c r="J475" s="21" t="str">
        <v>公司</v>
      </c>
      <c r="K475" s="21" t="str">
        <v/>
      </c>
      <c r="L475" s="21" t="str">
        <v/>
      </c>
      <c r="M475" s="19">
        <v>202608</v>
      </c>
      <c r="N475" s="21" t="str">
        <v/>
      </c>
      <c r="O475" s="19">
        <v>202605</v>
      </c>
      <c r="P475" s="21" t="str">
        <v/>
      </c>
    </row>
    <row r="476" ht="20" customHeight="1" spans="1:16">
      <c r="A476" s="22">
        <v>9706</v>
      </c>
      <c r="B476" s="22" t="str">
        <v/>
      </c>
      <c r="C476" s="23">
        <v>46262</v>
      </c>
      <c r="D476" s="24" t="str">
        <v>现金</v>
      </c>
      <c r="E476" s="24" t="str">
        <v/>
      </c>
      <c r="F476" s="24" t="str">
        <v>8月巡店库存不符乐捐卫志强6店20元9店10元</v>
      </c>
      <c r="G476" s="5">
        <v>30</v>
      </c>
      <c r="H476" s="5" t="str">
        <v/>
      </c>
      <c r="I476" s="5">
        <v>1850.01000000001</v>
      </c>
      <c r="J476" s="24" t="str">
        <v>公司</v>
      </c>
      <c r="K476" s="24" t="str">
        <v/>
      </c>
      <c r="L476" s="24" t="str">
        <v/>
      </c>
      <c r="M476" s="22">
        <v>202608</v>
      </c>
      <c r="N476" s="24" t="str">
        <v>8月巡店库存不符乐捐卫志强6店20元9店10元</v>
      </c>
      <c r="O476" s="22" t="str">
        <v/>
      </c>
      <c r="P476" s="24" t="str">
        <v/>
      </c>
    </row>
    <row r="477" ht="20" customHeight="1" spans="1:16">
      <c r="A477" s="19">
        <v>9707</v>
      </c>
      <c r="B477" s="19" t="str">
        <v/>
      </c>
      <c r="C477" s="20">
        <v>46265</v>
      </c>
      <c r="D477" s="21" t="str">
        <v>现金</v>
      </c>
      <c r="E477" s="21" t="str">
        <v/>
      </c>
      <c r="F477" s="21" t="str">
        <v>5店订购充电器树果</v>
      </c>
      <c r="G477" s="8">
        <v>8</v>
      </c>
      <c r="H477" s="8" t="str">
        <v/>
      </c>
      <c r="I477" s="8">
        <v>1858.01000000001</v>
      </c>
      <c r="J477" s="21" t="str">
        <v>配送</v>
      </c>
      <c r="K477" s="21" t="str">
        <v/>
      </c>
      <c r="L477" s="21" t="str">
        <v/>
      </c>
      <c r="M477" s="19">
        <v>202608</v>
      </c>
      <c r="N477" s="21" t="str">
        <v/>
      </c>
      <c r="O477" s="19" t="str">
        <v/>
      </c>
      <c r="P477" s="21" t="str">
        <v/>
      </c>
    </row>
    <row r="478" ht="20" customHeight="1" spans="1:16">
      <c r="A478" s="22">
        <v>9709</v>
      </c>
      <c r="B478" s="22" t="str">
        <v/>
      </c>
      <c r="C478" s="23">
        <v>46274</v>
      </c>
      <c r="D478" s="24" t="str">
        <v>现金</v>
      </c>
      <c r="E478" s="24" t="str">
        <v/>
      </c>
      <c r="F478" s="24" t="str">
        <v>支取现金</v>
      </c>
      <c r="G478" s="5">
        <v>3500</v>
      </c>
      <c r="H478" s="5" t="str">
        <v/>
      </c>
      <c r="I478" s="5">
        <v>5317.01000000001</v>
      </c>
      <c r="J478" s="24" t="str">
        <v/>
      </c>
      <c r="K478" s="24" t="str">
        <v/>
      </c>
      <c r="L478" s="24" t="str">
        <v/>
      </c>
      <c r="M478" s="22" t="str">
        <v/>
      </c>
      <c r="N478" s="24" t="str">
        <v/>
      </c>
      <c r="O478" s="22" t="str">
        <v/>
      </c>
      <c r="P478" s="24" t="str">
        <v/>
      </c>
    </row>
    <row r="479" ht="20" customHeight="1" spans="1:16">
      <c r="A479" s="19">
        <v>9713</v>
      </c>
      <c r="B479" s="19" t="str">
        <v/>
      </c>
      <c r="C479" s="20">
        <v>46244</v>
      </c>
      <c r="D479" s="21" t="str">
        <v>建行公户</v>
      </c>
      <c r="E479" s="21" t="str">
        <v/>
      </c>
      <c r="F479" s="21" t="str">
        <v>邢台家乐园天一商贸有限公司</v>
      </c>
      <c r="G479" s="8">
        <v>14745</v>
      </c>
      <c r="H479" s="8" t="str">
        <v/>
      </c>
      <c r="I479" s="8">
        <v>470447.09</v>
      </c>
      <c r="J479" s="21" t="str">
        <v/>
      </c>
      <c r="K479" s="21" t="str">
        <v/>
      </c>
      <c r="L479" s="21" t="str">
        <v/>
      </c>
      <c r="M479" s="19" t="str">
        <v/>
      </c>
      <c r="N479" s="21" t="str">
        <v/>
      </c>
      <c r="O479" s="19" t="str">
        <v/>
      </c>
      <c r="P479" s="21" t="str">
        <v/>
      </c>
    </row>
    <row r="480" ht="20" customHeight="1" spans="1:16">
      <c r="A480" s="22">
        <v>9727</v>
      </c>
      <c r="B480" s="22" t="str">
        <v/>
      </c>
      <c r="C480" s="23">
        <v>46254</v>
      </c>
      <c r="D480" s="24" t="str">
        <v>建行公户</v>
      </c>
      <c r="E480" s="24" t="str">
        <v/>
      </c>
      <c r="F480" s="24" t="str">
        <v>河北华龙农庄面粉有限公司</v>
      </c>
      <c r="G480" s="5">
        <v>54</v>
      </c>
      <c r="H480" s="5" t="str">
        <v/>
      </c>
      <c r="I480" s="5">
        <v>452809.979999999</v>
      </c>
      <c r="J480" s="24" t="str">
        <v/>
      </c>
      <c r="K480" s="24" t="str">
        <v/>
      </c>
      <c r="L480" s="24" t="str">
        <v/>
      </c>
      <c r="M480" s="22" t="str">
        <v/>
      </c>
      <c r="N480" s="24" t="str">
        <v/>
      </c>
      <c r="O480" s="22" t="str">
        <v/>
      </c>
      <c r="P480" s="24" t="str">
        <v/>
      </c>
    </row>
    <row r="481" ht="20" customHeight="1" spans="1:16">
      <c r="A481" s="19">
        <v>9728</v>
      </c>
      <c r="B481" s="19" t="str">
        <v/>
      </c>
      <c r="C481" s="20">
        <v>46254</v>
      </c>
      <c r="D481" s="21" t="str">
        <v>建行公户</v>
      </c>
      <c r="E481" s="21" t="str">
        <v/>
      </c>
      <c r="F481" s="21" t="str">
        <v>今麦郎食品股份有限公司</v>
      </c>
      <c r="G481" s="8">
        <v>689.7</v>
      </c>
      <c r="H481" s="8" t="str">
        <v/>
      </c>
      <c r="I481" s="8">
        <v>453499.679999999</v>
      </c>
      <c r="J481" s="21" t="str">
        <v/>
      </c>
      <c r="K481" s="21" t="str">
        <v/>
      </c>
      <c r="L481" s="21" t="str">
        <v/>
      </c>
      <c r="M481" s="19" t="str">
        <v/>
      </c>
      <c r="N481" s="21" t="str">
        <v/>
      </c>
      <c r="O481" s="19" t="str">
        <v/>
      </c>
      <c r="P481" s="21" t="str">
        <v/>
      </c>
    </row>
    <row r="482" ht="20" customHeight="1" spans="1:16">
      <c r="A482" s="22">
        <v>9729</v>
      </c>
      <c r="B482" s="22" t="str">
        <v/>
      </c>
      <c r="C482" s="23">
        <v>46254</v>
      </c>
      <c r="D482" s="24" t="str">
        <v>建行公户</v>
      </c>
      <c r="E482" s="24" t="str">
        <v/>
      </c>
      <c r="F482" s="24" t="str">
        <v>奎山水泥有限公司</v>
      </c>
      <c r="G482" s="5">
        <v>540</v>
      </c>
      <c r="H482" s="5" t="str">
        <v/>
      </c>
      <c r="I482" s="5">
        <v>454039.679999999</v>
      </c>
      <c r="J482" s="24" t="str">
        <v/>
      </c>
      <c r="K482" s="24" t="str">
        <v/>
      </c>
      <c r="L482" s="24" t="str">
        <v/>
      </c>
      <c r="M482" s="22" t="str">
        <v/>
      </c>
      <c r="N482" s="24" t="str">
        <v/>
      </c>
      <c r="O482" s="22" t="str">
        <v/>
      </c>
      <c r="P482" s="24" t="str">
        <v/>
      </c>
    </row>
    <row r="483" ht="20" customHeight="1" spans="1:16">
      <c r="A483" s="19">
        <v>9760</v>
      </c>
      <c r="B483" s="19" t="str">
        <v/>
      </c>
      <c r="C483" s="20">
        <v>46255</v>
      </c>
      <c r="D483" s="21" t="str">
        <v>建行公户</v>
      </c>
      <c r="E483" s="21" t="str">
        <v/>
      </c>
      <c r="F483" s="21" t="str">
        <v>江西江中医药贸易有限责任公司</v>
      </c>
      <c r="G483" s="8">
        <v>4800</v>
      </c>
      <c r="H483" s="8" t="str">
        <v/>
      </c>
      <c r="I483" s="8">
        <v>293024</v>
      </c>
      <c r="J483" s="21" t="str">
        <v>配送</v>
      </c>
      <c r="K483" s="21" t="str">
        <v/>
      </c>
      <c r="L483" s="21" t="str">
        <v/>
      </c>
      <c r="M483" s="19">
        <v>202608</v>
      </c>
      <c r="N483" s="21" t="str">
        <v>江西江中医药贸易有限责任公司</v>
      </c>
      <c r="O483" s="19">
        <v>202608</v>
      </c>
      <c r="P483" s="21" t="str">
        <v/>
      </c>
    </row>
    <row r="484" ht="20" customHeight="1" spans="1:16">
      <c r="A484" s="22">
        <v>9765</v>
      </c>
      <c r="B484" s="22" t="str">
        <v/>
      </c>
      <c r="C484" s="23">
        <v>46260</v>
      </c>
      <c r="D484" s="24" t="str">
        <v>建行公户</v>
      </c>
      <c r="E484" s="24" t="str">
        <v/>
      </c>
      <c r="F484" s="24" t="str">
        <v>云南白药集团股份有限公司 费用报销</v>
      </c>
      <c r="G484" s="5">
        <v>2102</v>
      </c>
      <c r="H484" s="5" t="str">
        <v/>
      </c>
      <c r="I484" s="5">
        <v>196467.53</v>
      </c>
      <c r="J484" s="24" t="str">
        <v/>
      </c>
      <c r="K484" s="24" t="str">
        <v/>
      </c>
      <c r="L484" s="24" t="str">
        <v/>
      </c>
      <c r="M484" s="22" t="str">
        <v/>
      </c>
      <c r="N484" s="24" t="str">
        <v/>
      </c>
      <c r="O484" s="22" t="str">
        <v/>
      </c>
      <c r="P484" s="24" t="str">
        <v/>
      </c>
    </row>
    <row r="485" ht="20" customHeight="1" spans="1:16">
      <c r="A485" s="19">
        <v>9767</v>
      </c>
      <c r="B485" s="19" t="str">
        <v/>
      </c>
      <c r="C485" s="20">
        <v>46261</v>
      </c>
      <c r="D485" s="21" t="str">
        <v>建行公户</v>
      </c>
      <c r="E485" s="21" t="str">
        <v/>
      </c>
      <c r="F485" s="21" t="str">
        <v>01月沧州人保健理赔0827154629</v>
      </c>
      <c r="G485" s="8">
        <v>70</v>
      </c>
      <c r="H485" s="8" t="str">
        <v/>
      </c>
      <c r="I485" s="8">
        <v>196711.01</v>
      </c>
      <c r="J485" s="21" t="str">
        <v/>
      </c>
      <c r="K485" s="21" t="str">
        <v/>
      </c>
      <c r="L485" s="21" t="str">
        <v/>
      </c>
      <c r="M485" s="19" t="str">
        <v/>
      </c>
      <c r="N485" s="21" t="str">
        <v/>
      </c>
      <c r="O485" s="19" t="str">
        <v/>
      </c>
      <c r="P485" s="21" t="str">
        <v/>
      </c>
    </row>
    <row r="486" ht="20" customHeight="1" spans="1:16">
      <c r="A486" s="22">
        <v>9770</v>
      </c>
      <c r="B486" s="22" t="str">
        <v/>
      </c>
      <c r="C486" s="23">
        <v>46265</v>
      </c>
      <c r="D486" s="24" t="str">
        <v>建行公户</v>
      </c>
      <c r="E486" s="24" t="str">
        <v/>
      </c>
      <c r="F486" s="24" t="str">
        <v>今麦郎饮品股份有限公司隆尧分公司</v>
      </c>
      <c r="G486" s="5">
        <v>1780</v>
      </c>
      <c r="H486" s="5" t="str">
        <v/>
      </c>
      <c r="I486" s="5">
        <v>199243.2</v>
      </c>
      <c r="J486" s="24" t="str">
        <v/>
      </c>
      <c r="K486" s="24" t="str">
        <v/>
      </c>
      <c r="L486" s="24" t="str">
        <v/>
      </c>
      <c r="M486" s="22" t="str">
        <v/>
      </c>
      <c r="N486" s="24" t="str">
        <v/>
      </c>
      <c r="O486" s="22" t="str">
        <v/>
      </c>
      <c r="P486" s="24" t="str">
        <v/>
      </c>
    </row>
    <row r="487" ht="20" customHeight="1" spans="1:16">
      <c r="A487" s="19">
        <v>9783</v>
      </c>
      <c r="B487" s="19" t="str">
        <v/>
      </c>
      <c r="C487" s="20">
        <v>46276</v>
      </c>
      <c r="D487" s="21" t="str">
        <v>建行公户</v>
      </c>
      <c r="E487" s="21" t="str">
        <v/>
      </c>
      <c r="F487" s="21" t="str">
        <v>04月沧州人保健理赔0911153953</v>
      </c>
      <c r="G487" s="8">
        <v>1100.4</v>
      </c>
      <c r="H487" s="8" t="str">
        <v/>
      </c>
      <c r="I487" s="8">
        <v>204077.99</v>
      </c>
      <c r="J487" s="21" t="str">
        <v/>
      </c>
      <c r="K487" s="21" t="str">
        <v/>
      </c>
      <c r="L487" s="21" t="str">
        <v/>
      </c>
      <c r="M487" s="19" t="str">
        <v/>
      </c>
      <c r="N487" s="21" t="str">
        <v/>
      </c>
      <c r="O487" s="19" t="str">
        <v/>
      </c>
      <c r="P487" s="21" t="str">
        <v/>
      </c>
    </row>
    <row r="488" ht="20" customHeight="1" spans="1:16">
      <c r="A488" s="22">
        <v>9784</v>
      </c>
      <c r="B488" s="22" t="str">
        <v/>
      </c>
      <c r="C488" s="23">
        <v>46276</v>
      </c>
      <c r="D488" s="24" t="str">
        <v>建行公户</v>
      </c>
      <c r="E488" s="24" t="str">
        <v/>
      </c>
      <c r="F488" s="24" t="str">
        <v>03月沧州人保健理赔0911153953</v>
      </c>
      <c r="G488" s="5">
        <v>979.1</v>
      </c>
      <c r="H488" s="5" t="str">
        <v/>
      </c>
      <c r="I488" s="5">
        <v>205057.090000001</v>
      </c>
      <c r="J488" s="24" t="str">
        <v/>
      </c>
      <c r="K488" s="24" t="str">
        <v/>
      </c>
      <c r="L488" s="24" t="str">
        <v/>
      </c>
      <c r="M488" s="22" t="str">
        <v/>
      </c>
      <c r="N488" s="24" t="str">
        <v/>
      </c>
      <c r="O488" s="22" t="str">
        <v/>
      </c>
      <c r="P488" s="24" t="str">
        <v/>
      </c>
    </row>
    <row r="489" ht="20" customHeight="1" spans="1:16">
      <c r="A489" s="19"/>
      <c r="B489" s="19"/>
      <c r="C489" s="20"/>
      <c r="D489" s="21"/>
      <c r="E489" s="21"/>
      <c r="F489" s="21"/>
      <c r="G489" s="8"/>
      <c r="H489" s="8"/>
      <c r="I489" s="8"/>
      <c r="J489" s="21"/>
      <c r="K489" s="21"/>
      <c r="L489" s="21"/>
      <c r="M489" s="19"/>
      <c r="N489" s="21"/>
      <c r="O489" s="19"/>
      <c r="P489" s="21"/>
    </row>
    <row r="490" ht="20" customHeight="1" spans="1:16">
      <c r="A490" s="22"/>
      <c r="B490" s="22"/>
      <c r="C490" s="23"/>
      <c r="D490" s="24"/>
      <c r="E490" s="24"/>
      <c r="F490" s="24"/>
      <c r="G490" s="5"/>
      <c r="H490" s="5"/>
      <c r="I490" s="5"/>
      <c r="J490" s="24"/>
      <c r="K490" s="24"/>
      <c r="L490" s="24"/>
      <c r="M490" s="22"/>
      <c r="N490" s="24"/>
      <c r="O490" s="22"/>
      <c r="P490" s="24"/>
    </row>
    <row r="491" ht="20" customHeight="1" spans="1:16">
      <c r="A491" s="19"/>
      <c r="B491" s="19"/>
      <c r="C491" s="20"/>
      <c r="D491" s="21"/>
      <c r="E491" s="21"/>
      <c r="F491" s="21"/>
      <c r="G491" s="8"/>
      <c r="H491" s="8"/>
      <c r="I491" s="8"/>
      <c r="J491" s="21"/>
      <c r="K491" s="21"/>
      <c r="L491" s="21"/>
      <c r="M491" s="19"/>
      <c r="N491" s="21"/>
      <c r="O491" s="19"/>
      <c r="P491" s="21"/>
    </row>
    <row r="492" ht="20" customHeight="1" spans="1:16">
      <c r="A492" s="22"/>
      <c r="B492" s="22"/>
      <c r="C492" s="23"/>
      <c r="D492" s="24"/>
      <c r="E492" s="24"/>
      <c r="F492" s="24"/>
      <c r="G492" s="5"/>
      <c r="H492" s="5"/>
      <c r="I492" s="5"/>
      <c r="J492" s="24"/>
      <c r="K492" s="24"/>
      <c r="L492" s="24"/>
      <c r="M492" s="22"/>
      <c r="N492" s="24"/>
      <c r="O492" s="22"/>
      <c r="P492" s="24"/>
    </row>
    <row r="493" ht="20" customHeight="1" spans="1:16">
      <c r="A493" s="19"/>
      <c r="B493" s="19"/>
      <c r="C493" s="20"/>
      <c r="D493" s="21"/>
      <c r="E493" s="21"/>
      <c r="F493" s="21"/>
      <c r="G493" s="8"/>
      <c r="H493" s="8"/>
      <c r="I493" s="8"/>
      <c r="J493" s="21"/>
      <c r="K493" s="21"/>
      <c r="L493" s="21"/>
      <c r="M493" s="19"/>
      <c r="N493" s="21"/>
      <c r="O493" s="19"/>
      <c r="P493" s="21"/>
    </row>
    <row r="494" ht="20" customHeight="1" spans="1:16">
      <c r="A494" s="22"/>
      <c r="B494" s="22"/>
      <c r="C494" s="23"/>
      <c r="D494" s="24"/>
      <c r="E494" s="24"/>
      <c r="F494" s="24"/>
      <c r="G494" s="5"/>
      <c r="H494" s="5"/>
      <c r="I494" s="5"/>
      <c r="J494" s="24"/>
      <c r="K494" s="24"/>
      <c r="L494" s="24"/>
      <c r="M494" s="22"/>
      <c r="N494" s="24"/>
      <c r="O494" s="22"/>
      <c r="P494" s="24"/>
    </row>
    <row r="495" ht="20" customHeight="1" spans="1:16">
      <c r="A495" s="19"/>
      <c r="B495" s="19"/>
      <c r="C495" s="20"/>
      <c r="D495" s="21"/>
      <c r="E495" s="21"/>
      <c r="F495" s="21"/>
      <c r="G495" s="8"/>
      <c r="H495" s="8"/>
      <c r="I495" s="8"/>
      <c r="J495" s="21"/>
      <c r="K495" s="21"/>
      <c r="L495" s="21"/>
      <c r="M495" s="19"/>
      <c r="N495" s="21"/>
      <c r="O495" s="19"/>
      <c r="P495" s="21"/>
    </row>
    <row r="496" ht="20" customHeight="1" spans="1:16">
      <c r="A496" s="22"/>
      <c r="B496" s="22"/>
      <c r="C496" s="23"/>
      <c r="D496" s="24"/>
      <c r="E496" s="24"/>
      <c r="F496" s="24"/>
      <c r="G496" s="5"/>
      <c r="H496" s="5"/>
      <c r="I496" s="5"/>
      <c r="J496" s="24"/>
      <c r="K496" s="24"/>
      <c r="L496" s="24"/>
      <c r="M496" s="22"/>
      <c r="N496" s="24"/>
      <c r="O496" s="22"/>
      <c r="P496" s="24"/>
    </row>
    <row r="497" ht="20" customHeight="1" spans="1:16">
      <c r="A497" s="19"/>
      <c r="B497" s="19"/>
      <c r="C497" s="20"/>
      <c r="D497" s="21"/>
      <c r="E497" s="21"/>
      <c r="F497" s="21"/>
      <c r="G497" s="8"/>
      <c r="H497" s="8"/>
      <c r="I497" s="8"/>
      <c r="J497" s="21"/>
      <c r="K497" s="21"/>
      <c r="L497" s="21"/>
      <c r="M497" s="19"/>
      <c r="N497" s="21"/>
      <c r="O497" s="19"/>
      <c r="P497" s="21"/>
    </row>
    <row r="498" ht="20" customHeight="1" spans="1:16">
      <c r="A498" s="22"/>
      <c r="B498" s="22"/>
      <c r="C498" s="23"/>
      <c r="D498" s="24"/>
      <c r="E498" s="24"/>
      <c r="F498" s="24"/>
      <c r="G498" s="5"/>
      <c r="H498" s="5"/>
      <c r="I498" s="5"/>
      <c r="J498" s="24"/>
      <c r="K498" s="24"/>
      <c r="L498" s="24"/>
      <c r="M498" s="22"/>
      <c r="N498" s="24"/>
      <c r="O498" s="22"/>
      <c r="P498" s="24"/>
    </row>
    <row r="499" ht="20" customHeight="1" spans="1:16">
      <c r="A499" s="19"/>
      <c r="B499" s="19"/>
      <c r="C499" s="20"/>
      <c r="D499" s="21"/>
      <c r="E499" s="21"/>
      <c r="F499" s="21"/>
      <c r="G499" s="8"/>
      <c r="H499" s="8"/>
      <c r="I499" s="8"/>
      <c r="J499" s="21"/>
      <c r="K499" s="21"/>
      <c r="L499" s="21"/>
      <c r="M499" s="19"/>
      <c r="N499" s="21"/>
      <c r="O499" s="19"/>
      <c r="P499" s="21"/>
    </row>
    <row r="500" ht="20" customHeight="1" spans="1:16">
      <c r="A500" s="22"/>
      <c r="B500" s="22"/>
      <c r="C500" s="23"/>
      <c r="D500" s="24"/>
      <c r="E500" s="24"/>
      <c r="F500" s="24"/>
      <c r="G500" s="5"/>
      <c r="H500" s="5"/>
      <c r="I500" s="5"/>
      <c r="J500" s="24"/>
      <c r="K500" s="24"/>
      <c r="L500" s="24"/>
      <c r="M500" s="22"/>
      <c r="N500" s="24"/>
      <c r="O500" s="22"/>
      <c r="P500" s="24"/>
    </row>
    <row r="501" ht="20" customHeight="1" spans="1:16">
      <c r="A501" s="19"/>
      <c r="B501" s="19"/>
      <c r="C501" s="20"/>
      <c r="D501" s="21"/>
      <c r="E501" s="21"/>
      <c r="F501" s="21"/>
      <c r="G501" s="8"/>
      <c r="H501" s="8"/>
      <c r="I501" s="8"/>
      <c r="J501" s="21"/>
      <c r="K501" s="21"/>
      <c r="L501" s="21"/>
      <c r="M501" s="19"/>
      <c r="N501" s="21"/>
      <c r="O501" s="19"/>
      <c r="P501" s="21"/>
    </row>
    <row r="502" ht="20" customHeight="1" spans="1:16">
      <c r="A502" s="22"/>
      <c r="B502" s="22"/>
      <c r="C502" s="23"/>
      <c r="D502" s="24"/>
      <c r="E502" s="24"/>
      <c r="F502" s="24"/>
      <c r="G502" s="5"/>
      <c r="H502" s="5"/>
      <c r="I502" s="5"/>
      <c r="J502" s="24"/>
      <c r="K502" s="24"/>
      <c r="L502" s="24"/>
      <c r="M502" s="22"/>
      <c r="N502" s="24"/>
      <c r="O502" s="22"/>
      <c r="P502" s="24"/>
    </row>
    <row r="503" ht="20" customHeight="1" spans="1:16">
      <c r="A503" s="19"/>
      <c r="B503" s="19"/>
      <c r="C503" s="20"/>
      <c r="D503" s="21"/>
      <c r="E503" s="21"/>
      <c r="F503" s="21"/>
      <c r="G503" s="8"/>
      <c r="H503" s="8"/>
      <c r="I503" s="8"/>
      <c r="J503" s="21"/>
      <c r="K503" s="21"/>
      <c r="L503" s="21"/>
      <c r="M503" s="19"/>
      <c r="N503" s="21"/>
      <c r="O503" s="19"/>
      <c r="P503" s="21"/>
    </row>
    <row r="504" ht="20" customHeight="1" spans="1:16">
      <c r="A504" s="22"/>
      <c r="B504" s="22"/>
      <c r="C504" s="23"/>
      <c r="D504" s="24"/>
      <c r="E504" s="24"/>
      <c r="F504" s="24"/>
      <c r="G504" s="5"/>
      <c r="H504" s="5"/>
      <c r="I504" s="5"/>
      <c r="J504" s="24"/>
      <c r="K504" s="24"/>
      <c r="L504" s="24"/>
      <c r="M504" s="22"/>
      <c r="N504" s="24"/>
      <c r="O504" s="22"/>
      <c r="P504" s="24"/>
    </row>
    <row r="505" ht="20" customHeight="1" spans="1:16">
      <c r="A505" s="19"/>
      <c r="B505" s="19"/>
      <c r="C505" s="20"/>
      <c r="D505" s="21"/>
      <c r="E505" s="21"/>
      <c r="F505" s="21"/>
      <c r="G505" s="8"/>
      <c r="H505" s="8"/>
      <c r="I505" s="8"/>
      <c r="J505" s="21"/>
      <c r="K505" s="21"/>
      <c r="L505" s="21"/>
      <c r="M505" s="19"/>
      <c r="N505" s="21"/>
      <c r="O505" s="19"/>
      <c r="P505" s="21"/>
    </row>
    <row r="506" ht="20" customHeight="1" spans="1:16">
      <c r="A506" s="22"/>
      <c r="B506" s="22"/>
      <c r="C506" s="23"/>
      <c r="D506" s="24"/>
      <c r="E506" s="24"/>
      <c r="F506" s="24"/>
      <c r="G506" s="5"/>
      <c r="H506" s="5"/>
      <c r="I506" s="5"/>
      <c r="J506" s="24"/>
      <c r="K506" s="24"/>
      <c r="L506" s="24"/>
      <c r="M506" s="22"/>
      <c r="N506" s="24"/>
      <c r="O506" s="22"/>
      <c r="P506" s="24"/>
    </row>
    <row r="507" ht="20" customHeight="1" spans="1:16">
      <c r="A507" s="19"/>
      <c r="B507" s="19"/>
      <c r="C507" s="20"/>
      <c r="D507" s="21"/>
      <c r="E507" s="21"/>
      <c r="F507" s="21"/>
      <c r="G507" s="8"/>
      <c r="H507" s="8"/>
      <c r="I507" s="8"/>
      <c r="J507" s="21"/>
      <c r="K507" s="21"/>
      <c r="L507" s="21"/>
      <c r="M507" s="19"/>
      <c r="N507" s="21"/>
      <c r="O507" s="19"/>
      <c r="P507" s="21"/>
    </row>
    <row r="508" ht="20" customHeight="1" spans="1:16">
      <c r="A508" s="22"/>
      <c r="B508" s="22"/>
      <c r="C508" s="23"/>
      <c r="D508" s="24"/>
      <c r="E508" s="24"/>
      <c r="F508" s="24"/>
      <c r="G508" s="5"/>
      <c r="H508" s="5"/>
      <c r="I508" s="5"/>
      <c r="J508" s="24"/>
      <c r="K508" s="24"/>
      <c r="L508" s="24"/>
      <c r="M508" s="22"/>
      <c r="N508" s="24"/>
      <c r="O508" s="22"/>
      <c r="P508" s="24"/>
    </row>
    <row r="509" ht="20" customHeight="1" spans="1:16">
      <c r="A509" s="19"/>
      <c r="B509" s="19"/>
      <c r="C509" s="20"/>
      <c r="D509" s="21"/>
      <c r="E509" s="21"/>
      <c r="F509" s="21"/>
      <c r="G509" s="8"/>
      <c r="H509" s="8"/>
      <c r="I509" s="8"/>
      <c r="J509" s="21"/>
      <c r="K509" s="21"/>
      <c r="L509" s="21"/>
      <c r="M509" s="19"/>
      <c r="N509" s="21"/>
      <c r="O509" s="19"/>
      <c r="P509" s="21"/>
    </row>
    <row r="510" ht="20" customHeight="1" spans="1:16">
      <c r="A510" s="22"/>
      <c r="B510" s="22"/>
      <c r="C510" s="23"/>
      <c r="D510" s="24"/>
      <c r="E510" s="24"/>
      <c r="F510" s="24"/>
      <c r="G510" s="5"/>
      <c r="H510" s="5"/>
      <c r="I510" s="5"/>
      <c r="J510" s="24"/>
      <c r="K510" s="24"/>
      <c r="L510" s="24"/>
      <c r="M510" s="22"/>
      <c r="N510" s="24"/>
      <c r="O510" s="22"/>
      <c r="P510" s="24"/>
    </row>
    <row r="511" ht="20" customHeight="1" spans="1:16">
      <c r="A511" s="19"/>
      <c r="B511" s="19"/>
      <c r="C511" s="20"/>
      <c r="D511" s="21"/>
      <c r="E511" s="21"/>
      <c r="F511" s="21"/>
      <c r="G511" s="8"/>
      <c r="H511" s="8"/>
      <c r="I511" s="8"/>
      <c r="J511" s="21"/>
      <c r="K511" s="21"/>
      <c r="L511" s="21"/>
      <c r="M511" s="19"/>
      <c r="N511" s="21"/>
      <c r="O511" s="19"/>
      <c r="P511" s="21"/>
    </row>
    <row r="512" ht="20" customHeight="1" spans="1:16">
      <c r="A512" s="22"/>
      <c r="B512" s="22"/>
      <c r="C512" s="23"/>
      <c r="D512" s="24"/>
      <c r="E512" s="24"/>
      <c r="F512" s="24"/>
      <c r="G512" s="5"/>
      <c r="H512" s="5"/>
      <c r="I512" s="5"/>
      <c r="J512" s="24"/>
      <c r="K512" s="24"/>
      <c r="L512" s="24"/>
      <c r="M512" s="22"/>
      <c r="N512" s="24"/>
      <c r="O512" s="22"/>
      <c r="P512" s="24"/>
    </row>
    <row r="513" ht="20" customHeight="1" spans="1:16">
      <c r="A513" s="19"/>
      <c r="B513" s="19"/>
      <c r="C513" s="20"/>
      <c r="D513" s="21"/>
      <c r="E513" s="21"/>
      <c r="F513" s="21"/>
      <c r="G513" s="8"/>
      <c r="H513" s="8"/>
      <c r="I513" s="8"/>
      <c r="J513" s="21"/>
      <c r="K513" s="21"/>
      <c r="L513" s="21"/>
      <c r="M513" s="19"/>
      <c r="N513" s="21"/>
      <c r="O513" s="19"/>
      <c r="P513" s="21"/>
    </row>
    <row r="514" ht="20" customHeight="1" spans="1:16">
      <c r="A514" s="22"/>
      <c r="B514" s="22"/>
      <c r="C514" s="23"/>
      <c r="D514" s="24"/>
      <c r="E514" s="24"/>
      <c r="F514" s="24"/>
      <c r="G514" s="5"/>
      <c r="H514" s="5"/>
      <c r="I514" s="5"/>
      <c r="J514" s="24"/>
      <c r="K514" s="24"/>
      <c r="L514" s="24"/>
      <c r="M514" s="22"/>
      <c r="N514" s="24"/>
      <c r="O514" s="22"/>
      <c r="P514" s="24"/>
    </row>
    <row r="515" ht="20" customHeight="1" spans="1:16">
      <c r="A515" s="19"/>
      <c r="B515" s="19"/>
      <c r="C515" s="20"/>
      <c r="D515" s="21"/>
      <c r="E515" s="21"/>
      <c r="F515" s="21"/>
      <c r="G515" s="8"/>
      <c r="H515" s="8"/>
      <c r="I515" s="8"/>
      <c r="J515" s="21"/>
      <c r="K515" s="21"/>
      <c r="L515" s="21"/>
      <c r="M515" s="19"/>
      <c r="N515" s="21"/>
      <c r="O515" s="19"/>
      <c r="P515" s="21"/>
    </row>
    <row r="516" ht="20" customHeight="1" spans="1:16">
      <c r="A516" s="22"/>
      <c r="B516" s="22"/>
      <c r="C516" s="23"/>
      <c r="D516" s="24"/>
      <c r="E516" s="24"/>
      <c r="F516" s="24"/>
      <c r="G516" s="5"/>
      <c r="H516" s="5"/>
      <c r="I516" s="5"/>
      <c r="J516" s="24"/>
      <c r="K516" s="24"/>
      <c r="L516" s="24"/>
      <c r="M516" s="22"/>
      <c r="N516" s="24"/>
      <c r="O516" s="22"/>
      <c r="P516" s="24"/>
    </row>
    <row r="517" ht="20" customHeight="1" spans="1:16">
      <c r="A517" s="19"/>
      <c r="B517" s="19"/>
      <c r="C517" s="20"/>
      <c r="D517" s="21"/>
      <c r="E517" s="21"/>
      <c r="F517" s="21"/>
      <c r="G517" s="8"/>
      <c r="H517" s="8"/>
      <c r="I517" s="8"/>
      <c r="J517" s="21"/>
      <c r="K517" s="21"/>
      <c r="L517" s="21"/>
      <c r="M517" s="19"/>
      <c r="N517" s="21"/>
      <c r="O517" s="19"/>
      <c r="P517" s="21"/>
    </row>
    <row r="518" ht="20" customHeight="1" spans="1:16">
      <c r="A518" s="22"/>
      <c r="B518" s="22"/>
      <c r="C518" s="23"/>
      <c r="D518" s="24"/>
      <c r="E518" s="24"/>
      <c r="F518" s="24"/>
      <c r="G518" s="5"/>
      <c r="H518" s="5"/>
      <c r="I518" s="5"/>
      <c r="J518" s="24"/>
      <c r="K518" s="24"/>
      <c r="L518" s="24"/>
      <c r="M518" s="22"/>
      <c r="N518" s="24"/>
      <c r="O518" s="22"/>
      <c r="P518" s="24"/>
    </row>
    <row r="519" ht="20" customHeight="1" spans="1:16">
      <c r="A519" s="19"/>
      <c r="B519" s="19"/>
      <c r="C519" s="20"/>
      <c r="D519" s="21"/>
      <c r="E519" s="21"/>
      <c r="F519" s="21"/>
      <c r="G519" s="8"/>
      <c r="H519" s="8"/>
      <c r="I519" s="8"/>
      <c r="J519" s="21"/>
      <c r="K519" s="21"/>
      <c r="L519" s="21"/>
      <c r="M519" s="19"/>
      <c r="N519" s="21"/>
      <c r="O519" s="19"/>
      <c r="P519" s="21"/>
    </row>
    <row r="520" ht="20" customHeight="1" spans="1:16">
      <c r="A520" s="22"/>
      <c r="B520" s="22"/>
      <c r="C520" s="23"/>
      <c r="D520" s="24"/>
      <c r="E520" s="24"/>
      <c r="F520" s="24"/>
      <c r="G520" s="5"/>
      <c r="H520" s="5"/>
      <c r="I520" s="5"/>
      <c r="J520" s="24"/>
      <c r="K520" s="24"/>
      <c r="L520" s="24"/>
      <c r="M520" s="22"/>
      <c r="N520" s="24"/>
      <c r="O520" s="22"/>
      <c r="P520" s="24"/>
    </row>
    <row r="521" ht="20" customHeight="1" spans="1:16">
      <c r="A521" s="19"/>
      <c r="B521" s="19"/>
      <c r="C521" s="20"/>
      <c r="D521" s="21"/>
      <c r="E521" s="21"/>
      <c r="F521" s="21"/>
      <c r="G521" s="8"/>
      <c r="H521" s="8"/>
      <c r="I521" s="8"/>
      <c r="J521" s="21"/>
      <c r="K521" s="21"/>
      <c r="L521" s="21"/>
      <c r="M521" s="19"/>
      <c r="N521" s="21"/>
      <c r="O521" s="19"/>
      <c r="P521" s="21"/>
    </row>
    <row r="522" ht="20" customHeight="1" spans="1:16">
      <c r="A522" s="22"/>
      <c r="B522" s="22"/>
      <c r="C522" s="23"/>
      <c r="D522" s="24"/>
      <c r="E522" s="24"/>
      <c r="F522" s="24"/>
      <c r="G522" s="5"/>
      <c r="H522" s="5"/>
      <c r="I522" s="5"/>
      <c r="J522" s="24"/>
      <c r="K522" s="24"/>
      <c r="L522" s="24"/>
      <c r="M522" s="22"/>
      <c r="N522" s="24"/>
      <c r="O522" s="22"/>
      <c r="P522" s="24"/>
    </row>
    <row r="523" ht="20" customHeight="1" spans="1:16">
      <c r="A523" s="19"/>
      <c r="B523" s="19"/>
      <c r="C523" s="20"/>
      <c r="D523" s="21"/>
      <c r="E523" s="21"/>
      <c r="F523" s="21"/>
      <c r="G523" s="8"/>
      <c r="H523" s="8"/>
      <c r="I523" s="8"/>
      <c r="J523" s="21"/>
      <c r="K523" s="21"/>
      <c r="L523" s="21"/>
      <c r="M523" s="19"/>
      <c r="N523" s="21"/>
      <c r="O523" s="19"/>
      <c r="P523" s="21"/>
    </row>
    <row r="524" ht="20" customHeight="1" spans="1:16">
      <c r="A524" s="22"/>
      <c r="B524" s="22"/>
      <c r="C524" s="23"/>
      <c r="D524" s="24"/>
      <c r="E524" s="24"/>
      <c r="F524" s="24"/>
      <c r="G524" s="5"/>
      <c r="H524" s="5"/>
      <c r="I524" s="5"/>
      <c r="J524" s="24"/>
      <c r="K524" s="24"/>
      <c r="L524" s="24"/>
      <c r="M524" s="22"/>
      <c r="N524" s="24"/>
      <c r="O524" s="22"/>
      <c r="P524" s="24"/>
    </row>
    <row r="525" ht="20" customHeight="1" spans="1:16">
      <c r="A525" s="19"/>
      <c r="B525" s="19"/>
      <c r="C525" s="20"/>
      <c r="D525" s="21"/>
      <c r="E525" s="21"/>
      <c r="F525" s="21"/>
      <c r="G525" s="8"/>
      <c r="H525" s="8"/>
      <c r="I525" s="8"/>
      <c r="J525" s="21"/>
      <c r="K525" s="21"/>
      <c r="L525" s="21"/>
      <c r="M525" s="19"/>
      <c r="N525" s="21"/>
      <c r="O525" s="19"/>
      <c r="P525" s="21"/>
    </row>
    <row r="526" ht="20" customHeight="1" spans="1:16">
      <c r="A526" s="22"/>
      <c r="B526" s="22"/>
      <c r="C526" s="23"/>
      <c r="D526" s="24"/>
      <c r="E526" s="24"/>
      <c r="F526" s="24"/>
      <c r="G526" s="5"/>
      <c r="H526" s="5"/>
      <c r="I526" s="5"/>
      <c r="J526" s="24"/>
      <c r="K526" s="24"/>
      <c r="L526" s="24"/>
      <c r="M526" s="22"/>
      <c r="N526" s="24"/>
      <c r="O526" s="22"/>
      <c r="P526" s="24"/>
    </row>
    <row r="527" ht="20" customHeight="1" spans="1:16">
      <c r="A527" s="19"/>
      <c r="B527" s="19"/>
      <c r="C527" s="20"/>
      <c r="D527" s="21"/>
      <c r="E527" s="21"/>
      <c r="F527" s="21"/>
      <c r="G527" s="8"/>
      <c r="H527" s="8"/>
      <c r="I527" s="8"/>
      <c r="J527" s="21"/>
      <c r="K527" s="21"/>
      <c r="L527" s="21"/>
      <c r="M527" s="19"/>
      <c r="N527" s="21"/>
      <c r="O527" s="19"/>
      <c r="P527" s="21"/>
    </row>
    <row r="528" ht="20" customHeight="1" spans="1:16">
      <c r="A528" s="22"/>
      <c r="B528" s="22"/>
      <c r="C528" s="23"/>
      <c r="D528" s="24"/>
      <c r="E528" s="24"/>
      <c r="F528" s="24"/>
      <c r="G528" s="5"/>
      <c r="H528" s="5"/>
      <c r="I528" s="5"/>
      <c r="J528" s="24"/>
      <c r="K528" s="24"/>
      <c r="L528" s="24"/>
      <c r="M528" s="22"/>
      <c r="N528" s="24"/>
      <c r="O528" s="22"/>
      <c r="P528" s="24"/>
    </row>
    <row r="529" ht="20" customHeight="1" spans="1:16">
      <c r="A529" s="19"/>
      <c r="B529" s="19"/>
      <c r="C529" s="20"/>
      <c r="D529" s="21"/>
      <c r="E529" s="21"/>
      <c r="F529" s="21"/>
      <c r="G529" s="8"/>
      <c r="H529" s="8"/>
      <c r="I529" s="8"/>
      <c r="J529" s="21"/>
      <c r="K529" s="21"/>
      <c r="L529" s="21"/>
      <c r="M529" s="19"/>
      <c r="N529" s="21"/>
      <c r="O529" s="19"/>
      <c r="P529" s="21"/>
    </row>
    <row r="530" ht="20" customHeight="1" spans="1:16">
      <c r="A530" s="22"/>
      <c r="B530" s="22"/>
      <c r="C530" s="23"/>
      <c r="D530" s="24"/>
      <c r="E530" s="24"/>
      <c r="F530" s="24"/>
      <c r="G530" s="5"/>
      <c r="H530" s="5"/>
      <c r="I530" s="5"/>
      <c r="J530" s="24"/>
      <c r="K530" s="24"/>
      <c r="L530" s="24"/>
      <c r="M530" s="22"/>
      <c r="N530" s="24"/>
      <c r="O530" s="22"/>
      <c r="P530" s="24"/>
    </row>
    <row r="531" ht="20" customHeight="1" spans="1:16">
      <c r="A531" s="19"/>
      <c r="B531" s="19"/>
      <c r="C531" s="20"/>
      <c r="D531" s="21"/>
      <c r="E531" s="21"/>
      <c r="F531" s="21"/>
      <c r="G531" s="8"/>
      <c r="H531" s="8"/>
      <c r="I531" s="8"/>
      <c r="J531" s="21"/>
      <c r="K531" s="21"/>
      <c r="L531" s="21"/>
      <c r="M531" s="19"/>
      <c r="N531" s="21"/>
      <c r="O531" s="19"/>
      <c r="P531" s="21"/>
    </row>
    <row r="532" ht="20" customHeight="1" spans="1:16">
      <c r="A532" s="22"/>
      <c r="B532" s="22"/>
      <c r="C532" s="23"/>
      <c r="D532" s="24"/>
      <c r="E532" s="24"/>
      <c r="F532" s="24"/>
      <c r="G532" s="5"/>
      <c r="H532" s="5"/>
      <c r="I532" s="5"/>
      <c r="J532" s="24"/>
      <c r="K532" s="24"/>
      <c r="L532" s="24"/>
      <c r="M532" s="22"/>
      <c r="N532" s="24"/>
      <c r="O532" s="22"/>
      <c r="P532" s="24"/>
    </row>
    <row r="533" ht="20" customHeight="1" spans="1:16">
      <c r="A533" s="19"/>
      <c r="B533" s="19"/>
      <c r="C533" s="20"/>
      <c r="D533" s="21"/>
      <c r="E533" s="21"/>
      <c r="F533" s="21"/>
      <c r="G533" s="8"/>
      <c r="H533" s="8"/>
      <c r="I533" s="8"/>
      <c r="J533" s="21"/>
      <c r="K533" s="21"/>
      <c r="L533" s="21"/>
      <c r="M533" s="19"/>
      <c r="N533" s="21"/>
      <c r="O533" s="19"/>
      <c r="P533" s="21"/>
    </row>
    <row r="534" ht="20" customHeight="1" spans="1:16">
      <c r="A534" s="22"/>
      <c r="B534" s="22"/>
      <c r="C534" s="23"/>
      <c r="D534" s="24"/>
      <c r="E534" s="24"/>
      <c r="F534" s="24"/>
      <c r="G534" s="5"/>
      <c r="H534" s="5"/>
      <c r="I534" s="5"/>
      <c r="J534" s="24"/>
      <c r="K534" s="24"/>
      <c r="L534" s="24"/>
      <c r="M534" s="22"/>
      <c r="N534" s="24"/>
      <c r="O534" s="22"/>
      <c r="P534" s="24"/>
    </row>
    <row r="535" ht="20" customHeight="1" spans="1:16">
      <c r="A535" s="19"/>
      <c r="B535" s="19"/>
      <c r="C535" s="20"/>
      <c r="D535" s="21"/>
      <c r="E535" s="21"/>
      <c r="F535" s="21"/>
      <c r="G535" s="8"/>
      <c r="H535" s="8"/>
      <c r="I535" s="8"/>
      <c r="J535" s="21"/>
      <c r="K535" s="21"/>
      <c r="L535" s="21"/>
      <c r="M535" s="19"/>
      <c r="N535" s="21"/>
      <c r="O535" s="19"/>
      <c r="P535" s="21"/>
    </row>
    <row r="536" ht="20" customHeight="1" spans="1:16">
      <c r="A536" s="22"/>
      <c r="B536" s="22"/>
      <c r="C536" s="23"/>
      <c r="D536" s="24"/>
      <c r="E536" s="24"/>
      <c r="F536" s="24"/>
      <c r="G536" s="5"/>
      <c r="H536" s="5"/>
      <c r="I536" s="5"/>
      <c r="J536" s="24"/>
      <c r="K536" s="24"/>
      <c r="L536" s="24"/>
      <c r="M536" s="22"/>
      <c r="N536" s="24"/>
      <c r="O536" s="22"/>
      <c r="P536" s="24"/>
    </row>
    <row r="537" ht="20" customHeight="1" spans="1:16">
      <c r="A537" s="19"/>
      <c r="B537" s="19"/>
      <c r="C537" s="20"/>
      <c r="D537" s="21"/>
      <c r="E537" s="21"/>
      <c r="F537" s="21"/>
      <c r="G537" s="8"/>
      <c r="H537" s="8"/>
      <c r="I537" s="8"/>
      <c r="J537" s="21"/>
      <c r="K537" s="21"/>
      <c r="L537" s="21"/>
      <c r="M537" s="19"/>
      <c r="N537" s="21"/>
      <c r="O537" s="19"/>
      <c r="P537" s="21"/>
    </row>
    <row r="538" ht="20" customHeight="1" spans="1:16">
      <c r="A538" s="22"/>
      <c r="B538" s="22"/>
      <c r="C538" s="23"/>
      <c r="D538" s="24"/>
      <c r="E538" s="24"/>
      <c r="F538" s="24"/>
      <c r="G538" s="5"/>
      <c r="H538" s="5"/>
      <c r="I538" s="5"/>
      <c r="J538" s="24"/>
      <c r="K538" s="24"/>
      <c r="L538" s="24"/>
      <c r="M538" s="22"/>
      <c r="N538" s="24"/>
      <c r="O538" s="22"/>
      <c r="P538" s="24"/>
    </row>
    <row r="539" ht="20" customHeight="1" spans="1:16">
      <c r="A539" s="19"/>
      <c r="B539" s="19"/>
      <c r="C539" s="20"/>
      <c r="D539" s="21"/>
      <c r="E539" s="21"/>
      <c r="F539" s="21"/>
      <c r="G539" s="8"/>
      <c r="H539" s="8"/>
      <c r="I539" s="8"/>
      <c r="J539" s="21"/>
      <c r="K539" s="21"/>
      <c r="L539" s="21"/>
      <c r="M539" s="19"/>
      <c r="N539" s="21"/>
      <c r="O539" s="19"/>
      <c r="P539" s="21"/>
    </row>
    <row r="540" ht="20" customHeight="1" spans="1:16">
      <c r="A540" s="22"/>
      <c r="B540" s="22"/>
      <c r="C540" s="23"/>
      <c r="D540" s="24"/>
      <c r="E540" s="24"/>
      <c r="F540" s="24"/>
      <c r="G540" s="5"/>
      <c r="H540" s="5"/>
      <c r="I540" s="5"/>
      <c r="J540" s="24"/>
      <c r="K540" s="24"/>
      <c r="L540" s="24"/>
      <c r="M540" s="22"/>
      <c r="N540" s="24"/>
      <c r="O540" s="22"/>
      <c r="P540" s="24"/>
    </row>
    <row r="541" ht="20" customHeight="1" spans="1:16">
      <c r="A541" s="19"/>
      <c r="B541" s="19"/>
      <c r="C541" s="20"/>
      <c r="D541" s="21"/>
      <c r="E541" s="21"/>
      <c r="F541" s="21"/>
      <c r="G541" s="8"/>
      <c r="H541" s="8"/>
      <c r="I541" s="8"/>
      <c r="J541" s="21"/>
      <c r="K541" s="21"/>
      <c r="L541" s="21"/>
      <c r="M541" s="19"/>
      <c r="N541" s="21"/>
      <c r="O541" s="19"/>
      <c r="P541" s="21"/>
    </row>
    <row r="542" ht="20" customHeight="1" spans="1:16">
      <c r="A542" s="22"/>
      <c r="B542" s="22"/>
      <c r="C542" s="23"/>
      <c r="D542" s="24"/>
      <c r="E542" s="24"/>
      <c r="F542" s="24"/>
      <c r="G542" s="5"/>
      <c r="H542" s="5"/>
      <c r="I542" s="5"/>
      <c r="J542" s="24"/>
      <c r="K542" s="24"/>
      <c r="L542" s="24"/>
      <c r="M542" s="22"/>
      <c r="N542" s="24"/>
      <c r="O542" s="22"/>
      <c r="P542" s="24"/>
    </row>
    <row r="543" ht="20" customHeight="1" spans="1:16">
      <c r="A543" s="19"/>
      <c r="B543" s="19"/>
      <c r="C543" s="20"/>
      <c r="D543" s="21"/>
      <c r="E543" s="21"/>
      <c r="F543" s="21"/>
      <c r="G543" s="8"/>
      <c r="H543" s="8"/>
      <c r="I543" s="8"/>
      <c r="J543" s="21"/>
      <c r="K543" s="21"/>
      <c r="L543" s="21"/>
      <c r="M543" s="19"/>
      <c r="N543" s="21"/>
      <c r="O543" s="19"/>
      <c r="P543" s="21"/>
    </row>
    <row r="544" ht="20" customHeight="1" spans="1:16">
      <c r="A544" s="22"/>
      <c r="B544" s="22"/>
      <c r="C544" s="23"/>
      <c r="D544" s="24"/>
      <c r="E544" s="24"/>
      <c r="F544" s="24"/>
      <c r="G544" s="5"/>
      <c r="H544" s="5"/>
      <c r="I544" s="5"/>
      <c r="J544" s="24"/>
      <c r="K544" s="24"/>
      <c r="L544" s="24"/>
      <c r="M544" s="22"/>
      <c r="N544" s="24"/>
      <c r="O544" s="22"/>
      <c r="P544" s="24"/>
    </row>
    <row r="545" ht="20" customHeight="1" spans="1:16">
      <c r="A545" s="19"/>
      <c r="B545" s="19"/>
      <c r="C545" s="20"/>
      <c r="D545" s="21"/>
      <c r="E545" s="21"/>
      <c r="F545" s="21"/>
      <c r="G545" s="8"/>
      <c r="H545" s="8"/>
      <c r="I545" s="8"/>
      <c r="J545" s="21"/>
      <c r="K545" s="21"/>
      <c r="L545" s="21"/>
      <c r="M545" s="19"/>
      <c r="N545" s="21"/>
      <c r="O545" s="19"/>
      <c r="P545" s="21"/>
    </row>
    <row r="546" ht="20" customHeight="1" spans="1:16">
      <c r="A546" s="22"/>
      <c r="B546" s="22"/>
      <c r="C546" s="23"/>
      <c r="D546" s="24"/>
      <c r="E546" s="24"/>
      <c r="F546" s="24"/>
      <c r="G546" s="5"/>
      <c r="H546" s="5"/>
      <c r="I546" s="5"/>
      <c r="J546" s="24"/>
      <c r="K546" s="24"/>
      <c r="L546" s="24"/>
      <c r="M546" s="22"/>
      <c r="N546" s="24"/>
      <c r="O546" s="22"/>
      <c r="P546" s="24"/>
    </row>
    <row r="547" ht="20" customHeight="1" spans="1:16">
      <c r="A547" s="19"/>
      <c r="B547" s="19"/>
      <c r="C547" s="20"/>
      <c r="D547" s="21"/>
      <c r="E547" s="21"/>
      <c r="F547" s="21"/>
      <c r="G547" s="8"/>
      <c r="H547" s="8"/>
      <c r="I547" s="8"/>
      <c r="J547" s="21"/>
      <c r="K547" s="21"/>
      <c r="L547" s="21"/>
      <c r="M547" s="19"/>
      <c r="N547" s="21"/>
      <c r="O547" s="19"/>
      <c r="P547" s="21"/>
    </row>
    <row r="548" ht="20" customHeight="1" spans="1:16">
      <c r="A548" s="22"/>
      <c r="B548" s="22"/>
      <c r="C548" s="23"/>
      <c r="D548" s="24"/>
      <c r="E548" s="24"/>
      <c r="F548" s="24"/>
      <c r="G548" s="5"/>
      <c r="H548" s="5"/>
      <c r="I548" s="5"/>
      <c r="J548" s="24"/>
      <c r="K548" s="24"/>
      <c r="L548" s="24"/>
      <c r="M548" s="22"/>
      <c r="N548" s="24"/>
      <c r="O548" s="22"/>
      <c r="P548" s="24"/>
    </row>
    <row r="549" ht="20" customHeight="1" spans="1:16">
      <c r="A549" s="19"/>
      <c r="B549" s="19"/>
      <c r="C549" s="20"/>
      <c r="D549" s="21"/>
      <c r="E549" s="21"/>
      <c r="F549" s="21"/>
      <c r="G549" s="8"/>
      <c r="H549" s="8"/>
      <c r="I549" s="8"/>
      <c r="J549" s="21"/>
      <c r="K549" s="21"/>
      <c r="L549" s="21"/>
      <c r="M549" s="19"/>
      <c r="N549" s="21"/>
      <c r="O549" s="19"/>
      <c r="P549" s="21"/>
    </row>
    <row r="550" ht="20" customHeight="1" spans="1:16">
      <c r="A550" s="22"/>
      <c r="B550" s="22"/>
      <c r="C550" s="23"/>
      <c r="D550" s="24"/>
      <c r="E550" s="24"/>
      <c r="F550" s="24"/>
      <c r="G550" s="5"/>
      <c r="H550" s="5"/>
      <c r="I550" s="5"/>
      <c r="J550" s="24"/>
      <c r="K550" s="24"/>
      <c r="L550" s="24"/>
      <c r="M550" s="22"/>
      <c r="N550" s="24"/>
      <c r="O550" s="22"/>
      <c r="P550" s="24"/>
    </row>
    <row r="551" ht="20" customHeight="1" spans="1:16">
      <c r="A551" s="19"/>
      <c r="B551" s="19"/>
      <c r="C551" s="20"/>
      <c r="D551" s="21"/>
      <c r="E551" s="21"/>
      <c r="F551" s="21"/>
      <c r="G551" s="8"/>
      <c r="H551" s="8"/>
      <c r="I551" s="8"/>
      <c r="J551" s="21"/>
      <c r="K551" s="21"/>
      <c r="L551" s="21"/>
      <c r="M551" s="19"/>
      <c r="N551" s="21"/>
      <c r="O551" s="19"/>
      <c r="P551" s="21"/>
    </row>
    <row r="552" ht="20" customHeight="1" spans="1:16">
      <c r="A552" s="22"/>
      <c r="B552" s="22"/>
      <c r="C552" s="23"/>
      <c r="D552" s="24"/>
      <c r="E552" s="24"/>
      <c r="F552" s="24"/>
      <c r="G552" s="5"/>
      <c r="H552" s="5"/>
      <c r="I552" s="5"/>
      <c r="J552" s="24"/>
      <c r="K552" s="24"/>
      <c r="L552" s="24"/>
      <c r="M552" s="22"/>
      <c r="N552" s="24"/>
      <c r="O552" s="22"/>
      <c r="P552" s="24"/>
    </row>
    <row r="553" ht="20" customHeight="1" spans="1:16">
      <c r="A553" s="19"/>
      <c r="B553" s="19"/>
      <c r="C553" s="20"/>
      <c r="D553" s="21"/>
      <c r="E553" s="21"/>
      <c r="F553" s="21"/>
      <c r="G553" s="8"/>
      <c r="H553" s="8"/>
      <c r="I553" s="8"/>
      <c r="J553" s="21"/>
      <c r="K553" s="21"/>
      <c r="L553" s="21"/>
      <c r="M553" s="19"/>
      <c r="N553" s="21"/>
      <c r="O553" s="19"/>
      <c r="P553" s="21"/>
    </row>
    <row r="554" ht="20" customHeight="1" spans="1:16">
      <c r="A554" s="22"/>
      <c r="B554" s="22"/>
      <c r="C554" s="23"/>
      <c r="D554" s="24"/>
      <c r="E554" s="24"/>
      <c r="F554" s="24"/>
      <c r="G554" s="5"/>
      <c r="H554" s="5"/>
      <c r="I554" s="5"/>
      <c r="J554" s="24"/>
      <c r="K554" s="24"/>
      <c r="L554" s="24"/>
      <c r="M554" s="22"/>
      <c r="N554" s="24"/>
      <c r="O554" s="22"/>
      <c r="P554" s="24"/>
    </row>
    <row r="555" ht="20" customHeight="1" spans="1:16">
      <c r="A555" s="19"/>
      <c r="B555" s="19"/>
      <c r="C555" s="20"/>
      <c r="D555" s="21"/>
      <c r="E555" s="21"/>
      <c r="F555" s="21"/>
      <c r="G555" s="8"/>
      <c r="H555" s="8"/>
      <c r="I555" s="8"/>
      <c r="J555" s="21"/>
      <c r="K555" s="21"/>
      <c r="L555" s="21"/>
      <c r="M555" s="19"/>
      <c r="N555" s="21"/>
      <c r="O555" s="19"/>
      <c r="P555" s="21"/>
    </row>
    <row r="556" ht="20" customHeight="1" spans="1:16">
      <c r="A556" s="22"/>
      <c r="B556" s="22"/>
      <c r="C556" s="23"/>
      <c r="D556" s="24"/>
      <c r="E556" s="24"/>
      <c r="F556" s="24"/>
      <c r="G556" s="5"/>
      <c r="H556" s="5"/>
      <c r="I556" s="5"/>
      <c r="J556" s="24"/>
      <c r="K556" s="24"/>
      <c r="L556" s="24"/>
      <c r="M556" s="22"/>
      <c r="N556" s="24"/>
      <c r="O556" s="22"/>
      <c r="P556" s="24"/>
    </row>
    <row r="557" ht="20" customHeight="1" spans="1:16">
      <c r="A557" s="19"/>
      <c r="B557" s="19"/>
      <c r="C557" s="20"/>
      <c r="D557" s="21"/>
      <c r="E557" s="21"/>
      <c r="F557" s="21"/>
      <c r="G557" s="8"/>
      <c r="H557" s="8"/>
      <c r="I557" s="8"/>
      <c r="J557" s="21"/>
      <c r="K557" s="21"/>
      <c r="L557" s="21"/>
      <c r="M557" s="19"/>
      <c r="N557" s="21"/>
      <c r="O557" s="19"/>
      <c r="P557" s="21"/>
    </row>
    <row r="558" ht="20" customHeight="1" spans="1:16">
      <c r="A558" s="22"/>
      <c r="B558" s="22"/>
      <c r="C558" s="23"/>
      <c r="D558" s="24"/>
      <c r="E558" s="24"/>
      <c r="F558" s="24"/>
      <c r="G558" s="5"/>
      <c r="H558" s="5"/>
      <c r="I558" s="5"/>
      <c r="J558" s="24"/>
      <c r="K558" s="24"/>
      <c r="L558" s="24"/>
      <c r="M558" s="22"/>
      <c r="N558" s="24"/>
      <c r="O558" s="22"/>
      <c r="P558" s="24"/>
    </row>
    <row r="559" ht="20" customHeight="1" spans="1:16">
      <c r="A559" s="19"/>
      <c r="B559" s="19"/>
      <c r="C559" s="20"/>
      <c r="D559" s="21"/>
      <c r="E559" s="21"/>
      <c r="F559" s="21"/>
      <c r="G559" s="8"/>
      <c r="H559" s="8"/>
      <c r="I559" s="8"/>
      <c r="J559" s="21"/>
      <c r="K559" s="21"/>
      <c r="L559" s="21"/>
      <c r="M559" s="19"/>
      <c r="N559" s="21"/>
      <c r="O559" s="19"/>
      <c r="P559" s="21"/>
    </row>
    <row r="560" ht="20" customHeight="1" spans="1:16">
      <c r="A560" s="22"/>
      <c r="B560" s="22"/>
      <c r="C560" s="23"/>
      <c r="D560" s="24"/>
      <c r="E560" s="24"/>
      <c r="F560" s="24"/>
      <c r="G560" s="5"/>
      <c r="H560" s="5"/>
      <c r="I560" s="5"/>
      <c r="J560" s="24"/>
      <c r="K560" s="24"/>
      <c r="L560" s="24"/>
      <c r="M560" s="22"/>
      <c r="N560" s="24"/>
      <c r="O560" s="22"/>
      <c r="P560" s="24"/>
    </row>
    <row r="561" ht="20" customHeight="1" spans="1:16">
      <c r="A561" s="19"/>
      <c r="B561" s="19"/>
      <c r="C561" s="20"/>
      <c r="D561" s="21"/>
      <c r="E561" s="21"/>
      <c r="F561" s="21"/>
      <c r="G561" s="8"/>
      <c r="H561" s="8"/>
      <c r="I561" s="8"/>
      <c r="J561" s="21"/>
      <c r="K561" s="21"/>
      <c r="L561" s="21"/>
      <c r="M561" s="19"/>
      <c r="N561" s="21"/>
      <c r="O561" s="19"/>
      <c r="P561" s="21"/>
    </row>
    <row r="562" ht="20" customHeight="1" spans="1:16">
      <c r="A562" s="22"/>
      <c r="B562" s="22"/>
      <c r="C562" s="23"/>
      <c r="D562" s="24"/>
      <c r="E562" s="24"/>
      <c r="F562" s="24"/>
      <c r="G562" s="5"/>
      <c r="H562" s="5"/>
      <c r="I562" s="5"/>
      <c r="J562" s="24"/>
      <c r="K562" s="24"/>
      <c r="L562" s="24"/>
      <c r="M562" s="22"/>
      <c r="N562" s="24"/>
      <c r="O562" s="22"/>
      <c r="P562" s="24"/>
    </row>
    <row r="563" ht="20" customHeight="1" spans="1:16">
      <c r="A563" s="19"/>
      <c r="B563" s="19"/>
      <c r="C563" s="20"/>
      <c r="D563" s="21"/>
      <c r="E563" s="21"/>
      <c r="F563" s="21"/>
      <c r="G563" s="8"/>
      <c r="H563" s="8"/>
      <c r="I563" s="8"/>
      <c r="J563" s="21"/>
      <c r="K563" s="21"/>
      <c r="L563" s="21"/>
      <c r="M563" s="19"/>
      <c r="N563" s="21"/>
      <c r="O563" s="19"/>
      <c r="P563" s="21"/>
    </row>
    <row r="564" ht="20" customHeight="1" spans="1:16">
      <c r="A564" s="22"/>
      <c r="B564" s="22"/>
      <c r="C564" s="23"/>
      <c r="D564" s="24"/>
      <c r="E564" s="24"/>
      <c r="F564" s="24"/>
      <c r="G564" s="5"/>
      <c r="H564" s="5"/>
      <c r="I564" s="5"/>
      <c r="J564" s="24"/>
      <c r="K564" s="24"/>
      <c r="L564" s="24"/>
      <c r="M564" s="22"/>
      <c r="N564" s="24"/>
      <c r="O564" s="22"/>
      <c r="P564" s="24"/>
    </row>
    <row r="565" ht="20" customHeight="1" spans="1:16">
      <c r="A565" s="19"/>
      <c r="B565" s="19"/>
      <c r="C565" s="20"/>
      <c r="D565" s="21"/>
      <c r="E565" s="21"/>
      <c r="F565" s="21"/>
      <c r="G565" s="8"/>
      <c r="H565" s="8"/>
      <c r="I565" s="8"/>
      <c r="J565" s="21"/>
      <c r="K565" s="21"/>
      <c r="L565" s="21"/>
      <c r="M565" s="19"/>
      <c r="N565" s="21"/>
      <c r="O565" s="19"/>
      <c r="P565" s="21"/>
    </row>
    <row r="566" ht="20" customHeight="1" spans="1:16">
      <c r="A566" s="22"/>
      <c r="B566" s="22"/>
      <c r="C566" s="23"/>
      <c r="D566" s="24"/>
      <c r="E566" s="24"/>
      <c r="F566" s="24"/>
      <c r="G566" s="5"/>
      <c r="H566" s="5"/>
      <c r="I566" s="5"/>
      <c r="J566" s="24"/>
      <c r="K566" s="24"/>
      <c r="L566" s="24"/>
      <c r="M566" s="22"/>
      <c r="N566" s="24"/>
      <c r="O566" s="22"/>
      <c r="P566" s="24"/>
    </row>
    <row r="567" ht="20" customHeight="1" spans="1:16">
      <c r="A567" s="19"/>
      <c r="B567" s="19"/>
      <c r="C567" s="20"/>
      <c r="D567" s="21"/>
      <c r="E567" s="21"/>
      <c r="F567" s="21"/>
      <c r="G567" s="8"/>
      <c r="H567" s="8"/>
      <c r="I567" s="8"/>
      <c r="J567" s="21"/>
      <c r="K567" s="21"/>
      <c r="L567" s="21"/>
      <c r="M567" s="19"/>
      <c r="N567" s="21"/>
      <c r="O567" s="19"/>
      <c r="P567" s="21"/>
    </row>
    <row r="568" ht="20" customHeight="1" spans="1:16">
      <c r="A568" s="22"/>
      <c r="B568" s="22"/>
      <c r="C568" s="23"/>
      <c r="D568" s="24"/>
      <c r="E568" s="24"/>
      <c r="F568" s="24"/>
      <c r="G568" s="5"/>
      <c r="H568" s="5"/>
      <c r="I568" s="5"/>
      <c r="J568" s="24"/>
      <c r="K568" s="24"/>
      <c r="L568" s="24"/>
      <c r="M568" s="22"/>
      <c r="N568" s="24"/>
      <c r="O568" s="22"/>
      <c r="P568" s="24"/>
    </row>
    <row r="569" ht="20" customHeight="1" spans="1:16">
      <c r="A569" s="19"/>
      <c r="B569" s="19"/>
      <c r="C569" s="20"/>
      <c r="D569" s="21"/>
      <c r="E569" s="21"/>
      <c r="F569" s="21"/>
      <c r="G569" s="8"/>
      <c r="H569" s="8"/>
      <c r="I569" s="8"/>
      <c r="J569" s="21"/>
      <c r="K569" s="21"/>
      <c r="L569" s="21"/>
      <c r="M569" s="19"/>
      <c r="N569" s="21"/>
      <c r="O569" s="19"/>
      <c r="P569" s="21"/>
    </row>
    <row r="570" ht="20" customHeight="1" spans="1:16">
      <c r="A570" s="22"/>
      <c r="B570" s="22"/>
      <c r="C570" s="23"/>
      <c r="D570" s="24"/>
      <c r="E570" s="24"/>
      <c r="F570" s="24"/>
      <c r="G570" s="5"/>
      <c r="H570" s="5"/>
      <c r="I570" s="5"/>
      <c r="J570" s="24"/>
      <c r="K570" s="24"/>
      <c r="L570" s="24"/>
      <c r="M570" s="22"/>
      <c r="N570" s="24"/>
      <c r="O570" s="22"/>
      <c r="P570" s="24"/>
    </row>
    <row r="571" ht="20" customHeight="1" spans="1:16">
      <c r="A571" s="19"/>
      <c r="B571" s="19"/>
      <c r="C571" s="20"/>
      <c r="D571" s="21"/>
      <c r="E571" s="21"/>
      <c r="F571" s="21"/>
      <c r="G571" s="8"/>
      <c r="H571" s="8"/>
      <c r="I571" s="8"/>
      <c r="J571" s="21"/>
      <c r="K571" s="21"/>
      <c r="L571" s="21"/>
      <c r="M571" s="19"/>
      <c r="N571" s="21"/>
      <c r="O571" s="19"/>
      <c r="P571" s="21"/>
    </row>
    <row r="572" ht="20" customHeight="1" spans="1:16">
      <c r="A572" s="22"/>
      <c r="B572" s="22"/>
      <c r="C572" s="23"/>
      <c r="D572" s="24"/>
      <c r="E572" s="24"/>
      <c r="F572" s="24"/>
      <c r="G572" s="5"/>
      <c r="H572" s="5"/>
      <c r="I572" s="5"/>
      <c r="J572" s="24"/>
      <c r="K572" s="24"/>
      <c r="L572" s="24"/>
      <c r="M572" s="22"/>
      <c r="N572" s="24"/>
      <c r="O572" s="22"/>
      <c r="P572" s="24"/>
    </row>
    <row r="573" ht="20" customHeight="1" spans="1:16">
      <c r="A573" s="19"/>
      <c r="B573" s="19"/>
      <c r="C573" s="20"/>
      <c r="D573" s="21"/>
      <c r="E573" s="21"/>
      <c r="F573" s="21"/>
      <c r="G573" s="8"/>
      <c r="H573" s="8"/>
      <c r="I573" s="8"/>
      <c r="J573" s="21"/>
      <c r="K573" s="21"/>
      <c r="L573" s="21"/>
      <c r="M573" s="19"/>
      <c r="N573" s="21"/>
      <c r="O573" s="19"/>
      <c r="P573" s="21"/>
    </row>
    <row r="574" ht="20" customHeight="1" spans="1:16">
      <c r="A574" s="22"/>
      <c r="B574" s="22"/>
      <c r="C574" s="23"/>
      <c r="D574" s="24"/>
      <c r="E574" s="24"/>
      <c r="F574" s="24"/>
      <c r="G574" s="5"/>
      <c r="H574" s="5"/>
      <c r="I574" s="5"/>
      <c r="J574" s="24"/>
      <c r="K574" s="24"/>
      <c r="L574" s="24"/>
      <c r="M574" s="22"/>
      <c r="N574" s="24"/>
      <c r="O574" s="22"/>
      <c r="P574" s="24"/>
    </row>
    <row r="575" ht="20" customHeight="1" spans="1:16">
      <c r="A575" s="19"/>
      <c r="B575" s="19"/>
      <c r="C575" s="20"/>
      <c r="D575" s="21"/>
      <c r="E575" s="21"/>
      <c r="F575" s="21"/>
      <c r="G575" s="8"/>
      <c r="H575" s="8"/>
      <c r="I575" s="8"/>
      <c r="J575" s="21"/>
      <c r="K575" s="21"/>
      <c r="L575" s="21"/>
      <c r="M575" s="19"/>
      <c r="N575" s="21"/>
      <c r="O575" s="19"/>
      <c r="P575" s="21"/>
    </row>
    <row r="576" ht="20" customHeight="1" spans="1:16">
      <c r="A576" s="22"/>
      <c r="B576" s="22"/>
      <c r="C576" s="23"/>
      <c r="D576" s="24"/>
      <c r="E576" s="24"/>
      <c r="F576" s="24"/>
      <c r="G576" s="5"/>
      <c r="H576" s="5"/>
      <c r="I576" s="5"/>
      <c r="J576" s="24"/>
      <c r="K576" s="24"/>
      <c r="L576" s="24"/>
      <c r="M576" s="22"/>
      <c r="N576" s="24"/>
      <c r="O576" s="22"/>
      <c r="P576" s="24"/>
    </row>
    <row r="577" ht="20" customHeight="1" spans="1:16">
      <c r="A577" s="19"/>
      <c r="B577" s="19"/>
      <c r="C577" s="20"/>
      <c r="D577" s="21"/>
      <c r="E577" s="21"/>
      <c r="F577" s="21"/>
      <c r="G577" s="8"/>
      <c r="H577" s="8"/>
      <c r="I577" s="8"/>
      <c r="J577" s="21"/>
      <c r="K577" s="21"/>
      <c r="L577" s="21"/>
      <c r="M577" s="19"/>
      <c r="N577" s="21"/>
      <c r="O577" s="19"/>
      <c r="P577" s="21"/>
    </row>
    <row r="578" ht="20" customHeight="1" spans="1:16">
      <c r="A578" s="22"/>
      <c r="B578" s="22"/>
      <c r="C578" s="23"/>
      <c r="D578" s="24"/>
      <c r="E578" s="24"/>
      <c r="F578" s="24"/>
      <c r="G578" s="5"/>
      <c r="H578" s="5"/>
      <c r="I578" s="5"/>
      <c r="J578" s="24"/>
      <c r="K578" s="24"/>
      <c r="L578" s="24"/>
      <c r="M578" s="22"/>
      <c r="N578" s="24"/>
      <c r="O578" s="22"/>
      <c r="P578" s="24"/>
    </row>
    <row r="579" ht="20" customHeight="1" spans="1:16">
      <c r="A579" s="19"/>
      <c r="B579" s="19"/>
      <c r="C579" s="20"/>
      <c r="D579" s="21"/>
      <c r="E579" s="21"/>
      <c r="F579" s="21"/>
      <c r="G579" s="8"/>
      <c r="H579" s="8"/>
      <c r="I579" s="8"/>
      <c r="J579" s="21"/>
      <c r="K579" s="21"/>
      <c r="L579" s="21"/>
      <c r="M579" s="19"/>
      <c r="N579" s="21"/>
      <c r="O579" s="19"/>
      <c r="P579" s="21"/>
    </row>
    <row r="580" ht="20" customHeight="1" spans="1:16">
      <c r="A580" s="22"/>
      <c r="B580" s="22"/>
      <c r="C580" s="23"/>
      <c r="D580" s="24"/>
      <c r="E580" s="24"/>
      <c r="F580" s="24"/>
      <c r="G580" s="5"/>
      <c r="H580" s="5"/>
      <c r="I580" s="5"/>
      <c r="J580" s="24"/>
      <c r="K580" s="24"/>
      <c r="L580" s="24"/>
      <c r="M580" s="22"/>
      <c r="N580" s="24"/>
      <c r="O580" s="22"/>
      <c r="P580" s="24"/>
    </row>
    <row r="581" ht="20" customHeight="1" spans="1:16">
      <c r="A581" s="19"/>
      <c r="B581" s="19"/>
      <c r="C581" s="20"/>
      <c r="D581" s="21"/>
      <c r="E581" s="21"/>
      <c r="F581" s="21"/>
      <c r="G581" s="8"/>
      <c r="H581" s="8"/>
      <c r="I581" s="8"/>
      <c r="J581" s="21"/>
      <c r="K581" s="21"/>
      <c r="L581" s="21"/>
      <c r="M581" s="19"/>
      <c r="N581" s="21"/>
      <c r="O581" s="19"/>
      <c r="P581" s="21"/>
    </row>
    <row r="582" ht="20" customHeight="1" spans="1:16">
      <c r="A582" s="22"/>
      <c r="B582" s="22"/>
      <c r="C582" s="23"/>
      <c r="D582" s="24"/>
      <c r="E582" s="24"/>
      <c r="F582" s="24"/>
      <c r="G582" s="5"/>
      <c r="H582" s="5"/>
      <c r="I582" s="5"/>
      <c r="J582" s="24"/>
      <c r="K582" s="24"/>
      <c r="L582" s="24"/>
      <c r="M582" s="22"/>
      <c r="N582" s="24"/>
      <c r="O582" s="22"/>
      <c r="P582" s="24"/>
    </row>
    <row r="583" ht="20" customHeight="1" spans="1:16">
      <c r="A583" s="19"/>
      <c r="B583" s="19"/>
      <c r="C583" s="20"/>
      <c r="D583" s="21"/>
      <c r="E583" s="21"/>
      <c r="F583" s="21"/>
      <c r="G583" s="8"/>
      <c r="H583" s="8"/>
      <c r="I583" s="8"/>
      <c r="J583" s="21"/>
      <c r="K583" s="21"/>
      <c r="L583" s="21"/>
      <c r="M583" s="19"/>
      <c r="N583" s="21"/>
      <c r="O583" s="19"/>
      <c r="P583" s="21"/>
    </row>
    <row r="584" ht="20" customHeight="1" spans="1:16">
      <c r="A584" s="22"/>
      <c r="B584" s="22"/>
      <c r="C584" s="23"/>
      <c r="D584" s="24"/>
      <c r="E584" s="24"/>
      <c r="F584" s="24"/>
      <c r="G584" s="5"/>
      <c r="H584" s="5"/>
      <c r="I584" s="5"/>
      <c r="J584" s="24"/>
      <c r="K584" s="24"/>
      <c r="L584" s="24"/>
      <c r="M584" s="22"/>
      <c r="N584" s="24"/>
      <c r="O584" s="22"/>
      <c r="P584" s="24"/>
    </row>
    <row r="585" ht="20" customHeight="1" spans="1:16">
      <c r="A585" s="19"/>
      <c r="B585" s="19"/>
      <c r="C585" s="20"/>
      <c r="D585" s="21"/>
      <c r="E585" s="21"/>
      <c r="F585" s="21"/>
      <c r="G585" s="8"/>
      <c r="H585" s="8"/>
      <c r="I585" s="8"/>
      <c r="J585" s="21"/>
      <c r="K585" s="21"/>
      <c r="L585" s="21"/>
      <c r="M585" s="19"/>
      <c r="N585" s="21"/>
      <c r="O585" s="19"/>
      <c r="P585" s="21"/>
    </row>
    <row r="586" ht="20" customHeight="1" spans="1:16">
      <c r="A586" s="22"/>
      <c r="B586" s="22"/>
      <c r="C586" s="23"/>
      <c r="D586" s="24"/>
      <c r="E586" s="24"/>
      <c r="F586" s="24"/>
      <c r="G586" s="5"/>
      <c r="H586" s="5"/>
      <c r="I586" s="5"/>
      <c r="J586" s="24"/>
      <c r="K586" s="24"/>
      <c r="L586" s="24"/>
      <c r="M586" s="22"/>
      <c r="N586" s="24"/>
      <c r="O586" s="22"/>
      <c r="P586" s="24"/>
    </row>
    <row r="587" ht="20" customHeight="1" spans="1:16">
      <c r="A587" s="19"/>
      <c r="B587" s="19"/>
      <c r="C587" s="20"/>
      <c r="D587" s="21"/>
      <c r="E587" s="21"/>
      <c r="F587" s="21"/>
      <c r="G587" s="8"/>
      <c r="H587" s="8"/>
      <c r="I587" s="8"/>
      <c r="J587" s="21"/>
      <c r="K587" s="21"/>
      <c r="L587" s="21"/>
      <c r="M587" s="19"/>
      <c r="N587" s="21"/>
      <c r="O587" s="19"/>
      <c r="P587" s="21"/>
    </row>
    <row r="588" ht="20" customHeight="1" spans="1:16">
      <c r="A588" s="22"/>
      <c r="B588" s="22"/>
      <c r="C588" s="23"/>
      <c r="D588" s="24"/>
      <c r="E588" s="24"/>
      <c r="F588" s="24"/>
      <c r="G588" s="5"/>
      <c r="H588" s="5"/>
      <c r="I588" s="5"/>
      <c r="J588" s="24"/>
      <c r="K588" s="24"/>
      <c r="L588" s="24"/>
      <c r="M588" s="22"/>
      <c r="N588" s="24"/>
      <c r="O588" s="22"/>
      <c r="P588" s="24"/>
    </row>
    <row r="589" ht="20" customHeight="1" spans="1:16">
      <c r="A589" s="19"/>
      <c r="B589" s="19"/>
      <c r="C589" s="20"/>
      <c r="D589" s="21"/>
      <c r="E589" s="21"/>
      <c r="F589" s="21"/>
      <c r="G589" s="8"/>
      <c r="H589" s="8"/>
      <c r="I589" s="8"/>
      <c r="J589" s="21"/>
      <c r="K589" s="21"/>
      <c r="L589" s="21"/>
      <c r="M589" s="19"/>
      <c r="N589" s="21"/>
      <c r="O589" s="19"/>
      <c r="P589" s="21"/>
    </row>
    <row r="590" ht="20" customHeight="1" spans="1:16">
      <c r="A590" s="22"/>
      <c r="B590" s="22"/>
      <c r="C590" s="23"/>
      <c r="D590" s="24"/>
      <c r="E590" s="24"/>
      <c r="F590" s="24"/>
      <c r="G590" s="5"/>
      <c r="H590" s="5"/>
      <c r="I590" s="5"/>
      <c r="J590" s="24"/>
      <c r="K590" s="24"/>
      <c r="L590" s="24"/>
      <c r="M590" s="22"/>
      <c r="N590" s="24"/>
      <c r="O590" s="22"/>
      <c r="P590" s="24"/>
    </row>
    <row r="591" ht="20" customHeight="1" spans="1:16">
      <c r="A591" s="19"/>
      <c r="B591" s="19"/>
      <c r="C591" s="20"/>
      <c r="D591" s="21"/>
      <c r="E591" s="21"/>
      <c r="F591" s="21"/>
      <c r="G591" s="8"/>
      <c r="H591" s="8"/>
      <c r="I591" s="8"/>
      <c r="J591" s="21"/>
      <c r="K591" s="21"/>
      <c r="L591" s="21"/>
      <c r="M591" s="19"/>
      <c r="N591" s="21"/>
      <c r="O591" s="19"/>
      <c r="P591" s="21"/>
    </row>
    <row r="592" ht="20" customHeight="1" spans="1:16">
      <c r="A592" s="22"/>
      <c r="B592" s="22"/>
      <c r="C592" s="23"/>
      <c r="D592" s="24"/>
      <c r="E592" s="24"/>
      <c r="F592" s="24"/>
      <c r="G592" s="5"/>
      <c r="H592" s="5"/>
      <c r="I592" s="5"/>
      <c r="J592" s="24"/>
      <c r="K592" s="24"/>
      <c r="L592" s="24"/>
      <c r="M592" s="22"/>
      <c r="N592" s="24"/>
      <c r="O592" s="22"/>
      <c r="P592" s="24"/>
    </row>
    <row r="593" ht="20" customHeight="1" spans="1:16">
      <c r="A593" s="19"/>
      <c r="B593" s="19"/>
      <c r="C593" s="20"/>
      <c r="D593" s="21"/>
      <c r="E593" s="21"/>
      <c r="F593" s="21"/>
      <c r="G593" s="8"/>
      <c r="H593" s="8"/>
      <c r="I593" s="8"/>
      <c r="J593" s="21"/>
      <c r="K593" s="21"/>
      <c r="L593" s="21"/>
      <c r="M593" s="19"/>
      <c r="N593" s="21"/>
      <c r="O593" s="19"/>
      <c r="P593" s="21"/>
    </row>
    <row r="594" ht="20" customHeight="1" spans="1:16">
      <c r="A594" s="22"/>
      <c r="B594" s="22"/>
      <c r="C594" s="23"/>
      <c r="D594" s="24"/>
      <c r="E594" s="24"/>
      <c r="F594" s="24"/>
      <c r="G594" s="5"/>
      <c r="H594" s="5"/>
      <c r="I594" s="5"/>
      <c r="J594" s="24"/>
      <c r="K594" s="24"/>
      <c r="L594" s="24"/>
      <c r="M594" s="22"/>
      <c r="N594" s="24"/>
      <c r="O594" s="22"/>
      <c r="P594" s="24"/>
    </row>
    <row r="595" ht="20" customHeight="1" spans="1:16">
      <c r="A595" s="19"/>
      <c r="B595" s="19"/>
      <c r="C595" s="20"/>
      <c r="D595" s="21"/>
      <c r="E595" s="21"/>
      <c r="F595" s="21"/>
      <c r="G595" s="8"/>
      <c r="H595" s="8"/>
      <c r="I595" s="8"/>
      <c r="J595" s="21"/>
      <c r="K595" s="21"/>
      <c r="L595" s="21"/>
      <c r="M595" s="19"/>
      <c r="N595" s="21"/>
      <c r="O595" s="19"/>
      <c r="P595" s="21"/>
    </row>
    <row r="596" ht="20" customHeight="1" spans="1:16">
      <c r="A596" s="22"/>
      <c r="B596" s="22"/>
      <c r="C596" s="23"/>
      <c r="D596" s="24"/>
      <c r="E596" s="24"/>
      <c r="F596" s="24"/>
      <c r="G596" s="5"/>
      <c r="H596" s="5"/>
      <c r="I596" s="5"/>
      <c r="J596" s="24"/>
      <c r="K596" s="24"/>
      <c r="L596" s="24"/>
      <c r="M596" s="22"/>
      <c r="N596" s="24"/>
      <c r="O596" s="22"/>
      <c r="P596" s="24"/>
    </row>
    <row r="597" ht="20" customHeight="1" spans="1:16">
      <c r="A597" s="19"/>
      <c r="B597" s="19"/>
      <c r="C597" s="20"/>
      <c r="D597" s="21"/>
      <c r="E597" s="21"/>
      <c r="F597" s="21"/>
      <c r="G597" s="8"/>
      <c r="H597" s="8"/>
      <c r="I597" s="8"/>
      <c r="J597" s="21"/>
      <c r="K597" s="21"/>
      <c r="L597" s="21"/>
      <c r="M597" s="19"/>
      <c r="N597" s="21"/>
      <c r="O597" s="19"/>
      <c r="P597" s="21"/>
    </row>
    <row r="598" ht="20" customHeight="1" spans="1:16">
      <c r="A598" s="22"/>
      <c r="B598" s="22"/>
      <c r="C598" s="23"/>
      <c r="D598" s="24"/>
      <c r="E598" s="24"/>
      <c r="F598" s="24"/>
      <c r="G598" s="5"/>
      <c r="H598" s="5"/>
      <c r="I598" s="5"/>
      <c r="J598" s="24"/>
      <c r="K598" s="24"/>
      <c r="L598" s="24"/>
      <c r="M598" s="22"/>
      <c r="N598" s="24"/>
      <c r="O598" s="22"/>
      <c r="P598" s="24"/>
    </row>
    <row r="599" ht="20" customHeight="1" spans="1:16">
      <c r="A599" s="19"/>
      <c r="B599" s="19"/>
      <c r="C599" s="20"/>
      <c r="D599" s="21"/>
      <c r="E599" s="21"/>
      <c r="F599" s="21"/>
      <c r="G599" s="8"/>
      <c r="H599" s="8"/>
      <c r="I599" s="8"/>
      <c r="J599" s="21"/>
      <c r="K599" s="21"/>
      <c r="L599" s="21"/>
      <c r="M599" s="19"/>
      <c r="N599" s="21"/>
      <c r="O599" s="19"/>
      <c r="P599" s="21"/>
    </row>
    <row r="600" ht="20" customHeight="1" spans="1:16">
      <c r="A600" s="22"/>
      <c r="B600" s="22"/>
      <c r="C600" s="23"/>
      <c r="D600" s="24"/>
      <c r="E600" s="24"/>
      <c r="F600" s="24"/>
      <c r="G600" s="5"/>
      <c r="H600" s="5"/>
      <c r="I600" s="5"/>
      <c r="J600" s="24"/>
      <c r="K600" s="24"/>
      <c r="L600" s="24"/>
      <c r="M600" s="22"/>
      <c r="N600" s="24"/>
      <c r="O600" s="22"/>
      <c r="P600" s="24"/>
    </row>
    <row r="601" ht="20" customHeight="1" spans="1:16">
      <c r="A601" s="19"/>
      <c r="B601" s="19"/>
      <c r="C601" s="20"/>
      <c r="D601" s="21"/>
      <c r="E601" s="21"/>
      <c r="F601" s="21"/>
      <c r="G601" s="8"/>
      <c r="H601" s="8"/>
      <c r="I601" s="8"/>
      <c r="J601" s="21"/>
      <c r="K601" s="21"/>
      <c r="L601" s="21"/>
      <c r="M601" s="19"/>
      <c r="N601" s="21"/>
      <c r="O601" s="19"/>
      <c r="P601" s="21"/>
    </row>
    <row r="602" ht="20" customHeight="1" spans="1:16">
      <c r="A602" s="22"/>
      <c r="B602" s="22"/>
      <c r="C602" s="23"/>
      <c r="D602" s="24"/>
      <c r="E602" s="24"/>
      <c r="F602" s="24"/>
      <c r="G602" s="5"/>
      <c r="H602" s="5"/>
      <c r="I602" s="5"/>
      <c r="J602" s="24"/>
      <c r="K602" s="24"/>
      <c r="L602" s="24"/>
      <c r="M602" s="22"/>
      <c r="N602" s="24"/>
      <c r="O602" s="22"/>
      <c r="P602" s="24"/>
    </row>
    <row r="603" ht="20" customHeight="1" spans="1:16">
      <c r="A603" s="19"/>
      <c r="B603" s="19"/>
      <c r="C603" s="20"/>
      <c r="D603" s="21"/>
      <c r="E603" s="21"/>
      <c r="F603" s="21"/>
      <c r="G603" s="8"/>
      <c r="H603" s="8"/>
      <c r="I603" s="8"/>
      <c r="J603" s="21"/>
      <c r="K603" s="21"/>
      <c r="L603" s="21"/>
      <c r="M603" s="19"/>
      <c r="N603" s="21"/>
      <c r="O603" s="19"/>
      <c r="P603" s="21"/>
    </row>
    <row r="604" ht="20" customHeight="1" spans="1:16">
      <c r="A604" s="22"/>
      <c r="B604" s="22"/>
      <c r="C604" s="23"/>
      <c r="D604" s="24"/>
      <c r="E604" s="24"/>
      <c r="F604" s="24"/>
      <c r="G604" s="5"/>
      <c r="H604" s="5"/>
      <c r="I604" s="5"/>
      <c r="J604" s="24"/>
      <c r="K604" s="24"/>
      <c r="L604" s="24"/>
      <c r="M604" s="22"/>
      <c r="N604" s="24"/>
      <c r="O604" s="22"/>
      <c r="P604" s="24"/>
    </row>
    <row r="605" ht="20" customHeight="1" spans="1:16">
      <c r="A605" s="19"/>
      <c r="B605" s="19"/>
      <c r="C605" s="20"/>
      <c r="D605" s="21"/>
      <c r="E605" s="21"/>
      <c r="F605" s="21"/>
      <c r="G605" s="8"/>
      <c r="H605" s="8"/>
      <c r="I605" s="8"/>
      <c r="J605" s="21"/>
      <c r="K605" s="21"/>
      <c r="L605" s="21"/>
      <c r="M605" s="19"/>
      <c r="N605" s="21"/>
      <c r="O605" s="19"/>
      <c r="P605" s="21"/>
    </row>
    <row r="606" ht="20" customHeight="1" spans="1:16">
      <c r="A606" s="22"/>
      <c r="B606" s="22"/>
      <c r="C606" s="23"/>
      <c r="D606" s="24"/>
      <c r="E606" s="24"/>
      <c r="F606" s="24"/>
      <c r="G606" s="5"/>
      <c r="H606" s="5"/>
      <c r="I606" s="5"/>
      <c r="J606" s="24"/>
      <c r="K606" s="24"/>
      <c r="L606" s="24"/>
      <c r="M606" s="22"/>
      <c r="N606" s="24"/>
      <c r="O606" s="22"/>
      <c r="P606" s="24"/>
    </row>
    <row r="607" ht="20" customHeight="1" spans="1:16">
      <c r="A607" s="19"/>
      <c r="B607" s="19"/>
      <c r="C607" s="20"/>
      <c r="D607" s="21"/>
      <c r="E607" s="21"/>
      <c r="F607" s="21"/>
      <c r="G607" s="8"/>
      <c r="H607" s="8"/>
      <c r="I607" s="8"/>
      <c r="J607" s="21"/>
      <c r="K607" s="21"/>
      <c r="L607" s="21"/>
      <c r="M607" s="19"/>
      <c r="N607" s="21"/>
      <c r="O607" s="19"/>
      <c r="P607" s="21"/>
    </row>
    <row r="608" ht="20" customHeight="1" spans="1:16">
      <c r="A608" s="22"/>
      <c r="B608" s="22"/>
      <c r="C608" s="23"/>
      <c r="D608" s="24"/>
      <c r="E608" s="24"/>
      <c r="F608" s="24"/>
      <c r="G608" s="5"/>
      <c r="H608" s="5"/>
      <c r="I608" s="5"/>
      <c r="J608" s="24"/>
      <c r="K608" s="24"/>
      <c r="L608" s="24"/>
      <c r="M608" s="22"/>
      <c r="N608" s="24"/>
      <c r="O608" s="22"/>
      <c r="P608" s="24"/>
    </row>
    <row r="609" ht="20" customHeight="1" spans="1:16">
      <c r="A609" s="19"/>
      <c r="B609" s="19"/>
      <c r="C609" s="20"/>
      <c r="D609" s="21"/>
      <c r="E609" s="21"/>
      <c r="F609" s="21"/>
      <c r="G609" s="8"/>
      <c r="H609" s="8"/>
      <c r="I609" s="8"/>
      <c r="J609" s="21"/>
      <c r="K609" s="21"/>
      <c r="L609" s="21"/>
      <c r="M609" s="19"/>
      <c r="N609" s="21"/>
      <c r="O609" s="19"/>
      <c r="P609" s="21"/>
    </row>
    <row r="610" ht="20" customHeight="1" spans="1:16">
      <c r="A610" s="22"/>
      <c r="B610" s="22"/>
      <c r="C610" s="23"/>
      <c r="D610" s="24"/>
      <c r="E610" s="24"/>
      <c r="F610" s="24"/>
      <c r="G610" s="5"/>
      <c r="H610" s="5"/>
      <c r="I610" s="5"/>
      <c r="J610" s="24"/>
      <c r="K610" s="24"/>
      <c r="L610" s="24"/>
      <c r="M610" s="22"/>
      <c r="N610" s="24"/>
      <c r="O610" s="22"/>
      <c r="P610" s="24"/>
    </row>
    <row r="611" ht="20" customHeight="1" spans="1:16">
      <c r="A611" s="19"/>
      <c r="B611" s="19"/>
      <c r="C611" s="20"/>
      <c r="D611" s="21"/>
      <c r="E611" s="21"/>
      <c r="F611" s="21"/>
      <c r="G611" s="8"/>
      <c r="H611" s="8"/>
      <c r="I611" s="8"/>
      <c r="J611" s="21"/>
      <c r="K611" s="21"/>
      <c r="L611" s="21"/>
      <c r="M611" s="19"/>
      <c r="N611" s="21"/>
      <c r="O611" s="19"/>
      <c r="P611" s="21"/>
    </row>
    <row r="612" ht="20" customHeight="1" spans="1:16">
      <c r="A612" s="22"/>
      <c r="B612" s="22"/>
      <c r="C612" s="23"/>
      <c r="D612" s="24"/>
      <c r="E612" s="24"/>
      <c r="F612" s="24"/>
      <c r="G612" s="5"/>
      <c r="H612" s="5"/>
      <c r="I612" s="5"/>
      <c r="J612" s="24"/>
      <c r="K612" s="24"/>
      <c r="L612" s="24"/>
      <c r="M612" s="22"/>
      <c r="N612" s="24"/>
      <c r="O612" s="22"/>
      <c r="P612" s="24"/>
    </row>
    <row r="613" ht="20" customHeight="1" spans="1:16">
      <c r="A613" s="19"/>
      <c r="B613" s="19"/>
      <c r="C613" s="20"/>
      <c r="D613" s="21"/>
      <c r="E613" s="21"/>
      <c r="F613" s="21"/>
      <c r="G613" s="8"/>
      <c r="H613" s="8"/>
      <c r="I613" s="8"/>
      <c r="J613" s="21"/>
      <c r="K613" s="21"/>
      <c r="L613" s="21"/>
      <c r="M613" s="19"/>
      <c r="N613" s="21"/>
      <c r="O613" s="19"/>
      <c r="P613" s="21"/>
    </row>
    <row r="614" ht="20" customHeight="1" spans="1:16">
      <c r="A614" s="22"/>
      <c r="B614" s="22"/>
      <c r="C614" s="23"/>
      <c r="D614" s="24"/>
      <c r="E614" s="24"/>
      <c r="F614" s="24"/>
      <c r="G614" s="5"/>
      <c r="H614" s="5"/>
      <c r="I614" s="5"/>
      <c r="J614" s="24"/>
      <c r="K614" s="24"/>
      <c r="L614" s="24"/>
      <c r="M614" s="22"/>
      <c r="N614" s="24"/>
      <c r="O614" s="22"/>
      <c r="P614" s="24"/>
    </row>
    <row r="615" ht="20" customHeight="1" spans="1:16">
      <c r="A615" s="19"/>
      <c r="B615" s="19"/>
      <c r="C615" s="20"/>
      <c r="D615" s="21"/>
      <c r="E615" s="21"/>
      <c r="F615" s="21"/>
      <c r="G615" s="8"/>
      <c r="H615" s="8"/>
      <c r="I615" s="8"/>
      <c r="J615" s="21"/>
      <c r="K615" s="21"/>
      <c r="L615" s="21"/>
      <c r="M615" s="19"/>
      <c r="N615" s="21"/>
      <c r="O615" s="19"/>
      <c r="P615" s="21"/>
    </row>
    <row r="616" ht="20" customHeight="1" spans="1:16">
      <c r="A616" s="22"/>
      <c r="B616" s="22"/>
      <c r="C616" s="23"/>
      <c r="D616" s="24"/>
      <c r="E616" s="24"/>
      <c r="F616" s="24"/>
      <c r="G616" s="5"/>
      <c r="H616" s="5"/>
      <c r="I616" s="5"/>
      <c r="J616" s="24"/>
      <c r="K616" s="24"/>
      <c r="L616" s="24"/>
      <c r="M616" s="22"/>
      <c r="N616" s="24"/>
      <c r="O616" s="22"/>
      <c r="P616" s="24"/>
    </row>
    <row r="617" ht="20" customHeight="1" spans="1:16">
      <c r="A617" s="19"/>
      <c r="B617" s="19"/>
      <c r="C617" s="20"/>
      <c r="D617" s="21"/>
      <c r="E617" s="21"/>
      <c r="F617" s="21"/>
      <c r="G617" s="8"/>
      <c r="H617" s="8"/>
      <c r="I617" s="8"/>
      <c r="J617" s="21"/>
      <c r="K617" s="21"/>
      <c r="L617" s="21"/>
      <c r="M617" s="19"/>
      <c r="N617" s="21"/>
      <c r="O617" s="19"/>
      <c r="P617" s="21"/>
    </row>
    <row r="618" ht="20" customHeight="1" spans="1:16">
      <c r="A618" s="22"/>
      <c r="B618" s="22"/>
      <c r="C618" s="23"/>
      <c r="D618" s="24"/>
      <c r="E618" s="24"/>
      <c r="F618" s="24"/>
      <c r="G618" s="5"/>
      <c r="H618" s="5"/>
      <c r="I618" s="5"/>
      <c r="J618" s="24"/>
      <c r="K618" s="24"/>
      <c r="L618" s="24"/>
      <c r="M618" s="22"/>
      <c r="N618" s="24"/>
      <c r="O618" s="22"/>
      <c r="P618" s="24"/>
    </row>
    <row r="619" ht="20" customHeight="1" spans="1:16">
      <c r="A619" s="19"/>
      <c r="B619" s="19"/>
      <c r="C619" s="20"/>
      <c r="D619" s="21"/>
      <c r="E619" s="21"/>
      <c r="F619" s="21"/>
      <c r="G619" s="8"/>
      <c r="H619" s="8"/>
      <c r="I619" s="8"/>
      <c r="J619" s="21"/>
      <c r="K619" s="21"/>
      <c r="L619" s="21"/>
      <c r="M619" s="19"/>
      <c r="N619" s="21"/>
      <c r="O619" s="19"/>
      <c r="P619" s="21"/>
    </row>
    <row r="620" ht="20" customHeight="1" spans="1:16">
      <c r="A620" s="22"/>
      <c r="B620" s="22"/>
      <c r="C620" s="23"/>
      <c r="D620" s="24"/>
      <c r="E620" s="24"/>
      <c r="F620" s="24"/>
      <c r="G620" s="5"/>
      <c r="H620" s="5"/>
      <c r="I620" s="5"/>
      <c r="J620" s="24"/>
      <c r="K620" s="24"/>
      <c r="L620" s="24"/>
      <c r="M620" s="22"/>
      <c r="N620" s="24"/>
      <c r="O620" s="22"/>
      <c r="P620" s="24"/>
    </row>
    <row r="621" ht="20" customHeight="1" spans="1:16">
      <c r="A621" s="19"/>
      <c r="B621" s="19"/>
      <c r="C621" s="20"/>
      <c r="D621" s="21"/>
      <c r="E621" s="21"/>
      <c r="F621" s="21"/>
      <c r="G621" s="8"/>
      <c r="H621" s="8"/>
      <c r="I621" s="8"/>
      <c r="J621" s="21"/>
      <c r="K621" s="21"/>
      <c r="L621" s="21"/>
      <c r="M621" s="19"/>
      <c r="N621" s="21"/>
      <c r="O621" s="19"/>
      <c r="P621" s="21"/>
    </row>
    <row r="622" ht="20" customHeight="1" spans="1:16">
      <c r="A622" s="22"/>
      <c r="B622" s="22"/>
      <c r="C622" s="23"/>
      <c r="D622" s="24"/>
      <c r="E622" s="24"/>
      <c r="F622" s="24"/>
      <c r="G622" s="5"/>
      <c r="H622" s="5"/>
      <c r="I622" s="5"/>
      <c r="J622" s="24"/>
      <c r="K622" s="24"/>
      <c r="L622" s="24"/>
      <c r="M622" s="22"/>
      <c r="N622" s="24"/>
      <c r="O622" s="22"/>
      <c r="P622" s="24"/>
    </row>
    <row r="623" ht="20" customHeight="1" spans="1:16">
      <c r="A623" s="19"/>
      <c r="B623" s="19"/>
      <c r="C623" s="20"/>
      <c r="D623" s="21"/>
      <c r="E623" s="21"/>
      <c r="F623" s="21"/>
      <c r="G623" s="8"/>
      <c r="H623" s="8"/>
      <c r="I623" s="8"/>
      <c r="J623" s="21"/>
      <c r="K623" s="21"/>
      <c r="L623" s="21"/>
      <c r="M623" s="19"/>
      <c r="N623" s="21"/>
      <c r="O623" s="19"/>
      <c r="P623" s="21"/>
    </row>
    <row r="624" ht="20" customHeight="1" spans="1:16">
      <c r="A624" s="22"/>
      <c r="B624" s="22"/>
      <c r="C624" s="23"/>
      <c r="D624" s="24"/>
      <c r="E624" s="24"/>
      <c r="F624" s="24"/>
      <c r="G624" s="5"/>
      <c r="H624" s="5"/>
      <c r="I624" s="5"/>
      <c r="J624" s="24"/>
      <c r="K624" s="24"/>
      <c r="L624" s="24"/>
      <c r="M624" s="22"/>
      <c r="N624" s="24"/>
      <c r="O624" s="22"/>
      <c r="P624" s="24"/>
    </row>
    <row r="625" ht="20" customHeight="1" spans="1:16">
      <c r="A625" s="19"/>
      <c r="B625" s="19"/>
      <c r="C625" s="20"/>
      <c r="D625" s="21"/>
      <c r="E625" s="21"/>
      <c r="F625" s="21"/>
      <c r="G625" s="8"/>
      <c r="H625" s="8"/>
      <c r="I625" s="8"/>
      <c r="J625" s="21"/>
      <c r="K625" s="21"/>
      <c r="L625" s="21"/>
      <c r="M625" s="19"/>
      <c r="N625" s="21"/>
      <c r="O625" s="19"/>
      <c r="P625" s="21"/>
    </row>
    <row r="626" ht="20" customHeight="1" spans="1:16">
      <c r="A626" s="22"/>
      <c r="B626" s="22"/>
      <c r="C626" s="23"/>
      <c r="D626" s="24"/>
      <c r="E626" s="24"/>
      <c r="F626" s="24"/>
      <c r="G626" s="5"/>
      <c r="H626" s="5"/>
      <c r="I626" s="5"/>
      <c r="J626" s="24"/>
      <c r="K626" s="24"/>
      <c r="L626" s="24"/>
      <c r="M626" s="22"/>
      <c r="N626" s="24"/>
      <c r="O626" s="22"/>
      <c r="P626" s="24"/>
    </row>
    <row r="627" ht="20" customHeight="1" spans="1:16">
      <c r="A627" s="19"/>
      <c r="B627" s="19"/>
      <c r="C627" s="20"/>
      <c r="D627" s="21"/>
      <c r="E627" s="21"/>
      <c r="F627" s="21"/>
      <c r="G627" s="8"/>
      <c r="H627" s="8"/>
      <c r="I627" s="8"/>
      <c r="J627" s="21"/>
      <c r="K627" s="21"/>
      <c r="L627" s="21"/>
      <c r="M627" s="19"/>
      <c r="N627" s="21"/>
      <c r="O627" s="19"/>
      <c r="P627" s="21"/>
    </row>
    <row r="628" ht="20" customHeight="1" spans="1:16">
      <c r="A628" s="22"/>
      <c r="B628" s="22"/>
      <c r="C628" s="23"/>
      <c r="D628" s="24"/>
      <c r="E628" s="24"/>
      <c r="F628" s="24"/>
      <c r="G628" s="5"/>
      <c r="H628" s="5"/>
      <c r="I628" s="5"/>
      <c r="J628" s="24"/>
      <c r="K628" s="24"/>
      <c r="L628" s="24"/>
      <c r="M628" s="22"/>
      <c r="N628" s="24"/>
      <c r="O628" s="22"/>
      <c r="P628" s="24"/>
    </row>
    <row r="629" ht="20" customHeight="1" spans="1:16">
      <c r="A629" s="19"/>
      <c r="B629" s="19"/>
      <c r="C629" s="20"/>
      <c r="D629" s="21"/>
      <c r="E629" s="21"/>
      <c r="F629" s="21"/>
      <c r="G629" s="8"/>
      <c r="H629" s="8"/>
      <c r="I629" s="8"/>
      <c r="J629" s="21"/>
      <c r="K629" s="21"/>
      <c r="L629" s="21"/>
      <c r="M629" s="19"/>
      <c r="N629" s="21"/>
      <c r="O629" s="19"/>
      <c r="P629" s="21"/>
    </row>
    <row r="630" ht="20" customHeight="1" spans="1:16">
      <c r="A630" s="22"/>
      <c r="B630" s="22"/>
      <c r="C630" s="23"/>
      <c r="D630" s="24"/>
      <c r="E630" s="24"/>
      <c r="F630" s="24"/>
      <c r="G630" s="5"/>
      <c r="H630" s="5"/>
      <c r="I630" s="5"/>
      <c r="J630" s="24"/>
      <c r="K630" s="24"/>
      <c r="L630" s="24"/>
      <c r="M630" s="22"/>
      <c r="N630" s="24"/>
      <c r="O630" s="22"/>
      <c r="P630" s="24"/>
    </row>
    <row r="631" ht="20" customHeight="1" spans="1:16">
      <c r="A631" s="19"/>
      <c r="B631" s="19"/>
      <c r="C631" s="20"/>
      <c r="D631" s="21"/>
      <c r="E631" s="21"/>
      <c r="F631" s="21"/>
      <c r="G631" s="8"/>
      <c r="H631" s="8"/>
      <c r="I631" s="8"/>
      <c r="J631" s="21"/>
      <c r="K631" s="21"/>
      <c r="L631" s="21"/>
      <c r="M631" s="19"/>
      <c r="N631" s="21"/>
      <c r="O631" s="19"/>
      <c r="P631" s="21"/>
    </row>
    <row r="632" ht="20" customHeight="1" spans="1:16">
      <c r="A632" s="22"/>
      <c r="B632" s="22"/>
      <c r="C632" s="23"/>
      <c r="D632" s="24"/>
      <c r="E632" s="24"/>
      <c r="F632" s="24"/>
      <c r="G632" s="5"/>
      <c r="H632" s="5"/>
      <c r="I632" s="5"/>
      <c r="J632" s="24"/>
      <c r="K632" s="24"/>
      <c r="L632" s="24"/>
      <c r="M632" s="22"/>
      <c r="N632" s="24"/>
      <c r="O632" s="22"/>
      <c r="P632" s="24"/>
    </row>
    <row r="633" ht="20" customHeight="1" spans="1:16">
      <c r="A633" s="19"/>
      <c r="B633" s="19"/>
      <c r="C633" s="20"/>
      <c r="D633" s="21"/>
      <c r="E633" s="21"/>
      <c r="F633" s="21"/>
      <c r="G633" s="8"/>
      <c r="H633" s="8"/>
      <c r="I633" s="8"/>
      <c r="J633" s="21"/>
      <c r="K633" s="21"/>
      <c r="L633" s="21"/>
      <c r="M633" s="19"/>
      <c r="N633" s="21"/>
      <c r="O633" s="19"/>
      <c r="P633" s="21"/>
    </row>
    <row r="634" ht="20" customHeight="1" spans="1:16">
      <c r="A634" s="22"/>
      <c r="B634" s="22"/>
      <c r="C634" s="23"/>
      <c r="D634" s="24"/>
      <c r="E634" s="24"/>
      <c r="F634" s="24"/>
      <c r="G634" s="5"/>
      <c r="H634" s="5"/>
      <c r="I634" s="5"/>
      <c r="J634" s="24"/>
      <c r="K634" s="24"/>
      <c r="L634" s="24"/>
      <c r="M634" s="22"/>
      <c r="N634" s="24"/>
      <c r="O634" s="22"/>
      <c r="P634" s="24"/>
    </row>
    <row r="635" ht="20" customHeight="1" spans="1:16">
      <c r="A635" s="19"/>
      <c r="B635" s="19"/>
      <c r="C635" s="20"/>
      <c r="D635" s="21"/>
      <c r="E635" s="21"/>
      <c r="F635" s="21"/>
      <c r="G635" s="8"/>
      <c r="H635" s="8"/>
      <c r="I635" s="8"/>
      <c r="J635" s="21"/>
      <c r="K635" s="21"/>
      <c r="L635" s="21"/>
      <c r="M635" s="19"/>
      <c r="N635" s="21"/>
      <c r="O635" s="19"/>
      <c r="P635" s="21"/>
    </row>
    <row r="636" ht="20" customHeight="1" spans="1:16">
      <c r="A636" s="22"/>
      <c r="B636" s="22"/>
      <c r="C636" s="23"/>
      <c r="D636" s="24"/>
      <c r="E636" s="24"/>
      <c r="F636" s="24"/>
      <c r="G636" s="5"/>
      <c r="H636" s="5"/>
      <c r="I636" s="5"/>
      <c r="J636" s="24"/>
      <c r="K636" s="24"/>
      <c r="L636" s="24"/>
      <c r="M636" s="22"/>
      <c r="N636" s="24"/>
      <c r="O636" s="22"/>
      <c r="P636" s="24"/>
    </row>
    <row r="637" ht="20" customHeight="1" spans="1:16">
      <c r="A637" s="19"/>
      <c r="B637" s="19"/>
      <c r="C637" s="20"/>
      <c r="D637" s="21"/>
      <c r="E637" s="21"/>
      <c r="F637" s="21"/>
      <c r="G637" s="8"/>
      <c r="H637" s="8"/>
      <c r="I637" s="8"/>
      <c r="J637" s="21"/>
      <c r="K637" s="21"/>
      <c r="L637" s="21"/>
      <c r="M637" s="19"/>
      <c r="N637" s="21"/>
      <c r="O637" s="19"/>
      <c r="P637" s="21"/>
    </row>
    <row r="638" ht="20" customHeight="1" spans="1:16">
      <c r="A638" s="22"/>
      <c r="B638" s="22"/>
      <c r="C638" s="23"/>
      <c r="D638" s="24"/>
      <c r="E638" s="24"/>
      <c r="F638" s="24"/>
      <c r="G638" s="5"/>
      <c r="H638" s="5"/>
      <c r="I638" s="5"/>
      <c r="J638" s="24"/>
      <c r="K638" s="24"/>
      <c r="L638" s="24"/>
      <c r="M638" s="22"/>
      <c r="N638" s="24"/>
      <c r="O638" s="22"/>
      <c r="P638" s="24"/>
    </row>
    <row r="639" ht="20" customHeight="1" spans="1:16">
      <c r="A639" s="19"/>
      <c r="B639" s="19"/>
      <c r="C639" s="20"/>
      <c r="D639" s="21"/>
      <c r="E639" s="21"/>
      <c r="F639" s="21"/>
      <c r="G639" s="8"/>
      <c r="H639" s="8"/>
      <c r="I639" s="8"/>
      <c r="J639" s="21"/>
      <c r="K639" s="21"/>
      <c r="L639" s="21"/>
      <c r="M639" s="19"/>
      <c r="N639" s="21"/>
      <c r="O639" s="19"/>
      <c r="P639" s="21"/>
    </row>
    <row r="640" ht="20" customHeight="1" spans="1:16">
      <c r="A640" s="22"/>
      <c r="B640" s="22"/>
      <c r="C640" s="23"/>
      <c r="D640" s="24"/>
      <c r="E640" s="24"/>
      <c r="F640" s="24"/>
      <c r="G640" s="5"/>
      <c r="H640" s="5"/>
      <c r="I640" s="5"/>
      <c r="J640" s="24"/>
      <c r="K640" s="24"/>
      <c r="L640" s="24"/>
      <c r="M640" s="22"/>
      <c r="N640" s="24"/>
      <c r="O640" s="22"/>
      <c r="P640" s="24"/>
    </row>
    <row r="641" ht="20" customHeight="1" spans="1:16">
      <c r="A641" s="19"/>
      <c r="B641" s="19"/>
      <c r="C641" s="20"/>
      <c r="D641" s="21"/>
      <c r="E641" s="21"/>
      <c r="F641" s="21"/>
      <c r="G641" s="8"/>
      <c r="H641" s="8"/>
      <c r="I641" s="8"/>
      <c r="J641" s="21"/>
      <c r="K641" s="21"/>
      <c r="L641" s="21"/>
      <c r="M641" s="19"/>
      <c r="N641" s="21"/>
      <c r="O641" s="19"/>
      <c r="P641" s="21"/>
    </row>
    <row r="642" ht="20" customHeight="1" spans="1:16">
      <c r="A642" s="22"/>
      <c r="B642" s="22"/>
      <c r="C642" s="23"/>
      <c r="D642" s="24"/>
      <c r="E642" s="24"/>
      <c r="F642" s="24"/>
      <c r="G642" s="5"/>
      <c r="H642" s="5"/>
      <c r="I642" s="5"/>
      <c r="J642" s="24"/>
      <c r="K642" s="24"/>
      <c r="L642" s="24"/>
      <c r="M642" s="22"/>
      <c r="N642" s="24"/>
      <c r="O642" s="22"/>
      <c r="P642" s="24"/>
    </row>
    <row r="643" ht="20" customHeight="1" spans="1:16">
      <c r="A643" s="19"/>
      <c r="B643" s="19"/>
      <c r="C643" s="20"/>
      <c r="D643" s="21"/>
      <c r="E643" s="21"/>
      <c r="F643" s="21"/>
      <c r="G643" s="8"/>
      <c r="H643" s="8"/>
      <c r="I643" s="8"/>
      <c r="J643" s="21"/>
      <c r="K643" s="21"/>
      <c r="L643" s="21"/>
      <c r="M643" s="19"/>
      <c r="N643" s="21"/>
      <c r="O643" s="19"/>
      <c r="P643" s="21"/>
    </row>
    <row r="644" ht="20" customHeight="1" spans="1:16">
      <c r="A644" s="22"/>
      <c r="B644" s="22"/>
      <c r="C644" s="23"/>
      <c r="D644" s="24"/>
      <c r="E644" s="24"/>
      <c r="F644" s="24"/>
      <c r="G644" s="5"/>
      <c r="H644" s="5"/>
      <c r="I644" s="5"/>
      <c r="J644" s="24"/>
      <c r="K644" s="24"/>
      <c r="L644" s="24"/>
      <c r="M644" s="22"/>
      <c r="N644" s="24"/>
      <c r="O644" s="22"/>
      <c r="P644" s="24"/>
    </row>
    <row r="645" ht="20" customHeight="1" spans="1:16">
      <c r="A645" s="19"/>
      <c r="B645" s="19"/>
      <c r="C645" s="20"/>
      <c r="D645" s="21"/>
      <c r="E645" s="21"/>
      <c r="F645" s="21"/>
      <c r="G645" s="8"/>
      <c r="H645" s="8"/>
      <c r="I645" s="8"/>
      <c r="J645" s="21"/>
      <c r="K645" s="21"/>
      <c r="L645" s="21"/>
      <c r="M645" s="19"/>
      <c r="N645" s="21"/>
      <c r="O645" s="19"/>
      <c r="P645" s="21"/>
    </row>
    <row r="646" ht="20" customHeight="1" spans="1:16">
      <c r="A646" s="22"/>
      <c r="B646" s="22"/>
      <c r="C646" s="23"/>
      <c r="D646" s="24"/>
      <c r="E646" s="24"/>
      <c r="F646" s="24"/>
      <c r="G646" s="5"/>
      <c r="H646" s="5"/>
      <c r="I646" s="5"/>
      <c r="J646" s="24"/>
      <c r="K646" s="24"/>
      <c r="L646" s="24"/>
      <c r="M646" s="22"/>
      <c r="N646" s="24"/>
      <c r="O646" s="22"/>
      <c r="P646" s="24"/>
    </row>
    <row r="647" ht="20" customHeight="1" spans="1:16">
      <c r="A647" s="19"/>
      <c r="B647" s="19"/>
      <c r="C647" s="20"/>
      <c r="D647" s="21"/>
      <c r="E647" s="21"/>
      <c r="F647" s="21"/>
      <c r="G647" s="8"/>
      <c r="H647" s="8"/>
      <c r="I647" s="8"/>
      <c r="J647" s="21"/>
      <c r="K647" s="21"/>
      <c r="L647" s="21"/>
      <c r="M647" s="19"/>
      <c r="N647" s="21"/>
      <c r="O647" s="19"/>
      <c r="P647" s="21"/>
    </row>
    <row r="648" ht="20" customHeight="1" spans="1:16">
      <c r="A648" s="22"/>
      <c r="B648" s="22"/>
      <c r="C648" s="23"/>
      <c r="D648" s="24"/>
      <c r="E648" s="24"/>
      <c r="F648" s="24"/>
      <c r="G648" s="5"/>
      <c r="H648" s="5"/>
      <c r="I648" s="5"/>
      <c r="J648" s="24"/>
      <c r="K648" s="24"/>
      <c r="L648" s="24"/>
      <c r="M648" s="22"/>
      <c r="N648" s="24"/>
      <c r="O648" s="22"/>
      <c r="P648" s="24"/>
    </row>
    <row r="649" ht="20" customHeight="1" spans="1:16">
      <c r="A649" s="19"/>
      <c r="B649" s="19"/>
      <c r="C649" s="20"/>
      <c r="D649" s="21"/>
      <c r="E649" s="21"/>
      <c r="F649" s="21"/>
      <c r="G649" s="8"/>
      <c r="H649" s="8"/>
      <c r="I649" s="8"/>
      <c r="J649" s="21"/>
      <c r="K649" s="21"/>
      <c r="L649" s="21"/>
      <c r="M649" s="19"/>
      <c r="N649" s="21"/>
      <c r="O649" s="19"/>
      <c r="P649" s="21"/>
    </row>
    <row r="650" ht="20" customHeight="1" spans="1:16">
      <c r="A650" s="22"/>
      <c r="B650" s="22"/>
      <c r="C650" s="23"/>
      <c r="D650" s="24"/>
      <c r="E650" s="24"/>
      <c r="F650" s="24"/>
      <c r="G650" s="5"/>
      <c r="H650" s="5"/>
      <c r="I650" s="5"/>
      <c r="J650" s="24"/>
      <c r="K650" s="24"/>
      <c r="L650" s="24"/>
      <c r="M650" s="22"/>
      <c r="N650" s="24"/>
      <c r="O650" s="22"/>
      <c r="P650" s="24"/>
    </row>
    <row r="651" ht="20" customHeight="1" spans="1:16">
      <c r="A651" s="19"/>
      <c r="B651" s="19"/>
      <c r="C651" s="20"/>
      <c r="D651" s="21"/>
      <c r="E651" s="21"/>
      <c r="F651" s="21"/>
      <c r="G651" s="8"/>
      <c r="H651" s="8"/>
      <c r="I651" s="8"/>
      <c r="J651" s="21"/>
      <c r="K651" s="21"/>
      <c r="L651" s="21"/>
      <c r="M651" s="19"/>
      <c r="N651" s="21"/>
      <c r="O651" s="19"/>
      <c r="P651" s="21"/>
    </row>
    <row r="652" ht="20" customHeight="1" spans="1:16">
      <c r="A652" s="22"/>
      <c r="B652" s="22"/>
      <c r="C652" s="23"/>
      <c r="D652" s="24"/>
      <c r="E652" s="24"/>
      <c r="F652" s="24"/>
      <c r="G652" s="5"/>
      <c r="H652" s="5"/>
      <c r="I652" s="5"/>
      <c r="J652" s="24"/>
      <c r="K652" s="24"/>
      <c r="L652" s="24"/>
      <c r="M652" s="22"/>
      <c r="N652" s="24"/>
      <c r="O652" s="22"/>
      <c r="P652" s="24"/>
    </row>
    <row r="653" ht="20" customHeight="1" spans="1:16">
      <c r="A653" s="19"/>
      <c r="B653" s="19"/>
      <c r="C653" s="20"/>
      <c r="D653" s="21"/>
      <c r="E653" s="21"/>
      <c r="F653" s="21"/>
      <c r="G653" s="8"/>
      <c r="H653" s="8"/>
      <c r="I653" s="8"/>
      <c r="J653" s="21"/>
      <c r="K653" s="21"/>
      <c r="L653" s="21"/>
      <c r="M653" s="19"/>
      <c r="N653" s="21"/>
      <c r="O653" s="19"/>
      <c r="P653" s="21"/>
    </row>
    <row r="654" ht="20" customHeight="1" spans="1:16">
      <c r="A654" s="22"/>
      <c r="B654" s="22"/>
      <c r="C654" s="23"/>
      <c r="D654" s="24"/>
      <c r="E654" s="24"/>
      <c r="F654" s="24"/>
      <c r="G654" s="5"/>
      <c r="H654" s="5"/>
      <c r="I654" s="5"/>
      <c r="J654" s="24"/>
      <c r="K654" s="24"/>
      <c r="L654" s="24"/>
      <c r="M654" s="22"/>
      <c r="N654" s="24"/>
      <c r="O654" s="22"/>
      <c r="P654" s="24"/>
    </row>
    <row r="655" ht="20" customHeight="1" spans="1:16">
      <c r="A655" s="19"/>
      <c r="B655" s="19"/>
      <c r="C655" s="20"/>
      <c r="D655" s="21"/>
      <c r="E655" s="21"/>
      <c r="F655" s="21"/>
      <c r="G655" s="8"/>
      <c r="H655" s="8"/>
      <c r="I655" s="8"/>
      <c r="J655" s="21"/>
      <c r="K655" s="21"/>
      <c r="L655" s="21"/>
      <c r="M655" s="19"/>
      <c r="N655" s="21"/>
      <c r="O655" s="19"/>
      <c r="P655" s="21"/>
    </row>
    <row r="656" ht="20" customHeight="1" spans="1:16">
      <c r="A656" s="22"/>
      <c r="B656" s="22"/>
      <c r="C656" s="23"/>
      <c r="D656" s="24"/>
      <c r="E656" s="24"/>
      <c r="F656" s="24"/>
      <c r="G656" s="5"/>
      <c r="H656" s="5"/>
      <c r="I656" s="5"/>
      <c r="J656" s="24"/>
      <c r="K656" s="24"/>
      <c r="L656" s="24"/>
      <c r="M656" s="22"/>
      <c r="N656" s="24"/>
      <c r="O656" s="22"/>
      <c r="P656" s="24"/>
    </row>
    <row r="657" ht="20" customHeight="1" spans="1:16">
      <c r="A657" s="19"/>
      <c r="B657" s="19"/>
      <c r="C657" s="20"/>
      <c r="D657" s="21"/>
      <c r="E657" s="21"/>
      <c r="F657" s="21"/>
      <c r="G657" s="8"/>
      <c r="H657" s="8"/>
      <c r="I657" s="8"/>
      <c r="J657" s="21"/>
      <c r="K657" s="21"/>
      <c r="L657" s="21"/>
      <c r="M657" s="19"/>
      <c r="N657" s="21"/>
      <c r="O657" s="19"/>
      <c r="P657" s="21"/>
    </row>
    <row r="658" ht="20" customHeight="1" spans="1:16">
      <c r="A658" s="22"/>
      <c r="B658" s="22"/>
      <c r="C658" s="23"/>
      <c r="D658" s="24"/>
      <c r="E658" s="24"/>
      <c r="F658" s="24"/>
      <c r="G658" s="5"/>
      <c r="H658" s="5"/>
      <c r="I658" s="5"/>
      <c r="J658" s="24"/>
      <c r="K658" s="24"/>
      <c r="L658" s="24"/>
      <c r="M658" s="22"/>
      <c r="N658" s="24"/>
      <c r="O658" s="22"/>
      <c r="P658" s="24"/>
    </row>
    <row r="659" ht="20" customHeight="1" spans="1:16">
      <c r="A659" s="19"/>
      <c r="B659" s="19"/>
      <c r="C659" s="20"/>
      <c r="D659" s="21"/>
      <c r="E659" s="21"/>
      <c r="F659" s="21"/>
      <c r="G659" s="8"/>
      <c r="H659" s="8"/>
      <c r="I659" s="8"/>
      <c r="J659" s="21"/>
      <c r="K659" s="21"/>
      <c r="L659" s="21"/>
      <c r="M659" s="19"/>
      <c r="N659" s="21"/>
      <c r="O659" s="19"/>
      <c r="P659" s="21"/>
    </row>
    <row r="660" ht="20" customHeight="1" spans="1:16">
      <c r="A660" s="22"/>
      <c r="B660" s="22"/>
      <c r="C660" s="23"/>
      <c r="D660" s="24"/>
      <c r="E660" s="24"/>
      <c r="F660" s="24"/>
      <c r="G660" s="5"/>
      <c r="H660" s="5"/>
      <c r="I660" s="5"/>
      <c r="J660" s="24"/>
      <c r="K660" s="24"/>
      <c r="L660" s="24"/>
      <c r="M660" s="22"/>
      <c r="N660" s="24"/>
      <c r="O660" s="22"/>
      <c r="P660" s="24"/>
    </row>
    <row r="661" ht="20" customHeight="1" spans="1:16">
      <c r="A661" s="19"/>
      <c r="B661" s="19"/>
      <c r="C661" s="20"/>
      <c r="D661" s="21"/>
      <c r="E661" s="21"/>
      <c r="F661" s="21"/>
      <c r="G661" s="8"/>
      <c r="H661" s="8"/>
      <c r="I661" s="8"/>
      <c r="J661" s="21"/>
      <c r="K661" s="21"/>
      <c r="L661" s="21"/>
      <c r="M661" s="19"/>
      <c r="N661" s="21"/>
      <c r="O661" s="19"/>
      <c r="P661" s="21"/>
    </row>
    <row r="662" ht="20" customHeight="1" spans="1:16">
      <c r="A662" s="22"/>
      <c r="B662" s="22"/>
      <c r="C662" s="23"/>
      <c r="D662" s="24"/>
      <c r="E662" s="24"/>
      <c r="F662" s="24"/>
      <c r="G662" s="5"/>
      <c r="H662" s="5"/>
      <c r="I662" s="5"/>
      <c r="J662" s="24"/>
      <c r="K662" s="24"/>
      <c r="L662" s="24"/>
      <c r="M662" s="22"/>
      <c r="N662" s="24"/>
      <c r="O662" s="22"/>
      <c r="P662" s="24"/>
    </row>
    <row r="663" ht="20" customHeight="1" spans="1:16">
      <c r="A663" s="19"/>
      <c r="B663" s="19"/>
      <c r="C663" s="20"/>
      <c r="D663" s="21"/>
      <c r="E663" s="21"/>
      <c r="F663" s="21"/>
      <c r="G663" s="8"/>
      <c r="H663" s="8"/>
      <c r="I663" s="8"/>
      <c r="J663" s="21"/>
      <c r="K663" s="21"/>
      <c r="L663" s="21"/>
      <c r="M663" s="19"/>
      <c r="N663" s="21"/>
      <c r="O663" s="19"/>
      <c r="P663" s="21"/>
    </row>
    <row r="664" ht="20" customHeight="1" spans="1:16">
      <c r="A664" s="22"/>
      <c r="B664" s="22"/>
      <c r="C664" s="23"/>
      <c r="D664" s="24"/>
      <c r="E664" s="24"/>
      <c r="F664" s="24"/>
      <c r="G664" s="5"/>
      <c r="H664" s="5"/>
      <c r="I664" s="5"/>
      <c r="J664" s="24"/>
      <c r="K664" s="24"/>
      <c r="L664" s="24"/>
      <c r="M664" s="22"/>
      <c r="N664" s="24"/>
      <c r="O664" s="22"/>
      <c r="P664" s="24"/>
    </row>
    <row r="665" ht="20" customHeight="1" spans="1:16">
      <c r="A665" s="19"/>
      <c r="B665" s="19"/>
      <c r="C665" s="20"/>
      <c r="D665" s="21"/>
      <c r="E665" s="21"/>
      <c r="F665" s="21"/>
      <c r="G665" s="8"/>
      <c r="H665" s="8"/>
      <c r="I665" s="8"/>
      <c r="J665" s="21"/>
      <c r="K665" s="21"/>
      <c r="L665" s="21"/>
      <c r="M665" s="19"/>
      <c r="N665" s="21"/>
      <c r="O665" s="19"/>
      <c r="P665" s="21"/>
    </row>
    <row r="666" ht="20" customHeight="1" spans="1:16">
      <c r="A666" s="22"/>
      <c r="B666" s="22"/>
      <c r="C666" s="23"/>
      <c r="D666" s="24"/>
      <c r="E666" s="24"/>
      <c r="F666" s="24"/>
      <c r="G666" s="5"/>
      <c r="H666" s="5"/>
      <c r="I666" s="5"/>
      <c r="J666" s="24"/>
      <c r="K666" s="24"/>
      <c r="L666" s="24"/>
      <c r="M666" s="22"/>
      <c r="N666" s="24"/>
      <c r="O666" s="22"/>
      <c r="P666" s="24"/>
    </row>
    <row r="667" ht="20" customHeight="1" spans="1:16">
      <c r="A667" s="19"/>
      <c r="B667" s="19"/>
      <c r="C667" s="20"/>
      <c r="D667" s="21"/>
      <c r="E667" s="21"/>
      <c r="F667" s="21"/>
      <c r="G667" s="8"/>
      <c r="H667" s="8"/>
      <c r="I667" s="8"/>
      <c r="J667" s="21"/>
      <c r="K667" s="21"/>
      <c r="L667" s="21"/>
      <c r="M667" s="19"/>
      <c r="N667" s="21"/>
      <c r="O667" s="19"/>
      <c r="P667" s="21"/>
    </row>
    <row r="668" ht="20" customHeight="1" spans="1:16">
      <c r="A668" s="22"/>
      <c r="B668" s="22"/>
      <c r="C668" s="23"/>
      <c r="D668" s="24"/>
      <c r="E668" s="24"/>
      <c r="F668" s="24"/>
      <c r="G668" s="5"/>
      <c r="H668" s="5"/>
      <c r="I668" s="5"/>
      <c r="J668" s="24"/>
      <c r="K668" s="24"/>
      <c r="L668" s="24"/>
      <c r="M668" s="22"/>
      <c r="N668" s="24"/>
      <c r="O668" s="22"/>
      <c r="P668" s="24"/>
    </row>
    <row r="669" ht="20" customHeight="1" spans="1:16">
      <c r="A669" s="19"/>
      <c r="B669" s="19"/>
      <c r="C669" s="20"/>
      <c r="D669" s="21"/>
      <c r="E669" s="21"/>
      <c r="F669" s="21"/>
      <c r="G669" s="8"/>
      <c r="H669" s="8"/>
      <c r="I669" s="8"/>
      <c r="J669" s="21"/>
      <c r="K669" s="21"/>
      <c r="L669" s="21"/>
      <c r="M669" s="19"/>
      <c r="N669" s="21"/>
      <c r="O669" s="19"/>
      <c r="P669" s="21"/>
    </row>
    <row r="670" ht="20" customHeight="1" spans="1:16">
      <c r="A670" s="22"/>
      <c r="B670" s="22"/>
      <c r="C670" s="23"/>
      <c r="D670" s="24"/>
      <c r="E670" s="24"/>
      <c r="F670" s="24"/>
      <c r="G670" s="5"/>
      <c r="H670" s="5"/>
      <c r="I670" s="5"/>
      <c r="J670" s="24"/>
      <c r="K670" s="24"/>
      <c r="L670" s="24"/>
      <c r="M670" s="22"/>
      <c r="N670" s="24"/>
      <c r="O670" s="22"/>
      <c r="P670" s="24"/>
    </row>
    <row r="671" ht="20" customHeight="1" spans="1:16">
      <c r="A671" s="19"/>
      <c r="B671" s="19"/>
      <c r="C671" s="20"/>
      <c r="D671" s="21"/>
      <c r="E671" s="21"/>
      <c r="F671" s="21"/>
      <c r="G671" s="8"/>
      <c r="H671" s="8"/>
      <c r="I671" s="8"/>
      <c r="J671" s="21"/>
      <c r="K671" s="21"/>
      <c r="L671" s="21"/>
      <c r="M671" s="19"/>
      <c r="N671" s="21"/>
      <c r="O671" s="19"/>
      <c r="P671" s="21"/>
    </row>
    <row r="672" ht="20" customHeight="1" spans="1:16">
      <c r="A672" s="22"/>
      <c r="B672" s="22"/>
      <c r="C672" s="23"/>
      <c r="D672" s="24"/>
      <c r="E672" s="24"/>
      <c r="F672" s="24"/>
      <c r="G672" s="5"/>
      <c r="H672" s="5"/>
      <c r="I672" s="5"/>
      <c r="J672" s="24"/>
      <c r="K672" s="24"/>
      <c r="L672" s="24"/>
      <c r="M672" s="22"/>
      <c r="N672" s="24"/>
      <c r="O672" s="22"/>
      <c r="P672" s="24"/>
    </row>
    <row r="673" ht="20" customHeight="1" spans="1:16">
      <c r="A673" s="19"/>
      <c r="B673" s="19"/>
      <c r="C673" s="20"/>
      <c r="D673" s="21"/>
      <c r="E673" s="21"/>
      <c r="F673" s="21"/>
      <c r="G673" s="8"/>
      <c r="H673" s="8"/>
      <c r="I673" s="8"/>
      <c r="J673" s="21"/>
      <c r="K673" s="21"/>
      <c r="L673" s="21"/>
      <c r="M673" s="19"/>
      <c r="N673" s="21"/>
      <c r="O673" s="19"/>
      <c r="P673" s="21"/>
    </row>
    <row r="674" ht="20" customHeight="1" spans="1:16">
      <c r="A674" s="22"/>
      <c r="B674" s="22"/>
      <c r="C674" s="23"/>
      <c r="D674" s="24"/>
      <c r="E674" s="24"/>
      <c r="F674" s="24"/>
      <c r="G674" s="5"/>
      <c r="H674" s="5"/>
      <c r="I674" s="5"/>
      <c r="J674" s="24"/>
      <c r="K674" s="24"/>
      <c r="L674" s="24"/>
      <c r="M674" s="22"/>
      <c r="N674" s="24"/>
      <c r="O674" s="22"/>
      <c r="P674" s="24"/>
    </row>
    <row r="675" ht="20" customHeight="1" spans="1:16">
      <c r="A675" s="19"/>
      <c r="B675" s="19"/>
      <c r="C675" s="20"/>
      <c r="D675" s="21"/>
      <c r="E675" s="21"/>
      <c r="F675" s="21"/>
      <c r="G675" s="8"/>
      <c r="H675" s="8"/>
      <c r="I675" s="8"/>
      <c r="J675" s="21"/>
      <c r="K675" s="21"/>
      <c r="L675" s="21"/>
      <c r="M675" s="19"/>
      <c r="N675" s="21"/>
      <c r="O675" s="19"/>
      <c r="P675" s="21"/>
    </row>
    <row r="676" ht="20" customHeight="1" spans="1:16">
      <c r="A676" s="22"/>
      <c r="B676" s="22"/>
      <c r="C676" s="23"/>
      <c r="D676" s="24"/>
      <c r="E676" s="24"/>
      <c r="F676" s="24"/>
      <c r="G676" s="5"/>
      <c r="H676" s="5"/>
      <c r="I676" s="5"/>
      <c r="J676" s="24"/>
      <c r="K676" s="24"/>
      <c r="L676" s="24"/>
      <c r="M676" s="22"/>
      <c r="N676" s="24"/>
      <c r="O676" s="22"/>
      <c r="P676" s="24"/>
    </row>
    <row r="677" ht="20" customHeight="1" spans="1:16">
      <c r="A677" s="19"/>
      <c r="B677" s="19"/>
      <c r="C677" s="20"/>
      <c r="D677" s="21"/>
      <c r="E677" s="21"/>
      <c r="F677" s="21"/>
      <c r="G677" s="8"/>
      <c r="H677" s="8"/>
      <c r="I677" s="8"/>
      <c r="J677" s="21"/>
      <c r="K677" s="21"/>
      <c r="L677" s="21"/>
      <c r="M677" s="19"/>
      <c r="N677" s="21"/>
      <c r="O677" s="19"/>
      <c r="P677" s="21"/>
    </row>
    <row r="678" ht="20" customHeight="1" spans="1:16">
      <c r="A678" s="22"/>
      <c r="B678" s="22"/>
      <c r="C678" s="23"/>
      <c r="D678" s="24"/>
      <c r="E678" s="24"/>
      <c r="F678" s="24"/>
      <c r="G678" s="5"/>
      <c r="H678" s="5"/>
      <c r="I678" s="5"/>
      <c r="J678" s="24"/>
      <c r="K678" s="24"/>
      <c r="L678" s="24"/>
      <c r="M678" s="22"/>
      <c r="N678" s="24"/>
      <c r="O678" s="22"/>
      <c r="P678" s="24"/>
    </row>
    <row r="679" ht="20" customHeight="1" spans="1:16">
      <c r="A679" s="19"/>
      <c r="B679" s="19"/>
      <c r="C679" s="20"/>
      <c r="D679" s="21"/>
      <c r="E679" s="21"/>
      <c r="F679" s="21"/>
      <c r="G679" s="8"/>
      <c r="H679" s="8"/>
      <c r="I679" s="8"/>
      <c r="J679" s="21"/>
      <c r="K679" s="21"/>
      <c r="L679" s="21"/>
      <c r="M679" s="19"/>
      <c r="N679" s="21"/>
      <c r="O679" s="19"/>
      <c r="P679" s="21"/>
    </row>
    <row r="680" ht="20" customHeight="1" spans="1:16">
      <c r="A680" s="22"/>
      <c r="B680" s="22"/>
      <c r="C680" s="23"/>
      <c r="D680" s="24"/>
      <c r="E680" s="24"/>
      <c r="F680" s="24"/>
      <c r="G680" s="5"/>
      <c r="H680" s="5"/>
      <c r="I680" s="5"/>
      <c r="J680" s="24"/>
      <c r="K680" s="24"/>
      <c r="L680" s="24"/>
      <c r="M680" s="22"/>
      <c r="N680" s="24"/>
      <c r="O680" s="22"/>
      <c r="P680" s="24"/>
    </row>
    <row r="681" ht="20" customHeight="1" spans="1:16">
      <c r="A681" s="19"/>
      <c r="B681" s="19"/>
      <c r="C681" s="20"/>
      <c r="D681" s="21"/>
      <c r="E681" s="21"/>
      <c r="F681" s="21"/>
      <c r="G681" s="8"/>
      <c r="H681" s="8"/>
      <c r="I681" s="8"/>
      <c r="J681" s="21"/>
      <c r="K681" s="21"/>
      <c r="L681" s="21"/>
      <c r="M681" s="19"/>
      <c r="N681" s="21"/>
      <c r="O681" s="19"/>
      <c r="P681" s="21"/>
    </row>
    <row r="682" ht="20" customHeight="1" spans="1:16">
      <c r="A682" s="22"/>
      <c r="B682" s="22"/>
      <c r="C682" s="23"/>
      <c r="D682" s="24"/>
      <c r="E682" s="24"/>
      <c r="F682" s="24"/>
      <c r="G682" s="5"/>
      <c r="H682" s="5"/>
      <c r="I682" s="5"/>
      <c r="J682" s="24"/>
      <c r="K682" s="24"/>
      <c r="L682" s="24"/>
      <c r="M682" s="22"/>
      <c r="N682" s="24"/>
      <c r="O682" s="22"/>
      <c r="P682" s="24"/>
    </row>
    <row r="683" ht="20" customHeight="1" spans="1:16">
      <c r="A683" s="19"/>
      <c r="B683" s="19"/>
      <c r="C683" s="20"/>
      <c r="D683" s="21"/>
      <c r="E683" s="21"/>
      <c r="F683" s="21"/>
      <c r="G683" s="8"/>
      <c r="H683" s="8"/>
      <c r="I683" s="8"/>
      <c r="J683" s="21"/>
      <c r="K683" s="21"/>
      <c r="L683" s="21"/>
      <c r="M683" s="19"/>
      <c r="N683" s="21"/>
      <c r="O683" s="19"/>
      <c r="P683" s="21"/>
    </row>
    <row r="684" ht="20" customHeight="1" spans="1:16">
      <c r="A684" s="22"/>
      <c r="B684" s="22"/>
      <c r="C684" s="23"/>
      <c r="D684" s="24"/>
      <c r="E684" s="24"/>
      <c r="F684" s="24"/>
      <c r="G684" s="5"/>
      <c r="H684" s="5"/>
      <c r="I684" s="5"/>
      <c r="J684" s="24"/>
      <c r="K684" s="24"/>
      <c r="L684" s="24"/>
      <c r="M684" s="22"/>
      <c r="N684" s="24"/>
      <c r="O684" s="22"/>
      <c r="P684" s="24"/>
    </row>
    <row r="685" ht="20" customHeight="1" spans="1:16">
      <c r="A685" s="19"/>
      <c r="B685" s="19"/>
      <c r="C685" s="20"/>
      <c r="D685" s="21"/>
      <c r="E685" s="21"/>
      <c r="F685" s="21"/>
      <c r="G685" s="8"/>
      <c r="H685" s="8"/>
      <c r="I685" s="8"/>
      <c r="J685" s="21"/>
      <c r="K685" s="21"/>
      <c r="L685" s="21"/>
      <c r="M685" s="19"/>
      <c r="N685" s="21"/>
      <c r="O685" s="19"/>
      <c r="P685" s="21"/>
    </row>
    <row r="686" ht="20" customHeight="1" spans="1:16">
      <c r="A686" s="22"/>
      <c r="B686" s="22"/>
      <c r="C686" s="23"/>
      <c r="D686" s="24"/>
      <c r="E686" s="24"/>
      <c r="F686" s="24"/>
      <c r="G686" s="5"/>
      <c r="H686" s="5"/>
      <c r="I686" s="5"/>
      <c r="J686" s="24"/>
      <c r="K686" s="24"/>
      <c r="L686" s="24"/>
      <c r="M686" s="22"/>
      <c r="N686" s="24"/>
      <c r="O686" s="22"/>
      <c r="P686" s="24"/>
    </row>
    <row r="687" ht="20" customHeight="1" spans="1:16">
      <c r="A687" s="19"/>
      <c r="B687" s="19"/>
      <c r="C687" s="20"/>
      <c r="D687" s="21"/>
      <c r="E687" s="21"/>
      <c r="F687" s="21"/>
      <c r="G687" s="8"/>
      <c r="H687" s="8"/>
      <c r="I687" s="8"/>
      <c r="J687" s="21"/>
      <c r="K687" s="21"/>
      <c r="L687" s="21"/>
      <c r="M687" s="19"/>
      <c r="N687" s="21"/>
      <c r="O687" s="19"/>
      <c r="P687" s="21"/>
    </row>
    <row r="688" ht="20" customHeight="1" spans="1:16">
      <c r="A688" s="22"/>
      <c r="B688" s="22"/>
      <c r="C688" s="23"/>
      <c r="D688" s="24"/>
      <c r="E688" s="24"/>
      <c r="F688" s="24"/>
      <c r="G688" s="5"/>
      <c r="H688" s="5"/>
      <c r="I688" s="5"/>
      <c r="J688" s="24"/>
      <c r="K688" s="24"/>
      <c r="L688" s="24"/>
      <c r="M688" s="22"/>
      <c r="N688" s="24"/>
      <c r="O688" s="22"/>
      <c r="P688" s="24"/>
    </row>
    <row r="689" ht="20" customHeight="1" spans="1:16">
      <c r="A689" s="19"/>
      <c r="B689" s="19"/>
      <c r="C689" s="20"/>
      <c r="D689" s="21"/>
      <c r="E689" s="21"/>
      <c r="F689" s="21"/>
      <c r="G689" s="8"/>
      <c r="H689" s="8"/>
      <c r="I689" s="8"/>
      <c r="J689" s="21"/>
      <c r="K689" s="21"/>
      <c r="L689" s="21"/>
      <c r="M689" s="19"/>
      <c r="N689" s="21"/>
      <c r="O689" s="19"/>
      <c r="P689" s="21"/>
    </row>
    <row r="690" ht="20" customHeight="1" spans="1:16">
      <c r="A690" s="22"/>
      <c r="B690" s="22"/>
      <c r="C690" s="23"/>
      <c r="D690" s="24"/>
      <c r="E690" s="24"/>
      <c r="F690" s="24"/>
      <c r="G690" s="5"/>
      <c r="H690" s="5"/>
      <c r="I690" s="5"/>
      <c r="J690" s="24"/>
      <c r="K690" s="24"/>
      <c r="L690" s="24"/>
      <c r="M690" s="22"/>
      <c r="N690" s="24"/>
      <c r="O690" s="22"/>
      <c r="P690" s="24"/>
    </row>
    <row r="691" ht="20" customHeight="1" spans="1:16">
      <c r="A691" s="19"/>
      <c r="B691" s="19"/>
      <c r="C691" s="20"/>
      <c r="D691" s="21"/>
      <c r="E691" s="21"/>
      <c r="F691" s="21"/>
      <c r="G691" s="8"/>
      <c r="H691" s="8"/>
      <c r="I691" s="8"/>
      <c r="J691" s="21"/>
      <c r="K691" s="21"/>
      <c r="L691" s="21"/>
      <c r="M691" s="19"/>
      <c r="N691" s="21"/>
      <c r="O691" s="19"/>
      <c r="P691" s="21"/>
    </row>
    <row r="692" ht="20" customHeight="1" spans="1:16">
      <c r="A692" s="22"/>
      <c r="B692" s="22"/>
      <c r="C692" s="23"/>
      <c r="D692" s="24"/>
      <c r="E692" s="24"/>
      <c r="F692" s="24"/>
      <c r="G692" s="5"/>
      <c r="H692" s="5"/>
      <c r="I692" s="5"/>
      <c r="J692" s="24"/>
      <c r="K692" s="24"/>
      <c r="L692" s="24"/>
      <c r="M692" s="22"/>
      <c r="N692" s="24"/>
      <c r="O692" s="22"/>
      <c r="P692" s="24"/>
    </row>
    <row r="693" ht="20" customHeight="1" spans="1:16">
      <c r="A693" s="19"/>
      <c r="B693" s="19"/>
      <c r="C693" s="20"/>
      <c r="D693" s="21"/>
      <c r="E693" s="21"/>
      <c r="F693" s="21"/>
      <c r="G693" s="8"/>
      <c r="H693" s="8"/>
      <c r="I693" s="8"/>
      <c r="J693" s="21"/>
      <c r="K693" s="21"/>
      <c r="L693" s="21"/>
      <c r="M693" s="19"/>
      <c r="N693" s="21"/>
      <c r="O693" s="19"/>
      <c r="P693" s="21"/>
    </row>
    <row r="694" ht="20" customHeight="1" spans="1:16">
      <c r="A694" s="22"/>
      <c r="B694" s="22"/>
      <c r="C694" s="23"/>
      <c r="D694" s="24"/>
      <c r="E694" s="24"/>
      <c r="F694" s="24"/>
      <c r="G694" s="5"/>
      <c r="H694" s="5"/>
      <c r="I694" s="5"/>
      <c r="J694" s="24"/>
      <c r="K694" s="24"/>
      <c r="L694" s="24"/>
      <c r="M694" s="22"/>
      <c r="N694" s="24"/>
      <c r="O694" s="22"/>
      <c r="P694" s="24"/>
    </row>
    <row r="695" ht="20" customHeight="1" spans="1:16">
      <c r="A695" s="19"/>
      <c r="B695" s="19"/>
      <c r="C695" s="20"/>
      <c r="D695" s="21"/>
      <c r="E695" s="21"/>
      <c r="F695" s="21"/>
      <c r="G695" s="8"/>
      <c r="H695" s="8"/>
      <c r="I695" s="8"/>
      <c r="J695" s="21"/>
      <c r="K695" s="21"/>
      <c r="L695" s="21"/>
      <c r="M695" s="19"/>
      <c r="N695" s="21"/>
      <c r="O695" s="19"/>
      <c r="P695" s="21"/>
    </row>
    <row r="696" ht="20" customHeight="1" spans="1:16">
      <c r="A696" s="22"/>
      <c r="B696" s="22"/>
      <c r="C696" s="23"/>
      <c r="D696" s="24"/>
      <c r="E696" s="24"/>
      <c r="F696" s="24"/>
      <c r="G696" s="5"/>
      <c r="H696" s="5"/>
      <c r="I696" s="5"/>
      <c r="J696" s="24"/>
      <c r="K696" s="24"/>
      <c r="L696" s="24"/>
      <c r="M696" s="22"/>
      <c r="N696" s="24"/>
      <c r="O696" s="22"/>
      <c r="P696" s="24"/>
    </row>
    <row r="697" ht="20" customHeight="1" spans="1:16">
      <c r="A697" s="19"/>
      <c r="B697" s="19"/>
      <c r="C697" s="20"/>
      <c r="D697" s="21"/>
      <c r="E697" s="21"/>
      <c r="F697" s="21"/>
      <c r="G697" s="8"/>
      <c r="H697" s="8"/>
      <c r="I697" s="8"/>
      <c r="J697" s="21"/>
      <c r="K697" s="21"/>
      <c r="L697" s="21"/>
      <c r="M697" s="19"/>
      <c r="N697" s="21"/>
      <c r="O697" s="19"/>
      <c r="P697" s="21"/>
    </row>
    <row r="698" ht="20" customHeight="1" spans="1:16">
      <c r="A698" s="22"/>
      <c r="B698" s="22"/>
      <c r="C698" s="23"/>
      <c r="D698" s="24"/>
      <c r="E698" s="24"/>
      <c r="F698" s="24"/>
      <c r="G698" s="5"/>
      <c r="H698" s="5"/>
      <c r="I698" s="5"/>
      <c r="J698" s="24"/>
      <c r="K698" s="24"/>
      <c r="L698" s="24"/>
      <c r="M698" s="22"/>
      <c r="N698" s="24"/>
      <c r="O698" s="22"/>
      <c r="P698" s="24"/>
    </row>
    <row r="699" ht="20" customHeight="1" spans="1:16">
      <c r="A699" s="19"/>
      <c r="B699" s="19"/>
      <c r="C699" s="20"/>
      <c r="D699" s="21"/>
      <c r="E699" s="21"/>
      <c r="F699" s="21"/>
      <c r="G699" s="8"/>
      <c r="H699" s="8"/>
      <c r="I699" s="8"/>
      <c r="J699" s="21"/>
      <c r="K699" s="21"/>
      <c r="L699" s="21"/>
      <c r="M699" s="19"/>
      <c r="N699" s="21"/>
      <c r="O699" s="19"/>
      <c r="P699" s="21"/>
    </row>
    <row r="700" ht="20" customHeight="1" spans="1:16">
      <c r="A700" s="22"/>
      <c r="B700" s="22"/>
      <c r="C700" s="23"/>
      <c r="D700" s="24"/>
      <c r="E700" s="24"/>
      <c r="F700" s="24"/>
      <c r="G700" s="5"/>
      <c r="H700" s="5"/>
      <c r="I700" s="5"/>
      <c r="J700" s="24"/>
      <c r="K700" s="24"/>
      <c r="L700" s="24"/>
      <c r="M700" s="22"/>
      <c r="N700" s="24"/>
      <c r="O700" s="22"/>
      <c r="P700" s="24"/>
    </row>
    <row r="701" ht="20" customHeight="1" spans="1:16">
      <c r="A701" s="19"/>
      <c r="B701" s="19"/>
      <c r="C701" s="20"/>
      <c r="D701" s="21"/>
      <c r="E701" s="21"/>
      <c r="F701" s="21"/>
      <c r="G701" s="8"/>
      <c r="H701" s="8"/>
      <c r="I701" s="8"/>
      <c r="J701" s="21"/>
      <c r="K701" s="21"/>
      <c r="L701" s="21"/>
      <c r="M701" s="19"/>
      <c r="N701" s="21"/>
      <c r="O701" s="19"/>
      <c r="P701" s="21"/>
    </row>
    <row r="702" ht="20" customHeight="1" spans="1:16">
      <c r="A702" s="22"/>
      <c r="B702" s="22"/>
      <c r="C702" s="23"/>
      <c r="D702" s="24"/>
      <c r="E702" s="24"/>
      <c r="F702" s="24"/>
      <c r="G702" s="5"/>
      <c r="H702" s="5"/>
      <c r="I702" s="5"/>
      <c r="J702" s="24"/>
      <c r="K702" s="24"/>
      <c r="L702" s="24"/>
      <c r="M702" s="22"/>
      <c r="N702" s="24"/>
      <c r="O702" s="22"/>
      <c r="P702" s="24"/>
    </row>
    <row r="703" ht="20" customHeight="1" spans="1:16">
      <c r="A703" s="19"/>
      <c r="B703" s="19"/>
      <c r="C703" s="20"/>
      <c r="D703" s="21"/>
      <c r="E703" s="21"/>
      <c r="F703" s="21"/>
      <c r="G703" s="8"/>
      <c r="H703" s="8"/>
      <c r="I703" s="8"/>
      <c r="J703" s="21"/>
      <c r="K703" s="21"/>
      <c r="L703" s="21"/>
      <c r="M703" s="19"/>
      <c r="N703" s="21"/>
      <c r="O703" s="19"/>
      <c r="P703" s="21"/>
    </row>
    <row r="704" ht="20" customHeight="1" spans="1:16">
      <c r="A704" s="22"/>
      <c r="B704" s="22"/>
      <c r="C704" s="23"/>
      <c r="D704" s="24"/>
      <c r="E704" s="24"/>
      <c r="F704" s="24"/>
      <c r="G704" s="5"/>
      <c r="H704" s="5"/>
      <c r="I704" s="5"/>
      <c r="J704" s="24"/>
      <c r="K704" s="24"/>
      <c r="L704" s="24"/>
      <c r="M704" s="22"/>
      <c r="N704" s="24"/>
      <c r="O704" s="22"/>
      <c r="P704" s="24"/>
    </row>
    <row r="705" ht="20" customHeight="1" spans="1:16">
      <c r="A705" s="19"/>
      <c r="B705" s="19"/>
      <c r="C705" s="20"/>
      <c r="D705" s="21"/>
      <c r="E705" s="21"/>
      <c r="F705" s="21"/>
      <c r="G705" s="8"/>
      <c r="H705" s="8"/>
      <c r="I705" s="8"/>
      <c r="J705" s="21"/>
      <c r="K705" s="21"/>
      <c r="L705" s="21"/>
      <c r="M705" s="19"/>
      <c r="N705" s="21"/>
      <c r="O705" s="19"/>
      <c r="P705" s="21"/>
    </row>
    <row r="706" ht="20" customHeight="1" spans="1:16">
      <c r="A706" s="22"/>
      <c r="B706" s="22"/>
      <c r="C706" s="23"/>
      <c r="D706" s="24"/>
      <c r="E706" s="24"/>
      <c r="F706" s="24"/>
      <c r="G706" s="5"/>
      <c r="H706" s="5"/>
      <c r="I706" s="5"/>
      <c r="J706" s="24"/>
      <c r="K706" s="24"/>
      <c r="L706" s="24"/>
      <c r="M706" s="22"/>
      <c r="N706" s="24"/>
      <c r="O706" s="22"/>
      <c r="P706" s="24"/>
    </row>
    <row r="707" ht="20" customHeight="1" spans="1:16">
      <c r="A707" s="19"/>
      <c r="B707" s="19"/>
      <c r="C707" s="20"/>
      <c r="D707" s="21"/>
      <c r="E707" s="21"/>
      <c r="F707" s="21"/>
      <c r="G707" s="8"/>
      <c r="H707" s="8"/>
      <c r="I707" s="8"/>
      <c r="J707" s="21"/>
      <c r="K707" s="21"/>
      <c r="L707" s="21"/>
      <c r="M707" s="19"/>
      <c r="N707" s="21"/>
      <c r="O707" s="19"/>
      <c r="P707" s="21"/>
    </row>
    <row r="708" ht="20" customHeight="1" spans="1:16">
      <c r="A708" s="22"/>
      <c r="B708" s="22"/>
      <c r="C708" s="23"/>
      <c r="D708" s="24"/>
      <c r="E708" s="24"/>
      <c r="F708" s="24"/>
      <c r="G708" s="5"/>
      <c r="H708" s="5"/>
      <c r="I708" s="5"/>
      <c r="J708" s="24"/>
      <c r="K708" s="24"/>
      <c r="L708" s="24"/>
      <c r="M708" s="22"/>
      <c r="N708" s="24"/>
      <c r="O708" s="22"/>
      <c r="P708" s="24"/>
    </row>
    <row r="709" ht="20" customHeight="1" spans="1:16">
      <c r="A709" s="19"/>
      <c r="B709" s="19"/>
      <c r="C709" s="20"/>
      <c r="D709" s="21"/>
      <c r="E709" s="21"/>
      <c r="F709" s="21"/>
      <c r="G709" s="8"/>
      <c r="H709" s="8"/>
      <c r="I709" s="8"/>
      <c r="J709" s="21"/>
      <c r="K709" s="21"/>
      <c r="L709" s="21"/>
      <c r="M709" s="19"/>
      <c r="N709" s="21"/>
      <c r="O709" s="19"/>
      <c r="P709" s="21"/>
    </row>
    <row r="710" ht="20" customHeight="1" spans="1:16">
      <c r="A710" s="22"/>
      <c r="B710" s="22"/>
      <c r="C710" s="23"/>
      <c r="D710" s="24"/>
      <c r="E710" s="24"/>
      <c r="F710" s="24"/>
      <c r="G710" s="5"/>
      <c r="H710" s="5"/>
      <c r="I710" s="5"/>
      <c r="J710" s="24"/>
      <c r="K710" s="24"/>
      <c r="L710" s="24"/>
      <c r="M710" s="22"/>
      <c r="N710" s="24"/>
      <c r="O710" s="22"/>
      <c r="P710" s="24"/>
    </row>
    <row r="711" ht="20" customHeight="1" spans="1:16">
      <c r="A711" s="19"/>
      <c r="B711" s="19"/>
      <c r="C711" s="20"/>
      <c r="D711" s="21"/>
      <c r="E711" s="21"/>
      <c r="F711" s="21"/>
      <c r="G711" s="8"/>
      <c r="H711" s="8"/>
      <c r="I711" s="8"/>
      <c r="J711" s="21"/>
      <c r="K711" s="21"/>
      <c r="L711" s="21"/>
      <c r="M711" s="19"/>
      <c r="N711" s="21"/>
      <c r="O711" s="19"/>
      <c r="P711" s="21"/>
    </row>
    <row r="712" ht="20" customHeight="1" spans="1:16">
      <c r="A712" s="22"/>
      <c r="B712" s="22"/>
      <c r="C712" s="23"/>
      <c r="D712" s="24"/>
      <c r="E712" s="24"/>
      <c r="F712" s="24"/>
      <c r="G712" s="5"/>
      <c r="H712" s="5"/>
      <c r="I712" s="5"/>
      <c r="J712" s="24"/>
      <c r="K712" s="24"/>
      <c r="L712" s="24"/>
      <c r="M712" s="22"/>
      <c r="N712" s="24"/>
      <c r="O712" s="22"/>
      <c r="P712" s="24"/>
    </row>
    <row r="713" ht="20" customHeight="1" spans="1:16">
      <c r="A713" s="19"/>
      <c r="B713" s="19"/>
      <c r="C713" s="20"/>
      <c r="D713" s="21"/>
      <c r="E713" s="21"/>
      <c r="F713" s="21"/>
      <c r="G713" s="8"/>
      <c r="H713" s="8"/>
      <c r="I713" s="8"/>
      <c r="J713" s="21"/>
      <c r="K713" s="21"/>
      <c r="L713" s="21"/>
      <c r="M713" s="19"/>
      <c r="N713" s="21"/>
      <c r="O713" s="19"/>
      <c r="P713" s="21"/>
    </row>
    <row r="714" ht="20" customHeight="1" spans="1:16">
      <c r="A714" s="22"/>
      <c r="B714" s="22"/>
      <c r="C714" s="23"/>
      <c r="D714" s="24"/>
      <c r="E714" s="24"/>
      <c r="F714" s="24"/>
      <c r="G714" s="5"/>
      <c r="H714" s="5"/>
      <c r="I714" s="5"/>
      <c r="J714" s="24"/>
      <c r="K714" s="24"/>
      <c r="L714" s="24"/>
      <c r="M714" s="22"/>
      <c r="N714" s="24"/>
      <c r="O714" s="22"/>
      <c r="P714" s="24"/>
    </row>
    <row r="715" ht="20" customHeight="1" spans="1:16">
      <c r="A715" s="19"/>
      <c r="B715" s="19"/>
      <c r="C715" s="20"/>
      <c r="D715" s="21"/>
      <c r="E715" s="21"/>
      <c r="F715" s="21"/>
      <c r="G715" s="8"/>
      <c r="H715" s="8"/>
      <c r="I715" s="8"/>
      <c r="J715" s="21"/>
      <c r="K715" s="21"/>
      <c r="L715" s="21"/>
      <c r="M715" s="19"/>
      <c r="N715" s="21"/>
      <c r="O715" s="19"/>
      <c r="P715" s="21"/>
    </row>
    <row r="716" ht="20" customHeight="1" spans="1:16">
      <c r="A716" s="22"/>
      <c r="B716" s="22"/>
      <c r="C716" s="23"/>
      <c r="D716" s="24"/>
      <c r="E716" s="24"/>
      <c r="F716" s="24"/>
      <c r="G716" s="5"/>
      <c r="H716" s="5"/>
      <c r="I716" s="5"/>
      <c r="J716" s="24"/>
      <c r="K716" s="24"/>
      <c r="L716" s="24"/>
      <c r="M716" s="22"/>
      <c r="N716" s="24"/>
      <c r="O716" s="22"/>
      <c r="P716" s="24"/>
    </row>
    <row r="717" ht="20" customHeight="1" spans="1:16">
      <c r="A717" s="19"/>
      <c r="B717" s="19"/>
      <c r="C717" s="20"/>
      <c r="D717" s="21"/>
      <c r="E717" s="21"/>
      <c r="F717" s="21"/>
      <c r="G717" s="8"/>
      <c r="H717" s="8"/>
      <c r="I717" s="8"/>
      <c r="J717" s="21"/>
      <c r="K717" s="21"/>
      <c r="L717" s="21"/>
      <c r="M717" s="19"/>
      <c r="N717" s="21"/>
      <c r="O717" s="19"/>
      <c r="P717" s="21"/>
    </row>
    <row r="718" ht="20" customHeight="1" spans="1:16">
      <c r="A718" s="22"/>
      <c r="B718" s="22"/>
      <c r="C718" s="23"/>
      <c r="D718" s="24"/>
      <c r="E718" s="24"/>
      <c r="F718" s="24"/>
      <c r="G718" s="5"/>
      <c r="H718" s="5"/>
      <c r="I718" s="5"/>
      <c r="J718" s="24"/>
      <c r="K718" s="24"/>
      <c r="L718" s="24"/>
      <c r="M718" s="22"/>
      <c r="N718" s="24"/>
      <c r="O718" s="22"/>
      <c r="P718" s="24"/>
    </row>
    <row r="719" ht="20" customHeight="1" spans="1:16">
      <c r="A719" s="19"/>
      <c r="B719" s="19"/>
      <c r="C719" s="20"/>
      <c r="D719" s="21"/>
      <c r="E719" s="21"/>
      <c r="F719" s="21"/>
      <c r="G719" s="8"/>
      <c r="H719" s="8"/>
      <c r="I719" s="8"/>
      <c r="J719" s="21"/>
      <c r="K719" s="21"/>
      <c r="L719" s="21"/>
      <c r="M719" s="19"/>
      <c r="N719" s="21"/>
      <c r="O719" s="19"/>
      <c r="P719" s="21"/>
    </row>
    <row r="720" ht="20" customHeight="1" spans="1:16">
      <c r="A720" s="22"/>
      <c r="B720" s="22"/>
      <c r="C720" s="23"/>
      <c r="D720" s="24"/>
      <c r="E720" s="24"/>
      <c r="F720" s="24"/>
      <c r="G720" s="5"/>
      <c r="H720" s="5"/>
      <c r="I720" s="5"/>
      <c r="J720" s="24"/>
      <c r="K720" s="24"/>
      <c r="L720" s="24"/>
      <c r="M720" s="22"/>
      <c r="N720" s="24"/>
      <c r="O720" s="22"/>
      <c r="P720" s="24"/>
    </row>
    <row r="721" ht="20" customHeight="1" spans="1:16">
      <c r="A721" s="19"/>
      <c r="B721" s="19"/>
      <c r="C721" s="20"/>
      <c r="D721" s="21"/>
      <c r="E721" s="21"/>
      <c r="F721" s="21"/>
      <c r="G721" s="8"/>
      <c r="H721" s="8"/>
      <c r="I721" s="8"/>
      <c r="J721" s="21"/>
      <c r="K721" s="21"/>
      <c r="L721" s="21"/>
      <c r="M721" s="19"/>
      <c r="N721" s="21"/>
      <c r="O721" s="19"/>
      <c r="P721" s="21"/>
    </row>
    <row r="722" ht="20" customHeight="1" spans="1:16">
      <c r="A722" s="22"/>
      <c r="B722" s="22"/>
      <c r="C722" s="23"/>
      <c r="D722" s="24"/>
      <c r="E722" s="24"/>
      <c r="F722" s="24"/>
      <c r="G722" s="5"/>
      <c r="H722" s="5"/>
      <c r="I722" s="5"/>
      <c r="J722" s="24"/>
      <c r="K722" s="24"/>
      <c r="L722" s="24"/>
      <c r="M722" s="22"/>
      <c r="N722" s="24"/>
      <c r="O722" s="22"/>
      <c r="P722" s="24"/>
    </row>
    <row r="723" ht="20" customHeight="1" spans="1:16">
      <c r="A723" s="19"/>
      <c r="B723" s="19"/>
      <c r="C723" s="20"/>
      <c r="D723" s="21"/>
      <c r="E723" s="21"/>
      <c r="F723" s="21"/>
      <c r="G723" s="8"/>
      <c r="H723" s="8"/>
      <c r="I723" s="8"/>
      <c r="J723" s="21"/>
      <c r="K723" s="21"/>
      <c r="L723" s="21"/>
      <c r="M723" s="19"/>
      <c r="N723" s="21"/>
      <c r="O723" s="19"/>
      <c r="P723" s="21"/>
    </row>
    <row r="724" ht="20" customHeight="1" spans="1:16">
      <c r="A724" s="22"/>
      <c r="B724" s="22"/>
      <c r="C724" s="23"/>
      <c r="D724" s="24"/>
      <c r="E724" s="24"/>
      <c r="F724" s="24"/>
      <c r="G724" s="5"/>
      <c r="H724" s="5"/>
      <c r="I724" s="5"/>
      <c r="J724" s="24"/>
      <c r="K724" s="24"/>
      <c r="L724" s="24"/>
      <c r="M724" s="22"/>
      <c r="N724" s="24"/>
      <c r="O724" s="22"/>
      <c r="P724" s="24"/>
    </row>
    <row r="725" ht="20" customHeight="1" spans="1:16">
      <c r="A725" s="19"/>
      <c r="B725" s="19"/>
      <c r="C725" s="20"/>
      <c r="D725" s="21"/>
      <c r="E725" s="21"/>
      <c r="F725" s="21"/>
      <c r="G725" s="8"/>
      <c r="H725" s="8"/>
      <c r="I725" s="8"/>
      <c r="J725" s="21"/>
      <c r="K725" s="21"/>
      <c r="L725" s="21"/>
      <c r="M725" s="19"/>
      <c r="N725" s="21"/>
      <c r="O725" s="19"/>
      <c r="P725" s="21"/>
    </row>
    <row r="726" ht="20" customHeight="1" spans="1:16">
      <c r="A726" s="22"/>
      <c r="B726" s="22"/>
      <c r="C726" s="23"/>
      <c r="D726" s="24"/>
      <c r="E726" s="24"/>
      <c r="F726" s="24"/>
      <c r="G726" s="5"/>
      <c r="H726" s="5"/>
      <c r="I726" s="5"/>
      <c r="J726" s="24"/>
      <c r="K726" s="24"/>
      <c r="L726" s="24"/>
      <c r="M726" s="22"/>
      <c r="N726" s="24"/>
      <c r="O726" s="22"/>
      <c r="P726" s="24"/>
    </row>
    <row r="727" ht="20" customHeight="1" spans="1:16">
      <c r="A727" s="19"/>
      <c r="B727" s="19"/>
      <c r="C727" s="20"/>
      <c r="D727" s="21"/>
      <c r="E727" s="21"/>
      <c r="F727" s="21"/>
      <c r="G727" s="8"/>
      <c r="H727" s="8"/>
      <c r="I727" s="8"/>
      <c r="J727" s="21"/>
      <c r="K727" s="21"/>
      <c r="L727" s="21"/>
      <c r="M727" s="19"/>
      <c r="N727" s="21"/>
      <c r="O727" s="19"/>
      <c r="P727" s="21"/>
    </row>
    <row r="728" ht="20" customHeight="1" spans="1:16">
      <c r="A728" s="22"/>
      <c r="B728" s="22"/>
      <c r="C728" s="23"/>
      <c r="D728" s="24"/>
      <c r="E728" s="24"/>
      <c r="F728" s="24"/>
      <c r="G728" s="5"/>
      <c r="H728" s="5"/>
      <c r="I728" s="5"/>
      <c r="J728" s="24"/>
      <c r="K728" s="24"/>
      <c r="L728" s="24"/>
      <c r="M728" s="22"/>
      <c r="N728" s="24"/>
      <c r="O728" s="22"/>
      <c r="P728" s="24"/>
    </row>
    <row r="729" ht="20" customHeight="1" spans="1:16">
      <c r="A729" s="19"/>
      <c r="B729" s="19"/>
      <c r="C729" s="20"/>
      <c r="D729" s="21"/>
      <c r="E729" s="21"/>
      <c r="F729" s="21"/>
      <c r="G729" s="8"/>
      <c r="H729" s="8"/>
      <c r="I729" s="8"/>
      <c r="J729" s="21"/>
      <c r="K729" s="21"/>
      <c r="L729" s="21"/>
      <c r="M729" s="19"/>
      <c r="N729" s="21"/>
      <c r="O729" s="19"/>
      <c r="P729" s="21"/>
    </row>
    <row r="730" ht="20" customHeight="1" spans="1:16">
      <c r="A730" s="22"/>
      <c r="B730" s="22"/>
      <c r="C730" s="23"/>
      <c r="D730" s="24"/>
      <c r="E730" s="24"/>
      <c r="F730" s="24"/>
      <c r="G730" s="5"/>
      <c r="H730" s="5"/>
      <c r="I730" s="5"/>
      <c r="J730" s="24"/>
      <c r="K730" s="24"/>
      <c r="L730" s="24"/>
      <c r="M730" s="22"/>
      <c r="N730" s="24"/>
      <c r="O730" s="22"/>
      <c r="P730" s="24"/>
    </row>
    <row r="731" ht="20" customHeight="1" spans="1:16">
      <c r="A731" s="19"/>
      <c r="B731" s="19"/>
      <c r="C731" s="20"/>
      <c r="D731" s="21"/>
      <c r="E731" s="21"/>
      <c r="F731" s="21"/>
      <c r="G731" s="8"/>
      <c r="H731" s="8"/>
      <c r="I731" s="8"/>
      <c r="J731" s="21"/>
      <c r="K731" s="21"/>
      <c r="L731" s="21"/>
      <c r="M731" s="19"/>
      <c r="N731" s="21"/>
      <c r="O731" s="19"/>
      <c r="P731" s="21"/>
    </row>
    <row r="732" ht="20" customHeight="1" spans="1:16">
      <c r="A732" s="22"/>
      <c r="B732" s="22"/>
      <c r="C732" s="23"/>
      <c r="D732" s="24"/>
      <c r="E732" s="24"/>
      <c r="F732" s="24"/>
      <c r="G732" s="5"/>
      <c r="H732" s="5"/>
      <c r="I732" s="5"/>
      <c r="J732" s="24"/>
      <c r="K732" s="24"/>
      <c r="L732" s="24"/>
      <c r="M732" s="22"/>
      <c r="N732" s="24"/>
      <c r="O732" s="22"/>
      <c r="P732" s="24"/>
    </row>
    <row r="733" ht="20" customHeight="1" spans="1:16">
      <c r="A733" s="19"/>
      <c r="B733" s="19"/>
      <c r="C733" s="20"/>
      <c r="D733" s="21"/>
      <c r="E733" s="21"/>
      <c r="F733" s="21"/>
      <c r="G733" s="8"/>
      <c r="H733" s="8"/>
      <c r="I733" s="8"/>
      <c r="J733" s="21"/>
      <c r="K733" s="21"/>
      <c r="L733" s="21"/>
      <c r="M733" s="19"/>
      <c r="N733" s="21"/>
      <c r="O733" s="19"/>
      <c r="P733" s="21"/>
    </row>
    <row r="734" ht="20" customHeight="1" spans="1:16">
      <c r="A734" s="22"/>
      <c r="B734" s="22"/>
      <c r="C734" s="23"/>
      <c r="D734" s="24"/>
      <c r="E734" s="24"/>
      <c r="F734" s="24"/>
      <c r="G734" s="5"/>
      <c r="H734" s="5"/>
      <c r="I734" s="5"/>
      <c r="J734" s="24"/>
      <c r="K734" s="24"/>
      <c r="L734" s="24"/>
      <c r="M734" s="22"/>
      <c r="N734" s="24"/>
      <c r="O734" s="22"/>
      <c r="P734" s="24"/>
    </row>
    <row r="735" ht="20" customHeight="1" spans="1:16">
      <c r="A735" s="19"/>
      <c r="B735" s="19"/>
      <c r="C735" s="20"/>
      <c r="D735" s="21"/>
      <c r="E735" s="21"/>
      <c r="F735" s="21"/>
      <c r="G735" s="8"/>
      <c r="H735" s="8"/>
      <c r="I735" s="8"/>
      <c r="J735" s="21"/>
      <c r="K735" s="21"/>
      <c r="L735" s="21"/>
      <c r="M735" s="19"/>
      <c r="N735" s="21"/>
      <c r="O735" s="19"/>
      <c r="P735" s="21"/>
    </row>
    <row r="736" ht="20" customHeight="1" spans="1:16">
      <c r="A736" s="22"/>
      <c r="B736" s="22"/>
      <c r="C736" s="23"/>
      <c r="D736" s="24"/>
      <c r="E736" s="24"/>
      <c r="F736" s="24"/>
      <c r="G736" s="5"/>
      <c r="H736" s="5"/>
      <c r="I736" s="5"/>
      <c r="J736" s="24"/>
      <c r="K736" s="24"/>
      <c r="L736" s="24"/>
      <c r="M736" s="22"/>
      <c r="N736" s="24"/>
      <c r="O736" s="22"/>
      <c r="P736" s="24"/>
    </row>
    <row r="737" ht="20" customHeight="1" spans="1:16">
      <c r="A737" s="19"/>
      <c r="B737" s="19"/>
      <c r="C737" s="20"/>
      <c r="D737" s="21"/>
      <c r="E737" s="21"/>
      <c r="F737" s="21"/>
      <c r="G737" s="8"/>
      <c r="H737" s="8"/>
      <c r="I737" s="8"/>
      <c r="J737" s="21"/>
      <c r="K737" s="21"/>
      <c r="L737" s="21"/>
      <c r="M737" s="19"/>
      <c r="N737" s="21"/>
      <c r="O737" s="19"/>
      <c r="P737" s="21"/>
    </row>
    <row r="738" ht="20" customHeight="1" spans="1:16">
      <c r="A738" s="22"/>
      <c r="B738" s="22"/>
      <c r="C738" s="23"/>
      <c r="D738" s="24"/>
      <c r="E738" s="24"/>
      <c r="F738" s="24"/>
      <c r="G738" s="5"/>
      <c r="H738" s="5"/>
      <c r="I738" s="5"/>
      <c r="J738" s="24"/>
      <c r="K738" s="24"/>
      <c r="L738" s="24"/>
      <c r="M738" s="22"/>
      <c r="N738" s="24"/>
      <c r="O738" s="22"/>
      <c r="P738" s="24"/>
    </row>
    <row r="739" ht="20" customHeight="1" spans="1:16">
      <c r="A739" s="19"/>
      <c r="B739" s="19"/>
      <c r="C739" s="20"/>
      <c r="D739" s="21"/>
      <c r="E739" s="21"/>
      <c r="F739" s="21"/>
      <c r="G739" s="8"/>
      <c r="H739" s="8"/>
      <c r="I739" s="8"/>
      <c r="J739" s="21"/>
      <c r="K739" s="21"/>
      <c r="L739" s="21"/>
      <c r="M739" s="19"/>
      <c r="N739" s="21"/>
      <c r="O739" s="19"/>
      <c r="P739" s="21"/>
    </row>
    <row r="740" ht="20" customHeight="1" spans="1:16">
      <c r="A740" s="22"/>
      <c r="B740" s="22"/>
      <c r="C740" s="23"/>
      <c r="D740" s="24"/>
      <c r="E740" s="24"/>
      <c r="F740" s="24"/>
      <c r="G740" s="5"/>
      <c r="H740" s="5"/>
      <c r="I740" s="5"/>
      <c r="J740" s="24"/>
      <c r="K740" s="24"/>
      <c r="L740" s="24"/>
      <c r="M740" s="22"/>
      <c r="N740" s="24"/>
      <c r="O740" s="22"/>
      <c r="P740" s="24"/>
    </row>
    <row r="741" ht="20" customHeight="1" spans="1:16">
      <c r="A741" s="19"/>
      <c r="B741" s="19"/>
      <c r="C741" s="20"/>
      <c r="D741" s="21"/>
      <c r="E741" s="21"/>
      <c r="F741" s="21"/>
      <c r="G741" s="8"/>
      <c r="H741" s="8"/>
      <c r="I741" s="8"/>
      <c r="J741" s="21"/>
      <c r="K741" s="21"/>
      <c r="L741" s="21"/>
      <c r="M741" s="19"/>
      <c r="N741" s="21"/>
      <c r="O741" s="19"/>
      <c r="P741" s="21"/>
    </row>
    <row r="742" ht="20" customHeight="1" spans="1:16">
      <c r="A742" s="22"/>
      <c r="B742" s="22"/>
      <c r="C742" s="23"/>
      <c r="D742" s="24"/>
      <c r="E742" s="24"/>
      <c r="F742" s="24"/>
      <c r="G742" s="5"/>
      <c r="H742" s="5"/>
      <c r="I742" s="5"/>
      <c r="J742" s="24"/>
      <c r="K742" s="24"/>
      <c r="L742" s="24"/>
      <c r="M742" s="22"/>
      <c r="N742" s="24"/>
      <c r="O742" s="22"/>
      <c r="P742" s="24"/>
    </row>
    <row r="743" ht="20" customHeight="1" spans="1:16">
      <c r="A743" s="19"/>
      <c r="B743" s="19"/>
      <c r="C743" s="20"/>
      <c r="D743" s="21"/>
      <c r="E743" s="21"/>
      <c r="F743" s="21"/>
      <c r="G743" s="8"/>
      <c r="H743" s="8"/>
      <c r="I743" s="8"/>
      <c r="J743" s="21"/>
      <c r="K743" s="21"/>
      <c r="L743" s="21"/>
      <c r="M743" s="19"/>
      <c r="N743" s="21"/>
      <c r="O743" s="19"/>
      <c r="P743" s="21"/>
    </row>
    <row r="744" ht="20" customHeight="1" spans="1:16">
      <c r="A744" s="22"/>
      <c r="B744" s="22"/>
      <c r="C744" s="23"/>
      <c r="D744" s="24"/>
      <c r="E744" s="24"/>
      <c r="F744" s="24"/>
      <c r="G744" s="5"/>
      <c r="H744" s="5"/>
      <c r="I744" s="5"/>
      <c r="J744" s="24"/>
      <c r="K744" s="24"/>
      <c r="L744" s="24"/>
      <c r="M744" s="22"/>
      <c r="N744" s="24"/>
      <c r="O744" s="22"/>
      <c r="P744" s="24"/>
    </row>
    <row r="745" ht="20" customHeight="1" spans="1:16">
      <c r="A745" s="19"/>
      <c r="B745" s="19"/>
      <c r="C745" s="20"/>
      <c r="D745" s="21"/>
      <c r="E745" s="21"/>
      <c r="F745" s="21"/>
      <c r="G745" s="8"/>
      <c r="H745" s="8"/>
      <c r="I745" s="8"/>
      <c r="J745" s="21"/>
      <c r="K745" s="21"/>
      <c r="L745" s="21"/>
      <c r="M745" s="19"/>
      <c r="N745" s="21"/>
      <c r="O745" s="19"/>
      <c r="P745" s="21"/>
    </row>
    <row r="746" ht="20" customHeight="1" spans="1:16">
      <c r="A746" s="22"/>
      <c r="B746" s="22"/>
      <c r="C746" s="23"/>
      <c r="D746" s="24"/>
      <c r="E746" s="24"/>
      <c r="F746" s="24"/>
      <c r="G746" s="5"/>
      <c r="H746" s="5"/>
      <c r="I746" s="5"/>
      <c r="J746" s="24"/>
      <c r="K746" s="24"/>
      <c r="L746" s="24"/>
      <c r="M746" s="22"/>
      <c r="N746" s="24"/>
      <c r="O746" s="22"/>
      <c r="P746" s="24"/>
    </row>
    <row r="747" ht="20" customHeight="1" spans="1:16">
      <c r="A747" s="19"/>
      <c r="B747" s="19"/>
      <c r="C747" s="20"/>
      <c r="D747" s="21"/>
      <c r="E747" s="21"/>
      <c r="F747" s="21"/>
      <c r="G747" s="8"/>
      <c r="H747" s="8"/>
      <c r="I747" s="8"/>
      <c r="J747" s="21"/>
      <c r="K747" s="21"/>
      <c r="L747" s="21"/>
      <c r="M747" s="19"/>
      <c r="N747" s="21"/>
      <c r="O747" s="19"/>
      <c r="P747" s="21"/>
    </row>
    <row r="748" ht="20" customHeight="1" spans="1:16">
      <c r="A748" s="22"/>
      <c r="B748" s="22"/>
      <c r="C748" s="23"/>
      <c r="D748" s="24"/>
      <c r="E748" s="24"/>
      <c r="F748" s="24"/>
      <c r="G748" s="5"/>
      <c r="H748" s="5"/>
      <c r="I748" s="5"/>
      <c r="J748" s="24"/>
      <c r="K748" s="24"/>
      <c r="L748" s="24"/>
      <c r="M748" s="22"/>
      <c r="N748" s="24"/>
      <c r="O748" s="22"/>
      <c r="P748" s="24"/>
    </row>
    <row r="749" ht="20" customHeight="1" spans="1:16">
      <c r="A749" s="19"/>
      <c r="B749" s="19"/>
      <c r="C749" s="20"/>
      <c r="D749" s="21"/>
      <c r="E749" s="21"/>
      <c r="F749" s="21"/>
      <c r="G749" s="8"/>
      <c r="H749" s="8"/>
      <c r="I749" s="8"/>
      <c r="J749" s="21"/>
      <c r="K749" s="21"/>
      <c r="L749" s="21"/>
      <c r="M749" s="19"/>
      <c r="N749" s="21"/>
      <c r="O749" s="19"/>
      <c r="P749" s="21"/>
    </row>
    <row r="750" ht="20" customHeight="1" spans="1:16">
      <c r="A750" s="22"/>
      <c r="B750" s="22"/>
      <c r="C750" s="23"/>
      <c r="D750" s="24"/>
      <c r="E750" s="24"/>
      <c r="F750" s="24"/>
      <c r="G750" s="5"/>
      <c r="H750" s="5"/>
      <c r="I750" s="5"/>
      <c r="J750" s="24"/>
      <c r="K750" s="24"/>
      <c r="L750" s="24"/>
      <c r="M750" s="22"/>
      <c r="N750" s="24"/>
      <c r="O750" s="22"/>
      <c r="P750" s="24"/>
    </row>
    <row r="751" ht="20" customHeight="1" spans="1:16">
      <c r="A751" s="19"/>
      <c r="B751" s="19"/>
      <c r="C751" s="20"/>
      <c r="D751" s="21"/>
      <c r="E751" s="21"/>
      <c r="F751" s="21"/>
      <c r="G751" s="8"/>
      <c r="H751" s="8"/>
      <c r="I751" s="8"/>
      <c r="J751" s="21"/>
      <c r="K751" s="21"/>
      <c r="L751" s="21"/>
      <c r="M751" s="19"/>
      <c r="N751" s="21"/>
      <c r="O751" s="19"/>
      <c r="P751" s="21"/>
    </row>
    <row r="752" ht="20" customHeight="1" spans="1:16">
      <c r="A752" s="22"/>
      <c r="B752" s="22"/>
      <c r="C752" s="23"/>
      <c r="D752" s="24"/>
      <c r="E752" s="24"/>
      <c r="F752" s="24"/>
      <c r="G752" s="5"/>
      <c r="H752" s="5"/>
      <c r="I752" s="5"/>
      <c r="J752" s="24"/>
      <c r="K752" s="24"/>
      <c r="L752" s="24"/>
      <c r="M752" s="22"/>
      <c r="N752" s="24"/>
      <c r="O752" s="22"/>
      <c r="P752" s="24"/>
    </row>
    <row r="753" ht="20" customHeight="1" spans="1:16">
      <c r="A753" s="19"/>
      <c r="B753" s="19"/>
      <c r="C753" s="20"/>
      <c r="D753" s="21"/>
      <c r="E753" s="21"/>
      <c r="F753" s="21"/>
      <c r="G753" s="8"/>
      <c r="H753" s="8"/>
      <c r="I753" s="8"/>
      <c r="J753" s="21"/>
      <c r="K753" s="21"/>
      <c r="L753" s="21"/>
      <c r="M753" s="19"/>
      <c r="N753" s="21"/>
      <c r="O753" s="19"/>
      <c r="P753" s="21"/>
    </row>
    <row r="754" ht="20" customHeight="1" spans="1:16">
      <c r="A754" s="22"/>
      <c r="B754" s="22"/>
      <c r="C754" s="23"/>
      <c r="D754" s="24"/>
      <c r="E754" s="24"/>
      <c r="F754" s="24"/>
      <c r="G754" s="5"/>
      <c r="H754" s="5"/>
      <c r="I754" s="5"/>
      <c r="J754" s="24"/>
      <c r="K754" s="24"/>
      <c r="L754" s="24"/>
      <c r="M754" s="22"/>
      <c r="N754" s="24"/>
      <c r="O754" s="22"/>
      <c r="P754" s="24"/>
    </row>
    <row r="755" ht="20" customHeight="1" spans="1:16">
      <c r="A755" s="19"/>
      <c r="B755" s="19"/>
      <c r="C755" s="20"/>
      <c r="D755" s="21"/>
      <c r="E755" s="21"/>
      <c r="F755" s="21"/>
      <c r="G755" s="8"/>
      <c r="H755" s="8"/>
      <c r="I755" s="8"/>
      <c r="J755" s="21"/>
      <c r="K755" s="21"/>
      <c r="L755" s="21"/>
      <c r="M755" s="19"/>
      <c r="N755" s="21"/>
      <c r="O755" s="19"/>
      <c r="P755" s="21"/>
    </row>
    <row r="756" ht="20" customHeight="1" spans="1:16">
      <c r="A756" s="22"/>
      <c r="B756" s="22"/>
      <c r="C756" s="23"/>
      <c r="D756" s="24"/>
      <c r="E756" s="24"/>
      <c r="F756" s="24"/>
      <c r="G756" s="5"/>
      <c r="H756" s="5"/>
      <c r="I756" s="5"/>
      <c r="J756" s="24"/>
      <c r="K756" s="24"/>
      <c r="L756" s="24"/>
      <c r="M756" s="22"/>
      <c r="N756" s="24"/>
      <c r="O756" s="22"/>
      <c r="P756" s="24"/>
    </row>
    <row r="757" ht="20" customHeight="1" spans="1:16">
      <c r="A757" s="19"/>
      <c r="B757" s="19"/>
      <c r="C757" s="20"/>
      <c r="D757" s="21"/>
      <c r="E757" s="21"/>
      <c r="F757" s="21"/>
      <c r="G757" s="8"/>
      <c r="H757" s="8"/>
      <c r="I757" s="8"/>
      <c r="J757" s="21"/>
      <c r="K757" s="21"/>
      <c r="L757" s="21"/>
      <c r="M757" s="19"/>
      <c r="N757" s="21"/>
      <c r="O757" s="19"/>
      <c r="P757" s="21"/>
    </row>
    <row r="758" ht="20" customHeight="1" spans="1:16">
      <c r="A758" s="22"/>
      <c r="B758" s="22"/>
      <c r="C758" s="23"/>
      <c r="D758" s="24"/>
      <c r="E758" s="24"/>
      <c r="F758" s="24"/>
      <c r="G758" s="5"/>
      <c r="H758" s="5"/>
      <c r="I758" s="5"/>
      <c r="J758" s="24"/>
      <c r="K758" s="24"/>
      <c r="L758" s="24"/>
      <c r="M758" s="22"/>
      <c r="N758" s="24"/>
      <c r="O758" s="22"/>
      <c r="P758" s="24"/>
    </row>
    <row r="759" ht="20" customHeight="1" spans="1:16">
      <c r="A759" s="19"/>
      <c r="B759" s="19"/>
      <c r="C759" s="20"/>
      <c r="D759" s="21"/>
      <c r="E759" s="21"/>
      <c r="F759" s="21"/>
      <c r="G759" s="8"/>
      <c r="H759" s="8"/>
      <c r="I759" s="8"/>
      <c r="J759" s="21"/>
      <c r="K759" s="21"/>
      <c r="L759" s="21"/>
      <c r="M759" s="19"/>
      <c r="N759" s="21"/>
      <c r="O759" s="19"/>
      <c r="P759" s="21"/>
    </row>
    <row r="760" ht="20" customHeight="1" spans="1:16">
      <c r="A760" s="22"/>
      <c r="B760" s="22"/>
      <c r="C760" s="23"/>
      <c r="D760" s="24"/>
      <c r="E760" s="24"/>
      <c r="F760" s="24"/>
      <c r="G760" s="5"/>
      <c r="H760" s="5"/>
      <c r="I760" s="5"/>
      <c r="J760" s="24"/>
      <c r="K760" s="24"/>
      <c r="L760" s="24"/>
      <c r="M760" s="22"/>
      <c r="N760" s="24"/>
      <c r="O760" s="22"/>
      <c r="P760" s="24"/>
    </row>
    <row r="761" ht="20" customHeight="1" spans="1:16">
      <c r="A761" s="19"/>
      <c r="B761" s="19"/>
      <c r="C761" s="20"/>
      <c r="D761" s="21"/>
      <c r="E761" s="21"/>
      <c r="F761" s="21"/>
      <c r="G761" s="8"/>
      <c r="H761" s="8"/>
      <c r="I761" s="8"/>
      <c r="J761" s="21"/>
      <c r="K761" s="21"/>
      <c r="L761" s="21"/>
      <c r="M761" s="19"/>
      <c r="N761" s="21"/>
      <c r="O761" s="19"/>
      <c r="P761" s="21"/>
    </row>
    <row r="762" ht="20" customHeight="1" spans="1:16">
      <c r="A762" s="22"/>
      <c r="B762" s="22"/>
      <c r="C762" s="23"/>
      <c r="D762" s="24"/>
      <c r="E762" s="24"/>
      <c r="F762" s="24"/>
      <c r="G762" s="5"/>
      <c r="H762" s="5"/>
      <c r="I762" s="5"/>
      <c r="J762" s="24"/>
      <c r="K762" s="24"/>
      <c r="L762" s="24"/>
      <c r="M762" s="22"/>
      <c r="N762" s="24"/>
      <c r="O762" s="22"/>
      <c r="P762" s="24"/>
    </row>
    <row r="763" ht="20" customHeight="1" spans="1:16">
      <c r="A763" s="19"/>
      <c r="B763" s="19"/>
      <c r="C763" s="20"/>
      <c r="D763" s="21"/>
      <c r="E763" s="21"/>
      <c r="F763" s="21"/>
      <c r="G763" s="8"/>
      <c r="H763" s="8"/>
      <c r="I763" s="8"/>
      <c r="J763" s="21"/>
      <c r="K763" s="21"/>
      <c r="L763" s="21"/>
      <c r="M763" s="19"/>
      <c r="N763" s="21"/>
      <c r="O763" s="19"/>
      <c r="P763" s="21"/>
    </row>
    <row r="764" ht="20" customHeight="1" spans="1:16">
      <c r="A764" s="22"/>
      <c r="B764" s="22"/>
      <c r="C764" s="23"/>
      <c r="D764" s="24"/>
      <c r="E764" s="24"/>
      <c r="F764" s="24"/>
      <c r="G764" s="5"/>
      <c r="H764" s="5"/>
      <c r="I764" s="5"/>
      <c r="J764" s="24"/>
      <c r="K764" s="24"/>
      <c r="L764" s="24"/>
      <c r="M764" s="22"/>
      <c r="N764" s="24"/>
      <c r="O764" s="22"/>
      <c r="P764" s="24"/>
    </row>
    <row r="765" ht="20" customHeight="1" spans="1:16">
      <c r="A765" s="19"/>
      <c r="B765" s="19"/>
      <c r="C765" s="20"/>
      <c r="D765" s="21"/>
      <c r="E765" s="21"/>
      <c r="F765" s="21"/>
      <c r="G765" s="8"/>
      <c r="H765" s="8"/>
      <c r="I765" s="8"/>
      <c r="J765" s="21"/>
      <c r="K765" s="21"/>
      <c r="L765" s="21"/>
      <c r="M765" s="19"/>
      <c r="N765" s="21"/>
      <c r="O765" s="19"/>
      <c r="P765" s="21"/>
    </row>
    <row r="766" ht="20" customHeight="1" spans="1:16">
      <c r="A766" s="22"/>
      <c r="B766" s="22"/>
      <c r="C766" s="23"/>
      <c r="D766" s="24"/>
      <c r="E766" s="24"/>
      <c r="F766" s="24"/>
      <c r="G766" s="5"/>
      <c r="H766" s="5"/>
      <c r="I766" s="5"/>
      <c r="J766" s="24"/>
      <c r="K766" s="24"/>
      <c r="L766" s="24"/>
      <c r="M766" s="22"/>
      <c r="N766" s="24"/>
      <c r="O766" s="22"/>
      <c r="P766" s="24"/>
    </row>
    <row r="767" ht="20" customHeight="1" spans="1:16">
      <c r="A767" s="19"/>
      <c r="B767" s="19"/>
      <c r="C767" s="20"/>
      <c r="D767" s="21"/>
      <c r="E767" s="21"/>
      <c r="F767" s="21"/>
      <c r="G767" s="8"/>
      <c r="H767" s="8"/>
      <c r="I767" s="8"/>
      <c r="J767" s="21"/>
      <c r="K767" s="21"/>
      <c r="L767" s="21"/>
      <c r="M767" s="19"/>
      <c r="N767" s="21"/>
      <c r="O767" s="19"/>
      <c r="P767" s="21"/>
    </row>
    <row r="768" ht="20" customHeight="1" spans="1:16">
      <c r="A768" s="22"/>
      <c r="B768" s="22"/>
      <c r="C768" s="23"/>
      <c r="D768" s="24"/>
      <c r="E768" s="24"/>
      <c r="F768" s="24"/>
      <c r="G768" s="5"/>
      <c r="H768" s="5"/>
      <c r="I768" s="5"/>
      <c r="J768" s="24"/>
      <c r="K768" s="24"/>
      <c r="L768" s="24"/>
      <c r="M768" s="22"/>
      <c r="N768" s="24"/>
      <c r="O768" s="22"/>
      <c r="P768" s="24"/>
    </row>
    <row r="769" ht="20" customHeight="1" spans="1:16">
      <c r="A769" s="19"/>
      <c r="B769" s="19"/>
      <c r="C769" s="20"/>
      <c r="D769" s="21"/>
      <c r="E769" s="21"/>
      <c r="F769" s="21"/>
      <c r="G769" s="8"/>
      <c r="H769" s="8"/>
      <c r="I769" s="8"/>
      <c r="J769" s="21"/>
      <c r="K769" s="21"/>
      <c r="L769" s="21"/>
      <c r="M769" s="19"/>
      <c r="N769" s="21"/>
      <c r="O769" s="19"/>
      <c r="P769" s="21"/>
    </row>
    <row r="770" ht="20" customHeight="1" spans="1:16">
      <c r="A770" s="22"/>
      <c r="B770" s="22"/>
      <c r="C770" s="23"/>
      <c r="D770" s="24"/>
      <c r="E770" s="24"/>
      <c r="F770" s="24"/>
      <c r="G770" s="5"/>
      <c r="H770" s="5"/>
      <c r="I770" s="5"/>
      <c r="J770" s="24"/>
      <c r="K770" s="24"/>
      <c r="L770" s="24"/>
      <c r="M770" s="22"/>
      <c r="N770" s="24"/>
      <c r="O770" s="22"/>
      <c r="P770" s="24"/>
    </row>
    <row r="771" ht="20" customHeight="1" spans="1:16">
      <c r="A771" s="19"/>
      <c r="B771" s="19"/>
      <c r="C771" s="20"/>
      <c r="D771" s="21"/>
      <c r="E771" s="21"/>
      <c r="F771" s="21"/>
      <c r="G771" s="8"/>
      <c r="H771" s="8"/>
      <c r="I771" s="8"/>
      <c r="J771" s="21"/>
      <c r="K771" s="21"/>
      <c r="L771" s="21"/>
      <c r="M771" s="19"/>
      <c r="N771" s="21"/>
      <c r="O771" s="19"/>
      <c r="P771" s="21"/>
    </row>
    <row r="772" ht="20" customHeight="1" spans="1:16">
      <c r="A772" s="22"/>
      <c r="B772" s="22"/>
      <c r="C772" s="23"/>
      <c r="D772" s="24"/>
      <c r="E772" s="24"/>
      <c r="F772" s="24"/>
      <c r="G772" s="5"/>
      <c r="H772" s="5"/>
      <c r="I772" s="5"/>
      <c r="J772" s="24"/>
      <c r="K772" s="24"/>
      <c r="L772" s="24"/>
      <c r="M772" s="22"/>
      <c r="N772" s="24"/>
      <c r="O772" s="22"/>
      <c r="P772" s="24"/>
    </row>
    <row r="773" ht="20" customHeight="1" spans="1:16">
      <c r="A773" s="19"/>
      <c r="B773" s="19"/>
      <c r="C773" s="20"/>
      <c r="D773" s="21"/>
      <c r="E773" s="21"/>
      <c r="F773" s="21"/>
      <c r="G773" s="8"/>
      <c r="H773" s="8"/>
      <c r="I773" s="8"/>
      <c r="J773" s="21"/>
      <c r="K773" s="21"/>
      <c r="L773" s="21"/>
      <c r="M773" s="19"/>
      <c r="N773" s="21"/>
      <c r="O773" s="19"/>
      <c r="P773" s="21"/>
    </row>
    <row r="774" ht="20" customHeight="1" spans="1:16">
      <c r="A774" s="22"/>
      <c r="B774" s="22"/>
      <c r="C774" s="23"/>
      <c r="D774" s="24"/>
      <c r="E774" s="24"/>
      <c r="F774" s="24"/>
      <c r="G774" s="5"/>
      <c r="H774" s="5"/>
      <c r="I774" s="5"/>
      <c r="J774" s="24"/>
      <c r="K774" s="24"/>
      <c r="L774" s="24"/>
      <c r="M774" s="22"/>
      <c r="N774" s="24"/>
      <c r="O774" s="22"/>
      <c r="P774" s="24"/>
    </row>
    <row r="775" ht="20" customHeight="1" spans="1:16">
      <c r="A775" s="19"/>
      <c r="B775" s="19"/>
      <c r="C775" s="20"/>
      <c r="D775" s="21"/>
      <c r="E775" s="21"/>
      <c r="F775" s="21"/>
      <c r="G775" s="8"/>
      <c r="H775" s="8"/>
      <c r="I775" s="8"/>
      <c r="J775" s="21"/>
      <c r="K775" s="21"/>
      <c r="L775" s="21"/>
      <c r="M775" s="19"/>
      <c r="N775" s="21"/>
      <c r="O775" s="19"/>
      <c r="P775" s="21"/>
    </row>
    <row r="776" ht="20" customHeight="1" spans="1:16">
      <c r="A776" s="22"/>
      <c r="B776" s="22"/>
      <c r="C776" s="23"/>
      <c r="D776" s="24"/>
      <c r="E776" s="24"/>
      <c r="F776" s="24"/>
      <c r="G776" s="5"/>
      <c r="H776" s="5"/>
      <c r="I776" s="5"/>
      <c r="J776" s="24"/>
      <c r="K776" s="24"/>
      <c r="L776" s="24"/>
      <c r="M776" s="22"/>
      <c r="N776" s="24"/>
      <c r="O776" s="22"/>
      <c r="P776" s="24"/>
    </row>
    <row r="777" ht="20" customHeight="1" spans="1:16">
      <c r="A777" s="19"/>
      <c r="B777" s="19"/>
      <c r="C777" s="20"/>
      <c r="D777" s="21"/>
      <c r="E777" s="21"/>
      <c r="F777" s="21"/>
      <c r="G777" s="8"/>
      <c r="H777" s="8"/>
      <c r="I777" s="8"/>
      <c r="J777" s="21"/>
      <c r="K777" s="21"/>
      <c r="L777" s="21"/>
      <c r="M777" s="19"/>
      <c r="N777" s="21"/>
      <c r="O777" s="19"/>
      <c r="P777" s="21"/>
    </row>
    <row r="778" ht="20" customHeight="1" spans="1:16">
      <c r="A778" s="22"/>
      <c r="B778" s="22"/>
      <c r="C778" s="23"/>
      <c r="D778" s="24"/>
      <c r="E778" s="24"/>
      <c r="F778" s="24"/>
      <c r="G778" s="5"/>
      <c r="H778" s="5"/>
      <c r="I778" s="5"/>
      <c r="J778" s="24"/>
      <c r="K778" s="24"/>
      <c r="L778" s="24"/>
      <c r="M778" s="22"/>
      <c r="N778" s="24"/>
      <c r="O778" s="22"/>
      <c r="P778" s="24"/>
    </row>
    <row r="779" ht="20" customHeight="1" spans="1:16">
      <c r="A779" s="19"/>
      <c r="B779" s="19"/>
      <c r="C779" s="20"/>
      <c r="D779" s="21"/>
      <c r="E779" s="21"/>
      <c r="F779" s="21"/>
      <c r="G779" s="8"/>
      <c r="H779" s="8"/>
      <c r="I779" s="8"/>
      <c r="J779" s="21"/>
      <c r="K779" s="21"/>
      <c r="L779" s="21"/>
      <c r="M779" s="19"/>
      <c r="N779" s="21"/>
      <c r="O779" s="19"/>
      <c r="P779" s="21"/>
    </row>
    <row r="780" ht="20" customHeight="1" spans="1:16">
      <c r="A780" s="22"/>
      <c r="B780" s="22"/>
      <c r="C780" s="23"/>
      <c r="D780" s="24"/>
      <c r="E780" s="24"/>
      <c r="F780" s="24"/>
      <c r="G780" s="5"/>
      <c r="H780" s="5"/>
      <c r="I780" s="5"/>
      <c r="J780" s="24"/>
      <c r="K780" s="24"/>
      <c r="L780" s="24"/>
      <c r="M780" s="22"/>
      <c r="N780" s="24"/>
      <c r="O780" s="22"/>
      <c r="P780" s="24"/>
    </row>
    <row r="781" ht="20" customHeight="1" spans="1:16">
      <c r="A781" s="19"/>
      <c r="B781" s="19"/>
      <c r="C781" s="20"/>
      <c r="D781" s="21"/>
      <c r="E781" s="21"/>
      <c r="F781" s="21"/>
      <c r="G781" s="8"/>
      <c r="H781" s="8"/>
      <c r="I781" s="8"/>
      <c r="J781" s="21"/>
      <c r="K781" s="21"/>
      <c r="L781" s="21"/>
      <c r="M781" s="19"/>
      <c r="N781" s="21"/>
      <c r="O781" s="19"/>
      <c r="P781" s="21"/>
    </row>
    <row r="782" ht="20" customHeight="1" spans="1:16">
      <c r="A782" s="22"/>
      <c r="B782" s="22"/>
      <c r="C782" s="23"/>
      <c r="D782" s="24"/>
      <c r="E782" s="24"/>
      <c r="F782" s="24"/>
      <c r="G782" s="5"/>
      <c r="H782" s="5"/>
      <c r="I782" s="5"/>
      <c r="J782" s="24"/>
      <c r="K782" s="24"/>
      <c r="L782" s="24"/>
      <c r="M782" s="22"/>
      <c r="N782" s="24"/>
      <c r="O782" s="22"/>
      <c r="P782" s="24"/>
    </row>
    <row r="783" ht="20" customHeight="1" spans="1:16">
      <c r="A783" s="19"/>
      <c r="B783" s="19"/>
      <c r="C783" s="20"/>
      <c r="D783" s="21"/>
      <c r="E783" s="21"/>
      <c r="F783" s="21"/>
      <c r="G783" s="8"/>
      <c r="H783" s="8"/>
      <c r="I783" s="8"/>
      <c r="J783" s="21"/>
      <c r="K783" s="21"/>
      <c r="L783" s="21"/>
      <c r="M783" s="19"/>
      <c r="N783" s="21"/>
      <c r="O783" s="19"/>
      <c r="P783" s="21"/>
    </row>
    <row r="784" ht="20" customHeight="1" spans="1:16">
      <c r="A784" s="22"/>
      <c r="B784" s="22"/>
      <c r="C784" s="23"/>
      <c r="D784" s="24"/>
      <c r="E784" s="24"/>
      <c r="F784" s="24"/>
      <c r="G784" s="5"/>
      <c r="H784" s="5"/>
      <c r="I784" s="5"/>
      <c r="J784" s="24"/>
      <c r="K784" s="24"/>
      <c r="L784" s="24"/>
      <c r="M784" s="22"/>
      <c r="N784" s="24"/>
      <c r="O784" s="22"/>
      <c r="P784" s="24"/>
    </row>
    <row r="785" ht="20" customHeight="1" spans="1:16">
      <c r="A785" s="19"/>
      <c r="B785" s="19"/>
      <c r="C785" s="20"/>
      <c r="D785" s="21"/>
      <c r="E785" s="21"/>
      <c r="F785" s="21"/>
      <c r="G785" s="8"/>
      <c r="H785" s="8"/>
      <c r="I785" s="8"/>
      <c r="J785" s="21"/>
      <c r="K785" s="21"/>
      <c r="L785" s="21"/>
      <c r="M785" s="19"/>
      <c r="N785" s="21"/>
      <c r="O785" s="19"/>
      <c r="P785" s="21"/>
    </row>
    <row r="786" ht="20" customHeight="1" spans="1:16">
      <c r="A786" s="22"/>
      <c r="B786" s="22"/>
      <c r="C786" s="23"/>
      <c r="D786" s="24"/>
      <c r="E786" s="24"/>
      <c r="F786" s="24"/>
      <c r="G786" s="5"/>
      <c r="H786" s="5"/>
      <c r="I786" s="5"/>
      <c r="J786" s="24"/>
      <c r="K786" s="24"/>
      <c r="L786" s="24"/>
      <c r="M786" s="22"/>
      <c r="N786" s="24"/>
      <c r="O786" s="22"/>
      <c r="P786" s="24"/>
    </row>
    <row r="787" ht="20" customHeight="1" spans="1:16">
      <c r="A787" s="19"/>
      <c r="B787" s="19"/>
      <c r="C787" s="20"/>
      <c r="D787" s="21"/>
      <c r="E787" s="21"/>
      <c r="F787" s="21"/>
      <c r="G787" s="8"/>
      <c r="H787" s="8"/>
      <c r="I787" s="8"/>
      <c r="J787" s="21"/>
      <c r="K787" s="21"/>
      <c r="L787" s="21"/>
      <c r="M787" s="19"/>
      <c r="N787" s="21"/>
      <c r="O787" s="19"/>
      <c r="P787" s="21"/>
    </row>
    <row r="788" ht="20" customHeight="1" spans="1:16">
      <c r="A788" s="22"/>
      <c r="B788" s="22"/>
      <c r="C788" s="23"/>
      <c r="D788" s="24"/>
      <c r="E788" s="24"/>
      <c r="F788" s="24"/>
      <c r="G788" s="5"/>
      <c r="H788" s="5"/>
      <c r="I788" s="5"/>
      <c r="J788" s="24"/>
      <c r="K788" s="24"/>
      <c r="L788" s="24"/>
      <c r="M788" s="22"/>
      <c r="N788" s="24"/>
      <c r="O788" s="22"/>
      <c r="P788" s="24"/>
    </row>
    <row r="789" ht="20" customHeight="1" spans="1:16">
      <c r="A789" s="19"/>
      <c r="B789" s="19"/>
      <c r="C789" s="20"/>
      <c r="D789" s="21"/>
      <c r="E789" s="21"/>
      <c r="F789" s="21"/>
      <c r="G789" s="8"/>
      <c r="H789" s="8"/>
      <c r="I789" s="8"/>
      <c r="J789" s="21"/>
      <c r="K789" s="21"/>
      <c r="L789" s="21"/>
      <c r="M789" s="19"/>
      <c r="N789" s="21"/>
      <c r="O789" s="19"/>
      <c r="P789" s="21"/>
    </row>
    <row r="790" ht="20" customHeight="1" spans="1:16">
      <c r="A790" s="22"/>
      <c r="B790" s="22"/>
      <c r="C790" s="23"/>
      <c r="D790" s="24"/>
      <c r="E790" s="24"/>
      <c r="F790" s="24"/>
      <c r="G790" s="5"/>
      <c r="H790" s="5"/>
      <c r="I790" s="5"/>
      <c r="J790" s="24"/>
      <c r="K790" s="24"/>
      <c r="L790" s="24"/>
      <c r="M790" s="22"/>
      <c r="N790" s="24"/>
      <c r="O790" s="22"/>
      <c r="P790" s="24"/>
    </row>
    <row r="791" ht="20" customHeight="1" spans="1:16">
      <c r="A791" s="19"/>
      <c r="B791" s="19"/>
      <c r="C791" s="20"/>
      <c r="D791" s="21"/>
      <c r="E791" s="21"/>
      <c r="F791" s="21"/>
      <c r="G791" s="8"/>
      <c r="H791" s="8"/>
      <c r="I791" s="8"/>
      <c r="J791" s="21"/>
      <c r="K791" s="21"/>
      <c r="L791" s="21"/>
      <c r="M791" s="19"/>
      <c r="N791" s="21"/>
      <c r="O791" s="19"/>
      <c r="P791" s="21"/>
    </row>
    <row r="792" ht="20" customHeight="1" spans="1:16">
      <c r="A792" s="22"/>
      <c r="B792" s="22"/>
      <c r="C792" s="23"/>
      <c r="D792" s="24"/>
      <c r="E792" s="24"/>
      <c r="F792" s="24"/>
      <c r="G792" s="5"/>
      <c r="H792" s="5"/>
      <c r="I792" s="5"/>
      <c r="J792" s="24"/>
      <c r="K792" s="24"/>
      <c r="L792" s="24"/>
      <c r="M792" s="22"/>
      <c r="N792" s="24"/>
      <c r="O792" s="22"/>
      <c r="P792" s="24"/>
    </row>
    <row r="793" ht="20" customHeight="1" spans="1:16">
      <c r="A793" s="19"/>
      <c r="B793" s="19"/>
      <c r="C793" s="20"/>
      <c r="D793" s="21"/>
      <c r="E793" s="21"/>
      <c r="F793" s="21"/>
      <c r="G793" s="8"/>
      <c r="H793" s="8"/>
      <c r="I793" s="8"/>
      <c r="J793" s="21"/>
      <c r="K793" s="21"/>
      <c r="L793" s="21"/>
      <c r="M793" s="19"/>
      <c r="N793" s="21"/>
      <c r="O793" s="19"/>
      <c r="P793" s="21"/>
    </row>
    <row r="794" ht="20" customHeight="1" spans="1:16">
      <c r="A794" s="22"/>
      <c r="B794" s="22"/>
      <c r="C794" s="23"/>
      <c r="D794" s="24"/>
      <c r="E794" s="24"/>
      <c r="F794" s="24"/>
      <c r="G794" s="5"/>
      <c r="H794" s="5"/>
      <c r="I794" s="5"/>
      <c r="J794" s="24"/>
      <c r="K794" s="24"/>
      <c r="L794" s="24"/>
      <c r="M794" s="22"/>
      <c r="N794" s="24"/>
      <c r="O794" s="22"/>
      <c r="P794" s="24"/>
    </row>
    <row r="795" ht="20" customHeight="1" spans="1:16">
      <c r="A795" s="19"/>
      <c r="B795" s="19"/>
      <c r="C795" s="20"/>
      <c r="D795" s="21"/>
      <c r="E795" s="21"/>
      <c r="F795" s="21"/>
      <c r="G795" s="8"/>
      <c r="H795" s="8"/>
      <c r="I795" s="8"/>
      <c r="J795" s="21"/>
      <c r="K795" s="21"/>
      <c r="L795" s="21"/>
      <c r="M795" s="19"/>
      <c r="N795" s="21"/>
      <c r="O795" s="19"/>
      <c r="P795" s="21"/>
    </row>
    <row r="796" ht="20" customHeight="1" spans="1:16">
      <c r="A796" s="22"/>
      <c r="B796" s="22"/>
      <c r="C796" s="23"/>
      <c r="D796" s="24"/>
      <c r="E796" s="24"/>
      <c r="F796" s="24"/>
      <c r="G796" s="5"/>
      <c r="H796" s="5"/>
      <c r="I796" s="5"/>
      <c r="J796" s="24"/>
      <c r="K796" s="24"/>
      <c r="L796" s="24"/>
      <c r="M796" s="22"/>
      <c r="N796" s="24"/>
      <c r="O796" s="22"/>
      <c r="P796" s="24"/>
    </row>
    <row r="797" ht="20" customHeight="1" spans="1:16">
      <c r="A797" s="19"/>
      <c r="B797" s="19"/>
      <c r="C797" s="20"/>
      <c r="D797" s="21"/>
      <c r="E797" s="21"/>
      <c r="F797" s="21"/>
      <c r="G797" s="8"/>
      <c r="H797" s="8"/>
      <c r="I797" s="8"/>
      <c r="J797" s="21"/>
      <c r="K797" s="21"/>
      <c r="L797" s="21"/>
      <c r="M797" s="19"/>
      <c r="N797" s="21"/>
      <c r="O797" s="19"/>
      <c r="P797" s="21"/>
    </row>
    <row r="798" ht="20" customHeight="1" spans="1:16">
      <c r="A798" s="22"/>
      <c r="B798" s="22"/>
      <c r="C798" s="23"/>
      <c r="D798" s="24"/>
      <c r="E798" s="24"/>
      <c r="F798" s="24"/>
      <c r="G798" s="5"/>
      <c r="H798" s="5"/>
      <c r="I798" s="5"/>
      <c r="J798" s="24"/>
      <c r="K798" s="24"/>
      <c r="L798" s="24"/>
      <c r="M798" s="22"/>
      <c r="N798" s="24"/>
      <c r="O798" s="22"/>
      <c r="P798" s="24"/>
    </row>
    <row r="799" ht="20" customHeight="1" spans="1:16">
      <c r="A799" s="19"/>
      <c r="B799" s="19"/>
      <c r="C799" s="20"/>
      <c r="D799" s="21"/>
      <c r="E799" s="21"/>
      <c r="F799" s="21"/>
      <c r="G799" s="8"/>
      <c r="H799" s="8"/>
      <c r="I799" s="8"/>
      <c r="J799" s="21"/>
      <c r="K799" s="21"/>
      <c r="L799" s="21"/>
      <c r="M799" s="19"/>
      <c r="N799" s="21"/>
      <c r="O799" s="19"/>
      <c r="P799" s="21"/>
    </row>
    <row r="800" ht="20" customHeight="1" spans="1:16">
      <c r="A800" s="22"/>
      <c r="B800" s="22"/>
      <c r="C800" s="23"/>
      <c r="D800" s="24"/>
      <c r="E800" s="24"/>
      <c r="F800" s="24"/>
      <c r="G800" s="5"/>
      <c r="H800" s="5"/>
      <c r="I800" s="5"/>
      <c r="J800" s="24"/>
      <c r="K800" s="24"/>
      <c r="L800" s="24"/>
      <c r="M800" s="22"/>
      <c r="N800" s="24"/>
      <c r="O800" s="22"/>
      <c r="P800" s="24"/>
    </row>
    <row r="801" ht="20" customHeight="1" spans="1:16">
      <c r="A801" s="19"/>
      <c r="B801" s="19"/>
      <c r="C801" s="20"/>
      <c r="D801" s="21"/>
      <c r="E801" s="21"/>
      <c r="F801" s="21"/>
      <c r="G801" s="8"/>
      <c r="H801" s="8"/>
      <c r="I801" s="8"/>
      <c r="J801" s="21"/>
      <c r="K801" s="21"/>
      <c r="L801" s="21"/>
      <c r="M801" s="19"/>
      <c r="N801" s="21"/>
      <c r="O801" s="19"/>
      <c r="P801" s="21"/>
    </row>
    <row r="802" ht="20" customHeight="1" spans="1:16">
      <c r="A802" s="22"/>
      <c r="B802" s="22"/>
      <c r="C802" s="23"/>
      <c r="D802" s="24"/>
      <c r="E802" s="24"/>
      <c r="F802" s="24"/>
      <c r="G802" s="5"/>
      <c r="H802" s="5"/>
      <c r="I802" s="5"/>
      <c r="J802" s="24"/>
      <c r="K802" s="24"/>
      <c r="L802" s="24"/>
      <c r="M802" s="22"/>
      <c r="N802" s="24"/>
      <c r="O802" s="22"/>
      <c r="P802" s="24"/>
    </row>
    <row r="803" ht="20" customHeight="1" spans="1:16">
      <c r="A803" s="19"/>
      <c r="B803" s="19"/>
      <c r="C803" s="20"/>
      <c r="D803" s="21"/>
      <c r="E803" s="21"/>
      <c r="F803" s="21"/>
      <c r="G803" s="8"/>
      <c r="H803" s="8"/>
      <c r="I803" s="8"/>
      <c r="J803" s="21"/>
      <c r="K803" s="21"/>
      <c r="L803" s="21"/>
      <c r="M803" s="19"/>
      <c r="N803" s="21"/>
      <c r="O803" s="19"/>
      <c r="P803" s="21"/>
    </row>
    <row r="804" ht="20" customHeight="1" spans="1:16">
      <c r="A804" s="22"/>
      <c r="B804" s="22"/>
      <c r="C804" s="23"/>
      <c r="D804" s="24"/>
      <c r="E804" s="24"/>
      <c r="F804" s="24"/>
      <c r="G804" s="5"/>
      <c r="H804" s="5"/>
      <c r="I804" s="5"/>
      <c r="J804" s="24"/>
      <c r="K804" s="24"/>
      <c r="L804" s="24"/>
      <c r="M804" s="22"/>
      <c r="N804" s="24"/>
      <c r="O804" s="22"/>
      <c r="P804" s="24"/>
    </row>
    <row r="805" ht="20" customHeight="1" spans="1:16">
      <c r="A805" s="19"/>
      <c r="B805" s="19"/>
      <c r="C805" s="20"/>
      <c r="D805" s="21"/>
      <c r="E805" s="21"/>
      <c r="F805" s="21"/>
      <c r="G805" s="8"/>
      <c r="H805" s="8"/>
      <c r="I805" s="8"/>
      <c r="J805" s="21"/>
      <c r="K805" s="21"/>
      <c r="L805" s="21"/>
      <c r="M805" s="19"/>
      <c r="N805" s="21"/>
      <c r="O805" s="19"/>
      <c r="P805" s="21"/>
    </row>
    <row r="806" ht="20" customHeight="1" spans="1:16">
      <c r="A806" s="22"/>
      <c r="B806" s="22"/>
      <c r="C806" s="23"/>
      <c r="D806" s="24"/>
      <c r="E806" s="24"/>
      <c r="F806" s="24"/>
      <c r="G806" s="5"/>
      <c r="H806" s="5"/>
      <c r="I806" s="5"/>
      <c r="J806" s="24"/>
      <c r="K806" s="24"/>
      <c r="L806" s="24"/>
      <c r="M806" s="22"/>
      <c r="N806" s="24"/>
      <c r="O806" s="22"/>
      <c r="P806" s="24"/>
    </row>
    <row r="807" ht="20" customHeight="1" spans="1:16">
      <c r="A807" s="19"/>
      <c r="B807" s="19"/>
      <c r="C807" s="20"/>
      <c r="D807" s="21"/>
      <c r="E807" s="21"/>
      <c r="F807" s="21"/>
      <c r="G807" s="8"/>
      <c r="H807" s="8"/>
      <c r="I807" s="8"/>
      <c r="J807" s="21"/>
      <c r="K807" s="21"/>
      <c r="L807" s="21"/>
      <c r="M807" s="19"/>
      <c r="N807" s="21"/>
      <c r="O807" s="19"/>
      <c r="P807" s="21"/>
    </row>
    <row r="808" ht="20" customHeight="1" spans="1:16">
      <c r="A808" s="22"/>
      <c r="B808" s="22"/>
      <c r="C808" s="23"/>
      <c r="D808" s="24"/>
      <c r="E808" s="24"/>
      <c r="F808" s="24"/>
      <c r="G808" s="5"/>
      <c r="H808" s="5"/>
      <c r="I808" s="5"/>
      <c r="J808" s="24"/>
      <c r="K808" s="24"/>
      <c r="L808" s="24"/>
      <c r="M808" s="22"/>
      <c r="N808" s="24"/>
      <c r="O808" s="22"/>
      <c r="P808" s="24"/>
    </row>
    <row r="809" ht="20" customHeight="1" spans="1:16">
      <c r="A809" s="19"/>
      <c r="B809" s="19"/>
      <c r="C809" s="20"/>
      <c r="D809" s="21"/>
      <c r="E809" s="21"/>
      <c r="F809" s="21"/>
      <c r="G809" s="8"/>
      <c r="H809" s="8"/>
      <c r="I809" s="8"/>
      <c r="J809" s="21"/>
      <c r="K809" s="21"/>
      <c r="L809" s="21"/>
      <c r="M809" s="19"/>
      <c r="N809" s="21"/>
      <c r="O809" s="19"/>
      <c r="P809" s="21"/>
    </row>
    <row r="810" ht="20" customHeight="1" spans="1:16">
      <c r="A810" s="22"/>
      <c r="B810" s="22"/>
      <c r="C810" s="23"/>
      <c r="D810" s="24"/>
      <c r="E810" s="24"/>
      <c r="F810" s="24"/>
      <c r="G810" s="5"/>
      <c r="H810" s="5"/>
      <c r="I810" s="5"/>
      <c r="J810" s="24"/>
      <c r="K810" s="24"/>
      <c r="L810" s="24"/>
      <c r="M810" s="22"/>
      <c r="N810" s="24"/>
      <c r="O810" s="22"/>
      <c r="P810" s="24"/>
    </row>
    <row r="811" ht="20" customHeight="1" spans="1:16">
      <c r="A811" s="19"/>
      <c r="B811" s="19"/>
      <c r="C811" s="20"/>
      <c r="D811" s="21"/>
      <c r="E811" s="21"/>
      <c r="F811" s="21"/>
      <c r="G811" s="8"/>
      <c r="H811" s="8"/>
      <c r="I811" s="8"/>
      <c r="J811" s="21"/>
      <c r="K811" s="21"/>
      <c r="L811" s="21"/>
      <c r="M811" s="19"/>
      <c r="N811" s="21"/>
      <c r="O811" s="19"/>
      <c r="P811" s="21"/>
    </row>
    <row r="812" ht="20" customHeight="1" spans="1:16">
      <c r="A812" s="22"/>
      <c r="B812" s="22"/>
      <c r="C812" s="23"/>
      <c r="D812" s="24"/>
      <c r="E812" s="24"/>
      <c r="F812" s="24"/>
      <c r="G812" s="5"/>
      <c r="H812" s="5"/>
      <c r="I812" s="5"/>
      <c r="J812" s="24"/>
      <c r="K812" s="24"/>
      <c r="L812" s="24"/>
      <c r="M812" s="22"/>
      <c r="N812" s="24"/>
      <c r="O812" s="22"/>
      <c r="P812" s="24"/>
    </row>
    <row r="813" ht="20" customHeight="1" spans="1:16">
      <c r="A813" s="19"/>
      <c r="B813" s="19"/>
      <c r="C813" s="20"/>
      <c r="D813" s="21"/>
      <c r="E813" s="21"/>
      <c r="F813" s="21"/>
      <c r="G813" s="8"/>
      <c r="H813" s="8"/>
      <c r="I813" s="8"/>
      <c r="J813" s="21"/>
      <c r="K813" s="21"/>
      <c r="L813" s="21"/>
      <c r="M813" s="19"/>
      <c r="N813" s="21"/>
      <c r="O813" s="19"/>
      <c r="P813" s="21"/>
    </row>
    <row r="814" ht="20" customHeight="1" spans="1:16">
      <c r="A814" s="22"/>
      <c r="B814" s="22"/>
      <c r="C814" s="23"/>
      <c r="D814" s="24"/>
      <c r="E814" s="24"/>
      <c r="F814" s="24"/>
      <c r="G814" s="5"/>
      <c r="H814" s="5"/>
      <c r="I814" s="5"/>
      <c r="J814" s="24"/>
      <c r="K814" s="24"/>
      <c r="L814" s="24"/>
      <c r="M814" s="22"/>
      <c r="N814" s="24"/>
      <c r="O814" s="22"/>
      <c r="P814" s="24"/>
    </row>
    <row r="815" ht="20" customHeight="1" spans="1:16">
      <c r="A815" s="19"/>
      <c r="B815" s="19"/>
      <c r="C815" s="20"/>
      <c r="D815" s="21"/>
      <c r="E815" s="21"/>
      <c r="F815" s="21"/>
      <c r="G815" s="8"/>
      <c r="H815" s="8"/>
      <c r="I815" s="8"/>
      <c r="J815" s="21"/>
      <c r="K815" s="21"/>
      <c r="L815" s="21"/>
      <c r="M815" s="19"/>
      <c r="N815" s="21"/>
      <c r="O815" s="19"/>
      <c r="P815" s="21"/>
    </row>
    <row r="816" ht="20" customHeight="1" spans="1:16">
      <c r="A816" s="22"/>
      <c r="B816" s="22"/>
      <c r="C816" s="23"/>
      <c r="D816" s="24"/>
      <c r="E816" s="24"/>
      <c r="F816" s="24"/>
      <c r="G816" s="5"/>
      <c r="H816" s="5"/>
      <c r="I816" s="5"/>
      <c r="J816" s="24"/>
      <c r="K816" s="24"/>
      <c r="L816" s="24"/>
      <c r="M816" s="22"/>
      <c r="N816" s="24"/>
      <c r="O816" s="22"/>
      <c r="P816" s="24"/>
    </row>
    <row r="817" ht="20" customHeight="1" spans="1:16">
      <c r="A817" s="19"/>
      <c r="B817" s="19"/>
      <c r="C817" s="20"/>
      <c r="D817" s="21"/>
      <c r="E817" s="21"/>
      <c r="F817" s="21"/>
      <c r="G817" s="8"/>
      <c r="H817" s="8"/>
      <c r="I817" s="8"/>
      <c r="J817" s="21"/>
      <c r="K817" s="21"/>
      <c r="L817" s="21"/>
      <c r="M817" s="19"/>
      <c r="N817" s="21"/>
      <c r="O817" s="19"/>
      <c r="P817" s="21"/>
    </row>
    <row r="818" ht="20" customHeight="1" spans="1:16">
      <c r="A818" s="22"/>
      <c r="B818" s="22"/>
      <c r="C818" s="23"/>
      <c r="D818" s="24"/>
      <c r="E818" s="24"/>
      <c r="F818" s="24"/>
      <c r="G818" s="5"/>
      <c r="H818" s="5"/>
      <c r="I818" s="5"/>
      <c r="J818" s="24"/>
      <c r="K818" s="24"/>
      <c r="L818" s="24"/>
      <c r="M818" s="22"/>
      <c r="N818" s="24"/>
      <c r="O818" s="22"/>
      <c r="P818" s="24"/>
    </row>
    <row r="819" ht="20" customHeight="1" spans="1:16">
      <c r="A819" s="19"/>
      <c r="B819" s="19"/>
      <c r="C819" s="20"/>
      <c r="D819" s="21"/>
      <c r="E819" s="21"/>
      <c r="F819" s="21"/>
      <c r="G819" s="8"/>
      <c r="H819" s="8"/>
      <c r="I819" s="8"/>
      <c r="J819" s="21"/>
      <c r="K819" s="21"/>
      <c r="L819" s="21"/>
      <c r="M819" s="19"/>
      <c r="N819" s="21"/>
      <c r="O819" s="19"/>
      <c r="P819" s="21"/>
    </row>
    <row r="820" ht="20" customHeight="1" spans="1:16">
      <c r="A820" s="22"/>
      <c r="B820" s="22"/>
      <c r="C820" s="23"/>
      <c r="D820" s="24"/>
      <c r="E820" s="24"/>
      <c r="F820" s="24"/>
      <c r="G820" s="5"/>
      <c r="H820" s="5"/>
      <c r="I820" s="5"/>
      <c r="J820" s="24"/>
      <c r="K820" s="24"/>
      <c r="L820" s="24"/>
      <c r="M820" s="22"/>
      <c r="N820" s="24"/>
      <c r="O820" s="22"/>
      <c r="P820" s="24"/>
    </row>
    <row r="821" ht="20" customHeight="1" spans="1:16">
      <c r="A821" s="19"/>
      <c r="B821" s="19"/>
      <c r="C821" s="20"/>
      <c r="D821" s="21"/>
      <c r="E821" s="21"/>
      <c r="F821" s="21"/>
      <c r="G821" s="8"/>
      <c r="H821" s="8"/>
      <c r="I821" s="8"/>
      <c r="J821" s="21"/>
      <c r="K821" s="21"/>
      <c r="L821" s="21"/>
      <c r="M821" s="19"/>
      <c r="N821" s="21"/>
      <c r="O821" s="19"/>
      <c r="P821" s="21"/>
    </row>
    <row r="822" ht="20" customHeight="1" spans="1:16">
      <c r="A822" s="22"/>
      <c r="B822" s="22"/>
      <c r="C822" s="23"/>
      <c r="D822" s="24"/>
      <c r="E822" s="24"/>
      <c r="F822" s="24"/>
      <c r="G822" s="5"/>
      <c r="H822" s="5"/>
      <c r="I822" s="5"/>
      <c r="J822" s="24"/>
      <c r="K822" s="24"/>
      <c r="L822" s="24"/>
      <c r="M822" s="22"/>
      <c r="N822" s="24"/>
      <c r="O822" s="22"/>
      <c r="P822" s="24"/>
    </row>
    <row r="823" ht="20" customHeight="1" spans="1:16">
      <c r="A823" s="19"/>
      <c r="B823" s="19"/>
      <c r="C823" s="20"/>
      <c r="D823" s="21"/>
      <c r="E823" s="21"/>
      <c r="F823" s="21"/>
      <c r="G823" s="8"/>
      <c r="H823" s="8"/>
      <c r="I823" s="8"/>
      <c r="J823" s="21"/>
      <c r="K823" s="21"/>
      <c r="L823" s="21"/>
      <c r="M823" s="19"/>
      <c r="N823" s="21"/>
      <c r="O823" s="19"/>
      <c r="P823" s="21"/>
    </row>
    <row r="824" ht="20" customHeight="1" spans="1:16">
      <c r="A824" s="22"/>
      <c r="B824" s="22"/>
      <c r="C824" s="23"/>
      <c r="D824" s="24"/>
      <c r="E824" s="24"/>
      <c r="F824" s="24"/>
      <c r="G824" s="5"/>
      <c r="H824" s="5"/>
      <c r="I824" s="5"/>
      <c r="J824" s="24"/>
      <c r="K824" s="24"/>
      <c r="L824" s="24"/>
      <c r="M824" s="22"/>
      <c r="N824" s="24"/>
      <c r="O824" s="22"/>
      <c r="P824" s="24"/>
    </row>
    <row r="825" ht="20" customHeight="1" spans="1:16">
      <c r="A825" s="19"/>
      <c r="B825" s="19"/>
      <c r="C825" s="20"/>
      <c r="D825" s="21"/>
      <c r="E825" s="21"/>
      <c r="F825" s="21"/>
      <c r="G825" s="8"/>
      <c r="H825" s="8"/>
      <c r="I825" s="8"/>
      <c r="J825" s="21"/>
      <c r="K825" s="21"/>
      <c r="L825" s="21"/>
      <c r="M825" s="19"/>
      <c r="N825" s="21"/>
      <c r="O825" s="19"/>
      <c r="P825" s="21"/>
    </row>
    <row r="826" ht="20" customHeight="1" spans="1:16">
      <c r="A826" s="22"/>
      <c r="B826" s="22"/>
      <c r="C826" s="23"/>
      <c r="D826" s="24"/>
      <c r="E826" s="24"/>
      <c r="F826" s="24"/>
      <c r="G826" s="5"/>
      <c r="H826" s="5"/>
      <c r="I826" s="5"/>
      <c r="J826" s="24"/>
      <c r="K826" s="24"/>
      <c r="L826" s="24"/>
      <c r="M826" s="22"/>
      <c r="N826" s="24"/>
      <c r="O826" s="22"/>
      <c r="P826" s="24"/>
    </row>
    <row r="827" ht="20" customHeight="1" spans="1:16">
      <c r="A827" s="19"/>
      <c r="B827" s="19"/>
      <c r="C827" s="20"/>
      <c r="D827" s="21"/>
      <c r="E827" s="21"/>
      <c r="F827" s="21"/>
      <c r="G827" s="8"/>
      <c r="H827" s="8"/>
      <c r="I827" s="8"/>
      <c r="J827" s="21"/>
      <c r="K827" s="21"/>
      <c r="L827" s="21"/>
      <c r="M827" s="19"/>
      <c r="N827" s="21"/>
      <c r="O827" s="19"/>
      <c r="P827" s="21"/>
    </row>
    <row r="828" ht="20" customHeight="1" spans="1:16">
      <c r="A828" s="22"/>
      <c r="B828" s="22"/>
      <c r="C828" s="23"/>
      <c r="D828" s="24"/>
      <c r="E828" s="24"/>
      <c r="F828" s="24"/>
      <c r="G828" s="5"/>
      <c r="H828" s="5"/>
      <c r="I828" s="5"/>
      <c r="J828" s="24"/>
      <c r="K828" s="24"/>
      <c r="L828" s="24"/>
      <c r="M828" s="22"/>
      <c r="N828" s="24"/>
      <c r="O828" s="22"/>
      <c r="P828" s="24"/>
    </row>
    <row r="829" ht="20" customHeight="1" spans="1:16">
      <c r="A829" s="19"/>
      <c r="B829" s="19"/>
      <c r="C829" s="20"/>
      <c r="D829" s="21"/>
      <c r="E829" s="21"/>
      <c r="F829" s="21"/>
      <c r="G829" s="8"/>
      <c r="H829" s="8"/>
      <c r="I829" s="8"/>
      <c r="J829" s="21"/>
      <c r="K829" s="21"/>
      <c r="L829" s="21"/>
      <c r="M829" s="19"/>
      <c r="N829" s="21"/>
      <c r="O829" s="19"/>
      <c r="P829" s="21"/>
    </row>
    <row r="830" ht="20" customHeight="1" spans="1:16">
      <c r="A830" s="22"/>
      <c r="B830" s="22"/>
      <c r="C830" s="23"/>
      <c r="D830" s="24"/>
      <c r="E830" s="24"/>
      <c r="F830" s="24"/>
      <c r="G830" s="5"/>
      <c r="H830" s="5"/>
      <c r="I830" s="5"/>
      <c r="J830" s="24"/>
      <c r="K830" s="24"/>
      <c r="L830" s="24"/>
      <c r="M830" s="22"/>
      <c r="N830" s="24"/>
      <c r="O830" s="22"/>
      <c r="P830" s="24"/>
    </row>
    <row r="831" ht="20" customHeight="1" spans="1:16">
      <c r="A831" s="19"/>
      <c r="B831" s="19"/>
      <c r="C831" s="20"/>
      <c r="D831" s="21"/>
      <c r="E831" s="21"/>
      <c r="F831" s="21"/>
      <c r="G831" s="8"/>
      <c r="H831" s="8"/>
      <c r="I831" s="8"/>
      <c r="J831" s="21"/>
      <c r="K831" s="21"/>
      <c r="L831" s="21"/>
      <c r="M831" s="19"/>
      <c r="N831" s="21"/>
      <c r="O831" s="19"/>
      <c r="P831" s="21"/>
    </row>
    <row r="832" ht="20" customHeight="1" spans="1:16">
      <c r="A832" s="22"/>
      <c r="B832" s="22"/>
      <c r="C832" s="23"/>
      <c r="D832" s="24"/>
      <c r="E832" s="24"/>
      <c r="F832" s="24"/>
      <c r="G832" s="5"/>
      <c r="H832" s="5"/>
      <c r="I832" s="5"/>
      <c r="J832" s="24"/>
      <c r="K832" s="24"/>
      <c r="L832" s="24"/>
      <c r="M832" s="22"/>
      <c r="N832" s="24"/>
      <c r="O832" s="22"/>
      <c r="P832" s="24"/>
    </row>
    <row r="833" ht="20" customHeight="1" spans="1:16">
      <c r="A833" s="19"/>
      <c r="B833" s="19"/>
      <c r="C833" s="20"/>
      <c r="D833" s="21"/>
      <c r="E833" s="21"/>
      <c r="F833" s="21"/>
      <c r="G833" s="8"/>
      <c r="H833" s="8"/>
      <c r="I833" s="8"/>
      <c r="J833" s="21"/>
      <c r="K833" s="21"/>
      <c r="L833" s="21"/>
      <c r="M833" s="19"/>
      <c r="N833" s="21"/>
      <c r="O833" s="19"/>
      <c r="P833" s="21"/>
    </row>
    <row r="834" ht="20" customHeight="1" spans="1:16">
      <c r="A834" s="22"/>
      <c r="B834" s="22"/>
      <c r="C834" s="23"/>
      <c r="D834" s="24"/>
      <c r="E834" s="24"/>
      <c r="F834" s="24"/>
      <c r="G834" s="5"/>
      <c r="H834" s="5"/>
      <c r="I834" s="5"/>
      <c r="J834" s="24"/>
      <c r="K834" s="24"/>
      <c r="L834" s="24"/>
      <c r="M834" s="22"/>
      <c r="N834" s="24"/>
      <c r="O834" s="22"/>
      <c r="P834" s="24"/>
    </row>
    <row r="835" ht="20" customHeight="1" spans="1:16">
      <c r="A835" s="19"/>
      <c r="B835" s="19"/>
      <c r="C835" s="20"/>
      <c r="D835" s="21"/>
      <c r="E835" s="21"/>
      <c r="F835" s="21"/>
      <c r="G835" s="8"/>
      <c r="H835" s="8"/>
      <c r="I835" s="8"/>
      <c r="J835" s="21"/>
      <c r="K835" s="21"/>
      <c r="L835" s="21"/>
      <c r="M835" s="19"/>
      <c r="N835" s="21"/>
      <c r="O835" s="19"/>
      <c r="P835" s="21"/>
    </row>
    <row r="836" ht="20" customHeight="1" spans="1:16">
      <c r="A836" s="22"/>
      <c r="B836" s="22"/>
      <c r="C836" s="23"/>
      <c r="D836" s="24"/>
      <c r="E836" s="24"/>
      <c r="F836" s="24"/>
      <c r="G836" s="5"/>
      <c r="H836" s="5"/>
      <c r="I836" s="5"/>
      <c r="J836" s="24"/>
      <c r="K836" s="24"/>
      <c r="L836" s="24"/>
      <c r="M836" s="22"/>
      <c r="N836" s="24"/>
      <c r="O836" s="22"/>
      <c r="P836" s="24"/>
    </row>
    <row r="837" ht="20" customHeight="1" spans="1:16">
      <c r="A837" s="19"/>
      <c r="B837" s="19"/>
      <c r="C837" s="20"/>
      <c r="D837" s="21"/>
      <c r="E837" s="21"/>
      <c r="F837" s="21"/>
      <c r="G837" s="8"/>
      <c r="H837" s="8"/>
      <c r="I837" s="8"/>
      <c r="J837" s="21"/>
      <c r="K837" s="21"/>
      <c r="L837" s="21"/>
      <c r="M837" s="19"/>
      <c r="N837" s="21"/>
      <c r="O837" s="19"/>
      <c r="P837" s="21"/>
    </row>
    <row r="838" ht="20" customHeight="1" spans="1:16">
      <c r="A838" s="22"/>
      <c r="B838" s="22"/>
      <c r="C838" s="23"/>
      <c r="D838" s="24"/>
      <c r="E838" s="24"/>
      <c r="F838" s="24"/>
      <c r="G838" s="5"/>
      <c r="H838" s="5"/>
      <c r="I838" s="5"/>
      <c r="J838" s="24"/>
      <c r="K838" s="24"/>
      <c r="L838" s="24"/>
      <c r="M838" s="22"/>
      <c r="N838" s="24"/>
      <c r="O838" s="22"/>
      <c r="P838" s="24"/>
    </row>
    <row r="839" ht="20" customHeight="1" spans="1:16">
      <c r="A839" s="19"/>
      <c r="B839" s="19"/>
      <c r="C839" s="20"/>
      <c r="D839" s="21"/>
      <c r="E839" s="21"/>
      <c r="F839" s="21"/>
      <c r="G839" s="8"/>
      <c r="H839" s="8"/>
      <c r="I839" s="8"/>
      <c r="J839" s="21"/>
      <c r="K839" s="21"/>
      <c r="L839" s="21"/>
      <c r="M839" s="19"/>
      <c r="N839" s="21"/>
      <c r="O839" s="19"/>
      <c r="P839" s="21"/>
    </row>
    <row r="840" ht="20" customHeight="1" spans="1:16">
      <c r="A840" s="22"/>
      <c r="B840" s="22"/>
      <c r="C840" s="23"/>
      <c r="D840" s="24"/>
      <c r="E840" s="24"/>
      <c r="F840" s="24"/>
      <c r="G840" s="5"/>
      <c r="H840" s="5"/>
      <c r="I840" s="5"/>
      <c r="J840" s="24"/>
      <c r="K840" s="24"/>
      <c r="L840" s="24"/>
      <c r="M840" s="22"/>
      <c r="N840" s="24"/>
      <c r="O840" s="22"/>
      <c r="P840" s="24"/>
    </row>
    <row r="841" ht="20" customHeight="1" spans="1:16">
      <c r="A841" s="19"/>
      <c r="B841" s="19"/>
      <c r="C841" s="20"/>
      <c r="D841" s="21"/>
      <c r="E841" s="21"/>
      <c r="F841" s="21"/>
      <c r="G841" s="8"/>
      <c r="H841" s="8"/>
      <c r="I841" s="8"/>
      <c r="J841" s="21"/>
      <c r="K841" s="21"/>
      <c r="L841" s="21"/>
      <c r="M841" s="19"/>
      <c r="N841" s="21"/>
      <c r="O841" s="19"/>
      <c r="P841" s="21"/>
    </row>
    <row r="842" ht="20" customHeight="1" spans="1:16">
      <c r="A842" s="22"/>
      <c r="B842" s="22"/>
      <c r="C842" s="23"/>
      <c r="D842" s="24"/>
      <c r="E842" s="24"/>
      <c r="F842" s="24"/>
      <c r="G842" s="5"/>
      <c r="H842" s="5"/>
      <c r="I842" s="5"/>
      <c r="J842" s="24"/>
      <c r="K842" s="24"/>
      <c r="L842" s="24"/>
      <c r="M842" s="22"/>
      <c r="N842" s="24"/>
      <c r="O842" s="22"/>
      <c r="P842" s="24"/>
    </row>
    <row r="843" ht="20" customHeight="1" spans="1:16">
      <c r="A843" s="19"/>
      <c r="B843" s="19"/>
      <c r="C843" s="20"/>
      <c r="D843" s="21"/>
      <c r="E843" s="21"/>
      <c r="F843" s="21"/>
      <c r="G843" s="8"/>
      <c r="H843" s="8"/>
      <c r="I843" s="8"/>
      <c r="J843" s="21"/>
      <c r="K843" s="21"/>
      <c r="L843" s="21"/>
      <c r="M843" s="19"/>
      <c r="N843" s="21"/>
      <c r="O843" s="19"/>
      <c r="P843" s="21"/>
    </row>
    <row r="844" ht="20" customHeight="1" spans="1:16">
      <c r="A844" s="22"/>
      <c r="B844" s="22"/>
      <c r="C844" s="23"/>
      <c r="D844" s="24"/>
      <c r="E844" s="24"/>
      <c r="F844" s="24"/>
      <c r="G844" s="5"/>
      <c r="H844" s="5"/>
      <c r="I844" s="5"/>
      <c r="J844" s="24"/>
      <c r="K844" s="24"/>
      <c r="L844" s="24"/>
      <c r="M844" s="22"/>
      <c r="N844" s="24"/>
      <c r="O844" s="22"/>
      <c r="P844" s="24"/>
    </row>
    <row r="845" ht="20" customHeight="1" spans="1:16">
      <c r="A845" s="19"/>
      <c r="B845" s="19"/>
      <c r="C845" s="20"/>
      <c r="D845" s="21"/>
      <c r="E845" s="21"/>
      <c r="F845" s="21"/>
      <c r="G845" s="8"/>
      <c r="H845" s="8"/>
      <c r="I845" s="8"/>
      <c r="J845" s="21"/>
      <c r="K845" s="21"/>
      <c r="L845" s="21"/>
      <c r="M845" s="19"/>
      <c r="N845" s="21"/>
      <c r="O845" s="19"/>
      <c r="P845" s="21"/>
    </row>
    <row r="846" ht="20" customHeight="1" spans="1:16">
      <c r="A846" s="22"/>
      <c r="B846" s="22"/>
      <c r="C846" s="23"/>
      <c r="D846" s="24"/>
      <c r="E846" s="24"/>
      <c r="F846" s="24"/>
      <c r="G846" s="5"/>
      <c r="H846" s="5"/>
      <c r="I846" s="5"/>
      <c r="J846" s="24"/>
      <c r="K846" s="24"/>
      <c r="L846" s="24"/>
      <c r="M846" s="22"/>
      <c r="N846" s="24"/>
      <c r="O846" s="22"/>
      <c r="P846" s="24"/>
    </row>
    <row r="847" ht="20" customHeight="1" spans="1:16">
      <c r="A847" s="19"/>
      <c r="B847" s="19"/>
      <c r="C847" s="20"/>
      <c r="D847" s="21"/>
      <c r="E847" s="21"/>
      <c r="F847" s="21"/>
      <c r="G847" s="8"/>
      <c r="H847" s="8"/>
      <c r="I847" s="8"/>
      <c r="J847" s="21"/>
      <c r="K847" s="21"/>
      <c r="L847" s="21"/>
      <c r="M847" s="19"/>
      <c r="N847" s="21"/>
      <c r="O847" s="19"/>
      <c r="P847" s="21"/>
    </row>
    <row r="848" ht="20" customHeight="1" spans="1:16">
      <c r="A848" s="22"/>
      <c r="B848" s="22"/>
      <c r="C848" s="23"/>
      <c r="D848" s="24"/>
      <c r="E848" s="24"/>
      <c r="F848" s="24"/>
      <c r="G848" s="5"/>
      <c r="H848" s="5"/>
      <c r="I848" s="5"/>
      <c r="J848" s="24"/>
      <c r="K848" s="24"/>
      <c r="L848" s="24"/>
      <c r="M848" s="22"/>
      <c r="N848" s="24"/>
      <c r="O848" s="22"/>
      <c r="P848" s="24"/>
    </row>
    <row r="849" ht="20" customHeight="1" spans="1:16">
      <c r="A849" s="19"/>
      <c r="B849" s="19"/>
      <c r="C849" s="20"/>
      <c r="D849" s="21"/>
      <c r="E849" s="21"/>
      <c r="F849" s="21"/>
      <c r="G849" s="8"/>
      <c r="H849" s="8"/>
      <c r="I849" s="8"/>
      <c r="J849" s="21"/>
      <c r="K849" s="21"/>
      <c r="L849" s="21"/>
      <c r="M849" s="19"/>
      <c r="N849" s="21"/>
      <c r="O849" s="19"/>
      <c r="P849" s="21"/>
    </row>
    <row r="850" ht="20" customHeight="1" spans="1:16">
      <c r="A850" s="22"/>
      <c r="B850" s="22"/>
      <c r="C850" s="23"/>
      <c r="D850" s="24"/>
      <c r="E850" s="24"/>
      <c r="F850" s="24"/>
      <c r="G850" s="5"/>
      <c r="H850" s="5"/>
      <c r="I850" s="5"/>
      <c r="J850" s="24"/>
      <c r="K850" s="24"/>
      <c r="L850" s="24"/>
      <c r="M850" s="22"/>
      <c r="N850" s="24"/>
      <c r="O850" s="22"/>
      <c r="P850" s="24"/>
    </row>
    <row r="851" ht="20" customHeight="1" spans="1:16">
      <c r="A851" s="19"/>
      <c r="B851" s="19"/>
      <c r="C851" s="20"/>
      <c r="D851" s="21"/>
      <c r="E851" s="21"/>
      <c r="F851" s="21"/>
      <c r="G851" s="8"/>
      <c r="H851" s="8"/>
      <c r="I851" s="8"/>
      <c r="J851" s="21"/>
      <c r="K851" s="21"/>
      <c r="L851" s="21"/>
      <c r="M851" s="19"/>
      <c r="N851" s="21"/>
      <c r="O851" s="19"/>
      <c r="P851" s="21"/>
    </row>
    <row r="852" ht="20" customHeight="1" spans="1:16">
      <c r="A852" s="22"/>
      <c r="B852" s="22"/>
      <c r="C852" s="23"/>
      <c r="D852" s="24"/>
      <c r="E852" s="24"/>
      <c r="F852" s="24"/>
      <c r="G852" s="5"/>
      <c r="H852" s="5"/>
      <c r="I852" s="5"/>
      <c r="J852" s="24"/>
      <c r="K852" s="24"/>
      <c r="L852" s="24"/>
      <c r="M852" s="22"/>
      <c r="N852" s="24"/>
      <c r="O852" s="22"/>
      <c r="P852" s="24"/>
    </row>
    <row r="853" ht="20" customHeight="1" spans="1:16">
      <c r="A853" s="19"/>
      <c r="B853" s="19"/>
      <c r="C853" s="20"/>
      <c r="D853" s="21"/>
      <c r="E853" s="21"/>
      <c r="F853" s="21"/>
      <c r="G853" s="8"/>
      <c r="H853" s="8"/>
      <c r="I853" s="8"/>
      <c r="J853" s="21"/>
      <c r="K853" s="21"/>
      <c r="L853" s="21"/>
      <c r="M853" s="19"/>
      <c r="N853" s="21"/>
      <c r="O853" s="19"/>
      <c r="P853" s="21"/>
    </row>
    <row r="854" ht="20" customHeight="1" spans="1:16">
      <c r="A854" s="22"/>
      <c r="B854" s="22"/>
      <c r="C854" s="23"/>
      <c r="D854" s="24"/>
      <c r="E854" s="24"/>
      <c r="F854" s="24"/>
      <c r="G854" s="5"/>
      <c r="H854" s="5"/>
      <c r="I854" s="5"/>
      <c r="J854" s="24"/>
      <c r="K854" s="24"/>
      <c r="L854" s="24"/>
      <c r="M854" s="22"/>
      <c r="N854" s="24"/>
      <c r="O854" s="22"/>
      <c r="P854" s="24"/>
    </row>
    <row r="855" ht="20" customHeight="1" spans="1:16">
      <c r="A855" s="19"/>
      <c r="B855" s="19"/>
      <c r="C855" s="20"/>
      <c r="D855" s="21"/>
      <c r="E855" s="21"/>
      <c r="F855" s="21"/>
      <c r="G855" s="8"/>
      <c r="H855" s="8"/>
      <c r="I855" s="8"/>
      <c r="J855" s="21"/>
      <c r="K855" s="21"/>
      <c r="L855" s="21"/>
      <c r="M855" s="19"/>
      <c r="N855" s="21"/>
      <c r="O855" s="19"/>
      <c r="P855" s="21"/>
    </row>
    <row r="856" ht="20" customHeight="1" spans="1:16">
      <c r="A856" s="22"/>
      <c r="B856" s="22"/>
      <c r="C856" s="23"/>
      <c r="D856" s="24"/>
      <c r="E856" s="24"/>
      <c r="F856" s="24"/>
      <c r="G856" s="5"/>
      <c r="H856" s="5"/>
      <c r="I856" s="5"/>
      <c r="J856" s="24"/>
      <c r="K856" s="24"/>
      <c r="L856" s="24"/>
      <c r="M856" s="22"/>
      <c r="N856" s="24"/>
      <c r="O856" s="22"/>
      <c r="P856" s="24"/>
    </row>
    <row r="857" ht="20" customHeight="1" spans="1:16">
      <c r="A857" s="19"/>
      <c r="B857" s="19"/>
      <c r="C857" s="20"/>
      <c r="D857" s="21"/>
      <c r="E857" s="21"/>
      <c r="F857" s="21"/>
      <c r="G857" s="8"/>
      <c r="H857" s="8"/>
      <c r="I857" s="8"/>
      <c r="J857" s="21"/>
      <c r="K857" s="21"/>
      <c r="L857" s="21"/>
      <c r="M857" s="19"/>
      <c r="N857" s="21"/>
      <c r="O857" s="19"/>
      <c r="P857" s="21"/>
    </row>
    <row r="858" ht="20" customHeight="1" spans="1:16">
      <c r="A858" s="22"/>
      <c r="B858" s="22"/>
      <c r="C858" s="23"/>
      <c r="D858" s="24"/>
      <c r="E858" s="24"/>
      <c r="F858" s="24"/>
      <c r="G858" s="5"/>
      <c r="H858" s="5"/>
      <c r="I858" s="5"/>
      <c r="J858" s="24"/>
      <c r="K858" s="24"/>
      <c r="L858" s="24"/>
      <c r="M858" s="22"/>
      <c r="N858" s="24"/>
      <c r="O858" s="22"/>
      <c r="P858" s="24"/>
    </row>
    <row r="859" ht="20" customHeight="1" spans="1:16">
      <c r="A859" s="19"/>
      <c r="B859" s="19"/>
      <c r="C859" s="20"/>
      <c r="D859" s="21"/>
      <c r="E859" s="21"/>
      <c r="F859" s="21"/>
      <c r="G859" s="8"/>
      <c r="H859" s="8"/>
      <c r="I859" s="8"/>
      <c r="J859" s="21"/>
      <c r="K859" s="21"/>
      <c r="L859" s="21"/>
      <c r="M859" s="19"/>
      <c r="N859" s="21"/>
      <c r="O859" s="19"/>
      <c r="P859" s="21"/>
    </row>
    <row r="860" ht="20" customHeight="1" spans="1:16">
      <c r="A860" s="22"/>
      <c r="B860" s="22"/>
      <c r="C860" s="23"/>
      <c r="D860" s="24"/>
      <c r="E860" s="24"/>
      <c r="F860" s="24"/>
      <c r="G860" s="5"/>
      <c r="H860" s="5"/>
      <c r="I860" s="5"/>
      <c r="J860" s="24"/>
      <c r="K860" s="24"/>
      <c r="L860" s="24"/>
      <c r="M860" s="22"/>
      <c r="N860" s="24"/>
      <c r="O860" s="22"/>
      <c r="P860" s="24"/>
    </row>
    <row r="861" ht="20" customHeight="1" spans="1:16">
      <c r="A861" s="19"/>
      <c r="B861" s="19"/>
      <c r="C861" s="20"/>
      <c r="D861" s="21"/>
      <c r="E861" s="21"/>
      <c r="F861" s="21"/>
      <c r="G861" s="8"/>
      <c r="H861" s="8"/>
      <c r="I861" s="8"/>
      <c r="J861" s="21"/>
      <c r="K861" s="21"/>
      <c r="L861" s="21"/>
      <c r="M861" s="19"/>
      <c r="N861" s="21"/>
      <c r="O861" s="19"/>
      <c r="P861" s="21"/>
    </row>
    <row r="862" ht="20" customHeight="1" spans="1:16">
      <c r="A862" s="22"/>
      <c r="B862" s="22"/>
      <c r="C862" s="23"/>
      <c r="D862" s="24"/>
      <c r="E862" s="24"/>
      <c r="F862" s="24"/>
      <c r="G862" s="5"/>
      <c r="H862" s="5"/>
      <c r="I862" s="5"/>
      <c r="J862" s="24"/>
      <c r="K862" s="24"/>
      <c r="L862" s="24"/>
      <c r="M862" s="22"/>
      <c r="N862" s="24"/>
      <c r="O862" s="22"/>
      <c r="P862" s="24"/>
    </row>
    <row r="863" ht="20" customHeight="1" spans="1:16">
      <c r="A863" s="19"/>
      <c r="B863" s="19"/>
      <c r="C863" s="20"/>
      <c r="D863" s="21"/>
      <c r="E863" s="21"/>
      <c r="F863" s="21"/>
      <c r="G863" s="8"/>
      <c r="H863" s="8"/>
      <c r="I863" s="8"/>
      <c r="J863" s="21"/>
      <c r="K863" s="21"/>
      <c r="L863" s="21"/>
      <c r="M863" s="19"/>
      <c r="N863" s="21"/>
      <c r="O863" s="19"/>
      <c r="P863" s="21"/>
    </row>
    <row r="864" ht="20" customHeight="1" spans="1:16">
      <c r="A864" s="22"/>
      <c r="B864" s="22"/>
      <c r="C864" s="23"/>
      <c r="D864" s="24"/>
      <c r="E864" s="24"/>
      <c r="F864" s="24"/>
      <c r="G864" s="5"/>
      <c r="H864" s="5"/>
      <c r="I864" s="5"/>
      <c r="J864" s="24"/>
      <c r="K864" s="24"/>
      <c r="L864" s="24"/>
      <c r="M864" s="22"/>
      <c r="N864" s="24"/>
      <c r="O864" s="22"/>
      <c r="P864" s="24"/>
    </row>
    <row r="865" ht="20" customHeight="1" spans="1:16">
      <c r="A865" s="19"/>
      <c r="B865" s="19"/>
      <c r="C865" s="20"/>
      <c r="D865" s="21"/>
      <c r="E865" s="21"/>
      <c r="F865" s="21"/>
      <c r="G865" s="8"/>
      <c r="H865" s="8"/>
      <c r="I865" s="8"/>
      <c r="J865" s="21"/>
      <c r="K865" s="21"/>
      <c r="L865" s="21"/>
      <c r="M865" s="19"/>
      <c r="N865" s="21"/>
      <c r="O865" s="19"/>
      <c r="P865" s="21"/>
    </row>
    <row r="866" ht="20" customHeight="1" spans="1:16">
      <c r="A866" s="22"/>
      <c r="B866" s="22"/>
      <c r="C866" s="23"/>
      <c r="D866" s="24"/>
      <c r="E866" s="24"/>
      <c r="F866" s="24"/>
      <c r="G866" s="5"/>
      <c r="H866" s="5"/>
      <c r="I866" s="5"/>
      <c r="J866" s="24"/>
      <c r="K866" s="24"/>
      <c r="L866" s="24"/>
      <c r="M866" s="22"/>
      <c r="N866" s="24"/>
      <c r="O866" s="22"/>
      <c r="P866" s="24"/>
    </row>
    <row r="867" ht="20" customHeight="1" spans="1:16">
      <c r="A867" s="19"/>
      <c r="B867" s="19"/>
      <c r="C867" s="20"/>
      <c r="D867" s="21"/>
      <c r="E867" s="21"/>
      <c r="F867" s="21"/>
      <c r="G867" s="8"/>
      <c r="H867" s="8"/>
      <c r="I867" s="8"/>
      <c r="J867" s="21"/>
      <c r="K867" s="21"/>
      <c r="L867" s="21"/>
      <c r="M867" s="19"/>
      <c r="N867" s="21"/>
      <c r="O867" s="19"/>
      <c r="P867" s="21"/>
    </row>
    <row r="868" ht="20" customHeight="1" spans="1:16">
      <c r="A868" s="22"/>
      <c r="B868" s="22"/>
      <c r="C868" s="23"/>
      <c r="D868" s="24"/>
      <c r="E868" s="24"/>
      <c r="F868" s="24"/>
      <c r="G868" s="5"/>
      <c r="H868" s="5"/>
      <c r="I868" s="5"/>
      <c r="J868" s="24"/>
      <c r="K868" s="24"/>
      <c r="L868" s="24"/>
      <c r="M868" s="22"/>
      <c r="N868" s="24"/>
      <c r="O868" s="22"/>
      <c r="P868" s="24"/>
    </row>
    <row r="869" ht="20" customHeight="1" spans="1:16">
      <c r="A869" s="19"/>
      <c r="B869" s="19"/>
      <c r="C869" s="20"/>
      <c r="D869" s="21"/>
      <c r="E869" s="21"/>
      <c r="F869" s="21"/>
      <c r="G869" s="8"/>
      <c r="H869" s="8"/>
      <c r="I869" s="8"/>
      <c r="J869" s="21"/>
      <c r="K869" s="21"/>
      <c r="L869" s="21"/>
      <c r="M869" s="19"/>
      <c r="N869" s="21"/>
      <c r="O869" s="19"/>
      <c r="P869" s="21"/>
    </row>
    <row r="870" ht="20" customHeight="1" spans="1:16">
      <c r="A870" s="22"/>
      <c r="B870" s="22"/>
      <c r="C870" s="23"/>
      <c r="D870" s="24"/>
      <c r="E870" s="24"/>
      <c r="F870" s="24"/>
      <c r="G870" s="5"/>
      <c r="H870" s="5"/>
      <c r="I870" s="5"/>
      <c r="J870" s="24"/>
      <c r="K870" s="24"/>
      <c r="L870" s="24"/>
      <c r="M870" s="22"/>
      <c r="N870" s="24"/>
      <c r="O870" s="22"/>
      <c r="P870" s="24"/>
    </row>
    <row r="871" ht="20" customHeight="1" spans="1:16">
      <c r="A871" s="19"/>
      <c r="B871" s="19"/>
      <c r="C871" s="20"/>
      <c r="D871" s="21"/>
      <c r="E871" s="21"/>
      <c r="F871" s="21"/>
      <c r="G871" s="8"/>
      <c r="H871" s="8"/>
      <c r="I871" s="8"/>
      <c r="J871" s="21"/>
      <c r="K871" s="21"/>
      <c r="L871" s="21"/>
      <c r="M871" s="19"/>
      <c r="N871" s="21"/>
      <c r="O871" s="19"/>
      <c r="P871" s="21"/>
    </row>
    <row r="872" ht="20" customHeight="1" spans="1:16">
      <c r="A872" s="22"/>
      <c r="B872" s="22"/>
      <c r="C872" s="23"/>
      <c r="D872" s="24"/>
      <c r="E872" s="24"/>
      <c r="F872" s="24"/>
      <c r="G872" s="5"/>
      <c r="H872" s="5"/>
      <c r="I872" s="5"/>
      <c r="J872" s="24"/>
      <c r="K872" s="24"/>
      <c r="L872" s="24"/>
      <c r="M872" s="22"/>
      <c r="N872" s="24"/>
      <c r="O872" s="22"/>
      <c r="P872" s="24"/>
    </row>
    <row r="873" ht="20" customHeight="1" spans="1:16">
      <c r="A873" s="19"/>
      <c r="B873" s="19"/>
      <c r="C873" s="20"/>
      <c r="D873" s="21"/>
      <c r="E873" s="21"/>
      <c r="F873" s="21"/>
      <c r="G873" s="8"/>
      <c r="H873" s="8"/>
      <c r="I873" s="8"/>
      <c r="J873" s="21"/>
      <c r="K873" s="21"/>
      <c r="L873" s="21"/>
      <c r="M873" s="19"/>
      <c r="N873" s="21"/>
      <c r="O873" s="19"/>
      <c r="P873" s="21"/>
    </row>
    <row r="874" ht="20" customHeight="1" spans="1:16">
      <c r="A874" s="22"/>
      <c r="B874" s="22"/>
      <c r="C874" s="23"/>
      <c r="D874" s="24"/>
      <c r="E874" s="24"/>
      <c r="F874" s="24"/>
      <c r="G874" s="5"/>
      <c r="H874" s="5"/>
      <c r="I874" s="5"/>
      <c r="J874" s="24"/>
      <c r="K874" s="24"/>
      <c r="L874" s="24"/>
      <c r="M874" s="22"/>
      <c r="N874" s="24"/>
      <c r="O874" s="22"/>
      <c r="P874" s="24"/>
    </row>
    <row r="875" ht="20" customHeight="1" spans="1:16">
      <c r="A875" s="19"/>
      <c r="B875" s="19"/>
      <c r="C875" s="20"/>
      <c r="D875" s="21"/>
      <c r="E875" s="21"/>
      <c r="F875" s="21"/>
      <c r="G875" s="8"/>
      <c r="H875" s="8"/>
      <c r="I875" s="8"/>
      <c r="J875" s="21"/>
      <c r="K875" s="21"/>
      <c r="L875" s="21"/>
      <c r="M875" s="19"/>
      <c r="N875" s="21"/>
      <c r="O875" s="19"/>
      <c r="P875" s="21"/>
    </row>
    <row r="876" ht="20" customHeight="1" spans="1:16">
      <c r="A876" s="22"/>
      <c r="B876" s="22"/>
      <c r="C876" s="23"/>
      <c r="D876" s="24"/>
      <c r="E876" s="24"/>
      <c r="F876" s="24"/>
      <c r="G876" s="5"/>
      <c r="H876" s="5"/>
      <c r="I876" s="5"/>
      <c r="J876" s="24"/>
      <c r="K876" s="24"/>
      <c r="L876" s="24"/>
      <c r="M876" s="22"/>
      <c r="N876" s="24"/>
      <c r="O876" s="22"/>
      <c r="P876" s="24"/>
    </row>
    <row r="877" ht="20" customHeight="1" spans="1:16">
      <c r="A877" s="19"/>
      <c r="B877" s="19"/>
      <c r="C877" s="20"/>
      <c r="D877" s="21"/>
      <c r="E877" s="21"/>
      <c r="F877" s="21"/>
      <c r="G877" s="8"/>
      <c r="H877" s="8"/>
      <c r="I877" s="8"/>
      <c r="J877" s="21"/>
      <c r="K877" s="21"/>
      <c r="L877" s="21"/>
      <c r="M877" s="19"/>
      <c r="N877" s="21"/>
      <c r="O877" s="19"/>
      <c r="P877" s="21"/>
    </row>
    <row r="878" ht="20" customHeight="1" spans="1:16">
      <c r="A878" s="22"/>
      <c r="B878" s="22"/>
      <c r="C878" s="23"/>
      <c r="D878" s="24"/>
      <c r="E878" s="24"/>
      <c r="F878" s="24"/>
      <c r="G878" s="5"/>
      <c r="H878" s="5"/>
      <c r="I878" s="5"/>
      <c r="J878" s="24"/>
      <c r="K878" s="24"/>
      <c r="L878" s="24"/>
      <c r="M878" s="22"/>
      <c r="N878" s="24"/>
      <c r="O878" s="22"/>
      <c r="P878" s="24"/>
    </row>
    <row r="879" ht="20" customHeight="1" spans="1:16">
      <c r="A879" s="19"/>
      <c r="B879" s="19"/>
      <c r="C879" s="20"/>
      <c r="D879" s="21"/>
      <c r="E879" s="21"/>
      <c r="F879" s="21"/>
      <c r="G879" s="8"/>
      <c r="H879" s="8"/>
      <c r="I879" s="8"/>
      <c r="J879" s="21"/>
      <c r="K879" s="21"/>
      <c r="L879" s="21"/>
      <c r="M879" s="19"/>
      <c r="N879" s="21"/>
      <c r="O879" s="19"/>
      <c r="P879" s="21"/>
    </row>
    <row r="880" ht="20" customHeight="1" spans="1:16">
      <c r="A880" s="22"/>
      <c r="B880" s="22"/>
      <c r="C880" s="23"/>
      <c r="D880" s="24"/>
      <c r="E880" s="24"/>
      <c r="F880" s="24"/>
      <c r="G880" s="5"/>
      <c r="H880" s="5"/>
      <c r="I880" s="5"/>
      <c r="J880" s="24"/>
      <c r="K880" s="24"/>
      <c r="L880" s="24"/>
      <c r="M880" s="22"/>
      <c r="N880" s="24"/>
      <c r="O880" s="22"/>
      <c r="P880" s="24"/>
    </row>
    <row r="881" ht="20" customHeight="1" spans="1:16">
      <c r="A881" s="19"/>
      <c r="B881" s="19"/>
      <c r="C881" s="20"/>
      <c r="D881" s="21"/>
      <c r="E881" s="21"/>
      <c r="F881" s="21"/>
      <c r="G881" s="8"/>
      <c r="H881" s="8"/>
      <c r="I881" s="8"/>
      <c r="J881" s="21"/>
      <c r="K881" s="21"/>
      <c r="L881" s="21"/>
      <c r="M881" s="19"/>
      <c r="N881" s="21"/>
      <c r="O881" s="19"/>
      <c r="P881" s="21"/>
    </row>
    <row r="882" ht="20" customHeight="1" spans="1:16">
      <c r="A882" s="22"/>
      <c r="B882" s="22"/>
      <c r="C882" s="23"/>
      <c r="D882" s="24"/>
      <c r="E882" s="24"/>
      <c r="F882" s="24"/>
      <c r="G882" s="5"/>
      <c r="H882" s="5"/>
      <c r="I882" s="5"/>
      <c r="J882" s="24"/>
      <c r="K882" s="24"/>
      <c r="L882" s="24"/>
      <c r="M882" s="22"/>
      <c r="N882" s="24"/>
      <c r="O882" s="22"/>
      <c r="P882" s="24"/>
    </row>
    <row r="883" ht="20" customHeight="1" spans="1:16">
      <c r="A883" s="19"/>
      <c r="B883" s="19"/>
      <c r="C883" s="20"/>
      <c r="D883" s="21"/>
      <c r="E883" s="21"/>
      <c r="F883" s="21"/>
      <c r="G883" s="8"/>
      <c r="H883" s="8"/>
      <c r="I883" s="8"/>
      <c r="J883" s="21"/>
      <c r="K883" s="21"/>
      <c r="L883" s="21"/>
      <c r="M883" s="19"/>
      <c r="N883" s="21"/>
      <c r="O883" s="19"/>
      <c r="P883" s="21"/>
    </row>
    <row r="884" ht="20" customHeight="1" spans="1:16">
      <c r="A884" s="22"/>
      <c r="B884" s="22"/>
      <c r="C884" s="23"/>
      <c r="D884" s="24"/>
      <c r="E884" s="24"/>
      <c r="F884" s="24"/>
      <c r="G884" s="5"/>
      <c r="H884" s="5"/>
      <c r="I884" s="5"/>
      <c r="J884" s="24"/>
      <c r="K884" s="24"/>
      <c r="L884" s="24"/>
      <c r="M884" s="22"/>
      <c r="N884" s="24"/>
      <c r="O884" s="22"/>
      <c r="P884" s="24"/>
    </row>
    <row r="885" ht="20" customHeight="1" spans="1:16">
      <c r="A885" s="19"/>
      <c r="B885" s="19"/>
      <c r="C885" s="20"/>
      <c r="D885" s="21"/>
      <c r="E885" s="21"/>
      <c r="F885" s="21"/>
      <c r="G885" s="8"/>
      <c r="H885" s="8"/>
      <c r="I885" s="8"/>
      <c r="J885" s="21"/>
      <c r="K885" s="21"/>
      <c r="L885" s="21"/>
      <c r="M885" s="19"/>
      <c r="N885" s="21"/>
      <c r="O885" s="19"/>
      <c r="P885" s="21"/>
    </row>
    <row r="886" ht="20" customHeight="1" spans="1:16">
      <c r="A886" s="22"/>
      <c r="B886" s="22"/>
      <c r="C886" s="23"/>
      <c r="D886" s="24"/>
      <c r="E886" s="24"/>
      <c r="F886" s="24"/>
      <c r="G886" s="5"/>
      <c r="H886" s="5"/>
      <c r="I886" s="5"/>
      <c r="J886" s="24"/>
      <c r="K886" s="24"/>
      <c r="L886" s="24"/>
      <c r="M886" s="22"/>
      <c r="N886" s="24"/>
      <c r="O886" s="22"/>
      <c r="P886" s="24"/>
    </row>
    <row r="887" ht="20" customHeight="1" spans="1:16">
      <c r="A887" s="19"/>
      <c r="B887" s="19"/>
      <c r="C887" s="20"/>
      <c r="D887" s="21"/>
      <c r="E887" s="21"/>
      <c r="F887" s="21"/>
      <c r="G887" s="8"/>
      <c r="H887" s="8"/>
      <c r="I887" s="8"/>
      <c r="J887" s="21"/>
      <c r="K887" s="21"/>
      <c r="L887" s="21"/>
      <c r="M887" s="19"/>
      <c r="N887" s="21"/>
      <c r="O887" s="19"/>
      <c r="P887" s="21"/>
    </row>
    <row r="888" ht="20" customHeight="1" spans="1:16">
      <c r="A888" s="22"/>
      <c r="B888" s="22"/>
      <c r="C888" s="23"/>
      <c r="D888" s="24"/>
      <c r="E888" s="24"/>
      <c r="F888" s="24"/>
      <c r="G888" s="5"/>
      <c r="H888" s="5"/>
      <c r="I888" s="5"/>
      <c r="J888" s="24"/>
      <c r="K888" s="24"/>
      <c r="L888" s="24"/>
      <c r="M888" s="22"/>
      <c r="N888" s="24"/>
      <c r="O888" s="22"/>
      <c r="P888" s="24"/>
    </row>
    <row r="889" ht="20" customHeight="1" spans="1:16">
      <c r="A889" s="19"/>
      <c r="B889" s="19"/>
      <c r="C889" s="20"/>
      <c r="D889" s="21"/>
      <c r="E889" s="21"/>
      <c r="F889" s="21"/>
      <c r="G889" s="8"/>
      <c r="H889" s="8"/>
      <c r="I889" s="8"/>
      <c r="J889" s="21"/>
      <c r="K889" s="21"/>
      <c r="L889" s="21"/>
      <c r="M889" s="19"/>
      <c r="N889" s="21"/>
      <c r="O889" s="19"/>
      <c r="P889" s="21"/>
    </row>
    <row r="890" ht="20" customHeight="1" spans="1:16">
      <c r="A890" s="22"/>
      <c r="B890" s="22"/>
      <c r="C890" s="23"/>
      <c r="D890" s="24"/>
      <c r="E890" s="24"/>
      <c r="F890" s="24"/>
      <c r="G890" s="5"/>
      <c r="H890" s="5"/>
      <c r="I890" s="5"/>
      <c r="J890" s="24"/>
      <c r="K890" s="24"/>
      <c r="L890" s="24"/>
      <c r="M890" s="22"/>
      <c r="N890" s="24"/>
      <c r="O890" s="22"/>
      <c r="P890" s="24"/>
    </row>
    <row r="891" ht="20" customHeight="1" spans="1:16">
      <c r="A891" s="19"/>
      <c r="B891" s="19"/>
      <c r="C891" s="20"/>
      <c r="D891" s="21"/>
      <c r="E891" s="21"/>
      <c r="F891" s="21"/>
      <c r="G891" s="8"/>
      <c r="H891" s="8"/>
      <c r="I891" s="8"/>
      <c r="J891" s="21"/>
      <c r="K891" s="21"/>
      <c r="L891" s="21"/>
      <c r="M891" s="19"/>
      <c r="N891" s="21"/>
      <c r="O891" s="19"/>
      <c r="P891" s="21"/>
    </row>
    <row r="892" ht="20" customHeight="1" spans="1:16">
      <c r="A892" s="22"/>
      <c r="B892" s="22"/>
      <c r="C892" s="23"/>
      <c r="D892" s="24"/>
      <c r="E892" s="24"/>
      <c r="F892" s="24"/>
      <c r="G892" s="5"/>
      <c r="H892" s="5"/>
      <c r="I892" s="5"/>
      <c r="J892" s="24"/>
      <c r="K892" s="24"/>
      <c r="L892" s="24"/>
      <c r="M892" s="22"/>
      <c r="N892" s="24"/>
      <c r="O892" s="22"/>
      <c r="P892" s="24"/>
    </row>
    <row r="893" ht="20" customHeight="1" spans="1:16">
      <c r="A893" s="19"/>
      <c r="B893" s="19"/>
      <c r="C893" s="20"/>
      <c r="D893" s="21"/>
      <c r="E893" s="21"/>
      <c r="F893" s="21"/>
      <c r="G893" s="8"/>
      <c r="H893" s="8"/>
      <c r="I893" s="8"/>
      <c r="J893" s="21"/>
      <c r="K893" s="21"/>
      <c r="L893" s="21"/>
      <c r="M893" s="19"/>
      <c r="N893" s="21"/>
      <c r="O893" s="19"/>
      <c r="P893" s="21"/>
    </row>
    <row r="894" ht="20" customHeight="1" spans="1:16">
      <c r="A894" s="22"/>
      <c r="B894" s="22"/>
      <c r="C894" s="23"/>
      <c r="D894" s="24"/>
      <c r="E894" s="24"/>
      <c r="F894" s="24"/>
      <c r="G894" s="5"/>
      <c r="H894" s="5"/>
      <c r="I894" s="5"/>
      <c r="J894" s="24"/>
      <c r="K894" s="24"/>
      <c r="L894" s="24"/>
      <c r="M894" s="22"/>
      <c r="N894" s="24"/>
      <c r="O894" s="22"/>
      <c r="P894" s="24"/>
    </row>
    <row r="895" ht="20" customHeight="1" spans="1:16">
      <c r="A895" s="19"/>
      <c r="B895" s="19"/>
      <c r="C895" s="20"/>
      <c r="D895" s="21"/>
      <c r="E895" s="21"/>
      <c r="F895" s="21"/>
      <c r="G895" s="8"/>
      <c r="H895" s="8"/>
      <c r="I895" s="8"/>
      <c r="J895" s="21"/>
      <c r="K895" s="21"/>
      <c r="L895" s="21"/>
      <c r="M895" s="19"/>
      <c r="N895" s="21"/>
      <c r="O895" s="19"/>
      <c r="P895" s="21"/>
    </row>
    <row r="896" ht="20" customHeight="1" spans="1:16">
      <c r="A896" s="22"/>
      <c r="B896" s="22"/>
      <c r="C896" s="23"/>
      <c r="D896" s="24"/>
      <c r="E896" s="24"/>
      <c r="F896" s="24"/>
      <c r="G896" s="5"/>
      <c r="H896" s="5"/>
      <c r="I896" s="5"/>
      <c r="J896" s="24"/>
      <c r="K896" s="24"/>
      <c r="L896" s="24"/>
      <c r="M896" s="22"/>
      <c r="N896" s="24"/>
      <c r="O896" s="22"/>
      <c r="P896" s="24"/>
    </row>
    <row r="897" ht="20" customHeight="1" spans="1:16">
      <c r="A897" s="19"/>
      <c r="B897" s="19"/>
      <c r="C897" s="20"/>
      <c r="D897" s="21"/>
      <c r="E897" s="21"/>
      <c r="F897" s="21"/>
      <c r="G897" s="8"/>
      <c r="H897" s="8"/>
      <c r="I897" s="8"/>
      <c r="J897" s="21"/>
      <c r="K897" s="21"/>
      <c r="L897" s="21"/>
      <c r="M897" s="19"/>
      <c r="N897" s="21"/>
      <c r="O897" s="19"/>
      <c r="P897" s="21"/>
    </row>
    <row r="898" ht="20" customHeight="1" spans="1:16">
      <c r="A898" s="22"/>
      <c r="B898" s="22"/>
      <c r="C898" s="23"/>
      <c r="D898" s="24"/>
      <c r="E898" s="24"/>
      <c r="F898" s="24"/>
      <c r="G898" s="5"/>
      <c r="H898" s="5"/>
      <c r="I898" s="5"/>
      <c r="J898" s="24"/>
      <c r="K898" s="24"/>
      <c r="L898" s="24"/>
      <c r="M898" s="22"/>
      <c r="N898" s="24"/>
      <c r="O898" s="22"/>
      <c r="P898" s="24"/>
    </row>
    <row r="899" ht="20" customHeight="1" spans="1:16">
      <c r="A899" s="19"/>
      <c r="B899" s="19"/>
      <c r="C899" s="20"/>
      <c r="D899" s="21"/>
      <c r="E899" s="21"/>
      <c r="F899" s="21"/>
      <c r="G899" s="8"/>
      <c r="H899" s="8"/>
      <c r="I899" s="8"/>
      <c r="J899" s="21"/>
      <c r="K899" s="21"/>
      <c r="L899" s="21"/>
      <c r="M899" s="19"/>
      <c r="N899" s="21"/>
      <c r="O899" s="19"/>
      <c r="P899" s="21"/>
    </row>
    <row r="900" ht="20" customHeight="1" spans="1:16">
      <c r="A900" s="22"/>
      <c r="B900" s="22"/>
      <c r="C900" s="23"/>
      <c r="D900" s="24"/>
      <c r="E900" s="24"/>
      <c r="F900" s="24"/>
      <c r="G900" s="5"/>
      <c r="H900" s="5"/>
      <c r="I900" s="5"/>
      <c r="J900" s="24"/>
      <c r="K900" s="24"/>
      <c r="L900" s="24"/>
      <c r="M900" s="22"/>
      <c r="N900" s="24"/>
      <c r="O900" s="22"/>
      <c r="P900" s="24"/>
    </row>
    <row r="901" ht="20" customHeight="1" spans="1:16">
      <c r="A901" s="19"/>
      <c r="B901" s="19"/>
      <c r="C901" s="20"/>
      <c r="D901" s="21"/>
      <c r="E901" s="21"/>
      <c r="F901" s="21"/>
      <c r="G901" s="8"/>
      <c r="H901" s="8"/>
      <c r="I901" s="8"/>
      <c r="J901" s="21"/>
      <c r="K901" s="21"/>
      <c r="L901" s="21"/>
      <c r="M901" s="19"/>
      <c r="N901" s="21"/>
      <c r="O901" s="19"/>
      <c r="P901" s="21"/>
    </row>
    <row r="902" ht="20" customHeight="1" spans="1:16">
      <c r="A902" s="22"/>
      <c r="B902" s="22"/>
      <c r="C902" s="23"/>
      <c r="D902" s="24"/>
      <c r="E902" s="24"/>
      <c r="F902" s="24"/>
      <c r="G902" s="5"/>
      <c r="H902" s="5"/>
      <c r="I902" s="5"/>
      <c r="J902" s="24"/>
      <c r="K902" s="24"/>
      <c r="L902" s="24"/>
      <c r="M902" s="22"/>
      <c r="N902" s="24"/>
      <c r="O902" s="22"/>
      <c r="P902" s="24"/>
    </row>
    <row r="903" ht="20" customHeight="1" spans="1:16">
      <c r="A903" s="19"/>
      <c r="B903" s="19"/>
      <c r="C903" s="20"/>
      <c r="D903" s="21"/>
      <c r="E903" s="21"/>
      <c r="F903" s="21"/>
      <c r="G903" s="8"/>
      <c r="H903" s="8"/>
      <c r="I903" s="8"/>
      <c r="J903" s="21"/>
      <c r="K903" s="21"/>
      <c r="L903" s="21"/>
      <c r="M903" s="19"/>
      <c r="N903" s="21"/>
      <c r="O903" s="19"/>
      <c r="P903" s="21"/>
    </row>
    <row r="904" ht="20" customHeight="1" spans="1:16">
      <c r="A904" s="22"/>
      <c r="B904" s="22"/>
      <c r="C904" s="23"/>
      <c r="D904" s="24"/>
      <c r="E904" s="24"/>
      <c r="F904" s="24"/>
      <c r="G904" s="5"/>
      <c r="H904" s="5"/>
      <c r="I904" s="5"/>
      <c r="J904" s="24"/>
      <c r="K904" s="24"/>
      <c r="L904" s="24"/>
      <c r="M904" s="22"/>
      <c r="N904" s="24"/>
      <c r="O904" s="22"/>
      <c r="P904" s="24"/>
    </row>
    <row r="905" ht="20" customHeight="1" spans="1:16">
      <c r="A905" s="19"/>
      <c r="B905" s="19"/>
      <c r="C905" s="20"/>
      <c r="D905" s="21"/>
      <c r="E905" s="21"/>
      <c r="F905" s="21"/>
      <c r="G905" s="8"/>
      <c r="H905" s="8"/>
      <c r="I905" s="8"/>
      <c r="J905" s="21"/>
      <c r="K905" s="21"/>
      <c r="L905" s="21"/>
      <c r="M905" s="19"/>
      <c r="N905" s="21"/>
      <c r="O905" s="19"/>
      <c r="P905" s="21"/>
    </row>
    <row r="906" ht="20" customHeight="1" spans="1:16">
      <c r="A906" s="22"/>
      <c r="B906" s="22"/>
      <c r="C906" s="23"/>
      <c r="D906" s="24"/>
      <c r="E906" s="24"/>
      <c r="F906" s="24"/>
      <c r="G906" s="5"/>
      <c r="H906" s="5"/>
      <c r="I906" s="5"/>
      <c r="J906" s="24"/>
      <c r="K906" s="24"/>
      <c r="L906" s="24"/>
      <c r="M906" s="22"/>
      <c r="N906" s="24"/>
      <c r="O906" s="22"/>
      <c r="P906" s="24"/>
    </row>
    <row r="907" ht="20" customHeight="1" spans="1:16">
      <c r="A907" s="19"/>
      <c r="B907" s="19"/>
      <c r="C907" s="20"/>
      <c r="D907" s="21"/>
      <c r="E907" s="21"/>
      <c r="F907" s="21"/>
      <c r="G907" s="8"/>
      <c r="H907" s="8"/>
      <c r="I907" s="8"/>
      <c r="J907" s="21"/>
      <c r="K907" s="21"/>
      <c r="L907" s="21"/>
      <c r="M907" s="19"/>
      <c r="N907" s="21"/>
      <c r="O907" s="19"/>
      <c r="P907" s="21"/>
    </row>
    <row r="908" ht="20" customHeight="1" spans="1:16">
      <c r="A908" s="22"/>
      <c r="B908" s="22"/>
      <c r="C908" s="23"/>
      <c r="D908" s="24"/>
      <c r="E908" s="24"/>
      <c r="F908" s="24"/>
      <c r="G908" s="5"/>
      <c r="H908" s="5"/>
      <c r="I908" s="5"/>
      <c r="J908" s="24"/>
      <c r="K908" s="24"/>
      <c r="L908" s="24"/>
      <c r="M908" s="22"/>
      <c r="N908" s="24"/>
      <c r="O908" s="22"/>
      <c r="P908" s="24"/>
    </row>
    <row r="909" ht="20" customHeight="1" spans="1:16">
      <c r="A909" s="19"/>
      <c r="B909" s="19"/>
      <c r="C909" s="20"/>
      <c r="D909" s="21"/>
      <c r="E909" s="21"/>
      <c r="F909" s="21"/>
      <c r="G909" s="8"/>
      <c r="H909" s="8"/>
      <c r="I909" s="8"/>
      <c r="J909" s="21"/>
      <c r="K909" s="21"/>
      <c r="L909" s="21"/>
      <c r="M909" s="19"/>
      <c r="N909" s="21"/>
      <c r="O909" s="19"/>
      <c r="P909" s="21"/>
    </row>
    <row r="910" ht="20" customHeight="1" spans="1:16">
      <c r="A910" s="22"/>
      <c r="B910" s="22"/>
      <c r="C910" s="23"/>
      <c r="D910" s="24"/>
      <c r="E910" s="24"/>
      <c r="F910" s="24"/>
      <c r="G910" s="5"/>
      <c r="H910" s="5"/>
      <c r="I910" s="5"/>
      <c r="J910" s="24"/>
      <c r="K910" s="24"/>
      <c r="L910" s="24"/>
      <c r="M910" s="22"/>
      <c r="N910" s="24"/>
      <c r="O910" s="22"/>
      <c r="P910" s="24"/>
    </row>
    <row r="911" ht="20" customHeight="1" spans="1:16">
      <c r="A911" s="19"/>
      <c r="B911" s="19"/>
      <c r="C911" s="20"/>
      <c r="D911" s="21"/>
      <c r="E911" s="21"/>
      <c r="F911" s="21"/>
      <c r="G911" s="8"/>
      <c r="H911" s="8"/>
      <c r="I911" s="8"/>
      <c r="J911" s="21"/>
      <c r="K911" s="21"/>
      <c r="L911" s="21"/>
      <c r="M911" s="19"/>
      <c r="N911" s="21"/>
      <c r="O911" s="19"/>
      <c r="P911" s="21"/>
    </row>
    <row r="912" ht="20" customHeight="1" spans="1:16">
      <c r="A912" s="22"/>
      <c r="B912" s="22"/>
      <c r="C912" s="23"/>
      <c r="D912" s="24"/>
      <c r="E912" s="24"/>
      <c r="F912" s="24"/>
      <c r="G912" s="5"/>
      <c r="H912" s="5"/>
      <c r="I912" s="5"/>
      <c r="J912" s="24"/>
      <c r="K912" s="24"/>
      <c r="L912" s="24"/>
      <c r="M912" s="22"/>
      <c r="N912" s="24"/>
      <c r="O912" s="22"/>
      <c r="P912" s="24"/>
    </row>
    <row r="913" ht="20" customHeight="1" spans="1:16">
      <c r="A913" s="19"/>
      <c r="B913" s="19"/>
      <c r="C913" s="20"/>
      <c r="D913" s="21"/>
      <c r="E913" s="21"/>
      <c r="F913" s="21"/>
      <c r="G913" s="8"/>
      <c r="H913" s="8"/>
      <c r="I913" s="8"/>
      <c r="J913" s="21"/>
      <c r="K913" s="21"/>
      <c r="L913" s="21"/>
      <c r="M913" s="19"/>
      <c r="N913" s="21"/>
      <c r="O913" s="19"/>
      <c r="P913" s="21"/>
    </row>
    <row r="914" ht="20" customHeight="1" spans="1:16">
      <c r="A914" s="22"/>
      <c r="B914" s="22"/>
      <c r="C914" s="23"/>
      <c r="D914" s="24"/>
      <c r="E914" s="24"/>
      <c r="F914" s="24"/>
      <c r="G914" s="5"/>
      <c r="H914" s="5"/>
      <c r="I914" s="5"/>
      <c r="J914" s="24"/>
      <c r="K914" s="24"/>
      <c r="L914" s="24"/>
      <c r="M914" s="22"/>
      <c r="N914" s="24"/>
      <c r="O914" s="22"/>
      <c r="P914" s="24"/>
    </row>
    <row r="915" ht="20" customHeight="1" spans="1:16">
      <c r="A915" s="19"/>
      <c r="B915" s="19"/>
      <c r="C915" s="20"/>
      <c r="D915" s="21"/>
      <c r="E915" s="21"/>
      <c r="F915" s="21"/>
      <c r="G915" s="8"/>
      <c r="H915" s="8"/>
      <c r="I915" s="8"/>
      <c r="J915" s="21"/>
      <c r="K915" s="21"/>
      <c r="L915" s="21"/>
      <c r="M915" s="19"/>
      <c r="N915" s="21"/>
      <c r="O915" s="19"/>
      <c r="P915" s="21"/>
    </row>
    <row r="916" ht="20" customHeight="1" spans="1:16">
      <c r="A916" s="22"/>
      <c r="B916" s="22"/>
      <c r="C916" s="23"/>
      <c r="D916" s="24"/>
      <c r="E916" s="24"/>
      <c r="F916" s="24"/>
      <c r="G916" s="5"/>
      <c r="H916" s="5"/>
      <c r="I916" s="5"/>
      <c r="J916" s="24"/>
      <c r="K916" s="24"/>
      <c r="L916" s="24"/>
      <c r="M916" s="22"/>
      <c r="N916" s="24"/>
      <c r="O916" s="22"/>
      <c r="P916" s="24"/>
    </row>
    <row r="917" ht="20" customHeight="1" spans="1:16">
      <c r="A917" s="19"/>
      <c r="B917" s="19"/>
      <c r="C917" s="20"/>
      <c r="D917" s="21"/>
      <c r="E917" s="21"/>
      <c r="F917" s="21"/>
      <c r="G917" s="8"/>
      <c r="H917" s="8"/>
      <c r="I917" s="8"/>
      <c r="J917" s="21"/>
      <c r="K917" s="21"/>
      <c r="L917" s="21"/>
      <c r="M917" s="19"/>
      <c r="N917" s="21"/>
      <c r="O917" s="19"/>
      <c r="P917" s="21"/>
    </row>
    <row r="918" ht="20" customHeight="1" spans="1:16">
      <c r="A918" s="22"/>
      <c r="B918" s="22"/>
      <c r="C918" s="23"/>
      <c r="D918" s="24"/>
      <c r="E918" s="24"/>
      <c r="F918" s="24"/>
      <c r="G918" s="5"/>
      <c r="H918" s="5"/>
      <c r="I918" s="5"/>
      <c r="J918" s="24"/>
      <c r="K918" s="24"/>
      <c r="L918" s="24"/>
      <c r="M918" s="22"/>
      <c r="N918" s="24"/>
      <c r="O918" s="22"/>
      <c r="P918" s="24"/>
    </row>
    <row r="919" ht="20" customHeight="1" spans="1:16">
      <c r="A919" s="19"/>
      <c r="B919" s="19"/>
      <c r="C919" s="20"/>
      <c r="D919" s="21"/>
      <c r="E919" s="21"/>
      <c r="F919" s="21"/>
      <c r="G919" s="8"/>
      <c r="H919" s="8"/>
      <c r="I919" s="8"/>
      <c r="J919" s="21"/>
      <c r="K919" s="21"/>
      <c r="L919" s="21"/>
      <c r="M919" s="19"/>
      <c r="N919" s="21"/>
      <c r="O919" s="19"/>
      <c r="P919" s="21"/>
    </row>
    <row r="920" ht="20" customHeight="1" spans="1:16">
      <c r="A920" s="22"/>
      <c r="B920" s="22"/>
      <c r="C920" s="23"/>
      <c r="D920" s="24"/>
      <c r="E920" s="24"/>
      <c r="F920" s="24"/>
      <c r="G920" s="5"/>
      <c r="H920" s="5"/>
      <c r="I920" s="5"/>
      <c r="J920" s="24"/>
      <c r="K920" s="24"/>
      <c r="L920" s="24"/>
      <c r="M920" s="22"/>
      <c r="N920" s="24"/>
      <c r="O920" s="22"/>
      <c r="P920" s="24"/>
    </row>
    <row r="921" ht="20" customHeight="1" spans="1:16">
      <c r="A921" s="19"/>
      <c r="B921" s="19"/>
      <c r="C921" s="20"/>
      <c r="D921" s="21"/>
      <c r="E921" s="21"/>
      <c r="F921" s="21"/>
      <c r="G921" s="8"/>
      <c r="H921" s="8"/>
      <c r="I921" s="8"/>
      <c r="J921" s="21"/>
      <c r="K921" s="21"/>
      <c r="L921" s="21"/>
      <c r="M921" s="19"/>
      <c r="N921" s="21"/>
      <c r="O921" s="19"/>
      <c r="P921" s="21"/>
    </row>
    <row r="922" ht="20" customHeight="1" spans="1:16">
      <c r="A922" s="22"/>
      <c r="B922" s="22"/>
      <c r="C922" s="23"/>
      <c r="D922" s="24"/>
      <c r="E922" s="24"/>
      <c r="F922" s="24"/>
      <c r="G922" s="5"/>
      <c r="H922" s="5"/>
      <c r="I922" s="5"/>
      <c r="J922" s="24"/>
      <c r="K922" s="24"/>
      <c r="L922" s="24"/>
      <c r="M922" s="22"/>
      <c r="N922" s="24"/>
      <c r="O922" s="22"/>
      <c r="P922" s="24"/>
    </row>
    <row r="923" ht="20" customHeight="1" spans="1:16">
      <c r="A923" s="19"/>
      <c r="B923" s="19"/>
      <c r="C923" s="20"/>
      <c r="D923" s="21"/>
      <c r="E923" s="21"/>
      <c r="F923" s="21"/>
      <c r="G923" s="8"/>
      <c r="H923" s="8"/>
      <c r="I923" s="8"/>
      <c r="J923" s="21"/>
      <c r="K923" s="21"/>
      <c r="L923" s="21"/>
      <c r="M923" s="19"/>
      <c r="N923" s="21"/>
      <c r="O923" s="19"/>
      <c r="P923" s="21"/>
    </row>
    <row r="924" ht="20" customHeight="1" spans="1:16">
      <c r="A924" s="22"/>
      <c r="B924" s="22"/>
      <c r="C924" s="23"/>
      <c r="D924" s="24"/>
      <c r="E924" s="24"/>
      <c r="F924" s="24"/>
      <c r="G924" s="5"/>
      <c r="H924" s="5"/>
      <c r="I924" s="5"/>
      <c r="J924" s="24"/>
      <c r="K924" s="24"/>
      <c r="L924" s="24"/>
      <c r="M924" s="22"/>
      <c r="N924" s="24"/>
      <c r="O924" s="22"/>
      <c r="P924" s="24"/>
    </row>
    <row r="925" ht="20" customHeight="1" spans="1:16">
      <c r="A925" s="19"/>
      <c r="B925" s="19"/>
      <c r="C925" s="20"/>
      <c r="D925" s="21"/>
      <c r="E925" s="21"/>
      <c r="F925" s="21"/>
      <c r="G925" s="8"/>
      <c r="H925" s="8"/>
      <c r="I925" s="8"/>
      <c r="J925" s="21"/>
      <c r="K925" s="21"/>
      <c r="L925" s="21"/>
      <c r="M925" s="19"/>
      <c r="N925" s="21"/>
      <c r="O925" s="19"/>
      <c r="P925" s="21"/>
    </row>
    <row r="926" ht="20" customHeight="1" spans="1:16">
      <c r="A926" s="22"/>
      <c r="B926" s="22"/>
      <c r="C926" s="23"/>
      <c r="D926" s="24"/>
      <c r="E926" s="24"/>
      <c r="F926" s="24"/>
      <c r="G926" s="5"/>
      <c r="H926" s="5"/>
      <c r="I926" s="5"/>
      <c r="J926" s="24"/>
      <c r="K926" s="24"/>
      <c r="L926" s="24"/>
      <c r="M926" s="22"/>
      <c r="N926" s="24"/>
      <c r="O926" s="22"/>
      <c r="P926" s="24"/>
    </row>
    <row r="927" ht="20" customHeight="1" spans="1:16">
      <c r="A927" s="19"/>
      <c r="B927" s="19"/>
      <c r="C927" s="20"/>
      <c r="D927" s="21"/>
      <c r="E927" s="21"/>
      <c r="F927" s="21"/>
      <c r="G927" s="8"/>
      <c r="H927" s="8"/>
      <c r="I927" s="8"/>
      <c r="J927" s="21"/>
      <c r="K927" s="21"/>
      <c r="L927" s="21"/>
      <c r="M927" s="19"/>
      <c r="N927" s="21"/>
      <c r="O927" s="19"/>
      <c r="P927" s="21"/>
    </row>
    <row r="928" ht="20" customHeight="1" spans="1:16">
      <c r="A928" s="22"/>
      <c r="B928" s="22"/>
      <c r="C928" s="23"/>
      <c r="D928" s="24"/>
      <c r="E928" s="24"/>
      <c r="F928" s="24"/>
      <c r="G928" s="5"/>
      <c r="H928" s="5"/>
      <c r="I928" s="5"/>
      <c r="J928" s="24"/>
      <c r="K928" s="24"/>
      <c r="L928" s="24"/>
      <c r="M928" s="22"/>
      <c r="N928" s="24"/>
      <c r="O928" s="22"/>
      <c r="P928" s="24"/>
    </row>
    <row r="929" ht="20" customHeight="1" spans="1:16">
      <c r="A929" s="19"/>
      <c r="B929" s="19"/>
      <c r="C929" s="20"/>
      <c r="D929" s="21"/>
      <c r="E929" s="21"/>
      <c r="F929" s="21"/>
      <c r="G929" s="8"/>
      <c r="H929" s="8"/>
      <c r="I929" s="8"/>
      <c r="J929" s="21"/>
      <c r="K929" s="21"/>
      <c r="L929" s="21"/>
      <c r="M929" s="19"/>
      <c r="N929" s="21"/>
      <c r="O929" s="19"/>
      <c r="P929" s="21"/>
    </row>
    <row r="930" ht="20" customHeight="1" spans="1:16">
      <c r="A930" s="22"/>
      <c r="B930" s="22"/>
      <c r="C930" s="23"/>
      <c r="D930" s="24"/>
      <c r="E930" s="24"/>
      <c r="F930" s="24"/>
      <c r="G930" s="5"/>
      <c r="H930" s="5"/>
      <c r="I930" s="5"/>
      <c r="J930" s="24"/>
      <c r="K930" s="24"/>
      <c r="L930" s="24"/>
      <c r="M930" s="22"/>
      <c r="N930" s="24"/>
      <c r="O930" s="22"/>
      <c r="P930" s="24"/>
    </row>
    <row r="931" ht="20" customHeight="1" spans="1:16">
      <c r="A931" s="19"/>
      <c r="B931" s="19"/>
      <c r="C931" s="20"/>
      <c r="D931" s="21"/>
      <c r="E931" s="21"/>
      <c r="F931" s="21"/>
      <c r="G931" s="8"/>
      <c r="H931" s="8"/>
      <c r="I931" s="8"/>
      <c r="J931" s="21"/>
      <c r="K931" s="21"/>
      <c r="L931" s="21"/>
      <c r="M931" s="19"/>
      <c r="N931" s="21"/>
      <c r="O931" s="19"/>
      <c r="P931" s="21"/>
    </row>
    <row r="932" ht="20" customHeight="1" spans="1:16">
      <c r="A932" s="22"/>
      <c r="B932" s="22"/>
      <c r="C932" s="23"/>
      <c r="D932" s="24"/>
      <c r="E932" s="24"/>
      <c r="F932" s="24"/>
      <c r="G932" s="5"/>
      <c r="H932" s="5"/>
      <c r="I932" s="5"/>
      <c r="J932" s="24"/>
      <c r="K932" s="24"/>
      <c r="L932" s="24"/>
      <c r="M932" s="22"/>
      <c r="N932" s="24"/>
      <c r="O932" s="22"/>
      <c r="P932" s="24"/>
    </row>
    <row r="933" ht="20" customHeight="1" spans="1:16">
      <c r="A933" s="19"/>
      <c r="B933" s="19"/>
      <c r="C933" s="20"/>
      <c r="D933" s="21"/>
      <c r="E933" s="21"/>
      <c r="F933" s="21"/>
      <c r="G933" s="8"/>
      <c r="H933" s="8"/>
      <c r="I933" s="8"/>
      <c r="J933" s="21"/>
      <c r="K933" s="21"/>
      <c r="L933" s="21"/>
      <c r="M933" s="19"/>
      <c r="N933" s="21"/>
      <c r="O933" s="19"/>
      <c r="P933" s="21"/>
    </row>
    <row r="934" ht="20" customHeight="1" spans="1:16">
      <c r="A934" s="22"/>
      <c r="B934" s="22"/>
      <c r="C934" s="23"/>
      <c r="D934" s="24"/>
      <c r="E934" s="24"/>
      <c r="F934" s="24"/>
      <c r="G934" s="5"/>
      <c r="H934" s="5"/>
      <c r="I934" s="5"/>
      <c r="J934" s="24"/>
      <c r="K934" s="24"/>
      <c r="L934" s="24"/>
      <c r="M934" s="22"/>
      <c r="N934" s="24"/>
      <c r="O934" s="22"/>
      <c r="P934" s="24"/>
    </row>
    <row r="935" ht="20" customHeight="1" spans="1:16">
      <c r="A935" s="19"/>
      <c r="B935" s="19"/>
      <c r="C935" s="20"/>
      <c r="D935" s="21"/>
      <c r="E935" s="21"/>
      <c r="F935" s="21"/>
      <c r="G935" s="8"/>
      <c r="H935" s="8"/>
      <c r="I935" s="8"/>
      <c r="J935" s="21"/>
      <c r="K935" s="21"/>
      <c r="L935" s="21"/>
      <c r="M935" s="19"/>
      <c r="N935" s="21"/>
      <c r="O935" s="19"/>
      <c r="P935" s="21"/>
    </row>
    <row r="936" ht="20" customHeight="1" spans="1:16">
      <c r="A936" s="22"/>
      <c r="B936" s="22"/>
      <c r="C936" s="23"/>
      <c r="D936" s="24"/>
      <c r="E936" s="24"/>
      <c r="F936" s="24"/>
      <c r="G936" s="5"/>
      <c r="H936" s="5"/>
      <c r="I936" s="5"/>
      <c r="J936" s="24"/>
      <c r="K936" s="24"/>
      <c r="L936" s="24"/>
      <c r="M936" s="22"/>
      <c r="N936" s="24"/>
      <c r="O936" s="22"/>
      <c r="P936" s="24"/>
    </row>
    <row r="937" ht="20" customHeight="1" spans="1:16">
      <c r="A937" s="19"/>
      <c r="B937" s="19"/>
      <c r="C937" s="20"/>
      <c r="D937" s="21"/>
      <c r="E937" s="21"/>
      <c r="F937" s="21"/>
      <c r="G937" s="8"/>
      <c r="H937" s="8"/>
      <c r="I937" s="8"/>
      <c r="J937" s="21"/>
      <c r="K937" s="21"/>
      <c r="L937" s="21"/>
      <c r="M937" s="19"/>
      <c r="N937" s="21"/>
      <c r="O937" s="19"/>
      <c r="P937" s="21"/>
    </row>
    <row r="938" ht="20" customHeight="1" spans="1:16">
      <c r="A938" s="22"/>
      <c r="B938" s="22"/>
      <c r="C938" s="23"/>
      <c r="D938" s="24"/>
      <c r="E938" s="24"/>
      <c r="F938" s="24"/>
      <c r="G938" s="5"/>
      <c r="H938" s="5"/>
      <c r="I938" s="5"/>
      <c r="J938" s="24"/>
      <c r="K938" s="24"/>
      <c r="L938" s="24"/>
      <c r="M938" s="22"/>
      <c r="N938" s="24"/>
      <c r="O938" s="22"/>
      <c r="P938" s="24"/>
    </row>
    <row r="939" ht="20" customHeight="1" spans="1:16">
      <c r="A939" s="19"/>
      <c r="B939" s="19"/>
      <c r="C939" s="20"/>
      <c r="D939" s="21"/>
      <c r="E939" s="21"/>
      <c r="F939" s="21"/>
      <c r="G939" s="8"/>
      <c r="H939" s="8"/>
      <c r="I939" s="8"/>
      <c r="J939" s="21"/>
      <c r="K939" s="21"/>
      <c r="L939" s="21"/>
      <c r="M939" s="19"/>
      <c r="N939" s="21"/>
      <c r="O939" s="19"/>
      <c r="P939" s="21"/>
    </row>
    <row r="940" ht="20" customHeight="1" spans="1:16">
      <c r="A940" s="22"/>
      <c r="B940" s="22"/>
      <c r="C940" s="23"/>
      <c r="D940" s="24"/>
      <c r="E940" s="24"/>
      <c r="F940" s="24"/>
      <c r="G940" s="5"/>
      <c r="H940" s="5"/>
      <c r="I940" s="5"/>
      <c r="J940" s="24"/>
      <c r="K940" s="24"/>
      <c r="L940" s="24"/>
      <c r="M940" s="22"/>
      <c r="N940" s="24"/>
      <c r="O940" s="22"/>
      <c r="P940" s="24"/>
    </row>
    <row r="941" ht="20" customHeight="1" spans="1:16">
      <c r="A941" s="19"/>
      <c r="B941" s="19"/>
      <c r="C941" s="20"/>
      <c r="D941" s="21"/>
      <c r="E941" s="21"/>
      <c r="F941" s="21"/>
      <c r="G941" s="8"/>
      <c r="H941" s="8"/>
      <c r="I941" s="8"/>
      <c r="J941" s="21"/>
      <c r="K941" s="21"/>
      <c r="L941" s="21"/>
      <c r="M941" s="19"/>
      <c r="N941" s="21"/>
      <c r="O941" s="19"/>
      <c r="P941" s="21"/>
    </row>
    <row r="942" ht="20" customHeight="1" spans="1:16">
      <c r="A942" s="22"/>
      <c r="B942" s="22"/>
      <c r="C942" s="23"/>
      <c r="D942" s="24"/>
      <c r="E942" s="24"/>
      <c r="F942" s="24"/>
      <c r="G942" s="5"/>
      <c r="H942" s="5"/>
      <c r="I942" s="5"/>
      <c r="J942" s="24"/>
      <c r="K942" s="24"/>
      <c r="L942" s="24"/>
      <c r="M942" s="22"/>
      <c r="N942" s="24"/>
      <c r="O942" s="22"/>
      <c r="P942" s="24"/>
    </row>
    <row r="943" ht="20" customHeight="1" spans="1:16">
      <c r="A943" s="19"/>
      <c r="B943" s="19"/>
      <c r="C943" s="20"/>
      <c r="D943" s="21"/>
      <c r="E943" s="21"/>
      <c r="F943" s="21"/>
      <c r="G943" s="8"/>
      <c r="H943" s="8"/>
      <c r="I943" s="8"/>
      <c r="J943" s="21"/>
      <c r="K943" s="21"/>
      <c r="L943" s="21"/>
      <c r="M943" s="19"/>
      <c r="N943" s="21"/>
      <c r="O943" s="19"/>
      <c r="P943" s="21"/>
    </row>
    <row r="944" ht="20" customHeight="1" spans="1:16">
      <c r="A944" s="22"/>
      <c r="B944" s="22"/>
      <c r="C944" s="23"/>
      <c r="D944" s="24"/>
      <c r="E944" s="24"/>
      <c r="F944" s="24"/>
      <c r="G944" s="5"/>
      <c r="H944" s="5"/>
      <c r="I944" s="5"/>
      <c r="J944" s="24"/>
      <c r="K944" s="24"/>
      <c r="L944" s="24"/>
      <c r="M944" s="22"/>
      <c r="N944" s="24"/>
      <c r="O944" s="22"/>
      <c r="P944" s="24"/>
    </row>
    <row r="945" ht="20" customHeight="1" spans="1:16">
      <c r="A945" s="19"/>
      <c r="B945" s="19"/>
      <c r="C945" s="20"/>
      <c r="D945" s="21"/>
      <c r="E945" s="21"/>
      <c r="F945" s="21"/>
      <c r="G945" s="8"/>
      <c r="H945" s="8"/>
      <c r="I945" s="8"/>
      <c r="J945" s="21"/>
      <c r="K945" s="21"/>
      <c r="L945" s="21"/>
      <c r="M945" s="19"/>
      <c r="N945" s="21"/>
      <c r="O945" s="19"/>
      <c r="P945" s="21"/>
    </row>
    <row r="946" ht="20" customHeight="1" spans="1:16">
      <c r="A946" s="22"/>
      <c r="B946" s="22"/>
      <c r="C946" s="23"/>
      <c r="D946" s="24"/>
      <c r="E946" s="24"/>
      <c r="F946" s="24"/>
      <c r="G946" s="5"/>
      <c r="H946" s="5"/>
      <c r="I946" s="5"/>
      <c r="J946" s="24"/>
      <c r="K946" s="24"/>
      <c r="L946" s="24"/>
      <c r="M946" s="22"/>
      <c r="N946" s="24"/>
      <c r="O946" s="22"/>
      <c r="P946" s="24"/>
    </row>
    <row r="947" ht="20" customHeight="1" spans="1:16">
      <c r="A947" s="19"/>
      <c r="B947" s="19"/>
      <c r="C947" s="20"/>
      <c r="D947" s="21"/>
      <c r="E947" s="21"/>
      <c r="F947" s="21"/>
      <c r="G947" s="8"/>
      <c r="H947" s="8"/>
      <c r="I947" s="8"/>
      <c r="J947" s="21"/>
      <c r="K947" s="21"/>
      <c r="L947" s="21"/>
      <c r="M947" s="19"/>
      <c r="N947" s="21"/>
      <c r="O947" s="19"/>
      <c r="P947" s="21"/>
    </row>
    <row r="948" ht="20" customHeight="1" spans="1:16">
      <c r="A948" s="22"/>
      <c r="B948" s="22"/>
      <c r="C948" s="23"/>
      <c r="D948" s="24"/>
      <c r="E948" s="24"/>
      <c r="F948" s="24"/>
      <c r="G948" s="5"/>
      <c r="H948" s="5"/>
      <c r="I948" s="5"/>
      <c r="J948" s="24"/>
      <c r="K948" s="24"/>
      <c r="L948" s="24"/>
      <c r="M948" s="22"/>
      <c r="N948" s="24"/>
      <c r="O948" s="22"/>
      <c r="P948" s="24"/>
    </row>
    <row r="949" ht="20" customHeight="1" spans="1:16">
      <c r="A949" s="19"/>
      <c r="B949" s="19"/>
      <c r="C949" s="20"/>
      <c r="D949" s="21"/>
      <c r="E949" s="21"/>
      <c r="F949" s="21"/>
      <c r="G949" s="8"/>
      <c r="H949" s="8"/>
      <c r="I949" s="8"/>
      <c r="J949" s="21"/>
      <c r="K949" s="21"/>
      <c r="L949" s="21"/>
      <c r="M949" s="19"/>
      <c r="N949" s="21"/>
      <c r="O949" s="19"/>
      <c r="P949" s="21"/>
    </row>
    <row r="950" ht="20" customHeight="1" spans="1:16">
      <c r="A950" s="22"/>
      <c r="B950" s="22"/>
      <c r="C950" s="23"/>
      <c r="D950" s="24"/>
      <c r="E950" s="24"/>
      <c r="F950" s="24"/>
      <c r="G950" s="5"/>
      <c r="H950" s="5"/>
      <c r="I950" s="5"/>
      <c r="J950" s="24"/>
      <c r="K950" s="24"/>
      <c r="L950" s="24"/>
      <c r="M950" s="22"/>
      <c r="N950" s="24"/>
      <c r="O950" s="22"/>
      <c r="P950" s="24"/>
    </row>
    <row r="951" ht="20" customHeight="1" spans="1:16">
      <c r="A951" s="19"/>
      <c r="B951" s="19"/>
      <c r="C951" s="20"/>
      <c r="D951" s="21"/>
      <c r="E951" s="21"/>
      <c r="F951" s="21"/>
      <c r="G951" s="8"/>
      <c r="H951" s="8"/>
      <c r="I951" s="8"/>
      <c r="J951" s="21"/>
      <c r="K951" s="21"/>
      <c r="L951" s="21"/>
      <c r="M951" s="19"/>
      <c r="N951" s="21"/>
      <c r="O951" s="19"/>
      <c r="P951" s="21"/>
    </row>
    <row r="952" ht="20" customHeight="1" spans="1:16">
      <c r="A952" s="22"/>
      <c r="B952" s="22"/>
      <c r="C952" s="23"/>
      <c r="D952" s="24"/>
      <c r="E952" s="24"/>
      <c r="F952" s="24"/>
      <c r="G952" s="5"/>
      <c r="H952" s="5"/>
      <c r="I952" s="5"/>
      <c r="J952" s="24"/>
      <c r="K952" s="24"/>
      <c r="L952" s="24"/>
      <c r="M952" s="22"/>
      <c r="N952" s="24"/>
      <c r="O952" s="22"/>
      <c r="P952" s="24"/>
    </row>
    <row r="953" ht="20" customHeight="1" spans="1:16">
      <c r="A953" s="19"/>
      <c r="B953" s="19"/>
      <c r="C953" s="20"/>
      <c r="D953" s="21"/>
      <c r="E953" s="21"/>
      <c r="F953" s="21"/>
      <c r="G953" s="8"/>
      <c r="H953" s="8"/>
      <c r="I953" s="8"/>
      <c r="J953" s="21"/>
      <c r="K953" s="21"/>
      <c r="L953" s="21"/>
      <c r="M953" s="19"/>
      <c r="N953" s="21"/>
      <c r="O953" s="19"/>
      <c r="P953" s="21"/>
    </row>
    <row r="954" ht="20" customHeight="1" spans="1:16">
      <c r="A954" s="22"/>
      <c r="B954" s="22"/>
      <c r="C954" s="23"/>
      <c r="D954" s="24"/>
      <c r="E954" s="24"/>
      <c r="F954" s="24"/>
      <c r="G954" s="5"/>
      <c r="H954" s="5"/>
      <c r="I954" s="5"/>
      <c r="J954" s="24"/>
      <c r="K954" s="24"/>
      <c r="L954" s="24"/>
      <c r="M954" s="22"/>
      <c r="N954" s="24"/>
      <c r="O954" s="22"/>
      <c r="P954" s="24"/>
    </row>
    <row r="955" ht="20" customHeight="1" spans="1:16">
      <c r="A955" s="19"/>
      <c r="B955" s="19"/>
      <c r="C955" s="20"/>
      <c r="D955" s="21"/>
      <c r="E955" s="21"/>
      <c r="F955" s="21"/>
      <c r="G955" s="8"/>
      <c r="H955" s="8"/>
      <c r="I955" s="8"/>
      <c r="J955" s="21"/>
      <c r="K955" s="21"/>
      <c r="L955" s="21"/>
      <c r="M955" s="19"/>
      <c r="N955" s="21"/>
      <c r="O955" s="19"/>
      <c r="P955" s="21"/>
    </row>
    <row r="956" ht="20" customHeight="1" spans="1:16">
      <c r="A956" s="22"/>
      <c r="B956" s="22"/>
      <c r="C956" s="23"/>
      <c r="D956" s="24"/>
      <c r="E956" s="24"/>
      <c r="F956" s="24"/>
      <c r="G956" s="5"/>
      <c r="H956" s="5"/>
      <c r="I956" s="5"/>
      <c r="J956" s="24"/>
      <c r="K956" s="24"/>
      <c r="L956" s="24"/>
      <c r="M956" s="22"/>
      <c r="N956" s="24"/>
      <c r="O956" s="22"/>
      <c r="P956" s="24"/>
    </row>
    <row r="957" ht="20" customHeight="1" spans="1:16">
      <c r="A957" s="19"/>
      <c r="B957" s="19"/>
      <c r="C957" s="20"/>
      <c r="D957" s="21"/>
      <c r="E957" s="21"/>
      <c r="F957" s="21"/>
      <c r="G957" s="8"/>
      <c r="H957" s="8"/>
      <c r="I957" s="8"/>
      <c r="J957" s="21"/>
      <c r="K957" s="21"/>
      <c r="L957" s="21"/>
      <c r="M957" s="19"/>
      <c r="N957" s="21"/>
      <c r="O957" s="19"/>
      <c r="P957" s="21"/>
    </row>
    <row r="958" ht="20" customHeight="1" spans="1:16">
      <c r="A958" s="22"/>
      <c r="B958" s="22"/>
      <c r="C958" s="23"/>
      <c r="D958" s="24"/>
      <c r="E958" s="24"/>
      <c r="F958" s="24"/>
      <c r="G958" s="5"/>
      <c r="H958" s="5"/>
      <c r="I958" s="5"/>
      <c r="J958" s="24"/>
      <c r="K958" s="24"/>
      <c r="L958" s="24"/>
      <c r="M958" s="22"/>
      <c r="N958" s="24"/>
      <c r="O958" s="22"/>
      <c r="P958" s="24"/>
    </row>
    <row r="959" ht="20" customHeight="1" spans="1:16">
      <c r="A959" s="19"/>
      <c r="B959" s="19"/>
      <c r="C959" s="20"/>
      <c r="D959" s="21"/>
      <c r="E959" s="21"/>
      <c r="F959" s="21"/>
      <c r="G959" s="8"/>
      <c r="H959" s="8"/>
      <c r="I959" s="8"/>
      <c r="J959" s="21"/>
      <c r="K959" s="21"/>
      <c r="L959" s="21"/>
      <c r="M959" s="19"/>
      <c r="N959" s="21"/>
      <c r="O959" s="19"/>
      <c r="P959" s="21"/>
    </row>
    <row r="960" ht="20" customHeight="1" spans="1:16">
      <c r="A960" s="22"/>
      <c r="B960" s="22"/>
      <c r="C960" s="23"/>
      <c r="D960" s="24"/>
      <c r="E960" s="24"/>
      <c r="F960" s="24"/>
      <c r="G960" s="5"/>
      <c r="H960" s="5"/>
      <c r="I960" s="5"/>
      <c r="J960" s="24"/>
      <c r="K960" s="24"/>
      <c r="L960" s="24"/>
      <c r="M960" s="22"/>
      <c r="N960" s="24"/>
      <c r="O960" s="22"/>
      <c r="P960" s="24"/>
    </row>
    <row r="961" ht="20" customHeight="1" spans="1:16">
      <c r="A961" s="19"/>
      <c r="B961" s="19"/>
      <c r="C961" s="20"/>
      <c r="D961" s="21"/>
      <c r="E961" s="21"/>
      <c r="F961" s="21"/>
      <c r="G961" s="8"/>
      <c r="H961" s="8"/>
      <c r="I961" s="8"/>
      <c r="J961" s="21"/>
      <c r="K961" s="21"/>
      <c r="L961" s="21"/>
      <c r="M961" s="19"/>
      <c r="N961" s="21"/>
      <c r="O961" s="19"/>
      <c r="P961" s="21"/>
    </row>
    <row r="962" ht="20" customHeight="1" spans="1:16">
      <c r="A962" s="22"/>
      <c r="B962" s="22"/>
      <c r="C962" s="23"/>
      <c r="D962" s="24"/>
      <c r="E962" s="24"/>
      <c r="F962" s="24"/>
      <c r="G962" s="5"/>
      <c r="H962" s="5"/>
      <c r="I962" s="5"/>
      <c r="J962" s="24"/>
      <c r="K962" s="24"/>
      <c r="L962" s="24"/>
      <c r="M962" s="22"/>
      <c r="N962" s="24"/>
      <c r="O962" s="22"/>
      <c r="P962" s="24"/>
    </row>
    <row r="963" ht="20" customHeight="1" spans="1:16">
      <c r="A963" s="19"/>
      <c r="B963" s="19"/>
      <c r="C963" s="20"/>
      <c r="D963" s="21"/>
      <c r="E963" s="21"/>
      <c r="F963" s="21"/>
      <c r="G963" s="8"/>
      <c r="H963" s="8"/>
      <c r="I963" s="8"/>
      <c r="J963" s="21"/>
      <c r="K963" s="21"/>
      <c r="L963" s="21"/>
      <c r="M963" s="19"/>
      <c r="N963" s="21"/>
      <c r="O963" s="19"/>
      <c r="P963" s="21"/>
    </row>
    <row r="964" ht="20" customHeight="1" spans="1:16">
      <c r="A964" s="22"/>
      <c r="B964" s="22"/>
      <c r="C964" s="23"/>
      <c r="D964" s="24"/>
      <c r="E964" s="24"/>
      <c r="F964" s="24"/>
      <c r="G964" s="5"/>
      <c r="H964" s="5"/>
      <c r="I964" s="5"/>
      <c r="J964" s="24"/>
      <c r="K964" s="24"/>
      <c r="L964" s="24"/>
      <c r="M964" s="22"/>
      <c r="N964" s="24"/>
      <c r="O964" s="22"/>
      <c r="P964" s="24"/>
    </row>
    <row r="965" ht="20" customHeight="1" spans="1:16">
      <c r="A965" s="19"/>
      <c r="B965" s="19"/>
      <c r="C965" s="20"/>
      <c r="D965" s="21"/>
      <c r="E965" s="21"/>
      <c r="F965" s="21"/>
      <c r="G965" s="8"/>
      <c r="H965" s="8"/>
      <c r="I965" s="8"/>
      <c r="J965" s="21"/>
      <c r="K965" s="21"/>
      <c r="L965" s="21"/>
      <c r="M965" s="19"/>
      <c r="N965" s="21"/>
      <c r="O965" s="19"/>
      <c r="P965" s="21"/>
    </row>
    <row r="966" ht="20" customHeight="1" spans="1:16">
      <c r="A966" s="22"/>
      <c r="B966" s="22"/>
      <c r="C966" s="23"/>
      <c r="D966" s="24"/>
      <c r="E966" s="24"/>
      <c r="F966" s="24"/>
      <c r="G966" s="5"/>
      <c r="H966" s="5"/>
      <c r="I966" s="5"/>
      <c r="J966" s="24"/>
      <c r="K966" s="24"/>
      <c r="L966" s="24"/>
      <c r="M966" s="22"/>
      <c r="N966" s="24"/>
      <c r="O966" s="22"/>
      <c r="P966" s="24"/>
    </row>
    <row r="967" ht="20" customHeight="1" spans="1:16">
      <c r="A967" s="19"/>
      <c r="B967" s="19"/>
      <c r="C967" s="20"/>
      <c r="D967" s="21"/>
      <c r="E967" s="21"/>
      <c r="F967" s="21"/>
      <c r="G967" s="8"/>
      <c r="H967" s="8"/>
      <c r="I967" s="8"/>
      <c r="J967" s="21"/>
      <c r="K967" s="21"/>
      <c r="L967" s="21"/>
      <c r="M967" s="19"/>
      <c r="N967" s="21"/>
      <c r="O967" s="19"/>
      <c r="P967" s="21"/>
    </row>
    <row r="968" ht="20" customHeight="1" spans="1:16">
      <c r="A968" s="22"/>
      <c r="B968" s="22"/>
      <c r="C968" s="23"/>
      <c r="D968" s="24"/>
      <c r="E968" s="24"/>
      <c r="F968" s="24"/>
      <c r="G968" s="5"/>
      <c r="H968" s="5"/>
      <c r="I968" s="5"/>
      <c r="J968" s="24"/>
      <c r="K968" s="24"/>
      <c r="L968" s="24"/>
      <c r="M968" s="22"/>
      <c r="N968" s="24"/>
      <c r="O968" s="22"/>
      <c r="P968" s="24"/>
    </row>
    <row r="969" ht="20" customHeight="1" spans="1:16">
      <c r="A969" s="19"/>
      <c r="B969" s="19"/>
      <c r="C969" s="20"/>
      <c r="D969" s="21"/>
      <c r="E969" s="21"/>
      <c r="F969" s="21"/>
      <c r="G969" s="8"/>
      <c r="H969" s="8"/>
      <c r="I969" s="8"/>
      <c r="J969" s="21"/>
      <c r="K969" s="21"/>
      <c r="L969" s="21"/>
      <c r="M969" s="19"/>
      <c r="N969" s="21"/>
      <c r="O969" s="19"/>
      <c r="P969" s="21"/>
    </row>
    <row r="970" ht="20" customHeight="1" spans="1:16">
      <c r="A970" s="22"/>
      <c r="B970" s="22"/>
      <c r="C970" s="23"/>
      <c r="D970" s="24"/>
      <c r="E970" s="24"/>
      <c r="F970" s="24"/>
      <c r="G970" s="5"/>
      <c r="H970" s="5"/>
      <c r="I970" s="5"/>
      <c r="J970" s="24"/>
      <c r="K970" s="24"/>
      <c r="L970" s="24"/>
      <c r="M970" s="22"/>
      <c r="N970" s="24"/>
      <c r="O970" s="22"/>
      <c r="P970" s="24"/>
    </row>
    <row r="971" ht="20" customHeight="1" spans="1:16">
      <c r="A971" s="19"/>
      <c r="B971" s="19"/>
      <c r="C971" s="20"/>
      <c r="D971" s="21"/>
      <c r="E971" s="21"/>
      <c r="F971" s="21"/>
      <c r="G971" s="8"/>
      <c r="H971" s="8"/>
      <c r="I971" s="8"/>
      <c r="J971" s="21"/>
      <c r="K971" s="21"/>
      <c r="L971" s="21"/>
      <c r="M971" s="19"/>
      <c r="N971" s="21"/>
      <c r="O971" s="19"/>
      <c r="P971" s="21"/>
    </row>
    <row r="972" ht="20" customHeight="1" spans="1:16">
      <c r="A972" s="22"/>
      <c r="B972" s="22"/>
      <c r="C972" s="23"/>
      <c r="D972" s="24"/>
      <c r="E972" s="24"/>
      <c r="F972" s="24"/>
      <c r="G972" s="5"/>
      <c r="H972" s="5"/>
      <c r="I972" s="5"/>
      <c r="J972" s="24"/>
      <c r="K972" s="24"/>
      <c r="L972" s="24"/>
      <c r="M972" s="22"/>
      <c r="N972" s="24"/>
      <c r="O972" s="22"/>
      <c r="P972" s="24"/>
    </row>
    <row r="973" ht="20" customHeight="1" spans="1:16">
      <c r="A973" s="19"/>
      <c r="B973" s="19"/>
      <c r="C973" s="20"/>
      <c r="D973" s="21"/>
      <c r="E973" s="21"/>
      <c r="F973" s="21"/>
      <c r="G973" s="8"/>
      <c r="H973" s="8"/>
      <c r="I973" s="8"/>
      <c r="J973" s="21"/>
      <c r="K973" s="21"/>
      <c r="L973" s="21"/>
      <c r="M973" s="19"/>
      <c r="N973" s="21"/>
      <c r="O973" s="19"/>
      <c r="P973" s="21"/>
    </row>
    <row r="974" ht="20" customHeight="1" spans="1:16">
      <c r="A974" s="22"/>
      <c r="B974" s="22"/>
      <c r="C974" s="23"/>
      <c r="D974" s="24"/>
      <c r="E974" s="24"/>
      <c r="F974" s="24"/>
      <c r="G974" s="5"/>
      <c r="H974" s="5"/>
      <c r="I974" s="5"/>
      <c r="J974" s="24"/>
      <c r="K974" s="24"/>
      <c r="L974" s="24"/>
      <c r="M974" s="22"/>
      <c r="N974" s="24"/>
      <c r="O974" s="22"/>
      <c r="P974" s="24"/>
    </row>
    <row r="975" ht="20" customHeight="1" spans="1:16">
      <c r="A975" s="19"/>
      <c r="B975" s="19"/>
      <c r="C975" s="20"/>
      <c r="D975" s="21"/>
      <c r="E975" s="21"/>
      <c r="F975" s="21"/>
      <c r="G975" s="8"/>
      <c r="H975" s="8"/>
      <c r="I975" s="8"/>
      <c r="J975" s="21"/>
      <c r="K975" s="21"/>
      <c r="L975" s="21"/>
      <c r="M975" s="19"/>
      <c r="N975" s="21"/>
      <c r="O975" s="19"/>
      <c r="P975" s="21"/>
    </row>
    <row r="976" ht="20" customHeight="1" spans="1:16">
      <c r="A976" s="22"/>
      <c r="B976" s="22"/>
      <c r="C976" s="23"/>
      <c r="D976" s="24"/>
      <c r="E976" s="24"/>
      <c r="F976" s="24"/>
      <c r="G976" s="5"/>
      <c r="H976" s="5"/>
      <c r="I976" s="5"/>
      <c r="J976" s="24"/>
      <c r="K976" s="24"/>
      <c r="L976" s="24"/>
      <c r="M976" s="22"/>
      <c r="N976" s="24"/>
      <c r="O976" s="22"/>
      <c r="P976" s="24"/>
    </row>
    <row r="977" ht="20" customHeight="1" spans="1:16">
      <c r="A977" s="19"/>
      <c r="B977" s="19"/>
      <c r="C977" s="20"/>
      <c r="D977" s="21"/>
      <c r="E977" s="21"/>
      <c r="F977" s="21"/>
      <c r="G977" s="8"/>
      <c r="H977" s="8"/>
      <c r="I977" s="8"/>
      <c r="J977" s="21"/>
      <c r="K977" s="21"/>
      <c r="L977" s="21"/>
      <c r="M977" s="19"/>
      <c r="N977" s="21"/>
      <c r="O977" s="19"/>
      <c r="P977" s="21"/>
    </row>
    <row r="978" ht="20" customHeight="1" spans="1:16">
      <c r="A978" s="22"/>
      <c r="B978" s="22"/>
      <c r="C978" s="23"/>
      <c r="D978" s="24"/>
      <c r="E978" s="24"/>
      <c r="F978" s="24"/>
      <c r="G978" s="5"/>
      <c r="H978" s="5"/>
      <c r="I978" s="5"/>
      <c r="J978" s="24"/>
      <c r="K978" s="24"/>
      <c r="L978" s="24"/>
      <c r="M978" s="22"/>
      <c r="N978" s="24"/>
      <c r="O978" s="22"/>
      <c r="P978" s="24"/>
    </row>
    <row r="979" ht="20" customHeight="1" spans="1:16">
      <c r="A979" s="19"/>
      <c r="B979" s="19"/>
      <c r="C979" s="20"/>
      <c r="D979" s="21"/>
      <c r="E979" s="21"/>
      <c r="F979" s="21"/>
      <c r="G979" s="8"/>
      <c r="H979" s="8"/>
      <c r="I979" s="8"/>
      <c r="J979" s="21"/>
      <c r="K979" s="21"/>
      <c r="L979" s="21"/>
      <c r="M979" s="19"/>
      <c r="N979" s="21"/>
      <c r="O979" s="19"/>
      <c r="P979" s="21"/>
    </row>
    <row r="980" ht="20" customHeight="1" spans="1:16">
      <c r="A980" s="22"/>
      <c r="B980" s="22"/>
      <c r="C980" s="23"/>
      <c r="D980" s="24"/>
      <c r="E980" s="24"/>
      <c r="F980" s="24"/>
      <c r="G980" s="5"/>
      <c r="H980" s="5"/>
      <c r="I980" s="5"/>
      <c r="J980" s="24"/>
      <c r="K980" s="24"/>
      <c r="L980" s="24"/>
      <c r="M980" s="22"/>
      <c r="N980" s="24"/>
      <c r="O980" s="22"/>
      <c r="P980" s="24"/>
    </row>
    <row r="981" ht="20" customHeight="1" spans="1:16">
      <c r="A981" s="19"/>
      <c r="B981" s="19"/>
      <c r="C981" s="20"/>
      <c r="D981" s="21"/>
      <c r="E981" s="21"/>
      <c r="F981" s="21"/>
      <c r="G981" s="8"/>
      <c r="H981" s="8"/>
      <c r="I981" s="8"/>
      <c r="J981" s="21"/>
      <c r="K981" s="21"/>
      <c r="L981" s="21"/>
      <c r="M981" s="19"/>
      <c r="N981" s="21"/>
      <c r="O981" s="19"/>
      <c r="P981" s="21"/>
    </row>
    <row r="982" ht="20" customHeight="1" spans="1:16">
      <c r="A982" s="22"/>
      <c r="B982" s="22"/>
      <c r="C982" s="23"/>
      <c r="D982" s="24"/>
      <c r="E982" s="24"/>
      <c r="F982" s="24"/>
      <c r="G982" s="5"/>
      <c r="H982" s="5"/>
      <c r="I982" s="5"/>
      <c r="J982" s="24"/>
      <c r="K982" s="24"/>
      <c r="L982" s="24"/>
      <c r="M982" s="22"/>
      <c r="N982" s="24"/>
      <c r="O982" s="22"/>
      <c r="P982" s="24"/>
    </row>
    <row r="983" ht="20" customHeight="1" spans="1:16">
      <c r="A983" s="19"/>
      <c r="B983" s="19"/>
      <c r="C983" s="20"/>
      <c r="D983" s="21"/>
      <c r="E983" s="21"/>
      <c r="F983" s="21"/>
      <c r="G983" s="8"/>
      <c r="H983" s="8"/>
      <c r="I983" s="8"/>
      <c r="J983" s="21"/>
      <c r="K983" s="21"/>
      <c r="L983" s="21"/>
      <c r="M983" s="19"/>
      <c r="N983" s="21"/>
      <c r="O983" s="19"/>
      <c r="P983" s="21"/>
    </row>
    <row r="984" ht="20" customHeight="1" spans="1:16">
      <c r="A984" s="22"/>
      <c r="B984" s="22"/>
      <c r="C984" s="23"/>
      <c r="D984" s="24"/>
      <c r="E984" s="24"/>
      <c r="F984" s="24"/>
      <c r="G984" s="5"/>
      <c r="H984" s="5"/>
      <c r="I984" s="5"/>
      <c r="J984" s="24"/>
      <c r="K984" s="24"/>
      <c r="L984" s="24"/>
      <c r="M984" s="22"/>
      <c r="N984" s="24"/>
      <c r="O984" s="22"/>
      <c r="P984" s="24"/>
    </row>
    <row r="985" ht="20" customHeight="1" spans="1:16">
      <c r="A985" s="19"/>
      <c r="B985" s="19"/>
      <c r="C985" s="20"/>
      <c r="D985" s="21"/>
      <c r="E985" s="21"/>
      <c r="F985" s="21"/>
      <c r="G985" s="8"/>
      <c r="H985" s="8"/>
      <c r="I985" s="8"/>
      <c r="J985" s="21"/>
      <c r="K985" s="21"/>
      <c r="L985" s="21"/>
      <c r="M985" s="19"/>
      <c r="N985" s="21"/>
      <c r="O985" s="19"/>
      <c r="P985" s="21"/>
    </row>
    <row r="986" ht="20" customHeight="1" spans="1:16">
      <c r="A986" s="22"/>
      <c r="B986" s="22"/>
      <c r="C986" s="23"/>
      <c r="D986" s="24"/>
      <c r="E986" s="24"/>
      <c r="F986" s="24"/>
      <c r="G986" s="5"/>
      <c r="H986" s="5"/>
      <c r="I986" s="5"/>
      <c r="J986" s="24"/>
      <c r="K986" s="24"/>
      <c r="L986" s="24"/>
      <c r="M986" s="22"/>
      <c r="N986" s="24"/>
      <c r="O986" s="22"/>
      <c r="P986" s="24"/>
    </row>
    <row r="987" ht="20" customHeight="1" spans="1:16">
      <c r="A987" s="19"/>
      <c r="B987" s="19"/>
      <c r="C987" s="20"/>
      <c r="D987" s="21"/>
      <c r="E987" s="21"/>
      <c r="F987" s="21"/>
      <c r="G987" s="8"/>
      <c r="H987" s="8"/>
      <c r="I987" s="8"/>
      <c r="J987" s="21"/>
      <c r="K987" s="21"/>
      <c r="L987" s="21"/>
      <c r="M987" s="19"/>
      <c r="N987" s="21"/>
      <c r="O987" s="19"/>
      <c r="P987" s="21"/>
    </row>
    <row r="988" ht="20" customHeight="1" spans="1:16">
      <c r="A988" s="22"/>
      <c r="B988" s="22"/>
      <c r="C988" s="23"/>
      <c r="D988" s="24"/>
      <c r="E988" s="24"/>
      <c r="F988" s="24"/>
      <c r="G988" s="5"/>
      <c r="H988" s="5"/>
      <c r="I988" s="5"/>
      <c r="J988" s="24"/>
      <c r="K988" s="24"/>
      <c r="L988" s="24"/>
      <c r="M988" s="22"/>
      <c r="N988" s="24"/>
      <c r="O988" s="22"/>
      <c r="P988" s="24"/>
    </row>
    <row r="989" ht="20" customHeight="1" spans="1:16">
      <c r="A989" s="19"/>
      <c r="B989" s="19"/>
      <c r="C989" s="20"/>
      <c r="D989" s="21"/>
      <c r="E989" s="21"/>
      <c r="F989" s="21"/>
      <c r="G989" s="8"/>
      <c r="H989" s="8"/>
      <c r="I989" s="8"/>
      <c r="J989" s="21"/>
      <c r="K989" s="21"/>
      <c r="L989" s="21"/>
      <c r="M989" s="19"/>
      <c r="N989" s="21"/>
      <c r="O989" s="19"/>
      <c r="P989" s="21"/>
    </row>
    <row r="990" ht="20" customHeight="1" spans="1:16">
      <c r="A990" s="22"/>
      <c r="B990" s="22"/>
      <c r="C990" s="23"/>
      <c r="D990" s="24"/>
      <c r="E990" s="24"/>
      <c r="F990" s="24"/>
      <c r="G990" s="5"/>
      <c r="H990" s="5"/>
      <c r="I990" s="5"/>
      <c r="J990" s="24"/>
      <c r="K990" s="24"/>
      <c r="L990" s="24"/>
      <c r="M990" s="22"/>
      <c r="N990" s="24"/>
      <c r="O990" s="22"/>
      <c r="P990" s="24"/>
    </row>
    <row r="991" ht="20" customHeight="1" spans="1:16">
      <c r="A991" s="19"/>
      <c r="B991" s="19"/>
      <c r="C991" s="20"/>
      <c r="D991" s="21"/>
      <c r="E991" s="21"/>
      <c r="F991" s="21"/>
      <c r="G991" s="8"/>
      <c r="H991" s="8"/>
      <c r="I991" s="8"/>
      <c r="J991" s="21"/>
      <c r="K991" s="21"/>
      <c r="L991" s="21"/>
      <c r="M991" s="19"/>
      <c r="N991" s="21"/>
      <c r="O991" s="19"/>
      <c r="P991" s="21"/>
    </row>
    <row r="992" ht="20" customHeight="1" spans="1:16">
      <c r="A992" s="22"/>
      <c r="B992" s="22"/>
      <c r="C992" s="23"/>
      <c r="D992" s="24"/>
      <c r="E992" s="24"/>
      <c r="F992" s="24"/>
      <c r="G992" s="5"/>
      <c r="H992" s="5"/>
      <c r="I992" s="5"/>
      <c r="J992" s="24"/>
      <c r="K992" s="24"/>
      <c r="L992" s="24"/>
      <c r="M992" s="22"/>
      <c r="N992" s="24"/>
      <c r="O992" s="22"/>
      <c r="P992" s="24"/>
    </row>
    <row r="993" ht="20" customHeight="1" spans="1:16">
      <c r="A993" s="19"/>
      <c r="B993" s="19"/>
      <c r="C993" s="20"/>
      <c r="D993" s="21"/>
      <c r="E993" s="21"/>
      <c r="F993" s="21"/>
      <c r="G993" s="8"/>
      <c r="H993" s="8"/>
      <c r="I993" s="8"/>
      <c r="J993" s="21"/>
      <c r="K993" s="21"/>
      <c r="L993" s="21"/>
      <c r="M993" s="19"/>
      <c r="N993" s="21"/>
      <c r="O993" s="19"/>
      <c r="P993" s="21"/>
    </row>
    <row r="994" ht="20" customHeight="1" spans="1:16">
      <c r="A994" s="22"/>
      <c r="B994" s="22"/>
      <c r="C994" s="23"/>
      <c r="D994" s="24"/>
      <c r="E994" s="24"/>
      <c r="F994" s="24"/>
      <c r="G994" s="5"/>
      <c r="H994" s="5"/>
      <c r="I994" s="5"/>
      <c r="J994" s="24"/>
      <c r="K994" s="24"/>
      <c r="L994" s="24"/>
      <c r="M994" s="22"/>
      <c r="N994" s="24"/>
      <c r="O994" s="22"/>
      <c r="P994" s="24"/>
    </row>
    <row r="995" ht="20" customHeight="1" spans="1:16">
      <c r="A995" s="19"/>
      <c r="B995" s="19"/>
      <c r="C995" s="20"/>
      <c r="D995" s="21"/>
      <c r="E995" s="21"/>
      <c r="F995" s="21"/>
      <c r="G995" s="8"/>
      <c r="H995" s="8"/>
      <c r="I995" s="8"/>
      <c r="J995" s="21"/>
      <c r="K995" s="21"/>
      <c r="L995" s="21"/>
      <c r="M995" s="19"/>
      <c r="N995" s="21"/>
      <c r="O995" s="19"/>
      <c r="P995" s="21"/>
    </row>
    <row r="996" ht="20" customHeight="1" spans="1:16">
      <c r="A996" s="22"/>
      <c r="B996" s="22"/>
      <c r="C996" s="23"/>
      <c r="D996" s="24"/>
      <c r="E996" s="24"/>
      <c r="F996" s="24"/>
      <c r="G996" s="5"/>
      <c r="H996" s="5"/>
      <c r="I996" s="5"/>
      <c r="J996" s="24"/>
      <c r="K996" s="24"/>
      <c r="L996" s="24"/>
      <c r="M996" s="22"/>
      <c r="N996" s="24"/>
      <c r="O996" s="22"/>
      <c r="P996" s="24"/>
    </row>
    <row r="997" ht="20" customHeight="1" spans="1:16">
      <c r="A997" s="19"/>
      <c r="B997" s="19"/>
      <c r="C997" s="20"/>
      <c r="D997" s="21"/>
      <c r="E997" s="21"/>
      <c r="F997" s="21"/>
      <c r="G997" s="8"/>
      <c r="H997" s="8"/>
      <c r="I997" s="8"/>
      <c r="J997" s="21"/>
      <c r="K997" s="21"/>
      <c r="L997" s="21"/>
      <c r="M997" s="19"/>
      <c r="N997" s="21"/>
      <c r="O997" s="19"/>
      <c r="P997" s="21"/>
    </row>
    <row r="998" ht="20" customHeight="1" spans="1:16">
      <c r="A998" s="22"/>
      <c r="B998" s="22"/>
      <c r="C998" s="23"/>
      <c r="D998" s="24"/>
      <c r="E998" s="24"/>
      <c r="F998" s="24"/>
      <c r="G998" s="5"/>
      <c r="H998" s="5"/>
      <c r="I998" s="5"/>
      <c r="J998" s="24"/>
      <c r="K998" s="24"/>
      <c r="L998" s="24"/>
      <c r="M998" s="22"/>
      <c r="N998" s="24"/>
      <c r="O998" s="22"/>
      <c r="P998" s="24"/>
    </row>
    <row r="999" ht="20" customHeight="1" spans="1:16">
      <c r="A999" s="19"/>
      <c r="B999" s="19"/>
      <c r="C999" s="20"/>
      <c r="D999" s="21"/>
      <c r="E999" s="21"/>
      <c r="F999" s="21"/>
      <c r="G999" s="8"/>
      <c r="H999" s="8"/>
      <c r="I999" s="8"/>
      <c r="J999" s="21"/>
      <c r="K999" s="21"/>
      <c r="L999" s="21"/>
      <c r="M999" s="19"/>
      <c r="N999" s="21"/>
      <c r="O999" s="19"/>
      <c r="P999" s="21"/>
    </row>
    <row r="1000" ht="20" customHeight="1" spans="1:16">
      <c r="A1000" s="22"/>
      <c r="B1000" s="22"/>
      <c r="C1000" s="23"/>
      <c r="D1000" s="24"/>
      <c r="E1000" s="24"/>
      <c r="F1000" s="24"/>
      <c r="G1000" s="5"/>
      <c r="H1000" s="5"/>
      <c r="I1000" s="5"/>
      <c r="J1000" s="24"/>
      <c r="K1000" s="24"/>
      <c r="L1000" s="24"/>
      <c r="M1000" s="22"/>
      <c r="N1000" s="24"/>
      <c r="O1000" s="22"/>
      <c r="P1000" s="24"/>
    </row>
    <row r="1001" ht="20" customHeight="1" spans="1:16">
      <c r="A1001" s="19"/>
      <c r="B1001" s="19"/>
      <c r="C1001" s="20"/>
      <c r="D1001" s="21"/>
      <c r="E1001" s="21"/>
      <c r="F1001" s="21"/>
      <c r="G1001" s="8"/>
      <c r="H1001" s="8"/>
      <c r="I1001" s="8"/>
      <c r="J1001" s="21"/>
      <c r="K1001" s="21"/>
      <c r="L1001" s="21"/>
      <c r="M1001" s="19"/>
      <c r="N1001" s="21"/>
      <c r="O1001" s="19"/>
      <c r="P1001" s="21"/>
    </row>
    <row r="1002" ht="20" customHeight="1" spans="1:16">
      <c r="A1002" s="22"/>
      <c r="B1002" s="22"/>
      <c r="C1002" s="23"/>
      <c r="D1002" s="24"/>
      <c r="E1002" s="24"/>
      <c r="F1002" s="24"/>
      <c r="G1002" s="5"/>
      <c r="H1002" s="5"/>
      <c r="I1002" s="5"/>
      <c r="J1002" s="24"/>
      <c r="K1002" s="24"/>
      <c r="L1002" s="24"/>
      <c r="M1002" s="22"/>
      <c r="N1002" s="24"/>
      <c r="O1002" s="22"/>
      <c r="P1002" s="24"/>
    </row>
    <row r="1003" ht="20" customHeight="1" spans="1:16">
      <c r="A1003" s="19"/>
      <c r="B1003" s="19"/>
      <c r="C1003" s="20"/>
      <c r="D1003" s="21"/>
      <c r="E1003" s="21"/>
      <c r="F1003" s="21"/>
      <c r="G1003" s="8"/>
      <c r="H1003" s="8"/>
      <c r="I1003" s="8"/>
      <c r="J1003" s="21"/>
      <c r="K1003" s="21"/>
      <c r="L1003" s="21"/>
      <c r="M1003" s="19"/>
      <c r="N1003" s="21"/>
      <c r="O1003" s="19"/>
      <c r="P1003" s="21"/>
    </row>
    <row r="1004" ht="20" customHeight="1" spans="1:16">
      <c r="A1004" s="22"/>
      <c r="B1004" s="22"/>
      <c r="C1004" s="23"/>
      <c r="D1004" s="24"/>
      <c r="E1004" s="24"/>
      <c r="F1004" s="24"/>
      <c r="G1004" s="5"/>
      <c r="H1004" s="5"/>
      <c r="I1004" s="5"/>
      <c r="J1004" s="24"/>
      <c r="K1004" s="24"/>
      <c r="L1004" s="24"/>
      <c r="M1004" s="22"/>
      <c r="N1004" s="24"/>
      <c r="O1004" s="22"/>
      <c r="P1004" s="24"/>
    </row>
    <row r="1005" ht="20" customHeight="1" spans="1:16">
      <c r="A1005" s="19"/>
      <c r="B1005" s="19"/>
      <c r="C1005" s="20"/>
      <c r="D1005" s="21"/>
      <c r="E1005" s="21"/>
      <c r="F1005" s="21"/>
      <c r="G1005" s="8"/>
      <c r="H1005" s="8"/>
      <c r="I1005" s="8"/>
      <c r="J1005" s="21"/>
      <c r="K1005" s="21"/>
      <c r="L1005" s="21"/>
      <c r="M1005" s="19"/>
      <c r="N1005" s="21"/>
      <c r="O1005" s="19"/>
      <c r="P1005" s="21"/>
    </row>
    <row r="1006" ht="20" customHeight="1" spans="1:16">
      <c r="A1006" s="22"/>
      <c r="B1006" s="22"/>
      <c r="C1006" s="23"/>
      <c r="D1006" s="24"/>
      <c r="E1006" s="24"/>
      <c r="F1006" s="24"/>
      <c r="G1006" s="5"/>
      <c r="H1006" s="5"/>
      <c r="I1006" s="5"/>
      <c r="J1006" s="24"/>
      <c r="K1006" s="24"/>
      <c r="L1006" s="24"/>
      <c r="M1006" s="22"/>
      <c r="N1006" s="24"/>
      <c r="O1006" s="22"/>
      <c r="P1006" s="24"/>
    </row>
    <row r="1007" ht="20" customHeight="1" spans="1:16">
      <c r="A1007" s="19"/>
      <c r="B1007" s="19"/>
      <c r="C1007" s="20"/>
      <c r="D1007" s="21"/>
      <c r="E1007" s="21"/>
      <c r="F1007" s="21"/>
      <c r="G1007" s="8"/>
      <c r="H1007" s="8"/>
      <c r="I1007" s="8"/>
      <c r="J1007" s="21"/>
      <c r="K1007" s="21"/>
      <c r="L1007" s="21"/>
      <c r="M1007" s="19"/>
      <c r="N1007" s="21"/>
      <c r="O1007" s="19"/>
      <c r="P1007" s="21"/>
    </row>
    <row r="1008" ht="20" customHeight="1" spans="1:16">
      <c r="A1008" s="22"/>
      <c r="B1008" s="22"/>
      <c r="C1008" s="23"/>
      <c r="D1008" s="24"/>
      <c r="E1008" s="24"/>
      <c r="F1008" s="24"/>
      <c r="G1008" s="5"/>
      <c r="H1008" s="5"/>
      <c r="I1008" s="5"/>
      <c r="J1008" s="24"/>
      <c r="K1008" s="24"/>
      <c r="L1008" s="24"/>
      <c r="M1008" s="22"/>
      <c r="N1008" s="24"/>
      <c r="O1008" s="22"/>
      <c r="P1008" s="24"/>
    </row>
    <row r="1009" ht="20" customHeight="1" spans="1:16">
      <c r="A1009" s="19"/>
      <c r="B1009" s="19"/>
      <c r="C1009" s="20"/>
      <c r="D1009" s="21"/>
      <c r="E1009" s="21"/>
      <c r="F1009" s="21"/>
      <c r="G1009" s="8"/>
      <c r="H1009" s="8"/>
      <c r="I1009" s="8"/>
      <c r="J1009" s="21"/>
      <c r="K1009" s="21"/>
      <c r="L1009" s="21"/>
      <c r="M1009" s="19"/>
      <c r="N1009" s="21"/>
      <c r="O1009" s="19"/>
      <c r="P1009" s="21"/>
    </row>
    <row r="1010" ht="20" customHeight="1" spans="1:16">
      <c r="A1010" s="22"/>
      <c r="B1010" s="22"/>
      <c r="C1010" s="23"/>
      <c r="D1010" s="24"/>
      <c r="E1010" s="24"/>
      <c r="F1010" s="24"/>
      <c r="G1010" s="5"/>
      <c r="H1010" s="5"/>
      <c r="I1010" s="5"/>
      <c r="J1010" s="24"/>
      <c r="K1010" s="24"/>
      <c r="L1010" s="24"/>
      <c r="M1010" s="22"/>
      <c r="N1010" s="24"/>
      <c r="O1010" s="22"/>
      <c r="P1010" s="24"/>
    </row>
    <row r="1011" ht="20" customHeight="1" spans="1:16">
      <c r="A1011" s="19"/>
      <c r="B1011" s="19"/>
      <c r="C1011" s="20"/>
      <c r="D1011" s="21"/>
      <c r="E1011" s="21"/>
      <c r="F1011" s="21"/>
      <c r="G1011" s="8"/>
      <c r="H1011" s="8"/>
      <c r="I1011" s="8"/>
      <c r="J1011" s="21"/>
      <c r="K1011" s="21"/>
      <c r="L1011" s="21"/>
      <c r="M1011" s="19"/>
      <c r="N1011" s="21"/>
      <c r="O1011" s="19"/>
      <c r="P1011" s="21"/>
    </row>
    <row r="1012" ht="20" customHeight="1" spans="1:16">
      <c r="A1012" s="22"/>
      <c r="B1012" s="22"/>
      <c r="C1012" s="23"/>
      <c r="D1012" s="24"/>
      <c r="E1012" s="24"/>
      <c r="F1012" s="24"/>
      <c r="G1012" s="5"/>
      <c r="H1012" s="5"/>
      <c r="I1012" s="5"/>
      <c r="J1012" s="24"/>
      <c r="K1012" s="24"/>
      <c r="L1012" s="24"/>
      <c r="M1012" s="22"/>
      <c r="N1012" s="24"/>
      <c r="O1012" s="22"/>
      <c r="P1012" s="24"/>
    </row>
    <row r="1013" ht="20" customHeight="1" spans="1:16">
      <c r="A1013" s="19"/>
      <c r="B1013" s="19"/>
      <c r="C1013" s="20"/>
      <c r="D1013" s="21"/>
      <c r="E1013" s="21"/>
      <c r="F1013" s="21"/>
      <c r="G1013" s="8"/>
      <c r="H1013" s="8"/>
      <c r="I1013" s="8"/>
      <c r="J1013" s="21"/>
      <c r="K1013" s="21"/>
      <c r="L1013" s="21"/>
      <c r="M1013" s="19"/>
      <c r="N1013" s="21"/>
      <c r="O1013" s="19"/>
      <c r="P1013" s="21"/>
    </row>
    <row r="1014" ht="20" customHeight="1" spans="1:16">
      <c r="A1014" s="22"/>
      <c r="B1014" s="22"/>
      <c r="C1014" s="23"/>
      <c r="D1014" s="24"/>
      <c r="E1014" s="24"/>
      <c r="F1014" s="24"/>
      <c r="G1014" s="5"/>
      <c r="H1014" s="5"/>
      <c r="I1014" s="5"/>
      <c r="J1014" s="24"/>
      <c r="K1014" s="24"/>
      <c r="L1014" s="24"/>
      <c r="M1014" s="22"/>
      <c r="N1014" s="24"/>
      <c r="O1014" s="22"/>
      <c r="P1014" s="24"/>
    </row>
    <row r="1015" ht="20" customHeight="1" spans="1:16">
      <c r="A1015" s="19"/>
      <c r="B1015" s="19"/>
      <c r="C1015" s="20"/>
      <c r="D1015" s="21"/>
      <c r="E1015" s="21"/>
      <c r="F1015" s="21"/>
      <c r="G1015" s="8"/>
      <c r="H1015" s="8"/>
      <c r="I1015" s="8"/>
      <c r="J1015" s="21"/>
      <c r="K1015" s="21"/>
      <c r="L1015" s="21"/>
      <c r="M1015" s="19"/>
      <c r="N1015" s="21"/>
      <c r="O1015" s="19"/>
      <c r="P1015" s="21"/>
    </row>
    <row r="1016" ht="20" customHeight="1" spans="1:16">
      <c r="A1016" s="22"/>
      <c r="B1016" s="22"/>
      <c r="C1016" s="23"/>
      <c r="D1016" s="24"/>
      <c r="E1016" s="24"/>
      <c r="F1016" s="24"/>
      <c r="G1016" s="5"/>
      <c r="H1016" s="5"/>
      <c r="I1016" s="5"/>
      <c r="J1016" s="24"/>
      <c r="K1016" s="24"/>
      <c r="L1016" s="24"/>
      <c r="M1016" s="22"/>
      <c r="N1016" s="24"/>
      <c r="O1016" s="22"/>
      <c r="P1016" s="24"/>
    </row>
    <row r="1017" ht="20" customHeight="1" spans="1:16">
      <c r="A1017" s="19"/>
      <c r="B1017" s="19"/>
      <c r="C1017" s="20"/>
      <c r="D1017" s="21"/>
      <c r="E1017" s="21"/>
      <c r="F1017" s="21"/>
      <c r="G1017" s="8"/>
      <c r="H1017" s="8"/>
      <c r="I1017" s="8"/>
      <c r="J1017" s="21"/>
      <c r="K1017" s="21"/>
      <c r="L1017" s="21"/>
      <c r="M1017" s="19"/>
      <c r="N1017" s="21"/>
      <c r="O1017" s="19"/>
      <c r="P1017" s="21"/>
    </row>
    <row r="1018" ht="20" customHeight="1" spans="1:16">
      <c r="A1018" s="22"/>
      <c r="B1018" s="22"/>
      <c r="C1018" s="23"/>
      <c r="D1018" s="24"/>
      <c r="E1018" s="24"/>
      <c r="F1018" s="24"/>
      <c r="G1018" s="5"/>
      <c r="H1018" s="5"/>
      <c r="I1018" s="5"/>
      <c r="J1018" s="24"/>
      <c r="K1018" s="24"/>
      <c r="L1018" s="24"/>
      <c r="M1018" s="22"/>
      <c r="N1018" s="24"/>
      <c r="O1018" s="22"/>
      <c r="P1018" s="24"/>
    </row>
    <row r="1019" ht="20" customHeight="1" spans="1:16">
      <c r="A1019" s="19"/>
      <c r="B1019" s="19"/>
      <c r="C1019" s="20"/>
      <c r="D1019" s="21"/>
      <c r="E1019" s="21"/>
      <c r="F1019" s="21"/>
      <c r="G1019" s="8"/>
      <c r="H1019" s="8"/>
      <c r="I1019" s="8"/>
      <c r="J1019" s="21"/>
      <c r="K1019" s="21"/>
      <c r="L1019" s="21"/>
      <c r="M1019" s="19"/>
      <c r="N1019" s="21"/>
      <c r="O1019" s="19"/>
      <c r="P1019" s="21"/>
    </row>
    <row r="1020" ht="20" customHeight="1" spans="1:16">
      <c r="A1020" s="22"/>
      <c r="B1020" s="22"/>
      <c r="C1020" s="23"/>
      <c r="D1020" s="24"/>
      <c r="E1020" s="24"/>
      <c r="F1020" s="24"/>
      <c r="G1020" s="5"/>
      <c r="H1020" s="5"/>
      <c r="I1020" s="5"/>
      <c r="J1020" s="24"/>
      <c r="K1020" s="24"/>
      <c r="L1020" s="24"/>
      <c r="M1020" s="22"/>
      <c r="N1020" s="24"/>
      <c r="O1020" s="22"/>
      <c r="P1020" s="24"/>
    </row>
    <row r="1021" ht="20" customHeight="1" spans="1:16">
      <c r="A1021" s="19"/>
      <c r="B1021" s="19"/>
      <c r="C1021" s="20"/>
      <c r="D1021" s="21"/>
      <c r="E1021" s="21"/>
      <c r="F1021" s="21"/>
      <c r="G1021" s="8"/>
      <c r="H1021" s="8"/>
      <c r="I1021" s="8"/>
      <c r="J1021" s="21"/>
      <c r="K1021" s="21"/>
      <c r="L1021" s="21"/>
      <c r="M1021" s="19"/>
      <c r="N1021" s="21"/>
      <c r="O1021" s="19"/>
      <c r="P1021" s="21"/>
    </row>
    <row r="1022" ht="20" customHeight="1" spans="1:16">
      <c r="A1022" s="22"/>
      <c r="B1022" s="22"/>
      <c r="C1022" s="23"/>
      <c r="D1022" s="24"/>
      <c r="E1022" s="24"/>
      <c r="F1022" s="24"/>
      <c r="G1022" s="5"/>
      <c r="H1022" s="5"/>
      <c r="I1022" s="5"/>
      <c r="J1022" s="24"/>
      <c r="K1022" s="24"/>
      <c r="L1022" s="24"/>
      <c r="M1022" s="22"/>
      <c r="N1022" s="24"/>
      <c r="O1022" s="22"/>
      <c r="P1022" s="24"/>
    </row>
    <row r="1023" ht="20" customHeight="1" spans="1:16">
      <c r="A1023" s="19"/>
      <c r="B1023" s="19"/>
      <c r="C1023" s="20"/>
      <c r="D1023" s="21"/>
      <c r="E1023" s="21"/>
      <c r="F1023" s="21"/>
      <c r="G1023" s="8"/>
      <c r="H1023" s="8"/>
      <c r="I1023" s="8"/>
      <c r="J1023" s="21"/>
      <c r="K1023" s="21"/>
      <c r="L1023" s="21"/>
      <c r="M1023" s="19"/>
      <c r="N1023" s="21"/>
      <c r="O1023" s="19"/>
      <c r="P1023" s="21"/>
    </row>
    <row r="1024" ht="20" customHeight="1" spans="1:16">
      <c r="A1024" s="22"/>
      <c r="B1024" s="22"/>
      <c r="C1024" s="23"/>
      <c r="D1024" s="24"/>
      <c r="E1024" s="24"/>
      <c r="F1024" s="24"/>
      <c r="G1024" s="5"/>
      <c r="H1024" s="5"/>
      <c r="I1024" s="5"/>
      <c r="J1024" s="24"/>
      <c r="K1024" s="24"/>
      <c r="L1024" s="24"/>
      <c r="M1024" s="22"/>
      <c r="N1024" s="24"/>
      <c r="O1024" s="22"/>
      <c r="P1024" s="24"/>
    </row>
    <row r="1025" ht="20" customHeight="1" spans="1:16">
      <c r="A1025" s="19"/>
      <c r="B1025" s="19"/>
      <c r="C1025" s="20"/>
      <c r="D1025" s="21"/>
      <c r="E1025" s="21"/>
      <c r="F1025" s="21"/>
      <c r="G1025" s="8"/>
      <c r="H1025" s="8"/>
      <c r="I1025" s="8"/>
      <c r="J1025" s="21"/>
      <c r="K1025" s="21"/>
      <c r="L1025" s="21"/>
      <c r="M1025" s="19"/>
      <c r="N1025" s="21"/>
      <c r="O1025" s="19"/>
      <c r="P1025" s="21"/>
    </row>
    <row r="1026" ht="20" customHeight="1" spans="1:16">
      <c r="A1026" s="22"/>
      <c r="B1026" s="22"/>
      <c r="C1026" s="23"/>
      <c r="D1026" s="24"/>
      <c r="E1026" s="24"/>
      <c r="F1026" s="24"/>
      <c r="G1026" s="5"/>
      <c r="H1026" s="5"/>
      <c r="I1026" s="5"/>
      <c r="J1026" s="24"/>
      <c r="K1026" s="24"/>
      <c r="L1026" s="24"/>
      <c r="M1026" s="22"/>
      <c r="N1026" s="24"/>
      <c r="O1026" s="22"/>
      <c r="P1026" s="24"/>
    </row>
    <row r="1027" ht="20" customHeight="1" spans="1:16">
      <c r="A1027" s="19"/>
      <c r="B1027" s="19"/>
      <c r="C1027" s="20"/>
      <c r="D1027" s="21"/>
      <c r="E1027" s="21"/>
      <c r="F1027" s="21"/>
      <c r="G1027" s="8"/>
      <c r="H1027" s="8"/>
      <c r="I1027" s="8"/>
      <c r="J1027" s="21"/>
      <c r="K1027" s="21"/>
      <c r="L1027" s="21"/>
      <c r="M1027" s="19"/>
      <c r="N1027" s="21"/>
      <c r="O1027" s="19"/>
      <c r="P1027" s="21"/>
    </row>
    <row r="1028" ht="20" customHeight="1" spans="1:16">
      <c r="A1028" s="22"/>
      <c r="B1028" s="22"/>
      <c r="C1028" s="23"/>
      <c r="D1028" s="24"/>
      <c r="E1028" s="24"/>
      <c r="F1028" s="24"/>
      <c r="G1028" s="5"/>
      <c r="H1028" s="5"/>
      <c r="I1028" s="5"/>
      <c r="J1028" s="24"/>
      <c r="K1028" s="24"/>
      <c r="L1028" s="24"/>
      <c r="M1028" s="22"/>
      <c r="N1028" s="24"/>
      <c r="O1028" s="22"/>
      <c r="P1028" s="24"/>
    </row>
    <row r="1029" ht="20" customHeight="1" spans="1:16">
      <c r="A1029" s="19"/>
      <c r="B1029" s="19"/>
      <c r="C1029" s="20"/>
      <c r="D1029" s="21"/>
      <c r="E1029" s="21"/>
      <c r="F1029" s="21"/>
      <c r="G1029" s="8"/>
      <c r="H1029" s="8"/>
      <c r="I1029" s="8"/>
      <c r="J1029" s="21"/>
      <c r="K1029" s="21"/>
      <c r="L1029" s="21"/>
      <c r="M1029" s="19"/>
      <c r="N1029" s="21"/>
      <c r="O1029" s="19"/>
      <c r="P1029" s="21"/>
    </row>
    <row r="1030" ht="20" customHeight="1" spans="1:16">
      <c r="A1030" s="22"/>
      <c r="B1030" s="22"/>
      <c r="C1030" s="23"/>
      <c r="D1030" s="24"/>
      <c r="E1030" s="24"/>
      <c r="F1030" s="24"/>
      <c r="G1030" s="5"/>
      <c r="H1030" s="5"/>
      <c r="I1030" s="5"/>
      <c r="J1030" s="24"/>
      <c r="K1030" s="24"/>
      <c r="L1030" s="24"/>
      <c r="M1030" s="22"/>
      <c r="N1030" s="24"/>
      <c r="O1030" s="22"/>
      <c r="P1030" s="24"/>
    </row>
    <row r="1031" ht="20" customHeight="1" spans="1:16">
      <c r="A1031" s="19"/>
      <c r="B1031" s="19"/>
      <c r="C1031" s="20"/>
      <c r="D1031" s="21"/>
      <c r="E1031" s="21"/>
      <c r="F1031" s="21"/>
      <c r="G1031" s="8"/>
      <c r="H1031" s="8"/>
      <c r="I1031" s="8"/>
      <c r="J1031" s="21"/>
      <c r="K1031" s="21"/>
      <c r="L1031" s="21"/>
      <c r="M1031" s="19"/>
      <c r="N1031" s="21"/>
      <c r="O1031" s="19"/>
      <c r="P1031" s="21"/>
    </row>
    <row r="1032" ht="20" customHeight="1" spans="1:16">
      <c r="A1032" s="22"/>
      <c r="B1032" s="22"/>
      <c r="C1032" s="23"/>
      <c r="D1032" s="24"/>
      <c r="E1032" s="24"/>
      <c r="F1032" s="24"/>
      <c r="G1032" s="5"/>
      <c r="H1032" s="5"/>
      <c r="I1032" s="5"/>
      <c r="J1032" s="24"/>
      <c r="K1032" s="24"/>
      <c r="L1032" s="24"/>
      <c r="M1032" s="22"/>
      <c r="N1032" s="24"/>
      <c r="O1032" s="22"/>
      <c r="P1032" s="24"/>
    </row>
    <row r="1033" ht="20" customHeight="1" spans="1:16">
      <c r="A1033" s="19"/>
      <c r="B1033" s="19"/>
      <c r="C1033" s="20"/>
      <c r="D1033" s="21"/>
      <c r="E1033" s="21"/>
      <c r="F1033" s="21"/>
      <c r="G1033" s="8"/>
      <c r="H1033" s="8"/>
      <c r="I1033" s="8"/>
      <c r="J1033" s="21"/>
      <c r="K1033" s="21"/>
      <c r="L1033" s="21"/>
      <c r="M1033" s="19"/>
      <c r="N1033" s="21"/>
      <c r="O1033" s="19"/>
      <c r="P1033" s="21"/>
    </row>
    <row r="1034" ht="20" customHeight="1" spans="1:16">
      <c r="A1034" s="22"/>
      <c r="B1034" s="22"/>
      <c r="C1034" s="23"/>
      <c r="D1034" s="24"/>
      <c r="E1034" s="24"/>
      <c r="F1034" s="24"/>
      <c r="G1034" s="5"/>
      <c r="H1034" s="5"/>
      <c r="I1034" s="5"/>
      <c r="J1034" s="24"/>
      <c r="K1034" s="24"/>
      <c r="L1034" s="24"/>
      <c r="M1034" s="22"/>
      <c r="N1034" s="24"/>
      <c r="O1034" s="22"/>
      <c r="P1034" s="24"/>
    </row>
    <row r="1035" ht="20" customHeight="1" spans="1:16">
      <c r="A1035" s="19"/>
      <c r="B1035" s="19"/>
      <c r="C1035" s="20"/>
      <c r="D1035" s="21"/>
      <c r="E1035" s="21"/>
      <c r="F1035" s="21"/>
      <c r="G1035" s="8"/>
      <c r="H1035" s="8"/>
      <c r="I1035" s="8"/>
      <c r="J1035" s="21"/>
      <c r="K1035" s="21"/>
      <c r="L1035" s="21"/>
      <c r="M1035" s="19"/>
      <c r="N1035" s="21"/>
      <c r="O1035" s="19"/>
      <c r="P1035" s="21"/>
    </row>
    <row r="1036" ht="20" customHeight="1" spans="1:16">
      <c r="A1036" s="22"/>
      <c r="B1036" s="22"/>
      <c r="C1036" s="23"/>
      <c r="D1036" s="24"/>
      <c r="E1036" s="24"/>
      <c r="F1036" s="24"/>
      <c r="G1036" s="5"/>
      <c r="H1036" s="5"/>
      <c r="I1036" s="5"/>
      <c r="J1036" s="24"/>
      <c r="K1036" s="24"/>
      <c r="L1036" s="24"/>
      <c r="M1036" s="22"/>
      <c r="N1036" s="24"/>
      <c r="O1036" s="22"/>
      <c r="P1036" s="24"/>
    </row>
    <row r="1037" ht="20" customHeight="1" spans="1:16">
      <c r="A1037" s="19"/>
      <c r="B1037" s="19"/>
      <c r="C1037" s="20"/>
      <c r="D1037" s="21"/>
      <c r="E1037" s="21"/>
      <c r="F1037" s="21"/>
      <c r="G1037" s="8"/>
      <c r="H1037" s="8"/>
      <c r="I1037" s="8"/>
      <c r="J1037" s="21"/>
      <c r="K1037" s="21"/>
      <c r="L1037" s="21"/>
      <c r="M1037" s="19"/>
      <c r="N1037" s="21"/>
      <c r="O1037" s="19"/>
      <c r="P1037" s="21"/>
    </row>
    <row r="1038" ht="20" customHeight="1" spans="1:16">
      <c r="A1038" s="22"/>
      <c r="B1038" s="22"/>
      <c r="C1038" s="23"/>
      <c r="D1038" s="24"/>
      <c r="E1038" s="24"/>
      <c r="F1038" s="24"/>
      <c r="G1038" s="5"/>
      <c r="H1038" s="5"/>
      <c r="I1038" s="5"/>
      <c r="J1038" s="24"/>
      <c r="K1038" s="24"/>
      <c r="L1038" s="24"/>
      <c r="M1038" s="22"/>
      <c r="N1038" s="24"/>
      <c r="O1038" s="22"/>
      <c r="P1038" s="24"/>
    </row>
    <row r="1039" ht="20" customHeight="1" spans="1:16">
      <c r="A1039" s="19"/>
      <c r="B1039" s="19"/>
      <c r="C1039" s="20"/>
      <c r="D1039" s="21"/>
      <c r="E1039" s="21"/>
      <c r="F1039" s="21"/>
      <c r="G1039" s="8"/>
      <c r="H1039" s="8"/>
      <c r="I1039" s="8"/>
      <c r="J1039" s="21"/>
      <c r="K1039" s="21"/>
      <c r="L1039" s="21"/>
      <c r="M1039" s="19"/>
      <c r="N1039" s="21"/>
      <c r="O1039" s="19"/>
      <c r="P1039" s="21"/>
    </row>
    <row r="1040" ht="20" customHeight="1" spans="1:16">
      <c r="A1040" s="22"/>
      <c r="B1040" s="22"/>
      <c r="C1040" s="23"/>
      <c r="D1040" s="24"/>
      <c r="E1040" s="24"/>
      <c r="F1040" s="24"/>
      <c r="G1040" s="5"/>
      <c r="H1040" s="5"/>
      <c r="I1040" s="5"/>
      <c r="J1040" s="24"/>
      <c r="K1040" s="24"/>
      <c r="L1040" s="24"/>
      <c r="M1040" s="22"/>
      <c r="N1040" s="24"/>
      <c r="O1040" s="22"/>
      <c r="P1040" s="24"/>
    </row>
    <row r="1041" ht="20" customHeight="1" spans="1:16">
      <c r="A1041" s="19"/>
      <c r="B1041" s="19"/>
      <c r="C1041" s="20"/>
      <c r="D1041" s="21"/>
      <c r="E1041" s="21"/>
      <c r="F1041" s="21"/>
      <c r="G1041" s="8"/>
      <c r="H1041" s="8"/>
      <c r="I1041" s="8"/>
      <c r="J1041" s="21"/>
      <c r="K1041" s="21"/>
      <c r="L1041" s="21"/>
      <c r="M1041" s="19"/>
      <c r="N1041" s="21"/>
      <c r="O1041" s="19"/>
      <c r="P1041" s="21"/>
    </row>
    <row r="1042" ht="20" customHeight="1" spans="1:16">
      <c r="A1042" s="22"/>
      <c r="B1042" s="22"/>
      <c r="C1042" s="23"/>
      <c r="D1042" s="24"/>
      <c r="E1042" s="24"/>
      <c r="F1042" s="24"/>
      <c r="G1042" s="5"/>
      <c r="H1042" s="5"/>
      <c r="I1042" s="5"/>
      <c r="J1042" s="24"/>
      <c r="K1042" s="24"/>
      <c r="L1042" s="24"/>
      <c r="M1042" s="22"/>
      <c r="N1042" s="24"/>
      <c r="O1042" s="22"/>
      <c r="P1042" s="24"/>
    </row>
    <row r="1043" ht="20" customHeight="1" spans="1:16">
      <c r="A1043" s="19"/>
      <c r="B1043" s="19"/>
      <c r="C1043" s="20"/>
      <c r="D1043" s="21"/>
      <c r="E1043" s="21"/>
      <c r="F1043" s="21"/>
      <c r="G1043" s="8"/>
      <c r="H1043" s="8"/>
      <c r="I1043" s="8"/>
      <c r="J1043" s="21"/>
      <c r="K1043" s="21"/>
      <c r="L1043" s="21"/>
      <c r="M1043" s="19"/>
      <c r="N1043" s="21"/>
      <c r="O1043" s="19"/>
      <c r="P1043" s="21"/>
    </row>
    <row r="1044" ht="20" customHeight="1" spans="1:16">
      <c r="A1044" s="22"/>
      <c r="B1044" s="22"/>
      <c r="C1044" s="23"/>
      <c r="D1044" s="24"/>
      <c r="E1044" s="24"/>
      <c r="F1044" s="24"/>
      <c r="G1044" s="5"/>
      <c r="H1044" s="5"/>
      <c r="I1044" s="5"/>
      <c r="J1044" s="24"/>
      <c r="K1044" s="24"/>
      <c r="L1044" s="24"/>
      <c r="M1044" s="22"/>
      <c r="N1044" s="24"/>
      <c r="O1044" s="22"/>
      <c r="P1044" s="24"/>
    </row>
    <row r="1045" ht="20" customHeight="1" spans="1:16">
      <c r="A1045" s="19"/>
      <c r="B1045" s="19"/>
      <c r="C1045" s="20"/>
      <c r="D1045" s="21"/>
      <c r="E1045" s="21"/>
      <c r="F1045" s="21"/>
      <c r="G1045" s="8"/>
      <c r="H1045" s="8"/>
      <c r="I1045" s="8"/>
      <c r="J1045" s="21"/>
      <c r="K1045" s="21"/>
      <c r="L1045" s="21"/>
      <c r="M1045" s="19"/>
      <c r="N1045" s="21"/>
      <c r="O1045" s="19"/>
      <c r="P1045" s="21"/>
    </row>
    <row r="1046" ht="20" customHeight="1" spans="1:16">
      <c r="A1046" s="22"/>
      <c r="B1046" s="22"/>
      <c r="C1046" s="23"/>
      <c r="D1046" s="24"/>
      <c r="E1046" s="24"/>
      <c r="F1046" s="24"/>
      <c r="G1046" s="5"/>
      <c r="H1046" s="5"/>
      <c r="I1046" s="5"/>
      <c r="J1046" s="24"/>
      <c r="K1046" s="24"/>
      <c r="L1046" s="24"/>
      <c r="M1046" s="22"/>
      <c r="N1046" s="24"/>
      <c r="O1046" s="22"/>
      <c r="P1046" s="24"/>
    </row>
    <row r="1047" ht="20" customHeight="1" spans="1:16">
      <c r="A1047" s="19"/>
      <c r="B1047" s="19"/>
      <c r="C1047" s="20"/>
      <c r="D1047" s="21"/>
      <c r="E1047" s="21"/>
      <c r="F1047" s="21"/>
      <c r="G1047" s="8"/>
      <c r="H1047" s="8"/>
      <c r="I1047" s="8"/>
      <c r="J1047" s="21"/>
      <c r="K1047" s="21"/>
      <c r="L1047" s="21"/>
      <c r="M1047" s="19"/>
      <c r="N1047" s="21"/>
      <c r="O1047" s="19"/>
      <c r="P1047" s="21"/>
    </row>
    <row r="1048" ht="20" customHeight="1" spans="1:16">
      <c r="A1048" s="22"/>
      <c r="B1048" s="22"/>
      <c r="C1048" s="23"/>
      <c r="D1048" s="24"/>
      <c r="E1048" s="24"/>
      <c r="F1048" s="24"/>
      <c r="G1048" s="5"/>
      <c r="H1048" s="5"/>
      <c r="I1048" s="5"/>
      <c r="J1048" s="24"/>
      <c r="K1048" s="24"/>
      <c r="L1048" s="24"/>
      <c r="M1048" s="22"/>
      <c r="N1048" s="24"/>
      <c r="O1048" s="22"/>
      <c r="P1048" s="24"/>
    </row>
    <row r="1049" ht="20" customHeight="1" spans="1:16">
      <c r="A1049" s="19"/>
      <c r="B1049" s="19"/>
      <c r="C1049" s="20"/>
      <c r="D1049" s="21"/>
      <c r="E1049" s="21"/>
      <c r="F1049" s="21"/>
      <c r="G1049" s="8"/>
      <c r="H1049" s="8"/>
      <c r="I1049" s="8"/>
      <c r="J1049" s="21"/>
      <c r="K1049" s="21"/>
      <c r="L1049" s="21"/>
      <c r="M1049" s="19"/>
      <c r="N1049" s="21"/>
      <c r="O1049" s="19"/>
      <c r="P1049" s="21"/>
    </row>
    <row r="1050" ht="20" customHeight="1" spans="1:16">
      <c r="A1050" s="22"/>
      <c r="B1050" s="22"/>
      <c r="C1050" s="23"/>
      <c r="D1050" s="24"/>
      <c r="E1050" s="24"/>
      <c r="F1050" s="24"/>
      <c r="G1050" s="5"/>
      <c r="H1050" s="5"/>
      <c r="I1050" s="5"/>
      <c r="J1050" s="24"/>
      <c r="K1050" s="24"/>
      <c r="L1050" s="24"/>
      <c r="M1050" s="22"/>
      <c r="N1050" s="24"/>
      <c r="O1050" s="22"/>
      <c r="P1050" s="24"/>
    </row>
    <row r="1051" ht="20" customHeight="1" spans="1:16">
      <c r="A1051" s="19"/>
      <c r="B1051" s="19"/>
      <c r="C1051" s="20"/>
      <c r="D1051" s="21"/>
      <c r="E1051" s="21"/>
      <c r="F1051" s="21"/>
      <c r="G1051" s="8"/>
      <c r="H1051" s="8"/>
      <c r="I1051" s="8"/>
      <c r="J1051" s="21"/>
      <c r="K1051" s="21"/>
      <c r="L1051" s="21"/>
      <c r="M1051" s="19"/>
      <c r="N1051" s="21"/>
      <c r="O1051" s="19"/>
      <c r="P1051" s="21"/>
    </row>
    <row r="1052" ht="20" customHeight="1" spans="1:16">
      <c r="A1052" s="22"/>
      <c r="B1052" s="22"/>
      <c r="C1052" s="23"/>
      <c r="D1052" s="24"/>
      <c r="E1052" s="24"/>
      <c r="F1052" s="24"/>
      <c r="G1052" s="5"/>
      <c r="H1052" s="5"/>
      <c r="I1052" s="5"/>
      <c r="J1052" s="24"/>
      <c r="K1052" s="24"/>
      <c r="L1052" s="24"/>
      <c r="M1052" s="22"/>
      <c r="N1052" s="24"/>
      <c r="O1052" s="22"/>
      <c r="P1052" s="24"/>
    </row>
    <row r="1053" ht="20" customHeight="1" spans="1:16">
      <c r="A1053" s="19"/>
      <c r="B1053" s="19"/>
      <c r="C1053" s="20"/>
      <c r="D1053" s="21"/>
      <c r="E1053" s="21"/>
      <c r="F1053" s="21"/>
      <c r="G1053" s="8"/>
      <c r="H1053" s="8"/>
      <c r="I1053" s="8"/>
      <c r="J1053" s="21"/>
      <c r="K1053" s="21"/>
      <c r="L1053" s="21"/>
      <c r="M1053" s="19"/>
      <c r="N1053" s="21"/>
      <c r="O1053" s="19"/>
      <c r="P1053" s="21"/>
    </row>
    <row r="1054" ht="20" customHeight="1" spans="1:16">
      <c r="A1054" s="22"/>
      <c r="B1054" s="22"/>
      <c r="C1054" s="23"/>
      <c r="D1054" s="24"/>
      <c r="E1054" s="24"/>
      <c r="F1054" s="24"/>
      <c r="G1054" s="5"/>
      <c r="H1054" s="5"/>
      <c r="I1054" s="5"/>
      <c r="J1054" s="24"/>
      <c r="K1054" s="24"/>
      <c r="L1054" s="24"/>
      <c r="M1054" s="22"/>
      <c r="N1054" s="24"/>
      <c r="O1054" s="22"/>
      <c r="P1054" s="24"/>
    </row>
    <row r="1055" ht="20" customHeight="1" spans="1:16">
      <c r="A1055" s="19"/>
      <c r="B1055" s="19"/>
      <c r="C1055" s="20"/>
      <c r="D1055" s="21"/>
      <c r="E1055" s="21"/>
      <c r="F1055" s="21"/>
      <c r="G1055" s="8"/>
      <c r="H1055" s="8"/>
      <c r="I1055" s="8"/>
      <c r="J1055" s="21"/>
      <c r="K1055" s="21"/>
      <c r="L1055" s="21"/>
      <c r="M1055" s="19"/>
      <c r="N1055" s="21"/>
      <c r="O1055" s="19"/>
      <c r="P1055" s="21"/>
    </row>
    <row r="1056" ht="20" customHeight="1" spans="1:16">
      <c r="A1056" s="22"/>
      <c r="B1056" s="22"/>
      <c r="C1056" s="23"/>
      <c r="D1056" s="24"/>
      <c r="E1056" s="24"/>
      <c r="F1056" s="24"/>
      <c r="G1056" s="5"/>
      <c r="H1056" s="5"/>
      <c r="I1056" s="5"/>
      <c r="J1056" s="24"/>
      <c r="K1056" s="24"/>
      <c r="L1056" s="24"/>
      <c r="M1056" s="22"/>
      <c r="N1056" s="24"/>
      <c r="O1056" s="22"/>
      <c r="P1056" s="24"/>
    </row>
    <row r="1057" ht="20" customHeight="1" spans="1:16">
      <c r="A1057" s="19"/>
      <c r="B1057" s="19"/>
      <c r="C1057" s="20"/>
      <c r="D1057" s="21"/>
      <c r="E1057" s="21"/>
      <c r="F1057" s="21"/>
      <c r="G1057" s="8"/>
      <c r="H1057" s="8"/>
      <c r="I1057" s="8"/>
      <c r="J1057" s="21"/>
      <c r="K1057" s="21"/>
      <c r="L1057" s="21"/>
      <c r="M1057" s="19"/>
      <c r="N1057" s="21"/>
      <c r="O1057" s="19"/>
      <c r="P1057" s="21"/>
    </row>
    <row r="1058" ht="20" customHeight="1" spans="1:16">
      <c r="A1058" s="22"/>
      <c r="B1058" s="22"/>
      <c r="C1058" s="23"/>
      <c r="D1058" s="24"/>
      <c r="E1058" s="24"/>
      <c r="F1058" s="24"/>
      <c r="G1058" s="5"/>
      <c r="H1058" s="5"/>
      <c r="I1058" s="5"/>
      <c r="J1058" s="24"/>
      <c r="K1058" s="24"/>
      <c r="L1058" s="24"/>
      <c r="M1058" s="22"/>
      <c r="N1058" s="24"/>
      <c r="O1058" s="22"/>
      <c r="P1058" s="24"/>
    </row>
    <row r="1059" ht="20" customHeight="1" spans="1:16">
      <c r="A1059" s="19"/>
      <c r="B1059" s="19"/>
      <c r="C1059" s="20"/>
      <c r="D1059" s="21"/>
      <c r="E1059" s="21"/>
      <c r="F1059" s="21"/>
      <c r="G1059" s="8"/>
      <c r="H1059" s="8"/>
      <c r="I1059" s="8"/>
      <c r="J1059" s="21"/>
      <c r="K1059" s="21"/>
      <c r="L1059" s="21"/>
      <c r="M1059" s="19"/>
      <c r="N1059" s="21"/>
      <c r="O1059" s="19"/>
      <c r="P1059" s="21"/>
    </row>
    <row r="1060" ht="20" customHeight="1" spans="1:16">
      <c r="A1060" s="22"/>
      <c r="B1060" s="22"/>
      <c r="C1060" s="23"/>
      <c r="D1060" s="24"/>
      <c r="E1060" s="24"/>
      <c r="F1060" s="24"/>
      <c r="G1060" s="5"/>
      <c r="H1060" s="5"/>
      <c r="I1060" s="5"/>
      <c r="J1060" s="24"/>
      <c r="K1060" s="24"/>
      <c r="L1060" s="24"/>
      <c r="M1060" s="22"/>
      <c r="N1060" s="24"/>
      <c r="O1060" s="22"/>
      <c r="P1060" s="24"/>
    </row>
    <row r="1061" ht="20" customHeight="1" spans="1:16">
      <c r="A1061" s="19"/>
      <c r="B1061" s="19"/>
      <c r="C1061" s="20"/>
      <c r="D1061" s="21"/>
      <c r="E1061" s="21"/>
      <c r="F1061" s="21"/>
      <c r="G1061" s="8"/>
      <c r="H1061" s="8"/>
      <c r="I1061" s="8"/>
      <c r="J1061" s="21"/>
      <c r="K1061" s="21"/>
      <c r="L1061" s="21"/>
      <c r="M1061" s="19"/>
      <c r="N1061" s="21"/>
      <c r="O1061" s="19"/>
      <c r="P1061" s="21"/>
    </row>
    <row r="1062" ht="20" customHeight="1" spans="1:16">
      <c r="A1062" s="22"/>
      <c r="B1062" s="22"/>
      <c r="C1062" s="23"/>
      <c r="D1062" s="24"/>
      <c r="E1062" s="24"/>
      <c r="F1062" s="24"/>
      <c r="G1062" s="5"/>
      <c r="H1062" s="5"/>
      <c r="I1062" s="5"/>
      <c r="J1062" s="24"/>
      <c r="K1062" s="24"/>
      <c r="L1062" s="24"/>
      <c r="M1062" s="22"/>
      <c r="N1062" s="24"/>
      <c r="O1062" s="22"/>
      <c r="P1062" s="24"/>
    </row>
    <row r="1063" ht="20" customHeight="1" spans="1:16">
      <c r="A1063" s="19"/>
      <c r="B1063" s="19"/>
      <c r="C1063" s="20"/>
      <c r="D1063" s="21"/>
      <c r="E1063" s="21"/>
      <c r="F1063" s="21"/>
      <c r="G1063" s="8"/>
      <c r="H1063" s="8"/>
      <c r="I1063" s="8"/>
      <c r="J1063" s="21"/>
      <c r="K1063" s="21"/>
      <c r="L1063" s="21"/>
      <c r="M1063" s="19"/>
      <c r="N1063" s="21"/>
      <c r="O1063" s="19"/>
      <c r="P1063" s="21"/>
    </row>
    <row r="1064" ht="20" customHeight="1" spans="1:16">
      <c r="A1064" s="22"/>
      <c r="B1064" s="22"/>
      <c r="C1064" s="23"/>
      <c r="D1064" s="24"/>
      <c r="E1064" s="24"/>
      <c r="F1064" s="24"/>
      <c r="G1064" s="5"/>
      <c r="H1064" s="5"/>
      <c r="I1064" s="5"/>
      <c r="J1064" s="24"/>
      <c r="K1064" s="24"/>
      <c r="L1064" s="24"/>
      <c r="M1064" s="22"/>
      <c r="N1064" s="24"/>
      <c r="O1064" s="22"/>
      <c r="P1064" s="24"/>
    </row>
    <row r="1065" ht="20" customHeight="1" spans="1:16">
      <c r="A1065" s="19"/>
      <c r="B1065" s="19"/>
      <c r="C1065" s="20"/>
      <c r="D1065" s="21"/>
      <c r="E1065" s="21"/>
      <c r="F1065" s="21"/>
      <c r="G1065" s="8"/>
      <c r="H1065" s="8"/>
      <c r="I1065" s="8"/>
      <c r="J1065" s="21"/>
      <c r="K1065" s="21"/>
      <c r="L1065" s="21"/>
      <c r="M1065" s="19"/>
      <c r="N1065" s="21"/>
      <c r="O1065" s="19"/>
      <c r="P1065" s="21"/>
    </row>
    <row r="1066" ht="20" customHeight="1" spans="1:16">
      <c r="A1066" s="22"/>
      <c r="B1066" s="22"/>
      <c r="C1066" s="23"/>
      <c r="D1066" s="24"/>
      <c r="E1066" s="24"/>
      <c r="F1066" s="24"/>
      <c r="G1066" s="5"/>
      <c r="H1066" s="5"/>
      <c r="I1066" s="5"/>
      <c r="J1066" s="24"/>
      <c r="K1066" s="24"/>
      <c r="L1066" s="24"/>
      <c r="M1066" s="22"/>
      <c r="N1066" s="24"/>
      <c r="O1066" s="22"/>
      <c r="P1066" s="24"/>
    </row>
    <row r="1067" ht="20" customHeight="1" spans="1:16">
      <c r="A1067" s="19"/>
      <c r="B1067" s="19"/>
      <c r="C1067" s="20"/>
      <c r="D1067" s="21"/>
      <c r="E1067" s="21"/>
      <c r="F1067" s="21"/>
      <c r="G1067" s="8"/>
      <c r="H1067" s="8"/>
      <c r="I1067" s="8"/>
      <c r="J1067" s="21"/>
      <c r="K1067" s="21"/>
      <c r="L1067" s="21"/>
      <c r="M1067" s="19"/>
      <c r="N1067" s="21"/>
      <c r="O1067" s="19"/>
      <c r="P1067" s="21"/>
    </row>
    <row r="1068" ht="20" customHeight="1" spans="1:16">
      <c r="A1068" s="22"/>
      <c r="B1068" s="22"/>
      <c r="C1068" s="23"/>
      <c r="D1068" s="24"/>
      <c r="E1068" s="24"/>
      <c r="F1068" s="24"/>
      <c r="G1068" s="5"/>
      <c r="H1068" s="5"/>
      <c r="I1068" s="5"/>
      <c r="J1068" s="24"/>
      <c r="K1068" s="24"/>
      <c r="L1068" s="24"/>
      <c r="M1068" s="22"/>
      <c r="N1068" s="24"/>
      <c r="O1068" s="22"/>
      <c r="P1068" s="24"/>
    </row>
    <row r="1069" ht="20" customHeight="1" spans="1:16">
      <c r="A1069" s="19"/>
      <c r="B1069" s="19"/>
      <c r="C1069" s="20"/>
      <c r="D1069" s="21"/>
      <c r="E1069" s="21"/>
      <c r="F1069" s="21"/>
      <c r="G1069" s="8"/>
      <c r="H1069" s="8"/>
      <c r="I1069" s="8"/>
      <c r="J1069" s="21"/>
      <c r="K1069" s="21"/>
      <c r="L1069" s="21"/>
      <c r="M1069" s="19"/>
      <c r="N1069" s="21"/>
      <c r="O1069" s="19"/>
      <c r="P1069" s="21"/>
    </row>
    <row r="1070" ht="20" customHeight="1" spans="1:16">
      <c r="A1070" s="22"/>
      <c r="B1070" s="22"/>
      <c r="C1070" s="23"/>
      <c r="D1070" s="24"/>
      <c r="E1070" s="24"/>
      <c r="F1070" s="24"/>
      <c r="G1070" s="5"/>
      <c r="H1070" s="5"/>
      <c r="I1070" s="5"/>
      <c r="J1070" s="24"/>
      <c r="K1070" s="24"/>
      <c r="L1070" s="24"/>
      <c r="M1070" s="22"/>
      <c r="N1070" s="24"/>
      <c r="O1070" s="22"/>
      <c r="P1070" s="24"/>
    </row>
    <row r="1071" ht="20" customHeight="1" spans="1:16">
      <c r="A1071" s="19"/>
      <c r="B1071" s="19"/>
      <c r="C1071" s="20"/>
      <c r="D1071" s="21"/>
      <c r="E1071" s="21"/>
      <c r="F1071" s="21"/>
      <c r="G1071" s="8"/>
      <c r="H1071" s="8"/>
      <c r="I1071" s="8"/>
      <c r="J1071" s="21"/>
      <c r="K1071" s="21"/>
      <c r="L1071" s="21"/>
      <c r="M1071" s="19"/>
      <c r="N1071" s="21"/>
      <c r="O1071" s="19"/>
      <c r="P1071" s="21"/>
    </row>
    <row r="1072" ht="20" customHeight="1" spans="1:16">
      <c r="A1072" s="22"/>
      <c r="B1072" s="22"/>
      <c r="C1072" s="23"/>
      <c r="D1072" s="24"/>
      <c r="E1072" s="24"/>
      <c r="F1072" s="24"/>
      <c r="G1072" s="5"/>
      <c r="H1072" s="5"/>
      <c r="I1072" s="5"/>
      <c r="J1072" s="24"/>
      <c r="K1072" s="24"/>
      <c r="L1072" s="24"/>
      <c r="M1072" s="22"/>
      <c r="N1072" s="24"/>
      <c r="O1072" s="22"/>
      <c r="P1072" s="24"/>
    </row>
    <row r="1073" ht="20" customHeight="1" spans="1:16">
      <c r="A1073" s="19"/>
      <c r="B1073" s="19"/>
      <c r="C1073" s="20"/>
      <c r="D1073" s="21"/>
      <c r="E1073" s="21"/>
      <c r="F1073" s="21"/>
      <c r="G1073" s="8"/>
      <c r="H1073" s="8"/>
      <c r="I1073" s="8"/>
      <c r="J1073" s="21"/>
      <c r="K1073" s="21"/>
      <c r="L1073" s="21"/>
      <c r="M1073" s="19"/>
      <c r="N1073" s="21"/>
      <c r="O1073" s="19"/>
      <c r="P1073" s="21"/>
    </row>
    <row r="1074" ht="20" customHeight="1" spans="1:16">
      <c r="A1074" s="22"/>
      <c r="B1074" s="22"/>
      <c r="C1074" s="23"/>
      <c r="D1074" s="24"/>
      <c r="E1074" s="24"/>
      <c r="F1074" s="24"/>
      <c r="G1074" s="5"/>
      <c r="H1074" s="5"/>
      <c r="I1074" s="5"/>
      <c r="J1074" s="24"/>
      <c r="K1074" s="24"/>
      <c r="L1074" s="24"/>
      <c r="M1074" s="22"/>
      <c r="N1074" s="24"/>
      <c r="O1074" s="22"/>
      <c r="P1074" s="24"/>
    </row>
    <row r="1075" ht="20" customHeight="1" spans="1:16">
      <c r="A1075" s="19"/>
      <c r="B1075" s="19"/>
      <c r="C1075" s="20"/>
      <c r="D1075" s="21"/>
      <c r="E1075" s="21"/>
      <c r="F1075" s="21"/>
      <c r="G1075" s="8"/>
      <c r="H1075" s="8"/>
      <c r="I1075" s="8"/>
      <c r="J1075" s="21"/>
      <c r="K1075" s="21"/>
      <c r="L1075" s="21"/>
      <c r="M1075" s="19"/>
      <c r="N1075" s="21"/>
      <c r="O1075" s="19"/>
      <c r="P1075" s="21"/>
    </row>
    <row r="1076" ht="20" customHeight="1" spans="1:16">
      <c r="A1076" s="22"/>
      <c r="B1076" s="22"/>
      <c r="C1076" s="23"/>
      <c r="D1076" s="24"/>
      <c r="E1076" s="24"/>
      <c r="F1076" s="24"/>
      <c r="G1076" s="5"/>
      <c r="H1076" s="5"/>
      <c r="I1076" s="5"/>
      <c r="J1076" s="24"/>
      <c r="K1076" s="24"/>
      <c r="L1076" s="24"/>
      <c r="M1076" s="22"/>
      <c r="N1076" s="24"/>
      <c r="O1076" s="22"/>
      <c r="P1076" s="24"/>
    </row>
    <row r="1077" ht="20" customHeight="1" spans="1:16">
      <c r="A1077" s="19"/>
      <c r="B1077" s="19"/>
      <c r="C1077" s="20"/>
      <c r="D1077" s="21"/>
      <c r="E1077" s="21"/>
      <c r="F1077" s="21"/>
      <c r="G1077" s="8"/>
      <c r="H1077" s="8"/>
      <c r="I1077" s="8"/>
      <c r="J1077" s="21"/>
      <c r="K1077" s="21"/>
      <c r="L1077" s="21"/>
      <c r="M1077" s="19"/>
      <c r="N1077" s="21"/>
      <c r="O1077" s="19"/>
      <c r="P1077" s="21"/>
    </row>
    <row r="1078" ht="20" customHeight="1" spans="1:16">
      <c r="A1078" s="22"/>
      <c r="B1078" s="22"/>
      <c r="C1078" s="23"/>
      <c r="D1078" s="24"/>
      <c r="E1078" s="24"/>
      <c r="F1078" s="24"/>
      <c r="G1078" s="5"/>
      <c r="H1078" s="5"/>
      <c r="I1078" s="5"/>
      <c r="J1078" s="24"/>
      <c r="K1078" s="24"/>
      <c r="L1078" s="24"/>
      <c r="M1078" s="22"/>
      <c r="N1078" s="24"/>
      <c r="O1078" s="22"/>
      <c r="P1078" s="24"/>
    </row>
    <row r="1079" ht="20" customHeight="1" spans="1:16">
      <c r="A1079" s="19"/>
      <c r="B1079" s="19"/>
      <c r="C1079" s="20"/>
      <c r="D1079" s="21"/>
      <c r="E1079" s="21"/>
      <c r="F1079" s="21"/>
      <c r="G1079" s="8"/>
      <c r="H1079" s="8"/>
      <c r="I1079" s="8"/>
      <c r="J1079" s="21"/>
      <c r="K1079" s="21"/>
      <c r="L1079" s="21"/>
      <c r="M1079" s="19"/>
      <c r="N1079" s="21"/>
      <c r="O1079" s="19"/>
      <c r="P1079" s="21"/>
    </row>
    <row r="1080" ht="20" customHeight="1" spans="1:16">
      <c r="A1080" s="22"/>
      <c r="B1080" s="22"/>
      <c r="C1080" s="23"/>
      <c r="D1080" s="24"/>
      <c r="E1080" s="24"/>
      <c r="F1080" s="24"/>
      <c r="G1080" s="5"/>
      <c r="H1080" s="5"/>
      <c r="I1080" s="5"/>
      <c r="J1080" s="24"/>
      <c r="K1080" s="24"/>
      <c r="L1080" s="24"/>
      <c r="M1080" s="22"/>
      <c r="N1080" s="24"/>
      <c r="O1080" s="22"/>
      <c r="P1080" s="24"/>
    </row>
    <row r="1081" ht="20" customHeight="1" spans="1:16">
      <c r="A1081" s="19"/>
      <c r="B1081" s="19"/>
      <c r="C1081" s="20"/>
      <c r="D1081" s="21"/>
      <c r="E1081" s="21"/>
      <c r="F1081" s="21"/>
      <c r="G1081" s="8"/>
      <c r="H1081" s="8"/>
      <c r="I1081" s="8"/>
      <c r="J1081" s="21"/>
      <c r="K1081" s="21"/>
      <c r="L1081" s="21"/>
      <c r="M1081" s="19"/>
      <c r="N1081" s="21"/>
      <c r="O1081" s="19"/>
      <c r="P1081" s="21"/>
    </row>
    <row r="1082" ht="20" customHeight="1" spans="1:16">
      <c r="A1082" s="22"/>
      <c r="B1082" s="22"/>
      <c r="C1082" s="23"/>
      <c r="D1082" s="24"/>
      <c r="E1082" s="24"/>
      <c r="F1082" s="24"/>
      <c r="G1082" s="5"/>
      <c r="H1082" s="5"/>
      <c r="I1082" s="5"/>
      <c r="J1082" s="24"/>
      <c r="K1082" s="24"/>
      <c r="L1082" s="24"/>
      <c r="M1082" s="22"/>
      <c r="N1082" s="24"/>
      <c r="O1082" s="22"/>
      <c r="P1082" s="24"/>
    </row>
    <row r="1083" ht="20" customHeight="1" spans="1:16">
      <c r="A1083" s="19"/>
      <c r="B1083" s="19"/>
      <c r="C1083" s="20"/>
      <c r="D1083" s="21"/>
      <c r="E1083" s="21"/>
      <c r="F1083" s="21"/>
      <c r="G1083" s="8"/>
      <c r="H1083" s="8"/>
      <c r="I1083" s="8"/>
      <c r="J1083" s="21"/>
      <c r="K1083" s="21"/>
      <c r="L1083" s="21"/>
      <c r="M1083" s="19"/>
      <c r="N1083" s="21"/>
      <c r="O1083" s="19"/>
      <c r="P1083" s="21"/>
    </row>
    <row r="1084" ht="20" customHeight="1" spans="1:16">
      <c r="A1084" s="22"/>
      <c r="B1084" s="22"/>
      <c r="C1084" s="23"/>
      <c r="D1084" s="24"/>
      <c r="E1084" s="24"/>
      <c r="F1084" s="24"/>
      <c r="G1084" s="5"/>
      <c r="H1084" s="5"/>
      <c r="I1084" s="5"/>
      <c r="J1084" s="24"/>
      <c r="K1084" s="24"/>
      <c r="L1084" s="24"/>
      <c r="M1084" s="22"/>
      <c r="N1084" s="24"/>
      <c r="O1084" s="22"/>
      <c r="P1084" s="24"/>
    </row>
    <row r="1085" ht="20" customHeight="1" spans="1:16">
      <c r="A1085" s="19"/>
      <c r="B1085" s="19"/>
      <c r="C1085" s="20"/>
      <c r="D1085" s="21"/>
      <c r="E1085" s="21"/>
      <c r="F1085" s="21"/>
      <c r="G1085" s="8"/>
      <c r="H1085" s="8"/>
      <c r="I1085" s="8"/>
      <c r="J1085" s="21"/>
      <c r="K1085" s="21"/>
      <c r="L1085" s="21"/>
      <c r="M1085" s="19"/>
      <c r="N1085" s="21"/>
      <c r="O1085" s="19"/>
      <c r="P1085" s="21"/>
    </row>
    <row r="1086" ht="20" customHeight="1" spans="1:16">
      <c r="A1086" s="22"/>
      <c r="B1086" s="22"/>
      <c r="C1086" s="23"/>
      <c r="D1086" s="24"/>
      <c r="E1086" s="24"/>
      <c r="F1086" s="24"/>
      <c r="G1086" s="5"/>
      <c r="H1086" s="5"/>
      <c r="I1086" s="5"/>
      <c r="J1086" s="24"/>
      <c r="K1086" s="24"/>
      <c r="L1086" s="24"/>
      <c r="M1086" s="22"/>
      <c r="N1086" s="24"/>
      <c r="O1086" s="22"/>
      <c r="P1086" s="24"/>
    </row>
    <row r="1087" ht="20" customHeight="1" spans="1:16">
      <c r="A1087" s="19"/>
      <c r="B1087" s="19"/>
      <c r="C1087" s="20"/>
      <c r="D1087" s="21"/>
      <c r="E1087" s="21"/>
      <c r="F1087" s="21"/>
      <c r="G1087" s="8"/>
      <c r="H1087" s="8"/>
      <c r="I1087" s="8"/>
      <c r="J1087" s="21"/>
      <c r="K1087" s="21"/>
      <c r="L1087" s="21"/>
      <c r="M1087" s="19"/>
      <c r="N1087" s="21"/>
      <c r="O1087" s="19"/>
      <c r="P1087" s="21"/>
    </row>
    <row r="1088" ht="20" customHeight="1" spans="1:16">
      <c r="A1088" s="22"/>
      <c r="B1088" s="22"/>
      <c r="C1088" s="23"/>
      <c r="D1088" s="24"/>
      <c r="E1088" s="24"/>
      <c r="F1088" s="24"/>
      <c r="G1088" s="5"/>
      <c r="H1088" s="5"/>
      <c r="I1088" s="5"/>
      <c r="J1088" s="24"/>
      <c r="K1088" s="24"/>
      <c r="L1088" s="24"/>
      <c r="M1088" s="22"/>
      <c r="N1088" s="24"/>
      <c r="O1088" s="22"/>
      <c r="P1088" s="24"/>
    </row>
    <row r="1089" ht="20" customHeight="1" spans="1:16">
      <c r="A1089" s="19"/>
      <c r="B1089" s="19"/>
      <c r="C1089" s="20"/>
      <c r="D1089" s="21"/>
      <c r="E1089" s="21"/>
      <c r="F1089" s="21"/>
      <c r="G1089" s="8"/>
      <c r="H1089" s="8"/>
      <c r="I1089" s="8"/>
      <c r="J1089" s="21"/>
      <c r="K1089" s="21"/>
      <c r="L1089" s="21"/>
      <c r="M1089" s="19"/>
      <c r="N1089" s="21"/>
      <c r="O1089" s="19"/>
      <c r="P1089" s="21"/>
    </row>
    <row r="1090" ht="20" customHeight="1" spans="1:16">
      <c r="A1090" s="22"/>
      <c r="B1090" s="22"/>
      <c r="C1090" s="23"/>
      <c r="D1090" s="24"/>
      <c r="E1090" s="24"/>
      <c r="F1090" s="24"/>
      <c r="G1090" s="5"/>
      <c r="H1090" s="5"/>
      <c r="I1090" s="5"/>
      <c r="J1090" s="24"/>
      <c r="K1090" s="24"/>
      <c r="L1090" s="24"/>
      <c r="M1090" s="22"/>
      <c r="N1090" s="24"/>
      <c r="O1090" s="22"/>
      <c r="P1090" s="24"/>
    </row>
    <row r="1091" ht="20" customHeight="1" spans="1:16">
      <c r="A1091" s="19"/>
      <c r="B1091" s="19"/>
      <c r="C1091" s="20"/>
      <c r="D1091" s="21"/>
      <c r="E1091" s="21"/>
      <c r="F1091" s="21"/>
      <c r="G1091" s="8"/>
      <c r="H1091" s="8"/>
      <c r="I1091" s="8"/>
      <c r="J1091" s="21"/>
      <c r="K1091" s="21"/>
      <c r="L1091" s="21"/>
      <c r="M1091" s="19"/>
      <c r="N1091" s="21"/>
      <c r="O1091" s="19"/>
      <c r="P1091" s="21"/>
    </row>
    <row r="1092" ht="20" customHeight="1" spans="1:16">
      <c r="A1092" s="22"/>
      <c r="B1092" s="22"/>
      <c r="C1092" s="23"/>
      <c r="D1092" s="24"/>
      <c r="E1092" s="24"/>
      <c r="F1092" s="24"/>
      <c r="G1092" s="5"/>
      <c r="H1092" s="5"/>
      <c r="I1092" s="5"/>
      <c r="J1092" s="24"/>
      <c r="K1092" s="24"/>
      <c r="L1092" s="24"/>
      <c r="M1092" s="22"/>
      <c r="N1092" s="24"/>
      <c r="O1092" s="22"/>
      <c r="P1092" s="24"/>
    </row>
    <row r="1093" ht="20" customHeight="1" spans="1:16">
      <c r="A1093" s="19"/>
      <c r="B1093" s="19"/>
      <c r="C1093" s="20"/>
      <c r="D1093" s="21"/>
      <c r="E1093" s="21"/>
      <c r="F1093" s="21"/>
      <c r="G1093" s="8"/>
      <c r="H1093" s="8"/>
      <c r="I1093" s="8"/>
      <c r="J1093" s="21"/>
      <c r="K1093" s="21"/>
      <c r="L1093" s="21"/>
      <c r="M1093" s="19"/>
      <c r="N1093" s="21"/>
      <c r="O1093" s="19"/>
      <c r="P1093" s="21"/>
    </row>
    <row r="1094" ht="20" customHeight="1" spans="1:16">
      <c r="A1094" s="22"/>
      <c r="B1094" s="22"/>
      <c r="C1094" s="23"/>
      <c r="D1094" s="24"/>
      <c r="E1094" s="24"/>
      <c r="F1094" s="24"/>
      <c r="G1094" s="5"/>
      <c r="H1094" s="5"/>
      <c r="I1094" s="5"/>
      <c r="J1094" s="24"/>
      <c r="K1094" s="24"/>
      <c r="L1094" s="24"/>
      <c r="M1094" s="22"/>
      <c r="N1094" s="24"/>
      <c r="O1094" s="22"/>
      <c r="P1094" s="24"/>
    </row>
    <row r="1095" ht="20" customHeight="1" spans="1:16">
      <c r="A1095" s="19"/>
      <c r="B1095" s="19"/>
      <c r="C1095" s="20"/>
      <c r="D1095" s="21"/>
      <c r="E1095" s="21"/>
      <c r="F1095" s="21"/>
      <c r="G1095" s="8"/>
      <c r="H1095" s="8"/>
      <c r="I1095" s="8"/>
      <c r="J1095" s="21"/>
      <c r="K1095" s="21"/>
      <c r="L1095" s="21"/>
      <c r="M1095" s="19"/>
      <c r="N1095" s="21"/>
      <c r="O1095" s="19"/>
      <c r="P1095" s="21"/>
    </row>
    <row r="1096" ht="20" customHeight="1" spans="1:16">
      <c r="A1096" s="22"/>
      <c r="B1096" s="22"/>
      <c r="C1096" s="23"/>
      <c r="D1096" s="24"/>
      <c r="E1096" s="24"/>
      <c r="F1096" s="24"/>
      <c r="G1096" s="5"/>
      <c r="H1096" s="5"/>
      <c r="I1096" s="5"/>
      <c r="J1096" s="24"/>
      <c r="K1096" s="24"/>
      <c r="L1096" s="24"/>
      <c r="M1096" s="22"/>
      <c r="N1096" s="24"/>
      <c r="O1096" s="22"/>
      <c r="P1096" s="24"/>
    </row>
    <row r="1097" ht="20" customHeight="1" spans="1:16">
      <c r="A1097" s="19"/>
      <c r="B1097" s="19"/>
      <c r="C1097" s="20"/>
      <c r="D1097" s="21"/>
      <c r="E1097" s="21"/>
      <c r="F1097" s="21"/>
      <c r="G1097" s="8"/>
      <c r="H1097" s="8"/>
      <c r="I1097" s="8"/>
      <c r="J1097" s="21"/>
      <c r="K1097" s="21"/>
      <c r="L1097" s="21"/>
      <c r="M1097" s="19"/>
      <c r="N1097" s="21"/>
      <c r="O1097" s="19"/>
      <c r="P1097" s="21"/>
    </row>
    <row r="1098" ht="20" customHeight="1" spans="1:16">
      <c r="A1098" s="22"/>
      <c r="B1098" s="22"/>
      <c r="C1098" s="23"/>
      <c r="D1098" s="24"/>
      <c r="E1098" s="24"/>
      <c r="F1098" s="24"/>
      <c r="G1098" s="5"/>
      <c r="H1098" s="5"/>
      <c r="I1098" s="5"/>
      <c r="J1098" s="24"/>
      <c r="K1098" s="24"/>
      <c r="L1098" s="24"/>
      <c r="M1098" s="22"/>
      <c r="N1098" s="24"/>
      <c r="O1098" s="22"/>
      <c r="P1098" s="24"/>
    </row>
    <row r="1099" ht="20" customHeight="1" spans="1:16">
      <c r="A1099" s="19"/>
      <c r="B1099" s="19"/>
      <c r="C1099" s="20"/>
      <c r="D1099" s="21"/>
      <c r="E1099" s="21"/>
      <c r="F1099" s="21"/>
      <c r="G1099" s="8"/>
      <c r="H1099" s="8"/>
      <c r="I1099" s="8"/>
      <c r="J1099" s="21"/>
      <c r="K1099" s="21"/>
      <c r="L1099" s="21"/>
      <c r="M1099" s="19"/>
      <c r="N1099" s="21"/>
      <c r="O1099" s="19"/>
      <c r="P1099" s="21"/>
    </row>
    <row r="1100" ht="20" customHeight="1" spans="1:16">
      <c r="A1100" s="22"/>
      <c r="B1100" s="22"/>
      <c r="C1100" s="23"/>
      <c r="D1100" s="24"/>
      <c r="E1100" s="24"/>
      <c r="F1100" s="24"/>
      <c r="G1100" s="5"/>
      <c r="H1100" s="5"/>
      <c r="I1100" s="5"/>
      <c r="J1100" s="24"/>
      <c r="K1100" s="24"/>
      <c r="L1100" s="24"/>
      <c r="M1100" s="22"/>
      <c r="N1100" s="24"/>
      <c r="O1100" s="22"/>
      <c r="P1100" s="24"/>
    </row>
    <row r="1101" ht="20" customHeight="1" spans="1:16">
      <c r="A1101" s="19"/>
      <c r="B1101" s="19"/>
      <c r="C1101" s="20"/>
      <c r="D1101" s="21"/>
      <c r="E1101" s="21"/>
      <c r="F1101" s="21"/>
      <c r="G1101" s="8"/>
      <c r="H1101" s="8"/>
      <c r="I1101" s="8"/>
      <c r="J1101" s="21"/>
      <c r="K1101" s="21"/>
      <c r="L1101" s="21"/>
      <c r="M1101" s="19"/>
      <c r="N1101" s="21"/>
      <c r="O1101" s="19"/>
      <c r="P1101" s="21"/>
    </row>
    <row r="1102" ht="20" customHeight="1" spans="1:16">
      <c r="A1102" s="22"/>
      <c r="B1102" s="22"/>
      <c r="C1102" s="23"/>
      <c r="D1102" s="24"/>
      <c r="E1102" s="24"/>
      <c r="F1102" s="24"/>
      <c r="G1102" s="5"/>
      <c r="H1102" s="5"/>
      <c r="I1102" s="5"/>
      <c r="J1102" s="24"/>
      <c r="K1102" s="24"/>
      <c r="L1102" s="24"/>
      <c r="M1102" s="22"/>
      <c r="N1102" s="24"/>
      <c r="O1102" s="22"/>
      <c r="P1102" s="24"/>
    </row>
    <row r="1103" ht="20" customHeight="1" spans="1:16">
      <c r="A1103" s="19"/>
      <c r="B1103" s="19"/>
      <c r="C1103" s="20"/>
      <c r="D1103" s="21"/>
      <c r="E1103" s="21"/>
      <c r="F1103" s="21"/>
      <c r="G1103" s="8"/>
      <c r="H1103" s="8"/>
      <c r="I1103" s="8"/>
      <c r="J1103" s="21"/>
      <c r="K1103" s="21"/>
      <c r="L1103" s="21"/>
      <c r="M1103" s="19"/>
      <c r="N1103" s="21"/>
      <c r="O1103" s="19"/>
      <c r="P1103" s="21"/>
    </row>
    <row r="1104" ht="20" customHeight="1" spans="1:16">
      <c r="A1104" s="22"/>
      <c r="B1104" s="22"/>
      <c r="C1104" s="23"/>
      <c r="D1104" s="24"/>
      <c r="E1104" s="24"/>
      <c r="F1104" s="24"/>
      <c r="G1104" s="5"/>
      <c r="H1104" s="5"/>
      <c r="I1104" s="5"/>
      <c r="J1104" s="24"/>
      <c r="K1104" s="24"/>
      <c r="L1104" s="24"/>
      <c r="M1104" s="22"/>
      <c r="N1104" s="24"/>
      <c r="O1104" s="22"/>
      <c r="P1104" s="24"/>
    </row>
    <row r="1105" ht="20" customHeight="1" spans="1:16">
      <c r="A1105" s="19"/>
      <c r="B1105" s="19"/>
      <c r="C1105" s="20"/>
      <c r="D1105" s="21"/>
      <c r="E1105" s="21"/>
      <c r="F1105" s="21"/>
      <c r="G1105" s="8"/>
      <c r="H1105" s="8"/>
      <c r="I1105" s="8"/>
      <c r="J1105" s="21"/>
      <c r="K1105" s="21"/>
      <c r="L1105" s="21"/>
      <c r="M1105" s="19"/>
      <c r="N1105" s="21"/>
      <c r="O1105" s="19"/>
      <c r="P1105" s="21"/>
    </row>
    <row r="1106" ht="20" customHeight="1" spans="1:16">
      <c r="A1106" s="22"/>
      <c r="B1106" s="22"/>
      <c r="C1106" s="23"/>
      <c r="D1106" s="24"/>
      <c r="E1106" s="24"/>
      <c r="F1106" s="24"/>
      <c r="G1106" s="5"/>
      <c r="H1106" s="5"/>
      <c r="I1106" s="5"/>
      <c r="J1106" s="24"/>
      <c r="K1106" s="24"/>
      <c r="L1106" s="24"/>
      <c r="M1106" s="22"/>
      <c r="N1106" s="24"/>
      <c r="O1106" s="22"/>
      <c r="P1106" s="24"/>
    </row>
    <row r="1107" ht="20" customHeight="1" spans="1:16">
      <c r="A1107" s="19"/>
      <c r="B1107" s="19"/>
      <c r="C1107" s="20"/>
      <c r="D1107" s="21"/>
      <c r="E1107" s="21"/>
      <c r="F1107" s="21"/>
      <c r="G1107" s="8"/>
      <c r="H1107" s="8"/>
      <c r="I1107" s="8"/>
      <c r="J1107" s="21"/>
      <c r="K1107" s="21"/>
      <c r="L1107" s="21"/>
      <c r="M1107" s="19"/>
      <c r="N1107" s="21"/>
      <c r="O1107" s="19"/>
      <c r="P1107" s="21"/>
    </row>
    <row r="1108" ht="20" customHeight="1" spans="1:16">
      <c r="A1108" s="22"/>
      <c r="B1108" s="22"/>
      <c r="C1108" s="23"/>
      <c r="D1108" s="24"/>
      <c r="E1108" s="24"/>
      <c r="F1108" s="24"/>
      <c r="G1108" s="5"/>
      <c r="H1108" s="5"/>
      <c r="I1108" s="5"/>
      <c r="J1108" s="24"/>
      <c r="K1108" s="24"/>
      <c r="L1108" s="24"/>
      <c r="M1108" s="22"/>
      <c r="N1108" s="24"/>
      <c r="O1108" s="22"/>
      <c r="P1108" s="24"/>
    </row>
    <row r="1109" ht="20" customHeight="1" spans="1:16">
      <c r="A1109" s="19"/>
      <c r="B1109" s="19"/>
      <c r="C1109" s="20"/>
      <c r="D1109" s="21"/>
      <c r="E1109" s="21"/>
      <c r="F1109" s="21"/>
      <c r="G1109" s="8"/>
      <c r="H1109" s="8"/>
      <c r="I1109" s="8"/>
      <c r="J1109" s="21"/>
      <c r="K1109" s="21"/>
      <c r="L1109" s="21"/>
      <c r="M1109" s="19"/>
      <c r="N1109" s="21"/>
      <c r="O1109" s="19"/>
      <c r="P1109" s="21"/>
    </row>
    <row r="1110" ht="20" customHeight="1" spans="1:16">
      <c r="A1110" s="22"/>
      <c r="B1110" s="22"/>
      <c r="C1110" s="23"/>
      <c r="D1110" s="24"/>
      <c r="E1110" s="24"/>
      <c r="F1110" s="24"/>
      <c r="G1110" s="5"/>
      <c r="H1110" s="5"/>
      <c r="I1110" s="5"/>
      <c r="J1110" s="24"/>
      <c r="K1110" s="24"/>
      <c r="L1110" s="24"/>
      <c r="M1110" s="22"/>
      <c r="N1110" s="24"/>
      <c r="O1110" s="22"/>
      <c r="P1110" s="24"/>
    </row>
    <row r="1111" ht="20" customHeight="1" spans="1:16">
      <c r="A1111" s="19"/>
      <c r="B1111" s="19"/>
      <c r="C1111" s="20"/>
      <c r="D1111" s="21"/>
      <c r="E1111" s="21"/>
      <c r="F1111" s="21"/>
      <c r="G1111" s="8"/>
      <c r="H1111" s="8"/>
      <c r="I1111" s="8"/>
      <c r="J1111" s="21"/>
      <c r="K1111" s="21"/>
      <c r="L1111" s="21"/>
      <c r="M1111" s="19"/>
      <c r="N1111" s="21"/>
      <c r="O1111" s="19"/>
      <c r="P1111" s="21"/>
    </row>
    <row r="1112" ht="20" customHeight="1" spans="1:16">
      <c r="A1112" s="22"/>
      <c r="B1112" s="22"/>
      <c r="C1112" s="23"/>
      <c r="D1112" s="24"/>
      <c r="E1112" s="24"/>
      <c r="F1112" s="24"/>
      <c r="G1112" s="5"/>
      <c r="H1112" s="5"/>
      <c r="I1112" s="5"/>
      <c r="J1112" s="24"/>
      <c r="K1112" s="24"/>
      <c r="L1112" s="24"/>
      <c r="M1112" s="22"/>
      <c r="N1112" s="24"/>
      <c r="O1112" s="22"/>
      <c r="P1112" s="24"/>
    </row>
    <row r="1113" ht="20" customHeight="1" spans="1:16">
      <c r="A1113" s="19"/>
      <c r="B1113" s="19"/>
      <c r="C1113" s="20"/>
      <c r="D1113" s="21"/>
      <c r="E1113" s="21"/>
      <c r="F1113" s="21"/>
      <c r="G1113" s="8"/>
      <c r="H1113" s="8"/>
      <c r="I1113" s="8"/>
      <c r="J1113" s="21"/>
      <c r="K1113" s="21"/>
      <c r="L1113" s="21"/>
      <c r="M1113" s="19"/>
      <c r="N1113" s="21"/>
      <c r="O1113" s="19"/>
      <c r="P1113" s="21"/>
    </row>
    <row r="1114" ht="20" customHeight="1" spans="1:16">
      <c r="A1114" s="22"/>
      <c r="B1114" s="22"/>
      <c r="C1114" s="23"/>
      <c r="D1114" s="24"/>
      <c r="E1114" s="24"/>
      <c r="F1114" s="24"/>
      <c r="G1114" s="5"/>
      <c r="H1114" s="5"/>
      <c r="I1114" s="5"/>
      <c r="J1114" s="24"/>
      <c r="K1114" s="24"/>
      <c r="L1114" s="24"/>
      <c r="M1114" s="22"/>
      <c r="N1114" s="24"/>
      <c r="O1114" s="22"/>
      <c r="P1114" s="24"/>
    </row>
    <row r="1115" ht="20" customHeight="1" spans="1:16">
      <c r="A1115" s="19"/>
      <c r="B1115" s="19"/>
      <c r="C1115" s="20"/>
      <c r="D1115" s="21"/>
      <c r="E1115" s="21"/>
      <c r="F1115" s="21"/>
      <c r="G1115" s="8"/>
      <c r="H1115" s="8"/>
      <c r="I1115" s="8"/>
      <c r="J1115" s="21"/>
      <c r="K1115" s="21"/>
      <c r="L1115" s="21"/>
      <c r="M1115" s="19"/>
      <c r="N1115" s="21"/>
      <c r="O1115" s="19"/>
      <c r="P1115" s="21"/>
    </row>
    <row r="1116" ht="20" customHeight="1" spans="1:16">
      <c r="A1116" s="22"/>
      <c r="B1116" s="22"/>
      <c r="C1116" s="23"/>
      <c r="D1116" s="24"/>
      <c r="E1116" s="24"/>
      <c r="F1116" s="24"/>
      <c r="G1116" s="5"/>
      <c r="H1116" s="5"/>
      <c r="I1116" s="5"/>
      <c r="J1116" s="24"/>
      <c r="K1116" s="24"/>
      <c r="L1116" s="24"/>
      <c r="M1116" s="22"/>
      <c r="N1116" s="24"/>
      <c r="O1116" s="22"/>
      <c r="P1116" s="24"/>
    </row>
    <row r="1117" ht="20" customHeight="1" spans="1:16">
      <c r="A1117" s="19"/>
      <c r="B1117" s="19"/>
      <c r="C1117" s="20"/>
      <c r="D1117" s="21"/>
      <c r="E1117" s="21"/>
      <c r="F1117" s="21"/>
      <c r="G1117" s="8"/>
      <c r="H1117" s="8"/>
      <c r="I1117" s="8"/>
      <c r="J1117" s="21"/>
      <c r="K1117" s="21"/>
      <c r="L1117" s="21"/>
      <c r="M1117" s="19"/>
      <c r="N1117" s="21"/>
      <c r="O1117" s="19"/>
      <c r="P1117" s="21"/>
    </row>
    <row r="1118" ht="20" customHeight="1" spans="1:16">
      <c r="A1118" s="22"/>
      <c r="B1118" s="22"/>
      <c r="C1118" s="23"/>
      <c r="D1118" s="24"/>
      <c r="E1118" s="24"/>
      <c r="F1118" s="24"/>
      <c r="G1118" s="5"/>
      <c r="H1118" s="5"/>
      <c r="I1118" s="5"/>
      <c r="J1118" s="24"/>
      <c r="K1118" s="24"/>
      <c r="L1118" s="24"/>
      <c r="M1118" s="22"/>
      <c r="N1118" s="24"/>
      <c r="O1118" s="22"/>
      <c r="P1118" s="24"/>
    </row>
    <row r="1119" ht="20" customHeight="1" spans="1:16">
      <c r="A1119" s="19"/>
      <c r="B1119" s="19"/>
      <c r="C1119" s="20"/>
      <c r="D1119" s="21"/>
      <c r="E1119" s="21"/>
      <c r="F1119" s="21"/>
      <c r="G1119" s="8"/>
      <c r="H1119" s="8"/>
      <c r="I1119" s="8"/>
      <c r="J1119" s="21"/>
      <c r="K1119" s="21"/>
      <c r="L1119" s="21"/>
      <c r="M1119" s="19"/>
      <c r="N1119" s="21"/>
      <c r="O1119" s="19"/>
      <c r="P1119" s="21"/>
    </row>
    <row r="1120" ht="20" customHeight="1" spans="1:16">
      <c r="A1120" s="22"/>
      <c r="B1120" s="22"/>
      <c r="C1120" s="23"/>
      <c r="D1120" s="24"/>
      <c r="E1120" s="24"/>
      <c r="F1120" s="24"/>
      <c r="G1120" s="5"/>
      <c r="H1120" s="5"/>
      <c r="I1120" s="5"/>
      <c r="J1120" s="24"/>
      <c r="K1120" s="24"/>
      <c r="L1120" s="24"/>
      <c r="M1120" s="22"/>
      <c r="N1120" s="24"/>
      <c r="O1120" s="22"/>
      <c r="P1120" s="24"/>
    </row>
    <row r="1121" ht="20" customHeight="1" spans="1:16">
      <c r="A1121" s="19"/>
      <c r="B1121" s="19"/>
      <c r="C1121" s="20"/>
      <c r="D1121" s="21"/>
      <c r="E1121" s="21"/>
      <c r="F1121" s="21"/>
      <c r="G1121" s="8"/>
      <c r="H1121" s="8"/>
      <c r="I1121" s="8"/>
      <c r="J1121" s="21"/>
      <c r="K1121" s="21"/>
      <c r="L1121" s="21"/>
      <c r="M1121" s="19"/>
      <c r="N1121" s="21"/>
      <c r="O1121" s="19"/>
      <c r="P1121" s="21"/>
    </row>
    <row r="1122" ht="20" customHeight="1" spans="1:16">
      <c r="A1122" s="22"/>
      <c r="B1122" s="22"/>
      <c r="C1122" s="23"/>
      <c r="D1122" s="24"/>
      <c r="E1122" s="24"/>
      <c r="F1122" s="24"/>
      <c r="G1122" s="5"/>
      <c r="H1122" s="5"/>
      <c r="I1122" s="5"/>
      <c r="J1122" s="24"/>
      <c r="K1122" s="24"/>
      <c r="L1122" s="24"/>
      <c r="M1122" s="22"/>
      <c r="N1122" s="24"/>
      <c r="O1122" s="22"/>
      <c r="P1122" s="24"/>
    </row>
    <row r="1123" ht="20" customHeight="1" spans="1:16">
      <c r="A1123" s="19"/>
      <c r="B1123" s="19"/>
      <c r="C1123" s="20"/>
      <c r="D1123" s="21"/>
      <c r="E1123" s="21"/>
      <c r="F1123" s="21"/>
      <c r="G1123" s="8"/>
      <c r="H1123" s="8"/>
      <c r="I1123" s="8"/>
      <c r="J1123" s="21"/>
      <c r="K1123" s="21"/>
      <c r="L1123" s="21"/>
      <c r="M1123" s="19"/>
      <c r="N1123" s="21"/>
      <c r="O1123" s="19"/>
      <c r="P1123" s="21"/>
    </row>
    <row r="1124" ht="20" customHeight="1" spans="1:16">
      <c r="A1124" s="22"/>
      <c r="B1124" s="22"/>
      <c r="C1124" s="23"/>
      <c r="D1124" s="24"/>
      <c r="E1124" s="24"/>
      <c r="F1124" s="24"/>
      <c r="G1124" s="5"/>
      <c r="H1124" s="5"/>
      <c r="I1124" s="5"/>
      <c r="J1124" s="24"/>
      <c r="K1124" s="24"/>
      <c r="L1124" s="24"/>
      <c r="M1124" s="22"/>
      <c r="N1124" s="24"/>
      <c r="O1124" s="22"/>
      <c r="P1124" s="24"/>
    </row>
    <row r="1125" ht="20" customHeight="1" spans="1:16">
      <c r="A1125" s="19"/>
      <c r="B1125" s="19"/>
      <c r="C1125" s="20"/>
      <c r="D1125" s="21"/>
      <c r="E1125" s="21"/>
      <c r="F1125" s="21"/>
      <c r="G1125" s="8"/>
      <c r="H1125" s="8"/>
      <c r="I1125" s="8"/>
      <c r="J1125" s="21"/>
      <c r="K1125" s="21"/>
      <c r="L1125" s="21"/>
      <c r="M1125" s="19"/>
      <c r="N1125" s="21"/>
      <c r="O1125" s="19"/>
      <c r="P1125" s="21"/>
    </row>
    <row r="1126" ht="20" customHeight="1" spans="1:16">
      <c r="A1126" s="22"/>
      <c r="B1126" s="22"/>
      <c r="C1126" s="23"/>
      <c r="D1126" s="24"/>
      <c r="E1126" s="24"/>
      <c r="F1126" s="24"/>
      <c r="G1126" s="5"/>
      <c r="H1126" s="5"/>
      <c r="I1126" s="5"/>
      <c r="J1126" s="24"/>
      <c r="K1126" s="24"/>
      <c r="L1126" s="24"/>
      <c r="M1126" s="22"/>
      <c r="N1126" s="24"/>
      <c r="O1126" s="22"/>
      <c r="P1126" s="24"/>
    </row>
    <row r="1127" ht="20" customHeight="1" spans="1:16">
      <c r="A1127" s="19"/>
      <c r="B1127" s="19"/>
      <c r="C1127" s="20"/>
      <c r="D1127" s="21"/>
      <c r="E1127" s="21"/>
      <c r="F1127" s="21"/>
      <c r="G1127" s="8"/>
      <c r="H1127" s="8"/>
      <c r="I1127" s="8"/>
      <c r="J1127" s="21"/>
      <c r="K1127" s="21"/>
      <c r="L1127" s="21"/>
      <c r="M1127" s="19"/>
      <c r="N1127" s="21"/>
      <c r="O1127" s="19"/>
      <c r="P1127" s="21"/>
    </row>
    <row r="1128" ht="20" customHeight="1" spans="1:16">
      <c r="A1128" s="22"/>
      <c r="B1128" s="22"/>
      <c r="C1128" s="23"/>
      <c r="D1128" s="24"/>
      <c r="E1128" s="24"/>
      <c r="F1128" s="24"/>
      <c r="G1128" s="5"/>
      <c r="H1128" s="5"/>
      <c r="I1128" s="5"/>
      <c r="J1128" s="24"/>
      <c r="K1128" s="24"/>
      <c r="L1128" s="24"/>
      <c r="M1128" s="22"/>
      <c r="N1128" s="24"/>
      <c r="O1128" s="22"/>
      <c r="P1128" s="24"/>
    </row>
    <row r="1129" ht="20" customHeight="1" spans="1:16">
      <c r="A1129" s="19"/>
      <c r="B1129" s="19"/>
      <c r="C1129" s="20"/>
      <c r="D1129" s="21"/>
      <c r="E1129" s="21"/>
      <c r="F1129" s="21"/>
      <c r="G1129" s="8"/>
      <c r="H1129" s="8"/>
      <c r="I1129" s="8"/>
      <c r="J1129" s="21"/>
      <c r="K1129" s="21"/>
      <c r="L1129" s="21"/>
      <c r="M1129" s="19"/>
      <c r="N1129" s="21"/>
      <c r="O1129" s="19"/>
      <c r="P1129" s="21"/>
    </row>
    <row r="1130" ht="20" customHeight="1" spans="1:16">
      <c r="A1130" s="22"/>
      <c r="B1130" s="22"/>
      <c r="C1130" s="23"/>
      <c r="D1130" s="24"/>
      <c r="E1130" s="24"/>
      <c r="F1130" s="24"/>
      <c r="G1130" s="5"/>
      <c r="H1130" s="5"/>
      <c r="I1130" s="5"/>
      <c r="J1130" s="24"/>
      <c r="K1130" s="24"/>
      <c r="L1130" s="24"/>
      <c r="M1130" s="22"/>
      <c r="N1130" s="24"/>
      <c r="O1130" s="22"/>
      <c r="P1130" s="24"/>
    </row>
    <row r="1131" ht="20" customHeight="1" spans="1:16">
      <c r="A1131" s="19"/>
      <c r="B1131" s="19"/>
      <c r="C1131" s="20"/>
      <c r="D1131" s="21"/>
      <c r="E1131" s="21"/>
      <c r="F1131" s="21"/>
      <c r="G1131" s="8"/>
      <c r="H1131" s="8"/>
      <c r="I1131" s="8"/>
      <c r="J1131" s="21"/>
      <c r="K1131" s="21"/>
      <c r="L1131" s="21"/>
      <c r="M1131" s="19"/>
      <c r="N1131" s="21"/>
      <c r="O1131" s="19"/>
      <c r="P1131" s="21"/>
    </row>
    <row r="1132" ht="20" customHeight="1" spans="1:16">
      <c r="A1132" s="22"/>
      <c r="B1132" s="22"/>
      <c r="C1132" s="23"/>
      <c r="D1132" s="24"/>
      <c r="E1132" s="24"/>
      <c r="F1132" s="24"/>
      <c r="G1132" s="5"/>
      <c r="H1132" s="5"/>
      <c r="I1132" s="5"/>
      <c r="J1132" s="24"/>
      <c r="K1132" s="24"/>
      <c r="L1132" s="24"/>
      <c r="M1132" s="22"/>
      <c r="N1132" s="24"/>
      <c r="O1132" s="22"/>
      <c r="P1132" s="24"/>
    </row>
    <row r="1133" ht="20" customHeight="1" spans="1:16">
      <c r="A1133" s="19"/>
      <c r="B1133" s="19"/>
      <c r="C1133" s="20"/>
      <c r="D1133" s="21"/>
      <c r="E1133" s="21"/>
      <c r="F1133" s="21"/>
      <c r="G1133" s="8"/>
      <c r="H1133" s="8"/>
      <c r="I1133" s="8"/>
      <c r="J1133" s="21"/>
      <c r="K1133" s="21"/>
      <c r="L1133" s="21"/>
      <c r="M1133" s="19"/>
      <c r="N1133" s="21"/>
      <c r="O1133" s="19"/>
      <c r="P1133" s="21"/>
    </row>
    <row r="1134" ht="20" customHeight="1" spans="1:16">
      <c r="A1134" s="22"/>
      <c r="B1134" s="22"/>
      <c r="C1134" s="23"/>
      <c r="D1134" s="24"/>
      <c r="E1134" s="24"/>
      <c r="F1134" s="24"/>
      <c r="G1134" s="5"/>
      <c r="H1134" s="5"/>
      <c r="I1134" s="5"/>
      <c r="J1134" s="24"/>
      <c r="K1134" s="24"/>
      <c r="L1134" s="24"/>
      <c r="M1134" s="22"/>
      <c r="N1134" s="24"/>
      <c r="O1134" s="22"/>
      <c r="P1134" s="24"/>
    </row>
    <row r="1135" ht="20" customHeight="1" spans="1:16">
      <c r="A1135" s="19"/>
      <c r="B1135" s="19"/>
      <c r="C1135" s="20"/>
      <c r="D1135" s="21"/>
      <c r="E1135" s="21"/>
      <c r="F1135" s="21"/>
      <c r="G1135" s="8"/>
      <c r="H1135" s="8"/>
      <c r="I1135" s="8"/>
      <c r="J1135" s="21"/>
      <c r="K1135" s="21"/>
      <c r="L1135" s="21"/>
      <c r="M1135" s="19"/>
      <c r="N1135" s="21"/>
      <c r="O1135" s="19"/>
      <c r="P1135" s="21"/>
    </row>
    <row r="1136" ht="20" customHeight="1" spans="1:16">
      <c r="A1136" s="22"/>
      <c r="B1136" s="22"/>
      <c r="C1136" s="23"/>
      <c r="D1136" s="24"/>
      <c r="E1136" s="24"/>
      <c r="F1136" s="24"/>
      <c r="G1136" s="5"/>
      <c r="H1136" s="5"/>
      <c r="I1136" s="5"/>
      <c r="J1136" s="24"/>
      <c r="K1136" s="24"/>
      <c r="L1136" s="24"/>
      <c r="M1136" s="22"/>
      <c r="N1136" s="24"/>
      <c r="O1136" s="22"/>
      <c r="P1136" s="24"/>
    </row>
    <row r="1137" ht="20" customHeight="1" spans="1:16">
      <c r="A1137" s="19"/>
      <c r="B1137" s="19"/>
      <c r="C1137" s="20"/>
      <c r="D1137" s="21"/>
      <c r="E1137" s="21"/>
      <c r="F1137" s="21"/>
      <c r="G1137" s="8"/>
      <c r="H1137" s="8"/>
      <c r="I1137" s="8"/>
      <c r="J1137" s="21"/>
      <c r="K1137" s="21"/>
      <c r="L1137" s="21"/>
      <c r="M1137" s="19"/>
      <c r="N1137" s="21"/>
      <c r="O1137" s="19"/>
      <c r="P1137" s="21"/>
    </row>
    <row r="1138" ht="20" customHeight="1" spans="1:16">
      <c r="A1138" s="22"/>
      <c r="B1138" s="22"/>
      <c r="C1138" s="23"/>
      <c r="D1138" s="24"/>
      <c r="E1138" s="24"/>
      <c r="F1138" s="24"/>
      <c r="G1138" s="5"/>
      <c r="H1138" s="5"/>
      <c r="I1138" s="5"/>
      <c r="J1138" s="24"/>
      <c r="K1138" s="24"/>
      <c r="L1138" s="24"/>
      <c r="M1138" s="22"/>
      <c r="N1138" s="24"/>
      <c r="O1138" s="22"/>
      <c r="P1138" s="24"/>
    </row>
    <row r="1139" ht="20" customHeight="1" spans="1:16">
      <c r="A1139" s="19"/>
      <c r="B1139" s="19"/>
      <c r="C1139" s="20"/>
      <c r="D1139" s="21"/>
      <c r="E1139" s="21"/>
      <c r="F1139" s="21"/>
      <c r="G1139" s="8"/>
      <c r="H1139" s="8"/>
      <c r="I1139" s="8"/>
      <c r="J1139" s="21"/>
      <c r="K1139" s="21"/>
      <c r="L1139" s="21"/>
      <c r="M1139" s="19"/>
      <c r="N1139" s="21"/>
      <c r="O1139" s="19"/>
      <c r="P1139" s="21"/>
    </row>
    <row r="1140" ht="20" customHeight="1" spans="1:16">
      <c r="A1140" s="22"/>
      <c r="B1140" s="22"/>
      <c r="C1140" s="23"/>
      <c r="D1140" s="24"/>
      <c r="E1140" s="24"/>
      <c r="F1140" s="24"/>
      <c r="G1140" s="5"/>
      <c r="H1140" s="5"/>
      <c r="I1140" s="5"/>
      <c r="J1140" s="24"/>
      <c r="K1140" s="24"/>
      <c r="L1140" s="24"/>
      <c r="M1140" s="22"/>
      <c r="N1140" s="24"/>
      <c r="O1140" s="22"/>
      <c r="P1140" s="24"/>
    </row>
    <row r="1141" ht="20" customHeight="1" spans="1:16">
      <c r="A1141" s="19"/>
      <c r="B1141" s="19"/>
      <c r="C1141" s="20"/>
      <c r="D1141" s="21"/>
      <c r="E1141" s="21"/>
      <c r="F1141" s="21"/>
      <c r="G1141" s="8"/>
      <c r="H1141" s="8"/>
      <c r="I1141" s="8"/>
      <c r="J1141" s="21"/>
      <c r="K1141" s="21"/>
      <c r="L1141" s="21"/>
      <c r="M1141" s="19"/>
      <c r="N1141" s="21"/>
      <c r="O1141" s="19"/>
      <c r="P1141" s="21"/>
    </row>
    <row r="1142" ht="20" customHeight="1" spans="1:16">
      <c r="A1142" s="22"/>
      <c r="B1142" s="22"/>
      <c r="C1142" s="23"/>
      <c r="D1142" s="24"/>
      <c r="E1142" s="24"/>
      <c r="F1142" s="24"/>
      <c r="G1142" s="5"/>
      <c r="H1142" s="5"/>
      <c r="I1142" s="5"/>
      <c r="J1142" s="24"/>
      <c r="K1142" s="24"/>
      <c r="L1142" s="24"/>
      <c r="M1142" s="22"/>
      <c r="N1142" s="24"/>
      <c r="O1142" s="22"/>
      <c r="P1142" s="24"/>
    </row>
    <row r="1143" ht="20" customHeight="1" spans="1:16">
      <c r="A1143" s="19"/>
      <c r="B1143" s="19"/>
      <c r="C1143" s="20"/>
      <c r="D1143" s="21"/>
      <c r="E1143" s="21"/>
      <c r="F1143" s="21"/>
      <c r="G1143" s="8"/>
      <c r="H1143" s="8"/>
      <c r="I1143" s="8"/>
      <c r="J1143" s="21"/>
      <c r="K1143" s="21"/>
      <c r="L1143" s="21"/>
      <c r="M1143" s="19"/>
      <c r="N1143" s="21"/>
      <c r="O1143" s="19"/>
      <c r="P1143" s="21"/>
    </row>
    <row r="1144" ht="20" customHeight="1" spans="1:16">
      <c r="A1144" s="22"/>
      <c r="B1144" s="22"/>
      <c r="C1144" s="23"/>
      <c r="D1144" s="24"/>
      <c r="E1144" s="24"/>
      <c r="F1144" s="24"/>
      <c r="G1144" s="5"/>
      <c r="H1144" s="5"/>
      <c r="I1144" s="5"/>
      <c r="J1144" s="24"/>
      <c r="K1144" s="24"/>
      <c r="L1144" s="24"/>
      <c r="M1144" s="22"/>
      <c r="N1144" s="24"/>
      <c r="O1144" s="22"/>
      <c r="P1144" s="24"/>
    </row>
    <row r="1145" ht="20" customHeight="1" spans="1:16">
      <c r="A1145" s="19"/>
      <c r="B1145" s="19"/>
      <c r="C1145" s="20"/>
      <c r="D1145" s="21"/>
      <c r="E1145" s="21"/>
      <c r="F1145" s="21"/>
      <c r="G1145" s="8"/>
      <c r="H1145" s="8"/>
      <c r="I1145" s="8"/>
      <c r="J1145" s="21"/>
      <c r="K1145" s="21"/>
      <c r="L1145" s="21"/>
      <c r="M1145" s="19"/>
      <c r="N1145" s="21"/>
      <c r="O1145" s="19"/>
      <c r="P1145" s="21"/>
    </row>
    <row r="1146" ht="20" customHeight="1" spans="1:16">
      <c r="A1146" s="22"/>
      <c r="B1146" s="22"/>
      <c r="C1146" s="23"/>
      <c r="D1146" s="24"/>
      <c r="E1146" s="24"/>
      <c r="F1146" s="24"/>
      <c r="G1146" s="5"/>
      <c r="H1146" s="5"/>
      <c r="I1146" s="5"/>
      <c r="J1146" s="24"/>
      <c r="K1146" s="24"/>
      <c r="L1146" s="24"/>
      <c r="M1146" s="22"/>
      <c r="N1146" s="24"/>
      <c r="O1146" s="22"/>
      <c r="P1146" s="24"/>
    </row>
    <row r="1147" ht="20" customHeight="1" spans="1:16">
      <c r="A1147" s="19"/>
      <c r="B1147" s="19"/>
      <c r="C1147" s="20"/>
      <c r="D1147" s="21"/>
      <c r="E1147" s="21"/>
      <c r="F1147" s="21"/>
      <c r="G1147" s="8"/>
      <c r="H1147" s="8"/>
      <c r="I1147" s="8"/>
      <c r="J1147" s="21"/>
      <c r="K1147" s="21"/>
      <c r="L1147" s="21"/>
      <c r="M1147" s="19"/>
      <c r="N1147" s="21"/>
      <c r="O1147" s="19"/>
      <c r="P1147" s="21"/>
    </row>
    <row r="1148" ht="20" customHeight="1" spans="1:16">
      <c r="A1148" s="22"/>
      <c r="B1148" s="22"/>
      <c r="C1148" s="23"/>
      <c r="D1148" s="24"/>
      <c r="E1148" s="24"/>
      <c r="F1148" s="24"/>
      <c r="G1148" s="5"/>
      <c r="H1148" s="5"/>
      <c r="I1148" s="5"/>
      <c r="J1148" s="24"/>
      <c r="K1148" s="24"/>
      <c r="L1148" s="24"/>
      <c r="M1148" s="22"/>
      <c r="N1148" s="24"/>
      <c r="O1148" s="22"/>
      <c r="P1148" s="24"/>
    </row>
    <row r="1149" ht="20" customHeight="1" spans="1:16">
      <c r="A1149" s="19"/>
      <c r="B1149" s="19"/>
      <c r="C1149" s="20"/>
      <c r="D1149" s="21"/>
      <c r="E1149" s="21"/>
      <c r="F1149" s="21"/>
      <c r="G1149" s="8"/>
      <c r="H1149" s="8"/>
      <c r="I1149" s="8"/>
      <c r="J1149" s="21"/>
      <c r="K1149" s="21"/>
      <c r="L1149" s="21"/>
      <c r="M1149" s="19"/>
      <c r="N1149" s="21"/>
      <c r="O1149" s="19"/>
      <c r="P1149" s="21"/>
    </row>
    <row r="1150" ht="20" customHeight="1" spans="1:16">
      <c r="A1150" s="22"/>
      <c r="B1150" s="22"/>
      <c r="C1150" s="23"/>
      <c r="D1150" s="24"/>
      <c r="E1150" s="24"/>
      <c r="F1150" s="24"/>
      <c r="G1150" s="5"/>
      <c r="H1150" s="5"/>
      <c r="I1150" s="5"/>
      <c r="J1150" s="24"/>
      <c r="K1150" s="24"/>
      <c r="L1150" s="24"/>
      <c r="M1150" s="22"/>
      <c r="N1150" s="24"/>
      <c r="O1150" s="22"/>
      <c r="P1150" s="24"/>
    </row>
    <row r="1151" ht="20" customHeight="1" spans="1:16">
      <c r="A1151" s="19"/>
      <c r="B1151" s="19"/>
      <c r="C1151" s="20"/>
      <c r="D1151" s="21"/>
      <c r="E1151" s="21"/>
      <c r="F1151" s="21"/>
      <c r="G1151" s="8"/>
      <c r="H1151" s="8"/>
      <c r="I1151" s="8"/>
      <c r="J1151" s="21"/>
      <c r="K1151" s="21"/>
      <c r="L1151" s="21"/>
      <c r="M1151" s="19"/>
      <c r="N1151" s="21"/>
      <c r="O1151" s="19"/>
      <c r="P1151" s="21"/>
    </row>
    <row r="1152" ht="20" customHeight="1" spans="1:16">
      <c r="A1152" s="22"/>
      <c r="B1152" s="22"/>
      <c r="C1152" s="23"/>
      <c r="D1152" s="24"/>
      <c r="E1152" s="24"/>
      <c r="F1152" s="24"/>
      <c r="G1152" s="5"/>
      <c r="H1152" s="5"/>
      <c r="I1152" s="5"/>
      <c r="J1152" s="24"/>
      <c r="K1152" s="24"/>
      <c r="L1152" s="24"/>
      <c r="M1152" s="22"/>
      <c r="N1152" s="24"/>
      <c r="O1152" s="22"/>
      <c r="P1152" s="24"/>
    </row>
    <row r="1153" ht="20" customHeight="1" spans="1:16">
      <c r="A1153" s="19"/>
      <c r="B1153" s="19"/>
      <c r="C1153" s="20"/>
      <c r="D1153" s="21"/>
      <c r="E1153" s="21"/>
      <c r="F1153" s="21"/>
      <c r="G1153" s="8"/>
      <c r="H1153" s="8"/>
      <c r="I1153" s="8"/>
      <c r="J1153" s="21"/>
      <c r="K1153" s="21"/>
      <c r="L1153" s="21"/>
      <c r="M1153" s="19"/>
      <c r="N1153" s="21"/>
      <c r="O1153" s="19"/>
      <c r="P1153" s="21"/>
    </row>
    <row r="1154" ht="20" customHeight="1" spans="1:16">
      <c r="A1154" s="22"/>
      <c r="B1154" s="22"/>
      <c r="C1154" s="23"/>
      <c r="D1154" s="24"/>
      <c r="E1154" s="24"/>
      <c r="F1154" s="24"/>
      <c r="G1154" s="5"/>
      <c r="H1154" s="5"/>
      <c r="I1154" s="5"/>
      <c r="J1154" s="24"/>
      <c r="K1154" s="24"/>
      <c r="L1154" s="24"/>
      <c r="M1154" s="22"/>
      <c r="N1154" s="24"/>
      <c r="O1154" s="22"/>
      <c r="P1154" s="24"/>
    </row>
    <row r="1155" ht="20" customHeight="1" spans="1:16">
      <c r="A1155" s="19"/>
      <c r="B1155" s="19"/>
      <c r="C1155" s="20"/>
      <c r="D1155" s="21"/>
      <c r="E1155" s="21"/>
      <c r="F1155" s="21"/>
      <c r="G1155" s="8"/>
      <c r="H1155" s="8"/>
      <c r="I1155" s="8"/>
      <c r="J1155" s="21"/>
      <c r="K1155" s="21"/>
      <c r="L1155" s="21"/>
      <c r="M1155" s="19"/>
      <c r="N1155" s="21"/>
      <c r="O1155" s="19"/>
      <c r="P1155" s="21"/>
    </row>
    <row r="1156" ht="20" customHeight="1" spans="1:16">
      <c r="A1156" s="22"/>
      <c r="B1156" s="22"/>
      <c r="C1156" s="23"/>
      <c r="D1156" s="24"/>
      <c r="E1156" s="24"/>
      <c r="F1156" s="24"/>
      <c r="G1156" s="5"/>
      <c r="H1156" s="5"/>
      <c r="I1156" s="5"/>
      <c r="J1156" s="24"/>
      <c r="K1156" s="24"/>
      <c r="L1156" s="24"/>
      <c r="M1156" s="22"/>
      <c r="N1156" s="24"/>
      <c r="O1156" s="22"/>
      <c r="P1156" s="24"/>
    </row>
    <row r="1157" ht="20" customHeight="1" spans="1:16">
      <c r="A1157" s="19"/>
      <c r="B1157" s="19"/>
      <c r="C1157" s="20"/>
      <c r="D1157" s="21"/>
      <c r="E1157" s="21"/>
      <c r="F1157" s="21"/>
      <c r="G1157" s="8"/>
      <c r="H1157" s="8"/>
      <c r="I1157" s="8"/>
      <c r="J1157" s="21"/>
      <c r="K1157" s="21"/>
      <c r="L1157" s="21"/>
      <c r="M1157" s="19"/>
      <c r="N1157" s="21"/>
      <c r="O1157" s="19"/>
      <c r="P1157" s="21"/>
    </row>
    <row r="1158" ht="20" customHeight="1" spans="1:16">
      <c r="A1158" s="22"/>
      <c r="B1158" s="22"/>
      <c r="C1158" s="23"/>
      <c r="D1158" s="24"/>
      <c r="E1158" s="24"/>
      <c r="F1158" s="24"/>
      <c r="G1158" s="5"/>
      <c r="H1158" s="5"/>
      <c r="I1158" s="5"/>
      <c r="J1158" s="24"/>
      <c r="K1158" s="24"/>
      <c r="L1158" s="24"/>
      <c r="M1158" s="22"/>
      <c r="N1158" s="24"/>
      <c r="O1158" s="22"/>
      <c r="P1158" s="24"/>
    </row>
    <row r="1159" ht="20" customHeight="1" spans="1:16">
      <c r="A1159" s="19"/>
      <c r="B1159" s="19"/>
      <c r="C1159" s="20"/>
      <c r="D1159" s="21"/>
      <c r="E1159" s="21"/>
      <c r="F1159" s="21"/>
      <c r="G1159" s="8"/>
      <c r="H1159" s="8"/>
      <c r="I1159" s="8"/>
      <c r="J1159" s="21"/>
      <c r="K1159" s="21"/>
      <c r="L1159" s="21"/>
      <c r="M1159" s="19"/>
      <c r="N1159" s="21"/>
      <c r="O1159" s="19"/>
      <c r="P1159" s="21"/>
    </row>
    <row r="1160" ht="20" customHeight="1" spans="1:16">
      <c r="A1160" s="22"/>
      <c r="B1160" s="22"/>
      <c r="C1160" s="23"/>
      <c r="D1160" s="24"/>
      <c r="E1160" s="24"/>
      <c r="F1160" s="24"/>
      <c r="G1160" s="5"/>
      <c r="H1160" s="5"/>
      <c r="I1160" s="5"/>
      <c r="J1160" s="24"/>
      <c r="K1160" s="24"/>
      <c r="L1160" s="24"/>
      <c r="M1160" s="22"/>
      <c r="N1160" s="24"/>
      <c r="O1160" s="22"/>
      <c r="P1160" s="24"/>
    </row>
    <row r="1161" ht="20" customHeight="1" spans="1:16">
      <c r="A1161" s="19"/>
      <c r="B1161" s="19"/>
      <c r="C1161" s="20"/>
      <c r="D1161" s="21"/>
      <c r="E1161" s="21"/>
      <c r="F1161" s="21"/>
      <c r="G1161" s="8"/>
      <c r="H1161" s="8"/>
      <c r="I1161" s="8"/>
      <c r="J1161" s="21"/>
      <c r="K1161" s="21"/>
      <c r="L1161" s="21"/>
      <c r="M1161" s="19"/>
      <c r="N1161" s="21"/>
      <c r="O1161" s="19"/>
      <c r="P1161" s="21"/>
    </row>
    <row r="1162" ht="20" customHeight="1" spans="1:16">
      <c r="A1162" s="22"/>
      <c r="B1162" s="22"/>
      <c r="C1162" s="23"/>
      <c r="D1162" s="24"/>
      <c r="E1162" s="24"/>
      <c r="F1162" s="24"/>
      <c r="G1162" s="5"/>
      <c r="H1162" s="5"/>
      <c r="I1162" s="5"/>
      <c r="J1162" s="24"/>
      <c r="K1162" s="24"/>
      <c r="L1162" s="24"/>
      <c r="M1162" s="22"/>
      <c r="N1162" s="24"/>
      <c r="O1162" s="22"/>
      <c r="P1162" s="24"/>
    </row>
    <row r="1163" ht="20" customHeight="1" spans="1:16">
      <c r="A1163" s="19"/>
      <c r="B1163" s="19"/>
      <c r="C1163" s="20"/>
      <c r="D1163" s="21"/>
      <c r="E1163" s="21"/>
      <c r="F1163" s="21"/>
      <c r="G1163" s="8"/>
      <c r="H1163" s="8"/>
      <c r="I1163" s="8"/>
      <c r="J1163" s="21"/>
      <c r="K1163" s="21"/>
      <c r="L1163" s="21"/>
      <c r="M1163" s="19"/>
      <c r="N1163" s="21"/>
      <c r="O1163" s="19"/>
      <c r="P1163" s="21"/>
    </row>
    <row r="1164" ht="20" customHeight="1" spans="1:16">
      <c r="A1164" s="22"/>
      <c r="B1164" s="22"/>
      <c r="C1164" s="23"/>
      <c r="D1164" s="24"/>
      <c r="E1164" s="24"/>
      <c r="F1164" s="24"/>
      <c r="G1164" s="5"/>
      <c r="H1164" s="5"/>
      <c r="I1164" s="5"/>
      <c r="J1164" s="24"/>
      <c r="K1164" s="24"/>
      <c r="L1164" s="24"/>
      <c r="M1164" s="22"/>
      <c r="N1164" s="24"/>
      <c r="O1164" s="22"/>
      <c r="P1164" s="24"/>
    </row>
    <row r="1165" ht="20" customHeight="1" spans="1:16">
      <c r="A1165" s="19"/>
      <c r="B1165" s="19"/>
      <c r="C1165" s="20"/>
      <c r="D1165" s="21"/>
      <c r="E1165" s="21"/>
      <c r="F1165" s="21"/>
      <c r="G1165" s="8"/>
      <c r="H1165" s="8"/>
      <c r="I1165" s="8"/>
      <c r="J1165" s="21"/>
      <c r="K1165" s="21"/>
      <c r="L1165" s="21"/>
      <c r="M1165" s="19"/>
      <c r="N1165" s="21"/>
      <c r="O1165" s="19"/>
      <c r="P1165" s="21"/>
    </row>
    <row r="1166" ht="20" customHeight="1" spans="1:16">
      <c r="A1166" s="22"/>
      <c r="B1166" s="22"/>
      <c r="C1166" s="23"/>
      <c r="D1166" s="24"/>
      <c r="E1166" s="24"/>
      <c r="F1166" s="24"/>
      <c r="G1166" s="5"/>
      <c r="H1166" s="5"/>
      <c r="I1166" s="5"/>
      <c r="J1166" s="24"/>
      <c r="K1166" s="24"/>
      <c r="L1166" s="24"/>
      <c r="M1166" s="22"/>
      <c r="N1166" s="24"/>
      <c r="O1166" s="22"/>
      <c r="P1166" s="24"/>
    </row>
    <row r="1167" ht="20" customHeight="1" spans="1:16">
      <c r="A1167" s="19"/>
      <c r="B1167" s="19"/>
      <c r="C1167" s="20"/>
      <c r="D1167" s="21"/>
      <c r="E1167" s="21"/>
      <c r="F1167" s="21"/>
      <c r="G1167" s="8"/>
      <c r="H1167" s="8"/>
      <c r="I1167" s="8"/>
      <c r="J1167" s="21"/>
      <c r="K1167" s="21"/>
      <c r="L1167" s="21"/>
      <c r="M1167" s="19"/>
      <c r="N1167" s="21"/>
      <c r="O1167" s="19"/>
      <c r="P1167" s="21"/>
    </row>
    <row r="1168" ht="20" customHeight="1" spans="1:16">
      <c r="A1168" s="22"/>
      <c r="B1168" s="22"/>
      <c r="C1168" s="23"/>
      <c r="D1168" s="24"/>
      <c r="E1168" s="24"/>
      <c r="F1168" s="24"/>
      <c r="G1168" s="5"/>
      <c r="H1168" s="5"/>
      <c r="I1168" s="5"/>
      <c r="J1168" s="24"/>
      <c r="K1168" s="24"/>
      <c r="L1168" s="24"/>
      <c r="M1168" s="22"/>
      <c r="N1168" s="24"/>
      <c r="O1168" s="22"/>
      <c r="P1168" s="24"/>
    </row>
    <row r="1169" ht="20" customHeight="1" spans="1:16">
      <c r="A1169" s="19"/>
      <c r="B1169" s="19"/>
      <c r="C1169" s="20"/>
      <c r="D1169" s="21"/>
      <c r="E1169" s="21"/>
      <c r="F1169" s="21"/>
      <c r="G1169" s="8"/>
      <c r="H1169" s="8"/>
      <c r="I1169" s="8"/>
      <c r="J1169" s="21"/>
      <c r="K1169" s="21"/>
      <c r="L1169" s="21"/>
      <c r="M1169" s="19"/>
      <c r="N1169" s="21"/>
      <c r="O1169" s="19"/>
      <c r="P1169" s="21"/>
    </row>
    <row r="1170" ht="20" customHeight="1" spans="1:16">
      <c r="A1170" s="22"/>
      <c r="B1170" s="22"/>
      <c r="C1170" s="23"/>
      <c r="D1170" s="24"/>
      <c r="E1170" s="24"/>
      <c r="F1170" s="24"/>
      <c r="G1170" s="5"/>
      <c r="H1170" s="5"/>
      <c r="I1170" s="5"/>
      <c r="J1170" s="24"/>
      <c r="K1170" s="24"/>
      <c r="L1170" s="24"/>
      <c r="M1170" s="22"/>
      <c r="N1170" s="24"/>
      <c r="O1170" s="22"/>
      <c r="P1170" s="24"/>
    </row>
    <row r="1171" ht="20" customHeight="1" spans="1:16">
      <c r="A1171" s="19"/>
      <c r="B1171" s="19"/>
      <c r="C1171" s="20"/>
      <c r="D1171" s="21"/>
      <c r="E1171" s="21"/>
      <c r="F1171" s="21"/>
      <c r="G1171" s="8"/>
      <c r="H1171" s="8"/>
      <c r="I1171" s="8"/>
      <c r="J1171" s="21"/>
      <c r="K1171" s="21"/>
      <c r="L1171" s="21"/>
      <c r="M1171" s="19"/>
      <c r="N1171" s="21"/>
      <c r="O1171" s="19"/>
      <c r="P1171" s="21"/>
    </row>
    <row r="1172" ht="20" customHeight="1" spans="1:16">
      <c r="A1172" s="22"/>
      <c r="B1172" s="22"/>
      <c r="C1172" s="23"/>
      <c r="D1172" s="24"/>
      <c r="E1172" s="24"/>
      <c r="F1172" s="24"/>
      <c r="G1172" s="5"/>
      <c r="H1172" s="5"/>
      <c r="I1172" s="5"/>
      <c r="J1172" s="24"/>
      <c r="K1172" s="24"/>
      <c r="L1172" s="24"/>
      <c r="M1172" s="22"/>
      <c r="N1172" s="24"/>
      <c r="O1172" s="22"/>
      <c r="P1172" s="24"/>
    </row>
    <row r="1173" ht="20" customHeight="1" spans="1:16">
      <c r="A1173" s="19"/>
      <c r="B1173" s="19"/>
      <c r="C1173" s="20"/>
      <c r="D1173" s="21"/>
      <c r="E1173" s="21"/>
      <c r="F1173" s="21"/>
      <c r="G1173" s="8"/>
      <c r="H1173" s="8"/>
      <c r="I1173" s="8"/>
      <c r="J1173" s="21"/>
      <c r="K1173" s="21"/>
      <c r="L1173" s="21"/>
      <c r="M1173" s="19"/>
      <c r="N1173" s="21"/>
      <c r="O1173" s="19"/>
      <c r="P1173" s="21"/>
    </row>
    <row r="1174" ht="20" customHeight="1" spans="1:16">
      <c r="A1174" s="22"/>
      <c r="B1174" s="22"/>
      <c r="C1174" s="23"/>
      <c r="D1174" s="24"/>
      <c r="E1174" s="24"/>
      <c r="F1174" s="24"/>
      <c r="G1174" s="5"/>
      <c r="H1174" s="5"/>
      <c r="I1174" s="5"/>
      <c r="J1174" s="24"/>
      <c r="K1174" s="24"/>
      <c r="L1174" s="24"/>
      <c r="M1174" s="22"/>
      <c r="N1174" s="24"/>
      <c r="O1174" s="22"/>
      <c r="P1174" s="24"/>
    </row>
    <row r="1175" ht="20" customHeight="1" spans="1:16">
      <c r="A1175" s="19"/>
      <c r="B1175" s="19"/>
      <c r="C1175" s="20"/>
      <c r="D1175" s="21"/>
      <c r="E1175" s="21"/>
      <c r="F1175" s="21"/>
      <c r="G1175" s="8"/>
      <c r="H1175" s="8"/>
      <c r="I1175" s="8"/>
      <c r="J1175" s="21"/>
      <c r="K1175" s="21"/>
      <c r="L1175" s="21"/>
      <c r="M1175" s="19"/>
      <c r="N1175" s="21"/>
      <c r="O1175" s="19"/>
      <c r="P1175" s="21"/>
    </row>
    <row r="1176" ht="20" customHeight="1" spans="1:16">
      <c r="A1176" s="22"/>
      <c r="B1176" s="22"/>
      <c r="C1176" s="23"/>
      <c r="D1176" s="24"/>
      <c r="E1176" s="24"/>
      <c r="F1176" s="24"/>
      <c r="G1176" s="5"/>
      <c r="H1176" s="5"/>
      <c r="I1176" s="5"/>
      <c r="J1176" s="24"/>
      <c r="K1176" s="24"/>
      <c r="L1176" s="24"/>
      <c r="M1176" s="22"/>
      <c r="N1176" s="24"/>
      <c r="O1176" s="22"/>
      <c r="P1176" s="24"/>
    </row>
    <row r="1177" ht="20" customHeight="1" spans="1:16">
      <c r="A1177" s="19"/>
      <c r="B1177" s="19"/>
      <c r="C1177" s="20"/>
      <c r="D1177" s="21"/>
      <c r="E1177" s="21"/>
      <c r="F1177" s="21"/>
      <c r="G1177" s="8"/>
      <c r="H1177" s="8"/>
      <c r="I1177" s="8"/>
      <c r="J1177" s="21"/>
      <c r="K1177" s="21"/>
      <c r="L1177" s="21"/>
      <c r="M1177" s="19"/>
      <c r="N1177" s="21"/>
      <c r="O1177" s="19"/>
      <c r="P1177" s="21"/>
    </row>
    <row r="1178" ht="20" customHeight="1" spans="1:16">
      <c r="A1178" s="22"/>
      <c r="B1178" s="22"/>
      <c r="C1178" s="23"/>
      <c r="D1178" s="24"/>
      <c r="E1178" s="24"/>
      <c r="F1178" s="24"/>
      <c r="G1178" s="5"/>
      <c r="H1178" s="5"/>
      <c r="I1178" s="5"/>
      <c r="J1178" s="24"/>
      <c r="K1178" s="24"/>
      <c r="L1178" s="24"/>
      <c r="M1178" s="22"/>
      <c r="N1178" s="24"/>
      <c r="O1178" s="22"/>
      <c r="P1178" s="24"/>
    </row>
    <row r="1179" ht="20" customHeight="1" spans="1:16">
      <c r="A1179" s="19"/>
      <c r="B1179" s="19"/>
      <c r="C1179" s="20"/>
      <c r="D1179" s="21"/>
      <c r="E1179" s="21"/>
      <c r="F1179" s="21"/>
      <c r="G1179" s="8"/>
      <c r="H1179" s="8"/>
      <c r="I1179" s="8"/>
      <c r="J1179" s="21"/>
      <c r="K1179" s="21"/>
      <c r="L1179" s="21"/>
      <c r="M1179" s="19"/>
      <c r="N1179" s="21"/>
      <c r="O1179" s="19"/>
      <c r="P1179" s="21"/>
    </row>
    <row r="1180" ht="20" customHeight="1" spans="1:16">
      <c r="A1180" s="22"/>
      <c r="B1180" s="22"/>
      <c r="C1180" s="23"/>
      <c r="D1180" s="24"/>
      <c r="E1180" s="24"/>
      <c r="F1180" s="24"/>
      <c r="G1180" s="5"/>
      <c r="H1180" s="5"/>
      <c r="I1180" s="5"/>
      <c r="J1180" s="24"/>
      <c r="K1180" s="24"/>
      <c r="L1180" s="24"/>
      <c r="M1180" s="22"/>
      <c r="N1180" s="24"/>
      <c r="O1180" s="22"/>
      <c r="P1180" s="24"/>
    </row>
    <row r="1181" ht="20" customHeight="1" spans="1:16">
      <c r="A1181" s="19"/>
      <c r="B1181" s="19"/>
      <c r="C1181" s="20"/>
      <c r="D1181" s="21"/>
      <c r="E1181" s="21"/>
      <c r="F1181" s="21"/>
      <c r="G1181" s="8"/>
      <c r="H1181" s="8"/>
      <c r="I1181" s="8"/>
      <c r="J1181" s="21"/>
      <c r="K1181" s="21"/>
      <c r="L1181" s="21"/>
      <c r="M1181" s="19"/>
      <c r="N1181" s="21"/>
      <c r="O1181" s="19"/>
      <c r="P1181" s="21"/>
    </row>
    <row r="1182" ht="20" customHeight="1" spans="1:16">
      <c r="A1182" s="22"/>
      <c r="B1182" s="22"/>
      <c r="C1182" s="23"/>
      <c r="D1182" s="24"/>
      <c r="E1182" s="24"/>
      <c r="F1182" s="24"/>
      <c r="G1182" s="5"/>
      <c r="H1182" s="5"/>
      <c r="I1182" s="5"/>
      <c r="J1182" s="24"/>
      <c r="K1182" s="24"/>
      <c r="L1182" s="24"/>
      <c r="M1182" s="22"/>
      <c r="N1182" s="24"/>
      <c r="O1182" s="22"/>
      <c r="P1182" s="24"/>
    </row>
    <row r="1183" ht="20" customHeight="1" spans="1:16">
      <c r="A1183" s="19"/>
      <c r="B1183" s="19"/>
      <c r="C1183" s="20"/>
      <c r="D1183" s="21"/>
      <c r="E1183" s="21"/>
      <c r="F1183" s="21"/>
      <c r="G1183" s="8"/>
      <c r="H1183" s="8"/>
      <c r="I1183" s="8"/>
      <c r="J1183" s="21"/>
      <c r="K1183" s="21"/>
      <c r="L1183" s="21"/>
      <c r="M1183" s="19"/>
      <c r="N1183" s="21"/>
      <c r="O1183" s="19"/>
      <c r="P1183" s="21"/>
    </row>
    <row r="1184" ht="20" customHeight="1" spans="1:16">
      <c r="A1184" s="22"/>
      <c r="B1184" s="22"/>
      <c r="C1184" s="23"/>
      <c r="D1184" s="24"/>
      <c r="E1184" s="24"/>
      <c r="F1184" s="24"/>
      <c r="G1184" s="5"/>
      <c r="H1184" s="5"/>
      <c r="I1184" s="5"/>
      <c r="J1184" s="24"/>
      <c r="K1184" s="24"/>
      <c r="L1184" s="24"/>
      <c r="M1184" s="22"/>
      <c r="N1184" s="24"/>
      <c r="O1184" s="22"/>
      <c r="P1184" s="24"/>
    </row>
    <row r="1185" ht="20" customHeight="1" spans="1:16">
      <c r="A1185" s="19"/>
      <c r="B1185" s="19"/>
      <c r="C1185" s="20"/>
      <c r="D1185" s="21"/>
      <c r="E1185" s="21"/>
      <c r="F1185" s="21"/>
      <c r="G1185" s="8"/>
      <c r="H1185" s="8"/>
      <c r="I1185" s="8"/>
      <c r="J1185" s="21"/>
      <c r="K1185" s="21"/>
      <c r="L1185" s="21"/>
      <c r="M1185" s="19"/>
      <c r="N1185" s="21"/>
      <c r="O1185" s="19"/>
      <c r="P1185" s="21"/>
    </row>
    <row r="1186" ht="20" customHeight="1" spans="1:16">
      <c r="A1186" s="22"/>
      <c r="B1186" s="22"/>
      <c r="C1186" s="23"/>
      <c r="D1186" s="24"/>
      <c r="E1186" s="24"/>
      <c r="F1186" s="24"/>
      <c r="G1186" s="5"/>
      <c r="H1186" s="5"/>
      <c r="I1186" s="5"/>
      <c r="J1186" s="24"/>
      <c r="K1186" s="24"/>
      <c r="L1186" s="24"/>
      <c r="M1186" s="22"/>
      <c r="N1186" s="24"/>
      <c r="O1186" s="22"/>
      <c r="P1186" s="24"/>
    </row>
    <row r="1187" ht="20" customHeight="1" spans="1:16">
      <c r="A1187" s="19"/>
      <c r="B1187" s="19"/>
      <c r="C1187" s="20"/>
      <c r="D1187" s="21"/>
      <c r="E1187" s="21"/>
      <c r="F1187" s="21"/>
      <c r="G1187" s="8"/>
      <c r="H1187" s="8"/>
      <c r="I1187" s="8"/>
      <c r="J1187" s="21"/>
      <c r="K1187" s="21"/>
      <c r="L1187" s="21"/>
      <c r="M1187" s="19"/>
      <c r="N1187" s="21"/>
      <c r="O1187" s="19"/>
      <c r="P1187" s="21"/>
    </row>
    <row r="1188" ht="20" customHeight="1" spans="1:16">
      <c r="A1188" s="22"/>
      <c r="B1188" s="22"/>
      <c r="C1188" s="23"/>
      <c r="D1188" s="24"/>
      <c r="E1188" s="24"/>
      <c r="F1188" s="24"/>
      <c r="G1188" s="5"/>
      <c r="H1188" s="5"/>
      <c r="I1188" s="5"/>
      <c r="J1188" s="24"/>
      <c r="K1188" s="24"/>
      <c r="L1188" s="24"/>
      <c r="M1188" s="22"/>
      <c r="N1188" s="24"/>
      <c r="O1188" s="22"/>
      <c r="P1188" s="24"/>
    </row>
    <row r="1189" ht="20" customHeight="1" spans="1:16">
      <c r="A1189" s="19"/>
      <c r="B1189" s="19"/>
      <c r="C1189" s="20"/>
      <c r="D1189" s="21"/>
      <c r="E1189" s="21"/>
      <c r="F1189" s="21"/>
      <c r="G1189" s="8"/>
      <c r="H1189" s="8"/>
      <c r="I1189" s="8"/>
      <c r="J1189" s="21"/>
      <c r="K1189" s="21"/>
      <c r="L1189" s="21"/>
      <c r="M1189" s="19"/>
      <c r="N1189" s="21"/>
      <c r="O1189" s="19"/>
      <c r="P1189" s="21"/>
    </row>
    <row r="1190" ht="20" customHeight="1" spans="1:16">
      <c r="A1190" s="22"/>
      <c r="B1190" s="22"/>
      <c r="C1190" s="23"/>
      <c r="D1190" s="24"/>
      <c r="E1190" s="24"/>
      <c r="F1190" s="24"/>
      <c r="G1190" s="5"/>
      <c r="H1190" s="5"/>
      <c r="I1190" s="5"/>
      <c r="J1190" s="24"/>
      <c r="K1190" s="24"/>
      <c r="L1190" s="24"/>
      <c r="M1190" s="22"/>
      <c r="N1190" s="24"/>
      <c r="O1190" s="22"/>
      <c r="P1190" s="24"/>
    </row>
    <row r="1191" ht="20" customHeight="1" spans="1:16">
      <c r="A1191" s="19"/>
      <c r="B1191" s="19"/>
      <c r="C1191" s="20"/>
      <c r="D1191" s="21"/>
      <c r="E1191" s="21"/>
      <c r="F1191" s="21"/>
      <c r="G1191" s="8"/>
      <c r="H1191" s="8"/>
      <c r="I1191" s="8"/>
      <c r="J1191" s="21"/>
      <c r="K1191" s="21"/>
      <c r="L1191" s="21"/>
      <c r="M1191" s="19"/>
      <c r="N1191" s="21"/>
      <c r="O1191" s="19"/>
      <c r="P1191" s="21"/>
    </row>
    <row r="1192" ht="20" customHeight="1" spans="1:16">
      <c r="A1192" s="22"/>
      <c r="B1192" s="22"/>
      <c r="C1192" s="23"/>
      <c r="D1192" s="24"/>
      <c r="E1192" s="24"/>
      <c r="F1192" s="24"/>
      <c r="G1192" s="5"/>
      <c r="H1192" s="5"/>
      <c r="I1192" s="5"/>
      <c r="J1192" s="24"/>
      <c r="K1192" s="24"/>
      <c r="L1192" s="24"/>
      <c r="M1192" s="22"/>
      <c r="N1192" s="24"/>
      <c r="O1192" s="22"/>
      <c r="P1192" s="24"/>
    </row>
    <row r="1193" ht="20" customHeight="1" spans="1:16">
      <c r="A1193" s="19"/>
      <c r="B1193" s="19"/>
      <c r="C1193" s="20"/>
      <c r="D1193" s="21"/>
      <c r="E1193" s="21"/>
      <c r="F1193" s="21"/>
      <c r="G1193" s="8"/>
      <c r="H1193" s="8"/>
      <c r="I1193" s="8"/>
      <c r="J1193" s="21"/>
      <c r="K1193" s="21"/>
      <c r="L1193" s="21"/>
      <c r="M1193" s="19"/>
      <c r="N1193" s="21"/>
      <c r="O1193" s="19"/>
      <c r="P1193" s="21"/>
    </row>
    <row r="1194" ht="20" customHeight="1" spans="1:16">
      <c r="A1194" s="22"/>
      <c r="B1194" s="22"/>
      <c r="C1194" s="23"/>
      <c r="D1194" s="24"/>
      <c r="E1194" s="24"/>
      <c r="F1194" s="24"/>
      <c r="G1194" s="5"/>
      <c r="H1194" s="5"/>
      <c r="I1194" s="5"/>
      <c r="J1194" s="24"/>
      <c r="K1194" s="24"/>
      <c r="L1194" s="24"/>
      <c r="M1194" s="22"/>
      <c r="N1194" s="24"/>
      <c r="O1194" s="22"/>
      <c r="P1194" s="24"/>
    </row>
    <row r="1195" ht="20" customHeight="1" spans="1:16">
      <c r="A1195" s="19"/>
      <c r="B1195" s="19"/>
      <c r="C1195" s="20"/>
      <c r="D1195" s="21"/>
      <c r="E1195" s="21"/>
      <c r="F1195" s="21"/>
      <c r="G1195" s="8"/>
      <c r="H1195" s="8"/>
      <c r="I1195" s="8"/>
      <c r="J1195" s="21"/>
      <c r="K1195" s="21"/>
      <c r="L1195" s="21"/>
      <c r="M1195" s="19"/>
      <c r="N1195" s="21"/>
      <c r="O1195" s="19"/>
      <c r="P1195" s="21"/>
    </row>
    <row r="1196" ht="20" customHeight="1" spans="1:16">
      <c r="A1196" s="22"/>
      <c r="B1196" s="22"/>
      <c r="C1196" s="23"/>
      <c r="D1196" s="24"/>
      <c r="E1196" s="24"/>
      <c r="F1196" s="24"/>
      <c r="G1196" s="5"/>
      <c r="H1196" s="5"/>
      <c r="I1196" s="5"/>
      <c r="J1196" s="24"/>
      <c r="K1196" s="24"/>
      <c r="L1196" s="24"/>
      <c r="M1196" s="22"/>
      <c r="N1196" s="24"/>
      <c r="O1196" s="22"/>
      <c r="P1196" s="24"/>
    </row>
    <row r="1197" ht="20" customHeight="1" spans="1:16">
      <c r="A1197" s="19"/>
      <c r="B1197" s="19"/>
      <c r="C1197" s="20"/>
      <c r="D1197" s="21"/>
      <c r="E1197" s="21"/>
      <c r="F1197" s="21"/>
      <c r="G1197" s="8"/>
      <c r="H1197" s="8"/>
      <c r="I1197" s="8"/>
      <c r="J1197" s="21"/>
      <c r="K1197" s="21"/>
      <c r="L1197" s="21"/>
      <c r="M1197" s="19"/>
      <c r="N1197" s="21"/>
      <c r="O1197" s="19"/>
      <c r="P1197" s="21"/>
    </row>
    <row r="1198" ht="20" customHeight="1" spans="1:16">
      <c r="A1198" s="22"/>
      <c r="B1198" s="22"/>
      <c r="C1198" s="23"/>
      <c r="D1198" s="24"/>
      <c r="E1198" s="24"/>
      <c r="F1198" s="24"/>
      <c r="G1198" s="5"/>
      <c r="H1198" s="5"/>
      <c r="I1198" s="5"/>
      <c r="J1198" s="24"/>
      <c r="K1198" s="24"/>
      <c r="L1198" s="24"/>
      <c r="M1198" s="22"/>
      <c r="N1198" s="24"/>
      <c r="O1198" s="22"/>
      <c r="P1198" s="24"/>
    </row>
    <row r="1199" ht="20" customHeight="1" spans="1:16">
      <c r="A1199" s="19"/>
      <c r="B1199" s="19"/>
      <c r="C1199" s="20"/>
      <c r="D1199" s="21"/>
      <c r="E1199" s="21"/>
      <c r="F1199" s="21"/>
      <c r="G1199" s="8"/>
      <c r="H1199" s="8"/>
      <c r="I1199" s="8"/>
      <c r="J1199" s="21"/>
      <c r="K1199" s="21"/>
      <c r="L1199" s="21"/>
      <c r="M1199" s="19"/>
      <c r="N1199" s="21"/>
      <c r="O1199" s="19"/>
      <c r="P1199" s="21"/>
    </row>
    <row r="1200" ht="20" customHeight="1" spans="1:16">
      <c r="A1200" s="22"/>
      <c r="B1200" s="22"/>
      <c r="C1200" s="23"/>
      <c r="D1200" s="24"/>
      <c r="E1200" s="24"/>
      <c r="F1200" s="24"/>
      <c r="G1200" s="5"/>
      <c r="H1200" s="5"/>
      <c r="I1200" s="5"/>
      <c r="J1200" s="24"/>
      <c r="K1200" s="24"/>
      <c r="L1200" s="24"/>
      <c r="M1200" s="22"/>
      <c r="N1200" s="24"/>
      <c r="O1200" s="22"/>
      <c r="P1200" s="24"/>
    </row>
    <row r="1201" ht="20" customHeight="1" spans="1:16">
      <c r="A1201" s="19"/>
      <c r="B1201" s="19"/>
      <c r="C1201" s="20"/>
      <c r="D1201" s="21"/>
      <c r="E1201" s="21"/>
      <c r="F1201" s="21"/>
      <c r="G1201" s="8"/>
      <c r="H1201" s="8"/>
      <c r="I1201" s="8"/>
      <c r="J1201" s="21"/>
      <c r="K1201" s="21"/>
      <c r="L1201" s="21"/>
      <c r="M1201" s="19"/>
      <c r="N1201" s="21"/>
      <c r="O1201" s="19"/>
      <c r="P1201" s="21"/>
    </row>
    <row r="1202" ht="20" customHeight="1" spans="1:16">
      <c r="A1202" s="22"/>
      <c r="B1202" s="22"/>
      <c r="C1202" s="23"/>
      <c r="D1202" s="24"/>
      <c r="E1202" s="24"/>
      <c r="F1202" s="24"/>
      <c r="G1202" s="5"/>
      <c r="H1202" s="5"/>
      <c r="I1202" s="5"/>
      <c r="J1202" s="24"/>
      <c r="K1202" s="24"/>
      <c r="L1202" s="24"/>
      <c r="M1202" s="22"/>
      <c r="N1202" s="24"/>
      <c r="O1202" s="22"/>
      <c r="P1202" s="24"/>
    </row>
    <row r="1203" ht="20" customHeight="1" spans="1:16">
      <c r="A1203" s="19"/>
      <c r="B1203" s="19"/>
      <c r="C1203" s="20"/>
      <c r="D1203" s="21"/>
      <c r="E1203" s="21"/>
      <c r="F1203" s="21"/>
      <c r="G1203" s="8"/>
      <c r="H1203" s="8"/>
      <c r="I1203" s="8"/>
      <c r="J1203" s="21"/>
      <c r="K1203" s="21"/>
      <c r="L1203" s="21"/>
      <c r="M1203" s="19"/>
      <c r="N1203" s="21"/>
      <c r="O1203" s="19"/>
      <c r="P1203" s="21"/>
    </row>
    <row r="1204" ht="20" customHeight="1" spans="1:16">
      <c r="A1204" s="22"/>
      <c r="B1204" s="22"/>
      <c r="C1204" s="23"/>
      <c r="D1204" s="24"/>
      <c r="E1204" s="24"/>
      <c r="F1204" s="24"/>
      <c r="G1204" s="5"/>
      <c r="H1204" s="5"/>
      <c r="I1204" s="5"/>
      <c r="J1204" s="24"/>
      <c r="K1204" s="24"/>
      <c r="L1204" s="24"/>
      <c r="M1204" s="22"/>
      <c r="N1204" s="24"/>
      <c r="O1204" s="22"/>
      <c r="P1204" s="24"/>
    </row>
    <row r="1205" ht="20" customHeight="1" spans="1:16">
      <c r="A1205" s="19"/>
      <c r="B1205" s="19"/>
      <c r="C1205" s="20"/>
      <c r="D1205" s="21"/>
      <c r="E1205" s="21"/>
      <c r="F1205" s="21"/>
      <c r="G1205" s="8"/>
      <c r="H1205" s="8"/>
      <c r="I1205" s="8"/>
      <c r="J1205" s="21"/>
      <c r="K1205" s="21"/>
      <c r="L1205" s="21"/>
      <c r="M1205" s="19"/>
      <c r="N1205" s="21"/>
      <c r="O1205" s="19"/>
      <c r="P1205" s="21"/>
    </row>
    <row r="1206" ht="20" customHeight="1" spans="1:16">
      <c r="A1206" s="22"/>
      <c r="B1206" s="22"/>
      <c r="C1206" s="23"/>
      <c r="D1206" s="24"/>
      <c r="E1206" s="24"/>
      <c r="F1206" s="24"/>
      <c r="G1206" s="5"/>
      <c r="H1206" s="5"/>
      <c r="I1206" s="5"/>
      <c r="J1206" s="24"/>
      <c r="K1206" s="24"/>
      <c r="L1206" s="24"/>
      <c r="M1206" s="22"/>
      <c r="N1206" s="24"/>
      <c r="O1206" s="22"/>
      <c r="P1206" s="24"/>
    </row>
    <row r="1207" ht="20" customHeight="1" spans="1:16">
      <c r="A1207" s="19"/>
      <c r="B1207" s="19"/>
      <c r="C1207" s="20"/>
      <c r="D1207" s="21"/>
      <c r="E1207" s="21"/>
      <c r="F1207" s="21"/>
      <c r="G1207" s="8"/>
      <c r="H1207" s="8"/>
      <c r="I1207" s="8"/>
      <c r="J1207" s="21"/>
      <c r="K1207" s="21"/>
      <c r="L1207" s="21"/>
      <c r="M1207" s="19"/>
      <c r="N1207" s="21"/>
      <c r="O1207" s="19"/>
      <c r="P1207" s="21"/>
    </row>
    <row r="1208" ht="20" customHeight="1" spans="1:16">
      <c r="A1208" s="22"/>
      <c r="B1208" s="22"/>
      <c r="C1208" s="23"/>
      <c r="D1208" s="24"/>
      <c r="E1208" s="24"/>
      <c r="F1208" s="24"/>
      <c r="G1208" s="5"/>
      <c r="H1208" s="5"/>
      <c r="I1208" s="5"/>
      <c r="J1208" s="24"/>
      <c r="K1208" s="24"/>
      <c r="L1208" s="24"/>
      <c r="M1208" s="22"/>
      <c r="N1208" s="24"/>
      <c r="O1208" s="22"/>
      <c r="P1208" s="24"/>
    </row>
    <row r="1209" ht="20" customHeight="1" spans="1:16">
      <c r="A1209" s="19"/>
      <c r="B1209" s="19"/>
      <c r="C1209" s="20"/>
      <c r="D1209" s="21"/>
      <c r="E1209" s="21"/>
      <c r="F1209" s="21"/>
      <c r="G1209" s="8"/>
      <c r="H1209" s="8"/>
      <c r="I1209" s="8"/>
      <c r="J1209" s="21"/>
      <c r="K1209" s="21"/>
      <c r="L1209" s="21"/>
      <c r="M1209" s="19"/>
      <c r="N1209" s="21"/>
      <c r="O1209" s="19"/>
      <c r="P1209" s="21"/>
    </row>
    <row r="1210" ht="20" customHeight="1" spans="1:16">
      <c r="A1210" s="22"/>
      <c r="B1210" s="22"/>
      <c r="C1210" s="23"/>
      <c r="D1210" s="24"/>
      <c r="E1210" s="24"/>
      <c r="F1210" s="24"/>
      <c r="G1210" s="5"/>
      <c r="H1210" s="5"/>
      <c r="I1210" s="5"/>
      <c r="J1210" s="24"/>
      <c r="K1210" s="24"/>
      <c r="L1210" s="24"/>
      <c r="M1210" s="22"/>
      <c r="N1210" s="24"/>
      <c r="O1210" s="22"/>
      <c r="P1210" s="24"/>
    </row>
    <row r="1211" ht="20" customHeight="1" spans="1:16">
      <c r="A1211" s="19"/>
      <c r="B1211" s="19"/>
      <c r="C1211" s="20"/>
      <c r="D1211" s="21"/>
      <c r="E1211" s="21"/>
      <c r="F1211" s="21"/>
      <c r="G1211" s="8"/>
      <c r="H1211" s="8"/>
      <c r="I1211" s="8"/>
      <c r="J1211" s="21"/>
      <c r="K1211" s="21"/>
      <c r="L1211" s="21"/>
      <c r="M1211" s="19"/>
      <c r="N1211" s="21"/>
      <c r="O1211" s="19"/>
      <c r="P1211" s="21"/>
    </row>
    <row r="1212" ht="20" customHeight="1" spans="1:16">
      <c r="A1212" s="22"/>
      <c r="B1212" s="22"/>
      <c r="C1212" s="23"/>
      <c r="D1212" s="24"/>
      <c r="E1212" s="24"/>
      <c r="F1212" s="24"/>
      <c r="G1212" s="5"/>
      <c r="H1212" s="5"/>
      <c r="I1212" s="5"/>
      <c r="J1212" s="24"/>
      <c r="K1212" s="24"/>
      <c r="L1212" s="24"/>
      <c r="M1212" s="22"/>
      <c r="N1212" s="24"/>
      <c r="O1212" s="22"/>
      <c r="P1212" s="24"/>
    </row>
    <row r="1213" ht="20" customHeight="1" spans="1:16">
      <c r="A1213" s="19"/>
      <c r="B1213" s="19"/>
      <c r="C1213" s="20"/>
      <c r="D1213" s="21"/>
      <c r="E1213" s="21"/>
      <c r="F1213" s="21"/>
      <c r="G1213" s="8"/>
      <c r="H1213" s="8"/>
      <c r="I1213" s="8"/>
      <c r="J1213" s="21"/>
      <c r="K1213" s="21"/>
      <c r="L1213" s="21"/>
      <c r="M1213" s="19"/>
      <c r="N1213" s="21"/>
      <c r="O1213" s="19"/>
      <c r="P1213" s="21"/>
    </row>
    <row r="1214" ht="20" customHeight="1" spans="1:16">
      <c r="A1214" s="22"/>
      <c r="B1214" s="22"/>
      <c r="C1214" s="23"/>
      <c r="D1214" s="24"/>
      <c r="E1214" s="24"/>
      <c r="F1214" s="24"/>
      <c r="G1214" s="5"/>
      <c r="H1214" s="5"/>
      <c r="I1214" s="5"/>
      <c r="J1214" s="24"/>
      <c r="K1214" s="24"/>
      <c r="L1214" s="24"/>
      <c r="M1214" s="22"/>
      <c r="N1214" s="24"/>
      <c r="O1214" s="22"/>
      <c r="P1214" s="24"/>
    </row>
    <row r="1215" ht="20" customHeight="1" spans="1:16">
      <c r="A1215" s="19"/>
      <c r="B1215" s="19"/>
      <c r="C1215" s="20"/>
      <c r="D1215" s="21"/>
      <c r="E1215" s="21"/>
      <c r="F1215" s="21"/>
      <c r="G1215" s="8"/>
      <c r="H1215" s="8"/>
      <c r="I1215" s="8"/>
      <c r="J1215" s="21"/>
      <c r="K1215" s="21"/>
      <c r="L1215" s="21"/>
      <c r="M1215" s="19"/>
      <c r="N1215" s="21"/>
      <c r="O1215" s="19"/>
      <c r="P1215" s="21"/>
    </row>
    <row r="1216" ht="20" customHeight="1" spans="1:16">
      <c r="A1216" s="22"/>
      <c r="B1216" s="22"/>
      <c r="C1216" s="23"/>
      <c r="D1216" s="24"/>
      <c r="E1216" s="24"/>
      <c r="F1216" s="24"/>
      <c r="G1216" s="5"/>
      <c r="H1216" s="5"/>
      <c r="I1216" s="5"/>
      <c r="J1216" s="24"/>
      <c r="K1216" s="24"/>
      <c r="L1216" s="24"/>
      <c r="M1216" s="22"/>
      <c r="N1216" s="24"/>
      <c r="O1216" s="22"/>
      <c r="P1216" s="24"/>
    </row>
    <row r="1217" ht="20" customHeight="1" spans="1:16">
      <c r="A1217" s="19"/>
      <c r="B1217" s="19"/>
      <c r="C1217" s="20"/>
      <c r="D1217" s="21"/>
      <c r="E1217" s="21"/>
      <c r="F1217" s="21"/>
      <c r="G1217" s="8"/>
      <c r="H1217" s="8"/>
      <c r="I1217" s="8"/>
      <c r="J1217" s="21"/>
      <c r="K1217" s="21"/>
      <c r="L1217" s="21"/>
      <c r="M1217" s="19"/>
      <c r="N1217" s="21"/>
      <c r="O1217" s="19"/>
      <c r="P1217" s="21"/>
    </row>
    <row r="1218" ht="20" customHeight="1" spans="1:16">
      <c r="A1218" s="22"/>
      <c r="B1218" s="22"/>
      <c r="C1218" s="23"/>
      <c r="D1218" s="24"/>
      <c r="E1218" s="24"/>
      <c r="F1218" s="24"/>
      <c r="G1218" s="5"/>
      <c r="H1218" s="5"/>
      <c r="I1218" s="5"/>
      <c r="J1218" s="24"/>
      <c r="K1218" s="24"/>
      <c r="L1218" s="24"/>
      <c r="M1218" s="22"/>
      <c r="N1218" s="24"/>
      <c r="O1218" s="22"/>
      <c r="P1218" s="24"/>
    </row>
    <row r="1219" ht="20" customHeight="1" spans="1:16">
      <c r="A1219" s="19"/>
      <c r="B1219" s="19"/>
      <c r="C1219" s="20"/>
      <c r="D1219" s="21"/>
      <c r="E1219" s="21"/>
      <c r="F1219" s="21"/>
      <c r="G1219" s="8"/>
      <c r="H1219" s="8"/>
      <c r="I1219" s="8"/>
      <c r="J1219" s="21"/>
      <c r="K1219" s="21"/>
      <c r="L1219" s="21"/>
      <c r="M1219" s="19"/>
      <c r="N1219" s="21"/>
      <c r="O1219" s="19"/>
      <c r="P1219" s="21"/>
    </row>
    <row r="1220" ht="20" customHeight="1" spans="1:16">
      <c r="A1220" s="22"/>
      <c r="B1220" s="22"/>
      <c r="C1220" s="23"/>
      <c r="D1220" s="24"/>
      <c r="E1220" s="24"/>
      <c r="F1220" s="24"/>
      <c r="G1220" s="5"/>
      <c r="H1220" s="5"/>
      <c r="I1220" s="5"/>
      <c r="J1220" s="24"/>
      <c r="K1220" s="24"/>
      <c r="L1220" s="24"/>
      <c r="M1220" s="22"/>
      <c r="N1220" s="24"/>
      <c r="O1220" s="22"/>
      <c r="P1220" s="24"/>
    </row>
    <row r="1221" ht="20" customHeight="1" spans="1:16">
      <c r="A1221" s="19"/>
      <c r="B1221" s="19"/>
      <c r="C1221" s="20"/>
      <c r="D1221" s="21"/>
      <c r="E1221" s="21"/>
      <c r="F1221" s="21"/>
      <c r="G1221" s="8"/>
      <c r="H1221" s="8"/>
      <c r="I1221" s="8"/>
      <c r="J1221" s="21"/>
      <c r="K1221" s="21"/>
      <c r="L1221" s="21"/>
      <c r="M1221" s="19"/>
      <c r="N1221" s="21"/>
      <c r="O1221" s="19"/>
      <c r="P1221" s="21"/>
    </row>
    <row r="1222" ht="20" customHeight="1" spans="1:16">
      <c r="A1222" s="22"/>
      <c r="B1222" s="22"/>
      <c r="C1222" s="23"/>
      <c r="D1222" s="24"/>
      <c r="E1222" s="24"/>
      <c r="F1222" s="24"/>
      <c r="G1222" s="5"/>
      <c r="H1222" s="5"/>
      <c r="I1222" s="5"/>
      <c r="J1222" s="24"/>
      <c r="K1222" s="24"/>
      <c r="L1222" s="24"/>
      <c r="M1222" s="22"/>
      <c r="N1222" s="24"/>
      <c r="O1222" s="22"/>
      <c r="P1222" s="24"/>
    </row>
    <row r="1223" ht="20" customHeight="1" spans="1:16">
      <c r="A1223" s="19"/>
      <c r="B1223" s="19"/>
      <c r="C1223" s="20"/>
      <c r="D1223" s="21"/>
      <c r="E1223" s="21"/>
      <c r="F1223" s="21"/>
      <c r="G1223" s="8"/>
      <c r="H1223" s="8"/>
      <c r="I1223" s="8"/>
      <c r="J1223" s="21"/>
      <c r="K1223" s="21"/>
      <c r="L1223" s="21"/>
      <c r="M1223" s="19"/>
      <c r="N1223" s="21"/>
      <c r="O1223" s="19"/>
      <c r="P1223" s="21"/>
    </row>
    <row r="1224" ht="20" customHeight="1" spans="1:16">
      <c r="A1224" s="22"/>
      <c r="B1224" s="22"/>
      <c r="C1224" s="23"/>
      <c r="D1224" s="24"/>
      <c r="E1224" s="24"/>
      <c r="F1224" s="24"/>
      <c r="G1224" s="5"/>
      <c r="H1224" s="5"/>
      <c r="I1224" s="5"/>
      <c r="J1224" s="24"/>
      <c r="K1224" s="24"/>
      <c r="L1224" s="24"/>
      <c r="M1224" s="22"/>
      <c r="N1224" s="24"/>
      <c r="O1224" s="22"/>
      <c r="P1224" s="24"/>
    </row>
    <row r="1225" ht="20" customHeight="1" spans="1:16">
      <c r="A1225" s="19"/>
      <c r="B1225" s="19"/>
      <c r="C1225" s="20"/>
      <c r="D1225" s="21"/>
      <c r="E1225" s="21"/>
      <c r="F1225" s="21"/>
      <c r="G1225" s="8"/>
      <c r="H1225" s="8"/>
      <c r="I1225" s="8"/>
      <c r="J1225" s="21"/>
      <c r="K1225" s="21"/>
      <c r="L1225" s="21"/>
      <c r="M1225" s="19"/>
      <c r="N1225" s="21"/>
      <c r="O1225" s="19"/>
      <c r="P1225" s="21"/>
    </row>
    <row r="1226" ht="20" customHeight="1" spans="1:16">
      <c r="A1226" s="22"/>
      <c r="B1226" s="22"/>
      <c r="C1226" s="23"/>
      <c r="D1226" s="24"/>
      <c r="E1226" s="24"/>
      <c r="F1226" s="24"/>
      <c r="G1226" s="5"/>
      <c r="H1226" s="5"/>
      <c r="I1226" s="5"/>
      <c r="J1226" s="24"/>
      <c r="K1226" s="24"/>
      <c r="L1226" s="24"/>
      <c r="M1226" s="22"/>
      <c r="N1226" s="24"/>
      <c r="O1226" s="22"/>
      <c r="P1226" s="24"/>
    </row>
    <row r="1227" ht="20" customHeight="1" spans="1:16">
      <c r="A1227" s="19"/>
      <c r="B1227" s="19"/>
      <c r="C1227" s="20"/>
      <c r="D1227" s="21"/>
      <c r="E1227" s="21"/>
      <c r="F1227" s="21"/>
      <c r="G1227" s="8"/>
      <c r="H1227" s="8"/>
      <c r="I1227" s="8"/>
      <c r="J1227" s="21"/>
      <c r="K1227" s="21"/>
      <c r="L1227" s="21"/>
      <c r="M1227" s="19"/>
      <c r="N1227" s="21"/>
      <c r="O1227" s="19"/>
      <c r="P1227" s="21"/>
    </row>
    <row r="1228" ht="20" customHeight="1" spans="1:16">
      <c r="A1228" s="22"/>
      <c r="B1228" s="22"/>
      <c r="C1228" s="23"/>
      <c r="D1228" s="24"/>
      <c r="E1228" s="24"/>
      <c r="F1228" s="24"/>
      <c r="G1228" s="5"/>
      <c r="H1228" s="5"/>
      <c r="I1228" s="5"/>
      <c r="J1228" s="24"/>
      <c r="K1228" s="24"/>
      <c r="L1228" s="24"/>
      <c r="M1228" s="22"/>
      <c r="N1228" s="24"/>
      <c r="O1228" s="22"/>
      <c r="P1228" s="24"/>
    </row>
    <row r="1229" ht="20" customHeight="1" spans="1:16">
      <c r="A1229" s="19"/>
      <c r="B1229" s="19"/>
      <c r="C1229" s="20"/>
      <c r="D1229" s="21"/>
      <c r="E1229" s="21"/>
      <c r="F1229" s="21"/>
      <c r="G1229" s="8"/>
      <c r="H1229" s="8"/>
      <c r="I1229" s="8"/>
      <c r="J1229" s="21"/>
      <c r="K1229" s="21"/>
      <c r="L1229" s="21"/>
      <c r="M1229" s="19"/>
      <c r="N1229" s="21"/>
      <c r="O1229" s="19"/>
      <c r="P1229" s="21"/>
    </row>
    <row r="1230" ht="20" customHeight="1" spans="1:16">
      <c r="A1230" s="22"/>
      <c r="B1230" s="22"/>
      <c r="C1230" s="23"/>
      <c r="D1230" s="24"/>
      <c r="E1230" s="24"/>
      <c r="F1230" s="24"/>
      <c r="G1230" s="5"/>
      <c r="H1230" s="5"/>
      <c r="I1230" s="5"/>
      <c r="J1230" s="24"/>
      <c r="K1230" s="24"/>
      <c r="L1230" s="24"/>
      <c r="M1230" s="22"/>
      <c r="N1230" s="24"/>
      <c r="O1230" s="22"/>
      <c r="P1230" s="24"/>
    </row>
    <row r="1231" ht="20" customHeight="1" spans="1:16">
      <c r="A1231" s="19"/>
      <c r="B1231" s="19"/>
      <c r="C1231" s="20"/>
      <c r="D1231" s="21"/>
      <c r="E1231" s="21"/>
      <c r="F1231" s="21"/>
      <c r="G1231" s="8"/>
      <c r="H1231" s="8"/>
      <c r="I1231" s="8"/>
      <c r="J1231" s="21"/>
      <c r="K1231" s="21"/>
      <c r="L1231" s="21"/>
      <c r="M1231" s="19"/>
      <c r="N1231" s="21"/>
      <c r="O1231" s="19"/>
      <c r="P1231" s="21"/>
    </row>
    <row r="1232" ht="20" customHeight="1" spans="1:16">
      <c r="A1232" s="22"/>
      <c r="B1232" s="22"/>
      <c r="C1232" s="23"/>
      <c r="D1232" s="24"/>
      <c r="E1232" s="24"/>
      <c r="F1232" s="24"/>
      <c r="G1232" s="5"/>
      <c r="H1232" s="5"/>
      <c r="I1232" s="5"/>
      <c r="J1232" s="24"/>
      <c r="K1232" s="24"/>
      <c r="L1232" s="24"/>
      <c r="M1232" s="22"/>
      <c r="N1232" s="24"/>
      <c r="O1232" s="22"/>
      <c r="P1232" s="24"/>
    </row>
    <row r="1233" ht="20" customHeight="1" spans="1:16">
      <c r="A1233" s="19"/>
      <c r="B1233" s="19"/>
      <c r="C1233" s="20"/>
      <c r="D1233" s="21"/>
      <c r="E1233" s="21"/>
      <c r="F1233" s="21"/>
      <c r="G1233" s="8"/>
      <c r="H1233" s="8"/>
      <c r="I1233" s="8"/>
      <c r="J1233" s="21"/>
      <c r="K1233" s="21"/>
      <c r="L1233" s="21"/>
      <c r="M1233" s="19"/>
      <c r="N1233" s="21"/>
      <c r="O1233" s="19"/>
      <c r="P1233" s="21"/>
    </row>
    <row r="1234" ht="20" customHeight="1" spans="1:16">
      <c r="A1234" s="22"/>
      <c r="B1234" s="22"/>
      <c r="C1234" s="23"/>
      <c r="D1234" s="24"/>
      <c r="E1234" s="24"/>
      <c r="F1234" s="24"/>
      <c r="G1234" s="5"/>
      <c r="H1234" s="5"/>
      <c r="I1234" s="5"/>
      <c r="J1234" s="24"/>
      <c r="K1234" s="24"/>
      <c r="L1234" s="24"/>
      <c r="M1234" s="22"/>
      <c r="N1234" s="24"/>
      <c r="O1234" s="22"/>
      <c r="P1234" s="24"/>
    </row>
    <row r="1235" ht="20" customHeight="1" spans="1:16">
      <c r="A1235" s="19"/>
      <c r="B1235" s="19"/>
      <c r="C1235" s="20"/>
      <c r="D1235" s="21"/>
      <c r="E1235" s="21"/>
      <c r="F1235" s="21"/>
      <c r="G1235" s="8"/>
      <c r="H1235" s="8"/>
      <c r="I1235" s="8"/>
      <c r="J1235" s="21"/>
      <c r="K1235" s="21"/>
      <c r="L1235" s="21"/>
      <c r="M1235" s="19"/>
      <c r="N1235" s="21"/>
      <c r="O1235" s="19"/>
      <c r="P1235" s="21"/>
    </row>
    <row r="1236" ht="20" customHeight="1" spans="1:16">
      <c r="A1236" s="22"/>
      <c r="B1236" s="22"/>
      <c r="C1236" s="23"/>
      <c r="D1236" s="24"/>
      <c r="E1236" s="24"/>
      <c r="F1236" s="24"/>
      <c r="G1236" s="5"/>
      <c r="H1236" s="5"/>
      <c r="I1236" s="5"/>
      <c r="J1236" s="24"/>
      <c r="K1236" s="24"/>
      <c r="L1236" s="24"/>
      <c r="M1236" s="22"/>
      <c r="N1236" s="24"/>
      <c r="O1236" s="22"/>
      <c r="P1236" s="24"/>
    </row>
    <row r="1237" ht="20" customHeight="1" spans="1:16">
      <c r="A1237" s="19"/>
      <c r="B1237" s="19"/>
      <c r="C1237" s="20"/>
      <c r="D1237" s="21"/>
      <c r="E1237" s="21"/>
      <c r="F1237" s="21"/>
      <c r="G1237" s="8"/>
      <c r="H1237" s="8"/>
      <c r="I1237" s="8"/>
      <c r="J1237" s="21"/>
      <c r="K1237" s="21"/>
      <c r="L1237" s="21"/>
      <c r="M1237" s="19"/>
      <c r="N1237" s="21"/>
      <c r="O1237" s="19"/>
      <c r="P1237" s="21"/>
    </row>
    <row r="1238" ht="20" customHeight="1" spans="1:16">
      <c r="A1238" s="22"/>
      <c r="B1238" s="22"/>
      <c r="C1238" s="23"/>
      <c r="D1238" s="24"/>
      <c r="E1238" s="24"/>
      <c r="F1238" s="24"/>
      <c r="G1238" s="5"/>
      <c r="H1238" s="5"/>
      <c r="I1238" s="5"/>
      <c r="J1238" s="24"/>
      <c r="K1238" s="24"/>
      <c r="L1238" s="24"/>
      <c r="M1238" s="22"/>
      <c r="N1238" s="24"/>
      <c r="O1238" s="22"/>
      <c r="P1238" s="24"/>
    </row>
    <row r="1239" ht="20" customHeight="1" spans="1:16">
      <c r="A1239" s="19"/>
      <c r="B1239" s="19"/>
      <c r="C1239" s="20"/>
      <c r="D1239" s="21"/>
      <c r="E1239" s="21"/>
      <c r="F1239" s="21"/>
      <c r="G1239" s="8"/>
      <c r="H1239" s="8"/>
      <c r="I1239" s="8"/>
      <c r="J1239" s="21"/>
      <c r="K1239" s="21"/>
      <c r="L1239" s="21"/>
      <c r="M1239" s="19"/>
      <c r="N1239" s="21"/>
      <c r="O1239" s="19"/>
      <c r="P1239" s="21"/>
    </row>
    <row r="1240" ht="20" customHeight="1" spans="1:16">
      <c r="A1240" s="22"/>
      <c r="B1240" s="22"/>
      <c r="C1240" s="23"/>
      <c r="D1240" s="24"/>
      <c r="E1240" s="24"/>
      <c r="F1240" s="24"/>
      <c r="G1240" s="5"/>
      <c r="H1240" s="5"/>
      <c r="I1240" s="5"/>
      <c r="J1240" s="24"/>
      <c r="K1240" s="24"/>
      <c r="L1240" s="24"/>
      <c r="M1240" s="22"/>
      <c r="N1240" s="24"/>
      <c r="O1240" s="22"/>
      <c r="P1240" s="24"/>
    </row>
    <row r="1241" ht="20" customHeight="1" spans="1:16">
      <c r="A1241" s="19"/>
      <c r="B1241" s="19"/>
      <c r="C1241" s="20"/>
      <c r="D1241" s="21"/>
      <c r="E1241" s="21"/>
      <c r="F1241" s="21"/>
      <c r="G1241" s="8"/>
      <c r="H1241" s="8"/>
      <c r="I1241" s="8"/>
      <c r="J1241" s="21"/>
      <c r="K1241" s="21"/>
      <c r="L1241" s="21"/>
      <c r="M1241" s="19"/>
      <c r="N1241" s="21"/>
      <c r="O1241" s="19"/>
      <c r="P1241" s="21"/>
    </row>
    <row r="1242" ht="20" customHeight="1" spans="1:16">
      <c r="A1242" s="22"/>
      <c r="B1242" s="22"/>
      <c r="C1242" s="23"/>
      <c r="D1242" s="24"/>
      <c r="E1242" s="24"/>
      <c r="F1242" s="24"/>
      <c r="G1242" s="5"/>
      <c r="H1242" s="5"/>
      <c r="I1242" s="5"/>
      <c r="J1242" s="24"/>
      <c r="K1242" s="24"/>
      <c r="L1242" s="24"/>
      <c r="M1242" s="22"/>
      <c r="N1242" s="24"/>
      <c r="O1242" s="22"/>
      <c r="P1242" s="24"/>
    </row>
    <row r="1243" ht="20" customHeight="1" spans="1:16">
      <c r="A1243" s="19"/>
      <c r="B1243" s="19"/>
      <c r="C1243" s="20"/>
      <c r="D1243" s="21"/>
      <c r="E1243" s="21"/>
      <c r="F1243" s="21"/>
      <c r="G1243" s="8"/>
      <c r="H1243" s="8"/>
      <c r="I1243" s="8"/>
      <c r="J1243" s="21"/>
      <c r="K1243" s="21"/>
      <c r="L1243" s="21"/>
      <c r="M1243" s="19"/>
      <c r="N1243" s="21"/>
      <c r="O1243" s="19"/>
      <c r="P1243" s="21"/>
    </row>
    <row r="1244" ht="20" customHeight="1" spans="1:16">
      <c r="A1244" s="22"/>
      <c r="B1244" s="22"/>
      <c r="C1244" s="23"/>
      <c r="D1244" s="24"/>
      <c r="E1244" s="24"/>
      <c r="F1244" s="24"/>
      <c r="G1244" s="5"/>
      <c r="H1244" s="5"/>
      <c r="I1244" s="5"/>
      <c r="J1244" s="24"/>
      <c r="K1244" s="24"/>
      <c r="L1244" s="24"/>
      <c r="M1244" s="22"/>
      <c r="N1244" s="24"/>
      <c r="O1244" s="22"/>
      <c r="P1244" s="24"/>
    </row>
    <row r="1245" ht="20" customHeight="1" spans="1:16">
      <c r="A1245" s="19"/>
      <c r="B1245" s="19"/>
      <c r="C1245" s="20"/>
      <c r="D1245" s="21"/>
      <c r="E1245" s="21"/>
      <c r="F1245" s="21"/>
      <c r="G1245" s="8"/>
      <c r="H1245" s="8"/>
      <c r="I1245" s="8"/>
      <c r="J1245" s="21"/>
      <c r="K1245" s="21"/>
      <c r="L1245" s="21"/>
      <c r="M1245" s="19"/>
      <c r="N1245" s="21"/>
      <c r="O1245" s="19"/>
      <c r="P1245" s="21"/>
    </row>
    <row r="1246" ht="20" customHeight="1" spans="1:16">
      <c r="A1246" s="22"/>
      <c r="B1246" s="22"/>
      <c r="C1246" s="23"/>
      <c r="D1246" s="24"/>
      <c r="E1246" s="24"/>
      <c r="F1246" s="24"/>
      <c r="G1246" s="5"/>
      <c r="H1246" s="5"/>
      <c r="I1246" s="5"/>
      <c r="J1246" s="24"/>
      <c r="K1246" s="24"/>
      <c r="L1246" s="24"/>
      <c r="M1246" s="22"/>
      <c r="N1246" s="24"/>
      <c r="O1246" s="22"/>
      <c r="P1246" s="24"/>
    </row>
    <row r="1247" ht="20" customHeight="1" spans="1:16">
      <c r="A1247" s="19"/>
      <c r="B1247" s="19"/>
      <c r="C1247" s="20"/>
      <c r="D1247" s="21"/>
      <c r="E1247" s="21"/>
      <c r="F1247" s="21"/>
      <c r="G1247" s="8"/>
      <c r="H1247" s="8"/>
      <c r="I1247" s="8"/>
      <c r="J1247" s="21"/>
      <c r="K1247" s="21"/>
      <c r="L1247" s="21"/>
      <c r="M1247" s="19"/>
      <c r="N1247" s="21"/>
      <c r="O1247" s="19"/>
      <c r="P1247" s="21"/>
    </row>
    <row r="1248" ht="20" customHeight="1" spans="1:16">
      <c r="A1248" s="22"/>
      <c r="B1248" s="22"/>
      <c r="C1248" s="23"/>
      <c r="D1248" s="24"/>
      <c r="E1248" s="24"/>
      <c r="F1248" s="24"/>
      <c r="G1248" s="5"/>
      <c r="H1248" s="5"/>
      <c r="I1248" s="5"/>
      <c r="J1248" s="24"/>
      <c r="K1248" s="24"/>
      <c r="L1248" s="24"/>
      <c r="M1248" s="22"/>
      <c r="N1248" s="24"/>
      <c r="O1248" s="22"/>
      <c r="P1248" s="24"/>
    </row>
    <row r="1249" ht="20" customHeight="1" spans="1:16">
      <c r="A1249" s="19"/>
      <c r="B1249" s="19"/>
      <c r="C1249" s="20"/>
      <c r="D1249" s="21"/>
      <c r="E1249" s="21"/>
      <c r="F1249" s="21"/>
      <c r="G1249" s="8"/>
      <c r="H1249" s="8"/>
      <c r="I1249" s="8"/>
      <c r="J1249" s="21"/>
      <c r="K1249" s="21"/>
      <c r="L1249" s="21"/>
      <c r="M1249" s="19"/>
      <c r="N1249" s="21"/>
      <c r="O1249" s="19"/>
      <c r="P1249" s="21"/>
    </row>
    <row r="1250" ht="20" customHeight="1" spans="1:16">
      <c r="A1250" s="22"/>
      <c r="B1250" s="22"/>
      <c r="C1250" s="23"/>
      <c r="D1250" s="24"/>
      <c r="E1250" s="24"/>
      <c r="F1250" s="24"/>
      <c r="G1250" s="5"/>
      <c r="H1250" s="5"/>
      <c r="I1250" s="5"/>
      <c r="J1250" s="24"/>
      <c r="K1250" s="24"/>
      <c r="L1250" s="24"/>
      <c r="M1250" s="22"/>
      <c r="N1250" s="24"/>
      <c r="O1250" s="22"/>
      <c r="P1250" s="24"/>
    </row>
    <row r="1251" ht="20" customHeight="1" spans="1:16">
      <c r="A1251" s="19"/>
      <c r="B1251" s="19"/>
      <c r="C1251" s="20"/>
      <c r="D1251" s="21"/>
      <c r="E1251" s="21"/>
      <c r="F1251" s="21"/>
      <c r="G1251" s="8"/>
      <c r="H1251" s="8"/>
      <c r="I1251" s="8"/>
      <c r="J1251" s="21"/>
      <c r="K1251" s="21"/>
      <c r="L1251" s="21"/>
      <c r="M1251" s="19"/>
      <c r="N1251" s="21"/>
      <c r="O1251" s="19"/>
      <c r="P1251" s="21"/>
    </row>
    <row r="1252" ht="20" customHeight="1" spans="1:16">
      <c r="A1252" s="22"/>
      <c r="B1252" s="22"/>
      <c r="C1252" s="23"/>
      <c r="D1252" s="24"/>
      <c r="E1252" s="24"/>
      <c r="F1252" s="24"/>
      <c r="G1252" s="5"/>
      <c r="H1252" s="5"/>
      <c r="I1252" s="5"/>
      <c r="J1252" s="24"/>
      <c r="K1252" s="24"/>
      <c r="L1252" s="24"/>
      <c r="M1252" s="22"/>
      <c r="N1252" s="24"/>
      <c r="O1252" s="22"/>
      <c r="P1252" s="24"/>
    </row>
    <row r="1253" ht="20" customHeight="1" spans="1:16">
      <c r="A1253" s="19"/>
      <c r="B1253" s="19"/>
      <c r="C1253" s="20"/>
      <c r="D1253" s="21"/>
      <c r="E1253" s="21"/>
      <c r="F1253" s="21"/>
      <c r="G1253" s="8"/>
      <c r="H1253" s="8"/>
      <c r="I1253" s="8"/>
      <c r="J1253" s="21"/>
      <c r="K1253" s="21"/>
      <c r="L1253" s="21"/>
      <c r="M1253" s="19"/>
      <c r="N1253" s="21"/>
      <c r="O1253" s="19"/>
      <c r="P1253" s="21"/>
    </row>
    <row r="1254" ht="20" customHeight="1" spans="1:16">
      <c r="A1254" s="22"/>
      <c r="B1254" s="22"/>
      <c r="C1254" s="23"/>
      <c r="D1254" s="24"/>
      <c r="E1254" s="24"/>
      <c r="F1254" s="24"/>
      <c r="G1254" s="5"/>
      <c r="H1254" s="5"/>
      <c r="I1254" s="5"/>
      <c r="J1254" s="24"/>
      <c r="K1254" s="24"/>
      <c r="L1254" s="24"/>
      <c r="M1254" s="22"/>
      <c r="N1254" s="24"/>
      <c r="O1254" s="22"/>
      <c r="P1254" s="24"/>
    </row>
    <row r="1255" ht="20" customHeight="1" spans="1:16">
      <c r="A1255" s="19"/>
      <c r="B1255" s="19"/>
      <c r="C1255" s="20"/>
      <c r="D1255" s="21"/>
      <c r="E1255" s="21"/>
      <c r="F1255" s="21"/>
      <c r="G1255" s="8"/>
      <c r="H1255" s="8"/>
      <c r="I1255" s="8"/>
      <c r="J1255" s="21"/>
      <c r="K1255" s="21"/>
      <c r="L1255" s="21"/>
      <c r="M1255" s="19"/>
      <c r="N1255" s="21"/>
      <c r="O1255" s="19"/>
      <c r="P1255" s="21"/>
    </row>
    <row r="1256" ht="20" customHeight="1" spans="1:16">
      <c r="A1256" s="22"/>
      <c r="B1256" s="22"/>
      <c r="C1256" s="23"/>
      <c r="D1256" s="24"/>
      <c r="E1256" s="24"/>
      <c r="F1256" s="24"/>
      <c r="G1256" s="5"/>
      <c r="H1256" s="5"/>
      <c r="I1256" s="5"/>
      <c r="J1256" s="24"/>
      <c r="K1256" s="24"/>
      <c r="L1256" s="24"/>
      <c r="M1256" s="22"/>
      <c r="N1256" s="24"/>
      <c r="O1256" s="22"/>
      <c r="P1256" s="24"/>
    </row>
    <row r="1257" ht="20" customHeight="1" spans="1:16">
      <c r="A1257" s="19"/>
      <c r="B1257" s="19"/>
      <c r="C1257" s="20"/>
      <c r="D1257" s="21"/>
      <c r="E1257" s="21"/>
      <c r="F1257" s="21"/>
      <c r="G1257" s="8"/>
      <c r="H1257" s="8"/>
      <c r="I1257" s="8"/>
      <c r="J1257" s="21"/>
      <c r="K1257" s="21"/>
      <c r="L1257" s="21"/>
      <c r="M1257" s="19"/>
      <c r="N1257" s="21"/>
      <c r="O1257" s="19"/>
      <c r="P1257" s="21"/>
    </row>
    <row r="1258" ht="20" customHeight="1" spans="1:16">
      <c r="A1258" s="22"/>
      <c r="B1258" s="22"/>
      <c r="C1258" s="23"/>
      <c r="D1258" s="24"/>
      <c r="E1258" s="24"/>
      <c r="F1258" s="24"/>
      <c r="G1258" s="5"/>
      <c r="H1258" s="5"/>
      <c r="I1258" s="5"/>
      <c r="J1258" s="24"/>
      <c r="K1258" s="24"/>
      <c r="L1258" s="24"/>
      <c r="M1258" s="22"/>
      <c r="N1258" s="24"/>
      <c r="O1258" s="22"/>
      <c r="P1258" s="24"/>
    </row>
    <row r="1259" ht="20" customHeight="1" spans="1:16">
      <c r="A1259" s="19"/>
      <c r="B1259" s="19"/>
      <c r="C1259" s="20"/>
      <c r="D1259" s="21"/>
      <c r="E1259" s="21"/>
      <c r="F1259" s="21"/>
      <c r="G1259" s="8"/>
      <c r="H1259" s="8"/>
      <c r="I1259" s="8"/>
      <c r="J1259" s="21"/>
      <c r="K1259" s="21"/>
      <c r="L1259" s="21"/>
      <c r="M1259" s="19"/>
      <c r="N1259" s="21"/>
      <c r="O1259" s="19"/>
      <c r="P1259" s="21"/>
    </row>
    <row r="1260" ht="20" customHeight="1" spans="1:16">
      <c r="A1260" s="22"/>
      <c r="B1260" s="22"/>
      <c r="C1260" s="23"/>
      <c r="D1260" s="24"/>
      <c r="E1260" s="24"/>
      <c r="F1260" s="24"/>
      <c r="G1260" s="5"/>
      <c r="H1260" s="5"/>
      <c r="I1260" s="5"/>
      <c r="J1260" s="24"/>
      <c r="K1260" s="24"/>
      <c r="L1260" s="24"/>
      <c r="M1260" s="22"/>
      <c r="N1260" s="24"/>
      <c r="O1260" s="22"/>
      <c r="P1260" s="24"/>
    </row>
    <row r="1261" ht="20" customHeight="1" spans="1:16">
      <c r="A1261" s="19"/>
      <c r="B1261" s="19"/>
      <c r="C1261" s="20"/>
      <c r="D1261" s="21"/>
      <c r="E1261" s="21"/>
      <c r="F1261" s="21"/>
      <c r="G1261" s="8"/>
      <c r="H1261" s="8"/>
      <c r="I1261" s="8"/>
      <c r="J1261" s="21"/>
      <c r="K1261" s="21"/>
      <c r="L1261" s="21"/>
      <c r="M1261" s="19"/>
      <c r="N1261" s="21"/>
      <c r="O1261" s="19"/>
      <c r="P1261" s="21"/>
    </row>
    <row r="1262" ht="20" customHeight="1" spans="1:16">
      <c r="A1262" s="22"/>
      <c r="B1262" s="22"/>
      <c r="C1262" s="23"/>
      <c r="D1262" s="24"/>
      <c r="E1262" s="24"/>
      <c r="F1262" s="24"/>
      <c r="G1262" s="5"/>
      <c r="H1262" s="5"/>
      <c r="I1262" s="5"/>
      <c r="J1262" s="24"/>
      <c r="K1262" s="24"/>
      <c r="L1262" s="24"/>
      <c r="M1262" s="22"/>
      <c r="N1262" s="24"/>
      <c r="O1262" s="22"/>
      <c r="P1262" s="24"/>
    </row>
    <row r="1263" ht="20" customHeight="1" spans="1:16">
      <c r="A1263" s="19"/>
      <c r="B1263" s="19"/>
      <c r="C1263" s="20"/>
      <c r="D1263" s="21"/>
      <c r="E1263" s="21"/>
      <c r="F1263" s="21"/>
      <c r="G1263" s="8"/>
      <c r="H1263" s="8"/>
      <c r="I1263" s="8"/>
      <c r="J1263" s="21"/>
      <c r="K1263" s="21"/>
      <c r="L1263" s="21"/>
      <c r="M1263" s="19"/>
      <c r="N1263" s="21"/>
      <c r="O1263" s="19"/>
      <c r="P1263" s="21"/>
    </row>
    <row r="1264" ht="20" customHeight="1" spans="1:16">
      <c r="A1264" s="22"/>
      <c r="B1264" s="22"/>
      <c r="C1264" s="23"/>
      <c r="D1264" s="24"/>
      <c r="E1264" s="24"/>
      <c r="F1264" s="24"/>
      <c r="G1264" s="5"/>
      <c r="H1264" s="5"/>
      <c r="I1264" s="5"/>
      <c r="J1264" s="24"/>
      <c r="K1264" s="24"/>
      <c r="L1264" s="24"/>
      <c r="M1264" s="22"/>
      <c r="N1264" s="24"/>
      <c r="O1264" s="22"/>
      <c r="P1264" s="24"/>
    </row>
    <row r="1265" ht="20" customHeight="1" spans="1:16">
      <c r="A1265" s="19"/>
      <c r="B1265" s="19"/>
      <c r="C1265" s="20"/>
      <c r="D1265" s="21"/>
      <c r="E1265" s="21"/>
      <c r="F1265" s="21"/>
      <c r="G1265" s="8"/>
      <c r="H1265" s="8"/>
      <c r="I1265" s="8"/>
      <c r="J1265" s="21"/>
      <c r="K1265" s="21"/>
      <c r="L1265" s="21"/>
      <c r="M1265" s="19"/>
      <c r="N1265" s="21"/>
      <c r="O1265" s="19"/>
      <c r="P1265" s="21"/>
    </row>
    <row r="1266" ht="20" customHeight="1" spans="1:16">
      <c r="A1266" s="22"/>
      <c r="B1266" s="22"/>
      <c r="C1266" s="23"/>
      <c r="D1266" s="24"/>
      <c r="E1266" s="24"/>
      <c r="F1266" s="24"/>
      <c r="G1266" s="5"/>
      <c r="H1266" s="5"/>
      <c r="I1266" s="5"/>
      <c r="J1266" s="24"/>
      <c r="K1266" s="24"/>
      <c r="L1266" s="24"/>
      <c r="M1266" s="22"/>
      <c r="N1266" s="24"/>
      <c r="O1266" s="22"/>
      <c r="P1266" s="24"/>
    </row>
    <row r="1267" ht="20" customHeight="1" spans="1:16">
      <c r="A1267" s="19"/>
      <c r="B1267" s="19"/>
      <c r="C1267" s="20"/>
      <c r="D1267" s="21"/>
      <c r="E1267" s="21"/>
      <c r="F1267" s="21"/>
      <c r="G1267" s="8"/>
      <c r="H1267" s="8"/>
      <c r="I1267" s="8"/>
      <c r="J1267" s="21"/>
      <c r="K1267" s="21"/>
      <c r="L1267" s="21"/>
      <c r="M1267" s="19"/>
      <c r="N1267" s="21"/>
      <c r="O1267" s="19"/>
      <c r="P1267" s="21"/>
    </row>
    <row r="1268" ht="20" customHeight="1" spans="1:16">
      <c r="A1268" s="22"/>
      <c r="B1268" s="22"/>
      <c r="C1268" s="23"/>
      <c r="D1268" s="24"/>
      <c r="E1268" s="24"/>
      <c r="F1268" s="24"/>
      <c r="G1268" s="5"/>
      <c r="H1268" s="5"/>
      <c r="I1268" s="5"/>
      <c r="J1268" s="24"/>
      <c r="K1268" s="24"/>
      <c r="L1268" s="24"/>
      <c r="M1268" s="22"/>
      <c r="N1268" s="24"/>
      <c r="O1268" s="22"/>
      <c r="P1268" s="24"/>
    </row>
    <row r="1269" ht="20" customHeight="1" spans="1:16">
      <c r="A1269" s="19"/>
      <c r="B1269" s="19"/>
      <c r="C1269" s="20"/>
      <c r="D1269" s="21"/>
      <c r="E1269" s="21"/>
      <c r="F1269" s="21"/>
      <c r="G1269" s="8"/>
      <c r="H1269" s="8"/>
      <c r="I1269" s="8"/>
      <c r="J1269" s="21"/>
      <c r="K1269" s="21"/>
      <c r="L1269" s="21"/>
      <c r="M1269" s="19"/>
      <c r="N1269" s="21"/>
      <c r="O1269" s="19"/>
      <c r="P1269" s="21"/>
    </row>
    <row r="1270" ht="20" customHeight="1" spans="1:16">
      <c r="A1270" s="22"/>
      <c r="B1270" s="22"/>
      <c r="C1270" s="23"/>
      <c r="D1270" s="24"/>
      <c r="E1270" s="24"/>
      <c r="F1270" s="24"/>
      <c r="G1270" s="5"/>
      <c r="H1270" s="5"/>
      <c r="I1270" s="5"/>
      <c r="J1270" s="24"/>
      <c r="K1270" s="24"/>
      <c r="L1270" s="24"/>
      <c r="M1270" s="22"/>
      <c r="N1270" s="24"/>
      <c r="O1270" s="22"/>
      <c r="P1270" s="24"/>
    </row>
    <row r="1271" ht="20" customHeight="1" spans="1:16">
      <c r="A1271" s="19"/>
      <c r="B1271" s="19"/>
      <c r="C1271" s="20"/>
      <c r="D1271" s="21"/>
      <c r="E1271" s="21"/>
      <c r="F1271" s="21"/>
      <c r="G1271" s="8"/>
      <c r="H1271" s="8"/>
      <c r="I1271" s="8"/>
      <c r="J1271" s="21"/>
      <c r="K1271" s="21"/>
      <c r="L1271" s="21"/>
      <c r="M1271" s="19"/>
      <c r="N1271" s="21"/>
      <c r="O1271" s="19"/>
      <c r="P1271" s="21"/>
    </row>
    <row r="1272" ht="20" customHeight="1" spans="1:16">
      <c r="A1272" s="22"/>
      <c r="B1272" s="22"/>
      <c r="C1272" s="23"/>
      <c r="D1272" s="24"/>
      <c r="E1272" s="24"/>
      <c r="F1272" s="24"/>
      <c r="G1272" s="5"/>
      <c r="H1272" s="5"/>
      <c r="I1272" s="5"/>
      <c r="J1272" s="24"/>
      <c r="K1272" s="24"/>
      <c r="L1272" s="24"/>
      <c r="M1272" s="22"/>
      <c r="N1272" s="24"/>
      <c r="O1272" s="22"/>
      <c r="P1272" s="24"/>
    </row>
    <row r="1273" ht="20" customHeight="1" spans="1:16">
      <c r="A1273" s="19"/>
      <c r="B1273" s="19"/>
      <c r="C1273" s="20"/>
      <c r="D1273" s="21"/>
      <c r="E1273" s="21"/>
      <c r="F1273" s="21"/>
      <c r="G1273" s="8"/>
      <c r="H1273" s="8"/>
      <c r="I1273" s="8"/>
      <c r="J1273" s="21"/>
      <c r="K1273" s="21"/>
      <c r="L1273" s="21"/>
      <c r="M1273" s="19"/>
      <c r="N1273" s="21"/>
      <c r="O1273" s="19"/>
      <c r="P1273" s="21"/>
    </row>
    <row r="1274" ht="20" customHeight="1" spans="1:16">
      <c r="A1274" s="22"/>
      <c r="B1274" s="22"/>
      <c r="C1274" s="23"/>
      <c r="D1274" s="24"/>
      <c r="E1274" s="24"/>
      <c r="F1274" s="24"/>
      <c r="G1274" s="5"/>
      <c r="H1274" s="5"/>
      <c r="I1274" s="5"/>
      <c r="J1274" s="24"/>
      <c r="K1274" s="24"/>
      <c r="L1274" s="24"/>
      <c r="M1274" s="22"/>
      <c r="N1274" s="24"/>
      <c r="O1274" s="22"/>
      <c r="P1274" s="24"/>
    </row>
    <row r="1275" ht="20" customHeight="1" spans="1:16">
      <c r="A1275" s="19"/>
      <c r="B1275" s="19"/>
      <c r="C1275" s="20"/>
      <c r="D1275" s="21"/>
      <c r="E1275" s="21"/>
      <c r="F1275" s="21"/>
      <c r="G1275" s="8"/>
      <c r="H1275" s="8"/>
      <c r="I1275" s="8"/>
      <c r="J1275" s="21"/>
      <c r="K1275" s="21"/>
      <c r="L1275" s="21"/>
      <c r="M1275" s="19"/>
      <c r="N1275" s="21"/>
      <c r="O1275" s="19"/>
      <c r="P1275" s="21"/>
    </row>
    <row r="1276" ht="20" customHeight="1" spans="1:16">
      <c r="A1276" s="22"/>
      <c r="B1276" s="22"/>
      <c r="C1276" s="23"/>
      <c r="D1276" s="24"/>
      <c r="E1276" s="24"/>
      <c r="F1276" s="24"/>
      <c r="G1276" s="5"/>
      <c r="H1276" s="5"/>
      <c r="I1276" s="5"/>
      <c r="J1276" s="24"/>
      <c r="K1276" s="24"/>
      <c r="L1276" s="24"/>
      <c r="M1276" s="22"/>
      <c r="N1276" s="24"/>
      <c r="O1276" s="22"/>
      <c r="P1276" s="24"/>
    </row>
    <row r="1277" ht="20" customHeight="1" spans="1:16">
      <c r="A1277" s="19"/>
      <c r="B1277" s="19"/>
      <c r="C1277" s="20"/>
      <c r="D1277" s="21"/>
      <c r="E1277" s="21"/>
      <c r="F1277" s="21"/>
      <c r="G1277" s="8"/>
      <c r="H1277" s="8"/>
      <c r="I1277" s="8"/>
      <c r="J1277" s="21"/>
      <c r="K1277" s="21"/>
      <c r="L1277" s="21"/>
      <c r="M1277" s="19"/>
      <c r="N1277" s="21"/>
      <c r="O1277" s="19"/>
      <c r="P1277" s="21"/>
    </row>
    <row r="1278" ht="20" customHeight="1" spans="1:16">
      <c r="A1278" s="22"/>
      <c r="B1278" s="22"/>
      <c r="C1278" s="23"/>
      <c r="D1278" s="24"/>
      <c r="E1278" s="24"/>
      <c r="F1278" s="24"/>
      <c r="G1278" s="5"/>
      <c r="H1278" s="5"/>
      <c r="I1278" s="5"/>
      <c r="J1278" s="24"/>
      <c r="K1278" s="24"/>
      <c r="L1278" s="24"/>
      <c r="M1278" s="22"/>
      <c r="N1278" s="24"/>
      <c r="O1278" s="22"/>
      <c r="P1278" s="24"/>
    </row>
    <row r="1279" ht="20" customHeight="1" spans="1:16">
      <c r="A1279" s="19"/>
      <c r="B1279" s="19"/>
      <c r="C1279" s="20"/>
      <c r="D1279" s="21"/>
      <c r="E1279" s="21"/>
      <c r="F1279" s="21"/>
      <c r="G1279" s="8"/>
      <c r="H1279" s="8"/>
      <c r="I1279" s="8"/>
      <c r="J1279" s="21"/>
      <c r="K1279" s="21"/>
      <c r="L1279" s="21"/>
      <c r="M1279" s="19"/>
      <c r="N1279" s="21"/>
      <c r="O1279" s="19"/>
      <c r="P1279" s="21"/>
    </row>
    <row r="1280" ht="20" customHeight="1" spans="1:16">
      <c r="A1280" s="22"/>
      <c r="B1280" s="22"/>
      <c r="C1280" s="23"/>
      <c r="D1280" s="24"/>
      <c r="E1280" s="24"/>
      <c r="F1280" s="24"/>
      <c r="G1280" s="5"/>
      <c r="H1280" s="5"/>
      <c r="I1280" s="5"/>
      <c r="J1280" s="24"/>
      <c r="K1280" s="24"/>
      <c r="L1280" s="24"/>
      <c r="M1280" s="22"/>
      <c r="N1280" s="24"/>
      <c r="O1280" s="22"/>
      <c r="P1280" s="24"/>
    </row>
    <row r="1281" ht="20" customHeight="1" spans="1:16">
      <c r="A1281" s="19"/>
      <c r="B1281" s="19"/>
      <c r="C1281" s="20"/>
      <c r="D1281" s="21"/>
      <c r="E1281" s="21"/>
      <c r="F1281" s="21"/>
      <c r="G1281" s="8"/>
      <c r="H1281" s="8"/>
      <c r="I1281" s="8"/>
      <c r="J1281" s="21"/>
      <c r="K1281" s="21"/>
      <c r="L1281" s="21"/>
      <c r="M1281" s="19"/>
      <c r="N1281" s="21"/>
      <c r="O1281" s="19"/>
      <c r="P1281" s="21"/>
    </row>
    <row r="1282" ht="20" customHeight="1" spans="1:16">
      <c r="A1282" s="22"/>
      <c r="B1282" s="22"/>
      <c r="C1282" s="23"/>
      <c r="D1282" s="24"/>
      <c r="E1282" s="24"/>
      <c r="F1282" s="24"/>
      <c r="G1282" s="5"/>
      <c r="H1282" s="5"/>
      <c r="I1282" s="5"/>
      <c r="J1282" s="24"/>
      <c r="K1282" s="24"/>
      <c r="L1282" s="24"/>
      <c r="M1282" s="22"/>
      <c r="N1282" s="24"/>
      <c r="O1282" s="22"/>
      <c r="P1282" s="24"/>
    </row>
    <row r="1283" ht="20" customHeight="1" spans="1:16">
      <c r="A1283" s="19"/>
      <c r="B1283" s="19"/>
      <c r="C1283" s="20"/>
      <c r="D1283" s="21"/>
      <c r="E1283" s="21"/>
      <c r="F1283" s="21"/>
      <c r="G1283" s="8"/>
      <c r="H1283" s="8"/>
      <c r="I1283" s="8"/>
      <c r="J1283" s="21"/>
      <c r="K1283" s="21"/>
      <c r="L1283" s="21"/>
      <c r="M1283" s="19"/>
      <c r="N1283" s="21"/>
      <c r="O1283" s="19"/>
      <c r="P1283" s="21"/>
    </row>
    <row r="1284" ht="20" customHeight="1" spans="1:16">
      <c r="A1284" s="22"/>
      <c r="B1284" s="22"/>
      <c r="C1284" s="23"/>
      <c r="D1284" s="24"/>
      <c r="E1284" s="24"/>
      <c r="F1284" s="24"/>
      <c r="G1284" s="5"/>
      <c r="H1284" s="5"/>
      <c r="I1284" s="5"/>
      <c r="J1284" s="24"/>
      <c r="K1284" s="24"/>
      <c r="L1284" s="24"/>
      <c r="M1284" s="22"/>
      <c r="N1284" s="24"/>
      <c r="O1284" s="22"/>
      <c r="P1284" s="24"/>
    </row>
    <row r="1285" ht="20" customHeight="1" spans="1:16">
      <c r="A1285" s="19"/>
      <c r="B1285" s="19"/>
      <c r="C1285" s="20"/>
      <c r="D1285" s="21"/>
      <c r="E1285" s="21"/>
      <c r="F1285" s="21"/>
      <c r="G1285" s="8"/>
      <c r="H1285" s="8"/>
      <c r="I1285" s="8"/>
      <c r="J1285" s="21"/>
      <c r="K1285" s="21"/>
      <c r="L1285" s="21"/>
      <c r="M1285" s="19"/>
      <c r="N1285" s="21"/>
      <c r="O1285" s="19"/>
      <c r="P1285" s="21"/>
    </row>
    <row r="1286" ht="20" customHeight="1" spans="1:16">
      <c r="A1286" s="22"/>
      <c r="B1286" s="22"/>
      <c r="C1286" s="23"/>
      <c r="D1286" s="24"/>
      <c r="E1286" s="24"/>
      <c r="F1286" s="24"/>
      <c r="G1286" s="5"/>
      <c r="H1286" s="5"/>
      <c r="I1286" s="5"/>
      <c r="J1286" s="24"/>
      <c r="K1286" s="24"/>
      <c r="L1286" s="24"/>
      <c r="M1286" s="22"/>
      <c r="N1286" s="24"/>
      <c r="O1286" s="22"/>
      <c r="P1286" s="24"/>
    </row>
    <row r="1287" ht="20" customHeight="1" spans="1:16">
      <c r="A1287" s="19"/>
      <c r="B1287" s="19"/>
      <c r="C1287" s="20"/>
      <c r="D1287" s="21"/>
      <c r="E1287" s="21"/>
      <c r="F1287" s="21"/>
      <c r="G1287" s="8"/>
      <c r="H1287" s="8"/>
      <c r="I1287" s="8"/>
      <c r="J1287" s="21"/>
      <c r="K1287" s="21"/>
      <c r="L1287" s="21"/>
      <c r="M1287" s="19"/>
      <c r="N1287" s="21"/>
      <c r="O1287" s="19"/>
      <c r="P1287" s="21"/>
    </row>
    <row r="1288" ht="20" customHeight="1" spans="1:16">
      <c r="A1288" s="22"/>
      <c r="B1288" s="22"/>
      <c r="C1288" s="23"/>
      <c r="D1288" s="24"/>
      <c r="E1288" s="24"/>
      <c r="F1288" s="24"/>
      <c r="G1288" s="5"/>
      <c r="H1288" s="5"/>
      <c r="I1288" s="5"/>
      <c r="J1288" s="24"/>
      <c r="K1288" s="24"/>
      <c r="L1288" s="24"/>
      <c r="M1288" s="22"/>
      <c r="N1288" s="24"/>
      <c r="O1288" s="22"/>
      <c r="P1288" s="24"/>
    </row>
    <row r="1289" ht="20" customHeight="1" spans="1:16">
      <c r="A1289" s="19"/>
      <c r="B1289" s="19"/>
      <c r="C1289" s="20"/>
      <c r="D1289" s="21"/>
      <c r="E1289" s="21"/>
      <c r="F1289" s="21"/>
      <c r="G1289" s="8"/>
      <c r="H1289" s="8"/>
      <c r="I1289" s="8"/>
      <c r="J1289" s="21"/>
      <c r="K1289" s="21"/>
      <c r="L1289" s="21"/>
      <c r="M1289" s="19"/>
      <c r="N1289" s="21"/>
      <c r="O1289" s="19"/>
      <c r="P1289" s="21"/>
    </row>
    <row r="1290" ht="20" customHeight="1" spans="1:16">
      <c r="A1290" s="22"/>
      <c r="B1290" s="22"/>
      <c r="C1290" s="23"/>
      <c r="D1290" s="24"/>
      <c r="E1290" s="24"/>
      <c r="F1290" s="24"/>
      <c r="G1290" s="5"/>
      <c r="H1290" s="5"/>
      <c r="I1290" s="5"/>
      <c r="J1290" s="24"/>
      <c r="K1290" s="24"/>
      <c r="L1290" s="24"/>
      <c r="M1290" s="22"/>
      <c r="N1290" s="24"/>
      <c r="O1290" s="22"/>
      <c r="P1290" s="24"/>
    </row>
    <row r="1291" ht="20" customHeight="1" spans="1:16">
      <c r="A1291" s="19"/>
      <c r="B1291" s="19"/>
      <c r="C1291" s="20"/>
      <c r="D1291" s="21"/>
      <c r="E1291" s="21"/>
      <c r="F1291" s="21"/>
      <c r="G1291" s="8"/>
      <c r="H1291" s="8"/>
      <c r="I1291" s="8"/>
      <c r="J1291" s="21"/>
      <c r="K1291" s="21"/>
      <c r="L1291" s="21"/>
      <c r="M1291" s="19"/>
      <c r="N1291" s="21"/>
      <c r="O1291" s="19"/>
      <c r="P1291" s="21"/>
    </row>
    <row r="1292" ht="20" customHeight="1" spans="1:16">
      <c r="A1292" s="22"/>
      <c r="B1292" s="22"/>
      <c r="C1292" s="23"/>
      <c r="D1292" s="24"/>
      <c r="E1292" s="24"/>
      <c r="F1292" s="24"/>
      <c r="G1292" s="5"/>
      <c r="H1292" s="5"/>
      <c r="I1292" s="5"/>
      <c r="J1292" s="24"/>
      <c r="K1292" s="24"/>
      <c r="L1292" s="24"/>
      <c r="M1292" s="22"/>
      <c r="N1292" s="24"/>
      <c r="O1292" s="22"/>
      <c r="P1292" s="24"/>
    </row>
    <row r="1293" ht="20" customHeight="1" spans="1:16">
      <c r="A1293" s="19"/>
      <c r="B1293" s="19"/>
      <c r="C1293" s="20"/>
      <c r="D1293" s="21"/>
      <c r="E1293" s="21"/>
      <c r="F1293" s="21"/>
      <c r="G1293" s="8"/>
      <c r="H1293" s="8"/>
      <c r="I1293" s="8"/>
      <c r="J1293" s="21"/>
      <c r="K1293" s="21"/>
      <c r="L1293" s="21"/>
      <c r="M1293" s="19"/>
      <c r="N1293" s="21"/>
      <c r="O1293" s="19"/>
      <c r="P1293" s="21"/>
    </row>
    <row r="1294" ht="20" customHeight="1" spans="1:16">
      <c r="A1294" s="22"/>
      <c r="B1294" s="22"/>
      <c r="C1294" s="23"/>
      <c r="D1294" s="24"/>
      <c r="E1294" s="24"/>
      <c r="F1294" s="24"/>
      <c r="G1294" s="5"/>
      <c r="H1294" s="5"/>
      <c r="I1294" s="5"/>
      <c r="J1294" s="24"/>
      <c r="K1294" s="24"/>
      <c r="L1294" s="24"/>
      <c r="M1294" s="22"/>
      <c r="N1294" s="24"/>
      <c r="O1294" s="22"/>
      <c r="P1294" s="24"/>
    </row>
    <row r="1295" ht="20" customHeight="1" spans="1:16">
      <c r="A1295" s="19"/>
      <c r="B1295" s="19"/>
      <c r="C1295" s="20"/>
      <c r="D1295" s="21"/>
      <c r="E1295" s="21"/>
      <c r="F1295" s="21"/>
      <c r="G1295" s="8"/>
      <c r="H1295" s="8"/>
      <c r="I1295" s="8"/>
      <c r="J1295" s="21"/>
      <c r="K1295" s="21"/>
      <c r="L1295" s="21"/>
      <c r="M1295" s="19"/>
      <c r="N1295" s="21"/>
      <c r="O1295" s="19"/>
      <c r="P1295" s="21"/>
    </row>
    <row r="1296" ht="20" customHeight="1" spans="1:16">
      <c r="A1296" s="22"/>
      <c r="B1296" s="22"/>
      <c r="C1296" s="23"/>
      <c r="D1296" s="24"/>
      <c r="E1296" s="24"/>
      <c r="F1296" s="24"/>
      <c r="G1296" s="5"/>
      <c r="H1296" s="5"/>
      <c r="I1296" s="5"/>
      <c r="J1296" s="24"/>
      <c r="K1296" s="24"/>
      <c r="L1296" s="24"/>
      <c r="M1296" s="22"/>
      <c r="N1296" s="24"/>
      <c r="O1296" s="22"/>
      <c r="P1296" s="24"/>
    </row>
    <row r="1297" ht="20" customHeight="1" spans="1:16">
      <c r="A1297" s="19"/>
      <c r="B1297" s="19"/>
      <c r="C1297" s="20"/>
      <c r="D1297" s="21"/>
      <c r="E1297" s="21"/>
      <c r="F1297" s="21"/>
      <c r="G1297" s="8"/>
      <c r="H1297" s="8"/>
      <c r="I1297" s="8"/>
      <c r="J1297" s="21"/>
      <c r="K1297" s="21"/>
      <c r="L1297" s="21"/>
      <c r="M1297" s="19"/>
      <c r="N1297" s="21"/>
      <c r="O1297" s="19"/>
      <c r="P1297" s="21"/>
    </row>
    <row r="1298" ht="20" customHeight="1" spans="1:16">
      <c r="A1298" s="22"/>
      <c r="B1298" s="22"/>
      <c r="C1298" s="23"/>
      <c r="D1298" s="24"/>
      <c r="E1298" s="24"/>
      <c r="F1298" s="24"/>
      <c r="G1298" s="5"/>
      <c r="H1298" s="5"/>
      <c r="I1298" s="5"/>
      <c r="J1298" s="24"/>
      <c r="K1298" s="24"/>
      <c r="L1298" s="24"/>
      <c r="M1298" s="22"/>
      <c r="N1298" s="24"/>
      <c r="O1298" s="22"/>
      <c r="P1298" s="24"/>
    </row>
    <row r="1299" ht="20" customHeight="1" spans="1:16">
      <c r="A1299" s="19"/>
      <c r="B1299" s="19"/>
      <c r="C1299" s="20"/>
      <c r="D1299" s="21"/>
      <c r="E1299" s="21"/>
      <c r="F1299" s="21"/>
      <c r="G1299" s="8"/>
      <c r="H1299" s="8"/>
      <c r="I1299" s="8"/>
      <c r="J1299" s="21"/>
      <c r="K1299" s="21"/>
      <c r="L1299" s="21"/>
      <c r="M1299" s="19"/>
      <c r="N1299" s="21"/>
      <c r="O1299" s="19"/>
      <c r="P1299" s="21"/>
    </row>
    <row r="1300" ht="20" customHeight="1" spans="1:16">
      <c r="A1300" s="22"/>
      <c r="B1300" s="22"/>
      <c r="C1300" s="23"/>
      <c r="D1300" s="24"/>
      <c r="E1300" s="24"/>
      <c r="F1300" s="24"/>
      <c r="G1300" s="5"/>
      <c r="H1300" s="5"/>
      <c r="I1300" s="5"/>
      <c r="J1300" s="24"/>
      <c r="K1300" s="24"/>
      <c r="L1300" s="24"/>
      <c r="M1300" s="22"/>
      <c r="N1300" s="24"/>
      <c r="O1300" s="22"/>
      <c r="P1300" s="24"/>
    </row>
    <row r="1301" ht="20" customHeight="1" spans="1:16">
      <c r="A1301" s="19"/>
      <c r="B1301" s="19"/>
      <c r="C1301" s="20"/>
      <c r="D1301" s="21"/>
      <c r="E1301" s="21"/>
      <c r="F1301" s="21"/>
      <c r="G1301" s="8"/>
      <c r="H1301" s="8"/>
      <c r="I1301" s="8"/>
      <c r="J1301" s="21"/>
      <c r="K1301" s="21"/>
      <c r="L1301" s="21"/>
      <c r="M1301" s="19"/>
      <c r="N1301" s="21"/>
      <c r="O1301" s="19"/>
      <c r="P1301" s="21"/>
    </row>
    <row r="1302" ht="20" customHeight="1" spans="1:16">
      <c r="A1302" s="22"/>
      <c r="B1302" s="22"/>
      <c r="C1302" s="23"/>
      <c r="D1302" s="24"/>
      <c r="E1302" s="24"/>
      <c r="F1302" s="24"/>
      <c r="G1302" s="5"/>
      <c r="H1302" s="5"/>
      <c r="I1302" s="5"/>
      <c r="J1302" s="24"/>
      <c r="K1302" s="24"/>
      <c r="L1302" s="24"/>
      <c r="M1302" s="22"/>
      <c r="N1302" s="24"/>
      <c r="O1302" s="22"/>
      <c r="P1302" s="24"/>
    </row>
    <row r="1303" ht="20" customHeight="1" spans="1:16">
      <c r="A1303" s="19"/>
      <c r="B1303" s="19"/>
      <c r="C1303" s="20"/>
      <c r="D1303" s="21"/>
      <c r="E1303" s="21"/>
      <c r="F1303" s="21"/>
      <c r="G1303" s="8"/>
      <c r="H1303" s="8"/>
      <c r="I1303" s="8"/>
      <c r="J1303" s="21"/>
      <c r="K1303" s="21"/>
      <c r="L1303" s="21"/>
      <c r="M1303" s="19"/>
      <c r="N1303" s="21"/>
      <c r="O1303" s="19"/>
      <c r="P1303" s="21"/>
    </row>
    <row r="1304" ht="20" customHeight="1" spans="1:16">
      <c r="A1304" s="22"/>
      <c r="B1304" s="22"/>
      <c r="C1304" s="23"/>
      <c r="D1304" s="24"/>
      <c r="E1304" s="24"/>
      <c r="F1304" s="24"/>
      <c r="G1304" s="5"/>
      <c r="H1304" s="5"/>
      <c r="I1304" s="5"/>
      <c r="J1304" s="24"/>
      <c r="K1304" s="24"/>
      <c r="L1304" s="24"/>
      <c r="M1304" s="22"/>
      <c r="N1304" s="24"/>
      <c r="O1304" s="22"/>
      <c r="P1304" s="24"/>
    </row>
    <row r="1305" ht="20" customHeight="1" spans="1:16">
      <c r="A1305" s="19"/>
      <c r="B1305" s="19"/>
      <c r="C1305" s="20"/>
      <c r="D1305" s="21"/>
      <c r="E1305" s="21"/>
      <c r="F1305" s="21"/>
      <c r="G1305" s="8"/>
      <c r="H1305" s="8"/>
      <c r="I1305" s="8"/>
      <c r="J1305" s="21"/>
      <c r="K1305" s="21"/>
      <c r="L1305" s="21"/>
      <c r="M1305" s="19"/>
      <c r="N1305" s="21"/>
      <c r="O1305" s="19"/>
      <c r="P1305" s="21"/>
    </row>
    <row r="1306" ht="20" customHeight="1" spans="1:16">
      <c r="A1306" s="22"/>
      <c r="B1306" s="22"/>
      <c r="C1306" s="23"/>
      <c r="D1306" s="24"/>
      <c r="E1306" s="24"/>
      <c r="F1306" s="24"/>
      <c r="G1306" s="5"/>
      <c r="H1306" s="5"/>
      <c r="I1306" s="5"/>
      <c r="J1306" s="24"/>
      <c r="K1306" s="24"/>
      <c r="L1306" s="24"/>
      <c r="M1306" s="22"/>
      <c r="N1306" s="24"/>
      <c r="O1306" s="22"/>
      <c r="P1306" s="24"/>
    </row>
    <row r="1307" ht="20" customHeight="1" spans="1:16">
      <c r="A1307" s="19"/>
      <c r="B1307" s="19"/>
      <c r="C1307" s="20"/>
      <c r="D1307" s="21"/>
      <c r="E1307" s="21"/>
      <c r="F1307" s="21"/>
      <c r="G1307" s="8"/>
      <c r="H1307" s="8"/>
      <c r="I1307" s="8"/>
      <c r="J1307" s="21"/>
      <c r="K1307" s="21"/>
      <c r="L1307" s="21"/>
      <c r="M1307" s="19"/>
      <c r="N1307" s="21"/>
      <c r="O1307" s="19"/>
      <c r="P1307" s="21"/>
    </row>
    <row r="1308" ht="20" customHeight="1" spans="1:16">
      <c r="A1308" s="22"/>
      <c r="B1308" s="22"/>
      <c r="C1308" s="23"/>
      <c r="D1308" s="24"/>
      <c r="E1308" s="24"/>
      <c r="F1308" s="24"/>
      <c r="G1308" s="5"/>
      <c r="H1308" s="5"/>
      <c r="I1308" s="5"/>
      <c r="J1308" s="24"/>
      <c r="K1308" s="24"/>
      <c r="L1308" s="24"/>
      <c r="M1308" s="22"/>
      <c r="N1308" s="24"/>
      <c r="O1308" s="22"/>
      <c r="P1308" s="24"/>
    </row>
    <row r="1309" ht="20" customHeight="1" spans="1:16">
      <c r="A1309" s="19"/>
      <c r="B1309" s="19"/>
      <c r="C1309" s="20"/>
      <c r="D1309" s="21"/>
      <c r="E1309" s="21"/>
      <c r="F1309" s="21"/>
      <c r="G1309" s="8"/>
      <c r="H1309" s="8"/>
      <c r="I1309" s="8"/>
      <c r="J1309" s="21"/>
      <c r="K1309" s="21"/>
      <c r="L1309" s="21"/>
      <c r="M1309" s="19"/>
      <c r="N1309" s="21"/>
      <c r="O1309" s="19"/>
      <c r="P1309" s="21"/>
    </row>
    <row r="1310" ht="20" customHeight="1" spans="1:16">
      <c r="A1310" s="22"/>
      <c r="B1310" s="22"/>
      <c r="C1310" s="23"/>
      <c r="D1310" s="24"/>
      <c r="E1310" s="24"/>
      <c r="F1310" s="24"/>
      <c r="G1310" s="5"/>
      <c r="H1310" s="5"/>
      <c r="I1310" s="5"/>
      <c r="J1310" s="24"/>
      <c r="K1310" s="24"/>
      <c r="L1310" s="24"/>
      <c r="M1310" s="22"/>
      <c r="N1310" s="24"/>
      <c r="O1310" s="22"/>
      <c r="P1310" s="24"/>
    </row>
    <row r="1311" ht="20" customHeight="1" spans="1:16">
      <c r="A1311" s="19"/>
      <c r="B1311" s="19"/>
      <c r="C1311" s="20"/>
      <c r="D1311" s="21"/>
      <c r="E1311" s="21"/>
      <c r="F1311" s="21"/>
      <c r="G1311" s="8"/>
      <c r="H1311" s="8"/>
      <c r="I1311" s="8"/>
      <c r="J1311" s="21"/>
      <c r="K1311" s="21"/>
      <c r="L1311" s="21"/>
      <c r="M1311" s="19"/>
      <c r="N1311" s="21"/>
      <c r="O1311" s="19"/>
      <c r="P1311" s="21"/>
    </row>
    <row r="1312" ht="20" customHeight="1" spans="1:16">
      <c r="A1312" s="22"/>
      <c r="B1312" s="22"/>
      <c r="C1312" s="23"/>
      <c r="D1312" s="24"/>
      <c r="E1312" s="24"/>
      <c r="F1312" s="24"/>
      <c r="G1312" s="5"/>
      <c r="H1312" s="5"/>
      <c r="I1312" s="5"/>
      <c r="J1312" s="24"/>
      <c r="K1312" s="24"/>
      <c r="L1312" s="24"/>
      <c r="M1312" s="22"/>
      <c r="N1312" s="24"/>
      <c r="O1312" s="22"/>
      <c r="P1312" s="24"/>
    </row>
    <row r="1313" ht="20" customHeight="1" spans="1:16">
      <c r="A1313" s="19"/>
      <c r="B1313" s="19"/>
      <c r="C1313" s="20"/>
      <c r="D1313" s="21"/>
      <c r="E1313" s="21"/>
      <c r="F1313" s="21"/>
      <c r="G1313" s="8"/>
      <c r="H1313" s="8"/>
      <c r="I1313" s="8"/>
      <c r="J1313" s="21"/>
      <c r="K1313" s="21"/>
      <c r="L1313" s="21"/>
      <c r="M1313" s="19"/>
      <c r="N1313" s="21"/>
      <c r="O1313" s="19"/>
      <c r="P1313" s="21"/>
    </row>
    <row r="1314" ht="20" customHeight="1" spans="1:16">
      <c r="A1314" s="22"/>
      <c r="B1314" s="22"/>
      <c r="C1314" s="23"/>
      <c r="D1314" s="24"/>
      <c r="E1314" s="24"/>
      <c r="F1314" s="24"/>
      <c r="G1314" s="5"/>
      <c r="H1314" s="5"/>
      <c r="I1314" s="5"/>
      <c r="J1314" s="24"/>
      <c r="K1314" s="24"/>
      <c r="L1314" s="24"/>
      <c r="M1314" s="22"/>
      <c r="N1314" s="24"/>
      <c r="O1314" s="22"/>
      <c r="P1314" s="24"/>
    </row>
    <row r="1315" ht="20" customHeight="1" spans="1:16">
      <c r="A1315" s="19"/>
      <c r="B1315" s="19"/>
      <c r="C1315" s="20"/>
      <c r="D1315" s="21"/>
      <c r="E1315" s="21"/>
      <c r="F1315" s="21"/>
      <c r="G1315" s="8"/>
      <c r="H1315" s="8"/>
      <c r="I1315" s="8"/>
      <c r="J1315" s="21"/>
      <c r="K1315" s="21"/>
      <c r="L1315" s="21"/>
      <c r="M1315" s="19"/>
      <c r="N1315" s="21"/>
      <c r="O1315" s="19"/>
      <c r="P1315" s="21"/>
    </row>
    <row r="1316" ht="20" customHeight="1" spans="1:16">
      <c r="A1316" s="22"/>
      <c r="B1316" s="22"/>
      <c r="C1316" s="23"/>
      <c r="D1316" s="24"/>
      <c r="E1316" s="24"/>
      <c r="F1316" s="24"/>
      <c r="G1316" s="5"/>
      <c r="H1316" s="5"/>
      <c r="I1316" s="5"/>
      <c r="J1316" s="24"/>
      <c r="K1316" s="24"/>
      <c r="L1316" s="24"/>
      <c r="M1316" s="22"/>
      <c r="N1316" s="24"/>
      <c r="O1316" s="22"/>
      <c r="P1316" s="24"/>
    </row>
    <row r="1317" ht="20" customHeight="1" spans="1:16">
      <c r="A1317" s="19"/>
      <c r="B1317" s="19"/>
      <c r="C1317" s="20"/>
      <c r="D1317" s="21"/>
      <c r="E1317" s="21"/>
      <c r="F1317" s="21"/>
      <c r="G1317" s="8"/>
      <c r="H1317" s="8"/>
      <c r="I1317" s="8"/>
      <c r="J1317" s="21"/>
      <c r="K1317" s="21"/>
      <c r="L1317" s="21"/>
      <c r="M1317" s="19"/>
      <c r="N1317" s="21"/>
      <c r="O1317" s="19"/>
      <c r="P1317" s="21"/>
    </row>
    <row r="1318" ht="20" customHeight="1" spans="1:16">
      <c r="A1318" s="22"/>
      <c r="B1318" s="22"/>
      <c r="C1318" s="23"/>
      <c r="D1318" s="24"/>
      <c r="E1318" s="24"/>
      <c r="F1318" s="24"/>
      <c r="G1318" s="5"/>
      <c r="H1318" s="5"/>
      <c r="I1318" s="5"/>
      <c r="J1318" s="24"/>
      <c r="K1318" s="24"/>
      <c r="L1318" s="24"/>
      <c r="M1318" s="22"/>
      <c r="N1318" s="24"/>
      <c r="O1318" s="22"/>
      <c r="P1318" s="24"/>
    </row>
    <row r="1319" ht="20" customHeight="1" spans="1:16">
      <c r="A1319" s="19"/>
      <c r="B1319" s="19"/>
      <c r="C1319" s="20"/>
      <c r="D1319" s="21"/>
      <c r="E1319" s="21"/>
      <c r="F1319" s="21"/>
      <c r="G1319" s="8"/>
      <c r="H1319" s="8"/>
      <c r="I1319" s="8"/>
      <c r="J1319" s="21"/>
      <c r="K1319" s="21"/>
      <c r="L1319" s="21"/>
      <c r="M1319" s="19"/>
      <c r="N1319" s="21"/>
      <c r="O1319" s="19"/>
      <c r="P1319" s="21"/>
    </row>
    <row r="1320" ht="20" customHeight="1" spans="1:16">
      <c r="A1320" s="22"/>
      <c r="B1320" s="22"/>
      <c r="C1320" s="23"/>
      <c r="D1320" s="24"/>
      <c r="E1320" s="24"/>
      <c r="F1320" s="24"/>
      <c r="G1320" s="5"/>
      <c r="H1320" s="5"/>
      <c r="I1320" s="5"/>
      <c r="J1320" s="24"/>
      <c r="K1320" s="24"/>
      <c r="L1320" s="24"/>
      <c r="M1320" s="22"/>
      <c r="N1320" s="24"/>
      <c r="O1320" s="22"/>
      <c r="P1320" s="24"/>
    </row>
    <row r="1321" ht="20" customHeight="1" spans="1:16">
      <c r="A1321" s="19"/>
      <c r="B1321" s="19"/>
      <c r="C1321" s="20"/>
      <c r="D1321" s="21"/>
      <c r="E1321" s="21"/>
      <c r="F1321" s="21"/>
      <c r="G1321" s="8"/>
      <c r="H1321" s="8"/>
      <c r="I1321" s="8"/>
      <c r="J1321" s="21"/>
      <c r="K1321" s="21"/>
      <c r="L1321" s="21"/>
      <c r="M1321" s="19"/>
      <c r="N1321" s="21"/>
      <c r="O1321" s="19"/>
      <c r="P1321" s="21"/>
    </row>
    <row r="1322" ht="20" customHeight="1" spans="1:16">
      <c r="A1322" s="22"/>
      <c r="B1322" s="22"/>
      <c r="C1322" s="23"/>
      <c r="D1322" s="24"/>
      <c r="E1322" s="24"/>
      <c r="F1322" s="24"/>
      <c r="G1322" s="5"/>
      <c r="H1322" s="5"/>
      <c r="I1322" s="5"/>
      <c r="J1322" s="24"/>
      <c r="K1322" s="24"/>
      <c r="L1322" s="24"/>
      <c r="M1322" s="22"/>
      <c r="N1322" s="24"/>
      <c r="O1322" s="22"/>
      <c r="P1322" s="24"/>
    </row>
    <row r="1323" ht="20" customHeight="1" spans="1:16">
      <c r="A1323" s="19"/>
      <c r="B1323" s="19"/>
      <c r="C1323" s="20"/>
      <c r="D1323" s="21"/>
      <c r="E1323" s="21"/>
      <c r="F1323" s="21"/>
      <c r="G1323" s="8"/>
      <c r="H1323" s="8"/>
      <c r="I1323" s="8"/>
      <c r="J1323" s="21"/>
      <c r="K1323" s="21"/>
      <c r="L1323" s="21"/>
      <c r="M1323" s="19"/>
      <c r="N1323" s="21"/>
      <c r="O1323" s="19"/>
      <c r="P1323" s="21"/>
    </row>
    <row r="1324" ht="20" customHeight="1" spans="1:16">
      <c r="A1324" s="22"/>
      <c r="B1324" s="22"/>
      <c r="C1324" s="23"/>
      <c r="D1324" s="24"/>
      <c r="E1324" s="24"/>
      <c r="F1324" s="24"/>
      <c r="G1324" s="5"/>
      <c r="H1324" s="5"/>
      <c r="I1324" s="5"/>
      <c r="J1324" s="24"/>
      <c r="K1324" s="24"/>
      <c r="L1324" s="24"/>
      <c r="M1324" s="22"/>
      <c r="N1324" s="24"/>
      <c r="O1324" s="22"/>
      <c r="P1324" s="24"/>
    </row>
    <row r="1325" ht="20" customHeight="1" spans="1:16">
      <c r="A1325" s="19"/>
      <c r="B1325" s="19"/>
      <c r="C1325" s="20"/>
      <c r="D1325" s="21"/>
      <c r="E1325" s="21"/>
      <c r="F1325" s="21"/>
      <c r="G1325" s="8"/>
      <c r="H1325" s="8"/>
      <c r="I1325" s="8"/>
      <c r="J1325" s="21"/>
      <c r="K1325" s="21"/>
      <c r="L1325" s="21"/>
      <c r="M1325" s="19"/>
      <c r="N1325" s="21"/>
      <c r="O1325" s="19"/>
      <c r="P1325" s="21"/>
    </row>
    <row r="1326" ht="20" customHeight="1" spans="1:16">
      <c r="A1326" s="22"/>
      <c r="B1326" s="22"/>
      <c r="C1326" s="23"/>
      <c r="D1326" s="24"/>
      <c r="E1326" s="24"/>
      <c r="F1326" s="24"/>
      <c r="G1326" s="5"/>
      <c r="H1326" s="5"/>
      <c r="I1326" s="5"/>
      <c r="J1326" s="24"/>
      <c r="K1326" s="24"/>
      <c r="L1326" s="24"/>
      <c r="M1326" s="22"/>
      <c r="N1326" s="24"/>
      <c r="O1326" s="22"/>
      <c r="P1326" s="24"/>
    </row>
    <row r="1327" ht="20" customHeight="1" spans="1:16">
      <c r="A1327" s="19"/>
      <c r="B1327" s="19"/>
      <c r="C1327" s="20"/>
      <c r="D1327" s="21"/>
      <c r="E1327" s="21"/>
      <c r="F1327" s="21"/>
      <c r="G1327" s="8"/>
      <c r="H1327" s="8"/>
      <c r="I1327" s="8"/>
      <c r="J1327" s="21"/>
      <c r="K1327" s="21"/>
      <c r="L1327" s="21"/>
      <c r="M1327" s="19"/>
      <c r="N1327" s="21"/>
      <c r="O1327" s="19"/>
      <c r="P1327" s="21"/>
    </row>
    <row r="1328" ht="20" customHeight="1" spans="1:16">
      <c r="A1328" s="22"/>
      <c r="B1328" s="22"/>
      <c r="C1328" s="23"/>
      <c r="D1328" s="24"/>
      <c r="E1328" s="24"/>
      <c r="F1328" s="24"/>
      <c r="G1328" s="5"/>
      <c r="H1328" s="5"/>
      <c r="I1328" s="5"/>
      <c r="J1328" s="24"/>
      <c r="K1328" s="24"/>
      <c r="L1328" s="24"/>
      <c r="M1328" s="22"/>
      <c r="N1328" s="24"/>
      <c r="O1328" s="22"/>
      <c r="P1328" s="24"/>
    </row>
    <row r="1329" ht="20" customHeight="1" spans="1:16">
      <c r="A1329" s="19"/>
      <c r="B1329" s="19"/>
      <c r="C1329" s="20"/>
      <c r="D1329" s="21"/>
      <c r="E1329" s="21"/>
      <c r="F1329" s="21"/>
      <c r="G1329" s="8"/>
      <c r="H1329" s="8"/>
      <c r="I1329" s="8"/>
      <c r="J1329" s="21"/>
      <c r="K1329" s="21"/>
      <c r="L1329" s="21"/>
      <c r="M1329" s="19"/>
      <c r="N1329" s="21"/>
      <c r="O1329" s="19"/>
      <c r="P1329" s="21"/>
    </row>
    <row r="1330" ht="20" customHeight="1" spans="1:16">
      <c r="A1330" s="22"/>
      <c r="B1330" s="22"/>
      <c r="C1330" s="23"/>
      <c r="D1330" s="24"/>
      <c r="E1330" s="24"/>
      <c r="F1330" s="24"/>
      <c r="G1330" s="5"/>
      <c r="H1330" s="5"/>
      <c r="I1330" s="5"/>
      <c r="J1330" s="24"/>
      <c r="K1330" s="24"/>
      <c r="L1330" s="24"/>
      <c r="M1330" s="22"/>
      <c r="N1330" s="24"/>
      <c r="O1330" s="22"/>
      <c r="P1330" s="24"/>
    </row>
    <row r="1331" ht="20" customHeight="1" spans="1:16">
      <c r="A1331" s="19"/>
      <c r="B1331" s="19"/>
      <c r="C1331" s="20"/>
      <c r="D1331" s="21"/>
      <c r="E1331" s="21"/>
      <c r="F1331" s="21"/>
      <c r="G1331" s="8"/>
      <c r="H1331" s="8"/>
      <c r="I1331" s="8"/>
      <c r="J1331" s="21"/>
      <c r="K1331" s="21"/>
      <c r="L1331" s="21"/>
      <c r="M1331" s="19"/>
      <c r="N1331" s="21"/>
      <c r="O1331" s="19"/>
      <c r="P1331" s="21"/>
    </row>
    <row r="1332" ht="20" customHeight="1" spans="1:16">
      <c r="A1332" s="22"/>
      <c r="B1332" s="22"/>
      <c r="C1332" s="23"/>
      <c r="D1332" s="24"/>
      <c r="E1332" s="24"/>
      <c r="F1332" s="24"/>
      <c r="G1332" s="5"/>
      <c r="H1332" s="5"/>
      <c r="I1332" s="5"/>
      <c r="J1332" s="24"/>
      <c r="K1332" s="24"/>
      <c r="L1332" s="24"/>
      <c r="M1332" s="22"/>
      <c r="N1332" s="24"/>
      <c r="O1332" s="22"/>
      <c r="P1332" s="24"/>
    </row>
    <row r="1333" ht="20" customHeight="1" spans="1:16">
      <c r="A1333" s="19"/>
      <c r="B1333" s="19"/>
      <c r="C1333" s="20"/>
      <c r="D1333" s="21"/>
      <c r="E1333" s="21"/>
      <c r="F1333" s="21"/>
      <c r="G1333" s="8"/>
      <c r="H1333" s="8"/>
      <c r="I1333" s="8"/>
      <c r="J1333" s="21"/>
      <c r="K1333" s="21"/>
      <c r="L1333" s="21"/>
      <c r="M1333" s="19"/>
      <c r="N1333" s="21"/>
      <c r="O1333" s="19"/>
      <c r="P1333" s="21"/>
    </row>
    <row r="1334" ht="20" customHeight="1" spans="1:16">
      <c r="A1334" s="22"/>
      <c r="B1334" s="22"/>
      <c r="C1334" s="23"/>
      <c r="D1334" s="24"/>
      <c r="E1334" s="24"/>
      <c r="F1334" s="24"/>
      <c r="G1334" s="5"/>
      <c r="H1334" s="5"/>
      <c r="I1334" s="5"/>
      <c r="J1334" s="24"/>
      <c r="K1334" s="24"/>
      <c r="L1334" s="24"/>
      <c r="M1334" s="22"/>
      <c r="N1334" s="24"/>
      <c r="O1334" s="22"/>
      <c r="P1334" s="24"/>
    </row>
    <row r="1335" ht="20" customHeight="1" spans="1:16">
      <c r="A1335" s="19"/>
      <c r="B1335" s="19"/>
      <c r="C1335" s="20"/>
      <c r="D1335" s="21"/>
      <c r="E1335" s="21"/>
      <c r="F1335" s="21"/>
      <c r="G1335" s="8"/>
      <c r="H1335" s="8"/>
      <c r="I1335" s="8"/>
      <c r="J1335" s="21"/>
      <c r="K1335" s="21"/>
      <c r="L1335" s="21"/>
      <c r="M1335" s="19"/>
      <c r="N1335" s="21"/>
      <c r="O1335" s="19"/>
      <c r="P1335" s="21"/>
    </row>
    <row r="1336" ht="20" customHeight="1" spans="1:16">
      <c r="A1336" s="22"/>
      <c r="B1336" s="22"/>
      <c r="C1336" s="23"/>
      <c r="D1336" s="24"/>
      <c r="E1336" s="24"/>
      <c r="F1336" s="24"/>
      <c r="G1336" s="5"/>
      <c r="H1336" s="5"/>
      <c r="I1336" s="5"/>
      <c r="J1336" s="24"/>
      <c r="K1336" s="24"/>
      <c r="L1336" s="24"/>
      <c r="M1336" s="22"/>
      <c r="N1336" s="24"/>
      <c r="O1336" s="22"/>
      <c r="P1336" s="24"/>
    </row>
    <row r="1337" ht="20" customHeight="1" spans="1:16">
      <c r="A1337" s="19"/>
      <c r="B1337" s="19"/>
      <c r="C1337" s="20"/>
      <c r="D1337" s="21"/>
      <c r="E1337" s="21"/>
      <c r="F1337" s="21"/>
      <c r="G1337" s="8"/>
      <c r="H1337" s="8"/>
      <c r="I1337" s="8"/>
      <c r="J1337" s="21"/>
      <c r="K1337" s="21"/>
      <c r="L1337" s="21"/>
      <c r="M1337" s="19"/>
      <c r="N1337" s="21"/>
      <c r="O1337" s="19"/>
      <c r="P1337" s="21"/>
    </row>
    <row r="1338" ht="20" customHeight="1" spans="1:16">
      <c r="A1338" s="22"/>
      <c r="B1338" s="22"/>
      <c r="C1338" s="23"/>
      <c r="D1338" s="24"/>
      <c r="E1338" s="24"/>
      <c r="F1338" s="24"/>
      <c r="G1338" s="5"/>
      <c r="H1338" s="5"/>
      <c r="I1338" s="5"/>
      <c r="J1338" s="24"/>
      <c r="K1338" s="24"/>
      <c r="L1338" s="24"/>
      <c r="M1338" s="22"/>
      <c r="N1338" s="24"/>
      <c r="O1338" s="22"/>
      <c r="P1338" s="24"/>
    </row>
    <row r="1339" ht="20" customHeight="1" spans="1:16">
      <c r="A1339" s="19"/>
      <c r="B1339" s="19"/>
      <c r="C1339" s="20"/>
      <c r="D1339" s="21"/>
      <c r="E1339" s="21"/>
      <c r="F1339" s="21"/>
      <c r="G1339" s="8"/>
      <c r="H1339" s="8"/>
      <c r="I1339" s="8"/>
      <c r="J1339" s="21"/>
      <c r="K1339" s="21"/>
      <c r="L1339" s="21"/>
      <c r="M1339" s="19"/>
      <c r="N1339" s="21"/>
      <c r="O1339" s="19"/>
      <c r="P1339" s="21"/>
    </row>
    <row r="1340" ht="20" customHeight="1" spans="1:16">
      <c r="A1340" s="22"/>
      <c r="B1340" s="22"/>
      <c r="C1340" s="23"/>
      <c r="D1340" s="24"/>
      <c r="E1340" s="24"/>
      <c r="F1340" s="24"/>
      <c r="G1340" s="5"/>
      <c r="H1340" s="5"/>
      <c r="I1340" s="5"/>
      <c r="J1340" s="24"/>
      <c r="K1340" s="24"/>
      <c r="L1340" s="24"/>
      <c r="M1340" s="22"/>
      <c r="N1340" s="24"/>
      <c r="O1340" s="22"/>
      <c r="P1340" s="24"/>
    </row>
    <row r="1341" ht="20" customHeight="1" spans="1:16">
      <c r="A1341" s="19"/>
      <c r="B1341" s="19"/>
      <c r="C1341" s="20"/>
      <c r="D1341" s="21"/>
      <c r="E1341" s="21"/>
      <c r="F1341" s="21"/>
      <c r="G1341" s="8"/>
      <c r="H1341" s="8"/>
      <c r="I1341" s="8"/>
      <c r="J1341" s="21"/>
      <c r="K1341" s="21"/>
      <c r="L1341" s="21"/>
      <c r="M1341" s="19"/>
      <c r="N1341" s="21"/>
      <c r="O1341" s="19"/>
      <c r="P1341" s="21"/>
    </row>
    <row r="1342" ht="20" customHeight="1" spans="1:16">
      <c r="A1342" s="22"/>
      <c r="B1342" s="22"/>
      <c r="C1342" s="23"/>
      <c r="D1342" s="24"/>
      <c r="E1342" s="24"/>
      <c r="F1342" s="24"/>
      <c r="G1342" s="5"/>
      <c r="H1342" s="5"/>
      <c r="I1342" s="5"/>
      <c r="J1342" s="24"/>
      <c r="K1342" s="24"/>
      <c r="L1342" s="24"/>
      <c r="M1342" s="22"/>
      <c r="N1342" s="24"/>
      <c r="O1342" s="22"/>
      <c r="P1342" s="24"/>
    </row>
    <row r="1343" ht="20" customHeight="1" spans="1:16">
      <c r="A1343" s="19"/>
      <c r="B1343" s="19"/>
      <c r="C1343" s="20"/>
      <c r="D1343" s="21"/>
      <c r="E1343" s="21"/>
      <c r="F1343" s="21"/>
      <c r="G1343" s="8"/>
      <c r="H1343" s="8"/>
      <c r="I1343" s="8"/>
      <c r="J1343" s="21"/>
      <c r="K1343" s="21"/>
      <c r="L1343" s="21"/>
      <c r="M1343" s="19"/>
      <c r="N1343" s="21"/>
      <c r="O1343" s="19"/>
      <c r="P1343" s="21"/>
    </row>
    <row r="1344" ht="20" customHeight="1" spans="1:16">
      <c r="A1344" s="22"/>
      <c r="B1344" s="22"/>
      <c r="C1344" s="23"/>
      <c r="D1344" s="24"/>
      <c r="E1344" s="24"/>
      <c r="F1344" s="24"/>
      <c r="G1344" s="5"/>
      <c r="H1344" s="5"/>
      <c r="I1344" s="5"/>
      <c r="J1344" s="24"/>
      <c r="K1344" s="24"/>
      <c r="L1344" s="24"/>
      <c r="M1344" s="22"/>
      <c r="N1344" s="24"/>
      <c r="O1344" s="22"/>
      <c r="P1344" s="24"/>
    </row>
    <row r="1345" ht="20" customHeight="1" spans="1:16">
      <c r="A1345" s="19"/>
      <c r="B1345" s="19"/>
      <c r="C1345" s="20"/>
      <c r="D1345" s="21"/>
      <c r="E1345" s="21"/>
      <c r="F1345" s="21"/>
      <c r="G1345" s="8"/>
      <c r="H1345" s="8"/>
      <c r="I1345" s="8"/>
      <c r="J1345" s="21"/>
      <c r="K1345" s="21"/>
      <c r="L1345" s="21"/>
      <c r="M1345" s="19"/>
      <c r="N1345" s="21"/>
      <c r="O1345" s="19"/>
      <c r="P1345" s="21"/>
    </row>
    <row r="1346" ht="20" customHeight="1" spans="1:16">
      <c r="A1346" s="22"/>
      <c r="B1346" s="22"/>
      <c r="C1346" s="23"/>
      <c r="D1346" s="24"/>
      <c r="E1346" s="24"/>
      <c r="F1346" s="24"/>
      <c r="G1346" s="5"/>
      <c r="H1346" s="5"/>
      <c r="I1346" s="5"/>
      <c r="J1346" s="24"/>
      <c r="K1346" s="24"/>
      <c r="L1346" s="24"/>
      <c r="M1346" s="22"/>
      <c r="N1346" s="24"/>
      <c r="O1346" s="22"/>
      <c r="P1346" s="24"/>
    </row>
    <row r="1347" ht="20" customHeight="1" spans="1:16">
      <c r="A1347" s="19"/>
      <c r="B1347" s="19"/>
      <c r="C1347" s="20"/>
      <c r="D1347" s="21"/>
      <c r="E1347" s="21"/>
      <c r="F1347" s="21"/>
      <c r="G1347" s="8"/>
      <c r="H1347" s="8"/>
      <c r="I1347" s="8"/>
      <c r="J1347" s="21"/>
      <c r="K1347" s="21"/>
      <c r="L1347" s="21"/>
      <c r="M1347" s="19"/>
      <c r="N1347" s="21"/>
      <c r="O1347" s="19"/>
      <c r="P1347" s="21"/>
    </row>
    <row r="1348" ht="20" customHeight="1" spans="1:16">
      <c r="A1348" s="22"/>
      <c r="B1348" s="22"/>
      <c r="C1348" s="23"/>
      <c r="D1348" s="24"/>
      <c r="E1348" s="24"/>
      <c r="F1348" s="24"/>
      <c r="G1348" s="5"/>
      <c r="H1348" s="5"/>
      <c r="I1348" s="5"/>
      <c r="J1348" s="24"/>
      <c r="K1348" s="24"/>
      <c r="L1348" s="24"/>
      <c r="M1348" s="22"/>
      <c r="N1348" s="24"/>
      <c r="O1348" s="22"/>
      <c r="P1348" s="24"/>
    </row>
    <row r="1349" ht="20" customHeight="1" spans="1:16">
      <c r="A1349" s="19"/>
      <c r="B1349" s="19"/>
      <c r="C1349" s="20"/>
      <c r="D1349" s="21"/>
      <c r="E1349" s="21"/>
      <c r="F1349" s="21"/>
      <c r="G1349" s="8"/>
      <c r="H1349" s="8"/>
      <c r="I1349" s="8"/>
      <c r="J1349" s="21"/>
      <c r="K1349" s="21"/>
      <c r="L1349" s="21"/>
      <c r="M1349" s="19"/>
      <c r="N1349" s="21"/>
      <c r="O1349" s="19"/>
      <c r="P1349" s="21"/>
    </row>
    <row r="1350" ht="20" customHeight="1" spans="1:16">
      <c r="A1350" s="22"/>
      <c r="B1350" s="22"/>
      <c r="C1350" s="23"/>
      <c r="D1350" s="24"/>
      <c r="E1350" s="24"/>
      <c r="F1350" s="24"/>
      <c r="G1350" s="5"/>
      <c r="H1350" s="5"/>
      <c r="I1350" s="5"/>
      <c r="J1350" s="24"/>
      <c r="K1350" s="24"/>
      <c r="L1350" s="24"/>
      <c r="M1350" s="22"/>
      <c r="N1350" s="24"/>
      <c r="O1350" s="22"/>
      <c r="P1350" s="24"/>
    </row>
    <row r="1351" ht="20" customHeight="1" spans="1:16">
      <c r="A1351" s="19"/>
      <c r="B1351" s="19"/>
      <c r="C1351" s="20"/>
      <c r="D1351" s="21"/>
      <c r="E1351" s="21"/>
      <c r="F1351" s="21"/>
      <c r="G1351" s="8"/>
      <c r="H1351" s="8"/>
      <c r="I1351" s="8"/>
      <c r="J1351" s="21"/>
      <c r="K1351" s="21"/>
      <c r="L1351" s="21"/>
      <c r="M1351" s="19"/>
      <c r="N1351" s="21"/>
      <c r="O1351" s="19"/>
      <c r="P1351" s="21"/>
    </row>
    <row r="1352" ht="20" customHeight="1" spans="1:16">
      <c r="A1352" s="22"/>
      <c r="B1352" s="22"/>
      <c r="C1352" s="23"/>
      <c r="D1352" s="24"/>
      <c r="E1352" s="24"/>
      <c r="F1352" s="24"/>
      <c r="G1352" s="5"/>
      <c r="H1352" s="5"/>
      <c r="I1352" s="5"/>
      <c r="J1352" s="24"/>
      <c r="K1352" s="24"/>
      <c r="L1352" s="24"/>
      <c r="M1352" s="22"/>
      <c r="N1352" s="24"/>
      <c r="O1352" s="22"/>
      <c r="P1352" s="24"/>
    </row>
    <row r="1353" ht="20" customHeight="1" spans="1:16">
      <c r="A1353" s="19"/>
      <c r="B1353" s="19"/>
      <c r="C1353" s="20"/>
      <c r="D1353" s="21"/>
      <c r="E1353" s="21"/>
      <c r="F1353" s="21"/>
      <c r="G1353" s="8"/>
      <c r="H1353" s="8"/>
      <c r="I1353" s="8"/>
      <c r="J1353" s="21"/>
      <c r="K1353" s="21"/>
      <c r="L1353" s="21"/>
      <c r="M1353" s="19"/>
      <c r="N1353" s="21"/>
      <c r="O1353" s="19"/>
      <c r="P1353" s="21"/>
    </row>
    <row r="1354" ht="20" customHeight="1" spans="1:16">
      <c r="A1354" s="22"/>
      <c r="B1354" s="22"/>
      <c r="C1354" s="23"/>
      <c r="D1354" s="24"/>
      <c r="E1354" s="24"/>
      <c r="F1354" s="24"/>
      <c r="G1354" s="5"/>
      <c r="H1354" s="5"/>
      <c r="I1354" s="5"/>
      <c r="J1354" s="24"/>
      <c r="K1354" s="24"/>
      <c r="L1354" s="24"/>
      <c r="M1354" s="22"/>
      <c r="N1354" s="24"/>
      <c r="O1354" s="22"/>
      <c r="P1354" s="24"/>
    </row>
    <row r="1355" ht="20" customHeight="1" spans="1:16">
      <c r="A1355" s="19"/>
      <c r="B1355" s="19"/>
      <c r="C1355" s="20"/>
      <c r="D1355" s="21"/>
      <c r="E1355" s="21"/>
      <c r="F1355" s="21"/>
      <c r="G1355" s="8"/>
      <c r="H1355" s="8"/>
      <c r="I1355" s="8"/>
      <c r="J1355" s="21"/>
      <c r="K1355" s="21"/>
      <c r="L1355" s="21"/>
      <c r="M1355" s="19"/>
      <c r="N1355" s="21"/>
      <c r="O1355" s="19"/>
      <c r="P1355" s="21"/>
    </row>
    <row r="1356" ht="20" customHeight="1" spans="1:16">
      <c r="A1356" s="22"/>
      <c r="B1356" s="22"/>
      <c r="C1356" s="23"/>
      <c r="D1356" s="24"/>
      <c r="E1356" s="24"/>
      <c r="F1356" s="24"/>
      <c r="G1356" s="5"/>
      <c r="H1356" s="5"/>
      <c r="I1356" s="5"/>
      <c r="J1356" s="24"/>
      <c r="K1356" s="24"/>
      <c r="L1356" s="24"/>
      <c r="M1356" s="22"/>
      <c r="N1356" s="24"/>
      <c r="O1356" s="22"/>
      <c r="P1356" s="24"/>
    </row>
    <row r="1357" ht="20" customHeight="1" spans="1:16">
      <c r="A1357" s="19"/>
      <c r="B1357" s="19"/>
      <c r="C1357" s="20"/>
      <c r="D1357" s="21"/>
      <c r="E1357" s="21"/>
      <c r="F1357" s="21"/>
      <c r="G1357" s="8"/>
      <c r="H1357" s="8"/>
      <c r="I1357" s="8"/>
      <c r="J1357" s="21"/>
      <c r="K1357" s="21"/>
      <c r="L1357" s="21"/>
      <c r="M1357" s="19"/>
      <c r="N1357" s="21"/>
      <c r="O1357" s="19"/>
      <c r="P1357" s="21"/>
    </row>
    <row r="1358" ht="20" customHeight="1" spans="1:16">
      <c r="A1358" s="22"/>
      <c r="B1358" s="22"/>
      <c r="C1358" s="23"/>
      <c r="D1358" s="24"/>
      <c r="E1358" s="24"/>
      <c r="F1358" s="24"/>
      <c r="G1358" s="5"/>
      <c r="H1358" s="5"/>
      <c r="I1358" s="5"/>
      <c r="J1358" s="24"/>
      <c r="K1358" s="24"/>
      <c r="L1358" s="24"/>
      <c r="M1358" s="22"/>
      <c r="N1358" s="24"/>
      <c r="O1358" s="22"/>
      <c r="P1358" s="24"/>
    </row>
    <row r="1359" ht="20" customHeight="1" spans="1:16">
      <c r="A1359" s="19"/>
      <c r="B1359" s="19"/>
      <c r="C1359" s="20"/>
      <c r="D1359" s="21"/>
      <c r="E1359" s="21"/>
      <c r="F1359" s="21"/>
      <c r="G1359" s="8"/>
      <c r="H1359" s="8"/>
      <c r="I1359" s="8"/>
      <c r="J1359" s="21"/>
      <c r="K1359" s="21"/>
      <c r="L1359" s="21"/>
      <c r="M1359" s="19"/>
      <c r="N1359" s="21"/>
      <c r="O1359" s="19"/>
      <c r="P1359" s="21"/>
    </row>
    <row r="1360" ht="20" customHeight="1" spans="1:16">
      <c r="A1360" s="22"/>
      <c r="B1360" s="22"/>
      <c r="C1360" s="23"/>
      <c r="D1360" s="24"/>
      <c r="E1360" s="24"/>
      <c r="F1360" s="24"/>
      <c r="G1360" s="5"/>
      <c r="H1360" s="5"/>
      <c r="I1360" s="5"/>
      <c r="J1360" s="24"/>
      <c r="K1360" s="24"/>
      <c r="L1360" s="24"/>
      <c r="M1360" s="22"/>
      <c r="N1360" s="24"/>
      <c r="O1360" s="22"/>
      <c r="P1360" s="24"/>
    </row>
    <row r="1361" ht="20" customHeight="1" spans="1:16">
      <c r="A1361" s="19"/>
      <c r="B1361" s="19"/>
      <c r="C1361" s="20"/>
      <c r="D1361" s="21"/>
      <c r="E1361" s="21"/>
      <c r="F1361" s="21"/>
      <c r="G1361" s="8"/>
      <c r="H1361" s="8"/>
      <c r="I1361" s="8"/>
      <c r="J1361" s="21"/>
      <c r="K1361" s="21"/>
      <c r="L1361" s="21"/>
      <c r="M1361" s="19"/>
      <c r="N1361" s="21"/>
      <c r="O1361" s="19"/>
      <c r="P1361" s="21"/>
    </row>
    <row r="1362" ht="20" customHeight="1" spans="1:16">
      <c r="A1362" s="22"/>
      <c r="B1362" s="22"/>
      <c r="C1362" s="23"/>
      <c r="D1362" s="24"/>
      <c r="E1362" s="24"/>
      <c r="F1362" s="24"/>
      <c r="G1362" s="5"/>
      <c r="H1362" s="5"/>
      <c r="I1362" s="5"/>
      <c r="J1362" s="24"/>
      <c r="K1362" s="24"/>
      <c r="L1362" s="24"/>
      <c r="M1362" s="22"/>
      <c r="N1362" s="24"/>
      <c r="O1362" s="22"/>
      <c r="P1362" s="24"/>
    </row>
    <row r="1363" ht="20" customHeight="1" spans="1:16">
      <c r="A1363" s="19"/>
      <c r="B1363" s="19"/>
      <c r="C1363" s="20"/>
      <c r="D1363" s="21"/>
      <c r="E1363" s="21"/>
      <c r="F1363" s="21"/>
      <c r="G1363" s="8"/>
      <c r="H1363" s="8"/>
      <c r="I1363" s="8"/>
      <c r="J1363" s="21"/>
      <c r="K1363" s="21"/>
      <c r="L1363" s="21"/>
      <c r="M1363" s="19"/>
      <c r="N1363" s="21"/>
      <c r="O1363" s="19"/>
      <c r="P1363" s="21"/>
    </row>
    <row r="1364" ht="20" customHeight="1" spans="1:16">
      <c r="A1364" s="22"/>
      <c r="B1364" s="22"/>
      <c r="C1364" s="23"/>
      <c r="D1364" s="24"/>
      <c r="E1364" s="24"/>
      <c r="F1364" s="24"/>
      <c r="G1364" s="5"/>
      <c r="H1364" s="5"/>
      <c r="I1364" s="5"/>
      <c r="J1364" s="24"/>
      <c r="K1364" s="24"/>
      <c r="L1364" s="24"/>
      <c r="M1364" s="22"/>
      <c r="N1364" s="24"/>
      <c r="O1364" s="22"/>
      <c r="P1364" s="24"/>
    </row>
    <row r="1365" ht="20" customHeight="1" spans="1:16">
      <c r="A1365" s="19"/>
      <c r="B1365" s="19"/>
      <c r="C1365" s="20"/>
      <c r="D1365" s="21"/>
      <c r="E1365" s="21"/>
      <c r="F1365" s="21"/>
      <c r="G1365" s="8"/>
      <c r="H1365" s="8"/>
      <c r="I1365" s="8"/>
      <c r="J1365" s="21"/>
      <c r="K1365" s="21"/>
      <c r="L1365" s="21"/>
      <c r="M1365" s="19"/>
      <c r="N1365" s="21"/>
      <c r="O1365" s="19"/>
      <c r="P1365" s="21"/>
    </row>
    <row r="1366" ht="20" customHeight="1" spans="1:16">
      <c r="A1366" s="22"/>
      <c r="B1366" s="22"/>
      <c r="C1366" s="23"/>
      <c r="D1366" s="24"/>
      <c r="E1366" s="24"/>
      <c r="F1366" s="24"/>
      <c r="G1366" s="5"/>
      <c r="H1366" s="5"/>
      <c r="I1366" s="5"/>
      <c r="J1366" s="24"/>
      <c r="K1366" s="24"/>
      <c r="L1366" s="24"/>
      <c r="M1366" s="22"/>
      <c r="N1366" s="24"/>
      <c r="O1366" s="22"/>
      <c r="P1366" s="24"/>
    </row>
    <row r="1367" ht="20" customHeight="1" spans="1:16">
      <c r="A1367" s="19"/>
      <c r="B1367" s="19"/>
      <c r="C1367" s="20"/>
      <c r="D1367" s="21"/>
      <c r="E1367" s="21"/>
      <c r="F1367" s="21"/>
      <c r="G1367" s="8"/>
      <c r="H1367" s="8"/>
      <c r="I1367" s="8"/>
      <c r="J1367" s="21"/>
      <c r="K1367" s="21"/>
      <c r="L1367" s="21"/>
      <c r="M1367" s="19"/>
      <c r="N1367" s="21"/>
      <c r="O1367" s="19"/>
      <c r="P1367" s="21"/>
    </row>
    <row r="1368" ht="20" customHeight="1" spans="1:16">
      <c r="A1368" s="22"/>
      <c r="B1368" s="22"/>
      <c r="C1368" s="23"/>
      <c r="D1368" s="24"/>
      <c r="E1368" s="24"/>
      <c r="F1368" s="24"/>
      <c r="G1368" s="5"/>
      <c r="H1368" s="5"/>
      <c r="I1368" s="5"/>
      <c r="J1368" s="24"/>
      <c r="K1368" s="24"/>
      <c r="L1368" s="24"/>
      <c r="M1368" s="22"/>
      <c r="N1368" s="24"/>
      <c r="O1368" s="22"/>
      <c r="P1368" s="24"/>
    </row>
    <row r="1369" ht="20" customHeight="1" spans="1:16">
      <c r="A1369" s="19"/>
      <c r="B1369" s="19"/>
      <c r="C1369" s="20"/>
      <c r="D1369" s="21"/>
      <c r="E1369" s="21"/>
      <c r="F1369" s="21"/>
      <c r="G1369" s="8"/>
      <c r="H1369" s="8"/>
      <c r="I1369" s="8"/>
      <c r="J1369" s="21"/>
      <c r="K1369" s="21"/>
      <c r="L1369" s="21"/>
      <c r="M1369" s="19"/>
      <c r="N1369" s="21"/>
      <c r="O1369" s="19"/>
      <c r="P1369" s="21"/>
    </row>
    <row r="1370" ht="20" customHeight="1" spans="1:16">
      <c r="A1370" s="22"/>
      <c r="B1370" s="22"/>
      <c r="C1370" s="23"/>
      <c r="D1370" s="24"/>
      <c r="E1370" s="24"/>
      <c r="F1370" s="24"/>
      <c r="G1370" s="5"/>
      <c r="H1370" s="5"/>
      <c r="I1370" s="5"/>
      <c r="J1370" s="24"/>
      <c r="K1370" s="24"/>
      <c r="L1370" s="24"/>
      <c r="M1370" s="22"/>
      <c r="N1370" s="24"/>
      <c r="O1370" s="22"/>
      <c r="P1370" s="24"/>
    </row>
    <row r="1371" ht="20" customHeight="1" spans="1:16">
      <c r="A1371" s="19"/>
      <c r="B1371" s="19"/>
      <c r="C1371" s="20"/>
      <c r="D1371" s="21"/>
      <c r="E1371" s="21"/>
      <c r="F1371" s="21"/>
      <c r="G1371" s="8"/>
      <c r="H1371" s="8"/>
      <c r="I1371" s="8"/>
      <c r="J1371" s="21"/>
      <c r="K1371" s="21"/>
      <c r="L1371" s="21"/>
      <c r="M1371" s="19"/>
      <c r="N1371" s="21"/>
      <c r="O1371" s="19"/>
      <c r="P1371" s="21"/>
    </row>
    <row r="1372" ht="20" customHeight="1" spans="1:16">
      <c r="A1372" s="22"/>
      <c r="B1372" s="22"/>
      <c r="C1372" s="23"/>
      <c r="D1372" s="24"/>
      <c r="E1372" s="24"/>
      <c r="F1372" s="24"/>
      <c r="G1372" s="5"/>
      <c r="H1372" s="5"/>
      <c r="I1372" s="5"/>
      <c r="J1372" s="24"/>
      <c r="K1372" s="24"/>
      <c r="L1372" s="24"/>
      <c r="M1372" s="22"/>
      <c r="N1372" s="24"/>
      <c r="O1372" s="22"/>
      <c r="P1372" s="24"/>
    </row>
    <row r="1373" ht="20" customHeight="1" spans="1:16">
      <c r="A1373" s="19"/>
      <c r="B1373" s="19"/>
      <c r="C1373" s="20"/>
      <c r="D1373" s="21"/>
      <c r="E1373" s="21"/>
      <c r="F1373" s="21"/>
      <c r="G1373" s="8"/>
      <c r="H1373" s="8"/>
      <c r="I1373" s="8"/>
      <c r="J1373" s="21"/>
      <c r="K1373" s="21"/>
      <c r="L1373" s="21"/>
      <c r="M1373" s="19"/>
      <c r="N1373" s="21"/>
      <c r="O1373" s="19"/>
      <c r="P1373" s="21"/>
    </row>
    <row r="1374" ht="20" customHeight="1" spans="1:16">
      <c r="A1374" s="22"/>
      <c r="B1374" s="22"/>
      <c r="C1374" s="23"/>
      <c r="D1374" s="24"/>
      <c r="E1374" s="24"/>
      <c r="F1374" s="24"/>
      <c r="G1374" s="5"/>
      <c r="H1374" s="5"/>
      <c r="I1374" s="5"/>
      <c r="J1374" s="24"/>
      <c r="K1374" s="24"/>
      <c r="L1374" s="24"/>
      <c r="M1374" s="22"/>
      <c r="N1374" s="24"/>
      <c r="O1374" s="22"/>
      <c r="P1374" s="24"/>
    </row>
    <row r="1375" ht="20" customHeight="1" spans="1:16">
      <c r="A1375" s="19"/>
      <c r="B1375" s="19"/>
      <c r="C1375" s="20"/>
      <c r="D1375" s="21"/>
      <c r="E1375" s="21"/>
      <c r="F1375" s="21"/>
      <c r="G1375" s="8"/>
      <c r="H1375" s="8"/>
      <c r="I1375" s="8"/>
      <c r="J1375" s="21"/>
      <c r="K1375" s="21"/>
      <c r="L1375" s="21"/>
      <c r="M1375" s="19"/>
      <c r="N1375" s="21"/>
      <c r="O1375" s="19"/>
      <c r="P1375" s="21"/>
    </row>
    <row r="1376" ht="20" customHeight="1" spans="1:16">
      <c r="A1376" s="22"/>
      <c r="B1376" s="22"/>
      <c r="C1376" s="23"/>
      <c r="D1376" s="24"/>
      <c r="E1376" s="24"/>
      <c r="F1376" s="24"/>
      <c r="G1376" s="5"/>
      <c r="H1376" s="5"/>
      <c r="I1376" s="5"/>
      <c r="J1376" s="24"/>
      <c r="K1376" s="24"/>
      <c r="L1376" s="24"/>
      <c r="M1376" s="22"/>
      <c r="N1376" s="24"/>
      <c r="O1376" s="22"/>
      <c r="P1376" s="24"/>
    </row>
    <row r="1377" ht="20" customHeight="1" spans="1:16">
      <c r="A1377" s="19"/>
      <c r="B1377" s="19"/>
      <c r="C1377" s="20"/>
      <c r="D1377" s="21"/>
      <c r="E1377" s="21"/>
      <c r="F1377" s="21"/>
      <c r="G1377" s="8"/>
      <c r="H1377" s="8"/>
      <c r="I1377" s="8"/>
      <c r="J1377" s="21"/>
      <c r="K1377" s="21"/>
      <c r="L1377" s="21"/>
      <c r="M1377" s="19"/>
      <c r="N1377" s="21"/>
      <c r="O1377" s="19"/>
      <c r="P1377" s="21"/>
    </row>
    <row r="1378" ht="20" customHeight="1" spans="1:16">
      <c r="A1378" s="22"/>
      <c r="B1378" s="22"/>
      <c r="C1378" s="23"/>
      <c r="D1378" s="24"/>
      <c r="E1378" s="24"/>
      <c r="F1378" s="24"/>
      <c r="G1378" s="5"/>
      <c r="H1378" s="5"/>
      <c r="I1378" s="5"/>
      <c r="J1378" s="24"/>
      <c r="K1378" s="24"/>
      <c r="L1378" s="24"/>
      <c r="M1378" s="22"/>
      <c r="N1378" s="24"/>
      <c r="O1378" s="22"/>
      <c r="P1378" s="24"/>
    </row>
    <row r="1379" ht="20" customHeight="1" spans="1:16">
      <c r="A1379" s="19"/>
      <c r="B1379" s="19"/>
      <c r="C1379" s="20"/>
      <c r="D1379" s="21"/>
      <c r="E1379" s="21"/>
      <c r="F1379" s="21"/>
      <c r="G1379" s="8"/>
      <c r="H1379" s="8"/>
      <c r="I1379" s="8"/>
      <c r="J1379" s="21"/>
      <c r="K1379" s="21"/>
      <c r="L1379" s="21"/>
      <c r="M1379" s="19"/>
      <c r="N1379" s="21"/>
      <c r="O1379" s="19"/>
      <c r="P1379" s="21"/>
    </row>
    <row r="1380" ht="20" customHeight="1" spans="1:16">
      <c r="A1380" s="22"/>
      <c r="B1380" s="22"/>
      <c r="C1380" s="23"/>
      <c r="D1380" s="24"/>
      <c r="E1380" s="24"/>
      <c r="F1380" s="24"/>
      <c r="G1380" s="5"/>
      <c r="H1380" s="5"/>
      <c r="I1380" s="5"/>
      <c r="J1380" s="24"/>
      <c r="K1380" s="24"/>
      <c r="L1380" s="24"/>
      <c r="M1380" s="22"/>
      <c r="N1380" s="24"/>
      <c r="O1380" s="22"/>
      <c r="P1380" s="24"/>
    </row>
    <row r="1381" ht="20" customHeight="1" spans="1:16">
      <c r="A1381" s="19"/>
      <c r="B1381" s="19"/>
      <c r="C1381" s="20"/>
      <c r="D1381" s="21"/>
      <c r="E1381" s="21"/>
      <c r="F1381" s="21"/>
      <c r="G1381" s="8"/>
      <c r="H1381" s="8"/>
      <c r="I1381" s="8"/>
      <c r="J1381" s="21"/>
      <c r="K1381" s="21"/>
      <c r="L1381" s="21"/>
      <c r="M1381" s="19"/>
      <c r="N1381" s="21"/>
      <c r="O1381" s="19"/>
      <c r="P1381" s="21"/>
    </row>
    <row r="1382" ht="20" customHeight="1" spans="1:16">
      <c r="A1382" s="22"/>
      <c r="B1382" s="22"/>
      <c r="C1382" s="23"/>
      <c r="D1382" s="24"/>
      <c r="E1382" s="24"/>
      <c r="F1382" s="24"/>
      <c r="G1382" s="5"/>
      <c r="H1382" s="5"/>
      <c r="I1382" s="5"/>
      <c r="J1382" s="24"/>
      <c r="K1382" s="24"/>
      <c r="L1382" s="24"/>
      <c r="M1382" s="22"/>
      <c r="N1382" s="24"/>
      <c r="O1382" s="22"/>
      <c r="P1382" s="24"/>
    </row>
    <row r="1383" ht="20" customHeight="1" spans="1:16">
      <c r="A1383" s="19"/>
      <c r="B1383" s="19"/>
      <c r="C1383" s="20"/>
      <c r="D1383" s="21"/>
      <c r="E1383" s="21"/>
      <c r="F1383" s="21"/>
      <c r="G1383" s="8"/>
      <c r="H1383" s="8"/>
      <c r="I1383" s="8"/>
      <c r="J1383" s="21"/>
      <c r="K1383" s="21"/>
      <c r="L1383" s="21"/>
      <c r="M1383" s="19"/>
      <c r="N1383" s="21"/>
      <c r="O1383" s="19"/>
      <c r="P1383" s="21"/>
    </row>
    <row r="1384" ht="20" customHeight="1" spans="1:16">
      <c r="A1384" s="22"/>
      <c r="B1384" s="22"/>
      <c r="C1384" s="23"/>
      <c r="D1384" s="24"/>
      <c r="E1384" s="24"/>
      <c r="F1384" s="24"/>
      <c r="G1384" s="5"/>
      <c r="H1384" s="5"/>
      <c r="I1384" s="5"/>
      <c r="J1384" s="24"/>
      <c r="K1384" s="24"/>
      <c r="L1384" s="24"/>
      <c r="M1384" s="22"/>
      <c r="N1384" s="24"/>
      <c r="O1384" s="22"/>
      <c r="P1384" s="24"/>
    </row>
    <row r="1385" ht="20" customHeight="1" spans="1:16">
      <c r="A1385" s="19"/>
      <c r="B1385" s="19"/>
      <c r="C1385" s="20"/>
      <c r="D1385" s="21"/>
      <c r="E1385" s="21"/>
      <c r="F1385" s="21"/>
      <c r="G1385" s="8"/>
      <c r="H1385" s="8"/>
      <c r="I1385" s="8"/>
      <c r="J1385" s="21"/>
      <c r="K1385" s="21"/>
      <c r="L1385" s="21"/>
      <c r="M1385" s="19"/>
      <c r="N1385" s="21"/>
      <c r="O1385" s="19"/>
      <c r="P1385" s="21"/>
    </row>
    <row r="1386" ht="20" customHeight="1" spans="1:16">
      <c r="A1386" s="22"/>
      <c r="B1386" s="22"/>
      <c r="C1386" s="23"/>
      <c r="D1386" s="24"/>
      <c r="E1386" s="24"/>
      <c r="F1386" s="24"/>
      <c r="G1386" s="5"/>
      <c r="H1386" s="5"/>
      <c r="I1386" s="5"/>
      <c r="J1386" s="24"/>
      <c r="K1386" s="24"/>
      <c r="L1386" s="24"/>
      <c r="M1386" s="22"/>
      <c r="N1386" s="24"/>
      <c r="O1386" s="22"/>
      <c r="P1386" s="24"/>
    </row>
    <row r="1387" ht="20" customHeight="1" spans="1:16">
      <c r="A1387" s="19"/>
      <c r="B1387" s="19"/>
      <c r="C1387" s="20"/>
      <c r="D1387" s="21"/>
      <c r="E1387" s="21"/>
      <c r="F1387" s="21"/>
      <c r="G1387" s="8"/>
      <c r="H1387" s="8"/>
      <c r="I1387" s="8"/>
      <c r="J1387" s="21"/>
      <c r="K1387" s="21"/>
      <c r="L1387" s="21"/>
      <c r="M1387" s="19"/>
      <c r="N1387" s="21"/>
      <c r="O1387" s="19"/>
      <c r="P1387" s="21"/>
    </row>
    <row r="1388" ht="20" customHeight="1" spans="1:16">
      <c r="A1388" s="22"/>
      <c r="B1388" s="22"/>
      <c r="C1388" s="23"/>
      <c r="D1388" s="24"/>
      <c r="E1388" s="24"/>
      <c r="F1388" s="24"/>
      <c r="G1388" s="5"/>
      <c r="H1388" s="5"/>
      <c r="I1388" s="5"/>
      <c r="J1388" s="24"/>
      <c r="K1388" s="24"/>
      <c r="L1388" s="24"/>
      <c r="M1388" s="22"/>
      <c r="N1388" s="24"/>
      <c r="O1388" s="22"/>
      <c r="P1388" s="24"/>
    </row>
    <row r="1389" ht="20" customHeight="1" spans="1:16">
      <c r="A1389" s="19"/>
      <c r="B1389" s="19"/>
      <c r="C1389" s="20"/>
      <c r="D1389" s="21"/>
      <c r="E1389" s="21"/>
      <c r="F1389" s="21"/>
      <c r="G1389" s="8"/>
      <c r="H1389" s="8"/>
      <c r="I1389" s="8"/>
      <c r="J1389" s="21"/>
      <c r="K1389" s="21"/>
      <c r="L1389" s="21"/>
      <c r="M1389" s="19"/>
      <c r="N1389" s="21"/>
      <c r="O1389" s="19"/>
      <c r="P1389" s="21"/>
    </row>
    <row r="1390" ht="20" customHeight="1" spans="1:16">
      <c r="A1390" s="22"/>
      <c r="B1390" s="22"/>
      <c r="C1390" s="23"/>
      <c r="D1390" s="24"/>
      <c r="E1390" s="24"/>
      <c r="F1390" s="24"/>
      <c r="G1390" s="5"/>
      <c r="H1390" s="5"/>
      <c r="I1390" s="5"/>
      <c r="J1390" s="24"/>
      <c r="K1390" s="24"/>
      <c r="L1390" s="24"/>
      <c r="M1390" s="22"/>
      <c r="N1390" s="24"/>
      <c r="O1390" s="22"/>
      <c r="P1390" s="24"/>
    </row>
    <row r="1391" ht="20" customHeight="1" spans="1:16">
      <c r="A1391" s="19"/>
      <c r="B1391" s="19"/>
      <c r="C1391" s="20"/>
      <c r="D1391" s="21"/>
      <c r="E1391" s="21"/>
      <c r="F1391" s="21"/>
      <c r="G1391" s="8"/>
      <c r="H1391" s="8"/>
      <c r="I1391" s="8"/>
      <c r="J1391" s="21"/>
      <c r="K1391" s="21"/>
      <c r="L1391" s="21"/>
      <c r="M1391" s="19"/>
      <c r="N1391" s="21"/>
      <c r="O1391" s="19"/>
      <c r="P1391" s="21"/>
    </row>
    <row r="1392" ht="20" customHeight="1" spans="1:16">
      <c r="A1392" s="22"/>
      <c r="B1392" s="22"/>
      <c r="C1392" s="23"/>
      <c r="D1392" s="24"/>
      <c r="E1392" s="24"/>
      <c r="F1392" s="24"/>
      <c r="G1392" s="5"/>
      <c r="H1392" s="5"/>
      <c r="I1392" s="5"/>
      <c r="J1392" s="24"/>
      <c r="K1392" s="24"/>
      <c r="L1392" s="24"/>
      <c r="M1392" s="22"/>
      <c r="N1392" s="24"/>
      <c r="O1392" s="22"/>
      <c r="P1392" s="24"/>
    </row>
    <row r="1393" ht="20" customHeight="1" spans="1:16">
      <c r="A1393" s="19"/>
      <c r="B1393" s="19"/>
      <c r="C1393" s="20"/>
      <c r="D1393" s="21"/>
      <c r="E1393" s="21"/>
      <c r="F1393" s="21"/>
      <c r="G1393" s="8"/>
      <c r="H1393" s="8"/>
      <c r="I1393" s="8"/>
      <c r="J1393" s="21"/>
      <c r="K1393" s="21"/>
      <c r="L1393" s="21"/>
      <c r="M1393" s="19"/>
      <c r="N1393" s="21"/>
      <c r="O1393" s="19"/>
      <c r="P1393" s="21"/>
    </row>
    <row r="1394" ht="20" customHeight="1" spans="1:16">
      <c r="A1394" s="22"/>
      <c r="B1394" s="22"/>
      <c r="C1394" s="23"/>
      <c r="D1394" s="24"/>
      <c r="E1394" s="24"/>
      <c r="F1394" s="24"/>
      <c r="G1394" s="5"/>
      <c r="H1394" s="5"/>
      <c r="I1394" s="5"/>
      <c r="J1394" s="24"/>
      <c r="K1394" s="24"/>
      <c r="L1394" s="24"/>
      <c r="M1394" s="22"/>
      <c r="N1394" s="24"/>
      <c r="O1394" s="22"/>
      <c r="P1394" s="24"/>
    </row>
    <row r="1395" ht="20" customHeight="1" spans="1:16">
      <c r="A1395" s="19"/>
      <c r="B1395" s="19"/>
      <c r="C1395" s="20"/>
      <c r="D1395" s="21"/>
      <c r="E1395" s="21"/>
      <c r="F1395" s="21"/>
      <c r="G1395" s="8"/>
      <c r="H1395" s="8"/>
      <c r="I1395" s="8"/>
      <c r="J1395" s="21"/>
      <c r="K1395" s="21"/>
      <c r="L1395" s="21"/>
      <c r="M1395" s="19"/>
      <c r="N1395" s="21"/>
      <c r="O1395" s="19"/>
      <c r="P1395" s="21"/>
    </row>
    <row r="1396" ht="20" customHeight="1" spans="1:16">
      <c r="A1396" s="22"/>
      <c r="B1396" s="22"/>
      <c r="C1396" s="23"/>
      <c r="D1396" s="24"/>
      <c r="E1396" s="24"/>
      <c r="F1396" s="24"/>
      <c r="G1396" s="5"/>
      <c r="H1396" s="5"/>
      <c r="I1396" s="5"/>
      <c r="J1396" s="24"/>
      <c r="K1396" s="24"/>
      <c r="L1396" s="24"/>
      <c r="M1396" s="22"/>
      <c r="N1396" s="24"/>
      <c r="O1396" s="22"/>
      <c r="P1396" s="24"/>
    </row>
    <row r="1397" ht="20" customHeight="1" spans="1:16">
      <c r="A1397" s="19"/>
      <c r="B1397" s="19"/>
      <c r="C1397" s="20"/>
      <c r="D1397" s="21"/>
      <c r="E1397" s="21"/>
      <c r="F1397" s="21"/>
      <c r="G1397" s="8"/>
      <c r="H1397" s="8"/>
      <c r="I1397" s="8"/>
      <c r="J1397" s="21"/>
      <c r="K1397" s="21"/>
      <c r="L1397" s="21"/>
      <c r="M1397" s="19"/>
      <c r="N1397" s="21"/>
      <c r="O1397" s="19"/>
      <c r="P1397" s="21"/>
    </row>
    <row r="1398" ht="20" customHeight="1" spans="1:16">
      <c r="A1398" s="22"/>
      <c r="B1398" s="22"/>
      <c r="C1398" s="23"/>
      <c r="D1398" s="24"/>
      <c r="E1398" s="24"/>
      <c r="F1398" s="24"/>
      <c r="G1398" s="5"/>
      <c r="H1398" s="5"/>
      <c r="I1398" s="5"/>
      <c r="J1398" s="24"/>
      <c r="K1398" s="24"/>
      <c r="L1398" s="24"/>
      <c r="M1398" s="22"/>
      <c r="N1398" s="24"/>
      <c r="O1398" s="22"/>
      <c r="P1398" s="24"/>
    </row>
    <row r="1399" ht="20" customHeight="1" spans="1:16">
      <c r="A1399" s="19"/>
      <c r="B1399" s="19"/>
      <c r="C1399" s="20"/>
      <c r="D1399" s="21"/>
      <c r="E1399" s="21"/>
      <c r="F1399" s="21"/>
      <c r="G1399" s="8"/>
      <c r="H1399" s="8"/>
      <c r="I1399" s="8"/>
      <c r="J1399" s="21"/>
      <c r="K1399" s="21"/>
      <c r="L1399" s="21"/>
      <c r="M1399" s="19"/>
      <c r="N1399" s="21"/>
      <c r="O1399" s="19"/>
      <c r="P1399" s="21"/>
    </row>
    <row r="1400" ht="20" customHeight="1" spans="1:16">
      <c r="A1400" s="22"/>
      <c r="B1400" s="22"/>
      <c r="C1400" s="23"/>
      <c r="D1400" s="24"/>
      <c r="E1400" s="24"/>
      <c r="F1400" s="24"/>
      <c r="G1400" s="5"/>
      <c r="H1400" s="5"/>
      <c r="I1400" s="5"/>
      <c r="J1400" s="24"/>
      <c r="K1400" s="24"/>
      <c r="L1400" s="24"/>
      <c r="M1400" s="22"/>
      <c r="N1400" s="24"/>
      <c r="O1400" s="22"/>
      <c r="P1400" s="24"/>
    </row>
    <row r="1401" ht="20" customHeight="1" spans="1:16">
      <c r="A1401" s="19"/>
      <c r="B1401" s="19"/>
      <c r="C1401" s="20"/>
      <c r="D1401" s="21"/>
      <c r="E1401" s="21"/>
      <c r="F1401" s="21"/>
      <c r="G1401" s="8"/>
      <c r="H1401" s="8"/>
      <c r="I1401" s="8"/>
      <c r="J1401" s="21"/>
      <c r="K1401" s="21"/>
      <c r="L1401" s="21"/>
      <c r="M1401" s="19"/>
      <c r="N1401" s="21"/>
      <c r="O1401" s="19"/>
      <c r="P1401" s="21"/>
    </row>
    <row r="1402" ht="20" customHeight="1" spans="1:16">
      <c r="A1402" s="22"/>
      <c r="B1402" s="22"/>
      <c r="C1402" s="23"/>
      <c r="D1402" s="24"/>
      <c r="E1402" s="24"/>
      <c r="F1402" s="24"/>
      <c r="G1402" s="5"/>
      <c r="H1402" s="5"/>
      <c r="I1402" s="5"/>
      <c r="J1402" s="24"/>
      <c r="K1402" s="24"/>
      <c r="L1402" s="24"/>
      <c r="M1402" s="22"/>
      <c r="N1402" s="24"/>
      <c r="O1402" s="22"/>
      <c r="P1402" s="24"/>
    </row>
    <row r="1403" ht="20" customHeight="1" spans="1:16">
      <c r="A1403" s="19"/>
      <c r="B1403" s="19"/>
      <c r="C1403" s="20"/>
      <c r="D1403" s="21"/>
      <c r="E1403" s="21"/>
      <c r="F1403" s="21"/>
      <c r="G1403" s="8"/>
      <c r="H1403" s="8"/>
      <c r="I1403" s="8"/>
      <c r="J1403" s="21"/>
      <c r="K1403" s="21"/>
      <c r="L1403" s="21"/>
      <c r="M1403" s="19"/>
      <c r="N1403" s="21"/>
      <c r="O1403" s="19"/>
      <c r="P1403" s="21"/>
    </row>
    <row r="1404" ht="20" customHeight="1" spans="1:16">
      <c r="A1404" s="22"/>
      <c r="B1404" s="22"/>
      <c r="C1404" s="23"/>
      <c r="D1404" s="24"/>
      <c r="E1404" s="24"/>
      <c r="F1404" s="24"/>
      <c r="G1404" s="5"/>
      <c r="H1404" s="5"/>
      <c r="I1404" s="5"/>
      <c r="J1404" s="24"/>
      <c r="K1404" s="24"/>
      <c r="L1404" s="24"/>
      <c r="M1404" s="22"/>
      <c r="N1404" s="24"/>
      <c r="O1404" s="22"/>
      <c r="P1404" s="24"/>
    </row>
    <row r="1405" ht="20" customHeight="1" spans="1:16">
      <c r="A1405" s="19"/>
      <c r="B1405" s="19"/>
      <c r="C1405" s="20"/>
      <c r="D1405" s="21"/>
      <c r="E1405" s="21"/>
      <c r="F1405" s="21"/>
      <c r="G1405" s="8"/>
      <c r="H1405" s="8"/>
      <c r="I1405" s="8"/>
      <c r="J1405" s="21"/>
      <c r="K1405" s="21"/>
      <c r="L1405" s="21"/>
      <c r="M1405" s="19"/>
      <c r="N1405" s="21"/>
      <c r="O1405" s="19"/>
      <c r="P1405" s="21"/>
    </row>
    <row r="1406" ht="20" customHeight="1" spans="1:16">
      <c r="A1406" s="22"/>
      <c r="B1406" s="22"/>
      <c r="C1406" s="23"/>
      <c r="D1406" s="24"/>
      <c r="E1406" s="24"/>
      <c r="F1406" s="24"/>
      <c r="G1406" s="5"/>
      <c r="H1406" s="5"/>
      <c r="I1406" s="5"/>
      <c r="J1406" s="24"/>
      <c r="K1406" s="24"/>
      <c r="L1406" s="24"/>
      <c r="M1406" s="22"/>
      <c r="N1406" s="24"/>
      <c r="O1406" s="22"/>
      <c r="P1406" s="24"/>
    </row>
  </sheetData>
  <mergeCells count="3">
    <mergeCell ref="A1:P1"/>
    <mergeCell ref="A2:P2"/>
    <mergeCell ref="C3:P3"/>
  </mergeCells>
  <pageMargins left="0.3" right="0.3" top="0.5" bottom="0.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6"/>
  <sheetViews>
    <sheetView showGridLines="0" zoomScale="90" zoomScaleNormal="90" workbookViewId="0">
      <pane xSplit="2" ySplit="6" topLeftCell="C17" activePane="bottomRight" state="frozen"/>
      <selection/>
      <selection pane="topRight"/>
      <selection pane="bottomLeft"/>
      <selection pane="bottomRight" activeCell="A35" sqref="A35"/>
    </sheetView>
  </sheetViews>
  <sheetFormatPr defaultColWidth="9" defaultRowHeight="13.5"/>
  <cols>
    <col min="1" max="1" width="13" customWidth="1"/>
    <col min="2" max="2" width="10" customWidth="1"/>
    <col min="3" max="3" width="16" customWidth="1"/>
    <col min="4" max="4" width="20" customWidth="1"/>
    <col min="5" max="5" width="17" customWidth="1"/>
    <col min="6" max="6" width="49" customWidth="1"/>
    <col min="7" max="9" width="17" customWidth="1"/>
    <col min="10" max="10" width="31" customWidth="1"/>
    <col min="11" max="11" width="18" customWidth="1"/>
    <col min="12" max="12" width="19" customWidth="1"/>
    <col min="13" max="13" width="20" customWidth="1"/>
    <col min="14" max="14" width="19" customWidth="1"/>
    <col min="15" max="15" width="13" customWidth="1"/>
    <col min="16" max="16" width="19" customWidth="1"/>
  </cols>
  <sheetData>
    <row r="1" ht="34" customHeight="1" spans="1:16">
      <c r="A1" s="1" t="s">
        <v>1801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" customHeight="1" spans="1:16">
      <c r="A2" s="9" t="s">
        <v>1802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ht="27" customHeight="1" spans="1:16">
      <c r="A3" s="10" t="s">
        <v>1792</v>
      </c>
      <c r="B3" s="11"/>
      <c r="C3" s="12" t="s">
        <v>1793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ht="29" customHeight="1" spans="1:16">
      <c r="A4" s="10" t="s">
        <v>1794</v>
      </c>
      <c r="B4" s="13">
        <f>IFERROR(COUNT(_xlfn.ANCHORARRAY(A7)),0)</f>
        <v>41</v>
      </c>
      <c r="C4" s="12"/>
      <c r="D4" s="10" t="s">
        <v>1723</v>
      </c>
      <c r="E4" s="14">
        <f>IFERROR(SUM(INDEX(_xlfn.ANCHORARRAY(B7),0,6)),0)</f>
        <v>0</v>
      </c>
      <c r="F4" s="12"/>
      <c r="G4" s="10" t="s">
        <v>1727</v>
      </c>
      <c r="H4" s="14">
        <f>IFERROR(SUM(INDEX(_xlfn.ANCHORARRAY(B7),0,7)),0)</f>
        <v>905898</v>
      </c>
      <c r="I4" s="12"/>
      <c r="J4" s="10" t="s">
        <v>1795</v>
      </c>
      <c r="K4" s="14">
        <f>E4-H4</f>
        <v>-905898</v>
      </c>
      <c r="L4" s="12"/>
      <c r="M4" s="12"/>
      <c r="N4" s="12"/>
      <c r="O4" s="12"/>
      <c r="P4" s="12"/>
    </row>
    <row r="5" ht="25" customHeight="1" spans="1:16">
      <c r="A5" s="12" t="s">
        <v>1796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ht="42" customHeight="1" spans="1:16">
      <c r="A6" s="2" t="s">
        <v>1797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15" t="s">
        <v>9</v>
      </c>
      <c r="H6" s="2" t="s">
        <v>10</v>
      </c>
      <c r="I6" s="2" t="s">
        <v>3</v>
      </c>
      <c r="J6" s="2" t="s">
        <v>1798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</row>
    <row r="7" ht="20" customHeight="1" spans="1:16">
      <c r="A7" s="19" cm="1">
        <f t="array" ref="A7:A47">_xlfn._xlws.FILTER(ROW(Sheet1!$A$5:$A$50000),((Sheet1!$G$5:$G$50000&gt;0)*(((Sheet1!$D$5:$D$50000="房租")+ISNUMBER(SEARCH("房租",Sheet1!$E$5:$E$50000)))&gt;0))*(IF($B$3="",1,--(Sheet1!$L$5:$L$50000=$B$3))),"")</f>
        <v>176</v>
      </c>
      <c r="B7" s="19" cm="1">
        <f t="array" ref="B7:P47">_xlfn._xlws.FILTER(IF(Sheet1!$A$5:$O$50000="","",Sheet1!$A$5:$O$50000),((Sheet1!$G$5:$G$50000&gt;0)*(((Sheet1!$D$5:$D$50000="房租")+ISNUMBER(SEARCH("房租",Sheet1!$E$5:$E$50000)))&gt;0))*(IF($B$3="",1,--(Sheet1!$L$5:$L$50000=$B$3))),"")</f>
        <v>172</v>
      </c>
      <c r="C7" s="20">
        <v>46027</v>
      </c>
      <c r="D7" s="21" t="str">
        <v>建行个人</v>
      </c>
      <c r="E7" s="21" t="str">
        <v>房租</v>
      </c>
      <c r="F7" s="21" t="str">
        <v>付39店房租王立敏</v>
      </c>
      <c r="G7" s="8" t="str">
        <v/>
      </c>
      <c r="H7" s="8">
        <v>12000</v>
      </c>
      <c r="I7" s="8">
        <v>76239.59</v>
      </c>
      <c r="J7" s="21" t="str">
        <v>千户营滏阳分店（39分店）</v>
      </c>
      <c r="K7" s="21" t="str">
        <v/>
      </c>
      <c r="L7" s="21" t="str">
        <v/>
      </c>
      <c r="M7" s="19">
        <v>202601</v>
      </c>
      <c r="N7" s="21" t="str">
        <v/>
      </c>
      <c r="O7" s="19">
        <v>202601</v>
      </c>
      <c r="P7" s="21" t="str">
        <v/>
      </c>
    </row>
    <row r="8" ht="20" customHeight="1" spans="1:16">
      <c r="A8" s="22">
        <v>213</v>
      </c>
      <c r="B8" s="22">
        <v>209</v>
      </c>
      <c r="C8" s="23">
        <v>46031</v>
      </c>
      <c r="D8" s="24" t="str">
        <v>建行个人</v>
      </c>
      <c r="E8" s="24" t="str">
        <v>房租</v>
      </c>
      <c r="F8" s="24" t="str">
        <v>付博昭8店房租闫小兵</v>
      </c>
      <c r="G8" s="5" t="str">
        <v/>
      </c>
      <c r="H8" s="5">
        <v>30000</v>
      </c>
      <c r="I8" s="5">
        <v>47029.96</v>
      </c>
      <c r="J8" s="24" t="str">
        <v>博昭分店（8分店）</v>
      </c>
      <c r="K8" s="24" t="str">
        <v/>
      </c>
      <c r="L8" s="24" t="str">
        <v/>
      </c>
      <c r="M8" s="22">
        <v>202601</v>
      </c>
      <c r="N8" s="24" t="str">
        <v/>
      </c>
      <c r="O8" s="22">
        <v>202601</v>
      </c>
      <c r="P8" s="24" t="str">
        <v/>
      </c>
    </row>
    <row r="9" ht="20" customHeight="1" spans="1:16">
      <c r="A9" s="19">
        <v>217</v>
      </c>
      <c r="B9" s="19">
        <v>213</v>
      </c>
      <c r="C9" s="20">
        <v>46034</v>
      </c>
      <c r="D9" s="21" t="str">
        <v>建行个人</v>
      </c>
      <c r="E9" s="21" t="str">
        <v>房租</v>
      </c>
      <c r="F9" s="21" t="str">
        <v>付18店房租贾国其</v>
      </c>
      <c r="G9" s="8" t="str">
        <v/>
      </c>
      <c r="H9" s="8">
        <v>12000</v>
      </c>
      <c r="I9" s="8">
        <v>34490.96</v>
      </c>
      <c r="J9" s="21" t="str">
        <v>魏家庄分店（18分店）</v>
      </c>
      <c r="K9" s="21" t="str">
        <v/>
      </c>
      <c r="L9" s="21" t="str">
        <v/>
      </c>
      <c r="M9" s="19">
        <v>202601</v>
      </c>
      <c r="N9" s="21" t="str">
        <v/>
      </c>
      <c r="O9" s="19">
        <v>202601</v>
      </c>
      <c r="P9" s="21" t="str">
        <v/>
      </c>
    </row>
    <row r="10" ht="20" customHeight="1" spans="1:16">
      <c r="A10" s="22">
        <v>351</v>
      </c>
      <c r="B10" s="22" t="str">
        <v/>
      </c>
      <c r="C10" s="23">
        <v>46039</v>
      </c>
      <c r="D10" s="24" t="str">
        <v>建行个人</v>
      </c>
      <c r="E10" s="24" t="str">
        <v>房租</v>
      </c>
      <c r="F10" s="24" t="str">
        <v>西范2店房屋保证金李志红</v>
      </c>
      <c r="G10" s="5" t="str">
        <v/>
      </c>
      <c r="H10" s="5">
        <v>5000</v>
      </c>
      <c r="I10" s="5">
        <v>261529.09</v>
      </c>
      <c r="J10" s="24" t="str">
        <v>西范博联分店（47分店）</v>
      </c>
      <c r="K10" s="24" t="str">
        <v/>
      </c>
      <c r="L10" s="24" t="str">
        <v/>
      </c>
      <c r="M10" s="22">
        <v>202601</v>
      </c>
      <c r="N10" s="24" t="str">
        <v/>
      </c>
      <c r="O10" s="22">
        <v>202601</v>
      </c>
      <c r="P10" s="24" t="str">
        <v/>
      </c>
    </row>
    <row r="11" ht="20" customHeight="1" spans="1:16">
      <c r="A11" s="19">
        <v>352</v>
      </c>
      <c r="B11" s="19" t="str">
        <v/>
      </c>
      <c r="C11" s="20">
        <v>46039</v>
      </c>
      <c r="D11" s="21" t="str">
        <v>建行个人</v>
      </c>
      <c r="E11" s="21" t="str">
        <v>房租</v>
      </c>
      <c r="F11" s="21" t="str">
        <v>西范2店房租2026年2月15日至2027年2月14日李志红</v>
      </c>
      <c r="G11" s="8" t="str">
        <v/>
      </c>
      <c r="H11" s="8">
        <v>35000</v>
      </c>
      <c r="I11" s="8">
        <v>226529.09</v>
      </c>
      <c r="J11" s="21" t="str">
        <v>西范博联分店（47分店）</v>
      </c>
      <c r="K11" s="21" t="str">
        <v/>
      </c>
      <c r="L11" s="21" t="str">
        <v/>
      </c>
      <c r="M11" s="19">
        <v>202601</v>
      </c>
      <c r="N11" s="21" t="str">
        <v/>
      </c>
      <c r="O11" s="19">
        <v>202601</v>
      </c>
      <c r="P11" s="21" t="str">
        <v/>
      </c>
    </row>
    <row r="12" ht="20" customHeight="1" spans="1:16">
      <c r="A12" s="22">
        <v>359</v>
      </c>
      <c r="B12" s="22" t="str">
        <v/>
      </c>
      <c r="C12" s="23">
        <v>46041</v>
      </c>
      <c r="D12" s="24" t="str">
        <v>建行个人</v>
      </c>
      <c r="E12" s="24" t="str">
        <v>房租</v>
      </c>
      <c r="F12" s="24" t="str">
        <v>付3店康庄路店西两间房租王兰运</v>
      </c>
      <c r="G12" s="5" t="str">
        <v/>
      </c>
      <c r="H12" s="5">
        <v>24000</v>
      </c>
      <c r="I12" s="5">
        <v>192067.4</v>
      </c>
      <c r="J12" s="24" t="str">
        <v>康庄东路分店（3店）</v>
      </c>
      <c r="K12" s="24" t="str">
        <v/>
      </c>
      <c r="L12" s="24" t="str">
        <v/>
      </c>
      <c r="M12" s="22">
        <v>202602</v>
      </c>
      <c r="N12" s="24" t="str">
        <v/>
      </c>
      <c r="O12" s="22">
        <v>202601</v>
      </c>
      <c r="P12" s="24" t="str">
        <v/>
      </c>
    </row>
    <row r="13" ht="20" customHeight="1" spans="1:16">
      <c r="A13" s="19">
        <v>389</v>
      </c>
      <c r="B13" s="19" t="str">
        <v/>
      </c>
      <c r="C13" s="20">
        <v>46045</v>
      </c>
      <c r="D13" s="21" t="str">
        <v>建行个人</v>
      </c>
      <c r="E13" s="21" t="str">
        <v>房租</v>
      </c>
      <c r="F13" s="21" t="str">
        <v>刘方磊博福店2年物业费</v>
      </c>
      <c r="G13" s="8" t="str">
        <v/>
      </c>
      <c r="H13" s="8">
        <v>2016</v>
      </c>
      <c r="I13" s="8">
        <v>207283.31</v>
      </c>
      <c r="J13" s="21" t="str">
        <v/>
      </c>
      <c r="K13" s="21" t="str">
        <v/>
      </c>
      <c r="L13" s="21" t="str">
        <v/>
      </c>
      <c r="M13" s="19">
        <v>202601</v>
      </c>
      <c r="N13" s="21" t="str">
        <v/>
      </c>
      <c r="O13" s="19">
        <v>202601</v>
      </c>
      <c r="P13" s="21" t="str">
        <v/>
      </c>
    </row>
    <row r="14" ht="20" customHeight="1" spans="1:16">
      <c r="A14" s="22">
        <v>479</v>
      </c>
      <c r="B14" s="22" t="str">
        <v/>
      </c>
      <c r="C14" s="23">
        <v>46063</v>
      </c>
      <c r="D14" s="24" t="str">
        <v>建行个人</v>
      </c>
      <c r="E14" s="24" t="str">
        <v>房租</v>
      </c>
      <c r="F14" s="24" t="str">
        <v>闫利波郝庄房租</v>
      </c>
      <c r="G14" s="5" t="str">
        <v/>
      </c>
      <c r="H14" s="5">
        <v>13000</v>
      </c>
      <c r="I14" s="5">
        <v>373154.01</v>
      </c>
      <c r="J14" s="24" t="str">
        <v>郝庄分店（41分店）</v>
      </c>
      <c r="K14" s="24" t="str">
        <v/>
      </c>
      <c r="L14" s="24" t="str">
        <v/>
      </c>
      <c r="M14" s="22">
        <v>202602</v>
      </c>
      <c r="N14" s="24" t="str">
        <v/>
      </c>
      <c r="O14" s="22">
        <v>202602</v>
      </c>
      <c r="P14" s="24" t="str">
        <v/>
      </c>
    </row>
    <row r="15" ht="20" customHeight="1" spans="1:16">
      <c r="A15" s="19">
        <v>480</v>
      </c>
      <c r="B15" s="19" t="str">
        <v/>
      </c>
      <c r="C15" s="20">
        <v>46063</v>
      </c>
      <c r="D15" s="21" t="str">
        <v>建行个人</v>
      </c>
      <c r="E15" s="21" t="str">
        <v>房租</v>
      </c>
      <c r="F15" s="21" t="str">
        <v>王会玲北楼房租分3笔付</v>
      </c>
      <c r="G15" s="8" t="str">
        <v/>
      </c>
      <c r="H15" s="8">
        <v>12000</v>
      </c>
      <c r="I15" s="8">
        <v>361154.01</v>
      </c>
      <c r="J15" s="21" t="str">
        <v>北楼分店（22分店）</v>
      </c>
      <c r="K15" s="21" t="str">
        <v/>
      </c>
      <c r="L15" s="21" t="str">
        <v/>
      </c>
      <c r="M15" s="19">
        <v>202603</v>
      </c>
      <c r="N15" s="21" t="str">
        <v/>
      </c>
      <c r="O15" s="19">
        <v>202602</v>
      </c>
      <c r="P15" s="21" t="str">
        <v/>
      </c>
    </row>
    <row r="16" ht="20" customHeight="1" spans="1:16">
      <c r="A16" s="22">
        <v>693</v>
      </c>
      <c r="B16" s="22" t="str">
        <v/>
      </c>
      <c r="C16" s="23">
        <v>46031</v>
      </c>
      <c r="D16" s="24" t="str">
        <v>信用社个人</v>
      </c>
      <c r="E16" s="24" t="str">
        <v>房租</v>
      </c>
      <c r="F16" s="24" t="str">
        <v>付40店房租张利娟</v>
      </c>
      <c r="G16" s="5" t="str">
        <v/>
      </c>
      <c r="H16" s="5">
        <v>11000</v>
      </c>
      <c r="I16" s="5">
        <v>363466.6</v>
      </c>
      <c r="J16" s="24" t="str">
        <v>大张庄博尧分店（40分店）</v>
      </c>
      <c r="K16" s="24" t="str">
        <v/>
      </c>
      <c r="L16" s="24" t="str">
        <v/>
      </c>
      <c r="M16" s="22">
        <v>202601</v>
      </c>
      <c r="N16" s="24" t="str">
        <v/>
      </c>
      <c r="O16" s="22">
        <v>202601</v>
      </c>
      <c r="P16" s="24" t="str">
        <v/>
      </c>
    </row>
    <row r="17" ht="20" customHeight="1" spans="1:16">
      <c r="A17" s="19">
        <v>695</v>
      </c>
      <c r="B17" s="19" t="str">
        <v/>
      </c>
      <c r="C17" s="20">
        <v>46035</v>
      </c>
      <c r="D17" s="21" t="str">
        <v>信用社个人</v>
      </c>
      <c r="E17" s="21" t="str">
        <v>房租</v>
      </c>
      <c r="F17" s="21" t="str">
        <v>付博魏店房租卢增辉</v>
      </c>
      <c r="G17" s="8" t="str">
        <v/>
      </c>
      <c r="H17" s="8">
        <v>24000</v>
      </c>
      <c r="I17" s="8">
        <v>39466.6</v>
      </c>
      <c r="J17" s="21" t="str">
        <v>博魏分店（55分店）</v>
      </c>
      <c r="K17" s="21" t="str">
        <v/>
      </c>
      <c r="L17" s="21" t="str">
        <v/>
      </c>
      <c r="M17" s="19">
        <v>202601</v>
      </c>
      <c r="N17" s="21" t="str">
        <v/>
      </c>
      <c r="O17" s="19">
        <v>202601</v>
      </c>
      <c r="P17" s="21" t="str">
        <v/>
      </c>
    </row>
    <row r="18" ht="20" customHeight="1" spans="1:16">
      <c r="A18" s="22">
        <v>756</v>
      </c>
      <c r="B18" s="22" t="str">
        <v/>
      </c>
      <c r="C18" s="23">
        <v>46066</v>
      </c>
      <c r="D18" s="24" t="str">
        <v>信用社个人</v>
      </c>
      <c r="E18" s="24" t="str">
        <v>房租</v>
      </c>
      <c r="F18" s="24" t="str">
        <v>14店博桥店房租马立芳</v>
      </c>
      <c r="G18" s="5" t="str">
        <v/>
      </c>
      <c r="H18" s="5">
        <v>15000</v>
      </c>
      <c r="I18" s="5">
        <v>48931.4899999999</v>
      </c>
      <c r="J18" s="24" t="str">
        <v>博桥分店（14分店）</v>
      </c>
      <c r="K18" s="24" t="str">
        <v/>
      </c>
      <c r="L18" s="24" t="str">
        <v/>
      </c>
      <c r="M18" s="22">
        <v>202602</v>
      </c>
      <c r="N18" s="24" t="str">
        <v/>
      </c>
      <c r="O18" s="22">
        <v>202602</v>
      </c>
      <c r="P18" s="24" t="str">
        <v/>
      </c>
    </row>
    <row r="19" ht="20" customHeight="1" spans="1:16">
      <c r="A19" s="19">
        <v>1192</v>
      </c>
      <c r="B19" s="19" t="str">
        <v/>
      </c>
      <c r="C19" s="20">
        <v>46091</v>
      </c>
      <c r="D19" s="21" t="str">
        <v>建行个人</v>
      </c>
      <c r="E19" s="21" t="str">
        <v>营业款</v>
      </c>
      <c r="F19" s="21" t="str">
        <v>李志军3个月房租</v>
      </c>
      <c r="G19" s="8" t="str">
        <v/>
      </c>
      <c r="H19" s="8">
        <v>3000</v>
      </c>
      <c r="I19" s="8">
        <v>558219.490000001</v>
      </c>
      <c r="J19" s="21" t="str">
        <v>公司</v>
      </c>
      <c r="K19" s="21" t="str">
        <v/>
      </c>
      <c r="L19" s="21" t="str">
        <v/>
      </c>
      <c r="M19" s="19">
        <v>202603</v>
      </c>
      <c r="N19" s="21" t="str">
        <v/>
      </c>
      <c r="O19" s="19">
        <v>202603</v>
      </c>
      <c r="P19" s="21" t="str">
        <v/>
      </c>
    </row>
    <row r="20" ht="20" customHeight="1" spans="1:16">
      <c r="A20" s="22">
        <v>1319</v>
      </c>
      <c r="B20" s="22" t="str">
        <v/>
      </c>
      <c r="C20" s="23">
        <v>46098</v>
      </c>
      <c r="D20" s="24" t="str">
        <v>建行个人</v>
      </c>
      <c r="E20" s="24" t="str">
        <v>营业款</v>
      </c>
      <c r="F20" s="24" t="str">
        <v>程运更房租</v>
      </c>
      <c r="G20" s="5" t="str">
        <v/>
      </c>
      <c r="H20" s="5">
        <v>100000</v>
      </c>
      <c r="I20" s="5">
        <v>217894.050000001</v>
      </c>
      <c r="J20" s="24" t="str">
        <v>公司</v>
      </c>
      <c r="K20" s="24" t="str">
        <v/>
      </c>
      <c r="L20" s="24" t="str">
        <v/>
      </c>
      <c r="M20" s="22">
        <v>202603</v>
      </c>
      <c r="N20" s="24" t="str">
        <v/>
      </c>
      <c r="O20" s="22">
        <v>202603</v>
      </c>
      <c r="P20" s="24" t="str">
        <v/>
      </c>
    </row>
    <row r="21" ht="20" customHeight="1" spans="1:16">
      <c r="A21" s="19">
        <v>1336</v>
      </c>
      <c r="B21" s="19" t="str">
        <v/>
      </c>
      <c r="C21" s="20">
        <v>46101</v>
      </c>
      <c r="D21" s="21" t="str">
        <v>建行个人</v>
      </c>
      <c r="E21" s="21" t="str">
        <v>营业款</v>
      </c>
      <c r="F21" s="21" t="str">
        <v>董爱敏6店房租</v>
      </c>
      <c r="G21" s="8" t="str">
        <v/>
      </c>
      <c r="H21" s="8">
        <v>60000</v>
      </c>
      <c r="I21" s="8">
        <v>33219.2100000004</v>
      </c>
      <c r="J21" s="21" t="str">
        <v>博荣分店（6分店）</v>
      </c>
      <c r="K21" s="21" t="str">
        <v/>
      </c>
      <c r="L21" s="21" t="str">
        <v/>
      </c>
      <c r="M21" s="19">
        <v>202603</v>
      </c>
      <c r="N21" s="21" t="str">
        <v/>
      </c>
      <c r="O21" s="19">
        <v>202603</v>
      </c>
      <c r="P21" s="21" t="str">
        <v/>
      </c>
    </row>
    <row r="22" ht="20" customHeight="1" spans="1:16">
      <c r="A22" s="22">
        <v>1371</v>
      </c>
      <c r="B22" s="22" t="str">
        <v/>
      </c>
      <c r="C22" s="23">
        <v>46105</v>
      </c>
      <c r="D22" s="24" t="str">
        <v>建行个人</v>
      </c>
      <c r="E22" s="24" t="str">
        <v>营业款</v>
      </c>
      <c r="F22" s="24" t="str">
        <v>付报销双碑新店房租国燕岭</v>
      </c>
      <c r="G22" s="5" t="str">
        <v/>
      </c>
      <c r="H22" s="5">
        <v>10000</v>
      </c>
      <c r="I22" s="5">
        <v>126689.320000001</v>
      </c>
      <c r="J22" s="24" t="str">
        <v>双碑博天</v>
      </c>
      <c r="K22" s="24" t="str">
        <v/>
      </c>
      <c r="L22" s="24" t="str">
        <v/>
      </c>
      <c r="M22" s="22">
        <v>202603</v>
      </c>
      <c r="N22" s="24" t="str">
        <v/>
      </c>
      <c r="O22" s="22">
        <v>202603</v>
      </c>
      <c r="P22" s="24" t="str">
        <v/>
      </c>
    </row>
    <row r="23" ht="20" customHeight="1" spans="1:16">
      <c r="A23" s="19">
        <v>1378</v>
      </c>
      <c r="B23" s="19" t="str">
        <v/>
      </c>
      <c r="C23" s="20">
        <v>46108</v>
      </c>
      <c r="D23" s="21" t="str">
        <v>建行个人</v>
      </c>
      <c r="E23" s="21" t="str">
        <v>营业款</v>
      </c>
      <c r="F23" s="21" t="str">
        <v>李会会彭村店房租</v>
      </c>
      <c r="G23" s="8" t="str">
        <v/>
      </c>
      <c r="H23" s="8">
        <v>7500</v>
      </c>
      <c r="I23" s="8">
        <v>95623.9800000002</v>
      </c>
      <c r="J23" s="21" t="str">
        <v>彭村分店（26分店）</v>
      </c>
      <c r="K23" s="21" t="str">
        <v/>
      </c>
      <c r="L23" s="21" t="str">
        <v/>
      </c>
      <c r="M23" s="19">
        <v>202603</v>
      </c>
      <c r="N23" s="21" t="str">
        <v/>
      </c>
      <c r="O23" s="19">
        <v>202603</v>
      </c>
      <c r="P23" s="21" t="str">
        <v/>
      </c>
    </row>
    <row r="24" ht="20" customHeight="1" spans="1:16">
      <c r="A24" s="22">
        <v>1640</v>
      </c>
      <c r="B24" s="22" t="str">
        <v/>
      </c>
      <c r="C24" s="23">
        <v>46132</v>
      </c>
      <c r="D24" s="24" t="str">
        <v>建行个人</v>
      </c>
      <c r="E24" s="24" t="str">
        <v/>
      </c>
      <c r="F24" s="24" t="str">
        <v>高村店房租樊兴章</v>
      </c>
      <c r="G24" s="5" t="str">
        <v/>
      </c>
      <c r="H24" s="5">
        <v>16000</v>
      </c>
      <c r="I24" s="5">
        <v>281375.53</v>
      </c>
      <c r="J24" s="24" t="str">
        <v>高村分店（24分店）</v>
      </c>
      <c r="K24" s="24" t="str">
        <v/>
      </c>
      <c r="L24" s="24" t="str">
        <v/>
      </c>
      <c r="M24" s="22">
        <v>202604</v>
      </c>
      <c r="N24" s="24" t="str">
        <v/>
      </c>
      <c r="O24" s="22">
        <v>202604</v>
      </c>
      <c r="P24" s="24" t="str">
        <v/>
      </c>
    </row>
    <row r="25" ht="20" customHeight="1" spans="1:16">
      <c r="A25" s="19">
        <v>1658</v>
      </c>
      <c r="B25" s="19" t="str">
        <v/>
      </c>
      <c r="C25" s="20">
        <v>46135</v>
      </c>
      <c r="D25" s="21" t="str">
        <v>建行个人</v>
      </c>
      <c r="E25" s="21" t="str">
        <v/>
      </c>
      <c r="F25" s="21" t="str">
        <v>南位房租武伟伟</v>
      </c>
      <c r="G25" s="8" t="str">
        <v/>
      </c>
      <c r="H25" s="8">
        <v>13000</v>
      </c>
      <c r="I25" s="8">
        <v>262624.78</v>
      </c>
      <c r="J25" s="21" t="str">
        <v>南位药店（30分店）</v>
      </c>
      <c r="K25" s="21" t="str">
        <v/>
      </c>
      <c r="L25" s="21" t="str">
        <v/>
      </c>
      <c r="M25" s="19">
        <v>202604</v>
      </c>
      <c r="N25" s="21" t="str">
        <v/>
      </c>
      <c r="O25" s="19">
        <v>202604</v>
      </c>
      <c r="P25" s="21" t="str">
        <v/>
      </c>
    </row>
    <row r="26" ht="20" customHeight="1" spans="1:16">
      <c r="A26" s="22">
        <v>1672</v>
      </c>
      <c r="B26" s="22" t="str">
        <v/>
      </c>
      <c r="C26" s="23">
        <v>46140</v>
      </c>
      <c r="D26" s="24" t="str">
        <v>建行个人</v>
      </c>
      <c r="E26" s="24" t="str">
        <v/>
      </c>
      <c r="F26" s="24" t="str">
        <v>莲子镇房租刁亚飞</v>
      </c>
      <c r="G26" s="5" t="str">
        <v/>
      </c>
      <c r="H26" s="5">
        <v>26000</v>
      </c>
      <c r="I26" s="5">
        <v>113728.28</v>
      </c>
      <c r="J26" s="24" t="str">
        <v>莲子镇分店(10分店)</v>
      </c>
      <c r="K26" s="24" t="str">
        <v/>
      </c>
      <c r="L26" s="24" t="str">
        <v/>
      </c>
      <c r="M26" s="22">
        <v>202604</v>
      </c>
      <c r="N26" s="24" t="str">
        <v/>
      </c>
      <c r="O26" s="22">
        <v>202604</v>
      </c>
      <c r="P26" s="24" t="str">
        <v/>
      </c>
    </row>
    <row r="27" ht="20" customHeight="1" spans="1:16">
      <c r="A27" s="19">
        <v>1970</v>
      </c>
      <c r="B27" s="19" t="str">
        <v/>
      </c>
      <c r="C27" s="20">
        <v>46167</v>
      </c>
      <c r="D27" s="21" t="str">
        <v>建行个人</v>
      </c>
      <c r="E27" s="21" t="str">
        <v/>
      </c>
      <c r="F27" s="21" t="str">
        <v>李志军3个月房租</v>
      </c>
      <c r="G27" s="8" t="str">
        <v/>
      </c>
      <c r="H27" s="8">
        <v>3000</v>
      </c>
      <c r="I27" s="8">
        <v>176669.24</v>
      </c>
      <c r="J27" s="21" t="str">
        <v>公司</v>
      </c>
      <c r="K27" s="21" t="str">
        <v/>
      </c>
      <c r="L27" s="21" t="str">
        <v/>
      </c>
      <c r="M27" s="19">
        <v>202605</v>
      </c>
      <c r="N27" s="21" t="str">
        <v/>
      </c>
      <c r="O27" s="19">
        <v>202605</v>
      </c>
      <c r="P27" s="21" t="str">
        <v/>
      </c>
    </row>
    <row r="28" ht="20" customHeight="1" spans="1:16">
      <c r="A28" s="22">
        <v>2211</v>
      </c>
      <c r="B28" s="22" t="str">
        <v/>
      </c>
      <c r="C28" s="23">
        <v>46190</v>
      </c>
      <c r="D28" s="24" t="str">
        <v>建行个人</v>
      </c>
      <c r="E28" s="24" t="str">
        <v/>
      </c>
      <c r="F28" s="24" t="str">
        <v>曹占华63店房租</v>
      </c>
      <c r="G28" s="5" t="str">
        <v/>
      </c>
      <c r="H28" s="5">
        <v>50000</v>
      </c>
      <c r="I28" s="5">
        <v>65265.5399999991</v>
      </c>
      <c r="J28" s="24" t="str">
        <v>博医分店（63分店）</v>
      </c>
      <c r="K28" s="24" t="str">
        <v/>
      </c>
      <c r="L28" s="24" t="str">
        <v/>
      </c>
      <c r="M28" s="22" t="str">
        <v/>
      </c>
      <c r="N28" s="24" t="str">
        <v/>
      </c>
      <c r="O28" s="22">
        <v>202606</v>
      </c>
      <c r="P28" s="24" t="str">
        <v/>
      </c>
    </row>
    <row r="29" ht="20" customHeight="1" spans="1:16">
      <c r="A29" s="19">
        <v>3018</v>
      </c>
      <c r="B29" s="19" t="str">
        <v/>
      </c>
      <c r="C29" s="20">
        <v>46091</v>
      </c>
      <c r="D29" s="21" t="str">
        <v>信用社个人</v>
      </c>
      <c r="E29" s="21" t="str">
        <v>营业款</v>
      </c>
      <c r="F29" s="21" t="str">
        <v>付36店房租李春荣</v>
      </c>
      <c r="G29" s="8" t="str">
        <v/>
      </c>
      <c r="H29" s="8">
        <v>11000</v>
      </c>
      <c r="I29" s="8">
        <v>171569.82</v>
      </c>
      <c r="J29" s="21" t="str">
        <v>黑城分店（36分店）</v>
      </c>
      <c r="K29" s="21" t="str">
        <v/>
      </c>
      <c r="L29" s="21" t="str">
        <v/>
      </c>
      <c r="M29" s="19">
        <v>202603</v>
      </c>
      <c r="N29" s="21" t="str">
        <v/>
      </c>
      <c r="O29" s="19">
        <v>202603</v>
      </c>
      <c r="P29" s="21" t="str">
        <v/>
      </c>
    </row>
    <row r="30" ht="20" customHeight="1" spans="1:16">
      <c r="A30" s="22">
        <v>3084</v>
      </c>
      <c r="B30" s="22" t="str">
        <v/>
      </c>
      <c r="C30" s="23">
        <v>46121</v>
      </c>
      <c r="D30" s="24" t="str">
        <v>信用社个人</v>
      </c>
      <c r="E30" s="24" t="str">
        <v>营业款</v>
      </c>
      <c r="F30" s="24" t="str">
        <v>付5店房租王路群</v>
      </c>
      <c r="G30" s="5" t="str">
        <v/>
      </c>
      <c r="H30" s="5">
        <v>36000</v>
      </c>
      <c r="I30" s="5">
        <v>231204.58</v>
      </c>
      <c r="J30" s="24" t="str">
        <v>象城街分店（5店）</v>
      </c>
      <c r="K30" s="24" t="str">
        <v/>
      </c>
      <c r="L30" s="24" t="str">
        <v/>
      </c>
      <c r="M30" s="22">
        <v>202604</v>
      </c>
      <c r="N30" s="24" t="str">
        <v/>
      </c>
      <c r="O30" s="22">
        <v>202604</v>
      </c>
      <c r="P30" s="24" t="str">
        <v/>
      </c>
    </row>
    <row r="31" ht="20" customHeight="1" spans="1:16">
      <c r="A31" s="19">
        <v>3085</v>
      </c>
      <c r="B31" s="19" t="str">
        <v/>
      </c>
      <c r="C31" s="20">
        <v>46126</v>
      </c>
      <c r="D31" s="21" t="str">
        <v>信用社个人</v>
      </c>
      <c r="E31" s="21" t="str">
        <v>营业款</v>
      </c>
      <c r="F31" s="21" t="str">
        <v>付62店西范店房租范瑞鹏</v>
      </c>
      <c r="G31" s="8" t="str">
        <v/>
      </c>
      <c r="H31" s="8">
        <v>26000</v>
      </c>
      <c r="I31" s="8">
        <v>205204.58</v>
      </c>
      <c r="J31" s="21" t="str">
        <v>西范村分店（62分店）</v>
      </c>
      <c r="K31" s="21" t="str">
        <v/>
      </c>
      <c r="L31" s="21" t="str">
        <v/>
      </c>
      <c r="M31" s="19">
        <v>202604</v>
      </c>
      <c r="N31" s="21" t="str">
        <v/>
      </c>
      <c r="O31" s="19">
        <v>202604</v>
      </c>
      <c r="P31" s="21" t="str">
        <v/>
      </c>
    </row>
    <row r="32" ht="20" customHeight="1" spans="1:16">
      <c r="A32" s="22">
        <v>3086</v>
      </c>
      <c r="B32" s="22" t="str">
        <v/>
      </c>
      <c r="C32" s="23">
        <v>46126</v>
      </c>
      <c r="D32" s="24" t="str">
        <v>信用社个人</v>
      </c>
      <c r="E32" s="24" t="str">
        <v>营业款</v>
      </c>
      <c r="F32" s="24" t="str">
        <v>付69店博东店房租范欢欢</v>
      </c>
      <c r="G32" s="5" t="str">
        <v/>
      </c>
      <c r="H32" s="5">
        <v>13000</v>
      </c>
      <c r="I32" s="5">
        <v>192204.58</v>
      </c>
      <c r="J32" s="24" t="str">
        <v>博东分店（69店）</v>
      </c>
      <c r="K32" s="24" t="str">
        <v/>
      </c>
      <c r="L32" s="24" t="str">
        <v/>
      </c>
      <c r="M32" s="22">
        <v>202604</v>
      </c>
      <c r="N32" s="24" t="str">
        <v/>
      </c>
      <c r="O32" s="22">
        <v>202604</v>
      </c>
      <c r="P32" s="24" t="str">
        <v/>
      </c>
    </row>
    <row r="33" ht="20" customHeight="1" spans="1:16">
      <c r="A33" s="19">
        <v>3222</v>
      </c>
      <c r="B33" s="19" t="str">
        <v/>
      </c>
      <c r="C33" s="20">
        <v>46183</v>
      </c>
      <c r="D33" s="21" t="str">
        <v>信用社个人</v>
      </c>
      <c r="E33" s="21" t="str">
        <v>营业款</v>
      </c>
      <c r="F33" s="21" t="str">
        <v>博营店房租赵丽英</v>
      </c>
      <c r="G33" s="8" t="str">
        <v/>
      </c>
      <c r="H33" s="8">
        <v>16000</v>
      </c>
      <c r="I33" s="8">
        <v>143570.45</v>
      </c>
      <c r="J33" s="21" t="str">
        <v>临城县博营分店（44分店）</v>
      </c>
      <c r="K33" s="21" t="str">
        <v/>
      </c>
      <c r="L33" s="21" t="str">
        <v/>
      </c>
      <c r="M33" s="19">
        <v>202606</v>
      </c>
      <c r="N33" s="21" t="str">
        <v/>
      </c>
      <c r="O33" s="19">
        <v>202606</v>
      </c>
      <c r="P33" s="21" t="str">
        <v/>
      </c>
    </row>
    <row r="34" ht="20" customHeight="1" spans="1:16">
      <c r="A34" s="22">
        <v>3310</v>
      </c>
      <c r="B34" s="22" t="str">
        <v/>
      </c>
      <c r="C34" s="23">
        <v>46213</v>
      </c>
      <c r="D34" s="24" t="str">
        <v>信用社个人</v>
      </c>
      <c r="E34" s="24" t="str">
        <v>营业款</v>
      </c>
      <c r="F34" s="24" t="str">
        <v>32店房租张晓华</v>
      </c>
      <c r="G34" s="5" t="str">
        <v/>
      </c>
      <c r="H34" s="5">
        <v>35000</v>
      </c>
      <c r="I34" s="5">
        <v>96998.1399999997</v>
      </c>
      <c r="J34" s="24" t="str">
        <v>博园分店（32店）</v>
      </c>
      <c r="K34" s="24" t="str">
        <v/>
      </c>
      <c r="L34" s="24" t="str">
        <v/>
      </c>
      <c r="M34" s="22">
        <v>202607</v>
      </c>
      <c r="N34" s="24" t="str">
        <v/>
      </c>
      <c r="O34" s="22">
        <v>202607</v>
      </c>
      <c r="P34" s="24" t="str">
        <v/>
      </c>
    </row>
    <row r="35" ht="20" customHeight="1" spans="1:16">
      <c r="A35" s="19">
        <v>3360</v>
      </c>
      <c r="B35" s="19" t="str">
        <v/>
      </c>
      <c r="C35" s="20">
        <v>46224</v>
      </c>
      <c r="D35" s="21" t="str">
        <v>信用社个人</v>
      </c>
      <c r="E35" s="21" t="str">
        <v>营业款</v>
      </c>
      <c r="F35" s="21" t="str">
        <v>博康店房租温芳</v>
      </c>
      <c r="G35" s="8" t="str">
        <v/>
      </c>
      <c r="H35" s="8">
        <v>20000</v>
      </c>
      <c r="I35" s="8">
        <v>122892.58</v>
      </c>
      <c r="J35" s="21" t="str">
        <v>临城县博康分店（46分店）</v>
      </c>
      <c r="K35" s="21" t="str">
        <v/>
      </c>
      <c r="L35" s="21" t="str">
        <v/>
      </c>
      <c r="M35" s="19">
        <v>202607</v>
      </c>
      <c r="N35" s="21" t="str">
        <v/>
      </c>
      <c r="O35" s="19">
        <v>202607</v>
      </c>
      <c r="P35" s="21" t="str">
        <v/>
      </c>
    </row>
    <row r="36" ht="20" customHeight="1" spans="1:16">
      <c r="A36" s="22">
        <v>3383</v>
      </c>
      <c r="B36" s="22" t="str">
        <v/>
      </c>
      <c r="C36" s="23">
        <v>46241</v>
      </c>
      <c r="D36" s="24" t="str">
        <v>信用社个人</v>
      </c>
      <c r="E36" s="24" t="str">
        <v>营业款</v>
      </c>
      <c r="F36" s="24" t="str">
        <v>高孟河23店房租</v>
      </c>
      <c r="G36" s="5" t="str">
        <v/>
      </c>
      <c r="H36" s="5">
        <v>15000</v>
      </c>
      <c r="I36" s="5">
        <v>198486.54</v>
      </c>
      <c r="J36" s="24" t="str">
        <v>尹村分店(23分店）</v>
      </c>
      <c r="K36" s="24" t="str">
        <v/>
      </c>
      <c r="L36" s="24" t="str">
        <v/>
      </c>
      <c r="M36" s="22">
        <v>202608</v>
      </c>
      <c r="N36" s="24" t="str">
        <v/>
      </c>
      <c r="O36" s="22">
        <v>202608</v>
      </c>
      <c r="P36" s="24" t="str">
        <v/>
      </c>
    </row>
    <row r="37" ht="20" customHeight="1" spans="1:16">
      <c r="A37" s="19">
        <v>3453</v>
      </c>
      <c r="B37" s="19" t="str">
        <v/>
      </c>
      <c r="C37" s="20">
        <v>46275</v>
      </c>
      <c r="D37" s="21" t="str">
        <v>信用社个人</v>
      </c>
      <c r="E37" s="21" t="str">
        <v>营业款</v>
      </c>
      <c r="F37" s="21" t="str">
        <v>刘方磊博福店房租</v>
      </c>
      <c r="G37" s="8" t="str">
        <v/>
      </c>
      <c r="H37" s="8">
        <v>117000</v>
      </c>
      <c r="I37" s="8">
        <v>26213.3099999998</v>
      </c>
      <c r="J37" s="21" t="str">
        <v/>
      </c>
      <c r="K37" s="21" t="str">
        <v/>
      </c>
      <c r="L37" s="21" t="str">
        <v/>
      </c>
      <c r="M37" s="19" t="str">
        <v/>
      </c>
      <c r="N37" s="21" t="str">
        <v/>
      </c>
      <c r="O37" s="19" t="str">
        <v/>
      </c>
      <c r="P37" s="21" t="str">
        <v/>
      </c>
    </row>
    <row r="38" ht="20" customHeight="1" spans="1:16">
      <c r="A38" s="22">
        <v>3548</v>
      </c>
      <c r="B38" s="22" t="str">
        <v/>
      </c>
      <c r="C38" s="23">
        <v>46231</v>
      </c>
      <c r="D38" s="24" t="str">
        <v>建行个人</v>
      </c>
      <c r="E38" s="24" t="str">
        <v>营业款</v>
      </c>
      <c r="F38" s="24" t="str">
        <v>42店房租靳灵霞</v>
      </c>
      <c r="G38" s="5" t="str">
        <v/>
      </c>
      <c r="H38" s="5">
        <v>6000</v>
      </c>
      <c r="I38" s="5">
        <v>277529.119999995</v>
      </c>
      <c r="J38" s="24" t="str">
        <v>白家寨博远分店（42分店）</v>
      </c>
      <c r="K38" s="24" t="str">
        <v/>
      </c>
      <c r="L38" s="24" t="str">
        <v/>
      </c>
      <c r="M38" s="22">
        <v>202607</v>
      </c>
      <c r="N38" s="24" t="str">
        <v/>
      </c>
      <c r="O38" s="22">
        <v>202607</v>
      </c>
      <c r="P38" s="24" t="str">
        <v/>
      </c>
    </row>
    <row r="39" ht="20" customHeight="1" spans="1:16">
      <c r="A39" s="19">
        <v>3550</v>
      </c>
      <c r="B39" s="19" t="str">
        <v/>
      </c>
      <c r="C39" s="20">
        <v>46231</v>
      </c>
      <c r="D39" s="21" t="str">
        <v>建行个人</v>
      </c>
      <c r="E39" s="21" t="str">
        <v>营业款</v>
      </c>
      <c r="F39" s="21" t="str">
        <v>李英超泽畔房租</v>
      </c>
      <c r="G39" s="8" t="str">
        <v/>
      </c>
      <c r="H39" s="8">
        <v>5000</v>
      </c>
      <c r="I39" s="8">
        <v>264295.899999995</v>
      </c>
      <c r="J39" s="21" t="str">
        <v>泽畔分店（12分店）</v>
      </c>
      <c r="K39" s="21" t="str">
        <v/>
      </c>
      <c r="L39" s="21" t="str">
        <v/>
      </c>
      <c r="M39" s="19">
        <v>202607</v>
      </c>
      <c r="N39" s="21" t="str">
        <v/>
      </c>
      <c r="O39" s="19">
        <v>202607</v>
      </c>
      <c r="P39" s="21" t="str">
        <v/>
      </c>
    </row>
    <row r="40" ht="20" customHeight="1" spans="1:16">
      <c r="A40" s="22">
        <v>3551</v>
      </c>
      <c r="B40" s="22" t="str">
        <v/>
      </c>
      <c r="C40" s="23">
        <v>46231</v>
      </c>
      <c r="D40" s="24" t="str">
        <v>建行个人</v>
      </c>
      <c r="E40" s="24" t="str">
        <v>营业款</v>
      </c>
      <c r="F40" s="24" t="str">
        <v>李英超泽畔房租</v>
      </c>
      <c r="G40" s="5" t="str">
        <v/>
      </c>
      <c r="H40" s="5">
        <v>3500</v>
      </c>
      <c r="I40" s="5">
        <v>260795.899999995</v>
      </c>
      <c r="J40" s="24" t="str">
        <v>泽畔分店（12分店）</v>
      </c>
      <c r="K40" s="24" t="str">
        <v/>
      </c>
      <c r="L40" s="24" t="str">
        <v/>
      </c>
      <c r="M40" s="22">
        <v>202607</v>
      </c>
      <c r="N40" s="24" t="str">
        <v/>
      </c>
      <c r="O40" s="22">
        <v>202607</v>
      </c>
      <c r="P40" s="24" t="str">
        <v/>
      </c>
    </row>
    <row r="41" ht="20" customHeight="1" spans="1:16">
      <c r="A41" s="19">
        <v>3552</v>
      </c>
      <c r="B41" s="19" t="str">
        <v/>
      </c>
      <c r="C41" s="20">
        <v>46231</v>
      </c>
      <c r="D41" s="21" t="str">
        <v>建行个人</v>
      </c>
      <c r="E41" s="21" t="str">
        <v>营业款</v>
      </c>
      <c r="F41" s="21" t="str">
        <v>国燕岭毛尔寨房租</v>
      </c>
      <c r="G41" s="8" t="str">
        <v/>
      </c>
      <c r="H41" s="8">
        <v>9500</v>
      </c>
      <c r="I41" s="8">
        <v>251295.899999995</v>
      </c>
      <c r="J41" s="21" t="str">
        <v>毛尔寨分店(11分店)</v>
      </c>
      <c r="K41" s="21" t="str">
        <v/>
      </c>
      <c r="L41" s="21" t="str">
        <v/>
      </c>
      <c r="M41" s="19">
        <v>202607</v>
      </c>
      <c r="N41" s="21" t="str">
        <v/>
      </c>
      <c r="O41" s="19">
        <v>202607</v>
      </c>
      <c r="P41" s="21" t="str">
        <v/>
      </c>
    </row>
    <row r="42" ht="20" customHeight="1" spans="1:16">
      <c r="A42" s="22">
        <v>3586</v>
      </c>
      <c r="B42" s="22" t="str">
        <v/>
      </c>
      <c r="C42" s="23">
        <v>46241</v>
      </c>
      <c r="D42" s="24" t="str">
        <v>建行个人</v>
      </c>
      <c r="E42" s="24" t="str">
        <v>营业款</v>
      </c>
      <c r="F42" s="24" t="str">
        <v>梁翠翠杨村北边3间房租</v>
      </c>
      <c r="G42" s="5" t="str">
        <v/>
      </c>
      <c r="H42" s="5">
        <v>4000</v>
      </c>
      <c r="I42" s="5">
        <v>259503.399999997</v>
      </c>
      <c r="J42" s="24" t="str">
        <v>杨村王街分店（38分店）</v>
      </c>
      <c r="K42" s="24" t="str">
        <v/>
      </c>
      <c r="L42" s="24" t="str">
        <v/>
      </c>
      <c r="M42" s="22">
        <v>202608</v>
      </c>
      <c r="N42" s="24" t="str">
        <v/>
      </c>
      <c r="O42" s="22">
        <v>202608</v>
      </c>
      <c r="P42" s="24" t="str">
        <v/>
      </c>
    </row>
    <row r="43" ht="20" customHeight="1" spans="1:16">
      <c r="A43" s="19">
        <v>3603</v>
      </c>
      <c r="B43" s="19" t="str">
        <v/>
      </c>
      <c r="C43" s="20">
        <v>46242</v>
      </c>
      <c r="D43" s="21" t="str">
        <v>建行个人</v>
      </c>
      <c r="E43" s="21" t="str">
        <v>营业款</v>
      </c>
      <c r="F43" s="21" t="str">
        <v>高士红60店房租</v>
      </c>
      <c r="G43" s="8" t="str">
        <v/>
      </c>
      <c r="H43" s="8">
        <v>16000</v>
      </c>
      <c r="I43" s="8">
        <v>256865.859999998</v>
      </c>
      <c r="J43" s="21" t="str">
        <v>博景分店（60分店）</v>
      </c>
      <c r="K43" s="21" t="str">
        <v/>
      </c>
      <c r="L43" s="21" t="str">
        <v/>
      </c>
      <c r="M43" s="19">
        <v>202608</v>
      </c>
      <c r="N43" s="21" t="str">
        <v/>
      </c>
      <c r="O43" s="19">
        <v>202608</v>
      </c>
      <c r="P43" s="21" t="str">
        <v/>
      </c>
    </row>
    <row r="44" ht="20" customHeight="1" spans="1:16">
      <c r="A44" s="22">
        <v>4451</v>
      </c>
      <c r="B44" s="22" t="str">
        <v/>
      </c>
      <c r="C44" s="23">
        <v>46115</v>
      </c>
      <c r="D44" s="24" t="str">
        <v>现金</v>
      </c>
      <c r="E44" s="24" t="str">
        <v>房租</v>
      </c>
      <c r="F44" s="24" t="str">
        <v>付1店房租</v>
      </c>
      <c r="G44" s="5" t="str">
        <v/>
      </c>
      <c r="H44" s="5">
        <v>22000</v>
      </c>
      <c r="I44" s="5">
        <v>3588.66</v>
      </c>
      <c r="J44" s="24" t="str">
        <v>柏人商城分店（1店）</v>
      </c>
      <c r="K44" s="24" t="str">
        <v/>
      </c>
      <c r="L44" s="24" t="str">
        <v/>
      </c>
      <c r="M44" s="22">
        <v>202604</v>
      </c>
      <c r="N44" s="24" t="str">
        <v/>
      </c>
      <c r="O44" s="22">
        <v>202604</v>
      </c>
      <c r="P44" s="24" t="str">
        <v/>
      </c>
    </row>
    <row r="45" ht="20" customHeight="1" spans="1:16">
      <c r="A45" s="19">
        <v>5131</v>
      </c>
      <c r="B45" s="19" t="str">
        <v/>
      </c>
      <c r="C45" s="20">
        <v>46098</v>
      </c>
      <c r="D45" s="21" t="str">
        <v>邮政公户</v>
      </c>
      <c r="E45" s="21" t="str">
        <v>营业款</v>
      </c>
      <c r="F45" s="21" t="str">
        <v>河北田鑫电力设备安装工程有限公司房租</v>
      </c>
      <c r="G45" s="8" t="str">
        <v/>
      </c>
      <c r="H45" s="8">
        <v>30000</v>
      </c>
      <c r="I45" s="8">
        <v>2199819.9</v>
      </c>
      <c r="J45" s="21" t="str">
        <v>公司</v>
      </c>
      <c r="K45" s="21" t="str">
        <v/>
      </c>
      <c r="L45" s="21" t="str">
        <v/>
      </c>
      <c r="M45" s="19">
        <v>202603</v>
      </c>
      <c r="N45" s="21" t="str">
        <v/>
      </c>
      <c r="O45" s="19">
        <v>202603</v>
      </c>
      <c r="P45" s="21" t="str">
        <v/>
      </c>
    </row>
    <row r="46" ht="20" customHeight="1" spans="1:16">
      <c r="A46" s="22">
        <v>5394</v>
      </c>
      <c r="B46" s="22" t="str">
        <v/>
      </c>
      <c r="C46" s="23">
        <v>46135</v>
      </c>
      <c r="D46" s="24" t="str">
        <v>邮政公户</v>
      </c>
      <c r="E46" s="24" t="str">
        <v>营业款</v>
      </c>
      <c r="F46" s="24" t="str">
        <v>隆尧县财政局东关店房租</v>
      </c>
      <c r="G46" s="5" t="str">
        <v/>
      </c>
      <c r="H46" s="5">
        <v>27552</v>
      </c>
      <c r="I46" s="5">
        <v>2850315.16</v>
      </c>
      <c r="J46" s="24" t="str">
        <v>东关分店（4分店）</v>
      </c>
      <c r="K46" s="24" t="str">
        <v/>
      </c>
      <c r="L46" s="24" t="str">
        <v/>
      </c>
      <c r="M46" s="22">
        <v>202604</v>
      </c>
      <c r="N46" s="24" t="str">
        <v/>
      </c>
      <c r="O46" s="22">
        <v>202604</v>
      </c>
      <c r="P46" s="24" t="str">
        <v/>
      </c>
    </row>
    <row r="47" ht="20" customHeight="1" spans="1:16">
      <c r="A47" s="19">
        <v>9281</v>
      </c>
      <c r="B47" s="19" t="str">
        <v/>
      </c>
      <c r="C47" s="20">
        <v>46076</v>
      </c>
      <c r="D47" s="21" t="str">
        <v>信用社公户</v>
      </c>
      <c r="E47" s="21" t="str">
        <v>营业款</v>
      </c>
      <c r="F47" s="21" t="str">
        <v>邢台家乐园天一商贸有限公司隆尧分公司房租3-4月房租</v>
      </c>
      <c r="G47" s="8" t="str">
        <v/>
      </c>
      <c r="H47" s="8">
        <v>9830</v>
      </c>
      <c r="I47" s="8">
        <v>76175.74</v>
      </c>
      <c r="J47" s="21" t="str">
        <v/>
      </c>
      <c r="K47" s="21" t="str">
        <v/>
      </c>
      <c r="L47" s="21" t="str">
        <v/>
      </c>
      <c r="M47" s="19" t="str">
        <v/>
      </c>
      <c r="N47" s="21" t="str">
        <v/>
      </c>
      <c r="O47" s="19" t="str">
        <v/>
      </c>
      <c r="P47" s="21" t="str">
        <v/>
      </c>
    </row>
    <row r="48" ht="20" customHeight="1" spans="1:16">
      <c r="A48" s="22"/>
      <c r="B48" s="22"/>
      <c r="C48" s="23"/>
      <c r="D48" s="24"/>
      <c r="E48" s="24"/>
      <c r="F48" s="24"/>
      <c r="G48" s="5"/>
      <c r="H48" s="5"/>
      <c r="I48" s="5"/>
      <c r="J48" s="24"/>
      <c r="K48" s="24"/>
      <c r="L48" s="24"/>
      <c r="M48" s="22"/>
      <c r="N48" s="24"/>
      <c r="O48" s="22"/>
      <c r="P48" s="24"/>
    </row>
    <row r="49" ht="20" customHeight="1" spans="1:16">
      <c r="A49" s="19"/>
      <c r="B49" s="19"/>
      <c r="C49" s="20"/>
      <c r="D49" s="21"/>
      <c r="E49" s="21"/>
      <c r="F49" s="21"/>
      <c r="G49" s="8"/>
      <c r="H49" s="8"/>
      <c r="I49" s="8"/>
      <c r="J49" s="21"/>
      <c r="K49" s="21"/>
      <c r="L49" s="21"/>
      <c r="M49" s="19"/>
      <c r="N49" s="21"/>
      <c r="O49" s="19"/>
      <c r="P49" s="21"/>
    </row>
    <row r="50" ht="20" customHeight="1" spans="1:16">
      <c r="A50" s="22"/>
      <c r="B50" s="22"/>
      <c r="C50" s="23"/>
      <c r="D50" s="24"/>
      <c r="E50" s="24"/>
      <c r="F50" s="24"/>
      <c r="G50" s="5"/>
      <c r="H50" s="5"/>
      <c r="I50" s="5"/>
      <c r="J50" s="24"/>
      <c r="K50" s="24"/>
      <c r="L50" s="24"/>
      <c r="M50" s="22"/>
      <c r="N50" s="24"/>
      <c r="O50" s="22"/>
      <c r="P50" s="24"/>
    </row>
    <row r="51" ht="20" customHeight="1" spans="1:16">
      <c r="A51" s="19"/>
      <c r="B51" s="19"/>
      <c r="C51" s="20"/>
      <c r="D51" s="21"/>
      <c r="E51" s="21"/>
      <c r="F51" s="21"/>
      <c r="G51" s="8"/>
      <c r="H51" s="8"/>
      <c r="I51" s="8"/>
      <c r="J51" s="21"/>
      <c r="K51" s="21"/>
      <c r="L51" s="21"/>
      <c r="M51" s="19"/>
      <c r="N51" s="21"/>
      <c r="O51" s="19"/>
      <c r="P51" s="21"/>
    </row>
    <row r="52" ht="20" customHeight="1" spans="1:16">
      <c r="A52" s="22"/>
      <c r="B52" s="22"/>
      <c r="C52" s="23"/>
      <c r="D52" s="24"/>
      <c r="E52" s="24"/>
      <c r="F52" s="24"/>
      <c r="G52" s="5"/>
      <c r="H52" s="5"/>
      <c r="I52" s="5"/>
      <c r="J52" s="24"/>
      <c r="K52" s="24"/>
      <c r="L52" s="24"/>
      <c r="M52" s="22"/>
      <c r="N52" s="24"/>
      <c r="O52" s="22"/>
      <c r="P52" s="24"/>
    </row>
    <row r="53" ht="20" customHeight="1" spans="1:16">
      <c r="A53" s="19"/>
      <c r="B53" s="19"/>
      <c r="C53" s="20"/>
      <c r="D53" s="21"/>
      <c r="E53" s="21"/>
      <c r="F53" s="21"/>
      <c r="G53" s="8"/>
      <c r="H53" s="8"/>
      <c r="I53" s="8"/>
      <c r="J53" s="21"/>
      <c r="K53" s="21"/>
      <c r="L53" s="21"/>
      <c r="M53" s="19"/>
      <c r="N53" s="21"/>
      <c r="O53" s="19"/>
      <c r="P53" s="21"/>
    </row>
    <row r="54" ht="20" customHeight="1" spans="1:16">
      <c r="A54" s="22"/>
      <c r="B54" s="22"/>
      <c r="C54" s="23"/>
      <c r="D54" s="24"/>
      <c r="E54" s="24"/>
      <c r="F54" s="24"/>
      <c r="G54" s="5"/>
      <c r="H54" s="5"/>
      <c r="I54" s="5"/>
      <c r="J54" s="24"/>
      <c r="K54" s="24"/>
      <c r="L54" s="24"/>
      <c r="M54" s="22"/>
      <c r="N54" s="24"/>
      <c r="O54" s="22"/>
      <c r="P54" s="24"/>
    </row>
    <row r="55" ht="20" customHeight="1" spans="1:16">
      <c r="A55" s="19"/>
      <c r="B55" s="19"/>
      <c r="C55" s="20"/>
      <c r="D55" s="21"/>
      <c r="E55" s="21"/>
      <c r="F55" s="21"/>
      <c r="G55" s="8"/>
      <c r="H55" s="8"/>
      <c r="I55" s="8"/>
      <c r="J55" s="21"/>
      <c r="K55" s="21"/>
      <c r="L55" s="21"/>
      <c r="M55" s="19"/>
      <c r="N55" s="21"/>
      <c r="O55" s="19"/>
      <c r="P55" s="21"/>
    </row>
    <row r="56" ht="20" customHeight="1" spans="1:16">
      <c r="A56" s="22"/>
      <c r="B56" s="22"/>
      <c r="C56" s="23"/>
      <c r="D56" s="24"/>
      <c r="E56" s="24"/>
      <c r="F56" s="24"/>
      <c r="G56" s="5"/>
      <c r="H56" s="5"/>
      <c r="I56" s="5"/>
      <c r="J56" s="24"/>
      <c r="K56" s="24"/>
      <c r="L56" s="24"/>
      <c r="M56" s="22"/>
      <c r="N56" s="24"/>
      <c r="O56" s="22"/>
      <c r="P56" s="24"/>
    </row>
    <row r="57" ht="20" customHeight="1" spans="1:16">
      <c r="A57" s="19"/>
      <c r="B57" s="19"/>
      <c r="C57" s="20"/>
      <c r="D57" s="21"/>
      <c r="E57" s="21"/>
      <c r="F57" s="21"/>
      <c r="G57" s="8"/>
      <c r="H57" s="8"/>
      <c r="I57" s="8"/>
      <c r="J57" s="21"/>
      <c r="K57" s="21"/>
      <c r="L57" s="21"/>
      <c r="M57" s="19"/>
      <c r="N57" s="21"/>
      <c r="O57" s="19"/>
      <c r="P57" s="21"/>
    </row>
    <row r="58" ht="20" customHeight="1" spans="1:16">
      <c r="A58" s="22"/>
      <c r="B58" s="22"/>
      <c r="C58" s="23"/>
      <c r="D58" s="24"/>
      <c r="E58" s="24"/>
      <c r="F58" s="24"/>
      <c r="G58" s="5"/>
      <c r="H58" s="5"/>
      <c r="I58" s="5"/>
      <c r="J58" s="24"/>
      <c r="K58" s="24"/>
      <c r="L58" s="24"/>
      <c r="M58" s="22"/>
      <c r="N58" s="24"/>
      <c r="O58" s="22"/>
      <c r="P58" s="24"/>
    </row>
    <row r="59" ht="20" customHeight="1" spans="1:16">
      <c r="A59" s="19"/>
      <c r="B59" s="19"/>
      <c r="C59" s="20"/>
      <c r="D59" s="21"/>
      <c r="E59" s="21"/>
      <c r="F59" s="21"/>
      <c r="G59" s="8"/>
      <c r="H59" s="8"/>
      <c r="I59" s="8"/>
      <c r="J59" s="21"/>
      <c r="K59" s="21"/>
      <c r="L59" s="21"/>
      <c r="M59" s="19"/>
      <c r="N59" s="21"/>
      <c r="O59" s="19"/>
      <c r="P59" s="21"/>
    </row>
    <row r="60" ht="20" customHeight="1" spans="1:16">
      <c r="A60" s="22"/>
      <c r="B60" s="22"/>
      <c r="C60" s="23"/>
      <c r="D60" s="24"/>
      <c r="E60" s="24"/>
      <c r="F60" s="24"/>
      <c r="G60" s="5"/>
      <c r="H60" s="5"/>
      <c r="I60" s="5"/>
      <c r="J60" s="24"/>
      <c r="K60" s="24"/>
      <c r="L60" s="24"/>
      <c r="M60" s="22"/>
      <c r="N60" s="24"/>
      <c r="O60" s="22"/>
      <c r="P60" s="24"/>
    </row>
    <row r="61" ht="20" customHeight="1" spans="1:16">
      <c r="A61" s="19"/>
      <c r="B61" s="19"/>
      <c r="C61" s="20"/>
      <c r="D61" s="21"/>
      <c r="E61" s="21"/>
      <c r="F61" s="21"/>
      <c r="G61" s="8"/>
      <c r="H61" s="8"/>
      <c r="I61" s="8"/>
      <c r="J61" s="21"/>
      <c r="K61" s="21"/>
      <c r="L61" s="21"/>
      <c r="M61" s="19"/>
      <c r="N61" s="21"/>
      <c r="O61" s="19"/>
      <c r="P61" s="21"/>
    </row>
    <row r="62" ht="20" customHeight="1" spans="1:16">
      <c r="A62" s="22"/>
      <c r="B62" s="22"/>
      <c r="C62" s="23"/>
      <c r="D62" s="24"/>
      <c r="E62" s="24"/>
      <c r="F62" s="24"/>
      <c r="G62" s="5"/>
      <c r="H62" s="5"/>
      <c r="I62" s="5"/>
      <c r="J62" s="24"/>
      <c r="K62" s="24"/>
      <c r="L62" s="24"/>
      <c r="M62" s="22"/>
      <c r="N62" s="24"/>
      <c r="O62" s="22"/>
      <c r="P62" s="24"/>
    </row>
    <row r="63" ht="20" customHeight="1" spans="1:16">
      <c r="A63" s="19"/>
      <c r="B63" s="19"/>
      <c r="C63" s="20"/>
      <c r="D63" s="21"/>
      <c r="E63" s="21"/>
      <c r="F63" s="21"/>
      <c r="G63" s="8"/>
      <c r="H63" s="8"/>
      <c r="I63" s="8"/>
      <c r="J63" s="21"/>
      <c r="K63" s="21"/>
      <c r="L63" s="21"/>
      <c r="M63" s="19"/>
      <c r="N63" s="21"/>
      <c r="O63" s="19"/>
      <c r="P63" s="21"/>
    </row>
    <row r="64" ht="20" customHeight="1" spans="1:16">
      <c r="A64" s="22"/>
      <c r="B64" s="22"/>
      <c r="C64" s="23"/>
      <c r="D64" s="24"/>
      <c r="E64" s="24"/>
      <c r="F64" s="24"/>
      <c r="G64" s="5"/>
      <c r="H64" s="5"/>
      <c r="I64" s="5"/>
      <c r="J64" s="24"/>
      <c r="K64" s="24"/>
      <c r="L64" s="24"/>
      <c r="M64" s="22"/>
      <c r="N64" s="24"/>
      <c r="O64" s="22"/>
      <c r="P64" s="24"/>
    </row>
    <row r="65" ht="20" customHeight="1" spans="1:16">
      <c r="A65" s="19"/>
      <c r="B65" s="19"/>
      <c r="C65" s="20"/>
      <c r="D65" s="21"/>
      <c r="E65" s="21"/>
      <c r="F65" s="21"/>
      <c r="G65" s="8"/>
      <c r="H65" s="8"/>
      <c r="I65" s="8"/>
      <c r="J65" s="21"/>
      <c r="K65" s="21"/>
      <c r="L65" s="21"/>
      <c r="M65" s="19"/>
      <c r="N65" s="21"/>
      <c r="O65" s="19"/>
      <c r="P65" s="21"/>
    </row>
    <row r="66" ht="20" customHeight="1" spans="1:16">
      <c r="A66" s="22"/>
      <c r="B66" s="22"/>
      <c r="C66" s="23"/>
      <c r="D66" s="24"/>
      <c r="E66" s="24"/>
      <c r="F66" s="24"/>
      <c r="G66" s="5"/>
      <c r="H66" s="5"/>
      <c r="I66" s="5"/>
      <c r="J66" s="24"/>
      <c r="K66" s="24"/>
      <c r="L66" s="24"/>
      <c r="M66" s="22"/>
      <c r="N66" s="24"/>
      <c r="O66" s="22"/>
      <c r="P66" s="24"/>
    </row>
    <row r="67" ht="20" customHeight="1" spans="1:16">
      <c r="A67" s="19"/>
      <c r="B67" s="19"/>
      <c r="C67" s="20"/>
      <c r="D67" s="21"/>
      <c r="E67" s="21"/>
      <c r="F67" s="21"/>
      <c r="G67" s="8"/>
      <c r="H67" s="8"/>
      <c r="I67" s="8"/>
      <c r="J67" s="21"/>
      <c r="K67" s="21"/>
      <c r="L67" s="21"/>
      <c r="M67" s="19"/>
      <c r="N67" s="21"/>
      <c r="O67" s="19"/>
      <c r="P67" s="21"/>
    </row>
    <row r="68" ht="20" customHeight="1" spans="1:16">
      <c r="A68" s="22"/>
      <c r="B68" s="22"/>
      <c r="C68" s="23"/>
      <c r="D68" s="24"/>
      <c r="E68" s="24"/>
      <c r="F68" s="24"/>
      <c r="G68" s="5"/>
      <c r="H68" s="5"/>
      <c r="I68" s="5"/>
      <c r="J68" s="24"/>
      <c r="K68" s="24"/>
      <c r="L68" s="24"/>
      <c r="M68" s="22"/>
      <c r="N68" s="24"/>
      <c r="O68" s="22"/>
      <c r="P68" s="24"/>
    </row>
    <row r="69" ht="20" customHeight="1" spans="1:16">
      <c r="A69" s="19"/>
      <c r="B69" s="19"/>
      <c r="C69" s="20"/>
      <c r="D69" s="21"/>
      <c r="E69" s="21"/>
      <c r="F69" s="21"/>
      <c r="G69" s="8"/>
      <c r="H69" s="8"/>
      <c r="I69" s="8"/>
      <c r="J69" s="21"/>
      <c r="K69" s="21"/>
      <c r="L69" s="21"/>
      <c r="M69" s="19"/>
      <c r="N69" s="21"/>
      <c r="O69" s="19"/>
      <c r="P69" s="21"/>
    </row>
    <row r="70" ht="20" customHeight="1" spans="1:16">
      <c r="A70" s="22"/>
      <c r="B70" s="22"/>
      <c r="C70" s="23"/>
      <c r="D70" s="24"/>
      <c r="E70" s="24"/>
      <c r="F70" s="24"/>
      <c r="G70" s="5"/>
      <c r="H70" s="5"/>
      <c r="I70" s="5"/>
      <c r="J70" s="24"/>
      <c r="K70" s="24"/>
      <c r="L70" s="24"/>
      <c r="M70" s="22"/>
      <c r="N70" s="24"/>
      <c r="O70" s="22"/>
      <c r="P70" s="24"/>
    </row>
    <row r="71" ht="20" customHeight="1" spans="1:16">
      <c r="A71" s="19"/>
      <c r="B71" s="19"/>
      <c r="C71" s="20"/>
      <c r="D71" s="21"/>
      <c r="E71" s="21"/>
      <c r="F71" s="21"/>
      <c r="G71" s="8"/>
      <c r="H71" s="8"/>
      <c r="I71" s="8"/>
      <c r="J71" s="21"/>
      <c r="K71" s="21"/>
      <c r="L71" s="21"/>
      <c r="M71" s="19"/>
      <c r="N71" s="21"/>
      <c r="O71" s="19"/>
      <c r="P71" s="21"/>
    </row>
    <row r="72" ht="20" customHeight="1" spans="1:16">
      <c r="A72" s="22"/>
      <c r="B72" s="22"/>
      <c r="C72" s="23"/>
      <c r="D72" s="24"/>
      <c r="E72" s="24"/>
      <c r="F72" s="24"/>
      <c r="G72" s="5"/>
      <c r="H72" s="5"/>
      <c r="I72" s="5"/>
      <c r="J72" s="24"/>
      <c r="K72" s="24"/>
      <c r="L72" s="24"/>
      <c r="M72" s="22"/>
      <c r="N72" s="24"/>
      <c r="O72" s="22"/>
      <c r="P72" s="24"/>
    </row>
    <row r="73" ht="20" customHeight="1" spans="1:16">
      <c r="A73" s="19"/>
      <c r="B73" s="19"/>
      <c r="C73" s="20"/>
      <c r="D73" s="21"/>
      <c r="E73" s="21"/>
      <c r="F73" s="21"/>
      <c r="G73" s="8"/>
      <c r="H73" s="8"/>
      <c r="I73" s="8"/>
      <c r="J73" s="21"/>
      <c r="K73" s="21"/>
      <c r="L73" s="21"/>
      <c r="M73" s="19"/>
      <c r="N73" s="21"/>
      <c r="O73" s="19"/>
      <c r="P73" s="21"/>
    </row>
    <row r="74" ht="20" customHeight="1" spans="1:16">
      <c r="A74" s="22"/>
      <c r="B74" s="22"/>
      <c r="C74" s="23"/>
      <c r="D74" s="24"/>
      <c r="E74" s="24"/>
      <c r="F74" s="24"/>
      <c r="G74" s="5"/>
      <c r="H74" s="5"/>
      <c r="I74" s="5"/>
      <c r="J74" s="24"/>
      <c r="K74" s="24"/>
      <c r="L74" s="24"/>
      <c r="M74" s="22"/>
      <c r="N74" s="24"/>
      <c r="O74" s="22"/>
      <c r="P74" s="24"/>
    </row>
    <row r="75" ht="20" customHeight="1" spans="1:16">
      <c r="A75" s="19"/>
      <c r="B75" s="19"/>
      <c r="C75" s="20"/>
      <c r="D75" s="21"/>
      <c r="E75" s="21"/>
      <c r="F75" s="21"/>
      <c r="G75" s="8"/>
      <c r="H75" s="8"/>
      <c r="I75" s="8"/>
      <c r="J75" s="21"/>
      <c r="K75" s="21"/>
      <c r="L75" s="21"/>
      <c r="M75" s="19"/>
      <c r="N75" s="21"/>
      <c r="O75" s="19"/>
      <c r="P75" s="21"/>
    </row>
    <row r="76" ht="20" customHeight="1" spans="1:16">
      <c r="A76" s="22"/>
      <c r="B76" s="22"/>
      <c r="C76" s="23"/>
      <c r="D76" s="24"/>
      <c r="E76" s="24"/>
      <c r="F76" s="24"/>
      <c r="G76" s="5"/>
      <c r="H76" s="5"/>
      <c r="I76" s="5"/>
      <c r="J76" s="24"/>
      <c r="K76" s="24"/>
      <c r="L76" s="24"/>
      <c r="M76" s="22"/>
      <c r="N76" s="24"/>
      <c r="O76" s="22"/>
      <c r="P76" s="24"/>
    </row>
    <row r="77" ht="20" customHeight="1" spans="1:16">
      <c r="A77" s="19"/>
      <c r="B77" s="19"/>
      <c r="C77" s="20"/>
      <c r="D77" s="21"/>
      <c r="E77" s="21"/>
      <c r="F77" s="21"/>
      <c r="G77" s="8"/>
      <c r="H77" s="8"/>
      <c r="I77" s="8"/>
      <c r="J77" s="21"/>
      <c r="K77" s="21"/>
      <c r="L77" s="21"/>
      <c r="M77" s="19"/>
      <c r="N77" s="21"/>
      <c r="O77" s="19"/>
      <c r="P77" s="21"/>
    </row>
    <row r="78" ht="20" customHeight="1" spans="1:16">
      <c r="A78" s="22"/>
      <c r="B78" s="22"/>
      <c r="C78" s="23"/>
      <c r="D78" s="24"/>
      <c r="E78" s="24"/>
      <c r="F78" s="24"/>
      <c r="G78" s="5"/>
      <c r="H78" s="5"/>
      <c r="I78" s="5"/>
      <c r="J78" s="24"/>
      <c r="K78" s="24"/>
      <c r="L78" s="24"/>
      <c r="M78" s="22"/>
      <c r="N78" s="24"/>
      <c r="O78" s="22"/>
      <c r="P78" s="24"/>
    </row>
    <row r="79" ht="20" customHeight="1" spans="1:16">
      <c r="A79" s="19"/>
      <c r="B79" s="19"/>
      <c r="C79" s="20"/>
      <c r="D79" s="21"/>
      <c r="E79" s="21"/>
      <c r="F79" s="21"/>
      <c r="G79" s="8"/>
      <c r="H79" s="8"/>
      <c r="I79" s="8"/>
      <c r="J79" s="21"/>
      <c r="K79" s="21"/>
      <c r="L79" s="21"/>
      <c r="M79" s="19"/>
      <c r="N79" s="21"/>
      <c r="O79" s="19"/>
      <c r="P79" s="21"/>
    </row>
    <row r="80" ht="20" customHeight="1" spans="1:16">
      <c r="A80" s="22"/>
      <c r="B80" s="22"/>
      <c r="C80" s="23"/>
      <c r="D80" s="24"/>
      <c r="E80" s="24"/>
      <c r="F80" s="24"/>
      <c r="G80" s="5"/>
      <c r="H80" s="5"/>
      <c r="I80" s="5"/>
      <c r="J80" s="24"/>
      <c r="K80" s="24"/>
      <c r="L80" s="24"/>
      <c r="M80" s="22"/>
      <c r="N80" s="24"/>
      <c r="O80" s="22"/>
      <c r="P80" s="24"/>
    </row>
    <row r="81" ht="20" customHeight="1" spans="1:16">
      <c r="A81" s="19"/>
      <c r="B81" s="19"/>
      <c r="C81" s="20"/>
      <c r="D81" s="21"/>
      <c r="E81" s="21"/>
      <c r="F81" s="21"/>
      <c r="G81" s="8"/>
      <c r="H81" s="8"/>
      <c r="I81" s="8"/>
      <c r="J81" s="21"/>
      <c r="K81" s="21"/>
      <c r="L81" s="21"/>
      <c r="M81" s="19"/>
      <c r="N81" s="21"/>
      <c r="O81" s="19"/>
      <c r="P81" s="21"/>
    </row>
    <row r="82" ht="20" customHeight="1" spans="1:16">
      <c r="A82" s="22"/>
      <c r="B82" s="22"/>
      <c r="C82" s="23"/>
      <c r="D82" s="24"/>
      <c r="E82" s="24"/>
      <c r="F82" s="24"/>
      <c r="G82" s="5"/>
      <c r="H82" s="5"/>
      <c r="I82" s="5"/>
      <c r="J82" s="24"/>
      <c r="K82" s="24"/>
      <c r="L82" s="24"/>
      <c r="M82" s="22"/>
      <c r="N82" s="24"/>
      <c r="O82" s="22"/>
      <c r="P82" s="24"/>
    </row>
    <row r="83" ht="20" customHeight="1" spans="1:16">
      <c r="A83" s="19"/>
      <c r="B83" s="19"/>
      <c r="C83" s="20"/>
      <c r="D83" s="21"/>
      <c r="E83" s="21"/>
      <c r="F83" s="21"/>
      <c r="G83" s="8"/>
      <c r="H83" s="8"/>
      <c r="I83" s="8"/>
      <c r="J83" s="21"/>
      <c r="K83" s="21"/>
      <c r="L83" s="21"/>
      <c r="M83" s="19"/>
      <c r="N83" s="21"/>
      <c r="O83" s="19"/>
      <c r="P83" s="21"/>
    </row>
    <row r="84" ht="20" customHeight="1" spans="1:16">
      <c r="A84" s="22"/>
      <c r="B84" s="22"/>
      <c r="C84" s="23"/>
      <c r="D84" s="24"/>
      <c r="E84" s="24"/>
      <c r="F84" s="24"/>
      <c r="G84" s="5"/>
      <c r="H84" s="5"/>
      <c r="I84" s="5"/>
      <c r="J84" s="24"/>
      <c r="K84" s="24"/>
      <c r="L84" s="24"/>
      <c r="M84" s="22"/>
      <c r="N84" s="24"/>
      <c r="O84" s="22"/>
      <c r="P84" s="24"/>
    </row>
    <row r="85" ht="20" customHeight="1" spans="1:16">
      <c r="A85" s="19"/>
      <c r="B85" s="19"/>
      <c r="C85" s="20"/>
      <c r="D85" s="21"/>
      <c r="E85" s="21"/>
      <c r="F85" s="21"/>
      <c r="G85" s="8"/>
      <c r="H85" s="8"/>
      <c r="I85" s="8"/>
      <c r="J85" s="21"/>
      <c r="K85" s="21"/>
      <c r="L85" s="21"/>
      <c r="M85" s="19"/>
      <c r="N85" s="21"/>
      <c r="O85" s="19"/>
      <c r="P85" s="21"/>
    </row>
    <row r="86" ht="20" customHeight="1" spans="1:16">
      <c r="A86" s="22"/>
      <c r="B86" s="22"/>
      <c r="C86" s="23"/>
      <c r="D86" s="24"/>
      <c r="E86" s="24"/>
      <c r="F86" s="24"/>
      <c r="G86" s="5"/>
      <c r="H86" s="5"/>
      <c r="I86" s="5"/>
      <c r="J86" s="24"/>
      <c r="K86" s="24"/>
      <c r="L86" s="24"/>
      <c r="M86" s="22"/>
      <c r="N86" s="24"/>
      <c r="O86" s="22"/>
      <c r="P86" s="24"/>
    </row>
    <row r="87" ht="20" customHeight="1" spans="1:16">
      <c r="A87" s="19"/>
      <c r="B87" s="19"/>
      <c r="C87" s="20"/>
      <c r="D87" s="21"/>
      <c r="E87" s="21"/>
      <c r="F87" s="21"/>
      <c r="G87" s="8"/>
      <c r="H87" s="8"/>
      <c r="I87" s="8"/>
      <c r="J87" s="21"/>
      <c r="K87" s="21"/>
      <c r="L87" s="21"/>
      <c r="M87" s="19"/>
      <c r="N87" s="21"/>
      <c r="O87" s="19"/>
      <c r="P87" s="21"/>
    </row>
    <row r="88" ht="20" customHeight="1" spans="1:16">
      <c r="A88" s="22"/>
      <c r="B88" s="22"/>
      <c r="C88" s="23"/>
      <c r="D88" s="24"/>
      <c r="E88" s="24"/>
      <c r="F88" s="24"/>
      <c r="G88" s="5"/>
      <c r="H88" s="5"/>
      <c r="I88" s="5"/>
      <c r="J88" s="24"/>
      <c r="K88" s="24"/>
      <c r="L88" s="24"/>
      <c r="M88" s="22"/>
      <c r="N88" s="24"/>
      <c r="O88" s="22"/>
      <c r="P88" s="24"/>
    </row>
    <row r="89" ht="20" customHeight="1" spans="1:16">
      <c r="A89" s="19"/>
      <c r="B89" s="19"/>
      <c r="C89" s="20"/>
      <c r="D89" s="21"/>
      <c r="E89" s="21"/>
      <c r="F89" s="21"/>
      <c r="G89" s="8"/>
      <c r="H89" s="8"/>
      <c r="I89" s="8"/>
      <c r="J89" s="21"/>
      <c r="K89" s="21"/>
      <c r="L89" s="21"/>
      <c r="M89" s="19"/>
      <c r="N89" s="21"/>
      <c r="O89" s="19"/>
      <c r="P89" s="21"/>
    </row>
    <row r="90" ht="20" customHeight="1" spans="1:16">
      <c r="A90" s="22"/>
      <c r="B90" s="22"/>
      <c r="C90" s="23"/>
      <c r="D90" s="24"/>
      <c r="E90" s="24"/>
      <c r="F90" s="24"/>
      <c r="G90" s="5"/>
      <c r="H90" s="5"/>
      <c r="I90" s="5"/>
      <c r="J90" s="24"/>
      <c r="K90" s="24"/>
      <c r="L90" s="24"/>
      <c r="M90" s="22"/>
      <c r="N90" s="24"/>
      <c r="O90" s="22"/>
      <c r="P90" s="24"/>
    </row>
    <row r="91" ht="20" customHeight="1" spans="1:16">
      <c r="A91" s="19"/>
      <c r="B91" s="19"/>
      <c r="C91" s="20"/>
      <c r="D91" s="21"/>
      <c r="E91" s="21"/>
      <c r="F91" s="21"/>
      <c r="G91" s="8"/>
      <c r="H91" s="8"/>
      <c r="I91" s="8"/>
      <c r="J91" s="21"/>
      <c r="K91" s="21"/>
      <c r="L91" s="21"/>
      <c r="M91" s="19"/>
      <c r="N91" s="21"/>
      <c r="O91" s="19"/>
      <c r="P91" s="21"/>
    </row>
    <row r="92" ht="20" customHeight="1" spans="1:16">
      <c r="A92" s="22"/>
      <c r="B92" s="22"/>
      <c r="C92" s="23"/>
      <c r="D92" s="24"/>
      <c r="E92" s="24"/>
      <c r="F92" s="24"/>
      <c r="G92" s="5"/>
      <c r="H92" s="5"/>
      <c r="I92" s="5"/>
      <c r="J92" s="24"/>
      <c r="K92" s="24"/>
      <c r="L92" s="24"/>
      <c r="M92" s="22"/>
      <c r="N92" s="24"/>
      <c r="O92" s="22"/>
      <c r="P92" s="24"/>
    </row>
    <row r="93" ht="20" customHeight="1" spans="1:16">
      <c r="A93" s="19"/>
      <c r="B93" s="19"/>
      <c r="C93" s="20"/>
      <c r="D93" s="21"/>
      <c r="E93" s="21"/>
      <c r="F93" s="21"/>
      <c r="G93" s="8"/>
      <c r="H93" s="8"/>
      <c r="I93" s="8"/>
      <c r="J93" s="21"/>
      <c r="K93" s="21"/>
      <c r="L93" s="21"/>
      <c r="M93" s="19"/>
      <c r="N93" s="21"/>
      <c r="O93" s="19"/>
      <c r="P93" s="21"/>
    </row>
    <row r="94" ht="20" customHeight="1" spans="1:16">
      <c r="A94" s="22"/>
      <c r="B94" s="22"/>
      <c r="C94" s="23"/>
      <c r="D94" s="24"/>
      <c r="E94" s="24"/>
      <c r="F94" s="24"/>
      <c r="G94" s="5"/>
      <c r="H94" s="5"/>
      <c r="I94" s="5"/>
      <c r="J94" s="24"/>
      <c r="K94" s="24"/>
      <c r="L94" s="24"/>
      <c r="M94" s="22"/>
      <c r="N94" s="24"/>
      <c r="O94" s="22"/>
      <c r="P94" s="24"/>
    </row>
    <row r="95" ht="20" customHeight="1" spans="1:16">
      <c r="A95" s="19"/>
      <c r="B95" s="19"/>
      <c r="C95" s="20"/>
      <c r="D95" s="21"/>
      <c r="E95" s="21"/>
      <c r="F95" s="21"/>
      <c r="G95" s="8"/>
      <c r="H95" s="8"/>
      <c r="I95" s="8"/>
      <c r="J95" s="21"/>
      <c r="K95" s="21"/>
      <c r="L95" s="21"/>
      <c r="M95" s="19"/>
      <c r="N95" s="21"/>
      <c r="O95" s="19"/>
      <c r="P95" s="21"/>
    </row>
    <row r="96" ht="20" customHeight="1" spans="1:16">
      <c r="A96" s="22"/>
      <c r="B96" s="22"/>
      <c r="C96" s="23"/>
      <c r="D96" s="24"/>
      <c r="E96" s="24"/>
      <c r="F96" s="24"/>
      <c r="G96" s="5"/>
      <c r="H96" s="5"/>
      <c r="I96" s="5"/>
      <c r="J96" s="24"/>
      <c r="K96" s="24"/>
      <c r="L96" s="24"/>
      <c r="M96" s="22"/>
      <c r="N96" s="24"/>
      <c r="O96" s="22"/>
      <c r="P96" s="24"/>
    </row>
    <row r="97" ht="20" customHeight="1" spans="1:16">
      <c r="A97" s="19"/>
      <c r="B97" s="19"/>
      <c r="C97" s="20"/>
      <c r="D97" s="21"/>
      <c r="E97" s="21"/>
      <c r="F97" s="21"/>
      <c r="G97" s="8"/>
      <c r="H97" s="8"/>
      <c r="I97" s="8"/>
      <c r="J97" s="21"/>
      <c r="K97" s="21"/>
      <c r="L97" s="21"/>
      <c r="M97" s="19"/>
      <c r="N97" s="21"/>
      <c r="O97" s="19"/>
      <c r="P97" s="21"/>
    </row>
    <row r="98" ht="20" customHeight="1" spans="1:16">
      <c r="A98" s="22"/>
      <c r="B98" s="22"/>
      <c r="C98" s="23"/>
      <c r="D98" s="24"/>
      <c r="E98" s="24"/>
      <c r="F98" s="24"/>
      <c r="G98" s="5"/>
      <c r="H98" s="5"/>
      <c r="I98" s="5"/>
      <c r="J98" s="24"/>
      <c r="K98" s="24"/>
      <c r="L98" s="24"/>
      <c r="M98" s="22"/>
      <c r="N98" s="24"/>
      <c r="O98" s="22"/>
      <c r="P98" s="24"/>
    </row>
    <row r="99" ht="20" customHeight="1" spans="1:16">
      <c r="A99" s="19"/>
      <c r="B99" s="19"/>
      <c r="C99" s="20"/>
      <c r="D99" s="21"/>
      <c r="E99" s="21"/>
      <c r="F99" s="21"/>
      <c r="G99" s="8"/>
      <c r="H99" s="8"/>
      <c r="I99" s="8"/>
      <c r="J99" s="21"/>
      <c r="K99" s="21"/>
      <c r="L99" s="21"/>
      <c r="M99" s="19"/>
      <c r="N99" s="21"/>
      <c r="O99" s="19"/>
      <c r="P99" s="21"/>
    </row>
    <row r="100" ht="20" customHeight="1" spans="1:16">
      <c r="A100" s="22"/>
      <c r="B100" s="22"/>
      <c r="C100" s="23"/>
      <c r="D100" s="24"/>
      <c r="E100" s="24"/>
      <c r="F100" s="24"/>
      <c r="G100" s="5"/>
      <c r="H100" s="5"/>
      <c r="I100" s="5"/>
      <c r="J100" s="24"/>
      <c r="K100" s="24"/>
      <c r="L100" s="24"/>
      <c r="M100" s="22"/>
      <c r="N100" s="24"/>
      <c r="O100" s="22"/>
      <c r="P100" s="24"/>
    </row>
    <row r="101" ht="20" customHeight="1" spans="1:16">
      <c r="A101" s="19"/>
      <c r="B101" s="19"/>
      <c r="C101" s="20"/>
      <c r="D101" s="21"/>
      <c r="E101" s="21"/>
      <c r="F101" s="21"/>
      <c r="G101" s="8"/>
      <c r="H101" s="8"/>
      <c r="I101" s="8"/>
      <c r="J101" s="21"/>
      <c r="K101" s="21"/>
      <c r="L101" s="21"/>
      <c r="M101" s="19"/>
      <c r="N101" s="21"/>
      <c r="O101" s="19"/>
      <c r="P101" s="21"/>
    </row>
    <row r="102" ht="20" customHeight="1" spans="1:16">
      <c r="A102" s="22"/>
      <c r="B102" s="22"/>
      <c r="C102" s="23"/>
      <c r="D102" s="24"/>
      <c r="E102" s="24"/>
      <c r="F102" s="24"/>
      <c r="G102" s="5"/>
      <c r="H102" s="5"/>
      <c r="I102" s="5"/>
      <c r="J102" s="24"/>
      <c r="K102" s="24"/>
      <c r="L102" s="24"/>
      <c r="M102" s="22"/>
      <c r="N102" s="24"/>
      <c r="O102" s="22"/>
      <c r="P102" s="24"/>
    </row>
    <row r="103" ht="20" customHeight="1" spans="1:16">
      <c r="A103" s="19"/>
      <c r="B103" s="19"/>
      <c r="C103" s="20"/>
      <c r="D103" s="21"/>
      <c r="E103" s="21"/>
      <c r="F103" s="21"/>
      <c r="G103" s="8"/>
      <c r="H103" s="8"/>
      <c r="I103" s="8"/>
      <c r="J103" s="21"/>
      <c r="K103" s="21"/>
      <c r="L103" s="21"/>
      <c r="M103" s="19"/>
      <c r="N103" s="21"/>
      <c r="O103" s="19"/>
      <c r="P103" s="21"/>
    </row>
    <row r="104" ht="20" customHeight="1" spans="1:16">
      <c r="A104" s="22"/>
      <c r="B104" s="22"/>
      <c r="C104" s="23"/>
      <c r="D104" s="24"/>
      <c r="E104" s="24"/>
      <c r="F104" s="24"/>
      <c r="G104" s="5"/>
      <c r="H104" s="5"/>
      <c r="I104" s="5"/>
      <c r="J104" s="24"/>
      <c r="K104" s="24"/>
      <c r="L104" s="24"/>
      <c r="M104" s="22"/>
      <c r="N104" s="24"/>
      <c r="O104" s="22"/>
      <c r="P104" s="24"/>
    </row>
    <row r="105" ht="20" customHeight="1" spans="1:16">
      <c r="A105" s="19"/>
      <c r="B105" s="19"/>
      <c r="C105" s="20"/>
      <c r="D105" s="21"/>
      <c r="E105" s="21"/>
      <c r="F105" s="21"/>
      <c r="G105" s="8"/>
      <c r="H105" s="8"/>
      <c r="I105" s="8"/>
      <c r="J105" s="21"/>
      <c r="K105" s="21"/>
      <c r="L105" s="21"/>
      <c r="M105" s="19"/>
      <c r="N105" s="21"/>
      <c r="O105" s="19"/>
      <c r="P105" s="21"/>
    </row>
    <row r="106" ht="20" customHeight="1" spans="1:16">
      <c r="A106" s="22"/>
      <c r="B106" s="22"/>
      <c r="C106" s="23"/>
      <c r="D106" s="24"/>
      <c r="E106" s="24"/>
      <c r="F106" s="24"/>
      <c r="G106" s="5"/>
      <c r="H106" s="5"/>
      <c r="I106" s="5"/>
      <c r="J106" s="24"/>
      <c r="K106" s="24"/>
      <c r="L106" s="24"/>
      <c r="M106" s="22"/>
      <c r="N106" s="24"/>
      <c r="O106" s="22"/>
      <c r="P106" s="24"/>
    </row>
    <row r="107" ht="20" customHeight="1" spans="1:16">
      <c r="A107" s="19"/>
      <c r="B107" s="19"/>
      <c r="C107" s="20"/>
      <c r="D107" s="21"/>
      <c r="E107" s="21"/>
      <c r="F107" s="21"/>
      <c r="G107" s="8"/>
      <c r="H107" s="8"/>
      <c r="I107" s="8"/>
      <c r="J107" s="21"/>
      <c r="K107" s="21"/>
      <c r="L107" s="21"/>
      <c r="M107" s="19"/>
      <c r="N107" s="21"/>
      <c r="O107" s="19"/>
      <c r="P107" s="21"/>
    </row>
    <row r="108" ht="20" customHeight="1" spans="1:16">
      <c r="A108" s="22"/>
      <c r="B108" s="22"/>
      <c r="C108" s="23"/>
      <c r="D108" s="24"/>
      <c r="E108" s="24"/>
      <c r="F108" s="24"/>
      <c r="G108" s="5"/>
      <c r="H108" s="5"/>
      <c r="I108" s="5"/>
      <c r="J108" s="24"/>
      <c r="K108" s="24"/>
      <c r="L108" s="24"/>
      <c r="M108" s="22"/>
      <c r="N108" s="24"/>
      <c r="O108" s="22"/>
      <c r="P108" s="24"/>
    </row>
    <row r="109" ht="20" customHeight="1" spans="1:16">
      <c r="A109" s="19"/>
      <c r="B109" s="19"/>
      <c r="C109" s="20"/>
      <c r="D109" s="21"/>
      <c r="E109" s="21"/>
      <c r="F109" s="21"/>
      <c r="G109" s="8"/>
      <c r="H109" s="8"/>
      <c r="I109" s="8"/>
      <c r="J109" s="21"/>
      <c r="K109" s="21"/>
      <c r="L109" s="21"/>
      <c r="M109" s="19"/>
      <c r="N109" s="21"/>
      <c r="O109" s="19"/>
      <c r="P109" s="21"/>
    </row>
    <row r="110" ht="20" customHeight="1" spans="1:16">
      <c r="A110" s="22"/>
      <c r="B110" s="22"/>
      <c r="C110" s="23"/>
      <c r="D110" s="24"/>
      <c r="E110" s="24"/>
      <c r="F110" s="24"/>
      <c r="G110" s="5"/>
      <c r="H110" s="5"/>
      <c r="I110" s="5"/>
      <c r="J110" s="24"/>
      <c r="K110" s="24"/>
      <c r="L110" s="24"/>
      <c r="M110" s="22"/>
      <c r="N110" s="24"/>
      <c r="O110" s="22"/>
      <c r="P110" s="24"/>
    </row>
    <row r="111" ht="20" customHeight="1" spans="1:16">
      <c r="A111" s="19"/>
      <c r="B111" s="19"/>
      <c r="C111" s="20"/>
      <c r="D111" s="21"/>
      <c r="E111" s="21"/>
      <c r="F111" s="21"/>
      <c r="G111" s="8"/>
      <c r="H111" s="8"/>
      <c r="I111" s="8"/>
      <c r="J111" s="21"/>
      <c r="K111" s="21"/>
      <c r="L111" s="21"/>
      <c r="M111" s="19"/>
      <c r="N111" s="21"/>
      <c r="O111" s="19"/>
      <c r="P111" s="21"/>
    </row>
    <row r="112" ht="20" customHeight="1" spans="1:16">
      <c r="A112" s="22"/>
      <c r="B112" s="22"/>
      <c r="C112" s="23"/>
      <c r="D112" s="24"/>
      <c r="E112" s="24"/>
      <c r="F112" s="24"/>
      <c r="G112" s="5"/>
      <c r="H112" s="5"/>
      <c r="I112" s="5"/>
      <c r="J112" s="24"/>
      <c r="K112" s="24"/>
      <c r="L112" s="24"/>
      <c r="M112" s="22"/>
      <c r="N112" s="24"/>
      <c r="O112" s="22"/>
      <c r="P112" s="24"/>
    </row>
    <row r="113" ht="20" customHeight="1" spans="1:16">
      <c r="A113" s="19"/>
      <c r="B113" s="19"/>
      <c r="C113" s="20"/>
      <c r="D113" s="21"/>
      <c r="E113" s="21"/>
      <c r="F113" s="21"/>
      <c r="G113" s="8"/>
      <c r="H113" s="8"/>
      <c r="I113" s="8"/>
      <c r="J113" s="21"/>
      <c r="K113" s="21"/>
      <c r="L113" s="21"/>
      <c r="M113" s="19"/>
      <c r="N113" s="21"/>
      <c r="O113" s="19"/>
      <c r="P113" s="21"/>
    </row>
    <row r="114" ht="20" customHeight="1" spans="1:16">
      <c r="A114" s="22"/>
      <c r="B114" s="22"/>
      <c r="C114" s="23"/>
      <c r="D114" s="24"/>
      <c r="E114" s="24"/>
      <c r="F114" s="24"/>
      <c r="G114" s="5"/>
      <c r="H114" s="5"/>
      <c r="I114" s="5"/>
      <c r="J114" s="24"/>
      <c r="K114" s="24"/>
      <c r="L114" s="24"/>
      <c r="M114" s="22"/>
      <c r="N114" s="24"/>
      <c r="O114" s="22"/>
      <c r="P114" s="24"/>
    </row>
    <row r="115" ht="20" customHeight="1" spans="1:16">
      <c r="A115" s="19"/>
      <c r="B115" s="19"/>
      <c r="C115" s="20"/>
      <c r="D115" s="21"/>
      <c r="E115" s="21"/>
      <c r="F115" s="21"/>
      <c r="G115" s="8"/>
      <c r="H115" s="8"/>
      <c r="I115" s="8"/>
      <c r="J115" s="21"/>
      <c r="K115" s="21"/>
      <c r="L115" s="21"/>
      <c r="M115" s="19"/>
      <c r="N115" s="21"/>
      <c r="O115" s="19"/>
      <c r="P115" s="21"/>
    </row>
    <row r="116" ht="20" customHeight="1" spans="1:16">
      <c r="A116" s="22"/>
      <c r="B116" s="22"/>
      <c r="C116" s="23"/>
      <c r="D116" s="24"/>
      <c r="E116" s="24"/>
      <c r="F116" s="24"/>
      <c r="G116" s="5"/>
      <c r="H116" s="5"/>
      <c r="I116" s="5"/>
      <c r="J116" s="24"/>
      <c r="K116" s="24"/>
      <c r="L116" s="24"/>
      <c r="M116" s="22"/>
      <c r="N116" s="24"/>
      <c r="O116" s="22"/>
      <c r="P116" s="24"/>
    </row>
    <row r="117" ht="20" customHeight="1" spans="1:16">
      <c r="A117" s="19"/>
      <c r="B117" s="19"/>
      <c r="C117" s="20"/>
      <c r="D117" s="21"/>
      <c r="E117" s="21"/>
      <c r="F117" s="21"/>
      <c r="G117" s="8"/>
      <c r="H117" s="8"/>
      <c r="I117" s="8"/>
      <c r="J117" s="21"/>
      <c r="K117" s="21"/>
      <c r="L117" s="21"/>
      <c r="M117" s="19"/>
      <c r="N117" s="21"/>
      <c r="O117" s="19"/>
      <c r="P117" s="21"/>
    </row>
    <row r="118" ht="20" customHeight="1" spans="1:16">
      <c r="A118" s="22"/>
      <c r="B118" s="22"/>
      <c r="C118" s="23"/>
      <c r="D118" s="24"/>
      <c r="E118" s="24"/>
      <c r="F118" s="24"/>
      <c r="G118" s="5"/>
      <c r="H118" s="5"/>
      <c r="I118" s="5"/>
      <c r="J118" s="24"/>
      <c r="K118" s="24"/>
      <c r="L118" s="24"/>
      <c r="M118" s="22"/>
      <c r="N118" s="24"/>
      <c r="O118" s="22"/>
      <c r="P118" s="24"/>
    </row>
    <row r="119" ht="20" customHeight="1" spans="1:16">
      <c r="A119" s="19"/>
      <c r="B119" s="19"/>
      <c r="C119" s="20"/>
      <c r="D119" s="21"/>
      <c r="E119" s="21"/>
      <c r="F119" s="21"/>
      <c r="G119" s="8"/>
      <c r="H119" s="8"/>
      <c r="I119" s="8"/>
      <c r="J119" s="21"/>
      <c r="K119" s="21"/>
      <c r="L119" s="21"/>
      <c r="M119" s="19"/>
      <c r="N119" s="21"/>
      <c r="O119" s="19"/>
      <c r="P119" s="21"/>
    </row>
    <row r="120" ht="20" customHeight="1" spans="1:16">
      <c r="A120" s="22"/>
      <c r="B120" s="22"/>
      <c r="C120" s="23"/>
      <c r="D120" s="24"/>
      <c r="E120" s="24"/>
      <c r="F120" s="24"/>
      <c r="G120" s="5"/>
      <c r="H120" s="5"/>
      <c r="I120" s="5"/>
      <c r="J120" s="24"/>
      <c r="K120" s="24"/>
      <c r="L120" s="24"/>
      <c r="M120" s="22"/>
      <c r="N120" s="24"/>
      <c r="O120" s="22"/>
      <c r="P120" s="24"/>
    </row>
    <row r="121" ht="20" customHeight="1" spans="1:16">
      <c r="A121" s="19"/>
      <c r="B121" s="19"/>
      <c r="C121" s="20"/>
      <c r="D121" s="21"/>
      <c r="E121" s="21"/>
      <c r="F121" s="21"/>
      <c r="G121" s="8"/>
      <c r="H121" s="8"/>
      <c r="I121" s="8"/>
      <c r="J121" s="21"/>
      <c r="K121" s="21"/>
      <c r="L121" s="21"/>
      <c r="M121" s="19"/>
      <c r="N121" s="21"/>
      <c r="O121" s="19"/>
      <c r="P121" s="21"/>
    </row>
    <row r="122" ht="20" customHeight="1" spans="1:16">
      <c r="A122" s="22"/>
      <c r="B122" s="22"/>
      <c r="C122" s="23"/>
      <c r="D122" s="24"/>
      <c r="E122" s="24"/>
      <c r="F122" s="24"/>
      <c r="G122" s="5"/>
      <c r="H122" s="5"/>
      <c r="I122" s="5"/>
      <c r="J122" s="24"/>
      <c r="K122" s="24"/>
      <c r="L122" s="24"/>
      <c r="M122" s="22"/>
      <c r="N122" s="24"/>
      <c r="O122" s="22"/>
      <c r="P122" s="24"/>
    </row>
    <row r="123" ht="20" customHeight="1" spans="1:16">
      <c r="A123" s="19"/>
      <c r="B123" s="19"/>
      <c r="C123" s="20"/>
      <c r="D123" s="21"/>
      <c r="E123" s="21"/>
      <c r="F123" s="21"/>
      <c r="G123" s="8"/>
      <c r="H123" s="8"/>
      <c r="I123" s="8"/>
      <c r="J123" s="21"/>
      <c r="K123" s="21"/>
      <c r="L123" s="21"/>
      <c r="M123" s="19"/>
      <c r="N123" s="21"/>
      <c r="O123" s="19"/>
      <c r="P123" s="21"/>
    </row>
    <row r="124" ht="20" customHeight="1" spans="1:16">
      <c r="A124" s="22"/>
      <c r="B124" s="22"/>
      <c r="C124" s="23"/>
      <c r="D124" s="24"/>
      <c r="E124" s="24"/>
      <c r="F124" s="24"/>
      <c r="G124" s="5"/>
      <c r="H124" s="5"/>
      <c r="I124" s="5"/>
      <c r="J124" s="24"/>
      <c r="K124" s="24"/>
      <c r="L124" s="24"/>
      <c r="M124" s="22"/>
      <c r="N124" s="24"/>
      <c r="O124" s="22"/>
      <c r="P124" s="24"/>
    </row>
    <row r="125" ht="20" customHeight="1" spans="1:16">
      <c r="A125" s="19"/>
      <c r="B125" s="19"/>
      <c r="C125" s="20"/>
      <c r="D125" s="21"/>
      <c r="E125" s="21"/>
      <c r="F125" s="21"/>
      <c r="G125" s="8"/>
      <c r="H125" s="8"/>
      <c r="I125" s="8"/>
      <c r="J125" s="21"/>
      <c r="K125" s="21"/>
      <c r="L125" s="21"/>
      <c r="M125" s="19"/>
      <c r="N125" s="21"/>
      <c r="O125" s="19"/>
      <c r="P125" s="21"/>
    </row>
    <row r="126" ht="20" customHeight="1" spans="1:16">
      <c r="A126" s="22"/>
      <c r="B126" s="22"/>
      <c r="C126" s="23"/>
      <c r="D126" s="24"/>
      <c r="E126" s="24"/>
      <c r="F126" s="24"/>
      <c r="G126" s="5"/>
      <c r="H126" s="5"/>
      <c r="I126" s="5"/>
      <c r="J126" s="24"/>
      <c r="K126" s="24"/>
      <c r="L126" s="24"/>
      <c r="M126" s="22"/>
      <c r="N126" s="24"/>
      <c r="O126" s="22"/>
      <c r="P126" s="24"/>
    </row>
    <row r="127" ht="20" customHeight="1" spans="1:16">
      <c r="A127" s="19"/>
      <c r="B127" s="19"/>
      <c r="C127" s="20"/>
      <c r="D127" s="21"/>
      <c r="E127" s="21"/>
      <c r="F127" s="21"/>
      <c r="G127" s="8"/>
      <c r="H127" s="8"/>
      <c r="I127" s="8"/>
      <c r="J127" s="21"/>
      <c r="K127" s="21"/>
      <c r="L127" s="21"/>
      <c r="M127" s="19"/>
      <c r="N127" s="21"/>
      <c r="O127" s="19"/>
      <c r="P127" s="21"/>
    </row>
    <row r="128" ht="20" customHeight="1" spans="1:16">
      <c r="A128" s="22"/>
      <c r="B128" s="22"/>
      <c r="C128" s="23"/>
      <c r="D128" s="24"/>
      <c r="E128" s="24"/>
      <c r="F128" s="24"/>
      <c r="G128" s="5"/>
      <c r="H128" s="5"/>
      <c r="I128" s="5"/>
      <c r="J128" s="24"/>
      <c r="K128" s="24"/>
      <c r="L128" s="24"/>
      <c r="M128" s="22"/>
      <c r="N128" s="24"/>
      <c r="O128" s="22"/>
      <c r="P128" s="24"/>
    </row>
    <row r="129" ht="20" customHeight="1" spans="1:16">
      <c r="A129" s="19"/>
      <c r="B129" s="19"/>
      <c r="C129" s="20"/>
      <c r="D129" s="21"/>
      <c r="E129" s="21"/>
      <c r="F129" s="21"/>
      <c r="G129" s="8"/>
      <c r="H129" s="8"/>
      <c r="I129" s="8"/>
      <c r="J129" s="21"/>
      <c r="K129" s="21"/>
      <c r="L129" s="21"/>
      <c r="M129" s="19"/>
      <c r="N129" s="21"/>
      <c r="O129" s="19"/>
      <c r="P129" s="21"/>
    </row>
    <row r="130" ht="20" customHeight="1" spans="1:16">
      <c r="A130" s="22"/>
      <c r="B130" s="22"/>
      <c r="C130" s="23"/>
      <c r="D130" s="24"/>
      <c r="E130" s="24"/>
      <c r="F130" s="24"/>
      <c r="G130" s="5"/>
      <c r="H130" s="5"/>
      <c r="I130" s="5"/>
      <c r="J130" s="24"/>
      <c r="K130" s="24"/>
      <c r="L130" s="24"/>
      <c r="M130" s="22"/>
      <c r="N130" s="24"/>
      <c r="O130" s="22"/>
      <c r="P130" s="24"/>
    </row>
    <row r="131" ht="20" customHeight="1" spans="1:16">
      <c r="A131" s="19"/>
      <c r="B131" s="19"/>
      <c r="C131" s="20"/>
      <c r="D131" s="21"/>
      <c r="E131" s="21"/>
      <c r="F131" s="21"/>
      <c r="G131" s="8"/>
      <c r="H131" s="8"/>
      <c r="I131" s="8"/>
      <c r="J131" s="21"/>
      <c r="K131" s="21"/>
      <c r="L131" s="21"/>
      <c r="M131" s="19"/>
      <c r="N131" s="21"/>
      <c r="O131" s="19"/>
      <c r="P131" s="21"/>
    </row>
    <row r="132" ht="20" customHeight="1" spans="1:16">
      <c r="A132" s="22"/>
      <c r="B132" s="22"/>
      <c r="C132" s="23"/>
      <c r="D132" s="24"/>
      <c r="E132" s="24"/>
      <c r="F132" s="24"/>
      <c r="G132" s="5"/>
      <c r="H132" s="5"/>
      <c r="I132" s="5"/>
      <c r="J132" s="24"/>
      <c r="K132" s="24"/>
      <c r="L132" s="24"/>
      <c r="M132" s="22"/>
      <c r="N132" s="24"/>
      <c r="O132" s="22"/>
      <c r="P132" s="24"/>
    </row>
    <row r="133" ht="20" customHeight="1" spans="1:16">
      <c r="A133" s="19"/>
      <c r="B133" s="19"/>
      <c r="C133" s="20"/>
      <c r="D133" s="21"/>
      <c r="E133" s="21"/>
      <c r="F133" s="21"/>
      <c r="G133" s="8"/>
      <c r="H133" s="8"/>
      <c r="I133" s="8"/>
      <c r="J133" s="21"/>
      <c r="K133" s="21"/>
      <c r="L133" s="21"/>
      <c r="M133" s="19"/>
      <c r="N133" s="21"/>
      <c r="O133" s="19"/>
      <c r="P133" s="21"/>
    </row>
    <row r="134" ht="20" customHeight="1" spans="1:16">
      <c r="A134" s="22"/>
      <c r="B134" s="22"/>
      <c r="C134" s="23"/>
      <c r="D134" s="24"/>
      <c r="E134" s="24"/>
      <c r="F134" s="24"/>
      <c r="G134" s="5"/>
      <c r="H134" s="5"/>
      <c r="I134" s="5"/>
      <c r="J134" s="24"/>
      <c r="K134" s="24"/>
      <c r="L134" s="24"/>
      <c r="M134" s="22"/>
      <c r="N134" s="24"/>
      <c r="O134" s="22"/>
      <c r="P134" s="24"/>
    </row>
    <row r="135" ht="20" customHeight="1" spans="1:16">
      <c r="A135" s="19"/>
      <c r="B135" s="19"/>
      <c r="C135" s="20"/>
      <c r="D135" s="21"/>
      <c r="E135" s="21"/>
      <c r="F135" s="21"/>
      <c r="G135" s="8"/>
      <c r="H135" s="8"/>
      <c r="I135" s="8"/>
      <c r="J135" s="21"/>
      <c r="K135" s="21"/>
      <c r="L135" s="21"/>
      <c r="M135" s="19"/>
      <c r="N135" s="21"/>
      <c r="O135" s="19"/>
      <c r="P135" s="21"/>
    </row>
    <row r="136" ht="20" customHeight="1" spans="1:16">
      <c r="A136" s="22"/>
      <c r="B136" s="22"/>
      <c r="C136" s="23"/>
      <c r="D136" s="24"/>
      <c r="E136" s="24"/>
      <c r="F136" s="24"/>
      <c r="G136" s="5"/>
      <c r="H136" s="5"/>
      <c r="I136" s="5"/>
      <c r="J136" s="24"/>
      <c r="K136" s="24"/>
      <c r="L136" s="24"/>
      <c r="M136" s="22"/>
      <c r="N136" s="24"/>
      <c r="O136" s="22"/>
      <c r="P136" s="24"/>
    </row>
    <row r="137" ht="20" customHeight="1" spans="1:16">
      <c r="A137" s="19"/>
      <c r="B137" s="19"/>
      <c r="C137" s="20"/>
      <c r="D137" s="21"/>
      <c r="E137" s="21"/>
      <c r="F137" s="21"/>
      <c r="G137" s="8"/>
      <c r="H137" s="8"/>
      <c r="I137" s="8"/>
      <c r="J137" s="21"/>
      <c r="K137" s="21"/>
      <c r="L137" s="21"/>
      <c r="M137" s="19"/>
      <c r="N137" s="21"/>
      <c r="O137" s="19"/>
      <c r="P137" s="21"/>
    </row>
    <row r="138" ht="20" customHeight="1" spans="1:16">
      <c r="A138" s="22"/>
      <c r="B138" s="22"/>
      <c r="C138" s="23"/>
      <c r="D138" s="24"/>
      <c r="E138" s="24"/>
      <c r="F138" s="24"/>
      <c r="G138" s="5"/>
      <c r="H138" s="5"/>
      <c r="I138" s="5"/>
      <c r="J138" s="24"/>
      <c r="K138" s="24"/>
      <c r="L138" s="24"/>
      <c r="M138" s="22"/>
      <c r="N138" s="24"/>
      <c r="O138" s="22"/>
      <c r="P138" s="24"/>
    </row>
    <row r="139" ht="20" customHeight="1" spans="1:16">
      <c r="A139" s="19"/>
      <c r="B139" s="19"/>
      <c r="C139" s="20"/>
      <c r="D139" s="21"/>
      <c r="E139" s="21"/>
      <c r="F139" s="21"/>
      <c r="G139" s="8"/>
      <c r="H139" s="8"/>
      <c r="I139" s="8"/>
      <c r="J139" s="21"/>
      <c r="K139" s="21"/>
      <c r="L139" s="21"/>
      <c r="M139" s="19"/>
      <c r="N139" s="21"/>
      <c r="O139" s="19"/>
      <c r="P139" s="21"/>
    </row>
    <row r="140" ht="20" customHeight="1" spans="1:16">
      <c r="A140" s="22"/>
      <c r="B140" s="22"/>
      <c r="C140" s="23"/>
      <c r="D140" s="24"/>
      <c r="E140" s="24"/>
      <c r="F140" s="24"/>
      <c r="G140" s="5"/>
      <c r="H140" s="5"/>
      <c r="I140" s="5"/>
      <c r="J140" s="24"/>
      <c r="K140" s="24"/>
      <c r="L140" s="24"/>
      <c r="M140" s="22"/>
      <c r="N140" s="24"/>
      <c r="O140" s="22"/>
      <c r="P140" s="24"/>
    </row>
    <row r="141" ht="20" customHeight="1" spans="1:16">
      <c r="A141" s="19"/>
      <c r="B141" s="19"/>
      <c r="C141" s="20"/>
      <c r="D141" s="21"/>
      <c r="E141" s="21"/>
      <c r="F141" s="21"/>
      <c r="G141" s="8"/>
      <c r="H141" s="8"/>
      <c r="I141" s="8"/>
      <c r="J141" s="21"/>
      <c r="K141" s="21"/>
      <c r="L141" s="21"/>
      <c r="M141" s="19"/>
      <c r="N141" s="21"/>
      <c r="O141" s="19"/>
      <c r="P141" s="21"/>
    </row>
    <row r="142" ht="20" customHeight="1" spans="1:16">
      <c r="A142" s="22"/>
      <c r="B142" s="22"/>
      <c r="C142" s="23"/>
      <c r="D142" s="24"/>
      <c r="E142" s="24"/>
      <c r="F142" s="24"/>
      <c r="G142" s="5"/>
      <c r="H142" s="5"/>
      <c r="I142" s="5"/>
      <c r="J142" s="24"/>
      <c r="K142" s="24"/>
      <c r="L142" s="24"/>
      <c r="M142" s="22"/>
      <c r="N142" s="24"/>
      <c r="O142" s="22"/>
      <c r="P142" s="24"/>
    </row>
    <row r="143" ht="20" customHeight="1" spans="1:16">
      <c r="A143" s="19"/>
      <c r="B143" s="19"/>
      <c r="C143" s="20"/>
      <c r="D143" s="21"/>
      <c r="E143" s="21"/>
      <c r="F143" s="21"/>
      <c r="G143" s="8"/>
      <c r="H143" s="8"/>
      <c r="I143" s="8"/>
      <c r="J143" s="21"/>
      <c r="K143" s="21"/>
      <c r="L143" s="21"/>
      <c r="M143" s="19"/>
      <c r="N143" s="21"/>
      <c r="O143" s="19"/>
      <c r="P143" s="21"/>
    </row>
    <row r="144" ht="20" customHeight="1" spans="1:16">
      <c r="A144" s="22"/>
      <c r="B144" s="22"/>
      <c r="C144" s="23"/>
      <c r="D144" s="24"/>
      <c r="E144" s="24"/>
      <c r="F144" s="24"/>
      <c r="G144" s="5"/>
      <c r="H144" s="5"/>
      <c r="I144" s="5"/>
      <c r="J144" s="24"/>
      <c r="K144" s="24"/>
      <c r="L144" s="24"/>
      <c r="M144" s="22"/>
      <c r="N144" s="24"/>
      <c r="O144" s="22"/>
      <c r="P144" s="24"/>
    </row>
    <row r="145" ht="20" customHeight="1" spans="1:16">
      <c r="A145" s="19"/>
      <c r="B145" s="19"/>
      <c r="C145" s="20"/>
      <c r="D145" s="21"/>
      <c r="E145" s="21"/>
      <c r="F145" s="21"/>
      <c r="G145" s="8"/>
      <c r="H145" s="8"/>
      <c r="I145" s="8"/>
      <c r="J145" s="21"/>
      <c r="K145" s="21"/>
      <c r="L145" s="21"/>
      <c r="M145" s="19"/>
      <c r="N145" s="21"/>
      <c r="O145" s="19"/>
      <c r="P145" s="21"/>
    </row>
    <row r="146" ht="20" customHeight="1" spans="1:16">
      <c r="A146" s="22"/>
      <c r="B146" s="22"/>
      <c r="C146" s="23"/>
      <c r="D146" s="24"/>
      <c r="E146" s="24"/>
      <c r="F146" s="24"/>
      <c r="G146" s="5"/>
      <c r="H146" s="5"/>
      <c r="I146" s="5"/>
      <c r="J146" s="24"/>
      <c r="K146" s="24"/>
      <c r="L146" s="24"/>
      <c r="M146" s="22"/>
      <c r="N146" s="24"/>
      <c r="O146" s="22"/>
      <c r="P146" s="24"/>
    </row>
    <row r="147" ht="20" customHeight="1" spans="1:16">
      <c r="A147" s="19"/>
      <c r="B147" s="19"/>
      <c r="C147" s="20"/>
      <c r="D147" s="21"/>
      <c r="E147" s="21"/>
      <c r="F147" s="21"/>
      <c r="G147" s="8"/>
      <c r="H147" s="8"/>
      <c r="I147" s="8"/>
      <c r="J147" s="21"/>
      <c r="K147" s="21"/>
      <c r="L147" s="21"/>
      <c r="M147" s="19"/>
      <c r="N147" s="21"/>
      <c r="O147" s="19"/>
      <c r="P147" s="21"/>
    </row>
    <row r="148" ht="20" customHeight="1" spans="1:16">
      <c r="A148" s="22"/>
      <c r="B148" s="22"/>
      <c r="C148" s="23"/>
      <c r="D148" s="24"/>
      <c r="E148" s="24"/>
      <c r="F148" s="24"/>
      <c r="G148" s="5"/>
      <c r="H148" s="5"/>
      <c r="I148" s="5"/>
      <c r="J148" s="24"/>
      <c r="K148" s="24"/>
      <c r="L148" s="24"/>
      <c r="M148" s="22"/>
      <c r="N148" s="24"/>
      <c r="O148" s="22"/>
      <c r="P148" s="24"/>
    </row>
    <row r="149" ht="20" customHeight="1" spans="1:16">
      <c r="A149" s="19"/>
      <c r="B149" s="19"/>
      <c r="C149" s="20"/>
      <c r="D149" s="21"/>
      <c r="E149" s="21"/>
      <c r="F149" s="21"/>
      <c r="G149" s="8"/>
      <c r="H149" s="8"/>
      <c r="I149" s="8"/>
      <c r="J149" s="21"/>
      <c r="K149" s="21"/>
      <c r="L149" s="21"/>
      <c r="M149" s="19"/>
      <c r="N149" s="21"/>
      <c r="O149" s="19"/>
      <c r="P149" s="21"/>
    </row>
    <row r="150" ht="20" customHeight="1" spans="1:16">
      <c r="A150" s="22"/>
      <c r="B150" s="22"/>
      <c r="C150" s="23"/>
      <c r="D150" s="24"/>
      <c r="E150" s="24"/>
      <c r="F150" s="24"/>
      <c r="G150" s="5"/>
      <c r="H150" s="5"/>
      <c r="I150" s="5"/>
      <c r="J150" s="24"/>
      <c r="K150" s="24"/>
      <c r="L150" s="24"/>
      <c r="M150" s="22"/>
      <c r="N150" s="24"/>
      <c r="O150" s="22"/>
      <c r="P150" s="24"/>
    </row>
    <row r="151" ht="20" customHeight="1" spans="1:16">
      <c r="A151" s="19"/>
      <c r="B151" s="19"/>
      <c r="C151" s="20"/>
      <c r="D151" s="21"/>
      <c r="E151" s="21"/>
      <c r="F151" s="21"/>
      <c r="G151" s="8"/>
      <c r="H151" s="8"/>
      <c r="I151" s="8"/>
      <c r="J151" s="21"/>
      <c r="K151" s="21"/>
      <c r="L151" s="21"/>
      <c r="M151" s="19"/>
      <c r="N151" s="21"/>
      <c r="O151" s="19"/>
      <c r="P151" s="21"/>
    </row>
    <row r="152" ht="20" customHeight="1" spans="1:16">
      <c r="A152" s="22"/>
      <c r="B152" s="22"/>
      <c r="C152" s="23"/>
      <c r="D152" s="24"/>
      <c r="E152" s="24"/>
      <c r="F152" s="24"/>
      <c r="G152" s="5"/>
      <c r="H152" s="5"/>
      <c r="I152" s="5"/>
      <c r="J152" s="24"/>
      <c r="K152" s="24"/>
      <c r="L152" s="24"/>
      <c r="M152" s="22"/>
      <c r="N152" s="24"/>
      <c r="O152" s="22"/>
      <c r="P152" s="24"/>
    </row>
    <row r="153" ht="20" customHeight="1" spans="1:16">
      <c r="A153" s="19"/>
      <c r="B153" s="19"/>
      <c r="C153" s="20"/>
      <c r="D153" s="21"/>
      <c r="E153" s="21"/>
      <c r="F153" s="21"/>
      <c r="G153" s="8"/>
      <c r="H153" s="8"/>
      <c r="I153" s="8"/>
      <c r="J153" s="21"/>
      <c r="K153" s="21"/>
      <c r="L153" s="21"/>
      <c r="M153" s="19"/>
      <c r="N153" s="21"/>
      <c r="O153" s="19"/>
      <c r="P153" s="21"/>
    </row>
    <row r="154" ht="20" customHeight="1" spans="1:16">
      <c r="A154" s="22"/>
      <c r="B154" s="22"/>
      <c r="C154" s="23"/>
      <c r="D154" s="24"/>
      <c r="E154" s="24"/>
      <c r="F154" s="24"/>
      <c r="G154" s="5"/>
      <c r="H154" s="5"/>
      <c r="I154" s="5"/>
      <c r="J154" s="24"/>
      <c r="K154" s="24"/>
      <c r="L154" s="24"/>
      <c r="M154" s="22"/>
      <c r="N154" s="24"/>
      <c r="O154" s="22"/>
      <c r="P154" s="24"/>
    </row>
    <row r="155" ht="20" customHeight="1" spans="1:16">
      <c r="A155" s="19"/>
      <c r="B155" s="19"/>
      <c r="C155" s="20"/>
      <c r="D155" s="21"/>
      <c r="E155" s="21"/>
      <c r="F155" s="21"/>
      <c r="G155" s="8"/>
      <c r="H155" s="8"/>
      <c r="I155" s="8"/>
      <c r="J155" s="21"/>
      <c r="K155" s="21"/>
      <c r="L155" s="21"/>
      <c r="M155" s="19"/>
      <c r="N155" s="21"/>
      <c r="O155" s="19"/>
      <c r="P155" s="21"/>
    </row>
    <row r="156" ht="20" customHeight="1" spans="1:16">
      <c r="A156" s="22"/>
      <c r="B156" s="22"/>
      <c r="C156" s="23"/>
      <c r="D156" s="24"/>
      <c r="E156" s="24"/>
      <c r="F156" s="24"/>
      <c r="G156" s="5"/>
      <c r="H156" s="5"/>
      <c r="I156" s="5"/>
      <c r="J156" s="24"/>
      <c r="K156" s="24"/>
      <c r="L156" s="24"/>
      <c r="M156" s="22"/>
      <c r="N156" s="24"/>
      <c r="O156" s="22"/>
      <c r="P156" s="24"/>
    </row>
    <row r="157" ht="20" customHeight="1" spans="1:16">
      <c r="A157" s="19"/>
      <c r="B157" s="19"/>
      <c r="C157" s="20"/>
      <c r="D157" s="21"/>
      <c r="E157" s="21"/>
      <c r="F157" s="21"/>
      <c r="G157" s="8"/>
      <c r="H157" s="8"/>
      <c r="I157" s="8"/>
      <c r="J157" s="21"/>
      <c r="K157" s="21"/>
      <c r="L157" s="21"/>
      <c r="M157" s="19"/>
      <c r="N157" s="21"/>
      <c r="O157" s="19"/>
      <c r="P157" s="21"/>
    </row>
    <row r="158" ht="20" customHeight="1" spans="1:16">
      <c r="A158" s="22"/>
      <c r="B158" s="22"/>
      <c r="C158" s="23"/>
      <c r="D158" s="24"/>
      <c r="E158" s="24"/>
      <c r="F158" s="24"/>
      <c r="G158" s="5"/>
      <c r="H158" s="5"/>
      <c r="I158" s="5"/>
      <c r="J158" s="24"/>
      <c r="K158" s="24"/>
      <c r="L158" s="24"/>
      <c r="M158" s="22"/>
      <c r="N158" s="24"/>
      <c r="O158" s="22"/>
      <c r="P158" s="24"/>
    </row>
    <row r="159" ht="20" customHeight="1" spans="1:16">
      <c r="A159" s="19"/>
      <c r="B159" s="19"/>
      <c r="C159" s="20"/>
      <c r="D159" s="21"/>
      <c r="E159" s="21"/>
      <c r="F159" s="21"/>
      <c r="G159" s="8"/>
      <c r="H159" s="8"/>
      <c r="I159" s="8"/>
      <c r="J159" s="21"/>
      <c r="K159" s="21"/>
      <c r="L159" s="21"/>
      <c r="M159" s="19"/>
      <c r="N159" s="21"/>
      <c r="O159" s="19"/>
      <c r="P159" s="21"/>
    </row>
    <row r="160" ht="20" customHeight="1" spans="1:16">
      <c r="A160" s="22"/>
      <c r="B160" s="22"/>
      <c r="C160" s="23"/>
      <c r="D160" s="24"/>
      <c r="E160" s="24"/>
      <c r="F160" s="24"/>
      <c r="G160" s="5"/>
      <c r="H160" s="5"/>
      <c r="I160" s="5"/>
      <c r="J160" s="24"/>
      <c r="K160" s="24"/>
      <c r="L160" s="24"/>
      <c r="M160" s="22"/>
      <c r="N160" s="24"/>
      <c r="O160" s="22"/>
      <c r="P160" s="24"/>
    </row>
    <row r="161" ht="20" customHeight="1" spans="1:16">
      <c r="A161" s="19"/>
      <c r="B161" s="19"/>
      <c r="C161" s="20"/>
      <c r="D161" s="21"/>
      <c r="E161" s="21"/>
      <c r="F161" s="21"/>
      <c r="G161" s="8"/>
      <c r="H161" s="8"/>
      <c r="I161" s="8"/>
      <c r="J161" s="21"/>
      <c r="K161" s="21"/>
      <c r="L161" s="21"/>
      <c r="M161" s="19"/>
      <c r="N161" s="21"/>
      <c r="O161" s="19"/>
      <c r="P161" s="21"/>
    </row>
    <row r="162" ht="20" customHeight="1" spans="1:16">
      <c r="A162" s="22"/>
      <c r="B162" s="22"/>
      <c r="C162" s="23"/>
      <c r="D162" s="24"/>
      <c r="E162" s="24"/>
      <c r="F162" s="24"/>
      <c r="G162" s="5"/>
      <c r="H162" s="5"/>
      <c r="I162" s="5"/>
      <c r="J162" s="24"/>
      <c r="K162" s="24"/>
      <c r="L162" s="24"/>
      <c r="M162" s="22"/>
      <c r="N162" s="24"/>
      <c r="O162" s="22"/>
      <c r="P162" s="24"/>
    </row>
    <row r="163" ht="20" customHeight="1" spans="1:16">
      <c r="A163" s="19"/>
      <c r="B163" s="19"/>
      <c r="C163" s="20"/>
      <c r="D163" s="21"/>
      <c r="E163" s="21"/>
      <c r="F163" s="21"/>
      <c r="G163" s="8"/>
      <c r="H163" s="8"/>
      <c r="I163" s="8"/>
      <c r="J163" s="21"/>
      <c r="K163" s="21"/>
      <c r="L163" s="21"/>
      <c r="M163" s="19"/>
      <c r="N163" s="21"/>
      <c r="O163" s="19"/>
      <c r="P163" s="21"/>
    </row>
    <row r="164" ht="20" customHeight="1" spans="1:16">
      <c r="A164" s="22"/>
      <c r="B164" s="22"/>
      <c r="C164" s="23"/>
      <c r="D164" s="24"/>
      <c r="E164" s="24"/>
      <c r="F164" s="24"/>
      <c r="G164" s="5"/>
      <c r="H164" s="5"/>
      <c r="I164" s="5"/>
      <c r="J164" s="24"/>
      <c r="K164" s="24"/>
      <c r="L164" s="24"/>
      <c r="M164" s="22"/>
      <c r="N164" s="24"/>
      <c r="O164" s="22"/>
      <c r="P164" s="24"/>
    </row>
    <row r="165" ht="20" customHeight="1" spans="1:16">
      <c r="A165" s="19"/>
      <c r="B165" s="19"/>
      <c r="C165" s="20"/>
      <c r="D165" s="21"/>
      <c r="E165" s="21"/>
      <c r="F165" s="21"/>
      <c r="G165" s="8"/>
      <c r="H165" s="8"/>
      <c r="I165" s="8"/>
      <c r="J165" s="21"/>
      <c r="K165" s="21"/>
      <c r="L165" s="21"/>
      <c r="M165" s="19"/>
      <c r="N165" s="21"/>
      <c r="O165" s="19"/>
      <c r="P165" s="21"/>
    </row>
    <row r="166" ht="20" customHeight="1" spans="1:16">
      <c r="A166" s="22"/>
      <c r="B166" s="22"/>
      <c r="C166" s="23"/>
      <c r="D166" s="24"/>
      <c r="E166" s="24"/>
      <c r="F166" s="24"/>
      <c r="G166" s="5"/>
      <c r="H166" s="5"/>
      <c r="I166" s="5"/>
      <c r="J166" s="24"/>
      <c r="K166" s="24"/>
      <c r="L166" s="24"/>
      <c r="M166" s="22"/>
      <c r="N166" s="24"/>
      <c r="O166" s="22"/>
      <c r="P166" s="24"/>
    </row>
    <row r="167" ht="20" customHeight="1" spans="1:16">
      <c r="A167" s="19"/>
      <c r="B167" s="19"/>
      <c r="C167" s="20"/>
      <c r="D167" s="21"/>
      <c r="E167" s="21"/>
      <c r="F167" s="21"/>
      <c r="G167" s="8"/>
      <c r="H167" s="8"/>
      <c r="I167" s="8"/>
      <c r="J167" s="21"/>
      <c r="K167" s="21"/>
      <c r="L167" s="21"/>
      <c r="M167" s="19"/>
      <c r="N167" s="21"/>
      <c r="O167" s="19"/>
      <c r="P167" s="21"/>
    </row>
    <row r="168" ht="20" customHeight="1" spans="1:16">
      <c r="A168" s="22"/>
      <c r="B168" s="22"/>
      <c r="C168" s="23"/>
      <c r="D168" s="24"/>
      <c r="E168" s="24"/>
      <c r="F168" s="24"/>
      <c r="G168" s="5"/>
      <c r="H168" s="5"/>
      <c r="I168" s="5"/>
      <c r="J168" s="24"/>
      <c r="K168" s="24"/>
      <c r="L168" s="24"/>
      <c r="M168" s="22"/>
      <c r="N168" s="24"/>
      <c r="O168" s="22"/>
      <c r="P168" s="24"/>
    </row>
    <row r="169" ht="20" customHeight="1" spans="1:16">
      <c r="A169" s="19"/>
      <c r="B169" s="19"/>
      <c r="C169" s="20"/>
      <c r="D169" s="21"/>
      <c r="E169" s="21"/>
      <c r="F169" s="21"/>
      <c r="G169" s="8"/>
      <c r="H169" s="8"/>
      <c r="I169" s="8"/>
      <c r="J169" s="21"/>
      <c r="K169" s="21"/>
      <c r="L169" s="21"/>
      <c r="M169" s="19"/>
      <c r="N169" s="21"/>
      <c r="O169" s="19"/>
      <c r="P169" s="21"/>
    </row>
    <row r="170" ht="20" customHeight="1" spans="1:16">
      <c r="A170" s="22"/>
      <c r="B170" s="22"/>
      <c r="C170" s="23"/>
      <c r="D170" s="24"/>
      <c r="E170" s="24"/>
      <c r="F170" s="24"/>
      <c r="G170" s="5"/>
      <c r="H170" s="5"/>
      <c r="I170" s="5"/>
      <c r="J170" s="24"/>
      <c r="K170" s="24"/>
      <c r="L170" s="24"/>
      <c r="M170" s="22"/>
      <c r="N170" s="24"/>
      <c r="O170" s="22"/>
      <c r="P170" s="24"/>
    </row>
    <row r="171" ht="20" customHeight="1" spans="1:16">
      <c r="A171" s="19"/>
      <c r="B171" s="19"/>
      <c r="C171" s="20"/>
      <c r="D171" s="21"/>
      <c r="E171" s="21"/>
      <c r="F171" s="21"/>
      <c r="G171" s="8"/>
      <c r="H171" s="8"/>
      <c r="I171" s="8"/>
      <c r="J171" s="21"/>
      <c r="K171" s="21"/>
      <c r="L171" s="21"/>
      <c r="M171" s="19"/>
      <c r="N171" s="21"/>
      <c r="O171" s="19"/>
      <c r="P171" s="21"/>
    </row>
    <row r="172" ht="20" customHeight="1" spans="1:16">
      <c r="A172" s="22"/>
      <c r="B172" s="22"/>
      <c r="C172" s="23"/>
      <c r="D172" s="24"/>
      <c r="E172" s="24"/>
      <c r="F172" s="24"/>
      <c r="G172" s="5"/>
      <c r="H172" s="5"/>
      <c r="I172" s="5"/>
      <c r="J172" s="24"/>
      <c r="K172" s="24"/>
      <c r="L172" s="24"/>
      <c r="M172" s="22"/>
      <c r="N172" s="24"/>
      <c r="O172" s="22"/>
      <c r="P172" s="24"/>
    </row>
    <row r="173" ht="20" customHeight="1" spans="1:16">
      <c r="A173" s="19"/>
      <c r="B173" s="19"/>
      <c r="C173" s="20"/>
      <c r="D173" s="21"/>
      <c r="E173" s="21"/>
      <c r="F173" s="21"/>
      <c r="G173" s="8"/>
      <c r="H173" s="8"/>
      <c r="I173" s="8"/>
      <c r="J173" s="21"/>
      <c r="K173" s="21"/>
      <c r="L173" s="21"/>
      <c r="M173" s="19"/>
      <c r="N173" s="21"/>
      <c r="O173" s="19"/>
      <c r="P173" s="21"/>
    </row>
    <row r="174" ht="20" customHeight="1" spans="1:16">
      <c r="A174" s="22"/>
      <c r="B174" s="22"/>
      <c r="C174" s="23"/>
      <c r="D174" s="24"/>
      <c r="E174" s="24"/>
      <c r="F174" s="24"/>
      <c r="G174" s="5"/>
      <c r="H174" s="5"/>
      <c r="I174" s="5"/>
      <c r="J174" s="24"/>
      <c r="K174" s="24"/>
      <c r="L174" s="24"/>
      <c r="M174" s="22"/>
      <c r="N174" s="24"/>
      <c r="O174" s="22"/>
      <c r="P174" s="24"/>
    </row>
    <row r="175" ht="20" customHeight="1" spans="1:16">
      <c r="A175" s="19"/>
      <c r="B175" s="19"/>
      <c r="C175" s="20"/>
      <c r="D175" s="21"/>
      <c r="E175" s="21"/>
      <c r="F175" s="21"/>
      <c r="G175" s="8"/>
      <c r="H175" s="8"/>
      <c r="I175" s="8"/>
      <c r="J175" s="21"/>
      <c r="K175" s="21"/>
      <c r="L175" s="21"/>
      <c r="M175" s="19"/>
      <c r="N175" s="21"/>
      <c r="O175" s="19"/>
      <c r="P175" s="21"/>
    </row>
    <row r="176" ht="20" customHeight="1" spans="1:16">
      <c r="A176" s="22"/>
      <c r="B176" s="22"/>
      <c r="C176" s="23"/>
      <c r="D176" s="24"/>
      <c r="E176" s="24"/>
      <c r="F176" s="24"/>
      <c r="G176" s="5"/>
      <c r="H176" s="5"/>
      <c r="I176" s="5"/>
      <c r="J176" s="24"/>
      <c r="K176" s="24"/>
      <c r="L176" s="24"/>
      <c r="M176" s="22"/>
      <c r="N176" s="24"/>
      <c r="O176" s="22"/>
      <c r="P176" s="24"/>
    </row>
    <row r="177" ht="20" customHeight="1" spans="1:16">
      <c r="A177" s="19"/>
      <c r="B177" s="19"/>
      <c r="C177" s="20"/>
      <c r="D177" s="21"/>
      <c r="E177" s="21"/>
      <c r="F177" s="21"/>
      <c r="G177" s="8"/>
      <c r="H177" s="8"/>
      <c r="I177" s="8"/>
      <c r="J177" s="21"/>
      <c r="K177" s="21"/>
      <c r="L177" s="21"/>
      <c r="M177" s="19"/>
      <c r="N177" s="21"/>
      <c r="O177" s="19"/>
      <c r="P177" s="21"/>
    </row>
    <row r="178" ht="20" customHeight="1" spans="1:16">
      <c r="A178" s="22"/>
      <c r="B178" s="22"/>
      <c r="C178" s="23"/>
      <c r="D178" s="24"/>
      <c r="E178" s="24"/>
      <c r="F178" s="24"/>
      <c r="G178" s="5"/>
      <c r="H178" s="5"/>
      <c r="I178" s="5"/>
      <c r="J178" s="24"/>
      <c r="K178" s="24"/>
      <c r="L178" s="24"/>
      <c r="M178" s="22"/>
      <c r="N178" s="24"/>
      <c r="O178" s="22"/>
      <c r="P178" s="24"/>
    </row>
    <row r="179" ht="20" customHeight="1" spans="1:16">
      <c r="A179" s="19"/>
      <c r="B179" s="19"/>
      <c r="C179" s="20"/>
      <c r="D179" s="21"/>
      <c r="E179" s="21"/>
      <c r="F179" s="21"/>
      <c r="G179" s="8"/>
      <c r="H179" s="8"/>
      <c r="I179" s="8"/>
      <c r="J179" s="21"/>
      <c r="K179" s="21"/>
      <c r="L179" s="21"/>
      <c r="M179" s="19"/>
      <c r="N179" s="21"/>
      <c r="O179" s="19"/>
      <c r="P179" s="21"/>
    </row>
    <row r="180" ht="20" customHeight="1" spans="1:16">
      <c r="A180" s="22"/>
      <c r="B180" s="22"/>
      <c r="C180" s="23"/>
      <c r="D180" s="24"/>
      <c r="E180" s="24"/>
      <c r="F180" s="24"/>
      <c r="G180" s="5"/>
      <c r="H180" s="5"/>
      <c r="I180" s="5"/>
      <c r="J180" s="24"/>
      <c r="K180" s="24"/>
      <c r="L180" s="24"/>
      <c r="M180" s="22"/>
      <c r="N180" s="24"/>
      <c r="O180" s="22"/>
      <c r="P180" s="24"/>
    </row>
    <row r="181" ht="20" customHeight="1" spans="1:16">
      <c r="A181" s="19"/>
      <c r="B181" s="19"/>
      <c r="C181" s="20"/>
      <c r="D181" s="21"/>
      <c r="E181" s="21"/>
      <c r="F181" s="21"/>
      <c r="G181" s="8"/>
      <c r="H181" s="8"/>
      <c r="I181" s="8"/>
      <c r="J181" s="21"/>
      <c r="K181" s="21"/>
      <c r="L181" s="21"/>
      <c r="M181" s="19"/>
      <c r="N181" s="21"/>
      <c r="O181" s="19"/>
      <c r="P181" s="21"/>
    </row>
    <row r="182" ht="20" customHeight="1" spans="1:16">
      <c r="A182" s="22"/>
      <c r="B182" s="22"/>
      <c r="C182" s="23"/>
      <c r="D182" s="24"/>
      <c r="E182" s="24"/>
      <c r="F182" s="24"/>
      <c r="G182" s="5"/>
      <c r="H182" s="5"/>
      <c r="I182" s="5"/>
      <c r="J182" s="24"/>
      <c r="K182" s="24"/>
      <c r="L182" s="24"/>
      <c r="M182" s="22"/>
      <c r="N182" s="24"/>
      <c r="O182" s="22"/>
      <c r="P182" s="24"/>
    </row>
    <row r="183" ht="20" customHeight="1" spans="1:16">
      <c r="A183" s="19"/>
      <c r="B183" s="19"/>
      <c r="C183" s="20"/>
      <c r="D183" s="21"/>
      <c r="E183" s="21"/>
      <c r="F183" s="21"/>
      <c r="G183" s="8"/>
      <c r="H183" s="8"/>
      <c r="I183" s="8"/>
      <c r="J183" s="21"/>
      <c r="K183" s="21"/>
      <c r="L183" s="21"/>
      <c r="M183" s="19"/>
      <c r="N183" s="21"/>
      <c r="O183" s="19"/>
      <c r="P183" s="21"/>
    </row>
    <row r="184" ht="20" customHeight="1" spans="1:16">
      <c r="A184" s="22"/>
      <c r="B184" s="22"/>
      <c r="C184" s="23"/>
      <c r="D184" s="24"/>
      <c r="E184" s="24"/>
      <c r="F184" s="24"/>
      <c r="G184" s="5"/>
      <c r="H184" s="5"/>
      <c r="I184" s="5"/>
      <c r="J184" s="24"/>
      <c r="K184" s="24"/>
      <c r="L184" s="24"/>
      <c r="M184" s="22"/>
      <c r="N184" s="24"/>
      <c r="O184" s="22"/>
      <c r="P184" s="24"/>
    </row>
    <row r="185" ht="20" customHeight="1" spans="1:16">
      <c r="A185" s="19"/>
      <c r="B185" s="19"/>
      <c r="C185" s="20"/>
      <c r="D185" s="21"/>
      <c r="E185" s="21"/>
      <c r="F185" s="21"/>
      <c r="G185" s="8"/>
      <c r="H185" s="8"/>
      <c r="I185" s="8"/>
      <c r="J185" s="21"/>
      <c r="K185" s="21"/>
      <c r="L185" s="21"/>
      <c r="M185" s="19"/>
      <c r="N185" s="21"/>
      <c r="O185" s="19"/>
      <c r="P185" s="21"/>
    </row>
    <row r="186" ht="20" customHeight="1" spans="1:16">
      <c r="A186" s="22"/>
      <c r="B186" s="22"/>
      <c r="C186" s="23"/>
      <c r="D186" s="24"/>
      <c r="E186" s="24"/>
      <c r="F186" s="24"/>
      <c r="G186" s="5"/>
      <c r="H186" s="5"/>
      <c r="I186" s="5"/>
      <c r="J186" s="24"/>
      <c r="K186" s="24"/>
      <c r="L186" s="24"/>
      <c r="M186" s="22"/>
      <c r="N186" s="24"/>
      <c r="O186" s="22"/>
      <c r="P186" s="24"/>
    </row>
    <row r="187" ht="20" customHeight="1" spans="1:16">
      <c r="A187" s="19"/>
      <c r="B187" s="19"/>
      <c r="C187" s="20"/>
      <c r="D187" s="21"/>
      <c r="E187" s="21"/>
      <c r="F187" s="21"/>
      <c r="G187" s="8"/>
      <c r="H187" s="8"/>
      <c r="I187" s="8"/>
      <c r="J187" s="21"/>
      <c r="K187" s="21"/>
      <c r="L187" s="21"/>
      <c r="M187" s="19"/>
      <c r="N187" s="21"/>
      <c r="O187" s="19"/>
      <c r="P187" s="21"/>
    </row>
    <row r="188" ht="20" customHeight="1" spans="1:16">
      <c r="A188" s="22"/>
      <c r="B188" s="22"/>
      <c r="C188" s="23"/>
      <c r="D188" s="24"/>
      <c r="E188" s="24"/>
      <c r="F188" s="24"/>
      <c r="G188" s="5"/>
      <c r="H188" s="5"/>
      <c r="I188" s="5"/>
      <c r="J188" s="24"/>
      <c r="K188" s="24"/>
      <c r="L188" s="24"/>
      <c r="M188" s="22"/>
      <c r="N188" s="24"/>
      <c r="O188" s="22"/>
      <c r="P188" s="24"/>
    </row>
    <row r="189" ht="20" customHeight="1" spans="1:16">
      <c r="A189" s="19"/>
      <c r="B189" s="19"/>
      <c r="C189" s="20"/>
      <c r="D189" s="21"/>
      <c r="E189" s="21"/>
      <c r="F189" s="21"/>
      <c r="G189" s="8"/>
      <c r="H189" s="8"/>
      <c r="I189" s="8"/>
      <c r="J189" s="21"/>
      <c r="K189" s="21"/>
      <c r="L189" s="21"/>
      <c r="M189" s="19"/>
      <c r="N189" s="21"/>
      <c r="O189" s="19"/>
      <c r="P189" s="21"/>
    </row>
    <row r="190" ht="20" customHeight="1" spans="1:16">
      <c r="A190" s="22"/>
      <c r="B190" s="22"/>
      <c r="C190" s="23"/>
      <c r="D190" s="24"/>
      <c r="E190" s="24"/>
      <c r="F190" s="24"/>
      <c r="G190" s="5"/>
      <c r="H190" s="5"/>
      <c r="I190" s="5"/>
      <c r="J190" s="24"/>
      <c r="K190" s="24"/>
      <c r="L190" s="24"/>
      <c r="M190" s="22"/>
      <c r="N190" s="24"/>
      <c r="O190" s="22"/>
      <c r="P190" s="24"/>
    </row>
    <row r="191" ht="20" customHeight="1" spans="1:16">
      <c r="A191" s="19"/>
      <c r="B191" s="19"/>
      <c r="C191" s="20"/>
      <c r="D191" s="21"/>
      <c r="E191" s="21"/>
      <c r="F191" s="21"/>
      <c r="G191" s="8"/>
      <c r="H191" s="8"/>
      <c r="I191" s="8"/>
      <c r="J191" s="21"/>
      <c r="K191" s="21"/>
      <c r="L191" s="21"/>
      <c r="M191" s="19"/>
      <c r="N191" s="21"/>
      <c r="O191" s="19"/>
      <c r="P191" s="21"/>
    </row>
    <row r="192" ht="20" customHeight="1" spans="1:16">
      <c r="A192" s="22"/>
      <c r="B192" s="22"/>
      <c r="C192" s="23"/>
      <c r="D192" s="24"/>
      <c r="E192" s="24"/>
      <c r="F192" s="24"/>
      <c r="G192" s="5"/>
      <c r="H192" s="5"/>
      <c r="I192" s="5"/>
      <c r="J192" s="24"/>
      <c r="K192" s="24"/>
      <c r="L192" s="24"/>
      <c r="M192" s="22"/>
      <c r="N192" s="24"/>
      <c r="O192" s="22"/>
      <c r="P192" s="24"/>
    </row>
    <row r="193" ht="20" customHeight="1" spans="1:16">
      <c r="A193" s="19"/>
      <c r="B193" s="19"/>
      <c r="C193" s="20"/>
      <c r="D193" s="21"/>
      <c r="E193" s="21"/>
      <c r="F193" s="21"/>
      <c r="G193" s="8"/>
      <c r="H193" s="8"/>
      <c r="I193" s="8"/>
      <c r="J193" s="21"/>
      <c r="K193" s="21"/>
      <c r="L193" s="21"/>
      <c r="M193" s="19"/>
      <c r="N193" s="21"/>
      <c r="O193" s="19"/>
      <c r="P193" s="21"/>
    </row>
    <row r="194" ht="20" customHeight="1" spans="1:16">
      <c r="A194" s="22"/>
      <c r="B194" s="22"/>
      <c r="C194" s="23"/>
      <c r="D194" s="24"/>
      <c r="E194" s="24"/>
      <c r="F194" s="24"/>
      <c r="G194" s="5"/>
      <c r="H194" s="5"/>
      <c r="I194" s="5"/>
      <c r="J194" s="24"/>
      <c r="K194" s="24"/>
      <c r="L194" s="24"/>
      <c r="M194" s="22"/>
      <c r="N194" s="24"/>
      <c r="O194" s="22"/>
      <c r="P194" s="24"/>
    </row>
    <row r="195" ht="20" customHeight="1" spans="1:16">
      <c r="A195" s="19"/>
      <c r="B195" s="19"/>
      <c r="C195" s="20"/>
      <c r="D195" s="21"/>
      <c r="E195" s="21"/>
      <c r="F195" s="21"/>
      <c r="G195" s="8"/>
      <c r="H195" s="8"/>
      <c r="I195" s="8"/>
      <c r="J195" s="21"/>
      <c r="K195" s="21"/>
      <c r="L195" s="21"/>
      <c r="M195" s="19"/>
      <c r="N195" s="21"/>
      <c r="O195" s="19"/>
      <c r="P195" s="21"/>
    </row>
    <row r="196" ht="20" customHeight="1" spans="1:16">
      <c r="A196" s="22"/>
      <c r="B196" s="22"/>
      <c r="C196" s="23"/>
      <c r="D196" s="24"/>
      <c r="E196" s="24"/>
      <c r="F196" s="24"/>
      <c r="G196" s="5"/>
      <c r="H196" s="5"/>
      <c r="I196" s="5"/>
      <c r="J196" s="24"/>
      <c r="K196" s="24"/>
      <c r="L196" s="24"/>
      <c r="M196" s="22"/>
      <c r="N196" s="24"/>
      <c r="O196" s="22"/>
      <c r="P196" s="24"/>
    </row>
    <row r="197" ht="20" customHeight="1" spans="1:16">
      <c r="A197" s="19"/>
      <c r="B197" s="19"/>
      <c r="C197" s="20"/>
      <c r="D197" s="21"/>
      <c r="E197" s="21"/>
      <c r="F197" s="21"/>
      <c r="G197" s="8"/>
      <c r="H197" s="8"/>
      <c r="I197" s="8"/>
      <c r="J197" s="21"/>
      <c r="K197" s="21"/>
      <c r="L197" s="21"/>
      <c r="M197" s="19"/>
      <c r="N197" s="21"/>
      <c r="O197" s="19"/>
      <c r="P197" s="21"/>
    </row>
    <row r="198" ht="20" customHeight="1" spans="1:16">
      <c r="A198" s="22"/>
      <c r="B198" s="22"/>
      <c r="C198" s="23"/>
      <c r="D198" s="24"/>
      <c r="E198" s="24"/>
      <c r="F198" s="24"/>
      <c r="G198" s="5"/>
      <c r="H198" s="5"/>
      <c r="I198" s="5"/>
      <c r="J198" s="24"/>
      <c r="K198" s="24"/>
      <c r="L198" s="24"/>
      <c r="M198" s="22"/>
      <c r="N198" s="24"/>
      <c r="O198" s="22"/>
      <c r="P198" s="24"/>
    </row>
    <row r="199" ht="20" customHeight="1" spans="1:16">
      <c r="A199" s="19"/>
      <c r="B199" s="19"/>
      <c r="C199" s="20"/>
      <c r="D199" s="21"/>
      <c r="E199" s="21"/>
      <c r="F199" s="21"/>
      <c r="G199" s="8"/>
      <c r="H199" s="8"/>
      <c r="I199" s="8"/>
      <c r="J199" s="21"/>
      <c r="K199" s="21"/>
      <c r="L199" s="21"/>
      <c r="M199" s="19"/>
      <c r="N199" s="21"/>
      <c r="O199" s="19"/>
      <c r="P199" s="21"/>
    </row>
    <row r="200" ht="20" customHeight="1" spans="1:16">
      <c r="A200" s="22"/>
      <c r="B200" s="22"/>
      <c r="C200" s="23"/>
      <c r="D200" s="24"/>
      <c r="E200" s="24"/>
      <c r="F200" s="24"/>
      <c r="G200" s="5"/>
      <c r="H200" s="5"/>
      <c r="I200" s="5"/>
      <c r="J200" s="24"/>
      <c r="K200" s="24"/>
      <c r="L200" s="24"/>
      <c r="M200" s="22"/>
      <c r="N200" s="24"/>
      <c r="O200" s="22"/>
      <c r="P200" s="24"/>
    </row>
    <row r="201" ht="20" customHeight="1" spans="1:16">
      <c r="A201" s="19"/>
      <c r="B201" s="19"/>
      <c r="C201" s="20"/>
      <c r="D201" s="21"/>
      <c r="E201" s="21"/>
      <c r="F201" s="21"/>
      <c r="G201" s="8"/>
      <c r="H201" s="8"/>
      <c r="I201" s="8"/>
      <c r="J201" s="21"/>
      <c r="K201" s="21"/>
      <c r="L201" s="21"/>
      <c r="M201" s="19"/>
      <c r="N201" s="21"/>
      <c r="O201" s="19"/>
      <c r="P201" s="21"/>
    </row>
    <row r="202" ht="20" customHeight="1" spans="1:16">
      <c r="A202" s="22"/>
      <c r="B202" s="22"/>
      <c r="C202" s="23"/>
      <c r="D202" s="24"/>
      <c r="E202" s="24"/>
      <c r="F202" s="24"/>
      <c r="G202" s="5"/>
      <c r="H202" s="5"/>
      <c r="I202" s="5"/>
      <c r="J202" s="24"/>
      <c r="K202" s="24"/>
      <c r="L202" s="24"/>
      <c r="M202" s="22"/>
      <c r="N202" s="24"/>
      <c r="O202" s="22"/>
      <c r="P202" s="24"/>
    </row>
    <row r="203" ht="20" customHeight="1" spans="1:16">
      <c r="A203" s="19"/>
      <c r="B203" s="19"/>
      <c r="C203" s="20"/>
      <c r="D203" s="21"/>
      <c r="E203" s="21"/>
      <c r="F203" s="21"/>
      <c r="G203" s="8"/>
      <c r="H203" s="8"/>
      <c r="I203" s="8"/>
      <c r="J203" s="21"/>
      <c r="K203" s="21"/>
      <c r="L203" s="21"/>
      <c r="M203" s="19"/>
      <c r="N203" s="21"/>
      <c r="O203" s="19"/>
      <c r="P203" s="21"/>
    </row>
    <row r="204" ht="20" customHeight="1" spans="1:16">
      <c r="A204" s="22"/>
      <c r="B204" s="22"/>
      <c r="C204" s="23"/>
      <c r="D204" s="24"/>
      <c r="E204" s="24"/>
      <c r="F204" s="24"/>
      <c r="G204" s="5"/>
      <c r="H204" s="5"/>
      <c r="I204" s="5"/>
      <c r="J204" s="24"/>
      <c r="K204" s="24"/>
      <c r="L204" s="24"/>
      <c r="M204" s="22"/>
      <c r="N204" s="24"/>
      <c r="O204" s="22"/>
      <c r="P204" s="24"/>
    </row>
    <row r="205" ht="20" customHeight="1" spans="1:16">
      <c r="A205" s="19"/>
      <c r="B205" s="19"/>
      <c r="C205" s="20"/>
      <c r="D205" s="21"/>
      <c r="E205" s="21"/>
      <c r="F205" s="21"/>
      <c r="G205" s="8"/>
      <c r="H205" s="8"/>
      <c r="I205" s="8"/>
      <c r="J205" s="21"/>
      <c r="K205" s="21"/>
      <c r="L205" s="21"/>
      <c r="M205" s="19"/>
      <c r="N205" s="21"/>
      <c r="O205" s="19"/>
      <c r="P205" s="21"/>
    </row>
    <row r="206" ht="20" customHeight="1" spans="1:16">
      <c r="A206" s="22"/>
      <c r="B206" s="22"/>
      <c r="C206" s="23"/>
      <c r="D206" s="24"/>
      <c r="E206" s="24"/>
      <c r="F206" s="24"/>
      <c r="G206" s="5"/>
      <c r="H206" s="5"/>
      <c r="I206" s="5"/>
      <c r="J206" s="24"/>
      <c r="K206" s="24"/>
      <c r="L206" s="24"/>
      <c r="M206" s="22"/>
      <c r="N206" s="24"/>
      <c r="O206" s="22"/>
      <c r="P206" s="24"/>
    </row>
    <row r="207" ht="20" customHeight="1" spans="1:16">
      <c r="A207" s="19"/>
      <c r="B207" s="19"/>
      <c r="C207" s="20"/>
      <c r="D207" s="21"/>
      <c r="E207" s="21"/>
      <c r="F207" s="21"/>
      <c r="G207" s="8"/>
      <c r="H207" s="8"/>
      <c r="I207" s="8"/>
      <c r="J207" s="21"/>
      <c r="K207" s="21"/>
      <c r="L207" s="21"/>
      <c r="M207" s="19"/>
      <c r="N207" s="21"/>
      <c r="O207" s="19"/>
      <c r="P207" s="21"/>
    </row>
    <row r="208" ht="20" customHeight="1" spans="1:16">
      <c r="A208" s="22"/>
      <c r="B208" s="22"/>
      <c r="C208" s="23"/>
      <c r="D208" s="24"/>
      <c r="E208" s="24"/>
      <c r="F208" s="24"/>
      <c r="G208" s="5"/>
      <c r="H208" s="5"/>
      <c r="I208" s="5"/>
      <c r="J208" s="24"/>
      <c r="K208" s="24"/>
      <c r="L208" s="24"/>
      <c r="M208" s="22"/>
      <c r="N208" s="24"/>
      <c r="O208" s="22"/>
      <c r="P208" s="24"/>
    </row>
    <row r="209" ht="20" customHeight="1" spans="1:16">
      <c r="A209" s="19"/>
      <c r="B209" s="19"/>
      <c r="C209" s="20"/>
      <c r="D209" s="21"/>
      <c r="E209" s="21"/>
      <c r="F209" s="21"/>
      <c r="G209" s="8"/>
      <c r="H209" s="8"/>
      <c r="I209" s="8"/>
      <c r="J209" s="21"/>
      <c r="K209" s="21"/>
      <c r="L209" s="21"/>
      <c r="M209" s="19"/>
      <c r="N209" s="21"/>
      <c r="O209" s="19"/>
      <c r="P209" s="21"/>
    </row>
    <row r="210" ht="20" customHeight="1" spans="1:16">
      <c r="A210" s="22"/>
      <c r="B210" s="22"/>
      <c r="C210" s="23"/>
      <c r="D210" s="24"/>
      <c r="E210" s="24"/>
      <c r="F210" s="24"/>
      <c r="G210" s="5"/>
      <c r="H210" s="5"/>
      <c r="I210" s="5"/>
      <c r="J210" s="24"/>
      <c r="K210" s="24"/>
      <c r="L210" s="24"/>
      <c r="M210" s="22"/>
      <c r="N210" s="24"/>
      <c r="O210" s="22"/>
      <c r="P210" s="24"/>
    </row>
    <row r="211" ht="20" customHeight="1" spans="1:16">
      <c r="A211" s="19"/>
      <c r="B211" s="19"/>
      <c r="C211" s="20"/>
      <c r="D211" s="21"/>
      <c r="E211" s="21"/>
      <c r="F211" s="21"/>
      <c r="G211" s="8"/>
      <c r="H211" s="8"/>
      <c r="I211" s="8"/>
      <c r="J211" s="21"/>
      <c r="K211" s="21"/>
      <c r="L211" s="21"/>
      <c r="M211" s="19"/>
      <c r="N211" s="21"/>
      <c r="O211" s="19"/>
      <c r="P211" s="21"/>
    </row>
    <row r="212" ht="20" customHeight="1" spans="1:16">
      <c r="A212" s="22"/>
      <c r="B212" s="22"/>
      <c r="C212" s="23"/>
      <c r="D212" s="24"/>
      <c r="E212" s="24"/>
      <c r="F212" s="24"/>
      <c r="G212" s="5"/>
      <c r="H212" s="5"/>
      <c r="I212" s="5"/>
      <c r="J212" s="24"/>
      <c r="K212" s="24"/>
      <c r="L212" s="24"/>
      <c r="M212" s="22"/>
      <c r="N212" s="24"/>
      <c r="O212" s="22"/>
      <c r="P212" s="24"/>
    </row>
    <row r="213" ht="20" customHeight="1" spans="1:16">
      <c r="A213" s="19"/>
      <c r="B213" s="19"/>
      <c r="C213" s="20"/>
      <c r="D213" s="21"/>
      <c r="E213" s="21"/>
      <c r="F213" s="21"/>
      <c r="G213" s="8"/>
      <c r="H213" s="8"/>
      <c r="I213" s="8"/>
      <c r="J213" s="21"/>
      <c r="K213" s="21"/>
      <c r="L213" s="21"/>
      <c r="M213" s="19"/>
      <c r="N213" s="21"/>
      <c r="O213" s="19"/>
      <c r="P213" s="21"/>
    </row>
    <row r="214" ht="20" customHeight="1" spans="1:16">
      <c r="A214" s="22"/>
      <c r="B214" s="22"/>
      <c r="C214" s="23"/>
      <c r="D214" s="24"/>
      <c r="E214" s="24"/>
      <c r="F214" s="24"/>
      <c r="G214" s="5"/>
      <c r="H214" s="5"/>
      <c r="I214" s="5"/>
      <c r="J214" s="24"/>
      <c r="K214" s="24"/>
      <c r="L214" s="24"/>
      <c r="M214" s="22"/>
      <c r="N214" s="24"/>
      <c r="O214" s="22"/>
      <c r="P214" s="24"/>
    </row>
    <row r="215" ht="20" customHeight="1" spans="1:16">
      <c r="A215" s="19"/>
      <c r="B215" s="19"/>
      <c r="C215" s="20"/>
      <c r="D215" s="21"/>
      <c r="E215" s="21"/>
      <c r="F215" s="21"/>
      <c r="G215" s="8"/>
      <c r="H215" s="8"/>
      <c r="I215" s="8"/>
      <c r="J215" s="21"/>
      <c r="K215" s="21"/>
      <c r="L215" s="21"/>
      <c r="M215" s="19"/>
      <c r="N215" s="21"/>
      <c r="O215" s="19"/>
      <c r="P215" s="21"/>
    </row>
    <row r="216" ht="20" customHeight="1" spans="1:16">
      <c r="A216" s="22"/>
      <c r="B216" s="22"/>
      <c r="C216" s="23"/>
      <c r="D216" s="24"/>
      <c r="E216" s="24"/>
      <c r="F216" s="24"/>
      <c r="G216" s="5"/>
      <c r="H216" s="5"/>
      <c r="I216" s="5"/>
      <c r="J216" s="24"/>
      <c r="K216" s="24"/>
      <c r="L216" s="24"/>
      <c r="M216" s="22"/>
      <c r="N216" s="24"/>
      <c r="O216" s="22"/>
      <c r="P216" s="24"/>
    </row>
    <row r="217" ht="20" customHeight="1" spans="1:16">
      <c r="A217" s="19"/>
      <c r="B217" s="19"/>
      <c r="C217" s="20"/>
      <c r="D217" s="21"/>
      <c r="E217" s="21"/>
      <c r="F217" s="21"/>
      <c r="G217" s="8"/>
      <c r="H217" s="8"/>
      <c r="I217" s="8"/>
      <c r="J217" s="21"/>
      <c r="K217" s="21"/>
      <c r="L217" s="21"/>
      <c r="M217" s="19"/>
      <c r="N217" s="21"/>
      <c r="O217" s="19"/>
      <c r="P217" s="21"/>
    </row>
    <row r="218" ht="20" customHeight="1" spans="1:16">
      <c r="A218" s="22"/>
      <c r="B218" s="22"/>
      <c r="C218" s="23"/>
      <c r="D218" s="24"/>
      <c r="E218" s="24"/>
      <c r="F218" s="24"/>
      <c r="G218" s="5"/>
      <c r="H218" s="5"/>
      <c r="I218" s="5"/>
      <c r="J218" s="24"/>
      <c r="K218" s="24"/>
      <c r="L218" s="24"/>
      <c r="M218" s="22"/>
      <c r="N218" s="24"/>
      <c r="O218" s="22"/>
      <c r="P218" s="24"/>
    </row>
    <row r="219" ht="20" customHeight="1" spans="1:16">
      <c r="A219" s="19"/>
      <c r="B219" s="19"/>
      <c r="C219" s="20"/>
      <c r="D219" s="21"/>
      <c r="E219" s="21"/>
      <c r="F219" s="21"/>
      <c r="G219" s="8"/>
      <c r="H219" s="8"/>
      <c r="I219" s="8"/>
      <c r="J219" s="21"/>
      <c r="K219" s="21"/>
      <c r="L219" s="21"/>
      <c r="M219" s="19"/>
      <c r="N219" s="21"/>
      <c r="O219" s="19"/>
      <c r="P219" s="21"/>
    </row>
    <row r="220" ht="20" customHeight="1" spans="1:16">
      <c r="A220" s="22"/>
      <c r="B220" s="22"/>
      <c r="C220" s="23"/>
      <c r="D220" s="24"/>
      <c r="E220" s="24"/>
      <c r="F220" s="24"/>
      <c r="G220" s="5"/>
      <c r="H220" s="5"/>
      <c r="I220" s="5"/>
      <c r="J220" s="24"/>
      <c r="K220" s="24"/>
      <c r="L220" s="24"/>
      <c r="M220" s="22"/>
      <c r="N220" s="24"/>
      <c r="O220" s="22"/>
      <c r="P220" s="24"/>
    </row>
    <row r="221" ht="20" customHeight="1" spans="1:16">
      <c r="A221" s="19"/>
      <c r="B221" s="19"/>
      <c r="C221" s="20"/>
      <c r="D221" s="21"/>
      <c r="E221" s="21"/>
      <c r="F221" s="21"/>
      <c r="G221" s="8"/>
      <c r="H221" s="8"/>
      <c r="I221" s="8"/>
      <c r="J221" s="21"/>
      <c r="K221" s="21"/>
      <c r="L221" s="21"/>
      <c r="M221" s="19"/>
      <c r="N221" s="21"/>
      <c r="O221" s="19"/>
      <c r="P221" s="21"/>
    </row>
    <row r="222" ht="20" customHeight="1" spans="1:16">
      <c r="A222" s="22"/>
      <c r="B222" s="22"/>
      <c r="C222" s="23"/>
      <c r="D222" s="24"/>
      <c r="E222" s="24"/>
      <c r="F222" s="24"/>
      <c r="G222" s="5"/>
      <c r="H222" s="5"/>
      <c r="I222" s="5"/>
      <c r="J222" s="24"/>
      <c r="K222" s="24"/>
      <c r="L222" s="24"/>
      <c r="M222" s="22"/>
      <c r="N222" s="24"/>
      <c r="O222" s="22"/>
      <c r="P222" s="24"/>
    </row>
    <row r="223" ht="20" customHeight="1" spans="1:16">
      <c r="A223" s="19"/>
      <c r="B223" s="19"/>
      <c r="C223" s="20"/>
      <c r="D223" s="21"/>
      <c r="E223" s="21"/>
      <c r="F223" s="21"/>
      <c r="G223" s="8"/>
      <c r="H223" s="8"/>
      <c r="I223" s="8"/>
      <c r="J223" s="21"/>
      <c r="K223" s="21"/>
      <c r="L223" s="21"/>
      <c r="M223" s="19"/>
      <c r="N223" s="21"/>
      <c r="O223" s="19"/>
      <c r="P223" s="21"/>
    </row>
    <row r="224" ht="20" customHeight="1" spans="1:16">
      <c r="A224" s="22"/>
      <c r="B224" s="22"/>
      <c r="C224" s="23"/>
      <c r="D224" s="24"/>
      <c r="E224" s="24"/>
      <c r="F224" s="24"/>
      <c r="G224" s="5"/>
      <c r="H224" s="5"/>
      <c r="I224" s="5"/>
      <c r="J224" s="24"/>
      <c r="K224" s="24"/>
      <c r="L224" s="24"/>
      <c r="M224" s="22"/>
      <c r="N224" s="24"/>
      <c r="O224" s="22"/>
      <c r="P224" s="24"/>
    </row>
    <row r="225" ht="20" customHeight="1" spans="1:16">
      <c r="A225" s="19"/>
      <c r="B225" s="19"/>
      <c r="C225" s="20"/>
      <c r="D225" s="21"/>
      <c r="E225" s="21"/>
      <c r="F225" s="21"/>
      <c r="G225" s="8"/>
      <c r="H225" s="8"/>
      <c r="I225" s="8"/>
      <c r="J225" s="21"/>
      <c r="K225" s="21"/>
      <c r="L225" s="21"/>
      <c r="M225" s="19"/>
      <c r="N225" s="21"/>
      <c r="O225" s="19"/>
      <c r="P225" s="21"/>
    </row>
    <row r="226" ht="20" customHeight="1" spans="1:16">
      <c r="A226" s="22"/>
      <c r="B226" s="22"/>
      <c r="C226" s="23"/>
      <c r="D226" s="24"/>
      <c r="E226" s="24"/>
      <c r="F226" s="24"/>
      <c r="G226" s="5"/>
      <c r="H226" s="5"/>
      <c r="I226" s="5"/>
      <c r="J226" s="24"/>
      <c r="K226" s="24"/>
      <c r="L226" s="24"/>
      <c r="M226" s="22"/>
      <c r="N226" s="24"/>
      <c r="O226" s="22"/>
      <c r="P226" s="24"/>
    </row>
    <row r="227" ht="20" customHeight="1" spans="1:16">
      <c r="A227" s="19"/>
      <c r="B227" s="19"/>
      <c r="C227" s="20"/>
      <c r="D227" s="21"/>
      <c r="E227" s="21"/>
      <c r="F227" s="21"/>
      <c r="G227" s="8"/>
      <c r="H227" s="8"/>
      <c r="I227" s="8"/>
      <c r="J227" s="21"/>
      <c r="K227" s="21"/>
      <c r="L227" s="21"/>
      <c r="M227" s="19"/>
      <c r="N227" s="21"/>
      <c r="O227" s="19"/>
      <c r="P227" s="21"/>
    </row>
    <row r="228" ht="20" customHeight="1" spans="1:16">
      <c r="A228" s="22"/>
      <c r="B228" s="22"/>
      <c r="C228" s="23"/>
      <c r="D228" s="24"/>
      <c r="E228" s="24"/>
      <c r="F228" s="24"/>
      <c r="G228" s="5"/>
      <c r="H228" s="5"/>
      <c r="I228" s="5"/>
      <c r="J228" s="24"/>
      <c r="K228" s="24"/>
      <c r="L228" s="24"/>
      <c r="M228" s="22"/>
      <c r="N228" s="24"/>
      <c r="O228" s="22"/>
      <c r="P228" s="24"/>
    </row>
    <row r="229" ht="20" customHeight="1" spans="1:16">
      <c r="A229" s="19"/>
      <c r="B229" s="19"/>
      <c r="C229" s="20"/>
      <c r="D229" s="21"/>
      <c r="E229" s="21"/>
      <c r="F229" s="21"/>
      <c r="G229" s="8"/>
      <c r="H229" s="8"/>
      <c r="I229" s="8"/>
      <c r="J229" s="21"/>
      <c r="K229" s="21"/>
      <c r="L229" s="21"/>
      <c r="M229" s="19"/>
      <c r="N229" s="21"/>
      <c r="O229" s="19"/>
      <c r="P229" s="21"/>
    </row>
    <row r="230" ht="20" customHeight="1" spans="1:16">
      <c r="A230" s="22"/>
      <c r="B230" s="22"/>
      <c r="C230" s="23"/>
      <c r="D230" s="24"/>
      <c r="E230" s="24"/>
      <c r="F230" s="24"/>
      <c r="G230" s="5"/>
      <c r="H230" s="5"/>
      <c r="I230" s="5"/>
      <c r="J230" s="24"/>
      <c r="K230" s="24"/>
      <c r="L230" s="24"/>
      <c r="M230" s="22"/>
      <c r="N230" s="24"/>
      <c r="O230" s="22"/>
      <c r="P230" s="24"/>
    </row>
    <row r="231" ht="20" customHeight="1" spans="1:16">
      <c r="A231" s="19"/>
      <c r="B231" s="19"/>
      <c r="C231" s="20"/>
      <c r="D231" s="21"/>
      <c r="E231" s="21"/>
      <c r="F231" s="21"/>
      <c r="G231" s="8"/>
      <c r="H231" s="8"/>
      <c r="I231" s="8"/>
      <c r="J231" s="21"/>
      <c r="K231" s="21"/>
      <c r="L231" s="21"/>
      <c r="M231" s="19"/>
      <c r="N231" s="21"/>
      <c r="O231" s="19"/>
      <c r="P231" s="21"/>
    </row>
    <row r="232" ht="20" customHeight="1" spans="1:16">
      <c r="A232" s="22"/>
      <c r="B232" s="22"/>
      <c r="C232" s="23"/>
      <c r="D232" s="24"/>
      <c r="E232" s="24"/>
      <c r="F232" s="24"/>
      <c r="G232" s="5"/>
      <c r="H232" s="5"/>
      <c r="I232" s="5"/>
      <c r="J232" s="24"/>
      <c r="K232" s="24"/>
      <c r="L232" s="24"/>
      <c r="M232" s="22"/>
      <c r="N232" s="24"/>
      <c r="O232" s="22"/>
      <c r="P232" s="24"/>
    </row>
    <row r="233" ht="20" customHeight="1" spans="1:16">
      <c r="A233" s="19"/>
      <c r="B233" s="19"/>
      <c r="C233" s="20"/>
      <c r="D233" s="21"/>
      <c r="E233" s="21"/>
      <c r="F233" s="21"/>
      <c r="G233" s="8"/>
      <c r="H233" s="8"/>
      <c r="I233" s="8"/>
      <c r="J233" s="21"/>
      <c r="K233" s="21"/>
      <c r="L233" s="21"/>
      <c r="M233" s="19"/>
      <c r="N233" s="21"/>
      <c r="O233" s="19"/>
      <c r="P233" s="21"/>
    </row>
    <row r="234" ht="20" customHeight="1" spans="1:16">
      <c r="A234" s="22"/>
      <c r="B234" s="22"/>
      <c r="C234" s="23"/>
      <c r="D234" s="24"/>
      <c r="E234" s="24"/>
      <c r="F234" s="24"/>
      <c r="G234" s="5"/>
      <c r="H234" s="5"/>
      <c r="I234" s="5"/>
      <c r="J234" s="24"/>
      <c r="K234" s="24"/>
      <c r="L234" s="24"/>
      <c r="M234" s="22"/>
      <c r="N234" s="24"/>
      <c r="O234" s="22"/>
      <c r="P234" s="24"/>
    </row>
    <row r="235" ht="20" customHeight="1" spans="1:16">
      <c r="A235" s="19"/>
      <c r="B235" s="19"/>
      <c r="C235" s="20"/>
      <c r="D235" s="21"/>
      <c r="E235" s="21"/>
      <c r="F235" s="21"/>
      <c r="G235" s="8"/>
      <c r="H235" s="8"/>
      <c r="I235" s="8"/>
      <c r="J235" s="21"/>
      <c r="K235" s="21"/>
      <c r="L235" s="21"/>
      <c r="M235" s="19"/>
      <c r="N235" s="21"/>
      <c r="O235" s="19"/>
      <c r="P235" s="21"/>
    </row>
    <row r="236" ht="20" customHeight="1" spans="1:16">
      <c r="A236" s="22"/>
      <c r="B236" s="22"/>
      <c r="C236" s="23"/>
      <c r="D236" s="24"/>
      <c r="E236" s="24"/>
      <c r="F236" s="24"/>
      <c r="G236" s="5"/>
      <c r="H236" s="5"/>
      <c r="I236" s="5"/>
      <c r="J236" s="24"/>
      <c r="K236" s="24"/>
      <c r="L236" s="24"/>
      <c r="M236" s="22"/>
      <c r="N236" s="24"/>
      <c r="O236" s="22"/>
      <c r="P236" s="24"/>
    </row>
    <row r="237" ht="20" customHeight="1" spans="1:16">
      <c r="A237" s="19"/>
      <c r="B237" s="19"/>
      <c r="C237" s="20"/>
      <c r="D237" s="21"/>
      <c r="E237" s="21"/>
      <c r="F237" s="21"/>
      <c r="G237" s="8"/>
      <c r="H237" s="8"/>
      <c r="I237" s="8"/>
      <c r="J237" s="21"/>
      <c r="K237" s="21"/>
      <c r="L237" s="21"/>
      <c r="M237" s="19"/>
      <c r="N237" s="21"/>
      <c r="O237" s="19"/>
      <c r="P237" s="21"/>
    </row>
    <row r="238" ht="20" customHeight="1" spans="1:16">
      <c r="A238" s="22"/>
      <c r="B238" s="22"/>
      <c r="C238" s="23"/>
      <c r="D238" s="24"/>
      <c r="E238" s="24"/>
      <c r="F238" s="24"/>
      <c r="G238" s="5"/>
      <c r="H238" s="5"/>
      <c r="I238" s="5"/>
      <c r="J238" s="24"/>
      <c r="K238" s="24"/>
      <c r="L238" s="24"/>
      <c r="M238" s="22"/>
      <c r="N238" s="24"/>
      <c r="O238" s="22"/>
      <c r="P238" s="24"/>
    </row>
    <row r="239" ht="20" customHeight="1" spans="1:16">
      <c r="A239" s="19"/>
      <c r="B239" s="19"/>
      <c r="C239" s="20"/>
      <c r="D239" s="21"/>
      <c r="E239" s="21"/>
      <c r="F239" s="21"/>
      <c r="G239" s="8"/>
      <c r="H239" s="8"/>
      <c r="I239" s="8"/>
      <c r="J239" s="21"/>
      <c r="K239" s="21"/>
      <c r="L239" s="21"/>
      <c r="M239" s="19"/>
      <c r="N239" s="21"/>
      <c r="O239" s="19"/>
      <c r="P239" s="21"/>
    </row>
    <row r="240" ht="20" customHeight="1" spans="1:16">
      <c r="A240" s="22"/>
      <c r="B240" s="22"/>
      <c r="C240" s="23"/>
      <c r="D240" s="24"/>
      <c r="E240" s="24"/>
      <c r="F240" s="24"/>
      <c r="G240" s="5"/>
      <c r="H240" s="5"/>
      <c r="I240" s="5"/>
      <c r="J240" s="24"/>
      <c r="K240" s="24"/>
      <c r="L240" s="24"/>
      <c r="M240" s="22"/>
      <c r="N240" s="24"/>
      <c r="O240" s="22"/>
      <c r="P240" s="24"/>
    </row>
    <row r="241" ht="20" customHeight="1" spans="1:16">
      <c r="A241" s="19"/>
      <c r="B241" s="19"/>
      <c r="C241" s="20"/>
      <c r="D241" s="21"/>
      <c r="E241" s="21"/>
      <c r="F241" s="21"/>
      <c r="G241" s="8"/>
      <c r="H241" s="8"/>
      <c r="I241" s="8"/>
      <c r="J241" s="21"/>
      <c r="K241" s="21"/>
      <c r="L241" s="21"/>
      <c r="M241" s="19"/>
      <c r="N241" s="21"/>
      <c r="O241" s="19"/>
      <c r="P241" s="21"/>
    </row>
    <row r="242" ht="20" customHeight="1" spans="1:16">
      <c r="A242" s="22"/>
      <c r="B242" s="22"/>
      <c r="C242" s="23"/>
      <c r="D242" s="24"/>
      <c r="E242" s="24"/>
      <c r="F242" s="24"/>
      <c r="G242" s="5"/>
      <c r="H242" s="5"/>
      <c r="I242" s="5"/>
      <c r="J242" s="24"/>
      <c r="K242" s="24"/>
      <c r="L242" s="24"/>
      <c r="M242" s="22"/>
      <c r="N242" s="24"/>
      <c r="O242" s="22"/>
      <c r="P242" s="24"/>
    </row>
    <row r="243" ht="20" customHeight="1" spans="1:16">
      <c r="A243" s="19"/>
      <c r="B243" s="19"/>
      <c r="C243" s="20"/>
      <c r="D243" s="21"/>
      <c r="E243" s="21"/>
      <c r="F243" s="21"/>
      <c r="G243" s="8"/>
      <c r="H243" s="8"/>
      <c r="I243" s="8"/>
      <c r="J243" s="21"/>
      <c r="K243" s="21"/>
      <c r="L243" s="21"/>
      <c r="M243" s="19"/>
      <c r="N243" s="21"/>
      <c r="O243" s="19"/>
      <c r="P243" s="21"/>
    </row>
    <row r="244" ht="20" customHeight="1" spans="1:16">
      <c r="A244" s="22"/>
      <c r="B244" s="22"/>
      <c r="C244" s="23"/>
      <c r="D244" s="24"/>
      <c r="E244" s="24"/>
      <c r="F244" s="24"/>
      <c r="G244" s="5"/>
      <c r="H244" s="5"/>
      <c r="I244" s="5"/>
      <c r="J244" s="24"/>
      <c r="K244" s="24"/>
      <c r="L244" s="24"/>
      <c r="M244" s="22"/>
      <c r="N244" s="24"/>
      <c r="O244" s="22"/>
      <c r="P244" s="24"/>
    </row>
    <row r="245" ht="20" customHeight="1" spans="1:16">
      <c r="A245" s="19"/>
      <c r="B245" s="19"/>
      <c r="C245" s="20"/>
      <c r="D245" s="21"/>
      <c r="E245" s="21"/>
      <c r="F245" s="21"/>
      <c r="G245" s="8"/>
      <c r="H245" s="8"/>
      <c r="I245" s="8"/>
      <c r="J245" s="21"/>
      <c r="K245" s="21"/>
      <c r="L245" s="21"/>
      <c r="M245" s="19"/>
      <c r="N245" s="21"/>
      <c r="O245" s="19"/>
      <c r="P245" s="21"/>
    </row>
    <row r="246" ht="20" customHeight="1" spans="1:16">
      <c r="A246" s="22"/>
      <c r="B246" s="22"/>
      <c r="C246" s="23"/>
      <c r="D246" s="24"/>
      <c r="E246" s="24"/>
      <c r="F246" s="24"/>
      <c r="G246" s="5"/>
      <c r="H246" s="5"/>
      <c r="I246" s="5"/>
      <c r="J246" s="24"/>
      <c r="K246" s="24"/>
      <c r="L246" s="24"/>
      <c r="M246" s="22"/>
      <c r="N246" s="24"/>
      <c r="O246" s="22"/>
      <c r="P246" s="24"/>
    </row>
    <row r="247" ht="20" customHeight="1" spans="1:16">
      <c r="A247" s="19"/>
      <c r="B247" s="19"/>
      <c r="C247" s="20"/>
      <c r="D247" s="21"/>
      <c r="E247" s="21"/>
      <c r="F247" s="21"/>
      <c r="G247" s="8"/>
      <c r="H247" s="8"/>
      <c r="I247" s="8"/>
      <c r="J247" s="21"/>
      <c r="K247" s="21"/>
      <c r="L247" s="21"/>
      <c r="M247" s="19"/>
      <c r="N247" s="21"/>
      <c r="O247" s="19"/>
      <c r="P247" s="21"/>
    </row>
    <row r="248" ht="20" customHeight="1" spans="1:16">
      <c r="A248" s="22"/>
      <c r="B248" s="22"/>
      <c r="C248" s="23"/>
      <c r="D248" s="24"/>
      <c r="E248" s="24"/>
      <c r="F248" s="24"/>
      <c r="G248" s="5"/>
      <c r="H248" s="5"/>
      <c r="I248" s="5"/>
      <c r="J248" s="24"/>
      <c r="K248" s="24"/>
      <c r="L248" s="24"/>
      <c r="M248" s="22"/>
      <c r="N248" s="24"/>
      <c r="O248" s="22"/>
      <c r="P248" s="24"/>
    </row>
    <row r="249" ht="20" customHeight="1" spans="1:16">
      <c r="A249" s="19"/>
      <c r="B249" s="19"/>
      <c r="C249" s="20"/>
      <c r="D249" s="21"/>
      <c r="E249" s="21"/>
      <c r="F249" s="21"/>
      <c r="G249" s="8"/>
      <c r="H249" s="8"/>
      <c r="I249" s="8"/>
      <c r="J249" s="21"/>
      <c r="K249" s="21"/>
      <c r="L249" s="21"/>
      <c r="M249" s="19"/>
      <c r="N249" s="21"/>
      <c r="O249" s="19"/>
      <c r="P249" s="21"/>
    </row>
    <row r="250" ht="20" customHeight="1" spans="1:16">
      <c r="A250" s="22"/>
      <c r="B250" s="22"/>
      <c r="C250" s="23"/>
      <c r="D250" s="24"/>
      <c r="E250" s="24"/>
      <c r="F250" s="24"/>
      <c r="G250" s="5"/>
      <c r="H250" s="5"/>
      <c r="I250" s="5"/>
      <c r="J250" s="24"/>
      <c r="K250" s="24"/>
      <c r="L250" s="24"/>
      <c r="M250" s="22"/>
      <c r="N250" s="24"/>
      <c r="O250" s="22"/>
      <c r="P250" s="24"/>
    </row>
    <row r="251" ht="20" customHeight="1" spans="1:16">
      <c r="A251" s="19"/>
      <c r="B251" s="19"/>
      <c r="C251" s="20"/>
      <c r="D251" s="21"/>
      <c r="E251" s="21"/>
      <c r="F251" s="21"/>
      <c r="G251" s="8"/>
      <c r="H251" s="8"/>
      <c r="I251" s="8"/>
      <c r="J251" s="21"/>
      <c r="K251" s="21"/>
      <c r="L251" s="21"/>
      <c r="M251" s="19"/>
      <c r="N251" s="21"/>
      <c r="O251" s="19"/>
      <c r="P251" s="21"/>
    </row>
    <row r="252" ht="20" customHeight="1" spans="1:16">
      <c r="A252" s="22"/>
      <c r="B252" s="22"/>
      <c r="C252" s="23"/>
      <c r="D252" s="24"/>
      <c r="E252" s="24"/>
      <c r="F252" s="24"/>
      <c r="G252" s="5"/>
      <c r="H252" s="5"/>
      <c r="I252" s="5"/>
      <c r="J252" s="24"/>
      <c r="K252" s="24"/>
      <c r="L252" s="24"/>
      <c r="M252" s="22"/>
      <c r="N252" s="24"/>
      <c r="O252" s="22"/>
      <c r="P252" s="24"/>
    </row>
    <row r="253" ht="20" customHeight="1" spans="1:16">
      <c r="A253" s="19"/>
      <c r="B253" s="19"/>
      <c r="C253" s="20"/>
      <c r="D253" s="21"/>
      <c r="E253" s="21"/>
      <c r="F253" s="21"/>
      <c r="G253" s="8"/>
      <c r="H253" s="8"/>
      <c r="I253" s="8"/>
      <c r="J253" s="21"/>
      <c r="K253" s="21"/>
      <c r="L253" s="21"/>
      <c r="M253" s="19"/>
      <c r="N253" s="21"/>
      <c r="O253" s="19"/>
      <c r="P253" s="21"/>
    </row>
    <row r="254" ht="20" customHeight="1" spans="1:16">
      <c r="A254" s="22"/>
      <c r="B254" s="22"/>
      <c r="C254" s="23"/>
      <c r="D254" s="24"/>
      <c r="E254" s="24"/>
      <c r="F254" s="24"/>
      <c r="G254" s="5"/>
      <c r="H254" s="5"/>
      <c r="I254" s="5"/>
      <c r="J254" s="24"/>
      <c r="K254" s="24"/>
      <c r="L254" s="24"/>
      <c r="M254" s="22"/>
      <c r="N254" s="24"/>
      <c r="O254" s="22"/>
      <c r="P254" s="24"/>
    </row>
    <row r="255" ht="20" customHeight="1" spans="1:16">
      <c r="A255" s="19"/>
      <c r="B255" s="19"/>
      <c r="C255" s="20"/>
      <c r="D255" s="21"/>
      <c r="E255" s="21"/>
      <c r="F255" s="21"/>
      <c r="G255" s="8"/>
      <c r="H255" s="8"/>
      <c r="I255" s="8"/>
      <c r="J255" s="21"/>
      <c r="K255" s="21"/>
      <c r="L255" s="21"/>
      <c r="M255" s="19"/>
      <c r="N255" s="21"/>
      <c r="O255" s="19"/>
      <c r="P255" s="21"/>
    </row>
    <row r="256" ht="20" customHeight="1" spans="1:16">
      <c r="A256" s="22"/>
      <c r="B256" s="22"/>
      <c r="C256" s="23"/>
      <c r="D256" s="24"/>
      <c r="E256" s="24"/>
      <c r="F256" s="24"/>
      <c r="G256" s="5"/>
      <c r="H256" s="5"/>
      <c r="I256" s="5"/>
      <c r="J256" s="24"/>
      <c r="K256" s="24"/>
      <c r="L256" s="24"/>
      <c r="M256" s="22"/>
      <c r="N256" s="24"/>
      <c r="O256" s="22"/>
      <c r="P256" s="24"/>
    </row>
    <row r="257" ht="20" customHeight="1" spans="1:16">
      <c r="A257" s="19"/>
      <c r="B257" s="19"/>
      <c r="C257" s="20"/>
      <c r="D257" s="21"/>
      <c r="E257" s="21"/>
      <c r="F257" s="21"/>
      <c r="G257" s="8"/>
      <c r="H257" s="8"/>
      <c r="I257" s="8"/>
      <c r="J257" s="21"/>
      <c r="K257" s="21"/>
      <c r="L257" s="21"/>
      <c r="M257" s="19"/>
      <c r="N257" s="21"/>
      <c r="O257" s="19"/>
      <c r="P257" s="21"/>
    </row>
    <row r="258" ht="20" customHeight="1" spans="1:16">
      <c r="A258" s="22"/>
      <c r="B258" s="22"/>
      <c r="C258" s="23"/>
      <c r="D258" s="24"/>
      <c r="E258" s="24"/>
      <c r="F258" s="24"/>
      <c r="G258" s="5"/>
      <c r="H258" s="5"/>
      <c r="I258" s="5"/>
      <c r="J258" s="24"/>
      <c r="K258" s="24"/>
      <c r="L258" s="24"/>
      <c r="M258" s="22"/>
      <c r="N258" s="24"/>
      <c r="O258" s="22"/>
      <c r="P258" s="24"/>
    </row>
    <row r="259" ht="20" customHeight="1" spans="1:16">
      <c r="A259" s="19"/>
      <c r="B259" s="19"/>
      <c r="C259" s="20"/>
      <c r="D259" s="21"/>
      <c r="E259" s="21"/>
      <c r="F259" s="21"/>
      <c r="G259" s="8"/>
      <c r="H259" s="8"/>
      <c r="I259" s="8"/>
      <c r="J259" s="21"/>
      <c r="K259" s="21"/>
      <c r="L259" s="21"/>
      <c r="M259" s="19"/>
      <c r="N259" s="21"/>
      <c r="O259" s="19"/>
      <c r="P259" s="21"/>
    </row>
    <row r="260" ht="20" customHeight="1" spans="1:16">
      <c r="A260" s="22"/>
      <c r="B260" s="22"/>
      <c r="C260" s="23"/>
      <c r="D260" s="24"/>
      <c r="E260" s="24"/>
      <c r="F260" s="24"/>
      <c r="G260" s="5"/>
      <c r="H260" s="5"/>
      <c r="I260" s="5"/>
      <c r="J260" s="24"/>
      <c r="K260" s="24"/>
      <c r="L260" s="24"/>
      <c r="M260" s="22"/>
      <c r="N260" s="24"/>
      <c r="O260" s="22"/>
      <c r="P260" s="24"/>
    </row>
    <row r="261" ht="20" customHeight="1" spans="1:16">
      <c r="A261" s="19"/>
      <c r="B261" s="19"/>
      <c r="C261" s="20"/>
      <c r="D261" s="21"/>
      <c r="E261" s="21"/>
      <c r="F261" s="21"/>
      <c r="G261" s="8"/>
      <c r="H261" s="8"/>
      <c r="I261" s="8"/>
      <c r="J261" s="21"/>
      <c r="K261" s="21"/>
      <c r="L261" s="21"/>
      <c r="M261" s="19"/>
      <c r="N261" s="21"/>
      <c r="O261" s="19"/>
      <c r="P261" s="21"/>
    </row>
    <row r="262" ht="20" customHeight="1" spans="1:16">
      <c r="A262" s="22"/>
      <c r="B262" s="22"/>
      <c r="C262" s="23"/>
      <c r="D262" s="24"/>
      <c r="E262" s="24"/>
      <c r="F262" s="24"/>
      <c r="G262" s="5"/>
      <c r="H262" s="5"/>
      <c r="I262" s="5"/>
      <c r="J262" s="24"/>
      <c r="K262" s="24"/>
      <c r="L262" s="24"/>
      <c r="M262" s="22"/>
      <c r="N262" s="24"/>
      <c r="O262" s="22"/>
      <c r="P262" s="24"/>
    </row>
    <row r="263" ht="20" customHeight="1" spans="1:16">
      <c r="A263" s="19"/>
      <c r="B263" s="19"/>
      <c r="C263" s="20"/>
      <c r="D263" s="21"/>
      <c r="E263" s="21"/>
      <c r="F263" s="21"/>
      <c r="G263" s="8"/>
      <c r="H263" s="8"/>
      <c r="I263" s="8"/>
      <c r="J263" s="21"/>
      <c r="K263" s="21"/>
      <c r="L263" s="21"/>
      <c r="M263" s="19"/>
      <c r="N263" s="21"/>
      <c r="O263" s="19"/>
      <c r="P263" s="21"/>
    </row>
    <row r="264" ht="20" customHeight="1" spans="1:16">
      <c r="A264" s="22"/>
      <c r="B264" s="22"/>
      <c r="C264" s="23"/>
      <c r="D264" s="24"/>
      <c r="E264" s="24"/>
      <c r="F264" s="24"/>
      <c r="G264" s="5"/>
      <c r="H264" s="5"/>
      <c r="I264" s="5"/>
      <c r="J264" s="24"/>
      <c r="K264" s="24"/>
      <c r="L264" s="24"/>
      <c r="M264" s="22"/>
      <c r="N264" s="24"/>
      <c r="O264" s="22"/>
      <c r="P264" s="24"/>
    </row>
    <row r="265" ht="20" customHeight="1" spans="1:16">
      <c r="A265" s="19"/>
      <c r="B265" s="19"/>
      <c r="C265" s="20"/>
      <c r="D265" s="21"/>
      <c r="E265" s="21"/>
      <c r="F265" s="21"/>
      <c r="G265" s="8"/>
      <c r="H265" s="8"/>
      <c r="I265" s="8"/>
      <c r="J265" s="21"/>
      <c r="K265" s="21"/>
      <c r="L265" s="21"/>
      <c r="M265" s="19"/>
      <c r="N265" s="21"/>
      <c r="O265" s="19"/>
      <c r="P265" s="21"/>
    </row>
    <row r="266" ht="20" customHeight="1" spans="1:16">
      <c r="A266" s="22"/>
      <c r="B266" s="22"/>
      <c r="C266" s="23"/>
      <c r="D266" s="24"/>
      <c r="E266" s="24"/>
      <c r="F266" s="24"/>
      <c r="G266" s="5"/>
      <c r="H266" s="5"/>
      <c r="I266" s="5"/>
      <c r="J266" s="24"/>
      <c r="K266" s="24"/>
      <c r="L266" s="24"/>
      <c r="M266" s="22"/>
      <c r="N266" s="24"/>
      <c r="O266" s="22"/>
      <c r="P266" s="24"/>
    </row>
    <row r="267" ht="20" customHeight="1" spans="1:16">
      <c r="A267" s="19"/>
      <c r="B267" s="19"/>
      <c r="C267" s="20"/>
      <c r="D267" s="21"/>
      <c r="E267" s="21"/>
      <c r="F267" s="21"/>
      <c r="G267" s="8"/>
      <c r="H267" s="8"/>
      <c r="I267" s="8"/>
      <c r="J267" s="21"/>
      <c r="K267" s="21"/>
      <c r="L267" s="21"/>
      <c r="M267" s="19"/>
      <c r="N267" s="21"/>
      <c r="O267" s="19"/>
      <c r="P267" s="21"/>
    </row>
    <row r="268" ht="20" customHeight="1" spans="1:16">
      <c r="A268" s="22"/>
      <c r="B268" s="22"/>
      <c r="C268" s="23"/>
      <c r="D268" s="24"/>
      <c r="E268" s="24"/>
      <c r="F268" s="24"/>
      <c r="G268" s="5"/>
      <c r="H268" s="5"/>
      <c r="I268" s="5"/>
      <c r="J268" s="24"/>
      <c r="K268" s="24"/>
      <c r="L268" s="24"/>
      <c r="M268" s="22"/>
      <c r="N268" s="24"/>
      <c r="O268" s="22"/>
      <c r="P268" s="24"/>
    </row>
    <row r="269" ht="20" customHeight="1" spans="1:16">
      <c r="A269" s="19"/>
      <c r="B269" s="19"/>
      <c r="C269" s="20"/>
      <c r="D269" s="21"/>
      <c r="E269" s="21"/>
      <c r="F269" s="21"/>
      <c r="G269" s="8"/>
      <c r="H269" s="8"/>
      <c r="I269" s="8"/>
      <c r="J269" s="21"/>
      <c r="K269" s="21"/>
      <c r="L269" s="21"/>
      <c r="M269" s="19"/>
      <c r="N269" s="21"/>
      <c r="O269" s="19"/>
      <c r="P269" s="21"/>
    </row>
    <row r="270" ht="20" customHeight="1" spans="1:16">
      <c r="A270" s="22"/>
      <c r="B270" s="22"/>
      <c r="C270" s="23"/>
      <c r="D270" s="24"/>
      <c r="E270" s="24"/>
      <c r="F270" s="24"/>
      <c r="G270" s="5"/>
      <c r="H270" s="5"/>
      <c r="I270" s="5"/>
      <c r="J270" s="24"/>
      <c r="K270" s="24"/>
      <c r="L270" s="24"/>
      <c r="M270" s="22"/>
      <c r="N270" s="24"/>
      <c r="O270" s="22"/>
      <c r="P270" s="24"/>
    </row>
    <row r="271" ht="20" customHeight="1" spans="1:16">
      <c r="A271" s="19"/>
      <c r="B271" s="19"/>
      <c r="C271" s="20"/>
      <c r="D271" s="21"/>
      <c r="E271" s="21"/>
      <c r="F271" s="21"/>
      <c r="G271" s="8"/>
      <c r="H271" s="8"/>
      <c r="I271" s="8"/>
      <c r="J271" s="21"/>
      <c r="K271" s="21"/>
      <c r="L271" s="21"/>
      <c r="M271" s="19"/>
      <c r="N271" s="21"/>
      <c r="O271" s="19"/>
      <c r="P271" s="21"/>
    </row>
    <row r="272" ht="20" customHeight="1" spans="1:16">
      <c r="A272" s="22"/>
      <c r="B272" s="22"/>
      <c r="C272" s="23"/>
      <c r="D272" s="24"/>
      <c r="E272" s="24"/>
      <c r="F272" s="24"/>
      <c r="G272" s="5"/>
      <c r="H272" s="5"/>
      <c r="I272" s="5"/>
      <c r="J272" s="24"/>
      <c r="K272" s="24"/>
      <c r="L272" s="24"/>
      <c r="M272" s="22"/>
      <c r="N272" s="24"/>
      <c r="O272" s="22"/>
      <c r="P272" s="24"/>
    </row>
    <row r="273" ht="20" customHeight="1" spans="1:16">
      <c r="A273" s="19"/>
      <c r="B273" s="19"/>
      <c r="C273" s="20"/>
      <c r="D273" s="21"/>
      <c r="E273" s="21"/>
      <c r="F273" s="21"/>
      <c r="G273" s="8"/>
      <c r="H273" s="8"/>
      <c r="I273" s="8"/>
      <c r="J273" s="21"/>
      <c r="K273" s="21"/>
      <c r="L273" s="21"/>
      <c r="M273" s="19"/>
      <c r="N273" s="21"/>
      <c r="O273" s="19"/>
      <c r="P273" s="21"/>
    </row>
    <row r="274" ht="20" customHeight="1" spans="1:16">
      <c r="A274" s="22"/>
      <c r="B274" s="22"/>
      <c r="C274" s="23"/>
      <c r="D274" s="24"/>
      <c r="E274" s="24"/>
      <c r="F274" s="24"/>
      <c r="G274" s="5"/>
      <c r="H274" s="5"/>
      <c r="I274" s="5"/>
      <c r="J274" s="24"/>
      <c r="K274" s="24"/>
      <c r="L274" s="24"/>
      <c r="M274" s="22"/>
      <c r="N274" s="24"/>
      <c r="O274" s="22"/>
      <c r="P274" s="24"/>
    </row>
    <row r="275" ht="20" customHeight="1" spans="1:16">
      <c r="A275" s="19"/>
      <c r="B275" s="19"/>
      <c r="C275" s="20"/>
      <c r="D275" s="21"/>
      <c r="E275" s="21"/>
      <c r="F275" s="21"/>
      <c r="G275" s="8"/>
      <c r="H275" s="8"/>
      <c r="I275" s="8"/>
      <c r="J275" s="21"/>
      <c r="K275" s="21"/>
      <c r="L275" s="21"/>
      <c r="M275" s="19"/>
      <c r="N275" s="21"/>
      <c r="O275" s="19"/>
      <c r="P275" s="21"/>
    </row>
    <row r="276" ht="20" customHeight="1" spans="1:16">
      <c r="A276" s="22"/>
      <c r="B276" s="22"/>
      <c r="C276" s="23"/>
      <c r="D276" s="24"/>
      <c r="E276" s="24"/>
      <c r="F276" s="24"/>
      <c r="G276" s="5"/>
      <c r="H276" s="5"/>
      <c r="I276" s="5"/>
      <c r="J276" s="24"/>
      <c r="K276" s="24"/>
      <c r="L276" s="24"/>
      <c r="M276" s="22"/>
      <c r="N276" s="24"/>
      <c r="O276" s="22"/>
      <c r="P276" s="24"/>
    </row>
    <row r="277" ht="20" customHeight="1" spans="1:16">
      <c r="A277" s="19"/>
      <c r="B277" s="19"/>
      <c r="C277" s="20"/>
      <c r="D277" s="21"/>
      <c r="E277" s="21"/>
      <c r="F277" s="21"/>
      <c r="G277" s="8"/>
      <c r="H277" s="8"/>
      <c r="I277" s="8"/>
      <c r="J277" s="21"/>
      <c r="K277" s="21"/>
      <c r="L277" s="21"/>
      <c r="M277" s="19"/>
      <c r="N277" s="21"/>
      <c r="O277" s="19"/>
      <c r="P277" s="21"/>
    </row>
    <row r="278" ht="20" customHeight="1" spans="1:16">
      <c r="A278" s="22"/>
      <c r="B278" s="22"/>
      <c r="C278" s="23"/>
      <c r="D278" s="24"/>
      <c r="E278" s="24"/>
      <c r="F278" s="24"/>
      <c r="G278" s="5"/>
      <c r="H278" s="5"/>
      <c r="I278" s="5"/>
      <c r="J278" s="24"/>
      <c r="K278" s="24"/>
      <c r="L278" s="24"/>
      <c r="M278" s="22"/>
      <c r="N278" s="24"/>
      <c r="O278" s="22"/>
      <c r="P278" s="24"/>
    </row>
    <row r="279" ht="20" customHeight="1" spans="1:16">
      <c r="A279" s="19"/>
      <c r="B279" s="19"/>
      <c r="C279" s="20"/>
      <c r="D279" s="21"/>
      <c r="E279" s="21"/>
      <c r="F279" s="21"/>
      <c r="G279" s="8"/>
      <c r="H279" s="8"/>
      <c r="I279" s="8"/>
      <c r="J279" s="21"/>
      <c r="K279" s="21"/>
      <c r="L279" s="21"/>
      <c r="M279" s="19"/>
      <c r="N279" s="21"/>
      <c r="O279" s="19"/>
      <c r="P279" s="21"/>
    </row>
    <row r="280" ht="20" customHeight="1" spans="1:16">
      <c r="A280" s="22"/>
      <c r="B280" s="22"/>
      <c r="C280" s="23"/>
      <c r="D280" s="24"/>
      <c r="E280" s="24"/>
      <c r="F280" s="24"/>
      <c r="G280" s="5"/>
      <c r="H280" s="5"/>
      <c r="I280" s="5"/>
      <c r="J280" s="24"/>
      <c r="K280" s="24"/>
      <c r="L280" s="24"/>
      <c r="M280" s="22"/>
      <c r="N280" s="24"/>
      <c r="O280" s="22"/>
      <c r="P280" s="24"/>
    </row>
    <row r="281" ht="20" customHeight="1" spans="1:16">
      <c r="A281" s="19"/>
      <c r="B281" s="19"/>
      <c r="C281" s="20"/>
      <c r="D281" s="21"/>
      <c r="E281" s="21"/>
      <c r="F281" s="21"/>
      <c r="G281" s="8"/>
      <c r="H281" s="8"/>
      <c r="I281" s="8"/>
      <c r="J281" s="21"/>
      <c r="K281" s="21"/>
      <c r="L281" s="21"/>
      <c r="M281" s="19"/>
      <c r="N281" s="21"/>
      <c r="O281" s="19"/>
      <c r="P281" s="21"/>
    </row>
    <row r="282" ht="20" customHeight="1" spans="1:16">
      <c r="A282" s="22"/>
      <c r="B282" s="22"/>
      <c r="C282" s="23"/>
      <c r="D282" s="24"/>
      <c r="E282" s="24"/>
      <c r="F282" s="24"/>
      <c r="G282" s="5"/>
      <c r="H282" s="5"/>
      <c r="I282" s="5"/>
      <c r="J282" s="24"/>
      <c r="K282" s="24"/>
      <c r="L282" s="24"/>
      <c r="M282" s="22"/>
      <c r="N282" s="24"/>
      <c r="O282" s="22"/>
      <c r="P282" s="24"/>
    </row>
    <row r="283" ht="20" customHeight="1" spans="1:16">
      <c r="A283" s="19"/>
      <c r="B283" s="19"/>
      <c r="C283" s="20"/>
      <c r="D283" s="21"/>
      <c r="E283" s="21"/>
      <c r="F283" s="21"/>
      <c r="G283" s="8"/>
      <c r="H283" s="8"/>
      <c r="I283" s="8"/>
      <c r="J283" s="21"/>
      <c r="K283" s="21"/>
      <c r="L283" s="21"/>
      <c r="M283" s="19"/>
      <c r="N283" s="21"/>
      <c r="O283" s="19"/>
      <c r="P283" s="21"/>
    </row>
    <row r="284" ht="20" customHeight="1" spans="1:16">
      <c r="A284" s="22"/>
      <c r="B284" s="22"/>
      <c r="C284" s="23"/>
      <c r="D284" s="24"/>
      <c r="E284" s="24"/>
      <c r="F284" s="24"/>
      <c r="G284" s="5"/>
      <c r="H284" s="5"/>
      <c r="I284" s="5"/>
      <c r="J284" s="24"/>
      <c r="K284" s="24"/>
      <c r="L284" s="24"/>
      <c r="M284" s="22"/>
      <c r="N284" s="24"/>
      <c r="O284" s="22"/>
      <c r="P284" s="24"/>
    </row>
    <row r="285" ht="20" customHeight="1" spans="1:16">
      <c r="A285" s="19"/>
      <c r="B285" s="19"/>
      <c r="C285" s="20"/>
      <c r="D285" s="21"/>
      <c r="E285" s="21"/>
      <c r="F285" s="21"/>
      <c r="G285" s="8"/>
      <c r="H285" s="8"/>
      <c r="I285" s="8"/>
      <c r="J285" s="21"/>
      <c r="K285" s="21"/>
      <c r="L285" s="21"/>
      <c r="M285" s="19"/>
      <c r="N285" s="21"/>
      <c r="O285" s="19"/>
      <c r="P285" s="21"/>
    </row>
    <row r="286" ht="20" customHeight="1" spans="1:16">
      <c r="A286" s="22"/>
      <c r="B286" s="22"/>
      <c r="C286" s="23"/>
      <c r="D286" s="24"/>
      <c r="E286" s="24"/>
      <c r="F286" s="24"/>
      <c r="G286" s="5"/>
      <c r="H286" s="5"/>
      <c r="I286" s="5"/>
      <c r="J286" s="24"/>
      <c r="K286" s="24"/>
      <c r="L286" s="24"/>
      <c r="M286" s="22"/>
      <c r="N286" s="24"/>
      <c r="O286" s="22"/>
      <c r="P286" s="24"/>
    </row>
    <row r="287" ht="20" customHeight="1" spans="1:16">
      <c r="A287" s="19"/>
      <c r="B287" s="19"/>
      <c r="C287" s="20"/>
      <c r="D287" s="21"/>
      <c r="E287" s="21"/>
      <c r="F287" s="21"/>
      <c r="G287" s="8"/>
      <c r="H287" s="8"/>
      <c r="I287" s="8"/>
      <c r="J287" s="21"/>
      <c r="K287" s="21"/>
      <c r="L287" s="21"/>
      <c r="M287" s="19"/>
      <c r="N287" s="21"/>
      <c r="O287" s="19"/>
      <c r="P287" s="21"/>
    </row>
    <row r="288" ht="20" customHeight="1" spans="1:16">
      <c r="A288" s="22"/>
      <c r="B288" s="22"/>
      <c r="C288" s="23"/>
      <c r="D288" s="24"/>
      <c r="E288" s="24"/>
      <c r="F288" s="24"/>
      <c r="G288" s="5"/>
      <c r="H288" s="5"/>
      <c r="I288" s="5"/>
      <c r="J288" s="24"/>
      <c r="K288" s="24"/>
      <c r="L288" s="24"/>
      <c r="M288" s="22"/>
      <c r="N288" s="24"/>
      <c r="O288" s="22"/>
      <c r="P288" s="24"/>
    </row>
    <row r="289" ht="20" customHeight="1" spans="1:16">
      <c r="A289" s="19"/>
      <c r="B289" s="19"/>
      <c r="C289" s="20"/>
      <c r="D289" s="21"/>
      <c r="E289" s="21"/>
      <c r="F289" s="21"/>
      <c r="G289" s="8"/>
      <c r="H289" s="8"/>
      <c r="I289" s="8"/>
      <c r="J289" s="21"/>
      <c r="K289" s="21"/>
      <c r="L289" s="21"/>
      <c r="M289" s="19"/>
      <c r="N289" s="21"/>
      <c r="O289" s="19"/>
      <c r="P289" s="21"/>
    </row>
    <row r="290" ht="20" customHeight="1" spans="1:16">
      <c r="A290" s="22"/>
      <c r="B290" s="22"/>
      <c r="C290" s="23"/>
      <c r="D290" s="24"/>
      <c r="E290" s="24"/>
      <c r="F290" s="24"/>
      <c r="G290" s="5"/>
      <c r="H290" s="5"/>
      <c r="I290" s="5"/>
      <c r="J290" s="24"/>
      <c r="K290" s="24"/>
      <c r="L290" s="24"/>
      <c r="M290" s="22"/>
      <c r="N290" s="24"/>
      <c r="O290" s="22"/>
      <c r="P290" s="24"/>
    </row>
    <row r="291" ht="20" customHeight="1" spans="1:16">
      <c r="A291" s="19"/>
      <c r="B291" s="19"/>
      <c r="C291" s="20"/>
      <c r="D291" s="21"/>
      <c r="E291" s="21"/>
      <c r="F291" s="21"/>
      <c r="G291" s="8"/>
      <c r="H291" s="8"/>
      <c r="I291" s="8"/>
      <c r="J291" s="21"/>
      <c r="K291" s="21"/>
      <c r="L291" s="21"/>
      <c r="M291" s="19"/>
      <c r="N291" s="21"/>
      <c r="O291" s="19"/>
      <c r="P291" s="21"/>
    </row>
    <row r="292" ht="20" customHeight="1" spans="1:16">
      <c r="A292" s="22"/>
      <c r="B292" s="22"/>
      <c r="C292" s="23"/>
      <c r="D292" s="24"/>
      <c r="E292" s="24"/>
      <c r="F292" s="24"/>
      <c r="G292" s="5"/>
      <c r="H292" s="5"/>
      <c r="I292" s="5"/>
      <c r="J292" s="24"/>
      <c r="K292" s="24"/>
      <c r="L292" s="24"/>
      <c r="M292" s="22"/>
      <c r="N292" s="24"/>
      <c r="O292" s="22"/>
      <c r="P292" s="24"/>
    </row>
    <row r="293" ht="20" customHeight="1" spans="1:16">
      <c r="A293" s="19"/>
      <c r="B293" s="19"/>
      <c r="C293" s="20"/>
      <c r="D293" s="21"/>
      <c r="E293" s="21"/>
      <c r="F293" s="21"/>
      <c r="G293" s="8"/>
      <c r="H293" s="8"/>
      <c r="I293" s="8"/>
      <c r="J293" s="21"/>
      <c r="K293" s="21"/>
      <c r="L293" s="21"/>
      <c r="M293" s="19"/>
      <c r="N293" s="21"/>
      <c r="O293" s="19"/>
      <c r="P293" s="21"/>
    </row>
    <row r="294" ht="20" customHeight="1" spans="1:16">
      <c r="A294" s="22"/>
      <c r="B294" s="22"/>
      <c r="C294" s="23"/>
      <c r="D294" s="24"/>
      <c r="E294" s="24"/>
      <c r="F294" s="24"/>
      <c r="G294" s="5"/>
      <c r="H294" s="5"/>
      <c r="I294" s="5"/>
      <c r="J294" s="24"/>
      <c r="K294" s="24"/>
      <c r="L294" s="24"/>
      <c r="M294" s="22"/>
      <c r="N294" s="24"/>
      <c r="O294" s="22"/>
      <c r="P294" s="24"/>
    </row>
    <row r="295" ht="20" customHeight="1" spans="1:16">
      <c r="A295" s="19"/>
      <c r="B295" s="19"/>
      <c r="C295" s="20"/>
      <c r="D295" s="21"/>
      <c r="E295" s="21"/>
      <c r="F295" s="21"/>
      <c r="G295" s="8"/>
      <c r="H295" s="8"/>
      <c r="I295" s="8"/>
      <c r="J295" s="21"/>
      <c r="K295" s="21"/>
      <c r="L295" s="21"/>
      <c r="M295" s="19"/>
      <c r="N295" s="21"/>
      <c r="O295" s="19"/>
      <c r="P295" s="21"/>
    </row>
    <row r="296" ht="20" customHeight="1" spans="1:16">
      <c r="A296" s="22"/>
      <c r="B296" s="22"/>
      <c r="C296" s="23"/>
      <c r="D296" s="24"/>
      <c r="E296" s="24"/>
      <c r="F296" s="24"/>
      <c r="G296" s="5"/>
      <c r="H296" s="5"/>
      <c r="I296" s="5"/>
      <c r="J296" s="24"/>
      <c r="K296" s="24"/>
      <c r="L296" s="24"/>
      <c r="M296" s="22"/>
      <c r="N296" s="24"/>
      <c r="O296" s="22"/>
      <c r="P296" s="24"/>
    </row>
    <row r="297" ht="20" customHeight="1" spans="1:16">
      <c r="A297" s="19"/>
      <c r="B297" s="19"/>
      <c r="C297" s="20"/>
      <c r="D297" s="21"/>
      <c r="E297" s="21"/>
      <c r="F297" s="21"/>
      <c r="G297" s="8"/>
      <c r="H297" s="8"/>
      <c r="I297" s="8"/>
      <c r="J297" s="21"/>
      <c r="K297" s="21"/>
      <c r="L297" s="21"/>
      <c r="M297" s="19"/>
      <c r="N297" s="21"/>
      <c r="O297" s="19"/>
      <c r="P297" s="21"/>
    </row>
    <row r="298" ht="20" customHeight="1" spans="1:16">
      <c r="A298" s="22"/>
      <c r="B298" s="22"/>
      <c r="C298" s="23"/>
      <c r="D298" s="24"/>
      <c r="E298" s="24"/>
      <c r="F298" s="24"/>
      <c r="G298" s="5"/>
      <c r="H298" s="5"/>
      <c r="I298" s="5"/>
      <c r="J298" s="24"/>
      <c r="K298" s="24"/>
      <c r="L298" s="24"/>
      <c r="M298" s="22"/>
      <c r="N298" s="24"/>
      <c r="O298" s="22"/>
      <c r="P298" s="24"/>
    </row>
    <row r="299" ht="20" customHeight="1" spans="1:16">
      <c r="A299" s="19"/>
      <c r="B299" s="19"/>
      <c r="C299" s="20"/>
      <c r="D299" s="21"/>
      <c r="E299" s="21"/>
      <c r="F299" s="21"/>
      <c r="G299" s="8"/>
      <c r="H299" s="8"/>
      <c r="I299" s="8"/>
      <c r="J299" s="21"/>
      <c r="K299" s="21"/>
      <c r="L299" s="21"/>
      <c r="M299" s="19"/>
      <c r="N299" s="21"/>
      <c r="O299" s="19"/>
      <c r="P299" s="21"/>
    </row>
    <row r="300" ht="20" customHeight="1" spans="1:16">
      <c r="A300" s="22"/>
      <c r="B300" s="22"/>
      <c r="C300" s="23"/>
      <c r="D300" s="24"/>
      <c r="E300" s="24"/>
      <c r="F300" s="24"/>
      <c r="G300" s="5"/>
      <c r="H300" s="5"/>
      <c r="I300" s="5"/>
      <c r="J300" s="24"/>
      <c r="K300" s="24"/>
      <c r="L300" s="24"/>
      <c r="M300" s="22"/>
      <c r="N300" s="24"/>
      <c r="O300" s="22"/>
      <c r="P300" s="24"/>
    </row>
    <row r="301" ht="20" customHeight="1" spans="1:16">
      <c r="A301" s="19"/>
      <c r="B301" s="19"/>
      <c r="C301" s="20"/>
      <c r="D301" s="21"/>
      <c r="E301" s="21"/>
      <c r="F301" s="21"/>
      <c r="G301" s="8"/>
      <c r="H301" s="8"/>
      <c r="I301" s="8"/>
      <c r="J301" s="21"/>
      <c r="K301" s="21"/>
      <c r="L301" s="21"/>
      <c r="M301" s="19"/>
      <c r="N301" s="21"/>
      <c r="O301" s="19"/>
      <c r="P301" s="21"/>
    </row>
    <row r="302" ht="20" customHeight="1" spans="1:16">
      <c r="A302" s="22"/>
      <c r="B302" s="22"/>
      <c r="C302" s="23"/>
      <c r="D302" s="24"/>
      <c r="E302" s="24"/>
      <c r="F302" s="24"/>
      <c r="G302" s="5"/>
      <c r="H302" s="5"/>
      <c r="I302" s="5"/>
      <c r="J302" s="24"/>
      <c r="K302" s="24"/>
      <c r="L302" s="24"/>
      <c r="M302" s="22"/>
      <c r="N302" s="24"/>
      <c r="O302" s="22"/>
      <c r="P302" s="24"/>
    </row>
    <row r="303" ht="20" customHeight="1" spans="1:16">
      <c r="A303" s="19"/>
      <c r="B303" s="19"/>
      <c r="C303" s="20"/>
      <c r="D303" s="21"/>
      <c r="E303" s="21"/>
      <c r="F303" s="21"/>
      <c r="G303" s="8"/>
      <c r="H303" s="8"/>
      <c r="I303" s="8"/>
      <c r="J303" s="21"/>
      <c r="K303" s="21"/>
      <c r="L303" s="21"/>
      <c r="M303" s="19"/>
      <c r="N303" s="21"/>
      <c r="O303" s="19"/>
      <c r="P303" s="21"/>
    </row>
    <row r="304" ht="20" customHeight="1" spans="1:16">
      <c r="A304" s="22"/>
      <c r="B304" s="22"/>
      <c r="C304" s="23"/>
      <c r="D304" s="24"/>
      <c r="E304" s="24"/>
      <c r="F304" s="24"/>
      <c r="G304" s="5"/>
      <c r="H304" s="5"/>
      <c r="I304" s="5"/>
      <c r="J304" s="24"/>
      <c r="K304" s="24"/>
      <c r="L304" s="24"/>
      <c r="M304" s="22"/>
      <c r="N304" s="24"/>
      <c r="O304" s="22"/>
      <c r="P304" s="24"/>
    </row>
    <row r="305" ht="20" customHeight="1" spans="1:16">
      <c r="A305" s="19"/>
      <c r="B305" s="19"/>
      <c r="C305" s="20"/>
      <c r="D305" s="21"/>
      <c r="E305" s="21"/>
      <c r="F305" s="21"/>
      <c r="G305" s="8"/>
      <c r="H305" s="8"/>
      <c r="I305" s="8"/>
      <c r="J305" s="21"/>
      <c r="K305" s="21"/>
      <c r="L305" s="21"/>
      <c r="M305" s="19"/>
      <c r="N305" s="21"/>
      <c r="O305" s="19"/>
      <c r="P305" s="21"/>
    </row>
    <row r="306" ht="20" customHeight="1" spans="1:16">
      <c r="A306" s="22"/>
      <c r="B306" s="22"/>
      <c r="C306" s="23"/>
      <c r="D306" s="24"/>
      <c r="E306" s="24"/>
      <c r="F306" s="24"/>
      <c r="G306" s="5"/>
      <c r="H306" s="5"/>
      <c r="I306" s="5"/>
      <c r="J306" s="24"/>
      <c r="K306" s="24"/>
      <c r="L306" s="24"/>
      <c r="M306" s="22"/>
      <c r="N306" s="24"/>
      <c r="O306" s="22"/>
      <c r="P306" s="24"/>
    </row>
    <row r="307" ht="20" customHeight="1" spans="1:16">
      <c r="A307" s="19"/>
      <c r="B307" s="19"/>
      <c r="C307" s="20"/>
      <c r="D307" s="21"/>
      <c r="E307" s="21"/>
      <c r="F307" s="21"/>
      <c r="G307" s="8"/>
      <c r="H307" s="8"/>
      <c r="I307" s="8"/>
      <c r="J307" s="21"/>
      <c r="K307" s="21"/>
      <c r="L307" s="21"/>
      <c r="M307" s="19"/>
      <c r="N307" s="21"/>
      <c r="O307" s="19"/>
      <c r="P307" s="21"/>
    </row>
    <row r="308" ht="20" customHeight="1" spans="1:16">
      <c r="A308" s="22"/>
      <c r="B308" s="22"/>
      <c r="C308" s="23"/>
      <c r="D308" s="24"/>
      <c r="E308" s="24"/>
      <c r="F308" s="24"/>
      <c r="G308" s="5"/>
      <c r="H308" s="5"/>
      <c r="I308" s="5"/>
      <c r="J308" s="24"/>
      <c r="K308" s="24"/>
      <c r="L308" s="24"/>
      <c r="M308" s="22"/>
      <c r="N308" s="24"/>
      <c r="O308" s="22"/>
      <c r="P308" s="24"/>
    </row>
    <row r="309" ht="20" customHeight="1" spans="1:16">
      <c r="A309" s="19"/>
      <c r="B309" s="19"/>
      <c r="C309" s="20"/>
      <c r="D309" s="21"/>
      <c r="E309" s="21"/>
      <c r="F309" s="21"/>
      <c r="G309" s="8"/>
      <c r="H309" s="8"/>
      <c r="I309" s="8"/>
      <c r="J309" s="21"/>
      <c r="K309" s="21"/>
      <c r="L309" s="21"/>
      <c r="M309" s="19"/>
      <c r="N309" s="21"/>
      <c r="O309" s="19"/>
      <c r="P309" s="21"/>
    </row>
    <row r="310" ht="20" customHeight="1" spans="1:16">
      <c r="A310" s="22"/>
      <c r="B310" s="22"/>
      <c r="C310" s="23"/>
      <c r="D310" s="24"/>
      <c r="E310" s="24"/>
      <c r="F310" s="24"/>
      <c r="G310" s="5"/>
      <c r="H310" s="5"/>
      <c r="I310" s="5"/>
      <c r="J310" s="24"/>
      <c r="K310" s="24"/>
      <c r="L310" s="24"/>
      <c r="M310" s="22"/>
      <c r="N310" s="24"/>
      <c r="O310" s="22"/>
      <c r="P310" s="24"/>
    </row>
    <row r="311" ht="20" customHeight="1" spans="1:16">
      <c r="A311" s="19"/>
      <c r="B311" s="19"/>
      <c r="C311" s="20"/>
      <c r="D311" s="21"/>
      <c r="E311" s="21"/>
      <c r="F311" s="21"/>
      <c r="G311" s="8"/>
      <c r="H311" s="8"/>
      <c r="I311" s="8"/>
      <c r="J311" s="21"/>
      <c r="K311" s="21"/>
      <c r="L311" s="21"/>
      <c r="M311" s="19"/>
      <c r="N311" s="21"/>
      <c r="O311" s="19"/>
      <c r="P311" s="21"/>
    </row>
    <row r="312" ht="20" customHeight="1" spans="1:16">
      <c r="A312" s="22"/>
      <c r="B312" s="22"/>
      <c r="C312" s="23"/>
      <c r="D312" s="24"/>
      <c r="E312" s="24"/>
      <c r="F312" s="24"/>
      <c r="G312" s="5"/>
      <c r="H312" s="5"/>
      <c r="I312" s="5"/>
      <c r="J312" s="24"/>
      <c r="K312" s="24"/>
      <c r="L312" s="24"/>
      <c r="M312" s="22"/>
      <c r="N312" s="24"/>
      <c r="O312" s="22"/>
      <c r="P312" s="24"/>
    </row>
    <row r="313" ht="20" customHeight="1" spans="1:16">
      <c r="A313" s="19"/>
      <c r="B313" s="19"/>
      <c r="C313" s="20"/>
      <c r="D313" s="21"/>
      <c r="E313" s="21"/>
      <c r="F313" s="21"/>
      <c r="G313" s="8"/>
      <c r="H313" s="8"/>
      <c r="I313" s="8"/>
      <c r="J313" s="21"/>
      <c r="K313" s="21"/>
      <c r="L313" s="21"/>
      <c r="M313" s="19"/>
      <c r="N313" s="21"/>
      <c r="O313" s="19"/>
      <c r="P313" s="21"/>
    </row>
    <row r="314" ht="20" customHeight="1" spans="1:16">
      <c r="A314" s="22"/>
      <c r="B314" s="22"/>
      <c r="C314" s="23"/>
      <c r="D314" s="24"/>
      <c r="E314" s="24"/>
      <c r="F314" s="24"/>
      <c r="G314" s="5"/>
      <c r="H314" s="5"/>
      <c r="I314" s="5"/>
      <c r="J314" s="24"/>
      <c r="K314" s="24"/>
      <c r="L314" s="24"/>
      <c r="M314" s="22"/>
      <c r="N314" s="24"/>
      <c r="O314" s="22"/>
      <c r="P314" s="24"/>
    </row>
    <row r="315" ht="20" customHeight="1" spans="1:16">
      <c r="A315" s="19"/>
      <c r="B315" s="19"/>
      <c r="C315" s="20"/>
      <c r="D315" s="21"/>
      <c r="E315" s="21"/>
      <c r="F315" s="21"/>
      <c r="G315" s="8"/>
      <c r="H315" s="8"/>
      <c r="I315" s="8"/>
      <c r="J315" s="21"/>
      <c r="K315" s="21"/>
      <c r="L315" s="21"/>
      <c r="M315" s="19"/>
      <c r="N315" s="21"/>
      <c r="O315" s="19"/>
      <c r="P315" s="21"/>
    </row>
    <row r="316" ht="20" customHeight="1" spans="1:16">
      <c r="A316" s="22"/>
      <c r="B316" s="22"/>
      <c r="C316" s="23"/>
      <c r="D316" s="24"/>
      <c r="E316" s="24"/>
      <c r="F316" s="24"/>
      <c r="G316" s="5"/>
      <c r="H316" s="5"/>
      <c r="I316" s="5"/>
      <c r="J316" s="24"/>
      <c r="K316" s="24"/>
      <c r="L316" s="24"/>
      <c r="M316" s="22"/>
      <c r="N316" s="24"/>
      <c r="O316" s="22"/>
      <c r="P316" s="24"/>
    </row>
    <row r="317" ht="20" customHeight="1" spans="1:16">
      <c r="A317" s="19"/>
      <c r="B317" s="19"/>
      <c r="C317" s="20"/>
      <c r="D317" s="21"/>
      <c r="E317" s="21"/>
      <c r="F317" s="21"/>
      <c r="G317" s="8"/>
      <c r="H317" s="8"/>
      <c r="I317" s="8"/>
      <c r="J317" s="21"/>
      <c r="K317" s="21"/>
      <c r="L317" s="21"/>
      <c r="M317" s="19"/>
      <c r="N317" s="21"/>
      <c r="O317" s="19"/>
      <c r="P317" s="21"/>
    </row>
    <row r="318" ht="20" customHeight="1" spans="1:16">
      <c r="A318" s="22"/>
      <c r="B318" s="22"/>
      <c r="C318" s="23"/>
      <c r="D318" s="24"/>
      <c r="E318" s="24"/>
      <c r="F318" s="24"/>
      <c r="G318" s="5"/>
      <c r="H318" s="5"/>
      <c r="I318" s="5"/>
      <c r="J318" s="24"/>
      <c r="K318" s="24"/>
      <c r="L318" s="24"/>
      <c r="M318" s="22"/>
      <c r="N318" s="24"/>
      <c r="O318" s="22"/>
      <c r="P318" s="24"/>
    </row>
    <row r="319" ht="20" customHeight="1" spans="1:16">
      <c r="A319" s="19"/>
      <c r="B319" s="19"/>
      <c r="C319" s="20"/>
      <c r="D319" s="21"/>
      <c r="E319" s="21"/>
      <c r="F319" s="21"/>
      <c r="G319" s="8"/>
      <c r="H319" s="8"/>
      <c r="I319" s="8"/>
      <c r="J319" s="21"/>
      <c r="K319" s="21"/>
      <c r="L319" s="21"/>
      <c r="M319" s="19"/>
      <c r="N319" s="21"/>
      <c r="O319" s="19"/>
      <c r="P319" s="21"/>
    </row>
    <row r="320" ht="20" customHeight="1" spans="1:16">
      <c r="A320" s="22"/>
      <c r="B320" s="22"/>
      <c r="C320" s="23"/>
      <c r="D320" s="24"/>
      <c r="E320" s="24"/>
      <c r="F320" s="24"/>
      <c r="G320" s="5"/>
      <c r="H320" s="5"/>
      <c r="I320" s="5"/>
      <c r="J320" s="24"/>
      <c r="K320" s="24"/>
      <c r="L320" s="24"/>
      <c r="M320" s="22"/>
      <c r="N320" s="24"/>
      <c r="O320" s="22"/>
      <c r="P320" s="24"/>
    </row>
    <row r="321" ht="20" customHeight="1" spans="1:16">
      <c r="A321" s="19"/>
      <c r="B321" s="19"/>
      <c r="C321" s="20"/>
      <c r="D321" s="21"/>
      <c r="E321" s="21"/>
      <c r="F321" s="21"/>
      <c r="G321" s="8"/>
      <c r="H321" s="8"/>
      <c r="I321" s="8"/>
      <c r="J321" s="21"/>
      <c r="K321" s="21"/>
      <c r="L321" s="21"/>
      <c r="M321" s="19"/>
      <c r="N321" s="21"/>
      <c r="O321" s="19"/>
      <c r="P321" s="21"/>
    </row>
    <row r="322" ht="20" customHeight="1" spans="1:16">
      <c r="A322" s="22"/>
      <c r="B322" s="22"/>
      <c r="C322" s="23"/>
      <c r="D322" s="24"/>
      <c r="E322" s="24"/>
      <c r="F322" s="24"/>
      <c r="G322" s="5"/>
      <c r="H322" s="5"/>
      <c r="I322" s="5"/>
      <c r="J322" s="24"/>
      <c r="K322" s="24"/>
      <c r="L322" s="24"/>
      <c r="M322" s="22"/>
      <c r="N322" s="24"/>
      <c r="O322" s="22"/>
      <c r="P322" s="24"/>
    </row>
    <row r="323" ht="20" customHeight="1" spans="1:16">
      <c r="A323" s="19"/>
      <c r="B323" s="19"/>
      <c r="C323" s="20"/>
      <c r="D323" s="21"/>
      <c r="E323" s="21"/>
      <c r="F323" s="21"/>
      <c r="G323" s="8"/>
      <c r="H323" s="8"/>
      <c r="I323" s="8"/>
      <c r="J323" s="21"/>
      <c r="K323" s="21"/>
      <c r="L323" s="21"/>
      <c r="M323" s="19"/>
      <c r="N323" s="21"/>
      <c r="O323" s="19"/>
      <c r="P323" s="21"/>
    </row>
    <row r="324" ht="20" customHeight="1" spans="1:16">
      <c r="A324" s="22"/>
      <c r="B324" s="22"/>
      <c r="C324" s="23"/>
      <c r="D324" s="24"/>
      <c r="E324" s="24"/>
      <c r="F324" s="24"/>
      <c r="G324" s="5"/>
      <c r="H324" s="5"/>
      <c r="I324" s="5"/>
      <c r="J324" s="24"/>
      <c r="K324" s="24"/>
      <c r="L324" s="24"/>
      <c r="M324" s="22"/>
      <c r="N324" s="24"/>
      <c r="O324" s="22"/>
      <c r="P324" s="24"/>
    </row>
    <row r="325" ht="20" customHeight="1" spans="1:16">
      <c r="A325" s="19"/>
      <c r="B325" s="19"/>
      <c r="C325" s="20"/>
      <c r="D325" s="21"/>
      <c r="E325" s="21"/>
      <c r="F325" s="21"/>
      <c r="G325" s="8"/>
      <c r="H325" s="8"/>
      <c r="I325" s="8"/>
      <c r="J325" s="21"/>
      <c r="K325" s="21"/>
      <c r="L325" s="21"/>
      <c r="M325" s="19"/>
      <c r="N325" s="21"/>
      <c r="O325" s="19"/>
      <c r="P325" s="21"/>
    </row>
    <row r="326" ht="20" customHeight="1" spans="1:16">
      <c r="A326" s="22"/>
      <c r="B326" s="22"/>
      <c r="C326" s="23"/>
      <c r="D326" s="24"/>
      <c r="E326" s="24"/>
      <c r="F326" s="24"/>
      <c r="G326" s="5"/>
      <c r="H326" s="5"/>
      <c r="I326" s="5"/>
      <c r="J326" s="24"/>
      <c r="K326" s="24"/>
      <c r="L326" s="24"/>
      <c r="M326" s="22"/>
      <c r="N326" s="24"/>
      <c r="O326" s="22"/>
      <c r="P326" s="24"/>
    </row>
    <row r="327" ht="20" customHeight="1" spans="1:16">
      <c r="A327" s="19"/>
      <c r="B327" s="19"/>
      <c r="C327" s="20"/>
      <c r="D327" s="21"/>
      <c r="E327" s="21"/>
      <c r="F327" s="21"/>
      <c r="G327" s="8"/>
      <c r="H327" s="8"/>
      <c r="I327" s="8"/>
      <c r="J327" s="21"/>
      <c r="K327" s="21"/>
      <c r="L327" s="21"/>
      <c r="M327" s="19"/>
      <c r="N327" s="21"/>
      <c r="O327" s="19"/>
      <c r="P327" s="21"/>
    </row>
    <row r="328" ht="20" customHeight="1" spans="1:16">
      <c r="A328" s="22"/>
      <c r="B328" s="22"/>
      <c r="C328" s="23"/>
      <c r="D328" s="24"/>
      <c r="E328" s="24"/>
      <c r="F328" s="24"/>
      <c r="G328" s="5"/>
      <c r="H328" s="5"/>
      <c r="I328" s="5"/>
      <c r="J328" s="24"/>
      <c r="K328" s="24"/>
      <c r="L328" s="24"/>
      <c r="M328" s="22"/>
      <c r="N328" s="24"/>
      <c r="O328" s="22"/>
      <c r="P328" s="24"/>
    </row>
    <row r="329" ht="20" customHeight="1" spans="1:16">
      <c r="A329" s="19"/>
      <c r="B329" s="19"/>
      <c r="C329" s="20"/>
      <c r="D329" s="21"/>
      <c r="E329" s="21"/>
      <c r="F329" s="21"/>
      <c r="G329" s="8"/>
      <c r="H329" s="8"/>
      <c r="I329" s="8"/>
      <c r="J329" s="21"/>
      <c r="K329" s="21"/>
      <c r="L329" s="21"/>
      <c r="M329" s="19"/>
      <c r="N329" s="21"/>
      <c r="O329" s="19"/>
      <c r="P329" s="21"/>
    </row>
    <row r="330" ht="20" customHeight="1" spans="1:16">
      <c r="A330" s="22"/>
      <c r="B330" s="22"/>
      <c r="C330" s="23"/>
      <c r="D330" s="24"/>
      <c r="E330" s="24"/>
      <c r="F330" s="24"/>
      <c r="G330" s="5"/>
      <c r="H330" s="5"/>
      <c r="I330" s="5"/>
      <c r="J330" s="24"/>
      <c r="K330" s="24"/>
      <c r="L330" s="24"/>
      <c r="M330" s="22"/>
      <c r="N330" s="24"/>
      <c r="O330" s="22"/>
      <c r="P330" s="24"/>
    </row>
    <row r="331" ht="20" customHeight="1" spans="1:16">
      <c r="A331" s="19"/>
      <c r="B331" s="19"/>
      <c r="C331" s="20"/>
      <c r="D331" s="21"/>
      <c r="E331" s="21"/>
      <c r="F331" s="21"/>
      <c r="G331" s="8"/>
      <c r="H331" s="8"/>
      <c r="I331" s="8"/>
      <c r="J331" s="21"/>
      <c r="K331" s="21"/>
      <c r="L331" s="21"/>
      <c r="M331" s="19"/>
      <c r="N331" s="21"/>
      <c r="O331" s="19"/>
      <c r="P331" s="21"/>
    </row>
    <row r="332" ht="20" customHeight="1" spans="1:16">
      <c r="A332" s="22"/>
      <c r="B332" s="22"/>
      <c r="C332" s="23"/>
      <c r="D332" s="24"/>
      <c r="E332" s="24"/>
      <c r="F332" s="24"/>
      <c r="G332" s="5"/>
      <c r="H332" s="5"/>
      <c r="I332" s="5"/>
      <c r="J332" s="24"/>
      <c r="K332" s="24"/>
      <c r="L332" s="24"/>
      <c r="M332" s="22"/>
      <c r="N332" s="24"/>
      <c r="O332" s="22"/>
      <c r="P332" s="24"/>
    </row>
    <row r="333" ht="20" customHeight="1" spans="1:16">
      <c r="A333" s="19"/>
      <c r="B333" s="19"/>
      <c r="C333" s="20"/>
      <c r="D333" s="21"/>
      <c r="E333" s="21"/>
      <c r="F333" s="21"/>
      <c r="G333" s="8"/>
      <c r="H333" s="8"/>
      <c r="I333" s="8"/>
      <c r="J333" s="21"/>
      <c r="K333" s="21"/>
      <c r="L333" s="21"/>
      <c r="M333" s="19"/>
      <c r="N333" s="21"/>
      <c r="O333" s="19"/>
      <c r="P333" s="21"/>
    </row>
    <row r="334" ht="20" customHeight="1" spans="1:16">
      <c r="A334" s="22"/>
      <c r="B334" s="22"/>
      <c r="C334" s="23"/>
      <c r="D334" s="24"/>
      <c r="E334" s="24"/>
      <c r="F334" s="24"/>
      <c r="G334" s="5"/>
      <c r="H334" s="5"/>
      <c r="I334" s="5"/>
      <c r="J334" s="24"/>
      <c r="K334" s="24"/>
      <c r="L334" s="24"/>
      <c r="M334" s="22"/>
      <c r="N334" s="24"/>
      <c r="O334" s="22"/>
      <c r="P334" s="24"/>
    </row>
    <row r="335" ht="20" customHeight="1" spans="1:16">
      <c r="A335" s="19"/>
      <c r="B335" s="19"/>
      <c r="C335" s="20"/>
      <c r="D335" s="21"/>
      <c r="E335" s="21"/>
      <c r="F335" s="21"/>
      <c r="G335" s="8"/>
      <c r="H335" s="8"/>
      <c r="I335" s="8"/>
      <c r="J335" s="21"/>
      <c r="K335" s="21"/>
      <c r="L335" s="21"/>
      <c r="M335" s="19"/>
      <c r="N335" s="21"/>
      <c r="O335" s="19"/>
      <c r="P335" s="21"/>
    </row>
    <row r="336" ht="20" customHeight="1" spans="1:16">
      <c r="A336" s="22"/>
      <c r="B336" s="22"/>
      <c r="C336" s="23"/>
      <c r="D336" s="24"/>
      <c r="E336" s="24"/>
      <c r="F336" s="24"/>
      <c r="G336" s="5"/>
      <c r="H336" s="5"/>
      <c r="I336" s="5"/>
      <c r="J336" s="24"/>
      <c r="K336" s="24"/>
      <c r="L336" s="24"/>
      <c r="M336" s="22"/>
      <c r="N336" s="24"/>
      <c r="O336" s="22"/>
      <c r="P336" s="24"/>
    </row>
    <row r="337" ht="20" customHeight="1" spans="1:16">
      <c r="A337" s="19"/>
      <c r="B337" s="19"/>
      <c r="C337" s="20"/>
      <c r="D337" s="21"/>
      <c r="E337" s="21"/>
      <c r="F337" s="21"/>
      <c r="G337" s="8"/>
      <c r="H337" s="8"/>
      <c r="I337" s="8"/>
      <c r="J337" s="21"/>
      <c r="K337" s="21"/>
      <c r="L337" s="21"/>
      <c r="M337" s="19"/>
      <c r="N337" s="21"/>
      <c r="O337" s="19"/>
      <c r="P337" s="21"/>
    </row>
    <row r="338" ht="20" customHeight="1" spans="1:16">
      <c r="A338" s="22"/>
      <c r="B338" s="22"/>
      <c r="C338" s="23"/>
      <c r="D338" s="24"/>
      <c r="E338" s="24"/>
      <c r="F338" s="24"/>
      <c r="G338" s="5"/>
      <c r="H338" s="5"/>
      <c r="I338" s="5"/>
      <c r="J338" s="24"/>
      <c r="K338" s="24"/>
      <c r="L338" s="24"/>
      <c r="M338" s="22"/>
      <c r="N338" s="24"/>
      <c r="O338" s="22"/>
      <c r="P338" s="24"/>
    </row>
    <row r="339" ht="20" customHeight="1" spans="1:16">
      <c r="A339" s="19"/>
      <c r="B339" s="19"/>
      <c r="C339" s="20"/>
      <c r="D339" s="21"/>
      <c r="E339" s="21"/>
      <c r="F339" s="21"/>
      <c r="G339" s="8"/>
      <c r="H339" s="8"/>
      <c r="I339" s="8"/>
      <c r="J339" s="21"/>
      <c r="K339" s="21"/>
      <c r="L339" s="21"/>
      <c r="M339" s="19"/>
      <c r="N339" s="21"/>
      <c r="O339" s="19"/>
      <c r="P339" s="21"/>
    </row>
    <row r="340" ht="20" customHeight="1" spans="1:16">
      <c r="A340" s="22"/>
      <c r="B340" s="22"/>
      <c r="C340" s="23"/>
      <c r="D340" s="24"/>
      <c r="E340" s="24"/>
      <c r="F340" s="24"/>
      <c r="G340" s="5"/>
      <c r="H340" s="5"/>
      <c r="I340" s="5"/>
      <c r="J340" s="24"/>
      <c r="K340" s="24"/>
      <c r="L340" s="24"/>
      <c r="M340" s="22"/>
      <c r="N340" s="24"/>
      <c r="O340" s="22"/>
      <c r="P340" s="24"/>
    </row>
    <row r="341" ht="20" customHeight="1" spans="1:16">
      <c r="A341" s="19"/>
      <c r="B341" s="19"/>
      <c r="C341" s="20"/>
      <c r="D341" s="21"/>
      <c r="E341" s="21"/>
      <c r="F341" s="21"/>
      <c r="G341" s="8"/>
      <c r="H341" s="8"/>
      <c r="I341" s="8"/>
      <c r="J341" s="21"/>
      <c r="K341" s="21"/>
      <c r="L341" s="21"/>
      <c r="M341" s="19"/>
      <c r="N341" s="21"/>
      <c r="O341" s="19"/>
      <c r="P341" s="21"/>
    </row>
    <row r="342" ht="20" customHeight="1" spans="1:16">
      <c r="A342" s="22"/>
      <c r="B342" s="22"/>
      <c r="C342" s="23"/>
      <c r="D342" s="24"/>
      <c r="E342" s="24"/>
      <c r="F342" s="24"/>
      <c r="G342" s="5"/>
      <c r="H342" s="5"/>
      <c r="I342" s="5"/>
      <c r="J342" s="24"/>
      <c r="K342" s="24"/>
      <c r="L342" s="24"/>
      <c r="M342" s="22"/>
      <c r="N342" s="24"/>
      <c r="O342" s="22"/>
      <c r="P342" s="24"/>
    </row>
    <row r="343" ht="20" customHeight="1" spans="1:16">
      <c r="A343" s="19"/>
      <c r="B343" s="19"/>
      <c r="C343" s="20"/>
      <c r="D343" s="21"/>
      <c r="E343" s="21"/>
      <c r="F343" s="21"/>
      <c r="G343" s="8"/>
      <c r="H343" s="8"/>
      <c r="I343" s="8"/>
      <c r="J343" s="21"/>
      <c r="K343" s="21"/>
      <c r="L343" s="21"/>
      <c r="M343" s="19"/>
      <c r="N343" s="21"/>
      <c r="O343" s="19"/>
      <c r="P343" s="21"/>
    </row>
    <row r="344" ht="20" customHeight="1" spans="1:16">
      <c r="A344" s="22"/>
      <c r="B344" s="22"/>
      <c r="C344" s="23"/>
      <c r="D344" s="24"/>
      <c r="E344" s="24"/>
      <c r="F344" s="24"/>
      <c r="G344" s="5"/>
      <c r="H344" s="5"/>
      <c r="I344" s="5"/>
      <c r="J344" s="24"/>
      <c r="K344" s="24"/>
      <c r="L344" s="24"/>
      <c r="M344" s="22"/>
      <c r="N344" s="24"/>
      <c r="O344" s="22"/>
      <c r="P344" s="24"/>
    </row>
    <row r="345" ht="20" customHeight="1" spans="1:16">
      <c r="A345" s="19"/>
      <c r="B345" s="19"/>
      <c r="C345" s="20"/>
      <c r="D345" s="21"/>
      <c r="E345" s="21"/>
      <c r="F345" s="21"/>
      <c r="G345" s="8"/>
      <c r="H345" s="8"/>
      <c r="I345" s="8"/>
      <c r="J345" s="21"/>
      <c r="K345" s="21"/>
      <c r="L345" s="21"/>
      <c r="M345" s="19"/>
      <c r="N345" s="21"/>
      <c r="O345" s="19"/>
      <c r="P345" s="21"/>
    </row>
    <row r="346" ht="20" customHeight="1" spans="1:16">
      <c r="A346" s="22"/>
      <c r="B346" s="22"/>
      <c r="C346" s="23"/>
      <c r="D346" s="24"/>
      <c r="E346" s="24"/>
      <c r="F346" s="24"/>
      <c r="G346" s="5"/>
      <c r="H346" s="5"/>
      <c r="I346" s="5"/>
      <c r="J346" s="24"/>
      <c r="K346" s="24"/>
      <c r="L346" s="24"/>
      <c r="M346" s="22"/>
      <c r="N346" s="24"/>
      <c r="O346" s="22"/>
      <c r="P346" s="24"/>
    </row>
    <row r="347" ht="20" customHeight="1" spans="1:16">
      <c r="A347" s="19"/>
      <c r="B347" s="19"/>
      <c r="C347" s="20"/>
      <c r="D347" s="21"/>
      <c r="E347" s="21"/>
      <c r="F347" s="21"/>
      <c r="G347" s="8"/>
      <c r="H347" s="8"/>
      <c r="I347" s="8"/>
      <c r="J347" s="21"/>
      <c r="K347" s="21"/>
      <c r="L347" s="21"/>
      <c r="M347" s="19"/>
      <c r="N347" s="21"/>
      <c r="O347" s="19"/>
      <c r="P347" s="21"/>
    </row>
    <row r="348" ht="20" customHeight="1" spans="1:16">
      <c r="A348" s="22"/>
      <c r="B348" s="22"/>
      <c r="C348" s="23"/>
      <c r="D348" s="24"/>
      <c r="E348" s="24"/>
      <c r="F348" s="24"/>
      <c r="G348" s="5"/>
      <c r="H348" s="5"/>
      <c r="I348" s="5"/>
      <c r="J348" s="24"/>
      <c r="K348" s="24"/>
      <c r="L348" s="24"/>
      <c r="M348" s="22"/>
      <c r="N348" s="24"/>
      <c r="O348" s="22"/>
      <c r="P348" s="24"/>
    </row>
    <row r="349" ht="20" customHeight="1" spans="1:16">
      <c r="A349" s="19"/>
      <c r="B349" s="19"/>
      <c r="C349" s="20"/>
      <c r="D349" s="21"/>
      <c r="E349" s="21"/>
      <c r="F349" s="21"/>
      <c r="G349" s="8"/>
      <c r="H349" s="8"/>
      <c r="I349" s="8"/>
      <c r="J349" s="21"/>
      <c r="K349" s="21"/>
      <c r="L349" s="21"/>
      <c r="M349" s="19"/>
      <c r="N349" s="21"/>
      <c r="O349" s="19"/>
      <c r="P349" s="21"/>
    </row>
    <row r="350" ht="20" customHeight="1" spans="1:16">
      <c r="A350" s="22"/>
      <c r="B350" s="22"/>
      <c r="C350" s="23"/>
      <c r="D350" s="24"/>
      <c r="E350" s="24"/>
      <c r="F350" s="24"/>
      <c r="G350" s="5"/>
      <c r="H350" s="5"/>
      <c r="I350" s="5"/>
      <c r="J350" s="24"/>
      <c r="K350" s="24"/>
      <c r="L350" s="24"/>
      <c r="M350" s="22"/>
      <c r="N350" s="24"/>
      <c r="O350" s="22"/>
      <c r="P350" s="24"/>
    </row>
    <row r="351" ht="20" customHeight="1" spans="1:16">
      <c r="A351" s="19"/>
      <c r="B351" s="19"/>
      <c r="C351" s="20"/>
      <c r="D351" s="21"/>
      <c r="E351" s="21"/>
      <c r="F351" s="21"/>
      <c r="G351" s="8"/>
      <c r="H351" s="8"/>
      <c r="I351" s="8"/>
      <c r="J351" s="21"/>
      <c r="K351" s="21"/>
      <c r="L351" s="21"/>
      <c r="M351" s="19"/>
      <c r="N351" s="21"/>
      <c r="O351" s="19"/>
      <c r="P351" s="21"/>
    </row>
    <row r="352" ht="20" customHeight="1" spans="1:16">
      <c r="A352" s="22"/>
      <c r="B352" s="22"/>
      <c r="C352" s="23"/>
      <c r="D352" s="24"/>
      <c r="E352" s="24"/>
      <c r="F352" s="24"/>
      <c r="G352" s="5"/>
      <c r="H352" s="5"/>
      <c r="I352" s="5"/>
      <c r="J352" s="24"/>
      <c r="K352" s="24"/>
      <c r="L352" s="24"/>
      <c r="M352" s="22"/>
      <c r="N352" s="24"/>
      <c r="O352" s="22"/>
      <c r="P352" s="24"/>
    </row>
    <row r="353" ht="20" customHeight="1" spans="1:16">
      <c r="A353" s="19"/>
      <c r="B353" s="19"/>
      <c r="C353" s="20"/>
      <c r="D353" s="21"/>
      <c r="E353" s="21"/>
      <c r="F353" s="21"/>
      <c r="G353" s="8"/>
      <c r="H353" s="8"/>
      <c r="I353" s="8"/>
      <c r="J353" s="21"/>
      <c r="K353" s="21"/>
      <c r="L353" s="21"/>
      <c r="M353" s="19"/>
      <c r="N353" s="21"/>
      <c r="O353" s="19"/>
      <c r="P353" s="21"/>
    </row>
    <row r="354" ht="20" customHeight="1" spans="1:16">
      <c r="A354" s="22"/>
      <c r="B354" s="22"/>
      <c r="C354" s="23"/>
      <c r="D354" s="24"/>
      <c r="E354" s="24"/>
      <c r="F354" s="24"/>
      <c r="G354" s="5"/>
      <c r="H354" s="5"/>
      <c r="I354" s="5"/>
      <c r="J354" s="24"/>
      <c r="K354" s="24"/>
      <c r="L354" s="24"/>
      <c r="M354" s="22"/>
      <c r="N354" s="24"/>
      <c r="O354" s="22"/>
      <c r="P354" s="24"/>
    </row>
    <row r="355" ht="20" customHeight="1" spans="1:16">
      <c r="A355" s="19"/>
      <c r="B355" s="19"/>
      <c r="C355" s="20"/>
      <c r="D355" s="21"/>
      <c r="E355" s="21"/>
      <c r="F355" s="21"/>
      <c r="G355" s="8"/>
      <c r="H355" s="8"/>
      <c r="I355" s="8"/>
      <c r="J355" s="21"/>
      <c r="K355" s="21"/>
      <c r="L355" s="21"/>
      <c r="M355" s="19"/>
      <c r="N355" s="21"/>
      <c r="O355" s="19"/>
      <c r="P355" s="21"/>
    </row>
    <row r="356" ht="20" customHeight="1" spans="1:16">
      <c r="A356" s="22"/>
      <c r="B356" s="22"/>
      <c r="C356" s="23"/>
      <c r="D356" s="24"/>
      <c r="E356" s="24"/>
      <c r="F356" s="24"/>
      <c r="G356" s="5"/>
      <c r="H356" s="5"/>
      <c r="I356" s="5"/>
      <c r="J356" s="24"/>
      <c r="K356" s="24"/>
      <c r="L356" s="24"/>
      <c r="M356" s="22"/>
      <c r="N356" s="24"/>
      <c r="O356" s="22"/>
      <c r="P356" s="24"/>
    </row>
    <row r="357" ht="20" customHeight="1" spans="1:16">
      <c r="A357" s="19"/>
      <c r="B357" s="19"/>
      <c r="C357" s="20"/>
      <c r="D357" s="21"/>
      <c r="E357" s="21"/>
      <c r="F357" s="21"/>
      <c r="G357" s="8"/>
      <c r="H357" s="8"/>
      <c r="I357" s="8"/>
      <c r="J357" s="21"/>
      <c r="K357" s="21"/>
      <c r="L357" s="21"/>
      <c r="M357" s="19"/>
      <c r="N357" s="21"/>
      <c r="O357" s="19"/>
      <c r="P357" s="21"/>
    </row>
    <row r="358" ht="20" customHeight="1" spans="1:16">
      <c r="A358" s="22"/>
      <c r="B358" s="22"/>
      <c r="C358" s="23"/>
      <c r="D358" s="24"/>
      <c r="E358" s="24"/>
      <c r="F358" s="24"/>
      <c r="G358" s="5"/>
      <c r="H358" s="5"/>
      <c r="I358" s="5"/>
      <c r="J358" s="24"/>
      <c r="K358" s="24"/>
      <c r="L358" s="24"/>
      <c r="M358" s="22"/>
      <c r="N358" s="24"/>
      <c r="O358" s="22"/>
      <c r="P358" s="24"/>
    </row>
    <row r="359" ht="20" customHeight="1" spans="1:16">
      <c r="A359" s="19"/>
      <c r="B359" s="19"/>
      <c r="C359" s="20"/>
      <c r="D359" s="21"/>
      <c r="E359" s="21"/>
      <c r="F359" s="21"/>
      <c r="G359" s="8"/>
      <c r="H359" s="8"/>
      <c r="I359" s="8"/>
      <c r="J359" s="21"/>
      <c r="K359" s="21"/>
      <c r="L359" s="21"/>
      <c r="M359" s="19"/>
      <c r="N359" s="21"/>
      <c r="O359" s="19"/>
      <c r="P359" s="21"/>
    </row>
    <row r="360" ht="20" customHeight="1" spans="1:16">
      <c r="A360" s="22"/>
      <c r="B360" s="22"/>
      <c r="C360" s="23"/>
      <c r="D360" s="24"/>
      <c r="E360" s="24"/>
      <c r="F360" s="24"/>
      <c r="G360" s="5"/>
      <c r="H360" s="5"/>
      <c r="I360" s="5"/>
      <c r="J360" s="24"/>
      <c r="K360" s="24"/>
      <c r="L360" s="24"/>
      <c r="M360" s="22"/>
      <c r="N360" s="24"/>
      <c r="O360" s="22"/>
      <c r="P360" s="24"/>
    </row>
    <row r="361" ht="20" customHeight="1" spans="1:16">
      <c r="A361" s="19"/>
      <c r="B361" s="19"/>
      <c r="C361" s="20"/>
      <c r="D361" s="21"/>
      <c r="E361" s="21"/>
      <c r="F361" s="21"/>
      <c r="G361" s="8"/>
      <c r="H361" s="8"/>
      <c r="I361" s="8"/>
      <c r="J361" s="21"/>
      <c r="K361" s="21"/>
      <c r="L361" s="21"/>
      <c r="M361" s="19"/>
      <c r="N361" s="21"/>
      <c r="O361" s="19"/>
      <c r="P361" s="21"/>
    </row>
    <row r="362" ht="20" customHeight="1" spans="1:16">
      <c r="A362" s="22"/>
      <c r="B362" s="22"/>
      <c r="C362" s="23"/>
      <c r="D362" s="24"/>
      <c r="E362" s="24"/>
      <c r="F362" s="24"/>
      <c r="G362" s="5"/>
      <c r="H362" s="5"/>
      <c r="I362" s="5"/>
      <c r="J362" s="24"/>
      <c r="K362" s="24"/>
      <c r="L362" s="24"/>
      <c r="M362" s="22"/>
      <c r="N362" s="24"/>
      <c r="O362" s="22"/>
      <c r="P362" s="24"/>
    </row>
    <row r="363" ht="20" customHeight="1" spans="1:16">
      <c r="A363" s="19"/>
      <c r="B363" s="19"/>
      <c r="C363" s="20"/>
      <c r="D363" s="21"/>
      <c r="E363" s="21"/>
      <c r="F363" s="21"/>
      <c r="G363" s="8"/>
      <c r="H363" s="8"/>
      <c r="I363" s="8"/>
      <c r="J363" s="21"/>
      <c r="K363" s="21"/>
      <c r="L363" s="21"/>
      <c r="M363" s="19"/>
      <c r="N363" s="21"/>
      <c r="O363" s="19"/>
      <c r="P363" s="21"/>
    </row>
    <row r="364" ht="20" customHeight="1" spans="1:16">
      <c r="A364" s="22"/>
      <c r="B364" s="22"/>
      <c r="C364" s="23"/>
      <c r="D364" s="24"/>
      <c r="E364" s="24"/>
      <c r="F364" s="24"/>
      <c r="G364" s="5"/>
      <c r="H364" s="5"/>
      <c r="I364" s="5"/>
      <c r="J364" s="24"/>
      <c r="K364" s="24"/>
      <c r="L364" s="24"/>
      <c r="M364" s="22"/>
      <c r="N364" s="24"/>
      <c r="O364" s="22"/>
      <c r="P364" s="24"/>
    </row>
    <row r="365" ht="20" customHeight="1" spans="1:16">
      <c r="A365" s="19"/>
      <c r="B365" s="19"/>
      <c r="C365" s="20"/>
      <c r="D365" s="21"/>
      <c r="E365" s="21"/>
      <c r="F365" s="21"/>
      <c r="G365" s="8"/>
      <c r="H365" s="8"/>
      <c r="I365" s="8"/>
      <c r="J365" s="21"/>
      <c r="K365" s="21"/>
      <c r="L365" s="21"/>
      <c r="M365" s="19"/>
      <c r="N365" s="21"/>
      <c r="O365" s="19"/>
      <c r="P365" s="21"/>
    </row>
    <row r="366" ht="20" customHeight="1" spans="1:16">
      <c r="A366" s="22"/>
      <c r="B366" s="22"/>
      <c r="C366" s="23"/>
      <c r="D366" s="24"/>
      <c r="E366" s="24"/>
      <c r="F366" s="24"/>
      <c r="G366" s="5"/>
      <c r="H366" s="5"/>
      <c r="I366" s="5"/>
      <c r="J366" s="24"/>
      <c r="K366" s="24"/>
      <c r="L366" s="24"/>
      <c r="M366" s="22"/>
      <c r="N366" s="24"/>
      <c r="O366" s="22"/>
      <c r="P366" s="24"/>
    </row>
    <row r="367" ht="20" customHeight="1" spans="1:16">
      <c r="A367" s="19"/>
      <c r="B367" s="19"/>
      <c r="C367" s="20"/>
      <c r="D367" s="21"/>
      <c r="E367" s="21"/>
      <c r="F367" s="21"/>
      <c r="G367" s="8"/>
      <c r="H367" s="8"/>
      <c r="I367" s="8"/>
      <c r="J367" s="21"/>
      <c r="K367" s="21"/>
      <c r="L367" s="21"/>
      <c r="M367" s="19"/>
      <c r="N367" s="21"/>
      <c r="O367" s="19"/>
      <c r="P367" s="21"/>
    </row>
    <row r="368" ht="20" customHeight="1" spans="1:16">
      <c r="A368" s="22"/>
      <c r="B368" s="22"/>
      <c r="C368" s="23"/>
      <c r="D368" s="24"/>
      <c r="E368" s="24"/>
      <c r="F368" s="24"/>
      <c r="G368" s="5"/>
      <c r="H368" s="5"/>
      <c r="I368" s="5"/>
      <c r="J368" s="24"/>
      <c r="K368" s="24"/>
      <c r="L368" s="24"/>
      <c r="M368" s="22"/>
      <c r="N368" s="24"/>
      <c r="O368" s="22"/>
      <c r="P368" s="24"/>
    </row>
    <row r="369" ht="20" customHeight="1" spans="1:16">
      <c r="A369" s="19"/>
      <c r="B369" s="19"/>
      <c r="C369" s="20"/>
      <c r="D369" s="21"/>
      <c r="E369" s="21"/>
      <c r="F369" s="21"/>
      <c r="G369" s="8"/>
      <c r="H369" s="8"/>
      <c r="I369" s="8"/>
      <c r="J369" s="21"/>
      <c r="K369" s="21"/>
      <c r="L369" s="21"/>
      <c r="M369" s="19"/>
      <c r="N369" s="21"/>
      <c r="O369" s="19"/>
      <c r="P369" s="21"/>
    </row>
    <row r="370" ht="20" customHeight="1" spans="1:16">
      <c r="A370" s="22"/>
      <c r="B370" s="22"/>
      <c r="C370" s="23"/>
      <c r="D370" s="24"/>
      <c r="E370" s="24"/>
      <c r="F370" s="24"/>
      <c r="G370" s="5"/>
      <c r="H370" s="5"/>
      <c r="I370" s="5"/>
      <c r="J370" s="24"/>
      <c r="K370" s="24"/>
      <c r="L370" s="24"/>
      <c r="M370" s="22"/>
      <c r="N370" s="24"/>
      <c r="O370" s="22"/>
      <c r="P370" s="24"/>
    </row>
    <row r="371" ht="20" customHeight="1" spans="1:16">
      <c r="A371" s="19"/>
      <c r="B371" s="19"/>
      <c r="C371" s="20"/>
      <c r="D371" s="21"/>
      <c r="E371" s="21"/>
      <c r="F371" s="21"/>
      <c r="G371" s="8"/>
      <c r="H371" s="8"/>
      <c r="I371" s="8"/>
      <c r="J371" s="21"/>
      <c r="K371" s="21"/>
      <c r="L371" s="21"/>
      <c r="M371" s="19"/>
      <c r="N371" s="21"/>
      <c r="O371" s="19"/>
      <c r="P371" s="21"/>
    </row>
    <row r="372" ht="20" customHeight="1" spans="1:16">
      <c r="A372" s="22"/>
      <c r="B372" s="22"/>
      <c r="C372" s="23"/>
      <c r="D372" s="24"/>
      <c r="E372" s="24"/>
      <c r="F372" s="24"/>
      <c r="G372" s="5"/>
      <c r="H372" s="5"/>
      <c r="I372" s="5"/>
      <c r="J372" s="24"/>
      <c r="K372" s="24"/>
      <c r="L372" s="24"/>
      <c r="M372" s="22"/>
      <c r="N372" s="24"/>
      <c r="O372" s="22"/>
      <c r="P372" s="24"/>
    </row>
    <row r="373" ht="20" customHeight="1" spans="1:16">
      <c r="A373" s="19"/>
      <c r="B373" s="19"/>
      <c r="C373" s="20"/>
      <c r="D373" s="21"/>
      <c r="E373" s="21"/>
      <c r="F373" s="21"/>
      <c r="G373" s="8"/>
      <c r="H373" s="8"/>
      <c r="I373" s="8"/>
      <c r="J373" s="21"/>
      <c r="K373" s="21"/>
      <c r="L373" s="21"/>
      <c r="M373" s="19"/>
      <c r="N373" s="21"/>
      <c r="O373" s="19"/>
      <c r="P373" s="21"/>
    </row>
    <row r="374" ht="20" customHeight="1" spans="1:16">
      <c r="A374" s="22"/>
      <c r="B374" s="22"/>
      <c r="C374" s="23"/>
      <c r="D374" s="24"/>
      <c r="E374" s="24"/>
      <c r="F374" s="24"/>
      <c r="G374" s="5"/>
      <c r="H374" s="5"/>
      <c r="I374" s="5"/>
      <c r="J374" s="24"/>
      <c r="K374" s="24"/>
      <c r="L374" s="24"/>
      <c r="M374" s="22"/>
      <c r="N374" s="24"/>
      <c r="O374" s="22"/>
      <c r="P374" s="24"/>
    </row>
    <row r="375" ht="20" customHeight="1" spans="1:16">
      <c r="A375" s="19"/>
      <c r="B375" s="19"/>
      <c r="C375" s="20"/>
      <c r="D375" s="21"/>
      <c r="E375" s="21"/>
      <c r="F375" s="21"/>
      <c r="G375" s="8"/>
      <c r="H375" s="8"/>
      <c r="I375" s="8"/>
      <c r="J375" s="21"/>
      <c r="K375" s="21"/>
      <c r="L375" s="21"/>
      <c r="M375" s="19"/>
      <c r="N375" s="21"/>
      <c r="O375" s="19"/>
      <c r="P375" s="21"/>
    </row>
    <row r="376" ht="20" customHeight="1" spans="1:16">
      <c r="A376" s="22"/>
      <c r="B376" s="22"/>
      <c r="C376" s="23"/>
      <c r="D376" s="24"/>
      <c r="E376" s="24"/>
      <c r="F376" s="24"/>
      <c r="G376" s="5"/>
      <c r="H376" s="5"/>
      <c r="I376" s="5"/>
      <c r="J376" s="24"/>
      <c r="K376" s="24"/>
      <c r="L376" s="24"/>
      <c r="M376" s="22"/>
      <c r="N376" s="24"/>
      <c r="O376" s="22"/>
      <c r="P376" s="24"/>
    </row>
    <row r="377" ht="20" customHeight="1" spans="1:16">
      <c r="A377" s="19"/>
      <c r="B377" s="19"/>
      <c r="C377" s="20"/>
      <c r="D377" s="21"/>
      <c r="E377" s="21"/>
      <c r="F377" s="21"/>
      <c r="G377" s="8"/>
      <c r="H377" s="8"/>
      <c r="I377" s="8"/>
      <c r="J377" s="21"/>
      <c r="K377" s="21"/>
      <c r="L377" s="21"/>
      <c r="M377" s="19"/>
      <c r="N377" s="21"/>
      <c r="O377" s="19"/>
      <c r="P377" s="21"/>
    </row>
    <row r="378" ht="20" customHeight="1" spans="1:16">
      <c r="A378" s="22"/>
      <c r="B378" s="22"/>
      <c r="C378" s="23"/>
      <c r="D378" s="24"/>
      <c r="E378" s="24"/>
      <c r="F378" s="24"/>
      <c r="G378" s="5"/>
      <c r="H378" s="5"/>
      <c r="I378" s="5"/>
      <c r="J378" s="24"/>
      <c r="K378" s="24"/>
      <c r="L378" s="24"/>
      <c r="M378" s="22"/>
      <c r="N378" s="24"/>
      <c r="O378" s="22"/>
      <c r="P378" s="24"/>
    </row>
    <row r="379" ht="20" customHeight="1" spans="1:16">
      <c r="A379" s="19"/>
      <c r="B379" s="19"/>
      <c r="C379" s="20"/>
      <c r="D379" s="21"/>
      <c r="E379" s="21"/>
      <c r="F379" s="21"/>
      <c r="G379" s="8"/>
      <c r="H379" s="8"/>
      <c r="I379" s="8"/>
      <c r="J379" s="21"/>
      <c r="K379" s="21"/>
      <c r="L379" s="21"/>
      <c r="M379" s="19"/>
      <c r="N379" s="21"/>
      <c r="O379" s="19"/>
      <c r="P379" s="21"/>
    </row>
    <row r="380" ht="20" customHeight="1" spans="1:16">
      <c r="A380" s="22"/>
      <c r="B380" s="22"/>
      <c r="C380" s="23"/>
      <c r="D380" s="24"/>
      <c r="E380" s="24"/>
      <c r="F380" s="24"/>
      <c r="G380" s="5"/>
      <c r="H380" s="5"/>
      <c r="I380" s="5"/>
      <c r="J380" s="24"/>
      <c r="K380" s="24"/>
      <c r="L380" s="24"/>
      <c r="M380" s="22"/>
      <c r="N380" s="24"/>
      <c r="O380" s="22"/>
      <c r="P380" s="24"/>
    </row>
    <row r="381" ht="20" customHeight="1" spans="1:16">
      <c r="A381" s="19"/>
      <c r="B381" s="19"/>
      <c r="C381" s="20"/>
      <c r="D381" s="21"/>
      <c r="E381" s="21"/>
      <c r="F381" s="21"/>
      <c r="G381" s="8"/>
      <c r="H381" s="8"/>
      <c r="I381" s="8"/>
      <c r="J381" s="21"/>
      <c r="K381" s="21"/>
      <c r="L381" s="21"/>
      <c r="M381" s="19"/>
      <c r="N381" s="21"/>
      <c r="O381" s="19"/>
      <c r="P381" s="21"/>
    </row>
    <row r="382" ht="20" customHeight="1" spans="1:16">
      <c r="A382" s="22"/>
      <c r="B382" s="22"/>
      <c r="C382" s="23"/>
      <c r="D382" s="24"/>
      <c r="E382" s="24"/>
      <c r="F382" s="24"/>
      <c r="G382" s="5"/>
      <c r="H382" s="5"/>
      <c r="I382" s="5"/>
      <c r="J382" s="24"/>
      <c r="K382" s="24"/>
      <c r="L382" s="24"/>
      <c r="M382" s="22"/>
      <c r="N382" s="24"/>
      <c r="O382" s="22"/>
      <c r="P382" s="24"/>
    </row>
    <row r="383" ht="20" customHeight="1" spans="1:16">
      <c r="A383" s="19"/>
      <c r="B383" s="19"/>
      <c r="C383" s="20"/>
      <c r="D383" s="21"/>
      <c r="E383" s="21"/>
      <c r="F383" s="21"/>
      <c r="G383" s="8"/>
      <c r="H383" s="8"/>
      <c r="I383" s="8"/>
      <c r="J383" s="21"/>
      <c r="K383" s="21"/>
      <c r="L383" s="21"/>
      <c r="M383" s="19"/>
      <c r="N383" s="21"/>
      <c r="O383" s="19"/>
      <c r="P383" s="21"/>
    </row>
    <row r="384" ht="20" customHeight="1" spans="1:16">
      <c r="A384" s="22"/>
      <c r="B384" s="22"/>
      <c r="C384" s="23"/>
      <c r="D384" s="24"/>
      <c r="E384" s="24"/>
      <c r="F384" s="24"/>
      <c r="G384" s="5"/>
      <c r="H384" s="5"/>
      <c r="I384" s="5"/>
      <c r="J384" s="24"/>
      <c r="K384" s="24"/>
      <c r="L384" s="24"/>
      <c r="M384" s="22"/>
      <c r="N384" s="24"/>
      <c r="O384" s="22"/>
      <c r="P384" s="24"/>
    </row>
    <row r="385" ht="20" customHeight="1" spans="1:16">
      <c r="A385" s="19"/>
      <c r="B385" s="19"/>
      <c r="C385" s="20"/>
      <c r="D385" s="21"/>
      <c r="E385" s="21"/>
      <c r="F385" s="21"/>
      <c r="G385" s="8"/>
      <c r="H385" s="8"/>
      <c r="I385" s="8"/>
      <c r="J385" s="21"/>
      <c r="K385" s="21"/>
      <c r="L385" s="21"/>
      <c r="M385" s="19"/>
      <c r="N385" s="21"/>
      <c r="O385" s="19"/>
      <c r="P385" s="21"/>
    </row>
    <row r="386" ht="20" customHeight="1" spans="1:16">
      <c r="A386" s="22"/>
      <c r="B386" s="22"/>
      <c r="C386" s="23"/>
      <c r="D386" s="24"/>
      <c r="E386" s="24"/>
      <c r="F386" s="24"/>
      <c r="G386" s="5"/>
      <c r="H386" s="5"/>
      <c r="I386" s="5"/>
      <c r="J386" s="24"/>
      <c r="K386" s="24"/>
      <c r="L386" s="24"/>
      <c r="M386" s="22"/>
      <c r="N386" s="24"/>
      <c r="O386" s="22"/>
      <c r="P386" s="24"/>
    </row>
    <row r="387" ht="20" customHeight="1" spans="1:16">
      <c r="A387" s="19"/>
      <c r="B387" s="19"/>
      <c r="C387" s="20"/>
      <c r="D387" s="21"/>
      <c r="E387" s="21"/>
      <c r="F387" s="21"/>
      <c r="G387" s="8"/>
      <c r="H387" s="8"/>
      <c r="I387" s="8"/>
      <c r="J387" s="21"/>
      <c r="K387" s="21"/>
      <c r="L387" s="21"/>
      <c r="M387" s="19"/>
      <c r="N387" s="21"/>
      <c r="O387" s="19"/>
      <c r="P387" s="21"/>
    </row>
    <row r="388" ht="20" customHeight="1" spans="1:16">
      <c r="A388" s="22"/>
      <c r="B388" s="22"/>
      <c r="C388" s="23"/>
      <c r="D388" s="24"/>
      <c r="E388" s="24"/>
      <c r="F388" s="24"/>
      <c r="G388" s="5"/>
      <c r="H388" s="5"/>
      <c r="I388" s="5"/>
      <c r="J388" s="24"/>
      <c r="K388" s="24"/>
      <c r="L388" s="24"/>
      <c r="M388" s="22"/>
      <c r="N388" s="24"/>
      <c r="O388" s="22"/>
      <c r="P388" s="24"/>
    </row>
    <row r="389" ht="20" customHeight="1" spans="1:16">
      <c r="A389" s="19"/>
      <c r="B389" s="19"/>
      <c r="C389" s="20"/>
      <c r="D389" s="21"/>
      <c r="E389" s="21"/>
      <c r="F389" s="21"/>
      <c r="G389" s="8"/>
      <c r="H389" s="8"/>
      <c r="I389" s="8"/>
      <c r="J389" s="21"/>
      <c r="K389" s="21"/>
      <c r="L389" s="21"/>
      <c r="M389" s="19"/>
      <c r="N389" s="21"/>
      <c r="O389" s="19"/>
      <c r="P389" s="21"/>
    </row>
    <row r="390" ht="20" customHeight="1" spans="1:16">
      <c r="A390" s="22"/>
      <c r="B390" s="22"/>
      <c r="C390" s="23"/>
      <c r="D390" s="24"/>
      <c r="E390" s="24"/>
      <c r="F390" s="24"/>
      <c r="G390" s="5"/>
      <c r="H390" s="5"/>
      <c r="I390" s="5"/>
      <c r="J390" s="24"/>
      <c r="K390" s="24"/>
      <c r="L390" s="24"/>
      <c r="M390" s="22"/>
      <c r="N390" s="24"/>
      <c r="O390" s="22"/>
      <c r="P390" s="24"/>
    </row>
    <row r="391" ht="20" customHeight="1" spans="1:16">
      <c r="A391" s="19"/>
      <c r="B391" s="19"/>
      <c r="C391" s="20"/>
      <c r="D391" s="21"/>
      <c r="E391" s="21"/>
      <c r="F391" s="21"/>
      <c r="G391" s="8"/>
      <c r="H391" s="8"/>
      <c r="I391" s="8"/>
      <c r="J391" s="21"/>
      <c r="K391" s="21"/>
      <c r="L391" s="21"/>
      <c r="M391" s="19"/>
      <c r="N391" s="21"/>
      <c r="O391" s="19"/>
      <c r="P391" s="21"/>
    </row>
    <row r="392" ht="20" customHeight="1" spans="1:16">
      <c r="A392" s="22"/>
      <c r="B392" s="22"/>
      <c r="C392" s="23"/>
      <c r="D392" s="24"/>
      <c r="E392" s="24"/>
      <c r="F392" s="24"/>
      <c r="G392" s="5"/>
      <c r="H392" s="5"/>
      <c r="I392" s="5"/>
      <c r="J392" s="24"/>
      <c r="K392" s="24"/>
      <c r="L392" s="24"/>
      <c r="M392" s="22"/>
      <c r="N392" s="24"/>
      <c r="O392" s="22"/>
      <c r="P392" s="24"/>
    </row>
    <row r="393" ht="20" customHeight="1" spans="1:16">
      <c r="A393" s="19"/>
      <c r="B393" s="19"/>
      <c r="C393" s="20"/>
      <c r="D393" s="21"/>
      <c r="E393" s="21"/>
      <c r="F393" s="21"/>
      <c r="G393" s="8"/>
      <c r="H393" s="8"/>
      <c r="I393" s="8"/>
      <c r="J393" s="21"/>
      <c r="K393" s="21"/>
      <c r="L393" s="21"/>
      <c r="M393" s="19"/>
      <c r="N393" s="21"/>
      <c r="O393" s="19"/>
      <c r="P393" s="21"/>
    </row>
    <row r="394" ht="20" customHeight="1" spans="1:16">
      <c r="A394" s="22"/>
      <c r="B394" s="22"/>
      <c r="C394" s="23"/>
      <c r="D394" s="24"/>
      <c r="E394" s="24"/>
      <c r="F394" s="24"/>
      <c r="G394" s="5"/>
      <c r="H394" s="5"/>
      <c r="I394" s="5"/>
      <c r="J394" s="24"/>
      <c r="K394" s="24"/>
      <c r="L394" s="24"/>
      <c r="M394" s="22"/>
      <c r="N394" s="24"/>
      <c r="O394" s="22"/>
      <c r="P394" s="24"/>
    </row>
    <row r="395" ht="20" customHeight="1" spans="1:16">
      <c r="A395" s="19"/>
      <c r="B395" s="19"/>
      <c r="C395" s="20"/>
      <c r="D395" s="21"/>
      <c r="E395" s="21"/>
      <c r="F395" s="21"/>
      <c r="G395" s="8"/>
      <c r="H395" s="8"/>
      <c r="I395" s="8"/>
      <c r="J395" s="21"/>
      <c r="K395" s="21"/>
      <c r="L395" s="21"/>
      <c r="M395" s="19"/>
      <c r="N395" s="21"/>
      <c r="O395" s="19"/>
      <c r="P395" s="21"/>
    </row>
    <row r="396" ht="20" customHeight="1" spans="1:16">
      <c r="A396" s="22"/>
      <c r="B396" s="22"/>
      <c r="C396" s="23"/>
      <c r="D396" s="24"/>
      <c r="E396" s="24"/>
      <c r="F396" s="24"/>
      <c r="G396" s="5"/>
      <c r="H396" s="5"/>
      <c r="I396" s="5"/>
      <c r="J396" s="24"/>
      <c r="K396" s="24"/>
      <c r="L396" s="24"/>
      <c r="M396" s="22"/>
      <c r="N396" s="24"/>
      <c r="O396" s="22"/>
      <c r="P396" s="24"/>
    </row>
    <row r="397" ht="20" customHeight="1" spans="1:16">
      <c r="A397" s="19"/>
      <c r="B397" s="19"/>
      <c r="C397" s="20"/>
      <c r="D397" s="21"/>
      <c r="E397" s="21"/>
      <c r="F397" s="21"/>
      <c r="G397" s="8"/>
      <c r="H397" s="8"/>
      <c r="I397" s="8"/>
      <c r="J397" s="21"/>
      <c r="K397" s="21"/>
      <c r="L397" s="21"/>
      <c r="M397" s="19"/>
      <c r="N397" s="21"/>
      <c r="O397" s="19"/>
      <c r="P397" s="21"/>
    </row>
    <row r="398" ht="20" customHeight="1" spans="1:16">
      <c r="A398" s="22"/>
      <c r="B398" s="22"/>
      <c r="C398" s="23"/>
      <c r="D398" s="24"/>
      <c r="E398" s="24"/>
      <c r="F398" s="24"/>
      <c r="G398" s="5"/>
      <c r="H398" s="5"/>
      <c r="I398" s="5"/>
      <c r="J398" s="24"/>
      <c r="K398" s="24"/>
      <c r="L398" s="24"/>
      <c r="M398" s="22"/>
      <c r="N398" s="24"/>
      <c r="O398" s="22"/>
      <c r="P398" s="24"/>
    </row>
    <row r="399" ht="20" customHeight="1" spans="1:16">
      <c r="A399" s="19"/>
      <c r="B399" s="19"/>
      <c r="C399" s="20"/>
      <c r="D399" s="21"/>
      <c r="E399" s="21"/>
      <c r="F399" s="21"/>
      <c r="G399" s="8"/>
      <c r="H399" s="8"/>
      <c r="I399" s="8"/>
      <c r="J399" s="21"/>
      <c r="K399" s="21"/>
      <c r="L399" s="21"/>
      <c r="M399" s="19"/>
      <c r="N399" s="21"/>
      <c r="O399" s="19"/>
      <c r="P399" s="21"/>
    </row>
    <row r="400" ht="20" customHeight="1" spans="1:16">
      <c r="A400" s="22"/>
      <c r="B400" s="22"/>
      <c r="C400" s="23"/>
      <c r="D400" s="24"/>
      <c r="E400" s="24"/>
      <c r="F400" s="24"/>
      <c r="G400" s="5"/>
      <c r="H400" s="5"/>
      <c r="I400" s="5"/>
      <c r="J400" s="24"/>
      <c r="K400" s="24"/>
      <c r="L400" s="24"/>
      <c r="M400" s="22"/>
      <c r="N400" s="24"/>
      <c r="O400" s="22"/>
      <c r="P400" s="24"/>
    </row>
    <row r="401" ht="20" customHeight="1" spans="1:16">
      <c r="A401" s="19"/>
      <c r="B401" s="19"/>
      <c r="C401" s="20"/>
      <c r="D401" s="21"/>
      <c r="E401" s="21"/>
      <c r="F401" s="21"/>
      <c r="G401" s="8"/>
      <c r="H401" s="8"/>
      <c r="I401" s="8"/>
      <c r="J401" s="21"/>
      <c r="K401" s="21"/>
      <c r="L401" s="21"/>
      <c r="M401" s="19"/>
      <c r="N401" s="21"/>
      <c r="O401" s="19"/>
      <c r="P401" s="21"/>
    </row>
    <row r="402" ht="20" customHeight="1" spans="1:16">
      <c r="A402" s="22"/>
      <c r="B402" s="22"/>
      <c r="C402" s="23"/>
      <c r="D402" s="24"/>
      <c r="E402" s="24"/>
      <c r="F402" s="24"/>
      <c r="G402" s="5"/>
      <c r="H402" s="5"/>
      <c r="I402" s="5"/>
      <c r="J402" s="24"/>
      <c r="K402" s="24"/>
      <c r="L402" s="24"/>
      <c r="M402" s="22"/>
      <c r="N402" s="24"/>
      <c r="O402" s="22"/>
      <c r="P402" s="24"/>
    </row>
    <row r="403" ht="20" customHeight="1" spans="1:16">
      <c r="A403" s="19"/>
      <c r="B403" s="19"/>
      <c r="C403" s="20"/>
      <c r="D403" s="21"/>
      <c r="E403" s="21"/>
      <c r="F403" s="21"/>
      <c r="G403" s="8"/>
      <c r="H403" s="8"/>
      <c r="I403" s="8"/>
      <c r="J403" s="21"/>
      <c r="K403" s="21"/>
      <c r="L403" s="21"/>
      <c r="M403" s="19"/>
      <c r="N403" s="21"/>
      <c r="O403" s="19"/>
      <c r="P403" s="21"/>
    </row>
    <row r="404" ht="20" customHeight="1" spans="1:16">
      <c r="A404" s="22"/>
      <c r="B404" s="22"/>
      <c r="C404" s="23"/>
      <c r="D404" s="24"/>
      <c r="E404" s="24"/>
      <c r="F404" s="24"/>
      <c r="G404" s="5"/>
      <c r="H404" s="5"/>
      <c r="I404" s="5"/>
      <c r="J404" s="24"/>
      <c r="K404" s="24"/>
      <c r="L404" s="24"/>
      <c r="M404" s="22"/>
      <c r="N404" s="24"/>
      <c r="O404" s="22"/>
      <c r="P404" s="24"/>
    </row>
    <row r="405" ht="20" customHeight="1" spans="1:16">
      <c r="A405" s="19"/>
      <c r="B405" s="19"/>
      <c r="C405" s="20"/>
      <c r="D405" s="21"/>
      <c r="E405" s="21"/>
      <c r="F405" s="21"/>
      <c r="G405" s="8"/>
      <c r="H405" s="8"/>
      <c r="I405" s="8"/>
      <c r="J405" s="21"/>
      <c r="K405" s="21"/>
      <c r="L405" s="21"/>
      <c r="M405" s="19"/>
      <c r="N405" s="21"/>
      <c r="O405" s="19"/>
      <c r="P405" s="21"/>
    </row>
    <row r="406" ht="20" customHeight="1" spans="1:16">
      <c r="A406" s="22"/>
      <c r="B406" s="22"/>
      <c r="C406" s="23"/>
      <c r="D406" s="24"/>
      <c r="E406" s="24"/>
      <c r="F406" s="24"/>
      <c r="G406" s="5"/>
      <c r="H406" s="5"/>
      <c r="I406" s="5"/>
      <c r="J406" s="24"/>
      <c r="K406" s="24"/>
      <c r="L406" s="24"/>
      <c r="M406" s="22"/>
      <c r="N406" s="24"/>
      <c r="O406" s="22"/>
      <c r="P406" s="24"/>
    </row>
    <row r="407" ht="20" customHeight="1" spans="1:16">
      <c r="A407" s="19"/>
      <c r="B407" s="19"/>
      <c r="C407" s="20"/>
      <c r="D407" s="21"/>
      <c r="E407" s="21"/>
      <c r="F407" s="21"/>
      <c r="G407" s="8"/>
      <c r="H407" s="8"/>
      <c r="I407" s="8"/>
      <c r="J407" s="21"/>
      <c r="K407" s="21"/>
      <c r="L407" s="21"/>
      <c r="M407" s="19"/>
      <c r="N407" s="21"/>
      <c r="O407" s="19"/>
      <c r="P407" s="21"/>
    </row>
    <row r="408" ht="20" customHeight="1" spans="1:16">
      <c r="A408" s="22"/>
      <c r="B408" s="22"/>
      <c r="C408" s="23"/>
      <c r="D408" s="24"/>
      <c r="E408" s="24"/>
      <c r="F408" s="24"/>
      <c r="G408" s="5"/>
      <c r="H408" s="5"/>
      <c r="I408" s="5"/>
      <c r="J408" s="24"/>
      <c r="K408" s="24"/>
      <c r="L408" s="24"/>
      <c r="M408" s="22"/>
      <c r="N408" s="24"/>
      <c r="O408" s="22"/>
      <c r="P408" s="24"/>
    </row>
    <row r="409" ht="20" customHeight="1" spans="1:16">
      <c r="A409" s="19"/>
      <c r="B409" s="19"/>
      <c r="C409" s="20"/>
      <c r="D409" s="21"/>
      <c r="E409" s="21"/>
      <c r="F409" s="21"/>
      <c r="G409" s="8"/>
      <c r="H409" s="8"/>
      <c r="I409" s="8"/>
      <c r="J409" s="21"/>
      <c r="K409" s="21"/>
      <c r="L409" s="21"/>
      <c r="M409" s="19"/>
      <c r="N409" s="21"/>
      <c r="O409" s="19"/>
      <c r="P409" s="21"/>
    </row>
    <row r="410" ht="20" customHeight="1" spans="1:16">
      <c r="A410" s="22"/>
      <c r="B410" s="22"/>
      <c r="C410" s="23"/>
      <c r="D410" s="24"/>
      <c r="E410" s="24"/>
      <c r="F410" s="24"/>
      <c r="G410" s="5"/>
      <c r="H410" s="5"/>
      <c r="I410" s="5"/>
      <c r="J410" s="24"/>
      <c r="K410" s="24"/>
      <c r="L410" s="24"/>
      <c r="M410" s="22"/>
      <c r="N410" s="24"/>
      <c r="O410" s="22"/>
      <c r="P410" s="24"/>
    </row>
    <row r="411" ht="20" customHeight="1" spans="1:16">
      <c r="A411" s="19"/>
      <c r="B411" s="19"/>
      <c r="C411" s="20"/>
      <c r="D411" s="21"/>
      <c r="E411" s="21"/>
      <c r="F411" s="21"/>
      <c r="G411" s="8"/>
      <c r="H411" s="8"/>
      <c r="I411" s="8"/>
      <c r="J411" s="21"/>
      <c r="K411" s="21"/>
      <c r="L411" s="21"/>
      <c r="M411" s="19"/>
      <c r="N411" s="21"/>
      <c r="O411" s="19"/>
      <c r="P411" s="21"/>
    </row>
    <row r="412" ht="20" customHeight="1" spans="1:16">
      <c r="A412" s="22"/>
      <c r="B412" s="22"/>
      <c r="C412" s="23"/>
      <c r="D412" s="24"/>
      <c r="E412" s="24"/>
      <c r="F412" s="24"/>
      <c r="G412" s="5"/>
      <c r="H412" s="5"/>
      <c r="I412" s="5"/>
      <c r="J412" s="24"/>
      <c r="K412" s="24"/>
      <c r="L412" s="24"/>
      <c r="M412" s="22"/>
      <c r="N412" s="24"/>
      <c r="O412" s="22"/>
      <c r="P412" s="24"/>
    </row>
    <row r="413" ht="20" customHeight="1" spans="1:16">
      <c r="A413" s="19"/>
      <c r="B413" s="19"/>
      <c r="C413" s="20"/>
      <c r="D413" s="21"/>
      <c r="E413" s="21"/>
      <c r="F413" s="21"/>
      <c r="G413" s="8"/>
      <c r="H413" s="8"/>
      <c r="I413" s="8"/>
      <c r="J413" s="21"/>
      <c r="K413" s="21"/>
      <c r="L413" s="21"/>
      <c r="M413" s="19"/>
      <c r="N413" s="21"/>
      <c r="O413" s="19"/>
      <c r="P413" s="21"/>
    </row>
    <row r="414" ht="20" customHeight="1" spans="1:16">
      <c r="A414" s="22"/>
      <c r="B414" s="22"/>
      <c r="C414" s="23"/>
      <c r="D414" s="24"/>
      <c r="E414" s="24"/>
      <c r="F414" s="24"/>
      <c r="G414" s="5"/>
      <c r="H414" s="5"/>
      <c r="I414" s="5"/>
      <c r="J414" s="24"/>
      <c r="K414" s="24"/>
      <c r="L414" s="24"/>
      <c r="M414" s="22"/>
      <c r="N414" s="24"/>
      <c r="O414" s="22"/>
      <c r="P414" s="24"/>
    </row>
    <row r="415" ht="20" customHeight="1" spans="1:16">
      <c r="A415" s="19"/>
      <c r="B415" s="19"/>
      <c r="C415" s="20"/>
      <c r="D415" s="21"/>
      <c r="E415" s="21"/>
      <c r="F415" s="21"/>
      <c r="G415" s="8"/>
      <c r="H415" s="8"/>
      <c r="I415" s="8"/>
      <c r="J415" s="21"/>
      <c r="K415" s="21"/>
      <c r="L415" s="21"/>
      <c r="M415" s="19"/>
      <c r="N415" s="21"/>
      <c r="O415" s="19"/>
      <c r="P415" s="21"/>
    </row>
    <row r="416" ht="20" customHeight="1" spans="1:16">
      <c r="A416" s="22"/>
      <c r="B416" s="22"/>
      <c r="C416" s="23"/>
      <c r="D416" s="24"/>
      <c r="E416" s="24"/>
      <c r="F416" s="24"/>
      <c r="G416" s="5"/>
      <c r="H416" s="5"/>
      <c r="I416" s="5"/>
      <c r="J416" s="24"/>
      <c r="K416" s="24"/>
      <c r="L416" s="24"/>
      <c r="M416" s="22"/>
      <c r="N416" s="24"/>
      <c r="O416" s="22"/>
      <c r="P416" s="24"/>
    </row>
    <row r="417" ht="20" customHeight="1" spans="1:16">
      <c r="A417" s="19"/>
      <c r="B417" s="19"/>
      <c r="C417" s="20"/>
      <c r="D417" s="21"/>
      <c r="E417" s="21"/>
      <c r="F417" s="21"/>
      <c r="G417" s="8"/>
      <c r="H417" s="8"/>
      <c r="I417" s="8"/>
      <c r="J417" s="21"/>
      <c r="K417" s="21"/>
      <c r="L417" s="21"/>
      <c r="M417" s="19"/>
      <c r="N417" s="21"/>
      <c r="O417" s="19"/>
      <c r="P417" s="21"/>
    </row>
    <row r="418" ht="20" customHeight="1" spans="1:16">
      <c r="A418" s="22"/>
      <c r="B418" s="22"/>
      <c r="C418" s="23"/>
      <c r="D418" s="24"/>
      <c r="E418" s="24"/>
      <c r="F418" s="24"/>
      <c r="G418" s="5"/>
      <c r="H418" s="5"/>
      <c r="I418" s="5"/>
      <c r="J418" s="24"/>
      <c r="K418" s="24"/>
      <c r="L418" s="24"/>
      <c r="M418" s="22"/>
      <c r="N418" s="24"/>
      <c r="O418" s="22"/>
      <c r="P418" s="24"/>
    </row>
    <row r="419" ht="20" customHeight="1" spans="1:16">
      <c r="A419" s="19"/>
      <c r="B419" s="19"/>
      <c r="C419" s="20"/>
      <c r="D419" s="21"/>
      <c r="E419" s="21"/>
      <c r="F419" s="21"/>
      <c r="G419" s="8"/>
      <c r="H419" s="8"/>
      <c r="I419" s="8"/>
      <c r="J419" s="21"/>
      <c r="K419" s="21"/>
      <c r="L419" s="21"/>
      <c r="M419" s="19"/>
      <c r="N419" s="21"/>
      <c r="O419" s="19"/>
      <c r="P419" s="21"/>
    </row>
    <row r="420" ht="20" customHeight="1" spans="1:16">
      <c r="A420" s="22"/>
      <c r="B420" s="22"/>
      <c r="C420" s="23"/>
      <c r="D420" s="24"/>
      <c r="E420" s="24"/>
      <c r="F420" s="24"/>
      <c r="G420" s="5"/>
      <c r="H420" s="5"/>
      <c r="I420" s="5"/>
      <c r="J420" s="24"/>
      <c r="K420" s="24"/>
      <c r="L420" s="24"/>
      <c r="M420" s="22"/>
      <c r="N420" s="24"/>
      <c r="O420" s="22"/>
      <c r="P420" s="24"/>
    </row>
    <row r="421" ht="20" customHeight="1" spans="1:16">
      <c r="A421" s="19"/>
      <c r="B421" s="19"/>
      <c r="C421" s="20"/>
      <c r="D421" s="21"/>
      <c r="E421" s="21"/>
      <c r="F421" s="21"/>
      <c r="G421" s="8"/>
      <c r="H421" s="8"/>
      <c r="I421" s="8"/>
      <c r="J421" s="21"/>
      <c r="K421" s="21"/>
      <c r="L421" s="21"/>
      <c r="M421" s="19"/>
      <c r="N421" s="21"/>
      <c r="O421" s="19"/>
      <c r="P421" s="21"/>
    </row>
    <row r="422" ht="20" customHeight="1" spans="1:16">
      <c r="A422" s="22"/>
      <c r="B422" s="22"/>
      <c r="C422" s="23"/>
      <c r="D422" s="24"/>
      <c r="E422" s="24"/>
      <c r="F422" s="24"/>
      <c r="G422" s="5"/>
      <c r="H422" s="5"/>
      <c r="I422" s="5"/>
      <c r="J422" s="24"/>
      <c r="K422" s="24"/>
      <c r="L422" s="24"/>
      <c r="M422" s="22"/>
      <c r="N422" s="24"/>
      <c r="O422" s="22"/>
      <c r="P422" s="24"/>
    </row>
    <row r="423" ht="20" customHeight="1" spans="1:16">
      <c r="A423" s="19"/>
      <c r="B423" s="19"/>
      <c r="C423" s="20"/>
      <c r="D423" s="21"/>
      <c r="E423" s="21"/>
      <c r="F423" s="21"/>
      <c r="G423" s="8"/>
      <c r="H423" s="8"/>
      <c r="I423" s="8"/>
      <c r="J423" s="21"/>
      <c r="K423" s="21"/>
      <c r="L423" s="21"/>
      <c r="M423" s="19"/>
      <c r="N423" s="21"/>
      <c r="O423" s="19"/>
      <c r="P423" s="21"/>
    </row>
    <row r="424" ht="20" customHeight="1" spans="1:16">
      <c r="A424" s="22"/>
      <c r="B424" s="22"/>
      <c r="C424" s="23"/>
      <c r="D424" s="24"/>
      <c r="E424" s="24"/>
      <c r="F424" s="24"/>
      <c r="G424" s="5"/>
      <c r="H424" s="5"/>
      <c r="I424" s="5"/>
      <c r="J424" s="24"/>
      <c r="K424" s="24"/>
      <c r="L424" s="24"/>
      <c r="M424" s="22"/>
      <c r="N424" s="24"/>
      <c r="O424" s="22"/>
      <c r="P424" s="24"/>
    </row>
    <row r="425" ht="20" customHeight="1" spans="1:16">
      <c r="A425" s="19"/>
      <c r="B425" s="19"/>
      <c r="C425" s="20"/>
      <c r="D425" s="21"/>
      <c r="E425" s="21"/>
      <c r="F425" s="21"/>
      <c r="G425" s="8"/>
      <c r="H425" s="8"/>
      <c r="I425" s="8"/>
      <c r="J425" s="21"/>
      <c r="K425" s="21"/>
      <c r="L425" s="21"/>
      <c r="M425" s="19"/>
      <c r="N425" s="21"/>
      <c r="O425" s="19"/>
      <c r="P425" s="21"/>
    </row>
    <row r="426" ht="20" customHeight="1" spans="1:16">
      <c r="A426" s="22"/>
      <c r="B426" s="22"/>
      <c r="C426" s="23"/>
      <c r="D426" s="24"/>
      <c r="E426" s="24"/>
      <c r="F426" s="24"/>
      <c r="G426" s="5"/>
      <c r="H426" s="5"/>
      <c r="I426" s="5"/>
      <c r="J426" s="24"/>
      <c r="K426" s="24"/>
      <c r="L426" s="24"/>
      <c r="M426" s="22"/>
      <c r="N426" s="24"/>
      <c r="O426" s="22"/>
      <c r="P426" s="24"/>
    </row>
    <row r="427" ht="20" customHeight="1" spans="1:16">
      <c r="A427" s="19"/>
      <c r="B427" s="19"/>
      <c r="C427" s="20"/>
      <c r="D427" s="21"/>
      <c r="E427" s="21"/>
      <c r="F427" s="21"/>
      <c r="G427" s="8"/>
      <c r="H427" s="8"/>
      <c r="I427" s="8"/>
      <c r="J427" s="21"/>
      <c r="K427" s="21"/>
      <c r="L427" s="21"/>
      <c r="M427" s="19"/>
      <c r="N427" s="21"/>
      <c r="O427" s="19"/>
      <c r="P427" s="21"/>
    </row>
    <row r="428" ht="20" customHeight="1" spans="1:16">
      <c r="A428" s="22"/>
      <c r="B428" s="22"/>
      <c r="C428" s="23"/>
      <c r="D428" s="24"/>
      <c r="E428" s="24"/>
      <c r="F428" s="24"/>
      <c r="G428" s="5"/>
      <c r="H428" s="5"/>
      <c r="I428" s="5"/>
      <c r="J428" s="24"/>
      <c r="K428" s="24"/>
      <c r="L428" s="24"/>
      <c r="M428" s="22"/>
      <c r="N428" s="24"/>
      <c r="O428" s="22"/>
      <c r="P428" s="24"/>
    </row>
    <row r="429" ht="20" customHeight="1" spans="1:16">
      <c r="A429" s="19"/>
      <c r="B429" s="19"/>
      <c r="C429" s="20"/>
      <c r="D429" s="21"/>
      <c r="E429" s="21"/>
      <c r="F429" s="21"/>
      <c r="G429" s="8"/>
      <c r="H429" s="8"/>
      <c r="I429" s="8"/>
      <c r="J429" s="21"/>
      <c r="K429" s="21"/>
      <c r="L429" s="21"/>
      <c r="M429" s="19"/>
      <c r="N429" s="21"/>
      <c r="O429" s="19"/>
      <c r="P429" s="21"/>
    </row>
    <row r="430" ht="20" customHeight="1" spans="1:16">
      <c r="A430" s="22"/>
      <c r="B430" s="22"/>
      <c r="C430" s="23"/>
      <c r="D430" s="24"/>
      <c r="E430" s="24"/>
      <c r="F430" s="24"/>
      <c r="G430" s="5"/>
      <c r="H430" s="5"/>
      <c r="I430" s="5"/>
      <c r="J430" s="24"/>
      <c r="K430" s="24"/>
      <c r="L430" s="24"/>
      <c r="M430" s="22"/>
      <c r="N430" s="24"/>
      <c r="O430" s="22"/>
      <c r="P430" s="24"/>
    </row>
    <row r="431" ht="20" customHeight="1" spans="1:16">
      <c r="A431" s="19"/>
      <c r="B431" s="19"/>
      <c r="C431" s="20"/>
      <c r="D431" s="21"/>
      <c r="E431" s="21"/>
      <c r="F431" s="21"/>
      <c r="G431" s="8"/>
      <c r="H431" s="8"/>
      <c r="I431" s="8"/>
      <c r="J431" s="21"/>
      <c r="K431" s="21"/>
      <c r="L431" s="21"/>
      <c r="M431" s="19"/>
      <c r="N431" s="21"/>
      <c r="O431" s="19"/>
      <c r="P431" s="21"/>
    </row>
    <row r="432" ht="20" customHeight="1" spans="1:16">
      <c r="A432" s="22"/>
      <c r="B432" s="22"/>
      <c r="C432" s="23"/>
      <c r="D432" s="24"/>
      <c r="E432" s="24"/>
      <c r="F432" s="24"/>
      <c r="G432" s="5"/>
      <c r="H432" s="5"/>
      <c r="I432" s="5"/>
      <c r="J432" s="24"/>
      <c r="K432" s="24"/>
      <c r="L432" s="24"/>
      <c r="M432" s="22"/>
      <c r="N432" s="24"/>
      <c r="O432" s="22"/>
      <c r="P432" s="24"/>
    </row>
    <row r="433" ht="20" customHeight="1" spans="1:16">
      <c r="A433" s="19"/>
      <c r="B433" s="19"/>
      <c r="C433" s="20"/>
      <c r="D433" s="21"/>
      <c r="E433" s="21"/>
      <c r="F433" s="21"/>
      <c r="G433" s="8"/>
      <c r="H433" s="8"/>
      <c r="I433" s="8"/>
      <c r="J433" s="21"/>
      <c r="K433" s="21"/>
      <c r="L433" s="21"/>
      <c r="M433" s="19"/>
      <c r="N433" s="21"/>
      <c r="O433" s="19"/>
      <c r="P433" s="21"/>
    </row>
    <row r="434" ht="20" customHeight="1" spans="1:16">
      <c r="A434" s="22"/>
      <c r="B434" s="22"/>
      <c r="C434" s="23"/>
      <c r="D434" s="24"/>
      <c r="E434" s="24"/>
      <c r="F434" s="24"/>
      <c r="G434" s="5"/>
      <c r="H434" s="5"/>
      <c r="I434" s="5"/>
      <c r="J434" s="24"/>
      <c r="K434" s="24"/>
      <c r="L434" s="24"/>
      <c r="M434" s="22"/>
      <c r="N434" s="24"/>
      <c r="O434" s="22"/>
      <c r="P434" s="24"/>
    </row>
    <row r="435" ht="20" customHeight="1" spans="1:16">
      <c r="A435" s="19"/>
      <c r="B435" s="19"/>
      <c r="C435" s="20"/>
      <c r="D435" s="21"/>
      <c r="E435" s="21"/>
      <c r="F435" s="21"/>
      <c r="G435" s="8"/>
      <c r="H435" s="8"/>
      <c r="I435" s="8"/>
      <c r="J435" s="21"/>
      <c r="K435" s="21"/>
      <c r="L435" s="21"/>
      <c r="M435" s="19"/>
      <c r="N435" s="21"/>
      <c r="O435" s="19"/>
      <c r="P435" s="21"/>
    </row>
    <row r="436" ht="20" customHeight="1" spans="1:16">
      <c r="A436" s="22"/>
      <c r="B436" s="22"/>
      <c r="C436" s="23"/>
      <c r="D436" s="24"/>
      <c r="E436" s="24"/>
      <c r="F436" s="24"/>
      <c r="G436" s="5"/>
      <c r="H436" s="5"/>
      <c r="I436" s="5"/>
      <c r="J436" s="24"/>
      <c r="K436" s="24"/>
      <c r="L436" s="24"/>
      <c r="M436" s="22"/>
      <c r="N436" s="24"/>
      <c r="O436" s="22"/>
      <c r="P436" s="24"/>
    </row>
    <row r="437" ht="20" customHeight="1" spans="1:16">
      <c r="A437" s="19"/>
      <c r="B437" s="19"/>
      <c r="C437" s="20"/>
      <c r="D437" s="21"/>
      <c r="E437" s="21"/>
      <c r="F437" s="21"/>
      <c r="G437" s="8"/>
      <c r="H437" s="8"/>
      <c r="I437" s="8"/>
      <c r="J437" s="21"/>
      <c r="K437" s="21"/>
      <c r="L437" s="21"/>
      <c r="M437" s="19"/>
      <c r="N437" s="21"/>
      <c r="O437" s="19"/>
      <c r="P437" s="21"/>
    </row>
    <row r="438" ht="20" customHeight="1" spans="1:16">
      <c r="A438" s="22"/>
      <c r="B438" s="22"/>
      <c r="C438" s="23"/>
      <c r="D438" s="24"/>
      <c r="E438" s="24"/>
      <c r="F438" s="24"/>
      <c r="G438" s="5"/>
      <c r="H438" s="5"/>
      <c r="I438" s="5"/>
      <c r="J438" s="24"/>
      <c r="K438" s="24"/>
      <c r="L438" s="24"/>
      <c r="M438" s="22"/>
      <c r="N438" s="24"/>
      <c r="O438" s="22"/>
      <c r="P438" s="24"/>
    </row>
    <row r="439" ht="20" customHeight="1" spans="1:16">
      <c r="A439" s="19"/>
      <c r="B439" s="19"/>
      <c r="C439" s="20"/>
      <c r="D439" s="21"/>
      <c r="E439" s="21"/>
      <c r="F439" s="21"/>
      <c r="G439" s="8"/>
      <c r="H439" s="8"/>
      <c r="I439" s="8"/>
      <c r="J439" s="21"/>
      <c r="K439" s="21"/>
      <c r="L439" s="21"/>
      <c r="M439" s="19"/>
      <c r="N439" s="21"/>
      <c r="O439" s="19"/>
      <c r="P439" s="21"/>
    </row>
    <row r="440" ht="20" customHeight="1" spans="1:16">
      <c r="A440" s="22"/>
      <c r="B440" s="22"/>
      <c r="C440" s="23"/>
      <c r="D440" s="24"/>
      <c r="E440" s="24"/>
      <c r="F440" s="24"/>
      <c r="G440" s="5"/>
      <c r="H440" s="5"/>
      <c r="I440" s="5"/>
      <c r="J440" s="24"/>
      <c r="K440" s="24"/>
      <c r="L440" s="24"/>
      <c r="M440" s="22"/>
      <c r="N440" s="24"/>
      <c r="O440" s="22"/>
      <c r="P440" s="24"/>
    </row>
    <row r="441" ht="20" customHeight="1" spans="1:16">
      <c r="A441" s="19"/>
      <c r="B441" s="19"/>
      <c r="C441" s="20"/>
      <c r="D441" s="21"/>
      <c r="E441" s="21"/>
      <c r="F441" s="21"/>
      <c r="G441" s="8"/>
      <c r="H441" s="8"/>
      <c r="I441" s="8"/>
      <c r="J441" s="21"/>
      <c r="K441" s="21"/>
      <c r="L441" s="21"/>
      <c r="M441" s="19"/>
      <c r="N441" s="21"/>
      <c r="O441" s="19"/>
      <c r="P441" s="21"/>
    </row>
    <row r="442" ht="20" customHeight="1" spans="1:16">
      <c r="A442" s="22"/>
      <c r="B442" s="22"/>
      <c r="C442" s="23"/>
      <c r="D442" s="24"/>
      <c r="E442" s="24"/>
      <c r="F442" s="24"/>
      <c r="G442" s="5"/>
      <c r="H442" s="5"/>
      <c r="I442" s="5"/>
      <c r="J442" s="24"/>
      <c r="K442" s="24"/>
      <c r="L442" s="24"/>
      <c r="M442" s="22"/>
      <c r="N442" s="24"/>
      <c r="O442" s="22"/>
      <c r="P442" s="24"/>
    </row>
    <row r="443" ht="20" customHeight="1" spans="1:16">
      <c r="A443" s="19"/>
      <c r="B443" s="19"/>
      <c r="C443" s="20"/>
      <c r="D443" s="21"/>
      <c r="E443" s="21"/>
      <c r="F443" s="21"/>
      <c r="G443" s="8"/>
      <c r="H443" s="8"/>
      <c r="I443" s="8"/>
      <c r="J443" s="21"/>
      <c r="K443" s="21"/>
      <c r="L443" s="21"/>
      <c r="M443" s="19"/>
      <c r="N443" s="21"/>
      <c r="O443" s="19"/>
      <c r="P443" s="21"/>
    </row>
    <row r="444" ht="20" customHeight="1" spans="1:16">
      <c r="A444" s="22"/>
      <c r="B444" s="22"/>
      <c r="C444" s="23"/>
      <c r="D444" s="24"/>
      <c r="E444" s="24"/>
      <c r="F444" s="24"/>
      <c r="G444" s="5"/>
      <c r="H444" s="5"/>
      <c r="I444" s="5"/>
      <c r="J444" s="24"/>
      <c r="K444" s="24"/>
      <c r="L444" s="24"/>
      <c r="M444" s="22"/>
      <c r="N444" s="24"/>
      <c r="O444" s="22"/>
      <c r="P444" s="24"/>
    </row>
    <row r="445" ht="20" customHeight="1" spans="1:16">
      <c r="A445" s="19"/>
      <c r="B445" s="19"/>
      <c r="C445" s="20"/>
      <c r="D445" s="21"/>
      <c r="E445" s="21"/>
      <c r="F445" s="21"/>
      <c r="G445" s="8"/>
      <c r="H445" s="8"/>
      <c r="I445" s="8"/>
      <c r="J445" s="21"/>
      <c r="K445" s="21"/>
      <c r="L445" s="21"/>
      <c r="M445" s="19"/>
      <c r="N445" s="21"/>
      <c r="O445" s="19"/>
      <c r="P445" s="21"/>
    </row>
    <row r="446" ht="20" customHeight="1" spans="1:16">
      <c r="A446" s="22"/>
      <c r="B446" s="22"/>
      <c r="C446" s="23"/>
      <c r="D446" s="24"/>
      <c r="E446" s="24"/>
      <c r="F446" s="24"/>
      <c r="G446" s="5"/>
      <c r="H446" s="5"/>
      <c r="I446" s="5"/>
      <c r="J446" s="24"/>
      <c r="K446" s="24"/>
      <c r="L446" s="24"/>
      <c r="M446" s="22"/>
      <c r="N446" s="24"/>
      <c r="O446" s="22"/>
      <c r="P446" s="24"/>
    </row>
    <row r="447" ht="20" customHeight="1" spans="1:16">
      <c r="A447" s="19"/>
      <c r="B447" s="19"/>
      <c r="C447" s="20"/>
      <c r="D447" s="21"/>
      <c r="E447" s="21"/>
      <c r="F447" s="21"/>
      <c r="G447" s="8"/>
      <c r="H447" s="8"/>
      <c r="I447" s="8"/>
      <c r="J447" s="21"/>
      <c r="K447" s="21"/>
      <c r="L447" s="21"/>
      <c r="M447" s="19"/>
      <c r="N447" s="21"/>
      <c r="O447" s="19"/>
      <c r="P447" s="21"/>
    </row>
    <row r="448" ht="20" customHeight="1" spans="1:16">
      <c r="A448" s="22"/>
      <c r="B448" s="22"/>
      <c r="C448" s="23"/>
      <c r="D448" s="24"/>
      <c r="E448" s="24"/>
      <c r="F448" s="24"/>
      <c r="G448" s="5"/>
      <c r="H448" s="5"/>
      <c r="I448" s="5"/>
      <c r="J448" s="24"/>
      <c r="K448" s="24"/>
      <c r="L448" s="24"/>
      <c r="M448" s="22"/>
      <c r="N448" s="24"/>
      <c r="O448" s="22"/>
      <c r="P448" s="24"/>
    </row>
    <row r="449" ht="20" customHeight="1" spans="1:16">
      <c r="A449" s="19"/>
      <c r="B449" s="19"/>
      <c r="C449" s="20"/>
      <c r="D449" s="21"/>
      <c r="E449" s="21"/>
      <c r="F449" s="21"/>
      <c r="G449" s="8"/>
      <c r="H449" s="8"/>
      <c r="I449" s="8"/>
      <c r="J449" s="21"/>
      <c r="K449" s="21"/>
      <c r="L449" s="21"/>
      <c r="M449" s="19"/>
      <c r="N449" s="21"/>
      <c r="O449" s="19"/>
      <c r="P449" s="21"/>
    </row>
    <row r="450" ht="20" customHeight="1" spans="1:16">
      <c r="A450" s="22"/>
      <c r="B450" s="22"/>
      <c r="C450" s="23"/>
      <c r="D450" s="24"/>
      <c r="E450" s="24"/>
      <c r="F450" s="24"/>
      <c r="G450" s="5"/>
      <c r="H450" s="5"/>
      <c r="I450" s="5"/>
      <c r="J450" s="24"/>
      <c r="K450" s="24"/>
      <c r="L450" s="24"/>
      <c r="M450" s="22"/>
      <c r="N450" s="24"/>
      <c r="O450" s="22"/>
      <c r="P450" s="24"/>
    </row>
    <row r="451" ht="20" customHeight="1" spans="1:16">
      <c r="A451" s="19"/>
      <c r="B451" s="19"/>
      <c r="C451" s="20"/>
      <c r="D451" s="21"/>
      <c r="E451" s="21"/>
      <c r="F451" s="21"/>
      <c r="G451" s="8"/>
      <c r="H451" s="8"/>
      <c r="I451" s="8"/>
      <c r="J451" s="21"/>
      <c r="K451" s="21"/>
      <c r="L451" s="21"/>
      <c r="M451" s="19"/>
      <c r="N451" s="21"/>
      <c r="O451" s="19"/>
      <c r="P451" s="21"/>
    </row>
    <row r="452" ht="20" customHeight="1" spans="1:16">
      <c r="A452" s="22"/>
      <c r="B452" s="22"/>
      <c r="C452" s="23"/>
      <c r="D452" s="24"/>
      <c r="E452" s="24"/>
      <c r="F452" s="24"/>
      <c r="G452" s="5"/>
      <c r="H452" s="5"/>
      <c r="I452" s="5"/>
      <c r="J452" s="24"/>
      <c r="K452" s="24"/>
      <c r="L452" s="24"/>
      <c r="M452" s="22"/>
      <c r="N452" s="24"/>
      <c r="O452" s="22"/>
      <c r="P452" s="24"/>
    </row>
    <row r="453" ht="20" customHeight="1" spans="1:16">
      <c r="A453" s="19"/>
      <c r="B453" s="19"/>
      <c r="C453" s="20"/>
      <c r="D453" s="21"/>
      <c r="E453" s="21"/>
      <c r="F453" s="21"/>
      <c r="G453" s="8"/>
      <c r="H453" s="8"/>
      <c r="I453" s="8"/>
      <c r="J453" s="21"/>
      <c r="K453" s="21"/>
      <c r="L453" s="21"/>
      <c r="M453" s="19"/>
      <c r="N453" s="21"/>
      <c r="O453" s="19"/>
      <c r="P453" s="21"/>
    </row>
    <row r="454" ht="20" customHeight="1" spans="1:16">
      <c r="A454" s="22"/>
      <c r="B454" s="22"/>
      <c r="C454" s="23"/>
      <c r="D454" s="24"/>
      <c r="E454" s="24"/>
      <c r="F454" s="24"/>
      <c r="G454" s="5"/>
      <c r="H454" s="5"/>
      <c r="I454" s="5"/>
      <c r="J454" s="24"/>
      <c r="K454" s="24"/>
      <c r="L454" s="24"/>
      <c r="M454" s="22"/>
      <c r="N454" s="24"/>
      <c r="O454" s="22"/>
      <c r="P454" s="24"/>
    </row>
    <row r="455" ht="20" customHeight="1" spans="1:16">
      <c r="A455" s="19"/>
      <c r="B455" s="19"/>
      <c r="C455" s="20"/>
      <c r="D455" s="21"/>
      <c r="E455" s="21"/>
      <c r="F455" s="21"/>
      <c r="G455" s="8"/>
      <c r="H455" s="8"/>
      <c r="I455" s="8"/>
      <c r="J455" s="21"/>
      <c r="K455" s="21"/>
      <c r="L455" s="21"/>
      <c r="M455" s="19"/>
      <c r="N455" s="21"/>
      <c r="O455" s="19"/>
      <c r="P455" s="21"/>
    </row>
    <row r="456" ht="20" customHeight="1" spans="1:16">
      <c r="A456" s="22"/>
      <c r="B456" s="22"/>
      <c r="C456" s="23"/>
      <c r="D456" s="24"/>
      <c r="E456" s="24"/>
      <c r="F456" s="24"/>
      <c r="G456" s="5"/>
      <c r="H456" s="5"/>
      <c r="I456" s="5"/>
      <c r="J456" s="24"/>
      <c r="K456" s="24"/>
      <c r="L456" s="24"/>
      <c r="M456" s="22"/>
      <c r="N456" s="24"/>
      <c r="O456" s="22"/>
      <c r="P456" s="24"/>
    </row>
    <row r="457" ht="20" customHeight="1" spans="1:16">
      <c r="A457" s="19"/>
      <c r="B457" s="19"/>
      <c r="C457" s="20"/>
      <c r="D457" s="21"/>
      <c r="E457" s="21"/>
      <c r="F457" s="21"/>
      <c r="G457" s="8"/>
      <c r="H457" s="8"/>
      <c r="I457" s="8"/>
      <c r="J457" s="21"/>
      <c r="K457" s="21"/>
      <c r="L457" s="21"/>
      <c r="M457" s="19"/>
      <c r="N457" s="21"/>
      <c r="O457" s="19"/>
      <c r="P457" s="21"/>
    </row>
    <row r="458" ht="20" customHeight="1" spans="1:16">
      <c r="A458" s="22"/>
      <c r="B458" s="22"/>
      <c r="C458" s="23"/>
      <c r="D458" s="24"/>
      <c r="E458" s="24"/>
      <c r="F458" s="24"/>
      <c r="G458" s="5"/>
      <c r="H458" s="5"/>
      <c r="I458" s="5"/>
      <c r="J458" s="24"/>
      <c r="K458" s="24"/>
      <c r="L458" s="24"/>
      <c r="M458" s="22"/>
      <c r="N458" s="24"/>
      <c r="O458" s="22"/>
      <c r="P458" s="24"/>
    </row>
    <row r="459" ht="20" customHeight="1" spans="1:16">
      <c r="A459" s="19"/>
      <c r="B459" s="19"/>
      <c r="C459" s="20"/>
      <c r="D459" s="21"/>
      <c r="E459" s="21"/>
      <c r="F459" s="21"/>
      <c r="G459" s="8"/>
      <c r="H459" s="8"/>
      <c r="I459" s="8"/>
      <c r="J459" s="21"/>
      <c r="K459" s="21"/>
      <c r="L459" s="21"/>
      <c r="M459" s="19"/>
      <c r="N459" s="21"/>
      <c r="O459" s="19"/>
      <c r="P459" s="21"/>
    </row>
    <row r="460" ht="20" customHeight="1" spans="1:16">
      <c r="A460" s="22"/>
      <c r="B460" s="22"/>
      <c r="C460" s="23"/>
      <c r="D460" s="24"/>
      <c r="E460" s="24"/>
      <c r="F460" s="24"/>
      <c r="G460" s="5"/>
      <c r="H460" s="5"/>
      <c r="I460" s="5"/>
      <c r="J460" s="24"/>
      <c r="K460" s="24"/>
      <c r="L460" s="24"/>
      <c r="M460" s="22"/>
      <c r="N460" s="24"/>
      <c r="O460" s="22"/>
      <c r="P460" s="24"/>
    </row>
    <row r="461" ht="20" customHeight="1" spans="1:16">
      <c r="A461" s="19"/>
      <c r="B461" s="19"/>
      <c r="C461" s="20"/>
      <c r="D461" s="21"/>
      <c r="E461" s="21"/>
      <c r="F461" s="21"/>
      <c r="G461" s="8"/>
      <c r="H461" s="8"/>
      <c r="I461" s="8"/>
      <c r="J461" s="21"/>
      <c r="K461" s="21"/>
      <c r="L461" s="21"/>
      <c r="M461" s="19"/>
      <c r="N461" s="21"/>
      <c r="O461" s="19"/>
      <c r="P461" s="21"/>
    </row>
    <row r="462" ht="20" customHeight="1" spans="1:16">
      <c r="A462" s="22"/>
      <c r="B462" s="22"/>
      <c r="C462" s="23"/>
      <c r="D462" s="24"/>
      <c r="E462" s="24"/>
      <c r="F462" s="24"/>
      <c r="G462" s="5"/>
      <c r="H462" s="5"/>
      <c r="I462" s="5"/>
      <c r="J462" s="24"/>
      <c r="K462" s="24"/>
      <c r="L462" s="24"/>
      <c r="M462" s="22"/>
      <c r="N462" s="24"/>
      <c r="O462" s="22"/>
      <c r="P462" s="24"/>
    </row>
    <row r="463" ht="20" customHeight="1" spans="1:16">
      <c r="A463" s="19"/>
      <c r="B463" s="19"/>
      <c r="C463" s="20"/>
      <c r="D463" s="21"/>
      <c r="E463" s="21"/>
      <c r="F463" s="21"/>
      <c r="G463" s="8"/>
      <c r="H463" s="8"/>
      <c r="I463" s="8"/>
      <c r="J463" s="21"/>
      <c r="K463" s="21"/>
      <c r="L463" s="21"/>
      <c r="M463" s="19"/>
      <c r="N463" s="21"/>
      <c r="O463" s="19"/>
      <c r="P463" s="21"/>
    </row>
    <row r="464" ht="20" customHeight="1" spans="1:16">
      <c r="A464" s="22"/>
      <c r="B464" s="22"/>
      <c r="C464" s="23"/>
      <c r="D464" s="24"/>
      <c r="E464" s="24"/>
      <c r="F464" s="24"/>
      <c r="G464" s="5"/>
      <c r="H464" s="5"/>
      <c r="I464" s="5"/>
      <c r="J464" s="24"/>
      <c r="K464" s="24"/>
      <c r="L464" s="24"/>
      <c r="M464" s="22"/>
      <c r="N464" s="24"/>
      <c r="O464" s="22"/>
      <c r="P464" s="24"/>
    </row>
    <row r="465" ht="20" customHeight="1" spans="1:16">
      <c r="A465" s="19"/>
      <c r="B465" s="19"/>
      <c r="C465" s="20"/>
      <c r="D465" s="21"/>
      <c r="E465" s="21"/>
      <c r="F465" s="21"/>
      <c r="G465" s="8"/>
      <c r="H465" s="8"/>
      <c r="I465" s="8"/>
      <c r="J465" s="21"/>
      <c r="K465" s="21"/>
      <c r="L465" s="21"/>
      <c r="M465" s="19"/>
      <c r="N465" s="21"/>
      <c r="O465" s="19"/>
      <c r="P465" s="21"/>
    </row>
    <row r="466" ht="20" customHeight="1" spans="1:16">
      <c r="A466" s="22"/>
      <c r="B466" s="22"/>
      <c r="C466" s="23"/>
      <c r="D466" s="24"/>
      <c r="E466" s="24"/>
      <c r="F466" s="24"/>
      <c r="G466" s="5"/>
      <c r="H466" s="5"/>
      <c r="I466" s="5"/>
      <c r="J466" s="24"/>
      <c r="K466" s="24"/>
      <c r="L466" s="24"/>
      <c r="M466" s="22"/>
      <c r="N466" s="24"/>
      <c r="O466" s="22"/>
      <c r="P466" s="24"/>
    </row>
    <row r="467" ht="20" customHeight="1" spans="1:16">
      <c r="A467" s="19"/>
      <c r="B467" s="19"/>
      <c r="C467" s="20"/>
      <c r="D467" s="21"/>
      <c r="E467" s="21"/>
      <c r="F467" s="21"/>
      <c r="G467" s="8"/>
      <c r="H467" s="8"/>
      <c r="I467" s="8"/>
      <c r="J467" s="21"/>
      <c r="K467" s="21"/>
      <c r="L467" s="21"/>
      <c r="M467" s="19"/>
      <c r="N467" s="21"/>
      <c r="O467" s="19"/>
      <c r="P467" s="21"/>
    </row>
    <row r="468" ht="20" customHeight="1" spans="1:16">
      <c r="A468" s="22"/>
      <c r="B468" s="22"/>
      <c r="C468" s="23"/>
      <c r="D468" s="24"/>
      <c r="E468" s="24"/>
      <c r="F468" s="24"/>
      <c r="G468" s="5"/>
      <c r="H468" s="5"/>
      <c r="I468" s="5"/>
      <c r="J468" s="24"/>
      <c r="K468" s="24"/>
      <c r="L468" s="24"/>
      <c r="M468" s="22"/>
      <c r="N468" s="24"/>
      <c r="O468" s="22"/>
      <c r="P468" s="24"/>
    </row>
    <row r="469" ht="20" customHeight="1" spans="1:16">
      <c r="A469" s="19"/>
      <c r="B469" s="19"/>
      <c r="C469" s="20"/>
      <c r="D469" s="21"/>
      <c r="E469" s="21"/>
      <c r="F469" s="21"/>
      <c r="G469" s="8"/>
      <c r="H469" s="8"/>
      <c r="I469" s="8"/>
      <c r="J469" s="21"/>
      <c r="K469" s="21"/>
      <c r="L469" s="21"/>
      <c r="M469" s="19"/>
      <c r="N469" s="21"/>
      <c r="O469" s="19"/>
      <c r="P469" s="21"/>
    </row>
    <row r="470" ht="20" customHeight="1" spans="1:16">
      <c r="A470" s="22"/>
      <c r="B470" s="22"/>
      <c r="C470" s="23"/>
      <c r="D470" s="24"/>
      <c r="E470" s="24"/>
      <c r="F470" s="24"/>
      <c r="G470" s="5"/>
      <c r="H470" s="5"/>
      <c r="I470" s="5"/>
      <c r="J470" s="24"/>
      <c r="K470" s="24"/>
      <c r="L470" s="24"/>
      <c r="M470" s="22"/>
      <c r="N470" s="24"/>
      <c r="O470" s="22"/>
      <c r="P470" s="24"/>
    </row>
    <row r="471" ht="20" customHeight="1" spans="1:16">
      <c r="A471" s="19"/>
      <c r="B471" s="19"/>
      <c r="C471" s="20"/>
      <c r="D471" s="21"/>
      <c r="E471" s="21"/>
      <c r="F471" s="21"/>
      <c r="G471" s="8"/>
      <c r="H471" s="8"/>
      <c r="I471" s="8"/>
      <c r="J471" s="21"/>
      <c r="K471" s="21"/>
      <c r="L471" s="21"/>
      <c r="M471" s="19"/>
      <c r="N471" s="21"/>
      <c r="O471" s="19"/>
      <c r="P471" s="21"/>
    </row>
    <row r="472" ht="20" customHeight="1" spans="1:16">
      <c r="A472" s="22"/>
      <c r="B472" s="22"/>
      <c r="C472" s="23"/>
      <c r="D472" s="24"/>
      <c r="E472" s="24"/>
      <c r="F472" s="24"/>
      <c r="G472" s="5"/>
      <c r="H472" s="5"/>
      <c r="I472" s="5"/>
      <c r="J472" s="24"/>
      <c r="K472" s="24"/>
      <c r="L472" s="24"/>
      <c r="M472" s="22"/>
      <c r="N472" s="24"/>
      <c r="O472" s="22"/>
      <c r="P472" s="24"/>
    </row>
    <row r="473" ht="20" customHeight="1" spans="1:16">
      <c r="A473" s="19"/>
      <c r="B473" s="19"/>
      <c r="C473" s="20"/>
      <c r="D473" s="21"/>
      <c r="E473" s="21"/>
      <c r="F473" s="21"/>
      <c r="G473" s="8"/>
      <c r="H473" s="8"/>
      <c r="I473" s="8"/>
      <c r="J473" s="21"/>
      <c r="K473" s="21"/>
      <c r="L473" s="21"/>
      <c r="M473" s="19"/>
      <c r="N473" s="21"/>
      <c r="O473" s="19"/>
      <c r="P473" s="21"/>
    </row>
    <row r="474" ht="20" customHeight="1" spans="1:16">
      <c r="A474" s="22"/>
      <c r="B474" s="22"/>
      <c r="C474" s="23"/>
      <c r="D474" s="24"/>
      <c r="E474" s="24"/>
      <c r="F474" s="24"/>
      <c r="G474" s="5"/>
      <c r="H474" s="5"/>
      <c r="I474" s="5"/>
      <c r="J474" s="24"/>
      <c r="K474" s="24"/>
      <c r="L474" s="24"/>
      <c r="M474" s="22"/>
      <c r="N474" s="24"/>
      <c r="O474" s="22"/>
      <c r="P474" s="24"/>
    </row>
    <row r="475" ht="20" customHeight="1" spans="1:16">
      <c r="A475" s="19"/>
      <c r="B475" s="19"/>
      <c r="C475" s="20"/>
      <c r="D475" s="21"/>
      <c r="E475" s="21"/>
      <c r="F475" s="21"/>
      <c r="G475" s="8"/>
      <c r="H475" s="8"/>
      <c r="I475" s="8"/>
      <c r="J475" s="21"/>
      <c r="K475" s="21"/>
      <c r="L475" s="21"/>
      <c r="M475" s="19"/>
      <c r="N475" s="21"/>
      <c r="O475" s="19"/>
      <c r="P475" s="21"/>
    </row>
    <row r="476" ht="20" customHeight="1" spans="1:16">
      <c r="A476" s="22"/>
      <c r="B476" s="22"/>
      <c r="C476" s="23"/>
      <c r="D476" s="24"/>
      <c r="E476" s="24"/>
      <c r="F476" s="24"/>
      <c r="G476" s="5"/>
      <c r="H476" s="5"/>
      <c r="I476" s="5"/>
      <c r="J476" s="24"/>
      <c r="K476" s="24"/>
      <c r="L476" s="24"/>
      <c r="M476" s="22"/>
      <c r="N476" s="24"/>
      <c r="O476" s="22"/>
      <c r="P476" s="24"/>
    </row>
    <row r="477" ht="20" customHeight="1" spans="1:16">
      <c r="A477" s="19"/>
      <c r="B477" s="19"/>
      <c r="C477" s="20"/>
      <c r="D477" s="21"/>
      <c r="E477" s="21"/>
      <c r="F477" s="21"/>
      <c r="G477" s="8"/>
      <c r="H477" s="8"/>
      <c r="I477" s="8"/>
      <c r="J477" s="21"/>
      <c r="K477" s="21"/>
      <c r="L477" s="21"/>
      <c r="M477" s="19"/>
      <c r="N477" s="21"/>
      <c r="O477" s="19"/>
      <c r="P477" s="21"/>
    </row>
    <row r="478" ht="20" customHeight="1" spans="1:16">
      <c r="A478" s="22"/>
      <c r="B478" s="22"/>
      <c r="C478" s="23"/>
      <c r="D478" s="24"/>
      <c r="E478" s="24"/>
      <c r="F478" s="24"/>
      <c r="G478" s="5"/>
      <c r="H478" s="5"/>
      <c r="I478" s="5"/>
      <c r="J478" s="24"/>
      <c r="K478" s="24"/>
      <c r="L478" s="24"/>
      <c r="M478" s="22"/>
      <c r="N478" s="24"/>
      <c r="O478" s="22"/>
      <c r="P478" s="24"/>
    </row>
    <row r="479" ht="20" customHeight="1" spans="1:16">
      <c r="A479" s="19"/>
      <c r="B479" s="19"/>
      <c r="C479" s="20"/>
      <c r="D479" s="21"/>
      <c r="E479" s="21"/>
      <c r="F479" s="21"/>
      <c r="G479" s="8"/>
      <c r="H479" s="8"/>
      <c r="I479" s="8"/>
      <c r="J479" s="21"/>
      <c r="K479" s="21"/>
      <c r="L479" s="21"/>
      <c r="M479" s="19"/>
      <c r="N479" s="21"/>
      <c r="O479" s="19"/>
      <c r="P479" s="21"/>
    </row>
    <row r="480" ht="20" customHeight="1" spans="1:16">
      <c r="A480" s="22"/>
      <c r="B480" s="22"/>
      <c r="C480" s="23"/>
      <c r="D480" s="24"/>
      <c r="E480" s="24"/>
      <c r="F480" s="24"/>
      <c r="G480" s="5"/>
      <c r="H480" s="5"/>
      <c r="I480" s="5"/>
      <c r="J480" s="24"/>
      <c r="K480" s="24"/>
      <c r="L480" s="24"/>
      <c r="M480" s="22"/>
      <c r="N480" s="24"/>
      <c r="O480" s="22"/>
      <c r="P480" s="24"/>
    </row>
    <row r="481" ht="20" customHeight="1" spans="1:16">
      <c r="A481" s="19"/>
      <c r="B481" s="19"/>
      <c r="C481" s="20"/>
      <c r="D481" s="21"/>
      <c r="E481" s="21"/>
      <c r="F481" s="21"/>
      <c r="G481" s="8"/>
      <c r="H481" s="8"/>
      <c r="I481" s="8"/>
      <c r="J481" s="21"/>
      <c r="K481" s="21"/>
      <c r="L481" s="21"/>
      <c r="M481" s="19"/>
      <c r="N481" s="21"/>
      <c r="O481" s="19"/>
      <c r="P481" s="21"/>
    </row>
    <row r="482" ht="20" customHeight="1" spans="1:16">
      <c r="A482" s="22"/>
      <c r="B482" s="22"/>
      <c r="C482" s="23"/>
      <c r="D482" s="24"/>
      <c r="E482" s="24"/>
      <c r="F482" s="24"/>
      <c r="G482" s="5"/>
      <c r="H482" s="5"/>
      <c r="I482" s="5"/>
      <c r="J482" s="24"/>
      <c r="K482" s="24"/>
      <c r="L482" s="24"/>
      <c r="M482" s="22"/>
      <c r="N482" s="24"/>
      <c r="O482" s="22"/>
      <c r="P482" s="24"/>
    </row>
    <row r="483" ht="20" customHeight="1" spans="1:16">
      <c r="A483" s="19"/>
      <c r="B483" s="19"/>
      <c r="C483" s="20"/>
      <c r="D483" s="21"/>
      <c r="E483" s="21"/>
      <c r="F483" s="21"/>
      <c r="G483" s="8"/>
      <c r="H483" s="8"/>
      <c r="I483" s="8"/>
      <c r="J483" s="21"/>
      <c r="K483" s="21"/>
      <c r="L483" s="21"/>
      <c r="M483" s="19"/>
      <c r="N483" s="21"/>
      <c r="O483" s="19"/>
      <c r="P483" s="21"/>
    </row>
    <row r="484" ht="20" customHeight="1" spans="1:16">
      <c r="A484" s="22"/>
      <c r="B484" s="22"/>
      <c r="C484" s="23"/>
      <c r="D484" s="24"/>
      <c r="E484" s="24"/>
      <c r="F484" s="24"/>
      <c r="G484" s="5"/>
      <c r="H484" s="5"/>
      <c r="I484" s="5"/>
      <c r="J484" s="24"/>
      <c r="K484" s="24"/>
      <c r="L484" s="24"/>
      <c r="M484" s="22"/>
      <c r="N484" s="24"/>
      <c r="O484" s="22"/>
      <c r="P484" s="24"/>
    </row>
    <row r="485" ht="20" customHeight="1" spans="1:16">
      <c r="A485" s="19"/>
      <c r="B485" s="19"/>
      <c r="C485" s="20"/>
      <c r="D485" s="21"/>
      <c r="E485" s="21"/>
      <c r="F485" s="21"/>
      <c r="G485" s="8"/>
      <c r="H485" s="8"/>
      <c r="I485" s="8"/>
      <c r="J485" s="21"/>
      <c r="K485" s="21"/>
      <c r="L485" s="21"/>
      <c r="M485" s="19"/>
      <c r="N485" s="21"/>
      <c r="O485" s="19"/>
      <c r="P485" s="21"/>
    </row>
    <row r="486" ht="20" customHeight="1" spans="1:16">
      <c r="A486" s="22"/>
      <c r="B486" s="22"/>
      <c r="C486" s="23"/>
      <c r="D486" s="24"/>
      <c r="E486" s="24"/>
      <c r="F486" s="24"/>
      <c r="G486" s="5"/>
      <c r="H486" s="5"/>
      <c r="I486" s="5"/>
      <c r="J486" s="24"/>
      <c r="K486" s="24"/>
      <c r="L486" s="24"/>
      <c r="M486" s="22"/>
      <c r="N486" s="24"/>
      <c r="O486" s="22"/>
      <c r="P486" s="24"/>
    </row>
    <row r="487" ht="20" customHeight="1" spans="1:16">
      <c r="A487" s="19"/>
      <c r="B487" s="19"/>
      <c r="C487" s="20"/>
      <c r="D487" s="21"/>
      <c r="E487" s="21"/>
      <c r="F487" s="21"/>
      <c r="G487" s="8"/>
      <c r="H487" s="8"/>
      <c r="I487" s="8"/>
      <c r="J487" s="21"/>
      <c r="K487" s="21"/>
      <c r="L487" s="21"/>
      <c r="M487" s="19"/>
      <c r="N487" s="21"/>
      <c r="O487" s="19"/>
      <c r="P487" s="21"/>
    </row>
    <row r="488" ht="20" customHeight="1" spans="1:16">
      <c r="A488" s="22"/>
      <c r="B488" s="22"/>
      <c r="C488" s="23"/>
      <c r="D488" s="24"/>
      <c r="E488" s="24"/>
      <c r="F488" s="24"/>
      <c r="G488" s="5"/>
      <c r="H488" s="5"/>
      <c r="I488" s="5"/>
      <c r="J488" s="24"/>
      <c r="K488" s="24"/>
      <c r="L488" s="24"/>
      <c r="M488" s="22"/>
      <c r="N488" s="24"/>
      <c r="O488" s="22"/>
      <c r="P488" s="24"/>
    </row>
    <row r="489" ht="20" customHeight="1" spans="1:16">
      <c r="A489" s="19"/>
      <c r="B489" s="19"/>
      <c r="C489" s="20"/>
      <c r="D489" s="21"/>
      <c r="E489" s="21"/>
      <c r="F489" s="21"/>
      <c r="G489" s="8"/>
      <c r="H489" s="8"/>
      <c r="I489" s="8"/>
      <c r="J489" s="21"/>
      <c r="K489" s="21"/>
      <c r="L489" s="21"/>
      <c r="M489" s="19"/>
      <c r="N489" s="21"/>
      <c r="O489" s="19"/>
      <c r="P489" s="21"/>
    </row>
    <row r="490" ht="20" customHeight="1" spans="1:16">
      <c r="A490" s="22"/>
      <c r="B490" s="22"/>
      <c r="C490" s="23"/>
      <c r="D490" s="24"/>
      <c r="E490" s="24"/>
      <c r="F490" s="24"/>
      <c r="G490" s="5"/>
      <c r="H490" s="5"/>
      <c r="I490" s="5"/>
      <c r="J490" s="24"/>
      <c r="K490" s="24"/>
      <c r="L490" s="24"/>
      <c r="M490" s="22"/>
      <c r="N490" s="24"/>
      <c r="O490" s="22"/>
      <c r="P490" s="24"/>
    </row>
    <row r="491" ht="20" customHeight="1" spans="1:16">
      <c r="A491" s="19"/>
      <c r="B491" s="19"/>
      <c r="C491" s="20"/>
      <c r="D491" s="21"/>
      <c r="E491" s="21"/>
      <c r="F491" s="21"/>
      <c r="G491" s="8"/>
      <c r="H491" s="8"/>
      <c r="I491" s="8"/>
      <c r="J491" s="21"/>
      <c r="K491" s="21"/>
      <c r="L491" s="21"/>
      <c r="M491" s="19"/>
      <c r="N491" s="21"/>
      <c r="O491" s="19"/>
      <c r="P491" s="21"/>
    </row>
    <row r="492" ht="20" customHeight="1" spans="1:16">
      <c r="A492" s="22"/>
      <c r="B492" s="22"/>
      <c r="C492" s="23"/>
      <c r="D492" s="24"/>
      <c r="E492" s="24"/>
      <c r="F492" s="24"/>
      <c r="G492" s="5"/>
      <c r="H492" s="5"/>
      <c r="I492" s="5"/>
      <c r="J492" s="24"/>
      <c r="K492" s="24"/>
      <c r="L492" s="24"/>
      <c r="M492" s="22"/>
      <c r="N492" s="24"/>
      <c r="O492" s="22"/>
      <c r="P492" s="24"/>
    </row>
    <row r="493" ht="20" customHeight="1" spans="1:16">
      <c r="A493" s="19"/>
      <c r="B493" s="19"/>
      <c r="C493" s="20"/>
      <c r="D493" s="21"/>
      <c r="E493" s="21"/>
      <c r="F493" s="21"/>
      <c r="G493" s="8"/>
      <c r="H493" s="8"/>
      <c r="I493" s="8"/>
      <c r="J493" s="21"/>
      <c r="K493" s="21"/>
      <c r="L493" s="21"/>
      <c r="M493" s="19"/>
      <c r="N493" s="21"/>
      <c r="O493" s="19"/>
      <c r="P493" s="21"/>
    </row>
    <row r="494" ht="20" customHeight="1" spans="1:16">
      <c r="A494" s="22"/>
      <c r="B494" s="22"/>
      <c r="C494" s="23"/>
      <c r="D494" s="24"/>
      <c r="E494" s="24"/>
      <c r="F494" s="24"/>
      <c r="G494" s="5"/>
      <c r="H494" s="5"/>
      <c r="I494" s="5"/>
      <c r="J494" s="24"/>
      <c r="K494" s="24"/>
      <c r="L494" s="24"/>
      <c r="M494" s="22"/>
      <c r="N494" s="24"/>
      <c r="O494" s="22"/>
      <c r="P494" s="24"/>
    </row>
    <row r="495" ht="20" customHeight="1" spans="1:16">
      <c r="A495" s="19"/>
      <c r="B495" s="19"/>
      <c r="C495" s="20"/>
      <c r="D495" s="21"/>
      <c r="E495" s="21"/>
      <c r="F495" s="21"/>
      <c r="G495" s="8"/>
      <c r="H495" s="8"/>
      <c r="I495" s="8"/>
      <c r="J495" s="21"/>
      <c r="K495" s="21"/>
      <c r="L495" s="21"/>
      <c r="M495" s="19"/>
      <c r="N495" s="21"/>
      <c r="O495" s="19"/>
      <c r="P495" s="21"/>
    </row>
    <row r="496" ht="20" customHeight="1" spans="1:16">
      <c r="A496" s="22"/>
      <c r="B496" s="22"/>
      <c r="C496" s="23"/>
      <c r="D496" s="24"/>
      <c r="E496" s="24"/>
      <c r="F496" s="24"/>
      <c r="G496" s="5"/>
      <c r="H496" s="5"/>
      <c r="I496" s="5"/>
      <c r="J496" s="24"/>
      <c r="K496" s="24"/>
      <c r="L496" s="24"/>
      <c r="M496" s="22"/>
      <c r="N496" s="24"/>
      <c r="O496" s="22"/>
      <c r="P496" s="24"/>
    </row>
    <row r="497" ht="20" customHeight="1" spans="1:16">
      <c r="A497" s="19"/>
      <c r="B497" s="19"/>
      <c r="C497" s="20"/>
      <c r="D497" s="21"/>
      <c r="E497" s="21"/>
      <c r="F497" s="21"/>
      <c r="G497" s="8"/>
      <c r="H497" s="8"/>
      <c r="I497" s="8"/>
      <c r="J497" s="21"/>
      <c r="K497" s="21"/>
      <c r="L497" s="21"/>
      <c r="M497" s="19"/>
      <c r="N497" s="21"/>
      <c r="O497" s="19"/>
      <c r="P497" s="21"/>
    </row>
    <row r="498" ht="20" customHeight="1" spans="1:16">
      <c r="A498" s="22"/>
      <c r="B498" s="22"/>
      <c r="C498" s="23"/>
      <c r="D498" s="24"/>
      <c r="E498" s="24"/>
      <c r="F498" s="24"/>
      <c r="G498" s="5"/>
      <c r="H498" s="5"/>
      <c r="I498" s="5"/>
      <c r="J498" s="24"/>
      <c r="K498" s="24"/>
      <c r="L498" s="24"/>
      <c r="M498" s="22"/>
      <c r="N498" s="24"/>
      <c r="O498" s="22"/>
      <c r="P498" s="24"/>
    </row>
    <row r="499" ht="20" customHeight="1" spans="1:16">
      <c r="A499" s="19"/>
      <c r="B499" s="19"/>
      <c r="C499" s="20"/>
      <c r="D499" s="21"/>
      <c r="E499" s="21"/>
      <c r="F499" s="21"/>
      <c r="G499" s="8"/>
      <c r="H499" s="8"/>
      <c r="I499" s="8"/>
      <c r="J499" s="21"/>
      <c r="K499" s="21"/>
      <c r="L499" s="21"/>
      <c r="M499" s="19"/>
      <c r="N499" s="21"/>
      <c r="O499" s="19"/>
      <c r="P499" s="21"/>
    </row>
    <row r="500" ht="20" customHeight="1" spans="1:16">
      <c r="A500" s="22"/>
      <c r="B500" s="22"/>
      <c r="C500" s="23"/>
      <c r="D500" s="24"/>
      <c r="E500" s="24"/>
      <c r="F500" s="24"/>
      <c r="G500" s="5"/>
      <c r="H500" s="5"/>
      <c r="I500" s="5"/>
      <c r="J500" s="24"/>
      <c r="K500" s="24"/>
      <c r="L500" s="24"/>
      <c r="M500" s="22"/>
      <c r="N500" s="24"/>
      <c r="O500" s="22"/>
      <c r="P500" s="24"/>
    </row>
    <row r="501" ht="20" customHeight="1" spans="1:16">
      <c r="A501" s="19"/>
      <c r="B501" s="19"/>
      <c r="C501" s="20"/>
      <c r="D501" s="21"/>
      <c r="E501" s="21"/>
      <c r="F501" s="21"/>
      <c r="G501" s="8"/>
      <c r="H501" s="8"/>
      <c r="I501" s="8"/>
      <c r="J501" s="21"/>
      <c r="K501" s="21"/>
      <c r="L501" s="21"/>
      <c r="M501" s="19"/>
      <c r="N501" s="21"/>
      <c r="O501" s="19"/>
      <c r="P501" s="21"/>
    </row>
    <row r="502" ht="20" customHeight="1" spans="1:16">
      <c r="A502" s="22"/>
      <c r="B502" s="22"/>
      <c r="C502" s="23"/>
      <c r="D502" s="24"/>
      <c r="E502" s="24"/>
      <c r="F502" s="24"/>
      <c r="G502" s="5"/>
      <c r="H502" s="5"/>
      <c r="I502" s="5"/>
      <c r="J502" s="24"/>
      <c r="K502" s="24"/>
      <c r="L502" s="24"/>
      <c r="M502" s="22"/>
      <c r="N502" s="24"/>
      <c r="O502" s="22"/>
      <c r="P502" s="24"/>
    </row>
    <row r="503" ht="20" customHeight="1" spans="1:16">
      <c r="A503" s="19"/>
      <c r="B503" s="19"/>
      <c r="C503" s="20"/>
      <c r="D503" s="21"/>
      <c r="E503" s="21"/>
      <c r="F503" s="21"/>
      <c r="G503" s="8"/>
      <c r="H503" s="8"/>
      <c r="I503" s="8"/>
      <c r="J503" s="21"/>
      <c r="K503" s="21"/>
      <c r="L503" s="21"/>
      <c r="M503" s="19"/>
      <c r="N503" s="21"/>
      <c r="O503" s="19"/>
      <c r="P503" s="21"/>
    </row>
    <row r="504" ht="20" customHeight="1" spans="1:16">
      <c r="A504" s="22"/>
      <c r="B504" s="22"/>
      <c r="C504" s="23"/>
      <c r="D504" s="24"/>
      <c r="E504" s="24"/>
      <c r="F504" s="24"/>
      <c r="G504" s="5"/>
      <c r="H504" s="5"/>
      <c r="I504" s="5"/>
      <c r="J504" s="24"/>
      <c r="K504" s="24"/>
      <c r="L504" s="24"/>
      <c r="M504" s="22"/>
      <c r="N504" s="24"/>
      <c r="O504" s="22"/>
      <c r="P504" s="24"/>
    </row>
    <row r="505" ht="20" customHeight="1" spans="1:16">
      <c r="A505" s="19"/>
      <c r="B505" s="19"/>
      <c r="C505" s="20"/>
      <c r="D505" s="21"/>
      <c r="E505" s="21"/>
      <c r="F505" s="21"/>
      <c r="G505" s="8"/>
      <c r="H505" s="8"/>
      <c r="I505" s="8"/>
      <c r="J505" s="21"/>
      <c r="K505" s="21"/>
      <c r="L505" s="21"/>
      <c r="M505" s="19"/>
      <c r="N505" s="21"/>
      <c r="O505" s="19"/>
      <c r="P505" s="21"/>
    </row>
    <row r="506" ht="20" customHeight="1" spans="1:16">
      <c r="A506" s="22"/>
      <c r="B506" s="22"/>
      <c r="C506" s="23"/>
      <c r="D506" s="24"/>
      <c r="E506" s="24"/>
      <c r="F506" s="24"/>
      <c r="G506" s="5"/>
      <c r="H506" s="5"/>
      <c r="I506" s="5"/>
      <c r="J506" s="24"/>
      <c r="K506" s="24"/>
      <c r="L506" s="24"/>
      <c r="M506" s="22"/>
      <c r="N506" s="24"/>
      <c r="O506" s="22"/>
      <c r="P506" s="24"/>
    </row>
    <row r="507" ht="20" customHeight="1" spans="1:16">
      <c r="A507" s="19"/>
      <c r="B507" s="19"/>
      <c r="C507" s="20"/>
      <c r="D507" s="21"/>
      <c r="E507" s="21"/>
      <c r="F507" s="21"/>
      <c r="G507" s="8"/>
      <c r="H507" s="8"/>
      <c r="I507" s="8"/>
      <c r="J507" s="21"/>
      <c r="K507" s="21"/>
      <c r="L507" s="21"/>
      <c r="M507" s="19"/>
      <c r="N507" s="21"/>
      <c r="O507" s="19"/>
      <c r="P507" s="21"/>
    </row>
    <row r="508" ht="20" customHeight="1" spans="1:16">
      <c r="A508" s="22"/>
      <c r="B508" s="22"/>
      <c r="C508" s="23"/>
      <c r="D508" s="24"/>
      <c r="E508" s="24"/>
      <c r="F508" s="24"/>
      <c r="G508" s="5"/>
      <c r="H508" s="5"/>
      <c r="I508" s="5"/>
      <c r="J508" s="24"/>
      <c r="K508" s="24"/>
      <c r="L508" s="24"/>
      <c r="M508" s="22"/>
      <c r="N508" s="24"/>
      <c r="O508" s="22"/>
      <c r="P508" s="24"/>
    </row>
    <row r="509" ht="20" customHeight="1" spans="1:16">
      <c r="A509" s="19"/>
      <c r="B509" s="19"/>
      <c r="C509" s="20"/>
      <c r="D509" s="21"/>
      <c r="E509" s="21"/>
      <c r="F509" s="21"/>
      <c r="G509" s="8"/>
      <c r="H509" s="8"/>
      <c r="I509" s="8"/>
      <c r="J509" s="21"/>
      <c r="K509" s="21"/>
      <c r="L509" s="21"/>
      <c r="M509" s="19"/>
      <c r="N509" s="21"/>
      <c r="O509" s="19"/>
      <c r="P509" s="21"/>
    </row>
    <row r="510" ht="20" customHeight="1" spans="1:16">
      <c r="A510" s="22"/>
      <c r="B510" s="22"/>
      <c r="C510" s="23"/>
      <c r="D510" s="24"/>
      <c r="E510" s="24"/>
      <c r="F510" s="24"/>
      <c r="G510" s="5"/>
      <c r="H510" s="5"/>
      <c r="I510" s="5"/>
      <c r="J510" s="24"/>
      <c r="K510" s="24"/>
      <c r="L510" s="24"/>
      <c r="M510" s="22"/>
      <c r="N510" s="24"/>
      <c r="O510" s="22"/>
      <c r="P510" s="24"/>
    </row>
    <row r="511" ht="20" customHeight="1" spans="1:16">
      <c r="A511" s="19"/>
      <c r="B511" s="19"/>
      <c r="C511" s="20"/>
      <c r="D511" s="21"/>
      <c r="E511" s="21"/>
      <c r="F511" s="21"/>
      <c r="G511" s="8"/>
      <c r="H511" s="8"/>
      <c r="I511" s="8"/>
      <c r="J511" s="21"/>
      <c r="K511" s="21"/>
      <c r="L511" s="21"/>
      <c r="M511" s="19"/>
      <c r="N511" s="21"/>
      <c r="O511" s="19"/>
      <c r="P511" s="21"/>
    </row>
    <row r="512" ht="20" customHeight="1" spans="1:16">
      <c r="A512" s="22"/>
      <c r="B512" s="22"/>
      <c r="C512" s="23"/>
      <c r="D512" s="24"/>
      <c r="E512" s="24"/>
      <c r="F512" s="24"/>
      <c r="G512" s="5"/>
      <c r="H512" s="5"/>
      <c r="I512" s="5"/>
      <c r="J512" s="24"/>
      <c r="K512" s="24"/>
      <c r="L512" s="24"/>
      <c r="M512" s="22"/>
      <c r="N512" s="24"/>
      <c r="O512" s="22"/>
      <c r="P512" s="24"/>
    </row>
    <row r="513" ht="20" customHeight="1" spans="1:16">
      <c r="A513" s="19"/>
      <c r="B513" s="19"/>
      <c r="C513" s="20"/>
      <c r="D513" s="21"/>
      <c r="E513" s="21"/>
      <c r="F513" s="21"/>
      <c r="G513" s="8"/>
      <c r="H513" s="8"/>
      <c r="I513" s="8"/>
      <c r="J513" s="21"/>
      <c r="K513" s="21"/>
      <c r="L513" s="21"/>
      <c r="M513" s="19"/>
      <c r="N513" s="21"/>
      <c r="O513" s="19"/>
      <c r="P513" s="21"/>
    </row>
    <row r="514" ht="20" customHeight="1" spans="1:16">
      <c r="A514" s="22"/>
      <c r="B514" s="22"/>
      <c r="C514" s="23"/>
      <c r="D514" s="24"/>
      <c r="E514" s="24"/>
      <c r="F514" s="24"/>
      <c r="G514" s="5"/>
      <c r="H514" s="5"/>
      <c r="I514" s="5"/>
      <c r="J514" s="24"/>
      <c r="K514" s="24"/>
      <c r="L514" s="24"/>
      <c r="M514" s="22"/>
      <c r="N514" s="24"/>
      <c r="O514" s="22"/>
      <c r="P514" s="24"/>
    </row>
    <row r="515" ht="20" customHeight="1" spans="1:16">
      <c r="A515" s="19"/>
      <c r="B515" s="19"/>
      <c r="C515" s="20"/>
      <c r="D515" s="21"/>
      <c r="E515" s="21"/>
      <c r="F515" s="21"/>
      <c r="G515" s="8"/>
      <c r="H515" s="8"/>
      <c r="I515" s="8"/>
      <c r="J515" s="21"/>
      <c r="K515" s="21"/>
      <c r="L515" s="21"/>
      <c r="M515" s="19"/>
      <c r="N515" s="21"/>
      <c r="O515" s="19"/>
      <c r="P515" s="21"/>
    </row>
    <row r="516" ht="20" customHeight="1" spans="1:16">
      <c r="A516" s="22"/>
      <c r="B516" s="22"/>
      <c r="C516" s="23"/>
      <c r="D516" s="24"/>
      <c r="E516" s="24"/>
      <c r="F516" s="24"/>
      <c r="G516" s="5"/>
      <c r="H516" s="5"/>
      <c r="I516" s="5"/>
      <c r="J516" s="24"/>
      <c r="K516" s="24"/>
      <c r="L516" s="24"/>
      <c r="M516" s="22"/>
      <c r="N516" s="24"/>
      <c r="O516" s="22"/>
      <c r="P516" s="24"/>
    </row>
    <row r="517" ht="20" customHeight="1" spans="1:16">
      <c r="A517" s="19"/>
      <c r="B517" s="19"/>
      <c r="C517" s="20"/>
      <c r="D517" s="21"/>
      <c r="E517" s="21"/>
      <c r="F517" s="21"/>
      <c r="G517" s="8"/>
      <c r="H517" s="8"/>
      <c r="I517" s="8"/>
      <c r="J517" s="21"/>
      <c r="K517" s="21"/>
      <c r="L517" s="21"/>
      <c r="M517" s="19"/>
      <c r="N517" s="21"/>
      <c r="O517" s="19"/>
      <c r="P517" s="21"/>
    </row>
    <row r="518" ht="20" customHeight="1" spans="1:16">
      <c r="A518" s="22"/>
      <c r="B518" s="22"/>
      <c r="C518" s="23"/>
      <c r="D518" s="24"/>
      <c r="E518" s="24"/>
      <c r="F518" s="24"/>
      <c r="G518" s="5"/>
      <c r="H518" s="5"/>
      <c r="I518" s="5"/>
      <c r="J518" s="24"/>
      <c r="K518" s="24"/>
      <c r="L518" s="24"/>
      <c r="M518" s="22"/>
      <c r="N518" s="24"/>
      <c r="O518" s="22"/>
      <c r="P518" s="24"/>
    </row>
    <row r="519" ht="20" customHeight="1" spans="1:16">
      <c r="A519" s="19"/>
      <c r="B519" s="19"/>
      <c r="C519" s="20"/>
      <c r="D519" s="21"/>
      <c r="E519" s="21"/>
      <c r="F519" s="21"/>
      <c r="G519" s="8"/>
      <c r="H519" s="8"/>
      <c r="I519" s="8"/>
      <c r="J519" s="21"/>
      <c r="K519" s="21"/>
      <c r="L519" s="21"/>
      <c r="M519" s="19"/>
      <c r="N519" s="21"/>
      <c r="O519" s="19"/>
      <c r="P519" s="21"/>
    </row>
    <row r="520" ht="20" customHeight="1" spans="1:16">
      <c r="A520" s="22"/>
      <c r="B520" s="22"/>
      <c r="C520" s="23"/>
      <c r="D520" s="24"/>
      <c r="E520" s="24"/>
      <c r="F520" s="24"/>
      <c r="G520" s="5"/>
      <c r="H520" s="5"/>
      <c r="I520" s="5"/>
      <c r="J520" s="24"/>
      <c r="K520" s="24"/>
      <c r="L520" s="24"/>
      <c r="M520" s="22"/>
      <c r="N520" s="24"/>
      <c r="O520" s="22"/>
      <c r="P520" s="24"/>
    </row>
    <row r="521" ht="20" customHeight="1" spans="1:16">
      <c r="A521" s="19"/>
      <c r="B521" s="19"/>
      <c r="C521" s="20"/>
      <c r="D521" s="21"/>
      <c r="E521" s="21"/>
      <c r="F521" s="21"/>
      <c r="G521" s="8"/>
      <c r="H521" s="8"/>
      <c r="I521" s="8"/>
      <c r="J521" s="21"/>
      <c r="K521" s="21"/>
      <c r="L521" s="21"/>
      <c r="M521" s="19"/>
      <c r="N521" s="21"/>
      <c r="O521" s="19"/>
      <c r="P521" s="21"/>
    </row>
    <row r="522" ht="20" customHeight="1" spans="1:16">
      <c r="A522" s="22"/>
      <c r="B522" s="22"/>
      <c r="C522" s="23"/>
      <c r="D522" s="24"/>
      <c r="E522" s="24"/>
      <c r="F522" s="24"/>
      <c r="G522" s="5"/>
      <c r="H522" s="5"/>
      <c r="I522" s="5"/>
      <c r="J522" s="24"/>
      <c r="K522" s="24"/>
      <c r="L522" s="24"/>
      <c r="M522" s="22"/>
      <c r="N522" s="24"/>
      <c r="O522" s="22"/>
      <c r="P522" s="24"/>
    </row>
    <row r="523" ht="20" customHeight="1" spans="1:16">
      <c r="A523" s="19"/>
      <c r="B523" s="19"/>
      <c r="C523" s="20"/>
      <c r="D523" s="21"/>
      <c r="E523" s="21"/>
      <c r="F523" s="21"/>
      <c r="G523" s="8"/>
      <c r="H523" s="8"/>
      <c r="I523" s="8"/>
      <c r="J523" s="21"/>
      <c r="K523" s="21"/>
      <c r="L523" s="21"/>
      <c r="M523" s="19"/>
      <c r="N523" s="21"/>
      <c r="O523" s="19"/>
      <c r="P523" s="21"/>
    </row>
    <row r="524" ht="20" customHeight="1" spans="1:16">
      <c r="A524" s="22"/>
      <c r="B524" s="22"/>
      <c r="C524" s="23"/>
      <c r="D524" s="24"/>
      <c r="E524" s="24"/>
      <c r="F524" s="24"/>
      <c r="G524" s="5"/>
      <c r="H524" s="5"/>
      <c r="I524" s="5"/>
      <c r="J524" s="24"/>
      <c r="K524" s="24"/>
      <c r="L524" s="24"/>
      <c r="M524" s="22"/>
      <c r="N524" s="24"/>
      <c r="O524" s="22"/>
      <c r="P524" s="24"/>
    </row>
    <row r="525" ht="20" customHeight="1" spans="1:16">
      <c r="A525" s="19"/>
      <c r="B525" s="19"/>
      <c r="C525" s="20"/>
      <c r="D525" s="21"/>
      <c r="E525" s="21"/>
      <c r="F525" s="21"/>
      <c r="G525" s="8"/>
      <c r="H525" s="8"/>
      <c r="I525" s="8"/>
      <c r="J525" s="21"/>
      <c r="K525" s="21"/>
      <c r="L525" s="21"/>
      <c r="M525" s="19"/>
      <c r="N525" s="21"/>
      <c r="O525" s="19"/>
      <c r="P525" s="21"/>
    </row>
    <row r="526" ht="20" customHeight="1" spans="1:16">
      <c r="A526" s="22"/>
      <c r="B526" s="22"/>
      <c r="C526" s="23"/>
      <c r="D526" s="24"/>
      <c r="E526" s="24"/>
      <c r="F526" s="24"/>
      <c r="G526" s="5"/>
      <c r="H526" s="5"/>
      <c r="I526" s="5"/>
      <c r="J526" s="24"/>
      <c r="K526" s="24"/>
      <c r="L526" s="24"/>
      <c r="M526" s="22"/>
      <c r="N526" s="24"/>
      <c r="O526" s="22"/>
      <c r="P526" s="24"/>
    </row>
    <row r="527" ht="20" customHeight="1" spans="1:16">
      <c r="A527" s="19"/>
      <c r="B527" s="19"/>
      <c r="C527" s="20"/>
      <c r="D527" s="21"/>
      <c r="E527" s="21"/>
      <c r="F527" s="21"/>
      <c r="G527" s="8"/>
      <c r="H527" s="8"/>
      <c r="I527" s="8"/>
      <c r="J527" s="21"/>
      <c r="K527" s="21"/>
      <c r="L527" s="21"/>
      <c r="M527" s="19"/>
      <c r="N527" s="21"/>
      <c r="O527" s="19"/>
      <c r="P527" s="21"/>
    </row>
    <row r="528" ht="20" customHeight="1" spans="1:16">
      <c r="A528" s="22"/>
      <c r="B528" s="22"/>
      <c r="C528" s="23"/>
      <c r="D528" s="24"/>
      <c r="E528" s="24"/>
      <c r="F528" s="24"/>
      <c r="G528" s="5"/>
      <c r="H528" s="5"/>
      <c r="I528" s="5"/>
      <c r="J528" s="24"/>
      <c r="K528" s="24"/>
      <c r="L528" s="24"/>
      <c r="M528" s="22"/>
      <c r="N528" s="24"/>
      <c r="O528" s="22"/>
      <c r="P528" s="24"/>
    </row>
    <row r="529" ht="20" customHeight="1" spans="1:16">
      <c r="A529" s="19"/>
      <c r="B529" s="19"/>
      <c r="C529" s="20"/>
      <c r="D529" s="21"/>
      <c r="E529" s="21"/>
      <c r="F529" s="21"/>
      <c r="G529" s="8"/>
      <c r="H529" s="8"/>
      <c r="I529" s="8"/>
      <c r="J529" s="21"/>
      <c r="K529" s="21"/>
      <c r="L529" s="21"/>
      <c r="M529" s="19"/>
      <c r="N529" s="21"/>
      <c r="O529" s="19"/>
      <c r="P529" s="21"/>
    </row>
    <row r="530" ht="20" customHeight="1" spans="1:16">
      <c r="A530" s="22"/>
      <c r="B530" s="22"/>
      <c r="C530" s="23"/>
      <c r="D530" s="24"/>
      <c r="E530" s="24"/>
      <c r="F530" s="24"/>
      <c r="G530" s="5"/>
      <c r="H530" s="5"/>
      <c r="I530" s="5"/>
      <c r="J530" s="24"/>
      <c r="K530" s="24"/>
      <c r="L530" s="24"/>
      <c r="M530" s="22"/>
      <c r="N530" s="24"/>
      <c r="O530" s="22"/>
      <c r="P530" s="24"/>
    </row>
    <row r="531" ht="20" customHeight="1" spans="1:16">
      <c r="A531" s="19"/>
      <c r="B531" s="19"/>
      <c r="C531" s="20"/>
      <c r="D531" s="21"/>
      <c r="E531" s="21"/>
      <c r="F531" s="21"/>
      <c r="G531" s="8"/>
      <c r="H531" s="8"/>
      <c r="I531" s="8"/>
      <c r="J531" s="21"/>
      <c r="K531" s="21"/>
      <c r="L531" s="21"/>
      <c r="M531" s="19"/>
      <c r="N531" s="21"/>
      <c r="O531" s="19"/>
      <c r="P531" s="21"/>
    </row>
    <row r="532" ht="20" customHeight="1" spans="1:16">
      <c r="A532" s="22"/>
      <c r="B532" s="22"/>
      <c r="C532" s="23"/>
      <c r="D532" s="24"/>
      <c r="E532" s="24"/>
      <c r="F532" s="24"/>
      <c r="G532" s="5"/>
      <c r="H532" s="5"/>
      <c r="I532" s="5"/>
      <c r="J532" s="24"/>
      <c r="K532" s="24"/>
      <c r="L532" s="24"/>
      <c r="M532" s="22"/>
      <c r="N532" s="24"/>
      <c r="O532" s="22"/>
      <c r="P532" s="24"/>
    </row>
    <row r="533" ht="20" customHeight="1" spans="1:16">
      <c r="A533" s="19"/>
      <c r="B533" s="19"/>
      <c r="C533" s="20"/>
      <c r="D533" s="21"/>
      <c r="E533" s="21"/>
      <c r="F533" s="21"/>
      <c r="G533" s="8"/>
      <c r="H533" s="8"/>
      <c r="I533" s="8"/>
      <c r="J533" s="21"/>
      <c r="K533" s="21"/>
      <c r="L533" s="21"/>
      <c r="M533" s="19"/>
      <c r="N533" s="21"/>
      <c r="O533" s="19"/>
      <c r="P533" s="21"/>
    </row>
    <row r="534" ht="20" customHeight="1" spans="1:16">
      <c r="A534" s="22"/>
      <c r="B534" s="22"/>
      <c r="C534" s="23"/>
      <c r="D534" s="24"/>
      <c r="E534" s="24"/>
      <c r="F534" s="24"/>
      <c r="G534" s="5"/>
      <c r="H534" s="5"/>
      <c r="I534" s="5"/>
      <c r="J534" s="24"/>
      <c r="K534" s="24"/>
      <c r="L534" s="24"/>
      <c r="M534" s="22"/>
      <c r="N534" s="24"/>
      <c r="O534" s="22"/>
      <c r="P534" s="24"/>
    </row>
    <row r="535" ht="20" customHeight="1" spans="1:16">
      <c r="A535" s="19"/>
      <c r="B535" s="19"/>
      <c r="C535" s="20"/>
      <c r="D535" s="21"/>
      <c r="E535" s="21"/>
      <c r="F535" s="21"/>
      <c r="G535" s="8"/>
      <c r="H535" s="8"/>
      <c r="I535" s="8"/>
      <c r="J535" s="21"/>
      <c r="K535" s="21"/>
      <c r="L535" s="21"/>
      <c r="M535" s="19"/>
      <c r="N535" s="21"/>
      <c r="O535" s="19"/>
      <c r="P535" s="21"/>
    </row>
    <row r="536" ht="20" customHeight="1" spans="1:16">
      <c r="A536" s="22"/>
      <c r="B536" s="22"/>
      <c r="C536" s="23"/>
      <c r="D536" s="24"/>
      <c r="E536" s="24"/>
      <c r="F536" s="24"/>
      <c r="G536" s="5"/>
      <c r="H536" s="5"/>
      <c r="I536" s="5"/>
      <c r="J536" s="24"/>
      <c r="K536" s="24"/>
      <c r="L536" s="24"/>
      <c r="M536" s="22"/>
      <c r="N536" s="24"/>
      <c r="O536" s="22"/>
      <c r="P536" s="24"/>
    </row>
    <row r="537" ht="20" customHeight="1" spans="1:16">
      <c r="A537" s="19"/>
      <c r="B537" s="19"/>
      <c r="C537" s="20"/>
      <c r="D537" s="21"/>
      <c r="E537" s="21"/>
      <c r="F537" s="21"/>
      <c r="G537" s="8"/>
      <c r="H537" s="8"/>
      <c r="I537" s="8"/>
      <c r="J537" s="21"/>
      <c r="K537" s="21"/>
      <c r="L537" s="21"/>
      <c r="M537" s="19"/>
      <c r="N537" s="21"/>
      <c r="O537" s="19"/>
      <c r="P537" s="21"/>
    </row>
    <row r="538" ht="20" customHeight="1" spans="1:16">
      <c r="A538" s="22"/>
      <c r="B538" s="22"/>
      <c r="C538" s="23"/>
      <c r="D538" s="24"/>
      <c r="E538" s="24"/>
      <c r="F538" s="24"/>
      <c r="G538" s="5"/>
      <c r="H538" s="5"/>
      <c r="I538" s="5"/>
      <c r="J538" s="24"/>
      <c r="K538" s="24"/>
      <c r="L538" s="24"/>
      <c r="M538" s="22"/>
      <c r="N538" s="24"/>
      <c r="O538" s="22"/>
      <c r="P538" s="24"/>
    </row>
    <row r="539" ht="20" customHeight="1" spans="1:16">
      <c r="A539" s="19"/>
      <c r="B539" s="19"/>
      <c r="C539" s="20"/>
      <c r="D539" s="21"/>
      <c r="E539" s="21"/>
      <c r="F539" s="21"/>
      <c r="G539" s="8"/>
      <c r="H539" s="8"/>
      <c r="I539" s="8"/>
      <c r="J539" s="21"/>
      <c r="K539" s="21"/>
      <c r="L539" s="21"/>
      <c r="M539" s="19"/>
      <c r="N539" s="21"/>
      <c r="O539" s="19"/>
      <c r="P539" s="21"/>
    </row>
    <row r="540" ht="20" customHeight="1" spans="1:16">
      <c r="A540" s="22"/>
      <c r="B540" s="22"/>
      <c r="C540" s="23"/>
      <c r="D540" s="24"/>
      <c r="E540" s="24"/>
      <c r="F540" s="24"/>
      <c r="G540" s="5"/>
      <c r="H540" s="5"/>
      <c r="I540" s="5"/>
      <c r="J540" s="24"/>
      <c r="K540" s="24"/>
      <c r="L540" s="24"/>
      <c r="M540" s="22"/>
      <c r="N540" s="24"/>
      <c r="O540" s="22"/>
      <c r="P540" s="24"/>
    </row>
    <row r="541" ht="20" customHeight="1" spans="1:16">
      <c r="A541" s="19"/>
      <c r="B541" s="19"/>
      <c r="C541" s="20"/>
      <c r="D541" s="21"/>
      <c r="E541" s="21"/>
      <c r="F541" s="21"/>
      <c r="G541" s="8"/>
      <c r="H541" s="8"/>
      <c r="I541" s="8"/>
      <c r="J541" s="21"/>
      <c r="K541" s="21"/>
      <c r="L541" s="21"/>
      <c r="M541" s="19"/>
      <c r="N541" s="21"/>
      <c r="O541" s="19"/>
      <c r="P541" s="21"/>
    </row>
    <row r="542" ht="20" customHeight="1" spans="1:16">
      <c r="A542" s="22"/>
      <c r="B542" s="22"/>
      <c r="C542" s="23"/>
      <c r="D542" s="24"/>
      <c r="E542" s="24"/>
      <c r="F542" s="24"/>
      <c r="G542" s="5"/>
      <c r="H542" s="5"/>
      <c r="I542" s="5"/>
      <c r="J542" s="24"/>
      <c r="K542" s="24"/>
      <c r="L542" s="24"/>
      <c r="M542" s="22"/>
      <c r="N542" s="24"/>
      <c r="O542" s="22"/>
      <c r="P542" s="24"/>
    </row>
    <row r="543" ht="20" customHeight="1" spans="1:16">
      <c r="A543" s="19"/>
      <c r="B543" s="19"/>
      <c r="C543" s="20"/>
      <c r="D543" s="21"/>
      <c r="E543" s="21"/>
      <c r="F543" s="21"/>
      <c r="G543" s="8"/>
      <c r="H543" s="8"/>
      <c r="I543" s="8"/>
      <c r="J543" s="21"/>
      <c r="K543" s="21"/>
      <c r="L543" s="21"/>
      <c r="M543" s="19"/>
      <c r="N543" s="21"/>
      <c r="O543" s="19"/>
      <c r="P543" s="21"/>
    </row>
    <row r="544" ht="20" customHeight="1" spans="1:16">
      <c r="A544" s="22"/>
      <c r="B544" s="22"/>
      <c r="C544" s="23"/>
      <c r="D544" s="24"/>
      <c r="E544" s="24"/>
      <c r="F544" s="24"/>
      <c r="G544" s="5"/>
      <c r="H544" s="5"/>
      <c r="I544" s="5"/>
      <c r="J544" s="24"/>
      <c r="K544" s="24"/>
      <c r="L544" s="24"/>
      <c r="M544" s="22"/>
      <c r="N544" s="24"/>
      <c r="O544" s="22"/>
      <c r="P544" s="24"/>
    </row>
    <row r="545" ht="20" customHeight="1" spans="1:16">
      <c r="A545" s="19"/>
      <c r="B545" s="19"/>
      <c r="C545" s="20"/>
      <c r="D545" s="21"/>
      <c r="E545" s="21"/>
      <c r="F545" s="21"/>
      <c r="G545" s="8"/>
      <c r="H545" s="8"/>
      <c r="I545" s="8"/>
      <c r="J545" s="21"/>
      <c r="K545" s="21"/>
      <c r="L545" s="21"/>
      <c r="M545" s="19"/>
      <c r="N545" s="21"/>
      <c r="O545" s="19"/>
      <c r="P545" s="21"/>
    </row>
    <row r="546" ht="20" customHeight="1" spans="1:16">
      <c r="A546" s="22"/>
      <c r="B546" s="22"/>
      <c r="C546" s="23"/>
      <c r="D546" s="24"/>
      <c r="E546" s="24"/>
      <c r="F546" s="24"/>
      <c r="G546" s="5"/>
      <c r="H546" s="5"/>
      <c r="I546" s="5"/>
      <c r="J546" s="24"/>
      <c r="K546" s="24"/>
      <c r="L546" s="24"/>
      <c r="M546" s="22"/>
      <c r="N546" s="24"/>
      <c r="O546" s="22"/>
      <c r="P546" s="24"/>
    </row>
    <row r="547" ht="20" customHeight="1" spans="1:16">
      <c r="A547" s="19"/>
      <c r="B547" s="19"/>
      <c r="C547" s="20"/>
      <c r="D547" s="21"/>
      <c r="E547" s="21"/>
      <c r="F547" s="21"/>
      <c r="G547" s="8"/>
      <c r="H547" s="8"/>
      <c r="I547" s="8"/>
      <c r="J547" s="21"/>
      <c r="K547" s="21"/>
      <c r="L547" s="21"/>
      <c r="M547" s="19"/>
      <c r="N547" s="21"/>
      <c r="O547" s="19"/>
      <c r="P547" s="21"/>
    </row>
    <row r="548" ht="20" customHeight="1" spans="1:16">
      <c r="A548" s="22"/>
      <c r="B548" s="22"/>
      <c r="C548" s="23"/>
      <c r="D548" s="24"/>
      <c r="E548" s="24"/>
      <c r="F548" s="24"/>
      <c r="G548" s="5"/>
      <c r="H548" s="5"/>
      <c r="I548" s="5"/>
      <c r="J548" s="24"/>
      <c r="K548" s="24"/>
      <c r="L548" s="24"/>
      <c r="M548" s="22"/>
      <c r="N548" s="24"/>
      <c r="O548" s="22"/>
      <c r="P548" s="24"/>
    </row>
    <row r="549" ht="20" customHeight="1" spans="1:16">
      <c r="A549" s="19"/>
      <c r="B549" s="19"/>
      <c r="C549" s="20"/>
      <c r="D549" s="21"/>
      <c r="E549" s="21"/>
      <c r="F549" s="21"/>
      <c r="G549" s="8"/>
      <c r="H549" s="8"/>
      <c r="I549" s="8"/>
      <c r="J549" s="21"/>
      <c r="K549" s="21"/>
      <c r="L549" s="21"/>
      <c r="M549" s="19"/>
      <c r="N549" s="21"/>
      <c r="O549" s="19"/>
      <c r="P549" s="21"/>
    </row>
    <row r="550" ht="20" customHeight="1" spans="1:16">
      <c r="A550" s="22"/>
      <c r="B550" s="22"/>
      <c r="C550" s="23"/>
      <c r="D550" s="24"/>
      <c r="E550" s="24"/>
      <c r="F550" s="24"/>
      <c r="G550" s="5"/>
      <c r="H550" s="5"/>
      <c r="I550" s="5"/>
      <c r="J550" s="24"/>
      <c r="K550" s="24"/>
      <c r="L550" s="24"/>
      <c r="M550" s="22"/>
      <c r="N550" s="24"/>
      <c r="O550" s="22"/>
      <c r="P550" s="24"/>
    </row>
    <row r="551" ht="20" customHeight="1" spans="1:16">
      <c r="A551" s="19"/>
      <c r="B551" s="19"/>
      <c r="C551" s="20"/>
      <c r="D551" s="21"/>
      <c r="E551" s="21"/>
      <c r="F551" s="21"/>
      <c r="G551" s="8"/>
      <c r="H551" s="8"/>
      <c r="I551" s="8"/>
      <c r="J551" s="21"/>
      <c r="K551" s="21"/>
      <c r="L551" s="21"/>
      <c r="M551" s="19"/>
      <c r="N551" s="21"/>
      <c r="O551" s="19"/>
      <c r="P551" s="21"/>
    </row>
    <row r="552" ht="20" customHeight="1" spans="1:16">
      <c r="A552" s="22"/>
      <c r="B552" s="22"/>
      <c r="C552" s="23"/>
      <c r="D552" s="24"/>
      <c r="E552" s="24"/>
      <c r="F552" s="24"/>
      <c r="G552" s="5"/>
      <c r="H552" s="5"/>
      <c r="I552" s="5"/>
      <c r="J552" s="24"/>
      <c r="K552" s="24"/>
      <c r="L552" s="24"/>
      <c r="M552" s="22"/>
      <c r="N552" s="24"/>
      <c r="O552" s="22"/>
      <c r="P552" s="24"/>
    </row>
    <row r="553" ht="20" customHeight="1" spans="1:16">
      <c r="A553" s="19"/>
      <c r="B553" s="19"/>
      <c r="C553" s="20"/>
      <c r="D553" s="21"/>
      <c r="E553" s="21"/>
      <c r="F553" s="21"/>
      <c r="G553" s="8"/>
      <c r="H553" s="8"/>
      <c r="I553" s="8"/>
      <c r="J553" s="21"/>
      <c r="K553" s="21"/>
      <c r="L553" s="21"/>
      <c r="M553" s="19"/>
      <c r="N553" s="21"/>
      <c r="O553" s="19"/>
      <c r="P553" s="21"/>
    </row>
    <row r="554" ht="20" customHeight="1" spans="1:16">
      <c r="A554" s="22"/>
      <c r="B554" s="22"/>
      <c r="C554" s="23"/>
      <c r="D554" s="24"/>
      <c r="E554" s="24"/>
      <c r="F554" s="24"/>
      <c r="G554" s="5"/>
      <c r="H554" s="5"/>
      <c r="I554" s="5"/>
      <c r="J554" s="24"/>
      <c r="K554" s="24"/>
      <c r="L554" s="24"/>
      <c r="M554" s="22"/>
      <c r="N554" s="24"/>
      <c r="O554" s="22"/>
      <c r="P554" s="24"/>
    </row>
    <row r="555" ht="20" customHeight="1" spans="1:16">
      <c r="A555" s="19"/>
      <c r="B555" s="19"/>
      <c r="C555" s="20"/>
      <c r="D555" s="21"/>
      <c r="E555" s="21"/>
      <c r="F555" s="21"/>
      <c r="G555" s="8"/>
      <c r="H555" s="8"/>
      <c r="I555" s="8"/>
      <c r="J555" s="21"/>
      <c r="K555" s="21"/>
      <c r="L555" s="21"/>
      <c r="M555" s="19"/>
      <c r="N555" s="21"/>
      <c r="O555" s="19"/>
      <c r="P555" s="21"/>
    </row>
    <row r="556" ht="20" customHeight="1" spans="1:16">
      <c r="A556" s="22"/>
      <c r="B556" s="22"/>
      <c r="C556" s="23"/>
      <c r="D556" s="24"/>
      <c r="E556" s="24"/>
      <c r="F556" s="24"/>
      <c r="G556" s="5"/>
      <c r="H556" s="5"/>
      <c r="I556" s="5"/>
      <c r="J556" s="24"/>
      <c r="K556" s="24"/>
      <c r="L556" s="24"/>
      <c r="M556" s="22"/>
      <c r="N556" s="24"/>
      <c r="O556" s="22"/>
      <c r="P556" s="24"/>
    </row>
    <row r="557" ht="20" customHeight="1" spans="1:16">
      <c r="A557" s="19"/>
      <c r="B557" s="19"/>
      <c r="C557" s="20"/>
      <c r="D557" s="21"/>
      <c r="E557" s="21"/>
      <c r="F557" s="21"/>
      <c r="G557" s="8"/>
      <c r="H557" s="8"/>
      <c r="I557" s="8"/>
      <c r="J557" s="21"/>
      <c r="K557" s="21"/>
      <c r="L557" s="21"/>
      <c r="M557" s="19"/>
      <c r="N557" s="21"/>
      <c r="O557" s="19"/>
      <c r="P557" s="21"/>
    </row>
    <row r="558" ht="20" customHeight="1" spans="1:16">
      <c r="A558" s="22"/>
      <c r="B558" s="22"/>
      <c r="C558" s="23"/>
      <c r="D558" s="24"/>
      <c r="E558" s="24"/>
      <c r="F558" s="24"/>
      <c r="G558" s="5"/>
      <c r="H558" s="5"/>
      <c r="I558" s="5"/>
      <c r="J558" s="24"/>
      <c r="K558" s="24"/>
      <c r="L558" s="24"/>
      <c r="M558" s="22"/>
      <c r="N558" s="24"/>
      <c r="O558" s="22"/>
      <c r="P558" s="24"/>
    </row>
    <row r="559" ht="20" customHeight="1" spans="1:16">
      <c r="A559" s="19"/>
      <c r="B559" s="19"/>
      <c r="C559" s="20"/>
      <c r="D559" s="21"/>
      <c r="E559" s="21"/>
      <c r="F559" s="21"/>
      <c r="G559" s="8"/>
      <c r="H559" s="8"/>
      <c r="I559" s="8"/>
      <c r="J559" s="21"/>
      <c r="K559" s="21"/>
      <c r="L559" s="21"/>
      <c r="M559" s="19"/>
      <c r="N559" s="21"/>
      <c r="O559" s="19"/>
      <c r="P559" s="21"/>
    </row>
    <row r="560" ht="20" customHeight="1" spans="1:16">
      <c r="A560" s="22"/>
      <c r="B560" s="22"/>
      <c r="C560" s="23"/>
      <c r="D560" s="24"/>
      <c r="E560" s="24"/>
      <c r="F560" s="24"/>
      <c r="G560" s="5"/>
      <c r="H560" s="5"/>
      <c r="I560" s="5"/>
      <c r="J560" s="24"/>
      <c r="K560" s="24"/>
      <c r="L560" s="24"/>
      <c r="M560" s="22"/>
      <c r="N560" s="24"/>
      <c r="O560" s="22"/>
      <c r="P560" s="24"/>
    </row>
    <row r="561" ht="20" customHeight="1" spans="1:16">
      <c r="A561" s="19"/>
      <c r="B561" s="19"/>
      <c r="C561" s="20"/>
      <c r="D561" s="21"/>
      <c r="E561" s="21"/>
      <c r="F561" s="21"/>
      <c r="G561" s="8"/>
      <c r="H561" s="8"/>
      <c r="I561" s="8"/>
      <c r="J561" s="21"/>
      <c r="K561" s="21"/>
      <c r="L561" s="21"/>
      <c r="M561" s="19"/>
      <c r="N561" s="21"/>
      <c r="O561" s="19"/>
      <c r="P561" s="21"/>
    </row>
    <row r="562" ht="20" customHeight="1" spans="1:16">
      <c r="A562" s="22"/>
      <c r="B562" s="22"/>
      <c r="C562" s="23"/>
      <c r="D562" s="24"/>
      <c r="E562" s="24"/>
      <c r="F562" s="24"/>
      <c r="G562" s="5"/>
      <c r="H562" s="5"/>
      <c r="I562" s="5"/>
      <c r="J562" s="24"/>
      <c r="K562" s="24"/>
      <c r="L562" s="24"/>
      <c r="M562" s="22"/>
      <c r="N562" s="24"/>
      <c r="O562" s="22"/>
      <c r="P562" s="24"/>
    </row>
    <row r="563" ht="20" customHeight="1" spans="1:16">
      <c r="A563" s="19"/>
      <c r="B563" s="19"/>
      <c r="C563" s="20"/>
      <c r="D563" s="21"/>
      <c r="E563" s="21"/>
      <c r="F563" s="21"/>
      <c r="G563" s="8"/>
      <c r="H563" s="8"/>
      <c r="I563" s="8"/>
      <c r="J563" s="21"/>
      <c r="K563" s="21"/>
      <c r="L563" s="21"/>
      <c r="M563" s="19"/>
      <c r="N563" s="21"/>
      <c r="O563" s="19"/>
      <c r="P563" s="21"/>
    </row>
    <row r="564" ht="20" customHeight="1" spans="1:16">
      <c r="A564" s="22"/>
      <c r="B564" s="22"/>
      <c r="C564" s="23"/>
      <c r="D564" s="24"/>
      <c r="E564" s="24"/>
      <c r="F564" s="24"/>
      <c r="G564" s="5"/>
      <c r="H564" s="5"/>
      <c r="I564" s="5"/>
      <c r="J564" s="24"/>
      <c r="K564" s="24"/>
      <c r="L564" s="24"/>
      <c r="M564" s="22"/>
      <c r="N564" s="24"/>
      <c r="O564" s="22"/>
      <c r="P564" s="24"/>
    </row>
    <row r="565" ht="20" customHeight="1" spans="1:16">
      <c r="A565" s="19"/>
      <c r="B565" s="19"/>
      <c r="C565" s="20"/>
      <c r="D565" s="21"/>
      <c r="E565" s="21"/>
      <c r="F565" s="21"/>
      <c r="G565" s="8"/>
      <c r="H565" s="8"/>
      <c r="I565" s="8"/>
      <c r="J565" s="21"/>
      <c r="K565" s="21"/>
      <c r="L565" s="21"/>
      <c r="M565" s="19"/>
      <c r="N565" s="21"/>
      <c r="O565" s="19"/>
      <c r="P565" s="21"/>
    </row>
    <row r="566" ht="20" customHeight="1" spans="1:16">
      <c r="A566" s="22"/>
      <c r="B566" s="22"/>
      <c r="C566" s="23"/>
      <c r="D566" s="24"/>
      <c r="E566" s="24"/>
      <c r="F566" s="24"/>
      <c r="G566" s="5"/>
      <c r="H566" s="5"/>
      <c r="I566" s="5"/>
      <c r="J566" s="24"/>
      <c r="K566" s="24"/>
      <c r="L566" s="24"/>
      <c r="M566" s="22"/>
      <c r="N566" s="24"/>
      <c r="O566" s="22"/>
      <c r="P566" s="24"/>
    </row>
    <row r="567" ht="20" customHeight="1" spans="1:16">
      <c r="A567" s="19"/>
      <c r="B567" s="19"/>
      <c r="C567" s="20"/>
      <c r="D567" s="21"/>
      <c r="E567" s="21"/>
      <c r="F567" s="21"/>
      <c r="G567" s="8"/>
      <c r="H567" s="8"/>
      <c r="I567" s="8"/>
      <c r="J567" s="21"/>
      <c r="K567" s="21"/>
      <c r="L567" s="21"/>
      <c r="M567" s="19"/>
      <c r="N567" s="21"/>
      <c r="O567" s="19"/>
      <c r="P567" s="21"/>
    </row>
    <row r="568" ht="20" customHeight="1" spans="1:16">
      <c r="A568" s="22"/>
      <c r="B568" s="22"/>
      <c r="C568" s="23"/>
      <c r="D568" s="24"/>
      <c r="E568" s="24"/>
      <c r="F568" s="24"/>
      <c r="G568" s="5"/>
      <c r="H568" s="5"/>
      <c r="I568" s="5"/>
      <c r="J568" s="24"/>
      <c r="K568" s="24"/>
      <c r="L568" s="24"/>
      <c r="M568" s="22"/>
      <c r="N568" s="24"/>
      <c r="O568" s="22"/>
      <c r="P568" s="24"/>
    </row>
    <row r="569" ht="20" customHeight="1" spans="1:16">
      <c r="A569" s="19"/>
      <c r="B569" s="19"/>
      <c r="C569" s="20"/>
      <c r="D569" s="21"/>
      <c r="E569" s="21"/>
      <c r="F569" s="21"/>
      <c r="G569" s="8"/>
      <c r="H569" s="8"/>
      <c r="I569" s="8"/>
      <c r="J569" s="21"/>
      <c r="K569" s="21"/>
      <c r="L569" s="21"/>
      <c r="M569" s="19"/>
      <c r="N569" s="21"/>
      <c r="O569" s="19"/>
      <c r="P569" s="21"/>
    </row>
    <row r="570" ht="20" customHeight="1" spans="1:16">
      <c r="A570" s="22"/>
      <c r="B570" s="22"/>
      <c r="C570" s="23"/>
      <c r="D570" s="24"/>
      <c r="E570" s="24"/>
      <c r="F570" s="24"/>
      <c r="G570" s="5"/>
      <c r="H570" s="5"/>
      <c r="I570" s="5"/>
      <c r="J570" s="24"/>
      <c r="K570" s="24"/>
      <c r="L570" s="24"/>
      <c r="M570" s="22"/>
      <c r="N570" s="24"/>
      <c r="O570" s="22"/>
      <c r="P570" s="24"/>
    </row>
    <row r="571" ht="20" customHeight="1" spans="1:16">
      <c r="A571" s="19"/>
      <c r="B571" s="19"/>
      <c r="C571" s="20"/>
      <c r="D571" s="21"/>
      <c r="E571" s="21"/>
      <c r="F571" s="21"/>
      <c r="G571" s="8"/>
      <c r="H571" s="8"/>
      <c r="I571" s="8"/>
      <c r="J571" s="21"/>
      <c r="K571" s="21"/>
      <c r="L571" s="21"/>
      <c r="M571" s="19"/>
      <c r="N571" s="21"/>
      <c r="O571" s="19"/>
      <c r="P571" s="21"/>
    </row>
    <row r="572" ht="20" customHeight="1" spans="1:16">
      <c r="A572" s="22"/>
      <c r="B572" s="22"/>
      <c r="C572" s="23"/>
      <c r="D572" s="24"/>
      <c r="E572" s="24"/>
      <c r="F572" s="24"/>
      <c r="G572" s="5"/>
      <c r="H572" s="5"/>
      <c r="I572" s="5"/>
      <c r="J572" s="24"/>
      <c r="K572" s="24"/>
      <c r="L572" s="24"/>
      <c r="M572" s="22"/>
      <c r="N572" s="24"/>
      <c r="O572" s="22"/>
      <c r="P572" s="24"/>
    </row>
    <row r="573" ht="20" customHeight="1" spans="1:16">
      <c r="A573" s="19"/>
      <c r="B573" s="19"/>
      <c r="C573" s="20"/>
      <c r="D573" s="21"/>
      <c r="E573" s="21"/>
      <c r="F573" s="21"/>
      <c r="G573" s="8"/>
      <c r="H573" s="8"/>
      <c r="I573" s="8"/>
      <c r="J573" s="21"/>
      <c r="K573" s="21"/>
      <c r="L573" s="21"/>
      <c r="M573" s="19"/>
      <c r="N573" s="21"/>
      <c r="O573" s="19"/>
      <c r="P573" s="21"/>
    </row>
    <row r="574" ht="20" customHeight="1" spans="1:16">
      <c r="A574" s="22"/>
      <c r="B574" s="22"/>
      <c r="C574" s="23"/>
      <c r="D574" s="24"/>
      <c r="E574" s="24"/>
      <c r="F574" s="24"/>
      <c r="G574" s="5"/>
      <c r="H574" s="5"/>
      <c r="I574" s="5"/>
      <c r="J574" s="24"/>
      <c r="K574" s="24"/>
      <c r="L574" s="24"/>
      <c r="M574" s="22"/>
      <c r="N574" s="24"/>
      <c r="O574" s="22"/>
      <c r="P574" s="24"/>
    </row>
    <row r="575" ht="20" customHeight="1" spans="1:16">
      <c r="A575" s="19"/>
      <c r="B575" s="19"/>
      <c r="C575" s="20"/>
      <c r="D575" s="21"/>
      <c r="E575" s="21"/>
      <c r="F575" s="21"/>
      <c r="G575" s="8"/>
      <c r="H575" s="8"/>
      <c r="I575" s="8"/>
      <c r="J575" s="21"/>
      <c r="K575" s="21"/>
      <c r="L575" s="21"/>
      <c r="M575" s="19"/>
      <c r="N575" s="21"/>
      <c r="O575" s="19"/>
      <c r="P575" s="21"/>
    </row>
    <row r="576" ht="20" customHeight="1" spans="1:16">
      <c r="A576" s="22"/>
      <c r="B576" s="22"/>
      <c r="C576" s="23"/>
      <c r="D576" s="24"/>
      <c r="E576" s="24"/>
      <c r="F576" s="24"/>
      <c r="G576" s="5"/>
      <c r="H576" s="5"/>
      <c r="I576" s="5"/>
      <c r="J576" s="24"/>
      <c r="K576" s="24"/>
      <c r="L576" s="24"/>
      <c r="M576" s="22"/>
      <c r="N576" s="24"/>
      <c r="O576" s="22"/>
      <c r="P576" s="24"/>
    </row>
    <row r="577" ht="20" customHeight="1" spans="1:16">
      <c r="A577" s="19"/>
      <c r="B577" s="19"/>
      <c r="C577" s="20"/>
      <c r="D577" s="21"/>
      <c r="E577" s="21"/>
      <c r="F577" s="21"/>
      <c r="G577" s="8"/>
      <c r="H577" s="8"/>
      <c r="I577" s="8"/>
      <c r="J577" s="21"/>
      <c r="K577" s="21"/>
      <c r="L577" s="21"/>
      <c r="M577" s="19"/>
      <c r="N577" s="21"/>
      <c r="O577" s="19"/>
      <c r="P577" s="21"/>
    </row>
    <row r="578" ht="20" customHeight="1" spans="1:16">
      <c r="A578" s="22"/>
      <c r="B578" s="22"/>
      <c r="C578" s="23"/>
      <c r="D578" s="24"/>
      <c r="E578" s="24"/>
      <c r="F578" s="24"/>
      <c r="G578" s="5"/>
      <c r="H578" s="5"/>
      <c r="I578" s="5"/>
      <c r="J578" s="24"/>
      <c r="K578" s="24"/>
      <c r="L578" s="24"/>
      <c r="M578" s="22"/>
      <c r="N578" s="24"/>
      <c r="O578" s="22"/>
      <c r="P578" s="24"/>
    </row>
    <row r="579" ht="20" customHeight="1" spans="1:16">
      <c r="A579" s="19"/>
      <c r="B579" s="19"/>
      <c r="C579" s="20"/>
      <c r="D579" s="21"/>
      <c r="E579" s="21"/>
      <c r="F579" s="21"/>
      <c r="G579" s="8"/>
      <c r="H579" s="8"/>
      <c r="I579" s="8"/>
      <c r="J579" s="21"/>
      <c r="K579" s="21"/>
      <c r="L579" s="21"/>
      <c r="M579" s="19"/>
      <c r="N579" s="21"/>
      <c r="O579" s="19"/>
      <c r="P579" s="21"/>
    </row>
    <row r="580" ht="20" customHeight="1" spans="1:16">
      <c r="A580" s="22"/>
      <c r="B580" s="22"/>
      <c r="C580" s="23"/>
      <c r="D580" s="24"/>
      <c r="E580" s="24"/>
      <c r="F580" s="24"/>
      <c r="G580" s="5"/>
      <c r="H580" s="5"/>
      <c r="I580" s="5"/>
      <c r="J580" s="24"/>
      <c r="K580" s="24"/>
      <c r="L580" s="24"/>
      <c r="M580" s="22"/>
      <c r="N580" s="24"/>
      <c r="O580" s="22"/>
      <c r="P580" s="24"/>
    </row>
    <row r="581" ht="20" customHeight="1" spans="1:16">
      <c r="A581" s="19"/>
      <c r="B581" s="19"/>
      <c r="C581" s="20"/>
      <c r="D581" s="21"/>
      <c r="E581" s="21"/>
      <c r="F581" s="21"/>
      <c r="G581" s="8"/>
      <c r="H581" s="8"/>
      <c r="I581" s="8"/>
      <c r="J581" s="21"/>
      <c r="K581" s="21"/>
      <c r="L581" s="21"/>
      <c r="M581" s="19"/>
      <c r="N581" s="21"/>
      <c r="O581" s="19"/>
      <c r="P581" s="21"/>
    </row>
    <row r="582" ht="20" customHeight="1" spans="1:16">
      <c r="A582" s="22"/>
      <c r="B582" s="22"/>
      <c r="C582" s="23"/>
      <c r="D582" s="24"/>
      <c r="E582" s="24"/>
      <c r="F582" s="24"/>
      <c r="G582" s="5"/>
      <c r="H582" s="5"/>
      <c r="I582" s="5"/>
      <c r="J582" s="24"/>
      <c r="K582" s="24"/>
      <c r="L582" s="24"/>
      <c r="M582" s="22"/>
      <c r="N582" s="24"/>
      <c r="O582" s="22"/>
      <c r="P582" s="24"/>
    </row>
    <row r="583" ht="20" customHeight="1" spans="1:16">
      <c r="A583" s="19"/>
      <c r="B583" s="19"/>
      <c r="C583" s="20"/>
      <c r="D583" s="21"/>
      <c r="E583" s="21"/>
      <c r="F583" s="21"/>
      <c r="G583" s="8"/>
      <c r="H583" s="8"/>
      <c r="I583" s="8"/>
      <c r="J583" s="21"/>
      <c r="K583" s="21"/>
      <c r="L583" s="21"/>
      <c r="M583" s="19"/>
      <c r="N583" s="21"/>
      <c r="O583" s="19"/>
      <c r="P583" s="21"/>
    </row>
    <row r="584" ht="20" customHeight="1" spans="1:16">
      <c r="A584" s="22"/>
      <c r="B584" s="22"/>
      <c r="C584" s="23"/>
      <c r="D584" s="24"/>
      <c r="E584" s="24"/>
      <c r="F584" s="24"/>
      <c r="G584" s="5"/>
      <c r="H584" s="5"/>
      <c r="I584" s="5"/>
      <c r="J584" s="24"/>
      <c r="K584" s="24"/>
      <c r="L584" s="24"/>
      <c r="M584" s="22"/>
      <c r="N584" s="24"/>
      <c r="O584" s="22"/>
      <c r="P584" s="24"/>
    </row>
    <row r="585" ht="20" customHeight="1" spans="1:16">
      <c r="A585" s="19"/>
      <c r="B585" s="19"/>
      <c r="C585" s="20"/>
      <c r="D585" s="21"/>
      <c r="E585" s="21"/>
      <c r="F585" s="21"/>
      <c r="G585" s="8"/>
      <c r="H585" s="8"/>
      <c r="I585" s="8"/>
      <c r="J585" s="21"/>
      <c r="K585" s="21"/>
      <c r="L585" s="21"/>
      <c r="M585" s="19"/>
      <c r="N585" s="21"/>
      <c r="O585" s="19"/>
      <c r="P585" s="21"/>
    </row>
    <row r="586" ht="20" customHeight="1" spans="1:16">
      <c r="A586" s="22"/>
      <c r="B586" s="22"/>
      <c r="C586" s="23"/>
      <c r="D586" s="24"/>
      <c r="E586" s="24"/>
      <c r="F586" s="24"/>
      <c r="G586" s="5"/>
      <c r="H586" s="5"/>
      <c r="I586" s="5"/>
      <c r="J586" s="24"/>
      <c r="K586" s="24"/>
      <c r="L586" s="24"/>
      <c r="M586" s="22"/>
      <c r="N586" s="24"/>
      <c r="O586" s="22"/>
      <c r="P586" s="24"/>
    </row>
    <row r="587" ht="20" customHeight="1" spans="1:16">
      <c r="A587" s="19"/>
      <c r="B587" s="19"/>
      <c r="C587" s="20"/>
      <c r="D587" s="21"/>
      <c r="E587" s="21"/>
      <c r="F587" s="21"/>
      <c r="G587" s="8"/>
      <c r="H587" s="8"/>
      <c r="I587" s="8"/>
      <c r="J587" s="21"/>
      <c r="K587" s="21"/>
      <c r="L587" s="21"/>
      <c r="M587" s="19"/>
      <c r="N587" s="21"/>
      <c r="O587" s="19"/>
      <c r="P587" s="21"/>
    </row>
    <row r="588" ht="20" customHeight="1" spans="1:16">
      <c r="A588" s="22"/>
      <c r="B588" s="22"/>
      <c r="C588" s="23"/>
      <c r="D588" s="24"/>
      <c r="E588" s="24"/>
      <c r="F588" s="24"/>
      <c r="G588" s="5"/>
      <c r="H588" s="5"/>
      <c r="I588" s="5"/>
      <c r="J588" s="24"/>
      <c r="K588" s="24"/>
      <c r="L588" s="24"/>
      <c r="M588" s="22"/>
      <c r="N588" s="24"/>
      <c r="O588" s="22"/>
      <c r="P588" s="24"/>
    </row>
    <row r="589" ht="20" customHeight="1" spans="1:16">
      <c r="A589" s="19"/>
      <c r="B589" s="19"/>
      <c r="C589" s="20"/>
      <c r="D589" s="21"/>
      <c r="E589" s="21"/>
      <c r="F589" s="21"/>
      <c r="G589" s="8"/>
      <c r="H589" s="8"/>
      <c r="I589" s="8"/>
      <c r="J589" s="21"/>
      <c r="K589" s="21"/>
      <c r="L589" s="21"/>
      <c r="M589" s="19"/>
      <c r="N589" s="21"/>
      <c r="O589" s="19"/>
      <c r="P589" s="21"/>
    </row>
    <row r="590" ht="20" customHeight="1" spans="1:16">
      <c r="A590" s="22"/>
      <c r="B590" s="22"/>
      <c r="C590" s="23"/>
      <c r="D590" s="24"/>
      <c r="E590" s="24"/>
      <c r="F590" s="24"/>
      <c r="G590" s="5"/>
      <c r="H590" s="5"/>
      <c r="I590" s="5"/>
      <c r="J590" s="24"/>
      <c r="K590" s="24"/>
      <c r="L590" s="24"/>
      <c r="M590" s="22"/>
      <c r="N590" s="24"/>
      <c r="O590" s="22"/>
      <c r="P590" s="24"/>
    </row>
    <row r="591" ht="20" customHeight="1" spans="1:16">
      <c r="A591" s="19"/>
      <c r="B591" s="19"/>
      <c r="C591" s="20"/>
      <c r="D591" s="21"/>
      <c r="E591" s="21"/>
      <c r="F591" s="21"/>
      <c r="G591" s="8"/>
      <c r="H591" s="8"/>
      <c r="I591" s="8"/>
      <c r="J591" s="21"/>
      <c r="K591" s="21"/>
      <c r="L591" s="21"/>
      <c r="M591" s="19"/>
      <c r="N591" s="21"/>
      <c r="O591" s="19"/>
      <c r="P591" s="21"/>
    </row>
    <row r="592" ht="20" customHeight="1" spans="1:16">
      <c r="A592" s="22"/>
      <c r="B592" s="22"/>
      <c r="C592" s="23"/>
      <c r="D592" s="24"/>
      <c r="E592" s="24"/>
      <c r="F592" s="24"/>
      <c r="G592" s="5"/>
      <c r="H592" s="5"/>
      <c r="I592" s="5"/>
      <c r="J592" s="24"/>
      <c r="K592" s="24"/>
      <c r="L592" s="24"/>
      <c r="M592" s="22"/>
      <c r="N592" s="24"/>
      <c r="O592" s="22"/>
      <c r="P592" s="24"/>
    </row>
    <row r="593" ht="20" customHeight="1" spans="1:16">
      <c r="A593" s="19"/>
      <c r="B593" s="19"/>
      <c r="C593" s="20"/>
      <c r="D593" s="21"/>
      <c r="E593" s="21"/>
      <c r="F593" s="21"/>
      <c r="G593" s="8"/>
      <c r="H593" s="8"/>
      <c r="I593" s="8"/>
      <c r="J593" s="21"/>
      <c r="K593" s="21"/>
      <c r="L593" s="21"/>
      <c r="M593" s="19"/>
      <c r="N593" s="21"/>
      <c r="O593" s="19"/>
      <c r="P593" s="21"/>
    </row>
    <row r="594" ht="20" customHeight="1" spans="1:16">
      <c r="A594" s="22"/>
      <c r="B594" s="22"/>
      <c r="C594" s="23"/>
      <c r="D594" s="24"/>
      <c r="E594" s="24"/>
      <c r="F594" s="24"/>
      <c r="G594" s="5"/>
      <c r="H594" s="5"/>
      <c r="I594" s="5"/>
      <c r="J594" s="24"/>
      <c r="K594" s="24"/>
      <c r="L594" s="24"/>
      <c r="M594" s="22"/>
      <c r="N594" s="24"/>
      <c r="O594" s="22"/>
      <c r="P594" s="24"/>
    </row>
    <row r="595" ht="20" customHeight="1" spans="1:16">
      <c r="A595" s="19"/>
      <c r="B595" s="19"/>
      <c r="C595" s="20"/>
      <c r="D595" s="21"/>
      <c r="E595" s="21"/>
      <c r="F595" s="21"/>
      <c r="G595" s="8"/>
      <c r="H595" s="8"/>
      <c r="I595" s="8"/>
      <c r="J595" s="21"/>
      <c r="K595" s="21"/>
      <c r="L595" s="21"/>
      <c r="M595" s="19"/>
      <c r="N595" s="21"/>
      <c r="O595" s="19"/>
      <c r="P595" s="21"/>
    </row>
    <row r="596" ht="20" customHeight="1" spans="1:16">
      <c r="A596" s="22"/>
      <c r="B596" s="22"/>
      <c r="C596" s="23"/>
      <c r="D596" s="24"/>
      <c r="E596" s="24"/>
      <c r="F596" s="24"/>
      <c r="G596" s="5"/>
      <c r="H596" s="5"/>
      <c r="I596" s="5"/>
      <c r="J596" s="24"/>
      <c r="K596" s="24"/>
      <c r="L596" s="24"/>
      <c r="M596" s="22"/>
      <c r="N596" s="24"/>
      <c r="O596" s="22"/>
      <c r="P596" s="24"/>
    </row>
    <row r="597" ht="20" customHeight="1" spans="1:16">
      <c r="A597" s="19"/>
      <c r="B597" s="19"/>
      <c r="C597" s="20"/>
      <c r="D597" s="21"/>
      <c r="E597" s="21"/>
      <c r="F597" s="21"/>
      <c r="G597" s="8"/>
      <c r="H597" s="8"/>
      <c r="I597" s="8"/>
      <c r="J597" s="21"/>
      <c r="K597" s="21"/>
      <c r="L597" s="21"/>
      <c r="M597" s="19"/>
      <c r="N597" s="21"/>
      <c r="O597" s="19"/>
      <c r="P597" s="21"/>
    </row>
    <row r="598" ht="20" customHeight="1" spans="1:16">
      <c r="A598" s="22"/>
      <c r="B598" s="22"/>
      <c r="C598" s="23"/>
      <c r="D598" s="24"/>
      <c r="E598" s="24"/>
      <c r="F598" s="24"/>
      <c r="G598" s="5"/>
      <c r="H598" s="5"/>
      <c r="I598" s="5"/>
      <c r="J598" s="24"/>
      <c r="K598" s="24"/>
      <c r="L598" s="24"/>
      <c r="M598" s="22"/>
      <c r="N598" s="24"/>
      <c r="O598" s="22"/>
      <c r="P598" s="24"/>
    </row>
    <row r="599" ht="20" customHeight="1" spans="1:16">
      <c r="A599" s="19"/>
      <c r="B599" s="19"/>
      <c r="C599" s="20"/>
      <c r="D599" s="21"/>
      <c r="E599" s="21"/>
      <c r="F599" s="21"/>
      <c r="G599" s="8"/>
      <c r="H599" s="8"/>
      <c r="I599" s="8"/>
      <c r="J599" s="21"/>
      <c r="K599" s="21"/>
      <c r="L599" s="21"/>
      <c r="M599" s="19"/>
      <c r="N599" s="21"/>
      <c r="O599" s="19"/>
      <c r="P599" s="21"/>
    </row>
    <row r="600" ht="20" customHeight="1" spans="1:16">
      <c r="A600" s="22"/>
      <c r="B600" s="22"/>
      <c r="C600" s="23"/>
      <c r="D600" s="24"/>
      <c r="E600" s="24"/>
      <c r="F600" s="24"/>
      <c r="G600" s="5"/>
      <c r="H600" s="5"/>
      <c r="I600" s="5"/>
      <c r="J600" s="24"/>
      <c r="K600" s="24"/>
      <c r="L600" s="24"/>
      <c r="M600" s="22"/>
      <c r="N600" s="24"/>
      <c r="O600" s="22"/>
      <c r="P600" s="24"/>
    </row>
    <row r="601" ht="20" customHeight="1" spans="1:16">
      <c r="A601" s="19"/>
      <c r="B601" s="19"/>
      <c r="C601" s="20"/>
      <c r="D601" s="21"/>
      <c r="E601" s="21"/>
      <c r="F601" s="21"/>
      <c r="G601" s="8"/>
      <c r="H601" s="8"/>
      <c r="I601" s="8"/>
      <c r="J601" s="21"/>
      <c r="K601" s="21"/>
      <c r="L601" s="21"/>
      <c r="M601" s="19"/>
      <c r="N601" s="21"/>
      <c r="O601" s="19"/>
      <c r="P601" s="21"/>
    </row>
    <row r="602" ht="20" customHeight="1" spans="1:16">
      <c r="A602" s="22"/>
      <c r="B602" s="22"/>
      <c r="C602" s="23"/>
      <c r="D602" s="24"/>
      <c r="E602" s="24"/>
      <c r="F602" s="24"/>
      <c r="G602" s="5"/>
      <c r="H602" s="5"/>
      <c r="I602" s="5"/>
      <c r="J602" s="24"/>
      <c r="K602" s="24"/>
      <c r="L602" s="24"/>
      <c r="M602" s="22"/>
      <c r="N602" s="24"/>
      <c r="O602" s="22"/>
      <c r="P602" s="24"/>
    </row>
    <row r="603" ht="20" customHeight="1" spans="1:16">
      <c r="A603" s="19"/>
      <c r="B603" s="19"/>
      <c r="C603" s="20"/>
      <c r="D603" s="21"/>
      <c r="E603" s="21"/>
      <c r="F603" s="21"/>
      <c r="G603" s="8"/>
      <c r="H603" s="8"/>
      <c r="I603" s="8"/>
      <c r="J603" s="21"/>
      <c r="K603" s="21"/>
      <c r="L603" s="21"/>
      <c r="M603" s="19"/>
      <c r="N603" s="21"/>
      <c r="O603" s="19"/>
      <c r="P603" s="21"/>
    </row>
    <row r="604" ht="20" customHeight="1" spans="1:16">
      <c r="A604" s="22"/>
      <c r="B604" s="22"/>
      <c r="C604" s="23"/>
      <c r="D604" s="24"/>
      <c r="E604" s="24"/>
      <c r="F604" s="24"/>
      <c r="G604" s="5"/>
      <c r="H604" s="5"/>
      <c r="I604" s="5"/>
      <c r="J604" s="24"/>
      <c r="K604" s="24"/>
      <c r="L604" s="24"/>
      <c r="M604" s="22"/>
      <c r="N604" s="24"/>
      <c r="O604" s="22"/>
      <c r="P604" s="24"/>
    </row>
    <row r="605" ht="20" customHeight="1" spans="1:16">
      <c r="A605" s="19"/>
      <c r="B605" s="19"/>
      <c r="C605" s="20"/>
      <c r="D605" s="21"/>
      <c r="E605" s="21"/>
      <c r="F605" s="21"/>
      <c r="G605" s="8"/>
      <c r="H605" s="8"/>
      <c r="I605" s="8"/>
      <c r="J605" s="21"/>
      <c r="K605" s="21"/>
      <c r="L605" s="21"/>
      <c r="M605" s="19"/>
      <c r="N605" s="21"/>
      <c r="O605" s="19"/>
      <c r="P605" s="21"/>
    </row>
    <row r="606" ht="20" customHeight="1" spans="1:16">
      <c r="A606" s="22"/>
      <c r="B606" s="22"/>
      <c r="C606" s="23"/>
      <c r="D606" s="24"/>
      <c r="E606" s="24"/>
      <c r="F606" s="24"/>
      <c r="G606" s="5"/>
      <c r="H606" s="5"/>
      <c r="I606" s="5"/>
      <c r="J606" s="24"/>
      <c r="K606" s="24"/>
      <c r="L606" s="24"/>
      <c r="M606" s="22"/>
      <c r="N606" s="24"/>
      <c r="O606" s="22"/>
      <c r="P606" s="24"/>
    </row>
    <row r="607" ht="20" customHeight="1" spans="1:16">
      <c r="A607" s="19"/>
      <c r="B607" s="19"/>
      <c r="C607" s="20"/>
      <c r="D607" s="21"/>
      <c r="E607" s="21"/>
      <c r="F607" s="21"/>
      <c r="G607" s="8"/>
      <c r="H607" s="8"/>
      <c r="I607" s="8"/>
      <c r="J607" s="21"/>
      <c r="K607" s="21"/>
      <c r="L607" s="21"/>
      <c r="M607" s="19"/>
      <c r="N607" s="21"/>
      <c r="O607" s="19"/>
      <c r="P607" s="21"/>
    </row>
    <row r="608" ht="20" customHeight="1" spans="1:16">
      <c r="A608" s="22"/>
      <c r="B608" s="22"/>
      <c r="C608" s="23"/>
      <c r="D608" s="24"/>
      <c r="E608" s="24"/>
      <c r="F608" s="24"/>
      <c r="G608" s="5"/>
      <c r="H608" s="5"/>
      <c r="I608" s="5"/>
      <c r="J608" s="24"/>
      <c r="K608" s="24"/>
      <c r="L608" s="24"/>
      <c r="M608" s="22"/>
      <c r="N608" s="24"/>
      <c r="O608" s="22"/>
      <c r="P608" s="24"/>
    </row>
    <row r="609" ht="20" customHeight="1" spans="1:16">
      <c r="A609" s="19"/>
      <c r="B609" s="19"/>
      <c r="C609" s="20"/>
      <c r="D609" s="21"/>
      <c r="E609" s="21"/>
      <c r="F609" s="21"/>
      <c r="G609" s="8"/>
      <c r="H609" s="8"/>
      <c r="I609" s="8"/>
      <c r="J609" s="21"/>
      <c r="K609" s="21"/>
      <c r="L609" s="21"/>
      <c r="M609" s="19"/>
      <c r="N609" s="21"/>
      <c r="O609" s="19"/>
      <c r="P609" s="21"/>
    </row>
    <row r="610" ht="20" customHeight="1" spans="1:16">
      <c r="A610" s="22"/>
      <c r="B610" s="22"/>
      <c r="C610" s="23"/>
      <c r="D610" s="24"/>
      <c r="E610" s="24"/>
      <c r="F610" s="24"/>
      <c r="G610" s="5"/>
      <c r="H610" s="5"/>
      <c r="I610" s="5"/>
      <c r="J610" s="24"/>
      <c r="K610" s="24"/>
      <c r="L610" s="24"/>
      <c r="M610" s="22"/>
      <c r="N610" s="24"/>
      <c r="O610" s="22"/>
      <c r="P610" s="24"/>
    </row>
    <row r="611" ht="20" customHeight="1" spans="1:16">
      <c r="A611" s="19"/>
      <c r="B611" s="19"/>
      <c r="C611" s="20"/>
      <c r="D611" s="21"/>
      <c r="E611" s="21"/>
      <c r="F611" s="21"/>
      <c r="G611" s="8"/>
      <c r="H611" s="8"/>
      <c r="I611" s="8"/>
      <c r="J611" s="21"/>
      <c r="K611" s="21"/>
      <c r="L611" s="21"/>
      <c r="M611" s="19"/>
      <c r="N611" s="21"/>
      <c r="O611" s="19"/>
      <c r="P611" s="21"/>
    </row>
    <row r="612" ht="20" customHeight="1" spans="1:16">
      <c r="A612" s="22"/>
      <c r="B612" s="22"/>
      <c r="C612" s="23"/>
      <c r="D612" s="24"/>
      <c r="E612" s="24"/>
      <c r="F612" s="24"/>
      <c r="G612" s="5"/>
      <c r="H612" s="5"/>
      <c r="I612" s="5"/>
      <c r="J612" s="24"/>
      <c r="K612" s="24"/>
      <c r="L612" s="24"/>
      <c r="M612" s="22"/>
      <c r="N612" s="24"/>
      <c r="O612" s="22"/>
      <c r="P612" s="24"/>
    </row>
    <row r="613" ht="20" customHeight="1" spans="1:16">
      <c r="A613" s="19"/>
      <c r="B613" s="19"/>
      <c r="C613" s="20"/>
      <c r="D613" s="21"/>
      <c r="E613" s="21"/>
      <c r="F613" s="21"/>
      <c r="G613" s="8"/>
      <c r="H613" s="8"/>
      <c r="I613" s="8"/>
      <c r="J613" s="21"/>
      <c r="K613" s="21"/>
      <c r="L613" s="21"/>
      <c r="M613" s="19"/>
      <c r="N613" s="21"/>
      <c r="O613" s="19"/>
      <c r="P613" s="21"/>
    </row>
    <row r="614" ht="20" customHeight="1" spans="1:16">
      <c r="A614" s="22"/>
      <c r="B614" s="22"/>
      <c r="C614" s="23"/>
      <c r="D614" s="24"/>
      <c r="E614" s="24"/>
      <c r="F614" s="24"/>
      <c r="G614" s="5"/>
      <c r="H614" s="5"/>
      <c r="I614" s="5"/>
      <c r="J614" s="24"/>
      <c r="K614" s="24"/>
      <c r="L614" s="24"/>
      <c r="M614" s="22"/>
      <c r="N614" s="24"/>
      <c r="O614" s="22"/>
      <c r="P614" s="24"/>
    </row>
    <row r="615" ht="20" customHeight="1" spans="1:16">
      <c r="A615" s="19"/>
      <c r="B615" s="19"/>
      <c r="C615" s="20"/>
      <c r="D615" s="21"/>
      <c r="E615" s="21"/>
      <c r="F615" s="21"/>
      <c r="G615" s="8"/>
      <c r="H615" s="8"/>
      <c r="I615" s="8"/>
      <c r="J615" s="21"/>
      <c r="K615" s="21"/>
      <c r="L615" s="21"/>
      <c r="M615" s="19"/>
      <c r="N615" s="21"/>
      <c r="O615" s="19"/>
      <c r="P615" s="21"/>
    </row>
    <row r="616" ht="20" customHeight="1" spans="1:16">
      <c r="A616" s="22"/>
      <c r="B616" s="22"/>
      <c r="C616" s="23"/>
      <c r="D616" s="24"/>
      <c r="E616" s="24"/>
      <c r="F616" s="24"/>
      <c r="G616" s="5"/>
      <c r="H616" s="5"/>
      <c r="I616" s="5"/>
      <c r="J616" s="24"/>
      <c r="K616" s="24"/>
      <c r="L616" s="24"/>
      <c r="M616" s="22"/>
      <c r="N616" s="24"/>
      <c r="O616" s="22"/>
      <c r="P616" s="24"/>
    </row>
    <row r="617" ht="20" customHeight="1" spans="1:16">
      <c r="A617" s="19"/>
      <c r="B617" s="19"/>
      <c r="C617" s="20"/>
      <c r="D617" s="21"/>
      <c r="E617" s="21"/>
      <c r="F617" s="21"/>
      <c r="G617" s="8"/>
      <c r="H617" s="8"/>
      <c r="I617" s="8"/>
      <c r="J617" s="21"/>
      <c r="K617" s="21"/>
      <c r="L617" s="21"/>
      <c r="M617" s="19"/>
      <c r="N617" s="21"/>
      <c r="O617" s="19"/>
      <c r="P617" s="21"/>
    </row>
    <row r="618" ht="20" customHeight="1" spans="1:16">
      <c r="A618" s="22"/>
      <c r="B618" s="22"/>
      <c r="C618" s="23"/>
      <c r="D618" s="24"/>
      <c r="E618" s="24"/>
      <c r="F618" s="24"/>
      <c r="G618" s="5"/>
      <c r="H618" s="5"/>
      <c r="I618" s="5"/>
      <c r="J618" s="24"/>
      <c r="K618" s="24"/>
      <c r="L618" s="24"/>
      <c r="M618" s="22"/>
      <c r="N618" s="24"/>
      <c r="O618" s="22"/>
      <c r="P618" s="24"/>
    </row>
    <row r="619" ht="20" customHeight="1" spans="1:16">
      <c r="A619" s="19"/>
      <c r="B619" s="19"/>
      <c r="C619" s="20"/>
      <c r="D619" s="21"/>
      <c r="E619" s="21"/>
      <c r="F619" s="21"/>
      <c r="G619" s="8"/>
      <c r="H619" s="8"/>
      <c r="I619" s="8"/>
      <c r="J619" s="21"/>
      <c r="K619" s="21"/>
      <c r="L619" s="21"/>
      <c r="M619" s="19"/>
      <c r="N619" s="21"/>
      <c r="O619" s="19"/>
      <c r="P619" s="21"/>
    </row>
    <row r="620" ht="20" customHeight="1" spans="1:16">
      <c r="A620" s="22"/>
      <c r="B620" s="22"/>
      <c r="C620" s="23"/>
      <c r="D620" s="24"/>
      <c r="E620" s="24"/>
      <c r="F620" s="24"/>
      <c r="G620" s="5"/>
      <c r="H620" s="5"/>
      <c r="I620" s="5"/>
      <c r="J620" s="24"/>
      <c r="K620" s="24"/>
      <c r="L620" s="24"/>
      <c r="M620" s="22"/>
      <c r="N620" s="24"/>
      <c r="O620" s="22"/>
      <c r="P620" s="24"/>
    </row>
    <row r="621" ht="20" customHeight="1" spans="1:16">
      <c r="A621" s="19"/>
      <c r="B621" s="19"/>
      <c r="C621" s="20"/>
      <c r="D621" s="21"/>
      <c r="E621" s="21"/>
      <c r="F621" s="21"/>
      <c r="G621" s="8"/>
      <c r="H621" s="8"/>
      <c r="I621" s="8"/>
      <c r="J621" s="21"/>
      <c r="K621" s="21"/>
      <c r="L621" s="21"/>
      <c r="M621" s="19"/>
      <c r="N621" s="21"/>
      <c r="O621" s="19"/>
      <c r="P621" s="21"/>
    </row>
    <row r="622" ht="20" customHeight="1" spans="1:16">
      <c r="A622" s="22"/>
      <c r="B622" s="22"/>
      <c r="C622" s="23"/>
      <c r="D622" s="24"/>
      <c r="E622" s="24"/>
      <c r="F622" s="24"/>
      <c r="G622" s="5"/>
      <c r="H622" s="5"/>
      <c r="I622" s="5"/>
      <c r="J622" s="24"/>
      <c r="K622" s="24"/>
      <c r="L622" s="24"/>
      <c r="M622" s="22"/>
      <c r="N622" s="24"/>
      <c r="O622" s="22"/>
      <c r="P622" s="24"/>
    </row>
    <row r="623" ht="20" customHeight="1" spans="1:16">
      <c r="A623" s="19"/>
      <c r="B623" s="19"/>
      <c r="C623" s="20"/>
      <c r="D623" s="21"/>
      <c r="E623" s="21"/>
      <c r="F623" s="21"/>
      <c r="G623" s="8"/>
      <c r="H623" s="8"/>
      <c r="I623" s="8"/>
      <c r="J623" s="21"/>
      <c r="K623" s="21"/>
      <c r="L623" s="21"/>
      <c r="M623" s="19"/>
      <c r="N623" s="21"/>
      <c r="O623" s="19"/>
      <c r="P623" s="21"/>
    </row>
    <row r="624" ht="20" customHeight="1" spans="1:16">
      <c r="A624" s="22"/>
      <c r="B624" s="22"/>
      <c r="C624" s="23"/>
      <c r="D624" s="24"/>
      <c r="E624" s="24"/>
      <c r="F624" s="24"/>
      <c r="G624" s="5"/>
      <c r="H624" s="5"/>
      <c r="I624" s="5"/>
      <c r="J624" s="24"/>
      <c r="K624" s="24"/>
      <c r="L624" s="24"/>
      <c r="M624" s="22"/>
      <c r="N624" s="24"/>
      <c r="O624" s="22"/>
      <c r="P624" s="24"/>
    </row>
    <row r="625" ht="20" customHeight="1" spans="1:16">
      <c r="A625" s="19"/>
      <c r="B625" s="19"/>
      <c r="C625" s="20"/>
      <c r="D625" s="21"/>
      <c r="E625" s="21"/>
      <c r="F625" s="21"/>
      <c r="G625" s="8"/>
      <c r="H625" s="8"/>
      <c r="I625" s="8"/>
      <c r="J625" s="21"/>
      <c r="K625" s="21"/>
      <c r="L625" s="21"/>
      <c r="M625" s="19"/>
      <c r="N625" s="21"/>
      <c r="O625" s="19"/>
      <c r="P625" s="21"/>
    </row>
    <row r="626" ht="20" customHeight="1" spans="1:16">
      <c r="A626" s="22"/>
      <c r="B626" s="22"/>
      <c r="C626" s="23"/>
      <c r="D626" s="24"/>
      <c r="E626" s="24"/>
      <c r="F626" s="24"/>
      <c r="G626" s="5"/>
      <c r="H626" s="5"/>
      <c r="I626" s="5"/>
      <c r="J626" s="24"/>
      <c r="K626" s="24"/>
      <c r="L626" s="24"/>
      <c r="M626" s="22"/>
      <c r="N626" s="24"/>
      <c r="O626" s="22"/>
      <c r="P626" s="24"/>
    </row>
    <row r="627" ht="20" customHeight="1" spans="1:16">
      <c r="A627" s="19"/>
      <c r="B627" s="19"/>
      <c r="C627" s="20"/>
      <c r="D627" s="21"/>
      <c r="E627" s="21"/>
      <c r="F627" s="21"/>
      <c r="G627" s="8"/>
      <c r="H627" s="8"/>
      <c r="I627" s="8"/>
      <c r="J627" s="21"/>
      <c r="K627" s="21"/>
      <c r="L627" s="21"/>
      <c r="M627" s="19"/>
      <c r="N627" s="21"/>
      <c r="O627" s="19"/>
      <c r="P627" s="21"/>
    </row>
    <row r="628" ht="20" customHeight="1" spans="1:16">
      <c r="A628" s="22"/>
      <c r="B628" s="22"/>
      <c r="C628" s="23"/>
      <c r="D628" s="24"/>
      <c r="E628" s="24"/>
      <c r="F628" s="24"/>
      <c r="G628" s="5"/>
      <c r="H628" s="5"/>
      <c r="I628" s="5"/>
      <c r="J628" s="24"/>
      <c r="K628" s="24"/>
      <c r="L628" s="24"/>
      <c r="M628" s="22"/>
      <c r="N628" s="24"/>
      <c r="O628" s="22"/>
      <c r="P628" s="24"/>
    </row>
    <row r="629" ht="20" customHeight="1" spans="1:16">
      <c r="A629" s="19"/>
      <c r="B629" s="19"/>
      <c r="C629" s="20"/>
      <c r="D629" s="21"/>
      <c r="E629" s="21"/>
      <c r="F629" s="21"/>
      <c r="G629" s="8"/>
      <c r="H629" s="8"/>
      <c r="I629" s="8"/>
      <c r="J629" s="21"/>
      <c r="K629" s="21"/>
      <c r="L629" s="21"/>
      <c r="M629" s="19"/>
      <c r="N629" s="21"/>
      <c r="O629" s="19"/>
      <c r="P629" s="21"/>
    </row>
    <row r="630" ht="20" customHeight="1" spans="1:16">
      <c r="A630" s="22"/>
      <c r="B630" s="22"/>
      <c r="C630" s="23"/>
      <c r="D630" s="24"/>
      <c r="E630" s="24"/>
      <c r="F630" s="24"/>
      <c r="G630" s="5"/>
      <c r="H630" s="5"/>
      <c r="I630" s="5"/>
      <c r="J630" s="24"/>
      <c r="K630" s="24"/>
      <c r="L630" s="24"/>
      <c r="M630" s="22"/>
      <c r="N630" s="24"/>
      <c r="O630" s="22"/>
      <c r="P630" s="24"/>
    </row>
    <row r="631" ht="20" customHeight="1" spans="1:16">
      <c r="A631" s="19"/>
      <c r="B631" s="19"/>
      <c r="C631" s="20"/>
      <c r="D631" s="21"/>
      <c r="E631" s="21"/>
      <c r="F631" s="21"/>
      <c r="G631" s="8"/>
      <c r="H631" s="8"/>
      <c r="I631" s="8"/>
      <c r="J631" s="21"/>
      <c r="K631" s="21"/>
      <c r="L631" s="21"/>
      <c r="M631" s="19"/>
      <c r="N631" s="21"/>
      <c r="O631" s="19"/>
      <c r="P631" s="21"/>
    </row>
    <row r="632" ht="20" customHeight="1" spans="1:16">
      <c r="A632" s="22"/>
      <c r="B632" s="22"/>
      <c r="C632" s="23"/>
      <c r="D632" s="24"/>
      <c r="E632" s="24"/>
      <c r="F632" s="24"/>
      <c r="G632" s="5"/>
      <c r="H632" s="5"/>
      <c r="I632" s="5"/>
      <c r="J632" s="24"/>
      <c r="K632" s="24"/>
      <c r="L632" s="24"/>
      <c r="M632" s="22"/>
      <c r="N632" s="24"/>
      <c r="O632" s="22"/>
      <c r="P632" s="24"/>
    </row>
    <row r="633" ht="20" customHeight="1" spans="1:16">
      <c r="A633" s="19"/>
      <c r="B633" s="19"/>
      <c r="C633" s="20"/>
      <c r="D633" s="21"/>
      <c r="E633" s="21"/>
      <c r="F633" s="21"/>
      <c r="G633" s="8"/>
      <c r="H633" s="8"/>
      <c r="I633" s="8"/>
      <c r="J633" s="21"/>
      <c r="K633" s="21"/>
      <c r="L633" s="21"/>
      <c r="M633" s="19"/>
      <c r="N633" s="21"/>
      <c r="O633" s="19"/>
      <c r="P633" s="21"/>
    </row>
    <row r="634" ht="20" customHeight="1" spans="1:16">
      <c r="A634" s="22"/>
      <c r="B634" s="22"/>
      <c r="C634" s="23"/>
      <c r="D634" s="24"/>
      <c r="E634" s="24"/>
      <c r="F634" s="24"/>
      <c r="G634" s="5"/>
      <c r="H634" s="5"/>
      <c r="I634" s="5"/>
      <c r="J634" s="24"/>
      <c r="K634" s="24"/>
      <c r="L634" s="24"/>
      <c r="M634" s="22"/>
      <c r="N634" s="24"/>
      <c r="O634" s="22"/>
      <c r="P634" s="24"/>
    </row>
    <row r="635" ht="20" customHeight="1" spans="1:16">
      <c r="A635" s="19"/>
      <c r="B635" s="19"/>
      <c r="C635" s="20"/>
      <c r="D635" s="21"/>
      <c r="E635" s="21"/>
      <c r="F635" s="21"/>
      <c r="G635" s="8"/>
      <c r="H635" s="8"/>
      <c r="I635" s="8"/>
      <c r="J635" s="21"/>
      <c r="K635" s="21"/>
      <c r="L635" s="21"/>
      <c r="M635" s="19"/>
      <c r="N635" s="21"/>
      <c r="O635" s="19"/>
      <c r="P635" s="21"/>
    </row>
    <row r="636" ht="20" customHeight="1" spans="1:16">
      <c r="A636" s="22"/>
      <c r="B636" s="22"/>
      <c r="C636" s="23"/>
      <c r="D636" s="24"/>
      <c r="E636" s="24"/>
      <c r="F636" s="24"/>
      <c r="G636" s="5"/>
      <c r="H636" s="5"/>
      <c r="I636" s="5"/>
      <c r="J636" s="24"/>
      <c r="K636" s="24"/>
      <c r="L636" s="24"/>
      <c r="M636" s="22"/>
      <c r="N636" s="24"/>
      <c r="O636" s="22"/>
      <c r="P636" s="24"/>
    </row>
    <row r="637" ht="20" customHeight="1" spans="1:16">
      <c r="A637" s="19"/>
      <c r="B637" s="19"/>
      <c r="C637" s="20"/>
      <c r="D637" s="21"/>
      <c r="E637" s="21"/>
      <c r="F637" s="21"/>
      <c r="G637" s="8"/>
      <c r="H637" s="8"/>
      <c r="I637" s="8"/>
      <c r="J637" s="21"/>
      <c r="K637" s="21"/>
      <c r="L637" s="21"/>
      <c r="M637" s="19"/>
      <c r="N637" s="21"/>
      <c r="O637" s="19"/>
      <c r="P637" s="21"/>
    </row>
    <row r="638" ht="20" customHeight="1" spans="1:16">
      <c r="A638" s="22"/>
      <c r="B638" s="22"/>
      <c r="C638" s="23"/>
      <c r="D638" s="24"/>
      <c r="E638" s="24"/>
      <c r="F638" s="24"/>
      <c r="G638" s="5"/>
      <c r="H638" s="5"/>
      <c r="I638" s="5"/>
      <c r="J638" s="24"/>
      <c r="K638" s="24"/>
      <c r="L638" s="24"/>
      <c r="M638" s="22"/>
      <c r="N638" s="24"/>
      <c r="O638" s="22"/>
      <c r="P638" s="24"/>
    </row>
    <row r="639" ht="20" customHeight="1" spans="1:16">
      <c r="A639" s="19"/>
      <c r="B639" s="19"/>
      <c r="C639" s="20"/>
      <c r="D639" s="21"/>
      <c r="E639" s="21"/>
      <c r="F639" s="21"/>
      <c r="G639" s="8"/>
      <c r="H639" s="8"/>
      <c r="I639" s="8"/>
      <c r="J639" s="21"/>
      <c r="K639" s="21"/>
      <c r="L639" s="21"/>
      <c r="M639" s="19"/>
      <c r="N639" s="21"/>
      <c r="O639" s="19"/>
      <c r="P639" s="21"/>
    </row>
    <row r="640" ht="20" customHeight="1" spans="1:16">
      <c r="A640" s="22"/>
      <c r="B640" s="22"/>
      <c r="C640" s="23"/>
      <c r="D640" s="24"/>
      <c r="E640" s="24"/>
      <c r="F640" s="24"/>
      <c r="G640" s="5"/>
      <c r="H640" s="5"/>
      <c r="I640" s="5"/>
      <c r="J640" s="24"/>
      <c r="K640" s="24"/>
      <c r="L640" s="24"/>
      <c r="M640" s="22"/>
      <c r="N640" s="24"/>
      <c r="O640" s="22"/>
      <c r="P640" s="24"/>
    </row>
    <row r="641" ht="20" customHeight="1" spans="1:16">
      <c r="A641" s="19"/>
      <c r="B641" s="19"/>
      <c r="C641" s="20"/>
      <c r="D641" s="21"/>
      <c r="E641" s="21"/>
      <c r="F641" s="21"/>
      <c r="G641" s="8"/>
      <c r="H641" s="8"/>
      <c r="I641" s="8"/>
      <c r="J641" s="21"/>
      <c r="K641" s="21"/>
      <c r="L641" s="21"/>
      <c r="M641" s="19"/>
      <c r="N641" s="21"/>
      <c r="O641" s="19"/>
      <c r="P641" s="21"/>
    </row>
    <row r="642" ht="20" customHeight="1" spans="1:16">
      <c r="A642" s="22"/>
      <c r="B642" s="22"/>
      <c r="C642" s="23"/>
      <c r="D642" s="24"/>
      <c r="E642" s="24"/>
      <c r="F642" s="24"/>
      <c r="G642" s="5"/>
      <c r="H642" s="5"/>
      <c r="I642" s="5"/>
      <c r="J642" s="24"/>
      <c r="K642" s="24"/>
      <c r="L642" s="24"/>
      <c r="M642" s="22"/>
      <c r="N642" s="24"/>
      <c r="O642" s="22"/>
      <c r="P642" s="24"/>
    </row>
    <row r="643" ht="20" customHeight="1" spans="1:16">
      <c r="A643" s="19"/>
      <c r="B643" s="19"/>
      <c r="C643" s="20"/>
      <c r="D643" s="21"/>
      <c r="E643" s="21"/>
      <c r="F643" s="21"/>
      <c r="G643" s="8"/>
      <c r="H643" s="8"/>
      <c r="I643" s="8"/>
      <c r="J643" s="21"/>
      <c r="K643" s="21"/>
      <c r="L643" s="21"/>
      <c r="M643" s="19"/>
      <c r="N643" s="21"/>
      <c r="O643" s="19"/>
      <c r="P643" s="21"/>
    </row>
    <row r="644" ht="20" customHeight="1" spans="1:16">
      <c r="A644" s="22"/>
      <c r="B644" s="22"/>
      <c r="C644" s="23"/>
      <c r="D644" s="24"/>
      <c r="E644" s="24"/>
      <c r="F644" s="24"/>
      <c r="G644" s="5"/>
      <c r="H644" s="5"/>
      <c r="I644" s="5"/>
      <c r="J644" s="24"/>
      <c r="K644" s="24"/>
      <c r="L644" s="24"/>
      <c r="M644" s="22"/>
      <c r="N644" s="24"/>
      <c r="O644" s="22"/>
      <c r="P644" s="24"/>
    </row>
    <row r="645" ht="20" customHeight="1" spans="1:16">
      <c r="A645" s="19"/>
      <c r="B645" s="19"/>
      <c r="C645" s="20"/>
      <c r="D645" s="21"/>
      <c r="E645" s="21"/>
      <c r="F645" s="21"/>
      <c r="G645" s="8"/>
      <c r="H645" s="8"/>
      <c r="I645" s="8"/>
      <c r="J645" s="21"/>
      <c r="K645" s="21"/>
      <c r="L645" s="21"/>
      <c r="M645" s="19"/>
      <c r="N645" s="21"/>
      <c r="O645" s="19"/>
      <c r="P645" s="21"/>
    </row>
    <row r="646" ht="20" customHeight="1" spans="1:16">
      <c r="A646" s="22"/>
      <c r="B646" s="22"/>
      <c r="C646" s="23"/>
      <c r="D646" s="24"/>
      <c r="E646" s="24"/>
      <c r="F646" s="24"/>
      <c r="G646" s="5"/>
      <c r="H646" s="5"/>
      <c r="I646" s="5"/>
      <c r="J646" s="24"/>
      <c r="K646" s="24"/>
      <c r="L646" s="24"/>
      <c r="M646" s="22"/>
      <c r="N646" s="24"/>
      <c r="O646" s="22"/>
      <c r="P646" s="24"/>
    </row>
    <row r="647" ht="20" customHeight="1" spans="1:16">
      <c r="A647" s="19"/>
      <c r="B647" s="19"/>
      <c r="C647" s="20"/>
      <c r="D647" s="21"/>
      <c r="E647" s="21"/>
      <c r="F647" s="21"/>
      <c r="G647" s="8"/>
      <c r="H647" s="8"/>
      <c r="I647" s="8"/>
      <c r="J647" s="21"/>
      <c r="K647" s="21"/>
      <c r="L647" s="21"/>
      <c r="M647" s="19"/>
      <c r="N647" s="21"/>
      <c r="O647" s="19"/>
      <c r="P647" s="21"/>
    </row>
    <row r="648" ht="20" customHeight="1" spans="1:16">
      <c r="A648" s="22"/>
      <c r="B648" s="22"/>
      <c r="C648" s="23"/>
      <c r="D648" s="24"/>
      <c r="E648" s="24"/>
      <c r="F648" s="24"/>
      <c r="G648" s="5"/>
      <c r="H648" s="5"/>
      <c r="I648" s="5"/>
      <c r="J648" s="24"/>
      <c r="K648" s="24"/>
      <c r="L648" s="24"/>
      <c r="M648" s="22"/>
      <c r="N648" s="24"/>
      <c r="O648" s="22"/>
      <c r="P648" s="24"/>
    </row>
    <row r="649" ht="20" customHeight="1" spans="1:16">
      <c r="A649" s="19"/>
      <c r="B649" s="19"/>
      <c r="C649" s="20"/>
      <c r="D649" s="21"/>
      <c r="E649" s="21"/>
      <c r="F649" s="21"/>
      <c r="G649" s="8"/>
      <c r="H649" s="8"/>
      <c r="I649" s="8"/>
      <c r="J649" s="21"/>
      <c r="K649" s="21"/>
      <c r="L649" s="21"/>
      <c r="M649" s="19"/>
      <c r="N649" s="21"/>
      <c r="O649" s="19"/>
      <c r="P649" s="21"/>
    </row>
    <row r="650" ht="20" customHeight="1" spans="1:16">
      <c r="A650" s="22"/>
      <c r="B650" s="22"/>
      <c r="C650" s="23"/>
      <c r="D650" s="24"/>
      <c r="E650" s="24"/>
      <c r="F650" s="24"/>
      <c r="G650" s="5"/>
      <c r="H650" s="5"/>
      <c r="I650" s="5"/>
      <c r="J650" s="24"/>
      <c r="K650" s="24"/>
      <c r="L650" s="24"/>
      <c r="M650" s="22"/>
      <c r="N650" s="24"/>
      <c r="O650" s="22"/>
      <c r="P650" s="24"/>
    </row>
    <row r="651" ht="20" customHeight="1" spans="1:16">
      <c r="A651" s="19"/>
      <c r="B651" s="19"/>
      <c r="C651" s="20"/>
      <c r="D651" s="21"/>
      <c r="E651" s="21"/>
      <c r="F651" s="21"/>
      <c r="G651" s="8"/>
      <c r="H651" s="8"/>
      <c r="I651" s="8"/>
      <c r="J651" s="21"/>
      <c r="K651" s="21"/>
      <c r="L651" s="21"/>
      <c r="M651" s="19"/>
      <c r="N651" s="21"/>
      <c r="O651" s="19"/>
      <c r="P651" s="21"/>
    </row>
    <row r="652" ht="20" customHeight="1" spans="1:16">
      <c r="A652" s="22"/>
      <c r="B652" s="22"/>
      <c r="C652" s="23"/>
      <c r="D652" s="24"/>
      <c r="E652" s="24"/>
      <c r="F652" s="24"/>
      <c r="G652" s="5"/>
      <c r="H652" s="5"/>
      <c r="I652" s="5"/>
      <c r="J652" s="24"/>
      <c r="K652" s="24"/>
      <c r="L652" s="24"/>
      <c r="M652" s="22"/>
      <c r="N652" s="24"/>
      <c r="O652" s="22"/>
      <c r="P652" s="24"/>
    </row>
    <row r="653" ht="20" customHeight="1" spans="1:16">
      <c r="A653" s="19"/>
      <c r="B653" s="19"/>
      <c r="C653" s="20"/>
      <c r="D653" s="21"/>
      <c r="E653" s="21"/>
      <c r="F653" s="21"/>
      <c r="G653" s="8"/>
      <c r="H653" s="8"/>
      <c r="I653" s="8"/>
      <c r="J653" s="21"/>
      <c r="K653" s="21"/>
      <c r="L653" s="21"/>
      <c r="M653" s="19"/>
      <c r="N653" s="21"/>
      <c r="O653" s="19"/>
      <c r="P653" s="21"/>
    </row>
    <row r="654" ht="20" customHeight="1" spans="1:16">
      <c r="A654" s="22"/>
      <c r="B654" s="22"/>
      <c r="C654" s="23"/>
      <c r="D654" s="24"/>
      <c r="E654" s="24"/>
      <c r="F654" s="24"/>
      <c r="G654" s="5"/>
      <c r="H654" s="5"/>
      <c r="I654" s="5"/>
      <c r="J654" s="24"/>
      <c r="K654" s="24"/>
      <c r="L654" s="24"/>
      <c r="M654" s="22"/>
      <c r="N654" s="24"/>
      <c r="O654" s="22"/>
      <c r="P654" s="24"/>
    </row>
    <row r="655" ht="20" customHeight="1" spans="1:16">
      <c r="A655" s="19"/>
      <c r="B655" s="19"/>
      <c r="C655" s="20"/>
      <c r="D655" s="21"/>
      <c r="E655" s="21"/>
      <c r="F655" s="21"/>
      <c r="G655" s="8"/>
      <c r="H655" s="8"/>
      <c r="I655" s="8"/>
      <c r="J655" s="21"/>
      <c r="K655" s="21"/>
      <c r="L655" s="21"/>
      <c r="M655" s="19"/>
      <c r="N655" s="21"/>
      <c r="O655" s="19"/>
      <c r="P655" s="21"/>
    </row>
    <row r="656" ht="20" customHeight="1" spans="1:16">
      <c r="A656" s="22"/>
      <c r="B656" s="22"/>
      <c r="C656" s="23"/>
      <c r="D656" s="24"/>
      <c r="E656" s="24"/>
      <c r="F656" s="24"/>
      <c r="G656" s="5"/>
      <c r="H656" s="5"/>
      <c r="I656" s="5"/>
      <c r="J656" s="24"/>
      <c r="K656" s="24"/>
      <c r="L656" s="24"/>
      <c r="M656" s="22"/>
      <c r="N656" s="24"/>
      <c r="O656" s="22"/>
      <c r="P656" s="24"/>
    </row>
    <row r="657" ht="20" customHeight="1" spans="1:16">
      <c r="A657" s="19"/>
      <c r="B657" s="19"/>
      <c r="C657" s="20"/>
      <c r="D657" s="21"/>
      <c r="E657" s="21"/>
      <c r="F657" s="21"/>
      <c r="G657" s="8"/>
      <c r="H657" s="8"/>
      <c r="I657" s="8"/>
      <c r="J657" s="21"/>
      <c r="K657" s="21"/>
      <c r="L657" s="21"/>
      <c r="M657" s="19"/>
      <c r="N657" s="21"/>
      <c r="O657" s="19"/>
      <c r="P657" s="21"/>
    </row>
    <row r="658" ht="20" customHeight="1" spans="1:16">
      <c r="A658" s="22"/>
      <c r="B658" s="22"/>
      <c r="C658" s="23"/>
      <c r="D658" s="24"/>
      <c r="E658" s="24"/>
      <c r="F658" s="24"/>
      <c r="G658" s="5"/>
      <c r="H658" s="5"/>
      <c r="I658" s="5"/>
      <c r="J658" s="24"/>
      <c r="K658" s="24"/>
      <c r="L658" s="24"/>
      <c r="M658" s="22"/>
      <c r="N658" s="24"/>
      <c r="O658" s="22"/>
      <c r="P658" s="24"/>
    </row>
    <row r="659" ht="20" customHeight="1" spans="1:16">
      <c r="A659" s="19"/>
      <c r="B659" s="19"/>
      <c r="C659" s="20"/>
      <c r="D659" s="21"/>
      <c r="E659" s="21"/>
      <c r="F659" s="21"/>
      <c r="G659" s="8"/>
      <c r="H659" s="8"/>
      <c r="I659" s="8"/>
      <c r="J659" s="21"/>
      <c r="K659" s="21"/>
      <c r="L659" s="21"/>
      <c r="M659" s="19"/>
      <c r="N659" s="21"/>
      <c r="O659" s="19"/>
      <c r="P659" s="21"/>
    </row>
    <row r="660" ht="20" customHeight="1" spans="1:16">
      <c r="A660" s="22"/>
      <c r="B660" s="22"/>
      <c r="C660" s="23"/>
      <c r="D660" s="24"/>
      <c r="E660" s="24"/>
      <c r="F660" s="24"/>
      <c r="G660" s="5"/>
      <c r="H660" s="5"/>
      <c r="I660" s="5"/>
      <c r="J660" s="24"/>
      <c r="K660" s="24"/>
      <c r="L660" s="24"/>
      <c r="M660" s="22"/>
      <c r="N660" s="24"/>
      <c r="O660" s="22"/>
      <c r="P660" s="24"/>
    </row>
    <row r="661" ht="20" customHeight="1" spans="1:16">
      <c r="A661" s="19"/>
      <c r="B661" s="19"/>
      <c r="C661" s="20"/>
      <c r="D661" s="21"/>
      <c r="E661" s="21"/>
      <c r="F661" s="21"/>
      <c r="G661" s="8"/>
      <c r="H661" s="8"/>
      <c r="I661" s="8"/>
      <c r="J661" s="21"/>
      <c r="K661" s="21"/>
      <c r="L661" s="21"/>
      <c r="M661" s="19"/>
      <c r="N661" s="21"/>
      <c r="O661" s="19"/>
      <c r="P661" s="21"/>
    </row>
    <row r="662" ht="20" customHeight="1" spans="1:16">
      <c r="A662" s="22"/>
      <c r="B662" s="22"/>
      <c r="C662" s="23"/>
      <c r="D662" s="24"/>
      <c r="E662" s="24"/>
      <c r="F662" s="24"/>
      <c r="G662" s="5"/>
      <c r="H662" s="5"/>
      <c r="I662" s="5"/>
      <c r="J662" s="24"/>
      <c r="K662" s="24"/>
      <c r="L662" s="24"/>
      <c r="M662" s="22"/>
      <c r="N662" s="24"/>
      <c r="O662" s="22"/>
      <c r="P662" s="24"/>
    </row>
    <row r="663" ht="20" customHeight="1" spans="1:16">
      <c r="A663" s="19"/>
      <c r="B663" s="19"/>
      <c r="C663" s="20"/>
      <c r="D663" s="21"/>
      <c r="E663" s="21"/>
      <c r="F663" s="21"/>
      <c r="G663" s="8"/>
      <c r="H663" s="8"/>
      <c r="I663" s="8"/>
      <c r="J663" s="21"/>
      <c r="K663" s="21"/>
      <c r="L663" s="21"/>
      <c r="M663" s="19"/>
      <c r="N663" s="21"/>
      <c r="O663" s="19"/>
      <c r="P663" s="21"/>
    </row>
    <row r="664" ht="20" customHeight="1" spans="1:16">
      <c r="A664" s="22"/>
      <c r="B664" s="22"/>
      <c r="C664" s="23"/>
      <c r="D664" s="24"/>
      <c r="E664" s="24"/>
      <c r="F664" s="24"/>
      <c r="G664" s="5"/>
      <c r="H664" s="5"/>
      <c r="I664" s="5"/>
      <c r="J664" s="24"/>
      <c r="K664" s="24"/>
      <c r="L664" s="24"/>
      <c r="M664" s="22"/>
      <c r="N664" s="24"/>
      <c r="O664" s="22"/>
      <c r="P664" s="24"/>
    </row>
    <row r="665" ht="20" customHeight="1" spans="1:16">
      <c r="A665" s="19"/>
      <c r="B665" s="19"/>
      <c r="C665" s="20"/>
      <c r="D665" s="21"/>
      <c r="E665" s="21"/>
      <c r="F665" s="21"/>
      <c r="G665" s="8"/>
      <c r="H665" s="8"/>
      <c r="I665" s="8"/>
      <c r="J665" s="21"/>
      <c r="K665" s="21"/>
      <c r="L665" s="21"/>
      <c r="M665" s="19"/>
      <c r="N665" s="21"/>
      <c r="O665" s="19"/>
      <c r="P665" s="21"/>
    </row>
    <row r="666" ht="20" customHeight="1" spans="1:16">
      <c r="A666" s="22"/>
      <c r="B666" s="22"/>
      <c r="C666" s="23"/>
      <c r="D666" s="24"/>
      <c r="E666" s="24"/>
      <c r="F666" s="24"/>
      <c r="G666" s="5"/>
      <c r="H666" s="5"/>
      <c r="I666" s="5"/>
      <c r="J666" s="24"/>
      <c r="K666" s="24"/>
      <c r="L666" s="24"/>
      <c r="M666" s="22"/>
      <c r="N666" s="24"/>
      <c r="O666" s="22"/>
      <c r="P666" s="24"/>
    </row>
    <row r="667" ht="20" customHeight="1" spans="1:16">
      <c r="A667" s="19"/>
      <c r="B667" s="19"/>
      <c r="C667" s="20"/>
      <c r="D667" s="21"/>
      <c r="E667" s="21"/>
      <c r="F667" s="21"/>
      <c r="G667" s="8"/>
      <c r="H667" s="8"/>
      <c r="I667" s="8"/>
      <c r="J667" s="21"/>
      <c r="K667" s="21"/>
      <c r="L667" s="21"/>
      <c r="M667" s="19"/>
      <c r="N667" s="21"/>
      <c r="O667" s="19"/>
      <c r="P667" s="21"/>
    </row>
    <row r="668" ht="20" customHeight="1" spans="1:16">
      <c r="A668" s="22"/>
      <c r="B668" s="22"/>
      <c r="C668" s="23"/>
      <c r="D668" s="24"/>
      <c r="E668" s="24"/>
      <c r="F668" s="24"/>
      <c r="G668" s="5"/>
      <c r="H668" s="5"/>
      <c r="I668" s="5"/>
      <c r="J668" s="24"/>
      <c r="K668" s="24"/>
      <c r="L668" s="24"/>
      <c r="M668" s="22"/>
      <c r="N668" s="24"/>
      <c r="O668" s="22"/>
      <c r="P668" s="24"/>
    </row>
    <row r="669" ht="20" customHeight="1" spans="1:16">
      <c r="A669" s="19"/>
      <c r="B669" s="19"/>
      <c r="C669" s="20"/>
      <c r="D669" s="21"/>
      <c r="E669" s="21"/>
      <c r="F669" s="21"/>
      <c r="G669" s="8"/>
      <c r="H669" s="8"/>
      <c r="I669" s="8"/>
      <c r="J669" s="21"/>
      <c r="K669" s="21"/>
      <c r="L669" s="21"/>
      <c r="M669" s="19"/>
      <c r="N669" s="21"/>
      <c r="O669" s="19"/>
      <c r="P669" s="21"/>
    </row>
    <row r="670" ht="20" customHeight="1" spans="1:16">
      <c r="A670" s="22"/>
      <c r="B670" s="22"/>
      <c r="C670" s="23"/>
      <c r="D670" s="24"/>
      <c r="E670" s="24"/>
      <c r="F670" s="24"/>
      <c r="G670" s="5"/>
      <c r="H670" s="5"/>
      <c r="I670" s="5"/>
      <c r="J670" s="24"/>
      <c r="K670" s="24"/>
      <c r="L670" s="24"/>
      <c r="M670" s="22"/>
      <c r="N670" s="24"/>
      <c r="O670" s="22"/>
      <c r="P670" s="24"/>
    </row>
    <row r="671" ht="20" customHeight="1" spans="1:16">
      <c r="A671" s="19"/>
      <c r="B671" s="19"/>
      <c r="C671" s="20"/>
      <c r="D671" s="21"/>
      <c r="E671" s="21"/>
      <c r="F671" s="21"/>
      <c r="G671" s="8"/>
      <c r="H671" s="8"/>
      <c r="I671" s="8"/>
      <c r="J671" s="21"/>
      <c r="K671" s="21"/>
      <c r="L671" s="21"/>
      <c r="M671" s="19"/>
      <c r="N671" s="21"/>
      <c r="O671" s="19"/>
      <c r="P671" s="21"/>
    </row>
    <row r="672" ht="20" customHeight="1" spans="1:16">
      <c r="A672" s="22"/>
      <c r="B672" s="22"/>
      <c r="C672" s="23"/>
      <c r="D672" s="24"/>
      <c r="E672" s="24"/>
      <c r="F672" s="24"/>
      <c r="G672" s="5"/>
      <c r="H672" s="5"/>
      <c r="I672" s="5"/>
      <c r="J672" s="24"/>
      <c r="K672" s="24"/>
      <c r="L672" s="24"/>
      <c r="M672" s="22"/>
      <c r="N672" s="24"/>
      <c r="O672" s="22"/>
      <c r="P672" s="24"/>
    </row>
    <row r="673" ht="20" customHeight="1" spans="1:16">
      <c r="A673" s="19"/>
      <c r="B673" s="19"/>
      <c r="C673" s="20"/>
      <c r="D673" s="21"/>
      <c r="E673" s="21"/>
      <c r="F673" s="21"/>
      <c r="G673" s="8"/>
      <c r="H673" s="8"/>
      <c r="I673" s="8"/>
      <c r="J673" s="21"/>
      <c r="K673" s="21"/>
      <c r="L673" s="21"/>
      <c r="M673" s="19"/>
      <c r="N673" s="21"/>
      <c r="O673" s="19"/>
      <c r="P673" s="21"/>
    </row>
    <row r="674" ht="20" customHeight="1" spans="1:16">
      <c r="A674" s="22"/>
      <c r="B674" s="22"/>
      <c r="C674" s="23"/>
      <c r="D674" s="24"/>
      <c r="E674" s="24"/>
      <c r="F674" s="24"/>
      <c r="G674" s="5"/>
      <c r="H674" s="5"/>
      <c r="I674" s="5"/>
      <c r="J674" s="24"/>
      <c r="K674" s="24"/>
      <c r="L674" s="24"/>
      <c r="M674" s="22"/>
      <c r="N674" s="24"/>
      <c r="O674" s="22"/>
      <c r="P674" s="24"/>
    </row>
    <row r="675" ht="20" customHeight="1" spans="1:16">
      <c r="A675" s="19"/>
      <c r="B675" s="19"/>
      <c r="C675" s="20"/>
      <c r="D675" s="21"/>
      <c r="E675" s="21"/>
      <c r="F675" s="21"/>
      <c r="G675" s="8"/>
      <c r="H675" s="8"/>
      <c r="I675" s="8"/>
      <c r="J675" s="21"/>
      <c r="K675" s="21"/>
      <c r="L675" s="21"/>
      <c r="M675" s="19"/>
      <c r="N675" s="21"/>
      <c r="O675" s="19"/>
      <c r="P675" s="21"/>
    </row>
    <row r="676" ht="20" customHeight="1" spans="1:16">
      <c r="A676" s="22"/>
      <c r="B676" s="22"/>
      <c r="C676" s="23"/>
      <c r="D676" s="24"/>
      <c r="E676" s="24"/>
      <c r="F676" s="24"/>
      <c r="G676" s="5"/>
      <c r="H676" s="5"/>
      <c r="I676" s="5"/>
      <c r="J676" s="24"/>
      <c r="K676" s="24"/>
      <c r="L676" s="24"/>
      <c r="M676" s="22"/>
      <c r="N676" s="24"/>
      <c r="O676" s="22"/>
      <c r="P676" s="24"/>
    </row>
    <row r="677" ht="20" customHeight="1" spans="1:16">
      <c r="A677" s="19"/>
      <c r="B677" s="19"/>
      <c r="C677" s="20"/>
      <c r="D677" s="21"/>
      <c r="E677" s="21"/>
      <c r="F677" s="21"/>
      <c r="G677" s="8"/>
      <c r="H677" s="8"/>
      <c r="I677" s="8"/>
      <c r="J677" s="21"/>
      <c r="K677" s="21"/>
      <c r="L677" s="21"/>
      <c r="M677" s="19"/>
      <c r="N677" s="21"/>
      <c r="O677" s="19"/>
      <c r="P677" s="21"/>
    </row>
    <row r="678" ht="20" customHeight="1" spans="1:16">
      <c r="A678" s="22"/>
      <c r="B678" s="22"/>
      <c r="C678" s="23"/>
      <c r="D678" s="24"/>
      <c r="E678" s="24"/>
      <c r="F678" s="24"/>
      <c r="G678" s="5"/>
      <c r="H678" s="5"/>
      <c r="I678" s="5"/>
      <c r="J678" s="24"/>
      <c r="K678" s="24"/>
      <c r="L678" s="24"/>
      <c r="M678" s="22"/>
      <c r="N678" s="24"/>
      <c r="O678" s="22"/>
      <c r="P678" s="24"/>
    </row>
    <row r="679" ht="20" customHeight="1" spans="1:16">
      <c r="A679" s="19"/>
      <c r="B679" s="19"/>
      <c r="C679" s="20"/>
      <c r="D679" s="21"/>
      <c r="E679" s="21"/>
      <c r="F679" s="21"/>
      <c r="G679" s="8"/>
      <c r="H679" s="8"/>
      <c r="I679" s="8"/>
      <c r="J679" s="21"/>
      <c r="K679" s="21"/>
      <c r="L679" s="21"/>
      <c r="M679" s="19"/>
      <c r="N679" s="21"/>
      <c r="O679" s="19"/>
      <c r="P679" s="21"/>
    </row>
    <row r="680" ht="20" customHeight="1" spans="1:16">
      <c r="A680" s="22"/>
      <c r="B680" s="22"/>
      <c r="C680" s="23"/>
      <c r="D680" s="24"/>
      <c r="E680" s="24"/>
      <c r="F680" s="24"/>
      <c r="G680" s="5"/>
      <c r="H680" s="5"/>
      <c r="I680" s="5"/>
      <c r="J680" s="24"/>
      <c r="K680" s="24"/>
      <c r="L680" s="24"/>
      <c r="M680" s="22"/>
      <c r="N680" s="24"/>
      <c r="O680" s="22"/>
      <c r="P680" s="24"/>
    </row>
    <row r="681" ht="20" customHeight="1" spans="1:16">
      <c r="A681" s="19"/>
      <c r="B681" s="19"/>
      <c r="C681" s="20"/>
      <c r="D681" s="21"/>
      <c r="E681" s="21"/>
      <c r="F681" s="21"/>
      <c r="G681" s="8"/>
      <c r="H681" s="8"/>
      <c r="I681" s="8"/>
      <c r="J681" s="21"/>
      <c r="K681" s="21"/>
      <c r="L681" s="21"/>
      <c r="M681" s="19"/>
      <c r="N681" s="21"/>
      <c r="O681" s="19"/>
      <c r="P681" s="21"/>
    </row>
    <row r="682" ht="20" customHeight="1" spans="1:16">
      <c r="A682" s="22"/>
      <c r="B682" s="22"/>
      <c r="C682" s="23"/>
      <c r="D682" s="24"/>
      <c r="E682" s="24"/>
      <c r="F682" s="24"/>
      <c r="G682" s="5"/>
      <c r="H682" s="5"/>
      <c r="I682" s="5"/>
      <c r="J682" s="24"/>
      <c r="K682" s="24"/>
      <c r="L682" s="24"/>
      <c r="M682" s="22"/>
      <c r="N682" s="24"/>
      <c r="O682" s="22"/>
      <c r="P682" s="24"/>
    </row>
    <row r="683" ht="20" customHeight="1" spans="1:16">
      <c r="A683" s="19"/>
      <c r="B683" s="19"/>
      <c r="C683" s="20"/>
      <c r="D683" s="21"/>
      <c r="E683" s="21"/>
      <c r="F683" s="21"/>
      <c r="G683" s="8"/>
      <c r="H683" s="8"/>
      <c r="I683" s="8"/>
      <c r="J683" s="21"/>
      <c r="K683" s="21"/>
      <c r="L683" s="21"/>
      <c r="M683" s="19"/>
      <c r="N683" s="21"/>
      <c r="O683" s="19"/>
      <c r="P683" s="21"/>
    </row>
    <row r="684" ht="20" customHeight="1" spans="1:16">
      <c r="A684" s="22"/>
      <c r="B684" s="22"/>
      <c r="C684" s="23"/>
      <c r="D684" s="24"/>
      <c r="E684" s="24"/>
      <c r="F684" s="24"/>
      <c r="G684" s="5"/>
      <c r="H684" s="5"/>
      <c r="I684" s="5"/>
      <c r="J684" s="24"/>
      <c r="K684" s="24"/>
      <c r="L684" s="24"/>
      <c r="M684" s="22"/>
      <c r="N684" s="24"/>
      <c r="O684" s="22"/>
      <c r="P684" s="24"/>
    </row>
    <row r="685" ht="20" customHeight="1" spans="1:16">
      <c r="A685" s="19"/>
      <c r="B685" s="19"/>
      <c r="C685" s="20"/>
      <c r="D685" s="21"/>
      <c r="E685" s="21"/>
      <c r="F685" s="21"/>
      <c r="G685" s="8"/>
      <c r="H685" s="8"/>
      <c r="I685" s="8"/>
      <c r="J685" s="21"/>
      <c r="K685" s="21"/>
      <c r="L685" s="21"/>
      <c r="M685" s="19"/>
      <c r="N685" s="21"/>
      <c r="O685" s="19"/>
      <c r="P685" s="21"/>
    </row>
    <row r="686" ht="20" customHeight="1" spans="1:16">
      <c r="A686" s="22"/>
      <c r="B686" s="22"/>
      <c r="C686" s="23"/>
      <c r="D686" s="24"/>
      <c r="E686" s="24"/>
      <c r="F686" s="24"/>
      <c r="G686" s="5"/>
      <c r="H686" s="5"/>
      <c r="I686" s="5"/>
      <c r="J686" s="24"/>
      <c r="K686" s="24"/>
      <c r="L686" s="24"/>
      <c r="M686" s="22"/>
      <c r="N686" s="24"/>
      <c r="O686" s="22"/>
      <c r="P686" s="24"/>
    </row>
    <row r="687" ht="20" customHeight="1" spans="1:16">
      <c r="A687" s="19"/>
      <c r="B687" s="19"/>
      <c r="C687" s="20"/>
      <c r="D687" s="21"/>
      <c r="E687" s="21"/>
      <c r="F687" s="21"/>
      <c r="G687" s="8"/>
      <c r="H687" s="8"/>
      <c r="I687" s="8"/>
      <c r="J687" s="21"/>
      <c r="K687" s="21"/>
      <c r="L687" s="21"/>
      <c r="M687" s="19"/>
      <c r="N687" s="21"/>
      <c r="O687" s="19"/>
      <c r="P687" s="21"/>
    </row>
    <row r="688" ht="20" customHeight="1" spans="1:16">
      <c r="A688" s="22"/>
      <c r="B688" s="22"/>
      <c r="C688" s="23"/>
      <c r="D688" s="24"/>
      <c r="E688" s="24"/>
      <c r="F688" s="24"/>
      <c r="G688" s="5"/>
      <c r="H688" s="5"/>
      <c r="I688" s="5"/>
      <c r="J688" s="24"/>
      <c r="K688" s="24"/>
      <c r="L688" s="24"/>
      <c r="M688" s="22"/>
      <c r="N688" s="24"/>
      <c r="O688" s="22"/>
      <c r="P688" s="24"/>
    </row>
    <row r="689" ht="20" customHeight="1" spans="1:16">
      <c r="A689" s="19"/>
      <c r="B689" s="19"/>
      <c r="C689" s="20"/>
      <c r="D689" s="21"/>
      <c r="E689" s="21"/>
      <c r="F689" s="21"/>
      <c r="G689" s="8"/>
      <c r="H689" s="8"/>
      <c r="I689" s="8"/>
      <c r="J689" s="21"/>
      <c r="K689" s="21"/>
      <c r="L689" s="21"/>
      <c r="M689" s="19"/>
      <c r="N689" s="21"/>
      <c r="O689" s="19"/>
      <c r="P689" s="21"/>
    </row>
    <row r="690" ht="20" customHeight="1" spans="1:16">
      <c r="A690" s="22"/>
      <c r="B690" s="22"/>
      <c r="C690" s="23"/>
      <c r="D690" s="24"/>
      <c r="E690" s="24"/>
      <c r="F690" s="24"/>
      <c r="G690" s="5"/>
      <c r="H690" s="5"/>
      <c r="I690" s="5"/>
      <c r="J690" s="24"/>
      <c r="K690" s="24"/>
      <c r="L690" s="24"/>
      <c r="M690" s="22"/>
      <c r="N690" s="24"/>
      <c r="O690" s="22"/>
      <c r="P690" s="24"/>
    </row>
    <row r="691" ht="20" customHeight="1" spans="1:16">
      <c r="A691" s="19"/>
      <c r="B691" s="19"/>
      <c r="C691" s="20"/>
      <c r="D691" s="21"/>
      <c r="E691" s="21"/>
      <c r="F691" s="21"/>
      <c r="G691" s="8"/>
      <c r="H691" s="8"/>
      <c r="I691" s="8"/>
      <c r="J691" s="21"/>
      <c r="K691" s="21"/>
      <c r="L691" s="21"/>
      <c r="M691" s="19"/>
      <c r="N691" s="21"/>
      <c r="O691" s="19"/>
      <c r="P691" s="21"/>
    </row>
    <row r="692" ht="20" customHeight="1" spans="1:16">
      <c r="A692" s="22"/>
      <c r="B692" s="22"/>
      <c r="C692" s="23"/>
      <c r="D692" s="24"/>
      <c r="E692" s="24"/>
      <c r="F692" s="24"/>
      <c r="G692" s="5"/>
      <c r="H692" s="5"/>
      <c r="I692" s="5"/>
      <c r="J692" s="24"/>
      <c r="K692" s="24"/>
      <c r="L692" s="24"/>
      <c r="M692" s="22"/>
      <c r="N692" s="24"/>
      <c r="O692" s="22"/>
      <c r="P692" s="24"/>
    </row>
    <row r="693" ht="20" customHeight="1" spans="1:16">
      <c r="A693" s="19"/>
      <c r="B693" s="19"/>
      <c r="C693" s="20"/>
      <c r="D693" s="21"/>
      <c r="E693" s="21"/>
      <c r="F693" s="21"/>
      <c r="G693" s="8"/>
      <c r="H693" s="8"/>
      <c r="I693" s="8"/>
      <c r="J693" s="21"/>
      <c r="K693" s="21"/>
      <c r="L693" s="21"/>
      <c r="M693" s="19"/>
      <c r="N693" s="21"/>
      <c r="O693" s="19"/>
      <c r="P693" s="21"/>
    </row>
    <row r="694" ht="20" customHeight="1" spans="1:16">
      <c r="A694" s="22"/>
      <c r="B694" s="22"/>
      <c r="C694" s="23"/>
      <c r="D694" s="24"/>
      <c r="E694" s="24"/>
      <c r="F694" s="24"/>
      <c r="G694" s="5"/>
      <c r="H694" s="5"/>
      <c r="I694" s="5"/>
      <c r="J694" s="24"/>
      <c r="K694" s="24"/>
      <c r="L694" s="24"/>
      <c r="M694" s="22"/>
      <c r="N694" s="24"/>
      <c r="O694" s="22"/>
      <c r="P694" s="24"/>
    </row>
    <row r="695" ht="20" customHeight="1" spans="1:16">
      <c r="A695" s="19"/>
      <c r="B695" s="19"/>
      <c r="C695" s="20"/>
      <c r="D695" s="21"/>
      <c r="E695" s="21"/>
      <c r="F695" s="21"/>
      <c r="G695" s="8"/>
      <c r="H695" s="8"/>
      <c r="I695" s="8"/>
      <c r="J695" s="21"/>
      <c r="K695" s="21"/>
      <c r="L695" s="21"/>
      <c r="M695" s="19"/>
      <c r="N695" s="21"/>
      <c r="O695" s="19"/>
      <c r="P695" s="21"/>
    </row>
    <row r="696" ht="20" customHeight="1" spans="1:16">
      <c r="A696" s="22"/>
      <c r="B696" s="22"/>
      <c r="C696" s="23"/>
      <c r="D696" s="24"/>
      <c r="E696" s="24"/>
      <c r="F696" s="24"/>
      <c r="G696" s="5"/>
      <c r="H696" s="5"/>
      <c r="I696" s="5"/>
      <c r="J696" s="24"/>
      <c r="K696" s="24"/>
      <c r="L696" s="24"/>
      <c r="M696" s="22"/>
      <c r="N696" s="24"/>
      <c r="O696" s="22"/>
      <c r="P696" s="24"/>
    </row>
    <row r="697" ht="20" customHeight="1" spans="1:16">
      <c r="A697" s="19"/>
      <c r="B697" s="19"/>
      <c r="C697" s="20"/>
      <c r="D697" s="21"/>
      <c r="E697" s="21"/>
      <c r="F697" s="21"/>
      <c r="G697" s="8"/>
      <c r="H697" s="8"/>
      <c r="I697" s="8"/>
      <c r="J697" s="21"/>
      <c r="K697" s="21"/>
      <c r="L697" s="21"/>
      <c r="M697" s="19"/>
      <c r="N697" s="21"/>
      <c r="O697" s="19"/>
      <c r="P697" s="21"/>
    </row>
    <row r="698" ht="20" customHeight="1" spans="1:16">
      <c r="A698" s="22"/>
      <c r="B698" s="22"/>
      <c r="C698" s="23"/>
      <c r="D698" s="24"/>
      <c r="E698" s="24"/>
      <c r="F698" s="24"/>
      <c r="G698" s="5"/>
      <c r="H698" s="5"/>
      <c r="I698" s="5"/>
      <c r="J698" s="24"/>
      <c r="K698" s="24"/>
      <c r="L698" s="24"/>
      <c r="M698" s="22"/>
      <c r="N698" s="24"/>
      <c r="O698" s="22"/>
      <c r="P698" s="24"/>
    </row>
    <row r="699" ht="20" customHeight="1" spans="1:16">
      <c r="A699" s="19"/>
      <c r="B699" s="19"/>
      <c r="C699" s="20"/>
      <c r="D699" s="21"/>
      <c r="E699" s="21"/>
      <c r="F699" s="21"/>
      <c r="G699" s="8"/>
      <c r="H699" s="8"/>
      <c r="I699" s="8"/>
      <c r="J699" s="21"/>
      <c r="K699" s="21"/>
      <c r="L699" s="21"/>
      <c r="M699" s="19"/>
      <c r="N699" s="21"/>
      <c r="O699" s="19"/>
      <c r="P699" s="21"/>
    </row>
    <row r="700" ht="20" customHeight="1" spans="1:16">
      <c r="A700" s="22"/>
      <c r="B700" s="22"/>
      <c r="C700" s="23"/>
      <c r="D700" s="24"/>
      <c r="E700" s="24"/>
      <c r="F700" s="24"/>
      <c r="G700" s="5"/>
      <c r="H700" s="5"/>
      <c r="I700" s="5"/>
      <c r="J700" s="24"/>
      <c r="K700" s="24"/>
      <c r="L700" s="24"/>
      <c r="M700" s="22"/>
      <c r="N700" s="24"/>
      <c r="O700" s="22"/>
      <c r="P700" s="24"/>
    </row>
    <row r="701" ht="20" customHeight="1" spans="1:16">
      <c r="A701" s="19"/>
      <c r="B701" s="19"/>
      <c r="C701" s="20"/>
      <c r="D701" s="21"/>
      <c r="E701" s="21"/>
      <c r="F701" s="21"/>
      <c r="G701" s="8"/>
      <c r="H701" s="8"/>
      <c r="I701" s="8"/>
      <c r="J701" s="21"/>
      <c r="K701" s="21"/>
      <c r="L701" s="21"/>
      <c r="M701" s="19"/>
      <c r="N701" s="21"/>
      <c r="O701" s="19"/>
      <c r="P701" s="21"/>
    </row>
    <row r="702" ht="20" customHeight="1" spans="1:16">
      <c r="A702" s="22"/>
      <c r="B702" s="22"/>
      <c r="C702" s="23"/>
      <c r="D702" s="24"/>
      <c r="E702" s="24"/>
      <c r="F702" s="24"/>
      <c r="G702" s="5"/>
      <c r="H702" s="5"/>
      <c r="I702" s="5"/>
      <c r="J702" s="24"/>
      <c r="K702" s="24"/>
      <c r="L702" s="24"/>
      <c r="M702" s="22"/>
      <c r="N702" s="24"/>
      <c r="O702" s="22"/>
      <c r="P702" s="24"/>
    </row>
    <row r="703" ht="20" customHeight="1" spans="1:16">
      <c r="A703" s="19"/>
      <c r="B703" s="19"/>
      <c r="C703" s="20"/>
      <c r="D703" s="21"/>
      <c r="E703" s="21"/>
      <c r="F703" s="21"/>
      <c r="G703" s="8"/>
      <c r="H703" s="8"/>
      <c r="I703" s="8"/>
      <c r="J703" s="21"/>
      <c r="K703" s="21"/>
      <c r="L703" s="21"/>
      <c r="M703" s="19"/>
      <c r="N703" s="21"/>
      <c r="O703" s="19"/>
      <c r="P703" s="21"/>
    </row>
    <row r="704" ht="20" customHeight="1" spans="1:16">
      <c r="A704" s="22"/>
      <c r="B704" s="22"/>
      <c r="C704" s="23"/>
      <c r="D704" s="24"/>
      <c r="E704" s="24"/>
      <c r="F704" s="24"/>
      <c r="G704" s="5"/>
      <c r="H704" s="5"/>
      <c r="I704" s="5"/>
      <c r="J704" s="24"/>
      <c r="K704" s="24"/>
      <c r="L704" s="24"/>
      <c r="M704" s="22"/>
      <c r="N704" s="24"/>
      <c r="O704" s="22"/>
      <c r="P704" s="24"/>
    </row>
    <row r="705" ht="20" customHeight="1" spans="1:16">
      <c r="A705" s="19"/>
      <c r="B705" s="19"/>
      <c r="C705" s="20"/>
      <c r="D705" s="21"/>
      <c r="E705" s="21"/>
      <c r="F705" s="21"/>
      <c r="G705" s="8"/>
      <c r="H705" s="8"/>
      <c r="I705" s="8"/>
      <c r="J705" s="21"/>
      <c r="K705" s="21"/>
      <c r="L705" s="21"/>
      <c r="M705" s="19"/>
      <c r="N705" s="21"/>
      <c r="O705" s="19"/>
      <c r="P705" s="21"/>
    </row>
    <row r="706" ht="20" customHeight="1" spans="1:16">
      <c r="A706" s="22"/>
      <c r="B706" s="22"/>
      <c r="C706" s="23"/>
      <c r="D706" s="24"/>
      <c r="E706" s="24"/>
      <c r="F706" s="24"/>
      <c r="G706" s="5"/>
      <c r="H706" s="5"/>
      <c r="I706" s="5"/>
      <c r="J706" s="24"/>
      <c r="K706" s="24"/>
      <c r="L706" s="24"/>
      <c r="M706" s="22"/>
      <c r="N706" s="24"/>
      <c r="O706" s="22"/>
      <c r="P706" s="24"/>
    </row>
    <row r="707" ht="20" customHeight="1" spans="1:16">
      <c r="A707" s="19"/>
      <c r="B707" s="19"/>
      <c r="C707" s="20"/>
      <c r="D707" s="21"/>
      <c r="E707" s="21"/>
      <c r="F707" s="21"/>
      <c r="G707" s="8"/>
      <c r="H707" s="8"/>
      <c r="I707" s="8"/>
      <c r="J707" s="21"/>
      <c r="K707" s="21"/>
      <c r="L707" s="21"/>
      <c r="M707" s="19"/>
      <c r="N707" s="21"/>
      <c r="O707" s="19"/>
      <c r="P707" s="21"/>
    </row>
    <row r="708" ht="20" customHeight="1" spans="1:16">
      <c r="A708" s="22"/>
      <c r="B708" s="22"/>
      <c r="C708" s="23"/>
      <c r="D708" s="24"/>
      <c r="E708" s="24"/>
      <c r="F708" s="24"/>
      <c r="G708" s="5"/>
      <c r="H708" s="5"/>
      <c r="I708" s="5"/>
      <c r="J708" s="24"/>
      <c r="K708" s="24"/>
      <c r="L708" s="24"/>
      <c r="M708" s="22"/>
      <c r="N708" s="24"/>
      <c r="O708" s="22"/>
      <c r="P708" s="24"/>
    </row>
    <row r="709" ht="20" customHeight="1" spans="1:16">
      <c r="A709" s="19"/>
      <c r="B709" s="19"/>
      <c r="C709" s="20"/>
      <c r="D709" s="21"/>
      <c r="E709" s="21"/>
      <c r="F709" s="21"/>
      <c r="G709" s="8"/>
      <c r="H709" s="8"/>
      <c r="I709" s="8"/>
      <c r="J709" s="21"/>
      <c r="K709" s="21"/>
      <c r="L709" s="21"/>
      <c r="M709" s="19"/>
      <c r="N709" s="21"/>
      <c r="O709" s="19"/>
      <c r="P709" s="21"/>
    </row>
    <row r="710" ht="20" customHeight="1" spans="1:16">
      <c r="A710" s="22"/>
      <c r="B710" s="22"/>
      <c r="C710" s="23"/>
      <c r="D710" s="24"/>
      <c r="E710" s="24"/>
      <c r="F710" s="24"/>
      <c r="G710" s="5"/>
      <c r="H710" s="5"/>
      <c r="I710" s="5"/>
      <c r="J710" s="24"/>
      <c r="K710" s="24"/>
      <c r="L710" s="24"/>
      <c r="M710" s="22"/>
      <c r="N710" s="24"/>
      <c r="O710" s="22"/>
      <c r="P710" s="24"/>
    </row>
    <row r="711" ht="20" customHeight="1" spans="1:16">
      <c r="A711" s="19"/>
      <c r="B711" s="19"/>
      <c r="C711" s="20"/>
      <c r="D711" s="21"/>
      <c r="E711" s="21"/>
      <c r="F711" s="21"/>
      <c r="G711" s="8"/>
      <c r="H711" s="8"/>
      <c r="I711" s="8"/>
      <c r="J711" s="21"/>
      <c r="K711" s="21"/>
      <c r="L711" s="21"/>
      <c r="M711" s="19"/>
      <c r="N711" s="21"/>
      <c r="O711" s="19"/>
      <c r="P711" s="21"/>
    </row>
    <row r="712" ht="20" customHeight="1" spans="1:16">
      <c r="A712" s="22"/>
      <c r="B712" s="22"/>
      <c r="C712" s="23"/>
      <c r="D712" s="24"/>
      <c r="E712" s="24"/>
      <c r="F712" s="24"/>
      <c r="G712" s="5"/>
      <c r="H712" s="5"/>
      <c r="I712" s="5"/>
      <c r="J712" s="24"/>
      <c r="K712" s="24"/>
      <c r="L712" s="24"/>
      <c r="M712" s="22"/>
      <c r="N712" s="24"/>
      <c r="O712" s="22"/>
      <c r="P712" s="24"/>
    </row>
    <row r="713" ht="20" customHeight="1" spans="1:16">
      <c r="A713" s="19"/>
      <c r="B713" s="19"/>
      <c r="C713" s="20"/>
      <c r="D713" s="21"/>
      <c r="E713" s="21"/>
      <c r="F713" s="21"/>
      <c r="G713" s="8"/>
      <c r="H713" s="8"/>
      <c r="I713" s="8"/>
      <c r="J713" s="21"/>
      <c r="K713" s="21"/>
      <c r="L713" s="21"/>
      <c r="M713" s="19"/>
      <c r="N713" s="21"/>
      <c r="O713" s="19"/>
      <c r="P713" s="21"/>
    </row>
    <row r="714" ht="20" customHeight="1" spans="1:16">
      <c r="A714" s="22"/>
      <c r="B714" s="22"/>
      <c r="C714" s="23"/>
      <c r="D714" s="24"/>
      <c r="E714" s="24"/>
      <c r="F714" s="24"/>
      <c r="G714" s="5"/>
      <c r="H714" s="5"/>
      <c r="I714" s="5"/>
      <c r="J714" s="24"/>
      <c r="K714" s="24"/>
      <c r="L714" s="24"/>
      <c r="M714" s="22"/>
      <c r="N714" s="24"/>
      <c r="O714" s="22"/>
      <c r="P714" s="24"/>
    </row>
    <row r="715" ht="20" customHeight="1" spans="1:16">
      <c r="A715" s="19"/>
      <c r="B715" s="19"/>
      <c r="C715" s="20"/>
      <c r="D715" s="21"/>
      <c r="E715" s="21"/>
      <c r="F715" s="21"/>
      <c r="G715" s="8"/>
      <c r="H715" s="8"/>
      <c r="I715" s="8"/>
      <c r="J715" s="21"/>
      <c r="K715" s="21"/>
      <c r="L715" s="21"/>
      <c r="M715" s="19"/>
      <c r="N715" s="21"/>
      <c r="O715" s="19"/>
      <c r="P715" s="21"/>
    </row>
    <row r="716" ht="20" customHeight="1" spans="1:16">
      <c r="A716" s="22"/>
      <c r="B716" s="22"/>
      <c r="C716" s="23"/>
      <c r="D716" s="24"/>
      <c r="E716" s="24"/>
      <c r="F716" s="24"/>
      <c r="G716" s="5"/>
      <c r="H716" s="5"/>
      <c r="I716" s="5"/>
      <c r="J716" s="24"/>
      <c r="K716" s="24"/>
      <c r="L716" s="24"/>
      <c r="M716" s="22"/>
      <c r="N716" s="24"/>
      <c r="O716" s="22"/>
      <c r="P716" s="24"/>
    </row>
    <row r="717" ht="20" customHeight="1" spans="1:16">
      <c r="A717" s="19"/>
      <c r="B717" s="19"/>
      <c r="C717" s="20"/>
      <c r="D717" s="21"/>
      <c r="E717" s="21"/>
      <c r="F717" s="21"/>
      <c r="G717" s="8"/>
      <c r="H717" s="8"/>
      <c r="I717" s="8"/>
      <c r="J717" s="21"/>
      <c r="K717" s="21"/>
      <c r="L717" s="21"/>
      <c r="M717" s="19"/>
      <c r="N717" s="21"/>
      <c r="O717" s="19"/>
      <c r="P717" s="21"/>
    </row>
    <row r="718" ht="20" customHeight="1" spans="1:16">
      <c r="A718" s="22"/>
      <c r="B718" s="22"/>
      <c r="C718" s="23"/>
      <c r="D718" s="24"/>
      <c r="E718" s="24"/>
      <c r="F718" s="24"/>
      <c r="G718" s="5"/>
      <c r="H718" s="5"/>
      <c r="I718" s="5"/>
      <c r="J718" s="24"/>
      <c r="K718" s="24"/>
      <c r="L718" s="24"/>
      <c r="M718" s="22"/>
      <c r="N718" s="24"/>
      <c r="O718" s="22"/>
      <c r="P718" s="24"/>
    </row>
    <row r="719" ht="20" customHeight="1" spans="1:16">
      <c r="A719" s="19"/>
      <c r="B719" s="19"/>
      <c r="C719" s="20"/>
      <c r="D719" s="21"/>
      <c r="E719" s="21"/>
      <c r="F719" s="21"/>
      <c r="G719" s="8"/>
      <c r="H719" s="8"/>
      <c r="I719" s="8"/>
      <c r="J719" s="21"/>
      <c r="K719" s="21"/>
      <c r="L719" s="21"/>
      <c r="M719" s="19"/>
      <c r="N719" s="21"/>
      <c r="O719" s="19"/>
      <c r="P719" s="21"/>
    </row>
    <row r="720" ht="20" customHeight="1" spans="1:16">
      <c r="A720" s="22"/>
      <c r="B720" s="22"/>
      <c r="C720" s="23"/>
      <c r="D720" s="24"/>
      <c r="E720" s="24"/>
      <c r="F720" s="24"/>
      <c r="G720" s="5"/>
      <c r="H720" s="5"/>
      <c r="I720" s="5"/>
      <c r="J720" s="24"/>
      <c r="K720" s="24"/>
      <c r="L720" s="24"/>
      <c r="M720" s="22"/>
      <c r="N720" s="24"/>
      <c r="O720" s="22"/>
      <c r="P720" s="24"/>
    </row>
    <row r="721" ht="20" customHeight="1" spans="1:16">
      <c r="A721" s="19"/>
      <c r="B721" s="19"/>
      <c r="C721" s="20"/>
      <c r="D721" s="21"/>
      <c r="E721" s="21"/>
      <c r="F721" s="21"/>
      <c r="G721" s="8"/>
      <c r="H721" s="8"/>
      <c r="I721" s="8"/>
      <c r="J721" s="21"/>
      <c r="K721" s="21"/>
      <c r="L721" s="21"/>
      <c r="M721" s="19"/>
      <c r="N721" s="21"/>
      <c r="O721" s="19"/>
      <c r="P721" s="21"/>
    </row>
    <row r="722" ht="20" customHeight="1" spans="1:16">
      <c r="A722" s="22"/>
      <c r="B722" s="22"/>
      <c r="C722" s="23"/>
      <c r="D722" s="24"/>
      <c r="E722" s="24"/>
      <c r="F722" s="24"/>
      <c r="G722" s="5"/>
      <c r="H722" s="5"/>
      <c r="I722" s="5"/>
      <c r="J722" s="24"/>
      <c r="K722" s="24"/>
      <c r="L722" s="24"/>
      <c r="M722" s="22"/>
      <c r="N722" s="24"/>
      <c r="O722" s="22"/>
      <c r="P722" s="24"/>
    </row>
    <row r="723" ht="20" customHeight="1" spans="1:16">
      <c r="A723" s="19"/>
      <c r="B723" s="19"/>
      <c r="C723" s="20"/>
      <c r="D723" s="21"/>
      <c r="E723" s="21"/>
      <c r="F723" s="21"/>
      <c r="G723" s="8"/>
      <c r="H723" s="8"/>
      <c r="I723" s="8"/>
      <c r="J723" s="21"/>
      <c r="K723" s="21"/>
      <c r="L723" s="21"/>
      <c r="M723" s="19"/>
      <c r="N723" s="21"/>
      <c r="O723" s="19"/>
      <c r="P723" s="21"/>
    </row>
    <row r="724" ht="20" customHeight="1" spans="1:16">
      <c r="A724" s="22"/>
      <c r="B724" s="22"/>
      <c r="C724" s="23"/>
      <c r="D724" s="24"/>
      <c r="E724" s="24"/>
      <c r="F724" s="24"/>
      <c r="G724" s="5"/>
      <c r="H724" s="5"/>
      <c r="I724" s="5"/>
      <c r="J724" s="24"/>
      <c r="K724" s="24"/>
      <c r="L724" s="24"/>
      <c r="M724" s="22"/>
      <c r="N724" s="24"/>
      <c r="O724" s="22"/>
      <c r="P724" s="24"/>
    </row>
    <row r="725" ht="20" customHeight="1" spans="1:16">
      <c r="A725" s="19"/>
      <c r="B725" s="19"/>
      <c r="C725" s="20"/>
      <c r="D725" s="21"/>
      <c r="E725" s="21"/>
      <c r="F725" s="21"/>
      <c r="G725" s="8"/>
      <c r="H725" s="8"/>
      <c r="I725" s="8"/>
      <c r="J725" s="21"/>
      <c r="K725" s="21"/>
      <c r="L725" s="21"/>
      <c r="M725" s="19"/>
      <c r="N725" s="21"/>
      <c r="O725" s="19"/>
      <c r="P725" s="21"/>
    </row>
    <row r="726" ht="20" customHeight="1" spans="1:16">
      <c r="A726" s="22"/>
      <c r="B726" s="22"/>
      <c r="C726" s="23"/>
      <c r="D726" s="24"/>
      <c r="E726" s="24"/>
      <c r="F726" s="24"/>
      <c r="G726" s="5"/>
      <c r="H726" s="5"/>
      <c r="I726" s="5"/>
      <c r="J726" s="24"/>
      <c r="K726" s="24"/>
      <c r="L726" s="24"/>
      <c r="M726" s="22"/>
      <c r="N726" s="24"/>
      <c r="O726" s="22"/>
      <c r="P726" s="24"/>
    </row>
    <row r="727" ht="20" customHeight="1" spans="1:16">
      <c r="A727" s="19"/>
      <c r="B727" s="19"/>
      <c r="C727" s="20"/>
      <c r="D727" s="21"/>
      <c r="E727" s="21"/>
      <c r="F727" s="21"/>
      <c r="G727" s="8"/>
      <c r="H727" s="8"/>
      <c r="I727" s="8"/>
      <c r="J727" s="21"/>
      <c r="K727" s="21"/>
      <c r="L727" s="21"/>
      <c r="M727" s="19"/>
      <c r="N727" s="21"/>
      <c r="O727" s="19"/>
      <c r="P727" s="21"/>
    </row>
    <row r="728" ht="20" customHeight="1" spans="1:16">
      <c r="A728" s="22"/>
      <c r="B728" s="22"/>
      <c r="C728" s="23"/>
      <c r="D728" s="24"/>
      <c r="E728" s="24"/>
      <c r="F728" s="24"/>
      <c r="G728" s="5"/>
      <c r="H728" s="5"/>
      <c r="I728" s="5"/>
      <c r="J728" s="24"/>
      <c r="K728" s="24"/>
      <c r="L728" s="24"/>
      <c r="M728" s="22"/>
      <c r="N728" s="24"/>
      <c r="O728" s="22"/>
      <c r="P728" s="24"/>
    </row>
    <row r="729" ht="20" customHeight="1" spans="1:16">
      <c r="A729" s="19"/>
      <c r="B729" s="19"/>
      <c r="C729" s="20"/>
      <c r="D729" s="21"/>
      <c r="E729" s="21"/>
      <c r="F729" s="21"/>
      <c r="G729" s="8"/>
      <c r="H729" s="8"/>
      <c r="I729" s="8"/>
      <c r="J729" s="21"/>
      <c r="K729" s="21"/>
      <c r="L729" s="21"/>
      <c r="M729" s="19"/>
      <c r="N729" s="21"/>
      <c r="O729" s="19"/>
      <c r="P729" s="21"/>
    </row>
    <row r="730" ht="20" customHeight="1" spans="1:16">
      <c r="A730" s="22"/>
      <c r="B730" s="22"/>
      <c r="C730" s="23"/>
      <c r="D730" s="24"/>
      <c r="E730" s="24"/>
      <c r="F730" s="24"/>
      <c r="G730" s="5"/>
      <c r="H730" s="5"/>
      <c r="I730" s="5"/>
      <c r="J730" s="24"/>
      <c r="K730" s="24"/>
      <c r="L730" s="24"/>
      <c r="M730" s="22"/>
      <c r="N730" s="24"/>
      <c r="O730" s="22"/>
      <c r="P730" s="24"/>
    </row>
    <row r="731" ht="20" customHeight="1" spans="1:16">
      <c r="A731" s="19"/>
      <c r="B731" s="19"/>
      <c r="C731" s="20"/>
      <c r="D731" s="21"/>
      <c r="E731" s="21"/>
      <c r="F731" s="21"/>
      <c r="G731" s="8"/>
      <c r="H731" s="8"/>
      <c r="I731" s="8"/>
      <c r="J731" s="21"/>
      <c r="K731" s="21"/>
      <c r="L731" s="21"/>
      <c r="M731" s="19"/>
      <c r="N731" s="21"/>
      <c r="O731" s="19"/>
      <c r="P731" s="21"/>
    </row>
    <row r="732" ht="20" customHeight="1" spans="1:16">
      <c r="A732" s="22"/>
      <c r="B732" s="22"/>
      <c r="C732" s="23"/>
      <c r="D732" s="24"/>
      <c r="E732" s="24"/>
      <c r="F732" s="24"/>
      <c r="G732" s="5"/>
      <c r="H732" s="5"/>
      <c r="I732" s="5"/>
      <c r="J732" s="24"/>
      <c r="K732" s="24"/>
      <c r="L732" s="24"/>
      <c r="M732" s="22"/>
      <c r="N732" s="24"/>
      <c r="O732" s="22"/>
      <c r="P732" s="24"/>
    </row>
    <row r="733" ht="20" customHeight="1" spans="1:16">
      <c r="A733" s="19"/>
      <c r="B733" s="19"/>
      <c r="C733" s="20"/>
      <c r="D733" s="21"/>
      <c r="E733" s="21"/>
      <c r="F733" s="21"/>
      <c r="G733" s="8"/>
      <c r="H733" s="8"/>
      <c r="I733" s="8"/>
      <c r="J733" s="21"/>
      <c r="K733" s="21"/>
      <c r="L733" s="21"/>
      <c r="M733" s="19"/>
      <c r="N733" s="21"/>
      <c r="O733" s="19"/>
      <c r="P733" s="21"/>
    </row>
    <row r="734" ht="20" customHeight="1" spans="1:16">
      <c r="A734" s="22"/>
      <c r="B734" s="22"/>
      <c r="C734" s="23"/>
      <c r="D734" s="24"/>
      <c r="E734" s="24"/>
      <c r="F734" s="24"/>
      <c r="G734" s="5"/>
      <c r="H734" s="5"/>
      <c r="I734" s="5"/>
      <c r="J734" s="24"/>
      <c r="K734" s="24"/>
      <c r="L734" s="24"/>
      <c r="M734" s="22"/>
      <c r="N734" s="24"/>
      <c r="O734" s="22"/>
      <c r="P734" s="24"/>
    </row>
    <row r="735" ht="20" customHeight="1" spans="1:16">
      <c r="A735" s="19"/>
      <c r="B735" s="19"/>
      <c r="C735" s="20"/>
      <c r="D735" s="21"/>
      <c r="E735" s="21"/>
      <c r="F735" s="21"/>
      <c r="G735" s="8"/>
      <c r="H735" s="8"/>
      <c r="I735" s="8"/>
      <c r="J735" s="21"/>
      <c r="K735" s="21"/>
      <c r="L735" s="21"/>
      <c r="M735" s="19"/>
      <c r="N735" s="21"/>
      <c r="O735" s="19"/>
      <c r="P735" s="21"/>
    </row>
    <row r="736" ht="20" customHeight="1" spans="1:16">
      <c r="A736" s="22"/>
      <c r="B736" s="22"/>
      <c r="C736" s="23"/>
      <c r="D736" s="24"/>
      <c r="E736" s="24"/>
      <c r="F736" s="24"/>
      <c r="G736" s="5"/>
      <c r="H736" s="5"/>
      <c r="I736" s="5"/>
      <c r="J736" s="24"/>
      <c r="K736" s="24"/>
      <c r="L736" s="24"/>
      <c r="M736" s="22"/>
      <c r="N736" s="24"/>
      <c r="O736" s="22"/>
      <c r="P736" s="24"/>
    </row>
    <row r="737" ht="20" customHeight="1" spans="1:16">
      <c r="A737" s="19"/>
      <c r="B737" s="19"/>
      <c r="C737" s="20"/>
      <c r="D737" s="21"/>
      <c r="E737" s="21"/>
      <c r="F737" s="21"/>
      <c r="G737" s="8"/>
      <c r="H737" s="8"/>
      <c r="I737" s="8"/>
      <c r="J737" s="21"/>
      <c r="K737" s="21"/>
      <c r="L737" s="21"/>
      <c r="M737" s="19"/>
      <c r="N737" s="21"/>
      <c r="O737" s="19"/>
      <c r="P737" s="21"/>
    </row>
    <row r="738" ht="20" customHeight="1" spans="1:16">
      <c r="A738" s="22"/>
      <c r="B738" s="22"/>
      <c r="C738" s="23"/>
      <c r="D738" s="24"/>
      <c r="E738" s="24"/>
      <c r="F738" s="24"/>
      <c r="G738" s="5"/>
      <c r="H738" s="5"/>
      <c r="I738" s="5"/>
      <c r="J738" s="24"/>
      <c r="K738" s="24"/>
      <c r="L738" s="24"/>
      <c r="M738" s="22"/>
      <c r="N738" s="24"/>
      <c r="O738" s="22"/>
      <c r="P738" s="24"/>
    </row>
    <row r="739" ht="20" customHeight="1" spans="1:16">
      <c r="A739" s="19"/>
      <c r="B739" s="19"/>
      <c r="C739" s="20"/>
      <c r="D739" s="21"/>
      <c r="E739" s="21"/>
      <c r="F739" s="21"/>
      <c r="G739" s="8"/>
      <c r="H739" s="8"/>
      <c r="I739" s="8"/>
      <c r="J739" s="21"/>
      <c r="K739" s="21"/>
      <c r="L739" s="21"/>
      <c r="M739" s="19"/>
      <c r="N739" s="21"/>
      <c r="O739" s="19"/>
      <c r="P739" s="21"/>
    </row>
    <row r="740" ht="20" customHeight="1" spans="1:16">
      <c r="A740" s="22"/>
      <c r="B740" s="22"/>
      <c r="C740" s="23"/>
      <c r="D740" s="24"/>
      <c r="E740" s="24"/>
      <c r="F740" s="24"/>
      <c r="G740" s="5"/>
      <c r="H740" s="5"/>
      <c r="I740" s="5"/>
      <c r="J740" s="24"/>
      <c r="K740" s="24"/>
      <c r="L740" s="24"/>
      <c r="M740" s="22"/>
      <c r="N740" s="24"/>
      <c r="O740" s="22"/>
      <c r="P740" s="24"/>
    </row>
    <row r="741" ht="20" customHeight="1" spans="1:16">
      <c r="A741" s="19"/>
      <c r="B741" s="19"/>
      <c r="C741" s="20"/>
      <c r="D741" s="21"/>
      <c r="E741" s="21"/>
      <c r="F741" s="21"/>
      <c r="G741" s="8"/>
      <c r="H741" s="8"/>
      <c r="I741" s="8"/>
      <c r="J741" s="21"/>
      <c r="K741" s="21"/>
      <c r="L741" s="21"/>
      <c r="M741" s="19"/>
      <c r="N741" s="21"/>
      <c r="O741" s="19"/>
      <c r="P741" s="21"/>
    </row>
    <row r="742" ht="20" customHeight="1" spans="1:16">
      <c r="A742" s="22"/>
      <c r="B742" s="22"/>
      <c r="C742" s="23"/>
      <c r="D742" s="24"/>
      <c r="E742" s="24"/>
      <c r="F742" s="24"/>
      <c r="G742" s="5"/>
      <c r="H742" s="5"/>
      <c r="I742" s="5"/>
      <c r="J742" s="24"/>
      <c r="K742" s="24"/>
      <c r="L742" s="24"/>
      <c r="M742" s="22"/>
      <c r="N742" s="24"/>
      <c r="O742" s="22"/>
      <c r="P742" s="24"/>
    </row>
    <row r="743" ht="20" customHeight="1" spans="1:16">
      <c r="A743" s="19"/>
      <c r="B743" s="19"/>
      <c r="C743" s="20"/>
      <c r="D743" s="21"/>
      <c r="E743" s="21"/>
      <c r="F743" s="21"/>
      <c r="G743" s="8"/>
      <c r="H743" s="8"/>
      <c r="I743" s="8"/>
      <c r="J743" s="21"/>
      <c r="K743" s="21"/>
      <c r="L743" s="21"/>
      <c r="M743" s="19"/>
      <c r="N743" s="21"/>
      <c r="O743" s="19"/>
      <c r="P743" s="21"/>
    </row>
    <row r="744" ht="20" customHeight="1" spans="1:16">
      <c r="A744" s="22"/>
      <c r="B744" s="22"/>
      <c r="C744" s="23"/>
      <c r="D744" s="24"/>
      <c r="E744" s="24"/>
      <c r="F744" s="24"/>
      <c r="G744" s="5"/>
      <c r="H744" s="5"/>
      <c r="I744" s="5"/>
      <c r="J744" s="24"/>
      <c r="K744" s="24"/>
      <c r="L744" s="24"/>
      <c r="M744" s="22"/>
      <c r="N744" s="24"/>
      <c r="O744" s="22"/>
      <c r="P744" s="24"/>
    </row>
    <row r="745" ht="20" customHeight="1" spans="1:16">
      <c r="A745" s="19"/>
      <c r="B745" s="19"/>
      <c r="C745" s="20"/>
      <c r="D745" s="21"/>
      <c r="E745" s="21"/>
      <c r="F745" s="21"/>
      <c r="G745" s="8"/>
      <c r="H745" s="8"/>
      <c r="I745" s="8"/>
      <c r="J745" s="21"/>
      <c r="K745" s="21"/>
      <c r="L745" s="21"/>
      <c r="M745" s="19"/>
      <c r="N745" s="21"/>
      <c r="O745" s="19"/>
      <c r="P745" s="21"/>
    </row>
    <row r="746" ht="20" customHeight="1" spans="1:16">
      <c r="A746" s="22"/>
      <c r="B746" s="22"/>
      <c r="C746" s="23"/>
      <c r="D746" s="24"/>
      <c r="E746" s="24"/>
      <c r="F746" s="24"/>
      <c r="G746" s="5"/>
      <c r="H746" s="5"/>
      <c r="I746" s="5"/>
      <c r="J746" s="24"/>
      <c r="K746" s="24"/>
      <c r="L746" s="24"/>
      <c r="M746" s="22"/>
      <c r="N746" s="24"/>
      <c r="O746" s="22"/>
      <c r="P746" s="24"/>
    </row>
    <row r="747" ht="20" customHeight="1" spans="1:16">
      <c r="A747" s="19"/>
      <c r="B747" s="19"/>
      <c r="C747" s="20"/>
      <c r="D747" s="21"/>
      <c r="E747" s="21"/>
      <c r="F747" s="21"/>
      <c r="G747" s="8"/>
      <c r="H747" s="8"/>
      <c r="I747" s="8"/>
      <c r="J747" s="21"/>
      <c r="K747" s="21"/>
      <c r="L747" s="21"/>
      <c r="M747" s="19"/>
      <c r="N747" s="21"/>
      <c r="O747" s="19"/>
      <c r="P747" s="21"/>
    </row>
    <row r="748" ht="20" customHeight="1" spans="1:16">
      <c r="A748" s="22"/>
      <c r="B748" s="22"/>
      <c r="C748" s="23"/>
      <c r="D748" s="24"/>
      <c r="E748" s="24"/>
      <c r="F748" s="24"/>
      <c r="G748" s="5"/>
      <c r="H748" s="5"/>
      <c r="I748" s="5"/>
      <c r="J748" s="24"/>
      <c r="K748" s="24"/>
      <c r="L748" s="24"/>
      <c r="M748" s="22"/>
      <c r="N748" s="24"/>
      <c r="O748" s="22"/>
      <c r="P748" s="24"/>
    </row>
    <row r="749" ht="20" customHeight="1" spans="1:16">
      <c r="A749" s="19"/>
      <c r="B749" s="19"/>
      <c r="C749" s="20"/>
      <c r="D749" s="21"/>
      <c r="E749" s="21"/>
      <c r="F749" s="21"/>
      <c r="G749" s="8"/>
      <c r="H749" s="8"/>
      <c r="I749" s="8"/>
      <c r="J749" s="21"/>
      <c r="K749" s="21"/>
      <c r="L749" s="21"/>
      <c r="M749" s="19"/>
      <c r="N749" s="21"/>
      <c r="O749" s="19"/>
      <c r="P749" s="21"/>
    </row>
    <row r="750" ht="20" customHeight="1" spans="1:16">
      <c r="A750" s="22"/>
      <c r="B750" s="22"/>
      <c r="C750" s="23"/>
      <c r="D750" s="24"/>
      <c r="E750" s="24"/>
      <c r="F750" s="24"/>
      <c r="G750" s="5"/>
      <c r="H750" s="5"/>
      <c r="I750" s="5"/>
      <c r="J750" s="24"/>
      <c r="K750" s="24"/>
      <c r="L750" s="24"/>
      <c r="M750" s="22"/>
      <c r="N750" s="24"/>
      <c r="O750" s="22"/>
      <c r="P750" s="24"/>
    </row>
    <row r="751" ht="20" customHeight="1" spans="1:16">
      <c r="A751" s="19"/>
      <c r="B751" s="19"/>
      <c r="C751" s="20"/>
      <c r="D751" s="21"/>
      <c r="E751" s="21"/>
      <c r="F751" s="21"/>
      <c r="G751" s="8"/>
      <c r="H751" s="8"/>
      <c r="I751" s="8"/>
      <c r="J751" s="21"/>
      <c r="K751" s="21"/>
      <c r="L751" s="21"/>
      <c r="M751" s="19"/>
      <c r="N751" s="21"/>
      <c r="O751" s="19"/>
      <c r="P751" s="21"/>
    </row>
    <row r="752" ht="20" customHeight="1" spans="1:16">
      <c r="A752" s="22"/>
      <c r="B752" s="22"/>
      <c r="C752" s="23"/>
      <c r="D752" s="24"/>
      <c r="E752" s="24"/>
      <c r="F752" s="24"/>
      <c r="G752" s="5"/>
      <c r="H752" s="5"/>
      <c r="I752" s="5"/>
      <c r="J752" s="24"/>
      <c r="K752" s="24"/>
      <c r="L752" s="24"/>
      <c r="M752" s="22"/>
      <c r="N752" s="24"/>
      <c r="O752" s="22"/>
      <c r="P752" s="24"/>
    </row>
    <row r="753" ht="20" customHeight="1" spans="1:16">
      <c r="A753" s="19"/>
      <c r="B753" s="19"/>
      <c r="C753" s="20"/>
      <c r="D753" s="21"/>
      <c r="E753" s="21"/>
      <c r="F753" s="21"/>
      <c r="G753" s="8"/>
      <c r="H753" s="8"/>
      <c r="I753" s="8"/>
      <c r="J753" s="21"/>
      <c r="K753" s="21"/>
      <c r="L753" s="21"/>
      <c r="M753" s="19"/>
      <c r="N753" s="21"/>
      <c r="O753" s="19"/>
      <c r="P753" s="21"/>
    </row>
    <row r="754" ht="20" customHeight="1" spans="1:16">
      <c r="A754" s="22"/>
      <c r="B754" s="22"/>
      <c r="C754" s="23"/>
      <c r="D754" s="24"/>
      <c r="E754" s="24"/>
      <c r="F754" s="24"/>
      <c r="G754" s="5"/>
      <c r="H754" s="5"/>
      <c r="I754" s="5"/>
      <c r="J754" s="24"/>
      <c r="K754" s="24"/>
      <c r="L754" s="24"/>
      <c r="M754" s="22"/>
      <c r="N754" s="24"/>
      <c r="O754" s="22"/>
      <c r="P754" s="24"/>
    </row>
    <row r="755" ht="20" customHeight="1" spans="1:16">
      <c r="A755" s="19"/>
      <c r="B755" s="19"/>
      <c r="C755" s="20"/>
      <c r="D755" s="21"/>
      <c r="E755" s="21"/>
      <c r="F755" s="21"/>
      <c r="G755" s="8"/>
      <c r="H755" s="8"/>
      <c r="I755" s="8"/>
      <c r="J755" s="21"/>
      <c r="K755" s="21"/>
      <c r="L755" s="21"/>
      <c r="M755" s="19"/>
      <c r="N755" s="21"/>
      <c r="O755" s="19"/>
      <c r="P755" s="21"/>
    </row>
    <row r="756" ht="20" customHeight="1" spans="1:16">
      <c r="A756" s="22"/>
      <c r="B756" s="22"/>
      <c r="C756" s="23"/>
      <c r="D756" s="24"/>
      <c r="E756" s="24"/>
      <c r="F756" s="24"/>
      <c r="G756" s="5"/>
      <c r="H756" s="5"/>
      <c r="I756" s="5"/>
      <c r="J756" s="24"/>
      <c r="K756" s="24"/>
      <c r="L756" s="24"/>
      <c r="M756" s="22"/>
      <c r="N756" s="24"/>
      <c r="O756" s="22"/>
      <c r="P756" s="24"/>
    </row>
    <row r="757" ht="20" customHeight="1" spans="1:16">
      <c r="A757" s="19"/>
      <c r="B757" s="19"/>
      <c r="C757" s="20"/>
      <c r="D757" s="21"/>
      <c r="E757" s="21"/>
      <c r="F757" s="21"/>
      <c r="G757" s="8"/>
      <c r="H757" s="8"/>
      <c r="I757" s="8"/>
      <c r="J757" s="21"/>
      <c r="K757" s="21"/>
      <c r="L757" s="21"/>
      <c r="M757" s="19"/>
      <c r="N757" s="21"/>
      <c r="O757" s="19"/>
      <c r="P757" s="21"/>
    </row>
    <row r="758" ht="20" customHeight="1" spans="1:16">
      <c r="A758" s="22"/>
      <c r="B758" s="22"/>
      <c r="C758" s="23"/>
      <c r="D758" s="24"/>
      <c r="E758" s="24"/>
      <c r="F758" s="24"/>
      <c r="G758" s="5"/>
      <c r="H758" s="5"/>
      <c r="I758" s="5"/>
      <c r="J758" s="24"/>
      <c r="K758" s="24"/>
      <c r="L758" s="24"/>
      <c r="M758" s="22"/>
      <c r="N758" s="24"/>
      <c r="O758" s="22"/>
      <c r="P758" s="24"/>
    </row>
    <row r="759" ht="20" customHeight="1" spans="1:16">
      <c r="A759" s="19"/>
      <c r="B759" s="19"/>
      <c r="C759" s="20"/>
      <c r="D759" s="21"/>
      <c r="E759" s="21"/>
      <c r="F759" s="21"/>
      <c r="G759" s="8"/>
      <c r="H759" s="8"/>
      <c r="I759" s="8"/>
      <c r="J759" s="21"/>
      <c r="K759" s="21"/>
      <c r="L759" s="21"/>
      <c r="M759" s="19"/>
      <c r="N759" s="21"/>
      <c r="O759" s="19"/>
      <c r="P759" s="21"/>
    </row>
    <row r="760" ht="20" customHeight="1" spans="1:16">
      <c r="A760" s="22"/>
      <c r="B760" s="22"/>
      <c r="C760" s="23"/>
      <c r="D760" s="24"/>
      <c r="E760" s="24"/>
      <c r="F760" s="24"/>
      <c r="G760" s="5"/>
      <c r="H760" s="5"/>
      <c r="I760" s="5"/>
      <c r="J760" s="24"/>
      <c r="K760" s="24"/>
      <c r="L760" s="24"/>
      <c r="M760" s="22"/>
      <c r="N760" s="24"/>
      <c r="O760" s="22"/>
      <c r="P760" s="24"/>
    </row>
    <row r="761" ht="20" customHeight="1" spans="1:16">
      <c r="A761" s="19"/>
      <c r="B761" s="19"/>
      <c r="C761" s="20"/>
      <c r="D761" s="21"/>
      <c r="E761" s="21"/>
      <c r="F761" s="21"/>
      <c r="G761" s="8"/>
      <c r="H761" s="8"/>
      <c r="I761" s="8"/>
      <c r="J761" s="21"/>
      <c r="K761" s="21"/>
      <c r="L761" s="21"/>
      <c r="M761" s="19"/>
      <c r="N761" s="21"/>
      <c r="O761" s="19"/>
      <c r="P761" s="21"/>
    </row>
    <row r="762" ht="20" customHeight="1" spans="1:16">
      <c r="A762" s="22"/>
      <c r="B762" s="22"/>
      <c r="C762" s="23"/>
      <c r="D762" s="24"/>
      <c r="E762" s="24"/>
      <c r="F762" s="24"/>
      <c r="G762" s="5"/>
      <c r="H762" s="5"/>
      <c r="I762" s="5"/>
      <c r="J762" s="24"/>
      <c r="K762" s="24"/>
      <c r="L762" s="24"/>
      <c r="M762" s="22"/>
      <c r="N762" s="24"/>
      <c r="O762" s="22"/>
      <c r="P762" s="24"/>
    </row>
    <row r="763" ht="20" customHeight="1" spans="1:16">
      <c r="A763" s="19"/>
      <c r="B763" s="19"/>
      <c r="C763" s="20"/>
      <c r="D763" s="21"/>
      <c r="E763" s="21"/>
      <c r="F763" s="21"/>
      <c r="G763" s="8"/>
      <c r="H763" s="8"/>
      <c r="I763" s="8"/>
      <c r="J763" s="21"/>
      <c r="K763" s="21"/>
      <c r="L763" s="21"/>
      <c r="M763" s="19"/>
      <c r="N763" s="21"/>
      <c r="O763" s="19"/>
      <c r="P763" s="21"/>
    </row>
    <row r="764" ht="20" customHeight="1" spans="1:16">
      <c r="A764" s="22"/>
      <c r="B764" s="22"/>
      <c r="C764" s="23"/>
      <c r="D764" s="24"/>
      <c r="E764" s="24"/>
      <c r="F764" s="24"/>
      <c r="G764" s="5"/>
      <c r="H764" s="5"/>
      <c r="I764" s="5"/>
      <c r="J764" s="24"/>
      <c r="K764" s="24"/>
      <c r="L764" s="24"/>
      <c r="M764" s="22"/>
      <c r="N764" s="24"/>
      <c r="O764" s="22"/>
      <c r="P764" s="24"/>
    </row>
    <row r="765" ht="20" customHeight="1" spans="1:16">
      <c r="A765" s="19"/>
      <c r="B765" s="19"/>
      <c r="C765" s="20"/>
      <c r="D765" s="21"/>
      <c r="E765" s="21"/>
      <c r="F765" s="21"/>
      <c r="G765" s="8"/>
      <c r="H765" s="8"/>
      <c r="I765" s="8"/>
      <c r="J765" s="21"/>
      <c r="K765" s="21"/>
      <c r="L765" s="21"/>
      <c r="M765" s="19"/>
      <c r="N765" s="21"/>
      <c r="O765" s="19"/>
      <c r="P765" s="21"/>
    </row>
    <row r="766" ht="20" customHeight="1" spans="1:16">
      <c r="A766" s="22"/>
      <c r="B766" s="22"/>
      <c r="C766" s="23"/>
      <c r="D766" s="24"/>
      <c r="E766" s="24"/>
      <c r="F766" s="24"/>
      <c r="G766" s="5"/>
      <c r="H766" s="5"/>
      <c r="I766" s="5"/>
      <c r="J766" s="24"/>
      <c r="K766" s="24"/>
      <c r="L766" s="24"/>
      <c r="M766" s="22"/>
      <c r="N766" s="24"/>
      <c r="O766" s="22"/>
      <c r="P766" s="24"/>
    </row>
    <row r="767" ht="20" customHeight="1" spans="1:16">
      <c r="A767" s="19"/>
      <c r="B767" s="19"/>
      <c r="C767" s="20"/>
      <c r="D767" s="21"/>
      <c r="E767" s="21"/>
      <c r="F767" s="21"/>
      <c r="G767" s="8"/>
      <c r="H767" s="8"/>
      <c r="I767" s="8"/>
      <c r="J767" s="21"/>
      <c r="K767" s="21"/>
      <c r="L767" s="21"/>
      <c r="M767" s="19"/>
      <c r="N767" s="21"/>
      <c r="O767" s="19"/>
      <c r="P767" s="21"/>
    </row>
    <row r="768" ht="20" customHeight="1" spans="1:16">
      <c r="A768" s="22"/>
      <c r="B768" s="22"/>
      <c r="C768" s="23"/>
      <c r="D768" s="24"/>
      <c r="E768" s="24"/>
      <c r="F768" s="24"/>
      <c r="G768" s="5"/>
      <c r="H768" s="5"/>
      <c r="I768" s="5"/>
      <c r="J768" s="24"/>
      <c r="K768" s="24"/>
      <c r="L768" s="24"/>
      <c r="M768" s="22"/>
      <c r="N768" s="24"/>
      <c r="O768" s="22"/>
      <c r="P768" s="24"/>
    </row>
    <row r="769" ht="20" customHeight="1" spans="1:16">
      <c r="A769" s="19"/>
      <c r="B769" s="19"/>
      <c r="C769" s="20"/>
      <c r="D769" s="21"/>
      <c r="E769" s="21"/>
      <c r="F769" s="21"/>
      <c r="G769" s="8"/>
      <c r="H769" s="8"/>
      <c r="I769" s="8"/>
      <c r="J769" s="21"/>
      <c r="K769" s="21"/>
      <c r="L769" s="21"/>
      <c r="M769" s="19"/>
      <c r="N769" s="21"/>
      <c r="O769" s="19"/>
      <c r="P769" s="21"/>
    </row>
    <row r="770" ht="20" customHeight="1" spans="1:16">
      <c r="A770" s="22"/>
      <c r="B770" s="22"/>
      <c r="C770" s="23"/>
      <c r="D770" s="24"/>
      <c r="E770" s="24"/>
      <c r="F770" s="24"/>
      <c r="G770" s="5"/>
      <c r="H770" s="5"/>
      <c r="I770" s="5"/>
      <c r="J770" s="24"/>
      <c r="K770" s="24"/>
      <c r="L770" s="24"/>
      <c r="M770" s="22"/>
      <c r="N770" s="24"/>
      <c r="O770" s="22"/>
      <c r="P770" s="24"/>
    </row>
    <row r="771" ht="20" customHeight="1" spans="1:16">
      <c r="A771" s="19"/>
      <c r="B771" s="19"/>
      <c r="C771" s="20"/>
      <c r="D771" s="21"/>
      <c r="E771" s="21"/>
      <c r="F771" s="21"/>
      <c r="G771" s="8"/>
      <c r="H771" s="8"/>
      <c r="I771" s="8"/>
      <c r="J771" s="21"/>
      <c r="K771" s="21"/>
      <c r="L771" s="21"/>
      <c r="M771" s="19"/>
      <c r="N771" s="21"/>
      <c r="O771" s="19"/>
      <c r="P771" s="21"/>
    </row>
    <row r="772" ht="20" customHeight="1" spans="1:16">
      <c r="A772" s="22"/>
      <c r="B772" s="22"/>
      <c r="C772" s="23"/>
      <c r="D772" s="24"/>
      <c r="E772" s="24"/>
      <c r="F772" s="24"/>
      <c r="G772" s="5"/>
      <c r="H772" s="5"/>
      <c r="I772" s="5"/>
      <c r="J772" s="24"/>
      <c r="K772" s="24"/>
      <c r="L772" s="24"/>
      <c r="M772" s="22"/>
      <c r="N772" s="24"/>
      <c r="O772" s="22"/>
      <c r="P772" s="24"/>
    </row>
    <row r="773" ht="20" customHeight="1" spans="1:16">
      <c r="A773" s="19"/>
      <c r="B773" s="19"/>
      <c r="C773" s="20"/>
      <c r="D773" s="21"/>
      <c r="E773" s="21"/>
      <c r="F773" s="21"/>
      <c r="G773" s="8"/>
      <c r="H773" s="8"/>
      <c r="I773" s="8"/>
      <c r="J773" s="21"/>
      <c r="K773" s="21"/>
      <c r="L773" s="21"/>
      <c r="M773" s="19"/>
      <c r="N773" s="21"/>
      <c r="O773" s="19"/>
      <c r="P773" s="21"/>
    </row>
    <row r="774" ht="20" customHeight="1" spans="1:16">
      <c r="A774" s="22"/>
      <c r="B774" s="22"/>
      <c r="C774" s="23"/>
      <c r="D774" s="24"/>
      <c r="E774" s="24"/>
      <c r="F774" s="24"/>
      <c r="G774" s="5"/>
      <c r="H774" s="5"/>
      <c r="I774" s="5"/>
      <c r="J774" s="24"/>
      <c r="K774" s="24"/>
      <c r="L774" s="24"/>
      <c r="M774" s="22"/>
      <c r="N774" s="24"/>
      <c r="O774" s="22"/>
      <c r="P774" s="24"/>
    </row>
    <row r="775" ht="20" customHeight="1" spans="1:16">
      <c r="A775" s="19"/>
      <c r="B775" s="19"/>
      <c r="C775" s="20"/>
      <c r="D775" s="21"/>
      <c r="E775" s="21"/>
      <c r="F775" s="21"/>
      <c r="G775" s="8"/>
      <c r="H775" s="8"/>
      <c r="I775" s="8"/>
      <c r="J775" s="21"/>
      <c r="K775" s="21"/>
      <c r="L775" s="21"/>
      <c r="M775" s="19"/>
      <c r="N775" s="21"/>
      <c r="O775" s="19"/>
      <c r="P775" s="21"/>
    </row>
    <row r="776" ht="20" customHeight="1" spans="1:16">
      <c r="A776" s="22"/>
      <c r="B776" s="22"/>
      <c r="C776" s="23"/>
      <c r="D776" s="24"/>
      <c r="E776" s="24"/>
      <c r="F776" s="24"/>
      <c r="G776" s="5"/>
      <c r="H776" s="5"/>
      <c r="I776" s="5"/>
      <c r="J776" s="24"/>
      <c r="K776" s="24"/>
      <c r="L776" s="24"/>
      <c r="M776" s="22"/>
      <c r="N776" s="24"/>
      <c r="O776" s="22"/>
      <c r="P776" s="24"/>
    </row>
    <row r="777" ht="20" customHeight="1" spans="1:16">
      <c r="A777" s="19"/>
      <c r="B777" s="19"/>
      <c r="C777" s="20"/>
      <c r="D777" s="21"/>
      <c r="E777" s="21"/>
      <c r="F777" s="21"/>
      <c r="G777" s="8"/>
      <c r="H777" s="8"/>
      <c r="I777" s="8"/>
      <c r="J777" s="21"/>
      <c r="K777" s="21"/>
      <c r="L777" s="21"/>
      <c r="M777" s="19"/>
      <c r="N777" s="21"/>
      <c r="O777" s="19"/>
      <c r="P777" s="21"/>
    </row>
    <row r="778" ht="20" customHeight="1" spans="1:16">
      <c r="A778" s="22"/>
      <c r="B778" s="22"/>
      <c r="C778" s="23"/>
      <c r="D778" s="24"/>
      <c r="E778" s="24"/>
      <c r="F778" s="24"/>
      <c r="G778" s="5"/>
      <c r="H778" s="5"/>
      <c r="I778" s="5"/>
      <c r="J778" s="24"/>
      <c r="K778" s="24"/>
      <c r="L778" s="24"/>
      <c r="M778" s="22"/>
      <c r="N778" s="24"/>
      <c r="O778" s="22"/>
      <c r="P778" s="24"/>
    </row>
    <row r="779" ht="20" customHeight="1" spans="1:16">
      <c r="A779" s="19"/>
      <c r="B779" s="19"/>
      <c r="C779" s="20"/>
      <c r="D779" s="21"/>
      <c r="E779" s="21"/>
      <c r="F779" s="21"/>
      <c r="G779" s="8"/>
      <c r="H779" s="8"/>
      <c r="I779" s="8"/>
      <c r="J779" s="21"/>
      <c r="K779" s="21"/>
      <c r="L779" s="21"/>
      <c r="M779" s="19"/>
      <c r="N779" s="21"/>
      <c r="O779" s="19"/>
      <c r="P779" s="21"/>
    </row>
    <row r="780" ht="20" customHeight="1" spans="1:16">
      <c r="A780" s="22"/>
      <c r="B780" s="22"/>
      <c r="C780" s="23"/>
      <c r="D780" s="24"/>
      <c r="E780" s="24"/>
      <c r="F780" s="24"/>
      <c r="G780" s="5"/>
      <c r="H780" s="5"/>
      <c r="I780" s="5"/>
      <c r="J780" s="24"/>
      <c r="K780" s="24"/>
      <c r="L780" s="24"/>
      <c r="M780" s="22"/>
      <c r="N780" s="24"/>
      <c r="O780" s="22"/>
      <c r="P780" s="24"/>
    </row>
    <row r="781" ht="20" customHeight="1" spans="1:16">
      <c r="A781" s="19"/>
      <c r="B781" s="19"/>
      <c r="C781" s="20"/>
      <c r="D781" s="21"/>
      <c r="E781" s="21"/>
      <c r="F781" s="21"/>
      <c r="G781" s="8"/>
      <c r="H781" s="8"/>
      <c r="I781" s="8"/>
      <c r="J781" s="21"/>
      <c r="K781" s="21"/>
      <c r="L781" s="21"/>
      <c r="M781" s="19"/>
      <c r="N781" s="21"/>
      <c r="O781" s="19"/>
      <c r="P781" s="21"/>
    </row>
    <row r="782" ht="20" customHeight="1" spans="1:16">
      <c r="A782" s="22"/>
      <c r="B782" s="22"/>
      <c r="C782" s="23"/>
      <c r="D782" s="24"/>
      <c r="E782" s="24"/>
      <c r="F782" s="24"/>
      <c r="G782" s="5"/>
      <c r="H782" s="5"/>
      <c r="I782" s="5"/>
      <c r="J782" s="24"/>
      <c r="K782" s="24"/>
      <c r="L782" s="24"/>
      <c r="M782" s="22"/>
      <c r="N782" s="24"/>
      <c r="O782" s="22"/>
      <c r="P782" s="24"/>
    </row>
    <row r="783" ht="20" customHeight="1" spans="1:16">
      <c r="A783" s="19"/>
      <c r="B783" s="19"/>
      <c r="C783" s="20"/>
      <c r="D783" s="21"/>
      <c r="E783" s="21"/>
      <c r="F783" s="21"/>
      <c r="G783" s="8"/>
      <c r="H783" s="8"/>
      <c r="I783" s="8"/>
      <c r="J783" s="21"/>
      <c r="K783" s="21"/>
      <c r="L783" s="21"/>
      <c r="M783" s="19"/>
      <c r="N783" s="21"/>
      <c r="O783" s="19"/>
      <c r="P783" s="21"/>
    </row>
    <row r="784" ht="20" customHeight="1" spans="1:16">
      <c r="A784" s="22"/>
      <c r="B784" s="22"/>
      <c r="C784" s="23"/>
      <c r="D784" s="24"/>
      <c r="E784" s="24"/>
      <c r="F784" s="24"/>
      <c r="G784" s="5"/>
      <c r="H784" s="5"/>
      <c r="I784" s="5"/>
      <c r="J784" s="24"/>
      <c r="K784" s="24"/>
      <c r="L784" s="24"/>
      <c r="M784" s="22"/>
      <c r="N784" s="24"/>
      <c r="O784" s="22"/>
      <c r="P784" s="24"/>
    </row>
    <row r="785" ht="20" customHeight="1" spans="1:16">
      <c r="A785" s="19"/>
      <c r="B785" s="19"/>
      <c r="C785" s="20"/>
      <c r="D785" s="21"/>
      <c r="E785" s="21"/>
      <c r="F785" s="21"/>
      <c r="G785" s="8"/>
      <c r="H785" s="8"/>
      <c r="I785" s="8"/>
      <c r="J785" s="21"/>
      <c r="K785" s="21"/>
      <c r="L785" s="21"/>
      <c r="M785" s="19"/>
      <c r="N785" s="21"/>
      <c r="O785" s="19"/>
      <c r="P785" s="21"/>
    </row>
    <row r="786" ht="20" customHeight="1" spans="1:16">
      <c r="A786" s="22"/>
      <c r="B786" s="22"/>
      <c r="C786" s="23"/>
      <c r="D786" s="24"/>
      <c r="E786" s="24"/>
      <c r="F786" s="24"/>
      <c r="G786" s="5"/>
      <c r="H786" s="5"/>
      <c r="I786" s="5"/>
      <c r="J786" s="24"/>
      <c r="K786" s="24"/>
      <c r="L786" s="24"/>
      <c r="M786" s="22"/>
      <c r="N786" s="24"/>
      <c r="O786" s="22"/>
      <c r="P786" s="24"/>
    </row>
    <row r="787" ht="20" customHeight="1" spans="1:16">
      <c r="A787" s="19"/>
      <c r="B787" s="19"/>
      <c r="C787" s="20"/>
      <c r="D787" s="21"/>
      <c r="E787" s="21"/>
      <c r="F787" s="21"/>
      <c r="G787" s="8"/>
      <c r="H787" s="8"/>
      <c r="I787" s="8"/>
      <c r="J787" s="21"/>
      <c r="K787" s="21"/>
      <c r="L787" s="21"/>
      <c r="M787" s="19"/>
      <c r="N787" s="21"/>
      <c r="O787" s="19"/>
      <c r="P787" s="21"/>
    </row>
    <row r="788" ht="20" customHeight="1" spans="1:16">
      <c r="A788" s="22"/>
      <c r="B788" s="22"/>
      <c r="C788" s="23"/>
      <c r="D788" s="24"/>
      <c r="E788" s="24"/>
      <c r="F788" s="24"/>
      <c r="G788" s="5"/>
      <c r="H788" s="5"/>
      <c r="I788" s="5"/>
      <c r="J788" s="24"/>
      <c r="K788" s="24"/>
      <c r="L788" s="24"/>
      <c r="M788" s="22"/>
      <c r="N788" s="24"/>
      <c r="O788" s="22"/>
      <c r="P788" s="24"/>
    </row>
    <row r="789" ht="20" customHeight="1" spans="1:16">
      <c r="A789" s="19"/>
      <c r="B789" s="19"/>
      <c r="C789" s="20"/>
      <c r="D789" s="21"/>
      <c r="E789" s="21"/>
      <c r="F789" s="21"/>
      <c r="G789" s="8"/>
      <c r="H789" s="8"/>
      <c r="I789" s="8"/>
      <c r="J789" s="21"/>
      <c r="K789" s="21"/>
      <c r="L789" s="21"/>
      <c r="M789" s="19"/>
      <c r="N789" s="21"/>
      <c r="O789" s="19"/>
      <c r="P789" s="21"/>
    </row>
    <row r="790" ht="20" customHeight="1" spans="1:16">
      <c r="A790" s="22"/>
      <c r="B790" s="22"/>
      <c r="C790" s="23"/>
      <c r="D790" s="24"/>
      <c r="E790" s="24"/>
      <c r="F790" s="24"/>
      <c r="G790" s="5"/>
      <c r="H790" s="5"/>
      <c r="I790" s="5"/>
      <c r="J790" s="24"/>
      <c r="K790" s="24"/>
      <c r="L790" s="24"/>
      <c r="M790" s="22"/>
      <c r="N790" s="24"/>
      <c r="O790" s="22"/>
      <c r="P790" s="24"/>
    </row>
    <row r="791" ht="20" customHeight="1" spans="1:16">
      <c r="A791" s="19"/>
      <c r="B791" s="19"/>
      <c r="C791" s="20"/>
      <c r="D791" s="21"/>
      <c r="E791" s="21"/>
      <c r="F791" s="21"/>
      <c r="G791" s="8"/>
      <c r="H791" s="8"/>
      <c r="I791" s="8"/>
      <c r="J791" s="21"/>
      <c r="K791" s="21"/>
      <c r="L791" s="21"/>
      <c r="M791" s="19"/>
      <c r="N791" s="21"/>
      <c r="O791" s="19"/>
      <c r="P791" s="21"/>
    </row>
    <row r="792" ht="20" customHeight="1" spans="1:16">
      <c r="A792" s="22"/>
      <c r="B792" s="22"/>
      <c r="C792" s="23"/>
      <c r="D792" s="24"/>
      <c r="E792" s="24"/>
      <c r="F792" s="24"/>
      <c r="G792" s="5"/>
      <c r="H792" s="5"/>
      <c r="I792" s="5"/>
      <c r="J792" s="24"/>
      <c r="K792" s="24"/>
      <c r="L792" s="24"/>
      <c r="M792" s="22"/>
      <c r="N792" s="24"/>
      <c r="O792" s="22"/>
      <c r="P792" s="24"/>
    </row>
    <row r="793" ht="20" customHeight="1" spans="1:16">
      <c r="A793" s="19"/>
      <c r="B793" s="19"/>
      <c r="C793" s="20"/>
      <c r="D793" s="21"/>
      <c r="E793" s="21"/>
      <c r="F793" s="21"/>
      <c r="G793" s="8"/>
      <c r="H793" s="8"/>
      <c r="I793" s="8"/>
      <c r="J793" s="21"/>
      <c r="K793" s="21"/>
      <c r="L793" s="21"/>
      <c r="M793" s="19"/>
      <c r="N793" s="21"/>
      <c r="O793" s="19"/>
      <c r="P793" s="21"/>
    </row>
    <row r="794" ht="20" customHeight="1" spans="1:16">
      <c r="A794" s="22"/>
      <c r="B794" s="22"/>
      <c r="C794" s="23"/>
      <c r="D794" s="24"/>
      <c r="E794" s="24"/>
      <c r="F794" s="24"/>
      <c r="G794" s="5"/>
      <c r="H794" s="5"/>
      <c r="I794" s="5"/>
      <c r="J794" s="24"/>
      <c r="K794" s="24"/>
      <c r="L794" s="24"/>
      <c r="M794" s="22"/>
      <c r="N794" s="24"/>
      <c r="O794" s="22"/>
      <c r="P794" s="24"/>
    </row>
    <row r="795" ht="20" customHeight="1" spans="1:16">
      <c r="A795" s="19"/>
      <c r="B795" s="19"/>
      <c r="C795" s="20"/>
      <c r="D795" s="21"/>
      <c r="E795" s="21"/>
      <c r="F795" s="21"/>
      <c r="G795" s="8"/>
      <c r="H795" s="8"/>
      <c r="I795" s="8"/>
      <c r="J795" s="21"/>
      <c r="K795" s="21"/>
      <c r="L795" s="21"/>
      <c r="M795" s="19"/>
      <c r="N795" s="21"/>
      <c r="O795" s="19"/>
      <c r="P795" s="21"/>
    </row>
    <row r="796" ht="20" customHeight="1" spans="1:16">
      <c r="A796" s="22"/>
      <c r="B796" s="22"/>
      <c r="C796" s="23"/>
      <c r="D796" s="24"/>
      <c r="E796" s="24"/>
      <c r="F796" s="24"/>
      <c r="G796" s="5"/>
      <c r="H796" s="5"/>
      <c r="I796" s="5"/>
      <c r="J796" s="24"/>
      <c r="K796" s="24"/>
      <c r="L796" s="24"/>
      <c r="M796" s="22"/>
      <c r="N796" s="24"/>
      <c r="O796" s="22"/>
      <c r="P796" s="24"/>
    </row>
    <row r="797" ht="20" customHeight="1" spans="1:16">
      <c r="A797" s="19"/>
      <c r="B797" s="19"/>
      <c r="C797" s="20"/>
      <c r="D797" s="21"/>
      <c r="E797" s="21"/>
      <c r="F797" s="21"/>
      <c r="G797" s="8"/>
      <c r="H797" s="8"/>
      <c r="I797" s="8"/>
      <c r="J797" s="21"/>
      <c r="K797" s="21"/>
      <c r="L797" s="21"/>
      <c r="M797" s="19"/>
      <c r="N797" s="21"/>
      <c r="O797" s="19"/>
      <c r="P797" s="21"/>
    </row>
    <row r="798" ht="20" customHeight="1" spans="1:16">
      <c r="A798" s="22"/>
      <c r="B798" s="22"/>
      <c r="C798" s="23"/>
      <c r="D798" s="24"/>
      <c r="E798" s="24"/>
      <c r="F798" s="24"/>
      <c r="G798" s="5"/>
      <c r="H798" s="5"/>
      <c r="I798" s="5"/>
      <c r="J798" s="24"/>
      <c r="K798" s="24"/>
      <c r="L798" s="24"/>
      <c r="M798" s="22"/>
      <c r="N798" s="24"/>
      <c r="O798" s="22"/>
      <c r="P798" s="24"/>
    </row>
    <row r="799" ht="20" customHeight="1" spans="1:16">
      <c r="A799" s="19"/>
      <c r="B799" s="19"/>
      <c r="C799" s="20"/>
      <c r="D799" s="21"/>
      <c r="E799" s="21"/>
      <c r="F799" s="21"/>
      <c r="G799" s="8"/>
      <c r="H799" s="8"/>
      <c r="I799" s="8"/>
      <c r="J799" s="21"/>
      <c r="K799" s="21"/>
      <c r="L799" s="21"/>
      <c r="M799" s="19"/>
      <c r="N799" s="21"/>
      <c r="O799" s="19"/>
      <c r="P799" s="21"/>
    </row>
    <row r="800" ht="20" customHeight="1" spans="1:16">
      <c r="A800" s="22"/>
      <c r="B800" s="22"/>
      <c r="C800" s="23"/>
      <c r="D800" s="24"/>
      <c r="E800" s="24"/>
      <c r="F800" s="24"/>
      <c r="G800" s="5"/>
      <c r="H800" s="5"/>
      <c r="I800" s="5"/>
      <c r="J800" s="24"/>
      <c r="K800" s="24"/>
      <c r="L800" s="24"/>
      <c r="M800" s="22"/>
      <c r="N800" s="24"/>
      <c r="O800" s="22"/>
      <c r="P800" s="24"/>
    </row>
    <row r="801" ht="20" customHeight="1" spans="1:16">
      <c r="A801" s="19"/>
      <c r="B801" s="19"/>
      <c r="C801" s="20"/>
      <c r="D801" s="21"/>
      <c r="E801" s="21"/>
      <c r="F801" s="21"/>
      <c r="G801" s="8"/>
      <c r="H801" s="8"/>
      <c r="I801" s="8"/>
      <c r="J801" s="21"/>
      <c r="K801" s="21"/>
      <c r="L801" s="21"/>
      <c r="M801" s="19"/>
      <c r="N801" s="21"/>
      <c r="O801" s="19"/>
      <c r="P801" s="21"/>
    </row>
    <row r="802" ht="20" customHeight="1" spans="1:16">
      <c r="A802" s="22"/>
      <c r="B802" s="22"/>
      <c r="C802" s="23"/>
      <c r="D802" s="24"/>
      <c r="E802" s="24"/>
      <c r="F802" s="24"/>
      <c r="G802" s="5"/>
      <c r="H802" s="5"/>
      <c r="I802" s="5"/>
      <c r="J802" s="24"/>
      <c r="K802" s="24"/>
      <c r="L802" s="24"/>
      <c r="M802" s="22"/>
      <c r="N802" s="24"/>
      <c r="O802" s="22"/>
      <c r="P802" s="24"/>
    </row>
    <row r="803" ht="20" customHeight="1" spans="1:16">
      <c r="A803" s="19"/>
      <c r="B803" s="19"/>
      <c r="C803" s="20"/>
      <c r="D803" s="21"/>
      <c r="E803" s="21"/>
      <c r="F803" s="21"/>
      <c r="G803" s="8"/>
      <c r="H803" s="8"/>
      <c r="I803" s="8"/>
      <c r="J803" s="21"/>
      <c r="K803" s="21"/>
      <c r="L803" s="21"/>
      <c r="M803" s="19"/>
      <c r="N803" s="21"/>
      <c r="O803" s="19"/>
      <c r="P803" s="21"/>
    </row>
    <row r="804" ht="20" customHeight="1" spans="1:16">
      <c r="A804" s="22"/>
      <c r="B804" s="22"/>
      <c r="C804" s="23"/>
      <c r="D804" s="24"/>
      <c r="E804" s="24"/>
      <c r="F804" s="24"/>
      <c r="G804" s="5"/>
      <c r="H804" s="5"/>
      <c r="I804" s="5"/>
      <c r="J804" s="24"/>
      <c r="K804" s="24"/>
      <c r="L804" s="24"/>
      <c r="M804" s="22"/>
      <c r="N804" s="24"/>
      <c r="O804" s="22"/>
      <c r="P804" s="24"/>
    </row>
    <row r="805" ht="20" customHeight="1" spans="1:16">
      <c r="A805" s="19"/>
      <c r="B805" s="19"/>
      <c r="C805" s="20"/>
      <c r="D805" s="21"/>
      <c r="E805" s="21"/>
      <c r="F805" s="21"/>
      <c r="G805" s="8"/>
      <c r="H805" s="8"/>
      <c r="I805" s="8"/>
      <c r="J805" s="21"/>
      <c r="K805" s="21"/>
      <c r="L805" s="21"/>
      <c r="M805" s="19"/>
      <c r="N805" s="21"/>
      <c r="O805" s="19"/>
      <c r="P805" s="21"/>
    </row>
    <row r="806" ht="20" customHeight="1" spans="1:16">
      <c r="A806" s="22"/>
      <c r="B806" s="22"/>
      <c r="C806" s="23"/>
      <c r="D806" s="24"/>
      <c r="E806" s="24"/>
      <c r="F806" s="24"/>
      <c r="G806" s="5"/>
      <c r="H806" s="5"/>
      <c r="I806" s="5"/>
      <c r="J806" s="24"/>
      <c r="K806" s="24"/>
      <c r="L806" s="24"/>
      <c r="M806" s="22"/>
      <c r="N806" s="24"/>
      <c r="O806" s="22"/>
      <c r="P806" s="24"/>
    </row>
  </sheetData>
  <mergeCells count="3">
    <mergeCell ref="A1:P1"/>
    <mergeCell ref="A2:P2"/>
    <mergeCell ref="C3:P3"/>
  </mergeCells>
  <pageMargins left="0.3" right="0.3" top="0.5" bottom="0.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208"/>
  <sheetViews>
    <sheetView showGridLines="0" zoomScale="85" zoomScaleNormal="85" workbookViewId="0">
      <pane ySplit="8" topLeftCell="A9" activePane="bottomLeft" state="frozen"/>
      <selection/>
      <selection pane="bottomLeft" activeCell="G10" sqref="G10"/>
    </sheetView>
  </sheetViews>
  <sheetFormatPr defaultColWidth="9" defaultRowHeight="13.5"/>
  <cols>
    <col min="1" max="1" width="20" customWidth="1"/>
    <col min="2" max="4" width="18" customWidth="1"/>
    <col min="5" max="5" width="20" customWidth="1"/>
    <col min="6" max="7" width="18" customWidth="1"/>
    <col min="8" max="10" width="13" customWidth="1"/>
    <col min="11" max="11" width="3" customWidth="1"/>
    <col min="12" max="12" width="14" customWidth="1"/>
    <col min="13" max="13" width="10" customWidth="1"/>
    <col min="14" max="14" width="16" customWidth="1"/>
    <col min="15" max="15" width="7.93333333333333" customWidth="1"/>
    <col min="16" max="16" width="11.025" customWidth="1"/>
    <col min="17" max="17" width="37.5" customWidth="1"/>
    <col min="18" max="20" width="17" customWidth="1"/>
    <col min="21" max="21" width="16.025" customWidth="1"/>
    <col min="22" max="23" width="12.3416666666667" customWidth="1"/>
    <col min="24" max="24" width="13.675" customWidth="1"/>
    <col min="25" max="25" width="10.4416666666667" customWidth="1"/>
    <col min="26" max="26" width="13" customWidth="1"/>
    <col min="27" max="27" width="6.46666666666667" customWidth="1"/>
    <col min="28" max="28" width="16" customWidth="1"/>
    <col min="29" max="29" width="10.7333333333333" customWidth="1"/>
    <col min="30" max="30" width="13.5166666666667" customWidth="1"/>
    <col min="31" max="31" width="10.4333333333333" customWidth="1"/>
    <col min="32" max="32" width="17" customWidth="1"/>
    <col min="33" max="33" width="18" hidden="1" customWidth="1"/>
  </cols>
  <sheetData>
    <row r="1" ht="36" customHeight="1" spans="1:33">
      <c r="A1" s="1" t="s">
        <v>1803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1804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35" customHeight="1" spans="1:33">
      <c r="A2" s="9" t="s">
        <v>1805</v>
      </c>
      <c r="B2" s="9"/>
      <c r="C2" s="9"/>
      <c r="D2" s="9"/>
      <c r="E2" s="9"/>
      <c r="F2" s="9"/>
      <c r="G2" s="9"/>
      <c r="H2" s="9"/>
      <c r="I2" s="9"/>
      <c r="J2" s="9"/>
      <c r="K2" s="9"/>
      <c r="L2" s="9" t="s">
        <v>1806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ht="29" customHeight="1" spans="1:33">
      <c r="A3" s="10" t="s">
        <v>1792</v>
      </c>
      <c r="B3" s="11"/>
      <c r="C3" s="12" t="s">
        <v>1807</v>
      </c>
      <c r="D3" s="12"/>
      <c r="E3" s="12"/>
      <c r="F3" s="12"/>
      <c r="G3" s="12"/>
      <c r="H3" s="12"/>
      <c r="I3" s="12"/>
      <c r="J3" s="12"/>
      <c r="K3" s="12"/>
      <c r="L3" s="12" t="s">
        <v>1808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ht="29" customHeight="1" spans="1:33">
      <c r="A4" s="10" t="s">
        <v>1809</v>
      </c>
      <c r="B4" s="13">
        <f>IFERROR(COUNTIF($E$9:$E$1008,"&gt;0"),0)</f>
        <v>2</v>
      </c>
      <c r="C4" s="12"/>
      <c r="D4" s="10" t="s">
        <v>1810</v>
      </c>
      <c r="E4" s="14">
        <f>IFERROR(SUM($E$9:$E$1008),0)</f>
        <v>11361.48</v>
      </c>
      <c r="F4" s="12"/>
      <c r="G4" s="10" t="s">
        <v>1811</v>
      </c>
      <c r="H4" s="13">
        <f>IFERROR(COUNTIF($AF$9:$AF$50008,"待补姓名"),0)</f>
        <v>163</v>
      </c>
      <c r="I4" s="12"/>
      <c r="J4" s="10" t="s">
        <v>1812</v>
      </c>
      <c r="K4" s="14">
        <f>IFERROR(SUM($F$9:$F$1008),0)</f>
        <v>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ht="29" customHeight="1" spans="1:33">
      <c r="A5" s="10" t="s">
        <v>1813</v>
      </c>
      <c r="B5" s="13">
        <f>IFERROR(SUM($AC$9:$AC$50008),0)</f>
        <v>114291</v>
      </c>
      <c r="C5" s="12"/>
      <c r="D5" s="10" t="s">
        <v>1814</v>
      </c>
      <c r="E5" s="14">
        <f>IFERROR(SUM($AD$9:$AD$50008),0)</f>
        <v>181778.44</v>
      </c>
      <c r="F5" s="12"/>
      <c r="G5" s="10" t="s">
        <v>1815</v>
      </c>
      <c r="H5" s="13">
        <f>IFERROR(SUM($AE$9:$AE$50008),0)</f>
        <v>147</v>
      </c>
      <c r="I5" s="12"/>
      <c r="J5" s="10" t="s">
        <v>1816</v>
      </c>
      <c r="K5" s="14">
        <f>IFERROR(COUNT($L$9:$L$50008),0)</f>
        <v>200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ht="31" customHeight="1" spans="1:33">
      <c r="A6" s="12" t="s">
        <v>1817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 t="s">
        <v>1818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ht="29" customHeight="1" spans="1:33">
      <c r="A7" s="1" t="s">
        <v>1819</v>
      </c>
      <c r="B7" s="1"/>
      <c r="C7" s="1"/>
      <c r="D7" s="1"/>
      <c r="E7" s="1"/>
      <c r="F7" s="1"/>
      <c r="G7" s="1"/>
      <c r="H7" s="1"/>
      <c r="I7" s="1"/>
      <c r="J7" s="1"/>
      <c r="K7" s="1"/>
      <c r="L7" s="1" t="s">
        <v>1820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42" customHeight="1" spans="1:33">
      <c r="A8" s="2" t="s">
        <v>1821</v>
      </c>
      <c r="B8" s="15" t="s">
        <v>1822</v>
      </c>
      <c r="C8" s="15" t="s">
        <v>1823</v>
      </c>
      <c r="D8" s="15" t="s">
        <v>1815</v>
      </c>
      <c r="E8" s="15" t="s">
        <v>1810</v>
      </c>
      <c r="F8" s="15" t="s">
        <v>1812</v>
      </c>
      <c r="G8" s="2" t="s">
        <v>1824</v>
      </c>
      <c r="H8" s="2" t="s">
        <v>1825</v>
      </c>
      <c r="I8" s="2" t="s">
        <v>1826</v>
      </c>
      <c r="J8" s="2" t="s">
        <v>1827</v>
      </c>
      <c r="K8" s="16"/>
      <c r="L8" s="2" t="s">
        <v>1797</v>
      </c>
      <c r="M8" s="2" t="s">
        <v>4</v>
      </c>
      <c r="N8" s="2" t="s">
        <v>5</v>
      </c>
      <c r="O8" s="2" t="s">
        <v>6</v>
      </c>
      <c r="P8" s="2" t="s">
        <v>7</v>
      </c>
      <c r="Q8" s="2" t="s">
        <v>8</v>
      </c>
      <c r="R8" s="15" t="s">
        <v>9</v>
      </c>
      <c r="S8" s="15" t="s">
        <v>10</v>
      </c>
      <c r="T8" s="15" t="s">
        <v>3</v>
      </c>
      <c r="U8" s="2" t="s">
        <v>11</v>
      </c>
      <c r="V8" s="2" t="s">
        <v>12</v>
      </c>
      <c r="W8" s="2" t="s">
        <v>13</v>
      </c>
      <c r="X8" s="2" t="s">
        <v>14</v>
      </c>
      <c r="Y8" s="2" t="s">
        <v>15</v>
      </c>
      <c r="Z8" s="2" t="s">
        <v>16</v>
      </c>
      <c r="AA8" s="2" t="s">
        <v>1821</v>
      </c>
      <c r="AB8" s="2" t="s">
        <v>1828</v>
      </c>
      <c r="AC8" s="15" t="s">
        <v>1829</v>
      </c>
      <c r="AD8" s="15" t="s">
        <v>1814</v>
      </c>
      <c r="AE8" s="15" t="s">
        <v>1830</v>
      </c>
      <c r="AF8" s="2" t="s">
        <v>1831</v>
      </c>
      <c r="AG8" s="17" t="s">
        <v>1832</v>
      </c>
    </row>
    <row r="9" ht="21" customHeight="1" spans="1:33">
      <c r="A9" s="7" t="str">
        <f>IFERROR(INDEX(_xlfn.ANCHORARRAY($AG$9),ROWS($A$9:A9)),"")</f>
        <v>高正卓京东快递费预存</v>
      </c>
      <c r="B9" s="8">
        <f t="shared" ref="B9:B72" si="0">IF($A9="","",SUMIF($AA$9:$AA$50008,$A9,$AC$9:$AC$50008))</f>
        <v>500</v>
      </c>
      <c r="C9" s="8">
        <f t="shared" ref="C9:C72" si="1">IF($A9="","",SUMIF($AA$9:$AA$50008,$A9,$AD$9:$AD$50008))</f>
        <v>0</v>
      </c>
      <c r="D9" s="8">
        <f t="shared" ref="D9:D72" si="2">IF($A9="","",SUMIF($AA$9:$AA$50008,$A9,$AE$9:$AE$50008))</f>
        <v>0</v>
      </c>
      <c r="E9" s="18">
        <f t="shared" ref="E9:E72" si="3">IF($A9="","",MAX(0,B9-C9-D9))</f>
        <v>500</v>
      </c>
      <c r="F9" s="8">
        <f t="shared" ref="F9:F72" si="4">IF($A9="","",MAX(0,C9+D9-B9))</f>
        <v>0</v>
      </c>
      <c r="G9" s="6" t="str">
        <f t="shared" ref="G9:G72" si="5">IF($A9="","",IF(E9&gt;0,"待冲减",IF(F9&gt;0,"超额需核对","已结清")))</f>
        <v>待冲减</v>
      </c>
      <c r="H9" s="19">
        <f t="shared" ref="H9:H72" si="6">IF($A9="","",COUNTIFS($AA$9:$AA$50008,$A9,$AB$9:$AB$50008,"预支"))</f>
        <v>1</v>
      </c>
      <c r="I9" s="19">
        <f t="shared" ref="I9:I72" si="7">IF($A9="","",COUNTIFS($AA$9:$AA$50008,$A9,$AB$9:$AB$50008,"报销"))</f>
        <v>0</v>
      </c>
      <c r="J9" s="19">
        <f t="shared" ref="J9:J72" si="8">IF($A9="","",COUNTIFS($AA$9:$AA$50008,$A9,$AB$9:$AB$50008,"还款"))</f>
        <v>0</v>
      </c>
      <c r="K9" s="16"/>
      <c r="L9" s="19" cm="1">
        <f t="array" ref="L9:L208">_xlfn._xlws.FILTER(ROW(Sheet1!$A$5:$A$50000),((((Sheet1!$D$5:$D$50000="员工借支")+(Sheet1!$D$5:$D$50000="员工还款")+ISNUMBER(SEARCH("借支",Sheet1!$E$5:$E$50000))+ISNUMBER(SEARCH("预支",Sheet1!$E$5:$E$50000))+ISNUMBER(SEARCH("报销",Sheet1!$E$5:$E$50000))+ISNUMBER(SEARCH("还款",Sheet1!$E$5:$E$50000))+ISNUMBER(SEARCH("归还",Sheet1!$E$5:$E$50000)))&gt;0)*(((Sheet1!$F$5:$F$50000&gt;0)+(Sheet1!$G$5:$G$50000&gt;0))&gt;0))*(IF($B$3="",1,--(Sheet1!$L$5:$L$50000=$B$3))),"")</f>
        <v>165</v>
      </c>
      <c r="M9" s="19" cm="1">
        <f t="array" ref="M9:AA208">_xlfn._xlws.FILTER(IF(Sheet1!$A$5:$O$50000="","",Sheet1!$A$5:$O$50000),((((Sheet1!$D$5:$D$50000="员工借支")+(Sheet1!$D$5:$D$50000="员工还款")+ISNUMBER(SEARCH("借支",Sheet1!$E$5:$E$50000))+ISNUMBER(SEARCH("预支",Sheet1!$E$5:$E$50000))+ISNUMBER(SEARCH("报销",Sheet1!$E$5:$E$50000))+ISNUMBER(SEARCH("还款",Sheet1!$E$5:$E$50000))+ISNUMBER(SEARCH("归还",Sheet1!$E$5:$E$50000)))&gt;0)*(((Sheet1!$F$5:$F$50000&gt;0)+(Sheet1!$G$5:$G$50000&gt;0))&gt;0))*(IF($B$3="",1,--(Sheet1!$L$5:$L$50000=$B$3))),"")</f>
        <v>161</v>
      </c>
      <c r="N9" s="20">
        <v>46024</v>
      </c>
      <c r="O9" s="21" t="str">
        <v>建行个人</v>
      </c>
      <c r="P9" s="21" t="str">
        <v>油耗</v>
      </c>
      <c r="Q9" s="21" t="str">
        <v>报销11月油耗王梅梅</v>
      </c>
      <c r="R9" s="8" t="str">
        <v/>
      </c>
      <c r="S9" s="8">
        <v>1066</v>
      </c>
      <c r="T9" s="8">
        <v>68805.44</v>
      </c>
      <c r="U9" s="21" t="str">
        <v>公司</v>
      </c>
      <c r="V9" s="21" t="str">
        <v/>
      </c>
      <c r="W9" s="21" t="str">
        <v/>
      </c>
      <c r="X9" s="19">
        <v>202512</v>
      </c>
      <c r="Y9" s="21" t="str">
        <v/>
      </c>
      <c r="Z9" s="19">
        <v>202601</v>
      </c>
      <c r="AA9" s="21" t="str">
        <v/>
      </c>
      <c r="AB9" s="19" t="str" cm="1">
        <f t="array" ref="AB9:AB208">IFERROR(_xlfn.LET(_xlpm.dat,_xlfn.ANCHORARRAY(M9),_xlpm.cat,INDEX(_xlpm.dat,0,4),_xlpm.memo,INDEX(_xlpm.dat,0,5),_xlpm.inc,IFERROR(1*INDEX(_xlpm.dat,0,6),0),_xlpm.exp,IFERROR(1*INDEX(_xlpm.dat,0,7),0),IF((_xlpm.inc&gt;0)*(_xlpm.cat="员工还款")*ISNUMBER(SEARCH("报销",_xlpm.memo))*(1-((ISNUMBER(SEARCH("退回",_xlpm.memo))+ISNUMBER(SEARCH("退还",_xlpm.memo)))&gt;0)),"账务对冲",IF((_xlpm.inc&gt;0)*((_xlpm.cat="员工还款")+(ISNUMBER(SEARCH("借支",_xlpm.memo))*((ISNUMBER(SEARCH("退回",_xlpm.memo))+ISNUMBER(SEARCH("退还",_xlpm.memo))+ISNUMBER(SEARCH("归还",_xlpm.memo))+ISNUMBER(SEARCH("还款",_xlpm.memo)))&gt;0))),"还款",IF((_xlpm.exp&gt;0)*ISNUMBER(SEARCH("报销",_xlpm.memo)),"报销",IF((_xlpm.exp&gt;0)*((_xlpm.cat="员工借支")+ISNUMBER(SEARCH("借支",_xlpm.memo))+ISNUMBER(SEARCH("预支",_xlpm.memo))),"预支","待复核"))))),"")</f>
        <v>报销</v>
      </c>
      <c r="AC9" s="8" cm="1">
        <f t="array" ref="AC9:AC208">IFERROR(IF(_xlfn.ANCHORARRAY(AB9)="预支",IFERROR(1*INDEX(_xlfn.ANCHORARRAY(M9),0,7),0),0),"")</f>
        <v>0</v>
      </c>
      <c r="AD9" s="8" cm="1">
        <f t="array" ref="AD9:AD208">IFERROR(IF(_xlfn.ANCHORARRAY(AB9)="报销",IFERROR(1*INDEX(_xlfn.ANCHORARRAY(M9),0,7),0),0),"")</f>
        <v>1066</v>
      </c>
      <c r="AE9" s="8" cm="1">
        <f t="array" ref="AE9:AE208">IFERROR(IF(_xlfn.ANCHORARRAY(AB9)="还款",IFERROR(1*INDEX(_xlfn.ANCHORARRAY(M9),0,6),0),0),"")</f>
        <v>0</v>
      </c>
      <c r="AF9" s="19" t="str" cm="1">
        <f t="array" ref="AF9:AF208">IFERROR(IF(((_xlfn.ANCHORARRAY(AB9)="预支")+(_xlfn.ANCHORARRAY(AB9)="报销")+(_xlfn.ANCHORARRAY(AB9)="还款"))&gt;0,IF(INDEX(_xlfn.ANCHORARRAY(M9),0,15)="","待补姓名","已归属"),IF(_xlfn.ANCHORARRAY(AB9)="账务对冲","对冲不计","待复核")),"")</f>
        <v>待补姓名</v>
      </c>
      <c r="AG9" t="str" cm="1">
        <f t="array" ref="AG9:AG10">IFERROR(_xlfn._xlws.SORT(_xlfn.UNIQUE(_xlfn._xlws.FILTER(INDEX(_xlfn.ANCHORARRAY(M9),0,15),(INDEX(_xlfn.ANCHORARRAY(M9),0,15)&lt;&gt;"")*((_xlfn.ANCHORARRAY(AB9)="预支")+(_xlfn.ANCHORARRAY(AB9)="报销")+(_xlfn.ANCHORARRAY(AB9)="还款")&gt;0)))),"")</f>
        <v>高正卓京东快递费预存</v>
      </c>
    </row>
    <row r="10" ht="21" customHeight="1" spans="1:33">
      <c r="A10" s="4" t="str">
        <f>IFERROR(INDEX(_xlfn.ANCHORARRAY($AG$9),ROWS($A$9:A10)),"")</f>
        <v>张少兴</v>
      </c>
      <c r="B10" s="5">
        <f t="shared" si="0"/>
        <v>42000</v>
      </c>
      <c r="C10" s="5">
        <f t="shared" si="1"/>
        <v>31138.52</v>
      </c>
      <c r="D10" s="5">
        <f t="shared" si="2"/>
        <v>0</v>
      </c>
      <c r="E10" s="18">
        <f t="shared" si="3"/>
        <v>10861.48</v>
      </c>
      <c r="F10" s="5">
        <f t="shared" si="4"/>
        <v>0</v>
      </c>
      <c r="G10" s="6" t="str">
        <f t="shared" si="5"/>
        <v>待冲减</v>
      </c>
      <c r="H10" s="22">
        <f t="shared" si="6"/>
        <v>6</v>
      </c>
      <c r="I10" s="22">
        <f t="shared" si="7"/>
        <v>8</v>
      </c>
      <c r="J10" s="22">
        <f t="shared" si="8"/>
        <v>0</v>
      </c>
      <c r="K10" s="16"/>
      <c r="L10" s="22">
        <v>175</v>
      </c>
      <c r="M10" s="22">
        <v>171</v>
      </c>
      <c r="N10" s="23">
        <v>46027</v>
      </c>
      <c r="O10" s="24" t="str">
        <v>建行个人</v>
      </c>
      <c r="P10" s="24" t="str">
        <v>办公费</v>
      </c>
      <c r="Q10" s="24" t="str">
        <v>付报销43店改造费用杨增峰（卫志强）</v>
      </c>
      <c r="R10" s="5" t="str">
        <v/>
      </c>
      <c r="S10" s="5">
        <v>3930</v>
      </c>
      <c r="T10" s="5">
        <v>88239.59</v>
      </c>
      <c r="U10" s="24" t="str">
        <v>临城县博福分店43店</v>
      </c>
      <c r="V10" s="24" t="str">
        <v/>
      </c>
      <c r="W10" s="24" t="str">
        <v/>
      </c>
      <c r="X10" s="22">
        <v>202512</v>
      </c>
      <c r="Y10" s="24" t="str">
        <v/>
      </c>
      <c r="Z10" s="22">
        <v>202601</v>
      </c>
      <c r="AA10" s="24" t="str">
        <v/>
      </c>
      <c r="AB10" s="22" t="str">
        <v>报销</v>
      </c>
      <c r="AC10" s="5">
        <v>0</v>
      </c>
      <c r="AD10" s="5">
        <v>3930</v>
      </c>
      <c r="AE10" s="5">
        <v>0</v>
      </c>
      <c r="AF10" s="22" t="str">
        <v>待补姓名</v>
      </c>
      <c r="AG10" t="str">
        <v>张少兴</v>
      </c>
    </row>
    <row r="11" ht="21" customHeight="1" spans="1:33">
      <c r="A11" s="7" t="str">
        <f>IFERROR(INDEX(_xlfn.ANCHORARRAY($AG$9),ROWS($A$9:A11)),"")</f>
        <v/>
      </c>
      <c r="B11" s="8" t="str">
        <f t="shared" si="0"/>
        <v/>
      </c>
      <c r="C11" s="8" t="str">
        <f t="shared" si="1"/>
        <v/>
      </c>
      <c r="D11" s="8" t="str">
        <f t="shared" si="2"/>
        <v/>
      </c>
      <c r="E11" s="18" t="str">
        <f t="shared" si="3"/>
        <v/>
      </c>
      <c r="F11" s="8" t="str">
        <f t="shared" si="4"/>
        <v/>
      </c>
      <c r="G11" s="6" t="str">
        <f t="shared" si="5"/>
        <v/>
      </c>
      <c r="H11" s="19" t="str">
        <f t="shared" si="6"/>
        <v/>
      </c>
      <c r="I11" s="19" t="str">
        <f t="shared" si="7"/>
        <v/>
      </c>
      <c r="J11" s="19" t="str">
        <f t="shared" si="8"/>
        <v/>
      </c>
      <c r="K11" s="16"/>
      <c r="L11" s="19">
        <v>178</v>
      </c>
      <c r="M11" s="19">
        <v>174</v>
      </c>
      <c r="N11" s="20">
        <v>46027</v>
      </c>
      <c r="O11" s="21" t="str">
        <v>建行个人</v>
      </c>
      <c r="P11" s="21" t="str">
        <v>员工还款</v>
      </c>
      <c r="Q11" s="21" t="str">
        <v>付报销宽带办公物料买菜加粉硒鼓张少兴</v>
      </c>
      <c r="R11" s="8" t="str">
        <v/>
      </c>
      <c r="S11" s="8">
        <v>11540.38</v>
      </c>
      <c r="T11" s="8">
        <v>65400.01</v>
      </c>
      <c r="U11" s="21" t="str">
        <v/>
      </c>
      <c r="V11" s="21" t="str">
        <v/>
      </c>
      <c r="W11" s="21" t="str">
        <v/>
      </c>
      <c r="X11" s="19">
        <v>202512</v>
      </c>
      <c r="Y11" s="21" t="str">
        <v/>
      </c>
      <c r="Z11" s="19">
        <v>202601</v>
      </c>
      <c r="AA11" s="21" t="str">
        <v/>
      </c>
      <c r="AB11" s="19" t="str">
        <v>报销</v>
      </c>
      <c r="AC11" s="8">
        <v>0</v>
      </c>
      <c r="AD11" s="8">
        <v>11540.38</v>
      </c>
      <c r="AE11" s="8">
        <v>0</v>
      </c>
      <c r="AF11" s="19" t="str">
        <v>待补姓名</v>
      </c>
    </row>
    <row r="12" ht="21" customHeight="1" spans="1:33">
      <c r="A12" s="4" t="str">
        <f>IFERROR(INDEX(_xlfn.ANCHORARRAY($AG$9),ROWS($A$9:A12)),"")</f>
        <v/>
      </c>
      <c r="B12" s="5" t="str">
        <f t="shared" si="0"/>
        <v/>
      </c>
      <c r="C12" s="5" t="str">
        <f t="shared" si="1"/>
        <v/>
      </c>
      <c r="D12" s="5" t="str">
        <f t="shared" si="2"/>
        <v/>
      </c>
      <c r="E12" s="18" t="str">
        <f t="shared" si="3"/>
        <v/>
      </c>
      <c r="F12" s="5" t="str">
        <f t="shared" si="4"/>
        <v/>
      </c>
      <c r="G12" s="3" t="str">
        <f t="shared" si="5"/>
        <v/>
      </c>
      <c r="H12" s="22" t="str">
        <f t="shared" si="6"/>
        <v/>
      </c>
      <c r="I12" s="22" t="str">
        <f t="shared" si="7"/>
        <v/>
      </c>
      <c r="J12" s="22" t="str">
        <f t="shared" si="8"/>
        <v/>
      </c>
      <c r="K12" s="16"/>
      <c r="L12" s="22">
        <v>179</v>
      </c>
      <c r="M12" s="22">
        <v>175</v>
      </c>
      <c r="N12" s="23">
        <v>46027</v>
      </c>
      <c r="O12" s="24" t="str">
        <v>建行个人</v>
      </c>
      <c r="P12" s="24" t="str">
        <v>员工借支</v>
      </c>
      <c r="Q12" s="24" t="str">
        <v>付张少兴借支1月</v>
      </c>
      <c r="R12" s="5" t="str">
        <v/>
      </c>
      <c r="S12" s="5">
        <v>10000</v>
      </c>
      <c r="T12" s="5">
        <v>55400.01</v>
      </c>
      <c r="U12" s="24" t="str">
        <v/>
      </c>
      <c r="V12" s="24" t="str">
        <v/>
      </c>
      <c r="W12" s="24" t="str">
        <v/>
      </c>
      <c r="X12" s="22">
        <v>202601</v>
      </c>
      <c r="Y12" s="24" t="str">
        <v/>
      </c>
      <c r="Z12" s="22">
        <v>202601</v>
      </c>
      <c r="AA12" s="24" t="str">
        <v>张少兴</v>
      </c>
      <c r="AB12" s="22" t="str">
        <v>预支</v>
      </c>
      <c r="AC12" s="5">
        <v>10000</v>
      </c>
      <c r="AD12" s="5">
        <v>0</v>
      </c>
      <c r="AE12" s="5">
        <v>0</v>
      </c>
      <c r="AF12" s="22" t="str">
        <v>已归属</v>
      </c>
    </row>
    <row r="13" ht="21" customHeight="1" spans="1:33">
      <c r="A13" s="7" t="str">
        <f>IFERROR(INDEX(_xlfn.ANCHORARRAY($AG$9),ROWS($A$9:A13)),"")</f>
        <v/>
      </c>
      <c r="B13" s="8" t="str">
        <f t="shared" si="0"/>
        <v/>
      </c>
      <c r="C13" s="8" t="str">
        <f t="shared" si="1"/>
        <v/>
      </c>
      <c r="D13" s="8" t="str">
        <f t="shared" si="2"/>
        <v/>
      </c>
      <c r="E13" s="18" t="str">
        <f t="shared" si="3"/>
        <v/>
      </c>
      <c r="F13" s="8" t="str">
        <f t="shared" si="4"/>
        <v/>
      </c>
      <c r="G13" s="6" t="str">
        <f t="shared" si="5"/>
        <v/>
      </c>
      <c r="H13" s="19" t="str">
        <f t="shared" si="6"/>
        <v/>
      </c>
      <c r="I13" s="19" t="str">
        <f t="shared" si="7"/>
        <v/>
      </c>
      <c r="J13" s="19" t="str">
        <f t="shared" si="8"/>
        <v/>
      </c>
      <c r="K13" s="16"/>
      <c r="L13" s="19">
        <v>189</v>
      </c>
      <c r="M13" s="19">
        <v>185</v>
      </c>
      <c r="N13" s="20">
        <v>46028</v>
      </c>
      <c r="O13" s="21" t="str">
        <v>建行个人</v>
      </c>
      <c r="P13" s="21" t="str">
        <v>水费</v>
      </c>
      <c r="Q13" s="21" t="str">
        <v>付报销水费程运更（卫志强）</v>
      </c>
      <c r="R13" s="8" t="str">
        <v/>
      </c>
      <c r="S13" s="8">
        <v>1990.2</v>
      </c>
      <c r="T13" s="8">
        <v>38505.22</v>
      </c>
      <c r="U13" s="21" t="str">
        <v>公司</v>
      </c>
      <c r="V13" s="21" t="str">
        <v/>
      </c>
      <c r="W13" s="21" t="str">
        <v/>
      </c>
      <c r="X13" s="19">
        <v>202512</v>
      </c>
      <c r="Y13" s="21" t="str">
        <v/>
      </c>
      <c r="Z13" s="19">
        <v>202601</v>
      </c>
      <c r="AA13" s="21" t="str">
        <v/>
      </c>
      <c r="AB13" s="19" t="str">
        <v>报销</v>
      </c>
      <c r="AC13" s="8">
        <v>0</v>
      </c>
      <c r="AD13" s="8">
        <v>1990.2</v>
      </c>
      <c r="AE13" s="8">
        <v>0</v>
      </c>
      <c r="AF13" s="19" t="str">
        <v>待补姓名</v>
      </c>
    </row>
    <row r="14" ht="21" customHeight="1" spans="1:33">
      <c r="A14" s="4" t="str">
        <f>IFERROR(INDEX(_xlfn.ANCHORARRAY($AG$9),ROWS($A$9:A14)),"")</f>
        <v/>
      </c>
      <c r="B14" s="5" t="str">
        <f t="shared" si="0"/>
        <v/>
      </c>
      <c r="C14" s="5" t="str">
        <f t="shared" si="1"/>
        <v/>
      </c>
      <c r="D14" s="5" t="str">
        <f t="shared" si="2"/>
        <v/>
      </c>
      <c r="E14" s="18" t="str">
        <f t="shared" si="3"/>
        <v/>
      </c>
      <c r="F14" s="5" t="str">
        <f t="shared" si="4"/>
        <v/>
      </c>
      <c r="G14" s="3" t="str">
        <f t="shared" si="5"/>
        <v/>
      </c>
      <c r="H14" s="22" t="str">
        <f t="shared" si="6"/>
        <v/>
      </c>
      <c r="I14" s="22" t="str">
        <f t="shared" si="7"/>
        <v/>
      </c>
      <c r="J14" s="22" t="str">
        <f t="shared" si="8"/>
        <v/>
      </c>
      <c r="K14" s="16"/>
      <c r="L14" s="22">
        <v>194</v>
      </c>
      <c r="M14" s="22">
        <v>190</v>
      </c>
      <c r="N14" s="23">
        <v>46029</v>
      </c>
      <c r="O14" s="24" t="str">
        <v>建行个人</v>
      </c>
      <c r="P14" s="24" t="str">
        <v>办公费</v>
      </c>
      <c r="Q14" s="24" t="str">
        <v>报销公司12月办公物料张少兴——李伟波</v>
      </c>
      <c r="R14" s="5" t="str">
        <v/>
      </c>
      <c r="S14" s="5">
        <v>1965</v>
      </c>
      <c r="T14" s="5">
        <v>31974.72</v>
      </c>
      <c r="U14" s="24" t="str">
        <v/>
      </c>
      <c r="V14" s="24" t="str">
        <v/>
      </c>
      <c r="W14" s="24" t="str">
        <v/>
      </c>
      <c r="X14" s="22">
        <v>202512</v>
      </c>
      <c r="Y14" s="24" t="str">
        <v/>
      </c>
      <c r="Z14" s="22">
        <v>202601</v>
      </c>
      <c r="AA14" s="24" t="str">
        <v/>
      </c>
      <c r="AB14" s="22" t="str">
        <v>报销</v>
      </c>
      <c r="AC14" s="5">
        <v>0</v>
      </c>
      <c r="AD14" s="5">
        <v>1965</v>
      </c>
      <c r="AE14" s="5">
        <v>0</v>
      </c>
      <c r="AF14" s="22" t="str">
        <v>待补姓名</v>
      </c>
    </row>
    <row r="15" ht="21" customHeight="1" spans="1:33">
      <c r="A15" s="7" t="str">
        <f>IFERROR(INDEX(_xlfn.ANCHORARRAY($AG$9),ROWS($A$9:A15)),"")</f>
        <v/>
      </c>
      <c r="B15" s="8" t="str">
        <f t="shared" si="0"/>
        <v/>
      </c>
      <c r="C15" s="8" t="str">
        <f t="shared" si="1"/>
        <v/>
      </c>
      <c r="D15" s="8" t="str">
        <f t="shared" si="2"/>
        <v/>
      </c>
      <c r="E15" s="18" t="str">
        <f t="shared" si="3"/>
        <v/>
      </c>
      <c r="F15" s="8" t="str">
        <f t="shared" si="4"/>
        <v/>
      </c>
      <c r="G15" s="6" t="str">
        <f t="shared" si="5"/>
        <v/>
      </c>
      <c r="H15" s="19" t="str">
        <f t="shared" si="6"/>
        <v/>
      </c>
      <c r="I15" s="19" t="str">
        <f t="shared" si="7"/>
        <v/>
      </c>
      <c r="J15" s="19" t="str">
        <f t="shared" si="8"/>
        <v/>
      </c>
      <c r="K15" s="16"/>
      <c r="L15" s="19">
        <v>215</v>
      </c>
      <c r="M15" s="19">
        <v>211</v>
      </c>
      <c r="N15" s="20">
        <v>46032</v>
      </c>
      <c r="O15" s="21" t="str">
        <v>建行个人</v>
      </c>
      <c r="P15" s="21" t="str">
        <v>公关费</v>
      </c>
      <c r="Q15" s="21" t="str">
        <v>付报销药简单招待费国燕岭</v>
      </c>
      <c r="R15" s="8" t="str">
        <v/>
      </c>
      <c r="S15" s="8">
        <v>468</v>
      </c>
      <c r="T15" s="8">
        <v>47319.96</v>
      </c>
      <c r="U15" s="21" t="str">
        <v>12月门店</v>
      </c>
      <c r="V15" s="21" t="str">
        <v/>
      </c>
      <c r="W15" s="21" t="str">
        <v/>
      </c>
      <c r="X15" s="19">
        <v>202512</v>
      </c>
      <c r="Y15" s="21" t="str">
        <v/>
      </c>
      <c r="Z15" s="19">
        <v>202601</v>
      </c>
      <c r="AA15" s="21" t="str">
        <v/>
      </c>
      <c r="AB15" s="19" t="str">
        <v>报销</v>
      </c>
      <c r="AC15" s="8">
        <v>0</v>
      </c>
      <c r="AD15" s="8">
        <v>468</v>
      </c>
      <c r="AE15" s="8">
        <v>0</v>
      </c>
      <c r="AF15" s="19" t="str">
        <v>待补姓名</v>
      </c>
    </row>
    <row r="16" ht="21" customHeight="1" spans="1:33">
      <c r="A16" s="4" t="str">
        <f>IFERROR(INDEX(_xlfn.ANCHORARRAY($AG$9),ROWS($A$9:A16)),"")</f>
        <v/>
      </c>
      <c r="B16" s="5" t="str">
        <f t="shared" si="0"/>
        <v/>
      </c>
      <c r="C16" s="5" t="str">
        <f t="shared" si="1"/>
        <v/>
      </c>
      <c r="D16" s="5" t="str">
        <f t="shared" si="2"/>
        <v/>
      </c>
      <c r="E16" s="18" t="str">
        <f t="shared" si="3"/>
        <v/>
      </c>
      <c r="F16" s="5" t="str">
        <f t="shared" si="4"/>
        <v/>
      </c>
      <c r="G16" s="3" t="str">
        <f t="shared" si="5"/>
        <v/>
      </c>
      <c r="H16" s="22" t="str">
        <f t="shared" si="6"/>
        <v/>
      </c>
      <c r="I16" s="22" t="str">
        <f t="shared" si="7"/>
        <v/>
      </c>
      <c r="J16" s="22" t="str">
        <f t="shared" si="8"/>
        <v/>
      </c>
      <c r="K16" s="16"/>
      <c r="L16" s="22">
        <v>216</v>
      </c>
      <c r="M16" s="22">
        <v>212</v>
      </c>
      <c r="N16" s="23">
        <v>46032</v>
      </c>
      <c r="O16" s="24" t="str">
        <v>建行个人</v>
      </c>
      <c r="P16" s="24" t="str">
        <v>公关费</v>
      </c>
      <c r="Q16" s="24" t="str">
        <v>付报销公关费健E卡国燕岭</v>
      </c>
      <c r="R16" s="5" t="str">
        <v/>
      </c>
      <c r="S16" s="5">
        <v>829</v>
      </c>
      <c r="T16" s="5">
        <v>46490.96</v>
      </c>
      <c r="U16" s="24" t="str">
        <v>12月门店</v>
      </c>
      <c r="V16" s="24" t="str">
        <v/>
      </c>
      <c r="W16" s="24" t="str">
        <v/>
      </c>
      <c r="X16" s="22">
        <v>202512</v>
      </c>
      <c r="Y16" s="24" t="str">
        <v/>
      </c>
      <c r="Z16" s="22">
        <v>202601</v>
      </c>
      <c r="AA16" s="24" t="str">
        <v/>
      </c>
      <c r="AB16" s="22" t="str">
        <v>报销</v>
      </c>
      <c r="AC16" s="5">
        <v>0</v>
      </c>
      <c r="AD16" s="5">
        <v>829</v>
      </c>
      <c r="AE16" s="5">
        <v>0</v>
      </c>
      <c r="AF16" s="22" t="str">
        <v>待补姓名</v>
      </c>
    </row>
    <row r="17" ht="21" customHeight="1" spans="1:32">
      <c r="A17" s="7" t="str">
        <f>IFERROR(INDEX(_xlfn.ANCHORARRAY($AG$9),ROWS($A$9:A17)),"")</f>
        <v/>
      </c>
      <c r="B17" s="8" t="str">
        <f t="shared" si="0"/>
        <v/>
      </c>
      <c r="C17" s="8" t="str">
        <f t="shared" si="1"/>
        <v/>
      </c>
      <c r="D17" s="8" t="str">
        <f t="shared" si="2"/>
        <v/>
      </c>
      <c r="E17" s="18" t="str">
        <f t="shared" si="3"/>
        <v/>
      </c>
      <c r="F17" s="8" t="str">
        <f t="shared" si="4"/>
        <v/>
      </c>
      <c r="G17" s="6" t="str">
        <f t="shared" si="5"/>
        <v/>
      </c>
      <c r="H17" s="19" t="str">
        <f t="shared" si="6"/>
        <v/>
      </c>
      <c r="I17" s="19" t="str">
        <f t="shared" si="7"/>
        <v/>
      </c>
      <c r="J17" s="19" t="str">
        <f t="shared" si="8"/>
        <v/>
      </c>
      <c r="K17" s="16"/>
      <c r="L17" s="19">
        <v>218</v>
      </c>
      <c r="M17" s="19">
        <v>214</v>
      </c>
      <c r="N17" s="20">
        <v>46034</v>
      </c>
      <c r="O17" s="21" t="str">
        <v>建行个人</v>
      </c>
      <c r="P17" s="21" t="str">
        <v>待摊费用</v>
      </c>
      <c r="Q17" s="21" t="str">
        <v>报销25年度保温箱验证武剑——卜永杰</v>
      </c>
      <c r="R17" s="8" t="str">
        <v/>
      </c>
      <c r="S17" s="8">
        <v>1000</v>
      </c>
      <c r="T17" s="8">
        <v>33490.96</v>
      </c>
      <c r="U17" s="21" t="str">
        <v>12月门店</v>
      </c>
      <c r="V17" s="21" t="str">
        <v/>
      </c>
      <c r="W17" s="21" t="str">
        <v/>
      </c>
      <c r="X17" s="19">
        <v>202512</v>
      </c>
      <c r="Y17" s="21" t="str">
        <v/>
      </c>
      <c r="Z17" s="19">
        <v>202601</v>
      </c>
      <c r="AA17" s="21" t="str">
        <v/>
      </c>
      <c r="AB17" s="19" t="str">
        <v>报销</v>
      </c>
      <c r="AC17" s="8">
        <v>0</v>
      </c>
      <c r="AD17" s="8">
        <v>1000</v>
      </c>
      <c r="AE17" s="8">
        <v>0</v>
      </c>
      <c r="AF17" s="19" t="str">
        <v>待补姓名</v>
      </c>
    </row>
    <row r="18" ht="21" customHeight="1" spans="1:32">
      <c r="A18" s="4" t="str">
        <f>IFERROR(INDEX(_xlfn.ANCHORARRAY($AG$9),ROWS($A$9:A18)),"")</f>
        <v/>
      </c>
      <c r="B18" s="5" t="str">
        <f t="shared" si="0"/>
        <v/>
      </c>
      <c r="C18" s="5" t="str">
        <f t="shared" si="1"/>
        <v/>
      </c>
      <c r="D18" s="5" t="str">
        <f t="shared" si="2"/>
        <v/>
      </c>
      <c r="E18" s="18" t="str">
        <f t="shared" si="3"/>
        <v/>
      </c>
      <c r="F18" s="5" t="str">
        <f t="shared" si="4"/>
        <v/>
      </c>
      <c r="G18" s="3" t="str">
        <f t="shared" si="5"/>
        <v/>
      </c>
      <c r="H18" s="22" t="str">
        <f t="shared" si="6"/>
        <v/>
      </c>
      <c r="I18" s="22" t="str">
        <f t="shared" si="7"/>
        <v/>
      </c>
      <c r="J18" s="22" t="str">
        <f t="shared" si="8"/>
        <v/>
      </c>
      <c r="K18" s="16"/>
      <c r="L18" s="22">
        <v>224</v>
      </c>
      <c r="M18" s="22">
        <v>220</v>
      </c>
      <c r="N18" s="23">
        <v>46035</v>
      </c>
      <c r="O18" s="24" t="str">
        <v>建行个人</v>
      </c>
      <c r="P18" s="24" t="str">
        <v>油耗</v>
      </c>
      <c r="Q18" s="24" t="str">
        <v>报销12月份油耗王梅梅</v>
      </c>
      <c r="R18" s="5" t="str">
        <v/>
      </c>
      <c r="S18" s="5">
        <v>1066</v>
      </c>
      <c r="T18" s="5">
        <v>278417.46</v>
      </c>
      <c r="U18" s="24" t="str">
        <v>12月门店</v>
      </c>
      <c r="V18" s="24" t="str">
        <v/>
      </c>
      <c r="W18" s="24" t="str">
        <v/>
      </c>
      <c r="X18" s="22">
        <v>202512</v>
      </c>
      <c r="Y18" s="24" t="str">
        <v/>
      </c>
      <c r="Z18" s="22">
        <v>202601</v>
      </c>
      <c r="AA18" s="24" t="str">
        <v/>
      </c>
      <c r="AB18" s="22" t="str">
        <v>报销</v>
      </c>
      <c r="AC18" s="5">
        <v>0</v>
      </c>
      <c r="AD18" s="5">
        <v>1066</v>
      </c>
      <c r="AE18" s="5">
        <v>0</v>
      </c>
      <c r="AF18" s="22" t="str">
        <v>待补姓名</v>
      </c>
    </row>
    <row r="19" ht="21" customHeight="1" spans="1:32">
      <c r="A19" s="7" t="str">
        <f>IFERROR(INDEX(_xlfn.ANCHORARRAY($AG$9),ROWS($A$9:A19)),"")</f>
        <v/>
      </c>
      <c r="B19" s="8" t="str">
        <f t="shared" si="0"/>
        <v/>
      </c>
      <c r="C19" s="8" t="str">
        <f t="shared" si="1"/>
        <v/>
      </c>
      <c r="D19" s="8" t="str">
        <f t="shared" si="2"/>
        <v/>
      </c>
      <c r="E19" s="18" t="str">
        <f t="shared" si="3"/>
        <v/>
      </c>
      <c r="F19" s="8" t="str">
        <f t="shared" si="4"/>
        <v/>
      </c>
      <c r="G19" s="6" t="str">
        <f t="shared" si="5"/>
        <v/>
      </c>
      <c r="H19" s="19" t="str">
        <f t="shared" si="6"/>
        <v/>
      </c>
      <c r="I19" s="19" t="str">
        <f t="shared" si="7"/>
        <v/>
      </c>
      <c r="J19" s="19" t="str">
        <f t="shared" si="8"/>
        <v/>
      </c>
      <c r="K19" s="16"/>
      <c r="L19" s="19">
        <v>358</v>
      </c>
      <c r="M19" s="19" t="str">
        <v/>
      </c>
      <c r="N19" s="20">
        <v>46041</v>
      </c>
      <c r="O19" s="21" t="str">
        <v>建行个人</v>
      </c>
      <c r="P19" s="21" t="str">
        <v>油耗</v>
      </c>
      <c r="Q19" s="21" t="str">
        <v>报销公司冀A769油费国燕岭</v>
      </c>
      <c r="R19" s="8" t="str">
        <v/>
      </c>
      <c r="S19" s="8">
        <v>12500</v>
      </c>
      <c r="T19" s="8">
        <v>216067.4</v>
      </c>
      <c r="U19" s="21" t="str">
        <v>公司</v>
      </c>
      <c r="V19" s="21" t="str">
        <v/>
      </c>
      <c r="W19" s="21" t="str">
        <v/>
      </c>
      <c r="X19" s="19">
        <v>202512</v>
      </c>
      <c r="Y19" s="21" t="str">
        <v/>
      </c>
      <c r="Z19" s="19">
        <v>202601</v>
      </c>
      <c r="AA19" s="21" t="str">
        <v/>
      </c>
      <c r="AB19" s="19" t="str">
        <v>报销</v>
      </c>
      <c r="AC19" s="8">
        <v>0</v>
      </c>
      <c r="AD19" s="8">
        <v>12500</v>
      </c>
      <c r="AE19" s="8">
        <v>0</v>
      </c>
      <c r="AF19" s="19" t="str">
        <v>待补姓名</v>
      </c>
    </row>
    <row r="20" ht="21" customHeight="1" spans="1:32">
      <c r="A20" s="4" t="str">
        <f>IFERROR(INDEX(_xlfn.ANCHORARRAY($AG$9),ROWS($A$9:A20)),"")</f>
        <v/>
      </c>
      <c r="B20" s="5" t="str">
        <f t="shared" si="0"/>
        <v/>
      </c>
      <c r="C20" s="5" t="str">
        <f t="shared" si="1"/>
        <v/>
      </c>
      <c r="D20" s="5" t="str">
        <f t="shared" si="2"/>
        <v/>
      </c>
      <c r="E20" s="18" t="str">
        <f t="shared" si="3"/>
        <v/>
      </c>
      <c r="F20" s="5" t="str">
        <f t="shared" si="4"/>
        <v/>
      </c>
      <c r="G20" s="3" t="str">
        <f t="shared" si="5"/>
        <v/>
      </c>
      <c r="H20" s="22" t="str">
        <f t="shared" si="6"/>
        <v/>
      </c>
      <c r="I20" s="22" t="str">
        <f t="shared" si="7"/>
        <v/>
      </c>
      <c r="J20" s="22" t="str">
        <f t="shared" si="8"/>
        <v/>
      </c>
      <c r="K20" s="16"/>
      <c r="L20" s="22">
        <v>391</v>
      </c>
      <c r="M20" s="22" t="str">
        <v/>
      </c>
      <c r="N20" s="23">
        <v>46049</v>
      </c>
      <c r="O20" s="24" t="str">
        <v>建行个人</v>
      </c>
      <c r="P20" s="24" t="str">
        <v>办公费</v>
      </c>
      <c r="Q20" s="24" t="str">
        <v>付报销53店地弹簧卫志强</v>
      </c>
      <c r="R20" s="5" t="str">
        <v/>
      </c>
      <c r="S20" s="5">
        <v>600</v>
      </c>
      <c r="T20" s="5">
        <v>198523.31</v>
      </c>
      <c r="U20" s="24" t="str">
        <v>博诺医药-博鑫分店（53分店）</v>
      </c>
      <c r="V20" s="24" t="str">
        <v/>
      </c>
      <c r="W20" s="24" t="str">
        <v/>
      </c>
      <c r="X20" s="22">
        <v>202601</v>
      </c>
      <c r="Y20" s="24" t="str">
        <v/>
      </c>
      <c r="Z20" s="22">
        <v>202601</v>
      </c>
      <c r="AA20" s="24" t="str">
        <v/>
      </c>
      <c r="AB20" s="22" t="str">
        <v>报销</v>
      </c>
      <c r="AC20" s="5">
        <v>0</v>
      </c>
      <c r="AD20" s="5">
        <v>600</v>
      </c>
      <c r="AE20" s="5">
        <v>0</v>
      </c>
      <c r="AF20" s="22" t="str">
        <v>待补姓名</v>
      </c>
    </row>
    <row r="21" ht="21" customHeight="1" spans="1:32">
      <c r="A21" s="7" t="str">
        <f>IFERROR(INDEX(_xlfn.ANCHORARRAY($AG$9),ROWS($A$9:A21)),"")</f>
        <v/>
      </c>
      <c r="B21" s="8" t="str">
        <f t="shared" si="0"/>
        <v/>
      </c>
      <c r="C21" s="8" t="str">
        <f t="shared" si="1"/>
        <v/>
      </c>
      <c r="D21" s="8" t="str">
        <f t="shared" si="2"/>
        <v/>
      </c>
      <c r="E21" s="18" t="str">
        <f t="shared" si="3"/>
        <v/>
      </c>
      <c r="F21" s="8" t="str">
        <f t="shared" si="4"/>
        <v/>
      </c>
      <c r="G21" s="6" t="str">
        <f t="shared" si="5"/>
        <v/>
      </c>
      <c r="H21" s="19" t="str">
        <f t="shared" si="6"/>
        <v/>
      </c>
      <c r="I21" s="19" t="str">
        <f t="shared" si="7"/>
        <v/>
      </c>
      <c r="J21" s="19" t="str">
        <f t="shared" si="8"/>
        <v/>
      </c>
      <c r="K21" s="16"/>
      <c r="L21" s="19">
        <v>423</v>
      </c>
      <c r="M21" s="19" t="str">
        <v/>
      </c>
      <c r="N21" s="20">
        <v>46056</v>
      </c>
      <c r="O21" s="21" t="str">
        <v>建行个人</v>
      </c>
      <c r="P21" s="21" t="str">
        <v>员工借支</v>
      </c>
      <c r="Q21" s="21" t="str">
        <v>张少兴借款宽带买菜话费电费</v>
      </c>
      <c r="R21" s="8" t="str">
        <v/>
      </c>
      <c r="S21" s="8">
        <v>10000</v>
      </c>
      <c r="T21" s="8">
        <v>214714.67</v>
      </c>
      <c r="U21" s="21" t="str">
        <v/>
      </c>
      <c r="V21" s="21" t="str">
        <v/>
      </c>
      <c r="W21" s="21" t="str">
        <v/>
      </c>
      <c r="X21" s="19">
        <v>202601</v>
      </c>
      <c r="Y21" s="21" t="str">
        <v/>
      </c>
      <c r="Z21" s="19">
        <v>202602</v>
      </c>
      <c r="AA21" s="21" t="str">
        <v>张少兴</v>
      </c>
      <c r="AB21" s="19" t="str">
        <v>预支</v>
      </c>
      <c r="AC21" s="8">
        <v>10000</v>
      </c>
      <c r="AD21" s="8">
        <v>0</v>
      </c>
      <c r="AE21" s="8">
        <v>0</v>
      </c>
      <c r="AF21" s="19" t="str">
        <v>已归属</v>
      </c>
    </row>
    <row r="22" ht="21" customHeight="1" spans="1:32">
      <c r="A22" s="4" t="str">
        <f>IFERROR(INDEX(_xlfn.ANCHORARRAY($AG$9),ROWS($A$9:A22)),"")</f>
        <v/>
      </c>
      <c r="B22" s="5" t="str">
        <f t="shared" si="0"/>
        <v/>
      </c>
      <c r="C22" s="5" t="str">
        <f t="shared" si="1"/>
        <v/>
      </c>
      <c r="D22" s="5" t="str">
        <f t="shared" si="2"/>
        <v/>
      </c>
      <c r="E22" s="18" t="str">
        <f t="shared" si="3"/>
        <v/>
      </c>
      <c r="F22" s="5" t="str">
        <f t="shared" si="4"/>
        <v/>
      </c>
      <c r="G22" s="3" t="str">
        <f t="shared" si="5"/>
        <v/>
      </c>
      <c r="H22" s="22" t="str">
        <f t="shared" si="6"/>
        <v/>
      </c>
      <c r="I22" s="22" t="str">
        <f t="shared" si="7"/>
        <v/>
      </c>
      <c r="J22" s="22" t="str">
        <f t="shared" si="8"/>
        <v/>
      </c>
      <c r="K22" s="16"/>
      <c r="L22" s="22">
        <v>453</v>
      </c>
      <c r="M22" s="22" t="str">
        <v/>
      </c>
      <c r="N22" s="23">
        <v>46063</v>
      </c>
      <c r="O22" s="24" t="str">
        <v>建行个人</v>
      </c>
      <c r="P22" s="24" t="str">
        <v>办公费</v>
      </c>
      <c r="Q22" s="24" t="str">
        <v>付报销西范新店安装费保洁费运费888元公司水费139.5公司用酒720巡店饭费60卫志强</v>
      </c>
      <c r="R22" s="5" t="str">
        <v/>
      </c>
      <c r="S22" s="5">
        <v>139.5</v>
      </c>
      <c r="T22" s="5">
        <v>385021.21</v>
      </c>
      <c r="U22" s="24" t="str">
        <v>公司</v>
      </c>
      <c r="V22" s="24" t="str">
        <v/>
      </c>
      <c r="W22" s="24" t="str">
        <v/>
      </c>
      <c r="X22" s="22">
        <v>202602</v>
      </c>
      <c r="Y22" s="24" t="str">
        <v/>
      </c>
      <c r="Z22" s="22">
        <v>202602</v>
      </c>
      <c r="AA22" s="24" t="str">
        <v/>
      </c>
      <c r="AB22" s="22" t="str">
        <v>报销</v>
      </c>
      <c r="AC22" s="5">
        <v>0</v>
      </c>
      <c r="AD22" s="5">
        <v>139.5</v>
      </c>
      <c r="AE22" s="5">
        <v>0</v>
      </c>
      <c r="AF22" s="22" t="str">
        <v>待补姓名</v>
      </c>
    </row>
    <row r="23" ht="21" customHeight="1" spans="1:32">
      <c r="A23" s="7" t="str">
        <f>IFERROR(INDEX(_xlfn.ANCHORARRAY($AG$9),ROWS($A$9:A23)),"")</f>
        <v/>
      </c>
      <c r="B23" s="8" t="str">
        <f t="shared" si="0"/>
        <v/>
      </c>
      <c r="C23" s="8" t="str">
        <f t="shared" si="1"/>
        <v/>
      </c>
      <c r="D23" s="8" t="str">
        <f t="shared" si="2"/>
        <v/>
      </c>
      <c r="E23" s="18" t="str">
        <f t="shared" si="3"/>
        <v/>
      </c>
      <c r="F23" s="8" t="str">
        <f t="shared" si="4"/>
        <v/>
      </c>
      <c r="G23" s="6" t="str">
        <f t="shared" si="5"/>
        <v/>
      </c>
      <c r="H23" s="19" t="str">
        <f t="shared" si="6"/>
        <v/>
      </c>
      <c r="I23" s="19" t="str">
        <f t="shared" si="7"/>
        <v/>
      </c>
      <c r="J23" s="19" t="str">
        <f t="shared" si="8"/>
        <v/>
      </c>
      <c r="K23" s="16"/>
      <c r="L23" s="19">
        <v>454</v>
      </c>
      <c r="M23" s="19" t="str">
        <v/>
      </c>
      <c r="N23" s="20">
        <v>46063</v>
      </c>
      <c r="O23" s="21" t="str">
        <v>建行个人</v>
      </c>
      <c r="P23" s="21" t="str">
        <v>办公费</v>
      </c>
      <c r="Q23" s="21" t="str">
        <v>付报销西范新店安装费保洁费运费888元公司水费139.5公司用酒720巡店饭费60卫志强</v>
      </c>
      <c r="R23" s="8" t="str">
        <v/>
      </c>
      <c r="S23" s="8">
        <v>720</v>
      </c>
      <c r="T23" s="8">
        <v>384301.21</v>
      </c>
      <c r="U23" s="21" t="str">
        <v>公司</v>
      </c>
      <c r="V23" s="21" t="str">
        <v/>
      </c>
      <c r="W23" s="21" t="str">
        <v/>
      </c>
      <c r="X23" s="19">
        <v>202602</v>
      </c>
      <c r="Y23" s="21" t="str">
        <v/>
      </c>
      <c r="Z23" s="19">
        <v>202602</v>
      </c>
      <c r="AA23" s="21" t="str">
        <v/>
      </c>
      <c r="AB23" s="19" t="str">
        <v>报销</v>
      </c>
      <c r="AC23" s="8">
        <v>0</v>
      </c>
      <c r="AD23" s="8">
        <v>720</v>
      </c>
      <c r="AE23" s="8">
        <v>0</v>
      </c>
      <c r="AF23" s="19" t="str">
        <v>待补姓名</v>
      </c>
    </row>
    <row r="24" ht="21" customHeight="1" spans="1:32">
      <c r="A24" s="4" t="str">
        <f>IFERROR(INDEX(_xlfn.ANCHORARRAY($AG$9),ROWS($A$9:A24)),"")</f>
        <v/>
      </c>
      <c r="B24" s="5" t="str">
        <f t="shared" si="0"/>
        <v/>
      </c>
      <c r="C24" s="5" t="str">
        <f t="shared" si="1"/>
        <v/>
      </c>
      <c r="D24" s="5" t="str">
        <f t="shared" si="2"/>
        <v/>
      </c>
      <c r="E24" s="18" t="str">
        <f t="shared" si="3"/>
        <v/>
      </c>
      <c r="F24" s="5" t="str">
        <f t="shared" si="4"/>
        <v/>
      </c>
      <c r="G24" s="3" t="str">
        <f t="shared" si="5"/>
        <v/>
      </c>
      <c r="H24" s="22" t="str">
        <f t="shared" si="6"/>
        <v/>
      </c>
      <c r="I24" s="22" t="str">
        <f t="shared" si="7"/>
        <v/>
      </c>
      <c r="J24" s="22" t="str">
        <f t="shared" si="8"/>
        <v/>
      </c>
      <c r="K24" s="16"/>
      <c r="L24" s="22">
        <v>455</v>
      </c>
      <c r="M24" s="22" t="str">
        <v/>
      </c>
      <c r="N24" s="23">
        <v>46063</v>
      </c>
      <c r="O24" s="24" t="str">
        <v>建行个人</v>
      </c>
      <c r="P24" s="24" t="str">
        <v>办公费</v>
      </c>
      <c r="Q24" s="24" t="str">
        <v>付报销西范新店安装费保洁费运费888元公司水费139.5公司用酒720巡店饭费60卫志强</v>
      </c>
      <c r="R24" s="5" t="str">
        <v/>
      </c>
      <c r="S24" s="5">
        <v>60</v>
      </c>
      <c r="T24" s="5">
        <v>384241.21</v>
      </c>
      <c r="U24" s="24" t="str">
        <v>博亮分店（67分店）</v>
      </c>
      <c r="V24" s="24" t="str">
        <v/>
      </c>
      <c r="W24" s="24" t="str">
        <v/>
      </c>
      <c r="X24" s="22">
        <v>202602</v>
      </c>
      <c r="Y24" s="24" t="str">
        <v/>
      </c>
      <c r="Z24" s="22">
        <v>202602</v>
      </c>
      <c r="AA24" s="24" t="str">
        <v/>
      </c>
      <c r="AB24" s="22" t="str">
        <v>报销</v>
      </c>
      <c r="AC24" s="5">
        <v>0</v>
      </c>
      <c r="AD24" s="5">
        <v>60</v>
      </c>
      <c r="AE24" s="5">
        <v>0</v>
      </c>
      <c r="AF24" s="22" t="str">
        <v>待补姓名</v>
      </c>
    </row>
    <row r="25" ht="21" customHeight="1" spans="1:32">
      <c r="A25" s="7" t="str">
        <f>IFERROR(INDEX(_xlfn.ANCHORARRAY($AG$9),ROWS($A$9:A25)),"")</f>
        <v/>
      </c>
      <c r="B25" s="8" t="str">
        <f t="shared" si="0"/>
        <v/>
      </c>
      <c r="C25" s="8" t="str">
        <f t="shared" si="1"/>
        <v/>
      </c>
      <c r="D25" s="8" t="str">
        <f t="shared" si="2"/>
        <v/>
      </c>
      <c r="E25" s="18" t="str">
        <f t="shared" si="3"/>
        <v/>
      </c>
      <c r="F25" s="8" t="str">
        <f t="shared" si="4"/>
        <v/>
      </c>
      <c r="G25" s="6" t="str">
        <f t="shared" si="5"/>
        <v/>
      </c>
      <c r="H25" s="19" t="str">
        <f t="shared" si="6"/>
        <v/>
      </c>
      <c r="I25" s="19" t="str">
        <f t="shared" si="7"/>
        <v/>
      </c>
      <c r="J25" s="19" t="str">
        <f t="shared" si="8"/>
        <v/>
      </c>
      <c r="K25" s="16"/>
      <c r="L25" s="19">
        <v>456</v>
      </c>
      <c r="M25" s="19" t="str">
        <v/>
      </c>
      <c r="N25" s="20">
        <v>46063</v>
      </c>
      <c r="O25" s="21" t="str">
        <v>建行个人</v>
      </c>
      <c r="P25" s="21" t="str">
        <v>福利费</v>
      </c>
      <c r="Q25" s="21" t="str">
        <v>付报销17店礼金300公司礼金350元60店礼金300元王梅梅</v>
      </c>
      <c r="R25" s="8" t="str">
        <v/>
      </c>
      <c r="S25" s="8">
        <v>300</v>
      </c>
      <c r="T25" s="8">
        <v>383941.21</v>
      </c>
      <c r="U25" s="21" t="str">
        <v>博天分店（17分店）</v>
      </c>
      <c r="V25" s="21" t="str">
        <v/>
      </c>
      <c r="W25" s="21" t="str">
        <v/>
      </c>
      <c r="X25" s="19">
        <v>202512</v>
      </c>
      <c r="Y25" s="21" t="str">
        <v/>
      </c>
      <c r="Z25" s="19">
        <v>202602</v>
      </c>
      <c r="AA25" s="21" t="str">
        <v/>
      </c>
      <c r="AB25" s="19" t="str">
        <v>报销</v>
      </c>
      <c r="AC25" s="8">
        <v>0</v>
      </c>
      <c r="AD25" s="8">
        <v>300</v>
      </c>
      <c r="AE25" s="8">
        <v>0</v>
      </c>
      <c r="AF25" s="19" t="str">
        <v>待补姓名</v>
      </c>
    </row>
    <row r="26" ht="21" customHeight="1" spans="1:32">
      <c r="A26" s="4" t="str">
        <f>IFERROR(INDEX(_xlfn.ANCHORARRAY($AG$9),ROWS($A$9:A26)),"")</f>
        <v/>
      </c>
      <c r="B26" s="5" t="str">
        <f t="shared" si="0"/>
        <v/>
      </c>
      <c r="C26" s="5" t="str">
        <f t="shared" si="1"/>
        <v/>
      </c>
      <c r="D26" s="5" t="str">
        <f t="shared" si="2"/>
        <v/>
      </c>
      <c r="E26" s="18" t="str">
        <f t="shared" si="3"/>
        <v/>
      </c>
      <c r="F26" s="5" t="str">
        <f t="shared" si="4"/>
        <v/>
      </c>
      <c r="G26" s="3" t="str">
        <f t="shared" si="5"/>
        <v/>
      </c>
      <c r="H26" s="22" t="str">
        <f t="shared" si="6"/>
        <v/>
      </c>
      <c r="I26" s="22" t="str">
        <f t="shared" si="7"/>
        <v/>
      </c>
      <c r="J26" s="22" t="str">
        <f t="shared" si="8"/>
        <v/>
      </c>
      <c r="K26" s="16"/>
      <c r="L26" s="22">
        <v>457</v>
      </c>
      <c r="M26" s="22" t="str">
        <v/>
      </c>
      <c r="N26" s="23">
        <v>46063</v>
      </c>
      <c r="O26" s="24" t="str">
        <v>建行个人</v>
      </c>
      <c r="P26" s="24" t="str">
        <v>福利费</v>
      </c>
      <c r="Q26" s="24" t="str">
        <v>付报销17店礼金300公司礼金350元60店礼金300元王梅梅</v>
      </c>
      <c r="R26" s="5" t="str">
        <v/>
      </c>
      <c r="S26" s="5">
        <v>350</v>
      </c>
      <c r="T26" s="5">
        <v>383591.21</v>
      </c>
      <c r="U26" s="24" t="str">
        <v>公司</v>
      </c>
      <c r="V26" s="24" t="str">
        <v/>
      </c>
      <c r="W26" s="24" t="str">
        <v/>
      </c>
      <c r="X26" s="22">
        <v>202512</v>
      </c>
      <c r="Y26" s="24" t="str">
        <v/>
      </c>
      <c r="Z26" s="22">
        <v>202602</v>
      </c>
      <c r="AA26" s="24" t="str">
        <v/>
      </c>
      <c r="AB26" s="22" t="str">
        <v>报销</v>
      </c>
      <c r="AC26" s="5">
        <v>0</v>
      </c>
      <c r="AD26" s="5">
        <v>350</v>
      </c>
      <c r="AE26" s="5">
        <v>0</v>
      </c>
      <c r="AF26" s="22" t="str">
        <v>待补姓名</v>
      </c>
    </row>
    <row r="27" ht="21" customHeight="1" spans="1:32">
      <c r="A27" s="7" t="str">
        <f>IFERROR(INDEX(_xlfn.ANCHORARRAY($AG$9),ROWS($A$9:A27)),"")</f>
        <v/>
      </c>
      <c r="B27" s="8" t="str">
        <f t="shared" si="0"/>
        <v/>
      </c>
      <c r="C27" s="8" t="str">
        <f t="shared" si="1"/>
        <v/>
      </c>
      <c r="D27" s="8" t="str">
        <f t="shared" si="2"/>
        <v/>
      </c>
      <c r="E27" s="18" t="str">
        <f t="shared" si="3"/>
        <v/>
      </c>
      <c r="F27" s="8" t="str">
        <f t="shared" si="4"/>
        <v/>
      </c>
      <c r="G27" s="6" t="str">
        <f t="shared" si="5"/>
        <v/>
      </c>
      <c r="H27" s="19" t="str">
        <f t="shared" si="6"/>
        <v/>
      </c>
      <c r="I27" s="19" t="str">
        <f t="shared" si="7"/>
        <v/>
      </c>
      <c r="J27" s="19" t="str">
        <f t="shared" si="8"/>
        <v/>
      </c>
      <c r="K27" s="16"/>
      <c r="L27" s="19">
        <v>458</v>
      </c>
      <c r="M27" s="19" t="str">
        <v/>
      </c>
      <c r="N27" s="20">
        <v>46064</v>
      </c>
      <c r="O27" s="21" t="str">
        <v>建行个人</v>
      </c>
      <c r="P27" s="21" t="str">
        <v>福利费</v>
      </c>
      <c r="Q27" s="21" t="str">
        <v>付报销17店礼金300公司礼金350元60店礼金300元王梅梅</v>
      </c>
      <c r="R27" s="8" t="str">
        <v/>
      </c>
      <c r="S27" s="8">
        <v>300</v>
      </c>
      <c r="T27" s="8">
        <v>383291.21</v>
      </c>
      <c r="U27" s="21" t="str">
        <v>博景分店（60分店）</v>
      </c>
      <c r="V27" s="21" t="str">
        <v/>
      </c>
      <c r="W27" s="21" t="str">
        <v/>
      </c>
      <c r="X27" s="19">
        <v>202602</v>
      </c>
      <c r="Y27" s="21" t="str">
        <v/>
      </c>
      <c r="Z27" s="19">
        <v>202602</v>
      </c>
      <c r="AA27" s="21" t="str">
        <v/>
      </c>
      <c r="AB27" s="19" t="str">
        <v>报销</v>
      </c>
      <c r="AC27" s="8">
        <v>0</v>
      </c>
      <c r="AD27" s="8">
        <v>300</v>
      </c>
      <c r="AE27" s="8">
        <v>0</v>
      </c>
      <c r="AF27" s="19" t="str">
        <v>待补姓名</v>
      </c>
    </row>
    <row r="28" ht="21" customHeight="1" spans="1:32">
      <c r="A28" s="4" t="str">
        <f>IFERROR(INDEX(_xlfn.ANCHORARRAY($AG$9),ROWS($A$9:A28)),"")</f>
        <v/>
      </c>
      <c r="B28" s="5" t="str">
        <f t="shared" si="0"/>
        <v/>
      </c>
      <c r="C28" s="5" t="str">
        <f t="shared" si="1"/>
        <v/>
      </c>
      <c r="D28" s="5" t="str">
        <f t="shared" si="2"/>
        <v/>
      </c>
      <c r="E28" s="18" t="str">
        <f t="shared" si="3"/>
        <v/>
      </c>
      <c r="F28" s="5" t="str">
        <f t="shared" si="4"/>
        <v/>
      </c>
      <c r="G28" s="3" t="str">
        <f t="shared" si="5"/>
        <v/>
      </c>
      <c r="H28" s="22" t="str">
        <f t="shared" si="6"/>
        <v/>
      </c>
      <c r="I28" s="22" t="str">
        <f t="shared" si="7"/>
        <v/>
      </c>
      <c r="J28" s="22" t="str">
        <f t="shared" si="8"/>
        <v/>
      </c>
      <c r="K28" s="16"/>
      <c r="L28" s="22">
        <v>483</v>
      </c>
      <c r="M28" s="22" t="str">
        <v/>
      </c>
      <c r="N28" s="23">
        <v>46063</v>
      </c>
      <c r="O28" s="24" t="str">
        <v>建行个人</v>
      </c>
      <c r="P28" s="24" t="str">
        <v>货款</v>
      </c>
      <c r="Q28" s="24" t="str">
        <v>付潘红借支采购大豆油健E卡用品李志敏</v>
      </c>
      <c r="R28" s="5" t="str">
        <v/>
      </c>
      <c r="S28" s="5">
        <v>855</v>
      </c>
      <c r="T28" s="5">
        <v>358309.81</v>
      </c>
      <c r="U28" s="24" t="str">
        <v>配送</v>
      </c>
      <c r="V28" s="24" t="str">
        <v/>
      </c>
      <c r="W28" s="24" t="str">
        <v/>
      </c>
      <c r="X28" s="22">
        <v>202601</v>
      </c>
      <c r="Y28" s="24" t="str">
        <v/>
      </c>
      <c r="Z28" s="22">
        <v>202602</v>
      </c>
      <c r="AA28" s="24" t="str">
        <v/>
      </c>
      <c r="AB28" s="22" t="str">
        <v>预支</v>
      </c>
      <c r="AC28" s="5">
        <v>855</v>
      </c>
      <c r="AD28" s="5">
        <v>0</v>
      </c>
      <c r="AE28" s="5">
        <v>0</v>
      </c>
      <c r="AF28" s="22" t="str">
        <v>待补姓名</v>
      </c>
    </row>
    <row r="29" ht="21" customHeight="1" spans="1:32">
      <c r="A29" s="7" t="str">
        <f>IFERROR(INDEX(_xlfn.ANCHORARRAY($AG$9),ROWS($A$9:A29)),"")</f>
        <v/>
      </c>
      <c r="B29" s="8" t="str">
        <f t="shared" si="0"/>
        <v/>
      </c>
      <c r="C29" s="8" t="str">
        <f t="shared" si="1"/>
        <v/>
      </c>
      <c r="D29" s="8" t="str">
        <f t="shared" si="2"/>
        <v/>
      </c>
      <c r="E29" s="18" t="str">
        <f t="shared" si="3"/>
        <v/>
      </c>
      <c r="F29" s="8" t="str">
        <f t="shared" si="4"/>
        <v/>
      </c>
      <c r="G29" s="6" t="str">
        <f t="shared" si="5"/>
        <v/>
      </c>
      <c r="H29" s="19" t="str">
        <f t="shared" si="6"/>
        <v/>
      </c>
      <c r="I29" s="19" t="str">
        <f t="shared" si="7"/>
        <v/>
      </c>
      <c r="J29" s="19" t="str">
        <f t="shared" si="8"/>
        <v/>
      </c>
      <c r="K29" s="16"/>
      <c r="L29" s="19">
        <v>484</v>
      </c>
      <c r="M29" s="19" t="str">
        <v/>
      </c>
      <c r="N29" s="20">
        <v>46064</v>
      </c>
      <c r="O29" s="21" t="str">
        <v>建行个人</v>
      </c>
      <c r="P29" s="21" t="str">
        <v>员工借支</v>
      </c>
      <c r="Q29" s="21" t="str">
        <v>付报销办公物料李伟波张少兴1月</v>
      </c>
      <c r="R29" s="8" t="str">
        <v/>
      </c>
      <c r="S29" s="8">
        <v>4870</v>
      </c>
      <c r="T29" s="8">
        <v>353439.81</v>
      </c>
      <c r="U29" s="21" t="str">
        <v/>
      </c>
      <c r="V29" s="21" t="str">
        <v/>
      </c>
      <c r="W29" s="21" t="str">
        <v/>
      </c>
      <c r="X29" s="19">
        <v>202601</v>
      </c>
      <c r="Y29" s="21" t="str">
        <v/>
      </c>
      <c r="Z29" s="19">
        <v>202602</v>
      </c>
      <c r="AA29" s="21" t="str">
        <v>张少兴</v>
      </c>
      <c r="AB29" s="19" t="str">
        <v>报销</v>
      </c>
      <c r="AC29" s="8">
        <v>0</v>
      </c>
      <c r="AD29" s="8">
        <v>4870</v>
      </c>
      <c r="AE29" s="8">
        <v>0</v>
      </c>
      <c r="AF29" s="19" t="str">
        <v>已归属</v>
      </c>
    </row>
    <row r="30" ht="21" customHeight="1" spans="1:32">
      <c r="A30" s="4" t="str">
        <f>IFERROR(INDEX(_xlfn.ANCHORARRAY($AG$9),ROWS($A$9:A30)),"")</f>
        <v/>
      </c>
      <c r="B30" s="5" t="str">
        <f t="shared" si="0"/>
        <v/>
      </c>
      <c r="C30" s="5" t="str">
        <f t="shared" si="1"/>
        <v/>
      </c>
      <c r="D30" s="5" t="str">
        <f t="shared" si="2"/>
        <v/>
      </c>
      <c r="E30" s="18" t="str">
        <f t="shared" si="3"/>
        <v/>
      </c>
      <c r="F30" s="5" t="str">
        <f t="shared" si="4"/>
        <v/>
      </c>
      <c r="G30" s="3" t="str">
        <f t="shared" si="5"/>
        <v/>
      </c>
      <c r="H30" s="22" t="str">
        <f t="shared" si="6"/>
        <v/>
      </c>
      <c r="I30" s="22" t="str">
        <f t="shared" si="7"/>
        <v/>
      </c>
      <c r="J30" s="22" t="str">
        <f t="shared" si="8"/>
        <v/>
      </c>
      <c r="K30" s="16"/>
      <c r="L30" s="22">
        <v>485</v>
      </c>
      <c r="M30" s="22" t="str">
        <v/>
      </c>
      <c r="N30" s="23">
        <v>46064</v>
      </c>
      <c r="O30" s="24" t="str">
        <v>建行个人</v>
      </c>
      <c r="P30" s="24" t="str">
        <v>员工借支</v>
      </c>
      <c r="Q30" s="24" t="str">
        <v>付报销配送中心锁芯张少兴1月</v>
      </c>
      <c r="R30" s="5" t="str">
        <v/>
      </c>
      <c r="S30" s="5">
        <v>5699.26</v>
      </c>
      <c r="T30" s="5">
        <v>347740.55</v>
      </c>
      <c r="U30" s="24" t="str">
        <v/>
      </c>
      <c r="V30" s="24" t="str">
        <v/>
      </c>
      <c r="W30" s="24" t="str">
        <v/>
      </c>
      <c r="X30" s="22">
        <v>202601</v>
      </c>
      <c r="Y30" s="24" t="str">
        <v/>
      </c>
      <c r="Z30" s="22">
        <v>202602</v>
      </c>
      <c r="AA30" s="24" t="str">
        <v>张少兴</v>
      </c>
      <c r="AB30" s="22" t="str">
        <v>报销</v>
      </c>
      <c r="AC30" s="5">
        <v>0</v>
      </c>
      <c r="AD30" s="5">
        <v>5699.26</v>
      </c>
      <c r="AE30" s="5">
        <v>0</v>
      </c>
      <c r="AF30" s="22" t="str">
        <v>已归属</v>
      </c>
    </row>
    <row r="31" ht="21" customHeight="1" spans="1:32">
      <c r="A31" s="7" t="str">
        <f>IFERROR(INDEX(_xlfn.ANCHORARRAY($AG$9),ROWS($A$9:A31)),"")</f>
        <v/>
      </c>
      <c r="B31" s="8" t="str">
        <f t="shared" si="0"/>
        <v/>
      </c>
      <c r="C31" s="8" t="str">
        <f t="shared" si="1"/>
        <v/>
      </c>
      <c r="D31" s="8" t="str">
        <f t="shared" si="2"/>
        <v/>
      </c>
      <c r="E31" s="18" t="str">
        <f t="shared" si="3"/>
        <v/>
      </c>
      <c r="F31" s="8" t="str">
        <f t="shared" si="4"/>
        <v/>
      </c>
      <c r="G31" s="6" t="str">
        <f t="shared" si="5"/>
        <v/>
      </c>
      <c r="H31" s="19" t="str">
        <f t="shared" si="6"/>
        <v/>
      </c>
      <c r="I31" s="19" t="str">
        <f t="shared" si="7"/>
        <v/>
      </c>
      <c r="J31" s="19" t="str">
        <f t="shared" si="8"/>
        <v/>
      </c>
      <c r="K31" s="16"/>
      <c r="L31" s="19">
        <v>486</v>
      </c>
      <c r="M31" s="19" t="str">
        <v/>
      </c>
      <c r="N31" s="20">
        <v>46064</v>
      </c>
      <c r="O31" s="21" t="str">
        <v>建行个人</v>
      </c>
      <c r="P31" s="21" t="str">
        <v>员工还款</v>
      </c>
      <c r="Q31" s="21" t="str">
        <v>付报销配送中心锁芯张少兴1月</v>
      </c>
      <c r="R31" s="8" t="str">
        <v/>
      </c>
      <c r="S31" s="8">
        <v>13</v>
      </c>
      <c r="T31" s="8">
        <v>347727.55</v>
      </c>
      <c r="U31" s="21" t="str">
        <v>配送</v>
      </c>
      <c r="V31" s="21" t="str">
        <v/>
      </c>
      <c r="W31" s="21" t="str">
        <v/>
      </c>
      <c r="X31" s="19">
        <v>202601</v>
      </c>
      <c r="Y31" s="21" t="str">
        <v/>
      </c>
      <c r="Z31" s="19">
        <v>202602</v>
      </c>
      <c r="AA31" s="21" t="str">
        <v>张少兴</v>
      </c>
      <c r="AB31" s="19" t="str">
        <v>报销</v>
      </c>
      <c r="AC31" s="8">
        <v>0</v>
      </c>
      <c r="AD31" s="8">
        <v>13</v>
      </c>
      <c r="AE31" s="8">
        <v>0</v>
      </c>
      <c r="AF31" s="19" t="str">
        <v>已归属</v>
      </c>
    </row>
    <row r="32" ht="21" customHeight="1" spans="1:32">
      <c r="A32" s="4" t="str">
        <f>IFERROR(INDEX(_xlfn.ANCHORARRAY($AG$9),ROWS($A$9:A32)),"")</f>
        <v/>
      </c>
      <c r="B32" s="5" t="str">
        <f t="shared" si="0"/>
        <v/>
      </c>
      <c r="C32" s="5" t="str">
        <f t="shared" si="1"/>
        <v/>
      </c>
      <c r="D32" s="5" t="str">
        <f t="shared" si="2"/>
        <v/>
      </c>
      <c r="E32" s="18" t="str">
        <f t="shared" si="3"/>
        <v/>
      </c>
      <c r="F32" s="5" t="str">
        <f t="shared" si="4"/>
        <v/>
      </c>
      <c r="G32" s="3" t="str">
        <f t="shared" si="5"/>
        <v/>
      </c>
      <c r="H32" s="22" t="str">
        <f t="shared" si="6"/>
        <v/>
      </c>
      <c r="I32" s="22" t="str">
        <f t="shared" si="7"/>
        <v/>
      </c>
      <c r="J32" s="22" t="str">
        <f t="shared" si="8"/>
        <v/>
      </c>
      <c r="K32" s="16"/>
      <c r="L32" s="22">
        <v>487</v>
      </c>
      <c r="M32" s="22" t="str">
        <v/>
      </c>
      <c r="N32" s="23">
        <v>46064</v>
      </c>
      <c r="O32" s="24" t="str">
        <v>建行个人</v>
      </c>
      <c r="P32" s="24" t="str">
        <v>员工还款</v>
      </c>
      <c r="Q32" s="24" t="str">
        <v>付报销配送中心锁芯张少兴1月</v>
      </c>
      <c r="R32" s="5" t="str">
        <v/>
      </c>
      <c r="S32" s="5">
        <v>8249</v>
      </c>
      <c r="T32" s="5">
        <v>339478.55</v>
      </c>
      <c r="U32" s="24" t="str">
        <v>公司</v>
      </c>
      <c r="V32" s="24" t="str">
        <v/>
      </c>
      <c r="W32" s="24" t="str">
        <v/>
      </c>
      <c r="X32" s="22">
        <v>202601</v>
      </c>
      <c r="Y32" s="24" t="str">
        <v/>
      </c>
      <c r="Z32" s="22">
        <v>202602</v>
      </c>
      <c r="AA32" s="24" t="str">
        <v>张少兴</v>
      </c>
      <c r="AB32" s="22" t="str">
        <v>报销</v>
      </c>
      <c r="AC32" s="5">
        <v>0</v>
      </c>
      <c r="AD32" s="5">
        <v>8249</v>
      </c>
      <c r="AE32" s="5">
        <v>0</v>
      </c>
      <c r="AF32" s="22" t="str">
        <v>已归属</v>
      </c>
    </row>
    <row r="33" ht="21" customHeight="1" spans="1:32">
      <c r="A33" s="7" t="str">
        <f>IFERROR(INDEX(_xlfn.ANCHORARRAY($AG$9),ROWS($A$9:A33)),"")</f>
        <v/>
      </c>
      <c r="B33" s="8" t="str">
        <f t="shared" si="0"/>
        <v/>
      </c>
      <c r="C33" s="8" t="str">
        <f t="shared" si="1"/>
        <v/>
      </c>
      <c r="D33" s="8" t="str">
        <f t="shared" si="2"/>
        <v/>
      </c>
      <c r="E33" s="18" t="str">
        <f t="shared" si="3"/>
        <v/>
      </c>
      <c r="F33" s="8" t="str">
        <f t="shared" si="4"/>
        <v/>
      </c>
      <c r="G33" s="6" t="str">
        <f t="shared" si="5"/>
        <v/>
      </c>
      <c r="H33" s="19" t="str">
        <f t="shared" si="6"/>
        <v/>
      </c>
      <c r="I33" s="19" t="str">
        <f t="shared" si="7"/>
        <v/>
      </c>
      <c r="J33" s="19" t="str">
        <f t="shared" si="8"/>
        <v/>
      </c>
      <c r="K33" s="16"/>
      <c r="L33" s="19">
        <v>488</v>
      </c>
      <c r="M33" s="19" t="str">
        <v/>
      </c>
      <c r="N33" s="20">
        <v>46064</v>
      </c>
      <c r="O33" s="21" t="str">
        <v>建行个人</v>
      </c>
      <c r="P33" s="21" t="str">
        <v>员工还款</v>
      </c>
      <c r="Q33" s="21" t="str">
        <v>付报销配送中心锁芯张少兴1月</v>
      </c>
      <c r="R33" s="8" t="str">
        <v/>
      </c>
      <c r="S33" s="8">
        <v>11632.26</v>
      </c>
      <c r="T33" s="8">
        <v>327846.29</v>
      </c>
      <c r="U33" s="21" t="str">
        <v>公司</v>
      </c>
      <c r="V33" s="21" t="str">
        <v/>
      </c>
      <c r="W33" s="21" t="str">
        <v/>
      </c>
      <c r="X33" s="19">
        <v>202601</v>
      </c>
      <c r="Y33" s="21" t="str">
        <v/>
      </c>
      <c r="Z33" s="19">
        <v>202602</v>
      </c>
      <c r="AA33" s="21" t="str">
        <v>张少兴</v>
      </c>
      <c r="AB33" s="19" t="str">
        <v>报销</v>
      </c>
      <c r="AC33" s="8">
        <v>0</v>
      </c>
      <c r="AD33" s="8">
        <v>11632.26</v>
      </c>
      <c r="AE33" s="8">
        <v>0</v>
      </c>
      <c r="AF33" s="19" t="str">
        <v>已归属</v>
      </c>
    </row>
    <row r="34" ht="21" customHeight="1" spans="1:32">
      <c r="A34" s="4" t="str">
        <f>IFERROR(INDEX(_xlfn.ANCHORARRAY($AG$9),ROWS($A$9:A34)),"")</f>
        <v/>
      </c>
      <c r="B34" s="5" t="str">
        <f t="shared" si="0"/>
        <v/>
      </c>
      <c r="C34" s="5" t="str">
        <f t="shared" si="1"/>
        <v/>
      </c>
      <c r="D34" s="5" t="str">
        <f t="shared" si="2"/>
        <v/>
      </c>
      <c r="E34" s="18" t="str">
        <f t="shared" si="3"/>
        <v/>
      </c>
      <c r="F34" s="5" t="str">
        <f t="shared" si="4"/>
        <v/>
      </c>
      <c r="G34" s="3" t="str">
        <f t="shared" si="5"/>
        <v/>
      </c>
      <c r="H34" s="22" t="str">
        <f t="shared" si="6"/>
        <v/>
      </c>
      <c r="I34" s="22" t="str">
        <f t="shared" si="7"/>
        <v/>
      </c>
      <c r="J34" s="22" t="str">
        <f t="shared" si="8"/>
        <v/>
      </c>
      <c r="K34" s="16"/>
      <c r="L34" s="22">
        <v>489</v>
      </c>
      <c r="M34" s="22" t="str">
        <v/>
      </c>
      <c r="N34" s="23">
        <v>46064</v>
      </c>
      <c r="O34" s="24" t="str">
        <v>建行个人</v>
      </c>
      <c r="P34" s="24" t="str">
        <v>员工还款</v>
      </c>
      <c r="Q34" s="24" t="str">
        <v>付报销配送中心锁芯张少兴1月维修录像机张少兴</v>
      </c>
      <c r="R34" s="5" t="str">
        <v/>
      </c>
      <c r="S34" s="5">
        <v>80</v>
      </c>
      <c r="T34" s="5">
        <v>327766.29</v>
      </c>
      <c r="U34" s="24" t="str">
        <v>公司</v>
      </c>
      <c r="V34" s="24" t="str">
        <v/>
      </c>
      <c r="W34" s="24" t="str">
        <v/>
      </c>
      <c r="X34" s="22">
        <v>202601</v>
      </c>
      <c r="Y34" s="24" t="str">
        <v/>
      </c>
      <c r="Z34" s="22">
        <v>202602</v>
      </c>
      <c r="AA34" s="24" t="str">
        <v>张少兴</v>
      </c>
      <c r="AB34" s="22" t="str">
        <v>报销</v>
      </c>
      <c r="AC34" s="5">
        <v>0</v>
      </c>
      <c r="AD34" s="5">
        <v>80</v>
      </c>
      <c r="AE34" s="5">
        <v>0</v>
      </c>
      <c r="AF34" s="22" t="str">
        <v>已归属</v>
      </c>
    </row>
    <row r="35" ht="21" customHeight="1" spans="1:32">
      <c r="A35" s="7" t="str">
        <f>IFERROR(INDEX(_xlfn.ANCHORARRAY($AG$9),ROWS($A$9:A35)),"")</f>
        <v/>
      </c>
      <c r="B35" s="8" t="str">
        <f t="shared" si="0"/>
        <v/>
      </c>
      <c r="C35" s="8" t="str">
        <f t="shared" si="1"/>
        <v/>
      </c>
      <c r="D35" s="8" t="str">
        <f t="shared" si="2"/>
        <v/>
      </c>
      <c r="E35" s="18" t="str">
        <f t="shared" si="3"/>
        <v/>
      </c>
      <c r="F35" s="8" t="str">
        <f t="shared" si="4"/>
        <v/>
      </c>
      <c r="G35" s="6" t="str">
        <f t="shared" si="5"/>
        <v/>
      </c>
      <c r="H35" s="19" t="str">
        <f t="shared" si="6"/>
        <v/>
      </c>
      <c r="I35" s="19" t="str">
        <f t="shared" si="7"/>
        <v/>
      </c>
      <c r="J35" s="19" t="str">
        <f t="shared" si="8"/>
        <v/>
      </c>
      <c r="K35" s="16"/>
      <c r="L35" s="19">
        <v>490</v>
      </c>
      <c r="M35" s="19" t="str">
        <v/>
      </c>
      <c r="N35" s="20">
        <v>46064</v>
      </c>
      <c r="O35" s="21" t="str">
        <v>建行个人</v>
      </c>
      <c r="P35" s="21" t="str">
        <v>员工还款</v>
      </c>
      <c r="Q35" s="21" t="str">
        <v>付报销配送中心锁芯张少兴1月维修录像机张少兴</v>
      </c>
      <c r="R35" s="8" t="str">
        <v/>
      </c>
      <c r="S35" s="8">
        <v>480</v>
      </c>
      <c r="T35" s="8">
        <v>327286.29</v>
      </c>
      <c r="U35" s="21" t="str">
        <v>东关分店（4分店）</v>
      </c>
      <c r="V35" s="21" t="str">
        <v/>
      </c>
      <c r="W35" s="21" t="str">
        <v/>
      </c>
      <c r="X35" s="19">
        <v>202601</v>
      </c>
      <c r="Y35" s="21" t="str">
        <v/>
      </c>
      <c r="Z35" s="19">
        <v>202602</v>
      </c>
      <c r="AA35" s="21" t="str">
        <v>张少兴</v>
      </c>
      <c r="AB35" s="19" t="str">
        <v>报销</v>
      </c>
      <c r="AC35" s="8">
        <v>0</v>
      </c>
      <c r="AD35" s="8">
        <v>480</v>
      </c>
      <c r="AE35" s="8">
        <v>0</v>
      </c>
      <c r="AF35" s="19" t="str">
        <v>已归属</v>
      </c>
    </row>
    <row r="36" ht="21" customHeight="1" spans="1:32">
      <c r="A36" s="4" t="str">
        <f>IFERROR(INDEX(_xlfn.ANCHORARRAY($AG$9),ROWS($A$9:A36)),"")</f>
        <v/>
      </c>
      <c r="B36" s="5" t="str">
        <f t="shared" si="0"/>
        <v/>
      </c>
      <c r="C36" s="5" t="str">
        <f t="shared" si="1"/>
        <v/>
      </c>
      <c r="D36" s="5" t="str">
        <f t="shared" si="2"/>
        <v/>
      </c>
      <c r="E36" s="18" t="str">
        <f t="shared" si="3"/>
        <v/>
      </c>
      <c r="F36" s="5" t="str">
        <f t="shared" si="4"/>
        <v/>
      </c>
      <c r="G36" s="3" t="str">
        <f t="shared" si="5"/>
        <v/>
      </c>
      <c r="H36" s="22" t="str">
        <f t="shared" si="6"/>
        <v/>
      </c>
      <c r="I36" s="22" t="str">
        <f t="shared" si="7"/>
        <v/>
      </c>
      <c r="J36" s="22" t="str">
        <f t="shared" si="8"/>
        <v/>
      </c>
      <c r="K36" s="16"/>
      <c r="L36" s="22">
        <v>491</v>
      </c>
      <c r="M36" s="22" t="str">
        <v/>
      </c>
      <c r="N36" s="23">
        <v>46064</v>
      </c>
      <c r="O36" s="24" t="str">
        <v>建行个人</v>
      </c>
      <c r="P36" s="24" t="str">
        <v>员工还款</v>
      </c>
      <c r="Q36" s="24" t="str">
        <v>付报销配送中心锁芯张少兴1月维修录像机张少兴</v>
      </c>
      <c r="R36" s="5" t="str">
        <v/>
      </c>
      <c r="S36" s="5">
        <v>115</v>
      </c>
      <c r="T36" s="5">
        <v>327171.29</v>
      </c>
      <c r="U36" s="24" t="str">
        <v>西范博联分店（47分店）</v>
      </c>
      <c r="V36" s="24" t="str">
        <v/>
      </c>
      <c r="W36" s="24" t="str">
        <v/>
      </c>
      <c r="X36" s="22">
        <v>202601</v>
      </c>
      <c r="Y36" s="24" t="str">
        <v/>
      </c>
      <c r="Z36" s="22">
        <v>202602</v>
      </c>
      <c r="AA36" s="24" t="str">
        <v>张少兴</v>
      </c>
      <c r="AB36" s="22" t="str">
        <v>报销</v>
      </c>
      <c r="AC36" s="5">
        <v>0</v>
      </c>
      <c r="AD36" s="5">
        <v>115</v>
      </c>
      <c r="AE36" s="5">
        <v>0</v>
      </c>
      <c r="AF36" s="22" t="str">
        <v>已归属</v>
      </c>
    </row>
    <row r="37" ht="21" customHeight="1" spans="1:32">
      <c r="A37" s="7" t="str">
        <f>IFERROR(INDEX(_xlfn.ANCHORARRAY($AG$9),ROWS($A$9:A37)),"")</f>
        <v/>
      </c>
      <c r="B37" s="8" t="str">
        <f t="shared" si="0"/>
        <v/>
      </c>
      <c r="C37" s="8" t="str">
        <f t="shared" si="1"/>
        <v/>
      </c>
      <c r="D37" s="8" t="str">
        <f t="shared" si="2"/>
        <v/>
      </c>
      <c r="E37" s="18" t="str">
        <f t="shared" si="3"/>
        <v/>
      </c>
      <c r="F37" s="8" t="str">
        <f t="shared" si="4"/>
        <v/>
      </c>
      <c r="G37" s="6" t="str">
        <f t="shared" si="5"/>
        <v/>
      </c>
      <c r="H37" s="19" t="str">
        <f t="shared" si="6"/>
        <v/>
      </c>
      <c r="I37" s="19" t="str">
        <f t="shared" si="7"/>
        <v/>
      </c>
      <c r="J37" s="19" t="str">
        <f t="shared" si="8"/>
        <v/>
      </c>
      <c r="K37" s="16"/>
      <c r="L37" s="19">
        <v>492</v>
      </c>
      <c r="M37" s="19" t="str">
        <v/>
      </c>
      <c r="N37" s="20">
        <v>46064</v>
      </c>
      <c r="O37" s="21" t="str">
        <v>建行个人</v>
      </c>
      <c r="P37" s="21" t="str">
        <v>员工还款</v>
      </c>
      <c r="Q37" s="21" t="str">
        <v>付报销配送中心锁芯张少兴1月维修录像机张少兴</v>
      </c>
      <c r="R37" s="8">
        <v>20569.26</v>
      </c>
      <c r="S37" s="8" t="str">
        <v/>
      </c>
      <c r="T37" s="8">
        <v>347740.55</v>
      </c>
      <c r="U37" s="21" t="str">
        <v/>
      </c>
      <c r="V37" s="21" t="str">
        <v/>
      </c>
      <c r="W37" s="21" t="str">
        <v/>
      </c>
      <c r="X37" s="19">
        <v>202601</v>
      </c>
      <c r="Y37" s="21" t="str">
        <v/>
      </c>
      <c r="Z37" s="19" t="str">
        <v/>
      </c>
      <c r="AA37" s="21" t="str">
        <v>张少兴</v>
      </c>
      <c r="AB37" s="19" t="str">
        <v>账务对冲</v>
      </c>
      <c r="AC37" s="8">
        <v>0</v>
      </c>
      <c r="AD37" s="8">
        <v>0</v>
      </c>
      <c r="AE37" s="8">
        <v>0</v>
      </c>
      <c r="AF37" s="19" t="str">
        <v>对冲不计</v>
      </c>
    </row>
    <row r="38" ht="21" customHeight="1" spans="1:32">
      <c r="A38" s="4" t="str">
        <f>IFERROR(INDEX(_xlfn.ANCHORARRAY($AG$9),ROWS($A$9:A38)),"")</f>
        <v/>
      </c>
      <c r="B38" s="5" t="str">
        <f t="shared" si="0"/>
        <v/>
      </c>
      <c r="C38" s="5" t="str">
        <f t="shared" si="1"/>
        <v/>
      </c>
      <c r="D38" s="5" t="str">
        <f t="shared" si="2"/>
        <v/>
      </c>
      <c r="E38" s="18" t="str">
        <f t="shared" si="3"/>
        <v/>
      </c>
      <c r="F38" s="5" t="str">
        <f t="shared" si="4"/>
        <v/>
      </c>
      <c r="G38" s="3" t="str">
        <f t="shared" si="5"/>
        <v/>
      </c>
      <c r="H38" s="22" t="str">
        <f t="shared" si="6"/>
        <v/>
      </c>
      <c r="I38" s="22" t="str">
        <f t="shared" si="7"/>
        <v/>
      </c>
      <c r="J38" s="22" t="str">
        <f t="shared" si="8"/>
        <v/>
      </c>
      <c r="K38" s="16"/>
      <c r="L38" s="22">
        <v>493</v>
      </c>
      <c r="M38" s="22" t="str">
        <v/>
      </c>
      <c r="N38" s="23">
        <v>46064</v>
      </c>
      <c r="O38" s="24" t="str">
        <v>建行个人</v>
      </c>
      <c r="P38" s="24" t="str">
        <v>油耗</v>
      </c>
      <c r="Q38" s="24" t="str">
        <v>付报销1月油耗王梅梅</v>
      </c>
      <c r="R38" s="5" t="str">
        <v/>
      </c>
      <c r="S38" s="5">
        <v>1148</v>
      </c>
      <c r="T38" s="5">
        <v>346592.55</v>
      </c>
      <c r="U38" s="24" t="str">
        <v>公司</v>
      </c>
      <c r="V38" s="24" t="str">
        <v/>
      </c>
      <c r="W38" s="24" t="str">
        <v/>
      </c>
      <c r="X38" s="22">
        <v>202601</v>
      </c>
      <c r="Y38" s="24" t="str">
        <v/>
      </c>
      <c r="Z38" s="22">
        <v>202602</v>
      </c>
      <c r="AA38" s="24" t="str">
        <v/>
      </c>
      <c r="AB38" s="22" t="str">
        <v>报销</v>
      </c>
      <c r="AC38" s="5">
        <v>0</v>
      </c>
      <c r="AD38" s="5">
        <v>1148</v>
      </c>
      <c r="AE38" s="5">
        <v>0</v>
      </c>
      <c r="AF38" s="22" t="str">
        <v>待补姓名</v>
      </c>
    </row>
    <row r="39" ht="21" customHeight="1" spans="1:32">
      <c r="A39" s="7" t="str">
        <f>IFERROR(INDEX(_xlfn.ANCHORARRAY($AG$9),ROWS($A$9:A39)),"")</f>
        <v/>
      </c>
      <c r="B39" s="8" t="str">
        <f t="shared" si="0"/>
        <v/>
      </c>
      <c r="C39" s="8" t="str">
        <f t="shared" si="1"/>
        <v/>
      </c>
      <c r="D39" s="8" t="str">
        <f t="shared" si="2"/>
        <v/>
      </c>
      <c r="E39" s="18" t="str">
        <f t="shared" si="3"/>
        <v/>
      </c>
      <c r="F39" s="8" t="str">
        <f t="shared" si="4"/>
        <v/>
      </c>
      <c r="G39" s="6" t="str">
        <f t="shared" si="5"/>
        <v/>
      </c>
      <c r="H39" s="19" t="str">
        <f t="shared" si="6"/>
        <v/>
      </c>
      <c r="I39" s="19" t="str">
        <f t="shared" si="7"/>
        <v/>
      </c>
      <c r="J39" s="19" t="str">
        <f t="shared" si="8"/>
        <v/>
      </c>
      <c r="K39" s="16"/>
      <c r="L39" s="19">
        <v>757</v>
      </c>
      <c r="M39" s="19" t="str">
        <v/>
      </c>
      <c r="N39" s="20">
        <v>46066</v>
      </c>
      <c r="O39" s="21" t="str">
        <v>信用社个人</v>
      </c>
      <c r="P39" s="21" t="str">
        <v>员工借支</v>
      </c>
      <c r="Q39" s="21" t="str">
        <v>魏净汝健E卡采购</v>
      </c>
      <c r="R39" s="8" t="str">
        <v/>
      </c>
      <c r="S39" s="8">
        <v>5000</v>
      </c>
      <c r="T39" s="8">
        <v>43931.4899999999</v>
      </c>
      <c r="U39" s="21" t="str">
        <v/>
      </c>
      <c r="V39" s="21" t="str">
        <v/>
      </c>
      <c r="W39" s="21" t="str">
        <v/>
      </c>
      <c r="X39" s="19">
        <v>202602</v>
      </c>
      <c r="Y39" s="21" t="str">
        <v/>
      </c>
      <c r="Z39" s="19">
        <v>202602</v>
      </c>
      <c r="AA39" s="21" t="str">
        <v/>
      </c>
      <c r="AB39" s="19" t="str">
        <v>预支</v>
      </c>
      <c r="AC39" s="8">
        <v>5000</v>
      </c>
      <c r="AD39" s="8">
        <v>0</v>
      </c>
      <c r="AE39" s="8">
        <v>0</v>
      </c>
      <c r="AF39" s="19" t="str">
        <v>待补姓名</v>
      </c>
    </row>
    <row r="40" ht="21" customHeight="1" spans="1:32">
      <c r="A40" s="4" t="str">
        <f>IFERROR(INDEX(_xlfn.ANCHORARRAY($AG$9),ROWS($A$9:A40)),"")</f>
        <v/>
      </c>
      <c r="B40" s="5" t="str">
        <f t="shared" si="0"/>
        <v/>
      </c>
      <c r="C40" s="5" t="str">
        <f t="shared" si="1"/>
        <v/>
      </c>
      <c r="D40" s="5" t="str">
        <f t="shared" si="2"/>
        <v/>
      </c>
      <c r="E40" s="18" t="str">
        <f t="shared" si="3"/>
        <v/>
      </c>
      <c r="F40" s="5" t="str">
        <f t="shared" si="4"/>
        <v/>
      </c>
      <c r="G40" s="3" t="str">
        <f t="shared" si="5"/>
        <v/>
      </c>
      <c r="H40" s="22" t="str">
        <f t="shared" si="6"/>
        <v/>
      </c>
      <c r="I40" s="22" t="str">
        <f t="shared" si="7"/>
        <v/>
      </c>
      <c r="J40" s="22" t="str">
        <f t="shared" si="8"/>
        <v/>
      </c>
      <c r="K40" s="16"/>
      <c r="L40" s="22">
        <v>825</v>
      </c>
      <c r="M40" s="22" t="str">
        <v/>
      </c>
      <c r="N40" s="23">
        <v>46043</v>
      </c>
      <c r="O40" s="24" t="str">
        <v>建行公户</v>
      </c>
      <c r="P40" s="24" t="str">
        <v>贷款</v>
      </c>
      <c r="Q40" s="24" t="str">
        <v>贷款归还</v>
      </c>
      <c r="R40" s="5" t="str">
        <v/>
      </c>
      <c r="S40" s="5">
        <v>1843.75</v>
      </c>
      <c r="T40" s="5">
        <v>402632.44</v>
      </c>
      <c r="U40" s="24" t="str">
        <v>公司</v>
      </c>
      <c r="V40" s="24" t="str">
        <v/>
      </c>
      <c r="W40" s="24" t="str">
        <v/>
      </c>
      <c r="X40" s="22">
        <v>202601</v>
      </c>
      <c r="Y40" s="24" t="str">
        <v/>
      </c>
      <c r="Z40" s="22">
        <v>202601</v>
      </c>
      <c r="AA40" s="24" t="str">
        <v/>
      </c>
      <c r="AB40" s="22" t="str">
        <v>待复核</v>
      </c>
      <c r="AC40" s="5">
        <v>0</v>
      </c>
      <c r="AD40" s="5">
        <v>0</v>
      </c>
      <c r="AE40" s="5">
        <v>0</v>
      </c>
      <c r="AF40" s="22" t="str">
        <v>待复核</v>
      </c>
    </row>
    <row r="41" ht="21" customHeight="1" spans="1:32">
      <c r="A41" s="7" t="str">
        <f>IFERROR(INDEX(_xlfn.ANCHORARRAY($AG$9),ROWS($A$9:A41)),"")</f>
        <v/>
      </c>
      <c r="B41" s="8" t="str">
        <f t="shared" si="0"/>
        <v/>
      </c>
      <c r="C41" s="8" t="str">
        <f t="shared" si="1"/>
        <v/>
      </c>
      <c r="D41" s="8" t="str">
        <f t="shared" si="2"/>
        <v/>
      </c>
      <c r="E41" s="18" t="str">
        <f t="shared" si="3"/>
        <v/>
      </c>
      <c r="F41" s="8" t="str">
        <f t="shared" si="4"/>
        <v/>
      </c>
      <c r="G41" s="6" t="str">
        <f t="shared" si="5"/>
        <v/>
      </c>
      <c r="H41" s="19" t="str">
        <f t="shared" si="6"/>
        <v/>
      </c>
      <c r="I41" s="19" t="str">
        <f t="shared" si="7"/>
        <v/>
      </c>
      <c r="J41" s="19" t="str">
        <f t="shared" si="8"/>
        <v/>
      </c>
      <c r="K41" s="16"/>
      <c r="L41" s="19">
        <v>826</v>
      </c>
      <c r="M41" s="19" t="str">
        <v/>
      </c>
      <c r="N41" s="20">
        <v>46043</v>
      </c>
      <c r="O41" s="21" t="str">
        <v>建行公户</v>
      </c>
      <c r="P41" s="21" t="str">
        <v>贷款</v>
      </c>
      <c r="Q41" s="21" t="str">
        <v>贷款归还</v>
      </c>
      <c r="R41" s="8" t="str">
        <v/>
      </c>
      <c r="S41" s="8">
        <v>2841.67</v>
      </c>
      <c r="T41" s="8">
        <v>399790.77</v>
      </c>
      <c r="U41" s="21" t="str">
        <v>公司</v>
      </c>
      <c r="V41" s="21" t="str">
        <v/>
      </c>
      <c r="W41" s="21" t="str">
        <v/>
      </c>
      <c r="X41" s="19">
        <v>202601</v>
      </c>
      <c r="Y41" s="21" t="str">
        <v/>
      </c>
      <c r="Z41" s="19">
        <v>202601</v>
      </c>
      <c r="AA41" s="21" t="str">
        <v/>
      </c>
      <c r="AB41" s="19" t="str">
        <v>待复核</v>
      </c>
      <c r="AC41" s="8">
        <v>0</v>
      </c>
      <c r="AD41" s="8">
        <v>0</v>
      </c>
      <c r="AE41" s="8">
        <v>0</v>
      </c>
      <c r="AF41" s="19" t="str">
        <v>待复核</v>
      </c>
    </row>
    <row r="42" ht="21" customHeight="1" spans="1:32">
      <c r="A42" s="4" t="str">
        <f>IFERROR(INDEX(_xlfn.ANCHORARRAY($AG$9),ROWS($A$9:A42)),"")</f>
        <v/>
      </c>
      <c r="B42" s="5" t="str">
        <f t="shared" si="0"/>
        <v/>
      </c>
      <c r="C42" s="5" t="str">
        <f t="shared" si="1"/>
        <v/>
      </c>
      <c r="D42" s="5" t="str">
        <f t="shared" si="2"/>
        <v/>
      </c>
      <c r="E42" s="18" t="str">
        <f t="shared" si="3"/>
        <v/>
      </c>
      <c r="F42" s="5" t="str">
        <f t="shared" si="4"/>
        <v/>
      </c>
      <c r="G42" s="3" t="str">
        <f t="shared" si="5"/>
        <v/>
      </c>
      <c r="H42" s="22" t="str">
        <f t="shared" si="6"/>
        <v/>
      </c>
      <c r="I42" s="22" t="str">
        <f t="shared" si="7"/>
        <v/>
      </c>
      <c r="J42" s="22" t="str">
        <f t="shared" si="8"/>
        <v/>
      </c>
      <c r="K42" s="16"/>
      <c r="L42" s="22">
        <v>871</v>
      </c>
      <c r="M42" s="22" t="str">
        <v/>
      </c>
      <c r="N42" s="23">
        <v>46028</v>
      </c>
      <c r="O42" s="24" t="str">
        <v>现金</v>
      </c>
      <c r="P42" s="24" t="str">
        <v>办公费</v>
      </c>
      <c r="Q42" s="24" t="str">
        <v>付报销快递费雷阳阳</v>
      </c>
      <c r="R42" s="5" t="str">
        <v/>
      </c>
      <c r="S42" s="5">
        <v>42.3</v>
      </c>
      <c r="T42" s="5">
        <v>2565.86</v>
      </c>
      <c r="U42" s="24" t="str">
        <v>公司</v>
      </c>
      <c r="V42" s="24" t="str">
        <v/>
      </c>
      <c r="W42" s="24" t="str">
        <v/>
      </c>
      <c r="X42" s="22">
        <v>202601</v>
      </c>
      <c r="Y42" s="24" t="str">
        <v/>
      </c>
      <c r="Z42" s="22">
        <v>202601</v>
      </c>
      <c r="AA42" s="24" t="str">
        <v/>
      </c>
      <c r="AB42" s="22" t="str">
        <v>报销</v>
      </c>
      <c r="AC42" s="5">
        <v>0</v>
      </c>
      <c r="AD42" s="5">
        <v>42.3</v>
      </c>
      <c r="AE42" s="5">
        <v>0</v>
      </c>
      <c r="AF42" s="22" t="str">
        <v>待补姓名</v>
      </c>
    </row>
    <row r="43" ht="21" customHeight="1" spans="1:32">
      <c r="A43" s="7" t="str">
        <f>IFERROR(INDEX(_xlfn.ANCHORARRAY($AG$9),ROWS($A$9:A43)),"")</f>
        <v/>
      </c>
      <c r="B43" s="8" t="str">
        <f t="shared" si="0"/>
        <v/>
      </c>
      <c r="C43" s="8" t="str">
        <f t="shared" si="1"/>
        <v/>
      </c>
      <c r="D43" s="8" t="str">
        <f t="shared" si="2"/>
        <v/>
      </c>
      <c r="E43" s="18" t="str">
        <f t="shared" si="3"/>
        <v/>
      </c>
      <c r="F43" s="8" t="str">
        <f t="shared" si="4"/>
        <v/>
      </c>
      <c r="G43" s="6" t="str">
        <f t="shared" si="5"/>
        <v/>
      </c>
      <c r="H43" s="19" t="str">
        <f t="shared" si="6"/>
        <v/>
      </c>
      <c r="I43" s="19" t="str">
        <f t="shared" si="7"/>
        <v/>
      </c>
      <c r="J43" s="19" t="str">
        <f t="shared" si="8"/>
        <v/>
      </c>
      <c r="K43" s="16"/>
      <c r="L43" s="19">
        <v>874</v>
      </c>
      <c r="M43" s="19" t="str">
        <v/>
      </c>
      <c r="N43" s="20">
        <v>46028</v>
      </c>
      <c r="O43" s="21" t="str">
        <v>现金</v>
      </c>
      <c r="P43" s="21" t="str">
        <v>奖金</v>
      </c>
      <c r="Q43" s="21" t="str">
        <v>付报销22店毛利超额奖励汤敏</v>
      </c>
      <c r="R43" s="8" t="str">
        <v/>
      </c>
      <c r="S43" s="8">
        <v>148</v>
      </c>
      <c r="T43" s="8">
        <v>34417.86</v>
      </c>
      <c r="U43" s="21" t="str">
        <v>公司</v>
      </c>
      <c r="V43" s="21" t="str">
        <v/>
      </c>
      <c r="W43" s="21" t="str">
        <v/>
      </c>
      <c r="X43" s="19">
        <v>202512</v>
      </c>
      <c r="Y43" s="21" t="str">
        <v/>
      </c>
      <c r="Z43" s="19">
        <v>202601</v>
      </c>
      <c r="AA43" s="21" t="str">
        <v/>
      </c>
      <c r="AB43" s="19" t="str">
        <v>报销</v>
      </c>
      <c r="AC43" s="8">
        <v>0</v>
      </c>
      <c r="AD43" s="8">
        <v>148</v>
      </c>
      <c r="AE43" s="8">
        <v>0</v>
      </c>
      <c r="AF43" s="19" t="str">
        <v>待补姓名</v>
      </c>
    </row>
    <row r="44" ht="21" customHeight="1" spans="1:32">
      <c r="A44" s="4" t="str">
        <f>IFERROR(INDEX(_xlfn.ANCHORARRAY($AG$9),ROWS($A$9:A44)),"")</f>
        <v/>
      </c>
      <c r="B44" s="5" t="str">
        <f t="shared" si="0"/>
        <v/>
      </c>
      <c r="C44" s="5" t="str">
        <f t="shared" si="1"/>
        <v/>
      </c>
      <c r="D44" s="5" t="str">
        <f t="shared" si="2"/>
        <v/>
      </c>
      <c r="E44" s="18" t="str">
        <f t="shared" si="3"/>
        <v/>
      </c>
      <c r="F44" s="5" t="str">
        <f t="shared" si="4"/>
        <v/>
      </c>
      <c r="G44" s="3" t="str">
        <f t="shared" si="5"/>
        <v/>
      </c>
      <c r="H44" s="22" t="str">
        <f t="shared" si="6"/>
        <v/>
      </c>
      <c r="I44" s="22" t="str">
        <f t="shared" si="7"/>
        <v/>
      </c>
      <c r="J44" s="22" t="str">
        <f t="shared" si="8"/>
        <v/>
      </c>
      <c r="K44" s="16"/>
      <c r="L44" s="22">
        <v>875</v>
      </c>
      <c r="M44" s="22" t="str">
        <v/>
      </c>
      <c r="N44" s="23">
        <v>46028</v>
      </c>
      <c r="O44" s="24" t="str">
        <v>现金</v>
      </c>
      <c r="P44" s="24" t="str">
        <v>奖金</v>
      </c>
      <c r="Q44" s="24" t="str">
        <v>付报销代刷健e卡奖励汤敏</v>
      </c>
      <c r="R44" s="5" t="str">
        <v/>
      </c>
      <c r="S44" s="5">
        <v>49</v>
      </c>
      <c r="T44" s="5">
        <v>34368.86</v>
      </c>
      <c r="U44" s="24" t="str">
        <v>公司</v>
      </c>
      <c r="V44" s="24" t="str">
        <v/>
      </c>
      <c r="W44" s="24" t="str">
        <v/>
      </c>
      <c r="X44" s="22">
        <v>202512</v>
      </c>
      <c r="Y44" s="24" t="str">
        <v/>
      </c>
      <c r="Z44" s="22">
        <v>202601</v>
      </c>
      <c r="AA44" s="24" t="str">
        <v/>
      </c>
      <c r="AB44" s="22" t="str">
        <v>报销</v>
      </c>
      <c r="AC44" s="5">
        <v>0</v>
      </c>
      <c r="AD44" s="5">
        <v>49</v>
      </c>
      <c r="AE44" s="5">
        <v>0</v>
      </c>
      <c r="AF44" s="22" t="str">
        <v>待补姓名</v>
      </c>
    </row>
    <row r="45" ht="21" customHeight="1" spans="1:32">
      <c r="A45" s="7" t="str">
        <f>IFERROR(INDEX(_xlfn.ANCHORARRAY($AG$9),ROWS($A$9:A45)),"")</f>
        <v/>
      </c>
      <c r="B45" s="8" t="str">
        <f t="shared" si="0"/>
        <v/>
      </c>
      <c r="C45" s="8" t="str">
        <f t="shared" si="1"/>
        <v/>
      </c>
      <c r="D45" s="8" t="str">
        <f t="shared" si="2"/>
        <v/>
      </c>
      <c r="E45" s="18" t="str">
        <f t="shared" si="3"/>
        <v/>
      </c>
      <c r="F45" s="8" t="str">
        <f t="shared" si="4"/>
        <v/>
      </c>
      <c r="G45" s="6" t="str">
        <f t="shared" si="5"/>
        <v/>
      </c>
      <c r="H45" s="19" t="str">
        <f t="shared" si="6"/>
        <v/>
      </c>
      <c r="I45" s="19" t="str">
        <f t="shared" si="7"/>
        <v/>
      </c>
      <c r="J45" s="19" t="str">
        <f t="shared" si="8"/>
        <v/>
      </c>
      <c r="K45" s="16"/>
      <c r="L45" s="19">
        <v>876</v>
      </c>
      <c r="M45" s="19" t="str">
        <v/>
      </c>
      <c r="N45" s="20">
        <v>46028</v>
      </c>
      <c r="O45" s="21" t="str">
        <v>现金</v>
      </c>
      <c r="P45" s="21" t="str">
        <v>奖金</v>
      </c>
      <c r="Q45" s="21" t="str">
        <v>付报销百日会战奖励汤敏</v>
      </c>
      <c r="R45" s="8" t="str">
        <v/>
      </c>
      <c r="S45" s="8">
        <v>8910</v>
      </c>
      <c r="T45" s="8">
        <v>25458.86</v>
      </c>
      <c r="U45" s="21" t="str">
        <v>公司</v>
      </c>
      <c r="V45" s="21" t="str">
        <v/>
      </c>
      <c r="W45" s="21" t="str">
        <v/>
      </c>
      <c r="X45" s="19">
        <v>202512</v>
      </c>
      <c r="Y45" s="21" t="str">
        <v/>
      </c>
      <c r="Z45" s="19">
        <v>202601</v>
      </c>
      <c r="AA45" s="21" t="str">
        <v/>
      </c>
      <c r="AB45" s="19" t="str">
        <v>报销</v>
      </c>
      <c r="AC45" s="8">
        <v>0</v>
      </c>
      <c r="AD45" s="8">
        <v>8910</v>
      </c>
      <c r="AE45" s="8">
        <v>0</v>
      </c>
      <c r="AF45" s="19" t="str">
        <v>待补姓名</v>
      </c>
    </row>
    <row r="46" ht="21" customHeight="1" spans="1:32">
      <c r="A46" s="4" t="str">
        <f>IFERROR(INDEX(_xlfn.ANCHORARRAY($AG$9),ROWS($A$9:A46)),"")</f>
        <v/>
      </c>
      <c r="B46" s="5" t="str">
        <f t="shared" si="0"/>
        <v/>
      </c>
      <c r="C46" s="5" t="str">
        <f t="shared" si="1"/>
        <v/>
      </c>
      <c r="D46" s="5" t="str">
        <f t="shared" si="2"/>
        <v/>
      </c>
      <c r="E46" s="18" t="str">
        <f t="shared" si="3"/>
        <v/>
      </c>
      <c r="F46" s="5" t="str">
        <f t="shared" si="4"/>
        <v/>
      </c>
      <c r="G46" s="3" t="str">
        <f t="shared" si="5"/>
        <v/>
      </c>
      <c r="H46" s="22" t="str">
        <f t="shared" si="6"/>
        <v/>
      </c>
      <c r="I46" s="22" t="str">
        <f t="shared" si="7"/>
        <v/>
      </c>
      <c r="J46" s="22" t="str">
        <f t="shared" si="8"/>
        <v/>
      </c>
      <c r="K46" s="16"/>
      <c r="L46" s="22">
        <v>877</v>
      </c>
      <c r="M46" s="22" t="str">
        <v/>
      </c>
      <c r="N46" s="23">
        <v>46031</v>
      </c>
      <c r="O46" s="24" t="str">
        <v>现金</v>
      </c>
      <c r="P46" s="24" t="str">
        <v>奖金</v>
      </c>
      <c r="Q46" s="24" t="str">
        <v>付报销2毛利超额奖励汤敏</v>
      </c>
      <c r="R46" s="5" t="str">
        <v/>
      </c>
      <c r="S46" s="5">
        <v>16620</v>
      </c>
      <c r="T46" s="5">
        <v>8838.86</v>
      </c>
      <c r="U46" s="24" t="str">
        <v/>
      </c>
      <c r="V46" s="24" t="str">
        <v/>
      </c>
      <c r="W46" s="24" t="str">
        <v/>
      </c>
      <c r="X46" s="22">
        <v>202601</v>
      </c>
      <c r="Y46" s="24" t="str">
        <v/>
      </c>
      <c r="Z46" s="22">
        <v>202601</v>
      </c>
      <c r="AA46" s="24" t="str">
        <v/>
      </c>
      <c r="AB46" s="22" t="str">
        <v>报销</v>
      </c>
      <c r="AC46" s="5">
        <v>0</v>
      </c>
      <c r="AD46" s="5">
        <v>16620</v>
      </c>
      <c r="AE46" s="5">
        <v>0</v>
      </c>
      <c r="AF46" s="22" t="str">
        <v>待补姓名</v>
      </c>
    </row>
    <row r="47" ht="21" customHeight="1" spans="1:32">
      <c r="A47" s="7" t="str">
        <f>IFERROR(INDEX(_xlfn.ANCHORARRAY($AG$9),ROWS($A$9:A47)),"")</f>
        <v/>
      </c>
      <c r="B47" s="8" t="str">
        <f t="shared" si="0"/>
        <v/>
      </c>
      <c r="C47" s="8" t="str">
        <f t="shared" si="1"/>
        <v/>
      </c>
      <c r="D47" s="8" t="str">
        <f t="shared" si="2"/>
        <v/>
      </c>
      <c r="E47" s="18" t="str">
        <f t="shared" si="3"/>
        <v/>
      </c>
      <c r="F47" s="8" t="str">
        <f t="shared" si="4"/>
        <v/>
      </c>
      <c r="G47" s="6" t="str">
        <f t="shared" si="5"/>
        <v/>
      </c>
      <c r="H47" s="19" t="str">
        <f t="shared" si="6"/>
        <v/>
      </c>
      <c r="I47" s="19" t="str">
        <f t="shared" si="7"/>
        <v/>
      </c>
      <c r="J47" s="19" t="str">
        <f t="shared" si="8"/>
        <v/>
      </c>
      <c r="K47" s="16"/>
      <c r="L47" s="19">
        <v>882</v>
      </c>
      <c r="M47" s="19" t="str">
        <v/>
      </c>
      <c r="N47" s="20">
        <v>46028</v>
      </c>
      <c r="O47" s="21" t="str">
        <v>现金</v>
      </c>
      <c r="P47" s="21" t="str">
        <v/>
      </c>
      <c r="Q47" s="21" t="str">
        <v>付报销巡店饭费武剑</v>
      </c>
      <c r="R47" s="8" t="str">
        <v/>
      </c>
      <c r="S47" s="8">
        <v>45</v>
      </c>
      <c r="T47" s="8">
        <v>1631.86</v>
      </c>
      <c r="U47" s="21" t="str">
        <v>公司</v>
      </c>
      <c r="V47" s="21" t="str">
        <v/>
      </c>
      <c r="W47" s="21" t="str">
        <v/>
      </c>
      <c r="X47" s="19">
        <v>202601</v>
      </c>
      <c r="Y47" s="21" t="str">
        <v/>
      </c>
      <c r="Z47" s="19">
        <v>202601</v>
      </c>
      <c r="AA47" s="21" t="str">
        <v/>
      </c>
      <c r="AB47" s="19" t="str">
        <v>报销</v>
      </c>
      <c r="AC47" s="8">
        <v>0</v>
      </c>
      <c r="AD47" s="8">
        <v>45</v>
      </c>
      <c r="AE47" s="8">
        <v>0</v>
      </c>
      <c r="AF47" s="19" t="str">
        <v>待补姓名</v>
      </c>
    </row>
    <row r="48" ht="21" customHeight="1" spans="1:32">
      <c r="A48" s="4" t="str">
        <f>IFERROR(INDEX(_xlfn.ANCHORARRAY($AG$9),ROWS($A$9:A48)),"")</f>
        <v/>
      </c>
      <c r="B48" s="5" t="str">
        <f t="shared" si="0"/>
        <v/>
      </c>
      <c r="C48" s="5" t="str">
        <f t="shared" si="1"/>
        <v/>
      </c>
      <c r="D48" s="5" t="str">
        <f t="shared" si="2"/>
        <v/>
      </c>
      <c r="E48" s="18" t="str">
        <f t="shared" si="3"/>
        <v/>
      </c>
      <c r="F48" s="5" t="str">
        <f t="shared" si="4"/>
        <v/>
      </c>
      <c r="G48" s="3" t="str">
        <f t="shared" si="5"/>
        <v/>
      </c>
      <c r="H48" s="22" t="str">
        <f t="shared" si="6"/>
        <v/>
      </c>
      <c r="I48" s="22" t="str">
        <f t="shared" si="7"/>
        <v/>
      </c>
      <c r="J48" s="22" t="str">
        <f t="shared" si="8"/>
        <v/>
      </c>
      <c r="K48" s="16"/>
      <c r="L48" s="22">
        <v>884</v>
      </c>
      <c r="M48" s="22" t="str">
        <v/>
      </c>
      <c r="N48" s="23">
        <v>46030</v>
      </c>
      <c r="O48" s="24" t="str">
        <v>现金</v>
      </c>
      <c r="P48" s="24" t="str">
        <v>奖金</v>
      </c>
      <c r="Q48" s="24" t="str">
        <v>付报销元旦活动达成奖汤敏</v>
      </c>
      <c r="R48" s="5" t="str">
        <v/>
      </c>
      <c r="S48" s="5">
        <v>4700</v>
      </c>
      <c r="T48" s="5">
        <v>5531.86</v>
      </c>
      <c r="U48" s="24" t="str">
        <v>公司</v>
      </c>
      <c r="V48" s="24" t="str">
        <v/>
      </c>
      <c r="W48" s="24" t="str">
        <v/>
      </c>
      <c r="X48" s="22">
        <v>202601</v>
      </c>
      <c r="Y48" s="24" t="str">
        <v/>
      </c>
      <c r="Z48" s="22">
        <v>202601</v>
      </c>
      <c r="AA48" s="24" t="str">
        <v/>
      </c>
      <c r="AB48" s="22" t="str">
        <v>报销</v>
      </c>
      <c r="AC48" s="5">
        <v>0</v>
      </c>
      <c r="AD48" s="5">
        <v>4700</v>
      </c>
      <c r="AE48" s="5">
        <v>0</v>
      </c>
      <c r="AF48" s="22" t="str">
        <v>待补姓名</v>
      </c>
    </row>
    <row r="49" ht="21" customHeight="1" spans="1:32">
      <c r="A49" s="7" t="str">
        <f>IFERROR(INDEX(_xlfn.ANCHORARRAY($AG$9),ROWS($A$9:A49)),"")</f>
        <v/>
      </c>
      <c r="B49" s="8" t="str">
        <f t="shared" si="0"/>
        <v/>
      </c>
      <c r="C49" s="8" t="str">
        <f t="shared" si="1"/>
        <v/>
      </c>
      <c r="D49" s="8" t="str">
        <f t="shared" si="2"/>
        <v/>
      </c>
      <c r="E49" s="18" t="str">
        <f t="shared" si="3"/>
        <v/>
      </c>
      <c r="F49" s="8" t="str">
        <f t="shared" si="4"/>
        <v/>
      </c>
      <c r="G49" s="6" t="str">
        <f t="shared" si="5"/>
        <v/>
      </c>
      <c r="H49" s="19" t="str">
        <f t="shared" si="6"/>
        <v/>
      </c>
      <c r="I49" s="19" t="str">
        <f t="shared" si="7"/>
        <v/>
      </c>
      <c r="J49" s="19" t="str">
        <f t="shared" si="8"/>
        <v/>
      </c>
      <c r="K49" s="16"/>
      <c r="L49" s="19">
        <v>892</v>
      </c>
      <c r="M49" s="19" t="str">
        <v/>
      </c>
      <c r="N49" s="20">
        <v>46043</v>
      </c>
      <c r="O49" s="21" t="str">
        <v>现金</v>
      </c>
      <c r="P49" s="21" t="str">
        <v>办公费</v>
      </c>
      <c r="Q49" s="21" t="str">
        <v>付报销运费树果</v>
      </c>
      <c r="R49" s="8" t="str">
        <v/>
      </c>
      <c r="S49" s="8">
        <v>5</v>
      </c>
      <c r="T49" s="8">
        <v>1691.86</v>
      </c>
      <c r="U49" s="21" t="str">
        <v/>
      </c>
      <c r="V49" s="21" t="str">
        <v/>
      </c>
      <c r="W49" s="21" t="str">
        <v/>
      </c>
      <c r="X49" s="19">
        <v>202601</v>
      </c>
      <c r="Y49" s="21" t="str">
        <v/>
      </c>
      <c r="Z49" s="19">
        <v>202601</v>
      </c>
      <c r="AA49" s="21" t="str">
        <v/>
      </c>
      <c r="AB49" s="19" t="str">
        <v>报销</v>
      </c>
      <c r="AC49" s="8">
        <v>0</v>
      </c>
      <c r="AD49" s="8">
        <v>5</v>
      </c>
      <c r="AE49" s="8">
        <v>0</v>
      </c>
      <c r="AF49" s="19" t="str">
        <v>待补姓名</v>
      </c>
    </row>
    <row r="50" ht="21" customHeight="1" spans="1:32">
      <c r="A50" s="4" t="str">
        <f>IFERROR(INDEX(_xlfn.ANCHORARRAY($AG$9),ROWS($A$9:A50)),"")</f>
        <v/>
      </c>
      <c r="B50" s="5" t="str">
        <f t="shared" si="0"/>
        <v/>
      </c>
      <c r="C50" s="5" t="str">
        <f t="shared" si="1"/>
        <v/>
      </c>
      <c r="D50" s="5" t="str">
        <f t="shared" si="2"/>
        <v/>
      </c>
      <c r="E50" s="18" t="str">
        <f t="shared" si="3"/>
        <v/>
      </c>
      <c r="F50" s="5" t="str">
        <f t="shared" si="4"/>
        <v/>
      </c>
      <c r="G50" s="3" t="str">
        <f t="shared" si="5"/>
        <v/>
      </c>
      <c r="H50" s="22" t="str">
        <f t="shared" si="6"/>
        <v/>
      </c>
      <c r="I50" s="22" t="str">
        <f t="shared" si="7"/>
        <v/>
      </c>
      <c r="J50" s="22" t="str">
        <f t="shared" si="8"/>
        <v/>
      </c>
      <c r="K50" s="16"/>
      <c r="L50" s="22">
        <v>895</v>
      </c>
      <c r="M50" s="22" t="str">
        <v/>
      </c>
      <c r="N50" s="23">
        <v>46034</v>
      </c>
      <c r="O50" s="24" t="str">
        <v>现金</v>
      </c>
      <c r="P50" s="24" t="str">
        <v>办公费</v>
      </c>
      <c r="Q50" s="24" t="str">
        <v>付报销快递费雷阳阳</v>
      </c>
      <c r="R50" s="5" t="str">
        <v/>
      </c>
      <c r="S50" s="5">
        <v>39.2</v>
      </c>
      <c r="T50" s="5">
        <v>1652.66</v>
      </c>
      <c r="U50" s="24" t="str">
        <v>公司</v>
      </c>
      <c r="V50" s="24" t="str">
        <v/>
      </c>
      <c r="W50" s="24" t="str">
        <v/>
      </c>
      <c r="X50" s="22">
        <v>202601</v>
      </c>
      <c r="Y50" s="24" t="str">
        <v/>
      </c>
      <c r="Z50" s="22">
        <v>202601</v>
      </c>
      <c r="AA50" s="24" t="str">
        <v/>
      </c>
      <c r="AB50" s="22" t="str">
        <v>报销</v>
      </c>
      <c r="AC50" s="5">
        <v>0</v>
      </c>
      <c r="AD50" s="5">
        <v>39.2</v>
      </c>
      <c r="AE50" s="5">
        <v>0</v>
      </c>
      <c r="AF50" s="22" t="str">
        <v>待补姓名</v>
      </c>
    </row>
    <row r="51" ht="21" customHeight="1" spans="1:32">
      <c r="A51" s="7" t="str">
        <f>IFERROR(INDEX(_xlfn.ANCHORARRAY($AG$9),ROWS($A$9:A51)),"")</f>
        <v/>
      </c>
      <c r="B51" s="8" t="str">
        <f t="shared" si="0"/>
        <v/>
      </c>
      <c r="C51" s="8" t="str">
        <f t="shared" si="1"/>
        <v/>
      </c>
      <c r="D51" s="8" t="str">
        <f t="shared" si="2"/>
        <v/>
      </c>
      <c r="E51" s="18" t="str">
        <f t="shared" si="3"/>
        <v/>
      </c>
      <c r="F51" s="8" t="str">
        <f t="shared" si="4"/>
        <v/>
      </c>
      <c r="G51" s="6" t="str">
        <f t="shared" si="5"/>
        <v/>
      </c>
      <c r="H51" s="19" t="str">
        <f t="shared" si="6"/>
        <v/>
      </c>
      <c r="I51" s="19" t="str">
        <f t="shared" si="7"/>
        <v/>
      </c>
      <c r="J51" s="19" t="str">
        <f t="shared" si="8"/>
        <v/>
      </c>
      <c r="K51" s="16"/>
      <c r="L51" s="19">
        <v>1074</v>
      </c>
      <c r="M51" s="19" t="str">
        <v/>
      </c>
      <c r="N51" s="20" t="str">
        <v/>
      </c>
      <c r="O51" s="21" t="str">
        <v>货款直抵费用</v>
      </c>
      <c r="P51" s="21" t="str">
        <v>营业款</v>
      </c>
      <c r="Q51" s="21" t="str">
        <v>费用报销</v>
      </c>
      <c r="R51" s="8" t="str">
        <v/>
      </c>
      <c r="S51" s="8">
        <v>132.6</v>
      </c>
      <c r="T51" s="8" t="str">
        <v/>
      </c>
      <c r="U51" s="21" t="str">
        <v>博天分店（17分店）</v>
      </c>
      <c r="V51" s="21" t="str">
        <v/>
      </c>
      <c r="W51" s="21" t="str">
        <v/>
      </c>
      <c r="X51" s="19" t="str">
        <v/>
      </c>
      <c r="Y51" s="21" t="str">
        <v/>
      </c>
      <c r="Z51" s="19">
        <v>202602</v>
      </c>
      <c r="AA51" s="21" t="str">
        <v/>
      </c>
      <c r="AB51" s="19" t="str">
        <v>报销</v>
      </c>
      <c r="AC51" s="8">
        <v>0</v>
      </c>
      <c r="AD51" s="8">
        <v>132.6</v>
      </c>
      <c r="AE51" s="8">
        <v>0</v>
      </c>
      <c r="AF51" s="19" t="str">
        <v>待补姓名</v>
      </c>
    </row>
    <row r="52" ht="21" customHeight="1" spans="1:32">
      <c r="A52" s="4" t="str">
        <f>IFERROR(INDEX(_xlfn.ANCHORARRAY($AG$9),ROWS($A$9:A52)),"")</f>
        <v/>
      </c>
      <c r="B52" s="5" t="str">
        <f t="shared" si="0"/>
        <v/>
      </c>
      <c r="C52" s="5" t="str">
        <f t="shared" si="1"/>
        <v/>
      </c>
      <c r="D52" s="5" t="str">
        <f t="shared" si="2"/>
        <v/>
      </c>
      <c r="E52" s="18" t="str">
        <f t="shared" si="3"/>
        <v/>
      </c>
      <c r="F52" s="5" t="str">
        <f t="shared" si="4"/>
        <v/>
      </c>
      <c r="G52" s="3" t="str">
        <f t="shared" si="5"/>
        <v/>
      </c>
      <c r="H52" s="22" t="str">
        <f t="shared" si="6"/>
        <v/>
      </c>
      <c r="I52" s="22" t="str">
        <f t="shared" si="7"/>
        <v/>
      </c>
      <c r="J52" s="22" t="str">
        <f t="shared" si="8"/>
        <v/>
      </c>
      <c r="K52" s="16"/>
      <c r="L52" s="22">
        <v>1075</v>
      </c>
      <c r="M52" s="22" t="str">
        <v/>
      </c>
      <c r="N52" s="23" t="str">
        <v/>
      </c>
      <c r="O52" s="24" t="str">
        <v>货款直抵费用</v>
      </c>
      <c r="P52" s="24" t="str">
        <v>营业款</v>
      </c>
      <c r="Q52" s="24" t="str">
        <v>费用报销</v>
      </c>
      <c r="R52" s="5" t="str">
        <v/>
      </c>
      <c r="S52" s="5">
        <v>72</v>
      </c>
      <c r="T52" s="5" t="str">
        <v/>
      </c>
      <c r="U52" s="24" t="str">
        <v>博天分店（17分店）</v>
      </c>
      <c r="V52" s="24" t="str">
        <v/>
      </c>
      <c r="W52" s="24" t="str">
        <v/>
      </c>
      <c r="X52" s="22" t="str">
        <v/>
      </c>
      <c r="Y52" s="24" t="str">
        <v/>
      </c>
      <c r="Z52" s="22">
        <v>202602</v>
      </c>
      <c r="AA52" s="24" t="str">
        <v/>
      </c>
      <c r="AB52" s="22" t="str">
        <v>报销</v>
      </c>
      <c r="AC52" s="5">
        <v>0</v>
      </c>
      <c r="AD52" s="5">
        <v>72</v>
      </c>
      <c r="AE52" s="5">
        <v>0</v>
      </c>
      <c r="AF52" s="22" t="str">
        <v>待补姓名</v>
      </c>
    </row>
    <row r="53" ht="21" customHeight="1" spans="1:32">
      <c r="A53" s="7" t="str">
        <f>IFERROR(INDEX(_xlfn.ANCHORARRAY($AG$9),ROWS($A$9:A53)),"")</f>
        <v/>
      </c>
      <c r="B53" s="8" t="str">
        <f t="shared" si="0"/>
        <v/>
      </c>
      <c r="C53" s="8" t="str">
        <f t="shared" si="1"/>
        <v/>
      </c>
      <c r="D53" s="8" t="str">
        <f t="shared" si="2"/>
        <v/>
      </c>
      <c r="E53" s="18" t="str">
        <f t="shared" si="3"/>
        <v/>
      </c>
      <c r="F53" s="8" t="str">
        <f t="shared" si="4"/>
        <v/>
      </c>
      <c r="G53" s="6" t="str">
        <f t="shared" si="5"/>
        <v/>
      </c>
      <c r="H53" s="19" t="str">
        <f t="shared" si="6"/>
        <v/>
      </c>
      <c r="I53" s="19" t="str">
        <f t="shared" si="7"/>
        <v/>
      </c>
      <c r="J53" s="19" t="str">
        <f t="shared" si="8"/>
        <v/>
      </c>
      <c r="K53" s="16"/>
      <c r="L53" s="19">
        <v>1077</v>
      </c>
      <c r="M53" s="19" t="str">
        <v/>
      </c>
      <c r="N53" s="20" t="str">
        <v/>
      </c>
      <c r="O53" s="21" t="str">
        <v>货款直抵费用</v>
      </c>
      <c r="P53" s="21" t="str">
        <v>营业款</v>
      </c>
      <c r="Q53" s="21" t="str">
        <v>费用报销</v>
      </c>
      <c r="R53" s="8" t="str">
        <v/>
      </c>
      <c r="S53" s="8">
        <v>300</v>
      </c>
      <c r="T53" s="8" t="str">
        <v/>
      </c>
      <c r="U53" s="21" t="str">
        <v>博天分店（17分店）</v>
      </c>
      <c r="V53" s="21" t="str">
        <v/>
      </c>
      <c r="W53" s="21" t="str">
        <v/>
      </c>
      <c r="X53" s="19" t="str">
        <v/>
      </c>
      <c r="Y53" s="21" t="str">
        <v/>
      </c>
      <c r="Z53" s="19">
        <v>202603</v>
      </c>
      <c r="AA53" s="21" t="str">
        <v/>
      </c>
      <c r="AB53" s="19" t="str">
        <v>报销</v>
      </c>
      <c r="AC53" s="8">
        <v>0</v>
      </c>
      <c r="AD53" s="8">
        <v>300</v>
      </c>
      <c r="AE53" s="8">
        <v>0</v>
      </c>
      <c r="AF53" s="19" t="str">
        <v>待补姓名</v>
      </c>
    </row>
    <row r="54" ht="21" customHeight="1" spans="1:32">
      <c r="A54" s="4" t="str">
        <f>IFERROR(INDEX(_xlfn.ANCHORARRAY($AG$9),ROWS($A$9:A54)),"")</f>
        <v/>
      </c>
      <c r="B54" s="5" t="str">
        <f t="shared" si="0"/>
        <v/>
      </c>
      <c r="C54" s="5" t="str">
        <f t="shared" si="1"/>
        <v/>
      </c>
      <c r="D54" s="5" t="str">
        <f t="shared" si="2"/>
        <v/>
      </c>
      <c r="E54" s="18" t="str">
        <f t="shared" si="3"/>
        <v/>
      </c>
      <c r="F54" s="5" t="str">
        <f t="shared" si="4"/>
        <v/>
      </c>
      <c r="G54" s="3" t="str">
        <f t="shared" si="5"/>
        <v/>
      </c>
      <c r="H54" s="22" t="str">
        <f t="shared" si="6"/>
        <v/>
      </c>
      <c r="I54" s="22" t="str">
        <f t="shared" si="7"/>
        <v/>
      </c>
      <c r="J54" s="22" t="str">
        <f t="shared" si="8"/>
        <v/>
      </c>
      <c r="K54" s="16"/>
      <c r="L54" s="22">
        <v>1079</v>
      </c>
      <c r="M54" s="22" t="str">
        <v/>
      </c>
      <c r="N54" s="23" t="str">
        <v/>
      </c>
      <c r="O54" s="24" t="str">
        <v>货款直抵费用</v>
      </c>
      <c r="P54" s="24" t="str">
        <v>营业款</v>
      </c>
      <c r="Q54" s="24" t="str">
        <v>费用报销</v>
      </c>
      <c r="R54" s="5" t="str">
        <v/>
      </c>
      <c r="S54" s="5">
        <v>251</v>
      </c>
      <c r="T54" s="5" t="str">
        <v/>
      </c>
      <c r="U54" s="24" t="str">
        <v>博园分店（32店）</v>
      </c>
      <c r="V54" s="24" t="str">
        <v/>
      </c>
      <c r="W54" s="24" t="str">
        <v/>
      </c>
      <c r="X54" s="22" t="str">
        <v/>
      </c>
      <c r="Y54" s="24" t="str">
        <v/>
      </c>
      <c r="Z54" s="22">
        <v>202601</v>
      </c>
      <c r="AA54" s="24" t="str">
        <v/>
      </c>
      <c r="AB54" s="22" t="str">
        <v>报销</v>
      </c>
      <c r="AC54" s="5">
        <v>0</v>
      </c>
      <c r="AD54" s="5">
        <v>251</v>
      </c>
      <c r="AE54" s="5">
        <v>0</v>
      </c>
      <c r="AF54" s="22" t="str">
        <v>待补姓名</v>
      </c>
    </row>
    <row r="55" ht="21" customHeight="1" spans="1:32">
      <c r="A55" s="7" t="str">
        <f>IFERROR(INDEX(_xlfn.ANCHORARRAY($AG$9),ROWS($A$9:A55)),"")</f>
        <v/>
      </c>
      <c r="B55" s="8" t="str">
        <f t="shared" si="0"/>
        <v/>
      </c>
      <c r="C55" s="8" t="str">
        <f t="shared" si="1"/>
        <v/>
      </c>
      <c r="D55" s="8" t="str">
        <f t="shared" si="2"/>
        <v/>
      </c>
      <c r="E55" s="18" t="str">
        <f t="shared" si="3"/>
        <v/>
      </c>
      <c r="F55" s="8" t="str">
        <f t="shared" si="4"/>
        <v/>
      </c>
      <c r="G55" s="6" t="str">
        <f t="shared" si="5"/>
        <v/>
      </c>
      <c r="H55" s="19" t="str">
        <f t="shared" si="6"/>
        <v/>
      </c>
      <c r="I55" s="19" t="str">
        <f t="shared" si="7"/>
        <v/>
      </c>
      <c r="J55" s="19" t="str">
        <f t="shared" si="8"/>
        <v/>
      </c>
      <c r="K55" s="16"/>
      <c r="L55" s="19">
        <v>1080</v>
      </c>
      <c r="M55" s="19" t="str">
        <v/>
      </c>
      <c r="N55" s="20" t="str">
        <v/>
      </c>
      <c r="O55" s="21" t="str">
        <v>货款直抵费用</v>
      </c>
      <c r="P55" s="21" t="str">
        <v>营业款</v>
      </c>
      <c r="Q55" s="21" t="str">
        <v>费用报销</v>
      </c>
      <c r="R55" s="8" t="str">
        <v/>
      </c>
      <c r="S55" s="8">
        <v>93.1</v>
      </c>
      <c r="T55" s="8" t="str">
        <v/>
      </c>
      <c r="U55" s="21" t="str">
        <v>博园分店（32店）</v>
      </c>
      <c r="V55" s="21" t="str">
        <v/>
      </c>
      <c r="W55" s="21" t="str">
        <v/>
      </c>
      <c r="X55" s="19" t="str">
        <v/>
      </c>
      <c r="Y55" s="21" t="str">
        <v/>
      </c>
      <c r="Z55" s="19">
        <v>202601</v>
      </c>
      <c r="AA55" s="21" t="str">
        <v/>
      </c>
      <c r="AB55" s="19" t="str">
        <v>报销</v>
      </c>
      <c r="AC55" s="8">
        <v>0</v>
      </c>
      <c r="AD55" s="8">
        <v>93.1</v>
      </c>
      <c r="AE55" s="8">
        <v>0</v>
      </c>
      <c r="AF55" s="19" t="str">
        <v>待补姓名</v>
      </c>
    </row>
    <row r="56" ht="21" customHeight="1" spans="1:32">
      <c r="A56" s="4" t="str">
        <f>IFERROR(INDEX(_xlfn.ANCHORARRAY($AG$9),ROWS($A$9:A56)),"")</f>
        <v/>
      </c>
      <c r="B56" s="5" t="str">
        <f t="shared" si="0"/>
        <v/>
      </c>
      <c r="C56" s="5" t="str">
        <f t="shared" si="1"/>
        <v/>
      </c>
      <c r="D56" s="5" t="str">
        <f t="shared" si="2"/>
        <v/>
      </c>
      <c r="E56" s="18" t="str">
        <f t="shared" si="3"/>
        <v/>
      </c>
      <c r="F56" s="5" t="str">
        <f t="shared" si="4"/>
        <v/>
      </c>
      <c r="G56" s="3" t="str">
        <f t="shared" si="5"/>
        <v/>
      </c>
      <c r="H56" s="22" t="str">
        <f t="shared" si="6"/>
        <v/>
      </c>
      <c r="I56" s="22" t="str">
        <f t="shared" si="7"/>
        <v/>
      </c>
      <c r="J56" s="22" t="str">
        <f t="shared" si="8"/>
        <v/>
      </c>
      <c r="K56" s="16"/>
      <c r="L56" s="22">
        <v>1081</v>
      </c>
      <c r="M56" s="22" t="str">
        <v/>
      </c>
      <c r="N56" s="23" t="str">
        <v/>
      </c>
      <c r="O56" s="24" t="str">
        <v>货款直抵费用</v>
      </c>
      <c r="P56" s="24" t="str">
        <v>营业款</v>
      </c>
      <c r="Q56" s="24" t="str">
        <v>费用报销</v>
      </c>
      <c r="R56" s="5" t="str">
        <v/>
      </c>
      <c r="S56" s="5">
        <v>1000</v>
      </c>
      <c r="T56" s="5" t="str">
        <v/>
      </c>
      <c r="U56" s="24" t="str">
        <v>博园分店（32店）</v>
      </c>
      <c r="V56" s="24" t="str">
        <v/>
      </c>
      <c r="W56" s="24" t="str">
        <v/>
      </c>
      <c r="X56" s="22" t="str">
        <v/>
      </c>
      <c r="Y56" s="24" t="str">
        <v/>
      </c>
      <c r="Z56" s="22">
        <v>202601</v>
      </c>
      <c r="AA56" s="24" t="str">
        <v/>
      </c>
      <c r="AB56" s="22" t="str">
        <v>报销</v>
      </c>
      <c r="AC56" s="5">
        <v>0</v>
      </c>
      <c r="AD56" s="5">
        <v>1000</v>
      </c>
      <c r="AE56" s="5">
        <v>0</v>
      </c>
      <c r="AF56" s="22" t="str">
        <v>待补姓名</v>
      </c>
    </row>
    <row r="57" ht="21" customHeight="1" spans="1:32">
      <c r="A57" s="7" t="str">
        <f>IFERROR(INDEX(_xlfn.ANCHORARRAY($AG$9),ROWS($A$9:A57)),"")</f>
        <v/>
      </c>
      <c r="B57" s="8" t="str">
        <f t="shared" si="0"/>
        <v/>
      </c>
      <c r="C57" s="8" t="str">
        <f t="shared" si="1"/>
        <v/>
      </c>
      <c r="D57" s="8" t="str">
        <f t="shared" si="2"/>
        <v/>
      </c>
      <c r="E57" s="18" t="str">
        <f t="shared" si="3"/>
        <v/>
      </c>
      <c r="F57" s="8" t="str">
        <f t="shared" si="4"/>
        <v/>
      </c>
      <c r="G57" s="6" t="str">
        <f t="shared" si="5"/>
        <v/>
      </c>
      <c r="H57" s="19" t="str">
        <f t="shared" si="6"/>
        <v/>
      </c>
      <c r="I57" s="19" t="str">
        <f t="shared" si="7"/>
        <v/>
      </c>
      <c r="J57" s="19" t="str">
        <f t="shared" si="8"/>
        <v/>
      </c>
      <c r="K57" s="16"/>
      <c r="L57" s="19">
        <v>1083</v>
      </c>
      <c r="M57" s="19" t="str">
        <v/>
      </c>
      <c r="N57" s="20" t="str">
        <v/>
      </c>
      <c r="O57" s="21" t="str">
        <v>货款直抵费用</v>
      </c>
      <c r="P57" s="21" t="str">
        <v>营业款</v>
      </c>
      <c r="Q57" s="21" t="str">
        <v>费用报销</v>
      </c>
      <c r="R57" s="8" t="str">
        <v/>
      </c>
      <c r="S57" s="8">
        <v>600</v>
      </c>
      <c r="T57" s="8" t="str">
        <v/>
      </c>
      <c r="U57" s="21" t="str">
        <v>博园分店（32店）</v>
      </c>
      <c r="V57" s="21" t="str">
        <v/>
      </c>
      <c r="W57" s="21" t="str">
        <v/>
      </c>
      <c r="X57" s="19" t="str">
        <v/>
      </c>
      <c r="Y57" s="21" t="str">
        <v/>
      </c>
      <c r="Z57" s="19">
        <v>202602</v>
      </c>
      <c r="AA57" s="21" t="str">
        <v/>
      </c>
      <c r="AB57" s="19" t="str">
        <v>报销</v>
      </c>
      <c r="AC57" s="8">
        <v>0</v>
      </c>
      <c r="AD57" s="8">
        <v>600</v>
      </c>
      <c r="AE57" s="8">
        <v>0</v>
      </c>
      <c r="AF57" s="19" t="str">
        <v>待补姓名</v>
      </c>
    </row>
    <row r="58" ht="21" customHeight="1" spans="1:32">
      <c r="A58" s="4" t="str">
        <f>IFERROR(INDEX(_xlfn.ANCHORARRAY($AG$9),ROWS($A$9:A58)),"")</f>
        <v/>
      </c>
      <c r="B58" s="5" t="str">
        <f t="shared" si="0"/>
        <v/>
      </c>
      <c r="C58" s="5" t="str">
        <f t="shared" si="1"/>
        <v/>
      </c>
      <c r="D58" s="5" t="str">
        <f t="shared" si="2"/>
        <v/>
      </c>
      <c r="E58" s="18" t="str">
        <f t="shared" si="3"/>
        <v/>
      </c>
      <c r="F58" s="5" t="str">
        <f t="shared" si="4"/>
        <v/>
      </c>
      <c r="G58" s="3" t="str">
        <f t="shared" si="5"/>
        <v/>
      </c>
      <c r="H58" s="22" t="str">
        <f t="shared" si="6"/>
        <v/>
      </c>
      <c r="I58" s="22" t="str">
        <f t="shared" si="7"/>
        <v/>
      </c>
      <c r="J58" s="22" t="str">
        <f t="shared" si="8"/>
        <v/>
      </c>
      <c r="K58" s="16"/>
      <c r="L58" s="22">
        <v>1084</v>
      </c>
      <c r="M58" s="22" t="str">
        <v/>
      </c>
      <c r="N58" s="23" t="str">
        <v/>
      </c>
      <c r="O58" s="24" t="str">
        <v>货款直抵费用</v>
      </c>
      <c r="P58" s="24" t="str">
        <v>营业款</v>
      </c>
      <c r="Q58" s="24" t="str">
        <v>费用报销</v>
      </c>
      <c r="R58" s="5" t="str">
        <v/>
      </c>
      <c r="S58" s="5">
        <v>270</v>
      </c>
      <c r="T58" s="5" t="str">
        <v/>
      </c>
      <c r="U58" s="24" t="str">
        <v>博园分店（32店）</v>
      </c>
      <c r="V58" s="24" t="str">
        <v/>
      </c>
      <c r="W58" s="24" t="str">
        <v/>
      </c>
      <c r="X58" s="22" t="str">
        <v/>
      </c>
      <c r="Y58" s="24" t="str">
        <v/>
      </c>
      <c r="Z58" s="22">
        <v>202602</v>
      </c>
      <c r="AA58" s="24" t="str">
        <v/>
      </c>
      <c r="AB58" s="22" t="str">
        <v>报销</v>
      </c>
      <c r="AC58" s="5">
        <v>0</v>
      </c>
      <c r="AD58" s="5">
        <v>270</v>
      </c>
      <c r="AE58" s="5">
        <v>0</v>
      </c>
      <c r="AF58" s="22" t="str">
        <v>待补姓名</v>
      </c>
    </row>
    <row r="59" ht="21" customHeight="1" spans="1:32">
      <c r="A59" s="7" t="str">
        <f>IFERROR(INDEX(_xlfn.ANCHORARRAY($AG$9),ROWS($A$9:A59)),"")</f>
        <v/>
      </c>
      <c r="B59" s="8" t="str">
        <f t="shared" si="0"/>
        <v/>
      </c>
      <c r="C59" s="8" t="str">
        <f t="shared" si="1"/>
        <v/>
      </c>
      <c r="D59" s="8" t="str">
        <f t="shared" si="2"/>
        <v/>
      </c>
      <c r="E59" s="18" t="str">
        <f t="shared" si="3"/>
        <v/>
      </c>
      <c r="F59" s="8" t="str">
        <f t="shared" si="4"/>
        <v/>
      </c>
      <c r="G59" s="6" t="str">
        <f t="shared" si="5"/>
        <v/>
      </c>
      <c r="H59" s="19" t="str">
        <f t="shared" si="6"/>
        <v/>
      </c>
      <c r="I59" s="19" t="str">
        <f t="shared" si="7"/>
        <v/>
      </c>
      <c r="J59" s="19" t="str">
        <f t="shared" si="8"/>
        <v/>
      </c>
      <c r="K59" s="16"/>
      <c r="L59" s="19">
        <v>1086</v>
      </c>
      <c r="M59" s="19" t="str">
        <v/>
      </c>
      <c r="N59" s="20" t="str">
        <v/>
      </c>
      <c r="O59" s="21" t="str">
        <v>货款直抵费用</v>
      </c>
      <c r="P59" s="21" t="str">
        <v>营业款</v>
      </c>
      <c r="Q59" s="21" t="str">
        <v>费用报销</v>
      </c>
      <c r="R59" s="8" t="str">
        <v/>
      </c>
      <c r="S59" s="8">
        <v>10</v>
      </c>
      <c r="T59" s="8" t="str">
        <v/>
      </c>
      <c r="U59" s="21" t="str">
        <v>博园分店（32店）</v>
      </c>
      <c r="V59" s="21" t="str">
        <v/>
      </c>
      <c r="W59" s="21" t="str">
        <v/>
      </c>
      <c r="X59" s="19" t="str">
        <v/>
      </c>
      <c r="Y59" s="21" t="str">
        <v/>
      </c>
      <c r="Z59" s="19">
        <v>202603</v>
      </c>
      <c r="AA59" s="21" t="str">
        <v/>
      </c>
      <c r="AB59" s="19" t="str">
        <v>报销</v>
      </c>
      <c r="AC59" s="8">
        <v>0</v>
      </c>
      <c r="AD59" s="8">
        <v>10</v>
      </c>
      <c r="AE59" s="8">
        <v>0</v>
      </c>
      <c r="AF59" s="19" t="str">
        <v>待补姓名</v>
      </c>
    </row>
    <row r="60" ht="21" customHeight="1" spans="1:32">
      <c r="A60" s="4" t="str">
        <f>IFERROR(INDEX(_xlfn.ANCHORARRAY($AG$9),ROWS($A$9:A60)),"")</f>
        <v/>
      </c>
      <c r="B60" s="5" t="str">
        <f t="shared" si="0"/>
        <v/>
      </c>
      <c r="C60" s="5" t="str">
        <f t="shared" si="1"/>
        <v/>
      </c>
      <c r="D60" s="5" t="str">
        <f t="shared" si="2"/>
        <v/>
      </c>
      <c r="E60" s="18" t="str">
        <f t="shared" si="3"/>
        <v/>
      </c>
      <c r="F60" s="5" t="str">
        <f t="shared" si="4"/>
        <v/>
      </c>
      <c r="G60" s="3" t="str">
        <f t="shared" si="5"/>
        <v/>
      </c>
      <c r="H60" s="22" t="str">
        <f t="shared" si="6"/>
        <v/>
      </c>
      <c r="I60" s="22" t="str">
        <f t="shared" si="7"/>
        <v/>
      </c>
      <c r="J60" s="22" t="str">
        <f t="shared" si="8"/>
        <v/>
      </c>
      <c r="K60" s="16"/>
      <c r="L60" s="22">
        <v>1087</v>
      </c>
      <c r="M60" s="22" t="str">
        <v/>
      </c>
      <c r="N60" s="23" t="str">
        <v/>
      </c>
      <c r="O60" s="24" t="str">
        <v>货款直抵费用</v>
      </c>
      <c r="P60" s="24" t="str">
        <v>营业款</v>
      </c>
      <c r="Q60" s="24" t="str">
        <v>费用报销</v>
      </c>
      <c r="R60" s="5" t="str">
        <v/>
      </c>
      <c r="S60" s="5">
        <v>500</v>
      </c>
      <c r="T60" s="5" t="str">
        <v/>
      </c>
      <c r="U60" s="24" t="str">
        <v>博园分店（32店）</v>
      </c>
      <c r="V60" s="24" t="str">
        <v/>
      </c>
      <c r="W60" s="24" t="str">
        <v/>
      </c>
      <c r="X60" s="22" t="str">
        <v/>
      </c>
      <c r="Y60" s="24" t="str">
        <v/>
      </c>
      <c r="Z60" s="22">
        <v>202603</v>
      </c>
      <c r="AA60" s="24" t="str">
        <v/>
      </c>
      <c r="AB60" s="22" t="str">
        <v>报销</v>
      </c>
      <c r="AC60" s="5">
        <v>0</v>
      </c>
      <c r="AD60" s="5">
        <v>500</v>
      </c>
      <c r="AE60" s="5">
        <v>0</v>
      </c>
      <c r="AF60" s="22" t="str">
        <v>待补姓名</v>
      </c>
    </row>
    <row r="61" ht="21" customHeight="1" spans="1:32">
      <c r="A61" s="7" t="str">
        <f>IFERROR(INDEX(_xlfn.ANCHORARRAY($AG$9),ROWS($A$9:A61)),"")</f>
        <v/>
      </c>
      <c r="B61" s="8" t="str">
        <f t="shared" si="0"/>
        <v/>
      </c>
      <c r="C61" s="8" t="str">
        <f t="shared" si="1"/>
        <v/>
      </c>
      <c r="D61" s="8" t="str">
        <f t="shared" si="2"/>
        <v/>
      </c>
      <c r="E61" s="18" t="str">
        <f t="shared" si="3"/>
        <v/>
      </c>
      <c r="F61" s="8" t="str">
        <f t="shared" si="4"/>
        <v/>
      </c>
      <c r="G61" s="6" t="str">
        <f t="shared" si="5"/>
        <v/>
      </c>
      <c r="H61" s="19" t="str">
        <f t="shared" si="6"/>
        <v/>
      </c>
      <c r="I61" s="19" t="str">
        <f t="shared" si="7"/>
        <v/>
      </c>
      <c r="J61" s="19" t="str">
        <f t="shared" si="8"/>
        <v/>
      </c>
      <c r="K61" s="16"/>
      <c r="L61" s="19">
        <v>1088</v>
      </c>
      <c r="M61" s="19" t="str">
        <v/>
      </c>
      <c r="N61" s="20" t="str">
        <v/>
      </c>
      <c r="O61" s="21" t="str">
        <v>货款直抵费用</v>
      </c>
      <c r="P61" s="21" t="str">
        <v>营业款</v>
      </c>
      <c r="Q61" s="21" t="str">
        <v>费用报销</v>
      </c>
      <c r="R61" s="8" t="str">
        <v/>
      </c>
      <c r="S61" s="8">
        <v>91.7</v>
      </c>
      <c r="T61" s="8" t="str">
        <v/>
      </c>
      <c r="U61" s="21" t="str">
        <v>博园分店（32店）</v>
      </c>
      <c r="V61" s="21" t="str">
        <v/>
      </c>
      <c r="W61" s="21" t="str">
        <v/>
      </c>
      <c r="X61" s="19" t="str">
        <v/>
      </c>
      <c r="Y61" s="21" t="str">
        <v/>
      </c>
      <c r="Z61" s="19">
        <v>202603</v>
      </c>
      <c r="AA61" s="21" t="str">
        <v/>
      </c>
      <c r="AB61" s="19" t="str">
        <v>报销</v>
      </c>
      <c r="AC61" s="8">
        <v>0</v>
      </c>
      <c r="AD61" s="8">
        <v>91.7</v>
      </c>
      <c r="AE61" s="8">
        <v>0</v>
      </c>
      <c r="AF61" s="19" t="str">
        <v>待补姓名</v>
      </c>
    </row>
    <row r="62" ht="21" customHeight="1" spans="1:32">
      <c r="A62" s="4" t="str">
        <f>IFERROR(INDEX(_xlfn.ANCHORARRAY($AG$9),ROWS($A$9:A62)),"")</f>
        <v/>
      </c>
      <c r="B62" s="5" t="str">
        <f t="shared" si="0"/>
        <v/>
      </c>
      <c r="C62" s="5" t="str">
        <f t="shared" si="1"/>
        <v/>
      </c>
      <c r="D62" s="5" t="str">
        <f t="shared" si="2"/>
        <v/>
      </c>
      <c r="E62" s="18" t="str">
        <f t="shared" si="3"/>
        <v/>
      </c>
      <c r="F62" s="5" t="str">
        <f t="shared" si="4"/>
        <v/>
      </c>
      <c r="G62" s="3" t="str">
        <f t="shared" si="5"/>
        <v/>
      </c>
      <c r="H62" s="22" t="str">
        <f t="shared" si="6"/>
        <v/>
      </c>
      <c r="I62" s="22" t="str">
        <f t="shared" si="7"/>
        <v/>
      </c>
      <c r="J62" s="22" t="str">
        <f t="shared" si="8"/>
        <v/>
      </c>
      <c r="K62" s="16"/>
      <c r="L62" s="22">
        <v>1152</v>
      </c>
      <c r="M62" s="22" t="str">
        <v/>
      </c>
      <c r="N62" s="23">
        <v>46083</v>
      </c>
      <c r="O62" s="24" t="str">
        <v>建行个人</v>
      </c>
      <c r="P62" s="24" t="str">
        <v>营业款</v>
      </c>
      <c r="Q62" s="24" t="str">
        <v>报销25年度保温箱设备物联网卡费武剑——卜永杰</v>
      </c>
      <c r="R62" s="5" t="str">
        <v/>
      </c>
      <c r="S62" s="5">
        <v>240</v>
      </c>
      <c r="T62" s="5">
        <v>130572.050000001</v>
      </c>
      <c r="U62" s="24" t="str">
        <v>配送</v>
      </c>
      <c r="V62" s="24" t="str">
        <v/>
      </c>
      <c r="W62" s="24" t="str">
        <v/>
      </c>
      <c r="X62" s="22">
        <v>202602</v>
      </c>
      <c r="Y62" s="24" t="str">
        <v/>
      </c>
      <c r="Z62" s="22">
        <v>202603</v>
      </c>
      <c r="AA62" s="24" t="str">
        <v/>
      </c>
      <c r="AB62" s="22" t="str">
        <v>报销</v>
      </c>
      <c r="AC62" s="5">
        <v>0</v>
      </c>
      <c r="AD62" s="5">
        <v>240</v>
      </c>
      <c r="AE62" s="5">
        <v>0</v>
      </c>
      <c r="AF62" s="22" t="str">
        <v>待补姓名</v>
      </c>
    </row>
    <row r="63" ht="21" customHeight="1" spans="1:32">
      <c r="A63" s="7" t="str">
        <f>IFERROR(INDEX(_xlfn.ANCHORARRAY($AG$9),ROWS($A$9:A63)),"")</f>
        <v/>
      </c>
      <c r="B63" s="8" t="str">
        <f t="shared" si="0"/>
        <v/>
      </c>
      <c r="C63" s="8" t="str">
        <f t="shared" si="1"/>
        <v/>
      </c>
      <c r="D63" s="8" t="str">
        <f t="shared" si="2"/>
        <v/>
      </c>
      <c r="E63" s="18" t="str">
        <f t="shared" si="3"/>
        <v/>
      </c>
      <c r="F63" s="8" t="str">
        <f t="shared" si="4"/>
        <v/>
      </c>
      <c r="G63" s="6" t="str">
        <f t="shared" si="5"/>
        <v/>
      </c>
      <c r="H63" s="19" t="str">
        <f t="shared" si="6"/>
        <v/>
      </c>
      <c r="I63" s="19" t="str">
        <f t="shared" si="7"/>
        <v/>
      </c>
      <c r="J63" s="19" t="str">
        <f t="shared" si="8"/>
        <v/>
      </c>
      <c r="K63" s="16"/>
      <c r="L63" s="19">
        <v>1159</v>
      </c>
      <c r="M63" s="19" t="str">
        <v/>
      </c>
      <c r="N63" s="20">
        <v>46084</v>
      </c>
      <c r="O63" s="21" t="str">
        <v>建行个人</v>
      </c>
      <c r="P63" s="21" t="str">
        <v>营业款</v>
      </c>
      <c r="Q63" s="21" t="str">
        <v>付报销67店指示牌汤敏（王梅梅）</v>
      </c>
      <c r="R63" s="8" t="str">
        <v/>
      </c>
      <c r="S63" s="8">
        <v>90</v>
      </c>
      <c r="T63" s="8">
        <v>142658.550000001</v>
      </c>
      <c r="U63" s="21" t="str">
        <v>博亮分店（67分店）</v>
      </c>
      <c r="V63" s="21" t="str">
        <v/>
      </c>
      <c r="W63" s="21" t="str">
        <v/>
      </c>
      <c r="X63" s="19">
        <v>202602</v>
      </c>
      <c r="Y63" s="21" t="str">
        <v/>
      </c>
      <c r="Z63" s="19">
        <v>202603</v>
      </c>
      <c r="AA63" s="21" t="str">
        <v/>
      </c>
      <c r="AB63" s="19" t="str">
        <v>报销</v>
      </c>
      <c r="AC63" s="8">
        <v>0</v>
      </c>
      <c r="AD63" s="8">
        <v>90</v>
      </c>
      <c r="AE63" s="8">
        <v>0</v>
      </c>
      <c r="AF63" s="19" t="str">
        <v>待补姓名</v>
      </c>
    </row>
    <row r="64" ht="21" customHeight="1" spans="1:32">
      <c r="A64" s="4" t="str">
        <f>IFERROR(INDEX(_xlfn.ANCHORARRAY($AG$9),ROWS($A$9:A64)),"")</f>
        <v/>
      </c>
      <c r="B64" s="5" t="str">
        <f t="shared" si="0"/>
        <v/>
      </c>
      <c r="C64" s="5" t="str">
        <f t="shared" si="1"/>
        <v/>
      </c>
      <c r="D64" s="5" t="str">
        <f t="shared" si="2"/>
        <v/>
      </c>
      <c r="E64" s="18" t="str">
        <f t="shared" si="3"/>
        <v/>
      </c>
      <c r="F64" s="5" t="str">
        <f t="shared" si="4"/>
        <v/>
      </c>
      <c r="G64" s="3" t="str">
        <f t="shared" si="5"/>
        <v/>
      </c>
      <c r="H64" s="22" t="str">
        <f t="shared" si="6"/>
        <v/>
      </c>
      <c r="I64" s="22" t="str">
        <f t="shared" si="7"/>
        <v/>
      </c>
      <c r="J64" s="22" t="str">
        <f t="shared" si="8"/>
        <v/>
      </c>
      <c r="K64" s="16"/>
      <c r="L64" s="22">
        <v>1172</v>
      </c>
      <c r="M64" s="22" t="str">
        <v/>
      </c>
      <c r="N64" s="23">
        <v>46087</v>
      </c>
      <c r="O64" s="24" t="str">
        <v>建行个人</v>
      </c>
      <c r="P64" s="24" t="str">
        <v>营业款</v>
      </c>
      <c r="Q64" s="24" t="str">
        <v>付报销朗逸车加油卡储值卫志强巡店饭费卫志强</v>
      </c>
      <c r="R64" s="5" t="str">
        <v/>
      </c>
      <c r="S64" s="5">
        <v>1000</v>
      </c>
      <c r="T64" s="5">
        <v>537666.950000001</v>
      </c>
      <c r="U64" s="24" t="str">
        <v>公司</v>
      </c>
      <c r="V64" s="24" t="str">
        <v/>
      </c>
      <c r="W64" s="24" t="str">
        <v/>
      </c>
      <c r="X64" s="22">
        <v>202602</v>
      </c>
      <c r="Y64" s="24" t="str">
        <v/>
      </c>
      <c r="Z64" s="22">
        <v>202603</v>
      </c>
      <c r="AA64" s="24" t="str">
        <v/>
      </c>
      <c r="AB64" s="22" t="str">
        <v>报销</v>
      </c>
      <c r="AC64" s="5">
        <v>0</v>
      </c>
      <c r="AD64" s="5">
        <v>1000</v>
      </c>
      <c r="AE64" s="5">
        <v>0</v>
      </c>
      <c r="AF64" s="22" t="str">
        <v>待补姓名</v>
      </c>
    </row>
    <row r="65" ht="21" customHeight="1" spans="1:32">
      <c r="A65" s="7" t="str">
        <f>IFERROR(INDEX(_xlfn.ANCHORARRAY($AG$9),ROWS($A$9:A65)),"")</f>
        <v/>
      </c>
      <c r="B65" s="8" t="str">
        <f t="shared" si="0"/>
        <v/>
      </c>
      <c r="C65" s="8" t="str">
        <f t="shared" si="1"/>
        <v/>
      </c>
      <c r="D65" s="8" t="str">
        <f t="shared" si="2"/>
        <v/>
      </c>
      <c r="E65" s="18" t="str">
        <f t="shared" si="3"/>
        <v/>
      </c>
      <c r="F65" s="8" t="str">
        <f t="shared" si="4"/>
        <v/>
      </c>
      <c r="G65" s="6" t="str">
        <f t="shared" si="5"/>
        <v/>
      </c>
      <c r="H65" s="19" t="str">
        <f t="shared" si="6"/>
        <v/>
      </c>
      <c r="I65" s="19" t="str">
        <f t="shared" si="7"/>
        <v/>
      </c>
      <c r="J65" s="19" t="str">
        <f t="shared" si="8"/>
        <v/>
      </c>
      <c r="K65" s="16"/>
      <c r="L65" s="19">
        <v>1173</v>
      </c>
      <c r="M65" s="19" t="str">
        <v/>
      </c>
      <c r="N65" s="20">
        <v>46087</v>
      </c>
      <c r="O65" s="21" t="str">
        <v>建行个人</v>
      </c>
      <c r="P65" s="21" t="str">
        <v>营业款</v>
      </c>
      <c r="Q65" s="21" t="str">
        <v>付报销朗逸车加油卡储值卫志强巡店饭费卫志强</v>
      </c>
      <c r="R65" s="8" t="str">
        <v/>
      </c>
      <c r="S65" s="8">
        <v>60</v>
      </c>
      <c r="T65" s="8">
        <v>537606.950000001</v>
      </c>
      <c r="U65" s="21" t="str">
        <v>博亮分店（67分店）</v>
      </c>
      <c r="V65" s="21" t="str">
        <v/>
      </c>
      <c r="W65" s="21" t="str">
        <v/>
      </c>
      <c r="X65" s="19">
        <v>202602</v>
      </c>
      <c r="Y65" s="21" t="str">
        <v/>
      </c>
      <c r="Z65" s="19">
        <v>202603</v>
      </c>
      <c r="AA65" s="21" t="str">
        <v/>
      </c>
      <c r="AB65" s="19" t="str">
        <v>报销</v>
      </c>
      <c r="AC65" s="8">
        <v>0</v>
      </c>
      <c r="AD65" s="8">
        <v>60</v>
      </c>
      <c r="AE65" s="8">
        <v>0</v>
      </c>
      <c r="AF65" s="19" t="str">
        <v>待补姓名</v>
      </c>
    </row>
    <row r="66" ht="21" customHeight="1" spans="1:32">
      <c r="A66" s="4" t="str">
        <f>IFERROR(INDEX(_xlfn.ANCHORARRAY($AG$9),ROWS($A$9:A66)),"")</f>
        <v/>
      </c>
      <c r="B66" s="5" t="str">
        <f t="shared" si="0"/>
        <v/>
      </c>
      <c r="C66" s="5" t="str">
        <f t="shared" si="1"/>
        <v/>
      </c>
      <c r="D66" s="5" t="str">
        <f t="shared" si="2"/>
        <v/>
      </c>
      <c r="E66" s="18" t="str">
        <f t="shared" si="3"/>
        <v/>
      </c>
      <c r="F66" s="5" t="str">
        <f t="shared" si="4"/>
        <v/>
      </c>
      <c r="G66" s="3" t="str">
        <f t="shared" si="5"/>
        <v/>
      </c>
      <c r="H66" s="22" t="str">
        <f t="shared" si="6"/>
        <v/>
      </c>
      <c r="I66" s="22" t="str">
        <f t="shared" si="7"/>
        <v/>
      </c>
      <c r="J66" s="22" t="str">
        <f t="shared" si="8"/>
        <v/>
      </c>
      <c r="K66" s="16"/>
      <c r="L66" s="22">
        <v>1188</v>
      </c>
      <c r="M66" s="22" t="str">
        <v/>
      </c>
      <c r="N66" s="23">
        <v>46090</v>
      </c>
      <c r="O66" s="24" t="str">
        <v>建行个人</v>
      </c>
      <c r="P66" s="24" t="str">
        <v>营业款</v>
      </c>
      <c r="Q66" s="24" t="str">
        <v>付潘红借支西鼎会机票</v>
      </c>
      <c r="R66" s="5" t="str">
        <v/>
      </c>
      <c r="S66" s="5">
        <v>4000</v>
      </c>
      <c r="T66" s="5">
        <v>560930.490000001</v>
      </c>
      <c r="U66" s="24" t="str">
        <v>公司</v>
      </c>
      <c r="V66" s="24" t="str">
        <v/>
      </c>
      <c r="W66" s="24" t="str">
        <v/>
      </c>
      <c r="X66" s="22">
        <v>202603</v>
      </c>
      <c r="Y66" s="24" t="str">
        <v/>
      </c>
      <c r="Z66" s="22">
        <v>202603</v>
      </c>
      <c r="AA66" s="24" t="str">
        <v/>
      </c>
      <c r="AB66" s="22" t="str">
        <v>预支</v>
      </c>
      <c r="AC66" s="5">
        <v>4000</v>
      </c>
      <c r="AD66" s="5">
        <v>0</v>
      </c>
      <c r="AE66" s="5">
        <v>0</v>
      </c>
      <c r="AF66" s="22" t="str">
        <v>待补姓名</v>
      </c>
    </row>
    <row r="67" ht="21" customHeight="1" spans="1:32">
      <c r="A67" s="7" t="str">
        <f>IFERROR(INDEX(_xlfn.ANCHORARRAY($AG$9),ROWS($A$9:A67)),"")</f>
        <v/>
      </c>
      <c r="B67" s="8" t="str">
        <f t="shared" si="0"/>
        <v/>
      </c>
      <c r="C67" s="8" t="str">
        <f t="shared" si="1"/>
        <v/>
      </c>
      <c r="D67" s="8" t="str">
        <f t="shared" si="2"/>
        <v/>
      </c>
      <c r="E67" s="18" t="str">
        <f t="shared" si="3"/>
        <v/>
      </c>
      <c r="F67" s="8" t="str">
        <f t="shared" si="4"/>
        <v/>
      </c>
      <c r="G67" s="6" t="str">
        <f t="shared" si="5"/>
        <v/>
      </c>
      <c r="H67" s="19" t="str">
        <f t="shared" si="6"/>
        <v/>
      </c>
      <c r="I67" s="19" t="str">
        <f t="shared" si="7"/>
        <v/>
      </c>
      <c r="J67" s="19" t="str">
        <f t="shared" si="8"/>
        <v/>
      </c>
      <c r="K67" s="16"/>
      <c r="L67" s="19">
        <v>1195</v>
      </c>
      <c r="M67" s="19" t="str">
        <v/>
      </c>
      <c r="N67" s="20">
        <v>46092</v>
      </c>
      <c r="O67" s="21" t="str">
        <v>建行个人</v>
      </c>
      <c r="P67" s="21" t="str">
        <v>营业款</v>
      </c>
      <c r="Q67" s="21" t="str">
        <v>付潘红借支采购大豆油健E卡用品李志敏</v>
      </c>
      <c r="R67" s="8" t="str">
        <v/>
      </c>
      <c r="S67" s="8">
        <v>270</v>
      </c>
      <c r="T67" s="8">
        <v>558164.490000001</v>
      </c>
      <c r="U67" s="21" t="str">
        <v>配送</v>
      </c>
      <c r="V67" s="21" t="str">
        <v/>
      </c>
      <c r="W67" s="21" t="str">
        <v/>
      </c>
      <c r="X67" s="19">
        <v>202603</v>
      </c>
      <c r="Y67" s="21" t="str">
        <v/>
      </c>
      <c r="Z67" s="19">
        <v>202603</v>
      </c>
      <c r="AA67" s="21" t="str">
        <v/>
      </c>
      <c r="AB67" s="19" t="str">
        <v>预支</v>
      </c>
      <c r="AC67" s="8">
        <v>270</v>
      </c>
      <c r="AD67" s="8">
        <v>0</v>
      </c>
      <c r="AE67" s="8">
        <v>0</v>
      </c>
      <c r="AF67" s="19" t="str">
        <v>待补姓名</v>
      </c>
    </row>
    <row r="68" ht="21" customHeight="1" spans="1:32">
      <c r="A68" s="4" t="str">
        <f>IFERROR(INDEX(_xlfn.ANCHORARRAY($AG$9),ROWS($A$9:A68)),"")</f>
        <v/>
      </c>
      <c r="B68" s="5" t="str">
        <f t="shared" si="0"/>
        <v/>
      </c>
      <c r="C68" s="5" t="str">
        <f t="shared" si="1"/>
        <v/>
      </c>
      <c r="D68" s="5" t="str">
        <f t="shared" si="2"/>
        <v/>
      </c>
      <c r="E68" s="18" t="str">
        <f t="shared" si="3"/>
        <v/>
      </c>
      <c r="F68" s="5" t="str">
        <f t="shared" si="4"/>
        <v/>
      </c>
      <c r="G68" s="3" t="str">
        <f t="shared" si="5"/>
        <v/>
      </c>
      <c r="H68" s="22" t="str">
        <f t="shared" si="6"/>
        <v/>
      </c>
      <c r="I68" s="22" t="str">
        <f t="shared" si="7"/>
        <v/>
      </c>
      <c r="J68" s="22" t="str">
        <f t="shared" si="8"/>
        <v/>
      </c>
      <c r="K68" s="16"/>
      <c r="L68" s="22">
        <v>1321</v>
      </c>
      <c r="M68" s="22" t="str">
        <v/>
      </c>
      <c r="N68" s="23">
        <v>46099</v>
      </c>
      <c r="O68" s="24" t="str">
        <v>建行个人</v>
      </c>
      <c r="P68" s="24" t="str">
        <v>营业款</v>
      </c>
      <c r="Q68" s="24" t="str">
        <v>付报销西范新店上货饭费贾慧玲</v>
      </c>
      <c r="R68" s="5" t="str">
        <v/>
      </c>
      <c r="S68" s="5">
        <v>104</v>
      </c>
      <c r="T68" s="5">
        <v>189790.050000001</v>
      </c>
      <c r="U68" s="24" t="str">
        <v>西范博联分店（47分店）</v>
      </c>
      <c r="V68" s="24" t="str">
        <v/>
      </c>
      <c r="W68" s="24" t="str">
        <v/>
      </c>
      <c r="X68" s="22">
        <v>202603</v>
      </c>
      <c r="Y68" s="24" t="str">
        <v/>
      </c>
      <c r="Z68" s="22">
        <v>202603</v>
      </c>
      <c r="AA68" s="24" t="str">
        <v/>
      </c>
      <c r="AB68" s="22" t="str">
        <v>报销</v>
      </c>
      <c r="AC68" s="5">
        <v>0</v>
      </c>
      <c r="AD68" s="5">
        <v>104</v>
      </c>
      <c r="AE68" s="5">
        <v>0</v>
      </c>
      <c r="AF68" s="22" t="str">
        <v>待补姓名</v>
      </c>
    </row>
    <row r="69" ht="21" customHeight="1" spans="1:32">
      <c r="A69" s="7" t="str">
        <f>IFERROR(INDEX(_xlfn.ANCHORARRAY($AG$9),ROWS($A$9:A69)),"")</f>
        <v/>
      </c>
      <c r="B69" s="8" t="str">
        <f t="shared" si="0"/>
        <v/>
      </c>
      <c r="C69" s="8" t="str">
        <f t="shared" si="1"/>
        <v/>
      </c>
      <c r="D69" s="8" t="str">
        <f t="shared" si="2"/>
        <v/>
      </c>
      <c r="E69" s="18" t="str">
        <f t="shared" si="3"/>
        <v/>
      </c>
      <c r="F69" s="8" t="str">
        <f t="shared" si="4"/>
        <v/>
      </c>
      <c r="G69" s="6" t="str">
        <f t="shared" si="5"/>
        <v/>
      </c>
      <c r="H69" s="19" t="str">
        <f t="shared" si="6"/>
        <v/>
      </c>
      <c r="I69" s="19" t="str">
        <f t="shared" si="7"/>
        <v/>
      </c>
      <c r="J69" s="19" t="str">
        <f t="shared" si="8"/>
        <v/>
      </c>
      <c r="K69" s="16"/>
      <c r="L69" s="19">
        <v>1360</v>
      </c>
      <c r="M69" s="19" t="str">
        <v/>
      </c>
      <c r="N69" s="20">
        <v>46104</v>
      </c>
      <c r="O69" s="21" t="str">
        <v>建行个人</v>
      </c>
      <c r="P69" s="21" t="str">
        <v>营业款</v>
      </c>
      <c r="Q69" s="21" t="str">
        <v>付报销高速费20水壶20电池20饭费44卫志强</v>
      </c>
      <c r="R69" s="8" t="str">
        <v/>
      </c>
      <c r="S69" s="8">
        <v>45</v>
      </c>
      <c r="T69" s="8">
        <v>140847.860000001</v>
      </c>
      <c r="U69" s="21" t="str">
        <v>公司</v>
      </c>
      <c r="V69" s="21" t="str">
        <v/>
      </c>
      <c r="W69" s="21" t="str">
        <v/>
      </c>
      <c r="X69" s="19">
        <v>202603</v>
      </c>
      <c r="Y69" s="21" t="str">
        <v/>
      </c>
      <c r="Z69" s="19">
        <v>202603</v>
      </c>
      <c r="AA69" s="21" t="str">
        <v/>
      </c>
      <c r="AB69" s="19" t="str">
        <v>报销</v>
      </c>
      <c r="AC69" s="8">
        <v>0</v>
      </c>
      <c r="AD69" s="8">
        <v>45</v>
      </c>
      <c r="AE69" s="8">
        <v>0</v>
      </c>
      <c r="AF69" s="19" t="str">
        <v>待补姓名</v>
      </c>
    </row>
    <row r="70" ht="21" customHeight="1" spans="1:32">
      <c r="A70" s="4" t="str">
        <f>IFERROR(INDEX(_xlfn.ANCHORARRAY($AG$9),ROWS($A$9:A70)),"")</f>
        <v/>
      </c>
      <c r="B70" s="5" t="str">
        <f t="shared" si="0"/>
        <v/>
      </c>
      <c r="C70" s="5" t="str">
        <f t="shared" si="1"/>
        <v/>
      </c>
      <c r="D70" s="5" t="str">
        <f t="shared" si="2"/>
        <v/>
      </c>
      <c r="E70" s="18" t="str">
        <f t="shared" si="3"/>
        <v/>
      </c>
      <c r="F70" s="5" t="str">
        <f t="shared" si="4"/>
        <v/>
      </c>
      <c r="G70" s="3" t="str">
        <f t="shared" si="5"/>
        <v/>
      </c>
      <c r="H70" s="22" t="str">
        <f t="shared" si="6"/>
        <v/>
      </c>
      <c r="I70" s="22" t="str">
        <f t="shared" si="7"/>
        <v/>
      </c>
      <c r="J70" s="22" t="str">
        <f t="shared" si="8"/>
        <v/>
      </c>
      <c r="K70" s="16"/>
      <c r="L70" s="22">
        <v>1361</v>
      </c>
      <c r="M70" s="22" t="str">
        <v/>
      </c>
      <c r="N70" s="23">
        <v>46105</v>
      </c>
      <c r="O70" s="24" t="str">
        <v>建行个人</v>
      </c>
      <c r="P70" s="24" t="str">
        <v>营业款</v>
      </c>
      <c r="Q70" s="24" t="str">
        <v>付报销高速费20水壶20电池20饭费44卫志强</v>
      </c>
      <c r="R70" s="5" t="str">
        <v/>
      </c>
      <c r="S70" s="5">
        <v>20</v>
      </c>
      <c r="T70" s="5">
        <v>140827.860000001</v>
      </c>
      <c r="U70" s="24" t="str">
        <v>公司</v>
      </c>
      <c r="V70" s="24" t="str">
        <v/>
      </c>
      <c r="W70" s="24" t="str">
        <v/>
      </c>
      <c r="X70" s="22">
        <v>202603</v>
      </c>
      <c r="Y70" s="24" t="str">
        <v/>
      </c>
      <c r="Z70" s="22">
        <v>202603</v>
      </c>
      <c r="AA70" s="24" t="str">
        <v/>
      </c>
      <c r="AB70" s="22" t="str">
        <v>报销</v>
      </c>
      <c r="AC70" s="5">
        <v>0</v>
      </c>
      <c r="AD70" s="5">
        <v>20</v>
      </c>
      <c r="AE70" s="5">
        <v>0</v>
      </c>
      <c r="AF70" s="22" t="str">
        <v>待补姓名</v>
      </c>
    </row>
    <row r="71" ht="21" customHeight="1" spans="1:32">
      <c r="A71" s="7" t="str">
        <f>IFERROR(INDEX(_xlfn.ANCHORARRAY($AG$9),ROWS($A$9:A71)),"")</f>
        <v/>
      </c>
      <c r="B71" s="8" t="str">
        <f t="shared" si="0"/>
        <v/>
      </c>
      <c r="C71" s="8" t="str">
        <f t="shared" si="1"/>
        <v/>
      </c>
      <c r="D71" s="8" t="str">
        <f t="shared" si="2"/>
        <v/>
      </c>
      <c r="E71" s="18" t="str">
        <f t="shared" si="3"/>
        <v/>
      </c>
      <c r="F71" s="8" t="str">
        <f t="shared" si="4"/>
        <v/>
      </c>
      <c r="G71" s="6" t="str">
        <f t="shared" si="5"/>
        <v/>
      </c>
      <c r="H71" s="19" t="str">
        <f t="shared" si="6"/>
        <v/>
      </c>
      <c r="I71" s="19" t="str">
        <f t="shared" si="7"/>
        <v/>
      </c>
      <c r="J71" s="19" t="str">
        <f t="shared" si="8"/>
        <v/>
      </c>
      <c r="K71" s="16"/>
      <c r="L71" s="19">
        <v>1362</v>
      </c>
      <c r="M71" s="19" t="str">
        <v/>
      </c>
      <c r="N71" s="20">
        <v>46106</v>
      </c>
      <c r="O71" s="21" t="str">
        <v>建行个人</v>
      </c>
      <c r="P71" s="21" t="str">
        <v>营业款</v>
      </c>
      <c r="Q71" s="21" t="str">
        <v>付报销高速费20水壶20电池20饭费44卫志强</v>
      </c>
      <c r="R71" s="8" t="str">
        <v/>
      </c>
      <c r="S71" s="8">
        <v>20</v>
      </c>
      <c r="T71" s="8">
        <v>140807.860000001</v>
      </c>
      <c r="U71" s="21" t="str">
        <v>公司</v>
      </c>
      <c r="V71" s="21" t="str">
        <v/>
      </c>
      <c r="W71" s="21" t="str">
        <v/>
      </c>
      <c r="X71" s="19">
        <v>202603</v>
      </c>
      <c r="Y71" s="21" t="str">
        <v/>
      </c>
      <c r="Z71" s="19">
        <v>202603</v>
      </c>
      <c r="AA71" s="21" t="str">
        <v/>
      </c>
      <c r="AB71" s="19" t="str">
        <v>报销</v>
      </c>
      <c r="AC71" s="8">
        <v>0</v>
      </c>
      <c r="AD71" s="8">
        <v>20</v>
      </c>
      <c r="AE71" s="8">
        <v>0</v>
      </c>
      <c r="AF71" s="19" t="str">
        <v>待补姓名</v>
      </c>
    </row>
    <row r="72" ht="21" customHeight="1" spans="1:32">
      <c r="A72" s="4" t="str">
        <f>IFERROR(INDEX(_xlfn.ANCHORARRAY($AG$9),ROWS($A$9:A72)),"")</f>
        <v/>
      </c>
      <c r="B72" s="5" t="str">
        <f t="shared" si="0"/>
        <v/>
      </c>
      <c r="C72" s="5" t="str">
        <f t="shared" si="1"/>
        <v/>
      </c>
      <c r="D72" s="5" t="str">
        <f t="shared" si="2"/>
        <v/>
      </c>
      <c r="E72" s="18" t="str">
        <f t="shared" si="3"/>
        <v/>
      </c>
      <c r="F72" s="5" t="str">
        <f t="shared" si="4"/>
        <v/>
      </c>
      <c r="G72" s="3" t="str">
        <f t="shared" si="5"/>
        <v/>
      </c>
      <c r="H72" s="22" t="str">
        <f t="shared" si="6"/>
        <v/>
      </c>
      <c r="I72" s="22" t="str">
        <f t="shared" si="7"/>
        <v/>
      </c>
      <c r="J72" s="22" t="str">
        <f t="shared" si="8"/>
        <v/>
      </c>
      <c r="K72" s="16"/>
      <c r="L72" s="22">
        <v>1363</v>
      </c>
      <c r="M72" s="22" t="str">
        <v/>
      </c>
      <c r="N72" s="23">
        <v>46107</v>
      </c>
      <c r="O72" s="24" t="str">
        <v>建行个人</v>
      </c>
      <c r="P72" s="24" t="str">
        <v>营业款</v>
      </c>
      <c r="Q72" s="24" t="str">
        <v>付报销高速费20水壶20电池20饭费44卫志强</v>
      </c>
      <c r="R72" s="5" t="str">
        <v/>
      </c>
      <c r="S72" s="5">
        <v>44</v>
      </c>
      <c r="T72" s="5">
        <v>140763.860000001</v>
      </c>
      <c r="U72" s="24" t="str">
        <v>西范村分店（62分店）</v>
      </c>
      <c r="V72" s="24" t="str">
        <v/>
      </c>
      <c r="W72" s="24" t="str">
        <v/>
      </c>
      <c r="X72" s="22">
        <v>202603</v>
      </c>
      <c r="Y72" s="24" t="str">
        <v/>
      </c>
      <c r="Z72" s="22">
        <v>202603</v>
      </c>
      <c r="AA72" s="24" t="str">
        <v/>
      </c>
      <c r="AB72" s="22" t="str">
        <v>报销</v>
      </c>
      <c r="AC72" s="5">
        <v>0</v>
      </c>
      <c r="AD72" s="5">
        <v>44</v>
      </c>
      <c r="AE72" s="5">
        <v>0</v>
      </c>
      <c r="AF72" s="22" t="str">
        <v>待补姓名</v>
      </c>
    </row>
    <row r="73" ht="21" customHeight="1" spans="1:32">
      <c r="A73" s="7" t="str">
        <f>IFERROR(INDEX(_xlfn.ANCHORARRAY($AG$9),ROWS($A$9:A73)),"")</f>
        <v/>
      </c>
      <c r="B73" s="8" t="str">
        <f t="shared" ref="B73:B136" si="9">IF($A73="","",SUMIF($AA$9:$AA$50008,$A73,$AC$9:$AC$50008))</f>
        <v/>
      </c>
      <c r="C73" s="8" t="str">
        <f t="shared" ref="C73:C136" si="10">IF($A73="","",SUMIF($AA$9:$AA$50008,$A73,$AD$9:$AD$50008))</f>
        <v/>
      </c>
      <c r="D73" s="8" t="str">
        <f t="shared" ref="D73:D136" si="11">IF($A73="","",SUMIF($AA$9:$AA$50008,$A73,$AE$9:$AE$50008))</f>
        <v/>
      </c>
      <c r="E73" s="18" t="str">
        <f t="shared" ref="E73:E136" si="12">IF($A73="","",MAX(0,B73-C73-D73))</f>
        <v/>
      </c>
      <c r="F73" s="8" t="str">
        <f t="shared" ref="F73:F136" si="13">IF($A73="","",MAX(0,C73+D73-B73))</f>
        <v/>
      </c>
      <c r="G73" s="6" t="str">
        <f t="shared" ref="G73:G136" si="14">IF($A73="","",IF(E73&gt;0,"待冲减",IF(F73&gt;0,"超额需核对","已结清")))</f>
        <v/>
      </c>
      <c r="H73" s="19" t="str">
        <f t="shared" ref="H73:H136" si="15">IF($A73="","",COUNTIFS($AA$9:$AA$50008,$A73,$AB$9:$AB$50008,"预支"))</f>
        <v/>
      </c>
      <c r="I73" s="19" t="str">
        <f t="shared" ref="I73:I136" si="16">IF($A73="","",COUNTIFS($AA$9:$AA$50008,$A73,$AB$9:$AB$50008,"报销"))</f>
        <v/>
      </c>
      <c r="J73" s="19" t="str">
        <f t="shared" ref="J73:J136" si="17">IF($A73="","",COUNTIFS($AA$9:$AA$50008,$A73,$AB$9:$AB$50008,"还款"))</f>
        <v/>
      </c>
      <c r="K73" s="16"/>
      <c r="L73" s="19">
        <v>1364</v>
      </c>
      <c r="M73" s="19" t="str">
        <v/>
      </c>
      <c r="N73" s="20">
        <v>46104</v>
      </c>
      <c r="O73" s="21" t="str">
        <v>建行个人</v>
      </c>
      <c r="P73" s="21" t="str">
        <v>营业款</v>
      </c>
      <c r="Q73" s="21" t="str">
        <v>付报销医保设备维修及运费325投诉赔付400高正卓</v>
      </c>
      <c r="R73" s="8" t="str">
        <v/>
      </c>
      <c r="S73" s="8">
        <v>400</v>
      </c>
      <c r="T73" s="8">
        <v>140363.860000001</v>
      </c>
      <c r="U73" s="21" t="str">
        <v>博诺旗舰店</v>
      </c>
      <c r="V73" s="21" t="str">
        <v/>
      </c>
      <c r="W73" s="21" t="str">
        <v/>
      </c>
      <c r="X73" s="19">
        <v>202603</v>
      </c>
      <c r="Y73" s="21" t="str">
        <v/>
      </c>
      <c r="Z73" s="19">
        <v>202603</v>
      </c>
      <c r="AA73" s="21" t="str">
        <v/>
      </c>
      <c r="AB73" s="19" t="str">
        <v>报销</v>
      </c>
      <c r="AC73" s="8">
        <v>0</v>
      </c>
      <c r="AD73" s="8">
        <v>400</v>
      </c>
      <c r="AE73" s="8">
        <v>0</v>
      </c>
      <c r="AF73" s="19" t="str">
        <v>待补姓名</v>
      </c>
    </row>
    <row r="74" ht="21" customHeight="1" spans="1:32">
      <c r="A74" s="4" t="str">
        <f>IFERROR(INDEX(_xlfn.ANCHORARRAY($AG$9),ROWS($A$9:A74)),"")</f>
        <v/>
      </c>
      <c r="B74" s="5" t="str">
        <f t="shared" si="9"/>
        <v/>
      </c>
      <c r="C74" s="5" t="str">
        <f t="shared" si="10"/>
        <v/>
      </c>
      <c r="D74" s="5" t="str">
        <f t="shared" si="11"/>
        <v/>
      </c>
      <c r="E74" s="18" t="str">
        <f t="shared" si="12"/>
        <v/>
      </c>
      <c r="F74" s="5" t="str">
        <f t="shared" si="13"/>
        <v/>
      </c>
      <c r="G74" s="3" t="str">
        <f t="shared" si="14"/>
        <v/>
      </c>
      <c r="H74" s="22" t="str">
        <f t="shared" si="15"/>
        <v/>
      </c>
      <c r="I74" s="22" t="str">
        <f t="shared" si="16"/>
        <v/>
      </c>
      <c r="J74" s="22" t="str">
        <f t="shared" si="17"/>
        <v/>
      </c>
      <c r="K74" s="16"/>
      <c r="L74" s="22">
        <v>1365</v>
      </c>
      <c r="M74" s="22" t="str">
        <v/>
      </c>
      <c r="N74" s="23">
        <v>46105</v>
      </c>
      <c r="O74" s="24" t="str">
        <v>建行个人</v>
      </c>
      <c r="P74" s="24" t="str">
        <v>营业款</v>
      </c>
      <c r="Q74" s="24" t="str">
        <v>付报销医保设备维修及运费325投诉赔付400高正卓</v>
      </c>
      <c r="R74" s="5" t="str">
        <v/>
      </c>
      <c r="S74" s="5">
        <v>325</v>
      </c>
      <c r="T74" s="5">
        <v>140038.860000001</v>
      </c>
      <c r="U74" s="24" t="str">
        <v>魏家庄分店（18分店）</v>
      </c>
      <c r="V74" s="24" t="str">
        <v/>
      </c>
      <c r="W74" s="24" t="str">
        <v/>
      </c>
      <c r="X74" s="22">
        <v>202603</v>
      </c>
      <c r="Y74" s="24" t="str">
        <v/>
      </c>
      <c r="Z74" s="22">
        <v>202603</v>
      </c>
      <c r="AA74" s="24" t="str">
        <v/>
      </c>
      <c r="AB74" s="22" t="str">
        <v>报销</v>
      </c>
      <c r="AC74" s="5">
        <v>0</v>
      </c>
      <c r="AD74" s="5">
        <v>325</v>
      </c>
      <c r="AE74" s="5">
        <v>0</v>
      </c>
      <c r="AF74" s="22" t="str">
        <v>待补姓名</v>
      </c>
    </row>
    <row r="75" ht="21" customHeight="1" spans="1:32">
      <c r="A75" s="7" t="str">
        <f>IFERROR(INDEX(_xlfn.ANCHORARRAY($AG$9),ROWS($A$9:A75)),"")</f>
        <v/>
      </c>
      <c r="B75" s="8" t="str">
        <f t="shared" si="9"/>
        <v/>
      </c>
      <c r="C75" s="8" t="str">
        <f t="shared" si="10"/>
        <v/>
      </c>
      <c r="D75" s="8" t="str">
        <f t="shared" si="11"/>
        <v/>
      </c>
      <c r="E75" s="18" t="str">
        <f t="shared" si="12"/>
        <v/>
      </c>
      <c r="F75" s="8" t="str">
        <f t="shared" si="13"/>
        <v/>
      </c>
      <c r="G75" s="6" t="str">
        <f t="shared" si="14"/>
        <v/>
      </c>
      <c r="H75" s="19" t="str">
        <f t="shared" si="15"/>
        <v/>
      </c>
      <c r="I75" s="19" t="str">
        <f t="shared" si="16"/>
        <v/>
      </c>
      <c r="J75" s="19" t="str">
        <f t="shared" si="17"/>
        <v/>
      </c>
      <c r="K75" s="16"/>
      <c r="L75" s="19">
        <v>1366</v>
      </c>
      <c r="M75" s="19" t="str">
        <v/>
      </c>
      <c r="N75" s="20">
        <v>46104</v>
      </c>
      <c r="O75" s="21" t="str">
        <v>建行个人</v>
      </c>
      <c r="P75" s="21" t="str">
        <v>营业款</v>
      </c>
      <c r="Q75" s="21" t="str">
        <v>付报销巡店饭费武剑</v>
      </c>
      <c r="R75" s="8" t="str">
        <v/>
      </c>
      <c r="S75" s="8">
        <v>32.5</v>
      </c>
      <c r="T75" s="8">
        <v>140006.360000001</v>
      </c>
      <c r="U75" s="21" t="str">
        <v>高村分店（24分店）</v>
      </c>
      <c r="V75" s="21" t="str">
        <v/>
      </c>
      <c r="W75" s="21" t="str">
        <v/>
      </c>
      <c r="X75" s="19">
        <v>202603</v>
      </c>
      <c r="Y75" s="21" t="str">
        <v/>
      </c>
      <c r="Z75" s="19">
        <v>202603</v>
      </c>
      <c r="AA75" s="21" t="str">
        <v/>
      </c>
      <c r="AB75" s="19" t="str">
        <v>报销</v>
      </c>
      <c r="AC75" s="8">
        <v>0</v>
      </c>
      <c r="AD75" s="8">
        <v>32.5</v>
      </c>
      <c r="AE75" s="8">
        <v>0</v>
      </c>
      <c r="AF75" s="19" t="str">
        <v>待补姓名</v>
      </c>
    </row>
    <row r="76" ht="21" customHeight="1" spans="1:32">
      <c r="A76" s="4" t="str">
        <f>IFERROR(INDEX(_xlfn.ANCHORARRAY($AG$9),ROWS($A$9:A76)),"")</f>
        <v/>
      </c>
      <c r="B76" s="5" t="str">
        <f t="shared" si="9"/>
        <v/>
      </c>
      <c r="C76" s="5" t="str">
        <f t="shared" si="10"/>
        <v/>
      </c>
      <c r="D76" s="5" t="str">
        <f t="shared" si="11"/>
        <v/>
      </c>
      <c r="E76" s="18" t="str">
        <f t="shared" si="12"/>
        <v/>
      </c>
      <c r="F76" s="5" t="str">
        <f t="shared" si="13"/>
        <v/>
      </c>
      <c r="G76" s="3" t="str">
        <f t="shared" si="14"/>
        <v/>
      </c>
      <c r="H76" s="22" t="str">
        <f t="shared" si="15"/>
        <v/>
      </c>
      <c r="I76" s="22" t="str">
        <f t="shared" si="16"/>
        <v/>
      </c>
      <c r="J76" s="22" t="str">
        <f t="shared" si="17"/>
        <v/>
      </c>
      <c r="K76" s="16"/>
      <c r="L76" s="22">
        <v>1367</v>
      </c>
      <c r="M76" s="22" t="str">
        <v/>
      </c>
      <c r="N76" s="23">
        <v>46104</v>
      </c>
      <c r="O76" s="24" t="str">
        <v>建行个人</v>
      </c>
      <c r="P76" s="24" t="str">
        <v/>
      </c>
      <c r="Q76" s="24" t="str">
        <v>付报销油卡电费张少兴2月</v>
      </c>
      <c r="R76" s="5" t="str">
        <v/>
      </c>
      <c r="S76" s="5">
        <v>1268</v>
      </c>
      <c r="T76" s="5">
        <v>138738.360000001</v>
      </c>
      <c r="U76" s="24" t="str">
        <v/>
      </c>
      <c r="V76" s="24" t="str">
        <v/>
      </c>
      <c r="W76" s="24" t="str">
        <v/>
      </c>
      <c r="X76" s="22" t="str">
        <v/>
      </c>
      <c r="Y76" s="24" t="str">
        <v/>
      </c>
      <c r="Z76" s="22">
        <v>202603</v>
      </c>
      <c r="AA76" s="24" t="str">
        <v/>
      </c>
      <c r="AB76" s="22" t="str">
        <v>报销</v>
      </c>
      <c r="AC76" s="5">
        <v>0</v>
      </c>
      <c r="AD76" s="5">
        <v>1268</v>
      </c>
      <c r="AE76" s="5">
        <v>0</v>
      </c>
      <c r="AF76" s="22" t="str">
        <v>待补姓名</v>
      </c>
    </row>
    <row r="77" ht="21" customHeight="1" spans="1:32">
      <c r="A77" s="7" t="str">
        <f>IFERROR(INDEX(_xlfn.ANCHORARRAY($AG$9),ROWS($A$9:A77)),"")</f>
        <v/>
      </c>
      <c r="B77" s="8" t="str">
        <f t="shared" si="9"/>
        <v/>
      </c>
      <c r="C77" s="8" t="str">
        <f t="shared" si="10"/>
        <v/>
      </c>
      <c r="D77" s="8" t="str">
        <f t="shared" si="11"/>
        <v/>
      </c>
      <c r="E77" s="18" t="str">
        <f t="shared" si="12"/>
        <v/>
      </c>
      <c r="F77" s="8" t="str">
        <f t="shared" si="13"/>
        <v/>
      </c>
      <c r="G77" s="6" t="str">
        <f t="shared" si="14"/>
        <v/>
      </c>
      <c r="H77" s="19" t="str">
        <f t="shared" si="15"/>
        <v/>
      </c>
      <c r="I77" s="19" t="str">
        <f t="shared" si="16"/>
        <v/>
      </c>
      <c r="J77" s="19" t="str">
        <f t="shared" si="17"/>
        <v/>
      </c>
      <c r="K77" s="16"/>
      <c r="L77" s="19">
        <v>1369</v>
      </c>
      <c r="M77" s="19" t="str">
        <v/>
      </c>
      <c r="N77" s="20">
        <v>46104</v>
      </c>
      <c r="O77" s="21" t="str">
        <v>建行个人</v>
      </c>
      <c r="P77" s="21" t="str">
        <v>营业款</v>
      </c>
      <c r="Q77" s="21" t="str">
        <v>付潘红报销合肥车费饭费</v>
      </c>
      <c r="R77" s="8" t="str">
        <v/>
      </c>
      <c r="S77" s="8">
        <v>3934.04</v>
      </c>
      <c r="T77" s="8">
        <v>134489.320000001</v>
      </c>
      <c r="U77" s="21" t="str">
        <v>公司</v>
      </c>
      <c r="V77" s="21" t="str">
        <v/>
      </c>
      <c r="W77" s="21" t="str">
        <v/>
      </c>
      <c r="X77" s="19">
        <v>202603</v>
      </c>
      <c r="Y77" s="21" t="str">
        <v/>
      </c>
      <c r="Z77" s="19">
        <v>202603</v>
      </c>
      <c r="AA77" s="21" t="str">
        <v/>
      </c>
      <c r="AB77" s="19" t="str">
        <v>报销</v>
      </c>
      <c r="AC77" s="8">
        <v>0</v>
      </c>
      <c r="AD77" s="8">
        <v>3934.04</v>
      </c>
      <c r="AE77" s="8">
        <v>0</v>
      </c>
      <c r="AF77" s="19" t="str">
        <v>待补姓名</v>
      </c>
    </row>
    <row r="78" ht="21" customHeight="1" spans="1:32">
      <c r="A78" s="4" t="str">
        <f>IFERROR(INDEX(_xlfn.ANCHORARRAY($AG$9),ROWS($A$9:A78)),"")</f>
        <v/>
      </c>
      <c r="B78" s="5" t="str">
        <f t="shared" si="9"/>
        <v/>
      </c>
      <c r="C78" s="5" t="str">
        <f t="shared" si="10"/>
        <v/>
      </c>
      <c r="D78" s="5" t="str">
        <f t="shared" si="11"/>
        <v/>
      </c>
      <c r="E78" s="18" t="str">
        <f t="shared" si="12"/>
        <v/>
      </c>
      <c r="F78" s="5" t="str">
        <f t="shared" si="13"/>
        <v/>
      </c>
      <c r="G78" s="3" t="str">
        <f t="shared" si="14"/>
        <v/>
      </c>
      <c r="H78" s="22" t="str">
        <f t="shared" si="15"/>
        <v/>
      </c>
      <c r="I78" s="22" t="str">
        <f t="shared" si="16"/>
        <v/>
      </c>
      <c r="J78" s="22" t="str">
        <f t="shared" si="17"/>
        <v/>
      </c>
      <c r="K78" s="16"/>
      <c r="L78" s="22">
        <v>1371</v>
      </c>
      <c r="M78" s="22" t="str">
        <v/>
      </c>
      <c r="N78" s="23">
        <v>46105</v>
      </c>
      <c r="O78" s="24" t="str">
        <v>建行个人</v>
      </c>
      <c r="P78" s="24" t="str">
        <v>营业款</v>
      </c>
      <c r="Q78" s="24" t="str">
        <v>付报销双碑新店房租国燕岭</v>
      </c>
      <c r="R78" s="5" t="str">
        <v/>
      </c>
      <c r="S78" s="5">
        <v>10000</v>
      </c>
      <c r="T78" s="5">
        <v>126689.320000001</v>
      </c>
      <c r="U78" s="24" t="str">
        <v>双碑博天</v>
      </c>
      <c r="V78" s="24" t="str">
        <v/>
      </c>
      <c r="W78" s="24" t="str">
        <v/>
      </c>
      <c r="X78" s="22">
        <v>202603</v>
      </c>
      <c r="Y78" s="24" t="str">
        <v/>
      </c>
      <c r="Z78" s="22">
        <v>202603</v>
      </c>
      <c r="AA78" s="24" t="str">
        <v/>
      </c>
      <c r="AB78" s="22" t="str">
        <v>报销</v>
      </c>
      <c r="AC78" s="5">
        <v>0</v>
      </c>
      <c r="AD78" s="5">
        <v>10000</v>
      </c>
      <c r="AE78" s="5">
        <v>0</v>
      </c>
      <c r="AF78" s="22" t="str">
        <v>待补姓名</v>
      </c>
    </row>
    <row r="79" ht="21" customHeight="1" spans="1:32">
      <c r="A79" s="7" t="str">
        <f>IFERROR(INDEX(_xlfn.ANCHORARRAY($AG$9),ROWS($A$9:A79)),"")</f>
        <v/>
      </c>
      <c r="B79" s="8" t="str">
        <f t="shared" si="9"/>
        <v/>
      </c>
      <c r="C79" s="8" t="str">
        <f t="shared" si="10"/>
        <v/>
      </c>
      <c r="D79" s="8" t="str">
        <f t="shared" si="11"/>
        <v/>
      </c>
      <c r="E79" s="18" t="str">
        <f t="shared" si="12"/>
        <v/>
      </c>
      <c r="F79" s="8" t="str">
        <f t="shared" si="13"/>
        <v/>
      </c>
      <c r="G79" s="6" t="str">
        <f t="shared" si="14"/>
        <v/>
      </c>
      <c r="H79" s="19" t="str">
        <f t="shared" si="15"/>
        <v/>
      </c>
      <c r="I79" s="19" t="str">
        <f t="shared" si="16"/>
        <v/>
      </c>
      <c r="J79" s="19" t="str">
        <f t="shared" si="17"/>
        <v/>
      </c>
      <c r="K79" s="16"/>
      <c r="L79" s="19">
        <v>1372</v>
      </c>
      <c r="M79" s="19" t="str">
        <v/>
      </c>
      <c r="N79" s="20">
        <v>46105</v>
      </c>
      <c r="O79" s="21" t="str">
        <v>建行个人</v>
      </c>
      <c r="P79" s="21" t="str">
        <v>营业款</v>
      </c>
      <c r="Q79" s="21" t="str">
        <v>付报销2月份油耗王梅梅</v>
      </c>
      <c r="R79" s="8" t="str">
        <v/>
      </c>
      <c r="S79" s="8">
        <v>646</v>
      </c>
      <c r="T79" s="8">
        <v>126043.320000001</v>
      </c>
      <c r="U79" s="21" t="str">
        <v>公司</v>
      </c>
      <c r="V79" s="21" t="str">
        <v/>
      </c>
      <c r="W79" s="21" t="str">
        <v/>
      </c>
      <c r="X79" s="19">
        <v>202603</v>
      </c>
      <c r="Y79" s="21" t="str">
        <v/>
      </c>
      <c r="Z79" s="19">
        <v>202603</v>
      </c>
      <c r="AA79" s="21" t="str">
        <v/>
      </c>
      <c r="AB79" s="19" t="str">
        <v>报销</v>
      </c>
      <c r="AC79" s="8">
        <v>0</v>
      </c>
      <c r="AD79" s="8">
        <v>646</v>
      </c>
      <c r="AE79" s="8">
        <v>0</v>
      </c>
      <c r="AF79" s="19" t="str">
        <v>待补姓名</v>
      </c>
    </row>
    <row r="80" ht="21" customHeight="1" spans="1:32">
      <c r="A80" s="4" t="str">
        <f>IFERROR(INDEX(_xlfn.ANCHORARRAY($AG$9),ROWS($A$9:A80)),"")</f>
        <v/>
      </c>
      <c r="B80" s="5" t="str">
        <f t="shared" si="9"/>
        <v/>
      </c>
      <c r="C80" s="5" t="str">
        <f t="shared" si="10"/>
        <v/>
      </c>
      <c r="D80" s="5" t="str">
        <f t="shared" si="11"/>
        <v/>
      </c>
      <c r="E80" s="18" t="str">
        <f t="shared" si="12"/>
        <v/>
      </c>
      <c r="F80" s="5" t="str">
        <f t="shared" si="13"/>
        <v/>
      </c>
      <c r="G80" s="3" t="str">
        <f t="shared" si="14"/>
        <v/>
      </c>
      <c r="H80" s="22" t="str">
        <f t="shared" si="15"/>
        <v/>
      </c>
      <c r="I80" s="22" t="str">
        <f t="shared" si="16"/>
        <v/>
      </c>
      <c r="J80" s="22" t="str">
        <f t="shared" si="17"/>
        <v/>
      </c>
      <c r="K80" s="16"/>
      <c r="L80" s="22">
        <v>1376</v>
      </c>
      <c r="M80" s="22" t="str">
        <v/>
      </c>
      <c r="N80" s="23">
        <v>46105</v>
      </c>
      <c r="O80" s="24" t="str">
        <v>建行个人</v>
      </c>
      <c r="P80" s="24" t="str">
        <v>营业款</v>
      </c>
      <c r="Q80" s="24" t="str">
        <v>付报销高铁费打车费武秀宁</v>
      </c>
      <c r="R80" s="5" t="str">
        <v/>
      </c>
      <c r="S80" s="5">
        <v>918.54</v>
      </c>
      <c r="T80" s="5">
        <v>121905.98</v>
      </c>
      <c r="U80" s="24" t="str">
        <v>公司</v>
      </c>
      <c r="V80" s="24" t="str">
        <v/>
      </c>
      <c r="W80" s="24" t="str">
        <v/>
      </c>
      <c r="X80" s="22">
        <v>202603</v>
      </c>
      <c r="Y80" s="24" t="str">
        <v/>
      </c>
      <c r="Z80" s="22">
        <v>202603</v>
      </c>
      <c r="AA80" s="24" t="str">
        <v/>
      </c>
      <c r="AB80" s="22" t="str">
        <v>报销</v>
      </c>
      <c r="AC80" s="5">
        <v>0</v>
      </c>
      <c r="AD80" s="5">
        <v>918.54</v>
      </c>
      <c r="AE80" s="5">
        <v>0</v>
      </c>
      <c r="AF80" s="22" t="str">
        <v>待补姓名</v>
      </c>
    </row>
    <row r="81" ht="21" customHeight="1" spans="1:32">
      <c r="A81" s="7" t="str">
        <f>IFERROR(INDEX(_xlfn.ANCHORARRAY($AG$9),ROWS($A$9:A81)),"")</f>
        <v/>
      </c>
      <c r="B81" s="8" t="str">
        <f t="shared" si="9"/>
        <v/>
      </c>
      <c r="C81" s="8" t="str">
        <f t="shared" si="10"/>
        <v/>
      </c>
      <c r="D81" s="8" t="str">
        <f t="shared" si="11"/>
        <v/>
      </c>
      <c r="E81" s="18" t="str">
        <f t="shared" si="12"/>
        <v/>
      </c>
      <c r="F81" s="8" t="str">
        <f t="shared" si="13"/>
        <v/>
      </c>
      <c r="G81" s="6" t="str">
        <f t="shared" si="14"/>
        <v/>
      </c>
      <c r="H81" s="19" t="str">
        <f t="shared" si="15"/>
        <v/>
      </c>
      <c r="I81" s="19" t="str">
        <f t="shared" si="16"/>
        <v/>
      </c>
      <c r="J81" s="19" t="str">
        <f t="shared" si="17"/>
        <v/>
      </c>
      <c r="K81" s="16"/>
      <c r="L81" s="19">
        <v>1383</v>
      </c>
      <c r="M81" s="19" t="str">
        <v/>
      </c>
      <c r="N81" s="20">
        <v>46113</v>
      </c>
      <c r="O81" s="21" t="str">
        <v>建行个人</v>
      </c>
      <c r="P81" s="21" t="str">
        <v>营业款</v>
      </c>
      <c r="Q81" s="21" t="str">
        <v>付报销47店烧水壶汤敏（王梅梅）</v>
      </c>
      <c r="R81" s="8" t="str">
        <v/>
      </c>
      <c r="S81" s="8">
        <v>94.64</v>
      </c>
      <c r="T81" s="8">
        <v>87927.6600000006</v>
      </c>
      <c r="U81" s="21" t="str">
        <v>西范博联分店（47分店）</v>
      </c>
      <c r="V81" s="21" t="str">
        <v/>
      </c>
      <c r="W81" s="21" t="str">
        <v/>
      </c>
      <c r="X81" s="19">
        <v>202603</v>
      </c>
      <c r="Y81" s="21" t="str">
        <v/>
      </c>
      <c r="Z81" s="19">
        <v>202604</v>
      </c>
      <c r="AA81" s="21" t="str">
        <v/>
      </c>
      <c r="AB81" s="19" t="str">
        <v>报销</v>
      </c>
      <c r="AC81" s="8">
        <v>0</v>
      </c>
      <c r="AD81" s="8">
        <v>94.64</v>
      </c>
      <c r="AE81" s="8">
        <v>0</v>
      </c>
      <c r="AF81" s="19" t="str">
        <v>待补姓名</v>
      </c>
    </row>
    <row r="82" ht="21" customHeight="1" spans="1:32">
      <c r="A82" s="4" t="str">
        <f>IFERROR(INDEX(_xlfn.ANCHORARRAY($AG$9),ROWS($A$9:A82)),"")</f>
        <v/>
      </c>
      <c r="B82" s="5" t="str">
        <f t="shared" si="9"/>
        <v/>
      </c>
      <c r="C82" s="5" t="str">
        <f t="shared" si="10"/>
        <v/>
      </c>
      <c r="D82" s="5" t="str">
        <f t="shared" si="11"/>
        <v/>
      </c>
      <c r="E82" s="18" t="str">
        <f t="shared" si="12"/>
        <v/>
      </c>
      <c r="F82" s="5" t="str">
        <f t="shared" si="13"/>
        <v/>
      </c>
      <c r="G82" s="3" t="str">
        <f t="shared" si="14"/>
        <v/>
      </c>
      <c r="H82" s="22" t="str">
        <f t="shared" si="15"/>
        <v/>
      </c>
      <c r="I82" s="22" t="str">
        <f t="shared" si="16"/>
        <v/>
      </c>
      <c r="J82" s="22" t="str">
        <f t="shared" si="17"/>
        <v/>
      </c>
      <c r="K82" s="16"/>
      <c r="L82" s="22">
        <v>1397</v>
      </c>
      <c r="M82" s="22" t="str">
        <v/>
      </c>
      <c r="N82" s="23">
        <v>46113</v>
      </c>
      <c r="O82" s="24" t="str">
        <v>建行个人</v>
      </c>
      <c r="P82" s="24" t="str">
        <v/>
      </c>
      <c r="Q82" s="24" t="str">
        <v>付张少兴借支3月</v>
      </c>
      <c r="R82" s="5" t="str">
        <v/>
      </c>
      <c r="S82" s="5">
        <v>4000</v>
      </c>
      <c r="T82" s="5">
        <v>83927.6600000006</v>
      </c>
      <c r="U82" s="24" t="str">
        <v/>
      </c>
      <c r="V82" s="24" t="str">
        <v/>
      </c>
      <c r="W82" s="24" t="str">
        <v/>
      </c>
      <c r="X82" s="22">
        <v>202603</v>
      </c>
      <c r="Y82" s="24" t="str">
        <v/>
      </c>
      <c r="Z82" s="22">
        <v>202604</v>
      </c>
      <c r="AA82" s="24" t="str">
        <v>张少兴</v>
      </c>
      <c r="AB82" s="22" t="str">
        <v>预支</v>
      </c>
      <c r="AC82" s="5">
        <v>4000</v>
      </c>
      <c r="AD82" s="5">
        <v>0</v>
      </c>
      <c r="AE82" s="5">
        <v>0</v>
      </c>
      <c r="AF82" s="22" t="str">
        <v>已归属</v>
      </c>
    </row>
    <row r="83" ht="21" customHeight="1" spans="1:32">
      <c r="A83" s="7" t="str">
        <f>IFERROR(INDEX(_xlfn.ANCHORARRAY($AG$9),ROWS($A$9:A83)),"")</f>
        <v/>
      </c>
      <c r="B83" s="8" t="str">
        <f t="shared" si="9"/>
        <v/>
      </c>
      <c r="C83" s="8" t="str">
        <f t="shared" si="10"/>
        <v/>
      </c>
      <c r="D83" s="8" t="str">
        <f t="shared" si="11"/>
        <v/>
      </c>
      <c r="E83" s="18" t="str">
        <f t="shared" si="12"/>
        <v/>
      </c>
      <c r="F83" s="8" t="str">
        <f t="shared" si="13"/>
        <v/>
      </c>
      <c r="G83" s="6" t="str">
        <f t="shared" si="14"/>
        <v/>
      </c>
      <c r="H83" s="19" t="str">
        <f t="shared" si="15"/>
        <v/>
      </c>
      <c r="I83" s="19" t="str">
        <f t="shared" si="16"/>
        <v/>
      </c>
      <c r="J83" s="19" t="str">
        <f t="shared" si="17"/>
        <v/>
      </c>
      <c r="K83" s="16"/>
      <c r="L83" s="19">
        <v>1417</v>
      </c>
      <c r="M83" s="19" t="str">
        <v/>
      </c>
      <c r="N83" s="20">
        <v>46118</v>
      </c>
      <c r="O83" s="21" t="str">
        <v>建行个人</v>
      </c>
      <c r="P83" s="21" t="str">
        <v>营业款</v>
      </c>
      <c r="Q83" s="21" t="str">
        <v>付报销门店奖励费用景明慧</v>
      </c>
      <c r="R83" s="8" t="str">
        <v/>
      </c>
      <c r="S83" s="8">
        <v>2544</v>
      </c>
      <c r="T83" s="8">
        <v>124082.450000001</v>
      </c>
      <c r="U83" s="21" t="str">
        <v>公司</v>
      </c>
      <c r="V83" s="21" t="str">
        <v/>
      </c>
      <c r="W83" s="21" t="str">
        <v/>
      </c>
      <c r="X83" s="19">
        <v>202603</v>
      </c>
      <c r="Y83" s="21" t="str">
        <v/>
      </c>
      <c r="Z83" s="19">
        <v>202604</v>
      </c>
      <c r="AA83" s="21" t="str">
        <v/>
      </c>
      <c r="AB83" s="19" t="str">
        <v>报销</v>
      </c>
      <c r="AC83" s="8">
        <v>0</v>
      </c>
      <c r="AD83" s="8">
        <v>2544</v>
      </c>
      <c r="AE83" s="8">
        <v>0</v>
      </c>
      <c r="AF83" s="19" t="str">
        <v>待补姓名</v>
      </c>
    </row>
    <row r="84" ht="21" customHeight="1" spans="1:32">
      <c r="A84" s="4" t="str">
        <f>IFERROR(INDEX(_xlfn.ANCHORARRAY($AG$9),ROWS($A$9:A84)),"")</f>
        <v/>
      </c>
      <c r="B84" s="5" t="str">
        <f t="shared" si="9"/>
        <v/>
      </c>
      <c r="C84" s="5" t="str">
        <f t="shared" si="10"/>
        <v/>
      </c>
      <c r="D84" s="5" t="str">
        <f t="shared" si="11"/>
        <v/>
      </c>
      <c r="E84" s="18" t="str">
        <f t="shared" si="12"/>
        <v/>
      </c>
      <c r="F84" s="5" t="str">
        <f t="shared" si="13"/>
        <v/>
      </c>
      <c r="G84" s="3" t="str">
        <f t="shared" si="14"/>
        <v/>
      </c>
      <c r="H84" s="22" t="str">
        <f t="shared" si="15"/>
        <v/>
      </c>
      <c r="I84" s="22" t="str">
        <f t="shared" si="16"/>
        <v/>
      </c>
      <c r="J84" s="22" t="str">
        <f t="shared" si="17"/>
        <v/>
      </c>
      <c r="K84" s="16"/>
      <c r="L84" s="22">
        <v>1419</v>
      </c>
      <c r="M84" s="22" t="str">
        <v/>
      </c>
      <c r="N84" s="23">
        <v>46118</v>
      </c>
      <c r="O84" s="24" t="str">
        <v>建行个人</v>
      </c>
      <c r="P84" s="24" t="str">
        <v/>
      </c>
      <c r="Q84" s="24" t="str">
        <v>付报销办公物料李伟波张少兴3月</v>
      </c>
      <c r="R84" s="5" t="str">
        <v/>
      </c>
      <c r="S84" s="5">
        <v>2840</v>
      </c>
      <c r="T84" s="5">
        <v>117162.450000001</v>
      </c>
      <c r="U84" s="24" t="str">
        <v/>
      </c>
      <c r="V84" s="24" t="str">
        <v/>
      </c>
      <c r="W84" s="24" t="str">
        <v/>
      </c>
      <c r="X84" s="22">
        <v>202603</v>
      </c>
      <c r="Y84" s="24" t="str">
        <v/>
      </c>
      <c r="Z84" s="22">
        <v>202604</v>
      </c>
      <c r="AA84" s="24" t="str">
        <v/>
      </c>
      <c r="AB84" s="22" t="str">
        <v>报销</v>
      </c>
      <c r="AC84" s="5">
        <v>0</v>
      </c>
      <c r="AD84" s="5">
        <v>2840</v>
      </c>
      <c r="AE84" s="5">
        <v>0</v>
      </c>
      <c r="AF84" s="22" t="str">
        <v>待补姓名</v>
      </c>
    </row>
    <row r="85" ht="21" customHeight="1" spans="1:32">
      <c r="A85" s="7" t="str">
        <f>IFERROR(INDEX(_xlfn.ANCHORARRAY($AG$9),ROWS($A$9:A85)),"")</f>
        <v/>
      </c>
      <c r="B85" s="8" t="str">
        <f t="shared" si="9"/>
        <v/>
      </c>
      <c r="C85" s="8" t="str">
        <f t="shared" si="10"/>
        <v/>
      </c>
      <c r="D85" s="8" t="str">
        <f t="shared" si="11"/>
        <v/>
      </c>
      <c r="E85" s="18" t="str">
        <f t="shared" si="12"/>
        <v/>
      </c>
      <c r="F85" s="8" t="str">
        <f t="shared" si="13"/>
        <v/>
      </c>
      <c r="G85" s="6" t="str">
        <f t="shared" si="14"/>
        <v/>
      </c>
      <c r="H85" s="19" t="str">
        <f t="shared" si="15"/>
        <v/>
      </c>
      <c r="I85" s="19" t="str">
        <f t="shared" si="16"/>
        <v/>
      </c>
      <c r="J85" s="19" t="str">
        <f t="shared" si="17"/>
        <v/>
      </c>
      <c r="K85" s="16"/>
      <c r="L85" s="19">
        <v>1420</v>
      </c>
      <c r="M85" s="19" t="str">
        <v/>
      </c>
      <c r="N85" s="20">
        <v>46118</v>
      </c>
      <c r="O85" s="21" t="str">
        <v>建行个人</v>
      </c>
      <c r="P85" s="21" t="str">
        <v/>
      </c>
      <c r="Q85" s="21" t="str">
        <v>付报销监控小票机价签条接灯箱饭费装亚克力1615.6装亚克力40宽带340加粉墨盒80扫把10饭费12+12路由器120办公物料5276.23买菜2243加油1000硒鼓140加粉35合计10958.83（借支8000李伟波2840实付118.83张少兴</v>
      </c>
      <c r="R85" s="8" t="str">
        <v/>
      </c>
      <c r="S85" s="8">
        <v>118.83</v>
      </c>
      <c r="T85" s="8">
        <v>117043.620000001</v>
      </c>
      <c r="U85" s="21" t="str">
        <v/>
      </c>
      <c r="V85" s="21" t="str">
        <v/>
      </c>
      <c r="W85" s="21" t="str">
        <v/>
      </c>
      <c r="X85" s="19">
        <v>202603</v>
      </c>
      <c r="Y85" s="21" t="str">
        <v/>
      </c>
      <c r="Z85" s="19">
        <v>202604</v>
      </c>
      <c r="AA85" s="21" t="str">
        <v/>
      </c>
      <c r="AB85" s="19" t="str">
        <v>报销</v>
      </c>
      <c r="AC85" s="8">
        <v>0</v>
      </c>
      <c r="AD85" s="8">
        <v>118.83</v>
      </c>
      <c r="AE85" s="8">
        <v>0</v>
      </c>
      <c r="AF85" s="19" t="str">
        <v>待补姓名</v>
      </c>
    </row>
    <row r="86" ht="21" customHeight="1" spans="1:32">
      <c r="A86" s="4" t="str">
        <f>IFERROR(INDEX(_xlfn.ANCHORARRAY($AG$9),ROWS($A$9:A86)),"")</f>
        <v/>
      </c>
      <c r="B86" s="5" t="str">
        <f t="shared" si="9"/>
        <v/>
      </c>
      <c r="C86" s="5" t="str">
        <f t="shared" si="10"/>
        <v/>
      </c>
      <c r="D86" s="5" t="str">
        <f t="shared" si="11"/>
        <v/>
      </c>
      <c r="E86" s="18" t="str">
        <f t="shared" si="12"/>
        <v/>
      </c>
      <c r="F86" s="5" t="str">
        <f t="shared" si="13"/>
        <v/>
      </c>
      <c r="G86" s="3" t="str">
        <f t="shared" si="14"/>
        <v/>
      </c>
      <c r="H86" s="22" t="str">
        <f t="shared" si="15"/>
        <v/>
      </c>
      <c r="I86" s="22" t="str">
        <f t="shared" si="16"/>
        <v/>
      </c>
      <c r="J86" s="22" t="str">
        <f t="shared" si="17"/>
        <v/>
      </c>
      <c r="K86" s="16"/>
      <c r="L86" s="22">
        <v>1440</v>
      </c>
      <c r="M86" s="22" t="str">
        <v/>
      </c>
      <c r="N86" s="23">
        <v>46118</v>
      </c>
      <c r="O86" s="24" t="str">
        <v>建行个人</v>
      </c>
      <c r="P86" s="24" t="str">
        <v/>
      </c>
      <c r="Q86" s="24" t="str">
        <v>付报销监控小票机价签条接灯箱饭费装亚克力1615.6装亚克力40宽带340加粉墨盒80扫把10饭费12+12路由器120办公物料5276.23买菜2243加油1000硒鼓140加粉35合计10958.83（借支8000李伟波2840实付118.83张少兴</v>
      </c>
      <c r="R86" s="5">
        <v>16958.83</v>
      </c>
      <c r="S86" s="5" t="str">
        <v/>
      </c>
      <c r="T86" s="5">
        <v>117043.620000001</v>
      </c>
      <c r="U86" s="24" t="str">
        <v/>
      </c>
      <c r="V86" s="24" t="str">
        <v/>
      </c>
      <c r="W86" s="24" t="str">
        <v/>
      </c>
      <c r="X86" s="22" t="str">
        <v/>
      </c>
      <c r="Y86" s="24" t="str">
        <v/>
      </c>
      <c r="Z86" s="22">
        <v>202604</v>
      </c>
      <c r="AA86" s="24" t="str">
        <v/>
      </c>
      <c r="AB86" s="22" t="str">
        <v>待复核</v>
      </c>
      <c r="AC86" s="5">
        <v>0</v>
      </c>
      <c r="AD86" s="5">
        <v>0</v>
      </c>
      <c r="AE86" s="5">
        <v>0</v>
      </c>
      <c r="AF86" s="22" t="str">
        <v>待复核</v>
      </c>
    </row>
    <row r="87" ht="21" customHeight="1" spans="1:32">
      <c r="A87" s="7" t="str">
        <f>IFERROR(INDEX(_xlfn.ANCHORARRAY($AG$9),ROWS($A$9:A87)),"")</f>
        <v/>
      </c>
      <c r="B87" s="8" t="str">
        <f t="shared" si="9"/>
        <v/>
      </c>
      <c r="C87" s="8" t="str">
        <f t="shared" si="10"/>
        <v/>
      </c>
      <c r="D87" s="8" t="str">
        <f t="shared" si="11"/>
        <v/>
      </c>
      <c r="E87" s="18" t="str">
        <f t="shared" si="12"/>
        <v/>
      </c>
      <c r="F87" s="8" t="str">
        <f t="shared" si="13"/>
        <v/>
      </c>
      <c r="G87" s="6" t="str">
        <f t="shared" si="14"/>
        <v/>
      </c>
      <c r="H87" s="19" t="str">
        <f t="shared" si="15"/>
        <v/>
      </c>
      <c r="I87" s="19" t="str">
        <f t="shared" si="16"/>
        <v/>
      </c>
      <c r="J87" s="19" t="str">
        <f t="shared" si="17"/>
        <v/>
      </c>
      <c r="K87" s="16"/>
      <c r="L87" s="19">
        <v>1441</v>
      </c>
      <c r="M87" s="19" t="str">
        <v/>
      </c>
      <c r="N87" s="20">
        <v>46119</v>
      </c>
      <c r="O87" s="21" t="str">
        <v>建行个人</v>
      </c>
      <c r="P87" s="21" t="str">
        <v>营业款</v>
      </c>
      <c r="Q87" s="21" t="str">
        <v>付报销健E卡代刷奖励王梅梅（汤敏）</v>
      </c>
      <c r="R87" s="8" t="str">
        <v/>
      </c>
      <c r="S87" s="8">
        <v>59</v>
      </c>
      <c r="T87" s="8">
        <v>116984.620000001</v>
      </c>
      <c r="U87" s="21" t="str">
        <v>公司</v>
      </c>
      <c r="V87" s="21" t="str">
        <v/>
      </c>
      <c r="W87" s="21" t="str">
        <v/>
      </c>
      <c r="X87" s="19">
        <v>202603</v>
      </c>
      <c r="Y87" s="21" t="str">
        <v/>
      </c>
      <c r="Z87" s="19">
        <v>202604</v>
      </c>
      <c r="AA87" s="21" t="str">
        <v/>
      </c>
      <c r="AB87" s="19" t="str">
        <v>报销</v>
      </c>
      <c r="AC87" s="8">
        <v>0</v>
      </c>
      <c r="AD87" s="8">
        <v>59</v>
      </c>
      <c r="AE87" s="8">
        <v>0</v>
      </c>
      <c r="AF87" s="19" t="str">
        <v>待补姓名</v>
      </c>
    </row>
    <row r="88" ht="21" customHeight="1" spans="1:32">
      <c r="A88" s="4" t="str">
        <f>IFERROR(INDEX(_xlfn.ANCHORARRAY($AG$9),ROWS($A$9:A88)),"")</f>
        <v/>
      </c>
      <c r="B88" s="5" t="str">
        <f t="shared" si="9"/>
        <v/>
      </c>
      <c r="C88" s="5" t="str">
        <f t="shared" si="10"/>
        <v/>
      </c>
      <c r="D88" s="5" t="str">
        <f t="shared" si="11"/>
        <v/>
      </c>
      <c r="E88" s="18" t="str">
        <f t="shared" si="12"/>
        <v/>
      </c>
      <c r="F88" s="5" t="str">
        <f t="shared" si="13"/>
        <v/>
      </c>
      <c r="G88" s="3" t="str">
        <f t="shared" si="14"/>
        <v/>
      </c>
      <c r="H88" s="22" t="str">
        <f t="shared" si="15"/>
        <v/>
      </c>
      <c r="I88" s="22" t="str">
        <f t="shared" si="16"/>
        <v/>
      </c>
      <c r="J88" s="22" t="str">
        <f t="shared" si="17"/>
        <v/>
      </c>
      <c r="K88" s="16"/>
      <c r="L88" s="22">
        <v>1446</v>
      </c>
      <c r="M88" s="22" t="str">
        <v/>
      </c>
      <c r="N88" s="23">
        <v>46119</v>
      </c>
      <c r="O88" s="24" t="str">
        <v>建行个人</v>
      </c>
      <c r="P88" s="24" t="str">
        <v>营业款</v>
      </c>
      <c r="Q88" s="24" t="str">
        <v>付报销临城春节公关费李夙科</v>
      </c>
      <c r="R88" s="5" t="str">
        <v/>
      </c>
      <c r="S88" s="5">
        <v>289</v>
      </c>
      <c r="T88" s="5">
        <v>116773.720000001</v>
      </c>
      <c r="U88" s="24" t="str">
        <v>公司</v>
      </c>
      <c r="V88" s="24" t="str">
        <v/>
      </c>
      <c r="W88" s="24" t="str">
        <v/>
      </c>
      <c r="X88" s="22">
        <v>202603</v>
      </c>
      <c r="Y88" s="24" t="str">
        <v/>
      </c>
      <c r="Z88" s="22">
        <v>202604</v>
      </c>
      <c r="AA88" s="24" t="str">
        <v/>
      </c>
      <c r="AB88" s="22" t="str">
        <v>报销</v>
      </c>
      <c r="AC88" s="5">
        <v>0</v>
      </c>
      <c r="AD88" s="5">
        <v>289</v>
      </c>
      <c r="AE88" s="5">
        <v>0</v>
      </c>
      <c r="AF88" s="22" t="str">
        <v>待补姓名</v>
      </c>
    </row>
    <row r="89" ht="21" customHeight="1" spans="1:32">
      <c r="A89" s="7" t="str">
        <f>IFERROR(INDEX(_xlfn.ANCHORARRAY($AG$9),ROWS($A$9:A89)),"")</f>
        <v/>
      </c>
      <c r="B89" s="8" t="str">
        <f t="shared" si="9"/>
        <v/>
      </c>
      <c r="C89" s="8" t="str">
        <f t="shared" si="10"/>
        <v/>
      </c>
      <c r="D89" s="8" t="str">
        <f t="shared" si="11"/>
        <v/>
      </c>
      <c r="E89" s="18" t="str">
        <f t="shared" si="12"/>
        <v/>
      </c>
      <c r="F89" s="8" t="str">
        <f t="shared" si="13"/>
        <v/>
      </c>
      <c r="G89" s="6" t="str">
        <f t="shared" si="14"/>
        <v/>
      </c>
      <c r="H89" s="19" t="str">
        <f t="shared" si="15"/>
        <v/>
      </c>
      <c r="I89" s="19" t="str">
        <f t="shared" si="16"/>
        <v/>
      </c>
      <c r="J89" s="19" t="str">
        <f t="shared" si="17"/>
        <v/>
      </c>
      <c r="K89" s="16"/>
      <c r="L89" s="19">
        <v>1447</v>
      </c>
      <c r="M89" s="19" t="str">
        <v/>
      </c>
      <c r="N89" s="20">
        <v>46119</v>
      </c>
      <c r="O89" s="21" t="str">
        <v>建行个人</v>
      </c>
      <c r="P89" s="21" t="str">
        <v>营业款</v>
      </c>
      <c r="Q89" s="21" t="str">
        <v>付报销53店灯带变压器32店柜冒张文涛（卫志强)</v>
      </c>
      <c r="R89" s="8" t="str">
        <v/>
      </c>
      <c r="S89" s="8">
        <v>493</v>
      </c>
      <c r="T89" s="8">
        <v>116280.720000001</v>
      </c>
      <c r="U89" s="21" t="str">
        <v>博园分店（32店）</v>
      </c>
      <c r="V89" s="21" t="str">
        <v/>
      </c>
      <c r="W89" s="21" t="str">
        <v/>
      </c>
      <c r="X89" s="19">
        <v>202603</v>
      </c>
      <c r="Y89" s="21" t="str">
        <v/>
      </c>
      <c r="Z89" s="19">
        <v>202604</v>
      </c>
      <c r="AA89" s="21" t="str">
        <v/>
      </c>
      <c r="AB89" s="19" t="str">
        <v>报销</v>
      </c>
      <c r="AC89" s="8">
        <v>0</v>
      </c>
      <c r="AD89" s="8">
        <v>493</v>
      </c>
      <c r="AE89" s="8">
        <v>0</v>
      </c>
      <c r="AF89" s="19" t="str">
        <v>待补姓名</v>
      </c>
    </row>
    <row r="90" ht="21" customHeight="1" spans="1:32">
      <c r="A90" s="4" t="str">
        <f>IFERROR(INDEX(_xlfn.ANCHORARRAY($AG$9),ROWS($A$9:A90)),"")</f>
        <v/>
      </c>
      <c r="B90" s="5" t="str">
        <f t="shared" si="9"/>
        <v/>
      </c>
      <c r="C90" s="5" t="str">
        <f t="shared" si="10"/>
        <v/>
      </c>
      <c r="D90" s="5" t="str">
        <f t="shared" si="11"/>
        <v/>
      </c>
      <c r="E90" s="18" t="str">
        <f t="shared" si="12"/>
        <v/>
      </c>
      <c r="F90" s="5" t="str">
        <f t="shared" si="13"/>
        <v/>
      </c>
      <c r="G90" s="3" t="str">
        <f t="shared" si="14"/>
        <v/>
      </c>
      <c r="H90" s="22" t="str">
        <f t="shared" si="15"/>
        <v/>
      </c>
      <c r="I90" s="22" t="str">
        <f t="shared" si="16"/>
        <v/>
      </c>
      <c r="J90" s="22" t="str">
        <f t="shared" si="17"/>
        <v/>
      </c>
      <c r="K90" s="16"/>
      <c r="L90" s="22">
        <v>1448</v>
      </c>
      <c r="M90" s="22" t="str">
        <v/>
      </c>
      <c r="N90" s="23">
        <v>46120</v>
      </c>
      <c r="O90" s="24" t="str">
        <v>建行个人</v>
      </c>
      <c r="P90" s="24" t="str">
        <v>营业款</v>
      </c>
      <c r="Q90" s="24" t="str">
        <v>付报销53店灯带变压器32店柜冒张文涛（卫志强)</v>
      </c>
      <c r="R90" s="5" t="str">
        <v/>
      </c>
      <c r="S90" s="5">
        <v>200</v>
      </c>
      <c r="T90" s="5">
        <v>116080.720000001</v>
      </c>
      <c r="U90" s="24" t="str">
        <v>博诺医药-博鑫分店（53分店）</v>
      </c>
      <c r="V90" s="24" t="str">
        <v/>
      </c>
      <c r="W90" s="24" t="str">
        <v/>
      </c>
      <c r="X90" s="22">
        <v>202603</v>
      </c>
      <c r="Y90" s="24" t="str">
        <v/>
      </c>
      <c r="Z90" s="22">
        <v>202604</v>
      </c>
      <c r="AA90" s="24" t="str">
        <v/>
      </c>
      <c r="AB90" s="22" t="str">
        <v>报销</v>
      </c>
      <c r="AC90" s="5">
        <v>0</v>
      </c>
      <c r="AD90" s="5">
        <v>200</v>
      </c>
      <c r="AE90" s="5">
        <v>0</v>
      </c>
      <c r="AF90" s="22" t="str">
        <v>待补姓名</v>
      </c>
    </row>
    <row r="91" ht="21" customHeight="1" spans="1:32">
      <c r="A91" s="7" t="str">
        <f>IFERROR(INDEX(_xlfn.ANCHORARRAY($AG$9),ROWS($A$9:A91)),"")</f>
        <v/>
      </c>
      <c r="B91" s="8" t="str">
        <f t="shared" si="9"/>
        <v/>
      </c>
      <c r="C91" s="8" t="str">
        <f t="shared" si="10"/>
        <v/>
      </c>
      <c r="D91" s="8" t="str">
        <f t="shared" si="11"/>
        <v/>
      </c>
      <c r="E91" s="18" t="str">
        <f t="shared" si="12"/>
        <v/>
      </c>
      <c r="F91" s="8" t="str">
        <f t="shared" si="13"/>
        <v/>
      </c>
      <c r="G91" s="6" t="str">
        <f t="shared" si="14"/>
        <v/>
      </c>
      <c r="H91" s="19" t="str">
        <f t="shared" si="15"/>
        <v/>
      </c>
      <c r="I91" s="19" t="str">
        <f t="shared" si="16"/>
        <v/>
      </c>
      <c r="J91" s="19" t="str">
        <f t="shared" si="17"/>
        <v/>
      </c>
      <c r="K91" s="16"/>
      <c r="L91" s="19">
        <v>1449</v>
      </c>
      <c r="M91" s="19" t="str">
        <v/>
      </c>
      <c r="N91" s="20">
        <v>46119</v>
      </c>
      <c r="O91" s="21" t="str">
        <v>建行个人</v>
      </c>
      <c r="P91" s="21" t="str">
        <v/>
      </c>
      <c r="Q91" s="21" t="str">
        <v>付张少兴借支买菜2000话费2000,3月</v>
      </c>
      <c r="R91" s="8" t="str">
        <v/>
      </c>
      <c r="S91" s="8">
        <v>4000</v>
      </c>
      <c r="T91" s="8">
        <v>112080.720000001</v>
      </c>
      <c r="U91" s="21" t="str">
        <v/>
      </c>
      <c r="V91" s="21" t="str">
        <v/>
      </c>
      <c r="W91" s="21" t="str">
        <v/>
      </c>
      <c r="X91" s="19" t="str">
        <v/>
      </c>
      <c r="Y91" s="21" t="str">
        <v/>
      </c>
      <c r="Z91" s="19">
        <v>202604</v>
      </c>
      <c r="AA91" s="21" t="str">
        <v/>
      </c>
      <c r="AB91" s="19" t="str">
        <v>预支</v>
      </c>
      <c r="AC91" s="8">
        <v>4000</v>
      </c>
      <c r="AD91" s="8">
        <v>0</v>
      </c>
      <c r="AE91" s="8">
        <v>0</v>
      </c>
      <c r="AF91" s="19" t="str">
        <v>待补姓名</v>
      </c>
    </row>
    <row r="92" ht="21" customHeight="1" spans="1:32">
      <c r="A92" s="4" t="str">
        <f>IFERROR(INDEX(_xlfn.ANCHORARRAY($AG$9),ROWS($A$9:A92)),"")</f>
        <v/>
      </c>
      <c r="B92" s="5" t="str">
        <f t="shared" si="9"/>
        <v/>
      </c>
      <c r="C92" s="5" t="str">
        <f t="shared" si="10"/>
        <v/>
      </c>
      <c r="D92" s="5" t="str">
        <f t="shared" si="11"/>
        <v/>
      </c>
      <c r="E92" s="18" t="str">
        <f t="shared" si="12"/>
        <v/>
      </c>
      <c r="F92" s="5" t="str">
        <f t="shared" si="13"/>
        <v/>
      </c>
      <c r="G92" s="3" t="str">
        <f t="shared" si="14"/>
        <v/>
      </c>
      <c r="H92" s="22" t="str">
        <f t="shared" si="15"/>
        <v/>
      </c>
      <c r="I92" s="22" t="str">
        <f t="shared" si="16"/>
        <v/>
      </c>
      <c r="J92" s="22" t="str">
        <f t="shared" si="17"/>
        <v/>
      </c>
      <c r="K92" s="16"/>
      <c r="L92" s="22">
        <v>1451</v>
      </c>
      <c r="M92" s="22" t="str">
        <v/>
      </c>
      <c r="N92" s="23">
        <v>46120</v>
      </c>
      <c r="O92" s="24" t="str">
        <v>建行个人</v>
      </c>
      <c r="P92" s="24" t="str">
        <v>水费</v>
      </c>
      <c r="Q92" s="24" t="str">
        <v>付报销水费 241.8双碑新店155元57店饭费41卫志强</v>
      </c>
      <c r="R92" s="5" t="str">
        <v/>
      </c>
      <c r="S92" s="5">
        <v>241.8</v>
      </c>
      <c r="T92" s="5">
        <v>111978.220000001</v>
      </c>
      <c r="U92" s="24" t="str">
        <v>公司</v>
      </c>
      <c r="V92" s="24" t="str">
        <v/>
      </c>
      <c r="W92" s="24" t="str">
        <v/>
      </c>
      <c r="X92" s="22">
        <v>202603</v>
      </c>
      <c r="Y92" s="24" t="str">
        <v/>
      </c>
      <c r="Z92" s="22">
        <v>202604</v>
      </c>
      <c r="AA92" s="24" t="str">
        <v/>
      </c>
      <c r="AB92" s="22" t="str">
        <v>报销</v>
      </c>
      <c r="AC92" s="5">
        <v>0</v>
      </c>
      <c r="AD92" s="5">
        <v>241.8</v>
      </c>
      <c r="AE92" s="5">
        <v>0</v>
      </c>
      <c r="AF92" s="22" t="str">
        <v>待补姓名</v>
      </c>
    </row>
    <row r="93" ht="21" customHeight="1" spans="1:32">
      <c r="A93" s="7" t="str">
        <f>IFERROR(INDEX(_xlfn.ANCHORARRAY($AG$9),ROWS($A$9:A93)),"")</f>
        <v/>
      </c>
      <c r="B93" s="8" t="str">
        <f t="shared" si="9"/>
        <v/>
      </c>
      <c r="C93" s="8" t="str">
        <f t="shared" si="10"/>
        <v/>
      </c>
      <c r="D93" s="8" t="str">
        <f t="shared" si="11"/>
        <v/>
      </c>
      <c r="E93" s="18" t="str">
        <f t="shared" si="12"/>
        <v/>
      </c>
      <c r="F93" s="8" t="str">
        <f t="shared" si="13"/>
        <v/>
      </c>
      <c r="G93" s="6" t="str">
        <f t="shared" si="14"/>
        <v/>
      </c>
      <c r="H93" s="19" t="str">
        <f t="shared" si="15"/>
        <v/>
      </c>
      <c r="I93" s="19" t="str">
        <f t="shared" si="16"/>
        <v/>
      </c>
      <c r="J93" s="19" t="str">
        <f t="shared" si="17"/>
        <v/>
      </c>
      <c r="K93" s="16"/>
      <c r="L93" s="19">
        <v>1452</v>
      </c>
      <c r="M93" s="19" t="str">
        <v/>
      </c>
      <c r="N93" s="20">
        <v>46121</v>
      </c>
      <c r="O93" s="21" t="str">
        <v>建行个人</v>
      </c>
      <c r="P93" s="21" t="str">
        <v>水费</v>
      </c>
      <c r="Q93" s="21" t="str">
        <v>付报销水费 241.8双碑新店155元57店饭费41卫志强</v>
      </c>
      <c r="R93" s="8" t="str">
        <v/>
      </c>
      <c r="S93" s="8">
        <v>155</v>
      </c>
      <c r="T93" s="8">
        <v>111823.220000001</v>
      </c>
      <c r="U93" s="21" t="str">
        <v>双碑博天</v>
      </c>
      <c r="V93" s="21" t="str">
        <v/>
      </c>
      <c r="W93" s="21" t="str">
        <v/>
      </c>
      <c r="X93" s="19">
        <v>202603</v>
      </c>
      <c r="Y93" s="21" t="str">
        <v/>
      </c>
      <c r="Z93" s="19">
        <v>202604</v>
      </c>
      <c r="AA93" s="21" t="str">
        <v/>
      </c>
      <c r="AB93" s="19" t="str">
        <v>报销</v>
      </c>
      <c r="AC93" s="8">
        <v>0</v>
      </c>
      <c r="AD93" s="8">
        <v>155</v>
      </c>
      <c r="AE93" s="8">
        <v>0</v>
      </c>
      <c r="AF93" s="19" t="str">
        <v>待补姓名</v>
      </c>
    </row>
    <row r="94" ht="21" customHeight="1" spans="1:32">
      <c r="A94" s="4" t="str">
        <f>IFERROR(INDEX(_xlfn.ANCHORARRAY($AG$9),ROWS($A$9:A94)),"")</f>
        <v/>
      </c>
      <c r="B94" s="5" t="str">
        <f t="shared" si="9"/>
        <v/>
      </c>
      <c r="C94" s="5" t="str">
        <f t="shared" si="10"/>
        <v/>
      </c>
      <c r="D94" s="5" t="str">
        <f t="shared" si="11"/>
        <v/>
      </c>
      <c r="E94" s="18" t="str">
        <f t="shared" si="12"/>
        <v/>
      </c>
      <c r="F94" s="5" t="str">
        <f t="shared" si="13"/>
        <v/>
      </c>
      <c r="G94" s="3" t="str">
        <f t="shared" si="14"/>
        <v/>
      </c>
      <c r="H94" s="22" t="str">
        <f t="shared" si="15"/>
        <v/>
      </c>
      <c r="I94" s="22" t="str">
        <f t="shared" si="16"/>
        <v/>
      </c>
      <c r="J94" s="22" t="str">
        <f t="shared" si="17"/>
        <v/>
      </c>
      <c r="K94" s="16"/>
      <c r="L94" s="22">
        <v>1453</v>
      </c>
      <c r="M94" s="22" t="str">
        <v/>
      </c>
      <c r="N94" s="23">
        <v>46122</v>
      </c>
      <c r="O94" s="24" t="str">
        <v>建行个人</v>
      </c>
      <c r="P94" s="24" t="str">
        <v>水费</v>
      </c>
      <c r="Q94" s="24" t="str">
        <v>付报销水费 241.8双碑新店155元57店饭费41卫志强</v>
      </c>
      <c r="R94" s="5" t="str">
        <v/>
      </c>
      <c r="S94" s="5">
        <v>41</v>
      </c>
      <c r="T94" s="5">
        <v>111782.220000001</v>
      </c>
      <c r="U94" s="24" t="str">
        <v>临城县博城分店（57分店）</v>
      </c>
      <c r="V94" s="24" t="str">
        <v/>
      </c>
      <c r="W94" s="24" t="str">
        <v/>
      </c>
      <c r="X94" s="22">
        <v>202603</v>
      </c>
      <c r="Y94" s="24" t="str">
        <v/>
      </c>
      <c r="Z94" s="22">
        <v>202604</v>
      </c>
      <c r="AA94" s="24" t="str">
        <v/>
      </c>
      <c r="AB94" s="22" t="str">
        <v>报销</v>
      </c>
      <c r="AC94" s="5">
        <v>0</v>
      </c>
      <c r="AD94" s="5">
        <v>41</v>
      </c>
      <c r="AE94" s="5">
        <v>0</v>
      </c>
      <c r="AF94" s="22" t="str">
        <v>待补姓名</v>
      </c>
    </row>
    <row r="95" ht="21" customHeight="1" spans="1:32">
      <c r="A95" s="7" t="str">
        <f>IFERROR(INDEX(_xlfn.ANCHORARRAY($AG$9),ROWS($A$9:A95)),"")</f>
        <v/>
      </c>
      <c r="B95" s="8" t="str">
        <f t="shared" si="9"/>
        <v/>
      </c>
      <c r="C95" s="8" t="str">
        <f t="shared" si="10"/>
        <v/>
      </c>
      <c r="D95" s="8" t="str">
        <f t="shared" si="11"/>
        <v/>
      </c>
      <c r="E95" s="18" t="str">
        <f t="shared" si="12"/>
        <v/>
      </c>
      <c r="F95" s="8" t="str">
        <f t="shared" si="13"/>
        <v/>
      </c>
      <c r="G95" s="6" t="str">
        <f t="shared" si="14"/>
        <v/>
      </c>
      <c r="H95" s="19" t="str">
        <f t="shared" si="15"/>
        <v/>
      </c>
      <c r="I95" s="19" t="str">
        <f t="shared" si="16"/>
        <v/>
      </c>
      <c r="J95" s="19" t="str">
        <f t="shared" si="17"/>
        <v/>
      </c>
      <c r="K95" s="16"/>
      <c r="L95" s="19">
        <v>1494</v>
      </c>
      <c r="M95" s="19" t="str">
        <v/>
      </c>
      <c r="N95" s="20">
        <v>46121</v>
      </c>
      <c r="O95" s="21" t="str">
        <v>建行个人</v>
      </c>
      <c r="P95" s="21" t="str">
        <v>营业款</v>
      </c>
      <c r="Q95" s="21" t="str">
        <v>燕岭秀峰还款2万</v>
      </c>
      <c r="R95" s="8">
        <v>20000</v>
      </c>
      <c r="S95" s="8" t="str">
        <v/>
      </c>
      <c r="T95" s="8">
        <v>163739.560000001</v>
      </c>
      <c r="U95" s="21" t="str">
        <v>股东借款</v>
      </c>
      <c r="V95" s="21" t="str">
        <v/>
      </c>
      <c r="W95" s="21" t="str">
        <v/>
      </c>
      <c r="X95" s="19">
        <v>202604</v>
      </c>
      <c r="Y95" s="21" t="str">
        <v/>
      </c>
      <c r="Z95" s="19">
        <v>202604</v>
      </c>
      <c r="AA95" s="21" t="str">
        <v/>
      </c>
      <c r="AB95" s="19" t="str">
        <v>待复核</v>
      </c>
      <c r="AC95" s="8">
        <v>0</v>
      </c>
      <c r="AD95" s="8">
        <v>0</v>
      </c>
      <c r="AE95" s="8">
        <v>0</v>
      </c>
      <c r="AF95" s="19" t="str">
        <v>待复核</v>
      </c>
    </row>
    <row r="96" ht="21" customHeight="1" spans="1:32">
      <c r="A96" s="4" t="str">
        <f>IFERROR(INDEX(_xlfn.ANCHORARRAY($AG$9),ROWS($A$9:A96)),"")</f>
        <v/>
      </c>
      <c r="B96" s="5" t="str">
        <f t="shared" si="9"/>
        <v/>
      </c>
      <c r="C96" s="5" t="str">
        <f t="shared" si="10"/>
        <v/>
      </c>
      <c r="D96" s="5" t="str">
        <f t="shared" si="11"/>
        <v/>
      </c>
      <c r="E96" s="18" t="str">
        <f t="shared" si="12"/>
        <v/>
      </c>
      <c r="F96" s="5" t="str">
        <f t="shared" si="13"/>
        <v/>
      </c>
      <c r="G96" s="3" t="str">
        <f t="shared" si="14"/>
        <v/>
      </c>
      <c r="H96" s="22" t="str">
        <f t="shared" si="15"/>
        <v/>
      </c>
      <c r="I96" s="22" t="str">
        <f t="shared" si="16"/>
        <v/>
      </c>
      <c r="J96" s="22" t="str">
        <f t="shared" si="17"/>
        <v/>
      </c>
      <c r="K96" s="16"/>
      <c r="L96" s="22">
        <v>1498</v>
      </c>
      <c r="M96" s="22" t="str">
        <v/>
      </c>
      <c r="N96" s="23">
        <v>46125</v>
      </c>
      <c r="O96" s="24" t="str">
        <v>建行个人</v>
      </c>
      <c r="P96" s="24" t="str">
        <v>营业款</v>
      </c>
      <c r="Q96" s="24" t="str">
        <v>付报销箱货年审费用卫志强</v>
      </c>
      <c r="R96" s="5" t="str">
        <v/>
      </c>
      <c r="S96" s="5">
        <v>300</v>
      </c>
      <c r="T96" s="5">
        <v>695939.560000001</v>
      </c>
      <c r="U96" s="24" t="str">
        <v>公司</v>
      </c>
      <c r="V96" s="24" t="str">
        <v/>
      </c>
      <c r="W96" s="24" t="str">
        <v/>
      </c>
      <c r="X96" s="22">
        <v>202604</v>
      </c>
      <c r="Y96" s="24" t="str">
        <v/>
      </c>
      <c r="Z96" s="22">
        <v>202604</v>
      </c>
      <c r="AA96" s="24" t="str">
        <v/>
      </c>
      <c r="AB96" s="22" t="str">
        <v>报销</v>
      </c>
      <c r="AC96" s="5">
        <v>0</v>
      </c>
      <c r="AD96" s="5">
        <v>300</v>
      </c>
      <c r="AE96" s="5">
        <v>0</v>
      </c>
      <c r="AF96" s="22" t="str">
        <v>待补姓名</v>
      </c>
    </row>
    <row r="97" ht="21" customHeight="1" spans="1:32">
      <c r="A97" s="7" t="str">
        <f>IFERROR(INDEX(_xlfn.ANCHORARRAY($AG$9),ROWS($A$9:A97)),"")</f>
        <v/>
      </c>
      <c r="B97" s="8" t="str">
        <f t="shared" si="9"/>
        <v/>
      </c>
      <c r="C97" s="8" t="str">
        <f t="shared" si="10"/>
        <v/>
      </c>
      <c r="D97" s="8" t="str">
        <f t="shared" si="11"/>
        <v/>
      </c>
      <c r="E97" s="18" t="str">
        <f t="shared" si="12"/>
        <v/>
      </c>
      <c r="F97" s="8" t="str">
        <f t="shared" si="13"/>
        <v/>
      </c>
      <c r="G97" s="6" t="str">
        <f t="shared" si="14"/>
        <v/>
      </c>
      <c r="H97" s="19" t="str">
        <f t="shared" si="15"/>
        <v/>
      </c>
      <c r="I97" s="19" t="str">
        <f t="shared" si="16"/>
        <v/>
      </c>
      <c r="J97" s="19" t="str">
        <f t="shared" si="17"/>
        <v/>
      </c>
      <c r="K97" s="16"/>
      <c r="L97" s="19">
        <v>1633</v>
      </c>
      <c r="M97" s="19" t="str">
        <v/>
      </c>
      <c r="N97" s="20">
        <v>46128</v>
      </c>
      <c r="O97" s="21" t="str">
        <v>建行个人</v>
      </c>
      <c r="P97" s="21" t="str">
        <v>员工借支</v>
      </c>
      <c r="Q97" s="21" t="str">
        <v>魏净汝</v>
      </c>
      <c r="R97" s="8">
        <v>5000</v>
      </c>
      <c r="S97" s="8" t="str">
        <v/>
      </c>
      <c r="T97" s="8">
        <v>333260.63</v>
      </c>
      <c r="U97" s="21" t="str">
        <v/>
      </c>
      <c r="V97" s="21" t="str">
        <v/>
      </c>
      <c r="W97" s="21" t="str">
        <v/>
      </c>
      <c r="X97" s="19">
        <v>202604</v>
      </c>
      <c r="Y97" s="21" t="str">
        <v/>
      </c>
      <c r="Z97" s="19">
        <v>202604</v>
      </c>
      <c r="AA97" s="21" t="str">
        <v/>
      </c>
      <c r="AB97" s="19" t="str">
        <v>待复核</v>
      </c>
      <c r="AC97" s="8">
        <v>0</v>
      </c>
      <c r="AD97" s="8">
        <v>0</v>
      </c>
      <c r="AE97" s="8">
        <v>0</v>
      </c>
      <c r="AF97" s="19" t="str">
        <v>待复核</v>
      </c>
    </row>
    <row r="98" ht="21" customHeight="1" spans="1:32">
      <c r="A98" s="4" t="str">
        <f>IFERROR(INDEX(_xlfn.ANCHORARRAY($AG$9),ROWS($A$9:A98)),"")</f>
        <v/>
      </c>
      <c r="B98" s="5" t="str">
        <f t="shared" si="9"/>
        <v/>
      </c>
      <c r="C98" s="5" t="str">
        <f t="shared" si="10"/>
        <v/>
      </c>
      <c r="D98" s="5" t="str">
        <f t="shared" si="11"/>
        <v/>
      </c>
      <c r="E98" s="18" t="str">
        <f t="shared" si="12"/>
        <v/>
      </c>
      <c r="F98" s="5" t="str">
        <f t="shared" si="13"/>
        <v/>
      </c>
      <c r="G98" s="3" t="str">
        <f t="shared" si="14"/>
        <v/>
      </c>
      <c r="H98" s="22" t="str">
        <f t="shared" si="15"/>
        <v/>
      </c>
      <c r="I98" s="22" t="str">
        <f t="shared" si="16"/>
        <v/>
      </c>
      <c r="J98" s="22" t="str">
        <f t="shared" si="17"/>
        <v/>
      </c>
      <c r="K98" s="16"/>
      <c r="L98" s="22">
        <v>1642</v>
      </c>
      <c r="M98" s="22" t="str">
        <v/>
      </c>
      <c r="N98" s="23">
        <v>46132</v>
      </c>
      <c r="O98" s="24" t="str">
        <v>建行个人</v>
      </c>
      <c r="P98" s="24" t="str">
        <v/>
      </c>
      <c r="Q98" s="24" t="str">
        <v>付报销水表安装费卫志强</v>
      </c>
      <c r="R98" s="5" t="str">
        <v/>
      </c>
      <c r="S98" s="5">
        <v>500</v>
      </c>
      <c r="T98" s="5">
        <v>245249.93</v>
      </c>
      <c r="U98" s="24" t="str">
        <v/>
      </c>
      <c r="V98" s="24" t="str">
        <v/>
      </c>
      <c r="W98" s="24" t="str">
        <v/>
      </c>
      <c r="X98" s="22">
        <v>202604</v>
      </c>
      <c r="Y98" s="24" t="str">
        <v/>
      </c>
      <c r="Z98" s="22">
        <v>202604</v>
      </c>
      <c r="AA98" s="24" t="str">
        <v/>
      </c>
      <c r="AB98" s="22" t="str">
        <v>报销</v>
      </c>
      <c r="AC98" s="5">
        <v>0</v>
      </c>
      <c r="AD98" s="5">
        <v>500</v>
      </c>
      <c r="AE98" s="5">
        <v>0</v>
      </c>
      <c r="AF98" s="22" t="str">
        <v>待补姓名</v>
      </c>
    </row>
    <row r="99" ht="21" customHeight="1" spans="1:32">
      <c r="A99" s="7" t="str">
        <f>IFERROR(INDEX(_xlfn.ANCHORARRAY($AG$9),ROWS($A$9:A99)),"")</f>
        <v/>
      </c>
      <c r="B99" s="8" t="str">
        <f t="shared" si="9"/>
        <v/>
      </c>
      <c r="C99" s="8" t="str">
        <f t="shared" si="10"/>
        <v/>
      </c>
      <c r="D99" s="8" t="str">
        <f t="shared" si="11"/>
        <v/>
      </c>
      <c r="E99" s="18" t="str">
        <f t="shared" si="12"/>
        <v/>
      </c>
      <c r="F99" s="8" t="str">
        <f t="shared" si="13"/>
        <v/>
      </c>
      <c r="G99" s="6" t="str">
        <f t="shared" si="14"/>
        <v/>
      </c>
      <c r="H99" s="19" t="str">
        <f t="shared" si="15"/>
        <v/>
      </c>
      <c r="I99" s="19" t="str">
        <f t="shared" si="16"/>
        <v/>
      </c>
      <c r="J99" s="19" t="str">
        <f t="shared" si="17"/>
        <v/>
      </c>
      <c r="K99" s="16"/>
      <c r="L99" s="19">
        <v>1657</v>
      </c>
      <c r="M99" s="19" t="str">
        <v/>
      </c>
      <c r="N99" s="20">
        <v>46135</v>
      </c>
      <c r="O99" s="21" t="str">
        <v>建行个人</v>
      </c>
      <c r="P99" s="21" t="str">
        <v/>
      </c>
      <c r="Q99" s="21" t="str">
        <v>付报销公司箱货保险费国燕岭</v>
      </c>
      <c r="R99" s="8" t="str">
        <v/>
      </c>
      <c r="S99" s="8">
        <v>1583.25</v>
      </c>
      <c r="T99" s="8">
        <v>275624.78</v>
      </c>
      <c r="U99" s="21" t="str">
        <v>公司</v>
      </c>
      <c r="V99" s="21" t="str">
        <v/>
      </c>
      <c r="W99" s="21" t="str">
        <v/>
      </c>
      <c r="X99" s="19">
        <v>202604</v>
      </c>
      <c r="Y99" s="21" t="str">
        <v/>
      </c>
      <c r="Z99" s="19">
        <v>202604</v>
      </c>
      <c r="AA99" s="21" t="str">
        <v/>
      </c>
      <c r="AB99" s="19" t="str">
        <v>报销</v>
      </c>
      <c r="AC99" s="8">
        <v>0</v>
      </c>
      <c r="AD99" s="8">
        <v>1583.25</v>
      </c>
      <c r="AE99" s="8">
        <v>0</v>
      </c>
      <c r="AF99" s="19" t="str">
        <v>待补姓名</v>
      </c>
    </row>
    <row r="100" ht="21" customHeight="1" spans="1:32">
      <c r="A100" s="4" t="str">
        <f>IFERROR(INDEX(_xlfn.ANCHORARRAY($AG$9),ROWS($A$9:A100)),"")</f>
        <v/>
      </c>
      <c r="B100" s="5" t="str">
        <f t="shared" si="9"/>
        <v/>
      </c>
      <c r="C100" s="5" t="str">
        <f t="shared" si="10"/>
        <v/>
      </c>
      <c r="D100" s="5" t="str">
        <f t="shared" si="11"/>
        <v/>
      </c>
      <c r="E100" s="18" t="str">
        <f t="shared" si="12"/>
        <v/>
      </c>
      <c r="F100" s="5" t="str">
        <f t="shared" si="13"/>
        <v/>
      </c>
      <c r="G100" s="3" t="str">
        <f t="shared" si="14"/>
        <v/>
      </c>
      <c r="H100" s="22" t="str">
        <f t="shared" si="15"/>
        <v/>
      </c>
      <c r="I100" s="22" t="str">
        <f t="shared" si="16"/>
        <v/>
      </c>
      <c r="J100" s="22" t="str">
        <f t="shared" si="17"/>
        <v/>
      </c>
      <c r="K100" s="16"/>
      <c r="L100" s="22">
        <v>1669</v>
      </c>
      <c r="M100" s="22" t="str">
        <v/>
      </c>
      <c r="N100" s="23">
        <v>46139</v>
      </c>
      <c r="O100" s="24" t="str">
        <v>建行个人</v>
      </c>
      <c r="P100" s="24" t="str">
        <v>员工借支</v>
      </c>
      <c r="Q100" s="24" t="str">
        <v>付张少兴借支油卡1000宽带1000话费2000  ，4月</v>
      </c>
      <c r="R100" s="5" t="str">
        <v/>
      </c>
      <c r="S100" s="5">
        <v>4000</v>
      </c>
      <c r="T100" s="5">
        <v>164052.78</v>
      </c>
      <c r="U100" s="24" t="str">
        <v/>
      </c>
      <c r="V100" s="24" t="str">
        <v/>
      </c>
      <c r="W100" s="24" t="str">
        <v/>
      </c>
      <c r="X100" s="22">
        <v>202604</v>
      </c>
      <c r="Y100" s="24" t="str">
        <v/>
      </c>
      <c r="Z100" s="22">
        <v>202604</v>
      </c>
      <c r="AA100" s="24" t="str">
        <v/>
      </c>
      <c r="AB100" s="22" t="str">
        <v>预支</v>
      </c>
      <c r="AC100" s="5">
        <v>4000</v>
      </c>
      <c r="AD100" s="5">
        <v>0</v>
      </c>
      <c r="AE100" s="5">
        <v>0</v>
      </c>
      <c r="AF100" s="22" t="str">
        <v>待补姓名</v>
      </c>
    </row>
    <row r="101" ht="21" customHeight="1" spans="1:32">
      <c r="A101" s="7" t="str">
        <f>IFERROR(INDEX(_xlfn.ANCHORARRAY($AG$9),ROWS($A$9:A101)),"")</f>
        <v/>
      </c>
      <c r="B101" s="8" t="str">
        <f t="shared" si="9"/>
        <v/>
      </c>
      <c r="C101" s="8" t="str">
        <f t="shared" si="10"/>
        <v/>
      </c>
      <c r="D101" s="8" t="str">
        <f t="shared" si="11"/>
        <v/>
      </c>
      <c r="E101" s="18" t="str">
        <f t="shared" si="12"/>
        <v/>
      </c>
      <c r="F101" s="8" t="str">
        <f t="shared" si="13"/>
        <v/>
      </c>
      <c r="G101" s="6" t="str">
        <f t="shared" si="14"/>
        <v/>
      </c>
      <c r="H101" s="19" t="str">
        <f t="shared" si="15"/>
        <v/>
      </c>
      <c r="I101" s="19" t="str">
        <f t="shared" si="16"/>
        <v/>
      </c>
      <c r="J101" s="19" t="str">
        <f t="shared" si="17"/>
        <v/>
      </c>
      <c r="K101" s="16"/>
      <c r="L101" s="19">
        <v>1675</v>
      </c>
      <c r="M101" s="19" t="str">
        <v/>
      </c>
      <c r="N101" s="20">
        <v>46141</v>
      </c>
      <c r="O101" s="21" t="str">
        <v>建行个人</v>
      </c>
      <c r="P101" s="21" t="str">
        <v>营业款</v>
      </c>
      <c r="Q101" s="21" t="str">
        <v>付报销参苓健脾胃驻店销售奖励田少芳</v>
      </c>
      <c r="R101" s="8" t="str">
        <v/>
      </c>
      <c r="S101" s="8">
        <v>40</v>
      </c>
      <c r="T101" s="8">
        <v>98852.7000000002</v>
      </c>
      <c r="U101" s="21" t="str">
        <v>尹村分店(23分店）</v>
      </c>
      <c r="V101" s="21" t="str">
        <v/>
      </c>
      <c r="W101" s="21" t="str">
        <v/>
      </c>
      <c r="X101" s="19">
        <v>202604</v>
      </c>
      <c r="Y101" s="21" t="str">
        <v/>
      </c>
      <c r="Z101" s="19">
        <v>202604</v>
      </c>
      <c r="AA101" s="21" t="str">
        <v/>
      </c>
      <c r="AB101" s="19" t="str">
        <v>报销</v>
      </c>
      <c r="AC101" s="8">
        <v>0</v>
      </c>
      <c r="AD101" s="8">
        <v>40</v>
      </c>
      <c r="AE101" s="8">
        <v>0</v>
      </c>
      <c r="AF101" s="19" t="str">
        <v>待补姓名</v>
      </c>
    </row>
    <row r="102" ht="21" customHeight="1" spans="1:32">
      <c r="A102" s="4" t="str">
        <f>IFERROR(INDEX(_xlfn.ANCHORARRAY($AG$9),ROWS($A$9:A102)),"")</f>
        <v/>
      </c>
      <c r="B102" s="5" t="str">
        <f t="shared" si="9"/>
        <v/>
      </c>
      <c r="C102" s="5" t="str">
        <f t="shared" si="10"/>
        <v/>
      </c>
      <c r="D102" s="5" t="str">
        <f t="shared" si="11"/>
        <v/>
      </c>
      <c r="E102" s="18" t="str">
        <f t="shared" si="12"/>
        <v/>
      </c>
      <c r="F102" s="5" t="str">
        <f t="shared" si="13"/>
        <v/>
      </c>
      <c r="G102" s="3" t="str">
        <f t="shared" si="14"/>
        <v/>
      </c>
      <c r="H102" s="22" t="str">
        <f t="shared" si="15"/>
        <v/>
      </c>
      <c r="I102" s="22" t="str">
        <f t="shared" si="16"/>
        <v/>
      </c>
      <c r="J102" s="22" t="str">
        <f t="shared" si="17"/>
        <v/>
      </c>
      <c r="K102" s="16"/>
      <c r="L102" s="22">
        <v>1700</v>
      </c>
      <c r="M102" s="22" t="str">
        <v/>
      </c>
      <c r="N102" s="23">
        <v>46146</v>
      </c>
      <c r="O102" s="24" t="str">
        <v>建行个人</v>
      </c>
      <c r="P102" s="24" t="str">
        <v/>
      </c>
      <c r="Q102" s="24" t="str">
        <v>付报销空调移机68店400元双碑新店600元双碑新店安装坐便池洗菜池200元搬店饭费155+240+67卫志强</v>
      </c>
      <c r="R102" s="5" t="str">
        <v/>
      </c>
      <c r="S102" s="5">
        <v>1262</v>
      </c>
      <c r="T102" s="5">
        <v>127320.16</v>
      </c>
      <c r="U102" s="24" t="str">
        <v>双碑博天</v>
      </c>
      <c r="V102" s="24" t="str">
        <v/>
      </c>
      <c r="W102" s="24" t="str">
        <v/>
      </c>
      <c r="X102" s="22">
        <v>202604</v>
      </c>
      <c r="Y102" s="24" t="str">
        <v/>
      </c>
      <c r="Z102" s="22">
        <v>202605</v>
      </c>
      <c r="AA102" s="24" t="str">
        <v/>
      </c>
      <c r="AB102" s="22" t="str">
        <v>报销</v>
      </c>
      <c r="AC102" s="5">
        <v>0</v>
      </c>
      <c r="AD102" s="5">
        <v>1262</v>
      </c>
      <c r="AE102" s="5">
        <v>0</v>
      </c>
      <c r="AF102" s="22" t="str">
        <v>待补姓名</v>
      </c>
    </row>
    <row r="103" ht="21" customHeight="1" spans="1:32">
      <c r="A103" s="7" t="str">
        <f>IFERROR(INDEX(_xlfn.ANCHORARRAY($AG$9),ROWS($A$9:A103)),"")</f>
        <v/>
      </c>
      <c r="B103" s="8" t="str">
        <f t="shared" si="9"/>
        <v/>
      </c>
      <c r="C103" s="8" t="str">
        <f t="shared" si="10"/>
        <v/>
      </c>
      <c r="D103" s="8" t="str">
        <f t="shared" si="11"/>
        <v/>
      </c>
      <c r="E103" s="18" t="str">
        <f t="shared" si="12"/>
        <v/>
      </c>
      <c r="F103" s="8" t="str">
        <f t="shared" si="13"/>
        <v/>
      </c>
      <c r="G103" s="6" t="str">
        <f t="shared" si="14"/>
        <v/>
      </c>
      <c r="H103" s="19" t="str">
        <f t="shared" si="15"/>
        <v/>
      </c>
      <c r="I103" s="19" t="str">
        <f t="shared" si="16"/>
        <v/>
      </c>
      <c r="J103" s="19" t="str">
        <f t="shared" si="17"/>
        <v/>
      </c>
      <c r="K103" s="16"/>
      <c r="L103" s="19">
        <v>1701</v>
      </c>
      <c r="M103" s="19" t="str">
        <v/>
      </c>
      <c r="N103" s="20">
        <v>46147</v>
      </c>
      <c r="O103" s="21" t="str">
        <v>建行个人</v>
      </c>
      <c r="P103" s="21" t="str">
        <v/>
      </c>
      <c r="Q103" s="21" t="str">
        <v>付报销空调移机68店400元双碑新店600元双碑新店安装坐便池洗菜池200元搬店饭费155+240+67卫志强</v>
      </c>
      <c r="R103" s="8" t="str">
        <v/>
      </c>
      <c r="S103" s="8">
        <v>400</v>
      </c>
      <c r="T103" s="8">
        <v>126920.16</v>
      </c>
      <c r="U103" s="21" t="str">
        <v>双碑博天</v>
      </c>
      <c r="V103" s="21" t="str">
        <v/>
      </c>
      <c r="W103" s="21" t="str">
        <v/>
      </c>
      <c r="X103" s="19">
        <v>202604</v>
      </c>
      <c r="Y103" s="21" t="str">
        <v/>
      </c>
      <c r="Z103" s="19">
        <v>202605</v>
      </c>
      <c r="AA103" s="21" t="str">
        <v/>
      </c>
      <c r="AB103" s="19" t="str">
        <v>报销</v>
      </c>
      <c r="AC103" s="8">
        <v>0</v>
      </c>
      <c r="AD103" s="8">
        <v>400</v>
      </c>
      <c r="AE103" s="8">
        <v>0</v>
      </c>
      <c r="AF103" s="19" t="str">
        <v>待补姓名</v>
      </c>
    </row>
    <row r="104" ht="21" customHeight="1" spans="1:32">
      <c r="A104" s="4" t="str">
        <f>IFERROR(INDEX(_xlfn.ANCHORARRAY($AG$9),ROWS($A$9:A104)),"")</f>
        <v/>
      </c>
      <c r="B104" s="5" t="str">
        <f t="shared" si="9"/>
        <v/>
      </c>
      <c r="C104" s="5" t="str">
        <f t="shared" si="10"/>
        <v/>
      </c>
      <c r="D104" s="5" t="str">
        <f t="shared" si="11"/>
        <v/>
      </c>
      <c r="E104" s="18" t="str">
        <f t="shared" si="12"/>
        <v/>
      </c>
      <c r="F104" s="5" t="str">
        <f t="shared" si="13"/>
        <v/>
      </c>
      <c r="G104" s="3" t="str">
        <f t="shared" si="14"/>
        <v/>
      </c>
      <c r="H104" s="22" t="str">
        <f t="shared" si="15"/>
        <v/>
      </c>
      <c r="I104" s="22" t="str">
        <f t="shared" si="16"/>
        <v/>
      </c>
      <c r="J104" s="22" t="str">
        <f t="shared" si="17"/>
        <v/>
      </c>
      <c r="K104" s="16"/>
      <c r="L104" s="22">
        <v>1732</v>
      </c>
      <c r="M104" s="22" t="str">
        <v/>
      </c>
      <c r="N104" s="23">
        <v>46149</v>
      </c>
      <c r="O104" s="24" t="str">
        <v>建行个人</v>
      </c>
      <c r="P104" s="24" t="str">
        <v/>
      </c>
      <c r="Q104" s="24" t="str">
        <v>付报销办公物料李伟波张少兴4月</v>
      </c>
      <c r="R104" s="5" t="str">
        <v/>
      </c>
      <c r="S104" s="5">
        <v>3380</v>
      </c>
      <c r="T104" s="5">
        <v>122393.47</v>
      </c>
      <c r="U104" s="24" t="str">
        <v/>
      </c>
      <c r="V104" s="24" t="str">
        <v/>
      </c>
      <c r="W104" s="24" t="str">
        <v/>
      </c>
      <c r="X104" s="22" t="str">
        <v/>
      </c>
      <c r="Y104" s="24" t="str">
        <v/>
      </c>
      <c r="Z104" s="22">
        <v>202605</v>
      </c>
      <c r="AA104" s="24" t="str">
        <v/>
      </c>
      <c r="AB104" s="22" t="str">
        <v>报销</v>
      </c>
      <c r="AC104" s="5">
        <v>0</v>
      </c>
      <c r="AD104" s="5">
        <v>3380</v>
      </c>
      <c r="AE104" s="5">
        <v>0</v>
      </c>
      <c r="AF104" s="22" t="str">
        <v>待补姓名</v>
      </c>
    </row>
    <row r="105" ht="21" customHeight="1" spans="1:32">
      <c r="A105" s="7" t="str">
        <f>IFERROR(INDEX(_xlfn.ANCHORARRAY($AG$9),ROWS($A$9:A105)),"")</f>
        <v/>
      </c>
      <c r="B105" s="8" t="str">
        <f t="shared" si="9"/>
        <v/>
      </c>
      <c r="C105" s="8" t="str">
        <f t="shared" si="10"/>
        <v/>
      </c>
      <c r="D105" s="8" t="str">
        <f t="shared" si="11"/>
        <v/>
      </c>
      <c r="E105" s="18" t="str">
        <f t="shared" si="12"/>
        <v/>
      </c>
      <c r="F105" s="8" t="str">
        <f t="shared" si="13"/>
        <v/>
      </c>
      <c r="G105" s="6" t="str">
        <f t="shared" si="14"/>
        <v/>
      </c>
      <c r="H105" s="19" t="str">
        <f t="shared" si="15"/>
        <v/>
      </c>
      <c r="I105" s="19" t="str">
        <f t="shared" si="16"/>
        <v/>
      </c>
      <c r="J105" s="19" t="str">
        <f t="shared" si="17"/>
        <v/>
      </c>
      <c r="K105" s="16"/>
      <c r="L105" s="19">
        <v>1744</v>
      </c>
      <c r="M105" s="19" t="str">
        <v/>
      </c>
      <c r="N105" s="20">
        <v>46150</v>
      </c>
      <c r="O105" s="21" t="str">
        <v>建行个人</v>
      </c>
      <c r="P105" s="21" t="str">
        <v>营业款</v>
      </c>
      <c r="Q105" s="21" t="str">
        <v>付报销加油卡充值卫志强</v>
      </c>
      <c r="R105" s="8" t="str">
        <v/>
      </c>
      <c r="S105" s="8">
        <v>1000</v>
      </c>
      <c r="T105" s="8">
        <v>145250.26</v>
      </c>
      <c r="U105" s="21" t="str">
        <v>公司</v>
      </c>
      <c r="V105" s="21" t="str">
        <v/>
      </c>
      <c r="W105" s="21" t="str">
        <v/>
      </c>
      <c r="X105" s="19">
        <v>202604</v>
      </c>
      <c r="Y105" s="21" t="str">
        <v/>
      </c>
      <c r="Z105" s="19">
        <v>202605</v>
      </c>
      <c r="AA105" s="21" t="str">
        <v/>
      </c>
      <c r="AB105" s="19" t="str">
        <v>报销</v>
      </c>
      <c r="AC105" s="8">
        <v>0</v>
      </c>
      <c r="AD105" s="8">
        <v>1000</v>
      </c>
      <c r="AE105" s="8">
        <v>0</v>
      </c>
      <c r="AF105" s="19" t="str">
        <v>待补姓名</v>
      </c>
    </row>
    <row r="106" ht="21" customHeight="1" spans="1:32">
      <c r="A106" s="4" t="str">
        <f>IFERROR(INDEX(_xlfn.ANCHORARRAY($AG$9),ROWS($A$9:A106)),"")</f>
        <v/>
      </c>
      <c r="B106" s="5" t="str">
        <f t="shared" si="9"/>
        <v/>
      </c>
      <c r="C106" s="5" t="str">
        <f t="shared" si="10"/>
        <v/>
      </c>
      <c r="D106" s="5" t="str">
        <f t="shared" si="11"/>
        <v/>
      </c>
      <c r="E106" s="18" t="str">
        <f t="shared" si="12"/>
        <v/>
      </c>
      <c r="F106" s="5" t="str">
        <f t="shared" si="13"/>
        <v/>
      </c>
      <c r="G106" s="3" t="str">
        <f t="shared" si="14"/>
        <v/>
      </c>
      <c r="H106" s="22" t="str">
        <f t="shared" si="15"/>
        <v/>
      </c>
      <c r="I106" s="22" t="str">
        <f t="shared" si="16"/>
        <v/>
      </c>
      <c r="J106" s="22" t="str">
        <f t="shared" si="17"/>
        <v/>
      </c>
      <c r="K106" s="16"/>
      <c r="L106" s="22">
        <v>1757</v>
      </c>
      <c r="M106" s="22" t="str">
        <v/>
      </c>
      <c r="N106" s="23">
        <v>46142</v>
      </c>
      <c r="O106" s="24" t="str">
        <v>建行个人</v>
      </c>
      <c r="P106" s="24" t="str">
        <v/>
      </c>
      <c r="Q106" s="24" t="str">
        <v>付报销办公物料李伟波张少兴4月合计11534.8</v>
      </c>
      <c r="R106" s="5">
        <v>11534.8</v>
      </c>
      <c r="S106" s="5" t="str">
        <v/>
      </c>
      <c r="T106" s="5">
        <v>149767.4</v>
      </c>
      <c r="U106" s="24" t="str">
        <v/>
      </c>
      <c r="V106" s="24" t="str">
        <v/>
      </c>
      <c r="W106" s="24" t="str">
        <v/>
      </c>
      <c r="X106" s="22" t="str">
        <v/>
      </c>
      <c r="Y106" s="24" t="str">
        <v/>
      </c>
      <c r="Z106" s="22">
        <v>202604</v>
      </c>
      <c r="AA106" s="24" t="str">
        <v/>
      </c>
      <c r="AB106" s="22" t="str">
        <v>待复核</v>
      </c>
      <c r="AC106" s="5">
        <v>0</v>
      </c>
      <c r="AD106" s="5">
        <v>0</v>
      </c>
      <c r="AE106" s="5">
        <v>0</v>
      </c>
      <c r="AF106" s="22" t="str">
        <v>待复核</v>
      </c>
    </row>
    <row r="107" ht="21" customHeight="1" spans="1:32">
      <c r="A107" s="7" t="str">
        <f>IFERROR(INDEX(_xlfn.ANCHORARRAY($AG$9),ROWS($A$9:A107)),"")</f>
        <v/>
      </c>
      <c r="B107" s="8" t="str">
        <f t="shared" si="9"/>
        <v/>
      </c>
      <c r="C107" s="8" t="str">
        <f t="shared" si="10"/>
        <v/>
      </c>
      <c r="D107" s="8" t="str">
        <f t="shared" si="11"/>
        <v/>
      </c>
      <c r="E107" s="18" t="str">
        <f t="shared" si="12"/>
        <v/>
      </c>
      <c r="F107" s="8" t="str">
        <f t="shared" si="13"/>
        <v/>
      </c>
      <c r="G107" s="6" t="str">
        <f t="shared" si="14"/>
        <v/>
      </c>
      <c r="H107" s="19" t="str">
        <f t="shared" si="15"/>
        <v/>
      </c>
      <c r="I107" s="19" t="str">
        <f t="shared" si="16"/>
        <v/>
      </c>
      <c r="J107" s="19" t="str">
        <f t="shared" si="17"/>
        <v/>
      </c>
      <c r="K107" s="16"/>
      <c r="L107" s="19">
        <v>1758</v>
      </c>
      <c r="M107" s="19" t="str">
        <v/>
      </c>
      <c r="N107" s="20">
        <v>46150</v>
      </c>
      <c r="O107" s="21" t="str">
        <v>建行个人</v>
      </c>
      <c r="P107" s="21" t="str">
        <v/>
      </c>
      <c r="Q107" s="21" t="str">
        <v>付张少兴借支买菜2000话费2000，4月</v>
      </c>
      <c r="R107" s="8" t="str">
        <v/>
      </c>
      <c r="S107" s="8">
        <v>4000</v>
      </c>
      <c r="T107" s="8">
        <v>145767.4</v>
      </c>
      <c r="U107" s="21" t="str">
        <v/>
      </c>
      <c r="V107" s="21" t="str">
        <v/>
      </c>
      <c r="W107" s="21" t="str">
        <v/>
      </c>
      <c r="X107" s="19" t="str">
        <v/>
      </c>
      <c r="Y107" s="21" t="str">
        <v/>
      </c>
      <c r="Z107" s="19">
        <v>202605</v>
      </c>
      <c r="AA107" s="21" t="str">
        <v/>
      </c>
      <c r="AB107" s="19" t="str">
        <v>预支</v>
      </c>
      <c r="AC107" s="8">
        <v>4000</v>
      </c>
      <c r="AD107" s="8">
        <v>0</v>
      </c>
      <c r="AE107" s="8">
        <v>0</v>
      </c>
      <c r="AF107" s="19" t="str">
        <v>待补姓名</v>
      </c>
    </row>
    <row r="108" ht="21" customHeight="1" spans="1:32">
      <c r="A108" s="4" t="str">
        <f>IFERROR(INDEX(_xlfn.ANCHORARRAY($AG$9),ROWS($A$9:A108)),"")</f>
        <v/>
      </c>
      <c r="B108" s="5" t="str">
        <f t="shared" si="9"/>
        <v/>
      </c>
      <c r="C108" s="5" t="str">
        <f t="shared" si="10"/>
        <v/>
      </c>
      <c r="D108" s="5" t="str">
        <f t="shared" si="11"/>
        <v/>
      </c>
      <c r="E108" s="18" t="str">
        <f t="shared" si="12"/>
        <v/>
      </c>
      <c r="F108" s="5" t="str">
        <f t="shared" si="13"/>
        <v/>
      </c>
      <c r="G108" s="3" t="str">
        <f t="shared" si="14"/>
        <v/>
      </c>
      <c r="H108" s="22" t="str">
        <f t="shared" si="15"/>
        <v/>
      </c>
      <c r="I108" s="22" t="str">
        <f t="shared" si="16"/>
        <v/>
      </c>
      <c r="J108" s="22" t="str">
        <f t="shared" si="17"/>
        <v/>
      </c>
      <c r="K108" s="16"/>
      <c r="L108" s="22">
        <v>1759</v>
      </c>
      <c r="M108" s="22" t="str">
        <v/>
      </c>
      <c r="N108" s="23">
        <v>46150</v>
      </c>
      <c r="O108" s="24" t="str">
        <v>建行个人</v>
      </c>
      <c r="P108" s="24" t="str">
        <v>电费</v>
      </c>
      <c r="Q108" s="24" t="str">
        <v>付报销电费张少兴4月</v>
      </c>
      <c r="R108" s="5" t="str">
        <v/>
      </c>
      <c r="S108" s="5">
        <v>154.8</v>
      </c>
      <c r="T108" s="5">
        <v>145612.600000001</v>
      </c>
      <c r="U108" s="24" t="str">
        <v/>
      </c>
      <c r="V108" s="24" t="str">
        <v/>
      </c>
      <c r="W108" s="24" t="str">
        <v/>
      </c>
      <c r="X108" s="22" t="str">
        <v/>
      </c>
      <c r="Y108" s="24" t="str">
        <v/>
      </c>
      <c r="Z108" s="22">
        <v>202605</v>
      </c>
      <c r="AA108" s="24" t="str">
        <v/>
      </c>
      <c r="AB108" s="22" t="str">
        <v>报销</v>
      </c>
      <c r="AC108" s="5">
        <v>0</v>
      </c>
      <c r="AD108" s="5">
        <v>154.8</v>
      </c>
      <c r="AE108" s="5">
        <v>0</v>
      </c>
      <c r="AF108" s="22" t="str">
        <v>待补姓名</v>
      </c>
    </row>
    <row r="109" ht="21" customHeight="1" spans="1:32">
      <c r="A109" s="7" t="str">
        <f>IFERROR(INDEX(_xlfn.ANCHORARRAY($AG$9),ROWS($A$9:A109)),"")</f>
        <v/>
      </c>
      <c r="B109" s="8" t="str">
        <f t="shared" si="9"/>
        <v/>
      </c>
      <c r="C109" s="8" t="str">
        <f t="shared" si="10"/>
        <v/>
      </c>
      <c r="D109" s="8" t="str">
        <f t="shared" si="11"/>
        <v/>
      </c>
      <c r="E109" s="18" t="str">
        <f t="shared" si="12"/>
        <v/>
      </c>
      <c r="F109" s="8" t="str">
        <f t="shared" si="13"/>
        <v/>
      </c>
      <c r="G109" s="6" t="str">
        <f t="shared" si="14"/>
        <v/>
      </c>
      <c r="H109" s="19" t="str">
        <f t="shared" si="15"/>
        <v/>
      </c>
      <c r="I109" s="19" t="str">
        <f t="shared" si="16"/>
        <v/>
      </c>
      <c r="J109" s="19" t="str">
        <f t="shared" si="17"/>
        <v/>
      </c>
      <c r="K109" s="16"/>
      <c r="L109" s="19">
        <v>1771</v>
      </c>
      <c r="M109" s="19" t="str">
        <v/>
      </c>
      <c r="N109" s="20">
        <v>46172</v>
      </c>
      <c r="O109" s="21" t="str">
        <v>建行个人</v>
      </c>
      <c r="P109" s="21" t="str">
        <v/>
      </c>
      <c r="Q109" s="21" t="str">
        <v>付张少兴借支买菜2000话费2000，5月</v>
      </c>
      <c r="R109" s="8">
        <v>11972.5</v>
      </c>
      <c r="S109" s="8" t="str">
        <v/>
      </c>
      <c r="T109" s="8">
        <v>145612.600000001</v>
      </c>
      <c r="U109" s="21" t="str">
        <v/>
      </c>
      <c r="V109" s="21" t="str">
        <v/>
      </c>
      <c r="W109" s="21" t="str">
        <v/>
      </c>
      <c r="X109" s="19" t="str">
        <v/>
      </c>
      <c r="Y109" s="21" t="str">
        <v/>
      </c>
      <c r="Z109" s="19">
        <v>202605</v>
      </c>
      <c r="AA109" s="21" t="str">
        <v/>
      </c>
      <c r="AB109" s="19" t="str">
        <v>待复核</v>
      </c>
      <c r="AC109" s="8">
        <v>0</v>
      </c>
      <c r="AD109" s="8">
        <v>0</v>
      </c>
      <c r="AE109" s="8">
        <v>0</v>
      </c>
      <c r="AF109" s="19" t="str">
        <v>待复核</v>
      </c>
    </row>
    <row r="110" ht="21" customHeight="1" spans="1:32">
      <c r="A110" s="4" t="str">
        <f>IFERROR(INDEX(_xlfn.ANCHORARRAY($AG$9),ROWS($A$9:A110)),"")</f>
        <v/>
      </c>
      <c r="B110" s="5" t="str">
        <f t="shared" si="9"/>
        <v/>
      </c>
      <c r="C110" s="5" t="str">
        <f t="shared" si="10"/>
        <v/>
      </c>
      <c r="D110" s="5" t="str">
        <f t="shared" si="11"/>
        <v/>
      </c>
      <c r="E110" s="18" t="str">
        <f t="shared" si="12"/>
        <v/>
      </c>
      <c r="F110" s="5" t="str">
        <f t="shared" si="13"/>
        <v/>
      </c>
      <c r="G110" s="3" t="str">
        <f t="shared" si="14"/>
        <v/>
      </c>
      <c r="H110" s="22" t="str">
        <f t="shared" si="15"/>
        <v/>
      </c>
      <c r="I110" s="22" t="str">
        <f t="shared" si="16"/>
        <v/>
      </c>
      <c r="J110" s="22" t="str">
        <f t="shared" si="17"/>
        <v/>
      </c>
      <c r="K110" s="16"/>
      <c r="L110" s="22">
        <v>1773</v>
      </c>
      <c r="M110" s="22" t="str">
        <v/>
      </c>
      <c r="N110" s="23">
        <v>46151</v>
      </c>
      <c r="O110" s="24" t="str">
        <v>建行个人</v>
      </c>
      <c r="P110" s="24" t="str">
        <v/>
      </c>
      <c r="Q110" s="24" t="str">
        <v>付汤敏报销健E卡奖励52元广告费76.72元王梅梅</v>
      </c>
      <c r="R110" s="5" t="str">
        <v/>
      </c>
      <c r="S110" s="5">
        <v>128.72</v>
      </c>
      <c r="T110" s="5">
        <v>145505.88</v>
      </c>
      <c r="U110" s="24" t="str">
        <v>公司</v>
      </c>
      <c r="V110" s="24" t="str">
        <v/>
      </c>
      <c r="W110" s="24" t="str">
        <v/>
      </c>
      <c r="X110" s="22">
        <v>202604</v>
      </c>
      <c r="Y110" s="24" t="str">
        <v/>
      </c>
      <c r="Z110" s="22">
        <v>202605</v>
      </c>
      <c r="AA110" s="24" t="str">
        <v/>
      </c>
      <c r="AB110" s="22" t="str">
        <v>报销</v>
      </c>
      <c r="AC110" s="5">
        <v>0</v>
      </c>
      <c r="AD110" s="5">
        <v>128.72</v>
      </c>
      <c r="AE110" s="5">
        <v>0</v>
      </c>
      <c r="AF110" s="22" t="str">
        <v>待补姓名</v>
      </c>
    </row>
    <row r="111" ht="21" customHeight="1" spans="1:32">
      <c r="A111" s="7" t="str">
        <f>IFERROR(INDEX(_xlfn.ANCHORARRAY($AG$9),ROWS($A$9:A111)),"")</f>
        <v/>
      </c>
      <c r="B111" s="8" t="str">
        <f t="shared" si="9"/>
        <v/>
      </c>
      <c r="C111" s="8" t="str">
        <f t="shared" si="10"/>
        <v/>
      </c>
      <c r="D111" s="8" t="str">
        <f t="shared" si="11"/>
        <v/>
      </c>
      <c r="E111" s="18" t="str">
        <f t="shared" si="12"/>
        <v/>
      </c>
      <c r="F111" s="8" t="str">
        <f t="shared" si="13"/>
        <v/>
      </c>
      <c r="G111" s="6" t="str">
        <f t="shared" si="14"/>
        <v/>
      </c>
      <c r="H111" s="19" t="str">
        <f t="shared" si="15"/>
        <v/>
      </c>
      <c r="I111" s="19" t="str">
        <f t="shared" si="16"/>
        <v/>
      </c>
      <c r="J111" s="19" t="str">
        <f t="shared" si="17"/>
        <v/>
      </c>
      <c r="K111" s="16"/>
      <c r="L111" s="19">
        <v>1794</v>
      </c>
      <c r="M111" s="19" t="str">
        <v/>
      </c>
      <c r="N111" s="20">
        <v>46157</v>
      </c>
      <c r="O111" s="21" t="str">
        <v>建行个人</v>
      </c>
      <c r="P111" s="21" t="str">
        <v>员工借支</v>
      </c>
      <c r="Q111" s="21" t="str">
        <v>北京五优驿站科技有限公司货物抵扣金李总借支</v>
      </c>
      <c r="R111" s="8" t="str">
        <v/>
      </c>
      <c r="S111" s="8">
        <v>3000</v>
      </c>
      <c r="T111" s="8">
        <v>367214.31</v>
      </c>
      <c r="U111" s="21" t="str">
        <v/>
      </c>
      <c r="V111" s="21" t="str">
        <v/>
      </c>
      <c r="W111" s="21" t="str">
        <v/>
      </c>
      <c r="X111" s="19">
        <v>202606</v>
      </c>
      <c r="Y111" s="21" t="str">
        <v/>
      </c>
      <c r="Z111" s="19">
        <v>202605</v>
      </c>
      <c r="AA111" s="21" t="str">
        <v/>
      </c>
      <c r="AB111" s="19" t="str">
        <v>预支</v>
      </c>
      <c r="AC111" s="8">
        <v>3000</v>
      </c>
      <c r="AD111" s="8">
        <v>0</v>
      </c>
      <c r="AE111" s="8">
        <v>0</v>
      </c>
      <c r="AF111" s="19" t="str">
        <v>待补姓名</v>
      </c>
    </row>
    <row r="112" ht="21" customHeight="1" spans="1:32">
      <c r="A112" s="4" t="str">
        <f>IFERROR(INDEX(_xlfn.ANCHORARRAY($AG$9),ROWS($A$9:A112)),"")</f>
        <v/>
      </c>
      <c r="B112" s="5" t="str">
        <f t="shared" si="9"/>
        <v/>
      </c>
      <c r="C112" s="5" t="str">
        <f t="shared" si="10"/>
        <v/>
      </c>
      <c r="D112" s="5" t="str">
        <f t="shared" si="11"/>
        <v/>
      </c>
      <c r="E112" s="18" t="str">
        <f t="shared" si="12"/>
        <v/>
      </c>
      <c r="F112" s="5" t="str">
        <f t="shared" si="13"/>
        <v/>
      </c>
      <c r="G112" s="3" t="str">
        <f t="shared" si="14"/>
        <v/>
      </c>
      <c r="H112" s="22" t="str">
        <f t="shared" si="15"/>
        <v/>
      </c>
      <c r="I112" s="22" t="str">
        <f t="shared" si="16"/>
        <v/>
      </c>
      <c r="J112" s="22" t="str">
        <f t="shared" si="17"/>
        <v/>
      </c>
      <c r="K112" s="16"/>
      <c r="L112" s="22">
        <v>1913</v>
      </c>
      <c r="M112" s="22" t="str">
        <v/>
      </c>
      <c r="N112" s="23">
        <v>46160</v>
      </c>
      <c r="O112" s="24" t="str">
        <v>建行个人</v>
      </c>
      <c r="P112" s="24" t="str">
        <v>营业款</v>
      </c>
      <c r="Q112" s="24" t="str">
        <v>付报销7店礼金闫志芳父亲去世王梅梅</v>
      </c>
      <c r="R112" s="5" t="str">
        <v/>
      </c>
      <c r="S112" s="5">
        <v>300</v>
      </c>
      <c r="T112" s="5">
        <v>54249.0299999993</v>
      </c>
      <c r="U112" s="24" t="str">
        <v>华鑫分店（7店）</v>
      </c>
      <c r="V112" s="24" t="str">
        <v/>
      </c>
      <c r="W112" s="24" t="str">
        <v/>
      </c>
      <c r="X112" s="22">
        <v>202605</v>
      </c>
      <c r="Y112" s="24" t="str">
        <v/>
      </c>
      <c r="Z112" s="22">
        <v>202605</v>
      </c>
      <c r="AA112" s="24" t="str">
        <v/>
      </c>
      <c r="AB112" s="22" t="str">
        <v>报销</v>
      </c>
      <c r="AC112" s="5">
        <v>0</v>
      </c>
      <c r="AD112" s="5">
        <v>300</v>
      </c>
      <c r="AE112" s="5">
        <v>0</v>
      </c>
      <c r="AF112" s="22" t="str">
        <v>待补姓名</v>
      </c>
    </row>
    <row r="113" ht="21" customHeight="1" spans="1:32">
      <c r="A113" s="7" t="str">
        <f>IFERROR(INDEX(_xlfn.ANCHORARRAY($AG$9),ROWS($A$9:A113)),"")</f>
        <v/>
      </c>
      <c r="B113" s="8" t="str">
        <f t="shared" si="9"/>
        <v/>
      </c>
      <c r="C113" s="8" t="str">
        <f t="shared" si="10"/>
        <v/>
      </c>
      <c r="D113" s="8" t="str">
        <f t="shared" si="11"/>
        <v/>
      </c>
      <c r="E113" s="18" t="str">
        <f t="shared" si="12"/>
        <v/>
      </c>
      <c r="F113" s="8" t="str">
        <f t="shared" si="13"/>
        <v/>
      </c>
      <c r="G113" s="6" t="str">
        <f t="shared" si="14"/>
        <v/>
      </c>
      <c r="H113" s="19" t="str">
        <f t="shared" si="15"/>
        <v/>
      </c>
      <c r="I113" s="19" t="str">
        <f t="shared" si="16"/>
        <v/>
      </c>
      <c r="J113" s="19" t="str">
        <f t="shared" si="17"/>
        <v/>
      </c>
      <c r="K113" s="16"/>
      <c r="L113" s="19">
        <v>1914</v>
      </c>
      <c r="M113" s="19" t="str">
        <v/>
      </c>
      <c r="N113" s="20">
        <v>46160</v>
      </c>
      <c r="O113" s="21" t="str">
        <v>建行个人</v>
      </c>
      <c r="P113" s="21" t="str">
        <v>营业款</v>
      </c>
      <c r="Q113" s="21" t="str">
        <v>付报销17店搬店饭费57元24店巡店饭费12 元郭之伦</v>
      </c>
      <c r="R113" s="8" t="str">
        <v/>
      </c>
      <c r="S113" s="8">
        <v>57</v>
      </c>
      <c r="T113" s="8">
        <v>54192.0299999993</v>
      </c>
      <c r="U113" s="21" t="str">
        <v>博天分店（17分店）</v>
      </c>
      <c r="V113" s="21" t="str">
        <v/>
      </c>
      <c r="W113" s="21" t="str">
        <v/>
      </c>
      <c r="X113" s="19">
        <v>202605</v>
      </c>
      <c r="Y113" s="21" t="str">
        <v/>
      </c>
      <c r="Z113" s="19">
        <v>202605</v>
      </c>
      <c r="AA113" s="21" t="str">
        <v/>
      </c>
      <c r="AB113" s="19" t="str">
        <v>报销</v>
      </c>
      <c r="AC113" s="8">
        <v>0</v>
      </c>
      <c r="AD113" s="8">
        <v>57</v>
      </c>
      <c r="AE113" s="8">
        <v>0</v>
      </c>
      <c r="AF113" s="19" t="str">
        <v>待补姓名</v>
      </c>
    </row>
    <row r="114" ht="21" customHeight="1" spans="1:32">
      <c r="A114" s="4" t="str">
        <f>IFERROR(INDEX(_xlfn.ANCHORARRAY($AG$9),ROWS($A$9:A114)),"")</f>
        <v/>
      </c>
      <c r="B114" s="5" t="str">
        <f t="shared" si="9"/>
        <v/>
      </c>
      <c r="C114" s="5" t="str">
        <f t="shared" si="10"/>
        <v/>
      </c>
      <c r="D114" s="5" t="str">
        <f t="shared" si="11"/>
        <v/>
      </c>
      <c r="E114" s="18" t="str">
        <f t="shared" si="12"/>
        <v/>
      </c>
      <c r="F114" s="5" t="str">
        <f t="shared" si="13"/>
        <v/>
      </c>
      <c r="G114" s="3" t="str">
        <f t="shared" si="14"/>
        <v/>
      </c>
      <c r="H114" s="22" t="str">
        <f t="shared" si="15"/>
        <v/>
      </c>
      <c r="I114" s="22" t="str">
        <f t="shared" si="16"/>
        <v/>
      </c>
      <c r="J114" s="22" t="str">
        <f t="shared" si="17"/>
        <v/>
      </c>
      <c r="K114" s="16"/>
      <c r="L114" s="22">
        <v>1915</v>
      </c>
      <c r="M114" s="22" t="str">
        <v/>
      </c>
      <c r="N114" s="23">
        <v>46160</v>
      </c>
      <c r="O114" s="24" t="str">
        <v>建行个人</v>
      </c>
      <c r="P114" s="24" t="str">
        <v>营业款</v>
      </c>
      <c r="Q114" s="24" t="str">
        <v>付报销17店搬店饭费57元24店巡店饭费12 元郭之伦</v>
      </c>
      <c r="R114" s="5" t="str">
        <v/>
      </c>
      <c r="S114" s="5">
        <v>12</v>
      </c>
      <c r="T114" s="5">
        <v>54180.0299999993</v>
      </c>
      <c r="U114" s="24" t="str">
        <v>高村分店（24分店）</v>
      </c>
      <c r="V114" s="24" t="str">
        <v/>
      </c>
      <c r="W114" s="24" t="str">
        <v/>
      </c>
      <c r="X114" s="22">
        <v>202605</v>
      </c>
      <c r="Y114" s="24" t="str">
        <v/>
      </c>
      <c r="Z114" s="22">
        <v>202605</v>
      </c>
      <c r="AA114" s="24" t="str">
        <v/>
      </c>
      <c r="AB114" s="22" t="str">
        <v>报销</v>
      </c>
      <c r="AC114" s="5">
        <v>0</v>
      </c>
      <c r="AD114" s="5">
        <v>12</v>
      </c>
      <c r="AE114" s="5">
        <v>0</v>
      </c>
      <c r="AF114" s="22" t="str">
        <v>待补姓名</v>
      </c>
    </row>
    <row r="115" ht="21" customHeight="1" spans="1:32">
      <c r="A115" s="7" t="str">
        <f>IFERROR(INDEX(_xlfn.ANCHORARRAY($AG$9),ROWS($A$9:A115)),"")</f>
        <v/>
      </c>
      <c r="B115" s="8" t="str">
        <f t="shared" si="9"/>
        <v/>
      </c>
      <c r="C115" s="8" t="str">
        <f t="shared" si="10"/>
        <v/>
      </c>
      <c r="D115" s="8" t="str">
        <f t="shared" si="11"/>
        <v/>
      </c>
      <c r="E115" s="18" t="str">
        <f t="shared" si="12"/>
        <v/>
      </c>
      <c r="F115" s="8" t="str">
        <f t="shared" si="13"/>
        <v/>
      </c>
      <c r="G115" s="6" t="str">
        <f t="shared" si="14"/>
        <v/>
      </c>
      <c r="H115" s="19" t="str">
        <f t="shared" si="15"/>
        <v/>
      </c>
      <c r="I115" s="19" t="str">
        <f t="shared" si="16"/>
        <v/>
      </c>
      <c r="J115" s="19" t="str">
        <f t="shared" si="17"/>
        <v/>
      </c>
      <c r="K115" s="16"/>
      <c r="L115" s="19">
        <v>1961</v>
      </c>
      <c r="M115" s="19" t="str">
        <v/>
      </c>
      <c r="N115" s="20">
        <v>46164</v>
      </c>
      <c r="O115" s="21" t="str">
        <v>建行个人</v>
      </c>
      <c r="P115" s="21" t="str">
        <v/>
      </c>
      <c r="Q115" s="21" t="str">
        <v>付报销企业微信认证高正卓</v>
      </c>
      <c r="R115" s="8" t="str">
        <v/>
      </c>
      <c r="S115" s="8">
        <v>300</v>
      </c>
      <c r="T115" s="8">
        <v>82811.48</v>
      </c>
      <c r="U115" s="21" t="str">
        <v>公司</v>
      </c>
      <c r="V115" s="21" t="str">
        <v/>
      </c>
      <c r="W115" s="21" t="str">
        <v/>
      </c>
      <c r="X115" s="19">
        <v>202605</v>
      </c>
      <c r="Y115" s="21" t="str">
        <v/>
      </c>
      <c r="Z115" s="19">
        <v>202605</v>
      </c>
      <c r="AA115" s="21" t="str">
        <v/>
      </c>
      <c r="AB115" s="19" t="str">
        <v>报销</v>
      </c>
      <c r="AC115" s="8">
        <v>0</v>
      </c>
      <c r="AD115" s="8">
        <v>300</v>
      </c>
      <c r="AE115" s="8">
        <v>0</v>
      </c>
      <c r="AF115" s="19" t="str">
        <v>待补姓名</v>
      </c>
    </row>
    <row r="116" ht="21" customHeight="1" spans="1:32">
      <c r="A116" s="4" t="str">
        <f>IFERROR(INDEX(_xlfn.ANCHORARRAY($AG$9),ROWS($A$9:A116)),"")</f>
        <v/>
      </c>
      <c r="B116" s="5" t="str">
        <f t="shared" si="9"/>
        <v/>
      </c>
      <c r="C116" s="5" t="str">
        <f t="shared" si="10"/>
        <v/>
      </c>
      <c r="D116" s="5" t="str">
        <f t="shared" si="11"/>
        <v/>
      </c>
      <c r="E116" s="18" t="str">
        <f t="shared" si="12"/>
        <v/>
      </c>
      <c r="F116" s="5" t="str">
        <f t="shared" si="13"/>
        <v/>
      </c>
      <c r="G116" s="3" t="str">
        <f t="shared" si="14"/>
        <v/>
      </c>
      <c r="H116" s="22" t="str">
        <f t="shared" si="15"/>
        <v/>
      </c>
      <c r="I116" s="22" t="str">
        <f t="shared" si="16"/>
        <v/>
      </c>
      <c r="J116" s="22" t="str">
        <f t="shared" si="17"/>
        <v/>
      </c>
      <c r="K116" s="16"/>
      <c r="L116" s="22">
        <v>1962</v>
      </c>
      <c r="M116" s="22" t="str">
        <v/>
      </c>
      <c r="N116" s="23">
        <v>46164</v>
      </c>
      <c r="O116" s="24" t="str">
        <v>建行个人</v>
      </c>
      <c r="P116" s="24" t="str">
        <v/>
      </c>
      <c r="Q116" s="24" t="str">
        <v>付报销住宿费457饭费280过路费20双面胶10卫志强</v>
      </c>
      <c r="R116" s="5" t="str">
        <v/>
      </c>
      <c r="S116" s="5">
        <v>767</v>
      </c>
      <c r="T116" s="5">
        <v>82044.48</v>
      </c>
      <c r="U116" s="24" t="str">
        <v>公司</v>
      </c>
      <c r="V116" s="24" t="str">
        <v/>
      </c>
      <c r="W116" s="24" t="str">
        <v/>
      </c>
      <c r="X116" s="22">
        <v>202605</v>
      </c>
      <c r="Y116" s="24" t="str">
        <v/>
      </c>
      <c r="Z116" s="22">
        <v>202605</v>
      </c>
      <c r="AA116" s="24" t="str">
        <v/>
      </c>
      <c r="AB116" s="22" t="str">
        <v>报销</v>
      </c>
      <c r="AC116" s="5">
        <v>0</v>
      </c>
      <c r="AD116" s="5">
        <v>767</v>
      </c>
      <c r="AE116" s="5">
        <v>0</v>
      </c>
      <c r="AF116" s="22" t="str">
        <v>待补姓名</v>
      </c>
    </row>
    <row r="117" ht="21" customHeight="1" spans="1:32">
      <c r="A117" s="7" t="str">
        <f>IFERROR(INDEX(_xlfn.ANCHORARRAY($AG$9),ROWS($A$9:A117)),"")</f>
        <v/>
      </c>
      <c r="B117" s="8" t="str">
        <f t="shared" si="9"/>
        <v/>
      </c>
      <c r="C117" s="8" t="str">
        <f t="shared" si="10"/>
        <v/>
      </c>
      <c r="D117" s="8" t="str">
        <f t="shared" si="11"/>
        <v/>
      </c>
      <c r="E117" s="18" t="str">
        <f t="shared" si="12"/>
        <v/>
      </c>
      <c r="F117" s="8" t="str">
        <f t="shared" si="13"/>
        <v/>
      </c>
      <c r="G117" s="6" t="str">
        <f t="shared" si="14"/>
        <v/>
      </c>
      <c r="H117" s="19" t="str">
        <f t="shared" si="15"/>
        <v/>
      </c>
      <c r="I117" s="19" t="str">
        <f t="shared" si="16"/>
        <v/>
      </c>
      <c r="J117" s="19" t="str">
        <f t="shared" si="17"/>
        <v/>
      </c>
      <c r="K117" s="16"/>
      <c r="L117" s="19">
        <v>1965</v>
      </c>
      <c r="M117" s="19" t="str">
        <v/>
      </c>
      <c r="N117" s="20">
        <v>46164</v>
      </c>
      <c r="O117" s="21" t="str">
        <v>建行个人</v>
      </c>
      <c r="P117" s="21" t="str">
        <v/>
      </c>
      <c r="Q117" s="21" t="str">
        <v>付报销2026年健康证费用武剑</v>
      </c>
      <c r="R117" s="8" t="str">
        <v/>
      </c>
      <c r="S117" s="8">
        <v>3425</v>
      </c>
      <c r="T117" s="8">
        <v>75419.48</v>
      </c>
      <c r="U117" s="21" t="str">
        <v>公司</v>
      </c>
      <c r="V117" s="21" t="str">
        <v/>
      </c>
      <c r="W117" s="21" t="str">
        <v/>
      </c>
      <c r="X117" s="19">
        <v>202605</v>
      </c>
      <c r="Y117" s="21" t="str">
        <v/>
      </c>
      <c r="Z117" s="19">
        <v>202605</v>
      </c>
      <c r="AA117" s="21" t="str">
        <v/>
      </c>
      <c r="AB117" s="19" t="str">
        <v>报销</v>
      </c>
      <c r="AC117" s="8">
        <v>0</v>
      </c>
      <c r="AD117" s="8">
        <v>3425</v>
      </c>
      <c r="AE117" s="8">
        <v>0</v>
      </c>
      <c r="AF117" s="19" t="str">
        <v>待补姓名</v>
      </c>
    </row>
    <row r="118" ht="21" customHeight="1" spans="1:32">
      <c r="A118" s="4" t="str">
        <f>IFERROR(INDEX(_xlfn.ANCHORARRAY($AG$9),ROWS($A$9:A118)),"")</f>
        <v/>
      </c>
      <c r="B118" s="5" t="str">
        <f t="shared" si="9"/>
        <v/>
      </c>
      <c r="C118" s="5" t="str">
        <f t="shared" si="10"/>
        <v/>
      </c>
      <c r="D118" s="5" t="str">
        <f t="shared" si="11"/>
        <v/>
      </c>
      <c r="E118" s="18" t="str">
        <f t="shared" si="12"/>
        <v/>
      </c>
      <c r="F118" s="5" t="str">
        <f t="shared" si="13"/>
        <v/>
      </c>
      <c r="G118" s="3" t="str">
        <f t="shared" si="14"/>
        <v/>
      </c>
      <c r="H118" s="22" t="str">
        <f t="shared" si="15"/>
        <v/>
      </c>
      <c r="I118" s="22" t="str">
        <f t="shared" si="16"/>
        <v/>
      </c>
      <c r="J118" s="22" t="str">
        <f t="shared" si="17"/>
        <v/>
      </c>
      <c r="K118" s="16"/>
      <c r="L118" s="22">
        <v>1988</v>
      </c>
      <c r="M118" s="22" t="str">
        <v/>
      </c>
      <c r="N118" s="23">
        <v>46168</v>
      </c>
      <c r="O118" s="24" t="str">
        <v>建行个人</v>
      </c>
      <c r="P118" s="24" t="str">
        <v>员工借支</v>
      </c>
      <c r="Q118" s="24" t="str">
        <v>张少兴借支宽带2000买菜1000话费2000，5月</v>
      </c>
      <c r="R118" s="5" t="str">
        <v/>
      </c>
      <c r="S118" s="5">
        <v>5000</v>
      </c>
      <c r="T118" s="5">
        <v>43926.6999999997</v>
      </c>
      <c r="U118" s="24" t="str">
        <v/>
      </c>
      <c r="V118" s="24" t="str">
        <v/>
      </c>
      <c r="W118" s="24" t="str">
        <v/>
      </c>
      <c r="X118" s="22" t="str">
        <v/>
      </c>
      <c r="Y118" s="24" t="str">
        <v/>
      </c>
      <c r="Z118" s="22">
        <v>202605</v>
      </c>
      <c r="AA118" s="24" t="str">
        <v>张少兴</v>
      </c>
      <c r="AB118" s="22" t="str">
        <v>预支</v>
      </c>
      <c r="AC118" s="5">
        <v>5000</v>
      </c>
      <c r="AD118" s="5">
        <v>0</v>
      </c>
      <c r="AE118" s="5">
        <v>0</v>
      </c>
      <c r="AF118" s="22" t="str">
        <v>已归属</v>
      </c>
    </row>
    <row r="119" ht="21" customHeight="1" spans="1:32">
      <c r="A119" s="7" t="str">
        <f>IFERROR(INDEX(_xlfn.ANCHORARRAY($AG$9),ROWS($A$9:A119)),"")</f>
        <v/>
      </c>
      <c r="B119" s="8" t="str">
        <f t="shared" si="9"/>
        <v/>
      </c>
      <c r="C119" s="8" t="str">
        <f t="shared" si="10"/>
        <v/>
      </c>
      <c r="D119" s="8" t="str">
        <f t="shared" si="11"/>
        <v/>
      </c>
      <c r="E119" s="18" t="str">
        <f t="shared" si="12"/>
        <v/>
      </c>
      <c r="F119" s="8" t="str">
        <f t="shared" si="13"/>
        <v/>
      </c>
      <c r="G119" s="6" t="str">
        <f t="shared" si="14"/>
        <v/>
      </c>
      <c r="H119" s="19" t="str">
        <f t="shared" si="15"/>
        <v/>
      </c>
      <c r="I119" s="19" t="str">
        <f t="shared" si="16"/>
        <v/>
      </c>
      <c r="J119" s="19" t="str">
        <f t="shared" si="17"/>
        <v/>
      </c>
      <c r="K119" s="16"/>
      <c r="L119" s="19">
        <v>2005</v>
      </c>
      <c r="M119" s="19" t="str">
        <v/>
      </c>
      <c r="N119" s="20">
        <v>46174</v>
      </c>
      <c r="O119" s="21" t="str">
        <v>建行个人</v>
      </c>
      <c r="P119" s="21" t="str">
        <v/>
      </c>
      <c r="Q119" s="21" t="str">
        <v>付报销4月份油耗王梅梅</v>
      </c>
      <c r="R119" s="8" t="str">
        <v/>
      </c>
      <c r="S119" s="8">
        <v>987</v>
      </c>
      <c r="T119" s="8">
        <v>478904.45</v>
      </c>
      <c r="U119" s="21" t="str">
        <v>公司</v>
      </c>
      <c r="V119" s="21" t="str">
        <v/>
      </c>
      <c r="W119" s="21" t="str">
        <v/>
      </c>
      <c r="X119" s="19">
        <v>202605</v>
      </c>
      <c r="Y119" s="21" t="str">
        <v/>
      </c>
      <c r="Z119" s="19">
        <v>202606</v>
      </c>
      <c r="AA119" s="21" t="str">
        <v/>
      </c>
      <c r="AB119" s="19" t="str">
        <v>报销</v>
      </c>
      <c r="AC119" s="8">
        <v>0</v>
      </c>
      <c r="AD119" s="8">
        <v>987</v>
      </c>
      <c r="AE119" s="8">
        <v>0</v>
      </c>
      <c r="AF119" s="19" t="str">
        <v>待补姓名</v>
      </c>
    </row>
    <row r="120" ht="21" customHeight="1" spans="1:32">
      <c r="A120" s="4" t="str">
        <f>IFERROR(INDEX(_xlfn.ANCHORARRAY($AG$9),ROWS($A$9:A120)),"")</f>
        <v/>
      </c>
      <c r="B120" s="5" t="str">
        <f t="shared" si="9"/>
        <v/>
      </c>
      <c r="C120" s="5" t="str">
        <f t="shared" si="10"/>
        <v/>
      </c>
      <c r="D120" s="5" t="str">
        <f t="shared" si="11"/>
        <v/>
      </c>
      <c r="E120" s="18" t="str">
        <f t="shared" si="12"/>
        <v/>
      </c>
      <c r="F120" s="5" t="str">
        <f t="shared" si="13"/>
        <v/>
      </c>
      <c r="G120" s="3" t="str">
        <f t="shared" si="14"/>
        <v/>
      </c>
      <c r="H120" s="22" t="str">
        <f t="shared" si="15"/>
        <v/>
      </c>
      <c r="I120" s="22" t="str">
        <f t="shared" si="16"/>
        <v/>
      </c>
      <c r="J120" s="22" t="str">
        <f t="shared" si="17"/>
        <v/>
      </c>
      <c r="K120" s="16"/>
      <c r="L120" s="22">
        <v>2019</v>
      </c>
      <c r="M120" s="22" t="str">
        <v/>
      </c>
      <c r="N120" s="23">
        <v>46175</v>
      </c>
      <c r="O120" s="24" t="str">
        <v>建行个人</v>
      </c>
      <c r="P120" s="24" t="str">
        <v/>
      </c>
      <c r="Q120" s="24" t="str">
        <v>付武剑报销新华路公章手章190康庄路公章100</v>
      </c>
      <c r="R120" s="5" t="str">
        <v/>
      </c>
      <c r="S120" s="5">
        <v>190</v>
      </c>
      <c r="T120" s="5">
        <v>494222.29</v>
      </c>
      <c r="U120" s="24" t="str">
        <v>华联五优新华路</v>
      </c>
      <c r="V120" s="24" t="str">
        <v/>
      </c>
      <c r="W120" s="24" t="str">
        <v/>
      </c>
      <c r="X120" s="22">
        <v>202606</v>
      </c>
      <c r="Y120" s="24" t="str">
        <v/>
      </c>
      <c r="Z120" s="22">
        <v>202606</v>
      </c>
      <c r="AA120" s="24" t="str">
        <v/>
      </c>
      <c r="AB120" s="22" t="str">
        <v>报销</v>
      </c>
      <c r="AC120" s="5">
        <v>0</v>
      </c>
      <c r="AD120" s="5">
        <v>190</v>
      </c>
      <c r="AE120" s="5">
        <v>0</v>
      </c>
      <c r="AF120" s="22" t="str">
        <v>待补姓名</v>
      </c>
    </row>
    <row r="121" ht="21" customHeight="1" spans="1:32">
      <c r="A121" s="7" t="str">
        <f>IFERROR(INDEX(_xlfn.ANCHORARRAY($AG$9),ROWS($A$9:A121)),"")</f>
        <v/>
      </c>
      <c r="B121" s="8" t="str">
        <f t="shared" si="9"/>
        <v/>
      </c>
      <c r="C121" s="8" t="str">
        <f t="shared" si="10"/>
        <v/>
      </c>
      <c r="D121" s="8" t="str">
        <f t="shared" si="11"/>
        <v/>
      </c>
      <c r="E121" s="18" t="str">
        <f t="shared" si="12"/>
        <v/>
      </c>
      <c r="F121" s="8" t="str">
        <f t="shared" si="13"/>
        <v/>
      </c>
      <c r="G121" s="6" t="str">
        <f t="shared" si="14"/>
        <v/>
      </c>
      <c r="H121" s="19" t="str">
        <f t="shared" si="15"/>
        <v/>
      </c>
      <c r="I121" s="19" t="str">
        <f t="shared" si="16"/>
        <v/>
      </c>
      <c r="J121" s="19" t="str">
        <f t="shared" si="17"/>
        <v/>
      </c>
      <c r="K121" s="16"/>
      <c r="L121" s="19">
        <v>2020</v>
      </c>
      <c r="M121" s="19" t="str">
        <v/>
      </c>
      <c r="N121" s="20">
        <v>46175</v>
      </c>
      <c r="O121" s="21" t="str">
        <v>建行个人</v>
      </c>
      <c r="P121" s="21" t="str">
        <v/>
      </c>
      <c r="Q121" s="21" t="str">
        <v>付武剑报销新华路公章手章190康庄路公章100</v>
      </c>
      <c r="R121" s="8" t="str">
        <v/>
      </c>
      <c r="S121" s="8">
        <v>100</v>
      </c>
      <c r="T121" s="8">
        <v>494122.29</v>
      </c>
      <c r="U121" s="21" t="str">
        <v>华联五优新华路</v>
      </c>
      <c r="V121" s="21" t="str">
        <v/>
      </c>
      <c r="W121" s="21" t="str">
        <v/>
      </c>
      <c r="X121" s="19">
        <v>202606</v>
      </c>
      <c r="Y121" s="21" t="str">
        <v/>
      </c>
      <c r="Z121" s="19">
        <v>202606</v>
      </c>
      <c r="AA121" s="21" t="str">
        <v/>
      </c>
      <c r="AB121" s="19" t="str">
        <v>报销</v>
      </c>
      <c r="AC121" s="8">
        <v>0</v>
      </c>
      <c r="AD121" s="8">
        <v>100</v>
      </c>
      <c r="AE121" s="8">
        <v>0</v>
      </c>
      <c r="AF121" s="19" t="str">
        <v>待补姓名</v>
      </c>
    </row>
    <row r="122" ht="21" customHeight="1" spans="1:32">
      <c r="A122" s="4" t="str">
        <f>IFERROR(INDEX(_xlfn.ANCHORARRAY($AG$9),ROWS($A$9:A122)),"")</f>
        <v/>
      </c>
      <c r="B122" s="5" t="str">
        <f t="shared" si="9"/>
        <v/>
      </c>
      <c r="C122" s="5" t="str">
        <f t="shared" si="10"/>
        <v/>
      </c>
      <c r="D122" s="5" t="str">
        <f t="shared" si="11"/>
        <v/>
      </c>
      <c r="E122" s="18" t="str">
        <f t="shared" si="12"/>
        <v/>
      </c>
      <c r="F122" s="5" t="str">
        <f t="shared" si="13"/>
        <v/>
      </c>
      <c r="G122" s="3" t="str">
        <f t="shared" si="14"/>
        <v/>
      </c>
      <c r="H122" s="22" t="str">
        <f t="shared" si="15"/>
        <v/>
      </c>
      <c r="I122" s="22" t="str">
        <f t="shared" si="16"/>
        <v/>
      </c>
      <c r="J122" s="22" t="str">
        <f t="shared" si="17"/>
        <v/>
      </c>
      <c r="K122" s="16"/>
      <c r="L122" s="22">
        <v>2021</v>
      </c>
      <c r="M122" s="22" t="str">
        <v/>
      </c>
      <c r="N122" s="23">
        <v>46175</v>
      </c>
      <c r="O122" s="24" t="str">
        <v>建行个人</v>
      </c>
      <c r="P122" s="24" t="str">
        <v>电费</v>
      </c>
      <c r="Q122" s="24" t="str">
        <v>付报销牛桥电费卫志强</v>
      </c>
      <c r="R122" s="5" t="str">
        <v/>
      </c>
      <c r="S122" s="5">
        <v>2500</v>
      </c>
      <c r="T122" s="5">
        <v>491622.29</v>
      </c>
      <c r="U122" s="24" t="str">
        <v>博桥分店（14分店）</v>
      </c>
      <c r="V122" s="24" t="str">
        <v/>
      </c>
      <c r="W122" s="24" t="str">
        <v/>
      </c>
      <c r="X122" s="22">
        <v>202605</v>
      </c>
      <c r="Y122" s="24" t="str">
        <v/>
      </c>
      <c r="Z122" s="22">
        <v>202606</v>
      </c>
      <c r="AA122" s="24" t="str">
        <v/>
      </c>
      <c r="AB122" s="22" t="str">
        <v>报销</v>
      </c>
      <c r="AC122" s="5">
        <v>0</v>
      </c>
      <c r="AD122" s="5">
        <v>2500</v>
      </c>
      <c r="AE122" s="5">
        <v>0</v>
      </c>
      <c r="AF122" s="22" t="str">
        <v>待补姓名</v>
      </c>
    </row>
    <row r="123" ht="21" customHeight="1" spans="1:32">
      <c r="A123" s="7" t="str">
        <f>IFERROR(INDEX(_xlfn.ANCHORARRAY($AG$9),ROWS($A$9:A123)),"")</f>
        <v/>
      </c>
      <c r="B123" s="8" t="str">
        <f t="shared" si="9"/>
        <v/>
      </c>
      <c r="C123" s="8" t="str">
        <f t="shared" si="10"/>
        <v/>
      </c>
      <c r="D123" s="8" t="str">
        <f t="shared" si="11"/>
        <v/>
      </c>
      <c r="E123" s="18" t="str">
        <f t="shared" si="12"/>
        <v/>
      </c>
      <c r="F123" s="8" t="str">
        <f t="shared" si="13"/>
        <v/>
      </c>
      <c r="G123" s="6" t="str">
        <f t="shared" si="14"/>
        <v/>
      </c>
      <c r="H123" s="19" t="str">
        <f t="shared" si="15"/>
        <v/>
      </c>
      <c r="I123" s="19" t="str">
        <f t="shared" si="16"/>
        <v/>
      </c>
      <c r="J123" s="19" t="str">
        <f t="shared" si="17"/>
        <v/>
      </c>
      <c r="K123" s="16"/>
      <c r="L123" s="19">
        <v>2022</v>
      </c>
      <c r="M123" s="19" t="str">
        <v/>
      </c>
      <c r="N123" s="20">
        <v>46175</v>
      </c>
      <c r="O123" s="21" t="str">
        <v>建行个人</v>
      </c>
      <c r="P123" s="21" t="str">
        <v/>
      </c>
      <c r="Q123" s="21" t="str">
        <v>付报销双碑新店肯德基门窗齐文强（卫志强）</v>
      </c>
      <c r="R123" s="8" t="str">
        <v/>
      </c>
      <c r="S123" s="8">
        <v>5500</v>
      </c>
      <c r="T123" s="8">
        <v>486122.29</v>
      </c>
      <c r="U123" s="21" t="str">
        <v>双碑博天</v>
      </c>
      <c r="V123" s="21" t="str">
        <v/>
      </c>
      <c r="W123" s="21" t="str">
        <v/>
      </c>
      <c r="X123" s="19">
        <v>202605</v>
      </c>
      <c r="Y123" s="21" t="str">
        <v/>
      </c>
      <c r="Z123" s="19">
        <v>202606</v>
      </c>
      <c r="AA123" s="21" t="str">
        <v/>
      </c>
      <c r="AB123" s="19" t="str">
        <v>报销</v>
      </c>
      <c r="AC123" s="8">
        <v>0</v>
      </c>
      <c r="AD123" s="8">
        <v>5500</v>
      </c>
      <c r="AE123" s="8">
        <v>0</v>
      </c>
      <c r="AF123" s="19" t="str">
        <v>待补姓名</v>
      </c>
    </row>
    <row r="124" ht="21" customHeight="1" spans="1:32">
      <c r="A124" s="4" t="str">
        <f>IFERROR(INDEX(_xlfn.ANCHORARRAY($AG$9),ROWS($A$9:A124)),"")</f>
        <v/>
      </c>
      <c r="B124" s="5" t="str">
        <f t="shared" si="9"/>
        <v/>
      </c>
      <c r="C124" s="5" t="str">
        <f t="shared" si="10"/>
        <v/>
      </c>
      <c r="D124" s="5" t="str">
        <f t="shared" si="11"/>
        <v/>
      </c>
      <c r="E124" s="18" t="str">
        <f t="shared" si="12"/>
        <v/>
      </c>
      <c r="F124" s="5" t="str">
        <f t="shared" si="13"/>
        <v/>
      </c>
      <c r="G124" s="3" t="str">
        <f t="shared" si="14"/>
        <v/>
      </c>
      <c r="H124" s="22" t="str">
        <f t="shared" si="15"/>
        <v/>
      </c>
      <c r="I124" s="22" t="str">
        <f t="shared" si="16"/>
        <v/>
      </c>
      <c r="J124" s="22" t="str">
        <f t="shared" si="17"/>
        <v/>
      </c>
      <c r="K124" s="16"/>
      <c r="L124" s="22">
        <v>2062</v>
      </c>
      <c r="M124" s="22" t="str">
        <v/>
      </c>
      <c r="N124" s="23">
        <v>46183</v>
      </c>
      <c r="O124" s="24" t="str">
        <v>建行个人</v>
      </c>
      <c r="P124" s="24" t="str">
        <v/>
      </c>
      <c r="Q124" s="24" t="str">
        <v>付报销办公物料李伟波张少兴5月</v>
      </c>
      <c r="R124" s="5" t="str">
        <v/>
      </c>
      <c r="S124" s="5">
        <v>1488</v>
      </c>
      <c r="T124" s="5">
        <v>462032.989999999</v>
      </c>
      <c r="U124" s="24" t="str">
        <v/>
      </c>
      <c r="V124" s="24" t="str">
        <v/>
      </c>
      <c r="W124" s="24" t="str">
        <v/>
      </c>
      <c r="X124" s="22">
        <v>202605</v>
      </c>
      <c r="Y124" s="24" t="str">
        <v/>
      </c>
      <c r="Z124" s="22">
        <v>202606</v>
      </c>
      <c r="AA124" s="24" t="str">
        <v/>
      </c>
      <c r="AB124" s="22" t="str">
        <v>报销</v>
      </c>
      <c r="AC124" s="5">
        <v>0</v>
      </c>
      <c r="AD124" s="5">
        <v>1488</v>
      </c>
      <c r="AE124" s="5">
        <v>0</v>
      </c>
      <c r="AF124" s="22" t="str">
        <v>待补姓名</v>
      </c>
    </row>
    <row r="125" ht="21" customHeight="1" spans="1:32">
      <c r="A125" s="7" t="str">
        <f>IFERROR(INDEX(_xlfn.ANCHORARRAY($AG$9),ROWS($A$9:A125)),"")</f>
        <v/>
      </c>
      <c r="B125" s="8" t="str">
        <f t="shared" si="9"/>
        <v/>
      </c>
      <c r="C125" s="8" t="str">
        <f t="shared" si="10"/>
        <v/>
      </c>
      <c r="D125" s="8" t="str">
        <f t="shared" si="11"/>
        <v/>
      </c>
      <c r="E125" s="18" t="str">
        <f t="shared" si="12"/>
        <v/>
      </c>
      <c r="F125" s="8" t="str">
        <f t="shared" si="13"/>
        <v/>
      </c>
      <c r="G125" s="6" t="str">
        <f t="shared" si="14"/>
        <v/>
      </c>
      <c r="H125" s="19" t="str">
        <f t="shared" si="15"/>
        <v/>
      </c>
      <c r="I125" s="19" t="str">
        <f t="shared" si="16"/>
        <v/>
      </c>
      <c r="J125" s="19" t="str">
        <f t="shared" si="17"/>
        <v/>
      </c>
      <c r="K125" s="16"/>
      <c r="L125" s="19">
        <v>2063</v>
      </c>
      <c r="M125" s="19" t="str">
        <v/>
      </c>
      <c r="N125" s="20">
        <v>46183</v>
      </c>
      <c r="O125" s="21" t="str">
        <v>建行个人</v>
      </c>
      <c r="P125" s="21" t="str">
        <v/>
      </c>
      <c r="Q125" s="21" t="str">
        <v>付报销饭费35.9摄像头500饭费58买菜1628上水器10加粉70办公物料4010.6（包含李伟波1488）电话费1500宽带2020张少兴合计11972.5减李伟波1488合计10484.5借支9000付1484.5。5月</v>
      </c>
      <c r="R125" s="8" t="str">
        <v/>
      </c>
      <c r="S125" s="8">
        <v>1484.5</v>
      </c>
      <c r="T125" s="8">
        <v>460548.489999999</v>
      </c>
      <c r="U125" s="21" t="str">
        <v/>
      </c>
      <c r="V125" s="21" t="str">
        <v/>
      </c>
      <c r="W125" s="21" t="str">
        <v/>
      </c>
      <c r="X125" s="19">
        <v>202605</v>
      </c>
      <c r="Y125" s="21" t="str">
        <v/>
      </c>
      <c r="Z125" s="19">
        <v>202606</v>
      </c>
      <c r="AA125" s="21" t="str">
        <v/>
      </c>
      <c r="AB125" s="19" t="str">
        <v>报销</v>
      </c>
      <c r="AC125" s="8">
        <v>0</v>
      </c>
      <c r="AD125" s="8">
        <v>1484.5</v>
      </c>
      <c r="AE125" s="8">
        <v>0</v>
      </c>
      <c r="AF125" s="19" t="str">
        <v>待补姓名</v>
      </c>
    </row>
    <row r="126" ht="21" customHeight="1" spans="1:32">
      <c r="A126" s="4" t="str">
        <f>IFERROR(INDEX(_xlfn.ANCHORARRAY($AG$9),ROWS($A$9:A126)),"")</f>
        <v/>
      </c>
      <c r="B126" s="5" t="str">
        <f t="shared" si="9"/>
        <v/>
      </c>
      <c r="C126" s="5" t="str">
        <f t="shared" si="10"/>
        <v/>
      </c>
      <c r="D126" s="5" t="str">
        <f t="shared" si="11"/>
        <v/>
      </c>
      <c r="E126" s="18" t="str">
        <f t="shared" si="12"/>
        <v/>
      </c>
      <c r="F126" s="5" t="str">
        <f t="shared" si="13"/>
        <v/>
      </c>
      <c r="G126" s="3" t="str">
        <f t="shared" si="14"/>
        <v/>
      </c>
      <c r="H126" s="22" t="str">
        <f t="shared" si="15"/>
        <v/>
      </c>
      <c r="I126" s="22" t="str">
        <f t="shared" si="16"/>
        <v/>
      </c>
      <c r="J126" s="22" t="str">
        <f t="shared" si="17"/>
        <v/>
      </c>
      <c r="K126" s="16"/>
      <c r="L126" s="22">
        <v>2077</v>
      </c>
      <c r="M126" s="22" t="str">
        <v/>
      </c>
      <c r="N126" s="23">
        <v>46187</v>
      </c>
      <c r="O126" s="24" t="str">
        <v>建行个人</v>
      </c>
      <c r="P126" s="24" t="str">
        <v/>
      </c>
      <c r="Q126" s="24" t="str">
        <v>付报销服务器临时升级高正卓</v>
      </c>
      <c r="R126" s="5" t="str">
        <v/>
      </c>
      <c r="S126" s="5">
        <v>215.46</v>
      </c>
      <c r="T126" s="5">
        <v>453015.699999999</v>
      </c>
      <c r="U126" s="24" t="str">
        <v>公司</v>
      </c>
      <c r="V126" s="24" t="str">
        <v/>
      </c>
      <c r="W126" s="24" t="str">
        <v/>
      </c>
      <c r="X126" s="22">
        <v>202605</v>
      </c>
      <c r="Y126" s="24" t="str">
        <v/>
      </c>
      <c r="Z126" s="22">
        <v>202606</v>
      </c>
      <c r="AA126" s="24" t="str">
        <v/>
      </c>
      <c r="AB126" s="22" t="str">
        <v>报销</v>
      </c>
      <c r="AC126" s="5">
        <v>0</v>
      </c>
      <c r="AD126" s="5">
        <v>215.46</v>
      </c>
      <c r="AE126" s="5">
        <v>0</v>
      </c>
      <c r="AF126" s="22" t="str">
        <v>待补姓名</v>
      </c>
    </row>
    <row r="127" ht="21" customHeight="1" spans="1:32">
      <c r="A127" s="7" t="str">
        <f>IFERROR(INDEX(_xlfn.ANCHORARRAY($AG$9),ROWS($A$9:A127)),"")</f>
        <v/>
      </c>
      <c r="B127" s="8" t="str">
        <f t="shared" si="9"/>
        <v/>
      </c>
      <c r="C127" s="8" t="str">
        <f t="shared" si="10"/>
        <v/>
      </c>
      <c r="D127" s="8" t="str">
        <f t="shared" si="11"/>
        <v/>
      </c>
      <c r="E127" s="18" t="str">
        <f t="shared" si="12"/>
        <v/>
      </c>
      <c r="F127" s="8" t="str">
        <f t="shared" si="13"/>
        <v/>
      </c>
      <c r="G127" s="6" t="str">
        <f t="shared" si="14"/>
        <v/>
      </c>
      <c r="H127" s="19" t="str">
        <f t="shared" si="15"/>
        <v/>
      </c>
      <c r="I127" s="19" t="str">
        <f t="shared" si="16"/>
        <v/>
      </c>
      <c r="J127" s="19" t="str">
        <f t="shared" si="17"/>
        <v/>
      </c>
      <c r="K127" s="16"/>
      <c r="L127" s="19">
        <v>2237</v>
      </c>
      <c r="M127" s="19" t="str">
        <v/>
      </c>
      <c r="N127" s="20">
        <v>46195</v>
      </c>
      <c r="O127" s="21" t="str">
        <v>建行个人</v>
      </c>
      <c r="P127" s="21" t="str">
        <v/>
      </c>
      <c r="Q127" s="21" t="str">
        <v>魏净汝报销</v>
      </c>
      <c r="R127" s="8">
        <v>2361</v>
      </c>
      <c r="S127" s="8" t="str">
        <v/>
      </c>
      <c r="T127" s="8">
        <v>79302.25</v>
      </c>
      <c r="U127" s="21" t="str">
        <v/>
      </c>
      <c r="V127" s="21" t="str">
        <v/>
      </c>
      <c r="W127" s="21" t="str">
        <v/>
      </c>
      <c r="X127" s="19">
        <v>202606</v>
      </c>
      <c r="Y127" s="21" t="str">
        <v/>
      </c>
      <c r="Z127" s="19">
        <v>202606</v>
      </c>
      <c r="AA127" s="21" t="str">
        <v/>
      </c>
      <c r="AB127" s="19" t="str">
        <v>待复核</v>
      </c>
      <c r="AC127" s="8">
        <v>0</v>
      </c>
      <c r="AD127" s="8">
        <v>0</v>
      </c>
      <c r="AE127" s="8">
        <v>0</v>
      </c>
      <c r="AF127" s="19" t="str">
        <v>待复核</v>
      </c>
    </row>
    <row r="128" ht="21" customHeight="1" spans="1:32">
      <c r="A128" s="4" t="str">
        <f>IFERROR(INDEX(_xlfn.ANCHORARRAY($AG$9),ROWS($A$9:A128)),"")</f>
        <v/>
      </c>
      <c r="B128" s="5" t="str">
        <f t="shared" si="9"/>
        <v/>
      </c>
      <c r="C128" s="5" t="str">
        <f t="shared" si="10"/>
        <v/>
      </c>
      <c r="D128" s="5" t="str">
        <f t="shared" si="11"/>
        <v/>
      </c>
      <c r="E128" s="18" t="str">
        <f t="shared" si="12"/>
        <v/>
      </c>
      <c r="F128" s="5" t="str">
        <f t="shared" si="13"/>
        <v/>
      </c>
      <c r="G128" s="3" t="str">
        <f t="shared" si="14"/>
        <v/>
      </c>
      <c r="H128" s="22" t="str">
        <f t="shared" si="15"/>
        <v/>
      </c>
      <c r="I128" s="22" t="str">
        <f t="shared" si="16"/>
        <v/>
      </c>
      <c r="J128" s="22" t="str">
        <f t="shared" si="17"/>
        <v/>
      </c>
      <c r="K128" s="16"/>
      <c r="L128" s="22">
        <v>2250</v>
      </c>
      <c r="M128" s="22" t="str">
        <v/>
      </c>
      <c r="N128" s="23">
        <v>46196</v>
      </c>
      <c r="O128" s="24" t="str">
        <v>建行个人</v>
      </c>
      <c r="P128" s="24" t="str">
        <v/>
      </c>
      <c r="Q128" s="24" t="str">
        <v>付报销笔记本充电器高正卓</v>
      </c>
      <c r="R128" s="5" t="str">
        <v/>
      </c>
      <c r="S128" s="5">
        <v>50</v>
      </c>
      <c r="T128" s="5">
        <v>34857.2700000005</v>
      </c>
      <c r="U128" s="24" t="str">
        <v>自助药机</v>
      </c>
      <c r="V128" s="24" t="str">
        <v/>
      </c>
      <c r="W128" s="24" t="str">
        <v/>
      </c>
      <c r="X128" s="22">
        <v>202606</v>
      </c>
      <c r="Y128" s="24" t="str">
        <v/>
      </c>
      <c r="Z128" s="22">
        <v>202606</v>
      </c>
      <c r="AA128" s="24" t="str">
        <v/>
      </c>
      <c r="AB128" s="22" t="str">
        <v>报销</v>
      </c>
      <c r="AC128" s="5">
        <v>0</v>
      </c>
      <c r="AD128" s="5">
        <v>50</v>
      </c>
      <c r="AE128" s="5">
        <v>0</v>
      </c>
      <c r="AF128" s="22" t="str">
        <v>待补姓名</v>
      </c>
    </row>
    <row r="129" ht="21" customHeight="1" spans="1:32">
      <c r="A129" s="7" t="str">
        <f>IFERROR(INDEX(_xlfn.ANCHORARRAY($AG$9),ROWS($A$9:A129)),"")</f>
        <v/>
      </c>
      <c r="B129" s="8" t="str">
        <f t="shared" si="9"/>
        <v/>
      </c>
      <c r="C129" s="8" t="str">
        <f t="shared" si="10"/>
        <v/>
      </c>
      <c r="D129" s="8" t="str">
        <f t="shared" si="11"/>
        <v/>
      </c>
      <c r="E129" s="18" t="str">
        <f t="shared" si="12"/>
        <v/>
      </c>
      <c r="F129" s="8" t="str">
        <f t="shared" si="13"/>
        <v/>
      </c>
      <c r="G129" s="6" t="str">
        <f t="shared" si="14"/>
        <v/>
      </c>
      <c r="H129" s="19" t="str">
        <f t="shared" si="15"/>
        <v/>
      </c>
      <c r="I129" s="19" t="str">
        <f t="shared" si="16"/>
        <v/>
      </c>
      <c r="J129" s="19" t="str">
        <f t="shared" si="17"/>
        <v/>
      </c>
      <c r="K129" s="16"/>
      <c r="L129" s="19">
        <v>2251</v>
      </c>
      <c r="M129" s="19" t="str">
        <v/>
      </c>
      <c r="N129" s="20">
        <v>46196</v>
      </c>
      <c r="O129" s="21" t="str">
        <v>建行个人</v>
      </c>
      <c r="P129" s="21" t="str">
        <v/>
      </c>
      <c r="Q129" s="21" t="str">
        <v>付报销免费茶饮纸杯王梅梅（汤敏)</v>
      </c>
      <c r="R129" s="8" t="str">
        <v/>
      </c>
      <c r="S129" s="8">
        <v>126.51</v>
      </c>
      <c r="T129" s="8">
        <v>34730.7600000007</v>
      </c>
      <c r="U129" s="21" t="str">
        <v>公司</v>
      </c>
      <c r="V129" s="21" t="str">
        <v/>
      </c>
      <c r="W129" s="21" t="str">
        <v/>
      </c>
      <c r="X129" s="19">
        <v>202606</v>
      </c>
      <c r="Y129" s="21" t="str">
        <v/>
      </c>
      <c r="Z129" s="19">
        <v>202606</v>
      </c>
      <c r="AA129" s="21" t="str">
        <v/>
      </c>
      <c r="AB129" s="19" t="str">
        <v>报销</v>
      </c>
      <c r="AC129" s="8">
        <v>0</v>
      </c>
      <c r="AD129" s="8">
        <v>126.51</v>
      </c>
      <c r="AE129" s="8">
        <v>0</v>
      </c>
      <c r="AF129" s="19" t="str">
        <v>待补姓名</v>
      </c>
    </row>
    <row r="130" ht="21" customHeight="1" spans="1:32">
      <c r="A130" s="4" t="str">
        <f>IFERROR(INDEX(_xlfn.ANCHORARRAY($AG$9),ROWS($A$9:A130)),"")</f>
        <v/>
      </c>
      <c r="B130" s="5" t="str">
        <f t="shared" si="9"/>
        <v/>
      </c>
      <c r="C130" s="5" t="str">
        <f t="shared" si="10"/>
        <v/>
      </c>
      <c r="D130" s="5" t="str">
        <f t="shared" si="11"/>
        <v/>
      </c>
      <c r="E130" s="18" t="str">
        <f t="shared" si="12"/>
        <v/>
      </c>
      <c r="F130" s="5" t="str">
        <f t="shared" si="13"/>
        <v/>
      </c>
      <c r="G130" s="3" t="str">
        <f t="shared" si="14"/>
        <v/>
      </c>
      <c r="H130" s="22" t="str">
        <f t="shared" si="15"/>
        <v/>
      </c>
      <c r="I130" s="22" t="str">
        <f t="shared" si="16"/>
        <v/>
      </c>
      <c r="J130" s="22" t="str">
        <f t="shared" si="17"/>
        <v/>
      </c>
      <c r="K130" s="16"/>
      <c r="L130" s="22">
        <v>2275</v>
      </c>
      <c r="M130" s="22" t="str">
        <v/>
      </c>
      <c r="N130" s="23">
        <v>46204</v>
      </c>
      <c r="O130" s="24" t="str">
        <v>建行个人</v>
      </c>
      <c r="P130" s="24" t="str">
        <v>员工借支</v>
      </c>
      <c r="Q130" s="24" t="str">
        <v>付高村2026年罚款武剑</v>
      </c>
      <c r="R130" s="5" t="str">
        <v/>
      </c>
      <c r="S130" s="5">
        <v>11000</v>
      </c>
      <c r="T130" s="5">
        <v>23293.9400000004</v>
      </c>
      <c r="U130" s="24" t="str">
        <v/>
      </c>
      <c r="V130" s="24" t="str">
        <v/>
      </c>
      <c r="W130" s="24" t="str">
        <v/>
      </c>
      <c r="X130" s="22">
        <v>202606</v>
      </c>
      <c r="Y130" s="24" t="str">
        <v/>
      </c>
      <c r="Z130" s="22">
        <v>202607</v>
      </c>
      <c r="AA130" s="24" t="str">
        <v/>
      </c>
      <c r="AB130" s="22" t="str">
        <v>预支</v>
      </c>
      <c r="AC130" s="5">
        <v>11000</v>
      </c>
      <c r="AD130" s="5">
        <v>0</v>
      </c>
      <c r="AE130" s="5">
        <v>0</v>
      </c>
      <c r="AF130" s="22" t="str">
        <v>待补姓名</v>
      </c>
    </row>
    <row r="131" ht="21" customHeight="1" spans="1:32">
      <c r="A131" s="7" t="str">
        <f>IFERROR(INDEX(_xlfn.ANCHORARRAY($AG$9),ROWS($A$9:A131)),"")</f>
        <v/>
      </c>
      <c r="B131" s="8" t="str">
        <f t="shared" si="9"/>
        <v/>
      </c>
      <c r="C131" s="8" t="str">
        <f t="shared" si="10"/>
        <v/>
      </c>
      <c r="D131" s="8" t="str">
        <f t="shared" si="11"/>
        <v/>
      </c>
      <c r="E131" s="18" t="str">
        <f t="shared" si="12"/>
        <v/>
      </c>
      <c r="F131" s="8" t="str">
        <f t="shared" si="13"/>
        <v/>
      </c>
      <c r="G131" s="6" t="str">
        <f t="shared" si="14"/>
        <v/>
      </c>
      <c r="H131" s="19" t="str">
        <f t="shared" si="15"/>
        <v/>
      </c>
      <c r="I131" s="19" t="str">
        <f t="shared" si="16"/>
        <v/>
      </c>
      <c r="J131" s="19" t="str">
        <f t="shared" si="17"/>
        <v/>
      </c>
      <c r="K131" s="16"/>
      <c r="L131" s="19">
        <v>2276</v>
      </c>
      <c r="M131" s="19" t="str">
        <v/>
      </c>
      <c r="N131" s="20">
        <v>46204</v>
      </c>
      <c r="O131" s="21" t="str">
        <v>建行个人</v>
      </c>
      <c r="P131" s="21" t="str">
        <v>员工借支</v>
      </c>
      <c r="Q131" s="21" t="str">
        <v>付临城2026年罚款武剑</v>
      </c>
      <c r="R131" s="8" t="str">
        <v/>
      </c>
      <c r="S131" s="8">
        <v>5000</v>
      </c>
      <c r="T131" s="8">
        <v>18293.9400000004</v>
      </c>
      <c r="U131" s="21" t="str">
        <v>公司</v>
      </c>
      <c r="V131" s="21" t="str">
        <v/>
      </c>
      <c r="W131" s="21" t="str">
        <v/>
      </c>
      <c r="X131" s="19">
        <v>202606</v>
      </c>
      <c r="Y131" s="21" t="str">
        <v/>
      </c>
      <c r="Z131" s="19">
        <v>202607</v>
      </c>
      <c r="AA131" s="21" t="str">
        <v/>
      </c>
      <c r="AB131" s="19" t="str">
        <v>预支</v>
      </c>
      <c r="AC131" s="8">
        <v>5000</v>
      </c>
      <c r="AD131" s="8">
        <v>0</v>
      </c>
      <c r="AE131" s="8">
        <v>0</v>
      </c>
      <c r="AF131" s="19" t="str">
        <v>待补姓名</v>
      </c>
    </row>
    <row r="132" ht="21" customHeight="1" spans="1:32">
      <c r="A132" s="4" t="str">
        <f>IFERROR(INDEX(_xlfn.ANCHORARRAY($AG$9),ROWS($A$9:A132)),"")</f>
        <v/>
      </c>
      <c r="B132" s="5" t="str">
        <f t="shared" si="9"/>
        <v/>
      </c>
      <c r="C132" s="5" t="str">
        <f t="shared" si="10"/>
        <v/>
      </c>
      <c r="D132" s="5" t="str">
        <f t="shared" si="11"/>
        <v/>
      </c>
      <c r="E132" s="18" t="str">
        <f t="shared" si="12"/>
        <v/>
      </c>
      <c r="F132" s="5" t="str">
        <f t="shared" si="13"/>
        <v/>
      </c>
      <c r="G132" s="3" t="str">
        <f t="shared" si="14"/>
        <v/>
      </c>
      <c r="H132" s="22" t="str">
        <f t="shared" si="15"/>
        <v/>
      </c>
      <c r="I132" s="22" t="str">
        <f t="shared" si="16"/>
        <v/>
      </c>
      <c r="J132" s="22" t="str">
        <f t="shared" si="17"/>
        <v/>
      </c>
      <c r="K132" s="16"/>
      <c r="L132" s="22">
        <v>2280</v>
      </c>
      <c r="M132" s="22" t="str">
        <v/>
      </c>
      <c r="N132" s="23">
        <v>46204</v>
      </c>
      <c r="O132" s="24" t="str">
        <v>建行个人</v>
      </c>
      <c r="P132" s="24" t="str">
        <v>营业款</v>
      </c>
      <c r="Q132" s="24" t="str">
        <v>付报销工装798.79饭费59卫志强</v>
      </c>
      <c r="R132" s="5" t="str">
        <v/>
      </c>
      <c r="S132" s="5">
        <v>798.79</v>
      </c>
      <c r="T132" s="5">
        <v>669221.53</v>
      </c>
      <c r="U132" s="24" t="str">
        <v>公司</v>
      </c>
      <c r="V132" s="24" t="str">
        <v/>
      </c>
      <c r="W132" s="24" t="str">
        <v/>
      </c>
      <c r="X132" s="22">
        <v>202606</v>
      </c>
      <c r="Y132" s="24" t="str">
        <v/>
      </c>
      <c r="Z132" s="22">
        <v>202607</v>
      </c>
      <c r="AA132" s="24" t="str">
        <v/>
      </c>
      <c r="AB132" s="22" t="str">
        <v>报销</v>
      </c>
      <c r="AC132" s="5">
        <v>0</v>
      </c>
      <c r="AD132" s="5">
        <v>798.79</v>
      </c>
      <c r="AE132" s="5">
        <v>0</v>
      </c>
      <c r="AF132" s="22" t="str">
        <v>待补姓名</v>
      </c>
    </row>
    <row r="133" ht="21" customHeight="1" spans="1:32">
      <c r="A133" s="7" t="str">
        <f>IFERROR(INDEX(_xlfn.ANCHORARRAY($AG$9),ROWS($A$9:A133)),"")</f>
        <v/>
      </c>
      <c r="B133" s="8" t="str">
        <f t="shared" si="9"/>
        <v/>
      </c>
      <c r="C133" s="8" t="str">
        <f t="shared" si="10"/>
        <v/>
      </c>
      <c r="D133" s="8" t="str">
        <f t="shared" si="11"/>
        <v/>
      </c>
      <c r="E133" s="18" t="str">
        <f t="shared" si="12"/>
        <v/>
      </c>
      <c r="F133" s="8" t="str">
        <f t="shared" si="13"/>
        <v/>
      </c>
      <c r="G133" s="6" t="str">
        <f t="shared" si="14"/>
        <v/>
      </c>
      <c r="H133" s="19" t="str">
        <f t="shared" si="15"/>
        <v/>
      </c>
      <c r="I133" s="19" t="str">
        <f t="shared" si="16"/>
        <v/>
      </c>
      <c r="J133" s="19" t="str">
        <f t="shared" si="17"/>
        <v/>
      </c>
      <c r="K133" s="16"/>
      <c r="L133" s="19">
        <v>2281</v>
      </c>
      <c r="M133" s="19" t="str">
        <v/>
      </c>
      <c r="N133" s="20">
        <v>46204</v>
      </c>
      <c r="O133" s="21" t="str">
        <v>建行个人</v>
      </c>
      <c r="P133" s="21" t="str">
        <v>营业款</v>
      </c>
      <c r="Q133" s="21" t="str">
        <v>付报销工装798.79饭费59卫志强</v>
      </c>
      <c r="R133" s="8" t="str">
        <v/>
      </c>
      <c r="S133" s="8">
        <v>59</v>
      </c>
      <c r="T133" s="8">
        <v>669162.53</v>
      </c>
      <c r="U133" s="21" t="str">
        <v>公司</v>
      </c>
      <c r="V133" s="21" t="str">
        <v/>
      </c>
      <c r="W133" s="21" t="str">
        <v/>
      </c>
      <c r="X133" s="19">
        <v>202606</v>
      </c>
      <c r="Y133" s="21" t="str">
        <v/>
      </c>
      <c r="Z133" s="19">
        <v>202607</v>
      </c>
      <c r="AA133" s="21" t="str">
        <v/>
      </c>
      <c r="AB133" s="19" t="str">
        <v>报销</v>
      </c>
      <c r="AC133" s="8">
        <v>0</v>
      </c>
      <c r="AD133" s="8">
        <v>59</v>
      </c>
      <c r="AE133" s="8">
        <v>0</v>
      </c>
      <c r="AF133" s="19" t="str">
        <v>待补姓名</v>
      </c>
    </row>
    <row r="134" ht="21" customHeight="1" spans="1:32">
      <c r="A134" s="4" t="str">
        <f>IFERROR(INDEX(_xlfn.ANCHORARRAY($AG$9),ROWS($A$9:A134)),"")</f>
        <v/>
      </c>
      <c r="B134" s="5" t="str">
        <f t="shared" si="9"/>
        <v/>
      </c>
      <c r="C134" s="5" t="str">
        <f t="shared" si="10"/>
        <v/>
      </c>
      <c r="D134" s="5" t="str">
        <f t="shared" si="11"/>
        <v/>
      </c>
      <c r="E134" s="18" t="str">
        <f t="shared" si="12"/>
        <v/>
      </c>
      <c r="F134" s="5" t="str">
        <f t="shared" si="13"/>
        <v/>
      </c>
      <c r="G134" s="3" t="str">
        <f t="shared" si="14"/>
        <v/>
      </c>
      <c r="H134" s="22" t="str">
        <f t="shared" si="15"/>
        <v/>
      </c>
      <c r="I134" s="22" t="str">
        <f t="shared" si="16"/>
        <v/>
      </c>
      <c r="J134" s="22" t="str">
        <f t="shared" si="17"/>
        <v/>
      </c>
      <c r="K134" s="16"/>
      <c r="L134" s="22">
        <v>2293</v>
      </c>
      <c r="M134" s="22" t="str">
        <v/>
      </c>
      <c r="N134" s="23">
        <v>46205</v>
      </c>
      <c r="O134" s="24" t="str">
        <v>建行个人</v>
      </c>
      <c r="P134" s="24" t="str">
        <v>员工借支</v>
      </c>
      <c r="Q134" s="24" t="str">
        <v/>
      </c>
      <c r="R134" s="5" t="str">
        <v/>
      </c>
      <c r="S134" s="5">
        <v>500</v>
      </c>
      <c r="T134" s="5">
        <v>688734.409999999</v>
      </c>
      <c r="U134" s="24" t="str">
        <v/>
      </c>
      <c r="V134" s="24" t="str">
        <v/>
      </c>
      <c r="W134" s="24" t="str">
        <v/>
      </c>
      <c r="X134" s="22">
        <v>202606</v>
      </c>
      <c r="Y134" s="24" t="str">
        <v/>
      </c>
      <c r="Z134" s="22">
        <v>202607</v>
      </c>
      <c r="AA134" s="24" t="str">
        <v>高正卓京东快递费预存</v>
      </c>
      <c r="AB134" s="22" t="str">
        <v>预支</v>
      </c>
      <c r="AC134" s="5">
        <v>500</v>
      </c>
      <c r="AD134" s="5">
        <v>0</v>
      </c>
      <c r="AE134" s="5">
        <v>0</v>
      </c>
      <c r="AF134" s="22" t="str">
        <v>已归属</v>
      </c>
    </row>
    <row r="135" ht="21" customHeight="1" spans="1:32">
      <c r="A135" s="7" t="str">
        <f>IFERROR(INDEX(_xlfn.ANCHORARRAY($AG$9),ROWS($A$9:A135)),"")</f>
        <v/>
      </c>
      <c r="B135" s="8" t="str">
        <f t="shared" si="9"/>
        <v/>
      </c>
      <c r="C135" s="8" t="str">
        <f t="shared" si="10"/>
        <v/>
      </c>
      <c r="D135" s="8" t="str">
        <f t="shared" si="11"/>
        <v/>
      </c>
      <c r="E135" s="18" t="str">
        <f t="shared" si="12"/>
        <v/>
      </c>
      <c r="F135" s="8" t="str">
        <f t="shared" si="13"/>
        <v/>
      </c>
      <c r="G135" s="6" t="str">
        <f t="shared" si="14"/>
        <v/>
      </c>
      <c r="H135" s="19" t="str">
        <f t="shared" si="15"/>
        <v/>
      </c>
      <c r="I135" s="19" t="str">
        <f t="shared" si="16"/>
        <v/>
      </c>
      <c r="J135" s="19" t="str">
        <f t="shared" si="17"/>
        <v/>
      </c>
      <c r="K135" s="16"/>
      <c r="L135" s="19">
        <v>2297</v>
      </c>
      <c r="M135" s="19" t="str">
        <v/>
      </c>
      <c r="N135" s="20">
        <v>46206</v>
      </c>
      <c r="O135" s="21" t="str">
        <v>建行个人</v>
      </c>
      <c r="P135" s="21" t="str">
        <v>营业款</v>
      </c>
      <c r="Q135" s="21" t="str">
        <v>报销25年度保温箱验证武剑——卜永杰武剑</v>
      </c>
      <c r="R135" s="8" t="str">
        <v/>
      </c>
      <c r="S135" s="8">
        <v>4000</v>
      </c>
      <c r="T135" s="8">
        <v>689175.679999999</v>
      </c>
      <c r="U135" s="21" t="str">
        <v>公司</v>
      </c>
      <c r="V135" s="21" t="str">
        <v/>
      </c>
      <c r="W135" s="21" t="str">
        <v/>
      </c>
      <c r="X135" s="19">
        <v>202606</v>
      </c>
      <c r="Y135" s="21" t="str">
        <v/>
      </c>
      <c r="Z135" s="19">
        <v>202607</v>
      </c>
      <c r="AA135" s="21" t="str">
        <v/>
      </c>
      <c r="AB135" s="19" t="str">
        <v>报销</v>
      </c>
      <c r="AC135" s="8">
        <v>0</v>
      </c>
      <c r="AD135" s="8">
        <v>4000</v>
      </c>
      <c r="AE135" s="8">
        <v>0</v>
      </c>
      <c r="AF135" s="19" t="str">
        <v>待补姓名</v>
      </c>
    </row>
    <row r="136" ht="21" customHeight="1" spans="1:32">
      <c r="A136" s="4" t="str">
        <f>IFERROR(INDEX(_xlfn.ANCHORARRAY($AG$9),ROWS($A$9:A136)),"")</f>
        <v/>
      </c>
      <c r="B136" s="5" t="str">
        <f t="shared" si="9"/>
        <v/>
      </c>
      <c r="C136" s="5" t="str">
        <f t="shared" si="10"/>
        <v/>
      </c>
      <c r="D136" s="5" t="str">
        <f t="shared" si="11"/>
        <v/>
      </c>
      <c r="E136" s="18" t="str">
        <f t="shared" si="12"/>
        <v/>
      </c>
      <c r="F136" s="5" t="str">
        <f t="shared" si="13"/>
        <v/>
      </c>
      <c r="G136" s="3" t="str">
        <f t="shared" si="14"/>
        <v/>
      </c>
      <c r="H136" s="22" t="str">
        <f t="shared" si="15"/>
        <v/>
      </c>
      <c r="I136" s="22" t="str">
        <f t="shared" si="16"/>
        <v/>
      </c>
      <c r="J136" s="22" t="str">
        <f t="shared" si="17"/>
        <v/>
      </c>
      <c r="K136" s="16"/>
      <c r="L136" s="22">
        <v>2298</v>
      </c>
      <c r="M136" s="22" t="str">
        <v/>
      </c>
      <c r="N136" s="23">
        <v>46206</v>
      </c>
      <c r="O136" s="24" t="str">
        <v>建行个人</v>
      </c>
      <c r="P136" s="24" t="str">
        <v>营业款</v>
      </c>
      <c r="Q136" s="24" t="str">
        <v>报销25年度保温箱验证武剑——卜永杰武剑</v>
      </c>
      <c r="R136" s="5" t="str">
        <v/>
      </c>
      <c r="S136" s="5">
        <v>800</v>
      </c>
      <c r="T136" s="5">
        <v>688375.679999999</v>
      </c>
      <c r="U136" s="24" t="str">
        <v>公司</v>
      </c>
      <c r="V136" s="24" t="str">
        <v/>
      </c>
      <c r="W136" s="24" t="str">
        <v/>
      </c>
      <c r="X136" s="22">
        <v>202606</v>
      </c>
      <c r="Y136" s="24" t="str">
        <v/>
      </c>
      <c r="Z136" s="22">
        <v>202607</v>
      </c>
      <c r="AA136" s="24" t="str">
        <v/>
      </c>
      <c r="AB136" s="22" t="str">
        <v>报销</v>
      </c>
      <c r="AC136" s="5">
        <v>0</v>
      </c>
      <c r="AD136" s="5">
        <v>800</v>
      </c>
      <c r="AE136" s="5">
        <v>0</v>
      </c>
      <c r="AF136" s="22" t="str">
        <v>待补姓名</v>
      </c>
    </row>
    <row r="137" ht="21" customHeight="1" spans="1:32">
      <c r="A137" s="7" t="str">
        <f>IFERROR(INDEX(_xlfn.ANCHORARRAY($AG$9),ROWS($A$9:A137)),"")</f>
        <v/>
      </c>
      <c r="B137" s="8" t="str">
        <f t="shared" ref="B137:B200" si="18">IF($A137="","",SUMIF($AA$9:$AA$50008,$A137,$AC$9:$AC$50008))</f>
        <v/>
      </c>
      <c r="C137" s="8" t="str">
        <f t="shared" ref="C137:C200" si="19">IF($A137="","",SUMIF($AA$9:$AA$50008,$A137,$AD$9:$AD$50008))</f>
        <v/>
      </c>
      <c r="D137" s="8" t="str">
        <f t="shared" ref="D137:D200" si="20">IF($A137="","",SUMIF($AA$9:$AA$50008,$A137,$AE$9:$AE$50008))</f>
        <v/>
      </c>
      <c r="E137" s="18" t="str">
        <f t="shared" ref="E137:E200" si="21">IF($A137="","",MAX(0,B137-C137-D137))</f>
        <v/>
      </c>
      <c r="F137" s="8" t="str">
        <f t="shared" ref="F137:F200" si="22">IF($A137="","",MAX(0,C137+D137-B137))</f>
        <v/>
      </c>
      <c r="G137" s="6" t="str">
        <f t="shared" ref="G137:G200" si="23">IF($A137="","",IF(E137&gt;0,"待冲减",IF(F137&gt;0,"超额需核对","已结清")))</f>
        <v/>
      </c>
      <c r="H137" s="19" t="str">
        <f t="shared" ref="H137:H200" si="24">IF($A137="","",COUNTIFS($AA$9:$AA$50008,$A137,$AB$9:$AB$50008,"预支"))</f>
        <v/>
      </c>
      <c r="I137" s="19" t="str">
        <f t="shared" ref="I137:I200" si="25">IF($A137="","",COUNTIFS($AA$9:$AA$50008,$A137,$AB$9:$AB$50008,"报销"))</f>
        <v/>
      </c>
      <c r="J137" s="19" t="str">
        <f t="shared" ref="J137:J200" si="26">IF($A137="","",COUNTIFS($AA$9:$AA$50008,$A137,$AB$9:$AB$50008,"还款"))</f>
        <v/>
      </c>
      <c r="K137" s="16"/>
      <c r="L137" s="19">
        <v>2309</v>
      </c>
      <c r="M137" s="19" t="str">
        <v/>
      </c>
      <c r="N137" s="20">
        <v>46209</v>
      </c>
      <c r="O137" s="21" t="str">
        <v>建行个人</v>
      </c>
      <c r="P137" s="21" t="str">
        <v>员工借支</v>
      </c>
      <c r="Q137" s="21" t="str">
        <v>张少兴借支电费3000话费2000（7月）</v>
      </c>
      <c r="R137" s="8" t="str">
        <v/>
      </c>
      <c r="S137" s="8">
        <v>5000</v>
      </c>
      <c r="T137" s="8">
        <v>695156.049999999</v>
      </c>
      <c r="U137" s="21" t="str">
        <v/>
      </c>
      <c r="V137" s="21" t="str">
        <v/>
      </c>
      <c r="W137" s="21" t="str">
        <v/>
      </c>
      <c r="X137" s="19">
        <v>202607</v>
      </c>
      <c r="Y137" s="21" t="str">
        <v/>
      </c>
      <c r="Z137" s="19">
        <v>202607</v>
      </c>
      <c r="AA137" s="21" t="str">
        <v/>
      </c>
      <c r="AB137" s="19" t="str">
        <v>预支</v>
      </c>
      <c r="AC137" s="8">
        <v>5000</v>
      </c>
      <c r="AD137" s="8">
        <v>0</v>
      </c>
      <c r="AE137" s="8">
        <v>0</v>
      </c>
      <c r="AF137" s="19" t="str">
        <v>待补姓名</v>
      </c>
    </row>
    <row r="138" ht="21" customHeight="1" spans="1:32">
      <c r="A138" s="4" t="str">
        <f>IFERROR(INDEX(_xlfn.ANCHORARRAY($AG$9),ROWS($A$9:A138)),"")</f>
        <v/>
      </c>
      <c r="B138" s="5" t="str">
        <f t="shared" si="18"/>
        <v/>
      </c>
      <c r="C138" s="5" t="str">
        <f t="shared" si="19"/>
        <v/>
      </c>
      <c r="D138" s="5" t="str">
        <f t="shared" si="20"/>
        <v/>
      </c>
      <c r="E138" s="18" t="str">
        <f t="shared" si="21"/>
        <v/>
      </c>
      <c r="F138" s="5" t="str">
        <f t="shared" si="22"/>
        <v/>
      </c>
      <c r="G138" s="3" t="str">
        <f t="shared" si="23"/>
        <v/>
      </c>
      <c r="H138" s="22" t="str">
        <f t="shared" si="24"/>
        <v/>
      </c>
      <c r="I138" s="22" t="str">
        <f t="shared" si="25"/>
        <v/>
      </c>
      <c r="J138" s="22" t="str">
        <f t="shared" si="26"/>
        <v/>
      </c>
      <c r="K138" s="16"/>
      <c r="L138" s="22">
        <v>2333</v>
      </c>
      <c r="M138" s="22" t="str">
        <v/>
      </c>
      <c r="N138" s="23">
        <v>46212</v>
      </c>
      <c r="O138" s="24" t="str">
        <v>建行个人</v>
      </c>
      <c r="P138" s="24" t="str">
        <v/>
      </c>
      <c r="Q138" s="24" t="str">
        <v>付报销办公物料李伟波张少兴6月</v>
      </c>
      <c r="R138" s="5" t="str">
        <v/>
      </c>
      <c r="S138" s="5">
        <v>2658</v>
      </c>
      <c r="T138" s="5">
        <v>711872.969999998</v>
      </c>
      <c r="U138" s="24" t="str">
        <v/>
      </c>
      <c r="V138" s="24" t="str">
        <v/>
      </c>
      <c r="W138" s="24" t="str">
        <v/>
      </c>
      <c r="X138" s="22">
        <v>202606</v>
      </c>
      <c r="Y138" s="24" t="str">
        <v/>
      </c>
      <c r="Z138" s="22">
        <v>202607</v>
      </c>
      <c r="AA138" s="24" t="str">
        <v/>
      </c>
      <c r="AB138" s="22" t="str">
        <v>报销</v>
      </c>
      <c r="AC138" s="5">
        <v>0</v>
      </c>
      <c r="AD138" s="5">
        <v>2658</v>
      </c>
      <c r="AE138" s="5">
        <v>0</v>
      </c>
      <c r="AF138" s="22" t="str">
        <v>待补姓名</v>
      </c>
    </row>
    <row r="139" ht="21" customHeight="1" spans="1:32">
      <c r="A139" s="7" t="str">
        <f>IFERROR(INDEX(_xlfn.ANCHORARRAY($AG$9),ROWS($A$9:A139)),"")</f>
        <v/>
      </c>
      <c r="B139" s="8" t="str">
        <f t="shared" si="18"/>
        <v/>
      </c>
      <c r="C139" s="8" t="str">
        <f t="shared" si="19"/>
        <v/>
      </c>
      <c r="D139" s="8" t="str">
        <f t="shared" si="20"/>
        <v/>
      </c>
      <c r="E139" s="18" t="str">
        <f t="shared" si="21"/>
        <v/>
      </c>
      <c r="F139" s="8" t="str">
        <f t="shared" si="22"/>
        <v/>
      </c>
      <c r="G139" s="6" t="str">
        <f t="shared" si="23"/>
        <v/>
      </c>
      <c r="H139" s="19" t="str">
        <f t="shared" si="24"/>
        <v/>
      </c>
      <c r="I139" s="19" t="str">
        <f t="shared" si="25"/>
        <v/>
      </c>
      <c r="J139" s="19" t="str">
        <f t="shared" si="26"/>
        <v/>
      </c>
      <c r="K139" s="16"/>
      <c r="L139" s="19">
        <v>2334</v>
      </c>
      <c r="M139" s="19" t="str">
        <v/>
      </c>
      <c r="N139" s="20">
        <v>46212</v>
      </c>
      <c r="O139" s="21" t="str">
        <v>建行个人</v>
      </c>
      <c r="P139" s="21" t="str">
        <v/>
      </c>
      <c r="Q139" s="21" t="str">
        <v>付报销办公物料报销合计10444.9元借支6000李伟波2658张少兴6月</v>
      </c>
      <c r="R139" s="8" t="str">
        <v/>
      </c>
      <c r="S139" s="8">
        <v>1786.9</v>
      </c>
      <c r="T139" s="8">
        <v>710086.069999998</v>
      </c>
      <c r="U139" s="21" t="str">
        <v/>
      </c>
      <c r="V139" s="21" t="str">
        <v/>
      </c>
      <c r="W139" s="21" t="str">
        <v/>
      </c>
      <c r="X139" s="19">
        <v>202606</v>
      </c>
      <c r="Y139" s="21" t="str">
        <v/>
      </c>
      <c r="Z139" s="19">
        <v>202607</v>
      </c>
      <c r="AA139" s="21" t="str">
        <v/>
      </c>
      <c r="AB139" s="19" t="str">
        <v>报销</v>
      </c>
      <c r="AC139" s="8">
        <v>0</v>
      </c>
      <c r="AD139" s="8">
        <v>1786.9</v>
      </c>
      <c r="AE139" s="8">
        <v>0</v>
      </c>
      <c r="AF139" s="19" t="str">
        <v>待补姓名</v>
      </c>
    </row>
    <row r="140" ht="21" customHeight="1" spans="1:32">
      <c r="A140" s="4" t="str">
        <f>IFERROR(INDEX(_xlfn.ANCHORARRAY($AG$9),ROWS($A$9:A140)),"")</f>
        <v/>
      </c>
      <c r="B140" s="5" t="str">
        <f t="shared" si="18"/>
        <v/>
      </c>
      <c r="C140" s="5" t="str">
        <f t="shared" si="19"/>
        <v/>
      </c>
      <c r="D140" s="5" t="str">
        <f t="shared" si="20"/>
        <v/>
      </c>
      <c r="E140" s="18" t="str">
        <f t="shared" si="21"/>
        <v/>
      </c>
      <c r="F140" s="5" t="str">
        <f t="shared" si="22"/>
        <v/>
      </c>
      <c r="G140" s="3" t="str">
        <f t="shared" si="23"/>
        <v/>
      </c>
      <c r="H140" s="22" t="str">
        <f t="shared" si="24"/>
        <v/>
      </c>
      <c r="I140" s="22" t="str">
        <f t="shared" si="25"/>
        <v/>
      </c>
      <c r="J140" s="22" t="str">
        <f t="shared" si="26"/>
        <v/>
      </c>
      <c r="K140" s="16"/>
      <c r="L140" s="22">
        <v>2347</v>
      </c>
      <c r="M140" s="22" t="str">
        <v/>
      </c>
      <c r="N140" s="23">
        <v>46203</v>
      </c>
      <c r="O140" s="24" t="str">
        <v>建行个人</v>
      </c>
      <c r="P140" s="24" t="str">
        <v/>
      </c>
      <c r="Q140" s="24" t="str">
        <v>付报销办公物料报销合计10444.9元借支6000李伟波2658张少兴6月</v>
      </c>
      <c r="R140" s="5">
        <v>10444.9</v>
      </c>
      <c r="S140" s="5" t="str">
        <v/>
      </c>
      <c r="T140" s="5">
        <v>719323.979999997</v>
      </c>
      <c r="U140" s="24" t="str">
        <v/>
      </c>
      <c r="V140" s="24" t="str">
        <v/>
      </c>
      <c r="W140" s="24" t="str">
        <v/>
      </c>
      <c r="X140" s="22">
        <v>202606</v>
      </c>
      <c r="Y140" s="24" t="str">
        <v/>
      </c>
      <c r="Z140" s="22">
        <v>202606</v>
      </c>
      <c r="AA140" s="24" t="str">
        <v/>
      </c>
      <c r="AB140" s="22" t="str">
        <v>待复核</v>
      </c>
      <c r="AC140" s="5">
        <v>0</v>
      </c>
      <c r="AD140" s="5">
        <v>0</v>
      </c>
      <c r="AE140" s="5">
        <v>0</v>
      </c>
      <c r="AF140" s="22" t="str">
        <v>待复核</v>
      </c>
    </row>
    <row r="141" ht="21" customHeight="1" spans="1:32">
      <c r="A141" s="7" t="str">
        <f>IFERROR(INDEX(_xlfn.ANCHORARRAY($AG$9),ROWS($A$9:A141)),"")</f>
        <v/>
      </c>
      <c r="B141" s="8" t="str">
        <f t="shared" si="18"/>
        <v/>
      </c>
      <c r="C141" s="8" t="str">
        <f t="shared" si="19"/>
        <v/>
      </c>
      <c r="D141" s="8" t="str">
        <f t="shared" si="20"/>
        <v/>
      </c>
      <c r="E141" s="18" t="str">
        <f t="shared" si="21"/>
        <v/>
      </c>
      <c r="F141" s="8" t="str">
        <f t="shared" si="22"/>
        <v/>
      </c>
      <c r="G141" s="6" t="str">
        <f t="shared" si="23"/>
        <v/>
      </c>
      <c r="H141" s="19" t="str">
        <f t="shared" si="24"/>
        <v/>
      </c>
      <c r="I141" s="19" t="str">
        <f t="shared" si="25"/>
        <v/>
      </c>
      <c r="J141" s="19" t="str">
        <f t="shared" si="26"/>
        <v/>
      </c>
      <c r="K141" s="16"/>
      <c r="L141" s="19">
        <v>2348</v>
      </c>
      <c r="M141" s="19" t="str">
        <v/>
      </c>
      <c r="N141" s="20">
        <v>46217</v>
      </c>
      <c r="O141" s="21" t="str">
        <v>建行个人</v>
      </c>
      <c r="P141" s="21" t="str">
        <v/>
      </c>
      <c r="Q141" s="21" t="str">
        <v>张少兴借支电费3000话费2000（7月）</v>
      </c>
      <c r="R141" s="8" t="str">
        <v/>
      </c>
      <c r="S141" s="8">
        <v>5000</v>
      </c>
      <c r="T141" s="8">
        <v>714323.979999997</v>
      </c>
      <c r="U141" s="21" t="str">
        <v/>
      </c>
      <c r="V141" s="21" t="str">
        <v/>
      </c>
      <c r="W141" s="21" t="str">
        <v/>
      </c>
      <c r="X141" s="19">
        <v>202607</v>
      </c>
      <c r="Y141" s="21" t="str">
        <v/>
      </c>
      <c r="Z141" s="19">
        <v>202607</v>
      </c>
      <c r="AA141" s="21" t="str">
        <v/>
      </c>
      <c r="AB141" s="19" t="str">
        <v>预支</v>
      </c>
      <c r="AC141" s="8">
        <v>5000</v>
      </c>
      <c r="AD141" s="8">
        <v>0</v>
      </c>
      <c r="AE141" s="8">
        <v>0</v>
      </c>
      <c r="AF141" s="19" t="str">
        <v>待补姓名</v>
      </c>
    </row>
    <row r="142" ht="21" customHeight="1" spans="1:32">
      <c r="A142" s="4" t="str">
        <f>IFERROR(INDEX(_xlfn.ANCHORARRAY($AG$9),ROWS($A$9:A142)),"")</f>
        <v/>
      </c>
      <c r="B142" s="5" t="str">
        <f t="shared" si="18"/>
        <v/>
      </c>
      <c r="C142" s="5" t="str">
        <f t="shared" si="19"/>
        <v/>
      </c>
      <c r="D142" s="5" t="str">
        <f t="shared" si="20"/>
        <v/>
      </c>
      <c r="E142" s="18" t="str">
        <f t="shared" si="21"/>
        <v/>
      </c>
      <c r="F142" s="5" t="str">
        <f t="shared" si="22"/>
        <v/>
      </c>
      <c r="G142" s="3" t="str">
        <f t="shared" si="23"/>
        <v/>
      </c>
      <c r="H142" s="22" t="str">
        <f t="shared" si="24"/>
        <v/>
      </c>
      <c r="I142" s="22" t="str">
        <f t="shared" si="25"/>
        <v/>
      </c>
      <c r="J142" s="22" t="str">
        <f t="shared" si="26"/>
        <v/>
      </c>
      <c r="K142" s="16"/>
      <c r="L142" s="22">
        <v>3547</v>
      </c>
      <c r="M142" s="22" t="str">
        <v/>
      </c>
      <c r="N142" s="23">
        <v>46231</v>
      </c>
      <c r="O142" s="24" t="str">
        <v>建行个人</v>
      </c>
      <c r="P142" s="24" t="str">
        <v>营业款</v>
      </c>
      <c r="Q142" s="24" t="str">
        <v>付报销6月份油耗王梅梅</v>
      </c>
      <c r="R142" s="5" t="str">
        <v/>
      </c>
      <c r="S142" s="5">
        <v>668</v>
      </c>
      <c r="T142" s="5">
        <v>283529.119999995</v>
      </c>
      <c r="U142" s="24" t="str">
        <v>公司</v>
      </c>
      <c r="V142" s="24" t="str">
        <v/>
      </c>
      <c r="W142" s="24" t="str">
        <v/>
      </c>
      <c r="X142" s="22">
        <v>202607</v>
      </c>
      <c r="Y142" s="24" t="str">
        <v/>
      </c>
      <c r="Z142" s="22">
        <v>202607</v>
      </c>
      <c r="AA142" s="24" t="str">
        <v/>
      </c>
      <c r="AB142" s="22" t="str">
        <v>报销</v>
      </c>
      <c r="AC142" s="5">
        <v>0</v>
      </c>
      <c r="AD142" s="5">
        <v>668</v>
      </c>
      <c r="AE142" s="5">
        <v>0</v>
      </c>
      <c r="AF142" s="22" t="str">
        <v>待补姓名</v>
      </c>
    </row>
    <row r="143" ht="21" customHeight="1" spans="1:32">
      <c r="A143" s="7" t="str">
        <f>IFERROR(INDEX(_xlfn.ANCHORARRAY($AG$9),ROWS($A$9:A143)),"")</f>
        <v/>
      </c>
      <c r="B143" s="8" t="str">
        <f t="shared" si="18"/>
        <v/>
      </c>
      <c r="C143" s="8" t="str">
        <f t="shared" si="19"/>
        <v/>
      </c>
      <c r="D143" s="8" t="str">
        <f t="shared" si="20"/>
        <v/>
      </c>
      <c r="E143" s="18" t="str">
        <f t="shared" si="21"/>
        <v/>
      </c>
      <c r="F143" s="8" t="str">
        <f t="shared" si="22"/>
        <v/>
      </c>
      <c r="G143" s="6" t="str">
        <f t="shared" si="23"/>
        <v/>
      </c>
      <c r="H143" s="19" t="str">
        <f t="shared" si="24"/>
        <v/>
      </c>
      <c r="I143" s="19" t="str">
        <f t="shared" si="25"/>
        <v/>
      </c>
      <c r="J143" s="19" t="str">
        <f t="shared" si="26"/>
        <v/>
      </c>
      <c r="K143" s="16"/>
      <c r="L143" s="19">
        <v>3590</v>
      </c>
      <c r="M143" s="19" t="str">
        <v/>
      </c>
      <c r="N143" s="20">
        <v>46241</v>
      </c>
      <c r="O143" s="21" t="str">
        <v>建行个人</v>
      </c>
      <c r="P143" s="21" t="str">
        <v>营业款</v>
      </c>
      <c r="Q143" s="21" t="str">
        <v>张少兴退回借支</v>
      </c>
      <c r="R143" s="8">
        <v>147</v>
      </c>
      <c r="S143" s="8" t="str">
        <v/>
      </c>
      <c r="T143" s="8">
        <v>258531.699999996</v>
      </c>
      <c r="U143" s="21" t="str">
        <v/>
      </c>
      <c r="V143" s="21" t="str">
        <v/>
      </c>
      <c r="W143" s="21" t="str">
        <v/>
      </c>
      <c r="X143" s="19">
        <v>202607</v>
      </c>
      <c r="Y143" s="21" t="str">
        <v/>
      </c>
      <c r="Z143" s="19">
        <v>202608</v>
      </c>
      <c r="AA143" s="21" t="str">
        <v/>
      </c>
      <c r="AB143" s="19" t="str">
        <v>还款</v>
      </c>
      <c r="AC143" s="8">
        <v>0</v>
      </c>
      <c r="AD143" s="8">
        <v>0</v>
      </c>
      <c r="AE143" s="8">
        <v>147</v>
      </c>
      <c r="AF143" s="19" t="str">
        <v>待补姓名</v>
      </c>
    </row>
    <row r="144" ht="21" customHeight="1" spans="1:32">
      <c r="A144" s="4" t="str">
        <f>IFERROR(INDEX(_xlfn.ANCHORARRAY($AG$9),ROWS($A$9:A144)),"")</f>
        <v/>
      </c>
      <c r="B144" s="5" t="str">
        <f t="shared" si="18"/>
        <v/>
      </c>
      <c r="C144" s="5" t="str">
        <f t="shared" si="19"/>
        <v/>
      </c>
      <c r="D144" s="5" t="str">
        <f t="shared" si="20"/>
        <v/>
      </c>
      <c r="E144" s="18" t="str">
        <f t="shared" si="21"/>
        <v/>
      </c>
      <c r="F144" s="5" t="str">
        <f t="shared" si="22"/>
        <v/>
      </c>
      <c r="G144" s="3" t="str">
        <f t="shared" si="23"/>
        <v/>
      </c>
      <c r="H144" s="22" t="str">
        <f t="shared" si="24"/>
        <v/>
      </c>
      <c r="I144" s="22" t="str">
        <f t="shared" si="25"/>
        <v/>
      </c>
      <c r="J144" s="22" t="str">
        <f t="shared" si="26"/>
        <v/>
      </c>
      <c r="K144" s="16"/>
      <c r="L144" s="22">
        <v>3591</v>
      </c>
      <c r="M144" s="22" t="str">
        <v/>
      </c>
      <c r="N144" s="23">
        <v>46241</v>
      </c>
      <c r="O144" s="24" t="str">
        <v>建行个人</v>
      </c>
      <c r="P144" s="24" t="str">
        <v>营业款</v>
      </c>
      <c r="Q144" s="24" t="str">
        <v>报销公司7月办公物料张少兴——李伟波</v>
      </c>
      <c r="R144" s="5" t="str">
        <v/>
      </c>
      <c r="S144" s="5">
        <v>1540</v>
      </c>
      <c r="T144" s="5">
        <v>256991.699999996</v>
      </c>
      <c r="U144" s="24" t="str">
        <v/>
      </c>
      <c r="V144" s="24" t="str">
        <v/>
      </c>
      <c r="W144" s="24" t="str">
        <v/>
      </c>
      <c r="X144" s="22">
        <v>202607</v>
      </c>
      <c r="Y144" s="24" t="str">
        <v/>
      </c>
      <c r="Z144" s="22">
        <v>202608</v>
      </c>
      <c r="AA144" s="24" t="str">
        <v/>
      </c>
      <c r="AB144" s="22" t="str">
        <v>报销</v>
      </c>
      <c r="AC144" s="5">
        <v>0</v>
      </c>
      <c r="AD144" s="5">
        <v>1540</v>
      </c>
      <c r="AE144" s="5">
        <v>0</v>
      </c>
      <c r="AF144" s="22" t="str">
        <v>待补姓名</v>
      </c>
    </row>
    <row r="145" ht="21" customHeight="1" spans="1:32">
      <c r="A145" s="7" t="str">
        <f>IFERROR(INDEX(_xlfn.ANCHORARRAY($AG$9),ROWS($A$9:A145)),"")</f>
        <v/>
      </c>
      <c r="B145" s="8" t="str">
        <f t="shared" si="18"/>
        <v/>
      </c>
      <c r="C145" s="8" t="str">
        <f t="shared" si="19"/>
        <v/>
      </c>
      <c r="D145" s="8" t="str">
        <f t="shared" si="20"/>
        <v/>
      </c>
      <c r="E145" s="18" t="str">
        <f t="shared" si="21"/>
        <v/>
      </c>
      <c r="F145" s="8" t="str">
        <f t="shared" si="22"/>
        <v/>
      </c>
      <c r="G145" s="6" t="str">
        <f t="shared" si="23"/>
        <v/>
      </c>
      <c r="H145" s="19" t="str">
        <f t="shared" si="24"/>
        <v/>
      </c>
      <c r="I145" s="19" t="str">
        <f t="shared" si="25"/>
        <v/>
      </c>
      <c r="J145" s="19" t="str">
        <f t="shared" si="26"/>
        <v/>
      </c>
      <c r="K145" s="16"/>
      <c r="L145" s="19">
        <v>3592</v>
      </c>
      <c r="M145" s="19" t="str">
        <v/>
      </c>
      <c r="N145" s="20">
        <v>46241</v>
      </c>
      <c r="O145" s="21" t="str">
        <v>建行个人</v>
      </c>
      <c r="P145" s="21" t="str">
        <v>营业款</v>
      </c>
      <c r="Q145" s="21" t="str">
        <v>张少兴借支办公物料2000买菜2000话费2000</v>
      </c>
      <c r="R145" s="8" t="str">
        <v/>
      </c>
      <c r="S145" s="8">
        <v>6000</v>
      </c>
      <c r="T145" s="8">
        <v>250991.699999996</v>
      </c>
      <c r="U145" s="21" t="str">
        <v/>
      </c>
      <c r="V145" s="21" t="str">
        <v/>
      </c>
      <c r="W145" s="21" t="str">
        <v/>
      </c>
      <c r="X145" s="19">
        <v>202608</v>
      </c>
      <c r="Y145" s="21" t="str">
        <v/>
      </c>
      <c r="Z145" s="19">
        <v>202608</v>
      </c>
      <c r="AA145" s="21" t="str">
        <v>张少兴</v>
      </c>
      <c r="AB145" s="19" t="str">
        <v>预支</v>
      </c>
      <c r="AC145" s="8">
        <v>6000</v>
      </c>
      <c r="AD145" s="8">
        <v>0</v>
      </c>
      <c r="AE145" s="8">
        <v>0</v>
      </c>
      <c r="AF145" s="19" t="str">
        <v>已归属</v>
      </c>
    </row>
    <row r="146" ht="21" customHeight="1" spans="1:32">
      <c r="A146" s="4" t="str">
        <f>IFERROR(INDEX(_xlfn.ANCHORARRAY($AG$9),ROWS($A$9:A146)),"")</f>
        <v/>
      </c>
      <c r="B146" s="5" t="str">
        <f t="shared" si="18"/>
        <v/>
      </c>
      <c r="C146" s="5" t="str">
        <f t="shared" si="19"/>
        <v/>
      </c>
      <c r="D146" s="5" t="str">
        <f t="shared" si="20"/>
        <v/>
      </c>
      <c r="E146" s="18" t="str">
        <f t="shared" si="21"/>
        <v/>
      </c>
      <c r="F146" s="5" t="str">
        <f t="shared" si="22"/>
        <v/>
      </c>
      <c r="G146" s="3" t="str">
        <f t="shared" si="23"/>
        <v/>
      </c>
      <c r="H146" s="22" t="str">
        <f t="shared" si="24"/>
        <v/>
      </c>
      <c r="I146" s="22" t="str">
        <f t="shared" si="25"/>
        <v/>
      </c>
      <c r="J146" s="22" t="str">
        <f t="shared" si="26"/>
        <v/>
      </c>
      <c r="K146" s="16"/>
      <c r="L146" s="22">
        <v>3967</v>
      </c>
      <c r="M146" s="22" t="str">
        <v/>
      </c>
      <c r="N146" s="23">
        <v>46203</v>
      </c>
      <c r="O146" s="24" t="str">
        <v>建行公户</v>
      </c>
      <c r="P146" s="24" t="str">
        <v>营业款</v>
      </c>
      <c r="Q146" s="24" t="str">
        <v>云南白药集团股份有限公司 费用报销</v>
      </c>
      <c r="R146" s="5">
        <v>5400</v>
      </c>
      <c r="S146" s="5" t="str">
        <v/>
      </c>
      <c r="T146" s="5">
        <v>229553.99</v>
      </c>
      <c r="U146" s="24" t="str">
        <v/>
      </c>
      <c r="V146" s="24" t="str">
        <v/>
      </c>
      <c r="W146" s="24" t="str">
        <v/>
      </c>
      <c r="X146" s="22" t="str">
        <v/>
      </c>
      <c r="Y146" s="24" t="str">
        <v>云南白药集团股份有限公司 费用报销</v>
      </c>
      <c r="Z146" s="22">
        <v>202606</v>
      </c>
      <c r="AA146" s="24" t="str">
        <v/>
      </c>
      <c r="AB146" s="22" t="str">
        <v>待复核</v>
      </c>
      <c r="AC146" s="5">
        <v>0</v>
      </c>
      <c r="AD146" s="5">
        <v>0</v>
      </c>
      <c r="AE146" s="5">
        <v>0</v>
      </c>
      <c r="AF146" s="22" t="str">
        <v>待复核</v>
      </c>
    </row>
    <row r="147" ht="21" customHeight="1" spans="1:32">
      <c r="A147" s="7" t="str">
        <f>IFERROR(INDEX(_xlfn.ANCHORARRAY($AG$9),ROWS($A$9:A147)),"")</f>
        <v/>
      </c>
      <c r="B147" s="8" t="str">
        <f t="shared" si="18"/>
        <v/>
      </c>
      <c r="C147" s="8" t="str">
        <f t="shared" si="19"/>
        <v/>
      </c>
      <c r="D147" s="8" t="str">
        <f t="shared" si="20"/>
        <v/>
      </c>
      <c r="E147" s="18" t="str">
        <f t="shared" si="21"/>
        <v/>
      </c>
      <c r="F147" s="8" t="str">
        <f t="shared" si="22"/>
        <v/>
      </c>
      <c r="G147" s="6" t="str">
        <f t="shared" si="23"/>
        <v/>
      </c>
      <c r="H147" s="19" t="str">
        <f t="shared" si="24"/>
        <v/>
      </c>
      <c r="I147" s="19" t="str">
        <f t="shared" si="25"/>
        <v/>
      </c>
      <c r="J147" s="19" t="str">
        <f t="shared" si="26"/>
        <v/>
      </c>
      <c r="K147" s="16"/>
      <c r="L147" s="19">
        <v>3968</v>
      </c>
      <c r="M147" s="19" t="str">
        <v/>
      </c>
      <c r="N147" s="20" t="str">
        <v/>
      </c>
      <c r="O147" s="21" t="str">
        <v/>
      </c>
      <c r="P147" s="21" t="str">
        <v>营业款</v>
      </c>
      <c r="Q147" s="21" t="str">
        <v>云南白药集团股份有限公司 费用报销</v>
      </c>
      <c r="R147" s="8">
        <v>1100</v>
      </c>
      <c r="S147" s="8" t="str">
        <v/>
      </c>
      <c r="T147" s="8" t="str">
        <v/>
      </c>
      <c r="U147" s="21" t="str">
        <v>配送</v>
      </c>
      <c r="V147" s="21" t="str">
        <v/>
      </c>
      <c r="W147" s="21" t="str">
        <v/>
      </c>
      <c r="X147" s="19">
        <v>202608</v>
      </c>
      <c r="Y147" s="21" t="str">
        <v>云南白药集团股份有限公司 费用报销</v>
      </c>
      <c r="Z147" s="19" t="str">
        <v/>
      </c>
      <c r="AA147" s="21" t="str">
        <v/>
      </c>
      <c r="AB147" s="19" t="str">
        <v>待复核</v>
      </c>
      <c r="AC147" s="8">
        <v>0</v>
      </c>
      <c r="AD147" s="8">
        <v>0</v>
      </c>
      <c r="AE147" s="8">
        <v>0</v>
      </c>
      <c r="AF147" s="19" t="str">
        <v>待复核</v>
      </c>
    </row>
    <row r="148" ht="21" customHeight="1" spans="1:32">
      <c r="A148" s="4" t="str">
        <f>IFERROR(INDEX(_xlfn.ANCHORARRAY($AG$9),ROWS($A$9:A148)),"")</f>
        <v/>
      </c>
      <c r="B148" s="5" t="str">
        <f t="shared" si="18"/>
        <v/>
      </c>
      <c r="C148" s="5" t="str">
        <f t="shared" si="19"/>
        <v/>
      </c>
      <c r="D148" s="5" t="str">
        <f t="shared" si="20"/>
        <v/>
      </c>
      <c r="E148" s="18" t="str">
        <f t="shared" si="21"/>
        <v/>
      </c>
      <c r="F148" s="5" t="str">
        <f t="shared" si="22"/>
        <v/>
      </c>
      <c r="G148" s="3" t="str">
        <f t="shared" si="23"/>
        <v/>
      </c>
      <c r="H148" s="22" t="str">
        <f t="shared" si="24"/>
        <v/>
      </c>
      <c r="I148" s="22" t="str">
        <f t="shared" si="25"/>
        <v/>
      </c>
      <c r="J148" s="22" t="str">
        <f t="shared" si="26"/>
        <v/>
      </c>
      <c r="K148" s="16"/>
      <c r="L148" s="22">
        <v>4439</v>
      </c>
      <c r="M148" s="22" t="str">
        <v/>
      </c>
      <c r="N148" s="23">
        <v>46057</v>
      </c>
      <c r="O148" s="24" t="str">
        <v>现金</v>
      </c>
      <c r="P148" s="24" t="str">
        <v>营业款</v>
      </c>
      <c r="Q148" s="24" t="str">
        <v>付报销快递费雷阳阳</v>
      </c>
      <c r="R148" s="5" t="str">
        <v/>
      </c>
      <c r="S148" s="5">
        <v>26</v>
      </c>
      <c r="T148" s="5">
        <v>1545.66</v>
      </c>
      <c r="U148" s="24" t="str">
        <v>公司</v>
      </c>
      <c r="V148" s="24" t="str">
        <v/>
      </c>
      <c r="W148" s="24" t="str">
        <v/>
      </c>
      <c r="X148" s="22">
        <v>202602</v>
      </c>
      <c r="Y148" s="24" t="str">
        <v/>
      </c>
      <c r="Z148" s="22">
        <v>202602</v>
      </c>
      <c r="AA148" s="24" t="str">
        <v/>
      </c>
      <c r="AB148" s="22" t="str">
        <v>报销</v>
      </c>
      <c r="AC148" s="5">
        <v>0</v>
      </c>
      <c r="AD148" s="5">
        <v>26</v>
      </c>
      <c r="AE148" s="5">
        <v>0</v>
      </c>
      <c r="AF148" s="22" t="str">
        <v>待补姓名</v>
      </c>
    </row>
    <row r="149" ht="21" customHeight="1" spans="1:32">
      <c r="A149" s="7" t="str">
        <f>IFERROR(INDEX(_xlfn.ANCHORARRAY($AG$9),ROWS($A$9:A149)),"")</f>
        <v/>
      </c>
      <c r="B149" s="8" t="str">
        <f t="shared" si="18"/>
        <v/>
      </c>
      <c r="C149" s="8" t="str">
        <f t="shared" si="19"/>
        <v/>
      </c>
      <c r="D149" s="8" t="str">
        <f t="shared" si="20"/>
        <v/>
      </c>
      <c r="E149" s="18" t="str">
        <f t="shared" si="21"/>
        <v/>
      </c>
      <c r="F149" s="8" t="str">
        <f t="shared" si="22"/>
        <v/>
      </c>
      <c r="G149" s="6" t="str">
        <f t="shared" si="23"/>
        <v/>
      </c>
      <c r="H149" s="19" t="str">
        <f t="shared" si="24"/>
        <v/>
      </c>
      <c r="I149" s="19" t="str">
        <f t="shared" si="25"/>
        <v/>
      </c>
      <c r="J149" s="19" t="str">
        <f t="shared" si="26"/>
        <v/>
      </c>
      <c r="K149" s="16"/>
      <c r="L149" s="19">
        <v>4452</v>
      </c>
      <c r="M149" s="19" t="str">
        <v/>
      </c>
      <c r="N149" s="20">
        <v>46066</v>
      </c>
      <c r="O149" s="21" t="str">
        <v>现金</v>
      </c>
      <c r="P149" s="21" t="str">
        <v>营业款</v>
      </c>
      <c r="Q149" s="21" t="str">
        <v>付报销门店氨糖奖励费用汤敏</v>
      </c>
      <c r="R149" s="8" t="str">
        <v/>
      </c>
      <c r="S149" s="8">
        <v>810</v>
      </c>
      <c r="T149" s="8">
        <v>2778.66</v>
      </c>
      <c r="U149" s="21" t="str">
        <v>公司</v>
      </c>
      <c r="V149" s="21" t="str">
        <v/>
      </c>
      <c r="W149" s="21" t="str">
        <v/>
      </c>
      <c r="X149" s="19">
        <v>202603</v>
      </c>
      <c r="Y149" s="21" t="str">
        <v/>
      </c>
      <c r="Z149" s="19">
        <v>202602</v>
      </c>
      <c r="AA149" s="21" t="str">
        <v/>
      </c>
      <c r="AB149" s="19" t="str">
        <v>报销</v>
      </c>
      <c r="AC149" s="8">
        <v>0</v>
      </c>
      <c r="AD149" s="8">
        <v>810</v>
      </c>
      <c r="AE149" s="8">
        <v>0</v>
      </c>
      <c r="AF149" s="19" t="str">
        <v>待补姓名</v>
      </c>
    </row>
    <row r="150" ht="21" customHeight="1" spans="1:32">
      <c r="A150" s="4" t="str">
        <f>IFERROR(INDEX(_xlfn.ANCHORARRAY($AG$9),ROWS($A$9:A150)),"")</f>
        <v/>
      </c>
      <c r="B150" s="5" t="str">
        <f t="shared" si="18"/>
        <v/>
      </c>
      <c r="C150" s="5" t="str">
        <f t="shared" si="19"/>
        <v/>
      </c>
      <c r="D150" s="5" t="str">
        <f t="shared" si="20"/>
        <v/>
      </c>
      <c r="E150" s="18" t="str">
        <f t="shared" si="21"/>
        <v/>
      </c>
      <c r="F150" s="5" t="str">
        <f t="shared" si="22"/>
        <v/>
      </c>
      <c r="G150" s="3" t="str">
        <f t="shared" si="23"/>
        <v/>
      </c>
      <c r="H150" s="22" t="str">
        <f t="shared" si="24"/>
        <v/>
      </c>
      <c r="I150" s="22" t="str">
        <f t="shared" si="25"/>
        <v/>
      </c>
      <c r="J150" s="22" t="str">
        <f t="shared" si="26"/>
        <v/>
      </c>
      <c r="K150" s="16"/>
      <c r="L150" s="22">
        <v>4454</v>
      </c>
      <c r="M150" s="22" t="str">
        <v/>
      </c>
      <c r="N150" s="23">
        <v>46077</v>
      </c>
      <c r="O150" s="24" t="str">
        <v>现金</v>
      </c>
      <c r="P150" s="24" t="str">
        <v>营业款</v>
      </c>
      <c r="Q150" s="24" t="str">
        <v>付报销快递费雷阳阳</v>
      </c>
      <c r="R150" s="5" t="str">
        <v/>
      </c>
      <c r="S150" s="5">
        <v>43</v>
      </c>
      <c r="T150" s="5">
        <v>735.660000000003</v>
      </c>
      <c r="U150" s="24" t="str">
        <v>公司</v>
      </c>
      <c r="V150" s="24" t="str">
        <v/>
      </c>
      <c r="W150" s="24" t="str">
        <v/>
      </c>
      <c r="X150" s="22">
        <v>202603</v>
      </c>
      <c r="Y150" s="24" t="str">
        <v/>
      </c>
      <c r="Z150" s="22">
        <v>202602</v>
      </c>
      <c r="AA150" s="24" t="str">
        <v/>
      </c>
      <c r="AB150" s="22" t="str">
        <v>报销</v>
      </c>
      <c r="AC150" s="5">
        <v>0</v>
      </c>
      <c r="AD150" s="5">
        <v>43</v>
      </c>
      <c r="AE150" s="5">
        <v>0</v>
      </c>
      <c r="AF150" s="22" t="str">
        <v>待补姓名</v>
      </c>
    </row>
    <row r="151" ht="21" customHeight="1" spans="1:32">
      <c r="A151" s="7" t="str">
        <f>IFERROR(INDEX(_xlfn.ANCHORARRAY($AG$9),ROWS($A$9:A151)),"")</f>
        <v/>
      </c>
      <c r="B151" s="8" t="str">
        <f t="shared" si="18"/>
        <v/>
      </c>
      <c r="C151" s="8" t="str">
        <f t="shared" si="19"/>
        <v/>
      </c>
      <c r="D151" s="8" t="str">
        <f t="shared" si="20"/>
        <v/>
      </c>
      <c r="E151" s="18" t="str">
        <f t="shared" si="21"/>
        <v/>
      </c>
      <c r="F151" s="8" t="str">
        <f t="shared" si="22"/>
        <v/>
      </c>
      <c r="G151" s="6" t="str">
        <f t="shared" si="23"/>
        <v/>
      </c>
      <c r="H151" s="19" t="str">
        <f t="shared" si="24"/>
        <v/>
      </c>
      <c r="I151" s="19" t="str">
        <f t="shared" si="25"/>
        <v/>
      </c>
      <c r="J151" s="19" t="str">
        <f t="shared" si="26"/>
        <v/>
      </c>
      <c r="K151" s="16"/>
      <c r="L151" s="19">
        <v>4459</v>
      </c>
      <c r="M151" s="19" t="str">
        <v/>
      </c>
      <c r="N151" s="20">
        <v>46083</v>
      </c>
      <c r="O151" s="21" t="str">
        <v>现金</v>
      </c>
      <c r="P151" s="21" t="str">
        <v>营业款</v>
      </c>
      <c r="Q151" s="21" t="str">
        <v>付报销饭费卫志强</v>
      </c>
      <c r="R151" s="8" t="str">
        <v/>
      </c>
      <c r="S151" s="8">
        <v>375</v>
      </c>
      <c r="T151" s="8">
        <v>3517.66</v>
      </c>
      <c r="U151" s="21" t="str">
        <v>公司</v>
      </c>
      <c r="V151" s="21" t="str">
        <v/>
      </c>
      <c r="W151" s="21" t="str">
        <v/>
      </c>
      <c r="X151" s="19">
        <v>202604</v>
      </c>
      <c r="Y151" s="21" t="str">
        <v/>
      </c>
      <c r="Z151" s="19">
        <v>202603</v>
      </c>
      <c r="AA151" s="21" t="str">
        <v/>
      </c>
      <c r="AB151" s="19" t="str">
        <v>报销</v>
      </c>
      <c r="AC151" s="8">
        <v>0</v>
      </c>
      <c r="AD151" s="8">
        <v>375</v>
      </c>
      <c r="AE151" s="8">
        <v>0</v>
      </c>
      <c r="AF151" s="19" t="str">
        <v>待补姓名</v>
      </c>
    </row>
    <row r="152" ht="21" customHeight="1" spans="1:32">
      <c r="A152" s="4" t="str">
        <f>IFERROR(INDEX(_xlfn.ANCHORARRAY($AG$9),ROWS($A$9:A152)),"")</f>
        <v/>
      </c>
      <c r="B152" s="5" t="str">
        <f t="shared" si="18"/>
        <v/>
      </c>
      <c r="C152" s="5" t="str">
        <f t="shared" si="19"/>
        <v/>
      </c>
      <c r="D152" s="5" t="str">
        <f t="shared" si="20"/>
        <v/>
      </c>
      <c r="E152" s="18" t="str">
        <f t="shared" si="21"/>
        <v/>
      </c>
      <c r="F152" s="5" t="str">
        <f t="shared" si="22"/>
        <v/>
      </c>
      <c r="G152" s="3" t="str">
        <f t="shared" si="23"/>
        <v/>
      </c>
      <c r="H152" s="22" t="str">
        <f t="shared" si="24"/>
        <v/>
      </c>
      <c r="I152" s="22" t="str">
        <f t="shared" si="25"/>
        <v/>
      </c>
      <c r="J152" s="22" t="str">
        <f t="shared" si="26"/>
        <v/>
      </c>
      <c r="K152" s="16"/>
      <c r="L152" s="22">
        <v>4463</v>
      </c>
      <c r="M152" s="22" t="str">
        <v/>
      </c>
      <c r="N152" s="23">
        <v>46146</v>
      </c>
      <c r="O152" s="24" t="str">
        <v>现金</v>
      </c>
      <c r="P152" s="24" t="str">
        <v>营业款</v>
      </c>
      <c r="Q152" s="24" t="str">
        <v>老板借支</v>
      </c>
      <c r="R152" s="5" t="str">
        <v/>
      </c>
      <c r="S152" s="5">
        <v>500</v>
      </c>
      <c r="T152" s="5">
        <v>3205.66</v>
      </c>
      <c r="U152" s="24" t="str">
        <v/>
      </c>
      <c r="V152" s="24" t="str">
        <v/>
      </c>
      <c r="W152" s="24" t="str">
        <v/>
      </c>
      <c r="X152" s="22" t="str">
        <v/>
      </c>
      <c r="Y152" s="24" t="str">
        <v/>
      </c>
      <c r="Z152" s="22">
        <v>202605</v>
      </c>
      <c r="AA152" s="24" t="str">
        <v/>
      </c>
      <c r="AB152" s="22" t="str">
        <v>预支</v>
      </c>
      <c r="AC152" s="5">
        <v>500</v>
      </c>
      <c r="AD152" s="5">
        <v>0</v>
      </c>
      <c r="AE152" s="5">
        <v>0</v>
      </c>
      <c r="AF152" s="22" t="str">
        <v>待补姓名</v>
      </c>
    </row>
    <row r="153" ht="21" customHeight="1" spans="1:32">
      <c r="A153" s="7" t="str">
        <f>IFERROR(INDEX(_xlfn.ANCHORARRAY($AG$9),ROWS($A$9:A153)),"")</f>
        <v/>
      </c>
      <c r="B153" s="8" t="str">
        <f t="shared" si="18"/>
        <v/>
      </c>
      <c r="C153" s="8" t="str">
        <f t="shared" si="19"/>
        <v/>
      </c>
      <c r="D153" s="8" t="str">
        <f t="shared" si="20"/>
        <v/>
      </c>
      <c r="E153" s="18" t="str">
        <f t="shared" si="21"/>
        <v/>
      </c>
      <c r="F153" s="8" t="str">
        <f t="shared" si="22"/>
        <v/>
      </c>
      <c r="G153" s="6" t="str">
        <f t="shared" si="23"/>
        <v/>
      </c>
      <c r="H153" s="19" t="str">
        <f t="shared" si="24"/>
        <v/>
      </c>
      <c r="I153" s="19" t="str">
        <f t="shared" si="25"/>
        <v/>
      </c>
      <c r="J153" s="19" t="str">
        <f t="shared" si="26"/>
        <v/>
      </c>
      <c r="K153" s="16"/>
      <c r="L153" s="19">
        <v>4466</v>
      </c>
      <c r="M153" s="19" t="str">
        <v/>
      </c>
      <c r="N153" s="20">
        <v>46092</v>
      </c>
      <c r="O153" s="21" t="str">
        <v>现金</v>
      </c>
      <c r="P153" s="21" t="str">
        <v>营业款</v>
      </c>
      <c r="Q153" s="21" t="str">
        <v>付报销快递费雷阳阳</v>
      </c>
      <c r="R153" s="8" t="str">
        <v/>
      </c>
      <c r="S153" s="8">
        <v>42.5</v>
      </c>
      <c r="T153" s="8">
        <v>3197.16</v>
      </c>
      <c r="U153" s="21" t="str">
        <v>公司</v>
      </c>
      <c r="V153" s="21" t="str">
        <v/>
      </c>
      <c r="W153" s="21" t="str">
        <v/>
      </c>
      <c r="X153" s="19">
        <v>202604</v>
      </c>
      <c r="Y153" s="21" t="str">
        <v/>
      </c>
      <c r="Z153" s="19">
        <v>202603</v>
      </c>
      <c r="AA153" s="21" t="str">
        <v/>
      </c>
      <c r="AB153" s="19" t="str">
        <v>报销</v>
      </c>
      <c r="AC153" s="8">
        <v>0</v>
      </c>
      <c r="AD153" s="8">
        <v>42.5</v>
      </c>
      <c r="AE153" s="8">
        <v>0</v>
      </c>
      <c r="AF153" s="19" t="str">
        <v>待补姓名</v>
      </c>
    </row>
    <row r="154" ht="21" customHeight="1" spans="1:32">
      <c r="A154" s="4" t="str">
        <f>IFERROR(INDEX(_xlfn.ANCHORARRAY($AG$9),ROWS($A$9:A154)),"")</f>
        <v/>
      </c>
      <c r="B154" s="5" t="str">
        <f t="shared" si="18"/>
        <v/>
      </c>
      <c r="C154" s="5" t="str">
        <f t="shared" si="19"/>
        <v/>
      </c>
      <c r="D154" s="5" t="str">
        <f t="shared" si="20"/>
        <v/>
      </c>
      <c r="E154" s="18" t="str">
        <f t="shared" si="21"/>
        <v/>
      </c>
      <c r="F154" s="5" t="str">
        <f t="shared" si="22"/>
        <v/>
      </c>
      <c r="G154" s="3" t="str">
        <f t="shared" si="23"/>
        <v/>
      </c>
      <c r="H154" s="22" t="str">
        <f t="shared" si="24"/>
        <v/>
      </c>
      <c r="I154" s="22" t="str">
        <f t="shared" si="25"/>
        <v/>
      </c>
      <c r="J154" s="22" t="str">
        <f t="shared" si="26"/>
        <v/>
      </c>
      <c r="K154" s="16"/>
      <c r="L154" s="22">
        <v>4469</v>
      </c>
      <c r="M154" s="22" t="str">
        <v/>
      </c>
      <c r="N154" s="23">
        <v>46150</v>
      </c>
      <c r="O154" s="24" t="str">
        <v>现金</v>
      </c>
      <c r="P154" s="24" t="str">
        <v>营业款</v>
      </c>
      <c r="Q154" s="24" t="str">
        <v>付报销工矿灯王孟华（卫志强）</v>
      </c>
      <c r="R154" s="5" t="str">
        <v/>
      </c>
      <c r="S154" s="5">
        <v>350</v>
      </c>
      <c r="T154" s="5">
        <v>927.160000000003</v>
      </c>
      <c r="U154" s="24" t="str">
        <v/>
      </c>
      <c r="V154" s="24" t="str">
        <v/>
      </c>
      <c r="W154" s="24" t="str">
        <v/>
      </c>
      <c r="X154" s="22" t="str">
        <v/>
      </c>
      <c r="Y154" s="24" t="str">
        <v/>
      </c>
      <c r="Z154" s="22">
        <v>202605</v>
      </c>
      <c r="AA154" s="24" t="str">
        <v/>
      </c>
      <c r="AB154" s="22" t="str">
        <v>报销</v>
      </c>
      <c r="AC154" s="5">
        <v>0</v>
      </c>
      <c r="AD154" s="5">
        <v>350</v>
      </c>
      <c r="AE154" s="5">
        <v>0</v>
      </c>
      <c r="AF154" s="22" t="str">
        <v>待补姓名</v>
      </c>
    </row>
    <row r="155" ht="21" customHeight="1" spans="1:32">
      <c r="A155" s="7" t="str">
        <f>IFERROR(INDEX(_xlfn.ANCHORARRAY($AG$9),ROWS($A$9:A155)),"")</f>
        <v/>
      </c>
      <c r="B155" s="8" t="str">
        <f t="shared" si="18"/>
        <v/>
      </c>
      <c r="C155" s="8" t="str">
        <f t="shared" si="19"/>
        <v/>
      </c>
      <c r="D155" s="8" t="str">
        <f t="shared" si="20"/>
        <v/>
      </c>
      <c r="E155" s="18" t="str">
        <f t="shared" si="21"/>
        <v/>
      </c>
      <c r="F155" s="8" t="str">
        <f t="shared" si="22"/>
        <v/>
      </c>
      <c r="G155" s="6" t="str">
        <f t="shared" si="23"/>
        <v/>
      </c>
      <c r="H155" s="19" t="str">
        <f t="shared" si="24"/>
        <v/>
      </c>
      <c r="I155" s="19" t="str">
        <f t="shared" si="25"/>
        <v/>
      </c>
      <c r="J155" s="19" t="str">
        <f t="shared" si="26"/>
        <v/>
      </c>
      <c r="K155" s="16"/>
      <c r="L155" s="19">
        <v>4475</v>
      </c>
      <c r="M155" s="19" t="str">
        <v/>
      </c>
      <c r="N155" s="20">
        <v>46111</v>
      </c>
      <c r="O155" s="21" t="str">
        <v>现金</v>
      </c>
      <c r="P155" s="21" t="str">
        <v>营业款</v>
      </c>
      <c r="Q155" s="21" t="str">
        <v>付报销亿企赢开票短信姜会美</v>
      </c>
      <c r="R155" s="8" t="str">
        <v/>
      </c>
      <c r="S155" s="8">
        <v>100</v>
      </c>
      <c r="T155" s="8">
        <v>2381.16</v>
      </c>
      <c r="U155" s="21" t="str">
        <v>公司</v>
      </c>
      <c r="V155" s="21" t="str">
        <v/>
      </c>
      <c r="W155" s="21" t="str">
        <v/>
      </c>
      <c r="X155" s="19">
        <v>202605</v>
      </c>
      <c r="Y155" s="21" t="str">
        <v/>
      </c>
      <c r="Z155" s="19">
        <v>202603</v>
      </c>
      <c r="AA155" s="21" t="str">
        <v/>
      </c>
      <c r="AB155" s="19" t="str">
        <v>报销</v>
      </c>
      <c r="AC155" s="8">
        <v>0</v>
      </c>
      <c r="AD155" s="8">
        <v>100</v>
      </c>
      <c r="AE155" s="8">
        <v>0</v>
      </c>
      <c r="AF155" s="19" t="str">
        <v>待补姓名</v>
      </c>
    </row>
    <row r="156" ht="21" customHeight="1" spans="1:32">
      <c r="A156" s="4" t="str">
        <f>IFERROR(INDEX(_xlfn.ANCHORARRAY($AG$9),ROWS($A$9:A156)),"")</f>
        <v/>
      </c>
      <c r="B156" s="5" t="str">
        <f t="shared" si="18"/>
        <v/>
      </c>
      <c r="C156" s="5" t="str">
        <f t="shared" si="19"/>
        <v/>
      </c>
      <c r="D156" s="5" t="str">
        <f t="shared" si="20"/>
        <v/>
      </c>
      <c r="E156" s="18" t="str">
        <f t="shared" si="21"/>
        <v/>
      </c>
      <c r="F156" s="5" t="str">
        <f t="shared" si="22"/>
        <v/>
      </c>
      <c r="G156" s="3" t="str">
        <f t="shared" si="23"/>
        <v/>
      </c>
      <c r="H156" s="22" t="str">
        <f t="shared" si="24"/>
        <v/>
      </c>
      <c r="I156" s="22" t="str">
        <f t="shared" si="25"/>
        <v/>
      </c>
      <c r="J156" s="22" t="str">
        <f t="shared" si="26"/>
        <v/>
      </c>
      <c r="K156" s="16"/>
      <c r="L156" s="22">
        <v>4486</v>
      </c>
      <c r="M156" s="22" t="str">
        <v/>
      </c>
      <c r="N156" s="23">
        <v>46120</v>
      </c>
      <c r="O156" s="24" t="str">
        <v>现金</v>
      </c>
      <c r="P156" s="24" t="str">
        <v>营业款</v>
      </c>
      <c r="Q156" s="24" t="str">
        <v>付报销快递费雷阳阳</v>
      </c>
      <c r="R156" s="5" t="str">
        <v/>
      </c>
      <c r="S156" s="5">
        <v>44.2</v>
      </c>
      <c r="T156" s="5">
        <v>25943.96</v>
      </c>
      <c r="U156" s="24" t="str">
        <v>公司</v>
      </c>
      <c r="V156" s="24" t="str">
        <v/>
      </c>
      <c r="W156" s="24" t="str">
        <v/>
      </c>
      <c r="X156" s="22">
        <v>202605</v>
      </c>
      <c r="Y156" s="24" t="str">
        <v/>
      </c>
      <c r="Z156" s="22">
        <v>202604</v>
      </c>
      <c r="AA156" s="24" t="str">
        <v/>
      </c>
      <c r="AB156" s="22" t="str">
        <v>报销</v>
      </c>
      <c r="AC156" s="5">
        <v>0</v>
      </c>
      <c r="AD156" s="5">
        <v>44.2</v>
      </c>
      <c r="AE156" s="5">
        <v>0</v>
      </c>
      <c r="AF156" s="22" t="str">
        <v>待补姓名</v>
      </c>
    </row>
    <row r="157" ht="21" customHeight="1" spans="1:32">
      <c r="A157" s="7" t="str">
        <f>IFERROR(INDEX(_xlfn.ANCHORARRAY($AG$9),ROWS($A$9:A157)),"")</f>
        <v/>
      </c>
      <c r="B157" s="8" t="str">
        <f t="shared" si="18"/>
        <v/>
      </c>
      <c r="C157" s="8" t="str">
        <f t="shared" si="19"/>
        <v/>
      </c>
      <c r="D157" s="8" t="str">
        <f t="shared" si="20"/>
        <v/>
      </c>
      <c r="E157" s="18" t="str">
        <f t="shared" si="21"/>
        <v/>
      </c>
      <c r="F157" s="8" t="str">
        <f t="shared" si="22"/>
        <v/>
      </c>
      <c r="G157" s="6" t="str">
        <f t="shared" si="23"/>
        <v/>
      </c>
      <c r="H157" s="19" t="str">
        <f t="shared" si="24"/>
        <v/>
      </c>
      <c r="I157" s="19" t="str">
        <f t="shared" si="25"/>
        <v/>
      </c>
      <c r="J157" s="19" t="str">
        <f t="shared" si="26"/>
        <v/>
      </c>
      <c r="K157" s="16"/>
      <c r="L157" s="19">
        <v>4494</v>
      </c>
      <c r="M157" s="19" t="str">
        <v/>
      </c>
      <c r="N157" s="20">
        <v>46135</v>
      </c>
      <c r="O157" s="21" t="str">
        <v>现金</v>
      </c>
      <c r="P157" s="21" t="str">
        <v>营业款</v>
      </c>
      <c r="Q157" s="21" t="str">
        <v>付树果报销运费</v>
      </c>
      <c r="R157" s="8" t="str">
        <v/>
      </c>
      <c r="S157" s="8">
        <v>280</v>
      </c>
      <c r="T157" s="8">
        <v>4243.95999999999</v>
      </c>
      <c r="U157" s="21" t="str">
        <v>公司</v>
      </c>
      <c r="V157" s="21" t="str">
        <v/>
      </c>
      <c r="W157" s="21" t="str">
        <v/>
      </c>
      <c r="X157" s="19">
        <v>202606</v>
      </c>
      <c r="Y157" s="21" t="str">
        <v/>
      </c>
      <c r="Z157" s="19">
        <v>202604</v>
      </c>
      <c r="AA157" s="21" t="str">
        <v/>
      </c>
      <c r="AB157" s="19" t="str">
        <v>报销</v>
      </c>
      <c r="AC157" s="8">
        <v>0</v>
      </c>
      <c r="AD157" s="8">
        <v>280</v>
      </c>
      <c r="AE157" s="8">
        <v>0</v>
      </c>
      <c r="AF157" s="19" t="str">
        <v>待补姓名</v>
      </c>
    </row>
    <row r="158" ht="21" customHeight="1" spans="1:32">
      <c r="A158" s="4" t="str">
        <f>IFERROR(INDEX(_xlfn.ANCHORARRAY($AG$9),ROWS($A$9:A158)),"")</f>
        <v/>
      </c>
      <c r="B158" s="5" t="str">
        <f t="shared" si="18"/>
        <v/>
      </c>
      <c r="C158" s="5" t="str">
        <f t="shared" si="19"/>
        <v/>
      </c>
      <c r="D158" s="5" t="str">
        <f t="shared" si="20"/>
        <v/>
      </c>
      <c r="E158" s="18" t="str">
        <f t="shared" si="21"/>
        <v/>
      </c>
      <c r="F158" s="5" t="str">
        <f t="shared" si="22"/>
        <v/>
      </c>
      <c r="G158" s="3" t="str">
        <f t="shared" si="23"/>
        <v/>
      </c>
      <c r="H158" s="22" t="str">
        <f t="shared" si="24"/>
        <v/>
      </c>
      <c r="I158" s="22" t="str">
        <f t="shared" si="25"/>
        <v/>
      </c>
      <c r="J158" s="22" t="str">
        <f t="shared" si="26"/>
        <v/>
      </c>
      <c r="K158" s="16"/>
      <c r="L158" s="22">
        <v>4495</v>
      </c>
      <c r="M158" s="22" t="str">
        <v/>
      </c>
      <c r="N158" s="23">
        <v>46135</v>
      </c>
      <c r="O158" s="24" t="str">
        <v>现金</v>
      </c>
      <c r="P158" s="24" t="str">
        <v>营业款</v>
      </c>
      <c r="Q158" s="24" t="str">
        <v>付报销运费树果</v>
      </c>
      <c r="R158" s="5" t="str">
        <v/>
      </c>
      <c r="S158" s="5">
        <v>10</v>
      </c>
      <c r="T158" s="5">
        <v>4233.95999999999</v>
      </c>
      <c r="U158" s="24" t="str">
        <v>公司</v>
      </c>
      <c r="V158" s="24" t="str">
        <v/>
      </c>
      <c r="W158" s="24" t="str">
        <v/>
      </c>
      <c r="X158" s="22">
        <v>202606</v>
      </c>
      <c r="Y158" s="24" t="str">
        <v/>
      </c>
      <c r="Z158" s="22">
        <v>202604</v>
      </c>
      <c r="AA158" s="24" t="str">
        <v/>
      </c>
      <c r="AB158" s="22" t="str">
        <v>报销</v>
      </c>
      <c r="AC158" s="5">
        <v>0</v>
      </c>
      <c r="AD158" s="5">
        <v>10</v>
      </c>
      <c r="AE158" s="5">
        <v>0</v>
      </c>
      <c r="AF158" s="22" t="str">
        <v>待补姓名</v>
      </c>
    </row>
    <row r="159" ht="21" customHeight="1" spans="1:32">
      <c r="A159" s="7" t="str">
        <f>IFERROR(INDEX(_xlfn.ANCHORARRAY($AG$9),ROWS($A$9:A159)),"")</f>
        <v/>
      </c>
      <c r="B159" s="8" t="str">
        <f t="shared" si="18"/>
        <v/>
      </c>
      <c r="C159" s="8" t="str">
        <f t="shared" si="19"/>
        <v/>
      </c>
      <c r="D159" s="8" t="str">
        <f t="shared" si="20"/>
        <v/>
      </c>
      <c r="E159" s="18" t="str">
        <f t="shared" si="21"/>
        <v/>
      </c>
      <c r="F159" s="8" t="str">
        <f t="shared" si="22"/>
        <v/>
      </c>
      <c r="G159" s="6" t="str">
        <f t="shared" si="23"/>
        <v/>
      </c>
      <c r="H159" s="19" t="str">
        <f t="shared" si="24"/>
        <v/>
      </c>
      <c r="I159" s="19" t="str">
        <f t="shared" si="25"/>
        <v/>
      </c>
      <c r="J159" s="19" t="str">
        <f t="shared" si="26"/>
        <v/>
      </c>
      <c r="K159" s="16"/>
      <c r="L159" s="19">
        <v>4497</v>
      </c>
      <c r="M159" s="19" t="str">
        <v/>
      </c>
      <c r="N159" s="20">
        <v>46142</v>
      </c>
      <c r="O159" s="21" t="str">
        <v>现金</v>
      </c>
      <c r="P159" s="21" t="str">
        <v>营业款</v>
      </c>
      <c r="Q159" s="21" t="str">
        <v>付报销快递费雷阳阳</v>
      </c>
      <c r="R159" s="8" t="str">
        <v/>
      </c>
      <c r="S159" s="8">
        <v>43.3</v>
      </c>
      <c r="T159" s="8">
        <v>2190.66</v>
      </c>
      <c r="U159" s="21" t="str">
        <v>公司</v>
      </c>
      <c r="V159" s="21" t="str">
        <v/>
      </c>
      <c r="W159" s="21" t="str">
        <v/>
      </c>
      <c r="X159" s="19">
        <v>202606</v>
      </c>
      <c r="Y159" s="21" t="str">
        <v/>
      </c>
      <c r="Z159" s="19">
        <v>202604</v>
      </c>
      <c r="AA159" s="21" t="str">
        <v/>
      </c>
      <c r="AB159" s="19" t="str">
        <v>报销</v>
      </c>
      <c r="AC159" s="8">
        <v>0</v>
      </c>
      <c r="AD159" s="8">
        <v>43.3</v>
      </c>
      <c r="AE159" s="8">
        <v>0</v>
      </c>
      <c r="AF159" s="19" t="str">
        <v>待补姓名</v>
      </c>
    </row>
    <row r="160" ht="21" customHeight="1" spans="1:32">
      <c r="A160" s="4" t="str">
        <f>IFERROR(INDEX(_xlfn.ANCHORARRAY($AG$9),ROWS($A$9:A160)),"")</f>
        <v/>
      </c>
      <c r="B160" s="5" t="str">
        <f t="shared" si="18"/>
        <v/>
      </c>
      <c r="C160" s="5" t="str">
        <f t="shared" si="19"/>
        <v/>
      </c>
      <c r="D160" s="5" t="str">
        <f t="shared" si="20"/>
        <v/>
      </c>
      <c r="E160" s="18" t="str">
        <f t="shared" si="21"/>
        <v/>
      </c>
      <c r="F160" s="5" t="str">
        <f t="shared" si="22"/>
        <v/>
      </c>
      <c r="G160" s="3" t="str">
        <f t="shared" si="23"/>
        <v/>
      </c>
      <c r="H160" s="22" t="str">
        <f t="shared" si="24"/>
        <v/>
      </c>
      <c r="I160" s="22" t="str">
        <f t="shared" si="25"/>
        <v/>
      </c>
      <c r="J160" s="22" t="str">
        <f t="shared" si="26"/>
        <v/>
      </c>
      <c r="K160" s="16"/>
      <c r="L160" s="22">
        <v>4501</v>
      </c>
      <c r="M160" s="22" t="str">
        <v/>
      </c>
      <c r="N160" s="23">
        <v>46142</v>
      </c>
      <c r="O160" s="24" t="str">
        <v>现金</v>
      </c>
      <c r="P160" s="24" t="str">
        <v>营业款</v>
      </c>
      <c r="Q160" s="24" t="str">
        <v>付报销代刷健e卡奖励汤敏</v>
      </c>
      <c r="R160" s="5" t="str">
        <v/>
      </c>
      <c r="S160" s="5">
        <v>48</v>
      </c>
      <c r="T160" s="5">
        <v>1804.66</v>
      </c>
      <c r="U160" s="24" t="str">
        <v>公司</v>
      </c>
      <c r="V160" s="24" t="str">
        <v/>
      </c>
      <c r="W160" s="24" t="str">
        <v/>
      </c>
      <c r="X160" s="22">
        <v>202607</v>
      </c>
      <c r="Y160" s="24" t="str">
        <v/>
      </c>
      <c r="Z160" s="22">
        <v>202604</v>
      </c>
      <c r="AA160" s="24" t="str">
        <v/>
      </c>
      <c r="AB160" s="22" t="str">
        <v>报销</v>
      </c>
      <c r="AC160" s="5">
        <v>0</v>
      </c>
      <c r="AD160" s="5">
        <v>48</v>
      </c>
      <c r="AE160" s="5">
        <v>0</v>
      </c>
      <c r="AF160" s="22" t="str">
        <v>待补姓名</v>
      </c>
    </row>
    <row r="161" ht="21" customHeight="1" spans="1:32">
      <c r="A161" s="7" t="str">
        <f>IFERROR(INDEX(_xlfn.ANCHORARRAY($AG$9),ROWS($A$9:A161)),"")</f>
        <v/>
      </c>
      <c r="B161" s="8" t="str">
        <f t="shared" si="18"/>
        <v/>
      </c>
      <c r="C161" s="8" t="str">
        <f t="shared" si="19"/>
        <v/>
      </c>
      <c r="D161" s="8" t="str">
        <f t="shared" si="20"/>
        <v/>
      </c>
      <c r="E161" s="18" t="str">
        <f t="shared" si="21"/>
        <v/>
      </c>
      <c r="F161" s="8" t="str">
        <f t="shared" si="22"/>
        <v/>
      </c>
      <c r="G161" s="6" t="str">
        <f t="shared" si="23"/>
        <v/>
      </c>
      <c r="H161" s="19" t="str">
        <f t="shared" si="24"/>
        <v/>
      </c>
      <c r="I161" s="19" t="str">
        <f t="shared" si="25"/>
        <v/>
      </c>
      <c r="J161" s="19" t="str">
        <f t="shared" si="26"/>
        <v/>
      </c>
      <c r="K161" s="16"/>
      <c r="L161" s="19">
        <v>4507</v>
      </c>
      <c r="M161" s="19" t="str">
        <v/>
      </c>
      <c r="N161" s="20">
        <v>46241</v>
      </c>
      <c r="O161" s="21" t="str">
        <v>现金</v>
      </c>
      <c r="P161" s="21" t="str">
        <v>营业款</v>
      </c>
      <c r="Q161" s="21" t="str">
        <v>付报销快递费雷阳阳</v>
      </c>
      <c r="R161" s="8" t="str">
        <v/>
      </c>
      <c r="S161" s="8">
        <v>45.05</v>
      </c>
      <c r="T161" s="8">
        <v>2057.61000000002</v>
      </c>
      <c r="U161" s="21" t="str">
        <v>公司</v>
      </c>
      <c r="V161" s="21" t="str">
        <v/>
      </c>
      <c r="W161" s="21" t="str">
        <v/>
      </c>
      <c r="X161" s="19">
        <v>202608</v>
      </c>
      <c r="Y161" s="21" t="str">
        <v/>
      </c>
      <c r="Z161" s="19">
        <v>202608</v>
      </c>
      <c r="AA161" s="21" t="str">
        <v/>
      </c>
      <c r="AB161" s="19" t="str">
        <v>报销</v>
      </c>
      <c r="AC161" s="8">
        <v>0</v>
      </c>
      <c r="AD161" s="8">
        <v>45.05</v>
      </c>
      <c r="AE161" s="8">
        <v>0</v>
      </c>
      <c r="AF161" s="19" t="str">
        <v>待补姓名</v>
      </c>
    </row>
    <row r="162" ht="21" customHeight="1" spans="1:32">
      <c r="A162" s="4" t="str">
        <f>IFERROR(INDEX(_xlfn.ANCHORARRAY($AG$9),ROWS($A$9:A162)),"")</f>
        <v/>
      </c>
      <c r="B162" s="5" t="str">
        <f t="shared" si="18"/>
        <v/>
      </c>
      <c r="C162" s="5" t="str">
        <f t="shared" si="19"/>
        <v/>
      </c>
      <c r="D162" s="5" t="str">
        <f t="shared" si="20"/>
        <v/>
      </c>
      <c r="E162" s="18" t="str">
        <f t="shared" si="21"/>
        <v/>
      </c>
      <c r="F162" s="5" t="str">
        <f t="shared" si="22"/>
        <v/>
      </c>
      <c r="G162" s="3" t="str">
        <f t="shared" si="23"/>
        <v/>
      </c>
      <c r="H162" s="22" t="str">
        <f t="shared" si="24"/>
        <v/>
      </c>
      <c r="I162" s="22" t="str">
        <f t="shared" si="25"/>
        <v/>
      </c>
      <c r="J162" s="22" t="str">
        <f t="shared" si="26"/>
        <v/>
      </c>
      <c r="K162" s="16"/>
      <c r="L162" s="22">
        <v>4649</v>
      </c>
      <c r="M162" s="22" t="str">
        <v/>
      </c>
      <c r="N162" s="23">
        <v>46042</v>
      </c>
      <c r="O162" s="24" t="str">
        <v>邮政公户</v>
      </c>
      <c r="P162" s="24" t="str">
        <v>营业款</v>
      </c>
      <c r="Q162" s="24" t="str">
        <v>贷款归还</v>
      </c>
      <c r="R162" s="5" t="str">
        <v/>
      </c>
      <c r="S162" s="5">
        <v>6093.33</v>
      </c>
      <c r="T162" s="5">
        <v>2019234.18</v>
      </c>
      <c r="U162" s="24" t="str">
        <v>公司</v>
      </c>
      <c r="V162" s="24" t="str">
        <v/>
      </c>
      <c r="W162" s="24" t="str">
        <v/>
      </c>
      <c r="X162" s="22">
        <v>202601</v>
      </c>
      <c r="Y162" s="24" t="str">
        <v/>
      </c>
      <c r="Z162" s="22">
        <v>202601</v>
      </c>
      <c r="AA162" s="24" t="str">
        <v/>
      </c>
      <c r="AB162" s="22" t="str">
        <v>待复核</v>
      </c>
      <c r="AC162" s="5">
        <v>0</v>
      </c>
      <c r="AD162" s="5">
        <v>0</v>
      </c>
      <c r="AE162" s="5">
        <v>0</v>
      </c>
      <c r="AF162" s="22" t="str">
        <v>待复核</v>
      </c>
    </row>
    <row r="163" ht="21" customHeight="1" spans="1:32">
      <c r="A163" s="7" t="str">
        <f>IFERROR(INDEX(_xlfn.ANCHORARRAY($AG$9),ROWS($A$9:A163)),"")</f>
        <v/>
      </c>
      <c r="B163" s="8" t="str">
        <f t="shared" si="18"/>
        <v/>
      </c>
      <c r="C163" s="8" t="str">
        <f t="shared" si="19"/>
        <v/>
      </c>
      <c r="D163" s="8" t="str">
        <f t="shared" si="20"/>
        <v/>
      </c>
      <c r="E163" s="18" t="str">
        <f t="shared" si="21"/>
        <v/>
      </c>
      <c r="F163" s="8" t="str">
        <f t="shared" si="22"/>
        <v/>
      </c>
      <c r="G163" s="6" t="str">
        <f t="shared" si="23"/>
        <v/>
      </c>
      <c r="H163" s="19" t="str">
        <f t="shared" si="24"/>
        <v/>
      </c>
      <c r="I163" s="19" t="str">
        <f t="shared" si="25"/>
        <v/>
      </c>
      <c r="J163" s="19" t="str">
        <f t="shared" si="26"/>
        <v/>
      </c>
      <c r="K163" s="16"/>
      <c r="L163" s="19">
        <v>4883</v>
      </c>
      <c r="M163" s="19" t="str">
        <v/>
      </c>
      <c r="N163" s="20">
        <v>46111</v>
      </c>
      <c r="O163" s="21" t="str">
        <v>邮政公户</v>
      </c>
      <c r="P163" s="21" t="str">
        <v>营业款</v>
      </c>
      <c r="Q163" s="21" t="str">
        <v>贷款归还</v>
      </c>
      <c r="R163" s="8" t="str">
        <v/>
      </c>
      <c r="S163" s="8">
        <v>6045</v>
      </c>
      <c r="T163" s="8">
        <v>2694877.24</v>
      </c>
      <c r="U163" s="21" t="str">
        <v>公司</v>
      </c>
      <c r="V163" s="21" t="str">
        <v/>
      </c>
      <c r="W163" s="21" t="str">
        <v/>
      </c>
      <c r="X163" s="19">
        <v>202602</v>
      </c>
      <c r="Y163" s="21" t="str">
        <v/>
      </c>
      <c r="Z163" s="19">
        <v>202603</v>
      </c>
      <c r="AA163" s="21" t="str">
        <v/>
      </c>
      <c r="AB163" s="19" t="str">
        <v>待复核</v>
      </c>
      <c r="AC163" s="8">
        <v>0</v>
      </c>
      <c r="AD163" s="8">
        <v>0</v>
      </c>
      <c r="AE163" s="8">
        <v>0</v>
      </c>
      <c r="AF163" s="19" t="str">
        <v>待复核</v>
      </c>
    </row>
    <row r="164" ht="21" customHeight="1" spans="1:32">
      <c r="A164" s="4" t="str">
        <f>IFERROR(INDEX(_xlfn.ANCHORARRAY($AG$9),ROWS($A$9:A164)),"")</f>
        <v/>
      </c>
      <c r="B164" s="5" t="str">
        <f t="shared" si="18"/>
        <v/>
      </c>
      <c r="C164" s="5" t="str">
        <f t="shared" si="19"/>
        <v/>
      </c>
      <c r="D164" s="5" t="str">
        <f t="shared" si="20"/>
        <v/>
      </c>
      <c r="E164" s="18" t="str">
        <f t="shared" si="21"/>
        <v/>
      </c>
      <c r="F164" s="5" t="str">
        <f t="shared" si="22"/>
        <v/>
      </c>
      <c r="G164" s="3" t="str">
        <f t="shared" si="23"/>
        <v/>
      </c>
      <c r="H164" s="22" t="str">
        <f t="shared" si="24"/>
        <v/>
      </c>
      <c r="I164" s="22" t="str">
        <f t="shared" si="25"/>
        <v/>
      </c>
      <c r="J164" s="22" t="str">
        <f t="shared" si="26"/>
        <v/>
      </c>
      <c r="K164" s="16"/>
      <c r="L164" s="22">
        <v>5135</v>
      </c>
      <c r="M164" s="22" t="str">
        <v/>
      </c>
      <c r="N164" s="23">
        <v>46101</v>
      </c>
      <c r="O164" s="24" t="str">
        <v>邮政公户</v>
      </c>
      <c r="P164" s="24" t="str">
        <v>营业款</v>
      </c>
      <c r="Q164" s="24" t="str">
        <v>贷款归还</v>
      </c>
      <c r="R164" s="5" t="str">
        <v/>
      </c>
      <c r="S164" s="5">
        <v>5460</v>
      </c>
      <c r="T164" s="5">
        <v>2327072.61</v>
      </c>
      <c r="U164" s="24" t="str">
        <v>公司</v>
      </c>
      <c r="V164" s="24" t="str">
        <v/>
      </c>
      <c r="W164" s="24" t="str">
        <v/>
      </c>
      <c r="X164" s="22">
        <v>202603</v>
      </c>
      <c r="Y164" s="24" t="str">
        <v/>
      </c>
      <c r="Z164" s="22">
        <v>202603</v>
      </c>
      <c r="AA164" s="24" t="str">
        <v/>
      </c>
      <c r="AB164" s="22" t="str">
        <v>待复核</v>
      </c>
      <c r="AC164" s="5">
        <v>0</v>
      </c>
      <c r="AD164" s="5">
        <v>0</v>
      </c>
      <c r="AE164" s="5">
        <v>0</v>
      </c>
      <c r="AF164" s="22" t="str">
        <v>待复核</v>
      </c>
    </row>
    <row r="165" ht="21" customHeight="1" spans="1:32">
      <c r="A165" s="7" t="str">
        <f>IFERROR(INDEX(_xlfn.ANCHORARRAY($AG$9),ROWS($A$9:A165)),"")</f>
        <v/>
      </c>
      <c r="B165" s="8" t="str">
        <f t="shared" si="18"/>
        <v/>
      </c>
      <c r="C165" s="8" t="str">
        <f t="shared" si="19"/>
        <v/>
      </c>
      <c r="D165" s="8" t="str">
        <f t="shared" si="20"/>
        <v/>
      </c>
      <c r="E165" s="18" t="str">
        <f t="shared" si="21"/>
        <v/>
      </c>
      <c r="F165" s="8" t="str">
        <f t="shared" si="22"/>
        <v/>
      </c>
      <c r="G165" s="6" t="str">
        <f t="shared" si="23"/>
        <v/>
      </c>
      <c r="H165" s="19" t="str">
        <f t="shared" si="24"/>
        <v/>
      </c>
      <c r="I165" s="19" t="str">
        <f t="shared" si="25"/>
        <v/>
      </c>
      <c r="J165" s="19" t="str">
        <f t="shared" si="26"/>
        <v/>
      </c>
      <c r="K165" s="16"/>
      <c r="L165" s="19">
        <v>5288</v>
      </c>
      <c r="M165" s="19" t="str">
        <v/>
      </c>
      <c r="N165" s="20">
        <v>46132</v>
      </c>
      <c r="O165" s="21" t="str">
        <v>邮政公户</v>
      </c>
      <c r="P165" s="21" t="str">
        <v>营业款</v>
      </c>
      <c r="Q165" s="21" t="str">
        <v>贷款归还</v>
      </c>
      <c r="R165" s="8" t="str">
        <v/>
      </c>
      <c r="S165" s="8">
        <v>6045</v>
      </c>
      <c r="T165" s="8">
        <v>1205193.34</v>
      </c>
      <c r="U165" s="21" t="str">
        <v>公司</v>
      </c>
      <c r="V165" s="21" t="str">
        <v/>
      </c>
      <c r="W165" s="21" t="str">
        <v/>
      </c>
      <c r="X165" s="19">
        <v>202604</v>
      </c>
      <c r="Y165" s="21" t="str">
        <v/>
      </c>
      <c r="Z165" s="19">
        <v>202604</v>
      </c>
      <c r="AA165" s="21" t="str">
        <v/>
      </c>
      <c r="AB165" s="19" t="str">
        <v>待复核</v>
      </c>
      <c r="AC165" s="8">
        <v>0</v>
      </c>
      <c r="AD165" s="8">
        <v>0</v>
      </c>
      <c r="AE165" s="8">
        <v>0</v>
      </c>
      <c r="AF165" s="19" t="str">
        <v>待复核</v>
      </c>
    </row>
    <row r="166" ht="21" customHeight="1" spans="1:32">
      <c r="A166" s="4" t="str">
        <f>IFERROR(INDEX(_xlfn.ANCHORARRAY($AG$9),ROWS($A$9:A166)),"")</f>
        <v/>
      </c>
      <c r="B166" s="5" t="str">
        <f t="shared" si="18"/>
        <v/>
      </c>
      <c r="C166" s="5" t="str">
        <f t="shared" si="19"/>
        <v/>
      </c>
      <c r="D166" s="5" t="str">
        <f t="shared" si="20"/>
        <v/>
      </c>
      <c r="E166" s="18" t="str">
        <f t="shared" si="21"/>
        <v/>
      </c>
      <c r="F166" s="5" t="str">
        <f t="shared" si="22"/>
        <v/>
      </c>
      <c r="G166" s="3" t="str">
        <f t="shared" si="23"/>
        <v/>
      </c>
      <c r="H166" s="22" t="str">
        <f t="shared" si="24"/>
        <v/>
      </c>
      <c r="I166" s="22" t="str">
        <f t="shared" si="25"/>
        <v/>
      </c>
      <c r="J166" s="22" t="str">
        <f t="shared" si="26"/>
        <v/>
      </c>
      <c r="K166" s="16"/>
      <c r="L166" s="22">
        <v>5477</v>
      </c>
      <c r="M166" s="22" t="str">
        <v/>
      </c>
      <c r="N166" s="23">
        <v>46162</v>
      </c>
      <c r="O166" s="24" t="str">
        <v>邮政公户</v>
      </c>
      <c r="P166" s="24" t="str">
        <v>营业款</v>
      </c>
      <c r="Q166" s="24" t="str">
        <v>贷款归还</v>
      </c>
      <c r="R166" s="5" t="str">
        <v/>
      </c>
      <c r="S166" s="5">
        <v>5850</v>
      </c>
      <c r="T166" s="5">
        <v>2546425.64</v>
      </c>
      <c r="U166" s="24" t="str">
        <v>公司</v>
      </c>
      <c r="V166" s="24" t="str">
        <v/>
      </c>
      <c r="W166" s="24" t="str">
        <v/>
      </c>
      <c r="X166" s="22">
        <v>202605</v>
      </c>
      <c r="Y166" s="24" t="str">
        <v/>
      </c>
      <c r="Z166" s="22">
        <v>202605</v>
      </c>
      <c r="AA166" s="24" t="str">
        <v/>
      </c>
      <c r="AB166" s="22" t="str">
        <v>待复核</v>
      </c>
      <c r="AC166" s="5">
        <v>0</v>
      </c>
      <c r="AD166" s="5">
        <v>0</v>
      </c>
      <c r="AE166" s="5">
        <v>0</v>
      </c>
      <c r="AF166" s="22" t="str">
        <v>待复核</v>
      </c>
    </row>
    <row r="167" ht="21" customHeight="1" spans="1:32">
      <c r="A167" s="7" t="str">
        <f>IFERROR(INDEX(_xlfn.ANCHORARRAY($AG$9),ROWS($A$9:A167)),"")</f>
        <v/>
      </c>
      <c r="B167" s="8" t="str">
        <f t="shared" si="18"/>
        <v/>
      </c>
      <c r="C167" s="8" t="str">
        <f t="shared" si="19"/>
        <v/>
      </c>
      <c r="D167" s="8" t="str">
        <f t="shared" si="20"/>
        <v/>
      </c>
      <c r="E167" s="18" t="str">
        <f t="shared" si="21"/>
        <v/>
      </c>
      <c r="F167" s="8" t="str">
        <f t="shared" si="22"/>
        <v/>
      </c>
      <c r="G167" s="6" t="str">
        <f t="shared" si="23"/>
        <v/>
      </c>
      <c r="H167" s="19" t="str">
        <f t="shared" si="24"/>
        <v/>
      </c>
      <c r="I167" s="19" t="str">
        <f t="shared" si="25"/>
        <v/>
      </c>
      <c r="J167" s="19" t="str">
        <f t="shared" si="26"/>
        <v/>
      </c>
      <c r="K167" s="16"/>
      <c r="L167" s="19">
        <v>5603</v>
      </c>
      <c r="M167" s="19" t="str">
        <v/>
      </c>
      <c r="N167" s="20">
        <v>46193</v>
      </c>
      <c r="O167" s="21" t="str">
        <v>邮政公户</v>
      </c>
      <c r="P167" s="21" t="str">
        <v>营业款</v>
      </c>
      <c r="Q167" s="21" t="str">
        <v>贷款归还</v>
      </c>
      <c r="R167" s="8" t="str">
        <v/>
      </c>
      <c r="S167" s="8">
        <v>6045</v>
      </c>
      <c r="T167" s="8">
        <v>1232179.97000001</v>
      </c>
      <c r="U167" s="21" t="str">
        <v>公司</v>
      </c>
      <c r="V167" s="21" t="str">
        <v/>
      </c>
      <c r="W167" s="21" t="str">
        <v/>
      </c>
      <c r="X167" s="19">
        <v>202606</v>
      </c>
      <c r="Y167" s="21" t="str">
        <v/>
      </c>
      <c r="Z167" s="19">
        <v>202606</v>
      </c>
      <c r="AA167" s="21" t="str">
        <v/>
      </c>
      <c r="AB167" s="19" t="str">
        <v>待复核</v>
      </c>
      <c r="AC167" s="8">
        <v>0</v>
      </c>
      <c r="AD167" s="8">
        <v>0</v>
      </c>
      <c r="AE167" s="8">
        <v>0</v>
      </c>
      <c r="AF167" s="19" t="str">
        <v>待复核</v>
      </c>
    </row>
    <row r="168" ht="21" customHeight="1" spans="1:32">
      <c r="A168" s="4" t="str">
        <f>IFERROR(INDEX(_xlfn.ANCHORARRAY($AG$9),ROWS($A$9:A168)),"")</f>
        <v/>
      </c>
      <c r="B168" s="5" t="str">
        <f t="shared" si="18"/>
        <v/>
      </c>
      <c r="C168" s="5" t="str">
        <f t="shared" si="19"/>
        <v/>
      </c>
      <c r="D168" s="5" t="str">
        <f t="shared" si="20"/>
        <v/>
      </c>
      <c r="E168" s="18" t="str">
        <f t="shared" si="21"/>
        <v/>
      </c>
      <c r="F168" s="5" t="str">
        <f t="shared" si="22"/>
        <v/>
      </c>
      <c r="G168" s="3" t="str">
        <f t="shared" si="23"/>
        <v/>
      </c>
      <c r="H168" s="22" t="str">
        <f t="shared" si="24"/>
        <v/>
      </c>
      <c r="I168" s="22" t="str">
        <f t="shared" si="25"/>
        <v/>
      </c>
      <c r="J168" s="22" t="str">
        <f t="shared" si="26"/>
        <v/>
      </c>
      <c r="K168" s="16"/>
      <c r="L168" s="22">
        <v>5784</v>
      </c>
      <c r="M168" s="22" t="str">
        <v/>
      </c>
      <c r="N168" s="23">
        <v>46223</v>
      </c>
      <c r="O168" s="24" t="str">
        <v>邮政公户</v>
      </c>
      <c r="P168" s="24" t="str">
        <v>营业款</v>
      </c>
      <c r="Q168" s="24" t="str">
        <v>贷款归还</v>
      </c>
      <c r="R168" s="5" t="str">
        <v/>
      </c>
      <c r="S168" s="5">
        <v>5850</v>
      </c>
      <c r="T168" s="5">
        <v>820854.370000005</v>
      </c>
      <c r="U168" s="24" t="str">
        <v>公司</v>
      </c>
      <c r="V168" s="24" t="str">
        <v/>
      </c>
      <c r="W168" s="24" t="str">
        <v/>
      </c>
      <c r="X168" s="22">
        <v>202607</v>
      </c>
      <c r="Y168" s="24" t="str">
        <v/>
      </c>
      <c r="Z168" s="22">
        <v>202607</v>
      </c>
      <c r="AA168" s="24" t="str">
        <v/>
      </c>
      <c r="AB168" s="22" t="str">
        <v>待复核</v>
      </c>
      <c r="AC168" s="5">
        <v>0</v>
      </c>
      <c r="AD168" s="5">
        <v>0</v>
      </c>
      <c r="AE168" s="5">
        <v>0</v>
      </c>
      <c r="AF168" s="22" t="str">
        <v>待复核</v>
      </c>
    </row>
    <row r="169" ht="21" customHeight="1" spans="1:32">
      <c r="A169" s="7" t="str">
        <f>IFERROR(INDEX(_xlfn.ANCHORARRAY($AG$9),ROWS($A$9:A169)),"")</f>
        <v/>
      </c>
      <c r="B169" s="8" t="str">
        <f t="shared" si="18"/>
        <v/>
      </c>
      <c r="C169" s="8" t="str">
        <f t="shared" si="19"/>
        <v/>
      </c>
      <c r="D169" s="8" t="str">
        <f t="shared" si="20"/>
        <v/>
      </c>
      <c r="E169" s="18" t="str">
        <f t="shared" si="21"/>
        <v/>
      </c>
      <c r="F169" s="8" t="str">
        <f t="shared" si="22"/>
        <v/>
      </c>
      <c r="G169" s="6" t="str">
        <f t="shared" si="23"/>
        <v/>
      </c>
      <c r="H169" s="19" t="str">
        <f t="shared" si="24"/>
        <v/>
      </c>
      <c r="I169" s="19" t="str">
        <f t="shared" si="25"/>
        <v/>
      </c>
      <c r="J169" s="19" t="str">
        <f t="shared" si="26"/>
        <v/>
      </c>
      <c r="K169" s="16"/>
      <c r="L169" s="19">
        <v>6756</v>
      </c>
      <c r="M169" s="19" t="str">
        <v/>
      </c>
      <c r="N169" s="20" t="str">
        <v/>
      </c>
      <c r="O169" s="21" t="str">
        <v>货款直抵费用</v>
      </c>
      <c r="P169" s="21" t="str">
        <v>营业款</v>
      </c>
      <c r="Q169" s="21" t="str">
        <v>费用报销</v>
      </c>
      <c r="R169" s="8" t="str">
        <v/>
      </c>
      <c r="S169" s="8">
        <v>600</v>
      </c>
      <c r="T169" s="8" t="str">
        <v/>
      </c>
      <c r="U169" s="21" t="str">
        <v>莲子镇分店(10分店)</v>
      </c>
      <c r="V169" s="21" t="str">
        <v/>
      </c>
      <c r="W169" s="21" t="str">
        <v/>
      </c>
      <c r="X169" s="19">
        <v>202609</v>
      </c>
      <c r="Y169" s="21" t="str">
        <v/>
      </c>
      <c r="Z169" s="19">
        <v>202606</v>
      </c>
      <c r="AA169" s="21" t="str">
        <v/>
      </c>
      <c r="AB169" s="19" t="str">
        <v>报销</v>
      </c>
      <c r="AC169" s="8">
        <v>0</v>
      </c>
      <c r="AD169" s="8">
        <v>600</v>
      </c>
      <c r="AE169" s="8">
        <v>0</v>
      </c>
      <c r="AF169" s="19" t="str">
        <v>待补姓名</v>
      </c>
    </row>
    <row r="170" ht="21" customHeight="1" spans="1:32">
      <c r="A170" s="4" t="str">
        <f>IFERROR(INDEX(_xlfn.ANCHORARRAY($AG$9),ROWS($A$9:A170)),"")</f>
        <v/>
      </c>
      <c r="B170" s="5" t="str">
        <f t="shared" si="18"/>
        <v/>
      </c>
      <c r="C170" s="5" t="str">
        <f t="shared" si="19"/>
        <v/>
      </c>
      <c r="D170" s="5" t="str">
        <f t="shared" si="20"/>
        <v/>
      </c>
      <c r="E170" s="18" t="str">
        <f t="shared" si="21"/>
        <v/>
      </c>
      <c r="F170" s="5" t="str">
        <f t="shared" si="22"/>
        <v/>
      </c>
      <c r="G170" s="3" t="str">
        <f t="shared" si="23"/>
        <v/>
      </c>
      <c r="H170" s="22" t="str">
        <f t="shared" si="24"/>
        <v/>
      </c>
      <c r="I170" s="22" t="str">
        <f t="shared" si="25"/>
        <v/>
      </c>
      <c r="J170" s="22" t="str">
        <f t="shared" si="26"/>
        <v/>
      </c>
      <c r="K170" s="16"/>
      <c r="L170" s="22">
        <v>6757</v>
      </c>
      <c r="M170" s="22" t="str">
        <v/>
      </c>
      <c r="N170" s="23" t="str">
        <v/>
      </c>
      <c r="O170" s="24" t="str">
        <v>货款直抵费用</v>
      </c>
      <c r="P170" s="24" t="str">
        <v>营业款</v>
      </c>
      <c r="Q170" s="24" t="str">
        <v>费用报销</v>
      </c>
      <c r="R170" s="5" t="str">
        <v/>
      </c>
      <c r="S170" s="5">
        <v>40</v>
      </c>
      <c r="T170" s="5" t="str">
        <v/>
      </c>
      <c r="U170" s="24" t="str">
        <v>莲子镇分店(10分店)</v>
      </c>
      <c r="V170" s="24" t="str">
        <v/>
      </c>
      <c r="W170" s="24" t="str">
        <v/>
      </c>
      <c r="X170" s="22">
        <v>202609</v>
      </c>
      <c r="Y170" s="24" t="str">
        <v/>
      </c>
      <c r="Z170" s="22">
        <v>202606</v>
      </c>
      <c r="AA170" s="24" t="str">
        <v/>
      </c>
      <c r="AB170" s="22" t="str">
        <v>报销</v>
      </c>
      <c r="AC170" s="5">
        <v>0</v>
      </c>
      <c r="AD170" s="5">
        <v>40</v>
      </c>
      <c r="AE170" s="5">
        <v>0</v>
      </c>
      <c r="AF170" s="22" t="str">
        <v>待补姓名</v>
      </c>
    </row>
    <row r="171" ht="21" customHeight="1" spans="1:32">
      <c r="A171" s="7" t="str">
        <f>IFERROR(INDEX(_xlfn.ANCHORARRAY($AG$9),ROWS($A$9:A171)),"")</f>
        <v/>
      </c>
      <c r="B171" s="8" t="str">
        <f t="shared" si="18"/>
        <v/>
      </c>
      <c r="C171" s="8" t="str">
        <f t="shared" si="19"/>
        <v/>
      </c>
      <c r="D171" s="8" t="str">
        <f t="shared" si="20"/>
        <v/>
      </c>
      <c r="E171" s="18" t="str">
        <f t="shared" si="21"/>
        <v/>
      </c>
      <c r="F171" s="8" t="str">
        <f t="shared" si="22"/>
        <v/>
      </c>
      <c r="G171" s="6" t="str">
        <f t="shared" si="23"/>
        <v/>
      </c>
      <c r="H171" s="19" t="str">
        <f t="shared" si="24"/>
        <v/>
      </c>
      <c r="I171" s="19" t="str">
        <f t="shared" si="25"/>
        <v/>
      </c>
      <c r="J171" s="19" t="str">
        <f t="shared" si="26"/>
        <v/>
      </c>
      <c r="K171" s="16"/>
      <c r="L171" s="19">
        <v>6758</v>
      </c>
      <c r="M171" s="19" t="str">
        <v/>
      </c>
      <c r="N171" s="20" t="str">
        <v/>
      </c>
      <c r="O171" s="21" t="str">
        <v>货款直抵费用</v>
      </c>
      <c r="P171" s="21" t="str">
        <v>营业款</v>
      </c>
      <c r="Q171" s="21" t="str">
        <v>费用报销</v>
      </c>
      <c r="R171" s="8" t="str">
        <v/>
      </c>
      <c r="S171" s="8">
        <v>64.9</v>
      </c>
      <c r="T171" s="8" t="str">
        <v/>
      </c>
      <c r="U171" s="21" t="str">
        <v>莲子镇分店(10分店)</v>
      </c>
      <c r="V171" s="21" t="str">
        <v/>
      </c>
      <c r="W171" s="21" t="str">
        <v/>
      </c>
      <c r="X171" s="19">
        <v>202609</v>
      </c>
      <c r="Y171" s="21" t="str">
        <v/>
      </c>
      <c r="Z171" s="19">
        <v>202606</v>
      </c>
      <c r="AA171" s="21" t="str">
        <v/>
      </c>
      <c r="AB171" s="19" t="str">
        <v>报销</v>
      </c>
      <c r="AC171" s="8">
        <v>0</v>
      </c>
      <c r="AD171" s="8">
        <v>64.9</v>
      </c>
      <c r="AE171" s="8">
        <v>0</v>
      </c>
      <c r="AF171" s="19" t="str">
        <v>待补姓名</v>
      </c>
    </row>
    <row r="172" ht="21" customHeight="1" spans="1:32">
      <c r="A172" s="4" t="str">
        <f>IFERROR(INDEX(_xlfn.ANCHORARRAY($AG$9),ROWS($A$9:A172)),"")</f>
        <v/>
      </c>
      <c r="B172" s="5" t="str">
        <f t="shared" si="18"/>
        <v/>
      </c>
      <c r="C172" s="5" t="str">
        <f t="shared" si="19"/>
        <v/>
      </c>
      <c r="D172" s="5" t="str">
        <f t="shared" si="20"/>
        <v/>
      </c>
      <c r="E172" s="18" t="str">
        <f t="shared" si="21"/>
        <v/>
      </c>
      <c r="F172" s="5" t="str">
        <f t="shared" si="22"/>
        <v/>
      </c>
      <c r="G172" s="3" t="str">
        <f t="shared" si="23"/>
        <v/>
      </c>
      <c r="H172" s="22" t="str">
        <f t="shared" si="24"/>
        <v/>
      </c>
      <c r="I172" s="22" t="str">
        <f t="shared" si="25"/>
        <v/>
      </c>
      <c r="J172" s="22" t="str">
        <f t="shared" si="26"/>
        <v/>
      </c>
      <c r="K172" s="16"/>
      <c r="L172" s="22">
        <v>6760</v>
      </c>
      <c r="M172" s="22" t="str">
        <v/>
      </c>
      <c r="N172" s="23" t="str">
        <v/>
      </c>
      <c r="O172" s="24" t="str">
        <v>货款直抵费用</v>
      </c>
      <c r="P172" s="24" t="str">
        <v>营业款</v>
      </c>
      <c r="Q172" s="24" t="str">
        <v>费用报销</v>
      </c>
      <c r="R172" s="5" t="str">
        <v/>
      </c>
      <c r="S172" s="5">
        <v>216</v>
      </c>
      <c r="T172" s="5" t="str">
        <v/>
      </c>
      <c r="U172" s="24" t="str">
        <v>毛尔寨分店(11分店)</v>
      </c>
      <c r="V172" s="24" t="str">
        <v/>
      </c>
      <c r="W172" s="24" t="str">
        <v/>
      </c>
      <c r="X172" s="22">
        <v>202609</v>
      </c>
      <c r="Y172" s="24" t="str">
        <v/>
      </c>
      <c r="Z172" s="22">
        <v>202601</v>
      </c>
      <c r="AA172" s="24" t="str">
        <v/>
      </c>
      <c r="AB172" s="22" t="str">
        <v>报销</v>
      </c>
      <c r="AC172" s="5">
        <v>0</v>
      </c>
      <c r="AD172" s="5">
        <v>216</v>
      </c>
      <c r="AE172" s="5">
        <v>0</v>
      </c>
      <c r="AF172" s="22" t="str">
        <v>待补姓名</v>
      </c>
    </row>
    <row r="173" ht="21" customHeight="1" spans="1:32">
      <c r="A173" s="7" t="str">
        <f>IFERROR(INDEX(_xlfn.ANCHORARRAY($AG$9),ROWS($A$9:A173)),"")</f>
        <v/>
      </c>
      <c r="B173" s="8" t="str">
        <f t="shared" si="18"/>
        <v/>
      </c>
      <c r="C173" s="8" t="str">
        <f t="shared" si="19"/>
        <v/>
      </c>
      <c r="D173" s="8" t="str">
        <f t="shared" si="20"/>
        <v/>
      </c>
      <c r="E173" s="18" t="str">
        <f t="shared" si="21"/>
        <v/>
      </c>
      <c r="F173" s="8" t="str">
        <f t="shared" si="22"/>
        <v/>
      </c>
      <c r="G173" s="6" t="str">
        <f t="shared" si="23"/>
        <v/>
      </c>
      <c r="H173" s="19" t="str">
        <f t="shared" si="24"/>
        <v/>
      </c>
      <c r="I173" s="19" t="str">
        <f t="shared" si="25"/>
        <v/>
      </c>
      <c r="J173" s="19" t="str">
        <f t="shared" si="26"/>
        <v/>
      </c>
      <c r="K173" s="16"/>
      <c r="L173" s="19">
        <v>6761</v>
      </c>
      <c r="M173" s="19" t="str">
        <v/>
      </c>
      <c r="N173" s="20" t="str">
        <v/>
      </c>
      <c r="O173" s="21" t="str">
        <v>货款直抵费用</v>
      </c>
      <c r="P173" s="21" t="str">
        <v>营业款</v>
      </c>
      <c r="Q173" s="21" t="str">
        <v>费用报销</v>
      </c>
      <c r="R173" s="8" t="str">
        <v/>
      </c>
      <c r="S173" s="8">
        <v>61</v>
      </c>
      <c r="T173" s="8" t="str">
        <v/>
      </c>
      <c r="U173" s="21" t="str">
        <v>毛尔寨分店(11分店)</v>
      </c>
      <c r="V173" s="21" t="str">
        <v/>
      </c>
      <c r="W173" s="21" t="str">
        <v/>
      </c>
      <c r="X173" s="19">
        <v>202609</v>
      </c>
      <c r="Y173" s="21" t="str">
        <v/>
      </c>
      <c r="Z173" s="19">
        <v>202601</v>
      </c>
      <c r="AA173" s="21" t="str">
        <v/>
      </c>
      <c r="AB173" s="19" t="str">
        <v>报销</v>
      </c>
      <c r="AC173" s="8">
        <v>0</v>
      </c>
      <c r="AD173" s="8">
        <v>61</v>
      </c>
      <c r="AE173" s="8">
        <v>0</v>
      </c>
      <c r="AF173" s="19" t="str">
        <v>待补姓名</v>
      </c>
    </row>
    <row r="174" ht="21" customHeight="1" spans="1:32">
      <c r="A174" s="4" t="str">
        <f>IFERROR(INDEX(_xlfn.ANCHORARRAY($AG$9),ROWS($A$9:A174)),"")</f>
        <v/>
      </c>
      <c r="B174" s="5" t="str">
        <f t="shared" si="18"/>
        <v/>
      </c>
      <c r="C174" s="5" t="str">
        <f t="shared" si="19"/>
        <v/>
      </c>
      <c r="D174" s="5" t="str">
        <f t="shared" si="20"/>
        <v/>
      </c>
      <c r="E174" s="18" t="str">
        <f t="shared" si="21"/>
        <v/>
      </c>
      <c r="F174" s="5" t="str">
        <f t="shared" si="22"/>
        <v/>
      </c>
      <c r="G174" s="3" t="str">
        <f t="shared" si="23"/>
        <v/>
      </c>
      <c r="H174" s="22" t="str">
        <f t="shared" si="24"/>
        <v/>
      </c>
      <c r="I174" s="22" t="str">
        <f t="shared" si="25"/>
        <v/>
      </c>
      <c r="J174" s="22" t="str">
        <f t="shared" si="26"/>
        <v/>
      </c>
      <c r="K174" s="16"/>
      <c r="L174" s="22">
        <v>6762</v>
      </c>
      <c r="M174" s="22" t="str">
        <v/>
      </c>
      <c r="N174" s="23" t="str">
        <v/>
      </c>
      <c r="O174" s="24" t="str">
        <v>货款直抵费用</v>
      </c>
      <c r="P174" s="24" t="str">
        <v>营业款</v>
      </c>
      <c r="Q174" s="24" t="str">
        <v>费用报销</v>
      </c>
      <c r="R174" s="5" t="str">
        <v/>
      </c>
      <c r="S174" s="5">
        <v>16.6</v>
      </c>
      <c r="T174" s="5" t="str">
        <v/>
      </c>
      <c r="U174" s="24" t="str">
        <v>毛尔寨分店(11分店)</v>
      </c>
      <c r="V174" s="24" t="str">
        <v/>
      </c>
      <c r="W174" s="24" t="str">
        <v/>
      </c>
      <c r="X174" s="22">
        <v>202609</v>
      </c>
      <c r="Y174" s="24" t="str">
        <v/>
      </c>
      <c r="Z174" s="22">
        <v>202601</v>
      </c>
      <c r="AA174" s="24" t="str">
        <v/>
      </c>
      <c r="AB174" s="22" t="str">
        <v>报销</v>
      </c>
      <c r="AC174" s="5">
        <v>0</v>
      </c>
      <c r="AD174" s="5">
        <v>16.6</v>
      </c>
      <c r="AE174" s="5">
        <v>0</v>
      </c>
      <c r="AF174" s="22" t="str">
        <v>待补姓名</v>
      </c>
    </row>
    <row r="175" ht="21" customHeight="1" spans="1:32">
      <c r="A175" s="7" t="str">
        <f>IFERROR(INDEX(_xlfn.ANCHORARRAY($AG$9),ROWS($A$9:A175)),"")</f>
        <v/>
      </c>
      <c r="B175" s="8" t="str">
        <f t="shared" si="18"/>
        <v/>
      </c>
      <c r="C175" s="8" t="str">
        <f t="shared" si="19"/>
        <v/>
      </c>
      <c r="D175" s="8" t="str">
        <f t="shared" si="20"/>
        <v/>
      </c>
      <c r="E175" s="18" t="str">
        <f t="shared" si="21"/>
        <v/>
      </c>
      <c r="F175" s="8" t="str">
        <f t="shared" si="22"/>
        <v/>
      </c>
      <c r="G175" s="6" t="str">
        <f t="shared" si="23"/>
        <v/>
      </c>
      <c r="H175" s="19" t="str">
        <f t="shared" si="24"/>
        <v/>
      </c>
      <c r="I175" s="19" t="str">
        <f t="shared" si="25"/>
        <v/>
      </c>
      <c r="J175" s="19" t="str">
        <f t="shared" si="26"/>
        <v/>
      </c>
      <c r="K175" s="16"/>
      <c r="L175" s="19">
        <v>6763</v>
      </c>
      <c r="M175" s="19" t="str">
        <v/>
      </c>
      <c r="N175" s="20" t="str">
        <v/>
      </c>
      <c r="O175" s="21" t="str">
        <v>货款直抵费用</v>
      </c>
      <c r="P175" s="21" t="str">
        <v>营业款</v>
      </c>
      <c r="Q175" s="21" t="str">
        <v>费用报销</v>
      </c>
      <c r="R175" s="8" t="str">
        <v/>
      </c>
      <c r="S175" s="8">
        <v>500</v>
      </c>
      <c r="T175" s="8" t="str">
        <v/>
      </c>
      <c r="U175" s="21" t="str">
        <v>毛尔寨分店(11分店)</v>
      </c>
      <c r="V175" s="21" t="str">
        <v/>
      </c>
      <c r="W175" s="21" t="str">
        <v/>
      </c>
      <c r="X175" s="19">
        <v>202609</v>
      </c>
      <c r="Y175" s="21" t="str">
        <v/>
      </c>
      <c r="Z175" s="19">
        <v>202601</v>
      </c>
      <c r="AA175" s="21" t="str">
        <v/>
      </c>
      <c r="AB175" s="19" t="str">
        <v>报销</v>
      </c>
      <c r="AC175" s="8">
        <v>0</v>
      </c>
      <c r="AD175" s="8">
        <v>500</v>
      </c>
      <c r="AE175" s="8">
        <v>0</v>
      </c>
      <c r="AF175" s="19" t="str">
        <v>待补姓名</v>
      </c>
    </row>
    <row r="176" ht="21" customHeight="1" spans="1:32">
      <c r="A176" s="4" t="str">
        <f>IFERROR(INDEX(_xlfn.ANCHORARRAY($AG$9),ROWS($A$9:A176)),"")</f>
        <v/>
      </c>
      <c r="B176" s="5" t="str">
        <f t="shared" si="18"/>
        <v/>
      </c>
      <c r="C176" s="5" t="str">
        <f t="shared" si="19"/>
        <v/>
      </c>
      <c r="D176" s="5" t="str">
        <f t="shared" si="20"/>
        <v/>
      </c>
      <c r="E176" s="18" t="str">
        <f t="shared" si="21"/>
        <v/>
      </c>
      <c r="F176" s="5" t="str">
        <f t="shared" si="22"/>
        <v/>
      </c>
      <c r="G176" s="3" t="str">
        <f t="shared" si="23"/>
        <v/>
      </c>
      <c r="H176" s="22" t="str">
        <f t="shared" si="24"/>
        <v/>
      </c>
      <c r="I176" s="22" t="str">
        <f t="shared" si="25"/>
        <v/>
      </c>
      <c r="J176" s="22" t="str">
        <f t="shared" si="26"/>
        <v/>
      </c>
      <c r="K176" s="16"/>
      <c r="L176" s="22">
        <v>6765</v>
      </c>
      <c r="M176" s="22" t="str">
        <v/>
      </c>
      <c r="N176" s="23" t="str">
        <v/>
      </c>
      <c r="O176" s="24" t="str">
        <v>货款直抵费用</v>
      </c>
      <c r="P176" s="24" t="str">
        <v>营业款</v>
      </c>
      <c r="Q176" s="24" t="str">
        <v>费用报销</v>
      </c>
      <c r="R176" s="5" t="str">
        <v/>
      </c>
      <c r="S176" s="5">
        <v>119.6</v>
      </c>
      <c r="T176" s="5" t="str">
        <v/>
      </c>
      <c r="U176" s="24" t="str">
        <v>毛尔寨分店(11分店)</v>
      </c>
      <c r="V176" s="24" t="str">
        <v/>
      </c>
      <c r="W176" s="24" t="str">
        <v/>
      </c>
      <c r="X176" s="22">
        <v>202609</v>
      </c>
      <c r="Y176" s="24" t="str">
        <v/>
      </c>
      <c r="Z176" s="22">
        <v>202602</v>
      </c>
      <c r="AA176" s="24" t="str">
        <v/>
      </c>
      <c r="AB176" s="22" t="str">
        <v>报销</v>
      </c>
      <c r="AC176" s="5">
        <v>0</v>
      </c>
      <c r="AD176" s="5">
        <v>119.6</v>
      </c>
      <c r="AE176" s="5">
        <v>0</v>
      </c>
      <c r="AF176" s="22" t="str">
        <v>待补姓名</v>
      </c>
    </row>
    <row r="177" ht="21" customHeight="1" spans="1:32">
      <c r="A177" s="7" t="str">
        <f>IFERROR(INDEX(_xlfn.ANCHORARRAY($AG$9),ROWS($A$9:A177)),"")</f>
        <v/>
      </c>
      <c r="B177" s="8" t="str">
        <f t="shared" si="18"/>
        <v/>
      </c>
      <c r="C177" s="8" t="str">
        <f t="shared" si="19"/>
        <v/>
      </c>
      <c r="D177" s="8" t="str">
        <f t="shared" si="20"/>
        <v/>
      </c>
      <c r="E177" s="18" t="str">
        <f t="shared" si="21"/>
        <v/>
      </c>
      <c r="F177" s="8" t="str">
        <f t="shared" si="22"/>
        <v/>
      </c>
      <c r="G177" s="6" t="str">
        <f t="shared" si="23"/>
        <v/>
      </c>
      <c r="H177" s="19" t="str">
        <f t="shared" si="24"/>
        <v/>
      </c>
      <c r="I177" s="19" t="str">
        <f t="shared" si="25"/>
        <v/>
      </c>
      <c r="J177" s="19" t="str">
        <f t="shared" si="26"/>
        <v/>
      </c>
      <c r="K177" s="16"/>
      <c r="L177" s="19">
        <v>6766</v>
      </c>
      <c r="M177" s="19" t="str">
        <v/>
      </c>
      <c r="N177" s="20" t="str">
        <v/>
      </c>
      <c r="O177" s="21" t="str">
        <v>货款直抵费用</v>
      </c>
      <c r="P177" s="21" t="str">
        <v>营业款</v>
      </c>
      <c r="Q177" s="21" t="str">
        <v>费用报销</v>
      </c>
      <c r="R177" s="8" t="str">
        <v/>
      </c>
      <c r="S177" s="8">
        <v>10</v>
      </c>
      <c r="T177" s="8" t="str">
        <v/>
      </c>
      <c r="U177" s="21" t="str">
        <v>毛尔寨分店(11分店)</v>
      </c>
      <c r="V177" s="21" t="str">
        <v/>
      </c>
      <c r="W177" s="21" t="str">
        <v/>
      </c>
      <c r="X177" s="19">
        <v>202609</v>
      </c>
      <c r="Y177" s="21" t="str">
        <v/>
      </c>
      <c r="Z177" s="19">
        <v>202602</v>
      </c>
      <c r="AA177" s="21" t="str">
        <v/>
      </c>
      <c r="AB177" s="19" t="str">
        <v>报销</v>
      </c>
      <c r="AC177" s="8">
        <v>0</v>
      </c>
      <c r="AD177" s="8">
        <v>10</v>
      </c>
      <c r="AE177" s="8">
        <v>0</v>
      </c>
      <c r="AF177" s="19" t="str">
        <v>待补姓名</v>
      </c>
    </row>
    <row r="178" ht="21" customHeight="1" spans="1:32">
      <c r="A178" s="4" t="str">
        <f>IFERROR(INDEX(_xlfn.ANCHORARRAY($AG$9),ROWS($A$9:A178)),"")</f>
        <v/>
      </c>
      <c r="B178" s="5" t="str">
        <f t="shared" si="18"/>
        <v/>
      </c>
      <c r="C178" s="5" t="str">
        <f t="shared" si="19"/>
        <v/>
      </c>
      <c r="D178" s="5" t="str">
        <f t="shared" si="20"/>
        <v/>
      </c>
      <c r="E178" s="18" t="str">
        <f t="shared" si="21"/>
        <v/>
      </c>
      <c r="F178" s="5" t="str">
        <f t="shared" si="22"/>
        <v/>
      </c>
      <c r="G178" s="3" t="str">
        <f t="shared" si="23"/>
        <v/>
      </c>
      <c r="H178" s="22" t="str">
        <f t="shared" si="24"/>
        <v/>
      </c>
      <c r="I178" s="22" t="str">
        <f t="shared" si="25"/>
        <v/>
      </c>
      <c r="J178" s="22" t="str">
        <f t="shared" si="26"/>
        <v/>
      </c>
      <c r="K178" s="16"/>
      <c r="L178" s="22">
        <v>6767</v>
      </c>
      <c r="M178" s="22" t="str">
        <v/>
      </c>
      <c r="N178" s="23" t="str">
        <v/>
      </c>
      <c r="O178" s="24" t="str">
        <v>货款直抵费用</v>
      </c>
      <c r="P178" s="24" t="str">
        <v>营业款</v>
      </c>
      <c r="Q178" s="24" t="str">
        <v>费用报销</v>
      </c>
      <c r="R178" s="5" t="str">
        <v/>
      </c>
      <c r="S178" s="5">
        <v>500</v>
      </c>
      <c r="T178" s="5" t="str">
        <v/>
      </c>
      <c r="U178" s="24" t="str">
        <v>毛尔寨分店(11分店)</v>
      </c>
      <c r="V178" s="24" t="str">
        <v/>
      </c>
      <c r="W178" s="24" t="str">
        <v/>
      </c>
      <c r="X178" s="22">
        <v>202609</v>
      </c>
      <c r="Y178" s="24" t="str">
        <v/>
      </c>
      <c r="Z178" s="22">
        <v>202602</v>
      </c>
      <c r="AA178" s="24" t="str">
        <v/>
      </c>
      <c r="AB178" s="22" t="str">
        <v>报销</v>
      </c>
      <c r="AC178" s="5">
        <v>0</v>
      </c>
      <c r="AD178" s="5">
        <v>500</v>
      </c>
      <c r="AE178" s="5">
        <v>0</v>
      </c>
      <c r="AF178" s="22" t="str">
        <v>待补姓名</v>
      </c>
    </row>
    <row r="179" ht="21" customHeight="1" spans="1:32">
      <c r="A179" s="7" t="str">
        <f>IFERROR(INDEX(_xlfn.ANCHORARRAY($AG$9),ROWS($A$9:A179)),"")</f>
        <v/>
      </c>
      <c r="B179" s="8" t="str">
        <f t="shared" si="18"/>
        <v/>
      </c>
      <c r="C179" s="8" t="str">
        <f t="shared" si="19"/>
        <v/>
      </c>
      <c r="D179" s="8" t="str">
        <f t="shared" si="20"/>
        <v/>
      </c>
      <c r="E179" s="18" t="str">
        <f t="shared" si="21"/>
        <v/>
      </c>
      <c r="F179" s="8" t="str">
        <f t="shared" si="22"/>
        <v/>
      </c>
      <c r="G179" s="6" t="str">
        <f t="shared" si="23"/>
        <v/>
      </c>
      <c r="H179" s="19" t="str">
        <f t="shared" si="24"/>
        <v/>
      </c>
      <c r="I179" s="19" t="str">
        <f t="shared" si="25"/>
        <v/>
      </c>
      <c r="J179" s="19" t="str">
        <f t="shared" si="26"/>
        <v/>
      </c>
      <c r="K179" s="16"/>
      <c r="L179" s="19">
        <v>6769</v>
      </c>
      <c r="M179" s="19" t="str">
        <v/>
      </c>
      <c r="N179" s="20" t="str">
        <v/>
      </c>
      <c r="O179" s="21" t="str">
        <v>货款直抵费用</v>
      </c>
      <c r="P179" s="21" t="str">
        <v>营业款</v>
      </c>
      <c r="Q179" s="21" t="str">
        <v>费用报销</v>
      </c>
      <c r="R179" s="8" t="str">
        <v/>
      </c>
      <c r="S179" s="8">
        <v>500</v>
      </c>
      <c r="T179" s="8" t="str">
        <v/>
      </c>
      <c r="U179" s="21" t="str">
        <v>毛尔寨分店(11分店)</v>
      </c>
      <c r="V179" s="21" t="str">
        <v/>
      </c>
      <c r="W179" s="21" t="str">
        <v/>
      </c>
      <c r="X179" s="19">
        <v>202609</v>
      </c>
      <c r="Y179" s="21" t="str">
        <v/>
      </c>
      <c r="Z179" s="19">
        <v>202603</v>
      </c>
      <c r="AA179" s="21" t="str">
        <v/>
      </c>
      <c r="AB179" s="19" t="str">
        <v>报销</v>
      </c>
      <c r="AC179" s="8">
        <v>0</v>
      </c>
      <c r="AD179" s="8">
        <v>500</v>
      </c>
      <c r="AE179" s="8">
        <v>0</v>
      </c>
      <c r="AF179" s="19" t="str">
        <v>待补姓名</v>
      </c>
    </row>
    <row r="180" ht="21" customHeight="1" spans="1:32">
      <c r="A180" s="4" t="str">
        <f>IFERROR(INDEX(_xlfn.ANCHORARRAY($AG$9),ROWS($A$9:A180)),"")</f>
        <v/>
      </c>
      <c r="B180" s="5" t="str">
        <f t="shared" si="18"/>
        <v/>
      </c>
      <c r="C180" s="5" t="str">
        <f t="shared" si="19"/>
        <v/>
      </c>
      <c r="D180" s="5" t="str">
        <f t="shared" si="20"/>
        <v/>
      </c>
      <c r="E180" s="18" t="str">
        <f t="shared" si="21"/>
        <v/>
      </c>
      <c r="F180" s="5" t="str">
        <f t="shared" si="22"/>
        <v/>
      </c>
      <c r="G180" s="3" t="str">
        <f t="shared" si="23"/>
        <v/>
      </c>
      <c r="H180" s="22" t="str">
        <f t="shared" si="24"/>
        <v/>
      </c>
      <c r="I180" s="22" t="str">
        <f t="shared" si="25"/>
        <v/>
      </c>
      <c r="J180" s="22" t="str">
        <f t="shared" si="26"/>
        <v/>
      </c>
      <c r="K180" s="16"/>
      <c r="L180" s="22">
        <v>6770</v>
      </c>
      <c r="M180" s="22" t="str">
        <v/>
      </c>
      <c r="N180" s="23" t="str">
        <v/>
      </c>
      <c r="O180" s="24" t="str">
        <v>货款直抵费用</v>
      </c>
      <c r="P180" s="24" t="str">
        <v>营业款</v>
      </c>
      <c r="Q180" s="24" t="str">
        <v>费用报销</v>
      </c>
      <c r="R180" s="5" t="str">
        <v/>
      </c>
      <c r="S180" s="5">
        <v>15</v>
      </c>
      <c r="T180" s="5" t="str">
        <v/>
      </c>
      <c r="U180" s="24" t="str">
        <v>毛尔寨分店(11分店)</v>
      </c>
      <c r="V180" s="24" t="str">
        <v/>
      </c>
      <c r="W180" s="24" t="str">
        <v/>
      </c>
      <c r="X180" s="22">
        <v>202609</v>
      </c>
      <c r="Y180" s="24" t="str">
        <v/>
      </c>
      <c r="Z180" s="22">
        <v>202603</v>
      </c>
      <c r="AA180" s="24" t="str">
        <v/>
      </c>
      <c r="AB180" s="22" t="str">
        <v>报销</v>
      </c>
      <c r="AC180" s="5">
        <v>0</v>
      </c>
      <c r="AD180" s="5">
        <v>15</v>
      </c>
      <c r="AE180" s="5">
        <v>0</v>
      </c>
      <c r="AF180" s="22" t="str">
        <v>待补姓名</v>
      </c>
    </row>
    <row r="181" ht="21" customHeight="1" spans="1:32">
      <c r="A181" s="7" t="str">
        <f>IFERROR(INDEX(_xlfn.ANCHORARRAY($AG$9),ROWS($A$9:A181)),"")</f>
        <v/>
      </c>
      <c r="B181" s="8" t="str">
        <f t="shared" si="18"/>
        <v/>
      </c>
      <c r="C181" s="8" t="str">
        <f t="shared" si="19"/>
        <v/>
      </c>
      <c r="D181" s="8" t="str">
        <f t="shared" si="20"/>
        <v/>
      </c>
      <c r="E181" s="18" t="str">
        <f t="shared" si="21"/>
        <v/>
      </c>
      <c r="F181" s="8" t="str">
        <f t="shared" si="22"/>
        <v/>
      </c>
      <c r="G181" s="6" t="str">
        <f t="shared" si="23"/>
        <v/>
      </c>
      <c r="H181" s="19" t="str">
        <f t="shared" si="24"/>
        <v/>
      </c>
      <c r="I181" s="19" t="str">
        <f t="shared" si="25"/>
        <v/>
      </c>
      <c r="J181" s="19" t="str">
        <f t="shared" si="26"/>
        <v/>
      </c>
      <c r="K181" s="16"/>
      <c r="L181" s="19">
        <v>6771</v>
      </c>
      <c r="M181" s="19" t="str">
        <v/>
      </c>
      <c r="N181" s="20" t="str">
        <v/>
      </c>
      <c r="O181" s="21" t="str">
        <v>货款直抵费用</v>
      </c>
      <c r="P181" s="21" t="str">
        <v>营业款</v>
      </c>
      <c r="Q181" s="21" t="str">
        <v>费用报销</v>
      </c>
      <c r="R181" s="8" t="str">
        <v/>
      </c>
      <c r="S181" s="8">
        <v>89.7</v>
      </c>
      <c r="T181" s="8" t="str">
        <v/>
      </c>
      <c r="U181" s="21" t="str">
        <v>毛尔寨分店(11分店)</v>
      </c>
      <c r="V181" s="21" t="str">
        <v/>
      </c>
      <c r="W181" s="21" t="str">
        <v/>
      </c>
      <c r="X181" s="19">
        <v>202609</v>
      </c>
      <c r="Y181" s="21" t="str">
        <v/>
      </c>
      <c r="Z181" s="19">
        <v>202603</v>
      </c>
      <c r="AA181" s="21" t="str">
        <v/>
      </c>
      <c r="AB181" s="19" t="str">
        <v>报销</v>
      </c>
      <c r="AC181" s="8">
        <v>0</v>
      </c>
      <c r="AD181" s="8">
        <v>89.7</v>
      </c>
      <c r="AE181" s="8">
        <v>0</v>
      </c>
      <c r="AF181" s="19" t="str">
        <v>待补姓名</v>
      </c>
    </row>
    <row r="182" ht="21" customHeight="1" spans="1:32">
      <c r="A182" s="4" t="str">
        <f>IFERROR(INDEX(_xlfn.ANCHORARRAY($AG$9),ROWS($A$9:A182)),"")</f>
        <v/>
      </c>
      <c r="B182" s="5" t="str">
        <f t="shared" si="18"/>
        <v/>
      </c>
      <c r="C182" s="5" t="str">
        <f t="shared" si="19"/>
        <v/>
      </c>
      <c r="D182" s="5" t="str">
        <f t="shared" si="20"/>
        <v/>
      </c>
      <c r="E182" s="18" t="str">
        <f t="shared" si="21"/>
        <v/>
      </c>
      <c r="F182" s="5" t="str">
        <f t="shared" si="22"/>
        <v/>
      </c>
      <c r="G182" s="3" t="str">
        <f t="shared" si="23"/>
        <v/>
      </c>
      <c r="H182" s="22" t="str">
        <f t="shared" si="24"/>
        <v/>
      </c>
      <c r="I182" s="22" t="str">
        <f t="shared" si="25"/>
        <v/>
      </c>
      <c r="J182" s="22" t="str">
        <f t="shared" si="26"/>
        <v/>
      </c>
      <c r="K182" s="16"/>
      <c r="L182" s="22">
        <v>6772</v>
      </c>
      <c r="M182" s="22" t="str">
        <v/>
      </c>
      <c r="N182" s="23" t="str">
        <v/>
      </c>
      <c r="O182" s="24" t="str">
        <v>货款直抵费用</v>
      </c>
      <c r="P182" s="24" t="str">
        <v>营业款</v>
      </c>
      <c r="Q182" s="24" t="str">
        <v>费用报销</v>
      </c>
      <c r="R182" s="5" t="str">
        <v/>
      </c>
      <c r="S182" s="5">
        <v>50</v>
      </c>
      <c r="T182" s="5" t="str">
        <v/>
      </c>
      <c r="U182" s="24" t="str">
        <v>毛尔寨分店(11分店)</v>
      </c>
      <c r="V182" s="24" t="str">
        <v/>
      </c>
      <c r="W182" s="24" t="str">
        <v/>
      </c>
      <c r="X182" s="22">
        <v>202609</v>
      </c>
      <c r="Y182" s="24" t="str">
        <v/>
      </c>
      <c r="Z182" s="22">
        <v>202603</v>
      </c>
      <c r="AA182" s="24" t="str">
        <v/>
      </c>
      <c r="AB182" s="22" t="str">
        <v>报销</v>
      </c>
      <c r="AC182" s="5">
        <v>0</v>
      </c>
      <c r="AD182" s="5">
        <v>50</v>
      </c>
      <c r="AE182" s="5">
        <v>0</v>
      </c>
      <c r="AF182" s="22" t="str">
        <v>待补姓名</v>
      </c>
    </row>
    <row r="183" ht="21" customHeight="1" spans="1:32">
      <c r="A183" s="7" t="str">
        <f>IFERROR(INDEX(_xlfn.ANCHORARRAY($AG$9),ROWS($A$9:A183)),"")</f>
        <v/>
      </c>
      <c r="B183" s="8" t="str">
        <f t="shared" si="18"/>
        <v/>
      </c>
      <c r="C183" s="8" t="str">
        <f t="shared" si="19"/>
        <v/>
      </c>
      <c r="D183" s="8" t="str">
        <f t="shared" si="20"/>
        <v/>
      </c>
      <c r="E183" s="18" t="str">
        <f t="shared" si="21"/>
        <v/>
      </c>
      <c r="F183" s="8" t="str">
        <f t="shared" si="22"/>
        <v/>
      </c>
      <c r="G183" s="6" t="str">
        <f t="shared" si="23"/>
        <v/>
      </c>
      <c r="H183" s="19" t="str">
        <f t="shared" si="24"/>
        <v/>
      </c>
      <c r="I183" s="19" t="str">
        <f t="shared" si="25"/>
        <v/>
      </c>
      <c r="J183" s="19" t="str">
        <f t="shared" si="26"/>
        <v/>
      </c>
      <c r="K183" s="16"/>
      <c r="L183" s="19">
        <v>6773</v>
      </c>
      <c r="M183" s="19" t="str">
        <v/>
      </c>
      <c r="N183" s="20" t="str">
        <v/>
      </c>
      <c r="O183" s="21" t="str">
        <v>货款直抵费用</v>
      </c>
      <c r="P183" s="21" t="str">
        <v>营业款</v>
      </c>
      <c r="Q183" s="21" t="str">
        <v>费用报销</v>
      </c>
      <c r="R183" s="8" t="str">
        <v/>
      </c>
      <c r="S183" s="8">
        <v>147</v>
      </c>
      <c r="T183" s="8" t="str">
        <v/>
      </c>
      <c r="U183" s="21" t="str">
        <v>毛尔寨分店(11分店)</v>
      </c>
      <c r="V183" s="21" t="str">
        <v/>
      </c>
      <c r="W183" s="21" t="str">
        <v/>
      </c>
      <c r="X183" s="19">
        <v>202609</v>
      </c>
      <c r="Y183" s="21" t="str">
        <v/>
      </c>
      <c r="Z183" s="19">
        <v>202603</v>
      </c>
      <c r="AA183" s="21" t="str">
        <v/>
      </c>
      <c r="AB183" s="19" t="str">
        <v>报销</v>
      </c>
      <c r="AC183" s="8">
        <v>0</v>
      </c>
      <c r="AD183" s="8">
        <v>147</v>
      </c>
      <c r="AE183" s="8">
        <v>0</v>
      </c>
      <c r="AF183" s="19" t="str">
        <v>待补姓名</v>
      </c>
    </row>
    <row r="184" ht="21" customHeight="1" spans="1:32">
      <c r="A184" s="4" t="str">
        <f>IFERROR(INDEX(_xlfn.ANCHORARRAY($AG$9),ROWS($A$9:A184)),"")</f>
        <v/>
      </c>
      <c r="B184" s="5" t="str">
        <f t="shared" si="18"/>
        <v/>
      </c>
      <c r="C184" s="5" t="str">
        <f t="shared" si="19"/>
        <v/>
      </c>
      <c r="D184" s="5" t="str">
        <f t="shared" si="20"/>
        <v/>
      </c>
      <c r="E184" s="18" t="str">
        <f t="shared" si="21"/>
        <v/>
      </c>
      <c r="F184" s="5" t="str">
        <f t="shared" si="22"/>
        <v/>
      </c>
      <c r="G184" s="3" t="str">
        <f t="shared" si="23"/>
        <v/>
      </c>
      <c r="H184" s="22" t="str">
        <f t="shared" si="24"/>
        <v/>
      </c>
      <c r="I184" s="22" t="str">
        <f t="shared" si="25"/>
        <v/>
      </c>
      <c r="J184" s="22" t="str">
        <f t="shared" si="26"/>
        <v/>
      </c>
      <c r="K184" s="16"/>
      <c r="L184" s="22">
        <v>6775</v>
      </c>
      <c r="M184" s="22" t="str">
        <v/>
      </c>
      <c r="N184" s="23" t="str">
        <v/>
      </c>
      <c r="O184" s="24" t="str">
        <v>货款直抵费用</v>
      </c>
      <c r="P184" s="24" t="str">
        <v>营业款</v>
      </c>
      <c r="Q184" s="24" t="str">
        <v>费用报销</v>
      </c>
      <c r="R184" s="5" t="str">
        <v/>
      </c>
      <c r="S184" s="5">
        <v>100</v>
      </c>
      <c r="T184" s="5" t="str">
        <v/>
      </c>
      <c r="U184" s="24" t="str">
        <v>毛尔寨分店(11分店)</v>
      </c>
      <c r="V184" s="24" t="str">
        <v/>
      </c>
      <c r="W184" s="24" t="str">
        <v/>
      </c>
      <c r="X184" s="22">
        <v>202609</v>
      </c>
      <c r="Y184" s="24" t="str">
        <v/>
      </c>
      <c r="Z184" s="22">
        <v>202604</v>
      </c>
      <c r="AA184" s="24" t="str">
        <v/>
      </c>
      <c r="AB184" s="22" t="str">
        <v>报销</v>
      </c>
      <c r="AC184" s="5">
        <v>0</v>
      </c>
      <c r="AD184" s="5">
        <v>100</v>
      </c>
      <c r="AE184" s="5">
        <v>0</v>
      </c>
      <c r="AF184" s="22" t="str">
        <v>待补姓名</v>
      </c>
    </row>
    <row r="185" ht="21" customHeight="1" spans="1:32">
      <c r="A185" s="7" t="str">
        <f>IFERROR(INDEX(_xlfn.ANCHORARRAY($AG$9),ROWS($A$9:A185)),"")</f>
        <v/>
      </c>
      <c r="B185" s="8" t="str">
        <f t="shared" si="18"/>
        <v/>
      </c>
      <c r="C185" s="8" t="str">
        <f t="shared" si="19"/>
        <v/>
      </c>
      <c r="D185" s="8" t="str">
        <f t="shared" si="20"/>
        <v/>
      </c>
      <c r="E185" s="18" t="str">
        <f t="shared" si="21"/>
        <v/>
      </c>
      <c r="F185" s="8" t="str">
        <f t="shared" si="22"/>
        <v/>
      </c>
      <c r="G185" s="6" t="str">
        <f t="shared" si="23"/>
        <v/>
      </c>
      <c r="H185" s="19" t="str">
        <f t="shared" si="24"/>
        <v/>
      </c>
      <c r="I185" s="19" t="str">
        <f t="shared" si="25"/>
        <v/>
      </c>
      <c r="J185" s="19" t="str">
        <f t="shared" si="26"/>
        <v/>
      </c>
      <c r="K185" s="16"/>
      <c r="L185" s="19">
        <v>6776</v>
      </c>
      <c r="M185" s="19" t="str">
        <v/>
      </c>
      <c r="N185" s="20" t="str">
        <v/>
      </c>
      <c r="O185" s="21" t="str">
        <v>货款直抵费用</v>
      </c>
      <c r="P185" s="21" t="str">
        <v>营业款</v>
      </c>
      <c r="Q185" s="21" t="str">
        <v>费用报销</v>
      </c>
      <c r="R185" s="8" t="str">
        <v/>
      </c>
      <c r="S185" s="8">
        <v>119.6</v>
      </c>
      <c r="T185" s="8" t="str">
        <v/>
      </c>
      <c r="U185" s="21" t="str">
        <v>毛尔寨分店(11分店)</v>
      </c>
      <c r="V185" s="21" t="str">
        <v/>
      </c>
      <c r="W185" s="21" t="str">
        <v/>
      </c>
      <c r="X185" s="19">
        <v>202609</v>
      </c>
      <c r="Y185" s="21" t="str">
        <v/>
      </c>
      <c r="Z185" s="19">
        <v>202604</v>
      </c>
      <c r="AA185" s="21" t="str">
        <v/>
      </c>
      <c r="AB185" s="19" t="str">
        <v>报销</v>
      </c>
      <c r="AC185" s="8">
        <v>0</v>
      </c>
      <c r="AD185" s="8">
        <v>119.6</v>
      </c>
      <c r="AE185" s="8">
        <v>0</v>
      </c>
      <c r="AF185" s="19" t="str">
        <v>待补姓名</v>
      </c>
    </row>
    <row r="186" ht="21" customHeight="1" spans="1:32">
      <c r="A186" s="4" t="str">
        <f>IFERROR(INDEX(_xlfn.ANCHORARRAY($AG$9),ROWS($A$9:A186)),"")</f>
        <v/>
      </c>
      <c r="B186" s="5" t="str">
        <f t="shared" si="18"/>
        <v/>
      </c>
      <c r="C186" s="5" t="str">
        <f t="shared" si="19"/>
        <v/>
      </c>
      <c r="D186" s="5" t="str">
        <f t="shared" si="20"/>
        <v/>
      </c>
      <c r="E186" s="18" t="str">
        <f t="shared" si="21"/>
        <v/>
      </c>
      <c r="F186" s="5" t="str">
        <f t="shared" si="22"/>
        <v/>
      </c>
      <c r="G186" s="3" t="str">
        <f t="shared" si="23"/>
        <v/>
      </c>
      <c r="H186" s="22" t="str">
        <f t="shared" si="24"/>
        <v/>
      </c>
      <c r="I186" s="22" t="str">
        <f t="shared" si="25"/>
        <v/>
      </c>
      <c r="J186" s="22" t="str">
        <f t="shared" si="26"/>
        <v/>
      </c>
      <c r="K186" s="16"/>
      <c r="L186" s="22">
        <v>6778</v>
      </c>
      <c r="M186" s="22" t="str">
        <v/>
      </c>
      <c r="N186" s="23" t="str">
        <v/>
      </c>
      <c r="O186" s="24" t="str">
        <v>货款直抵费用</v>
      </c>
      <c r="P186" s="24" t="str">
        <v>营业款</v>
      </c>
      <c r="Q186" s="24" t="str">
        <v>费用报销</v>
      </c>
      <c r="R186" s="5" t="str">
        <v/>
      </c>
      <c r="S186" s="5">
        <v>86.1</v>
      </c>
      <c r="T186" s="5" t="str">
        <v/>
      </c>
      <c r="U186" s="24" t="str">
        <v>毛尔寨分店(11分店)</v>
      </c>
      <c r="V186" s="24" t="str">
        <v/>
      </c>
      <c r="W186" s="24" t="str">
        <v/>
      </c>
      <c r="X186" s="22">
        <v>202609</v>
      </c>
      <c r="Y186" s="24" t="str">
        <v/>
      </c>
      <c r="Z186" s="22">
        <v>202605</v>
      </c>
      <c r="AA186" s="24" t="str">
        <v/>
      </c>
      <c r="AB186" s="22" t="str">
        <v>报销</v>
      </c>
      <c r="AC186" s="5">
        <v>0</v>
      </c>
      <c r="AD186" s="5">
        <v>86.1</v>
      </c>
      <c r="AE186" s="5">
        <v>0</v>
      </c>
      <c r="AF186" s="22" t="str">
        <v>待补姓名</v>
      </c>
    </row>
    <row r="187" ht="21" customHeight="1" spans="1:32">
      <c r="A187" s="7" t="str">
        <f>IFERROR(INDEX(_xlfn.ANCHORARRAY($AG$9),ROWS($A$9:A187)),"")</f>
        <v/>
      </c>
      <c r="B187" s="8" t="str">
        <f t="shared" si="18"/>
        <v/>
      </c>
      <c r="C187" s="8" t="str">
        <f t="shared" si="19"/>
        <v/>
      </c>
      <c r="D187" s="8" t="str">
        <f t="shared" si="20"/>
        <v/>
      </c>
      <c r="E187" s="18" t="str">
        <f t="shared" si="21"/>
        <v/>
      </c>
      <c r="F187" s="8" t="str">
        <f t="shared" si="22"/>
        <v/>
      </c>
      <c r="G187" s="6" t="str">
        <f t="shared" si="23"/>
        <v/>
      </c>
      <c r="H187" s="19" t="str">
        <f t="shared" si="24"/>
        <v/>
      </c>
      <c r="I187" s="19" t="str">
        <f t="shared" si="25"/>
        <v/>
      </c>
      <c r="J187" s="19" t="str">
        <f t="shared" si="26"/>
        <v/>
      </c>
      <c r="K187" s="16"/>
      <c r="L187" s="19">
        <v>6779</v>
      </c>
      <c r="M187" s="19" t="str">
        <v/>
      </c>
      <c r="N187" s="20" t="str">
        <v/>
      </c>
      <c r="O187" s="21" t="str">
        <v>货款直抵费用</v>
      </c>
      <c r="P187" s="21" t="str">
        <v>营业款</v>
      </c>
      <c r="Q187" s="21" t="str">
        <v>费用报销</v>
      </c>
      <c r="R187" s="8" t="str">
        <v/>
      </c>
      <c r="S187" s="8">
        <v>300</v>
      </c>
      <c r="T187" s="8" t="str">
        <v/>
      </c>
      <c r="U187" s="21" t="str">
        <v>毛尔寨分店(11分店)</v>
      </c>
      <c r="V187" s="21" t="str">
        <v/>
      </c>
      <c r="W187" s="21" t="str">
        <v/>
      </c>
      <c r="X187" s="19">
        <v>202609</v>
      </c>
      <c r="Y187" s="21" t="str">
        <v/>
      </c>
      <c r="Z187" s="19">
        <v>202605</v>
      </c>
      <c r="AA187" s="21" t="str">
        <v/>
      </c>
      <c r="AB187" s="19" t="str">
        <v>报销</v>
      </c>
      <c r="AC187" s="8">
        <v>0</v>
      </c>
      <c r="AD187" s="8">
        <v>300</v>
      </c>
      <c r="AE187" s="8">
        <v>0</v>
      </c>
      <c r="AF187" s="19" t="str">
        <v>待补姓名</v>
      </c>
    </row>
    <row r="188" ht="21" customHeight="1" spans="1:32">
      <c r="A188" s="4" t="str">
        <f>IFERROR(INDEX(_xlfn.ANCHORARRAY($AG$9),ROWS($A$9:A188)),"")</f>
        <v/>
      </c>
      <c r="B188" s="5" t="str">
        <f t="shared" si="18"/>
        <v/>
      </c>
      <c r="C188" s="5" t="str">
        <f t="shared" si="19"/>
        <v/>
      </c>
      <c r="D188" s="5" t="str">
        <f t="shared" si="20"/>
        <v/>
      </c>
      <c r="E188" s="18" t="str">
        <f t="shared" si="21"/>
        <v/>
      </c>
      <c r="F188" s="5" t="str">
        <f t="shared" si="22"/>
        <v/>
      </c>
      <c r="G188" s="3" t="str">
        <f t="shared" si="23"/>
        <v/>
      </c>
      <c r="H188" s="22" t="str">
        <f t="shared" si="24"/>
        <v/>
      </c>
      <c r="I188" s="22" t="str">
        <f t="shared" si="25"/>
        <v/>
      </c>
      <c r="J188" s="22" t="str">
        <f t="shared" si="26"/>
        <v/>
      </c>
      <c r="K188" s="16"/>
      <c r="L188" s="22">
        <v>6781</v>
      </c>
      <c r="M188" s="22" t="str">
        <v/>
      </c>
      <c r="N188" s="23" t="str">
        <v/>
      </c>
      <c r="O188" s="24" t="str">
        <v>货款直抵费用</v>
      </c>
      <c r="P188" s="24" t="str">
        <v>营业款</v>
      </c>
      <c r="Q188" s="24" t="str">
        <v>费用报销</v>
      </c>
      <c r="R188" s="5" t="str">
        <v/>
      </c>
      <c r="S188" s="5">
        <v>119.6</v>
      </c>
      <c r="T188" s="5" t="str">
        <v/>
      </c>
      <c r="U188" s="24" t="str">
        <v>毛尔寨分店(11分店)</v>
      </c>
      <c r="V188" s="24" t="str">
        <v/>
      </c>
      <c r="W188" s="24" t="str">
        <v/>
      </c>
      <c r="X188" s="22">
        <v>202609</v>
      </c>
      <c r="Y188" s="24" t="str">
        <v/>
      </c>
      <c r="Z188" s="22">
        <v>202606</v>
      </c>
      <c r="AA188" s="24" t="str">
        <v/>
      </c>
      <c r="AB188" s="22" t="str">
        <v>报销</v>
      </c>
      <c r="AC188" s="5">
        <v>0</v>
      </c>
      <c r="AD188" s="5">
        <v>119.6</v>
      </c>
      <c r="AE188" s="5">
        <v>0</v>
      </c>
      <c r="AF188" s="22" t="str">
        <v>待补姓名</v>
      </c>
    </row>
    <row r="189" ht="21" customHeight="1" spans="1:32">
      <c r="A189" s="7" t="str">
        <f>IFERROR(INDEX(_xlfn.ANCHORARRAY($AG$9),ROWS($A$9:A189)),"")</f>
        <v/>
      </c>
      <c r="B189" s="8" t="str">
        <f t="shared" si="18"/>
        <v/>
      </c>
      <c r="C189" s="8" t="str">
        <f t="shared" si="19"/>
        <v/>
      </c>
      <c r="D189" s="8" t="str">
        <f t="shared" si="20"/>
        <v/>
      </c>
      <c r="E189" s="18" t="str">
        <f t="shared" si="21"/>
        <v/>
      </c>
      <c r="F189" s="8" t="str">
        <f t="shared" si="22"/>
        <v/>
      </c>
      <c r="G189" s="6" t="str">
        <f t="shared" si="23"/>
        <v/>
      </c>
      <c r="H189" s="19" t="str">
        <f t="shared" si="24"/>
        <v/>
      </c>
      <c r="I189" s="19" t="str">
        <f t="shared" si="25"/>
        <v/>
      </c>
      <c r="J189" s="19" t="str">
        <f t="shared" si="26"/>
        <v/>
      </c>
      <c r="K189" s="16"/>
      <c r="L189" s="19">
        <v>6782</v>
      </c>
      <c r="M189" s="19" t="str">
        <v/>
      </c>
      <c r="N189" s="20" t="str">
        <v/>
      </c>
      <c r="O189" s="21" t="str">
        <v>货款直抵费用</v>
      </c>
      <c r="P189" s="21" t="str">
        <v>营业款</v>
      </c>
      <c r="Q189" s="21" t="str">
        <v>费用报销</v>
      </c>
      <c r="R189" s="8" t="str">
        <v/>
      </c>
      <c r="S189" s="8">
        <v>500</v>
      </c>
      <c r="T189" s="8" t="str">
        <v/>
      </c>
      <c r="U189" s="21" t="str">
        <v>毛尔寨分店(11分店)</v>
      </c>
      <c r="V189" s="21" t="str">
        <v/>
      </c>
      <c r="W189" s="21" t="str">
        <v/>
      </c>
      <c r="X189" s="19">
        <v>202609</v>
      </c>
      <c r="Y189" s="21" t="str">
        <v/>
      </c>
      <c r="Z189" s="19">
        <v>202606</v>
      </c>
      <c r="AA189" s="21" t="str">
        <v/>
      </c>
      <c r="AB189" s="19" t="str">
        <v>报销</v>
      </c>
      <c r="AC189" s="8">
        <v>0</v>
      </c>
      <c r="AD189" s="8">
        <v>500</v>
      </c>
      <c r="AE189" s="8">
        <v>0</v>
      </c>
      <c r="AF189" s="19" t="str">
        <v>待补姓名</v>
      </c>
    </row>
    <row r="190" ht="21" customHeight="1" spans="1:32">
      <c r="A190" s="4" t="str">
        <f>IFERROR(INDEX(_xlfn.ANCHORARRAY($AG$9),ROWS($A$9:A190)),"")</f>
        <v/>
      </c>
      <c r="B190" s="5" t="str">
        <f t="shared" si="18"/>
        <v/>
      </c>
      <c r="C190" s="5" t="str">
        <f t="shared" si="19"/>
        <v/>
      </c>
      <c r="D190" s="5" t="str">
        <f t="shared" si="20"/>
        <v/>
      </c>
      <c r="E190" s="18" t="str">
        <f t="shared" si="21"/>
        <v/>
      </c>
      <c r="F190" s="5" t="str">
        <f t="shared" si="22"/>
        <v/>
      </c>
      <c r="G190" s="3" t="str">
        <f t="shared" si="23"/>
        <v/>
      </c>
      <c r="H190" s="22" t="str">
        <f t="shared" si="24"/>
        <v/>
      </c>
      <c r="I190" s="22" t="str">
        <f t="shared" si="25"/>
        <v/>
      </c>
      <c r="J190" s="22" t="str">
        <f t="shared" si="26"/>
        <v/>
      </c>
      <c r="K190" s="16"/>
      <c r="L190" s="22">
        <v>6838</v>
      </c>
      <c r="M190" s="22" t="str">
        <v/>
      </c>
      <c r="N190" s="23" t="str">
        <v/>
      </c>
      <c r="O190" s="24" t="str">
        <v>货款直抵费用</v>
      </c>
      <c r="P190" s="24" t="str">
        <v>营业款</v>
      </c>
      <c r="Q190" s="24" t="str">
        <v>费用报销</v>
      </c>
      <c r="R190" s="5" t="str">
        <v/>
      </c>
      <c r="S190" s="5">
        <v>600</v>
      </c>
      <c r="T190" s="5" t="str">
        <v/>
      </c>
      <c r="U190" s="24" t="str">
        <v>魏家庄分店（18分店）</v>
      </c>
      <c r="V190" s="24" t="str">
        <v/>
      </c>
      <c r="W190" s="24" t="str">
        <v/>
      </c>
      <c r="X190" s="22">
        <v>202609</v>
      </c>
      <c r="Y190" s="24" t="str">
        <v/>
      </c>
      <c r="Z190" s="22">
        <v>202603</v>
      </c>
      <c r="AA190" s="24" t="str">
        <v/>
      </c>
      <c r="AB190" s="22" t="str">
        <v>报销</v>
      </c>
      <c r="AC190" s="5">
        <v>0</v>
      </c>
      <c r="AD190" s="5">
        <v>600</v>
      </c>
      <c r="AE190" s="5">
        <v>0</v>
      </c>
      <c r="AF190" s="22" t="str">
        <v>待补姓名</v>
      </c>
    </row>
    <row r="191" ht="21" customHeight="1" spans="1:32">
      <c r="A191" s="7" t="str">
        <f>IFERROR(INDEX(_xlfn.ANCHORARRAY($AG$9),ROWS($A$9:A191)),"")</f>
        <v/>
      </c>
      <c r="B191" s="8" t="str">
        <f t="shared" si="18"/>
        <v/>
      </c>
      <c r="C191" s="8" t="str">
        <f t="shared" si="19"/>
        <v/>
      </c>
      <c r="D191" s="8" t="str">
        <f t="shared" si="20"/>
        <v/>
      </c>
      <c r="E191" s="18" t="str">
        <f t="shared" si="21"/>
        <v/>
      </c>
      <c r="F191" s="8" t="str">
        <f t="shared" si="22"/>
        <v/>
      </c>
      <c r="G191" s="6" t="str">
        <f t="shared" si="23"/>
        <v/>
      </c>
      <c r="H191" s="19" t="str">
        <f t="shared" si="24"/>
        <v/>
      </c>
      <c r="I191" s="19" t="str">
        <f t="shared" si="25"/>
        <v/>
      </c>
      <c r="J191" s="19" t="str">
        <f t="shared" si="26"/>
        <v/>
      </c>
      <c r="K191" s="16"/>
      <c r="L191" s="19">
        <v>6839</v>
      </c>
      <c r="M191" s="19" t="str">
        <v/>
      </c>
      <c r="N191" s="20" t="str">
        <v/>
      </c>
      <c r="O191" s="21" t="str">
        <v>货款直抵费用</v>
      </c>
      <c r="P191" s="21" t="str">
        <v>营业款</v>
      </c>
      <c r="Q191" s="21" t="str">
        <v>费用报销</v>
      </c>
      <c r="R191" s="8" t="str">
        <v/>
      </c>
      <c r="S191" s="8">
        <v>30</v>
      </c>
      <c r="T191" s="8" t="str">
        <v/>
      </c>
      <c r="U191" s="21" t="str">
        <v>魏家庄分店（18分店）</v>
      </c>
      <c r="V191" s="21" t="str">
        <v/>
      </c>
      <c r="W191" s="21" t="str">
        <v/>
      </c>
      <c r="X191" s="19">
        <v>202609</v>
      </c>
      <c r="Y191" s="21" t="str">
        <v/>
      </c>
      <c r="Z191" s="19">
        <v>202603</v>
      </c>
      <c r="AA191" s="21" t="str">
        <v/>
      </c>
      <c r="AB191" s="19" t="str">
        <v>报销</v>
      </c>
      <c r="AC191" s="8">
        <v>0</v>
      </c>
      <c r="AD191" s="8">
        <v>30</v>
      </c>
      <c r="AE191" s="8">
        <v>0</v>
      </c>
      <c r="AF191" s="19" t="str">
        <v>待补姓名</v>
      </c>
    </row>
    <row r="192" ht="21" customHeight="1" spans="1:32">
      <c r="A192" s="4" t="str">
        <f>IFERROR(INDEX(_xlfn.ANCHORARRAY($AG$9),ROWS($A$9:A192)),"")</f>
        <v/>
      </c>
      <c r="B192" s="5" t="str">
        <f t="shared" si="18"/>
        <v/>
      </c>
      <c r="C192" s="5" t="str">
        <f t="shared" si="19"/>
        <v/>
      </c>
      <c r="D192" s="5" t="str">
        <f t="shared" si="20"/>
        <v/>
      </c>
      <c r="E192" s="18" t="str">
        <f t="shared" si="21"/>
        <v/>
      </c>
      <c r="F192" s="5" t="str">
        <f t="shared" si="22"/>
        <v/>
      </c>
      <c r="G192" s="3" t="str">
        <f t="shared" si="23"/>
        <v/>
      </c>
      <c r="H192" s="22" t="str">
        <f t="shared" si="24"/>
        <v/>
      </c>
      <c r="I192" s="22" t="str">
        <f t="shared" si="25"/>
        <v/>
      </c>
      <c r="J192" s="22" t="str">
        <f t="shared" si="26"/>
        <v/>
      </c>
      <c r="K192" s="16"/>
      <c r="L192" s="22">
        <v>6840</v>
      </c>
      <c r="M192" s="22" t="str">
        <v/>
      </c>
      <c r="N192" s="23" t="str">
        <v/>
      </c>
      <c r="O192" s="24" t="str">
        <v>货款直抵费用</v>
      </c>
      <c r="P192" s="24" t="str">
        <v>营业款</v>
      </c>
      <c r="Q192" s="24" t="str">
        <v>费用报销</v>
      </c>
      <c r="R192" s="5" t="str">
        <v/>
      </c>
      <c r="S192" s="5">
        <v>25</v>
      </c>
      <c r="T192" s="5" t="str">
        <v/>
      </c>
      <c r="U192" s="24" t="str">
        <v>魏家庄分店（18分店）</v>
      </c>
      <c r="V192" s="24" t="str">
        <v/>
      </c>
      <c r="W192" s="24" t="str">
        <v/>
      </c>
      <c r="X192" s="22">
        <v>202609</v>
      </c>
      <c r="Y192" s="24" t="str">
        <v/>
      </c>
      <c r="Z192" s="22">
        <v>202603</v>
      </c>
      <c r="AA192" s="24" t="str">
        <v/>
      </c>
      <c r="AB192" s="22" t="str">
        <v>报销</v>
      </c>
      <c r="AC192" s="5">
        <v>0</v>
      </c>
      <c r="AD192" s="5">
        <v>25</v>
      </c>
      <c r="AE192" s="5">
        <v>0</v>
      </c>
      <c r="AF192" s="22" t="str">
        <v>待补姓名</v>
      </c>
    </row>
    <row r="193" ht="21" customHeight="1" spans="1:32">
      <c r="A193" s="7" t="str">
        <f>IFERROR(INDEX(_xlfn.ANCHORARRAY($AG$9),ROWS($A$9:A193)),"")</f>
        <v/>
      </c>
      <c r="B193" s="8" t="str">
        <f t="shared" si="18"/>
        <v/>
      </c>
      <c r="C193" s="8" t="str">
        <f t="shared" si="19"/>
        <v/>
      </c>
      <c r="D193" s="8" t="str">
        <f t="shared" si="20"/>
        <v/>
      </c>
      <c r="E193" s="18" t="str">
        <f t="shared" si="21"/>
        <v/>
      </c>
      <c r="F193" s="8" t="str">
        <f t="shared" si="22"/>
        <v/>
      </c>
      <c r="G193" s="6" t="str">
        <f t="shared" si="23"/>
        <v/>
      </c>
      <c r="H193" s="19" t="str">
        <f t="shared" si="24"/>
        <v/>
      </c>
      <c r="I193" s="19" t="str">
        <f t="shared" si="25"/>
        <v/>
      </c>
      <c r="J193" s="19" t="str">
        <f t="shared" si="26"/>
        <v/>
      </c>
      <c r="K193" s="16"/>
      <c r="L193" s="19">
        <v>6898</v>
      </c>
      <c r="M193" s="19" t="str">
        <v/>
      </c>
      <c r="N193" s="20" t="str">
        <v/>
      </c>
      <c r="O193" s="21" t="str">
        <v>货款直抵费用</v>
      </c>
      <c r="P193" s="21" t="str">
        <v>营业款</v>
      </c>
      <c r="Q193" s="21" t="str">
        <v>费用报销</v>
      </c>
      <c r="R193" s="8" t="str">
        <v/>
      </c>
      <c r="S193" s="8">
        <v>31.7</v>
      </c>
      <c r="T193" s="8" t="str">
        <v/>
      </c>
      <c r="U193" s="21" t="str">
        <v>尹村分店(23分店）</v>
      </c>
      <c r="V193" s="21" t="str">
        <v/>
      </c>
      <c r="W193" s="21" t="str">
        <v/>
      </c>
      <c r="X193" s="19">
        <v>202609</v>
      </c>
      <c r="Y193" s="21" t="str">
        <v/>
      </c>
      <c r="Z193" s="19">
        <v>202606</v>
      </c>
      <c r="AA193" s="21" t="str">
        <v/>
      </c>
      <c r="AB193" s="19" t="str">
        <v>报销</v>
      </c>
      <c r="AC193" s="8">
        <v>0</v>
      </c>
      <c r="AD193" s="8">
        <v>31.7</v>
      </c>
      <c r="AE193" s="8">
        <v>0</v>
      </c>
      <c r="AF193" s="19" t="str">
        <v>待补姓名</v>
      </c>
    </row>
    <row r="194" ht="21" customHeight="1" spans="1:32">
      <c r="A194" s="4" t="str">
        <f>IFERROR(INDEX(_xlfn.ANCHORARRAY($AG$9),ROWS($A$9:A194)),"")</f>
        <v/>
      </c>
      <c r="B194" s="5" t="str">
        <f t="shared" si="18"/>
        <v/>
      </c>
      <c r="C194" s="5" t="str">
        <f t="shared" si="19"/>
        <v/>
      </c>
      <c r="D194" s="5" t="str">
        <f t="shared" si="20"/>
        <v/>
      </c>
      <c r="E194" s="18" t="str">
        <f t="shared" si="21"/>
        <v/>
      </c>
      <c r="F194" s="5" t="str">
        <f t="shared" si="22"/>
        <v/>
      </c>
      <c r="G194" s="3" t="str">
        <f t="shared" si="23"/>
        <v/>
      </c>
      <c r="H194" s="22" t="str">
        <f t="shared" si="24"/>
        <v/>
      </c>
      <c r="I194" s="22" t="str">
        <f t="shared" si="25"/>
        <v/>
      </c>
      <c r="J194" s="22" t="str">
        <f t="shared" si="26"/>
        <v/>
      </c>
      <c r="K194" s="16"/>
      <c r="L194" s="22">
        <v>7656</v>
      </c>
      <c r="M194" s="22" t="str">
        <v/>
      </c>
      <c r="N194" s="23">
        <v>46254</v>
      </c>
      <c r="O194" s="24" t="str">
        <v>邮政公户</v>
      </c>
      <c r="P194" s="24" t="str">
        <v/>
      </c>
      <c r="Q194" s="24" t="str">
        <v>贷款归还</v>
      </c>
      <c r="R194" s="5" t="str">
        <v/>
      </c>
      <c r="S194" s="5">
        <v>6045</v>
      </c>
      <c r="T194" s="5">
        <v>296780.120000016</v>
      </c>
      <c r="U194" s="24" t="str">
        <v/>
      </c>
      <c r="V194" s="24" t="str">
        <v/>
      </c>
      <c r="W194" s="24" t="str">
        <v/>
      </c>
      <c r="X194" s="22">
        <v>202608</v>
      </c>
      <c r="Y194" s="24" t="str">
        <v/>
      </c>
      <c r="Z194" s="22" t="str">
        <v/>
      </c>
      <c r="AA194" s="24" t="str">
        <v/>
      </c>
      <c r="AB194" s="22" t="str">
        <v>待复核</v>
      </c>
      <c r="AC194" s="5">
        <v>0</v>
      </c>
      <c r="AD194" s="5">
        <v>0</v>
      </c>
      <c r="AE194" s="5">
        <v>0</v>
      </c>
      <c r="AF194" s="22" t="str">
        <v>待复核</v>
      </c>
    </row>
    <row r="195" ht="21" customHeight="1" spans="1:32">
      <c r="A195" s="7" t="str">
        <f>IFERROR(INDEX(_xlfn.ANCHORARRAY($AG$9),ROWS($A$9:A195)),"")</f>
        <v/>
      </c>
      <c r="B195" s="8" t="str">
        <f t="shared" si="18"/>
        <v/>
      </c>
      <c r="C195" s="8" t="str">
        <f t="shared" si="19"/>
        <v/>
      </c>
      <c r="D195" s="8" t="str">
        <f t="shared" si="20"/>
        <v/>
      </c>
      <c r="E195" s="18" t="str">
        <f t="shared" si="21"/>
        <v/>
      </c>
      <c r="F195" s="8" t="str">
        <f t="shared" si="22"/>
        <v/>
      </c>
      <c r="G195" s="6" t="str">
        <f t="shared" si="23"/>
        <v/>
      </c>
      <c r="H195" s="19" t="str">
        <f t="shared" si="24"/>
        <v/>
      </c>
      <c r="I195" s="19" t="str">
        <f t="shared" si="25"/>
        <v/>
      </c>
      <c r="J195" s="19" t="str">
        <f t="shared" si="26"/>
        <v/>
      </c>
      <c r="K195" s="16"/>
      <c r="L195" s="19">
        <v>9582</v>
      </c>
      <c r="M195" s="19" t="str">
        <v/>
      </c>
      <c r="N195" s="20">
        <v>46253</v>
      </c>
      <c r="O195" s="21" t="str">
        <v>建行个人</v>
      </c>
      <c r="P195" s="21" t="str">
        <v/>
      </c>
      <c r="Q195" s="21" t="str">
        <v>付报销卫志强公司人员聚餐491老17店维修地板720</v>
      </c>
      <c r="R195" s="8" t="str">
        <v/>
      </c>
      <c r="S195" s="8">
        <v>1211</v>
      </c>
      <c r="T195" s="8">
        <v>166128.000000002</v>
      </c>
      <c r="U195" s="21" t="str">
        <v/>
      </c>
      <c r="V195" s="21" t="str">
        <v/>
      </c>
      <c r="W195" s="21" t="str">
        <v/>
      </c>
      <c r="X195" s="19" t="str">
        <v/>
      </c>
      <c r="Y195" s="21" t="str">
        <v/>
      </c>
      <c r="Z195" s="19" t="str">
        <v/>
      </c>
      <c r="AA195" s="21" t="str">
        <v/>
      </c>
      <c r="AB195" s="19" t="str">
        <v>报销</v>
      </c>
      <c r="AC195" s="8">
        <v>0</v>
      </c>
      <c r="AD195" s="8">
        <v>1211</v>
      </c>
      <c r="AE195" s="8">
        <v>0</v>
      </c>
      <c r="AF195" s="19" t="str">
        <v>待补姓名</v>
      </c>
    </row>
    <row r="196" ht="21" customHeight="1" spans="1:32">
      <c r="A196" s="4" t="str">
        <f>IFERROR(INDEX(_xlfn.ANCHORARRAY($AG$9),ROWS($A$9:A196)),"")</f>
        <v/>
      </c>
      <c r="B196" s="5" t="str">
        <f t="shared" si="18"/>
        <v/>
      </c>
      <c r="C196" s="5" t="str">
        <f t="shared" si="19"/>
        <v/>
      </c>
      <c r="D196" s="5" t="str">
        <f t="shared" si="20"/>
        <v/>
      </c>
      <c r="E196" s="18" t="str">
        <f t="shared" si="21"/>
        <v/>
      </c>
      <c r="F196" s="5" t="str">
        <f t="shared" si="22"/>
        <v/>
      </c>
      <c r="G196" s="3" t="str">
        <f t="shared" si="23"/>
        <v/>
      </c>
      <c r="H196" s="22" t="str">
        <f t="shared" si="24"/>
        <v/>
      </c>
      <c r="I196" s="22" t="str">
        <f t="shared" si="25"/>
        <v/>
      </c>
      <c r="J196" s="22" t="str">
        <f t="shared" si="26"/>
        <v/>
      </c>
      <c r="K196" s="16"/>
      <c r="L196" s="22">
        <v>9583</v>
      </c>
      <c r="M196" s="22" t="str">
        <v/>
      </c>
      <c r="N196" s="23">
        <v>46253</v>
      </c>
      <c r="O196" s="24" t="str">
        <v>建行个人</v>
      </c>
      <c r="P196" s="24" t="str">
        <v/>
      </c>
      <c r="Q196" s="24" t="str">
        <v>付张树果报销华人健康差旅费</v>
      </c>
      <c r="R196" s="5" t="str">
        <v/>
      </c>
      <c r="S196" s="5">
        <v>1931.22</v>
      </c>
      <c r="T196" s="5">
        <v>164196.780000002</v>
      </c>
      <c r="U196" s="24" t="str">
        <v>公司</v>
      </c>
      <c r="V196" s="24" t="str">
        <v/>
      </c>
      <c r="W196" s="24" t="str">
        <v/>
      </c>
      <c r="X196" s="22">
        <v>202608</v>
      </c>
      <c r="Y196" s="24" t="str">
        <v/>
      </c>
      <c r="Z196" s="22" t="str">
        <v/>
      </c>
      <c r="AA196" s="24" t="str">
        <v/>
      </c>
      <c r="AB196" s="22" t="str">
        <v>报销</v>
      </c>
      <c r="AC196" s="5">
        <v>0</v>
      </c>
      <c r="AD196" s="5">
        <v>1931.22</v>
      </c>
      <c r="AE196" s="5">
        <v>0</v>
      </c>
      <c r="AF196" s="22" t="str">
        <v>待补姓名</v>
      </c>
    </row>
    <row r="197" ht="21" customHeight="1" spans="1:32">
      <c r="A197" s="7" t="str">
        <f>IFERROR(INDEX(_xlfn.ANCHORARRAY($AG$9),ROWS($A$9:A197)),"")</f>
        <v/>
      </c>
      <c r="B197" s="8" t="str">
        <f t="shared" si="18"/>
        <v/>
      </c>
      <c r="C197" s="8" t="str">
        <f t="shared" si="19"/>
        <v/>
      </c>
      <c r="D197" s="8" t="str">
        <f t="shared" si="20"/>
        <v/>
      </c>
      <c r="E197" s="18" t="str">
        <f t="shared" si="21"/>
        <v/>
      </c>
      <c r="F197" s="8" t="str">
        <f t="shared" si="22"/>
        <v/>
      </c>
      <c r="G197" s="6" t="str">
        <f t="shared" si="23"/>
        <v/>
      </c>
      <c r="H197" s="19" t="str">
        <f t="shared" si="24"/>
        <v/>
      </c>
      <c r="I197" s="19" t="str">
        <f t="shared" si="25"/>
        <v/>
      </c>
      <c r="J197" s="19" t="str">
        <f t="shared" si="26"/>
        <v/>
      </c>
      <c r="K197" s="16"/>
      <c r="L197" s="19">
        <v>9584</v>
      </c>
      <c r="M197" s="19" t="str">
        <v/>
      </c>
      <c r="N197" s="20">
        <v>46253</v>
      </c>
      <c r="O197" s="21" t="str">
        <v>建行个人</v>
      </c>
      <c r="P197" s="21" t="str">
        <v/>
      </c>
      <c r="Q197" s="21" t="str">
        <v>付报销贾慧玲疼痛馆换货运费141西范巡店饭费12 </v>
      </c>
      <c r="R197" s="8" t="str">
        <v/>
      </c>
      <c r="S197" s="8">
        <v>153</v>
      </c>
      <c r="T197" s="8">
        <v>164043.780000002</v>
      </c>
      <c r="U197" s="21" t="str">
        <v/>
      </c>
      <c r="V197" s="21" t="str">
        <v/>
      </c>
      <c r="W197" s="21" t="str">
        <v/>
      </c>
      <c r="X197" s="19" t="str">
        <v/>
      </c>
      <c r="Y197" s="21" t="str">
        <v/>
      </c>
      <c r="Z197" s="19" t="str">
        <v/>
      </c>
      <c r="AA197" s="21" t="str">
        <v/>
      </c>
      <c r="AB197" s="19" t="str">
        <v>报销</v>
      </c>
      <c r="AC197" s="8">
        <v>0</v>
      </c>
      <c r="AD197" s="8">
        <v>153</v>
      </c>
      <c r="AE197" s="8">
        <v>0</v>
      </c>
      <c r="AF197" s="19" t="str">
        <v>待补姓名</v>
      </c>
    </row>
    <row r="198" ht="21" customHeight="1" spans="1:32">
      <c r="A198" s="4" t="str">
        <f>IFERROR(INDEX(_xlfn.ANCHORARRAY($AG$9),ROWS($A$9:A198)),"")</f>
        <v/>
      </c>
      <c r="B198" s="5" t="str">
        <f t="shared" si="18"/>
        <v/>
      </c>
      <c r="C198" s="5" t="str">
        <f t="shared" si="19"/>
        <v/>
      </c>
      <c r="D198" s="5" t="str">
        <f t="shared" si="20"/>
        <v/>
      </c>
      <c r="E198" s="18" t="str">
        <f t="shared" si="21"/>
        <v/>
      </c>
      <c r="F198" s="5" t="str">
        <f t="shared" si="22"/>
        <v/>
      </c>
      <c r="G198" s="3" t="str">
        <f t="shared" si="23"/>
        <v/>
      </c>
      <c r="H198" s="22" t="str">
        <f t="shared" si="24"/>
        <v/>
      </c>
      <c r="I198" s="22" t="str">
        <f t="shared" si="25"/>
        <v/>
      </c>
      <c r="J198" s="22" t="str">
        <f t="shared" si="26"/>
        <v/>
      </c>
      <c r="K198" s="16"/>
      <c r="L198" s="22">
        <v>9585</v>
      </c>
      <c r="M198" s="22" t="str">
        <v/>
      </c>
      <c r="N198" s="23">
        <v>46253</v>
      </c>
      <c r="O198" s="24" t="str">
        <v>建行个人</v>
      </c>
      <c r="P198" s="24" t="str">
        <v/>
      </c>
      <c r="Q198" s="24" t="str">
        <v>付汤敏报销44店烧水壶（王梅梅）</v>
      </c>
      <c r="R198" s="5" t="str">
        <v/>
      </c>
      <c r="S198" s="5">
        <v>90.59</v>
      </c>
      <c r="T198" s="5">
        <v>163953.190000002</v>
      </c>
      <c r="U198" s="24" t="str">
        <v/>
      </c>
      <c r="V198" s="24" t="str">
        <v/>
      </c>
      <c r="W198" s="24" t="str">
        <v/>
      </c>
      <c r="X198" s="22" t="str">
        <v/>
      </c>
      <c r="Y198" s="24" t="str">
        <v/>
      </c>
      <c r="Z198" s="22" t="str">
        <v/>
      </c>
      <c r="AA198" s="24" t="str">
        <v/>
      </c>
      <c r="AB198" s="22" t="str">
        <v>报销</v>
      </c>
      <c r="AC198" s="5">
        <v>0</v>
      </c>
      <c r="AD198" s="5">
        <v>90.59</v>
      </c>
      <c r="AE198" s="5">
        <v>0</v>
      </c>
      <c r="AF198" s="22" t="str">
        <v>待补姓名</v>
      </c>
    </row>
    <row r="199" ht="21" customHeight="1" spans="1:32">
      <c r="A199" s="7" t="str">
        <f>IFERROR(INDEX(_xlfn.ANCHORARRAY($AG$9),ROWS($A$9:A199)),"")</f>
        <v/>
      </c>
      <c r="B199" s="8" t="str">
        <f t="shared" si="18"/>
        <v/>
      </c>
      <c r="C199" s="8" t="str">
        <f t="shared" si="19"/>
        <v/>
      </c>
      <c r="D199" s="8" t="str">
        <f t="shared" si="20"/>
        <v/>
      </c>
      <c r="E199" s="18" t="str">
        <f t="shared" si="21"/>
        <v/>
      </c>
      <c r="F199" s="8" t="str">
        <f t="shared" si="22"/>
        <v/>
      </c>
      <c r="G199" s="6" t="str">
        <f t="shared" si="23"/>
        <v/>
      </c>
      <c r="H199" s="19" t="str">
        <f t="shared" si="24"/>
        <v/>
      </c>
      <c r="I199" s="19" t="str">
        <f t="shared" si="25"/>
        <v/>
      </c>
      <c r="J199" s="19" t="str">
        <f t="shared" si="26"/>
        <v/>
      </c>
      <c r="K199" s="16"/>
      <c r="L199" s="19">
        <v>9586</v>
      </c>
      <c r="M199" s="19" t="str">
        <v/>
      </c>
      <c r="N199" s="20">
        <v>46253</v>
      </c>
      <c r="O199" s="21" t="str">
        <v>建行个人</v>
      </c>
      <c r="P199" s="21" t="str">
        <v/>
      </c>
      <c r="Q199" s="21" t="str">
        <v>付卫志强借支市场局</v>
      </c>
      <c r="R199" s="8" t="str">
        <v/>
      </c>
      <c r="S199" s="8">
        <v>8000</v>
      </c>
      <c r="T199" s="8">
        <v>155953.190000002</v>
      </c>
      <c r="U199" s="21" t="str">
        <v>公司</v>
      </c>
      <c r="V199" s="21" t="str">
        <v/>
      </c>
      <c r="W199" s="21" t="str">
        <v/>
      </c>
      <c r="X199" s="19">
        <v>202608</v>
      </c>
      <c r="Y199" s="21" t="str">
        <v/>
      </c>
      <c r="Z199" s="19" t="str">
        <v/>
      </c>
      <c r="AA199" s="21" t="str">
        <v/>
      </c>
      <c r="AB199" s="19" t="str">
        <v>预支</v>
      </c>
      <c r="AC199" s="8">
        <v>8000</v>
      </c>
      <c r="AD199" s="8">
        <v>0</v>
      </c>
      <c r="AE199" s="8">
        <v>0</v>
      </c>
      <c r="AF199" s="19" t="str">
        <v>待补姓名</v>
      </c>
    </row>
    <row r="200" ht="21" customHeight="1" spans="1:32">
      <c r="A200" s="4" t="str">
        <f>IFERROR(INDEX(_xlfn.ANCHORARRAY($AG$9),ROWS($A$9:A200)),"")</f>
        <v/>
      </c>
      <c r="B200" s="5" t="str">
        <f t="shared" si="18"/>
        <v/>
      </c>
      <c r="C200" s="5" t="str">
        <f t="shared" si="19"/>
        <v/>
      </c>
      <c r="D200" s="5" t="str">
        <f t="shared" si="20"/>
        <v/>
      </c>
      <c r="E200" s="18" t="str">
        <f t="shared" si="21"/>
        <v/>
      </c>
      <c r="F200" s="5" t="str">
        <f t="shared" si="22"/>
        <v/>
      </c>
      <c r="G200" s="3" t="str">
        <f t="shared" si="23"/>
        <v/>
      </c>
      <c r="H200" s="22" t="str">
        <f t="shared" si="24"/>
        <v/>
      </c>
      <c r="I200" s="22" t="str">
        <f t="shared" si="25"/>
        <v/>
      </c>
      <c r="J200" s="22" t="str">
        <f t="shared" si="26"/>
        <v/>
      </c>
      <c r="K200" s="16"/>
      <c r="L200" s="22">
        <v>9654</v>
      </c>
      <c r="M200" s="22" t="str">
        <v/>
      </c>
      <c r="N200" s="23">
        <v>46268</v>
      </c>
      <c r="O200" s="24" t="str">
        <v>建行个人</v>
      </c>
      <c r="P200" s="24" t="str">
        <v/>
      </c>
      <c r="Q200" s="24" t="str">
        <v>报销公司8月办公物料张少兴——李伟波</v>
      </c>
      <c r="R200" s="5" t="str">
        <v/>
      </c>
      <c r="S200" s="5">
        <v>1518</v>
      </c>
      <c r="T200" s="5">
        <v>509375.690000003</v>
      </c>
      <c r="U200" s="24" t="str">
        <v/>
      </c>
      <c r="V200" s="24" t="str">
        <v/>
      </c>
      <c r="W200" s="24" t="str">
        <v/>
      </c>
      <c r="X200" s="22" t="str">
        <v/>
      </c>
      <c r="Y200" s="24" t="str">
        <v/>
      </c>
      <c r="Z200" s="22" t="str">
        <v/>
      </c>
      <c r="AA200" s="24" t="str">
        <v/>
      </c>
      <c r="AB200" s="22" t="str">
        <v>报销</v>
      </c>
      <c r="AC200" s="5">
        <v>0</v>
      </c>
      <c r="AD200" s="5">
        <v>1518</v>
      </c>
      <c r="AE200" s="5">
        <v>0</v>
      </c>
      <c r="AF200" s="22" t="str">
        <v>待补姓名</v>
      </c>
    </row>
    <row r="201" ht="21" customHeight="1" spans="1:32">
      <c r="A201" s="7" t="str">
        <f>IFERROR(INDEX(_xlfn.ANCHORARRAY($AG$9),ROWS($A$9:A201)),"")</f>
        <v/>
      </c>
      <c r="B201" s="8" t="str">
        <f t="shared" ref="B201:B264" si="27">IF($A201="","",SUMIF($AA$9:$AA$50008,$A201,$AC$9:$AC$50008))</f>
        <v/>
      </c>
      <c r="C201" s="8" t="str">
        <f t="shared" ref="C201:C264" si="28">IF($A201="","",SUMIF($AA$9:$AA$50008,$A201,$AD$9:$AD$50008))</f>
        <v/>
      </c>
      <c r="D201" s="8" t="str">
        <f t="shared" ref="D201:D264" si="29">IF($A201="","",SUMIF($AA$9:$AA$50008,$A201,$AE$9:$AE$50008))</f>
        <v/>
      </c>
      <c r="E201" s="18" t="str">
        <f t="shared" ref="E201:E264" si="30">IF($A201="","",MAX(0,B201-C201-D201))</f>
        <v/>
      </c>
      <c r="F201" s="8" t="str">
        <f t="shared" ref="F201:F264" si="31">IF($A201="","",MAX(0,C201+D201-B201))</f>
        <v/>
      </c>
      <c r="G201" s="6" t="str">
        <f t="shared" ref="G201:G264" si="32">IF($A201="","",IF(E201&gt;0,"待冲减",IF(F201&gt;0,"超额需核对","已结清")))</f>
        <v/>
      </c>
      <c r="H201" s="19" t="str">
        <f t="shared" ref="H201:H264" si="33">IF($A201="","",COUNTIFS($AA$9:$AA$50008,$A201,$AB$9:$AB$50008,"预支"))</f>
        <v/>
      </c>
      <c r="I201" s="19" t="str">
        <f t="shared" ref="I201:I264" si="34">IF($A201="","",COUNTIFS($AA$9:$AA$50008,$A201,$AB$9:$AB$50008,"报销"))</f>
        <v/>
      </c>
      <c r="J201" s="19" t="str">
        <f t="shared" ref="J201:J264" si="35">IF($A201="","",COUNTIFS($AA$9:$AA$50008,$A201,$AB$9:$AB$50008,"还款"))</f>
        <v/>
      </c>
      <c r="K201" s="16"/>
      <c r="L201" s="19">
        <v>9655</v>
      </c>
      <c r="M201" s="19" t="str">
        <v/>
      </c>
      <c r="N201" s="20">
        <v>46268</v>
      </c>
      <c r="O201" s="21" t="str">
        <v>建行个人</v>
      </c>
      <c r="P201" s="21" t="str">
        <v/>
      </c>
      <c r="Q201" s="21" t="str">
        <v>张少兴办公物料2041李伟波1518元67店饭费44买菜加粉6239合8324借支6千</v>
      </c>
      <c r="R201" s="8" t="str">
        <v/>
      </c>
      <c r="S201" s="8">
        <v>2324</v>
      </c>
      <c r="T201" s="8">
        <v>507051.690000003</v>
      </c>
      <c r="U201" s="21" t="str">
        <v/>
      </c>
      <c r="V201" s="21" t="str">
        <v/>
      </c>
      <c r="W201" s="21" t="str">
        <v/>
      </c>
      <c r="X201" s="19" t="str">
        <v/>
      </c>
      <c r="Y201" s="21" t="str">
        <v/>
      </c>
      <c r="Z201" s="19" t="str">
        <v/>
      </c>
      <c r="AA201" s="21" t="str">
        <v/>
      </c>
      <c r="AB201" s="19" t="str">
        <v>预支</v>
      </c>
      <c r="AC201" s="8">
        <v>2324</v>
      </c>
      <c r="AD201" s="8">
        <v>0</v>
      </c>
      <c r="AE201" s="8">
        <v>0</v>
      </c>
      <c r="AF201" s="19" t="str">
        <v>待补姓名</v>
      </c>
    </row>
    <row r="202" ht="21" customHeight="1" spans="1:32">
      <c r="A202" s="4" t="str">
        <f>IFERROR(INDEX(_xlfn.ANCHORARRAY($AG$9),ROWS($A$9:A202)),"")</f>
        <v/>
      </c>
      <c r="B202" s="5" t="str">
        <f t="shared" si="27"/>
        <v/>
      </c>
      <c r="C202" s="5" t="str">
        <f t="shared" si="28"/>
        <v/>
      </c>
      <c r="D202" s="5" t="str">
        <f t="shared" si="29"/>
        <v/>
      </c>
      <c r="E202" s="18" t="str">
        <f t="shared" si="30"/>
        <v/>
      </c>
      <c r="F202" s="5" t="str">
        <f t="shared" si="31"/>
        <v/>
      </c>
      <c r="G202" s="3" t="str">
        <f t="shared" si="32"/>
        <v/>
      </c>
      <c r="H202" s="22" t="str">
        <f t="shared" si="33"/>
        <v/>
      </c>
      <c r="I202" s="22" t="str">
        <f t="shared" si="34"/>
        <v/>
      </c>
      <c r="J202" s="22" t="str">
        <f t="shared" si="35"/>
        <v/>
      </c>
      <c r="K202" s="16"/>
      <c r="L202" s="22">
        <v>9656</v>
      </c>
      <c r="M202" s="22" t="str">
        <v/>
      </c>
      <c r="N202" s="23">
        <v>46268</v>
      </c>
      <c r="O202" s="24" t="str">
        <v>建行个人</v>
      </c>
      <c r="P202" s="24" t="str">
        <v/>
      </c>
      <c r="Q202" s="24" t="str">
        <v>张少兴借支办公物料2000买菜2000话费3000</v>
      </c>
      <c r="R202" s="5" t="str">
        <v/>
      </c>
      <c r="S202" s="5">
        <v>7000</v>
      </c>
      <c r="T202" s="5">
        <v>500051.690000003</v>
      </c>
      <c r="U202" s="24" t="str">
        <v/>
      </c>
      <c r="V202" s="24" t="str">
        <v/>
      </c>
      <c r="W202" s="24" t="str">
        <v/>
      </c>
      <c r="X202" s="22" t="str">
        <v/>
      </c>
      <c r="Y202" s="24" t="str">
        <v/>
      </c>
      <c r="Z202" s="22" t="str">
        <v/>
      </c>
      <c r="AA202" s="24" t="str">
        <v>张少兴</v>
      </c>
      <c r="AB202" s="22" t="str">
        <v>预支</v>
      </c>
      <c r="AC202" s="5">
        <v>7000</v>
      </c>
      <c r="AD202" s="5">
        <v>0</v>
      </c>
      <c r="AE202" s="5">
        <v>0</v>
      </c>
      <c r="AF202" s="22" t="str">
        <v>已归属</v>
      </c>
    </row>
    <row r="203" ht="21" customHeight="1" spans="1:32">
      <c r="A203" s="7" t="str">
        <f>IFERROR(INDEX(_xlfn.ANCHORARRAY($AG$9),ROWS($A$9:A203)),"")</f>
        <v/>
      </c>
      <c r="B203" s="8" t="str">
        <f t="shared" si="27"/>
        <v/>
      </c>
      <c r="C203" s="8" t="str">
        <f t="shared" si="28"/>
        <v/>
      </c>
      <c r="D203" s="8" t="str">
        <f t="shared" si="29"/>
        <v/>
      </c>
      <c r="E203" s="18" t="str">
        <f t="shared" si="30"/>
        <v/>
      </c>
      <c r="F203" s="8" t="str">
        <f t="shared" si="31"/>
        <v/>
      </c>
      <c r="G203" s="6" t="str">
        <f t="shared" si="32"/>
        <v/>
      </c>
      <c r="H203" s="19" t="str">
        <f t="shared" si="33"/>
        <v/>
      </c>
      <c r="I203" s="19" t="str">
        <f t="shared" si="34"/>
        <v/>
      </c>
      <c r="J203" s="19" t="str">
        <f t="shared" si="35"/>
        <v/>
      </c>
      <c r="K203" s="16"/>
      <c r="L203" s="19">
        <v>9657</v>
      </c>
      <c r="M203" s="19" t="str">
        <v/>
      </c>
      <c r="N203" s="20">
        <v>46268</v>
      </c>
      <c r="O203" s="21" t="str">
        <v>建行个人</v>
      </c>
      <c r="P203" s="21" t="str">
        <v/>
      </c>
      <c r="Q203" s="21" t="str">
        <v>张少兴办公物料2041李伟波1518元67店饭费44买菜加粉6239合8324借支6千</v>
      </c>
      <c r="R203" s="8">
        <v>9842</v>
      </c>
      <c r="S203" s="8" t="str">
        <v/>
      </c>
      <c r="T203" s="8">
        <v>509893.690000003</v>
      </c>
      <c r="U203" s="21" t="str">
        <v/>
      </c>
      <c r="V203" s="21" t="str">
        <v/>
      </c>
      <c r="W203" s="21" t="str">
        <v/>
      </c>
      <c r="X203" s="19" t="str">
        <v/>
      </c>
      <c r="Y203" s="21" t="str">
        <v/>
      </c>
      <c r="Z203" s="19" t="str">
        <v/>
      </c>
      <c r="AA203" s="21" t="str">
        <v/>
      </c>
      <c r="AB203" s="19" t="str">
        <v>待复核</v>
      </c>
      <c r="AC203" s="8">
        <v>0</v>
      </c>
      <c r="AD203" s="8">
        <v>0</v>
      </c>
      <c r="AE203" s="8">
        <v>0</v>
      </c>
      <c r="AF203" s="19" t="str">
        <v>待复核</v>
      </c>
    </row>
    <row r="204" ht="21" customHeight="1" spans="1:32">
      <c r="A204" s="4" t="str">
        <f>IFERROR(INDEX(_xlfn.ANCHORARRAY($AG$9),ROWS($A$9:A204)),"")</f>
        <v/>
      </c>
      <c r="B204" s="5" t="str">
        <f t="shared" si="27"/>
        <v/>
      </c>
      <c r="C204" s="5" t="str">
        <f t="shared" si="28"/>
        <v/>
      </c>
      <c r="D204" s="5" t="str">
        <f t="shared" si="29"/>
        <v/>
      </c>
      <c r="E204" s="18" t="str">
        <f t="shared" si="30"/>
        <v/>
      </c>
      <c r="F204" s="5" t="str">
        <f t="shared" si="31"/>
        <v/>
      </c>
      <c r="G204" s="3" t="str">
        <f t="shared" si="32"/>
        <v/>
      </c>
      <c r="H204" s="22" t="str">
        <f t="shared" si="33"/>
        <v/>
      </c>
      <c r="I204" s="22" t="str">
        <f t="shared" si="34"/>
        <v/>
      </c>
      <c r="J204" s="22" t="str">
        <f t="shared" si="35"/>
        <v/>
      </c>
      <c r="K204" s="16"/>
      <c r="L204" s="22">
        <v>9658</v>
      </c>
      <c r="M204" s="22" t="str">
        <v/>
      </c>
      <c r="N204" s="23">
        <v>46268</v>
      </c>
      <c r="O204" s="24" t="str">
        <v>建行个人</v>
      </c>
      <c r="P204" s="24" t="str">
        <v/>
      </c>
      <c r="Q204" s="24" t="str">
        <v>张少兴办公物料2041李伟波1518元67店饭费44买菜加粉6239合8324借支6千</v>
      </c>
      <c r="R204" s="5" t="str">
        <v/>
      </c>
      <c r="S204" s="5">
        <v>44</v>
      </c>
      <c r="T204" s="5">
        <v>509849.690000003</v>
      </c>
      <c r="U204" s="24" t="str">
        <v>博亮分店（67分店）</v>
      </c>
      <c r="V204" s="24" t="str">
        <v/>
      </c>
      <c r="W204" s="24" t="str">
        <v/>
      </c>
      <c r="X204" s="22">
        <v>202608</v>
      </c>
      <c r="Y204" s="24" t="str">
        <v/>
      </c>
      <c r="Z204" s="22" t="str">
        <v/>
      </c>
      <c r="AA204" s="24" t="str">
        <v/>
      </c>
      <c r="AB204" s="22" t="str">
        <v>预支</v>
      </c>
      <c r="AC204" s="5">
        <v>44</v>
      </c>
      <c r="AD204" s="5">
        <v>0</v>
      </c>
      <c r="AE204" s="5">
        <v>0</v>
      </c>
      <c r="AF204" s="22" t="str">
        <v>待补姓名</v>
      </c>
    </row>
    <row r="205" ht="21" customHeight="1" spans="1:32">
      <c r="A205" s="7" t="str">
        <f>IFERROR(INDEX(_xlfn.ANCHORARRAY($AG$9),ROWS($A$9:A205)),"")</f>
        <v/>
      </c>
      <c r="B205" s="8" t="str">
        <f t="shared" si="27"/>
        <v/>
      </c>
      <c r="C205" s="8" t="str">
        <f t="shared" si="28"/>
        <v/>
      </c>
      <c r="D205" s="8" t="str">
        <f t="shared" si="29"/>
        <v/>
      </c>
      <c r="E205" s="18" t="str">
        <f t="shared" si="30"/>
        <v/>
      </c>
      <c r="F205" s="8" t="str">
        <f t="shared" si="31"/>
        <v/>
      </c>
      <c r="G205" s="6" t="str">
        <f t="shared" si="32"/>
        <v/>
      </c>
      <c r="H205" s="19" t="str">
        <f t="shared" si="33"/>
        <v/>
      </c>
      <c r="I205" s="19" t="str">
        <f t="shared" si="34"/>
        <v/>
      </c>
      <c r="J205" s="19" t="str">
        <f t="shared" si="35"/>
        <v/>
      </c>
      <c r="K205" s="16"/>
      <c r="L205" s="19">
        <v>9659</v>
      </c>
      <c r="M205" s="19" t="str">
        <v/>
      </c>
      <c r="N205" s="20">
        <v>46268</v>
      </c>
      <c r="O205" s="21" t="str">
        <v>建行个人</v>
      </c>
      <c r="P205" s="21" t="str">
        <v/>
      </c>
      <c r="Q205" s="21" t="str">
        <v>张少兴办公物料2041李伟波1518元67店饭费44买菜加粉6239合8324借支6千</v>
      </c>
      <c r="R205" s="8" t="str">
        <v/>
      </c>
      <c r="S205" s="8">
        <v>6239</v>
      </c>
      <c r="T205" s="8">
        <v>503610.690000003</v>
      </c>
      <c r="U205" s="21" t="str">
        <v>公司</v>
      </c>
      <c r="V205" s="21" t="str">
        <v/>
      </c>
      <c r="W205" s="21" t="str">
        <v/>
      </c>
      <c r="X205" s="19">
        <v>202608</v>
      </c>
      <c r="Y205" s="21" t="str">
        <v/>
      </c>
      <c r="Z205" s="19" t="str">
        <v/>
      </c>
      <c r="AA205" s="21" t="str">
        <v/>
      </c>
      <c r="AB205" s="19" t="str">
        <v>预支</v>
      </c>
      <c r="AC205" s="8">
        <v>6239</v>
      </c>
      <c r="AD205" s="8">
        <v>0</v>
      </c>
      <c r="AE205" s="8">
        <v>0</v>
      </c>
      <c r="AF205" s="19" t="str">
        <v>待补姓名</v>
      </c>
    </row>
    <row r="206" ht="21" customHeight="1" spans="1:32">
      <c r="A206" s="4" t="str">
        <f>IFERROR(INDEX(_xlfn.ANCHORARRAY($AG$9),ROWS($A$9:A206)),"")</f>
        <v/>
      </c>
      <c r="B206" s="5" t="str">
        <f t="shared" si="27"/>
        <v/>
      </c>
      <c r="C206" s="5" t="str">
        <f t="shared" si="28"/>
        <v/>
      </c>
      <c r="D206" s="5" t="str">
        <f t="shared" si="29"/>
        <v/>
      </c>
      <c r="E206" s="18" t="str">
        <f t="shared" si="30"/>
        <v/>
      </c>
      <c r="F206" s="5" t="str">
        <f t="shared" si="31"/>
        <v/>
      </c>
      <c r="G206" s="3" t="str">
        <f t="shared" si="32"/>
        <v/>
      </c>
      <c r="H206" s="22" t="str">
        <f t="shared" si="33"/>
        <v/>
      </c>
      <c r="I206" s="22" t="str">
        <f t="shared" si="34"/>
        <v/>
      </c>
      <c r="J206" s="22" t="str">
        <f t="shared" si="35"/>
        <v/>
      </c>
      <c r="K206" s="16"/>
      <c r="L206" s="22">
        <v>9660</v>
      </c>
      <c r="M206" s="22" t="str">
        <v/>
      </c>
      <c r="N206" s="23">
        <v>46268</v>
      </c>
      <c r="O206" s="24" t="str">
        <v>建行个人</v>
      </c>
      <c r="P206" s="24" t="str">
        <v/>
      </c>
      <c r="Q206" s="24" t="str">
        <v>张少兴办公物料2041李伟波1518元67店饭费44买菜加粉6239合8324借支6千</v>
      </c>
      <c r="R206" s="5" t="str">
        <v/>
      </c>
      <c r="S206" s="5">
        <v>3559</v>
      </c>
      <c r="T206" s="5">
        <v>500051.690000003</v>
      </c>
      <c r="U206" s="24" t="str">
        <v>公司</v>
      </c>
      <c r="V206" s="24" t="str">
        <v/>
      </c>
      <c r="W206" s="24" t="str">
        <v/>
      </c>
      <c r="X206" s="22">
        <v>202608</v>
      </c>
      <c r="Y206" s="24" t="str">
        <v/>
      </c>
      <c r="Z206" s="22" t="str">
        <v/>
      </c>
      <c r="AA206" s="24" t="str">
        <v/>
      </c>
      <c r="AB206" s="22" t="str">
        <v>预支</v>
      </c>
      <c r="AC206" s="5">
        <v>3559</v>
      </c>
      <c r="AD206" s="5">
        <v>0</v>
      </c>
      <c r="AE206" s="5">
        <v>0</v>
      </c>
      <c r="AF206" s="22" t="str">
        <v>待补姓名</v>
      </c>
    </row>
    <row r="207" ht="21" customHeight="1" spans="1:32">
      <c r="A207" s="7" t="str">
        <f>IFERROR(INDEX(_xlfn.ANCHORARRAY($AG$9),ROWS($A$9:A207)),"")</f>
        <v/>
      </c>
      <c r="B207" s="8" t="str">
        <f t="shared" si="27"/>
        <v/>
      </c>
      <c r="C207" s="8" t="str">
        <f t="shared" si="28"/>
        <v/>
      </c>
      <c r="D207" s="8" t="str">
        <f t="shared" si="29"/>
        <v/>
      </c>
      <c r="E207" s="18" t="str">
        <f t="shared" si="30"/>
        <v/>
      </c>
      <c r="F207" s="8" t="str">
        <f t="shared" si="31"/>
        <v/>
      </c>
      <c r="G207" s="6" t="str">
        <f t="shared" si="32"/>
        <v/>
      </c>
      <c r="H207" s="19" t="str">
        <f t="shared" si="33"/>
        <v/>
      </c>
      <c r="I207" s="19" t="str">
        <f t="shared" si="34"/>
        <v/>
      </c>
      <c r="J207" s="19" t="str">
        <f t="shared" si="35"/>
        <v/>
      </c>
      <c r="K207" s="16"/>
      <c r="L207" s="19">
        <v>9708</v>
      </c>
      <c r="M207" s="19" t="str">
        <v/>
      </c>
      <c r="N207" s="20">
        <v>46274</v>
      </c>
      <c r="O207" s="21" t="str">
        <v>现金</v>
      </c>
      <c r="P207" s="21" t="str">
        <v/>
      </c>
      <c r="Q207" s="21" t="str">
        <v>汤敏报销健E卡奖励</v>
      </c>
      <c r="R207" s="8" t="str">
        <v/>
      </c>
      <c r="S207" s="8">
        <v>41</v>
      </c>
      <c r="T207" s="8">
        <v>1817.01000000001</v>
      </c>
      <c r="U207" s="21" t="str">
        <v>公司</v>
      </c>
      <c r="V207" s="21" t="str">
        <v/>
      </c>
      <c r="W207" s="21" t="str">
        <v/>
      </c>
      <c r="X207" s="19">
        <v>202608</v>
      </c>
      <c r="Y207" s="21" t="str">
        <v/>
      </c>
      <c r="Z207" s="19" t="str">
        <v/>
      </c>
      <c r="AA207" s="21" t="str">
        <v/>
      </c>
      <c r="AB207" s="19" t="str">
        <v>报销</v>
      </c>
      <c r="AC207" s="8">
        <v>0</v>
      </c>
      <c r="AD207" s="8">
        <v>41</v>
      </c>
      <c r="AE207" s="8">
        <v>0</v>
      </c>
      <c r="AF207" s="19" t="str">
        <v>待补姓名</v>
      </c>
    </row>
    <row r="208" ht="21" customHeight="1" spans="1:32">
      <c r="A208" s="4" t="str">
        <f>IFERROR(INDEX(_xlfn.ANCHORARRAY($AG$9),ROWS($A$9:A208)),"")</f>
        <v/>
      </c>
      <c r="B208" s="5" t="str">
        <f t="shared" si="27"/>
        <v/>
      </c>
      <c r="C208" s="5" t="str">
        <f t="shared" si="28"/>
        <v/>
      </c>
      <c r="D208" s="5" t="str">
        <f t="shared" si="29"/>
        <v/>
      </c>
      <c r="E208" s="18" t="str">
        <f t="shared" si="30"/>
        <v/>
      </c>
      <c r="F208" s="5" t="str">
        <f t="shared" si="31"/>
        <v/>
      </c>
      <c r="G208" s="3" t="str">
        <f t="shared" si="32"/>
        <v/>
      </c>
      <c r="H208" s="22" t="str">
        <f t="shared" si="33"/>
        <v/>
      </c>
      <c r="I208" s="22" t="str">
        <f t="shared" si="34"/>
        <v/>
      </c>
      <c r="J208" s="22" t="str">
        <f t="shared" si="35"/>
        <v/>
      </c>
      <c r="K208" s="16"/>
      <c r="L208" s="22">
        <v>9765</v>
      </c>
      <c r="M208" s="22" t="str">
        <v/>
      </c>
      <c r="N208" s="23">
        <v>46260</v>
      </c>
      <c r="O208" s="24" t="str">
        <v>建行公户</v>
      </c>
      <c r="P208" s="24" t="str">
        <v/>
      </c>
      <c r="Q208" s="24" t="str">
        <v>云南白药集团股份有限公司 费用报销</v>
      </c>
      <c r="R208" s="5">
        <v>2102</v>
      </c>
      <c r="S208" s="5" t="str">
        <v/>
      </c>
      <c r="T208" s="5">
        <v>196467.53</v>
      </c>
      <c r="U208" s="24" t="str">
        <v/>
      </c>
      <c r="V208" s="24" t="str">
        <v/>
      </c>
      <c r="W208" s="24" t="str">
        <v/>
      </c>
      <c r="X208" s="22" t="str">
        <v/>
      </c>
      <c r="Y208" s="24" t="str">
        <v/>
      </c>
      <c r="Z208" s="22" t="str">
        <v/>
      </c>
      <c r="AA208" s="24" t="str">
        <v/>
      </c>
      <c r="AB208" s="22" t="str">
        <v>待复核</v>
      </c>
      <c r="AC208" s="5">
        <v>0</v>
      </c>
      <c r="AD208" s="5">
        <v>0</v>
      </c>
      <c r="AE208" s="5">
        <v>0</v>
      </c>
      <c r="AF208" s="22" t="str">
        <v>待复核</v>
      </c>
    </row>
    <row r="209" ht="21" customHeight="1" spans="1:32">
      <c r="A209" s="7" t="str">
        <f>IFERROR(INDEX(_xlfn.ANCHORARRAY($AG$9),ROWS($A$9:A209)),"")</f>
        <v/>
      </c>
      <c r="B209" s="8" t="str">
        <f t="shared" si="27"/>
        <v/>
      </c>
      <c r="C209" s="8" t="str">
        <f t="shared" si="28"/>
        <v/>
      </c>
      <c r="D209" s="8" t="str">
        <f t="shared" si="29"/>
        <v/>
      </c>
      <c r="E209" s="18" t="str">
        <f t="shared" si="30"/>
        <v/>
      </c>
      <c r="F209" s="8" t="str">
        <f t="shared" si="31"/>
        <v/>
      </c>
      <c r="G209" s="6" t="str">
        <f t="shared" si="32"/>
        <v/>
      </c>
      <c r="H209" s="19" t="str">
        <f t="shared" si="33"/>
        <v/>
      </c>
      <c r="I209" s="19" t="str">
        <f t="shared" si="34"/>
        <v/>
      </c>
      <c r="J209" s="19" t="str">
        <f t="shared" si="35"/>
        <v/>
      </c>
      <c r="K209" s="16"/>
      <c r="L209" s="19"/>
      <c r="M209" s="19"/>
      <c r="N209" s="20"/>
      <c r="O209" s="21"/>
      <c r="P209" s="21"/>
      <c r="Q209" s="21"/>
      <c r="R209" s="8"/>
      <c r="S209" s="8"/>
      <c r="T209" s="8"/>
      <c r="U209" s="21"/>
      <c r="V209" s="21"/>
      <c r="W209" s="21"/>
      <c r="X209" s="19"/>
      <c r="Y209" s="21"/>
      <c r="Z209" s="19"/>
      <c r="AA209" s="21"/>
      <c r="AB209" s="19"/>
      <c r="AC209" s="8"/>
      <c r="AD209" s="8"/>
      <c r="AE209" s="8"/>
      <c r="AF209" s="19"/>
    </row>
    <row r="210" ht="21" customHeight="1" spans="1:32">
      <c r="A210" s="4" t="str">
        <f>IFERROR(INDEX(_xlfn.ANCHORARRAY($AG$9),ROWS($A$9:A210)),"")</f>
        <v/>
      </c>
      <c r="B210" s="5" t="str">
        <f t="shared" si="27"/>
        <v/>
      </c>
      <c r="C210" s="5" t="str">
        <f t="shared" si="28"/>
        <v/>
      </c>
      <c r="D210" s="5" t="str">
        <f t="shared" si="29"/>
        <v/>
      </c>
      <c r="E210" s="18" t="str">
        <f t="shared" si="30"/>
        <v/>
      </c>
      <c r="F210" s="5" t="str">
        <f t="shared" si="31"/>
        <v/>
      </c>
      <c r="G210" s="3" t="str">
        <f t="shared" si="32"/>
        <v/>
      </c>
      <c r="H210" s="22" t="str">
        <f t="shared" si="33"/>
        <v/>
      </c>
      <c r="I210" s="22" t="str">
        <f t="shared" si="34"/>
        <v/>
      </c>
      <c r="J210" s="22" t="str">
        <f t="shared" si="35"/>
        <v/>
      </c>
      <c r="K210" s="16"/>
      <c r="L210" s="22"/>
      <c r="M210" s="22"/>
      <c r="N210" s="23"/>
      <c r="O210" s="24"/>
      <c r="P210" s="24"/>
      <c r="Q210" s="24"/>
      <c r="R210" s="5"/>
      <c r="S210" s="5"/>
      <c r="T210" s="5"/>
      <c r="U210" s="24"/>
      <c r="V210" s="24"/>
      <c r="W210" s="24"/>
      <c r="X210" s="22"/>
      <c r="Y210" s="24"/>
      <c r="Z210" s="22"/>
      <c r="AA210" s="24"/>
      <c r="AB210" s="22"/>
      <c r="AC210" s="5"/>
      <c r="AD210" s="5"/>
      <c r="AE210" s="5"/>
      <c r="AF210" s="22"/>
    </row>
    <row r="211" ht="21" customHeight="1" spans="1:32">
      <c r="A211" s="7" t="str">
        <f>IFERROR(INDEX(_xlfn.ANCHORARRAY($AG$9),ROWS($A$9:A211)),"")</f>
        <v/>
      </c>
      <c r="B211" s="8" t="str">
        <f t="shared" si="27"/>
        <v/>
      </c>
      <c r="C211" s="8" t="str">
        <f t="shared" si="28"/>
        <v/>
      </c>
      <c r="D211" s="8" t="str">
        <f t="shared" si="29"/>
        <v/>
      </c>
      <c r="E211" s="18" t="str">
        <f t="shared" si="30"/>
        <v/>
      </c>
      <c r="F211" s="8" t="str">
        <f t="shared" si="31"/>
        <v/>
      </c>
      <c r="G211" s="6" t="str">
        <f t="shared" si="32"/>
        <v/>
      </c>
      <c r="H211" s="19" t="str">
        <f t="shared" si="33"/>
        <v/>
      </c>
      <c r="I211" s="19" t="str">
        <f t="shared" si="34"/>
        <v/>
      </c>
      <c r="J211" s="19" t="str">
        <f t="shared" si="35"/>
        <v/>
      </c>
      <c r="K211" s="16"/>
      <c r="L211" s="19"/>
      <c r="M211" s="19"/>
      <c r="N211" s="20"/>
      <c r="O211" s="21"/>
      <c r="P211" s="21"/>
      <c r="Q211" s="21"/>
      <c r="R211" s="8"/>
      <c r="S211" s="8"/>
      <c r="T211" s="8"/>
      <c r="U211" s="21"/>
      <c r="V211" s="21"/>
      <c r="W211" s="21"/>
      <c r="X211" s="19"/>
      <c r="Y211" s="21"/>
      <c r="Z211" s="19"/>
      <c r="AA211" s="21"/>
      <c r="AB211" s="19"/>
      <c r="AC211" s="8"/>
      <c r="AD211" s="8"/>
      <c r="AE211" s="8"/>
      <c r="AF211" s="19"/>
    </row>
    <row r="212" ht="21" customHeight="1" spans="1:32">
      <c r="A212" s="4" t="str">
        <f>IFERROR(INDEX(_xlfn.ANCHORARRAY($AG$9),ROWS($A$9:A212)),"")</f>
        <v/>
      </c>
      <c r="B212" s="5" t="str">
        <f t="shared" si="27"/>
        <v/>
      </c>
      <c r="C212" s="5" t="str">
        <f t="shared" si="28"/>
        <v/>
      </c>
      <c r="D212" s="5" t="str">
        <f t="shared" si="29"/>
        <v/>
      </c>
      <c r="E212" s="18" t="str">
        <f t="shared" si="30"/>
        <v/>
      </c>
      <c r="F212" s="5" t="str">
        <f t="shared" si="31"/>
        <v/>
      </c>
      <c r="G212" s="3" t="str">
        <f t="shared" si="32"/>
        <v/>
      </c>
      <c r="H212" s="22" t="str">
        <f t="shared" si="33"/>
        <v/>
      </c>
      <c r="I212" s="22" t="str">
        <f t="shared" si="34"/>
        <v/>
      </c>
      <c r="J212" s="22" t="str">
        <f t="shared" si="35"/>
        <v/>
      </c>
      <c r="K212" s="16"/>
      <c r="L212" s="22"/>
      <c r="M212" s="22"/>
      <c r="N212" s="23"/>
      <c r="O212" s="24"/>
      <c r="P212" s="24"/>
      <c r="Q212" s="24"/>
      <c r="R212" s="5"/>
      <c r="S212" s="5"/>
      <c r="T212" s="5"/>
      <c r="U212" s="24"/>
      <c r="V212" s="24"/>
      <c r="W212" s="24"/>
      <c r="X212" s="22"/>
      <c r="Y212" s="24"/>
      <c r="Z212" s="22"/>
      <c r="AA212" s="24"/>
      <c r="AB212" s="22"/>
      <c r="AC212" s="5"/>
      <c r="AD212" s="5"/>
      <c r="AE212" s="5"/>
      <c r="AF212" s="22"/>
    </row>
    <row r="213" ht="21" customHeight="1" spans="1:32">
      <c r="A213" s="7" t="str">
        <f>IFERROR(INDEX(_xlfn.ANCHORARRAY($AG$9),ROWS($A$9:A213)),"")</f>
        <v/>
      </c>
      <c r="B213" s="8" t="str">
        <f t="shared" si="27"/>
        <v/>
      </c>
      <c r="C213" s="8" t="str">
        <f t="shared" si="28"/>
        <v/>
      </c>
      <c r="D213" s="8" t="str">
        <f t="shared" si="29"/>
        <v/>
      </c>
      <c r="E213" s="18" t="str">
        <f t="shared" si="30"/>
        <v/>
      </c>
      <c r="F213" s="8" t="str">
        <f t="shared" si="31"/>
        <v/>
      </c>
      <c r="G213" s="6" t="str">
        <f t="shared" si="32"/>
        <v/>
      </c>
      <c r="H213" s="19" t="str">
        <f t="shared" si="33"/>
        <v/>
      </c>
      <c r="I213" s="19" t="str">
        <f t="shared" si="34"/>
        <v/>
      </c>
      <c r="J213" s="19" t="str">
        <f t="shared" si="35"/>
        <v/>
      </c>
      <c r="K213" s="16"/>
      <c r="L213" s="19"/>
      <c r="M213" s="19"/>
      <c r="N213" s="20"/>
      <c r="O213" s="21"/>
      <c r="P213" s="21"/>
      <c r="Q213" s="21"/>
      <c r="R213" s="8"/>
      <c r="S213" s="8"/>
      <c r="T213" s="8"/>
      <c r="U213" s="21"/>
      <c r="V213" s="21"/>
      <c r="W213" s="21"/>
      <c r="X213" s="19"/>
      <c r="Y213" s="21"/>
      <c r="Z213" s="19"/>
      <c r="AA213" s="21"/>
      <c r="AB213" s="19"/>
      <c r="AC213" s="8"/>
      <c r="AD213" s="8"/>
      <c r="AE213" s="8"/>
      <c r="AF213" s="19"/>
    </row>
    <row r="214" ht="21" customHeight="1" spans="1:32">
      <c r="A214" s="4" t="str">
        <f>IFERROR(INDEX(_xlfn.ANCHORARRAY($AG$9),ROWS($A$9:A214)),"")</f>
        <v/>
      </c>
      <c r="B214" s="5" t="str">
        <f t="shared" si="27"/>
        <v/>
      </c>
      <c r="C214" s="5" t="str">
        <f t="shared" si="28"/>
        <v/>
      </c>
      <c r="D214" s="5" t="str">
        <f t="shared" si="29"/>
        <v/>
      </c>
      <c r="E214" s="18" t="str">
        <f t="shared" si="30"/>
        <v/>
      </c>
      <c r="F214" s="5" t="str">
        <f t="shared" si="31"/>
        <v/>
      </c>
      <c r="G214" s="3" t="str">
        <f t="shared" si="32"/>
        <v/>
      </c>
      <c r="H214" s="22" t="str">
        <f t="shared" si="33"/>
        <v/>
      </c>
      <c r="I214" s="22" t="str">
        <f t="shared" si="34"/>
        <v/>
      </c>
      <c r="J214" s="22" t="str">
        <f t="shared" si="35"/>
        <v/>
      </c>
      <c r="K214" s="16"/>
      <c r="L214" s="22"/>
      <c r="M214" s="22"/>
      <c r="N214" s="23"/>
      <c r="O214" s="24"/>
      <c r="P214" s="24"/>
      <c r="Q214" s="24"/>
      <c r="R214" s="5"/>
      <c r="S214" s="5"/>
      <c r="T214" s="5"/>
      <c r="U214" s="24"/>
      <c r="V214" s="24"/>
      <c r="W214" s="24"/>
      <c r="X214" s="22"/>
      <c r="Y214" s="24"/>
      <c r="Z214" s="22"/>
      <c r="AA214" s="24"/>
      <c r="AB214" s="22"/>
      <c r="AC214" s="5"/>
      <c r="AD214" s="5"/>
      <c r="AE214" s="5"/>
      <c r="AF214" s="22"/>
    </row>
    <row r="215" ht="21" customHeight="1" spans="1:32">
      <c r="A215" s="7" t="str">
        <f>IFERROR(INDEX(_xlfn.ANCHORARRAY($AG$9),ROWS($A$9:A215)),"")</f>
        <v/>
      </c>
      <c r="B215" s="8" t="str">
        <f t="shared" si="27"/>
        <v/>
      </c>
      <c r="C215" s="8" t="str">
        <f t="shared" si="28"/>
        <v/>
      </c>
      <c r="D215" s="8" t="str">
        <f t="shared" si="29"/>
        <v/>
      </c>
      <c r="E215" s="18" t="str">
        <f t="shared" si="30"/>
        <v/>
      </c>
      <c r="F215" s="8" t="str">
        <f t="shared" si="31"/>
        <v/>
      </c>
      <c r="G215" s="6" t="str">
        <f t="shared" si="32"/>
        <v/>
      </c>
      <c r="H215" s="19" t="str">
        <f t="shared" si="33"/>
        <v/>
      </c>
      <c r="I215" s="19" t="str">
        <f t="shared" si="34"/>
        <v/>
      </c>
      <c r="J215" s="19" t="str">
        <f t="shared" si="35"/>
        <v/>
      </c>
      <c r="K215" s="16"/>
      <c r="L215" s="19"/>
      <c r="M215" s="19"/>
      <c r="N215" s="20"/>
      <c r="O215" s="21"/>
      <c r="P215" s="21"/>
      <c r="Q215" s="21"/>
      <c r="R215" s="8"/>
      <c r="S215" s="8"/>
      <c r="T215" s="8"/>
      <c r="U215" s="21"/>
      <c r="V215" s="21"/>
      <c r="W215" s="21"/>
      <c r="X215" s="19"/>
      <c r="Y215" s="21"/>
      <c r="Z215" s="19"/>
      <c r="AA215" s="21"/>
      <c r="AB215" s="19"/>
      <c r="AC215" s="8"/>
      <c r="AD215" s="8"/>
      <c r="AE215" s="8"/>
      <c r="AF215" s="19"/>
    </row>
    <row r="216" ht="21" customHeight="1" spans="1:32">
      <c r="A216" s="4" t="str">
        <f>IFERROR(INDEX(_xlfn.ANCHORARRAY($AG$9),ROWS($A$9:A216)),"")</f>
        <v/>
      </c>
      <c r="B216" s="5" t="str">
        <f t="shared" si="27"/>
        <v/>
      </c>
      <c r="C216" s="5" t="str">
        <f t="shared" si="28"/>
        <v/>
      </c>
      <c r="D216" s="5" t="str">
        <f t="shared" si="29"/>
        <v/>
      </c>
      <c r="E216" s="18" t="str">
        <f t="shared" si="30"/>
        <v/>
      </c>
      <c r="F216" s="5" t="str">
        <f t="shared" si="31"/>
        <v/>
      </c>
      <c r="G216" s="3" t="str">
        <f t="shared" si="32"/>
        <v/>
      </c>
      <c r="H216" s="22" t="str">
        <f t="shared" si="33"/>
        <v/>
      </c>
      <c r="I216" s="22" t="str">
        <f t="shared" si="34"/>
        <v/>
      </c>
      <c r="J216" s="22" t="str">
        <f t="shared" si="35"/>
        <v/>
      </c>
      <c r="K216" s="16"/>
      <c r="L216" s="22"/>
      <c r="M216" s="22"/>
      <c r="N216" s="23"/>
      <c r="O216" s="24"/>
      <c r="P216" s="24"/>
      <c r="Q216" s="24"/>
      <c r="R216" s="5"/>
      <c r="S216" s="5"/>
      <c r="T216" s="5"/>
      <c r="U216" s="24"/>
      <c r="V216" s="24"/>
      <c r="W216" s="24"/>
      <c r="X216" s="22"/>
      <c r="Y216" s="24"/>
      <c r="Z216" s="22"/>
      <c r="AA216" s="24"/>
      <c r="AB216" s="22"/>
      <c r="AC216" s="5"/>
      <c r="AD216" s="5"/>
      <c r="AE216" s="5"/>
      <c r="AF216" s="22"/>
    </row>
    <row r="217" ht="21" customHeight="1" spans="1:32">
      <c r="A217" s="7" t="str">
        <f>IFERROR(INDEX(_xlfn.ANCHORARRAY($AG$9),ROWS($A$9:A217)),"")</f>
        <v/>
      </c>
      <c r="B217" s="8" t="str">
        <f t="shared" si="27"/>
        <v/>
      </c>
      <c r="C217" s="8" t="str">
        <f t="shared" si="28"/>
        <v/>
      </c>
      <c r="D217" s="8" t="str">
        <f t="shared" si="29"/>
        <v/>
      </c>
      <c r="E217" s="18" t="str">
        <f t="shared" si="30"/>
        <v/>
      </c>
      <c r="F217" s="8" t="str">
        <f t="shared" si="31"/>
        <v/>
      </c>
      <c r="G217" s="6" t="str">
        <f t="shared" si="32"/>
        <v/>
      </c>
      <c r="H217" s="19" t="str">
        <f t="shared" si="33"/>
        <v/>
      </c>
      <c r="I217" s="19" t="str">
        <f t="shared" si="34"/>
        <v/>
      </c>
      <c r="J217" s="19" t="str">
        <f t="shared" si="35"/>
        <v/>
      </c>
      <c r="K217" s="16"/>
      <c r="L217" s="19"/>
      <c r="M217" s="19"/>
      <c r="N217" s="20"/>
      <c r="O217" s="21"/>
      <c r="P217" s="21"/>
      <c r="Q217" s="21"/>
      <c r="R217" s="8"/>
      <c r="S217" s="8"/>
      <c r="T217" s="8"/>
      <c r="U217" s="21"/>
      <c r="V217" s="21"/>
      <c r="W217" s="21"/>
      <c r="X217" s="19"/>
      <c r="Y217" s="21"/>
      <c r="Z217" s="19"/>
      <c r="AA217" s="21"/>
      <c r="AB217" s="19"/>
      <c r="AC217" s="8"/>
      <c r="AD217" s="8"/>
      <c r="AE217" s="8"/>
      <c r="AF217" s="19"/>
    </row>
    <row r="218" ht="21" customHeight="1" spans="1:32">
      <c r="A218" s="4" t="str">
        <f>IFERROR(INDEX(_xlfn.ANCHORARRAY($AG$9),ROWS($A$9:A218)),"")</f>
        <v/>
      </c>
      <c r="B218" s="5" t="str">
        <f t="shared" si="27"/>
        <v/>
      </c>
      <c r="C218" s="5" t="str">
        <f t="shared" si="28"/>
        <v/>
      </c>
      <c r="D218" s="5" t="str">
        <f t="shared" si="29"/>
        <v/>
      </c>
      <c r="E218" s="18" t="str">
        <f t="shared" si="30"/>
        <v/>
      </c>
      <c r="F218" s="5" t="str">
        <f t="shared" si="31"/>
        <v/>
      </c>
      <c r="G218" s="3" t="str">
        <f t="shared" si="32"/>
        <v/>
      </c>
      <c r="H218" s="22" t="str">
        <f t="shared" si="33"/>
        <v/>
      </c>
      <c r="I218" s="22" t="str">
        <f t="shared" si="34"/>
        <v/>
      </c>
      <c r="J218" s="22" t="str">
        <f t="shared" si="35"/>
        <v/>
      </c>
      <c r="K218" s="16"/>
      <c r="L218" s="22"/>
      <c r="M218" s="22"/>
      <c r="N218" s="23"/>
      <c r="O218" s="24"/>
      <c r="P218" s="24"/>
      <c r="Q218" s="24"/>
      <c r="R218" s="5"/>
      <c r="S218" s="5"/>
      <c r="T218" s="5"/>
      <c r="U218" s="24"/>
      <c r="V218" s="24"/>
      <c r="W218" s="24"/>
      <c r="X218" s="22"/>
      <c r="Y218" s="24"/>
      <c r="Z218" s="22"/>
      <c r="AA218" s="24"/>
      <c r="AB218" s="22"/>
      <c r="AC218" s="5"/>
      <c r="AD218" s="5"/>
      <c r="AE218" s="5"/>
      <c r="AF218" s="22"/>
    </row>
    <row r="219" ht="21" customHeight="1" spans="1:32">
      <c r="A219" s="7" t="str">
        <f>IFERROR(INDEX(_xlfn.ANCHORARRAY($AG$9),ROWS($A$9:A219)),"")</f>
        <v/>
      </c>
      <c r="B219" s="8" t="str">
        <f t="shared" si="27"/>
        <v/>
      </c>
      <c r="C219" s="8" t="str">
        <f t="shared" si="28"/>
        <v/>
      </c>
      <c r="D219" s="8" t="str">
        <f t="shared" si="29"/>
        <v/>
      </c>
      <c r="E219" s="18" t="str">
        <f t="shared" si="30"/>
        <v/>
      </c>
      <c r="F219" s="8" t="str">
        <f t="shared" si="31"/>
        <v/>
      </c>
      <c r="G219" s="6" t="str">
        <f t="shared" si="32"/>
        <v/>
      </c>
      <c r="H219" s="19" t="str">
        <f t="shared" si="33"/>
        <v/>
      </c>
      <c r="I219" s="19" t="str">
        <f t="shared" si="34"/>
        <v/>
      </c>
      <c r="J219" s="19" t="str">
        <f t="shared" si="35"/>
        <v/>
      </c>
      <c r="K219" s="16"/>
      <c r="L219" s="19"/>
      <c r="M219" s="19"/>
      <c r="N219" s="20"/>
      <c r="O219" s="21"/>
      <c r="P219" s="21"/>
      <c r="Q219" s="21"/>
      <c r="R219" s="8"/>
      <c r="S219" s="8"/>
      <c r="T219" s="8"/>
      <c r="U219" s="21"/>
      <c r="V219" s="21"/>
      <c r="W219" s="21"/>
      <c r="X219" s="19"/>
      <c r="Y219" s="21"/>
      <c r="Z219" s="19"/>
      <c r="AA219" s="21"/>
      <c r="AB219" s="19"/>
      <c r="AC219" s="8"/>
      <c r="AD219" s="8"/>
      <c r="AE219" s="8"/>
      <c r="AF219" s="19"/>
    </row>
    <row r="220" ht="21" customHeight="1" spans="1:32">
      <c r="A220" s="4" t="str">
        <f>IFERROR(INDEX(_xlfn.ANCHORARRAY($AG$9),ROWS($A$9:A220)),"")</f>
        <v/>
      </c>
      <c r="B220" s="5" t="str">
        <f t="shared" si="27"/>
        <v/>
      </c>
      <c r="C220" s="5" t="str">
        <f t="shared" si="28"/>
        <v/>
      </c>
      <c r="D220" s="5" t="str">
        <f t="shared" si="29"/>
        <v/>
      </c>
      <c r="E220" s="18" t="str">
        <f t="shared" si="30"/>
        <v/>
      </c>
      <c r="F220" s="5" t="str">
        <f t="shared" si="31"/>
        <v/>
      </c>
      <c r="G220" s="3" t="str">
        <f t="shared" si="32"/>
        <v/>
      </c>
      <c r="H220" s="22" t="str">
        <f t="shared" si="33"/>
        <v/>
      </c>
      <c r="I220" s="22" t="str">
        <f t="shared" si="34"/>
        <v/>
      </c>
      <c r="J220" s="22" t="str">
        <f t="shared" si="35"/>
        <v/>
      </c>
      <c r="K220" s="16"/>
      <c r="L220" s="22"/>
      <c r="M220" s="22"/>
      <c r="N220" s="23"/>
      <c r="O220" s="24"/>
      <c r="P220" s="24"/>
      <c r="Q220" s="24"/>
      <c r="R220" s="5"/>
      <c r="S220" s="5"/>
      <c r="T220" s="5"/>
      <c r="U220" s="24"/>
      <c r="V220" s="24"/>
      <c r="W220" s="24"/>
      <c r="X220" s="22"/>
      <c r="Y220" s="24"/>
      <c r="Z220" s="22"/>
      <c r="AA220" s="24"/>
      <c r="AB220" s="22"/>
      <c r="AC220" s="5"/>
      <c r="AD220" s="5"/>
      <c r="AE220" s="5"/>
      <c r="AF220" s="22"/>
    </row>
    <row r="221" ht="21" customHeight="1" spans="1:32">
      <c r="A221" s="7" t="str">
        <f>IFERROR(INDEX(_xlfn.ANCHORARRAY($AG$9),ROWS($A$9:A221)),"")</f>
        <v/>
      </c>
      <c r="B221" s="8" t="str">
        <f t="shared" si="27"/>
        <v/>
      </c>
      <c r="C221" s="8" t="str">
        <f t="shared" si="28"/>
        <v/>
      </c>
      <c r="D221" s="8" t="str">
        <f t="shared" si="29"/>
        <v/>
      </c>
      <c r="E221" s="18" t="str">
        <f t="shared" si="30"/>
        <v/>
      </c>
      <c r="F221" s="8" t="str">
        <f t="shared" si="31"/>
        <v/>
      </c>
      <c r="G221" s="6" t="str">
        <f t="shared" si="32"/>
        <v/>
      </c>
      <c r="H221" s="19" t="str">
        <f t="shared" si="33"/>
        <v/>
      </c>
      <c r="I221" s="19" t="str">
        <f t="shared" si="34"/>
        <v/>
      </c>
      <c r="J221" s="19" t="str">
        <f t="shared" si="35"/>
        <v/>
      </c>
      <c r="K221" s="16"/>
      <c r="L221" s="19"/>
      <c r="M221" s="19"/>
      <c r="N221" s="20"/>
      <c r="O221" s="21"/>
      <c r="P221" s="21"/>
      <c r="Q221" s="21"/>
      <c r="R221" s="8"/>
      <c r="S221" s="8"/>
      <c r="T221" s="8"/>
      <c r="U221" s="21"/>
      <c r="V221" s="21"/>
      <c r="W221" s="21"/>
      <c r="X221" s="19"/>
      <c r="Y221" s="21"/>
      <c r="Z221" s="19"/>
      <c r="AA221" s="21"/>
      <c r="AB221" s="19"/>
      <c r="AC221" s="8"/>
      <c r="AD221" s="8"/>
      <c r="AE221" s="8"/>
      <c r="AF221" s="19"/>
    </row>
    <row r="222" ht="21" customHeight="1" spans="1:32">
      <c r="A222" s="4" t="str">
        <f>IFERROR(INDEX(_xlfn.ANCHORARRAY($AG$9),ROWS($A$9:A222)),"")</f>
        <v/>
      </c>
      <c r="B222" s="5" t="str">
        <f t="shared" si="27"/>
        <v/>
      </c>
      <c r="C222" s="5" t="str">
        <f t="shared" si="28"/>
        <v/>
      </c>
      <c r="D222" s="5" t="str">
        <f t="shared" si="29"/>
        <v/>
      </c>
      <c r="E222" s="18" t="str">
        <f t="shared" si="30"/>
        <v/>
      </c>
      <c r="F222" s="5" t="str">
        <f t="shared" si="31"/>
        <v/>
      </c>
      <c r="G222" s="3" t="str">
        <f t="shared" si="32"/>
        <v/>
      </c>
      <c r="H222" s="22" t="str">
        <f t="shared" si="33"/>
        <v/>
      </c>
      <c r="I222" s="22" t="str">
        <f t="shared" si="34"/>
        <v/>
      </c>
      <c r="J222" s="22" t="str">
        <f t="shared" si="35"/>
        <v/>
      </c>
      <c r="K222" s="16"/>
      <c r="L222" s="22"/>
      <c r="M222" s="22"/>
      <c r="N222" s="23"/>
      <c r="O222" s="24"/>
      <c r="P222" s="24"/>
      <c r="Q222" s="24"/>
      <c r="R222" s="5"/>
      <c r="S222" s="5"/>
      <c r="T222" s="5"/>
      <c r="U222" s="24"/>
      <c r="V222" s="24"/>
      <c r="W222" s="24"/>
      <c r="X222" s="22"/>
      <c r="Y222" s="24"/>
      <c r="Z222" s="22"/>
      <c r="AA222" s="24"/>
      <c r="AB222" s="22"/>
      <c r="AC222" s="5"/>
      <c r="AD222" s="5"/>
      <c r="AE222" s="5"/>
      <c r="AF222" s="22"/>
    </row>
    <row r="223" ht="21" customHeight="1" spans="1:32">
      <c r="A223" s="7" t="str">
        <f>IFERROR(INDEX(_xlfn.ANCHORARRAY($AG$9),ROWS($A$9:A223)),"")</f>
        <v/>
      </c>
      <c r="B223" s="8" t="str">
        <f t="shared" si="27"/>
        <v/>
      </c>
      <c r="C223" s="8" t="str">
        <f t="shared" si="28"/>
        <v/>
      </c>
      <c r="D223" s="8" t="str">
        <f t="shared" si="29"/>
        <v/>
      </c>
      <c r="E223" s="18" t="str">
        <f t="shared" si="30"/>
        <v/>
      </c>
      <c r="F223" s="8" t="str">
        <f t="shared" si="31"/>
        <v/>
      </c>
      <c r="G223" s="6" t="str">
        <f t="shared" si="32"/>
        <v/>
      </c>
      <c r="H223" s="19" t="str">
        <f t="shared" si="33"/>
        <v/>
      </c>
      <c r="I223" s="19" t="str">
        <f t="shared" si="34"/>
        <v/>
      </c>
      <c r="J223" s="19" t="str">
        <f t="shared" si="35"/>
        <v/>
      </c>
      <c r="K223" s="16"/>
      <c r="L223" s="19"/>
      <c r="M223" s="19"/>
      <c r="N223" s="20"/>
      <c r="O223" s="21"/>
      <c r="P223" s="21"/>
      <c r="Q223" s="21"/>
      <c r="R223" s="8"/>
      <c r="S223" s="8"/>
      <c r="T223" s="8"/>
      <c r="U223" s="21"/>
      <c r="V223" s="21"/>
      <c r="W223" s="21"/>
      <c r="X223" s="19"/>
      <c r="Y223" s="21"/>
      <c r="Z223" s="19"/>
      <c r="AA223" s="21"/>
      <c r="AB223" s="19"/>
      <c r="AC223" s="8"/>
      <c r="AD223" s="8"/>
      <c r="AE223" s="8"/>
      <c r="AF223" s="19"/>
    </row>
    <row r="224" ht="21" customHeight="1" spans="1:32">
      <c r="A224" s="4" t="str">
        <f>IFERROR(INDEX(_xlfn.ANCHORARRAY($AG$9),ROWS($A$9:A224)),"")</f>
        <v/>
      </c>
      <c r="B224" s="5" t="str">
        <f t="shared" si="27"/>
        <v/>
      </c>
      <c r="C224" s="5" t="str">
        <f t="shared" si="28"/>
        <v/>
      </c>
      <c r="D224" s="5" t="str">
        <f t="shared" si="29"/>
        <v/>
      </c>
      <c r="E224" s="18" t="str">
        <f t="shared" si="30"/>
        <v/>
      </c>
      <c r="F224" s="5" t="str">
        <f t="shared" si="31"/>
        <v/>
      </c>
      <c r="G224" s="3" t="str">
        <f t="shared" si="32"/>
        <v/>
      </c>
      <c r="H224" s="22" t="str">
        <f t="shared" si="33"/>
        <v/>
      </c>
      <c r="I224" s="22" t="str">
        <f t="shared" si="34"/>
        <v/>
      </c>
      <c r="J224" s="22" t="str">
        <f t="shared" si="35"/>
        <v/>
      </c>
      <c r="K224" s="16"/>
      <c r="L224" s="22"/>
      <c r="M224" s="22"/>
      <c r="N224" s="23"/>
      <c r="O224" s="24"/>
      <c r="P224" s="24"/>
      <c r="Q224" s="24"/>
      <c r="R224" s="5"/>
      <c r="S224" s="5"/>
      <c r="T224" s="5"/>
      <c r="U224" s="24"/>
      <c r="V224" s="24"/>
      <c r="W224" s="24"/>
      <c r="X224" s="22"/>
      <c r="Y224" s="24"/>
      <c r="Z224" s="22"/>
      <c r="AA224" s="24"/>
      <c r="AB224" s="22"/>
      <c r="AC224" s="5"/>
      <c r="AD224" s="5"/>
      <c r="AE224" s="5"/>
      <c r="AF224" s="22"/>
    </row>
    <row r="225" ht="21" customHeight="1" spans="1:32">
      <c r="A225" s="7" t="str">
        <f>IFERROR(INDEX(_xlfn.ANCHORARRAY($AG$9),ROWS($A$9:A225)),"")</f>
        <v/>
      </c>
      <c r="B225" s="8" t="str">
        <f t="shared" si="27"/>
        <v/>
      </c>
      <c r="C225" s="8" t="str">
        <f t="shared" si="28"/>
        <v/>
      </c>
      <c r="D225" s="8" t="str">
        <f t="shared" si="29"/>
        <v/>
      </c>
      <c r="E225" s="18" t="str">
        <f t="shared" si="30"/>
        <v/>
      </c>
      <c r="F225" s="8" t="str">
        <f t="shared" si="31"/>
        <v/>
      </c>
      <c r="G225" s="6" t="str">
        <f t="shared" si="32"/>
        <v/>
      </c>
      <c r="H225" s="19" t="str">
        <f t="shared" si="33"/>
        <v/>
      </c>
      <c r="I225" s="19" t="str">
        <f t="shared" si="34"/>
        <v/>
      </c>
      <c r="J225" s="19" t="str">
        <f t="shared" si="35"/>
        <v/>
      </c>
      <c r="K225" s="16"/>
      <c r="L225" s="19"/>
      <c r="M225" s="19"/>
      <c r="N225" s="20"/>
      <c r="O225" s="21"/>
      <c r="P225" s="21"/>
      <c r="Q225" s="21"/>
      <c r="R225" s="8"/>
      <c r="S225" s="8"/>
      <c r="T225" s="8"/>
      <c r="U225" s="21"/>
      <c r="V225" s="21"/>
      <c r="W225" s="21"/>
      <c r="X225" s="19"/>
      <c r="Y225" s="21"/>
      <c r="Z225" s="19"/>
      <c r="AA225" s="21"/>
      <c r="AB225" s="19"/>
      <c r="AC225" s="8"/>
      <c r="AD225" s="8"/>
      <c r="AE225" s="8"/>
      <c r="AF225" s="19"/>
    </row>
    <row r="226" ht="21" customHeight="1" spans="1:32">
      <c r="A226" s="4" t="str">
        <f>IFERROR(INDEX(_xlfn.ANCHORARRAY($AG$9),ROWS($A$9:A226)),"")</f>
        <v/>
      </c>
      <c r="B226" s="5" t="str">
        <f t="shared" si="27"/>
        <v/>
      </c>
      <c r="C226" s="5" t="str">
        <f t="shared" si="28"/>
        <v/>
      </c>
      <c r="D226" s="5" t="str">
        <f t="shared" si="29"/>
        <v/>
      </c>
      <c r="E226" s="18" t="str">
        <f t="shared" si="30"/>
        <v/>
      </c>
      <c r="F226" s="5" t="str">
        <f t="shared" si="31"/>
        <v/>
      </c>
      <c r="G226" s="3" t="str">
        <f t="shared" si="32"/>
        <v/>
      </c>
      <c r="H226" s="22" t="str">
        <f t="shared" si="33"/>
        <v/>
      </c>
      <c r="I226" s="22" t="str">
        <f t="shared" si="34"/>
        <v/>
      </c>
      <c r="J226" s="22" t="str">
        <f t="shared" si="35"/>
        <v/>
      </c>
      <c r="K226" s="16"/>
      <c r="L226" s="22"/>
      <c r="M226" s="22"/>
      <c r="N226" s="23"/>
      <c r="O226" s="24"/>
      <c r="P226" s="24"/>
      <c r="Q226" s="24"/>
      <c r="R226" s="5"/>
      <c r="S226" s="5"/>
      <c r="T226" s="5"/>
      <c r="U226" s="24"/>
      <c r="V226" s="24"/>
      <c r="W226" s="24"/>
      <c r="X226" s="22"/>
      <c r="Y226" s="24"/>
      <c r="Z226" s="22"/>
      <c r="AA226" s="24"/>
      <c r="AB226" s="22"/>
      <c r="AC226" s="5"/>
      <c r="AD226" s="5"/>
      <c r="AE226" s="5"/>
      <c r="AF226" s="22"/>
    </row>
    <row r="227" ht="21" customHeight="1" spans="1:32">
      <c r="A227" s="7" t="str">
        <f>IFERROR(INDEX(_xlfn.ANCHORARRAY($AG$9),ROWS($A$9:A227)),"")</f>
        <v/>
      </c>
      <c r="B227" s="8" t="str">
        <f t="shared" si="27"/>
        <v/>
      </c>
      <c r="C227" s="8" t="str">
        <f t="shared" si="28"/>
        <v/>
      </c>
      <c r="D227" s="8" t="str">
        <f t="shared" si="29"/>
        <v/>
      </c>
      <c r="E227" s="18" t="str">
        <f t="shared" si="30"/>
        <v/>
      </c>
      <c r="F227" s="8" t="str">
        <f t="shared" si="31"/>
        <v/>
      </c>
      <c r="G227" s="6" t="str">
        <f t="shared" si="32"/>
        <v/>
      </c>
      <c r="H227" s="19" t="str">
        <f t="shared" si="33"/>
        <v/>
      </c>
      <c r="I227" s="19" t="str">
        <f t="shared" si="34"/>
        <v/>
      </c>
      <c r="J227" s="19" t="str">
        <f t="shared" si="35"/>
        <v/>
      </c>
      <c r="K227" s="16"/>
      <c r="L227" s="19"/>
      <c r="M227" s="19"/>
      <c r="N227" s="20"/>
      <c r="O227" s="21"/>
      <c r="P227" s="21"/>
      <c r="Q227" s="21"/>
      <c r="R227" s="8"/>
      <c r="S227" s="8"/>
      <c r="T227" s="8"/>
      <c r="U227" s="21"/>
      <c r="V227" s="21"/>
      <c r="W227" s="21"/>
      <c r="X227" s="19"/>
      <c r="Y227" s="21"/>
      <c r="Z227" s="19"/>
      <c r="AA227" s="21"/>
      <c r="AB227" s="19"/>
      <c r="AC227" s="8"/>
      <c r="AD227" s="8"/>
      <c r="AE227" s="8"/>
      <c r="AF227" s="19"/>
    </row>
    <row r="228" ht="21" customHeight="1" spans="1:32">
      <c r="A228" s="4" t="str">
        <f>IFERROR(INDEX(_xlfn.ANCHORARRAY($AG$9),ROWS($A$9:A228)),"")</f>
        <v/>
      </c>
      <c r="B228" s="5" t="str">
        <f t="shared" si="27"/>
        <v/>
      </c>
      <c r="C228" s="5" t="str">
        <f t="shared" si="28"/>
        <v/>
      </c>
      <c r="D228" s="5" t="str">
        <f t="shared" si="29"/>
        <v/>
      </c>
      <c r="E228" s="18" t="str">
        <f t="shared" si="30"/>
        <v/>
      </c>
      <c r="F228" s="5" t="str">
        <f t="shared" si="31"/>
        <v/>
      </c>
      <c r="G228" s="3" t="str">
        <f t="shared" si="32"/>
        <v/>
      </c>
      <c r="H228" s="22" t="str">
        <f t="shared" si="33"/>
        <v/>
      </c>
      <c r="I228" s="22" t="str">
        <f t="shared" si="34"/>
        <v/>
      </c>
      <c r="J228" s="22" t="str">
        <f t="shared" si="35"/>
        <v/>
      </c>
      <c r="K228" s="16"/>
      <c r="L228" s="22"/>
      <c r="M228" s="22"/>
      <c r="N228" s="23"/>
      <c r="O228" s="24"/>
      <c r="P228" s="24"/>
      <c r="Q228" s="24"/>
      <c r="R228" s="5"/>
      <c r="S228" s="5"/>
      <c r="T228" s="5"/>
      <c r="U228" s="24"/>
      <c r="V228" s="24"/>
      <c r="W228" s="24"/>
      <c r="X228" s="22"/>
      <c r="Y228" s="24"/>
      <c r="Z228" s="22"/>
      <c r="AA228" s="24"/>
      <c r="AB228" s="22"/>
      <c r="AC228" s="5"/>
      <c r="AD228" s="5"/>
      <c r="AE228" s="5"/>
      <c r="AF228" s="22"/>
    </row>
    <row r="229" ht="21" customHeight="1" spans="1:32">
      <c r="A229" s="7" t="str">
        <f>IFERROR(INDEX(_xlfn.ANCHORARRAY($AG$9),ROWS($A$9:A229)),"")</f>
        <v/>
      </c>
      <c r="B229" s="8" t="str">
        <f t="shared" si="27"/>
        <v/>
      </c>
      <c r="C229" s="8" t="str">
        <f t="shared" si="28"/>
        <v/>
      </c>
      <c r="D229" s="8" t="str">
        <f t="shared" si="29"/>
        <v/>
      </c>
      <c r="E229" s="18" t="str">
        <f t="shared" si="30"/>
        <v/>
      </c>
      <c r="F229" s="8" t="str">
        <f t="shared" si="31"/>
        <v/>
      </c>
      <c r="G229" s="6" t="str">
        <f t="shared" si="32"/>
        <v/>
      </c>
      <c r="H229" s="19" t="str">
        <f t="shared" si="33"/>
        <v/>
      </c>
      <c r="I229" s="19" t="str">
        <f t="shared" si="34"/>
        <v/>
      </c>
      <c r="J229" s="19" t="str">
        <f t="shared" si="35"/>
        <v/>
      </c>
      <c r="K229" s="16"/>
      <c r="L229" s="19"/>
      <c r="M229" s="19"/>
      <c r="N229" s="20"/>
      <c r="O229" s="21"/>
      <c r="P229" s="21"/>
      <c r="Q229" s="21"/>
      <c r="R229" s="8"/>
      <c r="S229" s="8"/>
      <c r="T229" s="8"/>
      <c r="U229" s="21"/>
      <c r="V229" s="21"/>
      <c r="W229" s="21"/>
      <c r="X229" s="19"/>
      <c r="Y229" s="21"/>
      <c r="Z229" s="19"/>
      <c r="AA229" s="21"/>
      <c r="AB229" s="19"/>
      <c r="AC229" s="8"/>
      <c r="AD229" s="8"/>
      <c r="AE229" s="8"/>
      <c r="AF229" s="19"/>
    </row>
    <row r="230" ht="21" customHeight="1" spans="1:32">
      <c r="A230" s="4" t="str">
        <f>IFERROR(INDEX(_xlfn.ANCHORARRAY($AG$9),ROWS($A$9:A230)),"")</f>
        <v/>
      </c>
      <c r="B230" s="5" t="str">
        <f t="shared" si="27"/>
        <v/>
      </c>
      <c r="C230" s="5" t="str">
        <f t="shared" si="28"/>
        <v/>
      </c>
      <c r="D230" s="5" t="str">
        <f t="shared" si="29"/>
        <v/>
      </c>
      <c r="E230" s="18" t="str">
        <f t="shared" si="30"/>
        <v/>
      </c>
      <c r="F230" s="5" t="str">
        <f t="shared" si="31"/>
        <v/>
      </c>
      <c r="G230" s="3" t="str">
        <f t="shared" si="32"/>
        <v/>
      </c>
      <c r="H230" s="22" t="str">
        <f t="shared" si="33"/>
        <v/>
      </c>
      <c r="I230" s="22" t="str">
        <f t="shared" si="34"/>
        <v/>
      </c>
      <c r="J230" s="22" t="str">
        <f t="shared" si="35"/>
        <v/>
      </c>
      <c r="K230" s="16"/>
      <c r="L230" s="22"/>
      <c r="M230" s="22"/>
      <c r="N230" s="23"/>
      <c r="O230" s="24"/>
      <c r="P230" s="24"/>
      <c r="Q230" s="24"/>
      <c r="R230" s="5"/>
      <c r="S230" s="5"/>
      <c r="T230" s="5"/>
      <c r="U230" s="24"/>
      <c r="V230" s="24"/>
      <c r="W230" s="24"/>
      <c r="X230" s="22"/>
      <c r="Y230" s="24"/>
      <c r="Z230" s="22"/>
      <c r="AA230" s="24"/>
      <c r="AB230" s="22"/>
      <c r="AC230" s="5"/>
      <c r="AD230" s="5"/>
      <c r="AE230" s="5"/>
      <c r="AF230" s="22"/>
    </row>
    <row r="231" ht="21" customHeight="1" spans="1:32">
      <c r="A231" s="7" t="str">
        <f>IFERROR(INDEX(_xlfn.ANCHORARRAY($AG$9),ROWS($A$9:A231)),"")</f>
        <v/>
      </c>
      <c r="B231" s="8" t="str">
        <f t="shared" si="27"/>
        <v/>
      </c>
      <c r="C231" s="8" t="str">
        <f t="shared" si="28"/>
        <v/>
      </c>
      <c r="D231" s="8" t="str">
        <f t="shared" si="29"/>
        <v/>
      </c>
      <c r="E231" s="18" t="str">
        <f t="shared" si="30"/>
        <v/>
      </c>
      <c r="F231" s="8" t="str">
        <f t="shared" si="31"/>
        <v/>
      </c>
      <c r="G231" s="6" t="str">
        <f t="shared" si="32"/>
        <v/>
      </c>
      <c r="H231" s="19" t="str">
        <f t="shared" si="33"/>
        <v/>
      </c>
      <c r="I231" s="19" t="str">
        <f t="shared" si="34"/>
        <v/>
      </c>
      <c r="J231" s="19" t="str">
        <f t="shared" si="35"/>
        <v/>
      </c>
      <c r="K231" s="16"/>
      <c r="L231" s="19"/>
      <c r="M231" s="19"/>
      <c r="N231" s="20"/>
      <c r="O231" s="21"/>
      <c r="P231" s="21"/>
      <c r="Q231" s="21"/>
      <c r="R231" s="8"/>
      <c r="S231" s="8"/>
      <c r="T231" s="8"/>
      <c r="U231" s="21"/>
      <c r="V231" s="21"/>
      <c r="W231" s="21"/>
      <c r="X231" s="19"/>
      <c r="Y231" s="21"/>
      <c r="Z231" s="19"/>
      <c r="AA231" s="21"/>
      <c r="AB231" s="19"/>
      <c r="AC231" s="8"/>
      <c r="AD231" s="8"/>
      <c r="AE231" s="8"/>
      <c r="AF231" s="19"/>
    </row>
    <row r="232" ht="21" customHeight="1" spans="1:32">
      <c r="A232" s="4" t="str">
        <f>IFERROR(INDEX(_xlfn.ANCHORARRAY($AG$9),ROWS($A$9:A232)),"")</f>
        <v/>
      </c>
      <c r="B232" s="5" t="str">
        <f t="shared" si="27"/>
        <v/>
      </c>
      <c r="C232" s="5" t="str">
        <f t="shared" si="28"/>
        <v/>
      </c>
      <c r="D232" s="5" t="str">
        <f t="shared" si="29"/>
        <v/>
      </c>
      <c r="E232" s="18" t="str">
        <f t="shared" si="30"/>
        <v/>
      </c>
      <c r="F232" s="5" t="str">
        <f t="shared" si="31"/>
        <v/>
      </c>
      <c r="G232" s="3" t="str">
        <f t="shared" si="32"/>
        <v/>
      </c>
      <c r="H232" s="22" t="str">
        <f t="shared" si="33"/>
        <v/>
      </c>
      <c r="I232" s="22" t="str">
        <f t="shared" si="34"/>
        <v/>
      </c>
      <c r="J232" s="22" t="str">
        <f t="shared" si="35"/>
        <v/>
      </c>
      <c r="K232" s="16"/>
      <c r="L232" s="22"/>
      <c r="M232" s="22"/>
      <c r="N232" s="23"/>
      <c r="O232" s="24"/>
      <c r="P232" s="24"/>
      <c r="Q232" s="24"/>
      <c r="R232" s="5"/>
      <c r="S232" s="5"/>
      <c r="T232" s="5"/>
      <c r="U232" s="24"/>
      <c r="V232" s="24"/>
      <c r="W232" s="24"/>
      <c r="X232" s="22"/>
      <c r="Y232" s="24"/>
      <c r="Z232" s="22"/>
      <c r="AA232" s="24"/>
      <c r="AB232" s="22"/>
      <c r="AC232" s="5"/>
      <c r="AD232" s="5"/>
      <c r="AE232" s="5"/>
      <c r="AF232" s="22"/>
    </row>
    <row r="233" ht="21" customHeight="1" spans="1:32">
      <c r="A233" s="7" t="str">
        <f>IFERROR(INDEX(_xlfn.ANCHORARRAY($AG$9),ROWS($A$9:A233)),"")</f>
        <v/>
      </c>
      <c r="B233" s="8" t="str">
        <f t="shared" si="27"/>
        <v/>
      </c>
      <c r="C233" s="8" t="str">
        <f t="shared" si="28"/>
        <v/>
      </c>
      <c r="D233" s="8" t="str">
        <f t="shared" si="29"/>
        <v/>
      </c>
      <c r="E233" s="18" t="str">
        <f t="shared" si="30"/>
        <v/>
      </c>
      <c r="F233" s="8" t="str">
        <f t="shared" si="31"/>
        <v/>
      </c>
      <c r="G233" s="6" t="str">
        <f t="shared" si="32"/>
        <v/>
      </c>
      <c r="H233" s="19" t="str">
        <f t="shared" si="33"/>
        <v/>
      </c>
      <c r="I233" s="19" t="str">
        <f t="shared" si="34"/>
        <v/>
      </c>
      <c r="J233" s="19" t="str">
        <f t="shared" si="35"/>
        <v/>
      </c>
      <c r="K233" s="16"/>
      <c r="L233" s="19"/>
      <c r="M233" s="19"/>
      <c r="N233" s="20"/>
      <c r="O233" s="21"/>
      <c r="P233" s="21"/>
      <c r="Q233" s="21"/>
      <c r="R233" s="8"/>
      <c r="S233" s="8"/>
      <c r="T233" s="8"/>
      <c r="U233" s="21"/>
      <c r="V233" s="21"/>
      <c r="W233" s="21"/>
      <c r="X233" s="19"/>
      <c r="Y233" s="21"/>
      <c r="Z233" s="19"/>
      <c r="AA233" s="21"/>
      <c r="AB233" s="19"/>
      <c r="AC233" s="8"/>
      <c r="AD233" s="8"/>
      <c r="AE233" s="8"/>
      <c r="AF233" s="19"/>
    </row>
    <row r="234" ht="21" customHeight="1" spans="1:32">
      <c r="A234" s="4" t="str">
        <f>IFERROR(INDEX(_xlfn.ANCHORARRAY($AG$9),ROWS($A$9:A234)),"")</f>
        <v/>
      </c>
      <c r="B234" s="5" t="str">
        <f t="shared" si="27"/>
        <v/>
      </c>
      <c r="C234" s="5" t="str">
        <f t="shared" si="28"/>
        <v/>
      </c>
      <c r="D234" s="5" t="str">
        <f t="shared" si="29"/>
        <v/>
      </c>
      <c r="E234" s="18" t="str">
        <f t="shared" si="30"/>
        <v/>
      </c>
      <c r="F234" s="5" t="str">
        <f t="shared" si="31"/>
        <v/>
      </c>
      <c r="G234" s="3" t="str">
        <f t="shared" si="32"/>
        <v/>
      </c>
      <c r="H234" s="22" t="str">
        <f t="shared" si="33"/>
        <v/>
      </c>
      <c r="I234" s="22" t="str">
        <f t="shared" si="34"/>
        <v/>
      </c>
      <c r="J234" s="22" t="str">
        <f t="shared" si="35"/>
        <v/>
      </c>
      <c r="K234" s="16"/>
      <c r="L234" s="22"/>
      <c r="M234" s="22"/>
      <c r="N234" s="23"/>
      <c r="O234" s="24"/>
      <c r="P234" s="24"/>
      <c r="Q234" s="24"/>
      <c r="R234" s="5"/>
      <c r="S234" s="5"/>
      <c r="T234" s="5"/>
      <c r="U234" s="24"/>
      <c r="V234" s="24"/>
      <c r="W234" s="24"/>
      <c r="X234" s="22"/>
      <c r="Y234" s="24"/>
      <c r="Z234" s="22"/>
      <c r="AA234" s="24"/>
      <c r="AB234" s="22"/>
      <c r="AC234" s="5"/>
      <c r="AD234" s="5"/>
      <c r="AE234" s="5"/>
      <c r="AF234" s="22"/>
    </row>
    <row r="235" ht="21" customHeight="1" spans="1:32">
      <c r="A235" s="7" t="str">
        <f>IFERROR(INDEX(_xlfn.ANCHORARRAY($AG$9),ROWS($A$9:A235)),"")</f>
        <v/>
      </c>
      <c r="B235" s="8" t="str">
        <f t="shared" si="27"/>
        <v/>
      </c>
      <c r="C235" s="8" t="str">
        <f t="shared" si="28"/>
        <v/>
      </c>
      <c r="D235" s="8" t="str">
        <f t="shared" si="29"/>
        <v/>
      </c>
      <c r="E235" s="18" t="str">
        <f t="shared" si="30"/>
        <v/>
      </c>
      <c r="F235" s="8" t="str">
        <f t="shared" si="31"/>
        <v/>
      </c>
      <c r="G235" s="6" t="str">
        <f t="shared" si="32"/>
        <v/>
      </c>
      <c r="H235" s="19" t="str">
        <f t="shared" si="33"/>
        <v/>
      </c>
      <c r="I235" s="19" t="str">
        <f t="shared" si="34"/>
        <v/>
      </c>
      <c r="J235" s="19" t="str">
        <f t="shared" si="35"/>
        <v/>
      </c>
      <c r="K235" s="16"/>
      <c r="L235" s="19"/>
      <c r="M235" s="19"/>
      <c r="N235" s="20"/>
      <c r="O235" s="21"/>
      <c r="P235" s="21"/>
      <c r="Q235" s="21"/>
      <c r="R235" s="8"/>
      <c r="S235" s="8"/>
      <c r="T235" s="8"/>
      <c r="U235" s="21"/>
      <c r="V235" s="21"/>
      <c r="W235" s="21"/>
      <c r="X235" s="19"/>
      <c r="Y235" s="21"/>
      <c r="Z235" s="19"/>
      <c r="AA235" s="21"/>
      <c r="AB235" s="19"/>
      <c r="AC235" s="8"/>
      <c r="AD235" s="8"/>
      <c r="AE235" s="8"/>
      <c r="AF235" s="19"/>
    </row>
    <row r="236" ht="21" customHeight="1" spans="1:32">
      <c r="A236" s="4" t="str">
        <f>IFERROR(INDEX(_xlfn.ANCHORARRAY($AG$9),ROWS($A$9:A236)),"")</f>
        <v/>
      </c>
      <c r="B236" s="5" t="str">
        <f t="shared" si="27"/>
        <v/>
      </c>
      <c r="C236" s="5" t="str">
        <f t="shared" si="28"/>
        <v/>
      </c>
      <c r="D236" s="5" t="str">
        <f t="shared" si="29"/>
        <v/>
      </c>
      <c r="E236" s="18" t="str">
        <f t="shared" si="30"/>
        <v/>
      </c>
      <c r="F236" s="5" t="str">
        <f t="shared" si="31"/>
        <v/>
      </c>
      <c r="G236" s="3" t="str">
        <f t="shared" si="32"/>
        <v/>
      </c>
      <c r="H236" s="22" t="str">
        <f t="shared" si="33"/>
        <v/>
      </c>
      <c r="I236" s="22" t="str">
        <f t="shared" si="34"/>
        <v/>
      </c>
      <c r="J236" s="22" t="str">
        <f t="shared" si="35"/>
        <v/>
      </c>
      <c r="K236" s="16"/>
      <c r="L236" s="22"/>
      <c r="M236" s="22"/>
      <c r="N236" s="23"/>
      <c r="O236" s="24"/>
      <c r="P236" s="24"/>
      <c r="Q236" s="24"/>
      <c r="R236" s="5"/>
      <c r="S236" s="5"/>
      <c r="T236" s="5"/>
      <c r="U236" s="24"/>
      <c r="V236" s="24"/>
      <c r="W236" s="24"/>
      <c r="X236" s="22"/>
      <c r="Y236" s="24"/>
      <c r="Z236" s="22"/>
      <c r="AA236" s="24"/>
      <c r="AB236" s="22"/>
      <c r="AC236" s="5"/>
      <c r="AD236" s="5"/>
      <c r="AE236" s="5"/>
      <c r="AF236" s="22"/>
    </row>
    <row r="237" ht="21" customHeight="1" spans="1:32">
      <c r="A237" s="7" t="str">
        <f>IFERROR(INDEX(_xlfn.ANCHORARRAY($AG$9),ROWS($A$9:A237)),"")</f>
        <v/>
      </c>
      <c r="B237" s="8" t="str">
        <f t="shared" si="27"/>
        <v/>
      </c>
      <c r="C237" s="8" t="str">
        <f t="shared" si="28"/>
        <v/>
      </c>
      <c r="D237" s="8" t="str">
        <f t="shared" si="29"/>
        <v/>
      </c>
      <c r="E237" s="18" t="str">
        <f t="shared" si="30"/>
        <v/>
      </c>
      <c r="F237" s="8" t="str">
        <f t="shared" si="31"/>
        <v/>
      </c>
      <c r="G237" s="6" t="str">
        <f t="shared" si="32"/>
        <v/>
      </c>
      <c r="H237" s="19" t="str">
        <f t="shared" si="33"/>
        <v/>
      </c>
      <c r="I237" s="19" t="str">
        <f t="shared" si="34"/>
        <v/>
      </c>
      <c r="J237" s="19" t="str">
        <f t="shared" si="35"/>
        <v/>
      </c>
      <c r="K237" s="16"/>
      <c r="L237" s="19"/>
      <c r="M237" s="19"/>
      <c r="N237" s="20"/>
      <c r="O237" s="21"/>
      <c r="P237" s="21"/>
      <c r="Q237" s="21"/>
      <c r="R237" s="8"/>
      <c r="S237" s="8"/>
      <c r="T237" s="8"/>
      <c r="U237" s="21"/>
      <c r="V237" s="21"/>
      <c r="W237" s="21"/>
      <c r="X237" s="19"/>
      <c r="Y237" s="21"/>
      <c r="Z237" s="19"/>
      <c r="AA237" s="21"/>
      <c r="AB237" s="19"/>
      <c r="AC237" s="8"/>
      <c r="AD237" s="8"/>
      <c r="AE237" s="8"/>
      <c r="AF237" s="19"/>
    </row>
    <row r="238" ht="21" customHeight="1" spans="1:32">
      <c r="A238" s="4" t="str">
        <f>IFERROR(INDEX(_xlfn.ANCHORARRAY($AG$9),ROWS($A$9:A238)),"")</f>
        <v/>
      </c>
      <c r="B238" s="5" t="str">
        <f t="shared" si="27"/>
        <v/>
      </c>
      <c r="C238" s="5" t="str">
        <f t="shared" si="28"/>
        <v/>
      </c>
      <c r="D238" s="5" t="str">
        <f t="shared" si="29"/>
        <v/>
      </c>
      <c r="E238" s="18" t="str">
        <f t="shared" si="30"/>
        <v/>
      </c>
      <c r="F238" s="5" t="str">
        <f t="shared" si="31"/>
        <v/>
      </c>
      <c r="G238" s="3" t="str">
        <f t="shared" si="32"/>
        <v/>
      </c>
      <c r="H238" s="22" t="str">
        <f t="shared" si="33"/>
        <v/>
      </c>
      <c r="I238" s="22" t="str">
        <f t="shared" si="34"/>
        <v/>
      </c>
      <c r="J238" s="22" t="str">
        <f t="shared" si="35"/>
        <v/>
      </c>
      <c r="K238" s="16"/>
      <c r="L238" s="22"/>
      <c r="M238" s="22"/>
      <c r="N238" s="23"/>
      <c r="O238" s="24"/>
      <c r="P238" s="24"/>
      <c r="Q238" s="24"/>
      <c r="R238" s="5"/>
      <c r="S238" s="5"/>
      <c r="T238" s="5"/>
      <c r="U238" s="24"/>
      <c r="V238" s="24"/>
      <c r="W238" s="24"/>
      <c r="X238" s="22"/>
      <c r="Y238" s="24"/>
      <c r="Z238" s="22"/>
      <c r="AA238" s="24"/>
      <c r="AB238" s="22"/>
      <c r="AC238" s="5"/>
      <c r="AD238" s="5"/>
      <c r="AE238" s="5"/>
      <c r="AF238" s="22"/>
    </row>
    <row r="239" ht="21" customHeight="1" spans="1:32">
      <c r="A239" s="7" t="str">
        <f>IFERROR(INDEX(_xlfn.ANCHORARRAY($AG$9),ROWS($A$9:A239)),"")</f>
        <v/>
      </c>
      <c r="B239" s="8" t="str">
        <f t="shared" si="27"/>
        <v/>
      </c>
      <c r="C239" s="8" t="str">
        <f t="shared" si="28"/>
        <v/>
      </c>
      <c r="D239" s="8" t="str">
        <f t="shared" si="29"/>
        <v/>
      </c>
      <c r="E239" s="18" t="str">
        <f t="shared" si="30"/>
        <v/>
      </c>
      <c r="F239" s="8" t="str">
        <f t="shared" si="31"/>
        <v/>
      </c>
      <c r="G239" s="6" t="str">
        <f t="shared" si="32"/>
        <v/>
      </c>
      <c r="H239" s="19" t="str">
        <f t="shared" si="33"/>
        <v/>
      </c>
      <c r="I239" s="19" t="str">
        <f t="shared" si="34"/>
        <v/>
      </c>
      <c r="J239" s="19" t="str">
        <f t="shared" si="35"/>
        <v/>
      </c>
      <c r="K239" s="16"/>
      <c r="L239" s="19"/>
      <c r="M239" s="19"/>
      <c r="N239" s="20"/>
      <c r="O239" s="21"/>
      <c r="P239" s="21"/>
      <c r="Q239" s="21"/>
      <c r="R239" s="8"/>
      <c r="S239" s="8"/>
      <c r="T239" s="8"/>
      <c r="U239" s="21"/>
      <c r="V239" s="21"/>
      <c r="W239" s="21"/>
      <c r="X239" s="19"/>
      <c r="Y239" s="21"/>
      <c r="Z239" s="19"/>
      <c r="AA239" s="21"/>
      <c r="AB239" s="19"/>
      <c r="AC239" s="8"/>
      <c r="AD239" s="8"/>
      <c r="AE239" s="8"/>
      <c r="AF239" s="19"/>
    </row>
    <row r="240" ht="21" customHeight="1" spans="1:32">
      <c r="A240" s="4" t="str">
        <f>IFERROR(INDEX(_xlfn.ANCHORARRAY($AG$9),ROWS($A$9:A240)),"")</f>
        <v/>
      </c>
      <c r="B240" s="5" t="str">
        <f t="shared" si="27"/>
        <v/>
      </c>
      <c r="C240" s="5" t="str">
        <f t="shared" si="28"/>
        <v/>
      </c>
      <c r="D240" s="5" t="str">
        <f t="shared" si="29"/>
        <v/>
      </c>
      <c r="E240" s="18" t="str">
        <f t="shared" si="30"/>
        <v/>
      </c>
      <c r="F240" s="5" t="str">
        <f t="shared" si="31"/>
        <v/>
      </c>
      <c r="G240" s="3" t="str">
        <f t="shared" si="32"/>
        <v/>
      </c>
      <c r="H240" s="22" t="str">
        <f t="shared" si="33"/>
        <v/>
      </c>
      <c r="I240" s="22" t="str">
        <f t="shared" si="34"/>
        <v/>
      </c>
      <c r="J240" s="22" t="str">
        <f t="shared" si="35"/>
        <v/>
      </c>
      <c r="K240" s="16"/>
      <c r="L240" s="22"/>
      <c r="M240" s="22"/>
      <c r="N240" s="23"/>
      <c r="O240" s="24"/>
      <c r="P240" s="24"/>
      <c r="Q240" s="24"/>
      <c r="R240" s="5"/>
      <c r="S240" s="5"/>
      <c r="T240" s="5"/>
      <c r="U240" s="24"/>
      <c r="V240" s="24"/>
      <c r="W240" s="24"/>
      <c r="X240" s="22"/>
      <c r="Y240" s="24"/>
      <c r="Z240" s="22"/>
      <c r="AA240" s="24"/>
      <c r="AB240" s="22"/>
      <c r="AC240" s="5"/>
      <c r="AD240" s="5"/>
      <c r="AE240" s="5"/>
      <c r="AF240" s="22"/>
    </row>
    <row r="241" ht="21" customHeight="1" spans="1:32">
      <c r="A241" s="7" t="str">
        <f>IFERROR(INDEX(_xlfn.ANCHORARRAY($AG$9),ROWS($A$9:A241)),"")</f>
        <v/>
      </c>
      <c r="B241" s="8" t="str">
        <f t="shared" si="27"/>
        <v/>
      </c>
      <c r="C241" s="8" t="str">
        <f t="shared" si="28"/>
        <v/>
      </c>
      <c r="D241" s="8" t="str">
        <f t="shared" si="29"/>
        <v/>
      </c>
      <c r="E241" s="18" t="str">
        <f t="shared" si="30"/>
        <v/>
      </c>
      <c r="F241" s="8" t="str">
        <f t="shared" si="31"/>
        <v/>
      </c>
      <c r="G241" s="6" t="str">
        <f t="shared" si="32"/>
        <v/>
      </c>
      <c r="H241" s="19" t="str">
        <f t="shared" si="33"/>
        <v/>
      </c>
      <c r="I241" s="19" t="str">
        <f t="shared" si="34"/>
        <v/>
      </c>
      <c r="J241" s="19" t="str">
        <f t="shared" si="35"/>
        <v/>
      </c>
      <c r="K241" s="16"/>
      <c r="L241" s="19"/>
      <c r="M241" s="19"/>
      <c r="N241" s="20"/>
      <c r="O241" s="21"/>
      <c r="P241" s="21"/>
      <c r="Q241" s="21"/>
      <c r="R241" s="8"/>
      <c r="S241" s="8"/>
      <c r="T241" s="8"/>
      <c r="U241" s="21"/>
      <c r="V241" s="21"/>
      <c r="W241" s="21"/>
      <c r="X241" s="19"/>
      <c r="Y241" s="21"/>
      <c r="Z241" s="19"/>
      <c r="AA241" s="21"/>
      <c r="AB241" s="19"/>
      <c r="AC241" s="8"/>
      <c r="AD241" s="8"/>
      <c r="AE241" s="8"/>
      <c r="AF241" s="19"/>
    </row>
    <row r="242" ht="21" customHeight="1" spans="1:32">
      <c r="A242" s="4" t="str">
        <f>IFERROR(INDEX(_xlfn.ANCHORARRAY($AG$9),ROWS($A$9:A242)),"")</f>
        <v/>
      </c>
      <c r="B242" s="5" t="str">
        <f t="shared" si="27"/>
        <v/>
      </c>
      <c r="C242" s="5" t="str">
        <f t="shared" si="28"/>
        <v/>
      </c>
      <c r="D242" s="5" t="str">
        <f t="shared" si="29"/>
        <v/>
      </c>
      <c r="E242" s="18" t="str">
        <f t="shared" si="30"/>
        <v/>
      </c>
      <c r="F242" s="5" t="str">
        <f t="shared" si="31"/>
        <v/>
      </c>
      <c r="G242" s="3" t="str">
        <f t="shared" si="32"/>
        <v/>
      </c>
      <c r="H242" s="22" t="str">
        <f t="shared" si="33"/>
        <v/>
      </c>
      <c r="I242" s="22" t="str">
        <f t="shared" si="34"/>
        <v/>
      </c>
      <c r="J242" s="22" t="str">
        <f t="shared" si="35"/>
        <v/>
      </c>
      <c r="K242" s="16"/>
      <c r="L242" s="22"/>
      <c r="M242" s="22"/>
      <c r="N242" s="23"/>
      <c r="O242" s="24"/>
      <c r="P242" s="24"/>
      <c r="Q242" s="24"/>
      <c r="R242" s="5"/>
      <c r="S242" s="5"/>
      <c r="T242" s="5"/>
      <c r="U242" s="24"/>
      <c r="V242" s="24"/>
      <c r="W242" s="24"/>
      <c r="X242" s="22"/>
      <c r="Y242" s="24"/>
      <c r="Z242" s="22"/>
      <c r="AA242" s="24"/>
      <c r="AB242" s="22"/>
      <c r="AC242" s="5"/>
      <c r="AD242" s="5"/>
      <c r="AE242" s="5"/>
      <c r="AF242" s="22"/>
    </row>
    <row r="243" ht="21" customHeight="1" spans="1:32">
      <c r="A243" s="7" t="str">
        <f>IFERROR(INDEX(_xlfn.ANCHORARRAY($AG$9),ROWS($A$9:A243)),"")</f>
        <v/>
      </c>
      <c r="B243" s="8" t="str">
        <f t="shared" si="27"/>
        <v/>
      </c>
      <c r="C243" s="8" t="str">
        <f t="shared" si="28"/>
        <v/>
      </c>
      <c r="D243" s="8" t="str">
        <f t="shared" si="29"/>
        <v/>
      </c>
      <c r="E243" s="18" t="str">
        <f t="shared" si="30"/>
        <v/>
      </c>
      <c r="F243" s="8" t="str">
        <f t="shared" si="31"/>
        <v/>
      </c>
      <c r="G243" s="6" t="str">
        <f t="shared" si="32"/>
        <v/>
      </c>
      <c r="H243" s="19" t="str">
        <f t="shared" si="33"/>
        <v/>
      </c>
      <c r="I243" s="19" t="str">
        <f t="shared" si="34"/>
        <v/>
      </c>
      <c r="J243" s="19" t="str">
        <f t="shared" si="35"/>
        <v/>
      </c>
      <c r="K243" s="16"/>
      <c r="L243" s="19"/>
      <c r="M243" s="19"/>
      <c r="N243" s="20"/>
      <c r="O243" s="21"/>
      <c r="P243" s="21"/>
      <c r="Q243" s="21"/>
      <c r="R243" s="8"/>
      <c r="S243" s="8"/>
      <c r="T243" s="8"/>
      <c r="U243" s="21"/>
      <c r="V243" s="21"/>
      <c r="W243" s="21"/>
      <c r="X243" s="19"/>
      <c r="Y243" s="21"/>
      <c r="Z243" s="19"/>
      <c r="AA243" s="21"/>
      <c r="AB243" s="19"/>
      <c r="AC243" s="8"/>
      <c r="AD243" s="8"/>
      <c r="AE243" s="8"/>
      <c r="AF243" s="19"/>
    </row>
    <row r="244" ht="21" customHeight="1" spans="1:32">
      <c r="A244" s="4" t="str">
        <f>IFERROR(INDEX(_xlfn.ANCHORARRAY($AG$9),ROWS($A$9:A244)),"")</f>
        <v/>
      </c>
      <c r="B244" s="5" t="str">
        <f t="shared" si="27"/>
        <v/>
      </c>
      <c r="C244" s="5" t="str">
        <f t="shared" si="28"/>
        <v/>
      </c>
      <c r="D244" s="5" t="str">
        <f t="shared" si="29"/>
        <v/>
      </c>
      <c r="E244" s="18" t="str">
        <f t="shared" si="30"/>
        <v/>
      </c>
      <c r="F244" s="5" t="str">
        <f t="shared" si="31"/>
        <v/>
      </c>
      <c r="G244" s="3" t="str">
        <f t="shared" si="32"/>
        <v/>
      </c>
      <c r="H244" s="22" t="str">
        <f t="shared" si="33"/>
        <v/>
      </c>
      <c r="I244" s="22" t="str">
        <f t="shared" si="34"/>
        <v/>
      </c>
      <c r="J244" s="22" t="str">
        <f t="shared" si="35"/>
        <v/>
      </c>
      <c r="K244" s="16"/>
      <c r="L244" s="22"/>
      <c r="M244" s="22"/>
      <c r="N244" s="23"/>
      <c r="O244" s="24"/>
      <c r="P244" s="24"/>
      <c r="Q244" s="24"/>
      <c r="R244" s="5"/>
      <c r="S244" s="5"/>
      <c r="T244" s="5"/>
      <c r="U244" s="24"/>
      <c r="V244" s="24"/>
      <c r="W244" s="24"/>
      <c r="X244" s="22"/>
      <c r="Y244" s="24"/>
      <c r="Z244" s="22"/>
      <c r="AA244" s="24"/>
      <c r="AB244" s="22"/>
      <c r="AC244" s="5"/>
      <c r="AD244" s="5"/>
      <c r="AE244" s="5"/>
      <c r="AF244" s="22"/>
    </row>
    <row r="245" ht="21" customHeight="1" spans="1:32">
      <c r="A245" s="7" t="str">
        <f>IFERROR(INDEX(_xlfn.ANCHORARRAY($AG$9),ROWS($A$9:A245)),"")</f>
        <v/>
      </c>
      <c r="B245" s="8" t="str">
        <f t="shared" si="27"/>
        <v/>
      </c>
      <c r="C245" s="8" t="str">
        <f t="shared" si="28"/>
        <v/>
      </c>
      <c r="D245" s="8" t="str">
        <f t="shared" si="29"/>
        <v/>
      </c>
      <c r="E245" s="18" t="str">
        <f t="shared" si="30"/>
        <v/>
      </c>
      <c r="F245" s="8" t="str">
        <f t="shared" si="31"/>
        <v/>
      </c>
      <c r="G245" s="6" t="str">
        <f t="shared" si="32"/>
        <v/>
      </c>
      <c r="H245" s="19" t="str">
        <f t="shared" si="33"/>
        <v/>
      </c>
      <c r="I245" s="19" t="str">
        <f t="shared" si="34"/>
        <v/>
      </c>
      <c r="J245" s="19" t="str">
        <f t="shared" si="35"/>
        <v/>
      </c>
      <c r="K245" s="16"/>
      <c r="L245" s="19"/>
      <c r="M245" s="19"/>
      <c r="N245" s="20"/>
      <c r="O245" s="21"/>
      <c r="P245" s="21"/>
      <c r="Q245" s="21"/>
      <c r="R245" s="8"/>
      <c r="S245" s="8"/>
      <c r="T245" s="8"/>
      <c r="U245" s="21"/>
      <c r="V245" s="21"/>
      <c r="W245" s="21"/>
      <c r="X245" s="19"/>
      <c r="Y245" s="21"/>
      <c r="Z245" s="19"/>
      <c r="AA245" s="21"/>
      <c r="AB245" s="19"/>
      <c r="AC245" s="8"/>
      <c r="AD245" s="8"/>
      <c r="AE245" s="8"/>
      <c r="AF245" s="19"/>
    </row>
    <row r="246" ht="21" customHeight="1" spans="1:32">
      <c r="A246" s="4" t="str">
        <f>IFERROR(INDEX(_xlfn.ANCHORARRAY($AG$9),ROWS($A$9:A246)),"")</f>
        <v/>
      </c>
      <c r="B246" s="5" t="str">
        <f t="shared" si="27"/>
        <v/>
      </c>
      <c r="C246" s="5" t="str">
        <f t="shared" si="28"/>
        <v/>
      </c>
      <c r="D246" s="5" t="str">
        <f t="shared" si="29"/>
        <v/>
      </c>
      <c r="E246" s="18" t="str">
        <f t="shared" si="30"/>
        <v/>
      </c>
      <c r="F246" s="5" t="str">
        <f t="shared" si="31"/>
        <v/>
      </c>
      <c r="G246" s="3" t="str">
        <f t="shared" si="32"/>
        <v/>
      </c>
      <c r="H246" s="22" t="str">
        <f t="shared" si="33"/>
        <v/>
      </c>
      <c r="I246" s="22" t="str">
        <f t="shared" si="34"/>
        <v/>
      </c>
      <c r="J246" s="22" t="str">
        <f t="shared" si="35"/>
        <v/>
      </c>
      <c r="K246" s="16"/>
      <c r="L246" s="22"/>
      <c r="M246" s="22"/>
      <c r="N246" s="23"/>
      <c r="O246" s="24"/>
      <c r="P246" s="24"/>
      <c r="Q246" s="24"/>
      <c r="R246" s="5"/>
      <c r="S246" s="5"/>
      <c r="T246" s="5"/>
      <c r="U246" s="24"/>
      <c r="V246" s="24"/>
      <c r="W246" s="24"/>
      <c r="X246" s="22"/>
      <c r="Y246" s="24"/>
      <c r="Z246" s="22"/>
      <c r="AA246" s="24"/>
      <c r="AB246" s="22"/>
      <c r="AC246" s="5"/>
      <c r="AD246" s="5"/>
      <c r="AE246" s="5"/>
      <c r="AF246" s="22"/>
    </row>
    <row r="247" ht="21" customHeight="1" spans="1:32">
      <c r="A247" s="7" t="str">
        <f>IFERROR(INDEX(_xlfn.ANCHORARRAY($AG$9),ROWS($A$9:A247)),"")</f>
        <v/>
      </c>
      <c r="B247" s="8" t="str">
        <f t="shared" si="27"/>
        <v/>
      </c>
      <c r="C247" s="8" t="str">
        <f t="shared" si="28"/>
        <v/>
      </c>
      <c r="D247" s="8" t="str">
        <f t="shared" si="29"/>
        <v/>
      </c>
      <c r="E247" s="18" t="str">
        <f t="shared" si="30"/>
        <v/>
      </c>
      <c r="F247" s="8" t="str">
        <f t="shared" si="31"/>
        <v/>
      </c>
      <c r="G247" s="6" t="str">
        <f t="shared" si="32"/>
        <v/>
      </c>
      <c r="H247" s="19" t="str">
        <f t="shared" si="33"/>
        <v/>
      </c>
      <c r="I247" s="19" t="str">
        <f t="shared" si="34"/>
        <v/>
      </c>
      <c r="J247" s="19" t="str">
        <f t="shared" si="35"/>
        <v/>
      </c>
      <c r="K247" s="16"/>
      <c r="L247" s="19"/>
      <c r="M247" s="19"/>
      <c r="N247" s="20"/>
      <c r="O247" s="21"/>
      <c r="P247" s="21"/>
      <c r="Q247" s="21"/>
      <c r="R247" s="8"/>
      <c r="S247" s="8"/>
      <c r="T247" s="8"/>
      <c r="U247" s="21"/>
      <c r="V247" s="21"/>
      <c r="W247" s="21"/>
      <c r="X247" s="19"/>
      <c r="Y247" s="21"/>
      <c r="Z247" s="19"/>
      <c r="AA247" s="21"/>
      <c r="AB247" s="19"/>
      <c r="AC247" s="8"/>
      <c r="AD247" s="8"/>
      <c r="AE247" s="8"/>
      <c r="AF247" s="19"/>
    </row>
    <row r="248" ht="21" customHeight="1" spans="1:32">
      <c r="A248" s="4" t="str">
        <f>IFERROR(INDEX(_xlfn.ANCHORARRAY($AG$9),ROWS($A$9:A248)),"")</f>
        <v/>
      </c>
      <c r="B248" s="5" t="str">
        <f t="shared" si="27"/>
        <v/>
      </c>
      <c r="C248" s="5" t="str">
        <f t="shared" si="28"/>
        <v/>
      </c>
      <c r="D248" s="5" t="str">
        <f t="shared" si="29"/>
        <v/>
      </c>
      <c r="E248" s="18" t="str">
        <f t="shared" si="30"/>
        <v/>
      </c>
      <c r="F248" s="5" t="str">
        <f t="shared" si="31"/>
        <v/>
      </c>
      <c r="G248" s="3" t="str">
        <f t="shared" si="32"/>
        <v/>
      </c>
      <c r="H248" s="22" t="str">
        <f t="shared" si="33"/>
        <v/>
      </c>
      <c r="I248" s="22" t="str">
        <f t="shared" si="34"/>
        <v/>
      </c>
      <c r="J248" s="22" t="str">
        <f t="shared" si="35"/>
        <v/>
      </c>
      <c r="K248" s="16"/>
      <c r="L248" s="22"/>
      <c r="M248" s="22"/>
      <c r="N248" s="23"/>
      <c r="O248" s="24"/>
      <c r="P248" s="24"/>
      <c r="Q248" s="24"/>
      <c r="R248" s="5"/>
      <c r="S248" s="5"/>
      <c r="T248" s="5"/>
      <c r="U248" s="24"/>
      <c r="V248" s="24"/>
      <c r="W248" s="24"/>
      <c r="X248" s="22"/>
      <c r="Y248" s="24"/>
      <c r="Z248" s="22"/>
      <c r="AA248" s="24"/>
      <c r="AB248" s="22"/>
      <c r="AC248" s="5"/>
      <c r="AD248" s="5"/>
      <c r="AE248" s="5"/>
      <c r="AF248" s="22"/>
    </row>
    <row r="249" ht="21" customHeight="1" spans="1:32">
      <c r="A249" s="7" t="str">
        <f>IFERROR(INDEX(_xlfn.ANCHORARRAY($AG$9),ROWS($A$9:A249)),"")</f>
        <v/>
      </c>
      <c r="B249" s="8" t="str">
        <f t="shared" si="27"/>
        <v/>
      </c>
      <c r="C249" s="8" t="str">
        <f t="shared" si="28"/>
        <v/>
      </c>
      <c r="D249" s="8" t="str">
        <f t="shared" si="29"/>
        <v/>
      </c>
      <c r="E249" s="18" t="str">
        <f t="shared" si="30"/>
        <v/>
      </c>
      <c r="F249" s="8" t="str">
        <f t="shared" si="31"/>
        <v/>
      </c>
      <c r="G249" s="6" t="str">
        <f t="shared" si="32"/>
        <v/>
      </c>
      <c r="H249" s="19" t="str">
        <f t="shared" si="33"/>
        <v/>
      </c>
      <c r="I249" s="19" t="str">
        <f t="shared" si="34"/>
        <v/>
      </c>
      <c r="J249" s="19" t="str">
        <f t="shared" si="35"/>
        <v/>
      </c>
      <c r="K249" s="16"/>
      <c r="L249" s="19"/>
      <c r="M249" s="19"/>
      <c r="N249" s="20"/>
      <c r="O249" s="21"/>
      <c r="P249" s="21"/>
      <c r="Q249" s="21"/>
      <c r="R249" s="8"/>
      <c r="S249" s="8"/>
      <c r="T249" s="8"/>
      <c r="U249" s="21"/>
      <c r="V249" s="21"/>
      <c r="W249" s="21"/>
      <c r="X249" s="19"/>
      <c r="Y249" s="21"/>
      <c r="Z249" s="19"/>
      <c r="AA249" s="21"/>
      <c r="AB249" s="19"/>
      <c r="AC249" s="8"/>
      <c r="AD249" s="8"/>
      <c r="AE249" s="8"/>
      <c r="AF249" s="19"/>
    </row>
    <row r="250" ht="21" customHeight="1" spans="1:32">
      <c r="A250" s="4" t="str">
        <f>IFERROR(INDEX(_xlfn.ANCHORARRAY($AG$9),ROWS($A$9:A250)),"")</f>
        <v/>
      </c>
      <c r="B250" s="5" t="str">
        <f t="shared" si="27"/>
        <v/>
      </c>
      <c r="C250" s="5" t="str">
        <f t="shared" si="28"/>
        <v/>
      </c>
      <c r="D250" s="5" t="str">
        <f t="shared" si="29"/>
        <v/>
      </c>
      <c r="E250" s="18" t="str">
        <f t="shared" si="30"/>
        <v/>
      </c>
      <c r="F250" s="5" t="str">
        <f t="shared" si="31"/>
        <v/>
      </c>
      <c r="G250" s="3" t="str">
        <f t="shared" si="32"/>
        <v/>
      </c>
      <c r="H250" s="22" t="str">
        <f t="shared" si="33"/>
        <v/>
      </c>
      <c r="I250" s="22" t="str">
        <f t="shared" si="34"/>
        <v/>
      </c>
      <c r="J250" s="22" t="str">
        <f t="shared" si="35"/>
        <v/>
      </c>
      <c r="K250" s="16"/>
      <c r="L250" s="22"/>
      <c r="M250" s="22"/>
      <c r="N250" s="23"/>
      <c r="O250" s="24"/>
      <c r="P250" s="24"/>
      <c r="Q250" s="24"/>
      <c r="R250" s="5"/>
      <c r="S250" s="5"/>
      <c r="T250" s="5"/>
      <c r="U250" s="24"/>
      <c r="V250" s="24"/>
      <c r="W250" s="24"/>
      <c r="X250" s="22"/>
      <c r="Y250" s="24"/>
      <c r="Z250" s="22"/>
      <c r="AA250" s="24"/>
      <c r="AB250" s="22"/>
      <c r="AC250" s="5"/>
      <c r="AD250" s="5"/>
      <c r="AE250" s="5"/>
      <c r="AF250" s="22"/>
    </row>
    <row r="251" ht="21" customHeight="1" spans="1:32">
      <c r="A251" s="7" t="str">
        <f>IFERROR(INDEX(_xlfn.ANCHORARRAY($AG$9),ROWS($A$9:A251)),"")</f>
        <v/>
      </c>
      <c r="B251" s="8" t="str">
        <f t="shared" si="27"/>
        <v/>
      </c>
      <c r="C251" s="8" t="str">
        <f t="shared" si="28"/>
        <v/>
      </c>
      <c r="D251" s="8" t="str">
        <f t="shared" si="29"/>
        <v/>
      </c>
      <c r="E251" s="18" t="str">
        <f t="shared" si="30"/>
        <v/>
      </c>
      <c r="F251" s="8" t="str">
        <f t="shared" si="31"/>
        <v/>
      </c>
      <c r="G251" s="6" t="str">
        <f t="shared" si="32"/>
        <v/>
      </c>
      <c r="H251" s="19" t="str">
        <f t="shared" si="33"/>
        <v/>
      </c>
      <c r="I251" s="19" t="str">
        <f t="shared" si="34"/>
        <v/>
      </c>
      <c r="J251" s="19" t="str">
        <f t="shared" si="35"/>
        <v/>
      </c>
      <c r="K251" s="16"/>
      <c r="L251" s="19"/>
      <c r="M251" s="19"/>
      <c r="N251" s="20"/>
      <c r="O251" s="21"/>
      <c r="P251" s="21"/>
      <c r="Q251" s="21"/>
      <c r="R251" s="8"/>
      <c r="S251" s="8"/>
      <c r="T251" s="8"/>
      <c r="U251" s="21"/>
      <c r="V251" s="21"/>
      <c r="W251" s="21"/>
      <c r="X251" s="19"/>
      <c r="Y251" s="21"/>
      <c r="Z251" s="19"/>
      <c r="AA251" s="21"/>
      <c r="AB251" s="19"/>
      <c r="AC251" s="8"/>
      <c r="AD251" s="8"/>
      <c r="AE251" s="8"/>
      <c r="AF251" s="19"/>
    </row>
    <row r="252" ht="21" customHeight="1" spans="1:32">
      <c r="A252" s="4" t="str">
        <f>IFERROR(INDEX(_xlfn.ANCHORARRAY($AG$9),ROWS($A$9:A252)),"")</f>
        <v/>
      </c>
      <c r="B252" s="5" t="str">
        <f t="shared" si="27"/>
        <v/>
      </c>
      <c r="C252" s="5" t="str">
        <f t="shared" si="28"/>
        <v/>
      </c>
      <c r="D252" s="5" t="str">
        <f t="shared" si="29"/>
        <v/>
      </c>
      <c r="E252" s="18" t="str">
        <f t="shared" si="30"/>
        <v/>
      </c>
      <c r="F252" s="5" t="str">
        <f t="shared" si="31"/>
        <v/>
      </c>
      <c r="G252" s="3" t="str">
        <f t="shared" si="32"/>
        <v/>
      </c>
      <c r="H252" s="22" t="str">
        <f t="shared" si="33"/>
        <v/>
      </c>
      <c r="I252" s="22" t="str">
        <f t="shared" si="34"/>
        <v/>
      </c>
      <c r="J252" s="22" t="str">
        <f t="shared" si="35"/>
        <v/>
      </c>
      <c r="K252" s="16"/>
      <c r="L252" s="22"/>
      <c r="M252" s="22"/>
      <c r="N252" s="23"/>
      <c r="O252" s="24"/>
      <c r="P252" s="24"/>
      <c r="Q252" s="24"/>
      <c r="R252" s="5"/>
      <c r="S252" s="5"/>
      <c r="T252" s="5"/>
      <c r="U252" s="24"/>
      <c r="V252" s="24"/>
      <c r="W252" s="24"/>
      <c r="X252" s="22"/>
      <c r="Y252" s="24"/>
      <c r="Z252" s="22"/>
      <c r="AA252" s="24"/>
      <c r="AB252" s="22"/>
      <c r="AC252" s="5"/>
      <c r="AD252" s="5"/>
      <c r="AE252" s="5"/>
      <c r="AF252" s="22"/>
    </row>
    <row r="253" ht="21" customHeight="1" spans="1:32">
      <c r="A253" s="7" t="str">
        <f>IFERROR(INDEX(_xlfn.ANCHORARRAY($AG$9),ROWS($A$9:A253)),"")</f>
        <v/>
      </c>
      <c r="B253" s="8" t="str">
        <f t="shared" si="27"/>
        <v/>
      </c>
      <c r="C253" s="8" t="str">
        <f t="shared" si="28"/>
        <v/>
      </c>
      <c r="D253" s="8" t="str">
        <f t="shared" si="29"/>
        <v/>
      </c>
      <c r="E253" s="18" t="str">
        <f t="shared" si="30"/>
        <v/>
      </c>
      <c r="F253" s="8" t="str">
        <f t="shared" si="31"/>
        <v/>
      </c>
      <c r="G253" s="6" t="str">
        <f t="shared" si="32"/>
        <v/>
      </c>
      <c r="H253" s="19" t="str">
        <f t="shared" si="33"/>
        <v/>
      </c>
      <c r="I253" s="19" t="str">
        <f t="shared" si="34"/>
        <v/>
      </c>
      <c r="J253" s="19" t="str">
        <f t="shared" si="35"/>
        <v/>
      </c>
      <c r="K253" s="16"/>
      <c r="L253" s="19"/>
      <c r="M253" s="19"/>
      <c r="N253" s="20"/>
      <c r="O253" s="21"/>
      <c r="P253" s="21"/>
      <c r="Q253" s="21"/>
      <c r="R253" s="8"/>
      <c r="S253" s="8"/>
      <c r="T253" s="8"/>
      <c r="U253" s="21"/>
      <c r="V253" s="21"/>
      <c r="W253" s="21"/>
      <c r="X253" s="19"/>
      <c r="Y253" s="21"/>
      <c r="Z253" s="19"/>
      <c r="AA253" s="21"/>
      <c r="AB253" s="19"/>
      <c r="AC253" s="8"/>
      <c r="AD253" s="8"/>
      <c r="AE253" s="8"/>
      <c r="AF253" s="19"/>
    </row>
    <row r="254" ht="21" customHeight="1" spans="1:32">
      <c r="A254" s="4" t="str">
        <f>IFERROR(INDEX(_xlfn.ANCHORARRAY($AG$9),ROWS($A$9:A254)),"")</f>
        <v/>
      </c>
      <c r="B254" s="5" t="str">
        <f t="shared" si="27"/>
        <v/>
      </c>
      <c r="C254" s="5" t="str">
        <f t="shared" si="28"/>
        <v/>
      </c>
      <c r="D254" s="5" t="str">
        <f t="shared" si="29"/>
        <v/>
      </c>
      <c r="E254" s="18" t="str">
        <f t="shared" si="30"/>
        <v/>
      </c>
      <c r="F254" s="5" t="str">
        <f t="shared" si="31"/>
        <v/>
      </c>
      <c r="G254" s="3" t="str">
        <f t="shared" si="32"/>
        <v/>
      </c>
      <c r="H254" s="22" t="str">
        <f t="shared" si="33"/>
        <v/>
      </c>
      <c r="I254" s="22" t="str">
        <f t="shared" si="34"/>
        <v/>
      </c>
      <c r="J254" s="22" t="str">
        <f t="shared" si="35"/>
        <v/>
      </c>
      <c r="K254" s="16"/>
      <c r="L254" s="22"/>
      <c r="M254" s="22"/>
      <c r="N254" s="23"/>
      <c r="O254" s="24"/>
      <c r="P254" s="24"/>
      <c r="Q254" s="24"/>
      <c r="R254" s="5"/>
      <c r="S254" s="5"/>
      <c r="T254" s="5"/>
      <c r="U254" s="24"/>
      <c r="V254" s="24"/>
      <c r="W254" s="24"/>
      <c r="X254" s="22"/>
      <c r="Y254" s="24"/>
      <c r="Z254" s="22"/>
      <c r="AA254" s="24"/>
      <c r="AB254" s="22"/>
      <c r="AC254" s="5"/>
      <c r="AD254" s="5"/>
      <c r="AE254" s="5"/>
      <c r="AF254" s="22"/>
    </row>
    <row r="255" ht="21" customHeight="1" spans="1:32">
      <c r="A255" s="7" t="str">
        <f>IFERROR(INDEX(_xlfn.ANCHORARRAY($AG$9),ROWS($A$9:A255)),"")</f>
        <v/>
      </c>
      <c r="B255" s="8" t="str">
        <f t="shared" si="27"/>
        <v/>
      </c>
      <c r="C255" s="8" t="str">
        <f t="shared" si="28"/>
        <v/>
      </c>
      <c r="D255" s="8" t="str">
        <f t="shared" si="29"/>
        <v/>
      </c>
      <c r="E255" s="18" t="str">
        <f t="shared" si="30"/>
        <v/>
      </c>
      <c r="F255" s="8" t="str">
        <f t="shared" si="31"/>
        <v/>
      </c>
      <c r="G255" s="6" t="str">
        <f t="shared" si="32"/>
        <v/>
      </c>
      <c r="H255" s="19" t="str">
        <f t="shared" si="33"/>
        <v/>
      </c>
      <c r="I255" s="19" t="str">
        <f t="shared" si="34"/>
        <v/>
      </c>
      <c r="J255" s="19" t="str">
        <f t="shared" si="35"/>
        <v/>
      </c>
      <c r="K255" s="16"/>
      <c r="L255" s="19"/>
      <c r="M255" s="19"/>
      <c r="N255" s="20"/>
      <c r="O255" s="21"/>
      <c r="P255" s="21"/>
      <c r="Q255" s="21"/>
      <c r="R255" s="8"/>
      <c r="S255" s="8"/>
      <c r="T255" s="8"/>
      <c r="U255" s="21"/>
      <c r="V255" s="21"/>
      <c r="W255" s="21"/>
      <c r="X255" s="19"/>
      <c r="Y255" s="21"/>
      <c r="Z255" s="19"/>
      <c r="AA255" s="21"/>
      <c r="AB255" s="19"/>
      <c r="AC255" s="8"/>
      <c r="AD255" s="8"/>
      <c r="AE255" s="8"/>
      <c r="AF255" s="19"/>
    </row>
    <row r="256" ht="21" customHeight="1" spans="1:32">
      <c r="A256" s="4" t="str">
        <f>IFERROR(INDEX(_xlfn.ANCHORARRAY($AG$9),ROWS($A$9:A256)),"")</f>
        <v/>
      </c>
      <c r="B256" s="5" t="str">
        <f t="shared" si="27"/>
        <v/>
      </c>
      <c r="C256" s="5" t="str">
        <f t="shared" si="28"/>
        <v/>
      </c>
      <c r="D256" s="5" t="str">
        <f t="shared" si="29"/>
        <v/>
      </c>
      <c r="E256" s="18" t="str">
        <f t="shared" si="30"/>
        <v/>
      </c>
      <c r="F256" s="5" t="str">
        <f t="shared" si="31"/>
        <v/>
      </c>
      <c r="G256" s="3" t="str">
        <f t="shared" si="32"/>
        <v/>
      </c>
      <c r="H256" s="22" t="str">
        <f t="shared" si="33"/>
        <v/>
      </c>
      <c r="I256" s="22" t="str">
        <f t="shared" si="34"/>
        <v/>
      </c>
      <c r="J256" s="22" t="str">
        <f t="shared" si="35"/>
        <v/>
      </c>
      <c r="K256" s="16"/>
      <c r="L256" s="22"/>
      <c r="M256" s="22"/>
      <c r="N256" s="23"/>
      <c r="O256" s="24"/>
      <c r="P256" s="24"/>
      <c r="Q256" s="24"/>
      <c r="R256" s="5"/>
      <c r="S256" s="5"/>
      <c r="T256" s="5"/>
      <c r="U256" s="24"/>
      <c r="V256" s="24"/>
      <c r="W256" s="24"/>
      <c r="X256" s="22"/>
      <c r="Y256" s="24"/>
      <c r="Z256" s="22"/>
      <c r="AA256" s="24"/>
      <c r="AB256" s="22"/>
      <c r="AC256" s="5"/>
      <c r="AD256" s="5"/>
      <c r="AE256" s="5"/>
      <c r="AF256" s="22"/>
    </row>
    <row r="257" ht="21" customHeight="1" spans="1:32">
      <c r="A257" s="7" t="str">
        <f>IFERROR(INDEX(_xlfn.ANCHORARRAY($AG$9),ROWS($A$9:A257)),"")</f>
        <v/>
      </c>
      <c r="B257" s="8" t="str">
        <f t="shared" si="27"/>
        <v/>
      </c>
      <c r="C257" s="8" t="str">
        <f t="shared" si="28"/>
        <v/>
      </c>
      <c r="D257" s="8" t="str">
        <f t="shared" si="29"/>
        <v/>
      </c>
      <c r="E257" s="18" t="str">
        <f t="shared" si="30"/>
        <v/>
      </c>
      <c r="F257" s="8" t="str">
        <f t="shared" si="31"/>
        <v/>
      </c>
      <c r="G257" s="6" t="str">
        <f t="shared" si="32"/>
        <v/>
      </c>
      <c r="H257" s="19" t="str">
        <f t="shared" si="33"/>
        <v/>
      </c>
      <c r="I257" s="19" t="str">
        <f t="shared" si="34"/>
        <v/>
      </c>
      <c r="J257" s="19" t="str">
        <f t="shared" si="35"/>
        <v/>
      </c>
      <c r="K257" s="16"/>
      <c r="L257" s="19"/>
      <c r="M257" s="19"/>
      <c r="N257" s="20"/>
      <c r="O257" s="21"/>
      <c r="P257" s="21"/>
      <c r="Q257" s="21"/>
      <c r="R257" s="8"/>
      <c r="S257" s="8"/>
      <c r="T257" s="8"/>
      <c r="U257" s="21"/>
      <c r="V257" s="21"/>
      <c r="W257" s="21"/>
      <c r="X257" s="19"/>
      <c r="Y257" s="21"/>
      <c r="Z257" s="19"/>
      <c r="AA257" s="21"/>
      <c r="AB257" s="19"/>
      <c r="AC257" s="8"/>
      <c r="AD257" s="8"/>
      <c r="AE257" s="8"/>
      <c r="AF257" s="19"/>
    </row>
    <row r="258" ht="21" customHeight="1" spans="1:32">
      <c r="A258" s="4" t="str">
        <f>IFERROR(INDEX(_xlfn.ANCHORARRAY($AG$9),ROWS($A$9:A258)),"")</f>
        <v/>
      </c>
      <c r="B258" s="5" t="str">
        <f t="shared" si="27"/>
        <v/>
      </c>
      <c r="C258" s="5" t="str">
        <f t="shared" si="28"/>
        <v/>
      </c>
      <c r="D258" s="5" t="str">
        <f t="shared" si="29"/>
        <v/>
      </c>
      <c r="E258" s="18" t="str">
        <f t="shared" si="30"/>
        <v/>
      </c>
      <c r="F258" s="5" t="str">
        <f t="shared" si="31"/>
        <v/>
      </c>
      <c r="G258" s="3" t="str">
        <f t="shared" si="32"/>
        <v/>
      </c>
      <c r="H258" s="22" t="str">
        <f t="shared" si="33"/>
        <v/>
      </c>
      <c r="I258" s="22" t="str">
        <f t="shared" si="34"/>
        <v/>
      </c>
      <c r="J258" s="22" t="str">
        <f t="shared" si="35"/>
        <v/>
      </c>
      <c r="K258" s="16"/>
      <c r="L258" s="22"/>
      <c r="M258" s="22"/>
      <c r="N258" s="23"/>
      <c r="O258" s="24"/>
      <c r="P258" s="24"/>
      <c r="Q258" s="24"/>
      <c r="R258" s="5"/>
      <c r="S258" s="5"/>
      <c r="T258" s="5"/>
      <c r="U258" s="24"/>
      <c r="V258" s="24"/>
      <c r="W258" s="24"/>
      <c r="X258" s="22"/>
      <c r="Y258" s="24"/>
      <c r="Z258" s="22"/>
      <c r="AA258" s="24"/>
      <c r="AB258" s="22"/>
      <c r="AC258" s="5"/>
      <c r="AD258" s="5"/>
      <c r="AE258" s="5"/>
      <c r="AF258" s="22"/>
    </row>
    <row r="259" ht="21" customHeight="1" spans="1:32">
      <c r="A259" s="7" t="str">
        <f>IFERROR(INDEX(_xlfn.ANCHORARRAY($AG$9),ROWS($A$9:A259)),"")</f>
        <v/>
      </c>
      <c r="B259" s="8" t="str">
        <f t="shared" si="27"/>
        <v/>
      </c>
      <c r="C259" s="8" t="str">
        <f t="shared" si="28"/>
        <v/>
      </c>
      <c r="D259" s="8" t="str">
        <f t="shared" si="29"/>
        <v/>
      </c>
      <c r="E259" s="18" t="str">
        <f t="shared" si="30"/>
        <v/>
      </c>
      <c r="F259" s="8" t="str">
        <f t="shared" si="31"/>
        <v/>
      </c>
      <c r="G259" s="6" t="str">
        <f t="shared" si="32"/>
        <v/>
      </c>
      <c r="H259" s="19" t="str">
        <f t="shared" si="33"/>
        <v/>
      </c>
      <c r="I259" s="19" t="str">
        <f t="shared" si="34"/>
        <v/>
      </c>
      <c r="J259" s="19" t="str">
        <f t="shared" si="35"/>
        <v/>
      </c>
      <c r="K259" s="16"/>
      <c r="L259" s="19"/>
      <c r="M259" s="19"/>
      <c r="N259" s="20"/>
      <c r="O259" s="21"/>
      <c r="P259" s="21"/>
      <c r="Q259" s="21"/>
      <c r="R259" s="8"/>
      <c r="S259" s="8"/>
      <c r="T259" s="8"/>
      <c r="U259" s="21"/>
      <c r="V259" s="21"/>
      <c r="W259" s="21"/>
      <c r="X259" s="19"/>
      <c r="Y259" s="21"/>
      <c r="Z259" s="19"/>
      <c r="AA259" s="21"/>
      <c r="AB259" s="19"/>
      <c r="AC259" s="8"/>
      <c r="AD259" s="8"/>
      <c r="AE259" s="8"/>
      <c r="AF259" s="19"/>
    </row>
    <row r="260" ht="21" customHeight="1" spans="1:32">
      <c r="A260" s="4" t="str">
        <f>IFERROR(INDEX(_xlfn.ANCHORARRAY($AG$9),ROWS($A$9:A260)),"")</f>
        <v/>
      </c>
      <c r="B260" s="5" t="str">
        <f t="shared" si="27"/>
        <v/>
      </c>
      <c r="C260" s="5" t="str">
        <f t="shared" si="28"/>
        <v/>
      </c>
      <c r="D260" s="5" t="str">
        <f t="shared" si="29"/>
        <v/>
      </c>
      <c r="E260" s="18" t="str">
        <f t="shared" si="30"/>
        <v/>
      </c>
      <c r="F260" s="5" t="str">
        <f t="shared" si="31"/>
        <v/>
      </c>
      <c r="G260" s="3" t="str">
        <f t="shared" si="32"/>
        <v/>
      </c>
      <c r="H260" s="22" t="str">
        <f t="shared" si="33"/>
        <v/>
      </c>
      <c r="I260" s="22" t="str">
        <f t="shared" si="34"/>
        <v/>
      </c>
      <c r="J260" s="22" t="str">
        <f t="shared" si="35"/>
        <v/>
      </c>
      <c r="K260" s="16"/>
      <c r="L260" s="22"/>
      <c r="M260" s="22"/>
      <c r="N260" s="23"/>
      <c r="O260" s="24"/>
      <c r="P260" s="24"/>
      <c r="Q260" s="24"/>
      <c r="R260" s="5"/>
      <c r="S260" s="5"/>
      <c r="T260" s="5"/>
      <c r="U260" s="24"/>
      <c r="V260" s="24"/>
      <c r="W260" s="24"/>
      <c r="X260" s="22"/>
      <c r="Y260" s="24"/>
      <c r="Z260" s="22"/>
      <c r="AA260" s="24"/>
      <c r="AB260" s="22"/>
      <c r="AC260" s="5"/>
      <c r="AD260" s="5"/>
      <c r="AE260" s="5"/>
      <c r="AF260" s="22"/>
    </row>
    <row r="261" ht="21" customHeight="1" spans="1:32">
      <c r="A261" s="7" t="str">
        <f>IFERROR(INDEX(_xlfn.ANCHORARRAY($AG$9),ROWS($A$9:A261)),"")</f>
        <v/>
      </c>
      <c r="B261" s="8" t="str">
        <f t="shared" si="27"/>
        <v/>
      </c>
      <c r="C261" s="8" t="str">
        <f t="shared" si="28"/>
        <v/>
      </c>
      <c r="D261" s="8" t="str">
        <f t="shared" si="29"/>
        <v/>
      </c>
      <c r="E261" s="18" t="str">
        <f t="shared" si="30"/>
        <v/>
      </c>
      <c r="F261" s="8" t="str">
        <f t="shared" si="31"/>
        <v/>
      </c>
      <c r="G261" s="6" t="str">
        <f t="shared" si="32"/>
        <v/>
      </c>
      <c r="H261" s="19" t="str">
        <f t="shared" si="33"/>
        <v/>
      </c>
      <c r="I261" s="19" t="str">
        <f t="shared" si="34"/>
        <v/>
      </c>
      <c r="J261" s="19" t="str">
        <f t="shared" si="35"/>
        <v/>
      </c>
      <c r="K261" s="16"/>
      <c r="L261" s="19"/>
      <c r="M261" s="19"/>
      <c r="N261" s="20"/>
      <c r="O261" s="21"/>
      <c r="P261" s="21"/>
      <c r="Q261" s="21"/>
      <c r="R261" s="8"/>
      <c r="S261" s="8"/>
      <c r="T261" s="8"/>
      <c r="U261" s="21"/>
      <c r="V261" s="21"/>
      <c r="W261" s="21"/>
      <c r="X261" s="19"/>
      <c r="Y261" s="21"/>
      <c r="Z261" s="19"/>
      <c r="AA261" s="21"/>
      <c r="AB261" s="19"/>
      <c r="AC261" s="8"/>
      <c r="AD261" s="8"/>
      <c r="AE261" s="8"/>
      <c r="AF261" s="19"/>
    </row>
    <row r="262" ht="21" customHeight="1" spans="1:32">
      <c r="A262" s="4" t="str">
        <f>IFERROR(INDEX(_xlfn.ANCHORARRAY($AG$9),ROWS($A$9:A262)),"")</f>
        <v/>
      </c>
      <c r="B262" s="5" t="str">
        <f t="shared" si="27"/>
        <v/>
      </c>
      <c r="C262" s="5" t="str">
        <f t="shared" si="28"/>
        <v/>
      </c>
      <c r="D262" s="5" t="str">
        <f t="shared" si="29"/>
        <v/>
      </c>
      <c r="E262" s="18" t="str">
        <f t="shared" si="30"/>
        <v/>
      </c>
      <c r="F262" s="5" t="str">
        <f t="shared" si="31"/>
        <v/>
      </c>
      <c r="G262" s="3" t="str">
        <f t="shared" si="32"/>
        <v/>
      </c>
      <c r="H262" s="22" t="str">
        <f t="shared" si="33"/>
        <v/>
      </c>
      <c r="I262" s="22" t="str">
        <f t="shared" si="34"/>
        <v/>
      </c>
      <c r="J262" s="22" t="str">
        <f t="shared" si="35"/>
        <v/>
      </c>
      <c r="K262" s="16"/>
      <c r="L262" s="22"/>
      <c r="M262" s="22"/>
      <c r="N262" s="23"/>
      <c r="O262" s="24"/>
      <c r="P262" s="24"/>
      <c r="Q262" s="24"/>
      <c r="R262" s="5"/>
      <c r="S262" s="5"/>
      <c r="T262" s="5"/>
      <c r="U262" s="24"/>
      <c r="V262" s="24"/>
      <c r="W262" s="24"/>
      <c r="X262" s="22"/>
      <c r="Y262" s="24"/>
      <c r="Z262" s="22"/>
      <c r="AA262" s="24"/>
      <c r="AB262" s="22"/>
      <c r="AC262" s="5"/>
      <c r="AD262" s="5"/>
      <c r="AE262" s="5"/>
      <c r="AF262" s="22"/>
    </row>
    <row r="263" ht="21" customHeight="1" spans="1:32">
      <c r="A263" s="7" t="str">
        <f>IFERROR(INDEX(_xlfn.ANCHORARRAY($AG$9),ROWS($A$9:A263)),"")</f>
        <v/>
      </c>
      <c r="B263" s="8" t="str">
        <f t="shared" si="27"/>
        <v/>
      </c>
      <c r="C263" s="8" t="str">
        <f t="shared" si="28"/>
        <v/>
      </c>
      <c r="D263" s="8" t="str">
        <f t="shared" si="29"/>
        <v/>
      </c>
      <c r="E263" s="18" t="str">
        <f t="shared" si="30"/>
        <v/>
      </c>
      <c r="F263" s="8" t="str">
        <f t="shared" si="31"/>
        <v/>
      </c>
      <c r="G263" s="6" t="str">
        <f t="shared" si="32"/>
        <v/>
      </c>
      <c r="H263" s="19" t="str">
        <f t="shared" si="33"/>
        <v/>
      </c>
      <c r="I263" s="19" t="str">
        <f t="shared" si="34"/>
        <v/>
      </c>
      <c r="J263" s="19" t="str">
        <f t="shared" si="35"/>
        <v/>
      </c>
      <c r="K263" s="16"/>
      <c r="L263" s="19"/>
      <c r="M263" s="19"/>
      <c r="N263" s="20"/>
      <c r="O263" s="21"/>
      <c r="P263" s="21"/>
      <c r="Q263" s="21"/>
      <c r="R263" s="8"/>
      <c r="S263" s="8"/>
      <c r="T263" s="8"/>
      <c r="U263" s="21"/>
      <c r="V263" s="21"/>
      <c r="W263" s="21"/>
      <c r="X263" s="19"/>
      <c r="Y263" s="21"/>
      <c r="Z263" s="19"/>
      <c r="AA263" s="21"/>
      <c r="AB263" s="19"/>
      <c r="AC263" s="8"/>
      <c r="AD263" s="8"/>
      <c r="AE263" s="8"/>
      <c r="AF263" s="19"/>
    </row>
    <row r="264" ht="21" customHeight="1" spans="1:32">
      <c r="A264" s="4" t="str">
        <f>IFERROR(INDEX(_xlfn.ANCHORARRAY($AG$9),ROWS($A$9:A264)),"")</f>
        <v/>
      </c>
      <c r="B264" s="5" t="str">
        <f t="shared" si="27"/>
        <v/>
      </c>
      <c r="C264" s="5" t="str">
        <f t="shared" si="28"/>
        <v/>
      </c>
      <c r="D264" s="5" t="str">
        <f t="shared" si="29"/>
        <v/>
      </c>
      <c r="E264" s="18" t="str">
        <f t="shared" si="30"/>
        <v/>
      </c>
      <c r="F264" s="5" t="str">
        <f t="shared" si="31"/>
        <v/>
      </c>
      <c r="G264" s="3" t="str">
        <f t="shared" si="32"/>
        <v/>
      </c>
      <c r="H264" s="22" t="str">
        <f t="shared" si="33"/>
        <v/>
      </c>
      <c r="I264" s="22" t="str">
        <f t="shared" si="34"/>
        <v/>
      </c>
      <c r="J264" s="22" t="str">
        <f t="shared" si="35"/>
        <v/>
      </c>
      <c r="K264" s="16"/>
      <c r="L264" s="22"/>
      <c r="M264" s="22"/>
      <c r="N264" s="23"/>
      <c r="O264" s="24"/>
      <c r="P264" s="24"/>
      <c r="Q264" s="24"/>
      <c r="R264" s="5"/>
      <c r="S264" s="5"/>
      <c r="T264" s="5"/>
      <c r="U264" s="24"/>
      <c r="V264" s="24"/>
      <c r="W264" s="24"/>
      <c r="X264" s="22"/>
      <c r="Y264" s="24"/>
      <c r="Z264" s="22"/>
      <c r="AA264" s="24"/>
      <c r="AB264" s="22"/>
      <c r="AC264" s="5"/>
      <c r="AD264" s="5"/>
      <c r="AE264" s="5"/>
      <c r="AF264" s="22"/>
    </row>
    <row r="265" ht="21" customHeight="1" spans="1:32">
      <c r="A265" s="7" t="str">
        <f>IFERROR(INDEX(_xlfn.ANCHORARRAY($AG$9),ROWS($A$9:A265)),"")</f>
        <v/>
      </c>
      <c r="B265" s="8" t="str">
        <f t="shared" ref="B265:B328" si="36">IF($A265="","",SUMIF($AA$9:$AA$50008,$A265,$AC$9:$AC$50008))</f>
        <v/>
      </c>
      <c r="C265" s="8" t="str">
        <f t="shared" ref="C265:C328" si="37">IF($A265="","",SUMIF($AA$9:$AA$50008,$A265,$AD$9:$AD$50008))</f>
        <v/>
      </c>
      <c r="D265" s="8" t="str">
        <f t="shared" ref="D265:D328" si="38">IF($A265="","",SUMIF($AA$9:$AA$50008,$A265,$AE$9:$AE$50008))</f>
        <v/>
      </c>
      <c r="E265" s="18" t="str">
        <f t="shared" ref="E265:E328" si="39">IF($A265="","",MAX(0,B265-C265-D265))</f>
        <v/>
      </c>
      <c r="F265" s="8" t="str">
        <f t="shared" ref="F265:F328" si="40">IF($A265="","",MAX(0,C265+D265-B265))</f>
        <v/>
      </c>
      <c r="G265" s="6" t="str">
        <f t="shared" ref="G265:G328" si="41">IF($A265="","",IF(E265&gt;0,"待冲减",IF(F265&gt;0,"超额需核对","已结清")))</f>
        <v/>
      </c>
      <c r="H265" s="19" t="str">
        <f t="shared" ref="H265:H328" si="42">IF($A265="","",COUNTIFS($AA$9:$AA$50008,$A265,$AB$9:$AB$50008,"预支"))</f>
        <v/>
      </c>
      <c r="I265" s="19" t="str">
        <f t="shared" ref="I265:I328" si="43">IF($A265="","",COUNTIFS($AA$9:$AA$50008,$A265,$AB$9:$AB$50008,"报销"))</f>
        <v/>
      </c>
      <c r="J265" s="19" t="str">
        <f t="shared" ref="J265:J328" si="44">IF($A265="","",COUNTIFS($AA$9:$AA$50008,$A265,$AB$9:$AB$50008,"还款"))</f>
        <v/>
      </c>
      <c r="K265" s="16"/>
      <c r="L265" s="19"/>
      <c r="M265" s="19"/>
      <c r="N265" s="20"/>
      <c r="O265" s="21"/>
      <c r="P265" s="21"/>
      <c r="Q265" s="21"/>
      <c r="R265" s="8"/>
      <c r="S265" s="8"/>
      <c r="T265" s="8"/>
      <c r="U265" s="21"/>
      <c r="V265" s="21"/>
      <c r="W265" s="21"/>
      <c r="X265" s="19"/>
      <c r="Y265" s="21"/>
      <c r="Z265" s="19"/>
      <c r="AA265" s="21"/>
      <c r="AB265" s="19"/>
      <c r="AC265" s="8"/>
      <c r="AD265" s="8"/>
      <c r="AE265" s="8"/>
      <c r="AF265" s="19"/>
    </row>
    <row r="266" ht="21" customHeight="1" spans="1:32">
      <c r="A266" s="4" t="str">
        <f>IFERROR(INDEX(_xlfn.ANCHORARRAY($AG$9),ROWS($A$9:A266)),"")</f>
        <v/>
      </c>
      <c r="B266" s="5" t="str">
        <f t="shared" si="36"/>
        <v/>
      </c>
      <c r="C266" s="5" t="str">
        <f t="shared" si="37"/>
        <v/>
      </c>
      <c r="D266" s="5" t="str">
        <f t="shared" si="38"/>
        <v/>
      </c>
      <c r="E266" s="18" t="str">
        <f t="shared" si="39"/>
        <v/>
      </c>
      <c r="F266" s="5" t="str">
        <f t="shared" si="40"/>
        <v/>
      </c>
      <c r="G266" s="3" t="str">
        <f t="shared" si="41"/>
        <v/>
      </c>
      <c r="H266" s="22" t="str">
        <f t="shared" si="42"/>
        <v/>
      </c>
      <c r="I266" s="22" t="str">
        <f t="shared" si="43"/>
        <v/>
      </c>
      <c r="J266" s="22" t="str">
        <f t="shared" si="44"/>
        <v/>
      </c>
      <c r="K266" s="16"/>
      <c r="L266" s="22"/>
      <c r="M266" s="22"/>
      <c r="N266" s="23"/>
      <c r="O266" s="24"/>
      <c r="P266" s="24"/>
      <c r="Q266" s="24"/>
      <c r="R266" s="5"/>
      <c r="S266" s="5"/>
      <c r="T266" s="5"/>
      <c r="U266" s="24"/>
      <c r="V266" s="24"/>
      <c r="W266" s="24"/>
      <c r="X266" s="22"/>
      <c r="Y266" s="24"/>
      <c r="Z266" s="22"/>
      <c r="AA266" s="24"/>
      <c r="AB266" s="22"/>
      <c r="AC266" s="5"/>
      <c r="AD266" s="5"/>
      <c r="AE266" s="5"/>
      <c r="AF266" s="22"/>
    </row>
    <row r="267" ht="21" customHeight="1" spans="1:32">
      <c r="A267" s="7" t="str">
        <f>IFERROR(INDEX(_xlfn.ANCHORARRAY($AG$9),ROWS($A$9:A267)),"")</f>
        <v/>
      </c>
      <c r="B267" s="8" t="str">
        <f t="shared" si="36"/>
        <v/>
      </c>
      <c r="C267" s="8" t="str">
        <f t="shared" si="37"/>
        <v/>
      </c>
      <c r="D267" s="8" t="str">
        <f t="shared" si="38"/>
        <v/>
      </c>
      <c r="E267" s="18" t="str">
        <f t="shared" si="39"/>
        <v/>
      </c>
      <c r="F267" s="8" t="str">
        <f t="shared" si="40"/>
        <v/>
      </c>
      <c r="G267" s="6" t="str">
        <f t="shared" si="41"/>
        <v/>
      </c>
      <c r="H267" s="19" t="str">
        <f t="shared" si="42"/>
        <v/>
      </c>
      <c r="I267" s="19" t="str">
        <f t="shared" si="43"/>
        <v/>
      </c>
      <c r="J267" s="19" t="str">
        <f t="shared" si="44"/>
        <v/>
      </c>
      <c r="K267" s="16"/>
      <c r="L267" s="19"/>
      <c r="M267" s="19"/>
      <c r="N267" s="20"/>
      <c r="O267" s="21"/>
      <c r="P267" s="21"/>
      <c r="Q267" s="21"/>
      <c r="R267" s="8"/>
      <c r="S267" s="8"/>
      <c r="T267" s="8"/>
      <c r="U267" s="21"/>
      <c r="V267" s="21"/>
      <c r="W267" s="21"/>
      <c r="X267" s="19"/>
      <c r="Y267" s="21"/>
      <c r="Z267" s="19"/>
      <c r="AA267" s="21"/>
      <c r="AB267" s="19"/>
      <c r="AC267" s="8"/>
      <c r="AD267" s="8"/>
      <c r="AE267" s="8"/>
      <c r="AF267" s="19"/>
    </row>
    <row r="268" ht="21" customHeight="1" spans="1:32">
      <c r="A268" s="4" t="str">
        <f>IFERROR(INDEX(_xlfn.ANCHORARRAY($AG$9),ROWS($A$9:A268)),"")</f>
        <v/>
      </c>
      <c r="B268" s="5" t="str">
        <f t="shared" si="36"/>
        <v/>
      </c>
      <c r="C268" s="5" t="str">
        <f t="shared" si="37"/>
        <v/>
      </c>
      <c r="D268" s="5" t="str">
        <f t="shared" si="38"/>
        <v/>
      </c>
      <c r="E268" s="18" t="str">
        <f t="shared" si="39"/>
        <v/>
      </c>
      <c r="F268" s="5" t="str">
        <f t="shared" si="40"/>
        <v/>
      </c>
      <c r="G268" s="3" t="str">
        <f t="shared" si="41"/>
        <v/>
      </c>
      <c r="H268" s="22" t="str">
        <f t="shared" si="42"/>
        <v/>
      </c>
      <c r="I268" s="22" t="str">
        <f t="shared" si="43"/>
        <v/>
      </c>
      <c r="J268" s="22" t="str">
        <f t="shared" si="44"/>
        <v/>
      </c>
      <c r="K268" s="16"/>
      <c r="L268" s="22"/>
      <c r="M268" s="22"/>
      <c r="N268" s="23"/>
      <c r="O268" s="24"/>
      <c r="P268" s="24"/>
      <c r="Q268" s="24"/>
      <c r="R268" s="5"/>
      <c r="S268" s="5"/>
      <c r="T268" s="5"/>
      <c r="U268" s="24"/>
      <c r="V268" s="24"/>
      <c r="W268" s="24"/>
      <c r="X268" s="22"/>
      <c r="Y268" s="24"/>
      <c r="Z268" s="22"/>
      <c r="AA268" s="24"/>
      <c r="AB268" s="22"/>
      <c r="AC268" s="5"/>
      <c r="AD268" s="5"/>
      <c r="AE268" s="5"/>
      <c r="AF268" s="22"/>
    </row>
    <row r="269" ht="21" customHeight="1" spans="1:32">
      <c r="A269" s="7" t="str">
        <f>IFERROR(INDEX(_xlfn.ANCHORARRAY($AG$9),ROWS($A$9:A269)),"")</f>
        <v/>
      </c>
      <c r="B269" s="8" t="str">
        <f t="shared" si="36"/>
        <v/>
      </c>
      <c r="C269" s="8" t="str">
        <f t="shared" si="37"/>
        <v/>
      </c>
      <c r="D269" s="8" t="str">
        <f t="shared" si="38"/>
        <v/>
      </c>
      <c r="E269" s="18" t="str">
        <f t="shared" si="39"/>
        <v/>
      </c>
      <c r="F269" s="8" t="str">
        <f t="shared" si="40"/>
        <v/>
      </c>
      <c r="G269" s="6" t="str">
        <f t="shared" si="41"/>
        <v/>
      </c>
      <c r="H269" s="19" t="str">
        <f t="shared" si="42"/>
        <v/>
      </c>
      <c r="I269" s="19" t="str">
        <f t="shared" si="43"/>
        <v/>
      </c>
      <c r="J269" s="19" t="str">
        <f t="shared" si="44"/>
        <v/>
      </c>
      <c r="K269" s="16"/>
      <c r="L269" s="19"/>
      <c r="M269" s="19"/>
      <c r="N269" s="20"/>
      <c r="O269" s="21"/>
      <c r="P269" s="21"/>
      <c r="Q269" s="21"/>
      <c r="R269" s="8"/>
      <c r="S269" s="8"/>
      <c r="T269" s="8"/>
      <c r="U269" s="21"/>
      <c r="V269" s="21"/>
      <c r="W269" s="21"/>
      <c r="X269" s="19"/>
      <c r="Y269" s="21"/>
      <c r="Z269" s="19"/>
      <c r="AA269" s="21"/>
      <c r="AB269" s="19"/>
      <c r="AC269" s="8"/>
      <c r="AD269" s="8"/>
      <c r="AE269" s="8"/>
      <c r="AF269" s="19"/>
    </row>
    <row r="270" ht="21" customHeight="1" spans="1:32">
      <c r="A270" s="4" t="str">
        <f>IFERROR(INDEX(_xlfn.ANCHORARRAY($AG$9),ROWS($A$9:A270)),"")</f>
        <v/>
      </c>
      <c r="B270" s="5" t="str">
        <f t="shared" si="36"/>
        <v/>
      </c>
      <c r="C270" s="5" t="str">
        <f t="shared" si="37"/>
        <v/>
      </c>
      <c r="D270" s="5" t="str">
        <f t="shared" si="38"/>
        <v/>
      </c>
      <c r="E270" s="18" t="str">
        <f t="shared" si="39"/>
        <v/>
      </c>
      <c r="F270" s="5" t="str">
        <f t="shared" si="40"/>
        <v/>
      </c>
      <c r="G270" s="3" t="str">
        <f t="shared" si="41"/>
        <v/>
      </c>
      <c r="H270" s="22" t="str">
        <f t="shared" si="42"/>
        <v/>
      </c>
      <c r="I270" s="22" t="str">
        <f t="shared" si="43"/>
        <v/>
      </c>
      <c r="J270" s="22" t="str">
        <f t="shared" si="44"/>
        <v/>
      </c>
      <c r="K270" s="16"/>
      <c r="L270" s="22"/>
      <c r="M270" s="22"/>
      <c r="N270" s="23"/>
      <c r="O270" s="24"/>
      <c r="P270" s="24"/>
      <c r="Q270" s="24"/>
      <c r="R270" s="5"/>
      <c r="S270" s="5"/>
      <c r="T270" s="5"/>
      <c r="U270" s="24"/>
      <c r="V270" s="24"/>
      <c r="W270" s="24"/>
      <c r="X270" s="22"/>
      <c r="Y270" s="24"/>
      <c r="Z270" s="22"/>
      <c r="AA270" s="24"/>
      <c r="AB270" s="22"/>
      <c r="AC270" s="5"/>
      <c r="AD270" s="5"/>
      <c r="AE270" s="5"/>
      <c r="AF270" s="22"/>
    </row>
    <row r="271" ht="21" customHeight="1" spans="1:32">
      <c r="A271" s="7" t="str">
        <f>IFERROR(INDEX(_xlfn.ANCHORARRAY($AG$9),ROWS($A$9:A271)),"")</f>
        <v/>
      </c>
      <c r="B271" s="8" t="str">
        <f t="shared" si="36"/>
        <v/>
      </c>
      <c r="C271" s="8" t="str">
        <f t="shared" si="37"/>
        <v/>
      </c>
      <c r="D271" s="8" t="str">
        <f t="shared" si="38"/>
        <v/>
      </c>
      <c r="E271" s="18" t="str">
        <f t="shared" si="39"/>
        <v/>
      </c>
      <c r="F271" s="8" t="str">
        <f t="shared" si="40"/>
        <v/>
      </c>
      <c r="G271" s="6" t="str">
        <f t="shared" si="41"/>
        <v/>
      </c>
      <c r="H271" s="19" t="str">
        <f t="shared" si="42"/>
        <v/>
      </c>
      <c r="I271" s="19" t="str">
        <f t="shared" si="43"/>
        <v/>
      </c>
      <c r="J271" s="19" t="str">
        <f t="shared" si="44"/>
        <v/>
      </c>
      <c r="K271" s="16"/>
      <c r="L271" s="19"/>
      <c r="M271" s="19"/>
      <c r="N271" s="20"/>
      <c r="O271" s="21"/>
      <c r="P271" s="21"/>
      <c r="Q271" s="21"/>
      <c r="R271" s="8"/>
      <c r="S271" s="8"/>
      <c r="T271" s="8"/>
      <c r="U271" s="21"/>
      <c r="V271" s="21"/>
      <c r="W271" s="21"/>
      <c r="X271" s="19"/>
      <c r="Y271" s="21"/>
      <c r="Z271" s="19"/>
      <c r="AA271" s="21"/>
      <c r="AB271" s="19"/>
      <c r="AC271" s="8"/>
      <c r="AD271" s="8"/>
      <c r="AE271" s="8"/>
      <c r="AF271" s="19"/>
    </row>
    <row r="272" ht="21" customHeight="1" spans="1:32">
      <c r="A272" s="4" t="str">
        <f>IFERROR(INDEX(_xlfn.ANCHORARRAY($AG$9),ROWS($A$9:A272)),"")</f>
        <v/>
      </c>
      <c r="B272" s="5" t="str">
        <f t="shared" si="36"/>
        <v/>
      </c>
      <c r="C272" s="5" t="str">
        <f t="shared" si="37"/>
        <v/>
      </c>
      <c r="D272" s="5" t="str">
        <f t="shared" si="38"/>
        <v/>
      </c>
      <c r="E272" s="18" t="str">
        <f t="shared" si="39"/>
        <v/>
      </c>
      <c r="F272" s="5" t="str">
        <f t="shared" si="40"/>
        <v/>
      </c>
      <c r="G272" s="3" t="str">
        <f t="shared" si="41"/>
        <v/>
      </c>
      <c r="H272" s="22" t="str">
        <f t="shared" si="42"/>
        <v/>
      </c>
      <c r="I272" s="22" t="str">
        <f t="shared" si="43"/>
        <v/>
      </c>
      <c r="J272" s="22" t="str">
        <f t="shared" si="44"/>
        <v/>
      </c>
      <c r="K272" s="16"/>
      <c r="L272" s="22"/>
      <c r="M272" s="22"/>
      <c r="N272" s="23"/>
      <c r="O272" s="24"/>
      <c r="P272" s="24"/>
      <c r="Q272" s="24"/>
      <c r="R272" s="5"/>
      <c r="S272" s="5"/>
      <c r="T272" s="5"/>
      <c r="U272" s="24"/>
      <c r="V272" s="24"/>
      <c r="W272" s="24"/>
      <c r="X272" s="22"/>
      <c r="Y272" s="24"/>
      <c r="Z272" s="22"/>
      <c r="AA272" s="24"/>
      <c r="AB272" s="22"/>
      <c r="AC272" s="5"/>
      <c r="AD272" s="5"/>
      <c r="AE272" s="5"/>
      <c r="AF272" s="22"/>
    </row>
    <row r="273" ht="21" customHeight="1" spans="1:32">
      <c r="A273" s="7" t="str">
        <f>IFERROR(INDEX(_xlfn.ANCHORARRAY($AG$9),ROWS($A$9:A273)),"")</f>
        <v/>
      </c>
      <c r="B273" s="8" t="str">
        <f t="shared" si="36"/>
        <v/>
      </c>
      <c r="C273" s="8" t="str">
        <f t="shared" si="37"/>
        <v/>
      </c>
      <c r="D273" s="8" t="str">
        <f t="shared" si="38"/>
        <v/>
      </c>
      <c r="E273" s="18" t="str">
        <f t="shared" si="39"/>
        <v/>
      </c>
      <c r="F273" s="8" t="str">
        <f t="shared" si="40"/>
        <v/>
      </c>
      <c r="G273" s="6" t="str">
        <f t="shared" si="41"/>
        <v/>
      </c>
      <c r="H273" s="19" t="str">
        <f t="shared" si="42"/>
        <v/>
      </c>
      <c r="I273" s="19" t="str">
        <f t="shared" si="43"/>
        <v/>
      </c>
      <c r="J273" s="19" t="str">
        <f t="shared" si="44"/>
        <v/>
      </c>
      <c r="K273" s="16"/>
      <c r="L273" s="19"/>
      <c r="M273" s="19"/>
      <c r="N273" s="20"/>
      <c r="O273" s="21"/>
      <c r="P273" s="21"/>
      <c r="Q273" s="21"/>
      <c r="R273" s="8"/>
      <c r="S273" s="8"/>
      <c r="T273" s="8"/>
      <c r="U273" s="21"/>
      <c r="V273" s="21"/>
      <c r="W273" s="21"/>
      <c r="X273" s="19"/>
      <c r="Y273" s="21"/>
      <c r="Z273" s="19"/>
      <c r="AA273" s="21"/>
      <c r="AB273" s="19"/>
      <c r="AC273" s="8"/>
      <c r="AD273" s="8"/>
      <c r="AE273" s="8"/>
      <c r="AF273" s="19"/>
    </row>
    <row r="274" ht="21" customHeight="1" spans="1:32">
      <c r="A274" s="4" t="str">
        <f>IFERROR(INDEX(_xlfn.ANCHORARRAY($AG$9),ROWS($A$9:A274)),"")</f>
        <v/>
      </c>
      <c r="B274" s="5" t="str">
        <f t="shared" si="36"/>
        <v/>
      </c>
      <c r="C274" s="5" t="str">
        <f t="shared" si="37"/>
        <v/>
      </c>
      <c r="D274" s="5" t="str">
        <f t="shared" si="38"/>
        <v/>
      </c>
      <c r="E274" s="18" t="str">
        <f t="shared" si="39"/>
        <v/>
      </c>
      <c r="F274" s="5" t="str">
        <f t="shared" si="40"/>
        <v/>
      </c>
      <c r="G274" s="3" t="str">
        <f t="shared" si="41"/>
        <v/>
      </c>
      <c r="H274" s="22" t="str">
        <f t="shared" si="42"/>
        <v/>
      </c>
      <c r="I274" s="22" t="str">
        <f t="shared" si="43"/>
        <v/>
      </c>
      <c r="J274" s="22" t="str">
        <f t="shared" si="44"/>
        <v/>
      </c>
      <c r="K274" s="16"/>
      <c r="L274" s="22"/>
      <c r="M274" s="22"/>
      <c r="N274" s="23"/>
      <c r="O274" s="24"/>
      <c r="P274" s="24"/>
      <c r="Q274" s="24"/>
      <c r="R274" s="5"/>
      <c r="S274" s="5"/>
      <c r="T274" s="5"/>
      <c r="U274" s="24"/>
      <c r="V274" s="24"/>
      <c r="W274" s="24"/>
      <c r="X274" s="22"/>
      <c r="Y274" s="24"/>
      <c r="Z274" s="22"/>
      <c r="AA274" s="24"/>
      <c r="AB274" s="22"/>
      <c r="AC274" s="5"/>
      <c r="AD274" s="5"/>
      <c r="AE274" s="5"/>
      <c r="AF274" s="22"/>
    </row>
    <row r="275" ht="21" customHeight="1" spans="1:32">
      <c r="A275" s="7" t="str">
        <f>IFERROR(INDEX(_xlfn.ANCHORARRAY($AG$9),ROWS($A$9:A275)),"")</f>
        <v/>
      </c>
      <c r="B275" s="8" t="str">
        <f t="shared" si="36"/>
        <v/>
      </c>
      <c r="C275" s="8" t="str">
        <f t="shared" si="37"/>
        <v/>
      </c>
      <c r="D275" s="8" t="str">
        <f t="shared" si="38"/>
        <v/>
      </c>
      <c r="E275" s="18" t="str">
        <f t="shared" si="39"/>
        <v/>
      </c>
      <c r="F275" s="8" t="str">
        <f t="shared" si="40"/>
        <v/>
      </c>
      <c r="G275" s="6" t="str">
        <f t="shared" si="41"/>
        <v/>
      </c>
      <c r="H275" s="19" t="str">
        <f t="shared" si="42"/>
        <v/>
      </c>
      <c r="I275" s="19" t="str">
        <f t="shared" si="43"/>
        <v/>
      </c>
      <c r="J275" s="19" t="str">
        <f t="shared" si="44"/>
        <v/>
      </c>
      <c r="K275" s="16"/>
      <c r="L275" s="19"/>
      <c r="M275" s="19"/>
      <c r="N275" s="20"/>
      <c r="O275" s="21"/>
      <c r="P275" s="21"/>
      <c r="Q275" s="21"/>
      <c r="R275" s="8"/>
      <c r="S275" s="8"/>
      <c r="T275" s="8"/>
      <c r="U275" s="21"/>
      <c r="V275" s="21"/>
      <c r="W275" s="21"/>
      <c r="X275" s="19"/>
      <c r="Y275" s="21"/>
      <c r="Z275" s="19"/>
      <c r="AA275" s="21"/>
      <c r="AB275" s="19"/>
      <c r="AC275" s="8"/>
      <c r="AD275" s="8"/>
      <c r="AE275" s="8"/>
      <c r="AF275" s="19"/>
    </row>
    <row r="276" ht="21" customHeight="1" spans="1:32">
      <c r="A276" s="4" t="str">
        <f>IFERROR(INDEX(_xlfn.ANCHORARRAY($AG$9),ROWS($A$9:A276)),"")</f>
        <v/>
      </c>
      <c r="B276" s="5" t="str">
        <f t="shared" si="36"/>
        <v/>
      </c>
      <c r="C276" s="5" t="str">
        <f t="shared" si="37"/>
        <v/>
      </c>
      <c r="D276" s="5" t="str">
        <f t="shared" si="38"/>
        <v/>
      </c>
      <c r="E276" s="18" t="str">
        <f t="shared" si="39"/>
        <v/>
      </c>
      <c r="F276" s="5" t="str">
        <f t="shared" si="40"/>
        <v/>
      </c>
      <c r="G276" s="3" t="str">
        <f t="shared" si="41"/>
        <v/>
      </c>
      <c r="H276" s="22" t="str">
        <f t="shared" si="42"/>
        <v/>
      </c>
      <c r="I276" s="22" t="str">
        <f t="shared" si="43"/>
        <v/>
      </c>
      <c r="J276" s="22" t="str">
        <f t="shared" si="44"/>
        <v/>
      </c>
      <c r="K276" s="16"/>
      <c r="L276" s="22"/>
      <c r="M276" s="22"/>
      <c r="N276" s="23"/>
      <c r="O276" s="24"/>
      <c r="P276" s="24"/>
      <c r="Q276" s="24"/>
      <c r="R276" s="5"/>
      <c r="S276" s="5"/>
      <c r="T276" s="5"/>
      <c r="U276" s="24"/>
      <c r="V276" s="24"/>
      <c r="W276" s="24"/>
      <c r="X276" s="22"/>
      <c r="Y276" s="24"/>
      <c r="Z276" s="22"/>
      <c r="AA276" s="24"/>
      <c r="AB276" s="22"/>
      <c r="AC276" s="5"/>
      <c r="AD276" s="5"/>
      <c r="AE276" s="5"/>
      <c r="AF276" s="22"/>
    </row>
    <row r="277" ht="21" customHeight="1" spans="1:32">
      <c r="A277" s="7" t="str">
        <f>IFERROR(INDEX(_xlfn.ANCHORARRAY($AG$9),ROWS($A$9:A277)),"")</f>
        <v/>
      </c>
      <c r="B277" s="8" t="str">
        <f t="shared" si="36"/>
        <v/>
      </c>
      <c r="C277" s="8" t="str">
        <f t="shared" si="37"/>
        <v/>
      </c>
      <c r="D277" s="8" t="str">
        <f t="shared" si="38"/>
        <v/>
      </c>
      <c r="E277" s="18" t="str">
        <f t="shared" si="39"/>
        <v/>
      </c>
      <c r="F277" s="8" t="str">
        <f t="shared" si="40"/>
        <v/>
      </c>
      <c r="G277" s="6" t="str">
        <f t="shared" si="41"/>
        <v/>
      </c>
      <c r="H277" s="19" t="str">
        <f t="shared" si="42"/>
        <v/>
      </c>
      <c r="I277" s="19" t="str">
        <f t="shared" si="43"/>
        <v/>
      </c>
      <c r="J277" s="19" t="str">
        <f t="shared" si="44"/>
        <v/>
      </c>
      <c r="K277" s="16"/>
      <c r="L277" s="19"/>
      <c r="M277" s="19"/>
      <c r="N277" s="20"/>
      <c r="O277" s="21"/>
      <c r="P277" s="21"/>
      <c r="Q277" s="21"/>
      <c r="R277" s="8"/>
      <c r="S277" s="8"/>
      <c r="T277" s="8"/>
      <c r="U277" s="21"/>
      <c r="V277" s="21"/>
      <c r="W277" s="21"/>
      <c r="X277" s="19"/>
      <c r="Y277" s="21"/>
      <c r="Z277" s="19"/>
      <c r="AA277" s="21"/>
      <c r="AB277" s="19"/>
      <c r="AC277" s="8"/>
      <c r="AD277" s="8"/>
      <c r="AE277" s="8"/>
      <c r="AF277" s="19"/>
    </row>
    <row r="278" ht="21" customHeight="1" spans="1:32">
      <c r="A278" s="4" t="str">
        <f>IFERROR(INDEX(_xlfn.ANCHORARRAY($AG$9),ROWS($A$9:A278)),"")</f>
        <v/>
      </c>
      <c r="B278" s="5" t="str">
        <f t="shared" si="36"/>
        <v/>
      </c>
      <c r="C278" s="5" t="str">
        <f t="shared" si="37"/>
        <v/>
      </c>
      <c r="D278" s="5" t="str">
        <f t="shared" si="38"/>
        <v/>
      </c>
      <c r="E278" s="18" t="str">
        <f t="shared" si="39"/>
        <v/>
      </c>
      <c r="F278" s="5" t="str">
        <f t="shared" si="40"/>
        <v/>
      </c>
      <c r="G278" s="3" t="str">
        <f t="shared" si="41"/>
        <v/>
      </c>
      <c r="H278" s="22" t="str">
        <f t="shared" si="42"/>
        <v/>
      </c>
      <c r="I278" s="22" t="str">
        <f t="shared" si="43"/>
        <v/>
      </c>
      <c r="J278" s="22" t="str">
        <f t="shared" si="44"/>
        <v/>
      </c>
      <c r="K278" s="16"/>
      <c r="L278" s="22"/>
      <c r="M278" s="22"/>
      <c r="N278" s="23"/>
      <c r="O278" s="24"/>
      <c r="P278" s="24"/>
      <c r="Q278" s="24"/>
      <c r="R278" s="5"/>
      <c r="S278" s="5"/>
      <c r="T278" s="5"/>
      <c r="U278" s="24"/>
      <c r="V278" s="24"/>
      <c r="W278" s="24"/>
      <c r="X278" s="22"/>
      <c r="Y278" s="24"/>
      <c r="Z278" s="22"/>
      <c r="AA278" s="24"/>
      <c r="AB278" s="22"/>
      <c r="AC278" s="5"/>
      <c r="AD278" s="5"/>
      <c r="AE278" s="5"/>
      <c r="AF278" s="22"/>
    </row>
    <row r="279" ht="21" customHeight="1" spans="1:32">
      <c r="A279" s="7" t="str">
        <f>IFERROR(INDEX(_xlfn.ANCHORARRAY($AG$9),ROWS($A$9:A279)),"")</f>
        <v/>
      </c>
      <c r="B279" s="8" t="str">
        <f t="shared" si="36"/>
        <v/>
      </c>
      <c r="C279" s="8" t="str">
        <f t="shared" si="37"/>
        <v/>
      </c>
      <c r="D279" s="8" t="str">
        <f t="shared" si="38"/>
        <v/>
      </c>
      <c r="E279" s="18" t="str">
        <f t="shared" si="39"/>
        <v/>
      </c>
      <c r="F279" s="8" t="str">
        <f t="shared" si="40"/>
        <v/>
      </c>
      <c r="G279" s="6" t="str">
        <f t="shared" si="41"/>
        <v/>
      </c>
      <c r="H279" s="19" t="str">
        <f t="shared" si="42"/>
        <v/>
      </c>
      <c r="I279" s="19" t="str">
        <f t="shared" si="43"/>
        <v/>
      </c>
      <c r="J279" s="19" t="str">
        <f t="shared" si="44"/>
        <v/>
      </c>
      <c r="K279" s="16"/>
      <c r="L279" s="19"/>
      <c r="M279" s="19"/>
      <c r="N279" s="20"/>
      <c r="O279" s="21"/>
      <c r="P279" s="21"/>
      <c r="Q279" s="21"/>
      <c r="R279" s="8"/>
      <c r="S279" s="8"/>
      <c r="T279" s="8"/>
      <c r="U279" s="21"/>
      <c r="V279" s="21"/>
      <c r="W279" s="21"/>
      <c r="X279" s="19"/>
      <c r="Y279" s="21"/>
      <c r="Z279" s="19"/>
      <c r="AA279" s="21"/>
      <c r="AB279" s="19"/>
      <c r="AC279" s="8"/>
      <c r="AD279" s="8"/>
      <c r="AE279" s="8"/>
      <c r="AF279" s="19"/>
    </row>
    <row r="280" ht="21" customHeight="1" spans="1:32">
      <c r="A280" s="4" t="str">
        <f>IFERROR(INDEX(_xlfn.ANCHORARRAY($AG$9),ROWS($A$9:A280)),"")</f>
        <v/>
      </c>
      <c r="B280" s="5" t="str">
        <f t="shared" si="36"/>
        <v/>
      </c>
      <c r="C280" s="5" t="str">
        <f t="shared" si="37"/>
        <v/>
      </c>
      <c r="D280" s="5" t="str">
        <f t="shared" si="38"/>
        <v/>
      </c>
      <c r="E280" s="18" t="str">
        <f t="shared" si="39"/>
        <v/>
      </c>
      <c r="F280" s="5" t="str">
        <f t="shared" si="40"/>
        <v/>
      </c>
      <c r="G280" s="3" t="str">
        <f t="shared" si="41"/>
        <v/>
      </c>
      <c r="H280" s="22" t="str">
        <f t="shared" si="42"/>
        <v/>
      </c>
      <c r="I280" s="22" t="str">
        <f t="shared" si="43"/>
        <v/>
      </c>
      <c r="J280" s="22" t="str">
        <f t="shared" si="44"/>
        <v/>
      </c>
      <c r="K280" s="16"/>
      <c r="L280" s="22"/>
      <c r="M280" s="22"/>
      <c r="N280" s="23"/>
      <c r="O280" s="24"/>
      <c r="P280" s="24"/>
      <c r="Q280" s="24"/>
      <c r="R280" s="5"/>
      <c r="S280" s="5"/>
      <c r="T280" s="5"/>
      <c r="U280" s="24"/>
      <c r="V280" s="24"/>
      <c r="W280" s="24"/>
      <c r="X280" s="22"/>
      <c r="Y280" s="24"/>
      <c r="Z280" s="22"/>
      <c r="AA280" s="24"/>
      <c r="AB280" s="22"/>
      <c r="AC280" s="5"/>
      <c r="AD280" s="5"/>
      <c r="AE280" s="5"/>
      <c r="AF280" s="22"/>
    </row>
    <row r="281" ht="21" customHeight="1" spans="1:32">
      <c r="A281" s="7" t="str">
        <f>IFERROR(INDEX(_xlfn.ANCHORARRAY($AG$9),ROWS($A$9:A281)),"")</f>
        <v/>
      </c>
      <c r="B281" s="8" t="str">
        <f t="shared" si="36"/>
        <v/>
      </c>
      <c r="C281" s="8" t="str">
        <f t="shared" si="37"/>
        <v/>
      </c>
      <c r="D281" s="8" t="str">
        <f t="shared" si="38"/>
        <v/>
      </c>
      <c r="E281" s="18" t="str">
        <f t="shared" si="39"/>
        <v/>
      </c>
      <c r="F281" s="8" t="str">
        <f t="shared" si="40"/>
        <v/>
      </c>
      <c r="G281" s="6" t="str">
        <f t="shared" si="41"/>
        <v/>
      </c>
      <c r="H281" s="19" t="str">
        <f t="shared" si="42"/>
        <v/>
      </c>
      <c r="I281" s="19" t="str">
        <f t="shared" si="43"/>
        <v/>
      </c>
      <c r="J281" s="19" t="str">
        <f t="shared" si="44"/>
        <v/>
      </c>
      <c r="K281" s="16"/>
      <c r="L281" s="19"/>
      <c r="M281" s="19"/>
      <c r="N281" s="20"/>
      <c r="O281" s="21"/>
      <c r="P281" s="21"/>
      <c r="Q281" s="21"/>
      <c r="R281" s="8"/>
      <c r="S281" s="8"/>
      <c r="T281" s="8"/>
      <c r="U281" s="21"/>
      <c r="V281" s="21"/>
      <c r="W281" s="21"/>
      <c r="X281" s="19"/>
      <c r="Y281" s="21"/>
      <c r="Z281" s="19"/>
      <c r="AA281" s="21"/>
      <c r="AB281" s="19"/>
      <c r="AC281" s="8"/>
      <c r="AD281" s="8"/>
      <c r="AE281" s="8"/>
      <c r="AF281" s="19"/>
    </row>
    <row r="282" ht="21" customHeight="1" spans="1:32">
      <c r="A282" s="4" t="str">
        <f>IFERROR(INDEX(_xlfn.ANCHORARRAY($AG$9),ROWS($A$9:A282)),"")</f>
        <v/>
      </c>
      <c r="B282" s="5" t="str">
        <f t="shared" si="36"/>
        <v/>
      </c>
      <c r="C282" s="5" t="str">
        <f t="shared" si="37"/>
        <v/>
      </c>
      <c r="D282" s="5" t="str">
        <f t="shared" si="38"/>
        <v/>
      </c>
      <c r="E282" s="18" t="str">
        <f t="shared" si="39"/>
        <v/>
      </c>
      <c r="F282" s="5" t="str">
        <f t="shared" si="40"/>
        <v/>
      </c>
      <c r="G282" s="3" t="str">
        <f t="shared" si="41"/>
        <v/>
      </c>
      <c r="H282" s="22" t="str">
        <f t="shared" si="42"/>
        <v/>
      </c>
      <c r="I282" s="22" t="str">
        <f t="shared" si="43"/>
        <v/>
      </c>
      <c r="J282" s="22" t="str">
        <f t="shared" si="44"/>
        <v/>
      </c>
      <c r="K282" s="16"/>
      <c r="L282" s="22"/>
      <c r="M282" s="22"/>
      <c r="N282" s="23"/>
      <c r="O282" s="24"/>
      <c r="P282" s="24"/>
      <c r="Q282" s="24"/>
      <c r="R282" s="5"/>
      <c r="S282" s="5"/>
      <c r="T282" s="5"/>
      <c r="U282" s="24"/>
      <c r="V282" s="24"/>
      <c r="W282" s="24"/>
      <c r="X282" s="22"/>
      <c r="Y282" s="24"/>
      <c r="Z282" s="22"/>
      <c r="AA282" s="24"/>
      <c r="AB282" s="22"/>
      <c r="AC282" s="5"/>
      <c r="AD282" s="5"/>
      <c r="AE282" s="5"/>
      <c r="AF282" s="22"/>
    </row>
    <row r="283" ht="21" customHeight="1" spans="1:32">
      <c r="A283" s="7" t="str">
        <f>IFERROR(INDEX(_xlfn.ANCHORARRAY($AG$9),ROWS($A$9:A283)),"")</f>
        <v/>
      </c>
      <c r="B283" s="8" t="str">
        <f t="shared" si="36"/>
        <v/>
      </c>
      <c r="C283" s="8" t="str">
        <f t="shared" si="37"/>
        <v/>
      </c>
      <c r="D283" s="8" t="str">
        <f t="shared" si="38"/>
        <v/>
      </c>
      <c r="E283" s="18" t="str">
        <f t="shared" si="39"/>
        <v/>
      </c>
      <c r="F283" s="8" t="str">
        <f t="shared" si="40"/>
        <v/>
      </c>
      <c r="G283" s="6" t="str">
        <f t="shared" si="41"/>
        <v/>
      </c>
      <c r="H283" s="19" t="str">
        <f t="shared" si="42"/>
        <v/>
      </c>
      <c r="I283" s="19" t="str">
        <f t="shared" si="43"/>
        <v/>
      </c>
      <c r="J283" s="19" t="str">
        <f t="shared" si="44"/>
        <v/>
      </c>
      <c r="K283" s="16"/>
      <c r="L283" s="19"/>
      <c r="M283" s="19"/>
      <c r="N283" s="20"/>
      <c r="O283" s="21"/>
      <c r="P283" s="21"/>
      <c r="Q283" s="21"/>
      <c r="R283" s="8"/>
      <c r="S283" s="8"/>
      <c r="T283" s="8"/>
      <c r="U283" s="21"/>
      <c r="V283" s="21"/>
      <c r="W283" s="21"/>
      <c r="X283" s="19"/>
      <c r="Y283" s="21"/>
      <c r="Z283" s="19"/>
      <c r="AA283" s="21"/>
      <c r="AB283" s="19"/>
      <c r="AC283" s="8"/>
      <c r="AD283" s="8"/>
      <c r="AE283" s="8"/>
      <c r="AF283" s="19"/>
    </row>
    <row r="284" ht="21" customHeight="1" spans="1:32">
      <c r="A284" s="4" t="str">
        <f>IFERROR(INDEX(_xlfn.ANCHORARRAY($AG$9),ROWS($A$9:A284)),"")</f>
        <v/>
      </c>
      <c r="B284" s="5" t="str">
        <f t="shared" si="36"/>
        <v/>
      </c>
      <c r="C284" s="5" t="str">
        <f t="shared" si="37"/>
        <v/>
      </c>
      <c r="D284" s="5" t="str">
        <f t="shared" si="38"/>
        <v/>
      </c>
      <c r="E284" s="18" t="str">
        <f t="shared" si="39"/>
        <v/>
      </c>
      <c r="F284" s="5" t="str">
        <f t="shared" si="40"/>
        <v/>
      </c>
      <c r="G284" s="3" t="str">
        <f t="shared" si="41"/>
        <v/>
      </c>
      <c r="H284" s="22" t="str">
        <f t="shared" si="42"/>
        <v/>
      </c>
      <c r="I284" s="22" t="str">
        <f t="shared" si="43"/>
        <v/>
      </c>
      <c r="J284" s="22" t="str">
        <f t="shared" si="44"/>
        <v/>
      </c>
      <c r="K284" s="16"/>
      <c r="L284" s="22"/>
      <c r="M284" s="22"/>
      <c r="N284" s="23"/>
      <c r="O284" s="24"/>
      <c r="P284" s="24"/>
      <c r="Q284" s="24"/>
      <c r="R284" s="5"/>
      <c r="S284" s="5"/>
      <c r="T284" s="5"/>
      <c r="U284" s="24"/>
      <c r="V284" s="24"/>
      <c r="W284" s="24"/>
      <c r="X284" s="22"/>
      <c r="Y284" s="24"/>
      <c r="Z284" s="22"/>
      <c r="AA284" s="24"/>
      <c r="AB284" s="22"/>
      <c r="AC284" s="5"/>
      <c r="AD284" s="5"/>
      <c r="AE284" s="5"/>
      <c r="AF284" s="22"/>
    </row>
    <row r="285" ht="21" customHeight="1" spans="1:32">
      <c r="A285" s="7" t="str">
        <f>IFERROR(INDEX(_xlfn.ANCHORARRAY($AG$9),ROWS($A$9:A285)),"")</f>
        <v/>
      </c>
      <c r="B285" s="8" t="str">
        <f t="shared" si="36"/>
        <v/>
      </c>
      <c r="C285" s="8" t="str">
        <f t="shared" si="37"/>
        <v/>
      </c>
      <c r="D285" s="8" t="str">
        <f t="shared" si="38"/>
        <v/>
      </c>
      <c r="E285" s="18" t="str">
        <f t="shared" si="39"/>
        <v/>
      </c>
      <c r="F285" s="8" t="str">
        <f t="shared" si="40"/>
        <v/>
      </c>
      <c r="G285" s="6" t="str">
        <f t="shared" si="41"/>
        <v/>
      </c>
      <c r="H285" s="19" t="str">
        <f t="shared" si="42"/>
        <v/>
      </c>
      <c r="I285" s="19" t="str">
        <f t="shared" si="43"/>
        <v/>
      </c>
      <c r="J285" s="19" t="str">
        <f t="shared" si="44"/>
        <v/>
      </c>
      <c r="K285" s="16"/>
      <c r="L285" s="19"/>
      <c r="M285" s="19"/>
      <c r="N285" s="20"/>
      <c r="O285" s="21"/>
      <c r="P285" s="21"/>
      <c r="Q285" s="21"/>
      <c r="R285" s="8"/>
      <c r="S285" s="8"/>
      <c r="T285" s="8"/>
      <c r="U285" s="21"/>
      <c r="V285" s="21"/>
      <c r="W285" s="21"/>
      <c r="X285" s="19"/>
      <c r="Y285" s="21"/>
      <c r="Z285" s="19"/>
      <c r="AA285" s="21"/>
      <c r="AB285" s="19"/>
      <c r="AC285" s="8"/>
      <c r="AD285" s="8"/>
      <c r="AE285" s="8"/>
      <c r="AF285" s="19"/>
    </row>
    <row r="286" ht="21" customHeight="1" spans="1:32">
      <c r="A286" s="4" t="str">
        <f>IFERROR(INDEX(_xlfn.ANCHORARRAY($AG$9),ROWS($A$9:A286)),"")</f>
        <v/>
      </c>
      <c r="B286" s="5" t="str">
        <f t="shared" si="36"/>
        <v/>
      </c>
      <c r="C286" s="5" t="str">
        <f t="shared" si="37"/>
        <v/>
      </c>
      <c r="D286" s="5" t="str">
        <f t="shared" si="38"/>
        <v/>
      </c>
      <c r="E286" s="18" t="str">
        <f t="shared" si="39"/>
        <v/>
      </c>
      <c r="F286" s="5" t="str">
        <f t="shared" si="40"/>
        <v/>
      </c>
      <c r="G286" s="3" t="str">
        <f t="shared" si="41"/>
        <v/>
      </c>
      <c r="H286" s="22" t="str">
        <f t="shared" si="42"/>
        <v/>
      </c>
      <c r="I286" s="22" t="str">
        <f t="shared" si="43"/>
        <v/>
      </c>
      <c r="J286" s="22" t="str">
        <f t="shared" si="44"/>
        <v/>
      </c>
      <c r="K286" s="16"/>
      <c r="L286" s="22"/>
      <c r="M286" s="22"/>
      <c r="N286" s="23"/>
      <c r="O286" s="24"/>
      <c r="P286" s="24"/>
      <c r="Q286" s="24"/>
      <c r="R286" s="5"/>
      <c r="S286" s="5"/>
      <c r="T286" s="5"/>
      <c r="U286" s="24"/>
      <c r="V286" s="24"/>
      <c r="W286" s="24"/>
      <c r="X286" s="22"/>
      <c r="Y286" s="24"/>
      <c r="Z286" s="22"/>
      <c r="AA286" s="24"/>
      <c r="AB286" s="22"/>
      <c r="AC286" s="5"/>
      <c r="AD286" s="5"/>
      <c r="AE286" s="5"/>
      <c r="AF286" s="22"/>
    </row>
    <row r="287" ht="21" customHeight="1" spans="1:32">
      <c r="A287" s="7" t="str">
        <f>IFERROR(INDEX(_xlfn.ANCHORARRAY($AG$9),ROWS($A$9:A287)),"")</f>
        <v/>
      </c>
      <c r="B287" s="8" t="str">
        <f t="shared" si="36"/>
        <v/>
      </c>
      <c r="C287" s="8" t="str">
        <f t="shared" si="37"/>
        <v/>
      </c>
      <c r="D287" s="8" t="str">
        <f t="shared" si="38"/>
        <v/>
      </c>
      <c r="E287" s="18" t="str">
        <f t="shared" si="39"/>
        <v/>
      </c>
      <c r="F287" s="8" t="str">
        <f t="shared" si="40"/>
        <v/>
      </c>
      <c r="G287" s="6" t="str">
        <f t="shared" si="41"/>
        <v/>
      </c>
      <c r="H287" s="19" t="str">
        <f t="shared" si="42"/>
        <v/>
      </c>
      <c r="I287" s="19" t="str">
        <f t="shared" si="43"/>
        <v/>
      </c>
      <c r="J287" s="19" t="str">
        <f t="shared" si="44"/>
        <v/>
      </c>
      <c r="K287" s="16"/>
      <c r="L287" s="19"/>
      <c r="M287" s="19"/>
      <c r="N287" s="20"/>
      <c r="O287" s="21"/>
      <c r="P287" s="21"/>
      <c r="Q287" s="21"/>
      <c r="R287" s="8"/>
      <c r="S287" s="8"/>
      <c r="T287" s="8"/>
      <c r="U287" s="21"/>
      <c r="V287" s="21"/>
      <c r="W287" s="21"/>
      <c r="X287" s="19"/>
      <c r="Y287" s="21"/>
      <c r="Z287" s="19"/>
      <c r="AA287" s="21"/>
      <c r="AB287" s="19"/>
      <c r="AC287" s="8"/>
      <c r="AD287" s="8"/>
      <c r="AE287" s="8"/>
      <c r="AF287" s="19"/>
    </row>
    <row r="288" ht="21" customHeight="1" spans="1:32">
      <c r="A288" s="4" t="str">
        <f>IFERROR(INDEX(_xlfn.ANCHORARRAY($AG$9),ROWS($A$9:A288)),"")</f>
        <v/>
      </c>
      <c r="B288" s="5" t="str">
        <f t="shared" si="36"/>
        <v/>
      </c>
      <c r="C288" s="5" t="str">
        <f t="shared" si="37"/>
        <v/>
      </c>
      <c r="D288" s="5" t="str">
        <f t="shared" si="38"/>
        <v/>
      </c>
      <c r="E288" s="18" t="str">
        <f t="shared" si="39"/>
        <v/>
      </c>
      <c r="F288" s="5" t="str">
        <f t="shared" si="40"/>
        <v/>
      </c>
      <c r="G288" s="3" t="str">
        <f t="shared" si="41"/>
        <v/>
      </c>
      <c r="H288" s="22" t="str">
        <f t="shared" si="42"/>
        <v/>
      </c>
      <c r="I288" s="22" t="str">
        <f t="shared" si="43"/>
        <v/>
      </c>
      <c r="J288" s="22" t="str">
        <f t="shared" si="44"/>
        <v/>
      </c>
      <c r="K288" s="16"/>
      <c r="L288" s="22"/>
      <c r="M288" s="22"/>
      <c r="N288" s="23"/>
      <c r="O288" s="24"/>
      <c r="P288" s="24"/>
      <c r="Q288" s="24"/>
      <c r="R288" s="5"/>
      <c r="S288" s="5"/>
      <c r="T288" s="5"/>
      <c r="U288" s="24"/>
      <c r="V288" s="24"/>
      <c r="W288" s="24"/>
      <c r="X288" s="22"/>
      <c r="Y288" s="24"/>
      <c r="Z288" s="22"/>
      <c r="AA288" s="24"/>
      <c r="AB288" s="22"/>
      <c r="AC288" s="5"/>
      <c r="AD288" s="5"/>
      <c r="AE288" s="5"/>
      <c r="AF288" s="22"/>
    </row>
    <row r="289" ht="21" customHeight="1" spans="1:32">
      <c r="A289" s="7" t="str">
        <f>IFERROR(INDEX(_xlfn.ANCHORARRAY($AG$9),ROWS($A$9:A289)),"")</f>
        <v/>
      </c>
      <c r="B289" s="8" t="str">
        <f t="shared" si="36"/>
        <v/>
      </c>
      <c r="C289" s="8" t="str">
        <f t="shared" si="37"/>
        <v/>
      </c>
      <c r="D289" s="8" t="str">
        <f t="shared" si="38"/>
        <v/>
      </c>
      <c r="E289" s="18" t="str">
        <f t="shared" si="39"/>
        <v/>
      </c>
      <c r="F289" s="8" t="str">
        <f t="shared" si="40"/>
        <v/>
      </c>
      <c r="G289" s="6" t="str">
        <f t="shared" si="41"/>
        <v/>
      </c>
      <c r="H289" s="19" t="str">
        <f t="shared" si="42"/>
        <v/>
      </c>
      <c r="I289" s="19" t="str">
        <f t="shared" si="43"/>
        <v/>
      </c>
      <c r="J289" s="19" t="str">
        <f t="shared" si="44"/>
        <v/>
      </c>
      <c r="K289" s="16"/>
      <c r="L289" s="19"/>
      <c r="M289" s="19"/>
      <c r="N289" s="20"/>
      <c r="O289" s="21"/>
      <c r="P289" s="21"/>
      <c r="Q289" s="21"/>
      <c r="R289" s="8"/>
      <c r="S289" s="8"/>
      <c r="T289" s="8"/>
      <c r="U289" s="21"/>
      <c r="V289" s="21"/>
      <c r="W289" s="21"/>
      <c r="X289" s="19"/>
      <c r="Y289" s="21"/>
      <c r="Z289" s="19"/>
      <c r="AA289" s="21"/>
      <c r="AB289" s="19"/>
      <c r="AC289" s="8"/>
      <c r="AD289" s="8"/>
      <c r="AE289" s="8"/>
      <c r="AF289" s="19"/>
    </row>
    <row r="290" ht="21" customHeight="1" spans="1:32">
      <c r="A290" s="4" t="str">
        <f>IFERROR(INDEX(_xlfn.ANCHORARRAY($AG$9),ROWS($A$9:A290)),"")</f>
        <v/>
      </c>
      <c r="B290" s="5" t="str">
        <f t="shared" si="36"/>
        <v/>
      </c>
      <c r="C290" s="5" t="str">
        <f t="shared" si="37"/>
        <v/>
      </c>
      <c r="D290" s="5" t="str">
        <f t="shared" si="38"/>
        <v/>
      </c>
      <c r="E290" s="18" t="str">
        <f t="shared" si="39"/>
        <v/>
      </c>
      <c r="F290" s="5" t="str">
        <f t="shared" si="40"/>
        <v/>
      </c>
      <c r="G290" s="3" t="str">
        <f t="shared" si="41"/>
        <v/>
      </c>
      <c r="H290" s="22" t="str">
        <f t="shared" si="42"/>
        <v/>
      </c>
      <c r="I290" s="22" t="str">
        <f t="shared" si="43"/>
        <v/>
      </c>
      <c r="J290" s="22" t="str">
        <f t="shared" si="44"/>
        <v/>
      </c>
      <c r="K290" s="16"/>
      <c r="L290" s="22"/>
      <c r="M290" s="22"/>
      <c r="N290" s="23"/>
      <c r="O290" s="24"/>
      <c r="P290" s="24"/>
      <c r="Q290" s="24"/>
      <c r="R290" s="5"/>
      <c r="S290" s="5"/>
      <c r="T290" s="5"/>
      <c r="U290" s="24"/>
      <c r="V290" s="24"/>
      <c r="W290" s="24"/>
      <c r="X290" s="22"/>
      <c r="Y290" s="24"/>
      <c r="Z290" s="22"/>
      <c r="AA290" s="24"/>
      <c r="AB290" s="22"/>
      <c r="AC290" s="5"/>
      <c r="AD290" s="5"/>
      <c r="AE290" s="5"/>
      <c r="AF290" s="22"/>
    </row>
    <row r="291" ht="21" customHeight="1" spans="1:32">
      <c r="A291" s="7" t="str">
        <f>IFERROR(INDEX(_xlfn.ANCHORARRAY($AG$9),ROWS($A$9:A291)),"")</f>
        <v/>
      </c>
      <c r="B291" s="8" t="str">
        <f t="shared" si="36"/>
        <v/>
      </c>
      <c r="C291" s="8" t="str">
        <f t="shared" si="37"/>
        <v/>
      </c>
      <c r="D291" s="8" t="str">
        <f t="shared" si="38"/>
        <v/>
      </c>
      <c r="E291" s="18" t="str">
        <f t="shared" si="39"/>
        <v/>
      </c>
      <c r="F291" s="8" t="str">
        <f t="shared" si="40"/>
        <v/>
      </c>
      <c r="G291" s="6" t="str">
        <f t="shared" si="41"/>
        <v/>
      </c>
      <c r="H291" s="19" t="str">
        <f t="shared" si="42"/>
        <v/>
      </c>
      <c r="I291" s="19" t="str">
        <f t="shared" si="43"/>
        <v/>
      </c>
      <c r="J291" s="19" t="str">
        <f t="shared" si="44"/>
        <v/>
      </c>
      <c r="K291" s="16"/>
      <c r="L291" s="19"/>
      <c r="M291" s="19"/>
      <c r="N291" s="20"/>
      <c r="O291" s="21"/>
      <c r="P291" s="21"/>
      <c r="Q291" s="21"/>
      <c r="R291" s="8"/>
      <c r="S291" s="8"/>
      <c r="T291" s="8"/>
      <c r="U291" s="21"/>
      <c r="V291" s="21"/>
      <c r="W291" s="21"/>
      <c r="X291" s="19"/>
      <c r="Y291" s="21"/>
      <c r="Z291" s="19"/>
      <c r="AA291" s="21"/>
      <c r="AB291" s="19"/>
      <c r="AC291" s="8"/>
      <c r="AD291" s="8"/>
      <c r="AE291" s="8"/>
      <c r="AF291" s="19"/>
    </row>
    <row r="292" ht="21" customHeight="1" spans="1:32">
      <c r="A292" s="4" t="str">
        <f>IFERROR(INDEX(_xlfn.ANCHORARRAY($AG$9),ROWS($A$9:A292)),"")</f>
        <v/>
      </c>
      <c r="B292" s="5" t="str">
        <f t="shared" si="36"/>
        <v/>
      </c>
      <c r="C292" s="5" t="str">
        <f t="shared" si="37"/>
        <v/>
      </c>
      <c r="D292" s="5" t="str">
        <f t="shared" si="38"/>
        <v/>
      </c>
      <c r="E292" s="18" t="str">
        <f t="shared" si="39"/>
        <v/>
      </c>
      <c r="F292" s="5" t="str">
        <f t="shared" si="40"/>
        <v/>
      </c>
      <c r="G292" s="3" t="str">
        <f t="shared" si="41"/>
        <v/>
      </c>
      <c r="H292" s="22" t="str">
        <f t="shared" si="42"/>
        <v/>
      </c>
      <c r="I292" s="22" t="str">
        <f t="shared" si="43"/>
        <v/>
      </c>
      <c r="J292" s="22" t="str">
        <f t="shared" si="44"/>
        <v/>
      </c>
      <c r="K292" s="16"/>
      <c r="L292" s="22"/>
      <c r="M292" s="22"/>
      <c r="N292" s="23"/>
      <c r="O292" s="24"/>
      <c r="P292" s="24"/>
      <c r="Q292" s="24"/>
      <c r="R292" s="5"/>
      <c r="S292" s="5"/>
      <c r="T292" s="5"/>
      <c r="U292" s="24"/>
      <c r="V292" s="24"/>
      <c r="W292" s="24"/>
      <c r="X292" s="22"/>
      <c r="Y292" s="24"/>
      <c r="Z292" s="22"/>
      <c r="AA292" s="24"/>
      <c r="AB292" s="22"/>
      <c r="AC292" s="5"/>
      <c r="AD292" s="5"/>
      <c r="AE292" s="5"/>
      <c r="AF292" s="22"/>
    </row>
    <row r="293" ht="21" customHeight="1" spans="1:32">
      <c r="A293" s="7" t="str">
        <f>IFERROR(INDEX(_xlfn.ANCHORARRAY($AG$9),ROWS($A$9:A293)),"")</f>
        <v/>
      </c>
      <c r="B293" s="8" t="str">
        <f t="shared" si="36"/>
        <v/>
      </c>
      <c r="C293" s="8" t="str">
        <f t="shared" si="37"/>
        <v/>
      </c>
      <c r="D293" s="8" t="str">
        <f t="shared" si="38"/>
        <v/>
      </c>
      <c r="E293" s="18" t="str">
        <f t="shared" si="39"/>
        <v/>
      </c>
      <c r="F293" s="8" t="str">
        <f t="shared" si="40"/>
        <v/>
      </c>
      <c r="G293" s="6" t="str">
        <f t="shared" si="41"/>
        <v/>
      </c>
      <c r="H293" s="19" t="str">
        <f t="shared" si="42"/>
        <v/>
      </c>
      <c r="I293" s="19" t="str">
        <f t="shared" si="43"/>
        <v/>
      </c>
      <c r="J293" s="19" t="str">
        <f t="shared" si="44"/>
        <v/>
      </c>
      <c r="K293" s="16"/>
      <c r="L293" s="19"/>
      <c r="M293" s="19"/>
      <c r="N293" s="20"/>
      <c r="O293" s="21"/>
      <c r="P293" s="21"/>
      <c r="Q293" s="21"/>
      <c r="R293" s="8"/>
      <c r="S293" s="8"/>
      <c r="T293" s="8"/>
      <c r="U293" s="21"/>
      <c r="V293" s="21"/>
      <c r="W293" s="21"/>
      <c r="X293" s="19"/>
      <c r="Y293" s="21"/>
      <c r="Z293" s="19"/>
      <c r="AA293" s="21"/>
      <c r="AB293" s="19"/>
      <c r="AC293" s="8"/>
      <c r="AD293" s="8"/>
      <c r="AE293" s="8"/>
      <c r="AF293" s="19"/>
    </row>
    <row r="294" ht="21" customHeight="1" spans="1:32">
      <c r="A294" s="4" t="str">
        <f>IFERROR(INDEX(_xlfn.ANCHORARRAY($AG$9),ROWS($A$9:A294)),"")</f>
        <v/>
      </c>
      <c r="B294" s="5" t="str">
        <f t="shared" si="36"/>
        <v/>
      </c>
      <c r="C294" s="5" t="str">
        <f t="shared" si="37"/>
        <v/>
      </c>
      <c r="D294" s="5" t="str">
        <f t="shared" si="38"/>
        <v/>
      </c>
      <c r="E294" s="18" t="str">
        <f t="shared" si="39"/>
        <v/>
      </c>
      <c r="F294" s="5" t="str">
        <f t="shared" si="40"/>
        <v/>
      </c>
      <c r="G294" s="3" t="str">
        <f t="shared" si="41"/>
        <v/>
      </c>
      <c r="H294" s="22" t="str">
        <f t="shared" si="42"/>
        <v/>
      </c>
      <c r="I294" s="22" t="str">
        <f t="shared" si="43"/>
        <v/>
      </c>
      <c r="J294" s="22" t="str">
        <f t="shared" si="44"/>
        <v/>
      </c>
      <c r="K294" s="16"/>
      <c r="L294" s="22"/>
      <c r="M294" s="22"/>
      <c r="N294" s="23"/>
      <c r="O294" s="24"/>
      <c r="P294" s="24"/>
      <c r="Q294" s="24"/>
      <c r="R294" s="5"/>
      <c r="S294" s="5"/>
      <c r="T294" s="5"/>
      <c r="U294" s="24"/>
      <c r="V294" s="24"/>
      <c r="W294" s="24"/>
      <c r="X294" s="22"/>
      <c r="Y294" s="24"/>
      <c r="Z294" s="22"/>
      <c r="AA294" s="24"/>
      <c r="AB294" s="22"/>
      <c r="AC294" s="5"/>
      <c r="AD294" s="5"/>
      <c r="AE294" s="5"/>
      <c r="AF294" s="22"/>
    </row>
    <row r="295" ht="21" customHeight="1" spans="1:32">
      <c r="A295" s="7" t="str">
        <f>IFERROR(INDEX(_xlfn.ANCHORARRAY($AG$9),ROWS($A$9:A295)),"")</f>
        <v/>
      </c>
      <c r="B295" s="8" t="str">
        <f t="shared" si="36"/>
        <v/>
      </c>
      <c r="C295" s="8" t="str">
        <f t="shared" si="37"/>
        <v/>
      </c>
      <c r="D295" s="8" t="str">
        <f t="shared" si="38"/>
        <v/>
      </c>
      <c r="E295" s="18" t="str">
        <f t="shared" si="39"/>
        <v/>
      </c>
      <c r="F295" s="8" t="str">
        <f t="shared" si="40"/>
        <v/>
      </c>
      <c r="G295" s="6" t="str">
        <f t="shared" si="41"/>
        <v/>
      </c>
      <c r="H295" s="19" t="str">
        <f t="shared" si="42"/>
        <v/>
      </c>
      <c r="I295" s="19" t="str">
        <f t="shared" si="43"/>
        <v/>
      </c>
      <c r="J295" s="19" t="str">
        <f t="shared" si="44"/>
        <v/>
      </c>
      <c r="K295" s="16"/>
      <c r="L295" s="19"/>
      <c r="M295" s="19"/>
      <c r="N295" s="20"/>
      <c r="O295" s="21"/>
      <c r="P295" s="21"/>
      <c r="Q295" s="21"/>
      <c r="R295" s="8"/>
      <c r="S295" s="8"/>
      <c r="T295" s="8"/>
      <c r="U295" s="21"/>
      <c r="V295" s="21"/>
      <c r="W295" s="21"/>
      <c r="X295" s="19"/>
      <c r="Y295" s="21"/>
      <c r="Z295" s="19"/>
      <c r="AA295" s="21"/>
      <c r="AB295" s="19"/>
      <c r="AC295" s="8"/>
      <c r="AD295" s="8"/>
      <c r="AE295" s="8"/>
      <c r="AF295" s="19"/>
    </row>
    <row r="296" ht="21" customHeight="1" spans="1:32">
      <c r="A296" s="4" t="str">
        <f>IFERROR(INDEX(_xlfn.ANCHORARRAY($AG$9),ROWS($A$9:A296)),"")</f>
        <v/>
      </c>
      <c r="B296" s="5" t="str">
        <f t="shared" si="36"/>
        <v/>
      </c>
      <c r="C296" s="5" t="str">
        <f t="shared" si="37"/>
        <v/>
      </c>
      <c r="D296" s="5" t="str">
        <f t="shared" si="38"/>
        <v/>
      </c>
      <c r="E296" s="18" t="str">
        <f t="shared" si="39"/>
        <v/>
      </c>
      <c r="F296" s="5" t="str">
        <f t="shared" si="40"/>
        <v/>
      </c>
      <c r="G296" s="3" t="str">
        <f t="shared" si="41"/>
        <v/>
      </c>
      <c r="H296" s="22" t="str">
        <f t="shared" si="42"/>
        <v/>
      </c>
      <c r="I296" s="22" t="str">
        <f t="shared" si="43"/>
        <v/>
      </c>
      <c r="J296" s="22" t="str">
        <f t="shared" si="44"/>
        <v/>
      </c>
      <c r="K296" s="16"/>
      <c r="L296" s="22"/>
      <c r="M296" s="22"/>
      <c r="N296" s="23"/>
      <c r="O296" s="24"/>
      <c r="P296" s="24"/>
      <c r="Q296" s="24"/>
      <c r="R296" s="5"/>
      <c r="S296" s="5"/>
      <c r="T296" s="5"/>
      <c r="U296" s="24"/>
      <c r="V296" s="24"/>
      <c r="W296" s="24"/>
      <c r="X296" s="22"/>
      <c r="Y296" s="24"/>
      <c r="Z296" s="22"/>
      <c r="AA296" s="24"/>
      <c r="AB296" s="22"/>
      <c r="AC296" s="5"/>
      <c r="AD296" s="5"/>
      <c r="AE296" s="5"/>
      <c r="AF296" s="22"/>
    </row>
    <row r="297" ht="21" customHeight="1" spans="1:32">
      <c r="A297" s="7" t="str">
        <f>IFERROR(INDEX(_xlfn.ANCHORARRAY($AG$9),ROWS($A$9:A297)),"")</f>
        <v/>
      </c>
      <c r="B297" s="8" t="str">
        <f t="shared" si="36"/>
        <v/>
      </c>
      <c r="C297" s="8" t="str">
        <f t="shared" si="37"/>
        <v/>
      </c>
      <c r="D297" s="8" t="str">
        <f t="shared" si="38"/>
        <v/>
      </c>
      <c r="E297" s="18" t="str">
        <f t="shared" si="39"/>
        <v/>
      </c>
      <c r="F297" s="8" t="str">
        <f t="shared" si="40"/>
        <v/>
      </c>
      <c r="G297" s="6" t="str">
        <f t="shared" si="41"/>
        <v/>
      </c>
      <c r="H297" s="19" t="str">
        <f t="shared" si="42"/>
        <v/>
      </c>
      <c r="I297" s="19" t="str">
        <f t="shared" si="43"/>
        <v/>
      </c>
      <c r="J297" s="19" t="str">
        <f t="shared" si="44"/>
        <v/>
      </c>
      <c r="K297" s="16"/>
      <c r="L297" s="19"/>
      <c r="M297" s="19"/>
      <c r="N297" s="20"/>
      <c r="O297" s="21"/>
      <c r="P297" s="21"/>
      <c r="Q297" s="21"/>
      <c r="R297" s="8"/>
      <c r="S297" s="8"/>
      <c r="T297" s="8"/>
      <c r="U297" s="21"/>
      <c r="V297" s="21"/>
      <c r="W297" s="21"/>
      <c r="X297" s="19"/>
      <c r="Y297" s="21"/>
      <c r="Z297" s="19"/>
      <c r="AA297" s="21"/>
      <c r="AB297" s="19"/>
      <c r="AC297" s="8"/>
      <c r="AD297" s="8"/>
      <c r="AE297" s="8"/>
      <c r="AF297" s="19"/>
    </row>
    <row r="298" ht="21" customHeight="1" spans="1:32">
      <c r="A298" s="4" t="str">
        <f>IFERROR(INDEX(_xlfn.ANCHORARRAY($AG$9),ROWS($A$9:A298)),"")</f>
        <v/>
      </c>
      <c r="B298" s="5" t="str">
        <f t="shared" si="36"/>
        <v/>
      </c>
      <c r="C298" s="5" t="str">
        <f t="shared" si="37"/>
        <v/>
      </c>
      <c r="D298" s="5" t="str">
        <f t="shared" si="38"/>
        <v/>
      </c>
      <c r="E298" s="18" t="str">
        <f t="shared" si="39"/>
        <v/>
      </c>
      <c r="F298" s="5" t="str">
        <f t="shared" si="40"/>
        <v/>
      </c>
      <c r="G298" s="3" t="str">
        <f t="shared" si="41"/>
        <v/>
      </c>
      <c r="H298" s="22" t="str">
        <f t="shared" si="42"/>
        <v/>
      </c>
      <c r="I298" s="22" t="str">
        <f t="shared" si="43"/>
        <v/>
      </c>
      <c r="J298" s="22" t="str">
        <f t="shared" si="44"/>
        <v/>
      </c>
      <c r="K298" s="16"/>
      <c r="L298" s="22"/>
      <c r="M298" s="22"/>
      <c r="N298" s="23"/>
      <c r="O298" s="24"/>
      <c r="P298" s="24"/>
      <c r="Q298" s="24"/>
      <c r="R298" s="5"/>
      <c r="S298" s="5"/>
      <c r="T298" s="5"/>
      <c r="U298" s="24"/>
      <c r="V298" s="24"/>
      <c r="W298" s="24"/>
      <c r="X298" s="22"/>
      <c r="Y298" s="24"/>
      <c r="Z298" s="22"/>
      <c r="AA298" s="24"/>
      <c r="AB298" s="22"/>
      <c r="AC298" s="5"/>
      <c r="AD298" s="5"/>
      <c r="AE298" s="5"/>
      <c r="AF298" s="22"/>
    </row>
    <row r="299" ht="21" customHeight="1" spans="1:32">
      <c r="A299" s="7" t="str">
        <f>IFERROR(INDEX(_xlfn.ANCHORARRAY($AG$9),ROWS($A$9:A299)),"")</f>
        <v/>
      </c>
      <c r="B299" s="8" t="str">
        <f t="shared" si="36"/>
        <v/>
      </c>
      <c r="C299" s="8" t="str">
        <f t="shared" si="37"/>
        <v/>
      </c>
      <c r="D299" s="8" t="str">
        <f t="shared" si="38"/>
        <v/>
      </c>
      <c r="E299" s="18" t="str">
        <f t="shared" si="39"/>
        <v/>
      </c>
      <c r="F299" s="8" t="str">
        <f t="shared" si="40"/>
        <v/>
      </c>
      <c r="G299" s="6" t="str">
        <f t="shared" si="41"/>
        <v/>
      </c>
      <c r="H299" s="19" t="str">
        <f t="shared" si="42"/>
        <v/>
      </c>
      <c r="I299" s="19" t="str">
        <f t="shared" si="43"/>
        <v/>
      </c>
      <c r="J299" s="19" t="str">
        <f t="shared" si="44"/>
        <v/>
      </c>
      <c r="K299" s="16"/>
      <c r="L299" s="19"/>
      <c r="M299" s="19"/>
      <c r="N299" s="20"/>
      <c r="O299" s="21"/>
      <c r="P299" s="21"/>
      <c r="Q299" s="21"/>
      <c r="R299" s="8"/>
      <c r="S299" s="8"/>
      <c r="T299" s="8"/>
      <c r="U299" s="21"/>
      <c r="V299" s="21"/>
      <c r="W299" s="21"/>
      <c r="X299" s="19"/>
      <c r="Y299" s="21"/>
      <c r="Z299" s="19"/>
      <c r="AA299" s="21"/>
      <c r="AB299" s="19"/>
      <c r="AC299" s="8"/>
      <c r="AD299" s="8"/>
      <c r="AE299" s="8"/>
      <c r="AF299" s="19"/>
    </row>
    <row r="300" ht="21" customHeight="1" spans="1:32">
      <c r="A300" s="4" t="str">
        <f>IFERROR(INDEX(_xlfn.ANCHORARRAY($AG$9),ROWS($A$9:A300)),"")</f>
        <v/>
      </c>
      <c r="B300" s="5" t="str">
        <f t="shared" si="36"/>
        <v/>
      </c>
      <c r="C300" s="5" t="str">
        <f t="shared" si="37"/>
        <v/>
      </c>
      <c r="D300" s="5" t="str">
        <f t="shared" si="38"/>
        <v/>
      </c>
      <c r="E300" s="18" t="str">
        <f t="shared" si="39"/>
        <v/>
      </c>
      <c r="F300" s="5" t="str">
        <f t="shared" si="40"/>
        <v/>
      </c>
      <c r="G300" s="3" t="str">
        <f t="shared" si="41"/>
        <v/>
      </c>
      <c r="H300" s="22" t="str">
        <f t="shared" si="42"/>
        <v/>
      </c>
      <c r="I300" s="22" t="str">
        <f t="shared" si="43"/>
        <v/>
      </c>
      <c r="J300" s="22" t="str">
        <f t="shared" si="44"/>
        <v/>
      </c>
      <c r="K300" s="16"/>
      <c r="L300" s="22"/>
      <c r="M300" s="22"/>
      <c r="N300" s="23"/>
      <c r="O300" s="24"/>
      <c r="P300" s="24"/>
      <c r="Q300" s="24"/>
      <c r="R300" s="5"/>
      <c r="S300" s="5"/>
      <c r="T300" s="5"/>
      <c r="U300" s="24"/>
      <c r="V300" s="24"/>
      <c r="W300" s="24"/>
      <c r="X300" s="22"/>
      <c r="Y300" s="24"/>
      <c r="Z300" s="22"/>
      <c r="AA300" s="24"/>
      <c r="AB300" s="22"/>
      <c r="AC300" s="5"/>
      <c r="AD300" s="5"/>
      <c r="AE300" s="5"/>
      <c r="AF300" s="22"/>
    </row>
    <row r="301" ht="21" customHeight="1" spans="1:32">
      <c r="A301" s="7" t="str">
        <f>IFERROR(INDEX(_xlfn.ANCHORARRAY($AG$9),ROWS($A$9:A301)),"")</f>
        <v/>
      </c>
      <c r="B301" s="8" t="str">
        <f t="shared" si="36"/>
        <v/>
      </c>
      <c r="C301" s="8" t="str">
        <f t="shared" si="37"/>
        <v/>
      </c>
      <c r="D301" s="8" t="str">
        <f t="shared" si="38"/>
        <v/>
      </c>
      <c r="E301" s="18" t="str">
        <f t="shared" si="39"/>
        <v/>
      </c>
      <c r="F301" s="8" t="str">
        <f t="shared" si="40"/>
        <v/>
      </c>
      <c r="G301" s="6" t="str">
        <f t="shared" si="41"/>
        <v/>
      </c>
      <c r="H301" s="19" t="str">
        <f t="shared" si="42"/>
        <v/>
      </c>
      <c r="I301" s="19" t="str">
        <f t="shared" si="43"/>
        <v/>
      </c>
      <c r="J301" s="19" t="str">
        <f t="shared" si="44"/>
        <v/>
      </c>
      <c r="K301" s="16"/>
      <c r="L301" s="19"/>
      <c r="M301" s="19"/>
      <c r="N301" s="20"/>
      <c r="O301" s="21"/>
      <c r="P301" s="21"/>
      <c r="Q301" s="21"/>
      <c r="R301" s="8"/>
      <c r="S301" s="8"/>
      <c r="T301" s="8"/>
      <c r="U301" s="21"/>
      <c r="V301" s="21"/>
      <c r="W301" s="21"/>
      <c r="X301" s="19"/>
      <c r="Y301" s="21"/>
      <c r="Z301" s="19"/>
      <c r="AA301" s="21"/>
      <c r="AB301" s="19"/>
      <c r="AC301" s="8"/>
      <c r="AD301" s="8"/>
      <c r="AE301" s="8"/>
      <c r="AF301" s="19"/>
    </row>
    <row r="302" ht="21" customHeight="1" spans="1:32">
      <c r="A302" s="4" t="str">
        <f>IFERROR(INDEX(_xlfn.ANCHORARRAY($AG$9),ROWS($A$9:A302)),"")</f>
        <v/>
      </c>
      <c r="B302" s="5" t="str">
        <f t="shared" si="36"/>
        <v/>
      </c>
      <c r="C302" s="5" t="str">
        <f t="shared" si="37"/>
        <v/>
      </c>
      <c r="D302" s="5" t="str">
        <f t="shared" si="38"/>
        <v/>
      </c>
      <c r="E302" s="18" t="str">
        <f t="shared" si="39"/>
        <v/>
      </c>
      <c r="F302" s="5" t="str">
        <f t="shared" si="40"/>
        <v/>
      </c>
      <c r="G302" s="3" t="str">
        <f t="shared" si="41"/>
        <v/>
      </c>
      <c r="H302" s="22" t="str">
        <f t="shared" si="42"/>
        <v/>
      </c>
      <c r="I302" s="22" t="str">
        <f t="shared" si="43"/>
        <v/>
      </c>
      <c r="J302" s="22" t="str">
        <f t="shared" si="44"/>
        <v/>
      </c>
      <c r="K302" s="16"/>
      <c r="L302" s="22"/>
      <c r="M302" s="22"/>
      <c r="N302" s="23"/>
      <c r="O302" s="24"/>
      <c r="P302" s="24"/>
      <c r="Q302" s="24"/>
      <c r="R302" s="5"/>
      <c r="S302" s="5"/>
      <c r="T302" s="5"/>
      <c r="U302" s="24"/>
      <c r="V302" s="24"/>
      <c r="W302" s="24"/>
      <c r="X302" s="22"/>
      <c r="Y302" s="24"/>
      <c r="Z302" s="22"/>
      <c r="AA302" s="24"/>
      <c r="AB302" s="22"/>
      <c r="AC302" s="5"/>
      <c r="AD302" s="5"/>
      <c r="AE302" s="5"/>
      <c r="AF302" s="22"/>
    </row>
    <row r="303" ht="21" customHeight="1" spans="1:32">
      <c r="A303" s="7" t="str">
        <f>IFERROR(INDEX(_xlfn.ANCHORARRAY($AG$9),ROWS($A$9:A303)),"")</f>
        <v/>
      </c>
      <c r="B303" s="8" t="str">
        <f t="shared" si="36"/>
        <v/>
      </c>
      <c r="C303" s="8" t="str">
        <f t="shared" si="37"/>
        <v/>
      </c>
      <c r="D303" s="8" t="str">
        <f t="shared" si="38"/>
        <v/>
      </c>
      <c r="E303" s="18" t="str">
        <f t="shared" si="39"/>
        <v/>
      </c>
      <c r="F303" s="8" t="str">
        <f t="shared" si="40"/>
        <v/>
      </c>
      <c r="G303" s="6" t="str">
        <f t="shared" si="41"/>
        <v/>
      </c>
      <c r="H303" s="19" t="str">
        <f t="shared" si="42"/>
        <v/>
      </c>
      <c r="I303" s="19" t="str">
        <f t="shared" si="43"/>
        <v/>
      </c>
      <c r="J303" s="19" t="str">
        <f t="shared" si="44"/>
        <v/>
      </c>
      <c r="K303" s="16"/>
      <c r="L303" s="19"/>
      <c r="M303" s="19"/>
      <c r="N303" s="20"/>
      <c r="O303" s="21"/>
      <c r="P303" s="21"/>
      <c r="Q303" s="21"/>
      <c r="R303" s="8"/>
      <c r="S303" s="8"/>
      <c r="T303" s="8"/>
      <c r="U303" s="21"/>
      <c r="V303" s="21"/>
      <c r="W303" s="21"/>
      <c r="X303" s="19"/>
      <c r="Y303" s="21"/>
      <c r="Z303" s="19"/>
      <c r="AA303" s="21"/>
      <c r="AB303" s="19"/>
      <c r="AC303" s="8"/>
      <c r="AD303" s="8"/>
      <c r="AE303" s="8"/>
      <c r="AF303" s="19"/>
    </row>
    <row r="304" ht="21" customHeight="1" spans="1:32">
      <c r="A304" s="4" t="str">
        <f>IFERROR(INDEX(_xlfn.ANCHORARRAY($AG$9),ROWS($A$9:A304)),"")</f>
        <v/>
      </c>
      <c r="B304" s="5" t="str">
        <f t="shared" si="36"/>
        <v/>
      </c>
      <c r="C304" s="5" t="str">
        <f t="shared" si="37"/>
        <v/>
      </c>
      <c r="D304" s="5" t="str">
        <f t="shared" si="38"/>
        <v/>
      </c>
      <c r="E304" s="18" t="str">
        <f t="shared" si="39"/>
        <v/>
      </c>
      <c r="F304" s="5" t="str">
        <f t="shared" si="40"/>
        <v/>
      </c>
      <c r="G304" s="3" t="str">
        <f t="shared" si="41"/>
        <v/>
      </c>
      <c r="H304" s="22" t="str">
        <f t="shared" si="42"/>
        <v/>
      </c>
      <c r="I304" s="22" t="str">
        <f t="shared" si="43"/>
        <v/>
      </c>
      <c r="J304" s="22" t="str">
        <f t="shared" si="44"/>
        <v/>
      </c>
      <c r="K304" s="16"/>
      <c r="L304" s="22"/>
      <c r="M304" s="22"/>
      <c r="N304" s="23"/>
      <c r="O304" s="24"/>
      <c r="P304" s="24"/>
      <c r="Q304" s="24"/>
      <c r="R304" s="5"/>
      <c r="S304" s="5"/>
      <c r="T304" s="5"/>
      <c r="U304" s="24"/>
      <c r="V304" s="24"/>
      <c r="W304" s="24"/>
      <c r="X304" s="22"/>
      <c r="Y304" s="24"/>
      <c r="Z304" s="22"/>
      <c r="AA304" s="24"/>
      <c r="AB304" s="22"/>
      <c r="AC304" s="5"/>
      <c r="AD304" s="5"/>
      <c r="AE304" s="5"/>
      <c r="AF304" s="22"/>
    </row>
    <row r="305" ht="21" customHeight="1" spans="1:32">
      <c r="A305" s="7" t="str">
        <f>IFERROR(INDEX(_xlfn.ANCHORARRAY($AG$9),ROWS($A$9:A305)),"")</f>
        <v/>
      </c>
      <c r="B305" s="8" t="str">
        <f t="shared" si="36"/>
        <v/>
      </c>
      <c r="C305" s="8" t="str">
        <f t="shared" si="37"/>
        <v/>
      </c>
      <c r="D305" s="8" t="str">
        <f t="shared" si="38"/>
        <v/>
      </c>
      <c r="E305" s="18" t="str">
        <f t="shared" si="39"/>
        <v/>
      </c>
      <c r="F305" s="8" t="str">
        <f t="shared" si="40"/>
        <v/>
      </c>
      <c r="G305" s="6" t="str">
        <f t="shared" si="41"/>
        <v/>
      </c>
      <c r="H305" s="19" t="str">
        <f t="shared" si="42"/>
        <v/>
      </c>
      <c r="I305" s="19" t="str">
        <f t="shared" si="43"/>
        <v/>
      </c>
      <c r="J305" s="19" t="str">
        <f t="shared" si="44"/>
        <v/>
      </c>
      <c r="K305" s="16"/>
      <c r="L305" s="19"/>
      <c r="M305" s="19"/>
      <c r="N305" s="20"/>
      <c r="O305" s="21"/>
      <c r="P305" s="21"/>
      <c r="Q305" s="21"/>
      <c r="R305" s="8"/>
      <c r="S305" s="8"/>
      <c r="T305" s="8"/>
      <c r="U305" s="21"/>
      <c r="V305" s="21"/>
      <c r="W305" s="21"/>
      <c r="X305" s="19"/>
      <c r="Y305" s="21"/>
      <c r="Z305" s="19"/>
      <c r="AA305" s="21"/>
      <c r="AB305" s="19"/>
      <c r="AC305" s="8"/>
      <c r="AD305" s="8"/>
      <c r="AE305" s="8"/>
      <c r="AF305" s="19"/>
    </row>
    <row r="306" ht="21" customHeight="1" spans="1:32">
      <c r="A306" s="4" t="str">
        <f>IFERROR(INDEX(_xlfn.ANCHORARRAY($AG$9),ROWS($A$9:A306)),"")</f>
        <v/>
      </c>
      <c r="B306" s="5" t="str">
        <f t="shared" si="36"/>
        <v/>
      </c>
      <c r="C306" s="5" t="str">
        <f t="shared" si="37"/>
        <v/>
      </c>
      <c r="D306" s="5" t="str">
        <f t="shared" si="38"/>
        <v/>
      </c>
      <c r="E306" s="18" t="str">
        <f t="shared" si="39"/>
        <v/>
      </c>
      <c r="F306" s="5" t="str">
        <f t="shared" si="40"/>
        <v/>
      </c>
      <c r="G306" s="3" t="str">
        <f t="shared" si="41"/>
        <v/>
      </c>
      <c r="H306" s="22" t="str">
        <f t="shared" si="42"/>
        <v/>
      </c>
      <c r="I306" s="22" t="str">
        <f t="shared" si="43"/>
        <v/>
      </c>
      <c r="J306" s="22" t="str">
        <f t="shared" si="44"/>
        <v/>
      </c>
      <c r="K306" s="16"/>
      <c r="L306" s="22"/>
      <c r="M306" s="22"/>
      <c r="N306" s="23"/>
      <c r="O306" s="24"/>
      <c r="P306" s="24"/>
      <c r="Q306" s="24"/>
      <c r="R306" s="5"/>
      <c r="S306" s="5"/>
      <c r="T306" s="5"/>
      <c r="U306" s="24"/>
      <c r="V306" s="24"/>
      <c r="W306" s="24"/>
      <c r="X306" s="22"/>
      <c r="Y306" s="24"/>
      <c r="Z306" s="22"/>
      <c r="AA306" s="24"/>
      <c r="AB306" s="22"/>
      <c r="AC306" s="5"/>
      <c r="AD306" s="5"/>
      <c r="AE306" s="5"/>
      <c r="AF306" s="22"/>
    </row>
    <row r="307" ht="21" customHeight="1" spans="1:32">
      <c r="A307" s="7" t="str">
        <f>IFERROR(INDEX(_xlfn.ANCHORARRAY($AG$9),ROWS($A$9:A307)),"")</f>
        <v/>
      </c>
      <c r="B307" s="8" t="str">
        <f t="shared" si="36"/>
        <v/>
      </c>
      <c r="C307" s="8" t="str">
        <f t="shared" si="37"/>
        <v/>
      </c>
      <c r="D307" s="8" t="str">
        <f t="shared" si="38"/>
        <v/>
      </c>
      <c r="E307" s="18" t="str">
        <f t="shared" si="39"/>
        <v/>
      </c>
      <c r="F307" s="8" t="str">
        <f t="shared" si="40"/>
        <v/>
      </c>
      <c r="G307" s="6" t="str">
        <f t="shared" si="41"/>
        <v/>
      </c>
      <c r="H307" s="19" t="str">
        <f t="shared" si="42"/>
        <v/>
      </c>
      <c r="I307" s="19" t="str">
        <f t="shared" si="43"/>
        <v/>
      </c>
      <c r="J307" s="19" t="str">
        <f t="shared" si="44"/>
        <v/>
      </c>
      <c r="K307" s="16"/>
      <c r="L307" s="19"/>
      <c r="M307" s="19"/>
      <c r="N307" s="20"/>
      <c r="O307" s="21"/>
      <c r="P307" s="21"/>
      <c r="Q307" s="21"/>
      <c r="R307" s="8"/>
      <c r="S307" s="8"/>
      <c r="T307" s="8"/>
      <c r="U307" s="21"/>
      <c r="V307" s="21"/>
      <c r="W307" s="21"/>
      <c r="X307" s="19"/>
      <c r="Y307" s="21"/>
      <c r="Z307" s="19"/>
      <c r="AA307" s="21"/>
      <c r="AB307" s="19"/>
      <c r="AC307" s="8"/>
      <c r="AD307" s="8"/>
      <c r="AE307" s="8"/>
      <c r="AF307" s="19"/>
    </row>
    <row r="308" ht="21" customHeight="1" spans="1:32">
      <c r="A308" s="4" t="str">
        <f>IFERROR(INDEX(_xlfn.ANCHORARRAY($AG$9),ROWS($A$9:A308)),"")</f>
        <v/>
      </c>
      <c r="B308" s="5" t="str">
        <f t="shared" si="36"/>
        <v/>
      </c>
      <c r="C308" s="5" t="str">
        <f t="shared" si="37"/>
        <v/>
      </c>
      <c r="D308" s="5" t="str">
        <f t="shared" si="38"/>
        <v/>
      </c>
      <c r="E308" s="18" t="str">
        <f t="shared" si="39"/>
        <v/>
      </c>
      <c r="F308" s="5" t="str">
        <f t="shared" si="40"/>
        <v/>
      </c>
      <c r="G308" s="3" t="str">
        <f t="shared" si="41"/>
        <v/>
      </c>
      <c r="H308" s="22" t="str">
        <f t="shared" si="42"/>
        <v/>
      </c>
      <c r="I308" s="22" t="str">
        <f t="shared" si="43"/>
        <v/>
      </c>
      <c r="J308" s="22" t="str">
        <f t="shared" si="44"/>
        <v/>
      </c>
      <c r="K308" s="16"/>
      <c r="L308" s="22"/>
      <c r="M308" s="22"/>
      <c r="N308" s="23"/>
      <c r="O308" s="24"/>
      <c r="P308" s="24"/>
      <c r="Q308" s="24"/>
      <c r="R308" s="5"/>
      <c r="S308" s="5"/>
      <c r="T308" s="5"/>
      <c r="U308" s="24"/>
      <c r="V308" s="24"/>
      <c r="W308" s="24"/>
      <c r="X308" s="22"/>
      <c r="Y308" s="24"/>
      <c r="Z308" s="22"/>
      <c r="AA308" s="24"/>
      <c r="AB308" s="22"/>
      <c r="AC308" s="5"/>
      <c r="AD308" s="5"/>
      <c r="AE308" s="5"/>
      <c r="AF308" s="22"/>
    </row>
    <row r="309" ht="21" customHeight="1" spans="1:32">
      <c r="A309" s="7" t="str">
        <f>IFERROR(INDEX(_xlfn.ANCHORARRAY($AG$9),ROWS($A$9:A309)),"")</f>
        <v/>
      </c>
      <c r="B309" s="8" t="str">
        <f t="shared" si="36"/>
        <v/>
      </c>
      <c r="C309" s="8" t="str">
        <f t="shared" si="37"/>
        <v/>
      </c>
      <c r="D309" s="8" t="str">
        <f t="shared" si="38"/>
        <v/>
      </c>
      <c r="E309" s="18" t="str">
        <f t="shared" si="39"/>
        <v/>
      </c>
      <c r="F309" s="8" t="str">
        <f t="shared" si="40"/>
        <v/>
      </c>
      <c r="G309" s="6" t="str">
        <f t="shared" si="41"/>
        <v/>
      </c>
      <c r="H309" s="19" t="str">
        <f t="shared" si="42"/>
        <v/>
      </c>
      <c r="I309" s="19" t="str">
        <f t="shared" si="43"/>
        <v/>
      </c>
      <c r="J309" s="19" t="str">
        <f t="shared" si="44"/>
        <v/>
      </c>
      <c r="K309" s="16"/>
      <c r="L309" s="19"/>
      <c r="M309" s="19"/>
      <c r="N309" s="20"/>
      <c r="O309" s="21"/>
      <c r="P309" s="21"/>
      <c r="Q309" s="21"/>
      <c r="R309" s="8"/>
      <c r="S309" s="8"/>
      <c r="T309" s="8"/>
      <c r="U309" s="21"/>
      <c r="V309" s="21"/>
      <c r="W309" s="21"/>
      <c r="X309" s="19"/>
      <c r="Y309" s="21"/>
      <c r="Z309" s="19"/>
      <c r="AA309" s="21"/>
      <c r="AB309" s="19"/>
      <c r="AC309" s="8"/>
      <c r="AD309" s="8"/>
      <c r="AE309" s="8"/>
      <c r="AF309" s="19"/>
    </row>
    <row r="310" ht="21" customHeight="1" spans="1:32">
      <c r="A310" s="4" t="str">
        <f>IFERROR(INDEX(_xlfn.ANCHORARRAY($AG$9),ROWS($A$9:A310)),"")</f>
        <v/>
      </c>
      <c r="B310" s="5" t="str">
        <f t="shared" si="36"/>
        <v/>
      </c>
      <c r="C310" s="5" t="str">
        <f t="shared" si="37"/>
        <v/>
      </c>
      <c r="D310" s="5" t="str">
        <f t="shared" si="38"/>
        <v/>
      </c>
      <c r="E310" s="18" t="str">
        <f t="shared" si="39"/>
        <v/>
      </c>
      <c r="F310" s="5" t="str">
        <f t="shared" si="40"/>
        <v/>
      </c>
      <c r="G310" s="3" t="str">
        <f t="shared" si="41"/>
        <v/>
      </c>
      <c r="H310" s="22" t="str">
        <f t="shared" si="42"/>
        <v/>
      </c>
      <c r="I310" s="22" t="str">
        <f t="shared" si="43"/>
        <v/>
      </c>
      <c r="J310" s="22" t="str">
        <f t="shared" si="44"/>
        <v/>
      </c>
      <c r="K310" s="16"/>
      <c r="L310" s="22"/>
      <c r="M310" s="22"/>
      <c r="N310" s="23"/>
      <c r="O310" s="24"/>
      <c r="P310" s="24"/>
      <c r="Q310" s="24"/>
      <c r="R310" s="5"/>
      <c r="S310" s="5"/>
      <c r="T310" s="5"/>
      <c r="U310" s="24"/>
      <c r="V310" s="24"/>
      <c r="W310" s="24"/>
      <c r="X310" s="22"/>
      <c r="Y310" s="24"/>
      <c r="Z310" s="22"/>
      <c r="AA310" s="24"/>
      <c r="AB310" s="22"/>
      <c r="AC310" s="5"/>
      <c r="AD310" s="5"/>
      <c r="AE310" s="5"/>
      <c r="AF310" s="22"/>
    </row>
    <row r="311" ht="21" customHeight="1" spans="1:32">
      <c r="A311" s="7" t="str">
        <f>IFERROR(INDEX(_xlfn.ANCHORARRAY($AG$9),ROWS($A$9:A311)),"")</f>
        <v/>
      </c>
      <c r="B311" s="8" t="str">
        <f t="shared" si="36"/>
        <v/>
      </c>
      <c r="C311" s="8" t="str">
        <f t="shared" si="37"/>
        <v/>
      </c>
      <c r="D311" s="8" t="str">
        <f t="shared" si="38"/>
        <v/>
      </c>
      <c r="E311" s="18" t="str">
        <f t="shared" si="39"/>
        <v/>
      </c>
      <c r="F311" s="8" t="str">
        <f t="shared" si="40"/>
        <v/>
      </c>
      <c r="G311" s="6" t="str">
        <f t="shared" si="41"/>
        <v/>
      </c>
      <c r="H311" s="19" t="str">
        <f t="shared" si="42"/>
        <v/>
      </c>
      <c r="I311" s="19" t="str">
        <f t="shared" si="43"/>
        <v/>
      </c>
      <c r="J311" s="19" t="str">
        <f t="shared" si="44"/>
        <v/>
      </c>
      <c r="K311" s="16"/>
      <c r="L311" s="19"/>
      <c r="M311" s="19"/>
      <c r="N311" s="20"/>
      <c r="O311" s="21"/>
      <c r="P311" s="21"/>
      <c r="Q311" s="21"/>
      <c r="R311" s="8"/>
      <c r="S311" s="8"/>
      <c r="T311" s="8"/>
      <c r="U311" s="21"/>
      <c r="V311" s="21"/>
      <c r="W311" s="21"/>
      <c r="X311" s="19"/>
      <c r="Y311" s="21"/>
      <c r="Z311" s="19"/>
      <c r="AA311" s="21"/>
      <c r="AB311" s="19"/>
      <c r="AC311" s="8"/>
      <c r="AD311" s="8"/>
      <c r="AE311" s="8"/>
      <c r="AF311" s="19"/>
    </row>
    <row r="312" ht="21" customHeight="1" spans="1:32">
      <c r="A312" s="4" t="str">
        <f>IFERROR(INDEX(_xlfn.ANCHORARRAY($AG$9),ROWS($A$9:A312)),"")</f>
        <v/>
      </c>
      <c r="B312" s="5" t="str">
        <f t="shared" si="36"/>
        <v/>
      </c>
      <c r="C312" s="5" t="str">
        <f t="shared" si="37"/>
        <v/>
      </c>
      <c r="D312" s="5" t="str">
        <f t="shared" si="38"/>
        <v/>
      </c>
      <c r="E312" s="18" t="str">
        <f t="shared" si="39"/>
        <v/>
      </c>
      <c r="F312" s="5" t="str">
        <f t="shared" si="40"/>
        <v/>
      </c>
      <c r="G312" s="3" t="str">
        <f t="shared" si="41"/>
        <v/>
      </c>
      <c r="H312" s="22" t="str">
        <f t="shared" si="42"/>
        <v/>
      </c>
      <c r="I312" s="22" t="str">
        <f t="shared" si="43"/>
        <v/>
      </c>
      <c r="J312" s="22" t="str">
        <f t="shared" si="44"/>
        <v/>
      </c>
      <c r="K312" s="16"/>
      <c r="L312" s="22"/>
      <c r="M312" s="22"/>
      <c r="N312" s="23"/>
      <c r="O312" s="24"/>
      <c r="P312" s="24"/>
      <c r="Q312" s="24"/>
      <c r="R312" s="5"/>
      <c r="S312" s="5"/>
      <c r="T312" s="5"/>
      <c r="U312" s="24"/>
      <c r="V312" s="24"/>
      <c r="W312" s="24"/>
      <c r="X312" s="22"/>
      <c r="Y312" s="24"/>
      <c r="Z312" s="22"/>
      <c r="AA312" s="24"/>
      <c r="AB312" s="22"/>
      <c r="AC312" s="5"/>
      <c r="AD312" s="5"/>
      <c r="AE312" s="5"/>
      <c r="AF312" s="22"/>
    </row>
    <row r="313" ht="21" customHeight="1" spans="1:32">
      <c r="A313" s="7" t="str">
        <f>IFERROR(INDEX(_xlfn.ANCHORARRAY($AG$9),ROWS($A$9:A313)),"")</f>
        <v/>
      </c>
      <c r="B313" s="8" t="str">
        <f t="shared" si="36"/>
        <v/>
      </c>
      <c r="C313" s="8" t="str">
        <f t="shared" si="37"/>
        <v/>
      </c>
      <c r="D313" s="8" t="str">
        <f t="shared" si="38"/>
        <v/>
      </c>
      <c r="E313" s="18" t="str">
        <f t="shared" si="39"/>
        <v/>
      </c>
      <c r="F313" s="8" t="str">
        <f t="shared" si="40"/>
        <v/>
      </c>
      <c r="G313" s="6" t="str">
        <f t="shared" si="41"/>
        <v/>
      </c>
      <c r="H313" s="19" t="str">
        <f t="shared" si="42"/>
        <v/>
      </c>
      <c r="I313" s="19" t="str">
        <f t="shared" si="43"/>
        <v/>
      </c>
      <c r="J313" s="19" t="str">
        <f t="shared" si="44"/>
        <v/>
      </c>
      <c r="K313" s="16"/>
      <c r="L313" s="19"/>
      <c r="M313" s="19"/>
      <c r="N313" s="20"/>
      <c r="O313" s="21"/>
      <c r="P313" s="21"/>
      <c r="Q313" s="21"/>
      <c r="R313" s="8"/>
      <c r="S313" s="8"/>
      <c r="T313" s="8"/>
      <c r="U313" s="21"/>
      <c r="V313" s="21"/>
      <c r="W313" s="21"/>
      <c r="X313" s="19"/>
      <c r="Y313" s="21"/>
      <c r="Z313" s="19"/>
      <c r="AA313" s="21"/>
      <c r="AB313" s="19"/>
      <c r="AC313" s="8"/>
      <c r="AD313" s="8"/>
      <c r="AE313" s="8"/>
      <c r="AF313" s="19"/>
    </row>
    <row r="314" ht="21" customHeight="1" spans="1:32">
      <c r="A314" s="4" t="str">
        <f>IFERROR(INDEX(_xlfn.ANCHORARRAY($AG$9),ROWS($A$9:A314)),"")</f>
        <v/>
      </c>
      <c r="B314" s="5" t="str">
        <f t="shared" si="36"/>
        <v/>
      </c>
      <c r="C314" s="5" t="str">
        <f t="shared" si="37"/>
        <v/>
      </c>
      <c r="D314" s="5" t="str">
        <f t="shared" si="38"/>
        <v/>
      </c>
      <c r="E314" s="18" t="str">
        <f t="shared" si="39"/>
        <v/>
      </c>
      <c r="F314" s="5" t="str">
        <f t="shared" si="40"/>
        <v/>
      </c>
      <c r="G314" s="3" t="str">
        <f t="shared" si="41"/>
        <v/>
      </c>
      <c r="H314" s="22" t="str">
        <f t="shared" si="42"/>
        <v/>
      </c>
      <c r="I314" s="22" t="str">
        <f t="shared" si="43"/>
        <v/>
      </c>
      <c r="J314" s="22" t="str">
        <f t="shared" si="44"/>
        <v/>
      </c>
      <c r="K314" s="16"/>
      <c r="L314" s="22"/>
      <c r="M314" s="22"/>
      <c r="N314" s="23"/>
      <c r="O314" s="24"/>
      <c r="P314" s="24"/>
      <c r="Q314" s="24"/>
      <c r="R314" s="5"/>
      <c r="S314" s="5"/>
      <c r="T314" s="5"/>
      <c r="U314" s="24"/>
      <c r="V314" s="24"/>
      <c r="W314" s="24"/>
      <c r="X314" s="22"/>
      <c r="Y314" s="24"/>
      <c r="Z314" s="22"/>
      <c r="AA314" s="24"/>
      <c r="AB314" s="22"/>
      <c r="AC314" s="5"/>
      <c r="AD314" s="5"/>
      <c r="AE314" s="5"/>
      <c r="AF314" s="22"/>
    </row>
    <row r="315" ht="21" customHeight="1" spans="1:32">
      <c r="A315" s="7" t="str">
        <f>IFERROR(INDEX(_xlfn.ANCHORARRAY($AG$9),ROWS($A$9:A315)),"")</f>
        <v/>
      </c>
      <c r="B315" s="8" t="str">
        <f t="shared" si="36"/>
        <v/>
      </c>
      <c r="C315" s="8" t="str">
        <f t="shared" si="37"/>
        <v/>
      </c>
      <c r="D315" s="8" t="str">
        <f t="shared" si="38"/>
        <v/>
      </c>
      <c r="E315" s="18" t="str">
        <f t="shared" si="39"/>
        <v/>
      </c>
      <c r="F315" s="8" t="str">
        <f t="shared" si="40"/>
        <v/>
      </c>
      <c r="G315" s="6" t="str">
        <f t="shared" si="41"/>
        <v/>
      </c>
      <c r="H315" s="19" t="str">
        <f t="shared" si="42"/>
        <v/>
      </c>
      <c r="I315" s="19" t="str">
        <f t="shared" si="43"/>
        <v/>
      </c>
      <c r="J315" s="19" t="str">
        <f t="shared" si="44"/>
        <v/>
      </c>
      <c r="K315" s="16"/>
      <c r="L315" s="19"/>
      <c r="M315" s="19"/>
      <c r="N315" s="20"/>
      <c r="O315" s="21"/>
      <c r="P315" s="21"/>
      <c r="Q315" s="21"/>
      <c r="R315" s="8"/>
      <c r="S315" s="8"/>
      <c r="T315" s="8"/>
      <c r="U315" s="21"/>
      <c r="V315" s="21"/>
      <c r="W315" s="21"/>
      <c r="X315" s="19"/>
      <c r="Y315" s="21"/>
      <c r="Z315" s="19"/>
      <c r="AA315" s="21"/>
      <c r="AB315" s="19"/>
      <c r="AC315" s="8"/>
      <c r="AD315" s="8"/>
      <c r="AE315" s="8"/>
      <c r="AF315" s="19"/>
    </row>
    <row r="316" ht="21" customHeight="1" spans="1:32">
      <c r="A316" s="4" t="str">
        <f>IFERROR(INDEX(_xlfn.ANCHORARRAY($AG$9),ROWS($A$9:A316)),"")</f>
        <v/>
      </c>
      <c r="B316" s="5" t="str">
        <f t="shared" si="36"/>
        <v/>
      </c>
      <c r="C316" s="5" t="str">
        <f t="shared" si="37"/>
        <v/>
      </c>
      <c r="D316" s="5" t="str">
        <f t="shared" si="38"/>
        <v/>
      </c>
      <c r="E316" s="18" t="str">
        <f t="shared" si="39"/>
        <v/>
      </c>
      <c r="F316" s="5" t="str">
        <f t="shared" si="40"/>
        <v/>
      </c>
      <c r="G316" s="3" t="str">
        <f t="shared" si="41"/>
        <v/>
      </c>
      <c r="H316" s="22" t="str">
        <f t="shared" si="42"/>
        <v/>
      </c>
      <c r="I316" s="22" t="str">
        <f t="shared" si="43"/>
        <v/>
      </c>
      <c r="J316" s="22" t="str">
        <f t="shared" si="44"/>
        <v/>
      </c>
      <c r="K316" s="16"/>
      <c r="L316" s="22"/>
      <c r="M316" s="22"/>
      <c r="N316" s="23"/>
      <c r="O316" s="24"/>
      <c r="P316" s="24"/>
      <c r="Q316" s="24"/>
      <c r="R316" s="5"/>
      <c r="S316" s="5"/>
      <c r="T316" s="5"/>
      <c r="U316" s="24"/>
      <c r="V316" s="24"/>
      <c r="W316" s="24"/>
      <c r="X316" s="22"/>
      <c r="Y316" s="24"/>
      <c r="Z316" s="22"/>
      <c r="AA316" s="24"/>
      <c r="AB316" s="22"/>
      <c r="AC316" s="5"/>
      <c r="AD316" s="5"/>
      <c r="AE316" s="5"/>
      <c r="AF316" s="22"/>
    </row>
    <row r="317" ht="21" customHeight="1" spans="1:32">
      <c r="A317" s="7" t="str">
        <f>IFERROR(INDEX(_xlfn.ANCHORARRAY($AG$9),ROWS($A$9:A317)),"")</f>
        <v/>
      </c>
      <c r="B317" s="8" t="str">
        <f t="shared" si="36"/>
        <v/>
      </c>
      <c r="C317" s="8" t="str">
        <f t="shared" si="37"/>
        <v/>
      </c>
      <c r="D317" s="8" t="str">
        <f t="shared" si="38"/>
        <v/>
      </c>
      <c r="E317" s="18" t="str">
        <f t="shared" si="39"/>
        <v/>
      </c>
      <c r="F317" s="8" t="str">
        <f t="shared" si="40"/>
        <v/>
      </c>
      <c r="G317" s="6" t="str">
        <f t="shared" si="41"/>
        <v/>
      </c>
      <c r="H317" s="19" t="str">
        <f t="shared" si="42"/>
        <v/>
      </c>
      <c r="I317" s="19" t="str">
        <f t="shared" si="43"/>
        <v/>
      </c>
      <c r="J317" s="19" t="str">
        <f t="shared" si="44"/>
        <v/>
      </c>
      <c r="K317" s="16"/>
      <c r="L317" s="19"/>
      <c r="M317" s="19"/>
      <c r="N317" s="20"/>
      <c r="O317" s="21"/>
      <c r="P317" s="21"/>
      <c r="Q317" s="21"/>
      <c r="R317" s="8"/>
      <c r="S317" s="8"/>
      <c r="T317" s="8"/>
      <c r="U317" s="21"/>
      <c r="V317" s="21"/>
      <c r="W317" s="21"/>
      <c r="X317" s="19"/>
      <c r="Y317" s="21"/>
      <c r="Z317" s="19"/>
      <c r="AA317" s="21"/>
      <c r="AB317" s="19"/>
      <c r="AC317" s="8"/>
      <c r="AD317" s="8"/>
      <c r="AE317" s="8"/>
      <c r="AF317" s="19"/>
    </row>
    <row r="318" ht="21" customHeight="1" spans="1:32">
      <c r="A318" s="4" t="str">
        <f>IFERROR(INDEX(_xlfn.ANCHORARRAY($AG$9),ROWS($A$9:A318)),"")</f>
        <v/>
      </c>
      <c r="B318" s="5" t="str">
        <f t="shared" si="36"/>
        <v/>
      </c>
      <c r="C318" s="5" t="str">
        <f t="shared" si="37"/>
        <v/>
      </c>
      <c r="D318" s="5" t="str">
        <f t="shared" si="38"/>
        <v/>
      </c>
      <c r="E318" s="18" t="str">
        <f t="shared" si="39"/>
        <v/>
      </c>
      <c r="F318" s="5" t="str">
        <f t="shared" si="40"/>
        <v/>
      </c>
      <c r="G318" s="3" t="str">
        <f t="shared" si="41"/>
        <v/>
      </c>
      <c r="H318" s="22" t="str">
        <f t="shared" si="42"/>
        <v/>
      </c>
      <c r="I318" s="22" t="str">
        <f t="shared" si="43"/>
        <v/>
      </c>
      <c r="J318" s="22" t="str">
        <f t="shared" si="44"/>
        <v/>
      </c>
      <c r="K318" s="16"/>
      <c r="L318" s="22"/>
      <c r="M318" s="22"/>
      <c r="N318" s="23"/>
      <c r="O318" s="24"/>
      <c r="P318" s="24"/>
      <c r="Q318" s="24"/>
      <c r="R318" s="5"/>
      <c r="S318" s="5"/>
      <c r="T318" s="5"/>
      <c r="U318" s="24"/>
      <c r="V318" s="24"/>
      <c r="W318" s="24"/>
      <c r="X318" s="22"/>
      <c r="Y318" s="24"/>
      <c r="Z318" s="22"/>
      <c r="AA318" s="24"/>
      <c r="AB318" s="22"/>
      <c r="AC318" s="5"/>
      <c r="AD318" s="5"/>
      <c r="AE318" s="5"/>
      <c r="AF318" s="22"/>
    </row>
    <row r="319" ht="21" customHeight="1" spans="1:32">
      <c r="A319" s="7" t="str">
        <f>IFERROR(INDEX(_xlfn.ANCHORARRAY($AG$9),ROWS($A$9:A319)),"")</f>
        <v/>
      </c>
      <c r="B319" s="8" t="str">
        <f t="shared" si="36"/>
        <v/>
      </c>
      <c r="C319" s="8" t="str">
        <f t="shared" si="37"/>
        <v/>
      </c>
      <c r="D319" s="8" t="str">
        <f t="shared" si="38"/>
        <v/>
      </c>
      <c r="E319" s="18" t="str">
        <f t="shared" si="39"/>
        <v/>
      </c>
      <c r="F319" s="8" t="str">
        <f t="shared" si="40"/>
        <v/>
      </c>
      <c r="G319" s="6" t="str">
        <f t="shared" si="41"/>
        <v/>
      </c>
      <c r="H319" s="19" t="str">
        <f t="shared" si="42"/>
        <v/>
      </c>
      <c r="I319" s="19" t="str">
        <f t="shared" si="43"/>
        <v/>
      </c>
      <c r="J319" s="19" t="str">
        <f t="shared" si="44"/>
        <v/>
      </c>
      <c r="K319" s="16"/>
      <c r="L319" s="19"/>
      <c r="M319" s="19"/>
      <c r="N319" s="20"/>
      <c r="O319" s="21"/>
      <c r="P319" s="21"/>
      <c r="Q319" s="21"/>
      <c r="R319" s="8"/>
      <c r="S319" s="8"/>
      <c r="T319" s="8"/>
      <c r="U319" s="21"/>
      <c r="V319" s="21"/>
      <c r="W319" s="21"/>
      <c r="X319" s="19"/>
      <c r="Y319" s="21"/>
      <c r="Z319" s="19"/>
      <c r="AA319" s="21"/>
      <c r="AB319" s="19"/>
      <c r="AC319" s="8"/>
      <c r="AD319" s="8"/>
      <c r="AE319" s="8"/>
      <c r="AF319" s="19"/>
    </row>
    <row r="320" ht="21" customHeight="1" spans="1:32">
      <c r="A320" s="4" t="str">
        <f>IFERROR(INDEX(_xlfn.ANCHORARRAY($AG$9),ROWS($A$9:A320)),"")</f>
        <v/>
      </c>
      <c r="B320" s="5" t="str">
        <f t="shared" si="36"/>
        <v/>
      </c>
      <c r="C320" s="5" t="str">
        <f t="shared" si="37"/>
        <v/>
      </c>
      <c r="D320" s="5" t="str">
        <f t="shared" si="38"/>
        <v/>
      </c>
      <c r="E320" s="18" t="str">
        <f t="shared" si="39"/>
        <v/>
      </c>
      <c r="F320" s="5" t="str">
        <f t="shared" si="40"/>
        <v/>
      </c>
      <c r="G320" s="3" t="str">
        <f t="shared" si="41"/>
        <v/>
      </c>
      <c r="H320" s="22" t="str">
        <f t="shared" si="42"/>
        <v/>
      </c>
      <c r="I320" s="22" t="str">
        <f t="shared" si="43"/>
        <v/>
      </c>
      <c r="J320" s="22" t="str">
        <f t="shared" si="44"/>
        <v/>
      </c>
      <c r="K320" s="16"/>
      <c r="L320" s="22"/>
      <c r="M320" s="22"/>
      <c r="N320" s="23"/>
      <c r="O320" s="24"/>
      <c r="P320" s="24"/>
      <c r="Q320" s="24"/>
      <c r="R320" s="5"/>
      <c r="S320" s="5"/>
      <c r="T320" s="5"/>
      <c r="U320" s="24"/>
      <c r="V320" s="24"/>
      <c r="W320" s="24"/>
      <c r="X320" s="22"/>
      <c r="Y320" s="24"/>
      <c r="Z320" s="22"/>
      <c r="AA320" s="24"/>
      <c r="AB320" s="22"/>
      <c r="AC320" s="5"/>
      <c r="AD320" s="5"/>
      <c r="AE320" s="5"/>
      <c r="AF320" s="22"/>
    </row>
    <row r="321" ht="21" customHeight="1" spans="1:32">
      <c r="A321" s="7" t="str">
        <f>IFERROR(INDEX(_xlfn.ANCHORARRAY($AG$9),ROWS($A$9:A321)),"")</f>
        <v/>
      </c>
      <c r="B321" s="8" t="str">
        <f t="shared" si="36"/>
        <v/>
      </c>
      <c r="C321" s="8" t="str">
        <f t="shared" si="37"/>
        <v/>
      </c>
      <c r="D321" s="8" t="str">
        <f t="shared" si="38"/>
        <v/>
      </c>
      <c r="E321" s="18" t="str">
        <f t="shared" si="39"/>
        <v/>
      </c>
      <c r="F321" s="8" t="str">
        <f t="shared" si="40"/>
        <v/>
      </c>
      <c r="G321" s="6" t="str">
        <f t="shared" si="41"/>
        <v/>
      </c>
      <c r="H321" s="19" t="str">
        <f t="shared" si="42"/>
        <v/>
      </c>
      <c r="I321" s="19" t="str">
        <f t="shared" si="43"/>
        <v/>
      </c>
      <c r="J321" s="19" t="str">
        <f t="shared" si="44"/>
        <v/>
      </c>
      <c r="K321" s="16"/>
      <c r="L321" s="19"/>
      <c r="M321" s="19"/>
      <c r="N321" s="20"/>
      <c r="O321" s="21"/>
      <c r="P321" s="21"/>
      <c r="Q321" s="21"/>
      <c r="R321" s="8"/>
      <c r="S321" s="8"/>
      <c r="T321" s="8"/>
      <c r="U321" s="21"/>
      <c r="V321" s="21"/>
      <c r="W321" s="21"/>
      <c r="X321" s="19"/>
      <c r="Y321" s="21"/>
      <c r="Z321" s="19"/>
      <c r="AA321" s="21"/>
      <c r="AB321" s="19"/>
      <c r="AC321" s="8"/>
      <c r="AD321" s="8"/>
      <c r="AE321" s="8"/>
      <c r="AF321" s="19"/>
    </row>
    <row r="322" ht="21" customHeight="1" spans="1:32">
      <c r="A322" s="4" t="str">
        <f>IFERROR(INDEX(_xlfn.ANCHORARRAY($AG$9),ROWS($A$9:A322)),"")</f>
        <v/>
      </c>
      <c r="B322" s="5" t="str">
        <f t="shared" si="36"/>
        <v/>
      </c>
      <c r="C322" s="5" t="str">
        <f t="shared" si="37"/>
        <v/>
      </c>
      <c r="D322" s="5" t="str">
        <f t="shared" si="38"/>
        <v/>
      </c>
      <c r="E322" s="18" t="str">
        <f t="shared" si="39"/>
        <v/>
      </c>
      <c r="F322" s="5" t="str">
        <f t="shared" si="40"/>
        <v/>
      </c>
      <c r="G322" s="3" t="str">
        <f t="shared" si="41"/>
        <v/>
      </c>
      <c r="H322" s="22" t="str">
        <f t="shared" si="42"/>
        <v/>
      </c>
      <c r="I322" s="22" t="str">
        <f t="shared" si="43"/>
        <v/>
      </c>
      <c r="J322" s="22" t="str">
        <f t="shared" si="44"/>
        <v/>
      </c>
      <c r="K322" s="16"/>
      <c r="L322" s="22"/>
      <c r="M322" s="22"/>
      <c r="N322" s="23"/>
      <c r="O322" s="24"/>
      <c r="P322" s="24"/>
      <c r="Q322" s="24"/>
      <c r="R322" s="5"/>
      <c r="S322" s="5"/>
      <c r="T322" s="5"/>
      <c r="U322" s="24"/>
      <c r="V322" s="24"/>
      <c r="W322" s="24"/>
      <c r="X322" s="22"/>
      <c r="Y322" s="24"/>
      <c r="Z322" s="22"/>
      <c r="AA322" s="24"/>
      <c r="AB322" s="22"/>
      <c r="AC322" s="5"/>
      <c r="AD322" s="5"/>
      <c r="AE322" s="5"/>
      <c r="AF322" s="22"/>
    </row>
    <row r="323" ht="21" customHeight="1" spans="1:32">
      <c r="A323" s="7" t="str">
        <f>IFERROR(INDEX(_xlfn.ANCHORARRAY($AG$9),ROWS($A$9:A323)),"")</f>
        <v/>
      </c>
      <c r="B323" s="8" t="str">
        <f t="shared" si="36"/>
        <v/>
      </c>
      <c r="C323" s="8" t="str">
        <f t="shared" si="37"/>
        <v/>
      </c>
      <c r="D323" s="8" t="str">
        <f t="shared" si="38"/>
        <v/>
      </c>
      <c r="E323" s="18" t="str">
        <f t="shared" si="39"/>
        <v/>
      </c>
      <c r="F323" s="8" t="str">
        <f t="shared" si="40"/>
        <v/>
      </c>
      <c r="G323" s="6" t="str">
        <f t="shared" si="41"/>
        <v/>
      </c>
      <c r="H323" s="19" t="str">
        <f t="shared" si="42"/>
        <v/>
      </c>
      <c r="I323" s="19" t="str">
        <f t="shared" si="43"/>
        <v/>
      </c>
      <c r="J323" s="19" t="str">
        <f t="shared" si="44"/>
        <v/>
      </c>
      <c r="K323" s="16"/>
      <c r="L323" s="19"/>
      <c r="M323" s="19"/>
      <c r="N323" s="20"/>
      <c r="O323" s="21"/>
      <c r="P323" s="21"/>
      <c r="Q323" s="21"/>
      <c r="R323" s="8"/>
      <c r="S323" s="8"/>
      <c r="T323" s="8"/>
      <c r="U323" s="21"/>
      <c r="V323" s="21"/>
      <c r="W323" s="21"/>
      <c r="X323" s="19"/>
      <c r="Y323" s="21"/>
      <c r="Z323" s="19"/>
      <c r="AA323" s="21"/>
      <c r="AB323" s="19"/>
      <c r="AC323" s="8"/>
      <c r="AD323" s="8"/>
      <c r="AE323" s="8"/>
      <c r="AF323" s="19"/>
    </row>
    <row r="324" ht="21" customHeight="1" spans="1:32">
      <c r="A324" s="4" t="str">
        <f>IFERROR(INDEX(_xlfn.ANCHORARRAY($AG$9),ROWS($A$9:A324)),"")</f>
        <v/>
      </c>
      <c r="B324" s="5" t="str">
        <f t="shared" si="36"/>
        <v/>
      </c>
      <c r="C324" s="5" t="str">
        <f t="shared" si="37"/>
        <v/>
      </c>
      <c r="D324" s="5" t="str">
        <f t="shared" si="38"/>
        <v/>
      </c>
      <c r="E324" s="18" t="str">
        <f t="shared" si="39"/>
        <v/>
      </c>
      <c r="F324" s="5" t="str">
        <f t="shared" si="40"/>
        <v/>
      </c>
      <c r="G324" s="3" t="str">
        <f t="shared" si="41"/>
        <v/>
      </c>
      <c r="H324" s="22" t="str">
        <f t="shared" si="42"/>
        <v/>
      </c>
      <c r="I324" s="22" t="str">
        <f t="shared" si="43"/>
        <v/>
      </c>
      <c r="J324" s="22" t="str">
        <f t="shared" si="44"/>
        <v/>
      </c>
      <c r="K324" s="16"/>
      <c r="L324" s="22"/>
      <c r="M324" s="22"/>
      <c r="N324" s="23"/>
      <c r="O324" s="24"/>
      <c r="P324" s="24"/>
      <c r="Q324" s="24"/>
      <c r="R324" s="5"/>
      <c r="S324" s="5"/>
      <c r="T324" s="5"/>
      <c r="U324" s="24"/>
      <c r="V324" s="24"/>
      <c r="W324" s="24"/>
      <c r="X324" s="22"/>
      <c r="Y324" s="24"/>
      <c r="Z324" s="22"/>
      <c r="AA324" s="24"/>
      <c r="AB324" s="22"/>
      <c r="AC324" s="5"/>
      <c r="AD324" s="5"/>
      <c r="AE324" s="5"/>
      <c r="AF324" s="22"/>
    </row>
    <row r="325" ht="21" customHeight="1" spans="1:32">
      <c r="A325" s="7" t="str">
        <f>IFERROR(INDEX(_xlfn.ANCHORARRAY($AG$9),ROWS($A$9:A325)),"")</f>
        <v/>
      </c>
      <c r="B325" s="8" t="str">
        <f t="shared" si="36"/>
        <v/>
      </c>
      <c r="C325" s="8" t="str">
        <f t="shared" si="37"/>
        <v/>
      </c>
      <c r="D325" s="8" t="str">
        <f t="shared" si="38"/>
        <v/>
      </c>
      <c r="E325" s="18" t="str">
        <f t="shared" si="39"/>
        <v/>
      </c>
      <c r="F325" s="8" t="str">
        <f t="shared" si="40"/>
        <v/>
      </c>
      <c r="G325" s="6" t="str">
        <f t="shared" si="41"/>
        <v/>
      </c>
      <c r="H325" s="19" t="str">
        <f t="shared" si="42"/>
        <v/>
      </c>
      <c r="I325" s="19" t="str">
        <f t="shared" si="43"/>
        <v/>
      </c>
      <c r="J325" s="19" t="str">
        <f t="shared" si="44"/>
        <v/>
      </c>
      <c r="K325" s="16"/>
      <c r="L325" s="19"/>
      <c r="M325" s="19"/>
      <c r="N325" s="20"/>
      <c r="O325" s="21"/>
      <c r="P325" s="21"/>
      <c r="Q325" s="21"/>
      <c r="R325" s="8"/>
      <c r="S325" s="8"/>
      <c r="T325" s="8"/>
      <c r="U325" s="21"/>
      <c r="V325" s="21"/>
      <c r="W325" s="21"/>
      <c r="X325" s="19"/>
      <c r="Y325" s="21"/>
      <c r="Z325" s="19"/>
      <c r="AA325" s="21"/>
      <c r="AB325" s="19"/>
      <c r="AC325" s="8"/>
      <c r="AD325" s="8"/>
      <c r="AE325" s="8"/>
      <c r="AF325" s="19"/>
    </row>
    <row r="326" ht="21" customHeight="1" spans="1:32">
      <c r="A326" s="4" t="str">
        <f>IFERROR(INDEX(_xlfn.ANCHORARRAY($AG$9),ROWS($A$9:A326)),"")</f>
        <v/>
      </c>
      <c r="B326" s="5" t="str">
        <f t="shared" si="36"/>
        <v/>
      </c>
      <c r="C326" s="5" t="str">
        <f t="shared" si="37"/>
        <v/>
      </c>
      <c r="D326" s="5" t="str">
        <f t="shared" si="38"/>
        <v/>
      </c>
      <c r="E326" s="18" t="str">
        <f t="shared" si="39"/>
        <v/>
      </c>
      <c r="F326" s="5" t="str">
        <f t="shared" si="40"/>
        <v/>
      </c>
      <c r="G326" s="3" t="str">
        <f t="shared" si="41"/>
        <v/>
      </c>
      <c r="H326" s="22" t="str">
        <f t="shared" si="42"/>
        <v/>
      </c>
      <c r="I326" s="22" t="str">
        <f t="shared" si="43"/>
        <v/>
      </c>
      <c r="J326" s="22" t="str">
        <f t="shared" si="44"/>
        <v/>
      </c>
      <c r="K326" s="16"/>
      <c r="L326" s="22"/>
      <c r="M326" s="22"/>
      <c r="N326" s="23"/>
      <c r="O326" s="24"/>
      <c r="P326" s="24"/>
      <c r="Q326" s="24"/>
      <c r="R326" s="5"/>
      <c r="S326" s="5"/>
      <c r="T326" s="5"/>
      <c r="U326" s="24"/>
      <c r="V326" s="24"/>
      <c r="W326" s="24"/>
      <c r="X326" s="22"/>
      <c r="Y326" s="24"/>
      <c r="Z326" s="22"/>
      <c r="AA326" s="24"/>
      <c r="AB326" s="22"/>
      <c r="AC326" s="5"/>
      <c r="AD326" s="5"/>
      <c r="AE326" s="5"/>
      <c r="AF326" s="22"/>
    </row>
    <row r="327" ht="21" customHeight="1" spans="1:32">
      <c r="A327" s="7" t="str">
        <f>IFERROR(INDEX(_xlfn.ANCHORARRAY($AG$9),ROWS($A$9:A327)),"")</f>
        <v/>
      </c>
      <c r="B327" s="8" t="str">
        <f t="shared" si="36"/>
        <v/>
      </c>
      <c r="C327" s="8" t="str">
        <f t="shared" si="37"/>
        <v/>
      </c>
      <c r="D327" s="8" t="str">
        <f t="shared" si="38"/>
        <v/>
      </c>
      <c r="E327" s="18" t="str">
        <f t="shared" si="39"/>
        <v/>
      </c>
      <c r="F327" s="8" t="str">
        <f t="shared" si="40"/>
        <v/>
      </c>
      <c r="G327" s="6" t="str">
        <f t="shared" si="41"/>
        <v/>
      </c>
      <c r="H327" s="19" t="str">
        <f t="shared" si="42"/>
        <v/>
      </c>
      <c r="I327" s="19" t="str">
        <f t="shared" si="43"/>
        <v/>
      </c>
      <c r="J327" s="19" t="str">
        <f t="shared" si="44"/>
        <v/>
      </c>
      <c r="K327" s="16"/>
      <c r="L327" s="19"/>
      <c r="M327" s="19"/>
      <c r="N327" s="20"/>
      <c r="O327" s="21"/>
      <c r="P327" s="21"/>
      <c r="Q327" s="21"/>
      <c r="R327" s="8"/>
      <c r="S327" s="8"/>
      <c r="T327" s="8"/>
      <c r="U327" s="21"/>
      <c r="V327" s="21"/>
      <c r="W327" s="21"/>
      <c r="X327" s="19"/>
      <c r="Y327" s="21"/>
      <c r="Z327" s="19"/>
      <c r="AA327" s="21"/>
      <c r="AB327" s="19"/>
      <c r="AC327" s="8"/>
      <c r="AD327" s="8"/>
      <c r="AE327" s="8"/>
      <c r="AF327" s="19"/>
    </row>
    <row r="328" ht="21" customHeight="1" spans="1:32">
      <c r="A328" s="4" t="str">
        <f>IFERROR(INDEX(_xlfn.ANCHORARRAY($AG$9),ROWS($A$9:A328)),"")</f>
        <v/>
      </c>
      <c r="B328" s="5" t="str">
        <f t="shared" si="36"/>
        <v/>
      </c>
      <c r="C328" s="5" t="str">
        <f t="shared" si="37"/>
        <v/>
      </c>
      <c r="D328" s="5" t="str">
        <f t="shared" si="38"/>
        <v/>
      </c>
      <c r="E328" s="18" t="str">
        <f t="shared" si="39"/>
        <v/>
      </c>
      <c r="F328" s="5" t="str">
        <f t="shared" si="40"/>
        <v/>
      </c>
      <c r="G328" s="3" t="str">
        <f t="shared" si="41"/>
        <v/>
      </c>
      <c r="H328" s="22" t="str">
        <f t="shared" si="42"/>
        <v/>
      </c>
      <c r="I328" s="22" t="str">
        <f t="shared" si="43"/>
        <v/>
      </c>
      <c r="J328" s="22" t="str">
        <f t="shared" si="44"/>
        <v/>
      </c>
      <c r="K328" s="16"/>
      <c r="L328" s="22"/>
      <c r="M328" s="22"/>
      <c r="N328" s="23"/>
      <c r="O328" s="24"/>
      <c r="P328" s="24"/>
      <c r="Q328" s="24"/>
      <c r="R328" s="5"/>
      <c r="S328" s="5"/>
      <c r="T328" s="5"/>
      <c r="U328" s="24"/>
      <c r="V328" s="24"/>
      <c r="W328" s="24"/>
      <c r="X328" s="22"/>
      <c r="Y328" s="24"/>
      <c r="Z328" s="22"/>
      <c r="AA328" s="24"/>
      <c r="AB328" s="22"/>
      <c r="AC328" s="5"/>
      <c r="AD328" s="5"/>
      <c r="AE328" s="5"/>
      <c r="AF328" s="22"/>
    </row>
    <row r="329" ht="21" customHeight="1" spans="1:32">
      <c r="A329" s="7" t="str">
        <f>IFERROR(INDEX(_xlfn.ANCHORARRAY($AG$9),ROWS($A$9:A329)),"")</f>
        <v/>
      </c>
      <c r="B329" s="8" t="str">
        <f t="shared" ref="B329:B392" si="45">IF($A329="","",SUMIF($AA$9:$AA$50008,$A329,$AC$9:$AC$50008))</f>
        <v/>
      </c>
      <c r="C329" s="8" t="str">
        <f t="shared" ref="C329:C392" si="46">IF($A329="","",SUMIF($AA$9:$AA$50008,$A329,$AD$9:$AD$50008))</f>
        <v/>
      </c>
      <c r="D329" s="8" t="str">
        <f t="shared" ref="D329:D392" si="47">IF($A329="","",SUMIF($AA$9:$AA$50008,$A329,$AE$9:$AE$50008))</f>
        <v/>
      </c>
      <c r="E329" s="18" t="str">
        <f t="shared" ref="E329:E392" si="48">IF($A329="","",MAX(0,B329-C329-D329))</f>
        <v/>
      </c>
      <c r="F329" s="8" t="str">
        <f t="shared" ref="F329:F392" si="49">IF($A329="","",MAX(0,C329+D329-B329))</f>
        <v/>
      </c>
      <c r="G329" s="6" t="str">
        <f t="shared" ref="G329:G392" si="50">IF($A329="","",IF(E329&gt;0,"待冲减",IF(F329&gt;0,"超额需核对","已结清")))</f>
        <v/>
      </c>
      <c r="H329" s="19" t="str">
        <f t="shared" ref="H329:H392" si="51">IF($A329="","",COUNTIFS($AA$9:$AA$50008,$A329,$AB$9:$AB$50008,"预支"))</f>
        <v/>
      </c>
      <c r="I329" s="19" t="str">
        <f t="shared" ref="I329:I392" si="52">IF($A329="","",COUNTIFS($AA$9:$AA$50008,$A329,$AB$9:$AB$50008,"报销"))</f>
        <v/>
      </c>
      <c r="J329" s="19" t="str">
        <f t="shared" ref="J329:J392" si="53">IF($A329="","",COUNTIFS($AA$9:$AA$50008,$A329,$AB$9:$AB$50008,"还款"))</f>
        <v/>
      </c>
      <c r="K329" s="16"/>
      <c r="L329" s="19"/>
      <c r="M329" s="19"/>
      <c r="N329" s="20"/>
      <c r="O329" s="21"/>
      <c r="P329" s="21"/>
      <c r="Q329" s="21"/>
      <c r="R329" s="8"/>
      <c r="S329" s="8"/>
      <c r="T329" s="8"/>
      <c r="U329" s="21"/>
      <c r="V329" s="21"/>
      <c r="W329" s="21"/>
      <c r="X329" s="19"/>
      <c r="Y329" s="21"/>
      <c r="Z329" s="19"/>
      <c r="AA329" s="21"/>
      <c r="AB329" s="19"/>
      <c r="AC329" s="8"/>
      <c r="AD329" s="8"/>
      <c r="AE329" s="8"/>
      <c r="AF329" s="19"/>
    </row>
    <row r="330" ht="21" customHeight="1" spans="1:32">
      <c r="A330" s="4" t="str">
        <f>IFERROR(INDEX(_xlfn.ANCHORARRAY($AG$9),ROWS($A$9:A330)),"")</f>
        <v/>
      </c>
      <c r="B330" s="5" t="str">
        <f t="shared" si="45"/>
        <v/>
      </c>
      <c r="C330" s="5" t="str">
        <f t="shared" si="46"/>
        <v/>
      </c>
      <c r="D330" s="5" t="str">
        <f t="shared" si="47"/>
        <v/>
      </c>
      <c r="E330" s="18" t="str">
        <f t="shared" si="48"/>
        <v/>
      </c>
      <c r="F330" s="5" t="str">
        <f t="shared" si="49"/>
        <v/>
      </c>
      <c r="G330" s="3" t="str">
        <f t="shared" si="50"/>
        <v/>
      </c>
      <c r="H330" s="22" t="str">
        <f t="shared" si="51"/>
        <v/>
      </c>
      <c r="I330" s="22" t="str">
        <f t="shared" si="52"/>
        <v/>
      </c>
      <c r="J330" s="22" t="str">
        <f t="shared" si="53"/>
        <v/>
      </c>
      <c r="K330" s="16"/>
      <c r="L330" s="22"/>
      <c r="M330" s="22"/>
      <c r="N330" s="23"/>
      <c r="O330" s="24"/>
      <c r="P330" s="24"/>
      <c r="Q330" s="24"/>
      <c r="R330" s="5"/>
      <c r="S330" s="5"/>
      <c r="T330" s="5"/>
      <c r="U330" s="24"/>
      <c r="V330" s="24"/>
      <c r="W330" s="24"/>
      <c r="X330" s="22"/>
      <c r="Y330" s="24"/>
      <c r="Z330" s="22"/>
      <c r="AA330" s="24"/>
      <c r="AB330" s="22"/>
      <c r="AC330" s="5"/>
      <c r="AD330" s="5"/>
      <c r="AE330" s="5"/>
      <c r="AF330" s="22"/>
    </row>
    <row r="331" ht="21" customHeight="1" spans="1:32">
      <c r="A331" s="7" t="str">
        <f>IFERROR(INDEX(_xlfn.ANCHORARRAY($AG$9),ROWS($A$9:A331)),"")</f>
        <v/>
      </c>
      <c r="B331" s="8" t="str">
        <f t="shared" si="45"/>
        <v/>
      </c>
      <c r="C331" s="8" t="str">
        <f t="shared" si="46"/>
        <v/>
      </c>
      <c r="D331" s="8" t="str">
        <f t="shared" si="47"/>
        <v/>
      </c>
      <c r="E331" s="18" t="str">
        <f t="shared" si="48"/>
        <v/>
      </c>
      <c r="F331" s="8" t="str">
        <f t="shared" si="49"/>
        <v/>
      </c>
      <c r="G331" s="6" t="str">
        <f t="shared" si="50"/>
        <v/>
      </c>
      <c r="H331" s="19" t="str">
        <f t="shared" si="51"/>
        <v/>
      </c>
      <c r="I331" s="19" t="str">
        <f t="shared" si="52"/>
        <v/>
      </c>
      <c r="J331" s="19" t="str">
        <f t="shared" si="53"/>
        <v/>
      </c>
      <c r="K331" s="16"/>
      <c r="L331" s="19"/>
      <c r="M331" s="19"/>
      <c r="N331" s="20"/>
      <c r="O331" s="21"/>
      <c r="P331" s="21"/>
      <c r="Q331" s="21"/>
      <c r="R331" s="8"/>
      <c r="S331" s="8"/>
      <c r="T331" s="8"/>
      <c r="U331" s="21"/>
      <c r="V331" s="21"/>
      <c r="W331" s="21"/>
      <c r="X331" s="19"/>
      <c r="Y331" s="21"/>
      <c r="Z331" s="19"/>
      <c r="AA331" s="21"/>
      <c r="AB331" s="19"/>
      <c r="AC331" s="8"/>
      <c r="AD331" s="8"/>
      <c r="AE331" s="8"/>
      <c r="AF331" s="19"/>
    </row>
    <row r="332" ht="21" customHeight="1" spans="1:32">
      <c r="A332" s="4" t="str">
        <f>IFERROR(INDEX(_xlfn.ANCHORARRAY($AG$9),ROWS($A$9:A332)),"")</f>
        <v/>
      </c>
      <c r="B332" s="5" t="str">
        <f t="shared" si="45"/>
        <v/>
      </c>
      <c r="C332" s="5" t="str">
        <f t="shared" si="46"/>
        <v/>
      </c>
      <c r="D332" s="5" t="str">
        <f t="shared" si="47"/>
        <v/>
      </c>
      <c r="E332" s="18" t="str">
        <f t="shared" si="48"/>
        <v/>
      </c>
      <c r="F332" s="5" t="str">
        <f t="shared" si="49"/>
        <v/>
      </c>
      <c r="G332" s="3" t="str">
        <f t="shared" si="50"/>
        <v/>
      </c>
      <c r="H332" s="22" t="str">
        <f t="shared" si="51"/>
        <v/>
      </c>
      <c r="I332" s="22" t="str">
        <f t="shared" si="52"/>
        <v/>
      </c>
      <c r="J332" s="22" t="str">
        <f t="shared" si="53"/>
        <v/>
      </c>
      <c r="K332" s="16"/>
      <c r="L332" s="22"/>
      <c r="M332" s="22"/>
      <c r="N332" s="23"/>
      <c r="O332" s="24"/>
      <c r="P332" s="24"/>
      <c r="Q332" s="24"/>
      <c r="R332" s="5"/>
      <c r="S332" s="5"/>
      <c r="T332" s="5"/>
      <c r="U332" s="24"/>
      <c r="V332" s="24"/>
      <c r="W332" s="24"/>
      <c r="X332" s="22"/>
      <c r="Y332" s="24"/>
      <c r="Z332" s="22"/>
      <c r="AA332" s="24"/>
      <c r="AB332" s="22"/>
      <c r="AC332" s="5"/>
      <c r="AD332" s="5"/>
      <c r="AE332" s="5"/>
      <c r="AF332" s="22"/>
    </row>
    <row r="333" ht="21" customHeight="1" spans="1:32">
      <c r="A333" s="7" t="str">
        <f>IFERROR(INDEX(_xlfn.ANCHORARRAY($AG$9),ROWS($A$9:A333)),"")</f>
        <v/>
      </c>
      <c r="B333" s="8" t="str">
        <f t="shared" si="45"/>
        <v/>
      </c>
      <c r="C333" s="8" t="str">
        <f t="shared" si="46"/>
        <v/>
      </c>
      <c r="D333" s="8" t="str">
        <f t="shared" si="47"/>
        <v/>
      </c>
      <c r="E333" s="18" t="str">
        <f t="shared" si="48"/>
        <v/>
      </c>
      <c r="F333" s="8" t="str">
        <f t="shared" si="49"/>
        <v/>
      </c>
      <c r="G333" s="6" t="str">
        <f t="shared" si="50"/>
        <v/>
      </c>
      <c r="H333" s="19" t="str">
        <f t="shared" si="51"/>
        <v/>
      </c>
      <c r="I333" s="19" t="str">
        <f t="shared" si="52"/>
        <v/>
      </c>
      <c r="J333" s="19" t="str">
        <f t="shared" si="53"/>
        <v/>
      </c>
      <c r="K333" s="16"/>
      <c r="L333" s="19"/>
      <c r="M333" s="19"/>
      <c r="N333" s="20"/>
      <c r="O333" s="21"/>
      <c r="P333" s="21"/>
      <c r="Q333" s="21"/>
      <c r="R333" s="8"/>
      <c r="S333" s="8"/>
      <c r="T333" s="8"/>
      <c r="U333" s="21"/>
      <c r="V333" s="21"/>
      <c r="W333" s="21"/>
      <c r="X333" s="19"/>
      <c r="Y333" s="21"/>
      <c r="Z333" s="19"/>
      <c r="AA333" s="21"/>
      <c r="AB333" s="19"/>
      <c r="AC333" s="8"/>
      <c r="AD333" s="8"/>
      <c r="AE333" s="8"/>
      <c r="AF333" s="19"/>
    </row>
    <row r="334" ht="21" customHeight="1" spans="1:32">
      <c r="A334" s="4" t="str">
        <f>IFERROR(INDEX(_xlfn.ANCHORARRAY($AG$9),ROWS($A$9:A334)),"")</f>
        <v/>
      </c>
      <c r="B334" s="5" t="str">
        <f t="shared" si="45"/>
        <v/>
      </c>
      <c r="C334" s="5" t="str">
        <f t="shared" si="46"/>
        <v/>
      </c>
      <c r="D334" s="5" t="str">
        <f t="shared" si="47"/>
        <v/>
      </c>
      <c r="E334" s="18" t="str">
        <f t="shared" si="48"/>
        <v/>
      </c>
      <c r="F334" s="5" t="str">
        <f t="shared" si="49"/>
        <v/>
      </c>
      <c r="G334" s="3" t="str">
        <f t="shared" si="50"/>
        <v/>
      </c>
      <c r="H334" s="22" t="str">
        <f t="shared" si="51"/>
        <v/>
      </c>
      <c r="I334" s="22" t="str">
        <f t="shared" si="52"/>
        <v/>
      </c>
      <c r="J334" s="22" t="str">
        <f t="shared" si="53"/>
        <v/>
      </c>
      <c r="K334" s="16"/>
      <c r="L334" s="22"/>
      <c r="M334" s="22"/>
      <c r="N334" s="23"/>
      <c r="O334" s="24"/>
      <c r="P334" s="24"/>
      <c r="Q334" s="24"/>
      <c r="R334" s="5"/>
      <c r="S334" s="5"/>
      <c r="T334" s="5"/>
      <c r="U334" s="24"/>
      <c r="V334" s="24"/>
      <c r="W334" s="24"/>
      <c r="X334" s="22"/>
      <c r="Y334" s="24"/>
      <c r="Z334" s="22"/>
      <c r="AA334" s="24"/>
      <c r="AB334" s="22"/>
      <c r="AC334" s="5"/>
      <c r="AD334" s="5"/>
      <c r="AE334" s="5"/>
      <c r="AF334" s="22"/>
    </row>
    <row r="335" ht="21" customHeight="1" spans="1:32">
      <c r="A335" s="7" t="str">
        <f>IFERROR(INDEX(_xlfn.ANCHORARRAY($AG$9),ROWS($A$9:A335)),"")</f>
        <v/>
      </c>
      <c r="B335" s="8" t="str">
        <f t="shared" si="45"/>
        <v/>
      </c>
      <c r="C335" s="8" t="str">
        <f t="shared" si="46"/>
        <v/>
      </c>
      <c r="D335" s="8" t="str">
        <f t="shared" si="47"/>
        <v/>
      </c>
      <c r="E335" s="18" t="str">
        <f t="shared" si="48"/>
        <v/>
      </c>
      <c r="F335" s="8" t="str">
        <f t="shared" si="49"/>
        <v/>
      </c>
      <c r="G335" s="6" t="str">
        <f t="shared" si="50"/>
        <v/>
      </c>
      <c r="H335" s="19" t="str">
        <f t="shared" si="51"/>
        <v/>
      </c>
      <c r="I335" s="19" t="str">
        <f t="shared" si="52"/>
        <v/>
      </c>
      <c r="J335" s="19" t="str">
        <f t="shared" si="53"/>
        <v/>
      </c>
      <c r="K335" s="16"/>
      <c r="L335" s="19"/>
      <c r="M335" s="19"/>
      <c r="N335" s="20"/>
      <c r="O335" s="21"/>
      <c r="P335" s="21"/>
      <c r="Q335" s="21"/>
      <c r="R335" s="8"/>
      <c r="S335" s="8"/>
      <c r="T335" s="8"/>
      <c r="U335" s="21"/>
      <c r="V335" s="21"/>
      <c r="W335" s="21"/>
      <c r="X335" s="19"/>
      <c r="Y335" s="21"/>
      <c r="Z335" s="19"/>
      <c r="AA335" s="21"/>
      <c r="AB335" s="19"/>
      <c r="AC335" s="8"/>
      <c r="AD335" s="8"/>
      <c r="AE335" s="8"/>
      <c r="AF335" s="19"/>
    </row>
    <row r="336" ht="21" customHeight="1" spans="1:32">
      <c r="A336" s="4" t="str">
        <f>IFERROR(INDEX(_xlfn.ANCHORARRAY($AG$9),ROWS($A$9:A336)),"")</f>
        <v/>
      </c>
      <c r="B336" s="5" t="str">
        <f t="shared" si="45"/>
        <v/>
      </c>
      <c r="C336" s="5" t="str">
        <f t="shared" si="46"/>
        <v/>
      </c>
      <c r="D336" s="5" t="str">
        <f t="shared" si="47"/>
        <v/>
      </c>
      <c r="E336" s="18" t="str">
        <f t="shared" si="48"/>
        <v/>
      </c>
      <c r="F336" s="5" t="str">
        <f t="shared" si="49"/>
        <v/>
      </c>
      <c r="G336" s="3" t="str">
        <f t="shared" si="50"/>
        <v/>
      </c>
      <c r="H336" s="22" t="str">
        <f t="shared" si="51"/>
        <v/>
      </c>
      <c r="I336" s="22" t="str">
        <f t="shared" si="52"/>
        <v/>
      </c>
      <c r="J336" s="22" t="str">
        <f t="shared" si="53"/>
        <v/>
      </c>
      <c r="K336" s="16"/>
      <c r="L336" s="22"/>
      <c r="M336" s="22"/>
      <c r="N336" s="23"/>
      <c r="O336" s="24"/>
      <c r="P336" s="24"/>
      <c r="Q336" s="24"/>
      <c r="R336" s="5"/>
      <c r="S336" s="5"/>
      <c r="T336" s="5"/>
      <c r="U336" s="24"/>
      <c r="V336" s="24"/>
      <c r="W336" s="24"/>
      <c r="X336" s="22"/>
      <c r="Y336" s="24"/>
      <c r="Z336" s="22"/>
      <c r="AA336" s="24"/>
      <c r="AB336" s="22"/>
      <c r="AC336" s="5"/>
      <c r="AD336" s="5"/>
      <c r="AE336" s="5"/>
      <c r="AF336" s="22"/>
    </row>
    <row r="337" ht="21" customHeight="1" spans="1:32">
      <c r="A337" s="7" t="str">
        <f>IFERROR(INDEX(_xlfn.ANCHORARRAY($AG$9),ROWS($A$9:A337)),"")</f>
        <v/>
      </c>
      <c r="B337" s="8" t="str">
        <f t="shared" si="45"/>
        <v/>
      </c>
      <c r="C337" s="8" t="str">
        <f t="shared" si="46"/>
        <v/>
      </c>
      <c r="D337" s="8" t="str">
        <f t="shared" si="47"/>
        <v/>
      </c>
      <c r="E337" s="18" t="str">
        <f t="shared" si="48"/>
        <v/>
      </c>
      <c r="F337" s="8" t="str">
        <f t="shared" si="49"/>
        <v/>
      </c>
      <c r="G337" s="6" t="str">
        <f t="shared" si="50"/>
        <v/>
      </c>
      <c r="H337" s="19" t="str">
        <f t="shared" si="51"/>
        <v/>
      </c>
      <c r="I337" s="19" t="str">
        <f t="shared" si="52"/>
        <v/>
      </c>
      <c r="J337" s="19" t="str">
        <f t="shared" si="53"/>
        <v/>
      </c>
      <c r="K337" s="16"/>
      <c r="L337" s="19"/>
      <c r="M337" s="19"/>
      <c r="N337" s="20"/>
      <c r="O337" s="21"/>
      <c r="P337" s="21"/>
      <c r="Q337" s="21"/>
      <c r="R337" s="8"/>
      <c r="S337" s="8"/>
      <c r="T337" s="8"/>
      <c r="U337" s="21"/>
      <c r="V337" s="21"/>
      <c r="W337" s="21"/>
      <c r="X337" s="19"/>
      <c r="Y337" s="21"/>
      <c r="Z337" s="19"/>
      <c r="AA337" s="21"/>
      <c r="AB337" s="19"/>
      <c r="AC337" s="8"/>
      <c r="AD337" s="8"/>
      <c r="AE337" s="8"/>
      <c r="AF337" s="19"/>
    </row>
    <row r="338" ht="21" customHeight="1" spans="1:32">
      <c r="A338" s="4" t="str">
        <f>IFERROR(INDEX(_xlfn.ANCHORARRAY($AG$9),ROWS($A$9:A338)),"")</f>
        <v/>
      </c>
      <c r="B338" s="5" t="str">
        <f t="shared" si="45"/>
        <v/>
      </c>
      <c r="C338" s="5" t="str">
        <f t="shared" si="46"/>
        <v/>
      </c>
      <c r="D338" s="5" t="str">
        <f t="shared" si="47"/>
        <v/>
      </c>
      <c r="E338" s="18" t="str">
        <f t="shared" si="48"/>
        <v/>
      </c>
      <c r="F338" s="5" t="str">
        <f t="shared" si="49"/>
        <v/>
      </c>
      <c r="G338" s="3" t="str">
        <f t="shared" si="50"/>
        <v/>
      </c>
      <c r="H338" s="22" t="str">
        <f t="shared" si="51"/>
        <v/>
      </c>
      <c r="I338" s="22" t="str">
        <f t="shared" si="52"/>
        <v/>
      </c>
      <c r="J338" s="22" t="str">
        <f t="shared" si="53"/>
        <v/>
      </c>
      <c r="K338" s="16"/>
      <c r="L338" s="22"/>
      <c r="M338" s="22"/>
      <c r="N338" s="23"/>
      <c r="O338" s="24"/>
      <c r="P338" s="24"/>
      <c r="Q338" s="24"/>
      <c r="R338" s="5"/>
      <c r="S338" s="5"/>
      <c r="T338" s="5"/>
      <c r="U338" s="24"/>
      <c r="V338" s="24"/>
      <c r="W338" s="24"/>
      <c r="X338" s="22"/>
      <c r="Y338" s="24"/>
      <c r="Z338" s="22"/>
      <c r="AA338" s="24"/>
      <c r="AB338" s="22"/>
      <c r="AC338" s="5"/>
      <c r="AD338" s="5"/>
      <c r="AE338" s="5"/>
      <c r="AF338" s="22"/>
    </row>
    <row r="339" ht="21" customHeight="1" spans="1:32">
      <c r="A339" s="7" t="str">
        <f>IFERROR(INDEX(_xlfn.ANCHORARRAY($AG$9),ROWS($A$9:A339)),"")</f>
        <v/>
      </c>
      <c r="B339" s="8" t="str">
        <f t="shared" si="45"/>
        <v/>
      </c>
      <c r="C339" s="8" t="str">
        <f t="shared" si="46"/>
        <v/>
      </c>
      <c r="D339" s="8" t="str">
        <f t="shared" si="47"/>
        <v/>
      </c>
      <c r="E339" s="18" t="str">
        <f t="shared" si="48"/>
        <v/>
      </c>
      <c r="F339" s="8" t="str">
        <f t="shared" si="49"/>
        <v/>
      </c>
      <c r="G339" s="6" t="str">
        <f t="shared" si="50"/>
        <v/>
      </c>
      <c r="H339" s="19" t="str">
        <f t="shared" si="51"/>
        <v/>
      </c>
      <c r="I339" s="19" t="str">
        <f t="shared" si="52"/>
        <v/>
      </c>
      <c r="J339" s="19" t="str">
        <f t="shared" si="53"/>
        <v/>
      </c>
      <c r="K339" s="16"/>
      <c r="L339" s="19"/>
      <c r="M339" s="19"/>
      <c r="N339" s="20"/>
      <c r="O339" s="21"/>
      <c r="P339" s="21"/>
      <c r="Q339" s="21"/>
      <c r="R339" s="8"/>
      <c r="S339" s="8"/>
      <c r="T339" s="8"/>
      <c r="U339" s="21"/>
      <c r="V339" s="21"/>
      <c r="W339" s="21"/>
      <c r="X339" s="19"/>
      <c r="Y339" s="21"/>
      <c r="Z339" s="19"/>
      <c r="AA339" s="21"/>
      <c r="AB339" s="19"/>
      <c r="AC339" s="8"/>
      <c r="AD339" s="8"/>
      <c r="AE339" s="8"/>
      <c r="AF339" s="19"/>
    </row>
    <row r="340" ht="21" customHeight="1" spans="1:32">
      <c r="A340" s="4" t="str">
        <f>IFERROR(INDEX(_xlfn.ANCHORARRAY($AG$9),ROWS($A$9:A340)),"")</f>
        <v/>
      </c>
      <c r="B340" s="5" t="str">
        <f t="shared" si="45"/>
        <v/>
      </c>
      <c r="C340" s="5" t="str">
        <f t="shared" si="46"/>
        <v/>
      </c>
      <c r="D340" s="5" t="str">
        <f t="shared" si="47"/>
        <v/>
      </c>
      <c r="E340" s="18" t="str">
        <f t="shared" si="48"/>
        <v/>
      </c>
      <c r="F340" s="5" t="str">
        <f t="shared" si="49"/>
        <v/>
      </c>
      <c r="G340" s="3" t="str">
        <f t="shared" si="50"/>
        <v/>
      </c>
      <c r="H340" s="22" t="str">
        <f t="shared" si="51"/>
        <v/>
      </c>
      <c r="I340" s="22" t="str">
        <f t="shared" si="52"/>
        <v/>
      </c>
      <c r="J340" s="22" t="str">
        <f t="shared" si="53"/>
        <v/>
      </c>
      <c r="K340" s="16"/>
      <c r="L340" s="22"/>
      <c r="M340" s="22"/>
      <c r="N340" s="23"/>
      <c r="O340" s="24"/>
      <c r="P340" s="24"/>
      <c r="Q340" s="24"/>
      <c r="R340" s="5"/>
      <c r="S340" s="5"/>
      <c r="T340" s="5"/>
      <c r="U340" s="24"/>
      <c r="V340" s="24"/>
      <c r="W340" s="24"/>
      <c r="X340" s="22"/>
      <c r="Y340" s="24"/>
      <c r="Z340" s="22"/>
      <c r="AA340" s="24"/>
      <c r="AB340" s="22"/>
      <c r="AC340" s="5"/>
      <c r="AD340" s="5"/>
      <c r="AE340" s="5"/>
      <c r="AF340" s="22"/>
    </row>
    <row r="341" ht="21" customHeight="1" spans="1:32">
      <c r="A341" s="7" t="str">
        <f>IFERROR(INDEX(_xlfn.ANCHORARRAY($AG$9),ROWS($A$9:A341)),"")</f>
        <v/>
      </c>
      <c r="B341" s="8" t="str">
        <f t="shared" si="45"/>
        <v/>
      </c>
      <c r="C341" s="8" t="str">
        <f t="shared" si="46"/>
        <v/>
      </c>
      <c r="D341" s="8" t="str">
        <f t="shared" si="47"/>
        <v/>
      </c>
      <c r="E341" s="18" t="str">
        <f t="shared" si="48"/>
        <v/>
      </c>
      <c r="F341" s="8" t="str">
        <f t="shared" si="49"/>
        <v/>
      </c>
      <c r="G341" s="6" t="str">
        <f t="shared" si="50"/>
        <v/>
      </c>
      <c r="H341" s="19" t="str">
        <f t="shared" si="51"/>
        <v/>
      </c>
      <c r="I341" s="19" t="str">
        <f t="shared" si="52"/>
        <v/>
      </c>
      <c r="J341" s="19" t="str">
        <f t="shared" si="53"/>
        <v/>
      </c>
      <c r="K341" s="16"/>
      <c r="L341" s="19"/>
      <c r="M341" s="19"/>
      <c r="N341" s="20"/>
      <c r="O341" s="21"/>
      <c r="P341" s="21"/>
      <c r="Q341" s="21"/>
      <c r="R341" s="8"/>
      <c r="S341" s="8"/>
      <c r="T341" s="8"/>
      <c r="U341" s="21"/>
      <c r="V341" s="21"/>
      <c r="W341" s="21"/>
      <c r="X341" s="19"/>
      <c r="Y341" s="21"/>
      <c r="Z341" s="19"/>
      <c r="AA341" s="21"/>
      <c r="AB341" s="19"/>
      <c r="AC341" s="8"/>
      <c r="AD341" s="8"/>
      <c r="AE341" s="8"/>
      <c r="AF341" s="19"/>
    </row>
    <row r="342" ht="21" customHeight="1" spans="1:32">
      <c r="A342" s="4" t="str">
        <f>IFERROR(INDEX(_xlfn.ANCHORARRAY($AG$9),ROWS($A$9:A342)),"")</f>
        <v/>
      </c>
      <c r="B342" s="5" t="str">
        <f t="shared" si="45"/>
        <v/>
      </c>
      <c r="C342" s="5" t="str">
        <f t="shared" si="46"/>
        <v/>
      </c>
      <c r="D342" s="5" t="str">
        <f t="shared" si="47"/>
        <v/>
      </c>
      <c r="E342" s="18" t="str">
        <f t="shared" si="48"/>
        <v/>
      </c>
      <c r="F342" s="5" t="str">
        <f t="shared" si="49"/>
        <v/>
      </c>
      <c r="G342" s="3" t="str">
        <f t="shared" si="50"/>
        <v/>
      </c>
      <c r="H342" s="22" t="str">
        <f t="shared" si="51"/>
        <v/>
      </c>
      <c r="I342" s="22" t="str">
        <f t="shared" si="52"/>
        <v/>
      </c>
      <c r="J342" s="22" t="str">
        <f t="shared" si="53"/>
        <v/>
      </c>
      <c r="K342" s="16"/>
      <c r="L342" s="22"/>
      <c r="M342" s="22"/>
      <c r="N342" s="23"/>
      <c r="O342" s="24"/>
      <c r="P342" s="24"/>
      <c r="Q342" s="24"/>
      <c r="R342" s="5"/>
      <c r="S342" s="5"/>
      <c r="T342" s="5"/>
      <c r="U342" s="24"/>
      <c r="V342" s="24"/>
      <c r="W342" s="24"/>
      <c r="X342" s="22"/>
      <c r="Y342" s="24"/>
      <c r="Z342" s="22"/>
      <c r="AA342" s="24"/>
      <c r="AB342" s="22"/>
      <c r="AC342" s="5"/>
      <c r="AD342" s="5"/>
      <c r="AE342" s="5"/>
      <c r="AF342" s="22"/>
    </row>
    <row r="343" ht="21" customHeight="1" spans="1:32">
      <c r="A343" s="7" t="str">
        <f>IFERROR(INDEX(_xlfn.ANCHORARRAY($AG$9),ROWS($A$9:A343)),"")</f>
        <v/>
      </c>
      <c r="B343" s="8" t="str">
        <f t="shared" si="45"/>
        <v/>
      </c>
      <c r="C343" s="8" t="str">
        <f t="shared" si="46"/>
        <v/>
      </c>
      <c r="D343" s="8" t="str">
        <f t="shared" si="47"/>
        <v/>
      </c>
      <c r="E343" s="18" t="str">
        <f t="shared" si="48"/>
        <v/>
      </c>
      <c r="F343" s="8" t="str">
        <f t="shared" si="49"/>
        <v/>
      </c>
      <c r="G343" s="6" t="str">
        <f t="shared" si="50"/>
        <v/>
      </c>
      <c r="H343" s="19" t="str">
        <f t="shared" si="51"/>
        <v/>
      </c>
      <c r="I343" s="19" t="str">
        <f t="shared" si="52"/>
        <v/>
      </c>
      <c r="J343" s="19" t="str">
        <f t="shared" si="53"/>
        <v/>
      </c>
      <c r="K343" s="16"/>
      <c r="L343" s="19"/>
      <c r="M343" s="19"/>
      <c r="N343" s="20"/>
      <c r="O343" s="21"/>
      <c r="P343" s="21"/>
      <c r="Q343" s="21"/>
      <c r="R343" s="8"/>
      <c r="S343" s="8"/>
      <c r="T343" s="8"/>
      <c r="U343" s="21"/>
      <c r="V343" s="21"/>
      <c r="W343" s="21"/>
      <c r="X343" s="19"/>
      <c r="Y343" s="21"/>
      <c r="Z343" s="19"/>
      <c r="AA343" s="21"/>
      <c r="AB343" s="19"/>
      <c r="AC343" s="8"/>
      <c r="AD343" s="8"/>
      <c r="AE343" s="8"/>
      <c r="AF343" s="19"/>
    </row>
    <row r="344" ht="21" customHeight="1" spans="1:32">
      <c r="A344" s="4" t="str">
        <f>IFERROR(INDEX(_xlfn.ANCHORARRAY($AG$9),ROWS($A$9:A344)),"")</f>
        <v/>
      </c>
      <c r="B344" s="5" t="str">
        <f t="shared" si="45"/>
        <v/>
      </c>
      <c r="C344" s="5" t="str">
        <f t="shared" si="46"/>
        <v/>
      </c>
      <c r="D344" s="5" t="str">
        <f t="shared" si="47"/>
        <v/>
      </c>
      <c r="E344" s="18" t="str">
        <f t="shared" si="48"/>
        <v/>
      </c>
      <c r="F344" s="5" t="str">
        <f t="shared" si="49"/>
        <v/>
      </c>
      <c r="G344" s="3" t="str">
        <f t="shared" si="50"/>
        <v/>
      </c>
      <c r="H344" s="22" t="str">
        <f t="shared" si="51"/>
        <v/>
      </c>
      <c r="I344" s="22" t="str">
        <f t="shared" si="52"/>
        <v/>
      </c>
      <c r="J344" s="22" t="str">
        <f t="shared" si="53"/>
        <v/>
      </c>
      <c r="K344" s="16"/>
      <c r="L344" s="22"/>
      <c r="M344" s="22"/>
      <c r="N344" s="23"/>
      <c r="O344" s="24"/>
      <c r="P344" s="24"/>
      <c r="Q344" s="24"/>
      <c r="R344" s="5"/>
      <c r="S344" s="5"/>
      <c r="T344" s="5"/>
      <c r="U344" s="24"/>
      <c r="V344" s="24"/>
      <c r="W344" s="24"/>
      <c r="X344" s="22"/>
      <c r="Y344" s="24"/>
      <c r="Z344" s="22"/>
      <c r="AA344" s="24"/>
      <c r="AB344" s="22"/>
      <c r="AC344" s="5"/>
      <c r="AD344" s="5"/>
      <c r="AE344" s="5"/>
      <c r="AF344" s="22"/>
    </row>
    <row r="345" ht="21" customHeight="1" spans="1:32">
      <c r="A345" s="7" t="str">
        <f>IFERROR(INDEX(_xlfn.ANCHORARRAY($AG$9),ROWS($A$9:A345)),"")</f>
        <v/>
      </c>
      <c r="B345" s="8" t="str">
        <f t="shared" si="45"/>
        <v/>
      </c>
      <c r="C345" s="8" t="str">
        <f t="shared" si="46"/>
        <v/>
      </c>
      <c r="D345" s="8" t="str">
        <f t="shared" si="47"/>
        <v/>
      </c>
      <c r="E345" s="18" t="str">
        <f t="shared" si="48"/>
        <v/>
      </c>
      <c r="F345" s="8" t="str">
        <f t="shared" si="49"/>
        <v/>
      </c>
      <c r="G345" s="6" t="str">
        <f t="shared" si="50"/>
        <v/>
      </c>
      <c r="H345" s="19" t="str">
        <f t="shared" si="51"/>
        <v/>
      </c>
      <c r="I345" s="19" t="str">
        <f t="shared" si="52"/>
        <v/>
      </c>
      <c r="J345" s="19" t="str">
        <f t="shared" si="53"/>
        <v/>
      </c>
      <c r="K345" s="16"/>
      <c r="L345" s="19"/>
      <c r="M345" s="19"/>
      <c r="N345" s="20"/>
      <c r="O345" s="21"/>
      <c r="P345" s="21"/>
      <c r="Q345" s="21"/>
      <c r="R345" s="8"/>
      <c r="S345" s="8"/>
      <c r="T345" s="8"/>
      <c r="U345" s="21"/>
      <c r="V345" s="21"/>
      <c r="W345" s="21"/>
      <c r="X345" s="19"/>
      <c r="Y345" s="21"/>
      <c r="Z345" s="19"/>
      <c r="AA345" s="21"/>
      <c r="AB345" s="19"/>
      <c r="AC345" s="8"/>
      <c r="AD345" s="8"/>
      <c r="AE345" s="8"/>
      <c r="AF345" s="19"/>
    </row>
    <row r="346" ht="21" customHeight="1" spans="1:32">
      <c r="A346" s="4" t="str">
        <f>IFERROR(INDEX(_xlfn.ANCHORARRAY($AG$9),ROWS($A$9:A346)),"")</f>
        <v/>
      </c>
      <c r="B346" s="5" t="str">
        <f t="shared" si="45"/>
        <v/>
      </c>
      <c r="C346" s="5" t="str">
        <f t="shared" si="46"/>
        <v/>
      </c>
      <c r="D346" s="5" t="str">
        <f t="shared" si="47"/>
        <v/>
      </c>
      <c r="E346" s="18" t="str">
        <f t="shared" si="48"/>
        <v/>
      </c>
      <c r="F346" s="5" t="str">
        <f t="shared" si="49"/>
        <v/>
      </c>
      <c r="G346" s="3" t="str">
        <f t="shared" si="50"/>
        <v/>
      </c>
      <c r="H346" s="22" t="str">
        <f t="shared" si="51"/>
        <v/>
      </c>
      <c r="I346" s="22" t="str">
        <f t="shared" si="52"/>
        <v/>
      </c>
      <c r="J346" s="22" t="str">
        <f t="shared" si="53"/>
        <v/>
      </c>
      <c r="K346" s="16"/>
      <c r="L346" s="22"/>
      <c r="M346" s="22"/>
      <c r="N346" s="23"/>
      <c r="O346" s="24"/>
      <c r="P346" s="24"/>
      <c r="Q346" s="24"/>
      <c r="R346" s="5"/>
      <c r="S346" s="5"/>
      <c r="T346" s="5"/>
      <c r="U346" s="24"/>
      <c r="V346" s="24"/>
      <c r="W346" s="24"/>
      <c r="X346" s="22"/>
      <c r="Y346" s="24"/>
      <c r="Z346" s="22"/>
      <c r="AA346" s="24"/>
      <c r="AB346" s="22"/>
      <c r="AC346" s="5"/>
      <c r="AD346" s="5"/>
      <c r="AE346" s="5"/>
      <c r="AF346" s="22"/>
    </row>
    <row r="347" ht="21" customHeight="1" spans="1:32">
      <c r="A347" s="7" t="str">
        <f>IFERROR(INDEX(_xlfn.ANCHORARRAY($AG$9),ROWS($A$9:A347)),"")</f>
        <v/>
      </c>
      <c r="B347" s="8" t="str">
        <f t="shared" si="45"/>
        <v/>
      </c>
      <c r="C347" s="8" t="str">
        <f t="shared" si="46"/>
        <v/>
      </c>
      <c r="D347" s="8" t="str">
        <f t="shared" si="47"/>
        <v/>
      </c>
      <c r="E347" s="18" t="str">
        <f t="shared" si="48"/>
        <v/>
      </c>
      <c r="F347" s="8" t="str">
        <f t="shared" si="49"/>
        <v/>
      </c>
      <c r="G347" s="6" t="str">
        <f t="shared" si="50"/>
        <v/>
      </c>
      <c r="H347" s="19" t="str">
        <f t="shared" si="51"/>
        <v/>
      </c>
      <c r="I347" s="19" t="str">
        <f t="shared" si="52"/>
        <v/>
      </c>
      <c r="J347" s="19" t="str">
        <f t="shared" si="53"/>
        <v/>
      </c>
      <c r="K347" s="16"/>
      <c r="L347" s="19"/>
      <c r="M347" s="19"/>
      <c r="N347" s="20"/>
      <c r="O347" s="21"/>
      <c r="P347" s="21"/>
      <c r="Q347" s="21"/>
      <c r="R347" s="8"/>
      <c r="S347" s="8"/>
      <c r="T347" s="8"/>
      <c r="U347" s="21"/>
      <c r="V347" s="21"/>
      <c r="W347" s="21"/>
      <c r="X347" s="19"/>
      <c r="Y347" s="21"/>
      <c r="Z347" s="19"/>
      <c r="AA347" s="21"/>
      <c r="AB347" s="19"/>
      <c r="AC347" s="8"/>
      <c r="AD347" s="8"/>
      <c r="AE347" s="8"/>
      <c r="AF347" s="19"/>
    </row>
    <row r="348" ht="21" customHeight="1" spans="1:32">
      <c r="A348" s="4" t="str">
        <f>IFERROR(INDEX(_xlfn.ANCHORARRAY($AG$9),ROWS($A$9:A348)),"")</f>
        <v/>
      </c>
      <c r="B348" s="5" t="str">
        <f t="shared" si="45"/>
        <v/>
      </c>
      <c r="C348" s="5" t="str">
        <f t="shared" si="46"/>
        <v/>
      </c>
      <c r="D348" s="5" t="str">
        <f t="shared" si="47"/>
        <v/>
      </c>
      <c r="E348" s="18" t="str">
        <f t="shared" si="48"/>
        <v/>
      </c>
      <c r="F348" s="5" t="str">
        <f t="shared" si="49"/>
        <v/>
      </c>
      <c r="G348" s="3" t="str">
        <f t="shared" si="50"/>
        <v/>
      </c>
      <c r="H348" s="22" t="str">
        <f t="shared" si="51"/>
        <v/>
      </c>
      <c r="I348" s="22" t="str">
        <f t="shared" si="52"/>
        <v/>
      </c>
      <c r="J348" s="22" t="str">
        <f t="shared" si="53"/>
        <v/>
      </c>
      <c r="K348" s="16"/>
      <c r="L348" s="22"/>
      <c r="M348" s="22"/>
      <c r="N348" s="23"/>
      <c r="O348" s="24"/>
      <c r="P348" s="24"/>
      <c r="Q348" s="24"/>
      <c r="R348" s="5"/>
      <c r="S348" s="5"/>
      <c r="T348" s="5"/>
      <c r="U348" s="24"/>
      <c r="V348" s="24"/>
      <c r="W348" s="24"/>
      <c r="X348" s="22"/>
      <c r="Y348" s="24"/>
      <c r="Z348" s="22"/>
      <c r="AA348" s="24"/>
      <c r="AB348" s="22"/>
      <c r="AC348" s="5"/>
      <c r="AD348" s="5"/>
      <c r="AE348" s="5"/>
      <c r="AF348" s="22"/>
    </row>
    <row r="349" ht="21" customHeight="1" spans="1:32">
      <c r="A349" s="7" t="str">
        <f>IFERROR(INDEX(_xlfn.ANCHORARRAY($AG$9),ROWS($A$9:A349)),"")</f>
        <v/>
      </c>
      <c r="B349" s="8" t="str">
        <f t="shared" si="45"/>
        <v/>
      </c>
      <c r="C349" s="8" t="str">
        <f t="shared" si="46"/>
        <v/>
      </c>
      <c r="D349" s="8" t="str">
        <f t="shared" si="47"/>
        <v/>
      </c>
      <c r="E349" s="18" t="str">
        <f t="shared" si="48"/>
        <v/>
      </c>
      <c r="F349" s="8" t="str">
        <f t="shared" si="49"/>
        <v/>
      </c>
      <c r="G349" s="6" t="str">
        <f t="shared" si="50"/>
        <v/>
      </c>
      <c r="H349" s="19" t="str">
        <f t="shared" si="51"/>
        <v/>
      </c>
      <c r="I349" s="19" t="str">
        <f t="shared" si="52"/>
        <v/>
      </c>
      <c r="J349" s="19" t="str">
        <f t="shared" si="53"/>
        <v/>
      </c>
      <c r="K349" s="16"/>
      <c r="L349" s="19"/>
      <c r="M349" s="19"/>
      <c r="N349" s="20"/>
      <c r="O349" s="21"/>
      <c r="P349" s="21"/>
      <c r="Q349" s="21"/>
      <c r="R349" s="8"/>
      <c r="S349" s="8"/>
      <c r="T349" s="8"/>
      <c r="U349" s="21"/>
      <c r="V349" s="21"/>
      <c r="W349" s="21"/>
      <c r="X349" s="19"/>
      <c r="Y349" s="21"/>
      <c r="Z349" s="19"/>
      <c r="AA349" s="21"/>
      <c r="AB349" s="19"/>
      <c r="AC349" s="8"/>
      <c r="AD349" s="8"/>
      <c r="AE349" s="8"/>
      <c r="AF349" s="19"/>
    </row>
    <row r="350" ht="21" customHeight="1" spans="1:32">
      <c r="A350" s="4" t="str">
        <f>IFERROR(INDEX(_xlfn.ANCHORARRAY($AG$9),ROWS($A$9:A350)),"")</f>
        <v/>
      </c>
      <c r="B350" s="5" t="str">
        <f t="shared" si="45"/>
        <v/>
      </c>
      <c r="C350" s="5" t="str">
        <f t="shared" si="46"/>
        <v/>
      </c>
      <c r="D350" s="5" t="str">
        <f t="shared" si="47"/>
        <v/>
      </c>
      <c r="E350" s="18" t="str">
        <f t="shared" si="48"/>
        <v/>
      </c>
      <c r="F350" s="5" t="str">
        <f t="shared" si="49"/>
        <v/>
      </c>
      <c r="G350" s="3" t="str">
        <f t="shared" si="50"/>
        <v/>
      </c>
      <c r="H350" s="22" t="str">
        <f t="shared" si="51"/>
        <v/>
      </c>
      <c r="I350" s="22" t="str">
        <f t="shared" si="52"/>
        <v/>
      </c>
      <c r="J350" s="22" t="str">
        <f t="shared" si="53"/>
        <v/>
      </c>
      <c r="K350" s="16"/>
      <c r="L350" s="22"/>
      <c r="M350" s="22"/>
      <c r="N350" s="23"/>
      <c r="O350" s="24"/>
      <c r="P350" s="24"/>
      <c r="Q350" s="24"/>
      <c r="R350" s="5"/>
      <c r="S350" s="5"/>
      <c r="T350" s="5"/>
      <c r="U350" s="24"/>
      <c r="V350" s="24"/>
      <c r="W350" s="24"/>
      <c r="X350" s="22"/>
      <c r="Y350" s="24"/>
      <c r="Z350" s="22"/>
      <c r="AA350" s="24"/>
      <c r="AB350" s="22"/>
      <c r="AC350" s="5"/>
      <c r="AD350" s="5"/>
      <c r="AE350" s="5"/>
      <c r="AF350" s="22"/>
    </row>
    <row r="351" ht="21" customHeight="1" spans="1:32">
      <c r="A351" s="7" t="str">
        <f>IFERROR(INDEX(_xlfn.ANCHORARRAY($AG$9),ROWS($A$9:A351)),"")</f>
        <v/>
      </c>
      <c r="B351" s="8" t="str">
        <f t="shared" si="45"/>
        <v/>
      </c>
      <c r="C351" s="8" t="str">
        <f t="shared" si="46"/>
        <v/>
      </c>
      <c r="D351" s="8" t="str">
        <f t="shared" si="47"/>
        <v/>
      </c>
      <c r="E351" s="18" t="str">
        <f t="shared" si="48"/>
        <v/>
      </c>
      <c r="F351" s="8" t="str">
        <f t="shared" si="49"/>
        <v/>
      </c>
      <c r="G351" s="6" t="str">
        <f t="shared" si="50"/>
        <v/>
      </c>
      <c r="H351" s="19" t="str">
        <f t="shared" si="51"/>
        <v/>
      </c>
      <c r="I351" s="19" t="str">
        <f t="shared" si="52"/>
        <v/>
      </c>
      <c r="J351" s="19" t="str">
        <f t="shared" si="53"/>
        <v/>
      </c>
      <c r="K351" s="16"/>
      <c r="L351" s="19"/>
      <c r="M351" s="19"/>
      <c r="N351" s="20"/>
      <c r="O351" s="21"/>
      <c r="P351" s="21"/>
      <c r="Q351" s="21"/>
      <c r="R351" s="8"/>
      <c r="S351" s="8"/>
      <c r="T351" s="8"/>
      <c r="U351" s="21"/>
      <c r="V351" s="21"/>
      <c r="W351" s="21"/>
      <c r="X351" s="19"/>
      <c r="Y351" s="21"/>
      <c r="Z351" s="19"/>
      <c r="AA351" s="21"/>
      <c r="AB351" s="19"/>
      <c r="AC351" s="8"/>
      <c r="AD351" s="8"/>
      <c r="AE351" s="8"/>
      <c r="AF351" s="19"/>
    </row>
    <row r="352" ht="21" customHeight="1" spans="1:32">
      <c r="A352" s="4" t="str">
        <f>IFERROR(INDEX(_xlfn.ANCHORARRAY($AG$9),ROWS($A$9:A352)),"")</f>
        <v/>
      </c>
      <c r="B352" s="5" t="str">
        <f t="shared" si="45"/>
        <v/>
      </c>
      <c r="C352" s="5" t="str">
        <f t="shared" si="46"/>
        <v/>
      </c>
      <c r="D352" s="5" t="str">
        <f t="shared" si="47"/>
        <v/>
      </c>
      <c r="E352" s="18" t="str">
        <f t="shared" si="48"/>
        <v/>
      </c>
      <c r="F352" s="5" t="str">
        <f t="shared" si="49"/>
        <v/>
      </c>
      <c r="G352" s="3" t="str">
        <f t="shared" si="50"/>
        <v/>
      </c>
      <c r="H352" s="22" t="str">
        <f t="shared" si="51"/>
        <v/>
      </c>
      <c r="I352" s="22" t="str">
        <f t="shared" si="52"/>
        <v/>
      </c>
      <c r="J352" s="22" t="str">
        <f t="shared" si="53"/>
        <v/>
      </c>
      <c r="K352" s="16"/>
      <c r="L352" s="22"/>
      <c r="M352" s="22"/>
      <c r="N352" s="23"/>
      <c r="O352" s="24"/>
      <c r="P352" s="24"/>
      <c r="Q352" s="24"/>
      <c r="R352" s="5"/>
      <c r="S352" s="5"/>
      <c r="T352" s="5"/>
      <c r="U352" s="24"/>
      <c r="V352" s="24"/>
      <c r="W352" s="24"/>
      <c r="X352" s="22"/>
      <c r="Y352" s="24"/>
      <c r="Z352" s="22"/>
      <c r="AA352" s="24"/>
      <c r="AB352" s="22"/>
      <c r="AC352" s="5"/>
      <c r="AD352" s="5"/>
      <c r="AE352" s="5"/>
      <c r="AF352" s="22"/>
    </row>
    <row r="353" ht="21" customHeight="1" spans="1:32">
      <c r="A353" s="7" t="str">
        <f>IFERROR(INDEX(_xlfn.ANCHORARRAY($AG$9),ROWS($A$9:A353)),"")</f>
        <v/>
      </c>
      <c r="B353" s="8" t="str">
        <f t="shared" si="45"/>
        <v/>
      </c>
      <c r="C353" s="8" t="str">
        <f t="shared" si="46"/>
        <v/>
      </c>
      <c r="D353" s="8" t="str">
        <f t="shared" si="47"/>
        <v/>
      </c>
      <c r="E353" s="18" t="str">
        <f t="shared" si="48"/>
        <v/>
      </c>
      <c r="F353" s="8" t="str">
        <f t="shared" si="49"/>
        <v/>
      </c>
      <c r="G353" s="6" t="str">
        <f t="shared" si="50"/>
        <v/>
      </c>
      <c r="H353" s="19" t="str">
        <f t="shared" si="51"/>
        <v/>
      </c>
      <c r="I353" s="19" t="str">
        <f t="shared" si="52"/>
        <v/>
      </c>
      <c r="J353" s="19" t="str">
        <f t="shared" si="53"/>
        <v/>
      </c>
      <c r="K353" s="16"/>
      <c r="L353" s="19"/>
      <c r="M353" s="19"/>
      <c r="N353" s="20"/>
      <c r="O353" s="21"/>
      <c r="P353" s="21"/>
      <c r="Q353" s="21"/>
      <c r="R353" s="8"/>
      <c r="S353" s="8"/>
      <c r="T353" s="8"/>
      <c r="U353" s="21"/>
      <c r="V353" s="21"/>
      <c r="W353" s="21"/>
      <c r="X353" s="19"/>
      <c r="Y353" s="21"/>
      <c r="Z353" s="19"/>
      <c r="AA353" s="21"/>
      <c r="AB353" s="19"/>
      <c r="AC353" s="8"/>
      <c r="AD353" s="8"/>
      <c r="AE353" s="8"/>
      <c r="AF353" s="19"/>
    </row>
    <row r="354" ht="21" customHeight="1" spans="1:32">
      <c r="A354" s="4" t="str">
        <f>IFERROR(INDEX(_xlfn.ANCHORARRAY($AG$9),ROWS($A$9:A354)),"")</f>
        <v/>
      </c>
      <c r="B354" s="5" t="str">
        <f t="shared" si="45"/>
        <v/>
      </c>
      <c r="C354" s="5" t="str">
        <f t="shared" si="46"/>
        <v/>
      </c>
      <c r="D354" s="5" t="str">
        <f t="shared" si="47"/>
        <v/>
      </c>
      <c r="E354" s="18" t="str">
        <f t="shared" si="48"/>
        <v/>
      </c>
      <c r="F354" s="5" t="str">
        <f t="shared" si="49"/>
        <v/>
      </c>
      <c r="G354" s="3" t="str">
        <f t="shared" si="50"/>
        <v/>
      </c>
      <c r="H354" s="22" t="str">
        <f t="shared" si="51"/>
        <v/>
      </c>
      <c r="I354" s="22" t="str">
        <f t="shared" si="52"/>
        <v/>
      </c>
      <c r="J354" s="22" t="str">
        <f t="shared" si="53"/>
        <v/>
      </c>
      <c r="K354" s="16"/>
      <c r="L354" s="22"/>
      <c r="M354" s="22"/>
      <c r="N354" s="23"/>
      <c r="O354" s="24"/>
      <c r="P354" s="24"/>
      <c r="Q354" s="24"/>
      <c r="R354" s="5"/>
      <c r="S354" s="5"/>
      <c r="T354" s="5"/>
      <c r="U354" s="24"/>
      <c r="V354" s="24"/>
      <c r="W354" s="24"/>
      <c r="X354" s="22"/>
      <c r="Y354" s="24"/>
      <c r="Z354" s="22"/>
      <c r="AA354" s="24"/>
      <c r="AB354" s="22"/>
      <c r="AC354" s="5"/>
      <c r="AD354" s="5"/>
      <c r="AE354" s="5"/>
      <c r="AF354" s="22"/>
    </row>
    <row r="355" ht="21" customHeight="1" spans="1:32">
      <c r="A355" s="7" t="str">
        <f>IFERROR(INDEX(_xlfn.ANCHORARRAY($AG$9),ROWS($A$9:A355)),"")</f>
        <v/>
      </c>
      <c r="B355" s="8" t="str">
        <f t="shared" si="45"/>
        <v/>
      </c>
      <c r="C355" s="8" t="str">
        <f t="shared" si="46"/>
        <v/>
      </c>
      <c r="D355" s="8" t="str">
        <f t="shared" si="47"/>
        <v/>
      </c>
      <c r="E355" s="18" t="str">
        <f t="shared" si="48"/>
        <v/>
      </c>
      <c r="F355" s="8" t="str">
        <f t="shared" si="49"/>
        <v/>
      </c>
      <c r="G355" s="6" t="str">
        <f t="shared" si="50"/>
        <v/>
      </c>
      <c r="H355" s="19" t="str">
        <f t="shared" si="51"/>
        <v/>
      </c>
      <c r="I355" s="19" t="str">
        <f t="shared" si="52"/>
        <v/>
      </c>
      <c r="J355" s="19" t="str">
        <f t="shared" si="53"/>
        <v/>
      </c>
      <c r="K355" s="16"/>
      <c r="L355" s="19"/>
      <c r="M355" s="19"/>
      <c r="N355" s="20"/>
      <c r="O355" s="21"/>
      <c r="P355" s="21"/>
      <c r="Q355" s="21"/>
      <c r="R355" s="8"/>
      <c r="S355" s="8"/>
      <c r="T355" s="8"/>
      <c r="U355" s="21"/>
      <c r="V355" s="21"/>
      <c r="W355" s="21"/>
      <c r="X355" s="19"/>
      <c r="Y355" s="21"/>
      <c r="Z355" s="19"/>
      <c r="AA355" s="21"/>
      <c r="AB355" s="19"/>
      <c r="AC355" s="8"/>
      <c r="AD355" s="8"/>
      <c r="AE355" s="8"/>
      <c r="AF355" s="19"/>
    </row>
    <row r="356" ht="21" customHeight="1" spans="1:32">
      <c r="A356" s="4" t="str">
        <f>IFERROR(INDEX(_xlfn.ANCHORARRAY($AG$9),ROWS($A$9:A356)),"")</f>
        <v/>
      </c>
      <c r="B356" s="5" t="str">
        <f t="shared" si="45"/>
        <v/>
      </c>
      <c r="C356" s="5" t="str">
        <f t="shared" si="46"/>
        <v/>
      </c>
      <c r="D356" s="5" t="str">
        <f t="shared" si="47"/>
        <v/>
      </c>
      <c r="E356" s="18" t="str">
        <f t="shared" si="48"/>
        <v/>
      </c>
      <c r="F356" s="5" t="str">
        <f t="shared" si="49"/>
        <v/>
      </c>
      <c r="G356" s="3" t="str">
        <f t="shared" si="50"/>
        <v/>
      </c>
      <c r="H356" s="22" t="str">
        <f t="shared" si="51"/>
        <v/>
      </c>
      <c r="I356" s="22" t="str">
        <f t="shared" si="52"/>
        <v/>
      </c>
      <c r="J356" s="22" t="str">
        <f t="shared" si="53"/>
        <v/>
      </c>
      <c r="K356" s="16"/>
      <c r="L356" s="22"/>
      <c r="M356" s="22"/>
      <c r="N356" s="23"/>
      <c r="O356" s="24"/>
      <c r="P356" s="24"/>
      <c r="Q356" s="24"/>
      <c r="R356" s="5"/>
      <c r="S356" s="5"/>
      <c r="T356" s="5"/>
      <c r="U356" s="24"/>
      <c r="V356" s="24"/>
      <c r="W356" s="24"/>
      <c r="X356" s="22"/>
      <c r="Y356" s="24"/>
      <c r="Z356" s="22"/>
      <c r="AA356" s="24"/>
      <c r="AB356" s="22"/>
      <c r="AC356" s="5"/>
      <c r="AD356" s="5"/>
      <c r="AE356" s="5"/>
      <c r="AF356" s="22"/>
    </row>
    <row r="357" ht="21" customHeight="1" spans="1:32">
      <c r="A357" s="7" t="str">
        <f>IFERROR(INDEX(_xlfn.ANCHORARRAY($AG$9),ROWS($A$9:A357)),"")</f>
        <v/>
      </c>
      <c r="B357" s="8" t="str">
        <f t="shared" si="45"/>
        <v/>
      </c>
      <c r="C357" s="8" t="str">
        <f t="shared" si="46"/>
        <v/>
      </c>
      <c r="D357" s="8" t="str">
        <f t="shared" si="47"/>
        <v/>
      </c>
      <c r="E357" s="18" t="str">
        <f t="shared" si="48"/>
        <v/>
      </c>
      <c r="F357" s="8" t="str">
        <f t="shared" si="49"/>
        <v/>
      </c>
      <c r="G357" s="6" t="str">
        <f t="shared" si="50"/>
        <v/>
      </c>
      <c r="H357" s="19" t="str">
        <f t="shared" si="51"/>
        <v/>
      </c>
      <c r="I357" s="19" t="str">
        <f t="shared" si="52"/>
        <v/>
      </c>
      <c r="J357" s="19" t="str">
        <f t="shared" si="53"/>
        <v/>
      </c>
      <c r="K357" s="16"/>
      <c r="L357" s="19"/>
      <c r="M357" s="19"/>
      <c r="N357" s="20"/>
      <c r="O357" s="21"/>
      <c r="P357" s="21"/>
      <c r="Q357" s="21"/>
      <c r="R357" s="8"/>
      <c r="S357" s="8"/>
      <c r="T357" s="8"/>
      <c r="U357" s="21"/>
      <c r="V357" s="21"/>
      <c r="W357" s="21"/>
      <c r="X357" s="19"/>
      <c r="Y357" s="21"/>
      <c r="Z357" s="19"/>
      <c r="AA357" s="21"/>
      <c r="AB357" s="19"/>
      <c r="AC357" s="8"/>
      <c r="AD357" s="8"/>
      <c r="AE357" s="8"/>
      <c r="AF357" s="19"/>
    </row>
    <row r="358" ht="21" customHeight="1" spans="1:32">
      <c r="A358" s="4" t="str">
        <f>IFERROR(INDEX(_xlfn.ANCHORARRAY($AG$9),ROWS($A$9:A358)),"")</f>
        <v/>
      </c>
      <c r="B358" s="5" t="str">
        <f t="shared" si="45"/>
        <v/>
      </c>
      <c r="C358" s="5" t="str">
        <f t="shared" si="46"/>
        <v/>
      </c>
      <c r="D358" s="5" t="str">
        <f t="shared" si="47"/>
        <v/>
      </c>
      <c r="E358" s="18" t="str">
        <f t="shared" si="48"/>
        <v/>
      </c>
      <c r="F358" s="5" t="str">
        <f t="shared" si="49"/>
        <v/>
      </c>
      <c r="G358" s="3" t="str">
        <f t="shared" si="50"/>
        <v/>
      </c>
      <c r="H358" s="22" t="str">
        <f t="shared" si="51"/>
        <v/>
      </c>
      <c r="I358" s="22" t="str">
        <f t="shared" si="52"/>
        <v/>
      </c>
      <c r="J358" s="22" t="str">
        <f t="shared" si="53"/>
        <v/>
      </c>
      <c r="K358" s="16"/>
      <c r="L358" s="22"/>
      <c r="M358" s="22"/>
      <c r="N358" s="23"/>
      <c r="O358" s="24"/>
      <c r="P358" s="24"/>
      <c r="Q358" s="24"/>
      <c r="R358" s="5"/>
      <c r="S358" s="5"/>
      <c r="T358" s="5"/>
      <c r="U358" s="24"/>
      <c r="V358" s="24"/>
      <c r="W358" s="24"/>
      <c r="X358" s="22"/>
      <c r="Y358" s="24"/>
      <c r="Z358" s="22"/>
      <c r="AA358" s="24"/>
      <c r="AB358" s="22"/>
      <c r="AC358" s="5"/>
      <c r="AD358" s="5"/>
      <c r="AE358" s="5"/>
      <c r="AF358" s="22"/>
    </row>
    <row r="359" ht="21" customHeight="1" spans="1:32">
      <c r="A359" s="7" t="str">
        <f>IFERROR(INDEX(_xlfn.ANCHORARRAY($AG$9),ROWS($A$9:A359)),"")</f>
        <v/>
      </c>
      <c r="B359" s="8" t="str">
        <f t="shared" si="45"/>
        <v/>
      </c>
      <c r="C359" s="8" t="str">
        <f t="shared" si="46"/>
        <v/>
      </c>
      <c r="D359" s="8" t="str">
        <f t="shared" si="47"/>
        <v/>
      </c>
      <c r="E359" s="18" t="str">
        <f t="shared" si="48"/>
        <v/>
      </c>
      <c r="F359" s="8" t="str">
        <f t="shared" si="49"/>
        <v/>
      </c>
      <c r="G359" s="6" t="str">
        <f t="shared" si="50"/>
        <v/>
      </c>
      <c r="H359" s="19" t="str">
        <f t="shared" si="51"/>
        <v/>
      </c>
      <c r="I359" s="19" t="str">
        <f t="shared" si="52"/>
        <v/>
      </c>
      <c r="J359" s="19" t="str">
        <f t="shared" si="53"/>
        <v/>
      </c>
      <c r="K359" s="16"/>
      <c r="L359" s="19"/>
      <c r="M359" s="19"/>
      <c r="N359" s="20"/>
      <c r="O359" s="21"/>
      <c r="P359" s="21"/>
      <c r="Q359" s="21"/>
      <c r="R359" s="8"/>
      <c r="S359" s="8"/>
      <c r="T359" s="8"/>
      <c r="U359" s="21"/>
      <c r="V359" s="21"/>
      <c r="W359" s="21"/>
      <c r="X359" s="19"/>
      <c r="Y359" s="21"/>
      <c r="Z359" s="19"/>
      <c r="AA359" s="21"/>
      <c r="AB359" s="19"/>
      <c r="AC359" s="8"/>
      <c r="AD359" s="8"/>
      <c r="AE359" s="8"/>
      <c r="AF359" s="19"/>
    </row>
    <row r="360" ht="21" customHeight="1" spans="1:32">
      <c r="A360" s="4" t="str">
        <f>IFERROR(INDEX(_xlfn.ANCHORARRAY($AG$9),ROWS($A$9:A360)),"")</f>
        <v/>
      </c>
      <c r="B360" s="5" t="str">
        <f t="shared" si="45"/>
        <v/>
      </c>
      <c r="C360" s="5" t="str">
        <f t="shared" si="46"/>
        <v/>
      </c>
      <c r="D360" s="5" t="str">
        <f t="shared" si="47"/>
        <v/>
      </c>
      <c r="E360" s="18" t="str">
        <f t="shared" si="48"/>
        <v/>
      </c>
      <c r="F360" s="5" t="str">
        <f t="shared" si="49"/>
        <v/>
      </c>
      <c r="G360" s="3" t="str">
        <f t="shared" si="50"/>
        <v/>
      </c>
      <c r="H360" s="22" t="str">
        <f t="shared" si="51"/>
        <v/>
      </c>
      <c r="I360" s="22" t="str">
        <f t="shared" si="52"/>
        <v/>
      </c>
      <c r="J360" s="22" t="str">
        <f t="shared" si="53"/>
        <v/>
      </c>
      <c r="K360" s="16"/>
      <c r="L360" s="22"/>
      <c r="M360" s="22"/>
      <c r="N360" s="23"/>
      <c r="O360" s="24"/>
      <c r="P360" s="24"/>
      <c r="Q360" s="24"/>
      <c r="R360" s="5"/>
      <c r="S360" s="5"/>
      <c r="T360" s="5"/>
      <c r="U360" s="24"/>
      <c r="V360" s="24"/>
      <c r="W360" s="24"/>
      <c r="X360" s="22"/>
      <c r="Y360" s="24"/>
      <c r="Z360" s="22"/>
      <c r="AA360" s="24"/>
      <c r="AB360" s="22"/>
      <c r="AC360" s="5"/>
      <c r="AD360" s="5"/>
      <c r="AE360" s="5"/>
      <c r="AF360" s="22"/>
    </row>
    <row r="361" ht="21" customHeight="1" spans="1:32">
      <c r="A361" s="7" t="str">
        <f>IFERROR(INDEX(_xlfn.ANCHORARRAY($AG$9),ROWS($A$9:A361)),"")</f>
        <v/>
      </c>
      <c r="B361" s="8" t="str">
        <f t="shared" si="45"/>
        <v/>
      </c>
      <c r="C361" s="8" t="str">
        <f t="shared" si="46"/>
        <v/>
      </c>
      <c r="D361" s="8" t="str">
        <f t="shared" si="47"/>
        <v/>
      </c>
      <c r="E361" s="18" t="str">
        <f t="shared" si="48"/>
        <v/>
      </c>
      <c r="F361" s="8" t="str">
        <f t="shared" si="49"/>
        <v/>
      </c>
      <c r="G361" s="6" t="str">
        <f t="shared" si="50"/>
        <v/>
      </c>
      <c r="H361" s="19" t="str">
        <f t="shared" si="51"/>
        <v/>
      </c>
      <c r="I361" s="19" t="str">
        <f t="shared" si="52"/>
        <v/>
      </c>
      <c r="J361" s="19" t="str">
        <f t="shared" si="53"/>
        <v/>
      </c>
      <c r="K361" s="16"/>
      <c r="L361" s="19"/>
      <c r="M361" s="19"/>
      <c r="N361" s="20"/>
      <c r="O361" s="21"/>
      <c r="P361" s="21"/>
      <c r="Q361" s="21"/>
      <c r="R361" s="8"/>
      <c r="S361" s="8"/>
      <c r="T361" s="8"/>
      <c r="U361" s="21"/>
      <c r="V361" s="21"/>
      <c r="W361" s="21"/>
      <c r="X361" s="19"/>
      <c r="Y361" s="21"/>
      <c r="Z361" s="19"/>
      <c r="AA361" s="21"/>
      <c r="AB361" s="19"/>
      <c r="AC361" s="8"/>
      <c r="AD361" s="8"/>
      <c r="AE361" s="8"/>
      <c r="AF361" s="19"/>
    </row>
    <row r="362" ht="21" customHeight="1" spans="1:32">
      <c r="A362" s="4" t="str">
        <f>IFERROR(INDEX(_xlfn.ANCHORARRAY($AG$9),ROWS($A$9:A362)),"")</f>
        <v/>
      </c>
      <c r="B362" s="5" t="str">
        <f t="shared" si="45"/>
        <v/>
      </c>
      <c r="C362" s="5" t="str">
        <f t="shared" si="46"/>
        <v/>
      </c>
      <c r="D362" s="5" t="str">
        <f t="shared" si="47"/>
        <v/>
      </c>
      <c r="E362" s="18" t="str">
        <f t="shared" si="48"/>
        <v/>
      </c>
      <c r="F362" s="5" t="str">
        <f t="shared" si="49"/>
        <v/>
      </c>
      <c r="G362" s="3" t="str">
        <f t="shared" si="50"/>
        <v/>
      </c>
      <c r="H362" s="22" t="str">
        <f t="shared" si="51"/>
        <v/>
      </c>
      <c r="I362" s="22" t="str">
        <f t="shared" si="52"/>
        <v/>
      </c>
      <c r="J362" s="22" t="str">
        <f t="shared" si="53"/>
        <v/>
      </c>
      <c r="K362" s="16"/>
      <c r="L362" s="22"/>
      <c r="M362" s="22"/>
      <c r="N362" s="23"/>
      <c r="O362" s="24"/>
      <c r="P362" s="24"/>
      <c r="Q362" s="24"/>
      <c r="R362" s="5"/>
      <c r="S362" s="5"/>
      <c r="T362" s="5"/>
      <c r="U362" s="24"/>
      <c r="V362" s="24"/>
      <c r="W362" s="24"/>
      <c r="X362" s="22"/>
      <c r="Y362" s="24"/>
      <c r="Z362" s="22"/>
      <c r="AA362" s="24"/>
      <c r="AB362" s="22"/>
      <c r="AC362" s="5"/>
      <c r="AD362" s="5"/>
      <c r="AE362" s="5"/>
      <c r="AF362" s="22"/>
    </row>
    <row r="363" ht="21" customHeight="1" spans="1:32">
      <c r="A363" s="7" t="str">
        <f>IFERROR(INDEX(_xlfn.ANCHORARRAY($AG$9),ROWS($A$9:A363)),"")</f>
        <v/>
      </c>
      <c r="B363" s="8" t="str">
        <f t="shared" si="45"/>
        <v/>
      </c>
      <c r="C363" s="8" t="str">
        <f t="shared" si="46"/>
        <v/>
      </c>
      <c r="D363" s="8" t="str">
        <f t="shared" si="47"/>
        <v/>
      </c>
      <c r="E363" s="18" t="str">
        <f t="shared" si="48"/>
        <v/>
      </c>
      <c r="F363" s="8" t="str">
        <f t="shared" si="49"/>
        <v/>
      </c>
      <c r="G363" s="6" t="str">
        <f t="shared" si="50"/>
        <v/>
      </c>
      <c r="H363" s="19" t="str">
        <f t="shared" si="51"/>
        <v/>
      </c>
      <c r="I363" s="19" t="str">
        <f t="shared" si="52"/>
        <v/>
      </c>
      <c r="J363" s="19" t="str">
        <f t="shared" si="53"/>
        <v/>
      </c>
      <c r="K363" s="16"/>
      <c r="L363" s="19"/>
      <c r="M363" s="19"/>
      <c r="N363" s="20"/>
      <c r="O363" s="21"/>
      <c r="P363" s="21"/>
      <c r="Q363" s="21"/>
      <c r="R363" s="8"/>
      <c r="S363" s="8"/>
      <c r="T363" s="8"/>
      <c r="U363" s="21"/>
      <c r="V363" s="21"/>
      <c r="W363" s="21"/>
      <c r="X363" s="19"/>
      <c r="Y363" s="21"/>
      <c r="Z363" s="19"/>
      <c r="AA363" s="21"/>
      <c r="AB363" s="19"/>
      <c r="AC363" s="8"/>
      <c r="AD363" s="8"/>
      <c r="AE363" s="8"/>
      <c r="AF363" s="19"/>
    </row>
    <row r="364" ht="21" customHeight="1" spans="1:32">
      <c r="A364" s="4" t="str">
        <f>IFERROR(INDEX(_xlfn.ANCHORARRAY($AG$9),ROWS($A$9:A364)),"")</f>
        <v/>
      </c>
      <c r="B364" s="5" t="str">
        <f t="shared" si="45"/>
        <v/>
      </c>
      <c r="C364" s="5" t="str">
        <f t="shared" si="46"/>
        <v/>
      </c>
      <c r="D364" s="5" t="str">
        <f t="shared" si="47"/>
        <v/>
      </c>
      <c r="E364" s="18" t="str">
        <f t="shared" si="48"/>
        <v/>
      </c>
      <c r="F364" s="5" t="str">
        <f t="shared" si="49"/>
        <v/>
      </c>
      <c r="G364" s="3" t="str">
        <f t="shared" si="50"/>
        <v/>
      </c>
      <c r="H364" s="22" t="str">
        <f t="shared" si="51"/>
        <v/>
      </c>
      <c r="I364" s="22" t="str">
        <f t="shared" si="52"/>
        <v/>
      </c>
      <c r="J364" s="22" t="str">
        <f t="shared" si="53"/>
        <v/>
      </c>
      <c r="K364" s="16"/>
      <c r="L364" s="22"/>
      <c r="M364" s="22"/>
      <c r="N364" s="23"/>
      <c r="O364" s="24"/>
      <c r="P364" s="24"/>
      <c r="Q364" s="24"/>
      <c r="R364" s="5"/>
      <c r="S364" s="5"/>
      <c r="T364" s="5"/>
      <c r="U364" s="24"/>
      <c r="V364" s="24"/>
      <c r="W364" s="24"/>
      <c r="X364" s="22"/>
      <c r="Y364" s="24"/>
      <c r="Z364" s="22"/>
      <c r="AA364" s="24"/>
      <c r="AB364" s="22"/>
      <c r="AC364" s="5"/>
      <c r="AD364" s="5"/>
      <c r="AE364" s="5"/>
      <c r="AF364" s="22"/>
    </row>
    <row r="365" ht="21" customHeight="1" spans="1:32">
      <c r="A365" s="7" t="str">
        <f>IFERROR(INDEX(_xlfn.ANCHORARRAY($AG$9),ROWS($A$9:A365)),"")</f>
        <v/>
      </c>
      <c r="B365" s="8" t="str">
        <f t="shared" si="45"/>
        <v/>
      </c>
      <c r="C365" s="8" t="str">
        <f t="shared" si="46"/>
        <v/>
      </c>
      <c r="D365" s="8" t="str">
        <f t="shared" si="47"/>
        <v/>
      </c>
      <c r="E365" s="18" t="str">
        <f t="shared" si="48"/>
        <v/>
      </c>
      <c r="F365" s="8" t="str">
        <f t="shared" si="49"/>
        <v/>
      </c>
      <c r="G365" s="6" t="str">
        <f t="shared" si="50"/>
        <v/>
      </c>
      <c r="H365" s="19" t="str">
        <f t="shared" si="51"/>
        <v/>
      </c>
      <c r="I365" s="19" t="str">
        <f t="shared" si="52"/>
        <v/>
      </c>
      <c r="J365" s="19" t="str">
        <f t="shared" si="53"/>
        <v/>
      </c>
      <c r="K365" s="16"/>
      <c r="L365" s="19"/>
      <c r="M365" s="19"/>
      <c r="N365" s="20"/>
      <c r="O365" s="21"/>
      <c r="P365" s="21"/>
      <c r="Q365" s="21"/>
      <c r="R365" s="8"/>
      <c r="S365" s="8"/>
      <c r="T365" s="8"/>
      <c r="U365" s="21"/>
      <c r="V365" s="21"/>
      <c r="W365" s="21"/>
      <c r="X365" s="19"/>
      <c r="Y365" s="21"/>
      <c r="Z365" s="19"/>
      <c r="AA365" s="21"/>
      <c r="AB365" s="19"/>
      <c r="AC365" s="8"/>
      <c r="AD365" s="8"/>
      <c r="AE365" s="8"/>
      <c r="AF365" s="19"/>
    </row>
    <row r="366" ht="21" customHeight="1" spans="1:32">
      <c r="A366" s="4" t="str">
        <f>IFERROR(INDEX(_xlfn.ANCHORARRAY($AG$9),ROWS($A$9:A366)),"")</f>
        <v/>
      </c>
      <c r="B366" s="5" t="str">
        <f t="shared" si="45"/>
        <v/>
      </c>
      <c r="C366" s="5" t="str">
        <f t="shared" si="46"/>
        <v/>
      </c>
      <c r="D366" s="5" t="str">
        <f t="shared" si="47"/>
        <v/>
      </c>
      <c r="E366" s="18" t="str">
        <f t="shared" si="48"/>
        <v/>
      </c>
      <c r="F366" s="5" t="str">
        <f t="shared" si="49"/>
        <v/>
      </c>
      <c r="G366" s="3" t="str">
        <f t="shared" si="50"/>
        <v/>
      </c>
      <c r="H366" s="22" t="str">
        <f t="shared" si="51"/>
        <v/>
      </c>
      <c r="I366" s="22" t="str">
        <f t="shared" si="52"/>
        <v/>
      </c>
      <c r="J366" s="22" t="str">
        <f t="shared" si="53"/>
        <v/>
      </c>
      <c r="K366" s="16"/>
      <c r="L366" s="22"/>
      <c r="M366" s="22"/>
      <c r="N366" s="23"/>
      <c r="O366" s="24"/>
      <c r="P366" s="24"/>
      <c r="Q366" s="24"/>
      <c r="R366" s="5"/>
      <c r="S366" s="5"/>
      <c r="T366" s="5"/>
      <c r="U366" s="24"/>
      <c r="V366" s="24"/>
      <c r="W366" s="24"/>
      <c r="X366" s="22"/>
      <c r="Y366" s="24"/>
      <c r="Z366" s="22"/>
      <c r="AA366" s="24"/>
      <c r="AB366" s="22"/>
      <c r="AC366" s="5"/>
      <c r="AD366" s="5"/>
      <c r="AE366" s="5"/>
      <c r="AF366" s="22"/>
    </row>
    <row r="367" ht="21" customHeight="1" spans="1:32">
      <c r="A367" s="7" t="str">
        <f>IFERROR(INDEX(_xlfn.ANCHORARRAY($AG$9),ROWS($A$9:A367)),"")</f>
        <v/>
      </c>
      <c r="B367" s="8" t="str">
        <f t="shared" si="45"/>
        <v/>
      </c>
      <c r="C367" s="8" t="str">
        <f t="shared" si="46"/>
        <v/>
      </c>
      <c r="D367" s="8" t="str">
        <f t="shared" si="47"/>
        <v/>
      </c>
      <c r="E367" s="18" t="str">
        <f t="shared" si="48"/>
        <v/>
      </c>
      <c r="F367" s="8" t="str">
        <f t="shared" si="49"/>
        <v/>
      </c>
      <c r="G367" s="6" t="str">
        <f t="shared" si="50"/>
        <v/>
      </c>
      <c r="H367" s="19" t="str">
        <f t="shared" si="51"/>
        <v/>
      </c>
      <c r="I367" s="19" t="str">
        <f t="shared" si="52"/>
        <v/>
      </c>
      <c r="J367" s="19" t="str">
        <f t="shared" si="53"/>
        <v/>
      </c>
      <c r="K367" s="16"/>
      <c r="L367" s="19"/>
      <c r="M367" s="19"/>
      <c r="N367" s="20"/>
      <c r="O367" s="21"/>
      <c r="P367" s="21"/>
      <c r="Q367" s="21"/>
      <c r="R367" s="8"/>
      <c r="S367" s="8"/>
      <c r="T367" s="8"/>
      <c r="U367" s="21"/>
      <c r="V367" s="21"/>
      <c r="W367" s="21"/>
      <c r="X367" s="19"/>
      <c r="Y367" s="21"/>
      <c r="Z367" s="19"/>
      <c r="AA367" s="21"/>
      <c r="AB367" s="19"/>
      <c r="AC367" s="8"/>
      <c r="AD367" s="8"/>
      <c r="AE367" s="8"/>
      <c r="AF367" s="19"/>
    </row>
    <row r="368" ht="21" customHeight="1" spans="1:32">
      <c r="A368" s="4" t="str">
        <f>IFERROR(INDEX(_xlfn.ANCHORARRAY($AG$9),ROWS($A$9:A368)),"")</f>
        <v/>
      </c>
      <c r="B368" s="5" t="str">
        <f t="shared" si="45"/>
        <v/>
      </c>
      <c r="C368" s="5" t="str">
        <f t="shared" si="46"/>
        <v/>
      </c>
      <c r="D368" s="5" t="str">
        <f t="shared" si="47"/>
        <v/>
      </c>
      <c r="E368" s="18" t="str">
        <f t="shared" si="48"/>
        <v/>
      </c>
      <c r="F368" s="5" t="str">
        <f t="shared" si="49"/>
        <v/>
      </c>
      <c r="G368" s="3" t="str">
        <f t="shared" si="50"/>
        <v/>
      </c>
      <c r="H368" s="22" t="str">
        <f t="shared" si="51"/>
        <v/>
      </c>
      <c r="I368" s="22" t="str">
        <f t="shared" si="52"/>
        <v/>
      </c>
      <c r="J368" s="22" t="str">
        <f t="shared" si="53"/>
        <v/>
      </c>
      <c r="K368" s="16"/>
      <c r="L368" s="22"/>
      <c r="M368" s="22"/>
      <c r="N368" s="23"/>
      <c r="O368" s="24"/>
      <c r="P368" s="24"/>
      <c r="Q368" s="24"/>
      <c r="R368" s="5"/>
      <c r="S368" s="5"/>
      <c r="T368" s="5"/>
      <c r="U368" s="24"/>
      <c r="V368" s="24"/>
      <c r="W368" s="24"/>
      <c r="X368" s="22"/>
      <c r="Y368" s="24"/>
      <c r="Z368" s="22"/>
      <c r="AA368" s="24"/>
      <c r="AB368" s="22"/>
      <c r="AC368" s="5"/>
      <c r="AD368" s="5"/>
      <c r="AE368" s="5"/>
      <c r="AF368" s="22"/>
    </row>
    <row r="369" ht="21" customHeight="1" spans="1:32">
      <c r="A369" s="7" t="str">
        <f>IFERROR(INDEX(_xlfn.ANCHORARRAY($AG$9),ROWS($A$9:A369)),"")</f>
        <v/>
      </c>
      <c r="B369" s="8" t="str">
        <f t="shared" si="45"/>
        <v/>
      </c>
      <c r="C369" s="8" t="str">
        <f t="shared" si="46"/>
        <v/>
      </c>
      <c r="D369" s="8" t="str">
        <f t="shared" si="47"/>
        <v/>
      </c>
      <c r="E369" s="18" t="str">
        <f t="shared" si="48"/>
        <v/>
      </c>
      <c r="F369" s="8" t="str">
        <f t="shared" si="49"/>
        <v/>
      </c>
      <c r="G369" s="6" t="str">
        <f t="shared" si="50"/>
        <v/>
      </c>
      <c r="H369" s="19" t="str">
        <f t="shared" si="51"/>
        <v/>
      </c>
      <c r="I369" s="19" t="str">
        <f t="shared" si="52"/>
        <v/>
      </c>
      <c r="J369" s="19" t="str">
        <f t="shared" si="53"/>
        <v/>
      </c>
      <c r="K369" s="16"/>
      <c r="L369" s="19"/>
      <c r="M369" s="19"/>
      <c r="N369" s="20"/>
      <c r="O369" s="21"/>
      <c r="P369" s="21"/>
      <c r="Q369" s="21"/>
      <c r="R369" s="8"/>
      <c r="S369" s="8"/>
      <c r="T369" s="8"/>
      <c r="U369" s="21"/>
      <c r="V369" s="21"/>
      <c r="W369" s="21"/>
      <c r="X369" s="19"/>
      <c r="Y369" s="21"/>
      <c r="Z369" s="19"/>
      <c r="AA369" s="21"/>
      <c r="AB369" s="19"/>
      <c r="AC369" s="8"/>
      <c r="AD369" s="8"/>
      <c r="AE369" s="8"/>
      <c r="AF369" s="19"/>
    </row>
    <row r="370" ht="21" customHeight="1" spans="1:32">
      <c r="A370" s="4" t="str">
        <f>IFERROR(INDEX(_xlfn.ANCHORARRAY($AG$9),ROWS($A$9:A370)),"")</f>
        <v/>
      </c>
      <c r="B370" s="5" t="str">
        <f t="shared" si="45"/>
        <v/>
      </c>
      <c r="C370" s="5" t="str">
        <f t="shared" si="46"/>
        <v/>
      </c>
      <c r="D370" s="5" t="str">
        <f t="shared" si="47"/>
        <v/>
      </c>
      <c r="E370" s="18" t="str">
        <f t="shared" si="48"/>
        <v/>
      </c>
      <c r="F370" s="5" t="str">
        <f t="shared" si="49"/>
        <v/>
      </c>
      <c r="G370" s="3" t="str">
        <f t="shared" si="50"/>
        <v/>
      </c>
      <c r="H370" s="22" t="str">
        <f t="shared" si="51"/>
        <v/>
      </c>
      <c r="I370" s="22" t="str">
        <f t="shared" si="52"/>
        <v/>
      </c>
      <c r="J370" s="22" t="str">
        <f t="shared" si="53"/>
        <v/>
      </c>
      <c r="K370" s="16"/>
      <c r="L370" s="22"/>
      <c r="M370" s="22"/>
      <c r="N370" s="23"/>
      <c r="O370" s="24"/>
      <c r="P370" s="24"/>
      <c r="Q370" s="24"/>
      <c r="R370" s="5"/>
      <c r="S370" s="5"/>
      <c r="T370" s="5"/>
      <c r="U370" s="24"/>
      <c r="V370" s="24"/>
      <c r="W370" s="24"/>
      <c r="X370" s="22"/>
      <c r="Y370" s="24"/>
      <c r="Z370" s="22"/>
      <c r="AA370" s="24"/>
      <c r="AB370" s="22"/>
      <c r="AC370" s="5"/>
      <c r="AD370" s="5"/>
      <c r="AE370" s="5"/>
      <c r="AF370" s="22"/>
    </row>
    <row r="371" ht="21" customHeight="1" spans="1:32">
      <c r="A371" s="7" t="str">
        <f>IFERROR(INDEX(_xlfn.ANCHORARRAY($AG$9),ROWS($A$9:A371)),"")</f>
        <v/>
      </c>
      <c r="B371" s="8" t="str">
        <f t="shared" si="45"/>
        <v/>
      </c>
      <c r="C371" s="8" t="str">
        <f t="shared" si="46"/>
        <v/>
      </c>
      <c r="D371" s="8" t="str">
        <f t="shared" si="47"/>
        <v/>
      </c>
      <c r="E371" s="18" t="str">
        <f t="shared" si="48"/>
        <v/>
      </c>
      <c r="F371" s="8" t="str">
        <f t="shared" si="49"/>
        <v/>
      </c>
      <c r="G371" s="6" t="str">
        <f t="shared" si="50"/>
        <v/>
      </c>
      <c r="H371" s="19" t="str">
        <f t="shared" si="51"/>
        <v/>
      </c>
      <c r="I371" s="19" t="str">
        <f t="shared" si="52"/>
        <v/>
      </c>
      <c r="J371" s="19" t="str">
        <f t="shared" si="53"/>
        <v/>
      </c>
      <c r="K371" s="16"/>
      <c r="L371" s="19"/>
      <c r="M371" s="19"/>
      <c r="N371" s="20"/>
      <c r="O371" s="21"/>
      <c r="P371" s="21"/>
      <c r="Q371" s="21"/>
      <c r="R371" s="8"/>
      <c r="S371" s="8"/>
      <c r="T371" s="8"/>
      <c r="U371" s="21"/>
      <c r="V371" s="21"/>
      <c r="W371" s="21"/>
      <c r="X371" s="19"/>
      <c r="Y371" s="21"/>
      <c r="Z371" s="19"/>
      <c r="AA371" s="21"/>
      <c r="AB371" s="19"/>
      <c r="AC371" s="8"/>
      <c r="AD371" s="8"/>
      <c r="AE371" s="8"/>
      <c r="AF371" s="19"/>
    </row>
    <row r="372" ht="21" customHeight="1" spans="1:32">
      <c r="A372" s="4" t="str">
        <f>IFERROR(INDEX(_xlfn.ANCHORARRAY($AG$9),ROWS($A$9:A372)),"")</f>
        <v/>
      </c>
      <c r="B372" s="5" t="str">
        <f t="shared" si="45"/>
        <v/>
      </c>
      <c r="C372" s="5" t="str">
        <f t="shared" si="46"/>
        <v/>
      </c>
      <c r="D372" s="5" t="str">
        <f t="shared" si="47"/>
        <v/>
      </c>
      <c r="E372" s="18" t="str">
        <f t="shared" si="48"/>
        <v/>
      </c>
      <c r="F372" s="5" t="str">
        <f t="shared" si="49"/>
        <v/>
      </c>
      <c r="G372" s="3" t="str">
        <f t="shared" si="50"/>
        <v/>
      </c>
      <c r="H372" s="22" t="str">
        <f t="shared" si="51"/>
        <v/>
      </c>
      <c r="I372" s="22" t="str">
        <f t="shared" si="52"/>
        <v/>
      </c>
      <c r="J372" s="22" t="str">
        <f t="shared" si="53"/>
        <v/>
      </c>
      <c r="K372" s="16"/>
      <c r="L372" s="22"/>
      <c r="M372" s="22"/>
      <c r="N372" s="23"/>
      <c r="O372" s="24"/>
      <c r="P372" s="24"/>
      <c r="Q372" s="24"/>
      <c r="R372" s="5"/>
      <c r="S372" s="5"/>
      <c r="T372" s="5"/>
      <c r="U372" s="24"/>
      <c r="V372" s="24"/>
      <c r="W372" s="24"/>
      <c r="X372" s="22"/>
      <c r="Y372" s="24"/>
      <c r="Z372" s="22"/>
      <c r="AA372" s="24"/>
      <c r="AB372" s="22"/>
      <c r="AC372" s="5"/>
      <c r="AD372" s="5"/>
      <c r="AE372" s="5"/>
      <c r="AF372" s="22"/>
    </row>
    <row r="373" ht="21" customHeight="1" spans="1:32">
      <c r="A373" s="7" t="str">
        <f>IFERROR(INDEX(_xlfn.ANCHORARRAY($AG$9),ROWS($A$9:A373)),"")</f>
        <v/>
      </c>
      <c r="B373" s="8" t="str">
        <f t="shared" si="45"/>
        <v/>
      </c>
      <c r="C373" s="8" t="str">
        <f t="shared" si="46"/>
        <v/>
      </c>
      <c r="D373" s="8" t="str">
        <f t="shared" si="47"/>
        <v/>
      </c>
      <c r="E373" s="18" t="str">
        <f t="shared" si="48"/>
        <v/>
      </c>
      <c r="F373" s="8" t="str">
        <f t="shared" si="49"/>
        <v/>
      </c>
      <c r="G373" s="6" t="str">
        <f t="shared" si="50"/>
        <v/>
      </c>
      <c r="H373" s="19" t="str">
        <f t="shared" si="51"/>
        <v/>
      </c>
      <c r="I373" s="19" t="str">
        <f t="shared" si="52"/>
        <v/>
      </c>
      <c r="J373" s="19" t="str">
        <f t="shared" si="53"/>
        <v/>
      </c>
      <c r="K373" s="16"/>
      <c r="L373" s="19"/>
      <c r="M373" s="19"/>
      <c r="N373" s="20"/>
      <c r="O373" s="21"/>
      <c r="P373" s="21"/>
      <c r="Q373" s="21"/>
      <c r="R373" s="8"/>
      <c r="S373" s="8"/>
      <c r="T373" s="8"/>
      <c r="U373" s="21"/>
      <c r="V373" s="21"/>
      <c r="W373" s="21"/>
      <c r="X373" s="19"/>
      <c r="Y373" s="21"/>
      <c r="Z373" s="19"/>
      <c r="AA373" s="21"/>
      <c r="AB373" s="19"/>
      <c r="AC373" s="8"/>
      <c r="AD373" s="8"/>
      <c r="AE373" s="8"/>
      <c r="AF373" s="19"/>
    </row>
    <row r="374" ht="21" customHeight="1" spans="1:32">
      <c r="A374" s="4" t="str">
        <f>IFERROR(INDEX(_xlfn.ANCHORARRAY($AG$9),ROWS($A$9:A374)),"")</f>
        <v/>
      </c>
      <c r="B374" s="5" t="str">
        <f t="shared" si="45"/>
        <v/>
      </c>
      <c r="C374" s="5" t="str">
        <f t="shared" si="46"/>
        <v/>
      </c>
      <c r="D374" s="5" t="str">
        <f t="shared" si="47"/>
        <v/>
      </c>
      <c r="E374" s="18" t="str">
        <f t="shared" si="48"/>
        <v/>
      </c>
      <c r="F374" s="5" t="str">
        <f t="shared" si="49"/>
        <v/>
      </c>
      <c r="G374" s="3" t="str">
        <f t="shared" si="50"/>
        <v/>
      </c>
      <c r="H374" s="22" t="str">
        <f t="shared" si="51"/>
        <v/>
      </c>
      <c r="I374" s="22" t="str">
        <f t="shared" si="52"/>
        <v/>
      </c>
      <c r="J374" s="22" t="str">
        <f t="shared" si="53"/>
        <v/>
      </c>
      <c r="K374" s="16"/>
      <c r="L374" s="22"/>
      <c r="M374" s="22"/>
      <c r="N374" s="23"/>
      <c r="O374" s="24"/>
      <c r="P374" s="24"/>
      <c r="Q374" s="24"/>
      <c r="R374" s="5"/>
      <c r="S374" s="5"/>
      <c r="T374" s="5"/>
      <c r="U374" s="24"/>
      <c r="V374" s="24"/>
      <c r="W374" s="24"/>
      <c r="X374" s="22"/>
      <c r="Y374" s="24"/>
      <c r="Z374" s="22"/>
      <c r="AA374" s="24"/>
      <c r="AB374" s="22"/>
      <c r="AC374" s="5"/>
      <c r="AD374" s="5"/>
      <c r="AE374" s="5"/>
      <c r="AF374" s="22"/>
    </row>
    <row r="375" ht="21" customHeight="1" spans="1:32">
      <c r="A375" s="7" t="str">
        <f>IFERROR(INDEX(_xlfn.ANCHORARRAY($AG$9),ROWS($A$9:A375)),"")</f>
        <v/>
      </c>
      <c r="B375" s="8" t="str">
        <f t="shared" si="45"/>
        <v/>
      </c>
      <c r="C375" s="8" t="str">
        <f t="shared" si="46"/>
        <v/>
      </c>
      <c r="D375" s="8" t="str">
        <f t="shared" si="47"/>
        <v/>
      </c>
      <c r="E375" s="18" t="str">
        <f t="shared" si="48"/>
        <v/>
      </c>
      <c r="F375" s="8" t="str">
        <f t="shared" si="49"/>
        <v/>
      </c>
      <c r="G375" s="6" t="str">
        <f t="shared" si="50"/>
        <v/>
      </c>
      <c r="H375" s="19" t="str">
        <f t="shared" si="51"/>
        <v/>
      </c>
      <c r="I375" s="19" t="str">
        <f t="shared" si="52"/>
        <v/>
      </c>
      <c r="J375" s="19" t="str">
        <f t="shared" si="53"/>
        <v/>
      </c>
      <c r="K375" s="16"/>
      <c r="L375" s="19"/>
      <c r="M375" s="19"/>
      <c r="N375" s="20"/>
      <c r="O375" s="21"/>
      <c r="P375" s="21"/>
      <c r="Q375" s="21"/>
      <c r="R375" s="8"/>
      <c r="S375" s="8"/>
      <c r="T375" s="8"/>
      <c r="U375" s="21"/>
      <c r="V375" s="21"/>
      <c r="W375" s="21"/>
      <c r="X375" s="19"/>
      <c r="Y375" s="21"/>
      <c r="Z375" s="19"/>
      <c r="AA375" s="21"/>
      <c r="AB375" s="19"/>
      <c r="AC375" s="8"/>
      <c r="AD375" s="8"/>
      <c r="AE375" s="8"/>
      <c r="AF375" s="19"/>
    </row>
    <row r="376" ht="21" customHeight="1" spans="1:32">
      <c r="A376" s="4" t="str">
        <f>IFERROR(INDEX(_xlfn.ANCHORARRAY($AG$9),ROWS($A$9:A376)),"")</f>
        <v/>
      </c>
      <c r="B376" s="5" t="str">
        <f t="shared" si="45"/>
        <v/>
      </c>
      <c r="C376" s="5" t="str">
        <f t="shared" si="46"/>
        <v/>
      </c>
      <c r="D376" s="5" t="str">
        <f t="shared" si="47"/>
        <v/>
      </c>
      <c r="E376" s="18" t="str">
        <f t="shared" si="48"/>
        <v/>
      </c>
      <c r="F376" s="5" t="str">
        <f t="shared" si="49"/>
        <v/>
      </c>
      <c r="G376" s="3" t="str">
        <f t="shared" si="50"/>
        <v/>
      </c>
      <c r="H376" s="22" t="str">
        <f t="shared" si="51"/>
        <v/>
      </c>
      <c r="I376" s="22" t="str">
        <f t="shared" si="52"/>
        <v/>
      </c>
      <c r="J376" s="22" t="str">
        <f t="shared" si="53"/>
        <v/>
      </c>
      <c r="K376" s="16"/>
      <c r="L376" s="22"/>
      <c r="M376" s="22"/>
      <c r="N376" s="23"/>
      <c r="O376" s="24"/>
      <c r="P376" s="24"/>
      <c r="Q376" s="24"/>
      <c r="R376" s="5"/>
      <c r="S376" s="5"/>
      <c r="T376" s="5"/>
      <c r="U376" s="24"/>
      <c r="V376" s="24"/>
      <c r="W376" s="24"/>
      <c r="X376" s="22"/>
      <c r="Y376" s="24"/>
      <c r="Z376" s="22"/>
      <c r="AA376" s="24"/>
      <c r="AB376" s="22"/>
      <c r="AC376" s="5"/>
      <c r="AD376" s="5"/>
      <c r="AE376" s="5"/>
      <c r="AF376" s="22"/>
    </row>
    <row r="377" ht="21" customHeight="1" spans="1:32">
      <c r="A377" s="7" t="str">
        <f>IFERROR(INDEX(_xlfn.ANCHORARRAY($AG$9),ROWS($A$9:A377)),"")</f>
        <v/>
      </c>
      <c r="B377" s="8" t="str">
        <f t="shared" si="45"/>
        <v/>
      </c>
      <c r="C377" s="8" t="str">
        <f t="shared" si="46"/>
        <v/>
      </c>
      <c r="D377" s="8" t="str">
        <f t="shared" si="47"/>
        <v/>
      </c>
      <c r="E377" s="18" t="str">
        <f t="shared" si="48"/>
        <v/>
      </c>
      <c r="F377" s="8" t="str">
        <f t="shared" si="49"/>
        <v/>
      </c>
      <c r="G377" s="6" t="str">
        <f t="shared" si="50"/>
        <v/>
      </c>
      <c r="H377" s="19" t="str">
        <f t="shared" si="51"/>
        <v/>
      </c>
      <c r="I377" s="19" t="str">
        <f t="shared" si="52"/>
        <v/>
      </c>
      <c r="J377" s="19" t="str">
        <f t="shared" si="53"/>
        <v/>
      </c>
      <c r="K377" s="16"/>
      <c r="L377" s="19"/>
      <c r="M377" s="19"/>
      <c r="N377" s="20"/>
      <c r="O377" s="21"/>
      <c r="P377" s="21"/>
      <c r="Q377" s="21"/>
      <c r="R377" s="8"/>
      <c r="S377" s="8"/>
      <c r="T377" s="8"/>
      <c r="U377" s="21"/>
      <c r="V377" s="21"/>
      <c r="W377" s="21"/>
      <c r="X377" s="19"/>
      <c r="Y377" s="21"/>
      <c r="Z377" s="19"/>
      <c r="AA377" s="21"/>
      <c r="AB377" s="19"/>
      <c r="AC377" s="8"/>
      <c r="AD377" s="8"/>
      <c r="AE377" s="8"/>
      <c r="AF377" s="19"/>
    </row>
    <row r="378" ht="21" customHeight="1" spans="1:32">
      <c r="A378" s="4" t="str">
        <f>IFERROR(INDEX(_xlfn.ANCHORARRAY($AG$9),ROWS($A$9:A378)),"")</f>
        <v/>
      </c>
      <c r="B378" s="5" t="str">
        <f t="shared" si="45"/>
        <v/>
      </c>
      <c r="C378" s="5" t="str">
        <f t="shared" si="46"/>
        <v/>
      </c>
      <c r="D378" s="5" t="str">
        <f t="shared" si="47"/>
        <v/>
      </c>
      <c r="E378" s="18" t="str">
        <f t="shared" si="48"/>
        <v/>
      </c>
      <c r="F378" s="5" t="str">
        <f t="shared" si="49"/>
        <v/>
      </c>
      <c r="G378" s="3" t="str">
        <f t="shared" si="50"/>
        <v/>
      </c>
      <c r="H378" s="22" t="str">
        <f t="shared" si="51"/>
        <v/>
      </c>
      <c r="I378" s="22" t="str">
        <f t="shared" si="52"/>
        <v/>
      </c>
      <c r="J378" s="22" t="str">
        <f t="shared" si="53"/>
        <v/>
      </c>
      <c r="K378" s="16"/>
      <c r="L378" s="22"/>
      <c r="M378" s="22"/>
      <c r="N378" s="23"/>
      <c r="O378" s="24"/>
      <c r="P378" s="24"/>
      <c r="Q378" s="24"/>
      <c r="R378" s="5"/>
      <c r="S378" s="5"/>
      <c r="T378" s="5"/>
      <c r="U378" s="24"/>
      <c r="V378" s="24"/>
      <c r="W378" s="24"/>
      <c r="X378" s="22"/>
      <c r="Y378" s="24"/>
      <c r="Z378" s="22"/>
      <c r="AA378" s="24"/>
      <c r="AB378" s="22"/>
      <c r="AC378" s="5"/>
      <c r="AD378" s="5"/>
      <c r="AE378" s="5"/>
      <c r="AF378" s="22"/>
    </row>
    <row r="379" ht="21" customHeight="1" spans="1:32">
      <c r="A379" s="7" t="str">
        <f>IFERROR(INDEX(_xlfn.ANCHORARRAY($AG$9),ROWS($A$9:A379)),"")</f>
        <v/>
      </c>
      <c r="B379" s="8" t="str">
        <f t="shared" si="45"/>
        <v/>
      </c>
      <c r="C379" s="8" t="str">
        <f t="shared" si="46"/>
        <v/>
      </c>
      <c r="D379" s="8" t="str">
        <f t="shared" si="47"/>
        <v/>
      </c>
      <c r="E379" s="18" t="str">
        <f t="shared" si="48"/>
        <v/>
      </c>
      <c r="F379" s="8" t="str">
        <f t="shared" si="49"/>
        <v/>
      </c>
      <c r="G379" s="6" t="str">
        <f t="shared" si="50"/>
        <v/>
      </c>
      <c r="H379" s="19" t="str">
        <f t="shared" si="51"/>
        <v/>
      </c>
      <c r="I379" s="19" t="str">
        <f t="shared" si="52"/>
        <v/>
      </c>
      <c r="J379" s="19" t="str">
        <f t="shared" si="53"/>
        <v/>
      </c>
      <c r="K379" s="16"/>
      <c r="L379" s="19"/>
      <c r="M379" s="19"/>
      <c r="N379" s="20"/>
      <c r="O379" s="21"/>
      <c r="P379" s="21"/>
      <c r="Q379" s="21"/>
      <c r="R379" s="8"/>
      <c r="S379" s="8"/>
      <c r="T379" s="8"/>
      <c r="U379" s="21"/>
      <c r="V379" s="21"/>
      <c r="W379" s="21"/>
      <c r="X379" s="19"/>
      <c r="Y379" s="21"/>
      <c r="Z379" s="19"/>
      <c r="AA379" s="21"/>
      <c r="AB379" s="19"/>
      <c r="AC379" s="8"/>
      <c r="AD379" s="8"/>
      <c r="AE379" s="8"/>
      <c r="AF379" s="19"/>
    </row>
    <row r="380" ht="21" customHeight="1" spans="1:32">
      <c r="A380" s="4" t="str">
        <f>IFERROR(INDEX(_xlfn.ANCHORARRAY($AG$9),ROWS($A$9:A380)),"")</f>
        <v/>
      </c>
      <c r="B380" s="5" t="str">
        <f t="shared" si="45"/>
        <v/>
      </c>
      <c r="C380" s="5" t="str">
        <f t="shared" si="46"/>
        <v/>
      </c>
      <c r="D380" s="5" t="str">
        <f t="shared" si="47"/>
        <v/>
      </c>
      <c r="E380" s="18" t="str">
        <f t="shared" si="48"/>
        <v/>
      </c>
      <c r="F380" s="5" t="str">
        <f t="shared" si="49"/>
        <v/>
      </c>
      <c r="G380" s="3" t="str">
        <f t="shared" si="50"/>
        <v/>
      </c>
      <c r="H380" s="22" t="str">
        <f t="shared" si="51"/>
        <v/>
      </c>
      <c r="I380" s="22" t="str">
        <f t="shared" si="52"/>
        <v/>
      </c>
      <c r="J380" s="22" t="str">
        <f t="shared" si="53"/>
        <v/>
      </c>
      <c r="K380" s="16"/>
      <c r="L380" s="22"/>
      <c r="M380" s="22"/>
      <c r="N380" s="23"/>
      <c r="O380" s="24"/>
      <c r="P380" s="24"/>
      <c r="Q380" s="24"/>
      <c r="R380" s="5"/>
      <c r="S380" s="5"/>
      <c r="T380" s="5"/>
      <c r="U380" s="24"/>
      <c r="V380" s="24"/>
      <c r="W380" s="24"/>
      <c r="X380" s="22"/>
      <c r="Y380" s="24"/>
      <c r="Z380" s="22"/>
      <c r="AA380" s="24"/>
      <c r="AB380" s="22"/>
      <c r="AC380" s="5"/>
      <c r="AD380" s="5"/>
      <c r="AE380" s="5"/>
      <c r="AF380" s="22"/>
    </row>
    <row r="381" ht="21" customHeight="1" spans="1:32">
      <c r="A381" s="7" t="str">
        <f>IFERROR(INDEX(_xlfn.ANCHORARRAY($AG$9),ROWS($A$9:A381)),"")</f>
        <v/>
      </c>
      <c r="B381" s="8" t="str">
        <f t="shared" si="45"/>
        <v/>
      </c>
      <c r="C381" s="8" t="str">
        <f t="shared" si="46"/>
        <v/>
      </c>
      <c r="D381" s="8" t="str">
        <f t="shared" si="47"/>
        <v/>
      </c>
      <c r="E381" s="18" t="str">
        <f t="shared" si="48"/>
        <v/>
      </c>
      <c r="F381" s="8" t="str">
        <f t="shared" si="49"/>
        <v/>
      </c>
      <c r="G381" s="6" t="str">
        <f t="shared" si="50"/>
        <v/>
      </c>
      <c r="H381" s="19" t="str">
        <f t="shared" si="51"/>
        <v/>
      </c>
      <c r="I381" s="19" t="str">
        <f t="shared" si="52"/>
        <v/>
      </c>
      <c r="J381" s="19" t="str">
        <f t="shared" si="53"/>
        <v/>
      </c>
      <c r="K381" s="16"/>
      <c r="L381" s="19"/>
      <c r="M381" s="19"/>
      <c r="N381" s="20"/>
      <c r="O381" s="21"/>
      <c r="P381" s="21"/>
      <c r="Q381" s="21"/>
      <c r="R381" s="8"/>
      <c r="S381" s="8"/>
      <c r="T381" s="8"/>
      <c r="U381" s="21"/>
      <c r="V381" s="21"/>
      <c r="W381" s="21"/>
      <c r="X381" s="19"/>
      <c r="Y381" s="21"/>
      <c r="Z381" s="19"/>
      <c r="AA381" s="21"/>
      <c r="AB381" s="19"/>
      <c r="AC381" s="8"/>
      <c r="AD381" s="8"/>
      <c r="AE381" s="8"/>
      <c r="AF381" s="19"/>
    </row>
    <row r="382" ht="21" customHeight="1" spans="1:32">
      <c r="A382" s="4" t="str">
        <f>IFERROR(INDEX(_xlfn.ANCHORARRAY($AG$9),ROWS($A$9:A382)),"")</f>
        <v/>
      </c>
      <c r="B382" s="5" t="str">
        <f t="shared" si="45"/>
        <v/>
      </c>
      <c r="C382" s="5" t="str">
        <f t="shared" si="46"/>
        <v/>
      </c>
      <c r="D382" s="5" t="str">
        <f t="shared" si="47"/>
        <v/>
      </c>
      <c r="E382" s="18" t="str">
        <f t="shared" si="48"/>
        <v/>
      </c>
      <c r="F382" s="5" t="str">
        <f t="shared" si="49"/>
        <v/>
      </c>
      <c r="G382" s="3" t="str">
        <f t="shared" si="50"/>
        <v/>
      </c>
      <c r="H382" s="22" t="str">
        <f t="shared" si="51"/>
        <v/>
      </c>
      <c r="I382" s="22" t="str">
        <f t="shared" si="52"/>
        <v/>
      </c>
      <c r="J382" s="22" t="str">
        <f t="shared" si="53"/>
        <v/>
      </c>
      <c r="K382" s="16"/>
      <c r="L382" s="22"/>
      <c r="M382" s="22"/>
      <c r="N382" s="23"/>
      <c r="O382" s="24"/>
      <c r="P382" s="24"/>
      <c r="Q382" s="24"/>
      <c r="R382" s="5"/>
      <c r="S382" s="5"/>
      <c r="T382" s="5"/>
      <c r="U382" s="24"/>
      <c r="V382" s="24"/>
      <c r="W382" s="24"/>
      <c r="X382" s="22"/>
      <c r="Y382" s="24"/>
      <c r="Z382" s="22"/>
      <c r="AA382" s="24"/>
      <c r="AB382" s="22"/>
      <c r="AC382" s="5"/>
      <c r="AD382" s="5"/>
      <c r="AE382" s="5"/>
      <c r="AF382" s="22"/>
    </row>
    <row r="383" ht="21" customHeight="1" spans="1:32">
      <c r="A383" s="7" t="str">
        <f>IFERROR(INDEX(_xlfn.ANCHORARRAY($AG$9),ROWS($A$9:A383)),"")</f>
        <v/>
      </c>
      <c r="B383" s="8" t="str">
        <f t="shared" si="45"/>
        <v/>
      </c>
      <c r="C383" s="8" t="str">
        <f t="shared" si="46"/>
        <v/>
      </c>
      <c r="D383" s="8" t="str">
        <f t="shared" si="47"/>
        <v/>
      </c>
      <c r="E383" s="18" t="str">
        <f t="shared" si="48"/>
        <v/>
      </c>
      <c r="F383" s="8" t="str">
        <f t="shared" si="49"/>
        <v/>
      </c>
      <c r="G383" s="6" t="str">
        <f t="shared" si="50"/>
        <v/>
      </c>
      <c r="H383" s="19" t="str">
        <f t="shared" si="51"/>
        <v/>
      </c>
      <c r="I383" s="19" t="str">
        <f t="shared" si="52"/>
        <v/>
      </c>
      <c r="J383" s="19" t="str">
        <f t="shared" si="53"/>
        <v/>
      </c>
      <c r="K383" s="16"/>
      <c r="L383" s="19"/>
      <c r="M383" s="19"/>
      <c r="N383" s="20"/>
      <c r="O383" s="21"/>
      <c r="P383" s="21"/>
      <c r="Q383" s="21"/>
      <c r="R383" s="8"/>
      <c r="S383" s="8"/>
      <c r="T383" s="8"/>
      <c r="U383" s="21"/>
      <c r="V383" s="21"/>
      <c r="W383" s="21"/>
      <c r="X383" s="19"/>
      <c r="Y383" s="21"/>
      <c r="Z383" s="19"/>
      <c r="AA383" s="21"/>
      <c r="AB383" s="19"/>
      <c r="AC383" s="8"/>
      <c r="AD383" s="8"/>
      <c r="AE383" s="8"/>
      <c r="AF383" s="19"/>
    </row>
    <row r="384" ht="21" customHeight="1" spans="1:32">
      <c r="A384" s="4" t="str">
        <f>IFERROR(INDEX(_xlfn.ANCHORARRAY($AG$9),ROWS($A$9:A384)),"")</f>
        <v/>
      </c>
      <c r="B384" s="5" t="str">
        <f t="shared" si="45"/>
        <v/>
      </c>
      <c r="C384" s="5" t="str">
        <f t="shared" si="46"/>
        <v/>
      </c>
      <c r="D384" s="5" t="str">
        <f t="shared" si="47"/>
        <v/>
      </c>
      <c r="E384" s="18" t="str">
        <f t="shared" si="48"/>
        <v/>
      </c>
      <c r="F384" s="5" t="str">
        <f t="shared" si="49"/>
        <v/>
      </c>
      <c r="G384" s="3" t="str">
        <f t="shared" si="50"/>
        <v/>
      </c>
      <c r="H384" s="22" t="str">
        <f t="shared" si="51"/>
        <v/>
      </c>
      <c r="I384" s="22" t="str">
        <f t="shared" si="52"/>
        <v/>
      </c>
      <c r="J384" s="22" t="str">
        <f t="shared" si="53"/>
        <v/>
      </c>
      <c r="K384" s="16"/>
      <c r="L384" s="22"/>
      <c r="M384" s="22"/>
      <c r="N384" s="23"/>
      <c r="O384" s="24"/>
      <c r="P384" s="24"/>
      <c r="Q384" s="24"/>
      <c r="R384" s="5"/>
      <c r="S384" s="5"/>
      <c r="T384" s="5"/>
      <c r="U384" s="24"/>
      <c r="V384" s="24"/>
      <c r="W384" s="24"/>
      <c r="X384" s="22"/>
      <c r="Y384" s="24"/>
      <c r="Z384" s="22"/>
      <c r="AA384" s="24"/>
      <c r="AB384" s="22"/>
      <c r="AC384" s="5"/>
      <c r="AD384" s="5"/>
      <c r="AE384" s="5"/>
      <c r="AF384" s="22"/>
    </row>
    <row r="385" ht="21" customHeight="1" spans="1:32">
      <c r="A385" s="7" t="str">
        <f>IFERROR(INDEX(_xlfn.ANCHORARRAY($AG$9),ROWS($A$9:A385)),"")</f>
        <v/>
      </c>
      <c r="B385" s="8" t="str">
        <f t="shared" si="45"/>
        <v/>
      </c>
      <c r="C385" s="8" t="str">
        <f t="shared" si="46"/>
        <v/>
      </c>
      <c r="D385" s="8" t="str">
        <f t="shared" si="47"/>
        <v/>
      </c>
      <c r="E385" s="18" t="str">
        <f t="shared" si="48"/>
        <v/>
      </c>
      <c r="F385" s="8" t="str">
        <f t="shared" si="49"/>
        <v/>
      </c>
      <c r="G385" s="6" t="str">
        <f t="shared" si="50"/>
        <v/>
      </c>
      <c r="H385" s="19" t="str">
        <f t="shared" si="51"/>
        <v/>
      </c>
      <c r="I385" s="19" t="str">
        <f t="shared" si="52"/>
        <v/>
      </c>
      <c r="J385" s="19" t="str">
        <f t="shared" si="53"/>
        <v/>
      </c>
      <c r="K385" s="16"/>
      <c r="L385" s="19"/>
      <c r="M385" s="19"/>
      <c r="N385" s="20"/>
      <c r="O385" s="21"/>
      <c r="P385" s="21"/>
      <c r="Q385" s="21"/>
      <c r="R385" s="8"/>
      <c r="S385" s="8"/>
      <c r="T385" s="8"/>
      <c r="U385" s="21"/>
      <c r="V385" s="21"/>
      <c r="W385" s="21"/>
      <c r="X385" s="19"/>
      <c r="Y385" s="21"/>
      <c r="Z385" s="19"/>
      <c r="AA385" s="21"/>
      <c r="AB385" s="19"/>
      <c r="AC385" s="8"/>
      <c r="AD385" s="8"/>
      <c r="AE385" s="8"/>
      <c r="AF385" s="19"/>
    </row>
    <row r="386" ht="21" customHeight="1" spans="1:32">
      <c r="A386" s="4" t="str">
        <f>IFERROR(INDEX(_xlfn.ANCHORARRAY($AG$9),ROWS($A$9:A386)),"")</f>
        <v/>
      </c>
      <c r="B386" s="5" t="str">
        <f t="shared" si="45"/>
        <v/>
      </c>
      <c r="C386" s="5" t="str">
        <f t="shared" si="46"/>
        <v/>
      </c>
      <c r="D386" s="5" t="str">
        <f t="shared" si="47"/>
        <v/>
      </c>
      <c r="E386" s="18" t="str">
        <f t="shared" si="48"/>
        <v/>
      </c>
      <c r="F386" s="5" t="str">
        <f t="shared" si="49"/>
        <v/>
      </c>
      <c r="G386" s="3" t="str">
        <f t="shared" si="50"/>
        <v/>
      </c>
      <c r="H386" s="22" t="str">
        <f t="shared" si="51"/>
        <v/>
      </c>
      <c r="I386" s="22" t="str">
        <f t="shared" si="52"/>
        <v/>
      </c>
      <c r="J386" s="22" t="str">
        <f t="shared" si="53"/>
        <v/>
      </c>
      <c r="K386" s="16"/>
      <c r="L386" s="22"/>
      <c r="M386" s="22"/>
      <c r="N386" s="23"/>
      <c r="O386" s="24"/>
      <c r="P386" s="24"/>
      <c r="Q386" s="24"/>
      <c r="R386" s="5"/>
      <c r="S386" s="5"/>
      <c r="T386" s="5"/>
      <c r="U386" s="24"/>
      <c r="V386" s="24"/>
      <c r="W386" s="24"/>
      <c r="X386" s="22"/>
      <c r="Y386" s="24"/>
      <c r="Z386" s="22"/>
      <c r="AA386" s="24"/>
      <c r="AB386" s="22"/>
      <c r="AC386" s="5"/>
      <c r="AD386" s="5"/>
      <c r="AE386" s="5"/>
      <c r="AF386" s="22"/>
    </row>
    <row r="387" ht="21" customHeight="1" spans="1:32">
      <c r="A387" s="7" t="str">
        <f>IFERROR(INDEX(_xlfn.ANCHORARRAY($AG$9),ROWS($A$9:A387)),"")</f>
        <v/>
      </c>
      <c r="B387" s="8" t="str">
        <f t="shared" si="45"/>
        <v/>
      </c>
      <c r="C387" s="8" t="str">
        <f t="shared" si="46"/>
        <v/>
      </c>
      <c r="D387" s="8" t="str">
        <f t="shared" si="47"/>
        <v/>
      </c>
      <c r="E387" s="18" t="str">
        <f t="shared" si="48"/>
        <v/>
      </c>
      <c r="F387" s="8" t="str">
        <f t="shared" si="49"/>
        <v/>
      </c>
      <c r="G387" s="6" t="str">
        <f t="shared" si="50"/>
        <v/>
      </c>
      <c r="H387" s="19" t="str">
        <f t="shared" si="51"/>
        <v/>
      </c>
      <c r="I387" s="19" t="str">
        <f t="shared" si="52"/>
        <v/>
      </c>
      <c r="J387" s="19" t="str">
        <f t="shared" si="53"/>
        <v/>
      </c>
      <c r="K387" s="16"/>
      <c r="L387" s="19"/>
      <c r="M387" s="19"/>
      <c r="N387" s="20"/>
      <c r="O387" s="21"/>
      <c r="P387" s="21"/>
      <c r="Q387" s="21"/>
      <c r="R387" s="8"/>
      <c r="S387" s="8"/>
      <c r="T387" s="8"/>
      <c r="U387" s="21"/>
      <c r="V387" s="21"/>
      <c r="W387" s="21"/>
      <c r="X387" s="19"/>
      <c r="Y387" s="21"/>
      <c r="Z387" s="19"/>
      <c r="AA387" s="21"/>
      <c r="AB387" s="19"/>
      <c r="AC387" s="8"/>
      <c r="AD387" s="8"/>
      <c r="AE387" s="8"/>
      <c r="AF387" s="19"/>
    </row>
    <row r="388" ht="21" customHeight="1" spans="1:32">
      <c r="A388" s="4" t="str">
        <f>IFERROR(INDEX(_xlfn.ANCHORARRAY($AG$9),ROWS($A$9:A388)),"")</f>
        <v/>
      </c>
      <c r="B388" s="5" t="str">
        <f t="shared" si="45"/>
        <v/>
      </c>
      <c r="C388" s="5" t="str">
        <f t="shared" si="46"/>
        <v/>
      </c>
      <c r="D388" s="5" t="str">
        <f t="shared" si="47"/>
        <v/>
      </c>
      <c r="E388" s="18" t="str">
        <f t="shared" si="48"/>
        <v/>
      </c>
      <c r="F388" s="5" t="str">
        <f t="shared" si="49"/>
        <v/>
      </c>
      <c r="G388" s="3" t="str">
        <f t="shared" si="50"/>
        <v/>
      </c>
      <c r="H388" s="22" t="str">
        <f t="shared" si="51"/>
        <v/>
      </c>
      <c r="I388" s="22" t="str">
        <f t="shared" si="52"/>
        <v/>
      </c>
      <c r="J388" s="22" t="str">
        <f t="shared" si="53"/>
        <v/>
      </c>
      <c r="K388" s="16"/>
      <c r="L388" s="22"/>
      <c r="M388" s="22"/>
      <c r="N388" s="23"/>
      <c r="O388" s="24"/>
      <c r="P388" s="24"/>
      <c r="Q388" s="24"/>
      <c r="R388" s="5"/>
      <c r="S388" s="5"/>
      <c r="T388" s="5"/>
      <c r="U388" s="24"/>
      <c r="V388" s="24"/>
      <c r="W388" s="24"/>
      <c r="X388" s="22"/>
      <c r="Y388" s="24"/>
      <c r="Z388" s="22"/>
      <c r="AA388" s="24"/>
      <c r="AB388" s="22"/>
      <c r="AC388" s="5"/>
      <c r="AD388" s="5"/>
      <c r="AE388" s="5"/>
      <c r="AF388" s="22"/>
    </row>
    <row r="389" ht="21" customHeight="1" spans="1:32">
      <c r="A389" s="7" t="str">
        <f>IFERROR(INDEX(_xlfn.ANCHORARRAY($AG$9),ROWS($A$9:A389)),"")</f>
        <v/>
      </c>
      <c r="B389" s="8" t="str">
        <f t="shared" si="45"/>
        <v/>
      </c>
      <c r="C389" s="8" t="str">
        <f t="shared" si="46"/>
        <v/>
      </c>
      <c r="D389" s="8" t="str">
        <f t="shared" si="47"/>
        <v/>
      </c>
      <c r="E389" s="18" t="str">
        <f t="shared" si="48"/>
        <v/>
      </c>
      <c r="F389" s="8" t="str">
        <f t="shared" si="49"/>
        <v/>
      </c>
      <c r="G389" s="6" t="str">
        <f t="shared" si="50"/>
        <v/>
      </c>
      <c r="H389" s="19" t="str">
        <f t="shared" si="51"/>
        <v/>
      </c>
      <c r="I389" s="19" t="str">
        <f t="shared" si="52"/>
        <v/>
      </c>
      <c r="J389" s="19" t="str">
        <f t="shared" si="53"/>
        <v/>
      </c>
      <c r="K389" s="16"/>
      <c r="L389" s="19"/>
      <c r="M389" s="19"/>
      <c r="N389" s="20"/>
      <c r="O389" s="21"/>
      <c r="P389" s="21"/>
      <c r="Q389" s="21"/>
      <c r="R389" s="8"/>
      <c r="S389" s="8"/>
      <c r="T389" s="8"/>
      <c r="U389" s="21"/>
      <c r="V389" s="21"/>
      <c r="W389" s="21"/>
      <c r="X389" s="19"/>
      <c r="Y389" s="21"/>
      <c r="Z389" s="19"/>
      <c r="AA389" s="21"/>
      <c r="AB389" s="19"/>
      <c r="AC389" s="8"/>
      <c r="AD389" s="8"/>
      <c r="AE389" s="8"/>
      <c r="AF389" s="19"/>
    </row>
    <row r="390" ht="21" customHeight="1" spans="1:32">
      <c r="A390" s="4" t="str">
        <f>IFERROR(INDEX(_xlfn.ANCHORARRAY($AG$9),ROWS($A$9:A390)),"")</f>
        <v/>
      </c>
      <c r="B390" s="5" t="str">
        <f t="shared" si="45"/>
        <v/>
      </c>
      <c r="C390" s="5" t="str">
        <f t="shared" si="46"/>
        <v/>
      </c>
      <c r="D390" s="5" t="str">
        <f t="shared" si="47"/>
        <v/>
      </c>
      <c r="E390" s="18" t="str">
        <f t="shared" si="48"/>
        <v/>
      </c>
      <c r="F390" s="5" t="str">
        <f t="shared" si="49"/>
        <v/>
      </c>
      <c r="G390" s="3" t="str">
        <f t="shared" si="50"/>
        <v/>
      </c>
      <c r="H390" s="22" t="str">
        <f t="shared" si="51"/>
        <v/>
      </c>
      <c r="I390" s="22" t="str">
        <f t="shared" si="52"/>
        <v/>
      </c>
      <c r="J390" s="22" t="str">
        <f t="shared" si="53"/>
        <v/>
      </c>
      <c r="K390" s="16"/>
      <c r="L390" s="22"/>
      <c r="M390" s="22"/>
      <c r="N390" s="23"/>
      <c r="O390" s="24"/>
      <c r="P390" s="24"/>
      <c r="Q390" s="24"/>
      <c r="R390" s="5"/>
      <c r="S390" s="5"/>
      <c r="T390" s="5"/>
      <c r="U390" s="24"/>
      <c r="V390" s="24"/>
      <c r="W390" s="24"/>
      <c r="X390" s="22"/>
      <c r="Y390" s="24"/>
      <c r="Z390" s="22"/>
      <c r="AA390" s="24"/>
      <c r="AB390" s="22"/>
      <c r="AC390" s="5"/>
      <c r="AD390" s="5"/>
      <c r="AE390" s="5"/>
      <c r="AF390" s="22"/>
    </row>
    <row r="391" ht="21" customHeight="1" spans="1:32">
      <c r="A391" s="7" t="str">
        <f>IFERROR(INDEX(_xlfn.ANCHORARRAY($AG$9),ROWS($A$9:A391)),"")</f>
        <v/>
      </c>
      <c r="B391" s="8" t="str">
        <f t="shared" si="45"/>
        <v/>
      </c>
      <c r="C391" s="8" t="str">
        <f t="shared" si="46"/>
        <v/>
      </c>
      <c r="D391" s="8" t="str">
        <f t="shared" si="47"/>
        <v/>
      </c>
      <c r="E391" s="18" t="str">
        <f t="shared" si="48"/>
        <v/>
      </c>
      <c r="F391" s="8" t="str">
        <f t="shared" si="49"/>
        <v/>
      </c>
      <c r="G391" s="6" t="str">
        <f t="shared" si="50"/>
        <v/>
      </c>
      <c r="H391" s="19" t="str">
        <f t="shared" si="51"/>
        <v/>
      </c>
      <c r="I391" s="19" t="str">
        <f t="shared" si="52"/>
        <v/>
      </c>
      <c r="J391" s="19" t="str">
        <f t="shared" si="53"/>
        <v/>
      </c>
      <c r="K391" s="16"/>
      <c r="L391" s="19"/>
      <c r="M391" s="19"/>
      <c r="N391" s="20"/>
      <c r="O391" s="21"/>
      <c r="P391" s="21"/>
      <c r="Q391" s="21"/>
      <c r="R391" s="8"/>
      <c r="S391" s="8"/>
      <c r="T391" s="8"/>
      <c r="U391" s="21"/>
      <c r="V391" s="21"/>
      <c r="W391" s="21"/>
      <c r="X391" s="19"/>
      <c r="Y391" s="21"/>
      <c r="Z391" s="19"/>
      <c r="AA391" s="21"/>
      <c r="AB391" s="19"/>
      <c r="AC391" s="8"/>
      <c r="AD391" s="8"/>
      <c r="AE391" s="8"/>
      <c r="AF391" s="19"/>
    </row>
    <row r="392" ht="21" customHeight="1" spans="1:32">
      <c r="A392" s="4" t="str">
        <f>IFERROR(INDEX(_xlfn.ANCHORARRAY($AG$9),ROWS($A$9:A392)),"")</f>
        <v/>
      </c>
      <c r="B392" s="5" t="str">
        <f t="shared" si="45"/>
        <v/>
      </c>
      <c r="C392" s="5" t="str">
        <f t="shared" si="46"/>
        <v/>
      </c>
      <c r="D392" s="5" t="str">
        <f t="shared" si="47"/>
        <v/>
      </c>
      <c r="E392" s="18" t="str">
        <f t="shared" si="48"/>
        <v/>
      </c>
      <c r="F392" s="5" t="str">
        <f t="shared" si="49"/>
        <v/>
      </c>
      <c r="G392" s="3" t="str">
        <f t="shared" si="50"/>
        <v/>
      </c>
      <c r="H392" s="22" t="str">
        <f t="shared" si="51"/>
        <v/>
      </c>
      <c r="I392" s="22" t="str">
        <f t="shared" si="52"/>
        <v/>
      </c>
      <c r="J392" s="22" t="str">
        <f t="shared" si="53"/>
        <v/>
      </c>
      <c r="K392" s="16"/>
      <c r="L392" s="22"/>
      <c r="M392" s="22"/>
      <c r="N392" s="23"/>
      <c r="O392" s="24"/>
      <c r="P392" s="24"/>
      <c r="Q392" s="24"/>
      <c r="R392" s="5"/>
      <c r="S392" s="5"/>
      <c r="T392" s="5"/>
      <c r="U392" s="24"/>
      <c r="V392" s="24"/>
      <c r="W392" s="24"/>
      <c r="X392" s="22"/>
      <c r="Y392" s="24"/>
      <c r="Z392" s="22"/>
      <c r="AA392" s="24"/>
      <c r="AB392" s="22"/>
      <c r="AC392" s="5"/>
      <c r="AD392" s="5"/>
      <c r="AE392" s="5"/>
      <c r="AF392" s="22"/>
    </row>
    <row r="393" ht="21" customHeight="1" spans="1:32">
      <c r="A393" s="7" t="str">
        <f>IFERROR(INDEX(_xlfn.ANCHORARRAY($AG$9),ROWS($A$9:A393)),"")</f>
        <v/>
      </c>
      <c r="B393" s="8" t="str">
        <f t="shared" ref="B393:B456" si="54">IF($A393="","",SUMIF($AA$9:$AA$50008,$A393,$AC$9:$AC$50008))</f>
        <v/>
      </c>
      <c r="C393" s="8" t="str">
        <f t="shared" ref="C393:C456" si="55">IF($A393="","",SUMIF($AA$9:$AA$50008,$A393,$AD$9:$AD$50008))</f>
        <v/>
      </c>
      <c r="D393" s="8" t="str">
        <f t="shared" ref="D393:D456" si="56">IF($A393="","",SUMIF($AA$9:$AA$50008,$A393,$AE$9:$AE$50008))</f>
        <v/>
      </c>
      <c r="E393" s="18" t="str">
        <f t="shared" ref="E393:E456" si="57">IF($A393="","",MAX(0,B393-C393-D393))</f>
        <v/>
      </c>
      <c r="F393" s="8" t="str">
        <f t="shared" ref="F393:F456" si="58">IF($A393="","",MAX(0,C393+D393-B393))</f>
        <v/>
      </c>
      <c r="G393" s="6" t="str">
        <f t="shared" ref="G393:G456" si="59">IF($A393="","",IF(E393&gt;0,"待冲减",IF(F393&gt;0,"超额需核对","已结清")))</f>
        <v/>
      </c>
      <c r="H393" s="19" t="str">
        <f t="shared" ref="H393:H456" si="60">IF($A393="","",COUNTIFS($AA$9:$AA$50008,$A393,$AB$9:$AB$50008,"预支"))</f>
        <v/>
      </c>
      <c r="I393" s="19" t="str">
        <f t="shared" ref="I393:I456" si="61">IF($A393="","",COUNTIFS($AA$9:$AA$50008,$A393,$AB$9:$AB$50008,"报销"))</f>
        <v/>
      </c>
      <c r="J393" s="19" t="str">
        <f t="shared" ref="J393:J456" si="62">IF($A393="","",COUNTIFS($AA$9:$AA$50008,$A393,$AB$9:$AB$50008,"还款"))</f>
        <v/>
      </c>
      <c r="K393" s="16"/>
      <c r="L393" s="19"/>
      <c r="M393" s="19"/>
      <c r="N393" s="20"/>
      <c r="O393" s="21"/>
      <c r="P393" s="21"/>
      <c r="Q393" s="21"/>
      <c r="R393" s="8"/>
      <c r="S393" s="8"/>
      <c r="T393" s="8"/>
      <c r="U393" s="21"/>
      <c r="V393" s="21"/>
      <c r="W393" s="21"/>
      <c r="X393" s="19"/>
      <c r="Y393" s="21"/>
      <c r="Z393" s="19"/>
      <c r="AA393" s="21"/>
      <c r="AB393" s="19"/>
      <c r="AC393" s="8"/>
      <c r="AD393" s="8"/>
      <c r="AE393" s="8"/>
      <c r="AF393" s="19"/>
    </row>
    <row r="394" ht="21" customHeight="1" spans="1:32">
      <c r="A394" s="4" t="str">
        <f>IFERROR(INDEX(_xlfn.ANCHORARRAY($AG$9),ROWS($A$9:A394)),"")</f>
        <v/>
      </c>
      <c r="B394" s="5" t="str">
        <f t="shared" si="54"/>
        <v/>
      </c>
      <c r="C394" s="5" t="str">
        <f t="shared" si="55"/>
        <v/>
      </c>
      <c r="D394" s="5" t="str">
        <f t="shared" si="56"/>
        <v/>
      </c>
      <c r="E394" s="18" t="str">
        <f t="shared" si="57"/>
        <v/>
      </c>
      <c r="F394" s="5" t="str">
        <f t="shared" si="58"/>
        <v/>
      </c>
      <c r="G394" s="3" t="str">
        <f t="shared" si="59"/>
        <v/>
      </c>
      <c r="H394" s="22" t="str">
        <f t="shared" si="60"/>
        <v/>
      </c>
      <c r="I394" s="22" t="str">
        <f t="shared" si="61"/>
        <v/>
      </c>
      <c r="J394" s="22" t="str">
        <f t="shared" si="62"/>
        <v/>
      </c>
      <c r="K394" s="16"/>
      <c r="L394" s="22"/>
      <c r="M394" s="22"/>
      <c r="N394" s="23"/>
      <c r="O394" s="24"/>
      <c r="P394" s="24"/>
      <c r="Q394" s="24"/>
      <c r="R394" s="5"/>
      <c r="S394" s="5"/>
      <c r="T394" s="5"/>
      <c r="U394" s="24"/>
      <c r="V394" s="24"/>
      <c r="W394" s="24"/>
      <c r="X394" s="22"/>
      <c r="Y394" s="24"/>
      <c r="Z394" s="22"/>
      <c r="AA394" s="24"/>
      <c r="AB394" s="22"/>
      <c r="AC394" s="5"/>
      <c r="AD394" s="5"/>
      <c r="AE394" s="5"/>
      <c r="AF394" s="22"/>
    </row>
    <row r="395" ht="21" customHeight="1" spans="1:32">
      <c r="A395" s="7" t="str">
        <f>IFERROR(INDEX(_xlfn.ANCHORARRAY($AG$9),ROWS($A$9:A395)),"")</f>
        <v/>
      </c>
      <c r="B395" s="8" t="str">
        <f t="shared" si="54"/>
        <v/>
      </c>
      <c r="C395" s="8" t="str">
        <f t="shared" si="55"/>
        <v/>
      </c>
      <c r="D395" s="8" t="str">
        <f t="shared" si="56"/>
        <v/>
      </c>
      <c r="E395" s="18" t="str">
        <f t="shared" si="57"/>
        <v/>
      </c>
      <c r="F395" s="8" t="str">
        <f t="shared" si="58"/>
        <v/>
      </c>
      <c r="G395" s="6" t="str">
        <f t="shared" si="59"/>
        <v/>
      </c>
      <c r="H395" s="19" t="str">
        <f t="shared" si="60"/>
        <v/>
      </c>
      <c r="I395" s="19" t="str">
        <f t="shared" si="61"/>
        <v/>
      </c>
      <c r="J395" s="19" t="str">
        <f t="shared" si="62"/>
        <v/>
      </c>
      <c r="K395" s="16"/>
      <c r="L395" s="19"/>
      <c r="M395" s="19"/>
      <c r="N395" s="20"/>
      <c r="O395" s="21"/>
      <c r="P395" s="21"/>
      <c r="Q395" s="21"/>
      <c r="R395" s="8"/>
      <c r="S395" s="8"/>
      <c r="T395" s="8"/>
      <c r="U395" s="21"/>
      <c r="V395" s="21"/>
      <c r="W395" s="21"/>
      <c r="X395" s="19"/>
      <c r="Y395" s="21"/>
      <c r="Z395" s="19"/>
      <c r="AA395" s="21"/>
      <c r="AB395" s="19"/>
      <c r="AC395" s="8"/>
      <c r="AD395" s="8"/>
      <c r="AE395" s="8"/>
      <c r="AF395" s="19"/>
    </row>
    <row r="396" ht="21" customHeight="1" spans="1:32">
      <c r="A396" s="4" t="str">
        <f>IFERROR(INDEX(_xlfn.ANCHORARRAY($AG$9),ROWS($A$9:A396)),"")</f>
        <v/>
      </c>
      <c r="B396" s="5" t="str">
        <f t="shared" si="54"/>
        <v/>
      </c>
      <c r="C396" s="5" t="str">
        <f t="shared" si="55"/>
        <v/>
      </c>
      <c r="D396" s="5" t="str">
        <f t="shared" si="56"/>
        <v/>
      </c>
      <c r="E396" s="18" t="str">
        <f t="shared" si="57"/>
        <v/>
      </c>
      <c r="F396" s="5" t="str">
        <f t="shared" si="58"/>
        <v/>
      </c>
      <c r="G396" s="3" t="str">
        <f t="shared" si="59"/>
        <v/>
      </c>
      <c r="H396" s="22" t="str">
        <f t="shared" si="60"/>
        <v/>
      </c>
      <c r="I396" s="22" t="str">
        <f t="shared" si="61"/>
        <v/>
      </c>
      <c r="J396" s="22" t="str">
        <f t="shared" si="62"/>
        <v/>
      </c>
      <c r="K396" s="16"/>
      <c r="L396" s="22"/>
      <c r="M396" s="22"/>
      <c r="N396" s="23"/>
      <c r="O396" s="24"/>
      <c r="P396" s="24"/>
      <c r="Q396" s="24"/>
      <c r="R396" s="5"/>
      <c r="S396" s="5"/>
      <c r="T396" s="5"/>
      <c r="U396" s="24"/>
      <c r="V396" s="24"/>
      <c r="W396" s="24"/>
      <c r="X396" s="22"/>
      <c r="Y396" s="24"/>
      <c r="Z396" s="22"/>
      <c r="AA396" s="24"/>
      <c r="AB396" s="22"/>
      <c r="AC396" s="5"/>
      <c r="AD396" s="5"/>
      <c r="AE396" s="5"/>
      <c r="AF396" s="22"/>
    </row>
    <row r="397" ht="21" customHeight="1" spans="1:32">
      <c r="A397" s="7" t="str">
        <f>IFERROR(INDEX(_xlfn.ANCHORARRAY($AG$9),ROWS($A$9:A397)),"")</f>
        <v/>
      </c>
      <c r="B397" s="8" t="str">
        <f t="shared" si="54"/>
        <v/>
      </c>
      <c r="C397" s="8" t="str">
        <f t="shared" si="55"/>
        <v/>
      </c>
      <c r="D397" s="8" t="str">
        <f t="shared" si="56"/>
        <v/>
      </c>
      <c r="E397" s="18" t="str">
        <f t="shared" si="57"/>
        <v/>
      </c>
      <c r="F397" s="8" t="str">
        <f t="shared" si="58"/>
        <v/>
      </c>
      <c r="G397" s="6" t="str">
        <f t="shared" si="59"/>
        <v/>
      </c>
      <c r="H397" s="19" t="str">
        <f t="shared" si="60"/>
        <v/>
      </c>
      <c r="I397" s="19" t="str">
        <f t="shared" si="61"/>
        <v/>
      </c>
      <c r="J397" s="19" t="str">
        <f t="shared" si="62"/>
        <v/>
      </c>
      <c r="K397" s="16"/>
      <c r="L397" s="19"/>
      <c r="M397" s="19"/>
      <c r="N397" s="20"/>
      <c r="O397" s="21"/>
      <c r="P397" s="21"/>
      <c r="Q397" s="21"/>
      <c r="R397" s="8"/>
      <c r="S397" s="8"/>
      <c r="T397" s="8"/>
      <c r="U397" s="21"/>
      <c r="V397" s="21"/>
      <c r="W397" s="21"/>
      <c r="X397" s="19"/>
      <c r="Y397" s="21"/>
      <c r="Z397" s="19"/>
      <c r="AA397" s="21"/>
      <c r="AB397" s="19"/>
      <c r="AC397" s="8"/>
      <c r="AD397" s="8"/>
      <c r="AE397" s="8"/>
      <c r="AF397" s="19"/>
    </row>
    <row r="398" ht="21" customHeight="1" spans="1:32">
      <c r="A398" s="4" t="str">
        <f>IFERROR(INDEX(_xlfn.ANCHORARRAY($AG$9),ROWS($A$9:A398)),"")</f>
        <v/>
      </c>
      <c r="B398" s="5" t="str">
        <f t="shared" si="54"/>
        <v/>
      </c>
      <c r="C398" s="5" t="str">
        <f t="shared" si="55"/>
        <v/>
      </c>
      <c r="D398" s="5" t="str">
        <f t="shared" si="56"/>
        <v/>
      </c>
      <c r="E398" s="18" t="str">
        <f t="shared" si="57"/>
        <v/>
      </c>
      <c r="F398" s="5" t="str">
        <f t="shared" si="58"/>
        <v/>
      </c>
      <c r="G398" s="3" t="str">
        <f t="shared" si="59"/>
        <v/>
      </c>
      <c r="H398" s="22" t="str">
        <f t="shared" si="60"/>
        <v/>
      </c>
      <c r="I398" s="22" t="str">
        <f t="shared" si="61"/>
        <v/>
      </c>
      <c r="J398" s="22" t="str">
        <f t="shared" si="62"/>
        <v/>
      </c>
      <c r="K398" s="16"/>
      <c r="L398" s="22"/>
      <c r="M398" s="22"/>
      <c r="N398" s="23"/>
      <c r="O398" s="24"/>
      <c r="P398" s="24"/>
      <c r="Q398" s="24"/>
      <c r="R398" s="5"/>
      <c r="S398" s="5"/>
      <c r="T398" s="5"/>
      <c r="U398" s="24"/>
      <c r="V398" s="24"/>
      <c r="W398" s="24"/>
      <c r="X398" s="22"/>
      <c r="Y398" s="24"/>
      <c r="Z398" s="22"/>
      <c r="AA398" s="24"/>
      <c r="AB398" s="22"/>
      <c r="AC398" s="5"/>
      <c r="AD398" s="5"/>
      <c r="AE398" s="5"/>
      <c r="AF398" s="22"/>
    </row>
    <row r="399" ht="21" customHeight="1" spans="1:32">
      <c r="A399" s="7" t="str">
        <f>IFERROR(INDEX(_xlfn.ANCHORARRAY($AG$9),ROWS($A$9:A399)),"")</f>
        <v/>
      </c>
      <c r="B399" s="8" t="str">
        <f t="shared" si="54"/>
        <v/>
      </c>
      <c r="C399" s="8" t="str">
        <f t="shared" si="55"/>
        <v/>
      </c>
      <c r="D399" s="8" t="str">
        <f t="shared" si="56"/>
        <v/>
      </c>
      <c r="E399" s="18" t="str">
        <f t="shared" si="57"/>
        <v/>
      </c>
      <c r="F399" s="8" t="str">
        <f t="shared" si="58"/>
        <v/>
      </c>
      <c r="G399" s="6" t="str">
        <f t="shared" si="59"/>
        <v/>
      </c>
      <c r="H399" s="19" t="str">
        <f t="shared" si="60"/>
        <v/>
      </c>
      <c r="I399" s="19" t="str">
        <f t="shared" si="61"/>
        <v/>
      </c>
      <c r="J399" s="19" t="str">
        <f t="shared" si="62"/>
        <v/>
      </c>
      <c r="K399" s="16"/>
      <c r="L399" s="19"/>
      <c r="M399" s="19"/>
      <c r="N399" s="20"/>
      <c r="O399" s="21"/>
      <c r="P399" s="21"/>
      <c r="Q399" s="21"/>
      <c r="R399" s="8"/>
      <c r="S399" s="8"/>
      <c r="T399" s="8"/>
      <c r="U399" s="21"/>
      <c r="V399" s="21"/>
      <c r="W399" s="21"/>
      <c r="X399" s="19"/>
      <c r="Y399" s="21"/>
      <c r="Z399" s="19"/>
      <c r="AA399" s="21"/>
      <c r="AB399" s="19"/>
      <c r="AC399" s="8"/>
      <c r="AD399" s="8"/>
      <c r="AE399" s="8"/>
      <c r="AF399" s="19"/>
    </row>
    <row r="400" ht="21" customHeight="1" spans="1:32">
      <c r="A400" s="4" t="str">
        <f>IFERROR(INDEX(_xlfn.ANCHORARRAY($AG$9),ROWS($A$9:A400)),"")</f>
        <v/>
      </c>
      <c r="B400" s="5" t="str">
        <f t="shared" si="54"/>
        <v/>
      </c>
      <c r="C400" s="5" t="str">
        <f t="shared" si="55"/>
        <v/>
      </c>
      <c r="D400" s="5" t="str">
        <f t="shared" si="56"/>
        <v/>
      </c>
      <c r="E400" s="18" t="str">
        <f t="shared" si="57"/>
        <v/>
      </c>
      <c r="F400" s="5" t="str">
        <f t="shared" si="58"/>
        <v/>
      </c>
      <c r="G400" s="3" t="str">
        <f t="shared" si="59"/>
        <v/>
      </c>
      <c r="H400" s="22" t="str">
        <f t="shared" si="60"/>
        <v/>
      </c>
      <c r="I400" s="22" t="str">
        <f t="shared" si="61"/>
        <v/>
      </c>
      <c r="J400" s="22" t="str">
        <f t="shared" si="62"/>
        <v/>
      </c>
      <c r="K400" s="16"/>
      <c r="L400" s="22"/>
      <c r="M400" s="22"/>
      <c r="N400" s="23"/>
      <c r="O400" s="24"/>
      <c r="P400" s="24"/>
      <c r="Q400" s="24"/>
      <c r="R400" s="5"/>
      <c r="S400" s="5"/>
      <c r="T400" s="5"/>
      <c r="U400" s="24"/>
      <c r="V400" s="24"/>
      <c r="W400" s="24"/>
      <c r="X400" s="22"/>
      <c r="Y400" s="24"/>
      <c r="Z400" s="22"/>
      <c r="AA400" s="24"/>
      <c r="AB400" s="22"/>
      <c r="AC400" s="5"/>
      <c r="AD400" s="5"/>
      <c r="AE400" s="5"/>
      <c r="AF400" s="22"/>
    </row>
    <row r="401" ht="21" customHeight="1" spans="1:32">
      <c r="A401" s="7" t="str">
        <f>IFERROR(INDEX(_xlfn.ANCHORARRAY($AG$9),ROWS($A$9:A401)),"")</f>
        <v/>
      </c>
      <c r="B401" s="8" t="str">
        <f t="shared" si="54"/>
        <v/>
      </c>
      <c r="C401" s="8" t="str">
        <f t="shared" si="55"/>
        <v/>
      </c>
      <c r="D401" s="8" t="str">
        <f t="shared" si="56"/>
        <v/>
      </c>
      <c r="E401" s="18" t="str">
        <f t="shared" si="57"/>
        <v/>
      </c>
      <c r="F401" s="8" t="str">
        <f t="shared" si="58"/>
        <v/>
      </c>
      <c r="G401" s="6" t="str">
        <f t="shared" si="59"/>
        <v/>
      </c>
      <c r="H401" s="19" t="str">
        <f t="shared" si="60"/>
        <v/>
      </c>
      <c r="I401" s="19" t="str">
        <f t="shared" si="61"/>
        <v/>
      </c>
      <c r="J401" s="19" t="str">
        <f t="shared" si="62"/>
        <v/>
      </c>
      <c r="K401" s="16"/>
      <c r="L401" s="19"/>
      <c r="M401" s="19"/>
      <c r="N401" s="20"/>
      <c r="O401" s="21"/>
      <c r="P401" s="21"/>
      <c r="Q401" s="21"/>
      <c r="R401" s="8"/>
      <c r="S401" s="8"/>
      <c r="T401" s="8"/>
      <c r="U401" s="21"/>
      <c r="V401" s="21"/>
      <c r="W401" s="21"/>
      <c r="X401" s="19"/>
      <c r="Y401" s="21"/>
      <c r="Z401" s="19"/>
      <c r="AA401" s="21"/>
      <c r="AB401" s="19"/>
      <c r="AC401" s="8"/>
      <c r="AD401" s="8"/>
      <c r="AE401" s="8"/>
      <c r="AF401" s="19"/>
    </row>
    <row r="402" ht="21" customHeight="1" spans="1:32">
      <c r="A402" s="4" t="str">
        <f>IFERROR(INDEX(_xlfn.ANCHORARRAY($AG$9),ROWS($A$9:A402)),"")</f>
        <v/>
      </c>
      <c r="B402" s="5" t="str">
        <f t="shared" si="54"/>
        <v/>
      </c>
      <c r="C402" s="5" t="str">
        <f t="shared" si="55"/>
        <v/>
      </c>
      <c r="D402" s="5" t="str">
        <f t="shared" si="56"/>
        <v/>
      </c>
      <c r="E402" s="18" t="str">
        <f t="shared" si="57"/>
        <v/>
      </c>
      <c r="F402" s="5" t="str">
        <f t="shared" si="58"/>
        <v/>
      </c>
      <c r="G402" s="3" t="str">
        <f t="shared" si="59"/>
        <v/>
      </c>
      <c r="H402" s="22" t="str">
        <f t="shared" si="60"/>
        <v/>
      </c>
      <c r="I402" s="22" t="str">
        <f t="shared" si="61"/>
        <v/>
      </c>
      <c r="J402" s="22" t="str">
        <f t="shared" si="62"/>
        <v/>
      </c>
      <c r="K402" s="16"/>
      <c r="L402" s="22"/>
      <c r="M402" s="22"/>
      <c r="N402" s="23"/>
      <c r="O402" s="24"/>
      <c r="P402" s="24"/>
      <c r="Q402" s="24"/>
      <c r="R402" s="5"/>
      <c r="S402" s="5"/>
      <c r="T402" s="5"/>
      <c r="U402" s="24"/>
      <c r="V402" s="24"/>
      <c r="W402" s="24"/>
      <c r="X402" s="22"/>
      <c r="Y402" s="24"/>
      <c r="Z402" s="22"/>
      <c r="AA402" s="24"/>
      <c r="AB402" s="22"/>
      <c r="AC402" s="5"/>
      <c r="AD402" s="5"/>
      <c r="AE402" s="5"/>
      <c r="AF402" s="22"/>
    </row>
    <row r="403" ht="21" customHeight="1" spans="1:32">
      <c r="A403" s="7" t="str">
        <f>IFERROR(INDEX(_xlfn.ANCHORARRAY($AG$9),ROWS($A$9:A403)),"")</f>
        <v/>
      </c>
      <c r="B403" s="8" t="str">
        <f t="shared" si="54"/>
        <v/>
      </c>
      <c r="C403" s="8" t="str">
        <f t="shared" si="55"/>
        <v/>
      </c>
      <c r="D403" s="8" t="str">
        <f t="shared" si="56"/>
        <v/>
      </c>
      <c r="E403" s="18" t="str">
        <f t="shared" si="57"/>
        <v/>
      </c>
      <c r="F403" s="8" t="str">
        <f t="shared" si="58"/>
        <v/>
      </c>
      <c r="G403" s="6" t="str">
        <f t="shared" si="59"/>
        <v/>
      </c>
      <c r="H403" s="19" t="str">
        <f t="shared" si="60"/>
        <v/>
      </c>
      <c r="I403" s="19" t="str">
        <f t="shared" si="61"/>
        <v/>
      </c>
      <c r="J403" s="19" t="str">
        <f t="shared" si="62"/>
        <v/>
      </c>
      <c r="K403" s="16"/>
      <c r="L403" s="19"/>
      <c r="M403" s="19"/>
      <c r="N403" s="20"/>
      <c r="O403" s="21"/>
      <c r="P403" s="21"/>
      <c r="Q403" s="21"/>
      <c r="R403" s="8"/>
      <c r="S403" s="8"/>
      <c r="T403" s="8"/>
      <c r="U403" s="21"/>
      <c r="V403" s="21"/>
      <c r="W403" s="21"/>
      <c r="X403" s="19"/>
      <c r="Y403" s="21"/>
      <c r="Z403" s="19"/>
      <c r="AA403" s="21"/>
      <c r="AB403" s="19"/>
      <c r="AC403" s="8"/>
      <c r="AD403" s="8"/>
      <c r="AE403" s="8"/>
      <c r="AF403" s="19"/>
    </row>
    <row r="404" ht="21" customHeight="1" spans="1:32">
      <c r="A404" s="4" t="str">
        <f>IFERROR(INDEX(_xlfn.ANCHORARRAY($AG$9),ROWS($A$9:A404)),"")</f>
        <v/>
      </c>
      <c r="B404" s="5" t="str">
        <f t="shared" si="54"/>
        <v/>
      </c>
      <c r="C404" s="5" t="str">
        <f t="shared" si="55"/>
        <v/>
      </c>
      <c r="D404" s="5" t="str">
        <f t="shared" si="56"/>
        <v/>
      </c>
      <c r="E404" s="18" t="str">
        <f t="shared" si="57"/>
        <v/>
      </c>
      <c r="F404" s="5" t="str">
        <f t="shared" si="58"/>
        <v/>
      </c>
      <c r="G404" s="3" t="str">
        <f t="shared" si="59"/>
        <v/>
      </c>
      <c r="H404" s="22" t="str">
        <f t="shared" si="60"/>
        <v/>
      </c>
      <c r="I404" s="22" t="str">
        <f t="shared" si="61"/>
        <v/>
      </c>
      <c r="J404" s="22" t="str">
        <f t="shared" si="62"/>
        <v/>
      </c>
      <c r="K404" s="16"/>
      <c r="L404" s="22"/>
      <c r="M404" s="22"/>
      <c r="N404" s="23"/>
      <c r="O404" s="24"/>
      <c r="P404" s="24"/>
      <c r="Q404" s="24"/>
      <c r="R404" s="5"/>
      <c r="S404" s="5"/>
      <c r="T404" s="5"/>
      <c r="U404" s="24"/>
      <c r="V404" s="24"/>
      <c r="W404" s="24"/>
      <c r="X404" s="22"/>
      <c r="Y404" s="24"/>
      <c r="Z404" s="22"/>
      <c r="AA404" s="24"/>
      <c r="AB404" s="22"/>
      <c r="AC404" s="5"/>
      <c r="AD404" s="5"/>
      <c r="AE404" s="5"/>
      <c r="AF404" s="22"/>
    </row>
    <row r="405" ht="21" customHeight="1" spans="1:32">
      <c r="A405" s="7" t="str">
        <f>IFERROR(INDEX(_xlfn.ANCHORARRAY($AG$9),ROWS($A$9:A405)),"")</f>
        <v/>
      </c>
      <c r="B405" s="8" t="str">
        <f t="shared" si="54"/>
        <v/>
      </c>
      <c r="C405" s="8" t="str">
        <f t="shared" si="55"/>
        <v/>
      </c>
      <c r="D405" s="8" t="str">
        <f t="shared" si="56"/>
        <v/>
      </c>
      <c r="E405" s="18" t="str">
        <f t="shared" si="57"/>
        <v/>
      </c>
      <c r="F405" s="8" t="str">
        <f t="shared" si="58"/>
        <v/>
      </c>
      <c r="G405" s="6" t="str">
        <f t="shared" si="59"/>
        <v/>
      </c>
      <c r="H405" s="19" t="str">
        <f t="shared" si="60"/>
        <v/>
      </c>
      <c r="I405" s="19" t="str">
        <f t="shared" si="61"/>
        <v/>
      </c>
      <c r="J405" s="19" t="str">
        <f t="shared" si="62"/>
        <v/>
      </c>
      <c r="K405" s="16"/>
      <c r="L405" s="19"/>
      <c r="M405" s="19"/>
      <c r="N405" s="20"/>
      <c r="O405" s="21"/>
      <c r="P405" s="21"/>
      <c r="Q405" s="21"/>
      <c r="R405" s="8"/>
      <c r="S405" s="8"/>
      <c r="T405" s="8"/>
      <c r="U405" s="21"/>
      <c r="V405" s="21"/>
      <c r="W405" s="21"/>
      <c r="X405" s="19"/>
      <c r="Y405" s="21"/>
      <c r="Z405" s="19"/>
      <c r="AA405" s="21"/>
      <c r="AB405" s="19"/>
      <c r="AC405" s="8"/>
      <c r="AD405" s="8"/>
      <c r="AE405" s="8"/>
      <c r="AF405" s="19"/>
    </row>
    <row r="406" ht="21" customHeight="1" spans="1:32">
      <c r="A406" s="4" t="str">
        <f>IFERROR(INDEX(_xlfn.ANCHORARRAY($AG$9),ROWS($A$9:A406)),"")</f>
        <v/>
      </c>
      <c r="B406" s="5" t="str">
        <f t="shared" si="54"/>
        <v/>
      </c>
      <c r="C406" s="5" t="str">
        <f t="shared" si="55"/>
        <v/>
      </c>
      <c r="D406" s="5" t="str">
        <f t="shared" si="56"/>
        <v/>
      </c>
      <c r="E406" s="18" t="str">
        <f t="shared" si="57"/>
        <v/>
      </c>
      <c r="F406" s="5" t="str">
        <f t="shared" si="58"/>
        <v/>
      </c>
      <c r="G406" s="3" t="str">
        <f t="shared" si="59"/>
        <v/>
      </c>
      <c r="H406" s="22" t="str">
        <f t="shared" si="60"/>
        <v/>
      </c>
      <c r="I406" s="22" t="str">
        <f t="shared" si="61"/>
        <v/>
      </c>
      <c r="J406" s="22" t="str">
        <f t="shared" si="62"/>
        <v/>
      </c>
      <c r="K406" s="16"/>
      <c r="L406" s="22"/>
      <c r="M406" s="22"/>
      <c r="N406" s="23"/>
      <c r="O406" s="24"/>
      <c r="P406" s="24"/>
      <c r="Q406" s="24"/>
      <c r="R406" s="5"/>
      <c r="S406" s="5"/>
      <c r="T406" s="5"/>
      <c r="U406" s="24"/>
      <c r="V406" s="24"/>
      <c r="W406" s="24"/>
      <c r="X406" s="22"/>
      <c r="Y406" s="24"/>
      <c r="Z406" s="22"/>
      <c r="AA406" s="24"/>
      <c r="AB406" s="22"/>
      <c r="AC406" s="5"/>
      <c r="AD406" s="5"/>
      <c r="AE406" s="5"/>
      <c r="AF406" s="22"/>
    </row>
    <row r="407" ht="21" customHeight="1" spans="1:32">
      <c r="A407" s="7" t="str">
        <f>IFERROR(INDEX(_xlfn.ANCHORARRAY($AG$9),ROWS($A$9:A407)),"")</f>
        <v/>
      </c>
      <c r="B407" s="8" t="str">
        <f t="shared" si="54"/>
        <v/>
      </c>
      <c r="C407" s="8" t="str">
        <f t="shared" si="55"/>
        <v/>
      </c>
      <c r="D407" s="8" t="str">
        <f t="shared" si="56"/>
        <v/>
      </c>
      <c r="E407" s="18" t="str">
        <f t="shared" si="57"/>
        <v/>
      </c>
      <c r="F407" s="8" t="str">
        <f t="shared" si="58"/>
        <v/>
      </c>
      <c r="G407" s="6" t="str">
        <f t="shared" si="59"/>
        <v/>
      </c>
      <c r="H407" s="19" t="str">
        <f t="shared" si="60"/>
        <v/>
      </c>
      <c r="I407" s="19" t="str">
        <f t="shared" si="61"/>
        <v/>
      </c>
      <c r="J407" s="19" t="str">
        <f t="shared" si="62"/>
        <v/>
      </c>
      <c r="K407" s="16"/>
      <c r="L407" s="19"/>
      <c r="M407" s="19"/>
      <c r="N407" s="20"/>
      <c r="O407" s="21"/>
      <c r="P407" s="21"/>
      <c r="Q407" s="21"/>
      <c r="R407" s="8"/>
      <c r="S407" s="8"/>
      <c r="T407" s="8"/>
      <c r="U407" s="21"/>
      <c r="V407" s="21"/>
      <c r="W407" s="21"/>
      <c r="X407" s="19"/>
      <c r="Y407" s="21"/>
      <c r="Z407" s="19"/>
      <c r="AA407" s="21"/>
      <c r="AB407" s="19"/>
      <c r="AC407" s="8"/>
      <c r="AD407" s="8"/>
      <c r="AE407" s="8"/>
      <c r="AF407" s="19"/>
    </row>
    <row r="408" ht="21" customHeight="1" spans="1:32">
      <c r="A408" s="4" t="str">
        <f>IFERROR(INDEX(_xlfn.ANCHORARRAY($AG$9),ROWS($A$9:A408)),"")</f>
        <v/>
      </c>
      <c r="B408" s="5" t="str">
        <f t="shared" si="54"/>
        <v/>
      </c>
      <c r="C408" s="5" t="str">
        <f t="shared" si="55"/>
        <v/>
      </c>
      <c r="D408" s="5" t="str">
        <f t="shared" si="56"/>
        <v/>
      </c>
      <c r="E408" s="18" t="str">
        <f t="shared" si="57"/>
        <v/>
      </c>
      <c r="F408" s="5" t="str">
        <f t="shared" si="58"/>
        <v/>
      </c>
      <c r="G408" s="3" t="str">
        <f t="shared" si="59"/>
        <v/>
      </c>
      <c r="H408" s="22" t="str">
        <f t="shared" si="60"/>
        <v/>
      </c>
      <c r="I408" s="22" t="str">
        <f t="shared" si="61"/>
        <v/>
      </c>
      <c r="J408" s="22" t="str">
        <f t="shared" si="62"/>
        <v/>
      </c>
      <c r="K408" s="16"/>
      <c r="L408" s="22"/>
      <c r="M408" s="22"/>
      <c r="N408" s="23"/>
      <c r="O408" s="24"/>
      <c r="P408" s="24"/>
      <c r="Q408" s="24"/>
      <c r="R408" s="5"/>
      <c r="S408" s="5"/>
      <c r="T408" s="5"/>
      <c r="U408" s="24"/>
      <c r="V408" s="24"/>
      <c r="W408" s="24"/>
      <c r="X408" s="22"/>
      <c r="Y408" s="24"/>
      <c r="Z408" s="22"/>
      <c r="AA408" s="24"/>
      <c r="AB408" s="22"/>
      <c r="AC408" s="5"/>
      <c r="AD408" s="5"/>
      <c r="AE408" s="5"/>
      <c r="AF408" s="22"/>
    </row>
    <row r="409" ht="21" customHeight="1" spans="1:32">
      <c r="A409" s="7" t="str">
        <f>IFERROR(INDEX(_xlfn.ANCHORARRAY($AG$9),ROWS($A$9:A409)),"")</f>
        <v/>
      </c>
      <c r="B409" s="8" t="str">
        <f t="shared" si="54"/>
        <v/>
      </c>
      <c r="C409" s="8" t="str">
        <f t="shared" si="55"/>
        <v/>
      </c>
      <c r="D409" s="8" t="str">
        <f t="shared" si="56"/>
        <v/>
      </c>
      <c r="E409" s="18" t="str">
        <f t="shared" si="57"/>
        <v/>
      </c>
      <c r="F409" s="8" t="str">
        <f t="shared" si="58"/>
        <v/>
      </c>
      <c r="G409" s="6" t="str">
        <f t="shared" si="59"/>
        <v/>
      </c>
      <c r="H409" s="19" t="str">
        <f t="shared" si="60"/>
        <v/>
      </c>
      <c r="I409" s="19" t="str">
        <f t="shared" si="61"/>
        <v/>
      </c>
      <c r="J409" s="19" t="str">
        <f t="shared" si="62"/>
        <v/>
      </c>
      <c r="K409" s="16"/>
      <c r="L409" s="19"/>
      <c r="M409" s="19"/>
      <c r="N409" s="20"/>
      <c r="O409" s="21"/>
      <c r="P409" s="21"/>
      <c r="Q409" s="21"/>
      <c r="R409" s="8"/>
      <c r="S409" s="8"/>
      <c r="T409" s="8"/>
      <c r="U409" s="21"/>
      <c r="V409" s="21"/>
      <c r="W409" s="21"/>
      <c r="X409" s="19"/>
      <c r="Y409" s="21"/>
      <c r="Z409" s="19"/>
      <c r="AA409" s="21"/>
      <c r="AB409" s="19"/>
      <c r="AC409" s="8"/>
      <c r="AD409" s="8"/>
      <c r="AE409" s="8"/>
      <c r="AF409" s="19"/>
    </row>
    <row r="410" ht="21" customHeight="1" spans="1:32">
      <c r="A410" s="4" t="str">
        <f>IFERROR(INDEX(_xlfn.ANCHORARRAY($AG$9),ROWS($A$9:A410)),"")</f>
        <v/>
      </c>
      <c r="B410" s="5" t="str">
        <f t="shared" si="54"/>
        <v/>
      </c>
      <c r="C410" s="5" t="str">
        <f t="shared" si="55"/>
        <v/>
      </c>
      <c r="D410" s="5" t="str">
        <f t="shared" si="56"/>
        <v/>
      </c>
      <c r="E410" s="18" t="str">
        <f t="shared" si="57"/>
        <v/>
      </c>
      <c r="F410" s="5" t="str">
        <f t="shared" si="58"/>
        <v/>
      </c>
      <c r="G410" s="3" t="str">
        <f t="shared" si="59"/>
        <v/>
      </c>
      <c r="H410" s="22" t="str">
        <f t="shared" si="60"/>
        <v/>
      </c>
      <c r="I410" s="22" t="str">
        <f t="shared" si="61"/>
        <v/>
      </c>
      <c r="J410" s="22" t="str">
        <f t="shared" si="62"/>
        <v/>
      </c>
      <c r="K410" s="16"/>
      <c r="L410" s="22"/>
      <c r="M410" s="22"/>
      <c r="N410" s="23"/>
      <c r="O410" s="24"/>
      <c r="P410" s="24"/>
      <c r="Q410" s="24"/>
      <c r="R410" s="5"/>
      <c r="S410" s="5"/>
      <c r="T410" s="5"/>
      <c r="U410" s="24"/>
      <c r="V410" s="24"/>
      <c r="W410" s="24"/>
      <c r="X410" s="22"/>
      <c r="Y410" s="24"/>
      <c r="Z410" s="22"/>
      <c r="AA410" s="24"/>
      <c r="AB410" s="22"/>
      <c r="AC410" s="5"/>
      <c r="AD410" s="5"/>
      <c r="AE410" s="5"/>
      <c r="AF410" s="22"/>
    </row>
    <row r="411" ht="21" customHeight="1" spans="1:32">
      <c r="A411" s="7" t="str">
        <f>IFERROR(INDEX(_xlfn.ANCHORARRAY($AG$9),ROWS($A$9:A411)),"")</f>
        <v/>
      </c>
      <c r="B411" s="8" t="str">
        <f t="shared" si="54"/>
        <v/>
      </c>
      <c r="C411" s="8" t="str">
        <f t="shared" si="55"/>
        <v/>
      </c>
      <c r="D411" s="8" t="str">
        <f t="shared" si="56"/>
        <v/>
      </c>
      <c r="E411" s="18" t="str">
        <f t="shared" si="57"/>
        <v/>
      </c>
      <c r="F411" s="8" t="str">
        <f t="shared" si="58"/>
        <v/>
      </c>
      <c r="G411" s="6" t="str">
        <f t="shared" si="59"/>
        <v/>
      </c>
      <c r="H411" s="19" t="str">
        <f t="shared" si="60"/>
        <v/>
      </c>
      <c r="I411" s="19" t="str">
        <f t="shared" si="61"/>
        <v/>
      </c>
      <c r="J411" s="19" t="str">
        <f t="shared" si="62"/>
        <v/>
      </c>
      <c r="K411" s="16"/>
      <c r="L411" s="19"/>
      <c r="M411" s="19"/>
      <c r="N411" s="20"/>
      <c r="O411" s="21"/>
      <c r="P411" s="21"/>
      <c r="Q411" s="21"/>
      <c r="R411" s="8"/>
      <c r="S411" s="8"/>
      <c r="T411" s="8"/>
      <c r="U411" s="21"/>
      <c r="V411" s="21"/>
      <c r="W411" s="21"/>
      <c r="X411" s="19"/>
      <c r="Y411" s="21"/>
      <c r="Z411" s="19"/>
      <c r="AA411" s="21"/>
      <c r="AB411" s="19"/>
      <c r="AC411" s="8"/>
      <c r="AD411" s="8"/>
      <c r="AE411" s="8"/>
      <c r="AF411" s="19"/>
    </row>
    <row r="412" ht="21" customHeight="1" spans="1:32">
      <c r="A412" s="4" t="str">
        <f>IFERROR(INDEX(_xlfn.ANCHORARRAY($AG$9),ROWS($A$9:A412)),"")</f>
        <v/>
      </c>
      <c r="B412" s="5" t="str">
        <f t="shared" si="54"/>
        <v/>
      </c>
      <c r="C412" s="5" t="str">
        <f t="shared" si="55"/>
        <v/>
      </c>
      <c r="D412" s="5" t="str">
        <f t="shared" si="56"/>
        <v/>
      </c>
      <c r="E412" s="18" t="str">
        <f t="shared" si="57"/>
        <v/>
      </c>
      <c r="F412" s="5" t="str">
        <f t="shared" si="58"/>
        <v/>
      </c>
      <c r="G412" s="3" t="str">
        <f t="shared" si="59"/>
        <v/>
      </c>
      <c r="H412" s="22" t="str">
        <f t="shared" si="60"/>
        <v/>
      </c>
      <c r="I412" s="22" t="str">
        <f t="shared" si="61"/>
        <v/>
      </c>
      <c r="J412" s="22" t="str">
        <f t="shared" si="62"/>
        <v/>
      </c>
      <c r="K412" s="16"/>
      <c r="L412" s="22"/>
      <c r="M412" s="22"/>
      <c r="N412" s="23"/>
      <c r="O412" s="24"/>
      <c r="P412" s="24"/>
      <c r="Q412" s="24"/>
      <c r="R412" s="5"/>
      <c r="S412" s="5"/>
      <c r="T412" s="5"/>
      <c r="U412" s="24"/>
      <c r="V412" s="24"/>
      <c r="W412" s="24"/>
      <c r="X412" s="22"/>
      <c r="Y412" s="24"/>
      <c r="Z412" s="22"/>
      <c r="AA412" s="24"/>
      <c r="AB412" s="22"/>
      <c r="AC412" s="5"/>
      <c r="AD412" s="5"/>
      <c r="AE412" s="5"/>
      <c r="AF412" s="22"/>
    </row>
    <row r="413" ht="21" customHeight="1" spans="1:32">
      <c r="A413" s="7" t="str">
        <f>IFERROR(INDEX(_xlfn.ANCHORARRAY($AG$9),ROWS($A$9:A413)),"")</f>
        <v/>
      </c>
      <c r="B413" s="8" t="str">
        <f t="shared" si="54"/>
        <v/>
      </c>
      <c r="C413" s="8" t="str">
        <f t="shared" si="55"/>
        <v/>
      </c>
      <c r="D413" s="8" t="str">
        <f t="shared" si="56"/>
        <v/>
      </c>
      <c r="E413" s="18" t="str">
        <f t="shared" si="57"/>
        <v/>
      </c>
      <c r="F413" s="8" t="str">
        <f t="shared" si="58"/>
        <v/>
      </c>
      <c r="G413" s="6" t="str">
        <f t="shared" si="59"/>
        <v/>
      </c>
      <c r="H413" s="19" t="str">
        <f t="shared" si="60"/>
        <v/>
      </c>
      <c r="I413" s="19" t="str">
        <f t="shared" si="61"/>
        <v/>
      </c>
      <c r="J413" s="19" t="str">
        <f t="shared" si="62"/>
        <v/>
      </c>
      <c r="K413" s="16"/>
      <c r="L413" s="19"/>
      <c r="M413" s="19"/>
      <c r="N413" s="20"/>
      <c r="O413" s="21"/>
      <c r="P413" s="21"/>
      <c r="Q413" s="21"/>
      <c r="R413" s="8"/>
      <c r="S413" s="8"/>
      <c r="T413" s="8"/>
      <c r="U413" s="21"/>
      <c r="V413" s="21"/>
      <c r="W413" s="21"/>
      <c r="X413" s="19"/>
      <c r="Y413" s="21"/>
      <c r="Z413" s="19"/>
      <c r="AA413" s="21"/>
      <c r="AB413" s="19"/>
      <c r="AC413" s="8"/>
      <c r="AD413" s="8"/>
      <c r="AE413" s="8"/>
      <c r="AF413" s="19"/>
    </row>
    <row r="414" ht="21" customHeight="1" spans="1:32">
      <c r="A414" s="4" t="str">
        <f>IFERROR(INDEX(_xlfn.ANCHORARRAY($AG$9),ROWS($A$9:A414)),"")</f>
        <v/>
      </c>
      <c r="B414" s="5" t="str">
        <f t="shared" si="54"/>
        <v/>
      </c>
      <c r="C414" s="5" t="str">
        <f t="shared" si="55"/>
        <v/>
      </c>
      <c r="D414" s="5" t="str">
        <f t="shared" si="56"/>
        <v/>
      </c>
      <c r="E414" s="18" t="str">
        <f t="shared" si="57"/>
        <v/>
      </c>
      <c r="F414" s="5" t="str">
        <f t="shared" si="58"/>
        <v/>
      </c>
      <c r="G414" s="3" t="str">
        <f t="shared" si="59"/>
        <v/>
      </c>
      <c r="H414" s="22" t="str">
        <f t="shared" si="60"/>
        <v/>
      </c>
      <c r="I414" s="22" t="str">
        <f t="shared" si="61"/>
        <v/>
      </c>
      <c r="J414" s="22" t="str">
        <f t="shared" si="62"/>
        <v/>
      </c>
      <c r="K414" s="16"/>
      <c r="L414" s="22"/>
      <c r="M414" s="22"/>
      <c r="N414" s="23"/>
      <c r="O414" s="24"/>
      <c r="P414" s="24"/>
      <c r="Q414" s="24"/>
      <c r="R414" s="5"/>
      <c r="S414" s="5"/>
      <c r="T414" s="5"/>
      <c r="U414" s="24"/>
      <c r="V414" s="24"/>
      <c r="W414" s="24"/>
      <c r="X414" s="22"/>
      <c r="Y414" s="24"/>
      <c r="Z414" s="22"/>
      <c r="AA414" s="24"/>
      <c r="AB414" s="22"/>
      <c r="AC414" s="5"/>
      <c r="AD414" s="5"/>
      <c r="AE414" s="5"/>
      <c r="AF414" s="22"/>
    </row>
    <row r="415" ht="21" customHeight="1" spans="1:32">
      <c r="A415" s="7" t="str">
        <f>IFERROR(INDEX(_xlfn.ANCHORARRAY($AG$9),ROWS($A$9:A415)),"")</f>
        <v/>
      </c>
      <c r="B415" s="8" t="str">
        <f t="shared" si="54"/>
        <v/>
      </c>
      <c r="C415" s="8" t="str">
        <f t="shared" si="55"/>
        <v/>
      </c>
      <c r="D415" s="8" t="str">
        <f t="shared" si="56"/>
        <v/>
      </c>
      <c r="E415" s="18" t="str">
        <f t="shared" si="57"/>
        <v/>
      </c>
      <c r="F415" s="8" t="str">
        <f t="shared" si="58"/>
        <v/>
      </c>
      <c r="G415" s="6" t="str">
        <f t="shared" si="59"/>
        <v/>
      </c>
      <c r="H415" s="19" t="str">
        <f t="shared" si="60"/>
        <v/>
      </c>
      <c r="I415" s="19" t="str">
        <f t="shared" si="61"/>
        <v/>
      </c>
      <c r="J415" s="19" t="str">
        <f t="shared" si="62"/>
        <v/>
      </c>
      <c r="K415" s="16"/>
      <c r="L415" s="19"/>
      <c r="M415" s="19"/>
      <c r="N415" s="20"/>
      <c r="O415" s="21"/>
      <c r="P415" s="21"/>
      <c r="Q415" s="21"/>
      <c r="R415" s="8"/>
      <c r="S415" s="8"/>
      <c r="T415" s="8"/>
      <c r="U415" s="21"/>
      <c r="V415" s="21"/>
      <c r="W415" s="21"/>
      <c r="X415" s="19"/>
      <c r="Y415" s="21"/>
      <c r="Z415" s="19"/>
      <c r="AA415" s="21"/>
      <c r="AB415" s="19"/>
      <c r="AC415" s="8"/>
      <c r="AD415" s="8"/>
      <c r="AE415" s="8"/>
      <c r="AF415" s="19"/>
    </row>
    <row r="416" ht="21" customHeight="1" spans="1:32">
      <c r="A416" s="4" t="str">
        <f>IFERROR(INDEX(_xlfn.ANCHORARRAY($AG$9),ROWS($A$9:A416)),"")</f>
        <v/>
      </c>
      <c r="B416" s="5" t="str">
        <f t="shared" si="54"/>
        <v/>
      </c>
      <c r="C416" s="5" t="str">
        <f t="shared" si="55"/>
        <v/>
      </c>
      <c r="D416" s="5" t="str">
        <f t="shared" si="56"/>
        <v/>
      </c>
      <c r="E416" s="18" t="str">
        <f t="shared" si="57"/>
        <v/>
      </c>
      <c r="F416" s="5" t="str">
        <f t="shared" si="58"/>
        <v/>
      </c>
      <c r="G416" s="3" t="str">
        <f t="shared" si="59"/>
        <v/>
      </c>
      <c r="H416" s="22" t="str">
        <f t="shared" si="60"/>
        <v/>
      </c>
      <c r="I416" s="22" t="str">
        <f t="shared" si="61"/>
        <v/>
      </c>
      <c r="J416" s="22" t="str">
        <f t="shared" si="62"/>
        <v/>
      </c>
      <c r="K416" s="16"/>
      <c r="L416" s="22"/>
      <c r="M416" s="22"/>
      <c r="N416" s="23"/>
      <c r="O416" s="24"/>
      <c r="P416" s="24"/>
      <c r="Q416" s="24"/>
      <c r="R416" s="5"/>
      <c r="S416" s="5"/>
      <c r="T416" s="5"/>
      <c r="U416" s="24"/>
      <c r="V416" s="24"/>
      <c r="W416" s="24"/>
      <c r="X416" s="22"/>
      <c r="Y416" s="24"/>
      <c r="Z416" s="22"/>
      <c r="AA416" s="24"/>
      <c r="AB416" s="22"/>
      <c r="AC416" s="5"/>
      <c r="AD416" s="5"/>
      <c r="AE416" s="5"/>
      <c r="AF416" s="22"/>
    </row>
    <row r="417" ht="21" customHeight="1" spans="1:32">
      <c r="A417" s="7" t="str">
        <f>IFERROR(INDEX(_xlfn.ANCHORARRAY($AG$9),ROWS($A$9:A417)),"")</f>
        <v/>
      </c>
      <c r="B417" s="8" t="str">
        <f t="shared" si="54"/>
        <v/>
      </c>
      <c r="C417" s="8" t="str">
        <f t="shared" si="55"/>
        <v/>
      </c>
      <c r="D417" s="8" t="str">
        <f t="shared" si="56"/>
        <v/>
      </c>
      <c r="E417" s="18" t="str">
        <f t="shared" si="57"/>
        <v/>
      </c>
      <c r="F417" s="8" t="str">
        <f t="shared" si="58"/>
        <v/>
      </c>
      <c r="G417" s="6" t="str">
        <f t="shared" si="59"/>
        <v/>
      </c>
      <c r="H417" s="19" t="str">
        <f t="shared" si="60"/>
        <v/>
      </c>
      <c r="I417" s="19" t="str">
        <f t="shared" si="61"/>
        <v/>
      </c>
      <c r="J417" s="19" t="str">
        <f t="shared" si="62"/>
        <v/>
      </c>
      <c r="K417" s="16"/>
      <c r="L417" s="19"/>
      <c r="M417" s="19"/>
      <c r="N417" s="20"/>
      <c r="O417" s="21"/>
      <c r="P417" s="21"/>
      <c r="Q417" s="21"/>
      <c r="R417" s="8"/>
      <c r="S417" s="8"/>
      <c r="T417" s="8"/>
      <c r="U417" s="21"/>
      <c r="V417" s="21"/>
      <c r="W417" s="21"/>
      <c r="X417" s="19"/>
      <c r="Y417" s="21"/>
      <c r="Z417" s="19"/>
      <c r="AA417" s="21"/>
      <c r="AB417" s="19"/>
      <c r="AC417" s="8"/>
      <c r="AD417" s="8"/>
      <c r="AE417" s="8"/>
      <c r="AF417" s="19"/>
    </row>
    <row r="418" ht="21" customHeight="1" spans="1:32">
      <c r="A418" s="4" t="str">
        <f>IFERROR(INDEX(_xlfn.ANCHORARRAY($AG$9),ROWS($A$9:A418)),"")</f>
        <v/>
      </c>
      <c r="B418" s="5" t="str">
        <f t="shared" si="54"/>
        <v/>
      </c>
      <c r="C418" s="5" t="str">
        <f t="shared" si="55"/>
        <v/>
      </c>
      <c r="D418" s="5" t="str">
        <f t="shared" si="56"/>
        <v/>
      </c>
      <c r="E418" s="18" t="str">
        <f t="shared" si="57"/>
        <v/>
      </c>
      <c r="F418" s="5" t="str">
        <f t="shared" si="58"/>
        <v/>
      </c>
      <c r="G418" s="3" t="str">
        <f t="shared" si="59"/>
        <v/>
      </c>
      <c r="H418" s="22" t="str">
        <f t="shared" si="60"/>
        <v/>
      </c>
      <c r="I418" s="22" t="str">
        <f t="shared" si="61"/>
        <v/>
      </c>
      <c r="J418" s="22" t="str">
        <f t="shared" si="62"/>
        <v/>
      </c>
      <c r="K418" s="16"/>
      <c r="L418" s="22"/>
      <c r="M418" s="22"/>
      <c r="N418" s="23"/>
      <c r="O418" s="24"/>
      <c r="P418" s="24"/>
      <c r="Q418" s="24"/>
      <c r="R418" s="5"/>
      <c r="S418" s="5"/>
      <c r="T418" s="5"/>
      <c r="U418" s="24"/>
      <c r="V418" s="24"/>
      <c r="W418" s="24"/>
      <c r="X418" s="22"/>
      <c r="Y418" s="24"/>
      <c r="Z418" s="22"/>
      <c r="AA418" s="24"/>
      <c r="AB418" s="22"/>
      <c r="AC418" s="5"/>
      <c r="AD418" s="5"/>
      <c r="AE418" s="5"/>
      <c r="AF418" s="22"/>
    </row>
    <row r="419" ht="21" customHeight="1" spans="1:32">
      <c r="A419" s="7" t="str">
        <f>IFERROR(INDEX(_xlfn.ANCHORARRAY($AG$9),ROWS($A$9:A419)),"")</f>
        <v/>
      </c>
      <c r="B419" s="8" t="str">
        <f t="shared" si="54"/>
        <v/>
      </c>
      <c r="C419" s="8" t="str">
        <f t="shared" si="55"/>
        <v/>
      </c>
      <c r="D419" s="8" t="str">
        <f t="shared" si="56"/>
        <v/>
      </c>
      <c r="E419" s="18" t="str">
        <f t="shared" si="57"/>
        <v/>
      </c>
      <c r="F419" s="8" t="str">
        <f t="shared" si="58"/>
        <v/>
      </c>
      <c r="G419" s="6" t="str">
        <f t="shared" si="59"/>
        <v/>
      </c>
      <c r="H419" s="19" t="str">
        <f t="shared" si="60"/>
        <v/>
      </c>
      <c r="I419" s="19" t="str">
        <f t="shared" si="61"/>
        <v/>
      </c>
      <c r="J419" s="19" t="str">
        <f t="shared" si="62"/>
        <v/>
      </c>
      <c r="K419" s="16"/>
      <c r="L419" s="19"/>
      <c r="M419" s="19"/>
      <c r="N419" s="20"/>
      <c r="O419" s="21"/>
      <c r="P419" s="21"/>
      <c r="Q419" s="21"/>
      <c r="R419" s="8"/>
      <c r="S419" s="8"/>
      <c r="T419" s="8"/>
      <c r="U419" s="21"/>
      <c r="V419" s="21"/>
      <c r="W419" s="21"/>
      <c r="X419" s="19"/>
      <c r="Y419" s="21"/>
      <c r="Z419" s="19"/>
      <c r="AA419" s="21"/>
      <c r="AB419" s="19"/>
      <c r="AC419" s="8"/>
      <c r="AD419" s="8"/>
      <c r="AE419" s="8"/>
      <c r="AF419" s="19"/>
    </row>
    <row r="420" ht="21" customHeight="1" spans="1:32">
      <c r="A420" s="4" t="str">
        <f>IFERROR(INDEX(_xlfn.ANCHORARRAY($AG$9),ROWS($A$9:A420)),"")</f>
        <v/>
      </c>
      <c r="B420" s="5" t="str">
        <f t="shared" si="54"/>
        <v/>
      </c>
      <c r="C420" s="5" t="str">
        <f t="shared" si="55"/>
        <v/>
      </c>
      <c r="D420" s="5" t="str">
        <f t="shared" si="56"/>
        <v/>
      </c>
      <c r="E420" s="18" t="str">
        <f t="shared" si="57"/>
        <v/>
      </c>
      <c r="F420" s="5" t="str">
        <f t="shared" si="58"/>
        <v/>
      </c>
      <c r="G420" s="3" t="str">
        <f t="shared" si="59"/>
        <v/>
      </c>
      <c r="H420" s="22" t="str">
        <f t="shared" si="60"/>
        <v/>
      </c>
      <c r="I420" s="22" t="str">
        <f t="shared" si="61"/>
        <v/>
      </c>
      <c r="J420" s="22" t="str">
        <f t="shared" si="62"/>
        <v/>
      </c>
      <c r="K420" s="16"/>
      <c r="L420" s="22"/>
      <c r="M420" s="22"/>
      <c r="N420" s="23"/>
      <c r="O420" s="24"/>
      <c r="P420" s="24"/>
      <c r="Q420" s="24"/>
      <c r="R420" s="5"/>
      <c r="S420" s="5"/>
      <c r="T420" s="5"/>
      <c r="U420" s="24"/>
      <c r="V420" s="24"/>
      <c r="W420" s="24"/>
      <c r="X420" s="22"/>
      <c r="Y420" s="24"/>
      <c r="Z420" s="22"/>
      <c r="AA420" s="24"/>
      <c r="AB420" s="22"/>
      <c r="AC420" s="5"/>
      <c r="AD420" s="5"/>
      <c r="AE420" s="5"/>
      <c r="AF420" s="22"/>
    </row>
    <row r="421" ht="21" customHeight="1" spans="1:32">
      <c r="A421" s="7" t="str">
        <f>IFERROR(INDEX(_xlfn.ANCHORARRAY($AG$9),ROWS($A$9:A421)),"")</f>
        <v/>
      </c>
      <c r="B421" s="8" t="str">
        <f t="shared" si="54"/>
        <v/>
      </c>
      <c r="C421" s="8" t="str">
        <f t="shared" si="55"/>
        <v/>
      </c>
      <c r="D421" s="8" t="str">
        <f t="shared" si="56"/>
        <v/>
      </c>
      <c r="E421" s="18" t="str">
        <f t="shared" si="57"/>
        <v/>
      </c>
      <c r="F421" s="8" t="str">
        <f t="shared" si="58"/>
        <v/>
      </c>
      <c r="G421" s="6" t="str">
        <f t="shared" si="59"/>
        <v/>
      </c>
      <c r="H421" s="19" t="str">
        <f t="shared" si="60"/>
        <v/>
      </c>
      <c r="I421" s="19" t="str">
        <f t="shared" si="61"/>
        <v/>
      </c>
      <c r="J421" s="19" t="str">
        <f t="shared" si="62"/>
        <v/>
      </c>
      <c r="K421" s="16"/>
      <c r="L421" s="19"/>
      <c r="M421" s="19"/>
      <c r="N421" s="20"/>
      <c r="O421" s="21"/>
      <c r="P421" s="21"/>
      <c r="Q421" s="21"/>
      <c r="R421" s="8"/>
      <c r="S421" s="8"/>
      <c r="T421" s="8"/>
      <c r="U421" s="21"/>
      <c r="V421" s="21"/>
      <c r="W421" s="21"/>
      <c r="X421" s="19"/>
      <c r="Y421" s="21"/>
      <c r="Z421" s="19"/>
      <c r="AA421" s="21"/>
      <c r="AB421" s="19"/>
      <c r="AC421" s="8"/>
      <c r="AD421" s="8"/>
      <c r="AE421" s="8"/>
      <c r="AF421" s="19"/>
    </row>
    <row r="422" ht="21" customHeight="1" spans="1:32">
      <c r="A422" s="4" t="str">
        <f>IFERROR(INDEX(_xlfn.ANCHORARRAY($AG$9),ROWS($A$9:A422)),"")</f>
        <v/>
      </c>
      <c r="B422" s="5" t="str">
        <f t="shared" si="54"/>
        <v/>
      </c>
      <c r="C422" s="5" t="str">
        <f t="shared" si="55"/>
        <v/>
      </c>
      <c r="D422" s="5" t="str">
        <f t="shared" si="56"/>
        <v/>
      </c>
      <c r="E422" s="18" t="str">
        <f t="shared" si="57"/>
        <v/>
      </c>
      <c r="F422" s="5" t="str">
        <f t="shared" si="58"/>
        <v/>
      </c>
      <c r="G422" s="3" t="str">
        <f t="shared" si="59"/>
        <v/>
      </c>
      <c r="H422" s="22" t="str">
        <f t="shared" si="60"/>
        <v/>
      </c>
      <c r="I422" s="22" t="str">
        <f t="shared" si="61"/>
        <v/>
      </c>
      <c r="J422" s="22" t="str">
        <f t="shared" si="62"/>
        <v/>
      </c>
      <c r="K422" s="16"/>
      <c r="L422" s="22"/>
      <c r="M422" s="22"/>
      <c r="N422" s="23"/>
      <c r="O422" s="24"/>
      <c r="P422" s="24"/>
      <c r="Q422" s="24"/>
      <c r="R422" s="5"/>
      <c r="S422" s="5"/>
      <c r="T422" s="5"/>
      <c r="U422" s="24"/>
      <c r="V422" s="24"/>
      <c r="W422" s="24"/>
      <c r="X422" s="22"/>
      <c r="Y422" s="24"/>
      <c r="Z422" s="22"/>
      <c r="AA422" s="24"/>
      <c r="AB422" s="22"/>
      <c r="AC422" s="5"/>
      <c r="AD422" s="5"/>
      <c r="AE422" s="5"/>
      <c r="AF422" s="22"/>
    </row>
    <row r="423" ht="21" customHeight="1" spans="1:32">
      <c r="A423" s="7" t="str">
        <f>IFERROR(INDEX(_xlfn.ANCHORARRAY($AG$9),ROWS($A$9:A423)),"")</f>
        <v/>
      </c>
      <c r="B423" s="8" t="str">
        <f t="shared" si="54"/>
        <v/>
      </c>
      <c r="C423" s="8" t="str">
        <f t="shared" si="55"/>
        <v/>
      </c>
      <c r="D423" s="8" t="str">
        <f t="shared" si="56"/>
        <v/>
      </c>
      <c r="E423" s="18" t="str">
        <f t="shared" si="57"/>
        <v/>
      </c>
      <c r="F423" s="8" t="str">
        <f t="shared" si="58"/>
        <v/>
      </c>
      <c r="G423" s="6" t="str">
        <f t="shared" si="59"/>
        <v/>
      </c>
      <c r="H423" s="19" t="str">
        <f t="shared" si="60"/>
        <v/>
      </c>
      <c r="I423" s="19" t="str">
        <f t="shared" si="61"/>
        <v/>
      </c>
      <c r="J423" s="19" t="str">
        <f t="shared" si="62"/>
        <v/>
      </c>
      <c r="K423" s="16"/>
      <c r="L423" s="19"/>
      <c r="M423" s="19"/>
      <c r="N423" s="20"/>
      <c r="O423" s="21"/>
      <c r="P423" s="21"/>
      <c r="Q423" s="21"/>
      <c r="R423" s="8"/>
      <c r="S423" s="8"/>
      <c r="T423" s="8"/>
      <c r="U423" s="21"/>
      <c r="V423" s="21"/>
      <c r="W423" s="21"/>
      <c r="X423" s="19"/>
      <c r="Y423" s="21"/>
      <c r="Z423" s="19"/>
      <c r="AA423" s="21"/>
      <c r="AB423" s="19"/>
      <c r="AC423" s="8"/>
      <c r="AD423" s="8"/>
      <c r="AE423" s="8"/>
      <c r="AF423" s="19"/>
    </row>
    <row r="424" ht="21" customHeight="1" spans="1:32">
      <c r="A424" s="4" t="str">
        <f>IFERROR(INDEX(_xlfn.ANCHORARRAY($AG$9),ROWS($A$9:A424)),"")</f>
        <v/>
      </c>
      <c r="B424" s="5" t="str">
        <f t="shared" si="54"/>
        <v/>
      </c>
      <c r="C424" s="5" t="str">
        <f t="shared" si="55"/>
        <v/>
      </c>
      <c r="D424" s="5" t="str">
        <f t="shared" si="56"/>
        <v/>
      </c>
      <c r="E424" s="18" t="str">
        <f t="shared" si="57"/>
        <v/>
      </c>
      <c r="F424" s="5" t="str">
        <f t="shared" si="58"/>
        <v/>
      </c>
      <c r="G424" s="3" t="str">
        <f t="shared" si="59"/>
        <v/>
      </c>
      <c r="H424" s="22" t="str">
        <f t="shared" si="60"/>
        <v/>
      </c>
      <c r="I424" s="22" t="str">
        <f t="shared" si="61"/>
        <v/>
      </c>
      <c r="J424" s="22" t="str">
        <f t="shared" si="62"/>
        <v/>
      </c>
      <c r="K424" s="16"/>
      <c r="L424" s="22"/>
      <c r="M424" s="22"/>
      <c r="N424" s="23"/>
      <c r="O424" s="24"/>
      <c r="P424" s="24"/>
      <c r="Q424" s="24"/>
      <c r="R424" s="5"/>
      <c r="S424" s="5"/>
      <c r="T424" s="5"/>
      <c r="U424" s="24"/>
      <c r="V424" s="24"/>
      <c r="W424" s="24"/>
      <c r="X424" s="22"/>
      <c r="Y424" s="24"/>
      <c r="Z424" s="22"/>
      <c r="AA424" s="24"/>
      <c r="AB424" s="22"/>
      <c r="AC424" s="5"/>
      <c r="AD424" s="5"/>
      <c r="AE424" s="5"/>
      <c r="AF424" s="22"/>
    </row>
    <row r="425" ht="21" customHeight="1" spans="1:32">
      <c r="A425" s="7" t="str">
        <f>IFERROR(INDEX(_xlfn.ANCHORARRAY($AG$9),ROWS($A$9:A425)),"")</f>
        <v/>
      </c>
      <c r="B425" s="8" t="str">
        <f t="shared" si="54"/>
        <v/>
      </c>
      <c r="C425" s="8" t="str">
        <f t="shared" si="55"/>
        <v/>
      </c>
      <c r="D425" s="8" t="str">
        <f t="shared" si="56"/>
        <v/>
      </c>
      <c r="E425" s="18" t="str">
        <f t="shared" si="57"/>
        <v/>
      </c>
      <c r="F425" s="8" t="str">
        <f t="shared" si="58"/>
        <v/>
      </c>
      <c r="G425" s="6" t="str">
        <f t="shared" si="59"/>
        <v/>
      </c>
      <c r="H425" s="19" t="str">
        <f t="shared" si="60"/>
        <v/>
      </c>
      <c r="I425" s="19" t="str">
        <f t="shared" si="61"/>
        <v/>
      </c>
      <c r="J425" s="19" t="str">
        <f t="shared" si="62"/>
        <v/>
      </c>
      <c r="K425" s="16"/>
      <c r="L425" s="19"/>
      <c r="M425" s="19"/>
      <c r="N425" s="20"/>
      <c r="O425" s="21"/>
      <c r="P425" s="21"/>
      <c r="Q425" s="21"/>
      <c r="R425" s="8"/>
      <c r="S425" s="8"/>
      <c r="T425" s="8"/>
      <c r="U425" s="21"/>
      <c r="V425" s="21"/>
      <c r="W425" s="21"/>
      <c r="X425" s="19"/>
      <c r="Y425" s="21"/>
      <c r="Z425" s="19"/>
      <c r="AA425" s="21"/>
      <c r="AB425" s="19"/>
      <c r="AC425" s="8"/>
      <c r="AD425" s="8"/>
      <c r="AE425" s="8"/>
      <c r="AF425" s="19"/>
    </row>
    <row r="426" ht="21" customHeight="1" spans="1:32">
      <c r="A426" s="4" t="str">
        <f>IFERROR(INDEX(_xlfn.ANCHORARRAY($AG$9),ROWS($A$9:A426)),"")</f>
        <v/>
      </c>
      <c r="B426" s="5" t="str">
        <f t="shared" si="54"/>
        <v/>
      </c>
      <c r="C426" s="5" t="str">
        <f t="shared" si="55"/>
        <v/>
      </c>
      <c r="D426" s="5" t="str">
        <f t="shared" si="56"/>
        <v/>
      </c>
      <c r="E426" s="18" t="str">
        <f t="shared" si="57"/>
        <v/>
      </c>
      <c r="F426" s="5" t="str">
        <f t="shared" si="58"/>
        <v/>
      </c>
      <c r="G426" s="3" t="str">
        <f t="shared" si="59"/>
        <v/>
      </c>
      <c r="H426" s="22" t="str">
        <f t="shared" si="60"/>
        <v/>
      </c>
      <c r="I426" s="22" t="str">
        <f t="shared" si="61"/>
        <v/>
      </c>
      <c r="J426" s="22" t="str">
        <f t="shared" si="62"/>
        <v/>
      </c>
      <c r="K426" s="16"/>
      <c r="L426" s="22"/>
      <c r="M426" s="22"/>
      <c r="N426" s="23"/>
      <c r="O426" s="24"/>
      <c r="P426" s="24"/>
      <c r="Q426" s="24"/>
      <c r="R426" s="5"/>
      <c r="S426" s="5"/>
      <c r="T426" s="5"/>
      <c r="U426" s="24"/>
      <c r="V426" s="24"/>
      <c r="W426" s="24"/>
      <c r="X426" s="22"/>
      <c r="Y426" s="24"/>
      <c r="Z426" s="22"/>
      <c r="AA426" s="24"/>
      <c r="AB426" s="22"/>
      <c r="AC426" s="5"/>
      <c r="AD426" s="5"/>
      <c r="AE426" s="5"/>
      <c r="AF426" s="22"/>
    </row>
    <row r="427" ht="21" customHeight="1" spans="1:32">
      <c r="A427" s="7" t="str">
        <f>IFERROR(INDEX(_xlfn.ANCHORARRAY($AG$9),ROWS($A$9:A427)),"")</f>
        <v/>
      </c>
      <c r="B427" s="8" t="str">
        <f t="shared" si="54"/>
        <v/>
      </c>
      <c r="C427" s="8" t="str">
        <f t="shared" si="55"/>
        <v/>
      </c>
      <c r="D427" s="8" t="str">
        <f t="shared" si="56"/>
        <v/>
      </c>
      <c r="E427" s="18" t="str">
        <f t="shared" si="57"/>
        <v/>
      </c>
      <c r="F427" s="8" t="str">
        <f t="shared" si="58"/>
        <v/>
      </c>
      <c r="G427" s="6" t="str">
        <f t="shared" si="59"/>
        <v/>
      </c>
      <c r="H427" s="19" t="str">
        <f t="shared" si="60"/>
        <v/>
      </c>
      <c r="I427" s="19" t="str">
        <f t="shared" si="61"/>
        <v/>
      </c>
      <c r="J427" s="19" t="str">
        <f t="shared" si="62"/>
        <v/>
      </c>
      <c r="K427" s="16"/>
      <c r="L427" s="19"/>
      <c r="M427" s="19"/>
      <c r="N427" s="20"/>
      <c r="O427" s="21"/>
      <c r="P427" s="21"/>
      <c r="Q427" s="21"/>
      <c r="R427" s="8"/>
      <c r="S427" s="8"/>
      <c r="T427" s="8"/>
      <c r="U427" s="21"/>
      <c r="V427" s="21"/>
      <c r="W427" s="21"/>
      <c r="X427" s="19"/>
      <c r="Y427" s="21"/>
      <c r="Z427" s="19"/>
      <c r="AA427" s="21"/>
      <c r="AB427" s="19"/>
      <c r="AC427" s="8"/>
      <c r="AD427" s="8"/>
      <c r="AE427" s="8"/>
      <c r="AF427" s="19"/>
    </row>
    <row r="428" ht="21" customHeight="1" spans="1:32">
      <c r="A428" s="4" t="str">
        <f>IFERROR(INDEX(_xlfn.ANCHORARRAY($AG$9),ROWS($A$9:A428)),"")</f>
        <v/>
      </c>
      <c r="B428" s="5" t="str">
        <f t="shared" si="54"/>
        <v/>
      </c>
      <c r="C428" s="5" t="str">
        <f t="shared" si="55"/>
        <v/>
      </c>
      <c r="D428" s="5" t="str">
        <f t="shared" si="56"/>
        <v/>
      </c>
      <c r="E428" s="18" t="str">
        <f t="shared" si="57"/>
        <v/>
      </c>
      <c r="F428" s="5" t="str">
        <f t="shared" si="58"/>
        <v/>
      </c>
      <c r="G428" s="3" t="str">
        <f t="shared" si="59"/>
        <v/>
      </c>
      <c r="H428" s="22" t="str">
        <f t="shared" si="60"/>
        <v/>
      </c>
      <c r="I428" s="22" t="str">
        <f t="shared" si="61"/>
        <v/>
      </c>
      <c r="J428" s="22" t="str">
        <f t="shared" si="62"/>
        <v/>
      </c>
      <c r="K428" s="16"/>
      <c r="L428" s="22"/>
      <c r="M428" s="22"/>
      <c r="N428" s="23"/>
      <c r="O428" s="24"/>
      <c r="P428" s="24"/>
      <c r="Q428" s="24"/>
      <c r="R428" s="5"/>
      <c r="S428" s="5"/>
      <c r="T428" s="5"/>
      <c r="U428" s="24"/>
      <c r="V428" s="24"/>
      <c r="W428" s="24"/>
      <c r="X428" s="22"/>
      <c r="Y428" s="24"/>
      <c r="Z428" s="22"/>
      <c r="AA428" s="24"/>
      <c r="AB428" s="22"/>
      <c r="AC428" s="5"/>
      <c r="AD428" s="5"/>
      <c r="AE428" s="5"/>
      <c r="AF428" s="22"/>
    </row>
    <row r="429" ht="21" customHeight="1" spans="1:32">
      <c r="A429" s="7" t="str">
        <f>IFERROR(INDEX(_xlfn.ANCHORARRAY($AG$9),ROWS($A$9:A429)),"")</f>
        <v/>
      </c>
      <c r="B429" s="8" t="str">
        <f t="shared" si="54"/>
        <v/>
      </c>
      <c r="C429" s="8" t="str">
        <f t="shared" si="55"/>
        <v/>
      </c>
      <c r="D429" s="8" t="str">
        <f t="shared" si="56"/>
        <v/>
      </c>
      <c r="E429" s="18" t="str">
        <f t="shared" si="57"/>
        <v/>
      </c>
      <c r="F429" s="8" t="str">
        <f t="shared" si="58"/>
        <v/>
      </c>
      <c r="G429" s="6" t="str">
        <f t="shared" si="59"/>
        <v/>
      </c>
      <c r="H429" s="19" t="str">
        <f t="shared" si="60"/>
        <v/>
      </c>
      <c r="I429" s="19" t="str">
        <f t="shared" si="61"/>
        <v/>
      </c>
      <c r="J429" s="19" t="str">
        <f t="shared" si="62"/>
        <v/>
      </c>
      <c r="K429" s="16"/>
      <c r="L429" s="19"/>
      <c r="M429" s="19"/>
      <c r="N429" s="20"/>
      <c r="O429" s="21"/>
      <c r="P429" s="21"/>
      <c r="Q429" s="21"/>
      <c r="R429" s="8"/>
      <c r="S429" s="8"/>
      <c r="T429" s="8"/>
      <c r="U429" s="21"/>
      <c r="V429" s="21"/>
      <c r="W429" s="21"/>
      <c r="X429" s="19"/>
      <c r="Y429" s="21"/>
      <c r="Z429" s="19"/>
      <c r="AA429" s="21"/>
      <c r="AB429" s="19"/>
      <c r="AC429" s="8"/>
      <c r="AD429" s="8"/>
      <c r="AE429" s="8"/>
      <c r="AF429" s="19"/>
    </row>
    <row r="430" ht="21" customHeight="1" spans="1:32">
      <c r="A430" s="4" t="str">
        <f>IFERROR(INDEX(_xlfn.ANCHORARRAY($AG$9),ROWS($A$9:A430)),"")</f>
        <v/>
      </c>
      <c r="B430" s="5" t="str">
        <f t="shared" si="54"/>
        <v/>
      </c>
      <c r="C430" s="5" t="str">
        <f t="shared" si="55"/>
        <v/>
      </c>
      <c r="D430" s="5" t="str">
        <f t="shared" si="56"/>
        <v/>
      </c>
      <c r="E430" s="18" t="str">
        <f t="shared" si="57"/>
        <v/>
      </c>
      <c r="F430" s="5" t="str">
        <f t="shared" si="58"/>
        <v/>
      </c>
      <c r="G430" s="3" t="str">
        <f t="shared" si="59"/>
        <v/>
      </c>
      <c r="H430" s="22" t="str">
        <f t="shared" si="60"/>
        <v/>
      </c>
      <c r="I430" s="22" t="str">
        <f t="shared" si="61"/>
        <v/>
      </c>
      <c r="J430" s="22" t="str">
        <f t="shared" si="62"/>
        <v/>
      </c>
      <c r="K430" s="16"/>
      <c r="L430" s="22"/>
      <c r="M430" s="22"/>
      <c r="N430" s="23"/>
      <c r="O430" s="24"/>
      <c r="P430" s="24"/>
      <c r="Q430" s="24"/>
      <c r="R430" s="5"/>
      <c r="S430" s="5"/>
      <c r="T430" s="5"/>
      <c r="U430" s="24"/>
      <c r="V430" s="24"/>
      <c r="W430" s="24"/>
      <c r="X430" s="22"/>
      <c r="Y430" s="24"/>
      <c r="Z430" s="22"/>
      <c r="AA430" s="24"/>
      <c r="AB430" s="22"/>
      <c r="AC430" s="5"/>
      <c r="AD430" s="5"/>
      <c r="AE430" s="5"/>
      <c r="AF430" s="22"/>
    </row>
    <row r="431" ht="21" customHeight="1" spans="1:32">
      <c r="A431" s="7" t="str">
        <f>IFERROR(INDEX(_xlfn.ANCHORARRAY($AG$9),ROWS($A$9:A431)),"")</f>
        <v/>
      </c>
      <c r="B431" s="8" t="str">
        <f t="shared" si="54"/>
        <v/>
      </c>
      <c r="C431" s="8" t="str">
        <f t="shared" si="55"/>
        <v/>
      </c>
      <c r="D431" s="8" t="str">
        <f t="shared" si="56"/>
        <v/>
      </c>
      <c r="E431" s="18" t="str">
        <f t="shared" si="57"/>
        <v/>
      </c>
      <c r="F431" s="8" t="str">
        <f t="shared" si="58"/>
        <v/>
      </c>
      <c r="G431" s="6" t="str">
        <f t="shared" si="59"/>
        <v/>
      </c>
      <c r="H431" s="19" t="str">
        <f t="shared" si="60"/>
        <v/>
      </c>
      <c r="I431" s="19" t="str">
        <f t="shared" si="61"/>
        <v/>
      </c>
      <c r="J431" s="19" t="str">
        <f t="shared" si="62"/>
        <v/>
      </c>
      <c r="K431" s="16"/>
      <c r="L431" s="19"/>
      <c r="M431" s="19"/>
      <c r="N431" s="20"/>
      <c r="O431" s="21"/>
      <c r="P431" s="21"/>
      <c r="Q431" s="21"/>
      <c r="R431" s="8"/>
      <c r="S431" s="8"/>
      <c r="T431" s="8"/>
      <c r="U431" s="21"/>
      <c r="V431" s="21"/>
      <c r="W431" s="21"/>
      <c r="X431" s="19"/>
      <c r="Y431" s="21"/>
      <c r="Z431" s="19"/>
      <c r="AA431" s="21"/>
      <c r="AB431" s="19"/>
      <c r="AC431" s="8"/>
      <c r="AD431" s="8"/>
      <c r="AE431" s="8"/>
      <c r="AF431" s="19"/>
    </row>
    <row r="432" ht="21" customHeight="1" spans="1:32">
      <c r="A432" s="4" t="str">
        <f>IFERROR(INDEX(_xlfn.ANCHORARRAY($AG$9),ROWS($A$9:A432)),"")</f>
        <v/>
      </c>
      <c r="B432" s="5" t="str">
        <f t="shared" si="54"/>
        <v/>
      </c>
      <c r="C432" s="5" t="str">
        <f t="shared" si="55"/>
        <v/>
      </c>
      <c r="D432" s="5" t="str">
        <f t="shared" si="56"/>
        <v/>
      </c>
      <c r="E432" s="18" t="str">
        <f t="shared" si="57"/>
        <v/>
      </c>
      <c r="F432" s="5" t="str">
        <f t="shared" si="58"/>
        <v/>
      </c>
      <c r="G432" s="3" t="str">
        <f t="shared" si="59"/>
        <v/>
      </c>
      <c r="H432" s="22" t="str">
        <f t="shared" si="60"/>
        <v/>
      </c>
      <c r="I432" s="22" t="str">
        <f t="shared" si="61"/>
        <v/>
      </c>
      <c r="J432" s="22" t="str">
        <f t="shared" si="62"/>
        <v/>
      </c>
      <c r="K432" s="16"/>
      <c r="L432" s="22"/>
      <c r="M432" s="22"/>
      <c r="N432" s="23"/>
      <c r="O432" s="24"/>
      <c r="P432" s="24"/>
      <c r="Q432" s="24"/>
      <c r="R432" s="5"/>
      <c r="S432" s="5"/>
      <c r="T432" s="5"/>
      <c r="U432" s="24"/>
      <c r="V432" s="24"/>
      <c r="W432" s="24"/>
      <c r="X432" s="22"/>
      <c r="Y432" s="24"/>
      <c r="Z432" s="22"/>
      <c r="AA432" s="24"/>
      <c r="AB432" s="22"/>
      <c r="AC432" s="5"/>
      <c r="AD432" s="5"/>
      <c r="AE432" s="5"/>
      <c r="AF432" s="22"/>
    </row>
    <row r="433" ht="21" customHeight="1" spans="1:32">
      <c r="A433" s="7" t="str">
        <f>IFERROR(INDEX(_xlfn.ANCHORARRAY($AG$9),ROWS($A$9:A433)),"")</f>
        <v/>
      </c>
      <c r="B433" s="8" t="str">
        <f t="shared" si="54"/>
        <v/>
      </c>
      <c r="C433" s="8" t="str">
        <f t="shared" si="55"/>
        <v/>
      </c>
      <c r="D433" s="8" t="str">
        <f t="shared" si="56"/>
        <v/>
      </c>
      <c r="E433" s="18" t="str">
        <f t="shared" si="57"/>
        <v/>
      </c>
      <c r="F433" s="8" t="str">
        <f t="shared" si="58"/>
        <v/>
      </c>
      <c r="G433" s="6" t="str">
        <f t="shared" si="59"/>
        <v/>
      </c>
      <c r="H433" s="19" t="str">
        <f t="shared" si="60"/>
        <v/>
      </c>
      <c r="I433" s="19" t="str">
        <f t="shared" si="61"/>
        <v/>
      </c>
      <c r="J433" s="19" t="str">
        <f t="shared" si="62"/>
        <v/>
      </c>
      <c r="K433" s="16"/>
      <c r="L433" s="19"/>
      <c r="M433" s="19"/>
      <c r="N433" s="20"/>
      <c r="O433" s="21"/>
      <c r="P433" s="21"/>
      <c r="Q433" s="21"/>
      <c r="R433" s="8"/>
      <c r="S433" s="8"/>
      <c r="T433" s="8"/>
      <c r="U433" s="21"/>
      <c r="V433" s="21"/>
      <c r="W433" s="21"/>
      <c r="X433" s="19"/>
      <c r="Y433" s="21"/>
      <c r="Z433" s="19"/>
      <c r="AA433" s="21"/>
      <c r="AB433" s="19"/>
      <c r="AC433" s="8"/>
      <c r="AD433" s="8"/>
      <c r="AE433" s="8"/>
      <c r="AF433" s="19"/>
    </row>
    <row r="434" ht="21" customHeight="1" spans="1:32">
      <c r="A434" s="4" t="str">
        <f>IFERROR(INDEX(_xlfn.ANCHORARRAY($AG$9),ROWS($A$9:A434)),"")</f>
        <v/>
      </c>
      <c r="B434" s="5" t="str">
        <f t="shared" si="54"/>
        <v/>
      </c>
      <c r="C434" s="5" t="str">
        <f t="shared" si="55"/>
        <v/>
      </c>
      <c r="D434" s="5" t="str">
        <f t="shared" si="56"/>
        <v/>
      </c>
      <c r="E434" s="18" t="str">
        <f t="shared" si="57"/>
        <v/>
      </c>
      <c r="F434" s="5" t="str">
        <f t="shared" si="58"/>
        <v/>
      </c>
      <c r="G434" s="3" t="str">
        <f t="shared" si="59"/>
        <v/>
      </c>
      <c r="H434" s="22" t="str">
        <f t="shared" si="60"/>
        <v/>
      </c>
      <c r="I434" s="22" t="str">
        <f t="shared" si="61"/>
        <v/>
      </c>
      <c r="J434" s="22" t="str">
        <f t="shared" si="62"/>
        <v/>
      </c>
      <c r="K434" s="16"/>
      <c r="L434" s="22"/>
      <c r="M434" s="22"/>
      <c r="N434" s="23"/>
      <c r="O434" s="24"/>
      <c r="P434" s="24"/>
      <c r="Q434" s="24"/>
      <c r="R434" s="5"/>
      <c r="S434" s="5"/>
      <c r="T434" s="5"/>
      <c r="U434" s="24"/>
      <c r="V434" s="24"/>
      <c r="W434" s="24"/>
      <c r="X434" s="22"/>
      <c r="Y434" s="24"/>
      <c r="Z434" s="22"/>
      <c r="AA434" s="24"/>
      <c r="AB434" s="22"/>
      <c r="AC434" s="5"/>
      <c r="AD434" s="5"/>
      <c r="AE434" s="5"/>
      <c r="AF434" s="22"/>
    </row>
    <row r="435" ht="21" customHeight="1" spans="1:32">
      <c r="A435" s="7" t="str">
        <f>IFERROR(INDEX(_xlfn.ANCHORARRAY($AG$9),ROWS($A$9:A435)),"")</f>
        <v/>
      </c>
      <c r="B435" s="8" t="str">
        <f t="shared" si="54"/>
        <v/>
      </c>
      <c r="C435" s="8" t="str">
        <f t="shared" si="55"/>
        <v/>
      </c>
      <c r="D435" s="8" t="str">
        <f t="shared" si="56"/>
        <v/>
      </c>
      <c r="E435" s="18" t="str">
        <f t="shared" si="57"/>
        <v/>
      </c>
      <c r="F435" s="8" t="str">
        <f t="shared" si="58"/>
        <v/>
      </c>
      <c r="G435" s="6" t="str">
        <f t="shared" si="59"/>
        <v/>
      </c>
      <c r="H435" s="19" t="str">
        <f t="shared" si="60"/>
        <v/>
      </c>
      <c r="I435" s="19" t="str">
        <f t="shared" si="61"/>
        <v/>
      </c>
      <c r="J435" s="19" t="str">
        <f t="shared" si="62"/>
        <v/>
      </c>
      <c r="K435" s="16"/>
      <c r="L435" s="19"/>
      <c r="M435" s="19"/>
      <c r="N435" s="20"/>
      <c r="O435" s="21"/>
      <c r="P435" s="21"/>
      <c r="Q435" s="21"/>
      <c r="R435" s="8"/>
      <c r="S435" s="8"/>
      <c r="T435" s="8"/>
      <c r="U435" s="21"/>
      <c r="V435" s="21"/>
      <c r="W435" s="21"/>
      <c r="X435" s="19"/>
      <c r="Y435" s="21"/>
      <c r="Z435" s="19"/>
      <c r="AA435" s="21"/>
      <c r="AB435" s="19"/>
      <c r="AC435" s="8"/>
      <c r="AD435" s="8"/>
      <c r="AE435" s="8"/>
      <c r="AF435" s="19"/>
    </row>
    <row r="436" ht="21" customHeight="1" spans="1:32">
      <c r="A436" s="4" t="str">
        <f>IFERROR(INDEX(_xlfn.ANCHORARRAY($AG$9),ROWS($A$9:A436)),"")</f>
        <v/>
      </c>
      <c r="B436" s="5" t="str">
        <f t="shared" si="54"/>
        <v/>
      </c>
      <c r="C436" s="5" t="str">
        <f t="shared" si="55"/>
        <v/>
      </c>
      <c r="D436" s="5" t="str">
        <f t="shared" si="56"/>
        <v/>
      </c>
      <c r="E436" s="18" t="str">
        <f t="shared" si="57"/>
        <v/>
      </c>
      <c r="F436" s="5" t="str">
        <f t="shared" si="58"/>
        <v/>
      </c>
      <c r="G436" s="3" t="str">
        <f t="shared" si="59"/>
        <v/>
      </c>
      <c r="H436" s="22" t="str">
        <f t="shared" si="60"/>
        <v/>
      </c>
      <c r="I436" s="22" t="str">
        <f t="shared" si="61"/>
        <v/>
      </c>
      <c r="J436" s="22" t="str">
        <f t="shared" si="62"/>
        <v/>
      </c>
      <c r="K436" s="16"/>
      <c r="L436" s="22"/>
      <c r="M436" s="22"/>
      <c r="N436" s="23"/>
      <c r="O436" s="24"/>
      <c r="P436" s="24"/>
      <c r="Q436" s="24"/>
      <c r="R436" s="5"/>
      <c r="S436" s="5"/>
      <c r="T436" s="5"/>
      <c r="U436" s="24"/>
      <c r="V436" s="24"/>
      <c r="W436" s="24"/>
      <c r="X436" s="22"/>
      <c r="Y436" s="24"/>
      <c r="Z436" s="22"/>
      <c r="AA436" s="24"/>
      <c r="AB436" s="22"/>
      <c r="AC436" s="5"/>
      <c r="AD436" s="5"/>
      <c r="AE436" s="5"/>
      <c r="AF436" s="22"/>
    </row>
    <row r="437" ht="21" customHeight="1" spans="1:32">
      <c r="A437" s="7" t="str">
        <f>IFERROR(INDEX(_xlfn.ANCHORARRAY($AG$9),ROWS($A$9:A437)),"")</f>
        <v/>
      </c>
      <c r="B437" s="8" t="str">
        <f t="shared" si="54"/>
        <v/>
      </c>
      <c r="C437" s="8" t="str">
        <f t="shared" si="55"/>
        <v/>
      </c>
      <c r="D437" s="8" t="str">
        <f t="shared" si="56"/>
        <v/>
      </c>
      <c r="E437" s="18" t="str">
        <f t="shared" si="57"/>
        <v/>
      </c>
      <c r="F437" s="8" t="str">
        <f t="shared" si="58"/>
        <v/>
      </c>
      <c r="G437" s="6" t="str">
        <f t="shared" si="59"/>
        <v/>
      </c>
      <c r="H437" s="19" t="str">
        <f t="shared" si="60"/>
        <v/>
      </c>
      <c r="I437" s="19" t="str">
        <f t="shared" si="61"/>
        <v/>
      </c>
      <c r="J437" s="19" t="str">
        <f t="shared" si="62"/>
        <v/>
      </c>
      <c r="K437" s="16"/>
      <c r="L437" s="19"/>
      <c r="M437" s="19"/>
      <c r="N437" s="20"/>
      <c r="O437" s="21"/>
      <c r="P437" s="21"/>
      <c r="Q437" s="21"/>
      <c r="R437" s="8"/>
      <c r="S437" s="8"/>
      <c r="T437" s="8"/>
      <c r="U437" s="21"/>
      <c r="V437" s="21"/>
      <c r="W437" s="21"/>
      <c r="X437" s="19"/>
      <c r="Y437" s="21"/>
      <c r="Z437" s="19"/>
      <c r="AA437" s="21"/>
      <c r="AB437" s="19"/>
      <c r="AC437" s="8"/>
      <c r="AD437" s="8"/>
      <c r="AE437" s="8"/>
      <c r="AF437" s="19"/>
    </row>
    <row r="438" ht="21" customHeight="1" spans="1:32">
      <c r="A438" s="4" t="str">
        <f>IFERROR(INDEX(_xlfn.ANCHORARRAY($AG$9),ROWS($A$9:A438)),"")</f>
        <v/>
      </c>
      <c r="B438" s="5" t="str">
        <f t="shared" si="54"/>
        <v/>
      </c>
      <c r="C438" s="5" t="str">
        <f t="shared" si="55"/>
        <v/>
      </c>
      <c r="D438" s="5" t="str">
        <f t="shared" si="56"/>
        <v/>
      </c>
      <c r="E438" s="18" t="str">
        <f t="shared" si="57"/>
        <v/>
      </c>
      <c r="F438" s="5" t="str">
        <f t="shared" si="58"/>
        <v/>
      </c>
      <c r="G438" s="3" t="str">
        <f t="shared" si="59"/>
        <v/>
      </c>
      <c r="H438" s="22" t="str">
        <f t="shared" si="60"/>
        <v/>
      </c>
      <c r="I438" s="22" t="str">
        <f t="shared" si="61"/>
        <v/>
      </c>
      <c r="J438" s="22" t="str">
        <f t="shared" si="62"/>
        <v/>
      </c>
      <c r="K438" s="16"/>
      <c r="L438" s="22"/>
      <c r="M438" s="22"/>
      <c r="N438" s="23"/>
      <c r="O438" s="24"/>
      <c r="P438" s="24"/>
      <c r="Q438" s="24"/>
      <c r="R438" s="5"/>
      <c r="S438" s="5"/>
      <c r="T438" s="5"/>
      <c r="U438" s="24"/>
      <c r="V438" s="24"/>
      <c r="W438" s="24"/>
      <c r="X438" s="22"/>
      <c r="Y438" s="24"/>
      <c r="Z438" s="22"/>
      <c r="AA438" s="24"/>
      <c r="AB438" s="22"/>
      <c r="AC438" s="5"/>
      <c r="AD438" s="5"/>
      <c r="AE438" s="5"/>
      <c r="AF438" s="22"/>
    </row>
    <row r="439" ht="21" customHeight="1" spans="1:32">
      <c r="A439" s="7" t="str">
        <f>IFERROR(INDEX(_xlfn.ANCHORARRAY($AG$9),ROWS($A$9:A439)),"")</f>
        <v/>
      </c>
      <c r="B439" s="8" t="str">
        <f t="shared" si="54"/>
        <v/>
      </c>
      <c r="C439" s="8" t="str">
        <f t="shared" si="55"/>
        <v/>
      </c>
      <c r="D439" s="8" t="str">
        <f t="shared" si="56"/>
        <v/>
      </c>
      <c r="E439" s="18" t="str">
        <f t="shared" si="57"/>
        <v/>
      </c>
      <c r="F439" s="8" t="str">
        <f t="shared" si="58"/>
        <v/>
      </c>
      <c r="G439" s="6" t="str">
        <f t="shared" si="59"/>
        <v/>
      </c>
      <c r="H439" s="19" t="str">
        <f t="shared" si="60"/>
        <v/>
      </c>
      <c r="I439" s="19" t="str">
        <f t="shared" si="61"/>
        <v/>
      </c>
      <c r="J439" s="19" t="str">
        <f t="shared" si="62"/>
        <v/>
      </c>
      <c r="K439" s="16"/>
      <c r="L439" s="19"/>
      <c r="M439" s="19"/>
      <c r="N439" s="20"/>
      <c r="O439" s="21"/>
      <c r="P439" s="21"/>
      <c r="Q439" s="21"/>
      <c r="R439" s="8"/>
      <c r="S439" s="8"/>
      <c r="T439" s="8"/>
      <c r="U439" s="21"/>
      <c r="V439" s="21"/>
      <c r="W439" s="21"/>
      <c r="X439" s="19"/>
      <c r="Y439" s="21"/>
      <c r="Z439" s="19"/>
      <c r="AA439" s="21"/>
      <c r="AB439" s="19"/>
      <c r="AC439" s="8"/>
      <c r="AD439" s="8"/>
      <c r="AE439" s="8"/>
      <c r="AF439" s="19"/>
    </row>
    <row r="440" ht="21" customHeight="1" spans="1:32">
      <c r="A440" s="4" t="str">
        <f>IFERROR(INDEX(_xlfn.ANCHORARRAY($AG$9),ROWS($A$9:A440)),"")</f>
        <v/>
      </c>
      <c r="B440" s="5" t="str">
        <f t="shared" si="54"/>
        <v/>
      </c>
      <c r="C440" s="5" t="str">
        <f t="shared" si="55"/>
        <v/>
      </c>
      <c r="D440" s="5" t="str">
        <f t="shared" si="56"/>
        <v/>
      </c>
      <c r="E440" s="18" t="str">
        <f t="shared" si="57"/>
        <v/>
      </c>
      <c r="F440" s="5" t="str">
        <f t="shared" si="58"/>
        <v/>
      </c>
      <c r="G440" s="3" t="str">
        <f t="shared" si="59"/>
        <v/>
      </c>
      <c r="H440" s="22" t="str">
        <f t="shared" si="60"/>
        <v/>
      </c>
      <c r="I440" s="22" t="str">
        <f t="shared" si="61"/>
        <v/>
      </c>
      <c r="J440" s="22" t="str">
        <f t="shared" si="62"/>
        <v/>
      </c>
      <c r="K440" s="16"/>
      <c r="L440" s="22"/>
      <c r="M440" s="22"/>
      <c r="N440" s="23"/>
      <c r="O440" s="24"/>
      <c r="P440" s="24"/>
      <c r="Q440" s="24"/>
      <c r="R440" s="5"/>
      <c r="S440" s="5"/>
      <c r="T440" s="5"/>
      <c r="U440" s="24"/>
      <c r="V440" s="24"/>
      <c r="W440" s="24"/>
      <c r="X440" s="22"/>
      <c r="Y440" s="24"/>
      <c r="Z440" s="22"/>
      <c r="AA440" s="24"/>
      <c r="AB440" s="22"/>
      <c r="AC440" s="5"/>
      <c r="AD440" s="5"/>
      <c r="AE440" s="5"/>
      <c r="AF440" s="22"/>
    </row>
    <row r="441" ht="21" customHeight="1" spans="1:32">
      <c r="A441" s="7" t="str">
        <f>IFERROR(INDEX(_xlfn.ANCHORARRAY($AG$9),ROWS($A$9:A441)),"")</f>
        <v/>
      </c>
      <c r="B441" s="8" t="str">
        <f t="shared" si="54"/>
        <v/>
      </c>
      <c r="C441" s="8" t="str">
        <f t="shared" si="55"/>
        <v/>
      </c>
      <c r="D441" s="8" t="str">
        <f t="shared" si="56"/>
        <v/>
      </c>
      <c r="E441" s="18" t="str">
        <f t="shared" si="57"/>
        <v/>
      </c>
      <c r="F441" s="8" t="str">
        <f t="shared" si="58"/>
        <v/>
      </c>
      <c r="G441" s="6" t="str">
        <f t="shared" si="59"/>
        <v/>
      </c>
      <c r="H441" s="19" t="str">
        <f t="shared" si="60"/>
        <v/>
      </c>
      <c r="I441" s="19" t="str">
        <f t="shared" si="61"/>
        <v/>
      </c>
      <c r="J441" s="19" t="str">
        <f t="shared" si="62"/>
        <v/>
      </c>
      <c r="K441" s="16"/>
      <c r="L441" s="19"/>
      <c r="M441" s="19"/>
      <c r="N441" s="20"/>
      <c r="O441" s="21"/>
      <c r="P441" s="21"/>
      <c r="Q441" s="21"/>
      <c r="R441" s="8"/>
      <c r="S441" s="8"/>
      <c r="T441" s="8"/>
      <c r="U441" s="21"/>
      <c r="V441" s="21"/>
      <c r="W441" s="21"/>
      <c r="X441" s="19"/>
      <c r="Y441" s="21"/>
      <c r="Z441" s="19"/>
      <c r="AA441" s="21"/>
      <c r="AB441" s="19"/>
      <c r="AC441" s="8"/>
      <c r="AD441" s="8"/>
      <c r="AE441" s="8"/>
      <c r="AF441" s="19"/>
    </row>
    <row r="442" ht="21" customHeight="1" spans="1:32">
      <c r="A442" s="4" t="str">
        <f>IFERROR(INDEX(_xlfn.ANCHORARRAY($AG$9),ROWS($A$9:A442)),"")</f>
        <v/>
      </c>
      <c r="B442" s="5" t="str">
        <f t="shared" si="54"/>
        <v/>
      </c>
      <c r="C442" s="5" t="str">
        <f t="shared" si="55"/>
        <v/>
      </c>
      <c r="D442" s="5" t="str">
        <f t="shared" si="56"/>
        <v/>
      </c>
      <c r="E442" s="18" t="str">
        <f t="shared" si="57"/>
        <v/>
      </c>
      <c r="F442" s="5" t="str">
        <f t="shared" si="58"/>
        <v/>
      </c>
      <c r="G442" s="3" t="str">
        <f t="shared" si="59"/>
        <v/>
      </c>
      <c r="H442" s="22" t="str">
        <f t="shared" si="60"/>
        <v/>
      </c>
      <c r="I442" s="22" t="str">
        <f t="shared" si="61"/>
        <v/>
      </c>
      <c r="J442" s="22" t="str">
        <f t="shared" si="62"/>
        <v/>
      </c>
      <c r="K442" s="16"/>
      <c r="L442" s="22"/>
      <c r="M442" s="22"/>
      <c r="N442" s="23"/>
      <c r="O442" s="24"/>
      <c r="P442" s="24"/>
      <c r="Q442" s="24"/>
      <c r="R442" s="5"/>
      <c r="S442" s="5"/>
      <c r="T442" s="5"/>
      <c r="U442" s="24"/>
      <c r="V442" s="24"/>
      <c r="W442" s="24"/>
      <c r="X442" s="22"/>
      <c r="Y442" s="24"/>
      <c r="Z442" s="22"/>
      <c r="AA442" s="24"/>
      <c r="AB442" s="22"/>
      <c r="AC442" s="5"/>
      <c r="AD442" s="5"/>
      <c r="AE442" s="5"/>
      <c r="AF442" s="22"/>
    </row>
    <row r="443" ht="21" customHeight="1" spans="1:32">
      <c r="A443" s="7" t="str">
        <f>IFERROR(INDEX(_xlfn.ANCHORARRAY($AG$9),ROWS($A$9:A443)),"")</f>
        <v/>
      </c>
      <c r="B443" s="8" t="str">
        <f t="shared" si="54"/>
        <v/>
      </c>
      <c r="C443" s="8" t="str">
        <f t="shared" si="55"/>
        <v/>
      </c>
      <c r="D443" s="8" t="str">
        <f t="shared" si="56"/>
        <v/>
      </c>
      <c r="E443" s="18" t="str">
        <f t="shared" si="57"/>
        <v/>
      </c>
      <c r="F443" s="8" t="str">
        <f t="shared" si="58"/>
        <v/>
      </c>
      <c r="G443" s="6" t="str">
        <f t="shared" si="59"/>
        <v/>
      </c>
      <c r="H443" s="19" t="str">
        <f t="shared" si="60"/>
        <v/>
      </c>
      <c r="I443" s="19" t="str">
        <f t="shared" si="61"/>
        <v/>
      </c>
      <c r="J443" s="19" t="str">
        <f t="shared" si="62"/>
        <v/>
      </c>
      <c r="K443" s="16"/>
      <c r="L443" s="19"/>
      <c r="M443" s="19"/>
      <c r="N443" s="20"/>
      <c r="O443" s="21"/>
      <c r="P443" s="21"/>
      <c r="Q443" s="21"/>
      <c r="R443" s="8"/>
      <c r="S443" s="8"/>
      <c r="T443" s="8"/>
      <c r="U443" s="21"/>
      <c r="V443" s="21"/>
      <c r="W443" s="21"/>
      <c r="X443" s="19"/>
      <c r="Y443" s="21"/>
      <c r="Z443" s="19"/>
      <c r="AA443" s="21"/>
      <c r="AB443" s="19"/>
      <c r="AC443" s="8"/>
      <c r="AD443" s="8"/>
      <c r="AE443" s="8"/>
      <c r="AF443" s="19"/>
    </row>
    <row r="444" ht="21" customHeight="1" spans="1:32">
      <c r="A444" s="4" t="str">
        <f>IFERROR(INDEX(_xlfn.ANCHORARRAY($AG$9),ROWS($A$9:A444)),"")</f>
        <v/>
      </c>
      <c r="B444" s="5" t="str">
        <f t="shared" si="54"/>
        <v/>
      </c>
      <c r="C444" s="5" t="str">
        <f t="shared" si="55"/>
        <v/>
      </c>
      <c r="D444" s="5" t="str">
        <f t="shared" si="56"/>
        <v/>
      </c>
      <c r="E444" s="18" t="str">
        <f t="shared" si="57"/>
        <v/>
      </c>
      <c r="F444" s="5" t="str">
        <f t="shared" si="58"/>
        <v/>
      </c>
      <c r="G444" s="3" t="str">
        <f t="shared" si="59"/>
        <v/>
      </c>
      <c r="H444" s="22" t="str">
        <f t="shared" si="60"/>
        <v/>
      </c>
      <c r="I444" s="22" t="str">
        <f t="shared" si="61"/>
        <v/>
      </c>
      <c r="J444" s="22" t="str">
        <f t="shared" si="62"/>
        <v/>
      </c>
      <c r="K444" s="16"/>
      <c r="L444" s="22"/>
      <c r="M444" s="22"/>
      <c r="N444" s="23"/>
      <c r="O444" s="24"/>
      <c r="P444" s="24"/>
      <c r="Q444" s="24"/>
      <c r="R444" s="5"/>
      <c r="S444" s="5"/>
      <c r="T444" s="5"/>
      <c r="U444" s="24"/>
      <c r="V444" s="24"/>
      <c r="W444" s="24"/>
      <c r="X444" s="22"/>
      <c r="Y444" s="24"/>
      <c r="Z444" s="22"/>
      <c r="AA444" s="24"/>
      <c r="AB444" s="22"/>
      <c r="AC444" s="5"/>
      <c r="AD444" s="5"/>
      <c r="AE444" s="5"/>
      <c r="AF444" s="22"/>
    </row>
    <row r="445" ht="21" customHeight="1" spans="1:32">
      <c r="A445" s="7" t="str">
        <f>IFERROR(INDEX(_xlfn.ANCHORARRAY($AG$9),ROWS($A$9:A445)),"")</f>
        <v/>
      </c>
      <c r="B445" s="8" t="str">
        <f t="shared" si="54"/>
        <v/>
      </c>
      <c r="C445" s="8" t="str">
        <f t="shared" si="55"/>
        <v/>
      </c>
      <c r="D445" s="8" t="str">
        <f t="shared" si="56"/>
        <v/>
      </c>
      <c r="E445" s="18" t="str">
        <f t="shared" si="57"/>
        <v/>
      </c>
      <c r="F445" s="8" t="str">
        <f t="shared" si="58"/>
        <v/>
      </c>
      <c r="G445" s="6" t="str">
        <f t="shared" si="59"/>
        <v/>
      </c>
      <c r="H445" s="19" t="str">
        <f t="shared" si="60"/>
        <v/>
      </c>
      <c r="I445" s="19" t="str">
        <f t="shared" si="61"/>
        <v/>
      </c>
      <c r="J445" s="19" t="str">
        <f t="shared" si="62"/>
        <v/>
      </c>
      <c r="K445" s="16"/>
      <c r="L445" s="19"/>
      <c r="M445" s="19"/>
      <c r="N445" s="20"/>
      <c r="O445" s="21"/>
      <c r="P445" s="21"/>
      <c r="Q445" s="21"/>
      <c r="R445" s="8"/>
      <c r="S445" s="8"/>
      <c r="T445" s="8"/>
      <c r="U445" s="21"/>
      <c r="V445" s="21"/>
      <c r="W445" s="21"/>
      <c r="X445" s="19"/>
      <c r="Y445" s="21"/>
      <c r="Z445" s="19"/>
      <c r="AA445" s="21"/>
      <c r="AB445" s="19"/>
      <c r="AC445" s="8"/>
      <c r="AD445" s="8"/>
      <c r="AE445" s="8"/>
      <c r="AF445" s="19"/>
    </row>
    <row r="446" ht="21" customHeight="1" spans="1:32">
      <c r="A446" s="4" t="str">
        <f>IFERROR(INDEX(_xlfn.ANCHORARRAY($AG$9),ROWS($A$9:A446)),"")</f>
        <v/>
      </c>
      <c r="B446" s="5" t="str">
        <f t="shared" si="54"/>
        <v/>
      </c>
      <c r="C446" s="5" t="str">
        <f t="shared" si="55"/>
        <v/>
      </c>
      <c r="D446" s="5" t="str">
        <f t="shared" si="56"/>
        <v/>
      </c>
      <c r="E446" s="18" t="str">
        <f t="shared" si="57"/>
        <v/>
      </c>
      <c r="F446" s="5" t="str">
        <f t="shared" si="58"/>
        <v/>
      </c>
      <c r="G446" s="3" t="str">
        <f t="shared" si="59"/>
        <v/>
      </c>
      <c r="H446" s="22" t="str">
        <f t="shared" si="60"/>
        <v/>
      </c>
      <c r="I446" s="22" t="str">
        <f t="shared" si="61"/>
        <v/>
      </c>
      <c r="J446" s="22" t="str">
        <f t="shared" si="62"/>
        <v/>
      </c>
      <c r="K446" s="16"/>
      <c r="L446" s="22"/>
      <c r="M446" s="22"/>
      <c r="N446" s="23"/>
      <c r="O446" s="24"/>
      <c r="P446" s="24"/>
      <c r="Q446" s="24"/>
      <c r="R446" s="5"/>
      <c r="S446" s="5"/>
      <c r="T446" s="5"/>
      <c r="U446" s="24"/>
      <c r="V446" s="24"/>
      <c r="W446" s="24"/>
      <c r="X446" s="22"/>
      <c r="Y446" s="24"/>
      <c r="Z446" s="22"/>
      <c r="AA446" s="24"/>
      <c r="AB446" s="22"/>
      <c r="AC446" s="5"/>
      <c r="AD446" s="5"/>
      <c r="AE446" s="5"/>
      <c r="AF446" s="22"/>
    </row>
    <row r="447" ht="21" customHeight="1" spans="1:32">
      <c r="A447" s="7" t="str">
        <f>IFERROR(INDEX(_xlfn.ANCHORARRAY($AG$9),ROWS($A$9:A447)),"")</f>
        <v/>
      </c>
      <c r="B447" s="8" t="str">
        <f t="shared" si="54"/>
        <v/>
      </c>
      <c r="C447" s="8" t="str">
        <f t="shared" si="55"/>
        <v/>
      </c>
      <c r="D447" s="8" t="str">
        <f t="shared" si="56"/>
        <v/>
      </c>
      <c r="E447" s="18" t="str">
        <f t="shared" si="57"/>
        <v/>
      </c>
      <c r="F447" s="8" t="str">
        <f t="shared" si="58"/>
        <v/>
      </c>
      <c r="G447" s="6" t="str">
        <f t="shared" si="59"/>
        <v/>
      </c>
      <c r="H447" s="19" t="str">
        <f t="shared" si="60"/>
        <v/>
      </c>
      <c r="I447" s="19" t="str">
        <f t="shared" si="61"/>
        <v/>
      </c>
      <c r="J447" s="19" t="str">
        <f t="shared" si="62"/>
        <v/>
      </c>
      <c r="K447" s="16"/>
      <c r="L447" s="19"/>
      <c r="M447" s="19"/>
      <c r="N447" s="20"/>
      <c r="O447" s="21"/>
      <c r="P447" s="21"/>
      <c r="Q447" s="21"/>
      <c r="R447" s="8"/>
      <c r="S447" s="8"/>
      <c r="T447" s="8"/>
      <c r="U447" s="21"/>
      <c r="V447" s="21"/>
      <c r="W447" s="21"/>
      <c r="X447" s="19"/>
      <c r="Y447" s="21"/>
      <c r="Z447" s="19"/>
      <c r="AA447" s="21"/>
      <c r="AB447" s="19"/>
      <c r="AC447" s="8"/>
      <c r="AD447" s="8"/>
      <c r="AE447" s="8"/>
      <c r="AF447" s="19"/>
    </row>
    <row r="448" ht="21" customHeight="1" spans="1:32">
      <c r="A448" s="4" t="str">
        <f>IFERROR(INDEX(_xlfn.ANCHORARRAY($AG$9),ROWS($A$9:A448)),"")</f>
        <v/>
      </c>
      <c r="B448" s="5" t="str">
        <f t="shared" si="54"/>
        <v/>
      </c>
      <c r="C448" s="5" t="str">
        <f t="shared" si="55"/>
        <v/>
      </c>
      <c r="D448" s="5" t="str">
        <f t="shared" si="56"/>
        <v/>
      </c>
      <c r="E448" s="18" t="str">
        <f t="shared" si="57"/>
        <v/>
      </c>
      <c r="F448" s="5" t="str">
        <f t="shared" si="58"/>
        <v/>
      </c>
      <c r="G448" s="3" t="str">
        <f t="shared" si="59"/>
        <v/>
      </c>
      <c r="H448" s="22" t="str">
        <f t="shared" si="60"/>
        <v/>
      </c>
      <c r="I448" s="22" t="str">
        <f t="shared" si="61"/>
        <v/>
      </c>
      <c r="J448" s="22" t="str">
        <f t="shared" si="62"/>
        <v/>
      </c>
      <c r="K448" s="16"/>
      <c r="L448" s="22"/>
      <c r="M448" s="22"/>
      <c r="N448" s="23"/>
      <c r="O448" s="24"/>
      <c r="P448" s="24"/>
      <c r="Q448" s="24"/>
      <c r="R448" s="5"/>
      <c r="S448" s="5"/>
      <c r="T448" s="5"/>
      <c r="U448" s="24"/>
      <c r="V448" s="24"/>
      <c r="W448" s="24"/>
      <c r="X448" s="22"/>
      <c r="Y448" s="24"/>
      <c r="Z448" s="22"/>
      <c r="AA448" s="24"/>
      <c r="AB448" s="22"/>
      <c r="AC448" s="5"/>
      <c r="AD448" s="5"/>
      <c r="AE448" s="5"/>
      <c r="AF448" s="22"/>
    </row>
    <row r="449" ht="21" customHeight="1" spans="1:32">
      <c r="A449" s="7" t="str">
        <f>IFERROR(INDEX(_xlfn.ANCHORARRAY($AG$9),ROWS($A$9:A449)),"")</f>
        <v/>
      </c>
      <c r="B449" s="8" t="str">
        <f t="shared" si="54"/>
        <v/>
      </c>
      <c r="C449" s="8" t="str">
        <f t="shared" si="55"/>
        <v/>
      </c>
      <c r="D449" s="8" t="str">
        <f t="shared" si="56"/>
        <v/>
      </c>
      <c r="E449" s="18" t="str">
        <f t="shared" si="57"/>
        <v/>
      </c>
      <c r="F449" s="8" t="str">
        <f t="shared" si="58"/>
        <v/>
      </c>
      <c r="G449" s="6" t="str">
        <f t="shared" si="59"/>
        <v/>
      </c>
      <c r="H449" s="19" t="str">
        <f t="shared" si="60"/>
        <v/>
      </c>
      <c r="I449" s="19" t="str">
        <f t="shared" si="61"/>
        <v/>
      </c>
      <c r="J449" s="19" t="str">
        <f t="shared" si="62"/>
        <v/>
      </c>
      <c r="K449" s="16"/>
      <c r="L449" s="19"/>
      <c r="M449" s="19"/>
      <c r="N449" s="20"/>
      <c r="O449" s="21"/>
      <c r="P449" s="21"/>
      <c r="Q449" s="21"/>
      <c r="R449" s="8"/>
      <c r="S449" s="8"/>
      <c r="T449" s="8"/>
      <c r="U449" s="21"/>
      <c r="V449" s="21"/>
      <c r="W449" s="21"/>
      <c r="X449" s="19"/>
      <c r="Y449" s="21"/>
      <c r="Z449" s="19"/>
      <c r="AA449" s="21"/>
      <c r="AB449" s="19"/>
      <c r="AC449" s="8"/>
      <c r="AD449" s="8"/>
      <c r="AE449" s="8"/>
      <c r="AF449" s="19"/>
    </row>
    <row r="450" ht="21" customHeight="1" spans="1:32">
      <c r="A450" s="4" t="str">
        <f>IFERROR(INDEX(_xlfn.ANCHORARRAY($AG$9),ROWS($A$9:A450)),"")</f>
        <v/>
      </c>
      <c r="B450" s="5" t="str">
        <f t="shared" si="54"/>
        <v/>
      </c>
      <c r="C450" s="5" t="str">
        <f t="shared" si="55"/>
        <v/>
      </c>
      <c r="D450" s="5" t="str">
        <f t="shared" si="56"/>
        <v/>
      </c>
      <c r="E450" s="18" t="str">
        <f t="shared" si="57"/>
        <v/>
      </c>
      <c r="F450" s="5" t="str">
        <f t="shared" si="58"/>
        <v/>
      </c>
      <c r="G450" s="3" t="str">
        <f t="shared" si="59"/>
        <v/>
      </c>
      <c r="H450" s="22" t="str">
        <f t="shared" si="60"/>
        <v/>
      </c>
      <c r="I450" s="22" t="str">
        <f t="shared" si="61"/>
        <v/>
      </c>
      <c r="J450" s="22" t="str">
        <f t="shared" si="62"/>
        <v/>
      </c>
      <c r="K450" s="16"/>
      <c r="L450" s="22"/>
      <c r="M450" s="22"/>
      <c r="N450" s="23"/>
      <c r="O450" s="24"/>
      <c r="P450" s="24"/>
      <c r="Q450" s="24"/>
      <c r="R450" s="5"/>
      <c r="S450" s="5"/>
      <c r="T450" s="5"/>
      <c r="U450" s="24"/>
      <c r="V450" s="24"/>
      <c r="W450" s="24"/>
      <c r="X450" s="22"/>
      <c r="Y450" s="24"/>
      <c r="Z450" s="22"/>
      <c r="AA450" s="24"/>
      <c r="AB450" s="22"/>
      <c r="AC450" s="5"/>
      <c r="AD450" s="5"/>
      <c r="AE450" s="5"/>
      <c r="AF450" s="22"/>
    </row>
    <row r="451" ht="21" customHeight="1" spans="1:32">
      <c r="A451" s="7" t="str">
        <f>IFERROR(INDEX(_xlfn.ANCHORARRAY($AG$9),ROWS($A$9:A451)),"")</f>
        <v/>
      </c>
      <c r="B451" s="8" t="str">
        <f t="shared" si="54"/>
        <v/>
      </c>
      <c r="C451" s="8" t="str">
        <f t="shared" si="55"/>
        <v/>
      </c>
      <c r="D451" s="8" t="str">
        <f t="shared" si="56"/>
        <v/>
      </c>
      <c r="E451" s="18" t="str">
        <f t="shared" si="57"/>
        <v/>
      </c>
      <c r="F451" s="8" t="str">
        <f t="shared" si="58"/>
        <v/>
      </c>
      <c r="G451" s="6" t="str">
        <f t="shared" si="59"/>
        <v/>
      </c>
      <c r="H451" s="19" t="str">
        <f t="shared" si="60"/>
        <v/>
      </c>
      <c r="I451" s="19" t="str">
        <f t="shared" si="61"/>
        <v/>
      </c>
      <c r="J451" s="19" t="str">
        <f t="shared" si="62"/>
        <v/>
      </c>
      <c r="K451" s="16"/>
      <c r="L451" s="19"/>
      <c r="M451" s="19"/>
      <c r="N451" s="20"/>
      <c r="O451" s="21"/>
      <c r="P451" s="21"/>
      <c r="Q451" s="21"/>
      <c r="R451" s="8"/>
      <c r="S451" s="8"/>
      <c r="T451" s="8"/>
      <c r="U451" s="21"/>
      <c r="V451" s="21"/>
      <c r="W451" s="21"/>
      <c r="X451" s="19"/>
      <c r="Y451" s="21"/>
      <c r="Z451" s="19"/>
      <c r="AA451" s="21"/>
      <c r="AB451" s="19"/>
      <c r="AC451" s="8"/>
      <c r="AD451" s="8"/>
      <c r="AE451" s="8"/>
      <c r="AF451" s="19"/>
    </row>
    <row r="452" ht="21" customHeight="1" spans="1:32">
      <c r="A452" s="4" t="str">
        <f>IFERROR(INDEX(_xlfn.ANCHORARRAY($AG$9),ROWS($A$9:A452)),"")</f>
        <v/>
      </c>
      <c r="B452" s="5" t="str">
        <f t="shared" si="54"/>
        <v/>
      </c>
      <c r="C452" s="5" t="str">
        <f t="shared" si="55"/>
        <v/>
      </c>
      <c r="D452" s="5" t="str">
        <f t="shared" si="56"/>
        <v/>
      </c>
      <c r="E452" s="18" t="str">
        <f t="shared" si="57"/>
        <v/>
      </c>
      <c r="F452" s="5" t="str">
        <f t="shared" si="58"/>
        <v/>
      </c>
      <c r="G452" s="3" t="str">
        <f t="shared" si="59"/>
        <v/>
      </c>
      <c r="H452" s="22" t="str">
        <f t="shared" si="60"/>
        <v/>
      </c>
      <c r="I452" s="22" t="str">
        <f t="shared" si="61"/>
        <v/>
      </c>
      <c r="J452" s="22" t="str">
        <f t="shared" si="62"/>
        <v/>
      </c>
      <c r="K452" s="16"/>
      <c r="L452" s="22"/>
      <c r="M452" s="22"/>
      <c r="N452" s="23"/>
      <c r="O452" s="24"/>
      <c r="P452" s="24"/>
      <c r="Q452" s="24"/>
      <c r="R452" s="5"/>
      <c r="S452" s="5"/>
      <c r="T452" s="5"/>
      <c r="U452" s="24"/>
      <c r="V452" s="24"/>
      <c r="W452" s="24"/>
      <c r="X452" s="22"/>
      <c r="Y452" s="24"/>
      <c r="Z452" s="22"/>
      <c r="AA452" s="24"/>
      <c r="AB452" s="22"/>
      <c r="AC452" s="5"/>
      <c r="AD452" s="5"/>
      <c r="AE452" s="5"/>
      <c r="AF452" s="22"/>
    </row>
    <row r="453" ht="21" customHeight="1" spans="1:32">
      <c r="A453" s="7" t="str">
        <f>IFERROR(INDEX(_xlfn.ANCHORARRAY($AG$9),ROWS($A$9:A453)),"")</f>
        <v/>
      </c>
      <c r="B453" s="8" t="str">
        <f t="shared" si="54"/>
        <v/>
      </c>
      <c r="C453" s="8" t="str">
        <f t="shared" si="55"/>
        <v/>
      </c>
      <c r="D453" s="8" t="str">
        <f t="shared" si="56"/>
        <v/>
      </c>
      <c r="E453" s="18" t="str">
        <f t="shared" si="57"/>
        <v/>
      </c>
      <c r="F453" s="8" t="str">
        <f t="shared" si="58"/>
        <v/>
      </c>
      <c r="G453" s="6" t="str">
        <f t="shared" si="59"/>
        <v/>
      </c>
      <c r="H453" s="19" t="str">
        <f t="shared" si="60"/>
        <v/>
      </c>
      <c r="I453" s="19" t="str">
        <f t="shared" si="61"/>
        <v/>
      </c>
      <c r="J453" s="19" t="str">
        <f t="shared" si="62"/>
        <v/>
      </c>
      <c r="K453" s="16"/>
      <c r="L453" s="19"/>
      <c r="M453" s="19"/>
      <c r="N453" s="20"/>
      <c r="O453" s="21"/>
      <c r="P453" s="21"/>
      <c r="Q453" s="21"/>
      <c r="R453" s="8"/>
      <c r="S453" s="8"/>
      <c r="T453" s="8"/>
      <c r="U453" s="21"/>
      <c r="V453" s="21"/>
      <c r="W453" s="21"/>
      <c r="X453" s="19"/>
      <c r="Y453" s="21"/>
      <c r="Z453" s="19"/>
      <c r="AA453" s="21"/>
      <c r="AB453" s="19"/>
      <c r="AC453" s="8"/>
      <c r="AD453" s="8"/>
      <c r="AE453" s="8"/>
      <c r="AF453" s="19"/>
    </row>
    <row r="454" ht="21" customHeight="1" spans="1:32">
      <c r="A454" s="4" t="str">
        <f>IFERROR(INDEX(_xlfn.ANCHORARRAY($AG$9),ROWS($A$9:A454)),"")</f>
        <v/>
      </c>
      <c r="B454" s="5" t="str">
        <f t="shared" si="54"/>
        <v/>
      </c>
      <c r="C454" s="5" t="str">
        <f t="shared" si="55"/>
        <v/>
      </c>
      <c r="D454" s="5" t="str">
        <f t="shared" si="56"/>
        <v/>
      </c>
      <c r="E454" s="18" t="str">
        <f t="shared" si="57"/>
        <v/>
      </c>
      <c r="F454" s="5" t="str">
        <f t="shared" si="58"/>
        <v/>
      </c>
      <c r="G454" s="3" t="str">
        <f t="shared" si="59"/>
        <v/>
      </c>
      <c r="H454" s="22" t="str">
        <f t="shared" si="60"/>
        <v/>
      </c>
      <c r="I454" s="22" t="str">
        <f t="shared" si="61"/>
        <v/>
      </c>
      <c r="J454" s="22" t="str">
        <f t="shared" si="62"/>
        <v/>
      </c>
      <c r="K454" s="16"/>
      <c r="L454" s="22"/>
      <c r="M454" s="22"/>
      <c r="N454" s="23"/>
      <c r="O454" s="24"/>
      <c r="P454" s="24"/>
      <c r="Q454" s="24"/>
      <c r="R454" s="5"/>
      <c r="S454" s="5"/>
      <c r="T454" s="5"/>
      <c r="U454" s="24"/>
      <c r="V454" s="24"/>
      <c r="W454" s="24"/>
      <c r="X454" s="22"/>
      <c r="Y454" s="24"/>
      <c r="Z454" s="22"/>
      <c r="AA454" s="24"/>
      <c r="AB454" s="22"/>
      <c r="AC454" s="5"/>
      <c r="AD454" s="5"/>
      <c r="AE454" s="5"/>
      <c r="AF454" s="22"/>
    </row>
    <row r="455" ht="21" customHeight="1" spans="1:32">
      <c r="A455" s="7" t="str">
        <f>IFERROR(INDEX(_xlfn.ANCHORARRAY($AG$9),ROWS($A$9:A455)),"")</f>
        <v/>
      </c>
      <c r="B455" s="8" t="str">
        <f t="shared" si="54"/>
        <v/>
      </c>
      <c r="C455" s="8" t="str">
        <f t="shared" si="55"/>
        <v/>
      </c>
      <c r="D455" s="8" t="str">
        <f t="shared" si="56"/>
        <v/>
      </c>
      <c r="E455" s="18" t="str">
        <f t="shared" si="57"/>
        <v/>
      </c>
      <c r="F455" s="8" t="str">
        <f t="shared" si="58"/>
        <v/>
      </c>
      <c r="G455" s="6" t="str">
        <f t="shared" si="59"/>
        <v/>
      </c>
      <c r="H455" s="19" t="str">
        <f t="shared" si="60"/>
        <v/>
      </c>
      <c r="I455" s="19" t="str">
        <f t="shared" si="61"/>
        <v/>
      </c>
      <c r="J455" s="19" t="str">
        <f t="shared" si="62"/>
        <v/>
      </c>
      <c r="K455" s="16"/>
      <c r="L455" s="19"/>
      <c r="M455" s="19"/>
      <c r="N455" s="20"/>
      <c r="O455" s="21"/>
      <c r="P455" s="21"/>
      <c r="Q455" s="21"/>
      <c r="R455" s="8"/>
      <c r="S455" s="8"/>
      <c r="T455" s="8"/>
      <c r="U455" s="21"/>
      <c r="V455" s="21"/>
      <c r="W455" s="21"/>
      <c r="X455" s="19"/>
      <c r="Y455" s="21"/>
      <c r="Z455" s="19"/>
      <c r="AA455" s="21"/>
      <c r="AB455" s="19"/>
      <c r="AC455" s="8"/>
      <c r="AD455" s="8"/>
      <c r="AE455" s="8"/>
      <c r="AF455" s="19"/>
    </row>
    <row r="456" ht="21" customHeight="1" spans="1:32">
      <c r="A456" s="4" t="str">
        <f>IFERROR(INDEX(_xlfn.ANCHORARRAY($AG$9),ROWS($A$9:A456)),"")</f>
        <v/>
      </c>
      <c r="B456" s="5" t="str">
        <f t="shared" si="54"/>
        <v/>
      </c>
      <c r="C456" s="5" t="str">
        <f t="shared" si="55"/>
        <v/>
      </c>
      <c r="D456" s="5" t="str">
        <f t="shared" si="56"/>
        <v/>
      </c>
      <c r="E456" s="18" t="str">
        <f t="shared" si="57"/>
        <v/>
      </c>
      <c r="F456" s="5" t="str">
        <f t="shared" si="58"/>
        <v/>
      </c>
      <c r="G456" s="3" t="str">
        <f t="shared" si="59"/>
        <v/>
      </c>
      <c r="H456" s="22" t="str">
        <f t="shared" si="60"/>
        <v/>
      </c>
      <c r="I456" s="22" t="str">
        <f t="shared" si="61"/>
        <v/>
      </c>
      <c r="J456" s="22" t="str">
        <f t="shared" si="62"/>
        <v/>
      </c>
      <c r="K456" s="16"/>
      <c r="L456" s="22"/>
      <c r="M456" s="22"/>
      <c r="N456" s="23"/>
      <c r="O456" s="24"/>
      <c r="P456" s="24"/>
      <c r="Q456" s="24"/>
      <c r="R456" s="5"/>
      <c r="S456" s="5"/>
      <c r="T456" s="5"/>
      <c r="U456" s="24"/>
      <c r="V456" s="24"/>
      <c r="W456" s="24"/>
      <c r="X456" s="22"/>
      <c r="Y456" s="24"/>
      <c r="Z456" s="22"/>
      <c r="AA456" s="24"/>
      <c r="AB456" s="22"/>
      <c r="AC456" s="5"/>
      <c r="AD456" s="5"/>
      <c r="AE456" s="5"/>
      <c r="AF456" s="22"/>
    </row>
    <row r="457" ht="21" customHeight="1" spans="1:32">
      <c r="A457" s="7" t="str">
        <f>IFERROR(INDEX(_xlfn.ANCHORARRAY($AG$9),ROWS($A$9:A457)),"")</f>
        <v/>
      </c>
      <c r="B457" s="8" t="str">
        <f t="shared" ref="B457:B520" si="63">IF($A457="","",SUMIF($AA$9:$AA$50008,$A457,$AC$9:$AC$50008))</f>
        <v/>
      </c>
      <c r="C457" s="8" t="str">
        <f t="shared" ref="C457:C520" si="64">IF($A457="","",SUMIF($AA$9:$AA$50008,$A457,$AD$9:$AD$50008))</f>
        <v/>
      </c>
      <c r="D457" s="8" t="str">
        <f t="shared" ref="D457:D520" si="65">IF($A457="","",SUMIF($AA$9:$AA$50008,$A457,$AE$9:$AE$50008))</f>
        <v/>
      </c>
      <c r="E457" s="18" t="str">
        <f t="shared" ref="E457:E520" si="66">IF($A457="","",MAX(0,B457-C457-D457))</f>
        <v/>
      </c>
      <c r="F457" s="8" t="str">
        <f t="shared" ref="F457:F520" si="67">IF($A457="","",MAX(0,C457+D457-B457))</f>
        <v/>
      </c>
      <c r="G457" s="6" t="str">
        <f t="shared" ref="G457:G520" si="68">IF($A457="","",IF(E457&gt;0,"待冲减",IF(F457&gt;0,"超额需核对","已结清")))</f>
        <v/>
      </c>
      <c r="H457" s="19" t="str">
        <f t="shared" ref="H457:H520" si="69">IF($A457="","",COUNTIFS($AA$9:$AA$50008,$A457,$AB$9:$AB$50008,"预支"))</f>
        <v/>
      </c>
      <c r="I457" s="19" t="str">
        <f t="shared" ref="I457:I520" si="70">IF($A457="","",COUNTIFS($AA$9:$AA$50008,$A457,$AB$9:$AB$50008,"报销"))</f>
        <v/>
      </c>
      <c r="J457" s="19" t="str">
        <f t="shared" ref="J457:J520" si="71">IF($A457="","",COUNTIFS($AA$9:$AA$50008,$A457,$AB$9:$AB$50008,"还款"))</f>
        <v/>
      </c>
      <c r="K457" s="16"/>
      <c r="L457" s="19"/>
      <c r="M457" s="19"/>
      <c r="N457" s="20"/>
      <c r="O457" s="21"/>
      <c r="P457" s="21"/>
      <c r="Q457" s="21"/>
      <c r="R457" s="8"/>
      <c r="S457" s="8"/>
      <c r="T457" s="8"/>
      <c r="U457" s="21"/>
      <c r="V457" s="21"/>
      <c r="W457" s="21"/>
      <c r="X457" s="19"/>
      <c r="Y457" s="21"/>
      <c r="Z457" s="19"/>
      <c r="AA457" s="21"/>
      <c r="AB457" s="19"/>
      <c r="AC457" s="8"/>
      <c r="AD457" s="8"/>
      <c r="AE457" s="8"/>
      <c r="AF457" s="19"/>
    </row>
    <row r="458" ht="21" customHeight="1" spans="1:32">
      <c r="A458" s="4" t="str">
        <f>IFERROR(INDEX(_xlfn.ANCHORARRAY($AG$9),ROWS($A$9:A458)),"")</f>
        <v/>
      </c>
      <c r="B458" s="5" t="str">
        <f t="shared" si="63"/>
        <v/>
      </c>
      <c r="C458" s="5" t="str">
        <f t="shared" si="64"/>
        <v/>
      </c>
      <c r="D458" s="5" t="str">
        <f t="shared" si="65"/>
        <v/>
      </c>
      <c r="E458" s="18" t="str">
        <f t="shared" si="66"/>
        <v/>
      </c>
      <c r="F458" s="5" t="str">
        <f t="shared" si="67"/>
        <v/>
      </c>
      <c r="G458" s="3" t="str">
        <f t="shared" si="68"/>
        <v/>
      </c>
      <c r="H458" s="22" t="str">
        <f t="shared" si="69"/>
        <v/>
      </c>
      <c r="I458" s="22" t="str">
        <f t="shared" si="70"/>
        <v/>
      </c>
      <c r="J458" s="22" t="str">
        <f t="shared" si="71"/>
        <v/>
      </c>
      <c r="K458" s="16"/>
      <c r="L458" s="22"/>
      <c r="M458" s="22"/>
      <c r="N458" s="23"/>
      <c r="O458" s="24"/>
      <c r="P458" s="24"/>
      <c r="Q458" s="24"/>
      <c r="R458" s="5"/>
      <c r="S458" s="5"/>
      <c r="T458" s="5"/>
      <c r="U458" s="24"/>
      <c r="V458" s="24"/>
      <c r="W458" s="24"/>
      <c r="X458" s="22"/>
      <c r="Y458" s="24"/>
      <c r="Z458" s="22"/>
      <c r="AA458" s="24"/>
      <c r="AB458" s="22"/>
      <c r="AC458" s="5"/>
      <c r="AD458" s="5"/>
      <c r="AE458" s="5"/>
      <c r="AF458" s="22"/>
    </row>
    <row r="459" ht="21" customHeight="1" spans="1:32">
      <c r="A459" s="7" t="str">
        <f>IFERROR(INDEX(_xlfn.ANCHORARRAY($AG$9),ROWS($A$9:A459)),"")</f>
        <v/>
      </c>
      <c r="B459" s="8" t="str">
        <f t="shared" si="63"/>
        <v/>
      </c>
      <c r="C459" s="8" t="str">
        <f t="shared" si="64"/>
        <v/>
      </c>
      <c r="D459" s="8" t="str">
        <f t="shared" si="65"/>
        <v/>
      </c>
      <c r="E459" s="18" t="str">
        <f t="shared" si="66"/>
        <v/>
      </c>
      <c r="F459" s="8" t="str">
        <f t="shared" si="67"/>
        <v/>
      </c>
      <c r="G459" s="6" t="str">
        <f t="shared" si="68"/>
        <v/>
      </c>
      <c r="H459" s="19" t="str">
        <f t="shared" si="69"/>
        <v/>
      </c>
      <c r="I459" s="19" t="str">
        <f t="shared" si="70"/>
        <v/>
      </c>
      <c r="J459" s="19" t="str">
        <f t="shared" si="71"/>
        <v/>
      </c>
      <c r="K459" s="16"/>
      <c r="L459" s="19"/>
      <c r="M459" s="19"/>
      <c r="N459" s="20"/>
      <c r="O459" s="21"/>
      <c r="P459" s="21"/>
      <c r="Q459" s="21"/>
      <c r="R459" s="8"/>
      <c r="S459" s="8"/>
      <c r="T459" s="8"/>
      <c r="U459" s="21"/>
      <c r="V459" s="21"/>
      <c r="W459" s="21"/>
      <c r="X459" s="19"/>
      <c r="Y459" s="21"/>
      <c r="Z459" s="19"/>
      <c r="AA459" s="21"/>
      <c r="AB459" s="19"/>
      <c r="AC459" s="8"/>
      <c r="AD459" s="8"/>
      <c r="AE459" s="8"/>
      <c r="AF459" s="19"/>
    </row>
    <row r="460" ht="21" customHeight="1" spans="1:32">
      <c r="A460" s="4" t="str">
        <f>IFERROR(INDEX(_xlfn.ANCHORARRAY($AG$9),ROWS($A$9:A460)),"")</f>
        <v/>
      </c>
      <c r="B460" s="5" t="str">
        <f t="shared" si="63"/>
        <v/>
      </c>
      <c r="C460" s="5" t="str">
        <f t="shared" si="64"/>
        <v/>
      </c>
      <c r="D460" s="5" t="str">
        <f t="shared" si="65"/>
        <v/>
      </c>
      <c r="E460" s="18" t="str">
        <f t="shared" si="66"/>
        <v/>
      </c>
      <c r="F460" s="5" t="str">
        <f t="shared" si="67"/>
        <v/>
      </c>
      <c r="G460" s="3" t="str">
        <f t="shared" si="68"/>
        <v/>
      </c>
      <c r="H460" s="22" t="str">
        <f t="shared" si="69"/>
        <v/>
      </c>
      <c r="I460" s="22" t="str">
        <f t="shared" si="70"/>
        <v/>
      </c>
      <c r="J460" s="22" t="str">
        <f t="shared" si="71"/>
        <v/>
      </c>
      <c r="K460" s="16"/>
      <c r="L460" s="22"/>
      <c r="M460" s="22"/>
      <c r="N460" s="23"/>
      <c r="O460" s="24"/>
      <c r="P460" s="24"/>
      <c r="Q460" s="24"/>
      <c r="R460" s="5"/>
      <c r="S460" s="5"/>
      <c r="T460" s="5"/>
      <c r="U460" s="24"/>
      <c r="V460" s="24"/>
      <c r="W460" s="24"/>
      <c r="X460" s="22"/>
      <c r="Y460" s="24"/>
      <c r="Z460" s="22"/>
      <c r="AA460" s="24"/>
      <c r="AB460" s="22"/>
      <c r="AC460" s="5"/>
      <c r="AD460" s="5"/>
      <c r="AE460" s="5"/>
      <c r="AF460" s="22"/>
    </row>
    <row r="461" ht="21" customHeight="1" spans="1:32">
      <c r="A461" s="7" t="str">
        <f>IFERROR(INDEX(_xlfn.ANCHORARRAY($AG$9),ROWS($A$9:A461)),"")</f>
        <v/>
      </c>
      <c r="B461" s="8" t="str">
        <f t="shared" si="63"/>
        <v/>
      </c>
      <c r="C461" s="8" t="str">
        <f t="shared" si="64"/>
        <v/>
      </c>
      <c r="D461" s="8" t="str">
        <f t="shared" si="65"/>
        <v/>
      </c>
      <c r="E461" s="18" t="str">
        <f t="shared" si="66"/>
        <v/>
      </c>
      <c r="F461" s="8" t="str">
        <f t="shared" si="67"/>
        <v/>
      </c>
      <c r="G461" s="6" t="str">
        <f t="shared" si="68"/>
        <v/>
      </c>
      <c r="H461" s="19" t="str">
        <f t="shared" si="69"/>
        <v/>
      </c>
      <c r="I461" s="19" t="str">
        <f t="shared" si="70"/>
        <v/>
      </c>
      <c r="J461" s="19" t="str">
        <f t="shared" si="71"/>
        <v/>
      </c>
      <c r="K461" s="16"/>
      <c r="L461" s="19"/>
      <c r="M461" s="19"/>
      <c r="N461" s="20"/>
      <c r="O461" s="21"/>
      <c r="P461" s="21"/>
      <c r="Q461" s="21"/>
      <c r="R461" s="8"/>
      <c r="S461" s="8"/>
      <c r="T461" s="8"/>
      <c r="U461" s="21"/>
      <c r="V461" s="21"/>
      <c r="W461" s="21"/>
      <c r="X461" s="19"/>
      <c r="Y461" s="21"/>
      <c r="Z461" s="19"/>
      <c r="AA461" s="21"/>
      <c r="AB461" s="19"/>
      <c r="AC461" s="8"/>
      <c r="AD461" s="8"/>
      <c r="AE461" s="8"/>
      <c r="AF461" s="19"/>
    </row>
    <row r="462" ht="21" customHeight="1" spans="1:32">
      <c r="A462" s="4" t="str">
        <f>IFERROR(INDEX(_xlfn.ANCHORARRAY($AG$9),ROWS($A$9:A462)),"")</f>
        <v/>
      </c>
      <c r="B462" s="5" t="str">
        <f t="shared" si="63"/>
        <v/>
      </c>
      <c r="C462" s="5" t="str">
        <f t="shared" si="64"/>
        <v/>
      </c>
      <c r="D462" s="5" t="str">
        <f t="shared" si="65"/>
        <v/>
      </c>
      <c r="E462" s="18" t="str">
        <f t="shared" si="66"/>
        <v/>
      </c>
      <c r="F462" s="5" t="str">
        <f t="shared" si="67"/>
        <v/>
      </c>
      <c r="G462" s="3" t="str">
        <f t="shared" si="68"/>
        <v/>
      </c>
      <c r="H462" s="22" t="str">
        <f t="shared" si="69"/>
        <v/>
      </c>
      <c r="I462" s="22" t="str">
        <f t="shared" si="70"/>
        <v/>
      </c>
      <c r="J462" s="22" t="str">
        <f t="shared" si="71"/>
        <v/>
      </c>
      <c r="K462" s="16"/>
      <c r="L462" s="22"/>
      <c r="M462" s="22"/>
      <c r="N462" s="23"/>
      <c r="O462" s="24"/>
      <c r="P462" s="24"/>
      <c r="Q462" s="24"/>
      <c r="R462" s="5"/>
      <c r="S462" s="5"/>
      <c r="T462" s="5"/>
      <c r="U462" s="24"/>
      <c r="V462" s="24"/>
      <c r="W462" s="24"/>
      <c r="X462" s="22"/>
      <c r="Y462" s="24"/>
      <c r="Z462" s="22"/>
      <c r="AA462" s="24"/>
      <c r="AB462" s="22"/>
      <c r="AC462" s="5"/>
      <c r="AD462" s="5"/>
      <c r="AE462" s="5"/>
      <c r="AF462" s="22"/>
    </row>
    <row r="463" ht="21" customHeight="1" spans="1:32">
      <c r="A463" s="7" t="str">
        <f>IFERROR(INDEX(_xlfn.ANCHORARRAY($AG$9),ROWS($A$9:A463)),"")</f>
        <v/>
      </c>
      <c r="B463" s="8" t="str">
        <f t="shared" si="63"/>
        <v/>
      </c>
      <c r="C463" s="8" t="str">
        <f t="shared" si="64"/>
        <v/>
      </c>
      <c r="D463" s="8" t="str">
        <f t="shared" si="65"/>
        <v/>
      </c>
      <c r="E463" s="18" t="str">
        <f t="shared" si="66"/>
        <v/>
      </c>
      <c r="F463" s="8" t="str">
        <f t="shared" si="67"/>
        <v/>
      </c>
      <c r="G463" s="6" t="str">
        <f t="shared" si="68"/>
        <v/>
      </c>
      <c r="H463" s="19" t="str">
        <f t="shared" si="69"/>
        <v/>
      </c>
      <c r="I463" s="19" t="str">
        <f t="shared" si="70"/>
        <v/>
      </c>
      <c r="J463" s="19" t="str">
        <f t="shared" si="71"/>
        <v/>
      </c>
      <c r="K463" s="16"/>
      <c r="L463" s="19"/>
      <c r="M463" s="19"/>
      <c r="N463" s="20"/>
      <c r="O463" s="21"/>
      <c r="P463" s="21"/>
      <c r="Q463" s="21"/>
      <c r="R463" s="8"/>
      <c r="S463" s="8"/>
      <c r="T463" s="8"/>
      <c r="U463" s="21"/>
      <c r="V463" s="21"/>
      <c r="W463" s="21"/>
      <c r="X463" s="19"/>
      <c r="Y463" s="21"/>
      <c r="Z463" s="19"/>
      <c r="AA463" s="21"/>
      <c r="AB463" s="19"/>
      <c r="AC463" s="8"/>
      <c r="AD463" s="8"/>
      <c r="AE463" s="8"/>
      <c r="AF463" s="19"/>
    </row>
    <row r="464" ht="21" customHeight="1" spans="1:32">
      <c r="A464" s="4" t="str">
        <f>IFERROR(INDEX(_xlfn.ANCHORARRAY($AG$9),ROWS($A$9:A464)),"")</f>
        <v/>
      </c>
      <c r="B464" s="5" t="str">
        <f t="shared" si="63"/>
        <v/>
      </c>
      <c r="C464" s="5" t="str">
        <f t="shared" si="64"/>
        <v/>
      </c>
      <c r="D464" s="5" t="str">
        <f t="shared" si="65"/>
        <v/>
      </c>
      <c r="E464" s="18" t="str">
        <f t="shared" si="66"/>
        <v/>
      </c>
      <c r="F464" s="5" t="str">
        <f t="shared" si="67"/>
        <v/>
      </c>
      <c r="G464" s="3" t="str">
        <f t="shared" si="68"/>
        <v/>
      </c>
      <c r="H464" s="22" t="str">
        <f t="shared" si="69"/>
        <v/>
      </c>
      <c r="I464" s="22" t="str">
        <f t="shared" si="70"/>
        <v/>
      </c>
      <c r="J464" s="22" t="str">
        <f t="shared" si="71"/>
        <v/>
      </c>
      <c r="K464" s="16"/>
      <c r="L464" s="22"/>
      <c r="M464" s="22"/>
      <c r="N464" s="23"/>
      <c r="O464" s="24"/>
      <c r="P464" s="24"/>
      <c r="Q464" s="24"/>
      <c r="R464" s="5"/>
      <c r="S464" s="5"/>
      <c r="T464" s="5"/>
      <c r="U464" s="24"/>
      <c r="V464" s="24"/>
      <c r="W464" s="24"/>
      <c r="X464" s="22"/>
      <c r="Y464" s="24"/>
      <c r="Z464" s="22"/>
      <c r="AA464" s="24"/>
      <c r="AB464" s="22"/>
      <c r="AC464" s="5"/>
      <c r="AD464" s="5"/>
      <c r="AE464" s="5"/>
      <c r="AF464" s="22"/>
    </row>
    <row r="465" ht="21" customHeight="1" spans="1:32">
      <c r="A465" s="7" t="str">
        <f>IFERROR(INDEX(_xlfn.ANCHORARRAY($AG$9),ROWS($A$9:A465)),"")</f>
        <v/>
      </c>
      <c r="B465" s="8" t="str">
        <f t="shared" si="63"/>
        <v/>
      </c>
      <c r="C465" s="8" t="str">
        <f t="shared" si="64"/>
        <v/>
      </c>
      <c r="D465" s="8" t="str">
        <f t="shared" si="65"/>
        <v/>
      </c>
      <c r="E465" s="18" t="str">
        <f t="shared" si="66"/>
        <v/>
      </c>
      <c r="F465" s="8" t="str">
        <f t="shared" si="67"/>
        <v/>
      </c>
      <c r="G465" s="6" t="str">
        <f t="shared" si="68"/>
        <v/>
      </c>
      <c r="H465" s="19" t="str">
        <f t="shared" si="69"/>
        <v/>
      </c>
      <c r="I465" s="19" t="str">
        <f t="shared" si="70"/>
        <v/>
      </c>
      <c r="J465" s="19" t="str">
        <f t="shared" si="71"/>
        <v/>
      </c>
      <c r="K465" s="16"/>
      <c r="L465" s="19"/>
      <c r="M465" s="19"/>
      <c r="N465" s="20"/>
      <c r="O465" s="21"/>
      <c r="P465" s="21"/>
      <c r="Q465" s="21"/>
      <c r="R465" s="8"/>
      <c r="S465" s="8"/>
      <c r="T465" s="8"/>
      <c r="U465" s="21"/>
      <c r="V465" s="21"/>
      <c r="W465" s="21"/>
      <c r="X465" s="19"/>
      <c r="Y465" s="21"/>
      <c r="Z465" s="19"/>
      <c r="AA465" s="21"/>
      <c r="AB465" s="19"/>
      <c r="AC465" s="8"/>
      <c r="AD465" s="8"/>
      <c r="AE465" s="8"/>
      <c r="AF465" s="19"/>
    </row>
    <row r="466" ht="21" customHeight="1" spans="1:32">
      <c r="A466" s="4" t="str">
        <f>IFERROR(INDEX(_xlfn.ANCHORARRAY($AG$9),ROWS($A$9:A466)),"")</f>
        <v/>
      </c>
      <c r="B466" s="5" t="str">
        <f t="shared" si="63"/>
        <v/>
      </c>
      <c r="C466" s="5" t="str">
        <f t="shared" si="64"/>
        <v/>
      </c>
      <c r="D466" s="5" t="str">
        <f t="shared" si="65"/>
        <v/>
      </c>
      <c r="E466" s="18" t="str">
        <f t="shared" si="66"/>
        <v/>
      </c>
      <c r="F466" s="5" t="str">
        <f t="shared" si="67"/>
        <v/>
      </c>
      <c r="G466" s="3" t="str">
        <f t="shared" si="68"/>
        <v/>
      </c>
      <c r="H466" s="22" t="str">
        <f t="shared" si="69"/>
        <v/>
      </c>
      <c r="I466" s="22" t="str">
        <f t="shared" si="70"/>
        <v/>
      </c>
      <c r="J466" s="22" t="str">
        <f t="shared" si="71"/>
        <v/>
      </c>
      <c r="K466" s="16"/>
      <c r="L466" s="22"/>
      <c r="M466" s="22"/>
      <c r="N466" s="23"/>
      <c r="O466" s="24"/>
      <c r="P466" s="24"/>
      <c r="Q466" s="24"/>
      <c r="R466" s="5"/>
      <c r="S466" s="5"/>
      <c r="T466" s="5"/>
      <c r="U466" s="24"/>
      <c r="V466" s="24"/>
      <c r="W466" s="24"/>
      <c r="X466" s="22"/>
      <c r="Y466" s="24"/>
      <c r="Z466" s="22"/>
      <c r="AA466" s="24"/>
      <c r="AB466" s="22"/>
      <c r="AC466" s="5"/>
      <c r="AD466" s="5"/>
      <c r="AE466" s="5"/>
      <c r="AF466" s="22"/>
    </row>
    <row r="467" ht="21" customHeight="1" spans="1:32">
      <c r="A467" s="7" t="str">
        <f>IFERROR(INDEX(_xlfn.ANCHORARRAY($AG$9),ROWS($A$9:A467)),"")</f>
        <v/>
      </c>
      <c r="B467" s="8" t="str">
        <f t="shared" si="63"/>
        <v/>
      </c>
      <c r="C467" s="8" t="str">
        <f t="shared" si="64"/>
        <v/>
      </c>
      <c r="D467" s="8" t="str">
        <f t="shared" si="65"/>
        <v/>
      </c>
      <c r="E467" s="18" t="str">
        <f t="shared" si="66"/>
        <v/>
      </c>
      <c r="F467" s="8" t="str">
        <f t="shared" si="67"/>
        <v/>
      </c>
      <c r="G467" s="6" t="str">
        <f t="shared" si="68"/>
        <v/>
      </c>
      <c r="H467" s="19" t="str">
        <f t="shared" si="69"/>
        <v/>
      </c>
      <c r="I467" s="19" t="str">
        <f t="shared" si="70"/>
        <v/>
      </c>
      <c r="J467" s="19" t="str">
        <f t="shared" si="71"/>
        <v/>
      </c>
      <c r="K467" s="16"/>
      <c r="L467" s="19"/>
      <c r="M467" s="19"/>
      <c r="N467" s="20"/>
      <c r="O467" s="21"/>
      <c r="P467" s="21"/>
      <c r="Q467" s="21"/>
      <c r="R467" s="8"/>
      <c r="S467" s="8"/>
      <c r="T467" s="8"/>
      <c r="U467" s="21"/>
      <c r="V467" s="21"/>
      <c r="W467" s="21"/>
      <c r="X467" s="19"/>
      <c r="Y467" s="21"/>
      <c r="Z467" s="19"/>
      <c r="AA467" s="21"/>
      <c r="AB467" s="19"/>
      <c r="AC467" s="8"/>
      <c r="AD467" s="8"/>
      <c r="AE467" s="8"/>
      <c r="AF467" s="19"/>
    </row>
    <row r="468" ht="21" customHeight="1" spans="1:32">
      <c r="A468" s="4" t="str">
        <f>IFERROR(INDEX(_xlfn.ANCHORARRAY($AG$9),ROWS($A$9:A468)),"")</f>
        <v/>
      </c>
      <c r="B468" s="5" t="str">
        <f t="shared" si="63"/>
        <v/>
      </c>
      <c r="C468" s="5" t="str">
        <f t="shared" si="64"/>
        <v/>
      </c>
      <c r="D468" s="5" t="str">
        <f t="shared" si="65"/>
        <v/>
      </c>
      <c r="E468" s="18" t="str">
        <f t="shared" si="66"/>
        <v/>
      </c>
      <c r="F468" s="5" t="str">
        <f t="shared" si="67"/>
        <v/>
      </c>
      <c r="G468" s="3" t="str">
        <f t="shared" si="68"/>
        <v/>
      </c>
      <c r="H468" s="22" t="str">
        <f t="shared" si="69"/>
        <v/>
      </c>
      <c r="I468" s="22" t="str">
        <f t="shared" si="70"/>
        <v/>
      </c>
      <c r="J468" s="22" t="str">
        <f t="shared" si="71"/>
        <v/>
      </c>
      <c r="K468" s="16"/>
      <c r="L468" s="22"/>
      <c r="M468" s="22"/>
      <c r="N468" s="23"/>
      <c r="O468" s="24"/>
      <c r="P468" s="24"/>
      <c r="Q468" s="24"/>
      <c r="R468" s="5"/>
      <c r="S468" s="5"/>
      <c r="T468" s="5"/>
      <c r="U468" s="24"/>
      <c r="V468" s="24"/>
      <c r="W468" s="24"/>
      <c r="X468" s="22"/>
      <c r="Y468" s="24"/>
      <c r="Z468" s="22"/>
      <c r="AA468" s="24"/>
      <c r="AB468" s="22"/>
      <c r="AC468" s="5"/>
      <c r="AD468" s="5"/>
      <c r="AE468" s="5"/>
      <c r="AF468" s="22"/>
    </row>
    <row r="469" ht="21" customHeight="1" spans="1:32">
      <c r="A469" s="7" t="str">
        <f>IFERROR(INDEX(_xlfn.ANCHORARRAY($AG$9),ROWS($A$9:A469)),"")</f>
        <v/>
      </c>
      <c r="B469" s="8" t="str">
        <f t="shared" si="63"/>
        <v/>
      </c>
      <c r="C469" s="8" t="str">
        <f t="shared" si="64"/>
        <v/>
      </c>
      <c r="D469" s="8" t="str">
        <f t="shared" si="65"/>
        <v/>
      </c>
      <c r="E469" s="18" t="str">
        <f t="shared" si="66"/>
        <v/>
      </c>
      <c r="F469" s="8" t="str">
        <f t="shared" si="67"/>
        <v/>
      </c>
      <c r="G469" s="6" t="str">
        <f t="shared" si="68"/>
        <v/>
      </c>
      <c r="H469" s="19" t="str">
        <f t="shared" si="69"/>
        <v/>
      </c>
      <c r="I469" s="19" t="str">
        <f t="shared" si="70"/>
        <v/>
      </c>
      <c r="J469" s="19" t="str">
        <f t="shared" si="71"/>
        <v/>
      </c>
      <c r="K469" s="16"/>
      <c r="L469" s="19"/>
      <c r="M469" s="19"/>
      <c r="N469" s="20"/>
      <c r="O469" s="21"/>
      <c r="P469" s="21"/>
      <c r="Q469" s="21"/>
      <c r="R469" s="8"/>
      <c r="S469" s="8"/>
      <c r="T469" s="8"/>
      <c r="U469" s="21"/>
      <c r="V469" s="21"/>
      <c r="W469" s="21"/>
      <c r="X469" s="19"/>
      <c r="Y469" s="21"/>
      <c r="Z469" s="19"/>
      <c r="AA469" s="21"/>
      <c r="AB469" s="19"/>
      <c r="AC469" s="8"/>
      <c r="AD469" s="8"/>
      <c r="AE469" s="8"/>
      <c r="AF469" s="19"/>
    </row>
    <row r="470" ht="21" customHeight="1" spans="1:32">
      <c r="A470" s="4" t="str">
        <f>IFERROR(INDEX(_xlfn.ANCHORARRAY($AG$9),ROWS($A$9:A470)),"")</f>
        <v/>
      </c>
      <c r="B470" s="5" t="str">
        <f t="shared" si="63"/>
        <v/>
      </c>
      <c r="C470" s="5" t="str">
        <f t="shared" si="64"/>
        <v/>
      </c>
      <c r="D470" s="5" t="str">
        <f t="shared" si="65"/>
        <v/>
      </c>
      <c r="E470" s="18" t="str">
        <f t="shared" si="66"/>
        <v/>
      </c>
      <c r="F470" s="5" t="str">
        <f t="shared" si="67"/>
        <v/>
      </c>
      <c r="G470" s="3" t="str">
        <f t="shared" si="68"/>
        <v/>
      </c>
      <c r="H470" s="22" t="str">
        <f t="shared" si="69"/>
        <v/>
      </c>
      <c r="I470" s="22" t="str">
        <f t="shared" si="70"/>
        <v/>
      </c>
      <c r="J470" s="22" t="str">
        <f t="shared" si="71"/>
        <v/>
      </c>
      <c r="K470" s="16"/>
      <c r="L470" s="22"/>
      <c r="M470" s="22"/>
      <c r="N470" s="23"/>
      <c r="O470" s="24"/>
      <c r="P470" s="24"/>
      <c r="Q470" s="24"/>
      <c r="R470" s="5"/>
      <c r="S470" s="5"/>
      <c r="T470" s="5"/>
      <c r="U470" s="24"/>
      <c r="V470" s="24"/>
      <c r="W470" s="24"/>
      <c r="X470" s="22"/>
      <c r="Y470" s="24"/>
      <c r="Z470" s="22"/>
      <c r="AA470" s="24"/>
      <c r="AB470" s="22"/>
      <c r="AC470" s="5"/>
      <c r="AD470" s="5"/>
      <c r="AE470" s="5"/>
      <c r="AF470" s="22"/>
    </row>
    <row r="471" ht="21" customHeight="1" spans="1:32">
      <c r="A471" s="7" t="str">
        <f>IFERROR(INDEX(_xlfn.ANCHORARRAY($AG$9),ROWS($A$9:A471)),"")</f>
        <v/>
      </c>
      <c r="B471" s="8" t="str">
        <f t="shared" si="63"/>
        <v/>
      </c>
      <c r="C471" s="8" t="str">
        <f t="shared" si="64"/>
        <v/>
      </c>
      <c r="D471" s="8" t="str">
        <f t="shared" si="65"/>
        <v/>
      </c>
      <c r="E471" s="18" t="str">
        <f t="shared" si="66"/>
        <v/>
      </c>
      <c r="F471" s="8" t="str">
        <f t="shared" si="67"/>
        <v/>
      </c>
      <c r="G471" s="6" t="str">
        <f t="shared" si="68"/>
        <v/>
      </c>
      <c r="H471" s="19" t="str">
        <f t="shared" si="69"/>
        <v/>
      </c>
      <c r="I471" s="19" t="str">
        <f t="shared" si="70"/>
        <v/>
      </c>
      <c r="J471" s="19" t="str">
        <f t="shared" si="71"/>
        <v/>
      </c>
      <c r="K471" s="16"/>
      <c r="L471" s="19"/>
      <c r="M471" s="19"/>
      <c r="N471" s="20"/>
      <c r="O471" s="21"/>
      <c r="P471" s="21"/>
      <c r="Q471" s="21"/>
      <c r="R471" s="8"/>
      <c r="S471" s="8"/>
      <c r="T471" s="8"/>
      <c r="U471" s="21"/>
      <c r="V471" s="21"/>
      <c r="W471" s="21"/>
      <c r="X471" s="19"/>
      <c r="Y471" s="21"/>
      <c r="Z471" s="19"/>
      <c r="AA471" s="21"/>
      <c r="AB471" s="19"/>
      <c r="AC471" s="8"/>
      <c r="AD471" s="8"/>
      <c r="AE471" s="8"/>
      <c r="AF471" s="19"/>
    </row>
    <row r="472" ht="21" customHeight="1" spans="1:32">
      <c r="A472" s="4" t="str">
        <f>IFERROR(INDEX(_xlfn.ANCHORARRAY($AG$9),ROWS($A$9:A472)),"")</f>
        <v/>
      </c>
      <c r="B472" s="5" t="str">
        <f t="shared" si="63"/>
        <v/>
      </c>
      <c r="C472" s="5" t="str">
        <f t="shared" si="64"/>
        <v/>
      </c>
      <c r="D472" s="5" t="str">
        <f t="shared" si="65"/>
        <v/>
      </c>
      <c r="E472" s="18" t="str">
        <f t="shared" si="66"/>
        <v/>
      </c>
      <c r="F472" s="5" t="str">
        <f t="shared" si="67"/>
        <v/>
      </c>
      <c r="G472" s="3" t="str">
        <f t="shared" si="68"/>
        <v/>
      </c>
      <c r="H472" s="22" t="str">
        <f t="shared" si="69"/>
        <v/>
      </c>
      <c r="I472" s="22" t="str">
        <f t="shared" si="70"/>
        <v/>
      </c>
      <c r="J472" s="22" t="str">
        <f t="shared" si="71"/>
        <v/>
      </c>
      <c r="K472" s="16"/>
      <c r="L472" s="22"/>
      <c r="M472" s="22"/>
      <c r="N472" s="23"/>
      <c r="O472" s="24"/>
      <c r="P472" s="24"/>
      <c r="Q472" s="24"/>
      <c r="R472" s="5"/>
      <c r="S472" s="5"/>
      <c r="T472" s="5"/>
      <c r="U472" s="24"/>
      <c r="V472" s="24"/>
      <c r="W472" s="24"/>
      <c r="X472" s="22"/>
      <c r="Y472" s="24"/>
      <c r="Z472" s="22"/>
      <c r="AA472" s="24"/>
      <c r="AB472" s="22"/>
      <c r="AC472" s="5"/>
      <c r="AD472" s="5"/>
      <c r="AE472" s="5"/>
      <c r="AF472" s="22"/>
    </row>
    <row r="473" ht="21" customHeight="1" spans="1:32">
      <c r="A473" s="7" t="str">
        <f>IFERROR(INDEX(_xlfn.ANCHORARRAY($AG$9),ROWS($A$9:A473)),"")</f>
        <v/>
      </c>
      <c r="B473" s="8" t="str">
        <f t="shared" si="63"/>
        <v/>
      </c>
      <c r="C473" s="8" t="str">
        <f t="shared" si="64"/>
        <v/>
      </c>
      <c r="D473" s="8" t="str">
        <f t="shared" si="65"/>
        <v/>
      </c>
      <c r="E473" s="18" t="str">
        <f t="shared" si="66"/>
        <v/>
      </c>
      <c r="F473" s="8" t="str">
        <f t="shared" si="67"/>
        <v/>
      </c>
      <c r="G473" s="6" t="str">
        <f t="shared" si="68"/>
        <v/>
      </c>
      <c r="H473" s="19" t="str">
        <f t="shared" si="69"/>
        <v/>
      </c>
      <c r="I473" s="19" t="str">
        <f t="shared" si="70"/>
        <v/>
      </c>
      <c r="J473" s="19" t="str">
        <f t="shared" si="71"/>
        <v/>
      </c>
      <c r="K473" s="16"/>
      <c r="L473" s="19"/>
      <c r="M473" s="19"/>
      <c r="N473" s="20"/>
      <c r="O473" s="21"/>
      <c r="P473" s="21"/>
      <c r="Q473" s="21"/>
      <c r="R473" s="8"/>
      <c r="S473" s="8"/>
      <c r="T473" s="8"/>
      <c r="U473" s="21"/>
      <c r="V473" s="21"/>
      <c r="W473" s="21"/>
      <c r="X473" s="19"/>
      <c r="Y473" s="21"/>
      <c r="Z473" s="19"/>
      <c r="AA473" s="21"/>
      <c r="AB473" s="19"/>
      <c r="AC473" s="8"/>
      <c r="AD473" s="8"/>
      <c r="AE473" s="8"/>
      <c r="AF473" s="19"/>
    </row>
    <row r="474" ht="21" customHeight="1" spans="1:32">
      <c r="A474" s="4" t="str">
        <f>IFERROR(INDEX(_xlfn.ANCHORARRAY($AG$9),ROWS($A$9:A474)),"")</f>
        <v/>
      </c>
      <c r="B474" s="5" t="str">
        <f t="shared" si="63"/>
        <v/>
      </c>
      <c r="C474" s="5" t="str">
        <f t="shared" si="64"/>
        <v/>
      </c>
      <c r="D474" s="5" t="str">
        <f t="shared" si="65"/>
        <v/>
      </c>
      <c r="E474" s="18" t="str">
        <f t="shared" si="66"/>
        <v/>
      </c>
      <c r="F474" s="5" t="str">
        <f t="shared" si="67"/>
        <v/>
      </c>
      <c r="G474" s="3" t="str">
        <f t="shared" si="68"/>
        <v/>
      </c>
      <c r="H474" s="22" t="str">
        <f t="shared" si="69"/>
        <v/>
      </c>
      <c r="I474" s="22" t="str">
        <f t="shared" si="70"/>
        <v/>
      </c>
      <c r="J474" s="22" t="str">
        <f t="shared" si="71"/>
        <v/>
      </c>
      <c r="K474" s="16"/>
      <c r="L474" s="22"/>
      <c r="M474" s="22"/>
      <c r="N474" s="23"/>
      <c r="O474" s="24"/>
      <c r="P474" s="24"/>
      <c r="Q474" s="24"/>
      <c r="R474" s="5"/>
      <c r="S474" s="5"/>
      <c r="T474" s="5"/>
      <c r="U474" s="24"/>
      <c r="V474" s="24"/>
      <c r="W474" s="24"/>
      <c r="X474" s="22"/>
      <c r="Y474" s="24"/>
      <c r="Z474" s="22"/>
      <c r="AA474" s="24"/>
      <c r="AB474" s="22"/>
      <c r="AC474" s="5"/>
      <c r="AD474" s="5"/>
      <c r="AE474" s="5"/>
      <c r="AF474" s="22"/>
    </row>
    <row r="475" ht="21" customHeight="1" spans="1:32">
      <c r="A475" s="7" t="str">
        <f>IFERROR(INDEX(_xlfn.ANCHORARRAY($AG$9),ROWS($A$9:A475)),"")</f>
        <v/>
      </c>
      <c r="B475" s="8" t="str">
        <f t="shared" si="63"/>
        <v/>
      </c>
      <c r="C475" s="8" t="str">
        <f t="shared" si="64"/>
        <v/>
      </c>
      <c r="D475" s="8" t="str">
        <f t="shared" si="65"/>
        <v/>
      </c>
      <c r="E475" s="18" t="str">
        <f t="shared" si="66"/>
        <v/>
      </c>
      <c r="F475" s="8" t="str">
        <f t="shared" si="67"/>
        <v/>
      </c>
      <c r="G475" s="6" t="str">
        <f t="shared" si="68"/>
        <v/>
      </c>
      <c r="H475" s="19" t="str">
        <f t="shared" si="69"/>
        <v/>
      </c>
      <c r="I475" s="19" t="str">
        <f t="shared" si="70"/>
        <v/>
      </c>
      <c r="J475" s="19" t="str">
        <f t="shared" si="71"/>
        <v/>
      </c>
      <c r="K475" s="16"/>
      <c r="L475" s="19"/>
      <c r="M475" s="19"/>
      <c r="N475" s="20"/>
      <c r="O475" s="21"/>
      <c r="P475" s="21"/>
      <c r="Q475" s="21"/>
      <c r="R475" s="8"/>
      <c r="S475" s="8"/>
      <c r="T475" s="8"/>
      <c r="U475" s="21"/>
      <c r="V475" s="21"/>
      <c r="W475" s="21"/>
      <c r="X475" s="19"/>
      <c r="Y475" s="21"/>
      <c r="Z475" s="19"/>
      <c r="AA475" s="21"/>
      <c r="AB475" s="19"/>
      <c r="AC475" s="8"/>
      <c r="AD475" s="8"/>
      <c r="AE475" s="8"/>
      <c r="AF475" s="19"/>
    </row>
    <row r="476" ht="21" customHeight="1" spans="1:32">
      <c r="A476" s="4" t="str">
        <f>IFERROR(INDEX(_xlfn.ANCHORARRAY($AG$9),ROWS($A$9:A476)),"")</f>
        <v/>
      </c>
      <c r="B476" s="5" t="str">
        <f t="shared" si="63"/>
        <v/>
      </c>
      <c r="C476" s="5" t="str">
        <f t="shared" si="64"/>
        <v/>
      </c>
      <c r="D476" s="5" t="str">
        <f t="shared" si="65"/>
        <v/>
      </c>
      <c r="E476" s="18" t="str">
        <f t="shared" si="66"/>
        <v/>
      </c>
      <c r="F476" s="5" t="str">
        <f t="shared" si="67"/>
        <v/>
      </c>
      <c r="G476" s="3" t="str">
        <f t="shared" si="68"/>
        <v/>
      </c>
      <c r="H476" s="22" t="str">
        <f t="shared" si="69"/>
        <v/>
      </c>
      <c r="I476" s="22" t="str">
        <f t="shared" si="70"/>
        <v/>
      </c>
      <c r="J476" s="22" t="str">
        <f t="shared" si="71"/>
        <v/>
      </c>
      <c r="K476" s="16"/>
      <c r="L476" s="22"/>
      <c r="M476" s="22"/>
      <c r="N476" s="23"/>
      <c r="O476" s="24"/>
      <c r="P476" s="24"/>
      <c r="Q476" s="24"/>
      <c r="R476" s="5"/>
      <c r="S476" s="5"/>
      <c r="T476" s="5"/>
      <c r="U476" s="24"/>
      <c r="V476" s="24"/>
      <c r="W476" s="24"/>
      <c r="X476" s="22"/>
      <c r="Y476" s="24"/>
      <c r="Z476" s="22"/>
      <c r="AA476" s="24"/>
      <c r="AB476" s="22"/>
      <c r="AC476" s="5"/>
      <c r="AD476" s="5"/>
      <c r="AE476" s="5"/>
      <c r="AF476" s="22"/>
    </row>
    <row r="477" ht="21" customHeight="1" spans="1:32">
      <c r="A477" s="7" t="str">
        <f>IFERROR(INDEX(_xlfn.ANCHORARRAY($AG$9),ROWS($A$9:A477)),"")</f>
        <v/>
      </c>
      <c r="B477" s="8" t="str">
        <f t="shared" si="63"/>
        <v/>
      </c>
      <c r="C477" s="8" t="str">
        <f t="shared" si="64"/>
        <v/>
      </c>
      <c r="D477" s="8" t="str">
        <f t="shared" si="65"/>
        <v/>
      </c>
      <c r="E477" s="18" t="str">
        <f t="shared" si="66"/>
        <v/>
      </c>
      <c r="F477" s="8" t="str">
        <f t="shared" si="67"/>
        <v/>
      </c>
      <c r="G477" s="6" t="str">
        <f t="shared" si="68"/>
        <v/>
      </c>
      <c r="H477" s="19" t="str">
        <f t="shared" si="69"/>
        <v/>
      </c>
      <c r="I477" s="19" t="str">
        <f t="shared" si="70"/>
        <v/>
      </c>
      <c r="J477" s="19" t="str">
        <f t="shared" si="71"/>
        <v/>
      </c>
      <c r="K477" s="16"/>
      <c r="L477" s="19"/>
      <c r="M477" s="19"/>
      <c r="N477" s="20"/>
      <c r="O477" s="21"/>
      <c r="P477" s="21"/>
      <c r="Q477" s="21"/>
      <c r="R477" s="8"/>
      <c r="S477" s="8"/>
      <c r="T477" s="8"/>
      <c r="U477" s="21"/>
      <c r="V477" s="21"/>
      <c r="W477" s="21"/>
      <c r="X477" s="19"/>
      <c r="Y477" s="21"/>
      <c r="Z477" s="19"/>
      <c r="AA477" s="21"/>
      <c r="AB477" s="19"/>
      <c r="AC477" s="8"/>
      <c r="AD477" s="8"/>
      <c r="AE477" s="8"/>
      <c r="AF477" s="19"/>
    </row>
    <row r="478" ht="21" customHeight="1" spans="1:32">
      <c r="A478" s="4" t="str">
        <f>IFERROR(INDEX(_xlfn.ANCHORARRAY($AG$9),ROWS($A$9:A478)),"")</f>
        <v/>
      </c>
      <c r="B478" s="5" t="str">
        <f t="shared" si="63"/>
        <v/>
      </c>
      <c r="C478" s="5" t="str">
        <f t="shared" si="64"/>
        <v/>
      </c>
      <c r="D478" s="5" t="str">
        <f t="shared" si="65"/>
        <v/>
      </c>
      <c r="E478" s="18" t="str">
        <f t="shared" si="66"/>
        <v/>
      </c>
      <c r="F478" s="5" t="str">
        <f t="shared" si="67"/>
        <v/>
      </c>
      <c r="G478" s="3" t="str">
        <f t="shared" si="68"/>
        <v/>
      </c>
      <c r="H478" s="22" t="str">
        <f t="shared" si="69"/>
        <v/>
      </c>
      <c r="I478" s="22" t="str">
        <f t="shared" si="70"/>
        <v/>
      </c>
      <c r="J478" s="22" t="str">
        <f t="shared" si="71"/>
        <v/>
      </c>
      <c r="K478" s="16"/>
      <c r="L478" s="22"/>
      <c r="M478" s="22"/>
      <c r="N478" s="23"/>
      <c r="O478" s="24"/>
      <c r="P478" s="24"/>
      <c r="Q478" s="24"/>
      <c r="R478" s="5"/>
      <c r="S478" s="5"/>
      <c r="T478" s="5"/>
      <c r="U478" s="24"/>
      <c r="V478" s="24"/>
      <c r="W478" s="24"/>
      <c r="X478" s="22"/>
      <c r="Y478" s="24"/>
      <c r="Z478" s="22"/>
      <c r="AA478" s="24"/>
      <c r="AB478" s="22"/>
      <c r="AC478" s="5"/>
      <c r="AD478" s="5"/>
      <c r="AE478" s="5"/>
      <c r="AF478" s="22"/>
    </row>
    <row r="479" ht="21" customHeight="1" spans="1:32">
      <c r="A479" s="7" t="str">
        <f>IFERROR(INDEX(_xlfn.ANCHORARRAY($AG$9),ROWS($A$9:A479)),"")</f>
        <v/>
      </c>
      <c r="B479" s="8" t="str">
        <f t="shared" si="63"/>
        <v/>
      </c>
      <c r="C479" s="8" t="str">
        <f t="shared" si="64"/>
        <v/>
      </c>
      <c r="D479" s="8" t="str">
        <f t="shared" si="65"/>
        <v/>
      </c>
      <c r="E479" s="18" t="str">
        <f t="shared" si="66"/>
        <v/>
      </c>
      <c r="F479" s="8" t="str">
        <f t="shared" si="67"/>
        <v/>
      </c>
      <c r="G479" s="6" t="str">
        <f t="shared" si="68"/>
        <v/>
      </c>
      <c r="H479" s="19" t="str">
        <f t="shared" si="69"/>
        <v/>
      </c>
      <c r="I479" s="19" t="str">
        <f t="shared" si="70"/>
        <v/>
      </c>
      <c r="J479" s="19" t="str">
        <f t="shared" si="71"/>
        <v/>
      </c>
      <c r="K479" s="16"/>
      <c r="L479" s="19"/>
      <c r="M479" s="19"/>
      <c r="N479" s="20"/>
      <c r="O479" s="21"/>
      <c r="P479" s="21"/>
      <c r="Q479" s="21"/>
      <c r="R479" s="8"/>
      <c r="S479" s="8"/>
      <c r="T479" s="8"/>
      <c r="U479" s="21"/>
      <c r="V479" s="21"/>
      <c r="W479" s="21"/>
      <c r="X479" s="19"/>
      <c r="Y479" s="21"/>
      <c r="Z479" s="19"/>
      <c r="AA479" s="21"/>
      <c r="AB479" s="19"/>
      <c r="AC479" s="8"/>
      <c r="AD479" s="8"/>
      <c r="AE479" s="8"/>
      <c r="AF479" s="19"/>
    </row>
    <row r="480" ht="21" customHeight="1" spans="1:32">
      <c r="A480" s="4" t="str">
        <f>IFERROR(INDEX(_xlfn.ANCHORARRAY($AG$9),ROWS($A$9:A480)),"")</f>
        <v/>
      </c>
      <c r="B480" s="5" t="str">
        <f t="shared" si="63"/>
        <v/>
      </c>
      <c r="C480" s="5" t="str">
        <f t="shared" si="64"/>
        <v/>
      </c>
      <c r="D480" s="5" t="str">
        <f t="shared" si="65"/>
        <v/>
      </c>
      <c r="E480" s="18" t="str">
        <f t="shared" si="66"/>
        <v/>
      </c>
      <c r="F480" s="5" t="str">
        <f t="shared" si="67"/>
        <v/>
      </c>
      <c r="G480" s="3" t="str">
        <f t="shared" si="68"/>
        <v/>
      </c>
      <c r="H480" s="22" t="str">
        <f t="shared" si="69"/>
        <v/>
      </c>
      <c r="I480" s="22" t="str">
        <f t="shared" si="70"/>
        <v/>
      </c>
      <c r="J480" s="22" t="str">
        <f t="shared" si="71"/>
        <v/>
      </c>
      <c r="K480" s="16"/>
      <c r="L480" s="22"/>
      <c r="M480" s="22"/>
      <c r="N480" s="23"/>
      <c r="O480" s="24"/>
      <c r="P480" s="24"/>
      <c r="Q480" s="24"/>
      <c r="R480" s="5"/>
      <c r="S480" s="5"/>
      <c r="T480" s="5"/>
      <c r="U480" s="24"/>
      <c r="V480" s="24"/>
      <c r="W480" s="24"/>
      <c r="X480" s="22"/>
      <c r="Y480" s="24"/>
      <c r="Z480" s="22"/>
      <c r="AA480" s="24"/>
      <c r="AB480" s="22"/>
      <c r="AC480" s="5"/>
      <c r="AD480" s="5"/>
      <c r="AE480" s="5"/>
      <c r="AF480" s="22"/>
    </row>
    <row r="481" ht="21" customHeight="1" spans="1:32">
      <c r="A481" s="7" t="str">
        <f>IFERROR(INDEX(_xlfn.ANCHORARRAY($AG$9),ROWS($A$9:A481)),"")</f>
        <v/>
      </c>
      <c r="B481" s="8" t="str">
        <f t="shared" si="63"/>
        <v/>
      </c>
      <c r="C481" s="8" t="str">
        <f t="shared" si="64"/>
        <v/>
      </c>
      <c r="D481" s="8" t="str">
        <f t="shared" si="65"/>
        <v/>
      </c>
      <c r="E481" s="18" t="str">
        <f t="shared" si="66"/>
        <v/>
      </c>
      <c r="F481" s="8" t="str">
        <f t="shared" si="67"/>
        <v/>
      </c>
      <c r="G481" s="6" t="str">
        <f t="shared" si="68"/>
        <v/>
      </c>
      <c r="H481" s="19" t="str">
        <f t="shared" si="69"/>
        <v/>
      </c>
      <c r="I481" s="19" t="str">
        <f t="shared" si="70"/>
        <v/>
      </c>
      <c r="J481" s="19" t="str">
        <f t="shared" si="71"/>
        <v/>
      </c>
      <c r="K481" s="16"/>
      <c r="L481" s="19"/>
      <c r="M481" s="19"/>
      <c r="N481" s="20"/>
      <c r="O481" s="21"/>
      <c r="P481" s="21"/>
      <c r="Q481" s="21"/>
      <c r="R481" s="8"/>
      <c r="S481" s="8"/>
      <c r="T481" s="8"/>
      <c r="U481" s="21"/>
      <c r="V481" s="21"/>
      <c r="W481" s="21"/>
      <c r="X481" s="19"/>
      <c r="Y481" s="21"/>
      <c r="Z481" s="19"/>
      <c r="AA481" s="21"/>
      <c r="AB481" s="19"/>
      <c r="AC481" s="8"/>
      <c r="AD481" s="8"/>
      <c r="AE481" s="8"/>
      <c r="AF481" s="19"/>
    </row>
    <row r="482" ht="21" customHeight="1" spans="1:32">
      <c r="A482" s="4" t="str">
        <f>IFERROR(INDEX(_xlfn.ANCHORARRAY($AG$9),ROWS($A$9:A482)),"")</f>
        <v/>
      </c>
      <c r="B482" s="5" t="str">
        <f t="shared" si="63"/>
        <v/>
      </c>
      <c r="C482" s="5" t="str">
        <f t="shared" si="64"/>
        <v/>
      </c>
      <c r="D482" s="5" t="str">
        <f t="shared" si="65"/>
        <v/>
      </c>
      <c r="E482" s="18" t="str">
        <f t="shared" si="66"/>
        <v/>
      </c>
      <c r="F482" s="5" t="str">
        <f t="shared" si="67"/>
        <v/>
      </c>
      <c r="G482" s="3" t="str">
        <f t="shared" si="68"/>
        <v/>
      </c>
      <c r="H482" s="22" t="str">
        <f t="shared" si="69"/>
        <v/>
      </c>
      <c r="I482" s="22" t="str">
        <f t="shared" si="70"/>
        <v/>
      </c>
      <c r="J482" s="22" t="str">
        <f t="shared" si="71"/>
        <v/>
      </c>
      <c r="K482" s="16"/>
      <c r="L482" s="22"/>
      <c r="M482" s="22"/>
      <c r="N482" s="23"/>
      <c r="O482" s="24"/>
      <c r="P482" s="24"/>
      <c r="Q482" s="24"/>
      <c r="R482" s="5"/>
      <c r="S482" s="5"/>
      <c r="T482" s="5"/>
      <c r="U482" s="24"/>
      <c r="V482" s="24"/>
      <c r="W482" s="24"/>
      <c r="X482" s="22"/>
      <c r="Y482" s="24"/>
      <c r="Z482" s="22"/>
      <c r="AA482" s="24"/>
      <c r="AB482" s="22"/>
      <c r="AC482" s="5"/>
      <c r="AD482" s="5"/>
      <c r="AE482" s="5"/>
      <c r="AF482" s="22"/>
    </row>
    <row r="483" ht="21" customHeight="1" spans="1:32">
      <c r="A483" s="7" t="str">
        <f>IFERROR(INDEX(_xlfn.ANCHORARRAY($AG$9),ROWS($A$9:A483)),"")</f>
        <v/>
      </c>
      <c r="B483" s="8" t="str">
        <f t="shared" si="63"/>
        <v/>
      </c>
      <c r="C483" s="8" t="str">
        <f t="shared" si="64"/>
        <v/>
      </c>
      <c r="D483" s="8" t="str">
        <f t="shared" si="65"/>
        <v/>
      </c>
      <c r="E483" s="18" t="str">
        <f t="shared" si="66"/>
        <v/>
      </c>
      <c r="F483" s="8" t="str">
        <f t="shared" si="67"/>
        <v/>
      </c>
      <c r="G483" s="6" t="str">
        <f t="shared" si="68"/>
        <v/>
      </c>
      <c r="H483" s="19" t="str">
        <f t="shared" si="69"/>
        <v/>
      </c>
      <c r="I483" s="19" t="str">
        <f t="shared" si="70"/>
        <v/>
      </c>
      <c r="J483" s="19" t="str">
        <f t="shared" si="71"/>
        <v/>
      </c>
      <c r="K483" s="16"/>
      <c r="L483" s="19"/>
      <c r="M483" s="19"/>
      <c r="N483" s="20"/>
      <c r="O483" s="21"/>
      <c r="P483" s="21"/>
      <c r="Q483" s="21"/>
      <c r="R483" s="8"/>
      <c r="S483" s="8"/>
      <c r="T483" s="8"/>
      <c r="U483" s="21"/>
      <c r="V483" s="21"/>
      <c r="W483" s="21"/>
      <c r="X483" s="19"/>
      <c r="Y483" s="21"/>
      <c r="Z483" s="19"/>
      <c r="AA483" s="21"/>
      <c r="AB483" s="19"/>
      <c r="AC483" s="8"/>
      <c r="AD483" s="8"/>
      <c r="AE483" s="8"/>
      <c r="AF483" s="19"/>
    </row>
    <row r="484" ht="21" customHeight="1" spans="1:32">
      <c r="A484" s="4" t="str">
        <f>IFERROR(INDEX(_xlfn.ANCHORARRAY($AG$9),ROWS($A$9:A484)),"")</f>
        <v/>
      </c>
      <c r="B484" s="5" t="str">
        <f t="shared" si="63"/>
        <v/>
      </c>
      <c r="C484" s="5" t="str">
        <f t="shared" si="64"/>
        <v/>
      </c>
      <c r="D484" s="5" t="str">
        <f t="shared" si="65"/>
        <v/>
      </c>
      <c r="E484" s="18" t="str">
        <f t="shared" si="66"/>
        <v/>
      </c>
      <c r="F484" s="5" t="str">
        <f t="shared" si="67"/>
        <v/>
      </c>
      <c r="G484" s="3" t="str">
        <f t="shared" si="68"/>
        <v/>
      </c>
      <c r="H484" s="22" t="str">
        <f t="shared" si="69"/>
        <v/>
      </c>
      <c r="I484" s="22" t="str">
        <f t="shared" si="70"/>
        <v/>
      </c>
      <c r="J484" s="22" t="str">
        <f t="shared" si="71"/>
        <v/>
      </c>
      <c r="K484" s="16"/>
      <c r="L484" s="22"/>
      <c r="M484" s="22"/>
      <c r="N484" s="23"/>
      <c r="O484" s="24"/>
      <c r="P484" s="24"/>
      <c r="Q484" s="24"/>
      <c r="R484" s="5"/>
      <c r="S484" s="5"/>
      <c r="T484" s="5"/>
      <c r="U484" s="24"/>
      <c r="V484" s="24"/>
      <c r="W484" s="24"/>
      <c r="X484" s="22"/>
      <c r="Y484" s="24"/>
      <c r="Z484" s="22"/>
      <c r="AA484" s="24"/>
      <c r="AB484" s="22"/>
      <c r="AC484" s="5"/>
      <c r="AD484" s="5"/>
      <c r="AE484" s="5"/>
      <c r="AF484" s="22"/>
    </row>
    <row r="485" ht="21" customHeight="1" spans="1:32">
      <c r="A485" s="7" t="str">
        <f>IFERROR(INDEX(_xlfn.ANCHORARRAY($AG$9),ROWS($A$9:A485)),"")</f>
        <v/>
      </c>
      <c r="B485" s="8" t="str">
        <f t="shared" si="63"/>
        <v/>
      </c>
      <c r="C485" s="8" t="str">
        <f t="shared" si="64"/>
        <v/>
      </c>
      <c r="D485" s="8" t="str">
        <f t="shared" si="65"/>
        <v/>
      </c>
      <c r="E485" s="18" t="str">
        <f t="shared" si="66"/>
        <v/>
      </c>
      <c r="F485" s="8" t="str">
        <f t="shared" si="67"/>
        <v/>
      </c>
      <c r="G485" s="6" t="str">
        <f t="shared" si="68"/>
        <v/>
      </c>
      <c r="H485" s="19" t="str">
        <f t="shared" si="69"/>
        <v/>
      </c>
      <c r="I485" s="19" t="str">
        <f t="shared" si="70"/>
        <v/>
      </c>
      <c r="J485" s="19" t="str">
        <f t="shared" si="71"/>
        <v/>
      </c>
      <c r="K485" s="16"/>
      <c r="L485" s="19"/>
      <c r="M485" s="19"/>
      <c r="N485" s="20"/>
      <c r="O485" s="21"/>
      <c r="P485" s="21"/>
      <c r="Q485" s="21"/>
      <c r="R485" s="8"/>
      <c r="S485" s="8"/>
      <c r="T485" s="8"/>
      <c r="U485" s="21"/>
      <c r="V485" s="21"/>
      <c r="W485" s="21"/>
      <c r="X485" s="19"/>
      <c r="Y485" s="21"/>
      <c r="Z485" s="19"/>
      <c r="AA485" s="21"/>
      <c r="AB485" s="19"/>
      <c r="AC485" s="8"/>
      <c r="AD485" s="8"/>
      <c r="AE485" s="8"/>
      <c r="AF485" s="19"/>
    </row>
    <row r="486" ht="21" customHeight="1" spans="1:32">
      <c r="A486" s="4" t="str">
        <f>IFERROR(INDEX(_xlfn.ANCHORARRAY($AG$9),ROWS($A$9:A486)),"")</f>
        <v/>
      </c>
      <c r="B486" s="5" t="str">
        <f t="shared" si="63"/>
        <v/>
      </c>
      <c r="C486" s="5" t="str">
        <f t="shared" si="64"/>
        <v/>
      </c>
      <c r="D486" s="5" t="str">
        <f t="shared" si="65"/>
        <v/>
      </c>
      <c r="E486" s="18" t="str">
        <f t="shared" si="66"/>
        <v/>
      </c>
      <c r="F486" s="5" t="str">
        <f t="shared" si="67"/>
        <v/>
      </c>
      <c r="G486" s="3" t="str">
        <f t="shared" si="68"/>
        <v/>
      </c>
      <c r="H486" s="22" t="str">
        <f t="shared" si="69"/>
        <v/>
      </c>
      <c r="I486" s="22" t="str">
        <f t="shared" si="70"/>
        <v/>
      </c>
      <c r="J486" s="22" t="str">
        <f t="shared" si="71"/>
        <v/>
      </c>
      <c r="K486" s="16"/>
      <c r="L486" s="22"/>
      <c r="M486" s="22"/>
      <c r="N486" s="23"/>
      <c r="O486" s="24"/>
      <c r="P486" s="24"/>
      <c r="Q486" s="24"/>
      <c r="R486" s="5"/>
      <c r="S486" s="5"/>
      <c r="T486" s="5"/>
      <c r="U486" s="24"/>
      <c r="V486" s="24"/>
      <c r="W486" s="24"/>
      <c r="X486" s="22"/>
      <c r="Y486" s="24"/>
      <c r="Z486" s="22"/>
      <c r="AA486" s="24"/>
      <c r="AB486" s="22"/>
      <c r="AC486" s="5"/>
      <c r="AD486" s="5"/>
      <c r="AE486" s="5"/>
      <c r="AF486" s="22"/>
    </row>
    <row r="487" ht="21" customHeight="1" spans="1:32">
      <c r="A487" s="7" t="str">
        <f>IFERROR(INDEX(_xlfn.ANCHORARRAY($AG$9),ROWS($A$9:A487)),"")</f>
        <v/>
      </c>
      <c r="B487" s="8" t="str">
        <f t="shared" si="63"/>
        <v/>
      </c>
      <c r="C487" s="8" t="str">
        <f t="shared" si="64"/>
        <v/>
      </c>
      <c r="D487" s="8" t="str">
        <f t="shared" si="65"/>
        <v/>
      </c>
      <c r="E487" s="18" t="str">
        <f t="shared" si="66"/>
        <v/>
      </c>
      <c r="F487" s="8" t="str">
        <f t="shared" si="67"/>
        <v/>
      </c>
      <c r="G487" s="6" t="str">
        <f t="shared" si="68"/>
        <v/>
      </c>
      <c r="H487" s="19" t="str">
        <f t="shared" si="69"/>
        <v/>
      </c>
      <c r="I487" s="19" t="str">
        <f t="shared" si="70"/>
        <v/>
      </c>
      <c r="J487" s="19" t="str">
        <f t="shared" si="71"/>
        <v/>
      </c>
      <c r="K487" s="16"/>
      <c r="L487" s="19"/>
      <c r="M487" s="19"/>
      <c r="N487" s="20"/>
      <c r="O487" s="21"/>
      <c r="P487" s="21"/>
      <c r="Q487" s="21"/>
      <c r="R487" s="8"/>
      <c r="S487" s="8"/>
      <c r="T487" s="8"/>
      <c r="U487" s="21"/>
      <c r="V487" s="21"/>
      <c r="W487" s="21"/>
      <c r="X487" s="19"/>
      <c r="Y487" s="21"/>
      <c r="Z487" s="19"/>
      <c r="AA487" s="21"/>
      <c r="AB487" s="19"/>
      <c r="AC487" s="8"/>
      <c r="AD487" s="8"/>
      <c r="AE487" s="8"/>
      <c r="AF487" s="19"/>
    </row>
    <row r="488" ht="21" customHeight="1" spans="1:32">
      <c r="A488" s="4" t="str">
        <f>IFERROR(INDEX(_xlfn.ANCHORARRAY($AG$9),ROWS($A$9:A488)),"")</f>
        <v/>
      </c>
      <c r="B488" s="5" t="str">
        <f t="shared" si="63"/>
        <v/>
      </c>
      <c r="C488" s="5" t="str">
        <f t="shared" si="64"/>
        <v/>
      </c>
      <c r="D488" s="5" t="str">
        <f t="shared" si="65"/>
        <v/>
      </c>
      <c r="E488" s="18" t="str">
        <f t="shared" si="66"/>
        <v/>
      </c>
      <c r="F488" s="5" t="str">
        <f t="shared" si="67"/>
        <v/>
      </c>
      <c r="G488" s="3" t="str">
        <f t="shared" si="68"/>
        <v/>
      </c>
      <c r="H488" s="22" t="str">
        <f t="shared" si="69"/>
        <v/>
      </c>
      <c r="I488" s="22" t="str">
        <f t="shared" si="70"/>
        <v/>
      </c>
      <c r="J488" s="22" t="str">
        <f t="shared" si="71"/>
        <v/>
      </c>
      <c r="K488" s="16"/>
      <c r="L488" s="22"/>
      <c r="M488" s="22"/>
      <c r="N488" s="23"/>
      <c r="O488" s="24"/>
      <c r="P488" s="24"/>
      <c r="Q488" s="24"/>
      <c r="R488" s="5"/>
      <c r="S488" s="5"/>
      <c r="T488" s="5"/>
      <c r="U488" s="24"/>
      <c r="V488" s="24"/>
      <c r="W488" s="24"/>
      <c r="X488" s="22"/>
      <c r="Y488" s="24"/>
      <c r="Z488" s="22"/>
      <c r="AA488" s="24"/>
      <c r="AB488" s="22"/>
      <c r="AC488" s="5"/>
      <c r="AD488" s="5"/>
      <c r="AE488" s="5"/>
      <c r="AF488" s="22"/>
    </row>
    <row r="489" ht="21" customHeight="1" spans="1:32">
      <c r="A489" s="7" t="str">
        <f>IFERROR(INDEX(_xlfn.ANCHORARRAY($AG$9),ROWS($A$9:A489)),"")</f>
        <v/>
      </c>
      <c r="B489" s="8" t="str">
        <f t="shared" si="63"/>
        <v/>
      </c>
      <c r="C489" s="8" t="str">
        <f t="shared" si="64"/>
        <v/>
      </c>
      <c r="D489" s="8" t="str">
        <f t="shared" si="65"/>
        <v/>
      </c>
      <c r="E489" s="18" t="str">
        <f t="shared" si="66"/>
        <v/>
      </c>
      <c r="F489" s="8" t="str">
        <f t="shared" si="67"/>
        <v/>
      </c>
      <c r="G489" s="6" t="str">
        <f t="shared" si="68"/>
        <v/>
      </c>
      <c r="H489" s="19" t="str">
        <f t="shared" si="69"/>
        <v/>
      </c>
      <c r="I489" s="19" t="str">
        <f t="shared" si="70"/>
        <v/>
      </c>
      <c r="J489" s="19" t="str">
        <f t="shared" si="71"/>
        <v/>
      </c>
      <c r="K489" s="16"/>
      <c r="L489" s="19"/>
      <c r="M489" s="19"/>
      <c r="N489" s="20"/>
      <c r="O489" s="21"/>
      <c r="P489" s="21"/>
      <c r="Q489" s="21"/>
      <c r="R489" s="8"/>
      <c r="S489" s="8"/>
      <c r="T489" s="8"/>
      <c r="U489" s="21"/>
      <c r="V489" s="21"/>
      <c r="W489" s="21"/>
      <c r="X489" s="19"/>
      <c r="Y489" s="21"/>
      <c r="Z489" s="19"/>
      <c r="AA489" s="21"/>
      <c r="AB489" s="19"/>
      <c r="AC489" s="8"/>
      <c r="AD489" s="8"/>
      <c r="AE489" s="8"/>
      <c r="AF489" s="19"/>
    </row>
    <row r="490" ht="21" customHeight="1" spans="1:32">
      <c r="A490" s="4" t="str">
        <f>IFERROR(INDEX(_xlfn.ANCHORARRAY($AG$9),ROWS($A$9:A490)),"")</f>
        <v/>
      </c>
      <c r="B490" s="5" t="str">
        <f t="shared" si="63"/>
        <v/>
      </c>
      <c r="C490" s="5" t="str">
        <f t="shared" si="64"/>
        <v/>
      </c>
      <c r="D490" s="5" t="str">
        <f t="shared" si="65"/>
        <v/>
      </c>
      <c r="E490" s="18" t="str">
        <f t="shared" si="66"/>
        <v/>
      </c>
      <c r="F490" s="5" t="str">
        <f t="shared" si="67"/>
        <v/>
      </c>
      <c r="G490" s="3" t="str">
        <f t="shared" si="68"/>
        <v/>
      </c>
      <c r="H490" s="22" t="str">
        <f t="shared" si="69"/>
        <v/>
      </c>
      <c r="I490" s="22" t="str">
        <f t="shared" si="70"/>
        <v/>
      </c>
      <c r="J490" s="22" t="str">
        <f t="shared" si="71"/>
        <v/>
      </c>
      <c r="K490" s="16"/>
      <c r="L490" s="22"/>
      <c r="M490" s="22"/>
      <c r="N490" s="23"/>
      <c r="O490" s="24"/>
      <c r="P490" s="24"/>
      <c r="Q490" s="24"/>
      <c r="R490" s="5"/>
      <c r="S490" s="5"/>
      <c r="T490" s="5"/>
      <c r="U490" s="24"/>
      <c r="V490" s="24"/>
      <c r="W490" s="24"/>
      <c r="X490" s="22"/>
      <c r="Y490" s="24"/>
      <c r="Z490" s="22"/>
      <c r="AA490" s="24"/>
      <c r="AB490" s="22"/>
      <c r="AC490" s="5"/>
      <c r="AD490" s="5"/>
      <c r="AE490" s="5"/>
      <c r="AF490" s="22"/>
    </row>
    <row r="491" ht="21" customHeight="1" spans="1:32">
      <c r="A491" s="7" t="str">
        <f>IFERROR(INDEX(_xlfn.ANCHORARRAY($AG$9),ROWS($A$9:A491)),"")</f>
        <v/>
      </c>
      <c r="B491" s="8" t="str">
        <f t="shared" si="63"/>
        <v/>
      </c>
      <c r="C491" s="8" t="str">
        <f t="shared" si="64"/>
        <v/>
      </c>
      <c r="D491" s="8" t="str">
        <f t="shared" si="65"/>
        <v/>
      </c>
      <c r="E491" s="18" t="str">
        <f t="shared" si="66"/>
        <v/>
      </c>
      <c r="F491" s="8" t="str">
        <f t="shared" si="67"/>
        <v/>
      </c>
      <c r="G491" s="6" t="str">
        <f t="shared" si="68"/>
        <v/>
      </c>
      <c r="H491" s="19" t="str">
        <f t="shared" si="69"/>
        <v/>
      </c>
      <c r="I491" s="19" t="str">
        <f t="shared" si="70"/>
        <v/>
      </c>
      <c r="J491" s="19" t="str">
        <f t="shared" si="71"/>
        <v/>
      </c>
      <c r="K491" s="16"/>
      <c r="L491" s="19"/>
      <c r="M491" s="19"/>
      <c r="N491" s="20"/>
      <c r="O491" s="21"/>
      <c r="P491" s="21"/>
      <c r="Q491" s="21"/>
      <c r="R491" s="8"/>
      <c r="S491" s="8"/>
      <c r="T491" s="8"/>
      <c r="U491" s="21"/>
      <c r="V491" s="21"/>
      <c r="W491" s="21"/>
      <c r="X491" s="19"/>
      <c r="Y491" s="21"/>
      <c r="Z491" s="19"/>
      <c r="AA491" s="21"/>
      <c r="AB491" s="19"/>
      <c r="AC491" s="8"/>
      <c r="AD491" s="8"/>
      <c r="AE491" s="8"/>
      <c r="AF491" s="19"/>
    </row>
    <row r="492" ht="21" customHeight="1" spans="1:32">
      <c r="A492" s="4" t="str">
        <f>IFERROR(INDEX(_xlfn.ANCHORARRAY($AG$9),ROWS($A$9:A492)),"")</f>
        <v/>
      </c>
      <c r="B492" s="5" t="str">
        <f t="shared" si="63"/>
        <v/>
      </c>
      <c r="C492" s="5" t="str">
        <f t="shared" si="64"/>
        <v/>
      </c>
      <c r="D492" s="5" t="str">
        <f t="shared" si="65"/>
        <v/>
      </c>
      <c r="E492" s="18" t="str">
        <f t="shared" si="66"/>
        <v/>
      </c>
      <c r="F492" s="5" t="str">
        <f t="shared" si="67"/>
        <v/>
      </c>
      <c r="G492" s="3" t="str">
        <f t="shared" si="68"/>
        <v/>
      </c>
      <c r="H492" s="22" t="str">
        <f t="shared" si="69"/>
        <v/>
      </c>
      <c r="I492" s="22" t="str">
        <f t="shared" si="70"/>
        <v/>
      </c>
      <c r="J492" s="22" t="str">
        <f t="shared" si="71"/>
        <v/>
      </c>
      <c r="K492" s="16"/>
      <c r="L492" s="22"/>
      <c r="M492" s="22"/>
      <c r="N492" s="23"/>
      <c r="O492" s="24"/>
      <c r="P492" s="24"/>
      <c r="Q492" s="24"/>
      <c r="R492" s="5"/>
      <c r="S492" s="5"/>
      <c r="T492" s="5"/>
      <c r="U492" s="24"/>
      <c r="V492" s="24"/>
      <c r="W492" s="24"/>
      <c r="X492" s="22"/>
      <c r="Y492" s="24"/>
      <c r="Z492" s="22"/>
      <c r="AA492" s="24"/>
      <c r="AB492" s="22"/>
      <c r="AC492" s="5"/>
      <c r="AD492" s="5"/>
      <c r="AE492" s="5"/>
      <c r="AF492" s="22"/>
    </row>
    <row r="493" ht="21" customHeight="1" spans="1:32">
      <c r="A493" s="7" t="str">
        <f>IFERROR(INDEX(_xlfn.ANCHORARRAY($AG$9),ROWS($A$9:A493)),"")</f>
        <v/>
      </c>
      <c r="B493" s="8" t="str">
        <f t="shared" si="63"/>
        <v/>
      </c>
      <c r="C493" s="8" t="str">
        <f t="shared" si="64"/>
        <v/>
      </c>
      <c r="D493" s="8" t="str">
        <f t="shared" si="65"/>
        <v/>
      </c>
      <c r="E493" s="18" t="str">
        <f t="shared" si="66"/>
        <v/>
      </c>
      <c r="F493" s="8" t="str">
        <f t="shared" si="67"/>
        <v/>
      </c>
      <c r="G493" s="6" t="str">
        <f t="shared" si="68"/>
        <v/>
      </c>
      <c r="H493" s="19" t="str">
        <f t="shared" si="69"/>
        <v/>
      </c>
      <c r="I493" s="19" t="str">
        <f t="shared" si="70"/>
        <v/>
      </c>
      <c r="J493" s="19" t="str">
        <f t="shared" si="71"/>
        <v/>
      </c>
      <c r="K493" s="16"/>
      <c r="L493" s="19"/>
      <c r="M493" s="19"/>
      <c r="N493" s="20"/>
      <c r="O493" s="21"/>
      <c r="P493" s="21"/>
      <c r="Q493" s="21"/>
      <c r="R493" s="8"/>
      <c r="S493" s="8"/>
      <c r="T493" s="8"/>
      <c r="U493" s="21"/>
      <c r="V493" s="21"/>
      <c r="W493" s="21"/>
      <c r="X493" s="19"/>
      <c r="Y493" s="21"/>
      <c r="Z493" s="19"/>
      <c r="AA493" s="21"/>
      <c r="AB493" s="19"/>
      <c r="AC493" s="8"/>
      <c r="AD493" s="8"/>
      <c r="AE493" s="8"/>
      <c r="AF493" s="19"/>
    </row>
    <row r="494" ht="21" customHeight="1" spans="1:32">
      <c r="A494" s="4" t="str">
        <f>IFERROR(INDEX(_xlfn.ANCHORARRAY($AG$9),ROWS($A$9:A494)),"")</f>
        <v/>
      </c>
      <c r="B494" s="5" t="str">
        <f t="shared" si="63"/>
        <v/>
      </c>
      <c r="C494" s="5" t="str">
        <f t="shared" si="64"/>
        <v/>
      </c>
      <c r="D494" s="5" t="str">
        <f t="shared" si="65"/>
        <v/>
      </c>
      <c r="E494" s="18" t="str">
        <f t="shared" si="66"/>
        <v/>
      </c>
      <c r="F494" s="5" t="str">
        <f t="shared" si="67"/>
        <v/>
      </c>
      <c r="G494" s="3" t="str">
        <f t="shared" si="68"/>
        <v/>
      </c>
      <c r="H494" s="22" t="str">
        <f t="shared" si="69"/>
        <v/>
      </c>
      <c r="I494" s="22" t="str">
        <f t="shared" si="70"/>
        <v/>
      </c>
      <c r="J494" s="22" t="str">
        <f t="shared" si="71"/>
        <v/>
      </c>
      <c r="K494" s="16"/>
      <c r="L494" s="22"/>
      <c r="M494" s="22"/>
      <c r="N494" s="23"/>
      <c r="O494" s="24"/>
      <c r="P494" s="24"/>
      <c r="Q494" s="24"/>
      <c r="R494" s="5"/>
      <c r="S494" s="5"/>
      <c r="T494" s="5"/>
      <c r="U494" s="24"/>
      <c r="V494" s="24"/>
      <c r="W494" s="24"/>
      <c r="X494" s="22"/>
      <c r="Y494" s="24"/>
      <c r="Z494" s="22"/>
      <c r="AA494" s="24"/>
      <c r="AB494" s="22"/>
      <c r="AC494" s="5"/>
      <c r="AD494" s="5"/>
      <c r="AE494" s="5"/>
      <c r="AF494" s="22"/>
    </row>
    <row r="495" ht="21" customHeight="1" spans="1:32">
      <c r="A495" s="7" t="str">
        <f>IFERROR(INDEX(_xlfn.ANCHORARRAY($AG$9),ROWS($A$9:A495)),"")</f>
        <v/>
      </c>
      <c r="B495" s="8" t="str">
        <f t="shared" si="63"/>
        <v/>
      </c>
      <c r="C495" s="8" t="str">
        <f t="shared" si="64"/>
        <v/>
      </c>
      <c r="D495" s="8" t="str">
        <f t="shared" si="65"/>
        <v/>
      </c>
      <c r="E495" s="18" t="str">
        <f t="shared" si="66"/>
        <v/>
      </c>
      <c r="F495" s="8" t="str">
        <f t="shared" si="67"/>
        <v/>
      </c>
      <c r="G495" s="6" t="str">
        <f t="shared" si="68"/>
        <v/>
      </c>
      <c r="H495" s="19" t="str">
        <f t="shared" si="69"/>
        <v/>
      </c>
      <c r="I495" s="19" t="str">
        <f t="shared" si="70"/>
        <v/>
      </c>
      <c r="J495" s="19" t="str">
        <f t="shared" si="71"/>
        <v/>
      </c>
      <c r="K495" s="16"/>
      <c r="L495" s="19"/>
      <c r="M495" s="19"/>
      <c r="N495" s="20"/>
      <c r="O495" s="21"/>
      <c r="P495" s="21"/>
      <c r="Q495" s="21"/>
      <c r="R495" s="8"/>
      <c r="S495" s="8"/>
      <c r="T495" s="8"/>
      <c r="U495" s="21"/>
      <c r="V495" s="21"/>
      <c r="W495" s="21"/>
      <c r="X495" s="19"/>
      <c r="Y495" s="21"/>
      <c r="Z495" s="19"/>
      <c r="AA495" s="21"/>
      <c r="AB495" s="19"/>
      <c r="AC495" s="8"/>
      <c r="AD495" s="8"/>
      <c r="AE495" s="8"/>
      <c r="AF495" s="19"/>
    </row>
    <row r="496" ht="21" customHeight="1" spans="1:32">
      <c r="A496" s="4" t="str">
        <f>IFERROR(INDEX(_xlfn.ANCHORARRAY($AG$9),ROWS($A$9:A496)),"")</f>
        <v/>
      </c>
      <c r="B496" s="5" t="str">
        <f t="shared" si="63"/>
        <v/>
      </c>
      <c r="C496" s="5" t="str">
        <f t="shared" si="64"/>
        <v/>
      </c>
      <c r="D496" s="5" t="str">
        <f t="shared" si="65"/>
        <v/>
      </c>
      <c r="E496" s="18" t="str">
        <f t="shared" si="66"/>
        <v/>
      </c>
      <c r="F496" s="5" t="str">
        <f t="shared" si="67"/>
        <v/>
      </c>
      <c r="G496" s="3" t="str">
        <f t="shared" si="68"/>
        <v/>
      </c>
      <c r="H496" s="22" t="str">
        <f t="shared" si="69"/>
        <v/>
      </c>
      <c r="I496" s="22" t="str">
        <f t="shared" si="70"/>
        <v/>
      </c>
      <c r="J496" s="22" t="str">
        <f t="shared" si="71"/>
        <v/>
      </c>
      <c r="K496" s="16"/>
      <c r="L496" s="22"/>
      <c r="M496" s="22"/>
      <c r="N496" s="23"/>
      <c r="O496" s="24"/>
      <c r="P496" s="24"/>
      <c r="Q496" s="24"/>
      <c r="R496" s="5"/>
      <c r="S496" s="5"/>
      <c r="T496" s="5"/>
      <c r="U496" s="24"/>
      <c r="V496" s="24"/>
      <c r="W496" s="24"/>
      <c r="X496" s="22"/>
      <c r="Y496" s="24"/>
      <c r="Z496" s="22"/>
      <c r="AA496" s="24"/>
      <c r="AB496" s="22"/>
      <c r="AC496" s="5"/>
      <c r="AD496" s="5"/>
      <c r="AE496" s="5"/>
      <c r="AF496" s="22"/>
    </row>
    <row r="497" ht="21" customHeight="1" spans="1:32">
      <c r="A497" s="7" t="str">
        <f>IFERROR(INDEX(_xlfn.ANCHORARRAY($AG$9),ROWS($A$9:A497)),"")</f>
        <v/>
      </c>
      <c r="B497" s="8" t="str">
        <f t="shared" si="63"/>
        <v/>
      </c>
      <c r="C497" s="8" t="str">
        <f t="shared" si="64"/>
        <v/>
      </c>
      <c r="D497" s="8" t="str">
        <f t="shared" si="65"/>
        <v/>
      </c>
      <c r="E497" s="18" t="str">
        <f t="shared" si="66"/>
        <v/>
      </c>
      <c r="F497" s="8" t="str">
        <f t="shared" si="67"/>
        <v/>
      </c>
      <c r="G497" s="6" t="str">
        <f t="shared" si="68"/>
        <v/>
      </c>
      <c r="H497" s="19" t="str">
        <f t="shared" si="69"/>
        <v/>
      </c>
      <c r="I497" s="19" t="str">
        <f t="shared" si="70"/>
        <v/>
      </c>
      <c r="J497" s="19" t="str">
        <f t="shared" si="71"/>
        <v/>
      </c>
      <c r="K497" s="16"/>
      <c r="L497" s="19"/>
      <c r="M497" s="19"/>
      <c r="N497" s="20"/>
      <c r="O497" s="21"/>
      <c r="P497" s="21"/>
      <c r="Q497" s="21"/>
      <c r="R497" s="8"/>
      <c r="S497" s="8"/>
      <c r="T497" s="8"/>
      <c r="U497" s="21"/>
      <c r="V497" s="21"/>
      <c r="W497" s="21"/>
      <c r="X497" s="19"/>
      <c r="Y497" s="21"/>
      <c r="Z497" s="19"/>
      <c r="AA497" s="21"/>
      <c r="AB497" s="19"/>
      <c r="AC497" s="8"/>
      <c r="AD497" s="8"/>
      <c r="AE497" s="8"/>
      <c r="AF497" s="19"/>
    </row>
    <row r="498" ht="21" customHeight="1" spans="1:32">
      <c r="A498" s="4" t="str">
        <f>IFERROR(INDEX(_xlfn.ANCHORARRAY($AG$9),ROWS($A$9:A498)),"")</f>
        <v/>
      </c>
      <c r="B498" s="5" t="str">
        <f t="shared" si="63"/>
        <v/>
      </c>
      <c r="C498" s="5" t="str">
        <f t="shared" si="64"/>
        <v/>
      </c>
      <c r="D498" s="5" t="str">
        <f t="shared" si="65"/>
        <v/>
      </c>
      <c r="E498" s="18" t="str">
        <f t="shared" si="66"/>
        <v/>
      </c>
      <c r="F498" s="5" t="str">
        <f t="shared" si="67"/>
        <v/>
      </c>
      <c r="G498" s="3" t="str">
        <f t="shared" si="68"/>
        <v/>
      </c>
      <c r="H498" s="22" t="str">
        <f t="shared" si="69"/>
        <v/>
      </c>
      <c r="I498" s="22" t="str">
        <f t="shared" si="70"/>
        <v/>
      </c>
      <c r="J498" s="22" t="str">
        <f t="shared" si="71"/>
        <v/>
      </c>
      <c r="K498" s="16"/>
      <c r="L498" s="22"/>
      <c r="M498" s="22"/>
      <c r="N498" s="23"/>
      <c r="O498" s="24"/>
      <c r="P498" s="24"/>
      <c r="Q498" s="24"/>
      <c r="R498" s="5"/>
      <c r="S498" s="5"/>
      <c r="T498" s="5"/>
      <c r="U498" s="24"/>
      <c r="V498" s="24"/>
      <c r="W498" s="24"/>
      <c r="X498" s="22"/>
      <c r="Y498" s="24"/>
      <c r="Z498" s="22"/>
      <c r="AA498" s="24"/>
      <c r="AB498" s="22"/>
      <c r="AC498" s="5"/>
      <c r="AD498" s="5"/>
      <c r="AE498" s="5"/>
      <c r="AF498" s="22"/>
    </row>
    <row r="499" ht="21" customHeight="1" spans="1:32">
      <c r="A499" s="7" t="str">
        <f>IFERROR(INDEX(_xlfn.ANCHORARRAY($AG$9),ROWS($A$9:A499)),"")</f>
        <v/>
      </c>
      <c r="B499" s="8" t="str">
        <f t="shared" si="63"/>
        <v/>
      </c>
      <c r="C499" s="8" t="str">
        <f t="shared" si="64"/>
        <v/>
      </c>
      <c r="D499" s="8" t="str">
        <f t="shared" si="65"/>
        <v/>
      </c>
      <c r="E499" s="18" t="str">
        <f t="shared" si="66"/>
        <v/>
      </c>
      <c r="F499" s="8" t="str">
        <f t="shared" si="67"/>
        <v/>
      </c>
      <c r="G499" s="6" t="str">
        <f t="shared" si="68"/>
        <v/>
      </c>
      <c r="H499" s="19" t="str">
        <f t="shared" si="69"/>
        <v/>
      </c>
      <c r="I499" s="19" t="str">
        <f t="shared" si="70"/>
        <v/>
      </c>
      <c r="J499" s="19" t="str">
        <f t="shared" si="71"/>
        <v/>
      </c>
      <c r="K499" s="16"/>
      <c r="L499" s="19"/>
      <c r="M499" s="19"/>
      <c r="N499" s="20"/>
      <c r="O499" s="21"/>
      <c r="P499" s="21"/>
      <c r="Q499" s="21"/>
      <c r="R499" s="8"/>
      <c r="S499" s="8"/>
      <c r="T499" s="8"/>
      <c r="U499" s="21"/>
      <c r="V499" s="21"/>
      <c r="W499" s="21"/>
      <c r="X499" s="19"/>
      <c r="Y499" s="21"/>
      <c r="Z499" s="19"/>
      <c r="AA499" s="21"/>
      <c r="AB499" s="19"/>
      <c r="AC499" s="8"/>
      <c r="AD499" s="8"/>
      <c r="AE499" s="8"/>
      <c r="AF499" s="19"/>
    </row>
    <row r="500" ht="21" customHeight="1" spans="1:32">
      <c r="A500" s="4" t="str">
        <f>IFERROR(INDEX(_xlfn.ANCHORARRAY($AG$9),ROWS($A$9:A500)),"")</f>
        <v/>
      </c>
      <c r="B500" s="5" t="str">
        <f t="shared" si="63"/>
        <v/>
      </c>
      <c r="C500" s="5" t="str">
        <f t="shared" si="64"/>
        <v/>
      </c>
      <c r="D500" s="5" t="str">
        <f t="shared" si="65"/>
        <v/>
      </c>
      <c r="E500" s="18" t="str">
        <f t="shared" si="66"/>
        <v/>
      </c>
      <c r="F500" s="5" t="str">
        <f t="shared" si="67"/>
        <v/>
      </c>
      <c r="G500" s="3" t="str">
        <f t="shared" si="68"/>
        <v/>
      </c>
      <c r="H500" s="22" t="str">
        <f t="shared" si="69"/>
        <v/>
      </c>
      <c r="I500" s="22" t="str">
        <f t="shared" si="70"/>
        <v/>
      </c>
      <c r="J500" s="22" t="str">
        <f t="shared" si="71"/>
        <v/>
      </c>
      <c r="K500" s="16"/>
      <c r="L500" s="22"/>
      <c r="M500" s="22"/>
      <c r="N500" s="23"/>
      <c r="O500" s="24"/>
      <c r="P500" s="24"/>
      <c r="Q500" s="24"/>
      <c r="R500" s="5"/>
      <c r="S500" s="5"/>
      <c r="T500" s="5"/>
      <c r="U500" s="24"/>
      <c r="V500" s="24"/>
      <c r="W500" s="24"/>
      <c r="X500" s="22"/>
      <c r="Y500" s="24"/>
      <c r="Z500" s="22"/>
      <c r="AA500" s="24"/>
      <c r="AB500" s="22"/>
      <c r="AC500" s="5"/>
      <c r="AD500" s="5"/>
      <c r="AE500" s="5"/>
      <c r="AF500" s="22"/>
    </row>
    <row r="501" ht="21" customHeight="1" spans="1:32">
      <c r="A501" s="7" t="str">
        <f>IFERROR(INDEX(_xlfn.ANCHORARRAY($AG$9),ROWS($A$9:A501)),"")</f>
        <v/>
      </c>
      <c r="B501" s="8" t="str">
        <f t="shared" si="63"/>
        <v/>
      </c>
      <c r="C501" s="8" t="str">
        <f t="shared" si="64"/>
        <v/>
      </c>
      <c r="D501" s="8" t="str">
        <f t="shared" si="65"/>
        <v/>
      </c>
      <c r="E501" s="18" t="str">
        <f t="shared" si="66"/>
        <v/>
      </c>
      <c r="F501" s="8" t="str">
        <f t="shared" si="67"/>
        <v/>
      </c>
      <c r="G501" s="6" t="str">
        <f t="shared" si="68"/>
        <v/>
      </c>
      <c r="H501" s="19" t="str">
        <f t="shared" si="69"/>
        <v/>
      </c>
      <c r="I501" s="19" t="str">
        <f t="shared" si="70"/>
        <v/>
      </c>
      <c r="J501" s="19" t="str">
        <f t="shared" si="71"/>
        <v/>
      </c>
      <c r="K501" s="16"/>
      <c r="L501" s="19"/>
      <c r="M501" s="19"/>
      <c r="N501" s="20"/>
      <c r="O501" s="21"/>
      <c r="P501" s="21"/>
      <c r="Q501" s="21"/>
      <c r="R501" s="8"/>
      <c r="S501" s="8"/>
      <c r="T501" s="8"/>
      <c r="U501" s="21"/>
      <c r="V501" s="21"/>
      <c r="W501" s="21"/>
      <c r="X501" s="19"/>
      <c r="Y501" s="21"/>
      <c r="Z501" s="19"/>
      <c r="AA501" s="21"/>
      <c r="AB501" s="19"/>
      <c r="AC501" s="8"/>
      <c r="AD501" s="8"/>
      <c r="AE501" s="8"/>
      <c r="AF501" s="19"/>
    </row>
    <row r="502" ht="21" customHeight="1" spans="1:32">
      <c r="A502" s="4" t="str">
        <f>IFERROR(INDEX(_xlfn.ANCHORARRAY($AG$9),ROWS($A$9:A502)),"")</f>
        <v/>
      </c>
      <c r="B502" s="5" t="str">
        <f t="shared" si="63"/>
        <v/>
      </c>
      <c r="C502" s="5" t="str">
        <f t="shared" si="64"/>
        <v/>
      </c>
      <c r="D502" s="5" t="str">
        <f t="shared" si="65"/>
        <v/>
      </c>
      <c r="E502" s="18" t="str">
        <f t="shared" si="66"/>
        <v/>
      </c>
      <c r="F502" s="5" t="str">
        <f t="shared" si="67"/>
        <v/>
      </c>
      <c r="G502" s="3" t="str">
        <f t="shared" si="68"/>
        <v/>
      </c>
      <c r="H502" s="22" t="str">
        <f t="shared" si="69"/>
        <v/>
      </c>
      <c r="I502" s="22" t="str">
        <f t="shared" si="70"/>
        <v/>
      </c>
      <c r="J502" s="22" t="str">
        <f t="shared" si="71"/>
        <v/>
      </c>
      <c r="K502" s="16"/>
      <c r="L502" s="22"/>
      <c r="M502" s="22"/>
      <c r="N502" s="23"/>
      <c r="O502" s="24"/>
      <c r="P502" s="24"/>
      <c r="Q502" s="24"/>
      <c r="R502" s="5"/>
      <c r="S502" s="5"/>
      <c r="T502" s="5"/>
      <c r="U502" s="24"/>
      <c r="V502" s="24"/>
      <c r="W502" s="24"/>
      <c r="X502" s="22"/>
      <c r="Y502" s="24"/>
      <c r="Z502" s="22"/>
      <c r="AA502" s="24"/>
      <c r="AB502" s="22"/>
      <c r="AC502" s="5"/>
      <c r="AD502" s="5"/>
      <c r="AE502" s="5"/>
      <c r="AF502" s="22"/>
    </row>
    <row r="503" ht="21" customHeight="1" spans="1:32">
      <c r="A503" s="7" t="str">
        <f>IFERROR(INDEX(_xlfn.ANCHORARRAY($AG$9),ROWS($A$9:A503)),"")</f>
        <v/>
      </c>
      <c r="B503" s="8" t="str">
        <f t="shared" si="63"/>
        <v/>
      </c>
      <c r="C503" s="8" t="str">
        <f t="shared" si="64"/>
        <v/>
      </c>
      <c r="D503" s="8" t="str">
        <f t="shared" si="65"/>
        <v/>
      </c>
      <c r="E503" s="18" t="str">
        <f t="shared" si="66"/>
        <v/>
      </c>
      <c r="F503" s="8" t="str">
        <f t="shared" si="67"/>
        <v/>
      </c>
      <c r="G503" s="6" t="str">
        <f t="shared" si="68"/>
        <v/>
      </c>
      <c r="H503" s="19" t="str">
        <f t="shared" si="69"/>
        <v/>
      </c>
      <c r="I503" s="19" t="str">
        <f t="shared" si="70"/>
        <v/>
      </c>
      <c r="J503" s="19" t="str">
        <f t="shared" si="71"/>
        <v/>
      </c>
      <c r="K503" s="16"/>
      <c r="L503" s="19"/>
      <c r="M503" s="19"/>
      <c r="N503" s="20"/>
      <c r="O503" s="21"/>
      <c r="P503" s="21"/>
      <c r="Q503" s="21"/>
      <c r="R503" s="8"/>
      <c r="S503" s="8"/>
      <c r="T503" s="8"/>
      <c r="U503" s="21"/>
      <c r="V503" s="21"/>
      <c r="W503" s="21"/>
      <c r="X503" s="19"/>
      <c r="Y503" s="21"/>
      <c r="Z503" s="19"/>
      <c r="AA503" s="21"/>
      <c r="AB503" s="19"/>
      <c r="AC503" s="8"/>
      <c r="AD503" s="8"/>
      <c r="AE503" s="8"/>
      <c r="AF503" s="19"/>
    </row>
    <row r="504" ht="21" customHeight="1" spans="1:32">
      <c r="A504" s="4" t="str">
        <f>IFERROR(INDEX(_xlfn.ANCHORARRAY($AG$9),ROWS($A$9:A504)),"")</f>
        <v/>
      </c>
      <c r="B504" s="5" t="str">
        <f t="shared" si="63"/>
        <v/>
      </c>
      <c r="C504" s="5" t="str">
        <f t="shared" si="64"/>
        <v/>
      </c>
      <c r="D504" s="5" t="str">
        <f t="shared" si="65"/>
        <v/>
      </c>
      <c r="E504" s="18" t="str">
        <f t="shared" si="66"/>
        <v/>
      </c>
      <c r="F504" s="5" t="str">
        <f t="shared" si="67"/>
        <v/>
      </c>
      <c r="G504" s="3" t="str">
        <f t="shared" si="68"/>
        <v/>
      </c>
      <c r="H504" s="22" t="str">
        <f t="shared" si="69"/>
        <v/>
      </c>
      <c r="I504" s="22" t="str">
        <f t="shared" si="70"/>
        <v/>
      </c>
      <c r="J504" s="22" t="str">
        <f t="shared" si="71"/>
        <v/>
      </c>
      <c r="K504" s="16"/>
      <c r="L504" s="22"/>
      <c r="M504" s="22"/>
      <c r="N504" s="23"/>
      <c r="O504" s="24"/>
      <c r="P504" s="24"/>
      <c r="Q504" s="24"/>
      <c r="R504" s="5"/>
      <c r="S504" s="5"/>
      <c r="T504" s="5"/>
      <c r="U504" s="24"/>
      <c r="V504" s="24"/>
      <c r="W504" s="24"/>
      <c r="X504" s="22"/>
      <c r="Y504" s="24"/>
      <c r="Z504" s="22"/>
      <c r="AA504" s="24"/>
      <c r="AB504" s="22"/>
      <c r="AC504" s="5"/>
      <c r="AD504" s="5"/>
      <c r="AE504" s="5"/>
      <c r="AF504" s="22"/>
    </row>
    <row r="505" ht="21" customHeight="1" spans="1:32">
      <c r="A505" s="7" t="str">
        <f>IFERROR(INDEX(_xlfn.ANCHORARRAY($AG$9),ROWS($A$9:A505)),"")</f>
        <v/>
      </c>
      <c r="B505" s="8" t="str">
        <f t="shared" si="63"/>
        <v/>
      </c>
      <c r="C505" s="8" t="str">
        <f t="shared" si="64"/>
        <v/>
      </c>
      <c r="D505" s="8" t="str">
        <f t="shared" si="65"/>
        <v/>
      </c>
      <c r="E505" s="18" t="str">
        <f t="shared" si="66"/>
        <v/>
      </c>
      <c r="F505" s="8" t="str">
        <f t="shared" si="67"/>
        <v/>
      </c>
      <c r="G505" s="6" t="str">
        <f t="shared" si="68"/>
        <v/>
      </c>
      <c r="H505" s="19" t="str">
        <f t="shared" si="69"/>
        <v/>
      </c>
      <c r="I505" s="19" t="str">
        <f t="shared" si="70"/>
        <v/>
      </c>
      <c r="J505" s="19" t="str">
        <f t="shared" si="71"/>
        <v/>
      </c>
      <c r="K505" s="16"/>
      <c r="L505" s="19"/>
      <c r="M505" s="19"/>
      <c r="N505" s="20"/>
      <c r="O505" s="21"/>
      <c r="P505" s="21"/>
      <c r="Q505" s="21"/>
      <c r="R505" s="8"/>
      <c r="S505" s="8"/>
      <c r="T505" s="8"/>
      <c r="U505" s="21"/>
      <c r="V505" s="21"/>
      <c r="W505" s="21"/>
      <c r="X505" s="19"/>
      <c r="Y505" s="21"/>
      <c r="Z505" s="19"/>
      <c r="AA505" s="21"/>
      <c r="AB505" s="19"/>
      <c r="AC505" s="8"/>
      <c r="AD505" s="8"/>
      <c r="AE505" s="8"/>
      <c r="AF505" s="19"/>
    </row>
    <row r="506" ht="21" customHeight="1" spans="1:32">
      <c r="A506" s="4" t="str">
        <f>IFERROR(INDEX(_xlfn.ANCHORARRAY($AG$9),ROWS($A$9:A506)),"")</f>
        <v/>
      </c>
      <c r="B506" s="5" t="str">
        <f t="shared" si="63"/>
        <v/>
      </c>
      <c r="C506" s="5" t="str">
        <f t="shared" si="64"/>
        <v/>
      </c>
      <c r="D506" s="5" t="str">
        <f t="shared" si="65"/>
        <v/>
      </c>
      <c r="E506" s="18" t="str">
        <f t="shared" si="66"/>
        <v/>
      </c>
      <c r="F506" s="5" t="str">
        <f t="shared" si="67"/>
        <v/>
      </c>
      <c r="G506" s="3" t="str">
        <f t="shared" si="68"/>
        <v/>
      </c>
      <c r="H506" s="22" t="str">
        <f t="shared" si="69"/>
        <v/>
      </c>
      <c r="I506" s="22" t="str">
        <f t="shared" si="70"/>
        <v/>
      </c>
      <c r="J506" s="22" t="str">
        <f t="shared" si="71"/>
        <v/>
      </c>
      <c r="K506" s="16"/>
      <c r="L506" s="22"/>
      <c r="M506" s="22"/>
      <c r="N506" s="23"/>
      <c r="O506" s="24"/>
      <c r="P506" s="24"/>
      <c r="Q506" s="24"/>
      <c r="R506" s="5"/>
      <c r="S506" s="5"/>
      <c r="T506" s="5"/>
      <c r="U506" s="24"/>
      <c r="V506" s="24"/>
      <c r="W506" s="24"/>
      <c r="X506" s="22"/>
      <c r="Y506" s="24"/>
      <c r="Z506" s="22"/>
      <c r="AA506" s="24"/>
      <c r="AB506" s="22"/>
      <c r="AC506" s="5"/>
      <c r="AD506" s="5"/>
      <c r="AE506" s="5"/>
      <c r="AF506" s="22"/>
    </row>
    <row r="507" ht="21" customHeight="1" spans="1:32">
      <c r="A507" s="7" t="str">
        <f>IFERROR(INDEX(_xlfn.ANCHORARRAY($AG$9),ROWS($A$9:A507)),"")</f>
        <v/>
      </c>
      <c r="B507" s="8" t="str">
        <f t="shared" si="63"/>
        <v/>
      </c>
      <c r="C507" s="8" t="str">
        <f t="shared" si="64"/>
        <v/>
      </c>
      <c r="D507" s="8" t="str">
        <f t="shared" si="65"/>
        <v/>
      </c>
      <c r="E507" s="18" t="str">
        <f t="shared" si="66"/>
        <v/>
      </c>
      <c r="F507" s="8" t="str">
        <f t="shared" si="67"/>
        <v/>
      </c>
      <c r="G507" s="6" t="str">
        <f t="shared" si="68"/>
        <v/>
      </c>
      <c r="H507" s="19" t="str">
        <f t="shared" si="69"/>
        <v/>
      </c>
      <c r="I507" s="19" t="str">
        <f t="shared" si="70"/>
        <v/>
      </c>
      <c r="J507" s="19" t="str">
        <f t="shared" si="71"/>
        <v/>
      </c>
      <c r="K507" s="16"/>
      <c r="L507" s="19"/>
      <c r="M507" s="19"/>
      <c r="N507" s="20"/>
      <c r="O507" s="21"/>
      <c r="P507" s="21"/>
      <c r="Q507" s="21"/>
      <c r="R507" s="8"/>
      <c r="S507" s="8"/>
      <c r="T507" s="8"/>
      <c r="U507" s="21"/>
      <c r="V507" s="21"/>
      <c r="W507" s="21"/>
      <c r="X507" s="19"/>
      <c r="Y507" s="21"/>
      <c r="Z507" s="19"/>
      <c r="AA507" s="21"/>
      <c r="AB507" s="19"/>
      <c r="AC507" s="8"/>
      <c r="AD507" s="8"/>
      <c r="AE507" s="8"/>
      <c r="AF507" s="19"/>
    </row>
    <row r="508" ht="21" customHeight="1" spans="1:32">
      <c r="A508" s="4" t="str">
        <f>IFERROR(INDEX(_xlfn.ANCHORARRAY($AG$9),ROWS($A$9:A508)),"")</f>
        <v/>
      </c>
      <c r="B508" s="5" t="str">
        <f t="shared" si="63"/>
        <v/>
      </c>
      <c r="C508" s="5" t="str">
        <f t="shared" si="64"/>
        <v/>
      </c>
      <c r="D508" s="5" t="str">
        <f t="shared" si="65"/>
        <v/>
      </c>
      <c r="E508" s="18" t="str">
        <f t="shared" si="66"/>
        <v/>
      </c>
      <c r="F508" s="5" t="str">
        <f t="shared" si="67"/>
        <v/>
      </c>
      <c r="G508" s="3" t="str">
        <f t="shared" si="68"/>
        <v/>
      </c>
      <c r="H508" s="22" t="str">
        <f t="shared" si="69"/>
        <v/>
      </c>
      <c r="I508" s="22" t="str">
        <f t="shared" si="70"/>
        <v/>
      </c>
      <c r="J508" s="22" t="str">
        <f t="shared" si="71"/>
        <v/>
      </c>
      <c r="K508" s="16"/>
      <c r="L508" s="22"/>
      <c r="M508" s="22"/>
      <c r="N508" s="23"/>
      <c r="O508" s="24"/>
      <c r="P508" s="24"/>
      <c r="Q508" s="24"/>
      <c r="R508" s="5"/>
      <c r="S508" s="5"/>
      <c r="T508" s="5"/>
      <c r="U508" s="24"/>
      <c r="V508" s="24"/>
      <c r="W508" s="24"/>
      <c r="X508" s="22"/>
      <c r="Y508" s="24"/>
      <c r="Z508" s="22"/>
      <c r="AA508" s="24"/>
      <c r="AB508" s="22"/>
      <c r="AC508" s="5"/>
      <c r="AD508" s="5"/>
      <c r="AE508" s="5"/>
      <c r="AF508" s="22"/>
    </row>
    <row r="509" ht="21" customHeight="1" spans="1:32">
      <c r="A509" s="7" t="str">
        <f>IFERROR(INDEX(_xlfn.ANCHORARRAY($AG$9),ROWS($A$9:A509)),"")</f>
        <v/>
      </c>
      <c r="B509" s="8" t="str">
        <f t="shared" si="63"/>
        <v/>
      </c>
      <c r="C509" s="8" t="str">
        <f t="shared" si="64"/>
        <v/>
      </c>
      <c r="D509" s="8" t="str">
        <f t="shared" si="65"/>
        <v/>
      </c>
      <c r="E509" s="18" t="str">
        <f t="shared" si="66"/>
        <v/>
      </c>
      <c r="F509" s="8" t="str">
        <f t="shared" si="67"/>
        <v/>
      </c>
      <c r="G509" s="6" t="str">
        <f t="shared" si="68"/>
        <v/>
      </c>
      <c r="H509" s="19" t="str">
        <f t="shared" si="69"/>
        <v/>
      </c>
      <c r="I509" s="19" t="str">
        <f t="shared" si="70"/>
        <v/>
      </c>
      <c r="J509" s="19" t="str">
        <f t="shared" si="71"/>
        <v/>
      </c>
      <c r="K509" s="16"/>
      <c r="L509" s="19"/>
      <c r="M509" s="19"/>
      <c r="N509" s="20"/>
      <c r="O509" s="21"/>
      <c r="P509" s="21"/>
      <c r="Q509" s="21"/>
      <c r="R509" s="8"/>
      <c r="S509" s="8"/>
      <c r="T509" s="8"/>
      <c r="U509" s="21"/>
      <c r="V509" s="21"/>
      <c r="W509" s="21"/>
      <c r="X509" s="19"/>
      <c r="Y509" s="21"/>
      <c r="Z509" s="19"/>
      <c r="AA509" s="21"/>
      <c r="AB509" s="19"/>
      <c r="AC509" s="8"/>
      <c r="AD509" s="8"/>
      <c r="AE509" s="8"/>
      <c r="AF509" s="19"/>
    </row>
    <row r="510" ht="21" customHeight="1" spans="1:32">
      <c r="A510" s="4" t="str">
        <f>IFERROR(INDEX(_xlfn.ANCHORARRAY($AG$9),ROWS($A$9:A510)),"")</f>
        <v/>
      </c>
      <c r="B510" s="5" t="str">
        <f t="shared" si="63"/>
        <v/>
      </c>
      <c r="C510" s="5" t="str">
        <f t="shared" si="64"/>
        <v/>
      </c>
      <c r="D510" s="5" t="str">
        <f t="shared" si="65"/>
        <v/>
      </c>
      <c r="E510" s="18" t="str">
        <f t="shared" si="66"/>
        <v/>
      </c>
      <c r="F510" s="5" t="str">
        <f t="shared" si="67"/>
        <v/>
      </c>
      <c r="G510" s="3" t="str">
        <f t="shared" si="68"/>
        <v/>
      </c>
      <c r="H510" s="22" t="str">
        <f t="shared" si="69"/>
        <v/>
      </c>
      <c r="I510" s="22" t="str">
        <f t="shared" si="70"/>
        <v/>
      </c>
      <c r="J510" s="22" t="str">
        <f t="shared" si="71"/>
        <v/>
      </c>
      <c r="K510" s="16"/>
      <c r="L510" s="22"/>
      <c r="M510" s="22"/>
      <c r="N510" s="23"/>
      <c r="O510" s="24"/>
      <c r="P510" s="24"/>
      <c r="Q510" s="24"/>
      <c r="R510" s="5"/>
      <c r="S510" s="5"/>
      <c r="T510" s="5"/>
      <c r="U510" s="24"/>
      <c r="V510" s="24"/>
      <c r="W510" s="24"/>
      <c r="X510" s="22"/>
      <c r="Y510" s="24"/>
      <c r="Z510" s="22"/>
      <c r="AA510" s="24"/>
      <c r="AB510" s="22"/>
      <c r="AC510" s="5"/>
      <c r="AD510" s="5"/>
      <c r="AE510" s="5"/>
      <c r="AF510" s="22"/>
    </row>
    <row r="511" ht="21" customHeight="1" spans="1:32">
      <c r="A511" s="7" t="str">
        <f>IFERROR(INDEX(_xlfn.ANCHORARRAY($AG$9),ROWS($A$9:A511)),"")</f>
        <v/>
      </c>
      <c r="B511" s="8" t="str">
        <f t="shared" si="63"/>
        <v/>
      </c>
      <c r="C511" s="8" t="str">
        <f t="shared" si="64"/>
        <v/>
      </c>
      <c r="D511" s="8" t="str">
        <f t="shared" si="65"/>
        <v/>
      </c>
      <c r="E511" s="18" t="str">
        <f t="shared" si="66"/>
        <v/>
      </c>
      <c r="F511" s="8" t="str">
        <f t="shared" si="67"/>
        <v/>
      </c>
      <c r="G511" s="6" t="str">
        <f t="shared" si="68"/>
        <v/>
      </c>
      <c r="H511" s="19" t="str">
        <f t="shared" si="69"/>
        <v/>
      </c>
      <c r="I511" s="19" t="str">
        <f t="shared" si="70"/>
        <v/>
      </c>
      <c r="J511" s="19" t="str">
        <f t="shared" si="71"/>
        <v/>
      </c>
      <c r="K511" s="16"/>
      <c r="L511" s="19"/>
      <c r="M511" s="19"/>
      <c r="N511" s="20"/>
      <c r="O511" s="21"/>
      <c r="P511" s="21"/>
      <c r="Q511" s="21"/>
      <c r="R511" s="8"/>
      <c r="S511" s="8"/>
      <c r="T511" s="8"/>
      <c r="U511" s="21"/>
      <c r="V511" s="21"/>
      <c r="W511" s="21"/>
      <c r="X511" s="19"/>
      <c r="Y511" s="21"/>
      <c r="Z511" s="19"/>
      <c r="AA511" s="21"/>
      <c r="AB511" s="19"/>
      <c r="AC511" s="8"/>
      <c r="AD511" s="8"/>
      <c r="AE511" s="8"/>
      <c r="AF511" s="19"/>
    </row>
    <row r="512" ht="21" customHeight="1" spans="1:32">
      <c r="A512" s="4" t="str">
        <f>IFERROR(INDEX(_xlfn.ANCHORARRAY($AG$9),ROWS($A$9:A512)),"")</f>
        <v/>
      </c>
      <c r="B512" s="5" t="str">
        <f t="shared" si="63"/>
        <v/>
      </c>
      <c r="C512" s="5" t="str">
        <f t="shared" si="64"/>
        <v/>
      </c>
      <c r="D512" s="5" t="str">
        <f t="shared" si="65"/>
        <v/>
      </c>
      <c r="E512" s="18" t="str">
        <f t="shared" si="66"/>
        <v/>
      </c>
      <c r="F512" s="5" t="str">
        <f t="shared" si="67"/>
        <v/>
      </c>
      <c r="G512" s="3" t="str">
        <f t="shared" si="68"/>
        <v/>
      </c>
      <c r="H512" s="22" t="str">
        <f t="shared" si="69"/>
        <v/>
      </c>
      <c r="I512" s="22" t="str">
        <f t="shared" si="70"/>
        <v/>
      </c>
      <c r="J512" s="22" t="str">
        <f t="shared" si="71"/>
        <v/>
      </c>
      <c r="K512" s="16"/>
      <c r="L512" s="22"/>
      <c r="M512" s="22"/>
      <c r="N512" s="23"/>
      <c r="O512" s="24"/>
      <c r="P512" s="24"/>
      <c r="Q512" s="24"/>
      <c r="R512" s="5"/>
      <c r="S512" s="5"/>
      <c r="T512" s="5"/>
      <c r="U512" s="24"/>
      <c r="V512" s="24"/>
      <c r="W512" s="24"/>
      <c r="X512" s="22"/>
      <c r="Y512" s="24"/>
      <c r="Z512" s="22"/>
      <c r="AA512" s="24"/>
      <c r="AB512" s="22"/>
      <c r="AC512" s="5"/>
      <c r="AD512" s="5"/>
      <c r="AE512" s="5"/>
      <c r="AF512" s="22"/>
    </row>
    <row r="513" ht="21" customHeight="1" spans="1:32">
      <c r="A513" s="7" t="str">
        <f>IFERROR(INDEX(_xlfn.ANCHORARRAY($AG$9),ROWS($A$9:A513)),"")</f>
        <v/>
      </c>
      <c r="B513" s="8" t="str">
        <f t="shared" si="63"/>
        <v/>
      </c>
      <c r="C513" s="8" t="str">
        <f t="shared" si="64"/>
        <v/>
      </c>
      <c r="D513" s="8" t="str">
        <f t="shared" si="65"/>
        <v/>
      </c>
      <c r="E513" s="18" t="str">
        <f t="shared" si="66"/>
        <v/>
      </c>
      <c r="F513" s="8" t="str">
        <f t="shared" si="67"/>
        <v/>
      </c>
      <c r="G513" s="6" t="str">
        <f t="shared" si="68"/>
        <v/>
      </c>
      <c r="H513" s="19" t="str">
        <f t="shared" si="69"/>
        <v/>
      </c>
      <c r="I513" s="19" t="str">
        <f t="shared" si="70"/>
        <v/>
      </c>
      <c r="J513" s="19" t="str">
        <f t="shared" si="71"/>
        <v/>
      </c>
      <c r="K513" s="16"/>
      <c r="L513" s="19"/>
      <c r="M513" s="19"/>
      <c r="N513" s="20"/>
      <c r="O513" s="21"/>
      <c r="P513" s="21"/>
      <c r="Q513" s="21"/>
      <c r="R513" s="8"/>
      <c r="S513" s="8"/>
      <c r="T513" s="8"/>
      <c r="U513" s="21"/>
      <c r="V513" s="21"/>
      <c r="W513" s="21"/>
      <c r="X513" s="19"/>
      <c r="Y513" s="21"/>
      <c r="Z513" s="19"/>
      <c r="AA513" s="21"/>
      <c r="AB513" s="19"/>
      <c r="AC513" s="8"/>
      <c r="AD513" s="8"/>
      <c r="AE513" s="8"/>
      <c r="AF513" s="19"/>
    </row>
    <row r="514" ht="21" customHeight="1" spans="1:32">
      <c r="A514" s="4" t="str">
        <f>IFERROR(INDEX(_xlfn.ANCHORARRAY($AG$9),ROWS($A$9:A514)),"")</f>
        <v/>
      </c>
      <c r="B514" s="5" t="str">
        <f t="shared" si="63"/>
        <v/>
      </c>
      <c r="C514" s="5" t="str">
        <f t="shared" si="64"/>
        <v/>
      </c>
      <c r="D514" s="5" t="str">
        <f t="shared" si="65"/>
        <v/>
      </c>
      <c r="E514" s="18" t="str">
        <f t="shared" si="66"/>
        <v/>
      </c>
      <c r="F514" s="5" t="str">
        <f t="shared" si="67"/>
        <v/>
      </c>
      <c r="G514" s="3" t="str">
        <f t="shared" si="68"/>
        <v/>
      </c>
      <c r="H514" s="22" t="str">
        <f t="shared" si="69"/>
        <v/>
      </c>
      <c r="I514" s="22" t="str">
        <f t="shared" si="70"/>
        <v/>
      </c>
      <c r="J514" s="22" t="str">
        <f t="shared" si="71"/>
        <v/>
      </c>
      <c r="K514" s="16"/>
      <c r="L514" s="22"/>
      <c r="M514" s="22"/>
      <c r="N514" s="23"/>
      <c r="O514" s="24"/>
      <c r="P514" s="24"/>
      <c r="Q514" s="24"/>
      <c r="R514" s="5"/>
      <c r="S514" s="5"/>
      <c r="T514" s="5"/>
      <c r="U514" s="24"/>
      <c r="V514" s="24"/>
      <c r="W514" s="24"/>
      <c r="X514" s="22"/>
      <c r="Y514" s="24"/>
      <c r="Z514" s="22"/>
      <c r="AA514" s="24"/>
      <c r="AB514" s="22"/>
      <c r="AC514" s="5"/>
      <c r="AD514" s="5"/>
      <c r="AE514" s="5"/>
      <c r="AF514" s="22"/>
    </row>
    <row r="515" ht="21" customHeight="1" spans="1:32">
      <c r="A515" s="7" t="str">
        <f>IFERROR(INDEX(_xlfn.ANCHORARRAY($AG$9),ROWS($A$9:A515)),"")</f>
        <v/>
      </c>
      <c r="B515" s="8" t="str">
        <f t="shared" si="63"/>
        <v/>
      </c>
      <c r="C515" s="8" t="str">
        <f t="shared" si="64"/>
        <v/>
      </c>
      <c r="D515" s="8" t="str">
        <f t="shared" si="65"/>
        <v/>
      </c>
      <c r="E515" s="18" t="str">
        <f t="shared" si="66"/>
        <v/>
      </c>
      <c r="F515" s="8" t="str">
        <f t="shared" si="67"/>
        <v/>
      </c>
      <c r="G515" s="6" t="str">
        <f t="shared" si="68"/>
        <v/>
      </c>
      <c r="H515" s="19" t="str">
        <f t="shared" si="69"/>
        <v/>
      </c>
      <c r="I515" s="19" t="str">
        <f t="shared" si="70"/>
        <v/>
      </c>
      <c r="J515" s="19" t="str">
        <f t="shared" si="71"/>
        <v/>
      </c>
      <c r="K515" s="16"/>
      <c r="L515" s="19"/>
      <c r="M515" s="19"/>
      <c r="N515" s="20"/>
      <c r="O515" s="21"/>
      <c r="P515" s="21"/>
      <c r="Q515" s="21"/>
      <c r="R515" s="8"/>
      <c r="S515" s="8"/>
      <c r="T515" s="8"/>
      <c r="U515" s="21"/>
      <c r="V515" s="21"/>
      <c r="W515" s="21"/>
      <c r="X515" s="19"/>
      <c r="Y515" s="21"/>
      <c r="Z515" s="19"/>
      <c r="AA515" s="21"/>
      <c r="AB515" s="19"/>
      <c r="AC515" s="8"/>
      <c r="AD515" s="8"/>
      <c r="AE515" s="8"/>
      <c r="AF515" s="19"/>
    </row>
    <row r="516" ht="21" customHeight="1" spans="1:32">
      <c r="A516" s="4" t="str">
        <f>IFERROR(INDEX(_xlfn.ANCHORARRAY($AG$9),ROWS($A$9:A516)),"")</f>
        <v/>
      </c>
      <c r="B516" s="5" t="str">
        <f t="shared" si="63"/>
        <v/>
      </c>
      <c r="C516" s="5" t="str">
        <f t="shared" si="64"/>
        <v/>
      </c>
      <c r="D516" s="5" t="str">
        <f t="shared" si="65"/>
        <v/>
      </c>
      <c r="E516" s="18" t="str">
        <f t="shared" si="66"/>
        <v/>
      </c>
      <c r="F516" s="5" t="str">
        <f t="shared" si="67"/>
        <v/>
      </c>
      <c r="G516" s="3" t="str">
        <f t="shared" si="68"/>
        <v/>
      </c>
      <c r="H516" s="22" t="str">
        <f t="shared" si="69"/>
        <v/>
      </c>
      <c r="I516" s="22" t="str">
        <f t="shared" si="70"/>
        <v/>
      </c>
      <c r="J516" s="22" t="str">
        <f t="shared" si="71"/>
        <v/>
      </c>
      <c r="K516" s="16"/>
      <c r="L516" s="22"/>
      <c r="M516" s="22"/>
      <c r="N516" s="23"/>
      <c r="O516" s="24"/>
      <c r="P516" s="24"/>
      <c r="Q516" s="24"/>
      <c r="R516" s="5"/>
      <c r="S516" s="5"/>
      <c r="T516" s="5"/>
      <c r="U516" s="24"/>
      <c r="V516" s="24"/>
      <c r="W516" s="24"/>
      <c r="X516" s="22"/>
      <c r="Y516" s="24"/>
      <c r="Z516" s="22"/>
      <c r="AA516" s="24"/>
      <c r="AB516" s="22"/>
      <c r="AC516" s="5"/>
      <c r="AD516" s="5"/>
      <c r="AE516" s="5"/>
      <c r="AF516" s="22"/>
    </row>
    <row r="517" ht="21" customHeight="1" spans="1:32">
      <c r="A517" s="7" t="str">
        <f>IFERROR(INDEX(_xlfn.ANCHORARRAY($AG$9),ROWS($A$9:A517)),"")</f>
        <v/>
      </c>
      <c r="B517" s="8" t="str">
        <f t="shared" si="63"/>
        <v/>
      </c>
      <c r="C517" s="8" t="str">
        <f t="shared" si="64"/>
        <v/>
      </c>
      <c r="D517" s="8" t="str">
        <f t="shared" si="65"/>
        <v/>
      </c>
      <c r="E517" s="18" t="str">
        <f t="shared" si="66"/>
        <v/>
      </c>
      <c r="F517" s="8" t="str">
        <f t="shared" si="67"/>
        <v/>
      </c>
      <c r="G517" s="6" t="str">
        <f t="shared" si="68"/>
        <v/>
      </c>
      <c r="H517" s="19" t="str">
        <f t="shared" si="69"/>
        <v/>
      </c>
      <c r="I517" s="19" t="str">
        <f t="shared" si="70"/>
        <v/>
      </c>
      <c r="J517" s="19" t="str">
        <f t="shared" si="71"/>
        <v/>
      </c>
      <c r="K517" s="16"/>
      <c r="L517" s="19"/>
      <c r="M517" s="19"/>
      <c r="N517" s="20"/>
      <c r="O517" s="21"/>
      <c r="P517" s="21"/>
      <c r="Q517" s="21"/>
      <c r="R517" s="8"/>
      <c r="S517" s="8"/>
      <c r="T517" s="8"/>
      <c r="U517" s="21"/>
      <c r="V517" s="21"/>
      <c r="W517" s="21"/>
      <c r="X517" s="19"/>
      <c r="Y517" s="21"/>
      <c r="Z517" s="19"/>
      <c r="AA517" s="21"/>
      <c r="AB517" s="19"/>
      <c r="AC517" s="8"/>
      <c r="AD517" s="8"/>
      <c r="AE517" s="8"/>
      <c r="AF517" s="19"/>
    </row>
    <row r="518" ht="21" customHeight="1" spans="1:32">
      <c r="A518" s="4" t="str">
        <f>IFERROR(INDEX(_xlfn.ANCHORARRAY($AG$9),ROWS($A$9:A518)),"")</f>
        <v/>
      </c>
      <c r="B518" s="5" t="str">
        <f t="shared" si="63"/>
        <v/>
      </c>
      <c r="C518" s="5" t="str">
        <f t="shared" si="64"/>
        <v/>
      </c>
      <c r="D518" s="5" t="str">
        <f t="shared" si="65"/>
        <v/>
      </c>
      <c r="E518" s="18" t="str">
        <f t="shared" si="66"/>
        <v/>
      </c>
      <c r="F518" s="5" t="str">
        <f t="shared" si="67"/>
        <v/>
      </c>
      <c r="G518" s="3" t="str">
        <f t="shared" si="68"/>
        <v/>
      </c>
      <c r="H518" s="22" t="str">
        <f t="shared" si="69"/>
        <v/>
      </c>
      <c r="I518" s="22" t="str">
        <f t="shared" si="70"/>
        <v/>
      </c>
      <c r="J518" s="22" t="str">
        <f t="shared" si="71"/>
        <v/>
      </c>
      <c r="K518" s="16"/>
      <c r="L518" s="22"/>
      <c r="M518" s="22"/>
      <c r="N518" s="23"/>
      <c r="O518" s="24"/>
      <c r="P518" s="24"/>
      <c r="Q518" s="24"/>
      <c r="R518" s="5"/>
      <c r="S518" s="5"/>
      <c r="T518" s="5"/>
      <c r="U518" s="24"/>
      <c r="V518" s="24"/>
      <c r="W518" s="24"/>
      <c r="X518" s="22"/>
      <c r="Y518" s="24"/>
      <c r="Z518" s="22"/>
      <c r="AA518" s="24"/>
      <c r="AB518" s="22"/>
      <c r="AC518" s="5"/>
      <c r="AD518" s="5"/>
      <c r="AE518" s="5"/>
      <c r="AF518" s="22"/>
    </row>
    <row r="519" ht="21" customHeight="1" spans="1:32">
      <c r="A519" s="7" t="str">
        <f>IFERROR(INDEX(_xlfn.ANCHORARRAY($AG$9),ROWS($A$9:A519)),"")</f>
        <v/>
      </c>
      <c r="B519" s="8" t="str">
        <f t="shared" si="63"/>
        <v/>
      </c>
      <c r="C519" s="8" t="str">
        <f t="shared" si="64"/>
        <v/>
      </c>
      <c r="D519" s="8" t="str">
        <f t="shared" si="65"/>
        <v/>
      </c>
      <c r="E519" s="18" t="str">
        <f t="shared" si="66"/>
        <v/>
      </c>
      <c r="F519" s="8" t="str">
        <f t="shared" si="67"/>
        <v/>
      </c>
      <c r="G519" s="6" t="str">
        <f t="shared" si="68"/>
        <v/>
      </c>
      <c r="H519" s="19" t="str">
        <f t="shared" si="69"/>
        <v/>
      </c>
      <c r="I519" s="19" t="str">
        <f t="shared" si="70"/>
        <v/>
      </c>
      <c r="J519" s="19" t="str">
        <f t="shared" si="71"/>
        <v/>
      </c>
      <c r="K519" s="16"/>
      <c r="L519" s="19"/>
      <c r="M519" s="19"/>
      <c r="N519" s="20"/>
      <c r="O519" s="21"/>
      <c r="P519" s="21"/>
      <c r="Q519" s="21"/>
      <c r="R519" s="8"/>
      <c r="S519" s="8"/>
      <c r="T519" s="8"/>
      <c r="U519" s="21"/>
      <c r="V519" s="21"/>
      <c r="W519" s="21"/>
      <c r="X519" s="19"/>
      <c r="Y519" s="21"/>
      <c r="Z519" s="19"/>
      <c r="AA519" s="21"/>
      <c r="AB519" s="19"/>
      <c r="AC519" s="8"/>
      <c r="AD519" s="8"/>
      <c r="AE519" s="8"/>
      <c r="AF519" s="19"/>
    </row>
    <row r="520" ht="21" customHeight="1" spans="1:32">
      <c r="A520" s="4" t="str">
        <f>IFERROR(INDEX(_xlfn.ANCHORARRAY($AG$9),ROWS($A$9:A520)),"")</f>
        <v/>
      </c>
      <c r="B520" s="5" t="str">
        <f t="shared" si="63"/>
        <v/>
      </c>
      <c r="C520" s="5" t="str">
        <f t="shared" si="64"/>
        <v/>
      </c>
      <c r="D520" s="5" t="str">
        <f t="shared" si="65"/>
        <v/>
      </c>
      <c r="E520" s="18" t="str">
        <f t="shared" si="66"/>
        <v/>
      </c>
      <c r="F520" s="5" t="str">
        <f t="shared" si="67"/>
        <v/>
      </c>
      <c r="G520" s="3" t="str">
        <f t="shared" si="68"/>
        <v/>
      </c>
      <c r="H520" s="22" t="str">
        <f t="shared" si="69"/>
        <v/>
      </c>
      <c r="I520" s="22" t="str">
        <f t="shared" si="70"/>
        <v/>
      </c>
      <c r="J520" s="22" t="str">
        <f t="shared" si="71"/>
        <v/>
      </c>
      <c r="K520" s="16"/>
      <c r="L520" s="22"/>
      <c r="M520" s="22"/>
      <c r="N520" s="23"/>
      <c r="O520" s="24"/>
      <c r="P520" s="24"/>
      <c r="Q520" s="24"/>
      <c r="R520" s="5"/>
      <c r="S520" s="5"/>
      <c r="T520" s="5"/>
      <c r="U520" s="24"/>
      <c r="V520" s="24"/>
      <c r="W520" s="24"/>
      <c r="X520" s="22"/>
      <c r="Y520" s="24"/>
      <c r="Z520" s="22"/>
      <c r="AA520" s="24"/>
      <c r="AB520" s="22"/>
      <c r="AC520" s="5"/>
      <c r="AD520" s="5"/>
      <c r="AE520" s="5"/>
      <c r="AF520" s="22"/>
    </row>
    <row r="521" ht="21" customHeight="1" spans="1:32">
      <c r="A521" s="7" t="str">
        <f>IFERROR(INDEX(_xlfn.ANCHORARRAY($AG$9),ROWS($A$9:A521)),"")</f>
        <v/>
      </c>
      <c r="B521" s="8" t="str">
        <f t="shared" ref="B521:B584" si="72">IF($A521="","",SUMIF($AA$9:$AA$50008,$A521,$AC$9:$AC$50008))</f>
        <v/>
      </c>
      <c r="C521" s="8" t="str">
        <f t="shared" ref="C521:C584" si="73">IF($A521="","",SUMIF($AA$9:$AA$50008,$A521,$AD$9:$AD$50008))</f>
        <v/>
      </c>
      <c r="D521" s="8" t="str">
        <f t="shared" ref="D521:D584" si="74">IF($A521="","",SUMIF($AA$9:$AA$50008,$A521,$AE$9:$AE$50008))</f>
        <v/>
      </c>
      <c r="E521" s="18" t="str">
        <f t="shared" ref="E521:E584" si="75">IF($A521="","",MAX(0,B521-C521-D521))</f>
        <v/>
      </c>
      <c r="F521" s="8" t="str">
        <f t="shared" ref="F521:F584" si="76">IF($A521="","",MAX(0,C521+D521-B521))</f>
        <v/>
      </c>
      <c r="G521" s="6" t="str">
        <f t="shared" ref="G521:G584" si="77">IF($A521="","",IF(E521&gt;0,"待冲减",IF(F521&gt;0,"超额需核对","已结清")))</f>
        <v/>
      </c>
      <c r="H521" s="19" t="str">
        <f t="shared" ref="H521:H584" si="78">IF($A521="","",COUNTIFS($AA$9:$AA$50008,$A521,$AB$9:$AB$50008,"预支"))</f>
        <v/>
      </c>
      <c r="I521" s="19" t="str">
        <f t="shared" ref="I521:I584" si="79">IF($A521="","",COUNTIFS($AA$9:$AA$50008,$A521,$AB$9:$AB$50008,"报销"))</f>
        <v/>
      </c>
      <c r="J521" s="19" t="str">
        <f t="shared" ref="J521:J584" si="80">IF($A521="","",COUNTIFS($AA$9:$AA$50008,$A521,$AB$9:$AB$50008,"还款"))</f>
        <v/>
      </c>
      <c r="K521" s="16"/>
      <c r="L521" s="19"/>
      <c r="M521" s="19"/>
      <c r="N521" s="20"/>
      <c r="O521" s="21"/>
      <c r="P521" s="21"/>
      <c r="Q521" s="21"/>
      <c r="R521" s="8"/>
      <c r="S521" s="8"/>
      <c r="T521" s="8"/>
      <c r="U521" s="21"/>
      <c r="V521" s="21"/>
      <c r="W521" s="21"/>
      <c r="X521" s="19"/>
      <c r="Y521" s="21"/>
      <c r="Z521" s="19"/>
      <c r="AA521" s="21"/>
      <c r="AB521" s="19"/>
      <c r="AC521" s="8"/>
      <c r="AD521" s="8"/>
      <c r="AE521" s="8"/>
      <c r="AF521" s="19"/>
    </row>
    <row r="522" ht="21" customHeight="1" spans="1:32">
      <c r="A522" s="4" t="str">
        <f>IFERROR(INDEX(_xlfn.ANCHORARRAY($AG$9),ROWS($A$9:A522)),"")</f>
        <v/>
      </c>
      <c r="B522" s="5" t="str">
        <f t="shared" si="72"/>
        <v/>
      </c>
      <c r="C522" s="5" t="str">
        <f t="shared" si="73"/>
        <v/>
      </c>
      <c r="D522" s="5" t="str">
        <f t="shared" si="74"/>
        <v/>
      </c>
      <c r="E522" s="18" t="str">
        <f t="shared" si="75"/>
        <v/>
      </c>
      <c r="F522" s="5" t="str">
        <f t="shared" si="76"/>
        <v/>
      </c>
      <c r="G522" s="3" t="str">
        <f t="shared" si="77"/>
        <v/>
      </c>
      <c r="H522" s="22" t="str">
        <f t="shared" si="78"/>
        <v/>
      </c>
      <c r="I522" s="22" t="str">
        <f t="shared" si="79"/>
        <v/>
      </c>
      <c r="J522" s="22" t="str">
        <f t="shared" si="80"/>
        <v/>
      </c>
      <c r="K522" s="16"/>
      <c r="L522" s="22"/>
      <c r="M522" s="22"/>
      <c r="N522" s="23"/>
      <c r="O522" s="24"/>
      <c r="P522" s="24"/>
      <c r="Q522" s="24"/>
      <c r="R522" s="5"/>
      <c r="S522" s="5"/>
      <c r="T522" s="5"/>
      <c r="U522" s="24"/>
      <c r="V522" s="24"/>
      <c r="W522" s="24"/>
      <c r="X522" s="22"/>
      <c r="Y522" s="24"/>
      <c r="Z522" s="22"/>
      <c r="AA522" s="24"/>
      <c r="AB522" s="22"/>
      <c r="AC522" s="5"/>
      <c r="AD522" s="5"/>
      <c r="AE522" s="5"/>
      <c r="AF522" s="22"/>
    </row>
    <row r="523" ht="21" customHeight="1" spans="1:32">
      <c r="A523" s="7" t="str">
        <f>IFERROR(INDEX(_xlfn.ANCHORARRAY($AG$9),ROWS($A$9:A523)),"")</f>
        <v/>
      </c>
      <c r="B523" s="8" t="str">
        <f t="shared" si="72"/>
        <v/>
      </c>
      <c r="C523" s="8" t="str">
        <f t="shared" si="73"/>
        <v/>
      </c>
      <c r="D523" s="8" t="str">
        <f t="shared" si="74"/>
        <v/>
      </c>
      <c r="E523" s="18" t="str">
        <f t="shared" si="75"/>
        <v/>
      </c>
      <c r="F523" s="8" t="str">
        <f t="shared" si="76"/>
        <v/>
      </c>
      <c r="G523" s="6" t="str">
        <f t="shared" si="77"/>
        <v/>
      </c>
      <c r="H523" s="19" t="str">
        <f t="shared" si="78"/>
        <v/>
      </c>
      <c r="I523" s="19" t="str">
        <f t="shared" si="79"/>
        <v/>
      </c>
      <c r="J523" s="19" t="str">
        <f t="shared" si="80"/>
        <v/>
      </c>
      <c r="K523" s="16"/>
      <c r="L523" s="19"/>
      <c r="M523" s="19"/>
      <c r="N523" s="20"/>
      <c r="O523" s="21"/>
      <c r="P523" s="21"/>
      <c r="Q523" s="21"/>
      <c r="R523" s="8"/>
      <c r="S523" s="8"/>
      <c r="T523" s="8"/>
      <c r="U523" s="21"/>
      <c r="V523" s="21"/>
      <c r="W523" s="21"/>
      <c r="X523" s="19"/>
      <c r="Y523" s="21"/>
      <c r="Z523" s="19"/>
      <c r="AA523" s="21"/>
      <c r="AB523" s="19"/>
      <c r="AC523" s="8"/>
      <c r="AD523" s="8"/>
      <c r="AE523" s="8"/>
      <c r="AF523" s="19"/>
    </row>
    <row r="524" ht="21" customHeight="1" spans="1:32">
      <c r="A524" s="4" t="str">
        <f>IFERROR(INDEX(_xlfn.ANCHORARRAY($AG$9),ROWS($A$9:A524)),"")</f>
        <v/>
      </c>
      <c r="B524" s="5" t="str">
        <f t="shared" si="72"/>
        <v/>
      </c>
      <c r="C524" s="5" t="str">
        <f t="shared" si="73"/>
        <v/>
      </c>
      <c r="D524" s="5" t="str">
        <f t="shared" si="74"/>
        <v/>
      </c>
      <c r="E524" s="18" t="str">
        <f t="shared" si="75"/>
        <v/>
      </c>
      <c r="F524" s="5" t="str">
        <f t="shared" si="76"/>
        <v/>
      </c>
      <c r="G524" s="3" t="str">
        <f t="shared" si="77"/>
        <v/>
      </c>
      <c r="H524" s="22" t="str">
        <f t="shared" si="78"/>
        <v/>
      </c>
      <c r="I524" s="22" t="str">
        <f t="shared" si="79"/>
        <v/>
      </c>
      <c r="J524" s="22" t="str">
        <f t="shared" si="80"/>
        <v/>
      </c>
      <c r="K524" s="16"/>
      <c r="L524" s="22"/>
      <c r="M524" s="22"/>
      <c r="N524" s="23"/>
      <c r="O524" s="24"/>
      <c r="P524" s="24"/>
      <c r="Q524" s="24"/>
      <c r="R524" s="5"/>
      <c r="S524" s="5"/>
      <c r="T524" s="5"/>
      <c r="U524" s="24"/>
      <c r="V524" s="24"/>
      <c r="W524" s="24"/>
      <c r="X524" s="22"/>
      <c r="Y524" s="24"/>
      <c r="Z524" s="22"/>
      <c r="AA524" s="24"/>
      <c r="AB524" s="22"/>
      <c r="AC524" s="5"/>
      <c r="AD524" s="5"/>
      <c r="AE524" s="5"/>
      <c r="AF524" s="22"/>
    </row>
    <row r="525" ht="21" customHeight="1" spans="1:32">
      <c r="A525" s="7" t="str">
        <f>IFERROR(INDEX(_xlfn.ANCHORARRAY($AG$9),ROWS($A$9:A525)),"")</f>
        <v/>
      </c>
      <c r="B525" s="8" t="str">
        <f t="shared" si="72"/>
        <v/>
      </c>
      <c r="C525" s="8" t="str">
        <f t="shared" si="73"/>
        <v/>
      </c>
      <c r="D525" s="8" t="str">
        <f t="shared" si="74"/>
        <v/>
      </c>
      <c r="E525" s="18" t="str">
        <f t="shared" si="75"/>
        <v/>
      </c>
      <c r="F525" s="8" t="str">
        <f t="shared" si="76"/>
        <v/>
      </c>
      <c r="G525" s="6" t="str">
        <f t="shared" si="77"/>
        <v/>
      </c>
      <c r="H525" s="19" t="str">
        <f t="shared" si="78"/>
        <v/>
      </c>
      <c r="I525" s="19" t="str">
        <f t="shared" si="79"/>
        <v/>
      </c>
      <c r="J525" s="19" t="str">
        <f t="shared" si="80"/>
        <v/>
      </c>
      <c r="K525" s="16"/>
      <c r="L525" s="19"/>
      <c r="M525" s="19"/>
      <c r="N525" s="20"/>
      <c r="O525" s="21"/>
      <c r="P525" s="21"/>
      <c r="Q525" s="21"/>
      <c r="R525" s="8"/>
      <c r="S525" s="8"/>
      <c r="T525" s="8"/>
      <c r="U525" s="21"/>
      <c r="V525" s="21"/>
      <c r="W525" s="21"/>
      <c r="X525" s="19"/>
      <c r="Y525" s="21"/>
      <c r="Z525" s="19"/>
      <c r="AA525" s="21"/>
      <c r="AB525" s="19"/>
      <c r="AC525" s="8"/>
      <c r="AD525" s="8"/>
      <c r="AE525" s="8"/>
      <c r="AF525" s="19"/>
    </row>
    <row r="526" ht="21" customHeight="1" spans="1:32">
      <c r="A526" s="4" t="str">
        <f>IFERROR(INDEX(_xlfn.ANCHORARRAY($AG$9),ROWS($A$9:A526)),"")</f>
        <v/>
      </c>
      <c r="B526" s="5" t="str">
        <f t="shared" si="72"/>
        <v/>
      </c>
      <c r="C526" s="5" t="str">
        <f t="shared" si="73"/>
        <v/>
      </c>
      <c r="D526" s="5" t="str">
        <f t="shared" si="74"/>
        <v/>
      </c>
      <c r="E526" s="18" t="str">
        <f t="shared" si="75"/>
        <v/>
      </c>
      <c r="F526" s="5" t="str">
        <f t="shared" si="76"/>
        <v/>
      </c>
      <c r="G526" s="3" t="str">
        <f t="shared" si="77"/>
        <v/>
      </c>
      <c r="H526" s="22" t="str">
        <f t="shared" si="78"/>
        <v/>
      </c>
      <c r="I526" s="22" t="str">
        <f t="shared" si="79"/>
        <v/>
      </c>
      <c r="J526" s="22" t="str">
        <f t="shared" si="80"/>
        <v/>
      </c>
      <c r="K526" s="16"/>
      <c r="L526" s="22"/>
      <c r="M526" s="22"/>
      <c r="N526" s="23"/>
      <c r="O526" s="24"/>
      <c r="P526" s="24"/>
      <c r="Q526" s="24"/>
      <c r="R526" s="5"/>
      <c r="S526" s="5"/>
      <c r="T526" s="5"/>
      <c r="U526" s="24"/>
      <c r="V526" s="24"/>
      <c r="W526" s="24"/>
      <c r="X526" s="22"/>
      <c r="Y526" s="24"/>
      <c r="Z526" s="22"/>
      <c r="AA526" s="24"/>
      <c r="AB526" s="22"/>
      <c r="AC526" s="5"/>
      <c r="AD526" s="5"/>
      <c r="AE526" s="5"/>
      <c r="AF526" s="22"/>
    </row>
    <row r="527" ht="21" customHeight="1" spans="1:32">
      <c r="A527" s="7" t="str">
        <f>IFERROR(INDEX(_xlfn.ANCHORARRAY($AG$9),ROWS($A$9:A527)),"")</f>
        <v/>
      </c>
      <c r="B527" s="8" t="str">
        <f t="shared" si="72"/>
        <v/>
      </c>
      <c r="C527" s="8" t="str">
        <f t="shared" si="73"/>
        <v/>
      </c>
      <c r="D527" s="8" t="str">
        <f t="shared" si="74"/>
        <v/>
      </c>
      <c r="E527" s="18" t="str">
        <f t="shared" si="75"/>
        <v/>
      </c>
      <c r="F527" s="8" t="str">
        <f t="shared" si="76"/>
        <v/>
      </c>
      <c r="G527" s="6" t="str">
        <f t="shared" si="77"/>
        <v/>
      </c>
      <c r="H527" s="19" t="str">
        <f t="shared" si="78"/>
        <v/>
      </c>
      <c r="I527" s="19" t="str">
        <f t="shared" si="79"/>
        <v/>
      </c>
      <c r="J527" s="19" t="str">
        <f t="shared" si="80"/>
        <v/>
      </c>
      <c r="K527" s="16"/>
      <c r="L527" s="19"/>
      <c r="M527" s="19"/>
      <c r="N527" s="20"/>
      <c r="O527" s="21"/>
      <c r="P527" s="21"/>
      <c r="Q527" s="21"/>
      <c r="R527" s="8"/>
      <c r="S527" s="8"/>
      <c r="T527" s="8"/>
      <c r="U527" s="21"/>
      <c r="V527" s="21"/>
      <c r="W527" s="21"/>
      <c r="X527" s="19"/>
      <c r="Y527" s="21"/>
      <c r="Z527" s="19"/>
      <c r="AA527" s="21"/>
      <c r="AB527" s="19"/>
      <c r="AC527" s="8"/>
      <c r="AD527" s="8"/>
      <c r="AE527" s="8"/>
      <c r="AF527" s="19"/>
    </row>
    <row r="528" ht="21" customHeight="1" spans="1:32">
      <c r="A528" s="4" t="str">
        <f>IFERROR(INDEX(_xlfn.ANCHORARRAY($AG$9),ROWS($A$9:A528)),"")</f>
        <v/>
      </c>
      <c r="B528" s="5" t="str">
        <f t="shared" si="72"/>
        <v/>
      </c>
      <c r="C528" s="5" t="str">
        <f t="shared" si="73"/>
        <v/>
      </c>
      <c r="D528" s="5" t="str">
        <f t="shared" si="74"/>
        <v/>
      </c>
      <c r="E528" s="18" t="str">
        <f t="shared" si="75"/>
        <v/>
      </c>
      <c r="F528" s="5" t="str">
        <f t="shared" si="76"/>
        <v/>
      </c>
      <c r="G528" s="3" t="str">
        <f t="shared" si="77"/>
        <v/>
      </c>
      <c r="H528" s="22" t="str">
        <f t="shared" si="78"/>
        <v/>
      </c>
      <c r="I528" s="22" t="str">
        <f t="shared" si="79"/>
        <v/>
      </c>
      <c r="J528" s="22" t="str">
        <f t="shared" si="80"/>
        <v/>
      </c>
      <c r="K528" s="16"/>
      <c r="L528" s="22"/>
      <c r="M528" s="22"/>
      <c r="N528" s="23"/>
      <c r="O528" s="24"/>
      <c r="P528" s="24"/>
      <c r="Q528" s="24"/>
      <c r="R528" s="5"/>
      <c r="S528" s="5"/>
      <c r="T528" s="5"/>
      <c r="U528" s="24"/>
      <c r="V528" s="24"/>
      <c r="W528" s="24"/>
      <c r="X528" s="22"/>
      <c r="Y528" s="24"/>
      <c r="Z528" s="22"/>
      <c r="AA528" s="24"/>
      <c r="AB528" s="22"/>
      <c r="AC528" s="5"/>
      <c r="AD528" s="5"/>
      <c r="AE528" s="5"/>
      <c r="AF528" s="22"/>
    </row>
    <row r="529" ht="21" customHeight="1" spans="1:32">
      <c r="A529" s="7" t="str">
        <f>IFERROR(INDEX(_xlfn.ANCHORARRAY($AG$9),ROWS($A$9:A529)),"")</f>
        <v/>
      </c>
      <c r="B529" s="8" t="str">
        <f t="shared" si="72"/>
        <v/>
      </c>
      <c r="C529" s="8" t="str">
        <f t="shared" si="73"/>
        <v/>
      </c>
      <c r="D529" s="8" t="str">
        <f t="shared" si="74"/>
        <v/>
      </c>
      <c r="E529" s="18" t="str">
        <f t="shared" si="75"/>
        <v/>
      </c>
      <c r="F529" s="8" t="str">
        <f t="shared" si="76"/>
        <v/>
      </c>
      <c r="G529" s="6" t="str">
        <f t="shared" si="77"/>
        <v/>
      </c>
      <c r="H529" s="19" t="str">
        <f t="shared" si="78"/>
        <v/>
      </c>
      <c r="I529" s="19" t="str">
        <f t="shared" si="79"/>
        <v/>
      </c>
      <c r="J529" s="19" t="str">
        <f t="shared" si="80"/>
        <v/>
      </c>
      <c r="K529" s="16"/>
      <c r="L529" s="19"/>
      <c r="M529" s="19"/>
      <c r="N529" s="20"/>
      <c r="O529" s="21"/>
      <c r="P529" s="21"/>
      <c r="Q529" s="21"/>
      <c r="R529" s="8"/>
      <c r="S529" s="8"/>
      <c r="T529" s="8"/>
      <c r="U529" s="21"/>
      <c r="V529" s="21"/>
      <c r="W529" s="21"/>
      <c r="X529" s="19"/>
      <c r="Y529" s="21"/>
      <c r="Z529" s="19"/>
      <c r="AA529" s="21"/>
      <c r="AB529" s="19"/>
      <c r="AC529" s="8"/>
      <c r="AD529" s="8"/>
      <c r="AE529" s="8"/>
      <c r="AF529" s="19"/>
    </row>
    <row r="530" ht="21" customHeight="1" spans="1:32">
      <c r="A530" s="4" t="str">
        <f>IFERROR(INDEX(_xlfn.ANCHORARRAY($AG$9),ROWS($A$9:A530)),"")</f>
        <v/>
      </c>
      <c r="B530" s="5" t="str">
        <f t="shared" si="72"/>
        <v/>
      </c>
      <c r="C530" s="5" t="str">
        <f t="shared" si="73"/>
        <v/>
      </c>
      <c r="D530" s="5" t="str">
        <f t="shared" si="74"/>
        <v/>
      </c>
      <c r="E530" s="18" t="str">
        <f t="shared" si="75"/>
        <v/>
      </c>
      <c r="F530" s="5" t="str">
        <f t="shared" si="76"/>
        <v/>
      </c>
      <c r="G530" s="3" t="str">
        <f t="shared" si="77"/>
        <v/>
      </c>
      <c r="H530" s="22" t="str">
        <f t="shared" si="78"/>
        <v/>
      </c>
      <c r="I530" s="22" t="str">
        <f t="shared" si="79"/>
        <v/>
      </c>
      <c r="J530" s="22" t="str">
        <f t="shared" si="80"/>
        <v/>
      </c>
      <c r="K530" s="16"/>
      <c r="L530" s="22"/>
      <c r="M530" s="22"/>
      <c r="N530" s="23"/>
      <c r="O530" s="24"/>
      <c r="P530" s="24"/>
      <c r="Q530" s="24"/>
      <c r="R530" s="5"/>
      <c r="S530" s="5"/>
      <c r="T530" s="5"/>
      <c r="U530" s="24"/>
      <c r="V530" s="24"/>
      <c r="W530" s="24"/>
      <c r="X530" s="22"/>
      <c r="Y530" s="24"/>
      <c r="Z530" s="22"/>
      <c r="AA530" s="24"/>
      <c r="AB530" s="22"/>
      <c r="AC530" s="5"/>
      <c r="AD530" s="5"/>
      <c r="AE530" s="5"/>
      <c r="AF530" s="22"/>
    </row>
    <row r="531" ht="21" customHeight="1" spans="1:32">
      <c r="A531" s="7" t="str">
        <f>IFERROR(INDEX(_xlfn.ANCHORARRAY($AG$9),ROWS($A$9:A531)),"")</f>
        <v/>
      </c>
      <c r="B531" s="8" t="str">
        <f t="shared" si="72"/>
        <v/>
      </c>
      <c r="C531" s="8" t="str">
        <f t="shared" si="73"/>
        <v/>
      </c>
      <c r="D531" s="8" t="str">
        <f t="shared" si="74"/>
        <v/>
      </c>
      <c r="E531" s="18" t="str">
        <f t="shared" si="75"/>
        <v/>
      </c>
      <c r="F531" s="8" t="str">
        <f t="shared" si="76"/>
        <v/>
      </c>
      <c r="G531" s="6" t="str">
        <f t="shared" si="77"/>
        <v/>
      </c>
      <c r="H531" s="19" t="str">
        <f t="shared" si="78"/>
        <v/>
      </c>
      <c r="I531" s="19" t="str">
        <f t="shared" si="79"/>
        <v/>
      </c>
      <c r="J531" s="19" t="str">
        <f t="shared" si="80"/>
        <v/>
      </c>
      <c r="K531" s="16"/>
      <c r="L531" s="19"/>
      <c r="M531" s="19"/>
      <c r="N531" s="20"/>
      <c r="O531" s="21"/>
      <c r="P531" s="21"/>
      <c r="Q531" s="21"/>
      <c r="R531" s="8"/>
      <c r="S531" s="8"/>
      <c r="T531" s="8"/>
      <c r="U531" s="21"/>
      <c r="V531" s="21"/>
      <c r="W531" s="21"/>
      <c r="X531" s="19"/>
      <c r="Y531" s="21"/>
      <c r="Z531" s="19"/>
      <c r="AA531" s="21"/>
      <c r="AB531" s="19"/>
      <c r="AC531" s="8"/>
      <c r="AD531" s="8"/>
      <c r="AE531" s="8"/>
      <c r="AF531" s="19"/>
    </row>
    <row r="532" ht="21" customHeight="1" spans="1:32">
      <c r="A532" s="4" t="str">
        <f>IFERROR(INDEX(_xlfn.ANCHORARRAY($AG$9),ROWS($A$9:A532)),"")</f>
        <v/>
      </c>
      <c r="B532" s="5" t="str">
        <f t="shared" si="72"/>
        <v/>
      </c>
      <c r="C532" s="5" t="str">
        <f t="shared" si="73"/>
        <v/>
      </c>
      <c r="D532" s="5" t="str">
        <f t="shared" si="74"/>
        <v/>
      </c>
      <c r="E532" s="18" t="str">
        <f t="shared" si="75"/>
        <v/>
      </c>
      <c r="F532" s="5" t="str">
        <f t="shared" si="76"/>
        <v/>
      </c>
      <c r="G532" s="3" t="str">
        <f t="shared" si="77"/>
        <v/>
      </c>
      <c r="H532" s="22" t="str">
        <f t="shared" si="78"/>
        <v/>
      </c>
      <c r="I532" s="22" t="str">
        <f t="shared" si="79"/>
        <v/>
      </c>
      <c r="J532" s="22" t="str">
        <f t="shared" si="80"/>
        <v/>
      </c>
      <c r="K532" s="16"/>
      <c r="L532" s="22"/>
      <c r="M532" s="22"/>
      <c r="N532" s="23"/>
      <c r="O532" s="24"/>
      <c r="P532" s="24"/>
      <c r="Q532" s="24"/>
      <c r="R532" s="5"/>
      <c r="S532" s="5"/>
      <c r="T532" s="5"/>
      <c r="U532" s="24"/>
      <c r="V532" s="24"/>
      <c r="W532" s="24"/>
      <c r="X532" s="22"/>
      <c r="Y532" s="24"/>
      <c r="Z532" s="22"/>
      <c r="AA532" s="24"/>
      <c r="AB532" s="22"/>
      <c r="AC532" s="5"/>
      <c r="AD532" s="5"/>
      <c r="AE532" s="5"/>
      <c r="AF532" s="22"/>
    </row>
    <row r="533" ht="21" customHeight="1" spans="1:32">
      <c r="A533" s="7" t="str">
        <f>IFERROR(INDEX(_xlfn.ANCHORARRAY($AG$9),ROWS($A$9:A533)),"")</f>
        <v/>
      </c>
      <c r="B533" s="8" t="str">
        <f t="shared" si="72"/>
        <v/>
      </c>
      <c r="C533" s="8" t="str">
        <f t="shared" si="73"/>
        <v/>
      </c>
      <c r="D533" s="8" t="str">
        <f t="shared" si="74"/>
        <v/>
      </c>
      <c r="E533" s="18" t="str">
        <f t="shared" si="75"/>
        <v/>
      </c>
      <c r="F533" s="8" t="str">
        <f t="shared" si="76"/>
        <v/>
      </c>
      <c r="G533" s="6" t="str">
        <f t="shared" si="77"/>
        <v/>
      </c>
      <c r="H533" s="19" t="str">
        <f t="shared" si="78"/>
        <v/>
      </c>
      <c r="I533" s="19" t="str">
        <f t="shared" si="79"/>
        <v/>
      </c>
      <c r="J533" s="19" t="str">
        <f t="shared" si="80"/>
        <v/>
      </c>
      <c r="K533" s="16"/>
      <c r="L533" s="19"/>
      <c r="M533" s="19"/>
      <c r="N533" s="20"/>
      <c r="O533" s="21"/>
      <c r="P533" s="21"/>
      <c r="Q533" s="21"/>
      <c r="R533" s="8"/>
      <c r="S533" s="8"/>
      <c r="T533" s="8"/>
      <c r="U533" s="21"/>
      <c r="V533" s="21"/>
      <c r="W533" s="21"/>
      <c r="X533" s="19"/>
      <c r="Y533" s="21"/>
      <c r="Z533" s="19"/>
      <c r="AA533" s="21"/>
      <c r="AB533" s="19"/>
      <c r="AC533" s="8"/>
      <c r="AD533" s="8"/>
      <c r="AE533" s="8"/>
      <c r="AF533" s="19"/>
    </row>
    <row r="534" ht="21" customHeight="1" spans="1:32">
      <c r="A534" s="4" t="str">
        <f>IFERROR(INDEX(_xlfn.ANCHORARRAY($AG$9),ROWS($A$9:A534)),"")</f>
        <v/>
      </c>
      <c r="B534" s="5" t="str">
        <f t="shared" si="72"/>
        <v/>
      </c>
      <c r="C534" s="5" t="str">
        <f t="shared" si="73"/>
        <v/>
      </c>
      <c r="D534" s="5" t="str">
        <f t="shared" si="74"/>
        <v/>
      </c>
      <c r="E534" s="18" t="str">
        <f t="shared" si="75"/>
        <v/>
      </c>
      <c r="F534" s="5" t="str">
        <f t="shared" si="76"/>
        <v/>
      </c>
      <c r="G534" s="3" t="str">
        <f t="shared" si="77"/>
        <v/>
      </c>
      <c r="H534" s="22" t="str">
        <f t="shared" si="78"/>
        <v/>
      </c>
      <c r="I534" s="22" t="str">
        <f t="shared" si="79"/>
        <v/>
      </c>
      <c r="J534" s="22" t="str">
        <f t="shared" si="80"/>
        <v/>
      </c>
      <c r="K534" s="16"/>
      <c r="L534" s="22"/>
      <c r="M534" s="22"/>
      <c r="N534" s="23"/>
      <c r="O534" s="24"/>
      <c r="P534" s="24"/>
      <c r="Q534" s="24"/>
      <c r="R534" s="5"/>
      <c r="S534" s="5"/>
      <c r="T534" s="5"/>
      <c r="U534" s="24"/>
      <c r="V534" s="24"/>
      <c r="W534" s="24"/>
      <c r="X534" s="22"/>
      <c r="Y534" s="24"/>
      <c r="Z534" s="22"/>
      <c r="AA534" s="24"/>
      <c r="AB534" s="22"/>
      <c r="AC534" s="5"/>
      <c r="AD534" s="5"/>
      <c r="AE534" s="5"/>
      <c r="AF534" s="22"/>
    </row>
    <row r="535" ht="21" customHeight="1" spans="1:32">
      <c r="A535" s="7" t="str">
        <f>IFERROR(INDEX(_xlfn.ANCHORARRAY($AG$9),ROWS($A$9:A535)),"")</f>
        <v/>
      </c>
      <c r="B535" s="8" t="str">
        <f t="shared" si="72"/>
        <v/>
      </c>
      <c r="C535" s="8" t="str">
        <f t="shared" si="73"/>
        <v/>
      </c>
      <c r="D535" s="8" t="str">
        <f t="shared" si="74"/>
        <v/>
      </c>
      <c r="E535" s="18" t="str">
        <f t="shared" si="75"/>
        <v/>
      </c>
      <c r="F535" s="8" t="str">
        <f t="shared" si="76"/>
        <v/>
      </c>
      <c r="G535" s="6" t="str">
        <f t="shared" si="77"/>
        <v/>
      </c>
      <c r="H535" s="19" t="str">
        <f t="shared" si="78"/>
        <v/>
      </c>
      <c r="I535" s="19" t="str">
        <f t="shared" si="79"/>
        <v/>
      </c>
      <c r="J535" s="19" t="str">
        <f t="shared" si="80"/>
        <v/>
      </c>
      <c r="K535" s="16"/>
      <c r="L535" s="19"/>
      <c r="M535" s="19"/>
      <c r="N535" s="20"/>
      <c r="O535" s="21"/>
      <c r="P535" s="21"/>
      <c r="Q535" s="21"/>
      <c r="R535" s="8"/>
      <c r="S535" s="8"/>
      <c r="T535" s="8"/>
      <c r="U535" s="21"/>
      <c r="V535" s="21"/>
      <c r="W535" s="21"/>
      <c r="X535" s="19"/>
      <c r="Y535" s="21"/>
      <c r="Z535" s="19"/>
      <c r="AA535" s="21"/>
      <c r="AB535" s="19"/>
      <c r="AC535" s="8"/>
      <c r="AD535" s="8"/>
      <c r="AE535" s="8"/>
      <c r="AF535" s="19"/>
    </row>
    <row r="536" ht="21" customHeight="1" spans="1:32">
      <c r="A536" s="4" t="str">
        <f>IFERROR(INDEX(_xlfn.ANCHORARRAY($AG$9),ROWS($A$9:A536)),"")</f>
        <v/>
      </c>
      <c r="B536" s="5" t="str">
        <f t="shared" si="72"/>
        <v/>
      </c>
      <c r="C536" s="5" t="str">
        <f t="shared" si="73"/>
        <v/>
      </c>
      <c r="D536" s="5" t="str">
        <f t="shared" si="74"/>
        <v/>
      </c>
      <c r="E536" s="18" t="str">
        <f t="shared" si="75"/>
        <v/>
      </c>
      <c r="F536" s="5" t="str">
        <f t="shared" si="76"/>
        <v/>
      </c>
      <c r="G536" s="3" t="str">
        <f t="shared" si="77"/>
        <v/>
      </c>
      <c r="H536" s="22" t="str">
        <f t="shared" si="78"/>
        <v/>
      </c>
      <c r="I536" s="22" t="str">
        <f t="shared" si="79"/>
        <v/>
      </c>
      <c r="J536" s="22" t="str">
        <f t="shared" si="80"/>
        <v/>
      </c>
      <c r="K536" s="16"/>
      <c r="L536" s="22"/>
      <c r="M536" s="22"/>
      <c r="N536" s="23"/>
      <c r="O536" s="24"/>
      <c r="P536" s="24"/>
      <c r="Q536" s="24"/>
      <c r="R536" s="5"/>
      <c r="S536" s="5"/>
      <c r="T536" s="5"/>
      <c r="U536" s="24"/>
      <c r="V536" s="24"/>
      <c r="W536" s="24"/>
      <c r="X536" s="22"/>
      <c r="Y536" s="24"/>
      <c r="Z536" s="22"/>
      <c r="AA536" s="24"/>
      <c r="AB536" s="22"/>
      <c r="AC536" s="5"/>
      <c r="AD536" s="5"/>
      <c r="AE536" s="5"/>
      <c r="AF536" s="22"/>
    </row>
    <row r="537" ht="21" customHeight="1" spans="1:32">
      <c r="A537" s="7" t="str">
        <f>IFERROR(INDEX(_xlfn.ANCHORARRAY($AG$9),ROWS($A$9:A537)),"")</f>
        <v/>
      </c>
      <c r="B537" s="8" t="str">
        <f t="shared" si="72"/>
        <v/>
      </c>
      <c r="C537" s="8" t="str">
        <f t="shared" si="73"/>
        <v/>
      </c>
      <c r="D537" s="8" t="str">
        <f t="shared" si="74"/>
        <v/>
      </c>
      <c r="E537" s="18" t="str">
        <f t="shared" si="75"/>
        <v/>
      </c>
      <c r="F537" s="8" t="str">
        <f t="shared" si="76"/>
        <v/>
      </c>
      <c r="G537" s="6" t="str">
        <f t="shared" si="77"/>
        <v/>
      </c>
      <c r="H537" s="19" t="str">
        <f t="shared" si="78"/>
        <v/>
      </c>
      <c r="I537" s="19" t="str">
        <f t="shared" si="79"/>
        <v/>
      </c>
      <c r="J537" s="19" t="str">
        <f t="shared" si="80"/>
        <v/>
      </c>
      <c r="K537" s="16"/>
      <c r="L537" s="19"/>
      <c r="M537" s="19"/>
      <c r="N537" s="20"/>
      <c r="O537" s="21"/>
      <c r="P537" s="21"/>
      <c r="Q537" s="21"/>
      <c r="R537" s="8"/>
      <c r="S537" s="8"/>
      <c r="T537" s="8"/>
      <c r="U537" s="21"/>
      <c r="V537" s="21"/>
      <c r="W537" s="21"/>
      <c r="X537" s="19"/>
      <c r="Y537" s="21"/>
      <c r="Z537" s="19"/>
      <c r="AA537" s="21"/>
      <c r="AB537" s="19"/>
      <c r="AC537" s="8"/>
      <c r="AD537" s="8"/>
      <c r="AE537" s="8"/>
      <c r="AF537" s="19"/>
    </row>
    <row r="538" ht="21" customHeight="1" spans="1:32">
      <c r="A538" s="4" t="str">
        <f>IFERROR(INDEX(_xlfn.ANCHORARRAY($AG$9),ROWS($A$9:A538)),"")</f>
        <v/>
      </c>
      <c r="B538" s="5" t="str">
        <f t="shared" si="72"/>
        <v/>
      </c>
      <c r="C538" s="5" t="str">
        <f t="shared" si="73"/>
        <v/>
      </c>
      <c r="D538" s="5" t="str">
        <f t="shared" si="74"/>
        <v/>
      </c>
      <c r="E538" s="18" t="str">
        <f t="shared" si="75"/>
        <v/>
      </c>
      <c r="F538" s="5" t="str">
        <f t="shared" si="76"/>
        <v/>
      </c>
      <c r="G538" s="3" t="str">
        <f t="shared" si="77"/>
        <v/>
      </c>
      <c r="H538" s="22" t="str">
        <f t="shared" si="78"/>
        <v/>
      </c>
      <c r="I538" s="22" t="str">
        <f t="shared" si="79"/>
        <v/>
      </c>
      <c r="J538" s="22" t="str">
        <f t="shared" si="80"/>
        <v/>
      </c>
      <c r="K538" s="16"/>
      <c r="L538" s="22"/>
      <c r="M538" s="22"/>
      <c r="N538" s="23"/>
      <c r="O538" s="24"/>
      <c r="P538" s="24"/>
      <c r="Q538" s="24"/>
      <c r="R538" s="5"/>
      <c r="S538" s="5"/>
      <c r="T538" s="5"/>
      <c r="U538" s="24"/>
      <c r="V538" s="24"/>
      <c r="W538" s="24"/>
      <c r="X538" s="22"/>
      <c r="Y538" s="24"/>
      <c r="Z538" s="22"/>
      <c r="AA538" s="24"/>
      <c r="AB538" s="22"/>
      <c r="AC538" s="5"/>
      <c r="AD538" s="5"/>
      <c r="AE538" s="5"/>
      <c r="AF538" s="22"/>
    </row>
    <row r="539" ht="21" customHeight="1" spans="1:32">
      <c r="A539" s="7" t="str">
        <f>IFERROR(INDEX(_xlfn.ANCHORARRAY($AG$9),ROWS($A$9:A539)),"")</f>
        <v/>
      </c>
      <c r="B539" s="8" t="str">
        <f t="shared" si="72"/>
        <v/>
      </c>
      <c r="C539" s="8" t="str">
        <f t="shared" si="73"/>
        <v/>
      </c>
      <c r="D539" s="8" t="str">
        <f t="shared" si="74"/>
        <v/>
      </c>
      <c r="E539" s="18" t="str">
        <f t="shared" si="75"/>
        <v/>
      </c>
      <c r="F539" s="8" t="str">
        <f t="shared" si="76"/>
        <v/>
      </c>
      <c r="G539" s="6" t="str">
        <f t="shared" si="77"/>
        <v/>
      </c>
      <c r="H539" s="19" t="str">
        <f t="shared" si="78"/>
        <v/>
      </c>
      <c r="I539" s="19" t="str">
        <f t="shared" si="79"/>
        <v/>
      </c>
      <c r="J539" s="19" t="str">
        <f t="shared" si="80"/>
        <v/>
      </c>
      <c r="K539" s="16"/>
      <c r="L539" s="19"/>
      <c r="M539" s="19"/>
      <c r="N539" s="20"/>
      <c r="O539" s="21"/>
      <c r="P539" s="21"/>
      <c r="Q539" s="21"/>
      <c r="R539" s="8"/>
      <c r="S539" s="8"/>
      <c r="T539" s="8"/>
      <c r="U539" s="21"/>
      <c r="V539" s="21"/>
      <c r="W539" s="21"/>
      <c r="X539" s="19"/>
      <c r="Y539" s="21"/>
      <c r="Z539" s="19"/>
      <c r="AA539" s="21"/>
      <c r="AB539" s="19"/>
      <c r="AC539" s="8"/>
      <c r="AD539" s="8"/>
      <c r="AE539" s="8"/>
      <c r="AF539" s="19"/>
    </row>
    <row r="540" ht="21" customHeight="1" spans="1:32">
      <c r="A540" s="4" t="str">
        <f>IFERROR(INDEX(_xlfn.ANCHORARRAY($AG$9),ROWS($A$9:A540)),"")</f>
        <v/>
      </c>
      <c r="B540" s="5" t="str">
        <f t="shared" si="72"/>
        <v/>
      </c>
      <c r="C540" s="5" t="str">
        <f t="shared" si="73"/>
        <v/>
      </c>
      <c r="D540" s="5" t="str">
        <f t="shared" si="74"/>
        <v/>
      </c>
      <c r="E540" s="18" t="str">
        <f t="shared" si="75"/>
        <v/>
      </c>
      <c r="F540" s="5" t="str">
        <f t="shared" si="76"/>
        <v/>
      </c>
      <c r="G540" s="3" t="str">
        <f t="shared" si="77"/>
        <v/>
      </c>
      <c r="H540" s="22" t="str">
        <f t="shared" si="78"/>
        <v/>
      </c>
      <c r="I540" s="22" t="str">
        <f t="shared" si="79"/>
        <v/>
      </c>
      <c r="J540" s="22" t="str">
        <f t="shared" si="80"/>
        <v/>
      </c>
      <c r="K540" s="16"/>
      <c r="L540" s="22"/>
      <c r="M540" s="22"/>
      <c r="N540" s="23"/>
      <c r="O540" s="24"/>
      <c r="P540" s="24"/>
      <c r="Q540" s="24"/>
      <c r="R540" s="5"/>
      <c r="S540" s="5"/>
      <c r="T540" s="5"/>
      <c r="U540" s="24"/>
      <c r="V540" s="24"/>
      <c r="W540" s="24"/>
      <c r="X540" s="22"/>
      <c r="Y540" s="24"/>
      <c r="Z540" s="22"/>
      <c r="AA540" s="24"/>
      <c r="AB540" s="22"/>
      <c r="AC540" s="5"/>
      <c r="AD540" s="5"/>
      <c r="AE540" s="5"/>
      <c r="AF540" s="22"/>
    </row>
    <row r="541" ht="21" customHeight="1" spans="1:32">
      <c r="A541" s="7" t="str">
        <f>IFERROR(INDEX(_xlfn.ANCHORARRAY($AG$9),ROWS($A$9:A541)),"")</f>
        <v/>
      </c>
      <c r="B541" s="8" t="str">
        <f t="shared" si="72"/>
        <v/>
      </c>
      <c r="C541" s="8" t="str">
        <f t="shared" si="73"/>
        <v/>
      </c>
      <c r="D541" s="8" t="str">
        <f t="shared" si="74"/>
        <v/>
      </c>
      <c r="E541" s="18" t="str">
        <f t="shared" si="75"/>
        <v/>
      </c>
      <c r="F541" s="8" t="str">
        <f t="shared" si="76"/>
        <v/>
      </c>
      <c r="G541" s="6" t="str">
        <f t="shared" si="77"/>
        <v/>
      </c>
      <c r="H541" s="19" t="str">
        <f t="shared" si="78"/>
        <v/>
      </c>
      <c r="I541" s="19" t="str">
        <f t="shared" si="79"/>
        <v/>
      </c>
      <c r="J541" s="19" t="str">
        <f t="shared" si="80"/>
        <v/>
      </c>
      <c r="K541" s="16"/>
      <c r="L541" s="19"/>
      <c r="M541" s="19"/>
      <c r="N541" s="20"/>
      <c r="O541" s="21"/>
      <c r="P541" s="21"/>
      <c r="Q541" s="21"/>
      <c r="R541" s="8"/>
      <c r="S541" s="8"/>
      <c r="T541" s="8"/>
      <c r="U541" s="21"/>
      <c r="V541" s="21"/>
      <c r="W541" s="21"/>
      <c r="X541" s="19"/>
      <c r="Y541" s="21"/>
      <c r="Z541" s="19"/>
      <c r="AA541" s="21"/>
      <c r="AB541" s="19"/>
      <c r="AC541" s="8"/>
      <c r="AD541" s="8"/>
      <c r="AE541" s="8"/>
      <c r="AF541" s="19"/>
    </row>
    <row r="542" ht="21" customHeight="1" spans="1:32">
      <c r="A542" s="4" t="str">
        <f>IFERROR(INDEX(_xlfn.ANCHORARRAY($AG$9),ROWS($A$9:A542)),"")</f>
        <v/>
      </c>
      <c r="B542" s="5" t="str">
        <f t="shared" si="72"/>
        <v/>
      </c>
      <c r="C542" s="5" t="str">
        <f t="shared" si="73"/>
        <v/>
      </c>
      <c r="D542" s="5" t="str">
        <f t="shared" si="74"/>
        <v/>
      </c>
      <c r="E542" s="18" t="str">
        <f t="shared" si="75"/>
        <v/>
      </c>
      <c r="F542" s="5" t="str">
        <f t="shared" si="76"/>
        <v/>
      </c>
      <c r="G542" s="3" t="str">
        <f t="shared" si="77"/>
        <v/>
      </c>
      <c r="H542" s="22" t="str">
        <f t="shared" si="78"/>
        <v/>
      </c>
      <c r="I542" s="22" t="str">
        <f t="shared" si="79"/>
        <v/>
      </c>
      <c r="J542" s="22" t="str">
        <f t="shared" si="80"/>
        <v/>
      </c>
      <c r="K542" s="16"/>
      <c r="L542" s="22"/>
      <c r="M542" s="22"/>
      <c r="N542" s="23"/>
      <c r="O542" s="24"/>
      <c r="P542" s="24"/>
      <c r="Q542" s="24"/>
      <c r="R542" s="5"/>
      <c r="S542" s="5"/>
      <c r="T542" s="5"/>
      <c r="U542" s="24"/>
      <c r="V542" s="24"/>
      <c r="W542" s="24"/>
      <c r="X542" s="22"/>
      <c r="Y542" s="24"/>
      <c r="Z542" s="22"/>
      <c r="AA542" s="24"/>
      <c r="AB542" s="22"/>
      <c r="AC542" s="5"/>
      <c r="AD542" s="5"/>
      <c r="AE542" s="5"/>
      <c r="AF542" s="22"/>
    </row>
    <row r="543" ht="21" customHeight="1" spans="1:32">
      <c r="A543" s="7" t="str">
        <f>IFERROR(INDEX(_xlfn.ANCHORARRAY($AG$9),ROWS($A$9:A543)),"")</f>
        <v/>
      </c>
      <c r="B543" s="8" t="str">
        <f t="shared" si="72"/>
        <v/>
      </c>
      <c r="C543" s="8" t="str">
        <f t="shared" si="73"/>
        <v/>
      </c>
      <c r="D543" s="8" t="str">
        <f t="shared" si="74"/>
        <v/>
      </c>
      <c r="E543" s="18" t="str">
        <f t="shared" si="75"/>
        <v/>
      </c>
      <c r="F543" s="8" t="str">
        <f t="shared" si="76"/>
        <v/>
      </c>
      <c r="G543" s="6" t="str">
        <f t="shared" si="77"/>
        <v/>
      </c>
      <c r="H543" s="19" t="str">
        <f t="shared" si="78"/>
        <v/>
      </c>
      <c r="I543" s="19" t="str">
        <f t="shared" si="79"/>
        <v/>
      </c>
      <c r="J543" s="19" t="str">
        <f t="shared" si="80"/>
        <v/>
      </c>
      <c r="K543" s="16"/>
      <c r="L543" s="19"/>
      <c r="M543" s="19"/>
      <c r="N543" s="20"/>
      <c r="O543" s="21"/>
      <c r="P543" s="21"/>
      <c r="Q543" s="21"/>
      <c r="R543" s="8"/>
      <c r="S543" s="8"/>
      <c r="T543" s="8"/>
      <c r="U543" s="21"/>
      <c r="V543" s="21"/>
      <c r="W543" s="21"/>
      <c r="X543" s="19"/>
      <c r="Y543" s="21"/>
      <c r="Z543" s="19"/>
      <c r="AA543" s="21"/>
      <c r="AB543" s="19"/>
      <c r="AC543" s="8"/>
      <c r="AD543" s="8"/>
      <c r="AE543" s="8"/>
      <c r="AF543" s="19"/>
    </row>
    <row r="544" ht="21" customHeight="1" spans="1:32">
      <c r="A544" s="4" t="str">
        <f>IFERROR(INDEX(_xlfn.ANCHORARRAY($AG$9),ROWS($A$9:A544)),"")</f>
        <v/>
      </c>
      <c r="B544" s="5" t="str">
        <f t="shared" si="72"/>
        <v/>
      </c>
      <c r="C544" s="5" t="str">
        <f t="shared" si="73"/>
        <v/>
      </c>
      <c r="D544" s="5" t="str">
        <f t="shared" si="74"/>
        <v/>
      </c>
      <c r="E544" s="18" t="str">
        <f t="shared" si="75"/>
        <v/>
      </c>
      <c r="F544" s="5" t="str">
        <f t="shared" si="76"/>
        <v/>
      </c>
      <c r="G544" s="3" t="str">
        <f t="shared" si="77"/>
        <v/>
      </c>
      <c r="H544" s="22" t="str">
        <f t="shared" si="78"/>
        <v/>
      </c>
      <c r="I544" s="22" t="str">
        <f t="shared" si="79"/>
        <v/>
      </c>
      <c r="J544" s="22" t="str">
        <f t="shared" si="80"/>
        <v/>
      </c>
      <c r="K544" s="16"/>
      <c r="L544" s="22"/>
      <c r="M544" s="22"/>
      <c r="N544" s="23"/>
      <c r="O544" s="24"/>
      <c r="P544" s="24"/>
      <c r="Q544" s="24"/>
      <c r="R544" s="5"/>
      <c r="S544" s="5"/>
      <c r="T544" s="5"/>
      <c r="U544" s="24"/>
      <c r="V544" s="24"/>
      <c r="W544" s="24"/>
      <c r="X544" s="22"/>
      <c r="Y544" s="24"/>
      <c r="Z544" s="22"/>
      <c r="AA544" s="24"/>
      <c r="AB544" s="22"/>
      <c r="AC544" s="5"/>
      <c r="AD544" s="5"/>
      <c r="AE544" s="5"/>
      <c r="AF544" s="22"/>
    </row>
    <row r="545" ht="21" customHeight="1" spans="1:32">
      <c r="A545" s="7" t="str">
        <f>IFERROR(INDEX(_xlfn.ANCHORARRAY($AG$9),ROWS($A$9:A545)),"")</f>
        <v/>
      </c>
      <c r="B545" s="8" t="str">
        <f t="shared" si="72"/>
        <v/>
      </c>
      <c r="C545" s="8" t="str">
        <f t="shared" si="73"/>
        <v/>
      </c>
      <c r="D545" s="8" t="str">
        <f t="shared" si="74"/>
        <v/>
      </c>
      <c r="E545" s="18" t="str">
        <f t="shared" si="75"/>
        <v/>
      </c>
      <c r="F545" s="8" t="str">
        <f t="shared" si="76"/>
        <v/>
      </c>
      <c r="G545" s="6" t="str">
        <f t="shared" si="77"/>
        <v/>
      </c>
      <c r="H545" s="19" t="str">
        <f t="shared" si="78"/>
        <v/>
      </c>
      <c r="I545" s="19" t="str">
        <f t="shared" si="79"/>
        <v/>
      </c>
      <c r="J545" s="19" t="str">
        <f t="shared" si="80"/>
        <v/>
      </c>
      <c r="K545" s="16"/>
      <c r="L545" s="19"/>
      <c r="M545" s="19"/>
      <c r="N545" s="20"/>
      <c r="O545" s="21"/>
      <c r="P545" s="21"/>
      <c r="Q545" s="21"/>
      <c r="R545" s="8"/>
      <c r="S545" s="8"/>
      <c r="T545" s="8"/>
      <c r="U545" s="21"/>
      <c r="V545" s="21"/>
      <c r="W545" s="21"/>
      <c r="X545" s="19"/>
      <c r="Y545" s="21"/>
      <c r="Z545" s="19"/>
      <c r="AA545" s="21"/>
      <c r="AB545" s="19"/>
      <c r="AC545" s="8"/>
      <c r="AD545" s="8"/>
      <c r="AE545" s="8"/>
      <c r="AF545" s="19"/>
    </row>
    <row r="546" ht="21" customHeight="1" spans="1:32">
      <c r="A546" s="4" t="str">
        <f>IFERROR(INDEX(_xlfn.ANCHORARRAY($AG$9),ROWS($A$9:A546)),"")</f>
        <v/>
      </c>
      <c r="B546" s="5" t="str">
        <f t="shared" si="72"/>
        <v/>
      </c>
      <c r="C546" s="5" t="str">
        <f t="shared" si="73"/>
        <v/>
      </c>
      <c r="D546" s="5" t="str">
        <f t="shared" si="74"/>
        <v/>
      </c>
      <c r="E546" s="18" t="str">
        <f t="shared" si="75"/>
        <v/>
      </c>
      <c r="F546" s="5" t="str">
        <f t="shared" si="76"/>
        <v/>
      </c>
      <c r="G546" s="3" t="str">
        <f t="shared" si="77"/>
        <v/>
      </c>
      <c r="H546" s="22" t="str">
        <f t="shared" si="78"/>
        <v/>
      </c>
      <c r="I546" s="22" t="str">
        <f t="shared" si="79"/>
        <v/>
      </c>
      <c r="J546" s="22" t="str">
        <f t="shared" si="80"/>
        <v/>
      </c>
      <c r="K546" s="16"/>
      <c r="L546" s="22"/>
      <c r="M546" s="22"/>
      <c r="N546" s="23"/>
      <c r="O546" s="24"/>
      <c r="P546" s="24"/>
      <c r="Q546" s="24"/>
      <c r="R546" s="5"/>
      <c r="S546" s="5"/>
      <c r="T546" s="5"/>
      <c r="U546" s="24"/>
      <c r="V546" s="24"/>
      <c r="W546" s="24"/>
      <c r="X546" s="22"/>
      <c r="Y546" s="24"/>
      <c r="Z546" s="22"/>
      <c r="AA546" s="24"/>
      <c r="AB546" s="22"/>
      <c r="AC546" s="5"/>
      <c r="AD546" s="5"/>
      <c r="AE546" s="5"/>
      <c r="AF546" s="22"/>
    </row>
    <row r="547" ht="21" customHeight="1" spans="1:32">
      <c r="A547" s="7" t="str">
        <f>IFERROR(INDEX(_xlfn.ANCHORARRAY($AG$9),ROWS($A$9:A547)),"")</f>
        <v/>
      </c>
      <c r="B547" s="8" t="str">
        <f t="shared" si="72"/>
        <v/>
      </c>
      <c r="C547" s="8" t="str">
        <f t="shared" si="73"/>
        <v/>
      </c>
      <c r="D547" s="8" t="str">
        <f t="shared" si="74"/>
        <v/>
      </c>
      <c r="E547" s="18" t="str">
        <f t="shared" si="75"/>
        <v/>
      </c>
      <c r="F547" s="8" t="str">
        <f t="shared" si="76"/>
        <v/>
      </c>
      <c r="G547" s="6" t="str">
        <f t="shared" si="77"/>
        <v/>
      </c>
      <c r="H547" s="19" t="str">
        <f t="shared" si="78"/>
        <v/>
      </c>
      <c r="I547" s="19" t="str">
        <f t="shared" si="79"/>
        <v/>
      </c>
      <c r="J547" s="19" t="str">
        <f t="shared" si="80"/>
        <v/>
      </c>
      <c r="K547" s="16"/>
      <c r="L547" s="19"/>
      <c r="M547" s="19"/>
      <c r="N547" s="20"/>
      <c r="O547" s="21"/>
      <c r="P547" s="21"/>
      <c r="Q547" s="21"/>
      <c r="R547" s="8"/>
      <c r="S547" s="8"/>
      <c r="T547" s="8"/>
      <c r="U547" s="21"/>
      <c r="V547" s="21"/>
      <c r="W547" s="21"/>
      <c r="X547" s="19"/>
      <c r="Y547" s="21"/>
      <c r="Z547" s="19"/>
      <c r="AA547" s="21"/>
      <c r="AB547" s="19"/>
      <c r="AC547" s="8"/>
      <c r="AD547" s="8"/>
      <c r="AE547" s="8"/>
      <c r="AF547" s="19"/>
    </row>
    <row r="548" ht="21" customHeight="1" spans="1:32">
      <c r="A548" s="4" t="str">
        <f>IFERROR(INDEX(_xlfn.ANCHORARRAY($AG$9),ROWS($A$9:A548)),"")</f>
        <v/>
      </c>
      <c r="B548" s="5" t="str">
        <f t="shared" si="72"/>
        <v/>
      </c>
      <c r="C548" s="5" t="str">
        <f t="shared" si="73"/>
        <v/>
      </c>
      <c r="D548" s="5" t="str">
        <f t="shared" si="74"/>
        <v/>
      </c>
      <c r="E548" s="18" t="str">
        <f t="shared" si="75"/>
        <v/>
      </c>
      <c r="F548" s="5" t="str">
        <f t="shared" si="76"/>
        <v/>
      </c>
      <c r="G548" s="3" t="str">
        <f t="shared" si="77"/>
        <v/>
      </c>
      <c r="H548" s="22" t="str">
        <f t="shared" si="78"/>
        <v/>
      </c>
      <c r="I548" s="22" t="str">
        <f t="shared" si="79"/>
        <v/>
      </c>
      <c r="J548" s="22" t="str">
        <f t="shared" si="80"/>
        <v/>
      </c>
      <c r="K548" s="16"/>
      <c r="L548" s="22"/>
      <c r="M548" s="22"/>
      <c r="N548" s="23"/>
      <c r="O548" s="24"/>
      <c r="P548" s="24"/>
      <c r="Q548" s="24"/>
      <c r="R548" s="5"/>
      <c r="S548" s="5"/>
      <c r="T548" s="5"/>
      <c r="U548" s="24"/>
      <c r="V548" s="24"/>
      <c r="W548" s="24"/>
      <c r="X548" s="22"/>
      <c r="Y548" s="24"/>
      <c r="Z548" s="22"/>
      <c r="AA548" s="24"/>
      <c r="AB548" s="22"/>
      <c r="AC548" s="5"/>
      <c r="AD548" s="5"/>
      <c r="AE548" s="5"/>
      <c r="AF548" s="22"/>
    </row>
    <row r="549" ht="21" customHeight="1" spans="1:32">
      <c r="A549" s="7" t="str">
        <f>IFERROR(INDEX(_xlfn.ANCHORARRAY($AG$9),ROWS($A$9:A549)),"")</f>
        <v/>
      </c>
      <c r="B549" s="8" t="str">
        <f t="shared" si="72"/>
        <v/>
      </c>
      <c r="C549" s="8" t="str">
        <f t="shared" si="73"/>
        <v/>
      </c>
      <c r="D549" s="8" t="str">
        <f t="shared" si="74"/>
        <v/>
      </c>
      <c r="E549" s="18" t="str">
        <f t="shared" si="75"/>
        <v/>
      </c>
      <c r="F549" s="8" t="str">
        <f t="shared" si="76"/>
        <v/>
      </c>
      <c r="G549" s="6" t="str">
        <f t="shared" si="77"/>
        <v/>
      </c>
      <c r="H549" s="19" t="str">
        <f t="shared" si="78"/>
        <v/>
      </c>
      <c r="I549" s="19" t="str">
        <f t="shared" si="79"/>
        <v/>
      </c>
      <c r="J549" s="19" t="str">
        <f t="shared" si="80"/>
        <v/>
      </c>
      <c r="K549" s="16"/>
      <c r="L549" s="19"/>
      <c r="M549" s="19"/>
      <c r="N549" s="20"/>
      <c r="O549" s="21"/>
      <c r="P549" s="21"/>
      <c r="Q549" s="21"/>
      <c r="R549" s="8"/>
      <c r="S549" s="8"/>
      <c r="T549" s="8"/>
      <c r="U549" s="21"/>
      <c r="V549" s="21"/>
      <c r="W549" s="21"/>
      <c r="X549" s="19"/>
      <c r="Y549" s="21"/>
      <c r="Z549" s="19"/>
      <c r="AA549" s="21"/>
      <c r="AB549" s="19"/>
      <c r="AC549" s="8"/>
      <c r="AD549" s="8"/>
      <c r="AE549" s="8"/>
      <c r="AF549" s="19"/>
    </row>
    <row r="550" ht="21" customHeight="1" spans="1:32">
      <c r="A550" s="4" t="str">
        <f>IFERROR(INDEX(_xlfn.ANCHORARRAY($AG$9),ROWS($A$9:A550)),"")</f>
        <v/>
      </c>
      <c r="B550" s="5" t="str">
        <f t="shared" si="72"/>
        <v/>
      </c>
      <c r="C550" s="5" t="str">
        <f t="shared" si="73"/>
        <v/>
      </c>
      <c r="D550" s="5" t="str">
        <f t="shared" si="74"/>
        <v/>
      </c>
      <c r="E550" s="18" t="str">
        <f t="shared" si="75"/>
        <v/>
      </c>
      <c r="F550" s="5" t="str">
        <f t="shared" si="76"/>
        <v/>
      </c>
      <c r="G550" s="3" t="str">
        <f t="shared" si="77"/>
        <v/>
      </c>
      <c r="H550" s="22" t="str">
        <f t="shared" si="78"/>
        <v/>
      </c>
      <c r="I550" s="22" t="str">
        <f t="shared" si="79"/>
        <v/>
      </c>
      <c r="J550" s="22" t="str">
        <f t="shared" si="80"/>
        <v/>
      </c>
      <c r="K550" s="16"/>
      <c r="L550" s="22"/>
      <c r="M550" s="22"/>
      <c r="N550" s="23"/>
      <c r="O550" s="24"/>
      <c r="P550" s="24"/>
      <c r="Q550" s="24"/>
      <c r="R550" s="5"/>
      <c r="S550" s="5"/>
      <c r="T550" s="5"/>
      <c r="U550" s="24"/>
      <c r="V550" s="24"/>
      <c r="W550" s="24"/>
      <c r="X550" s="22"/>
      <c r="Y550" s="24"/>
      <c r="Z550" s="22"/>
      <c r="AA550" s="24"/>
      <c r="AB550" s="22"/>
      <c r="AC550" s="5"/>
      <c r="AD550" s="5"/>
      <c r="AE550" s="5"/>
      <c r="AF550" s="22"/>
    </row>
    <row r="551" ht="21" customHeight="1" spans="1:32">
      <c r="A551" s="7" t="str">
        <f>IFERROR(INDEX(_xlfn.ANCHORARRAY($AG$9),ROWS($A$9:A551)),"")</f>
        <v/>
      </c>
      <c r="B551" s="8" t="str">
        <f t="shared" si="72"/>
        <v/>
      </c>
      <c r="C551" s="8" t="str">
        <f t="shared" si="73"/>
        <v/>
      </c>
      <c r="D551" s="8" t="str">
        <f t="shared" si="74"/>
        <v/>
      </c>
      <c r="E551" s="18" t="str">
        <f t="shared" si="75"/>
        <v/>
      </c>
      <c r="F551" s="8" t="str">
        <f t="shared" si="76"/>
        <v/>
      </c>
      <c r="G551" s="6" t="str">
        <f t="shared" si="77"/>
        <v/>
      </c>
      <c r="H551" s="19" t="str">
        <f t="shared" si="78"/>
        <v/>
      </c>
      <c r="I551" s="19" t="str">
        <f t="shared" si="79"/>
        <v/>
      </c>
      <c r="J551" s="19" t="str">
        <f t="shared" si="80"/>
        <v/>
      </c>
      <c r="K551" s="16"/>
      <c r="L551" s="19"/>
      <c r="M551" s="19"/>
      <c r="N551" s="20"/>
      <c r="O551" s="21"/>
      <c r="P551" s="21"/>
      <c r="Q551" s="21"/>
      <c r="R551" s="8"/>
      <c r="S551" s="8"/>
      <c r="T551" s="8"/>
      <c r="U551" s="21"/>
      <c r="V551" s="21"/>
      <c r="W551" s="21"/>
      <c r="X551" s="19"/>
      <c r="Y551" s="21"/>
      <c r="Z551" s="19"/>
      <c r="AA551" s="21"/>
      <c r="AB551" s="19"/>
      <c r="AC551" s="8"/>
      <c r="AD551" s="8"/>
      <c r="AE551" s="8"/>
      <c r="AF551" s="19"/>
    </row>
    <row r="552" ht="21" customHeight="1" spans="1:32">
      <c r="A552" s="4" t="str">
        <f>IFERROR(INDEX(_xlfn.ANCHORARRAY($AG$9),ROWS($A$9:A552)),"")</f>
        <v/>
      </c>
      <c r="B552" s="5" t="str">
        <f t="shared" si="72"/>
        <v/>
      </c>
      <c r="C552" s="5" t="str">
        <f t="shared" si="73"/>
        <v/>
      </c>
      <c r="D552" s="5" t="str">
        <f t="shared" si="74"/>
        <v/>
      </c>
      <c r="E552" s="18" t="str">
        <f t="shared" si="75"/>
        <v/>
      </c>
      <c r="F552" s="5" t="str">
        <f t="shared" si="76"/>
        <v/>
      </c>
      <c r="G552" s="3" t="str">
        <f t="shared" si="77"/>
        <v/>
      </c>
      <c r="H552" s="22" t="str">
        <f t="shared" si="78"/>
        <v/>
      </c>
      <c r="I552" s="22" t="str">
        <f t="shared" si="79"/>
        <v/>
      </c>
      <c r="J552" s="22" t="str">
        <f t="shared" si="80"/>
        <v/>
      </c>
      <c r="K552" s="16"/>
      <c r="L552" s="22"/>
      <c r="M552" s="22"/>
      <c r="N552" s="23"/>
      <c r="O552" s="24"/>
      <c r="P552" s="24"/>
      <c r="Q552" s="24"/>
      <c r="R552" s="5"/>
      <c r="S552" s="5"/>
      <c r="T552" s="5"/>
      <c r="U552" s="24"/>
      <c r="V552" s="24"/>
      <c r="W552" s="24"/>
      <c r="X552" s="22"/>
      <c r="Y552" s="24"/>
      <c r="Z552" s="22"/>
      <c r="AA552" s="24"/>
      <c r="AB552" s="22"/>
      <c r="AC552" s="5"/>
      <c r="AD552" s="5"/>
      <c r="AE552" s="5"/>
      <c r="AF552" s="22"/>
    </row>
    <row r="553" ht="21" customHeight="1" spans="1:32">
      <c r="A553" s="7" t="str">
        <f>IFERROR(INDEX(_xlfn.ANCHORARRAY($AG$9),ROWS($A$9:A553)),"")</f>
        <v/>
      </c>
      <c r="B553" s="8" t="str">
        <f t="shared" si="72"/>
        <v/>
      </c>
      <c r="C553" s="8" t="str">
        <f t="shared" si="73"/>
        <v/>
      </c>
      <c r="D553" s="8" t="str">
        <f t="shared" si="74"/>
        <v/>
      </c>
      <c r="E553" s="18" t="str">
        <f t="shared" si="75"/>
        <v/>
      </c>
      <c r="F553" s="8" t="str">
        <f t="shared" si="76"/>
        <v/>
      </c>
      <c r="G553" s="6" t="str">
        <f t="shared" si="77"/>
        <v/>
      </c>
      <c r="H553" s="19" t="str">
        <f t="shared" si="78"/>
        <v/>
      </c>
      <c r="I553" s="19" t="str">
        <f t="shared" si="79"/>
        <v/>
      </c>
      <c r="J553" s="19" t="str">
        <f t="shared" si="80"/>
        <v/>
      </c>
      <c r="K553" s="16"/>
      <c r="L553" s="19"/>
      <c r="M553" s="19"/>
      <c r="N553" s="20"/>
      <c r="O553" s="21"/>
      <c r="P553" s="21"/>
      <c r="Q553" s="21"/>
      <c r="R553" s="8"/>
      <c r="S553" s="8"/>
      <c r="T553" s="8"/>
      <c r="U553" s="21"/>
      <c r="V553" s="21"/>
      <c r="W553" s="21"/>
      <c r="X553" s="19"/>
      <c r="Y553" s="21"/>
      <c r="Z553" s="19"/>
      <c r="AA553" s="21"/>
      <c r="AB553" s="19"/>
      <c r="AC553" s="8"/>
      <c r="AD553" s="8"/>
      <c r="AE553" s="8"/>
      <c r="AF553" s="19"/>
    </row>
    <row r="554" ht="21" customHeight="1" spans="1:32">
      <c r="A554" s="4" t="str">
        <f>IFERROR(INDEX(_xlfn.ANCHORARRAY($AG$9),ROWS($A$9:A554)),"")</f>
        <v/>
      </c>
      <c r="B554" s="5" t="str">
        <f t="shared" si="72"/>
        <v/>
      </c>
      <c r="C554" s="5" t="str">
        <f t="shared" si="73"/>
        <v/>
      </c>
      <c r="D554" s="5" t="str">
        <f t="shared" si="74"/>
        <v/>
      </c>
      <c r="E554" s="18" t="str">
        <f t="shared" si="75"/>
        <v/>
      </c>
      <c r="F554" s="5" t="str">
        <f t="shared" si="76"/>
        <v/>
      </c>
      <c r="G554" s="3" t="str">
        <f t="shared" si="77"/>
        <v/>
      </c>
      <c r="H554" s="22" t="str">
        <f t="shared" si="78"/>
        <v/>
      </c>
      <c r="I554" s="22" t="str">
        <f t="shared" si="79"/>
        <v/>
      </c>
      <c r="J554" s="22" t="str">
        <f t="shared" si="80"/>
        <v/>
      </c>
      <c r="K554" s="16"/>
      <c r="L554" s="22"/>
      <c r="M554" s="22"/>
      <c r="N554" s="23"/>
      <c r="O554" s="24"/>
      <c r="P554" s="24"/>
      <c r="Q554" s="24"/>
      <c r="R554" s="5"/>
      <c r="S554" s="5"/>
      <c r="T554" s="5"/>
      <c r="U554" s="24"/>
      <c r="V554" s="24"/>
      <c r="W554" s="24"/>
      <c r="X554" s="22"/>
      <c r="Y554" s="24"/>
      <c r="Z554" s="22"/>
      <c r="AA554" s="24"/>
      <c r="AB554" s="22"/>
      <c r="AC554" s="5"/>
      <c r="AD554" s="5"/>
      <c r="AE554" s="5"/>
      <c r="AF554" s="22"/>
    </row>
    <row r="555" ht="21" customHeight="1" spans="1:32">
      <c r="A555" s="7" t="str">
        <f>IFERROR(INDEX(_xlfn.ANCHORARRAY($AG$9),ROWS($A$9:A555)),"")</f>
        <v/>
      </c>
      <c r="B555" s="8" t="str">
        <f t="shared" si="72"/>
        <v/>
      </c>
      <c r="C555" s="8" t="str">
        <f t="shared" si="73"/>
        <v/>
      </c>
      <c r="D555" s="8" t="str">
        <f t="shared" si="74"/>
        <v/>
      </c>
      <c r="E555" s="18" t="str">
        <f t="shared" si="75"/>
        <v/>
      </c>
      <c r="F555" s="8" t="str">
        <f t="shared" si="76"/>
        <v/>
      </c>
      <c r="G555" s="6" t="str">
        <f t="shared" si="77"/>
        <v/>
      </c>
      <c r="H555" s="19" t="str">
        <f t="shared" si="78"/>
        <v/>
      </c>
      <c r="I555" s="19" t="str">
        <f t="shared" si="79"/>
        <v/>
      </c>
      <c r="J555" s="19" t="str">
        <f t="shared" si="80"/>
        <v/>
      </c>
      <c r="K555" s="16"/>
      <c r="L555" s="19"/>
      <c r="M555" s="19"/>
      <c r="N555" s="20"/>
      <c r="O555" s="21"/>
      <c r="P555" s="21"/>
      <c r="Q555" s="21"/>
      <c r="R555" s="8"/>
      <c r="S555" s="8"/>
      <c r="T555" s="8"/>
      <c r="U555" s="21"/>
      <c r="V555" s="21"/>
      <c r="W555" s="21"/>
      <c r="X555" s="19"/>
      <c r="Y555" s="21"/>
      <c r="Z555" s="19"/>
      <c r="AA555" s="21"/>
      <c r="AB555" s="19"/>
      <c r="AC555" s="8"/>
      <c r="AD555" s="8"/>
      <c r="AE555" s="8"/>
      <c r="AF555" s="19"/>
    </row>
    <row r="556" ht="21" customHeight="1" spans="1:32">
      <c r="A556" s="4" t="str">
        <f>IFERROR(INDEX(_xlfn.ANCHORARRAY($AG$9),ROWS($A$9:A556)),"")</f>
        <v/>
      </c>
      <c r="B556" s="5" t="str">
        <f t="shared" si="72"/>
        <v/>
      </c>
      <c r="C556" s="5" t="str">
        <f t="shared" si="73"/>
        <v/>
      </c>
      <c r="D556" s="5" t="str">
        <f t="shared" si="74"/>
        <v/>
      </c>
      <c r="E556" s="18" t="str">
        <f t="shared" si="75"/>
        <v/>
      </c>
      <c r="F556" s="5" t="str">
        <f t="shared" si="76"/>
        <v/>
      </c>
      <c r="G556" s="3" t="str">
        <f t="shared" si="77"/>
        <v/>
      </c>
      <c r="H556" s="22" t="str">
        <f t="shared" si="78"/>
        <v/>
      </c>
      <c r="I556" s="22" t="str">
        <f t="shared" si="79"/>
        <v/>
      </c>
      <c r="J556" s="22" t="str">
        <f t="shared" si="80"/>
        <v/>
      </c>
      <c r="K556" s="16"/>
      <c r="L556" s="22"/>
      <c r="M556" s="22"/>
      <c r="N556" s="23"/>
      <c r="O556" s="24"/>
      <c r="P556" s="24"/>
      <c r="Q556" s="24"/>
      <c r="R556" s="5"/>
      <c r="S556" s="5"/>
      <c r="T556" s="5"/>
      <c r="U556" s="24"/>
      <c r="V556" s="24"/>
      <c r="W556" s="24"/>
      <c r="X556" s="22"/>
      <c r="Y556" s="24"/>
      <c r="Z556" s="22"/>
      <c r="AA556" s="24"/>
      <c r="AB556" s="22"/>
      <c r="AC556" s="5"/>
      <c r="AD556" s="5"/>
      <c r="AE556" s="5"/>
      <c r="AF556" s="22"/>
    </row>
    <row r="557" ht="21" customHeight="1" spans="1:32">
      <c r="A557" s="7" t="str">
        <f>IFERROR(INDEX(_xlfn.ANCHORARRAY($AG$9),ROWS($A$9:A557)),"")</f>
        <v/>
      </c>
      <c r="B557" s="8" t="str">
        <f t="shared" si="72"/>
        <v/>
      </c>
      <c r="C557" s="8" t="str">
        <f t="shared" si="73"/>
        <v/>
      </c>
      <c r="D557" s="8" t="str">
        <f t="shared" si="74"/>
        <v/>
      </c>
      <c r="E557" s="18" t="str">
        <f t="shared" si="75"/>
        <v/>
      </c>
      <c r="F557" s="8" t="str">
        <f t="shared" si="76"/>
        <v/>
      </c>
      <c r="G557" s="6" t="str">
        <f t="shared" si="77"/>
        <v/>
      </c>
      <c r="H557" s="19" t="str">
        <f t="shared" si="78"/>
        <v/>
      </c>
      <c r="I557" s="19" t="str">
        <f t="shared" si="79"/>
        <v/>
      </c>
      <c r="J557" s="19" t="str">
        <f t="shared" si="80"/>
        <v/>
      </c>
      <c r="K557" s="16"/>
      <c r="L557" s="19"/>
      <c r="M557" s="19"/>
      <c r="N557" s="20"/>
      <c r="O557" s="21"/>
      <c r="P557" s="21"/>
      <c r="Q557" s="21"/>
      <c r="R557" s="8"/>
      <c r="S557" s="8"/>
      <c r="T557" s="8"/>
      <c r="U557" s="21"/>
      <c r="V557" s="21"/>
      <c r="W557" s="21"/>
      <c r="X557" s="19"/>
      <c r="Y557" s="21"/>
      <c r="Z557" s="19"/>
      <c r="AA557" s="21"/>
      <c r="AB557" s="19"/>
      <c r="AC557" s="8"/>
      <c r="AD557" s="8"/>
      <c r="AE557" s="8"/>
      <c r="AF557" s="19"/>
    </row>
    <row r="558" ht="21" customHeight="1" spans="1:32">
      <c r="A558" s="4" t="str">
        <f>IFERROR(INDEX(_xlfn.ANCHORARRAY($AG$9),ROWS($A$9:A558)),"")</f>
        <v/>
      </c>
      <c r="B558" s="5" t="str">
        <f t="shared" si="72"/>
        <v/>
      </c>
      <c r="C558" s="5" t="str">
        <f t="shared" si="73"/>
        <v/>
      </c>
      <c r="D558" s="5" t="str">
        <f t="shared" si="74"/>
        <v/>
      </c>
      <c r="E558" s="18" t="str">
        <f t="shared" si="75"/>
        <v/>
      </c>
      <c r="F558" s="5" t="str">
        <f t="shared" si="76"/>
        <v/>
      </c>
      <c r="G558" s="3" t="str">
        <f t="shared" si="77"/>
        <v/>
      </c>
      <c r="H558" s="22" t="str">
        <f t="shared" si="78"/>
        <v/>
      </c>
      <c r="I558" s="22" t="str">
        <f t="shared" si="79"/>
        <v/>
      </c>
      <c r="J558" s="22" t="str">
        <f t="shared" si="80"/>
        <v/>
      </c>
      <c r="K558" s="16"/>
      <c r="L558" s="22"/>
      <c r="M558" s="22"/>
      <c r="N558" s="23"/>
      <c r="O558" s="24"/>
      <c r="P558" s="24"/>
      <c r="Q558" s="24"/>
      <c r="R558" s="5"/>
      <c r="S558" s="5"/>
      <c r="T558" s="5"/>
      <c r="U558" s="24"/>
      <c r="V558" s="24"/>
      <c r="W558" s="24"/>
      <c r="X558" s="22"/>
      <c r="Y558" s="24"/>
      <c r="Z558" s="22"/>
      <c r="AA558" s="24"/>
      <c r="AB558" s="22"/>
      <c r="AC558" s="5"/>
      <c r="AD558" s="5"/>
      <c r="AE558" s="5"/>
      <c r="AF558" s="22"/>
    </row>
    <row r="559" ht="21" customHeight="1" spans="1:32">
      <c r="A559" s="7" t="str">
        <f>IFERROR(INDEX(_xlfn.ANCHORARRAY($AG$9),ROWS($A$9:A559)),"")</f>
        <v/>
      </c>
      <c r="B559" s="8" t="str">
        <f t="shared" si="72"/>
        <v/>
      </c>
      <c r="C559" s="8" t="str">
        <f t="shared" si="73"/>
        <v/>
      </c>
      <c r="D559" s="8" t="str">
        <f t="shared" si="74"/>
        <v/>
      </c>
      <c r="E559" s="18" t="str">
        <f t="shared" si="75"/>
        <v/>
      </c>
      <c r="F559" s="8" t="str">
        <f t="shared" si="76"/>
        <v/>
      </c>
      <c r="G559" s="6" t="str">
        <f t="shared" si="77"/>
        <v/>
      </c>
      <c r="H559" s="19" t="str">
        <f t="shared" si="78"/>
        <v/>
      </c>
      <c r="I559" s="19" t="str">
        <f t="shared" si="79"/>
        <v/>
      </c>
      <c r="J559" s="19" t="str">
        <f t="shared" si="80"/>
        <v/>
      </c>
      <c r="K559" s="16"/>
      <c r="L559" s="19"/>
      <c r="M559" s="19"/>
      <c r="N559" s="20"/>
      <c r="O559" s="21"/>
      <c r="P559" s="21"/>
      <c r="Q559" s="21"/>
      <c r="R559" s="8"/>
      <c r="S559" s="8"/>
      <c r="T559" s="8"/>
      <c r="U559" s="21"/>
      <c r="V559" s="21"/>
      <c r="W559" s="21"/>
      <c r="X559" s="19"/>
      <c r="Y559" s="21"/>
      <c r="Z559" s="19"/>
      <c r="AA559" s="21"/>
      <c r="AB559" s="19"/>
      <c r="AC559" s="8"/>
      <c r="AD559" s="8"/>
      <c r="AE559" s="8"/>
      <c r="AF559" s="19"/>
    </row>
    <row r="560" ht="21" customHeight="1" spans="1:32">
      <c r="A560" s="4" t="str">
        <f>IFERROR(INDEX(_xlfn.ANCHORARRAY($AG$9),ROWS($A$9:A560)),"")</f>
        <v/>
      </c>
      <c r="B560" s="5" t="str">
        <f t="shared" si="72"/>
        <v/>
      </c>
      <c r="C560" s="5" t="str">
        <f t="shared" si="73"/>
        <v/>
      </c>
      <c r="D560" s="5" t="str">
        <f t="shared" si="74"/>
        <v/>
      </c>
      <c r="E560" s="18" t="str">
        <f t="shared" si="75"/>
        <v/>
      </c>
      <c r="F560" s="5" t="str">
        <f t="shared" si="76"/>
        <v/>
      </c>
      <c r="G560" s="3" t="str">
        <f t="shared" si="77"/>
        <v/>
      </c>
      <c r="H560" s="22" t="str">
        <f t="shared" si="78"/>
        <v/>
      </c>
      <c r="I560" s="22" t="str">
        <f t="shared" si="79"/>
        <v/>
      </c>
      <c r="J560" s="22" t="str">
        <f t="shared" si="80"/>
        <v/>
      </c>
      <c r="K560" s="16"/>
      <c r="L560" s="22"/>
      <c r="M560" s="22"/>
      <c r="N560" s="23"/>
      <c r="O560" s="24"/>
      <c r="P560" s="24"/>
      <c r="Q560" s="24"/>
      <c r="R560" s="5"/>
      <c r="S560" s="5"/>
      <c r="T560" s="5"/>
      <c r="U560" s="24"/>
      <c r="V560" s="24"/>
      <c r="W560" s="24"/>
      <c r="X560" s="22"/>
      <c r="Y560" s="24"/>
      <c r="Z560" s="22"/>
      <c r="AA560" s="24"/>
      <c r="AB560" s="22"/>
      <c r="AC560" s="5"/>
      <c r="AD560" s="5"/>
      <c r="AE560" s="5"/>
      <c r="AF560" s="22"/>
    </row>
    <row r="561" ht="21" customHeight="1" spans="1:32">
      <c r="A561" s="7" t="str">
        <f>IFERROR(INDEX(_xlfn.ANCHORARRAY($AG$9),ROWS($A$9:A561)),"")</f>
        <v/>
      </c>
      <c r="B561" s="8" t="str">
        <f t="shared" si="72"/>
        <v/>
      </c>
      <c r="C561" s="8" t="str">
        <f t="shared" si="73"/>
        <v/>
      </c>
      <c r="D561" s="8" t="str">
        <f t="shared" si="74"/>
        <v/>
      </c>
      <c r="E561" s="18" t="str">
        <f t="shared" si="75"/>
        <v/>
      </c>
      <c r="F561" s="8" t="str">
        <f t="shared" si="76"/>
        <v/>
      </c>
      <c r="G561" s="6" t="str">
        <f t="shared" si="77"/>
        <v/>
      </c>
      <c r="H561" s="19" t="str">
        <f t="shared" si="78"/>
        <v/>
      </c>
      <c r="I561" s="19" t="str">
        <f t="shared" si="79"/>
        <v/>
      </c>
      <c r="J561" s="19" t="str">
        <f t="shared" si="80"/>
        <v/>
      </c>
      <c r="K561" s="16"/>
      <c r="L561" s="19"/>
      <c r="M561" s="19"/>
      <c r="N561" s="20"/>
      <c r="O561" s="21"/>
      <c r="P561" s="21"/>
      <c r="Q561" s="21"/>
      <c r="R561" s="8"/>
      <c r="S561" s="8"/>
      <c r="T561" s="8"/>
      <c r="U561" s="21"/>
      <c r="V561" s="21"/>
      <c r="W561" s="21"/>
      <c r="X561" s="19"/>
      <c r="Y561" s="21"/>
      <c r="Z561" s="19"/>
      <c r="AA561" s="21"/>
      <c r="AB561" s="19"/>
      <c r="AC561" s="8"/>
      <c r="AD561" s="8"/>
      <c r="AE561" s="8"/>
      <c r="AF561" s="19"/>
    </row>
    <row r="562" ht="21" customHeight="1" spans="1:32">
      <c r="A562" s="4" t="str">
        <f>IFERROR(INDEX(_xlfn.ANCHORARRAY($AG$9),ROWS($A$9:A562)),"")</f>
        <v/>
      </c>
      <c r="B562" s="5" t="str">
        <f t="shared" si="72"/>
        <v/>
      </c>
      <c r="C562" s="5" t="str">
        <f t="shared" si="73"/>
        <v/>
      </c>
      <c r="D562" s="5" t="str">
        <f t="shared" si="74"/>
        <v/>
      </c>
      <c r="E562" s="18" t="str">
        <f t="shared" si="75"/>
        <v/>
      </c>
      <c r="F562" s="5" t="str">
        <f t="shared" si="76"/>
        <v/>
      </c>
      <c r="G562" s="3" t="str">
        <f t="shared" si="77"/>
        <v/>
      </c>
      <c r="H562" s="22" t="str">
        <f t="shared" si="78"/>
        <v/>
      </c>
      <c r="I562" s="22" t="str">
        <f t="shared" si="79"/>
        <v/>
      </c>
      <c r="J562" s="22" t="str">
        <f t="shared" si="80"/>
        <v/>
      </c>
      <c r="K562" s="16"/>
      <c r="L562" s="22"/>
      <c r="M562" s="22"/>
      <c r="N562" s="23"/>
      <c r="O562" s="24"/>
      <c r="P562" s="24"/>
      <c r="Q562" s="24"/>
      <c r="R562" s="5"/>
      <c r="S562" s="5"/>
      <c r="T562" s="5"/>
      <c r="U562" s="24"/>
      <c r="V562" s="24"/>
      <c r="W562" s="24"/>
      <c r="X562" s="22"/>
      <c r="Y562" s="24"/>
      <c r="Z562" s="22"/>
      <c r="AA562" s="24"/>
      <c r="AB562" s="22"/>
      <c r="AC562" s="5"/>
      <c r="AD562" s="5"/>
      <c r="AE562" s="5"/>
      <c r="AF562" s="22"/>
    </row>
    <row r="563" ht="21" customHeight="1" spans="1:32">
      <c r="A563" s="7" t="str">
        <f>IFERROR(INDEX(_xlfn.ANCHORARRAY($AG$9),ROWS($A$9:A563)),"")</f>
        <v/>
      </c>
      <c r="B563" s="8" t="str">
        <f t="shared" si="72"/>
        <v/>
      </c>
      <c r="C563" s="8" t="str">
        <f t="shared" si="73"/>
        <v/>
      </c>
      <c r="D563" s="8" t="str">
        <f t="shared" si="74"/>
        <v/>
      </c>
      <c r="E563" s="18" t="str">
        <f t="shared" si="75"/>
        <v/>
      </c>
      <c r="F563" s="8" t="str">
        <f t="shared" si="76"/>
        <v/>
      </c>
      <c r="G563" s="6" t="str">
        <f t="shared" si="77"/>
        <v/>
      </c>
      <c r="H563" s="19" t="str">
        <f t="shared" si="78"/>
        <v/>
      </c>
      <c r="I563" s="19" t="str">
        <f t="shared" si="79"/>
        <v/>
      </c>
      <c r="J563" s="19" t="str">
        <f t="shared" si="80"/>
        <v/>
      </c>
      <c r="K563" s="16"/>
      <c r="L563" s="19"/>
      <c r="M563" s="19"/>
      <c r="N563" s="20"/>
      <c r="O563" s="21"/>
      <c r="P563" s="21"/>
      <c r="Q563" s="21"/>
      <c r="R563" s="8"/>
      <c r="S563" s="8"/>
      <c r="T563" s="8"/>
      <c r="U563" s="21"/>
      <c r="V563" s="21"/>
      <c r="W563" s="21"/>
      <c r="X563" s="19"/>
      <c r="Y563" s="21"/>
      <c r="Z563" s="19"/>
      <c r="AA563" s="21"/>
      <c r="AB563" s="19"/>
      <c r="AC563" s="8"/>
      <c r="AD563" s="8"/>
      <c r="AE563" s="8"/>
      <c r="AF563" s="19"/>
    </row>
    <row r="564" ht="21" customHeight="1" spans="1:32">
      <c r="A564" s="4" t="str">
        <f>IFERROR(INDEX(_xlfn.ANCHORARRAY($AG$9),ROWS($A$9:A564)),"")</f>
        <v/>
      </c>
      <c r="B564" s="5" t="str">
        <f t="shared" si="72"/>
        <v/>
      </c>
      <c r="C564" s="5" t="str">
        <f t="shared" si="73"/>
        <v/>
      </c>
      <c r="D564" s="5" t="str">
        <f t="shared" si="74"/>
        <v/>
      </c>
      <c r="E564" s="18" t="str">
        <f t="shared" si="75"/>
        <v/>
      </c>
      <c r="F564" s="5" t="str">
        <f t="shared" si="76"/>
        <v/>
      </c>
      <c r="G564" s="3" t="str">
        <f t="shared" si="77"/>
        <v/>
      </c>
      <c r="H564" s="22" t="str">
        <f t="shared" si="78"/>
        <v/>
      </c>
      <c r="I564" s="22" t="str">
        <f t="shared" si="79"/>
        <v/>
      </c>
      <c r="J564" s="22" t="str">
        <f t="shared" si="80"/>
        <v/>
      </c>
      <c r="K564" s="16"/>
      <c r="L564" s="22"/>
      <c r="M564" s="22"/>
      <c r="N564" s="23"/>
      <c r="O564" s="24"/>
      <c r="P564" s="24"/>
      <c r="Q564" s="24"/>
      <c r="R564" s="5"/>
      <c r="S564" s="5"/>
      <c r="T564" s="5"/>
      <c r="U564" s="24"/>
      <c r="V564" s="24"/>
      <c r="W564" s="24"/>
      <c r="X564" s="22"/>
      <c r="Y564" s="24"/>
      <c r="Z564" s="22"/>
      <c r="AA564" s="24"/>
      <c r="AB564" s="22"/>
      <c r="AC564" s="5"/>
      <c r="AD564" s="5"/>
      <c r="AE564" s="5"/>
      <c r="AF564" s="22"/>
    </row>
    <row r="565" ht="21" customHeight="1" spans="1:32">
      <c r="A565" s="7" t="str">
        <f>IFERROR(INDEX(_xlfn.ANCHORARRAY($AG$9),ROWS($A$9:A565)),"")</f>
        <v/>
      </c>
      <c r="B565" s="8" t="str">
        <f t="shared" si="72"/>
        <v/>
      </c>
      <c r="C565" s="8" t="str">
        <f t="shared" si="73"/>
        <v/>
      </c>
      <c r="D565" s="8" t="str">
        <f t="shared" si="74"/>
        <v/>
      </c>
      <c r="E565" s="18" t="str">
        <f t="shared" si="75"/>
        <v/>
      </c>
      <c r="F565" s="8" t="str">
        <f t="shared" si="76"/>
        <v/>
      </c>
      <c r="G565" s="6" t="str">
        <f t="shared" si="77"/>
        <v/>
      </c>
      <c r="H565" s="19" t="str">
        <f t="shared" si="78"/>
        <v/>
      </c>
      <c r="I565" s="19" t="str">
        <f t="shared" si="79"/>
        <v/>
      </c>
      <c r="J565" s="19" t="str">
        <f t="shared" si="80"/>
        <v/>
      </c>
      <c r="K565" s="16"/>
      <c r="L565" s="19"/>
      <c r="M565" s="19"/>
      <c r="N565" s="20"/>
      <c r="O565" s="21"/>
      <c r="P565" s="21"/>
      <c r="Q565" s="21"/>
      <c r="R565" s="8"/>
      <c r="S565" s="8"/>
      <c r="T565" s="8"/>
      <c r="U565" s="21"/>
      <c r="V565" s="21"/>
      <c r="W565" s="21"/>
      <c r="X565" s="19"/>
      <c r="Y565" s="21"/>
      <c r="Z565" s="19"/>
      <c r="AA565" s="21"/>
      <c r="AB565" s="19"/>
      <c r="AC565" s="8"/>
      <c r="AD565" s="8"/>
      <c r="AE565" s="8"/>
      <c r="AF565" s="19"/>
    </row>
    <row r="566" ht="21" customHeight="1" spans="1:32">
      <c r="A566" s="4" t="str">
        <f>IFERROR(INDEX(_xlfn.ANCHORARRAY($AG$9),ROWS($A$9:A566)),"")</f>
        <v/>
      </c>
      <c r="B566" s="5" t="str">
        <f t="shared" si="72"/>
        <v/>
      </c>
      <c r="C566" s="5" t="str">
        <f t="shared" si="73"/>
        <v/>
      </c>
      <c r="D566" s="5" t="str">
        <f t="shared" si="74"/>
        <v/>
      </c>
      <c r="E566" s="18" t="str">
        <f t="shared" si="75"/>
        <v/>
      </c>
      <c r="F566" s="5" t="str">
        <f t="shared" si="76"/>
        <v/>
      </c>
      <c r="G566" s="3" t="str">
        <f t="shared" si="77"/>
        <v/>
      </c>
      <c r="H566" s="22" t="str">
        <f t="shared" si="78"/>
        <v/>
      </c>
      <c r="I566" s="22" t="str">
        <f t="shared" si="79"/>
        <v/>
      </c>
      <c r="J566" s="22" t="str">
        <f t="shared" si="80"/>
        <v/>
      </c>
      <c r="K566" s="16"/>
      <c r="L566" s="22"/>
      <c r="M566" s="22"/>
      <c r="N566" s="23"/>
      <c r="O566" s="24"/>
      <c r="P566" s="24"/>
      <c r="Q566" s="24"/>
      <c r="R566" s="5"/>
      <c r="S566" s="5"/>
      <c r="T566" s="5"/>
      <c r="U566" s="24"/>
      <c r="V566" s="24"/>
      <c r="W566" s="24"/>
      <c r="X566" s="22"/>
      <c r="Y566" s="24"/>
      <c r="Z566" s="22"/>
      <c r="AA566" s="24"/>
      <c r="AB566" s="22"/>
      <c r="AC566" s="5"/>
      <c r="AD566" s="5"/>
      <c r="AE566" s="5"/>
      <c r="AF566" s="22"/>
    </row>
    <row r="567" ht="21" customHeight="1" spans="1:32">
      <c r="A567" s="7" t="str">
        <f>IFERROR(INDEX(_xlfn.ANCHORARRAY($AG$9),ROWS($A$9:A567)),"")</f>
        <v/>
      </c>
      <c r="B567" s="8" t="str">
        <f t="shared" si="72"/>
        <v/>
      </c>
      <c r="C567" s="8" t="str">
        <f t="shared" si="73"/>
        <v/>
      </c>
      <c r="D567" s="8" t="str">
        <f t="shared" si="74"/>
        <v/>
      </c>
      <c r="E567" s="18" t="str">
        <f t="shared" si="75"/>
        <v/>
      </c>
      <c r="F567" s="8" t="str">
        <f t="shared" si="76"/>
        <v/>
      </c>
      <c r="G567" s="6" t="str">
        <f t="shared" si="77"/>
        <v/>
      </c>
      <c r="H567" s="19" t="str">
        <f t="shared" si="78"/>
        <v/>
      </c>
      <c r="I567" s="19" t="str">
        <f t="shared" si="79"/>
        <v/>
      </c>
      <c r="J567" s="19" t="str">
        <f t="shared" si="80"/>
        <v/>
      </c>
      <c r="K567" s="16"/>
      <c r="L567" s="19"/>
      <c r="M567" s="19"/>
      <c r="N567" s="20"/>
      <c r="O567" s="21"/>
      <c r="P567" s="21"/>
      <c r="Q567" s="21"/>
      <c r="R567" s="8"/>
      <c r="S567" s="8"/>
      <c r="T567" s="8"/>
      <c r="U567" s="21"/>
      <c r="V567" s="21"/>
      <c r="W567" s="21"/>
      <c r="X567" s="19"/>
      <c r="Y567" s="21"/>
      <c r="Z567" s="19"/>
      <c r="AA567" s="21"/>
      <c r="AB567" s="19"/>
      <c r="AC567" s="8"/>
      <c r="AD567" s="8"/>
      <c r="AE567" s="8"/>
      <c r="AF567" s="19"/>
    </row>
    <row r="568" ht="21" customHeight="1" spans="1:32">
      <c r="A568" s="4" t="str">
        <f>IFERROR(INDEX(_xlfn.ANCHORARRAY($AG$9),ROWS($A$9:A568)),"")</f>
        <v/>
      </c>
      <c r="B568" s="5" t="str">
        <f t="shared" si="72"/>
        <v/>
      </c>
      <c r="C568" s="5" t="str">
        <f t="shared" si="73"/>
        <v/>
      </c>
      <c r="D568" s="5" t="str">
        <f t="shared" si="74"/>
        <v/>
      </c>
      <c r="E568" s="18" t="str">
        <f t="shared" si="75"/>
        <v/>
      </c>
      <c r="F568" s="5" t="str">
        <f t="shared" si="76"/>
        <v/>
      </c>
      <c r="G568" s="3" t="str">
        <f t="shared" si="77"/>
        <v/>
      </c>
      <c r="H568" s="22" t="str">
        <f t="shared" si="78"/>
        <v/>
      </c>
      <c r="I568" s="22" t="str">
        <f t="shared" si="79"/>
        <v/>
      </c>
      <c r="J568" s="22" t="str">
        <f t="shared" si="80"/>
        <v/>
      </c>
      <c r="K568" s="16"/>
      <c r="L568" s="22"/>
      <c r="M568" s="22"/>
      <c r="N568" s="23"/>
      <c r="O568" s="24"/>
      <c r="P568" s="24"/>
      <c r="Q568" s="24"/>
      <c r="R568" s="5"/>
      <c r="S568" s="5"/>
      <c r="T568" s="5"/>
      <c r="U568" s="24"/>
      <c r="V568" s="24"/>
      <c r="W568" s="24"/>
      <c r="X568" s="22"/>
      <c r="Y568" s="24"/>
      <c r="Z568" s="22"/>
      <c r="AA568" s="24"/>
      <c r="AB568" s="22"/>
      <c r="AC568" s="5"/>
      <c r="AD568" s="5"/>
      <c r="AE568" s="5"/>
      <c r="AF568" s="22"/>
    </row>
    <row r="569" ht="21" customHeight="1" spans="1:32">
      <c r="A569" s="7" t="str">
        <f>IFERROR(INDEX(_xlfn.ANCHORARRAY($AG$9),ROWS($A$9:A569)),"")</f>
        <v/>
      </c>
      <c r="B569" s="8" t="str">
        <f t="shared" si="72"/>
        <v/>
      </c>
      <c r="C569" s="8" t="str">
        <f t="shared" si="73"/>
        <v/>
      </c>
      <c r="D569" s="8" t="str">
        <f t="shared" si="74"/>
        <v/>
      </c>
      <c r="E569" s="18" t="str">
        <f t="shared" si="75"/>
        <v/>
      </c>
      <c r="F569" s="8" t="str">
        <f t="shared" si="76"/>
        <v/>
      </c>
      <c r="G569" s="6" t="str">
        <f t="shared" si="77"/>
        <v/>
      </c>
      <c r="H569" s="19" t="str">
        <f t="shared" si="78"/>
        <v/>
      </c>
      <c r="I569" s="19" t="str">
        <f t="shared" si="79"/>
        <v/>
      </c>
      <c r="J569" s="19" t="str">
        <f t="shared" si="80"/>
        <v/>
      </c>
      <c r="K569" s="16"/>
      <c r="L569" s="19"/>
      <c r="M569" s="19"/>
      <c r="N569" s="20"/>
      <c r="O569" s="21"/>
      <c r="P569" s="21"/>
      <c r="Q569" s="21"/>
      <c r="R569" s="8"/>
      <c r="S569" s="8"/>
      <c r="T569" s="8"/>
      <c r="U569" s="21"/>
      <c r="V569" s="21"/>
      <c r="W569" s="21"/>
      <c r="X569" s="19"/>
      <c r="Y569" s="21"/>
      <c r="Z569" s="19"/>
      <c r="AA569" s="21"/>
      <c r="AB569" s="19"/>
      <c r="AC569" s="8"/>
      <c r="AD569" s="8"/>
      <c r="AE569" s="8"/>
      <c r="AF569" s="19"/>
    </row>
    <row r="570" ht="21" customHeight="1" spans="1:32">
      <c r="A570" s="4" t="str">
        <f>IFERROR(INDEX(_xlfn.ANCHORARRAY($AG$9),ROWS($A$9:A570)),"")</f>
        <v/>
      </c>
      <c r="B570" s="5" t="str">
        <f t="shared" si="72"/>
        <v/>
      </c>
      <c r="C570" s="5" t="str">
        <f t="shared" si="73"/>
        <v/>
      </c>
      <c r="D570" s="5" t="str">
        <f t="shared" si="74"/>
        <v/>
      </c>
      <c r="E570" s="18" t="str">
        <f t="shared" si="75"/>
        <v/>
      </c>
      <c r="F570" s="5" t="str">
        <f t="shared" si="76"/>
        <v/>
      </c>
      <c r="G570" s="3" t="str">
        <f t="shared" si="77"/>
        <v/>
      </c>
      <c r="H570" s="22" t="str">
        <f t="shared" si="78"/>
        <v/>
      </c>
      <c r="I570" s="22" t="str">
        <f t="shared" si="79"/>
        <v/>
      </c>
      <c r="J570" s="22" t="str">
        <f t="shared" si="80"/>
        <v/>
      </c>
      <c r="K570" s="16"/>
      <c r="L570" s="22"/>
      <c r="M570" s="22"/>
      <c r="N570" s="23"/>
      <c r="O570" s="24"/>
      <c r="P570" s="24"/>
      <c r="Q570" s="24"/>
      <c r="R570" s="5"/>
      <c r="S570" s="5"/>
      <c r="T570" s="5"/>
      <c r="U570" s="24"/>
      <c r="V570" s="24"/>
      <c r="W570" s="24"/>
      <c r="X570" s="22"/>
      <c r="Y570" s="24"/>
      <c r="Z570" s="22"/>
      <c r="AA570" s="24"/>
      <c r="AB570" s="22"/>
      <c r="AC570" s="5"/>
      <c r="AD570" s="5"/>
      <c r="AE570" s="5"/>
      <c r="AF570" s="22"/>
    </row>
    <row r="571" ht="21" customHeight="1" spans="1:32">
      <c r="A571" s="7" t="str">
        <f>IFERROR(INDEX(_xlfn.ANCHORARRAY($AG$9),ROWS($A$9:A571)),"")</f>
        <v/>
      </c>
      <c r="B571" s="8" t="str">
        <f t="shared" si="72"/>
        <v/>
      </c>
      <c r="C571" s="8" t="str">
        <f t="shared" si="73"/>
        <v/>
      </c>
      <c r="D571" s="8" t="str">
        <f t="shared" si="74"/>
        <v/>
      </c>
      <c r="E571" s="18" t="str">
        <f t="shared" si="75"/>
        <v/>
      </c>
      <c r="F571" s="8" t="str">
        <f t="shared" si="76"/>
        <v/>
      </c>
      <c r="G571" s="6" t="str">
        <f t="shared" si="77"/>
        <v/>
      </c>
      <c r="H571" s="19" t="str">
        <f t="shared" si="78"/>
        <v/>
      </c>
      <c r="I571" s="19" t="str">
        <f t="shared" si="79"/>
        <v/>
      </c>
      <c r="J571" s="19" t="str">
        <f t="shared" si="80"/>
        <v/>
      </c>
      <c r="K571" s="16"/>
      <c r="L571" s="19"/>
      <c r="M571" s="19"/>
      <c r="N571" s="20"/>
      <c r="O571" s="21"/>
      <c r="P571" s="21"/>
      <c r="Q571" s="21"/>
      <c r="R571" s="8"/>
      <c r="S571" s="8"/>
      <c r="T571" s="8"/>
      <c r="U571" s="21"/>
      <c r="V571" s="21"/>
      <c r="W571" s="21"/>
      <c r="X571" s="19"/>
      <c r="Y571" s="21"/>
      <c r="Z571" s="19"/>
      <c r="AA571" s="21"/>
      <c r="AB571" s="19"/>
      <c r="AC571" s="8"/>
      <c r="AD571" s="8"/>
      <c r="AE571" s="8"/>
      <c r="AF571" s="19"/>
    </row>
    <row r="572" ht="21" customHeight="1" spans="1:32">
      <c r="A572" s="4" t="str">
        <f>IFERROR(INDEX(_xlfn.ANCHORARRAY($AG$9),ROWS($A$9:A572)),"")</f>
        <v/>
      </c>
      <c r="B572" s="5" t="str">
        <f t="shared" si="72"/>
        <v/>
      </c>
      <c r="C572" s="5" t="str">
        <f t="shared" si="73"/>
        <v/>
      </c>
      <c r="D572" s="5" t="str">
        <f t="shared" si="74"/>
        <v/>
      </c>
      <c r="E572" s="18" t="str">
        <f t="shared" si="75"/>
        <v/>
      </c>
      <c r="F572" s="5" t="str">
        <f t="shared" si="76"/>
        <v/>
      </c>
      <c r="G572" s="3" t="str">
        <f t="shared" si="77"/>
        <v/>
      </c>
      <c r="H572" s="22" t="str">
        <f t="shared" si="78"/>
        <v/>
      </c>
      <c r="I572" s="22" t="str">
        <f t="shared" si="79"/>
        <v/>
      </c>
      <c r="J572" s="22" t="str">
        <f t="shared" si="80"/>
        <v/>
      </c>
      <c r="K572" s="16"/>
      <c r="L572" s="22"/>
      <c r="M572" s="22"/>
      <c r="N572" s="23"/>
      <c r="O572" s="24"/>
      <c r="P572" s="24"/>
      <c r="Q572" s="24"/>
      <c r="R572" s="5"/>
      <c r="S572" s="5"/>
      <c r="T572" s="5"/>
      <c r="U572" s="24"/>
      <c r="V572" s="24"/>
      <c r="W572" s="24"/>
      <c r="X572" s="22"/>
      <c r="Y572" s="24"/>
      <c r="Z572" s="22"/>
      <c r="AA572" s="24"/>
      <c r="AB572" s="22"/>
      <c r="AC572" s="5"/>
      <c r="AD572" s="5"/>
      <c r="AE572" s="5"/>
      <c r="AF572" s="22"/>
    </row>
    <row r="573" ht="21" customHeight="1" spans="1:32">
      <c r="A573" s="7" t="str">
        <f>IFERROR(INDEX(_xlfn.ANCHORARRAY($AG$9),ROWS($A$9:A573)),"")</f>
        <v/>
      </c>
      <c r="B573" s="8" t="str">
        <f t="shared" si="72"/>
        <v/>
      </c>
      <c r="C573" s="8" t="str">
        <f t="shared" si="73"/>
        <v/>
      </c>
      <c r="D573" s="8" t="str">
        <f t="shared" si="74"/>
        <v/>
      </c>
      <c r="E573" s="18" t="str">
        <f t="shared" si="75"/>
        <v/>
      </c>
      <c r="F573" s="8" t="str">
        <f t="shared" si="76"/>
        <v/>
      </c>
      <c r="G573" s="6" t="str">
        <f t="shared" si="77"/>
        <v/>
      </c>
      <c r="H573" s="19" t="str">
        <f t="shared" si="78"/>
        <v/>
      </c>
      <c r="I573" s="19" t="str">
        <f t="shared" si="79"/>
        <v/>
      </c>
      <c r="J573" s="19" t="str">
        <f t="shared" si="80"/>
        <v/>
      </c>
      <c r="K573" s="16"/>
      <c r="L573" s="19"/>
      <c r="M573" s="19"/>
      <c r="N573" s="20"/>
      <c r="O573" s="21"/>
      <c r="P573" s="21"/>
      <c r="Q573" s="21"/>
      <c r="R573" s="8"/>
      <c r="S573" s="8"/>
      <c r="T573" s="8"/>
      <c r="U573" s="21"/>
      <c r="V573" s="21"/>
      <c r="W573" s="21"/>
      <c r="X573" s="19"/>
      <c r="Y573" s="21"/>
      <c r="Z573" s="19"/>
      <c r="AA573" s="21"/>
      <c r="AB573" s="19"/>
      <c r="AC573" s="8"/>
      <c r="AD573" s="8"/>
      <c r="AE573" s="8"/>
      <c r="AF573" s="19"/>
    </row>
    <row r="574" ht="21" customHeight="1" spans="1:32">
      <c r="A574" s="4" t="str">
        <f>IFERROR(INDEX(_xlfn.ANCHORARRAY($AG$9),ROWS($A$9:A574)),"")</f>
        <v/>
      </c>
      <c r="B574" s="5" t="str">
        <f t="shared" si="72"/>
        <v/>
      </c>
      <c r="C574" s="5" t="str">
        <f t="shared" si="73"/>
        <v/>
      </c>
      <c r="D574" s="5" t="str">
        <f t="shared" si="74"/>
        <v/>
      </c>
      <c r="E574" s="18" t="str">
        <f t="shared" si="75"/>
        <v/>
      </c>
      <c r="F574" s="5" t="str">
        <f t="shared" si="76"/>
        <v/>
      </c>
      <c r="G574" s="3" t="str">
        <f t="shared" si="77"/>
        <v/>
      </c>
      <c r="H574" s="22" t="str">
        <f t="shared" si="78"/>
        <v/>
      </c>
      <c r="I574" s="22" t="str">
        <f t="shared" si="79"/>
        <v/>
      </c>
      <c r="J574" s="22" t="str">
        <f t="shared" si="80"/>
        <v/>
      </c>
      <c r="K574" s="16"/>
      <c r="L574" s="22"/>
      <c r="M574" s="22"/>
      <c r="N574" s="23"/>
      <c r="O574" s="24"/>
      <c r="P574" s="24"/>
      <c r="Q574" s="24"/>
      <c r="R574" s="5"/>
      <c r="S574" s="5"/>
      <c r="T574" s="5"/>
      <c r="U574" s="24"/>
      <c r="V574" s="24"/>
      <c r="W574" s="24"/>
      <c r="X574" s="22"/>
      <c r="Y574" s="24"/>
      <c r="Z574" s="22"/>
      <c r="AA574" s="24"/>
      <c r="AB574" s="22"/>
      <c r="AC574" s="5"/>
      <c r="AD574" s="5"/>
      <c r="AE574" s="5"/>
      <c r="AF574" s="22"/>
    </row>
    <row r="575" ht="21" customHeight="1" spans="1:32">
      <c r="A575" s="7" t="str">
        <f>IFERROR(INDEX(_xlfn.ANCHORARRAY($AG$9),ROWS($A$9:A575)),"")</f>
        <v/>
      </c>
      <c r="B575" s="8" t="str">
        <f t="shared" si="72"/>
        <v/>
      </c>
      <c r="C575" s="8" t="str">
        <f t="shared" si="73"/>
        <v/>
      </c>
      <c r="D575" s="8" t="str">
        <f t="shared" si="74"/>
        <v/>
      </c>
      <c r="E575" s="18" t="str">
        <f t="shared" si="75"/>
        <v/>
      </c>
      <c r="F575" s="8" t="str">
        <f t="shared" si="76"/>
        <v/>
      </c>
      <c r="G575" s="6" t="str">
        <f t="shared" si="77"/>
        <v/>
      </c>
      <c r="H575" s="19" t="str">
        <f t="shared" si="78"/>
        <v/>
      </c>
      <c r="I575" s="19" t="str">
        <f t="shared" si="79"/>
        <v/>
      </c>
      <c r="J575" s="19" t="str">
        <f t="shared" si="80"/>
        <v/>
      </c>
      <c r="K575" s="16"/>
      <c r="L575" s="19"/>
      <c r="M575" s="19"/>
      <c r="N575" s="20"/>
      <c r="O575" s="21"/>
      <c r="P575" s="21"/>
      <c r="Q575" s="21"/>
      <c r="R575" s="8"/>
      <c r="S575" s="8"/>
      <c r="T575" s="8"/>
      <c r="U575" s="21"/>
      <c r="V575" s="21"/>
      <c r="W575" s="21"/>
      <c r="X575" s="19"/>
      <c r="Y575" s="21"/>
      <c r="Z575" s="19"/>
      <c r="AA575" s="21"/>
      <c r="AB575" s="19"/>
      <c r="AC575" s="8"/>
      <c r="AD575" s="8"/>
      <c r="AE575" s="8"/>
      <c r="AF575" s="19"/>
    </row>
    <row r="576" ht="21" customHeight="1" spans="1:32">
      <c r="A576" s="4" t="str">
        <f>IFERROR(INDEX(_xlfn.ANCHORARRAY($AG$9),ROWS($A$9:A576)),"")</f>
        <v/>
      </c>
      <c r="B576" s="5" t="str">
        <f t="shared" si="72"/>
        <v/>
      </c>
      <c r="C576" s="5" t="str">
        <f t="shared" si="73"/>
        <v/>
      </c>
      <c r="D576" s="5" t="str">
        <f t="shared" si="74"/>
        <v/>
      </c>
      <c r="E576" s="18" t="str">
        <f t="shared" si="75"/>
        <v/>
      </c>
      <c r="F576" s="5" t="str">
        <f t="shared" si="76"/>
        <v/>
      </c>
      <c r="G576" s="3" t="str">
        <f t="shared" si="77"/>
        <v/>
      </c>
      <c r="H576" s="22" t="str">
        <f t="shared" si="78"/>
        <v/>
      </c>
      <c r="I576" s="22" t="str">
        <f t="shared" si="79"/>
        <v/>
      </c>
      <c r="J576" s="22" t="str">
        <f t="shared" si="80"/>
        <v/>
      </c>
      <c r="K576" s="16"/>
      <c r="L576" s="22"/>
      <c r="M576" s="22"/>
      <c r="N576" s="23"/>
      <c r="O576" s="24"/>
      <c r="P576" s="24"/>
      <c r="Q576" s="24"/>
      <c r="R576" s="5"/>
      <c r="S576" s="5"/>
      <c r="T576" s="5"/>
      <c r="U576" s="24"/>
      <c r="V576" s="24"/>
      <c r="W576" s="24"/>
      <c r="X576" s="22"/>
      <c r="Y576" s="24"/>
      <c r="Z576" s="22"/>
      <c r="AA576" s="24"/>
      <c r="AB576" s="22"/>
      <c r="AC576" s="5"/>
      <c r="AD576" s="5"/>
      <c r="AE576" s="5"/>
      <c r="AF576" s="22"/>
    </row>
    <row r="577" ht="21" customHeight="1" spans="1:32">
      <c r="A577" s="7" t="str">
        <f>IFERROR(INDEX(_xlfn.ANCHORARRAY($AG$9),ROWS($A$9:A577)),"")</f>
        <v/>
      </c>
      <c r="B577" s="8" t="str">
        <f t="shared" si="72"/>
        <v/>
      </c>
      <c r="C577" s="8" t="str">
        <f t="shared" si="73"/>
        <v/>
      </c>
      <c r="D577" s="8" t="str">
        <f t="shared" si="74"/>
        <v/>
      </c>
      <c r="E577" s="18" t="str">
        <f t="shared" si="75"/>
        <v/>
      </c>
      <c r="F577" s="8" t="str">
        <f t="shared" si="76"/>
        <v/>
      </c>
      <c r="G577" s="6" t="str">
        <f t="shared" si="77"/>
        <v/>
      </c>
      <c r="H577" s="19" t="str">
        <f t="shared" si="78"/>
        <v/>
      </c>
      <c r="I577" s="19" t="str">
        <f t="shared" si="79"/>
        <v/>
      </c>
      <c r="J577" s="19" t="str">
        <f t="shared" si="80"/>
        <v/>
      </c>
      <c r="K577" s="16"/>
      <c r="L577" s="19"/>
      <c r="M577" s="19"/>
      <c r="N577" s="20"/>
      <c r="O577" s="21"/>
      <c r="P577" s="21"/>
      <c r="Q577" s="21"/>
      <c r="R577" s="8"/>
      <c r="S577" s="8"/>
      <c r="T577" s="8"/>
      <c r="U577" s="21"/>
      <c r="V577" s="21"/>
      <c r="W577" s="21"/>
      <c r="X577" s="19"/>
      <c r="Y577" s="21"/>
      <c r="Z577" s="19"/>
      <c r="AA577" s="21"/>
      <c r="AB577" s="19"/>
      <c r="AC577" s="8"/>
      <c r="AD577" s="8"/>
      <c r="AE577" s="8"/>
      <c r="AF577" s="19"/>
    </row>
    <row r="578" ht="21" customHeight="1" spans="1:32">
      <c r="A578" s="4" t="str">
        <f>IFERROR(INDEX(_xlfn.ANCHORARRAY($AG$9),ROWS($A$9:A578)),"")</f>
        <v/>
      </c>
      <c r="B578" s="5" t="str">
        <f t="shared" si="72"/>
        <v/>
      </c>
      <c r="C578" s="5" t="str">
        <f t="shared" si="73"/>
        <v/>
      </c>
      <c r="D578" s="5" t="str">
        <f t="shared" si="74"/>
        <v/>
      </c>
      <c r="E578" s="18" t="str">
        <f t="shared" si="75"/>
        <v/>
      </c>
      <c r="F578" s="5" t="str">
        <f t="shared" si="76"/>
        <v/>
      </c>
      <c r="G578" s="3" t="str">
        <f t="shared" si="77"/>
        <v/>
      </c>
      <c r="H578" s="22" t="str">
        <f t="shared" si="78"/>
        <v/>
      </c>
      <c r="I578" s="22" t="str">
        <f t="shared" si="79"/>
        <v/>
      </c>
      <c r="J578" s="22" t="str">
        <f t="shared" si="80"/>
        <v/>
      </c>
      <c r="K578" s="16"/>
      <c r="L578" s="22"/>
      <c r="M578" s="22"/>
      <c r="N578" s="23"/>
      <c r="O578" s="24"/>
      <c r="P578" s="24"/>
      <c r="Q578" s="24"/>
      <c r="R578" s="5"/>
      <c r="S578" s="5"/>
      <c r="T578" s="5"/>
      <c r="U578" s="24"/>
      <c r="V578" s="24"/>
      <c r="W578" s="24"/>
      <c r="X578" s="22"/>
      <c r="Y578" s="24"/>
      <c r="Z578" s="22"/>
      <c r="AA578" s="24"/>
      <c r="AB578" s="22"/>
      <c r="AC578" s="5"/>
      <c r="AD578" s="5"/>
      <c r="AE578" s="5"/>
      <c r="AF578" s="22"/>
    </row>
    <row r="579" ht="21" customHeight="1" spans="1:32">
      <c r="A579" s="7" t="str">
        <f>IFERROR(INDEX(_xlfn.ANCHORARRAY($AG$9),ROWS($A$9:A579)),"")</f>
        <v/>
      </c>
      <c r="B579" s="8" t="str">
        <f t="shared" si="72"/>
        <v/>
      </c>
      <c r="C579" s="8" t="str">
        <f t="shared" si="73"/>
        <v/>
      </c>
      <c r="D579" s="8" t="str">
        <f t="shared" si="74"/>
        <v/>
      </c>
      <c r="E579" s="18" t="str">
        <f t="shared" si="75"/>
        <v/>
      </c>
      <c r="F579" s="8" t="str">
        <f t="shared" si="76"/>
        <v/>
      </c>
      <c r="G579" s="6" t="str">
        <f t="shared" si="77"/>
        <v/>
      </c>
      <c r="H579" s="19" t="str">
        <f t="shared" si="78"/>
        <v/>
      </c>
      <c r="I579" s="19" t="str">
        <f t="shared" si="79"/>
        <v/>
      </c>
      <c r="J579" s="19" t="str">
        <f t="shared" si="80"/>
        <v/>
      </c>
      <c r="K579" s="16"/>
      <c r="L579" s="19"/>
      <c r="M579" s="19"/>
      <c r="N579" s="20"/>
      <c r="O579" s="21"/>
      <c r="P579" s="21"/>
      <c r="Q579" s="21"/>
      <c r="R579" s="8"/>
      <c r="S579" s="8"/>
      <c r="T579" s="8"/>
      <c r="U579" s="21"/>
      <c r="V579" s="21"/>
      <c r="W579" s="21"/>
      <c r="X579" s="19"/>
      <c r="Y579" s="21"/>
      <c r="Z579" s="19"/>
      <c r="AA579" s="21"/>
      <c r="AB579" s="19"/>
      <c r="AC579" s="8"/>
      <c r="AD579" s="8"/>
      <c r="AE579" s="8"/>
      <c r="AF579" s="19"/>
    </row>
    <row r="580" ht="21" customHeight="1" spans="1:32">
      <c r="A580" s="4" t="str">
        <f>IFERROR(INDEX(_xlfn.ANCHORARRAY($AG$9),ROWS($A$9:A580)),"")</f>
        <v/>
      </c>
      <c r="B580" s="5" t="str">
        <f t="shared" si="72"/>
        <v/>
      </c>
      <c r="C580" s="5" t="str">
        <f t="shared" si="73"/>
        <v/>
      </c>
      <c r="D580" s="5" t="str">
        <f t="shared" si="74"/>
        <v/>
      </c>
      <c r="E580" s="18" t="str">
        <f t="shared" si="75"/>
        <v/>
      </c>
      <c r="F580" s="5" t="str">
        <f t="shared" si="76"/>
        <v/>
      </c>
      <c r="G580" s="3" t="str">
        <f t="shared" si="77"/>
        <v/>
      </c>
      <c r="H580" s="22" t="str">
        <f t="shared" si="78"/>
        <v/>
      </c>
      <c r="I580" s="22" t="str">
        <f t="shared" si="79"/>
        <v/>
      </c>
      <c r="J580" s="22" t="str">
        <f t="shared" si="80"/>
        <v/>
      </c>
      <c r="K580" s="16"/>
      <c r="L580" s="22"/>
      <c r="M580" s="22"/>
      <c r="N580" s="23"/>
      <c r="O580" s="24"/>
      <c r="P580" s="24"/>
      <c r="Q580" s="24"/>
      <c r="R580" s="5"/>
      <c r="S580" s="5"/>
      <c r="T580" s="5"/>
      <c r="U580" s="24"/>
      <c r="V580" s="24"/>
      <c r="W580" s="24"/>
      <c r="X580" s="22"/>
      <c r="Y580" s="24"/>
      <c r="Z580" s="22"/>
      <c r="AA580" s="24"/>
      <c r="AB580" s="22"/>
      <c r="AC580" s="5"/>
      <c r="AD580" s="5"/>
      <c r="AE580" s="5"/>
      <c r="AF580" s="22"/>
    </row>
    <row r="581" ht="21" customHeight="1" spans="1:32">
      <c r="A581" s="7" t="str">
        <f>IFERROR(INDEX(_xlfn.ANCHORARRAY($AG$9),ROWS($A$9:A581)),"")</f>
        <v/>
      </c>
      <c r="B581" s="8" t="str">
        <f t="shared" si="72"/>
        <v/>
      </c>
      <c r="C581" s="8" t="str">
        <f t="shared" si="73"/>
        <v/>
      </c>
      <c r="D581" s="8" t="str">
        <f t="shared" si="74"/>
        <v/>
      </c>
      <c r="E581" s="18" t="str">
        <f t="shared" si="75"/>
        <v/>
      </c>
      <c r="F581" s="8" t="str">
        <f t="shared" si="76"/>
        <v/>
      </c>
      <c r="G581" s="6" t="str">
        <f t="shared" si="77"/>
        <v/>
      </c>
      <c r="H581" s="19" t="str">
        <f t="shared" si="78"/>
        <v/>
      </c>
      <c r="I581" s="19" t="str">
        <f t="shared" si="79"/>
        <v/>
      </c>
      <c r="J581" s="19" t="str">
        <f t="shared" si="80"/>
        <v/>
      </c>
      <c r="K581" s="16"/>
      <c r="L581" s="19"/>
      <c r="M581" s="19"/>
      <c r="N581" s="20"/>
      <c r="O581" s="21"/>
      <c r="P581" s="21"/>
      <c r="Q581" s="21"/>
      <c r="R581" s="8"/>
      <c r="S581" s="8"/>
      <c r="T581" s="8"/>
      <c r="U581" s="21"/>
      <c r="V581" s="21"/>
      <c r="W581" s="21"/>
      <c r="X581" s="19"/>
      <c r="Y581" s="21"/>
      <c r="Z581" s="19"/>
      <c r="AA581" s="21"/>
      <c r="AB581" s="19"/>
      <c r="AC581" s="8"/>
      <c r="AD581" s="8"/>
      <c r="AE581" s="8"/>
      <c r="AF581" s="19"/>
    </row>
    <row r="582" ht="21" customHeight="1" spans="1:32">
      <c r="A582" s="4" t="str">
        <f>IFERROR(INDEX(_xlfn.ANCHORARRAY($AG$9),ROWS($A$9:A582)),"")</f>
        <v/>
      </c>
      <c r="B582" s="5" t="str">
        <f t="shared" si="72"/>
        <v/>
      </c>
      <c r="C582" s="5" t="str">
        <f t="shared" si="73"/>
        <v/>
      </c>
      <c r="D582" s="5" t="str">
        <f t="shared" si="74"/>
        <v/>
      </c>
      <c r="E582" s="18" t="str">
        <f t="shared" si="75"/>
        <v/>
      </c>
      <c r="F582" s="5" t="str">
        <f t="shared" si="76"/>
        <v/>
      </c>
      <c r="G582" s="3" t="str">
        <f t="shared" si="77"/>
        <v/>
      </c>
      <c r="H582" s="22" t="str">
        <f t="shared" si="78"/>
        <v/>
      </c>
      <c r="I582" s="22" t="str">
        <f t="shared" si="79"/>
        <v/>
      </c>
      <c r="J582" s="22" t="str">
        <f t="shared" si="80"/>
        <v/>
      </c>
      <c r="K582" s="16"/>
      <c r="L582" s="22"/>
      <c r="M582" s="22"/>
      <c r="N582" s="23"/>
      <c r="O582" s="24"/>
      <c r="P582" s="24"/>
      <c r="Q582" s="24"/>
      <c r="R582" s="5"/>
      <c r="S582" s="5"/>
      <c r="T582" s="5"/>
      <c r="U582" s="24"/>
      <c r="V582" s="24"/>
      <c r="W582" s="24"/>
      <c r="X582" s="22"/>
      <c r="Y582" s="24"/>
      <c r="Z582" s="22"/>
      <c r="AA582" s="24"/>
      <c r="AB582" s="22"/>
      <c r="AC582" s="5"/>
      <c r="AD582" s="5"/>
      <c r="AE582" s="5"/>
      <c r="AF582" s="22"/>
    </row>
    <row r="583" ht="21" customHeight="1" spans="1:32">
      <c r="A583" s="7" t="str">
        <f>IFERROR(INDEX(_xlfn.ANCHORARRAY($AG$9),ROWS($A$9:A583)),"")</f>
        <v/>
      </c>
      <c r="B583" s="8" t="str">
        <f t="shared" si="72"/>
        <v/>
      </c>
      <c r="C583" s="8" t="str">
        <f t="shared" si="73"/>
        <v/>
      </c>
      <c r="D583" s="8" t="str">
        <f t="shared" si="74"/>
        <v/>
      </c>
      <c r="E583" s="18" t="str">
        <f t="shared" si="75"/>
        <v/>
      </c>
      <c r="F583" s="8" t="str">
        <f t="shared" si="76"/>
        <v/>
      </c>
      <c r="G583" s="6" t="str">
        <f t="shared" si="77"/>
        <v/>
      </c>
      <c r="H583" s="19" t="str">
        <f t="shared" si="78"/>
        <v/>
      </c>
      <c r="I583" s="19" t="str">
        <f t="shared" si="79"/>
        <v/>
      </c>
      <c r="J583" s="19" t="str">
        <f t="shared" si="80"/>
        <v/>
      </c>
      <c r="K583" s="16"/>
      <c r="L583" s="19"/>
      <c r="M583" s="19"/>
      <c r="N583" s="20"/>
      <c r="O583" s="21"/>
      <c r="P583" s="21"/>
      <c r="Q583" s="21"/>
      <c r="R583" s="8"/>
      <c r="S583" s="8"/>
      <c r="T583" s="8"/>
      <c r="U583" s="21"/>
      <c r="V583" s="21"/>
      <c r="W583" s="21"/>
      <c r="X583" s="19"/>
      <c r="Y583" s="21"/>
      <c r="Z583" s="19"/>
      <c r="AA583" s="21"/>
      <c r="AB583" s="19"/>
      <c r="AC583" s="8"/>
      <c r="AD583" s="8"/>
      <c r="AE583" s="8"/>
      <c r="AF583" s="19"/>
    </row>
    <row r="584" ht="21" customHeight="1" spans="1:32">
      <c r="A584" s="4" t="str">
        <f>IFERROR(INDEX(_xlfn.ANCHORARRAY($AG$9),ROWS($A$9:A584)),"")</f>
        <v/>
      </c>
      <c r="B584" s="5" t="str">
        <f t="shared" si="72"/>
        <v/>
      </c>
      <c r="C584" s="5" t="str">
        <f t="shared" si="73"/>
        <v/>
      </c>
      <c r="D584" s="5" t="str">
        <f t="shared" si="74"/>
        <v/>
      </c>
      <c r="E584" s="18" t="str">
        <f t="shared" si="75"/>
        <v/>
      </c>
      <c r="F584" s="5" t="str">
        <f t="shared" si="76"/>
        <v/>
      </c>
      <c r="G584" s="3" t="str">
        <f t="shared" si="77"/>
        <v/>
      </c>
      <c r="H584" s="22" t="str">
        <f t="shared" si="78"/>
        <v/>
      </c>
      <c r="I584" s="22" t="str">
        <f t="shared" si="79"/>
        <v/>
      </c>
      <c r="J584" s="22" t="str">
        <f t="shared" si="80"/>
        <v/>
      </c>
      <c r="K584" s="16"/>
      <c r="L584" s="22"/>
      <c r="M584" s="22"/>
      <c r="N584" s="23"/>
      <c r="O584" s="24"/>
      <c r="P584" s="24"/>
      <c r="Q584" s="24"/>
      <c r="R584" s="5"/>
      <c r="S584" s="5"/>
      <c r="T584" s="5"/>
      <c r="U584" s="24"/>
      <c r="V584" s="24"/>
      <c r="W584" s="24"/>
      <c r="X584" s="22"/>
      <c r="Y584" s="24"/>
      <c r="Z584" s="22"/>
      <c r="AA584" s="24"/>
      <c r="AB584" s="22"/>
      <c r="AC584" s="5"/>
      <c r="AD584" s="5"/>
      <c r="AE584" s="5"/>
      <c r="AF584" s="22"/>
    </row>
    <row r="585" ht="21" customHeight="1" spans="1:32">
      <c r="A585" s="7" t="str">
        <f>IFERROR(INDEX(_xlfn.ANCHORARRAY($AG$9),ROWS($A$9:A585)),"")</f>
        <v/>
      </c>
      <c r="B585" s="8" t="str">
        <f t="shared" ref="B585:B648" si="81">IF($A585="","",SUMIF($AA$9:$AA$50008,$A585,$AC$9:$AC$50008))</f>
        <v/>
      </c>
      <c r="C585" s="8" t="str">
        <f t="shared" ref="C585:C648" si="82">IF($A585="","",SUMIF($AA$9:$AA$50008,$A585,$AD$9:$AD$50008))</f>
        <v/>
      </c>
      <c r="D585" s="8" t="str">
        <f t="shared" ref="D585:D648" si="83">IF($A585="","",SUMIF($AA$9:$AA$50008,$A585,$AE$9:$AE$50008))</f>
        <v/>
      </c>
      <c r="E585" s="18" t="str">
        <f t="shared" ref="E585:E648" si="84">IF($A585="","",MAX(0,B585-C585-D585))</f>
        <v/>
      </c>
      <c r="F585" s="8" t="str">
        <f t="shared" ref="F585:F648" si="85">IF($A585="","",MAX(0,C585+D585-B585))</f>
        <v/>
      </c>
      <c r="G585" s="6" t="str">
        <f t="shared" ref="G585:G648" si="86">IF($A585="","",IF(E585&gt;0,"待冲减",IF(F585&gt;0,"超额需核对","已结清")))</f>
        <v/>
      </c>
      <c r="H585" s="19" t="str">
        <f t="shared" ref="H585:H648" si="87">IF($A585="","",COUNTIFS($AA$9:$AA$50008,$A585,$AB$9:$AB$50008,"预支"))</f>
        <v/>
      </c>
      <c r="I585" s="19" t="str">
        <f t="shared" ref="I585:I648" si="88">IF($A585="","",COUNTIFS($AA$9:$AA$50008,$A585,$AB$9:$AB$50008,"报销"))</f>
        <v/>
      </c>
      <c r="J585" s="19" t="str">
        <f t="shared" ref="J585:J648" si="89">IF($A585="","",COUNTIFS($AA$9:$AA$50008,$A585,$AB$9:$AB$50008,"还款"))</f>
        <v/>
      </c>
      <c r="K585" s="16"/>
      <c r="L585" s="19"/>
      <c r="M585" s="19"/>
      <c r="N585" s="20"/>
      <c r="O585" s="21"/>
      <c r="P585" s="21"/>
      <c r="Q585" s="21"/>
      <c r="R585" s="8"/>
      <c r="S585" s="8"/>
      <c r="T585" s="8"/>
      <c r="U585" s="21"/>
      <c r="V585" s="21"/>
      <c r="W585" s="21"/>
      <c r="X585" s="19"/>
      <c r="Y585" s="21"/>
      <c r="Z585" s="19"/>
      <c r="AA585" s="21"/>
      <c r="AB585" s="19"/>
      <c r="AC585" s="8"/>
      <c r="AD585" s="8"/>
      <c r="AE585" s="8"/>
      <c r="AF585" s="19"/>
    </row>
    <row r="586" ht="21" customHeight="1" spans="1:32">
      <c r="A586" s="4" t="str">
        <f>IFERROR(INDEX(_xlfn.ANCHORARRAY($AG$9),ROWS($A$9:A586)),"")</f>
        <v/>
      </c>
      <c r="B586" s="5" t="str">
        <f t="shared" si="81"/>
        <v/>
      </c>
      <c r="C586" s="5" t="str">
        <f t="shared" si="82"/>
        <v/>
      </c>
      <c r="D586" s="5" t="str">
        <f t="shared" si="83"/>
        <v/>
      </c>
      <c r="E586" s="18" t="str">
        <f t="shared" si="84"/>
        <v/>
      </c>
      <c r="F586" s="5" t="str">
        <f t="shared" si="85"/>
        <v/>
      </c>
      <c r="G586" s="3" t="str">
        <f t="shared" si="86"/>
        <v/>
      </c>
      <c r="H586" s="22" t="str">
        <f t="shared" si="87"/>
        <v/>
      </c>
      <c r="I586" s="22" t="str">
        <f t="shared" si="88"/>
        <v/>
      </c>
      <c r="J586" s="22" t="str">
        <f t="shared" si="89"/>
        <v/>
      </c>
      <c r="K586" s="16"/>
      <c r="L586" s="22"/>
      <c r="M586" s="22"/>
      <c r="N586" s="23"/>
      <c r="O586" s="24"/>
      <c r="P586" s="24"/>
      <c r="Q586" s="24"/>
      <c r="R586" s="5"/>
      <c r="S586" s="5"/>
      <c r="T586" s="5"/>
      <c r="U586" s="24"/>
      <c r="V586" s="24"/>
      <c r="W586" s="24"/>
      <c r="X586" s="22"/>
      <c r="Y586" s="24"/>
      <c r="Z586" s="22"/>
      <c r="AA586" s="24"/>
      <c r="AB586" s="22"/>
      <c r="AC586" s="5"/>
      <c r="AD586" s="5"/>
      <c r="AE586" s="5"/>
      <c r="AF586" s="22"/>
    </row>
    <row r="587" ht="21" customHeight="1" spans="1:32">
      <c r="A587" s="7" t="str">
        <f>IFERROR(INDEX(_xlfn.ANCHORARRAY($AG$9),ROWS($A$9:A587)),"")</f>
        <v/>
      </c>
      <c r="B587" s="8" t="str">
        <f t="shared" si="81"/>
        <v/>
      </c>
      <c r="C587" s="8" t="str">
        <f t="shared" si="82"/>
        <v/>
      </c>
      <c r="D587" s="8" t="str">
        <f t="shared" si="83"/>
        <v/>
      </c>
      <c r="E587" s="18" t="str">
        <f t="shared" si="84"/>
        <v/>
      </c>
      <c r="F587" s="8" t="str">
        <f t="shared" si="85"/>
        <v/>
      </c>
      <c r="G587" s="6" t="str">
        <f t="shared" si="86"/>
        <v/>
      </c>
      <c r="H587" s="19" t="str">
        <f t="shared" si="87"/>
        <v/>
      </c>
      <c r="I587" s="19" t="str">
        <f t="shared" si="88"/>
        <v/>
      </c>
      <c r="J587" s="19" t="str">
        <f t="shared" si="89"/>
        <v/>
      </c>
      <c r="K587" s="16"/>
      <c r="L587" s="19"/>
      <c r="M587" s="19"/>
      <c r="N587" s="20"/>
      <c r="O587" s="21"/>
      <c r="P587" s="21"/>
      <c r="Q587" s="21"/>
      <c r="R587" s="8"/>
      <c r="S587" s="8"/>
      <c r="T587" s="8"/>
      <c r="U587" s="21"/>
      <c r="V587" s="21"/>
      <c r="W587" s="21"/>
      <c r="X587" s="19"/>
      <c r="Y587" s="21"/>
      <c r="Z587" s="19"/>
      <c r="AA587" s="21"/>
      <c r="AB587" s="19"/>
      <c r="AC587" s="8"/>
      <c r="AD587" s="8"/>
      <c r="AE587" s="8"/>
      <c r="AF587" s="19"/>
    </row>
    <row r="588" ht="21" customHeight="1" spans="1:32">
      <c r="A588" s="4" t="str">
        <f>IFERROR(INDEX(_xlfn.ANCHORARRAY($AG$9),ROWS($A$9:A588)),"")</f>
        <v/>
      </c>
      <c r="B588" s="5" t="str">
        <f t="shared" si="81"/>
        <v/>
      </c>
      <c r="C588" s="5" t="str">
        <f t="shared" si="82"/>
        <v/>
      </c>
      <c r="D588" s="5" t="str">
        <f t="shared" si="83"/>
        <v/>
      </c>
      <c r="E588" s="18" t="str">
        <f t="shared" si="84"/>
        <v/>
      </c>
      <c r="F588" s="5" t="str">
        <f t="shared" si="85"/>
        <v/>
      </c>
      <c r="G588" s="3" t="str">
        <f t="shared" si="86"/>
        <v/>
      </c>
      <c r="H588" s="22" t="str">
        <f t="shared" si="87"/>
        <v/>
      </c>
      <c r="I588" s="22" t="str">
        <f t="shared" si="88"/>
        <v/>
      </c>
      <c r="J588" s="22" t="str">
        <f t="shared" si="89"/>
        <v/>
      </c>
      <c r="K588" s="16"/>
      <c r="L588" s="22"/>
      <c r="M588" s="22"/>
      <c r="N588" s="23"/>
      <c r="O588" s="24"/>
      <c r="P588" s="24"/>
      <c r="Q588" s="24"/>
      <c r="R588" s="5"/>
      <c r="S588" s="5"/>
      <c r="T588" s="5"/>
      <c r="U588" s="24"/>
      <c r="V588" s="24"/>
      <c r="W588" s="24"/>
      <c r="X588" s="22"/>
      <c r="Y588" s="24"/>
      <c r="Z588" s="22"/>
      <c r="AA588" s="24"/>
      <c r="AB588" s="22"/>
      <c r="AC588" s="5"/>
      <c r="AD588" s="5"/>
      <c r="AE588" s="5"/>
      <c r="AF588" s="22"/>
    </row>
    <row r="589" ht="21" customHeight="1" spans="1:32">
      <c r="A589" s="7" t="str">
        <f>IFERROR(INDEX(_xlfn.ANCHORARRAY($AG$9),ROWS($A$9:A589)),"")</f>
        <v/>
      </c>
      <c r="B589" s="8" t="str">
        <f t="shared" si="81"/>
        <v/>
      </c>
      <c r="C589" s="8" t="str">
        <f t="shared" si="82"/>
        <v/>
      </c>
      <c r="D589" s="8" t="str">
        <f t="shared" si="83"/>
        <v/>
      </c>
      <c r="E589" s="18" t="str">
        <f t="shared" si="84"/>
        <v/>
      </c>
      <c r="F589" s="8" t="str">
        <f t="shared" si="85"/>
        <v/>
      </c>
      <c r="G589" s="6" t="str">
        <f t="shared" si="86"/>
        <v/>
      </c>
      <c r="H589" s="19" t="str">
        <f t="shared" si="87"/>
        <v/>
      </c>
      <c r="I589" s="19" t="str">
        <f t="shared" si="88"/>
        <v/>
      </c>
      <c r="J589" s="19" t="str">
        <f t="shared" si="89"/>
        <v/>
      </c>
      <c r="K589" s="16"/>
      <c r="L589" s="19"/>
      <c r="M589" s="19"/>
      <c r="N589" s="20"/>
      <c r="O589" s="21"/>
      <c r="P589" s="21"/>
      <c r="Q589" s="21"/>
      <c r="R589" s="8"/>
      <c r="S589" s="8"/>
      <c r="T589" s="8"/>
      <c r="U589" s="21"/>
      <c r="V589" s="21"/>
      <c r="W589" s="21"/>
      <c r="X589" s="19"/>
      <c r="Y589" s="21"/>
      <c r="Z589" s="19"/>
      <c r="AA589" s="21"/>
      <c r="AB589" s="19"/>
      <c r="AC589" s="8"/>
      <c r="AD589" s="8"/>
      <c r="AE589" s="8"/>
      <c r="AF589" s="19"/>
    </row>
    <row r="590" ht="21" customHeight="1" spans="1:32">
      <c r="A590" s="4" t="str">
        <f>IFERROR(INDEX(_xlfn.ANCHORARRAY($AG$9),ROWS($A$9:A590)),"")</f>
        <v/>
      </c>
      <c r="B590" s="5" t="str">
        <f t="shared" si="81"/>
        <v/>
      </c>
      <c r="C590" s="5" t="str">
        <f t="shared" si="82"/>
        <v/>
      </c>
      <c r="D590" s="5" t="str">
        <f t="shared" si="83"/>
        <v/>
      </c>
      <c r="E590" s="18" t="str">
        <f t="shared" si="84"/>
        <v/>
      </c>
      <c r="F590" s="5" t="str">
        <f t="shared" si="85"/>
        <v/>
      </c>
      <c r="G590" s="3" t="str">
        <f t="shared" si="86"/>
        <v/>
      </c>
      <c r="H590" s="22" t="str">
        <f t="shared" si="87"/>
        <v/>
      </c>
      <c r="I590" s="22" t="str">
        <f t="shared" si="88"/>
        <v/>
      </c>
      <c r="J590" s="22" t="str">
        <f t="shared" si="89"/>
        <v/>
      </c>
      <c r="K590" s="16"/>
      <c r="L590" s="22"/>
      <c r="M590" s="22"/>
      <c r="N590" s="23"/>
      <c r="O590" s="24"/>
      <c r="P590" s="24"/>
      <c r="Q590" s="24"/>
      <c r="R590" s="5"/>
      <c r="S590" s="5"/>
      <c r="T590" s="5"/>
      <c r="U590" s="24"/>
      <c r="V590" s="24"/>
      <c r="W590" s="24"/>
      <c r="X590" s="22"/>
      <c r="Y590" s="24"/>
      <c r="Z590" s="22"/>
      <c r="AA590" s="24"/>
      <c r="AB590" s="22"/>
      <c r="AC590" s="5"/>
      <c r="AD590" s="5"/>
      <c r="AE590" s="5"/>
      <c r="AF590" s="22"/>
    </row>
    <row r="591" ht="21" customHeight="1" spans="1:32">
      <c r="A591" s="7" t="str">
        <f>IFERROR(INDEX(_xlfn.ANCHORARRAY($AG$9),ROWS($A$9:A591)),"")</f>
        <v/>
      </c>
      <c r="B591" s="8" t="str">
        <f t="shared" si="81"/>
        <v/>
      </c>
      <c r="C591" s="8" t="str">
        <f t="shared" si="82"/>
        <v/>
      </c>
      <c r="D591" s="8" t="str">
        <f t="shared" si="83"/>
        <v/>
      </c>
      <c r="E591" s="18" t="str">
        <f t="shared" si="84"/>
        <v/>
      </c>
      <c r="F591" s="8" t="str">
        <f t="shared" si="85"/>
        <v/>
      </c>
      <c r="G591" s="6" t="str">
        <f t="shared" si="86"/>
        <v/>
      </c>
      <c r="H591" s="19" t="str">
        <f t="shared" si="87"/>
        <v/>
      </c>
      <c r="I591" s="19" t="str">
        <f t="shared" si="88"/>
        <v/>
      </c>
      <c r="J591" s="19" t="str">
        <f t="shared" si="89"/>
        <v/>
      </c>
      <c r="K591" s="16"/>
      <c r="L591" s="19"/>
      <c r="M591" s="19"/>
      <c r="N591" s="20"/>
      <c r="O591" s="21"/>
      <c r="P591" s="21"/>
      <c r="Q591" s="21"/>
      <c r="R591" s="8"/>
      <c r="S591" s="8"/>
      <c r="T591" s="8"/>
      <c r="U591" s="21"/>
      <c r="V591" s="21"/>
      <c r="W591" s="21"/>
      <c r="X591" s="19"/>
      <c r="Y591" s="21"/>
      <c r="Z591" s="19"/>
      <c r="AA591" s="21"/>
      <c r="AB591" s="19"/>
      <c r="AC591" s="8"/>
      <c r="AD591" s="8"/>
      <c r="AE591" s="8"/>
      <c r="AF591" s="19"/>
    </row>
    <row r="592" ht="21" customHeight="1" spans="1:32">
      <c r="A592" s="4" t="str">
        <f>IFERROR(INDEX(_xlfn.ANCHORARRAY($AG$9),ROWS($A$9:A592)),"")</f>
        <v/>
      </c>
      <c r="B592" s="5" t="str">
        <f t="shared" si="81"/>
        <v/>
      </c>
      <c r="C592" s="5" t="str">
        <f t="shared" si="82"/>
        <v/>
      </c>
      <c r="D592" s="5" t="str">
        <f t="shared" si="83"/>
        <v/>
      </c>
      <c r="E592" s="18" t="str">
        <f t="shared" si="84"/>
        <v/>
      </c>
      <c r="F592" s="5" t="str">
        <f t="shared" si="85"/>
        <v/>
      </c>
      <c r="G592" s="3" t="str">
        <f t="shared" si="86"/>
        <v/>
      </c>
      <c r="H592" s="22" t="str">
        <f t="shared" si="87"/>
        <v/>
      </c>
      <c r="I592" s="22" t="str">
        <f t="shared" si="88"/>
        <v/>
      </c>
      <c r="J592" s="22" t="str">
        <f t="shared" si="89"/>
        <v/>
      </c>
      <c r="K592" s="16"/>
      <c r="L592" s="22"/>
      <c r="M592" s="22"/>
      <c r="N592" s="23"/>
      <c r="O592" s="24"/>
      <c r="P592" s="24"/>
      <c r="Q592" s="24"/>
      <c r="R592" s="5"/>
      <c r="S592" s="5"/>
      <c r="T592" s="5"/>
      <c r="U592" s="24"/>
      <c r="V592" s="24"/>
      <c r="W592" s="24"/>
      <c r="X592" s="22"/>
      <c r="Y592" s="24"/>
      <c r="Z592" s="22"/>
      <c r="AA592" s="24"/>
      <c r="AB592" s="22"/>
      <c r="AC592" s="5"/>
      <c r="AD592" s="5"/>
      <c r="AE592" s="5"/>
      <c r="AF592" s="22"/>
    </row>
    <row r="593" ht="21" customHeight="1" spans="1:32">
      <c r="A593" s="7" t="str">
        <f>IFERROR(INDEX(_xlfn.ANCHORARRAY($AG$9),ROWS($A$9:A593)),"")</f>
        <v/>
      </c>
      <c r="B593" s="8" t="str">
        <f t="shared" si="81"/>
        <v/>
      </c>
      <c r="C593" s="8" t="str">
        <f t="shared" si="82"/>
        <v/>
      </c>
      <c r="D593" s="8" t="str">
        <f t="shared" si="83"/>
        <v/>
      </c>
      <c r="E593" s="18" t="str">
        <f t="shared" si="84"/>
        <v/>
      </c>
      <c r="F593" s="8" t="str">
        <f t="shared" si="85"/>
        <v/>
      </c>
      <c r="G593" s="6" t="str">
        <f t="shared" si="86"/>
        <v/>
      </c>
      <c r="H593" s="19" t="str">
        <f t="shared" si="87"/>
        <v/>
      </c>
      <c r="I593" s="19" t="str">
        <f t="shared" si="88"/>
        <v/>
      </c>
      <c r="J593" s="19" t="str">
        <f t="shared" si="89"/>
        <v/>
      </c>
      <c r="K593" s="16"/>
      <c r="L593" s="19"/>
      <c r="M593" s="19"/>
      <c r="N593" s="20"/>
      <c r="O593" s="21"/>
      <c r="P593" s="21"/>
      <c r="Q593" s="21"/>
      <c r="R593" s="8"/>
      <c r="S593" s="8"/>
      <c r="T593" s="8"/>
      <c r="U593" s="21"/>
      <c r="V593" s="21"/>
      <c r="W593" s="21"/>
      <c r="X593" s="19"/>
      <c r="Y593" s="21"/>
      <c r="Z593" s="19"/>
      <c r="AA593" s="21"/>
      <c r="AB593" s="19"/>
      <c r="AC593" s="8"/>
      <c r="AD593" s="8"/>
      <c r="AE593" s="8"/>
      <c r="AF593" s="19"/>
    </row>
    <row r="594" ht="21" customHeight="1" spans="1:32">
      <c r="A594" s="4" t="str">
        <f>IFERROR(INDEX(_xlfn.ANCHORARRAY($AG$9),ROWS($A$9:A594)),"")</f>
        <v/>
      </c>
      <c r="B594" s="5" t="str">
        <f t="shared" si="81"/>
        <v/>
      </c>
      <c r="C594" s="5" t="str">
        <f t="shared" si="82"/>
        <v/>
      </c>
      <c r="D594" s="5" t="str">
        <f t="shared" si="83"/>
        <v/>
      </c>
      <c r="E594" s="18" t="str">
        <f t="shared" si="84"/>
        <v/>
      </c>
      <c r="F594" s="5" t="str">
        <f t="shared" si="85"/>
        <v/>
      </c>
      <c r="G594" s="3" t="str">
        <f t="shared" si="86"/>
        <v/>
      </c>
      <c r="H594" s="22" t="str">
        <f t="shared" si="87"/>
        <v/>
      </c>
      <c r="I594" s="22" t="str">
        <f t="shared" si="88"/>
        <v/>
      </c>
      <c r="J594" s="22" t="str">
        <f t="shared" si="89"/>
        <v/>
      </c>
      <c r="K594" s="16"/>
      <c r="L594" s="22"/>
      <c r="M594" s="22"/>
      <c r="N594" s="23"/>
      <c r="O594" s="24"/>
      <c r="P594" s="24"/>
      <c r="Q594" s="24"/>
      <c r="R594" s="5"/>
      <c r="S594" s="5"/>
      <c r="T594" s="5"/>
      <c r="U594" s="24"/>
      <c r="V594" s="24"/>
      <c r="W594" s="24"/>
      <c r="X594" s="22"/>
      <c r="Y594" s="24"/>
      <c r="Z594" s="22"/>
      <c r="AA594" s="24"/>
      <c r="AB594" s="22"/>
      <c r="AC594" s="5"/>
      <c r="AD594" s="5"/>
      <c r="AE594" s="5"/>
      <c r="AF594" s="22"/>
    </row>
    <row r="595" ht="21" customHeight="1" spans="1:32">
      <c r="A595" s="7" t="str">
        <f>IFERROR(INDEX(_xlfn.ANCHORARRAY($AG$9),ROWS($A$9:A595)),"")</f>
        <v/>
      </c>
      <c r="B595" s="8" t="str">
        <f t="shared" si="81"/>
        <v/>
      </c>
      <c r="C595" s="8" t="str">
        <f t="shared" si="82"/>
        <v/>
      </c>
      <c r="D595" s="8" t="str">
        <f t="shared" si="83"/>
        <v/>
      </c>
      <c r="E595" s="18" t="str">
        <f t="shared" si="84"/>
        <v/>
      </c>
      <c r="F595" s="8" t="str">
        <f t="shared" si="85"/>
        <v/>
      </c>
      <c r="G595" s="6" t="str">
        <f t="shared" si="86"/>
        <v/>
      </c>
      <c r="H595" s="19" t="str">
        <f t="shared" si="87"/>
        <v/>
      </c>
      <c r="I595" s="19" t="str">
        <f t="shared" si="88"/>
        <v/>
      </c>
      <c r="J595" s="19" t="str">
        <f t="shared" si="89"/>
        <v/>
      </c>
      <c r="K595" s="16"/>
      <c r="L595" s="19"/>
      <c r="M595" s="19"/>
      <c r="N595" s="20"/>
      <c r="O595" s="21"/>
      <c r="P595" s="21"/>
      <c r="Q595" s="21"/>
      <c r="R595" s="8"/>
      <c r="S595" s="8"/>
      <c r="T595" s="8"/>
      <c r="U595" s="21"/>
      <c r="V595" s="21"/>
      <c r="W595" s="21"/>
      <c r="X595" s="19"/>
      <c r="Y595" s="21"/>
      <c r="Z595" s="19"/>
      <c r="AA595" s="21"/>
      <c r="AB595" s="19"/>
      <c r="AC595" s="8"/>
      <c r="AD595" s="8"/>
      <c r="AE595" s="8"/>
      <c r="AF595" s="19"/>
    </row>
    <row r="596" ht="21" customHeight="1" spans="1:32">
      <c r="A596" s="4" t="str">
        <f>IFERROR(INDEX(_xlfn.ANCHORARRAY($AG$9),ROWS($A$9:A596)),"")</f>
        <v/>
      </c>
      <c r="B596" s="5" t="str">
        <f t="shared" si="81"/>
        <v/>
      </c>
      <c r="C596" s="5" t="str">
        <f t="shared" si="82"/>
        <v/>
      </c>
      <c r="D596" s="5" t="str">
        <f t="shared" si="83"/>
        <v/>
      </c>
      <c r="E596" s="18" t="str">
        <f t="shared" si="84"/>
        <v/>
      </c>
      <c r="F596" s="5" t="str">
        <f t="shared" si="85"/>
        <v/>
      </c>
      <c r="G596" s="3" t="str">
        <f t="shared" si="86"/>
        <v/>
      </c>
      <c r="H596" s="22" t="str">
        <f t="shared" si="87"/>
        <v/>
      </c>
      <c r="I596" s="22" t="str">
        <f t="shared" si="88"/>
        <v/>
      </c>
      <c r="J596" s="22" t="str">
        <f t="shared" si="89"/>
        <v/>
      </c>
      <c r="K596" s="16"/>
      <c r="L596" s="22"/>
      <c r="M596" s="22"/>
      <c r="N596" s="23"/>
      <c r="O596" s="24"/>
      <c r="P596" s="24"/>
      <c r="Q596" s="24"/>
      <c r="R596" s="5"/>
      <c r="S596" s="5"/>
      <c r="T596" s="5"/>
      <c r="U596" s="24"/>
      <c r="V596" s="24"/>
      <c r="W596" s="24"/>
      <c r="X596" s="22"/>
      <c r="Y596" s="24"/>
      <c r="Z596" s="22"/>
      <c r="AA596" s="24"/>
      <c r="AB596" s="22"/>
      <c r="AC596" s="5"/>
      <c r="AD596" s="5"/>
      <c r="AE596" s="5"/>
      <c r="AF596" s="22"/>
    </row>
    <row r="597" ht="21" customHeight="1" spans="1:32">
      <c r="A597" s="7" t="str">
        <f>IFERROR(INDEX(_xlfn.ANCHORARRAY($AG$9),ROWS($A$9:A597)),"")</f>
        <v/>
      </c>
      <c r="B597" s="8" t="str">
        <f t="shared" si="81"/>
        <v/>
      </c>
      <c r="C597" s="8" t="str">
        <f t="shared" si="82"/>
        <v/>
      </c>
      <c r="D597" s="8" t="str">
        <f t="shared" si="83"/>
        <v/>
      </c>
      <c r="E597" s="18" t="str">
        <f t="shared" si="84"/>
        <v/>
      </c>
      <c r="F597" s="8" t="str">
        <f t="shared" si="85"/>
        <v/>
      </c>
      <c r="G597" s="6" t="str">
        <f t="shared" si="86"/>
        <v/>
      </c>
      <c r="H597" s="19" t="str">
        <f t="shared" si="87"/>
        <v/>
      </c>
      <c r="I597" s="19" t="str">
        <f t="shared" si="88"/>
        <v/>
      </c>
      <c r="J597" s="19" t="str">
        <f t="shared" si="89"/>
        <v/>
      </c>
      <c r="K597" s="16"/>
      <c r="L597" s="19"/>
      <c r="M597" s="19"/>
      <c r="N597" s="20"/>
      <c r="O597" s="21"/>
      <c r="P597" s="21"/>
      <c r="Q597" s="21"/>
      <c r="R597" s="8"/>
      <c r="S597" s="8"/>
      <c r="T597" s="8"/>
      <c r="U597" s="21"/>
      <c r="V597" s="21"/>
      <c r="W597" s="21"/>
      <c r="X597" s="19"/>
      <c r="Y597" s="21"/>
      <c r="Z597" s="19"/>
      <c r="AA597" s="21"/>
      <c r="AB597" s="19"/>
      <c r="AC597" s="8"/>
      <c r="AD597" s="8"/>
      <c r="AE597" s="8"/>
      <c r="AF597" s="19"/>
    </row>
    <row r="598" ht="21" customHeight="1" spans="1:32">
      <c r="A598" s="4" t="str">
        <f>IFERROR(INDEX(_xlfn.ANCHORARRAY($AG$9),ROWS($A$9:A598)),"")</f>
        <v/>
      </c>
      <c r="B598" s="5" t="str">
        <f t="shared" si="81"/>
        <v/>
      </c>
      <c r="C598" s="5" t="str">
        <f t="shared" si="82"/>
        <v/>
      </c>
      <c r="D598" s="5" t="str">
        <f t="shared" si="83"/>
        <v/>
      </c>
      <c r="E598" s="18" t="str">
        <f t="shared" si="84"/>
        <v/>
      </c>
      <c r="F598" s="5" t="str">
        <f t="shared" si="85"/>
        <v/>
      </c>
      <c r="G598" s="3" t="str">
        <f t="shared" si="86"/>
        <v/>
      </c>
      <c r="H598" s="22" t="str">
        <f t="shared" si="87"/>
        <v/>
      </c>
      <c r="I598" s="22" t="str">
        <f t="shared" si="88"/>
        <v/>
      </c>
      <c r="J598" s="22" t="str">
        <f t="shared" si="89"/>
        <v/>
      </c>
      <c r="K598" s="16"/>
      <c r="L598" s="22"/>
      <c r="M598" s="22"/>
      <c r="N598" s="23"/>
      <c r="O598" s="24"/>
      <c r="P598" s="24"/>
      <c r="Q598" s="24"/>
      <c r="R598" s="5"/>
      <c r="S598" s="5"/>
      <c r="T598" s="5"/>
      <c r="U598" s="24"/>
      <c r="V598" s="24"/>
      <c r="W598" s="24"/>
      <c r="X598" s="22"/>
      <c r="Y598" s="24"/>
      <c r="Z598" s="22"/>
      <c r="AA598" s="24"/>
      <c r="AB598" s="22"/>
      <c r="AC598" s="5"/>
      <c r="AD598" s="5"/>
      <c r="AE598" s="5"/>
      <c r="AF598" s="22"/>
    </row>
    <row r="599" ht="21" customHeight="1" spans="1:32">
      <c r="A599" s="7" t="str">
        <f>IFERROR(INDEX(_xlfn.ANCHORARRAY($AG$9),ROWS($A$9:A599)),"")</f>
        <v/>
      </c>
      <c r="B599" s="8" t="str">
        <f t="shared" si="81"/>
        <v/>
      </c>
      <c r="C599" s="8" t="str">
        <f t="shared" si="82"/>
        <v/>
      </c>
      <c r="D599" s="8" t="str">
        <f t="shared" si="83"/>
        <v/>
      </c>
      <c r="E599" s="18" t="str">
        <f t="shared" si="84"/>
        <v/>
      </c>
      <c r="F599" s="8" t="str">
        <f t="shared" si="85"/>
        <v/>
      </c>
      <c r="G599" s="6" t="str">
        <f t="shared" si="86"/>
        <v/>
      </c>
      <c r="H599" s="19" t="str">
        <f t="shared" si="87"/>
        <v/>
      </c>
      <c r="I599" s="19" t="str">
        <f t="shared" si="88"/>
        <v/>
      </c>
      <c r="J599" s="19" t="str">
        <f t="shared" si="89"/>
        <v/>
      </c>
      <c r="K599" s="16"/>
      <c r="L599" s="19"/>
      <c r="M599" s="19"/>
      <c r="N599" s="20"/>
      <c r="O599" s="21"/>
      <c r="P599" s="21"/>
      <c r="Q599" s="21"/>
      <c r="R599" s="8"/>
      <c r="S599" s="8"/>
      <c r="T599" s="8"/>
      <c r="U599" s="21"/>
      <c r="V599" s="21"/>
      <c r="W599" s="21"/>
      <c r="X599" s="19"/>
      <c r="Y599" s="21"/>
      <c r="Z599" s="19"/>
      <c r="AA599" s="21"/>
      <c r="AB599" s="19"/>
      <c r="AC599" s="8"/>
      <c r="AD599" s="8"/>
      <c r="AE599" s="8"/>
      <c r="AF599" s="19"/>
    </row>
    <row r="600" ht="21" customHeight="1" spans="1:32">
      <c r="A600" s="4" t="str">
        <f>IFERROR(INDEX(_xlfn.ANCHORARRAY($AG$9),ROWS($A$9:A600)),"")</f>
        <v/>
      </c>
      <c r="B600" s="5" t="str">
        <f t="shared" si="81"/>
        <v/>
      </c>
      <c r="C600" s="5" t="str">
        <f t="shared" si="82"/>
        <v/>
      </c>
      <c r="D600" s="5" t="str">
        <f t="shared" si="83"/>
        <v/>
      </c>
      <c r="E600" s="18" t="str">
        <f t="shared" si="84"/>
        <v/>
      </c>
      <c r="F600" s="5" t="str">
        <f t="shared" si="85"/>
        <v/>
      </c>
      <c r="G600" s="3" t="str">
        <f t="shared" si="86"/>
        <v/>
      </c>
      <c r="H600" s="22" t="str">
        <f t="shared" si="87"/>
        <v/>
      </c>
      <c r="I600" s="22" t="str">
        <f t="shared" si="88"/>
        <v/>
      </c>
      <c r="J600" s="22" t="str">
        <f t="shared" si="89"/>
        <v/>
      </c>
      <c r="K600" s="16"/>
      <c r="L600" s="22"/>
      <c r="M600" s="22"/>
      <c r="N600" s="23"/>
      <c r="O600" s="24"/>
      <c r="P600" s="24"/>
      <c r="Q600" s="24"/>
      <c r="R600" s="5"/>
      <c r="S600" s="5"/>
      <c r="T600" s="5"/>
      <c r="U600" s="24"/>
      <c r="V600" s="24"/>
      <c r="W600" s="24"/>
      <c r="X600" s="22"/>
      <c r="Y600" s="24"/>
      <c r="Z600" s="22"/>
      <c r="AA600" s="24"/>
      <c r="AB600" s="22"/>
      <c r="AC600" s="5"/>
      <c r="AD600" s="5"/>
      <c r="AE600" s="5"/>
      <c r="AF600" s="22"/>
    </row>
    <row r="601" ht="21" customHeight="1" spans="1:32">
      <c r="A601" s="7" t="str">
        <f>IFERROR(INDEX(_xlfn.ANCHORARRAY($AG$9),ROWS($A$9:A601)),"")</f>
        <v/>
      </c>
      <c r="B601" s="8" t="str">
        <f t="shared" si="81"/>
        <v/>
      </c>
      <c r="C601" s="8" t="str">
        <f t="shared" si="82"/>
        <v/>
      </c>
      <c r="D601" s="8" t="str">
        <f t="shared" si="83"/>
        <v/>
      </c>
      <c r="E601" s="18" t="str">
        <f t="shared" si="84"/>
        <v/>
      </c>
      <c r="F601" s="8" t="str">
        <f t="shared" si="85"/>
        <v/>
      </c>
      <c r="G601" s="6" t="str">
        <f t="shared" si="86"/>
        <v/>
      </c>
      <c r="H601" s="19" t="str">
        <f t="shared" si="87"/>
        <v/>
      </c>
      <c r="I601" s="19" t="str">
        <f t="shared" si="88"/>
        <v/>
      </c>
      <c r="J601" s="19" t="str">
        <f t="shared" si="89"/>
        <v/>
      </c>
      <c r="K601" s="16"/>
      <c r="L601" s="19"/>
      <c r="M601" s="19"/>
      <c r="N601" s="20"/>
      <c r="O601" s="21"/>
      <c r="P601" s="21"/>
      <c r="Q601" s="21"/>
      <c r="R601" s="8"/>
      <c r="S601" s="8"/>
      <c r="T601" s="8"/>
      <c r="U601" s="21"/>
      <c r="V601" s="21"/>
      <c r="W601" s="21"/>
      <c r="X601" s="19"/>
      <c r="Y601" s="21"/>
      <c r="Z601" s="19"/>
      <c r="AA601" s="21"/>
      <c r="AB601" s="19"/>
      <c r="AC601" s="8"/>
      <c r="AD601" s="8"/>
      <c r="AE601" s="8"/>
      <c r="AF601" s="19"/>
    </row>
    <row r="602" ht="21" customHeight="1" spans="1:32">
      <c r="A602" s="4" t="str">
        <f>IFERROR(INDEX(_xlfn.ANCHORARRAY($AG$9),ROWS($A$9:A602)),"")</f>
        <v/>
      </c>
      <c r="B602" s="5" t="str">
        <f t="shared" si="81"/>
        <v/>
      </c>
      <c r="C602" s="5" t="str">
        <f t="shared" si="82"/>
        <v/>
      </c>
      <c r="D602" s="5" t="str">
        <f t="shared" si="83"/>
        <v/>
      </c>
      <c r="E602" s="18" t="str">
        <f t="shared" si="84"/>
        <v/>
      </c>
      <c r="F602" s="5" t="str">
        <f t="shared" si="85"/>
        <v/>
      </c>
      <c r="G602" s="3" t="str">
        <f t="shared" si="86"/>
        <v/>
      </c>
      <c r="H602" s="22" t="str">
        <f t="shared" si="87"/>
        <v/>
      </c>
      <c r="I602" s="22" t="str">
        <f t="shared" si="88"/>
        <v/>
      </c>
      <c r="J602" s="22" t="str">
        <f t="shared" si="89"/>
        <v/>
      </c>
      <c r="K602" s="16"/>
      <c r="L602" s="22"/>
      <c r="M602" s="22"/>
      <c r="N602" s="23"/>
      <c r="O602" s="24"/>
      <c r="P602" s="24"/>
      <c r="Q602" s="24"/>
      <c r="R602" s="5"/>
      <c r="S602" s="5"/>
      <c r="T602" s="5"/>
      <c r="U602" s="24"/>
      <c r="V602" s="24"/>
      <c r="W602" s="24"/>
      <c r="X602" s="22"/>
      <c r="Y602" s="24"/>
      <c r="Z602" s="22"/>
      <c r="AA602" s="24"/>
      <c r="AB602" s="22"/>
      <c r="AC602" s="5"/>
      <c r="AD602" s="5"/>
      <c r="AE602" s="5"/>
      <c r="AF602" s="22"/>
    </row>
    <row r="603" ht="21" customHeight="1" spans="1:32">
      <c r="A603" s="7" t="str">
        <f>IFERROR(INDEX(_xlfn.ANCHORARRAY($AG$9),ROWS($A$9:A603)),"")</f>
        <v/>
      </c>
      <c r="B603" s="8" t="str">
        <f t="shared" si="81"/>
        <v/>
      </c>
      <c r="C603" s="8" t="str">
        <f t="shared" si="82"/>
        <v/>
      </c>
      <c r="D603" s="8" t="str">
        <f t="shared" si="83"/>
        <v/>
      </c>
      <c r="E603" s="18" t="str">
        <f t="shared" si="84"/>
        <v/>
      </c>
      <c r="F603" s="8" t="str">
        <f t="shared" si="85"/>
        <v/>
      </c>
      <c r="G603" s="6" t="str">
        <f t="shared" si="86"/>
        <v/>
      </c>
      <c r="H603" s="19" t="str">
        <f t="shared" si="87"/>
        <v/>
      </c>
      <c r="I603" s="19" t="str">
        <f t="shared" si="88"/>
        <v/>
      </c>
      <c r="J603" s="19" t="str">
        <f t="shared" si="89"/>
        <v/>
      </c>
      <c r="K603" s="16"/>
      <c r="L603" s="19"/>
      <c r="M603" s="19"/>
      <c r="N603" s="20"/>
      <c r="O603" s="21"/>
      <c r="P603" s="21"/>
      <c r="Q603" s="21"/>
      <c r="R603" s="8"/>
      <c r="S603" s="8"/>
      <c r="T603" s="8"/>
      <c r="U603" s="21"/>
      <c r="V603" s="21"/>
      <c r="W603" s="21"/>
      <c r="X603" s="19"/>
      <c r="Y603" s="21"/>
      <c r="Z603" s="19"/>
      <c r="AA603" s="21"/>
      <c r="AB603" s="19"/>
      <c r="AC603" s="8"/>
      <c r="AD603" s="8"/>
      <c r="AE603" s="8"/>
      <c r="AF603" s="19"/>
    </row>
    <row r="604" ht="21" customHeight="1" spans="1:32">
      <c r="A604" s="4" t="str">
        <f>IFERROR(INDEX(_xlfn.ANCHORARRAY($AG$9),ROWS($A$9:A604)),"")</f>
        <v/>
      </c>
      <c r="B604" s="5" t="str">
        <f t="shared" si="81"/>
        <v/>
      </c>
      <c r="C604" s="5" t="str">
        <f t="shared" si="82"/>
        <v/>
      </c>
      <c r="D604" s="5" t="str">
        <f t="shared" si="83"/>
        <v/>
      </c>
      <c r="E604" s="18" t="str">
        <f t="shared" si="84"/>
        <v/>
      </c>
      <c r="F604" s="5" t="str">
        <f t="shared" si="85"/>
        <v/>
      </c>
      <c r="G604" s="3" t="str">
        <f t="shared" si="86"/>
        <v/>
      </c>
      <c r="H604" s="22" t="str">
        <f t="shared" si="87"/>
        <v/>
      </c>
      <c r="I604" s="22" t="str">
        <f t="shared" si="88"/>
        <v/>
      </c>
      <c r="J604" s="22" t="str">
        <f t="shared" si="89"/>
        <v/>
      </c>
      <c r="K604" s="16"/>
      <c r="L604" s="22"/>
      <c r="M604" s="22"/>
      <c r="N604" s="23"/>
      <c r="O604" s="24"/>
      <c r="P604" s="24"/>
      <c r="Q604" s="24"/>
      <c r="R604" s="5"/>
      <c r="S604" s="5"/>
      <c r="T604" s="5"/>
      <c r="U604" s="24"/>
      <c r="V604" s="24"/>
      <c r="W604" s="24"/>
      <c r="X604" s="22"/>
      <c r="Y604" s="24"/>
      <c r="Z604" s="22"/>
      <c r="AA604" s="24"/>
      <c r="AB604" s="22"/>
      <c r="AC604" s="5"/>
      <c r="AD604" s="5"/>
      <c r="AE604" s="5"/>
      <c r="AF604" s="22"/>
    </row>
    <row r="605" ht="21" customHeight="1" spans="1:32">
      <c r="A605" s="7" t="str">
        <f>IFERROR(INDEX(_xlfn.ANCHORARRAY($AG$9),ROWS($A$9:A605)),"")</f>
        <v/>
      </c>
      <c r="B605" s="8" t="str">
        <f t="shared" si="81"/>
        <v/>
      </c>
      <c r="C605" s="8" t="str">
        <f t="shared" si="82"/>
        <v/>
      </c>
      <c r="D605" s="8" t="str">
        <f t="shared" si="83"/>
        <v/>
      </c>
      <c r="E605" s="18" t="str">
        <f t="shared" si="84"/>
        <v/>
      </c>
      <c r="F605" s="8" t="str">
        <f t="shared" si="85"/>
        <v/>
      </c>
      <c r="G605" s="6" t="str">
        <f t="shared" si="86"/>
        <v/>
      </c>
      <c r="H605" s="19" t="str">
        <f t="shared" si="87"/>
        <v/>
      </c>
      <c r="I605" s="19" t="str">
        <f t="shared" si="88"/>
        <v/>
      </c>
      <c r="J605" s="19" t="str">
        <f t="shared" si="89"/>
        <v/>
      </c>
      <c r="K605" s="16"/>
      <c r="L605" s="19"/>
      <c r="M605" s="19"/>
      <c r="N605" s="20"/>
      <c r="O605" s="21"/>
      <c r="P605" s="21"/>
      <c r="Q605" s="21"/>
      <c r="R605" s="8"/>
      <c r="S605" s="8"/>
      <c r="T605" s="8"/>
      <c r="U605" s="21"/>
      <c r="V605" s="21"/>
      <c r="W605" s="21"/>
      <c r="X605" s="19"/>
      <c r="Y605" s="21"/>
      <c r="Z605" s="19"/>
      <c r="AA605" s="21"/>
      <c r="AB605" s="19"/>
      <c r="AC605" s="8"/>
      <c r="AD605" s="8"/>
      <c r="AE605" s="8"/>
      <c r="AF605" s="19"/>
    </row>
    <row r="606" ht="21" customHeight="1" spans="1:32">
      <c r="A606" s="4" t="str">
        <f>IFERROR(INDEX(_xlfn.ANCHORARRAY($AG$9),ROWS($A$9:A606)),"")</f>
        <v/>
      </c>
      <c r="B606" s="5" t="str">
        <f t="shared" si="81"/>
        <v/>
      </c>
      <c r="C606" s="5" t="str">
        <f t="shared" si="82"/>
        <v/>
      </c>
      <c r="D606" s="5" t="str">
        <f t="shared" si="83"/>
        <v/>
      </c>
      <c r="E606" s="18" t="str">
        <f t="shared" si="84"/>
        <v/>
      </c>
      <c r="F606" s="5" t="str">
        <f t="shared" si="85"/>
        <v/>
      </c>
      <c r="G606" s="3" t="str">
        <f t="shared" si="86"/>
        <v/>
      </c>
      <c r="H606" s="22" t="str">
        <f t="shared" si="87"/>
        <v/>
      </c>
      <c r="I606" s="22" t="str">
        <f t="shared" si="88"/>
        <v/>
      </c>
      <c r="J606" s="22" t="str">
        <f t="shared" si="89"/>
        <v/>
      </c>
      <c r="K606" s="16"/>
      <c r="L606" s="22"/>
      <c r="M606" s="22"/>
      <c r="N606" s="23"/>
      <c r="O606" s="24"/>
      <c r="P606" s="24"/>
      <c r="Q606" s="24"/>
      <c r="R606" s="5"/>
      <c r="S606" s="5"/>
      <c r="T606" s="5"/>
      <c r="U606" s="24"/>
      <c r="V606" s="24"/>
      <c r="W606" s="24"/>
      <c r="X606" s="22"/>
      <c r="Y606" s="24"/>
      <c r="Z606" s="22"/>
      <c r="AA606" s="24"/>
      <c r="AB606" s="22"/>
      <c r="AC606" s="5"/>
      <c r="AD606" s="5"/>
      <c r="AE606" s="5"/>
      <c r="AF606" s="22"/>
    </row>
    <row r="607" ht="21" customHeight="1" spans="1:32">
      <c r="A607" s="7" t="str">
        <f>IFERROR(INDEX(_xlfn.ANCHORARRAY($AG$9),ROWS($A$9:A607)),"")</f>
        <v/>
      </c>
      <c r="B607" s="8" t="str">
        <f t="shared" si="81"/>
        <v/>
      </c>
      <c r="C607" s="8" t="str">
        <f t="shared" si="82"/>
        <v/>
      </c>
      <c r="D607" s="8" t="str">
        <f t="shared" si="83"/>
        <v/>
      </c>
      <c r="E607" s="18" t="str">
        <f t="shared" si="84"/>
        <v/>
      </c>
      <c r="F607" s="8" t="str">
        <f t="shared" si="85"/>
        <v/>
      </c>
      <c r="G607" s="6" t="str">
        <f t="shared" si="86"/>
        <v/>
      </c>
      <c r="H607" s="19" t="str">
        <f t="shared" si="87"/>
        <v/>
      </c>
      <c r="I607" s="19" t="str">
        <f t="shared" si="88"/>
        <v/>
      </c>
      <c r="J607" s="19" t="str">
        <f t="shared" si="89"/>
        <v/>
      </c>
      <c r="K607" s="16"/>
      <c r="L607" s="19"/>
      <c r="M607" s="19"/>
      <c r="N607" s="20"/>
      <c r="O607" s="21"/>
      <c r="P607" s="21"/>
      <c r="Q607" s="21"/>
      <c r="R607" s="8"/>
      <c r="S607" s="8"/>
      <c r="T607" s="8"/>
      <c r="U607" s="21"/>
      <c r="V607" s="21"/>
      <c r="W607" s="21"/>
      <c r="X607" s="19"/>
      <c r="Y607" s="21"/>
      <c r="Z607" s="19"/>
      <c r="AA607" s="21"/>
      <c r="AB607" s="19"/>
      <c r="AC607" s="8"/>
      <c r="AD607" s="8"/>
      <c r="AE607" s="8"/>
      <c r="AF607" s="19"/>
    </row>
    <row r="608" ht="21" customHeight="1" spans="1:32">
      <c r="A608" s="4" t="str">
        <f>IFERROR(INDEX(_xlfn.ANCHORARRAY($AG$9),ROWS($A$9:A608)),"")</f>
        <v/>
      </c>
      <c r="B608" s="5" t="str">
        <f t="shared" si="81"/>
        <v/>
      </c>
      <c r="C608" s="5" t="str">
        <f t="shared" si="82"/>
        <v/>
      </c>
      <c r="D608" s="5" t="str">
        <f t="shared" si="83"/>
        <v/>
      </c>
      <c r="E608" s="18" t="str">
        <f t="shared" si="84"/>
        <v/>
      </c>
      <c r="F608" s="5" t="str">
        <f t="shared" si="85"/>
        <v/>
      </c>
      <c r="G608" s="3" t="str">
        <f t="shared" si="86"/>
        <v/>
      </c>
      <c r="H608" s="22" t="str">
        <f t="shared" si="87"/>
        <v/>
      </c>
      <c r="I608" s="22" t="str">
        <f t="shared" si="88"/>
        <v/>
      </c>
      <c r="J608" s="22" t="str">
        <f t="shared" si="89"/>
        <v/>
      </c>
      <c r="K608" s="16"/>
      <c r="L608" s="22"/>
      <c r="M608" s="22"/>
      <c r="N608" s="23"/>
      <c r="O608" s="24"/>
      <c r="P608" s="24"/>
      <c r="Q608" s="24"/>
      <c r="R608" s="5"/>
      <c r="S608" s="5"/>
      <c r="T608" s="5"/>
      <c r="U608" s="24"/>
      <c r="V608" s="24"/>
      <c r="W608" s="24"/>
      <c r="X608" s="22"/>
      <c r="Y608" s="24"/>
      <c r="Z608" s="22"/>
      <c r="AA608" s="24"/>
      <c r="AB608" s="22"/>
      <c r="AC608" s="5"/>
      <c r="AD608" s="5"/>
      <c r="AE608" s="5"/>
      <c r="AF608" s="22"/>
    </row>
    <row r="609" ht="21" customHeight="1" spans="1:32">
      <c r="A609" s="7" t="str">
        <f>IFERROR(INDEX(_xlfn.ANCHORARRAY($AG$9),ROWS($A$9:A609)),"")</f>
        <v/>
      </c>
      <c r="B609" s="8" t="str">
        <f t="shared" si="81"/>
        <v/>
      </c>
      <c r="C609" s="8" t="str">
        <f t="shared" si="82"/>
        <v/>
      </c>
      <c r="D609" s="8" t="str">
        <f t="shared" si="83"/>
        <v/>
      </c>
      <c r="E609" s="18" t="str">
        <f t="shared" si="84"/>
        <v/>
      </c>
      <c r="F609" s="8" t="str">
        <f t="shared" si="85"/>
        <v/>
      </c>
      <c r="G609" s="6" t="str">
        <f t="shared" si="86"/>
        <v/>
      </c>
      <c r="H609" s="19" t="str">
        <f t="shared" si="87"/>
        <v/>
      </c>
      <c r="I609" s="19" t="str">
        <f t="shared" si="88"/>
        <v/>
      </c>
      <c r="J609" s="19" t="str">
        <f t="shared" si="89"/>
        <v/>
      </c>
      <c r="K609" s="16"/>
      <c r="L609" s="19"/>
      <c r="M609" s="19"/>
      <c r="N609" s="20"/>
      <c r="O609" s="21"/>
      <c r="P609" s="21"/>
      <c r="Q609" s="21"/>
      <c r="R609" s="8"/>
      <c r="S609" s="8"/>
      <c r="T609" s="8"/>
      <c r="U609" s="21"/>
      <c r="V609" s="21"/>
      <c r="W609" s="21"/>
      <c r="X609" s="19"/>
      <c r="Y609" s="21"/>
      <c r="Z609" s="19"/>
      <c r="AA609" s="21"/>
      <c r="AB609" s="19"/>
      <c r="AC609" s="8"/>
      <c r="AD609" s="8"/>
      <c r="AE609" s="8"/>
      <c r="AF609" s="19"/>
    </row>
    <row r="610" ht="21" customHeight="1" spans="1:32">
      <c r="A610" s="4" t="str">
        <f>IFERROR(INDEX(_xlfn.ANCHORARRAY($AG$9),ROWS($A$9:A610)),"")</f>
        <v/>
      </c>
      <c r="B610" s="5" t="str">
        <f t="shared" si="81"/>
        <v/>
      </c>
      <c r="C610" s="5" t="str">
        <f t="shared" si="82"/>
        <v/>
      </c>
      <c r="D610" s="5" t="str">
        <f t="shared" si="83"/>
        <v/>
      </c>
      <c r="E610" s="18" t="str">
        <f t="shared" si="84"/>
        <v/>
      </c>
      <c r="F610" s="5" t="str">
        <f t="shared" si="85"/>
        <v/>
      </c>
      <c r="G610" s="3" t="str">
        <f t="shared" si="86"/>
        <v/>
      </c>
      <c r="H610" s="22" t="str">
        <f t="shared" si="87"/>
        <v/>
      </c>
      <c r="I610" s="22" t="str">
        <f t="shared" si="88"/>
        <v/>
      </c>
      <c r="J610" s="22" t="str">
        <f t="shared" si="89"/>
        <v/>
      </c>
      <c r="K610" s="16"/>
      <c r="L610" s="22"/>
      <c r="M610" s="22"/>
      <c r="N610" s="23"/>
      <c r="O610" s="24"/>
      <c r="P610" s="24"/>
      <c r="Q610" s="24"/>
      <c r="R610" s="5"/>
      <c r="S610" s="5"/>
      <c r="T610" s="5"/>
      <c r="U610" s="24"/>
      <c r="V610" s="24"/>
      <c r="W610" s="24"/>
      <c r="X610" s="22"/>
      <c r="Y610" s="24"/>
      <c r="Z610" s="22"/>
      <c r="AA610" s="24"/>
      <c r="AB610" s="22"/>
      <c r="AC610" s="5"/>
      <c r="AD610" s="5"/>
      <c r="AE610" s="5"/>
      <c r="AF610" s="22"/>
    </row>
    <row r="611" ht="21" customHeight="1" spans="1:32">
      <c r="A611" s="7" t="str">
        <f>IFERROR(INDEX(_xlfn.ANCHORARRAY($AG$9),ROWS($A$9:A611)),"")</f>
        <v/>
      </c>
      <c r="B611" s="8" t="str">
        <f t="shared" si="81"/>
        <v/>
      </c>
      <c r="C611" s="8" t="str">
        <f t="shared" si="82"/>
        <v/>
      </c>
      <c r="D611" s="8" t="str">
        <f t="shared" si="83"/>
        <v/>
      </c>
      <c r="E611" s="18" t="str">
        <f t="shared" si="84"/>
        <v/>
      </c>
      <c r="F611" s="8" t="str">
        <f t="shared" si="85"/>
        <v/>
      </c>
      <c r="G611" s="6" t="str">
        <f t="shared" si="86"/>
        <v/>
      </c>
      <c r="H611" s="19" t="str">
        <f t="shared" si="87"/>
        <v/>
      </c>
      <c r="I611" s="19" t="str">
        <f t="shared" si="88"/>
        <v/>
      </c>
      <c r="J611" s="19" t="str">
        <f t="shared" si="89"/>
        <v/>
      </c>
      <c r="K611" s="16"/>
      <c r="L611" s="19"/>
      <c r="M611" s="19"/>
      <c r="N611" s="20"/>
      <c r="O611" s="21"/>
      <c r="P611" s="21"/>
      <c r="Q611" s="21"/>
      <c r="R611" s="8"/>
      <c r="S611" s="8"/>
      <c r="T611" s="8"/>
      <c r="U611" s="21"/>
      <c r="V611" s="21"/>
      <c r="W611" s="21"/>
      <c r="X611" s="19"/>
      <c r="Y611" s="21"/>
      <c r="Z611" s="19"/>
      <c r="AA611" s="21"/>
      <c r="AB611" s="19"/>
      <c r="AC611" s="8"/>
      <c r="AD611" s="8"/>
      <c r="AE611" s="8"/>
      <c r="AF611" s="19"/>
    </row>
    <row r="612" ht="21" customHeight="1" spans="1:32">
      <c r="A612" s="4" t="str">
        <f>IFERROR(INDEX(_xlfn.ANCHORARRAY($AG$9),ROWS($A$9:A612)),"")</f>
        <v/>
      </c>
      <c r="B612" s="5" t="str">
        <f t="shared" si="81"/>
        <v/>
      </c>
      <c r="C612" s="5" t="str">
        <f t="shared" si="82"/>
        <v/>
      </c>
      <c r="D612" s="5" t="str">
        <f t="shared" si="83"/>
        <v/>
      </c>
      <c r="E612" s="18" t="str">
        <f t="shared" si="84"/>
        <v/>
      </c>
      <c r="F612" s="5" t="str">
        <f t="shared" si="85"/>
        <v/>
      </c>
      <c r="G612" s="3" t="str">
        <f t="shared" si="86"/>
        <v/>
      </c>
      <c r="H612" s="22" t="str">
        <f t="shared" si="87"/>
        <v/>
      </c>
      <c r="I612" s="22" t="str">
        <f t="shared" si="88"/>
        <v/>
      </c>
      <c r="J612" s="22" t="str">
        <f t="shared" si="89"/>
        <v/>
      </c>
      <c r="K612" s="16"/>
      <c r="L612" s="22"/>
      <c r="M612" s="22"/>
      <c r="N612" s="23"/>
      <c r="O612" s="24"/>
      <c r="P612" s="24"/>
      <c r="Q612" s="24"/>
      <c r="R612" s="5"/>
      <c r="S612" s="5"/>
      <c r="T612" s="5"/>
      <c r="U612" s="24"/>
      <c r="V612" s="24"/>
      <c r="W612" s="24"/>
      <c r="X612" s="22"/>
      <c r="Y612" s="24"/>
      <c r="Z612" s="22"/>
      <c r="AA612" s="24"/>
      <c r="AB612" s="22"/>
      <c r="AC612" s="5"/>
      <c r="AD612" s="5"/>
      <c r="AE612" s="5"/>
      <c r="AF612" s="22"/>
    </row>
    <row r="613" ht="21" customHeight="1" spans="1:32">
      <c r="A613" s="7" t="str">
        <f>IFERROR(INDEX(_xlfn.ANCHORARRAY($AG$9),ROWS($A$9:A613)),"")</f>
        <v/>
      </c>
      <c r="B613" s="8" t="str">
        <f t="shared" si="81"/>
        <v/>
      </c>
      <c r="C613" s="8" t="str">
        <f t="shared" si="82"/>
        <v/>
      </c>
      <c r="D613" s="8" t="str">
        <f t="shared" si="83"/>
        <v/>
      </c>
      <c r="E613" s="18" t="str">
        <f t="shared" si="84"/>
        <v/>
      </c>
      <c r="F613" s="8" t="str">
        <f t="shared" si="85"/>
        <v/>
      </c>
      <c r="G613" s="6" t="str">
        <f t="shared" si="86"/>
        <v/>
      </c>
      <c r="H613" s="19" t="str">
        <f t="shared" si="87"/>
        <v/>
      </c>
      <c r="I613" s="19" t="str">
        <f t="shared" si="88"/>
        <v/>
      </c>
      <c r="J613" s="19" t="str">
        <f t="shared" si="89"/>
        <v/>
      </c>
      <c r="K613" s="16"/>
      <c r="L613" s="19"/>
      <c r="M613" s="19"/>
      <c r="N613" s="20"/>
      <c r="O613" s="21"/>
      <c r="P613" s="21"/>
      <c r="Q613" s="21"/>
      <c r="R613" s="8"/>
      <c r="S613" s="8"/>
      <c r="T613" s="8"/>
      <c r="U613" s="21"/>
      <c r="V613" s="21"/>
      <c r="W613" s="21"/>
      <c r="X613" s="19"/>
      <c r="Y613" s="21"/>
      <c r="Z613" s="19"/>
      <c r="AA613" s="21"/>
      <c r="AB613" s="19"/>
      <c r="AC613" s="8"/>
      <c r="AD613" s="8"/>
      <c r="AE613" s="8"/>
      <c r="AF613" s="19"/>
    </row>
    <row r="614" ht="21" customHeight="1" spans="1:32">
      <c r="A614" s="4" t="str">
        <f>IFERROR(INDEX(_xlfn.ANCHORARRAY($AG$9),ROWS($A$9:A614)),"")</f>
        <v/>
      </c>
      <c r="B614" s="5" t="str">
        <f t="shared" si="81"/>
        <v/>
      </c>
      <c r="C614" s="5" t="str">
        <f t="shared" si="82"/>
        <v/>
      </c>
      <c r="D614" s="5" t="str">
        <f t="shared" si="83"/>
        <v/>
      </c>
      <c r="E614" s="18" t="str">
        <f t="shared" si="84"/>
        <v/>
      </c>
      <c r="F614" s="5" t="str">
        <f t="shared" si="85"/>
        <v/>
      </c>
      <c r="G614" s="3" t="str">
        <f t="shared" si="86"/>
        <v/>
      </c>
      <c r="H614" s="22" t="str">
        <f t="shared" si="87"/>
        <v/>
      </c>
      <c r="I614" s="22" t="str">
        <f t="shared" si="88"/>
        <v/>
      </c>
      <c r="J614" s="22" t="str">
        <f t="shared" si="89"/>
        <v/>
      </c>
      <c r="K614" s="16"/>
      <c r="L614" s="22"/>
      <c r="M614" s="22"/>
      <c r="N614" s="23"/>
      <c r="O614" s="24"/>
      <c r="P614" s="24"/>
      <c r="Q614" s="24"/>
      <c r="R614" s="5"/>
      <c r="S614" s="5"/>
      <c r="T614" s="5"/>
      <c r="U614" s="24"/>
      <c r="V614" s="24"/>
      <c r="W614" s="24"/>
      <c r="X614" s="22"/>
      <c r="Y614" s="24"/>
      <c r="Z614" s="22"/>
      <c r="AA614" s="24"/>
      <c r="AB614" s="22"/>
      <c r="AC614" s="5"/>
      <c r="AD614" s="5"/>
      <c r="AE614" s="5"/>
      <c r="AF614" s="22"/>
    </row>
    <row r="615" ht="21" customHeight="1" spans="1:32">
      <c r="A615" s="7" t="str">
        <f>IFERROR(INDEX(_xlfn.ANCHORARRAY($AG$9),ROWS($A$9:A615)),"")</f>
        <v/>
      </c>
      <c r="B615" s="8" t="str">
        <f t="shared" si="81"/>
        <v/>
      </c>
      <c r="C615" s="8" t="str">
        <f t="shared" si="82"/>
        <v/>
      </c>
      <c r="D615" s="8" t="str">
        <f t="shared" si="83"/>
        <v/>
      </c>
      <c r="E615" s="18" t="str">
        <f t="shared" si="84"/>
        <v/>
      </c>
      <c r="F615" s="8" t="str">
        <f t="shared" si="85"/>
        <v/>
      </c>
      <c r="G615" s="6" t="str">
        <f t="shared" si="86"/>
        <v/>
      </c>
      <c r="H615" s="19" t="str">
        <f t="shared" si="87"/>
        <v/>
      </c>
      <c r="I615" s="19" t="str">
        <f t="shared" si="88"/>
        <v/>
      </c>
      <c r="J615" s="19" t="str">
        <f t="shared" si="89"/>
        <v/>
      </c>
      <c r="K615" s="16"/>
      <c r="L615" s="19"/>
      <c r="M615" s="19"/>
      <c r="N615" s="20"/>
      <c r="O615" s="21"/>
      <c r="P615" s="21"/>
      <c r="Q615" s="21"/>
      <c r="R615" s="8"/>
      <c r="S615" s="8"/>
      <c r="T615" s="8"/>
      <c r="U615" s="21"/>
      <c r="V615" s="21"/>
      <c r="W615" s="21"/>
      <c r="X615" s="19"/>
      <c r="Y615" s="21"/>
      <c r="Z615" s="19"/>
      <c r="AA615" s="21"/>
      <c r="AB615" s="19"/>
      <c r="AC615" s="8"/>
      <c r="AD615" s="8"/>
      <c r="AE615" s="8"/>
      <c r="AF615" s="19"/>
    </row>
    <row r="616" ht="21" customHeight="1" spans="1:32">
      <c r="A616" s="4" t="str">
        <f>IFERROR(INDEX(_xlfn.ANCHORARRAY($AG$9),ROWS($A$9:A616)),"")</f>
        <v/>
      </c>
      <c r="B616" s="5" t="str">
        <f t="shared" si="81"/>
        <v/>
      </c>
      <c r="C616" s="5" t="str">
        <f t="shared" si="82"/>
        <v/>
      </c>
      <c r="D616" s="5" t="str">
        <f t="shared" si="83"/>
        <v/>
      </c>
      <c r="E616" s="18" t="str">
        <f t="shared" si="84"/>
        <v/>
      </c>
      <c r="F616" s="5" t="str">
        <f t="shared" si="85"/>
        <v/>
      </c>
      <c r="G616" s="3" t="str">
        <f t="shared" si="86"/>
        <v/>
      </c>
      <c r="H616" s="22" t="str">
        <f t="shared" si="87"/>
        <v/>
      </c>
      <c r="I616" s="22" t="str">
        <f t="shared" si="88"/>
        <v/>
      </c>
      <c r="J616" s="22" t="str">
        <f t="shared" si="89"/>
        <v/>
      </c>
      <c r="K616" s="16"/>
      <c r="L616" s="22"/>
      <c r="M616" s="22"/>
      <c r="N616" s="23"/>
      <c r="O616" s="24"/>
      <c r="P616" s="24"/>
      <c r="Q616" s="24"/>
      <c r="R616" s="5"/>
      <c r="S616" s="5"/>
      <c r="T616" s="5"/>
      <c r="U616" s="24"/>
      <c r="V616" s="24"/>
      <c r="W616" s="24"/>
      <c r="X616" s="22"/>
      <c r="Y616" s="24"/>
      <c r="Z616" s="22"/>
      <c r="AA616" s="24"/>
      <c r="AB616" s="22"/>
      <c r="AC616" s="5"/>
      <c r="AD616" s="5"/>
      <c r="AE616" s="5"/>
      <c r="AF616" s="22"/>
    </row>
    <row r="617" ht="21" customHeight="1" spans="1:32">
      <c r="A617" s="7" t="str">
        <f>IFERROR(INDEX(_xlfn.ANCHORARRAY($AG$9),ROWS($A$9:A617)),"")</f>
        <v/>
      </c>
      <c r="B617" s="8" t="str">
        <f t="shared" si="81"/>
        <v/>
      </c>
      <c r="C617" s="8" t="str">
        <f t="shared" si="82"/>
        <v/>
      </c>
      <c r="D617" s="8" t="str">
        <f t="shared" si="83"/>
        <v/>
      </c>
      <c r="E617" s="18" t="str">
        <f t="shared" si="84"/>
        <v/>
      </c>
      <c r="F617" s="8" t="str">
        <f t="shared" si="85"/>
        <v/>
      </c>
      <c r="G617" s="6" t="str">
        <f t="shared" si="86"/>
        <v/>
      </c>
      <c r="H617" s="19" t="str">
        <f t="shared" si="87"/>
        <v/>
      </c>
      <c r="I617" s="19" t="str">
        <f t="shared" si="88"/>
        <v/>
      </c>
      <c r="J617" s="19" t="str">
        <f t="shared" si="89"/>
        <v/>
      </c>
      <c r="K617" s="16"/>
      <c r="L617" s="19"/>
      <c r="M617" s="19"/>
      <c r="N617" s="20"/>
      <c r="O617" s="21"/>
      <c r="P617" s="21"/>
      <c r="Q617" s="21"/>
      <c r="R617" s="8"/>
      <c r="S617" s="8"/>
      <c r="T617" s="8"/>
      <c r="U617" s="21"/>
      <c r="V617" s="21"/>
      <c r="W617" s="21"/>
      <c r="X617" s="19"/>
      <c r="Y617" s="21"/>
      <c r="Z617" s="19"/>
      <c r="AA617" s="21"/>
      <c r="AB617" s="19"/>
      <c r="AC617" s="8"/>
      <c r="AD617" s="8"/>
      <c r="AE617" s="8"/>
      <c r="AF617" s="19"/>
    </row>
    <row r="618" ht="21" customHeight="1" spans="1:32">
      <c r="A618" s="4" t="str">
        <f>IFERROR(INDEX(_xlfn.ANCHORARRAY($AG$9),ROWS($A$9:A618)),"")</f>
        <v/>
      </c>
      <c r="B618" s="5" t="str">
        <f t="shared" si="81"/>
        <v/>
      </c>
      <c r="C618" s="5" t="str">
        <f t="shared" si="82"/>
        <v/>
      </c>
      <c r="D618" s="5" t="str">
        <f t="shared" si="83"/>
        <v/>
      </c>
      <c r="E618" s="18" t="str">
        <f t="shared" si="84"/>
        <v/>
      </c>
      <c r="F618" s="5" t="str">
        <f t="shared" si="85"/>
        <v/>
      </c>
      <c r="G618" s="3" t="str">
        <f t="shared" si="86"/>
        <v/>
      </c>
      <c r="H618" s="22" t="str">
        <f t="shared" si="87"/>
        <v/>
      </c>
      <c r="I618" s="22" t="str">
        <f t="shared" si="88"/>
        <v/>
      </c>
      <c r="J618" s="22" t="str">
        <f t="shared" si="89"/>
        <v/>
      </c>
      <c r="K618" s="16"/>
      <c r="L618" s="22"/>
      <c r="M618" s="22"/>
      <c r="N618" s="23"/>
      <c r="O618" s="24"/>
      <c r="P618" s="24"/>
      <c r="Q618" s="24"/>
      <c r="R618" s="5"/>
      <c r="S618" s="5"/>
      <c r="T618" s="5"/>
      <c r="U618" s="24"/>
      <c r="V618" s="24"/>
      <c r="W618" s="24"/>
      <c r="X618" s="22"/>
      <c r="Y618" s="24"/>
      <c r="Z618" s="22"/>
      <c r="AA618" s="24"/>
      <c r="AB618" s="22"/>
      <c r="AC618" s="5"/>
      <c r="AD618" s="5"/>
      <c r="AE618" s="5"/>
      <c r="AF618" s="22"/>
    </row>
    <row r="619" ht="21" customHeight="1" spans="1:32">
      <c r="A619" s="7" t="str">
        <f>IFERROR(INDEX(_xlfn.ANCHORARRAY($AG$9),ROWS($A$9:A619)),"")</f>
        <v/>
      </c>
      <c r="B619" s="8" t="str">
        <f t="shared" si="81"/>
        <v/>
      </c>
      <c r="C619" s="8" t="str">
        <f t="shared" si="82"/>
        <v/>
      </c>
      <c r="D619" s="8" t="str">
        <f t="shared" si="83"/>
        <v/>
      </c>
      <c r="E619" s="18" t="str">
        <f t="shared" si="84"/>
        <v/>
      </c>
      <c r="F619" s="8" t="str">
        <f t="shared" si="85"/>
        <v/>
      </c>
      <c r="G619" s="6" t="str">
        <f t="shared" si="86"/>
        <v/>
      </c>
      <c r="H619" s="19" t="str">
        <f t="shared" si="87"/>
        <v/>
      </c>
      <c r="I619" s="19" t="str">
        <f t="shared" si="88"/>
        <v/>
      </c>
      <c r="J619" s="19" t="str">
        <f t="shared" si="89"/>
        <v/>
      </c>
      <c r="K619" s="16"/>
      <c r="L619" s="19"/>
      <c r="M619" s="19"/>
      <c r="N619" s="20"/>
      <c r="O619" s="21"/>
      <c r="P619" s="21"/>
      <c r="Q619" s="21"/>
      <c r="R619" s="8"/>
      <c r="S619" s="8"/>
      <c r="T619" s="8"/>
      <c r="U619" s="21"/>
      <c r="V619" s="21"/>
      <c r="W619" s="21"/>
      <c r="X619" s="19"/>
      <c r="Y619" s="21"/>
      <c r="Z619" s="19"/>
      <c r="AA619" s="21"/>
      <c r="AB619" s="19"/>
      <c r="AC619" s="8"/>
      <c r="AD619" s="8"/>
      <c r="AE619" s="8"/>
      <c r="AF619" s="19"/>
    </row>
    <row r="620" ht="21" customHeight="1" spans="1:32">
      <c r="A620" s="4" t="str">
        <f>IFERROR(INDEX(_xlfn.ANCHORARRAY($AG$9),ROWS($A$9:A620)),"")</f>
        <v/>
      </c>
      <c r="B620" s="5" t="str">
        <f t="shared" si="81"/>
        <v/>
      </c>
      <c r="C620" s="5" t="str">
        <f t="shared" si="82"/>
        <v/>
      </c>
      <c r="D620" s="5" t="str">
        <f t="shared" si="83"/>
        <v/>
      </c>
      <c r="E620" s="18" t="str">
        <f t="shared" si="84"/>
        <v/>
      </c>
      <c r="F620" s="5" t="str">
        <f t="shared" si="85"/>
        <v/>
      </c>
      <c r="G620" s="3" t="str">
        <f t="shared" si="86"/>
        <v/>
      </c>
      <c r="H620" s="22" t="str">
        <f t="shared" si="87"/>
        <v/>
      </c>
      <c r="I620" s="22" t="str">
        <f t="shared" si="88"/>
        <v/>
      </c>
      <c r="J620" s="22" t="str">
        <f t="shared" si="89"/>
        <v/>
      </c>
      <c r="K620" s="16"/>
      <c r="L620" s="22"/>
      <c r="M620" s="22"/>
      <c r="N620" s="23"/>
      <c r="O620" s="24"/>
      <c r="P620" s="24"/>
      <c r="Q620" s="24"/>
      <c r="R620" s="5"/>
      <c r="S620" s="5"/>
      <c r="T620" s="5"/>
      <c r="U620" s="24"/>
      <c r="V620" s="24"/>
      <c r="W620" s="24"/>
      <c r="X620" s="22"/>
      <c r="Y620" s="24"/>
      <c r="Z620" s="22"/>
      <c r="AA620" s="24"/>
      <c r="AB620" s="22"/>
      <c r="AC620" s="5"/>
      <c r="AD620" s="5"/>
      <c r="AE620" s="5"/>
      <c r="AF620" s="22"/>
    </row>
    <row r="621" ht="21" customHeight="1" spans="1:32">
      <c r="A621" s="7" t="str">
        <f>IFERROR(INDEX(_xlfn.ANCHORARRAY($AG$9),ROWS($A$9:A621)),"")</f>
        <v/>
      </c>
      <c r="B621" s="8" t="str">
        <f t="shared" si="81"/>
        <v/>
      </c>
      <c r="C621" s="8" t="str">
        <f t="shared" si="82"/>
        <v/>
      </c>
      <c r="D621" s="8" t="str">
        <f t="shared" si="83"/>
        <v/>
      </c>
      <c r="E621" s="18" t="str">
        <f t="shared" si="84"/>
        <v/>
      </c>
      <c r="F621" s="8" t="str">
        <f t="shared" si="85"/>
        <v/>
      </c>
      <c r="G621" s="6" t="str">
        <f t="shared" si="86"/>
        <v/>
      </c>
      <c r="H621" s="19" t="str">
        <f t="shared" si="87"/>
        <v/>
      </c>
      <c r="I621" s="19" t="str">
        <f t="shared" si="88"/>
        <v/>
      </c>
      <c r="J621" s="19" t="str">
        <f t="shared" si="89"/>
        <v/>
      </c>
      <c r="K621" s="16"/>
      <c r="L621" s="19"/>
      <c r="M621" s="19"/>
      <c r="N621" s="20"/>
      <c r="O621" s="21"/>
      <c r="P621" s="21"/>
      <c r="Q621" s="21"/>
      <c r="R621" s="8"/>
      <c r="S621" s="8"/>
      <c r="T621" s="8"/>
      <c r="U621" s="21"/>
      <c r="V621" s="21"/>
      <c r="W621" s="21"/>
      <c r="X621" s="19"/>
      <c r="Y621" s="21"/>
      <c r="Z621" s="19"/>
      <c r="AA621" s="21"/>
      <c r="AB621" s="19"/>
      <c r="AC621" s="8"/>
      <c r="AD621" s="8"/>
      <c r="AE621" s="8"/>
      <c r="AF621" s="19"/>
    </row>
    <row r="622" ht="21" customHeight="1" spans="1:32">
      <c r="A622" s="4" t="str">
        <f>IFERROR(INDEX(_xlfn.ANCHORARRAY($AG$9),ROWS($A$9:A622)),"")</f>
        <v/>
      </c>
      <c r="B622" s="5" t="str">
        <f t="shared" si="81"/>
        <v/>
      </c>
      <c r="C622" s="5" t="str">
        <f t="shared" si="82"/>
        <v/>
      </c>
      <c r="D622" s="5" t="str">
        <f t="shared" si="83"/>
        <v/>
      </c>
      <c r="E622" s="18" t="str">
        <f t="shared" si="84"/>
        <v/>
      </c>
      <c r="F622" s="5" t="str">
        <f t="shared" si="85"/>
        <v/>
      </c>
      <c r="G622" s="3" t="str">
        <f t="shared" si="86"/>
        <v/>
      </c>
      <c r="H622" s="22" t="str">
        <f t="shared" si="87"/>
        <v/>
      </c>
      <c r="I622" s="22" t="str">
        <f t="shared" si="88"/>
        <v/>
      </c>
      <c r="J622" s="22" t="str">
        <f t="shared" si="89"/>
        <v/>
      </c>
      <c r="K622" s="16"/>
      <c r="L622" s="22"/>
      <c r="M622" s="22"/>
      <c r="N622" s="23"/>
      <c r="O622" s="24"/>
      <c r="P622" s="24"/>
      <c r="Q622" s="24"/>
      <c r="R622" s="5"/>
      <c r="S622" s="5"/>
      <c r="T622" s="5"/>
      <c r="U622" s="24"/>
      <c r="V622" s="24"/>
      <c r="W622" s="24"/>
      <c r="X622" s="22"/>
      <c r="Y622" s="24"/>
      <c r="Z622" s="22"/>
      <c r="AA622" s="24"/>
      <c r="AB622" s="22"/>
      <c r="AC622" s="5"/>
      <c r="AD622" s="5"/>
      <c r="AE622" s="5"/>
      <c r="AF622" s="22"/>
    </row>
    <row r="623" ht="21" customHeight="1" spans="1:32">
      <c r="A623" s="7" t="str">
        <f>IFERROR(INDEX(_xlfn.ANCHORARRAY($AG$9),ROWS($A$9:A623)),"")</f>
        <v/>
      </c>
      <c r="B623" s="8" t="str">
        <f t="shared" si="81"/>
        <v/>
      </c>
      <c r="C623" s="8" t="str">
        <f t="shared" si="82"/>
        <v/>
      </c>
      <c r="D623" s="8" t="str">
        <f t="shared" si="83"/>
        <v/>
      </c>
      <c r="E623" s="18" t="str">
        <f t="shared" si="84"/>
        <v/>
      </c>
      <c r="F623" s="8" t="str">
        <f t="shared" si="85"/>
        <v/>
      </c>
      <c r="G623" s="6" t="str">
        <f t="shared" si="86"/>
        <v/>
      </c>
      <c r="H623" s="19" t="str">
        <f t="shared" si="87"/>
        <v/>
      </c>
      <c r="I623" s="19" t="str">
        <f t="shared" si="88"/>
        <v/>
      </c>
      <c r="J623" s="19" t="str">
        <f t="shared" si="89"/>
        <v/>
      </c>
      <c r="K623" s="16"/>
      <c r="L623" s="19"/>
      <c r="M623" s="19"/>
      <c r="N623" s="20"/>
      <c r="O623" s="21"/>
      <c r="P623" s="21"/>
      <c r="Q623" s="21"/>
      <c r="R623" s="8"/>
      <c r="S623" s="8"/>
      <c r="T623" s="8"/>
      <c r="U623" s="21"/>
      <c r="V623" s="21"/>
      <c r="W623" s="21"/>
      <c r="X623" s="19"/>
      <c r="Y623" s="21"/>
      <c r="Z623" s="19"/>
      <c r="AA623" s="21"/>
      <c r="AB623" s="19"/>
      <c r="AC623" s="8"/>
      <c r="AD623" s="8"/>
      <c r="AE623" s="8"/>
      <c r="AF623" s="19"/>
    </row>
    <row r="624" ht="21" customHeight="1" spans="1:32">
      <c r="A624" s="4" t="str">
        <f>IFERROR(INDEX(_xlfn.ANCHORARRAY($AG$9),ROWS($A$9:A624)),"")</f>
        <v/>
      </c>
      <c r="B624" s="5" t="str">
        <f t="shared" si="81"/>
        <v/>
      </c>
      <c r="C624" s="5" t="str">
        <f t="shared" si="82"/>
        <v/>
      </c>
      <c r="D624" s="5" t="str">
        <f t="shared" si="83"/>
        <v/>
      </c>
      <c r="E624" s="18" t="str">
        <f t="shared" si="84"/>
        <v/>
      </c>
      <c r="F624" s="5" t="str">
        <f t="shared" si="85"/>
        <v/>
      </c>
      <c r="G624" s="3" t="str">
        <f t="shared" si="86"/>
        <v/>
      </c>
      <c r="H624" s="22" t="str">
        <f t="shared" si="87"/>
        <v/>
      </c>
      <c r="I624" s="22" t="str">
        <f t="shared" si="88"/>
        <v/>
      </c>
      <c r="J624" s="22" t="str">
        <f t="shared" si="89"/>
        <v/>
      </c>
      <c r="K624" s="16"/>
      <c r="L624" s="22"/>
      <c r="M624" s="22"/>
      <c r="N624" s="23"/>
      <c r="O624" s="24"/>
      <c r="P624" s="24"/>
      <c r="Q624" s="24"/>
      <c r="R624" s="5"/>
      <c r="S624" s="5"/>
      <c r="T624" s="5"/>
      <c r="U624" s="24"/>
      <c r="V624" s="24"/>
      <c r="W624" s="24"/>
      <c r="X624" s="22"/>
      <c r="Y624" s="24"/>
      <c r="Z624" s="22"/>
      <c r="AA624" s="24"/>
      <c r="AB624" s="22"/>
      <c r="AC624" s="5"/>
      <c r="AD624" s="5"/>
      <c r="AE624" s="5"/>
      <c r="AF624" s="22"/>
    </row>
    <row r="625" ht="21" customHeight="1" spans="1:32">
      <c r="A625" s="7" t="str">
        <f>IFERROR(INDEX(_xlfn.ANCHORARRAY($AG$9),ROWS($A$9:A625)),"")</f>
        <v/>
      </c>
      <c r="B625" s="8" t="str">
        <f t="shared" si="81"/>
        <v/>
      </c>
      <c r="C625" s="8" t="str">
        <f t="shared" si="82"/>
        <v/>
      </c>
      <c r="D625" s="8" t="str">
        <f t="shared" si="83"/>
        <v/>
      </c>
      <c r="E625" s="18" t="str">
        <f t="shared" si="84"/>
        <v/>
      </c>
      <c r="F625" s="8" t="str">
        <f t="shared" si="85"/>
        <v/>
      </c>
      <c r="G625" s="6" t="str">
        <f t="shared" si="86"/>
        <v/>
      </c>
      <c r="H625" s="19" t="str">
        <f t="shared" si="87"/>
        <v/>
      </c>
      <c r="I625" s="19" t="str">
        <f t="shared" si="88"/>
        <v/>
      </c>
      <c r="J625" s="19" t="str">
        <f t="shared" si="89"/>
        <v/>
      </c>
      <c r="K625" s="16"/>
      <c r="L625" s="19"/>
      <c r="M625" s="19"/>
      <c r="N625" s="20"/>
      <c r="O625" s="21"/>
      <c r="P625" s="21"/>
      <c r="Q625" s="21"/>
      <c r="R625" s="8"/>
      <c r="S625" s="8"/>
      <c r="T625" s="8"/>
      <c r="U625" s="21"/>
      <c r="V625" s="21"/>
      <c r="W625" s="21"/>
      <c r="X625" s="19"/>
      <c r="Y625" s="21"/>
      <c r="Z625" s="19"/>
      <c r="AA625" s="21"/>
      <c r="AB625" s="19"/>
      <c r="AC625" s="8"/>
      <c r="AD625" s="8"/>
      <c r="AE625" s="8"/>
      <c r="AF625" s="19"/>
    </row>
    <row r="626" ht="21" customHeight="1" spans="1:32">
      <c r="A626" s="4" t="str">
        <f>IFERROR(INDEX(_xlfn.ANCHORARRAY($AG$9),ROWS($A$9:A626)),"")</f>
        <v/>
      </c>
      <c r="B626" s="5" t="str">
        <f t="shared" si="81"/>
        <v/>
      </c>
      <c r="C626" s="5" t="str">
        <f t="shared" si="82"/>
        <v/>
      </c>
      <c r="D626" s="5" t="str">
        <f t="shared" si="83"/>
        <v/>
      </c>
      <c r="E626" s="18" t="str">
        <f t="shared" si="84"/>
        <v/>
      </c>
      <c r="F626" s="5" t="str">
        <f t="shared" si="85"/>
        <v/>
      </c>
      <c r="G626" s="3" t="str">
        <f t="shared" si="86"/>
        <v/>
      </c>
      <c r="H626" s="22" t="str">
        <f t="shared" si="87"/>
        <v/>
      </c>
      <c r="I626" s="22" t="str">
        <f t="shared" si="88"/>
        <v/>
      </c>
      <c r="J626" s="22" t="str">
        <f t="shared" si="89"/>
        <v/>
      </c>
      <c r="K626" s="16"/>
      <c r="L626" s="22"/>
      <c r="M626" s="22"/>
      <c r="N626" s="23"/>
      <c r="O626" s="24"/>
      <c r="P626" s="24"/>
      <c r="Q626" s="24"/>
      <c r="R626" s="5"/>
      <c r="S626" s="5"/>
      <c r="T626" s="5"/>
      <c r="U626" s="24"/>
      <c r="V626" s="24"/>
      <c r="W626" s="24"/>
      <c r="X626" s="22"/>
      <c r="Y626" s="24"/>
      <c r="Z626" s="22"/>
      <c r="AA626" s="24"/>
      <c r="AB626" s="22"/>
      <c r="AC626" s="5"/>
      <c r="AD626" s="5"/>
      <c r="AE626" s="5"/>
      <c r="AF626" s="22"/>
    </row>
    <row r="627" ht="21" customHeight="1" spans="1:32">
      <c r="A627" s="7" t="str">
        <f>IFERROR(INDEX(_xlfn.ANCHORARRAY($AG$9),ROWS($A$9:A627)),"")</f>
        <v/>
      </c>
      <c r="B627" s="8" t="str">
        <f t="shared" si="81"/>
        <v/>
      </c>
      <c r="C627" s="8" t="str">
        <f t="shared" si="82"/>
        <v/>
      </c>
      <c r="D627" s="8" t="str">
        <f t="shared" si="83"/>
        <v/>
      </c>
      <c r="E627" s="18" t="str">
        <f t="shared" si="84"/>
        <v/>
      </c>
      <c r="F627" s="8" t="str">
        <f t="shared" si="85"/>
        <v/>
      </c>
      <c r="G627" s="6" t="str">
        <f t="shared" si="86"/>
        <v/>
      </c>
      <c r="H627" s="19" t="str">
        <f t="shared" si="87"/>
        <v/>
      </c>
      <c r="I627" s="19" t="str">
        <f t="shared" si="88"/>
        <v/>
      </c>
      <c r="J627" s="19" t="str">
        <f t="shared" si="89"/>
        <v/>
      </c>
      <c r="K627" s="16"/>
      <c r="L627" s="19"/>
      <c r="M627" s="19"/>
      <c r="N627" s="20"/>
      <c r="O627" s="21"/>
      <c r="P627" s="21"/>
      <c r="Q627" s="21"/>
      <c r="R627" s="8"/>
      <c r="S627" s="8"/>
      <c r="T627" s="8"/>
      <c r="U627" s="21"/>
      <c r="V627" s="21"/>
      <c r="W627" s="21"/>
      <c r="X627" s="19"/>
      <c r="Y627" s="21"/>
      <c r="Z627" s="19"/>
      <c r="AA627" s="21"/>
      <c r="AB627" s="19"/>
      <c r="AC627" s="8"/>
      <c r="AD627" s="8"/>
      <c r="AE627" s="8"/>
      <c r="AF627" s="19"/>
    </row>
    <row r="628" ht="21" customHeight="1" spans="1:32">
      <c r="A628" s="4" t="str">
        <f>IFERROR(INDEX(_xlfn.ANCHORARRAY($AG$9),ROWS($A$9:A628)),"")</f>
        <v/>
      </c>
      <c r="B628" s="5" t="str">
        <f t="shared" si="81"/>
        <v/>
      </c>
      <c r="C628" s="5" t="str">
        <f t="shared" si="82"/>
        <v/>
      </c>
      <c r="D628" s="5" t="str">
        <f t="shared" si="83"/>
        <v/>
      </c>
      <c r="E628" s="18" t="str">
        <f t="shared" si="84"/>
        <v/>
      </c>
      <c r="F628" s="5" t="str">
        <f t="shared" si="85"/>
        <v/>
      </c>
      <c r="G628" s="3" t="str">
        <f t="shared" si="86"/>
        <v/>
      </c>
      <c r="H628" s="22" t="str">
        <f t="shared" si="87"/>
        <v/>
      </c>
      <c r="I628" s="22" t="str">
        <f t="shared" si="88"/>
        <v/>
      </c>
      <c r="J628" s="22" t="str">
        <f t="shared" si="89"/>
        <v/>
      </c>
      <c r="K628" s="16"/>
      <c r="L628" s="22"/>
      <c r="M628" s="22"/>
      <c r="N628" s="23"/>
      <c r="O628" s="24"/>
      <c r="P628" s="24"/>
      <c r="Q628" s="24"/>
      <c r="R628" s="5"/>
      <c r="S628" s="5"/>
      <c r="T628" s="5"/>
      <c r="U628" s="24"/>
      <c r="V628" s="24"/>
      <c r="W628" s="24"/>
      <c r="X628" s="22"/>
      <c r="Y628" s="24"/>
      <c r="Z628" s="22"/>
      <c r="AA628" s="24"/>
      <c r="AB628" s="22"/>
      <c r="AC628" s="5"/>
      <c r="AD628" s="5"/>
      <c r="AE628" s="5"/>
      <c r="AF628" s="22"/>
    </row>
    <row r="629" ht="21" customHeight="1" spans="1:32">
      <c r="A629" s="7" t="str">
        <f>IFERROR(INDEX(_xlfn.ANCHORARRAY($AG$9),ROWS($A$9:A629)),"")</f>
        <v/>
      </c>
      <c r="B629" s="8" t="str">
        <f t="shared" si="81"/>
        <v/>
      </c>
      <c r="C629" s="8" t="str">
        <f t="shared" si="82"/>
        <v/>
      </c>
      <c r="D629" s="8" t="str">
        <f t="shared" si="83"/>
        <v/>
      </c>
      <c r="E629" s="18" t="str">
        <f t="shared" si="84"/>
        <v/>
      </c>
      <c r="F629" s="8" t="str">
        <f t="shared" si="85"/>
        <v/>
      </c>
      <c r="G629" s="6" t="str">
        <f t="shared" si="86"/>
        <v/>
      </c>
      <c r="H629" s="19" t="str">
        <f t="shared" si="87"/>
        <v/>
      </c>
      <c r="I629" s="19" t="str">
        <f t="shared" si="88"/>
        <v/>
      </c>
      <c r="J629" s="19" t="str">
        <f t="shared" si="89"/>
        <v/>
      </c>
      <c r="K629" s="16"/>
      <c r="L629" s="19"/>
      <c r="M629" s="19"/>
      <c r="N629" s="20"/>
      <c r="O629" s="21"/>
      <c r="P629" s="21"/>
      <c r="Q629" s="21"/>
      <c r="R629" s="8"/>
      <c r="S629" s="8"/>
      <c r="T629" s="8"/>
      <c r="U629" s="21"/>
      <c r="V629" s="21"/>
      <c r="W629" s="21"/>
      <c r="X629" s="19"/>
      <c r="Y629" s="21"/>
      <c r="Z629" s="19"/>
      <c r="AA629" s="21"/>
      <c r="AB629" s="19"/>
      <c r="AC629" s="8"/>
      <c r="AD629" s="8"/>
      <c r="AE629" s="8"/>
      <c r="AF629" s="19"/>
    </row>
    <row r="630" ht="21" customHeight="1" spans="1:32">
      <c r="A630" s="4" t="str">
        <f>IFERROR(INDEX(_xlfn.ANCHORARRAY($AG$9),ROWS($A$9:A630)),"")</f>
        <v/>
      </c>
      <c r="B630" s="5" t="str">
        <f t="shared" si="81"/>
        <v/>
      </c>
      <c r="C630" s="5" t="str">
        <f t="shared" si="82"/>
        <v/>
      </c>
      <c r="D630" s="5" t="str">
        <f t="shared" si="83"/>
        <v/>
      </c>
      <c r="E630" s="18" t="str">
        <f t="shared" si="84"/>
        <v/>
      </c>
      <c r="F630" s="5" t="str">
        <f t="shared" si="85"/>
        <v/>
      </c>
      <c r="G630" s="3" t="str">
        <f t="shared" si="86"/>
        <v/>
      </c>
      <c r="H630" s="22" t="str">
        <f t="shared" si="87"/>
        <v/>
      </c>
      <c r="I630" s="22" t="str">
        <f t="shared" si="88"/>
        <v/>
      </c>
      <c r="J630" s="22" t="str">
        <f t="shared" si="89"/>
        <v/>
      </c>
      <c r="K630" s="16"/>
      <c r="L630" s="22"/>
      <c r="M630" s="22"/>
      <c r="N630" s="23"/>
      <c r="O630" s="24"/>
      <c r="P630" s="24"/>
      <c r="Q630" s="24"/>
      <c r="R630" s="5"/>
      <c r="S630" s="5"/>
      <c r="T630" s="5"/>
      <c r="U630" s="24"/>
      <c r="V630" s="24"/>
      <c r="W630" s="24"/>
      <c r="X630" s="22"/>
      <c r="Y630" s="24"/>
      <c r="Z630" s="22"/>
      <c r="AA630" s="24"/>
      <c r="AB630" s="22"/>
      <c r="AC630" s="5"/>
      <c r="AD630" s="5"/>
      <c r="AE630" s="5"/>
      <c r="AF630" s="22"/>
    </row>
    <row r="631" ht="21" customHeight="1" spans="1:32">
      <c r="A631" s="7" t="str">
        <f>IFERROR(INDEX(_xlfn.ANCHORARRAY($AG$9),ROWS($A$9:A631)),"")</f>
        <v/>
      </c>
      <c r="B631" s="8" t="str">
        <f t="shared" si="81"/>
        <v/>
      </c>
      <c r="C631" s="8" t="str">
        <f t="shared" si="82"/>
        <v/>
      </c>
      <c r="D631" s="8" t="str">
        <f t="shared" si="83"/>
        <v/>
      </c>
      <c r="E631" s="18" t="str">
        <f t="shared" si="84"/>
        <v/>
      </c>
      <c r="F631" s="8" t="str">
        <f t="shared" si="85"/>
        <v/>
      </c>
      <c r="G631" s="6" t="str">
        <f t="shared" si="86"/>
        <v/>
      </c>
      <c r="H631" s="19" t="str">
        <f t="shared" si="87"/>
        <v/>
      </c>
      <c r="I631" s="19" t="str">
        <f t="shared" si="88"/>
        <v/>
      </c>
      <c r="J631" s="19" t="str">
        <f t="shared" si="89"/>
        <v/>
      </c>
      <c r="K631" s="16"/>
      <c r="L631" s="19"/>
      <c r="M631" s="19"/>
      <c r="N631" s="20"/>
      <c r="O631" s="21"/>
      <c r="P631" s="21"/>
      <c r="Q631" s="21"/>
      <c r="R631" s="8"/>
      <c r="S631" s="8"/>
      <c r="T631" s="8"/>
      <c r="U631" s="21"/>
      <c r="V631" s="21"/>
      <c r="W631" s="21"/>
      <c r="X631" s="19"/>
      <c r="Y631" s="21"/>
      <c r="Z631" s="19"/>
      <c r="AA631" s="21"/>
      <c r="AB631" s="19"/>
      <c r="AC631" s="8"/>
      <c r="AD631" s="8"/>
      <c r="AE631" s="8"/>
      <c r="AF631" s="19"/>
    </row>
    <row r="632" ht="21" customHeight="1" spans="1:32">
      <c r="A632" s="4" t="str">
        <f>IFERROR(INDEX(_xlfn.ANCHORARRAY($AG$9),ROWS($A$9:A632)),"")</f>
        <v/>
      </c>
      <c r="B632" s="5" t="str">
        <f t="shared" si="81"/>
        <v/>
      </c>
      <c r="C632" s="5" t="str">
        <f t="shared" si="82"/>
        <v/>
      </c>
      <c r="D632" s="5" t="str">
        <f t="shared" si="83"/>
        <v/>
      </c>
      <c r="E632" s="18" t="str">
        <f t="shared" si="84"/>
        <v/>
      </c>
      <c r="F632" s="5" t="str">
        <f t="shared" si="85"/>
        <v/>
      </c>
      <c r="G632" s="3" t="str">
        <f t="shared" si="86"/>
        <v/>
      </c>
      <c r="H632" s="22" t="str">
        <f t="shared" si="87"/>
        <v/>
      </c>
      <c r="I632" s="22" t="str">
        <f t="shared" si="88"/>
        <v/>
      </c>
      <c r="J632" s="22" t="str">
        <f t="shared" si="89"/>
        <v/>
      </c>
      <c r="K632" s="16"/>
      <c r="L632" s="22"/>
      <c r="M632" s="22"/>
      <c r="N632" s="23"/>
      <c r="O632" s="24"/>
      <c r="P632" s="24"/>
      <c r="Q632" s="24"/>
      <c r="R632" s="5"/>
      <c r="S632" s="5"/>
      <c r="T632" s="5"/>
      <c r="U632" s="24"/>
      <c r="V632" s="24"/>
      <c r="W632" s="24"/>
      <c r="X632" s="22"/>
      <c r="Y632" s="24"/>
      <c r="Z632" s="22"/>
      <c r="AA632" s="24"/>
      <c r="AB632" s="22"/>
      <c r="AC632" s="5"/>
      <c r="AD632" s="5"/>
      <c r="AE632" s="5"/>
      <c r="AF632" s="22"/>
    </row>
    <row r="633" ht="21" customHeight="1" spans="1:32">
      <c r="A633" s="7" t="str">
        <f>IFERROR(INDEX(_xlfn.ANCHORARRAY($AG$9),ROWS($A$9:A633)),"")</f>
        <v/>
      </c>
      <c r="B633" s="8" t="str">
        <f t="shared" si="81"/>
        <v/>
      </c>
      <c r="C633" s="8" t="str">
        <f t="shared" si="82"/>
        <v/>
      </c>
      <c r="D633" s="8" t="str">
        <f t="shared" si="83"/>
        <v/>
      </c>
      <c r="E633" s="18" t="str">
        <f t="shared" si="84"/>
        <v/>
      </c>
      <c r="F633" s="8" t="str">
        <f t="shared" si="85"/>
        <v/>
      </c>
      <c r="G633" s="6" t="str">
        <f t="shared" si="86"/>
        <v/>
      </c>
      <c r="H633" s="19" t="str">
        <f t="shared" si="87"/>
        <v/>
      </c>
      <c r="I633" s="19" t="str">
        <f t="shared" si="88"/>
        <v/>
      </c>
      <c r="J633" s="19" t="str">
        <f t="shared" si="89"/>
        <v/>
      </c>
      <c r="K633" s="16"/>
      <c r="L633" s="19"/>
      <c r="M633" s="19"/>
      <c r="N633" s="20"/>
      <c r="O633" s="21"/>
      <c r="P633" s="21"/>
      <c r="Q633" s="21"/>
      <c r="R633" s="8"/>
      <c r="S633" s="8"/>
      <c r="T633" s="8"/>
      <c r="U633" s="21"/>
      <c r="V633" s="21"/>
      <c r="W633" s="21"/>
      <c r="X633" s="19"/>
      <c r="Y633" s="21"/>
      <c r="Z633" s="19"/>
      <c r="AA633" s="21"/>
      <c r="AB633" s="19"/>
      <c r="AC633" s="8"/>
      <c r="AD633" s="8"/>
      <c r="AE633" s="8"/>
      <c r="AF633" s="19"/>
    </row>
    <row r="634" ht="21" customHeight="1" spans="1:32">
      <c r="A634" s="4" t="str">
        <f>IFERROR(INDEX(_xlfn.ANCHORARRAY($AG$9),ROWS($A$9:A634)),"")</f>
        <v/>
      </c>
      <c r="B634" s="5" t="str">
        <f t="shared" si="81"/>
        <v/>
      </c>
      <c r="C634" s="5" t="str">
        <f t="shared" si="82"/>
        <v/>
      </c>
      <c r="D634" s="5" t="str">
        <f t="shared" si="83"/>
        <v/>
      </c>
      <c r="E634" s="18" t="str">
        <f t="shared" si="84"/>
        <v/>
      </c>
      <c r="F634" s="5" t="str">
        <f t="shared" si="85"/>
        <v/>
      </c>
      <c r="G634" s="3" t="str">
        <f t="shared" si="86"/>
        <v/>
      </c>
      <c r="H634" s="22" t="str">
        <f t="shared" si="87"/>
        <v/>
      </c>
      <c r="I634" s="22" t="str">
        <f t="shared" si="88"/>
        <v/>
      </c>
      <c r="J634" s="22" t="str">
        <f t="shared" si="89"/>
        <v/>
      </c>
      <c r="K634" s="16"/>
      <c r="L634" s="22"/>
      <c r="M634" s="22"/>
      <c r="N634" s="23"/>
      <c r="O634" s="24"/>
      <c r="P634" s="24"/>
      <c r="Q634" s="24"/>
      <c r="R634" s="5"/>
      <c r="S634" s="5"/>
      <c r="T634" s="5"/>
      <c r="U634" s="24"/>
      <c r="V634" s="24"/>
      <c r="W634" s="24"/>
      <c r="X634" s="22"/>
      <c r="Y634" s="24"/>
      <c r="Z634" s="22"/>
      <c r="AA634" s="24"/>
      <c r="AB634" s="22"/>
      <c r="AC634" s="5"/>
      <c r="AD634" s="5"/>
      <c r="AE634" s="5"/>
      <c r="AF634" s="22"/>
    </row>
    <row r="635" ht="21" customHeight="1" spans="1:32">
      <c r="A635" s="7" t="str">
        <f>IFERROR(INDEX(_xlfn.ANCHORARRAY($AG$9),ROWS($A$9:A635)),"")</f>
        <v/>
      </c>
      <c r="B635" s="8" t="str">
        <f t="shared" si="81"/>
        <v/>
      </c>
      <c r="C635" s="8" t="str">
        <f t="shared" si="82"/>
        <v/>
      </c>
      <c r="D635" s="8" t="str">
        <f t="shared" si="83"/>
        <v/>
      </c>
      <c r="E635" s="18" t="str">
        <f t="shared" si="84"/>
        <v/>
      </c>
      <c r="F635" s="8" t="str">
        <f t="shared" si="85"/>
        <v/>
      </c>
      <c r="G635" s="6" t="str">
        <f t="shared" si="86"/>
        <v/>
      </c>
      <c r="H635" s="19" t="str">
        <f t="shared" si="87"/>
        <v/>
      </c>
      <c r="I635" s="19" t="str">
        <f t="shared" si="88"/>
        <v/>
      </c>
      <c r="J635" s="19" t="str">
        <f t="shared" si="89"/>
        <v/>
      </c>
      <c r="K635" s="16"/>
      <c r="L635" s="19"/>
      <c r="M635" s="19"/>
      <c r="N635" s="20"/>
      <c r="O635" s="21"/>
      <c r="P635" s="21"/>
      <c r="Q635" s="21"/>
      <c r="R635" s="8"/>
      <c r="S635" s="8"/>
      <c r="T635" s="8"/>
      <c r="U635" s="21"/>
      <c r="V635" s="21"/>
      <c r="W635" s="21"/>
      <c r="X635" s="19"/>
      <c r="Y635" s="21"/>
      <c r="Z635" s="19"/>
      <c r="AA635" s="21"/>
      <c r="AB635" s="19"/>
      <c r="AC635" s="8"/>
      <c r="AD635" s="8"/>
      <c r="AE635" s="8"/>
      <c r="AF635" s="19"/>
    </row>
    <row r="636" ht="21" customHeight="1" spans="1:32">
      <c r="A636" s="4" t="str">
        <f>IFERROR(INDEX(_xlfn.ANCHORARRAY($AG$9),ROWS($A$9:A636)),"")</f>
        <v/>
      </c>
      <c r="B636" s="5" t="str">
        <f t="shared" si="81"/>
        <v/>
      </c>
      <c r="C636" s="5" t="str">
        <f t="shared" si="82"/>
        <v/>
      </c>
      <c r="D636" s="5" t="str">
        <f t="shared" si="83"/>
        <v/>
      </c>
      <c r="E636" s="18" t="str">
        <f t="shared" si="84"/>
        <v/>
      </c>
      <c r="F636" s="5" t="str">
        <f t="shared" si="85"/>
        <v/>
      </c>
      <c r="G636" s="3" t="str">
        <f t="shared" si="86"/>
        <v/>
      </c>
      <c r="H636" s="22" t="str">
        <f t="shared" si="87"/>
        <v/>
      </c>
      <c r="I636" s="22" t="str">
        <f t="shared" si="88"/>
        <v/>
      </c>
      <c r="J636" s="22" t="str">
        <f t="shared" si="89"/>
        <v/>
      </c>
      <c r="K636" s="16"/>
      <c r="L636" s="22"/>
      <c r="M636" s="22"/>
      <c r="N636" s="23"/>
      <c r="O636" s="24"/>
      <c r="P636" s="24"/>
      <c r="Q636" s="24"/>
      <c r="R636" s="5"/>
      <c r="S636" s="5"/>
      <c r="T636" s="5"/>
      <c r="U636" s="24"/>
      <c r="V636" s="24"/>
      <c r="W636" s="24"/>
      <c r="X636" s="22"/>
      <c r="Y636" s="24"/>
      <c r="Z636" s="22"/>
      <c r="AA636" s="24"/>
      <c r="AB636" s="22"/>
      <c r="AC636" s="5"/>
      <c r="AD636" s="5"/>
      <c r="AE636" s="5"/>
      <c r="AF636" s="22"/>
    </row>
    <row r="637" ht="21" customHeight="1" spans="1:32">
      <c r="A637" s="7" t="str">
        <f>IFERROR(INDEX(_xlfn.ANCHORARRAY($AG$9),ROWS($A$9:A637)),"")</f>
        <v/>
      </c>
      <c r="B637" s="8" t="str">
        <f t="shared" si="81"/>
        <v/>
      </c>
      <c r="C637" s="8" t="str">
        <f t="shared" si="82"/>
        <v/>
      </c>
      <c r="D637" s="8" t="str">
        <f t="shared" si="83"/>
        <v/>
      </c>
      <c r="E637" s="18" t="str">
        <f t="shared" si="84"/>
        <v/>
      </c>
      <c r="F637" s="8" t="str">
        <f t="shared" si="85"/>
        <v/>
      </c>
      <c r="G637" s="6" t="str">
        <f t="shared" si="86"/>
        <v/>
      </c>
      <c r="H637" s="19" t="str">
        <f t="shared" si="87"/>
        <v/>
      </c>
      <c r="I637" s="19" t="str">
        <f t="shared" si="88"/>
        <v/>
      </c>
      <c r="J637" s="19" t="str">
        <f t="shared" si="89"/>
        <v/>
      </c>
      <c r="K637" s="16"/>
      <c r="L637" s="19"/>
      <c r="M637" s="19"/>
      <c r="N637" s="20"/>
      <c r="O637" s="21"/>
      <c r="P637" s="21"/>
      <c r="Q637" s="21"/>
      <c r="R637" s="8"/>
      <c r="S637" s="8"/>
      <c r="T637" s="8"/>
      <c r="U637" s="21"/>
      <c r="V637" s="21"/>
      <c r="W637" s="21"/>
      <c r="X637" s="19"/>
      <c r="Y637" s="21"/>
      <c r="Z637" s="19"/>
      <c r="AA637" s="21"/>
      <c r="AB637" s="19"/>
      <c r="AC637" s="8"/>
      <c r="AD637" s="8"/>
      <c r="AE637" s="8"/>
      <c r="AF637" s="19"/>
    </row>
    <row r="638" ht="21" customHeight="1" spans="1:32">
      <c r="A638" s="4" t="str">
        <f>IFERROR(INDEX(_xlfn.ANCHORARRAY($AG$9),ROWS($A$9:A638)),"")</f>
        <v/>
      </c>
      <c r="B638" s="5" t="str">
        <f t="shared" si="81"/>
        <v/>
      </c>
      <c r="C638" s="5" t="str">
        <f t="shared" si="82"/>
        <v/>
      </c>
      <c r="D638" s="5" t="str">
        <f t="shared" si="83"/>
        <v/>
      </c>
      <c r="E638" s="18" t="str">
        <f t="shared" si="84"/>
        <v/>
      </c>
      <c r="F638" s="5" t="str">
        <f t="shared" si="85"/>
        <v/>
      </c>
      <c r="G638" s="3" t="str">
        <f t="shared" si="86"/>
        <v/>
      </c>
      <c r="H638" s="22" t="str">
        <f t="shared" si="87"/>
        <v/>
      </c>
      <c r="I638" s="22" t="str">
        <f t="shared" si="88"/>
        <v/>
      </c>
      <c r="J638" s="22" t="str">
        <f t="shared" si="89"/>
        <v/>
      </c>
      <c r="K638" s="16"/>
      <c r="L638" s="22"/>
      <c r="M638" s="22"/>
      <c r="N638" s="23"/>
      <c r="O638" s="24"/>
      <c r="P638" s="24"/>
      <c r="Q638" s="24"/>
      <c r="R638" s="5"/>
      <c r="S638" s="5"/>
      <c r="T638" s="5"/>
      <c r="U638" s="24"/>
      <c r="V638" s="24"/>
      <c r="W638" s="24"/>
      <c r="X638" s="22"/>
      <c r="Y638" s="24"/>
      <c r="Z638" s="22"/>
      <c r="AA638" s="24"/>
      <c r="AB638" s="22"/>
      <c r="AC638" s="5"/>
      <c r="AD638" s="5"/>
      <c r="AE638" s="5"/>
      <c r="AF638" s="22"/>
    </row>
    <row r="639" ht="21" customHeight="1" spans="1:32">
      <c r="A639" s="7" t="str">
        <f>IFERROR(INDEX(_xlfn.ANCHORARRAY($AG$9),ROWS($A$9:A639)),"")</f>
        <v/>
      </c>
      <c r="B639" s="8" t="str">
        <f t="shared" si="81"/>
        <v/>
      </c>
      <c r="C639" s="8" t="str">
        <f t="shared" si="82"/>
        <v/>
      </c>
      <c r="D639" s="8" t="str">
        <f t="shared" si="83"/>
        <v/>
      </c>
      <c r="E639" s="18" t="str">
        <f t="shared" si="84"/>
        <v/>
      </c>
      <c r="F639" s="8" t="str">
        <f t="shared" si="85"/>
        <v/>
      </c>
      <c r="G639" s="6" t="str">
        <f t="shared" si="86"/>
        <v/>
      </c>
      <c r="H639" s="19" t="str">
        <f t="shared" si="87"/>
        <v/>
      </c>
      <c r="I639" s="19" t="str">
        <f t="shared" si="88"/>
        <v/>
      </c>
      <c r="J639" s="19" t="str">
        <f t="shared" si="89"/>
        <v/>
      </c>
      <c r="K639" s="16"/>
      <c r="L639" s="19"/>
      <c r="M639" s="19"/>
      <c r="N639" s="20"/>
      <c r="O639" s="21"/>
      <c r="P639" s="21"/>
      <c r="Q639" s="21"/>
      <c r="R639" s="8"/>
      <c r="S639" s="8"/>
      <c r="T639" s="8"/>
      <c r="U639" s="21"/>
      <c r="V639" s="21"/>
      <c r="W639" s="21"/>
      <c r="X639" s="19"/>
      <c r="Y639" s="21"/>
      <c r="Z639" s="19"/>
      <c r="AA639" s="21"/>
      <c r="AB639" s="19"/>
      <c r="AC639" s="8"/>
      <c r="AD639" s="8"/>
      <c r="AE639" s="8"/>
      <c r="AF639" s="19"/>
    </row>
    <row r="640" ht="21" customHeight="1" spans="1:32">
      <c r="A640" s="4" t="str">
        <f>IFERROR(INDEX(_xlfn.ANCHORARRAY($AG$9),ROWS($A$9:A640)),"")</f>
        <v/>
      </c>
      <c r="B640" s="5" t="str">
        <f t="shared" si="81"/>
        <v/>
      </c>
      <c r="C640" s="5" t="str">
        <f t="shared" si="82"/>
        <v/>
      </c>
      <c r="D640" s="5" t="str">
        <f t="shared" si="83"/>
        <v/>
      </c>
      <c r="E640" s="18" t="str">
        <f t="shared" si="84"/>
        <v/>
      </c>
      <c r="F640" s="5" t="str">
        <f t="shared" si="85"/>
        <v/>
      </c>
      <c r="G640" s="3" t="str">
        <f t="shared" si="86"/>
        <v/>
      </c>
      <c r="H640" s="22" t="str">
        <f t="shared" si="87"/>
        <v/>
      </c>
      <c r="I640" s="22" t="str">
        <f t="shared" si="88"/>
        <v/>
      </c>
      <c r="J640" s="22" t="str">
        <f t="shared" si="89"/>
        <v/>
      </c>
      <c r="K640" s="16"/>
      <c r="L640" s="22"/>
      <c r="M640" s="22"/>
      <c r="N640" s="23"/>
      <c r="O640" s="24"/>
      <c r="P640" s="24"/>
      <c r="Q640" s="24"/>
      <c r="R640" s="5"/>
      <c r="S640" s="5"/>
      <c r="T640" s="5"/>
      <c r="U640" s="24"/>
      <c r="V640" s="24"/>
      <c r="W640" s="24"/>
      <c r="X640" s="22"/>
      <c r="Y640" s="24"/>
      <c r="Z640" s="22"/>
      <c r="AA640" s="24"/>
      <c r="AB640" s="22"/>
      <c r="AC640" s="5"/>
      <c r="AD640" s="5"/>
      <c r="AE640" s="5"/>
      <c r="AF640" s="22"/>
    </row>
    <row r="641" ht="21" customHeight="1" spans="1:32">
      <c r="A641" s="7" t="str">
        <f>IFERROR(INDEX(_xlfn.ANCHORARRAY($AG$9),ROWS($A$9:A641)),"")</f>
        <v/>
      </c>
      <c r="B641" s="8" t="str">
        <f t="shared" si="81"/>
        <v/>
      </c>
      <c r="C641" s="8" t="str">
        <f t="shared" si="82"/>
        <v/>
      </c>
      <c r="D641" s="8" t="str">
        <f t="shared" si="83"/>
        <v/>
      </c>
      <c r="E641" s="18" t="str">
        <f t="shared" si="84"/>
        <v/>
      </c>
      <c r="F641" s="8" t="str">
        <f t="shared" si="85"/>
        <v/>
      </c>
      <c r="G641" s="6" t="str">
        <f t="shared" si="86"/>
        <v/>
      </c>
      <c r="H641" s="19" t="str">
        <f t="shared" si="87"/>
        <v/>
      </c>
      <c r="I641" s="19" t="str">
        <f t="shared" si="88"/>
        <v/>
      </c>
      <c r="J641" s="19" t="str">
        <f t="shared" si="89"/>
        <v/>
      </c>
      <c r="K641" s="16"/>
      <c r="L641" s="19"/>
      <c r="M641" s="19"/>
      <c r="N641" s="20"/>
      <c r="O641" s="21"/>
      <c r="P641" s="21"/>
      <c r="Q641" s="21"/>
      <c r="R641" s="8"/>
      <c r="S641" s="8"/>
      <c r="T641" s="8"/>
      <c r="U641" s="21"/>
      <c r="V641" s="21"/>
      <c r="W641" s="21"/>
      <c r="X641" s="19"/>
      <c r="Y641" s="21"/>
      <c r="Z641" s="19"/>
      <c r="AA641" s="21"/>
      <c r="AB641" s="19"/>
      <c r="AC641" s="8"/>
      <c r="AD641" s="8"/>
      <c r="AE641" s="8"/>
      <c r="AF641" s="19"/>
    </row>
    <row r="642" ht="21" customHeight="1" spans="1:32">
      <c r="A642" s="4" t="str">
        <f>IFERROR(INDEX(_xlfn.ANCHORARRAY($AG$9),ROWS($A$9:A642)),"")</f>
        <v/>
      </c>
      <c r="B642" s="5" t="str">
        <f t="shared" si="81"/>
        <v/>
      </c>
      <c r="C642" s="5" t="str">
        <f t="shared" si="82"/>
        <v/>
      </c>
      <c r="D642" s="5" t="str">
        <f t="shared" si="83"/>
        <v/>
      </c>
      <c r="E642" s="18" t="str">
        <f t="shared" si="84"/>
        <v/>
      </c>
      <c r="F642" s="5" t="str">
        <f t="shared" si="85"/>
        <v/>
      </c>
      <c r="G642" s="3" t="str">
        <f t="shared" si="86"/>
        <v/>
      </c>
      <c r="H642" s="22" t="str">
        <f t="shared" si="87"/>
        <v/>
      </c>
      <c r="I642" s="22" t="str">
        <f t="shared" si="88"/>
        <v/>
      </c>
      <c r="J642" s="22" t="str">
        <f t="shared" si="89"/>
        <v/>
      </c>
      <c r="K642" s="16"/>
      <c r="L642" s="22"/>
      <c r="M642" s="22"/>
      <c r="N642" s="23"/>
      <c r="O642" s="24"/>
      <c r="P642" s="24"/>
      <c r="Q642" s="24"/>
      <c r="R642" s="5"/>
      <c r="S642" s="5"/>
      <c r="T642" s="5"/>
      <c r="U642" s="24"/>
      <c r="V642" s="24"/>
      <c r="W642" s="24"/>
      <c r="X642" s="22"/>
      <c r="Y642" s="24"/>
      <c r="Z642" s="22"/>
      <c r="AA642" s="24"/>
      <c r="AB642" s="22"/>
      <c r="AC642" s="5"/>
      <c r="AD642" s="5"/>
      <c r="AE642" s="5"/>
      <c r="AF642" s="22"/>
    </row>
    <row r="643" ht="21" customHeight="1" spans="1:32">
      <c r="A643" s="7" t="str">
        <f>IFERROR(INDEX(_xlfn.ANCHORARRAY($AG$9),ROWS($A$9:A643)),"")</f>
        <v/>
      </c>
      <c r="B643" s="8" t="str">
        <f t="shared" si="81"/>
        <v/>
      </c>
      <c r="C643" s="8" t="str">
        <f t="shared" si="82"/>
        <v/>
      </c>
      <c r="D643" s="8" t="str">
        <f t="shared" si="83"/>
        <v/>
      </c>
      <c r="E643" s="18" t="str">
        <f t="shared" si="84"/>
        <v/>
      </c>
      <c r="F643" s="8" t="str">
        <f t="shared" si="85"/>
        <v/>
      </c>
      <c r="G643" s="6" t="str">
        <f t="shared" si="86"/>
        <v/>
      </c>
      <c r="H643" s="19" t="str">
        <f t="shared" si="87"/>
        <v/>
      </c>
      <c r="I643" s="19" t="str">
        <f t="shared" si="88"/>
        <v/>
      </c>
      <c r="J643" s="19" t="str">
        <f t="shared" si="89"/>
        <v/>
      </c>
      <c r="K643" s="16"/>
      <c r="L643" s="19"/>
      <c r="M643" s="19"/>
      <c r="N643" s="20"/>
      <c r="O643" s="21"/>
      <c r="P643" s="21"/>
      <c r="Q643" s="21"/>
      <c r="R643" s="8"/>
      <c r="S643" s="8"/>
      <c r="T643" s="8"/>
      <c r="U643" s="21"/>
      <c r="V643" s="21"/>
      <c r="W643" s="21"/>
      <c r="X643" s="19"/>
      <c r="Y643" s="21"/>
      <c r="Z643" s="19"/>
      <c r="AA643" s="21"/>
      <c r="AB643" s="19"/>
      <c r="AC643" s="8"/>
      <c r="AD643" s="8"/>
      <c r="AE643" s="8"/>
      <c r="AF643" s="19"/>
    </row>
    <row r="644" ht="21" customHeight="1" spans="1:32">
      <c r="A644" s="4" t="str">
        <f>IFERROR(INDEX(_xlfn.ANCHORARRAY($AG$9),ROWS($A$9:A644)),"")</f>
        <v/>
      </c>
      <c r="B644" s="5" t="str">
        <f t="shared" si="81"/>
        <v/>
      </c>
      <c r="C644" s="5" t="str">
        <f t="shared" si="82"/>
        <v/>
      </c>
      <c r="D644" s="5" t="str">
        <f t="shared" si="83"/>
        <v/>
      </c>
      <c r="E644" s="18" t="str">
        <f t="shared" si="84"/>
        <v/>
      </c>
      <c r="F644" s="5" t="str">
        <f t="shared" si="85"/>
        <v/>
      </c>
      <c r="G644" s="3" t="str">
        <f t="shared" si="86"/>
        <v/>
      </c>
      <c r="H644" s="22" t="str">
        <f t="shared" si="87"/>
        <v/>
      </c>
      <c r="I644" s="22" t="str">
        <f t="shared" si="88"/>
        <v/>
      </c>
      <c r="J644" s="22" t="str">
        <f t="shared" si="89"/>
        <v/>
      </c>
      <c r="K644" s="16"/>
      <c r="L644" s="22"/>
      <c r="M644" s="22"/>
      <c r="N644" s="23"/>
      <c r="O644" s="24"/>
      <c r="P644" s="24"/>
      <c r="Q644" s="24"/>
      <c r="R644" s="5"/>
      <c r="S644" s="5"/>
      <c r="T644" s="5"/>
      <c r="U644" s="24"/>
      <c r="V644" s="24"/>
      <c r="W644" s="24"/>
      <c r="X644" s="22"/>
      <c r="Y644" s="24"/>
      <c r="Z644" s="22"/>
      <c r="AA644" s="24"/>
      <c r="AB644" s="22"/>
      <c r="AC644" s="5"/>
      <c r="AD644" s="5"/>
      <c r="AE644" s="5"/>
      <c r="AF644" s="22"/>
    </row>
    <row r="645" ht="21" customHeight="1" spans="1:32">
      <c r="A645" s="7" t="str">
        <f>IFERROR(INDEX(_xlfn.ANCHORARRAY($AG$9),ROWS($A$9:A645)),"")</f>
        <v/>
      </c>
      <c r="B645" s="8" t="str">
        <f t="shared" si="81"/>
        <v/>
      </c>
      <c r="C645" s="8" t="str">
        <f t="shared" si="82"/>
        <v/>
      </c>
      <c r="D645" s="8" t="str">
        <f t="shared" si="83"/>
        <v/>
      </c>
      <c r="E645" s="18" t="str">
        <f t="shared" si="84"/>
        <v/>
      </c>
      <c r="F645" s="8" t="str">
        <f t="shared" si="85"/>
        <v/>
      </c>
      <c r="G645" s="6" t="str">
        <f t="shared" si="86"/>
        <v/>
      </c>
      <c r="H645" s="19" t="str">
        <f t="shared" si="87"/>
        <v/>
      </c>
      <c r="I645" s="19" t="str">
        <f t="shared" si="88"/>
        <v/>
      </c>
      <c r="J645" s="19" t="str">
        <f t="shared" si="89"/>
        <v/>
      </c>
      <c r="K645" s="16"/>
      <c r="L645" s="19"/>
      <c r="M645" s="19"/>
      <c r="N645" s="20"/>
      <c r="O645" s="21"/>
      <c r="P645" s="21"/>
      <c r="Q645" s="21"/>
      <c r="R645" s="8"/>
      <c r="S645" s="8"/>
      <c r="T645" s="8"/>
      <c r="U645" s="21"/>
      <c r="V645" s="21"/>
      <c r="W645" s="21"/>
      <c r="X645" s="19"/>
      <c r="Y645" s="21"/>
      <c r="Z645" s="19"/>
      <c r="AA645" s="21"/>
      <c r="AB645" s="19"/>
      <c r="AC645" s="8"/>
      <c r="AD645" s="8"/>
      <c r="AE645" s="8"/>
      <c r="AF645" s="19"/>
    </row>
    <row r="646" ht="21" customHeight="1" spans="1:32">
      <c r="A646" s="4" t="str">
        <f>IFERROR(INDEX(_xlfn.ANCHORARRAY($AG$9),ROWS($A$9:A646)),"")</f>
        <v/>
      </c>
      <c r="B646" s="5" t="str">
        <f t="shared" si="81"/>
        <v/>
      </c>
      <c r="C646" s="5" t="str">
        <f t="shared" si="82"/>
        <v/>
      </c>
      <c r="D646" s="5" t="str">
        <f t="shared" si="83"/>
        <v/>
      </c>
      <c r="E646" s="18" t="str">
        <f t="shared" si="84"/>
        <v/>
      </c>
      <c r="F646" s="5" t="str">
        <f t="shared" si="85"/>
        <v/>
      </c>
      <c r="G646" s="3" t="str">
        <f t="shared" si="86"/>
        <v/>
      </c>
      <c r="H646" s="22" t="str">
        <f t="shared" si="87"/>
        <v/>
      </c>
      <c r="I646" s="22" t="str">
        <f t="shared" si="88"/>
        <v/>
      </c>
      <c r="J646" s="22" t="str">
        <f t="shared" si="89"/>
        <v/>
      </c>
      <c r="K646" s="16"/>
      <c r="L646" s="22"/>
      <c r="M646" s="22"/>
      <c r="N646" s="23"/>
      <c r="O646" s="24"/>
      <c r="P646" s="24"/>
      <c r="Q646" s="24"/>
      <c r="R646" s="5"/>
      <c r="S646" s="5"/>
      <c r="T646" s="5"/>
      <c r="U646" s="24"/>
      <c r="V646" s="24"/>
      <c r="W646" s="24"/>
      <c r="X646" s="22"/>
      <c r="Y646" s="24"/>
      <c r="Z646" s="22"/>
      <c r="AA646" s="24"/>
      <c r="AB646" s="22"/>
      <c r="AC646" s="5"/>
      <c r="AD646" s="5"/>
      <c r="AE646" s="5"/>
      <c r="AF646" s="22"/>
    </row>
    <row r="647" ht="21" customHeight="1" spans="1:32">
      <c r="A647" s="7" t="str">
        <f>IFERROR(INDEX(_xlfn.ANCHORARRAY($AG$9),ROWS($A$9:A647)),"")</f>
        <v/>
      </c>
      <c r="B647" s="8" t="str">
        <f t="shared" si="81"/>
        <v/>
      </c>
      <c r="C647" s="8" t="str">
        <f t="shared" si="82"/>
        <v/>
      </c>
      <c r="D647" s="8" t="str">
        <f t="shared" si="83"/>
        <v/>
      </c>
      <c r="E647" s="18" t="str">
        <f t="shared" si="84"/>
        <v/>
      </c>
      <c r="F647" s="8" t="str">
        <f t="shared" si="85"/>
        <v/>
      </c>
      <c r="G647" s="6" t="str">
        <f t="shared" si="86"/>
        <v/>
      </c>
      <c r="H647" s="19" t="str">
        <f t="shared" si="87"/>
        <v/>
      </c>
      <c r="I647" s="19" t="str">
        <f t="shared" si="88"/>
        <v/>
      </c>
      <c r="J647" s="19" t="str">
        <f t="shared" si="89"/>
        <v/>
      </c>
      <c r="K647" s="16"/>
      <c r="L647" s="19"/>
      <c r="M647" s="19"/>
      <c r="N647" s="20"/>
      <c r="O647" s="21"/>
      <c r="P647" s="21"/>
      <c r="Q647" s="21"/>
      <c r="R647" s="8"/>
      <c r="S647" s="8"/>
      <c r="T647" s="8"/>
      <c r="U647" s="21"/>
      <c r="V647" s="21"/>
      <c r="W647" s="21"/>
      <c r="X647" s="19"/>
      <c r="Y647" s="21"/>
      <c r="Z647" s="19"/>
      <c r="AA647" s="21"/>
      <c r="AB647" s="19"/>
      <c r="AC647" s="8"/>
      <c r="AD647" s="8"/>
      <c r="AE647" s="8"/>
      <c r="AF647" s="19"/>
    </row>
    <row r="648" ht="21" customHeight="1" spans="1:32">
      <c r="A648" s="4" t="str">
        <f>IFERROR(INDEX(_xlfn.ANCHORARRAY($AG$9),ROWS($A$9:A648)),"")</f>
        <v/>
      </c>
      <c r="B648" s="5" t="str">
        <f t="shared" si="81"/>
        <v/>
      </c>
      <c r="C648" s="5" t="str">
        <f t="shared" si="82"/>
        <v/>
      </c>
      <c r="D648" s="5" t="str">
        <f t="shared" si="83"/>
        <v/>
      </c>
      <c r="E648" s="18" t="str">
        <f t="shared" si="84"/>
        <v/>
      </c>
      <c r="F648" s="5" t="str">
        <f t="shared" si="85"/>
        <v/>
      </c>
      <c r="G648" s="3" t="str">
        <f t="shared" si="86"/>
        <v/>
      </c>
      <c r="H648" s="22" t="str">
        <f t="shared" si="87"/>
        <v/>
      </c>
      <c r="I648" s="22" t="str">
        <f t="shared" si="88"/>
        <v/>
      </c>
      <c r="J648" s="22" t="str">
        <f t="shared" si="89"/>
        <v/>
      </c>
      <c r="K648" s="16"/>
      <c r="L648" s="22"/>
      <c r="M648" s="22"/>
      <c r="N648" s="23"/>
      <c r="O648" s="24"/>
      <c r="P648" s="24"/>
      <c r="Q648" s="24"/>
      <c r="R648" s="5"/>
      <c r="S648" s="5"/>
      <c r="T648" s="5"/>
      <c r="U648" s="24"/>
      <c r="V648" s="24"/>
      <c r="W648" s="24"/>
      <c r="X648" s="22"/>
      <c r="Y648" s="24"/>
      <c r="Z648" s="22"/>
      <c r="AA648" s="24"/>
      <c r="AB648" s="22"/>
      <c r="AC648" s="5"/>
      <c r="AD648" s="5"/>
      <c r="AE648" s="5"/>
      <c r="AF648" s="22"/>
    </row>
    <row r="649" ht="21" customHeight="1" spans="1:32">
      <c r="A649" s="7" t="str">
        <f>IFERROR(INDEX(_xlfn.ANCHORARRAY($AG$9),ROWS($A$9:A649)),"")</f>
        <v/>
      </c>
      <c r="B649" s="8" t="str">
        <f t="shared" ref="B649:B712" si="90">IF($A649="","",SUMIF($AA$9:$AA$50008,$A649,$AC$9:$AC$50008))</f>
        <v/>
      </c>
      <c r="C649" s="8" t="str">
        <f t="shared" ref="C649:C712" si="91">IF($A649="","",SUMIF($AA$9:$AA$50008,$A649,$AD$9:$AD$50008))</f>
        <v/>
      </c>
      <c r="D649" s="8" t="str">
        <f t="shared" ref="D649:D712" si="92">IF($A649="","",SUMIF($AA$9:$AA$50008,$A649,$AE$9:$AE$50008))</f>
        <v/>
      </c>
      <c r="E649" s="18" t="str">
        <f t="shared" ref="E649:E712" si="93">IF($A649="","",MAX(0,B649-C649-D649))</f>
        <v/>
      </c>
      <c r="F649" s="8" t="str">
        <f t="shared" ref="F649:F712" si="94">IF($A649="","",MAX(0,C649+D649-B649))</f>
        <v/>
      </c>
      <c r="G649" s="6" t="str">
        <f t="shared" ref="G649:G712" si="95">IF($A649="","",IF(E649&gt;0,"待冲减",IF(F649&gt;0,"超额需核对","已结清")))</f>
        <v/>
      </c>
      <c r="H649" s="19" t="str">
        <f t="shared" ref="H649:H712" si="96">IF($A649="","",COUNTIFS($AA$9:$AA$50008,$A649,$AB$9:$AB$50008,"预支"))</f>
        <v/>
      </c>
      <c r="I649" s="19" t="str">
        <f t="shared" ref="I649:I712" si="97">IF($A649="","",COUNTIFS($AA$9:$AA$50008,$A649,$AB$9:$AB$50008,"报销"))</f>
        <v/>
      </c>
      <c r="J649" s="19" t="str">
        <f t="shared" ref="J649:J712" si="98">IF($A649="","",COUNTIFS($AA$9:$AA$50008,$A649,$AB$9:$AB$50008,"还款"))</f>
        <v/>
      </c>
      <c r="K649" s="16"/>
      <c r="L649" s="19"/>
      <c r="M649" s="19"/>
      <c r="N649" s="20"/>
      <c r="O649" s="21"/>
      <c r="P649" s="21"/>
      <c r="Q649" s="21"/>
      <c r="R649" s="8"/>
      <c r="S649" s="8"/>
      <c r="T649" s="8"/>
      <c r="U649" s="21"/>
      <c r="V649" s="21"/>
      <c r="W649" s="21"/>
      <c r="X649" s="19"/>
      <c r="Y649" s="21"/>
      <c r="Z649" s="19"/>
      <c r="AA649" s="21"/>
      <c r="AB649" s="19"/>
      <c r="AC649" s="8"/>
      <c r="AD649" s="8"/>
      <c r="AE649" s="8"/>
      <c r="AF649" s="19"/>
    </row>
    <row r="650" ht="21" customHeight="1" spans="1:32">
      <c r="A650" s="4" t="str">
        <f>IFERROR(INDEX(_xlfn.ANCHORARRAY($AG$9),ROWS($A$9:A650)),"")</f>
        <v/>
      </c>
      <c r="B650" s="5" t="str">
        <f t="shared" si="90"/>
        <v/>
      </c>
      <c r="C650" s="5" t="str">
        <f t="shared" si="91"/>
        <v/>
      </c>
      <c r="D650" s="5" t="str">
        <f t="shared" si="92"/>
        <v/>
      </c>
      <c r="E650" s="18" t="str">
        <f t="shared" si="93"/>
        <v/>
      </c>
      <c r="F650" s="5" t="str">
        <f t="shared" si="94"/>
        <v/>
      </c>
      <c r="G650" s="3" t="str">
        <f t="shared" si="95"/>
        <v/>
      </c>
      <c r="H650" s="22" t="str">
        <f t="shared" si="96"/>
        <v/>
      </c>
      <c r="I650" s="22" t="str">
        <f t="shared" si="97"/>
        <v/>
      </c>
      <c r="J650" s="22" t="str">
        <f t="shared" si="98"/>
        <v/>
      </c>
      <c r="K650" s="16"/>
      <c r="L650" s="22"/>
      <c r="M650" s="22"/>
      <c r="N650" s="23"/>
      <c r="O650" s="24"/>
      <c r="P650" s="24"/>
      <c r="Q650" s="24"/>
      <c r="R650" s="5"/>
      <c r="S650" s="5"/>
      <c r="T650" s="5"/>
      <c r="U650" s="24"/>
      <c r="V650" s="24"/>
      <c r="W650" s="24"/>
      <c r="X650" s="22"/>
      <c r="Y650" s="24"/>
      <c r="Z650" s="22"/>
      <c r="AA650" s="24"/>
      <c r="AB650" s="22"/>
      <c r="AC650" s="5"/>
      <c r="AD650" s="5"/>
      <c r="AE650" s="5"/>
      <c r="AF650" s="22"/>
    </row>
    <row r="651" ht="21" customHeight="1" spans="1:32">
      <c r="A651" s="7" t="str">
        <f>IFERROR(INDEX(_xlfn.ANCHORARRAY($AG$9),ROWS($A$9:A651)),"")</f>
        <v/>
      </c>
      <c r="B651" s="8" t="str">
        <f t="shared" si="90"/>
        <v/>
      </c>
      <c r="C651" s="8" t="str">
        <f t="shared" si="91"/>
        <v/>
      </c>
      <c r="D651" s="8" t="str">
        <f t="shared" si="92"/>
        <v/>
      </c>
      <c r="E651" s="18" t="str">
        <f t="shared" si="93"/>
        <v/>
      </c>
      <c r="F651" s="8" t="str">
        <f t="shared" si="94"/>
        <v/>
      </c>
      <c r="G651" s="6" t="str">
        <f t="shared" si="95"/>
        <v/>
      </c>
      <c r="H651" s="19" t="str">
        <f t="shared" si="96"/>
        <v/>
      </c>
      <c r="I651" s="19" t="str">
        <f t="shared" si="97"/>
        <v/>
      </c>
      <c r="J651" s="19" t="str">
        <f t="shared" si="98"/>
        <v/>
      </c>
      <c r="K651" s="16"/>
      <c r="L651" s="19"/>
      <c r="M651" s="19"/>
      <c r="N651" s="20"/>
      <c r="O651" s="21"/>
      <c r="P651" s="21"/>
      <c r="Q651" s="21"/>
      <c r="R651" s="8"/>
      <c r="S651" s="8"/>
      <c r="T651" s="8"/>
      <c r="U651" s="21"/>
      <c r="V651" s="21"/>
      <c r="W651" s="21"/>
      <c r="X651" s="19"/>
      <c r="Y651" s="21"/>
      <c r="Z651" s="19"/>
      <c r="AA651" s="21"/>
      <c r="AB651" s="19"/>
      <c r="AC651" s="8"/>
      <c r="AD651" s="8"/>
      <c r="AE651" s="8"/>
      <c r="AF651" s="19"/>
    </row>
    <row r="652" ht="21" customHeight="1" spans="1:32">
      <c r="A652" s="4" t="str">
        <f>IFERROR(INDEX(_xlfn.ANCHORARRAY($AG$9),ROWS($A$9:A652)),"")</f>
        <v/>
      </c>
      <c r="B652" s="5" t="str">
        <f t="shared" si="90"/>
        <v/>
      </c>
      <c r="C652" s="5" t="str">
        <f t="shared" si="91"/>
        <v/>
      </c>
      <c r="D652" s="5" t="str">
        <f t="shared" si="92"/>
        <v/>
      </c>
      <c r="E652" s="18" t="str">
        <f t="shared" si="93"/>
        <v/>
      </c>
      <c r="F652" s="5" t="str">
        <f t="shared" si="94"/>
        <v/>
      </c>
      <c r="G652" s="3" t="str">
        <f t="shared" si="95"/>
        <v/>
      </c>
      <c r="H652" s="22" t="str">
        <f t="shared" si="96"/>
        <v/>
      </c>
      <c r="I652" s="22" t="str">
        <f t="shared" si="97"/>
        <v/>
      </c>
      <c r="J652" s="22" t="str">
        <f t="shared" si="98"/>
        <v/>
      </c>
      <c r="K652" s="16"/>
      <c r="L652" s="22"/>
      <c r="M652" s="22"/>
      <c r="N652" s="23"/>
      <c r="O652" s="24"/>
      <c r="P652" s="24"/>
      <c r="Q652" s="24"/>
      <c r="R652" s="5"/>
      <c r="S652" s="5"/>
      <c r="T652" s="5"/>
      <c r="U652" s="24"/>
      <c r="V652" s="24"/>
      <c r="W652" s="24"/>
      <c r="X652" s="22"/>
      <c r="Y652" s="24"/>
      <c r="Z652" s="22"/>
      <c r="AA652" s="24"/>
      <c r="AB652" s="22"/>
      <c r="AC652" s="5"/>
      <c r="AD652" s="5"/>
      <c r="AE652" s="5"/>
      <c r="AF652" s="22"/>
    </row>
    <row r="653" ht="21" customHeight="1" spans="1:32">
      <c r="A653" s="7" t="str">
        <f>IFERROR(INDEX(_xlfn.ANCHORARRAY($AG$9),ROWS($A$9:A653)),"")</f>
        <v/>
      </c>
      <c r="B653" s="8" t="str">
        <f t="shared" si="90"/>
        <v/>
      </c>
      <c r="C653" s="8" t="str">
        <f t="shared" si="91"/>
        <v/>
      </c>
      <c r="D653" s="8" t="str">
        <f t="shared" si="92"/>
        <v/>
      </c>
      <c r="E653" s="18" t="str">
        <f t="shared" si="93"/>
        <v/>
      </c>
      <c r="F653" s="8" t="str">
        <f t="shared" si="94"/>
        <v/>
      </c>
      <c r="G653" s="6" t="str">
        <f t="shared" si="95"/>
        <v/>
      </c>
      <c r="H653" s="19" t="str">
        <f t="shared" si="96"/>
        <v/>
      </c>
      <c r="I653" s="19" t="str">
        <f t="shared" si="97"/>
        <v/>
      </c>
      <c r="J653" s="19" t="str">
        <f t="shared" si="98"/>
        <v/>
      </c>
      <c r="K653" s="16"/>
      <c r="L653" s="19"/>
      <c r="M653" s="19"/>
      <c r="N653" s="20"/>
      <c r="O653" s="21"/>
      <c r="P653" s="21"/>
      <c r="Q653" s="21"/>
      <c r="R653" s="8"/>
      <c r="S653" s="8"/>
      <c r="T653" s="8"/>
      <c r="U653" s="21"/>
      <c r="V653" s="21"/>
      <c r="W653" s="21"/>
      <c r="X653" s="19"/>
      <c r="Y653" s="21"/>
      <c r="Z653" s="19"/>
      <c r="AA653" s="21"/>
      <c r="AB653" s="19"/>
      <c r="AC653" s="8"/>
      <c r="AD653" s="8"/>
      <c r="AE653" s="8"/>
      <c r="AF653" s="19"/>
    </row>
    <row r="654" ht="21" customHeight="1" spans="1:32">
      <c r="A654" s="4" t="str">
        <f>IFERROR(INDEX(_xlfn.ANCHORARRAY($AG$9),ROWS($A$9:A654)),"")</f>
        <v/>
      </c>
      <c r="B654" s="5" t="str">
        <f t="shared" si="90"/>
        <v/>
      </c>
      <c r="C654" s="5" t="str">
        <f t="shared" si="91"/>
        <v/>
      </c>
      <c r="D654" s="5" t="str">
        <f t="shared" si="92"/>
        <v/>
      </c>
      <c r="E654" s="18" t="str">
        <f t="shared" si="93"/>
        <v/>
      </c>
      <c r="F654" s="5" t="str">
        <f t="shared" si="94"/>
        <v/>
      </c>
      <c r="G654" s="3" t="str">
        <f t="shared" si="95"/>
        <v/>
      </c>
      <c r="H654" s="22" t="str">
        <f t="shared" si="96"/>
        <v/>
      </c>
      <c r="I654" s="22" t="str">
        <f t="shared" si="97"/>
        <v/>
      </c>
      <c r="J654" s="22" t="str">
        <f t="shared" si="98"/>
        <v/>
      </c>
      <c r="K654" s="16"/>
      <c r="L654" s="22"/>
      <c r="M654" s="22"/>
      <c r="N654" s="23"/>
      <c r="O654" s="24"/>
      <c r="P654" s="24"/>
      <c r="Q654" s="24"/>
      <c r="R654" s="5"/>
      <c r="S654" s="5"/>
      <c r="T654" s="5"/>
      <c r="U654" s="24"/>
      <c r="V654" s="24"/>
      <c r="W654" s="24"/>
      <c r="X654" s="22"/>
      <c r="Y654" s="24"/>
      <c r="Z654" s="22"/>
      <c r="AA654" s="24"/>
      <c r="AB654" s="22"/>
      <c r="AC654" s="5"/>
      <c r="AD654" s="5"/>
      <c r="AE654" s="5"/>
      <c r="AF654" s="22"/>
    </row>
    <row r="655" ht="21" customHeight="1" spans="1:32">
      <c r="A655" s="7" t="str">
        <f>IFERROR(INDEX(_xlfn.ANCHORARRAY($AG$9),ROWS($A$9:A655)),"")</f>
        <v/>
      </c>
      <c r="B655" s="8" t="str">
        <f t="shared" si="90"/>
        <v/>
      </c>
      <c r="C655" s="8" t="str">
        <f t="shared" si="91"/>
        <v/>
      </c>
      <c r="D655" s="8" t="str">
        <f t="shared" si="92"/>
        <v/>
      </c>
      <c r="E655" s="18" t="str">
        <f t="shared" si="93"/>
        <v/>
      </c>
      <c r="F655" s="8" t="str">
        <f t="shared" si="94"/>
        <v/>
      </c>
      <c r="G655" s="6" t="str">
        <f t="shared" si="95"/>
        <v/>
      </c>
      <c r="H655" s="19" t="str">
        <f t="shared" si="96"/>
        <v/>
      </c>
      <c r="I655" s="19" t="str">
        <f t="shared" si="97"/>
        <v/>
      </c>
      <c r="J655" s="19" t="str">
        <f t="shared" si="98"/>
        <v/>
      </c>
      <c r="K655" s="16"/>
      <c r="L655" s="19"/>
      <c r="M655" s="19"/>
      <c r="N655" s="20"/>
      <c r="O655" s="21"/>
      <c r="P655" s="21"/>
      <c r="Q655" s="21"/>
      <c r="R655" s="8"/>
      <c r="S655" s="8"/>
      <c r="T655" s="8"/>
      <c r="U655" s="21"/>
      <c r="V655" s="21"/>
      <c r="W655" s="21"/>
      <c r="X655" s="19"/>
      <c r="Y655" s="21"/>
      <c r="Z655" s="19"/>
      <c r="AA655" s="21"/>
      <c r="AB655" s="19"/>
      <c r="AC655" s="8"/>
      <c r="AD655" s="8"/>
      <c r="AE655" s="8"/>
      <c r="AF655" s="19"/>
    </row>
    <row r="656" ht="21" customHeight="1" spans="1:32">
      <c r="A656" s="4" t="str">
        <f>IFERROR(INDEX(_xlfn.ANCHORARRAY($AG$9),ROWS($A$9:A656)),"")</f>
        <v/>
      </c>
      <c r="B656" s="5" t="str">
        <f t="shared" si="90"/>
        <v/>
      </c>
      <c r="C656" s="5" t="str">
        <f t="shared" si="91"/>
        <v/>
      </c>
      <c r="D656" s="5" t="str">
        <f t="shared" si="92"/>
        <v/>
      </c>
      <c r="E656" s="18" t="str">
        <f t="shared" si="93"/>
        <v/>
      </c>
      <c r="F656" s="5" t="str">
        <f t="shared" si="94"/>
        <v/>
      </c>
      <c r="G656" s="3" t="str">
        <f t="shared" si="95"/>
        <v/>
      </c>
      <c r="H656" s="22" t="str">
        <f t="shared" si="96"/>
        <v/>
      </c>
      <c r="I656" s="22" t="str">
        <f t="shared" si="97"/>
        <v/>
      </c>
      <c r="J656" s="22" t="str">
        <f t="shared" si="98"/>
        <v/>
      </c>
      <c r="K656" s="16"/>
      <c r="L656" s="22"/>
      <c r="M656" s="22"/>
      <c r="N656" s="23"/>
      <c r="O656" s="24"/>
      <c r="P656" s="24"/>
      <c r="Q656" s="24"/>
      <c r="R656" s="5"/>
      <c r="S656" s="5"/>
      <c r="T656" s="5"/>
      <c r="U656" s="24"/>
      <c r="V656" s="24"/>
      <c r="W656" s="24"/>
      <c r="X656" s="22"/>
      <c r="Y656" s="24"/>
      <c r="Z656" s="22"/>
      <c r="AA656" s="24"/>
      <c r="AB656" s="22"/>
      <c r="AC656" s="5"/>
      <c r="AD656" s="5"/>
      <c r="AE656" s="5"/>
      <c r="AF656" s="22"/>
    </row>
    <row r="657" ht="21" customHeight="1" spans="1:32">
      <c r="A657" s="7" t="str">
        <f>IFERROR(INDEX(_xlfn.ANCHORARRAY($AG$9),ROWS($A$9:A657)),"")</f>
        <v/>
      </c>
      <c r="B657" s="8" t="str">
        <f t="shared" si="90"/>
        <v/>
      </c>
      <c r="C657" s="8" t="str">
        <f t="shared" si="91"/>
        <v/>
      </c>
      <c r="D657" s="8" t="str">
        <f t="shared" si="92"/>
        <v/>
      </c>
      <c r="E657" s="18" t="str">
        <f t="shared" si="93"/>
        <v/>
      </c>
      <c r="F657" s="8" t="str">
        <f t="shared" si="94"/>
        <v/>
      </c>
      <c r="G657" s="6" t="str">
        <f t="shared" si="95"/>
        <v/>
      </c>
      <c r="H657" s="19" t="str">
        <f t="shared" si="96"/>
        <v/>
      </c>
      <c r="I657" s="19" t="str">
        <f t="shared" si="97"/>
        <v/>
      </c>
      <c r="J657" s="19" t="str">
        <f t="shared" si="98"/>
        <v/>
      </c>
      <c r="K657" s="16"/>
      <c r="L657" s="19"/>
      <c r="M657" s="19"/>
      <c r="N657" s="20"/>
      <c r="O657" s="21"/>
      <c r="P657" s="21"/>
      <c r="Q657" s="21"/>
      <c r="R657" s="8"/>
      <c r="S657" s="8"/>
      <c r="T657" s="8"/>
      <c r="U657" s="21"/>
      <c r="V657" s="21"/>
      <c r="W657" s="21"/>
      <c r="X657" s="19"/>
      <c r="Y657" s="21"/>
      <c r="Z657" s="19"/>
      <c r="AA657" s="21"/>
      <c r="AB657" s="19"/>
      <c r="AC657" s="8"/>
      <c r="AD657" s="8"/>
      <c r="AE657" s="8"/>
      <c r="AF657" s="19"/>
    </row>
    <row r="658" ht="21" customHeight="1" spans="1:32">
      <c r="A658" s="4" t="str">
        <f>IFERROR(INDEX(_xlfn.ANCHORARRAY($AG$9),ROWS($A$9:A658)),"")</f>
        <v/>
      </c>
      <c r="B658" s="5" t="str">
        <f t="shared" si="90"/>
        <v/>
      </c>
      <c r="C658" s="5" t="str">
        <f t="shared" si="91"/>
        <v/>
      </c>
      <c r="D658" s="5" t="str">
        <f t="shared" si="92"/>
        <v/>
      </c>
      <c r="E658" s="18" t="str">
        <f t="shared" si="93"/>
        <v/>
      </c>
      <c r="F658" s="5" t="str">
        <f t="shared" si="94"/>
        <v/>
      </c>
      <c r="G658" s="3" t="str">
        <f t="shared" si="95"/>
        <v/>
      </c>
      <c r="H658" s="22" t="str">
        <f t="shared" si="96"/>
        <v/>
      </c>
      <c r="I658" s="22" t="str">
        <f t="shared" si="97"/>
        <v/>
      </c>
      <c r="J658" s="22" t="str">
        <f t="shared" si="98"/>
        <v/>
      </c>
      <c r="K658" s="16"/>
      <c r="L658" s="22"/>
      <c r="M658" s="22"/>
      <c r="N658" s="23"/>
      <c r="O658" s="24"/>
      <c r="P658" s="24"/>
      <c r="Q658" s="24"/>
      <c r="R658" s="5"/>
      <c r="S658" s="5"/>
      <c r="T658" s="5"/>
      <c r="U658" s="24"/>
      <c r="V658" s="24"/>
      <c r="W658" s="24"/>
      <c r="X658" s="22"/>
      <c r="Y658" s="24"/>
      <c r="Z658" s="22"/>
      <c r="AA658" s="24"/>
      <c r="AB658" s="22"/>
      <c r="AC658" s="5"/>
      <c r="AD658" s="5"/>
      <c r="AE658" s="5"/>
      <c r="AF658" s="22"/>
    </row>
    <row r="659" ht="21" customHeight="1" spans="1:32">
      <c r="A659" s="7" t="str">
        <f>IFERROR(INDEX(_xlfn.ANCHORARRAY($AG$9),ROWS($A$9:A659)),"")</f>
        <v/>
      </c>
      <c r="B659" s="8" t="str">
        <f t="shared" si="90"/>
        <v/>
      </c>
      <c r="C659" s="8" t="str">
        <f t="shared" si="91"/>
        <v/>
      </c>
      <c r="D659" s="8" t="str">
        <f t="shared" si="92"/>
        <v/>
      </c>
      <c r="E659" s="18" t="str">
        <f t="shared" si="93"/>
        <v/>
      </c>
      <c r="F659" s="8" t="str">
        <f t="shared" si="94"/>
        <v/>
      </c>
      <c r="G659" s="6" t="str">
        <f t="shared" si="95"/>
        <v/>
      </c>
      <c r="H659" s="19" t="str">
        <f t="shared" si="96"/>
        <v/>
      </c>
      <c r="I659" s="19" t="str">
        <f t="shared" si="97"/>
        <v/>
      </c>
      <c r="J659" s="19" t="str">
        <f t="shared" si="98"/>
        <v/>
      </c>
      <c r="K659" s="16"/>
      <c r="L659" s="19"/>
      <c r="M659" s="19"/>
      <c r="N659" s="20"/>
      <c r="O659" s="21"/>
      <c r="P659" s="21"/>
      <c r="Q659" s="21"/>
      <c r="R659" s="8"/>
      <c r="S659" s="8"/>
      <c r="T659" s="8"/>
      <c r="U659" s="21"/>
      <c r="V659" s="21"/>
      <c r="W659" s="21"/>
      <c r="X659" s="19"/>
      <c r="Y659" s="21"/>
      <c r="Z659" s="19"/>
      <c r="AA659" s="21"/>
      <c r="AB659" s="19"/>
      <c r="AC659" s="8"/>
      <c r="AD659" s="8"/>
      <c r="AE659" s="8"/>
      <c r="AF659" s="19"/>
    </row>
    <row r="660" ht="21" customHeight="1" spans="1:32">
      <c r="A660" s="4" t="str">
        <f>IFERROR(INDEX(_xlfn.ANCHORARRAY($AG$9),ROWS($A$9:A660)),"")</f>
        <v/>
      </c>
      <c r="B660" s="5" t="str">
        <f t="shared" si="90"/>
        <v/>
      </c>
      <c r="C660" s="5" t="str">
        <f t="shared" si="91"/>
        <v/>
      </c>
      <c r="D660" s="5" t="str">
        <f t="shared" si="92"/>
        <v/>
      </c>
      <c r="E660" s="18" t="str">
        <f t="shared" si="93"/>
        <v/>
      </c>
      <c r="F660" s="5" t="str">
        <f t="shared" si="94"/>
        <v/>
      </c>
      <c r="G660" s="3" t="str">
        <f t="shared" si="95"/>
        <v/>
      </c>
      <c r="H660" s="22" t="str">
        <f t="shared" si="96"/>
        <v/>
      </c>
      <c r="I660" s="22" t="str">
        <f t="shared" si="97"/>
        <v/>
      </c>
      <c r="J660" s="22" t="str">
        <f t="shared" si="98"/>
        <v/>
      </c>
      <c r="K660" s="16"/>
      <c r="L660" s="22"/>
      <c r="M660" s="22"/>
      <c r="N660" s="23"/>
      <c r="O660" s="24"/>
      <c r="P660" s="24"/>
      <c r="Q660" s="24"/>
      <c r="R660" s="5"/>
      <c r="S660" s="5"/>
      <c r="T660" s="5"/>
      <c r="U660" s="24"/>
      <c r="V660" s="24"/>
      <c r="W660" s="24"/>
      <c r="X660" s="22"/>
      <c r="Y660" s="24"/>
      <c r="Z660" s="22"/>
      <c r="AA660" s="24"/>
      <c r="AB660" s="22"/>
      <c r="AC660" s="5"/>
      <c r="AD660" s="5"/>
      <c r="AE660" s="5"/>
      <c r="AF660" s="22"/>
    </row>
    <row r="661" ht="21" customHeight="1" spans="1:32">
      <c r="A661" s="7" t="str">
        <f>IFERROR(INDEX(_xlfn.ANCHORARRAY($AG$9),ROWS($A$9:A661)),"")</f>
        <v/>
      </c>
      <c r="B661" s="8" t="str">
        <f t="shared" si="90"/>
        <v/>
      </c>
      <c r="C661" s="8" t="str">
        <f t="shared" si="91"/>
        <v/>
      </c>
      <c r="D661" s="8" t="str">
        <f t="shared" si="92"/>
        <v/>
      </c>
      <c r="E661" s="18" t="str">
        <f t="shared" si="93"/>
        <v/>
      </c>
      <c r="F661" s="8" t="str">
        <f t="shared" si="94"/>
        <v/>
      </c>
      <c r="G661" s="6" t="str">
        <f t="shared" si="95"/>
        <v/>
      </c>
      <c r="H661" s="19" t="str">
        <f t="shared" si="96"/>
        <v/>
      </c>
      <c r="I661" s="19" t="str">
        <f t="shared" si="97"/>
        <v/>
      </c>
      <c r="J661" s="19" t="str">
        <f t="shared" si="98"/>
        <v/>
      </c>
      <c r="K661" s="16"/>
      <c r="L661" s="19"/>
      <c r="M661" s="19"/>
      <c r="N661" s="20"/>
      <c r="O661" s="21"/>
      <c r="P661" s="21"/>
      <c r="Q661" s="21"/>
      <c r="R661" s="8"/>
      <c r="S661" s="8"/>
      <c r="T661" s="8"/>
      <c r="U661" s="21"/>
      <c r="V661" s="21"/>
      <c r="W661" s="21"/>
      <c r="X661" s="19"/>
      <c r="Y661" s="21"/>
      <c r="Z661" s="19"/>
      <c r="AA661" s="21"/>
      <c r="AB661" s="19"/>
      <c r="AC661" s="8"/>
      <c r="AD661" s="8"/>
      <c r="AE661" s="8"/>
      <c r="AF661" s="19"/>
    </row>
    <row r="662" ht="21" customHeight="1" spans="1:32">
      <c r="A662" s="4" t="str">
        <f>IFERROR(INDEX(_xlfn.ANCHORARRAY($AG$9),ROWS($A$9:A662)),"")</f>
        <v/>
      </c>
      <c r="B662" s="5" t="str">
        <f t="shared" si="90"/>
        <v/>
      </c>
      <c r="C662" s="5" t="str">
        <f t="shared" si="91"/>
        <v/>
      </c>
      <c r="D662" s="5" t="str">
        <f t="shared" si="92"/>
        <v/>
      </c>
      <c r="E662" s="18" t="str">
        <f t="shared" si="93"/>
        <v/>
      </c>
      <c r="F662" s="5" t="str">
        <f t="shared" si="94"/>
        <v/>
      </c>
      <c r="G662" s="3" t="str">
        <f t="shared" si="95"/>
        <v/>
      </c>
      <c r="H662" s="22" t="str">
        <f t="shared" si="96"/>
        <v/>
      </c>
      <c r="I662" s="22" t="str">
        <f t="shared" si="97"/>
        <v/>
      </c>
      <c r="J662" s="22" t="str">
        <f t="shared" si="98"/>
        <v/>
      </c>
      <c r="K662" s="16"/>
      <c r="L662" s="22"/>
      <c r="M662" s="22"/>
      <c r="N662" s="23"/>
      <c r="O662" s="24"/>
      <c r="P662" s="24"/>
      <c r="Q662" s="24"/>
      <c r="R662" s="5"/>
      <c r="S662" s="5"/>
      <c r="T662" s="5"/>
      <c r="U662" s="24"/>
      <c r="V662" s="24"/>
      <c r="W662" s="24"/>
      <c r="X662" s="22"/>
      <c r="Y662" s="24"/>
      <c r="Z662" s="22"/>
      <c r="AA662" s="24"/>
      <c r="AB662" s="22"/>
      <c r="AC662" s="5"/>
      <c r="AD662" s="5"/>
      <c r="AE662" s="5"/>
      <c r="AF662" s="22"/>
    </row>
    <row r="663" ht="21" customHeight="1" spans="1:32">
      <c r="A663" s="7" t="str">
        <f>IFERROR(INDEX(_xlfn.ANCHORARRAY($AG$9),ROWS($A$9:A663)),"")</f>
        <v/>
      </c>
      <c r="B663" s="8" t="str">
        <f t="shared" si="90"/>
        <v/>
      </c>
      <c r="C663" s="8" t="str">
        <f t="shared" si="91"/>
        <v/>
      </c>
      <c r="D663" s="8" t="str">
        <f t="shared" si="92"/>
        <v/>
      </c>
      <c r="E663" s="18" t="str">
        <f t="shared" si="93"/>
        <v/>
      </c>
      <c r="F663" s="8" t="str">
        <f t="shared" si="94"/>
        <v/>
      </c>
      <c r="G663" s="6" t="str">
        <f t="shared" si="95"/>
        <v/>
      </c>
      <c r="H663" s="19" t="str">
        <f t="shared" si="96"/>
        <v/>
      </c>
      <c r="I663" s="19" t="str">
        <f t="shared" si="97"/>
        <v/>
      </c>
      <c r="J663" s="19" t="str">
        <f t="shared" si="98"/>
        <v/>
      </c>
      <c r="K663" s="16"/>
      <c r="L663" s="19"/>
      <c r="M663" s="19"/>
      <c r="N663" s="20"/>
      <c r="O663" s="21"/>
      <c r="P663" s="21"/>
      <c r="Q663" s="21"/>
      <c r="R663" s="8"/>
      <c r="S663" s="8"/>
      <c r="T663" s="8"/>
      <c r="U663" s="21"/>
      <c r="V663" s="21"/>
      <c r="W663" s="21"/>
      <c r="X663" s="19"/>
      <c r="Y663" s="21"/>
      <c r="Z663" s="19"/>
      <c r="AA663" s="21"/>
      <c r="AB663" s="19"/>
      <c r="AC663" s="8"/>
      <c r="AD663" s="8"/>
      <c r="AE663" s="8"/>
      <c r="AF663" s="19"/>
    </row>
    <row r="664" ht="21" customHeight="1" spans="1:32">
      <c r="A664" s="4" t="str">
        <f>IFERROR(INDEX(_xlfn.ANCHORARRAY($AG$9),ROWS($A$9:A664)),"")</f>
        <v/>
      </c>
      <c r="B664" s="5" t="str">
        <f t="shared" si="90"/>
        <v/>
      </c>
      <c r="C664" s="5" t="str">
        <f t="shared" si="91"/>
        <v/>
      </c>
      <c r="D664" s="5" t="str">
        <f t="shared" si="92"/>
        <v/>
      </c>
      <c r="E664" s="18" t="str">
        <f t="shared" si="93"/>
        <v/>
      </c>
      <c r="F664" s="5" t="str">
        <f t="shared" si="94"/>
        <v/>
      </c>
      <c r="G664" s="3" t="str">
        <f t="shared" si="95"/>
        <v/>
      </c>
      <c r="H664" s="22" t="str">
        <f t="shared" si="96"/>
        <v/>
      </c>
      <c r="I664" s="22" t="str">
        <f t="shared" si="97"/>
        <v/>
      </c>
      <c r="J664" s="22" t="str">
        <f t="shared" si="98"/>
        <v/>
      </c>
      <c r="K664" s="16"/>
      <c r="L664" s="22"/>
      <c r="M664" s="22"/>
      <c r="N664" s="23"/>
      <c r="O664" s="24"/>
      <c r="P664" s="24"/>
      <c r="Q664" s="24"/>
      <c r="R664" s="5"/>
      <c r="S664" s="5"/>
      <c r="T664" s="5"/>
      <c r="U664" s="24"/>
      <c r="V664" s="24"/>
      <c r="W664" s="24"/>
      <c r="X664" s="22"/>
      <c r="Y664" s="24"/>
      <c r="Z664" s="22"/>
      <c r="AA664" s="24"/>
      <c r="AB664" s="22"/>
      <c r="AC664" s="5"/>
      <c r="AD664" s="5"/>
      <c r="AE664" s="5"/>
      <c r="AF664" s="22"/>
    </row>
    <row r="665" ht="21" customHeight="1" spans="1:32">
      <c r="A665" s="7" t="str">
        <f>IFERROR(INDEX(_xlfn.ANCHORARRAY($AG$9),ROWS($A$9:A665)),"")</f>
        <v/>
      </c>
      <c r="B665" s="8" t="str">
        <f t="shared" si="90"/>
        <v/>
      </c>
      <c r="C665" s="8" t="str">
        <f t="shared" si="91"/>
        <v/>
      </c>
      <c r="D665" s="8" t="str">
        <f t="shared" si="92"/>
        <v/>
      </c>
      <c r="E665" s="18" t="str">
        <f t="shared" si="93"/>
        <v/>
      </c>
      <c r="F665" s="8" t="str">
        <f t="shared" si="94"/>
        <v/>
      </c>
      <c r="G665" s="6" t="str">
        <f t="shared" si="95"/>
        <v/>
      </c>
      <c r="H665" s="19" t="str">
        <f t="shared" si="96"/>
        <v/>
      </c>
      <c r="I665" s="19" t="str">
        <f t="shared" si="97"/>
        <v/>
      </c>
      <c r="J665" s="19" t="str">
        <f t="shared" si="98"/>
        <v/>
      </c>
      <c r="K665" s="16"/>
      <c r="L665" s="19"/>
      <c r="M665" s="19"/>
      <c r="N665" s="20"/>
      <c r="O665" s="21"/>
      <c r="P665" s="21"/>
      <c r="Q665" s="21"/>
      <c r="R665" s="8"/>
      <c r="S665" s="8"/>
      <c r="T665" s="8"/>
      <c r="U665" s="21"/>
      <c r="V665" s="21"/>
      <c r="W665" s="21"/>
      <c r="X665" s="19"/>
      <c r="Y665" s="21"/>
      <c r="Z665" s="19"/>
      <c r="AA665" s="21"/>
      <c r="AB665" s="19"/>
      <c r="AC665" s="8"/>
      <c r="AD665" s="8"/>
      <c r="AE665" s="8"/>
      <c r="AF665" s="19"/>
    </row>
    <row r="666" ht="21" customHeight="1" spans="1:32">
      <c r="A666" s="4" t="str">
        <f>IFERROR(INDEX(_xlfn.ANCHORARRAY($AG$9),ROWS($A$9:A666)),"")</f>
        <v/>
      </c>
      <c r="B666" s="5" t="str">
        <f t="shared" si="90"/>
        <v/>
      </c>
      <c r="C666" s="5" t="str">
        <f t="shared" si="91"/>
        <v/>
      </c>
      <c r="D666" s="5" t="str">
        <f t="shared" si="92"/>
        <v/>
      </c>
      <c r="E666" s="18" t="str">
        <f t="shared" si="93"/>
        <v/>
      </c>
      <c r="F666" s="5" t="str">
        <f t="shared" si="94"/>
        <v/>
      </c>
      <c r="G666" s="3" t="str">
        <f t="shared" si="95"/>
        <v/>
      </c>
      <c r="H666" s="22" t="str">
        <f t="shared" si="96"/>
        <v/>
      </c>
      <c r="I666" s="22" t="str">
        <f t="shared" si="97"/>
        <v/>
      </c>
      <c r="J666" s="22" t="str">
        <f t="shared" si="98"/>
        <v/>
      </c>
      <c r="K666" s="16"/>
      <c r="L666" s="22"/>
      <c r="M666" s="22"/>
      <c r="N666" s="23"/>
      <c r="O666" s="24"/>
      <c r="P666" s="24"/>
      <c r="Q666" s="24"/>
      <c r="R666" s="5"/>
      <c r="S666" s="5"/>
      <c r="T666" s="5"/>
      <c r="U666" s="24"/>
      <c r="V666" s="24"/>
      <c r="W666" s="24"/>
      <c r="X666" s="22"/>
      <c r="Y666" s="24"/>
      <c r="Z666" s="22"/>
      <c r="AA666" s="24"/>
      <c r="AB666" s="22"/>
      <c r="AC666" s="5"/>
      <c r="AD666" s="5"/>
      <c r="AE666" s="5"/>
      <c r="AF666" s="22"/>
    </row>
    <row r="667" ht="21" customHeight="1" spans="1:32">
      <c r="A667" s="7" t="str">
        <f>IFERROR(INDEX(_xlfn.ANCHORARRAY($AG$9),ROWS($A$9:A667)),"")</f>
        <v/>
      </c>
      <c r="B667" s="8" t="str">
        <f t="shared" si="90"/>
        <v/>
      </c>
      <c r="C667" s="8" t="str">
        <f t="shared" si="91"/>
        <v/>
      </c>
      <c r="D667" s="8" t="str">
        <f t="shared" si="92"/>
        <v/>
      </c>
      <c r="E667" s="18" t="str">
        <f t="shared" si="93"/>
        <v/>
      </c>
      <c r="F667" s="8" t="str">
        <f t="shared" si="94"/>
        <v/>
      </c>
      <c r="G667" s="6" t="str">
        <f t="shared" si="95"/>
        <v/>
      </c>
      <c r="H667" s="19" t="str">
        <f t="shared" si="96"/>
        <v/>
      </c>
      <c r="I667" s="19" t="str">
        <f t="shared" si="97"/>
        <v/>
      </c>
      <c r="J667" s="19" t="str">
        <f t="shared" si="98"/>
        <v/>
      </c>
      <c r="K667" s="16"/>
      <c r="L667" s="19"/>
      <c r="M667" s="19"/>
      <c r="N667" s="20"/>
      <c r="O667" s="21"/>
      <c r="P667" s="21"/>
      <c r="Q667" s="21"/>
      <c r="R667" s="8"/>
      <c r="S667" s="8"/>
      <c r="T667" s="8"/>
      <c r="U667" s="21"/>
      <c r="V667" s="21"/>
      <c r="W667" s="21"/>
      <c r="X667" s="19"/>
      <c r="Y667" s="21"/>
      <c r="Z667" s="19"/>
      <c r="AA667" s="21"/>
      <c r="AB667" s="19"/>
      <c r="AC667" s="8"/>
      <c r="AD667" s="8"/>
      <c r="AE667" s="8"/>
      <c r="AF667" s="19"/>
    </row>
    <row r="668" ht="21" customHeight="1" spans="1:32">
      <c r="A668" s="4" t="str">
        <f>IFERROR(INDEX(_xlfn.ANCHORARRAY($AG$9),ROWS($A$9:A668)),"")</f>
        <v/>
      </c>
      <c r="B668" s="5" t="str">
        <f t="shared" si="90"/>
        <v/>
      </c>
      <c r="C668" s="5" t="str">
        <f t="shared" si="91"/>
        <v/>
      </c>
      <c r="D668" s="5" t="str">
        <f t="shared" si="92"/>
        <v/>
      </c>
      <c r="E668" s="18" t="str">
        <f t="shared" si="93"/>
        <v/>
      </c>
      <c r="F668" s="5" t="str">
        <f t="shared" si="94"/>
        <v/>
      </c>
      <c r="G668" s="3" t="str">
        <f t="shared" si="95"/>
        <v/>
      </c>
      <c r="H668" s="22" t="str">
        <f t="shared" si="96"/>
        <v/>
      </c>
      <c r="I668" s="22" t="str">
        <f t="shared" si="97"/>
        <v/>
      </c>
      <c r="J668" s="22" t="str">
        <f t="shared" si="98"/>
        <v/>
      </c>
      <c r="K668" s="16"/>
      <c r="L668" s="22"/>
      <c r="M668" s="22"/>
      <c r="N668" s="23"/>
      <c r="O668" s="24"/>
      <c r="P668" s="24"/>
      <c r="Q668" s="24"/>
      <c r="R668" s="5"/>
      <c r="S668" s="5"/>
      <c r="T668" s="5"/>
      <c r="U668" s="24"/>
      <c r="V668" s="24"/>
      <c r="W668" s="24"/>
      <c r="X668" s="22"/>
      <c r="Y668" s="24"/>
      <c r="Z668" s="22"/>
      <c r="AA668" s="24"/>
      <c r="AB668" s="22"/>
      <c r="AC668" s="5"/>
      <c r="AD668" s="5"/>
      <c r="AE668" s="5"/>
      <c r="AF668" s="22"/>
    </row>
    <row r="669" ht="21" customHeight="1" spans="1:32">
      <c r="A669" s="7" t="str">
        <f>IFERROR(INDEX(_xlfn.ANCHORARRAY($AG$9),ROWS($A$9:A669)),"")</f>
        <v/>
      </c>
      <c r="B669" s="8" t="str">
        <f t="shared" si="90"/>
        <v/>
      </c>
      <c r="C669" s="8" t="str">
        <f t="shared" si="91"/>
        <v/>
      </c>
      <c r="D669" s="8" t="str">
        <f t="shared" si="92"/>
        <v/>
      </c>
      <c r="E669" s="18" t="str">
        <f t="shared" si="93"/>
        <v/>
      </c>
      <c r="F669" s="8" t="str">
        <f t="shared" si="94"/>
        <v/>
      </c>
      <c r="G669" s="6" t="str">
        <f t="shared" si="95"/>
        <v/>
      </c>
      <c r="H669" s="19" t="str">
        <f t="shared" si="96"/>
        <v/>
      </c>
      <c r="I669" s="19" t="str">
        <f t="shared" si="97"/>
        <v/>
      </c>
      <c r="J669" s="19" t="str">
        <f t="shared" si="98"/>
        <v/>
      </c>
      <c r="K669" s="16"/>
      <c r="L669" s="19"/>
      <c r="M669" s="19"/>
      <c r="N669" s="20"/>
      <c r="O669" s="21"/>
      <c r="P669" s="21"/>
      <c r="Q669" s="21"/>
      <c r="R669" s="8"/>
      <c r="S669" s="8"/>
      <c r="T669" s="8"/>
      <c r="U669" s="21"/>
      <c r="V669" s="21"/>
      <c r="W669" s="21"/>
      <c r="X669" s="19"/>
      <c r="Y669" s="21"/>
      <c r="Z669" s="19"/>
      <c r="AA669" s="21"/>
      <c r="AB669" s="19"/>
      <c r="AC669" s="8"/>
      <c r="AD669" s="8"/>
      <c r="AE669" s="8"/>
      <c r="AF669" s="19"/>
    </row>
    <row r="670" ht="21" customHeight="1" spans="1:32">
      <c r="A670" s="4" t="str">
        <f>IFERROR(INDEX(_xlfn.ANCHORARRAY($AG$9),ROWS($A$9:A670)),"")</f>
        <v/>
      </c>
      <c r="B670" s="5" t="str">
        <f t="shared" si="90"/>
        <v/>
      </c>
      <c r="C670" s="5" t="str">
        <f t="shared" si="91"/>
        <v/>
      </c>
      <c r="D670" s="5" t="str">
        <f t="shared" si="92"/>
        <v/>
      </c>
      <c r="E670" s="18" t="str">
        <f t="shared" si="93"/>
        <v/>
      </c>
      <c r="F670" s="5" t="str">
        <f t="shared" si="94"/>
        <v/>
      </c>
      <c r="G670" s="3" t="str">
        <f t="shared" si="95"/>
        <v/>
      </c>
      <c r="H670" s="22" t="str">
        <f t="shared" si="96"/>
        <v/>
      </c>
      <c r="I670" s="22" t="str">
        <f t="shared" si="97"/>
        <v/>
      </c>
      <c r="J670" s="22" t="str">
        <f t="shared" si="98"/>
        <v/>
      </c>
      <c r="K670" s="16"/>
      <c r="L670" s="22"/>
      <c r="M670" s="22"/>
      <c r="N670" s="23"/>
      <c r="O670" s="24"/>
      <c r="P670" s="24"/>
      <c r="Q670" s="24"/>
      <c r="R670" s="5"/>
      <c r="S670" s="5"/>
      <c r="T670" s="5"/>
      <c r="U670" s="24"/>
      <c r="V670" s="24"/>
      <c r="W670" s="24"/>
      <c r="X670" s="22"/>
      <c r="Y670" s="24"/>
      <c r="Z670" s="22"/>
      <c r="AA670" s="24"/>
      <c r="AB670" s="22"/>
      <c r="AC670" s="5"/>
      <c r="AD670" s="5"/>
      <c r="AE670" s="5"/>
      <c r="AF670" s="22"/>
    </row>
    <row r="671" ht="21" customHeight="1" spans="1:32">
      <c r="A671" s="7" t="str">
        <f>IFERROR(INDEX(_xlfn.ANCHORARRAY($AG$9),ROWS($A$9:A671)),"")</f>
        <v/>
      </c>
      <c r="B671" s="8" t="str">
        <f t="shared" si="90"/>
        <v/>
      </c>
      <c r="C671" s="8" t="str">
        <f t="shared" si="91"/>
        <v/>
      </c>
      <c r="D671" s="8" t="str">
        <f t="shared" si="92"/>
        <v/>
      </c>
      <c r="E671" s="18" t="str">
        <f t="shared" si="93"/>
        <v/>
      </c>
      <c r="F671" s="8" t="str">
        <f t="shared" si="94"/>
        <v/>
      </c>
      <c r="G671" s="6" t="str">
        <f t="shared" si="95"/>
        <v/>
      </c>
      <c r="H671" s="19" t="str">
        <f t="shared" si="96"/>
        <v/>
      </c>
      <c r="I671" s="19" t="str">
        <f t="shared" si="97"/>
        <v/>
      </c>
      <c r="J671" s="19" t="str">
        <f t="shared" si="98"/>
        <v/>
      </c>
      <c r="K671" s="16"/>
      <c r="L671" s="19"/>
      <c r="M671" s="19"/>
      <c r="N671" s="20"/>
      <c r="O671" s="21"/>
      <c r="P671" s="21"/>
      <c r="Q671" s="21"/>
      <c r="R671" s="8"/>
      <c r="S671" s="8"/>
      <c r="T671" s="8"/>
      <c r="U671" s="21"/>
      <c r="V671" s="21"/>
      <c r="W671" s="21"/>
      <c r="X671" s="19"/>
      <c r="Y671" s="21"/>
      <c r="Z671" s="19"/>
      <c r="AA671" s="21"/>
      <c r="AB671" s="19"/>
      <c r="AC671" s="8"/>
      <c r="AD671" s="8"/>
      <c r="AE671" s="8"/>
      <c r="AF671" s="19"/>
    </row>
    <row r="672" ht="21" customHeight="1" spans="1:32">
      <c r="A672" s="4" t="str">
        <f>IFERROR(INDEX(_xlfn.ANCHORARRAY($AG$9),ROWS($A$9:A672)),"")</f>
        <v/>
      </c>
      <c r="B672" s="5" t="str">
        <f t="shared" si="90"/>
        <v/>
      </c>
      <c r="C672" s="5" t="str">
        <f t="shared" si="91"/>
        <v/>
      </c>
      <c r="D672" s="5" t="str">
        <f t="shared" si="92"/>
        <v/>
      </c>
      <c r="E672" s="18" t="str">
        <f t="shared" si="93"/>
        <v/>
      </c>
      <c r="F672" s="5" t="str">
        <f t="shared" si="94"/>
        <v/>
      </c>
      <c r="G672" s="3" t="str">
        <f t="shared" si="95"/>
        <v/>
      </c>
      <c r="H672" s="22" t="str">
        <f t="shared" si="96"/>
        <v/>
      </c>
      <c r="I672" s="22" t="str">
        <f t="shared" si="97"/>
        <v/>
      </c>
      <c r="J672" s="22" t="str">
        <f t="shared" si="98"/>
        <v/>
      </c>
      <c r="K672" s="16"/>
      <c r="L672" s="22"/>
      <c r="M672" s="22"/>
      <c r="N672" s="23"/>
      <c r="O672" s="24"/>
      <c r="P672" s="24"/>
      <c r="Q672" s="24"/>
      <c r="R672" s="5"/>
      <c r="S672" s="5"/>
      <c r="T672" s="5"/>
      <c r="U672" s="24"/>
      <c r="V672" s="24"/>
      <c r="W672" s="24"/>
      <c r="X672" s="22"/>
      <c r="Y672" s="24"/>
      <c r="Z672" s="22"/>
      <c r="AA672" s="24"/>
      <c r="AB672" s="22"/>
      <c r="AC672" s="5"/>
      <c r="AD672" s="5"/>
      <c r="AE672" s="5"/>
      <c r="AF672" s="22"/>
    </row>
    <row r="673" ht="21" customHeight="1" spans="1:32">
      <c r="A673" s="7" t="str">
        <f>IFERROR(INDEX(_xlfn.ANCHORARRAY($AG$9),ROWS($A$9:A673)),"")</f>
        <v/>
      </c>
      <c r="B673" s="8" t="str">
        <f t="shared" si="90"/>
        <v/>
      </c>
      <c r="C673" s="8" t="str">
        <f t="shared" si="91"/>
        <v/>
      </c>
      <c r="D673" s="8" t="str">
        <f t="shared" si="92"/>
        <v/>
      </c>
      <c r="E673" s="18" t="str">
        <f t="shared" si="93"/>
        <v/>
      </c>
      <c r="F673" s="8" t="str">
        <f t="shared" si="94"/>
        <v/>
      </c>
      <c r="G673" s="6" t="str">
        <f t="shared" si="95"/>
        <v/>
      </c>
      <c r="H673" s="19" t="str">
        <f t="shared" si="96"/>
        <v/>
      </c>
      <c r="I673" s="19" t="str">
        <f t="shared" si="97"/>
        <v/>
      </c>
      <c r="J673" s="19" t="str">
        <f t="shared" si="98"/>
        <v/>
      </c>
      <c r="K673" s="16"/>
      <c r="L673" s="19"/>
      <c r="M673" s="19"/>
      <c r="N673" s="20"/>
      <c r="O673" s="21"/>
      <c r="P673" s="21"/>
      <c r="Q673" s="21"/>
      <c r="R673" s="8"/>
      <c r="S673" s="8"/>
      <c r="T673" s="8"/>
      <c r="U673" s="21"/>
      <c r="V673" s="21"/>
      <c r="W673" s="21"/>
      <c r="X673" s="19"/>
      <c r="Y673" s="21"/>
      <c r="Z673" s="19"/>
      <c r="AA673" s="21"/>
      <c r="AB673" s="19"/>
      <c r="AC673" s="8"/>
      <c r="AD673" s="8"/>
      <c r="AE673" s="8"/>
      <c r="AF673" s="19"/>
    </row>
    <row r="674" ht="21" customHeight="1" spans="1:32">
      <c r="A674" s="4" t="str">
        <f>IFERROR(INDEX(_xlfn.ANCHORARRAY($AG$9),ROWS($A$9:A674)),"")</f>
        <v/>
      </c>
      <c r="B674" s="5" t="str">
        <f t="shared" si="90"/>
        <v/>
      </c>
      <c r="C674" s="5" t="str">
        <f t="shared" si="91"/>
        <v/>
      </c>
      <c r="D674" s="5" t="str">
        <f t="shared" si="92"/>
        <v/>
      </c>
      <c r="E674" s="18" t="str">
        <f t="shared" si="93"/>
        <v/>
      </c>
      <c r="F674" s="5" t="str">
        <f t="shared" si="94"/>
        <v/>
      </c>
      <c r="G674" s="3" t="str">
        <f t="shared" si="95"/>
        <v/>
      </c>
      <c r="H674" s="22" t="str">
        <f t="shared" si="96"/>
        <v/>
      </c>
      <c r="I674" s="22" t="str">
        <f t="shared" si="97"/>
        <v/>
      </c>
      <c r="J674" s="22" t="str">
        <f t="shared" si="98"/>
        <v/>
      </c>
      <c r="K674" s="16"/>
      <c r="L674" s="22"/>
      <c r="M674" s="22"/>
      <c r="N674" s="23"/>
      <c r="O674" s="24"/>
      <c r="P674" s="24"/>
      <c r="Q674" s="24"/>
      <c r="R674" s="5"/>
      <c r="S674" s="5"/>
      <c r="T674" s="5"/>
      <c r="U674" s="24"/>
      <c r="V674" s="24"/>
      <c r="W674" s="24"/>
      <c r="X674" s="22"/>
      <c r="Y674" s="24"/>
      <c r="Z674" s="22"/>
      <c r="AA674" s="24"/>
      <c r="AB674" s="22"/>
      <c r="AC674" s="5"/>
      <c r="AD674" s="5"/>
      <c r="AE674" s="5"/>
      <c r="AF674" s="22"/>
    </row>
    <row r="675" ht="21" customHeight="1" spans="1:32">
      <c r="A675" s="7" t="str">
        <f>IFERROR(INDEX(_xlfn.ANCHORARRAY($AG$9),ROWS($A$9:A675)),"")</f>
        <v/>
      </c>
      <c r="B675" s="8" t="str">
        <f t="shared" si="90"/>
        <v/>
      </c>
      <c r="C675" s="8" t="str">
        <f t="shared" si="91"/>
        <v/>
      </c>
      <c r="D675" s="8" t="str">
        <f t="shared" si="92"/>
        <v/>
      </c>
      <c r="E675" s="18" t="str">
        <f t="shared" si="93"/>
        <v/>
      </c>
      <c r="F675" s="8" t="str">
        <f t="shared" si="94"/>
        <v/>
      </c>
      <c r="G675" s="6" t="str">
        <f t="shared" si="95"/>
        <v/>
      </c>
      <c r="H675" s="19" t="str">
        <f t="shared" si="96"/>
        <v/>
      </c>
      <c r="I675" s="19" t="str">
        <f t="shared" si="97"/>
        <v/>
      </c>
      <c r="J675" s="19" t="str">
        <f t="shared" si="98"/>
        <v/>
      </c>
      <c r="K675" s="16"/>
      <c r="L675" s="19"/>
      <c r="M675" s="19"/>
      <c r="N675" s="20"/>
      <c r="O675" s="21"/>
      <c r="P675" s="21"/>
      <c r="Q675" s="21"/>
      <c r="R675" s="8"/>
      <c r="S675" s="8"/>
      <c r="T675" s="8"/>
      <c r="U675" s="21"/>
      <c r="V675" s="21"/>
      <c r="W675" s="21"/>
      <c r="X675" s="19"/>
      <c r="Y675" s="21"/>
      <c r="Z675" s="19"/>
      <c r="AA675" s="21"/>
      <c r="AB675" s="19"/>
      <c r="AC675" s="8"/>
      <c r="AD675" s="8"/>
      <c r="AE675" s="8"/>
      <c r="AF675" s="19"/>
    </row>
    <row r="676" ht="21" customHeight="1" spans="1:32">
      <c r="A676" s="4" t="str">
        <f>IFERROR(INDEX(_xlfn.ANCHORARRAY($AG$9),ROWS($A$9:A676)),"")</f>
        <v/>
      </c>
      <c r="B676" s="5" t="str">
        <f t="shared" si="90"/>
        <v/>
      </c>
      <c r="C676" s="5" t="str">
        <f t="shared" si="91"/>
        <v/>
      </c>
      <c r="D676" s="5" t="str">
        <f t="shared" si="92"/>
        <v/>
      </c>
      <c r="E676" s="18" t="str">
        <f t="shared" si="93"/>
        <v/>
      </c>
      <c r="F676" s="5" t="str">
        <f t="shared" si="94"/>
        <v/>
      </c>
      <c r="G676" s="3" t="str">
        <f t="shared" si="95"/>
        <v/>
      </c>
      <c r="H676" s="22" t="str">
        <f t="shared" si="96"/>
        <v/>
      </c>
      <c r="I676" s="22" t="str">
        <f t="shared" si="97"/>
        <v/>
      </c>
      <c r="J676" s="22" t="str">
        <f t="shared" si="98"/>
        <v/>
      </c>
      <c r="K676" s="16"/>
      <c r="L676" s="22"/>
      <c r="M676" s="22"/>
      <c r="N676" s="23"/>
      <c r="O676" s="24"/>
      <c r="P676" s="24"/>
      <c r="Q676" s="24"/>
      <c r="R676" s="5"/>
      <c r="S676" s="5"/>
      <c r="T676" s="5"/>
      <c r="U676" s="24"/>
      <c r="V676" s="24"/>
      <c r="W676" s="24"/>
      <c r="X676" s="22"/>
      <c r="Y676" s="24"/>
      <c r="Z676" s="22"/>
      <c r="AA676" s="24"/>
      <c r="AB676" s="22"/>
      <c r="AC676" s="5"/>
      <c r="AD676" s="5"/>
      <c r="AE676" s="5"/>
      <c r="AF676" s="22"/>
    </row>
    <row r="677" ht="21" customHeight="1" spans="1:32">
      <c r="A677" s="7" t="str">
        <f>IFERROR(INDEX(_xlfn.ANCHORARRAY($AG$9),ROWS($A$9:A677)),"")</f>
        <v/>
      </c>
      <c r="B677" s="8" t="str">
        <f t="shared" si="90"/>
        <v/>
      </c>
      <c r="C677" s="8" t="str">
        <f t="shared" si="91"/>
        <v/>
      </c>
      <c r="D677" s="8" t="str">
        <f t="shared" si="92"/>
        <v/>
      </c>
      <c r="E677" s="18" t="str">
        <f t="shared" si="93"/>
        <v/>
      </c>
      <c r="F677" s="8" t="str">
        <f t="shared" si="94"/>
        <v/>
      </c>
      <c r="G677" s="6" t="str">
        <f t="shared" si="95"/>
        <v/>
      </c>
      <c r="H677" s="19" t="str">
        <f t="shared" si="96"/>
        <v/>
      </c>
      <c r="I677" s="19" t="str">
        <f t="shared" si="97"/>
        <v/>
      </c>
      <c r="J677" s="19" t="str">
        <f t="shared" si="98"/>
        <v/>
      </c>
      <c r="K677" s="16"/>
      <c r="L677" s="19"/>
      <c r="M677" s="19"/>
      <c r="N677" s="20"/>
      <c r="O677" s="21"/>
      <c r="P677" s="21"/>
      <c r="Q677" s="21"/>
      <c r="R677" s="8"/>
      <c r="S677" s="8"/>
      <c r="T677" s="8"/>
      <c r="U677" s="21"/>
      <c r="V677" s="21"/>
      <c r="W677" s="21"/>
      <c r="X677" s="19"/>
      <c r="Y677" s="21"/>
      <c r="Z677" s="19"/>
      <c r="AA677" s="21"/>
      <c r="AB677" s="19"/>
      <c r="AC677" s="8"/>
      <c r="AD677" s="8"/>
      <c r="AE677" s="8"/>
      <c r="AF677" s="19"/>
    </row>
    <row r="678" ht="21" customHeight="1" spans="1:32">
      <c r="A678" s="4" t="str">
        <f>IFERROR(INDEX(_xlfn.ANCHORARRAY($AG$9),ROWS($A$9:A678)),"")</f>
        <v/>
      </c>
      <c r="B678" s="5" t="str">
        <f t="shared" si="90"/>
        <v/>
      </c>
      <c r="C678" s="5" t="str">
        <f t="shared" si="91"/>
        <v/>
      </c>
      <c r="D678" s="5" t="str">
        <f t="shared" si="92"/>
        <v/>
      </c>
      <c r="E678" s="18" t="str">
        <f t="shared" si="93"/>
        <v/>
      </c>
      <c r="F678" s="5" t="str">
        <f t="shared" si="94"/>
        <v/>
      </c>
      <c r="G678" s="3" t="str">
        <f t="shared" si="95"/>
        <v/>
      </c>
      <c r="H678" s="22" t="str">
        <f t="shared" si="96"/>
        <v/>
      </c>
      <c r="I678" s="22" t="str">
        <f t="shared" si="97"/>
        <v/>
      </c>
      <c r="J678" s="22" t="str">
        <f t="shared" si="98"/>
        <v/>
      </c>
      <c r="K678" s="16"/>
      <c r="L678" s="22"/>
      <c r="M678" s="22"/>
      <c r="N678" s="23"/>
      <c r="O678" s="24"/>
      <c r="P678" s="24"/>
      <c r="Q678" s="24"/>
      <c r="R678" s="5"/>
      <c r="S678" s="5"/>
      <c r="T678" s="5"/>
      <c r="U678" s="24"/>
      <c r="V678" s="24"/>
      <c r="W678" s="24"/>
      <c r="X678" s="22"/>
      <c r="Y678" s="24"/>
      <c r="Z678" s="22"/>
      <c r="AA678" s="24"/>
      <c r="AB678" s="22"/>
      <c r="AC678" s="5"/>
      <c r="AD678" s="5"/>
      <c r="AE678" s="5"/>
      <c r="AF678" s="22"/>
    </row>
    <row r="679" ht="21" customHeight="1" spans="1:32">
      <c r="A679" s="7" t="str">
        <f>IFERROR(INDEX(_xlfn.ANCHORARRAY($AG$9),ROWS($A$9:A679)),"")</f>
        <v/>
      </c>
      <c r="B679" s="8" t="str">
        <f t="shared" si="90"/>
        <v/>
      </c>
      <c r="C679" s="8" t="str">
        <f t="shared" si="91"/>
        <v/>
      </c>
      <c r="D679" s="8" t="str">
        <f t="shared" si="92"/>
        <v/>
      </c>
      <c r="E679" s="18" t="str">
        <f t="shared" si="93"/>
        <v/>
      </c>
      <c r="F679" s="8" t="str">
        <f t="shared" si="94"/>
        <v/>
      </c>
      <c r="G679" s="6" t="str">
        <f t="shared" si="95"/>
        <v/>
      </c>
      <c r="H679" s="19" t="str">
        <f t="shared" si="96"/>
        <v/>
      </c>
      <c r="I679" s="19" t="str">
        <f t="shared" si="97"/>
        <v/>
      </c>
      <c r="J679" s="19" t="str">
        <f t="shared" si="98"/>
        <v/>
      </c>
      <c r="K679" s="16"/>
      <c r="L679" s="19"/>
      <c r="M679" s="19"/>
      <c r="N679" s="20"/>
      <c r="O679" s="21"/>
      <c r="P679" s="21"/>
      <c r="Q679" s="21"/>
      <c r="R679" s="8"/>
      <c r="S679" s="8"/>
      <c r="T679" s="8"/>
      <c r="U679" s="21"/>
      <c r="V679" s="21"/>
      <c r="W679" s="21"/>
      <c r="X679" s="19"/>
      <c r="Y679" s="21"/>
      <c r="Z679" s="19"/>
      <c r="AA679" s="21"/>
      <c r="AB679" s="19"/>
      <c r="AC679" s="8"/>
      <c r="AD679" s="8"/>
      <c r="AE679" s="8"/>
      <c r="AF679" s="19"/>
    </row>
    <row r="680" ht="21" customHeight="1" spans="1:32">
      <c r="A680" s="4" t="str">
        <f>IFERROR(INDEX(_xlfn.ANCHORARRAY($AG$9),ROWS($A$9:A680)),"")</f>
        <v/>
      </c>
      <c r="B680" s="5" t="str">
        <f t="shared" si="90"/>
        <v/>
      </c>
      <c r="C680" s="5" t="str">
        <f t="shared" si="91"/>
        <v/>
      </c>
      <c r="D680" s="5" t="str">
        <f t="shared" si="92"/>
        <v/>
      </c>
      <c r="E680" s="18" t="str">
        <f t="shared" si="93"/>
        <v/>
      </c>
      <c r="F680" s="5" t="str">
        <f t="shared" si="94"/>
        <v/>
      </c>
      <c r="G680" s="3" t="str">
        <f t="shared" si="95"/>
        <v/>
      </c>
      <c r="H680" s="22" t="str">
        <f t="shared" si="96"/>
        <v/>
      </c>
      <c r="I680" s="22" t="str">
        <f t="shared" si="97"/>
        <v/>
      </c>
      <c r="J680" s="22" t="str">
        <f t="shared" si="98"/>
        <v/>
      </c>
      <c r="K680" s="16"/>
      <c r="L680" s="22"/>
      <c r="M680" s="22"/>
      <c r="N680" s="23"/>
      <c r="O680" s="24"/>
      <c r="P680" s="24"/>
      <c r="Q680" s="24"/>
      <c r="R680" s="5"/>
      <c r="S680" s="5"/>
      <c r="T680" s="5"/>
      <c r="U680" s="24"/>
      <c r="V680" s="24"/>
      <c r="W680" s="24"/>
      <c r="X680" s="22"/>
      <c r="Y680" s="24"/>
      <c r="Z680" s="22"/>
      <c r="AA680" s="24"/>
      <c r="AB680" s="22"/>
      <c r="AC680" s="5"/>
      <c r="AD680" s="5"/>
      <c r="AE680" s="5"/>
      <c r="AF680" s="22"/>
    </row>
    <row r="681" ht="21" customHeight="1" spans="1:32">
      <c r="A681" s="7" t="str">
        <f>IFERROR(INDEX(_xlfn.ANCHORARRAY($AG$9),ROWS($A$9:A681)),"")</f>
        <v/>
      </c>
      <c r="B681" s="8" t="str">
        <f t="shared" si="90"/>
        <v/>
      </c>
      <c r="C681" s="8" t="str">
        <f t="shared" si="91"/>
        <v/>
      </c>
      <c r="D681" s="8" t="str">
        <f t="shared" si="92"/>
        <v/>
      </c>
      <c r="E681" s="18" t="str">
        <f t="shared" si="93"/>
        <v/>
      </c>
      <c r="F681" s="8" t="str">
        <f t="shared" si="94"/>
        <v/>
      </c>
      <c r="G681" s="6" t="str">
        <f t="shared" si="95"/>
        <v/>
      </c>
      <c r="H681" s="19" t="str">
        <f t="shared" si="96"/>
        <v/>
      </c>
      <c r="I681" s="19" t="str">
        <f t="shared" si="97"/>
        <v/>
      </c>
      <c r="J681" s="19" t="str">
        <f t="shared" si="98"/>
        <v/>
      </c>
      <c r="K681" s="16"/>
      <c r="L681" s="19"/>
      <c r="M681" s="19"/>
      <c r="N681" s="20"/>
      <c r="O681" s="21"/>
      <c r="P681" s="21"/>
      <c r="Q681" s="21"/>
      <c r="R681" s="8"/>
      <c r="S681" s="8"/>
      <c r="T681" s="8"/>
      <c r="U681" s="21"/>
      <c r="V681" s="21"/>
      <c r="W681" s="21"/>
      <c r="X681" s="19"/>
      <c r="Y681" s="21"/>
      <c r="Z681" s="19"/>
      <c r="AA681" s="21"/>
      <c r="AB681" s="19"/>
      <c r="AC681" s="8"/>
      <c r="AD681" s="8"/>
      <c r="AE681" s="8"/>
      <c r="AF681" s="19"/>
    </row>
    <row r="682" ht="21" customHeight="1" spans="1:32">
      <c r="A682" s="4" t="str">
        <f>IFERROR(INDEX(_xlfn.ANCHORARRAY($AG$9),ROWS($A$9:A682)),"")</f>
        <v/>
      </c>
      <c r="B682" s="5" t="str">
        <f t="shared" si="90"/>
        <v/>
      </c>
      <c r="C682" s="5" t="str">
        <f t="shared" si="91"/>
        <v/>
      </c>
      <c r="D682" s="5" t="str">
        <f t="shared" si="92"/>
        <v/>
      </c>
      <c r="E682" s="18" t="str">
        <f t="shared" si="93"/>
        <v/>
      </c>
      <c r="F682" s="5" t="str">
        <f t="shared" si="94"/>
        <v/>
      </c>
      <c r="G682" s="3" t="str">
        <f t="shared" si="95"/>
        <v/>
      </c>
      <c r="H682" s="22" t="str">
        <f t="shared" si="96"/>
        <v/>
      </c>
      <c r="I682" s="22" t="str">
        <f t="shared" si="97"/>
        <v/>
      </c>
      <c r="J682" s="22" t="str">
        <f t="shared" si="98"/>
        <v/>
      </c>
      <c r="K682" s="16"/>
      <c r="L682" s="22"/>
      <c r="M682" s="22"/>
      <c r="N682" s="23"/>
      <c r="O682" s="24"/>
      <c r="P682" s="24"/>
      <c r="Q682" s="24"/>
      <c r="R682" s="5"/>
      <c r="S682" s="5"/>
      <c r="T682" s="5"/>
      <c r="U682" s="24"/>
      <c r="V682" s="24"/>
      <c r="W682" s="24"/>
      <c r="X682" s="22"/>
      <c r="Y682" s="24"/>
      <c r="Z682" s="22"/>
      <c r="AA682" s="24"/>
      <c r="AB682" s="22"/>
      <c r="AC682" s="5"/>
      <c r="AD682" s="5"/>
      <c r="AE682" s="5"/>
      <c r="AF682" s="22"/>
    </row>
    <row r="683" ht="21" customHeight="1" spans="1:32">
      <c r="A683" s="7" t="str">
        <f>IFERROR(INDEX(_xlfn.ANCHORARRAY($AG$9),ROWS($A$9:A683)),"")</f>
        <v/>
      </c>
      <c r="B683" s="8" t="str">
        <f t="shared" si="90"/>
        <v/>
      </c>
      <c r="C683" s="8" t="str">
        <f t="shared" si="91"/>
        <v/>
      </c>
      <c r="D683" s="8" t="str">
        <f t="shared" si="92"/>
        <v/>
      </c>
      <c r="E683" s="18" t="str">
        <f t="shared" si="93"/>
        <v/>
      </c>
      <c r="F683" s="8" t="str">
        <f t="shared" si="94"/>
        <v/>
      </c>
      <c r="G683" s="6" t="str">
        <f t="shared" si="95"/>
        <v/>
      </c>
      <c r="H683" s="19" t="str">
        <f t="shared" si="96"/>
        <v/>
      </c>
      <c r="I683" s="19" t="str">
        <f t="shared" si="97"/>
        <v/>
      </c>
      <c r="J683" s="19" t="str">
        <f t="shared" si="98"/>
        <v/>
      </c>
      <c r="K683" s="16"/>
      <c r="L683" s="19"/>
      <c r="M683" s="19"/>
      <c r="N683" s="20"/>
      <c r="O683" s="21"/>
      <c r="P683" s="21"/>
      <c r="Q683" s="21"/>
      <c r="R683" s="8"/>
      <c r="S683" s="8"/>
      <c r="T683" s="8"/>
      <c r="U683" s="21"/>
      <c r="V683" s="21"/>
      <c r="W683" s="21"/>
      <c r="X683" s="19"/>
      <c r="Y683" s="21"/>
      <c r="Z683" s="19"/>
      <c r="AA683" s="21"/>
      <c r="AB683" s="19"/>
      <c r="AC683" s="8"/>
      <c r="AD683" s="8"/>
      <c r="AE683" s="8"/>
      <c r="AF683" s="19"/>
    </row>
    <row r="684" ht="21" customHeight="1" spans="1:32">
      <c r="A684" s="4" t="str">
        <f>IFERROR(INDEX(_xlfn.ANCHORARRAY($AG$9),ROWS($A$9:A684)),"")</f>
        <v/>
      </c>
      <c r="B684" s="5" t="str">
        <f t="shared" si="90"/>
        <v/>
      </c>
      <c r="C684" s="5" t="str">
        <f t="shared" si="91"/>
        <v/>
      </c>
      <c r="D684" s="5" t="str">
        <f t="shared" si="92"/>
        <v/>
      </c>
      <c r="E684" s="18" t="str">
        <f t="shared" si="93"/>
        <v/>
      </c>
      <c r="F684" s="5" t="str">
        <f t="shared" si="94"/>
        <v/>
      </c>
      <c r="G684" s="3" t="str">
        <f t="shared" si="95"/>
        <v/>
      </c>
      <c r="H684" s="22" t="str">
        <f t="shared" si="96"/>
        <v/>
      </c>
      <c r="I684" s="22" t="str">
        <f t="shared" si="97"/>
        <v/>
      </c>
      <c r="J684" s="22" t="str">
        <f t="shared" si="98"/>
        <v/>
      </c>
      <c r="K684" s="16"/>
      <c r="L684" s="22"/>
      <c r="M684" s="22"/>
      <c r="N684" s="23"/>
      <c r="O684" s="24"/>
      <c r="P684" s="24"/>
      <c r="Q684" s="24"/>
      <c r="R684" s="5"/>
      <c r="S684" s="5"/>
      <c r="T684" s="5"/>
      <c r="U684" s="24"/>
      <c r="V684" s="24"/>
      <c r="W684" s="24"/>
      <c r="X684" s="22"/>
      <c r="Y684" s="24"/>
      <c r="Z684" s="22"/>
      <c r="AA684" s="24"/>
      <c r="AB684" s="22"/>
      <c r="AC684" s="5"/>
      <c r="AD684" s="5"/>
      <c r="AE684" s="5"/>
      <c r="AF684" s="22"/>
    </row>
    <row r="685" ht="21" customHeight="1" spans="1:32">
      <c r="A685" s="7" t="str">
        <f>IFERROR(INDEX(_xlfn.ANCHORARRAY($AG$9),ROWS($A$9:A685)),"")</f>
        <v/>
      </c>
      <c r="B685" s="8" t="str">
        <f t="shared" si="90"/>
        <v/>
      </c>
      <c r="C685" s="8" t="str">
        <f t="shared" si="91"/>
        <v/>
      </c>
      <c r="D685" s="8" t="str">
        <f t="shared" si="92"/>
        <v/>
      </c>
      <c r="E685" s="18" t="str">
        <f t="shared" si="93"/>
        <v/>
      </c>
      <c r="F685" s="8" t="str">
        <f t="shared" si="94"/>
        <v/>
      </c>
      <c r="G685" s="6" t="str">
        <f t="shared" si="95"/>
        <v/>
      </c>
      <c r="H685" s="19" t="str">
        <f t="shared" si="96"/>
        <v/>
      </c>
      <c r="I685" s="19" t="str">
        <f t="shared" si="97"/>
        <v/>
      </c>
      <c r="J685" s="19" t="str">
        <f t="shared" si="98"/>
        <v/>
      </c>
      <c r="K685" s="16"/>
      <c r="L685" s="19"/>
      <c r="M685" s="19"/>
      <c r="N685" s="20"/>
      <c r="O685" s="21"/>
      <c r="P685" s="21"/>
      <c r="Q685" s="21"/>
      <c r="R685" s="8"/>
      <c r="S685" s="8"/>
      <c r="T685" s="8"/>
      <c r="U685" s="21"/>
      <c r="V685" s="21"/>
      <c r="W685" s="21"/>
      <c r="X685" s="19"/>
      <c r="Y685" s="21"/>
      <c r="Z685" s="19"/>
      <c r="AA685" s="21"/>
      <c r="AB685" s="19"/>
      <c r="AC685" s="8"/>
      <c r="AD685" s="8"/>
      <c r="AE685" s="8"/>
      <c r="AF685" s="19"/>
    </row>
    <row r="686" ht="21" customHeight="1" spans="1:32">
      <c r="A686" s="4" t="str">
        <f>IFERROR(INDEX(_xlfn.ANCHORARRAY($AG$9),ROWS($A$9:A686)),"")</f>
        <v/>
      </c>
      <c r="B686" s="5" t="str">
        <f t="shared" si="90"/>
        <v/>
      </c>
      <c r="C686" s="5" t="str">
        <f t="shared" si="91"/>
        <v/>
      </c>
      <c r="D686" s="5" t="str">
        <f t="shared" si="92"/>
        <v/>
      </c>
      <c r="E686" s="18" t="str">
        <f t="shared" si="93"/>
        <v/>
      </c>
      <c r="F686" s="5" t="str">
        <f t="shared" si="94"/>
        <v/>
      </c>
      <c r="G686" s="3" t="str">
        <f t="shared" si="95"/>
        <v/>
      </c>
      <c r="H686" s="22" t="str">
        <f t="shared" si="96"/>
        <v/>
      </c>
      <c r="I686" s="22" t="str">
        <f t="shared" si="97"/>
        <v/>
      </c>
      <c r="J686" s="22" t="str">
        <f t="shared" si="98"/>
        <v/>
      </c>
      <c r="K686" s="16"/>
      <c r="L686" s="22"/>
      <c r="M686" s="22"/>
      <c r="N686" s="23"/>
      <c r="O686" s="24"/>
      <c r="P686" s="24"/>
      <c r="Q686" s="24"/>
      <c r="R686" s="5"/>
      <c r="S686" s="5"/>
      <c r="T686" s="5"/>
      <c r="U686" s="24"/>
      <c r="V686" s="24"/>
      <c r="W686" s="24"/>
      <c r="X686" s="22"/>
      <c r="Y686" s="24"/>
      <c r="Z686" s="22"/>
      <c r="AA686" s="24"/>
      <c r="AB686" s="22"/>
      <c r="AC686" s="5"/>
      <c r="AD686" s="5"/>
      <c r="AE686" s="5"/>
      <c r="AF686" s="22"/>
    </row>
    <row r="687" ht="21" customHeight="1" spans="1:32">
      <c r="A687" s="7" t="str">
        <f>IFERROR(INDEX(_xlfn.ANCHORARRAY($AG$9),ROWS($A$9:A687)),"")</f>
        <v/>
      </c>
      <c r="B687" s="8" t="str">
        <f t="shared" si="90"/>
        <v/>
      </c>
      <c r="C687" s="8" t="str">
        <f t="shared" si="91"/>
        <v/>
      </c>
      <c r="D687" s="8" t="str">
        <f t="shared" si="92"/>
        <v/>
      </c>
      <c r="E687" s="18" t="str">
        <f t="shared" si="93"/>
        <v/>
      </c>
      <c r="F687" s="8" t="str">
        <f t="shared" si="94"/>
        <v/>
      </c>
      <c r="G687" s="6" t="str">
        <f t="shared" si="95"/>
        <v/>
      </c>
      <c r="H687" s="19" t="str">
        <f t="shared" si="96"/>
        <v/>
      </c>
      <c r="I687" s="19" t="str">
        <f t="shared" si="97"/>
        <v/>
      </c>
      <c r="J687" s="19" t="str">
        <f t="shared" si="98"/>
        <v/>
      </c>
      <c r="K687" s="16"/>
      <c r="L687" s="19"/>
      <c r="M687" s="19"/>
      <c r="N687" s="20"/>
      <c r="O687" s="21"/>
      <c r="P687" s="21"/>
      <c r="Q687" s="21"/>
      <c r="R687" s="8"/>
      <c r="S687" s="8"/>
      <c r="T687" s="8"/>
      <c r="U687" s="21"/>
      <c r="V687" s="21"/>
      <c r="W687" s="21"/>
      <c r="X687" s="19"/>
      <c r="Y687" s="21"/>
      <c r="Z687" s="19"/>
      <c r="AA687" s="21"/>
      <c r="AB687" s="19"/>
      <c r="AC687" s="8"/>
      <c r="AD687" s="8"/>
      <c r="AE687" s="8"/>
      <c r="AF687" s="19"/>
    </row>
    <row r="688" ht="21" customHeight="1" spans="1:32">
      <c r="A688" s="4" t="str">
        <f>IFERROR(INDEX(_xlfn.ANCHORARRAY($AG$9),ROWS($A$9:A688)),"")</f>
        <v/>
      </c>
      <c r="B688" s="5" t="str">
        <f t="shared" si="90"/>
        <v/>
      </c>
      <c r="C688" s="5" t="str">
        <f t="shared" si="91"/>
        <v/>
      </c>
      <c r="D688" s="5" t="str">
        <f t="shared" si="92"/>
        <v/>
      </c>
      <c r="E688" s="18" t="str">
        <f t="shared" si="93"/>
        <v/>
      </c>
      <c r="F688" s="5" t="str">
        <f t="shared" si="94"/>
        <v/>
      </c>
      <c r="G688" s="3" t="str">
        <f t="shared" si="95"/>
        <v/>
      </c>
      <c r="H688" s="22" t="str">
        <f t="shared" si="96"/>
        <v/>
      </c>
      <c r="I688" s="22" t="str">
        <f t="shared" si="97"/>
        <v/>
      </c>
      <c r="J688" s="22" t="str">
        <f t="shared" si="98"/>
        <v/>
      </c>
      <c r="K688" s="16"/>
      <c r="L688" s="22"/>
      <c r="M688" s="22"/>
      <c r="N688" s="23"/>
      <c r="O688" s="24"/>
      <c r="P688" s="24"/>
      <c r="Q688" s="24"/>
      <c r="R688" s="5"/>
      <c r="S688" s="5"/>
      <c r="T688" s="5"/>
      <c r="U688" s="24"/>
      <c r="V688" s="24"/>
      <c r="W688" s="24"/>
      <c r="X688" s="22"/>
      <c r="Y688" s="24"/>
      <c r="Z688" s="22"/>
      <c r="AA688" s="24"/>
      <c r="AB688" s="22"/>
      <c r="AC688" s="5"/>
      <c r="AD688" s="5"/>
      <c r="AE688" s="5"/>
      <c r="AF688" s="22"/>
    </row>
    <row r="689" ht="21" customHeight="1" spans="1:32">
      <c r="A689" s="7" t="str">
        <f>IFERROR(INDEX(_xlfn.ANCHORARRAY($AG$9),ROWS($A$9:A689)),"")</f>
        <v/>
      </c>
      <c r="B689" s="8" t="str">
        <f t="shared" si="90"/>
        <v/>
      </c>
      <c r="C689" s="8" t="str">
        <f t="shared" si="91"/>
        <v/>
      </c>
      <c r="D689" s="8" t="str">
        <f t="shared" si="92"/>
        <v/>
      </c>
      <c r="E689" s="18" t="str">
        <f t="shared" si="93"/>
        <v/>
      </c>
      <c r="F689" s="8" t="str">
        <f t="shared" si="94"/>
        <v/>
      </c>
      <c r="G689" s="6" t="str">
        <f t="shared" si="95"/>
        <v/>
      </c>
      <c r="H689" s="19" t="str">
        <f t="shared" si="96"/>
        <v/>
      </c>
      <c r="I689" s="19" t="str">
        <f t="shared" si="97"/>
        <v/>
      </c>
      <c r="J689" s="19" t="str">
        <f t="shared" si="98"/>
        <v/>
      </c>
      <c r="K689" s="16"/>
      <c r="L689" s="19"/>
      <c r="M689" s="19"/>
      <c r="N689" s="20"/>
      <c r="O689" s="21"/>
      <c r="P689" s="21"/>
      <c r="Q689" s="21"/>
      <c r="R689" s="8"/>
      <c r="S689" s="8"/>
      <c r="T689" s="8"/>
      <c r="U689" s="21"/>
      <c r="V689" s="21"/>
      <c r="W689" s="21"/>
      <c r="X689" s="19"/>
      <c r="Y689" s="21"/>
      <c r="Z689" s="19"/>
      <c r="AA689" s="21"/>
      <c r="AB689" s="19"/>
      <c r="AC689" s="8"/>
      <c r="AD689" s="8"/>
      <c r="AE689" s="8"/>
      <c r="AF689" s="19"/>
    </row>
    <row r="690" ht="21" customHeight="1" spans="1:32">
      <c r="A690" s="4" t="str">
        <f>IFERROR(INDEX(_xlfn.ANCHORARRAY($AG$9),ROWS($A$9:A690)),"")</f>
        <v/>
      </c>
      <c r="B690" s="5" t="str">
        <f t="shared" si="90"/>
        <v/>
      </c>
      <c r="C690" s="5" t="str">
        <f t="shared" si="91"/>
        <v/>
      </c>
      <c r="D690" s="5" t="str">
        <f t="shared" si="92"/>
        <v/>
      </c>
      <c r="E690" s="18" t="str">
        <f t="shared" si="93"/>
        <v/>
      </c>
      <c r="F690" s="5" t="str">
        <f t="shared" si="94"/>
        <v/>
      </c>
      <c r="G690" s="3" t="str">
        <f t="shared" si="95"/>
        <v/>
      </c>
      <c r="H690" s="22" t="str">
        <f t="shared" si="96"/>
        <v/>
      </c>
      <c r="I690" s="22" t="str">
        <f t="shared" si="97"/>
        <v/>
      </c>
      <c r="J690" s="22" t="str">
        <f t="shared" si="98"/>
        <v/>
      </c>
      <c r="K690" s="16"/>
      <c r="L690" s="22"/>
      <c r="M690" s="22"/>
      <c r="N690" s="23"/>
      <c r="O690" s="24"/>
      <c r="P690" s="24"/>
      <c r="Q690" s="24"/>
      <c r="R690" s="5"/>
      <c r="S690" s="5"/>
      <c r="T690" s="5"/>
      <c r="U690" s="24"/>
      <c r="V690" s="24"/>
      <c r="W690" s="24"/>
      <c r="X690" s="22"/>
      <c r="Y690" s="24"/>
      <c r="Z690" s="22"/>
      <c r="AA690" s="24"/>
      <c r="AB690" s="22"/>
      <c r="AC690" s="5"/>
      <c r="AD690" s="5"/>
      <c r="AE690" s="5"/>
      <c r="AF690" s="22"/>
    </row>
    <row r="691" ht="21" customHeight="1" spans="1:32">
      <c r="A691" s="7" t="str">
        <f>IFERROR(INDEX(_xlfn.ANCHORARRAY($AG$9),ROWS($A$9:A691)),"")</f>
        <v/>
      </c>
      <c r="B691" s="8" t="str">
        <f t="shared" si="90"/>
        <v/>
      </c>
      <c r="C691" s="8" t="str">
        <f t="shared" si="91"/>
        <v/>
      </c>
      <c r="D691" s="8" t="str">
        <f t="shared" si="92"/>
        <v/>
      </c>
      <c r="E691" s="18" t="str">
        <f t="shared" si="93"/>
        <v/>
      </c>
      <c r="F691" s="8" t="str">
        <f t="shared" si="94"/>
        <v/>
      </c>
      <c r="G691" s="6" t="str">
        <f t="shared" si="95"/>
        <v/>
      </c>
      <c r="H691" s="19" t="str">
        <f t="shared" si="96"/>
        <v/>
      </c>
      <c r="I691" s="19" t="str">
        <f t="shared" si="97"/>
        <v/>
      </c>
      <c r="J691" s="19" t="str">
        <f t="shared" si="98"/>
        <v/>
      </c>
      <c r="K691" s="16"/>
      <c r="L691" s="19"/>
      <c r="M691" s="19"/>
      <c r="N691" s="20"/>
      <c r="O691" s="21"/>
      <c r="P691" s="21"/>
      <c r="Q691" s="21"/>
      <c r="R691" s="8"/>
      <c r="S691" s="8"/>
      <c r="T691" s="8"/>
      <c r="U691" s="21"/>
      <c r="V691" s="21"/>
      <c r="W691" s="21"/>
      <c r="X691" s="19"/>
      <c r="Y691" s="21"/>
      <c r="Z691" s="19"/>
      <c r="AA691" s="21"/>
      <c r="AB691" s="19"/>
      <c r="AC691" s="8"/>
      <c r="AD691" s="8"/>
      <c r="AE691" s="8"/>
      <c r="AF691" s="19"/>
    </row>
    <row r="692" ht="21" customHeight="1" spans="1:32">
      <c r="A692" s="4" t="str">
        <f>IFERROR(INDEX(_xlfn.ANCHORARRAY($AG$9),ROWS($A$9:A692)),"")</f>
        <v/>
      </c>
      <c r="B692" s="5" t="str">
        <f t="shared" si="90"/>
        <v/>
      </c>
      <c r="C692" s="5" t="str">
        <f t="shared" si="91"/>
        <v/>
      </c>
      <c r="D692" s="5" t="str">
        <f t="shared" si="92"/>
        <v/>
      </c>
      <c r="E692" s="18" t="str">
        <f t="shared" si="93"/>
        <v/>
      </c>
      <c r="F692" s="5" t="str">
        <f t="shared" si="94"/>
        <v/>
      </c>
      <c r="G692" s="3" t="str">
        <f t="shared" si="95"/>
        <v/>
      </c>
      <c r="H692" s="22" t="str">
        <f t="shared" si="96"/>
        <v/>
      </c>
      <c r="I692" s="22" t="str">
        <f t="shared" si="97"/>
        <v/>
      </c>
      <c r="J692" s="22" t="str">
        <f t="shared" si="98"/>
        <v/>
      </c>
      <c r="K692" s="16"/>
      <c r="L692" s="22"/>
      <c r="M692" s="22"/>
      <c r="N692" s="23"/>
      <c r="O692" s="24"/>
      <c r="P692" s="24"/>
      <c r="Q692" s="24"/>
      <c r="R692" s="5"/>
      <c r="S692" s="5"/>
      <c r="T692" s="5"/>
      <c r="U692" s="24"/>
      <c r="V692" s="24"/>
      <c r="W692" s="24"/>
      <c r="X692" s="22"/>
      <c r="Y692" s="24"/>
      <c r="Z692" s="22"/>
      <c r="AA692" s="24"/>
      <c r="AB692" s="22"/>
      <c r="AC692" s="5"/>
      <c r="AD692" s="5"/>
      <c r="AE692" s="5"/>
      <c r="AF692" s="22"/>
    </row>
    <row r="693" ht="21" customHeight="1" spans="1:32">
      <c r="A693" s="7" t="str">
        <f>IFERROR(INDEX(_xlfn.ANCHORARRAY($AG$9),ROWS($A$9:A693)),"")</f>
        <v/>
      </c>
      <c r="B693" s="8" t="str">
        <f t="shared" si="90"/>
        <v/>
      </c>
      <c r="C693" s="8" t="str">
        <f t="shared" si="91"/>
        <v/>
      </c>
      <c r="D693" s="8" t="str">
        <f t="shared" si="92"/>
        <v/>
      </c>
      <c r="E693" s="18" t="str">
        <f t="shared" si="93"/>
        <v/>
      </c>
      <c r="F693" s="8" t="str">
        <f t="shared" si="94"/>
        <v/>
      </c>
      <c r="G693" s="6" t="str">
        <f t="shared" si="95"/>
        <v/>
      </c>
      <c r="H693" s="19" t="str">
        <f t="shared" si="96"/>
        <v/>
      </c>
      <c r="I693" s="19" t="str">
        <f t="shared" si="97"/>
        <v/>
      </c>
      <c r="J693" s="19" t="str">
        <f t="shared" si="98"/>
        <v/>
      </c>
      <c r="K693" s="16"/>
      <c r="L693" s="19"/>
      <c r="M693" s="19"/>
      <c r="N693" s="20"/>
      <c r="O693" s="21"/>
      <c r="P693" s="21"/>
      <c r="Q693" s="21"/>
      <c r="R693" s="8"/>
      <c r="S693" s="8"/>
      <c r="T693" s="8"/>
      <c r="U693" s="21"/>
      <c r="V693" s="21"/>
      <c r="W693" s="21"/>
      <c r="X693" s="19"/>
      <c r="Y693" s="21"/>
      <c r="Z693" s="19"/>
      <c r="AA693" s="21"/>
      <c r="AB693" s="19"/>
      <c r="AC693" s="8"/>
      <c r="AD693" s="8"/>
      <c r="AE693" s="8"/>
      <c r="AF693" s="19"/>
    </row>
    <row r="694" ht="21" customHeight="1" spans="1:32">
      <c r="A694" s="4" t="str">
        <f>IFERROR(INDEX(_xlfn.ANCHORARRAY($AG$9),ROWS($A$9:A694)),"")</f>
        <v/>
      </c>
      <c r="B694" s="5" t="str">
        <f t="shared" si="90"/>
        <v/>
      </c>
      <c r="C694" s="5" t="str">
        <f t="shared" si="91"/>
        <v/>
      </c>
      <c r="D694" s="5" t="str">
        <f t="shared" si="92"/>
        <v/>
      </c>
      <c r="E694" s="18" t="str">
        <f t="shared" si="93"/>
        <v/>
      </c>
      <c r="F694" s="5" t="str">
        <f t="shared" si="94"/>
        <v/>
      </c>
      <c r="G694" s="3" t="str">
        <f t="shared" si="95"/>
        <v/>
      </c>
      <c r="H694" s="22" t="str">
        <f t="shared" si="96"/>
        <v/>
      </c>
      <c r="I694" s="22" t="str">
        <f t="shared" si="97"/>
        <v/>
      </c>
      <c r="J694" s="22" t="str">
        <f t="shared" si="98"/>
        <v/>
      </c>
      <c r="K694" s="16"/>
      <c r="L694" s="22"/>
      <c r="M694" s="22"/>
      <c r="N694" s="23"/>
      <c r="O694" s="24"/>
      <c r="P694" s="24"/>
      <c r="Q694" s="24"/>
      <c r="R694" s="5"/>
      <c r="S694" s="5"/>
      <c r="T694" s="5"/>
      <c r="U694" s="24"/>
      <c r="V694" s="24"/>
      <c r="W694" s="24"/>
      <c r="X694" s="22"/>
      <c r="Y694" s="24"/>
      <c r="Z694" s="22"/>
      <c r="AA694" s="24"/>
      <c r="AB694" s="22"/>
      <c r="AC694" s="5"/>
      <c r="AD694" s="5"/>
      <c r="AE694" s="5"/>
      <c r="AF694" s="22"/>
    </row>
    <row r="695" ht="21" customHeight="1" spans="1:32">
      <c r="A695" s="7" t="str">
        <f>IFERROR(INDEX(_xlfn.ANCHORARRAY($AG$9),ROWS($A$9:A695)),"")</f>
        <v/>
      </c>
      <c r="B695" s="8" t="str">
        <f t="shared" si="90"/>
        <v/>
      </c>
      <c r="C695" s="8" t="str">
        <f t="shared" si="91"/>
        <v/>
      </c>
      <c r="D695" s="8" t="str">
        <f t="shared" si="92"/>
        <v/>
      </c>
      <c r="E695" s="18" t="str">
        <f t="shared" si="93"/>
        <v/>
      </c>
      <c r="F695" s="8" t="str">
        <f t="shared" si="94"/>
        <v/>
      </c>
      <c r="G695" s="6" t="str">
        <f t="shared" si="95"/>
        <v/>
      </c>
      <c r="H695" s="19" t="str">
        <f t="shared" si="96"/>
        <v/>
      </c>
      <c r="I695" s="19" t="str">
        <f t="shared" si="97"/>
        <v/>
      </c>
      <c r="J695" s="19" t="str">
        <f t="shared" si="98"/>
        <v/>
      </c>
      <c r="K695" s="16"/>
      <c r="L695" s="19"/>
      <c r="M695" s="19"/>
      <c r="N695" s="20"/>
      <c r="O695" s="21"/>
      <c r="P695" s="21"/>
      <c r="Q695" s="21"/>
      <c r="R695" s="8"/>
      <c r="S695" s="8"/>
      <c r="T695" s="8"/>
      <c r="U695" s="21"/>
      <c r="V695" s="21"/>
      <c r="W695" s="21"/>
      <c r="X695" s="19"/>
      <c r="Y695" s="21"/>
      <c r="Z695" s="19"/>
      <c r="AA695" s="21"/>
      <c r="AB695" s="19"/>
      <c r="AC695" s="8"/>
      <c r="AD695" s="8"/>
      <c r="AE695" s="8"/>
      <c r="AF695" s="19"/>
    </row>
    <row r="696" ht="21" customHeight="1" spans="1:32">
      <c r="A696" s="4" t="str">
        <f>IFERROR(INDEX(_xlfn.ANCHORARRAY($AG$9),ROWS($A$9:A696)),"")</f>
        <v/>
      </c>
      <c r="B696" s="5" t="str">
        <f t="shared" si="90"/>
        <v/>
      </c>
      <c r="C696" s="5" t="str">
        <f t="shared" si="91"/>
        <v/>
      </c>
      <c r="D696" s="5" t="str">
        <f t="shared" si="92"/>
        <v/>
      </c>
      <c r="E696" s="18" t="str">
        <f t="shared" si="93"/>
        <v/>
      </c>
      <c r="F696" s="5" t="str">
        <f t="shared" si="94"/>
        <v/>
      </c>
      <c r="G696" s="3" t="str">
        <f t="shared" si="95"/>
        <v/>
      </c>
      <c r="H696" s="22" t="str">
        <f t="shared" si="96"/>
        <v/>
      </c>
      <c r="I696" s="22" t="str">
        <f t="shared" si="97"/>
        <v/>
      </c>
      <c r="J696" s="22" t="str">
        <f t="shared" si="98"/>
        <v/>
      </c>
      <c r="K696" s="16"/>
      <c r="L696" s="22"/>
      <c r="M696" s="22"/>
      <c r="N696" s="23"/>
      <c r="O696" s="24"/>
      <c r="P696" s="24"/>
      <c r="Q696" s="24"/>
      <c r="R696" s="5"/>
      <c r="S696" s="5"/>
      <c r="T696" s="5"/>
      <c r="U696" s="24"/>
      <c r="V696" s="24"/>
      <c r="W696" s="24"/>
      <c r="X696" s="22"/>
      <c r="Y696" s="24"/>
      <c r="Z696" s="22"/>
      <c r="AA696" s="24"/>
      <c r="AB696" s="22"/>
      <c r="AC696" s="5"/>
      <c r="AD696" s="5"/>
      <c r="AE696" s="5"/>
      <c r="AF696" s="22"/>
    </row>
    <row r="697" ht="21" customHeight="1" spans="1:32">
      <c r="A697" s="7" t="str">
        <f>IFERROR(INDEX(_xlfn.ANCHORARRAY($AG$9),ROWS($A$9:A697)),"")</f>
        <v/>
      </c>
      <c r="B697" s="8" t="str">
        <f t="shared" si="90"/>
        <v/>
      </c>
      <c r="C697" s="8" t="str">
        <f t="shared" si="91"/>
        <v/>
      </c>
      <c r="D697" s="8" t="str">
        <f t="shared" si="92"/>
        <v/>
      </c>
      <c r="E697" s="18" t="str">
        <f t="shared" si="93"/>
        <v/>
      </c>
      <c r="F697" s="8" t="str">
        <f t="shared" si="94"/>
        <v/>
      </c>
      <c r="G697" s="6" t="str">
        <f t="shared" si="95"/>
        <v/>
      </c>
      <c r="H697" s="19" t="str">
        <f t="shared" si="96"/>
        <v/>
      </c>
      <c r="I697" s="19" t="str">
        <f t="shared" si="97"/>
        <v/>
      </c>
      <c r="J697" s="19" t="str">
        <f t="shared" si="98"/>
        <v/>
      </c>
      <c r="K697" s="16"/>
      <c r="L697" s="19"/>
      <c r="M697" s="19"/>
      <c r="N697" s="20"/>
      <c r="O697" s="21"/>
      <c r="P697" s="21"/>
      <c r="Q697" s="21"/>
      <c r="R697" s="8"/>
      <c r="S697" s="8"/>
      <c r="T697" s="8"/>
      <c r="U697" s="21"/>
      <c r="V697" s="21"/>
      <c r="W697" s="21"/>
      <c r="X697" s="19"/>
      <c r="Y697" s="21"/>
      <c r="Z697" s="19"/>
      <c r="AA697" s="21"/>
      <c r="AB697" s="19"/>
      <c r="AC697" s="8"/>
      <c r="AD697" s="8"/>
      <c r="AE697" s="8"/>
      <c r="AF697" s="19"/>
    </row>
    <row r="698" ht="21" customHeight="1" spans="1:32">
      <c r="A698" s="4" t="str">
        <f>IFERROR(INDEX(_xlfn.ANCHORARRAY($AG$9),ROWS($A$9:A698)),"")</f>
        <v/>
      </c>
      <c r="B698" s="5" t="str">
        <f t="shared" si="90"/>
        <v/>
      </c>
      <c r="C698" s="5" t="str">
        <f t="shared" si="91"/>
        <v/>
      </c>
      <c r="D698" s="5" t="str">
        <f t="shared" si="92"/>
        <v/>
      </c>
      <c r="E698" s="18" t="str">
        <f t="shared" si="93"/>
        <v/>
      </c>
      <c r="F698" s="5" t="str">
        <f t="shared" si="94"/>
        <v/>
      </c>
      <c r="G698" s="3" t="str">
        <f t="shared" si="95"/>
        <v/>
      </c>
      <c r="H698" s="22" t="str">
        <f t="shared" si="96"/>
        <v/>
      </c>
      <c r="I698" s="22" t="str">
        <f t="shared" si="97"/>
        <v/>
      </c>
      <c r="J698" s="22" t="str">
        <f t="shared" si="98"/>
        <v/>
      </c>
      <c r="K698" s="16"/>
      <c r="L698" s="22"/>
      <c r="M698" s="22"/>
      <c r="N698" s="23"/>
      <c r="O698" s="24"/>
      <c r="P698" s="24"/>
      <c r="Q698" s="24"/>
      <c r="R698" s="5"/>
      <c r="S698" s="5"/>
      <c r="T698" s="5"/>
      <c r="U698" s="24"/>
      <c r="V698" s="24"/>
      <c r="W698" s="24"/>
      <c r="X698" s="22"/>
      <c r="Y698" s="24"/>
      <c r="Z698" s="22"/>
      <c r="AA698" s="24"/>
      <c r="AB698" s="22"/>
      <c r="AC698" s="5"/>
      <c r="AD698" s="5"/>
      <c r="AE698" s="5"/>
      <c r="AF698" s="22"/>
    </row>
    <row r="699" ht="21" customHeight="1" spans="1:32">
      <c r="A699" s="7" t="str">
        <f>IFERROR(INDEX(_xlfn.ANCHORARRAY($AG$9),ROWS($A$9:A699)),"")</f>
        <v/>
      </c>
      <c r="B699" s="8" t="str">
        <f t="shared" si="90"/>
        <v/>
      </c>
      <c r="C699" s="8" t="str">
        <f t="shared" si="91"/>
        <v/>
      </c>
      <c r="D699" s="8" t="str">
        <f t="shared" si="92"/>
        <v/>
      </c>
      <c r="E699" s="18" t="str">
        <f t="shared" si="93"/>
        <v/>
      </c>
      <c r="F699" s="8" t="str">
        <f t="shared" si="94"/>
        <v/>
      </c>
      <c r="G699" s="6" t="str">
        <f t="shared" si="95"/>
        <v/>
      </c>
      <c r="H699" s="19" t="str">
        <f t="shared" si="96"/>
        <v/>
      </c>
      <c r="I699" s="19" t="str">
        <f t="shared" si="97"/>
        <v/>
      </c>
      <c r="J699" s="19" t="str">
        <f t="shared" si="98"/>
        <v/>
      </c>
      <c r="K699" s="16"/>
      <c r="L699" s="19"/>
      <c r="M699" s="19"/>
      <c r="N699" s="20"/>
      <c r="O699" s="21"/>
      <c r="P699" s="21"/>
      <c r="Q699" s="21"/>
      <c r="R699" s="8"/>
      <c r="S699" s="8"/>
      <c r="T699" s="8"/>
      <c r="U699" s="21"/>
      <c r="V699" s="21"/>
      <c r="W699" s="21"/>
      <c r="X699" s="19"/>
      <c r="Y699" s="21"/>
      <c r="Z699" s="19"/>
      <c r="AA699" s="21"/>
      <c r="AB699" s="19"/>
      <c r="AC699" s="8"/>
      <c r="AD699" s="8"/>
      <c r="AE699" s="8"/>
      <c r="AF699" s="19"/>
    </row>
    <row r="700" ht="21" customHeight="1" spans="1:32">
      <c r="A700" s="4" t="str">
        <f>IFERROR(INDEX(_xlfn.ANCHORARRAY($AG$9),ROWS($A$9:A700)),"")</f>
        <v/>
      </c>
      <c r="B700" s="5" t="str">
        <f t="shared" si="90"/>
        <v/>
      </c>
      <c r="C700" s="5" t="str">
        <f t="shared" si="91"/>
        <v/>
      </c>
      <c r="D700" s="5" t="str">
        <f t="shared" si="92"/>
        <v/>
      </c>
      <c r="E700" s="18" t="str">
        <f t="shared" si="93"/>
        <v/>
      </c>
      <c r="F700" s="5" t="str">
        <f t="shared" si="94"/>
        <v/>
      </c>
      <c r="G700" s="3" t="str">
        <f t="shared" si="95"/>
        <v/>
      </c>
      <c r="H700" s="22" t="str">
        <f t="shared" si="96"/>
        <v/>
      </c>
      <c r="I700" s="22" t="str">
        <f t="shared" si="97"/>
        <v/>
      </c>
      <c r="J700" s="22" t="str">
        <f t="shared" si="98"/>
        <v/>
      </c>
      <c r="K700" s="16"/>
      <c r="L700" s="22"/>
      <c r="M700" s="22"/>
      <c r="N700" s="23"/>
      <c r="O700" s="24"/>
      <c r="P700" s="24"/>
      <c r="Q700" s="24"/>
      <c r="R700" s="5"/>
      <c r="S700" s="5"/>
      <c r="T700" s="5"/>
      <c r="U700" s="24"/>
      <c r="V700" s="24"/>
      <c r="W700" s="24"/>
      <c r="X700" s="22"/>
      <c r="Y700" s="24"/>
      <c r="Z700" s="22"/>
      <c r="AA700" s="24"/>
      <c r="AB700" s="22"/>
      <c r="AC700" s="5"/>
      <c r="AD700" s="5"/>
      <c r="AE700" s="5"/>
      <c r="AF700" s="22"/>
    </row>
    <row r="701" ht="21" customHeight="1" spans="1:32">
      <c r="A701" s="7" t="str">
        <f>IFERROR(INDEX(_xlfn.ANCHORARRAY($AG$9),ROWS($A$9:A701)),"")</f>
        <v/>
      </c>
      <c r="B701" s="8" t="str">
        <f t="shared" si="90"/>
        <v/>
      </c>
      <c r="C701" s="8" t="str">
        <f t="shared" si="91"/>
        <v/>
      </c>
      <c r="D701" s="8" t="str">
        <f t="shared" si="92"/>
        <v/>
      </c>
      <c r="E701" s="18" t="str">
        <f t="shared" si="93"/>
        <v/>
      </c>
      <c r="F701" s="8" t="str">
        <f t="shared" si="94"/>
        <v/>
      </c>
      <c r="G701" s="6" t="str">
        <f t="shared" si="95"/>
        <v/>
      </c>
      <c r="H701" s="19" t="str">
        <f t="shared" si="96"/>
        <v/>
      </c>
      <c r="I701" s="19" t="str">
        <f t="shared" si="97"/>
        <v/>
      </c>
      <c r="J701" s="19" t="str">
        <f t="shared" si="98"/>
        <v/>
      </c>
      <c r="K701" s="16"/>
      <c r="L701" s="19"/>
      <c r="M701" s="19"/>
      <c r="N701" s="20"/>
      <c r="O701" s="21"/>
      <c r="P701" s="21"/>
      <c r="Q701" s="21"/>
      <c r="R701" s="8"/>
      <c r="S701" s="8"/>
      <c r="T701" s="8"/>
      <c r="U701" s="21"/>
      <c r="V701" s="21"/>
      <c r="W701" s="21"/>
      <c r="X701" s="19"/>
      <c r="Y701" s="21"/>
      <c r="Z701" s="19"/>
      <c r="AA701" s="21"/>
      <c r="AB701" s="19"/>
      <c r="AC701" s="8"/>
      <c r="AD701" s="8"/>
      <c r="AE701" s="8"/>
      <c r="AF701" s="19"/>
    </row>
    <row r="702" ht="21" customHeight="1" spans="1:32">
      <c r="A702" s="4" t="str">
        <f>IFERROR(INDEX(_xlfn.ANCHORARRAY($AG$9),ROWS($A$9:A702)),"")</f>
        <v/>
      </c>
      <c r="B702" s="5" t="str">
        <f t="shared" si="90"/>
        <v/>
      </c>
      <c r="C702" s="5" t="str">
        <f t="shared" si="91"/>
        <v/>
      </c>
      <c r="D702" s="5" t="str">
        <f t="shared" si="92"/>
        <v/>
      </c>
      <c r="E702" s="18" t="str">
        <f t="shared" si="93"/>
        <v/>
      </c>
      <c r="F702" s="5" t="str">
        <f t="shared" si="94"/>
        <v/>
      </c>
      <c r="G702" s="3" t="str">
        <f t="shared" si="95"/>
        <v/>
      </c>
      <c r="H702" s="22" t="str">
        <f t="shared" si="96"/>
        <v/>
      </c>
      <c r="I702" s="22" t="str">
        <f t="shared" si="97"/>
        <v/>
      </c>
      <c r="J702" s="22" t="str">
        <f t="shared" si="98"/>
        <v/>
      </c>
      <c r="K702" s="16"/>
      <c r="L702" s="22"/>
      <c r="M702" s="22"/>
      <c r="N702" s="23"/>
      <c r="O702" s="24"/>
      <c r="P702" s="24"/>
      <c r="Q702" s="24"/>
      <c r="R702" s="5"/>
      <c r="S702" s="5"/>
      <c r="T702" s="5"/>
      <c r="U702" s="24"/>
      <c r="V702" s="24"/>
      <c r="W702" s="24"/>
      <c r="X702" s="22"/>
      <c r="Y702" s="24"/>
      <c r="Z702" s="22"/>
      <c r="AA702" s="24"/>
      <c r="AB702" s="22"/>
      <c r="AC702" s="5"/>
      <c r="AD702" s="5"/>
      <c r="AE702" s="5"/>
      <c r="AF702" s="22"/>
    </row>
    <row r="703" ht="21" customHeight="1" spans="1:32">
      <c r="A703" s="7" t="str">
        <f>IFERROR(INDEX(_xlfn.ANCHORARRAY($AG$9),ROWS($A$9:A703)),"")</f>
        <v/>
      </c>
      <c r="B703" s="8" t="str">
        <f t="shared" si="90"/>
        <v/>
      </c>
      <c r="C703" s="8" t="str">
        <f t="shared" si="91"/>
        <v/>
      </c>
      <c r="D703" s="8" t="str">
        <f t="shared" si="92"/>
        <v/>
      </c>
      <c r="E703" s="18" t="str">
        <f t="shared" si="93"/>
        <v/>
      </c>
      <c r="F703" s="8" t="str">
        <f t="shared" si="94"/>
        <v/>
      </c>
      <c r="G703" s="6" t="str">
        <f t="shared" si="95"/>
        <v/>
      </c>
      <c r="H703" s="19" t="str">
        <f t="shared" si="96"/>
        <v/>
      </c>
      <c r="I703" s="19" t="str">
        <f t="shared" si="97"/>
        <v/>
      </c>
      <c r="J703" s="19" t="str">
        <f t="shared" si="98"/>
        <v/>
      </c>
      <c r="K703" s="16"/>
      <c r="L703" s="19"/>
      <c r="M703" s="19"/>
      <c r="N703" s="20"/>
      <c r="O703" s="21"/>
      <c r="P703" s="21"/>
      <c r="Q703" s="21"/>
      <c r="R703" s="8"/>
      <c r="S703" s="8"/>
      <c r="T703" s="8"/>
      <c r="U703" s="21"/>
      <c r="V703" s="21"/>
      <c r="W703" s="21"/>
      <c r="X703" s="19"/>
      <c r="Y703" s="21"/>
      <c r="Z703" s="19"/>
      <c r="AA703" s="21"/>
      <c r="AB703" s="19"/>
      <c r="AC703" s="8"/>
      <c r="AD703" s="8"/>
      <c r="AE703" s="8"/>
      <c r="AF703" s="19"/>
    </row>
    <row r="704" ht="21" customHeight="1" spans="1:32">
      <c r="A704" s="4" t="str">
        <f>IFERROR(INDEX(_xlfn.ANCHORARRAY($AG$9),ROWS($A$9:A704)),"")</f>
        <v/>
      </c>
      <c r="B704" s="5" t="str">
        <f t="shared" si="90"/>
        <v/>
      </c>
      <c r="C704" s="5" t="str">
        <f t="shared" si="91"/>
        <v/>
      </c>
      <c r="D704" s="5" t="str">
        <f t="shared" si="92"/>
        <v/>
      </c>
      <c r="E704" s="18" t="str">
        <f t="shared" si="93"/>
        <v/>
      </c>
      <c r="F704" s="5" t="str">
        <f t="shared" si="94"/>
        <v/>
      </c>
      <c r="G704" s="3" t="str">
        <f t="shared" si="95"/>
        <v/>
      </c>
      <c r="H704" s="22" t="str">
        <f t="shared" si="96"/>
        <v/>
      </c>
      <c r="I704" s="22" t="str">
        <f t="shared" si="97"/>
        <v/>
      </c>
      <c r="J704" s="22" t="str">
        <f t="shared" si="98"/>
        <v/>
      </c>
      <c r="K704" s="16"/>
      <c r="L704" s="22"/>
      <c r="M704" s="22"/>
      <c r="N704" s="23"/>
      <c r="O704" s="24"/>
      <c r="P704" s="24"/>
      <c r="Q704" s="24"/>
      <c r="R704" s="5"/>
      <c r="S704" s="5"/>
      <c r="T704" s="5"/>
      <c r="U704" s="24"/>
      <c r="V704" s="24"/>
      <c r="W704" s="24"/>
      <c r="X704" s="22"/>
      <c r="Y704" s="24"/>
      <c r="Z704" s="22"/>
      <c r="AA704" s="24"/>
      <c r="AB704" s="22"/>
      <c r="AC704" s="5"/>
      <c r="AD704" s="5"/>
      <c r="AE704" s="5"/>
      <c r="AF704" s="22"/>
    </row>
    <row r="705" ht="21" customHeight="1" spans="1:32">
      <c r="A705" s="7" t="str">
        <f>IFERROR(INDEX(_xlfn.ANCHORARRAY($AG$9),ROWS($A$9:A705)),"")</f>
        <v/>
      </c>
      <c r="B705" s="8" t="str">
        <f t="shared" si="90"/>
        <v/>
      </c>
      <c r="C705" s="8" t="str">
        <f t="shared" si="91"/>
        <v/>
      </c>
      <c r="D705" s="8" t="str">
        <f t="shared" si="92"/>
        <v/>
      </c>
      <c r="E705" s="18" t="str">
        <f t="shared" si="93"/>
        <v/>
      </c>
      <c r="F705" s="8" t="str">
        <f t="shared" si="94"/>
        <v/>
      </c>
      <c r="G705" s="6" t="str">
        <f t="shared" si="95"/>
        <v/>
      </c>
      <c r="H705" s="19" t="str">
        <f t="shared" si="96"/>
        <v/>
      </c>
      <c r="I705" s="19" t="str">
        <f t="shared" si="97"/>
        <v/>
      </c>
      <c r="J705" s="19" t="str">
        <f t="shared" si="98"/>
        <v/>
      </c>
      <c r="K705" s="16"/>
      <c r="L705" s="19"/>
      <c r="M705" s="19"/>
      <c r="N705" s="20"/>
      <c r="O705" s="21"/>
      <c r="P705" s="21"/>
      <c r="Q705" s="21"/>
      <c r="R705" s="8"/>
      <c r="S705" s="8"/>
      <c r="T705" s="8"/>
      <c r="U705" s="21"/>
      <c r="V705" s="21"/>
      <c r="W705" s="21"/>
      <c r="X705" s="19"/>
      <c r="Y705" s="21"/>
      <c r="Z705" s="19"/>
      <c r="AA705" s="21"/>
      <c r="AB705" s="19"/>
      <c r="AC705" s="8"/>
      <c r="AD705" s="8"/>
      <c r="AE705" s="8"/>
      <c r="AF705" s="19"/>
    </row>
    <row r="706" ht="21" customHeight="1" spans="1:32">
      <c r="A706" s="4" t="str">
        <f>IFERROR(INDEX(_xlfn.ANCHORARRAY($AG$9),ROWS($A$9:A706)),"")</f>
        <v/>
      </c>
      <c r="B706" s="5" t="str">
        <f t="shared" si="90"/>
        <v/>
      </c>
      <c r="C706" s="5" t="str">
        <f t="shared" si="91"/>
        <v/>
      </c>
      <c r="D706" s="5" t="str">
        <f t="shared" si="92"/>
        <v/>
      </c>
      <c r="E706" s="18" t="str">
        <f t="shared" si="93"/>
        <v/>
      </c>
      <c r="F706" s="5" t="str">
        <f t="shared" si="94"/>
        <v/>
      </c>
      <c r="G706" s="3" t="str">
        <f t="shared" si="95"/>
        <v/>
      </c>
      <c r="H706" s="22" t="str">
        <f t="shared" si="96"/>
        <v/>
      </c>
      <c r="I706" s="22" t="str">
        <f t="shared" si="97"/>
        <v/>
      </c>
      <c r="J706" s="22" t="str">
        <f t="shared" si="98"/>
        <v/>
      </c>
      <c r="K706" s="16"/>
      <c r="L706" s="22"/>
      <c r="M706" s="22"/>
      <c r="N706" s="23"/>
      <c r="O706" s="24"/>
      <c r="P706" s="24"/>
      <c r="Q706" s="24"/>
      <c r="R706" s="5"/>
      <c r="S706" s="5"/>
      <c r="T706" s="5"/>
      <c r="U706" s="24"/>
      <c r="V706" s="24"/>
      <c r="W706" s="24"/>
      <c r="X706" s="22"/>
      <c r="Y706" s="24"/>
      <c r="Z706" s="22"/>
      <c r="AA706" s="24"/>
      <c r="AB706" s="22"/>
      <c r="AC706" s="5"/>
      <c r="AD706" s="5"/>
      <c r="AE706" s="5"/>
      <c r="AF706" s="22"/>
    </row>
    <row r="707" ht="21" customHeight="1" spans="1:32">
      <c r="A707" s="7" t="str">
        <f>IFERROR(INDEX(_xlfn.ANCHORARRAY($AG$9),ROWS($A$9:A707)),"")</f>
        <v/>
      </c>
      <c r="B707" s="8" t="str">
        <f t="shared" si="90"/>
        <v/>
      </c>
      <c r="C707" s="8" t="str">
        <f t="shared" si="91"/>
        <v/>
      </c>
      <c r="D707" s="8" t="str">
        <f t="shared" si="92"/>
        <v/>
      </c>
      <c r="E707" s="18" t="str">
        <f t="shared" si="93"/>
        <v/>
      </c>
      <c r="F707" s="8" t="str">
        <f t="shared" si="94"/>
        <v/>
      </c>
      <c r="G707" s="6" t="str">
        <f t="shared" si="95"/>
        <v/>
      </c>
      <c r="H707" s="19" t="str">
        <f t="shared" si="96"/>
        <v/>
      </c>
      <c r="I707" s="19" t="str">
        <f t="shared" si="97"/>
        <v/>
      </c>
      <c r="J707" s="19" t="str">
        <f t="shared" si="98"/>
        <v/>
      </c>
      <c r="K707" s="16"/>
      <c r="L707" s="19"/>
      <c r="M707" s="19"/>
      <c r="N707" s="20"/>
      <c r="O707" s="21"/>
      <c r="P707" s="21"/>
      <c r="Q707" s="21"/>
      <c r="R707" s="8"/>
      <c r="S707" s="8"/>
      <c r="T707" s="8"/>
      <c r="U707" s="21"/>
      <c r="V707" s="21"/>
      <c r="W707" s="21"/>
      <c r="X707" s="19"/>
      <c r="Y707" s="21"/>
      <c r="Z707" s="19"/>
      <c r="AA707" s="21"/>
      <c r="AB707" s="19"/>
      <c r="AC707" s="8"/>
      <c r="AD707" s="8"/>
      <c r="AE707" s="8"/>
      <c r="AF707" s="19"/>
    </row>
    <row r="708" ht="21" customHeight="1" spans="1:32">
      <c r="A708" s="4" t="str">
        <f>IFERROR(INDEX(_xlfn.ANCHORARRAY($AG$9),ROWS($A$9:A708)),"")</f>
        <v/>
      </c>
      <c r="B708" s="5" t="str">
        <f t="shared" si="90"/>
        <v/>
      </c>
      <c r="C708" s="5" t="str">
        <f t="shared" si="91"/>
        <v/>
      </c>
      <c r="D708" s="5" t="str">
        <f t="shared" si="92"/>
        <v/>
      </c>
      <c r="E708" s="18" t="str">
        <f t="shared" si="93"/>
        <v/>
      </c>
      <c r="F708" s="5" t="str">
        <f t="shared" si="94"/>
        <v/>
      </c>
      <c r="G708" s="3" t="str">
        <f t="shared" si="95"/>
        <v/>
      </c>
      <c r="H708" s="22" t="str">
        <f t="shared" si="96"/>
        <v/>
      </c>
      <c r="I708" s="22" t="str">
        <f t="shared" si="97"/>
        <v/>
      </c>
      <c r="J708" s="22" t="str">
        <f t="shared" si="98"/>
        <v/>
      </c>
      <c r="K708" s="16"/>
      <c r="L708" s="22"/>
      <c r="M708" s="22"/>
      <c r="N708" s="23"/>
      <c r="O708" s="24"/>
      <c r="P708" s="24"/>
      <c r="Q708" s="24"/>
      <c r="R708" s="5"/>
      <c r="S708" s="5"/>
      <c r="T708" s="5"/>
      <c r="U708" s="24"/>
      <c r="V708" s="24"/>
      <c r="W708" s="24"/>
      <c r="X708" s="22"/>
      <c r="Y708" s="24"/>
      <c r="Z708" s="22"/>
      <c r="AA708" s="24"/>
      <c r="AB708" s="22"/>
      <c r="AC708" s="5"/>
      <c r="AD708" s="5"/>
      <c r="AE708" s="5"/>
      <c r="AF708" s="22"/>
    </row>
    <row r="709" ht="21" customHeight="1" spans="1:32">
      <c r="A709" s="7" t="str">
        <f>IFERROR(INDEX(_xlfn.ANCHORARRAY($AG$9),ROWS($A$9:A709)),"")</f>
        <v/>
      </c>
      <c r="B709" s="8" t="str">
        <f t="shared" si="90"/>
        <v/>
      </c>
      <c r="C709" s="8" t="str">
        <f t="shared" si="91"/>
        <v/>
      </c>
      <c r="D709" s="8" t="str">
        <f t="shared" si="92"/>
        <v/>
      </c>
      <c r="E709" s="18" t="str">
        <f t="shared" si="93"/>
        <v/>
      </c>
      <c r="F709" s="8" t="str">
        <f t="shared" si="94"/>
        <v/>
      </c>
      <c r="G709" s="6" t="str">
        <f t="shared" si="95"/>
        <v/>
      </c>
      <c r="H709" s="19" t="str">
        <f t="shared" si="96"/>
        <v/>
      </c>
      <c r="I709" s="19" t="str">
        <f t="shared" si="97"/>
        <v/>
      </c>
      <c r="J709" s="19" t="str">
        <f t="shared" si="98"/>
        <v/>
      </c>
      <c r="K709" s="16"/>
      <c r="L709" s="19"/>
      <c r="M709" s="19"/>
      <c r="N709" s="20"/>
      <c r="O709" s="21"/>
      <c r="P709" s="21"/>
      <c r="Q709" s="21"/>
      <c r="R709" s="8"/>
      <c r="S709" s="8"/>
      <c r="T709" s="8"/>
      <c r="U709" s="21"/>
      <c r="V709" s="21"/>
      <c r="W709" s="21"/>
      <c r="X709" s="19"/>
      <c r="Y709" s="21"/>
      <c r="Z709" s="19"/>
      <c r="AA709" s="21"/>
      <c r="AB709" s="19"/>
      <c r="AC709" s="8"/>
      <c r="AD709" s="8"/>
      <c r="AE709" s="8"/>
      <c r="AF709" s="19"/>
    </row>
    <row r="710" ht="21" customHeight="1" spans="1:32">
      <c r="A710" s="4" t="str">
        <f>IFERROR(INDEX(_xlfn.ANCHORARRAY($AG$9),ROWS($A$9:A710)),"")</f>
        <v/>
      </c>
      <c r="B710" s="5" t="str">
        <f t="shared" si="90"/>
        <v/>
      </c>
      <c r="C710" s="5" t="str">
        <f t="shared" si="91"/>
        <v/>
      </c>
      <c r="D710" s="5" t="str">
        <f t="shared" si="92"/>
        <v/>
      </c>
      <c r="E710" s="18" t="str">
        <f t="shared" si="93"/>
        <v/>
      </c>
      <c r="F710" s="5" t="str">
        <f t="shared" si="94"/>
        <v/>
      </c>
      <c r="G710" s="3" t="str">
        <f t="shared" si="95"/>
        <v/>
      </c>
      <c r="H710" s="22" t="str">
        <f t="shared" si="96"/>
        <v/>
      </c>
      <c r="I710" s="22" t="str">
        <f t="shared" si="97"/>
        <v/>
      </c>
      <c r="J710" s="22" t="str">
        <f t="shared" si="98"/>
        <v/>
      </c>
      <c r="K710" s="16"/>
      <c r="L710" s="22"/>
      <c r="M710" s="22"/>
      <c r="N710" s="23"/>
      <c r="O710" s="24"/>
      <c r="P710" s="24"/>
      <c r="Q710" s="24"/>
      <c r="R710" s="5"/>
      <c r="S710" s="5"/>
      <c r="T710" s="5"/>
      <c r="U710" s="24"/>
      <c r="V710" s="24"/>
      <c r="W710" s="24"/>
      <c r="X710" s="22"/>
      <c r="Y710" s="24"/>
      <c r="Z710" s="22"/>
      <c r="AA710" s="24"/>
      <c r="AB710" s="22"/>
      <c r="AC710" s="5"/>
      <c r="AD710" s="5"/>
      <c r="AE710" s="5"/>
      <c r="AF710" s="22"/>
    </row>
    <row r="711" ht="21" customHeight="1" spans="1:32">
      <c r="A711" s="7" t="str">
        <f>IFERROR(INDEX(_xlfn.ANCHORARRAY($AG$9),ROWS($A$9:A711)),"")</f>
        <v/>
      </c>
      <c r="B711" s="8" t="str">
        <f t="shared" si="90"/>
        <v/>
      </c>
      <c r="C711" s="8" t="str">
        <f t="shared" si="91"/>
        <v/>
      </c>
      <c r="D711" s="8" t="str">
        <f t="shared" si="92"/>
        <v/>
      </c>
      <c r="E711" s="18" t="str">
        <f t="shared" si="93"/>
        <v/>
      </c>
      <c r="F711" s="8" t="str">
        <f t="shared" si="94"/>
        <v/>
      </c>
      <c r="G711" s="6" t="str">
        <f t="shared" si="95"/>
        <v/>
      </c>
      <c r="H711" s="19" t="str">
        <f t="shared" si="96"/>
        <v/>
      </c>
      <c r="I711" s="19" t="str">
        <f t="shared" si="97"/>
        <v/>
      </c>
      <c r="J711" s="19" t="str">
        <f t="shared" si="98"/>
        <v/>
      </c>
      <c r="K711" s="16"/>
      <c r="L711" s="19"/>
      <c r="M711" s="19"/>
      <c r="N711" s="20"/>
      <c r="O711" s="21"/>
      <c r="P711" s="21"/>
      <c r="Q711" s="21"/>
      <c r="R711" s="8"/>
      <c r="S711" s="8"/>
      <c r="T711" s="8"/>
      <c r="U711" s="21"/>
      <c r="V711" s="21"/>
      <c r="W711" s="21"/>
      <c r="X711" s="19"/>
      <c r="Y711" s="21"/>
      <c r="Z711" s="19"/>
      <c r="AA711" s="21"/>
      <c r="AB711" s="19"/>
      <c r="AC711" s="8"/>
      <c r="AD711" s="8"/>
      <c r="AE711" s="8"/>
      <c r="AF711" s="19"/>
    </row>
    <row r="712" ht="21" customHeight="1" spans="1:32">
      <c r="A712" s="4" t="str">
        <f>IFERROR(INDEX(_xlfn.ANCHORARRAY($AG$9),ROWS($A$9:A712)),"")</f>
        <v/>
      </c>
      <c r="B712" s="5" t="str">
        <f t="shared" si="90"/>
        <v/>
      </c>
      <c r="C712" s="5" t="str">
        <f t="shared" si="91"/>
        <v/>
      </c>
      <c r="D712" s="5" t="str">
        <f t="shared" si="92"/>
        <v/>
      </c>
      <c r="E712" s="18" t="str">
        <f t="shared" si="93"/>
        <v/>
      </c>
      <c r="F712" s="5" t="str">
        <f t="shared" si="94"/>
        <v/>
      </c>
      <c r="G712" s="3" t="str">
        <f t="shared" si="95"/>
        <v/>
      </c>
      <c r="H712" s="22" t="str">
        <f t="shared" si="96"/>
        <v/>
      </c>
      <c r="I712" s="22" t="str">
        <f t="shared" si="97"/>
        <v/>
      </c>
      <c r="J712" s="22" t="str">
        <f t="shared" si="98"/>
        <v/>
      </c>
      <c r="K712" s="16"/>
      <c r="L712" s="22"/>
      <c r="M712" s="22"/>
      <c r="N712" s="23"/>
      <c r="O712" s="24"/>
      <c r="P712" s="24"/>
      <c r="Q712" s="24"/>
      <c r="R712" s="5"/>
      <c r="S712" s="5"/>
      <c r="T712" s="5"/>
      <c r="U712" s="24"/>
      <c r="V712" s="24"/>
      <c r="W712" s="24"/>
      <c r="X712" s="22"/>
      <c r="Y712" s="24"/>
      <c r="Z712" s="22"/>
      <c r="AA712" s="24"/>
      <c r="AB712" s="22"/>
      <c r="AC712" s="5"/>
      <c r="AD712" s="5"/>
      <c r="AE712" s="5"/>
      <c r="AF712" s="22"/>
    </row>
    <row r="713" ht="21" customHeight="1" spans="1:32">
      <c r="A713" s="7" t="str">
        <f>IFERROR(INDEX(_xlfn.ANCHORARRAY($AG$9),ROWS($A$9:A713)),"")</f>
        <v/>
      </c>
      <c r="B713" s="8" t="str">
        <f t="shared" ref="B713:B776" si="99">IF($A713="","",SUMIF($AA$9:$AA$50008,$A713,$AC$9:$AC$50008))</f>
        <v/>
      </c>
      <c r="C713" s="8" t="str">
        <f t="shared" ref="C713:C776" si="100">IF($A713="","",SUMIF($AA$9:$AA$50008,$A713,$AD$9:$AD$50008))</f>
        <v/>
      </c>
      <c r="D713" s="8" t="str">
        <f t="shared" ref="D713:D776" si="101">IF($A713="","",SUMIF($AA$9:$AA$50008,$A713,$AE$9:$AE$50008))</f>
        <v/>
      </c>
      <c r="E713" s="18" t="str">
        <f t="shared" ref="E713:E776" si="102">IF($A713="","",MAX(0,B713-C713-D713))</f>
        <v/>
      </c>
      <c r="F713" s="8" t="str">
        <f t="shared" ref="F713:F776" si="103">IF($A713="","",MAX(0,C713+D713-B713))</f>
        <v/>
      </c>
      <c r="G713" s="6" t="str">
        <f t="shared" ref="G713:G776" si="104">IF($A713="","",IF(E713&gt;0,"待冲减",IF(F713&gt;0,"超额需核对","已结清")))</f>
        <v/>
      </c>
      <c r="H713" s="19" t="str">
        <f t="shared" ref="H713:H776" si="105">IF($A713="","",COUNTIFS($AA$9:$AA$50008,$A713,$AB$9:$AB$50008,"预支"))</f>
        <v/>
      </c>
      <c r="I713" s="19" t="str">
        <f t="shared" ref="I713:I776" si="106">IF($A713="","",COUNTIFS($AA$9:$AA$50008,$A713,$AB$9:$AB$50008,"报销"))</f>
        <v/>
      </c>
      <c r="J713" s="19" t="str">
        <f t="shared" ref="J713:J776" si="107">IF($A713="","",COUNTIFS($AA$9:$AA$50008,$A713,$AB$9:$AB$50008,"还款"))</f>
        <v/>
      </c>
      <c r="K713" s="16"/>
      <c r="L713" s="19"/>
      <c r="M713" s="19"/>
      <c r="N713" s="20"/>
      <c r="O713" s="21"/>
      <c r="P713" s="21"/>
      <c r="Q713" s="21"/>
      <c r="R713" s="8"/>
      <c r="S713" s="8"/>
      <c r="T713" s="8"/>
      <c r="U713" s="21"/>
      <c r="V713" s="21"/>
      <c r="W713" s="21"/>
      <c r="X713" s="19"/>
      <c r="Y713" s="21"/>
      <c r="Z713" s="19"/>
      <c r="AA713" s="21"/>
      <c r="AB713" s="19"/>
      <c r="AC713" s="8"/>
      <c r="AD713" s="8"/>
      <c r="AE713" s="8"/>
      <c r="AF713" s="19"/>
    </row>
    <row r="714" ht="21" customHeight="1" spans="1:32">
      <c r="A714" s="4" t="str">
        <f>IFERROR(INDEX(_xlfn.ANCHORARRAY($AG$9),ROWS($A$9:A714)),"")</f>
        <v/>
      </c>
      <c r="B714" s="5" t="str">
        <f t="shared" si="99"/>
        <v/>
      </c>
      <c r="C714" s="5" t="str">
        <f t="shared" si="100"/>
        <v/>
      </c>
      <c r="D714" s="5" t="str">
        <f t="shared" si="101"/>
        <v/>
      </c>
      <c r="E714" s="18" t="str">
        <f t="shared" si="102"/>
        <v/>
      </c>
      <c r="F714" s="5" t="str">
        <f t="shared" si="103"/>
        <v/>
      </c>
      <c r="G714" s="3" t="str">
        <f t="shared" si="104"/>
        <v/>
      </c>
      <c r="H714" s="22" t="str">
        <f t="shared" si="105"/>
        <v/>
      </c>
      <c r="I714" s="22" t="str">
        <f t="shared" si="106"/>
        <v/>
      </c>
      <c r="J714" s="22" t="str">
        <f t="shared" si="107"/>
        <v/>
      </c>
      <c r="K714" s="16"/>
      <c r="L714" s="22"/>
      <c r="M714" s="22"/>
      <c r="N714" s="23"/>
      <c r="O714" s="24"/>
      <c r="P714" s="24"/>
      <c r="Q714" s="24"/>
      <c r="R714" s="5"/>
      <c r="S714" s="5"/>
      <c r="T714" s="5"/>
      <c r="U714" s="24"/>
      <c r="V714" s="24"/>
      <c r="W714" s="24"/>
      <c r="X714" s="22"/>
      <c r="Y714" s="24"/>
      <c r="Z714" s="22"/>
      <c r="AA714" s="24"/>
      <c r="AB714" s="22"/>
      <c r="AC714" s="5"/>
      <c r="AD714" s="5"/>
      <c r="AE714" s="5"/>
      <c r="AF714" s="22"/>
    </row>
    <row r="715" ht="21" customHeight="1" spans="1:32">
      <c r="A715" s="7" t="str">
        <f>IFERROR(INDEX(_xlfn.ANCHORARRAY($AG$9),ROWS($A$9:A715)),"")</f>
        <v/>
      </c>
      <c r="B715" s="8" t="str">
        <f t="shared" si="99"/>
        <v/>
      </c>
      <c r="C715" s="8" t="str">
        <f t="shared" si="100"/>
        <v/>
      </c>
      <c r="D715" s="8" t="str">
        <f t="shared" si="101"/>
        <v/>
      </c>
      <c r="E715" s="18" t="str">
        <f t="shared" si="102"/>
        <v/>
      </c>
      <c r="F715" s="8" t="str">
        <f t="shared" si="103"/>
        <v/>
      </c>
      <c r="G715" s="6" t="str">
        <f t="shared" si="104"/>
        <v/>
      </c>
      <c r="H715" s="19" t="str">
        <f t="shared" si="105"/>
        <v/>
      </c>
      <c r="I715" s="19" t="str">
        <f t="shared" si="106"/>
        <v/>
      </c>
      <c r="J715" s="19" t="str">
        <f t="shared" si="107"/>
        <v/>
      </c>
      <c r="K715" s="16"/>
      <c r="L715" s="19"/>
      <c r="M715" s="19"/>
      <c r="N715" s="20"/>
      <c r="O715" s="21"/>
      <c r="P715" s="21"/>
      <c r="Q715" s="21"/>
      <c r="R715" s="8"/>
      <c r="S715" s="8"/>
      <c r="T715" s="8"/>
      <c r="U715" s="21"/>
      <c r="V715" s="21"/>
      <c r="W715" s="21"/>
      <c r="X715" s="19"/>
      <c r="Y715" s="21"/>
      <c r="Z715" s="19"/>
      <c r="AA715" s="21"/>
      <c r="AB715" s="19"/>
      <c r="AC715" s="8"/>
      <c r="AD715" s="8"/>
      <c r="AE715" s="8"/>
      <c r="AF715" s="19"/>
    </row>
    <row r="716" ht="21" customHeight="1" spans="1:32">
      <c r="A716" s="4" t="str">
        <f>IFERROR(INDEX(_xlfn.ANCHORARRAY($AG$9),ROWS($A$9:A716)),"")</f>
        <v/>
      </c>
      <c r="B716" s="5" t="str">
        <f t="shared" si="99"/>
        <v/>
      </c>
      <c r="C716" s="5" t="str">
        <f t="shared" si="100"/>
        <v/>
      </c>
      <c r="D716" s="5" t="str">
        <f t="shared" si="101"/>
        <v/>
      </c>
      <c r="E716" s="18" t="str">
        <f t="shared" si="102"/>
        <v/>
      </c>
      <c r="F716" s="5" t="str">
        <f t="shared" si="103"/>
        <v/>
      </c>
      <c r="G716" s="3" t="str">
        <f t="shared" si="104"/>
        <v/>
      </c>
      <c r="H716" s="22" t="str">
        <f t="shared" si="105"/>
        <v/>
      </c>
      <c r="I716" s="22" t="str">
        <f t="shared" si="106"/>
        <v/>
      </c>
      <c r="J716" s="22" t="str">
        <f t="shared" si="107"/>
        <v/>
      </c>
      <c r="K716" s="16"/>
      <c r="L716" s="22"/>
      <c r="M716" s="22"/>
      <c r="N716" s="23"/>
      <c r="O716" s="24"/>
      <c r="P716" s="24"/>
      <c r="Q716" s="24"/>
      <c r="R716" s="5"/>
      <c r="S716" s="5"/>
      <c r="T716" s="5"/>
      <c r="U716" s="24"/>
      <c r="V716" s="24"/>
      <c r="W716" s="24"/>
      <c r="X716" s="22"/>
      <c r="Y716" s="24"/>
      <c r="Z716" s="22"/>
      <c r="AA716" s="24"/>
      <c r="AB716" s="22"/>
      <c r="AC716" s="5"/>
      <c r="AD716" s="5"/>
      <c r="AE716" s="5"/>
      <c r="AF716" s="22"/>
    </row>
    <row r="717" ht="21" customHeight="1" spans="1:32">
      <c r="A717" s="7" t="str">
        <f>IFERROR(INDEX(_xlfn.ANCHORARRAY($AG$9),ROWS($A$9:A717)),"")</f>
        <v/>
      </c>
      <c r="B717" s="8" t="str">
        <f t="shared" si="99"/>
        <v/>
      </c>
      <c r="C717" s="8" t="str">
        <f t="shared" si="100"/>
        <v/>
      </c>
      <c r="D717" s="8" t="str">
        <f t="shared" si="101"/>
        <v/>
      </c>
      <c r="E717" s="18" t="str">
        <f t="shared" si="102"/>
        <v/>
      </c>
      <c r="F717" s="8" t="str">
        <f t="shared" si="103"/>
        <v/>
      </c>
      <c r="G717" s="6" t="str">
        <f t="shared" si="104"/>
        <v/>
      </c>
      <c r="H717" s="19" t="str">
        <f t="shared" si="105"/>
        <v/>
      </c>
      <c r="I717" s="19" t="str">
        <f t="shared" si="106"/>
        <v/>
      </c>
      <c r="J717" s="19" t="str">
        <f t="shared" si="107"/>
        <v/>
      </c>
      <c r="K717" s="16"/>
      <c r="L717" s="19"/>
      <c r="M717" s="19"/>
      <c r="N717" s="20"/>
      <c r="O717" s="21"/>
      <c r="P717" s="21"/>
      <c r="Q717" s="21"/>
      <c r="R717" s="8"/>
      <c r="S717" s="8"/>
      <c r="T717" s="8"/>
      <c r="U717" s="21"/>
      <c r="V717" s="21"/>
      <c r="W717" s="21"/>
      <c r="X717" s="19"/>
      <c r="Y717" s="21"/>
      <c r="Z717" s="19"/>
      <c r="AA717" s="21"/>
      <c r="AB717" s="19"/>
      <c r="AC717" s="8"/>
      <c r="AD717" s="8"/>
      <c r="AE717" s="8"/>
      <c r="AF717" s="19"/>
    </row>
    <row r="718" ht="21" customHeight="1" spans="1:32">
      <c r="A718" s="4" t="str">
        <f>IFERROR(INDEX(_xlfn.ANCHORARRAY($AG$9),ROWS($A$9:A718)),"")</f>
        <v/>
      </c>
      <c r="B718" s="5" t="str">
        <f t="shared" si="99"/>
        <v/>
      </c>
      <c r="C718" s="5" t="str">
        <f t="shared" si="100"/>
        <v/>
      </c>
      <c r="D718" s="5" t="str">
        <f t="shared" si="101"/>
        <v/>
      </c>
      <c r="E718" s="18" t="str">
        <f t="shared" si="102"/>
        <v/>
      </c>
      <c r="F718" s="5" t="str">
        <f t="shared" si="103"/>
        <v/>
      </c>
      <c r="G718" s="3" t="str">
        <f t="shared" si="104"/>
        <v/>
      </c>
      <c r="H718" s="22" t="str">
        <f t="shared" si="105"/>
        <v/>
      </c>
      <c r="I718" s="22" t="str">
        <f t="shared" si="106"/>
        <v/>
      </c>
      <c r="J718" s="22" t="str">
        <f t="shared" si="107"/>
        <v/>
      </c>
      <c r="K718" s="16"/>
      <c r="L718" s="22"/>
      <c r="M718" s="22"/>
      <c r="N718" s="23"/>
      <c r="O718" s="24"/>
      <c r="P718" s="24"/>
      <c r="Q718" s="24"/>
      <c r="R718" s="5"/>
      <c r="S718" s="5"/>
      <c r="T718" s="5"/>
      <c r="U718" s="24"/>
      <c r="V718" s="24"/>
      <c r="W718" s="24"/>
      <c r="X718" s="22"/>
      <c r="Y718" s="24"/>
      <c r="Z718" s="22"/>
      <c r="AA718" s="24"/>
      <c r="AB718" s="22"/>
      <c r="AC718" s="5"/>
      <c r="AD718" s="5"/>
      <c r="AE718" s="5"/>
      <c r="AF718" s="22"/>
    </row>
    <row r="719" ht="21" customHeight="1" spans="1:32">
      <c r="A719" s="7" t="str">
        <f>IFERROR(INDEX(_xlfn.ANCHORARRAY($AG$9),ROWS($A$9:A719)),"")</f>
        <v/>
      </c>
      <c r="B719" s="8" t="str">
        <f t="shared" si="99"/>
        <v/>
      </c>
      <c r="C719" s="8" t="str">
        <f t="shared" si="100"/>
        <v/>
      </c>
      <c r="D719" s="8" t="str">
        <f t="shared" si="101"/>
        <v/>
      </c>
      <c r="E719" s="18" t="str">
        <f t="shared" si="102"/>
        <v/>
      </c>
      <c r="F719" s="8" t="str">
        <f t="shared" si="103"/>
        <v/>
      </c>
      <c r="G719" s="6" t="str">
        <f t="shared" si="104"/>
        <v/>
      </c>
      <c r="H719" s="19" t="str">
        <f t="shared" si="105"/>
        <v/>
      </c>
      <c r="I719" s="19" t="str">
        <f t="shared" si="106"/>
        <v/>
      </c>
      <c r="J719" s="19" t="str">
        <f t="shared" si="107"/>
        <v/>
      </c>
      <c r="K719" s="16"/>
      <c r="L719" s="19"/>
      <c r="M719" s="19"/>
      <c r="N719" s="20"/>
      <c r="O719" s="21"/>
      <c r="P719" s="21"/>
      <c r="Q719" s="21"/>
      <c r="R719" s="8"/>
      <c r="S719" s="8"/>
      <c r="T719" s="8"/>
      <c r="U719" s="21"/>
      <c r="V719" s="21"/>
      <c r="W719" s="21"/>
      <c r="X719" s="19"/>
      <c r="Y719" s="21"/>
      <c r="Z719" s="19"/>
      <c r="AA719" s="21"/>
      <c r="AB719" s="19"/>
      <c r="AC719" s="8"/>
      <c r="AD719" s="8"/>
      <c r="AE719" s="8"/>
      <c r="AF719" s="19"/>
    </row>
    <row r="720" ht="21" customHeight="1" spans="1:32">
      <c r="A720" s="4" t="str">
        <f>IFERROR(INDEX(_xlfn.ANCHORARRAY($AG$9),ROWS($A$9:A720)),"")</f>
        <v/>
      </c>
      <c r="B720" s="5" t="str">
        <f t="shared" si="99"/>
        <v/>
      </c>
      <c r="C720" s="5" t="str">
        <f t="shared" si="100"/>
        <v/>
      </c>
      <c r="D720" s="5" t="str">
        <f t="shared" si="101"/>
        <v/>
      </c>
      <c r="E720" s="18" t="str">
        <f t="shared" si="102"/>
        <v/>
      </c>
      <c r="F720" s="5" t="str">
        <f t="shared" si="103"/>
        <v/>
      </c>
      <c r="G720" s="3" t="str">
        <f t="shared" si="104"/>
        <v/>
      </c>
      <c r="H720" s="22" t="str">
        <f t="shared" si="105"/>
        <v/>
      </c>
      <c r="I720" s="22" t="str">
        <f t="shared" si="106"/>
        <v/>
      </c>
      <c r="J720" s="22" t="str">
        <f t="shared" si="107"/>
        <v/>
      </c>
      <c r="K720" s="16"/>
      <c r="L720" s="22"/>
      <c r="M720" s="22"/>
      <c r="N720" s="23"/>
      <c r="O720" s="24"/>
      <c r="P720" s="24"/>
      <c r="Q720" s="24"/>
      <c r="R720" s="5"/>
      <c r="S720" s="5"/>
      <c r="T720" s="5"/>
      <c r="U720" s="24"/>
      <c r="V720" s="24"/>
      <c r="W720" s="24"/>
      <c r="X720" s="22"/>
      <c r="Y720" s="24"/>
      <c r="Z720" s="22"/>
      <c r="AA720" s="24"/>
      <c r="AB720" s="22"/>
      <c r="AC720" s="5"/>
      <c r="AD720" s="5"/>
      <c r="AE720" s="5"/>
      <c r="AF720" s="22"/>
    </row>
    <row r="721" ht="21" customHeight="1" spans="1:32">
      <c r="A721" s="7" t="str">
        <f>IFERROR(INDEX(_xlfn.ANCHORARRAY($AG$9),ROWS($A$9:A721)),"")</f>
        <v/>
      </c>
      <c r="B721" s="8" t="str">
        <f t="shared" si="99"/>
        <v/>
      </c>
      <c r="C721" s="8" t="str">
        <f t="shared" si="100"/>
        <v/>
      </c>
      <c r="D721" s="8" t="str">
        <f t="shared" si="101"/>
        <v/>
      </c>
      <c r="E721" s="18" t="str">
        <f t="shared" si="102"/>
        <v/>
      </c>
      <c r="F721" s="8" t="str">
        <f t="shared" si="103"/>
        <v/>
      </c>
      <c r="G721" s="6" t="str">
        <f t="shared" si="104"/>
        <v/>
      </c>
      <c r="H721" s="19" t="str">
        <f t="shared" si="105"/>
        <v/>
      </c>
      <c r="I721" s="19" t="str">
        <f t="shared" si="106"/>
        <v/>
      </c>
      <c r="J721" s="19" t="str">
        <f t="shared" si="107"/>
        <v/>
      </c>
      <c r="K721" s="16"/>
      <c r="L721" s="19"/>
      <c r="M721" s="19"/>
      <c r="N721" s="20"/>
      <c r="O721" s="21"/>
      <c r="P721" s="21"/>
      <c r="Q721" s="21"/>
      <c r="R721" s="8"/>
      <c r="S721" s="8"/>
      <c r="T721" s="8"/>
      <c r="U721" s="21"/>
      <c r="V721" s="21"/>
      <c r="W721" s="21"/>
      <c r="X721" s="19"/>
      <c r="Y721" s="21"/>
      <c r="Z721" s="19"/>
      <c r="AA721" s="21"/>
      <c r="AB721" s="19"/>
      <c r="AC721" s="8"/>
      <c r="AD721" s="8"/>
      <c r="AE721" s="8"/>
      <c r="AF721" s="19"/>
    </row>
    <row r="722" ht="21" customHeight="1" spans="1:32">
      <c r="A722" s="4" t="str">
        <f>IFERROR(INDEX(_xlfn.ANCHORARRAY($AG$9),ROWS($A$9:A722)),"")</f>
        <v/>
      </c>
      <c r="B722" s="5" t="str">
        <f t="shared" si="99"/>
        <v/>
      </c>
      <c r="C722" s="5" t="str">
        <f t="shared" si="100"/>
        <v/>
      </c>
      <c r="D722" s="5" t="str">
        <f t="shared" si="101"/>
        <v/>
      </c>
      <c r="E722" s="18" t="str">
        <f t="shared" si="102"/>
        <v/>
      </c>
      <c r="F722" s="5" t="str">
        <f t="shared" si="103"/>
        <v/>
      </c>
      <c r="G722" s="3" t="str">
        <f t="shared" si="104"/>
        <v/>
      </c>
      <c r="H722" s="22" t="str">
        <f t="shared" si="105"/>
        <v/>
      </c>
      <c r="I722" s="22" t="str">
        <f t="shared" si="106"/>
        <v/>
      </c>
      <c r="J722" s="22" t="str">
        <f t="shared" si="107"/>
        <v/>
      </c>
      <c r="K722" s="16"/>
      <c r="L722" s="22"/>
      <c r="M722" s="22"/>
      <c r="N722" s="23"/>
      <c r="O722" s="24"/>
      <c r="P722" s="24"/>
      <c r="Q722" s="24"/>
      <c r="R722" s="5"/>
      <c r="S722" s="5"/>
      <c r="T722" s="5"/>
      <c r="U722" s="24"/>
      <c r="V722" s="24"/>
      <c r="W722" s="24"/>
      <c r="X722" s="22"/>
      <c r="Y722" s="24"/>
      <c r="Z722" s="22"/>
      <c r="AA722" s="24"/>
      <c r="AB722" s="22"/>
      <c r="AC722" s="5"/>
      <c r="AD722" s="5"/>
      <c r="AE722" s="5"/>
      <c r="AF722" s="22"/>
    </row>
    <row r="723" ht="21" customHeight="1" spans="1:32">
      <c r="A723" s="7" t="str">
        <f>IFERROR(INDEX(_xlfn.ANCHORARRAY($AG$9),ROWS($A$9:A723)),"")</f>
        <v/>
      </c>
      <c r="B723" s="8" t="str">
        <f t="shared" si="99"/>
        <v/>
      </c>
      <c r="C723" s="8" t="str">
        <f t="shared" si="100"/>
        <v/>
      </c>
      <c r="D723" s="8" t="str">
        <f t="shared" si="101"/>
        <v/>
      </c>
      <c r="E723" s="18" t="str">
        <f t="shared" si="102"/>
        <v/>
      </c>
      <c r="F723" s="8" t="str">
        <f t="shared" si="103"/>
        <v/>
      </c>
      <c r="G723" s="6" t="str">
        <f t="shared" si="104"/>
        <v/>
      </c>
      <c r="H723" s="19" t="str">
        <f t="shared" si="105"/>
        <v/>
      </c>
      <c r="I723" s="19" t="str">
        <f t="shared" si="106"/>
        <v/>
      </c>
      <c r="J723" s="19" t="str">
        <f t="shared" si="107"/>
        <v/>
      </c>
      <c r="K723" s="16"/>
      <c r="L723" s="19"/>
      <c r="M723" s="19"/>
      <c r="N723" s="20"/>
      <c r="O723" s="21"/>
      <c r="P723" s="21"/>
      <c r="Q723" s="21"/>
      <c r="R723" s="8"/>
      <c r="S723" s="8"/>
      <c r="T723" s="8"/>
      <c r="U723" s="21"/>
      <c r="V723" s="21"/>
      <c r="W723" s="21"/>
      <c r="X723" s="19"/>
      <c r="Y723" s="21"/>
      <c r="Z723" s="19"/>
      <c r="AA723" s="21"/>
      <c r="AB723" s="19"/>
      <c r="AC723" s="8"/>
      <c r="AD723" s="8"/>
      <c r="AE723" s="8"/>
      <c r="AF723" s="19"/>
    </row>
    <row r="724" ht="21" customHeight="1" spans="1:32">
      <c r="A724" s="4" t="str">
        <f>IFERROR(INDEX(_xlfn.ANCHORARRAY($AG$9),ROWS($A$9:A724)),"")</f>
        <v/>
      </c>
      <c r="B724" s="5" t="str">
        <f t="shared" si="99"/>
        <v/>
      </c>
      <c r="C724" s="5" t="str">
        <f t="shared" si="100"/>
        <v/>
      </c>
      <c r="D724" s="5" t="str">
        <f t="shared" si="101"/>
        <v/>
      </c>
      <c r="E724" s="18" t="str">
        <f t="shared" si="102"/>
        <v/>
      </c>
      <c r="F724" s="5" t="str">
        <f t="shared" si="103"/>
        <v/>
      </c>
      <c r="G724" s="3" t="str">
        <f t="shared" si="104"/>
        <v/>
      </c>
      <c r="H724" s="22" t="str">
        <f t="shared" si="105"/>
        <v/>
      </c>
      <c r="I724" s="22" t="str">
        <f t="shared" si="106"/>
        <v/>
      </c>
      <c r="J724" s="22" t="str">
        <f t="shared" si="107"/>
        <v/>
      </c>
      <c r="K724" s="16"/>
      <c r="L724" s="22"/>
      <c r="M724" s="22"/>
      <c r="N724" s="23"/>
      <c r="O724" s="24"/>
      <c r="P724" s="24"/>
      <c r="Q724" s="24"/>
      <c r="R724" s="5"/>
      <c r="S724" s="5"/>
      <c r="T724" s="5"/>
      <c r="U724" s="24"/>
      <c r="V724" s="24"/>
      <c r="W724" s="24"/>
      <c r="X724" s="22"/>
      <c r="Y724" s="24"/>
      <c r="Z724" s="22"/>
      <c r="AA724" s="24"/>
      <c r="AB724" s="22"/>
      <c r="AC724" s="5"/>
      <c r="AD724" s="5"/>
      <c r="AE724" s="5"/>
      <c r="AF724" s="22"/>
    </row>
    <row r="725" ht="21" customHeight="1" spans="1:32">
      <c r="A725" s="7" t="str">
        <f>IFERROR(INDEX(_xlfn.ANCHORARRAY($AG$9),ROWS($A$9:A725)),"")</f>
        <v/>
      </c>
      <c r="B725" s="8" t="str">
        <f t="shared" si="99"/>
        <v/>
      </c>
      <c r="C725" s="8" t="str">
        <f t="shared" si="100"/>
        <v/>
      </c>
      <c r="D725" s="8" t="str">
        <f t="shared" si="101"/>
        <v/>
      </c>
      <c r="E725" s="18" t="str">
        <f t="shared" si="102"/>
        <v/>
      </c>
      <c r="F725" s="8" t="str">
        <f t="shared" si="103"/>
        <v/>
      </c>
      <c r="G725" s="6" t="str">
        <f t="shared" si="104"/>
        <v/>
      </c>
      <c r="H725" s="19" t="str">
        <f t="shared" si="105"/>
        <v/>
      </c>
      <c r="I725" s="19" t="str">
        <f t="shared" si="106"/>
        <v/>
      </c>
      <c r="J725" s="19" t="str">
        <f t="shared" si="107"/>
        <v/>
      </c>
      <c r="K725" s="16"/>
      <c r="L725" s="19"/>
      <c r="M725" s="19"/>
      <c r="N725" s="20"/>
      <c r="O725" s="21"/>
      <c r="P725" s="21"/>
      <c r="Q725" s="21"/>
      <c r="R725" s="8"/>
      <c r="S725" s="8"/>
      <c r="T725" s="8"/>
      <c r="U725" s="21"/>
      <c r="V725" s="21"/>
      <c r="W725" s="21"/>
      <c r="X725" s="19"/>
      <c r="Y725" s="21"/>
      <c r="Z725" s="19"/>
      <c r="AA725" s="21"/>
      <c r="AB725" s="19"/>
      <c r="AC725" s="8"/>
      <c r="AD725" s="8"/>
      <c r="AE725" s="8"/>
      <c r="AF725" s="19"/>
    </row>
    <row r="726" ht="21" customHeight="1" spans="1:32">
      <c r="A726" s="4" t="str">
        <f>IFERROR(INDEX(_xlfn.ANCHORARRAY($AG$9),ROWS($A$9:A726)),"")</f>
        <v/>
      </c>
      <c r="B726" s="5" t="str">
        <f t="shared" si="99"/>
        <v/>
      </c>
      <c r="C726" s="5" t="str">
        <f t="shared" si="100"/>
        <v/>
      </c>
      <c r="D726" s="5" t="str">
        <f t="shared" si="101"/>
        <v/>
      </c>
      <c r="E726" s="18" t="str">
        <f t="shared" si="102"/>
        <v/>
      </c>
      <c r="F726" s="5" t="str">
        <f t="shared" si="103"/>
        <v/>
      </c>
      <c r="G726" s="3" t="str">
        <f t="shared" si="104"/>
        <v/>
      </c>
      <c r="H726" s="22" t="str">
        <f t="shared" si="105"/>
        <v/>
      </c>
      <c r="I726" s="22" t="str">
        <f t="shared" si="106"/>
        <v/>
      </c>
      <c r="J726" s="22" t="str">
        <f t="shared" si="107"/>
        <v/>
      </c>
      <c r="K726" s="16"/>
      <c r="L726" s="22"/>
      <c r="M726" s="22"/>
      <c r="N726" s="23"/>
      <c r="O726" s="24"/>
      <c r="P726" s="24"/>
      <c r="Q726" s="24"/>
      <c r="R726" s="5"/>
      <c r="S726" s="5"/>
      <c r="T726" s="5"/>
      <c r="U726" s="24"/>
      <c r="V726" s="24"/>
      <c r="W726" s="24"/>
      <c r="X726" s="22"/>
      <c r="Y726" s="24"/>
      <c r="Z726" s="22"/>
      <c r="AA726" s="24"/>
      <c r="AB726" s="22"/>
      <c r="AC726" s="5"/>
      <c r="AD726" s="5"/>
      <c r="AE726" s="5"/>
      <c r="AF726" s="22"/>
    </row>
    <row r="727" ht="21" customHeight="1" spans="1:32">
      <c r="A727" s="7" t="str">
        <f>IFERROR(INDEX(_xlfn.ANCHORARRAY($AG$9),ROWS($A$9:A727)),"")</f>
        <v/>
      </c>
      <c r="B727" s="8" t="str">
        <f t="shared" si="99"/>
        <v/>
      </c>
      <c r="C727" s="8" t="str">
        <f t="shared" si="100"/>
        <v/>
      </c>
      <c r="D727" s="8" t="str">
        <f t="shared" si="101"/>
        <v/>
      </c>
      <c r="E727" s="18" t="str">
        <f t="shared" si="102"/>
        <v/>
      </c>
      <c r="F727" s="8" t="str">
        <f t="shared" si="103"/>
        <v/>
      </c>
      <c r="G727" s="6" t="str">
        <f t="shared" si="104"/>
        <v/>
      </c>
      <c r="H727" s="19" t="str">
        <f t="shared" si="105"/>
        <v/>
      </c>
      <c r="I727" s="19" t="str">
        <f t="shared" si="106"/>
        <v/>
      </c>
      <c r="J727" s="19" t="str">
        <f t="shared" si="107"/>
        <v/>
      </c>
      <c r="K727" s="16"/>
      <c r="L727" s="19"/>
      <c r="M727" s="19"/>
      <c r="N727" s="20"/>
      <c r="O727" s="21"/>
      <c r="P727" s="21"/>
      <c r="Q727" s="21"/>
      <c r="R727" s="8"/>
      <c r="S727" s="8"/>
      <c r="T727" s="8"/>
      <c r="U727" s="21"/>
      <c r="V727" s="21"/>
      <c r="W727" s="21"/>
      <c r="X727" s="19"/>
      <c r="Y727" s="21"/>
      <c r="Z727" s="19"/>
      <c r="AA727" s="21"/>
      <c r="AB727" s="19"/>
      <c r="AC727" s="8"/>
      <c r="AD727" s="8"/>
      <c r="AE727" s="8"/>
      <c r="AF727" s="19"/>
    </row>
    <row r="728" ht="21" customHeight="1" spans="1:32">
      <c r="A728" s="4" t="str">
        <f>IFERROR(INDEX(_xlfn.ANCHORARRAY($AG$9),ROWS($A$9:A728)),"")</f>
        <v/>
      </c>
      <c r="B728" s="5" t="str">
        <f t="shared" si="99"/>
        <v/>
      </c>
      <c r="C728" s="5" t="str">
        <f t="shared" si="100"/>
        <v/>
      </c>
      <c r="D728" s="5" t="str">
        <f t="shared" si="101"/>
        <v/>
      </c>
      <c r="E728" s="18" t="str">
        <f t="shared" si="102"/>
        <v/>
      </c>
      <c r="F728" s="5" t="str">
        <f t="shared" si="103"/>
        <v/>
      </c>
      <c r="G728" s="3" t="str">
        <f t="shared" si="104"/>
        <v/>
      </c>
      <c r="H728" s="22" t="str">
        <f t="shared" si="105"/>
        <v/>
      </c>
      <c r="I728" s="22" t="str">
        <f t="shared" si="106"/>
        <v/>
      </c>
      <c r="J728" s="22" t="str">
        <f t="shared" si="107"/>
        <v/>
      </c>
      <c r="K728" s="16"/>
      <c r="L728" s="22"/>
      <c r="M728" s="22"/>
      <c r="N728" s="23"/>
      <c r="O728" s="24"/>
      <c r="P728" s="24"/>
      <c r="Q728" s="24"/>
      <c r="R728" s="5"/>
      <c r="S728" s="5"/>
      <c r="T728" s="5"/>
      <c r="U728" s="24"/>
      <c r="V728" s="24"/>
      <c r="W728" s="24"/>
      <c r="X728" s="22"/>
      <c r="Y728" s="24"/>
      <c r="Z728" s="22"/>
      <c r="AA728" s="24"/>
      <c r="AB728" s="22"/>
      <c r="AC728" s="5"/>
      <c r="AD728" s="5"/>
      <c r="AE728" s="5"/>
      <c r="AF728" s="22"/>
    </row>
    <row r="729" ht="21" customHeight="1" spans="1:32">
      <c r="A729" s="7" t="str">
        <f>IFERROR(INDEX(_xlfn.ANCHORARRAY($AG$9),ROWS($A$9:A729)),"")</f>
        <v/>
      </c>
      <c r="B729" s="8" t="str">
        <f t="shared" si="99"/>
        <v/>
      </c>
      <c r="C729" s="8" t="str">
        <f t="shared" si="100"/>
        <v/>
      </c>
      <c r="D729" s="8" t="str">
        <f t="shared" si="101"/>
        <v/>
      </c>
      <c r="E729" s="18" t="str">
        <f t="shared" si="102"/>
        <v/>
      </c>
      <c r="F729" s="8" t="str">
        <f t="shared" si="103"/>
        <v/>
      </c>
      <c r="G729" s="6" t="str">
        <f t="shared" si="104"/>
        <v/>
      </c>
      <c r="H729" s="19" t="str">
        <f t="shared" si="105"/>
        <v/>
      </c>
      <c r="I729" s="19" t="str">
        <f t="shared" si="106"/>
        <v/>
      </c>
      <c r="J729" s="19" t="str">
        <f t="shared" si="107"/>
        <v/>
      </c>
      <c r="K729" s="16"/>
      <c r="L729" s="19"/>
      <c r="M729" s="19"/>
      <c r="N729" s="20"/>
      <c r="O729" s="21"/>
      <c r="P729" s="21"/>
      <c r="Q729" s="21"/>
      <c r="R729" s="8"/>
      <c r="S729" s="8"/>
      <c r="T729" s="8"/>
      <c r="U729" s="21"/>
      <c r="V729" s="21"/>
      <c r="W729" s="21"/>
      <c r="X729" s="19"/>
      <c r="Y729" s="21"/>
      <c r="Z729" s="19"/>
      <c r="AA729" s="21"/>
      <c r="AB729" s="19"/>
      <c r="AC729" s="8"/>
      <c r="AD729" s="8"/>
      <c r="AE729" s="8"/>
      <c r="AF729" s="19"/>
    </row>
    <row r="730" ht="21" customHeight="1" spans="1:32">
      <c r="A730" s="4" t="str">
        <f>IFERROR(INDEX(_xlfn.ANCHORARRAY($AG$9),ROWS($A$9:A730)),"")</f>
        <v/>
      </c>
      <c r="B730" s="5" t="str">
        <f t="shared" si="99"/>
        <v/>
      </c>
      <c r="C730" s="5" t="str">
        <f t="shared" si="100"/>
        <v/>
      </c>
      <c r="D730" s="5" t="str">
        <f t="shared" si="101"/>
        <v/>
      </c>
      <c r="E730" s="18" t="str">
        <f t="shared" si="102"/>
        <v/>
      </c>
      <c r="F730" s="5" t="str">
        <f t="shared" si="103"/>
        <v/>
      </c>
      <c r="G730" s="3" t="str">
        <f t="shared" si="104"/>
        <v/>
      </c>
      <c r="H730" s="22" t="str">
        <f t="shared" si="105"/>
        <v/>
      </c>
      <c r="I730" s="22" t="str">
        <f t="shared" si="106"/>
        <v/>
      </c>
      <c r="J730" s="22" t="str">
        <f t="shared" si="107"/>
        <v/>
      </c>
      <c r="K730" s="16"/>
      <c r="L730" s="22"/>
      <c r="M730" s="22"/>
      <c r="N730" s="23"/>
      <c r="O730" s="24"/>
      <c r="P730" s="24"/>
      <c r="Q730" s="24"/>
      <c r="R730" s="5"/>
      <c r="S730" s="5"/>
      <c r="T730" s="5"/>
      <c r="U730" s="24"/>
      <c r="V730" s="24"/>
      <c r="W730" s="24"/>
      <c r="X730" s="22"/>
      <c r="Y730" s="24"/>
      <c r="Z730" s="22"/>
      <c r="AA730" s="24"/>
      <c r="AB730" s="22"/>
      <c r="AC730" s="5"/>
      <c r="AD730" s="5"/>
      <c r="AE730" s="5"/>
      <c r="AF730" s="22"/>
    </row>
    <row r="731" ht="21" customHeight="1" spans="1:32">
      <c r="A731" s="7" t="str">
        <f>IFERROR(INDEX(_xlfn.ANCHORARRAY($AG$9),ROWS($A$9:A731)),"")</f>
        <v/>
      </c>
      <c r="B731" s="8" t="str">
        <f t="shared" si="99"/>
        <v/>
      </c>
      <c r="C731" s="8" t="str">
        <f t="shared" si="100"/>
        <v/>
      </c>
      <c r="D731" s="8" t="str">
        <f t="shared" si="101"/>
        <v/>
      </c>
      <c r="E731" s="18" t="str">
        <f t="shared" si="102"/>
        <v/>
      </c>
      <c r="F731" s="8" t="str">
        <f t="shared" si="103"/>
        <v/>
      </c>
      <c r="G731" s="6" t="str">
        <f t="shared" si="104"/>
        <v/>
      </c>
      <c r="H731" s="19" t="str">
        <f t="shared" si="105"/>
        <v/>
      </c>
      <c r="I731" s="19" t="str">
        <f t="shared" si="106"/>
        <v/>
      </c>
      <c r="J731" s="19" t="str">
        <f t="shared" si="107"/>
        <v/>
      </c>
      <c r="K731" s="16"/>
      <c r="L731" s="19"/>
      <c r="M731" s="19"/>
      <c r="N731" s="20"/>
      <c r="O731" s="21"/>
      <c r="P731" s="21"/>
      <c r="Q731" s="21"/>
      <c r="R731" s="8"/>
      <c r="S731" s="8"/>
      <c r="T731" s="8"/>
      <c r="U731" s="21"/>
      <c r="V731" s="21"/>
      <c r="W731" s="21"/>
      <c r="X731" s="19"/>
      <c r="Y731" s="21"/>
      <c r="Z731" s="19"/>
      <c r="AA731" s="21"/>
      <c r="AB731" s="19"/>
      <c r="AC731" s="8"/>
      <c r="AD731" s="8"/>
      <c r="AE731" s="8"/>
      <c r="AF731" s="19"/>
    </row>
    <row r="732" ht="21" customHeight="1" spans="1:32">
      <c r="A732" s="4" t="str">
        <f>IFERROR(INDEX(_xlfn.ANCHORARRAY($AG$9),ROWS($A$9:A732)),"")</f>
        <v/>
      </c>
      <c r="B732" s="5" t="str">
        <f t="shared" si="99"/>
        <v/>
      </c>
      <c r="C732" s="5" t="str">
        <f t="shared" si="100"/>
        <v/>
      </c>
      <c r="D732" s="5" t="str">
        <f t="shared" si="101"/>
        <v/>
      </c>
      <c r="E732" s="18" t="str">
        <f t="shared" si="102"/>
        <v/>
      </c>
      <c r="F732" s="5" t="str">
        <f t="shared" si="103"/>
        <v/>
      </c>
      <c r="G732" s="3" t="str">
        <f t="shared" si="104"/>
        <v/>
      </c>
      <c r="H732" s="22" t="str">
        <f t="shared" si="105"/>
        <v/>
      </c>
      <c r="I732" s="22" t="str">
        <f t="shared" si="106"/>
        <v/>
      </c>
      <c r="J732" s="22" t="str">
        <f t="shared" si="107"/>
        <v/>
      </c>
      <c r="K732" s="16"/>
      <c r="L732" s="22"/>
      <c r="M732" s="22"/>
      <c r="N732" s="23"/>
      <c r="O732" s="24"/>
      <c r="P732" s="24"/>
      <c r="Q732" s="24"/>
      <c r="R732" s="5"/>
      <c r="S732" s="5"/>
      <c r="T732" s="5"/>
      <c r="U732" s="24"/>
      <c r="V732" s="24"/>
      <c r="W732" s="24"/>
      <c r="X732" s="22"/>
      <c r="Y732" s="24"/>
      <c r="Z732" s="22"/>
      <c r="AA732" s="24"/>
      <c r="AB732" s="22"/>
      <c r="AC732" s="5"/>
      <c r="AD732" s="5"/>
      <c r="AE732" s="5"/>
      <c r="AF732" s="22"/>
    </row>
    <row r="733" ht="21" customHeight="1" spans="1:32">
      <c r="A733" s="7" t="str">
        <f>IFERROR(INDEX(_xlfn.ANCHORARRAY($AG$9),ROWS($A$9:A733)),"")</f>
        <v/>
      </c>
      <c r="B733" s="8" t="str">
        <f t="shared" si="99"/>
        <v/>
      </c>
      <c r="C733" s="8" t="str">
        <f t="shared" si="100"/>
        <v/>
      </c>
      <c r="D733" s="8" t="str">
        <f t="shared" si="101"/>
        <v/>
      </c>
      <c r="E733" s="18" t="str">
        <f t="shared" si="102"/>
        <v/>
      </c>
      <c r="F733" s="8" t="str">
        <f t="shared" si="103"/>
        <v/>
      </c>
      <c r="G733" s="6" t="str">
        <f t="shared" si="104"/>
        <v/>
      </c>
      <c r="H733" s="19" t="str">
        <f t="shared" si="105"/>
        <v/>
      </c>
      <c r="I733" s="19" t="str">
        <f t="shared" si="106"/>
        <v/>
      </c>
      <c r="J733" s="19" t="str">
        <f t="shared" si="107"/>
        <v/>
      </c>
      <c r="K733" s="16"/>
      <c r="L733" s="19"/>
      <c r="M733" s="19"/>
      <c r="N733" s="20"/>
      <c r="O733" s="21"/>
      <c r="P733" s="21"/>
      <c r="Q733" s="21"/>
      <c r="R733" s="8"/>
      <c r="S733" s="8"/>
      <c r="T733" s="8"/>
      <c r="U733" s="21"/>
      <c r="V733" s="21"/>
      <c r="W733" s="21"/>
      <c r="X733" s="19"/>
      <c r="Y733" s="21"/>
      <c r="Z733" s="19"/>
      <c r="AA733" s="21"/>
      <c r="AB733" s="19"/>
      <c r="AC733" s="8"/>
      <c r="AD733" s="8"/>
      <c r="AE733" s="8"/>
      <c r="AF733" s="19"/>
    </row>
    <row r="734" ht="21" customHeight="1" spans="1:32">
      <c r="A734" s="4" t="str">
        <f>IFERROR(INDEX(_xlfn.ANCHORARRAY($AG$9),ROWS($A$9:A734)),"")</f>
        <v/>
      </c>
      <c r="B734" s="5" t="str">
        <f t="shared" si="99"/>
        <v/>
      </c>
      <c r="C734" s="5" t="str">
        <f t="shared" si="100"/>
        <v/>
      </c>
      <c r="D734" s="5" t="str">
        <f t="shared" si="101"/>
        <v/>
      </c>
      <c r="E734" s="18" t="str">
        <f t="shared" si="102"/>
        <v/>
      </c>
      <c r="F734" s="5" t="str">
        <f t="shared" si="103"/>
        <v/>
      </c>
      <c r="G734" s="3" t="str">
        <f t="shared" si="104"/>
        <v/>
      </c>
      <c r="H734" s="22" t="str">
        <f t="shared" si="105"/>
        <v/>
      </c>
      <c r="I734" s="22" t="str">
        <f t="shared" si="106"/>
        <v/>
      </c>
      <c r="J734" s="22" t="str">
        <f t="shared" si="107"/>
        <v/>
      </c>
      <c r="K734" s="16"/>
      <c r="L734" s="22"/>
      <c r="M734" s="22"/>
      <c r="N734" s="23"/>
      <c r="O734" s="24"/>
      <c r="P734" s="24"/>
      <c r="Q734" s="24"/>
      <c r="R734" s="5"/>
      <c r="S734" s="5"/>
      <c r="T734" s="5"/>
      <c r="U734" s="24"/>
      <c r="V734" s="24"/>
      <c r="W734" s="24"/>
      <c r="X734" s="22"/>
      <c r="Y734" s="24"/>
      <c r="Z734" s="22"/>
      <c r="AA734" s="24"/>
      <c r="AB734" s="22"/>
      <c r="AC734" s="5"/>
      <c r="AD734" s="5"/>
      <c r="AE734" s="5"/>
      <c r="AF734" s="22"/>
    </row>
    <row r="735" ht="21" customHeight="1" spans="1:32">
      <c r="A735" s="7" t="str">
        <f>IFERROR(INDEX(_xlfn.ANCHORARRAY($AG$9),ROWS($A$9:A735)),"")</f>
        <v/>
      </c>
      <c r="B735" s="8" t="str">
        <f t="shared" si="99"/>
        <v/>
      </c>
      <c r="C735" s="8" t="str">
        <f t="shared" si="100"/>
        <v/>
      </c>
      <c r="D735" s="8" t="str">
        <f t="shared" si="101"/>
        <v/>
      </c>
      <c r="E735" s="18" t="str">
        <f t="shared" si="102"/>
        <v/>
      </c>
      <c r="F735" s="8" t="str">
        <f t="shared" si="103"/>
        <v/>
      </c>
      <c r="G735" s="6" t="str">
        <f t="shared" si="104"/>
        <v/>
      </c>
      <c r="H735" s="19" t="str">
        <f t="shared" si="105"/>
        <v/>
      </c>
      <c r="I735" s="19" t="str">
        <f t="shared" si="106"/>
        <v/>
      </c>
      <c r="J735" s="19" t="str">
        <f t="shared" si="107"/>
        <v/>
      </c>
      <c r="K735" s="16"/>
      <c r="L735" s="19"/>
      <c r="M735" s="19"/>
      <c r="N735" s="20"/>
      <c r="O735" s="21"/>
      <c r="P735" s="21"/>
      <c r="Q735" s="21"/>
      <c r="R735" s="8"/>
      <c r="S735" s="8"/>
      <c r="T735" s="8"/>
      <c r="U735" s="21"/>
      <c r="V735" s="21"/>
      <c r="W735" s="21"/>
      <c r="X735" s="19"/>
      <c r="Y735" s="21"/>
      <c r="Z735" s="19"/>
      <c r="AA735" s="21"/>
      <c r="AB735" s="19"/>
      <c r="AC735" s="8"/>
      <c r="AD735" s="8"/>
      <c r="AE735" s="8"/>
      <c r="AF735" s="19"/>
    </row>
    <row r="736" ht="21" customHeight="1" spans="1:32">
      <c r="A736" s="4" t="str">
        <f>IFERROR(INDEX(_xlfn.ANCHORARRAY($AG$9),ROWS($A$9:A736)),"")</f>
        <v/>
      </c>
      <c r="B736" s="5" t="str">
        <f t="shared" si="99"/>
        <v/>
      </c>
      <c r="C736" s="5" t="str">
        <f t="shared" si="100"/>
        <v/>
      </c>
      <c r="D736" s="5" t="str">
        <f t="shared" si="101"/>
        <v/>
      </c>
      <c r="E736" s="18" t="str">
        <f t="shared" si="102"/>
        <v/>
      </c>
      <c r="F736" s="5" t="str">
        <f t="shared" si="103"/>
        <v/>
      </c>
      <c r="G736" s="3" t="str">
        <f t="shared" si="104"/>
        <v/>
      </c>
      <c r="H736" s="22" t="str">
        <f t="shared" si="105"/>
        <v/>
      </c>
      <c r="I736" s="22" t="str">
        <f t="shared" si="106"/>
        <v/>
      </c>
      <c r="J736" s="22" t="str">
        <f t="shared" si="107"/>
        <v/>
      </c>
      <c r="K736" s="16"/>
      <c r="L736" s="22"/>
      <c r="M736" s="22"/>
      <c r="N736" s="23"/>
      <c r="O736" s="24"/>
      <c r="P736" s="24"/>
      <c r="Q736" s="24"/>
      <c r="R736" s="5"/>
      <c r="S736" s="5"/>
      <c r="T736" s="5"/>
      <c r="U736" s="24"/>
      <c r="V736" s="24"/>
      <c r="W736" s="24"/>
      <c r="X736" s="22"/>
      <c r="Y736" s="24"/>
      <c r="Z736" s="22"/>
      <c r="AA736" s="24"/>
      <c r="AB736" s="22"/>
      <c r="AC736" s="5"/>
      <c r="AD736" s="5"/>
      <c r="AE736" s="5"/>
      <c r="AF736" s="22"/>
    </row>
    <row r="737" ht="21" customHeight="1" spans="1:32">
      <c r="A737" s="7" t="str">
        <f>IFERROR(INDEX(_xlfn.ANCHORARRAY($AG$9),ROWS($A$9:A737)),"")</f>
        <v/>
      </c>
      <c r="B737" s="8" t="str">
        <f t="shared" si="99"/>
        <v/>
      </c>
      <c r="C737" s="8" t="str">
        <f t="shared" si="100"/>
        <v/>
      </c>
      <c r="D737" s="8" t="str">
        <f t="shared" si="101"/>
        <v/>
      </c>
      <c r="E737" s="18" t="str">
        <f t="shared" si="102"/>
        <v/>
      </c>
      <c r="F737" s="8" t="str">
        <f t="shared" si="103"/>
        <v/>
      </c>
      <c r="G737" s="6" t="str">
        <f t="shared" si="104"/>
        <v/>
      </c>
      <c r="H737" s="19" t="str">
        <f t="shared" si="105"/>
        <v/>
      </c>
      <c r="I737" s="19" t="str">
        <f t="shared" si="106"/>
        <v/>
      </c>
      <c r="J737" s="19" t="str">
        <f t="shared" si="107"/>
        <v/>
      </c>
      <c r="K737" s="16"/>
      <c r="L737" s="19"/>
      <c r="M737" s="19"/>
      <c r="N737" s="20"/>
      <c r="O737" s="21"/>
      <c r="P737" s="21"/>
      <c r="Q737" s="21"/>
      <c r="R737" s="8"/>
      <c r="S737" s="8"/>
      <c r="T737" s="8"/>
      <c r="U737" s="21"/>
      <c r="V737" s="21"/>
      <c r="W737" s="21"/>
      <c r="X737" s="19"/>
      <c r="Y737" s="21"/>
      <c r="Z737" s="19"/>
      <c r="AA737" s="21"/>
      <c r="AB737" s="19"/>
      <c r="AC737" s="8"/>
      <c r="AD737" s="8"/>
      <c r="AE737" s="8"/>
      <c r="AF737" s="19"/>
    </row>
    <row r="738" ht="21" customHeight="1" spans="1:32">
      <c r="A738" s="4" t="str">
        <f>IFERROR(INDEX(_xlfn.ANCHORARRAY($AG$9),ROWS($A$9:A738)),"")</f>
        <v/>
      </c>
      <c r="B738" s="5" t="str">
        <f t="shared" si="99"/>
        <v/>
      </c>
      <c r="C738" s="5" t="str">
        <f t="shared" si="100"/>
        <v/>
      </c>
      <c r="D738" s="5" t="str">
        <f t="shared" si="101"/>
        <v/>
      </c>
      <c r="E738" s="18" t="str">
        <f t="shared" si="102"/>
        <v/>
      </c>
      <c r="F738" s="5" t="str">
        <f t="shared" si="103"/>
        <v/>
      </c>
      <c r="G738" s="3" t="str">
        <f t="shared" si="104"/>
        <v/>
      </c>
      <c r="H738" s="22" t="str">
        <f t="shared" si="105"/>
        <v/>
      </c>
      <c r="I738" s="22" t="str">
        <f t="shared" si="106"/>
        <v/>
      </c>
      <c r="J738" s="22" t="str">
        <f t="shared" si="107"/>
        <v/>
      </c>
      <c r="K738" s="16"/>
      <c r="L738" s="22"/>
      <c r="M738" s="22"/>
      <c r="N738" s="23"/>
      <c r="O738" s="24"/>
      <c r="P738" s="24"/>
      <c r="Q738" s="24"/>
      <c r="R738" s="5"/>
      <c r="S738" s="5"/>
      <c r="T738" s="5"/>
      <c r="U738" s="24"/>
      <c r="V738" s="24"/>
      <c r="W738" s="24"/>
      <c r="X738" s="22"/>
      <c r="Y738" s="24"/>
      <c r="Z738" s="22"/>
      <c r="AA738" s="24"/>
      <c r="AB738" s="22"/>
      <c r="AC738" s="5"/>
      <c r="AD738" s="5"/>
      <c r="AE738" s="5"/>
      <c r="AF738" s="22"/>
    </row>
    <row r="739" ht="21" customHeight="1" spans="1:32">
      <c r="A739" s="7" t="str">
        <f>IFERROR(INDEX(_xlfn.ANCHORARRAY($AG$9),ROWS($A$9:A739)),"")</f>
        <v/>
      </c>
      <c r="B739" s="8" t="str">
        <f t="shared" si="99"/>
        <v/>
      </c>
      <c r="C739" s="8" t="str">
        <f t="shared" si="100"/>
        <v/>
      </c>
      <c r="D739" s="8" t="str">
        <f t="shared" si="101"/>
        <v/>
      </c>
      <c r="E739" s="18" t="str">
        <f t="shared" si="102"/>
        <v/>
      </c>
      <c r="F739" s="8" t="str">
        <f t="shared" si="103"/>
        <v/>
      </c>
      <c r="G739" s="6" t="str">
        <f t="shared" si="104"/>
        <v/>
      </c>
      <c r="H739" s="19" t="str">
        <f t="shared" si="105"/>
        <v/>
      </c>
      <c r="I739" s="19" t="str">
        <f t="shared" si="106"/>
        <v/>
      </c>
      <c r="J739" s="19" t="str">
        <f t="shared" si="107"/>
        <v/>
      </c>
      <c r="K739" s="16"/>
      <c r="L739" s="19"/>
      <c r="M739" s="19"/>
      <c r="N739" s="20"/>
      <c r="O739" s="21"/>
      <c r="P739" s="21"/>
      <c r="Q739" s="21"/>
      <c r="R739" s="8"/>
      <c r="S739" s="8"/>
      <c r="T739" s="8"/>
      <c r="U739" s="21"/>
      <c r="V739" s="21"/>
      <c r="W739" s="21"/>
      <c r="X739" s="19"/>
      <c r="Y739" s="21"/>
      <c r="Z739" s="19"/>
      <c r="AA739" s="21"/>
      <c r="AB739" s="19"/>
      <c r="AC739" s="8"/>
      <c r="AD739" s="8"/>
      <c r="AE739" s="8"/>
      <c r="AF739" s="19"/>
    </row>
    <row r="740" ht="21" customHeight="1" spans="1:32">
      <c r="A740" s="4" t="str">
        <f>IFERROR(INDEX(_xlfn.ANCHORARRAY($AG$9),ROWS($A$9:A740)),"")</f>
        <v/>
      </c>
      <c r="B740" s="5" t="str">
        <f t="shared" si="99"/>
        <v/>
      </c>
      <c r="C740" s="5" t="str">
        <f t="shared" si="100"/>
        <v/>
      </c>
      <c r="D740" s="5" t="str">
        <f t="shared" si="101"/>
        <v/>
      </c>
      <c r="E740" s="18" t="str">
        <f t="shared" si="102"/>
        <v/>
      </c>
      <c r="F740" s="5" t="str">
        <f t="shared" si="103"/>
        <v/>
      </c>
      <c r="G740" s="3" t="str">
        <f t="shared" si="104"/>
        <v/>
      </c>
      <c r="H740" s="22" t="str">
        <f t="shared" si="105"/>
        <v/>
      </c>
      <c r="I740" s="22" t="str">
        <f t="shared" si="106"/>
        <v/>
      </c>
      <c r="J740" s="22" t="str">
        <f t="shared" si="107"/>
        <v/>
      </c>
      <c r="K740" s="16"/>
      <c r="L740" s="22"/>
      <c r="M740" s="22"/>
      <c r="N740" s="23"/>
      <c r="O740" s="24"/>
      <c r="P740" s="24"/>
      <c r="Q740" s="24"/>
      <c r="R740" s="5"/>
      <c r="S740" s="5"/>
      <c r="T740" s="5"/>
      <c r="U740" s="24"/>
      <c r="V740" s="24"/>
      <c r="W740" s="24"/>
      <c r="X740" s="22"/>
      <c r="Y740" s="24"/>
      <c r="Z740" s="22"/>
      <c r="AA740" s="24"/>
      <c r="AB740" s="22"/>
      <c r="AC740" s="5"/>
      <c r="AD740" s="5"/>
      <c r="AE740" s="5"/>
      <c r="AF740" s="22"/>
    </row>
    <row r="741" ht="21" customHeight="1" spans="1:32">
      <c r="A741" s="7" t="str">
        <f>IFERROR(INDEX(_xlfn.ANCHORARRAY($AG$9),ROWS($A$9:A741)),"")</f>
        <v/>
      </c>
      <c r="B741" s="8" t="str">
        <f t="shared" si="99"/>
        <v/>
      </c>
      <c r="C741" s="8" t="str">
        <f t="shared" si="100"/>
        <v/>
      </c>
      <c r="D741" s="8" t="str">
        <f t="shared" si="101"/>
        <v/>
      </c>
      <c r="E741" s="18" t="str">
        <f t="shared" si="102"/>
        <v/>
      </c>
      <c r="F741" s="8" t="str">
        <f t="shared" si="103"/>
        <v/>
      </c>
      <c r="G741" s="6" t="str">
        <f t="shared" si="104"/>
        <v/>
      </c>
      <c r="H741" s="19" t="str">
        <f t="shared" si="105"/>
        <v/>
      </c>
      <c r="I741" s="19" t="str">
        <f t="shared" si="106"/>
        <v/>
      </c>
      <c r="J741" s="19" t="str">
        <f t="shared" si="107"/>
        <v/>
      </c>
      <c r="K741" s="16"/>
      <c r="L741" s="19"/>
      <c r="M741" s="19"/>
      <c r="N741" s="20"/>
      <c r="O741" s="21"/>
      <c r="P741" s="21"/>
      <c r="Q741" s="21"/>
      <c r="R741" s="8"/>
      <c r="S741" s="8"/>
      <c r="T741" s="8"/>
      <c r="U741" s="21"/>
      <c r="V741" s="21"/>
      <c r="W741" s="21"/>
      <c r="X741" s="19"/>
      <c r="Y741" s="21"/>
      <c r="Z741" s="19"/>
      <c r="AA741" s="21"/>
      <c r="AB741" s="19"/>
      <c r="AC741" s="8"/>
      <c r="AD741" s="8"/>
      <c r="AE741" s="8"/>
      <c r="AF741" s="19"/>
    </row>
    <row r="742" ht="21" customHeight="1" spans="1:32">
      <c r="A742" s="4" t="str">
        <f>IFERROR(INDEX(_xlfn.ANCHORARRAY($AG$9),ROWS($A$9:A742)),"")</f>
        <v/>
      </c>
      <c r="B742" s="5" t="str">
        <f t="shared" si="99"/>
        <v/>
      </c>
      <c r="C742" s="5" t="str">
        <f t="shared" si="100"/>
        <v/>
      </c>
      <c r="D742" s="5" t="str">
        <f t="shared" si="101"/>
        <v/>
      </c>
      <c r="E742" s="18" t="str">
        <f t="shared" si="102"/>
        <v/>
      </c>
      <c r="F742" s="5" t="str">
        <f t="shared" si="103"/>
        <v/>
      </c>
      <c r="G742" s="3" t="str">
        <f t="shared" si="104"/>
        <v/>
      </c>
      <c r="H742" s="22" t="str">
        <f t="shared" si="105"/>
        <v/>
      </c>
      <c r="I742" s="22" t="str">
        <f t="shared" si="106"/>
        <v/>
      </c>
      <c r="J742" s="22" t="str">
        <f t="shared" si="107"/>
        <v/>
      </c>
      <c r="K742" s="16"/>
      <c r="L742" s="22"/>
      <c r="M742" s="22"/>
      <c r="N742" s="23"/>
      <c r="O742" s="24"/>
      <c r="P742" s="24"/>
      <c r="Q742" s="24"/>
      <c r="R742" s="5"/>
      <c r="S742" s="5"/>
      <c r="T742" s="5"/>
      <c r="U742" s="24"/>
      <c r="V742" s="24"/>
      <c r="W742" s="24"/>
      <c r="X742" s="22"/>
      <c r="Y742" s="24"/>
      <c r="Z742" s="22"/>
      <c r="AA742" s="24"/>
      <c r="AB742" s="22"/>
      <c r="AC742" s="5"/>
      <c r="AD742" s="5"/>
      <c r="AE742" s="5"/>
      <c r="AF742" s="22"/>
    </row>
    <row r="743" ht="21" customHeight="1" spans="1:32">
      <c r="A743" s="7" t="str">
        <f>IFERROR(INDEX(_xlfn.ANCHORARRAY($AG$9),ROWS($A$9:A743)),"")</f>
        <v/>
      </c>
      <c r="B743" s="8" t="str">
        <f t="shared" si="99"/>
        <v/>
      </c>
      <c r="C743" s="8" t="str">
        <f t="shared" si="100"/>
        <v/>
      </c>
      <c r="D743" s="8" t="str">
        <f t="shared" si="101"/>
        <v/>
      </c>
      <c r="E743" s="18" t="str">
        <f t="shared" si="102"/>
        <v/>
      </c>
      <c r="F743" s="8" t="str">
        <f t="shared" si="103"/>
        <v/>
      </c>
      <c r="G743" s="6" t="str">
        <f t="shared" si="104"/>
        <v/>
      </c>
      <c r="H743" s="19" t="str">
        <f t="shared" si="105"/>
        <v/>
      </c>
      <c r="I743" s="19" t="str">
        <f t="shared" si="106"/>
        <v/>
      </c>
      <c r="J743" s="19" t="str">
        <f t="shared" si="107"/>
        <v/>
      </c>
      <c r="K743" s="16"/>
      <c r="L743" s="19"/>
      <c r="M743" s="19"/>
      <c r="N743" s="20"/>
      <c r="O743" s="21"/>
      <c r="P743" s="21"/>
      <c r="Q743" s="21"/>
      <c r="R743" s="8"/>
      <c r="S743" s="8"/>
      <c r="T743" s="8"/>
      <c r="U743" s="21"/>
      <c r="V743" s="21"/>
      <c r="W743" s="21"/>
      <c r="X743" s="19"/>
      <c r="Y743" s="21"/>
      <c r="Z743" s="19"/>
      <c r="AA743" s="21"/>
      <c r="AB743" s="19"/>
      <c r="AC743" s="8"/>
      <c r="AD743" s="8"/>
      <c r="AE743" s="8"/>
      <c r="AF743" s="19"/>
    </row>
    <row r="744" ht="21" customHeight="1" spans="1:32">
      <c r="A744" s="4" t="str">
        <f>IFERROR(INDEX(_xlfn.ANCHORARRAY($AG$9),ROWS($A$9:A744)),"")</f>
        <v/>
      </c>
      <c r="B744" s="5" t="str">
        <f t="shared" si="99"/>
        <v/>
      </c>
      <c r="C744" s="5" t="str">
        <f t="shared" si="100"/>
        <v/>
      </c>
      <c r="D744" s="5" t="str">
        <f t="shared" si="101"/>
        <v/>
      </c>
      <c r="E744" s="18" t="str">
        <f t="shared" si="102"/>
        <v/>
      </c>
      <c r="F744" s="5" t="str">
        <f t="shared" si="103"/>
        <v/>
      </c>
      <c r="G744" s="3" t="str">
        <f t="shared" si="104"/>
        <v/>
      </c>
      <c r="H744" s="22" t="str">
        <f t="shared" si="105"/>
        <v/>
      </c>
      <c r="I744" s="22" t="str">
        <f t="shared" si="106"/>
        <v/>
      </c>
      <c r="J744" s="22" t="str">
        <f t="shared" si="107"/>
        <v/>
      </c>
      <c r="K744" s="16"/>
      <c r="L744" s="22"/>
      <c r="M744" s="22"/>
      <c r="N744" s="23"/>
      <c r="O744" s="24"/>
      <c r="P744" s="24"/>
      <c r="Q744" s="24"/>
      <c r="R744" s="5"/>
      <c r="S744" s="5"/>
      <c r="T744" s="5"/>
      <c r="U744" s="24"/>
      <c r="V744" s="24"/>
      <c r="W744" s="24"/>
      <c r="X744" s="22"/>
      <c r="Y744" s="24"/>
      <c r="Z744" s="22"/>
      <c r="AA744" s="24"/>
      <c r="AB744" s="22"/>
      <c r="AC744" s="5"/>
      <c r="AD744" s="5"/>
      <c r="AE744" s="5"/>
      <c r="AF744" s="22"/>
    </row>
    <row r="745" ht="21" customHeight="1" spans="1:32">
      <c r="A745" s="7" t="str">
        <f>IFERROR(INDEX(_xlfn.ANCHORARRAY($AG$9),ROWS($A$9:A745)),"")</f>
        <v/>
      </c>
      <c r="B745" s="8" t="str">
        <f t="shared" si="99"/>
        <v/>
      </c>
      <c r="C745" s="8" t="str">
        <f t="shared" si="100"/>
        <v/>
      </c>
      <c r="D745" s="8" t="str">
        <f t="shared" si="101"/>
        <v/>
      </c>
      <c r="E745" s="18" t="str">
        <f t="shared" si="102"/>
        <v/>
      </c>
      <c r="F745" s="8" t="str">
        <f t="shared" si="103"/>
        <v/>
      </c>
      <c r="G745" s="6" t="str">
        <f t="shared" si="104"/>
        <v/>
      </c>
      <c r="H745" s="19" t="str">
        <f t="shared" si="105"/>
        <v/>
      </c>
      <c r="I745" s="19" t="str">
        <f t="shared" si="106"/>
        <v/>
      </c>
      <c r="J745" s="19" t="str">
        <f t="shared" si="107"/>
        <v/>
      </c>
      <c r="K745" s="16"/>
      <c r="L745" s="19"/>
      <c r="M745" s="19"/>
      <c r="N745" s="20"/>
      <c r="O745" s="21"/>
      <c r="P745" s="21"/>
      <c r="Q745" s="21"/>
      <c r="R745" s="8"/>
      <c r="S745" s="8"/>
      <c r="T745" s="8"/>
      <c r="U745" s="21"/>
      <c r="V745" s="21"/>
      <c r="W745" s="21"/>
      <c r="X745" s="19"/>
      <c r="Y745" s="21"/>
      <c r="Z745" s="19"/>
      <c r="AA745" s="21"/>
      <c r="AB745" s="19"/>
      <c r="AC745" s="8"/>
      <c r="AD745" s="8"/>
      <c r="AE745" s="8"/>
      <c r="AF745" s="19"/>
    </row>
    <row r="746" ht="21" customHeight="1" spans="1:32">
      <c r="A746" s="4" t="str">
        <f>IFERROR(INDEX(_xlfn.ANCHORARRAY($AG$9),ROWS($A$9:A746)),"")</f>
        <v/>
      </c>
      <c r="B746" s="5" t="str">
        <f t="shared" si="99"/>
        <v/>
      </c>
      <c r="C746" s="5" t="str">
        <f t="shared" si="100"/>
        <v/>
      </c>
      <c r="D746" s="5" t="str">
        <f t="shared" si="101"/>
        <v/>
      </c>
      <c r="E746" s="18" t="str">
        <f t="shared" si="102"/>
        <v/>
      </c>
      <c r="F746" s="5" t="str">
        <f t="shared" si="103"/>
        <v/>
      </c>
      <c r="G746" s="3" t="str">
        <f t="shared" si="104"/>
        <v/>
      </c>
      <c r="H746" s="22" t="str">
        <f t="shared" si="105"/>
        <v/>
      </c>
      <c r="I746" s="22" t="str">
        <f t="shared" si="106"/>
        <v/>
      </c>
      <c r="J746" s="22" t="str">
        <f t="shared" si="107"/>
        <v/>
      </c>
      <c r="K746" s="16"/>
      <c r="L746" s="22"/>
      <c r="M746" s="22"/>
      <c r="N746" s="23"/>
      <c r="O746" s="24"/>
      <c r="P746" s="24"/>
      <c r="Q746" s="24"/>
      <c r="R746" s="5"/>
      <c r="S746" s="5"/>
      <c r="T746" s="5"/>
      <c r="U746" s="24"/>
      <c r="V746" s="24"/>
      <c r="W746" s="24"/>
      <c r="X746" s="22"/>
      <c r="Y746" s="24"/>
      <c r="Z746" s="22"/>
      <c r="AA746" s="24"/>
      <c r="AB746" s="22"/>
      <c r="AC746" s="5"/>
      <c r="AD746" s="5"/>
      <c r="AE746" s="5"/>
      <c r="AF746" s="22"/>
    </row>
    <row r="747" ht="21" customHeight="1" spans="1:32">
      <c r="A747" s="7" t="str">
        <f>IFERROR(INDEX(_xlfn.ANCHORARRAY($AG$9),ROWS($A$9:A747)),"")</f>
        <v/>
      </c>
      <c r="B747" s="8" t="str">
        <f t="shared" si="99"/>
        <v/>
      </c>
      <c r="C747" s="8" t="str">
        <f t="shared" si="100"/>
        <v/>
      </c>
      <c r="D747" s="8" t="str">
        <f t="shared" si="101"/>
        <v/>
      </c>
      <c r="E747" s="18" t="str">
        <f t="shared" si="102"/>
        <v/>
      </c>
      <c r="F747" s="8" t="str">
        <f t="shared" si="103"/>
        <v/>
      </c>
      <c r="G747" s="6" t="str">
        <f t="shared" si="104"/>
        <v/>
      </c>
      <c r="H747" s="19" t="str">
        <f t="shared" si="105"/>
        <v/>
      </c>
      <c r="I747" s="19" t="str">
        <f t="shared" si="106"/>
        <v/>
      </c>
      <c r="J747" s="19" t="str">
        <f t="shared" si="107"/>
        <v/>
      </c>
      <c r="K747" s="16"/>
      <c r="L747" s="19"/>
      <c r="M747" s="19"/>
      <c r="N747" s="20"/>
      <c r="O747" s="21"/>
      <c r="P747" s="21"/>
      <c r="Q747" s="21"/>
      <c r="R747" s="8"/>
      <c r="S747" s="8"/>
      <c r="T747" s="8"/>
      <c r="U747" s="21"/>
      <c r="V747" s="21"/>
      <c r="W747" s="21"/>
      <c r="X747" s="19"/>
      <c r="Y747" s="21"/>
      <c r="Z747" s="19"/>
      <c r="AA747" s="21"/>
      <c r="AB747" s="19"/>
      <c r="AC747" s="8"/>
      <c r="AD747" s="8"/>
      <c r="AE747" s="8"/>
      <c r="AF747" s="19"/>
    </row>
    <row r="748" ht="21" customHeight="1" spans="1:32">
      <c r="A748" s="4" t="str">
        <f>IFERROR(INDEX(_xlfn.ANCHORARRAY($AG$9),ROWS($A$9:A748)),"")</f>
        <v/>
      </c>
      <c r="B748" s="5" t="str">
        <f t="shared" si="99"/>
        <v/>
      </c>
      <c r="C748" s="5" t="str">
        <f t="shared" si="100"/>
        <v/>
      </c>
      <c r="D748" s="5" t="str">
        <f t="shared" si="101"/>
        <v/>
      </c>
      <c r="E748" s="18" t="str">
        <f t="shared" si="102"/>
        <v/>
      </c>
      <c r="F748" s="5" t="str">
        <f t="shared" si="103"/>
        <v/>
      </c>
      <c r="G748" s="3" t="str">
        <f t="shared" si="104"/>
        <v/>
      </c>
      <c r="H748" s="22" t="str">
        <f t="shared" si="105"/>
        <v/>
      </c>
      <c r="I748" s="22" t="str">
        <f t="shared" si="106"/>
        <v/>
      </c>
      <c r="J748" s="22" t="str">
        <f t="shared" si="107"/>
        <v/>
      </c>
      <c r="K748" s="16"/>
      <c r="L748" s="22"/>
      <c r="M748" s="22"/>
      <c r="N748" s="23"/>
      <c r="O748" s="24"/>
      <c r="P748" s="24"/>
      <c r="Q748" s="24"/>
      <c r="R748" s="5"/>
      <c r="S748" s="5"/>
      <c r="T748" s="5"/>
      <c r="U748" s="24"/>
      <c r="V748" s="24"/>
      <c r="W748" s="24"/>
      <c r="X748" s="22"/>
      <c r="Y748" s="24"/>
      <c r="Z748" s="22"/>
      <c r="AA748" s="24"/>
      <c r="AB748" s="22"/>
      <c r="AC748" s="5"/>
      <c r="AD748" s="5"/>
      <c r="AE748" s="5"/>
      <c r="AF748" s="22"/>
    </row>
    <row r="749" ht="21" customHeight="1" spans="1:32">
      <c r="A749" s="7" t="str">
        <f>IFERROR(INDEX(_xlfn.ANCHORARRAY($AG$9),ROWS($A$9:A749)),"")</f>
        <v/>
      </c>
      <c r="B749" s="8" t="str">
        <f t="shared" si="99"/>
        <v/>
      </c>
      <c r="C749" s="8" t="str">
        <f t="shared" si="100"/>
        <v/>
      </c>
      <c r="D749" s="8" t="str">
        <f t="shared" si="101"/>
        <v/>
      </c>
      <c r="E749" s="18" t="str">
        <f t="shared" si="102"/>
        <v/>
      </c>
      <c r="F749" s="8" t="str">
        <f t="shared" si="103"/>
        <v/>
      </c>
      <c r="G749" s="6" t="str">
        <f t="shared" si="104"/>
        <v/>
      </c>
      <c r="H749" s="19" t="str">
        <f t="shared" si="105"/>
        <v/>
      </c>
      <c r="I749" s="19" t="str">
        <f t="shared" si="106"/>
        <v/>
      </c>
      <c r="J749" s="19" t="str">
        <f t="shared" si="107"/>
        <v/>
      </c>
      <c r="K749" s="16"/>
      <c r="L749" s="19"/>
      <c r="M749" s="19"/>
      <c r="N749" s="20"/>
      <c r="O749" s="21"/>
      <c r="P749" s="21"/>
      <c r="Q749" s="21"/>
      <c r="R749" s="8"/>
      <c r="S749" s="8"/>
      <c r="T749" s="8"/>
      <c r="U749" s="21"/>
      <c r="V749" s="21"/>
      <c r="W749" s="21"/>
      <c r="X749" s="19"/>
      <c r="Y749" s="21"/>
      <c r="Z749" s="19"/>
      <c r="AA749" s="21"/>
      <c r="AB749" s="19"/>
      <c r="AC749" s="8"/>
      <c r="AD749" s="8"/>
      <c r="AE749" s="8"/>
      <c r="AF749" s="19"/>
    </row>
    <row r="750" ht="21" customHeight="1" spans="1:32">
      <c r="A750" s="4" t="str">
        <f>IFERROR(INDEX(_xlfn.ANCHORARRAY($AG$9),ROWS($A$9:A750)),"")</f>
        <v/>
      </c>
      <c r="B750" s="5" t="str">
        <f t="shared" si="99"/>
        <v/>
      </c>
      <c r="C750" s="5" t="str">
        <f t="shared" si="100"/>
        <v/>
      </c>
      <c r="D750" s="5" t="str">
        <f t="shared" si="101"/>
        <v/>
      </c>
      <c r="E750" s="18" t="str">
        <f t="shared" si="102"/>
        <v/>
      </c>
      <c r="F750" s="5" t="str">
        <f t="shared" si="103"/>
        <v/>
      </c>
      <c r="G750" s="3" t="str">
        <f t="shared" si="104"/>
        <v/>
      </c>
      <c r="H750" s="22" t="str">
        <f t="shared" si="105"/>
        <v/>
      </c>
      <c r="I750" s="22" t="str">
        <f t="shared" si="106"/>
        <v/>
      </c>
      <c r="J750" s="22" t="str">
        <f t="shared" si="107"/>
        <v/>
      </c>
      <c r="K750" s="16"/>
      <c r="L750" s="22"/>
      <c r="M750" s="22"/>
      <c r="N750" s="23"/>
      <c r="O750" s="24"/>
      <c r="P750" s="24"/>
      <c r="Q750" s="24"/>
      <c r="R750" s="5"/>
      <c r="S750" s="5"/>
      <c r="T750" s="5"/>
      <c r="U750" s="24"/>
      <c r="V750" s="24"/>
      <c r="W750" s="24"/>
      <c r="X750" s="22"/>
      <c r="Y750" s="24"/>
      <c r="Z750" s="22"/>
      <c r="AA750" s="24"/>
      <c r="AB750" s="22"/>
      <c r="AC750" s="5"/>
      <c r="AD750" s="5"/>
      <c r="AE750" s="5"/>
      <c r="AF750" s="22"/>
    </row>
    <row r="751" ht="21" customHeight="1" spans="1:32">
      <c r="A751" s="7" t="str">
        <f>IFERROR(INDEX(_xlfn.ANCHORARRAY($AG$9),ROWS($A$9:A751)),"")</f>
        <v/>
      </c>
      <c r="B751" s="8" t="str">
        <f t="shared" si="99"/>
        <v/>
      </c>
      <c r="C751" s="8" t="str">
        <f t="shared" si="100"/>
        <v/>
      </c>
      <c r="D751" s="8" t="str">
        <f t="shared" si="101"/>
        <v/>
      </c>
      <c r="E751" s="18" t="str">
        <f t="shared" si="102"/>
        <v/>
      </c>
      <c r="F751" s="8" t="str">
        <f t="shared" si="103"/>
        <v/>
      </c>
      <c r="G751" s="6" t="str">
        <f t="shared" si="104"/>
        <v/>
      </c>
      <c r="H751" s="19" t="str">
        <f t="shared" si="105"/>
        <v/>
      </c>
      <c r="I751" s="19" t="str">
        <f t="shared" si="106"/>
        <v/>
      </c>
      <c r="J751" s="19" t="str">
        <f t="shared" si="107"/>
        <v/>
      </c>
      <c r="K751" s="16"/>
      <c r="L751" s="19"/>
      <c r="M751" s="19"/>
      <c r="N751" s="20"/>
      <c r="O751" s="21"/>
      <c r="P751" s="21"/>
      <c r="Q751" s="21"/>
      <c r="R751" s="8"/>
      <c r="S751" s="8"/>
      <c r="T751" s="8"/>
      <c r="U751" s="21"/>
      <c r="V751" s="21"/>
      <c r="W751" s="21"/>
      <c r="X751" s="19"/>
      <c r="Y751" s="21"/>
      <c r="Z751" s="19"/>
      <c r="AA751" s="21"/>
      <c r="AB751" s="19"/>
      <c r="AC751" s="8"/>
      <c r="AD751" s="8"/>
      <c r="AE751" s="8"/>
      <c r="AF751" s="19"/>
    </row>
    <row r="752" ht="21" customHeight="1" spans="1:32">
      <c r="A752" s="4" t="str">
        <f>IFERROR(INDEX(_xlfn.ANCHORARRAY($AG$9),ROWS($A$9:A752)),"")</f>
        <v/>
      </c>
      <c r="B752" s="5" t="str">
        <f t="shared" si="99"/>
        <v/>
      </c>
      <c r="C752" s="5" t="str">
        <f t="shared" si="100"/>
        <v/>
      </c>
      <c r="D752" s="5" t="str">
        <f t="shared" si="101"/>
        <v/>
      </c>
      <c r="E752" s="18" t="str">
        <f t="shared" si="102"/>
        <v/>
      </c>
      <c r="F752" s="5" t="str">
        <f t="shared" si="103"/>
        <v/>
      </c>
      <c r="G752" s="3" t="str">
        <f t="shared" si="104"/>
        <v/>
      </c>
      <c r="H752" s="22" t="str">
        <f t="shared" si="105"/>
        <v/>
      </c>
      <c r="I752" s="22" t="str">
        <f t="shared" si="106"/>
        <v/>
      </c>
      <c r="J752" s="22" t="str">
        <f t="shared" si="107"/>
        <v/>
      </c>
      <c r="K752" s="16"/>
      <c r="L752" s="22"/>
      <c r="M752" s="22"/>
      <c r="N752" s="23"/>
      <c r="O752" s="24"/>
      <c r="P752" s="24"/>
      <c r="Q752" s="24"/>
      <c r="R752" s="5"/>
      <c r="S752" s="5"/>
      <c r="T752" s="5"/>
      <c r="U752" s="24"/>
      <c r="V752" s="24"/>
      <c r="W752" s="24"/>
      <c r="X752" s="22"/>
      <c r="Y752" s="24"/>
      <c r="Z752" s="22"/>
      <c r="AA752" s="24"/>
      <c r="AB752" s="22"/>
      <c r="AC752" s="5"/>
      <c r="AD752" s="5"/>
      <c r="AE752" s="5"/>
      <c r="AF752" s="22"/>
    </row>
    <row r="753" ht="21" customHeight="1" spans="1:32">
      <c r="A753" s="7" t="str">
        <f>IFERROR(INDEX(_xlfn.ANCHORARRAY($AG$9),ROWS($A$9:A753)),"")</f>
        <v/>
      </c>
      <c r="B753" s="8" t="str">
        <f t="shared" si="99"/>
        <v/>
      </c>
      <c r="C753" s="8" t="str">
        <f t="shared" si="100"/>
        <v/>
      </c>
      <c r="D753" s="8" t="str">
        <f t="shared" si="101"/>
        <v/>
      </c>
      <c r="E753" s="18" t="str">
        <f t="shared" si="102"/>
        <v/>
      </c>
      <c r="F753" s="8" t="str">
        <f t="shared" si="103"/>
        <v/>
      </c>
      <c r="G753" s="6" t="str">
        <f t="shared" si="104"/>
        <v/>
      </c>
      <c r="H753" s="19" t="str">
        <f t="shared" si="105"/>
        <v/>
      </c>
      <c r="I753" s="19" t="str">
        <f t="shared" si="106"/>
        <v/>
      </c>
      <c r="J753" s="19" t="str">
        <f t="shared" si="107"/>
        <v/>
      </c>
      <c r="K753" s="16"/>
      <c r="L753" s="19"/>
      <c r="M753" s="19"/>
      <c r="N753" s="20"/>
      <c r="O753" s="21"/>
      <c r="P753" s="21"/>
      <c r="Q753" s="21"/>
      <c r="R753" s="8"/>
      <c r="S753" s="8"/>
      <c r="T753" s="8"/>
      <c r="U753" s="21"/>
      <c r="V753" s="21"/>
      <c r="W753" s="21"/>
      <c r="X753" s="19"/>
      <c r="Y753" s="21"/>
      <c r="Z753" s="19"/>
      <c r="AA753" s="21"/>
      <c r="AB753" s="19"/>
      <c r="AC753" s="8"/>
      <c r="AD753" s="8"/>
      <c r="AE753" s="8"/>
      <c r="AF753" s="19"/>
    </row>
    <row r="754" ht="21" customHeight="1" spans="1:32">
      <c r="A754" s="4" t="str">
        <f>IFERROR(INDEX(_xlfn.ANCHORARRAY($AG$9),ROWS($A$9:A754)),"")</f>
        <v/>
      </c>
      <c r="B754" s="5" t="str">
        <f t="shared" si="99"/>
        <v/>
      </c>
      <c r="C754" s="5" t="str">
        <f t="shared" si="100"/>
        <v/>
      </c>
      <c r="D754" s="5" t="str">
        <f t="shared" si="101"/>
        <v/>
      </c>
      <c r="E754" s="18" t="str">
        <f t="shared" si="102"/>
        <v/>
      </c>
      <c r="F754" s="5" t="str">
        <f t="shared" si="103"/>
        <v/>
      </c>
      <c r="G754" s="3" t="str">
        <f t="shared" si="104"/>
        <v/>
      </c>
      <c r="H754" s="22" t="str">
        <f t="shared" si="105"/>
        <v/>
      </c>
      <c r="I754" s="22" t="str">
        <f t="shared" si="106"/>
        <v/>
      </c>
      <c r="J754" s="22" t="str">
        <f t="shared" si="107"/>
        <v/>
      </c>
      <c r="K754" s="16"/>
      <c r="L754" s="22"/>
      <c r="M754" s="22"/>
      <c r="N754" s="23"/>
      <c r="O754" s="24"/>
      <c r="P754" s="24"/>
      <c r="Q754" s="24"/>
      <c r="R754" s="5"/>
      <c r="S754" s="5"/>
      <c r="T754" s="5"/>
      <c r="U754" s="24"/>
      <c r="V754" s="24"/>
      <c r="W754" s="24"/>
      <c r="X754" s="22"/>
      <c r="Y754" s="24"/>
      <c r="Z754" s="22"/>
      <c r="AA754" s="24"/>
      <c r="AB754" s="22"/>
      <c r="AC754" s="5"/>
      <c r="AD754" s="5"/>
      <c r="AE754" s="5"/>
      <c r="AF754" s="22"/>
    </row>
    <row r="755" ht="21" customHeight="1" spans="1:32">
      <c r="A755" s="7" t="str">
        <f>IFERROR(INDEX(_xlfn.ANCHORARRAY($AG$9),ROWS($A$9:A755)),"")</f>
        <v/>
      </c>
      <c r="B755" s="8" t="str">
        <f t="shared" si="99"/>
        <v/>
      </c>
      <c r="C755" s="8" t="str">
        <f t="shared" si="100"/>
        <v/>
      </c>
      <c r="D755" s="8" t="str">
        <f t="shared" si="101"/>
        <v/>
      </c>
      <c r="E755" s="18" t="str">
        <f t="shared" si="102"/>
        <v/>
      </c>
      <c r="F755" s="8" t="str">
        <f t="shared" si="103"/>
        <v/>
      </c>
      <c r="G755" s="6" t="str">
        <f t="shared" si="104"/>
        <v/>
      </c>
      <c r="H755" s="19" t="str">
        <f t="shared" si="105"/>
        <v/>
      </c>
      <c r="I755" s="19" t="str">
        <f t="shared" si="106"/>
        <v/>
      </c>
      <c r="J755" s="19" t="str">
        <f t="shared" si="107"/>
        <v/>
      </c>
      <c r="K755" s="16"/>
      <c r="L755" s="19"/>
      <c r="M755" s="19"/>
      <c r="N755" s="20"/>
      <c r="O755" s="21"/>
      <c r="P755" s="21"/>
      <c r="Q755" s="21"/>
      <c r="R755" s="8"/>
      <c r="S755" s="8"/>
      <c r="T755" s="8"/>
      <c r="U755" s="21"/>
      <c r="V755" s="21"/>
      <c r="W755" s="21"/>
      <c r="X755" s="19"/>
      <c r="Y755" s="21"/>
      <c r="Z755" s="19"/>
      <c r="AA755" s="21"/>
      <c r="AB755" s="19"/>
      <c r="AC755" s="8"/>
      <c r="AD755" s="8"/>
      <c r="AE755" s="8"/>
      <c r="AF755" s="19"/>
    </row>
    <row r="756" ht="21" customHeight="1" spans="1:32">
      <c r="A756" s="4" t="str">
        <f>IFERROR(INDEX(_xlfn.ANCHORARRAY($AG$9),ROWS($A$9:A756)),"")</f>
        <v/>
      </c>
      <c r="B756" s="5" t="str">
        <f t="shared" si="99"/>
        <v/>
      </c>
      <c r="C756" s="5" t="str">
        <f t="shared" si="100"/>
        <v/>
      </c>
      <c r="D756" s="5" t="str">
        <f t="shared" si="101"/>
        <v/>
      </c>
      <c r="E756" s="18" t="str">
        <f t="shared" si="102"/>
        <v/>
      </c>
      <c r="F756" s="5" t="str">
        <f t="shared" si="103"/>
        <v/>
      </c>
      <c r="G756" s="3" t="str">
        <f t="shared" si="104"/>
        <v/>
      </c>
      <c r="H756" s="22" t="str">
        <f t="shared" si="105"/>
        <v/>
      </c>
      <c r="I756" s="22" t="str">
        <f t="shared" si="106"/>
        <v/>
      </c>
      <c r="J756" s="22" t="str">
        <f t="shared" si="107"/>
        <v/>
      </c>
      <c r="K756" s="16"/>
      <c r="L756" s="22"/>
      <c r="M756" s="22"/>
      <c r="N756" s="23"/>
      <c r="O756" s="24"/>
      <c r="P756" s="24"/>
      <c r="Q756" s="24"/>
      <c r="R756" s="5"/>
      <c r="S756" s="5"/>
      <c r="T756" s="5"/>
      <c r="U756" s="24"/>
      <c r="V756" s="24"/>
      <c r="W756" s="24"/>
      <c r="X756" s="22"/>
      <c r="Y756" s="24"/>
      <c r="Z756" s="22"/>
      <c r="AA756" s="24"/>
      <c r="AB756" s="22"/>
      <c r="AC756" s="5"/>
      <c r="AD756" s="5"/>
      <c r="AE756" s="5"/>
      <c r="AF756" s="22"/>
    </row>
    <row r="757" ht="21" customHeight="1" spans="1:32">
      <c r="A757" s="7" t="str">
        <f>IFERROR(INDEX(_xlfn.ANCHORARRAY($AG$9),ROWS($A$9:A757)),"")</f>
        <v/>
      </c>
      <c r="B757" s="8" t="str">
        <f t="shared" si="99"/>
        <v/>
      </c>
      <c r="C757" s="8" t="str">
        <f t="shared" si="100"/>
        <v/>
      </c>
      <c r="D757" s="8" t="str">
        <f t="shared" si="101"/>
        <v/>
      </c>
      <c r="E757" s="18" t="str">
        <f t="shared" si="102"/>
        <v/>
      </c>
      <c r="F757" s="8" t="str">
        <f t="shared" si="103"/>
        <v/>
      </c>
      <c r="G757" s="6" t="str">
        <f t="shared" si="104"/>
        <v/>
      </c>
      <c r="H757" s="19" t="str">
        <f t="shared" si="105"/>
        <v/>
      </c>
      <c r="I757" s="19" t="str">
        <f t="shared" si="106"/>
        <v/>
      </c>
      <c r="J757" s="19" t="str">
        <f t="shared" si="107"/>
        <v/>
      </c>
      <c r="K757" s="16"/>
      <c r="L757" s="19"/>
      <c r="M757" s="19"/>
      <c r="N757" s="20"/>
      <c r="O757" s="21"/>
      <c r="P757" s="21"/>
      <c r="Q757" s="21"/>
      <c r="R757" s="8"/>
      <c r="S757" s="8"/>
      <c r="T757" s="8"/>
      <c r="U757" s="21"/>
      <c r="V757" s="21"/>
      <c r="W757" s="21"/>
      <c r="X757" s="19"/>
      <c r="Y757" s="21"/>
      <c r="Z757" s="19"/>
      <c r="AA757" s="21"/>
      <c r="AB757" s="19"/>
      <c r="AC757" s="8"/>
      <c r="AD757" s="8"/>
      <c r="AE757" s="8"/>
      <c r="AF757" s="19"/>
    </row>
    <row r="758" ht="21" customHeight="1" spans="1:32">
      <c r="A758" s="4" t="str">
        <f>IFERROR(INDEX(_xlfn.ANCHORARRAY($AG$9),ROWS($A$9:A758)),"")</f>
        <v/>
      </c>
      <c r="B758" s="5" t="str">
        <f t="shared" si="99"/>
        <v/>
      </c>
      <c r="C758" s="5" t="str">
        <f t="shared" si="100"/>
        <v/>
      </c>
      <c r="D758" s="5" t="str">
        <f t="shared" si="101"/>
        <v/>
      </c>
      <c r="E758" s="18" t="str">
        <f t="shared" si="102"/>
        <v/>
      </c>
      <c r="F758" s="5" t="str">
        <f t="shared" si="103"/>
        <v/>
      </c>
      <c r="G758" s="3" t="str">
        <f t="shared" si="104"/>
        <v/>
      </c>
      <c r="H758" s="22" t="str">
        <f t="shared" si="105"/>
        <v/>
      </c>
      <c r="I758" s="22" t="str">
        <f t="shared" si="106"/>
        <v/>
      </c>
      <c r="J758" s="22" t="str">
        <f t="shared" si="107"/>
        <v/>
      </c>
      <c r="K758" s="16"/>
      <c r="L758" s="22"/>
      <c r="M758" s="22"/>
      <c r="N758" s="23"/>
      <c r="O758" s="24"/>
      <c r="P758" s="24"/>
      <c r="Q758" s="24"/>
      <c r="R758" s="5"/>
      <c r="S758" s="5"/>
      <c r="T758" s="5"/>
      <c r="U758" s="24"/>
      <c r="V758" s="24"/>
      <c r="W758" s="24"/>
      <c r="X758" s="22"/>
      <c r="Y758" s="24"/>
      <c r="Z758" s="22"/>
      <c r="AA758" s="24"/>
      <c r="AB758" s="22"/>
      <c r="AC758" s="5"/>
      <c r="AD758" s="5"/>
      <c r="AE758" s="5"/>
      <c r="AF758" s="22"/>
    </row>
    <row r="759" ht="21" customHeight="1" spans="1:32">
      <c r="A759" s="7" t="str">
        <f>IFERROR(INDEX(_xlfn.ANCHORARRAY($AG$9),ROWS($A$9:A759)),"")</f>
        <v/>
      </c>
      <c r="B759" s="8" t="str">
        <f t="shared" si="99"/>
        <v/>
      </c>
      <c r="C759" s="8" t="str">
        <f t="shared" si="100"/>
        <v/>
      </c>
      <c r="D759" s="8" t="str">
        <f t="shared" si="101"/>
        <v/>
      </c>
      <c r="E759" s="18" t="str">
        <f t="shared" si="102"/>
        <v/>
      </c>
      <c r="F759" s="8" t="str">
        <f t="shared" si="103"/>
        <v/>
      </c>
      <c r="G759" s="6" t="str">
        <f t="shared" si="104"/>
        <v/>
      </c>
      <c r="H759" s="19" t="str">
        <f t="shared" si="105"/>
        <v/>
      </c>
      <c r="I759" s="19" t="str">
        <f t="shared" si="106"/>
        <v/>
      </c>
      <c r="J759" s="19" t="str">
        <f t="shared" si="107"/>
        <v/>
      </c>
      <c r="K759" s="16"/>
      <c r="L759" s="19"/>
      <c r="M759" s="19"/>
      <c r="N759" s="20"/>
      <c r="O759" s="21"/>
      <c r="P759" s="21"/>
      <c r="Q759" s="21"/>
      <c r="R759" s="8"/>
      <c r="S759" s="8"/>
      <c r="T759" s="8"/>
      <c r="U759" s="21"/>
      <c r="V759" s="21"/>
      <c r="W759" s="21"/>
      <c r="X759" s="19"/>
      <c r="Y759" s="21"/>
      <c r="Z759" s="19"/>
      <c r="AA759" s="21"/>
      <c r="AB759" s="19"/>
      <c r="AC759" s="8"/>
      <c r="AD759" s="8"/>
      <c r="AE759" s="8"/>
      <c r="AF759" s="19"/>
    </row>
    <row r="760" ht="21" customHeight="1" spans="1:32">
      <c r="A760" s="4" t="str">
        <f>IFERROR(INDEX(_xlfn.ANCHORARRAY($AG$9),ROWS($A$9:A760)),"")</f>
        <v/>
      </c>
      <c r="B760" s="5" t="str">
        <f t="shared" si="99"/>
        <v/>
      </c>
      <c r="C760" s="5" t="str">
        <f t="shared" si="100"/>
        <v/>
      </c>
      <c r="D760" s="5" t="str">
        <f t="shared" si="101"/>
        <v/>
      </c>
      <c r="E760" s="18" t="str">
        <f t="shared" si="102"/>
        <v/>
      </c>
      <c r="F760" s="5" t="str">
        <f t="shared" si="103"/>
        <v/>
      </c>
      <c r="G760" s="3" t="str">
        <f t="shared" si="104"/>
        <v/>
      </c>
      <c r="H760" s="22" t="str">
        <f t="shared" si="105"/>
        <v/>
      </c>
      <c r="I760" s="22" t="str">
        <f t="shared" si="106"/>
        <v/>
      </c>
      <c r="J760" s="22" t="str">
        <f t="shared" si="107"/>
        <v/>
      </c>
      <c r="K760" s="16"/>
      <c r="L760" s="22"/>
      <c r="M760" s="22"/>
      <c r="N760" s="23"/>
      <c r="O760" s="24"/>
      <c r="P760" s="24"/>
      <c r="Q760" s="24"/>
      <c r="R760" s="5"/>
      <c r="S760" s="5"/>
      <c r="T760" s="5"/>
      <c r="U760" s="24"/>
      <c r="V760" s="24"/>
      <c r="W760" s="24"/>
      <c r="X760" s="22"/>
      <c r="Y760" s="24"/>
      <c r="Z760" s="22"/>
      <c r="AA760" s="24"/>
      <c r="AB760" s="22"/>
      <c r="AC760" s="5"/>
      <c r="AD760" s="5"/>
      <c r="AE760" s="5"/>
      <c r="AF760" s="22"/>
    </row>
    <row r="761" ht="21" customHeight="1" spans="1:32">
      <c r="A761" s="7" t="str">
        <f>IFERROR(INDEX(_xlfn.ANCHORARRAY($AG$9),ROWS($A$9:A761)),"")</f>
        <v/>
      </c>
      <c r="B761" s="8" t="str">
        <f t="shared" si="99"/>
        <v/>
      </c>
      <c r="C761" s="8" t="str">
        <f t="shared" si="100"/>
        <v/>
      </c>
      <c r="D761" s="8" t="str">
        <f t="shared" si="101"/>
        <v/>
      </c>
      <c r="E761" s="18" t="str">
        <f t="shared" si="102"/>
        <v/>
      </c>
      <c r="F761" s="8" t="str">
        <f t="shared" si="103"/>
        <v/>
      </c>
      <c r="G761" s="6" t="str">
        <f t="shared" si="104"/>
        <v/>
      </c>
      <c r="H761" s="19" t="str">
        <f t="shared" si="105"/>
        <v/>
      </c>
      <c r="I761" s="19" t="str">
        <f t="shared" si="106"/>
        <v/>
      </c>
      <c r="J761" s="19" t="str">
        <f t="shared" si="107"/>
        <v/>
      </c>
      <c r="K761" s="16"/>
      <c r="L761" s="19"/>
      <c r="M761" s="19"/>
      <c r="N761" s="20"/>
      <c r="O761" s="21"/>
      <c r="P761" s="21"/>
      <c r="Q761" s="21"/>
      <c r="R761" s="8"/>
      <c r="S761" s="8"/>
      <c r="T761" s="8"/>
      <c r="U761" s="21"/>
      <c r="V761" s="21"/>
      <c r="W761" s="21"/>
      <c r="X761" s="19"/>
      <c r="Y761" s="21"/>
      <c r="Z761" s="19"/>
      <c r="AA761" s="21"/>
      <c r="AB761" s="19"/>
      <c r="AC761" s="8"/>
      <c r="AD761" s="8"/>
      <c r="AE761" s="8"/>
      <c r="AF761" s="19"/>
    </row>
    <row r="762" ht="21" customHeight="1" spans="1:32">
      <c r="A762" s="4" t="str">
        <f>IFERROR(INDEX(_xlfn.ANCHORARRAY($AG$9),ROWS($A$9:A762)),"")</f>
        <v/>
      </c>
      <c r="B762" s="5" t="str">
        <f t="shared" si="99"/>
        <v/>
      </c>
      <c r="C762" s="5" t="str">
        <f t="shared" si="100"/>
        <v/>
      </c>
      <c r="D762" s="5" t="str">
        <f t="shared" si="101"/>
        <v/>
      </c>
      <c r="E762" s="18" t="str">
        <f t="shared" si="102"/>
        <v/>
      </c>
      <c r="F762" s="5" t="str">
        <f t="shared" si="103"/>
        <v/>
      </c>
      <c r="G762" s="3" t="str">
        <f t="shared" si="104"/>
        <v/>
      </c>
      <c r="H762" s="22" t="str">
        <f t="shared" si="105"/>
        <v/>
      </c>
      <c r="I762" s="22" t="str">
        <f t="shared" si="106"/>
        <v/>
      </c>
      <c r="J762" s="22" t="str">
        <f t="shared" si="107"/>
        <v/>
      </c>
      <c r="K762" s="16"/>
      <c r="L762" s="22"/>
      <c r="M762" s="22"/>
      <c r="N762" s="23"/>
      <c r="O762" s="24"/>
      <c r="P762" s="24"/>
      <c r="Q762" s="24"/>
      <c r="R762" s="5"/>
      <c r="S762" s="5"/>
      <c r="T762" s="5"/>
      <c r="U762" s="24"/>
      <c r="V762" s="24"/>
      <c r="W762" s="24"/>
      <c r="X762" s="22"/>
      <c r="Y762" s="24"/>
      <c r="Z762" s="22"/>
      <c r="AA762" s="24"/>
      <c r="AB762" s="22"/>
      <c r="AC762" s="5"/>
      <c r="AD762" s="5"/>
      <c r="AE762" s="5"/>
      <c r="AF762" s="22"/>
    </row>
    <row r="763" ht="21" customHeight="1" spans="1:32">
      <c r="A763" s="7" t="str">
        <f>IFERROR(INDEX(_xlfn.ANCHORARRAY($AG$9),ROWS($A$9:A763)),"")</f>
        <v/>
      </c>
      <c r="B763" s="8" t="str">
        <f t="shared" si="99"/>
        <v/>
      </c>
      <c r="C763" s="8" t="str">
        <f t="shared" si="100"/>
        <v/>
      </c>
      <c r="D763" s="8" t="str">
        <f t="shared" si="101"/>
        <v/>
      </c>
      <c r="E763" s="18" t="str">
        <f t="shared" si="102"/>
        <v/>
      </c>
      <c r="F763" s="8" t="str">
        <f t="shared" si="103"/>
        <v/>
      </c>
      <c r="G763" s="6" t="str">
        <f t="shared" si="104"/>
        <v/>
      </c>
      <c r="H763" s="19" t="str">
        <f t="shared" si="105"/>
        <v/>
      </c>
      <c r="I763" s="19" t="str">
        <f t="shared" si="106"/>
        <v/>
      </c>
      <c r="J763" s="19" t="str">
        <f t="shared" si="107"/>
        <v/>
      </c>
      <c r="K763" s="16"/>
      <c r="L763" s="19"/>
      <c r="M763" s="19"/>
      <c r="N763" s="20"/>
      <c r="O763" s="21"/>
      <c r="P763" s="21"/>
      <c r="Q763" s="21"/>
      <c r="R763" s="8"/>
      <c r="S763" s="8"/>
      <c r="T763" s="8"/>
      <c r="U763" s="21"/>
      <c r="V763" s="21"/>
      <c r="W763" s="21"/>
      <c r="X763" s="19"/>
      <c r="Y763" s="21"/>
      <c r="Z763" s="19"/>
      <c r="AA763" s="21"/>
      <c r="AB763" s="19"/>
      <c r="AC763" s="8"/>
      <c r="AD763" s="8"/>
      <c r="AE763" s="8"/>
      <c r="AF763" s="19"/>
    </row>
    <row r="764" ht="21" customHeight="1" spans="1:32">
      <c r="A764" s="4" t="str">
        <f>IFERROR(INDEX(_xlfn.ANCHORARRAY($AG$9),ROWS($A$9:A764)),"")</f>
        <v/>
      </c>
      <c r="B764" s="5" t="str">
        <f t="shared" si="99"/>
        <v/>
      </c>
      <c r="C764" s="5" t="str">
        <f t="shared" si="100"/>
        <v/>
      </c>
      <c r="D764" s="5" t="str">
        <f t="shared" si="101"/>
        <v/>
      </c>
      <c r="E764" s="18" t="str">
        <f t="shared" si="102"/>
        <v/>
      </c>
      <c r="F764" s="5" t="str">
        <f t="shared" si="103"/>
        <v/>
      </c>
      <c r="G764" s="3" t="str">
        <f t="shared" si="104"/>
        <v/>
      </c>
      <c r="H764" s="22" t="str">
        <f t="shared" si="105"/>
        <v/>
      </c>
      <c r="I764" s="22" t="str">
        <f t="shared" si="106"/>
        <v/>
      </c>
      <c r="J764" s="22" t="str">
        <f t="shared" si="107"/>
        <v/>
      </c>
      <c r="K764" s="16"/>
      <c r="L764" s="22"/>
      <c r="M764" s="22"/>
      <c r="N764" s="23"/>
      <c r="O764" s="24"/>
      <c r="P764" s="24"/>
      <c r="Q764" s="24"/>
      <c r="R764" s="5"/>
      <c r="S764" s="5"/>
      <c r="T764" s="5"/>
      <c r="U764" s="24"/>
      <c r="V764" s="24"/>
      <c r="W764" s="24"/>
      <c r="X764" s="22"/>
      <c r="Y764" s="24"/>
      <c r="Z764" s="22"/>
      <c r="AA764" s="24"/>
      <c r="AB764" s="22"/>
      <c r="AC764" s="5"/>
      <c r="AD764" s="5"/>
      <c r="AE764" s="5"/>
      <c r="AF764" s="22"/>
    </row>
    <row r="765" ht="21" customHeight="1" spans="1:32">
      <c r="A765" s="7" t="str">
        <f>IFERROR(INDEX(_xlfn.ANCHORARRAY($AG$9),ROWS($A$9:A765)),"")</f>
        <v/>
      </c>
      <c r="B765" s="8" t="str">
        <f t="shared" si="99"/>
        <v/>
      </c>
      <c r="C765" s="8" t="str">
        <f t="shared" si="100"/>
        <v/>
      </c>
      <c r="D765" s="8" t="str">
        <f t="shared" si="101"/>
        <v/>
      </c>
      <c r="E765" s="18" t="str">
        <f t="shared" si="102"/>
        <v/>
      </c>
      <c r="F765" s="8" t="str">
        <f t="shared" si="103"/>
        <v/>
      </c>
      <c r="G765" s="6" t="str">
        <f t="shared" si="104"/>
        <v/>
      </c>
      <c r="H765" s="19" t="str">
        <f t="shared" si="105"/>
        <v/>
      </c>
      <c r="I765" s="19" t="str">
        <f t="shared" si="106"/>
        <v/>
      </c>
      <c r="J765" s="19" t="str">
        <f t="shared" si="107"/>
        <v/>
      </c>
      <c r="K765" s="16"/>
      <c r="L765" s="19"/>
      <c r="M765" s="19"/>
      <c r="N765" s="20"/>
      <c r="O765" s="21"/>
      <c r="P765" s="21"/>
      <c r="Q765" s="21"/>
      <c r="R765" s="8"/>
      <c r="S765" s="8"/>
      <c r="T765" s="8"/>
      <c r="U765" s="21"/>
      <c r="V765" s="21"/>
      <c r="W765" s="21"/>
      <c r="X765" s="19"/>
      <c r="Y765" s="21"/>
      <c r="Z765" s="19"/>
      <c r="AA765" s="21"/>
      <c r="AB765" s="19"/>
      <c r="AC765" s="8"/>
      <c r="AD765" s="8"/>
      <c r="AE765" s="8"/>
      <c r="AF765" s="19"/>
    </row>
    <row r="766" ht="21" customHeight="1" spans="1:32">
      <c r="A766" s="4" t="str">
        <f>IFERROR(INDEX(_xlfn.ANCHORARRAY($AG$9),ROWS($A$9:A766)),"")</f>
        <v/>
      </c>
      <c r="B766" s="5" t="str">
        <f t="shared" si="99"/>
        <v/>
      </c>
      <c r="C766" s="5" t="str">
        <f t="shared" si="100"/>
        <v/>
      </c>
      <c r="D766" s="5" t="str">
        <f t="shared" si="101"/>
        <v/>
      </c>
      <c r="E766" s="18" t="str">
        <f t="shared" si="102"/>
        <v/>
      </c>
      <c r="F766" s="5" t="str">
        <f t="shared" si="103"/>
        <v/>
      </c>
      <c r="G766" s="3" t="str">
        <f t="shared" si="104"/>
        <v/>
      </c>
      <c r="H766" s="22" t="str">
        <f t="shared" si="105"/>
        <v/>
      </c>
      <c r="I766" s="22" t="str">
        <f t="shared" si="106"/>
        <v/>
      </c>
      <c r="J766" s="22" t="str">
        <f t="shared" si="107"/>
        <v/>
      </c>
      <c r="K766" s="16"/>
      <c r="L766" s="22"/>
      <c r="M766" s="22"/>
      <c r="N766" s="23"/>
      <c r="O766" s="24"/>
      <c r="P766" s="24"/>
      <c r="Q766" s="24"/>
      <c r="R766" s="5"/>
      <c r="S766" s="5"/>
      <c r="T766" s="5"/>
      <c r="U766" s="24"/>
      <c r="V766" s="24"/>
      <c r="W766" s="24"/>
      <c r="X766" s="22"/>
      <c r="Y766" s="24"/>
      <c r="Z766" s="22"/>
      <c r="AA766" s="24"/>
      <c r="AB766" s="22"/>
      <c r="AC766" s="5"/>
      <c r="AD766" s="5"/>
      <c r="AE766" s="5"/>
      <c r="AF766" s="22"/>
    </row>
    <row r="767" ht="21" customHeight="1" spans="1:32">
      <c r="A767" s="7" t="str">
        <f>IFERROR(INDEX(_xlfn.ANCHORARRAY($AG$9),ROWS($A$9:A767)),"")</f>
        <v/>
      </c>
      <c r="B767" s="8" t="str">
        <f t="shared" si="99"/>
        <v/>
      </c>
      <c r="C767" s="8" t="str">
        <f t="shared" si="100"/>
        <v/>
      </c>
      <c r="D767" s="8" t="str">
        <f t="shared" si="101"/>
        <v/>
      </c>
      <c r="E767" s="18" t="str">
        <f t="shared" si="102"/>
        <v/>
      </c>
      <c r="F767" s="8" t="str">
        <f t="shared" si="103"/>
        <v/>
      </c>
      <c r="G767" s="6" t="str">
        <f t="shared" si="104"/>
        <v/>
      </c>
      <c r="H767" s="19" t="str">
        <f t="shared" si="105"/>
        <v/>
      </c>
      <c r="I767" s="19" t="str">
        <f t="shared" si="106"/>
        <v/>
      </c>
      <c r="J767" s="19" t="str">
        <f t="shared" si="107"/>
        <v/>
      </c>
      <c r="K767" s="16"/>
      <c r="L767" s="19"/>
      <c r="M767" s="19"/>
      <c r="N767" s="20"/>
      <c r="O767" s="21"/>
      <c r="P767" s="21"/>
      <c r="Q767" s="21"/>
      <c r="R767" s="8"/>
      <c r="S767" s="8"/>
      <c r="T767" s="8"/>
      <c r="U767" s="21"/>
      <c r="V767" s="21"/>
      <c r="W767" s="21"/>
      <c r="X767" s="19"/>
      <c r="Y767" s="21"/>
      <c r="Z767" s="19"/>
      <c r="AA767" s="21"/>
      <c r="AB767" s="19"/>
      <c r="AC767" s="8"/>
      <c r="AD767" s="8"/>
      <c r="AE767" s="8"/>
      <c r="AF767" s="19"/>
    </row>
    <row r="768" ht="21" customHeight="1" spans="1:32">
      <c r="A768" s="4" t="str">
        <f>IFERROR(INDEX(_xlfn.ANCHORARRAY($AG$9),ROWS($A$9:A768)),"")</f>
        <v/>
      </c>
      <c r="B768" s="5" t="str">
        <f t="shared" si="99"/>
        <v/>
      </c>
      <c r="C768" s="5" t="str">
        <f t="shared" si="100"/>
        <v/>
      </c>
      <c r="D768" s="5" t="str">
        <f t="shared" si="101"/>
        <v/>
      </c>
      <c r="E768" s="18" t="str">
        <f t="shared" si="102"/>
        <v/>
      </c>
      <c r="F768" s="5" t="str">
        <f t="shared" si="103"/>
        <v/>
      </c>
      <c r="G768" s="3" t="str">
        <f t="shared" si="104"/>
        <v/>
      </c>
      <c r="H768" s="22" t="str">
        <f t="shared" si="105"/>
        <v/>
      </c>
      <c r="I768" s="22" t="str">
        <f t="shared" si="106"/>
        <v/>
      </c>
      <c r="J768" s="22" t="str">
        <f t="shared" si="107"/>
        <v/>
      </c>
      <c r="K768" s="16"/>
      <c r="L768" s="22"/>
      <c r="M768" s="22"/>
      <c r="N768" s="23"/>
      <c r="O768" s="24"/>
      <c r="P768" s="24"/>
      <c r="Q768" s="24"/>
      <c r="R768" s="5"/>
      <c r="S768" s="5"/>
      <c r="T768" s="5"/>
      <c r="U768" s="24"/>
      <c r="V768" s="24"/>
      <c r="W768" s="24"/>
      <c r="X768" s="22"/>
      <c r="Y768" s="24"/>
      <c r="Z768" s="22"/>
      <c r="AA768" s="24"/>
      <c r="AB768" s="22"/>
      <c r="AC768" s="5"/>
      <c r="AD768" s="5"/>
      <c r="AE768" s="5"/>
      <c r="AF768" s="22"/>
    </row>
    <row r="769" ht="21" customHeight="1" spans="1:32">
      <c r="A769" s="7" t="str">
        <f>IFERROR(INDEX(_xlfn.ANCHORARRAY($AG$9),ROWS($A$9:A769)),"")</f>
        <v/>
      </c>
      <c r="B769" s="8" t="str">
        <f t="shared" si="99"/>
        <v/>
      </c>
      <c r="C769" s="8" t="str">
        <f t="shared" si="100"/>
        <v/>
      </c>
      <c r="D769" s="8" t="str">
        <f t="shared" si="101"/>
        <v/>
      </c>
      <c r="E769" s="18" t="str">
        <f t="shared" si="102"/>
        <v/>
      </c>
      <c r="F769" s="8" t="str">
        <f t="shared" si="103"/>
        <v/>
      </c>
      <c r="G769" s="6" t="str">
        <f t="shared" si="104"/>
        <v/>
      </c>
      <c r="H769" s="19" t="str">
        <f t="shared" si="105"/>
        <v/>
      </c>
      <c r="I769" s="19" t="str">
        <f t="shared" si="106"/>
        <v/>
      </c>
      <c r="J769" s="19" t="str">
        <f t="shared" si="107"/>
        <v/>
      </c>
      <c r="K769" s="16"/>
      <c r="L769" s="19"/>
      <c r="M769" s="19"/>
      <c r="N769" s="20"/>
      <c r="O769" s="21"/>
      <c r="P769" s="21"/>
      <c r="Q769" s="21"/>
      <c r="R769" s="8"/>
      <c r="S769" s="8"/>
      <c r="T769" s="8"/>
      <c r="U769" s="21"/>
      <c r="V769" s="21"/>
      <c r="W769" s="21"/>
      <c r="X769" s="19"/>
      <c r="Y769" s="21"/>
      <c r="Z769" s="19"/>
      <c r="AA769" s="21"/>
      <c r="AB769" s="19"/>
      <c r="AC769" s="8"/>
      <c r="AD769" s="8"/>
      <c r="AE769" s="8"/>
      <c r="AF769" s="19"/>
    </row>
    <row r="770" ht="21" customHeight="1" spans="1:32">
      <c r="A770" s="4" t="str">
        <f>IFERROR(INDEX(_xlfn.ANCHORARRAY($AG$9),ROWS($A$9:A770)),"")</f>
        <v/>
      </c>
      <c r="B770" s="5" t="str">
        <f t="shared" si="99"/>
        <v/>
      </c>
      <c r="C770" s="5" t="str">
        <f t="shared" si="100"/>
        <v/>
      </c>
      <c r="D770" s="5" t="str">
        <f t="shared" si="101"/>
        <v/>
      </c>
      <c r="E770" s="18" t="str">
        <f t="shared" si="102"/>
        <v/>
      </c>
      <c r="F770" s="5" t="str">
        <f t="shared" si="103"/>
        <v/>
      </c>
      <c r="G770" s="3" t="str">
        <f t="shared" si="104"/>
        <v/>
      </c>
      <c r="H770" s="22" t="str">
        <f t="shared" si="105"/>
        <v/>
      </c>
      <c r="I770" s="22" t="str">
        <f t="shared" si="106"/>
        <v/>
      </c>
      <c r="J770" s="22" t="str">
        <f t="shared" si="107"/>
        <v/>
      </c>
      <c r="K770" s="16"/>
      <c r="L770" s="22"/>
      <c r="M770" s="22"/>
      <c r="N770" s="23"/>
      <c r="O770" s="24"/>
      <c r="P770" s="24"/>
      <c r="Q770" s="24"/>
      <c r="R770" s="5"/>
      <c r="S770" s="5"/>
      <c r="T770" s="5"/>
      <c r="U770" s="24"/>
      <c r="V770" s="24"/>
      <c r="W770" s="24"/>
      <c r="X770" s="22"/>
      <c r="Y770" s="24"/>
      <c r="Z770" s="22"/>
      <c r="AA770" s="24"/>
      <c r="AB770" s="22"/>
      <c r="AC770" s="5"/>
      <c r="AD770" s="5"/>
      <c r="AE770" s="5"/>
      <c r="AF770" s="22"/>
    </row>
    <row r="771" ht="21" customHeight="1" spans="1:32">
      <c r="A771" s="7" t="str">
        <f>IFERROR(INDEX(_xlfn.ANCHORARRAY($AG$9),ROWS($A$9:A771)),"")</f>
        <v/>
      </c>
      <c r="B771" s="8" t="str">
        <f t="shared" si="99"/>
        <v/>
      </c>
      <c r="C771" s="8" t="str">
        <f t="shared" si="100"/>
        <v/>
      </c>
      <c r="D771" s="8" t="str">
        <f t="shared" si="101"/>
        <v/>
      </c>
      <c r="E771" s="18" t="str">
        <f t="shared" si="102"/>
        <v/>
      </c>
      <c r="F771" s="8" t="str">
        <f t="shared" si="103"/>
        <v/>
      </c>
      <c r="G771" s="6" t="str">
        <f t="shared" si="104"/>
        <v/>
      </c>
      <c r="H771" s="19" t="str">
        <f t="shared" si="105"/>
        <v/>
      </c>
      <c r="I771" s="19" t="str">
        <f t="shared" si="106"/>
        <v/>
      </c>
      <c r="J771" s="19" t="str">
        <f t="shared" si="107"/>
        <v/>
      </c>
      <c r="K771" s="16"/>
      <c r="L771" s="19"/>
      <c r="M771" s="19"/>
      <c r="N771" s="20"/>
      <c r="O771" s="21"/>
      <c r="P771" s="21"/>
      <c r="Q771" s="21"/>
      <c r="R771" s="8"/>
      <c r="S771" s="8"/>
      <c r="T771" s="8"/>
      <c r="U771" s="21"/>
      <c r="V771" s="21"/>
      <c r="W771" s="21"/>
      <c r="X771" s="19"/>
      <c r="Y771" s="21"/>
      <c r="Z771" s="19"/>
      <c r="AA771" s="21"/>
      <c r="AB771" s="19"/>
      <c r="AC771" s="8"/>
      <c r="AD771" s="8"/>
      <c r="AE771" s="8"/>
      <c r="AF771" s="19"/>
    </row>
    <row r="772" ht="21" customHeight="1" spans="1:32">
      <c r="A772" s="4" t="str">
        <f>IFERROR(INDEX(_xlfn.ANCHORARRAY($AG$9),ROWS($A$9:A772)),"")</f>
        <v/>
      </c>
      <c r="B772" s="5" t="str">
        <f t="shared" si="99"/>
        <v/>
      </c>
      <c r="C772" s="5" t="str">
        <f t="shared" si="100"/>
        <v/>
      </c>
      <c r="D772" s="5" t="str">
        <f t="shared" si="101"/>
        <v/>
      </c>
      <c r="E772" s="18" t="str">
        <f t="shared" si="102"/>
        <v/>
      </c>
      <c r="F772" s="5" t="str">
        <f t="shared" si="103"/>
        <v/>
      </c>
      <c r="G772" s="3" t="str">
        <f t="shared" si="104"/>
        <v/>
      </c>
      <c r="H772" s="22" t="str">
        <f t="shared" si="105"/>
        <v/>
      </c>
      <c r="I772" s="22" t="str">
        <f t="shared" si="106"/>
        <v/>
      </c>
      <c r="J772" s="22" t="str">
        <f t="shared" si="107"/>
        <v/>
      </c>
      <c r="K772" s="16"/>
      <c r="L772" s="22"/>
      <c r="M772" s="22"/>
      <c r="N772" s="23"/>
      <c r="O772" s="24"/>
      <c r="P772" s="24"/>
      <c r="Q772" s="24"/>
      <c r="R772" s="5"/>
      <c r="S772" s="5"/>
      <c r="T772" s="5"/>
      <c r="U772" s="24"/>
      <c r="V772" s="24"/>
      <c r="W772" s="24"/>
      <c r="X772" s="22"/>
      <c r="Y772" s="24"/>
      <c r="Z772" s="22"/>
      <c r="AA772" s="24"/>
      <c r="AB772" s="22"/>
      <c r="AC772" s="5"/>
      <c r="AD772" s="5"/>
      <c r="AE772" s="5"/>
      <c r="AF772" s="22"/>
    </row>
    <row r="773" ht="21" customHeight="1" spans="1:32">
      <c r="A773" s="7" t="str">
        <f>IFERROR(INDEX(_xlfn.ANCHORARRAY($AG$9),ROWS($A$9:A773)),"")</f>
        <v/>
      </c>
      <c r="B773" s="8" t="str">
        <f t="shared" si="99"/>
        <v/>
      </c>
      <c r="C773" s="8" t="str">
        <f t="shared" si="100"/>
        <v/>
      </c>
      <c r="D773" s="8" t="str">
        <f t="shared" si="101"/>
        <v/>
      </c>
      <c r="E773" s="18" t="str">
        <f t="shared" si="102"/>
        <v/>
      </c>
      <c r="F773" s="8" t="str">
        <f t="shared" si="103"/>
        <v/>
      </c>
      <c r="G773" s="6" t="str">
        <f t="shared" si="104"/>
        <v/>
      </c>
      <c r="H773" s="19" t="str">
        <f t="shared" si="105"/>
        <v/>
      </c>
      <c r="I773" s="19" t="str">
        <f t="shared" si="106"/>
        <v/>
      </c>
      <c r="J773" s="19" t="str">
        <f t="shared" si="107"/>
        <v/>
      </c>
      <c r="K773" s="16"/>
      <c r="L773" s="19"/>
      <c r="M773" s="19"/>
      <c r="N773" s="20"/>
      <c r="O773" s="21"/>
      <c r="P773" s="21"/>
      <c r="Q773" s="21"/>
      <c r="R773" s="8"/>
      <c r="S773" s="8"/>
      <c r="T773" s="8"/>
      <c r="U773" s="21"/>
      <c r="V773" s="21"/>
      <c r="W773" s="21"/>
      <c r="X773" s="19"/>
      <c r="Y773" s="21"/>
      <c r="Z773" s="19"/>
      <c r="AA773" s="21"/>
      <c r="AB773" s="19"/>
      <c r="AC773" s="8"/>
      <c r="AD773" s="8"/>
      <c r="AE773" s="8"/>
      <c r="AF773" s="19"/>
    </row>
    <row r="774" ht="21" customHeight="1" spans="1:32">
      <c r="A774" s="4" t="str">
        <f>IFERROR(INDEX(_xlfn.ANCHORARRAY($AG$9),ROWS($A$9:A774)),"")</f>
        <v/>
      </c>
      <c r="B774" s="5" t="str">
        <f t="shared" si="99"/>
        <v/>
      </c>
      <c r="C774" s="5" t="str">
        <f t="shared" si="100"/>
        <v/>
      </c>
      <c r="D774" s="5" t="str">
        <f t="shared" si="101"/>
        <v/>
      </c>
      <c r="E774" s="18" t="str">
        <f t="shared" si="102"/>
        <v/>
      </c>
      <c r="F774" s="5" t="str">
        <f t="shared" si="103"/>
        <v/>
      </c>
      <c r="G774" s="3" t="str">
        <f t="shared" si="104"/>
        <v/>
      </c>
      <c r="H774" s="22" t="str">
        <f t="shared" si="105"/>
        <v/>
      </c>
      <c r="I774" s="22" t="str">
        <f t="shared" si="106"/>
        <v/>
      </c>
      <c r="J774" s="22" t="str">
        <f t="shared" si="107"/>
        <v/>
      </c>
      <c r="K774" s="16"/>
      <c r="L774" s="22"/>
      <c r="M774" s="22"/>
      <c r="N774" s="23"/>
      <c r="O774" s="24"/>
      <c r="P774" s="24"/>
      <c r="Q774" s="24"/>
      <c r="R774" s="5"/>
      <c r="S774" s="5"/>
      <c r="T774" s="5"/>
      <c r="U774" s="24"/>
      <c r="V774" s="24"/>
      <c r="W774" s="24"/>
      <c r="X774" s="22"/>
      <c r="Y774" s="24"/>
      <c r="Z774" s="22"/>
      <c r="AA774" s="24"/>
      <c r="AB774" s="22"/>
      <c r="AC774" s="5"/>
      <c r="AD774" s="5"/>
      <c r="AE774" s="5"/>
      <c r="AF774" s="22"/>
    </row>
    <row r="775" ht="21" customHeight="1" spans="1:32">
      <c r="A775" s="7" t="str">
        <f>IFERROR(INDEX(_xlfn.ANCHORARRAY($AG$9),ROWS($A$9:A775)),"")</f>
        <v/>
      </c>
      <c r="B775" s="8" t="str">
        <f t="shared" si="99"/>
        <v/>
      </c>
      <c r="C775" s="8" t="str">
        <f t="shared" si="100"/>
        <v/>
      </c>
      <c r="D775" s="8" t="str">
        <f t="shared" si="101"/>
        <v/>
      </c>
      <c r="E775" s="18" t="str">
        <f t="shared" si="102"/>
        <v/>
      </c>
      <c r="F775" s="8" t="str">
        <f t="shared" si="103"/>
        <v/>
      </c>
      <c r="G775" s="6" t="str">
        <f t="shared" si="104"/>
        <v/>
      </c>
      <c r="H775" s="19" t="str">
        <f t="shared" si="105"/>
        <v/>
      </c>
      <c r="I775" s="19" t="str">
        <f t="shared" si="106"/>
        <v/>
      </c>
      <c r="J775" s="19" t="str">
        <f t="shared" si="107"/>
        <v/>
      </c>
      <c r="K775" s="16"/>
      <c r="L775" s="19"/>
      <c r="M775" s="19"/>
      <c r="N775" s="20"/>
      <c r="O775" s="21"/>
      <c r="P775" s="21"/>
      <c r="Q775" s="21"/>
      <c r="R775" s="8"/>
      <c r="S775" s="8"/>
      <c r="T775" s="8"/>
      <c r="U775" s="21"/>
      <c r="V775" s="21"/>
      <c r="W775" s="21"/>
      <c r="X775" s="19"/>
      <c r="Y775" s="21"/>
      <c r="Z775" s="19"/>
      <c r="AA775" s="21"/>
      <c r="AB775" s="19"/>
      <c r="AC775" s="8"/>
      <c r="AD775" s="8"/>
      <c r="AE775" s="8"/>
      <c r="AF775" s="19"/>
    </row>
    <row r="776" ht="21" customHeight="1" spans="1:32">
      <c r="A776" s="4" t="str">
        <f>IFERROR(INDEX(_xlfn.ANCHORARRAY($AG$9),ROWS($A$9:A776)),"")</f>
        <v/>
      </c>
      <c r="B776" s="5" t="str">
        <f t="shared" si="99"/>
        <v/>
      </c>
      <c r="C776" s="5" t="str">
        <f t="shared" si="100"/>
        <v/>
      </c>
      <c r="D776" s="5" t="str">
        <f t="shared" si="101"/>
        <v/>
      </c>
      <c r="E776" s="18" t="str">
        <f t="shared" si="102"/>
        <v/>
      </c>
      <c r="F776" s="5" t="str">
        <f t="shared" si="103"/>
        <v/>
      </c>
      <c r="G776" s="3" t="str">
        <f t="shared" si="104"/>
        <v/>
      </c>
      <c r="H776" s="22" t="str">
        <f t="shared" si="105"/>
        <v/>
      </c>
      <c r="I776" s="22" t="str">
        <f t="shared" si="106"/>
        <v/>
      </c>
      <c r="J776" s="22" t="str">
        <f t="shared" si="107"/>
        <v/>
      </c>
      <c r="K776" s="16"/>
      <c r="L776" s="22"/>
      <c r="M776" s="22"/>
      <c r="N776" s="23"/>
      <c r="O776" s="24"/>
      <c r="P776" s="24"/>
      <c r="Q776" s="24"/>
      <c r="R776" s="5"/>
      <c r="S776" s="5"/>
      <c r="T776" s="5"/>
      <c r="U776" s="24"/>
      <c r="V776" s="24"/>
      <c r="W776" s="24"/>
      <c r="X776" s="22"/>
      <c r="Y776" s="24"/>
      <c r="Z776" s="22"/>
      <c r="AA776" s="24"/>
      <c r="AB776" s="22"/>
      <c r="AC776" s="5"/>
      <c r="AD776" s="5"/>
      <c r="AE776" s="5"/>
      <c r="AF776" s="22"/>
    </row>
    <row r="777" ht="21" customHeight="1" spans="1:32">
      <c r="A777" s="7" t="str">
        <f>IFERROR(INDEX(_xlfn.ANCHORARRAY($AG$9),ROWS($A$9:A777)),"")</f>
        <v/>
      </c>
      <c r="B777" s="8" t="str">
        <f t="shared" ref="B777:B840" si="108">IF($A777="","",SUMIF($AA$9:$AA$50008,$A777,$AC$9:$AC$50008))</f>
        <v/>
      </c>
      <c r="C777" s="8" t="str">
        <f t="shared" ref="C777:C840" si="109">IF($A777="","",SUMIF($AA$9:$AA$50008,$A777,$AD$9:$AD$50008))</f>
        <v/>
      </c>
      <c r="D777" s="8" t="str">
        <f t="shared" ref="D777:D840" si="110">IF($A777="","",SUMIF($AA$9:$AA$50008,$A777,$AE$9:$AE$50008))</f>
        <v/>
      </c>
      <c r="E777" s="18" t="str">
        <f t="shared" ref="E777:E840" si="111">IF($A777="","",MAX(0,B777-C777-D777))</f>
        <v/>
      </c>
      <c r="F777" s="8" t="str">
        <f t="shared" ref="F777:F840" si="112">IF($A777="","",MAX(0,C777+D777-B777))</f>
        <v/>
      </c>
      <c r="G777" s="6" t="str">
        <f t="shared" ref="G777:G840" si="113">IF($A777="","",IF(E777&gt;0,"待冲减",IF(F777&gt;0,"超额需核对","已结清")))</f>
        <v/>
      </c>
      <c r="H777" s="19" t="str">
        <f t="shared" ref="H777:H840" si="114">IF($A777="","",COUNTIFS($AA$9:$AA$50008,$A777,$AB$9:$AB$50008,"预支"))</f>
        <v/>
      </c>
      <c r="I777" s="19" t="str">
        <f t="shared" ref="I777:I840" si="115">IF($A777="","",COUNTIFS($AA$9:$AA$50008,$A777,$AB$9:$AB$50008,"报销"))</f>
        <v/>
      </c>
      <c r="J777" s="19" t="str">
        <f t="shared" ref="J777:J840" si="116">IF($A777="","",COUNTIFS($AA$9:$AA$50008,$A777,$AB$9:$AB$50008,"还款"))</f>
        <v/>
      </c>
      <c r="K777" s="16"/>
      <c r="L777" s="19"/>
      <c r="M777" s="19"/>
      <c r="N777" s="20"/>
      <c r="O777" s="21"/>
      <c r="P777" s="21"/>
      <c r="Q777" s="21"/>
      <c r="R777" s="8"/>
      <c r="S777" s="8"/>
      <c r="T777" s="8"/>
      <c r="U777" s="21"/>
      <c r="V777" s="21"/>
      <c r="W777" s="21"/>
      <c r="X777" s="19"/>
      <c r="Y777" s="21"/>
      <c r="Z777" s="19"/>
      <c r="AA777" s="21"/>
      <c r="AB777" s="19"/>
      <c r="AC777" s="8"/>
      <c r="AD777" s="8"/>
      <c r="AE777" s="8"/>
      <c r="AF777" s="19"/>
    </row>
    <row r="778" ht="21" customHeight="1" spans="1:32">
      <c r="A778" s="4" t="str">
        <f>IFERROR(INDEX(_xlfn.ANCHORARRAY($AG$9),ROWS($A$9:A778)),"")</f>
        <v/>
      </c>
      <c r="B778" s="5" t="str">
        <f t="shared" si="108"/>
        <v/>
      </c>
      <c r="C778" s="5" t="str">
        <f t="shared" si="109"/>
        <v/>
      </c>
      <c r="D778" s="5" t="str">
        <f t="shared" si="110"/>
        <v/>
      </c>
      <c r="E778" s="18" t="str">
        <f t="shared" si="111"/>
        <v/>
      </c>
      <c r="F778" s="5" t="str">
        <f t="shared" si="112"/>
        <v/>
      </c>
      <c r="G778" s="3" t="str">
        <f t="shared" si="113"/>
        <v/>
      </c>
      <c r="H778" s="22" t="str">
        <f t="shared" si="114"/>
        <v/>
      </c>
      <c r="I778" s="22" t="str">
        <f t="shared" si="115"/>
        <v/>
      </c>
      <c r="J778" s="22" t="str">
        <f t="shared" si="116"/>
        <v/>
      </c>
      <c r="K778" s="16"/>
      <c r="L778" s="22"/>
      <c r="M778" s="22"/>
      <c r="N778" s="23"/>
      <c r="O778" s="24"/>
      <c r="P778" s="24"/>
      <c r="Q778" s="24"/>
      <c r="R778" s="5"/>
      <c r="S778" s="5"/>
      <c r="T778" s="5"/>
      <c r="U778" s="24"/>
      <c r="V778" s="24"/>
      <c r="W778" s="24"/>
      <c r="X778" s="22"/>
      <c r="Y778" s="24"/>
      <c r="Z778" s="22"/>
      <c r="AA778" s="24"/>
      <c r="AB778" s="22"/>
      <c r="AC778" s="5"/>
      <c r="AD778" s="5"/>
      <c r="AE778" s="5"/>
      <c r="AF778" s="22"/>
    </row>
    <row r="779" ht="21" customHeight="1" spans="1:32">
      <c r="A779" s="7" t="str">
        <f>IFERROR(INDEX(_xlfn.ANCHORARRAY($AG$9),ROWS($A$9:A779)),"")</f>
        <v/>
      </c>
      <c r="B779" s="8" t="str">
        <f t="shared" si="108"/>
        <v/>
      </c>
      <c r="C779" s="8" t="str">
        <f t="shared" si="109"/>
        <v/>
      </c>
      <c r="D779" s="8" t="str">
        <f t="shared" si="110"/>
        <v/>
      </c>
      <c r="E779" s="18" t="str">
        <f t="shared" si="111"/>
        <v/>
      </c>
      <c r="F779" s="8" t="str">
        <f t="shared" si="112"/>
        <v/>
      </c>
      <c r="G779" s="6" t="str">
        <f t="shared" si="113"/>
        <v/>
      </c>
      <c r="H779" s="19" t="str">
        <f t="shared" si="114"/>
        <v/>
      </c>
      <c r="I779" s="19" t="str">
        <f t="shared" si="115"/>
        <v/>
      </c>
      <c r="J779" s="19" t="str">
        <f t="shared" si="116"/>
        <v/>
      </c>
      <c r="K779" s="16"/>
      <c r="L779" s="19"/>
      <c r="M779" s="19"/>
      <c r="N779" s="20"/>
      <c r="O779" s="21"/>
      <c r="P779" s="21"/>
      <c r="Q779" s="21"/>
      <c r="R779" s="8"/>
      <c r="S779" s="8"/>
      <c r="T779" s="8"/>
      <c r="U779" s="21"/>
      <c r="V779" s="21"/>
      <c r="W779" s="21"/>
      <c r="X779" s="19"/>
      <c r="Y779" s="21"/>
      <c r="Z779" s="19"/>
      <c r="AA779" s="21"/>
      <c r="AB779" s="19"/>
      <c r="AC779" s="8"/>
      <c r="AD779" s="8"/>
      <c r="AE779" s="8"/>
      <c r="AF779" s="19"/>
    </row>
    <row r="780" ht="21" customHeight="1" spans="1:32">
      <c r="A780" s="4" t="str">
        <f>IFERROR(INDEX(_xlfn.ANCHORARRAY($AG$9),ROWS($A$9:A780)),"")</f>
        <v/>
      </c>
      <c r="B780" s="5" t="str">
        <f t="shared" si="108"/>
        <v/>
      </c>
      <c r="C780" s="5" t="str">
        <f t="shared" si="109"/>
        <v/>
      </c>
      <c r="D780" s="5" t="str">
        <f t="shared" si="110"/>
        <v/>
      </c>
      <c r="E780" s="18" t="str">
        <f t="shared" si="111"/>
        <v/>
      </c>
      <c r="F780" s="5" t="str">
        <f t="shared" si="112"/>
        <v/>
      </c>
      <c r="G780" s="3" t="str">
        <f t="shared" si="113"/>
        <v/>
      </c>
      <c r="H780" s="22" t="str">
        <f t="shared" si="114"/>
        <v/>
      </c>
      <c r="I780" s="22" t="str">
        <f t="shared" si="115"/>
        <v/>
      </c>
      <c r="J780" s="22" t="str">
        <f t="shared" si="116"/>
        <v/>
      </c>
      <c r="K780" s="16"/>
      <c r="L780" s="22"/>
      <c r="M780" s="22"/>
      <c r="N780" s="23"/>
      <c r="O780" s="24"/>
      <c r="P780" s="24"/>
      <c r="Q780" s="24"/>
      <c r="R780" s="5"/>
      <c r="S780" s="5"/>
      <c r="T780" s="5"/>
      <c r="U780" s="24"/>
      <c r="V780" s="24"/>
      <c r="W780" s="24"/>
      <c r="X780" s="22"/>
      <c r="Y780" s="24"/>
      <c r="Z780" s="22"/>
      <c r="AA780" s="24"/>
      <c r="AB780" s="22"/>
      <c r="AC780" s="5"/>
      <c r="AD780" s="5"/>
      <c r="AE780" s="5"/>
      <c r="AF780" s="22"/>
    </row>
    <row r="781" ht="21" customHeight="1" spans="1:32">
      <c r="A781" s="7" t="str">
        <f>IFERROR(INDEX(_xlfn.ANCHORARRAY($AG$9),ROWS($A$9:A781)),"")</f>
        <v/>
      </c>
      <c r="B781" s="8" t="str">
        <f t="shared" si="108"/>
        <v/>
      </c>
      <c r="C781" s="8" t="str">
        <f t="shared" si="109"/>
        <v/>
      </c>
      <c r="D781" s="8" t="str">
        <f t="shared" si="110"/>
        <v/>
      </c>
      <c r="E781" s="18" t="str">
        <f t="shared" si="111"/>
        <v/>
      </c>
      <c r="F781" s="8" t="str">
        <f t="shared" si="112"/>
        <v/>
      </c>
      <c r="G781" s="6" t="str">
        <f t="shared" si="113"/>
        <v/>
      </c>
      <c r="H781" s="19" t="str">
        <f t="shared" si="114"/>
        <v/>
      </c>
      <c r="I781" s="19" t="str">
        <f t="shared" si="115"/>
        <v/>
      </c>
      <c r="J781" s="19" t="str">
        <f t="shared" si="116"/>
        <v/>
      </c>
      <c r="K781" s="16"/>
      <c r="L781" s="19"/>
      <c r="M781" s="19"/>
      <c r="N781" s="20"/>
      <c r="O781" s="21"/>
      <c r="P781" s="21"/>
      <c r="Q781" s="21"/>
      <c r="R781" s="8"/>
      <c r="S781" s="8"/>
      <c r="T781" s="8"/>
      <c r="U781" s="21"/>
      <c r="V781" s="21"/>
      <c r="W781" s="21"/>
      <c r="X781" s="19"/>
      <c r="Y781" s="21"/>
      <c r="Z781" s="19"/>
      <c r="AA781" s="21"/>
      <c r="AB781" s="19"/>
      <c r="AC781" s="8"/>
      <c r="AD781" s="8"/>
      <c r="AE781" s="8"/>
      <c r="AF781" s="19"/>
    </row>
    <row r="782" ht="21" customHeight="1" spans="1:32">
      <c r="A782" s="4" t="str">
        <f>IFERROR(INDEX(_xlfn.ANCHORARRAY($AG$9),ROWS($A$9:A782)),"")</f>
        <v/>
      </c>
      <c r="B782" s="5" t="str">
        <f t="shared" si="108"/>
        <v/>
      </c>
      <c r="C782" s="5" t="str">
        <f t="shared" si="109"/>
        <v/>
      </c>
      <c r="D782" s="5" t="str">
        <f t="shared" si="110"/>
        <v/>
      </c>
      <c r="E782" s="18" t="str">
        <f t="shared" si="111"/>
        <v/>
      </c>
      <c r="F782" s="5" t="str">
        <f t="shared" si="112"/>
        <v/>
      </c>
      <c r="G782" s="3" t="str">
        <f t="shared" si="113"/>
        <v/>
      </c>
      <c r="H782" s="22" t="str">
        <f t="shared" si="114"/>
        <v/>
      </c>
      <c r="I782" s="22" t="str">
        <f t="shared" si="115"/>
        <v/>
      </c>
      <c r="J782" s="22" t="str">
        <f t="shared" si="116"/>
        <v/>
      </c>
      <c r="K782" s="16"/>
      <c r="L782" s="22"/>
      <c r="M782" s="22"/>
      <c r="N782" s="23"/>
      <c r="O782" s="24"/>
      <c r="P782" s="24"/>
      <c r="Q782" s="24"/>
      <c r="R782" s="5"/>
      <c r="S782" s="5"/>
      <c r="T782" s="5"/>
      <c r="U782" s="24"/>
      <c r="V782" s="24"/>
      <c r="W782" s="24"/>
      <c r="X782" s="22"/>
      <c r="Y782" s="24"/>
      <c r="Z782" s="22"/>
      <c r="AA782" s="24"/>
      <c r="AB782" s="22"/>
      <c r="AC782" s="5"/>
      <c r="AD782" s="5"/>
      <c r="AE782" s="5"/>
      <c r="AF782" s="22"/>
    </row>
    <row r="783" ht="21" customHeight="1" spans="1:32">
      <c r="A783" s="7" t="str">
        <f>IFERROR(INDEX(_xlfn.ANCHORARRAY($AG$9),ROWS($A$9:A783)),"")</f>
        <v/>
      </c>
      <c r="B783" s="8" t="str">
        <f t="shared" si="108"/>
        <v/>
      </c>
      <c r="C783" s="8" t="str">
        <f t="shared" si="109"/>
        <v/>
      </c>
      <c r="D783" s="8" t="str">
        <f t="shared" si="110"/>
        <v/>
      </c>
      <c r="E783" s="18" t="str">
        <f t="shared" si="111"/>
        <v/>
      </c>
      <c r="F783" s="8" t="str">
        <f t="shared" si="112"/>
        <v/>
      </c>
      <c r="G783" s="6" t="str">
        <f t="shared" si="113"/>
        <v/>
      </c>
      <c r="H783" s="19" t="str">
        <f t="shared" si="114"/>
        <v/>
      </c>
      <c r="I783" s="19" t="str">
        <f t="shared" si="115"/>
        <v/>
      </c>
      <c r="J783" s="19" t="str">
        <f t="shared" si="116"/>
        <v/>
      </c>
      <c r="K783" s="16"/>
      <c r="L783" s="19"/>
      <c r="M783" s="19"/>
      <c r="N783" s="20"/>
      <c r="O783" s="21"/>
      <c r="P783" s="21"/>
      <c r="Q783" s="21"/>
      <c r="R783" s="8"/>
      <c r="S783" s="8"/>
      <c r="T783" s="8"/>
      <c r="U783" s="21"/>
      <c r="V783" s="21"/>
      <c r="W783" s="21"/>
      <c r="X783" s="19"/>
      <c r="Y783" s="21"/>
      <c r="Z783" s="19"/>
      <c r="AA783" s="21"/>
      <c r="AB783" s="19"/>
      <c r="AC783" s="8"/>
      <c r="AD783" s="8"/>
      <c r="AE783" s="8"/>
      <c r="AF783" s="19"/>
    </row>
    <row r="784" ht="21" customHeight="1" spans="1:32">
      <c r="A784" s="4" t="str">
        <f>IFERROR(INDEX(_xlfn.ANCHORARRAY($AG$9),ROWS($A$9:A784)),"")</f>
        <v/>
      </c>
      <c r="B784" s="5" t="str">
        <f t="shared" si="108"/>
        <v/>
      </c>
      <c r="C784" s="5" t="str">
        <f t="shared" si="109"/>
        <v/>
      </c>
      <c r="D784" s="5" t="str">
        <f t="shared" si="110"/>
        <v/>
      </c>
      <c r="E784" s="18" t="str">
        <f t="shared" si="111"/>
        <v/>
      </c>
      <c r="F784" s="5" t="str">
        <f t="shared" si="112"/>
        <v/>
      </c>
      <c r="G784" s="3" t="str">
        <f t="shared" si="113"/>
        <v/>
      </c>
      <c r="H784" s="22" t="str">
        <f t="shared" si="114"/>
        <v/>
      </c>
      <c r="I784" s="22" t="str">
        <f t="shared" si="115"/>
        <v/>
      </c>
      <c r="J784" s="22" t="str">
        <f t="shared" si="116"/>
        <v/>
      </c>
      <c r="K784" s="16"/>
      <c r="L784" s="22"/>
      <c r="M784" s="22"/>
      <c r="N784" s="23"/>
      <c r="O784" s="24"/>
      <c r="P784" s="24"/>
      <c r="Q784" s="24"/>
      <c r="R784" s="5"/>
      <c r="S784" s="5"/>
      <c r="T784" s="5"/>
      <c r="U784" s="24"/>
      <c r="V784" s="24"/>
      <c r="W784" s="24"/>
      <c r="X784" s="22"/>
      <c r="Y784" s="24"/>
      <c r="Z784" s="22"/>
      <c r="AA784" s="24"/>
      <c r="AB784" s="22"/>
      <c r="AC784" s="5"/>
      <c r="AD784" s="5"/>
      <c r="AE784" s="5"/>
      <c r="AF784" s="22"/>
    </row>
    <row r="785" ht="21" customHeight="1" spans="1:32">
      <c r="A785" s="7" t="str">
        <f>IFERROR(INDEX(_xlfn.ANCHORARRAY($AG$9),ROWS($A$9:A785)),"")</f>
        <v/>
      </c>
      <c r="B785" s="8" t="str">
        <f t="shared" si="108"/>
        <v/>
      </c>
      <c r="C785" s="8" t="str">
        <f t="shared" si="109"/>
        <v/>
      </c>
      <c r="D785" s="8" t="str">
        <f t="shared" si="110"/>
        <v/>
      </c>
      <c r="E785" s="18" t="str">
        <f t="shared" si="111"/>
        <v/>
      </c>
      <c r="F785" s="8" t="str">
        <f t="shared" si="112"/>
        <v/>
      </c>
      <c r="G785" s="6" t="str">
        <f t="shared" si="113"/>
        <v/>
      </c>
      <c r="H785" s="19" t="str">
        <f t="shared" si="114"/>
        <v/>
      </c>
      <c r="I785" s="19" t="str">
        <f t="shared" si="115"/>
        <v/>
      </c>
      <c r="J785" s="19" t="str">
        <f t="shared" si="116"/>
        <v/>
      </c>
      <c r="K785" s="16"/>
      <c r="L785" s="19"/>
      <c r="M785" s="19"/>
      <c r="N785" s="20"/>
      <c r="O785" s="21"/>
      <c r="P785" s="21"/>
      <c r="Q785" s="21"/>
      <c r="R785" s="8"/>
      <c r="S785" s="8"/>
      <c r="T785" s="8"/>
      <c r="U785" s="21"/>
      <c r="V785" s="21"/>
      <c r="W785" s="21"/>
      <c r="X785" s="19"/>
      <c r="Y785" s="21"/>
      <c r="Z785" s="19"/>
      <c r="AA785" s="21"/>
      <c r="AB785" s="19"/>
      <c r="AC785" s="8"/>
      <c r="AD785" s="8"/>
      <c r="AE785" s="8"/>
      <c r="AF785" s="19"/>
    </row>
    <row r="786" ht="21" customHeight="1" spans="1:32">
      <c r="A786" s="4" t="str">
        <f>IFERROR(INDEX(_xlfn.ANCHORARRAY($AG$9),ROWS($A$9:A786)),"")</f>
        <v/>
      </c>
      <c r="B786" s="5" t="str">
        <f t="shared" si="108"/>
        <v/>
      </c>
      <c r="C786" s="5" t="str">
        <f t="shared" si="109"/>
        <v/>
      </c>
      <c r="D786" s="5" t="str">
        <f t="shared" si="110"/>
        <v/>
      </c>
      <c r="E786" s="18" t="str">
        <f t="shared" si="111"/>
        <v/>
      </c>
      <c r="F786" s="5" t="str">
        <f t="shared" si="112"/>
        <v/>
      </c>
      <c r="G786" s="3" t="str">
        <f t="shared" si="113"/>
        <v/>
      </c>
      <c r="H786" s="22" t="str">
        <f t="shared" si="114"/>
        <v/>
      </c>
      <c r="I786" s="22" t="str">
        <f t="shared" si="115"/>
        <v/>
      </c>
      <c r="J786" s="22" t="str">
        <f t="shared" si="116"/>
        <v/>
      </c>
      <c r="K786" s="16"/>
      <c r="L786" s="22"/>
      <c r="M786" s="22"/>
      <c r="N786" s="23"/>
      <c r="O786" s="24"/>
      <c r="P786" s="24"/>
      <c r="Q786" s="24"/>
      <c r="R786" s="5"/>
      <c r="S786" s="5"/>
      <c r="T786" s="5"/>
      <c r="U786" s="24"/>
      <c r="V786" s="24"/>
      <c r="W786" s="24"/>
      <c r="X786" s="22"/>
      <c r="Y786" s="24"/>
      <c r="Z786" s="22"/>
      <c r="AA786" s="24"/>
      <c r="AB786" s="22"/>
      <c r="AC786" s="5"/>
      <c r="AD786" s="5"/>
      <c r="AE786" s="5"/>
      <c r="AF786" s="22"/>
    </row>
    <row r="787" ht="21" customHeight="1" spans="1:32">
      <c r="A787" s="7" t="str">
        <f>IFERROR(INDEX(_xlfn.ANCHORARRAY($AG$9),ROWS($A$9:A787)),"")</f>
        <v/>
      </c>
      <c r="B787" s="8" t="str">
        <f t="shared" si="108"/>
        <v/>
      </c>
      <c r="C787" s="8" t="str">
        <f t="shared" si="109"/>
        <v/>
      </c>
      <c r="D787" s="8" t="str">
        <f t="shared" si="110"/>
        <v/>
      </c>
      <c r="E787" s="18" t="str">
        <f t="shared" si="111"/>
        <v/>
      </c>
      <c r="F787" s="8" t="str">
        <f t="shared" si="112"/>
        <v/>
      </c>
      <c r="G787" s="6" t="str">
        <f t="shared" si="113"/>
        <v/>
      </c>
      <c r="H787" s="19" t="str">
        <f t="shared" si="114"/>
        <v/>
      </c>
      <c r="I787" s="19" t="str">
        <f t="shared" si="115"/>
        <v/>
      </c>
      <c r="J787" s="19" t="str">
        <f t="shared" si="116"/>
        <v/>
      </c>
      <c r="K787" s="16"/>
      <c r="L787" s="19"/>
      <c r="M787" s="19"/>
      <c r="N787" s="20"/>
      <c r="O787" s="21"/>
      <c r="P787" s="21"/>
      <c r="Q787" s="21"/>
      <c r="R787" s="8"/>
      <c r="S787" s="8"/>
      <c r="T787" s="8"/>
      <c r="U787" s="21"/>
      <c r="V787" s="21"/>
      <c r="W787" s="21"/>
      <c r="X787" s="19"/>
      <c r="Y787" s="21"/>
      <c r="Z787" s="19"/>
      <c r="AA787" s="21"/>
      <c r="AB787" s="19"/>
      <c r="AC787" s="8"/>
      <c r="AD787" s="8"/>
      <c r="AE787" s="8"/>
      <c r="AF787" s="19"/>
    </row>
    <row r="788" ht="21" customHeight="1" spans="1:32">
      <c r="A788" s="4" t="str">
        <f>IFERROR(INDEX(_xlfn.ANCHORARRAY($AG$9),ROWS($A$9:A788)),"")</f>
        <v/>
      </c>
      <c r="B788" s="5" t="str">
        <f t="shared" si="108"/>
        <v/>
      </c>
      <c r="C788" s="5" t="str">
        <f t="shared" si="109"/>
        <v/>
      </c>
      <c r="D788" s="5" t="str">
        <f t="shared" si="110"/>
        <v/>
      </c>
      <c r="E788" s="18" t="str">
        <f t="shared" si="111"/>
        <v/>
      </c>
      <c r="F788" s="5" t="str">
        <f t="shared" si="112"/>
        <v/>
      </c>
      <c r="G788" s="3" t="str">
        <f t="shared" si="113"/>
        <v/>
      </c>
      <c r="H788" s="22" t="str">
        <f t="shared" si="114"/>
        <v/>
      </c>
      <c r="I788" s="22" t="str">
        <f t="shared" si="115"/>
        <v/>
      </c>
      <c r="J788" s="22" t="str">
        <f t="shared" si="116"/>
        <v/>
      </c>
      <c r="K788" s="16"/>
      <c r="L788" s="22"/>
      <c r="M788" s="22"/>
      <c r="N788" s="23"/>
      <c r="O788" s="24"/>
      <c r="P788" s="24"/>
      <c r="Q788" s="24"/>
      <c r="R788" s="5"/>
      <c r="S788" s="5"/>
      <c r="T788" s="5"/>
      <c r="U788" s="24"/>
      <c r="V788" s="24"/>
      <c r="W788" s="24"/>
      <c r="X788" s="22"/>
      <c r="Y788" s="24"/>
      <c r="Z788" s="22"/>
      <c r="AA788" s="24"/>
      <c r="AB788" s="22"/>
      <c r="AC788" s="5"/>
      <c r="AD788" s="5"/>
      <c r="AE788" s="5"/>
      <c r="AF788" s="22"/>
    </row>
    <row r="789" ht="21" customHeight="1" spans="1:32">
      <c r="A789" s="7" t="str">
        <f>IFERROR(INDEX(_xlfn.ANCHORARRAY($AG$9),ROWS($A$9:A789)),"")</f>
        <v/>
      </c>
      <c r="B789" s="8" t="str">
        <f t="shared" si="108"/>
        <v/>
      </c>
      <c r="C789" s="8" t="str">
        <f t="shared" si="109"/>
        <v/>
      </c>
      <c r="D789" s="8" t="str">
        <f t="shared" si="110"/>
        <v/>
      </c>
      <c r="E789" s="18" t="str">
        <f t="shared" si="111"/>
        <v/>
      </c>
      <c r="F789" s="8" t="str">
        <f t="shared" si="112"/>
        <v/>
      </c>
      <c r="G789" s="6" t="str">
        <f t="shared" si="113"/>
        <v/>
      </c>
      <c r="H789" s="19" t="str">
        <f t="shared" si="114"/>
        <v/>
      </c>
      <c r="I789" s="19" t="str">
        <f t="shared" si="115"/>
        <v/>
      </c>
      <c r="J789" s="19" t="str">
        <f t="shared" si="116"/>
        <v/>
      </c>
      <c r="K789" s="16"/>
      <c r="L789" s="19"/>
      <c r="M789" s="19"/>
      <c r="N789" s="20"/>
      <c r="O789" s="21"/>
      <c r="P789" s="21"/>
      <c r="Q789" s="21"/>
      <c r="R789" s="8"/>
      <c r="S789" s="8"/>
      <c r="T789" s="8"/>
      <c r="U789" s="21"/>
      <c r="V789" s="21"/>
      <c r="W789" s="21"/>
      <c r="X789" s="19"/>
      <c r="Y789" s="21"/>
      <c r="Z789" s="19"/>
      <c r="AA789" s="21"/>
      <c r="AB789" s="19"/>
      <c r="AC789" s="8"/>
      <c r="AD789" s="8"/>
      <c r="AE789" s="8"/>
      <c r="AF789" s="19"/>
    </row>
    <row r="790" ht="21" customHeight="1" spans="1:32">
      <c r="A790" s="4" t="str">
        <f>IFERROR(INDEX(_xlfn.ANCHORARRAY($AG$9),ROWS($A$9:A790)),"")</f>
        <v/>
      </c>
      <c r="B790" s="5" t="str">
        <f t="shared" si="108"/>
        <v/>
      </c>
      <c r="C790" s="5" t="str">
        <f t="shared" si="109"/>
        <v/>
      </c>
      <c r="D790" s="5" t="str">
        <f t="shared" si="110"/>
        <v/>
      </c>
      <c r="E790" s="18" t="str">
        <f t="shared" si="111"/>
        <v/>
      </c>
      <c r="F790" s="5" t="str">
        <f t="shared" si="112"/>
        <v/>
      </c>
      <c r="G790" s="3" t="str">
        <f t="shared" si="113"/>
        <v/>
      </c>
      <c r="H790" s="22" t="str">
        <f t="shared" si="114"/>
        <v/>
      </c>
      <c r="I790" s="22" t="str">
        <f t="shared" si="115"/>
        <v/>
      </c>
      <c r="J790" s="22" t="str">
        <f t="shared" si="116"/>
        <v/>
      </c>
      <c r="K790" s="16"/>
      <c r="L790" s="22"/>
      <c r="M790" s="22"/>
      <c r="N790" s="23"/>
      <c r="O790" s="24"/>
      <c r="P790" s="24"/>
      <c r="Q790" s="24"/>
      <c r="R790" s="5"/>
      <c r="S790" s="5"/>
      <c r="T790" s="5"/>
      <c r="U790" s="24"/>
      <c r="V790" s="24"/>
      <c r="W790" s="24"/>
      <c r="X790" s="22"/>
      <c r="Y790" s="24"/>
      <c r="Z790" s="22"/>
      <c r="AA790" s="24"/>
      <c r="AB790" s="22"/>
      <c r="AC790" s="5"/>
      <c r="AD790" s="5"/>
      <c r="AE790" s="5"/>
      <c r="AF790" s="22"/>
    </row>
    <row r="791" ht="21" customHeight="1" spans="1:32">
      <c r="A791" s="7" t="str">
        <f>IFERROR(INDEX(_xlfn.ANCHORARRAY($AG$9),ROWS($A$9:A791)),"")</f>
        <v/>
      </c>
      <c r="B791" s="8" t="str">
        <f t="shared" si="108"/>
        <v/>
      </c>
      <c r="C791" s="8" t="str">
        <f t="shared" si="109"/>
        <v/>
      </c>
      <c r="D791" s="8" t="str">
        <f t="shared" si="110"/>
        <v/>
      </c>
      <c r="E791" s="18" t="str">
        <f t="shared" si="111"/>
        <v/>
      </c>
      <c r="F791" s="8" t="str">
        <f t="shared" si="112"/>
        <v/>
      </c>
      <c r="G791" s="6" t="str">
        <f t="shared" si="113"/>
        <v/>
      </c>
      <c r="H791" s="19" t="str">
        <f t="shared" si="114"/>
        <v/>
      </c>
      <c r="I791" s="19" t="str">
        <f t="shared" si="115"/>
        <v/>
      </c>
      <c r="J791" s="19" t="str">
        <f t="shared" si="116"/>
        <v/>
      </c>
      <c r="K791" s="16"/>
      <c r="L791" s="19"/>
      <c r="M791" s="19"/>
      <c r="N791" s="20"/>
      <c r="O791" s="21"/>
      <c r="P791" s="21"/>
      <c r="Q791" s="21"/>
      <c r="R791" s="8"/>
      <c r="S791" s="8"/>
      <c r="T791" s="8"/>
      <c r="U791" s="21"/>
      <c r="V791" s="21"/>
      <c r="W791" s="21"/>
      <c r="X791" s="19"/>
      <c r="Y791" s="21"/>
      <c r="Z791" s="19"/>
      <c r="AA791" s="21"/>
      <c r="AB791" s="19"/>
      <c r="AC791" s="8"/>
      <c r="AD791" s="8"/>
      <c r="AE791" s="8"/>
      <c r="AF791" s="19"/>
    </row>
    <row r="792" ht="21" customHeight="1" spans="1:32">
      <c r="A792" s="4" t="str">
        <f>IFERROR(INDEX(_xlfn.ANCHORARRAY($AG$9),ROWS($A$9:A792)),"")</f>
        <v/>
      </c>
      <c r="B792" s="5" t="str">
        <f t="shared" si="108"/>
        <v/>
      </c>
      <c r="C792" s="5" t="str">
        <f t="shared" si="109"/>
        <v/>
      </c>
      <c r="D792" s="5" t="str">
        <f t="shared" si="110"/>
        <v/>
      </c>
      <c r="E792" s="18" t="str">
        <f t="shared" si="111"/>
        <v/>
      </c>
      <c r="F792" s="5" t="str">
        <f t="shared" si="112"/>
        <v/>
      </c>
      <c r="G792" s="3" t="str">
        <f t="shared" si="113"/>
        <v/>
      </c>
      <c r="H792" s="22" t="str">
        <f t="shared" si="114"/>
        <v/>
      </c>
      <c r="I792" s="22" t="str">
        <f t="shared" si="115"/>
        <v/>
      </c>
      <c r="J792" s="22" t="str">
        <f t="shared" si="116"/>
        <v/>
      </c>
      <c r="K792" s="16"/>
      <c r="L792" s="22"/>
      <c r="M792" s="22"/>
      <c r="N792" s="23"/>
      <c r="O792" s="24"/>
      <c r="P792" s="24"/>
      <c r="Q792" s="24"/>
      <c r="R792" s="5"/>
      <c r="S792" s="5"/>
      <c r="T792" s="5"/>
      <c r="U792" s="24"/>
      <c r="V792" s="24"/>
      <c r="W792" s="24"/>
      <c r="X792" s="22"/>
      <c r="Y792" s="24"/>
      <c r="Z792" s="22"/>
      <c r="AA792" s="24"/>
      <c r="AB792" s="22"/>
      <c r="AC792" s="5"/>
      <c r="AD792" s="5"/>
      <c r="AE792" s="5"/>
      <c r="AF792" s="22"/>
    </row>
    <row r="793" ht="21" customHeight="1" spans="1:32">
      <c r="A793" s="7" t="str">
        <f>IFERROR(INDEX(_xlfn.ANCHORARRAY($AG$9),ROWS($A$9:A793)),"")</f>
        <v/>
      </c>
      <c r="B793" s="8" t="str">
        <f t="shared" si="108"/>
        <v/>
      </c>
      <c r="C793" s="8" t="str">
        <f t="shared" si="109"/>
        <v/>
      </c>
      <c r="D793" s="8" t="str">
        <f t="shared" si="110"/>
        <v/>
      </c>
      <c r="E793" s="18" t="str">
        <f t="shared" si="111"/>
        <v/>
      </c>
      <c r="F793" s="8" t="str">
        <f t="shared" si="112"/>
        <v/>
      </c>
      <c r="G793" s="6" t="str">
        <f t="shared" si="113"/>
        <v/>
      </c>
      <c r="H793" s="19" t="str">
        <f t="shared" si="114"/>
        <v/>
      </c>
      <c r="I793" s="19" t="str">
        <f t="shared" si="115"/>
        <v/>
      </c>
      <c r="J793" s="19" t="str">
        <f t="shared" si="116"/>
        <v/>
      </c>
      <c r="K793" s="16"/>
      <c r="L793" s="19"/>
      <c r="M793" s="19"/>
      <c r="N793" s="20"/>
      <c r="O793" s="21"/>
      <c r="P793" s="21"/>
      <c r="Q793" s="21"/>
      <c r="R793" s="8"/>
      <c r="S793" s="8"/>
      <c r="T793" s="8"/>
      <c r="U793" s="21"/>
      <c r="V793" s="21"/>
      <c r="W793" s="21"/>
      <c r="X793" s="19"/>
      <c r="Y793" s="21"/>
      <c r="Z793" s="19"/>
      <c r="AA793" s="21"/>
      <c r="AB793" s="19"/>
      <c r="AC793" s="8"/>
      <c r="AD793" s="8"/>
      <c r="AE793" s="8"/>
      <c r="AF793" s="19"/>
    </row>
    <row r="794" ht="21" customHeight="1" spans="1:32">
      <c r="A794" s="4" t="str">
        <f>IFERROR(INDEX(_xlfn.ANCHORARRAY($AG$9),ROWS($A$9:A794)),"")</f>
        <v/>
      </c>
      <c r="B794" s="5" t="str">
        <f t="shared" si="108"/>
        <v/>
      </c>
      <c r="C794" s="5" t="str">
        <f t="shared" si="109"/>
        <v/>
      </c>
      <c r="D794" s="5" t="str">
        <f t="shared" si="110"/>
        <v/>
      </c>
      <c r="E794" s="18" t="str">
        <f t="shared" si="111"/>
        <v/>
      </c>
      <c r="F794" s="5" t="str">
        <f t="shared" si="112"/>
        <v/>
      </c>
      <c r="G794" s="3" t="str">
        <f t="shared" si="113"/>
        <v/>
      </c>
      <c r="H794" s="22" t="str">
        <f t="shared" si="114"/>
        <v/>
      </c>
      <c r="I794" s="22" t="str">
        <f t="shared" si="115"/>
        <v/>
      </c>
      <c r="J794" s="22" t="str">
        <f t="shared" si="116"/>
        <v/>
      </c>
      <c r="K794" s="16"/>
      <c r="L794" s="22"/>
      <c r="M794" s="22"/>
      <c r="N794" s="23"/>
      <c r="O794" s="24"/>
      <c r="P794" s="24"/>
      <c r="Q794" s="24"/>
      <c r="R794" s="5"/>
      <c r="S794" s="5"/>
      <c r="T794" s="5"/>
      <c r="U794" s="24"/>
      <c r="V794" s="24"/>
      <c r="W794" s="24"/>
      <c r="X794" s="22"/>
      <c r="Y794" s="24"/>
      <c r="Z794" s="22"/>
      <c r="AA794" s="24"/>
      <c r="AB794" s="22"/>
      <c r="AC794" s="5"/>
      <c r="AD794" s="5"/>
      <c r="AE794" s="5"/>
      <c r="AF794" s="22"/>
    </row>
    <row r="795" ht="21" customHeight="1" spans="1:32">
      <c r="A795" s="7" t="str">
        <f>IFERROR(INDEX(_xlfn.ANCHORARRAY($AG$9),ROWS($A$9:A795)),"")</f>
        <v/>
      </c>
      <c r="B795" s="8" t="str">
        <f t="shared" si="108"/>
        <v/>
      </c>
      <c r="C795" s="8" t="str">
        <f t="shared" si="109"/>
        <v/>
      </c>
      <c r="D795" s="8" t="str">
        <f t="shared" si="110"/>
        <v/>
      </c>
      <c r="E795" s="18" t="str">
        <f t="shared" si="111"/>
        <v/>
      </c>
      <c r="F795" s="8" t="str">
        <f t="shared" si="112"/>
        <v/>
      </c>
      <c r="G795" s="6" t="str">
        <f t="shared" si="113"/>
        <v/>
      </c>
      <c r="H795" s="19" t="str">
        <f t="shared" si="114"/>
        <v/>
      </c>
      <c r="I795" s="19" t="str">
        <f t="shared" si="115"/>
        <v/>
      </c>
      <c r="J795" s="19" t="str">
        <f t="shared" si="116"/>
        <v/>
      </c>
      <c r="K795" s="16"/>
      <c r="L795" s="19"/>
      <c r="M795" s="19"/>
      <c r="N795" s="20"/>
      <c r="O795" s="21"/>
      <c r="P795" s="21"/>
      <c r="Q795" s="21"/>
      <c r="R795" s="8"/>
      <c r="S795" s="8"/>
      <c r="T795" s="8"/>
      <c r="U795" s="21"/>
      <c r="V795" s="21"/>
      <c r="W795" s="21"/>
      <c r="X795" s="19"/>
      <c r="Y795" s="21"/>
      <c r="Z795" s="19"/>
      <c r="AA795" s="21"/>
      <c r="AB795" s="19"/>
      <c r="AC795" s="8"/>
      <c r="AD795" s="8"/>
      <c r="AE795" s="8"/>
      <c r="AF795" s="19"/>
    </row>
    <row r="796" ht="21" customHeight="1" spans="1:32">
      <c r="A796" s="4" t="str">
        <f>IFERROR(INDEX(_xlfn.ANCHORARRAY($AG$9),ROWS($A$9:A796)),"")</f>
        <v/>
      </c>
      <c r="B796" s="5" t="str">
        <f t="shared" si="108"/>
        <v/>
      </c>
      <c r="C796" s="5" t="str">
        <f t="shared" si="109"/>
        <v/>
      </c>
      <c r="D796" s="5" t="str">
        <f t="shared" si="110"/>
        <v/>
      </c>
      <c r="E796" s="18" t="str">
        <f t="shared" si="111"/>
        <v/>
      </c>
      <c r="F796" s="5" t="str">
        <f t="shared" si="112"/>
        <v/>
      </c>
      <c r="G796" s="3" t="str">
        <f t="shared" si="113"/>
        <v/>
      </c>
      <c r="H796" s="22" t="str">
        <f t="shared" si="114"/>
        <v/>
      </c>
      <c r="I796" s="22" t="str">
        <f t="shared" si="115"/>
        <v/>
      </c>
      <c r="J796" s="22" t="str">
        <f t="shared" si="116"/>
        <v/>
      </c>
      <c r="K796" s="16"/>
      <c r="L796" s="22"/>
      <c r="M796" s="22"/>
      <c r="N796" s="23"/>
      <c r="O796" s="24"/>
      <c r="P796" s="24"/>
      <c r="Q796" s="24"/>
      <c r="R796" s="5"/>
      <c r="S796" s="5"/>
      <c r="T796" s="5"/>
      <c r="U796" s="24"/>
      <c r="V796" s="24"/>
      <c r="W796" s="24"/>
      <c r="X796" s="22"/>
      <c r="Y796" s="24"/>
      <c r="Z796" s="22"/>
      <c r="AA796" s="24"/>
      <c r="AB796" s="22"/>
      <c r="AC796" s="5"/>
      <c r="AD796" s="5"/>
      <c r="AE796" s="5"/>
      <c r="AF796" s="22"/>
    </row>
    <row r="797" ht="21" customHeight="1" spans="1:32">
      <c r="A797" s="7" t="str">
        <f>IFERROR(INDEX(_xlfn.ANCHORARRAY($AG$9),ROWS($A$9:A797)),"")</f>
        <v/>
      </c>
      <c r="B797" s="8" t="str">
        <f t="shared" si="108"/>
        <v/>
      </c>
      <c r="C797" s="8" t="str">
        <f t="shared" si="109"/>
        <v/>
      </c>
      <c r="D797" s="8" t="str">
        <f t="shared" si="110"/>
        <v/>
      </c>
      <c r="E797" s="18" t="str">
        <f t="shared" si="111"/>
        <v/>
      </c>
      <c r="F797" s="8" t="str">
        <f t="shared" si="112"/>
        <v/>
      </c>
      <c r="G797" s="6" t="str">
        <f t="shared" si="113"/>
        <v/>
      </c>
      <c r="H797" s="19" t="str">
        <f t="shared" si="114"/>
        <v/>
      </c>
      <c r="I797" s="19" t="str">
        <f t="shared" si="115"/>
        <v/>
      </c>
      <c r="J797" s="19" t="str">
        <f t="shared" si="116"/>
        <v/>
      </c>
      <c r="K797" s="16"/>
      <c r="L797" s="19"/>
      <c r="M797" s="19"/>
      <c r="N797" s="20"/>
      <c r="O797" s="21"/>
      <c r="P797" s="21"/>
      <c r="Q797" s="21"/>
      <c r="R797" s="8"/>
      <c r="S797" s="8"/>
      <c r="T797" s="8"/>
      <c r="U797" s="21"/>
      <c r="V797" s="21"/>
      <c r="W797" s="21"/>
      <c r="X797" s="19"/>
      <c r="Y797" s="21"/>
      <c r="Z797" s="19"/>
      <c r="AA797" s="21"/>
      <c r="AB797" s="19"/>
      <c r="AC797" s="8"/>
      <c r="AD797" s="8"/>
      <c r="AE797" s="8"/>
      <c r="AF797" s="19"/>
    </row>
    <row r="798" ht="21" customHeight="1" spans="1:32">
      <c r="A798" s="4" t="str">
        <f>IFERROR(INDEX(_xlfn.ANCHORARRAY($AG$9),ROWS($A$9:A798)),"")</f>
        <v/>
      </c>
      <c r="B798" s="5" t="str">
        <f t="shared" si="108"/>
        <v/>
      </c>
      <c r="C798" s="5" t="str">
        <f t="shared" si="109"/>
        <v/>
      </c>
      <c r="D798" s="5" t="str">
        <f t="shared" si="110"/>
        <v/>
      </c>
      <c r="E798" s="18" t="str">
        <f t="shared" si="111"/>
        <v/>
      </c>
      <c r="F798" s="5" t="str">
        <f t="shared" si="112"/>
        <v/>
      </c>
      <c r="G798" s="3" t="str">
        <f t="shared" si="113"/>
        <v/>
      </c>
      <c r="H798" s="22" t="str">
        <f t="shared" si="114"/>
        <v/>
      </c>
      <c r="I798" s="22" t="str">
        <f t="shared" si="115"/>
        <v/>
      </c>
      <c r="J798" s="22" t="str">
        <f t="shared" si="116"/>
        <v/>
      </c>
      <c r="K798" s="16"/>
      <c r="L798" s="22"/>
      <c r="M798" s="22"/>
      <c r="N798" s="23"/>
      <c r="O798" s="24"/>
      <c r="P798" s="24"/>
      <c r="Q798" s="24"/>
      <c r="R798" s="5"/>
      <c r="S798" s="5"/>
      <c r="T798" s="5"/>
      <c r="U798" s="24"/>
      <c r="V798" s="24"/>
      <c r="W798" s="24"/>
      <c r="X798" s="22"/>
      <c r="Y798" s="24"/>
      <c r="Z798" s="22"/>
      <c r="AA798" s="24"/>
      <c r="AB798" s="22"/>
      <c r="AC798" s="5"/>
      <c r="AD798" s="5"/>
      <c r="AE798" s="5"/>
      <c r="AF798" s="22"/>
    </row>
    <row r="799" ht="21" customHeight="1" spans="1:32">
      <c r="A799" s="7" t="str">
        <f>IFERROR(INDEX(_xlfn.ANCHORARRAY($AG$9),ROWS($A$9:A799)),"")</f>
        <v/>
      </c>
      <c r="B799" s="8" t="str">
        <f t="shared" si="108"/>
        <v/>
      </c>
      <c r="C799" s="8" t="str">
        <f t="shared" si="109"/>
        <v/>
      </c>
      <c r="D799" s="8" t="str">
        <f t="shared" si="110"/>
        <v/>
      </c>
      <c r="E799" s="18" t="str">
        <f t="shared" si="111"/>
        <v/>
      </c>
      <c r="F799" s="8" t="str">
        <f t="shared" si="112"/>
        <v/>
      </c>
      <c r="G799" s="6" t="str">
        <f t="shared" si="113"/>
        <v/>
      </c>
      <c r="H799" s="19" t="str">
        <f t="shared" si="114"/>
        <v/>
      </c>
      <c r="I799" s="19" t="str">
        <f t="shared" si="115"/>
        <v/>
      </c>
      <c r="J799" s="19" t="str">
        <f t="shared" si="116"/>
        <v/>
      </c>
      <c r="K799" s="16"/>
      <c r="L799" s="19"/>
      <c r="M799" s="19"/>
      <c r="N799" s="20"/>
      <c r="O799" s="21"/>
      <c r="P799" s="21"/>
      <c r="Q799" s="21"/>
      <c r="R799" s="8"/>
      <c r="S799" s="8"/>
      <c r="T799" s="8"/>
      <c r="U799" s="21"/>
      <c r="V799" s="21"/>
      <c r="W799" s="21"/>
      <c r="X799" s="19"/>
      <c r="Y799" s="21"/>
      <c r="Z799" s="19"/>
      <c r="AA799" s="21"/>
      <c r="AB799" s="19"/>
      <c r="AC799" s="8"/>
      <c r="AD799" s="8"/>
      <c r="AE799" s="8"/>
      <c r="AF799" s="19"/>
    </row>
    <row r="800" ht="21" customHeight="1" spans="1:32">
      <c r="A800" s="4" t="str">
        <f>IFERROR(INDEX(_xlfn.ANCHORARRAY($AG$9),ROWS($A$9:A800)),"")</f>
        <v/>
      </c>
      <c r="B800" s="5" t="str">
        <f t="shared" si="108"/>
        <v/>
      </c>
      <c r="C800" s="5" t="str">
        <f t="shared" si="109"/>
        <v/>
      </c>
      <c r="D800" s="5" t="str">
        <f t="shared" si="110"/>
        <v/>
      </c>
      <c r="E800" s="18" t="str">
        <f t="shared" si="111"/>
        <v/>
      </c>
      <c r="F800" s="5" t="str">
        <f t="shared" si="112"/>
        <v/>
      </c>
      <c r="G800" s="3" t="str">
        <f t="shared" si="113"/>
        <v/>
      </c>
      <c r="H800" s="22" t="str">
        <f t="shared" si="114"/>
        <v/>
      </c>
      <c r="I800" s="22" t="str">
        <f t="shared" si="115"/>
        <v/>
      </c>
      <c r="J800" s="22" t="str">
        <f t="shared" si="116"/>
        <v/>
      </c>
      <c r="K800" s="16"/>
      <c r="L800" s="22"/>
      <c r="M800" s="22"/>
      <c r="N800" s="23"/>
      <c r="O800" s="24"/>
      <c r="P800" s="24"/>
      <c r="Q800" s="24"/>
      <c r="R800" s="5"/>
      <c r="S800" s="5"/>
      <c r="T800" s="5"/>
      <c r="U800" s="24"/>
      <c r="V800" s="24"/>
      <c r="W800" s="24"/>
      <c r="X800" s="22"/>
      <c r="Y800" s="24"/>
      <c r="Z800" s="22"/>
      <c r="AA800" s="24"/>
      <c r="AB800" s="22"/>
      <c r="AC800" s="5"/>
      <c r="AD800" s="5"/>
      <c r="AE800" s="5"/>
      <c r="AF800" s="22"/>
    </row>
    <row r="801" ht="21" customHeight="1" spans="1:32">
      <c r="A801" s="7" t="str">
        <f>IFERROR(INDEX(_xlfn.ANCHORARRAY($AG$9),ROWS($A$9:A801)),"")</f>
        <v/>
      </c>
      <c r="B801" s="8" t="str">
        <f t="shared" si="108"/>
        <v/>
      </c>
      <c r="C801" s="8" t="str">
        <f t="shared" si="109"/>
        <v/>
      </c>
      <c r="D801" s="8" t="str">
        <f t="shared" si="110"/>
        <v/>
      </c>
      <c r="E801" s="18" t="str">
        <f t="shared" si="111"/>
        <v/>
      </c>
      <c r="F801" s="8" t="str">
        <f t="shared" si="112"/>
        <v/>
      </c>
      <c r="G801" s="6" t="str">
        <f t="shared" si="113"/>
        <v/>
      </c>
      <c r="H801" s="19" t="str">
        <f t="shared" si="114"/>
        <v/>
      </c>
      <c r="I801" s="19" t="str">
        <f t="shared" si="115"/>
        <v/>
      </c>
      <c r="J801" s="19" t="str">
        <f t="shared" si="116"/>
        <v/>
      </c>
      <c r="K801" s="16"/>
      <c r="L801" s="19"/>
      <c r="M801" s="19"/>
      <c r="N801" s="20"/>
      <c r="O801" s="21"/>
      <c r="P801" s="21"/>
      <c r="Q801" s="21"/>
      <c r="R801" s="8"/>
      <c r="S801" s="8"/>
      <c r="T801" s="8"/>
      <c r="U801" s="21"/>
      <c r="V801" s="21"/>
      <c r="W801" s="21"/>
      <c r="X801" s="19"/>
      <c r="Y801" s="21"/>
      <c r="Z801" s="19"/>
      <c r="AA801" s="21"/>
      <c r="AB801" s="19"/>
      <c r="AC801" s="8"/>
      <c r="AD801" s="8"/>
      <c r="AE801" s="8"/>
      <c r="AF801" s="19"/>
    </row>
    <row r="802" ht="21" customHeight="1" spans="1:32">
      <c r="A802" s="4" t="str">
        <f>IFERROR(INDEX(_xlfn.ANCHORARRAY($AG$9),ROWS($A$9:A802)),"")</f>
        <v/>
      </c>
      <c r="B802" s="5" t="str">
        <f t="shared" si="108"/>
        <v/>
      </c>
      <c r="C802" s="5" t="str">
        <f t="shared" si="109"/>
        <v/>
      </c>
      <c r="D802" s="5" t="str">
        <f t="shared" si="110"/>
        <v/>
      </c>
      <c r="E802" s="18" t="str">
        <f t="shared" si="111"/>
        <v/>
      </c>
      <c r="F802" s="5" t="str">
        <f t="shared" si="112"/>
        <v/>
      </c>
      <c r="G802" s="3" t="str">
        <f t="shared" si="113"/>
        <v/>
      </c>
      <c r="H802" s="22" t="str">
        <f t="shared" si="114"/>
        <v/>
      </c>
      <c r="I802" s="22" t="str">
        <f t="shared" si="115"/>
        <v/>
      </c>
      <c r="J802" s="22" t="str">
        <f t="shared" si="116"/>
        <v/>
      </c>
      <c r="K802" s="16"/>
      <c r="L802" s="22"/>
      <c r="M802" s="22"/>
      <c r="N802" s="23"/>
      <c r="O802" s="24"/>
      <c r="P802" s="24"/>
      <c r="Q802" s="24"/>
      <c r="R802" s="5"/>
      <c r="S802" s="5"/>
      <c r="T802" s="5"/>
      <c r="U802" s="24"/>
      <c r="V802" s="24"/>
      <c r="W802" s="24"/>
      <c r="X802" s="22"/>
      <c r="Y802" s="24"/>
      <c r="Z802" s="22"/>
      <c r="AA802" s="24"/>
      <c r="AB802" s="22"/>
      <c r="AC802" s="5"/>
      <c r="AD802" s="5"/>
      <c r="AE802" s="5"/>
      <c r="AF802" s="22"/>
    </row>
    <row r="803" ht="21" customHeight="1" spans="1:32">
      <c r="A803" s="7" t="str">
        <f>IFERROR(INDEX(_xlfn.ANCHORARRAY($AG$9),ROWS($A$9:A803)),"")</f>
        <v/>
      </c>
      <c r="B803" s="8" t="str">
        <f t="shared" si="108"/>
        <v/>
      </c>
      <c r="C803" s="8" t="str">
        <f t="shared" si="109"/>
        <v/>
      </c>
      <c r="D803" s="8" t="str">
        <f t="shared" si="110"/>
        <v/>
      </c>
      <c r="E803" s="18" t="str">
        <f t="shared" si="111"/>
        <v/>
      </c>
      <c r="F803" s="8" t="str">
        <f t="shared" si="112"/>
        <v/>
      </c>
      <c r="G803" s="6" t="str">
        <f t="shared" si="113"/>
        <v/>
      </c>
      <c r="H803" s="19" t="str">
        <f t="shared" si="114"/>
        <v/>
      </c>
      <c r="I803" s="19" t="str">
        <f t="shared" si="115"/>
        <v/>
      </c>
      <c r="J803" s="19" t="str">
        <f t="shared" si="116"/>
        <v/>
      </c>
      <c r="K803" s="16"/>
      <c r="L803" s="19"/>
      <c r="M803" s="19"/>
      <c r="N803" s="20"/>
      <c r="O803" s="21"/>
      <c r="P803" s="21"/>
      <c r="Q803" s="21"/>
      <c r="R803" s="8"/>
      <c r="S803" s="8"/>
      <c r="T803" s="8"/>
      <c r="U803" s="21"/>
      <c r="V803" s="21"/>
      <c r="W803" s="21"/>
      <c r="X803" s="19"/>
      <c r="Y803" s="21"/>
      <c r="Z803" s="19"/>
      <c r="AA803" s="21"/>
      <c r="AB803" s="19"/>
      <c r="AC803" s="8"/>
      <c r="AD803" s="8"/>
      <c r="AE803" s="8"/>
      <c r="AF803" s="19"/>
    </row>
    <row r="804" ht="21" customHeight="1" spans="1:32">
      <c r="A804" s="4" t="str">
        <f>IFERROR(INDEX(_xlfn.ANCHORARRAY($AG$9),ROWS($A$9:A804)),"")</f>
        <v/>
      </c>
      <c r="B804" s="5" t="str">
        <f t="shared" si="108"/>
        <v/>
      </c>
      <c r="C804" s="5" t="str">
        <f t="shared" si="109"/>
        <v/>
      </c>
      <c r="D804" s="5" t="str">
        <f t="shared" si="110"/>
        <v/>
      </c>
      <c r="E804" s="18" t="str">
        <f t="shared" si="111"/>
        <v/>
      </c>
      <c r="F804" s="5" t="str">
        <f t="shared" si="112"/>
        <v/>
      </c>
      <c r="G804" s="3" t="str">
        <f t="shared" si="113"/>
        <v/>
      </c>
      <c r="H804" s="22" t="str">
        <f t="shared" si="114"/>
        <v/>
      </c>
      <c r="I804" s="22" t="str">
        <f t="shared" si="115"/>
        <v/>
      </c>
      <c r="J804" s="22" t="str">
        <f t="shared" si="116"/>
        <v/>
      </c>
      <c r="K804" s="16"/>
      <c r="L804" s="22"/>
      <c r="M804" s="22"/>
      <c r="N804" s="23"/>
      <c r="O804" s="24"/>
      <c r="P804" s="24"/>
      <c r="Q804" s="24"/>
      <c r="R804" s="5"/>
      <c r="S804" s="5"/>
      <c r="T804" s="5"/>
      <c r="U804" s="24"/>
      <c r="V804" s="24"/>
      <c r="W804" s="24"/>
      <c r="X804" s="22"/>
      <c r="Y804" s="24"/>
      <c r="Z804" s="22"/>
      <c r="AA804" s="24"/>
      <c r="AB804" s="22"/>
      <c r="AC804" s="5"/>
      <c r="AD804" s="5"/>
      <c r="AE804" s="5"/>
      <c r="AF804" s="22"/>
    </row>
    <row r="805" ht="21" customHeight="1" spans="1:32">
      <c r="A805" s="7" t="str">
        <f>IFERROR(INDEX(_xlfn.ANCHORARRAY($AG$9),ROWS($A$9:A805)),"")</f>
        <v/>
      </c>
      <c r="B805" s="8" t="str">
        <f t="shared" si="108"/>
        <v/>
      </c>
      <c r="C805" s="8" t="str">
        <f t="shared" si="109"/>
        <v/>
      </c>
      <c r="D805" s="8" t="str">
        <f t="shared" si="110"/>
        <v/>
      </c>
      <c r="E805" s="18" t="str">
        <f t="shared" si="111"/>
        <v/>
      </c>
      <c r="F805" s="8" t="str">
        <f t="shared" si="112"/>
        <v/>
      </c>
      <c r="G805" s="6" t="str">
        <f t="shared" si="113"/>
        <v/>
      </c>
      <c r="H805" s="19" t="str">
        <f t="shared" si="114"/>
        <v/>
      </c>
      <c r="I805" s="19" t="str">
        <f t="shared" si="115"/>
        <v/>
      </c>
      <c r="J805" s="19" t="str">
        <f t="shared" si="116"/>
        <v/>
      </c>
      <c r="K805" s="16"/>
      <c r="L805" s="19"/>
      <c r="M805" s="19"/>
      <c r="N805" s="20"/>
      <c r="O805" s="21"/>
      <c r="P805" s="21"/>
      <c r="Q805" s="21"/>
      <c r="R805" s="8"/>
      <c r="S805" s="8"/>
      <c r="T805" s="8"/>
      <c r="U805" s="21"/>
      <c r="V805" s="21"/>
      <c r="W805" s="21"/>
      <c r="X805" s="19"/>
      <c r="Y805" s="21"/>
      <c r="Z805" s="19"/>
      <c r="AA805" s="21"/>
      <c r="AB805" s="19"/>
      <c r="AC805" s="8"/>
      <c r="AD805" s="8"/>
      <c r="AE805" s="8"/>
      <c r="AF805" s="19"/>
    </row>
    <row r="806" ht="21" customHeight="1" spans="1:32">
      <c r="A806" s="4" t="str">
        <f>IFERROR(INDEX(_xlfn.ANCHORARRAY($AG$9),ROWS($A$9:A806)),"")</f>
        <v/>
      </c>
      <c r="B806" s="5" t="str">
        <f t="shared" si="108"/>
        <v/>
      </c>
      <c r="C806" s="5" t="str">
        <f t="shared" si="109"/>
        <v/>
      </c>
      <c r="D806" s="5" t="str">
        <f t="shared" si="110"/>
        <v/>
      </c>
      <c r="E806" s="18" t="str">
        <f t="shared" si="111"/>
        <v/>
      </c>
      <c r="F806" s="5" t="str">
        <f t="shared" si="112"/>
        <v/>
      </c>
      <c r="G806" s="3" t="str">
        <f t="shared" si="113"/>
        <v/>
      </c>
      <c r="H806" s="22" t="str">
        <f t="shared" si="114"/>
        <v/>
      </c>
      <c r="I806" s="22" t="str">
        <f t="shared" si="115"/>
        <v/>
      </c>
      <c r="J806" s="22" t="str">
        <f t="shared" si="116"/>
        <v/>
      </c>
      <c r="K806" s="16"/>
      <c r="L806" s="22"/>
      <c r="M806" s="22"/>
      <c r="N806" s="23"/>
      <c r="O806" s="24"/>
      <c r="P806" s="24"/>
      <c r="Q806" s="24"/>
      <c r="R806" s="5"/>
      <c r="S806" s="5"/>
      <c r="T806" s="5"/>
      <c r="U806" s="24"/>
      <c r="V806" s="24"/>
      <c r="W806" s="24"/>
      <c r="X806" s="22"/>
      <c r="Y806" s="24"/>
      <c r="Z806" s="22"/>
      <c r="AA806" s="24"/>
      <c r="AB806" s="22"/>
      <c r="AC806" s="5"/>
      <c r="AD806" s="5"/>
      <c r="AE806" s="5"/>
      <c r="AF806" s="22"/>
    </row>
    <row r="807" ht="21" customHeight="1" spans="1:32">
      <c r="A807" s="7" t="str">
        <f>IFERROR(INDEX(_xlfn.ANCHORARRAY($AG$9),ROWS($A$9:A807)),"")</f>
        <v/>
      </c>
      <c r="B807" s="8" t="str">
        <f t="shared" si="108"/>
        <v/>
      </c>
      <c r="C807" s="8" t="str">
        <f t="shared" si="109"/>
        <v/>
      </c>
      <c r="D807" s="8" t="str">
        <f t="shared" si="110"/>
        <v/>
      </c>
      <c r="E807" s="18" t="str">
        <f t="shared" si="111"/>
        <v/>
      </c>
      <c r="F807" s="8" t="str">
        <f t="shared" si="112"/>
        <v/>
      </c>
      <c r="G807" s="6" t="str">
        <f t="shared" si="113"/>
        <v/>
      </c>
      <c r="H807" s="19" t="str">
        <f t="shared" si="114"/>
        <v/>
      </c>
      <c r="I807" s="19" t="str">
        <f t="shared" si="115"/>
        <v/>
      </c>
      <c r="J807" s="19" t="str">
        <f t="shared" si="116"/>
        <v/>
      </c>
      <c r="K807" s="16"/>
      <c r="L807" s="19"/>
      <c r="M807" s="19"/>
      <c r="N807" s="20"/>
      <c r="O807" s="21"/>
      <c r="P807" s="21"/>
      <c r="Q807" s="21"/>
      <c r="R807" s="8"/>
      <c r="S807" s="8"/>
      <c r="T807" s="8"/>
      <c r="U807" s="21"/>
      <c r="V807" s="21"/>
      <c r="W807" s="21"/>
      <c r="X807" s="19"/>
      <c r="Y807" s="21"/>
      <c r="Z807" s="19"/>
      <c r="AA807" s="21"/>
      <c r="AB807" s="19"/>
      <c r="AC807" s="8"/>
      <c r="AD807" s="8"/>
      <c r="AE807" s="8"/>
      <c r="AF807" s="19"/>
    </row>
    <row r="808" ht="21" customHeight="1" spans="1:32">
      <c r="A808" s="4" t="str">
        <f>IFERROR(INDEX(_xlfn.ANCHORARRAY($AG$9),ROWS($A$9:A808)),"")</f>
        <v/>
      </c>
      <c r="B808" s="5" t="str">
        <f t="shared" si="108"/>
        <v/>
      </c>
      <c r="C808" s="5" t="str">
        <f t="shared" si="109"/>
        <v/>
      </c>
      <c r="D808" s="5" t="str">
        <f t="shared" si="110"/>
        <v/>
      </c>
      <c r="E808" s="18" t="str">
        <f t="shared" si="111"/>
        <v/>
      </c>
      <c r="F808" s="5" t="str">
        <f t="shared" si="112"/>
        <v/>
      </c>
      <c r="G808" s="3" t="str">
        <f t="shared" si="113"/>
        <v/>
      </c>
      <c r="H808" s="22" t="str">
        <f t="shared" si="114"/>
        <v/>
      </c>
      <c r="I808" s="22" t="str">
        <f t="shared" si="115"/>
        <v/>
      </c>
      <c r="J808" s="22" t="str">
        <f t="shared" si="116"/>
        <v/>
      </c>
      <c r="K808" s="16"/>
      <c r="L808" s="22"/>
      <c r="M808" s="22"/>
      <c r="N808" s="23"/>
      <c r="O808" s="24"/>
      <c r="P808" s="24"/>
      <c r="Q808" s="24"/>
      <c r="R808" s="5"/>
      <c r="S808" s="5"/>
      <c r="T808" s="5"/>
      <c r="U808" s="24"/>
      <c r="V808" s="24"/>
      <c r="W808" s="24"/>
      <c r="X808" s="22"/>
      <c r="Y808" s="24"/>
      <c r="Z808" s="22"/>
      <c r="AA808" s="24"/>
      <c r="AB808" s="22"/>
      <c r="AC808" s="5"/>
      <c r="AD808" s="5"/>
      <c r="AE808" s="5"/>
      <c r="AF808" s="22"/>
    </row>
    <row r="809" ht="21" customHeight="1" spans="1:32">
      <c r="A809" s="7" t="str">
        <f>IFERROR(INDEX(_xlfn.ANCHORARRAY($AG$9),ROWS($A$9:A809)),"")</f>
        <v/>
      </c>
      <c r="B809" s="8" t="str">
        <f t="shared" si="108"/>
        <v/>
      </c>
      <c r="C809" s="8" t="str">
        <f t="shared" si="109"/>
        <v/>
      </c>
      <c r="D809" s="8" t="str">
        <f t="shared" si="110"/>
        <v/>
      </c>
      <c r="E809" s="18" t="str">
        <f t="shared" si="111"/>
        <v/>
      </c>
      <c r="F809" s="8" t="str">
        <f t="shared" si="112"/>
        <v/>
      </c>
      <c r="G809" s="6" t="str">
        <f t="shared" si="113"/>
        <v/>
      </c>
      <c r="H809" s="19" t="str">
        <f t="shared" si="114"/>
        <v/>
      </c>
      <c r="I809" s="19" t="str">
        <f t="shared" si="115"/>
        <v/>
      </c>
      <c r="J809" s="19" t="str">
        <f t="shared" si="116"/>
        <v/>
      </c>
      <c r="K809" s="16"/>
      <c r="L809" s="19"/>
      <c r="M809" s="19"/>
      <c r="N809" s="20"/>
      <c r="O809" s="21"/>
      <c r="P809" s="21"/>
      <c r="Q809" s="21"/>
      <c r="R809" s="8"/>
      <c r="S809" s="8"/>
      <c r="T809" s="8"/>
      <c r="U809" s="21"/>
      <c r="V809" s="21"/>
      <c r="W809" s="21"/>
      <c r="X809" s="19"/>
      <c r="Y809" s="21"/>
      <c r="Z809" s="19"/>
      <c r="AA809" s="21"/>
      <c r="AB809" s="19"/>
      <c r="AC809" s="8"/>
      <c r="AD809" s="8"/>
      <c r="AE809" s="8"/>
      <c r="AF809" s="19"/>
    </row>
    <row r="810" ht="21" customHeight="1" spans="1:32">
      <c r="A810" s="4" t="str">
        <f>IFERROR(INDEX(_xlfn.ANCHORARRAY($AG$9),ROWS($A$9:A810)),"")</f>
        <v/>
      </c>
      <c r="B810" s="5" t="str">
        <f t="shared" si="108"/>
        <v/>
      </c>
      <c r="C810" s="5" t="str">
        <f t="shared" si="109"/>
        <v/>
      </c>
      <c r="D810" s="5" t="str">
        <f t="shared" si="110"/>
        <v/>
      </c>
      <c r="E810" s="18" t="str">
        <f t="shared" si="111"/>
        <v/>
      </c>
      <c r="F810" s="5" t="str">
        <f t="shared" si="112"/>
        <v/>
      </c>
      <c r="G810" s="3" t="str">
        <f t="shared" si="113"/>
        <v/>
      </c>
      <c r="H810" s="22" t="str">
        <f t="shared" si="114"/>
        <v/>
      </c>
      <c r="I810" s="22" t="str">
        <f t="shared" si="115"/>
        <v/>
      </c>
      <c r="J810" s="22" t="str">
        <f t="shared" si="116"/>
        <v/>
      </c>
      <c r="K810" s="16"/>
      <c r="L810" s="22"/>
      <c r="M810" s="22"/>
      <c r="N810" s="23"/>
      <c r="O810" s="24"/>
      <c r="P810" s="24"/>
      <c r="Q810" s="24"/>
      <c r="R810" s="5"/>
      <c r="S810" s="5"/>
      <c r="T810" s="5"/>
      <c r="U810" s="24"/>
      <c r="V810" s="24"/>
      <c r="W810" s="24"/>
      <c r="X810" s="22"/>
      <c r="Y810" s="24"/>
      <c r="Z810" s="22"/>
      <c r="AA810" s="24"/>
      <c r="AB810" s="22"/>
      <c r="AC810" s="5"/>
      <c r="AD810" s="5"/>
      <c r="AE810" s="5"/>
      <c r="AF810" s="22"/>
    </row>
    <row r="811" ht="21" customHeight="1" spans="1:32">
      <c r="A811" s="7" t="str">
        <f>IFERROR(INDEX(_xlfn.ANCHORARRAY($AG$9),ROWS($A$9:A811)),"")</f>
        <v/>
      </c>
      <c r="B811" s="8" t="str">
        <f t="shared" si="108"/>
        <v/>
      </c>
      <c r="C811" s="8" t="str">
        <f t="shared" si="109"/>
        <v/>
      </c>
      <c r="D811" s="8" t="str">
        <f t="shared" si="110"/>
        <v/>
      </c>
      <c r="E811" s="18" t="str">
        <f t="shared" si="111"/>
        <v/>
      </c>
      <c r="F811" s="8" t="str">
        <f t="shared" si="112"/>
        <v/>
      </c>
      <c r="G811" s="6" t="str">
        <f t="shared" si="113"/>
        <v/>
      </c>
      <c r="H811" s="19" t="str">
        <f t="shared" si="114"/>
        <v/>
      </c>
      <c r="I811" s="19" t="str">
        <f t="shared" si="115"/>
        <v/>
      </c>
      <c r="J811" s="19" t="str">
        <f t="shared" si="116"/>
        <v/>
      </c>
      <c r="K811" s="16"/>
      <c r="L811" s="19"/>
      <c r="M811" s="19"/>
      <c r="N811" s="20"/>
      <c r="O811" s="21"/>
      <c r="P811" s="21"/>
      <c r="Q811" s="21"/>
      <c r="R811" s="8"/>
      <c r="S811" s="8"/>
      <c r="T811" s="8"/>
      <c r="U811" s="21"/>
      <c r="V811" s="21"/>
      <c r="W811" s="21"/>
      <c r="X811" s="19"/>
      <c r="Y811" s="21"/>
      <c r="Z811" s="19"/>
      <c r="AA811" s="21"/>
      <c r="AB811" s="19"/>
      <c r="AC811" s="8"/>
      <c r="AD811" s="8"/>
      <c r="AE811" s="8"/>
      <c r="AF811" s="19"/>
    </row>
    <row r="812" ht="21" customHeight="1" spans="1:32">
      <c r="A812" s="4" t="str">
        <f>IFERROR(INDEX(_xlfn.ANCHORARRAY($AG$9),ROWS($A$9:A812)),"")</f>
        <v/>
      </c>
      <c r="B812" s="5" t="str">
        <f t="shared" si="108"/>
        <v/>
      </c>
      <c r="C812" s="5" t="str">
        <f t="shared" si="109"/>
        <v/>
      </c>
      <c r="D812" s="5" t="str">
        <f t="shared" si="110"/>
        <v/>
      </c>
      <c r="E812" s="18" t="str">
        <f t="shared" si="111"/>
        <v/>
      </c>
      <c r="F812" s="5" t="str">
        <f t="shared" si="112"/>
        <v/>
      </c>
      <c r="G812" s="3" t="str">
        <f t="shared" si="113"/>
        <v/>
      </c>
      <c r="H812" s="22" t="str">
        <f t="shared" si="114"/>
        <v/>
      </c>
      <c r="I812" s="22" t="str">
        <f t="shared" si="115"/>
        <v/>
      </c>
      <c r="J812" s="22" t="str">
        <f t="shared" si="116"/>
        <v/>
      </c>
      <c r="K812" s="16"/>
      <c r="L812" s="22"/>
      <c r="M812" s="22"/>
      <c r="N812" s="23"/>
      <c r="O812" s="24"/>
      <c r="P812" s="24"/>
      <c r="Q812" s="24"/>
      <c r="R812" s="5"/>
      <c r="S812" s="5"/>
      <c r="T812" s="5"/>
      <c r="U812" s="24"/>
      <c r="V812" s="24"/>
      <c r="W812" s="24"/>
      <c r="X812" s="22"/>
      <c r="Y812" s="24"/>
      <c r="Z812" s="22"/>
      <c r="AA812" s="24"/>
      <c r="AB812" s="22"/>
      <c r="AC812" s="5"/>
      <c r="AD812" s="5"/>
      <c r="AE812" s="5"/>
      <c r="AF812" s="22"/>
    </row>
    <row r="813" ht="21" customHeight="1" spans="1:32">
      <c r="A813" s="7" t="str">
        <f>IFERROR(INDEX(_xlfn.ANCHORARRAY($AG$9),ROWS($A$9:A813)),"")</f>
        <v/>
      </c>
      <c r="B813" s="8" t="str">
        <f t="shared" si="108"/>
        <v/>
      </c>
      <c r="C813" s="8" t="str">
        <f t="shared" si="109"/>
        <v/>
      </c>
      <c r="D813" s="8" t="str">
        <f t="shared" si="110"/>
        <v/>
      </c>
      <c r="E813" s="18" t="str">
        <f t="shared" si="111"/>
        <v/>
      </c>
      <c r="F813" s="8" t="str">
        <f t="shared" si="112"/>
        <v/>
      </c>
      <c r="G813" s="6" t="str">
        <f t="shared" si="113"/>
        <v/>
      </c>
      <c r="H813" s="19" t="str">
        <f t="shared" si="114"/>
        <v/>
      </c>
      <c r="I813" s="19" t="str">
        <f t="shared" si="115"/>
        <v/>
      </c>
      <c r="J813" s="19" t="str">
        <f t="shared" si="116"/>
        <v/>
      </c>
      <c r="K813" s="16"/>
      <c r="L813" s="19"/>
      <c r="M813" s="19"/>
      <c r="N813" s="20"/>
      <c r="O813" s="21"/>
      <c r="P813" s="21"/>
      <c r="Q813" s="21"/>
      <c r="R813" s="8"/>
      <c r="S813" s="8"/>
      <c r="T813" s="8"/>
      <c r="U813" s="21"/>
      <c r="V813" s="21"/>
      <c r="W813" s="21"/>
      <c r="X813" s="19"/>
      <c r="Y813" s="21"/>
      <c r="Z813" s="19"/>
      <c r="AA813" s="21"/>
      <c r="AB813" s="19"/>
      <c r="AC813" s="8"/>
      <c r="AD813" s="8"/>
      <c r="AE813" s="8"/>
      <c r="AF813" s="19"/>
    </row>
    <row r="814" ht="21" customHeight="1" spans="1:32">
      <c r="A814" s="4" t="str">
        <f>IFERROR(INDEX(_xlfn.ANCHORARRAY($AG$9),ROWS($A$9:A814)),"")</f>
        <v/>
      </c>
      <c r="B814" s="5" t="str">
        <f t="shared" si="108"/>
        <v/>
      </c>
      <c r="C814" s="5" t="str">
        <f t="shared" si="109"/>
        <v/>
      </c>
      <c r="D814" s="5" t="str">
        <f t="shared" si="110"/>
        <v/>
      </c>
      <c r="E814" s="18" t="str">
        <f t="shared" si="111"/>
        <v/>
      </c>
      <c r="F814" s="5" t="str">
        <f t="shared" si="112"/>
        <v/>
      </c>
      <c r="G814" s="3" t="str">
        <f t="shared" si="113"/>
        <v/>
      </c>
      <c r="H814" s="22" t="str">
        <f t="shared" si="114"/>
        <v/>
      </c>
      <c r="I814" s="22" t="str">
        <f t="shared" si="115"/>
        <v/>
      </c>
      <c r="J814" s="22" t="str">
        <f t="shared" si="116"/>
        <v/>
      </c>
      <c r="K814" s="16"/>
      <c r="L814" s="22"/>
      <c r="M814" s="22"/>
      <c r="N814" s="23"/>
      <c r="O814" s="24"/>
      <c r="P814" s="24"/>
      <c r="Q814" s="24"/>
      <c r="R814" s="5"/>
      <c r="S814" s="5"/>
      <c r="T814" s="5"/>
      <c r="U814" s="24"/>
      <c r="V814" s="24"/>
      <c r="W814" s="24"/>
      <c r="X814" s="22"/>
      <c r="Y814" s="24"/>
      <c r="Z814" s="22"/>
      <c r="AA814" s="24"/>
      <c r="AB814" s="22"/>
      <c r="AC814" s="5"/>
      <c r="AD814" s="5"/>
      <c r="AE814" s="5"/>
      <c r="AF814" s="22"/>
    </row>
    <row r="815" ht="21" customHeight="1" spans="1:32">
      <c r="A815" s="7" t="str">
        <f>IFERROR(INDEX(_xlfn.ANCHORARRAY($AG$9),ROWS($A$9:A815)),"")</f>
        <v/>
      </c>
      <c r="B815" s="8" t="str">
        <f t="shared" si="108"/>
        <v/>
      </c>
      <c r="C815" s="8" t="str">
        <f t="shared" si="109"/>
        <v/>
      </c>
      <c r="D815" s="8" t="str">
        <f t="shared" si="110"/>
        <v/>
      </c>
      <c r="E815" s="18" t="str">
        <f t="shared" si="111"/>
        <v/>
      </c>
      <c r="F815" s="8" t="str">
        <f t="shared" si="112"/>
        <v/>
      </c>
      <c r="G815" s="6" t="str">
        <f t="shared" si="113"/>
        <v/>
      </c>
      <c r="H815" s="19" t="str">
        <f t="shared" si="114"/>
        <v/>
      </c>
      <c r="I815" s="19" t="str">
        <f t="shared" si="115"/>
        <v/>
      </c>
      <c r="J815" s="19" t="str">
        <f t="shared" si="116"/>
        <v/>
      </c>
      <c r="K815" s="16"/>
      <c r="L815" s="19"/>
      <c r="M815" s="19"/>
      <c r="N815" s="20"/>
      <c r="O815" s="21"/>
      <c r="P815" s="21"/>
      <c r="Q815" s="21"/>
      <c r="R815" s="8"/>
      <c r="S815" s="8"/>
      <c r="T815" s="8"/>
      <c r="U815" s="21"/>
      <c r="V815" s="21"/>
      <c r="W815" s="21"/>
      <c r="X815" s="19"/>
      <c r="Y815" s="21"/>
      <c r="Z815" s="19"/>
      <c r="AA815" s="21"/>
      <c r="AB815" s="19"/>
      <c r="AC815" s="8"/>
      <c r="AD815" s="8"/>
      <c r="AE815" s="8"/>
      <c r="AF815" s="19"/>
    </row>
    <row r="816" ht="21" customHeight="1" spans="1:32">
      <c r="A816" s="4" t="str">
        <f>IFERROR(INDEX(_xlfn.ANCHORARRAY($AG$9),ROWS($A$9:A816)),"")</f>
        <v/>
      </c>
      <c r="B816" s="5" t="str">
        <f t="shared" si="108"/>
        <v/>
      </c>
      <c r="C816" s="5" t="str">
        <f t="shared" si="109"/>
        <v/>
      </c>
      <c r="D816" s="5" t="str">
        <f t="shared" si="110"/>
        <v/>
      </c>
      <c r="E816" s="18" t="str">
        <f t="shared" si="111"/>
        <v/>
      </c>
      <c r="F816" s="5" t="str">
        <f t="shared" si="112"/>
        <v/>
      </c>
      <c r="G816" s="3" t="str">
        <f t="shared" si="113"/>
        <v/>
      </c>
      <c r="H816" s="22" t="str">
        <f t="shared" si="114"/>
        <v/>
      </c>
      <c r="I816" s="22" t="str">
        <f t="shared" si="115"/>
        <v/>
      </c>
      <c r="J816" s="22" t="str">
        <f t="shared" si="116"/>
        <v/>
      </c>
      <c r="K816" s="16"/>
      <c r="L816" s="22"/>
      <c r="M816" s="22"/>
      <c r="N816" s="23"/>
      <c r="O816" s="24"/>
      <c r="P816" s="24"/>
      <c r="Q816" s="24"/>
      <c r="R816" s="5"/>
      <c r="S816" s="5"/>
      <c r="T816" s="5"/>
      <c r="U816" s="24"/>
      <c r="V816" s="24"/>
      <c r="W816" s="24"/>
      <c r="X816" s="22"/>
      <c r="Y816" s="24"/>
      <c r="Z816" s="22"/>
      <c r="AA816" s="24"/>
      <c r="AB816" s="22"/>
      <c r="AC816" s="5"/>
      <c r="AD816" s="5"/>
      <c r="AE816" s="5"/>
      <c r="AF816" s="22"/>
    </row>
    <row r="817" ht="21" customHeight="1" spans="1:32">
      <c r="A817" s="7" t="str">
        <f>IFERROR(INDEX(_xlfn.ANCHORARRAY($AG$9),ROWS($A$9:A817)),"")</f>
        <v/>
      </c>
      <c r="B817" s="8" t="str">
        <f t="shared" si="108"/>
        <v/>
      </c>
      <c r="C817" s="8" t="str">
        <f t="shared" si="109"/>
        <v/>
      </c>
      <c r="D817" s="8" t="str">
        <f t="shared" si="110"/>
        <v/>
      </c>
      <c r="E817" s="18" t="str">
        <f t="shared" si="111"/>
        <v/>
      </c>
      <c r="F817" s="8" t="str">
        <f t="shared" si="112"/>
        <v/>
      </c>
      <c r="G817" s="6" t="str">
        <f t="shared" si="113"/>
        <v/>
      </c>
      <c r="H817" s="19" t="str">
        <f t="shared" si="114"/>
        <v/>
      </c>
      <c r="I817" s="19" t="str">
        <f t="shared" si="115"/>
        <v/>
      </c>
      <c r="J817" s="19" t="str">
        <f t="shared" si="116"/>
        <v/>
      </c>
      <c r="K817" s="16"/>
      <c r="L817" s="19"/>
      <c r="M817" s="19"/>
      <c r="N817" s="20"/>
      <c r="O817" s="21"/>
      <c r="P817" s="21"/>
      <c r="Q817" s="21"/>
      <c r="R817" s="8"/>
      <c r="S817" s="8"/>
      <c r="T817" s="8"/>
      <c r="U817" s="21"/>
      <c r="V817" s="21"/>
      <c r="W817" s="21"/>
      <c r="X817" s="19"/>
      <c r="Y817" s="21"/>
      <c r="Z817" s="19"/>
      <c r="AA817" s="21"/>
      <c r="AB817" s="19"/>
      <c r="AC817" s="8"/>
      <c r="AD817" s="8"/>
      <c r="AE817" s="8"/>
      <c r="AF817" s="19"/>
    </row>
    <row r="818" ht="21" customHeight="1" spans="1:32">
      <c r="A818" s="4" t="str">
        <f>IFERROR(INDEX(_xlfn.ANCHORARRAY($AG$9),ROWS($A$9:A818)),"")</f>
        <v/>
      </c>
      <c r="B818" s="5" t="str">
        <f t="shared" si="108"/>
        <v/>
      </c>
      <c r="C818" s="5" t="str">
        <f t="shared" si="109"/>
        <v/>
      </c>
      <c r="D818" s="5" t="str">
        <f t="shared" si="110"/>
        <v/>
      </c>
      <c r="E818" s="18" t="str">
        <f t="shared" si="111"/>
        <v/>
      </c>
      <c r="F818" s="5" t="str">
        <f t="shared" si="112"/>
        <v/>
      </c>
      <c r="G818" s="3" t="str">
        <f t="shared" si="113"/>
        <v/>
      </c>
      <c r="H818" s="22" t="str">
        <f t="shared" si="114"/>
        <v/>
      </c>
      <c r="I818" s="22" t="str">
        <f t="shared" si="115"/>
        <v/>
      </c>
      <c r="J818" s="22" t="str">
        <f t="shared" si="116"/>
        <v/>
      </c>
      <c r="K818" s="16"/>
      <c r="L818" s="22"/>
      <c r="M818" s="22"/>
      <c r="N818" s="23"/>
      <c r="O818" s="24"/>
      <c r="P818" s="24"/>
      <c r="Q818" s="24"/>
      <c r="R818" s="5"/>
      <c r="S818" s="5"/>
      <c r="T818" s="5"/>
      <c r="U818" s="24"/>
      <c r="V818" s="24"/>
      <c r="W818" s="24"/>
      <c r="X818" s="22"/>
      <c r="Y818" s="24"/>
      <c r="Z818" s="22"/>
      <c r="AA818" s="24"/>
      <c r="AB818" s="22"/>
      <c r="AC818" s="5"/>
      <c r="AD818" s="5"/>
      <c r="AE818" s="5"/>
      <c r="AF818" s="22"/>
    </row>
    <row r="819" ht="21" customHeight="1" spans="1:32">
      <c r="A819" s="7" t="str">
        <f>IFERROR(INDEX(_xlfn.ANCHORARRAY($AG$9),ROWS($A$9:A819)),"")</f>
        <v/>
      </c>
      <c r="B819" s="8" t="str">
        <f t="shared" si="108"/>
        <v/>
      </c>
      <c r="C819" s="8" t="str">
        <f t="shared" si="109"/>
        <v/>
      </c>
      <c r="D819" s="8" t="str">
        <f t="shared" si="110"/>
        <v/>
      </c>
      <c r="E819" s="18" t="str">
        <f t="shared" si="111"/>
        <v/>
      </c>
      <c r="F819" s="8" t="str">
        <f t="shared" si="112"/>
        <v/>
      </c>
      <c r="G819" s="6" t="str">
        <f t="shared" si="113"/>
        <v/>
      </c>
      <c r="H819" s="19" t="str">
        <f t="shared" si="114"/>
        <v/>
      </c>
      <c r="I819" s="19" t="str">
        <f t="shared" si="115"/>
        <v/>
      </c>
      <c r="J819" s="19" t="str">
        <f t="shared" si="116"/>
        <v/>
      </c>
      <c r="K819" s="16"/>
      <c r="L819" s="19"/>
      <c r="M819" s="19"/>
      <c r="N819" s="20"/>
      <c r="O819" s="21"/>
      <c r="P819" s="21"/>
      <c r="Q819" s="21"/>
      <c r="R819" s="8"/>
      <c r="S819" s="8"/>
      <c r="T819" s="8"/>
      <c r="U819" s="21"/>
      <c r="V819" s="21"/>
      <c r="W819" s="21"/>
      <c r="X819" s="19"/>
      <c r="Y819" s="21"/>
      <c r="Z819" s="19"/>
      <c r="AA819" s="21"/>
      <c r="AB819" s="19"/>
      <c r="AC819" s="8"/>
      <c r="AD819" s="8"/>
      <c r="AE819" s="8"/>
      <c r="AF819" s="19"/>
    </row>
    <row r="820" ht="21" customHeight="1" spans="1:32">
      <c r="A820" s="4" t="str">
        <f>IFERROR(INDEX(_xlfn.ANCHORARRAY($AG$9),ROWS($A$9:A820)),"")</f>
        <v/>
      </c>
      <c r="B820" s="5" t="str">
        <f t="shared" si="108"/>
        <v/>
      </c>
      <c r="C820" s="5" t="str">
        <f t="shared" si="109"/>
        <v/>
      </c>
      <c r="D820" s="5" t="str">
        <f t="shared" si="110"/>
        <v/>
      </c>
      <c r="E820" s="18" t="str">
        <f t="shared" si="111"/>
        <v/>
      </c>
      <c r="F820" s="5" t="str">
        <f t="shared" si="112"/>
        <v/>
      </c>
      <c r="G820" s="3" t="str">
        <f t="shared" si="113"/>
        <v/>
      </c>
      <c r="H820" s="22" t="str">
        <f t="shared" si="114"/>
        <v/>
      </c>
      <c r="I820" s="22" t="str">
        <f t="shared" si="115"/>
        <v/>
      </c>
      <c r="J820" s="22" t="str">
        <f t="shared" si="116"/>
        <v/>
      </c>
      <c r="K820" s="16"/>
      <c r="L820" s="22"/>
      <c r="M820" s="22"/>
      <c r="N820" s="23"/>
      <c r="O820" s="24"/>
      <c r="P820" s="24"/>
      <c r="Q820" s="24"/>
      <c r="R820" s="5"/>
      <c r="S820" s="5"/>
      <c r="T820" s="5"/>
      <c r="U820" s="24"/>
      <c r="V820" s="24"/>
      <c r="W820" s="24"/>
      <c r="X820" s="22"/>
      <c r="Y820" s="24"/>
      <c r="Z820" s="22"/>
      <c r="AA820" s="24"/>
      <c r="AB820" s="22"/>
      <c r="AC820" s="5"/>
      <c r="AD820" s="5"/>
      <c r="AE820" s="5"/>
      <c r="AF820" s="22"/>
    </row>
    <row r="821" ht="21" customHeight="1" spans="1:32">
      <c r="A821" s="7" t="str">
        <f>IFERROR(INDEX(_xlfn.ANCHORARRAY($AG$9),ROWS($A$9:A821)),"")</f>
        <v/>
      </c>
      <c r="B821" s="8" t="str">
        <f t="shared" si="108"/>
        <v/>
      </c>
      <c r="C821" s="8" t="str">
        <f t="shared" si="109"/>
        <v/>
      </c>
      <c r="D821" s="8" t="str">
        <f t="shared" si="110"/>
        <v/>
      </c>
      <c r="E821" s="18" t="str">
        <f t="shared" si="111"/>
        <v/>
      </c>
      <c r="F821" s="8" t="str">
        <f t="shared" si="112"/>
        <v/>
      </c>
      <c r="G821" s="6" t="str">
        <f t="shared" si="113"/>
        <v/>
      </c>
      <c r="H821" s="19" t="str">
        <f t="shared" si="114"/>
        <v/>
      </c>
      <c r="I821" s="19" t="str">
        <f t="shared" si="115"/>
        <v/>
      </c>
      <c r="J821" s="19" t="str">
        <f t="shared" si="116"/>
        <v/>
      </c>
      <c r="K821" s="16"/>
      <c r="L821" s="19"/>
      <c r="M821" s="19"/>
      <c r="N821" s="20"/>
      <c r="O821" s="21"/>
      <c r="P821" s="21"/>
      <c r="Q821" s="21"/>
      <c r="R821" s="8"/>
      <c r="S821" s="8"/>
      <c r="T821" s="8"/>
      <c r="U821" s="21"/>
      <c r="V821" s="21"/>
      <c r="W821" s="21"/>
      <c r="X821" s="19"/>
      <c r="Y821" s="21"/>
      <c r="Z821" s="19"/>
      <c r="AA821" s="21"/>
      <c r="AB821" s="19"/>
      <c r="AC821" s="8"/>
      <c r="AD821" s="8"/>
      <c r="AE821" s="8"/>
      <c r="AF821" s="19"/>
    </row>
    <row r="822" ht="21" customHeight="1" spans="1:32">
      <c r="A822" s="4" t="str">
        <f>IFERROR(INDEX(_xlfn.ANCHORARRAY($AG$9),ROWS($A$9:A822)),"")</f>
        <v/>
      </c>
      <c r="B822" s="5" t="str">
        <f t="shared" si="108"/>
        <v/>
      </c>
      <c r="C822" s="5" t="str">
        <f t="shared" si="109"/>
        <v/>
      </c>
      <c r="D822" s="5" t="str">
        <f t="shared" si="110"/>
        <v/>
      </c>
      <c r="E822" s="18" t="str">
        <f t="shared" si="111"/>
        <v/>
      </c>
      <c r="F822" s="5" t="str">
        <f t="shared" si="112"/>
        <v/>
      </c>
      <c r="G822" s="3" t="str">
        <f t="shared" si="113"/>
        <v/>
      </c>
      <c r="H822" s="22" t="str">
        <f t="shared" si="114"/>
        <v/>
      </c>
      <c r="I822" s="22" t="str">
        <f t="shared" si="115"/>
        <v/>
      </c>
      <c r="J822" s="22" t="str">
        <f t="shared" si="116"/>
        <v/>
      </c>
      <c r="K822" s="16"/>
      <c r="L822" s="22"/>
      <c r="M822" s="22"/>
      <c r="N822" s="23"/>
      <c r="O822" s="24"/>
      <c r="P822" s="24"/>
      <c r="Q822" s="24"/>
      <c r="R822" s="5"/>
      <c r="S822" s="5"/>
      <c r="T822" s="5"/>
      <c r="U822" s="24"/>
      <c r="V822" s="24"/>
      <c r="W822" s="24"/>
      <c r="X822" s="22"/>
      <c r="Y822" s="24"/>
      <c r="Z822" s="22"/>
      <c r="AA822" s="24"/>
      <c r="AB822" s="22"/>
      <c r="AC822" s="5"/>
      <c r="AD822" s="5"/>
      <c r="AE822" s="5"/>
      <c r="AF822" s="22"/>
    </row>
    <row r="823" ht="21" customHeight="1" spans="1:32">
      <c r="A823" s="7" t="str">
        <f>IFERROR(INDEX(_xlfn.ANCHORARRAY($AG$9),ROWS($A$9:A823)),"")</f>
        <v/>
      </c>
      <c r="B823" s="8" t="str">
        <f t="shared" si="108"/>
        <v/>
      </c>
      <c r="C823" s="8" t="str">
        <f t="shared" si="109"/>
        <v/>
      </c>
      <c r="D823" s="8" t="str">
        <f t="shared" si="110"/>
        <v/>
      </c>
      <c r="E823" s="18" t="str">
        <f t="shared" si="111"/>
        <v/>
      </c>
      <c r="F823" s="8" t="str">
        <f t="shared" si="112"/>
        <v/>
      </c>
      <c r="G823" s="6" t="str">
        <f t="shared" si="113"/>
        <v/>
      </c>
      <c r="H823" s="19" t="str">
        <f t="shared" si="114"/>
        <v/>
      </c>
      <c r="I823" s="19" t="str">
        <f t="shared" si="115"/>
        <v/>
      </c>
      <c r="J823" s="19" t="str">
        <f t="shared" si="116"/>
        <v/>
      </c>
      <c r="K823" s="16"/>
      <c r="L823" s="19"/>
      <c r="M823" s="19"/>
      <c r="N823" s="20"/>
      <c r="O823" s="21"/>
      <c r="P823" s="21"/>
      <c r="Q823" s="21"/>
      <c r="R823" s="8"/>
      <c r="S823" s="8"/>
      <c r="T823" s="8"/>
      <c r="U823" s="21"/>
      <c r="V823" s="21"/>
      <c r="W823" s="21"/>
      <c r="X823" s="19"/>
      <c r="Y823" s="21"/>
      <c r="Z823" s="19"/>
      <c r="AA823" s="21"/>
      <c r="AB823" s="19"/>
      <c r="AC823" s="8"/>
      <c r="AD823" s="8"/>
      <c r="AE823" s="8"/>
      <c r="AF823" s="19"/>
    </row>
    <row r="824" ht="21" customHeight="1" spans="1:32">
      <c r="A824" s="4" t="str">
        <f>IFERROR(INDEX(_xlfn.ANCHORARRAY($AG$9),ROWS($A$9:A824)),"")</f>
        <v/>
      </c>
      <c r="B824" s="5" t="str">
        <f t="shared" si="108"/>
        <v/>
      </c>
      <c r="C824" s="5" t="str">
        <f t="shared" si="109"/>
        <v/>
      </c>
      <c r="D824" s="5" t="str">
        <f t="shared" si="110"/>
        <v/>
      </c>
      <c r="E824" s="18" t="str">
        <f t="shared" si="111"/>
        <v/>
      </c>
      <c r="F824" s="5" t="str">
        <f t="shared" si="112"/>
        <v/>
      </c>
      <c r="G824" s="3" t="str">
        <f t="shared" si="113"/>
        <v/>
      </c>
      <c r="H824" s="22" t="str">
        <f t="shared" si="114"/>
        <v/>
      </c>
      <c r="I824" s="22" t="str">
        <f t="shared" si="115"/>
        <v/>
      </c>
      <c r="J824" s="22" t="str">
        <f t="shared" si="116"/>
        <v/>
      </c>
      <c r="K824" s="16"/>
      <c r="L824" s="22"/>
      <c r="M824" s="22"/>
      <c r="N824" s="23"/>
      <c r="O824" s="24"/>
      <c r="P824" s="24"/>
      <c r="Q824" s="24"/>
      <c r="R824" s="5"/>
      <c r="S824" s="5"/>
      <c r="T824" s="5"/>
      <c r="U824" s="24"/>
      <c r="V824" s="24"/>
      <c r="W824" s="24"/>
      <c r="X824" s="22"/>
      <c r="Y824" s="24"/>
      <c r="Z824" s="22"/>
      <c r="AA824" s="24"/>
      <c r="AB824" s="22"/>
      <c r="AC824" s="5"/>
      <c r="AD824" s="5"/>
      <c r="AE824" s="5"/>
      <c r="AF824" s="22"/>
    </row>
    <row r="825" ht="21" customHeight="1" spans="1:32">
      <c r="A825" s="7" t="str">
        <f>IFERROR(INDEX(_xlfn.ANCHORARRAY($AG$9),ROWS($A$9:A825)),"")</f>
        <v/>
      </c>
      <c r="B825" s="8" t="str">
        <f t="shared" si="108"/>
        <v/>
      </c>
      <c r="C825" s="8" t="str">
        <f t="shared" si="109"/>
        <v/>
      </c>
      <c r="D825" s="8" t="str">
        <f t="shared" si="110"/>
        <v/>
      </c>
      <c r="E825" s="18" t="str">
        <f t="shared" si="111"/>
        <v/>
      </c>
      <c r="F825" s="8" t="str">
        <f t="shared" si="112"/>
        <v/>
      </c>
      <c r="G825" s="6" t="str">
        <f t="shared" si="113"/>
        <v/>
      </c>
      <c r="H825" s="19" t="str">
        <f t="shared" si="114"/>
        <v/>
      </c>
      <c r="I825" s="19" t="str">
        <f t="shared" si="115"/>
        <v/>
      </c>
      <c r="J825" s="19" t="str">
        <f t="shared" si="116"/>
        <v/>
      </c>
      <c r="K825" s="16"/>
      <c r="L825" s="19"/>
      <c r="M825" s="19"/>
      <c r="N825" s="20"/>
      <c r="O825" s="21"/>
      <c r="P825" s="21"/>
      <c r="Q825" s="21"/>
      <c r="R825" s="8"/>
      <c r="S825" s="8"/>
      <c r="T825" s="8"/>
      <c r="U825" s="21"/>
      <c r="V825" s="21"/>
      <c r="W825" s="21"/>
      <c r="X825" s="19"/>
      <c r="Y825" s="21"/>
      <c r="Z825" s="19"/>
      <c r="AA825" s="21"/>
      <c r="AB825" s="19"/>
      <c r="AC825" s="8"/>
      <c r="AD825" s="8"/>
      <c r="AE825" s="8"/>
      <c r="AF825" s="19"/>
    </row>
    <row r="826" ht="21" customHeight="1" spans="1:32">
      <c r="A826" s="4" t="str">
        <f>IFERROR(INDEX(_xlfn.ANCHORARRAY($AG$9),ROWS($A$9:A826)),"")</f>
        <v/>
      </c>
      <c r="B826" s="5" t="str">
        <f t="shared" si="108"/>
        <v/>
      </c>
      <c r="C826" s="5" t="str">
        <f t="shared" si="109"/>
        <v/>
      </c>
      <c r="D826" s="5" t="str">
        <f t="shared" si="110"/>
        <v/>
      </c>
      <c r="E826" s="18" t="str">
        <f t="shared" si="111"/>
        <v/>
      </c>
      <c r="F826" s="5" t="str">
        <f t="shared" si="112"/>
        <v/>
      </c>
      <c r="G826" s="3" t="str">
        <f t="shared" si="113"/>
        <v/>
      </c>
      <c r="H826" s="22" t="str">
        <f t="shared" si="114"/>
        <v/>
      </c>
      <c r="I826" s="22" t="str">
        <f t="shared" si="115"/>
        <v/>
      </c>
      <c r="J826" s="22" t="str">
        <f t="shared" si="116"/>
        <v/>
      </c>
      <c r="K826" s="16"/>
      <c r="L826" s="22"/>
      <c r="M826" s="22"/>
      <c r="N826" s="23"/>
      <c r="O826" s="24"/>
      <c r="P826" s="24"/>
      <c r="Q826" s="24"/>
      <c r="R826" s="5"/>
      <c r="S826" s="5"/>
      <c r="T826" s="5"/>
      <c r="U826" s="24"/>
      <c r="V826" s="24"/>
      <c r="W826" s="24"/>
      <c r="X826" s="22"/>
      <c r="Y826" s="24"/>
      <c r="Z826" s="22"/>
      <c r="AA826" s="24"/>
      <c r="AB826" s="22"/>
      <c r="AC826" s="5"/>
      <c r="AD826" s="5"/>
      <c r="AE826" s="5"/>
      <c r="AF826" s="22"/>
    </row>
    <row r="827" ht="21" customHeight="1" spans="1:32">
      <c r="A827" s="7" t="str">
        <f>IFERROR(INDEX(_xlfn.ANCHORARRAY($AG$9),ROWS($A$9:A827)),"")</f>
        <v/>
      </c>
      <c r="B827" s="8" t="str">
        <f t="shared" si="108"/>
        <v/>
      </c>
      <c r="C827" s="8" t="str">
        <f t="shared" si="109"/>
        <v/>
      </c>
      <c r="D827" s="8" t="str">
        <f t="shared" si="110"/>
        <v/>
      </c>
      <c r="E827" s="18" t="str">
        <f t="shared" si="111"/>
        <v/>
      </c>
      <c r="F827" s="8" t="str">
        <f t="shared" si="112"/>
        <v/>
      </c>
      <c r="G827" s="6" t="str">
        <f t="shared" si="113"/>
        <v/>
      </c>
      <c r="H827" s="19" t="str">
        <f t="shared" si="114"/>
        <v/>
      </c>
      <c r="I827" s="19" t="str">
        <f t="shared" si="115"/>
        <v/>
      </c>
      <c r="J827" s="19" t="str">
        <f t="shared" si="116"/>
        <v/>
      </c>
      <c r="K827" s="16"/>
      <c r="L827" s="19"/>
      <c r="M827" s="19"/>
      <c r="N827" s="20"/>
      <c r="O827" s="21"/>
      <c r="P827" s="21"/>
      <c r="Q827" s="21"/>
      <c r="R827" s="8"/>
      <c r="S827" s="8"/>
      <c r="T827" s="8"/>
      <c r="U827" s="21"/>
      <c r="V827" s="21"/>
      <c r="W827" s="21"/>
      <c r="X827" s="19"/>
      <c r="Y827" s="21"/>
      <c r="Z827" s="19"/>
      <c r="AA827" s="21"/>
      <c r="AB827" s="19"/>
      <c r="AC827" s="8"/>
      <c r="AD827" s="8"/>
      <c r="AE827" s="8"/>
      <c r="AF827" s="19"/>
    </row>
    <row r="828" ht="21" customHeight="1" spans="1:32">
      <c r="A828" s="4" t="str">
        <f>IFERROR(INDEX(_xlfn.ANCHORARRAY($AG$9),ROWS($A$9:A828)),"")</f>
        <v/>
      </c>
      <c r="B828" s="5" t="str">
        <f t="shared" si="108"/>
        <v/>
      </c>
      <c r="C828" s="5" t="str">
        <f t="shared" si="109"/>
        <v/>
      </c>
      <c r="D828" s="5" t="str">
        <f t="shared" si="110"/>
        <v/>
      </c>
      <c r="E828" s="18" t="str">
        <f t="shared" si="111"/>
        <v/>
      </c>
      <c r="F828" s="5" t="str">
        <f t="shared" si="112"/>
        <v/>
      </c>
      <c r="G828" s="3" t="str">
        <f t="shared" si="113"/>
        <v/>
      </c>
      <c r="H828" s="22" t="str">
        <f t="shared" si="114"/>
        <v/>
      </c>
      <c r="I828" s="22" t="str">
        <f t="shared" si="115"/>
        <v/>
      </c>
      <c r="J828" s="22" t="str">
        <f t="shared" si="116"/>
        <v/>
      </c>
      <c r="K828" s="16"/>
      <c r="L828" s="22"/>
      <c r="M828" s="22"/>
      <c r="N828" s="23"/>
      <c r="O828" s="24"/>
      <c r="P828" s="24"/>
      <c r="Q828" s="24"/>
      <c r="R828" s="5"/>
      <c r="S828" s="5"/>
      <c r="T828" s="5"/>
      <c r="U828" s="24"/>
      <c r="V828" s="24"/>
      <c r="W828" s="24"/>
      <c r="X828" s="22"/>
      <c r="Y828" s="24"/>
      <c r="Z828" s="22"/>
      <c r="AA828" s="24"/>
      <c r="AB828" s="22"/>
      <c r="AC828" s="5"/>
      <c r="AD828" s="5"/>
      <c r="AE828" s="5"/>
      <c r="AF828" s="22"/>
    </row>
    <row r="829" ht="21" customHeight="1" spans="1:32">
      <c r="A829" s="7" t="str">
        <f>IFERROR(INDEX(_xlfn.ANCHORARRAY($AG$9),ROWS($A$9:A829)),"")</f>
        <v/>
      </c>
      <c r="B829" s="8" t="str">
        <f t="shared" si="108"/>
        <v/>
      </c>
      <c r="C829" s="8" t="str">
        <f t="shared" si="109"/>
        <v/>
      </c>
      <c r="D829" s="8" t="str">
        <f t="shared" si="110"/>
        <v/>
      </c>
      <c r="E829" s="18" t="str">
        <f t="shared" si="111"/>
        <v/>
      </c>
      <c r="F829" s="8" t="str">
        <f t="shared" si="112"/>
        <v/>
      </c>
      <c r="G829" s="6" t="str">
        <f t="shared" si="113"/>
        <v/>
      </c>
      <c r="H829" s="19" t="str">
        <f t="shared" si="114"/>
        <v/>
      </c>
      <c r="I829" s="19" t="str">
        <f t="shared" si="115"/>
        <v/>
      </c>
      <c r="J829" s="19" t="str">
        <f t="shared" si="116"/>
        <v/>
      </c>
      <c r="K829" s="16"/>
      <c r="L829" s="19"/>
      <c r="M829" s="19"/>
      <c r="N829" s="20"/>
      <c r="O829" s="21"/>
      <c r="P829" s="21"/>
      <c r="Q829" s="21"/>
      <c r="R829" s="8"/>
      <c r="S829" s="8"/>
      <c r="T829" s="8"/>
      <c r="U829" s="21"/>
      <c r="V829" s="21"/>
      <c r="W829" s="21"/>
      <c r="X829" s="19"/>
      <c r="Y829" s="21"/>
      <c r="Z829" s="19"/>
      <c r="AA829" s="21"/>
      <c r="AB829" s="19"/>
      <c r="AC829" s="8"/>
      <c r="AD829" s="8"/>
      <c r="AE829" s="8"/>
      <c r="AF829" s="19"/>
    </row>
    <row r="830" ht="21" customHeight="1" spans="1:32">
      <c r="A830" s="4" t="str">
        <f>IFERROR(INDEX(_xlfn.ANCHORARRAY($AG$9),ROWS($A$9:A830)),"")</f>
        <v/>
      </c>
      <c r="B830" s="5" t="str">
        <f t="shared" si="108"/>
        <v/>
      </c>
      <c r="C830" s="5" t="str">
        <f t="shared" si="109"/>
        <v/>
      </c>
      <c r="D830" s="5" t="str">
        <f t="shared" si="110"/>
        <v/>
      </c>
      <c r="E830" s="18" t="str">
        <f t="shared" si="111"/>
        <v/>
      </c>
      <c r="F830" s="5" t="str">
        <f t="shared" si="112"/>
        <v/>
      </c>
      <c r="G830" s="3" t="str">
        <f t="shared" si="113"/>
        <v/>
      </c>
      <c r="H830" s="22" t="str">
        <f t="shared" si="114"/>
        <v/>
      </c>
      <c r="I830" s="22" t="str">
        <f t="shared" si="115"/>
        <v/>
      </c>
      <c r="J830" s="22" t="str">
        <f t="shared" si="116"/>
        <v/>
      </c>
      <c r="K830" s="16"/>
      <c r="L830" s="22"/>
      <c r="M830" s="22"/>
      <c r="N830" s="23"/>
      <c r="O830" s="24"/>
      <c r="P830" s="24"/>
      <c r="Q830" s="24"/>
      <c r="R830" s="5"/>
      <c r="S830" s="5"/>
      <c r="T830" s="5"/>
      <c r="U830" s="24"/>
      <c r="V830" s="24"/>
      <c r="W830" s="24"/>
      <c r="X830" s="22"/>
      <c r="Y830" s="24"/>
      <c r="Z830" s="22"/>
      <c r="AA830" s="24"/>
      <c r="AB830" s="22"/>
      <c r="AC830" s="5"/>
      <c r="AD830" s="5"/>
      <c r="AE830" s="5"/>
      <c r="AF830" s="22"/>
    </row>
    <row r="831" ht="21" customHeight="1" spans="1:32">
      <c r="A831" s="7" t="str">
        <f>IFERROR(INDEX(_xlfn.ANCHORARRAY($AG$9),ROWS($A$9:A831)),"")</f>
        <v/>
      </c>
      <c r="B831" s="8" t="str">
        <f t="shared" si="108"/>
        <v/>
      </c>
      <c r="C831" s="8" t="str">
        <f t="shared" si="109"/>
        <v/>
      </c>
      <c r="D831" s="8" t="str">
        <f t="shared" si="110"/>
        <v/>
      </c>
      <c r="E831" s="18" t="str">
        <f t="shared" si="111"/>
        <v/>
      </c>
      <c r="F831" s="8" t="str">
        <f t="shared" si="112"/>
        <v/>
      </c>
      <c r="G831" s="6" t="str">
        <f t="shared" si="113"/>
        <v/>
      </c>
      <c r="H831" s="19" t="str">
        <f t="shared" si="114"/>
        <v/>
      </c>
      <c r="I831" s="19" t="str">
        <f t="shared" si="115"/>
        <v/>
      </c>
      <c r="J831" s="19" t="str">
        <f t="shared" si="116"/>
        <v/>
      </c>
      <c r="K831" s="16"/>
      <c r="L831" s="19"/>
      <c r="M831" s="19"/>
      <c r="N831" s="20"/>
      <c r="O831" s="21"/>
      <c r="P831" s="21"/>
      <c r="Q831" s="21"/>
      <c r="R831" s="8"/>
      <c r="S831" s="8"/>
      <c r="T831" s="8"/>
      <c r="U831" s="21"/>
      <c r="V831" s="21"/>
      <c r="W831" s="21"/>
      <c r="X831" s="19"/>
      <c r="Y831" s="21"/>
      <c r="Z831" s="19"/>
      <c r="AA831" s="21"/>
      <c r="AB831" s="19"/>
      <c r="AC831" s="8"/>
      <c r="AD831" s="8"/>
      <c r="AE831" s="8"/>
      <c r="AF831" s="19"/>
    </row>
    <row r="832" ht="21" customHeight="1" spans="1:32">
      <c r="A832" s="4" t="str">
        <f>IFERROR(INDEX(_xlfn.ANCHORARRAY($AG$9),ROWS($A$9:A832)),"")</f>
        <v/>
      </c>
      <c r="B832" s="5" t="str">
        <f t="shared" si="108"/>
        <v/>
      </c>
      <c r="C832" s="5" t="str">
        <f t="shared" si="109"/>
        <v/>
      </c>
      <c r="D832" s="5" t="str">
        <f t="shared" si="110"/>
        <v/>
      </c>
      <c r="E832" s="18" t="str">
        <f t="shared" si="111"/>
        <v/>
      </c>
      <c r="F832" s="5" t="str">
        <f t="shared" si="112"/>
        <v/>
      </c>
      <c r="G832" s="3" t="str">
        <f t="shared" si="113"/>
        <v/>
      </c>
      <c r="H832" s="22" t="str">
        <f t="shared" si="114"/>
        <v/>
      </c>
      <c r="I832" s="22" t="str">
        <f t="shared" si="115"/>
        <v/>
      </c>
      <c r="J832" s="22" t="str">
        <f t="shared" si="116"/>
        <v/>
      </c>
      <c r="K832" s="16"/>
      <c r="L832" s="22"/>
      <c r="M832" s="22"/>
      <c r="N832" s="23"/>
      <c r="O832" s="24"/>
      <c r="P832" s="24"/>
      <c r="Q832" s="24"/>
      <c r="R832" s="5"/>
      <c r="S832" s="5"/>
      <c r="T832" s="5"/>
      <c r="U832" s="24"/>
      <c r="V832" s="24"/>
      <c r="W832" s="24"/>
      <c r="X832" s="22"/>
      <c r="Y832" s="24"/>
      <c r="Z832" s="22"/>
      <c r="AA832" s="24"/>
      <c r="AB832" s="22"/>
      <c r="AC832" s="5"/>
      <c r="AD832" s="5"/>
      <c r="AE832" s="5"/>
      <c r="AF832" s="22"/>
    </row>
    <row r="833" ht="21" customHeight="1" spans="1:32">
      <c r="A833" s="7" t="str">
        <f>IFERROR(INDEX(_xlfn.ANCHORARRAY($AG$9),ROWS($A$9:A833)),"")</f>
        <v/>
      </c>
      <c r="B833" s="8" t="str">
        <f t="shared" si="108"/>
        <v/>
      </c>
      <c r="C833" s="8" t="str">
        <f t="shared" si="109"/>
        <v/>
      </c>
      <c r="D833" s="8" t="str">
        <f t="shared" si="110"/>
        <v/>
      </c>
      <c r="E833" s="18" t="str">
        <f t="shared" si="111"/>
        <v/>
      </c>
      <c r="F833" s="8" t="str">
        <f t="shared" si="112"/>
        <v/>
      </c>
      <c r="G833" s="6" t="str">
        <f t="shared" si="113"/>
        <v/>
      </c>
      <c r="H833" s="19" t="str">
        <f t="shared" si="114"/>
        <v/>
      </c>
      <c r="I833" s="19" t="str">
        <f t="shared" si="115"/>
        <v/>
      </c>
      <c r="J833" s="19" t="str">
        <f t="shared" si="116"/>
        <v/>
      </c>
      <c r="K833" s="16"/>
      <c r="L833" s="19"/>
      <c r="M833" s="19"/>
      <c r="N833" s="20"/>
      <c r="O833" s="21"/>
      <c r="P833" s="21"/>
      <c r="Q833" s="21"/>
      <c r="R833" s="8"/>
      <c r="S833" s="8"/>
      <c r="T833" s="8"/>
      <c r="U833" s="21"/>
      <c r="V833" s="21"/>
      <c r="W833" s="21"/>
      <c r="X833" s="19"/>
      <c r="Y833" s="21"/>
      <c r="Z833" s="19"/>
      <c r="AA833" s="21"/>
      <c r="AB833" s="19"/>
      <c r="AC833" s="8"/>
      <c r="AD833" s="8"/>
      <c r="AE833" s="8"/>
      <c r="AF833" s="19"/>
    </row>
    <row r="834" ht="21" customHeight="1" spans="1:32">
      <c r="A834" s="4" t="str">
        <f>IFERROR(INDEX(_xlfn.ANCHORARRAY($AG$9),ROWS($A$9:A834)),"")</f>
        <v/>
      </c>
      <c r="B834" s="5" t="str">
        <f t="shared" si="108"/>
        <v/>
      </c>
      <c r="C834" s="5" t="str">
        <f t="shared" si="109"/>
        <v/>
      </c>
      <c r="D834" s="5" t="str">
        <f t="shared" si="110"/>
        <v/>
      </c>
      <c r="E834" s="18" t="str">
        <f t="shared" si="111"/>
        <v/>
      </c>
      <c r="F834" s="5" t="str">
        <f t="shared" si="112"/>
        <v/>
      </c>
      <c r="G834" s="3" t="str">
        <f t="shared" si="113"/>
        <v/>
      </c>
      <c r="H834" s="22" t="str">
        <f t="shared" si="114"/>
        <v/>
      </c>
      <c r="I834" s="22" t="str">
        <f t="shared" si="115"/>
        <v/>
      </c>
      <c r="J834" s="22" t="str">
        <f t="shared" si="116"/>
        <v/>
      </c>
      <c r="K834" s="16"/>
      <c r="L834" s="22"/>
      <c r="M834" s="22"/>
      <c r="N834" s="23"/>
      <c r="O834" s="24"/>
      <c r="P834" s="24"/>
      <c r="Q834" s="24"/>
      <c r="R834" s="5"/>
      <c r="S834" s="5"/>
      <c r="T834" s="5"/>
      <c r="U834" s="24"/>
      <c r="V834" s="24"/>
      <c r="W834" s="24"/>
      <c r="X834" s="22"/>
      <c r="Y834" s="24"/>
      <c r="Z834" s="22"/>
      <c r="AA834" s="24"/>
      <c r="AB834" s="22"/>
      <c r="AC834" s="5"/>
      <c r="AD834" s="5"/>
      <c r="AE834" s="5"/>
      <c r="AF834" s="22"/>
    </row>
    <row r="835" ht="21" customHeight="1" spans="1:32">
      <c r="A835" s="7" t="str">
        <f>IFERROR(INDEX(_xlfn.ANCHORARRAY($AG$9),ROWS($A$9:A835)),"")</f>
        <v/>
      </c>
      <c r="B835" s="8" t="str">
        <f t="shared" si="108"/>
        <v/>
      </c>
      <c r="C835" s="8" t="str">
        <f t="shared" si="109"/>
        <v/>
      </c>
      <c r="D835" s="8" t="str">
        <f t="shared" si="110"/>
        <v/>
      </c>
      <c r="E835" s="18" t="str">
        <f t="shared" si="111"/>
        <v/>
      </c>
      <c r="F835" s="8" t="str">
        <f t="shared" si="112"/>
        <v/>
      </c>
      <c r="G835" s="6" t="str">
        <f t="shared" si="113"/>
        <v/>
      </c>
      <c r="H835" s="19" t="str">
        <f t="shared" si="114"/>
        <v/>
      </c>
      <c r="I835" s="19" t="str">
        <f t="shared" si="115"/>
        <v/>
      </c>
      <c r="J835" s="19" t="str">
        <f t="shared" si="116"/>
        <v/>
      </c>
      <c r="K835" s="16"/>
      <c r="L835" s="19"/>
      <c r="M835" s="19"/>
      <c r="N835" s="20"/>
      <c r="O835" s="21"/>
      <c r="P835" s="21"/>
      <c r="Q835" s="21"/>
      <c r="R835" s="8"/>
      <c r="S835" s="8"/>
      <c r="T835" s="8"/>
      <c r="U835" s="21"/>
      <c r="V835" s="21"/>
      <c r="W835" s="21"/>
      <c r="X835" s="19"/>
      <c r="Y835" s="21"/>
      <c r="Z835" s="19"/>
      <c r="AA835" s="21"/>
      <c r="AB835" s="19"/>
      <c r="AC835" s="8"/>
      <c r="AD835" s="8"/>
      <c r="AE835" s="8"/>
      <c r="AF835" s="19"/>
    </row>
    <row r="836" ht="21" customHeight="1" spans="1:32">
      <c r="A836" s="4" t="str">
        <f>IFERROR(INDEX(_xlfn.ANCHORARRAY($AG$9),ROWS($A$9:A836)),"")</f>
        <v/>
      </c>
      <c r="B836" s="5" t="str">
        <f t="shared" si="108"/>
        <v/>
      </c>
      <c r="C836" s="5" t="str">
        <f t="shared" si="109"/>
        <v/>
      </c>
      <c r="D836" s="5" t="str">
        <f t="shared" si="110"/>
        <v/>
      </c>
      <c r="E836" s="18" t="str">
        <f t="shared" si="111"/>
        <v/>
      </c>
      <c r="F836" s="5" t="str">
        <f t="shared" si="112"/>
        <v/>
      </c>
      <c r="G836" s="3" t="str">
        <f t="shared" si="113"/>
        <v/>
      </c>
      <c r="H836" s="22" t="str">
        <f t="shared" si="114"/>
        <v/>
      </c>
      <c r="I836" s="22" t="str">
        <f t="shared" si="115"/>
        <v/>
      </c>
      <c r="J836" s="22" t="str">
        <f t="shared" si="116"/>
        <v/>
      </c>
      <c r="K836" s="16"/>
      <c r="L836" s="22"/>
      <c r="M836" s="22"/>
      <c r="N836" s="23"/>
      <c r="O836" s="24"/>
      <c r="P836" s="24"/>
      <c r="Q836" s="24"/>
      <c r="R836" s="5"/>
      <c r="S836" s="5"/>
      <c r="T836" s="5"/>
      <c r="U836" s="24"/>
      <c r="V836" s="24"/>
      <c r="W836" s="24"/>
      <c r="X836" s="22"/>
      <c r="Y836" s="24"/>
      <c r="Z836" s="22"/>
      <c r="AA836" s="24"/>
      <c r="AB836" s="22"/>
      <c r="AC836" s="5"/>
      <c r="AD836" s="5"/>
      <c r="AE836" s="5"/>
      <c r="AF836" s="22"/>
    </row>
    <row r="837" ht="21" customHeight="1" spans="1:32">
      <c r="A837" s="7" t="str">
        <f>IFERROR(INDEX(_xlfn.ANCHORARRAY($AG$9),ROWS($A$9:A837)),"")</f>
        <v/>
      </c>
      <c r="B837" s="8" t="str">
        <f t="shared" si="108"/>
        <v/>
      </c>
      <c r="C837" s="8" t="str">
        <f t="shared" si="109"/>
        <v/>
      </c>
      <c r="D837" s="8" t="str">
        <f t="shared" si="110"/>
        <v/>
      </c>
      <c r="E837" s="18" t="str">
        <f t="shared" si="111"/>
        <v/>
      </c>
      <c r="F837" s="8" t="str">
        <f t="shared" si="112"/>
        <v/>
      </c>
      <c r="G837" s="6" t="str">
        <f t="shared" si="113"/>
        <v/>
      </c>
      <c r="H837" s="19" t="str">
        <f t="shared" si="114"/>
        <v/>
      </c>
      <c r="I837" s="19" t="str">
        <f t="shared" si="115"/>
        <v/>
      </c>
      <c r="J837" s="19" t="str">
        <f t="shared" si="116"/>
        <v/>
      </c>
      <c r="K837" s="16"/>
      <c r="L837" s="19"/>
      <c r="M837" s="19"/>
      <c r="N837" s="20"/>
      <c r="O837" s="21"/>
      <c r="P837" s="21"/>
      <c r="Q837" s="21"/>
      <c r="R837" s="8"/>
      <c r="S837" s="8"/>
      <c r="T837" s="8"/>
      <c r="U837" s="21"/>
      <c r="V837" s="21"/>
      <c r="W837" s="21"/>
      <c r="X837" s="19"/>
      <c r="Y837" s="21"/>
      <c r="Z837" s="19"/>
      <c r="AA837" s="21"/>
      <c r="AB837" s="19"/>
      <c r="AC837" s="8"/>
      <c r="AD837" s="8"/>
      <c r="AE837" s="8"/>
      <c r="AF837" s="19"/>
    </row>
    <row r="838" ht="21" customHeight="1" spans="1:32">
      <c r="A838" s="4" t="str">
        <f>IFERROR(INDEX(_xlfn.ANCHORARRAY($AG$9),ROWS($A$9:A838)),"")</f>
        <v/>
      </c>
      <c r="B838" s="5" t="str">
        <f t="shared" si="108"/>
        <v/>
      </c>
      <c r="C838" s="5" t="str">
        <f t="shared" si="109"/>
        <v/>
      </c>
      <c r="D838" s="5" t="str">
        <f t="shared" si="110"/>
        <v/>
      </c>
      <c r="E838" s="18" t="str">
        <f t="shared" si="111"/>
        <v/>
      </c>
      <c r="F838" s="5" t="str">
        <f t="shared" si="112"/>
        <v/>
      </c>
      <c r="G838" s="3" t="str">
        <f t="shared" si="113"/>
        <v/>
      </c>
      <c r="H838" s="22" t="str">
        <f t="shared" si="114"/>
        <v/>
      </c>
      <c r="I838" s="22" t="str">
        <f t="shared" si="115"/>
        <v/>
      </c>
      <c r="J838" s="22" t="str">
        <f t="shared" si="116"/>
        <v/>
      </c>
      <c r="K838" s="16"/>
      <c r="L838" s="22"/>
      <c r="M838" s="22"/>
      <c r="N838" s="23"/>
      <c r="O838" s="24"/>
      <c r="P838" s="24"/>
      <c r="Q838" s="24"/>
      <c r="R838" s="5"/>
      <c r="S838" s="5"/>
      <c r="T838" s="5"/>
      <c r="U838" s="24"/>
      <c r="V838" s="24"/>
      <c r="W838" s="24"/>
      <c r="X838" s="22"/>
      <c r="Y838" s="24"/>
      <c r="Z838" s="22"/>
      <c r="AA838" s="24"/>
      <c r="AB838" s="22"/>
      <c r="AC838" s="5"/>
      <c r="AD838" s="5"/>
      <c r="AE838" s="5"/>
      <c r="AF838" s="22"/>
    </row>
    <row r="839" ht="21" customHeight="1" spans="1:32">
      <c r="A839" s="7" t="str">
        <f>IFERROR(INDEX(_xlfn.ANCHORARRAY($AG$9),ROWS($A$9:A839)),"")</f>
        <v/>
      </c>
      <c r="B839" s="8" t="str">
        <f t="shared" si="108"/>
        <v/>
      </c>
      <c r="C839" s="8" t="str">
        <f t="shared" si="109"/>
        <v/>
      </c>
      <c r="D839" s="8" t="str">
        <f t="shared" si="110"/>
        <v/>
      </c>
      <c r="E839" s="18" t="str">
        <f t="shared" si="111"/>
        <v/>
      </c>
      <c r="F839" s="8" t="str">
        <f t="shared" si="112"/>
        <v/>
      </c>
      <c r="G839" s="6" t="str">
        <f t="shared" si="113"/>
        <v/>
      </c>
      <c r="H839" s="19" t="str">
        <f t="shared" si="114"/>
        <v/>
      </c>
      <c r="I839" s="19" t="str">
        <f t="shared" si="115"/>
        <v/>
      </c>
      <c r="J839" s="19" t="str">
        <f t="shared" si="116"/>
        <v/>
      </c>
      <c r="K839" s="16"/>
      <c r="L839" s="19"/>
      <c r="M839" s="19"/>
      <c r="N839" s="20"/>
      <c r="O839" s="21"/>
      <c r="P839" s="21"/>
      <c r="Q839" s="21"/>
      <c r="R839" s="8"/>
      <c r="S839" s="8"/>
      <c r="T839" s="8"/>
      <c r="U839" s="21"/>
      <c r="V839" s="21"/>
      <c r="W839" s="21"/>
      <c r="X839" s="19"/>
      <c r="Y839" s="21"/>
      <c r="Z839" s="19"/>
      <c r="AA839" s="21"/>
      <c r="AB839" s="19"/>
      <c r="AC839" s="8"/>
      <c r="AD839" s="8"/>
      <c r="AE839" s="8"/>
      <c r="AF839" s="19"/>
    </row>
    <row r="840" ht="21" customHeight="1" spans="1:32">
      <c r="A840" s="4" t="str">
        <f>IFERROR(INDEX(_xlfn.ANCHORARRAY($AG$9),ROWS($A$9:A840)),"")</f>
        <v/>
      </c>
      <c r="B840" s="5" t="str">
        <f t="shared" si="108"/>
        <v/>
      </c>
      <c r="C840" s="5" t="str">
        <f t="shared" si="109"/>
        <v/>
      </c>
      <c r="D840" s="5" t="str">
        <f t="shared" si="110"/>
        <v/>
      </c>
      <c r="E840" s="18" t="str">
        <f t="shared" si="111"/>
        <v/>
      </c>
      <c r="F840" s="5" t="str">
        <f t="shared" si="112"/>
        <v/>
      </c>
      <c r="G840" s="3" t="str">
        <f t="shared" si="113"/>
        <v/>
      </c>
      <c r="H840" s="22" t="str">
        <f t="shared" si="114"/>
        <v/>
      </c>
      <c r="I840" s="22" t="str">
        <f t="shared" si="115"/>
        <v/>
      </c>
      <c r="J840" s="22" t="str">
        <f t="shared" si="116"/>
        <v/>
      </c>
      <c r="K840" s="16"/>
      <c r="L840" s="22"/>
      <c r="M840" s="22"/>
      <c r="N840" s="23"/>
      <c r="O840" s="24"/>
      <c r="P840" s="24"/>
      <c r="Q840" s="24"/>
      <c r="R840" s="5"/>
      <c r="S840" s="5"/>
      <c r="T840" s="5"/>
      <c r="U840" s="24"/>
      <c r="V840" s="24"/>
      <c r="W840" s="24"/>
      <c r="X840" s="22"/>
      <c r="Y840" s="24"/>
      <c r="Z840" s="22"/>
      <c r="AA840" s="24"/>
      <c r="AB840" s="22"/>
      <c r="AC840" s="5"/>
      <c r="AD840" s="5"/>
      <c r="AE840" s="5"/>
      <c r="AF840" s="22"/>
    </row>
    <row r="841" ht="21" customHeight="1" spans="1:32">
      <c r="A841" s="7" t="str">
        <f>IFERROR(INDEX(_xlfn.ANCHORARRAY($AG$9),ROWS($A$9:A841)),"")</f>
        <v/>
      </c>
      <c r="B841" s="8" t="str">
        <f t="shared" ref="B841:B904" si="117">IF($A841="","",SUMIF($AA$9:$AA$50008,$A841,$AC$9:$AC$50008))</f>
        <v/>
      </c>
      <c r="C841" s="8" t="str">
        <f t="shared" ref="C841:C904" si="118">IF($A841="","",SUMIF($AA$9:$AA$50008,$A841,$AD$9:$AD$50008))</f>
        <v/>
      </c>
      <c r="D841" s="8" t="str">
        <f t="shared" ref="D841:D904" si="119">IF($A841="","",SUMIF($AA$9:$AA$50008,$A841,$AE$9:$AE$50008))</f>
        <v/>
      </c>
      <c r="E841" s="18" t="str">
        <f t="shared" ref="E841:E904" si="120">IF($A841="","",MAX(0,B841-C841-D841))</f>
        <v/>
      </c>
      <c r="F841" s="8" t="str">
        <f t="shared" ref="F841:F904" si="121">IF($A841="","",MAX(0,C841+D841-B841))</f>
        <v/>
      </c>
      <c r="G841" s="6" t="str">
        <f t="shared" ref="G841:G904" si="122">IF($A841="","",IF(E841&gt;0,"待冲减",IF(F841&gt;0,"超额需核对","已结清")))</f>
        <v/>
      </c>
      <c r="H841" s="19" t="str">
        <f t="shared" ref="H841:H904" si="123">IF($A841="","",COUNTIFS($AA$9:$AA$50008,$A841,$AB$9:$AB$50008,"预支"))</f>
        <v/>
      </c>
      <c r="I841" s="19" t="str">
        <f t="shared" ref="I841:I904" si="124">IF($A841="","",COUNTIFS($AA$9:$AA$50008,$A841,$AB$9:$AB$50008,"报销"))</f>
        <v/>
      </c>
      <c r="J841" s="19" t="str">
        <f t="shared" ref="J841:J904" si="125">IF($A841="","",COUNTIFS($AA$9:$AA$50008,$A841,$AB$9:$AB$50008,"还款"))</f>
        <v/>
      </c>
      <c r="K841" s="16"/>
      <c r="L841" s="19"/>
      <c r="M841" s="19"/>
      <c r="N841" s="20"/>
      <c r="O841" s="21"/>
      <c r="P841" s="21"/>
      <c r="Q841" s="21"/>
      <c r="R841" s="8"/>
      <c r="S841" s="8"/>
      <c r="T841" s="8"/>
      <c r="U841" s="21"/>
      <c r="V841" s="21"/>
      <c r="W841" s="21"/>
      <c r="X841" s="19"/>
      <c r="Y841" s="21"/>
      <c r="Z841" s="19"/>
      <c r="AA841" s="21"/>
      <c r="AB841" s="19"/>
      <c r="AC841" s="8"/>
      <c r="AD841" s="8"/>
      <c r="AE841" s="8"/>
      <c r="AF841" s="19"/>
    </row>
    <row r="842" ht="21" customHeight="1" spans="1:32">
      <c r="A842" s="4" t="str">
        <f>IFERROR(INDEX(_xlfn.ANCHORARRAY($AG$9),ROWS($A$9:A842)),"")</f>
        <v/>
      </c>
      <c r="B842" s="5" t="str">
        <f t="shared" si="117"/>
        <v/>
      </c>
      <c r="C842" s="5" t="str">
        <f t="shared" si="118"/>
        <v/>
      </c>
      <c r="D842" s="5" t="str">
        <f t="shared" si="119"/>
        <v/>
      </c>
      <c r="E842" s="18" t="str">
        <f t="shared" si="120"/>
        <v/>
      </c>
      <c r="F842" s="5" t="str">
        <f t="shared" si="121"/>
        <v/>
      </c>
      <c r="G842" s="3" t="str">
        <f t="shared" si="122"/>
        <v/>
      </c>
      <c r="H842" s="22" t="str">
        <f t="shared" si="123"/>
        <v/>
      </c>
      <c r="I842" s="22" t="str">
        <f t="shared" si="124"/>
        <v/>
      </c>
      <c r="J842" s="22" t="str">
        <f t="shared" si="125"/>
        <v/>
      </c>
      <c r="K842" s="16"/>
      <c r="L842" s="22"/>
      <c r="M842" s="22"/>
      <c r="N842" s="23"/>
      <c r="O842" s="24"/>
      <c r="P842" s="24"/>
      <c r="Q842" s="24"/>
      <c r="R842" s="5"/>
      <c r="S842" s="5"/>
      <c r="T842" s="5"/>
      <c r="U842" s="24"/>
      <c r="V842" s="24"/>
      <c r="W842" s="24"/>
      <c r="X842" s="22"/>
      <c r="Y842" s="24"/>
      <c r="Z842" s="22"/>
      <c r="AA842" s="24"/>
      <c r="AB842" s="22"/>
      <c r="AC842" s="5"/>
      <c r="AD842" s="5"/>
      <c r="AE842" s="5"/>
      <c r="AF842" s="22"/>
    </row>
    <row r="843" ht="21" customHeight="1" spans="1:32">
      <c r="A843" s="7" t="str">
        <f>IFERROR(INDEX(_xlfn.ANCHORARRAY($AG$9),ROWS($A$9:A843)),"")</f>
        <v/>
      </c>
      <c r="B843" s="8" t="str">
        <f t="shared" si="117"/>
        <v/>
      </c>
      <c r="C843" s="8" t="str">
        <f t="shared" si="118"/>
        <v/>
      </c>
      <c r="D843" s="8" t="str">
        <f t="shared" si="119"/>
        <v/>
      </c>
      <c r="E843" s="18" t="str">
        <f t="shared" si="120"/>
        <v/>
      </c>
      <c r="F843" s="8" t="str">
        <f t="shared" si="121"/>
        <v/>
      </c>
      <c r="G843" s="6" t="str">
        <f t="shared" si="122"/>
        <v/>
      </c>
      <c r="H843" s="19" t="str">
        <f t="shared" si="123"/>
        <v/>
      </c>
      <c r="I843" s="19" t="str">
        <f t="shared" si="124"/>
        <v/>
      </c>
      <c r="J843" s="19" t="str">
        <f t="shared" si="125"/>
        <v/>
      </c>
      <c r="K843" s="16"/>
      <c r="L843" s="19"/>
      <c r="M843" s="19"/>
      <c r="N843" s="20"/>
      <c r="O843" s="21"/>
      <c r="P843" s="21"/>
      <c r="Q843" s="21"/>
      <c r="R843" s="8"/>
      <c r="S843" s="8"/>
      <c r="T843" s="8"/>
      <c r="U843" s="21"/>
      <c r="V843" s="21"/>
      <c r="W843" s="21"/>
      <c r="X843" s="19"/>
      <c r="Y843" s="21"/>
      <c r="Z843" s="19"/>
      <c r="AA843" s="21"/>
      <c r="AB843" s="19"/>
      <c r="AC843" s="8"/>
      <c r="AD843" s="8"/>
      <c r="AE843" s="8"/>
      <c r="AF843" s="19"/>
    </row>
    <row r="844" ht="21" customHeight="1" spans="1:32">
      <c r="A844" s="4" t="str">
        <f>IFERROR(INDEX(_xlfn.ANCHORARRAY($AG$9),ROWS($A$9:A844)),"")</f>
        <v/>
      </c>
      <c r="B844" s="5" t="str">
        <f t="shared" si="117"/>
        <v/>
      </c>
      <c r="C844" s="5" t="str">
        <f t="shared" si="118"/>
        <v/>
      </c>
      <c r="D844" s="5" t="str">
        <f t="shared" si="119"/>
        <v/>
      </c>
      <c r="E844" s="18" t="str">
        <f t="shared" si="120"/>
        <v/>
      </c>
      <c r="F844" s="5" t="str">
        <f t="shared" si="121"/>
        <v/>
      </c>
      <c r="G844" s="3" t="str">
        <f t="shared" si="122"/>
        <v/>
      </c>
      <c r="H844" s="22" t="str">
        <f t="shared" si="123"/>
        <v/>
      </c>
      <c r="I844" s="22" t="str">
        <f t="shared" si="124"/>
        <v/>
      </c>
      <c r="J844" s="22" t="str">
        <f t="shared" si="125"/>
        <v/>
      </c>
      <c r="K844" s="16"/>
      <c r="L844" s="22"/>
      <c r="M844" s="22"/>
      <c r="N844" s="23"/>
      <c r="O844" s="24"/>
      <c r="P844" s="24"/>
      <c r="Q844" s="24"/>
      <c r="R844" s="5"/>
      <c r="S844" s="5"/>
      <c r="T844" s="5"/>
      <c r="U844" s="24"/>
      <c r="V844" s="24"/>
      <c r="W844" s="24"/>
      <c r="X844" s="22"/>
      <c r="Y844" s="24"/>
      <c r="Z844" s="22"/>
      <c r="AA844" s="24"/>
      <c r="AB844" s="22"/>
      <c r="AC844" s="5"/>
      <c r="AD844" s="5"/>
      <c r="AE844" s="5"/>
      <c r="AF844" s="22"/>
    </row>
    <row r="845" ht="21" customHeight="1" spans="1:32">
      <c r="A845" s="7" t="str">
        <f>IFERROR(INDEX(_xlfn.ANCHORARRAY($AG$9),ROWS($A$9:A845)),"")</f>
        <v/>
      </c>
      <c r="B845" s="8" t="str">
        <f t="shared" si="117"/>
        <v/>
      </c>
      <c r="C845" s="8" t="str">
        <f t="shared" si="118"/>
        <v/>
      </c>
      <c r="D845" s="8" t="str">
        <f t="shared" si="119"/>
        <v/>
      </c>
      <c r="E845" s="18" t="str">
        <f t="shared" si="120"/>
        <v/>
      </c>
      <c r="F845" s="8" t="str">
        <f t="shared" si="121"/>
        <v/>
      </c>
      <c r="G845" s="6" t="str">
        <f t="shared" si="122"/>
        <v/>
      </c>
      <c r="H845" s="19" t="str">
        <f t="shared" si="123"/>
        <v/>
      </c>
      <c r="I845" s="19" t="str">
        <f t="shared" si="124"/>
        <v/>
      </c>
      <c r="J845" s="19" t="str">
        <f t="shared" si="125"/>
        <v/>
      </c>
      <c r="K845" s="16"/>
      <c r="L845" s="19"/>
      <c r="M845" s="19"/>
      <c r="N845" s="20"/>
      <c r="O845" s="21"/>
      <c r="P845" s="21"/>
      <c r="Q845" s="21"/>
      <c r="R845" s="8"/>
      <c r="S845" s="8"/>
      <c r="T845" s="8"/>
      <c r="U845" s="21"/>
      <c r="V845" s="21"/>
      <c r="W845" s="21"/>
      <c r="X845" s="19"/>
      <c r="Y845" s="21"/>
      <c r="Z845" s="19"/>
      <c r="AA845" s="21"/>
      <c r="AB845" s="19"/>
      <c r="AC845" s="8"/>
      <c r="AD845" s="8"/>
      <c r="AE845" s="8"/>
      <c r="AF845" s="19"/>
    </row>
    <row r="846" ht="21" customHeight="1" spans="1:32">
      <c r="A846" s="4" t="str">
        <f>IFERROR(INDEX(_xlfn.ANCHORARRAY($AG$9),ROWS($A$9:A846)),"")</f>
        <v/>
      </c>
      <c r="B846" s="5" t="str">
        <f t="shared" si="117"/>
        <v/>
      </c>
      <c r="C846" s="5" t="str">
        <f t="shared" si="118"/>
        <v/>
      </c>
      <c r="D846" s="5" t="str">
        <f t="shared" si="119"/>
        <v/>
      </c>
      <c r="E846" s="18" t="str">
        <f t="shared" si="120"/>
        <v/>
      </c>
      <c r="F846" s="5" t="str">
        <f t="shared" si="121"/>
        <v/>
      </c>
      <c r="G846" s="3" t="str">
        <f t="shared" si="122"/>
        <v/>
      </c>
      <c r="H846" s="22" t="str">
        <f t="shared" si="123"/>
        <v/>
      </c>
      <c r="I846" s="22" t="str">
        <f t="shared" si="124"/>
        <v/>
      </c>
      <c r="J846" s="22" t="str">
        <f t="shared" si="125"/>
        <v/>
      </c>
      <c r="K846" s="16"/>
      <c r="L846" s="22"/>
      <c r="M846" s="22"/>
      <c r="N846" s="23"/>
      <c r="O846" s="24"/>
      <c r="P846" s="24"/>
      <c r="Q846" s="24"/>
      <c r="R846" s="5"/>
      <c r="S846" s="5"/>
      <c r="T846" s="5"/>
      <c r="U846" s="24"/>
      <c r="V846" s="24"/>
      <c r="W846" s="24"/>
      <c r="X846" s="22"/>
      <c r="Y846" s="24"/>
      <c r="Z846" s="22"/>
      <c r="AA846" s="24"/>
      <c r="AB846" s="22"/>
      <c r="AC846" s="5"/>
      <c r="AD846" s="5"/>
      <c r="AE846" s="5"/>
      <c r="AF846" s="22"/>
    </row>
    <row r="847" ht="21" customHeight="1" spans="1:32">
      <c r="A847" s="7" t="str">
        <f>IFERROR(INDEX(_xlfn.ANCHORARRAY($AG$9),ROWS($A$9:A847)),"")</f>
        <v/>
      </c>
      <c r="B847" s="8" t="str">
        <f t="shared" si="117"/>
        <v/>
      </c>
      <c r="C847" s="8" t="str">
        <f t="shared" si="118"/>
        <v/>
      </c>
      <c r="D847" s="8" t="str">
        <f t="shared" si="119"/>
        <v/>
      </c>
      <c r="E847" s="18" t="str">
        <f t="shared" si="120"/>
        <v/>
      </c>
      <c r="F847" s="8" t="str">
        <f t="shared" si="121"/>
        <v/>
      </c>
      <c r="G847" s="6" t="str">
        <f t="shared" si="122"/>
        <v/>
      </c>
      <c r="H847" s="19" t="str">
        <f t="shared" si="123"/>
        <v/>
      </c>
      <c r="I847" s="19" t="str">
        <f t="shared" si="124"/>
        <v/>
      </c>
      <c r="J847" s="19" t="str">
        <f t="shared" si="125"/>
        <v/>
      </c>
      <c r="K847" s="16"/>
      <c r="L847" s="19"/>
      <c r="M847" s="19"/>
      <c r="N847" s="20"/>
      <c r="O847" s="21"/>
      <c r="P847" s="21"/>
      <c r="Q847" s="21"/>
      <c r="R847" s="8"/>
      <c r="S847" s="8"/>
      <c r="T847" s="8"/>
      <c r="U847" s="21"/>
      <c r="V847" s="21"/>
      <c r="W847" s="21"/>
      <c r="X847" s="19"/>
      <c r="Y847" s="21"/>
      <c r="Z847" s="19"/>
      <c r="AA847" s="21"/>
      <c r="AB847" s="19"/>
      <c r="AC847" s="8"/>
      <c r="AD847" s="8"/>
      <c r="AE847" s="8"/>
      <c r="AF847" s="19"/>
    </row>
    <row r="848" ht="21" customHeight="1" spans="1:32">
      <c r="A848" s="4" t="str">
        <f>IFERROR(INDEX(_xlfn.ANCHORARRAY($AG$9),ROWS($A$9:A848)),"")</f>
        <v/>
      </c>
      <c r="B848" s="5" t="str">
        <f t="shared" si="117"/>
        <v/>
      </c>
      <c r="C848" s="5" t="str">
        <f t="shared" si="118"/>
        <v/>
      </c>
      <c r="D848" s="5" t="str">
        <f t="shared" si="119"/>
        <v/>
      </c>
      <c r="E848" s="18" t="str">
        <f t="shared" si="120"/>
        <v/>
      </c>
      <c r="F848" s="5" t="str">
        <f t="shared" si="121"/>
        <v/>
      </c>
      <c r="G848" s="3" t="str">
        <f t="shared" si="122"/>
        <v/>
      </c>
      <c r="H848" s="22" t="str">
        <f t="shared" si="123"/>
        <v/>
      </c>
      <c r="I848" s="22" t="str">
        <f t="shared" si="124"/>
        <v/>
      </c>
      <c r="J848" s="22" t="str">
        <f t="shared" si="125"/>
        <v/>
      </c>
      <c r="K848" s="16"/>
      <c r="L848" s="22"/>
      <c r="M848" s="22"/>
      <c r="N848" s="23"/>
      <c r="O848" s="24"/>
      <c r="P848" s="24"/>
      <c r="Q848" s="24"/>
      <c r="R848" s="5"/>
      <c r="S848" s="5"/>
      <c r="T848" s="5"/>
      <c r="U848" s="24"/>
      <c r="V848" s="24"/>
      <c r="W848" s="24"/>
      <c r="X848" s="22"/>
      <c r="Y848" s="24"/>
      <c r="Z848" s="22"/>
      <c r="AA848" s="24"/>
      <c r="AB848" s="22"/>
      <c r="AC848" s="5"/>
      <c r="AD848" s="5"/>
      <c r="AE848" s="5"/>
      <c r="AF848" s="22"/>
    </row>
    <row r="849" ht="21" customHeight="1" spans="1:32">
      <c r="A849" s="7" t="str">
        <f>IFERROR(INDEX(_xlfn.ANCHORARRAY($AG$9),ROWS($A$9:A849)),"")</f>
        <v/>
      </c>
      <c r="B849" s="8" t="str">
        <f t="shared" si="117"/>
        <v/>
      </c>
      <c r="C849" s="8" t="str">
        <f t="shared" si="118"/>
        <v/>
      </c>
      <c r="D849" s="8" t="str">
        <f t="shared" si="119"/>
        <v/>
      </c>
      <c r="E849" s="18" t="str">
        <f t="shared" si="120"/>
        <v/>
      </c>
      <c r="F849" s="8" t="str">
        <f t="shared" si="121"/>
        <v/>
      </c>
      <c r="G849" s="6" t="str">
        <f t="shared" si="122"/>
        <v/>
      </c>
      <c r="H849" s="19" t="str">
        <f t="shared" si="123"/>
        <v/>
      </c>
      <c r="I849" s="19" t="str">
        <f t="shared" si="124"/>
        <v/>
      </c>
      <c r="J849" s="19" t="str">
        <f t="shared" si="125"/>
        <v/>
      </c>
      <c r="K849" s="16"/>
      <c r="L849" s="19"/>
      <c r="M849" s="19"/>
      <c r="N849" s="20"/>
      <c r="O849" s="21"/>
      <c r="P849" s="21"/>
      <c r="Q849" s="21"/>
      <c r="R849" s="8"/>
      <c r="S849" s="8"/>
      <c r="T849" s="8"/>
      <c r="U849" s="21"/>
      <c r="V849" s="21"/>
      <c r="W849" s="21"/>
      <c r="X849" s="19"/>
      <c r="Y849" s="21"/>
      <c r="Z849" s="19"/>
      <c r="AA849" s="21"/>
      <c r="AB849" s="19"/>
      <c r="AC849" s="8"/>
      <c r="AD849" s="8"/>
      <c r="AE849" s="8"/>
      <c r="AF849" s="19"/>
    </row>
    <row r="850" ht="21" customHeight="1" spans="1:32">
      <c r="A850" s="4" t="str">
        <f>IFERROR(INDEX(_xlfn.ANCHORARRAY($AG$9),ROWS($A$9:A850)),"")</f>
        <v/>
      </c>
      <c r="B850" s="5" t="str">
        <f t="shared" si="117"/>
        <v/>
      </c>
      <c r="C850" s="5" t="str">
        <f t="shared" si="118"/>
        <v/>
      </c>
      <c r="D850" s="5" t="str">
        <f t="shared" si="119"/>
        <v/>
      </c>
      <c r="E850" s="18" t="str">
        <f t="shared" si="120"/>
        <v/>
      </c>
      <c r="F850" s="5" t="str">
        <f t="shared" si="121"/>
        <v/>
      </c>
      <c r="G850" s="3" t="str">
        <f t="shared" si="122"/>
        <v/>
      </c>
      <c r="H850" s="22" t="str">
        <f t="shared" si="123"/>
        <v/>
      </c>
      <c r="I850" s="22" t="str">
        <f t="shared" si="124"/>
        <v/>
      </c>
      <c r="J850" s="22" t="str">
        <f t="shared" si="125"/>
        <v/>
      </c>
      <c r="K850" s="16"/>
      <c r="L850" s="22"/>
      <c r="M850" s="22"/>
      <c r="N850" s="23"/>
      <c r="O850" s="24"/>
      <c r="P850" s="24"/>
      <c r="Q850" s="24"/>
      <c r="R850" s="5"/>
      <c r="S850" s="5"/>
      <c r="T850" s="5"/>
      <c r="U850" s="24"/>
      <c r="V850" s="24"/>
      <c r="W850" s="24"/>
      <c r="X850" s="22"/>
      <c r="Y850" s="24"/>
      <c r="Z850" s="22"/>
      <c r="AA850" s="24"/>
      <c r="AB850" s="22"/>
      <c r="AC850" s="5"/>
      <c r="AD850" s="5"/>
      <c r="AE850" s="5"/>
      <c r="AF850" s="22"/>
    </row>
    <row r="851" ht="21" customHeight="1" spans="1:32">
      <c r="A851" s="7" t="str">
        <f>IFERROR(INDEX(_xlfn.ANCHORARRAY($AG$9),ROWS($A$9:A851)),"")</f>
        <v/>
      </c>
      <c r="B851" s="8" t="str">
        <f t="shared" si="117"/>
        <v/>
      </c>
      <c r="C851" s="8" t="str">
        <f t="shared" si="118"/>
        <v/>
      </c>
      <c r="D851" s="8" t="str">
        <f t="shared" si="119"/>
        <v/>
      </c>
      <c r="E851" s="18" t="str">
        <f t="shared" si="120"/>
        <v/>
      </c>
      <c r="F851" s="8" t="str">
        <f t="shared" si="121"/>
        <v/>
      </c>
      <c r="G851" s="6" t="str">
        <f t="shared" si="122"/>
        <v/>
      </c>
      <c r="H851" s="19" t="str">
        <f t="shared" si="123"/>
        <v/>
      </c>
      <c r="I851" s="19" t="str">
        <f t="shared" si="124"/>
        <v/>
      </c>
      <c r="J851" s="19" t="str">
        <f t="shared" si="125"/>
        <v/>
      </c>
      <c r="K851" s="16"/>
      <c r="L851" s="19"/>
      <c r="M851" s="19"/>
      <c r="N851" s="20"/>
      <c r="O851" s="21"/>
      <c r="P851" s="21"/>
      <c r="Q851" s="21"/>
      <c r="R851" s="8"/>
      <c r="S851" s="8"/>
      <c r="T851" s="8"/>
      <c r="U851" s="21"/>
      <c r="V851" s="21"/>
      <c r="W851" s="21"/>
      <c r="X851" s="19"/>
      <c r="Y851" s="21"/>
      <c r="Z851" s="19"/>
      <c r="AA851" s="21"/>
      <c r="AB851" s="19"/>
      <c r="AC851" s="8"/>
      <c r="AD851" s="8"/>
      <c r="AE851" s="8"/>
      <c r="AF851" s="19"/>
    </row>
    <row r="852" ht="21" customHeight="1" spans="1:32">
      <c r="A852" s="4" t="str">
        <f>IFERROR(INDEX(_xlfn.ANCHORARRAY($AG$9),ROWS($A$9:A852)),"")</f>
        <v/>
      </c>
      <c r="B852" s="5" t="str">
        <f t="shared" si="117"/>
        <v/>
      </c>
      <c r="C852" s="5" t="str">
        <f t="shared" si="118"/>
        <v/>
      </c>
      <c r="D852" s="5" t="str">
        <f t="shared" si="119"/>
        <v/>
      </c>
      <c r="E852" s="18" t="str">
        <f t="shared" si="120"/>
        <v/>
      </c>
      <c r="F852" s="5" t="str">
        <f t="shared" si="121"/>
        <v/>
      </c>
      <c r="G852" s="3" t="str">
        <f t="shared" si="122"/>
        <v/>
      </c>
      <c r="H852" s="22" t="str">
        <f t="shared" si="123"/>
        <v/>
      </c>
      <c r="I852" s="22" t="str">
        <f t="shared" si="124"/>
        <v/>
      </c>
      <c r="J852" s="22" t="str">
        <f t="shared" si="125"/>
        <v/>
      </c>
      <c r="K852" s="16"/>
      <c r="L852" s="22"/>
      <c r="M852" s="22"/>
      <c r="N852" s="23"/>
      <c r="O852" s="24"/>
      <c r="P852" s="24"/>
      <c r="Q852" s="24"/>
      <c r="R852" s="5"/>
      <c r="S852" s="5"/>
      <c r="T852" s="5"/>
      <c r="U852" s="24"/>
      <c r="V852" s="24"/>
      <c r="W852" s="24"/>
      <c r="X852" s="22"/>
      <c r="Y852" s="24"/>
      <c r="Z852" s="22"/>
      <c r="AA852" s="24"/>
      <c r="AB852" s="22"/>
      <c r="AC852" s="5"/>
      <c r="AD852" s="5"/>
      <c r="AE852" s="5"/>
      <c r="AF852" s="22"/>
    </row>
    <row r="853" ht="21" customHeight="1" spans="1:32">
      <c r="A853" s="7" t="str">
        <f>IFERROR(INDEX(_xlfn.ANCHORARRAY($AG$9),ROWS($A$9:A853)),"")</f>
        <v/>
      </c>
      <c r="B853" s="8" t="str">
        <f t="shared" si="117"/>
        <v/>
      </c>
      <c r="C853" s="8" t="str">
        <f t="shared" si="118"/>
        <v/>
      </c>
      <c r="D853" s="8" t="str">
        <f t="shared" si="119"/>
        <v/>
      </c>
      <c r="E853" s="18" t="str">
        <f t="shared" si="120"/>
        <v/>
      </c>
      <c r="F853" s="8" t="str">
        <f t="shared" si="121"/>
        <v/>
      </c>
      <c r="G853" s="6" t="str">
        <f t="shared" si="122"/>
        <v/>
      </c>
      <c r="H853" s="19" t="str">
        <f t="shared" si="123"/>
        <v/>
      </c>
      <c r="I853" s="19" t="str">
        <f t="shared" si="124"/>
        <v/>
      </c>
      <c r="J853" s="19" t="str">
        <f t="shared" si="125"/>
        <v/>
      </c>
      <c r="K853" s="16"/>
      <c r="L853" s="19"/>
      <c r="M853" s="19"/>
      <c r="N853" s="20"/>
      <c r="O853" s="21"/>
      <c r="P853" s="21"/>
      <c r="Q853" s="21"/>
      <c r="R853" s="8"/>
      <c r="S853" s="8"/>
      <c r="T853" s="8"/>
      <c r="U853" s="21"/>
      <c r="V853" s="21"/>
      <c r="W853" s="21"/>
      <c r="X853" s="19"/>
      <c r="Y853" s="21"/>
      <c r="Z853" s="19"/>
      <c r="AA853" s="21"/>
      <c r="AB853" s="19"/>
      <c r="AC853" s="8"/>
      <c r="AD853" s="8"/>
      <c r="AE853" s="8"/>
      <c r="AF853" s="19"/>
    </row>
    <row r="854" ht="21" customHeight="1" spans="1:32">
      <c r="A854" s="4" t="str">
        <f>IFERROR(INDEX(_xlfn.ANCHORARRAY($AG$9),ROWS($A$9:A854)),"")</f>
        <v/>
      </c>
      <c r="B854" s="5" t="str">
        <f t="shared" si="117"/>
        <v/>
      </c>
      <c r="C854" s="5" t="str">
        <f t="shared" si="118"/>
        <v/>
      </c>
      <c r="D854" s="5" t="str">
        <f t="shared" si="119"/>
        <v/>
      </c>
      <c r="E854" s="18" t="str">
        <f t="shared" si="120"/>
        <v/>
      </c>
      <c r="F854" s="5" t="str">
        <f t="shared" si="121"/>
        <v/>
      </c>
      <c r="G854" s="3" t="str">
        <f t="shared" si="122"/>
        <v/>
      </c>
      <c r="H854" s="22" t="str">
        <f t="shared" si="123"/>
        <v/>
      </c>
      <c r="I854" s="22" t="str">
        <f t="shared" si="124"/>
        <v/>
      </c>
      <c r="J854" s="22" t="str">
        <f t="shared" si="125"/>
        <v/>
      </c>
      <c r="K854" s="16"/>
      <c r="L854" s="22"/>
      <c r="M854" s="22"/>
      <c r="N854" s="23"/>
      <c r="O854" s="24"/>
      <c r="P854" s="24"/>
      <c r="Q854" s="24"/>
      <c r="R854" s="5"/>
      <c r="S854" s="5"/>
      <c r="T854" s="5"/>
      <c r="U854" s="24"/>
      <c r="V854" s="24"/>
      <c r="W854" s="24"/>
      <c r="X854" s="22"/>
      <c r="Y854" s="24"/>
      <c r="Z854" s="22"/>
      <c r="AA854" s="24"/>
      <c r="AB854" s="22"/>
      <c r="AC854" s="5"/>
      <c r="AD854" s="5"/>
      <c r="AE854" s="5"/>
      <c r="AF854" s="22"/>
    </row>
    <row r="855" ht="21" customHeight="1" spans="1:32">
      <c r="A855" s="7" t="str">
        <f>IFERROR(INDEX(_xlfn.ANCHORARRAY($AG$9),ROWS($A$9:A855)),"")</f>
        <v/>
      </c>
      <c r="B855" s="8" t="str">
        <f t="shared" si="117"/>
        <v/>
      </c>
      <c r="C855" s="8" t="str">
        <f t="shared" si="118"/>
        <v/>
      </c>
      <c r="D855" s="8" t="str">
        <f t="shared" si="119"/>
        <v/>
      </c>
      <c r="E855" s="18" t="str">
        <f t="shared" si="120"/>
        <v/>
      </c>
      <c r="F855" s="8" t="str">
        <f t="shared" si="121"/>
        <v/>
      </c>
      <c r="G855" s="6" t="str">
        <f t="shared" si="122"/>
        <v/>
      </c>
      <c r="H855" s="19" t="str">
        <f t="shared" si="123"/>
        <v/>
      </c>
      <c r="I855" s="19" t="str">
        <f t="shared" si="124"/>
        <v/>
      </c>
      <c r="J855" s="19" t="str">
        <f t="shared" si="125"/>
        <v/>
      </c>
      <c r="K855" s="16"/>
      <c r="L855" s="19"/>
      <c r="M855" s="19"/>
      <c r="N855" s="20"/>
      <c r="O855" s="21"/>
      <c r="P855" s="21"/>
      <c r="Q855" s="21"/>
      <c r="R855" s="8"/>
      <c r="S855" s="8"/>
      <c r="T855" s="8"/>
      <c r="U855" s="21"/>
      <c r="V855" s="21"/>
      <c r="W855" s="21"/>
      <c r="X855" s="19"/>
      <c r="Y855" s="21"/>
      <c r="Z855" s="19"/>
      <c r="AA855" s="21"/>
      <c r="AB855" s="19"/>
      <c r="AC855" s="8"/>
      <c r="AD855" s="8"/>
      <c r="AE855" s="8"/>
      <c r="AF855" s="19"/>
    </row>
    <row r="856" ht="21" customHeight="1" spans="1:32">
      <c r="A856" s="4" t="str">
        <f>IFERROR(INDEX(_xlfn.ANCHORARRAY($AG$9),ROWS($A$9:A856)),"")</f>
        <v/>
      </c>
      <c r="B856" s="5" t="str">
        <f t="shared" si="117"/>
        <v/>
      </c>
      <c r="C856" s="5" t="str">
        <f t="shared" si="118"/>
        <v/>
      </c>
      <c r="D856" s="5" t="str">
        <f t="shared" si="119"/>
        <v/>
      </c>
      <c r="E856" s="18" t="str">
        <f t="shared" si="120"/>
        <v/>
      </c>
      <c r="F856" s="5" t="str">
        <f t="shared" si="121"/>
        <v/>
      </c>
      <c r="G856" s="3" t="str">
        <f t="shared" si="122"/>
        <v/>
      </c>
      <c r="H856" s="22" t="str">
        <f t="shared" si="123"/>
        <v/>
      </c>
      <c r="I856" s="22" t="str">
        <f t="shared" si="124"/>
        <v/>
      </c>
      <c r="J856" s="22" t="str">
        <f t="shared" si="125"/>
        <v/>
      </c>
      <c r="K856" s="16"/>
      <c r="L856" s="22"/>
      <c r="M856" s="22"/>
      <c r="N856" s="23"/>
      <c r="O856" s="24"/>
      <c r="P856" s="24"/>
      <c r="Q856" s="24"/>
      <c r="R856" s="5"/>
      <c r="S856" s="5"/>
      <c r="T856" s="5"/>
      <c r="U856" s="24"/>
      <c r="V856" s="24"/>
      <c r="W856" s="24"/>
      <c r="X856" s="22"/>
      <c r="Y856" s="24"/>
      <c r="Z856" s="22"/>
      <c r="AA856" s="24"/>
      <c r="AB856" s="22"/>
      <c r="AC856" s="5"/>
      <c r="AD856" s="5"/>
      <c r="AE856" s="5"/>
      <c r="AF856" s="22"/>
    </row>
    <row r="857" ht="21" customHeight="1" spans="1:32">
      <c r="A857" s="7" t="str">
        <f>IFERROR(INDEX(_xlfn.ANCHORARRAY($AG$9),ROWS($A$9:A857)),"")</f>
        <v/>
      </c>
      <c r="B857" s="8" t="str">
        <f t="shared" si="117"/>
        <v/>
      </c>
      <c r="C857" s="8" t="str">
        <f t="shared" si="118"/>
        <v/>
      </c>
      <c r="D857" s="8" t="str">
        <f t="shared" si="119"/>
        <v/>
      </c>
      <c r="E857" s="18" t="str">
        <f t="shared" si="120"/>
        <v/>
      </c>
      <c r="F857" s="8" t="str">
        <f t="shared" si="121"/>
        <v/>
      </c>
      <c r="G857" s="6" t="str">
        <f t="shared" si="122"/>
        <v/>
      </c>
      <c r="H857" s="19" t="str">
        <f t="shared" si="123"/>
        <v/>
      </c>
      <c r="I857" s="19" t="str">
        <f t="shared" si="124"/>
        <v/>
      </c>
      <c r="J857" s="19" t="str">
        <f t="shared" si="125"/>
        <v/>
      </c>
      <c r="K857" s="16"/>
      <c r="L857" s="19"/>
      <c r="M857" s="19"/>
      <c r="N857" s="20"/>
      <c r="O857" s="21"/>
      <c r="P857" s="21"/>
      <c r="Q857" s="21"/>
      <c r="R857" s="8"/>
      <c r="S857" s="8"/>
      <c r="T857" s="8"/>
      <c r="U857" s="21"/>
      <c r="V857" s="21"/>
      <c r="W857" s="21"/>
      <c r="X857" s="19"/>
      <c r="Y857" s="21"/>
      <c r="Z857" s="19"/>
      <c r="AA857" s="21"/>
      <c r="AB857" s="19"/>
      <c r="AC857" s="8"/>
      <c r="AD857" s="8"/>
      <c r="AE857" s="8"/>
      <c r="AF857" s="19"/>
    </row>
    <row r="858" ht="21" customHeight="1" spans="1:32">
      <c r="A858" s="4" t="str">
        <f>IFERROR(INDEX(_xlfn.ANCHORARRAY($AG$9),ROWS($A$9:A858)),"")</f>
        <v/>
      </c>
      <c r="B858" s="5" t="str">
        <f t="shared" si="117"/>
        <v/>
      </c>
      <c r="C858" s="5" t="str">
        <f t="shared" si="118"/>
        <v/>
      </c>
      <c r="D858" s="5" t="str">
        <f t="shared" si="119"/>
        <v/>
      </c>
      <c r="E858" s="18" t="str">
        <f t="shared" si="120"/>
        <v/>
      </c>
      <c r="F858" s="5" t="str">
        <f t="shared" si="121"/>
        <v/>
      </c>
      <c r="G858" s="3" t="str">
        <f t="shared" si="122"/>
        <v/>
      </c>
      <c r="H858" s="22" t="str">
        <f t="shared" si="123"/>
        <v/>
      </c>
      <c r="I858" s="22" t="str">
        <f t="shared" si="124"/>
        <v/>
      </c>
      <c r="J858" s="22" t="str">
        <f t="shared" si="125"/>
        <v/>
      </c>
      <c r="K858" s="16"/>
      <c r="L858" s="22"/>
      <c r="M858" s="22"/>
      <c r="N858" s="23"/>
      <c r="O858" s="24"/>
      <c r="P858" s="24"/>
      <c r="Q858" s="24"/>
      <c r="R858" s="5"/>
      <c r="S858" s="5"/>
      <c r="T858" s="5"/>
      <c r="U858" s="24"/>
      <c r="V858" s="24"/>
      <c r="W858" s="24"/>
      <c r="X858" s="22"/>
      <c r="Y858" s="24"/>
      <c r="Z858" s="22"/>
      <c r="AA858" s="24"/>
      <c r="AB858" s="22"/>
      <c r="AC858" s="5"/>
      <c r="AD858" s="5"/>
      <c r="AE858" s="5"/>
      <c r="AF858" s="22"/>
    </row>
    <row r="859" ht="21" customHeight="1" spans="1:32">
      <c r="A859" s="7" t="str">
        <f>IFERROR(INDEX(_xlfn.ANCHORARRAY($AG$9),ROWS($A$9:A859)),"")</f>
        <v/>
      </c>
      <c r="B859" s="8" t="str">
        <f t="shared" si="117"/>
        <v/>
      </c>
      <c r="C859" s="8" t="str">
        <f t="shared" si="118"/>
        <v/>
      </c>
      <c r="D859" s="8" t="str">
        <f t="shared" si="119"/>
        <v/>
      </c>
      <c r="E859" s="18" t="str">
        <f t="shared" si="120"/>
        <v/>
      </c>
      <c r="F859" s="8" t="str">
        <f t="shared" si="121"/>
        <v/>
      </c>
      <c r="G859" s="6" t="str">
        <f t="shared" si="122"/>
        <v/>
      </c>
      <c r="H859" s="19" t="str">
        <f t="shared" si="123"/>
        <v/>
      </c>
      <c r="I859" s="19" t="str">
        <f t="shared" si="124"/>
        <v/>
      </c>
      <c r="J859" s="19" t="str">
        <f t="shared" si="125"/>
        <v/>
      </c>
      <c r="K859" s="16"/>
      <c r="L859" s="19"/>
      <c r="M859" s="19"/>
      <c r="N859" s="20"/>
      <c r="O859" s="21"/>
      <c r="P859" s="21"/>
      <c r="Q859" s="21"/>
      <c r="R859" s="8"/>
      <c r="S859" s="8"/>
      <c r="T859" s="8"/>
      <c r="U859" s="21"/>
      <c r="V859" s="21"/>
      <c r="W859" s="21"/>
      <c r="X859" s="19"/>
      <c r="Y859" s="21"/>
      <c r="Z859" s="19"/>
      <c r="AA859" s="21"/>
      <c r="AB859" s="19"/>
      <c r="AC859" s="8"/>
      <c r="AD859" s="8"/>
      <c r="AE859" s="8"/>
      <c r="AF859" s="19"/>
    </row>
    <row r="860" ht="21" customHeight="1" spans="1:32">
      <c r="A860" s="4" t="str">
        <f>IFERROR(INDEX(_xlfn.ANCHORARRAY($AG$9),ROWS($A$9:A860)),"")</f>
        <v/>
      </c>
      <c r="B860" s="5" t="str">
        <f t="shared" si="117"/>
        <v/>
      </c>
      <c r="C860" s="5" t="str">
        <f t="shared" si="118"/>
        <v/>
      </c>
      <c r="D860" s="5" t="str">
        <f t="shared" si="119"/>
        <v/>
      </c>
      <c r="E860" s="18" t="str">
        <f t="shared" si="120"/>
        <v/>
      </c>
      <c r="F860" s="5" t="str">
        <f t="shared" si="121"/>
        <v/>
      </c>
      <c r="G860" s="3" t="str">
        <f t="shared" si="122"/>
        <v/>
      </c>
      <c r="H860" s="22" t="str">
        <f t="shared" si="123"/>
        <v/>
      </c>
      <c r="I860" s="22" t="str">
        <f t="shared" si="124"/>
        <v/>
      </c>
      <c r="J860" s="22" t="str">
        <f t="shared" si="125"/>
        <v/>
      </c>
      <c r="K860" s="16"/>
      <c r="L860" s="22"/>
      <c r="M860" s="22"/>
      <c r="N860" s="23"/>
      <c r="O860" s="24"/>
      <c r="P860" s="24"/>
      <c r="Q860" s="24"/>
      <c r="R860" s="5"/>
      <c r="S860" s="5"/>
      <c r="T860" s="5"/>
      <c r="U860" s="24"/>
      <c r="V860" s="24"/>
      <c r="W860" s="24"/>
      <c r="X860" s="22"/>
      <c r="Y860" s="24"/>
      <c r="Z860" s="22"/>
      <c r="AA860" s="24"/>
      <c r="AB860" s="22"/>
      <c r="AC860" s="5"/>
      <c r="AD860" s="5"/>
      <c r="AE860" s="5"/>
      <c r="AF860" s="22"/>
    </row>
    <row r="861" ht="21" customHeight="1" spans="1:32">
      <c r="A861" s="7" t="str">
        <f>IFERROR(INDEX(_xlfn.ANCHORARRAY($AG$9),ROWS($A$9:A861)),"")</f>
        <v/>
      </c>
      <c r="B861" s="8" t="str">
        <f t="shared" si="117"/>
        <v/>
      </c>
      <c r="C861" s="8" t="str">
        <f t="shared" si="118"/>
        <v/>
      </c>
      <c r="D861" s="8" t="str">
        <f t="shared" si="119"/>
        <v/>
      </c>
      <c r="E861" s="18" t="str">
        <f t="shared" si="120"/>
        <v/>
      </c>
      <c r="F861" s="8" t="str">
        <f t="shared" si="121"/>
        <v/>
      </c>
      <c r="G861" s="6" t="str">
        <f t="shared" si="122"/>
        <v/>
      </c>
      <c r="H861" s="19" t="str">
        <f t="shared" si="123"/>
        <v/>
      </c>
      <c r="I861" s="19" t="str">
        <f t="shared" si="124"/>
        <v/>
      </c>
      <c r="J861" s="19" t="str">
        <f t="shared" si="125"/>
        <v/>
      </c>
      <c r="K861" s="16"/>
      <c r="L861" s="19"/>
      <c r="M861" s="19"/>
      <c r="N861" s="20"/>
      <c r="O861" s="21"/>
      <c r="P861" s="21"/>
      <c r="Q861" s="21"/>
      <c r="R861" s="8"/>
      <c r="S861" s="8"/>
      <c r="T861" s="8"/>
      <c r="U861" s="21"/>
      <c r="V861" s="21"/>
      <c r="W861" s="21"/>
      <c r="X861" s="19"/>
      <c r="Y861" s="21"/>
      <c r="Z861" s="19"/>
      <c r="AA861" s="21"/>
      <c r="AB861" s="19"/>
      <c r="AC861" s="8"/>
      <c r="AD861" s="8"/>
      <c r="AE861" s="8"/>
      <c r="AF861" s="19"/>
    </row>
    <row r="862" ht="21" customHeight="1" spans="1:32">
      <c r="A862" s="4" t="str">
        <f>IFERROR(INDEX(_xlfn.ANCHORARRAY($AG$9),ROWS($A$9:A862)),"")</f>
        <v/>
      </c>
      <c r="B862" s="5" t="str">
        <f t="shared" si="117"/>
        <v/>
      </c>
      <c r="C862" s="5" t="str">
        <f t="shared" si="118"/>
        <v/>
      </c>
      <c r="D862" s="5" t="str">
        <f t="shared" si="119"/>
        <v/>
      </c>
      <c r="E862" s="18" t="str">
        <f t="shared" si="120"/>
        <v/>
      </c>
      <c r="F862" s="5" t="str">
        <f t="shared" si="121"/>
        <v/>
      </c>
      <c r="G862" s="3" t="str">
        <f t="shared" si="122"/>
        <v/>
      </c>
      <c r="H862" s="22" t="str">
        <f t="shared" si="123"/>
        <v/>
      </c>
      <c r="I862" s="22" t="str">
        <f t="shared" si="124"/>
        <v/>
      </c>
      <c r="J862" s="22" t="str">
        <f t="shared" si="125"/>
        <v/>
      </c>
      <c r="K862" s="16"/>
      <c r="L862" s="22"/>
      <c r="M862" s="22"/>
      <c r="N862" s="23"/>
      <c r="O862" s="24"/>
      <c r="P862" s="24"/>
      <c r="Q862" s="24"/>
      <c r="R862" s="5"/>
      <c r="S862" s="5"/>
      <c r="T862" s="5"/>
      <c r="U862" s="24"/>
      <c r="V862" s="24"/>
      <c r="W862" s="24"/>
      <c r="X862" s="22"/>
      <c r="Y862" s="24"/>
      <c r="Z862" s="22"/>
      <c r="AA862" s="24"/>
      <c r="AB862" s="22"/>
      <c r="AC862" s="5"/>
      <c r="AD862" s="5"/>
      <c r="AE862" s="5"/>
      <c r="AF862" s="22"/>
    </row>
    <row r="863" ht="21" customHeight="1" spans="1:32">
      <c r="A863" s="7" t="str">
        <f>IFERROR(INDEX(_xlfn.ANCHORARRAY($AG$9),ROWS($A$9:A863)),"")</f>
        <v/>
      </c>
      <c r="B863" s="8" t="str">
        <f t="shared" si="117"/>
        <v/>
      </c>
      <c r="C863" s="8" t="str">
        <f t="shared" si="118"/>
        <v/>
      </c>
      <c r="D863" s="8" t="str">
        <f t="shared" si="119"/>
        <v/>
      </c>
      <c r="E863" s="18" t="str">
        <f t="shared" si="120"/>
        <v/>
      </c>
      <c r="F863" s="8" t="str">
        <f t="shared" si="121"/>
        <v/>
      </c>
      <c r="G863" s="6" t="str">
        <f t="shared" si="122"/>
        <v/>
      </c>
      <c r="H863" s="19" t="str">
        <f t="shared" si="123"/>
        <v/>
      </c>
      <c r="I863" s="19" t="str">
        <f t="shared" si="124"/>
        <v/>
      </c>
      <c r="J863" s="19" t="str">
        <f t="shared" si="125"/>
        <v/>
      </c>
      <c r="K863" s="16"/>
      <c r="L863" s="19"/>
      <c r="M863" s="19"/>
      <c r="N863" s="20"/>
      <c r="O863" s="21"/>
      <c r="P863" s="21"/>
      <c r="Q863" s="21"/>
      <c r="R863" s="8"/>
      <c r="S863" s="8"/>
      <c r="T863" s="8"/>
      <c r="U863" s="21"/>
      <c r="V863" s="21"/>
      <c r="W863" s="21"/>
      <c r="X863" s="19"/>
      <c r="Y863" s="21"/>
      <c r="Z863" s="19"/>
      <c r="AA863" s="21"/>
      <c r="AB863" s="19"/>
      <c r="AC863" s="8"/>
      <c r="AD863" s="8"/>
      <c r="AE863" s="8"/>
      <c r="AF863" s="19"/>
    </row>
    <row r="864" ht="21" customHeight="1" spans="1:32">
      <c r="A864" s="4" t="str">
        <f>IFERROR(INDEX(_xlfn.ANCHORARRAY($AG$9),ROWS($A$9:A864)),"")</f>
        <v/>
      </c>
      <c r="B864" s="5" t="str">
        <f t="shared" si="117"/>
        <v/>
      </c>
      <c r="C864" s="5" t="str">
        <f t="shared" si="118"/>
        <v/>
      </c>
      <c r="D864" s="5" t="str">
        <f t="shared" si="119"/>
        <v/>
      </c>
      <c r="E864" s="18" t="str">
        <f t="shared" si="120"/>
        <v/>
      </c>
      <c r="F864" s="5" t="str">
        <f t="shared" si="121"/>
        <v/>
      </c>
      <c r="G864" s="3" t="str">
        <f t="shared" si="122"/>
        <v/>
      </c>
      <c r="H864" s="22" t="str">
        <f t="shared" si="123"/>
        <v/>
      </c>
      <c r="I864" s="22" t="str">
        <f t="shared" si="124"/>
        <v/>
      </c>
      <c r="J864" s="22" t="str">
        <f t="shared" si="125"/>
        <v/>
      </c>
      <c r="K864" s="16"/>
      <c r="L864" s="22"/>
      <c r="M864" s="22"/>
      <c r="N864" s="23"/>
      <c r="O864" s="24"/>
      <c r="P864" s="24"/>
      <c r="Q864" s="24"/>
      <c r="R864" s="5"/>
      <c r="S864" s="5"/>
      <c r="T864" s="5"/>
      <c r="U864" s="24"/>
      <c r="V864" s="24"/>
      <c r="W864" s="24"/>
      <c r="X864" s="22"/>
      <c r="Y864" s="24"/>
      <c r="Z864" s="22"/>
      <c r="AA864" s="24"/>
      <c r="AB864" s="22"/>
      <c r="AC864" s="5"/>
      <c r="AD864" s="5"/>
      <c r="AE864" s="5"/>
      <c r="AF864" s="22"/>
    </row>
    <row r="865" ht="21" customHeight="1" spans="1:32">
      <c r="A865" s="7" t="str">
        <f>IFERROR(INDEX(_xlfn.ANCHORARRAY($AG$9),ROWS($A$9:A865)),"")</f>
        <v/>
      </c>
      <c r="B865" s="8" t="str">
        <f t="shared" si="117"/>
        <v/>
      </c>
      <c r="C865" s="8" t="str">
        <f t="shared" si="118"/>
        <v/>
      </c>
      <c r="D865" s="8" t="str">
        <f t="shared" si="119"/>
        <v/>
      </c>
      <c r="E865" s="18" t="str">
        <f t="shared" si="120"/>
        <v/>
      </c>
      <c r="F865" s="8" t="str">
        <f t="shared" si="121"/>
        <v/>
      </c>
      <c r="G865" s="6" t="str">
        <f t="shared" si="122"/>
        <v/>
      </c>
      <c r="H865" s="19" t="str">
        <f t="shared" si="123"/>
        <v/>
      </c>
      <c r="I865" s="19" t="str">
        <f t="shared" si="124"/>
        <v/>
      </c>
      <c r="J865" s="19" t="str">
        <f t="shared" si="125"/>
        <v/>
      </c>
      <c r="K865" s="16"/>
      <c r="L865" s="19"/>
      <c r="M865" s="19"/>
      <c r="N865" s="20"/>
      <c r="O865" s="21"/>
      <c r="P865" s="21"/>
      <c r="Q865" s="21"/>
      <c r="R865" s="8"/>
      <c r="S865" s="8"/>
      <c r="T865" s="8"/>
      <c r="U865" s="21"/>
      <c r="V865" s="21"/>
      <c r="W865" s="21"/>
      <c r="X865" s="19"/>
      <c r="Y865" s="21"/>
      <c r="Z865" s="19"/>
      <c r="AA865" s="21"/>
      <c r="AB865" s="19"/>
      <c r="AC865" s="8"/>
      <c r="AD865" s="8"/>
      <c r="AE865" s="8"/>
      <c r="AF865" s="19"/>
    </row>
    <row r="866" ht="21" customHeight="1" spans="1:32">
      <c r="A866" s="4" t="str">
        <f>IFERROR(INDEX(_xlfn.ANCHORARRAY($AG$9),ROWS($A$9:A866)),"")</f>
        <v/>
      </c>
      <c r="B866" s="5" t="str">
        <f t="shared" si="117"/>
        <v/>
      </c>
      <c r="C866" s="5" t="str">
        <f t="shared" si="118"/>
        <v/>
      </c>
      <c r="D866" s="5" t="str">
        <f t="shared" si="119"/>
        <v/>
      </c>
      <c r="E866" s="18" t="str">
        <f t="shared" si="120"/>
        <v/>
      </c>
      <c r="F866" s="5" t="str">
        <f t="shared" si="121"/>
        <v/>
      </c>
      <c r="G866" s="3" t="str">
        <f t="shared" si="122"/>
        <v/>
      </c>
      <c r="H866" s="22" t="str">
        <f t="shared" si="123"/>
        <v/>
      </c>
      <c r="I866" s="22" t="str">
        <f t="shared" si="124"/>
        <v/>
      </c>
      <c r="J866" s="22" t="str">
        <f t="shared" si="125"/>
        <v/>
      </c>
      <c r="K866" s="16"/>
      <c r="L866" s="22"/>
      <c r="M866" s="22"/>
      <c r="N866" s="23"/>
      <c r="O866" s="24"/>
      <c r="P866" s="24"/>
      <c r="Q866" s="24"/>
      <c r="R866" s="5"/>
      <c r="S866" s="5"/>
      <c r="T866" s="5"/>
      <c r="U866" s="24"/>
      <c r="V866" s="24"/>
      <c r="W866" s="24"/>
      <c r="X866" s="22"/>
      <c r="Y866" s="24"/>
      <c r="Z866" s="22"/>
      <c r="AA866" s="24"/>
      <c r="AB866" s="22"/>
      <c r="AC866" s="5"/>
      <c r="AD866" s="5"/>
      <c r="AE866" s="5"/>
      <c r="AF866" s="22"/>
    </row>
    <row r="867" ht="21" customHeight="1" spans="1:32">
      <c r="A867" s="7" t="str">
        <f>IFERROR(INDEX(_xlfn.ANCHORARRAY($AG$9),ROWS($A$9:A867)),"")</f>
        <v/>
      </c>
      <c r="B867" s="8" t="str">
        <f t="shared" si="117"/>
        <v/>
      </c>
      <c r="C867" s="8" t="str">
        <f t="shared" si="118"/>
        <v/>
      </c>
      <c r="D867" s="8" t="str">
        <f t="shared" si="119"/>
        <v/>
      </c>
      <c r="E867" s="18" t="str">
        <f t="shared" si="120"/>
        <v/>
      </c>
      <c r="F867" s="8" t="str">
        <f t="shared" si="121"/>
        <v/>
      </c>
      <c r="G867" s="6" t="str">
        <f t="shared" si="122"/>
        <v/>
      </c>
      <c r="H867" s="19" t="str">
        <f t="shared" si="123"/>
        <v/>
      </c>
      <c r="I867" s="19" t="str">
        <f t="shared" si="124"/>
        <v/>
      </c>
      <c r="J867" s="19" t="str">
        <f t="shared" si="125"/>
        <v/>
      </c>
      <c r="K867" s="16"/>
      <c r="L867" s="19"/>
      <c r="M867" s="19"/>
      <c r="N867" s="20"/>
      <c r="O867" s="21"/>
      <c r="P867" s="21"/>
      <c r="Q867" s="21"/>
      <c r="R867" s="8"/>
      <c r="S867" s="8"/>
      <c r="T867" s="8"/>
      <c r="U867" s="21"/>
      <c r="V867" s="21"/>
      <c r="W867" s="21"/>
      <c r="X867" s="19"/>
      <c r="Y867" s="21"/>
      <c r="Z867" s="19"/>
      <c r="AA867" s="21"/>
      <c r="AB867" s="19"/>
      <c r="AC867" s="8"/>
      <c r="AD867" s="8"/>
      <c r="AE867" s="8"/>
      <c r="AF867" s="19"/>
    </row>
    <row r="868" ht="21" customHeight="1" spans="1:32">
      <c r="A868" s="4" t="str">
        <f>IFERROR(INDEX(_xlfn.ANCHORARRAY($AG$9),ROWS($A$9:A868)),"")</f>
        <v/>
      </c>
      <c r="B868" s="5" t="str">
        <f t="shared" si="117"/>
        <v/>
      </c>
      <c r="C868" s="5" t="str">
        <f t="shared" si="118"/>
        <v/>
      </c>
      <c r="D868" s="5" t="str">
        <f t="shared" si="119"/>
        <v/>
      </c>
      <c r="E868" s="18" t="str">
        <f t="shared" si="120"/>
        <v/>
      </c>
      <c r="F868" s="5" t="str">
        <f t="shared" si="121"/>
        <v/>
      </c>
      <c r="G868" s="3" t="str">
        <f t="shared" si="122"/>
        <v/>
      </c>
      <c r="H868" s="22" t="str">
        <f t="shared" si="123"/>
        <v/>
      </c>
      <c r="I868" s="22" t="str">
        <f t="shared" si="124"/>
        <v/>
      </c>
      <c r="J868" s="22" t="str">
        <f t="shared" si="125"/>
        <v/>
      </c>
      <c r="K868" s="16"/>
      <c r="L868" s="22"/>
      <c r="M868" s="22"/>
      <c r="N868" s="23"/>
      <c r="O868" s="24"/>
      <c r="P868" s="24"/>
      <c r="Q868" s="24"/>
      <c r="R868" s="5"/>
      <c r="S868" s="5"/>
      <c r="T868" s="5"/>
      <c r="U868" s="24"/>
      <c r="V868" s="24"/>
      <c r="W868" s="24"/>
      <c r="X868" s="22"/>
      <c r="Y868" s="24"/>
      <c r="Z868" s="22"/>
      <c r="AA868" s="24"/>
      <c r="AB868" s="22"/>
      <c r="AC868" s="5"/>
      <c r="AD868" s="5"/>
      <c r="AE868" s="5"/>
      <c r="AF868" s="22"/>
    </row>
    <row r="869" ht="21" customHeight="1" spans="1:32">
      <c r="A869" s="7" t="str">
        <f>IFERROR(INDEX(_xlfn.ANCHORARRAY($AG$9),ROWS($A$9:A869)),"")</f>
        <v/>
      </c>
      <c r="B869" s="8" t="str">
        <f t="shared" si="117"/>
        <v/>
      </c>
      <c r="C869" s="8" t="str">
        <f t="shared" si="118"/>
        <v/>
      </c>
      <c r="D869" s="8" t="str">
        <f t="shared" si="119"/>
        <v/>
      </c>
      <c r="E869" s="18" t="str">
        <f t="shared" si="120"/>
        <v/>
      </c>
      <c r="F869" s="8" t="str">
        <f t="shared" si="121"/>
        <v/>
      </c>
      <c r="G869" s="6" t="str">
        <f t="shared" si="122"/>
        <v/>
      </c>
      <c r="H869" s="19" t="str">
        <f t="shared" si="123"/>
        <v/>
      </c>
      <c r="I869" s="19" t="str">
        <f t="shared" si="124"/>
        <v/>
      </c>
      <c r="J869" s="19" t="str">
        <f t="shared" si="125"/>
        <v/>
      </c>
      <c r="K869" s="16"/>
      <c r="L869" s="19"/>
      <c r="M869" s="19"/>
      <c r="N869" s="20"/>
      <c r="O869" s="21"/>
      <c r="P869" s="21"/>
      <c r="Q869" s="21"/>
      <c r="R869" s="8"/>
      <c r="S869" s="8"/>
      <c r="T869" s="8"/>
      <c r="U869" s="21"/>
      <c r="V869" s="21"/>
      <c r="W869" s="21"/>
      <c r="X869" s="19"/>
      <c r="Y869" s="21"/>
      <c r="Z869" s="19"/>
      <c r="AA869" s="21"/>
      <c r="AB869" s="19"/>
      <c r="AC869" s="8"/>
      <c r="AD869" s="8"/>
      <c r="AE869" s="8"/>
      <c r="AF869" s="19"/>
    </row>
    <row r="870" ht="21" customHeight="1" spans="1:32">
      <c r="A870" s="4" t="str">
        <f>IFERROR(INDEX(_xlfn.ANCHORARRAY($AG$9),ROWS($A$9:A870)),"")</f>
        <v/>
      </c>
      <c r="B870" s="5" t="str">
        <f t="shared" si="117"/>
        <v/>
      </c>
      <c r="C870" s="5" t="str">
        <f t="shared" si="118"/>
        <v/>
      </c>
      <c r="D870" s="5" t="str">
        <f t="shared" si="119"/>
        <v/>
      </c>
      <c r="E870" s="18" t="str">
        <f t="shared" si="120"/>
        <v/>
      </c>
      <c r="F870" s="5" t="str">
        <f t="shared" si="121"/>
        <v/>
      </c>
      <c r="G870" s="3" t="str">
        <f t="shared" si="122"/>
        <v/>
      </c>
      <c r="H870" s="22" t="str">
        <f t="shared" si="123"/>
        <v/>
      </c>
      <c r="I870" s="22" t="str">
        <f t="shared" si="124"/>
        <v/>
      </c>
      <c r="J870" s="22" t="str">
        <f t="shared" si="125"/>
        <v/>
      </c>
      <c r="K870" s="16"/>
      <c r="L870" s="22"/>
      <c r="M870" s="22"/>
      <c r="N870" s="23"/>
      <c r="O870" s="24"/>
      <c r="P870" s="24"/>
      <c r="Q870" s="24"/>
      <c r="R870" s="5"/>
      <c r="S870" s="5"/>
      <c r="T870" s="5"/>
      <c r="U870" s="24"/>
      <c r="V870" s="24"/>
      <c r="W870" s="24"/>
      <c r="X870" s="22"/>
      <c r="Y870" s="24"/>
      <c r="Z870" s="22"/>
      <c r="AA870" s="24"/>
      <c r="AB870" s="22"/>
      <c r="AC870" s="5"/>
      <c r="AD870" s="5"/>
      <c r="AE870" s="5"/>
      <c r="AF870" s="22"/>
    </row>
    <row r="871" ht="21" customHeight="1" spans="1:32">
      <c r="A871" s="7" t="str">
        <f>IFERROR(INDEX(_xlfn.ANCHORARRAY($AG$9),ROWS($A$9:A871)),"")</f>
        <v/>
      </c>
      <c r="B871" s="8" t="str">
        <f t="shared" si="117"/>
        <v/>
      </c>
      <c r="C871" s="8" t="str">
        <f t="shared" si="118"/>
        <v/>
      </c>
      <c r="D871" s="8" t="str">
        <f t="shared" si="119"/>
        <v/>
      </c>
      <c r="E871" s="18" t="str">
        <f t="shared" si="120"/>
        <v/>
      </c>
      <c r="F871" s="8" t="str">
        <f t="shared" si="121"/>
        <v/>
      </c>
      <c r="G871" s="6" t="str">
        <f t="shared" si="122"/>
        <v/>
      </c>
      <c r="H871" s="19" t="str">
        <f t="shared" si="123"/>
        <v/>
      </c>
      <c r="I871" s="19" t="str">
        <f t="shared" si="124"/>
        <v/>
      </c>
      <c r="J871" s="19" t="str">
        <f t="shared" si="125"/>
        <v/>
      </c>
      <c r="K871" s="16"/>
      <c r="L871" s="19"/>
      <c r="M871" s="19"/>
      <c r="N871" s="20"/>
      <c r="O871" s="21"/>
      <c r="P871" s="21"/>
      <c r="Q871" s="21"/>
      <c r="R871" s="8"/>
      <c r="S871" s="8"/>
      <c r="T871" s="8"/>
      <c r="U871" s="21"/>
      <c r="V871" s="21"/>
      <c r="W871" s="21"/>
      <c r="X871" s="19"/>
      <c r="Y871" s="21"/>
      <c r="Z871" s="19"/>
      <c r="AA871" s="21"/>
      <c r="AB871" s="19"/>
      <c r="AC871" s="8"/>
      <c r="AD871" s="8"/>
      <c r="AE871" s="8"/>
      <c r="AF871" s="19"/>
    </row>
    <row r="872" ht="21" customHeight="1" spans="1:32">
      <c r="A872" s="4" t="str">
        <f>IFERROR(INDEX(_xlfn.ANCHORARRAY($AG$9),ROWS($A$9:A872)),"")</f>
        <v/>
      </c>
      <c r="B872" s="5" t="str">
        <f t="shared" si="117"/>
        <v/>
      </c>
      <c r="C872" s="5" t="str">
        <f t="shared" si="118"/>
        <v/>
      </c>
      <c r="D872" s="5" t="str">
        <f t="shared" si="119"/>
        <v/>
      </c>
      <c r="E872" s="18" t="str">
        <f t="shared" si="120"/>
        <v/>
      </c>
      <c r="F872" s="5" t="str">
        <f t="shared" si="121"/>
        <v/>
      </c>
      <c r="G872" s="3" t="str">
        <f t="shared" si="122"/>
        <v/>
      </c>
      <c r="H872" s="22" t="str">
        <f t="shared" si="123"/>
        <v/>
      </c>
      <c r="I872" s="22" t="str">
        <f t="shared" si="124"/>
        <v/>
      </c>
      <c r="J872" s="22" t="str">
        <f t="shared" si="125"/>
        <v/>
      </c>
      <c r="K872" s="16"/>
      <c r="L872" s="22"/>
      <c r="M872" s="22"/>
      <c r="N872" s="23"/>
      <c r="O872" s="24"/>
      <c r="P872" s="24"/>
      <c r="Q872" s="24"/>
      <c r="R872" s="5"/>
      <c r="S872" s="5"/>
      <c r="T872" s="5"/>
      <c r="U872" s="24"/>
      <c r="V872" s="24"/>
      <c r="W872" s="24"/>
      <c r="X872" s="22"/>
      <c r="Y872" s="24"/>
      <c r="Z872" s="22"/>
      <c r="AA872" s="24"/>
      <c r="AB872" s="22"/>
      <c r="AC872" s="5"/>
      <c r="AD872" s="5"/>
      <c r="AE872" s="5"/>
      <c r="AF872" s="22"/>
    </row>
    <row r="873" ht="21" customHeight="1" spans="1:32">
      <c r="A873" s="7" t="str">
        <f>IFERROR(INDEX(_xlfn.ANCHORARRAY($AG$9),ROWS($A$9:A873)),"")</f>
        <v/>
      </c>
      <c r="B873" s="8" t="str">
        <f t="shared" si="117"/>
        <v/>
      </c>
      <c r="C873" s="8" t="str">
        <f t="shared" si="118"/>
        <v/>
      </c>
      <c r="D873" s="8" t="str">
        <f t="shared" si="119"/>
        <v/>
      </c>
      <c r="E873" s="18" t="str">
        <f t="shared" si="120"/>
        <v/>
      </c>
      <c r="F873" s="8" t="str">
        <f t="shared" si="121"/>
        <v/>
      </c>
      <c r="G873" s="6" t="str">
        <f t="shared" si="122"/>
        <v/>
      </c>
      <c r="H873" s="19" t="str">
        <f t="shared" si="123"/>
        <v/>
      </c>
      <c r="I873" s="19" t="str">
        <f t="shared" si="124"/>
        <v/>
      </c>
      <c r="J873" s="19" t="str">
        <f t="shared" si="125"/>
        <v/>
      </c>
      <c r="K873" s="16"/>
      <c r="L873" s="19"/>
      <c r="M873" s="19"/>
      <c r="N873" s="20"/>
      <c r="O873" s="21"/>
      <c r="P873" s="21"/>
      <c r="Q873" s="21"/>
      <c r="R873" s="8"/>
      <c r="S873" s="8"/>
      <c r="T873" s="8"/>
      <c r="U873" s="21"/>
      <c r="V873" s="21"/>
      <c r="W873" s="21"/>
      <c r="X873" s="19"/>
      <c r="Y873" s="21"/>
      <c r="Z873" s="19"/>
      <c r="AA873" s="21"/>
      <c r="AB873" s="19"/>
      <c r="AC873" s="8"/>
      <c r="AD873" s="8"/>
      <c r="AE873" s="8"/>
      <c r="AF873" s="19"/>
    </row>
    <row r="874" ht="21" customHeight="1" spans="1:32">
      <c r="A874" s="4" t="str">
        <f>IFERROR(INDEX(_xlfn.ANCHORARRAY($AG$9),ROWS($A$9:A874)),"")</f>
        <v/>
      </c>
      <c r="B874" s="5" t="str">
        <f t="shared" si="117"/>
        <v/>
      </c>
      <c r="C874" s="5" t="str">
        <f t="shared" si="118"/>
        <v/>
      </c>
      <c r="D874" s="5" t="str">
        <f t="shared" si="119"/>
        <v/>
      </c>
      <c r="E874" s="18" t="str">
        <f t="shared" si="120"/>
        <v/>
      </c>
      <c r="F874" s="5" t="str">
        <f t="shared" si="121"/>
        <v/>
      </c>
      <c r="G874" s="3" t="str">
        <f t="shared" si="122"/>
        <v/>
      </c>
      <c r="H874" s="22" t="str">
        <f t="shared" si="123"/>
        <v/>
      </c>
      <c r="I874" s="22" t="str">
        <f t="shared" si="124"/>
        <v/>
      </c>
      <c r="J874" s="22" t="str">
        <f t="shared" si="125"/>
        <v/>
      </c>
      <c r="K874" s="16"/>
      <c r="L874" s="22"/>
      <c r="M874" s="22"/>
      <c r="N874" s="23"/>
      <c r="O874" s="24"/>
      <c r="P874" s="24"/>
      <c r="Q874" s="24"/>
      <c r="R874" s="5"/>
      <c r="S874" s="5"/>
      <c r="T874" s="5"/>
      <c r="U874" s="24"/>
      <c r="V874" s="24"/>
      <c r="W874" s="24"/>
      <c r="X874" s="22"/>
      <c r="Y874" s="24"/>
      <c r="Z874" s="22"/>
      <c r="AA874" s="24"/>
      <c r="AB874" s="22"/>
      <c r="AC874" s="5"/>
      <c r="AD874" s="5"/>
      <c r="AE874" s="5"/>
      <c r="AF874" s="22"/>
    </row>
    <row r="875" ht="21" customHeight="1" spans="1:32">
      <c r="A875" s="7" t="str">
        <f>IFERROR(INDEX(_xlfn.ANCHORARRAY($AG$9),ROWS($A$9:A875)),"")</f>
        <v/>
      </c>
      <c r="B875" s="8" t="str">
        <f t="shared" si="117"/>
        <v/>
      </c>
      <c r="C875" s="8" t="str">
        <f t="shared" si="118"/>
        <v/>
      </c>
      <c r="D875" s="8" t="str">
        <f t="shared" si="119"/>
        <v/>
      </c>
      <c r="E875" s="18" t="str">
        <f t="shared" si="120"/>
        <v/>
      </c>
      <c r="F875" s="8" t="str">
        <f t="shared" si="121"/>
        <v/>
      </c>
      <c r="G875" s="6" t="str">
        <f t="shared" si="122"/>
        <v/>
      </c>
      <c r="H875" s="19" t="str">
        <f t="shared" si="123"/>
        <v/>
      </c>
      <c r="I875" s="19" t="str">
        <f t="shared" si="124"/>
        <v/>
      </c>
      <c r="J875" s="19" t="str">
        <f t="shared" si="125"/>
        <v/>
      </c>
      <c r="K875" s="16"/>
      <c r="L875" s="19"/>
      <c r="M875" s="19"/>
      <c r="N875" s="20"/>
      <c r="O875" s="21"/>
      <c r="P875" s="21"/>
      <c r="Q875" s="21"/>
      <c r="R875" s="8"/>
      <c r="S875" s="8"/>
      <c r="T875" s="8"/>
      <c r="U875" s="21"/>
      <c r="V875" s="21"/>
      <c r="W875" s="21"/>
      <c r="X875" s="19"/>
      <c r="Y875" s="21"/>
      <c r="Z875" s="19"/>
      <c r="AA875" s="21"/>
      <c r="AB875" s="19"/>
      <c r="AC875" s="8"/>
      <c r="AD875" s="8"/>
      <c r="AE875" s="8"/>
      <c r="AF875" s="19"/>
    </row>
    <row r="876" ht="21" customHeight="1" spans="1:32">
      <c r="A876" s="4" t="str">
        <f>IFERROR(INDEX(_xlfn.ANCHORARRAY($AG$9),ROWS($A$9:A876)),"")</f>
        <v/>
      </c>
      <c r="B876" s="5" t="str">
        <f t="shared" si="117"/>
        <v/>
      </c>
      <c r="C876" s="5" t="str">
        <f t="shared" si="118"/>
        <v/>
      </c>
      <c r="D876" s="5" t="str">
        <f t="shared" si="119"/>
        <v/>
      </c>
      <c r="E876" s="18" t="str">
        <f t="shared" si="120"/>
        <v/>
      </c>
      <c r="F876" s="5" t="str">
        <f t="shared" si="121"/>
        <v/>
      </c>
      <c r="G876" s="3" t="str">
        <f t="shared" si="122"/>
        <v/>
      </c>
      <c r="H876" s="22" t="str">
        <f t="shared" si="123"/>
        <v/>
      </c>
      <c r="I876" s="22" t="str">
        <f t="shared" si="124"/>
        <v/>
      </c>
      <c r="J876" s="22" t="str">
        <f t="shared" si="125"/>
        <v/>
      </c>
      <c r="K876" s="16"/>
      <c r="L876" s="22"/>
      <c r="M876" s="22"/>
      <c r="N876" s="23"/>
      <c r="O876" s="24"/>
      <c r="P876" s="24"/>
      <c r="Q876" s="24"/>
      <c r="R876" s="5"/>
      <c r="S876" s="5"/>
      <c r="T876" s="5"/>
      <c r="U876" s="24"/>
      <c r="V876" s="24"/>
      <c r="W876" s="24"/>
      <c r="X876" s="22"/>
      <c r="Y876" s="24"/>
      <c r="Z876" s="22"/>
      <c r="AA876" s="24"/>
      <c r="AB876" s="22"/>
      <c r="AC876" s="5"/>
      <c r="AD876" s="5"/>
      <c r="AE876" s="5"/>
      <c r="AF876" s="22"/>
    </row>
    <row r="877" ht="21" customHeight="1" spans="1:32">
      <c r="A877" s="7" t="str">
        <f>IFERROR(INDEX(_xlfn.ANCHORARRAY($AG$9),ROWS($A$9:A877)),"")</f>
        <v/>
      </c>
      <c r="B877" s="8" t="str">
        <f t="shared" si="117"/>
        <v/>
      </c>
      <c r="C877" s="8" t="str">
        <f t="shared" si="118"/>
        <v/>
      </c>
      <c r="D877" s="8" t="str">
        <f t="shared" si="119"/>
        <v/>
      </c>
      <c r="E877" s="18" t="str">
        <f t="shared" si="120"/>
        <v/>
      </c>
      <c r="F877" s="8" t="str">
        <f t="shared" si="121"/>
        <v/>
      </c>
      <c r="G877" s="6" t="str">
        <f t="shared" si="122"/>
        <v/>
      </c>
      <c r="H877" s="19" t="str">
        <f t="shared" si="123"/>
        <v/>
      </c>
      <c r="I877" s="19" t="str">
        <f t="shared" si="124"/>
        <v/>
      </c>
      <c r="J877" s="19" t="str">
        <f t="shared" si="125"/>
        <v/>
      </c>
      <c r="K877" s="16"/>
      <c r="L877" s="19"/>
      <c r="M877" s="19"/>
      <c r="N877" s="20"/>
      <c r="O877" s="21"/>
      <c r="P877" s="21"/>
      <c r="Q877" s="21"/>
      <c r="R877" s="8"/>
      <c r="S877" s="8"/>
      <c r="T877" s="8"/>
      <c r="U877" s="21"/>
      <c r="V877" s="21"/>
      <c r="W877" s="21"/>
      <c r="X877" s="19"/>
      <c r="Y877" s="21"/>
      <c r="Z877" s="19"/>
      <c r="AA877" s="21"/>
      <c r="AB877" s="19"/>
      <c r="AC877" s="8"/>
      <c r="AD877" s="8"/>
      <c r="AE877" s="8"/>
      <c r="AF877" s="19"/>
    </row>
    <row r="878" ht="21" customHeight="1" spans="1:32">
      <c r="A878" s="4" t="str">
        <f>IFERROR(INDEX(_xlfn.ANCHORARRAY($AG$9),ROWS($A$9:A878)),"")</f>
        <v/>
      </c>
      <c r="B878" s="5" t="str">
        <f t="shared" si="117"/>
        <v/>
      </c>
      <c r="C878" s="5" t="str">
        <f t="shared" si="118"/>
        <v/>
      </c>
      <c r="D878" s="5" t="str">
        <f t="shared" si="119"/>
        <v/>
      </c>
      <c r="E878" s="18" t="str">
        <f t="shared" si="120"/>
        <v/>
      </c>
      <c r="F878" s="5" t="str">
        <f t="shared" si="121"/>
        <v/>
      </c>
      <c r="G878" s="3" t="str">
        <f t="shared" si="122"/>
        <v/>
      </c>
      <c r="H878" s="22" t="str">
        <f t="shared" si="123"/>
        <v/>
      </c>
      <c r="I878" s="22" t="str">
        <f t="shared" si="124"/>
        <v/>
      </c>
      <c r="J878" s="22" t="str">
        <f t="shared" si="125"/>
        <v/>
      </c>
      <c r="K878" s="16"/>
      <c r="L878" s="22"/>
      <c r="M878" s="22"/>
      <c r="N878" s="23"/>
      <c r="O878" s="24"/>
      <c r="P878" s="24"/>
      <c r="Q878" s="24"/>
      <c r="R878" s="5"/>
      <c r="S878" s="5"/>
      <c r="T878" s="5"/>
      <c r="U878" s="24"/>
      <c r="V878" s="24"/>
      <c r="W878" s="24"/>
      <c r="X878" s="22"/>
      <c r="Y878" s="24"/>
      <c r="Z878" s="22"/>
      <c r="AA878" s="24"/>
      <c r="AB878" s="22"/>
      <c r="AC878" s="5"/>
      <c r="AD878" s="5"/>
      <c r="AE878" s="5"/>
      <c r="AF878" s="22"/>
    </row>
    <row r="879" ht="21" customHeight="1" spans="1:32">
      <c r="A879" s="7" t="str">
        <f>IFERROR(INDEX(_xlfn.ANCHORARRAY($AG$9),ROWS($A$9:A879)),"")</f>
        <v/>
      </c>
      <c r="B879" s="8" t="str">
        <f t="shared" si="117"/>
        <v/>
      </c>
      <c r="C879" s="8" t="str">
        <f t="shared" si="118"/>
        <v/>
      </c>
      <c r="D879" s="8" t="str">
        <f t="shared" si="119"/>
        <v/>
      </c>
      <c r="E879" s="18" t="str">
        <f t="shared" si="120"/>
        <v/>
      </c>
      <c r="F879" s="8" t="str">
        <f t="shared" si="121"/>
        <v/>
      </c>
      <c r="G879" s="6" t="str">
        <f t="shared" si="122"/>
        <v/>
      </c>
      <c r="H879" s="19" t="str">
        <f t="shared" si="123"/>
        <v/>
      </c>
      <c r="I879" s="19" t="str">
        <f t="shared" si="124"/>
        <v/>
      </c>
      <c r="J879" s="19" t="str">
        <f t="shared" si="125"/>
        <v/>
      </c>
      <c r="K879" s="16"/>
      <c r="L879" s="19"/>
      <c r="M879" s="19"/>
      <c r="N879" s="20"/>
      <c r="O879" s="21"/>
      <c r="P879" s="21"/>
      <c r="Q879" s="21"/>
      <c r="R879" s="8"/>
      <c r="S879" s="8"/>
      <c r="T879" s="8"/>
      <c r="U879" s="21"/>
      <c r="V879" s="21"/>
      <c r="W879" s="21"/>
      <c r="X879" s="19"/>
      <c r="Y879" s="21"/>
      <c r="Z879" s="19"/>
      <c r="AA879" s="21"/>
      <c r="AB879" s="19"/>
      <c r="AC879" s="8"/>
      <c r="AD879" s="8"/>
      <c r="AE879" s="8"/>
      <c r="AF879" s="19"/>
    </row>
    <row r="880" ht="21" customHeight="1" spans="1:32">
      <c r="A880" s="4" t="str">
        <f>IFERROR(INDEX(_xlfn.ANCHORARRAY($AG$9),ROWS($A$9:A880)),"")</f>
        <v/>
      </c>
      <c r="B880" s="5" t="str">
        <f t="shared" si="117"/>
        <v/>
      </c>
      <c r="C880" s="5" t="str">
        <f t="shared" si="118"/>
        <v/>
      </c>
      <c r="D880" s="5" t="str">
        <f t="shared" si="119"/>
        <v/>
      </c>
      <c r="E880" s="18" t="str">
        <f t="shared" si="120"/>
        <v/>
      </c>
      <c r="F880" s="5" t="str">
        <f t="shared" si="121"/>
        <v/>
      </c>
      <c r="G880" s="3" t="str">
        <f t="shared" si="122"/>
        <v/>
      </c>
      <c r="H880" s="22" t="str">
        <f t="shared" si="123"/>
        <v/>
      </c>
      <c r="I880" s="22" t="str">
        <f t="shared" si="124"/>
        <v/>
      </c>
      <c r="J880" s="22" t="str">
        <f t="shared" si="125"/>
        <v/>
      </c>
      <c r="K880" s="16"/>
      <c r="L880" s="22"/>
      <c r="M880" s="22"/>
      <c r="N880" s="23"/>
      <c r="O880" s="24"/>
      <c r="P880" s="24"/>
      <c r="Q880" s="24"/>
      <c r="R880" s="5"/>
      <c r="S880" s="5"/>
      <c r="T880" s="5"/>
      <c r="U880" s="24"/>
      <c r="V880" s="24"/>
      <c r="W880" s="24"/>
      <c r="X880" s="22"/>
      <c r="Y880" s="24"/>
      <c r="Z880" s="22"/>
      <c r="AA880" s="24"/>
      <c r="AB880" s="22"/>
      <c r="AC880" s="5"/>
      <c r="AD880" s="5"/>
      <c r="AE880" s="5"/>
      <c r="AF880" s="22"/>
    </row>
    <row r="881" ht="21" customHeight="1" spans="1:32">
      <c r="A881" s="7" t="str">
        <f>IFERROR(INDEX(_xlfn.ANCHORARRAY($AG$9),ROWS($A$9:A881)),"")</f>
        <v/>
      </c>
      <c r="B881" s="8" t="str">
        <f t="shared" si="117"/>
        <v/>
      </c>
      <c r="C881" s="8" t="str">
        <f t="shared" si="118"/>
        <v/>
      </c>
      <c r="D881" s="8" t="str">
        <f t="shared" si="119"/>
        <v/>
      </c>
      <c r="E881" s="18" t="str">
        <f t="shared" si="120"/>
        <v/>
      </c>
      <c r="F881" s="8" t="str">
        <f t="shared" si="121"/>
        <v/>
      </c>
      <c r="G881" s="6" t="str">
        <f t="shared" si="122"/>
        <v/>
      </c>
      <c r="H881" s="19" t="str">
        <f t="shared" si="123"/>
        <v/>
      </c>
      <c r="I881" s="19" t="str">
        <f t="shared" si="124"/>
        <v/>
      </c>
      <c r="J881" s="19" t="str">
        <f t="shared" si="125"/>
        <v/>
      </c>
      <c r="K881" s="16"/>
      <c r="L881" s="19"/>
      <c r="M881" s="19"/>
      <c r="N881" s="20"/>
      <c r="O881" s="21"/>
      <c r="P881" s="21"/>
      <c r="Q881" s="21"/>
      <c r="R881" s="8"/>
      <c r="S881" s="8"/>
      <c r="T881" s="8"/>
      <c r="U881" s="21"/>
      <c r="V881" s="21"/>
      <c r="W881" s="21"/>
      <c r="X881" s="19"/>
      <c r="Y881" s="21"/>
      <c r="Z881" s="19"/>
      <c r="AA881" s="21"/>
      <c r="AB881" s="19"/>
      <c r="AC881" s="8"/>
      <c r="AD881" s="8"/>
      <c r="AE881" s="8"/>
      <c r="AF881" s="19"/>
    </row>
    <row r="882" ht="21" customHeight="1" spans="1:32">
      <c r="A882" s="4" t="str">
        <f>IFERROR(INDEX(_xlfn.ANCHORARRAY($AG$9),ROWS($A$9:A882)),"")</f>
        <v/>
      </c>
      <c r="B882" s="5" t="str">
        <f t="shared" si="117"/>
        <v/>
      </c>
      <c r="C882" s="5" t="str">
        <f t="shared" si="118"/>
        <v/>
      </c>
      <c r="D882" s="5" t="str">
        <f t="shared" si="119"/>
        <v/>
      </c>
      <c r="E882" s="18" t="str">
        <f t="shared" si="120"/>
        <v/>
      </c>
      <c r="F882" s="5" t="str">
        <f t="shared" si="121"/>
        <v/>
      </c>
      <c r="G882" s="3" t="str">
        <f t="shared" si="122"/>
        <v/>
      </c>
      <c r="H882" s="22" t="str">
        <f t="shared" si="123"/>
        <v/>
      </c>
      <c r="I882" s="22" t="str">
        <f t="shared" si="124"/>
        <v/>
      </c>
      <c r="J882" s="22" t="str">
        <f t="shared" si="125"/>
        <v/>
      </c>
      <c r="K882" s="16"/>
      <c r="L882" s="22"/>
      <c r="M882" s="22"/>
      <c r="N882" s="23"/>
      <c r="O882" s="24"/>
      <c r="P882" s="24"/>
      <c r="Q882" s="24"/>
      <c r="R882" s="5"/>
      <c r="S882" s="5"/>
      <c r="T882" s="5"/>
      <c r="U882" s="24"/>
      <c r="V882" s="24"/>
      <c r="W882" s="24"/>
      <c r="X882" s="22"/>
      <c r="Y882" s="24"/>
      <c r="Z882" s="22"/>
      <c r="AA882" s="24"/>
      <c r="AB882" s="22"/>
      <c r="AC882" s="5"/>
      <c r="AD882" s="5"/>
      <c r="AE882" s="5"/>
      <c r="AF882" s="22"/>
    </row>
    <row r="883" ht="21" customHeight="1" spans="1:32">
      <c r="A883" s="7" t="str">
        <f>IFERROR(INDEX(_xlfn.ANCHORARRAY($AG$9),ROWS($A$9:A883)),"")</f>
        <v/>
      </c>
      <c r="B883" s="8" t="str">
        <f t="shared" si="117"/>
        <v/>
      </c>
      <c r="C883" s="8" t="str">
        <f t="shared" si="118"/>
        <v/>
      </c>
      <c r="D883" s="8" t="str">
        <f t="shared" si="119"/>
        <v/>
      </c>
      <c r="E883" s="18" t="str">
        <f t="shared" si="120"/>
        <v/>
      </c>
      <c r="F883" s="8" t="str">
        <f t="shared" si="121"/>
        <v/>
      </c>
      <c r="G883" s="6" t="str">
        <f t="shared" si="122"/>
        <v/>
      </c>
      <c r="H883" s="19" t="str">
        <f t="shared" si="123"/>
        <v/>
      </c>
      <c r="I883" s="19" t="str">
        <f t="shared" si="124"/>
        <v/>
      </c>
      <c r="J883" s="19" t="str">
        <f t="shared" si="125"/>
        <v/>
      </c>
      <c r="K883" s="16"/>
      <c r="L883" s="19"/>
      <c r="M883" s="19"/>
      <c r="N883" s="20"/>
      <c r="O883" s="21"/>
      <c r="P883" s="21"/>
      <c r="Q883" s="21"/>
      <c r="R883" s="8"/>
      <c r="S883" s="8"/>
      <c r="T883" s="8"/>
      <c r="U883" s="21"/>
      <c r="V883" s="21"/>
      <c r="W883" s="21"/>
      <c r="X883" s="19"/>
      <c r="Y883" s="21"/>
      <c r="Z883" s="19"/>
      <c r="AA883" s="21"/>
      <c r="AB883" s="19"/>
      <c r="AC883" s="8"/>
      <c r="AD883" s="8"/>
      <c r="AE883" s="8"/>
      <c r="AF883" s="19"/>
    </row>
    <row r="884" ht="21" customHeight="1" spans="1:32">
      <c r="A884" s="4" t="str">
        <f>IFERROR(INDEX(_xlfn.ANCHORARRAY($AG$9),ROWS($A$9:A884)),"")</f>
        <v/>
      </c>
      <c r="B884" s="5" t="str">
        <f t="shared" si="117"/>
        <v/>
      </c>
      <c r="C884" s="5" t="str">
        <f t="shared" si="118"/>
        <v/>
      </c>
      <c r="D884" s="5" t="str">
        <f t="shared" si="119"/>
        <v/>
      </c>
      <c r="E884" s="18" t="str">
        <f t="shared" si="120"/>
        <v/>
      </c>
      <c r="F884" s="5" t="str">
        <f t="shared" si="121"/>
        <v/>
      </c>
      <c r="G884" s="3" t="str">
        <f t="shared" si="122"/>
        <v/>
      </c>
      <c r="H884" s="22" t="str">
        <f t="shared" si="123"/>
        <v/>
      </c>
      <c r="I884" s="22" t="str">
        <f t="shared" si="124"/>
        <v/>
      </c>
      <c r="J884" s="22" t="str">
        <f t="shared" si="125"/>
        <v/>
      </c>
      <c r="K884" s="16"/>
      <c r="L884" s="22"/>
      <c r="M884" s="22"/>
      <c r="N884" s="23"/>
      <c r="O884" s="24"/>
      <c r="P884" s="24"/>
      <c r="Q884" s="24"/>
      <c r="R884" s="5"/>
      <c r="S884" s="5"/>
      <c r="T884" s="5"/>
      <c r="U884" s="24"/>
      <c r="V884" s="24"/>
      <c r="W884" s="24"/>
      <c r="X884" s="22"/>
      <c r="Y884" s="24"/>
      <c r="Z884" s="22"/>
      <c r="AA884" s="24"/>
      <c r="AB884" s="22"/>
      <c r="AC884" s="5"/>
      <c r="AD884" s="5"/>
      <c r="AE884" s="5"/>
      <c r="AF884" s="22"/>
    </row>
    <row r="885" ht="21" customHeight="1" spans="1:32">
      <c r="A885" s="7" t="str">
        <f>IFERROR(INDEX(_xlfn.ANCHORARRAY($AG$9),ROWS($A$9:A885)),"")</f>
        <v/>
      </c>
      <c r="B885" s="8" t="str">
        <f t="shared" si="117"/>
        <v/>
      </c>
      <c r="C885" s="8" t="str">
        <f t="shared" si="118"/>
        <v/>
      </c>
      <c r="D885" s="8" t="str">
        <f t="shared" si="119"/>
        <v/>
      </c>
      <c r="E885" s="18" t="str">
        <f t="shared" si="120"/>
        <v/>
      </c>
      <c r="F885" s="8" t="str">
        <f t="shared" si="121"/>
        <v/>
      </c>
      <c r="G885" s="6" t="str">
        <f t="shared" si="122"/>
        <v/>
      </c>
      <c r="H885" s="19" t="str">
        <f t="shared" si="123"/>
        <v/>
      </c>
      <c r="I885" s="19" t="str">
        <f t="shared" si="124"/>
        <v/>
      </c>
      <c r="J885" s="19" t="str">
        <f t="shared" si="125"/>
        <v/>
      </c>
      <c r="K885" s="16"/>
      <c r="L885" s="19"/>
      <c r="M885" s="19"/>
      <c r="N885" s="20"/>
      <c r="O885" s="21"/>
      <c r="P885" s="21"/>
      <c r="Q885" s="21"/>
      <c r="R885" s="8"/>
      <c r="S885" s="8"/>
      <c r="T885" s="8"/>
      <c r="U885" s="21"/>
      <c r="V885" s="21"/>
      <c r="W885" s="21"/>
      <c r="X885" s="19"/>
      <c r="Y885" s="21"/>
      <c r="Z885" s="19"/>
      <c r="AA885" s="21"/>
      <c r="AB885" s="19"/>
      <c r="AC885" s="8"/>
      <c r="AD885" s="8"/>
      <c r="AE885" s="8"/>
      <c r="AF885" s="19"/>
    </row>
    <row r="886" ht="21" customHeight="1" spans="1:32">
      <c r="A886" s="4" t="str">
        <f>IFERROR(INDEX(_xlfn.ANCHORARRAY($AG$9),ROWS($A$9:A886)),"")</f>
        <v/>
      </c>
      <c r="B886" s="5" t="str">
        <f t="shared" si="117"/>
        <v/>
      </c>
      <c r="C886" s="5" t="str">
        <f t="shared" si="118"/>
        <v/>
      </c>
      <c r="D886" s="5" t="str">
        <f t="shared" si="119"/>
        <v/>
      </c>
      <c r="E886" s="18" t="str">
        <f t="shared" si="120"/>
        <v/>
      </c>
      <c r="F886" s="5" t="str">
        <f t="shared" si="121"/>
        <v/>
      </c>
      <c r="G886" s="3" t="str">
        <f t="shared" si="122"/>
        <v/>
      </c>
      <c r="H886" s="22" t="str">
        <f t="shared" si="123"/>
        <v/>
      </c>
      <c r="I886" s="22" t="str">
        <f t="shared" si="124"/>
        <v/>
      </c>
      <c r="J886" s="22" t="str">
        <f t="shared" si="125"/>
        <v/>
      </c>
      <c r="K886" s="16"/>
      <c r="L886" s="22"/>
      <c r="M886" s="22"/>
      <c r="N886" s="23"/>
      <c r="O886" s="24"/>
      <c r="P886" s="24"/>
      <c r="Q886" s="24"/>
      <c r="R886" s="5"/>
      <c r="S886" s="5"/>
      <c r="T886" s="5"/>
      <c r="U886" s="24"/>
      <c r="V886" s="24"/>
      <c r="W886" s="24"/>
      <c r="X886" s="22"/>
      <c r="Y886" s="24"/>
      <c r="Z886" s="22"/>
      <c r="AA886" s="24"/>
      <c r="AB886" s="22"/>
      <c r="AC886" s="5"/>
      <c r="AD886" s="5"/>
      <c r="AE886" s="5"/>
      <c r="AF886" s="22"/>
    </row>
    <row r="887" ht="21" customHeight="1" spans="1:32">
      <c r="A887" s="7" t="str">
        <f>IFERROR(INDEX(_xlfn.ANCHORARRAY($AG$9),ROWS($A$9:A887)),"")</f>
        <v/>
      </c>
      <c r="B887" s="8" t="str">
        <f t="shared" si="117"/>
        <v/>
      </c>
      <c r="C887" s="8" t="str">
        <f t="shared" si="118"/>
        <v/>
      </c>
      <c r="D887" s="8" t="str">
        <f t="shared" si="119"/>
        <v/>
      </c>
      <c r="E887" s="18" t="str">
        <f t="shared" si="120"/>
        <v/>
      </c>
      <c r="F887" s="8" t="str">
        <f t="shared" si="121"/>
        <v/>
      </c>
      <c r="G887" s="6" t="str">
        <f t="shared" si="122"/>
        <v/>
      </c>
      <c r="H887" s="19" t="str">
        <f t="shared" si="123"/>
        <v/>
      </c>
      <c r="I887" s="19" t="str">
        <f t="shared" si="124"/>
        <v/>
      </c>
      <c r="J887" s="19" t="str">
        <f t="shared" si="125"/>
        <v/>
      </c>
      <c r="K887" s="16"/>
      <c r="L887" s="19"/>
      <c r="M887" s="19"/>
      <c r="N887" s="20"/>
      <c r="O887" s="21"/>
      <c r="P887" s="21"/>
      <c r="Q887" s="21"/>
      <c r="R887" s="8"/>
      <c r="S887" s="8"/>
      <c r="T887" s="8"/>
      <c r="U887" s="21"/>
      <c r="V887" s="21"/>
      <c r="W887" s="21"/>
      <c r="X887" s="19"/>
      <c r="Y887" s="21"/>
      <c r="Z887" s="19"/>
      <c r="AA887" s="21"/>
      <c r="AB887" s="19"/>
      <c r="AC887" s="8"/>
      <c r="AD887" s="8"/>
      <c r="AE887" s="8"/>
      <c r="AF887" s="19"/>
    </row>
    <row r="888" ht="21" customHeight="1" spans="1:32">
      <c r="A888" s="4" t="str">
        <f>IFERROR(INDEX(_xlfn.ANCHORARRAY($AG$9),ROWS($A$9:A888)),"")</f>
        <v/>
      </c>
      <c r="B888" s="5" t="str">
        <f t="shared" si="117"/>
        <v/>
      </c>
      <c r="C888" s="5" t="str">
        <f t="shared" si="118"/>
        <v/>
      </c>
      <c r="D888" s="5" t="str">
        <f t="shared" si="119"/>
        <v/>
      </c>
      <c r="E888" s="18" t="str">
        <f t="shared" si="120"/>
        <v/>
      </c>
      <c r="F888" s="5" t="str">
        <f t="shared" si="121"/>
        <v/>
      </c>
      <c r="G888" s="3" t="str">
        <f t="shared" si="122"/>
        <v/>
      </c>
      <c r="H888" s="22" t="str">
        <f t="shared" si="123"/>
        <v/>
      </c>
      <c r="I888" s="22" t="str">
        <f t="shared" si="124"/>
        <v/>
      </c>
      <c r="J888" s="22" t="str">
        <f t="shared" si="125"/>
        <v/>
      </c>
      <c r="K888" s="16"/>
      <c r="L888" s="22"/>
      <c r="M888" s="22"/>
      <c r="N888" s="23"/>
      <c r="O888" s="24"/>
      <c r="P888" s="24"/>
      <c r="Q888" s="24"/>
      <c r="R888" s="5"/>
      <c r="S888" s="5"/>
      <c r="T888" s="5"/>
      <c r="U888" s="24"/>
      <c r="V888" s="24"/>
      <c r="W888" s="24"/>
      <c r="X888" s="22"/>
      <c r="Y888" s="24"/>
      <c r="Z888" s="22"/>
      <c r="AA888" s="24"/>
      <c r="AB888" s="22"/>
      <c r="AC888" s="5"/>
      <c r="AD888" s="5"/>
      <c r="AE888" s="5"/>
      <c r="AF888" s="22"/>
    </row>
    <row r="889" ht="21" customHeight="1" spans="1:32">
      <c r="A889" s="7" t="str">
        <f>IFERROR(INDEX(_xlfn.ANCHORARRAY($AG$9),ROWS($A$9:A889)),"")</f>
        <v/>
      </c>
      <c r="B889" s="8" t="str">
        <f t="shared" si="117"/>
        <v/>
      </c>
      <c r="C889" s="8" t="str">
        <f t="shared" si="118"/>
        <v/>
      </c>
      <c r="D889" s="8" t="str">
        <f t="shared" si="119"/>
        <v/>
      </c>
      <c r="E889" s="18" t="str">
        <f t="shared" si="120"/>
        <v/>
      </c>
      <c r="F889" s="8" t="str">
        <f t="shared" si="121"/>
        <v/>
      </c>
      <c r="G889" s="6" t="str">
        <f t="shared" si="122"/>
        <v/>
      </c>
      <c r="H889" s="19" t="str">
        <f t="shared" si="123"/>
        <v/>
      </c>
      <c r="I889" s="19" t="str">
        <f t="shared" si="124"/>
        <v/>
      </c>
      <c r="J889" s="19" t="str">
        <f t="shared" si="125"/>
        <v/>
      </c>
      <c r="K889" s="16"/>
      <c r="L889" s="19"/>
      <c r="M889" s="19"/>
      <c r="N889" s="20"/>
      <c r="O889" s="21"/>
      <c r="P889" s="21"/>
      <c r="Q889" s="21"/>
      <c r="R889" s="8"/>
      <c r="S889" s="8"/>
      <c r="T889" s="8"/>
      <c r="U889" s="21"/>
      <c r="V889" s="21"/>
      <c r="W889" s="21"/>
      <c r="X889" s="19"/>
      <c r="Y889" s="21"/>
      <c r="Z889" s="19"/>
      <c r="AA889" s="21"/>
      <c r="AB889" s="19"/>
      <c r="AC889" s="8"/>
      <c r="AD889" s="8"/>
      <c r="AE889" s="8"/>
      <c r="AF889" s="19"/>
    </row>
    <row r="890" ht="21" customHeight="1" spans="1:32">
      <c r="A890" s="4" t="str">
        <f>IFERROR(INDEX(_xlfn.ANCHORARRAY($AG$9),ROWS($A$9:A890)),"")</f>
        <v/>
      </c>
      <c r="B890" s="5" t="str">
        <f t="shared" si="117"/>
        <v/>
      </c>
      <c r="C890" s="5" t="str">
        <f t="shared" si="118"/>
        <v/>
      </c>
      <c r="D890" s="5" t="str">
        <f t="shared" si="119"/>
        <v/>
      </c>
      <c r="E890" s="18" t="str">
        <f t="shared" si="120"/>
        <v/>
      </c>
      <c r="F890" s="5" t="str">
        <f t="shared" si="121"/>
        <v/>
      </c>
      <c r="G890" s="3" t="str">
        <f t="shared" si="122"/>
        <v/>
      </c>
      <c r="H890" s="22" t="str">
        <f t="shared" si="123"/>
        <v/>
      </c>
      <c r="I890" s="22" t="str">
        <f t="shared" si="124"/>
        <v/>
      </c>
      <c r="J890" s="22" t="str">
        <f t="shared" si="125"/>
        <v/>
      </c>
      <c r="K890" s="16"/>
      <c r="L890" s="22"/>
      <c r="M890" s="22"/>
      <c r="N890" s="23"/>
      <c r="O890" s="24"/>
      <c r="P890" s="24"/>
      <c r="Q890" s="24"/>
      <c r="R890" s="5"/>
      <c r="S890" s="5"/>
      <c r="T890" s="5"/>
      <c r="U890" s="24"/>
      <c r="V890" s="24"/>
      <c r="W890" s="24"/>
      <c r="X890" s="22"/>
      <c r="Y890" s="24"/>
      <c r="Z890" s="22"/>
      <c r="AA890" s="24"/>
      <c r="AB890" s="22"/>
      <c r="AC890" s="5"/>
      <c r="AD890" s="5"/>
      <c r="AE890" s="5"/>
      <c r="AF890" s="22"/>
    </row>
    <row r="891" ht="21" customHeight="1" spans="1:32">
      <c r="A891" s="7" t="str">
        <f>IFERROR(INDEX(_xlfn.ANCHORARRAY($AG$9),ROWS($A$9:A891)),"")</f>
        <v/>
      </c>
      <c r="B891" s="8" t="str">
        <f t="shared" si="117"/>
        <v/>
      </c>
      <c r="C891" s="8" t="str">
        <f t="shared" si="118"/>
        <v/>
      </c>
      <c r="D891" s="8" t="str">
        <f t="shared" si="119"/>
        <v/>
      </c>
      <c r="E891" s="18" t="str">
        <f t="shared" si="120"/>
        <v/>
      </c>
      <c r="F891" s="8" t="str">
        <f t="shared" si="121"/>
        <v/>
      </c>
      <c r="G891" s="6" t="str">
        <f t="shared" si="122"/>
        <v/>
      </c>
      <c r="H891" s="19" t="str">
        <f t="shared" si="123"/>
        <v/>
      </c>
      <c r="I891" s="19" t="str">
        <f t="shared" si="124"/>
        <v/>
      </c>
      <c r="J891" s="19" t="str">
        <f t="shared" si="125"/>
        <v/>
      </c>
      <c r="K891" s="16"/>
      <c r="L891" s="19"/>
      <c r="M891" s="19"/>
      <c r="N891" s="20"/>
      <c r="O891" s="21"/>
      <c r="P891" s="21"/>
      <c r="Q891" s="21"/>
      <c r="R891" s="8"/>
      <c r="S891" s="8"/>
      <c r="T891" s="8"/>
      <c r="U891" s="21"/>
      <c r="V891" s="21"/>
      <c r="W891" s="21"/>
      <c r="X891" s="19"/>
      <c r="Y891" s="21"/>
      <c r="Z891" s="19"/>
      <c r="AA891" s="21"/>
      <c r="AB891" s="19"/>
      <c r="AC891" s="8"/>
      <c r="AD891" s="8"/>
      <c r="AE891" s="8"/>
      <c r="AF891" s="19"/>
    </row>
    <row r="892" ht="21" customHeight="1" spans="1:32">
      <c r="A892" s="4" t="str">
        <f>IFERROR(INDEX(_xlfn.ANCHORARRAY($AG$9),ROWS($A$9:A892)),"")</f>
        <v/>
      </c>
      <c r="B892" s="5" t="str">
        <f t="shared" si="117"/>
        <v/>
      </c>
      <c r="C892" s="5" t="str">
        <f t="shared" si="118"/>
        <v/>
      </c>
      <c r="D892" s="5" t="str">
        <f t="shared" si="119"/>
        <v/>
      </c>
      <c r="E892" s="18" t="str">
        <f t="shared" si="120"/>
        <v/>
      </c>
      <c r="F892" s="5" t="str">
        <f t="shared" si="121"/>
        <v/>
      </c>
      <c r="G892" s="3" t="str">
        <f t="shared" si="122"/>
        <v/>
      </c>
      <c r="H892" s="22" t="str">
        <f t="shared" si="123"/>
        <v/>
      </c>
      <c r="I892" s="22" t="str">
        <f t="shared" si="124"/>
        <v/>
      </c>
      <c r="J892" s="22" t="str">
        <f t="shared" si="125"/>
        <v/>
      </c>
      <c r="K892" s="16"/>
      <c r="L892" s="22"/>
      <c r="M892" s="22"/>
      <c r="N892" s="23"/>
      <c r="O892" s="24"/>
      <c r="P892" s="24"/>
      <c r="Q892" s="24"/>
      <c r="R892" s="5"/>
      <c r="S892" s="5"/>
      <c r="T892" s="5"/>
      <c r="U892" s="24"/>
      <c r="V892" s="24"/>
      <c r="W892" s="24"/>
      <c r="X892" s="22"/>
      <c r="Y892" s="24"/>
      <c r="Z892" s="22"/>
      <c r="AA892" s="24"/>
      <c r="AB892" s="22"/>
      <c r="AC892" s="5"/>
      <c r="AD892" s="5"/>
      <c r="AE892" s="5"/>
      <c r="AF892" s="22"/>
    </row>
    <row r="893" ht="21" customHeight="1" spans="1:32">
      <c r="A893" s="7" t="str">
        <f>IFERROR(INDEX(_xlfn.ANCHORARRAY($AG$9),ROWS($A$9:A893)),"")</f>
        <v/>
      </c>
      <c r="B893" s="8" t="str">
        <f t="shared" si="117"/>
        <v/>
      </c>
      <c r="C893" s="8" t="str">
        <f t="shared" si="118"/>
        <v/>
      </c>
      <c r="D893" s="8" t="str">
        <f t="shared" si="119"/>
        <v/>
      </c>
      <c r="E893" s="18" t="str">
        <f t="shared" si="120"/>
        <v/>
      </c>
      <c r="F893" s="8" t="str">
        <f t="shared" si="121"/>
        <v/>
      </c>
      <c r="G893" s="6" t="str">
        <f t="shared" si="122"/>
        <v/>
      </c>
      <c r="H893" s="19" t="str">
        <f t="shared" si="123"/>
        <v/>
      </c>
      <c r="I893" s="19" t="str">
        <f t="shared" si="124"/>
        <v/>
      </c>
      <c r="J893" s="19" t="str">
        <f t="shared" si="125"/>
        <v/>
      </c>
      <c r="K893" s="16"/>
      <c r="L893" s="19"/>
      <c r="M893" s="19"/>
      <c r="N893" s="20"/>
      <c r="O893" s="21"/>
      <c r="P893" s="21"/>
      <c r="Q893" s="21"/>
      <c r="R893" s="8"/>
      <c r="S893" s="8"/>
      <c r="T893" s="8"/>
      <c r="U893" s="21"/>
      <c r="V893" s="21"/>
      <c r="W893" s="21"/>
      <c r="X893" s="19"/>
      <c r="Y893" s="21"/>
      <c r="Z893" s="19"/>
      <c r="AA893" s="21"/>
      <c r="AB893" s="19"/>
      <c r="AC893" s="8"/>
      <c r="AD893" s="8"/>
      <c r="AE893" s="8"/>
      <c r="AF893" s="19"/>
    </row>
    <row r="894" ht="21" customHeight="1" spans="1:32">
      <c r="A894" s="4" t="str">
        <f>IFERROR(INDEX(_xlfn.ANCHORARRAY($AG$9),ROWS($A$9:A894)),"")</f>
        <v/>
      </c>
      <c r="B894" s="5" t="str">
        <f t="shared" si="117"/>
        <v/>
      </c>
      <c r="C894" s="5" t="str">
        <f t="shared" si="118"/>
        <v/>
      </c>
      <c r="D894" s="5" t="str">
        <f t="shared" si="119"/>
        <v/>
      </c>
      <c r="E894" s="18" t="str">
        <f t="shared" si="120"/>
        <v/>
      </c>
      <c r="F894" s="5" t="str">
        <f t="shared" si="121"/>
        <v/>
      </c>
      <c r="G894" s="3" t="str">
        <f t="shared" si="122"/>
        <v/>
      </c>
      <c r="H894" s="22" t="str">
        <f t="shared" si="123"/>
        <v/>
      </c>
      <c r="I894" s="22" t="str">
        <f t="shared" si="124"/>
        <v/>
      </c>
      <c r="J894" s="22" t="str">
        <f t="shared" si="125"/>
        <v/>
      </c>
      <c r="K894" s="16"/>
      <c r="L894" s="22"/>
      <c r="M894" s="22"/>
      <c r="N894" s="23"/>
      <c r="O894" s="24"/>
      <c r="P894" s="24"/>
      <c r="Q894" s="24"/>
      <c r="R894" s="5"/>
      <c r="S894" s="5"/>
      <c r="T894" s="5"/>
      <c r="U894" s="24"/>
      <c r="V894" s="24"/>
      <c r="W894" s="24"/>
      <c r="X894" s="22"/>
      <c r="Y894" s="24"/>
      <c r="Z894" s="22"/>
      <c r="AA894" s="24"/>
      <c r="AB894" s="22"/>
      <c r="AC894" s="5"/>
      <c r="AD894" s="5"/>
      <c r="AE894" s="5"/>
      <c r="AF894" s="22"/>
    </row>
    <row r="895" ht="21" customHeight="1" spans="1:32">
      <c r="A895" s="7" t="str">
        <f>IFERROR(INDEX(_xlfn.ANCHORARRAY($AG$9),ROWS($A$9:A895)),"")</f>
        <v/>
      </c>
      <c r="B895" s="8" t="str">
        <f t="shared" si="117"/>
        <v/>
      </c>
      <c r="C895" s="8" t="str">
        <f t="shared" si="118"/>
        <v/>
      </c>
      <c r="D895" s="8" t="str">
        <f t="shared" si="119"/>
        <v/>
      </c>
      <c r="E895" s="18" t="str">
        <f t="shared" si="120"/>
        <v/>
      </c>
      <c r="F895" s="8" t="str">
        <f t="shared" si="121"/>
        <v/>
      </c>
      <c r="G895" s="6" t="str">
        <f t="shared" si="122"/>
        <v/>
      </c>
      <c r="H895" s="19" t="str">
        <f t="shared" si="123"/>
        <v/>
      </c>
      <c r="I895" s="19" t="str">
        <f t="shared" si="124"/>
        <v/>
      </c>
      <c r="J895" s="19" t="str">
        <f t="shared" si="125"/>
        <v/>
      </c>
      <c r="K895" s="16"/>
      <c r="L895" s="19"/>
      <c r="M895" s="19"/>
      <c r="N895" s="20"/>
      <c r="O895" s="21"/>
      <c r="P895" s="21"/>
      <c r="Q895" s="21"/>
      <c r="R895" s="8"/>
      <c r="S895" s="8"/>
      <c r="T895" s="8"/>
      <c r="U895" s="21"/>
      <c r="V895" s="21"/>
      <c r="W895" s="21"/>
      <c r="X895" s="19"/>
      <c r="Y895" s="21"/>
      <c r="Z895" s="19"/>
      <c r="AA895" s="21"/>
      <c r="AB895" s="19"/>
      <c r="AC895" s="8"/>
      <c r="AD895" s="8"/>
      <c r="AE895" s="8"/>
      <c r="AF895" s="19"/>
    </row>
    <row r="896" ht="21" customHeight="1" spans="1:32">
      <c r="A896" s="4" t="str">
        <f>IFERROR(INDEX(_xlfn.ANCHORARRAY($AG$9),ROWS($A$9:A896)),"")</f>
        <v/>
      </c>
      <c r="B896" s="5" t="str">
        <f t="shared" si="117"/>
        <v/>
      </c>
      <c r="C896" s="5" t="str">
        <f t="shared" si="118"/>
        <v/>
      </c>
      <c r="D896" s="5" t="str">
        <f t="shared" si="119"/>
        <v/>
      </c>
      <c r="E896" s="18" t="str">
        <f t="shared" si="120"/>
        <v/>
      </c>
      <c r="F896" s="5" t="str">
        <f t="shared" si="121"/>
        <v/>
      </c>
      <c r="G896" s="3" t="str">
        <f t="shared" si="122"/>
        <v/>
      </c>
      <c r="H896" s="22" t="str">
        <f t="shared" si="123"/>
        <v/>
      </c>
      <c r="I896" s="22" t="str">
        <f t="shared" si="124"/>
        <v/>
      </c>
      <c r="J896" s="22" t="str">
        <f t="shared" si="125"/>
        <v/>
      </c>
      <c r="K896" s="16"/>
      <c r="L896" s="22"/>
      <c r="M896" s="22"/>
      <c r="N896" s="23"/>
      <c r="O896" s="24"/>
      <c r="P896" s="24"/>
      <c r="Q896" s="24"/>
      <c r="R896" s="5"/>
      <c r="S896" s="5"/>
      <c r="T896" s="5"/>
      <c r="U896" s="24"/>
      <c r="V896" s="24"/>
      <c r="W896" s="24"/>
      <c r="X896" s="22"/>
      <c r="Y896" s="24"/>
      <c r="Z896" s="22"/>
      <c r="AA896" s="24"/>
      <c r="AB896" s="22"/>
      <c r="AC896" s="5"/>
      <c r="AD896" s="5"/>
      <c r="AE896" s="5"/>
      <c r="AF896" s="22"/>
    </row>
    <row r="897" ht="21" customHeight="1" spans="1:32">
      <c r="A897" s="7" t="str">
        <f>IFERROR(INDEX(_xlfn.ANCHORARRAY($AG$9),ROWS($A$9:A897)),"")</f>
        <v/>
      </c>
      <c r="B897" s="8" t="str">
        <f t="shared" si="117"/>
        <v/>
      </c>
      <c r="C897" s="8" t="str">
        <f t="shared" si="118"/>
        <v/>
      </c>
      <c r="D897" s="8" t="str">
        <f t="shared" si="119"/>
        <v/>
      </c>
      <c r="E897" s="18" t="str">
        <f t="shared" si="120"/>
        <v/>
      </c>
      <c r="F897" s="8" t="str">
        <f t="shared" si="121"/>
        <v/>
      </c>
      <c r="G897" s="6" t="str">
        <f t="shared" si="122"/>
        <v/>
      </c>
      <c r="H897" s="19" t="str">
        <f t="shared" si="123"/>
        <v/>
      </c>
      <c r="I897" s="19" t="str">
        <f t="shared" si="124"/>
        <v/>
      </c>
      <c r="J897" s="19" t="str">
        <f t="shared" si="125"/>
        <v/>
      </c>
      <c r="K897" s="16"/>
      <c r="L897" s="19"/>
      <c r="M897" s="19"/>
      <c r="N897" s="20"/>
      <c r="O897" s="21"/>
      <c r="P897" s="21"/>
      <c r="Q897" s="21"/>
      <c r="R897" s="8"/>
      <c r="S897" s="8"/>
      <c r="T897" s="8"/>
      <c r="U897" s="21"/>
      <c r="V897" s="21"/>
      <c r="W897" s="21"/>
      <c r="X897" s="19"/>
      <c r="Y897" s="21"/>
      <c r="Z897" s="19"/>
      <c r="AA897" s="21"/>
      <c r="AB897" s="19"/>
      <c r="AC897" s="8"/>
      <c r="AD897" s="8"/>
      <c r="AE897" s="8"/>
      <c r="AF897" s="19"/>
    </row>
    <row r="898" ht="21" customHeight="1" spans="1:32">
      <c r="A898" s="4" t="str">
        <f>IFERROR(INDEX(_xlfn.ANCHORARRAY($AG$9),ROWS($A$9:A898)),"")</f>
        <v/>
      </c>
      <c r="B898" s="5" t="str">
        <f t="shared" si="117"/>
        <v/>
      </c>
      <c r="C898" s="5" t="str">
        <f t="shared" si="118"/>
        <v/>
      </c>
      <c r="D898" s="5" t="str">
        <f t="shared" si="119"/>
        <v/>
      </c>
      <c r="E898" s="18" t="str">
        <f t="shared" si="120"/>
        <v/>
      </c>
      <c r="F898" s="5" t="str">
        <f t="shared" si="121"/>
        <v/>
      </c>
      <c r="G898" s="3" t="str">
        <f t="shared" si="122"/>
        <v/>
      </c>
      <c r="H898" s="22" t="str">
        <f t="shared" si="123"/>
        <v/>
      </c>
      <c r="I898" s="22" t="str">
        <f t="shared" si="124"/>
        <v/>
      </c>
      <c r="J898" s="22" t="str">
        <f t="shared" si="125"/>
        <v/>
      </c>
      <c r="K898" s="16"/>
      <c r="L898" s="22"/>
      <c r="M898" s="22"/>
      <c r="N898" s="23"/>
      <c r="O898" s="24"/>
      <c r="P898" s="24"/>
      <c r="Q898" s="24"/>
      <c r="R898" s="5"/>
      <c r="S898" s="5"/>
      <c r="T898" s="5"/>
      <c r="U898" s="24"/>
      <c r="V898" s="24"/>
      <c r="W898" s="24"/>
      <c r="X898" s="22"/>
      <c r="Y898" s="24"/>
      <c r="Z898" s="22"/>
      <c r="AA898" s="24"/>
      <c r="AB898" s="22"/>
      <c r="AC898" s="5"/>
      <c r="AD898" s="5"/>
      <c r="AE898" s="5"/>
      <c r="AF898" s="22"/>
    </row>
    <row r="899" ht="21" customHeight="1" spans="1:32">
      <c r="A899" s="7" t="str">
        <f>IFERROR(INDEX(_xlfn.ANCHORARRAY($AG$9),ROWS($A$9:A899)),"")</f>
        <v/>
      </c>
      <c r="B899" s="8" t="str">
        <f t="shared" si="117"/>
        <v/>
      </c>
      <c r="C899" s="8" t="str">
        <f t="shared" si="118"/>
        <v/>
      </c>
      <c r="D899" s="8" t="str">
        <f t="shared" si="119"/>
        <v/>
      </c>
      <c r="E899" s="18" t="str">
        <f t="shared" si="120"/>
        <v/>
      </c>
      <c r="F899" s="8" t="str">
        <f t="shared" si="121"/>
        <v/>
      </c>
      <c r="G899" s="6" t="str">
        <f t="shared" si="122"/>
        <v/>
      </c>
      <c r="H899" s="19" t="str">
        <f t="shared" si="123"/>
        <v/>
      </c>
      <c r="I899" s="19" t="str">
        <f t="shared" si="124"/>
        <v/>
      </c>
      <c r="J899" s="19" t="str">
        <f t="shared" si="125"/>
        <v/>
      </c>
      <c r="K899" s="16"/>
      <c r="L899" s="19"/>
      <c r="M899" s="19"/>
      <c r="N899" s="20"/>
      <c r="O899" s="21"/>
      <c r="P899" s="21"/>
      <c r="Q899" s="21"/>
      <c r="R899" s="8"/>
      <c r="S899" s="8"/>
      <c r="T899" s="8"/>
      <c r="U899" s="21"/>
      <c r="V899" s="21"/>
      <c r="W899" s="21"/>
      <c r="X899" s="19"/>
      <c r="Y899" s="21"/>
      <c r="Z899" s="19"/>
      <c r="AA899" s="21"/>
      <c r="AB899" s="19"/>
      <c r="AC899" s="8"/>
      <c r="AD899" s="8"/>
      <c r="AE899" s="8"/>
      <c r="AF899" s="19"/>
    </row>
    <row r="900" ht="21" customHeight="1" spans="1:32">
      <c r="A900" s="4" t="str">
        <f>IFERROR(INDEX(_xlfn.ANCHORARRAY($AG$9),ROWS($A$9:A900)),"")</f>
        <v/>
      </c>
      <c r="B900" s="5" t="str">
        <f t="shared" si="117"/>
        <v/>
      </c>
      <c r="C900" s="5" t="str">
        <f t="shared" si="118"/>
        <v/>
      </c>
      <c r="D900" s="5" t="str">
        <f t="shared" si="119"/>
        <v/>
      </c>
      <c r="E900" s="18" t="str">
        <f t="shared" si="120"/>
        <v/>
      </c>
      <c r="F900" s="5" t="str">
        <f t="shared" si="121"/>
        <v/>
      </c>
      <c r="G900" s="3" t="str">
        <f t="shared" si="122"/>
        <v/>
      </c>
      <c r="H900" s="22" t="str">
        <f t="shared" si="123"/>
        <v/>
      </c>
      <c r="I900" s="22" t="str">
        <f t="shared" si="124"/>
        <v/>
      </c>
      <c r="J900" s="22" t="str">
        <f t="shared" si="125"/>
        <v/>
      </c>
      <c r="K900" s="16"/>
      <c r="L900" s="22"/>
      <c r="M900" s="22"/>
      <c r="N900" s="23"/>
      <c r="O900" s="24"/>
      <c r="P900" s="24"/>
      <c r="Q900" s="24"/>
      <c r="R900" s="5"/>
      <c r="S900" s="5"/>
      <c r="T900" s="5"/>
      <c r="U900" s="24"/>
      <c r="V900" s="24"/>
      <c r="W900" s="24"/>
      <c r="X900" s="22"/>
      <c r="Y900" s="24"/>
      <c r="Z900" s="22"/>
      <c r="AA900" s="24"/>
      <c r="AB900" s="22"/>
      <c r="AC900" s="5"/>
      <c r="AD900" s="5"/>
      <c r="AE900" s="5"/>
      <c r="AF900" s="22"/>
    </row>
    <row r="901" ht="21" customHeight="1" spans="1:32">
      <c r="A901" s="7" t="str">
        <f>IFERROR(INDEX(_xlfn.ANCHORARRAY($AG$9),ROWS($A$9:A901)),"")</f>
        <v/>
      </c>
      <c r="B901" s="8" t="str">
        <f t="shared" si="117"/>
        <v/>
      </c>
      <c r="C901" s="8" t="str">
        <f t="shared" si="118"/>
        <v/>
      </c>
      <c r="D901" s="8" t="str">
        <f t="shared" si="119"/>
        <v/>
      </c>
      <c r="E901" s="18" t="str">
        <f t="shared" si="120"/>
        <v/>
      </c>
      <c r="F901" s="8" t="str">
        <f t="shared" si="121"/>
        <v/>
      </c>
      <c r="G901" s="6" t="str">
        <f t="shared" si="122"/>
        <v/>
      </c>
      <c r="H901" s="19" t="str">
        <f t="shared" si="123"/>
        <v/>
      </c>
      <c r="I901" s="19" t="str">
        <f t="shared" si="124"/>
        <v/>
      </c>
      <c r="J901" s="19" t="str">
        <f t="shared" si="125"/>
        <v/>
      </c>
      <c r="K901" s="16"/>
      <c r="L901" s="19"/>
      <c r="M901" s="19"/>
      <c r="N901" s="20"/>
      <c r="O901" s="21"/>
      <c r="P901" s="21"/>
      <c r="Q901" s="21"/>
      <c r="R901" s="8"/>
      <c r="S901" s="8"/>
      <c r="T901" s="8"/>
      <c r="U901" s="21"/>
      <c r="V901" s="21"/>
      <c r="W901" s="21"/>
      <c r="X901" s="19"/>
      <c r="Y901" s="21"/>
      <c r="Z901" s="19"/>
      <c r="AA901" s="21"/>
      <c r="AB901" s="19"/>
      <c r="AC901" s="8"/>
      <c r="AD901" s="8"/>
      <c r="AE901" s="8"/>
      <c r="AF901" s="19"/>
    </row>
    <row r="902" ht="21" customHeight="1" spans="1:32">
      <c r="A902" s="4" t="str">
        <f>IFERROR(INDEX(_xlfn.ANCHORARRAY($AG$9),ROWS($A$9:A902)),"")</f>
        <v/>
      </c>
      <c r="B902" s="5" t="str">
        <f t="shared" si="117"/>
        <v/>
      </c>
      <c r="C902" s="5" t="str">
        <f t="shared" si="118"/>
        <v/>
      </c>
      <c r="D902" s="5" t="str">
        <f t="shared" si="119"/>
        <v/>
      </c>
      <c r="E902" s="18" t="str">
        <f t="shared" si="120"/>
        <v/>
      </c>
      <c r="F902" s="5" t="str">
        <f t="shared" si="121"/>
        <v/>
      </c>
      <c r="G902" s="3" t="str">
        <f t="shared" si="122"/>
        <v/>
      </c>
      <c r="H902" s="22" t="str">
        <f t="shared" si="123"/>
        <v/>
      </c>
      <c r="I902" s="22" t="str">
        <f t="shared" si="124"/>
        <v/>
      </c>
      <c r="J902" s="22" t="str">
        <f t="shared" si="125"/>
        <v/>
      </c>
      <c r="K902" s="16"/>
      <c r="L902" s="22"/>
      <c r="M902" s="22"/>
      <c r="N902" s="23"/>
      <c r="O902" s="24"/>
      <c r="P902" s="24"/>
      <c r="Q902" s="24"/>
      <c r="R902" s="5"/>
      <c r="S902" s="5"/>
      <c r="T902" s="5"/>
      <c r="U902" s="24"/>
      <c r="V902" s="24"/>
      <c r="W902" s="24"/>
      <c r="X902" s="22"/>
      <c r="Y902" s="24"/>
      <c r="Z902" s="22"/>
      <c r="AA902" s="24"/>
      <c r="AB902" s="22"/>
      <c r="AC902" s="5"/>
      <c r="AD902" s="5"/>
      <c r="AE902" s="5"/>
      <c r="AF902" s="22"/>
    </row>
    <row r="903" ht="21" customHeight="1" spans="1:32">
      <c r="A903" s="7" t="str">
        <f>IFERROR(INDEX(_xlfn.ANCHORARRAY($AG$9),ROWS($A$9:A903)),"")</f>
        <v/>
      </c>
      <c r="B903" s="8" t="str">
        <f t="shared" si="117"/>
        <v/>
      </c>
      <c r="C903" s="8" t="str">
        <f t="shared" si="118"/>
        <v/>
      </c>
      <c r="D903" s="8" t="str">
        <f t="shared" si="119"/>
        <v/>
      </c>
      <c r="E903" s="18" t="str">
        <f t="shared" si="120"/>
        <v/>
      </c>
      <c r="F903" s="8" t="str">
        <f t="shared" si="121"/>
        <v/>
      </c>
      <c r="G903" s="6" t="str">
        <f t="shared" si="122"/>
        <v/>
      </c>
      <c r="H903" s="19" t="str">
        <f t="shared" si="123"/>
        <v/>
      </c>
      <c r="I903" s="19" t="str">
        <f t="shared" si="124"/>
        <v/>
      </c>
      <c r="J903" s="19" t="str">
        <f t="shared" si="125"/>
        <v/>
      </c>
      <c r="K903" s="16"/>
      <c r="L903" s="19"/>
      <c r="M903" s="19"/>
      <c r="N903" s="20"/>
      <c r="O903" s="21"/>
      <c r="P903" s="21"/>
      <c r="Q903" s="21"/>
      <c r="R903" s="8"/>
      <c r="S903" s="8"/>
      <c r="T903" s="8"/>
      <c r="U903" s="21"/>
      <c r="V903" s="21"/>
      <c r="W903" s="21"/>
      <c r="X903" s="19"/>
      <c r="Y903" s="21"/>
      <c r="Z903" s="19"/>
      <c r="AA903" s="21"/>
      <c r="AB903" s="19"/>
      <c r="AC903" s="8"/>
      <c r="AD903" s="8"/>
      <c r="AE903" s="8"/>
      <c r="AF903" s="19"/>
    </row>
    <row r="904" ht="21" customHeight="1" spans="1:32">
      <c r="A904" s="4" t="str">
        <f>IFERROR(INDEX(_xlfn.ANCHORARRAY($AG$9),ROWS($A$9:A904)),"")</f>
        <v/>
      </c>
      <c r="B904" s="5" t="str">
        <f t="shared" si="117"/>
        <v/>
      </c>
      <c r="C904" s="5" t="str">
        <f t="shared" si="118"/>
        <v/>
      </c>
      <c r="D904" s="5" t="str">
        <f t="shared" si="119"/>
        <v/>
      </c>
      <c r="E904" s="18" t="str">
        <f t="shared" si="120"/>
        <v/>
      </c>
      <c r="F904" s="5" t="str">
        <f t="shared" si="121"/>
        <v/>
      </c>
      <c r="G904" s="3" t="str">
        <f t="shared" si="122"/>
        <v/>
      </c>
      <c r="H904" s="22" t="str">
        <f t="shared" si="123"/>
        <v/>
      </c>
      <c r="I904" s="22" t="str">
        <f t="shared" si="124"/>
        <v/>
      </c>
      <c r="J904" s="22" t="str">
        <f t="shared" si="125"/>
        <v/>
      </c>
      <c r="K904" s="16"/>
      <c r="L904" s="22"/>
      <c r="M904" s="22"/>
      <c r="N904" s="23"/>
      <c r="O904" s="24"/>
      <c r="P904" s="24"/>
      <c r="Q904" s="24"/>
      <c r="R904" s="5"/>
      <c r="S904" s="5"/>
      <c r="T904" s="5"/>
      <c r="U904" s="24"/>
      <c r="V904" s="24"/>
      <c r="W904" s="24"/>
      <c r="X904" s="22"/>
      <c r="Y904" s="24"/>
      <c r="Z904" s="22"/>
      <c r="AA904" s="24"/>
      <c r="AB904" s="22"/>
      <c r="AC904" s="5"/>
      <c r="AD904" s="5"/>
      <c r="AE904" s="5"/>
      <c r="AF904" s="22"/>
    </row>
    <row r="905" ht="21" customHeight="1" spans="1:32">
      <c r="A905" s="7" t="str">
        <f>IFERROR(INDEX(_xlfn.ANCHORARRAY($AG$9),ROWS($A$9:A905)),"")</f>
        <v/>
      </c>
      <c r="B905" s="8" t="str">
        <f t="shared" ref="B905:B968" si="126">IF($A905="","",SUMIF($AA$9:$AA$50008,$A905,$AC$9:$AC$50008))</f>
        <v/>
      </c>
      <c r="C905" s="8" t="str">
        <f t="shared" ref="C905:C968" si="127">IF($A905="","",SUMIF($AA$9:$AA$50008,$A905,$AD$9:$AD$50008))</f>
        <v/>
      </c>
      <c r="D905" s="8" t="str">
        <f t="shared" ref="D905:D968" si="128">IF($A905="","",SUMIF($AA$9:$AA$50008,$A905,$AE$9:$AE$50008))</f>
        <v/>
      </c>
      <c r="E905" s="18" t="str">
        <f t="shared" ref="E905:E968" si="129">IF($A905="","",MAX(0,B905-C905-D905))</f>
        <v/>
      </c>
      <c r="F905" s="8" t="str">
        <f t="shared" ref="F905:F968" si="130">IF($A905="","",MAX(0,C905+D905-B905))</f>
        <v/>
      </c>
      <c r="G905" s="6" t="str">
        <f t="shared" ref="G905:G968" si="131">IF($A905="","",IF(E905&gt;0,"待冲减",IF(F905&gt;0,"超额需核对","已结清")))</f>
        <v/>
      </c>
      <c r="H905" s="19" t="str">
        <f t="shared" ref="H905:H968" si="132">IF($A905="","",COUNTIFS($AA$9:$AA$50008,$A905,$AB$9:$AB$50008,"预支"))</f>
        <v/>
      </c>
      <c r="I905" s="19" t="str">
        <f t="shared" ref="I905:I968" si="133">IF($A905="","",COUNTIFS($AA$9:$AA$50008,$A905,$AB$9:$AB$50008,"报销"))</f>
        <v/>
      </c>
      <c r="J905" s="19" t="str">
        <f t="shared" ref="J905:J968" si="134">IF($A905="","",COUNTIFS($AA$9:$AA$50008,$A905,$AB$9:$AB$50008,"还款"))</f>
        <v/>
      </c>
      <c r="K905" s="16"/>
      <c r="L905" s="19"/>
      <c r="M905" s="19"/>
      <c r="N905" s="20"/>
      <c r="O905" s="21"/>
      <c r="P905" s="21"/>
      <c r="Q905" s="21"/>
      <c r="R905" s="8"/>
      <c r="S905" s="8"/>
      <c r="T905" s="8"/>
      <c r="U905" s="21"/>
      <c r="V905" s="21"/>
      <c r="W905" s="21"/>
      <c r="X905" s="19"/>
      <c r="Y905" s="21"/>
      <c r="Z905" s="19"/>
      <c r="AA905" s="21"/>
      <c r="AB905" s="19"/>
      <c r="AC905" s="8"/>
      <c r="AD905" s="8"/>
      <c r="AE905" s="8"/>
      <c r="AF905" s="19"/>
    </row>
    <row r="906" ht="21" customHeight="1" spans="1:32">
      <c r="A906" s="4" t="str">
        <f>IFERROR(INDEX(_xlfn.ANCHORARRAY($AG$9),ROWS($A$9:A906)),"")</f>
        <v/>
      </c>
      <c r="B906" s="5" t="str">
        <f t="shared" si="126"/>
        <v/>
      </c>
      <c r="C906" s="5" t="str">
        <f t="shared" si="127"/>
        <v/>
      </c>
      <c r="D906" s="5" t="str">
        <f t="shared" si="128"/>
        <v/>
      </c>
      <c r="E906" s="18" t="str">
        <f t="shared" si="129"/>
        <v/>
      </c>
      <c r="F906" s="5" t="str">
        <f t="shared" si="130"/>
        <v/>
      </c>
      <c r="G906" s="3" t="str">
        <f t="shared" si="131"/>
        <v/>
      </c>
      <c r="H906" s="22" t="str">
        <f t="shared" si="132"/>
        <v/>
      </c>
      <c r="I906" s="22" t="str">
        <f t="shared" si="133"/>
        <v/>
      </c>
      <c r="J906" s="22" t="str">
        <f t="shared" si="134"/>
        <v/>
      </c>
      <c r="K906" s="16"/>
      <c r="L906" s="22"/>
      <c r="M906" s="22"/>
      <c r="N906" s="23"/>
      <c r="O906" s="24"/>
      <c r="P906" s="24"/>
      <c r="Q906" s="24"/>
      <c r="R906" s="5"/>
      <c r="S906" s="5"/>
      <c r="T906" s="5"/>
      <c r="U906" s="24"/>
      <c r="V906" s="24"/>
      <c r="W906" s="24"/>
      <c r="X906" s="22"/>
      <c r="Y906" s="24"/>
      <c r="Z906" s="22"/>
      <c r="AA906" s="24"/>
      <c r="AB906" s="22"/>
      <c r="AC906" s="5"/>
      <c r="AD906" s="5"/>
      <c r="AE906" s="5"/>
      <c r="AF906" s="22"/>
    </row>
    <row r="907" ht="21" customHeight="1" spans="1:32">
      <c r="A907" s="7" t="str">
        <f>IFERROR(INDEX(_xlfn.ANCHORARRAY($AG$9),ROWS($A$9:A907)),"")</f>
        <v/>
      </c>
      <c r="B907" s="8" t="str">
        <f t="shared" si="126"/>
        <v/>
      </c>
      <c r="C907" s="8" t="str">
        <f t="shared" si="127"/>
        <v/>
      </c>
      <c r="D907" s="8" t="str">
        <f t="shared" si="128"/>
        <v/>
      </c>
      <c r="E907" s="18" t="str">
        <f t="shared" si="129"/>
        <v/>
      </c>
      <c r="F907" s="8" t="str">
        <f t="shared" si="130"/>
        <v/>
      </c>
      <c r="G907" s="6" t="str">
        <f t="shared" si="131"/>
        <v/>
      </c>
      <c r="H907" s="19" t="str">
        <f t="shared" si="132"/>
        <v/>
      </c>
      <c r="I907" s="19" t="str">
        <f t="shared" si="133"/>
        <v/>
      </c>
      <c r="J907" s="19" t="str">
        <f t="shared" si="134"/>
        <v/>
      </c>
      <c r="K907" s="16"/>
      <c r="L907" s="19"/>
      <c r="M907" s="19"/>
      <c r="N907" s="20"/>
      <c r="O907" s="21"/>
      <c r="P907" s="21"/>
      <c r="Q907" s="21"/>
      <c r="R907" s="8"/>
      <c r="S907" s="8"/>
      <c r="T907" s="8"/>
      <c r="U907" s="21"/>
      <c r="V907" s="21"/>
      <c r="W907" s="21"/>
      <c r="X907" s="19"/>
      <c r="Y907" s="21"/>
      <c r="Z907" s="19"/>
      <c r="AA907" s="21"/>
      <c r="AB907" s="19"/>
      <c r="AC907" s="8"/>
      <c r="AD907" s="8"/>
      <c r="AE907" s="8"/>
      <c r="AF907" s="19"/>
    </row>
    <row r="908" ht="21" customHeight="1" spans="1:32">
      <c r="A908" s="4" t="str">
        <f>IFERROR(INDEX(_xlfn.ANCHORARRAY($AG$9),ROWS($A$9:A908)),"")</f>
        <v/>
      </c>
      <c r="B908" s="5" t="str">
        <f t="shared" si="126"/>
        <v/>
      </c>
      <c r="C908" s="5" t="str">
        <f t="shared" si="127"/>
        <v/>
      </c>
      <c r="D908" s="5" t="str">
        <f t="shared" si="128"/>
        <v/>
      </c>
      <c r="E908" s="18" t="str">
        <f t="shared" si="129"/>
        <v/>
      </c>
      <c r="F908" s="5" t="str">
        <f t="shared" si="130"/>
        <v/>
      </c>
      <c r="G908" s="3" t="str">
        <f t="shared" si="131"/>
        <v/>
      </c>
      <c r="H908" s="22" t="str">
        <f t="shared" si="132"/>
        <v/>
      </c>
      <c r="I908" s="22" t="str">
        <f t="shared" si="133"/>
        <v/>
      </c>
      <c r="J908" s="22" t="str">
        <f t="shared" si="134"/>
        <v/>
      </c>
      <c r="K908" s="16"/>
      <c r="L908" s="22"/>
      <c r="M908" s="22"/>
      <c r="N908" s="23"/>
      <c r="O908" s="24"/>
      <c r="P908" s="24"/>
      <c r="Q908" s="24"/>
      <c r="R908" s="5"/>
      <c r="S908" s="5"/>
      <c r="T908" s="5"/>
      <c r="U908" s="24"/>
      <c r="V908" s="24"/>
      <c r="W908" s="24"/>
      <c r="X908" s="22"/>
      <c r="Y908" s="24"/>
      <c r="Z908" s="22"/>
      <c r="AA908" s="24"/>
      <c r="AB908" s="22"/>
      <c r="AC908" s="5"/>
      <c r="AD908" s="5"/>
      <c r="AE908" s="5"/>
      <c r="AF908" s="22"/>
    </row>
    <row r="909" ht="21" customHeight="1" spans="1:32">
      <c r="A909" s="7" t="str">
        <f>IFERROR(INDEX(_xlfn.ANCHORARRAY($AG$9),ROWS($A$9:A909)),"")</f>
        <v/>
      </c>
      <c r="B909" s="8" t="str">
        <f t="shared" si="126"/>
        <v/>
      </c>
      <c r="C909" s="8" t="str">
        <f t="shared" si="127"/>
        <v/>
      </c>
      <c r="D909" s="8" t="str">
        <f t="shared" si="128"/>
        <v/>
      </c>
      <c r="E909" s="18" t="str">
        <f t="shared" si="129"/>
        <v/>
      </c>
      <c r="F909" s="8" t="str">
        <f t="shared" si="130"/>
        <v/>
      </c>
      <c r="G909" s="6" t="str">
        <f t="shared" si="131"/>
        <v/>
      </c>
      <c r="H909" s="19" t="str">
        <f t="shared" si="132"/>
        <v/>
      </c>
      <c r="I909" s="19" t="str">
        <f t="shared" si="133"/>
        <v/>
      </c>
      <c r="J909" s="19" t="str">
        <f t="shared" si="134"/>
        <v/>
      </c>
      <c r="K909" s="16"/>
      <c r="L909" s="19"/>
      <c r="M909" s="19"/>
      <c r="N909" s="20"/>
      <c r="O909" s="21"/>
      <c r="P909" s="21"/>
      <c r="Q909" s="21"/>
      <c r="R909" s="8"/>
      <c r="S909" s="8"/>
      <c r="T909" s="8"/>
      <c r="U909" s="21"/>
      <c r="V909" s="21"/>
      <c r="W909" s="21"/>
      <c r="X909" s="19"/>
      <c r="Y909" s="21"/>
      <c r="Z909" s="19"/>
      <c r="AA909" s="21"/>
      <c r="AB909" s="19"/>
      <c r="AC909" s="8"/>
      <c r="AD909" s="8"/>
      <c r="AE909" s="8"/>
      <c r="AF909" s="19"/>
    </row>
    <row r="910" ht="21" customHeight="1" spans="1:32">
      <c r="A910" s="4" t="str">
        <f>IFERROR(INDEX(_xlfn.ANCHORARRAY($AG$9),ROWS($A$9:A910)),"")</f>
        <v/>
      </c>
      <c r="B910" s="5" t="str">
        <f t="shared" si="126"/>
        <v/>
      </c>
      <c r="C910" s="5" t="str">
        <f t="shared" si="127"/>
        <v/>
      </c>
      <c r="D910" s="5" t="str">
        <f t="shared" si="128"/>
        <v/>
      </c>
      <c r="E910" s="18" t="str">
        <f t="shared" si="129"/>
        <v/>
      </c>
      <c r="F910" s="5" t="str">
        <f t="shared" si="130"/>
        <v/>
      </c>
      <c r="G910" s="3" t="str">
        <f t="shared" si="131"/>
        <v/>
      </c>
      <c r="H910" s="22" t="str">
        <f t="shared" si="132"/>
        <v/>
      </c>
      <c r="I910" s="22" t="str">
        <f t="shared" si="133"/>
        <v/>
      </c>
      <c r="J910" s="22" t="str">
        <f t="shared" si="134"/>
        <v/>
      </c>
      <c r="K910" s="16"/>
      <c r="L910" s="22"/>
      <c r="M910" s="22"/>
      <c r="N910" s="23"/>
      <c r="O910" s="24"/>
      <c r="P910" s="24"/>
      <c r="Q910" s="24"/>
      <c r="R910" s="5"/>
      <c r="S910" s="5"/>
      <c r="T910" s="5"/>
      <c r="U910" s="24"/>
      <c r="V910" s="24"/>
      <c r="W910" s="24"/>
      <c r="X910" s="22"/>
      <c r="Y910" s="24"/>
      <c r="Z910" s="22"/>
      <c r="AA910" s="24"/>
      <c r="AB910" s="22"/>
      <c r="AC910" s="5"/>
      <c r="AD910" s="5"/>
      <c r="AE910" s="5"/>
      <c r="AF910" s="22"/>
    </row>
    <row r="911" ht="21" customHeight="1" spans="1:32">
      <c r="A911" s="7" t="str">
        <f>IFERROR(INDEX(_xlfn.ANCHORARRAY($AG$9),ROWS($A$9:A911)),"")</f>
        <v/>
      </c>
      <c r="B911" s="8" t="str">
        <f t="shared" si="126"/>
        <v/>
      </c>
      <c r="C911" s="8" t="str">
        <f t="shared" si="127"/>
        <v/>
      </c>
      <c r="D911" s="8" t="str">
        <f t="shared" si="128"/>
        <v/>
      </c>
      <c r="E911" s="18" t="str">
        <f t="shared" si="129"/>
        <v/>
      </c>
      <c r="F911" s="8" t="str">
        <f t="shared" si="130"/>
        <v/>
      </c>
      <c r="G911" s="6" t="str">
        <f t="shared" si="131"/>
        <v/>
      </c>
      <c r="H911" s="19" t="str">
        <f t="shared" si="132"/>
        <v/>
      </c>
      <c r="I911" s="19" t="str">
        <f t="shared" si="133"/>
        <v/>
      </c>
      <c r="J911" s="19" t="str">
        <f t="shared" si="134"/>
        <v/>
      </c>
      <c r="K911" s="16"/>
      <c r="L911" s="19"/>
      <c r="M911" s="19"/>
      <c r="N911" s="20"/>
      <c r="O911" s="21"/>
      <c r="P911" s="21"/>
      <c r="Q911" s="21"/>
      <c r="R911" s="8"/>
      <c r="S911" s="8"/>
      <c r="T911" s="8"/>
      <c r="U911" s="21"/>
      <c r="V911" s="21"/>
      <c r="W911" s="21"/>
      <c r="X911" s="19"/>
      <c r="Y911" s="21"/>
      <c r="Z911" s="19"/>
      <c r="AA911" s="21"/>
      <c r="AB911" s="19"/>
      <c r="AC911" s="8"/>
      <c r="AD911" s="8"/>
      <c r="AE911" s="8"/>
      <c r="AF911" s="19"/>
    </row>
    <row r="912" ht="21" customHeight="1" spans="1:32">
      <c r="A912" s="4" t="str">
        <f>IFERROR(INDEX(_xlfn.ANCHORARRAY($AG$9),ROWS($A$9:A912)),"")</f>
        <v/>
      </c>
      <c r="B912" s="5" t="str">
        <f t="shared" si="126"/>
        <v/>
      </c>
      <c r="C912" s="5" t="str">
        <f t="shared" si="127"/>
        <v/>
      </c>
      <c r="D912" s="5" t="str">
        <f t="shared" si="128"/>
        <v/>
      </c>
      <c r="E912" s="18" t="str">
        <f t="shared" si="129"/>
        <v/>
      </c>
      <c r="F912" s="5" t="str">
        <f t="shared" si="130"/>
        <v/>
      </c>
      <c r="G912" s="3" t="str">
        <f t="shared" si="131"/>
        <v/>
      </c>
      <c r="H912" s="22" t="str">
        <f t="shared" si="132"/>
        <v/>
      </c>
      <c r="I912" s="22" t="str">
        <f t="shared" si="133"/>
        <v/>
      </c>
      <c r="J912" s="22" t="str">
        <f t="shared" si="134"/>
        <v/>
      </c>
      <c r="K912" s="16"/>
      <c r="L912" s="22"/>
      <c r="M912" s="22"/>
      <c r="N912" s="23"/>
      <c r="O912" s="24"/>
      <c r="P912" s="24"/>
      <c r="Q912" s="24"/>
      <c r="R912" s="5"/>
      <c r="S912" s="5"/>
      <c r="T912" s="5"/>
      <c r="U912" s="24"/>
      <c r="V912" s="24"/>
      <c r="W912" s="24"/>
      <c r="X912" s="22"/>
      <c r="Y912" s="24"/>
      <c r="Z912" s="22"/>
      <c r="AA912" s="24"/>
      <c r="AB912" s="22"/>
      <c r="AC912" s="5"/>
      <c r="AD912" s="5"/>
      <c r="AE912" s="5"/>
      <c r="AF912" s="22"/>
    </row>
    <row r="913" ht="21" customHeight="1" spans="1:32">
      <c r="A913" s="7" t="str">
        <f>IFERROR(INDEX(_xlfn.ANCHORARRAY($AG$9),ROWS($A$9:A913)),"")</f>
        <v/>
      </c>
      <c r="B913" s="8" t="str">
        <f t="shared" si="126"/>
        <v/>
      </c>
      <c r="C913" s="8" t="str">
        <f t="shared" si="127"/>
        <v/>
      </c>
      <c r="D913" s="8" t="str">
        <f t="shared" si="128"/>
        <v/>
      </c>
      <c r="E913" s="18" t="str">
        <f t="shared" si="129"/>
        <v/>
      </c>
      <c r="F913" s="8" t="str">
        <f t="shared" si="130"/>
        <v/>
      </c>
      <c r="G913" s="6" t="str">
        <f t="shared" si="131"/>
        <v/>
      </c>
      <c r="H913" s="19" t="str">
        <f t="shared" si="132"/>
        <v/>
      </c>
      <c r="I913" s="19" t="str">
        <f t="shared" si="133"/>
        <v/>
      </c>
      <c r="J913" s="19" t="str">
        <f t="shared" si="134"/>
        <v/>
      </c>
      <c r="K913" s="16"/>
      <c r="L913" s="19"/>
      <c r="M913" s="19"/>
      <c r="N913" s="20"/>
      <c r="O913" s="21"/>
      <c r="P913" s="21"/>
      <c r="Q913" s="21"/>
      <c r="R913" s="8"/>
      <c r="S913" s="8"/>
      <c r="T913" s="8"/>
      <c r="U913" s="21"/>
      <c r="V913" s="21"/>
      <c r="W913" s="21"/>
      <c r="X913" s="19"/>
      <c r="Y913" s="21"/>
      <c r="Z913" s="19"/>
      <c r="AA913" s="21"/>
      <c r="AB913" s="19"/>
      <c r="AC913" s="8"/>
      <c r="AD913" s="8"/>
      <c r="AE913" s="8"/>
      <c r="AF913" s="19"/>
    </row>
    <row r="914" ht="21" customHeight="1" spans="1:32">
      <c r="A914" s="4" t="str">
        <f>IFERROR(INDEX(_xlfn.ANCHORARRAY($AG$9),ROWS($A$9:A914)),"")</f>
        <v/>
      </c>
      <c r="B914" s="5" t="str">
        <f t="shared" si="126"/>
        <v/>
      </c>
      <c r="C914" s="5" t="str">
        <f t="shared" si="127"/>
        <v/>
      </c>
      <c r="D914" s="5" t="str">
        <f t="shared" si="128"/>
        <v/>
      </c>
      <c r="E914" s="18" t="str">
        <f t="shared" si="129"/>
        <v/>
      </c>
      <c r="F914" s="5" t="str">
        <f t="shared" si="130"/>
        <v/>
      </c>
      <c r="G914" s="3" t="str">
        <f t="shared" si="131"/>
        <v/>
      </c>
      <c r="H914" s="22" t="str">
        <f t="shared" si="132"/>
        <v/>
      </c>
      <c r="I914" s="22" t="str">
        <f t="shared" si="133"/>
        <v/>
      </c>
      <c r="J914" s="22" t="str">
        <f t="shared" si="134"/>
        <v/>
      </c>
      <c r="K914" s="16"/>
      <c r="L914" s="22"/>
      <c r="M914" s="22"/>
      <c r="N914" s="23"/>
      <c r="O914" s="24"/>
      <c r="P914" s="24"/>
      <c r="Q914" s="24"/>
      <c r="R914" s="5"/>
      <c r="S914" s="5"/>
      <c r="T914" s="5"/>
      <c r="U914" s="24"/>
      <c r="V914" s="24"/>
      <c r="W914" s="24"/>
      <c r="X914" s="22"/>
      <c r="Y914" s="24"/>
      <c r="Z914" s="22"/>
      <c r="AA914" s="24"/>
      <c r="AB914" s="22"/>
      <c r="AC914" s="5"/>
      <c r="AD914" s="5"/>
      <c r="AE914" s="5"/>
      <c r="AF914" s="22"/>
    </row>
    <row r="915" ht="21" customHeight="1" spans="1:32">
      <c r="A915" s="7" t="str">
        <f>IFERROR(INDEX(_xlfn.ANCHORARRAY($AG$9),ROWS($A$9:A915)),"")</f>
        <v/>
      </c>
      <c r="B915" s="8" t="str">
        <f t="shared" si="126"/>
        <v/>
      </c>
      <c r="C915" s="8" t="str">
        <f t="shared" si="127"/>
        <v/>
      </c>
      <c r="D915" s="8" t="str">
        <f t="shared" si="128"/>
        <v/>
      </c>
      <c r="E915" s="18" t="str">
        <f t="shared" si="129"/>
        <v/>
      </c>
      <c r="F915" s="8" t="str">
        <f t="shared" si="130"/>
        <v/>
      </c>
      <c r="G915" s="6" t="str">
        <f t="shared" si="131"/>
        <v/>
      </c>
      <c r="H915" s="19" t="str">
        <f t="shared" si="132"/>
        <v/>
      </c>
      <c r="I915" s="19" t="str">
        <f t="shared" si="133"/>
        <v/>
      </c>
      <c r="J915" s="19" t="str">
        <f t="shared" si="134"/>
        <v/>
      </c>
      <c r="K915" s="16"/>
      <c r="L915" s="19"/>
      <c r="M915" s="19"/>
      <c r="N915" s="20"/>
      <c r="O915" s="21"/>
      <c r="P915" s="21"/>
      <c r="Q915" s="21"/>
      <c r="R915" s="8"/>
      <c r="S915" s="8"/>
      <c r="T915" s="8"/>
      <c r="U915" s="21"/>
      <c r="V915" s="21"/>
      <c r="W915" s="21"/>
      <c r="X915" s="19"/>
      <c r="Y915" s="21"/>
      <c r="Z915" s="19"/>
      <c r="AA915" s="21"/>
      <c r="AB915" s="19"/>
      <c r="AC915" s="8"/>
      <c r="AD915" s="8"/>
      <c r="AE915" s="8"/>
      <c r="AF915" s="19"/>
    </row>
    <row r="916" ht="21" customHeight="1" spans="1:32">
      <c r="A916" s="4" t="str">
        <f>IFERROR(INDEX(_xlfn.ANCHORARRAY($AG$9),ROWS($A$9:A916)),"")</f>
        <v/>
      </c>
      <c r="B916" s="5" t="str">
        <f t="shared" si="126"/>
        <v/>
      </c>
      <c r="C916" s="5" t="str">
        <f t="shared" si="127"/>
        <v/>
      </c>
      <c r="D916" s="5" t="str">
        <f t="shared" si="128"/>
        <v/>
      </c>
      <c r="E916" s="18" t="str">
        <f t="shared" si="129"/>
        <v/>
      </c>
      <c r="F916" s="5" t="str">
        <f t="shared" si="130"/>
        <v/>
      </c>
      <c r="G916" s="3" t="str">
        <f t="shared" si="131"/>
        <v/>
      </c>
      <c r="H916" s="22" t="str">
        <f t="shared" si="132"/>
        <v/>
      </c>
      <c r="I916" s="22" t="str">
        <f t="shared" si="133"/>
        <v/>
      </c>
      <c r="J916" s="22" t="str">
        <f t="shared" si="134"/>
        <v/>
      </c>
      <c r="K916" s="16"/>
      <c r="L916" s="22"/>
      <c r="M916" s="22"/>
      <c r="N916" s="23"/>
      <c r="O916" s="24"/>
      <c r="P916" s="24"/>
      <c r="Q916" s="24"/>
      <c r="R916" s="5"/>
      <c r="S916" s="5"/>
      <c r="T916" s="5"/>
      <c r="U916" s="24"/>
      <c r="V916" s="24"/>
      <c r="W916" s="24"/>
      <c r="X916" s="22"/>
      <c r="Y916" s="24"/>
      <c r="Z916" s="22"/>
      <c r="AA916" s="24"/>
      <c r="AB916" s="22"/>
      <c r="AC916" s="5"/>
      <c r="AD916" s="5"/>
      <c r="AE916" s="5"/>
      <c r="AF916" s="22"/>
    </row>
    <row r="917" ht="21" customHeight="1" spans="1:32">
      <c r="A917" s="7" t="str">
        <f>IFERROR(INDEX(_xlfn.ANCHORARRAY($AG$9),ROWS($A$9:A917)),"")</f>
        <v/>
      </c>
      <c r="B917" s="8" t="str">
        <f t="shared" si="126"/>
        <v/>
      </c>
      <c r="C917" s="8" t="str">
        <f t="shared" si="127"/>
        <v/>
      </c>
      <c r="D917" s="8" t="str">
        <f t="shared" si="128"/>
        <v/>
      </c>
      <c r="E917" s="18" t="str">
        <f t="shared" si="129"/>
        <v/>
      </c>
      <c r="F917" s="8" t="str">
        <f t="shared" si="130"/>
        <v/>
      </c>
      <c r="G917" s="6" t="str">
        <f t="shared" si="131"/>
        <v/>
      </c>
      <c r="H917" s="19" t="str">
        <f t="shared" si="132"/>
        <v/>
      </c>
      <c r="I917" s="19" t="str">
        <f t="shared" si="133"/>
        <v/>
      </c>
      <c r="J917" s="19" t="str">
        <f t="shared" si="134"/>
        <v/>
      </c>
      <c r="K917" s="16"/>
      <c r="L917" s="19"/>
      <c r="M917" s="19"/>
      <c r="N917" s="20"/>
      <c r="O917" s="21"/>
      <c r="P917" s="21"/>
      <c r="Q917" s="21"/>
      <c r="R917" s="8"/>
      <c r="S917" s="8"/>
      <c r="T917" s="8"/>
      <c r="U917" s="21"/>
      <c r="V917" s="21"/>
      <c r="W917" s="21"/>
      <c r="X917" s="19"/>
      <c r="Y917" s="21"/>
      <c r="Z917" s="19"/>
      <c r="AA917" s="21"/>
      <c r="AB917" s="19"/>
      <c r="AC917" s="8"/>
      <c r="AD917" s="8"/>
      <c r="AE917" s="8"/>
      <c r="AF917" s="19"/>
    </row>
    <row r="918" ht="21" customHeight="1" spans="1:32">
      <c r="A918" s="4" t="str">
        <f>IFERROR(INDEX(_xlfn.ANCHORARRAY($AG$9),ROWS($A$9:A918)),"")</f>
        <v/>
      </c>
      <c r="B918" s="5" t="str">
        <f t="shared" si="126"/>
        <v/>
      </c>
      <c r="C918" s="5" t="str">
        <f t="shared" si="127"/>
        <v/>
      </c>
      <c r="D918" s="5" t="str">
        <f t="shared" si="128"/>
        <v/>
      </c>
      <c r="E918" s="18" t="str">
        <f t="shared" si="129"/>
        <v/>
      </c>
      <c r="F918" s="5" t="str">
        <f t="shared" si="130"/>
        <v/>
      </c>
      <c r="G918" s="3" t="str">
        <f t="shared" si="131"/>
        <v/>
      </c>
      <c r="H918" s="22" t="str">
        <f t="shared" si="132"/>
        <v/>
      </c>
      <c r="I918" s="22" t="str">
        <f t="shared" si="133"/>
        <v/>
      </c>
      <c r="J918" s="22" t="str">
        <f t="shared" si="134"/>
        <v/>
      </c>
      <c r="K918" s="16"/>
      <c r="L918" s="22"/>
      <c r="M918" s="22"/>
      <c r="N918" s="23"/>
      <c r="O918" s="24"/>
      <c r="P918" s="24"/>
      <c r="Q918" s="24"/>
      <c r="R918" s="5"/>
      <c r="S918" s="5"/>
      <c r="T918" s="5"/>
      <c r="U918" s="24"/>
      <c r="V918" s="24"/>
      <c r="W918" s="24"/>
      <c r="X918" s="22"/>
      <c r="Y918" s="24"/>
      <c r="Z918" s="22"/>
      <c r="AA918" s="24"/>
      <c r="AB918" s="22"/>
      <c r="AC918" s="5"/>
      <c r="AD918" s="5"/>
      <c r="AE918" s="5"/>
      <c r="AF918" s="22"/>
    </row>
    <row r="919" ht="21" customHeight="1" spans="1:32">
      <c r="A919" s="7" t="str">
        <f>IFERROR(INDEX(_xlfn.ANCHORARRAY($AG$9),ROWS($A$9:A919)),"")</f>
        <v/>
      </c>
      <c r="B919" s="8" t="str">
        <f t="shared" si="126"/>
        <v/>
      </c>
      <c r="C919" s="8" t="str">
        <f t="shared" si="127"/>
        <v/>
      </c>
      <c r="D919" s="8" t="str">
        <f t="shared" si="128"/>
        <v/>
      </c>
      <c r="E919" s="18" t="str">
        <f t="shared" si="129"/>
        <v/>
      </c>
      <c r="F919" s="8" t="str">
        <f t="shared" si="130"/>
        <v/>
      </c>
      <c r="G919" s="6" t="str">
        <f t="shared" si="131"/>
        <v/>
      </c>
      <c r="H919" s="19" t="str">
        <f t="shared" si="132"/>
        <v/>
      </c>
      <c r="I919" s="19" t="str">
        <f t="shared" si="133"/>
        <v/>
      </c>
      <c r="J919" s="19" t="str">
        <f t="shared" si="134"/>
        <v/>
      </c>
      <c r="K919" s="16"/>
      <c r="L919" s="19"/>
      <c r="M919" s="19"/>
      <c r="N919" s="20"/>
      <c r="O919" s="21"/>
      <c r="P919" s="21"/>
      <c r="Q919" s="21"/>
      <c r="R919" s="8"/>
      <c r="S919" s="8"/>
      <c r="T919" s="8"/>
      <c r="U919" s="21"/>
      <c r="V919" s="21"/>
      <c r="W919" s="21"/>
      <c r="X919" s="19"/>
      <c r="Y919" s="21"/>
      <c r="Z919" s="19"/>
      <c r="AA919" s="21"/>
      <c r="AB919" s="19"/>
      <c r="AC919" s="8"/>
      <c r="AD919" s="8"/>
      <c r="AE919" s="8"/>
      <c r="AF919" s="19"/>
    </row>
    <row r="920" ht="21" customHeight="1" spans="1:32">
      <c r="A920" s="4" t="str">
        <f>IFERROR(INDEX(_xlfn.ANCHORARRAY($AG$9),ROWS($A$9:A920)),"")</f>
        <v/>
      </c>
      <c r="B920" s="5" t="str">
        <f t="shared" si="126"/>
        <v/>
      </c>
      <c r="C920" s="5" t="str">
        <f t="shared" si="127"/>
        <v/>
      </c>
      <c r="D920" s="5" t="str">
        <f t="shared" si="128"/>
        <v/>
      </c>
      <c r="E920" s="18" t="str">
        <f t="shared" si="129"/>
        <v/>
      </c>
      <c r="F920" s="5" t="str">
        <f t="shared" si="130"/>
        <v/>
      </c>
      <c r="G920" s="3" t="str">
        <f t="shared" si="131"/>
        <v/>
      </c>
      <c r="H920" s="22" t="str">
        <f t="shared" si="132"/>
        <v/>
      </c>
      <c r="I920" s="22" t="str">
        <f t="shared" si="133"/>
        <v/>
      </c>
      <c r="J920" s="22" t="str">
        <f t="shared" si="134"/>
        <v/>
      </c>
      <c r="K920" s="16"/>
      <c r="L920" s="22"/>
      <c r="M920" s="22"/>
      <c r="N920" s="23"/>
      <c r="O920" s="24"/>
      <c r="P920" s="24"/>
      <c r="Q920" s="24"/>
      <c r="R920" s="5"/>
      <c r="S920" s="5"/>
      <c r="T920" s="5"/>
      <c r="U920" s="24"/>
      <c r="V920" s="24"/>
      <c r="W920" s="24"/>
      <c r="X920" s="22"/>
      <c r="Y920" s="24"/>
      <c r="Z920" s="22"/>
      <c r="AA920" s="24"/>
      <c r="AB920" s="22"/>
      <c r="AC920" s="5"/>
      <c r="AD920" s="5"/>
      <c r="AE920" s="5"/>
      <c r="AF920" s="22"/>
    </row>
    <row r="921" ht="21" customHeight="1" spans="1:32">
      <c r="A921" s="7" t="str">
        <f>IFERROR(INDEX(_xlfn.ANCHORARRAY($AG$9),ROWS($A$9:A921)),"")</f>
        <v/>
      </c>
      <c r="B921" s="8" t="str">
        <f t="shared" si="126"/>
        <v/>
      </c>
      <c r="C921" s="8" t="str">
        <f t="shared" si="127"/>
        <v/>
      </c>
      <c r="D921" s="8" t="str">
        <f t="shared" si="128"/>
        <v/>
      </c>
      <c r="E921" s="18" t="str">
        <f t="shared" si="129"/>
        <v/>
      </c>
      <c r="F921" s="8" t="str">
        <f t="shared" si="130"/>
        <v/>
      </c>
      <c r="G921" s="6" t="str">
        <f t="shared" si="131"/>
        <v/>
      </c>
      <c r="H921" s="19" t="str">
        <f t="shared" si="132"/>
        <v/>
      </c>
      <c r="I921" s="19" t="str">
        <f t="shared" si="133"/>
        <v/>
      </c>
      <c r="J921" s="19" t="str">
        <f t="shared" si="134"/>
        <v/>
      </c>
      <c r="K921" s="16"/>
      <c r="L921" s="19"/>
      <c r="M921" s="19"/>
      <c r="N921" s="20"/>
      <c r="O921" s="21"/>
      <c r="P921" s="21"/>
      <c r="Q921" s="21"/>
      <c r="R921" s="8"/>
      <c r="S921" s="8"/>
      <c r="T921" s="8"/>
      <c r="U921" s="21"/>
      <c r="V921" s="21"/>
      <c r="W921" s="21"/>
      <c r="X921" s="19"/>
      <c r="Y921" s="21"/>
      <c r="Z921" s="19"/>
      <c r="AA921" s="21"/>
      <c r="AB921" s="19"/>
      <c r="AC921" s="8"/>
      <c r="AD921" s="8"/>
      <c r="AE921" s="8"/>
      <c r="AF921" s="19"/>
    </row>
    <row r="922" ht="21" customHeight="1" spans="1:32">
      <c r="A922" s="4" t="str">
        <f>IFERROR(INDEX(_xlfn.ANCHORARRAY($AG$9),ROWS($A$9:A922)),"")</f>
        <v/>
      </c>
      <c r="B922" s="5" t="str">
        <f t="shared" si="126"/>
        <v/>
      </c>
      <c r="C922" s="5" t="str">
        <f t="shared" si="127"/>
        <v/>
      </c>
      <c r="D922" s="5" t="str">
        <f t="shared" si="128"/>
        <v/>
      </c>
      <c r="E922" s="18" t="str">
        <f t="shared" si="129"/>
        <v/>
      </c>
      <c r="F922" s="5" t="str">
        <f t="shared" si="130"/>
        <v/>
      </c>
      <c r="G922" s="3" t="str">
        <f t="shared" si="131"/>
        <v/>
      </c>
      <c r="H922" s="22" t="str">
        <f t="shared" si="132"/>
        <v/>
      </c>
      <c r="I922" s="22" t="str">
        <f t="shared" si="133"/>
        <v/>
      </c>
      <c r="J922" s="22" t="str">
        <f t="shared" si="134"/>
        <v/>
      </c>
      <c r="K922" s="16"/>
      <c r="L922" s="22"/>
      <c r="M922" s="22"/>
      <c r="N922" s="23"/>
      <c r="O922" s="24"/>
      <c r="P922" s="24"/>
      <c r="Q922" s="24"/>
      <c r="R922" s="5"/>
      <c r="S922" s="5"/>
      <c r="T922" s="5"/>
      <c r="U922" s="24"/>
      <c r="V922" s="24"/>
      <c r="W922" s="24"/>
      <c r="X922" s="22"/>
      <c r="Y922" s="24"/>
      <c r="Z922" s="22"/>
      <c r="AA922" s="24"/>
      <c r="AB922" s="22"/>
      <c r="AC922" s="5"/>
      <c r="AD922" s="5"/>
      <c r="AE922" s="5"/>
      <c r="AF922" s="22"/>
    </row>
    <row r="923" ht="21" customHeight="1" spans="1:32">
      <c r="A923" s="7" t="str">
        <f>IFERROR(INDEX(_xlfn.ANCHORARRAY($AG$9),ROWS($A$9:A923)),"")</f>
        <v/>
      </c>
      <c r="B923" s="8" t="str">
        <f t="shared" si="126"/>
        <v/>
      </c>
      <c r="C923" s="8" t="str">
        <f t="shared" si="127"/>
        <v/>
      </c>
      <c r="D923" s="8" t="str">
        <f t="shared" si="128"/>
        <v/>
      </c>
      <c r="E923" s="18" t="str">
        <f t="shared" si="129"/>
        <v/>
      </c>
      <c r="F923" s="8" t="str">
        <f t="shared" si="130"/>
        <v/>
      </c>
      <c r="G923" s="6" t="str">
        <f t="shared" si="131"/>
        <v/>
      </c>
      <c r="H923" s="19" t="str">
        <f t="shared" si="132"/>
        <v/>
      </c>
      <c r="I923" s="19" t="str">
        <f t="shared" si="133"/>
        <v/>
      </c>
      <c r="J923" s="19" t="str">
        <f t="shared" si="134"/>
        <v/>
      </c>
      <c r="K923" s="16"/>
      <c r="L923" s="19"/>
      <c r="M923" s="19"/>
      <c r="N923" s="20"/>
      <c r="O923" s="21"/>
      <c r="P923" s="21"/>
      <c r="Q923" s="21"/>
      <c r="R923" s="8"/>
      <c r="S923" s="8"/>
      <c r="T923" s="8"/>
      <c r="U923" s="21"/>
      <c r="V923" s="21"/>
      <c r="W923" s="21"/>
      <c r="X923" s="19"/>
      <c r="Y923" s="21"/>
      <c r="Z923" s="19"/>
      <c r="AA923" s="21"/>
      <c r="AB923" s="19"/>
      <c r="AC923" s="8"/>
      <c r="AD923" s="8"/>
      <c r="AE923" s="8"/>
      <c r="AF923" s="19"/>
    </row>
    <row r="924" ht="21" customHeight="1" spans="1:32">
      <c r="A924" s="4" t="str">
        <f>IFERROR(INDEX(_xlfn.ANCHORARRAY($AG$9),ROWS($A$9:A924)),"")</f>
        <v/>
      </c>
      <c r="B924" s="5" t="str">
        <f t="shared" si="126"/>
        <v/>
      </c>
      <c r="C924" s="5" t="str">
        <f t="shared" si="127"/>
        <v/>
      </c>
      <c r="D924" s="5" t="str">
        <f t="shared" si="128"/>
        <v/>
      </c>
      <c r="E924" s="18" t="str">
        <f t="shared" si="129"/>
        <v/>
      </c>
      <c r="F924" s="5" t="str">
        <f t="shared" si="130"/>
        <v/>
      </c>
      <c r="G924" s="3" t="str">
        <f t="shared" si="131"/>
        <v/>
      </c>
      <c r="H924" s="22" t="str">
        <f t="shared" si="132"/>
        <v/>
      </c>
      <c r="I924" s="22" t="str">
        <f t="shared" si="133"/>
        <v/>
      </c>
      <c r="J924" s="22" t="str">
        <f t="shared" si="134"/>
        <v/>
      </c>
      <c r="K924" s="16"/>
      <c r="L924" s="22"/>
      <c r="M924" s="22"/>
      <c r="N924" s="23"/>
      <c r="O924" s="24"/>
      <c r="P924" s="24"/>
      <c r="Q924" s="24"/>
      <c r="R924" s="5"/>
      <c r="S924" s="5"/>
      <c r="T924" s="5"/>
      <c r="U924" s="24"/>
      <c r="V924" s="24"/>
      <c r="W924" s="24"/>
      <c r="X924" s="22"/>
      <c r="Y924" s="24"/>
      <c r="Z924" s="22"/>
      <c r="AA924" s="24"/>
      <c r="AB924" s="22"/>
      <c r="AC924" s="5"/>
      <c r="AD924" s="5"/>
      <c r="AE924" s="5"/>
      <c r="AF924" s="22"/>
    </row>
    <row r="925" ht="21" customHeight="1" spans="1:32">
      <c r="A925" s="7" t="str">
        <f>IFERROR(INDEX(_xlfn.ANCHORARRAY($AG$9),ROWS($A$9:A925)),"")</f>
        <v/>
      </c>
      <c r="B925" s="8" t="str">
        <f t="shared" si="126"/>
        <v/>
      </c>
      <c r="C925" s="8" t="str">
        <f t="shared" si="127"/>
        <v/>
      </c>
      <c r="D925" s="8" t="str">
        <f t="shared" si="128"/>
        <v/>
      </c>
      <c r="E925" s="18" t="str">
        <f t="shared" si="129"/>
        <v/>
      </c>
      <c r="F925" s="8" t="str">
        <f t="shared" si="130"/>
        <v/>
      </c>
      <c r="G925" s="6" t="str">
        <f t="shared" si="131"/>
        <v/>
      </c>
      <c r="H925" s="19" t="str">
        <f t="shared" si="132"/>
        <v/>
      </c>
      <c r="I925" s="19" t="str">
        <f t="shared" si="133"/>
        <v/>
      </c>
      <c r="J925" s="19" t="str">
        <f t="shared" si="134"/>
        <v/>
      </c>
      <c r="K925" s="16"/>
      <c r="L925" s="19"/>
      <c r="M925" s="19"/>
      <c r="N925" s="20"/>
      <c r="O925" s="21"/>
      <c r="P925" s="21"/>
      <c r="Q925" s="21"/>
      <c r="R925" s="8"/>
      <c r="S925" s="8"/>
      <c r="T925" s="8"/>
      <c r="U925" s="21"/>
      <c r="V925" s="21"/>
      <c r="W925" s="21"/>
      <c r="X925" s="19"/>
      <c r="Y925" s="21"/>
      <c r="Z925" s="19"/>
      <c r="AA925" s="21"/>
      <c r="AB925" s="19"/>
      <c r="AC925" s="8"/>
      <c r="AD925" s="8"/>
      <c r="AE925" s="8"/>
      <c r="AF925" s="19"/>
    </row>
    <row r="926" ht="21" customHeight="1" spans="1:32">
      <c r="A926" s="4" t="str">
        <f>IFERROR(INDEX(_xlfn.ANCHORARRAY($AG$9),ROWS($A$9:A926)),"")</f>
        <v/>
      </c>
      <c r="B926" s="5" t="str">
        <f t="shared" si="126"/>
        <v/>
      </c>
      <c r="C926" s="5" t="str">
        <f t="shared" si="127"/>
        <v/>
      </c>
      <c r="D926" s="5" t="str">
        <f t="shared" si="128"/>
        <v/>
      </c>
      <c r="E926" s="18" t="str">
        <f t="shared" si="129"/>
        <v/>
      </c>
      <c r="F926" s="5" t="str">
        <f t="shared" si="130"/>
        <v/>
      </c>
      <c r="G926" s="3" t="str">
        <f t="shared" si="131"/>
        <v/>
      </c>
      <c r="H926" s="22" t="str">
        <f t="shared" si="132"/>
        <v/>
      </c>
      <c r="I926" s="22" t="str">
        <f t="shared" si="133"/>
        <v/>
      </c>
      <c r="J926" s="22" t="str">
        <f t="shared" si="134"/>
        <v/>
      </c>
      <c r="K926" s="16"/>
      <c r="L926" s="22"/>
      <c r="M926" s="22"/>
      <c r="N926" s="23"/>
      <c r="O926" s="24"/>
      <c r="P926" s="24"/>
      <c r="Q926" s="24"/>
      <c r="R926" s="5"/>
      <c r="S926" s="5"/>
      <c r="T926" s="5"/>
      <c r="U926" s="24"/>
      <c r="V926" s="24"/>
      <c r="W926" s="24"/>
      <c r="X926" s="22"/>
      <c r="Y926" s="24"/>
      <c r="Z926" s="22"/>
      <c r="AA926" s="24"/>
      <c r="AB926" s="22"/>
      <c r="AC926" s="5"/>
      <c r="AD926" s="5"/>
      <c r="AE926" s="5"/>
      <c r="AF926" s="22"/>
    </row>
    <row r="927" ht="21" customHeight="1" spans="1:32">
      <c r="A927" s="7" t="str">
        <f>IFERROR(INDEX(_xlfn.ANCHORARRAY($AG$9),ROWS($A$9:A927)),"")</f>
        <v/>
      </c>
      <c r="B927" s="8" t="str">
        <f t="shared" si="126"/>
        <v/>
      </c>
      <c r="C927" s="8" t="str">
        <f t="shared" si="127"/>
        <v/>
      </c>
      <c r="D927" s="8" t="str">
        <f t="shared" si="128"/>
        <v/>
      </c>
      <c r="E927" s="18" t="str">
        <f t="shared" si="129"/>
        <v/>
      </c>
      <c r="F927" s="8" t="str">
        <f t="shared" si="130"/>
        <v/>
      </c>
      <c r="G927" s="6" t="str">
        <f t="shared" si="131"/>
        <v/>
      </c>
      <c r="H927" s="19" t="str">
        <f t="shared" si="132"/>
        <v/>
      </c>
      <c r="I927" s="19" t="str">
        <f t="shared" si="133"/>
        <v/>
      </c>
      <c r="J927" s="19" t="str">
        <f t="shared" si="134"/>
        <v/>
      </c>
      <c r="K927" s="16"/>
      <c r="L927" s="19"/>
      <c r="M927" s="19"/>
      <c r="N927" s="20"/>
      <c r="O927" s="21"/>
      <c r="P927" s="21"/>
      <c r="Q927" s="21"/>
      <c r="R927" s="8"/>
      <c r="S927" s="8"/>
      <c r="T927" s="8"/>
      <c r="U927" s="21"/>
      <c r="V927" s="21"/>
      <c r="W927" s="21"/>
      <c r="X927" s="19"/>
      <c r="Y927" s="21"/>
      <c r="Z927" s="19"/>
      <c r="AA927" s="21"/>
      <c r="AB927" s="19"/>
      <c r="AC927" s="8"/>
      <c r="AD927" s="8"/>
      <c r="AE927" s="8"/>
      <c r="AF927" s="19"/>
    </row>
    <row r="928" ht="21" customHeight="1" spans="1:32">
      <c r="A928" s="4" t="str">
        <f>IFERROR(INDEX(_xlfn.ANCHORARRAY($AG$9),ROWS($A$9:A928)),"")</f>
        <v/>
      </c>
      <c r="B928" s="5" t="str">
        <f t="shared" si="126"/>
        <v/>
      </c>
      <c r="C928" s="5" t="str">
        <f t="shared" si="127"/>
        <v/>
      </c>
      <c r="D928" s="5" t="str">
        <f t="shared" si="128"/>
        <v/>
      </c>
      <c r="E928" s="18" t="str">
        <f t="shared" si="129"/>
        <v/>
      </c>
      <c r="F928" s="5" t="str">
        <f t="shared" si="130"/>
        <v/>
      </c>
      <c r="G928" s="3" t="str">
        <f t="shared" si="131"/>
        <v/>
      </c>
      <c r="H928" s="22" t="str">
        <f t="shared" si="132"/>
        <v/>
      </c>
      <c r="I928" s="22" t="str">
        <f t="shared" si="133"/>
        <v/>
      </c>
      <c r="J928" s="22" t="str">
        <f t="shared" si="134"/>
        <v/>
      </c>
      <c r="K928" s="16"/>
      <c r="L928" s="22"/>
      <c r="M928" s="22"/>
      <c r="N928" s="23"/>
      <c r="O928" s="24"/>
      <c r="P928" s="24"/>
      <c r="Q928" s="24"/>
      <c r="R928" s="5"/>
      <c r="S928" s="5"/>
      <c r="T928" s="5"/>
      <c r="U928" s="24"/>
      <c r="V928" s="24"/>
      <c r="W928" s="24"/>
      <c r="X928" s="22"/>
      <c r="Y928" s="24"/>
      <c r="Z928" s="22"/>
      <c r="AA928" s="24"/>
      <c r="AB928" s="22"/>
      <c r="AC928" s="5"/>
      <c r="AD928" s="5"/>
      <c r="AE928" s="5"/>
      <c r="AF928" s="22"/>
    </row>
    <row r="929" ht="21" customHeight="1" spans="1:32">
      <c r="A929" s="7" t="str">
        <f>IFERROR(INDEX(_xlfn.ANCHORARRAY($AG$9),ROWS($A$9:A929)),"")</f>
        <v/>
      </c>
      <c r="B929" s="8" t="str">
        <f t="shared" si="126"/>
        <v/>
      </c>
      <c r="C929" s="8" t="str">
        <f t="shared" si="127"/>
        <v/>
      </c>
      <c r="D929" s="8" t="str">
        <f t="shared" si="128"/>
        <v/>
      </c>
      <c r="E929" s="18" t="str">
        <f t="shared" si="129"/>
        <v/>
      </c>
      <c r="F929" s="8" t="str">
        <f t="shared" si="130"/>
        <v/>
      </c>
      <c r="G929" s="6" t="str">
        <f t="shared" si="131"/>
        <v/>
      </c>
      <c r="H929" s="19" t="str">
        <f t="shared" si="132"/>
        <v/>
      </c>
      <c r="I929" s="19" t="str">
        <f t="shared" si="133"/>
        <v/>
      </c>
      <c r="J929" s="19" t="str">
        <f t="shared" si="134"/>
        <v/>
      </c>
      <c r="K929" s="16"/>
      <c r="L929" s="19"/>
      <c r="M929" s="19"/>
      <c r="N929" s="20"/>
      <c r="O929" s="21"/>
      <c r="P929" s="21"/>
      <c r="Q929" s="21"/>
      <c r="R929" s="8"/>
      <c r="S929" s="8"/>
      <c r="T929" s="8"/>
      <c r="U929" s="21"/>
      <c r="V929" s="21"/>
      <c r="W929" s="21"/>
      <c r="X929" s="19"/>
      <c r="Y929" s="21"/>
      <c r="Z929" s="19"/>
      <c r="AA929" s="21"/>
      <c r="AB929" s="19"/>
      <c r="AC929" s="8"/>
      <c r="AD929" s="8"/>
      <c r="AE929" s="8"/>
      <c r="AF929" s="19"/>
    </row>
    <row r="930" ht="21" customHeight="1" spans="1:32">
      <c r="A930" s="4" t="str">
        <f>IFERROR(INDEX(_xlfn.ANCHORARRAY($AG$9),ROWS($A$9:A930)),"")</f>
        <v/>
      </c>
      <c r="B930" s="5" t="str">
        <f t="shared" si="126"/>
        <v/>
      </c>
      <c r="C930" s="5" t="str">
        <f t="shared" si="127"/>
        <v/>
      </c>
      <c r="D930" s="5" t="str">
        <f t="shared" si="128"/>
        <v/>
      </c>
      <c r="E930" s="18" t="str">
        <f t="shared" si="129"/>
        <v/>
      </c>
      <c r="F930" s="5" t="str">
        <f t="shared" si="130"/>
        <v/>
      </c>
      <c r="G930" s="3" t="str">
        <f t="shared" si="131"/>
        <v/>
      </c>
      <c r="H930" s="22" t="str">
        <f t="shared" si="132"/>
        <v/>
      </c>
      <c r="I930" s="22" t="str">
        <f t="shared" si="133"/>
        <v/>
      </c>
      <c r="J930" s="22" t="str">
        <f t="shared" si="134"/>
        <v/>
      </c>
      <c r="K930" s="16"/>
      <c r="L930" s="22"/>
      <c r="M930" s="22"/>
      <c r="N930" s="23"/>
      <c r="O930" s="24"/>
      <c r="P930" s="24"/>
      <c r="Q930" s="24"/>
      <c r="R930" s="5"/>
      <c r="S930" s="5"/>
      <c r="T930" s="5"/>
      <c r="U930" s="24"/>
      <c r="V930" s="24"/>
      <c r="W930" s="24"/>
      <c r="X930" s="22"/>
      <c r="Y930" s="24"/>
      <c r="Z930" s="22"/>
      <c r="AA930" s="24"/>
      <c r="AB930" s="22"/>
      <c r="AC930" s="5"/>
      <c r="AD930" s="5"/>
      <c r="AE930" s="5"/>
      <c r="AF930" s="22"/>
    </row>
    <row r="931" ht="21" customHeight="1" spans="1:32">
      <c r="A931" s="7" t="str">
        <f>IFERROR(INDEX(_xlfn.ANCHORARRAY($AG$9),ROWS($A$9:A931)),"")</f>
        <v/>
      </c>
      <c r="B931" s="8" t="str">
        <f t="shared" si="126"/>
        <v/>
      </c>
      <c r="C931" s="8" t="str">
        <f t="shared" si="127"/>
        <v/>
      </c>
      <c r="D931" s="8" t="str">
        <f t="shared" si="128"/>
        <v/>
      </c>
      <c r="E931" s="18" t="str">
        <f t="shared" si="129"/>
        <v/>
      </c>
      <c r="F931" s="8" t="str">
        <f t="shared" si="130"/>
        <v/>
      </c>
      <c r="G931" s="6" t="str">
        <f t="shared" si="131"/>
        <v/>
      </c>
      <c r="H931" s="19" t="str">
        <f t="shared" si="132"/>
        <v/>
      </c>
      <c r="I931" s="19" t="str">
        <f t="shared" si="133"/>
        <v/>
      </c>
      <c r="J931" s="19" t="str">
        <f t="shared" si="134"/>
        <v/>
      </c>
      <c r="K931" s="16"/>
      <c r="L931" s="19"/>
      <c r="M931" s="19"/>
      <c r="N931" s="20"/>
      <c r="O931" s="21"/>
      <c r="P931" s="21"/>
      <c r="Q931" s="21"/>
      <c r="R931" s="8"/>
      <c r="S931" s="8"/>
      <c r="T931" s="8"/>
      <c r="U931" s="21"/>
      <c r="V931" s="21"/>
      <c r="W931" s="21"/>
      <c r="X931" s="19"/>
      <c r="Y931" s="21"/>
      <c r="Z931" s="19"/>
      <c r="AA931" s="21"/>
      <c r="AB931" s="19"/>
      <c r="AC931" s="8"/>
      <c r="AD931" s="8"/>
      <c r="AE931" s="8"/>
      <c r="AF931" s="19"/>
    </row>
    <row r="932" ht="21" customHeight="1" spans="1:32">
      <c r="A932" s="4" t="str">
        <f>IFERROR(INDEX(_xlfn.ANCHORARRAY($AG$9),ROWS($A$9:A932)),"")</f>
        <v/>
      </c>
      <c r="B932" s="5" t="str">
        <f t="shared" si="126"/>
        <v/>
      </c>
      <c r="C932" s="5" t="str">
        <f t="shared" si="127"/>
        <v/>
      </c>
      <c r="D932" s="5" t="str">
        <f t="shared" si="128"/>
        <v/>
      </c>
      <c r="E932" s="18" t="str">
        <f t="shared" si="129"/>
        <v/>
      </c>
      <c r="F932" s="5" t="str">
        <f t="shared" si="130"/>
        <v/>
      </c>
      <c r="G932" s="3" t="str">
        <f t="shared" si="131"/>
        <v/>
      </c>
      <c r="H932" s="22" t="str">
        <f t="shared" si="132"/>
        <v/>
      </c>
      <c r="I932" s="22" t="str">
        <f t="shared" si="133"/>
        <v/>
      </c>
      <c r="J932" s="22" t="str">
        <f t="shared" si="134"/>
        <v/>
      </c>
      <c r="K932" s="16"/>
      <c r="L932" s="22"/>
      <c r="M932" s="22"/>
      <c r="N932" s="23"/>
      <c r="O932" s="24"/>
      <c r="P932" s="24"/>
      <c r="Q932" s="24"/>
      <c r="R932" s="5"/>
      <c r="S932" s="5"/>
      <c r="T932" s="5"/>
      <c r="U932" s="24"/>
      <c r="V932" s="24"/>
      <c r="W932" s="24"/>
      <c r="X932" s="22"/>
      <c r="Y932" s="24"/>
      <c r="Z932" s="22"/>
      <c r="AA932" s="24"/>
      <c r="AB932" s="22"/>
      <c r="AC932" s="5"/>
      <c r="AD932" s="5"/>
      <c r="AE932" s="5"/>
      <c r="AF932" s="22"/>
    </row>
    <row r="933" ht="21" customHeight="1" spans="1:32">
      <c r="A933" s="7" t="str">
        <f>IFERROR(INDEX(_xlfn.ANCHORARRAY($AG$9),ROWS($A$9:A933)),"")</f>
        <v/>
      </c>
      <c r="B933" s="8" t="str">
        <f t="shared" si="126"/>
        <v/>
      </c>
      <c r="C933" s="8" t="str">
        <f t="shared" si="127"/>
        <v/>
      </c>
      <c r="D933" s="8" t="str">
        <f t="shared" si="128"/>
        <v/>
      </c>
      <c r="E933" s="18" t="str">
        <f t="shared" si="129"/>
        <v/>
      </c>
      <c r="F933" s="8" t="str">
        <f t="shared" si="130"/>
        <v/>
      </c>
      <c r="G933" s="6" t="str">
        <f t="shared" si="131"/>
        <v/>
      </c>
      <c r="H933" s="19" t="str">
        <f t="shared" si="132"/>
        <v/>
      </c>
      <c r="I933" s="19" t="str">
        <f t="shared" si="133"/>
        <v/>
      </c>
      <c r="J933" s="19" t="str">
        <f t="shared" si="134"/>
        <v/>
      </c>
      <c r="K933" s="16"/>
      <c r="L933" s="19"/>
      <c r="M933" s="19"/>
      <c r="N933" s="20"/>
      <c r="O933" s="21"/>
      <c r="P933" s="21"/>
      <c r="Q933" s="21"/>
      <c r="R933" s="8"/>
      <c r="S933" s="8"/>
      <c r="T933" s="8"/>
      <c r="U933" s="21"/>
      <c r="V933" s="21"/>
      <c r="W933" s="21"/>
      <c r="X933" s="19"/>
      <c r="Y933" s="21"/>
      <c r="Z933" s="19"/>
      <c r="AA933" s="21"/>
      <c r="AB933" s="19"/>
      <c r="AC933" s="8"/>
      <c r="AD933" s="8"/>
      <c r="AE933" s="8"/>
      <c r="AF933" s="19"/>
    </row>
    <row r="934" ht="21" customHeight="1" spans="1:32">
      <c r="A934" s="4" t="str">
        <f>IFERROR(INDEX(_xlfn.ANCHORARRAY($AG$9),ROWS($A$9:A934)),"")</f>
        <v/>
      </c>
      <c r="B934" s="5" t="str">
        <f t="shared" si="126"/>
        <v/>
      </c>
      <c r="C934" s="5" t="str">
        <f t="shared" si="127"/>
        <v/>
      </c>
      <c r="D934" s="5" t="str">
        <f t="shared" si="128"/>
        <v/>
      </c>
      <c r="E934" s="18" t="str">
        <f t="shared" si="129"/>
        <v/>
      </c>
      <c r="F934" s="5" t="str">
        <f t="shared" si="130"/>
        <v/>
      </c>
      <c r="G934" s="3" t="str">
        <f t="shared" si="131"/>
        <v/>
      </c>
      <c r="H934" s="22" t="str">
        <f t="shared" si="132"/>
        <v/>
      </c>
      <c r="I934" s="22" t="str">
        <f t="shared" si="133"/>
        <v/>
      </c>
      <c r="J934" s="22" t="str">
        <f t="shared" si="134"/>
        <v/>
      </c>
      <c r="K934" s="16"/>
      <c r="L934" s="22"/>
      <c r="M934" s="22"/>
      <c r="N934" s="23"/>
      <c r="O934" s="24"/>
      <c r="P934" s="24"/>
      <c r="Q934" s="24"/>
      <c r="R934" s="5"/>
      <c r="S934" s="5"/>
      <c r="T934" s="5"/>
      <c r="U934" s="24"/>
      <c r="V934" s="24"/>
      <c r="W934" s="24"/>
      <c r="X934" s="22"/>
      <c r="Y934" s="24"/>
      <c r="Z934" s="22"/>
      <c r="AA934" s="24"/>
      <c r="AB934" s="22"/>
      <c r="AC934" s="5"/>
      <c r="AD934" s="5"/>
      <c r="AE934" s="5"/>
      <c r="AF934" s="22"/>
    </row>
    <row r="935" ht="21" customHeight="1" spans="1:32">
      <c r="A935" s="7" t="str">
        <f>IFERROR(INDEX(_xlfn.ANCHORARRAY($AG$9),ROWS($A$9:A935)),"")</f>
        <v/>
      </c>
      <c r="B935" s="8" t="str">
        <f t="shared" si="126"/>
        <v/>
      </c>
      <c r="C935" s="8" t="str">
        <f t="shared" si="127"/>
        <v/>
      </c>
      <c r="D935" s="8" t="str">
        <f t="shared" si="128"/>
        <v/>
      </c>
      <c r="E935" s="18" t="str">
        <f t="shared" si="129"/>
        <v/>
      </c>
      <c r="F935" s="8" t="str">
        <f t="shared" si="130"/>
        <v/>
      </c>
      <c r="G935" s="6" t="str">
        <f t="shared" si="131"/>
        <v/>
      </c>
      <c r="H935" s="19" t="str">
        <f t="shared" si="132"/>
        <v/>
      </c>
      <c r="I935" s="19" t="str">
        <f t="shared" si="133"/>
        <v/>
      </c>
      <c r="J935" s="19" t="str">
        <f t="shared" si="134"/>
        <v/>
      </c>
      <c r="K935" s="16"/>
      <c r="L935" s="19"/>
      <c r="M935" s="19"/>
      <c r="N935" s="20"/>
      <c r="O935" s="21"/>
      <c r="P935" s="21"/>
      <c r="Q935" s="21"/>
      <c r="R935" s="8"/>
      <c r="S935" s="8"/>
      <c r="T935" s="8"/>
      <c r="U935" s="21"/>
      <c r="V935" s="21"/>
      <c r="W935" s="21"/>
      <c r="X935" s="19"/>
      <c r="Y935" s="21"/>
      <c r="Z935" s="19"/>
      <c r="AA935" s="21"/>
      <c r="AB935" s="19"/>
      <c r="AC935" s="8"/>
      <c r="AD935" s="8"/>
      <c r="AE935" s="8"/>
      <c r="AF935" s="19"/>
    </row>
    <row r="936" ht="21" customHeight="1" spans="1:32">
      <c r="A936" s="4" t="str">
        <f>IFERROR(INDEX(_xlfn.ANCHORARRAY($AG$9),ROWS($A$9:A936)),"")</f>
        <v/>
      </c>
      <c r="B936" s="5" t="str">
        <f t="shared" si="126"/>
        <v/>
      </c>
      <c r="C936" s="5" t="str">
        <f t="shared" si="127"/>
        <v/>
      </c>
      <c r="D936" s="5" t="str">
        <f t="shared" si="128"/>
        <v/>
      </c>
      <c r="E936" s="18" t="str">
        <f t="shared" si="129"/>
        <v/>
      </c>
      <c r="F936" s="5" t="str">
        <f t="shared" si="130"/>
        <v/>
      </c>
      <c r="G936" s="3" t="str">
        <f t="shared" si="131"/>
        <v/>
      </c>
      <c r="H936" s="22" t="str">
        <f t="shared" si="132"/>
        <v/>
      </c>
      <c r="I936" s="22" t="str">
        <f t="shared" si="133"/>
        <v/>
      </c>
      <c r="J936" s="22" t="str">
        <f t="shared" si="134"/>
        <v/>
      </c>
      <c r="K936" s="16"/>
      <c r="L936" s="22"/>
      <c r="M936" s="22"/>
      <c r="N936" s="23"/>
      <c r="O936" s="24"/>
      <c r="P936" s="24"/>
      <c r="Q936" s="24"/>
      <c r="R936" s="5"/>
      <c r="S936" s="5"/>
      <c r="T936" s="5"/>
      <c r="U936" s="24"/>
      <c r="V936" s="24"/>
      <c r="W936" s="24"/>
      <c r="X936" s="22"/>
      <c r="Y936" s="24"/>
      <c r="Z936" s="22"/>
      <c r="AA936" s="24"/>
      <c r="AB936" s="22"/>
      <c r="AC936" s="5"/>
      <c r="AD936" s="5"/>
      <c r="AE936" s="5"/>
      <c r="AF936" s="22"/>
    </row>
    <row r="937" ht="21" customHeight="1" spans="1:32">
      <c r="A937" s="7" t="str">
        <f>IFERROR(INDEX(_xlfn.ANCHORARRAY($AG$9),ROWS($A$9:A937)),"")</f>
        <v/>
      </c>
      <c r="B937" s="8" t="str">
        <f t="shared" si="126"/>
        <v/>
      </c>
      <c r="C937" s="8" t="str">
        <f t="shared" si="127"/>
        <v/>
      </c>
      <c r="D937" s="8" t="str">
        <f t="shared" si="128"/>
        <v/>
      </c>
      <c r="E937" s="18" t="str">
        <f t="shared" si="129"/>
        <v/>
      </c>
      <c r="F937" s="8" t="str">
        <f t="shared" si="130"/>
        <v/>
      </c>
      <c r="G937" s="6" t="str">
        <f t="shared" si="131"/>
        <v/>
      </c>
      <c r="H937" s="19" t="str">
        <f t="shared" si="132"/>
        <v/>
      </c>
      <c r="I937" s="19" t="str">
        <f t="shared" si="133"/>
        <v/>
      </c>
      <c r="J937" s="19" t="str">
        <f t="shared" si="134"/>
        <v/>
      </c>
      <c r="K937" s="16"/>
      <c r="L937" s="19"/>
      <c r="M937" s="19"/>
      <c r="N937" s="20"/>
      <c r="O937" s="21"/>
      <c r="P937" s="21"/>
      <c r="Q937" s="21"/>
      <c r="R937" s="8"/>
      <c r="S937" s="8"/>
      <c r="T937" s="8"/>
      <c r="U937" s="21"/>
      <c r="V937" s="21"/>
      <c r="W937" s="21"/>
      <c r="X937" s="19"/>
      <c r="Y937" s="21"/>
      <c r="Z937" s="19"/>
      <c r="AA937" s="21"/>
      <c r="AB937" s="19"/>
      <c r="AC937" s="8"/>
      <c r="AD937" s="8"/>
      <c r="AE937" s="8"/>
      <c r="AF937" s="19"/>
    </row>
    <row r="938" ht="21" customHeight="1" spans="1:32">
      <c r="A938" s="4" t="str">
        <f>IFERROR(INDEX(_xlfn.ANCHORARRAY($AG$9),ROWS($A$9:A938)),"")</f>
        <v/>
      </c>
      <c r="B938" s="5" t="str">
        <f t="shared" si="126"/>
        <v/>
      </c>
      <c r="C938" s="5" t="str">
        <f t="shared" si="127"/>
        <v/>
      </c>
      <c r="D938" s="5" t="str">
        <f t="shared" si="128"/>
        <v/>
      </c>
      <c r="E938" s="18" t="str">
        <f t="shared" si="129"/>
        <v/>
      </c>
      <c r="F938" s="5" t="str">
        <f t="shared" si="130"/>
        <v/>
      </c>
      <c r="G938" s="3" t="str">
        <f t="shared" si="131"/>
        <v/>
      </c>
      <c r="H938" s="22" t="str">
        <f t="shared" si="132"/>
        <v/>
      </c>
      <c r="I938" s="22" t="str">
        <f t="shared" si="133"/>
        <v/>
      </c>
      <c r="J938" s="22" t="str">
        <f t="shared" si="134"/>
        <v/>
      </c>
      <c r="K938" s="16"/>
      <c r="L938" s="22"/>
      <c r="M938" s="22"/>
      <c r="N938" s="23"/>
      <c r="O938" s="24"/>
      <c r="P938" s="24"/>
      <c r="Q938" s="24"/>
      <c r="R938" s="5"/>
      <c r="S938" s="5"/>
      <c r="T938" s="5"/>
      <c r="U938" s="24"/>
      <c r="V938" s="24"/>
      <c r="W938" s="24"/>
      <c r="X938" s="22"/>
      <c r="Y938" s="24"/>
      <c r="Z938" s="22"/>
      <c r="AA938" s="24"/>
      <c r="AB938" s="22"/>
      <c r="AC938" s="5"/>
      <c r="AD938" s="5"/>
      <c r="AE938" s="5"/>
      <c r="AF938" s="22"/>
    </row>
    <row r="939" ht="21" customHeight="1" spans="1:32">
      <c r="A939" s="7" t="str">
        <f>IFERROR(INDEX(_xlfn.ANCHORARRAY($AG$9),ROWS($A$9:A939)),"")</f>
        <v/>
      </c>
      <c r="B939" s="8" t="str">
        <f t="shared" si="126"/>
        <v/>
      </c>
      <c r="C939" s="8" t="str">
        <f t="shared" si="127"/>
        <v/>
      </c>
      <c r="D939" s="8" t="str">
        <f t="shared" si="128"/>
        <v/>
      </c>
      <c r="E939" s="18" t="str">
        <f t="shared" si="129"/>
        <v/>
      </c>
      <c r="F939" s="8" t="str">
        <f t="shared" si="130"/>
        <v/>
      </c>
      <c r="G939" s="6" t="str">
        <f t="shared" si="131"/>
        <v/>
      </c>
      <c r="H939" s="19" t="str">
        <f t="shared" si="132"/>
        <v/>
      </c>
      <c r="I939" s="19" t="str">
        <f t="shared" si="133"/>
        <v/>
      </c>
      <c r="J939" s="19" t="str">
        <f t="shared" si="134"/>
        <v/>
      </c>
      <c r="K939" s="16"/>
      <c r="L939" s="19"/>
      <c r="M939" s="19"/>
      <c r="N939" s="20"/>
      <c r="O939" s="21"/>
      <c r="P939" s="21"/>
      <c r="Q939" s="21"/>
      <c r="R939" s="8"/>
      <c r="S939" s="8"/>
      <c r="T939" s="8"/>
      <c r="U939" s="21"/>
      <c r="V939" s="21"/>
      <c r="W939" s="21"/>
      <c r="X939" s="19"/>
      <c r="Y939" s="21"/>
      <c r="Z939" s="19"/>
      <c r="AA939" s="21"/>
      <c r="AB939" s="19"/>
      <c r="AC939" s="8"/>
      <c r="AD939" s="8"/>
      <c r="AE939" s="8"/>
      <c r="AF939" s="19"/>
    </row>
    <row r="940" ht="21" customHeight="1" spans="1:32">
      <c r="A940" s="4" t="str">
        <f>IFERROR(INDEX(_xlfn.ANCHORARRAY($AG$9),ROWS($A$9:A940)),"")</f>
        <v/>
      </c>
      <c r="B940" s="5" t="str">
        <f t="shared" si="126"/>
        <v/>
      </c>
      <c r="C940" s="5" t="str">
        <f t="shared" si="127"/>
        <v/>
      </c>
      <c r="D940" s="5" t="str">
        <f t="shared" si="128"/>
        <v/>
      </c>
      <c r="E940" s="18" t="str">
        <f t="shared" si="129"/>
        <v/>
      </c>
      <c r="F940" s="5" t="str">
        <f t="shared" si="130"/>
        <v/>
      </c>
      <c r="G940" s="3" t="str">
        <f t="shared" si="131"/>
        <v/>
      </c>
      <c r="H940" s="22" t="str">
        <f t="shared" si="132"/>
        <v/>
      </c>
      <c r="I940" s="22" t="str">
        <f t="shared" si="133"/>
        <v/>
      </c>
      <c r="J940" s="22" t="str">
        <f t="shared" si="134"/>
        <v/>
      </c>
      <c r="K940" s="16"/>
      <c r="L940" s="22"/>
      <c r="M940" s="22"/>
      <c r="N940" s="23"/>
      <c r="O940" s="24"/>
      <c r="P940" s="24"/>
      <c r="Q940" s="24"/>
      <c r="R940" s="5"/>
      <c r="S940" s="5"/>
      <c r="T940" s="5"/>
      <c r="U940" s="24"/>
      <c r="V940" s="24"/>
      <c r="W940" s="24"/>
      <c r="X940" s="22"/>
      <c r="Y940" s="24"/>
      <c r="Z940" s="22"/>
      <c r="AA940" s="24"/>
      <c r="AB940" s="22"/>
      <c r="AC940" s="5"/>
      <c r="AD940" s="5"/>
      <c r="AE940" s="5"/>
      <c r="AF940" s="22"/>
    </row>
    <row r="941" ht="21" customHeight="1" spans="1:32">
      <c r="A941" s="7" t="str">
        <f>IFERROR(INDEX(_xlfn.ANCHORARRAY($AG$9),ROWS($A$9:A941)),"")</f>
        <v/>
      </c>
      <c r="B941" s="8" t="str">
        <f t="shared" si="126"/>
        <v/>
      </c>
      <c r="C941" s="8" t="str">
        <f t="shared" si="127"/>
        <v/>
      </c>
      <c r="D941" s="8" t="str">
        <f t="shared" si="128"/>
        <v/>
      </c>
      <c r="E941" s="18" t="str">
        <f t="shared" si="129"/>
        <v/>
      </c>
      <c r="F941" s="8" t="str">
        <f t="shared" si="130"/>
        <v/>
      </c>
      <c r="G941" s="6" t="str">
        <f t="shared" si="131"/>
        <v/>
      </c>
      <c r="H941" s="19" t="str">
        <f t="shared" si="132"/>
        <v/>
      </c>
      <c r="I941" s="19" t="str">
        <f t="shared" si="133"/>
        <v/>
      </c>
      <c r="J941" s="19" t="str">
        <f t="shared" si="134"/>
        <v/>
      </c>
      <c r="K941" s="16"/>
      <c r="L941" s="19"/>
      <c r="M941" s="19"/>
      <c r="N941" s="20"/>
      <c r="O941" s="21"/>
      <c r="P941" s="21"/>
      <c r="Q941" s="21"/>
      <c r="R941" s="8"/>
      <c r="S941" s="8"/>
      <c r="T941" s="8"/>
      <c r="U941" s="21"/>
      <c r="V941" s="21"/>
      <c r="W941" s="21"/>
      <c r="X941" s="19"/>
      <c r="Y941" s="21"/>
      <c r="Z941" s="19"/>
      <c r="AA941" s="21"/>
      <c r="AB941" s="19"/>
      <c r="AC941" s="8"/>
      <c r="AD941" s="8"/>
      <c r="AE941" s="8"/>
      <c r="AF941" s="19"/>
    </row>
    <row r="942" ht="21" customHeight="1" spans="1:32">
      <c r="A942" s="4" t="str">
        <f>IFERROR(INDEX(_xlfn.ANCHORARRAY($AG$9),ROWS($A$9:A942)),"")</f>
        <v/>
      </c>
      <c r="B942" s="5" t="str">
        <f t="shared" si="126"/>
        <v/>
      </c>
      <c r="C942" s="5" t="str">
        <f t="shared" si="127"/>
        <v/>
      </c>
      <c r="D942" s="5" t="str">
        <f t="shared" si="128"/>
        <v/>
      </c>
      <c r="E942" s="18" t="str">
        <f t="shared" si="129"/>
        <v/>
      </c>
      <c r="F942" s="5" t="str">
        <f t="shared" si="130"/>
        <v/>
      </c>
      <c r="G942" s="3" t="str">
        <f t="shared" si="131"/>
        <v/>
      </c>
      <c r="H942" s="22" t="str">
        <f t="shared" si="132"/>
        <v/>
      </c>
      <c r="I942" s="22" t="str">
        <f t="shared" si="133"/>
        <v/>
      </c>
      <c r="J942" s="22" t="str">
        <f t="shared" si="134"/>
        <v/>
      </c>
      <c r="K942" s="16"/>
      <c r="L942" s="22"/>
      <c r="M942" s="22"/>
      <c r="N942" s="23"/>
      <c r="O942" s="24"/>
      <c r="P942" s="24"/>
      <c r="Q942" s="24"/>
      <c r="R942" s="5"/>
      <c r="S942" s="5"/>
      <c r="T942" s="5"/>
      <c r="U942" s="24"/>
      <c r="V942" s="24"/>
      <c r="W942" s="24"/>
      <c r="X942" s="22"/>
      <c r="Y942" s="24"/>
      <c r="Z942" s="22"/>
      <c r="AA942" s="24"/>
      <c r="AB942" s="22"/>
      <c r="AC942" s="5"/>
      <c r="AD942" s="5"/>
      <c r="AE942" s="5"/>
      <c r="AF942" s="22"/>
    </row>
    <row r="943" ht="21" customHeight="1" spans="1:32">
      <c r="A943" s="7" t="str">
        <f>IFERROR(INDEX(_xlfn.ANCHORARRAY($AG$9),ROWS($A$9:A943)),"")</f>
        <v/>
      </c>
      <c r="B943" s="8" t="str">
        <f t="shared" si="126"/>
        <v/>
      </c>
      <c r="C943" s="8" t="str">
        <f t="shared" si="127"/>
        <v/>
      </c>
      <c r="D943" s="8" t="str">
        <f t="shared" si="128"/>
        <v/>
      </c>
      <c r="E943" s="18" t="str">
        <f t="shared" si="129"/>
        <v/>
      </c>
      <c r="F943" s="8" t="str">
        <f t="shared" si="130"/>
        <v/>
      </c>
      <c r="G943" s="6" t="str">
        <f t="shared" si="131"/>
        <v/>
      </c>
      <c r="H943" s="19" t="str">
        <f t="shared" si="132"/>
        <v/>
      </c>
      <c r="I943" s="19" t="str">
        <f t="shared" si="133"/>
        <v/>
      </c>
      <c r="J943" s="19" t="str">
        <f t="shared" si="134"/>
        <v/>
      </c>
      <c r="K943" s="16"/>
      <c r="L943" s="19"/>
      <c r="M943" s="19"/>
      <c r="N943" s="20"/>
      <c r="O943" s="21"/>
      <c r="P943" s="21"/>
      <c r="Q943" s="21"/>
      <c r="R943" s="8"/>
      <c r="S943" s="8"/>
      <c r="T943" s="8"/>
      <c r="U943" s="21"/>
      <c r="V943" s="21"/>
      <c r="W943" s="21"/>
      <c r="X943" s="19"/>
      <c r="Y943" s="21"/>
      <c r="Z943" s="19"/>
      <c r="AA943" s="21"/>
      <c r="AB943" s="19"/>
      <c r="AC943" s="8"/>
      <c r="AD943" s="8"/>
      <c r="AE943" s="8"/>
      <c r="AF943" s="19"/>
    </row>
    <row r="944" ht="21" customHeight="1" spans="1:32">
      <c r="A944" s="4" t="str">
        <f>IFERROR(INDEX(_xlfn.ANCHORARRAY($AG$9),ROWS($A$9:A944)),"")</f>
        <v/>
      </c>
      <c r="B944" s="5" t="str">
        <f t="shared" si="126"/>
        <v/>
      </c>
      <c r="C944" s="5" t="str">
        <f t="shared" si="127"/>
        <v/>
      </c>
      <c r="D944" s="5" t="str">
        <f t="shared" si="128"/>
        <v/>
      </c>
      <c r="E944" s="18" t="str">
        <f t="shared" si="129"/>
        <v/>
      </c>
      <c r="F944" s="5" t="str">
        <f t="shared" si="130"/>
        <v/>
      </c>
      <c r="G944" s="3" t="str">
        <f t="shared" si="131"/>
        <v/>
      </c>
      <c r="H944" s="22" t="str">
        <f t="shared" si="132"/>
        <v/>
      </c>
      <c r="I944" s="22" t="str">
        <f t="shared" si="133"/>
        <v/>
      </c>
      <c r="J944" s="22" t="str">
        <f t="shared" si="134"/>
        <v/>
      </c>
      <c r="K944" s="16"/>
      <c r="L944" s="22"/>
      <c r="M944" s="22"/>
      <c r="N944" s="23"/>
      <c r="O944" s="24"/>
      <c r="P944" s="24"/>
      <c r="Q944" s="24"/>
      <c r="R944" s="5"/>
      <c r="S944" s="5"/>
      <c r="T944" s="5"/>
      <c r="U944" s="24"/>
      <c r="V944" s="24"/>
      <c r="W944" s="24"/>
      <c r="X944" s="22"/>
      <c r="Y944" s="24"/>
      <c r="Z944" s="22"/>
      <c r="AA944" s="24"/>
      <c r="AB944" s="22"/>
      <c r="AC944" s="5"/>
      <c r="AD944" s="5"/>
      <c r="AE944" s="5"/>
      <c r="AF944" s="22"/>
    </row>
    <row r="945" ht="21" customHeight="1" spans="1:32">
      <c r="A945" s="7" t="str">
        <f>IFERROR(INDEX(_xlfn.ANCHORARRAY($AG$9),ROWS($A$9:A945)),"")</f>
        <v/>
      </c>
      <c r="B945" s="8" t="str">
        <f t="shared" si="126"/>
        <v/>
      </c>
      <c r="C945" s="8" t="str">
        <f t="shared" si="127"/>
        <v/>
      </c>
      <c r="D945" s="8" t="str">
        <f t="shared" si="128"/>
        <v/>
      </c>
      <c r="E945" s="18" t="str">
        <f t="shared" si="129"/>
        <v/>
      </c>
      <c r="F945" s="8" t="str">
        <f t="shared" si="130"/>
        <v/>
      </c>
      <c r="G945" s="6" t="str">
        <f t="shared" si="131"/>
        <v/>
      </c>
      <c r="H945" s="19" t="str">
        <f t="shared" si="132"/>
        <v/>
      </c>
      <c r="I945" s="19" t="str">
        <f t="shared" si="133"/>
        <v/>
      </c>
      <c r="J945" s="19" t="str">
        <f t="shared" si="134"/>
        <v/>
      </c>
      <c r="K945" s="16"/>
      <c r="L945" s="19"/>
      <c r="M945" s="19"/>
      <c r="N945" s="20"/>
      <c r="O945" s="21"/>
      <c r="P945" s="21"/>
      <c r="Q945" s="21"/>
      <c r="R945" s="8"/>
      <c r="S945" s="8"/>
      <c r="T945" s="8"/>
      <c r="U945" s="21"/>
      <c r="V945" s="21"/>
      <c r="W945" s="21"/>
      <c r="X945" s="19"/>
      <c r="Y945" s="21"/>
      <c r="Z945" s="19"/>
      <c r="AA945" s="21"/>
      <c r="AB945" s="19"/>
      <c r="AC945" s="8"/>
      <c r="AD945" s="8"/>
      <c r="AE945" s="8"/>
      <c r="AF945" s="19"/>
    </row>
    <row r="946" ht="21" customHeight="1" spans="1:32">
      <c r="A946" s="4" t="str">
        <f>IFERROR(INDEX(_xlfn.ANCHORARRAY($AG$9),ROWS($A$9:A946)),"")</f>
        <v/>
      </c>
      <c r="B946" s="5" t="str">
        <f t="shared" si="126"/>
        <v/>
      </c>
      <c r="C946" s="5" t="str">
        <f t="shared" si="127"/>
        <v/>
      </c>
      <c r="D946" s="5" t="str">
        <f t="shared" si="128"/>
        <v/>
      </c>
      <c r="E946" s="18" t="str">
        <f t="shared" si="129"/>
        <v/>
      </c>
      <c r="F946" s="5" t="str">
        <f t="shared" si="130"/>
        <v/>
      </c>
      <c r="G946" s="3" t="str">
        <f t="shared" si="131"/>
        <v/>
      </c>
      <c r="H946" s="22" t="str">
        <f t="shared" si="132"/>
        <v/>
      </c>
      <c r="I946" s="22" t="str">
        <f t="shared" si="133"/>
        <v/>
      </c>
      <c r="J946" s="22" t="str">
        <f t="shared" si="134"/>
        <v/>
      </c>
      <c r="K946" s="16"/>
      <c r="L946" s="22"/>
      <c r="M946" s="22"/>
      <c r="N946" s="23"/>
      <c r="O946" s="24"/>
      <c r="P946" s="24"/>
      <c r="Q946" s="24"/>
      <c r="R946" s="5"/>
      <c r="S946" s="5"/>
      <c r="T946" s="5"/>
      <c r="U946" s="24"/>
      <c r="V946" s="24"/>
      <c r="W946" s="24"/>
      <c r="X946" s="22"/>
      <c r="Y946" s="24"/>
      <c r="Z946" s="22"/>
      <c r="AA946" s="24"/>
      <c r="AB946" s="22"/>
      <c r="AC946" s="5"/>
      <c r="AD946" s="5"/>
      <c r="AE946" s="5"/>
      <c r="AF946" s="22"/>
    </row>
    <row r="947" ht="21" customHeight="1" spans="1:32">
      <c r="A947" s="7" t="str">
        <f>IFERROR(INDEX(_xlfn.ANCHORARRAY($AG$9),ROWS($A$9:A947)),"")</f>
        <v/>
      </c>
      <c r="B947" s="8" t="str">
        <f t="shared" si="126"/>
        <v/>
      </c>
      <c r="C947" s="8" t="str">
        <f t="shared" si="127"/>
        <v/>
      </c>
      <c r="D947" s="8" t="str">
        <f t="shared" si="128"/>
        <v/>
      </c>
      <c r="E947" s="18" t="str">
        <f t="shared" si="129"/>
        <v/>
      </c>
      <c r="F947" s="8" t="str">
        <f t="shared" si="130"/>
        <v/>
      </c>
      <c r="G947" s="6" t="str">
        <f t="shared" si="131"/>
        <v/>
      </c>
      <c r="H947" s="19" t="str">
        <f t="shared" si="132"/>
        <v/>
      </c>
      <c r="I947" s="19" t="str">
        <f t="shared" si="133"/>
        <v/>
      </c>
      <c r="J947" s="19" t="str">
        <f t="shared" si="134"/>
        <v/>
      </c>
      <c r="K947" s="16"/>
      <c r="L947" s="19"/>
      <c r="M947" s="19"/>
      <c r="N947" s="20"/>
      <c r="O947" s="21"/>
      <c r="P947" s="21"/>
      <c r="Q947" s="21"/>
      <c r="R947" s="8"/>
      <c r="S947" s="8"/>
      <c r="T947" s="8"/>
      <c r="U947" s="21"/>
      <c r="V947" s="21"/>
      <c r="W947" s="21"/>
      <c r="X947" s="19"/>
      <c r="Y947" s="21"/>
      <c r="Z947" s="19"/>
      <c r="AA947" s="21"/>
      <c r="AB947" s="19"/>
      <c r="AC947" s="8"/>
      <c r="AD947" s="8"/>
      <c r="AE947" s="8"/>
      <c r="AF947" s="19"/>
    </row>
    <row r="948" ht="21" customHeight="1" spans="1:32">
      <c r="A948" s="4" t="str">
        <f>IFERROR(INDEX(_xlfn.ANCHORARRAY($AG$9),ROWS($A$9:A948)),"")</f>
        <v/>
      </c>
      <c r="B948" s="5" t="str">
        <f t="shared" si="126"/>
        <v/>
      </c>
      <c r="C948" s="5" t="str">
        <f t="shared" si="127"/>
        <v/>
      </c>
      <c r="D948" s="5" t="str">
        <f t="shared" si="128"/>
        <v/>
      </c>
      <c r="E948" s="18" t="str">
        <f t="shared" si="129"/>
        <v/>
      </c>
      <c r="F948" s="5" t="str">
        <f t="shared" si="130"/>
        <v/>
      </c>
      <c r="G948" s="3" t="str">
        <f t="shared" si="131"/>
        <v/>
      </c>
      <c r="H948" s="22" t="str">
        <f t="shared" si="132"/>
        <v/>
      </c>
      <c r="I948" s="22" t="str">
        <f t="shared" si="133"/>
        <v/>
      </c>
      <c r="J948" s="22" t="str">
        <f t="shared" si="134"/>
        <v/>
      </c>
      <c r="K948" s="16"/>
      <c r="L948" s="22"/>
      <c r="M948" s="22"/>
      <c r="N948" s="23"/>
      <c r="O948" s="24"/>
      <c r="P948" s="24"/>
      <c r="Q948" s="24"/>
      <c r="R948" s="5"/>
      <c r="S948" s="5"/>
      <c r="T948" s="5"/>
      <c r="U948" s="24"/>
      <c r="V948" s="24"/>
      <c r="W948" s="24"/>
      <c r="X948" s="22"/>
      <c r="Y948" s="24"/>
      <c r="Z948" s="22"/>
      <c r="AA948" s="24"/>
      <c r="AB948" s="22"/>
      <c r="AC948" s="5"/>
      <c r="AD948" s="5"/>
      <c r="AE948" s="5"/>
      <c r="AF948" s="22"/>
    </row>
    <row r="949" ht="21" customHeight="1" spans="1:32">
      <c r="A949" s="7" t="str">
        <f>IFERROR(INDEX(_xlfn.ANCHORARRAY($AG$9),ROWS($A$9:A949)),"")</f>
        <v/>
      </c>
      <c r="B949" s="8" t="str">
        <f t="shared" si="126"/>
        <v/>
      </c>
      <c r="C949" s="8" t="str">
        <f t="shared" si="127"/>
        <v/>
      </c>
      <c r="D949" s="8" t="str">
        <f t="shared" si="128"/>
        <v/>
      </c>
      <c r="E949" s="18" t="str">
        <f t="shared" si="129"/>
        <v/>
      </c>
      <c r="F949" s="8" t="str">
        <f t="shared" si="130"/>
        <v/>
      </c>
      <c r="G949" s="6" t="str">
        <f t="shared" si="131"/>
        <v/>
      </c>
      <c r="H949" s="19" t="str">
        <f t="shared" si="132"/>
        <v/>
      </c>
      <c r="I949" s="19" t="str">
        <f t="shared" si="133"/>
        <v/>
      </c>
      <c r="J949" s="19" t="str">
        <f t="shared" si="134"/>
        <v/>
      </c>
      <c r="K949" s="16"/>
      <c r="L949" s="19"/>
      <c r="M949" s="19"/>
      <c r="N949" s="20"/>
      <c r="O949" s="21"/>
      <c r="P949" s="21"/>
      <c r="Q949" s="21"/>
      <c r="R949" s="8"/>
      <c r="S949" s="8"/>
      <c r="T949" s="8"/>
      <c r="U949" s="21"/>
      <c r="V949" s="21"/>
      <c r="W949" s="21"/>
      <c r="X949" s="19"/>
      <c r="Y949" s="21"/>
      <c r="Z949" s="19"/>
      <c r="AA949" s="21"/>
      <c r="AB949" s="19"/>
      <c r="AC949" s="8"/>
      <c r="AD949" s="8"/>
      <c r="AE949" s="8"/>
      <c r="AF949" s="19"/>
    </row>
    <row r="950" ht="21" customHeight="1" spans="1:32">
      <c r="A950" s="4" t="str">
        <f>IFERROR(INDEX(_xlfn.ANCHORARRAY($AG$9),ROWS($A$9:A950)),"")</f>
        <v/>
      </c>
      <c r="B950" s="5" t="str">
        <f t="shared" si="126"/>
        <v/>
      </c>
      <c r="C950" s="5" t="str">
        <f t="shared" si="127"/>
        <v/>
      </c>
      <c r="D950" s="5" t="str">
        <f t="shared" si="128"/>
        <v/>
      </c>
      <c r="E950" s="18" t="str">
        <f t="shared" si="129"/>
        <v/>
      </c>
      <c r="F950" s="5" t="str">
        <f t="shared" si="130"/>
        <v/>
      </c>
      <c r="G950" s="3" t="str">
        <f t="shared" si="131"/>
        <v/>
      </c>
      <c r="H950" s="22" t="str">
        <f t="shared" si="132"/>
        <v/>
      </c>
      <c r="I950" s="22" t="str">
        <f t="shared" si="133"/>
        <v/>
      </c>
      <c r="J950" s="22" t="str">
        <f t="shared" si="134"/>
        <v/>
      </c>
      <c r="K950" s="16"/>
      <c r="L950" s="22"/>
      <c r="M950" s="22"/>
      <c r="N950" s="23"/>
      <c r="O950" s="24"/>
      <c r="P950" s="24"/>
      <c r="Q950" s="24"/>
      <c r="R950" s="5"/>
      <c r="S950" s="5"/>
      <c r="T950" s="5"/>
      <c r="U950" s="24"/>
      <c r="V950" s="24"/>
      <c r="W950" s="24"/>
      <c r="X950" s="22"/>
      <c r="Y950" s="24"/>
      <c r="Z950" s="22"/>
      <c r="AA950" s="24"/>
      <c r="AB950" s="22"/>
      <c r="AC950" s="5"/>
      <c r="AD950" s="5"/>
      <c r="AE950" s="5"/>
      <c r="AF950" s="22"/>
    </row>
    <row r="951" ht="21" customHeight="1" spans="1:32">
      <c r="A951" s="7" t="str">
        <f>IFERROR(INDEX(_xlfn.ANCHORARRAY($AG$9),ROWS($A$9:A951)),"")</f>
        <v/>
      </c>
      <c r="B951" s="8" t="str">
        <f t="shared" si="126"/>
        <v/>
      </c>
      <c r="C951" s="8" t="str">
        <f t="shared" si="127"/>
        <v/>
      </c>
      <c r="D951" s="8" t="str">
        <f t="shared" si="128"/>
        <v/>
      </c>
      <c r="E951" s="18" t="str">
        <f t="shared" si="129"/>
        <v/>
      </c>
      <c r="F951" s="8" t="str">
        <f t="shared" si="130"/>
        <v/>
      </c>
      <c r="G951" s="6" t="str">
        <f t="shared" si="131"/>
        <v/>
      </c>
      <c r="H951" s="19" t="str">
        <f t="shared" si="132"/>
        <v/>
      </c>
      <c r="I951" s="19" t="str">
        <f t="shared" si="133"/>
        <v/>
      </c>
      <c r="J951" s="19" t="str">
        <f t="shared" si="134"/>
        <v/>
      </c>
      <c r="K951" s="16"/>
      <c r="L951" s="19"/>
      <c r="M951" s="19"/>
      <c r="N951" s="20"/>
      <c r="O951" s="21"/>
      <c r="P951" s="21"/>
      <c r="Q951" s="21"/>
      <c r="R951" s="8"/>
      <c r="S951" s="8"/>
      <c r="T951" s="8"/>
      <c r="U951" s="21"/>
      <c r="V951" s="21"/>
      <c r="W951" s="21"/>
      <c r="X951" s="19"/>
      <c r="Y951" s="21"/>
      <c r="Z951" s="19"/>
      <c r="AA951" s="21"/>
      <c r="AB951" s="19"/>
      <c r="AC951" s="8"/>
      <c r="AD951" s="8"/>
      <c r="AE951" s="8"/>
      <c r="AF951" s="19"/>
    </row>
    <row r="952" ht="21" customHeight="1" spans="1:32">
      <c r="A952" s="4" t="str">
        <f>IFERROR(INDEX(_xlfn.ANCHORARRAY($AG$9),ROWS($A$9:A952)),"")</f>
        <v/>
      </c>
      <c r="B952" s="5" t="str">
        <f t="shared" si="126"/>
        <v/>
      </c>
      <c r="C952" s="5" t="str">
        <f t="shared" si="127"/>
        <v/>
      </c>
      <c r="D952" s="5" t="str">
        <f t="shared" si="128"/>
        <v/>
      </c>
      <c r="E952" s="18" t="str">
        <f t="shared" si="129"/>
        <v/>
      </c>
      <c r="F952" s="5" t="str">
        <f t="shared" si="130"/>
        <v/>
      </c>
      <c r="G952" s="3" t="str">
        <f t="shared" si="131"/>
        <v/>
      </c>
      <c r="H952" s="22" t="str">
        <f t="shared" si="132"/>
        <v/>
      </c>
      <c r="I952" s="22" t="str">
        <f t="shared" si="133"/>
        <v/>
      </c>
      <c r="J952" s="22" t="str">
        <f t="shared" si="134"/>
        <v/>
      </c>
      <c r="K952" s="16"/>
      <c r="L952" s="22"/>
      <c r="M952" s="22"/>
      <c r="N952" s="23"/>
      <c r="O952" s="24"/>
      <c r="P952" s="24"/>
      <c r="Q952" s="24"/>
      <c r="R952" s="5"/>
      <c r="S952" s="5"/>
      <c r="T952" s="5"/>
      <c r="U952" s="24"/>
      <c r="V952" s="24"/>
      <c r="W952" s="24"/>
      <c r="X952" s="22"/>
      <c r="Y952" s="24"/>
      <c r="Z952" s="22"/>
      <c r="AA952" s="24"/>
      <c r="AB952" s="22"/>
      <c r="AC952" s="5"/>
      <c r="AD952" s="5"/>
      <c r="AE952" s="5"/>
      <c r="AF952" s="22"/>
    </row>
    <row r="953" ht="21" customHeight="1" spans="1:32">
      <c r="A953" s="7" t="str">
        <f>IFERROR(INDEX(_xlfn.ANCHORARRAY($AG$9),ROWS($A$9:A953)),"")</f>
        <v/>
      </c>
      <c r="B953" s="8" t="str">
        <f t="shared" si="126"/>
        <v/>
      </c>
      <c r="C953" s="8" t="str">
        <f t="shared" si="127"/>
        <v/>
      </c>
      <c r="D953" s="8" t="str">
        <f t="shared" si="128"/>
        <v/>
      </c>
      <c r="E953" s="18" t="str">
        <f t="shared" si="129"/>
        <v/>
      </c>
      <c r="F953" s="8" t="str">
        <f t="shared" si="130"/>
        <v/>
      </c>
      <c r="G953" s="6" t="str">
        <f t="shared" si="131"/>
        <v/>
      </c>
      <c r="H953" s="19" t="str">
        <f t="shared" si="132"/>
        <v/>
      </c>
      <c r="I953" s="19" t="str">
        <f t="shared" si="133"/>
        <v/>
      </c>
      <c r="J953" s="19" t="str">
        <f t="shared" si="134"/>
        <v/>
      </c>
      <c r="K953" s="16"/>
      <c r="L953" s="19"/>
      <c r="M953" s="19"/>
      <c r="N953" s="20"/>
      <c r="O953" s="21"/>
      <c r="P953" s="21"/>
      <c r="Q953" s="21"/>
      <c r="R953" s="8"/>
      <c r="S953" s="8"/>
      <c r="T953" s="8"/>
      <c r="U953" s="21"/>
      <c r="V953" s="21"/>
      <c r="W953" s="21"/>
      <c r="X953" s="19"/>
      <c r="Y953" s="21"/>
      <c r="Z953" s="19"/>
      <c r="AA953" s="21"/>
      <c r="AB953" s="19"/>
      <c r="AC953" s="8"/>
      <c r="AD953" s="8"/>
      <c r="AE953" s="8"/>
      <c r="AF953" s="19"/>
    </row>
    <row r="954" ht="21" customHeight="1" spans="1:32">
      <c r="A954" s="4" t="str">
        <f>IFERROR(INDEX(_xlfn.ANCHORARRAY($AG$9),ROWS($A$9:A954)),"")</f>
        <v/>
      </c>
      <c r="B954" s="5" t="str">
        <f t="shared" si="126"/>
        <v/>
      </c>
      <c r="C954" s="5" t="str">
        <f t="shared" si="127"/>
        <v/>
      </c>
      <c r="D954" s="5" t="str">
        <f t="shared" si="128"/>
        <v/>
      </c>
      <c r="E954" s="18" t="str">
        <f t="shared" si="129"/>
        <v/>
      </c>
      <c r="F954" s="5" t="str">
        <f t="shared" si="130"/>
        <v/>
      </c>
      <c r="G954" s="3" t="str">
        <f t="shared" si="131"/>
        <v/>
      </c>
      <c r="H954" s="22" t="str">
        <f t="shared" si="132"/>
        <v/>
      </c>
      <c r="I954" s="22" t="str">
        <f t="shared" si="133"/>
        <v/>
      </c>
      <c r="J954" s="22" t="str">
        <f t="shared" si="134"/>
        <v/>
      </c>
      <c r="K954" s="16"/>
      <c r="L954" s="22"/>
      <c r="M954" s="22"/>
      <c r="N954" s="23"/>
      <c r="O954" s="24"/>
      <c r="P954" s="24"/>
      <c r="Q954" s="24"/>
      <c r="R954" s="5"/>
      <c r="S954" s="5"/>
      <c r="T954" s="5"/>
      <c r="U954" s="24"/>
      <c r="V954" s="24"/>
      <c r="W954" s="24"/>
      <c r="X954" s="22"/>
      <c r="Y954" s="24"/>
      <c r="Z954" s="22"/>
      <c r="AA954" s="24"/>
      <c r="AB954" s="22"/>
      <c r="AC954" s="5"/>
      <c r="AD954" s="5"/>
      <c r="AE954" s="5"/>
      <c r="AF954" s="22"/>
    </row>
    <row r="955" ht="21" customHeight="1" spans="1:32">
      <c r="A955" s="7" t="str">
        <f>IFERROR(INDEX(_xlfn.ANCHORARRAY($AG$9),ROWS($A$9:A955)),"")</f>
        <v/>
      </c>
      <c r="B955" s="8" t="str">
        <f t="shared" si="126"/>
        <v/>
      </c>
      <c r="C955" s="8" t="str">
        <f t="shared" si="127"/>
        <v/>
      </c>
      <c r="D955" s="8" t="str">
        <f t="shared" si="128"/>
        <v/>
      </c>
      <c r="E955" s="18" t="str">
        <f t="shared" si="129"/>
        <v/>
      </c>
      <c r="F955" s="8" t="str">
        <f t="shared" si="130"/>
        <v/>
      </c>
      <c r="G955" s="6" t="str">
        <f t="shared" si="131"/>
        <v/>
      </c>
      <c r="H955" s="19" t="str">
        <f t="shared" si="132"/>
        <v/>
      </c>
      <c r="I955" s="19" t="str">
        <f t="shared" si="133"/>
        <v/>
      </c>
      <c r="J955" s="19" t="str">
        <f t="shared" si="134"/>
        <v/>
      </c>
      <c r="K955" s="16"/>
      <c r="L955" s="19"/>
      <c r="M955" s="19"/>
      <c r="N955" s="20"/>
      <c r="O955" s="21"/>
      <c r="P955" s="21"/>
      <c r="Q955" s="21"/>
      <c r="R955" s="8"/>
      <c r="S955" s="8"/>
      <c r="T955" s="8"/>
      <c r="U955" s="21"/>
      <c r="V955" s="21"/>
      <c r="W955" s="21"/>
      <c r="X955" s="19"/>
      <c r="Y955" s="21"/>
      <c r="Z955" s="19"/>
      <c r="AA955" s="21"/>
      <c r="AB955" s="19"/>
      <c r="AC955" s="8"/>
      <c r="AD955" s="8"/>
      <c r="AE955" s="8"/>
      <c r="AF955" s="19"/>
    </row>
    <row r="956" ht="21" customHeight="1" spans="1:32">
      <c r="A956" s="4" t="str">
        <f>IFERROR(INDEX(_xlfn.ANCHORARRAY($AG$9),ROWS($A$9:A956)),"")</f>
        <v/>
      </c>
      <c r="B956" s="5" t="str">
        <f t="shared" si="126"/>
        <v/>
      </c>
      <c r="C956" s="5" t="str">
        <f t="shared" si="127"/>
        <v/>
      </c>
      <c r="D956" s="5" t="str">
        <f t="shared" si="128"/>
        <v/>
      </c>
      <c r="E956" s="18" t="str">
        <f t="shared" si="129"/>
        <v/>
      </c>
      <c r="F956" s="5" t="str">
        <f t="shared" si="130"/>
        <v/>
      </c>
      <c r="G956" s="3" t="str">
        <f t="shared" si="131"/>
        <v/>
      </c>
      <c r="H956" s="22" t="str">
        <f t="shared" si="132"/>
        <v/>
      </c>
      <c r="I956" s="22" t="str">
        <f t="shared" si="133"/>
        <v/>
      </c>
      <c r="J956" s="22" t="str">
        <f t="shared" si="134"/>
        <v/>
      </c>
      <c r="K956" s="16"/>
      <c r="L956" s="22"/>
      <c r="M956" s="22"/>
      <c r="N956" s="23"/>
      <c r="O956" s="24"/>
      <c r="P956" s="24"/>
      <c r="Q956" s="24"/>
      <c r="R956" s="5"/>
      <c r="S956" s="5"/>
      <c r="T956" s="5"/>
      <c r="U956" s="24"/>
      <c r="V956" s="24"/>
      <c r="W956" s="24"/>
      <c r="X956" s="22"/>
      <c r="Y956" s="24"/>
      <c r="Z956" s="22"/>
      <c r="AA956" s="24"/>
      <c r="AB956" s="22"/>
      <c r="AC956" s="5"/>
      <c r="AD956" s="5"/>
      <c r="AE956" s="5"/>
      <c r="AF956" s="22"/>
    </row>
    <row r="957" ht="21" customHeight="1" spans="1:32">
      <c r="A957" s="7" t="str">
        <f>IFERROR(INDEX(_xlfn.ANCHORARRAY($AG$9),ROWS($A$9:A957)),"")</f>
        <v/>
      </c>
      <c r="B957" s="8" t="str">
        <f t="shared" si="126"/>
        <v/>
      </c>
      <c r="C957" s="8" t="str">
        <f t="shared" si="127"/>
        <v/>
      </c>
      <c r="D957" s="8" t="str">
        <f t="shared" si="128"/>
        <v/>
      </c>
      <c r="E957" s="18" t="str">
        <f t="shared" si="129"/>
        <v/>
      </c>
      <c r="F957" s="8" t="str">
        <f t="shared" si="130"/>
        <v/>
      </c>
      <c r="G957" s="6" t="str">
        <f t="shared" si="131"/>
        <v/>
      </c>
      <c r="H957" s="19" t="str">
        <f t="shared" si="132"/>
        <v/>
      </c>
      <c r="I957" s="19" t="str">
        <f t="shared" si="133"/>
        <v/>
      </c>
      <c r="J957" s="19" t="str">
        <f t="shared" si="134"/>
        <v/>
      </c>
      <c r="K957" s="16"/>
      <c r="L957" s="19"/>
      <c r="M957" s="19"/>
      <c r="N957" s="20"/>
      <c r="O957" s="21"/>
      <c r="P957" s="21"/>
      <c r="Q957" s="21"/>
      <c r="R957" s="8"/>
      <c r="S957" s="8"/>
      <c r="T957" s="8"/>
      <c r="U957" s="21"/>
      <c r="V957" s="21"/>
      <c r="W957" s="21"/>
      <c r="X957" s="19"/>
      <c r="Y957" s="21"/>
      <c r="Z957" s="19"/>
      <c r="AA957" s="21"/>
      <c r="AB957" s="19"/>
      <c r="AC957" s="8"/>
      <c r="AD957" s="8"/>
      <c r="AE957" s="8"/>
      <c r="AF957" s="19"/>
    </row>
    <row r="958" ht="21" customHeight="1" spans="1:32">
      <c r="A958" s="4" t="str">
        <f>IFERROR(INDEX(_xlfn.ANCHORARRAY($AG$9),ROWS($A$9:A958)),"")</f>
        <v/>
      </c>
      <c r="B958" s="5" t="str">
        <f t="shared" si="126"/>
        <v/>
      </c>
      <c r="C958" s="5" t="str">
        <f t="shared" si="127"/>
        <v/>
      </c>
      <c r="D958" s="5" t="str">
        <f t="shared" si="128"/>
        <v/>
      </c>
      <c r="E958" s="18" t="str">
        <f t="shared" si="129"/>
        <v/>
      </c>
      <c r="F958" s="5" t="str">
        <f t="shared" si="130"/>
        <v/>
      </c>
      <c r="G958" s="3" t="str">
        <f t="shared" si="131"/>
        <v/>
      </c>
      <c r="H958" s="22" t="str">
        <f t="shared" si="132"/>
        <v/>
      </c>
      <c r="I958" s="22" t="str">
        <f t="shared" si="133"/>
        <v/>
      </c>
      <c r="J958" s="22" t="str">
        <f t="shared" si="134"/>
        <v/>
      </c>
      <c r="K958" s="16"/>
      <c r="L958" s="22"/>
      <c r="M958" s="22"/>
      <c r="N958" s="23"/>
      <c r="O958" s="24"/>
      <c r="P958" s="24"/>
      <c r="Q958" s="24"/>
      <c r="R958" s="5"/>
      <c r="S958" s="5"/>
      <c r="T958" s="5"/>
      <c r="U958" s="24"/>
      <c r="V958" s="24"/>
      <c r="W958" s="24"/>
      <c r="X958" s="22"/>
      <c r="Y958" s="24"/>
      <c r="Z958" s="22"/>
      <c r="AA958" s="24"/>
      <c r="AB958" s="22"/>
      <c r="AC958" s="5"/>
      <c r="AD958" s="5"/>
      <c r="AE958" s="5"/>
      <c r="AF958" s="22"/>
    </row>
    <row r="959" ht="21" customHeight="1" spans="1:32">
      <c r="A959" s="7" t="str">
        <f>IFERROR(INDEX(_xlfn.ANCHORARRAY($AG$9),ROWS($A$9:A959)),"")</f>
        <v/>
      </c>
      <c r="B959" s="8" t="str">
        <f t="shared" si="126"/>
        <v/>
      </c>
      <c r="C959" s="8" t="str">
        <f t="shared" si="127"/>
        <v/>
      </c>
      <c r="D959" s="8" t="str">
        <f t="shared" si="128"/>
        <v/>
      </c>
      <c r="E959" s="18" t="str">
        <f t="shared" si="129"/>
        <v/>
      </c>
      <c r="F959" s="8" t="str">
        <f t="shared" si="130"/>
        <v/>
      </c>
      <c r="G959" s="6" t="str">
        <f t="shared" si="131"/>
        <v/>
      </c>
      <c r="H959" s="19" t="str">
        <f t="shared" si="132"/>
        <v/>
      </c>
      <c r="I959" s="19" t="str">
        <f t="shared" si="133"/>
        <v/>
      </c>
      <c r="J959" s="19" t="str">
        <f t="shared" si="134"/>
        <v/>
      </c>
      <c r="K959" s="16"/>
      <c r="L959" s="19"/>
      <c r="M959" s="19"/>
      <c r="N959" s="20"/>
      <c r="O959" s="21"/>
      <c r="P959" s="21"/>
      <c r="Q959" s="21"/>
      <c r="R959" s="8"/>
      <c r="S959" s="8"/>
      <c r="T959" s="8"/>
      <c r="U959" s="21"/>
      <c r="V959" s="21"/>
      <c r="W959" s="21"/>
      <c r="X959" s="19"/>
      <c r="Y959" s="21"/>
      <c r="Z959" s="19"/>
      <c r="AA959" s="21"/>
      <c r="AB959" s="19"/>
      <c r="AC959" s="8"/>
      <c r="AD959" s="8"/>
      <c r="AE959" s="8"/>
      <c r="AF959" s="19"/>
    </row>
    <row r="960" ht="21" customHeight="1" spans="1:32">
      <c r="A960" s="4" t="str">
        <f>IFERROR(INDEX(_xlfn.ANCHORARRAY($AG$9),ROWS($A$9:A960)),"")</f>
        <v/>
      </c>
      <c r="B960" s="5" t="str">
        <f t="shared" si="126"/>
        <v/>
      </c>
      <c r="C960" s="5" t="str">
        <f t="shared" si="127"/>
        <v/>
      </c>
      <c r="D960" s="5" t="str">
        <f t="shared" si="128"/>
        <v/>
      </c>
      <c r="E960" s="18" t="str">
        <f t="shared" si="129"/>
        <v/>
      </c>
      <c r="F960" s="5" t="str">
        <f t="shared" si="130"/>
        <v/>
      </c>
      <c r="G960" s="3" t="str">
        <f t="shared" si="131"/>
        <v/>
      </c>
      <c r="H960" s="22" t="str">
        <f t="shared" si="132"/>
        <v/>
      </c>
      <c r="I960" s="22" t="str">
        <f t="shared" si="133"/>
        <v/>
      </c>
      <c r="J960" s="22" t="str">
        <f t="shared" si="134"/>
        <v/>
      </c>
      <c r="K960" s="16"/>
      <c r="L960" s="22"/>
      <c r="M960" s="22"/>
      <c r="N960" s="23"/>
      <c r="O960" s="24"/>
      <c r="P960" s="24"/>
      <c r="Q960" s="24"/>
      <c r="R960" s="5"/>
      <c r="S960" s="5"/>
      <c r="T960" s="5"/>
      <c r="U960" s="24"/>
      <c r="V960" s="24"/>
      <c r="W960" s="24"/>
      <c r="X960" s="22"/>
      <c r="Y960" s="24"/>
      <c r="Z960" s="22"/>
      <c r="AA960" s="24"/>
      <c r="AB960" s="22"/>
      <c r="AC960" s="5"/>
      <c r="AD960" s="5"/>
      <c r="AE960" s="5"/>
      <c r="AF960" s="22"/>
    </row>
    <row r="961" ht="21" customHeight="1" spans="1:32">
      <c r="A961" s="7" t="str">
        <f>IFERROR(INDEX(_xlfn.ANCHORARRAY($AG$9),ROWS($A$9:A961)),"")</f>
        <v/>
      </c>
      <c r="B961" s="8" t="str">
        <f t="shared" si="126"/>
        <v/>
      </c>
      <c r="C961" s="8" t="str">
        <f t="shared" si="127"/>
        <v/>
      </c>
      <c r="D961" s="8" t="str">
        <f t="shared" si="128"/>
        <v/>
      </c>
      <c r="E961" s="18" t="str">
        <f t="shared" si="129"/>
        <v/>
      </c>
      <c r="F961" s="8" t="str">
        <f t="shared" si="130"/>
        <v/>
      </c>
      <c r="G961" s="6" t="str">
        <f t="shared" si="131"/>
        <v/>
      </c>
      <c r="H961" s="19" t="str">
        <f t="shared" si="132"/>
        <v/>
      </c>
      <c r="I961" s="19" t="str">
        <f t="shared" si="133"/>
        <v/>
      </c>
      <c r="J961" s="19" t="str">
        <f t="shared" si="134"/>
        <v/>
      </c>
      <c r="K961" s="16"/>
      <c r="L961" s="19"/>
      <c r="M961" s="19"/>
      <c r="N961" s="20"/>
      <c r="O961" s="21"/>
      <c r="P961" s="21"/>
      <c r="Q961" s="21"/>
      <c r="R961" s="8"/>
      <c r="S961" s="8"/>
      <c r="T961" s="8"/>
      <c r="U961" s="21"/>
      <c r="V961" s="21"/>
      <c r="W961" s="21"/>
      <c r="X961" s="19"/>
      <c r="Y961" s="21"/>
      <c r="Z961" s="19"/>
      <c r="AA961" s="21"/>
      <c r="AB961" s="19"/>
      <c r="AC961" s="8"/>
      <c r="AD961" s="8"/>
      <c r="AE961" s="8"/>
      <c r="AF961" s="19"/>
    </row>
    <row r="962" ht="21" customHeight="1" spans="1:32">
      <c r="A962" s="4" t="str">
        <f>IFERROR(INDEX(_xlfn.ANCHORARRAY($AG$9),ROWS($A$9:A962)),"")</f>
        <v/>
      </c>
      <c r="B962" s="5" t="str">
        <f t="shared" si="126"/>
        <v/>
      </c>
      <c r="C962" s="5" t="str">
        <f t="shared" si="127"/>
        <v/>
      </c>
      <c r="D962" s="5" t="str">
        <f t="shared" si="128"/>
        <v/>
      </c>
      <c r="E962" s="18" t="str">
        <f t="shared" si="129"/>
        <v/>
      </c>
      <c r="F962" s="5" t="str">
        <f t="shared" si="130"/>
        <v/>
      </c>
      <c r="G962" s="3" t="str">
        <f t="shared" si="131"/>
        <v/>
      </c>
      <c r="H962" s="22" t="str">
        <f t="shared" si="132"/>
        <v/>
      </c>
      <c r="I962" s="22" t="str">
        <f t="shared" si="133"/>
        <v/>
      </c>
      <c r="J962" s="22" t="str">
        <f t="shared" si="134"/>
        <v/>
      </c>
      <c r="K962" s="16"/>
      <c r="L962" s="22"/>
      <c r="M962" s="22"/>
      <c r="N962" s="23"/>
      <c r="O962" s="24"/>
      <c r="P962" s="24"/>
      <c r="Q962" s="24"/>
      <c r="R962" s="5"/>
      <c r="S962" s="5"/>
      <c r="T962" s="5"/>
      <c r="U962" s="24"/>
      <c r="V962" s="24"/>
      <c r="W962" s="24"/>
      <c r="X962" s="22"/>
      <c r="Y962" s="24"/>
      <c r="Z962" s="22"/>
      <c r="AA962" s="24"/>
      <c r="AB962" s="22"/>
      <c r="AC962" s="5"/>
      <c r="AD962" s="5"/>
      <c r="AE962" s="5"/>
      <c r="AF962" s="22"/>
    </row>
    <row r="963" ht="21" customHeight="1" spans="1:32">
      <c r="A963" s="7" t="str">
        <f>IFERROR(INDEX(_xlfn.ANCHORARRAY($AG$9),ROWS($A$9:A963)),"")</f>
        <v/>
      </c>
      <c r="B963" s="8" t="str">
        <f t="shared" si="126"/>
        <v/>
      </c>
      <c r="C963" s="8" t="str">
        <f t="shared" si="127"/>
        <v/>
      </c>
      <c r="D963" s="8" t="str">
        <f t="shared" si="128"/>
        <v/>
      </c>
      <c r="E963" s="18" t="str">
        <f t="shared" si="129"/>
        <v/>
      </c>
      <c r="F963" s="8" t="str">
        <f t="shared" si="130"/>
        <v/>
      </c>
      <c r="G963" s="6" t="str">
        <f t="shared" si="131"/>
        <v/>
      </c>
      <c r="H963" s="19" t="str">
        <f t="shared" si="132"/>
        <v/>
      </c>
      <c r="I963" s="19" t="str">
        <f t="shared" si="133"/>
        <v/>
      </c>
      <c r="J963" s="19" t="str">
        <f t="shared" si="134"/>
        <v/>
      </c>
      <c r="K963" s="16"/>
      <c r="L963" s="19"/>
      <c r="M963" s="19"/>
      <c r="N963" s="20"/>
      <c r="O963" s="21"/>
      <c r="P963" s="21"/>
      <c r="Q963" s="21"/>
      <c r="R963" s="8"/>
      <c r="S963" s="8"/>
      <c r="T963" s="8"/>
      <c r="U963" s="21"/>
      <c r="V963" s="21"/>
      <c r="W963" s="21"/>
      <c r="X963" s="19"/>
      <c r="Y963" s="21"/>
      <c r="Z963" s="19"/>
      <c r="AA963" s="21"/>
      <c r="AB963" s="19"/>
      <c r="AC963" s="8"/>
      <c r="AD963" s="8"/>
      <c r="AE963" s="8"/>
      <c r="AF963" s="19"/>
    </row>
    <row r="964" ht="21" customHeight="1" spans="1:32">
      <c r="A964" s="4" t="str">
        <f>IFERROR(INDEX(_xlfn.ANCHORARRAY($AG$9),ROWS($A$9:A964)),"")</f>
        <v/>
      </c>
      <c r="B964" s="5" t="str">
        <f t="shared" si="126"/>
        <v/>
      </c>
      <c r="C964" s="5" t="str">
        <f t="shared" si="127"/>
        <v/>
      </c>
      <c r="D964" s="5" t="str">
        <f t="shared" si="128"/>
        <v/>
      </c>
      <c r="E964" s="18" t="str">
        <f t="shared" si="129"/>
        <v/>
      </c>
      <c r="F964" s="5" t="str">
        <f t="shared" si="130"/>
        <v/>
      </c>
      <c r="G964" s="3" t="str">
        <f t="shared" si="131"/>
        <v/>
      </c>
      <c r="H964" s="22" t="str">
        <f t="shared" si="132"/>
        <v/>
      </c>
      <c r="I964" s="22" t="str">
        <f t="shared" si="133"/>
        <v/>
      </c>
      <c r="J964" s="22" t="str">
        <f t="shared" si="134"/>
        <v/>
      </c>
      <c r="K964" s="16"/>
      <c r="L964" s="22"/>
      <c r="M964" s="22"/>
      <c r="N964" s="23"/>
      <c r="O964" s="24"/>
      <c r="P964" s="24"/>
      <c r="Q964" s="24"/>
      <c r="R964" s="5"/>
      <c r="S964" s="5"/>
      <c r="T964" s="5"/>
      <c r="U964" s="24"/>
      <c r="V964" s="24"/>
      <c r="W964" s="24"/>
      <c r="X964" s="22"/>
      <c r="Y964" s="24"/>
      <c r="Z964" s="22"/>
      <c r="AA964" s="24"/>
      <c r="AB964" s="22"/>
      <c r="AC964" s="5"/>
      <c r="AD964" s="5"/>
      <c r="AE964" s="5"/>
      <c r="AF964" s="22"/>
    </row>
    <row r="965" ht="21" customHeight="1" spans="1:32">
      <c r="A965" s="7" t="str">
        <f>IFERROR(INDEX(_xlfn.ANCHORARRAY($AG$9),ROWS($A$9:A965)),"")</f>
        <v/>
      </c>
      <c r="B965" s="8" t="str">
        <f t="shared" si="126"/>
        <v/>
      </c>
      <c r="C965" s="8" t="str">
        <f t="shared" si="127"/>
        <v/>
      </c>
      <c r="D965" s="8" t="str">
        <f t="shared" si="128"/>
        <v/>
      </c>
      <c r="E965" s="18" t="str">
        <f t="shared" si="129"/>
        <v/>
      </c>
      <c r="F965" s="8" t="str">
        <f t="shared" si="130"/>
        <v/>
      </c>
      <c r="G965" s="6" t="str">
        <f t="shared" si="131"/>
        <v/>
      </c>
      <c r="H965" s="19" t="str">
        <f t="shared" si="132"/>
        <v/>
      </c>
      <c r="I965" s="19" t="str">
        <f t="shared" si="133"/>
        <v/>
      </c>
      <c r="J965" s="19" t="str">
        <f t="shared" si="134"/>
        <v/>
      </c>
      <c r="K965" s="16"/>
      <c r="L965" s="19"/>
      <c r="M965" s="19"/>
      <c r="N965" s="20"/>
      <c r="O965" s="21"/>
      <c r="P965" s="21"/>
      <c r="Q965" s="21"/>
      <c r="R965" s="8"/>
      <c r="S965" s="8"/>
      <c r="T965" s="8"/>
      <c r="U965" s="21"/>
      <c r="V965" s="21"/>
      <c r="W965" s="21"/>
      <c r="X965" s="19"/>
      <c r="Y965" s="21"/>
      <c r="Z965" s="19"/>
      <c r="AA965" s="21"/>
      <c r="AB965" s="19"/>
      <c r="AC965" s="8"/>
      <c r="AD965" s="8"/>
      <c r="AE965" s="8"/>
      <c r="AF965" s="19"/>
    </row>
    <row r="966" ht="21" customHeight="1" spans="1:32">
      <c r="A966" s="4" t="str">
        <f>IFERROR(INDEX(_xlfn.ANCHORARRAY($AG$9),ROWS($A$9:A966)),"")</f>
        <v/>
      </c>
      <c r="B966" s="5" t="str">
        <f t="shared" si="126"/>
        <v/>
      </c>
      <c r="C966" s="5" t="str">
        <f t="shared" si="127"/>
        <v/>
      </c>
      <c r="D966" s="5" t="str">
        <f t="shared" si="128"/>
        <v/>
      </c>
      <c r="E966" s="18" t="str">
        <f t="shared" si="129"/>
        <v/>
      </c>
      <c r="F966" s="5" t="str">
        <f t="shared" si="130"/>
        <v/>
      </c>
      <c r="G966" s="3" t="str">
        <f t="shared" si="131"/>
        <v/>
      </c>
      <c r="H966" s="22" t="str">
        <f t="shared" si="132"/>
        <v/>
      </c>
      <c r="I966" s="22" t="str">
        <f t="shared" si="133"/>
        <v/>
      </c>
      <c r="J966" s="22" t="str">
        <f t="shared" si="134"/>
        <v/>
      </c>
      <c r="K966" s="16"/>
      <c r="L966" s="22"/>
      <c r="M966" s="22"/>
      <c r="N966" s="23"/>
      <c r="O966" s="24"/>
      <c r="P966" s="24"/>
      <c r="Q966" s="24"/>
      <c r="R966" s="5"/>
      <c r="S966" s="5"/>
      <c r="T966" s="5"/>
      <c r="U966" s="24"/>
      <c r="V966" s="24"/>
      <c r="W966" s="24"/>
      <c r="X966" s="22"/>
      <c r="Y966" s="24"/>
      <c r="Z966" s="22"/>
      <c r="AA966" s="24"/>
      <c r="AB966" s="22"/>
      <c r="AC966" s="5"/>
      <c r="AD966" s="5"/>
      <c r="AE966" s="5"/>
      <c r="AF966" s="22"/>
    </row>
    <row r="967" ht="21" customHeight="1" spans="1:32">
      <c r="A967" s="7" t="str">
        <f>IFERROR(INDEX(_xlfn.ANCHORARRAY($AG$9),ROWS($A$9:A967)),"")</f>
        <v/>
      </c>
      <c r="B967" s="8" t="str">
        <f t="shared" si="126"/>
        <v/>
      </c>
      <c r="C967" s="8" t="str">
        <f t="shared" si="127"/>
        <v/>
      </c>
      <c r="D967" s="8" t="str">
        <f t="shared" si="128"/>
        <v/>
      </c>
      <c r="E967" s="18" t="str">
        <f t="shared" si="129"/>
        <v/>
      </c>
      <c r="F967" s="8" t="str">
        <f t="shared" si="130"/>
        <v/>
      </c>
      <c r="G967" s="6" t="str">
        <f t="shared" si="131"/>
        <v/>
      </c>
      <c r="H967" s="19" t="str">
        <f t="shared" si="132"/>
        <v/>
      </c>
      <c r="I967" s="19" t="str">
        <f t="shared" si="133"/>
        <v/>
      </c>
      <c r="J967" s="19" t="str">
        <f t="shared" si="134"/>
        <v/>
      </c>
      <c r="K967" s="16"/>
      <c r="L967" s="19"/>
      <c r="M967" s="19"/>
      <c r="N967" s="20"/>
      <c r="O967" s="21"/>
      <c r="P967" s="21"/>
      <c r="Q967" s="21"/>
      <c r="R967" s="8"/>
      <c r="S967" s="8"/>
      <c r="T967" s="8"/>
      <c r="U967" s="21"/>
      <c r="V967" s="21"/>
      <c r="W967" s="21"/>
      <c r="X967" s="19"/>
      <c r="Y967" s="21"/>
      <c r="Z967" s="19"/>
      <c r="AA967" s="21"/>
      <c r="AB967" s="19"/>
      <c r="AC967" s="8"/>
      <c r="AD967" s="8"/>
      <c r="AE967" s="8"/>
      <c r="AF967" s="19"/>
    </row>
    <row r="968" ht="21" customHeight="1" spans="1:32">
      <c r="A968" s="4" t="str">
        <f>IFERROR(INDEX(_xlfn.ANCHORARRAY($AG$9),ROWS($A$9:A968)),"")</f>
        <v/>
      </c>
      <c r="B968" s="5" t="str">
        <f t="shared" si="126"/>
        <v/>
      </c>
      <c r="C968" s="5" t="str">
        <f t="shared" si="127"/>
        <v/>
      </c>
      <c r="D968" s="5" t="str">
        <f t="shared" si="128"/>
        <v/>
      </c>
      <c r="E968" s="18" t="str">
        <f t="shared" si="129"/>
        <v/>
      </c>
      <c r="F968" s="5" t="str">
        <f t="shared" si="130"/>
        <v/>
      </c>
      <c r="G968" s="3" t="str">
        <f t="shared" si="131"/>
        <v/>
      </c>
      <c r="H968" s="22" t="str">
        <f t="shared" si="132"/>
        <v/>
      </c>
      <c r="I968" s="22" t="str">
        <f t="shared" si="133"/>
        <v/>
      </c>
      <c r="J968" s="22" t="str">
        <f t="shared" si="134"/>
        <v/>
      </c>
      <c r="K968" s="16"/>
      <c r="L968" s="22"/>
      <c r="M968" s="22"/>
      <c r="N968" s="23"/>
      <c r="O968" s="24"/>
      <c r="P968" s="24"/>
      <c r="Q968" s="24"/>
      <c r="R968" s="5"/>
      <c r="S968" s="5"/>
      <c r="T968" s="5"/>
      <c r="U968" s="24"/>
      <c r="V968" s="24"/>
      <c r="W968" s="24"/>
      <c r="X968" s="22"/>
      <c r="Y968" s="24"/>
      <c r="Z968" s="22"/>
      <c r="AA968" s="24"/>
      <c r="AB968" s="22"/>
      <c r="AC968" s="5"/>
      <c r="AD968" s="5"/>
      <c r="AE968" s="5"/>
      <c r="AF968" s="22"/>
    </row>
    <row r="969" ht="21" customHeight="1" spans="1:32">
      <c r="A969" s="7" t="str">
        <f>IFERROR(INDEX(_xlfn.ANCHORARRAY($AG$9),ROWS($A$9:A969)),"")</f>
        <v/>
      </c>
      <c r="B969" s="8" t="str">
        <f t="shared" ref="B969:B1008" si="135">IF($A969="","",SUMIF($AA$9:$AA$50008,$A969,$AC$9:$AC$50008))</f>
        <v/>
      </c>
      <c r="C969" s="8" t="str">
        <f t="shared" ref="C969:C1008" si="136">IF($A969="","",SUMIF($AA$9:$AA$50008,$A969,$AD$9:$AD$50008))</f>
        <v/>
      </c>
      <c r="D969" s="8" t="str">
        <f t="shared" ref="D969:D1008" si="137">IF($A969="","",SUMIF($AA$9:$AA$50008,$A969,$AE$9:$AE$50008))</f>
        <v/>
      </c>
      <c r="E969" s="18" t="str">
        <f t="shared" ref="E969:E1008" si="138">IF($A969="","",MAX(0,B969-C969-D969))</f>
        <v/>
      </c>
      <c r="F969" s="8" t="str">
        <f t="shared" ref="F969:F1008" si="139">IF($A969="","",MAX(0,C969+D969-B969))</f>
        <v/>
      </c>
      <c r="G969" s="6" t="str">
        <f t="shared" ref="G969:G1008" si="140">IF($A969="","",IF(E969&gt;0,"待冲减",IF(F969&gt;0,"超额需核对","已结清")))</f>
        <v/>
      </c>
      <c r="H969" s="19" t="str">
        <f t="shared" ref="H969:H1008" si="141">IF($A969="","",COUNTIFS($AA$9:$AA$50008,$A969,$AB$9:$AB$50008,"预支"))</f>
        <v/>
      </c>
      <c r="I969" s="19" t="str">
        <f t="shared" ref="I969:I1008" si="142">IF($A969="","",COUNTIFS($AA$9:$AA$50008,$A969,$AB$9:$AB$50008,"报销"))</f>
        <v/>
      </c>
      <c r="J969" s="19" t="str">
        <f t="shared" ref="J969:J1008" si="143">IF($A969="","",COUNTIFS($AA$9:$AA$50008,$A969,$AB$9:$AB$50008,"还款"))</f>
        <v/>
      </c>
      <c r="K969" s="16"/>
      <c r="L969" s="19"/>
      <c r="M969" s="19"/>
      <c r="N969" s="20"/>
      <c r="O969" s="21"/>
      <c r="P969" s="21"/>
      <c r="Q969" s="21"/>
      <c r="R969" s="8"/>
      <c r="S969" s="8"/>
      <c r="T969" s="8"/>
      <c r="U969" s="21"/>
      <c r="V969" s="21"/>
      <c r="W969" s="21"/>
      <c r="X969" s="19"/>
      <c r="Y969" s="21"/>
      <c r="Z969" s="19"/>
      <c r="AA969" s="21"/>
      <c r="AB969" s="19"/>
      <c r="AC969" s="8"/>
      <c r="AD969" s="8"/>
      <c r="AE969" s="8"/>
      <c r="AF969" s="19"/>
    </row>
    <row r="970" ht="21" customHeight="1" spans="1:32">
      <c r="A970" s="4" t="str">
        <f>IFERROR(INDEX(_xlfn.ANCHORARRAY($AG$9),ROWS($A$9:A970)),"")</f>
        <v/>
      </c>
      <c r="B970" s="5" t="str">
        <f t="shared" si="135"/>
        <v/>
      </c>
      <c r="C970" s="5" t="str">
        <f t="shared" si="136"/>
        <v/>
      </c>
      <c r="D970" s="5" t="str">
        <f t="shared" si="137"/>
        <v/>
      </c>
      <c r="E970" s="18" t="str">
        <f t="shared" si="138"/>
        <v/>
      </c>
      <c r="F970" s="5" t="str">
        <f t="shared" si="139"/>
        <v/>
      </c>
      <c r="G970" s="3" t="str">
        <f t="shared" si="140"/>
        <v/>
      </c>
      <c r="H970" s="22" t="str">
        <f t="shared" si="141"/>
        <v/>
      </c>
      <c r="I970" s="22" t="str">
        <f t="shared" si="142"/>
        <v/>
      </c>
      <c r="J970" s="22" t="str">
        <f t="shared" si="143"/>
        <v/>
      </c>
      <c r="K970" s="16"/>
      <c r="L970" s="22"/>
      <c r="M970" s="22"/>
      <c r="N970" s="23"/>
      <c r="O970" s="24"/>
      <c r="P970" s="24"/>
      <c r="Q970" s="24"/>
      <c r="R970" s="5"/>
      <c r="S970" s="5"/>
      <c r="T970" s="5"/>
      <c r="U970" s="24"/>
      <c r="V970" s="24"/>
      <c r="W970" s="24"/>
      <c r="X970" s="22"/>
      <c r="Y970" s="24"/>
      <c r="Z970" s="22"/>
      <c r="AA970" s="24"/>
      <c r="AB970" s="22"/>
      <c r="AC970" s="5"/>
      <c r="AD970" s="5"/>
      <c r="AE970" s="5"/>
      <c r="AF970" s="22"/>
    </row>
    <row r="971" ht="21" customHeight="1" spans="1:32">
      <c r="A971" s="7" t="str">
        <f>IFERROR(INDEX(_xlfn.ANCHORARRAY($AG$9),ROWS($A$9:A971)),"")</f>
        <v/>
      </c>
      <c r="B971" s="8" t="str">
        <f t="shared" si="135"/>
        <v/>
      </c>
      <c r="C971" s="8" t="str">
        <f t="shared" si="136"/>
        <v/>
      </c>
      <c r="D971" s="8" t="str">
        <f t="shared" si="137"/>
        <v/>
      </c>
      <c r="E971" s="18" t="str">
        <f t="shared" si="138"/>
        <v/>
      </c>
      <c r="F971" s="8" t="str">
        <f t="shared" si="139"/>
        <v/>
      </c>
      <c r="G971" s="6" t="str">
        <f t="shared" si="140"/>
        <v/>
      </c>
      <c r="H971" s="19" t="str">
        <f t="shared" si="141"/>
        <v/>
      </c>
      <c r="I971" s="19" t="str">
        <f t="shared" si="142"/>
        <v/>
      </c>
      <c r="J971" s="19" t="str">
        <f t="shared" si="143"/>
        <v/>
      </c>
      <c r="K971" s="16"/>
      <c r="L971" s="19"/>
      <c r="M971" s="19"/>
      <c r="N971" s="20"/>
      <c r="O971" s="21"/>
      <c r="P971" s="21"/>
      <c r="Q971" s="21"/>
      <c r="R971" s="8"/>
      <c r="S971" s="8"/>
      <c r="T971" s="8"/>
      <c r="U971" s="21"/>
      <c r="V971" s="21"/>
      <c r="W971" s="21"/>
      <c r="X971" s="19"/>
      <c r="Y971" s="21"/>
      <c r="Z971" s="19"/>
      <c r="AA971" s="21"/>
      <c r="AB971" s="19"/>
      <c r="AC971" s="8"/>
      <c r="AD971" s="8"/>
      <c r="AE971" s="8"/>
      <c r="AF971" s="19"/>
    </row>
    <row r="972" ht="21" customHeight="1" spans="1:32">
      <c r="A972" s="4" t="str">
        <f>IFERROR(INDEX(_xlfn.ANCHORARRAY($AG$9),ROWS($A$9:A972)),"")</f>
        <v/>
      </c>
      <c r="B972" s="5" t="str">
        <f t="shared" si="135"/>
        <v/>
      </c>
      <c r="C972" s="5" t="str">
        <f t="shared" si="136"/>
        <v/>
      </c>
      <c r="D972" s="5" t="str">
        <f t="shared" si="137"/>
        <v/>
      </c>
      <c r="E972" s="18" t="str">
        <f t="shared" si="138"/>
        <v/>
      </c>
      <c r="F972" s="5" t="str">
        <f t="shared" si="139"/>
        <v/>
      </c>
      <c r="G972" s="3" t="str">
        <f t="shared" si="140"/>
        <v/>
      </c>
      <c r="H972" s="22" t="str">
        <f t="shared" si="141"/>
        <v/>
      </c>
      <c r="I972" s="22" t="str">
        <f t="shared" si="142"/>
        <v/>
      </c>
      <c r="J972" s="22" t="str">
        <f t="shared" si="143"/>
        <v/>
      </c>
      <c r="K972" s="16"/>
      <c r="L972" s="22"/>
      <c r="M972" s="22"/>
      <c r="N972" s="23"/>
      <c r="O972" s="24"/>
      <c r="P972" s="24"/>
      <c r="Q972" s="24"/>
      <c r="R972" s="5"/>
      <c r="S972" s="5"/>
      <c r="T972" s="5"/>
      <c r="U972" s="24"/>
      <c r="V972" s="24"/>
      <c r="W972" s="24"/>
      <c r="X972" s="22"/>
      <c r="Y972" s="24"/>
      <c r="Z972" s="22"/>
      <c r="AA972" s="24"/>
      <c r="AB972" s="22"/>
      <c r="AC972" s="5"/>
      <c r="AD972" s="5"/>
      <c r="AE972" s="5"/>
      <c r="AF972" s="22"/>
    </row>
    <row r="973" ht="21" customHeight="1" spans="1:32">
      <c r="A973" s="7" t="str">
        <f>IFERROR(INDEX(_xlfn.ANCHORARRAY($AG$9),ROWS($A$9:A973)),"")</f>
        <v/>
      </c>
      <c r="B973" s="8" t="str">
        <f t="shared" si="135"/>
        <v/>
      </c>
      <c r="C973" s="8" t="str">
        <f t="shared" si="136"/>
        <v/>
      </c>
      <c r="D973" s="8" t="str">
        <f t="shared" si="137"/>
        <v/>
      </c>
      <c r="E973" s="18" t="str">
        <f t="shared" si="138"/>
        <v/>
      </c>
      <c r="F973" s="8" t="str">
        <f t="shared" si="139"/>
        <v/>
      </c>
      <c r="G973" s="6" t="str">
        <f t="shared" si="140"/>
        <v/>
      </c>
      <c r="H973" s="19" t="str">
        <f t="shared" si="141"/>
        <v/>
      </c>
      <c r="I973" s="19" t="str">
        <f t="shared" si="142"/>
        <v/>
      </c>
      <c r="J973" s="19" t="str">
        <f t="shared" si="143"/>
        <v/>
      </c>
      <c r="K973" s="16"/>
      <c r="L973" s="19"/>
      <c r="M973" s="19"/>
      <c r="N973" s="20"/>
      <c r="O973" s="21"/>
      <c r="P973" s="21"/>
      <c r="Q973" s="21"/>
      <c r="R973" s="8"/>
      <c r="S973" s="8"/>
      <c r="T973" s="8"/>
      <c r="U973" s="21"/>
      <c r="V973" s="21"/>
      <c r="W973" s="21"/>
      <c r="X973" s="19"/>
      <c r="Y973" s="21"/>
      <c r="Z973" s="19"/>
      <c r="AA973" s="21"/>
      <c r="AB973" s="19"/>
      <c r="AC973" s="8"/>
      <c r="AD973" s="8"/>
      <c r="AE973" s="8"/>
      <c r="AF973" s="19"/>
    </row>
    <row r="974" ht="21" customHeight="1" spans="1:32">
      <c r="A974" s="4" t="str">
        <f>IFERROR(INDEX(_xlfn.ANCHORARRAY($AG$9),ROWS($A$9:A974)),"")</f>
        <v/>
      </c>
      <c r="B974" s="5" t="str">
        <f t="shared" si="135"/>
        <v/>
      </c>
      <c r="C974" s="5" t="str">
        <f t="shared" si="136"/>
        <v/>
      </c>
      <c r="D974" s="5" t="str">
        <f t="shared" si="137"/>
        <v/>
      </c>
      <c r="E974" s="18" t="str">
        <f t="shared" si="138"/>
        <v/>
      </c>
      <c r="F974" s="5" t="str">
        <f t="shared" si="139"/>
        <v/>
      </c>
      <c r="G974" s="3" t="str">
        <f t="shared" si="140"/>
        <v/>
      </c>
      <c r="H974" s="22" t="str">
        <f t="shared" si="141"/>
        <v/>
      </c>
      <c r="I974" s="22" t="str">
        <f t="shared" si="142"/>
        <v/>
      </c>
      <c r="J974" s="22" t="str">
        <f t="shared" si="143"/>
        <v/>
      </c>
      <c r="K974" s="16"/>
      <c r="L974" s="22"/>
      <c r="M974" s="22"/>
      <c r="N974" s="23"/>
      <c r="O974" s="24"/>
      <c r="P974" s="24"/>
      <c r="Q974" s="24"/>
      <c r="R974" s="5"/>
      <c r="S974" s="5"/>
      <c r="T974" s="5"/>
      <c r="U974" s="24"/>
      <c r="V974" s="24"/>
      <c r="W974" s="24"/>
      <c r="X974" s="22"/>
      <c r="Y974" s="24"/>
      <c r="Z974" s="22"/>
      <c r="AA974" s="24"/>
      <c r="AB974" s="22"/>
      <c r="AC974" s="5"/>
      <c r="AD974" s="5"/>
      <c r="AE974" s="5"/>
      <c r="AF974" s="22"/>
    </row>
    <row r="975" ht="21" customHeight="1" spans="1:32">
      <c r="A975" s="7" t="str">
        <f>IFERROR(INDEX(_xlfn.ANCHORARRAY($AG$9),ROWS($A$9:A975)),"")</f>
        <v/>
      </c>
      <c r="B975" s="8" t="str">
        <f t="shared" si="135"/>
        <v/>
      </c>
      <c r="C975" s="8" t="str">
        <f t="shared" si="136"/>
        <v/>
      </c>
      <c r="D975" s="8" t="str">
        <f t="shared" si="137"/>
        <v/>
      </c>
      <c r="E975" s="18" t="str">
        <f t="shared" si="138"/>
        <v/>
      </c>
      <c r="F975" s="8" t="str">
        <f t="shared" si="139"/>
        <v/>
      </c>
      <c r="G975" s="6" t="str">
        <f t="shared" si="140"/>
        <v/>
      </c>
      <c r="H975" s="19" t="str">
        <f t="shared" si="141"/>
        <v/>
      </c>
      <c r="I975" s="19" t="str">
        <f t="shared" si="142"/>
        <v/>
      </c>
      <c r="J975" s="19" t="str">
        <f t="shared" si="143"/>
        <v/>
      </c>
      <c r="K975" s="16"/>
      <c r="L975" s="19"/>
      <c r="M975" s="19"/>
      <c r="N975" s="20"/>
      <c r="O975" s="21"/>
      <c r="P975" s="21"/>
      <c r="Q975" s="21"/>
      <c r="R975" s="8"/>
      <c r="S975" s="8"/>
      <c r="T975" s="8"/>
      <c r="U975" s="21"/>
      <c r="V975" s="21"/>
      <c r="W975" s="21"/>
      <c r="X975" s="19"/>
      <c r="Y975" s="21"/>
      <c r="Z975" s="19"/>
      <c r="AA975" s="21"/>
      <c r="AB975" s="19"/>
      <c r="AC975" s="8"/>
      <c r="AD975" s="8"/>
      <c r="AE975" s="8"/>
      <c r="AF975" s="19"/>
    </row>
    <row r="976" ht="21" customHeight="1" spans="1:32">
      <c r="A976" s="4" t="str">
        <f>IFERROR(INDEX(_xlfn.ANCHORARRAY($AG$9),ROWS($A$9:A976)),"")</f>
        <v/>
      </c>
      <c r="B976" s="5" t="str">
        <f t="shared" si="135"/>
        <v/>
      </c>
      <c r="C976" s="5" t="str">
        <f t="shared" si="136"/>
        <v/>
      </c>
      <c r="D976" s="5" t="str">
        <f t="shared" si="137"/>
        <v/>
      </c>
      <c r="E976" s="18" t="str">
        <f t="shared" si="138"/>
        <v/>
      </c>
      <c r="F976" s="5" t="str">
        <f t="shared" si="139"/>
        <v/>
      </c>
      <c r="G976" s="3" t="str">
        <f t="shared" si="140"/>
        <v/>
      </c>
      <c r="H976" s="22" t="str">
        <f t="shared" si="141"/>
        <v/>
      </c>
      <c r="I976" s="22" t="str">
        <f t="shared" si="142"/>
        <v/>
      </c>
      <c r="J976" s="22" t="str">
        <f t="shared" si="143"/>
        <v/>
      </c>
      <c r="K976" s="16"/>
      <c r="L976" s="22"/>
      <c r="M976" s="22"/>
      <c r="N976" s="23"/>
      <c r="O976" s="24"/>
      <c r="P976" s="24"/>
      <c r="Q976" s="24"/>
      <c r="R976" s="5"/>
      <c r="S976" s="5"/>
      <c r="T976" s="5"/>
      <c r="U976" s="24"/>
      <c r="V976" s="24"/>
      <c r="W976" s="24"/>
      <c r="X976" s="22"/>
      <c r="Y976" s="24"/>
      <c r="Z976" s="22"/>
      <c r="AA976" s="24"/>
      <c r="AB976" s="22"/>
      <c r="AC976" s="5"/>
      <c r="AD976" s="5"/>
      <c r="AE976" s="5"/>
      <c r="AF976" s="22"/>
    </row>
    <row r="977" ht="21" customHeight="1" spans="1:32">
      <c r="A977" s="7" t="str">
        <f>IFERROR(INDEX(_xlfn.ANCHORARRAY($AG$9),ROWS($A$9:A977)),"")</f>
        <v/>
      </c>
      <c r="B977" s="8" t="str">
        <f t="shared" si="135"/>
        <v/>
      </c>
      <c r="C977" s="8" t="str">
        <f t="shared" si="136"/>
        <v/>
      </c>
      <c r="D977" s="8" t="str">
        <f t="shared" si="137"/>
        <v/>
      </c>
      <c r="E977" s="18" t="str">
        <f t="shared" si="138"/>
        <v/>
      </c>
      <c r="F977" s="8" t="str">
        <f t="shared" si="139"/>
        <v/>
      </c>
      <c r="G977" s="6" t="str">
        <f t="shared" si="140"/>
        <v/>
      </c>
      <c r="H977" s="19" t="str">
        <f t="shared" si="141"/>
        <v/>
      </c>
      <c r="I977" s="19" t="str">
        <f t="shared" si="142"/>
        <v/>
      </c>
      <c r="J977" s="19" t="str">
        <f t="shared" si="143"/>
        <v/>
      </c>
      <c r="K977" s="16"/>
      <c r="L977" s="19"/>
      <c r="M977" s="19"/>
      <c r="N977" s="20"/>
      <c r="O977" s="21"/>
      <c r="P977" s="21"/>
      <c r="Q977" s="21"/>
      <c r="R977" s="8"/>
      <c r="S977" s="8"/>
      <c r="T977" s="8"/>
      <c r="U977" s="21"/>
      <c r="V977" s="21"/>
      <c r="W977" s="21"/>
      <c r="X977" s="19"/>
      <c r="Y977" s="21"/>
      <c r="Z977" s="19"/>
      <c r="AA977" s="21"/>
      <c r="AB977" s="19"/>
      <c r="AC977" s="8"/>
      <c r="AD977" s="8"/>
      <c r="AE977" s="8"/>
      <c r="AF977" s="19"/>
    </row>
    <row r="978" ht="21" customHeight="1" spans="1:32">
      <c r="A978" s="4" t="str">
        <f>IFERROR(INDEX(_xlfn.ANCHORARRAY($AG$9),ROWS($A$9:A978)),"")</f>
        <v/>
      </c>
      <c r="B978" s="5" t="str">
        <f t="shared" si="135"/>
        <v/>
      </c>
      <c r="C978" s="5" t="str">
        <f t="shared" si="136"/>
        <v/>
      </c>
      <c r="D978" s="5" t="str">
        <f t="shared" si="137"/>
        <v/>
      </c>
      <c r="E978" s="18" t="str">
        <f t="shared" si="138"/>
        <v/>
      </c>
      <c r="F978" s="5" t="str">
        <f t="shared" si="139"/>
        <v/>
      </c>
      <c r="G978" s="3" t="str">
        <f t="shared" si="140"/>
        <v/>
      </c>
      <c r="H978" s="22" t="str">
        <f t="shared" si="141"/>
        <v/>
      </c>
      <c r="I978" s="22" t="str">
        <f t="shared" si="142"/>
        <v/>
      </c>
      <c r="J978" s="22" t="str">
        <f t="shared" si="143"/>
        <v/>
      </c>
      <c r="K978" s="16"/>
      <c r="L978" s="22"/>
      <c r="M978" s="22"/>
      <c r="N978" s="23"/>
      <c r="O978" s="24"/>
      <c r="P978" s="24"/>
      <c r="Q978" s="24"/>
      <c r="R978" s="5"/>
      <c r="S978" s="5"/>
      <c r="T978" s="5"/>
      <c r="U978" s="24"/>
      <c r="V978" s="24"/>
      <c r="W978" s="24"/>
      <c r="X978" s="22"/>
      <c r="Y978" s="24"/>
      <c r="Z978" s="22"/>
      <c r="AA978" s="24"/>
      <c r="AB978" s="22"/>
      <c r="AC978" s="5"/>
      <c r="AD978" s="5"/>
      <c r="AE978" s="5"/>
      <c r="AF978" s="22"/>
    </row>
    <row r="979" ht="21" customHeight="1" spans="1:32">
      <c r="A979" s="7" t="str">
        <f>IFERROR(INDEX(_xlfn.ANCHORARRAY($AG$9),ROWS($A$9:A979)),"")</f>
        <v/>
      </c>
      <c r="B979" s="8" t="str">
        <f t="shared" si="135"/>
        <v/>
      </c>
      <c r="C979" s="8" t="str">
        <f t="shared" si="136"/>
        <v/>
      </c>
      <c r="D979" s="8" t="str">
        <f t="shared" si="137"/>
        <v/>
      </c>
      <c r="E979" s="18" t="str">
        <f t="shared" si="138"/>
        <v/>
      </c>
      <c r="F979" s="8" t="str">
        <f t="shared" si="139"/>
        <v/>
      </c>
      <c r="G979" s="6" t="str">
        <f t="shared" si="140"/>
        <v/>
      </c>
      <c r="H979" s="19" t="str">
        <f t="shared" si="141"/>
        <v/>
      </c>
      <c r="I979" s="19" t="str">
        <f t="shared" si="142"/>
        <v/>
      </c>
      <c r="J979" s="19" t="str">
        <f t="shared" si="143"/>
        <v/>
      </c>
      <c r="K979" s="16"/>
      <c r="L979" s="19"/>
      <c r="M979" s="19"/>
      <c r="N979" s="20"/>
      <c r="O979" s="21"/>
      <c r="P979" s="21"/>
      <c r="Q979" s="21"/>
      <c r="R979" s="8"/>
      <c r="S979" s="8"/>
      <c r="T979" s="8"/>
      <c r="U979" s="21"/>
      <c r="V979" s="21"/>
      <c r="W979" s="21"/>
      <c r="X979" s="19"/>
      <c r="Y979" s="21"/>
      <c r="Z979" s="19"/>
      <c r="AA979" s="21"/>
      <c r="AB979" s="19"/>
      <c r="AC979" s="8"/>
      <c r="AD979" s="8"/>
      <c r="AE979" s="8"/>
      <c r="AF979" s="19"/>
    </row>
    <row r="980" ht="21" customHeight="1" spans="1:32">
      <c r="A980" s="4" t="str">
        <f>IFERROR(INDEX(_xlfn.ANCHORARRAY($AG$9),ROWS($A$9:A980)),"")</f>
        <v/>
      </c>
      <c r="B980" s="5" t="str">
        <f t="shared" si="135"/>
        <v/>
      </c>
      <c r="C980" s="5" t="str">
        <f t="shared" si="136"/>
        <v/>
      </c>
      <c r="D980" s="5" t="str">
        <f t="shared" si="137"/>
        <v/>
      </c>
      <c r="E980" s="18" t="str">
        <f t="shared" si="138"/>
        <v/>
      </c>
      <c r="F980" s="5" t="str">
        <f t="shared" si="139"/>
        <v/>
      </c>
      <c r="G980" s="3" t="str">
        <f t="shared" si="140"/>
        <v/>
      </c>
      <c r="H980" s="22" t="str">
        <f t="shared" si="141"/>
        <v/>
      </c>
      <c r="I980" s="22" t="str">
        <f t="shared" si="142"/>
        <v/>
      </c>
      <c r="J980" s="22" t="str">
        <f t="shared" si="143"/>
        <v/>
      </c>
      <c r="K980" s="16"/>
      <c r="L980" s="22"/>
      <c r="M980" s="22"/>
      <c r="N980" s="23"/>
      <c r="O980" s="24"/>
      <c r="P980" s="24"/>
      <c r="Q980" s="24"/>
      <c r="R980" s="5"/>
      <c r="S980" s="5"/>
      <c r="T980" s="5"/>
      <c r="U980" s="24"/>
      <c r="V980" s="24"/>
      <c r="W980" s="24"/>
      <c r="X980" s="22"/>
      <c r="Y980" s="24"/>
      <c r="Z980" s="22"/>
      <c r="AA980" s="24"/>
      <c r="AB980" s="22"/>
      <c r="AC980" s="5"/>
      <c r="AD980" s="5"/>
      <c r="AE980" s="5"/>
      <c r="AF980" s="22"/>
    </row>
    <row r="981" ht="21" customHeight="1" spans="1:32">
      <c r="A981" s="7" t="str">
        <f>IFERROR(INDEX(_xlfn.ANCHORARRAY($AG$9),ROWS($A$9:A981)),"")</f>
        <v/>
      </c>
      <c r="B981" s="8" t="str">
        <f t="shared" si="135"/>
        <v/>
      </c>
      <c r="C981" s="8" t="str">
        <f t="shared" si="136"/>
        <v/>
      </c>
      <c r="D981" s="8" t="str">
        <f t="shared" si="137"/>
        <v/>
      </c>
      <c r="E981" s="18" t="str">
        <f t="shared" si="138"/>
        <v/>
      </c>
      <c r="F981" s="8" t="str">
        <f t="shared" si="139"/>
        <v/>
      </c>
      <c r="G981" s="6" t="str">
        <f t="shared" si="140"/>
        <v/>
      </c>
      <c r="H981" s="19" t="str">
        <f t="shared" si="141"/>
        <v/>
      </c>
      <c r="I981" s="19" t="str">
        <f t="shared" si="142"/>
        <v/>
      </c>
      <c r="J981" s="19" t="str">
        <f t="shared" si="143"/>
        <v/>
      </c>
      <c r="K981" s="16"/>
      <c r="L981" s="19"/>
      <c r="M981" s="19"/>
      <c r="N981" s="20"/>
      <c r="O981" s="21"/>
      <c r="P981" s="21"/>
      <c r="Q981" s="21"/>
      <c r="R981" s="8"/>
      <c r="S981" s="8"/>
      <c r="T981" s="8"/>
      <c r="U981" s="21"/>
      <c r="V981" s="21"/>
      <c r="W981" s="21"/>
      <c r="X981" s="19"/>
      <c r="Y981" s="21"/>
      <c r="Z981" s="19"/>
      <c r="AA981" s="21"/>
      <c r="AB981" s="19"/>
      <c r="AC981" s="8"/>
      <c r="AD981" s="8"/>
      <c r="AE981" s="8"/>
      <c r="AF981" s="19"/>
    </row>
    <row r="982" ht="21" customHeight="1" spans="1:32">
      <c r="A982" s="4" t="str">
        <f>IFERROR(INDEX(_xlfn.ANCHORARRAY($AG$9),ROWS($A$9:A982)),"")</f>
        <v/>
      </c>
      <c r="B982" s="5" t="str">
        <f t="shared" si="135"/>
        <v/>
      </c>
      <c r="C982" s="5" t="str">
        <f t="shared" si="136"/>
        <v/>
      </c>
      <c r="D982" s="5" t="str">
        <f t="shared" si="137"/>
        <v/>
      </c>
      <c r="E982" s="18" t="str">
        <f t="shared" si="138"/>
        <v/>
      </c>
      <c r="F982" s="5" t="str">
        <f t="shared" si="139"/>
        <v/>
      </c>
      <c r="G982" s="3" t="str">
        <f t="shared" si="140"/>
        <v/>
      </c>
      <c r="H982" s="22" t="str">
        <f t="shared" si="141"/>
        <v/>
      </c>
      <c r="I982" s="22" t="str">
        <f t="shared" si="142"/>
        <v/>
      </c>
      <c r="J982" s="22" t="str">
        <f t="shared" si="143"/>
        <v/>
      </c>
      <c r="K982" s="16"/>
      <c r="L982" s="22"/>
      <c r="M982" s="22"/>
      <c r="N982" s="23"/>
      <c r="O982" s="24"/>
      <c r="P982" s="24"/>
      <c r="Q982" s="24"/>
      <c r="R982" s="5"/>
      <c r="S982" s="5"/>
      <c r="T982" s="5"/>
      <c r="U982" s="24"/>
      <c r="V982" s="24"/>
      <c r="W982" s="24"/>
      <c r="X982" s="22"/>
      <c r="Y982" s="24"/>
      <c r="Z982" s="22"/>
      <c r="AA982" s="24"/>
      <c r="AB982" s="22"/>
      <c r="AC982" s="5"/>
      <c r="AD982" s="5"/>
      <c r="AE982" s="5"/>
      <c r="AF982" s="22"/>
    </row>
    <row r="983" ht="21" customHeight="1" spans="1:32">
      <c r="A983" s="7" t="str">
        <f>IFERROR(INDEX(_xlfn.ANCHORARRAY($AG$9),ROWS($A$9:A983)),"")</f>
        <v/>
      </c>
      <c r="B983" s="8" t="str">
        <f t="shared" si="135"/>
        <v/>
      </c>
      <c r="C983" s="8" t="str">
        <f t="shared" si="136"/>
        <v/>
      </c>
      <c r="D983" s="8" t="str">
        <f t="shared" si="137"/>
        <v/>
      </c>
      <c r="E983" s="18" t="str">
        <f t="shared" si="138"/>
        <v/>
      </c>
      <c r="F983" s="8" t="str">
        <f t="shared" si="139"/>
        <v/>
      </c>
      <c r="G983" s="6" t="str">
        <f t="shared" si="140"/>
        <v/>
      </c>
      <c r="H983" s="19" t="str">
        <f t="shared" si="141"/>
        <v/>
      </c>
      <c r="I983" s="19" t="str">
        <f t="shared" si="142"/>
        <v/>
      </c>
      <c r="J983" s="19" t="str">
        <f t="shared" si="143"/>
        <v/>
      </c>
      <c r="K983" s="16"/>
      <c r="L983" s="19"/>
      <c r="M983" s="19"/>
      <c r="N983" s="20"/>
      <c r="O983" s="21"/>
      <c r="P983" s="21"/>
      <c r="Q983" s="21"/>
      <c r="R983" s="8"/>
      <c r="S983" s="8"/>
      <c r="T983" s="8"/>
      <c r="U983" s="21"/>
      <c r="V983" s="21"/>
      <c r="W983" s="21"/>
      <c r="X983" s="19"/>
      <c r="Y983" s="21"/>
      <c r="Z983" s="19"/>
      <c r="AA983" s="21"/>
      <c r="AB983" s="19"/>
      <c r="AC983" s="8"/>
      <c r="AD983" s="8"/>
      <c r="AE983" s="8"/>
      <c r="AF983" s="19"/>
    </row>
    <row r="984" ht="21" customHeight="1" spans="1:32">
      <c r="A984" s="4" t="str">
        <f>IFERROR(INDEX(_xlfn.ANCHORARRAY($AG$9),ROWS($A$9:A984)),"")</f>
        <v/>
      </c>
      <c r="B984" s="5" t="str">
        <f t="shared" si="135"/>
        <v/>
      </c>
      <c r="C984" s="5" t="str">
        <f t="shared" si="136"/>
        <v/>
      </c>
      <c r="D984" s="5" t="str">
        <f t="shared" si="137"/>
        <v/>
      </c>
      <c r="E984" s="18" t="str">
        <f t="shared" si="138"/>
        <v/>
      </c>
      <c r="F984" s="5" t="str">
        <f t="shared" si="139"/>
        <v/>
      </c>
      <c r="G984" s="3" t="str">
        <f t="shared" si="140"/>
        <v/>
      </c>
      <c r="H984" s="22" t="str">
        <f t="shared" si="141"/>
        <v/>
      </c>
      <c r="I984" s="22" t="str">
        <f t="shared" si="142"/>
        <v/>
      </c>
      <c r="J984" s="22" t="str">
        <f t="shared" si="143"/>
        <v/>
      </c>
      <c r="K984" s="16"/>
      <c r="L984" s="22"/>
      <c r="M984" s="22"/>
      <c r="N984" s="23"/>
      <c r="O984" s="24"/>
      <c r="P984" s="24"/>
      <c r="Q984" s="24"/>
      <c r="R984" s="5"/>
      <c r="S984" s="5"/>
      <c r="T984" s="5"/>
      <c r="U984" s="24"/>
      <c r="V984" s="24"/>
      <c r="W984" s="24"/>
      <c r="X984" s="22"/>
      <c r="Y984" s="24"/>
      <c r="Z984" s="22"/>
      <c r="AA984" s="24"/>
      <c r="AB984" s="22"/>
      <c r="AC984" s="5"/>
      <c r="AD984" s="5"/>
      <c r="AE984" s="5"/>
      <c r="AF984" s="22"/>
    </row>
    <row r="985" ht="21" customHeight="1" spans="1:32">
      <c r="A985" s="7" t="str">
        <f>IFERROR(INDEX(_xlfn.ANCHORARRAY($AG$9),ROWS($A$9:A985)),"")</f>
        <v/>
      </c>
      <c r="B985" s="8" t="str">
        <f t="shared" si="135"/>
        <v/>
      </c>
      <c r="C985" s="8" t="str">
        <f t="shared" si="136"/>
        <v/>
      </c>
      <c r="D985" s="8" t="str">
        <f t="shared" si="137"/>
        <v/>
      </c>
      <c r="E985" s="18" t="str">
        <f t="shared" si="138"/>
        <v/>
      </c>
      <c r="F985" s="8" t="str">
        <f t="shared" si="139"/>
        <v/>
      </c>
      <c r="G985" s="6" t="str">
        <f t="shared" si="140"/>
        <v/>
      </c>
      <c r="H985" s="19" t="str">
        <f t="shared" si="141"/>
        <v/>
      </c>
      <c r="I985" s="19" t="str">
        <f t="shared" si="142"/>
        <v/>
      </c>
      <c r="J985" s="19" t="str">
        <f t="shared" si="143"/>
        <v/>
      </c>
      <c r="K985" s="16"/>
      <c r="L985" s="19"/>
      <c r="M985" s="19"/>
      <c r="N985" s="20"/>
      <c r="O985" s="21"/>
      <c r="P985" s="21"/>
      <c r="Q985" s="21"/>
      <c r="R985" s="8"/>
      <c r="S985" s="8"/>
      <c r="T985" s="8"/>
      <c r="U985" s="21"/>
      <c r="V985" s="21"/>
      <c r="W985" s="21"/>
      <c r="X985" s="19"/>
      <c r="Y985" s="21"/>
      <c r="Z985" s="19"/>
      <c r="AA985" s="21"/>
      <c r="AB985" s="19"/>
      <c r="AC985" s="8"/>
      <c r="AD985" s="8"/>
      <c r="AE985" s="8"/>
      <c r="AF985" s="19"/>
    </row>
    <row r="986" ht="21" customHeight="1" spans="1:32">
      <c r="A986" s="4" t="str">
        <f>IFERROR(INDEX(_xlfn.ANCHORARRAY($AG$9),ROWS($A$9:A986)),"")</f>
        <v/>
      </c>
      <c r="B986" s="5" t="str">
        <f t="shared" si="135"/>
        <v/>
      </c>
      <c r="C986" s="5" t="str">
        <f t="shared" si="136"/>
        <v/>
      </c>
      <c r="D986" s="5" t="str">
        <f t="shared" si="137"/>
        <v/>
      </c>
      <c r="E986" s="18" t="str">
        <f t="shared" si="138"/>
        <v/>
      </c>
      <c r="F986" s="5" t="str">
        <f t="shared" si="139"/>
        <v/>
      </c>
      <c r="G986" s="3" t="str">
        <f t="shared" si="140"/>
        <v/>
      </c>
      <c r="H986" s="22" t="str">
        <f t="shared" si="141"/>
        <v/>
      </c>
      <c r="I986" s="22" t="str">
        <f t="shared" si="142"/>
        <v/>
      </c>
      <c r="J986" s="22" t="str">
        <f t="shared" si="143"/>
        <v/>
      </c>
      <c r="K986" s="16"/>
      <c r="L986" s="22"/>
      <c r="M986" s="22"/>
      <c r="N986" s="23"/>
      <c r="O986" s="24"/>
      <c r="P986" s="24"/>
      <c r="Q986" s="24"/>
      <c r="R986" s="5"/>
      <c r="S986" s="5"/>
      <c r="T986" s="5"/>
      <c r="U986" s="24"/>
      <c r="V986" s="24"/>
      <c r="W986" s="24"/>
      <c r="X986" s="22"/>
      <c r="Y986" s="24"/>
      <c r="Z986" s="22"/>
      <c r="AA986" s="24"/>
      <c r="AB986" s="22"/>
      <c r="AC986" s="5"/>
      <c r="AD986" s="5"/>
      <c r="AE986" s="5"/>
      <c r="AF986" s="22"/>
    </row>
    <row r="987" ht="21" customHeight="1" spans="1:32">
      <c r="A987" s="7" t="str">
        <f>IFERROR(INDEX(_xlfn.ANCHORARRAY($AG$9),ROWS($A$9:A987)),"")</f>
        <v/>
      </c>
      <c r="B987" s="8" t="str">
        <f t="shared" si="135"/>
        <v/>
      </c>
      <c r="C987" s="8" t="str">
        <f t="shared" si="136"/>
        <v/>
      </c>
      <c r="D987" s="8" t="str">
        <f t="shared" si="137"/>
        <v/>
      </c>
      <c r="E987" s="18" t="str">
        <f t="shared" si="138"/>
        <v/>
      </c>
      <c r="F987" s="8" t="str">
        <f t="shared" si="139"/>
        <v/>
      </c>
      <c r="G987" s="6" t="str">
        <f t="shared" si="140"/>
        <v/>
      </c>
      <c r="H987" s="19" t="str">
        <f t="shared" si="141"/>
        <v/>
      </c>
      <c r="I987" s="19" t="str">
        <f t="shared" si="142"/>
        <v/>
      </c>
      <c r="J987" s="19" t="str">
        <f t="shared" si="143"/>
        <v/>
      </c>
      <c r="K987" s="16"/>
      <c r="L987" s="19"/>
      <c r="M987" s="19"/>
      <c r="N987" s="20"/>
      <c r="O987" s="21"/>
      <c r="P987" s="21"/>
      <c r="Q987" s="21"/>
      <c r="R987" s="8"/>
      <c r="S987" s="8"/>
      <c r="T987" s="8"/>
      <c r="U987" s="21"/>
      <c r="V987" s="21"/>
      <c r="W987" s="21"/>
      <c r="X987" s="19"/>
      <c r="Y987" s="21"/>
      <c r="Z987" s="19"/>
      <c r="AA987" s="21"/>
      <c r="AB987" s="19"/>
      <c r="AC987" s="8"/>
      <c r="AD987" s="8"/>
      <c r="AE987" s="8"/>
      <c r="AF987" s="19"/>
    </row>
    <row r="988" ht="21" customHeight="1" spans="1:32">
      <c r="A988" s="4" t="str">
        <f>IFERROR(INDEX(_xlfn.ANCHORARRAY($AG$9),ROWS($A$9:A988)),"")</f>
        <v/>
      </c>
      <c r="B988" s="5" t="str">
        <f t="shared" si="135"/>
        <v/>
      </c>
      <c r="C988" s="5" t="str">
        <f t="shared" si="136"/>
        <v/>
      </c>
      <c r="D988" s="5" t="str">
        <f t="shared" si="137"/>
        <v/>
      </c>
      <c r="E988" s="18" t="str">
        <f t="shared" si="138"/>
        <v/>
      </c>
      <c r="F988" s="5" t="str">
        <f t="shared" si="139"/>
        <v/>
      </c>
      <c r="G988" s="3" t="str">
        <f t="shared" si="140"/>
        <v/>
      </c>
      <c r="H988" s="22" t="str">
        <f t="shared" si="141"/>
        <v/>
      </c>
      <c r="I988" s="22" t="str">
        <f t="shared" si="142"/>
        <v/>
      </c>
      <c r="J988" s="22" t="str">
        <f t="shared" si="143"/>
        <v/>
      </c>
      <c r="K988" s="16"/>
      <c r="L988" s="22"/>
      <c r="M988" s="22"/>
      <c r="N988" s="23"/>
      <c r="O988" s="24"/>
      <c r="P988" s="24"/>
      <c r="Q988" s="24"/>
      <c r="R988" s="5"/>
      <c r="S988" s="5"/>
      <c r="T988" s="5"/>
      <c r="U988" s="24"/>
      <c r="V988" s="24"/>
      <c r="W988" s="24"/>
      <c r="X988" s="22"/>
      <c r="Y988" s="24"/>
      <c r="Z988" s="22"/>
      <c r="AA988" s="24"/>
      <c r="AB988" s="22"/>
      <c r="AC988" s="5"/>
      <c r="AD988" s="5"/>
      <c r="AE988" s="5"/>
      <c r="AF988" s="22"/>
    </row>
    <row r="989" ht="21" customHeight="1" spans="1:32">
      <c r="A989" s="7" t="str">
        <f>IFERROR(INDEX(_xlfn.ANCHORARRAY($AG$9),ROWS($A$9:A989)),"")</f>
        <v/>
      </c>
      <c r="B989" s="8" t="str">
        <f t="shared" si="135"/>
        <v/>
      </c>
      <c r="C989" s="8" t="str">
        <f t="shared" si="136"/>
        <v/>
      </c>
      <c r="D989" s="8" t="str">
        <f t="shared" si="137"/>
        <v/>
      </c>
      <c r="E989" s="18" t="str">
        <f t="shared" si="138"/>
        <v/>
      </c>
      <c r="F989" s="8" t="str">
        <f t="shared" si="139"/>
        <v/>
      </c>
      <c r="G989" s="6" t="str">
        <f t="shared" si="140"/>
        <v/>
      </c>
      <c r="H989" s="19" t="str">
        <f t="shared" si="141"/>
        <v/>
      </c>
      <c r="I989" s="19" t="str">
        <f t="shared" si="142"/>
        <v/>
      </c>
      <c r="J989" s="19" t="str">
        <f t="shared" si="143"/>
        <v/>
      </c>
      <c r="K989" s="16"/>
      <c r="L989" s="19"/>
      <c r="M989" s="19"/>
      <c r="N989" s="20"/>
      <c r="O989" s="21"/>
      <c r="P989" s="21"/>
      <c r="Q989" s="21"/>
      <c r="R989" s="8"/>
      <c r="S989" s="8"/>
      <c r="T989" s="8"/>
      <c r="U989" s="21"/>
      <c r="V989" s="21"/>
      <c r="W989" s="21"/>
      <c r="X989" s="19"/>
      <c r="Y989" s="21"/>
      <c r="Z989" s="19"/>
      <c r="AA989" s="21"/>
      <c r="AB989" s="19"/>
      <c r="AC989" s="8"/>
      <c r="AD989" s="8"/>
      <c r="AE989" s="8"/>
      <c r="AF989" s="19"/>
    </row>
    <row r="990" ht="21" customHeight="1" spans="1:32">
      <c r="A990" s="4" t="str">
        <f>IFERROR(INDEX(_xlfn.ANCHORARRAY($AG$9),ROWS($A$9:A990)),"")</f>
        <v/>
      </c>
      <c r="B990" s="5" t="str">
        <f t="shared" si="135"/>
        <v/>
      </c>
      <c r="C990" s="5" t="str">
        <f t="shared" si="136"/>
        <v/>
      </c>
      <c r="D990" s="5" t="str">
        <f t="shared" si="137"/>
        <v/>
      </c>
      <c r="E990" s="18" t="str">
        <f t="shared" si="138"/>
        <v/>
      </c>
      <c r="F990" s="5" t="str">
        <f t="shared" si="139"/>
        <v/>
      </c>
      <c r="G990" s="3" t="str">
        <f t="shared" si="140"/>
        <v/>
      </c>
      <c r="H990" s="22" t="str">
        <f t="shared" si="141"/>
        <v/>
      </c>
      <c r="I990" s="22" t="str">
        <f t="shared" si="142"/>
        <v/>
      </c>
      <c r="J990" s="22" t="str">
        <f t="shared" si="143"/>
        <v/>
      </c>
      <c r="K990" s="16"/>
      <c r="L990" s="22"/>
      <c r="M990" s="22"/>
      <c r="N990" s="23"/>
      <c r="O990" s="24"/>
      <c r="P990" s="24"/>
      <c r="Q990" s="24"/>
      <c r="R990" s="5"/>
      <c r="S990" s="5"/>
      <c r="T990" s="5"/>
      <c r="U990" s="24"/>
      <c r="V990" s="24"/>
      <c r="W990" s="24"/>
      <c r="X990" s="22"/>
      <c r="Y990" s="24"/>
      <c r="Z990" s="22"/>
      <c r="AA990" s="24"/>
      <c r="AB990" s="22"/>
      <c r="AC990" s="5"/>
      <c r="AD990" s="5"/>
      <c r="AE990" s="5"/>
      <c r="AF990" s="22"/>
    </row>
    <row r="991" ht="21" customHeight="1" spans="1:32">
      <c r="A991" s="7" t="str">
        <f>IFERROR(INDEX(_xlfn.ANCHORARRAY($AG$9),ROWS($A$9:A991)),"")</f>
        <v/>
      </c>
      <c r="B991" s="8" t="str">
        <f t="shared" si="135"/>
        <v/>
      </c>
      <c r="C991" s="8" t="str">
        <f t="shared" si="136"/>
        <v/>
      </c>
      <c r="D991" s="8" t="str">
        <f t="shared" si="137"/>
        <v/>
      </c>
      <c r="E991" s="18" t="str">
        <f t="shared" si="138"/>
        <v/>
      </c>
      <c r="F991" s="8" t="str">
        <f t="shared" si="139"/>
        <v/>
      </c>
      <c r="G991" s="6" t="str">
        <f t="shared" si="140"/>
        <v/>
      </c>
      <c r="H991" s="19" t="str">
        <f t="shared" si="141"/>
        <v/>
      </c>
      <c r="I991" s="19" t="str">
        <f t="shared" si="142"/>
        <v/>
      </c>
      <c r="J991" s="19" t="str">
        <f t="shared" si="143"/>
        <v/>
      </c>
      <c r="K991" s="16"/>
      <c r="L991" s="19"/>
      <c r="M991" s="19"/>
      <c r="N991" s="20"/>
      <c r="O991" s="21"/>
      <c r="P991" s="21"/>
      <c r="Q991" s="21"/>
      <c r="R991" s="8"/>
      <c r="S991" s="8"/>
      <c r="T991" s="8"/>
      <c r="U991" s="21"/>
      <c r="V991" s="21"/>
      <c r="W991" s="21"/>
      <c r="X991" s="19"/>
      <c r="Y991" s="21"/>
      <c r="Z991" s="19"/>
      <c r="AA991" s="21"/>
      <c r="AB991" s="19"/>
      <c r="AC991" s="8"/>
      <c r="AD991" s="8"/>
      <c r="AE991" s="8"/>
      <c r="AF991" s="19"/>
    </row>
    <row r="992" ht="21" customHeight="1" spans="1:32">
      <c r="A992" s="4" t="str">
        <f>IFERROR(INDEX(_xlfn.ANCHORARRAY($AG$9),ROWS($A$9:A992)),"")</f>
        <v/>
      </c>
      <c r="B992" s="5" t="str">
        <f t="shared" si="135"/>
        <v/>
      </c>
      <c r="C992" s="5" t="str">
        <f t="shared" si="136"/>
        <v/>
      </c>
      <c r="D992" s="5" t="str">
        <f t="shared" si="137"/>
        <v/>
      </c>
      <c r="E992" s="18" t="str">
        <f t="shared" si="138"/>
        <v/>
      </c>
      <c r="F992" s="5" t="str">
        <f t="shared" si="139"/>
        <v/>
      </c>
      <c r="G992" s="3" t="str">
        <f t="shared" si="140"/>
        <v/>
      </c>
      <c r="H992" s="22" t="str">
        <f t="shared" si="141"/>
        <v/>
      </c>
      <c r="I992" s="22" t="str">
        <f t="shared" si="142"/>
        <v/>
      </c>
      <c r="J992" s="22" t="str">
        <f t="shared" si="143"/>
        <v/>
      </c>
      <c r="K992" s="16"/>
      <c r="L992" s="22"/>
      <c r="M992" s="22"/>
      <c r="N992" s="23"/>
      <c r="O992" s="24"/>
      <c r="P992" s="24"/>
      <c r="Q992" s="24"/>
      <c r="R992" s="5"/>
      <c r="S992" s="5"/>
      <c r="T992" s="5"/>
      <c r="U992" s="24"/>
      <c r="V992" s="24"/>
      <c r="W992" s="24"/>
      <c r="X992" s="22"/>
      <c r="Y992" s="24"/>
      <c r="Z992" s="22"/>
      <c r="AA992" s="24"/>
      <c r="AB992" s="22"/>
      <c r="AC992" s="5"/>
      <c r="AD992" s="5"/>
      <c r="AE992" s="5"/>
      <c r="AF992" s="22"/>
    </row>
    <row r="993" ht="21" customHeight="1" spans="1:32">
      <c r="A993" s="7" t="str">
        <f>IFERROR(INDEX(_xlfn.ANCHORARRAY($AG$9),ROWS($A$9:A993)),"")</f>
        <v/>
      </c>
      <c r="B993" s="8" t="str">
        <f t="shared" si="135"/>
        <v/>
      </c>
      <c r="C993" s="8" t="str">
        <f t="shared" si="136"/>
        <v/>
      </c>
      <c r="D993" s="8" t="str">
        <f t="shared" si="137"/>
        <v/>
      </c>
      <c r="E993" s="18" t="str">
        <f t="shared" si="138"/>
        <v/>
      </c>
      <c r="F993" s="8" t="str">
        <f t="shared" si="139"/>
        <v/>
      </c>
      <c r="G993" s="6" t="str">
        <f t="shared" si="140"/>
        <v/>
      </c>
      <c r="H993" s="19" t="str">
        <f t="shared" si="141"/>
        <v/>
      </c>
      <c r="I993" s="19" t="str">
        <f t="shared" si="142"/>
        <v/>
      </c>
      <c r="J993" s="19" t="str">
        <f t="shared" si="143"/>
        <v/>
      </c>
      <c r="K993" s="16"/>
      <c r="L993" s="19"/>
      <c r="M993" s="19"/>
      <c r="N993" s="20"/>
      <c r="O993" s="21"/>
      <c r="P993" s="21"/>
      <c r="Q993" s="21"/>
      <c r="R993" s="8"/>
      <c r="S993" s="8"/>
      <c r="T993" s="8"/>
      <c r="U993" s="21"/>
      <c r="V993" s="21"/>
      <c r="W993" s="21"/>
      <c r="X993" s="19"/>
      <c r="Y993" s="21"/>
      <c r="Z993" s="19"/>
      <c r="AA993" s="21"/>
      <c r="AB993" s="19"/>
      <c r="AC993" s="8"/>
      <c r="AD993" s="8"/>
      <c r="AE993" s="8"/>
      <c r="AF993" s="19"/>
    </row>
    <row r="994" ht="21" customHeight="1" spans="1:32">
      <c r="A994" s="4" t="str">
        <f>IFERROR(INDEX(_xlfn.ANCHORARRAY($AG$9),ROWS($A$9:A994)),"")</f>
        <v/>
      </c>
      <c r="B994" s="5" t="str">
        <f t="shared" si="135"/>
        <v/>
      </c>
      <c r="C994" s="5" t="str">
        <f t="shared" si="136"/>
        <v/>
      </c>
      <c r="D994" s="5" t="str">
        <f t="shared" si="137"/>
        <v/>
      </c>
      <c r="E994" s="18" t="str">
        <f t="shared" si="138"/>
        <v/>
      </c>
      <c r="F994" s="5" t="str">
        <f t="shared" si="139"/>
        <v/>
      </c>
      <c r="G994" s="3" t="str">
        <f t="shared" si="140"/>
        <v/>
      </c>
      <c r="H994" s="22" t="str">
        <f t="shared" si="141"/>
        <v/>
      </c>
      <c r="I994" s="22" t="str">
        <f t="shared" si="142"/>
        <v/>
      </c>
      <c r="J994" s="22" t="str">
        <f t="shared" si="143"/>
        <v/>
      </c>
      <c r="K994" s="16"/>
      <c r="L994" s="22"/>
      <c r="M994" s="22"/>
      <c r="N994" s="23"/>
      <c r="O994" s="24"/>
      <c r="P994" s="24"/>
      <c r="Q994" s="24"/>
      <c r="R994" s="5"/>
      <c r="S994" s="5"/>
      <c r="T994" s="5"/>
      <c r="U994" s="24"/>
      <c r="V994" s="24"/>
      <c r="W994" s="24"/>
      <c r="X994" s="22"/>
      <c r="Y994" s="24"/>
      <c r="Z994" s="22"/>
      <c r="AA994" s="24"/>
      <c r="AB994" s="22"/>
      <c r="AC994" s="5"/>
      <c r="AD994" s="5"/>
      <c r="AE994" s="5"/>
      <c r="AF994" s="22"/>
    </row>
    <row r="995" ht="21" customHeight="1" spans="1:32">
      <c r="A995" s="7" t="str">
        <f>IFERROR(INDEX(_xlfn.ANCHORARRAY($AG$9),ROWS($A$9:A995)),"")</f>
        <v/>
      </c>
      <c r="B995" s="8" t="str">
        <f t="shared" si="135"/>
        <v/>
      </c>
      <c r="C995" s="8" t="str">
        <f t="shared" si="136"/>
        <v/>
      </c>
      <c r="D995" s="8" t="str">
        <f t="shared" si="137"/>
        <v/>
      </c>
      <c r="E995" s="18" t="str">
        <f t="shared" si="138"/>
        <v/>
      </c>
      <c r="F995" s="8" t="str">
        <f t="shared" si="139"/>
        <v/>
      </c>
      <c r="G995" s="6" t="str">
        <f t="shared" si="140"/>
        <v/>
      </c>
      <c r="H995" s="19" t="str">
        <f t="shared" si="141"/>
        <v/>
      </c>
      <c r="I995" s="19" t="str">
        <f t="shared" si="142"/>
        <v/>
      </c>
      <c r="J995" s="19" t="str">
        <f t="shared" si="143"/>
        <v/>
      </c>
      <c r="K995" s="16"/>
      <c r="L995" s="19"/>
      <c r="M995" s="19"/>
      <c r="N995" s="20"/>
      <c r="O995" s="21"/>
      <c r="P995" s="21"/>
      <c r="Q995" s="21"/>
      <c r="R995" s="8"/>
      <c r="S995" s="8"/>
      <c r="T995" s="8"/>
      <c r="U995" s="21"/>
      <c r="V995" s="21"/>
      <c r="W995" s="21"/>
      <c r="X995" s="19"/>
      <c r="Y995" s="21"/>
      <c r="Z995" s="19"/>
      <c r="AA995" s="21"/>
      <c r="AB995" s="19"/>
      <c r="AC995" s="8"/>
      <c r="AD995" s="8"/>
      <c r="AE995" s="8"/>
      <c r="AF995" s="19"/>
    </row>
    <row r="996" ht="21" customHeight="1" spans="1:32">
      <c r="A996" s="4" t="str">
        <f>IFERROR(INDEX(_xlfn.ANCHORARRAY($AG$9),ROWS($A$9:A996)),"")</f>
        <v/>
      </c>
      <c r="B996" s="5" t="str">
        <f t="shared" si="135"/>
        <v/>
      </c>
      <c r="C996" s="5" t="str">
        <f t="shared" si="136"/>
        <v/>
      </c>
      <c r="D996" s="5" t="str">
        <f t="shared" si="137"/>
        <v/>
      </c>
      <c r="E996" s="18" t="str">
        <f t="shared" si="138"/>
        <v/>
      </c>
      <c r="F996" s="5" t="str">
        <f t="shared" si="139"/>
        <v/>
      </c>
      <c r="G996" s="3" t="str">
        <f t="shared" si="140"/>
        <v/>
      </c>
      <c r="H996" s="22" t="str">
        <f t="shared" si="141"/>
        <v/>
      </c>
      <c r="I996" s="22" t="str">
        <f t="shared" si="142"/>
        <v/>
      </c>
      <c r="J996" s="22" t="str">
        <f t="shared" si="143"/>
        <v/>
      </c>
      <c r="K996" s="16"/>
      <c r="L996" s="22"/>
      <c r="M996" s="22"/>
      <c r="N996" s="23"/>
      <c r="O996" s="24"/>
      <c r="P996" s="24"/>
      <c r="Q996" s="24"/>
      <c r="R996" s="5"/>
      <c r="S996" s="5"/>
      <c r="T996" s="5"/>
      <c r="U996" s="24"/>
      <c r="V996" s="24"/>
      <c r="W996" s="24"/>
      <c r="X996" s="22"/>
      <c r="Y996" s="24"/>
      <c r="Z996" s="22"/>
      <c r="AA996" s="24"/>
      <c r="AB996" s="22"/>
      <c r="AC996" s="5"/>
      <c r="AD996" s="5"/>
      <c r="AE996" s="5"/>
      <c r="AF996" s="22"/>
    </row>
    <row r="997" ht="21" customHeight="1" spans="1:32">
      <c r="A997" s="7" t="str">
        <f>IFERROR(INDEX(_xlfn.ANCHORARRAY($AG$9),ROWS($A$9:A997)),"")</f>
        <v/>
      </c>
      <c r="B997" s="8" t="str">
        <f t="shared" si="135"/>
        <v/>
      </c>
      <c r="C997" s="8" t="str">
        <f t="shared" si="136"/>
        <v/>
      </c>
      <c r="D997" s="8" t="str">
        <f t="shared" si="137"/>
        <v/>
      </c>
      <c r="E997" s="18" t="str">
        <f t="shared" si="138"/>
        <v/>
      </c>
      <c r="F997" s="8" t="str">
        <f t="shared" si="139"/>
        <v/>
      </c>
      <c r="G997" s="6" t="str">
        <f t="shared" si="140"/>
        <v/>
      </c>
      <c r="H997" s="19" t="str">
        <f t="shared" si="141"/>
        <v/>
      </c>
      <c r="I997" s="19" t="str">
        <f t="shared" si="142"/>
        <v/>
      </c>
      <c r="J997" s="19" t="str">
        <f t="shared" si="143"/>
        <v/>
      </c>
      <c r="K997" s="16"/>
      <c r="L997" s="19"/>
      <c r="M997" s="19"/>
      <c r="N997" s="20"/>
      <c r="O997" s="21"/>
      <c r="P997" s="21"/>
      <c r="Q997" s="21"/>
      <c r="R997" s="8"/>
      <c r="S997" s="8"/>
      <c r="T997" s="8"/>
      <c r="U997" s="21"/>
      <c r="V997" s="21"/>
      <c r="W997" s="21"/>
      <c r="X997" s="19"/>
      <c r="Y997" s="21"/>
      <c r="Z997" s="19"/>
      <c r="AA997" s="21"/>
      <c r="AB997" s="19"/>
      <c r="AC997" s="8"/>
      <c r="AD997" s="8"/>
      <c r="AE997" s="8"/>
      <c r="AF997" s="19"/>
    </row>
    <row r="998" ht="21" customHeight="1" spans="1:32">
      <c r="A998" s="4" t="str">
        <f>IFERROR(INDEX(_xlfn.ANCHORARRAY($AG$9),ROWS($A$9:A998)),"")</f>
        <v/>
      </c>
      <c r="B998" s="5" t="str">
        <f t="shared" si="135"/>
        <v/>
      </c>
      <c r="C998" s="5" t="str">
        <f t="shared" si="136"/>
        <v/>
      </c>
      <c r="D998" s="5" t="str">
        <f t="shared" si="137"/>
        <v/>
      </c>
      <c r="E998" s="18" t="str">
        <f t="shared" si="138"/>
        <v/>
      </c>
      <c r="F998" s="5" t="str">
        <f t="shared" si="139"/>
        <v/>
      </c>
      <c r="G998" s="3" t="str">
        <f t="shared" si="140"/>
        <v/>
      </c>
      <c r="H998" s="22" t="str">
        <f t="shared" si="141"/>
        <v/>
      </c>
      <c r="I998" s="22" t="str">
        <f t="shared" si="142"/>
        <v/>
      </c>
      <c r="J998" s="22" t="str">
        <f t="shared" si="143"/>
        <v/>
      </c>
      <c r="K998" s="16"/>
      <c r="L998" s="22"/>
      <c r="M998" s="22"/>
      <c r="N998" s="23"/>
      <c r="O998" s="24"/>
      <c r="P998" s="24"/>
      <c r="Q998" s="24"/>
      <c r="R998" s="5"/>
      <c r="S998" s="5"/>
      <c r="T998" s="5"/>
      <c r="U998" s="24"/>
      <c r="V998" s="24"/>
      <c r="W998" s="24"/>
      <c r="X998" s="22"/>
      <c r="Y998" s="24"/>
      <c r="Z998" s="22"/>
      <c r="AA998" s="24"/>
      <c r="AB998" s="22"/>
      <c r="AC998" s="5"/>
      <c r="AD998" s="5"/>
      <c r="AE998" s="5"/>
      <c r="AF998" s="22"/>
    </row>
    <row r="999" ht="21" customHeight="1" spans="1:32">
      <c r="A999" s="7" t="str">
        <f>IFERROR(INDEX(_xlfn.ANCHORARRAY($AG$9),ROWS($A$9:A999)),"")</f>
        <v/>
      </c>
      <c r="B999" s="8" t="str">
        <f t="shared" si="135"/>
        <v/>
      </c>
      <c r="C999" s="8" t="str">
        <f t="shared" si="136"/>
        <v/>
      </c>
      <c r="D999" s="8" t="str">
        <f t="shared" si="137"/>
        <v/>
      </c>
      <c r="E999" s="18" t="str">
        <f t="shared" si="138"/>
        <v/>
      </c>
      <c r="F999" s="8" t="str">
        <f t="shared" si="139"/>
        <v/>
      </c>
      <c r="G999" s="6" t="str">
        <f t="shared" si="140"/>
        <v/>
      </c>
      <c r="H999" s="19" t="str">
        <f t="shared" si="141"/>
        <v/>
      </c>
      <c r="I999" s="19" t="str">
        <f t="shared" si="142"/>
        <v/>
      </c>
      <c r="J999" s="19" t="str">
        <f t="shared" si="143"/>
        <v/>
      </c>
      <c r="K999" s="16"/>
      <c r="L999" s="19"/>
      <c r="M999" s="19"/>
      <c r="N999" s="20"/>
      <c r="O999" s="21"/>
      <c r="P999" s="21"/>
      <c r="Q999" s="21"/>
      <c r="R999" s="8"/>
      <c r="S999" s="8"/>
      <c r="T999" s="8"/>
      <c r="U999" s="21"/>
      <c r="V999" s="21"/>
      <c r="W999" s="21"/>
      <c r="X999" s="19"/>
      <c r="Y999" s="21"/>
      <c r="Z999" s="19"/>
      <c r="AA999" s="21"/>
      <c r="AB999" s="19"/>
      <c r="AC999" s="8"/>
      <c r="AD999" s="8"/>
      <c r="AE999" s="8"/>
      <c r="AF999" s="19"/>
    </row>
    <row r="1000" ht="21" customHeight="1" spans="1:32">
      <c r="A1000" s="4" t="str">
        <f>IFERROR(INDEX(_xlfn.ANCHORARRAY($AG$9),ROWS($A$9:A1000)),"")</f>
        <v/>
      </c>
      <c r="B1000" s="5" t="str">
        <f t="shared" si="135"/>
        <v/>
      </c>
      <c r="C1000" s="5" t="str">
        <f t="shared" si="136"/>
        <v/>
      </c>
      <c r="D1000" s="5" t="str">
        <f t="shared" si="137"/>
        <v/>
      </c>
      <c r="E1000" s="18" t="str">
        <f t="shared" si="138"/>
        <v/>
      </c>
      <c r="F1000" s="5" t="str">
        <f t="shared" si="139"/>
        <v/>
      </c>
      <c r="G1000" s="3" t="str">
        <f t="shared" si="140"/>
        <v/>
      </c>
      <c r="H1000" s="22" t="str">
        <f t="shared" si="141"/>
        <v/>
      </c>
      <c r="I1000" s="22" t="str">
        <f t="shared" si="142"/>
        <v/>
      </c>
      <c r="J1000" s="22" t="str">
        <f t="shared" si="143"/>
        <v/>
      </c>
      <c r="K1000" s="16"/>
      <c r="L1000" s="22"/>
      <c r="M1000" s="22"/>
      <c r="N1000" s="23"/>
      <c r="O1000" s="24"/>
      <c r="P1000" s="24"/>
      <c r="Q1000" s="24"/>
      <c r="R1000" s="5"/>
      <c r="S1000" s="5"/>
      <c r="T1000" s="5"/>
      <c r="U1000" s="24"/>
      <c r="V1000" s="24"/>
      <c r="W1000" s="24"/>
      <c r="X1000" s="22"/>
      <c r="Y1000" s="24"/>
      <c r="Z1000" s="22"/>
      <c r="AA1000" s="24"/>
      <c r="AB1000" s="22"/>
      <c r="AC1000" s="5"/>
      <c r="AD1000" s="5"/>
      <c r="AE1000" s="5"/>
      <c r="AF1000" s="22"/>
    </row>
    <row r="1001" ht="21" customHeight="1" spans="1:32">
      <c r="A1001" s="7" t="str">
        <f>IFERROR(INDEX(_xlfn.ANCHORARRAY($AG$9),ROWS($A$9:A1001)),"")</f>
        <v/>
      </c>
      <c r="B1001" s="8" t="str">
        <f t="shared" si="135"/>
        <v/>
      </c>
      <c r="C1001" s="8" t="str">
        <f t="shared" si="136"/>
        <v/>
      </c>
      <c r="D1001" s="8" t="str">
        <f t="shared" si="137"/>
        <v/>
      </c>
      <c r="E1001" s="18" t="str">
        <f t="shared" si="138"/>
        <v/>
      </c>
      <c r="F1001" s="8" t="str">
        <f t="shared" si="139"/>
        <v/>
      </c>
      <c r="G1001" s="6" t="str">
        <f t="shared" si="140"/>
        <v/>
      </c>
      <c r="H1001" s="19" t="str">
        <f t="shared" si="141"/>
        <v/>
      </c>
      <c r="I1001" s="19" t="str">
        <f t="shared" si="142"/>
        <v/>
      </c>
      <c r="J1001" s="19" t="str">
        <f t="shared" si="143"/>
        <v/>
      </c>
      <c r="K1001" s="16"/>
      <c r="L1001" s="19"/>
      <c r="M1001" s="19"/>
      <c r="N1001" s="20"/>
      <c r="O1001" s="21"/>
      <c r="P1001" s="21"/>
      <c r="Q1001" s="21"/>
      <c r="R1001" s="8"/>
      <c r="S1001" s="8"/>
      <c r="T1001" s="8"/>
      <c r="U1001" s="21"/>
      <c r="V1001" s="21"/>
      <c r="W1001" s="21"/>
      <c r="X1001" s="19"/>
      <c r="Y1001" s="21"/>
      <c r="Z1001" s="19"/>
      <c r="AA1001" s="21"/>
      <c r="AB1001" s="19"/>
      <c r="AC1001" s="8"/>
      <c r="AD1001" s="8"/>
      <c r="AE1001" s="8"/>
      <c r="AF1001" s="19"/>
    </row>
    <row r="1002" ht="21" customHeight="1" spans="1:32">
      <c r="A1002" s="4" t="str">
        <f>IFERROR(INDEX(_xlfn.ANCHORARRAY($AG$9),ROWS($A$9:A1002)),"")</f>
        <v/>
      </c>
      <c r="B1002" s="5" t="str">
        <f t="shared" si="135"/>
        <v/>
      </c>
      <c r="C1002" s="5" t="str">
        <f t="shared" si="136"/>
        <v/>
      </c>
      <c r="D1002" s="5" t="str">
        <f t="shared" si="137"/>
        <v/>
      </c>
      <c r="E1002" s="18" t="str">
        <f t="shared" si="138"/>
        <v/>
      </c>
      <c r="F1002" s="5" t="str">
        <f t="shared" si="139"/>
        <v/>
      </c>
      <c r="G1002" s="3" t="str">
        <f t="shared" si="140"/>
        <v/>
      </c>
      <c r="H1002" s="22" t="str">
        <f t="shared" si="141"/>
        <v/>
      </c>
      <c r="I1002" s="22" t="str">
        <f t="shared" si="142"/>
        <v/>
      </c>
      <c r="J1002" s="22" t="str">
        <f t="shared" si="143"/>
        <v/>
      </c>
      <c r="K1002" s="16"/>
      <c r="L1002" s="22"/>
      <c r="M1002" s="22"/>
      <c r="N1002" s="23"/>
      <c r="O1002" s="24"/>
      <c r="P1002" s="24"/>
      <c r="Q1002" s="24"/>
      <c r="R1002" s="5"/>
      <c r="S1002" s="5"/>
      <c r="T1002" s="5"/>
      <c r="U1002" s="24"/>
      <c r="V1002" s="24"/>
      <c r="W1002" s="24"/>
      <c r="X1002" s="22"/>
      <c r="Y1002" s="24"/>
      <c r="Z1002" s="22"/>
      <c r="AA1002" s="24"/>
      <c r="AB1002" s="22"/>
      <c r="AC1002" s="5"/>
      <c r="AD1002" s="5"/>
      <c r="AE1002" s="5"/>
      <c r="AF1002" s="22"/>
    </row>
    <row r="1003" ht="21" customHeight="1" spans="1:32">
      <c r="A1003" s="7" t="str">
        <f>IFERROR(INDEX(_xlfn.ANCHORARRAY($AG$9),ROWS($A$9:A1003)),"")</f>
        <v/>
      </c>
      <c r="B1003" s="8" t="str">
        <f t="shared" si="135"/>
        <v/>
      </c>
      <c r="C1003" s="8" t="str">
        <f t="shared" si="136"/>
        <v/>
      </c>
      <c r="D1003" s="8" t="str">
        <f t="shared" si="137"/>
        <v/>
      </c>
      <c r="E1003" s="18" t="str">
        <f t="shared" si="138"/>
        <v/>
      </c>
      <c r="F1003" s="8" t="str">
        <f t="shared" si="139"/>
        <v/>
      </c>
      <c r="G1003" s="6" t="str">
        <f t="shared" si="140"/>
        <v/>
      </c>
      <c r="H1003" s="19" t="str">
        <f t="shared" si="141"/>
        <v/>
      </c>
      <c r="I1003" s="19" t="str">
        <f t="shared" si="142"/>
        <v/>
      </c>
      <c r="J1003" s="19" t="str">
        <f t="shared" si="143"/>
        <v/>
      </c>
      <c r="K1003" s="16"/>
      <c r="L1003" s="19"/>
      <c r="M1003" s="19"/>
      <c r="N1003" s="20"/>
      <c r="O1003" s="21"/>
      <c r="P1003" s="21"/>
      <c r="Q1003" s="21"/>
      <c r="R1003" s="8"/>
      <c r="S1003" s="8"/>
      <c r="T1003" s="8"/>
      <c r="U1003" s="21"/>
      <c r="V1003" s="21"/>
      <c r="W1003" s="21"/>
      <c r="X1003" s="19"/>
      <c r="Y1003" s="21"/>
      <c r="Z1003" s="19"/>
      <c r="AA1003" s="21"/>
      <c r="AB1003" s="19"/>
      <c r="AC1003" s="8"/>
      <c r="AD1003" s="8"/>
      <c r="AE1003" s="8"/>
      <c r="AF1003" s="19"/>
    </row>
    <row r="1004" ht="21" customHeight="1" spans="1:32">
      <c r="A1004" s="4" t="str">
        <f>IFERROR(INDEX(_xlfn.ANCHORARRAY($AG$9),ROWS($A$9:A1004)),"")</f>
        <v/>
      </c>
      <c r="B1004" s="5" t="str">
        <f t="shared" si="135"/>
        <v/>
      </c>
      <c r="C1004" s="5" t="str">
        <f t="shared" si="136"/>
        <v/>
      </c>
      <c r="D1004" s="5" t="str">
        <f t="shared" si="137"/>
        <v/>
      </c>
      <c r="E1004" s="18" t="str">
        <f t="shared" si="138"/>
        <v/>
      </c>
      <c r="F1004" s="5" t="str">
        <f t="shared" si="139"/>
        <v/>
      </c>
      <c r="G1004" s="3" t="str">
        <f t="shared" si="140"/>
        <v/>
      </c>
      <c r="H1004" s="22" t="str">
        <f t="shared" si="141"/>
        <v/>
      </c>
      <c r="I1004" s="22" t="str">
        <f t="shared" si="142"/>
        <v/>
      </c>
      <c r="J1004" s="22" t="str">
        <f t="shared" si="143"/>
        <v/>
      </c>
      <c r="K1004" s="16"/>
      <c r="L1004" s="22"/>
      <c r="M1004" s="22"/>
      <c r="N1004" s="23"/>
      <c r="O1004" s="24"/>
      <c r="P1004" s="24"/>
      <c r="Q1004" s="24"/>
      <c r="R1004" s="5"/>
      <c r="S1004" s="5"/>
      <c r="T1004" s="5"/>
      <c r="U1004" s="24"/>
      <c r="V1004" s="24"/>
      <c r="W1004" s="24"/>
      <c r="X1004" s="22"/>
      <c r="Y1004" s="24"/>
      <c r="Z1004" s="22"/>
      <c r="AA1004" s="24"/>
      <c r="AB1004" s="22"/>
      <c r="AC1004" s="5"/>
      <c r="AD1004" s="5"/>
      <c r="AE1004" s="5"/>
      <c r="AF1004" s="22"/>
    </row>
    <row r="1005" ht="21" customHeight="1" spans="1:32">
      <c r="A1005" s="7" t="str">
        <f>IFERROR(INDEX(_xlfn.ANCHORARRAY($AG$9),ROWS($A$9:A1005)),"")</f>
        <v/>
      </c>
      <c r="B1005" s="8" t="str">
        <f t="shared" si="135"/>
        <v/>
      </c>
      <c r="C1005" s="8" t="str">
        <f t="shared" si="136"/>
        <v/>
      </c>
      <c r="D1005" s="8" t="str">
        <f t="shared" si="137"/>
        <v/>
      </c>
      <c r="E1005" s="18" t="str">
        <f t="shared" si="138"/>
        <v/>
      </c>
      <c r="F1005" s="8" t="str">
        <f t="shared" si="139"/>
        <v/>
      </c>
      <c r="G1005" s="6" t="str">
        <f t="shared" si="140"/>
        <v/>
      </c>
      <c r="H1005" s="19" t="str">
        <f t="shared" si="141"/>
        <v/>
      </c>
      <c r="I1005" s="19" t="str">
        <f t="shared" si="142"/>
        <v/>
      </c>
      <c r="J1005" s="19" t="str">
        <f t="shared" si="143"/>
        <v/>
      </c>
      <c r="K1005" s="16"/>
      <c r="L1005" s="19"/>
      <c r="M1005" s="19"/>
      <c r="N1005" s="20"/>
      <c r="O1005" s="21"/>
      <c r="P1005" s="21"/>
      <c r="Q1005" s="21"/>
      <c r="R1005" s="8"/>
      <c r="S1005" s="8"/>
      <c r="T1005" s="8"/>
      <c r="U1005" s="21"/>
      <c r="V1005" s="21"/>
      <c r="W1005" s="21"/>
      <c r="X1005" s="19"/>
      <c r="Y1005" s="21"/>
      <c r="Z1005" s="19"/>
      <c r="AA1005" s="21"/>
      <c r="AB1005" s="19"/>
      <c r="AC1005" s="8"/>
      <c r="AD1005" s="8"/>
      <c r="AE1005" s="8"/>
      <c r="AF1005" s="19"/>
    </row>
    <row r="1006" ht="21" customHeight="1" spans="1:32">
      <c r="A1006" s="4" t="str">
        <f>IFERROR(INDEX(_xlfn.ANCHORARRAY($AG$9),ROWS($A$9:A1006)),"")</f>
        <v/>
      </c>
      <c r="B1006" s="5" t="str">
        <f t="shared" si="135"/>
        <v/>
      </c>
      <c r="C1006" s="5" t="str">
        <f t="shared" si="136"/>
        <v/>
      </c>
      <c r="D1006" s="5" t="str">
        <f t="shared" si="137"/>
        <v/>
      </c>
      <c r="E1006" s="18" t="str">
        <f t="shared" si="138"/>
        <v/>
      </c>
      <c r="F1006" s="5" t="str">
        <f t="shared" si="139"/>
        <v/>
      </c>
      <c r="G1006" s="3" t="str">
        <f t="shared" si="140"/>
        <v/>
      </c>
      <c r="H1006" s="22" t="str">
        <f t="shared" si="141"/>
        <v/>
      </c>
      <c r="I1006" s="22" t="str">
        <f t="shared" si="142"/>
        <v/>
      </c>
      <c r="J1006" s="22" t="str">
        <f t="shared" si="143"/>
        <v/>
      </c>
      <c r="K1006" s="16"/>
      <c r="L1006" s="22"/>
      <c r="M1006" s="22"/>
      <c r="N1006" s="23"/>
      <c r="O1006" s="24"/>
      <c r="P1006" s="24"/>
      <c r="Q1006" s="24"/>
      <c r="R1006" s="5"/>
      <c r="S1006" s="5"/>
      <c r="T1006" s="5"/>
      <c r="U1006" s="24"/>
      <c r="V1006" s="24"/>
      <c r="W1006" s="24"/>
      <c r="X1006" s="22"/>
      <c r="Y1006" s="24"/>
      <c r="Z1006" s="22"/>
      <c r="AA1006" s="24"/>
      <c r="AB1006" s="22"/>
      <c r="AC1006" s="5"/>
      <c r="AD1006" s="5"/>
      <c r="AE1006" s="5"/>
      <c r="AF1006" s="22"/>
    </row>
    <row r="1007" ht="21" customHeight="1" spans="1:32">
      <c r="A1007" s="7" t="str">
        <f>IFERROR(INDEX(_xlfn.ANCHORARRAY($AG$9),ROWS($A$9:A1007)),"")</f>
        <v/>
      </c>
      <c r="B1007" s="8" t="str">
        <f t="shared" si="135"/>
        <v/>
      </c>
      <c r="C1007" s="8" t="str">
        <f t="shared" si="136"/>
        <v/>
      </c>
      <c r="D1007" s="8" t="str">
        <f t="shared" si="137"/>
        <v/>
      </c>
      <c r="E1007" s="18" t="str">
        <f t="shared" si="138"/>
        <v/>
      </c>
      <c r="F1007" s="8" t="str">
        <f t="shared" si="139"/>
        <v/>
      </c>
      <c r="G1007" s="6" t="str">
        <f t="shared" si="140"/>
        <v/>
      </c>
      <c r="H1007" s="19" t="str">
        <f t="shared" si="141"/>
        <v/>
      </c>
      <c r="I1007" s="19" t="str">
        <f t="shared" si="142"/>
        <v/>
      </c>
      <c r="J1007" s="19" t="str">
        <f t="shared" si="143"/>
        <v/>
      </c>
      <c r="K1007" s="16"/>
      <c r="L1007" s="19"/>
      <c r="M1007" s="19"/>
      <c r="N1007" s="20"/>
      <c r="O1007" s="21"/>
      <c r="P1007" s="21"/>
      <c r="Q1007" s="21"/>
      <c r="R1007" s="8"/>
      <c r="S1007" s="8"/>
      <c r="T1007" s="8"/>
      <c r="U1007" s="21"/>
      <c r="V1007" s="21"/>
      <c r="W1007" s="21"/>
      <c r="X1007" s="19"/>
      <c r="Y1007" s="21"/>
      <c r="Z1007" s="19"/>
      <c r="AA1007" s="21"/>
      <c r="AB1007" s="19"/>
      <c r="AC1007" s="8"/>
      <c r="AD1007" s="8"/>
      <c r="AE1007" s="8"/>
      <c r="AF1007" s="19"/>
    </row>
    <row r="1008" ht="21" customHeight="1" spans="1:32">
      <c r="A1008" s="4" t="str">
        <f>IFERROR(INDEX(_xlfn.ANCHORARRAY($AG$9),ROWS($A$9:A1008)),"")</f>
        <v/>
      </c>
      <c r="B1008" s="5" t="str">
        <f t="shared" si="135"/>
        <v/>
      </c>
      <c r="C1008" s="5" t="str">
        <f t="shared" si="136"/>
        <v/>
      </c>
      <c r="D1008" s="5" t="str">
        <f t="shared" si="137"/>
        <v/>
      </c>
      <c r="E1008" s="18" t="str">
        <f t="shared" si="138"/>
        <v/>
      </c>
      <c r="F1008" s="5" t="str">
        <f t="shared" si="139"/>
        <v/>
      </c>
      <c r="G1008" s="3" t="str">
        <f t="shared" si="140"/>
        <v/>
      </c>
      <c r="H1008" s="22" t="str">
        <f t="shared" si="141"/>
        <v/>
      </c>
      <c r="I1008" s="22" t="str">
        <f t="shared" si="142"/>
        <v/>
      </c>
      <c r="J1008" s="22" t="str">
        <f t="shared" si="143"/>
        <v/>
      </c>
      <c r="K1008" s="16"/>
      <c r="L1008" s="22"/>
      <c r="M1008" s="22"/>
      <c r="N1008" s="23"/>
      <c r="O1008" s="24"/>
      <c r="P1008" s="24"/>
      <c r="Q1008" s="24"/>
      <c r="R1008" s="5"/>
      <c r="S1008" s="5"/>
      <c r="T1008" s="5"/>
      <c r="U1008" s="24"/>
      <c r="V1008" s="24"/>
      <c r="W1008" s="24"/>
      <c r="X1008" s="22"/>
      <c r="Y1008" s="24"/>
      <c r="Z1008" s="22"/>
      <c r="AA1008" s="24"/>
      <c r="AB1008" s="22"/>
      <c r="AC1008" s="5"/>
      <c r="AD1008" s="5"/>
      <c r="AE1008" s="5"/>
      <c r="AF1008" s="22"/>
    </row>
    <row r="1009" ht="21" customHeight="1" spans="12:32">
      <c r="L1009" s="19"/>
      <c r="M1009" s="19"/>
      <c r="N1009" s="20"/>
      <c r="O1009" s="21"/>
      <c r="P1009" s="21"/>
      <c r="Q1009" s="21"/>
      <c r="R1009" s="8"/>
      <c r="S1009" s="8"/>
      <c r="T1009" s="8"/>
      <c r="U1009" s="21"/>
      <c r="V1009" s="21"/>
      <c r="W1009" s="21"/>
      <c r="X1009" s="19"/>
      <c r="Y1009" s="21"/>
      <c r="Z1009" s="19"/>
      <c r="AA1009" s="21"/>
      <c r="AB1009" s="19"/>
      <c r="AC1009" s="8"/>
      <c r="AD1009" s="8"/>
      <c r="AE1009" s="8"/>
      <c r="AF1009" s="19"/>
    </row>
    <row r="1010" ht="21" customHeight="1" spans="12:32">
      <c r="L1010" s="22"/>
      <c r="M1010" s="22"/>
      <c r="N1010" s="23"/>
      <c r="O1010" s="24"/>
      <c r="P1010" s="24"/>
      <c r="Q1010" s="24"/>
      <c r="R1010" s="5"/>
      <c r="S1010" s="5"/>
      <c r="T1010" s="5"/>
      <c r="U1010" s="24"/>
      <c r="V1010" s="24"/>
      <c r="W1010" s="24"/>
      <c r="X1010" s="22"/>
      <c r="Y1010" s="24"/>
      <c r="Z1010" s="22"/>
      <c r="AA1010" s="24"/>
      <c r="AB1010" s="22"/>
      <c r="AC1010" s="5"/>
      <c r="AD1010" s="5"/>
      <c r="AE1010" s="5"/>
      <c r="AF1010" s="22"/>
    </row>
    <row r="1011" ht="21" customHeight="1" spans="12:32">
      <c r="L1011" s="19"/>
      <c r="M1011" s="19"/>
      <c r="N1011" s="20"/>
      <c r="O1011" s="21"/>
      <c r="P1011" s="21"/>
      <c r="Q1011" s="21"/>
      <c r="R1011" s="8"/>
      <c r="S1011" s="8"/>
      <c r="T1011" s="8"/>
      <c r="U1011" s="21"/>
      <c r="V1011" s="21"/>
      <c r="W1011" s="21"/>
      <c r="X1011" s="19"/>
      <c r="Y1011" s="21"/>
      <c r="Z1011" s="19"/>
      <c r="AA1011" s="21"/>
      <c r="AB1011" s="19"/>
      <c r="AC1011" s="8"/>
      <c r="AD1011" s="8"/>
      <c r="AE1011" s="8"/>
      <c r="AF1011" s="19"/>
    </row>
    <row r="1012" ht="21" customHeight="1" spans="12:32">
      <c r="L1012" s="22"/>
      <c r="M1012" s="22"/>
      <c r="N1012" s="23"/>
      <c r="O1012" s="24"/>
      <c r="P1012" s="24"/>
      <c r="Q1012" s="24"/>
      <c r="R1012" s="5"/>
      <c r="S1012" s="5"/>
      <c r="T1012" s="5"/>
      <c r="U1012" s="24"/>
      <c r="V1012" s="24"/>
      <c r="W1012" s="24"/>
      <c r="X1012" s="22"/>
      <c r="Y1012" s="24"/>
      <c r="Z1012" s="22"/>
      <c r="AA1012" s="24"/>
      <c r="AB1012" s="22"/>
      <c r="AC1012" s="5"/>
      <c r="AD1012" s="5"/>
      <c r="AE1012" s="5"/>
      <c r="AF1012" s="22"/>
    </row>
    <row r="1013" ht="21" customHeight="1" spans="12:32">
      <c r="L1013" s="19"/>
      <c r="M1013" s="19"/>
      <c r="N1013" s="20"/>
      <c r="O1013" s="21"/>
      <c r="P1013" s="21"/>
      <c r="Q1013" s="21"/>
      <c r="R1013" s="8"/>
      <c r="S1013" s="8"/>
      <c r="T1013" s="8"/>
      <c r="U1013" s="21"/>
      <c r="V1013" s="21"/>
      <c r="W1013" s="21"/>
      <c r="X1013" s="19"/>
      <c r="Y1013" s="21"/>
      <c r="Z1013" s="19"/>
      <c r="AA1013" s="21"/>
      <c r="AB1013" s="19"/>
      <c r="AC1013" s="8"/>
      <c r="AD1013" s="8"/>
      <c r="AE1013" s="8"/>
      <c r="AF1013" s="19"/>
    </row>
    <row r="1014" ht="21" customHeight="1" spans="12:32">
      <c r="L1014" s="22"/>
      <c r="M1014" s="22"/>
      <c r="N1014" s="23"/>
      <c r="O1014" s="24"/>
      <c r="P1014" s="24"/>
      <c r="Q1014" s="24"/>
      <c r="R1014" s="5"/>
      <c r="S1014" s="5"/>
      <c r="T1014" s="5"/>
      <c r="U1014" s="24"/>
      <c r="V1014" s="24"/>
      <c r="W1014" s="24"/>
      <c r="X1014" s="22"/>
      <c r="Y1014" s="24"/>
      <c r="Z1014" s="22"/>
      <c r="AA1014" s="24"/>
      <c r="AB1014" s="22"/>
      <c r="AC1014" s="5"/>
      <c r="AD1014" s="5"/>
      <c r="AE1014" s="5"/>
      <c r="AF1014" s="22"/>
    </row>
    <row r="1015" ht="21" customHeight="1" spans="12:32">
      <c r="L1015" s="19"/>
      <c r="M1015" s="19"/>
      <c r="N1015" s="20"/>
      <c r="O1015" s="21"/>
      <c r="P1015" s="21"/>
      <c r="Q1015" s="21"/>
      <c r="R1015" s="8"/>
      <c r="S1015" s="8"/>
      <c r="T1015" s="8"/>
      <c r="U1015" s="21"/>
      <c r="V1015" s="21"/>
      <c r="W1015" s="21"/>
      <c r="X1015" s="19"/>
      <c r="Y1015" s="21"/>
      <c r="Z1015" s="19"/>
      <c r="AA1015" s="21"/>
      <c r="AB1015" s="19"/>
      <c r="AC1015" s="8"/>
      <c r="AD1015" s="8"/>
      <c r="AE1015" s="8"/>
      <c r="AF1015" s="19"/>
    </row>
    <row r="1016" ht="21" customHeight="1" spans="12:32">
      <c r="L1016" s="22"/>
      <c r="M1016" s="22"/>
      <c r="N1016" s="23"/>
      <c r="O1016" s="24"/>
      <c r="P1016" s="24"/>
      <c r="Q1016" s="24"/>
      <c r="R1016" s="5"/>
      <c r="S1016" s="5"/>
      <c r="T1016" s="5"/>
      <c r="U1016" s="24"/>
      <c r="V1016" s="24"/>
      <c r="W1016" s="24"/>
      <c r="X1016" s="22"/>
      <c r="Y1016" s="24"/>
      <c r="Z1016" s="22"/>
      <c r="AA1016" s="24"/>
      <c r="AB1016" s="22"/>
      <c r="AC1016" s="5"/>
      <c r="AD1016" s="5"/>
      <c r="AE1016" s="5"/>
      <c r="AF1016" s="22"/>
    </row>
    <row r="1017" ht="21" customHeight="1" spans="12:32">
      <c r="L1017" s="19"/>
      <c r="M1017" s="19"/>
      <c r="N1017" s="20"/>
      <c r="O1017" s="21"/>
      <c r="P1017" s="21"/>
      <c r="Q1017" s="21"/>
      <c r="R1017" s="8"/>
      <c r="S1017" s="8"/>
      <c r="T1017" s="8"/>
      <c r="U1017" s="21"/>
      <c r="V1017" s="21"/>
      <c r="W1017" s="21"/>
      <c r="X1017" s="19"/>
      <c r="Y1017" s="21"/>
      <c r="Z1017" s="19"/>
      <c r="AA1017" s="21"/>
      <c r="AB1017" s="19"/>
      <c r="AC1017" s="8"/>
      <c r="AD1017" s="8"/>
      <c r="AE1017" s="8"/>
      <c r="AF1017" s="19"/>
    </row>
    <row r="1018" ht="21" customHeight="1" spans="12:32">
      <c r="L1018" s="22"/>
      <c r="M1018" s="22"/>
      <c r="N1018" s="23"/>
      <c r="O1018" s="24"/>
      <c r="P1018" s="24"/>
      <c r="Q1018" s="24"/>
      <c r="R1018" s="5"/>
      <c r="S1018" s="5"/>
      <c r="T1018" s="5"/>
      <c r="U1018" s="24"/>
      <c r="V1018" s="24"/>
      <c r="W1018" s="24"/>
      <c r="X1018" s="22"/>
      <c r="Y1018" s="24"/>
      <c r="Z1018" s="22"/>
      <c r="AA1018" s="24"/>
      <c r="AB1018" s="22"/>
      <c r="AC1018" s="5"/>
      <c r="AD1018" s="5"/>
      <c r="AE1018" s="5"/>
      <c r="AF1018" s="22"/>
    </row>
    <row r="1019" ht="21" customHeight="1" spans="12:32">
      <c r="L1019" s="19"/>
      <c r="M1019" s="19"/>
      <c r="N1019" s="20"/>
      <c r="O1019" s="21"/>
      <c r="P1019" s="21"/>
      <c r="Q1019" s="21"/>
      <c r="R1019" s="8"/>
      <c r="S1019" s="8"/>
      <c r="T1019" s="8"/>
      <c r="U1019" s="21"/>
      <c r="V1019" s="21"/>
      <c r="W1019" s="21"/>
      <c r="X1019" s="19"/>
      <c r="Y1019" s="21"/>
      <c r="Z1019" s="19"/>
      <c r="AA1019" s="21"/>
      <c r="AB1019" s="19"/>
      <c r="AC1019" s="8"/>
      <c r="AD1019" s="8"/>
      <c r="AE1019" s="8"/>
      <c r="AF1019" s="19"/>
    </row>
    <row r="1020" ht="21" customHeight="1" spans="12:32">
      <c r="L1020" s="22"/>
      <c r="M1020" s="22"/>
      <c r="N1020" s="23"/>
      <c r="O1020" s="24"/>
      <c r="P1020" s="24"/>
      <c r="Q1020" s="24"/>
      <c r="R1020" s="5"/>
      <c r="S1020" s="5"/>
      <c r="T1020" s="5"/>
      <c r="U1020" s="24"/>
      <c r="V1020" s="24"/>
      <c r="W1020" s="24"/>
      <c r="X1020" s="22"/>
      <c r="Y1020" s="24"/>
      <c r="Z1020" s="22"/>
      <c r="AA1020" s="24"/>
      <c r="AB1020" s="22"/>
      <c r="AC1020" s="5"/>
      <c r="AD1020" s="5"/>
      <c r="AE1020" s="5"/>
      <c r="AF1020" s="22"/>
    </row>
    <row r="1021" ht="21" customHeight="1" spans="12:32">
      <c r="L1021" s="19"/>
      <c r="M1021" s="19"/>
      <c r="N1021" s="20"/>
      <c r="O1021" s="21"/>
      <c r="P1021" s="21"/>
      <c r="Q1021" s="21"/>
      <c r="R1021" s="8"/>
      <c r="S1021" s="8"/>
      <c r="T1021" s="8"/>
      <c r="U1021" s="21"/>
      <c r="V1021" s="21"/>
      <c r="W1021" s="21"/>
      <c r="X1021" s="19"/>
      <c r="Y1021" s="21"/>
      <c r="Z1021" s="19"/>
      <c r="AA1021" s="21"/>
      <c r="AB1021" s="19"/>
      <c r="AC1021" s="8"/>
      <c r="AD1021" s="8"/>
      <c r="AE1021" s="8"/>
      <c r="AF1021" s="19"/>
    </row>
    <row r="1022" ht="21" customHeight="1" spans="12:32">
      <c r="L1022" s="22"/>
      <c r="M1022" s="22"/>
      <c r="N1022" s="23"/>
      <c r="O1022" s="24"/>
      <c r="P1022" s="24"/>
      <c r="Q1022" s="24"/>
      <c r="R1022" s="5"/>
      <c r="S1022" s="5"/>
      <c r="T1022" s="5"/>
      <c r="U1022" s="24"/>
      <c r="V1022" s="24"/>
      <c r="W1022" s="24"/>
      <c r="X1022" s="22"/>
      <c r="Y1022" s="24"/>
      <c r="Z1022" s="22"/>
      <c r="AA1022" s="24"/>
      <c r="AB1022" s="22"/>
      <c r="AC1022" s="5"/>
      <c r="AD1022" s="5"/>
      <c r="AE1022" s="5"/>
      <c r="AF1022" s="22"/>
    </row>
    <row r="1023" ht="21" customHeight="1" spans="12:32">
      <c r="L1023" s="19"/>
      <c r="M1023" s="19"/>
      <c r="N1023" s="20"/>
      <c r="O1023" s="21"/>
      <c r="P1023" s="21"/>
      <c r="Q1023" s="21"/>
      <c r="R1023" s="8"/>
      <c r="S1023" s="8"/>
      <c r="T1023" s="8"/>
      <c r="U1023" s="21"/>
      <c r="V1023" s="21"/>
      <c r="W1023" s="21"/>
      <c r="X1023" s="19"/>
      <c r="Y1023" s="21"/>
      <c r="Z1023" s="19"/>
      <c r="AA1023" s="21"/>
      <c r="AB1023" s="19"/>
      <c r="AC1023" s="8"/>
      <c r="AD1023" s="8"/>
      <c r="AE1023" s="8"/>
      <c r="AF1023" s="19"/>
    </row>
    <row r="1024" ht="21" customHeight="1" spans="12:32">
      <c r="L1024" s="22"/>
      <c r="M1024" s="22"/>
      <c r="N1024" s="23"/>
      <c r="O1024" s="24"/>
      <c r="P1024" s="24"/>
      <c r="Q1024" s="24"/>
      <c r="R1024" s="5"/>
      <c r="S1024" s="5"/>
      <c r="T1024" s="5"/>
      <c r="U1024" s="24"/>
      <c r="V1024" s="24"/>
      <c r="W1024" s="24"/>
      <c r="X1024" s="22"/>
      <c r="Y1024" s="24"/>
      <c r="Z1024" s="22"/>
      <c r="AA1024" s="24"/>
      <c r="AB1024" s="22"/>
      <c r="AC1024" s="5"/>
      <c r="AD1024" s="5"/>
      <c r="AE1024" s="5"/>
      <c r="AF1024" s="22"/>
    </row>
    <row r="1025" ht="21" customHeight="1" spans="12:32">
      <c r="L1025" s="19"/>
      <c r="M1025" s="19"/>
      <c r="N1025" s="20"/>
      <c r="O1025" s="21"/>
      <c r="P1025" s="21"/>
      <c r="Q1025" s="21"/>
      <c r="R1025" s="8"/>
      <c r="S1025" s="8"/>
      <c r="T1025" s="8"/>
      <c r="U1025" s="21"/>
      <c r="V1025" s="21"/>
      <c r="W1025" s="21"/>
      <c r="X1025" s="19"/>
      <c r="Y1025" s="21"/>
      <c r="Z1025" s="19"/>
      <c r="AA1025" s="21"/>
      <c r="AB1025" s="19"/>
      <c r="AC1025" s="8"/>
      <c r="AD1025" s="8"/>
      <c r="AE1025" s="8"/>
      <c r="AF1025" s="19"/>
    </row>
    <row r="1026" ht="21" customHeight="1" spans="12:32">
      <c r="L1026" s="22"/>
      <c r="M1026" s="22"/>
      <c r="N1026" s="23"/>
      <c r="O1026" s="24"/>
      <c r="P1026" s="24"/>
      <c r="Q1026" s="24"/>
      <c r="R1026" s="5"/>
      <c r="S1026" s="5"/>
      <c r="T1026" s="5"/>
      <c r="U1026" s="24"/>
      <c r="V1026" s="24"/>
      <c r="W1026" s="24"/>
      <c r="X1026" s="22"/>
      <c r="Y1026" s="24"/>
      <c r="Z1026" s="22"/>
      <c r="AA1026" s="24"/>
      <c r="AB1026" s="22"/>
      <c r="AC1026" s="5"/>
      <c r="AD1026" s="5"/>
      <c r="AE1026" s="5"/>
      <c r="AF1026" s="22"/>
    </row>
    <row r="1027" ht="21" customHeight="1" spans="12:32">
      <c r="L1027" s="19"/>
      <c r="M1027" s="19"/>
      <c r="N1027" s="20"/>
      <c r="O1027" s="21"/>
      <c r="P1027" s="21"/>
      <c r="Q1027" s="21"/>
      <c r="R1027" s="8"/>
      <c r="S1027" s="8"/>
      <c r="T1027" s="8"/>
      <c r="U1027" s="21"/>
      <c r="V1027" s="21"/>
      <c r="W1027" s="21"/>
      <c r="X1027" s="19"/>
      <c r="Y1027" s="21"/>
      <c r="Z1027" s="19"/>
      <c r="AA1027" s="21"/>
      <c r="AB1027" s="19"/>
      <c r="AC1027" s="8"/>
      <c r="AD1027" s="8"/>
      <c r="AE1027" s="8"/>
      <c r="AF1027" s="19"/>
    </row>
    <row r="1028" ht="21" customHeight="1" spans="12:32">
      <c r="L1028" s="22"/>
      <c r="M1028" s="22"/>
      <c r="N1028" s="23"/>
      <c r="O1028" s="24"/>
      <c r="P1028" s="24"/>
      <c r="Q1028" s="24"/>
      <c r="R1028" s="5"/>
      <c r="S1028" s="5"/>
      <c r="T1028" s="5"/>
      <c r="U1028" s="24"/>
      <c r="V1028" s="24"/>
      <c r="W1028" s="24"/>
      <c r="X1028" s="22"/>
      <c r="Y1028" s="24"/>
      <c r="Z1028" s="22"/>
      <c r="AA1028" s="24"/>
      <c r="AB1028" s="22"/>
      <c r="AC1028" s="5"/>
      <c r="AD1028" s="5"/>
      <c r="AE1028" s="5"/>
      <c r="AF1028" s="22"/>
    </row>
    <row r="1029" ht="21" customHeight="1" spans="12:32">
      <c r="L1029" s="19"/>
      <c r="M1029" s="19"/>
      <c r="N1029" s="20"/>
      <c r="O1029" s="21"/>
      <c r="P1029" s="21"/>
      <c r="Q1029" s="21"/>
      <c r="R1029" s="8"/>
      <c r="S1029" s="8"/>
      <c r="T1029" s="8"/>
      <c r="U1029" s="21"/>
      <c r="V1029" s="21"/>
      <c r="W1029" s="21"/>
      <c r="X1029" s="19"/>
      <c r="Y1029" s="21"/>
      <c r="Z1029" s="19"/>
      <c r="AA1029" s="21"/>
      <c r="AB1029" s="19"/>
      <c r="AC1029" s="8"/>
      <c r="AD1029" s="8"/>
      <c r="AE1029" s="8"/>
      <c r="AF1029" s="19"/>
    </row>
    <row r="1030" ht="21" customHeight="1" spans="12:32">
      <c r="L1030" s="22"/>
      <c r="M1030" s="22"/>
      <c r="N1030" s="23"/>
      <c r="O1030" s="24"/>
      <c r="P1030" s="24"/>
      <c r="Q1030" s="24"/>
      <c r="R1030" s="5"/>
      <c r="S1030" s="5"/>
      <c r="T1030" s="5"/>
      <c r="U1030" s="24"/>
      <c r="V1030" s="24"/>
      <c r="W1030" s="24"/>
      <c r="X1030" s="22"/>
      <c r="Y1030" s="24"/>
      <c r="Z1030" s="22"/>
      <c r="AA1030" s="24"/>
      <c r="AB1030" s="22"/>
      <c r="AC1030" s="5"/>
      <c r="AD1030" s="5"/>
      <c r="AE1030" s="5"/>
      <c r="AF1030" s="22"/>
    </row>
    <row r="1031" ht="21" customHeight="1" spans="12:32">
      <c r="L1031" s="19"/>
      <c r="M1031" s="19"/>
      <c r="N1031" s="20"/>
      <c r="O1031" s="21"/>
      <c r="P1031" s="21"/>
      <c r="Q1031" s="21"/>
      <c r="R1031" s="8"/>
      <c r="S1031" s="8"/>
      <c r="T1031" s="8"/>
      <c r="U1031" s="21"/>
      <c r="V1031" s="21"/>
      <c r="W1031" s="21"/>
      <c r="X1031" s="19"/>
      <c r="Y1031" s="21"/>
      <c r="Z1031" s="19"/>
      <c r="AA1031" s="21"/>
      <c r="AB1031" s="19"/>
      <c r="AC1031" s="8"/>
      <c r="AD1031" s="8"/>
      <c r="AE1031" s="8"/>
      <c r="AF1031" s="19"/>
    </row>
    <row r="1032" ht="21" customHeight="1" spans="12:32">
      <c r="L1032" s="22"/>
      <c r="M1032" s="22"/>
      <c r="N1032" s="23"/>
      <c r="O1032" s="24"/>
      <c r="P1032" s="24"/>
      <c r="Q1032" s="24"/>
      <c r="R1032" s="5"/>
      <c r="S1032" s="5"/>
      <c r="T1032" s="5"/>
      <c r="U1032" s="24"/>
      <c r="V1032" s="24"/>
      <c r="W1032" s="24"/>
      <c r="X1032" s="22"/>
      <c r="Y1032" s="24"/>
      <c r="Z1032" s="22"/>
      <c r="AA1032" s="24"/>
      <c r="AB1032" s="22"/>
      <c r="AC1032" s="5"/>
      <c r="AD1032" s="5"/>
      <c r="AE1032" s="5"/>
      <c r="AF1032" s="22"/>
    </row>
    <row r="1033" ht="21" customHeight="1" spans="12:32">
      <c r="L1033" s="19"/>
      <c r="M1033" s="19"/>
      <c r="N1033" s="20"/>
      <c r="O1033" s="21"/>
      <c r="P1033" s="21"/>
      <c r="Q1033" s="21"/>
      <c r="R1033" s="8"/>
      <c r="S1033" s="8"/>
      <c r="T1033" s="8"/>
      <c r="U1033" s="21"/>
      <c r="V1033" s="21"/>
      <c r="W1033" s="21"/>
      <c r="X1033" s="19"/>
      <c r="Y1033" s="21"/>
      <c r="Z1033" s="19"/>
      <c r="AA1033" s="21"/>
      <c r="AB1033" s="19"/>
      <c r="AC1033" s="8"/>
      <c r="AD1033" s="8"/>
      <c r="AE1033" s="8"/>
      <c r="AF1033" s="19"/>
    </row>
    <row r="1034" ht="21" customHeight="1" spans="12:32">
      <c r="L1034" s="22"/>
      <c r="M1034" s="22"/>
      <c r="N1034" s="23"/>
      <c r="O1034" s="24"/>
      <c r="P1034" s="24"/>
      <c r="Q1034" s="24"/>
      <c r="R1034" s="5"/>
      <c r="S1034" s="5"/>
      <c r="T1034" s="5"/>
      <c r="U1034" s="24"/>
      <c r="V1034" s="24"/>
      <c r="W1034" s="24"/>
      <c r="X1034" s="22"/>
      <c r="Y1034" s="24"/>
      <c r="Z1034" s="22"/>
      <c r="AA1034" s="24"/>
      <c r="AB1034" s="22"/>
      <c r="AC1034" s="5"/>
      <c r="AD1034" s="5"/>
      <c r="AE1034" s="5"/>
      <c r="AF1034" s="22"/>
    </row>
    <row r="1035" ht="21" customHeight="1" spans="12:32">
      <c r="L1035" s="19"/>
      <c r="M1035" s="19"/>
      <c r="N1035" s="20"/>
      <c r="O1035" s="21"/>
      <c r="P1035" s="21"/>
      <c r="Q1035" s="21"/>
      <c r="R1035" s="8"/>
      <c r="S1035" s="8"/>
      <c r="T1035" s="8"/>
      <c r="U1035" s="21"/>
      <c r="V1035" s="21"/>
      <c r="W1035" s="21"/>
      <c r="X1035" s="19"/>
      <c r="Y1035" s="21"/>
      <c r="Z1035" s="19"/>
      <c r="AA1035" s="21"/>
      <c r="AB1035" s="19"/>
      <c r="AC1035" s="8"/>
      <c r="AD1035" s="8"/>
      <c r="AE1035" s="8"/>
      <c r="AF1035" s="19"/>
    </row>
    <row r="1036" ht="21" customHeight="1" spans="12:32">
      <c r="L1036" s="22"/>
      <c r="M1036" s="22"/>
      <c r="N1036" s="23"/>
      <c r="O1036" s="24"/>
      <c r="P1036" s="24"/>
      <c r="Q1036" s="24"/>
      <c r="R1036" s="5"/>
      <c r="S1036" s="5"/>
      <c r="T1036" s="5"/>
      <c r="U1036" s="24"/>
      <c r="V1036" s="24"/>
      <c r="W1036" s="24"/>
      <c r="X1036" s="22"/>
      <c r="Y1036" s="24"/>
      <c r="Z1036" s="22"/>
      <c r="AA1036" s="24"/>
      <c r="AB1036" s="22"/>
      <c r="AC1036" s="5"/>
      <c r="AD1036" s="5"/>
      <c r="AE1036" s="5"/>
      <c r="AF1036" s="22"/>
    </row>
    <row r="1037" ht="21" customHeight="1" spans="12:32">
      <c r="L1037" s="19"/>
      <c r="M1037" s="19"/>
      <c r="N1037" s="20"/>
      <c r="O1037" s="21"/>
      <c r="P1037" s="21"/>
      <c r="Q1037" s="21"/>
      <c r="R1037" s="8"/>
      <c r="S1037" s="8"/>
      <c r="T1037" s="8"/>
      <c r="U1037" s="21"/>
      <c r="V1037" s="21"/>
      <c r="W1037" s="21"/>
      <c r="X1037" s="19"/>
      <c r="Y1037" s="21"/>
      <c r="Z1037" s="19"/>
      <c r="AA1037" s="21"/>
      <c r="AB1037" s="19"/>
      <c r="AC1037" s="8"/>
      <c r="AD1037" s="8"/>
      <c r="AE1037" s="8"/>
      <c r="AF1037" s="19"/>
    </row>
    <row r="1038" ht="21" customHeight="1" spans="12:32">
      <c r="L1038" s="22"/>
      <c r="M1038" s="22"/>
      <c r="N1038" s="23"/>
      <c r="O1038" s="24"/>
      <c r="P1038" s="24"/>
      <c r="Q1038" s="24"/>
      <c r="R1038" s="5"/>
      <c r="S1038" s="5"/>
      <c r="T1038" s="5"/>
      <c r="U1038" s="24"/>
      <c r="V1038" s="24"/>
      <c r="W1038" s="24"/>
      <c r="X1038" s="22"/>
      <c r="Y1038" s="24"/>
      <c r="Z1038" s="22"/>
      <c r="AA1038" s="24"/>
      <c r="AB1038" s="22"/>
      <c r="AC1038" s="5"/>
      <c r="AD1038" s="5"/>
      <c r="AE1038" s="5"/>
      <c r="AF1038" s="22"/>
    </row>
    <row r="1039" ht="21" customHeight="1" spans="12:32">
      <c r="L1039" s="19"/>
      <c r="M1039" s="19"/>
      <c r="N1039" s="20"/>
      <c r="O1039" s="21"/>
      <c r="P1039" s="21"/>
      <c r="Q1039" s="21"/>
      <c r="R1039" s="8"/>
      <c r="S1039" s="8"/>
      <c r="T1039" s="8"/>
      <c r="U1039" s="21"/>
      <c r="V1039" s="21"/>
      <c r="W1039" s="21"/>
      <c r="X1039" s="19"/>
      <c r="Y1039" s="21"/>
      <c r="Z1039" s="19"/>
      <c r="AA1039" s="21"/>
      <c r="AB1039" s="19"/>
      <c r="AC1039" s="8"/>
      <c r="AD1039" s="8"/>
      <c r="AE1039" s="8"/>
      <c r="AF1039" s="19"/>
    </row>
    <row r="1040" ht="21" customHeight="1" spans="12:32">
      <c r="L1040" s="22"/>
      <c r="M1040" s="22"/>
      <c r="N1040" s="23"/>
      <c r="O1040" s="24"/>
      <c r="P1040" s="24"/>
      <c r="Q1040" s="24"/>
      <c r="R1040" s="5"/>
      <c r="S1040" s="5"/>
      <c r="T1040" s="5"/>
      <c r="U1040" s="24"/>
      <c r="V1040" s="24"/>
      <c r="W1040" s="24"/>
      <c r="X1040" s="22"/>
      <c r="Y1040" s="24"/>
      <c r="Z1040" s="22"/>
      <c r="AA1040" s="24"/>
      <c r="AB1040" s="22"/>
      <c r="AC1040" s="5"/>
      <c r="AD1040" s="5"/>
      <c r="AE1040" s="5"/>
      <c r="AF1040" s="22"/>
    </row>
    <row r="1041" ht="21" customHeight="1" spans="12:32">
      <c r="L1041" s="19"/>
      <c r="M1041" s="19"/>
      <c r="N1041" s="20"/>
      <c r="O1041" s="21"/>
      <c r="P1041" s="21"/>
      <c r="Q1041" s="21"/>
      <c r="R1041" s="8"/>
      <c r="S1041" s="8"/>
      <c r="T1041" s="8"/>
      <c r="U1041" s="21"/>
      <c r="V1041" s="21"/>
      <c r="W1041" s="21"/>
      <c r="X1041" s="19"/>
      <c r="Y1041" s="21"/>
      <c r="Z1041" s="19"/>
      <c r="AA1041" s="21"/>
      <c r="AB1041" s="19"/>
      <c r="AC1041" s="8"/>
      <c r="AD1041" s="8"/>
      <c r="AE1041" s="8"/>
      <c r="AF1041" s="19"/>
    </row>
    <row r="1042" ht="21" customHeight="1" spans="12:32">
      <c r="L1042" s="22"/>
      <c r="M1042" s="22"/>
      <c r="N1042" s="23"/>
      <c r="O1042" s="24"/>
      <c r="P1042" s="24"/>
      <c r="Q1042" s="24"/>
      <c r="R1042" s="5"/>
      <c r="S1042" s="5"/>
      <c r="T1042" s="5"/>
      <c r="U1042" s="24"/>
      <c r="V1042" s="24"/>
      <c r="W1042" s="24"/>
      <c r="X1042" s="22"/>
      <c r="Y1042" s="24"/>
      <c r="Z1042" s="22"/>
      <c r="AA1042" s="24"/>
      <c r="AB1042" s="22"/>
      <c r="AC1042" s="5"/>
      <c r="AD1042" s="5"/>
      <c r="AE1042" s="5"/>
      <c r="AF1042" s="22"/>
    </row>
    <row r="1043" ht="21" customHeight="1" spans="12:32">
      <c r="L1043" s="19"/>
      <c r="M1043" s="19"/>
      <c r="N1043" s="20"/>
      <c r="O1043" s="21"/>
      <c r="P1043" s="21"/>
      <c r="Q1043" s="21"/>
      <c r="R1043" s="8"/>
      <c r="S1043" s="8"/>
      <c r="T1043" s="8"/>
      <c r="U1043" s="21"/>
      <c r="V1043" s="21"/>
      <c r="W1043" s="21"/>
      <c r="X1043" s="19"/>
      <c r="Y1043" s="21"/>
      <c r="Z1043" s="19"/>
      <c r="AA1043" s="21"/>
      <c r="AB1043" s="19"/>
      <c r="AC1043" s="8"/>
      <c r="AD1043" s="8"/>
      <c r="AE1043" s="8"/>
      <c r="AF1043" s="19"/>
    </row>
    <row r="1044" ht="21" customHeight="1" spans="12:32">
      <c r="L1044" s="22"/>
      <c r="M1044" s="22"/>
      <c r="N1044" s="23"/>
      <c r="O1044" s="24"/>
      <c r="P1044" s="24"/>
      <c r="Q1044" s="24"/>
      <c r="R1044" s="5"/>
      <c r="S1044" s="5"/>
      <c r="T1044" s="5"/>
      <c r="U1044" s="24"/>
      <c r="V1044" s="24"/>
      <c r="W1044" s="24"/>
      <c r="X1044" s="22"/>
      <c r="Y1044" s="24"/>
      <c r="Z1044" s="22"/>
      <c r="AA1044" s="24"/>
      <c r="AB1044" s="22"/>
      <c r="AC1044" s="5"/>
      <c r="AD1044" s="5"/>
      <c r="AE1044" s="5"/>
      <c r="AF1044" s="22"/>
    </row>
    <row r="1045" ht="21" customHeight="1" spans="12:32">
      <c r="L1045" s="19"/>
      <c r="M1045" s="19"/>
      <c r="N1045" s="20"/>
      <c r="O1045" s="21"/>
      <c r="P1045" s="21"/>
      <c r="Q1045" s="21"/>
      <c r="R1045" s="8"/>
      <c r="S1045" s="8"/>
      <c r="T1045" s="8"/>
      <c r="U1045" s="21"/>
      <c r="V1045" s="21"/>
      <c r="W1045" s="21"/>
      <c r="X1045" s="19"/>
      <c r="Y1045" s="21"/>
      <c r="Z1045" s="19"/>
      <c r="AA1045" s="21"/>
      <c r="AB1045" s="19"/>
      <c r="AC1045" s="8"/>
      <c r="AD1045" s="8"/>
      <c r="AE1045" s="8"/>
      <c r="AF1045" s="19"/>
    </row>
    <row r="1046" ht="21" customHeight="1" spans="12:32">
      <c r="L1046" s="22"/>
      <c r="M1046" s="22"/>
      <c r="N1046" s="23"/>
      <c r="O1046" s="24"/>
      <c r="P1046" s="24"/>
      <c r="Q1046" s="24"/>
      <c r="R1046" s="5"/>
      <c r="S1046" s="5"/>
      <c r="T1046" s="5"/>
      <c r="U1046" s="24"/>
      <c r="V1046" s="24"/>
      <c r="W1046" s="24"/>
      <c r="X1046" s="22"/>
      <c r="Y1046" s="24"/>
      <c r="Z1046" s="22"/>
      <c r="AA1046" s="24"/>
      <c r="AB1046" s="22"/>
      <c r="AC1046" s="5"/>
      <c r="AD1046" s="5"/>
      <c r="AE1046" s="5"/>
      <c r="AF1046" s="22"/>
    </row>
    <row r="1047" ht="21" customHeight="1" spans="12:32">
      <c r="L1047" s="19"/>
      <c r="M1047" s="19"/>
      <c r="N1047" s="20"/>
      <c r="O1047" s="21"/>
      <c r="P1047" s="21"/>
      <c r="Q1047" s="21"/>
      <c r="R1047" s="8"/>
      <c r="S1047" s="8"/>
      <c r="T1047" s="8"/>
      <c r="U1047" s="21"/>
      <c r="V1047" s="21"/>
      <c r="W1047" s="21"/>
      <c r="X1047" s="19"/>
      <c r="Y1047" s="21"/>
      <c r="Z1047" s="19"/>
      <c r="AA1047" s="21"/>
      <c r="AB1047" s="19"/>
      <c r="AC1047" s="8"/>
      <c r="AD1047" s="8"/>
      <c r="AE1047" s="8"/>
      <c r="AF1047" s="19"/>
    </row>
    <row r="1048" ht="21" customHeight="1" spans="12:32">
      <c r="L1048" s="22"/>
      <c r="M1048" s="22"/>
      <c r="N1048" s="23"/>
      <c r="O1048" s="24"/>
      <c r="P1048" s="24"/>
      <c r="Q1048" s="24"/>
      <c r="R1048" s="5"/>
      <c r="S1048" s="5"/>
      <c r="T1048" s="5"/>
      <c r="U1048" s="24"/>
      <c r="V1048" s="24"/>
      <c r="W1048" s="24"/>
      <c r="X1048" s="22"/>
      <c r="Y1048" s="24"/>
      <c r="Z1048" s="22"/>
      <c r="AA1048" s="24"/>
      <c r="AB1048" s="22"/>
      <c r="AC1048" s="5"/>
      <c r="AD1048" s="5"/>
      <c r="AE1048" s="5"/>
      <c r="AF1048" s="22"/>
    </row>
    <row r="1049" ht="21" customHeight="1" spans="12:32">
      <c r="L1049" s="19"/>
      <c r="M1049" s="19"/>
      <c r="N1049" s="20"/>
      <c r="O1049" s="21"/>
      <c r="P1049" s="21"/>
      <c r="Q1049" s="21"/>
      <c r="R1049" s="8"/>
      <c r="S1049" s="8"/>
      <c r="T1049" s="8"/>
      <c r="U1049" s="21"/>
      <c r="V1049" s="21"/>
      <c r="W1049" s="21"/>
      <c r="X1049" s="19"/>
      <c r="Y1049" s="21"/>
      <c r="Z1049" s="19"/>
      <c r="AA1049" s="21"/>
      <c r="AB1049" s="19"/>
      <c r="AC1049" s="8"/>
      <c r="AD1049" s="8"/>
      <c r="AE1049" s="8"/>
      <c r="AF1049" s="19"/>
    </row>
    <row r="1050" ht="21" customHeight="1" spans="12:32">
      <c r="L1050" s="22"/>
      <c r="M1050" s="22"/>
      <c r="N1050" s="23"/>
      <c r="O1050" s="24"/>
      <c r="P1050" s="24"/>
      <c r="Q1050" s="24"/>
      <c r="R1050" s="5"/>
      <c r="S1050" s="5"/>
      <c r="T1050" s="5"/>
      <c r="U1050" s="24"/>
      <c r="V1050" s="24"/>
      <c r="W1050" s="24"/>
      <c r="X1050" s="22"/>
      <c r="Y1050" s="24"/>
      <c r="Z1050" s="22"/>
      <c r="AA1050" s="24"/>
      <c r="AB1050" s="22"/>
      <c r="AC1050" s="5"/>
      <c r="AD1050" s="5"/>
      <c r="AE1050" s="5"/>
      <c r="AF1050" s="22"/>
    </row>
    <row r="1051" ht="21" customHeight="1" spans="12:32">
      <c r="L1051" s="19"/>
      <c r="M1051" s="19"/>
      <c r="N1051" s="20"/>
      <c r="O1051" s="21"/>
      <c r="P1051" s="21"/>
      <c r="Q1051" s="21"/>
      <c r="R1051" s="8"/>
      <c r="S1051" s="8"/>
      <c r="T1051" s="8"/>
      <c r="U1051" s="21"/>
      <c r="V1051" s="21"/>
      <c r="W1051" s="21"/>
      <c r="X1051" s="19"/>
      <c r="Y1051" s="21"/>
      <c r="Z1051" s="19"/>
      <c r="AA1051" s="21"/>
      <c r="AB1051" s="19"/>
      <c r="AC1051" s="8"/>
      <c r="AD1051" s="8"/>
      <c r="AE1051" s="8"/>
      <c r="AF1051" s="19"/>
    </row>
    <row r="1052" ht="21" customHeight="1" spans="12:32">
      <c r="L1052" s="22"/>
      <c r="M1052" s="22"/>
      <c r="N1052" s="23"/>
      <c r="O1052" s="24"/>
      <c r="P1052" s="24"/>
      <c r="Q1052" s="24"/>
      <c r="R1052" s="5"/>
      <c r="S1052" s="5"/>
      <c r="T1052" s="5"/>
      <c r="U1052" s="24"/>
      <c r="V1052" s="24"/>
      <c r="W1052" s="24"/>
      <c r="X1052" s="22"/>
      <c r="Y1052" s="24"/>
      <c r="Z1052" s="22"/>
      <c r="AA1052" s="24"/>
      <c r="AB1052" s="22"/>
      <c r="AC1052" s="5"/>
      <c r="AD1052" s="5"/>
      <c r="AE1052" s="5"/>
      <c r="AF1052" s="22"/>
    </row>
    <row r="1053" ht="21" customHeight="1" spans="12:32">
      <c r="L1053" s="19"/>
      <c r="M1053" s="19"/>
      <c r="N1053" s="20"/>
      <c r="O1053" s="21"/>
      <c r="P1053" s="21"/>
      <c r="Q1053" s="21"/>
      <c r="R1053" s="8"/>
      <c r="S1053" s="8"/>
      <c r="T1053" s="8"/>
      <c r="U1053" s="21"/>
      <c r="V1053" s="21"/>
      <c r="W1053" s="21"/>
      <c r="X1053" s="19"/>
      <c r="Y1053" s="21"/>
      <c r="Z1053" s="19"/>
      <c r="AA1053" s="21"/>
      <c r="AB1053" s="19"/>
      <c r="AC1053" s="8"/>
      <c r="AD1053" s="8"/>
      <c r="AE1053" s="8"/>
      <c r="AF1053" s="19"/>
    </row>
    <row r="1054" ht="21" customHeight="1" spans="12:32">
      <c r="L1054" s="22"/>
      <c r="M1054" s="22"/>
      <c r="N1054" s="23"/>
      <c r="O1054" s="24"/>
      <c r="P1054" s="24"/>
      <c r="Q1054" s="24"/>
      <c r="R1054" s="5"/>
      <c r="S1054" s="5"/>
      <c r="T1054" s="5"/>
      <c r="U1054" s="24"/>
      <c r="V1054" s="24"/>
      <c r="W1054" s="24"/>
      <c r="X1054" s="22"/>
      <c r="Y1054" s="24"/>
      <c r="Z1054" s="22"/>
      <c r="AA1054" s="24"/>
      <c r="AB1054" s="22"/>
      <c r="AC1054" s="5"/>
      <c r="AD1054" s="5"/>
      <c r="AE1054" s="5"/>
      <c r="AF1054" s="22"/>
    </row>
    <row r="1055" ht="21" customHeight="1" spans="12:32">
      <c r="L1055" s="19"/>
      <c r="M1055" s="19"/>
      <c r="N1055" s="20"/>
      <c r="O1055" s="21"/>
      <c r="P1055" s="21"/>
      <c r="Q1055" s="21"/>
      <c r="R1055" s="8"/>
      <c r="S1055" s="8"/>
      <c r="T1055" s="8"/>
      <c r="U1055" s="21"/>
      <c r="V1055" s="21"/>
      <c r="W1055" s="21"/>
      <c r="X1055" s="19"/>
      <c r="Y1055" s="21"/>
      <c r="Z1055" s="19"/>
      <c r="AA1055" s="21"/>
      <c r="AB1055" s="19"/>
      <c r="AC1055" s="8"/>
      <c r="AD1055" s="8"/>
      <c r="AE1055" s="8"/>
      <c r="AF1055" s="19"/>
    </row>
    <row r="1056" ht="21" customHeight="1" spans="12:32">
      <c r="L1056" s="22"/>
      <c r="M1056" s="22"/>
      <c r="N1056" s="23"/>
      <c r="O1056" s="24"/>
      <c r="P1056" s="24"/>
      <c r="Q1056" s="24"/>
      <c r="R1056" s="5"/>
      <c r="S1056" s="5"/>
      <c r="T1056" s="5"/>
      <c r="U1056" s="24"/>
      <c r="V1056" s="24"/>
      <c r="W1056" s="24"/>
      <c r="X1056" s="22"/>
      <c r="Y1056" s="24"/>
      <c r="Z1056" s="22"/>
      <c r="AA1056" s="24"/>
      <c r="AB1056" s="22"/>
      <c r="AC1056" s="5"/>
      <c r="AD1056" s="5"/>
      <c r="AE1056" s="5"/>
      <c r="AF1056" s="22"/>
    </row>
    <row r="1057" ht="21" customHeight="1" spans="12:32">
      <c r="L1057" s="19"/>
      <c r="M1057" s="19"/>
      <c r="N1057" s="20"/>
      <c r="O1057" s="21"/>
      <c r="P1057" s="21"/>
      <c r="Q1057" s="21"/>
      <c r="R1057" s="8"/>
      <c r="S1057" s="8"/>
      <c r="T1057" s="8"/>
      <c r="U1057" s="21"/>
      <c r="V1057" s="21"/>
      <c r="W1057" s="21"/>
      <c r="X1057" s="19"/>
      <c r="Y1057" s="21"/>
      <c r="Z1057" s="19"/>
      <c r="AA1057" s="21"/>
      <c r="AB1057" s="19"/>
      <c r="AC1057" s="8"/>
      <c r="AD1057" s="8"/>
      <c r="AE1057" s="8"/>
      <c r="AF1057" s="19"/>
    </row>
    <row r="1058" ht="21" customHeight="1" spans="12:32">
      <c r="L1058" s="22"/>
      <c r="M1058" s="22"/>
      <c r="N1058" s="23"/>
      <c r="O1058" s="24"/>
      <c r="P1058" s="24"/>
      <c r="Q1058" s="24"/>
      <c r="R1058" s="5"/>
      <c r="S1058" s="5"/>
      <c r="T1058" s="5"/>
      <c r="U1058" s="24"/>
      <c r="V1058" s="24"/>
      <c r="W1058" s="24"/>
      <c r="X1058" s="22"/>
      <c r="Y1058" s="24"/>
      <c r="Z1058" s="22"/>
      <c r="AA1058" s="24"/>
      <c r="AB1058" s="22"/>
      <c r="AC1058" s="5"/>
      <c r="AD1058" s="5"/>
      <c r="AE1058" s="5"/>
      <c r="AF1058" s="22"/>
    </row>
    <row r="1059" ht="21" customHeight="1" spans="12:32">
      <c r="L1059" s="19"/>
      <c r="M1059" s="19"/>
      <c r="N1059" s="20"/>
      <c r="O1059" s="21"/>
      <c r="P1059" s="21"/>
      <c r="Q1059" s="21"/>
      <c r="R1059" s="8"/>
      <c r="S1059" s="8"/>
      <c r="T1059" s="8"/>
      <c r="U1059" s="21"/>
      <c r="V1059" s="21"/>
      <c r="W1059" s="21"/>
      <c r="X1059" s="19"/>
      <c r="Y1059" s="21"/>
      <c r="Z1059" s="19"/>
      <c r="AA1059" s="21"/>
      <c r="AB1059" s="19"/>
      <c r="AC1059" s="8"/>
      <c r="AD1059" s="8"/>
      <c r="AE1059" s="8"/>
      <c r="AF1059" s="19"/>
    </row>
    <row r="1060" ht="21" customHeight="1" spans="12:32">
      <c r="L1060" s="22"/>
      <c r="M1060" s="22"/>
      <c r="N1060" s="23"/>
      <c r="O1060" s="24"/>
      <c r="P1060" s="24"/>
      <c r="Q1060" s="24"/>
      <c r="R1060" s="5"/>
      <c r="S1060" s="5"/>
      <c r="T1060" s="5"/>
      <c r="U1060" s="24"/>
      <c r="V1060" s="24"/>
      <c r="W1060" s="24"/>
      <c r="X1060" s="22"/>
      <c r="Y1060" s="24"/>
      <c r="Z1060" s="22"/>
      <c r="AA1060" s="24"/>
      <c r="AB1060" s="22"/>
      <c r="AC1060" s="5"/>
      <c r="AD1060" s="5"/>
      <c r="AE1060" s="5"/>
      <c r="AF1060" s="22"/>
    </row>
    <row r="1061" ht="21" customHeight="1" spans="12:32">
      <c r="L1061" s="19"/>
      <c r="M1061" s="19"/>
      <c r="N1061" s="20"/>
      <c r="O1061" s="21"/>
      <c r="P1061" s="21"/>
      <c r="Q1061" s="21"/>
      <c r="R1061" s="8"/>
      <c r="S1061" s="8"/>
      <c r="T1061" s="8"/>
      <c r="U1061" s="21"/>
      <c r="V1061" s="21"/>
      <c r="W1061" s="21"/>
      <c r="X1061" s="19"/>
      <c r="Y1061" s="21"/>
      <c r="Z1061" s="19"/>
      <c r="AA1061" s="21"/>
      <c r="AB1061" s="19"/>
      <c r="AC1061" s="8"/>
      <c r="AD1061" s="8"/>
      <c r="AE1061" s="8"/>
      <c r="AF1061" s="19"/>
    </row>
    <row r="1062" ht="21" customHeight="1" spans="12:32">
      <c r="L1062" s="22"/>
      <c r="M1062" s="22"/>
      <c r="N1062" s="23"/>
      <c r="O1062" s="24"/>
      <c r="P1062" s="24"/>
      <c r="Q1062" s="24"/>
      <c r="R1062" s="5"/>
      <c r="S1062" s="5"/>
      <c r="T1062" s="5"/>
      <c r="U1062" s="24"/>
      <c r="V1062" s="24"/>
      <c r="W1062" s="24"/>
      <c r="X1062" s="22"/>
      <c r="Y1062" s="24"/>
      <c r="Z1062" s="22"/>
      <c r="AA1062" s="24"/>
      <c r="AB1062" s="22"/>
      <c r="AC1062" s="5"/>
      <c r="AD1062" s="5"/>
      <c r="AE1062" s="5"/>
      <c r="AF1062" s="22"/>
    </row>
    <row r="1063" ht="21" customHeight="1" spans="12:32">
      <c r="L1063" s="19"/>
      <c r="M1063" s="19"/>
      <c r="N1063" s="20"/>
      <c r="O1063" s="21"/>
      <c r="P1063" s="21"/>
      <c r="Q1063" s="21"/>
      <c r="R1063" s="8"/>
      <c r="S1063" s="8"/>
      <c r="T1063" s="8"/>
      <c r="U1063" s="21"/>
      <c r="V1063" s="21"/>
      <c r="W1063" s="21"/>
      <c r="X1063" s="19"/>
      <c r="Y1063" s="21"/>
      <c r="Z1063" s="19"/>
      <c r="AA1063" s="21"/>
      <c r="AB1063" s="19"/>
      <c r="AC1063" s="8"/>
      <c r="AD1063" s="8"/>
      <c r="AE1063" s="8"/>
      <c r="AF1063" s="19"/>
    </row>
    <row r="1064" ht="21" customHeight="1" spans="12:32">
      <c r="L1064" s="22"/>
      <c r="M1064" s="22"/>
      <c r="N1064" s="23"/>
      <c r="O1064" s="24"/>
      <c r="P1064" s="24"/>
      <c r="Q1064" s="24"/>
      <c r="R1064" s="5"/>
      <c r="S1064" s="5"/>
      <c r="T1064" s="5"/>
      <c r="U1064" s="24"/>
      <c r="V1064" s="24"/>
      <c r="W1064" s="24"/>
      <c r="X1064" s="22"/>
      <c r="Y1064" s="24"/>
      <c r="Z1064" s="22"/>
      <c r="AA1064" s="24"/>
      <c r="AB1064" s="22"/>
      <c r="AC1064" s="5"/>
      <c r="AD1064" s="5"/>
      <c r="AE1064" s="5"/>
      <c r="AF1064" s="22"/>
    </row>
    <row r="1065" ht="21" customHeight="1" spans="12:32">
      <c r="L1065" s="19"/>
      <c r="M1065" s="19"/>
      <c r="N1065" s="20"/>
      <c r="O1065" s="21"/>
      <c r="P1065" s="21"/>
      <c r="Q1065" s="21"/>
      <c r="R1065" s="8"/>
      <c r="S1065" s="8"/>
      <c r="T1065" s="8"/>
      <c r="U1065" s="21"/>
      <c r="V1065" s="21"/>
      <c r="W1065" s="21"/>
      <c r="X1065" s="19"/>
      <c r="Y1065" s="21"/>
      <c r="Z1065" s="19"/>
      <c r="AA1065" s="21"/>
      <c r="AB1065" s="19"/>
      <c r="AC1065" s="8"/>
      <c r="AD1065" s="8"/>
      <c r="AE1065" s="8"/>
      <c r="AF1065" s="19"/>
    </row>
    <row r="1066" ht="21" customHeight="1" spans="12:32">
      <c r="L1066" s="22"/>
      <c r="M1066" s="22"/>
      <c r="N1066" s="23"/>
      <c r="O1066" s="24"/>
      <c r="P1066" s="24"/>
      <c r="Q1066" s="24"/>
      <c r="R1066" s="5"/>
      <c r="S1066" s="5"/>
      <c r="T1066" s="5"/>
      <c r="U1066" s="24"/>
      <c r="V1066" s="24"/>
      <c r="W1066" s="24"/>
      <c r="X1066" s="22"/>
      <c r="Y1066" s="24"/>
      <c r="Z1066" s="22"/>
      <c r="AA1066" s="24"/>
      <c r="AB1066" s="22"/>
      <c r="AC1066" s="5"/>
      <c r="AD1066" s="5"/>
      <c r="AE1066" s="5"/>
      <c r="AF1066" s="22"/>
    </row>
    <row r="1067" ht="21" customHeight="1" spans="12:32">
      <c r="L1067" s="19"/>
      <c r="M1067" s="19"/>
      <c r="N1067" s="20"/>
      <c r="O1067" s="21"/>
      <c r="P1067" s="21"/>
      <c r="Q1067" s="21"/>
      <c r="R1067" s="8"/>
      <c r="S1067" s="8"/>
      <c r="T1067" s="8"/>
      <c r="U1067" s="21"/>
      <c r="V1067" s="21"/>
      <c r="W1067" s="21"/>
      <c r="X1067" s="19"/>
      <c r="Y1067" s="21"/>
      <c r="Z1067" s="19"/>
      <c r="AA1067" s="21"/>
      <c r="AB1067" s="19"/>
      <c r="AC1067" s="8"/>
      <c r="AD1067" s="8"/>
      <c r="AE1067" s="8"/>
      <c r="AF1067" s="19"/>
    </row>
    <row r="1068" ht="21" customHeight="1" spans="12:32">
      <c r="L1068" s="22"/>
      <c r="M1068" s="22"/>
      <c r="N1068" s="23"/>
      <c r="O1068" s="24"/>
      <c r="P1068" s="24"/>
      <c r="Q1068" s="24"/>
      <c r="R1068" s="5"/>
      <c r="S1068" s="5"/>
      <c r="T1068" s="5"/>
      <c r="U1068" s="24"/>
      <c r="V1068" s="24"/>
      <c r="W1068" s="24"/>
      <c r="X1068" s="22"/>
      <c r="Y1068" s="24"/>
      <c r="Z1068" s="22"/>
      <c r="AA1068" s="24"/>
      <c r="AB1068" s="22"/>
      <c r="AC1068" s="5"/>
      <c r="AD1068" s="5"/>
      <c r="AE1068" s="5"/>
      <c r="AF1068" s="22"/>
    </row>
    <row r="1069" ht="21" customHeight="1" spans="12:32">
      <c r="L1069" s="19"/>
      <c r="M1069" s="19"/>
      <c r="N1069" s="20"/>
      <c r="O1069" s="21"/>
      <c r="P1069" s="21"/>
      <c r="Q1069" s="21"/>
      <c r="R1069" s="8"/>
      <c r="S1069" s="8"/>
      <c r="T1069" s="8"/>
      <c r="U1069" s="21"/>
      <c r="V1069" s="21"/>
      <c r="W1069" s="21"/>
      <c r="X1069" s="19"/>
      <c r="Y1069" s="21"/>
      <c r="Z1069" s="19"/>
      <c r="AA1069" s="21"/>
      <c r="AB1069" s="19"/>
      <c r="AC1069" s="8"/>
      <c r="AD1069" s="8"/>
      <c r="AE1069" s="8"/>
      <c r="AF1069" s="19"/>
    </row>
    <row r="1070" ht="21" customHeight="1" spans="12:32">
      <c r="L1070" s="22"/>
      <c r="M1070" s="22"/>
      <c r="N1070" s="23"/>
      <c r="O1070" s="24"/>
      <c r="P1070" s="24"/>
      <c r="Q1070" s="24"/>
      <c r="R1070" s="5"/>
      <c r="S1070" s="5"/>
      <c r="T1070" s="5"/>
      <c r="U1070" s="24"/>
      <c r="V1070" s="24"/>
      <c r="W1070" s="24"/>
      <c r="X1070" s="22"/>
      <c r="Y1070" s="24"/>
      <c r="Z1070" s="22"/>
      <c r="AA1070" s="24"/>
      <c r="AB1070" s="22"/>
      <c r="AC1070" s="5"/>
      <c r="AD1070" s="5"/>
      <c r="AE1070" s="5"/>
      <c r="AF1070" s="22"/>
    </row>
    <row r="1071" ht="21" customHeight="1" spans="12:32">
      <c r="L1071" s="19"/>
      <c r="M1071" s="19"/>
      <c r="N1071" s="20"/>
      <c r="O1071" s="21"/>
      <c r="P1071" s="21"/>
      <c r="Q1071" s="21"/>
      <c r="R1071" s="8"/>
      <c r="S1071" s="8"/>
      <c r="T1071" s="8"/>
      <c r="U1071" s="21"/>
      <c r="V1071" s="21"/>
      <c r="W1071" s="21"/>
      <c r="X1071" s="19"/>
      <c r="Y1071" s="21"/>
      <c r="Z1071" s="19"/>
      <c r="AA1071" s="21"/>
      <c r="AB1071" s="19"/>
      <c r="AC1071" s="8"/>
      <c r="AD1071" s="8"/>
      <c r="AE1071" s="8"/>
      <c r="AF1071" s="19"/>
    </row>
    <row r="1072" ht="21" customHeight="1" spans="12:32">
      <c r="L1072" s="22"/>
      <c r="M1072" s="22"/>
      <c r="N1072" s="23"/>
      <c r="O1072" s="24"/>
      <c r="P1072" s="24"/>
      <c r="Q1072" s="24"/>
      <c r="R1072" s="5"/>
      <c r="S1072" s="5"/>
      <c r="T1072" s="5"/>
      <c r="U1072" s="24"/>
      <c r="V1072" s="24"/>
      <c r="W1072" s="24"/>
      <c r="X1072" s="22"/>
      <c r="Y1072" s="24"/>
      <c r="Z1072" s="22"/>
      <c r="AA1072" s="24"/>
      <c r="AB1072" s="22"/>
      <c r="AC1072" s="5"/>
      <c r="AD1072" s="5"/>
      <c r="AE1072" s="5"/>
      <c r="AF1072" s="22"/>
    </row>
    <row r="1073" ht="21" customHeight="1" spans="12:32">
      <c r="L1073" s="19"/>
      <c r="M1073" s="19"/>
      <c r="N1073" s="20"/>
      <c r="O1073" s="21"/>
      <c r="P1073" s="21"/>
      <c r="Q1073" s="21"/>
      <c r="R1073" s="8"/>
      <c r="S1073" s="8"/>
      <c r="T1073" s="8"/>
      <c r="U1073" s="21"/>
      <c r="V1073" s="21"/>
      <c r="W1073" s="21"/>
      <c r="X1073" s="19"/>
      <c r="Y1073" s="21"/>
      <c r="Z1073" s="19"/>
      <c r="AA1073" s="21"/>
      <c r="AB1073" s="19"/>
      <c r="AC1073" s="8"/>
      <c r="AD1073" s="8"/>
      <c r="AE1073" s="8"/>
      <c r="AF1073" s="19"/>
    </row>
    <row r="1074" ht="21" customHeight="1" spans="12:32">
      <c r="L1074" s="22"/>
      <c r="M1074" s="22"/>
      <c r="N1074" s="23"/>
      <c r="O1074" s="24"/>
      <c r="P1074" s="24"/>
      <c r="Q1074" s="24"/>
      <c r="R1074" s="5"/>
      <c r="S1074" s="5"/>
      <c r="T1074" s="5"/>
      <c r="U1074" s="24"/>
      <c r="V1074" s="24"/>
      <c r="W1074" s="24"/>
      <c r="X1074" s="22"/>
      <c r="Y1074" s="24"/>
      <c r="Z1074" s="22"/>
      <c r="AA1074" s="24"/>
      <c r="AB1074" s="22"/>
      <c r="AC1074" s="5"/>
      <c r="AD1074" s="5"/>
      <c r="AE1074" s="5"/>
      <c r="AF1074" s="22"/>
    </row>
    <row r="1075" ht="21" customHeight="1" spans="12:32">
      <c r="L1075" s="19"/>
      <c r="M1075" s="19"/>
      <c r="N1075" s="20"/>
      <c r="O1075" s="21"/>
      <c r="P1075" s="21"/>
      <c r="Q1075" s="21"/>
      <c r="R1075" s="8"/>
      <c r="S1075" s="8"/>
      <c r="T1075" s="8"/>
      <c r="U1075" s="21"/>
      <c r="V1075" s="21"/>
      <c r="W1075" s="21"/>
      <c r="X1075" s="19"/>
      <c r="Y1075" s="21"/>
      <c r="Z1075" s="19"/>
      <c r="AA1075" s="21"/>
      <c r="AB1075" s="19"/>
      <c r="AC1075" s="8"/>
      <c r="AD1075" s="8"/>
      <c r="AE1075" s="8"/>
      <c r="AF1075" s="19"/>
    </row>
    <row r="1076" ht="21" customHeight="1" spans="12:32">
      <c r="L1076" s="22"/>
      <c r="M1076" s="22"/>
      <c r="N1076" s="23"/>
      <c r="O1076" s="24"/>
      <c r="P1076" s="24"/>
      <c r="Q1076" s="24"/>
      <c r="R1076" s="5"/>
      <c r="S1076" s="5"/>
      <c r="T1076" s="5"/>
      <c r="U1076" s="24"/>
      <c r="V1076" s="24"/>
      <c r="W1076" s="24"/>
      <c r="X1076" s="22"/>
      <c r="Y1076" s="24"/>
      <c r="Z1076" s="22"/>
      <c r="AA1076" s="24"/>
      <c r="AB1076" s="22"/>
      <c r="AC1076" s="5"/>
      <c r="AD1076" s="5"/>
      <c r="AE1076" s="5"/>
      <c r="AF1076" s="22"/>
    </row>
    <row r="1077" ht="21" customHeight="1" spans="12:32">
      <c r="L1077" s="19"/>
      <c r="M1077" s="19"/>
      <c r="N1077" s="20"/>
      <c r="O1077" s="21"/>
      <c r="P1077" s="21"/>
      <c r="Q1077" s="21"/>
      <c r="R1077" s="8"/>
      <c r="S1077" s="8"/>
      <c r="T1077" s="8"/>
      <c r="U1077" s="21"/>
      <c r="V1077" s="21"/>
      <c r="W1077" s="21"/>
      <c r="X1077" s="19"/>
      <c r="Y1077" s="21"/>
      <c r="Z1077" s="19"/>
      <c r="AA1077" s="21"/>
      <c r="AB1077" s="19"/>
      <c r="AC1077" s="8"/>
      <c r="AD1077" s="8"/>
      <c r="AE1077" s="8"/>
      <c r="AF1077" s="19"/>
    </row>
    <row r="1078" ht="21" customHeight="1" spans="12:32">
      <c r="L1078" s="22"/>
      <c r="M1078" s="22"/>
      <c r="N1078" s="23"/>
      <c r="O1078" s="24"/>
      <c r="P1078" s="24"/>
      <c r="Q1078" s="24"/>
      <c r="R1078" s="5"/>
      <c r="S1078" s="5"/>
      <c r="T1078" s="5"/>
      <c r="U1078" s="24"/>
      <c r="V1078" s="24"/>
      <c r="W1078" s="24"/>
      <c r="X1078" s="22"/>
      <c r="Y1078" s="24"/>
      <c r="Z1078" s="22"/>
      <c r="AA1078" s="24"/>
      <c r="AB1078" s="22"/>
      <c r="AC1078" s="5"/>
      <c r="AD1078" s="5"/>
      <c r="AE1078" s="5"/>
      <c r="AF1078" s="22"/>
    </row>
    <row r="1079" ht="21" customHeight="1" spans="12:32">
      <c r="L1079" s="19"/>
      <c r="M1079" s="19"/>
      <c r="N1079" s="20"/>
      <c r="O1079" s="21"/>
      <c r="P1079" s="21"/>
      <c r="Q1079" s="21"/>
      <c r="R1079" s="8"/>
      <c r="S1079" s="8"/>
      <c r="T1079" s="8"/>
      <c r="U1079" s="21"/>
      <c r="V1079" s="21"/>
      <c r="W1079" s="21"/>
      <c r="X1079" s="19"/>
      <c r="Y1079" s="21"/>
      <c r="Z1079" s="19"/>
      <c r="AA1079" s="21"/>
      <c r="AB1079" s="19"/>
      <c r="AC1079" s="8"/>
      <c r="AD1079" s="8"/>
      <c r="AE1079" s="8"/>
      <c r="AF1079" s="19"/>
    </row>
    <row r="1080" ht="21" customHeight="1" spans="12:32">
      <c r="L1080" s="22"/>
      <c r="M1080" s="22"/>
      <c r="N1080" s="23"/>
      <c r="O1080" s="24"/>
      <c r="P1080" s="24"/>
      <c r="Q1080" s="24"/>
      <c r="R1080" s="5"/>
      <c r="S1080" s="5"/>
      <c r="T1080" s="5"/>
      <c r="U1080" s="24"/>
      <c r="V1080" s="24"/>
      <c r="W1080" s="24"/>
      <c r="X1080" s="22"/>
      <c r="Y1080" s="24"/>
      <c r="Z1080" s="22"/>
      <c r="AA1080" s="24"/>
      <c r="AB1080" s="22"/>
      <c r="AC1080" s="5"/>
      <c r="AD1080" s="5"/>
      <c r="AE1080" s="5"/>
      <c r="AF1080" s="22"/>
    </row>
    <row r="1081" ht="21" customHeight="1" spans="12:32">
      <c r="L1081" s="19"/>
      <c r="M1081" s="19"/>
      <c r="N1081" s="20"/>
      <c r="O1081" s="21"/>
      <c r="P1081" s="21"/>
      <c r="Q1081" s="21"/>
      <c r="R1081" s="8"/>
      <c r="S1081" s="8"/>
      <c r="T1081" s="8"/>
      <c r="U1081" s="21"/>
      <c r="V1081" s="21"/>
      <c r="W1081" s="21"/>
      <c r="X1081" s="19"/>
      <c r="Y1081" s="21"/>
      <c r="Z1081" s="19"/>
      <c r="AA1081" s="21"/>
      <c r="AB1081" s="19"/>
      <c r="AC1081" s="8"/>
      <c r="AD1081" s="8"/>
      <c r="AE1081" s="8"/>
      <c r="AF1081" s="19"/>
    </row>
    <row r="1082" ht="21" customHeight="1" spans="12:32">
      <c r="L1082" s="22"/>
      <c r="M1082" s="22"/>
      <c r="N1082" s="23"/>
      <c r="O1082" s="24"/>
      <c r="P1082" s="24"/>
      <c r="Q1082" s="24"/>
      <c r="R1082" s="5"/>
      <c r="S1082" s="5"/>
      <c r="T1082" s="5"/>
      <c r="U1082" s="24"/>
      <c r="V1082" s="24"/>
      <c r="W1082" s="24"/>
      <c r="X1082" s="22"/>
      <c r="Y1082" s="24"/>
      <c r="Z1082" s="22"/>
      <c r="AA1082" s="24"/>
      <c r="AB1082" s="22"/>
      <c r="AC1082" s="5"/>
      <c r="AD1082" s="5"/>
      <c r="AE1082" s="5"/>
      <c r="AF1082" s="22"/>
    </row>
    <row r="1083" ht="21" customHeight="1" spans="12:32">
      <c r="L1083" s="19"/>
      <c r="M1083" s="19"/>
      <c r="N1083" s="20"/>
      <c r="O1083" s="21"/>
      <c r="P1083" s="21"/>
      <c r="Q1083" s="21"/>
      <c r="R1083" s="8"/>
      <c r="S1083" s="8"/>
      <c r="T1083" s="8"/>
      <c r="U1083" s="21"/>
      <c r="V1083" s="21"/>
      <c r="W1083" s="21"/>
      <c r="X1083" s="19"/>
      <c r="Y1083" s="21"/>
      <c r="Z1083" s="19"/>
      <c r="AA1083" s="21"/>
      <c r="AB1083" s="19"/>
      <c r="AC1083" s="8"/>
      <c r="AD1083" s="8"/>
      <c r="AE1083" s="8"/>
      <c r="AF1083" s="19"/>
    </row>
    <row r="1084" ht="21" customHeight="1" spans="12:32">
      <c r="L1084" s="22"/>
      <c r="M1084" s="22"/>
      <c r="N1084" s="23"/>
      <c r="O1084" s="24"/>
      <c r="P1084" s="24"/>
      <c r="Q1084" s="24"/>
      <c r="R1084" s="5"/>
      <c r="S1084" s="5"/>
      <c r="T1084" s="5"/>
      <c r="U1084" s="24"/>
      <c r="V1084" s="24"/>
      <c r="W1084" s="24"/>
      <c r="X1084" s="22"/>
      <c r="Y1084" s="24"/>
      <c r="Z1084" s="22"/>
      <c r="AA1084" s="24"/>
      <c r="AB1084" s="22"/>
      <c r="AC1084" s="5"/>
      <c r="AD1084" s="5"/>
      <c r="AE1084" s="5"/>
      <c r="AF1084" s="22"/>
    </row>
    <row r="1085" ht="21" customHeight="1" spans="12:32">
      <c r="L1085" s="19"/>
      <c r="M1085" s="19"/>
      <c r="N1085" s="20"/>
      <c r="O1085" s="21"/>
      <c r="P1085" s="21"/>
      <c r="Q1085" s="21"/>
      <c r="R1085" s="8"/>
      <c r="S1085" s="8"/>
      <c r="T1085" s="8"/>
      <c r="U1085" s="21"/>
      <c r="V1085" s="21"/>
      <c r="W1085" s="21"/>
      <c r="X1085" s="19"/>
      <c r="Y1085" s="21"/>
      <c r="Z1085" s="19"/>
      <c r="AA1085" s="21"/>
      <c r="AB1085" s="19"/>
      <c r="AC1085" s="8"/>
      <c r="AD1085" s="8"/>
      <c r="AE1085" s="8"/>
      <c r="AF1085" s="19"/>
    </row>
    <row r="1086" ht="21" customHeight="1" spans="12:32">
      <c r="L1086" s="22"/>
      <c r="M1086" s="22"/>
      <c r="N1086" s="23"/>
      <c r="O1086" s="24"/>
      <c r="P1086" s="24"/>
      <c r="Q1086" s="24"/>
      <c r="R1086" s="5"/>
      <c r="S1086" s="5"/>
      <c r="T1086" s="5"/>
      <c r="U1086" s="24"/>
      <c r="V1086" s="24"/>
      <c r="W1086" s="24"/>
      <c r="X1086" s="22"/>
      <c r="Y1086" s="24"/>
      <c r="Z1086" s="22"/>
      <c r="AA1086" s="24"/>
      <c r="AB1086" s="22"/>
      <c r="AC1086" s="5"/>
      <c r="AD1086" s="5"/>
      <c r="AE1086" s="5"/>
      <c r="AF1086" s="22"/>
    </row>
    <row r="1087" ht="21" customHeight="1" spans="12:32">
      <c r="L1087" s="19"/>
      <c r="M1087" s="19"/>
      <c r="N1087" s="20"/>
      <c r="O1087" s="21"/>
      <c r="P1087" s="21"/>
      <c r="Q1087" s="21"/>
      <c r="R1087" s="8"/>
      <c r="S1087" s="8"/>
      <c r="T1087" s="8"/>
      <c r="U1087" s="21"/>
      <c r="V1087" s="21"/>
      <c r="W1087" s="21"/>
      <c r="X1087" s="19"/>
      <c r="Y1087" s="21"/>
      <c r="Z1087" s="19"/>
      <c r="AA1087" s="21"/>
      <c r="AB1087" s="19"/>
      <c r="AC1087" s="8"/>
      <c r="AD1087" s="8"/>
      <c r="AE1087" s="8"/>
      <c r="AF1087" s="19"/>
    </row>
    <row r="1088" ht="21" customHeight="1" spans="12:32">
      <c r="L1088" s="22"/>
      <c r="M1088" s="22"/>
      <c r="N1088" s="23"/>
      <c r="O1088" s="24"/>
      <c r="P1088" s="24"/>
      <c r="Q1088" s="24"/>
      <c r="R1088" s="5"/>
      <c r="S1088" s="5"/>
      <c r="T1088" s="5"/>
      <c r="U1088" s="24"/>
      <c r="V1088" s="24"/>
      <c r="W1088" s="24"/>
      <c r="X1088" s="22"/>
      <c r="Y1088" s="24"/>
      <c r="Z1088" s="22"/>
      <c r="AA1088" s="24"/>
      <c r="AB1088" s="22"/>
      <c r="AC1088" s="5"/>
      <c r="AD1088" s="5"/>
      <c r="AE1088" s="5"/>
      <c r="AF1088" s="22"/>
    </row>
    <row r="1089" ht="21" customHeight="1" spans="12:32">
      <c r="L1089" s="19"/>
      <c r="M1089" s="19"/>
      <c r="N1089" s="20"/>
      <c r="O1089" s="21"/>
      <c r="P1089" s="21"/>
      <c r="Q1089" s="21"/>
      <c r="R1089" s="8"/>
      <c r="S1089" s="8"/>
      <c r="T1089" s="8"/>
      <c r="U1089" s="21"/>
      <c r="V1089" s="21"/>
      <c r="W1089" s="21"/>
      <c r="X1089" s="19"/>
      <c r="Y1089" s="21"/>
      <c r="Z1089" s="19"/>
      <c r="AA1089" s="21"/>
      <c r="AB1089" s="19"/>
      <c r="AC1089" s="8"/>
      <c r="AD1089" s="8"/>
      <c r="AE1089" s="8"/>
      <c r="AF1089" s="19"/>
    </row>
    <row r="1090" ht="21" customHeight="1" spans="12:32">
      <c r="L1090" s="22"/>
      <c r="M1090" s="22"/>
      <c r="N1090" s="23"/>
      <c r="O1090" s="24"/>
      <c r="P1090" s="24"/>
      <c r="Q1090" s="24"/>
      <c r="R1090" s="5"/>
      <c r="S1090" s="5"/>
      <c r="T1090" s="5"/>
      <c r="U1090" s="24"/>
      <c r="V1090" s="24"/>
      <c r="W1090" s="24"/>
      <c r="X1090" s="22"/>
      <c r="Y1090" s="24"/>
      <c r="Z1090" s="22"/>
      <c r="AA1090" s="24"/>
      <c r="AB1090" s="22"/>
      <c r="AC1090" s="5"/>
      <c r="AD1090" s="5"/>
      <c r="AE1090" s="5"/>
      <c r="AF1090" s="22"/>
    </row>
    <row r="1091" ht="21" customHeight="1" spans="12:32">
      <c r="L1091" s="19"/>
      <c r="M1091" s="19"/>
      <c r="N1091" s="20"/>
      <c r="O1091" s="21"/>
      <c r="P1091" s="21"/>
      <c r="Q1091" s="21"/>
      <c r="R1091" s="8"/>
      <c r="S1091" s="8"/>
      <c r="T1091" s="8"/>
      <c r="U1091" s="21"/>
      <c r="V1091" s="21"/>
      <c r="W1091" s="21"/>
      <c r="X1091" s="19"/>
      <c r="Y1091" s="21"/>
      <c r="Z1091" s="19"/>
      <c r="AA1091" s="21"/>
      <c r="AB1091" s="19"/>
      <c r="AC1091" s="8"/>
      <c r="AD1091" s="8"/>
      <c r="AE1091" s="8"/>
      <c r="AF1091" s="19"/>
    </row>
    <row r="1092" ht="21" customHeight="1" spans="12:32">
      <c r="L1092" s="22"/>
      <c r="M1092" s="22"/>
      <c r="N1092" s="23"/>
      <c r="O1092" s="24"/>
      <c r="P1092" s="24"/>
      <c r="Q1092" s="24"/>
      <c r="R1092" s="5"/>
      <c r="S1092" s="5"/>
      <c r="T1092" s="5"/>
      <c r="U1092" s="24"/>
      <c r="V1092" s="24"/>
      <c r="W1092" s="24"/>
      <c r="X1092" s="22"/>
      <c r="Y1092" s="24"/>
      <c r="Z1092" s="22"/>
      <c r="AA1092" s="24"/>
      <c r="AB1092" s="22"/>
      <c r="AC1092" s="5"/>
      <c r="AD1092" s="5"/>
      <c r="AE1092" s="5"/>
      <c r="AF1092" s="22"/>
    </row>
    <row r="1093" ht="21" customHeight="1" spans="12:32">
      <c r="L1093" s="19"/>
      <c r="M1093" s="19"/>
      <c r="N1093" s="20"/>
      <c r="O1093" s="21"/>
      <c r="P1093" s="21"/>
      <c r="Q1093" s="21"/>
      <c r="R1093" s="8"/>
      <c r="S1093" s="8"/>
      <c r="T1093" s="8"/>
      <c r="U1093" s="21"/>
      <c r="V1093" s="21"/>
      <c r="W1093" s="21"/>
      <c r="X1093" s="19"/>
      <c r="Y1093" s="21"/>
      <c r="Z1093" s="19"/>
      <c r="AA1093" s="21"/>
      <c r="AB1093" s="19"/>
      <c r="AC1093" s="8"/>
      <c r="AD1093" s="8"/>
      <c r="AE1093" s="8"/>
      <c r="AF1093" s="19"/>
    </row>
    <row r="1094" ht="21" customHeight="1" spans="12:32">
      <c r="L1094" s="22"/>
      <c r="M1094" s="22"/>
      <c r="N1094" s="23"/>
      <c r="O1094" s="24"/>
      <c r="P1094" s="24"/>
      <c r="Q1094" s="24"/>
      <c r="R1094" s="5"/>
      <c r="S1094" s="5"/>
      <c r="T1094" s="5"/>
      <c r="U1094" s="24"/>
      <c r="V1094" s="24"/>
      <c r="W1094" s="24"/>
      <c r="X1094" s="22"/>
      <c r="Y1094" s="24"/>
      <c r="Z1094" s="22"/>
      <c r="AA1094" s="24"/>
      <c r="AB1094" s="22"/>
      <c r="AC1094" s="5"/>
      <c r="AD1094" s="5"/>
      <c r="AE1094" s="5"/>
      <c r="AF1094" s="22"/>
    </row>
    <row r="1095" ht="21" customHeight="1" spans="12:32">
      <c r="L1095" s="19"/>
      <c r="M1095" s="19"/>
      <c r="N1095" s="20"/>
      <c r="O1095" s="21"/>
      <c r="P1095" s="21"/>
      <c r="Q1095" s="21"/>
      <c r="R1095" s="8"/>
      <c r="S1095" s="8"/>
      <c r="T1095" s="8"/>
      <c r="U1095" s="21"/>
      <c r="V1095" s="21"/>
      <c r="W1095" s="21"/>
      <c r="X1095" s="19"/>
      <c r="Y1095" s="21"/>
      <c r="Z1095" s="19"/>
      <c r="AA1095" s="21"/>
      <c r="AB1095" s="19"/>
      <c r="AC1095" s="8"/>
      <c r="AD1095" s="8"/>
      <c r="AE1095" s="8"/>
      <c r="AF1095" s="19"/>
    </row>
    <row r="1096" ht="21" customHeight="1" spans="12:32">
      <c r="L1096" s="22"/>
      <c r="M1096" s="22"/>
      <c r="N1096" s="23"/>
      <c r="O1096" s="24"/>
      <c r="P1096" s="24"/>
      <c r="Q1096" s="24"/>
      <c r="R1096" s="5"/>
      <c r="S1096" s="5"/>
      <c r="T1096" s="5"/>
      <c r="U1096" s="24"/>
      <c r="V1096" s="24"/>
      <c r="W1096" s="24"/>
      <c r="X1096" s="22"/>
      <c r="Y1096" s="24"/>
      <c r="Z1096" s="22"/>
      <c r="AA1096" s="24"/>
      <c r="AB1096" s="22"/>
      <c r="AC1096" s="5"/>
      <c r="AD1096" s="5"/>
      <c r="AE1096" s="5"/>
      <c r="AF1096" s="22"/>
    </row>
    <row r="1097" ht="21" customHeight="1" spans="12:32">
      <c r="L1097" s="19"/>
      <c r="M1097" s="19"/>
      <c r="N1097" s="20"/>
      <c r="O1097" s="21"/>
      <c r="P1097" s="21"/>
      <c r="Q1097" s="21"/>
      <c r="R1097" s="8"/>
      <c r="S1097" s="8"/>
      <c r="T1097" s="8"/>
      <c r="U1097" s="21"/>
      <c r="V1097" s="21"/>
      <c r="W1097" s="21"/>
      <c r="X1097" s="19"/>
      <c r="Y1097" s="21"/>
      <c r="Z1097" s="19"/>
      <c r="AA1097" s="21"/>
      <c r="AB1097" s="19"/>
      <c r="AC1097" s="8"/>
      <c r="AD1097" s="8"/>
      <c r="AE1097" s="8"/>
      <c r="AF1097" s="19"/>
    </row>
    <row r="1098" ht="21" customHeight="1" spans="12:32">
      <c r="L1098" s="22"/>
      <c r="M1098" s="22"/>
      <c r="N1098" s="23"/>
      <c r="O1098" s="24"/>
      <c r="P1098" s="24"/>
      <c r="Q1098" s="24"/>
      <c r="R1098" s="5"/>
      <c r="S1098" s="5"/>
      <c r="T1098" s="5"/>
      <c r="U1098" s="24"/>
      <c r="V1098" s="24"/>
      <c r="W1098" s="24"/>
      <c r="X1098" s="22"/>
      <c r="Y1098" s="24"/>
      <c r="Z1098" s="22"/>
      <c r="AA1098" s="24"/>
      <c r="AB1098" s="22"/>
      <c r="AC1098" s="5"/>
      <c r="AD1098" s="5"/>
      <c r="AE1098" s="5"/>
      <c r="AF1098" s="22"/>
    </row>
    <row r="1099" ht="21" customHeight="1" spans="12:32">
      <c r="L1099" s="19"/>
      <c r="M1099" s="19"/>
      <c r="N1099" s="20"/>
      <c r="O1099" s="21"/>
      <c r="P1099" s="21"/>
      <c r="Q1099" s="21"/>
      <c r="R1099" s="8"/>
      <c r="S1099" s="8"/>
      <c r="T1099" s="8"/>
      <c r="U1099" s="21"/>
      <c r="V1099" s="21"/>
      <c r="W1099" s="21"/>
      <c r="X1099" s="19"/>
      <c r="Y1099" s="21"/>
      <c r="Z1099" s="19"/>
      <c r="AA1099" s="21"/>
      <c r="AB1099" s="19"/>
      <c r="AC1099" s="8"/>
      <c r="AD1099" s="8"/>
      <c r="AE1099" s="8"/>
      <c r="AF1099" s="19"/>
    </row>
    <row r="1100" ht="21" customHeight="1" spans="12:32">
      <c r="L1100" s="22"/>
      <c r="M1100" s="22"/>
      <c r="N1100" s="23"/>
      <c r="O1100" s="24"/>
      <c r="P1100" s="24"/>
      <c r="Q1100" s="24"/>
      <c r="R1100" s="5"/>
      <c r="S1100" s="5"/>
      <c r="T1100" s="5"/>
      <c r="U1100" s="24"/>
      <c r="V1100" s="24"/>
      <c r="W1100" s="24"/>
      <c r="X1100" s="22"/>
      <c r="Y1100" s="24"/>
      <c r="Z1100" s="22"/>
      <c r="AA1100" s="24"/>
      <c r="AB1100" s="22"/>
      <c r="AC1100" s="5"/>
      <c r="AD1100" s="5"/>
      <c r="AE1100" s="5"/>
      <c r="AF1100" s="22"/>
    </row>
    <row r="1101" ht="21" customHeight="1" spans="12:32">
      <c r="L1101" s="19"/>
      <c r="M1101" s="19"/>
      <c r="N1101" s="20"/>
      <c r="O1101" s="21"/>
      <c r="P1101" s="21"/>
      <c r="Q1101" s="21"/>
      <c r="R1101" s="8"/>
      <c r="S1101" s="8"/>
      <c r="T1101" s="8"/>
      <c r="U1101" s="21"/>
      <c r="V1101" s="21"/>
      <c r="W1101" s="21"/>
      <c r="X1101" s="19"/>
      <c r="Y1101" s="21"/>
      <c r="Z1101" s="19"/>
      <c r="AA1101" s="21"/>
      <c r="AB1101" s="19"/>
      <c r="AC1101" s="8"/>
      <c r="AD1101" s="8"/>
      <c r="AE1101" s="8"/>
      <c r="AF1101" s="19"/>
    </row>
    <row r="1102" ht="21" customHeight="1" spans="12:32">
      <c r="L1102" s="22"/>
      <c r="M1102" s="22"/>
      <c r="N1102" s="23"/>
      <c r="O1102" s="24"/>
      <c r="P1102" s="24"/>
      <c r="Q1102" s="24"/>
      <c r="R1102" s="5"/>
      <c r="S1102" s="5"/>
      <c r="T1102" s="5"/>
      <c r="U1102" s="24"/>
      <c r="V1102" s="24"/>
      <c r="W1102" s="24"/>
      <c r="X1102" s="22"/>
      <c r="Y1102" s="24"/>
      <c r="Z1102" s="22"/>
      <c r="AA1102" s="24"/>
      <c r="AB1102" s="22"/>
      <c r="AC1102" s="5"/>
      <c r="AD1102" s="5"/>
      <c r="AE1102" s="5"/>
      <c r="AF1102" s="22"/>
    </row>
    <row r="1103" ht="21" customHeight="1" spans="12:32">
      <c r="L1103" s="19"/>
      <c r="M1103" s="19"/>
      <c r="N1103" s="20"/>
      <c r="O1103" s="21"/>
      <c r="P1103" s="21"/>
      <c r="Q1103" s="21"/>
      <c r="R1103" s="8"/>
      <c r="S1103" s="8"/>
      <c r="T1103" s="8"/>
      <c r="U1103" s="21"/>
      <c r="V1103" s="21"/>
      <c r="W1103" s="21"/>
      <c r="X1103" s="19"/>
      <c r="Y1103" s="21"/>
      <c r="Z1103" s="19"/>
      <c r="AA1103" s="21"/>
      <c r="AB1103" s="19"/>
      <c r="AC1103" s="8"/>
      <c r="AD1103" s="8"/>
      <c r="AE1103" s="8"/>
      <c r="AF1103" s="19"/>
    </row>
    <row r="1104" ht="21" customHeight="1" spans="12:32">
      <c r="L1104" s="22"/>
      <c r="M1104" s="22"/>
      <c r="N1104" s="23"/>
      <c r="O1104" s="24"/>
      <c r="P1104" s="24"/>
      <c r="Q1104" s="24"/>
      <c r="R1104" s="5"/>
      <c r="S1104" s="5"/>
      <c r="T1104" s="5"/>
      <c r="U1104" s="24"/>
      <c r="V1104" s="24"/>
      <c r="W1104" s="24"/>
      <c r="X1104" s="22"/>
      <c r="Y1104" s="24"/>
      <c r="Z1104" s="22"/>
      <c r="AA1104" s="24"/>
      <c r="AB1104" s="22"/>
      <c r="AC1104" s="5"/>
      <c r="AD1104" s="5"/>
      <c r="AE1104" s="5"/>
      <c r="AF1104" s="22"/>
    </row>
    <row r="1105" ht="21" customHeight="1" spans="12:32">
      <c r="L1105" s="19"/>
      <c r="M1105" s="19"/>
      <c r="N1105" s="20"/>
      <c r="O1105" s="21"/>
      <c r="P1105" s="21"/>
      <c r="Q1105" s="21"/>
      <c r="R1105" s="8"/>
      <c r="S1105" s="8"/>
      <c r="T1105" s="8"/>
      <c r="U1105" s="21"/>
      <c r="V1105" s="21"/>
      <c r="W1105" s="21"/>
      <c r="X1105" s="19"/>
      <c r="Y1105" s="21"/>
      <c r="Z1105" s="19"/>
      <c r="AA1105" s="21"/>
      <c r="AB1105" s="19"/>
      <c r="AC1105" s="8"/>
      <c r="AD1105" s="8"/>
      <c r="AE1105" s="8"/>
      <c r="AF1105" s="19"/>
    </row>
    <row r="1106" ht="21" customHeight="1" spans="12:32">
      <c r="L1106" s="22"/>
      <c r="M1106" s="22"/>
      <c r="N1106" s="23"/>
      <c r="O1106" s="24"/>
      <c r="P1106" s="24"/>
      <c r="Q1106" s="24"/>
      <c r="R1106" s="5"/>
      <c r="S1106" s="5"/>
      <c r="T1106" s="5"/>
      <c r="U1106" s="24"/>
      <c r="V1106" s="24"/>
      <c r="W1106" s="24"/>
      <c r="X1106" s="22"/>
      <c r="Y1106" s="24"/>
      <c r="Z1106" s="22"/>
      <c r="AA1106" s="24"/>
      <c r="AB1106" s="22"/>
      <c r="AC1106" s="5"/>
      <c r="AD1106" s="5"/>
      <c r="AE1106" s="5"/>
      <c r="AF1106" s="22"/>
    </row>
    <row r="1107" ht="21" customHeight="1" spans="12:32">
      <c r="L1107" s="19"/>
      <c r="M1107" s="19"/>
      <c r="N1107" s="20"/>
      <c r="O1107" s="21"/>
      <c r="P1107" s="21"/>
      <c r="Q1107" s="21"/>
      <c r="R1107" s="8"/>
      <c r="S1107" s="8"/>
      <c r="T1107" s="8"/>
      <c r="U1107" s="21"/>
      <c r="V1107" s="21"/>
      <c r="W1107" s="21"/>
      <c r="X1107" s="19"/>
      <c r="Y1107" s="21"/>
      <c r="Z1107" s="19"/>
      <c r="AA1107" s="21"/>
      <c r="AB1107" s="19"/>
      <c r="AC1107" s="8"/>
      <c r="AD1107" s="8"/>
      <c r="AE1107" s="8"/>
      <c r="AF1107" s="19"/>
    </row>
    <row r="1108" ht="21" customHeight="1" spans="12:32">
      <c r="L1108" s="22"/>
      <c r="M1108" s="22"/>
      <c r="N1108" s="23"/>
      <c r="O1108" s="24"/>
      <c r="P1108" s="24"/>
      <c r="Q1108" s="24"/>
      <c r="R1108" s="5"/>
      <c r="S1108" s="5"/>
      <c r="T1108" s="5"/>
      <c r="U1108" s="24"/>
      <c r="V1108" s="24"/>
      <c r="W1108" s="24"/>
      <c r="X1108" s="22"/>
      <c r="Y1108" s="24"/>
      <c r="Z1108" s="22"/>
      <c r="AA1108" s="24"/>
      <c r="AB1108" s="22"/>
      <c r="AC1108" s="5"/>
      <c r="AD1108" s="5"/>
      <c r="AE1108" s="5"/>
      <c r="AF1108" s="22"/>
    </row>
    <row r="1109" ht="21" customHeight="1" spans="12:32">
      <c r="L1109" s="19"/>
      <c r="M1109" s="19"/>
      <c r="N1109" s="20"/>
      <c r="O1109" s="21"/>
      <c r="P1109" s="21"/>
      <c r="Q1109" s="21"/>
      <c r="R1109" s="8"/>
      <c r="S1109" s="8"/>
      <c r="T1109" s="8"/>
      <c r="U1109" s="21"/>
      <c r="V1109" s="21"/>
      <c r="W1109" s="21"/>
      <c r="X1109" s="19"/>
      <c r="Y1109" s="21"/>
      <c r="Z1109" s="19"/>
      <c r="AA1109" s="21"/>
      <c r="AB1109" s="19"/>
      <c r="AC1109" s="8"/>
      <c r="AD1109" s="8"/>
      <c r="AE1109" s="8"/>
      <c r="AF1109" s="19"/>
    </row>
    <row r="1110" ht="21" customHeight="1" spans="12:32">
      <c r="L1110" s="22"/>
      <c r="M1110" s="22"/>
      <c r="N1110" s="23"/>
      <c r="O1110" s="24"/>
      <c r="P1110" s="24"/>
      <c r="Q1110" s="24"/>
      <c r="R1110" s="5"/>
      <c r="S1110" s="5"/>
      <c r="T1110" s="5"/>
      <c r="U1110" s="24"/>
      <c r="V1110" s="24"/>
      <c r="W1110" s="24"/>
      <c r="X1110" s="22"/>
      <c r="Y1110" s="24"/>
      <c r="Z1110" s="22"/>
      <c r="AA1110" s="24"/>
      <c r="AB1110" s="22"/>
      <c r="AC1110" s="5"/>
      <c r="AD1110" s="5"/>
      <c r="AE1110" s="5"/>
      <c r="AF1110" s="22"/>
    </row>
    <row r="1111" ht="21" customHeight="1" spans="12:32">
      <c r="L1111" s="19"/>
      <c r="M1111" s="19"/>
      <c r="N1111" s="20"/>
      <c r="O1111" s="21"/>
      <c r="P1111" s="21"/>
      <c r="Q1111" s="21"/>
      <c r="R1111" s="8"/>
      <c r="S1111" s="8"/>
      <c r="T1111" s="8"/>
      <c r="U1111" s="21"/>
      <c r="V1111" s="21"/>
      <c r="W1111" s="21"/>
      <c r="X1111" s="19"/>
      <c r="Y1111" s="21"/>
      <c r="Z1111" s="19"/>
      <c r="AA1111" s="21"/>
      <c r="AB1111" s="19"/>
      <c r="AC1111" s="8"/>
      <c r="AD1111" s="8"/>
      <c r="AE1111" s="8"/>
      <c r="AF1111" s="19"/>
    </row>
    <row r="1112" ht="21" customHeight="1" spans="12:32">
      <c r="L1112" s="22"/>
      <c r="M1112" s="22"/>
      <c r="N1112" s="23"/>
      <c r="O1112" s="24"/>
      <c r="P1112" s="24"/>
      <c r="Q1112" s="24"/>
      <c r="R1112" s="5"/>
      <c r="S1112" s="5"/>
      <c r="T1112" s="5"/>
      <c r="U1112" s="24"/>
      <c r="V1112" s="24"/>
      <c r="W1112" s="24"/>
      <c r="X1112" s="22"/>
      <c r="Y1112" s="24"/>
      <c r="Z1112" s="22"/>
      <c r="AA1112" s="24"/>
      <c r="AB1112" s="22"/>
      <c r="AC1112" s="5"/>
      <c r="AD1112" s="5"/>
      <c r="AE1112" s="5"/>
      <c r="AF1112" s="22"/>
    </row>
    <row r="1113" ht="21" customHeight="1" spans="12:32">
      <c r="L1113" s="19"/>
      <c r="M1113" s="19"/>
      <c r="N1113" s="20"/>
      <c r="O1113" s="21"/>
      <c r="P1113" s="21"/>
      <c r="Q1113" s="21"/>
      <c r="R1113" s="8"/>
      <c r="S1113" s="8"/>
      <c r="T1113" s="8"/>
      <c r="U1113" s="21"/>
      <c r="V1113" s="21"/>
      <c r="W1113" s="21"/>
      <c r="X1113" s="19"/>
      <c r="Y1113" s="21"/>
      <c r="Z1113" s="19"/>
      <c r="AA1113" s="21"/>
      <c r="AB1113" s="19"/>
      <c r="AC1113" s="8"/>
      <c r="AD1113" s="8"/>
      <c r="AE1113" s="8"/>
      <c r="AF1113" s="19"/>
    </row>
    <row r="1114" ht="21" customHeight="1" spans="12:32">
      <c r="L1114" s="22"/>
      <c r="M1114" s="22"/>
      <c r="N1114" s="23"/>
      <c r="O1114" s="24"/>
      <c r="P1114" s="24"/>
      <c r="Q1114" s="24"/>
      <c r="R1114" s="5"/>
      <c r="S1114" s="5"/>
      <c r="T1114" s="5"/>
      <c r="U1114" s="24"/>
      <c r="V1114" s="24"/>
      <c r="W1114" s="24"/>
      <c r="X1114" s="22"/>
      <c r="Y1114" s="24"/>
      <c r="Z1114" s="22"/>
      <c r="AA1114" s="24"/>
      <c r="AB1114" s="22"/>
      <c r="AC1114" s="5"/>
      <c r="AD1114" s="5"/>
      <c r="AE1114" s="5"/>
      <c r="AF1114" s="22"/>
    </row>
    <row r="1115" ht="21" customHeight="1" spans="12:32">
      <c r="L1115" s="19"/>
      <c r="M1115" s="19"/>
      <c r="N1115" s="20"/>
      <c r="O1115" s="21"/>
      <c r="P1115" s="21"/>
      <c r="Q1115" s="21"/>
      <c r="R1115" s="8"/>
      <c r="S1115" s="8"/>
      <c r="T1115" s="8"/>
      <c r="U1115" s="21"/>
      <c r="V1115" s="21"/>
      <c r="W1115" s="21"/>
      <c r="X1115" s="19"/>
      <c r="Y1115" s="21"/>
      <c r="Z1115" s="19"/>
      <c r="AA1115" s="21"/>
      <c r="AB1115" s="19"/>
      <c r="AC1115" s="8"/>
      <c r="AD1115" s="8"/>
      <c r="AE1115" s="8"/>
      <c r="AF1115" s="19"/>
    </row>
    <row r="1116" ht="21" customHeight="1" spans="12:32">
      <c r="L1116" s="22"/>
      <c r="M1116" s="22"/>
      <c r="N1116" s="23"/>
      <c r="O1116" s="24"/>
      <c r="P1116" s="24"/>
      <c r="Q1116" s="24"/>
      <c r="R1116" s="5"/>
      <c r="S1116" s="5"/>
      <c r="T1116" s="5"/>
      <c r="U1116" s="24"/>
      <c r="V1116" s="24"/>
      <c r="W1116" s="24"/>
      <c r="X1116" s="22"/>
      <c r="Y1116" s="24"/>
      <c r="Z1116" s="22"/>
      <c r="AA1116" s="24"/>
      <c r="AB1116" s="22"/>
      <c r="AC1116" s="5"/>
      <c r="AD1116" s="5"/>
      <c r="AE1116" s="5"/>
      <c r="AF1116" s="22"/>
    </row>
    <row r="1117" ht="21" customHeight="1" spans="12:32">
      <c r="L1117" s="19"/>
      <c r="M1117" s="19"/>
      <c r="N1117" s="20"/>
      <c r="O1117" s="21"/>
      <c r="P1117" s="21"/>
      <c r="Q1117" s="21"/>
      <c r="R1117" s="8"/>
      <c r="S1117" s="8"/>
      <c r="T1117" s="8"/>
      <c r="U1117" s="21"/>
      <c r="V1117" s="21"/>
      <c r="W1117" s="21"/>
      <c r="X1117" s="19"/>
      <c r="Y1117" s="21"/>
      <c r="Z1117" s="19"/>
      <c r="AA1117" s="21"/>
      <c r="AB1117" s="19"/>
      <c r="AC1117" s="8"/>
      <c r="AD1117" s="8"/>
      <c r="AE1117" s="8"/>
      <c r="AF1117" s="19"/>
    </row>
    <row r="1118" ht="21" customHeight="1" spans="12:32">
      <c r="L1118" s="22"/>
      <c r="M1118" s="22"/>
      <c r="N1118" s="23"/>
      <c r="O1118" s="24"/>
      <c r="P1118" s="24"/>
      <c r="Q1118" s="24"/>
      <c r="R1118" s="5"/>
      <c r="S1118" s="5"/>
      <c r="T1118" s="5"/>
      <c r="U1118" s="24"/>
      <c r="V1118" s="24"/>
      <c r="W1118" s="24"/>
      <c r="X1118" s="22"/>
      <c r="Y1118" s="24"/>
      <c r="Z1118" s="22"/>
      <c r="AA1118" s="24"/>
      <c r="AB1118" s="22"/>
      <c r="AC1118" s="5"/>
      <c r="AD1118" s="5"/>
      <c r="AE1118" s="5"/>
      <c r="AF1118" s="22"/>
    </row>
    <row r="1119" ht="21" customHeight="1" spans="12:32">
      <c r="L1119" s="19"/>
      <c r="M1119" s="19"/>
      <c r="N1119" s="20"/>
      <c r="O1119" s="21"/>
      <c r="P1119" s="21"/>
      <c r="Q1119" s="21"/>
      <c r="R1119" s="8"/>
      <c r="S1119" s="8"/>
      <c r="T1119" s="8"/>
      <c r="U1119" s="21"/>
      <c r="V1119" s="21"/>
      <c r="W1119" s="21"/>
      <c r="X1119" s="19"/>
      <c r="Y1119" s="21"/>
      <c r="Z1119" s="19"/>
      <c r="AA1119" s="21"/>
      <c r="AB1119" s="19"/>
      <c r="AC1119" s="8"/>
      <c r="AD1119" s="8"/>
      <c r="AE1119" s="8"/>
      <c r="AF1119" s="19"/>
    </row>
    <row r="1120" ht="21" customHeight="1" spans="12:32">
      <c r="L1120" s="22"/>
      <c r="M1120" s="22"/>
      <c r="N1120" s="23"/>
      <c r="O1120" s="24"/>
      <c r="P1120" s="24"/>
      <c r="Q1120" s="24"/>
      <c r="R1120" s="5"/>
      <c r="S1120" s="5"/>
      <c r="T1120" s="5"/>
      <c r="U1120" s="24"/>
      <c r="V1120" s="24"/>
      <c r="W1120" s="24"/>
      <c r="X1120" s="22"/>
      <c r="Y1120" s="24"/>
      <c r="Z1120" s="22"/>
      <c r="AA1120" s="24"/>
      <c r="AB1120" s="22"/>
      <c r="AC1120" s="5"/>
      <c r="AD1120" s="5"/>
      <c r="AE1120" s="5"/>
      <c r="AF1120" s="22"/>
    </row>
    <row r="1121" ht="21" customHeight="1" spans="12:32">
      <c r="L1121" s="19"/>
      <c r="M1121" s="19"/>
      <c r="N1121" s="20"/>
      <c r="O1121" s="21"/>
      <c r="P1121" s="21"/>
      <c r="Q1121" s="21"/>
      <c r="R1121" s="8"/>
      <c r="S1121" s="8"/>
      <c r="T1121" s="8"/>
      <c r="U1121" s="21"/>
      <c r="V1121" s="21"/>
      <c r="W1121" s="21"/>
      <c r="X1121" s="19"/>
      <c r="Y1121" s="21"/>
      <c r="Z1121" s="19"/>
      <c r="AA1121" s="21"/>
      <c r="AB1121" s="19"/>
      <c r="AC1121" s="8"/>
      <c r="AD1121" s="8"/>
      <c r="AE1121" s="8"/>
      <c r="AF1121" s="19"/>
    </row>
    <row r="1122" ht="21" customHeight="1" spans="12:32">
      <c r="L1122" s="22"/>
      <c r="M1122" s="22"/>
      <c r="N1122" s="23"/>
      <c r="O1122" s="24"/>
      <c r="P1122" s="24"/>
      <c r="Q1122" s="24"/>
      <c r="R1122" s="5"/>
      <c r="S1122" s="5"/>
      <c r="T1122" s="5"/>
      <c r="U1122" s="24"/>
      <c r="V1122" s="24"/>
      <c r="W1122" s="24"/>
      <c r="X1122" s="22"/>
      <c r="Y1122" s="24"/>
      <c r="Z1122" s="22"/>
      <c r="AA1122" s="24"/>
      <c r="AB1122" s="22"/>
      <c r="AC1122" s="5"/>
      <c r="AD1122" s="5"/>
      <c r="AE1122" s="5"/>
      <c r="AF1122" s="22"/>
    </row>
    <row r="1123" ht="21" customHeight="1" spans="12:32">
      <c r="L1123" s="19"/>
      <c r="M1123" s="19"/>
      <c r="N1123" s="20"/>
      <c r="O1123" s="21"/>
      <c r="P1123" s="21"/>
      <c r="Q1123" s="21"/>
      <c r="R1123" s="8"/>
      <c r="S1123" s="8"/>
      <c r="T1123" s="8"/>
      <c r="U1123" s="21"/>
      <c r="V1123" s="21"/>
      <c r="W1123" s="21"/>
      <c r="X1123" s="19"/>
      <c r="Y1123" s="21"/>
      <c r="Z1123" s="19"/>
      <c r="AA1123" s="21"/>
      <c r="AB1123" s="19"/>
      <c r="AC1123" s="8"/>
      <c r="AD1123" s="8"/>
      <c r="AE1123" s="8"/>
      <c r="AF1123" s="19"/>
    </row>
    <row r="1124" ht="21" customHeight="1" spans="12:32">
      <c r="L1124" s="22"/>
      <c r="M1124" s="22"/>
      <c r="N1124" s="23"/>
      <c r="O1124" s="24"/>
      <c r="P1124" s="24"/>
      <c r="Q1124" s="24"/>
      <c r="R1124" s="5"/>
      <c r="S1124" s="5"/>
      <c r="T1124" s="5"/>
      <c r="U1124" s="24"/>
      <c r="V1124" s="24"/>
      <c r="W1124" s="24"/>
      <c r="X1124" s="22"/>
      <c r="Y1124" s="24"/>
      <c r="Z1124" s="22"/>
      <c r="AA1124" s="24"/>
      <c r="AB1124" s="22"/>
      <c r="AC1124" s="5"/>
      <c r="AD1124" s="5"/>
      <c r="AE1124" s="5"/>
      <c r="AF1124" s="22"/>
    </row>
    <row r="1125" ht="21" customHeight="1" spans="12:32">
      <c r="L1125" s="19"/>
      <c r="M1125" s="19"/>
      <c r="N1125" s="20"/>
      <c r="O1125" s="21"/>
      <c r="P1125" s="21"/>
      <c r="Q1125" s="21"/>
      <c r="R1125" s="8"/>
      <c r="S1125" s="8"/>
      <c r="T1125" s="8"/>
      <c r="U1125" s="21"/>
      <c r="V1125" s="21"/>
      <c r="W1125" s="21"/>
      <c r="X1125" s="19"/>
      <c r="Y1125" s="21"/>
      <c r="Z1125" s="19"/>
      <c r="AA1125" s="21"/>
      <c r="AB1125" s="19"/>
      <c r="AC1125" s="8"/>
      <c r="AD1125" s="8"/>
      <c r="AE1125" s="8"/>
      <c r="AF1125" s="19"/>
    </row>
    <row r="1126" ht="21" customHeight="1" spans="12:32">
      <c r="L1126" s="22"/>
      <c r="M1126" s="22"/>
      <c r="N1126" s="23"/>
      <c r="O1126" s="24"/>
      <c r="P1126" s="24"/>
      <c r="Q1126" s="24"/>
      <c r="R1126" s="5"/>
      <c r="S1126" s="5"/>
      <c r="T1126" s="5"/>
      <c r="U1126" s="24"/>
      <c r="V1126" s="24"/>
      <c r="W1126" s="24"/>
      <c r="X1126" s="22"/>
      <c r="Y1126" s="24"/>
      <c r="Z1126" s="22"/>
      <c r="AA1126" s="24"/>
      <c r="AB1126" s="22"/>
      <c r="AC1126" s="5"/>
      <c r="AD1126" s="5"/>
      <c r="AE1126" s="5"/>
      <c r="AF1126" s="22"/>
    </row>
    <row r="1127" ht="21" customHeight="1" spans="12:32">
      <c r="L1127" s="19"/>
      <c r="M1127" s="19"/>
      <c r="N1127" s="20"/>
      <c r="O1127" s="21"/>
      <c r="P1127" s="21"/>
      <c r="Q1127" s="21"/>
      <c r="R1127" s="8"/>
      <c r="S1127" s="8"/>
      <c r="T1127" s="8"/>
      <c r="U1127" s="21"/>
      <c r="V1127" s="21"/>
      <c r="W1127" s="21"/>
      <c r="X1127" s="19"/>
      <c r="Y1127" s="21"/>
      <c r="Z1127" s="19"/>
      <c r="AA1127" s="21"/>
      <c r="AB1127" s="19"/>
      <c r="AC1127" s="8"/>
      <c r="AD1127" s="8"/>
      <c r="AE1127" s="8"/>
      <c r="AF1127" s="19"/>
    </row>
    <row r="1128" ht="21" customHeight="1" spans="12:32">
      <c r="L1128" s="22"/>
      <c r="M1128" s="22"/>
      <c r="N1128" s="23"/>
      <c r="O1128" s="24"/>
      <c r="P1128" s="24"/>
      <c r="Q1128" s="24"/>
      <c r="R1128" s="5"/>
      <c r="S1128" s="5"/>
      <c r="T1128" s="5"/>
      <c r="U1128" s="24"/>
      <c r="V1128" s="24"/>
      <c r="W1128" s="24"/>
      <c r="X1128" s="22"/>
      <c r="Y1128" s="24"/>
      <c r="Z1128" s="22"/>
      <c r="AA1128" s="24"/>
      <c r="AB1128" s="22"/>
      <c r="AC1128" s="5"/>
      <c r="AD1128" s="5"/>
      <c r="AE1128" s="5"/>
      <c r="AF1128" s="22"/>
    </row>
    <row r="1129" ht="21" customHeight="1" spans="12:32">
      <c r="L1129" s="19"/>
      <c r="M1129" s="19"/>
      <c r="N1129" s="20"/>
      <c r="O1129" s="21"/>
      <c r="P1129" s="21"/>
      <c r="Q1129" s="21"/>
      <c r="R1129" s="8"/>
      <c r="S1129" s="8"/>
      <c r="T1129" s="8"/>
      <c r="U1129" s="21"/>
      <c r="V1129" s="21"/>
      <c r="W1129" s="21"/>
      <c r="X1129" s="19"/>
      <c r="Y1129" s="21"/>
      <c r="Z1129" s="19"/>
      <c r="AA1129" s="21"/>
      <c r="AB1129" s="19"/>
      <c r="AC1129" s="8"/>
      <c r="AD1129" s="8"/>
      <c r="AE1129" s="8"/>
      <c r="AF1129" s="19"/>
    </row>
    <row r="1130" ht="21" customHeight="1" spans="12:32">
      <c r="L1130" s="22"/>
      <c r="M1130" s="22"/>
      <c r="N1130" s="23"/>
      <c r="O1130" s="24"/>
      <c r="P1130" s="24"/>
      <c r="Q1130" s="24"/>
      <c r="R1130" s="5"/>
      <c r="S1130" s="5"/>
      <c r="T1130" s="5"/>
      <c r="U1130" s="24"/>
      <c r="V1130" s="24"/>
      <c r="W1130" s="24"/>
      <c r="X1130" s="22"/>
      <c r="Y1130" s="24"/>
      <c r="Z1130" s="22"/>
      <c r="AA1130" s="24"/>
      <c r="AB1130" s="22"/>
      <c r="AC1130" s="5"/>
      <c r="AD1130" s="5"/>
      <c r="AE1130" s="5"/>
      <c r="AF1130" s="22"/>
    </row>
    <row r="1131" ht="21" customHeight="1" spans="12:32">
      <c r="L1131" s="19"/>
      <c r="M1131" s="19"/>
      <c r="N1131" s="20"/>
      <c r="O1131" s="21"/>
      <c r="P1131" s="21"/>
      <c r="Q1131" s="21"/>
      <c r="R1131" s="8"/>
      <c r="S1131" s="8"/>
      <c r="T1131" s="8"/>
      <c r="U1131" s="21"/>
      <c r="V1131" s="21"/>
      <c r="W1131" s="21"/>
      <c r="X1131" s="19"/>
      <c r="Y1131" s="21"/>
      <c r="Z1131" s="19"/>
      <c r="AA1131" s="21"/>
      <c r="AB1131" s="19"/>
      <c r="AC1131" s="8"/>
      <c r="AD1131" s="8"/>
      <c r="AE1131" s="8"/>
      <c r="AF1131" s="19"/>
    </row>
    <row r="1132" ht="21" customHeight="1" spans="12:32">
      <c r="L1132" s="22"/>
      <c r="M1132" s="22"/>
      <c r="N1132" s="23"/>
      <c r="O1132" s="24"/>
      <c r="P1132" s="24"/>
      <c r="Q1132" s="24"/>
      <c r="R1132" s="5"/>
      <c r="S1132" s="5"/>
      <c r="T1132" s="5"/>
      <c r="U1132" s="24"/>
      <c r="V1132" s="24"/>
      <c r="W1132" s="24"/>
      <c r="X1132" s="22"/>
      <c r="Y1132" s="24"/>
      <c r="Z1132" s="22"/>
      <c r="AA1132" s="24"/>
      <c r="AB1132" s="22"/>
      <c r="AC1132" s="5"/>
      <c r="AD1132" s="5"/>
      <c r="AE1132" s="5"/>
      <c r="AF1132" s="22"/>
    </row>
    <row r="1133" ht="21" customHeight="1" spans="12:32">
      <c r="L1133" s="19"/>
      <c r="M1133" s="19"/>
      <c r="N1133" s="20"/>
      <c r="O1133" s="21"/>
      <c r="P1133" s="21"/>
      <c r="Q1133" s="21"/>
      <c r="R1133" s="8"/>
      <c r="S1133" s="8"/>
      <c r="T1133" s="8"/>
      <c r="U1133" s="21"/>
      <c r="V1133" s="21"/>
      <c r="W1133" s="21"/>
      <c r="X1133" s="19"/>
      <c r="Y1133" s="21"/>
      <c r="Z1133" s="19"/>
      <c r="AA1133" s="21"/>
      <c r="AB1133" s="19"/>
      <c r="AC1133" s="8"/>
      <c r="AD1133" s="8"/>
      <c r="AE1133" s="8"/>
      <c r="AF1133" s="19"/>
    </row>
    <row r="1134" ht="21" customHeight="1" spans="12:32">
      <c r="L1134" s="22"/>
      <c r="M1134" s="22"/>
      <c r="N1134" s="23"/>
      <c r="O1134" s="24"/>
      <c r="P1134" s="24"/>
      <c r="Q1134" s="24"/>
      <c r="R1134" s="5"/>
      <c r="S1134" s="5"/>
      <c r="T1134" s="5"/>
      <c r="U1134" s="24"/>
      <c r="V1134" s="24"/>
      <c r="W1134" s="24"/>
      <c r="X1134" s="22"/>
      <c r="Y1134" s="24"/>
      <c r="Z1134" s="22"/>
      <c r="AA1134" s="24"/>
      <c r="AB1134" s="22"/>
      <c r="AC1134" s="5"/>
      <c r="AD1134" s="5"/>
      <c r="AE1134" s="5"/>
      <c r="AF1134" s="22"/>
    </row>
    <row r="1135" ht="21" customHeight="1" spans="12:32">
      <c r="L1135" s="19"/>
      <c r="M1135" s="19"/>
      <c r="N1135" s="20"/>
      <c r="O1135" s="21"/>
      <c r="P1135" s="21"/>
      <c r="Q1135" s="21"/>
      <c r="R1135" s="8"/>
      <c r="S1135" s="8"/>
      <c r="T1135" s="8"/>
      <c r="U1135" s="21"/>
      <c r="V1135" s="21"/>
      <c r="W1135" s="21"/>
      <c r="X1135" s="19"/>
      <c r="Y1135" s="21"/>
      <c r="Z1135" s="19"/>
      <c r="AA1135" s="21"/>
      <c r="AB1135" s="19"/>
      <c r="AC1135" s="8"/>
      <c r="AD1135" s="8"/>
      <c r="AE1135" s="8"/>
      <c r="AF1135" s="19"/>
    </row>
    <row r="1136" ht="21" customHeight="1" spans="12:32">
      <c r="L1136" s="22"/>
      <c r="M1136" s="22"/>
      <c r="N1136" s="23"/>
      <c r="O1136" s="24"/>
      <c r="P1136" s="24"/>
      <c r="Q1136" s="24"/>
      <c r="R1136" s="5"/>
      <c r="S1136" s="5"/>
      <c r="T1136" s="5"/>
      <c r="U1136" s="24"/>
      <c r="V1136" s="24"/>
      <c r="W1136" s="24"/>
      <c r="X1136" s="22"/>
      <c r="Y1136" s="24"/>
      <c r="Z1136" s="22"/>
      <c r="AA1136" s="24"/>
      <c r="AB1136" s="22"/>
      <c r="AC1136" s="5"/>
      <c r="AD1136" s="5"/>
      <c r="AE1136" s="5"/>
      <c r="AF1136" s="22"/>
    </row>
    <row r="1137" ht="21" customHeight="1" spans="12:32">
      <c r="L1137" s="19"/>
      <c r="M1137" s="19"/>
      <c r="N1137" s="20"/>
      <c r="O1137" s="21"/>
      <c r="P1137" s="21"/>
      <c r="Q1137" s="21"/>
      <c r="R1137" s="8"/>
      <c r="S1137" s="8"/>
      <c r="T1137" s="8"/>
      <c r="U1137" s="21"/>
      <c r="V1137" s="21"/>
      <c r="W1137" s="21"/>
      <c r="X1137" s="19"/>
      <c r="Y1137" s="21"/>
      <c r="Z1137" s="19"/>
      <c r="AA1137" s="21"/>
      <c r="AB1137" s="19"/>
      <c r="AC1137" s="8"/>
      <c r="AD1137" s="8"/>
      <c r="AE1137" s="8"/>
      <c r="AF1137" s="19"/>
    </row>
    <row r="1138" ht="21" customHeight="1" spans="12:32">
      <c r="L1138" s="22"/>
      <c r="M1138" s="22"/>
      <c r="N1138" s="23"/>
      <c r="O1138" s="24"/>
      <c r="P1138" s="24"/>
      <c r="Q1138" s="24"/>
      <c r="R1138" s="5"/>
      <c r="S1138" s="5"/>
      <c r="T1138" s="5"/>
      <c r="U1138" s="24"/>
      <c r="V1138" s="24"/>
      <c r="W1138" s="24"/>
      <c r="X1138" s="22"/>
      <c r="Y1138" s="24"/>
      <c r="Z1138" s="22"/>
      <c r="AA1138" s="24"/>
      <c r="AB1138" s="22"/>
      <c r="AC1138" s="5"/>
      <c r="AD1138" s="5"/>
      <c r="AE1138" s="5"/>
      <c r="AF1138" s="22"/>
    </row>
    <row r="1139" ht="21" customHeight="1" spans="12:32">
      <c r="L1139" s="19"/>
      <c r="M1139" s="19"/>
      <c r="N1139" s="20"/>
      <c r="O1139" s="21"/>
      <c r="P1139" s="21"/>
      <c r="Q1139" s="21"/>
      <c r="R1139" s="8"/>
      <c r="S1139" s="8"/>
      <c r="T1139" s="8"/>
      <c r="U1139" s="21"/>
      <c r="V1139" s="21"/>
      <c r="W1139" s="21"/>
      <c r="X1139" s="19"/>
      <c r="Y1139" s="21"/>
      <c r="Z1139" s="19"/>
      <c r="AA1139" s="21"/>
      <c r="AB1139" s="19"/>
      <c r="AC1139" s="8"/>
      <c r="AD1139" s="8"/>
      <c r="AE1139" s="8"/>
      <c r="AF1139" s="19"/>
    </row>
    <row r="1140" ht="21" customHeight="1" spans="12:32">
      <c r="L1140" s="22"/>
      <c r="M1140" s="22"/>
      <c r="N1140" s="23"/>
      <c r="O1140" s="24"/>
      <c r="P1140" s="24"/>
      <c r="Q1140" s="24"/>
      <c r="R1140" s="5"/>
      <c r="S1140" s="5"/>
      <c r="T1140" s="5"/>
      <c r="U1140" s="24"/>
      <c r="V1140" s="24"/>
      <c r="W1140" s="24"/>
      <c r="X1140" s="22"/>
      <c r="Y1140" s="24"/>
      <c r="Z1140" s="22"/>
      <c r="AA1140" s="24"/>
      <c r="AB1140" s="22"/>
      <c r="AC1140" s="5"/>
      <c r="AD1140" s="5"/>
      <c r="AE1140" s="5"/>
      <c r="AF1140" s="22"/>
    </row>
    <row r="1141" ht="21" customHeight="1" spans="12:32">
      <c r="L1141" s="19"/>
      <c r="M1141" s="19"/>
      <c r="N1141" s="20"/>
      <c r="O1141" s="21"/>
      <c r="P1141" s="21"/>
      <c r="Q1141" s="21"/>
      <c r="R1141" s="8"/>
      <c r="S1141" s="8"/>
      <c r="T1141" s="8"/>
      <c r="U1141" s="21"/>
      <c r="V1141" s="21"/>
      <c r="W1141" s="21"/>
      <c r="X1141" s="19"/>
      <c r="Y1141" s="21"/>
      <c r="Z1141" s="19"/>
      <c r="AA1141" s="21"/>
      <c r="AB1141" s="19"/>
      <c r="AC1141" s="8"/>
      <c r="AD1141" s="8"/>
      <c r="AE1141" s="8"/>
      <c r="AF1141" s="19"/>
    </row>
    <row r="1142" ht="21" customHeight="1" spans="12:32">
      <c r="L1142" s="22"/>
      <c r="M1142" s="22"/>
      <c r="N1142" s="23"/>
      <c r="O1142" s="24"/>
      <c r="P1142" s="24"/>
      <c r="Q1142" s="24"/>
      <c r="R1142" s="5"/>
      <c r="S1142" s="5"/>
      <c r="T1142" s="5"/>
      <c r="U1142" s="24"/>
      <c r="V1142" s="24"/>
      <c r="W1142" s="24"/>
      <c r="X1142" s="22"/>
      <c r="Y1142" s="24"/>
      <c r="Z1142" s="22"/>
      <c r="AA1142" s="24"/>
      <c r="AB1142" s="22"/>
      <c r="AC1142" s="5"/>
      <c r="AD1142" s="5"/>
      <c r="AE1142" s="5"/>
      <c r="AF1142" s="22"/>
    </row>
    <row r="1143" ht="21" customHeight="1" spans="12:32">
      <c r="L1143" s="19"/>
      <c r="M1143" s="19"/>
      <c r="N1143" s="20"/>
      <c r="O1143" s="21"/>
      <c r="P1143" s="21"/>
      <c r="Q1143" s="21"/>
      <c r="R1143" s="8"/>
      <c r="S1143" s="8"/>
      <c r="T1143" s="8"/>
      <c r="U1143" s="21"/>
      <c r="V1143" s="21"/>
      <c r="W1143" s="21"/>
      <c r="X1143" s="19"/>
      <c r="Y1143" s="21"/>
      <c r="Z1143" s="19"/>
      <c r="AA1143" s="21"/>
      <c r="AB1143" s="19"/>
      <c r="AC1143" s="8"/>
      <c r="AD1143" s="8"/>
      <c r="AE1143" s="8"/>
      <c r="AF1143" s="19"/>
    </row>
    <row r="1144" ht="21" customHeight="1" spans="12:32">
      <c r="L1144" s="22"/>
      <c r="M1144" s="22"/>
      <c r="N1144" s="23"/>
      <c r="O1144" s="24"/>
      <c r="P1144" s="24"/>
      <c r="Q1144" s="24"/>
      <c r="R1144" s="5"/>
      <c r="S1144" s="5"/>
      <c r="T1144" s="5"/>
      <c r="U1144" s="24"/>
      <c r="V1144" s="24"/>
      <c r="W1144" s="24"/>
      <c r="X1144" s="22"/>
      <c r="Y1144" s="24"/>
      <c r="Z1144" s="22"/>
      <c r="AA1144" s="24"/>
      <c r="AB1144" s="22"/>
      <c r="AC1144" s="5"/>
      <c r="AD1144" s="5"/>
      <c r="AE1144" s="5"/>
      <c r="AF1144" s="22"/>
    </row>
    <row r="1145" ht="21" customHeight="1" spans="12:32">
      <c r="L1145" s="19"/>
      <c r="M1145" s="19"/>
      <c r="N1145" s="20"/>
      <c r="O1145" s="21"/>
      <c r="P1145" s="21"/>
      <c r="Q1145" s="21"/>
      <c r="R1145" s="8"/>
      <c r="S1145" s="8"/>
      <c r="T1145" s="8"/>
      <c r="U1145" s="21"/>
      <c r="V1145" s="21"/>
      <c r="W1145" s="21"/>
      <c r="X1145" s="19"/>
      <c r="Y1145" s="21"/>
      <c r="Z1145" s="19"/>
      <c r="AA1145" s="21"/>
      <c r="AB1145" s="19"/>
      <c r="AC1145" s="8"/>
      <c r="AD1145" s="8"/>
      <c r="AE1145" s="8"/>
      <c r="AF1145" s="19"/>
    </row>
    <row r="1146" ht="21" customHeight="1" spans="12:32">
      <c r="L1146" s="22"/>
      <c r="M1146" s="22"/>
      <c r="N1146" s="23"/>
      <c r="O1146" s="24"/>
      <c r="P1146" s="24"/>
      <c r="Q1146" s="24"/>
      <c r="R1146" s="5"/>
      <c r="S1146" s="5"/>
      <c r="T1146" s="5"/>
      <c r="U1146" s="24"/>
      <c r="V1146" s="24"/>
      <c r="W1146" s="24"/>
      <c r="X1146" s="22"/>
      <c r="Y1146" s="24"/>
      <c r="Z1146" s="22"/>
      <c r="AA1146" s="24"/>
      <c r="AB1146" s="22"/>
      <c r="AC1146" s="5"/>
      <c r="AD1146" s="5"/>
      <c r="AE1146" s="5"/>
      <c r="AF1146" s="22"/>
    </row>
    <row r="1147" ht="21" customHeight="1" spans="12:32">
      <c r="L1147" s="19"/>
      <c r="M1147" s="19"/>
      <c r="N1147" s="20"/>
      <c r="O1147" s="21"/>
      <c r="P1147" s="21"/>
      <c r="Q1147" s="21"/>
      <c r="R1147" s="8"/>
      <c r="S1147" s="8"/>
      <c r="T1147" s="8"/>
      <c r="U1147" s="21"/>
      <c r="V1147" s="21"/>
      <c r="W1147" s="21"/>
      <c r="X1147" s="19"/>
      <c r="Y1147" s="21"/>
      <c r="Z1147" s="19"/>
      <c r="AA1147" s="21"/>
      <c r="AB1147" s="19"/>
      <c r="AC1147" s="8"/>
      <c r="AD1147" s="8"/>
      <c r="AE1147" s="8"/>
      <c r="AF1147" s="19"/>
    </row>
    <row r="1148" ht="21" customHeight="1" spans="12:32">
      <c r="L1148" s="22"/>
      <c r="M1148" s="22"/>
      <c r="N1148" s="23"/>
      <c r="O1148" s="24"/>
      <c r="P1148" s="24"/>
      <c r="Q1148" s="24"/>
      <c r="R1148" s="5"/>
      <c r="S1148" s="5"/>
      <c r="T1148" s="5"/>
      <c r="U1148" s="24"/>
      <c r="V1148" s="24"/>
      <c r="W1148" s="24"/>
      <c r="X1148" s="22"/>
      <c r="Y1148" s="24"/>
      <c r="Z1148" s="22"/>
      <c r="AA1148" s="24"/>
      <c r="AB1148" s="22"/>
      <c r="AC1148" s="5"/>
      <c r="AD1148" s="5"/>
      <c r="AE1148" s="5"/>
      <c r="AF1148" s="22"/>
    </row>
    <row r="1149" ht="21" customHeight="1" spans="12:32">
      <c r="L1149" s="19"/>
      <c r="M1149" s="19"/>
      <c r="N1149" s="20"/>
      <c r="O1149" s="21"/>
      <c r="P1149" s="21"/>
      <c r="Q1149" s="21"/>
      <c r="R1149" s="8"/>
      <c r="S1149" s="8"/>
      <c r="T1149" s="8"/>
      <c r="U1149" s="21"/>
      <c r="V1149" s="21"/>
      <c r="W1149" s="21"/>
      <c r="X1149" s="19"/>
      <c r="Y1149" s="21"/>
      <c r="Z1149" s="19"/>
      <c r="AA1149" s="21"/>
      <c r="AB1149" s="19"/>
      <c r="AC1149" s="8"/>
      <c r="AD1149" s="8"/>
      <c r="AE1149" s="8"/>
      <c r="AF1149" s="19"/>
    </row>
    <row r="1150" ht="21" customHeight="1" spans="12:32">
      <c r="L1150" s="22"/>
      <c r="M1150" s="22"/>
      <c r="N1150" s="23"/>
      <c r="O1150" s="24"/>
      <c r="P1150" s="24"/>
      <c r="Q1150" s="24"/>
      <c r="R1150" s="5"/>
      <c r="S1150" s="5"/>
      <c r="T1150" s="5"/>
      <c r="U1150" s="24"/>
      <c r="V1150" s="24"/>
      <c r="W1150" s="24"/>
      <c r="X1150" s="22"/>
      <c r="Y1150" s="24"/>
      <c r="Z1150" s="22"/>
      <c r="AA1150" s="24"/>
      <c r="AB1150" s="22"/>
      <c r="AC1150" s="5"/>
      <c r="AD1150" s="5"/>
      <c r="AE1150" s="5"/>
      <c r="AF1150" s="22"/>
    </row>
    <row r="1151" ht="21" customHeight="1" spans="12:32">
      <c r="L1151" s="19"/>
      <c r="M1151" s="19"/>
      <c r="N1151" s="20"/>
      <c r="O1151" s="21"/>
      <c r="P1151" s="21"/>
      <c r="Q1151" s="21"/>
      <c r="R1151" s="8"/>
      <c r="S1151" s="8"/>
      <c r="T1151" s="8"/>
      <c r="U1151" s="21"/>
      <c r="V1151" s="21"/>
      <c r="W1151" s="21"/>
      <c r="X1151" s="19"/>
      <c r="Y1151" s="21"/>
      <c r="Z1151" s="19"/>
      <c r="AA1151" s="21"/>
      <c r="AB1151" s="19"/>
      <c r="AC1151" s="8"/>
      <c r="AD1151" s="8"/>
      <c r="AE1151" s="8"/>
      <c r="AF1151" s="19"/>
    </row>
    <row r="1152" ht="21" customHeight="1" spans="12:32">
      <c r="L1152" s="22"/>
      <c r="M1152" s="22"/>
      <c r="N1152" s="23"/>
      <c r="O1152" s="24"/>
      <c r="P1152" s="24"/>
      <c r="Q1152" s="24"/>
      <c r="R1152" s="5"/>
      <c r="S1152" s="5"/>
      <c r="T1152" s="5"/>
      <c r="U1152" s="24"/>
      <c r="V1152" s="24"/>
      <c r="W1152" s="24"/>
      <c r="X1152" s="22"/>
      <c r="Y1152" s="24"/>
      <c r="Z1152" s="22"/>
      <c r="AA1152" s="24"/>
      <c r="AB1152" s="22"/>
      <c r="AC1152" s="5"/>
      <c r="AD1152" s="5"/>
      <c r="AE1152" s="5"/>
      <c r="AF1152" s="22"/>
    </row>
    <row r="1153" ht="21" customHeight="1" spans="12:32">
      <c r="L1153" s="19"/>
      <c r="M1153" s="19"/>
      <c r="N1153" s="20"/>
      <c r="O1153" s="21"/>
      <c r="P1153" s="21"/>
      <c r="Q1153" s="21"/>
      <c r="R1153" s="8"/>
      <c r="S1153" s="8"/>
      <c r="T1153" s="8"/>
      <c r="U1153" s="21"/>
      <c r="V1153" s="21"/>
      <c r="W1153" s="21"/>
      <c r="X1153" s="19"/>
      <c r="Y1153" s="21"/>
      <c r="Z1153" s="19"/>
      <c r="AA1153" s="21"/>
      <c r="AB1153" s="19"/>
      <c r="AC1153" s="8"/>
      <c r="AD1153" s="8"/>
      <c r="AE1153" s="8"/>
      <c r="AF1153" s="19"/>
    </row>
    <row r="1154" ht="21" customHeight="1" spans="12:32">
      <c r="L1154" s="22"/>
      <c r="M1154" s="22"/>
      <c r="N1154" s="23"/>
      <c r="O1154" s="24"/>
      <c r="P1154" s="24"/>
      <c r="Q1154" s="24"/>
      <c r="R1154" s="5"/>
      <c r="S1154" s="5"/>
      <c r="T1154" s="5"/>
      <c r="U1154" s="24"/>
      <c r="V1154" s="24"/>
      <c r="W1154" s="24"/>
      <c r="X1154" s="22"/>
      <c r="Y1154" s="24"/>
      <c r="Z1154" s="22"/>
      <c r="AA1154" s="24"/>
      <c r="AB1154" s="22"/>
      <c r="AC1154" s="5"/>
      <c r="AD1154" s="5"/>
      <c r="AE1154" s="5"/>
      <c r="AF1154" s="22"/>
    </row>
    <row r="1155" ht="21" customHeight="1" spans="12:32">
      <c r="L1155" s="19"/>
      <c r="M1155" s="19"/>
      <c r="N1155" s="20"/>
      <c r="O1155" s="21"/>
      <c r="P1155" s="21"/>
      <c r="Q1155" s="21"/>
      <c r="R1155" s="8"/>
      <c r="S1155" s="8"/>
      <c r="T1155" s="8"/>
      <c r="U1155" s="21"/>
      <c r="V1155" s="21"/>
      <c r="W1155" s="21"/>
      <c r="X1155" s="19"/>
      <c r="Y1155" s="21"/>
      <c r="Z1155" s="19"/>
      <c r="AA1155" s="21"/>
      <c r="AB1155" s="19"/>
      <c r="AC1155" s="8"/>
      <c r="AD1155" s="8"/>
      <c r="AE1155" s="8"/>
      <c r="AF1155" s="19"/>
    </row>
    <row r="1156" ht="21" customHeight="1" spans="12:32">
      <c r="L1156" s="22"/>
      <c r="M1156" s="22"/>
      <c r="N1156" s="23"/>
      <c r="O1156" s="24"/>
      <c r="P1156" s="24"/>
      <c r="Q1156" s="24"/>
      <c r="R1156" s="5"/>
      <c r="S1156" s="5"/>
      <c r="T1156" s="5"/>
      <c r="U1156" s="24"/>
      <c r="V1156" s="24"/>
      <c r="W1156" s="24"/>
      <c r="X1156" s="22"/>
      <c r="Y1156" s="24"/>
      <c r="Z1156" s="22"/>
      <c r="AA1156" s="24"/>
      <c r="AB1156" s="22"/>
      <c r="AC1156" s="5"/>
      <c r="AD1156" s="5"/>
      <c r="AE1156" s="5"/>
      <c r="AF1156" s="22"/>
    </row>
    <row r="1157" ht="21" customHeight="1" spans="12:32">
      <c r="L1157" s="19"/>
      <c r="M1157" s="19"/>
      <c r="N1157" s="20"/>
      <c r="O1157" s="21"/>
      <c r="P1157" s="21"/>
      <c r="Q1157" s="21"/>
      <c r="R1157" s="8"/>
      <c r="S1157" s="8"/>
      <c r="T1157" s="8"/>
      <c r="U1157" s="21"/>
      <c r="V1157" s="21"/>
      <c r="W1157" s="21"/>
      <c r="X1157" s="19"/>
      <c r="Y1157" s="21"/>
      <c r="Z1157" s="19"/>
      <c r="AA1157" s="21"/>
      <c r="AB1157" s="19"/>
      <c r="AC1157" s="8"/>
      <c r="AD1157" s="8"/>
      <c r="AE1157" s="8"/>
      <c r="AF1157" s="19"/>
    </row>
    <row r="1158" ht="21" customHeight="1" spans="12:32">
      <c r="L1158" s="22"/>
      <c r="M1158" s="22"/>
      <c r="N1158" s="23"/>
      <c r="O1158" s="24"/>
      <c r="P1158" s="24"/>
      <c r="Q1158" s="24"/>
      <c r="R1158" s="5"/>
      <c r="S1158" s="5"/>
      <c r="T1158" s="5"/>
      <c r="U1158" s="24"/>
      <c r="V1158" s="24"/>
      <c r="W1158" s="24"/>
      <c r="X1158" s="22"/>
      <c r="Y1158" s="24"/>
      <c r="Z1158" s="22"/>
      <c r="AA1158" s="24"/>
      <c r="AB1158" s="22"/>
      <c r="AC1158" s="5"/>
      <c r="AD1158" s="5"/>
      <c r="AE1158" s="5"/>
      <c r="AF1158" s="22"/>
    </row>
    <row r="1159" ht="21" customHeight="1" spans="12:32">
      <c r="L1159" s="19"/>
      <c r="M1159" s="19"/>
      <c r="N1159" s="20"/>
      <c r="O1159" s="21"/>
      <c r="P1159" s="21"/>
      <c r="Q1159" s="21"/>
      <c r="R1159" s="8"/>
      <c r="S1159" s="8"/>
      <c r="T1159" s="8"/>
      <c r="U1159" s="21"/>
      <c r="V1159" s="21"/>
      <c r="W1159" s="21"/>
      <c r="X1159" s="19"/>
      <c r="Y1159" s="21"/>
      <c r="Z1159" s="19"/>
      <c r="AA1159" s="21"/>
      <c r="AB1159" s="19"/>
      <c r="AC1159" s="8"/>
      <c r="AD1159" s="8"/>
      <c r="AE1159" s="8"/>
      <c r="AF1159" s="19"/>
    </row>
    <row r="1160" ht="21" customHeight="1" spans="12:32">
      <c r="L1160" s="22"/>
      <c r="M1160" s="22"/>
      <c r="N1160" s="23"/>
      <c r="O1160" s="24"/>
      <c r="P1160" s="24"/>
      <c r="Q1160" s="24"/>
      <c r="R1160" s="5"/>
      <c r="S1160" s="5"/>
      <c r="T1160" s="5"/>
      <c r="U1160" s="24"/>
      <c r="V1160" s="24"/>
      <c r="W1160" s="24"/>
      <c r="X1160" s="22"/>
      <c r="Y1160" s="24"/>
      <c r="Z1160" s="22"/>
      <c r="AA1160" s="24"/>
      <c r="AB1160" s="22"/>
      <c r="AC1160" s="5"/>
      <c r="AD1160" s="5"/>
      <c r="AE1160" s="5"/>
      <c r="AF1160" s="22"/>
    </row>
    <row r="1161" ht="21" customHeight="1" spans="12:32">
      <c r="L1161" s="19"/>
      <c r="M1161" s="19"/>
      <c r="N1161" s="20"/>
      <c r="O1161" s="21"/>
      <c r="P1161" s="21"/>
      <c r="Q1161" s="21"/>
      <c r="R1161" s="8"/>
      <c r="S1161" s="8"/>
      <c r="T1161" s="8"/>
      <c r="U1161" s="21"/>
      <c r="V1161" s="21"/>
      <c r="W1161" s="21"/>
      <c r="X1161" s="19"/>
      <c r="Y1161" s="21"/>
      <c r="Z1161" s="19"/>
      <c r="AA1161" s="21"/>
      <c r="AB1161" s="19"/>
      <c r="AC1161" s="8"/>
      <c r="AD1161" s="8"/>
      <c r="AE1161" s="8"/>
      <c r="AF1161" s="19"/>
    </row>
    <row r="1162" ht="21" customHeight="1" spans="12:32">
      <c r="L1162" s="22"/>
      <c r="M1162" s="22"/>
      <c r="N1162" s="23"/>
      <c r="O1162" s="24"/>
      <c r="P1162" s="24"/>
      <c r="Q1162" s="24"/>
      <c r="R1162" s="5"/>
      <c r="S1162" s="5"/>
      <c r="T1162" s="5"/>
      <c r="U1162" s="24"/>
      <c r="V1162" s="24"/>
      <c r="W1162" s="24"/>
      <c r="X1162" s="22"/>
      <c r="Y1162" s="24"/>
      <c r="Z1162" s="22"/>
      <c r="AA1162" s="24"/>
      <c r="AB1162" s="22"/>
      <c r="AC1162" s="5"/>
      <c r="AD1162" s="5"/>
      <c r="AE1162" s="5"/>
      <c r="AF1162" s="22"/>
    </row>
    <row r="1163" ht="21" customHeight="1" spans="12:32">
      <c r="L1163" s="19"/>
      <c r="M1163" s="19"/>
      <c r="N1163" s="20"/>
      <c r="O1163" s="21"/>
      <c r="P1163" s="21"/>
      <c r="Q1163" s="21"/>
      <c r="R1163" s="8"/>
      <c r="S1163" s="8"/>
      <c r="T1163" s="8"/>
      <c r="U1163" s="21"/>
      <c r="V1163" s="21"/>
      <c r="W1163" s="21"/>
      <c r="X1163" s="19"/>
      <c r="Y1163" s="21"/>
      <c r="Z1163" s="19"/>
      <c r="AA1163" s="21"/>
      <c r="AB1163" s="19"/>
      <c r="AC1163" s="8"/>
      <c r="AD1163" s="8"/>
      <c r="AE1163" s="8"/>
      <c r="AF1163" s="19"/>
    </row>
    <row r="1164" ht="21" customHeight="1" spans="12:32">
      <c r="L1164" s="22"/>
      <c r="M1164" s="22"/>
      <c r="N1164" s="23"/>
      <c r="O1164" s="24"/>
      <c r="P1164" s="24"/>
      <c r="Q1164" s="24"/>
      <c r="R1164" s="5"/>
      <c r="S1164" s="5"/>
      <c r="T1164" s="5"/>
      <c r="U1164" s="24"/>
      <c r="V1164" s="24"/>
      <c r="W1164" s="24"/>
      <c r="X1164" s="22"/>
      <c r="Y1164" s="24"/>
      <c r="Z1164" s="22"/>
      <c r="AA1164" s="24"/>
      <c r="AB1164" s="22"/>
      <c r="AC1164" s="5"/>
      <c r="AD1164" s="5"/>
      <c r="AE1164" s="5"/>
      <c r="AF1164" s="22"/>
    </row>
    <row r="1165" ht="21" customHeight="1" spans="12:32">
      <c r="L1165" s="19"/>
      <c r="M1165" s="19"/>
      <c r="N1165" s="20"/>
      <c r="O1165" s="21"/>
      <c r="P1165" s="21"/>
      <c r="Q1165" s="21"/>
      <c r="R1165" s="8"/>
      <c r="S1165" s="8"/>
      <c r="T1165" s="8"/>
      <c r="U1165" s="21"/>
      <c r="V1165" s="21"/>
      <c r="W1165" s="21"/>
      <c r="X1165" s="19"/>
      <c r="Y1165" s="21"/>
      <c r="Z1165" s="19"/>
      <c r="AA1165" s="21"/>
      <c r="AB1165" s="19"/>
      <c r="AC1165" s="8"/>
      <c r="AD1165" s="8"/>
      <c r="AE1165" s="8"/>
      <c r="AF1165" s="19"/>
    </row>
    <row r="1166" ht="21" customHeight="1" spans="12:32">
      <c r="L1166" s="22"/>
      <c r="M1166" s="22"/>
      <c r="N1166" s="23"/>
      <c r="O1166" s="24"/>
      <c r="P1166" s="24"/>
      <c r="Q1166" s="24"/>
      <c r="R1166" s="5"/>
      <c r="S1166" s="5"/>
      <c r="T1166" s="5"/>
      <c r="U1166" s="24"/>
      <c r="V1166" s="24"/>
      <c r="W1166" s="24"/>
      <c r="X1166" s="22"/>
      <c r="Y1166" s="24"/>
      <c r="Z1166" s="22"/>
      <c r="AA1166" s="24"/>
      <c r="AB1166" s="22"/>
      <c r="AC1166" s="5"/>
      <c r="AD1166" s="5"/>
      <c r="AE1166" s="5"/>
      <c r="AF1166" s="22"/>
    </row>
    <row r="1167" ht="21" customHeight="1" spans="12:32">
      <c r="L1167" s="19"/>
      <c r="M1167" s="19"/>
      <c r="N1167" s="20"/>
      <c r="O1167" s="21"/>
      <c r="P1167" s="21"/>
      <c r="Q1167" s="21"/>
      <c r="R1167" s="8"/>
      <c r="S1167" s="8"/>
      <c r="T1167" s="8"/>
      <c r="U1167" s="21"/>
      <c r="V1167" s="21"/>
      <c r="W1167" s="21"/>
      <c r="X1167" s="19"/>
      <c r="Y1167" s="21"/>
      <c r="Z1167" s="19"/>
      <c r="AA1167" s="21"/>
      <c r="AB1167" s="19"/>
      <c r="AC1167" s="8"/>
      <c r="AD1167" s="8"/>
      <c r="AE1167" s="8"/>
      <c r="AF1167" s="19"/>
    </row>
    <row r="1168" ht="21" customHeight="1" spans="12:32">
      <c r="L1168" s="22"/>
      <c r="M1168" s="22"/>
      <c r="N1168" s="23"/>
      <c r="O1168" s="24"/>
      <c r="P1168" s="24"/>
      <c r="Q1168" s="24"/>
      <c r="R1168" s="5"/>
      <c r="S1168" s="5"/>
      <c r="T1168" s="5"/>
      <c r="U1168" s="24"/>
      <c r="V1168" s="24"/>
      <c r="W1168" s="24"/>
      <c r="X1168" s="22"/>
      <c r="Y1168" s="24"/>
      <c r="Z1168" s="22"/>
      <c r="AA1168" s="24"/>
      <c r="AB1168" s="22"/>
      <c r="AC1168" s="5"/>
      <c r="AD1168" s="5"/>
      <c r="AE1168" s="5"/>
      <c r="AF1168" s="22"/>
    </row>
    <row r="1169" ht="21" customHeight="1" spans="12:32">
      <c r="L1169" s="19"/>
      <c r="M1169" s="19"/>
      <c r="N1169" s="20"/>
      <c r="O1169" s="21"/>
      <c r="P1169" s="21"/>
      <c r="Q1169" s="21"/>
      <c r="R1169" s="8"/>
      <c r="S1169" s="8"/>
      <c r="T1169" s="8"/>
      <c r="U1169" s="21"/>
      <c r="V1169" s="21"/>
      <c r="W1169" s="21"/>
      <c r="X1169" s="19"/>
      <c r="Y1169" s="21"/>
      <c r="Z1169" s="19"/>
      <c r="AA1169" s="21"/>
      <c r="AB1169" s="19"/>
      <c r="AC1169" s="8"/>
      <c r="AD1169" s="8"/>
      <c r="AE1169" s="8"/>
      <c r="AF1169" s="19"/>
    </row>
    <row r="1170" ht="21" customHeight="1" spans="12:32">
      <c r="L1170" s="22"/>
      <c r="M1170" s="22"/>
      <c r="N1170" s="23"/>
      <c r="O1170" s="24"/>
      <c r="P1170" s="24"/>
      <c r="Q1170" s="24"/>
      <c r="R1170" s="5"/>
      <c r="S1170" s="5"/>
      <c r="T1170" s="5"/>
      <c r="U1170" s="24"/>
      <c r="V1170" s="24"/>
      <c r="W1170" s="24"/>
      <c r="X1170" s="22"/>
      <c r="Y1170" s="24"/>
      <c r="Z1170" s="22"/>
      <c r="AA1170" s="24"/>
      <c r="AB1170" s="22"/>
      <c r="AC1170" s="5"/>
      <c r="AD1170" s="5"/>
      <c r="AE1170" s="5"/>
      <c r="AF1170" s="22"/>
    </row>
    <row r="1171" ht="21" customHeight="1" spans="12:32">
      <c r="L1171" s="19"/>
      <c r="M1171" s="19"/>
      <c r="N1171" s="20"/>
      <c r="O1171" s="21"/>
      <c r="P1171" s="21"/>
      <c r="Q1171" s="21"/>
      <c r="R1171" s="8"/>
      <c r="S1171" s="8"/>
      <c r="T1171" s="8"/>
      <c r="U1171" s="21"/>
      <c r="V1171" s="21"/>
      <c r="W1171" s="21"/>
      <c r="X1171" s="19"/>
      <c r="Y1171" s="21"/>
      <c r="Z1171" s="19"/>
      <c r="AA1171" s="21"/>
      <c r="AB1171" s="19"/>
      <c r="AC1171" s="8"/>
      <c r="AD1171" s="8"/>
      <c r="AE1171" s="8"/>
      <c r="AF1171" s="19"/>
    </row>
    <row r="1172" ht="21" customHeight="1" spans="12:32">
      <c r="L1172" s="22"/>
      <c r="M1172" s="22"/>
      <c r="N1172" s="23"/>
      <c r="O1172" s="24"/>
      <c r="P1172" s="24"/>
      <c r="Q1172" s="24"/>
      <c r="R1172" s="5"/>
      <c r="S1172" s="5"/>
      <c r="T1172" s="5"/>
      <c r="U1172" s="24"/>
      <c r="V1172" s="24"/>
      <c r="W1172" s="24"/>
      <c r="X1172" s="22"/>
      <c r="Y1172" s="24"/>
      <c r="Z1172" s="22"/>
      <c r="AA1172" s="24"/>
      <c r="AB1172" s="22"/>
      <c r="AC1172" s="5"/>
      <c r="AD1172" s="5"/>
      <c r="AE1172" s="5"/>
      <c r="AF1172" s="22"/>
    </row>
    <row r="1173" ht="21" customHeight="1" spans="12:32">
      <c r="L1173" s="19"/>
      <c r="M1173" s="19"/>
      <c r="N1173" s="20"/>
      <c r="O1173" s="21"/>
      <c r="P1173" s="21"/>
      <c r="Q1173" s="21"/>
      <c r="R1173" s="8"/>
      <c r="S1173" s="8"/>
      <c r="T1173" s="8"/>
      <c r="U1173" s="21"/>
      <c r="V1173" s="21"/>
      <c r="W1173" s="21"/>
      <c r="X1173" s="19"/>
      <c r="Y1173" s="21"/>
      <c r="Z1173" s="19"/>
      <c r="AA1173" s="21"/>
      <c r="AB1173" s="19"/>
      <c r="AC1173" s="8"/>
      <c r="AD1173" s="8"/>
      <c r="AE1173" s="8"/>
      <c r="AF1173" s="19"/>
    </row>
    <row r="1174" ht="21" customHeight="1" spans="12:32">
      <c r="L1174" s="22"/>
      <c r="M1174" s="22"/>
      <c r="N1174" s="23"/>
      <c r="O1174" s="24"/>
      <c r="P1174" s="24"/>
      <c r="Q1174" s="24"/>
      <c r="R1174" s="5"/>
      <c r="S1174" s="5"/>
      <c r="T1174" s="5"/>
      <c r="U1174" s="24"/>
      <c r="V1174" s="24"/>
      <c r="W1174" s="24"/>
      <c r="X1174" s="22"/>
      <c r="Y1174" s="24"/>
      <c r="Z1174" s="22"/>
      <c r="AA1174" s="24"/>
      <c r="AB1174" s="22"/>
      <c r="AC1174" s="5"/>
      <c r="AD1174" s="5"/>
      <c r="AE1174" s="5"/>
      <c r="AF1174" s="22"/>
    </row>
    <row r="1175" ht="21" customHeight="1" spans="12:32">
      <c r="L1175" s="19"/>
      <c r="M1175" s="19"/>
      <c r="N1175" s="20"/>
      <c r="O1175" s="21"/>
      <c r="P1175" s="21"/>
      <c r="Q1175" s="21"/>
      <c r="R1175" s="8"/>
      <c r="S1175" s="8"/>
      <c r="T1175" s="8"/>
      <c r="U1175" s="21"/>
      <c r="V1175" s="21"/>
      <c r="W1175" s="21"/>
      <c r="X1175" s="19"/>
      <c r="Y1175" s="21"/>
      <c r="Z1175" s="19"/>
      <c r="AA1175" s="21"/>
      <c r="AB1175" s="19"/>
      <c r="AC1175" s="8"/>
      <c r="AD1175" s="8"/>
      <c r="AE1175" s="8"/>
      <c r="AF1175" s="19"/>
    </row>
    <row r="1176" ht="21" customHeight="1" spans="12:32">
      <c r="L1176" s="22"/>
      <c r="M1176" s="22"/>
      <c r="N1176" s="23"/>
      <c r="O1176" s="24"/>
      <c r="P1176" s="24"/>
      <c r="Q1176" s="24"/>
      <c r="R1176" s="5"/>
      <c r="S1176" s="5"/>
      <c r="T1176" s="5"/>
      <c r="U1176" s="24"/>
      <c r="V1176" s="24"/>
      <c r="W1176" s="24"/>
      <c r="X1176" s="22"/>
      <c r="Y1176" s="24"/>
      <c r="Z1176" s="22"/>
      <c r="AA1176" s="24"/>
      <c r="AB1176" s="22"/>
      <c r="AC1176" s="5"/>
      <c r="AD1176" s="5"/>
      <c r="AE1176" s="5"/>
      <c r="AF1176" s="22"/>
    </row>
    <row r="1177" ht="21" customHeight="1" spans="12:32">
      <c r="L1177" s="19"/>
      <c r="M1177" s="19"/>
      <c r="N1177" s="20"/>
      <c r="O1177" s="21"/>
      <c r="P1177" s="21"/>
      <c r="Q1177" s="21"/>
      <c r="R1177" s="8"/>
      <c r="S1177" s="8"/>
      <c r="T1177" s="8"/>
      <c r="U1177" s="21"/>
      <c r="V1177" s="21"/>
      <c r="W1177" s="21"/>
      <c r="X1177" s="19"/>
      <c r="Y1177" s="21"/>
      <c r="Z1177" s="19"/>
      <c r="AA1177" s="21"/>
      <c r="AB1177" s="19"/>
      <c r="AC1177" s="8"/>
      <c r="AD1177" s="8"/>
      <c r="AE1177" s="8"/>
      <c r="AF1177" s="19"/>
    </row>
    <row r="1178" ht="21" customHeight="1" spans="12:32">
      <c r="L1178" s="22"/>
      <c r="M1178" s="22"/>
      <c r="N1178" s="23"/>
      <c r="O1178" s="24"/>
      <c r="P1178" s="24"/>
      <c r="Q1178" s="24"/>
      <c r="R1178" s="5"/>
      <c r="S1178" s="5"/>
      <c r="T1178" s="5"/>
      <c r="U1178" s="24"/>
      <c r="V1178" s="24"/>
      <c r="W1178" s="24"/>
      <c r="X1178" s="22"/>
      <c r="Y1178" s="24"/>
      <c r="Z1178" s="22"/>
      <c r="AA1178" s="24"/>
      <c r="AB1178" s="22"/>
      <c r="AC1178" s="5"/>
      <c r="AD1178" s="5"/>
      <c r="AE1178" s="5"/>
      <c r="AF1178" s="22"/>
    </row>
    <row r="1179" ht="21" customHeight="1" spans="12:32">
      <c r="L1179" s="19"/>
      <c r="M1179" s="19"/>
      <c r="N1179" s="20"/>
      <c r="O1179" s="21"/>
      <c r="P1179" s="21"/>
      <c r="Q1179" s="21"/>
      <c r="R1179" s="8"/>
      <c r="S1179" s="8"/>
      <c r="T1179" s="8"/>
      <c r="U1179" s="21"/>
      <c r="V1179" s="21"/>
      <c r="W1179" s="21"/>
      <c r="X1179" s="19"/>
      <c r="Y1179" s="21"/>
      <c r="Z1179" s="19"/>
      <c r="AA1179" s="21"/>
      <c r="AB1179" s="19"/>
      <c r="AC1179" s="8"/>
      <c r="AD1179" s="8"/>
      <c r="AE1179" s="8"/>
      <c r="AF1179" s="19"/>
    </row>
    <row r="1180" ht="21" customHeight="1" spans="12:32">
      <c r="L1180" s="22"/>
      <c r="M1180" s="22"/>
      <c r="N1180" s="23"/>
      <c r="O1180" s="24"/>
      <c r="P1180" s="24"/>
      <c r="Q1180" s="24"/>
      <c r="R1180" s="5"/>
      <c r="S1180" s="5"/>
      <c r="T1180" s="5"/>
      <c r="U1180" s="24"/>
      <c r="V1180" s="24"/>
      <c r="W1180" s="24"/>
      <c r="X1180" s="22"/>
      <c r="Y1180" s="24"/>
      <c r="Z1180" s="22"/>
      <c r="AA1180" s="24"/>
      <c r="AB1180" s="22"/>
      <c r="AC1180" s="5"/>
      <c r="AD1180" s="5"/>
      <c r="AE1180" s="5"/>
      <c r="AF1180" s="22"/>
    </row>
    <row r="1181" ht="21" customHeight="1" spans="12:32">
      <c r="L1181" s="19"/>
      <c r="M1181" s="19"/>
      <c r="N1181" s="20"/>
      <c r="O1181" s="21"/>
      <c r="P1181" s="21"/>
      <c r="Q1181" s="21"/>
      <c r="R1181" s="8"/>
      <c r="S1181" s="8"/>
      <c r="T1181" s="8"/>
      <c r="U1181" s="21"/>
      <c r="V1181" s="21"/>
      <c r="W1181" s="21"/>
      <c r="X1181" s="19"/>
      <c r="Y1181" s="21"/>
      <c r="Z1181" s="19"/>
      <c r="AA1181" s="21"/>
      <c r="AB1181" s="19"/>
      <c r="AC1181" s="8"/>
      <c r="AD1181" s="8"/>
      <c r="AE1181" s="8"/>
      <c r="AF1181" s="19"/>
    </row>
    <row r="1182" ht="21" customHeight="1" spans="12:32">
      <c r="L1182" s="22"/>
      <c r="M1182" s="22"/>
      <c r="N1182" s="23"/>
      <c r="O1182" s="24"/>
      <c r="P1182" s="24"/>
      <c r="Q1182" s="24"/>
      <c r="R1182" s="5"/>
      <c r="S1182" s="5"/>
      <c r="T1182" s="5"/>
      <c r="U1182" s="24"/>
      <c r="V1182" s="24"/>
      <c r="W1182" s="24"/>
      <c r="X1182" s="22"/>
      <c r="Y1182" s="24"/>
      <c r="Z1182" s="22"/>
      <c r="AA1182" s="24"/>
      <c r="AB1182" s="22"/>
      <c r="AC1182" s="5"/>
      <c r="AD1182" s="5"/>
      <c r="AE1182" s="5"/>
      <c r="AF1182" s="22"/>
    </row>
    <row r="1183" ht="21" customHeight="1" spans="12:32">
      <c r="L1183" s="19"/>
      <c r="M1183" s="19"/>
      <c r="N1183" s="20"/>
      <c r="O1183" s="21"/>
      <c r="P1183" s="21"/>
      <c r="Q1183" s="21"/>
      <c r="R1183" s="8"/>
      <c r="S1183" s="8"/>
      <c r="T1183" s="8"/>
      <c r="U1183" s="21"/>
      <c r="V1183" s="21"/>
      <c r="W1183" s="21"/>
      <c r="X1183" s="19"/>
      <c r="Y1183" s="21"/>
      <c r="Z1183" s="19"/>
      <c r="AA1183" s="21"/>
      <c r="AB1183" s="19"/>
      <c r="AC1183" s="8"/>
      <c r="AD1183" s="8"/>
      <c r="AE1183" s="8"/>
      <c r="AF1183" s="19"/>
    </row>
    <row r="1184" ht="21" customHeight="1" spans="12:32">
      <c r="L1184" s="22"/>
      <c r="M1184" s="22"/>
      <c r="N1184" s="23"/>
      <c r="O1184" s="24"/>
      <c r="P1184" s="24"/>
      <c r="Q1184" s="24"/>
      <c r="R1184" s="5"/>
      <c r="S1184" s="5"/>
      <c r="T1184" s="5"/>
      <c r="U1184" s="24"/>
      <c r="V1184" s="24"/>
      <c r="W1184" s="24"/>
      <c r="X1184" s="22"/>
      <c r="Y1184" s="24"/>
      <c r="Z1184" s="22"/>
      <c r="AA1184" s="24"/>
      <c r="AB1184" s="22"/>
      <c r="AC1184" s="5"/>
      <c r="AD1184" s="5"/>
      <c r="AE1184" s="5"/>
      <c r="AF1184" s="22"/>
    </row>
    <row r="1185" ht="21" customHeight="1" spans="12:32">
      <c r="L1185" s="19"/>
      <c r="M1185" s="19"/>
      <c r="N1185" s="20"/>
      <c r="O1185" s="21"/>
      <c r="P1185" s="21"/>
      <c r="Q1185" s="21"/>
      <c r="R1185" s="8"/>
      <c r="S1185" s="8"/>
      <c r="T1185" s="8"/>
      <c r="U1185" s="21"/>
      <c r="V1185" s="21"/>
      <c r="W1185" s="21"/>
      <c r="X1185" s="19"/>
      <c r="Y1185" s="21"/>
      <c r="Z1185" s="19"/>
      <c r="AA1185" s="21"/>
      <c r="AB1185" s="19"/>
      <c r="AC1185" s="8"/>
      <c r="AD1185" s="8"/>
      <c r="AE1185" s="8"/>
      <c r="AF1185" s="19"/>
    </row>
    <row r="1186" ht="21" customHeight="1" spans="12:32">
      <c r="L1186" s="22"/>
      <c r="M1186" s="22"/>
      <c r="N1186" s="23"/>
      <c r="O1186" s="24"/>
      <c r="P1186" s="24"/>
      <c r="Q1186" s="24"/>
      <c r="R1186" s="5"/>
      <c r="S1186" s="5"/>
      <c r="T1186" s="5"/>
      <c r="U1186" s="24"/>
      <c r="V1186" s="24"/>
      <c r="W1186" s="24"/>
      <c r="X1186" s="22"/>
      <c r="Y1186" s="24"/>
      <c r="Z1186" s="22"/>
      <c r="AA1186" s="24"/>
      <c r="AB1186" s="22"/>
      <c r="AC1186" s="5"/>
      <c r="AD1186" s="5"/>
      <c r="AE1186" s="5"/>
      <c r="AF1186" s="22"/>
    </row>
    <row r="1187" ht="21" customHeight="1" spans="12:32">
      <c r="L1187" s="19"/>
      <c r="M1187" s="19"/>
      <c r="N1187" s="20"/>
      <c r="O1187" s="21"/>
      <c r="P1187" s="21"/>
      <c r="Q1187" s="21"/>
      <c r="R1187" s="8"/>
      <c r="S1187" s="8"/>
      <c r="T1187" s="8"/>
      <c r="U1187" s="21"/>
      <c r="V1187" s="21"/>
      <c r="W1187" s="21"/>
      <c r="X1187" s="19"/>
      <c r="Y1187" s="21"/>
      <c r="Z1187" s="19"/>
      <c r="AA1187" s="21"/>
      <c r="AB1187" s="19"/>
      <c r="AC1187" s="8"/>
      <c r="AD1187" s="8"/>
      <c r="AE1187" s="8"/>
      <c r="AF1187" s="19"/>
    </row>
    <row r="1188" ht="21" customHeight="1" spans="12:32">
      <c r="L1188" s="22"/>
      <c r="M1188" s="22"/>
      <c r="N1188" s="23"/>
      <c r="O1188" s="24"/>
      <c r="P1188" s="24"/>
      <c r="Q1188" s="24"/>
      <c r="R1188" s="5"/>
      <c r="S1188" s="5"/>
      <c r="T1188" s="5"/>
      <c r="U1188" s="24"/>
      <c r="V1188" s="24"/>
      <c r="W1188" s="24"/>
      <c r="X1188" s="22"/>
      <c r="Y1188" s="24"/>
      <c r="Z1188" s="22"/>
      <c r="AA1188" s="24"/>
      <c r="AB1188" s="22"/>
      <c r="AC1188" s="5"/>
      <c r="AD1188" s="5"/>
      <c r="AE1188" s="5"/>
      <c r="AF1188" s="22"/>
    </row>
    <row r="1189" ht="21" customHeight="1" spans="12:32">
      <c r="L1189" s="19"/>
      <c r="M1189" s="19"/>
      <c r="N1189" s="20"/>
      <c r="O1189" s="21"/>
      <c r="P1189" s="21"/>
      <c r="Q1189" s="21"/>
      <c r="R1189" s="8"/>
      <c r="S1189" s="8"/>
      <c r="T1189" s="8"/>
      <c r="U1189" s="21"/>
      <c r="V1189" s="21"/>
      <c r="W1189" s="21"/>
      <c r="X1189" s="19"/>
      <c r="Y1189" s="21"/>
      <c r="Z1189" s="19"/>
      <c r="AA1189" s="21"/>
      <c r="AB1189" s="19"/>
      <c r="AC1189" s="8"/>
      <c r="AD1189" s="8"/>
      <c r="AE1189" s="8"/>
      <c r="AF1189" s="19"/>
    </row>
    <row r="1190" ht="21" customHeight="1" spans="12:32">
      <c r="L1190" s="22"/>
      <c r="M1190" s="22"/>
      <c r="N1190" s="23"/>
      <c r="O1190" s="24"/>
      <c r="P1190" s="24"/>
      <c r="Q1190" s="24"/>
      <c r="R1190" s="5"/>
      <c r="S1190" s="5"/>
      <c r="T1190" s="5"/>
      <c r="U1190" s="24"/>
      <c r="V1190" s="24"/>
      <c r="W1190" s="24"/>
      <c r="X1190" s="22"/>
      <c r="Y1190" s="24"/>
      <c r="Z1190" s="22"/>
      <c r="AA1190" s="24"/>
      <c r="AB1190" s="22"/>
      <c r="AC1190" s="5"/>
      <c r="AD1190" s="5"/>
      <c r="AE1190" s="5"/>
      <c r="AF1190" s="22"/>
    </row>
    <row r="1191" ht="21" customHeight="1" spans="12:32">
      <c r="L1191" s="19"/>
      <c r="M1191" s="19"/>
      <c r="N1191" s="20"/>
      <c r="O1191" s="21"/>
      <c r="P1191" s="21"/>
      <c r="Q1191" s="21"/>
      <c r="R1191" s="8"/>
      <c r="S1191" s="8"/>
      <c r="T1191" s="8"/>
      <c r="U1191" s="21"/>
      <c r="V1191" s="21"/>
      <c r="W1191" s="21"/>
      <c r="X1191" s="19"/>
      <c r="Y1191" s="21"/>
      <c r="Z1191" s="19"/>
      <c r="AA1191" s="21"/>
      <c r="AB1191" s="19"/>
      <c r="AC1191" s="8"/>
      <c r="AD1191" s="8"/>
      <c r="AE1191" s="8"/>
      <c r="AF1191" s="19"/>
    </row>
    <row r="1192" ht="21" customHeight="1" spans="12:32">
      <c r="L1192" s="22"/>
      <c r="M1192" s="22"/>
      <c r="N1192" s="23"/>
      <c r="O1192" s="24"/>
      <c r="P1192" s="24"/>
      <c r="Q1192" s="24"/>
      <c r="R1192" s="5"/>
      <c r="S1192" s="5"/>
      <c r="T1192" s="5"/>
      <c r="U1192" s="24"/>
      <c r="V1192" s="24"/>
      <c r="W1192" s="24"/>
      <c r="X1192" s="22"/>
      <c r="Y1192" s="24"/>
      <c r="Z1192" s="22"/>
      <c r="AA1192" s="24"/>
      <c r="AB1192" s="22"/>
      <c r="AC1192" s="5"/>
      <c r="AD1192" s="5"/>
      <c r="AE1192" s="5"/>
      <c r="AF1192" s="22"/>
    </row>
    <row r="1193" ht="21" customHeight="1" spans="12:32">
      <c r="L1193" s="19"/>
      <c r="M1193" s="19"/>
      <c r="N1193" s="20"/>
      <c r="O1193" s="21"/>
      <c r="P1193" s="21"/>
      <c r="Q1193" s="21"/>
      <c r="R1193" s="8"/>
      <c r="S1193" s="8"/>
      <c r="T1193" s="8"/>
      <c r="U1193" s="21"/>
      <c r="V1193" s="21"/>
      <c r="W1193" s="21"/>
      <c r="X1193" s="19"/>
      <c r="Y1193" s="21"/>
      <c r="Z1193" s="19"/>
      <c r="AA1193" s="21"/>
      <c r="AB1193" s="19"/>
      <c r="AC1193" s="8"/>
      <c r="AD1193" s="8"/>
      <c r="AE1193" s="8"/>
      <c r="AF1193" s="19"/>
    </row>
    <row r="1194" ht="21" customHeight="1" spans="12:32">
      <c r="L1194" s="22"/>
      <c r="M1194" s="22"/>
      <c r="N1194" s="23"/>
      <c r="O1194" s="24"/>
      <c r="P1194" s="24"/>
      <c r="Q1194" s="24"/>
      <c r="R1194" s="5"/>
      <c r="S1194" s="5"/>
      <c r="T1194" s="5"/>
      <c r="U1194" s="24"/>
      <c r="V1194" s="24"/>
      <c r="W1194" s="24"/>
      <c r="X1194" s="22"/>
      <c r="Y1194" s="24"/>
      <c r="Z1194" s="22"/>
      <c r="AA1194" s="24"/>
      <c r="AB1194" s="22"/>
      <c r="AC1194" s="5"/>
      <c r="AD1194" s="5"/>
      <c r="AE1194" s="5"/>
      <c r="AF1194" s="22"/>
    </row>
    <row r="1195" ht="21" customHeight="1" spans="12:32">
      <c r="L1195" s="19"/>
      <c r="M1195" s="19"/>
      <c r="N1195" s="20"/>
      <c r="O1195" s="21"/>
      <c r="P1195" s="21"/>
      <c r="Q1195" s="21"/>
      <c r="R1195" s="8"/>
      <c r="S1195" s="8"/>
      <c r="T1195" s="8"/>
      <c r="U1195" s="21"/>
      <c r="V1195" s="21"/>
      <c r="W1195" s="21"/>
      <c r="X1195" s="19"/>
      <c r="Y1195" s="21"/>
      <c r="Z1195" s="19"/>
      <c r="AA1195" s="21"/>
      <c r="AB1195" s="19"/>
      <c r="AC1195" s="8"/>
      <c r="AD1195" s="8"/>
      <c r="AE1195" s="8"/>
      <c r="AF1195" s="19"/>
    </row>
    <row r="1196" ht="21" customHeight="1" spans="12:32">
      <c r="L1196" s="22"/>
      <c r="M1196" s="22"/>
      <c r="N1196" s="23"/>
      <c r="O1196" s="24"/>
      <c r="P1196" s="24"/>
      <c r="Q1196" s="24"/>
      <c r="R1196" s="5"/>
      <c r="S1196" s="5"/>
      <c r="T1196" s="5"/>
      <c r="U1196" s="24"/>
      <c r="V1196" s="24"/>
      <c r="W1196" s="24"/>
      <c r="X1196" s="22"/>
      <c r="Y1196" s="24"/>
      <c r="Z1196" s="22"/>
      <c r="AA1196" s="24"/>
      <c r="AB1196" s="22"/>
      <c r="AC1196" s="5"/>
      <c r="AD1196" s="5"/>
      <c r="AE1196" s="5"/>
      <c r="AF1196" s="22"/>
    </row>
    <row r="1197" ht="21" customHeight="1" spans="12:32">
      <c r="L1197" s="19"/>
      <c r="M1197" s="19"/>
      <c r="N1197" s="20"/>
      <c r="O1197" s="21"/>
      <c r="P1197" s="21"/>
      <c r="Q1197" s="21"/>
      <c r="R1197" s="8"/>
      <c r="S1197" s="8"/>
      <c r="T1197" s="8"/>
      <c r="U1197" s="21"/>
      <c r="V1197" s="21"/>
      <c r="W1197" s="21"/>
      <c r="X1197" s="19"/>
      <c r="Y1197" s="21"/>
      <c r="Z1197" s="19"/>
      <c r="AA1197" s="21"/>
      <c r="AB1197" s="19"/>
      <c r="AC1197" s="8"/>
      <c r="AD1197" s="8"/>
      <c r="AE1197" s="8"/>
      <c r="AF1197" s="19"/>
    </row>
    <row r="1198" ht="21" customHeight="1" spans="12:32">
      <c r="L1198" s="22"/>
      <c r="M1198" s="22"/>
      <c r="N1198" s="23"/>
      <c r="O1198" s="24"/>
      <c r="P1198" s="24"/>
      <c r="Q1198" s="24"/>
      <c r="R1198" s="5"/>
      <c r="S1198" s="5"/>
      <c r="T1198" s="5"/>
      <c r="U1198" s="24"/>
      <c r="V1198" s="24"/>
      <c r="W1198" s="24"/>
      <c r="X1198" s="22"/>
      <c r="Y1198" s="24"/>
      <c r="Z1198" s="22"/>
      <c r="AA1198" s="24"/>
      <c r="AB1198" s="22"/>
      <c r="AC1198" s="5"/>
      <c r="AD1198" s="5"/>
      <c r="AE1198" s="5"/>
      <c r="AF1198" s="22"/>
    </row>
    <row r="1199" ht="21" customHeight="1" spans="12:32">
      <c r="L1199" s="19"/>
      <c r="M1199" s="19"/>
      <c r="N1199" s="20"/>
      <c r="O1199" s="21"/>
      <c r="P1199" s="21"/>
      <c r="Q1199" s="21"/>
      <c r="R1199" s="8"/>
      <c r="S1199" s="8"/>
      <c r="T1199" s="8"/>
      <c r="U1199" s="21"/>
      <c r="V1199" s="21"/>
      <c r="W1199" s="21"/>
      <c r="X1199" s="19"/>
      <c r="Y1199" s="21"/>
      <c r="Z1199" s="19"/>
      <c r="AA1199" s="21"/>
      <c r="AB1199" s="19"/>
      <c r="AC1199" s="8"/>
      <c r="AD1199" s="8"/>
      <c r="AE1199" s="8"/>
      <c r="AF1199" s="19"/>
    </row>
    <row r="1200" ht="21" customHeight="1" spans="12:32">
      <c r="L1200" s="22"/>
      <c r="M1200" s="22"/>
      <c r="N1200" s="23"/>
      <c r="O1200" s="24"/>
      <c r="P1200" s="24"/>
      <c r="Q1200" s="24"/>
      <c r="R1200" s="5"/>
      <c r="S1200" s="5"/>
      <c r="T1200" s="5"/>
      <c r="U1200" s="24"/>
      <c r="V1200" s="24"/>
      <c r="W1200" s="24"/>
      <c r="X1200" s="22"/>
      <c r="Y1200" s="24"/>
      <c r="Z1200" s="22"/>
      <c r="AA1200" s="24"/>
      <c r="AB1200" s="22"/>
      <c r="AC1200" s="5"/>
      <c r="AD1200" s="5"/>
      <c r="AE1200" s="5"/>
      <c r="AF1200" s="22"/>
    </row>
    <row r="1201" ht="21" customHeight="1" spans="12:32">
      <c r="L1201" s="19"/>
      <c r="M1201" s="19"/>
      <c r="N1201" s="20"/>
      <c r="O1201" s="21"/>
      <c r="P1201" s="21"/>
      <c r="Q1201" s="21"/>
      <c r="R1201" s="8"/>
      <c r="S1201" s="8"/>
      <c r="T1201" s="8"/>
      <c r="U1201" s="21"/>
      <c r="V1201" s="21"/>
      <c r="W1201" s="21"/>
      <c r="X1201" s="19"/>
      <c r="Y1201" s="21"/>
      <c r="Z1201" s="19"/>
      <c r="AA1201" s="21"/>
      <c r="AB1201" s="19"/>
      <c r="AC1201" s="8"/>
      <c r="AD1201" s="8"/>
      <c r="AE1201" s="8"/>
      <c r="AF1201" s="19"/>
    </row>
    <row r="1202" ht="21" customHeight="1" spans="12:32">
      <c r="L1202" s="22"/>
      <c r="M1202" s="22"/>
      <c r="N1202" s="23"/>
      <c r="O1202" s="24"/>
      <c r="P1202" s="24"/>
      <c r="Q1202" s="24"/>
      <c r="R1202" s="5"/>
      <c r="S1202" s="5"/>
      <c r="T1202" s="5"/>
      <c r="U1202" s="24"/>
      <c r="V1202" s="24"/>
      <c r="W1202" s="24"/>
      <c r="X1202" s="22"/>
      <c r="Y1202" s="24"/>
      <c r="Z1202" s="22"/>
      <c r="AA1202" s="24"/>
      <c r="AB1202" s="22"/>
      <c r="AC1202" s="5"/>
      <c r="AD1202" s="5"/>
      <c r="AE1202" s="5"/>
      <c r="AF1202" s="22"/>
    </row>
    <row r="1203" ht="21" customHeight="1" spans="12:32">
      <c r="L1203" s="19"/>
      <c r="M1203" s="19"/>
      <c r="N1203" s="20"/>
      <c r="O1203" s="21"/>
      <c r="P1203" s="21"/>
      <c r="Q1203" s="21"/>
      <c r="R1203" s="8"/>
      <c r="S1203" s="8"/>
      <c r="T1203" s="8"/>
      <c r="U1203" s="21"/>
      <c r="V1203" s="21"/>
      <c r="W1203" s="21"/>
      <c r="X1203" s="19"/>
      <c r="Y1203" s="21"/>
      <c r="Z1203" s="19"/>
      <c r="AA1203" s="21"/>
      <c r="AB1203" s="19"/>
      <c r="AC1203" s="8"/>
      <c r="AD1203" s="8"/>
      <c r="AE1203" s="8"/>
      <c r="AF1203" s="19"/>
    </row>
    <row r="1204" ht="21" customHeight="1" spans="12:32">
      <c r="L1204" s="22"/>
      <c r="M1204" s="22"/>
      <c r="N1204" s="23"/>
      <c r="O1204" s="24"/>
      <c r="P1204" s="24"/>
      <c r="Q1204" s="24"/>
      <c r="R1204" s="5"/>
      <c r="S1204" s="5"/>
      <c r="T1204" s="5"/>
      <c r="U1204" s="24"/>
      <c r="V1204" s="24"/>
      <c r="W1204" s="24"/>
      <c r="X1204" s="22"/>
      <c r="Y1204" s="24"/>
      <c r="Z1204" s="22"/>
      <c r="AA1204" s="24"/>
      <c r="AB1204" s="22"/>
      <c r="AC1204" s="5"/>
      <c r="AD1204" s="5"/>
      <c r="AE1204" s="5"/>
      <c r="AF1204" s="22"/>
    </row>
    <row r="1205" ht="21" customHeight="1" spans="12:32">
      <c r="L1205" s="19"/>
      <c r="M1205" s="19"/>
      <c r="N1205" s="20"/>
      <c r="O1205" s="21"/>
      <c r="P1205" s="21"/>
      <c r="Q1205" s="21"/>
      <c r="R1205" s="8"/>
      <c r="S1205" s="8"/>
      <c r="T1205" s="8"/>
      <c r="U1205" s="21"/>
      <c r="V1205" s="21"/>
      <c r="W1205" s="21"/>
      <c r="X1205" s="19"/>
      <c r="Y1205" s="21"/>
      <c r="Z1205" s="19"/>
      <c r="AA1205" s="21"/>
      <c r="AB1205" s="19"/>
      <c r="AC1205" s="8"/>
      <c r="AD1205" s="8"/>
      <c r="AE1205" s="8"/>
      <c r="AF1205" s="19"/>
    </row>
    <row r="1206" ht="21" customHeight="1" spans="12:32">
      <c r="L1206" s="22"/>
      <c r="M1206" s="22"/>
      <c r="N1206" s="23"/>
      <c r="O1206" s="24"/>
      <c r="P1206" s="24"/>
      <c r="Q1206" s="24"/>
      <c r="R1206" s="5"/>
      <c r="S1206" s="5"/>
      <c r="T1206" s="5"/>
      <c r="U1206" s="24"/>
      <c r="V1206" s="24"/>
      <c r="W1206" s="24"/>
      <c r="X1206" s="22"/>
      <c r="Y1206" s="24"/>
      <c r="Z1206" s="22"/>
      <c r="AA1206" s="24"/>
      <c r="AB1206" s="22"/>
      <c r="AC1206" s="5"/>
      <c r="AD1206" s="5"/>
      <c r="AE1206" s="5"/>
      <c r="AF1206" s="22"/>
    </row>
    <row r="1207" ht="21" customHeight="1" spans="12:32">
      <c r="L1207" s="19"/>
      <c r="M1207" s="19"/>
      <c r="N1207" s="20"/>
      <c r="O1207" s="21"/>
      <c r="P1207" s="21"/>
      <c r="Q1207" s="21"/>
      <c r="R1207" s="8"/>
      <c r="S1207" s="8"/>
      <c r="T1207" s="8"/>
      <c r="U1207" s="21"/>
      <c r="V1207" s="21"/>
      <c r="W1207" s="21"/>
      <c r="X1207" s="19"/>
      <c r="Y1207" s="21"/>
      <c r="Z1207" s="19"/>
      <c r="AA1207" s="21"/>
      <c r="AB1207" s="19"/>
      <c r="AC1207" s="8"/>
      <c r="AD1207" s="8"/>
      <c r="AE1207" s="8"/>
      <c r="AF1207" s="19"/>
    </row>
    <row r="1208" ht="21" customHeight="1" spans="12:32">
      <c r="L1208" s="22"/>
      <c r="M1208" s="22"/>
      <c r="N1208" s="23"/>
      <c r="O1208" s="24"/>
      <c r="P1208" s="24"/>
      <c r="Q1208" s="24"/>
      <c r="R1208" s="5"/>
      <c r="S1208" s="5"/>
      <c r="T1208" s="5"/>
      <c r="U1208" s="24"/>
      <c r="V1208" s="24"/>
      <c r="W1208" s="24"/>
      <c r="X1208" s="22"/>
      <c r="Y1208" s="24"/>
      <c r="Z1208" s="22"/>
      <c r="AA1208" s="24"/>
      <c r="AB1208" s="22"/>
      <c r="AC1208" s="5"/>
      <c r="AD1208" s="5"/>
      <c r="AE1208" s="5"/>
      <c r="AF1208" s="22"/>
    </row>
    <row r="1209" ht="21" customHeight="1" spans="12:32">
      <c r="L1209" s="19"/>
      <c r="M1209" s="19"/>
      <c r="N1209" s="20"/>
      <c r="O1209" s="21"/>
      <c r="P1209" s="21"/>
      <c r="Q1209" s="21"/>
      <c r="R1209" s="8"/>
      <c r="S1209" s="8"/>
      <c r="T1209" s="8"/>
      <c r="U1209" s="21"/>
      <c r="V1209" s="21"/>
      <c r="W1209" s="21"/>
      <c r="X1209" s="19"/>
      <c r="Y1209" s="21"/>
      <c r="Z1209" s="19"/>
      <c r="AA1209" s="21"/>
      <c r="AB1209" s="19"/>
      <c r="AC1209" s="8"/>
      <c r="AD1209" s="8"/>
      <c r="AE1209" s="8"/>
      <c r="AF1209" s="19"/>
    </row>
    <row r="1210" ht="21" customHeight="1" spans="12:32">
      <c r="L1210" s="22"/>
      <c r="M1210" s="22"/>
      <c r="N1210" s="23"/>
      <c r="O1210" s="24"/>
      <c r="P1210" s="24"/>
      <c r="Q1210" s="24"/>
      <c r="R1210" s="5"/>
      <c r="S1210" s="5"/>
      <c r="T1210" s="5"/>
      <c r="U1210" s="24"/>
      <c r="V1210" s="24"/>
      <c r="W1210" s="24"/>
      <c r="X1210" s="22"/>
      <c r="Y1210" s="24"/>
      <c r="Z1210" s="22"/>
      <c r="AA1210" s="24"/>
      <c r="AB1210" s="22"/>
      <c r="AC1210" s="5"/>
      <c r="AD1210" s="5"/>
      <c r="AE1210" s="5"/>
      <c r="AF1210" s="22"/>
    </row>
    <row r="1211" ht="21" customHeight="1" spans="12:32">
      <c r="L1211" s="19"/>
      <c r="M1211" s="19"/>
      <c r="N1211" s="20"/>
      <c r="O1211" s="21"/>
      <c r="P1211" s="21"/>
      <c r="Q1211" s="21"/>
      <c r="R1211" s="8"/>
      <c r="S1211" s="8"/>
      <c r="T1211" s="8"/>
      <c r="U1211" s="21"/>
      <c r="V1211" s="21"/>
      <c r="W1211" s="21"/>
      <c r="X1211" s="19"/>
      <c r="Y1211" s="21"/>
      <c r="Z1211" s="19"/>
      <c r="AA1211" s="21"/>
      <c r="AB1211" s="19"/>
      <c r="AC1211" s="8"/>
      <c r="AD1211" s="8"/>
      <c r="AE1211" s="8"/>
      <c r="AF1211" s="19"/>
    </row>
    <row r="1212" ht="21" customHeight="1" spans="12:32">
      <c r="L1212" s="22"/>
      <c r="M1212" s="22"/>
      <c r="N1212" s="23"/>
      <c r="O1212" s="24"/>
      <c r="P1212" s="24"/>
      <c r="Q1212" s="24"/>
      <c r="R1212" s="5"/>
      <c r="S1212" s="5"/>
      <c r="T1212" s="5"/>
      <c r="U1212" s="24"/>
      <c r="V1212" s="24"/>
      <c r="W1212" s="24"/>
      <c r="X1212" s="22"/>
      <c r="Y1212" s="24"/>
      <c r="Z1212" s="22"/>
      <c r="AA1212" s="24"/>
      <c r="AB1212" s="22"/>
      <c r="AC1212" s="5"/>
      <c r="AD1212" s="5"/>
      <c r="AE1212" s="5"/>
      <c r="AF1212" s="22"/>
    </row>
    <row r="1213" ht="21" customHeight="1" spans="12:32">
      <c r="L1213" s="19"/>
      <c r="M1213" s="19"/>
      <c r="N1213" s="20"/>
      <c r="O1213" s="21"/>
      <c r="P1213" s="21"/>
      <c r="Q1213" s="21"/>
      <c r="R1213" s="8"/>
      <c r="S1213" s="8"/>
      <c r="T1213" s="8"/>
      <c r="U1213" s="21"/>
      <c r="V1213" s="21"/>
      <c r="W1213" s="21"/>
      <c r="X1213" s="19"/>
      <c r="Y1213" s="21"/>
      <c r="Z1213" s="19"/>
      <c r="AA1213" s="21"/>
      <c r="AB1213" s="19"/>
      <c r="AC1213" s="8"/>
      <c r="AD1213" s="8"/>
      <c r="AE1213" s="8"/>
      <c r="AF1213" s="19"/>
    </row>
    <row r="1214" ht="21" customHeight="1" spans="12:32">
      <c r="L1214" s="22"/>
      <c r="M1214" s="22"/>
      <c r="N1214" s="23"/>
      <c r="O1214" s="24"/>
      <c r="P1214" s="24"/>
      <c r="Q1214" s="24"/>
      <c r="R1214" s="5"/>
      <c r="S1214" s="5"/>
      <c r="T1214" s="5"/>
      <c r="U1214" s="24"/>
      <c r="V1214" s="24"/>
      <c r="W1214" s="24"/>
      <c r="X1214" s="22"/>
      <c r="Y1214" s="24"/>
      <c r="Z1214" s="22"/>
      <c r="AA1214" s="24"/>
      <c r="AB1214" s="22"/>
      <c r="AC1214" s="5"/>
      <c r="AD1214" s="5"/>
      <c r="AE1214" s="5"/>
      <c r="AF1214" s="22"/>
    </row>
    <row r="1215" ht="21" customHeight="1" spans="12:32">
      <c r="L1215" s="19"/>
      <c r="M1215" s="19"/>
      <c r="N1215" s="20"/>
      <c r="O1215" s="21"/>
      <c r="P1215" s="21"/>
      <c r="Q1215" s="21"/>
      <c r="R1215" s="8"/>
      <c r="S1215" s="8"/>
      <c r="T1215" s="8"/>
      <c r="U1215" s="21"/>
      <c r="V1215" s="21"/>
      <c r="W1215" s="21"/>
      <c r="X1215" s="19"/>
      <c r="Y1215" s="21"/>
      <c r="Z1215" s="19"/>
      <c r="AA1215" s="21"/>
      <c r="AB1215" s="19"/>
      <c r="AC1215" s="8"/>
      <c r="AD1215" s="8"/>
      <c r="AE1215" s="8"/>
      <c r="AF1215" s="19"/>
    </row>
    <row r="1216" ht="21" customHeight="1" spans="12:32">
      <c r="L1216" s="22"/>
      <c r="M1216" s="22"/>
      <c r="N1216" s="23"/>
      <c r="O1216" s="24"/>
      <c r="P1216" s="24"/>
      <c r="Q1216" s="24"/>
      <c r="R1216" s="5"/>
      <c r="S1216" s="5"/>
      <c r="T1216" s="5"/>
      <c r="U1216" s="24"/>
      <c r="V1216" s="24"/>
      <c r="W1216" s="24"/>
      <c r="X1216" s="22"/>
      <c r="Y1216" s="24"/>
      <c r="Z1216" s="22"/>
      <c r="AA1216" s="24"/>
      <c r="AB1216" s="22"/>
      <c r="AC1216" s="5"/>
      <c r="AD1216" s="5"/>
      <c r="AE1216" s="5"/>
      <c r="AF1216" s="22"/>
    </row>
    <row r="1217" ht="21" customHeight="1" spans="12:32">
      <c r="L1217" s="19"/>
      <c r="M1217" s="19"/>
      <c r="N1217" s="20"/>
      <c r="O1217" s="21"/>
      <c r="P1217" s="21"/>
      <c r="Q1217" s="21"/>
      <c r="R1217" s="8"/>
      <c r="S1217" s="8"/>
      <c r="T1217" s="8"/>
      <c r="U1217" s="21"/>
      <c r="V1217" s="21"/>
      <c r="W1217" s="21"/>
      <c r="X1217" s="19"/>
      <c r="Y1217" s="21"/>
      <c r="Z1217" s="19"/>
      <c r="AA1217" s="21"/>
      <c r="AB1217" s="19"/>
      <c r="AC1217" s="8"/>
      <c r="AD1217" s="8"/>
      <c r="AE1217" s="8"/>
      <c r="AF1217" s="19"/>
    </row>
    <row r="1218" ht="21" customHeight="1" spans="12:32">
      <c r="L1218" s="22"/>
      <c r="M1218" s="22"/>
      <c r="N1218" s="23"/>
      <c r="O1218" s="24"/>
      <c r="P1218" s="24"/>
      <c r="Q1218" s="24"/>
      <c r="R1218" s="5"/>
      <c r="S1218" s="5"/>
      <c r="T1218" s="5"/>
      <c r="U1218" s="24"/>
      <c r="V1218" s="24"/>
      <c r="W1218" s="24"/>
      <c r="X1218" s="22"/>
      <c r="Y1218" s="24"/>
      <c r="Z1218" s="22"/>
      <c r="AA1218" s="24"/>
      <c r="AB1218" s="22"/>
      <c r="AC1218" s="5"/>
      <c r="AD1218" s="5"/>
      <c r="AE1218" s="5"/>
      <c r="AF1218" s="22"/>
    </row>
    <row r="1219" ht="21" customHeight="1" spans="12:32">
      <c r="L1219" s="19"/>
      <c r="M1219" s="19"/>
      <c r="N1219" s="20"/>
      <c r="O1219" s="21"/>
      <c r="P1219" s="21"/>
      <c r="Q1219" s="21"/>
      <c r="R1219" s="8"/>
      <c r="S1219" s="8"/>
      <c r="T1219" s="8"/>
      <c r="U1219" s="21"/>
      <c r="V1219" s="21"/>
      <c r="W1219" s="21"/>
      <c r="X1219" s="19"/>
      <c r="Y1219" s="21"/>
      <c r="Z1219" s="19"/>
      <c r="AA1219" s="21"/>
      <c r="AB1219" s="19"/>
      <c r="AC1219" s="8"/>
      <c r="AD1219" s="8"/>
      <c r="AE1219" s="8"/>
      <c r="AF1219" s="19"/>
    </row>
    <row r="1220" ht="21" customHeight="1" spans="12:32">
      <c r="L1220" s="22"/>
      <c r="M1220" s="22"/>
      <c r="N1220" s="23"/>
      <c r="O1220" s="24"/>
      <c r="P1220" s="24"/>
      <c r="Q1220" s="24"/>
      <c r="R1220" s="5"/>
      <c r="S1220" s="5"/>
      <c r="T1220" s="5"/>
      <c r="U1220" s="24"/>
      <c r="V1220" s="24"/>
      <c r="W1220" s="24"/>
      <c r="X1220" s="22"/>
      <c r="Y1220" s="24"/>
      <c r="Z1220" s="22"/>
      <c r="AA1220" s="24"/>
      <c r="AB1220" s="22"/>
      <c r="AC1220" s="5"/>
      <c r="AD1220" s="5"/>
      <c r="AE1220" s="5"/>
      <c r="AF1220" s="22"/>
    </row>
    <row r="1221" ht="21" customHeight="1" spans="12:32">
      <c r="L1221" s="19"/>
      <c r="M1221" s="19"/>
      <c r="N1221" s="20"/>
      <c r="O1221" s="21"/>
      <c r="P1221" s="21"/>
      <c r="Q1221" s="21"/>
      <c r="R1221" s="8"/>
      <c r="S1221" s="8"/>
      <c r="T1221" s="8"/>
      <c r="U1221" s="21"/>
      <c r="V1221" s="21"/>
      <c r="W1221" s="21"/>
      <c r="X1221" s="19"/>
      <c r="Y1221" s="21"/>
      <c r="Z1221" s="19"/>
      <c r="AA1221" s="21"/>
      <c r="AB1221" s="19"/>
      <c r="AC1221" s="8"/>
      <c r="AD1221" s="8"/>
      <c r="AE1221" s="8"/>
      <c r="AF1221" s="19"/>
    </row>
    <row r="1222" ht="21" customHeight="1" spans="12:32">
      <c r="L1222" s="22"/>
      <c r="M1222" s="22"/>
      <c r="N1222" s="23"/>
      <c r="O1222" s="24"/>
      <c r="P1222" s="24"/>
      <c r="Q1222" s="24"/>
      <c r="R1222" s="5"/>
      <c r="S1222" s="5"/>
      <c r="T1222" s="5"/>
      <c r="U1222" s="24"/>
      <c r="V1222" s="24"/>
      <c r="W1222" s="24"/>
      <c r="X1222" s="22"/>
      <c r="Y1222" s="24"/>
      <c r="Z1222" s="22"/>
      <c r="AA1222" s="24"/>
      <c r="AB1222" s="22"/>
      <c r="AC1222" s="5"/>
      <c r="AD1222" s="5"/>
      <c r="AE1222" s="5"/>
      <c r="AF1222" s="22"/>
    </row>
    <row r="1223" ht="21" customHeight="1" spans="12:32">
      <c r="L1223" s="19"/>
      <c r="M1223" s="19"/>
      <c r="N1223" s="20"/>
      <c r="O1223" s="21"/>
      <c r="P1223" s="21"/>
      <c r="Q1223" s="21"/>
      <c r="R1223" s="8"/>
      <c r="S1223" s="8"/>
      <c r="T1223" s="8"/>
      <c r="U1223" s="21"/>
      <c r="V1223" s="21"/>
      <c r="W1223" s="21"/>
      <c r="X1223" s="19"/>
      <c r="Y1223" s="21"/>
      <c r="Z1223" s="19"/>
      <c r="AA1223" s="21"/>
      <c r="AB1223" s="19"/>
      <c r="AC1223" s="8"/>
      <c r="AD1223" s="8"/>
      <c r="AE1223" s="8"/>
      <c r="AF1223" s="19"/>
    </row>
    <row r="1224" ht="21" customHeight="1" spans="12:32">
      <c r="L1224" s="22"/>
      <c r="M1224" s="22"/>
      <c r="N1224" s="23"/>
      <c r="O1224" s="24"/>
      <c r="P1224" s="24"/>
      <c r="Q1224" s="24"/>
      <c r="R1224" s="5"/>
      <c r="S1224" s="5"/>
      <c r="T1224" s="5"/>
      <c r="U1224" s="24"/>
      <c r="V1224" s="24"/>
      <c r="W1224" s="24"/>
      <c r="X1224" s="22"/>
      <c r="Y1224" s="24"/>
      <c r="Z1224" s="22"/>
      <c r="AA1224" s="24"/>
      <c r="AB1224" s="22"/>
      <c r="AC1224" s="5"/>
      <c r="AD1224" s="5"/>
      <c r="AE1224" s="5"/>
      <c r="AF1224" s="22"/>
    </row>
    <row r="1225" ht="21" customHeight="1" spans="12:32">
      <c r="L1225" s="19"/>
      <c r="M1225" s="19"/>
      <c r="N1225" s="20"/>
      <c r="O1225" s="21"/>
      <c r="P1225" s="21"/>
      <c r="Q1225" s="21"/>
      <c r="R1225" s="8"/>
      <c r="S1225" s="8"/>
      <c r="T1225" s="8"/>
      <c r="U1225" s="21"/>
      <c r="V1225" s="21"/>
      <c r="W1225" s="21"/>
      <c r="X1225" s="19"/>
      <c r="Y1225" s="21"/>
      <c r="Z1225" s="19"/>
      <c r="AA1225" s="21"/>
      <c r="AB1225" s="19"/>
      <c r="AC1225" s="8"/>
      <c r="AD1225" s="8"/>
      <c r="AE1225" s="8"/>
      <c r="AF1225" s="19"/>
    </row>
    <row r="1226" ht="21" customHeight="1" spans="12:32">
      <c r="L1226" s="22"/>
      <c r="M1226" s="22"/>
      <c r="N1226" s="23"/>
      <c r="O1226" s="24"/>
      <c r="P1226" s="24"/>
      <c r="Q1226" s="24"/>
      <c r="R1226" s="5"/>
      <c r="S1226" s="5"/>
      <c r="T1226" s="5"/>
      <c r="U1226" s="24"/>
      <c r="V1226" s="24"/>
      <c r="W1226" s="24"/>
      <c r="X1226" s="22"/>
      <c r="Y1226" s="24"/>
      <c r="Z1226" s="22"/>
      <c r="AA1226" s="24"/>
      <c r="AB1226" s="22"/>
      <c r="AC1226" s="5"/>
      <c r="AD1226" s="5"/>
      <c r="AE1226" s="5"/>
      <c r="AF1226" s="22"/>
    </row>
    <row r="1227" ht="21" customHeight="1" spans="12:32">
      <c r="L1227" s="19"/>
      <c r="M1227" s="19"/>
      <c r="N1227" s="20"/>
      <c r="O1227" s="21"/>
      <c r="P1227" s="21"/>
      <c r="Q1227" s="21"/>
      <c r="R1227" s="8"/>
      <c r="S1227" s="8"/>
      <c r="T1227" s="8"/>
      <c r="U1227" s="21"/>
      <c r="V1227" s="21"/>
      <c r="W1227" s="21"/>
      <c r="X1227" s="19"/>
      <c r="Y1227" s="21"/>
      <c r="Z1227" s="19"/>
      <c r="AA1227" s="21"/>
      <c r="AB1227" s="19"/>
      <c r="AC1227" s="8"/>
      <c r="AD1227" s="8"/>
      <c r="AE1227" s="8"/>
      <c r="AF1227" s="19"/>
    </row>
    <row r="1228" ht="21" customHeight="1" spans="12:32">
      <c r="L1228" s="22"/>
      <c r="M1228" s="22"/>
      <c r="N1228" s="23"/>
      <c r="O1228" s="24"/>
      <c r="P1228" s="24"/>
      <c r="Q1228" s="24"/>
      <c r="R1228" s="5"/>
      <c r="S1228" s="5"/>
      <c r="T1228" s="5"/>
      <c r="U1228" s="24"/>
      <c r="V1228" s="24"/>
      <c r="W1228" s="24"/>
      <c r="X1228" s="22"/>
      <c r="Y1228" s="24"/>
      <c r="Z1228" s="22"/>
      <c r="AA1228" s="24"/>
      <c r="AB1228" s="22"/>
      <c r="AC1228" s="5"/>
      <c r="AD1228" s="5"/>
      <c r="AE1228" s="5"/>
      <c r="AF1228" s="22"/>
    </row>
    <row r="1229" ht="21" customHeight="1" spans="12:32">
      <c r="L1229" s="19"/>
      <c r="M1229" s="19"/>
      <c r="N1229" s="20"/>
      <c r="O1229" s="21"/>
      <c r="P1229" s="21"/>
      <c r="Q1229" s="21"/>
      <c r="R1229" s="8"/>
      <c r="S1229" s="8"/>
      <c r="T1229" s="8"/>
      <c r="U1229" s="21"/>
      <c r="V1229" s="21"/>
      <c r="W1229" s="21"/>
      <c r="X1229" s="19"/>
      <c r="Y1229" s="21"/>
      <c r="Z1229" s="19"/>
      <c r="AA1229" s="21"/>
      <c r="AB1229" s="19"/>
      <c r="AC1229" s="8"/>
      <c r="AD1229" s="8"/>
      <c r="AE1229" s="8"/>
      <c r="AF1229" s="19"/>
    </row>
    <row r="1230" ht="21" customHeight="1" spans="12:32">
      <c r="L1230" s="22"/>
      <c r="M1230" s="22"/>
      <c r="N1230" s="23"/>
      <c r="O1230" s="24"/>
      <c r="P1230" s="24"/>
      <c r="Q1230" s="24"/>
      <c r="R1230" s="5"/>
      <c r="S1230" s="5"/>
      <c r="T1230" s="5"/>
      <c r="U1230" s="24"/>
      <c r="V1230" s="24"/>
      <c r="W1230" s="24"/>
      <c r="X1230" s="22"/>
      <c r="Y1230" s="24"/>
      <c r="Z1230" s="22"/>
      <c r="AA1230" s="24"/>
      <c r="AB1230" s="22"/>
      <c r="AC1230" s="5"/>
      <c r="AD1230" s="5"/>
      <c r="AE1230" s="5"/>
      <c r="AF1230" s="22"/>
    </row>
    <row r="1231" ht="21" customHeight="1" spans="12:32">
      <c r="L1231" s="19"/>
      <c r="M1231" s="19"/>
      <c r="N1231" s="20"/>
      <c r="O1231" s="21"/>
      <c r="P1231" s="21"/>
      <c r="Q1231" s="21"/>
      <c r="R1231" s="8"/>
      <c r="S1231" s="8"/>
      <c r="T1231" s="8"/>
      <c r="U1231" s="21"/>
      <c r="V1231" s="21"/>
      <c r="W1231" s="21"/>
      <c r="X1231" s="19"/>
      <c r="Y1231" s="21"/>
      <c r="Z1231" s="19"/>
      <c r="AA1231" s="21"/>
      <c r="AB1231" s="19"/>
      <c r="AC1231" s="8"/>
      <c r="AD1231" s="8"/>
      <c r="AE1231" s="8"/>
      <c r="AF1231" s="19"/>
    </row>
    <row r="1232" ht="21" customHeight="1" spans="12:32">
      <c r="L1232" s="22"/>
      <c r="M1232" s="22"/>
      <c r="N1232" s="23"/>
      <c r="O1232" s="24"/>
      <c r="P1232" s="24"/>
      <c r="Q1232" s="24"/>
      <c r="R1232" s="5"/>
      <c r="S1232" s="5"/>
      <c r="T1232" s="5"/>
      <c r="U1232" s="24"/>
      <c r="V1232" s="24"/>
      <c r="W1232" s="24"/>
      <c r="X1232" s="22"/>
      <c r="Y1232" s="24"/>
      <c r="Z1232" s="22"/>
      <c r="AA1232" s="24"/>
      <c r="AB1232" s="22"/>
      <c r="AC1232" s="5"/>
      <c r="AD1232" s="5"/>
      <c r="AE1232" s="5"/>
      <c r="AF1232" s="22"/>
    </row>
    <row r="1233" ht="21" customHeight="1" spans="12:32">
      <c r="L1233" s="19"/>
      <c r="M1233" s="19"/>
      <c r="N1233" s="20"/>
      <c r="O1233" s="21"/>
      <c r="P1233" s="21"/>
      <c r="Q1233" s="21"/>
      <c r="R1233" s="8"/>
      <c r="S1233" s="8"/>
      <c r="T1233" s="8"/>
      <c r="U1233" s="21"/>
      <c r="V1233" s="21"/>
      <c r="W1233" s="21"/>
      <c r="X1233" s="19"/>
      <c r="Y1233" s="21"/>
      <c r="Z1233" s="19"/>
      <c r="AA1233" s="21"/>
      <c r="AB1233" s="19"/>
      <c r="AC1233" s="8"/>
      <c r="AD1233" s="8"/>
      <c r="AE1233" s="8"/>
      <c r="AF1233" s="19"/>
    </row>
    <row r="1234" ht="21" customHeight="1" spans="12:32">
      <c r="L1234" s="22"/>
      <c r="M1234" s="22"/>
      <c r="N1234" s="23"/>
      <c r="O1234" s="24"/>
      <c r="P1234" s="24"/>
      <c r="Q1234" s="24"/>
      <c r="R1234" s="5"/>
      <c r="S1234" s="5"/>
      <c r="T1234" s="5"/>
      <c r="U1234" s="24"/>
      <c r="V1234" s="24"/>
      <c r="W1234" s="24"/>
      <c r="X1234" s="22"/>
      <c r="Y1234" s="24"/>
      <c r="Z1234" s="22"/>
      <c r="AA1234" s="24"/>
      <c r="AB1234" s="22"/>
      <c r="AC1234" s="5"/>
      <c r="AD1234" s="5"/>
      <c r="AE1234" s="5"/>
      <c r="AF1234" s="22"/>
    </row>
    <row r="1235" ht="21" customHeight="1" spans="12:32">
      <c r="L1235" s="19"/>
      <c r="M1235" s="19"/>
      <c r="N1235" s="20"/>
      <c r="O1235" s="21"/>
      <c r="P1235" s="21"/>
      <c r="Q1235" s="21"/>
      <c r="R1235" s="8"/>
      <c r="S1235" s="8"/>
      <c r="T1235" s="8"/>
      <c r="U1235" s="21"/>
      <c r="V1235" s="21"/>
      <c r="W1235" s="21"/>
      <c r="X1235" s="19"/>
      <c r="Y1235" s="21"/>
      <c r="Z1235" s="19"/>
      <c r="AA1235" s="21"/>
      <c r="AB1235" s="19"/>
      <c r="AC1235" s="8"/>
      <c r="AD1235" s="8"/>
      <c r="AE1235" s="8"/>
      <c r="AF1235" s="19"/>
    </row>
    <row r="1236" ht="21" customHeight="1" spans="12:32">
      <c r="L1236" s="22"/>
      <c r="M1236" s="22"/>
      <c r="N1236" s="23"/>
      <c r="O1236" s="24"/>
      <c r="P1236" s="24"/>
      <c r="Q1236" s="24"/>
      <c r="R1236" s="5"/>
      <c r="S1236" s="5"/>
      <c r="T1236" s="5"/>
      <c r="U1236" s="24"/>
      <c r="V1236" s="24"/>
      <c r="W1236" s="24"/>
      <c r="X1236" s="22"/>
      <c r="Y1236" s="24"/>
      <c r="Z1236" s="22"/>
      <c r="AA1236" s="24"/>
      <c r="AB1236" s="22"/>
      <c r="AC1236" s="5"/>
      <c r="AD1236" s="5"/>
      <c r="AE1236" s="5"/>
      <c r="AF1236" s="22"/>
    </row>
    <row r="1237" ht="21" customHeight="1" spans="12:32">
      <c r="L1237" s="19"/>
      <c r="M1237" s="19"/>
      <c r="N1237" s="20"/>
      <c r="O1237" s="21"/>
      <c r="P1237" s="21"/>
      <c r="Q1237" s="21"/>
      <c r="R1237" s="8"/>
      <c r="S1237" s="8"/>
      <c r="T1237" s="8"/>
      <c r="U1237" s="21"/>
      <c r="V1237" s="21"/>
      <c r="W1237" s="21"/>
      <c r="X1237" s="19"/>
      <c r="Y1237" s="21"/>
      <c r="Z1237" s="19"/>
      <c r="AA1237" s="21"/>
      <c r="AB1237" s="19"/>
      <c r="AC1237" s="8"/>
      <c r="AD1237" s="8"/>
      <c r="AE1237" s="8"/>
      <c r="AF1237" s="19"/>
    </row>
    <row r="1238" ht="21" customHeight="1" spans="12:32">
      <c r="L1238" s="22"/>
      <c r="M1238" s="22"/>
      <c r="N1238" s="23"/>
      <c r="O1238" s="24"/>
      <c r="P1238" s="24"/>
      <c r="Q1238" s="24"/>
      <c r="R1238" s="5"/>
      <c r="S1238" s="5"/>
      <c r="T1238" s="5"/>
      <c r="U1238" s="24"/>
      <c r="V1238" s="24"/>
      <c r="W1238" s="24"/>
      <c r="X1238" s="22"/>
      <c r="Y1238" s="24"/>
      <c r="Z1238" s="22"/>
      <c r="AA1238" s="24"/>
      <c r="AB1238" s="22"/>
      <c r="AC1238" s="5"/>
      <c r="AD1238" s="5"/>
      <c r="AE1238" s="5"/>
      <c r="AF1238" s="22"/>
    </row>
    <row r="1239" ht="21" customHeight="1" spans="12:32">
      <c r="L1239" s="19"/>
      <c r="M1239" s="19"/>
      <c r="N1239" s="20"/>
      <c r="O1239" s="21"/>
      <c r="P1239" s="21"/>
      <c r="Q1239" s="21"/>
      <c r="R1239" s="8"/>
      <c r="S1239" s="8"/>
      <c r="T1239" s="8"/>
      <c r="U1239" s="21"/>
      <c r="V1239" s="21"/>
      <c r="W1239" s="21"/>
      <c r="X1239" s="19"/>
      <c r="Y1239" s="21"/>
      <c r="Z1239" s="19"/>
      <c r="AA1239" s="21"/>
      <c r="AB1239" s="19"/>
      <c r="AC1239" s="8"/>
      <c r="AD1239" s="8"/>
      <c r="AE1239" s="8"/>
      <c r="AF1239" s="19"/>
    </row>
    <row r="1240" ht="21" customHeight="1" spans="12:32">
      <c r="L1240" s="22"/>
      <c r="M1240" s="22"/>
      <c r="N1240" s="23"/>
      <c r="O1240" s="24"/>
      <c r="P1240" s="24"/>
      <c r="Q1240" s="24"/>
      <c r="R1240" s="5"/>
      <c r="S1240" s="5"/>
      <c r="T1240" s="5"/>
      <c r="U1240" s="24"/>
      <c r="V1240" s="24"/>
      <c r="W1240" s="24"/>
      <c r="X1240" s="22"/>
      <c r="Y1240" s="24"/>
      <c r="Z1240" s="22"/>
      <c r="AA1240" s="24"/>
      <c r="AB1240" s="22"/>
      <c r="AC1240" s="5"/>
      <c r="AD1240" s="5"/>
      <c r="AE1240" s="5"/>
      <c r="AF1240" s="22"/>
    </row>
    <row r="1241" ht="21" customHeight="1" spans="12:32">
      <c r="L1241" s="19"/>
      <c r="M1241" s="19"/>
      <c r="N1241" s="20"/>
      <c r="O1241" s="21"/>
      <c r="P1241" s="21"/>
      <c r="Q1241" s="21"/>
      <c r="R1241" s="8"/>
      <c r="S1241" s="8"/>
      <c r="T1241" s="8"/>
      <c r="U1241" s="21"/>
      <c r="V1241" s="21"/>
      <c r="W1241" s="21"/>
      <c r="X1241" s="19"/>
      <c r="Y1241" s="21"/>
      <c r="Z1241" s="19"/>
      <c r="AA1241" s="21"/>
      <c r="AB1241" s="19"/>
      <c r="AC1241" s="8"/>
      <c r="AD1241" s="8"/>
      <c r="AE1241" s="8"/>
      <c r="AF1241" s="19"/>
    </row>
    <row r="1242" ht="21" customHeight="1" spans="12:32">
      <c r="L1242" s="22"/>
      <c r="M1242" s="22"/>
      <c r="N1242" s="23"/>
      <c r="O1242" s="24"/>
      <c r="P1242" s="24"/>
      <c r="Q1242" s="24"/>
      <c r="R1242" s="5"/>
      <c r="S1242" s="5"/>
      <c r="T1242" s="5"/>
      <c r="U1242" s="24"/>
      <c r="V1242" s="24"/>
      <c r="W1242" s="24"/>
      <c r="X1242" s="22"/>
      <c r="Y1242" s="24"/>
      <c r="Z1242" s="22"/>
      <c r="AA1242" s="24"/>
      <c r="AB1242" s="22"/>
      <c r="AC1242" s="5"/>
      <c r="AD1242" s="5"/>
      <c r="AE1242" s="5"/>
      <c r="AF1242" s="22"/>
    </row>
    <row r="1243" ht="21" customHeight="1" spans="12:32">
      <c r="L1243" s="19"/>
      <c r="M1243" s="19"/>
      <c r="N1243" s="20"/>
      <c r="O1243" s="21"/>
      <c r="P1243" s="21"/>
      <c r="Q1243" s="21"/>
      <c r="R1243" s="8"/>
      <c r="S1243" s="8"/>
      <c r="T1243" s="8"/>
      <c r="U1243" s="21"/>
      <c r="V1243" s="21"/>
      <c r="W1243" s="21"/>
      <c r="X1243" s="19"/>
      <c r="Y1243" s="21"/>
      <c r="Z1243" s="19"/>
      <c r="AA1243" s="21"/>
      <c r="AB1243" s="19"/>
      <c r="AC1243" s="8"/>
      <c r="AD1243" s="8"/>
      <c r="AE1243" s="8"/>
      <c r="AF1243" s="19"/>
    </row>
    <row r="1244" ht="21" customHeight="1" spans="12:32">
      <c r="L1244" s="22"/>
      <c r="M1244" s="22"/>
      <c r="N1244" s="23"/>
      <c r="O1244" s="24"/>
      <c r="P1244" s="24"/>
      <c r="Q1244" s="24"/>
      <c r="R1244" s="5"/>
      <c r="S1244" s="5"/>
      <c r="T1244" s="5"/>
      <c r="U1244" s="24"/>
      <c r="V1244" s="24"/>
      <c r="W1244" s="24"/>
      <c r="X1244" s="22"/>
      <c r="Y1244" s="24"/>
      <c r="Z1244" s="22"/>
      <c r="AA1244" s="24"/>
      <c r="AB1244" s="22"/>
      <c r="AC1244" s="5"/>
      <c r="AD1244" s="5"/>
      <c r="AE1244" s="5"/>
      <c r="AF1244" s="22"/>
    </row>
    <row r="1245" ht="21" customHeight="1" spans="12:32">
      <c r="L1245" s="19"/>
      <c r="M1245" s="19"/>
      <c r="N1245" s="20"/>
      <c r="O1245" s="21"/>
      <c r="P1245" s="21"/>
      <c r="Q1245" s="21"/>
      <c r="R1245" s="8"/>
      <c r="S1245" s="8"/>
      <c r="T1245" s="8"/>
      <c r="U1245" s="21"/>
      <c r="V1245" s="21"/>
      <c r="W1245" s="21"/>
      <c r="X1245" s="19"/>
      <c r="Y1245" s="21"/>
      <c r="Z1245" s="19"/>
      <c r="AA1245" s="21"/>
      <c r="AB1245" s="19"/>
      <c r="AC1245" s="8"/>
      <c r="AD1245" s="8"/>
      <c r="AE1245" s="8"/>
      <c r="AF1245" s="19"/>
    </row>
    <row r="1246" ht="21" customHeight="1" spans="12:32">
      <c r="L1246" s="22"/>
      <c r="M1246" s="22"/>
      <c r="N1246" s="23"/>
      <c r="O1246" s="24"/>
      <c r="P1246" s="24"/>
      <c r="Q1246" s="24"/>
      <c r="R1246" s="5"/>
      <c r="S1246" s="5"/>
      <c r="T1246" s="5"/>
      <c r="U1246" s="24"/>
      <c r="V1246" s="24"/>
      <c r="W1246" s="24"/>
      <c r="X1246" s="22"/>
      <c r="Y1246" s="24"/>
      <c r="Z1246" s="22"/>
      <c r="AA1246" s="24"/>
      <c r="AB1246" s="22"/>
      <c r="AC1246" s="5"/>
      <c r="AD1246" s="5"/>
      <c r="AE1246" s="5"/>
      <c r="AF1246" s="22"/>
    </row>
    <row r="1247" ht="21" customHeight="1" spans="12:32">
      <c r="L1247" s="19"/>
      <c r="M1247" s="19"/>
      <c r="N1247" s="20"/>
      <c r="O1247" s="21"/>
      <c r="P1247" s="21"/>
      <c r="Q1247" s="21"/>
      <c r="R1247" s="8"/>
      <c r="S1247" s="8"/>
      <c r="T1247" s="8"/>
      <c r="U1247" s="21"/>
      <c r="V1247" s="21"/>
      <c r="W1247" s="21"/>
      <c r="X1247" s="19"/>
      <c r="Y1247" s="21"/>
      <c r="Z1247" s="19"/>
      <c r="AA1247" s="21"/>
      <c r="AB1247" s="19"/>
      <c r="AC1247" s="8"/>
      <c r="AD1247" s="8"/>
      <c r="AE1247" s="8"/>
      <c r="AF1247" s="19"/>
    </row>
    <row r="1248" ht="21" customHeight="1" spans="12:32">
      <c r="L1248" s="22"/>
      <c r="M1248" s="22"/>
      <c r="N1248" s="23"/>
      <c r="O1248" s="24"/>
      <c r="P1248" s="24"/>
      <c r="Q1248" s="24"/>
      <c r="R1248" s="5"/>
      <c r="S1248" s="5"/>
      <c r="T1248" s="5"/>
      <c r="U1248" s="24"/>
      <c r="V1248" s="24"/>
      <c r="W1248" s="24"/>
      <c r="X1248" s="22"/>
      <c r="Y1248" s="24"/>
      <c r="Z1248" s="22"/>
      <c r="AA1248" s="24"/>
      <c r="AB1248" s="22"/>
      <c r="AC1248" s="5"/>
      <c r="AD1248" s="5"/>
      <c r="AE1248" s="5"/>
      <c r="AF1248" s="22"/>
    </row>
    <row r="1249" ht="21" customHeight="1" spans="12:32">
      <c r="L1249" s="19"/>
      <c r="M1249" s="19"/>
      <c r="N1249" s="20"/>
      <c r="O1249" s="21"/>
      <c r="P1249" s="21"/>
      <c r="Q1249" s="21"/>
      <c r="R1249" s="8"/>
      <c r="S1249" s="8"/>
      <c r="T1249" s="8"/>
      <c r="U1249" s="21"/>
      <c r="V1249" s="21"/>
      <c r="W1249" s="21"/>
      <c r="X1249" s="19"/>
      <c r="Y1249" s="21"/>
      <c r="Z1249" s="19"/>
      <c r="AA1249" s="21"/>
      <c r="AB1249" s="19"/>
      <c r="AC1249" s="8"/>
      <c r="AD1249" s="8"/>
      <c r="AE1249" s="8"/>
      <c r="AF1249" s="19"/>
    </row>
    <row r="1250" ht="21" customHeight="1" spans="12:32">
      <c r="L1250" s="22"/>
      <c r="M1250" s="22"/>
      <c r="N1250" s="23"/>
      <c r="O1250" s="24"/>
      <c r="P1250" s="24"/>
      <c r="Q1250" s="24"/>
      <c r="R1250" s="5"/>
      <c r="S1250" s="5"/>
      <c r="T1250" s="5"/>
      <c r="U1250" s="24"/>
      <c r="V1250" s="24"/>
      <c r="W1250" s="24"/>
      <c r="X1250" s="22"/>
      <c r="Y1250" s="24"/>
      <c r="Z1250" s="22"/>
      <c r="AA1250" s="24"/>
      <c r="AB1250" s="22"/>
      <c r="AC1250" s="5"/>
      <c r="AD1250" s="5"/>
      <c r="AE1250" s="5"/>
      <c r="AF1250" s="22"/>
    </row>
    <row r="1251" ht="21" customHeight="1" spans="12:32">
      <c r="L1251" s="19"/>
      <c r="M1251" s="19"/>
      <c r="N1251" s="20"/>
      <c r="O1251" s="21"/>
      <c r="P1251" s="21"/>
      <c r="Q1251" s="21"/>
      <c r="R1251" s="8"/>
      <c r="S1251" s="8"/>
      <c r="T1251" s="8"/>
      <c r="U1251" s="21"/>
      <c r="V1251" s="21"/>
      <c r="W1251" s="21"/>
      <c r="X1251" s="19"/>
      <c r="Y1251" s="21"/>
      <c r="Z1251" s="19"/>
      <c r="AA1251" s="21"/>
      <c r="AB1251" s="19"/>
      <c r="AC1251" s="8"/>
      <c r="AD1251" s="8"/>
      <c r="AE1251" s="8"/>
      <c r="AF1251" s="19"/>
    </row>
    <row r="1252" ht="21" customHeight="1" spans="12:32">
      <c r="L1252" s="22"/>
      <c r="M1252" s="22"/>
      <c r="N1252" s="23"/>
      <c r="O1252" s="24"/>
      <c r="P1252" s="24"/>
      <c r="Q1252" s="24"/>
      <c r="R1252" s="5"/>
      <c r="S1252" s="5"/>
      <c r="T1252" s="5"/>
      <c r="U1252" s="24"/>
      <c r="V1252" s="24"/>
      <c r="W1252" s="24"/>
      <c r="X1252" s="22"/>
      <c r="Y1252" s="24"/>
      <c r="Z1252" s="22"/>
      <c r="AA1252" s="24"/>
      <c r="AB1252" s="22"/>
      <c r="AC1252" s="5"/>
      <c r="AD1252" s="5"/>
      <c r="AE1252" s="5"/>
      <c r="AF1252" s="22"/>
    </row>
    <row r="1253" ht="21" customHeight="1" spans="12:32">
      <c r="L1253" s="19"/>
      <c r="M1253" s="19"/>
      <c r="N1253" s="20"/>
      <c r="O1253" s="21"/>
      <c r="P1253" s="21"/>
      <c r="Q1253" s="21"/>
      <c r="R1253" s="8"/>
      <c r="S1253" s="8"/>
      <c r="T1253" s="8"/>
      <c r="U1253" s="21"/>
      <c r="V1253" s="21"/>
      <c r="W1253" s="21"/>
      <c r="X1253" s="19"/>
      <c r="Y1253" s="21"/>
      <c r="Z1253" s="19"/>
      <c r="AA1253" s="21"/>
      <c r="AB1253" s="19"/>
      <c r="AC1253" s="8"/>
      <c r="AD1253" s="8"/>
      <c r="AE1253" s="8"/>
      <c r="AF1253" s="19"/>
    </row>
    <row r="1254" ht="21" customHeight="1" spans="12:32">
      <c r="L1254" s="22"/>
      <c r="M1254" s="22"/>
      <c r="N1254" s="23"/>
      <c r="O1254" s="24"/>
      <c r="P1254" s="24"/>
      <c r="Q1254" s="24"/>
      <c r="R1254" s="5"/>
      <c r="S1254" s="5"/>
      <c r="T1254" s="5"/>
      <c r="U1254" s="24"/>
      <c r="V1254" s="24"/>
      <c r="W1254" s="24"/>
      <c r="X1254" s="22"/>
      <c r="Y1254" s="24"/>
      <c r="Z1254" s="22"/>
      <c r="AA1254" s="24"/>
      <c r="AB1254" s="22"/>
      <c r="AC1254" s="5"/>
      <c r="AD1254" s="5"/>
      <c r="AE1254" s="5"/>
      <c r="AF1254" s="22"/>
    </row>
    <row r="1255" ht="21" customHeight="1" spans="12:32">
      <c r="L1255" s="19"/>
      <c r="M1255" s="19"/>
      <c r="N1255" s="20"/>
      <c r="O1255" s="21"/>
      <c r="P1255" s="21"/>
      <c r="Q1255" s="21"/>
      <c r="R1255" s="8"/>
      <c r="S1255" s="8"/>
      <c r="T1255" s="8"/>
      <c r="U1255" s="21"/>
      <c r="V1255" s="21"/>
      <c r="W1255" s="21"/>
      <c r="X1255" s="19"/>
      <c r="Y1255" s="21"/>
      <c r="Z1255" s="19"/>
      <c r="AA1255" s="21"/>
      <c r="AB1255" s="19"/>
      <c r="AC1255" s="8"/>
      <c r="AD1255" s="8"/>
      <c r="AE1255" s="8"/>
      <c r="AF1255" s="19"/>
    </row>
    <row r="1256" ht="21" customHeight="1" spans="12:32">
      <c r="L1256" s="22"/>
      <c r="M1256" s="22"/>
      <c r="N1256" s="23"/>
      <c r="O1256" s="24"/>
      <c r="P1256" s="24"/>
      <c r="Q1256" s="24"/>
      <c r="R1256" s="5"/>
      <c r="S1256" s="5"/>
      <c r="T1256" s="5"/>
      <c r="U1256" s="24"/>
      <c r="V1256" s="24"/>
      <c r="W1256" s="24"/>
      <c r="X1256" s="22"/>
      <c r="Y1256" s="24"/>
      <c r="Z1256" s="22"/>
      <c r="AA1256" s="24"/>
      <c r="AB1256" s="22"/>
      <c r="AC1256" s="5"/>
      <c r="AD1256" s="5"/>
      <c r="AE1256" s="5"/>
      <c r="AF1256" s="22"/>
    </row>
    <row r="1257" ht="21" customHeight="1" spans="12:32">
      <c r="L1257" s="19"/>
      <c r="M1257" s="19"/>
      <c r="N1257" s="20"/>
      <c r="O1257" s="21"/>
      <c r="P1257" s="21"/>
      <c r="Q1257" s="21"/>
      <c r="R1257" s="8"/>
      <c r="S1257" s="8"/>
      <c r="T1257" s="8"/>
      <c r="U1257" s="21"/>
      <c r="V1257" s="21"/>
      <c r="W1257" s="21"/>
      <c r="X1257" s="19"/>
      <c r="Y1257" s="21"/>
      <c r="Z1257" s="19"/>
      <c r="AA1257" s="21"/>
      <c r="AB1257" s="19"/>
      <c r="AC1257" s="8"/>
      <c r="AD1257" s="8"/>
      <c r="AE1257" s="8"/>
      <c r="AF1257" s="19"/>
    </row>
    <row r="1258" ht="21" customHeight="1" spans="12:32">
      <c r="L1258" s="22"/>
      <c r="M1258" s="22"/>
      <c r="N1258" s="23"/>
      <c r="O1258" s="24"/>
      <c r="P1258" s="24"/>
      <c r="Q1258" s="24"/>
      <c r="R1258" s="5"/>
      <c r="S1258" s="5"/>
      <c r="T1258" s="5"/>
      <c r="U1258" s="24"/>
      <c r="V1258" s="24"/>
      <c r="W1258" s="24"/>
      <c r="X1258" s="22"/>
      <c r="Y1258" s="24"/>
      <c r="Z1258" s="22"/>
      <c r="AA1258" s="24"/>
      <c r="AB1258" s="22"/>
      <c r="AC1258" s="5"/>
      <c r="AD1258" s="5"/>
      <c r="AE1258" s="5"/>
      <c r="AF1258" s="22"/>
    </row>
    <row r="1259" ht="21" customHeight="1" spans="12:32">
      <c r="L1259" s="19"/>
      <c r="M1259" s="19"/>
      <c r="N1259" s="20"/>
      <c r="O1259" s="21"/>
      <c r="P1259" s="21"/>
      <c r="Q1259" s="21"/>
      <c r="R1259" s="8"/>
      <c r="S1259" s="8"/>
      <c r="T1259" s="8"/>
      <c r="U1259" s="21"/>
      <c r="V1259" s="21"/>
      <c r="W1259" s="21"/>
      <c r="X1259" s="19"/>
      <c r="Y1259" s="21"/>
      <c r="Z1259" s="19"/>
      <c r="AA1259" s="21"/>
      <c r="AB1259" s="19"/>
      <c r="AC1259" s="8"/>
      <c r="AD1259" s="8"/>
      <c r="AE1259" s="8"/>
      <c r="AF1259" s="19"/>
    </row>
    <row r="1260" ht="21" customHeight="1" spans="12:32">
      <c r="L1260" s="22"/>
      <c r="M1260" s="22"/>
      <c r="N1260" s="23"/>
      <c r="O1260" s="24"/>
      <c r="P1260" s="24"/>
      <c r="Q1260" s="24"/>
      <c r="R1260" s="5"/>
      <c r="S1260" s="5"/>
      <c r="T1260" s="5"/>
      <c r="U1260" s="24"/>
      <c r="V1260" s="24"/>
      <c r="W1260" s="24"/>
      <c r="X1260" s="22"/>
      <c r="Y1260" s="24"/>
      <c r="Z1260" s="22"/>
      <c r="AA1260" s="24"/>
      <c r="AB1260" s="22"/>
      <c r="AC1260" s="5"/>
      <c r="AD1260" s="5"/>
      <c r="AE1260" s="5"/>
      <c r="AF1260" s="22"/>
    </row>
    <row r="1261" ht="21" customHeight="1" spans="12:32">
      <c r="L1261" s="19"/>
      <c r="M1261" s="19"/>
      <c r="N1261" s="20"/>
      <c r="O1261" s="21"/>
      <c r="P1261" s="21"/>
      <c r="Q1261" s="21"/>
      <c r="R1261" s="8"/>
      <c r="S1261" s="8"/>
      <c r="T1261" s="8"/>
      <c r="U1261" s="21"/>
      <c r="V1261" s="21"/>
      <c r="W1261" s="21"/>
      <c r="X1261" s="19"/>
      <c r="Y1261" s="21"/>
      <c r="Z1261" s="19"/>
      <c r="AA1261" s="21"/>
      <c r="AB1261" s="19"/>
      <c r="AC1261" s="8"/>
      <c r="AD1261" s="8"/>
      <c r="AE1261" s="8"/>
      <c r="AF1261" s="19"/>
    </row>
    <row r="1262" ht="21" customHeight="1" spans="12:32">
      <c r="L1262" s="22"/>
      <c r="M1262" s="22"/>
      <c r="N1262" s="23"/>
      <c r="O1262" s="24"/>
      <c r="P1262" s="24"/>
      <c r="Q1262" s="24"/>
      <c r="R1262" s="5"/>
      <c r="S1262" s="5"/>
      <c r="T1262" s="5"/>
      <c r="U1262" s="24"/>
      <c r="V1262" s="24"/>
      <c r="W1262" s="24"/>
      <c r="X1262" s="22"/>
      <c r="Y1262" s="24"/>
      <c r="Z1262" s="22"/>
      <c r="AA1262" s="24"/>
      <c r="AB1262" s="22"/>
      <c r="AC1262" s="5"/>
      <c r="AD1262" s="5"/>
      <c r="AE1262" s="5"/>
      <c r="AF1262" s="22"/>
    </row>
    <row r="1263" ht="21" customHeight="1" spans="12:32">
      <c r="L1263" s="19"/>
      <c r="M1263" s="19"/>
      <c r="N1263" s="20"/>
      <c r="O1263" s="21"/>
      <c r="P1263" s="21"/>
      <c r="Q1263" s="21"/>
      <c r="R1263" s="8"/>
      <c r="S1263" s="8"/>
      <c r="T1263" s="8"/>
      <c r="U1263" s="21"/>
      <c r="V1263" s="21"/>
      <c r="W1263" s="21"/>
      <c r="X1263" s="19"/>
      <c r="Y1263" s="21"/>
      <c r="Z1263" s="19"/>
      <c r="AA1263" s="21"/>
      <c r="AB1263" s="19"/>
      <c r="AC1263" s="8"/>
      <c r="AD1263" s="8"/>
      <c r="AE1263" s="8"/>
      <c r="AF1263" s="19"/>
    </row>
    <row r="1264" ht="21" customHeight="1" spans="12:32">
      <c r="L1264" s="22"/>
      <c r="M1264" s="22"/>
      <c r="N1264" s="23"/>
      <c r="O1264" s="24"/>
      <c r="P1264" s="24"/>
      <c r="Q1264" s="24"/>
      <c r="R1264" s="5"/>
      <c r="S1264" s="5"/>
      <c r="T1264" s="5"/>
      <c r="U1264" s="24"/>
      <c r="V1264" s="24"/>
      <c r="W1264" s="24"/>
      <c r="X1264" s="22"/>
      <c r="Y1264" s="24"/>
      <c r="Z1264" s="22"/>
      <c r="AA1264" s="24"/>
      <c r="AB1264" s="22"/>
      <c r="AC1264" s="5"/>
      <c r="AD1264" s="5"/>
      <c r="AE1264" s="5"/>
      <c r="AF1264" s="22"/>
    </row>
    <row r="1265" ht="21" customHeight="1" spans="12:32">
      <c r="L1265" s="19"/>
      <c r="M1265" s="19"/>
      <c r="N1265" s="20"/>
      <c r="O1265" s="21"/>
      <c r="P1265" s="21"/>
      <c r="Q1265" s="21"/>
      <c r="R1265" s="8"/>
      <c r="S1265" s="8"/>
      <c r="T1265" s="8"/>
      <c r="U1265" s="21"/>
      <c r="V1265" s="21"/>
      <c r="W1265" s="21"/>
      <c r="X1265" s="19"/>
      <c r="Y1265" s="21"/>
      <c r="Z1265" s="19"/>
      <c r="AA1265" s="21"/>
      <c r="AB1265" s="19"/>
      <c r="AC1265" s="8"/>
      <c r="AD1265" s="8"/>
      <c r="AE1265" s="8"/>
      <c r="AF1265" s="19"/>
    </row>
    <row r="1266" ht="21" customHeight="1" spans="12:32">
      <c r="L1266" s="22"/>
      <c r="M1266" s="22"/>
      <c r="N1266" s="23"/>
      <c r="O1266" s="24"/>
      <c r="P1266" s="24"/>
      <c r="Q1266" s="24"/>
      <c r="R1266" s="5"/>
      <c r="S1266" s="5"/>
      <c r="T1266" s="5"/>
      <c r="U1266" s="24"/>
      <c r="V1266" s="24"/>
      <c r="W1266" s="24"/>
      <c r="X1266" s="22"/>
      <c r="Y1266" s="24"/>
      <c r="Z1266" s="22"/>
      <c r="AA1266" s="24"/>
      <c r="AB1266" s="22"/>
      <c r="AC1266" s="5"/>
      <c r="AD1266" s="5"/>
      <c r="AE1266" s="5"/>
      <c r="AF1266" s="22"/>
    </row>
    <row r="1267" ht="21" customHeight="1" spans="12:32">
      <c r="L1267" s="19"/>
      <c r="M1267" s="19"/>
      <c r="N1267" s="20"/>
      <c r="O1267" s="21"/>
      <c r="P1267" s="21"/>
      <c r="Q1267" s="21"/>
      <c r="R1267" s="8"/>
      <c r="S1267" s="8"/>
      <c r="T1267" s="8"/>
      <c r="U1267" s="21"/>
      <c r="V1267" s="21"/>
      <c r="W1267" s="21"/>
      <c r="X1267" s="19"/>
      <c r="Y1267" s="21"/>
      <c r="Z1267" s="19"/>
      <c r="AA1267" s="21"/>
      <c r="AB1267" s="19"/>
      <c r="AC1267" s="8"/>
      <c r="AD1267" s="8"/>
      <c r="AE1267" s="8"/>
      <c r="AF1267" s="19"/>
    </row>
    <row r="1268" ht="21" customHeight="1" spans="12:32">
      <c r="L1268" s="22"/>
      <c r="M1268" s="22"/>
      <c r="N1268" s="23"/>
      <c r="O1268" s="24"/>
      <c r="P1268" s="24"/>
      <c r="Q1268" s="24"/>
      <c r="R1268" s="5"/>
      <c r="S1268" s="5"/>
      <c r="T1268" s="5"/>
      <c r="U1268" s="24"/>
      <c r="V1268" s="24"/>
      <c r="W1268" s="24"/>
      <c r="X1268" s="22"/>
      <c r="Y1268" s="24"/>
      <c r="Z1268" s="22"/>
      <c r="AA1268" s="24"/>
      <c r="AB1268" s="22"/>
      <c r="AC1268" s="5"/>
      <c r="AD1268" s="5"/>
      <c r="AE1268" s="5"/>
      <c r="AF1268" s="22"/>
    </row>
    <row r="1269" ht="21" customHeight="1" spans="12:32">
      <c r="L1269" s="19"/>
      <c r="M1269" s="19"/>
      <c r="N1269" s="20"/>
      <c r="O1269" s="21"/>
      <c r="P1269" s="21"/>
      <c r="Q1269" s="21"/>
      <c r="R1269" s="8"/>
      <c r="S1269" s="8"/>
      <c r="T1269" s="8"/>
      <c r="U1269" s="21"/>
      <c r="V1269" s="21"/>
      <c r="W1269" s="21"/>
      <c r="X1269" s="19"/>
      <c r="Y1269" s="21"/>
      <c r="Z1269" s="19"/>
      <c r="AA1269" s="21"/>
      <c r="AB1269" s="19"/>
      <c r="AC1269" s="8"/>
      <c r="AD1269" s="8"/>
      <c r="AE1269" s="8"/>
      <c r="AF1269" s="19"/>
    </row>
    <row r="1270" ht="21" customHeight="1" spans="12:32">
      <c r="L1270" s="22"/>
      <c r="M1270" s="22"/>
      <c r="N1270" s="23"/>
      <c r="O1270" s="24"/>
      <c r="P1270" s="24"/>
      <c r="Q1270" s="24"/>
      <c r="R1270" s="5"/>
      <c r="S1270" s="5"/>
      <c r="T1270" s="5"/>
      <c r="U1270" s="24"/>
      <c r="V1270" s="24"/>
      <c r="W1270" s="24"/>
      <c r="X1270" s="22"/>
      <c r="Y1270" s="24"/>
      <c r="Z1270" s="22"/>
      <c r="AA1270" s="24"/>
      <c r="AB1270" s="22"/>
      <c r="AC1270" s="5"/>
      <c r="AD1270" s="5"/>
      <c r="AE1270" s="5"/>
      <c r="AF1270" s="22"/>
    </row>
    <row r="1271" ht="21" customHeight="1" spans="12:32">
      <c r="L1271" s="19"/>
      <c r="M1271" s="19"/>
      <c r="N1271" s="20"/>
      <c r="O1271" s="21"/>
      <c r="P1271" s="21"/>
      <c r="Q1271" s="21"/>
      <c r="R1271" s="8"/>
      <c r="S1271" s="8"/>
      <c r="T1271" s="8"/>
      <c r="U1271" s="21"/>
      <c r="V1271" s="21"/>
      <c r="W1271" s="21"/>
      <c r="X1271" s="19"/>
      <c r="Y1271" s="21"/>
      <c r="Z1271" s="19"/>
      <c r="AA1271" s="21"/>
      <c r="AB1271" s="19"/>
      <c r="AC1271" s="8"/>
      <c r="AD1271" s="8"/>
      <c r="AE1271" s="8"/>
      <c r="AF1271" s="19"/>
    </row>
    <row r="1272" ht="21" customHeight="1" spans="12:32">
      <c r="L1272" s="22"/>
      <c r="M1272" s="22"/>
      <c r="N1272" s="23"/>
      <c r="O1272" s="24"/>
      <c r="P1272" s="24"/>
      <c r="Q1272" s="24"/>
      <c r="R1272" s="5"/>
      <c r="S1272" s="5"/>
      <c r="T1272" s="5"/>
      <c r="U1272" s="24"/>
      <c r="V1272" s="24"/>
      <c r="W1272" s="24"/>
      <c r="X1272" s="22"/>
      <c r="Y1272" s="24"/>
      <c r="Z1272" s="22"/>
      <c r="AA1272" s="24"/>
      <c r="AB1272" s="22"/>
      <c r="AC1272" s="5"/>
      <c r="AD1272" s="5"/>
      <c r="AE1272" s="5"/>
      <c r="AF1272" s="22"/>
    </row>
    <row r="1273" ht="21" customHeight="1" spans="12:32">
      <c r="L1273" s="19"/>
      <c r="M1273" s="19"/>
      <c r="N1273" s="20"/>
      <c r="O1273" s="21"/>
      <c r="P1273" s="21"/>
      <c r="Q1273" s="21"/>
      <c r="R1273" s="8"/>
      <c r="S1273" s="8"/>
      <c r="T1273" s="8"/>
      <c r="U1273" s="21"/>
      <c r="V1273" s="21"/>
      <c r="W1273" s="21"/>
      <c r="X1273" s="19"/>
      <c r="Y1273" s="21"/>
      <c r="Z1273" s="19"/>
      <c r="AA1273" s="21"/>
      <c r="AB1273" s="19"/>
      <c r="AC1273" s="8"/>
      <c r="AD1273" s="8"/>
      <c r="AE1273" s="8"/>
      <c r="AF1273" s="19"/>
    </row>
    <row r="1274" ht="21" customHeight="1" spans="12:32">
      <c r="L1274" s="22"/>
      <c r="M1274" s="22"/>
      <c r="N1274" s="23"/>
      <c r="O1274" s="24"/>
      <c r="P1274" s="24"/>
      <c r="Q1274" s="24"/>
      <c r="R1274" s="5"/>
      <c r="S1274" s="5"/>
      <c r="T1274" s="5"/>
      <c r="U1274" s="24"/>
      <c r="V1274" s="24"/>
      <c r="W1274" s="24"/>
      <c r="X1274" s="22"/>
      <c r="Y1274" s="24"/>
      <c r="Z1274" s="22"/>
      <c r="AA1274" s="24"/>
      <c r="AB1274" s="22"/>
      <c r="AC1274" s="5"/>
      <c r="AD1274" s="5"/>
      <c r="AE1274" s="5"/>
      <c r="AF1274" s="22"/>
    </row>
    <row r="1275" ht="21" customHeight="1" spans="12:32">
      <c r="L1275" s="19"/>
      <c r="M1275" s="19"/>
      <c r="N1275" s="20"/>
      <c r="O1275" s="21"/>
      <c r="P1275" s="21"/>
      <c r="Q1275" s="21"/>
      <c r="R1275" s="8"/>
      <c r="S1275" s="8"/>
      <c r="T1275" s="8"/>
      <c r="U1275" s="21"/>
      <c r="V1275" s="21"/>
      <c r="W1275" s="21"/>
      <c r="X1275" s="19"/>
      <c r="Y1275" s="21"/>
      <c r="Z1275" s="19"/>
      <c r="AA1275" s="21"/>
      <c r="AB1275" s="19"/>
      <c r="AC1275" s="8"/>
      <c r="AD1275" s="8"/>
      <c r="AE1275" s="8"/>
      <c r="AF1275" s="19"/>
    </row>
    <row r="1276" ht="21" customHeight="1" spans="12:32">
      <c r="L1276" s="22"/>
      <c r="M1276" s="22"/>
      <c r="N1276" s="23"/>
      <c r="O1276" s="24"/>
      <c r="P1276" s="24"/>
      <c r="Q1276" s="24"/>
      <c r="R1276" s="5"/>
      <c r="S1276" s="5"/>
      <c r="T1276" s="5"/>
      <c r="U1276" s="24"/>
      <c r="V1276" s="24"/>
      <c r="W1276" s="24"/>
      <c r="X1276" s="22"/>
      <c r="Y1276" s="24"/>
      <c r="Z1276" s="22"/>
      <c r="AA1276" s="24"/>
      <c r="AB1276" s="22"/>
      <c r="AC1276" s="5"/>
      <c r="AD1276" s="5"/>
      <c r="AE1276" s="5"/>
      <c r="AF1276" s="22"/>
    </row>
    <row r="1277" ht="21" customHeight="1" spans="12:32">
      <c r="L1277" s="19"/>
      <c r="M1277" s="19"/>
      <c r="N1277" s="20"/>
      <c r="O1277" s="21"/>
      <c r="P1277" s="21"/>
      <c r="Q1277" s="21"/>
      <c r="R1277" s="8"/>
      <c r="S1277" s="8"/>
      <c r="T1277" s="8"/>
      <c r="U1277" s="21"/>
      <c r="V1277" s="21"/>
      <c r="W1277" s="21"/>
      <c r="X1277" s="19"/>
      <c r="Y1277" s="21"/>
      <c r="Z1277" s="19"/>
      <c r="AA1277" s="21"/>
      <c r="AB1277" s="19"/>
      <c r="AC1277" s="8"/>
      <c r="AD1277" s="8"/>
      <c r="AE1277" s="8"/>
      <c r="AF1277" s="19"/>
    </row>
    <row r="1278" ht="21" customHeight="1" spans="12:32">
      <c r="L1278" s="22"/>
      <c r="M1278" s="22"/>
      <c r="N1278" s="23"/>
      <c r="O1278" s="24"/>
      <c r="P1278" s="24"/>
      <c r="Q1278" s="24"/>
      <c r="R1278" s="5"/>
      <c r="S1278" s="5"/>
      <c r="T1278" s="5"/>
      <c r="U1278" s="24"/>
      <c r="V1278" s="24"/>
      <c r="W1278" s="24"/>
      <c r="X1278" s="22"/>
      <c r="Y1278" s="24"/>
      <c r="Z1278" s="22"/>
      <c r="AA1278" s="24"/>
      <c r="AB1278" s="22"/>
      <c r="AC1278" s="5"/>
      <c r="AD1278" s="5"/>
      <c r="AE1278" s="5"/>
      <c r="AF1278" s="22"/>
    </row>
    <row r="1279" ht="21" customHeight="1" spans="12:32">
      <c r="L1279" s="19"/>
      <c r="M1279" s="19"/>
      <c r="N1279" s="20"/>
      <c r="O1279" s="21"/>
      <c r="P1279" s="21"/>
      <c r="Q1279" s="21"/>
      <c r="R1279" s="8"/>
      <c r="S1279" s="8"/>
      <c r="T1279" s="8"/>
      <c r="U1279" s="21"/>
      <c r="V1279" s="21"/>
      <c r="W1279" s="21"/>
      <c r="X1279" s="19"/>
      <c r="Y1279" s="21"/>
      <c r="Z1279" s="19"/>
      <c r="AA1279" s="21"/>
      <c r="AB1279" s="19"/>
      <c r="AC1279" s="8"/>
      <c r="AD1279" s="8"/>
      <c r="AE1279" s="8"/>
      <c r="AF1279" s="19"/>
    </row>
    <row r="1280" ht="21" customHeight="1" spans="12:32">
      <c r="L1280" s="22"/>
      <c r="M1280" s="22"/>
      <c r="N1280" s="23"/>
      <c r="O1280" s="24"/>
      <c r="P1280" s="24"/>
      <c r="Q1280" s="24"/>
      <c r="R1280" s="5"/>
      <c r="S1280" s="5"/>
      <c r="T1280" s="5"/>
      <c r="U1280" s="24"/>
      <c r="V1280" s="24"/>
      <c r="W1280" s="24"/>
      <c r="X1280" s="22"/>
      <c r="Y1280" s="24"/>
      <c r="Z1280" s="22"/>
      <c r="AA1280" s="24"/>
      <c r="AB1280" s="22"/>
      <c r="AC1280" s="5"/>
      <c r="AD1280" s="5"/>
      <c r="AE1280" s="5"/>
      <c r="AF1280" s="22"/>
    </row>
    <row r="1281" ht="21" customHeight="1" spans="12:32">
      <c r="L1281" s="19"/>
      <c r="M1281" s="19"/>
      <c r="N1281" s="20"/>
      <c r="O1281" s="21"/>
      <c r="P1281" s="21"/>
      <c r="Q1281" s="21"/>
      <c r="R1281" s="8"/>
      <c r="S1281" s="8"/>
      <c r="T1281" s="8"/>
      <c r="U1281" s="21"/>
      <c r="V1281" s="21"/>
      <c r="W1281" s="21"/>
      <c r="X1281" s="19"/>
      <c r="Y1281" s="21"/>
      <c r="Z1281" s="19"/>
      <c r="AA1281" s="21"/>
      <c r="AB1281" s="19"/>
      <c r="AC1281" s="8"/>
      <c r="AD1281" s="8"/>
      <c r="AE1281" s="8"/>
      <c r="AF1281" s="19"/>
    </row>
    <row r="1282" ht="21" customHeight="1" spans="12:32">
      <c r="L1282" s="22"/>
      <c r="M1282" s="22"/>
      <c r="N1282" s="23"/>
      <c r="O1282" s="24"/>
      <c r="P1282" s="24"/>
      <c r="Q1282" s="24"/>
      <c r="R1282" s="5"/>
      <c r="S1282" s="5"/>
      <c r="T1282" s="5"/>
      <c r="U1282" s="24"/>
      <c r="V1282" s="24"/>
      <c r="W1282" s="24"/>
      <c r="X1282" s="22"/>
      <c r="Y1282" s="24"/>
      <c r="Z1282" s="22"/>
      <c r="AA1282" s="24"/>
      <c r="AB1282" s="22"/>
      <c r="AC1282" s="5"/>
      <c r="AD1282" s="5"/>
      <c r="AE1282" s="5"/>
      <c r="AF1282" s="22"/>
    </row>
    <row r="1283" ht="21" customHeight="1" spans="12:32">
      <c r="L1283" s="19"/>
      <c r="M1283" s="19"/>
      <c r="N1283" s="20"/>
      <c r="O1283" s="21"/>
      <c r="P1283" s="21"/>
      <c r="Q1283" s="21"/>
      <c r="R1283" s="8"/>
      <c r="S1283" s="8"/>
      <c r="T1283" s="8"/>
      <c r="U1283" s="21"/>
      <c r="V1283" s="21"/>
      <c r="W1283" s="21"/>
      <c r="X1283" s="19"/>
      <c r="Y1283" s="21"/>
      <c r="Z1283" s="19"/>
      <c r="AA1283" s="21"/>
      <c r="AB1283" s="19"/>
      <c r="AC1283" s="8"/>
      <c r="AD1283" s="8"/>
      <c r="AE1283" s="8"/>
      <c r="AF1283" s="19"/>
    </row>
    <row r="1284" ht="21" customHeight="1" spans="12:32">
      <c r="L1284" s="22"/>
      <c r="M1284" s="22"/>
      <c r="N1284" s="23"/>
      <c r="O1284" s="24"/>
      <c r="P1284" s="24"/>
      <c r="Q1284" s="24"/>
      <c r="R1284" s="5"/>
      <c r="S1284" s="5"/>
      <c r="T1284" s="5"/>
      <c r="U1284" s="24"/>
      <c r="V1284" s="24"/>
      <c r="W1284" s="24"/>
      <c r="X1284" s="22"/>
      <c r="Y1284" s="24"/>
      <c r="Z1284" s="22"/>
      <c r="AA1284" s="24"/>
      <c r="AB1284" s="22"/>
      <c r="AC1284" s="5"/>
      <c r="AD1284" s="5"/>
      <c r="AE1284" s="5"/>
      <c r="AF1284" s="22"/>
    </row>
    <row r="1285" ht="21" customHeight="1" spans="12:32">
      <c r="L1285" s="19"/>
      <c r="M1285" s="19"/>
      <c r="N1285" s="20"/>
      <c r="O1285" s="21"/>
      <c r="P1285" s="21"/>
      <c r="Q1285" s="21"/>
      <c r="R1285" s="8"/>
      <c r="S1285" s="8"/>
      <c r="T1285" s="8"/>
      <c r="U1285" s="21"/>
      <c r="V1285" s="21"/>
      <c r="W1285" s="21"/>
      <c r="X1285" s="19"/>
      <c r="Y1285" s="21"/>
      <c r="Z1285" s="19"/>
      <c r="AA1285" s="21"/>
      <c r="AB1285" s="19"/>
      <c r="AC1285" s="8"/>
      <c r="AD1285" s="8"/>
      <c r="AE1285" s="8"/>
      <c r="AF1285" s="19"/>
    </row>
    <row r="1286" ht="21" customHeight="1" spans="12:32">
      <c r="L1286" s="22"/>
      <c r="M1286" s="22"/>
      <c r="N1286" s="23"/>
      <c r="O1286" s="24"/>
      <c r="P1286" s="24"/>
      <c r="Q1286" s="24"/>
      <c r="R1286" s="5"/>
      <c r="S1286" s="5"/>
      <c r="T1286" s="5"/>
      <c r="U1286" s="24"/>
      <c r="V1286" s="24"/>
      <c r="W1286" s="24"/>
      <c r="X1286" s="22"/>
      <c r="Y1286" s="24"/>
      <c r="Z1286" s="22"/>
      <c r="AA1286" s="24"/>
      <c r="AB1286" s="22"/>
      <c r="AC1286" s="5"/>
      <c r="AD1286" s="5"/>
      <c r="AE1286" s="5"/>
      <c r="AF1286" s="22"/>
    </row>
    <row r="1287" ht="21" customHeight="1" spans="12:32">
      <c r="L1287" s="19"/>
      <c r="M1287" s="19"/>
      <c r="N1287" s="20"/>
      <c r="O1287" s="21"/>
      <c r="P1287" s="21"/>
      <c r="Q1287" s="21"/>
      <c r="R1287" s="8"/>
      <c r="S1287" s="8"/>
      <c r="T1287" s="8"/>
      <c r="U1287" s="21"/>
      <c r="V1287" s="21"/>
      <c r="W1287" s="21"/>
      <c r="X1287" s="19"/>
      <c r="Y1287" s="21"/>
      <c r="Z1287" s="19"/>
      <c r="AA1287" s="21"/>
      <c r="AB1287" s="19"/>
      <c r="AC1287" s="8"/>
      <c r="AD1287" s="8"/>
      <c r="AE1287" s="8"/>
      <c r="AF1287" s="19"/>
    </row>
    <row r="1288" ht="21" customHeight="1" spans="12:32">
      <c r="L1288" s="22"/>
      <c r="M1288" s="22"/>
      <c r="N1288" s="23"/>
      <c r="O1288" s="24"/>
      <c r="P1288" s="24"/>
      <c r="Q1288" s="24"/>
      <c r="R1288" s="5"/>
      <c r="S1288" s="5"/>
      <c r="T1288" s="5"/>
      <c r="U1288" s="24"/>
      <c r="V1288" s="24"/>
      <c r="W1288" s="24"/>
      <c r="X1288" s="22"/>
      <c r="Y1288" s="24"/>
      <c r="Z1288" s="22"/>
      <c r="AA1288" s="24"/>
      <c r="AB1288" s="22"/>
      <c r="AC1288" s="5"/>
      <c r="AD1288" s="5"/>
      <c r="AE1288" s="5"/>
      <c r="AF1288" s="22"/>
    </row>
    <row r="1289" ht="21" customHeight="1" spans="12:32">
      <c r="L1289" s="19"/>
      <c r="M1289" s="19"/>
      <c r="N1289" s="20"/>
      <c r="O1289" s="21"/>
      <c r="P1289" s="21"/>
      <c r="Q1289" s="21"/>
      <c r="R1289" s="8"/>
      <c r="S1289" s="8"/>
      <c r="T1289" s="8"/>
      <c r="U1289" s="21"/>
      <c r="V1289" s="21"/>
      <c r="W1289" s="21"/>
      <c r="X1289" s="19"/>
      <c r="Y1289" s="21"/>
      <c r="Z1289" s="19"/>
      <c r="AA1289" s="21"/>
      <c r="AB1289" s="19"/>
      <c r="AC1289" s="8"/>
      <c r="AD1289" s="8"/>
      <c r="AE1289" s="8"/>
      <c r="AF1289" s="19"/>
    </row>
    <row r="1290" ht="21" customHeight="1" spans="12:32">
      <c r="L1290" s="22"/>
      <c r="M1290" s="22"/>
      <c r="N1290" s="23"/>
      <c r="O1290" s="24"/>
      <c r="P1290" s="24"/>
      <c r="Q1290" s="24"/>
      <c r="R1290" s="5"/>
      <c r="S1290" s="5"/>
      <c r="T1290" s="5"/>
      <c r="U1290" s="24"/>
      <c r="V1290" s="24"/>
      <c r="W1290" s="24"/>
      <c r="X1290" s="22"/>
      <c r="Y1290" s="24"/>
      <c r="Z1290" s="22"/>
      <c r="AA1290" s="24"/>
      <c r="AB1290" s="22"/>
      <c r="AC1290" s="5"/>
      <c r="AD1290" s="5"/>
      <c r="AE1290" s="5"/>
      <c r="AF1290" s="22"/>
    </row>
    <row r="1291" ht="21" customHeight="1" spans="12:32">
      <c r="L1291" s="19"/>
      <c r="M1291" s="19"/>
      <c r="N1291" s="20"/>
      <c r="O1291" s="21"/>
      <c r="P1291" s="21"/>
      <c r="Q1291" s="21"/>
      <c r="R1291" s="8"/>
      <c r="S1291" s="8"/>
      <c r="T1291" s="8"/>
      <c r="U1291" s="21"/>
      <c r="V1291" s="21"/>
      <c r="W1291" s="21"/>
      <c r="X1291" s="19"/>
      <c r="Y1291" s="21"/>
      <c r="Z1291" s="19"/>
      <c r="AA1291" s="21"/>
      <c r="AB1291" s="19"/>
      <c r="AC1291" s="8"/>
      <c r="AD1291" s="8"/>
      <c r="AE1291" s="8"/>
      <c r="AF1291" s="19"/>
    </row>
    <row r="1292" ht="21" customHeight="1" spans="12:32">
      <c r="L1292" s="22"/>
      <c r="M1292" s="22"/>
      <c r="N1292" s="23"/>
      <c r="O1292" s="24"/>
      <c r="P1292" s="24"/>
      <c r="Q1292" s="24"/>
      <c r="R1292" s="5"/>
      <c r="S1292" s="5"/>
      <c r="T1292" s="5"/>
      <c r="U1292" s="24"/>
      <c r="V1292" s="24"/>
      <c r="W1292" s="24"/>
      <c r="X1292" s="22"/>
      <c r="Y1292" s="24"/>
      <c r="Z1292" s="22"/>
      <c r="AA1292" s="24"/>
      <c r="AB1292" s="22"/>
      <c r="AC1292" s="5"/>
      <c r="AD1292" s="5"/>
      <c r="AE1292" s="5"/>
      <c r="AF1292" s="22"/>
    </row>
    <row r="1293" ht="21" customHeight="1" spans="12:32">
      <c r="L1293" s="19"/>
      <c r="M1293" s="19"/>
      <c r="N1293" s="20"/>
      <c r="O1293" s="21"/>
      <c r="P1293" s="21"/>
      <c r="Q1293" s="21"/>
      <c r="R1293" s="8"/>
      <c r="S1293" s="8"/>
      <c r="T1293" s="8"/>
      <c r="U1293" s="21"/>
      <c r="V1293" s="21"/>
      <c r="W1293" s="21"/>
      <c r="X1293" s="19"/>
      <c r="Y1293" s="21"/>
      <c r="Z1293" s="19"/>
      <c r="AA1293" s="21"/>
      <c r="AB1293" s="19"/>
      <c r="AC1293" s="8"/>
      <c r="AD1293" s="8"/>
      <c r="AE1293" s="8"/>
      <c r="AF1293" s="19"/>
    </row>
    <row r="1294" ht="21" customHeight="1" spans="12:32">
      <c r="L1294" s="22"/>
      <c r="M1294" s="22"/>
      <c r="N1294" s="23"/>
      <c r="O1294" s="24"/>
      <c r="P1294" s="24"/>
      <c r="Q1294" s="24"/>
      <c r="R1294" s="5"/>
      <c r="S1294" s="5"/>
      <c r="T1294" s="5"/>
      <c r="U1294" s="24"/>
      <c r="V1294" s="24"/>
      <c r="W1294" s="24"/>
      <c r="X1294" s="22"/>
      <c r="Y1294" s="24"/>
      <c r="Z1294" s="22"/>
      <c r="AA1294" s="24"/>
      <c r="AB1294" s="22"/>
      <c r="AC1294" s="5"/>
      <c r="AD1294" s="5"/>
      <c r="AE1294" s="5"/>
      <c r="AF1294" s="22"/>
    </row>
    <row r="1295" ht="21" customHeight="1" spans="12:32">
      <c r="L1295" s="19"/>
      <c r="M1295" s="19"/>
      <c r="N1295" s="20"/>
      <c r="O1295" s="21"/>
      <c r="P1295" s="21"/>
      <c r="Q1295" s="21"/>
      <c r="R1295" s="8"/>
      <c r="S1295" s="8"/>
      <c r="T1295" s="8"/>
      <c r="U1295" s="21"/>
      <c r="V1295" s="21"/>
      <c r="W1295" s="21"/>
      <c r="X1295" s="19"/>
      <c r="Y1295" s="21"/>
      <c r="Z1295" s="19"/>
      <c r="AA1295" s="21"/>
      <c r="AB1295" s="19"/>
      <c r="AC1295" s="8"/>
      <c r="AD1295" s="8"/>
      <c r="AE1295" s="8"/>
      <c r="AF1295" s="19"/>
    </row>
    <row r="1296" ht="21" customHeight="1" spans="12:32">
      <c r="L1296" s="22"/>
      <c r="M1296" s="22"/>
      <c r="N1296" s="23"/>
      <c r="O1296" s="24"/>
      <c r="P1296" s="24"/>
      <c r="Q1296" s="24"/>
      <c r="R1296" s="5"/>
      <c r="S1296" s="5"/>
      <c r="T1296" s="5"/>
      <c r="U1296" s="24"/>
      <c r="V1296" s="24"/>
      <c r="W1296" s="24"/>
      <c r="X1296" s="22"/>
      <c r="Y1296" s="24"/>
      <c r="Z1296" s="22"/>
      <c r="AA1296" s="24"/>
      <c r="AB1296" s="22"/>
      <c r="AC1296" s="5"/>
      <c r="AD1296" s="5"/>
      <c r="AE1296" s="5"/>
      <c r="AF1296" s="22"/>
    </row>
    <row r="1297" ht="21" customHeight="1" spans="12:32">
      <c r="L1297" s="19"/>
      <c r="M1297" s="19"/>
      <c r="N1297" s="20"/>
      <c r="O1297" s="21"/>
      <c r="P1297" s="21"/>
      <c r="Q1297" s="21"/>
      <c r="R1297" s="8"/>
      <c r="S1297" s="8"/>
      <c r="T1297" s="8"/>
      <c r="U1297" s="21"/>
      <c r="V1297" s="21"/>
      <c r="W1297" s="21"/>
      <c r="X1297" s="19"/>
      <c r="Y1297" s="21"/>
      <c r="Z1297" s="19"/>
      <c r="AA1297" s="21"/>
      <c r="AB1297" s="19"/>
      <c r="AC1297" s="8"/>
      <c r="AD1297" s="8"/>
      <c r="AE1297" s="8"/>
      <c r="AF1297" s="19"/>
    </row>
    <row r="1298" ht="21" customHeight="1" spans="12:32">
      <c r="L1298" s="22"/>
      <c r="M1298" s="22"/>
      <c r="N1298" s="23"/>
      <c r="O1298" s="24"/>
      <c r="P1298" s="24"/>
      <c r="Q1298" s="24"/>
      <c r="R1298" s="5"/>
      <c r="S1298" s="5"/>
      <c r="T1298" s="5"/>
      <c r="U1298" s="24"/>
      <c r="V1298" s="24"/>
      <c r="W1298" s="24"/>
      <c r="X1298" s="22"/>
      <c r="Y1298" s="24"/>
      <c r="Z1298" s="22"/>
      <c r="AA1298" s="24"/>
      <c r="AB1298" s="22"/>
      <c r="AC1298" s="5"/>
      <c r="AD1298" s="5"/>
      <c r="AE1298" s="5"/>
      <c r="AF1298" s="22"/>
    </row>
    <row r="1299" ht="21" customHeight="1" spans="12:32">
      <c r="L1299" s="19"/>
      <c r="M1299" s="19"/>
      <c r="N1299" s="20"/>
      <c r="O1299" s="21"/>
      <c r="P1299" s="21"/>
      <c r="Q1299" s="21"/>
      <c r="R1299" s="8"/>
      <c r="S1299" s="8"/>
      <c r="T1299" s="8"/>
      <c r="U1299" s="21"/>
      <c r="V1299" s="21"/>
      <c r="W1299" s="21"/>
      <c r="X1299" s="19"/>
      <c r="Y1299" s="21"/>
      <c r="Z1299" s="19"/>
      <c r="AA1299" s="21"/>
      <c r="AB1299" s="19"/>
      <c r="AC1299" s="8"/>
      <c r="AD1299" s="8"/>
      <c r="AE1299" s="8"/>
      <c r="AF1299" s="19"/>
    </row>
    <row r="1300" ht="21" customHeight="1" spans="12:32">
      <c r="L1300" s="22"/>
      <c r="M1300" s="22"/>
      <c r="N1300" s="23"/>
      <c r="O1300" s="24"/>
      <c r="P1300" s="24"/>
      <c r="Q1300" s="24"/>
      <c r="R1300" s="5"/>
      <c r="S1300" s="5"/>
      <c r="T1300" s="5"/>
      <c r="U1300" s="24"/>
      <c r="V1300" s="24"/>
      <c r="W1300" s="24"/>
      <c r="X1300" s="22"/>
      <c r="Y1300" s="24"/>
      <c r="Z1300" s="22"/>
      <c r="AA1300" s="24"/>
      <c r="AB1300" s="22"/>
      <c r="AC1300" s="5"/>
      <c r="AD1300" s="5"/>
      <c r="AE1300" s="5"/>
      <c r="AF1300" s="22"/>
    </row>
    <row r="1301" ht="21" customHeight="1" spans="12:32">
      <c r="L1301" s="19"/>
      <c r="M1301" s="19"/>
      <c r="N1301" s="20"/>
      <c r="O1301" s="21"/>
      <c r="P1301" s="21"/>
      <c r="Q1301" s="21"/>
      <c r="R1301" s="8"/>
      <c r="S1301" s="8"/>
      <c r="T1301" s="8"/>
      <c r="U1301" s="21"/>
      <c r="V1301" s="21"/>
      <c r="W1301" s="21"/>
      <c r="X1301" s="19"/>
      <c r="Y1301" s="21"/>
      <c r="Z1301" s="19"/>
      <c r="AA1301" s="21"/>
      <c r="AB1301" s="19"/>
      <c r="AC1301" s="8"/>
      <c r="AD1301" s="8"/>
      <c r="AE1301" s="8"/>
      <c r="AF1301" s="19"/>
    </row>
    <row r="1302" ht="21" customHeight="1" spans="12:32">
      <c r="L1302" s="22"/>
      <c r="M1302" s="22"/>
      <c r="N1302" s="23"/>
      <c r="O1302" s="24"/>
      <c r="P1302" s="24"/>
      <c r="Q1302" s="24"/>
      <c r="R1302" s="5"/>
      <c r="S1302" s="5"/>
      <c r="T1302" s="5"/>
      <c r="U1302" s="24"/>
      <c r="V1302" s="24"/>
      <c r="W1302" s="24"/>
      <c r="X1302" s="22"/>
      <c r="Y1302" s="24"/>
      <c r="Z1302" s="22"/>
      <c r="AA1302" s="24"/>
      <c r="AB1302" s="22"/>
      <c r="AC1302" s="5"/>
      <c r="AD1302" s="5"/>
      <c r="AE1302" s="5"/>
      <c r="AF1302" s="22"/>
    </row>
    <row r="1303" ht="21" customHeight="1" spans="12:32">
      <c r="L1303" s="19"/>
      <c r="M1303" s="19"/>
      <c r="N1303" s="20"/>
      <c r="O1303" s="21"/>
      <c r="P1303" s="21"/>
      <c r="Q1303" s="21"/>
      <c r="R1303" s="8"/>
      <c r="S1303" s="8"/>
      <c r="T1303" s="8"/>
      <c r="U1303" s="21"/>
      <c r="V1303" s="21"/>
      <c r="W1303" s="21"/>
      <c r="X1303" s="19"/>
      <c r="Y1303" s="21"/>
      <c r="Z1303" s="19"/>
      <c r="AA1303" s="21"/>
      <c r="AB1303" s="19"/>
      <c r="AC1303" s="8"/>
      <c r="AD1303" s="8"/>
      <c r="AE1303" s="8"/>
      <c r="AF1303" s="19"/>
    </row>
    <row r="1304" ht="21" customHeight="1" spans="12:32">
      <c r="L1304" s="22"/>
      <c r="M1304" s="22"/>
      <c r="N1304" s="23"/>
      <c r="O1304" s="24"/>
      <c r="P1304" s="24"/>
      <c r="Q1304" s="24"/>
      <c r="R1304" s="5"/>
      <c r="S1304" s="5"/>
      <c r="T1304" s="5"/>
      <c r="U1304" s="24"/>
      <c r="V1304" s="24"/>
      <c r="W1304" s="24"/>
      <c r="X1304" s="22"/>
      <c r="Y1304" s="24"/>
      <c r="Z1304" s="22"/>
      <c r="AA1304" s="24"/>
      <c r="AB1304" s="22"/>
      <c r="AC1304" s="5"/>
      <c r="AD1304" s="5"/>
      <c r="AE1304" s="5"/>
      <c r="AF1304" s="22"/>
    </row>
    <row r="1305" ht="21" customHeight="1" spans="12:32">
      <c r="L1305" s="19"/>
      <c r="M1305" s="19"/>
      <c r="N1305" s="20"/>
      <c r="O1305" s="21"/>
      <c r="P1305" s="21"/>
      <c r="Q1305" s="21"/>
      <c r="R1305" s="8"/>
      <c r="S1305" s="8"/>
      <c r="T1305" s="8"/>
      <c r="U1305" s="21"/>
      <c r="V1305" s="21"/>
      <c r="W1305" s="21"/>
      <c r="X1305" s="19"/>
      <c r="Y1305" s="21"/>
      <c r="Z1305" s="19"/>
      <c r="AA1305" s="21"/>
      <c r="AB1305" s="19"/>
      <c r="AC1305" s="8"/>
      <c r="AD1305" s="8"/>
      <c r="AE1305" s="8"/>
      <c r="AF1305" s="19"/>
    </row>
    <row r="1306" ht="21" customHeight="1" spans="12:32">
      <c r="L1306" s="22"/>
      <c r="M1306" s="22"/>
      <c r="N1306" s="23"/>
      <c r="O1306" s="24"/>
      <c r="P1306" s="24"/>
      <c r="Q1306" s="24"/>
      <c r="R1306" s="5"/>
      <c r="S1306" s="5"/>
      <c r="T1306" s="5"/>
      <c r="U1306" s="24"/>
      <c r="V1306" s="24"/>
      <c r="W1306" s="24"/>
      <c r="X1306" s="22"/>
      <c r="Y1306" s="24"/>
      <c r="Z1306" s="22"/>
      <c r="AA1306" s="24"/>
      <c r="AB1306" s="22"/>
      <c r="AC1306" s="5"/>
      <c r="AD1306" s="5"/>
      <c r="AE1306" s="5"/>
      <c r="AF1306" s="22"/>
    </row>
    <row r="1307" ht="21" customHeight="1" spans="12:32">
      <c r="L1307" s="19"/>
      <c r="M1307" s="19"/>
      <c r="N1307" s="20"/>
      <c r="O1307" s="21"/>
      <c r="P1307" s="21"/>
      <c r="Q1307" s="21"/>
      <c r="R1307" s="8"/>
      <c r="S1307" s="8"/>
      <c r="T1307" s="8"/>
      <c r="U1307" s="21"/>
      <c r="V1307" s="21"/>
      <c r="W1307" s="21"/>
      <c r="X1307" s="19"/>
      <c r="Y1307" s="21"/>
      <c r="Z1307" s="19"/>
      <c r="AA1307" s="21"/>
      <c r="AB1307" s="19"/>
      <c r="AC1307" s="8"/>
      <c r="AD1307" s="8"/>
      <c r="AE1307" s="8"/>
      <c r="AF1307" s="19"/>
    </row>
    <row r="1308" ht="21" customHeight="1" spans="12:32">
      <c r="L1308" s="22"/>
      <c r="M1308" s="22"/>
      <c r="N1308" s="23"/>
      <c r="O1308" s="24"/>
      <c r="P1308" s="24"/>
      <c r="Q1308" s="24"/>
      <c r="R1308" s="5"/>
      <c r="S1308" s="5"/>
      <c r="T1308" s="5"/>
      <c r="U1308" s="24"/>
      <c r="V1308" s="24"/>
      <c r="W1308" s="24"/>
      <c r="X1308" s="22"/>
      <c r="Y1308" s="24"/>
      <c r="Z1308" s="22"/>
      <c r="AA1308" s="24"/>
      <c r="AB1308" s="22"/>
      <c r="AC1308" s="5"/>
      <c r="AD1308" s="5"/>
      <c r="AE1308" s="5"/>
      <c r="AF1308" s="22"/>
    </row>
    <row r="1309" ht="21" customHeight="1" spans="12:32">
      <c r="L1309" s="19"/>
      <c r="M1309" s="19"/>
      <c r="N1309" s="20"/>
      <c r="O1309" s="21"/>
      <c r="P1309" s="21"/>
      <c r="Q1309" s="21"/>
      <c r="R1309" s="8"/>
      <c r="S1309" s="8"/>
      <c r="T1309" s="8"/>
      <c r="U1309" s="21"/>
      <c r="V1309" s="21"/>
      <c r="W1309" s="21"/>
      <c r="X1309" s="19"/>
      <c r="Y1309" s="21"/>
      <c r="Z1309" s="19"/>
      <c r="AA1309" s="21"/>
      <c r="AB1309" s="19"/>
      <c r="AC1309" s="8"/>
      <c r="AD1309" s="8"/>
      <c r="AE1309" s="8"/>
      <c r="AF1309" s="19"/>
    </row>
    <row r="1310" ht="21" customHeight="1" spans="12:32">
      <c r="L1310" s="22"/>
      <c r="M1310" s="22"/>
      <c r="N1310" s="23"/>
      <c r="O1310" s="24"/>
      <c r="P1310" s="24"/>
      <c r="Q1310" s="24"/>
      <c r="R1310" s="5"/>
      <c r="S1310" s="5"/>
      <c r="T1310" s="5"/>
      <c r="U1310" s="24"/>
      <c r="V1310" s="24"/>
      <c r="W1310" s="24"/>
      <c r="X1310" s="22"/>
      <c r="Y1310" s="24"/>
      <c r="Z1310" s="22"/>
      <c r="AA1310" s="24"/>
      <c r="AB1310" s="22"/>
      <c r="AC1310" s="5"/>
      <c r="AD1310" s="5"/>
      <c r="AE1310" s="5"/>
      <c r="AF1310" s="22"/>
    </row>
    <row r="1311" ht="21" customHeight="1" spans="12:32">
      <c r="L1311" s="19"/>
      <c r="M1311" s="19"/>
      <c r="N1311" s="20"/>
      <c r="O1311" s="21"/>
      <c r="P1311" s="21"/>
      <c r="Q1311" s="21"/>
      <c r="R1311" s="8"/>
      <c r="S1311" s="8"/>
      <c r="T1311" s="8"/>
      <c r="U1311" s="21"/>
      <c r="V1311" s="21"/>
      <c r="W1311" s="21"/>
      <c r="X1311" s="19"/>
      <c r="Y1311" s="21"/>
      <c r="Z1311" s="19"/>
      <c r="AA1311" s="21"/>
      <c r="AB1311" s="19"/>
      <c r="AC1311" s="8"/>
      <c r="AD1311" s="8"/>
      <c r="AE1311" s="8"/>
      <c r="AF1311" s="19"/>
    </row>
    <row r="1312" ht="21" customHeight="1" spans="12:32">
      <c r="L1312" s="22"/>
      <c r="M1312" s="22"/>
      <c r="N1312" s="23"/>
      <c r="O1312" s="24"/>
      <c r="P1312" s="24"/>
      <c r="Q1312" s="24"/>
      <c r="R1312" s="5"/>
      <c r="S1312" s="5"/>
      <c r="T1312" s="5"/>
      <c r="U1312" s="24"/>
      <c r="V1312" s="24"/>
      <c r="W1312" s="24"/>
      <c r="X1312" s="22"/>
      <c r="Y1312" s="24"/>
      <c r="Z1312" s="22"/>
      <c r="AA1312" s="24"/>
      <c r="AB1312" s="22"/>
      <c r="AC1312" s="5"/>
      <c r="AD1312" s="5"/>
      <c r="AE1312" s="5"/>
      <c r="AF1312" s="22"/>
    </row>
    <row r="1313" ht="21" customHeight="1" spans="12:32">
      <c r="L1313" s="19"/>
      <c r="M1313" s="19"/>
      <c r="N1313" s="20"/>
      <c r="O1313" s="21"/>
      <c r="P1313" s="21"/>
      <c r="Q1313" s="21"/>
      <c r="R1313" s="8"/>
      <c r="S1313" s="8"/>
      <c r="T1313" s="8"/>
      <c r="U1313" s="21"/>
      <c r="V1313" s="21"/>
      <c r="W1313" s="21"/>
      <c r="X1313" s="19"/>
      <c r="Y1313" s="21"/>
      <c r="Z1313" s="19"/>
      <c r="AA1313" s="21"/>
      <c r="AB1313" s="19"/>
      <c r="AC1313" s="8"/>
      <c r="AD1313" s="8"/>
      <c r="AE1313" s="8"/>
      <c r="AF1313" s="19"/>
    </row>
    <row r="1314" ht="21" customHeight="1" spans="12:32">
      <c r="L1314" s="22"/>
      <c r="M1314" s="22"/>
      <c r="N1314" s="23"/>
      <c r="O1314" s="24"/>
      <c r="P1314" s="24"/>
      <c r="Q1314" s="24"/>
      <c r="R1314" s="5"/>
      <c r="S1314" s="5"/>
      <c r="T1314" s="5"/>
      <c r="U1314" s="24"/>
      <c r="V1314" s="24"/>
      <c r="W1314" s="24"/>
      <c r="X1314" s="22"/>
      <c r="Y1314" s="24"/>
      <c r="Z1314" s="22"/>
      <c r="AA1314" s="24"/>
      <c r="AB1314" s="22"/>
      <c r="AC1314" s="5"/>
      <c r="AD1314" s="5"/>
      <c r="AE1314" s="5"/>
      <c r="AF1314" s="22"/>
    </row>
    <row r="1315" ht="21" customHeight="1" spans="12:32">
      <c r="L1315" s="19"/>
      <c r="M1315" s="19"/>
      <c r="N1315" s="20"/>
      <c r="O1315" s="21"/>
      <c r="P1315" s="21"/>
      <c r="Q1315" s="21"/>
      <c r="R1315" s="8"/>
      <c r="S1315" s="8"/>
      <c r="T1315" s="8"/>
      <c r="U1315" s="21"/>
      <c r="V1315" s="21"/>
      <c r="W1315" s="21"/>
      <c r="X1315" s="19"/>
      <c r="Y1315" s="21"/>
      <c r="Z1315" s="19"/>
      <c r="AA1315" s="21"/>
      <c r="AB1315" s="19"/>
      <c r="AC1315" s="8"/>
      <c r="AD1315" s="8"/>
      <c r="AE1315" s="8"/>
      <c r="AF1315" s="19"/>
    </row>
    <row r="1316" ht="21" customHeight="1" spans="12:32">
      <c r="L1316" s="22"/>
      <c r="M1316" s="22"/>
      <c r="N1316" s="23"/>
      <c r="O1316" s="24"/>
      <c r="P1316" s="24"/>
      <c r="Q1316" s="24"/>
      <c r="R1316" s="5"/>
      <c r="S1316" s="5"/>
      <c r="T1316" s="5"/>
      <c r="U1316" s="24"/>
      <c r="V1316" s="24"/>
      <c r="W1316" s="24"/>
      <c r="X1316" s="22"/>
      <c r="Y1316" s="24"/>
      <c r="Z1316" s="22"/>
      <c r="AA1316" s="24"/>
      <c r="AB1316" s="22"/>
      <c r="AC1316" s="5"/>
      <c r="AD1316" s="5"/>
      <c r="AE1316" s="5"/>
      <c r="AF1316" s="22"/>
    </row>
    <row r="1317" ht="21" customHeight="1" spans="12:32">
      <c r="L1317" s="19"/>
      <c r="M1317" s="19"/>
      <c r="N1317" s="20"/>
      <c r="O1317" s="21"/>
      <c r="P1317" s="21"/>
      <c r="Q1317" s="21"/>
      <c r="R1317" s="8"/>
      <c r="S1317" s="8"/>
      <c r="T1317" s="8"/>
      <c r="U1317" s="21"/>
      <c r="V1317" s="21"/>
      <c r="W1317" s="21"/>
      <c r="X1317" s="19"/>
      <c r="Y1317" s="21"/>
      <c r="Z1317" s="19"/>
      <c r="AA1317" s="21"/>
      <c r="AB1317" s="19"/>
      <c r="AC1317" s="8"/>
      <c r="AD1317" s="8"/>
      <c r="AE1317" s="8"/>
      <c r="AF1317" s="19"/>
    </row>
    <row r="1318" ht="21" customHeight="1" spans="12:32">
      <c r="L1318" s="22"/>
      <c r="M1318" s="22"/>
      <c r="N1318" s="23"/>
      <c r="O1318" s="24"/>
      <c r="P1318" s="24"/>
      <c r="Q1318" s="24"/>
      <c r="R1318" s="5"/>
      <c r="S1318" s="5"/>
      <c r="T1318" s="5"/>
      <c r="U1318" s="24"/>
      <c r="V1318" s="24"/>
      <c r="W1318" s="24"/>
      <c r="X1318" s="22"/>
      <c r="Y1318" s="24"/>
      <c r="Z1318" s="22"/>
      <c r="AA1318" s="24"/>
      <c r="AB1318" s="22"/>
      <c r="AC1318" s="5"/>
      <c r="AD1318" s="5"/>
      <c r="AE1318" s="5"/>
      <c r="AF1318" s="22"/>
    </row>
    <row r="1319" ht="21" customHeight="1" spans="12:32">
      <c r="L1319" s="19"/>
      <c r="M1319" s="19"/>
      <c r="N1319" s="20"/>
      <c r="O1319" s="21"/>
      <c r="P1319" s="21"/>
      <c r="Q1319" s="21"/>
      <c r="R1319" s="8"/>
      <c r="S1319" s="8"/>
      <c r="T1319" s="8"/>
      <c r="U1319" s="21"/>
      <c r="V1319" s="21"/>
      <c r="W1319" s="21"/>
      <c r="X1319" s="19"/>
      <c r="Y1319" s="21"/>
      <c r="Z1319" s="19"/>
      <c r="AA1319" s="21"/>
      <c r="AB1319" s="19"/>
      <c r="AC1319" s="8"/>
      <c r="AD1319" s="8"/>
      <c r="AE1319" s="8"/>
      <c r="AF1319" s="19"/>
    </row>
    <row r="1320" ht="21" customHeight="1" spans="12:32">
      <c r="L1320" s="22"/>
      <c r="M1320" s="22"/>
      <c r="N1320" s="23"/>
      <c r="O1320" s="24"/>
      <c r="P1320" s="24"/>
      <c r="Q1320" s="24"/>
      <c r="R1320" s="5"/>
      <c r="S1320" s="5"/>
      <c r="T1320" s="5"/>
      <c r="U1320" s="24"/>
      <c r="V1320" s="24"/>
      <c r="W1320" s="24"/>
      <c r="X1320" s="22"/>
      <c r="Y1320" s="24"/>
      <c r="Z1320" s="22"/>
      <c r="AA1320" s="24"/>
      <c r="AB1320" s="22"/>
      <c r="AC1320" s="5"/>
      <c r="AD1320" s="5"/>
      <c r="AE1320" s="5"/>
      <c r="AF1320" s="22"/>
    </row>
    <row r="1321" ht="21" customHeight="1" spans="12:32">
      <c r="L1321" s="19"/>
      <c r="M1321" s="19"/>
      <c r="N1321" s="20"/>
      <c r="O1321" s="21"/>
      <c r="P1321" s="21"/>
      <c r="Q1321" s="21"/>
      <c r="R1321" s="8"/>
      <c r="S1321" s="8"/>
      <c r="T1321" s="8"/>
      <c r="U1321" s="21"/>
      <c r="V1321" s="21"/>
      <c r="W1321" s="21"/>
      <c r="X1321" s="19"/>
      <c r="Y1321" s="21"/>
      <c r="Z1321" s="19"/>
      <c r="AA1321" s="21"/>
      <c r="AB1321" s="19"/>
      <c r="AC1321" s="8"/>
      <c r="AD1321" s="8"/>
      <c r="AE1321" s="8"/>
      <c r="AF1321" s="19"/>
    </row>
    <row r="1322" ht="21" customHeight="1" spans="12:32">
      <c r="L1322" s="22"/>
      <c r="M1322" s="22"/>
      <c r="N1322" s="23"/>
      <c r="O1322" s="24"/>
      <c r="P1322" s="24"/>
      <c r="Q1322" s="24"/>
      <c r="R1322" s="5"/>
      <c r="S1322" s="5"/>
      <c r="T1322" s="5"/>
      <c r="U1322" s="24"/>
      <c r="V1322" s="24"/>
      <c r="W1322" s="24"/>
      <c r="X1322" s="22"/>
      <c r="Y1322" s="24"/>
      <c r="Z1322" s="22"/>
      <c r="AA1322" s="24"/>
      <c r="AB1322" s="22"/>
      <c r="AC1322" s="5"/>
      <c r="AD1322" s="5"/>
      <c r="AE1322" s="5"/>
      <c r="AF1322" s="22"/>
    </row>
    <row r="1323" ht="21" customHeight="1" spans="12:32">
      <c r="L1323" s="19"/>
      <c r="M1323" s="19"/>
      <c r="N1323" s="20"/>
      <c r="O1323" s="21"/>
      <c r="P1323" s="21"/>
      <c r="Q1323" s="21"/>
      <c r="R1323" s="8"/>
      <c r="S1323" s="8"/>
      <c r="T1323" s="8"/>
      <c r="U1323" s="21"/>
      <c r="V1323" s="21"/>
      <c r="W1323" s="21"/>
      <c r="X1323" s="19"/>
      <c r="Y1323" s="21"/>
      <c r="Z1323" s="19"/>
      <c r="AA1323" s="21"/>
      <c r="AB1323" s="19"/>
      <c r="AC1323" s="8"/>
      <c r="AD1323" s="8"/>
      <c r="AE1323" s="8"/>
      <c r="AF1323" s="19"/>
    </row>
    <row r="1324" ht="21" customHeight="1" spans="12:32">
      <c r="L1324" s="22"/>
      <c r="M1324" s="22"/>
      <c r="N1324" s="23"/>
      <c r="O1324" s="24"/>
      <c r="P1324" s="24"/>
      <c r="Q1324" s="24"/>
      <c r="R1324" s="5"/>
      <c r="S1324" s="5"/>
      <c r="T1324" s="5"/>
      <c r="U1324" s="24"/>
      <c r="V1324" s="24"/>
      <c r="W1324" s="24"/>
      <c r="X1324" s="22"/>
      <c r="Y1324" s="24"/>
      <c r="Z1324" s="22"/>
      <c r="AA1324" s="24"/>
      <c r="AB1324" s="22"/>
      <c r="AC1324" s="5"/>
      <c r="AD1324" s="5"/>
      <c r="AE1324" s="5"/>
      <c r="AF1324" s="22"/>
    </row>
    <row r="1325" ht="21" customHeight="1" spans="12:32">
      <c r="L1325" s="19"/>
      <c r="M1325" s="19"/>
      <c r="N1325" s="20"/>
      <c r="O1325" s="21"/>
      <c r="P1325" s="21"/>
      <c r="Q1325" s="21"/>
      <c r="R1325" s="8"/>
      <c r="S1325" s="8"/>
      <c r="T1325" s="8"/>
      <c r="U1325" s="21"/>
      <c r="V1325" s="21"/>
      <c r="W1325" s="21"/>
      <c r="X1325" s="19"/>
      <c r="Y1325" s="21"/>
      <c r="Z1325" s="19"/>
      <c r="AA1325" s="21"/>
      <c r="AB1325" s="19"/>
      <c r="AC1325" s="8"/>
      <c r="AD1325" s="8"/>
      <c r="AE1325" s="8"/>
      <c r="AF1325" s="19"/>
    </row>
    <row r="1326" ht="21" customHeight="1" spans="12:32">
      <c r="L1326" s="22"/>
      <c r="M1326" s="22"/>
      <c r="N1326" s="23"/>
      <c r="O1326" s="24"/>
      <c r="P1326" s="24"/>
      <c r="Q1326" s="24"/>
      <c r="R1326" s="5"/>
      <c r="S1326" s="5"/>
      <c r="T1326" s="5"/>
      <c r="U1326" s="24"/>
      <c r="V1326" s="24"/>
      <c r="W1326" s="24"/>
      <c r="X1326" s="22"/>
      <c r="Y1326" s="24"/>
      <c r="Z1326" s="22"/>
      <c r="AA1326" s="24"/>
      <c r="AB1326" s="22"/>
      <c r="AC1326" s="5"/>
      <c r="AD1326" s="5"/>
      <c r="AE1326" s="5"/>
      <c r="AF1326" s="22"/>
    </row>
    <row r="1327" ht="21" customHeight="1" spans="12:32">
      <c r="L1327" s="19"/>
      <c r="M1327" s="19"/>
      <c r="N1327" s="20"/>
      <c r="O1327" s="21"/>
      <c r="P1327" s="21"/>
      <c r="Q1327" s="21"/>
      <c r="R1327" s="8"/>
      <c r="S1327" s="8"/>
      <c r="T1327" s="8"/>
      <c r="U1327" s="21"/>
      <c r="V1327" s="21"/>
      <c r="W1327" s="21"/>
      <c r="X1327" s="19"/>
      <c r="Y1327" s="21"/>
      <c r="Z1327" s="19"/>
      <c r="AA1327" s="21"/>
      <c r="AB1327" s="19"/>
      <c r="AC1327" s="8"/>
      <c r="AD1327" s="8"/>
      <c r="AE1327" s="8"/>
      <c r="AF1327" s="19"/>
    </row>
    <row r="1328" ht="21" customHeight="1" spans="12:32">
      <c r="L1328" s="22"/>
      <c r="M1328" s="22"/>
      <c r="N1328" s="23"/>
      <c r="O1328" s="24"/>
      <c r="P1328" s="24"/>
      <c r="Q1328" s="24"/>
      <c r="R1328" s="5"/>
      <c r="S1328" s="5"/>
      <c r="T1328" s="5"/>
      <c r="U1328" s="24"/>
      <c r="V1328" s="24"/>
      <c r="W1328" s="24"/>
      <c r="X1328" s="22"/>
      <c r="Y1328" s="24"/>
      <c r="Z1328" s="22"/>
      <c r="AA1328" s="24"/>
      <c r="AB1328" s="22"/>
      <c r="AC1328" s="5"/>
      <c r="AD1328" s="5"/>
      <c r="AE1328" s="5"/>
      <c r="AF1328" s="22"/>
    </row>
    <row r="1329" ht="21" customHeight="1" spans="12:32">
      <c r="L1329" s="19"/>
      <c r="M1329" s="19"/>
      <c r="N1329" s="20"/>
      <c r="O1329" s="21"/>
      <c r="P1329" s="21"/>
      <c r="Q1329" s="21"/>
      <c r="R1329" s="8"/>
      <c r="S1329" s="8"/>
      <c r="T1329" s="8"/>
      <c r="U1329" s="21"/>
      <c r="V1329" s="21"/>
      <c r="W1329" s="21"/>
      <c r="X1329" s="19"/>
      <c r="Y1329" s="21"/>
      <c r="Z1329" s="19"/>
      <c r="AA1329" s="21"/>
      <c r="AB1329" s="19"/>
      <c r="AC1329" s="8"/>
      <c r="AD1329" s="8"/>
      <c r="AE1329" s="8"/>
      <c r="AF1329" s="19"/>
    </row>
    <row r="1330" ht="21" customHeight="1" spans="12:32">
      <c r="L1330" s="22"/>
      <c r="M1330" s="22"/>
      <c r="N1330" s="23"/>
      <c r="O1330" s="24"/>
      <c r="P1330" s="24"/>
      <c r="Q1330" s="24"/>
      <c r="R1330" s="5"/>
      <c r="S1330" s="5"/>
      <c r="T1330" s="5"/>
      <c r="U1330" s="24"/>
      <c r="V1330" s="24"/>
      <c r="W1330" s="24"/>
      <c r="X1330" s="22"/>
      <c r="Y1330" s="24"/>
      <c r="Z1330" s="22"/>
      <c r="AA1330" s="24"/>
      <c r="AB1330" s="22"/>
      <c r="AC1330" s="5"/>
      <c r="AD1330" s="5"/>
      <c r="AE1330" s="5"/>
      <c r="AF1330" s="22"/>
    </row>
    <row r="1331" ht="21" customHeight="1" spans="12:32">
      <c r="L1331" s="19"/>
      <c r="M1331" s="19"/>
      <c r="N1331" s="20"/>
      <c r="O1331" s="21"/>
      <c r="P1331" s="21"/>
      <c r="Q1331" s="21"/>
      <c r="R1331" s="8"/>
      <c r="S1331" s="8"/>
      <c r="T1331" s="8"/>
      <c r="U1331" s="21"/>
      <c r="V1331" s="21"/>
      <c r="W1331" s="21"/>
      <c r="X1331" s="19"/>
      <c r="Y1331" s="21"/>
      <c r="Z1331" s="19"/>
      <c r="AA1331" s="21"/>
      <c r="AB1331" s="19"/>
      <c r="AC1331" s="8"/>
      <c r="AD1331" s="8"/>
      <c r="AE1331" s="8"/>
      <c r="AF1331" s="19"/>
    </row>
    <row r="1332" ht="21" customHeight="1" spans="12:32">
      <c r="L1332" s="22"/>
      <c r="M1332" s="22"/>
      <c r="N1332" s="23"/>
      <c r="O1332" s="24"/>
      <c r="P1332" s="24"/>
      <c r="Q1332" s="24"/>
      <c r="R1332" s="5"/>
      <c r="S1332" s="5"/>
      <c r="T1332" s="5"/>
      <c r="U1332" s="24"/>
      <c r="V1332" s="24"/>
      <c r="W1332" s="24"/>
      <c r="X1332" s="22"/>
      <c r="Y1332" s="24"/>
      <c r="Z1332" s="22"/>
      <c r="AA1332" s="24"/>
      <c r="AB1332" s="22"/>
      <c r="AC1332" s="5"/>
      <c r="AD1332" s="5"/>
      <c r="AE1332" s="5"/>
      <c r="AF1332" s="22"/>
    </row>
    <row r="1333" ht="21" customHeight="1" spans="12:32">
      <c r="L1333" s="19"/>
      <c r="M1333" s="19"/>
      <c r="N1333" s="20"/>
      <c r="O1333" s="21"/>
      <c r="P1333" s="21"/>
      <c r="Q1333" s="21"/>
      <c r="R1333" s="8"/>
      <c r="S1333" s="8"/>
      <c r="T1333" s="8"/>
      <c r="U1333" s="21"/>
      <c r="V1333" s="21"/>
      <c r="W1333" s="21"/>
      <c r="X1333" s="19"/>
      <c r="Y1333" s="21"/>
      <c r="Z1333" s="19"/>
      <c r="AA1333" s="21"/>
      <c r="AB1333" s="19"/>
      <c r="AC1333" s="8"/>
      <c r="AD1333" s="8"/>
      <c r="AE1333" s="8"/>
      <c r="AF1333" s="19"/>
    </row>
    <row r="1334" ht="21" customHeight="1" spans="12:32">
      <c r="L1334" s="22"/>
      <c r="M1334" s="22"/>
      <c r="N1334" s="23"/>
      <c r="O1334" s="24"/>
      <c r="P1334" s="24"/>
      <c r="Q1334" s="24"/>
      <c r="R1334" s="5"/>
      <c r="S1334" s="5"/>
      <c r="T1334" s="5"/>
      <c r="U1334" s="24"/>
      <c r="V1334" s="24"/>
      <c r="W1334" s="24"/>
      <c r="X1334" s="22"/>
      <c r="Y1334" s="24"/>
      <c r="Z1334" s="22"/>
      <c r="AA1334" s="24"/>
      <c r="AB1334" s="22"/>
      <c r="AC1334" s="5"/>
      <c r="AD1334" s="5"/>
      <c r="AE1334" s="5"/>
      <c r="AF1334" s="22"/>
    </row>
    <row r="1335" ht="21" customHeight="1" spans="12:32">
      <c r="L1335" s="19"/>
      <c r="M1335" s="19"/>
      <c r="N1335" s="20"/>
      <c r="O1335" s="21"/>
      <c r="P1335" s="21"/>
      <c r="Q1335" s="21"/>
      <c r="R1335" s="8"/>
      <c r="S1335" s="8"/>
      <c r="T1335" s="8"/>
      <c r="U1335" s="21"/>
      <c r="V1335" s="21"/>
      <c r="W1335" s="21"/>
      <c r="X1335" s="19"/>
      <c r="Y1335" s="21"/>
      <c r="Z1335" s="19"/>
      <c r="AA1335" s="21"/>
      <c r="AB1335" s="19"/>
      <c r="AC1335" s="8"/>
      <c r="AD1335" s="8"/>
      <c r="AE1335" s="8"/>
      <c r="AF1335" s="19"/>
    </row>
    <row r="1336" ht="21" customHeight="1" spans="12:32">
      <c r="L1336" s="22"/>
      <c r="M1336" s="22"/>
      <c r="N1336" s="23"/>
      <c r="O1336" s="24"/>
      <c r="P1336" s="24"/>
      <c r="Q1336" s="24"/>
      <c r="R1336" s="5"/>
      <c r="S1336" s="5"/>
      <c r="T1336" s="5"/>
      <c r="U1336" s="24"/>
      <c r="V1336" s="24"/>
      <c r="W1336" s="24"/>
      <c r="X1336" s="22"/>
      <c r="Y1336" s="24"/>
      <c r="Z1336" s="22"/>
      <c r="AA1336" s="24"/>
      <c r="AB1336" s="22"/>
      <c r="AC1336" s="5"/>
      <c r="AD1336" s="5"/>
      <c r="AE1336" s="5"/>
      <c r="AF1336" s="22"/>
    </row>
    <row r="1337" ht="21" customHeight="1" spans="12:32">
      <c r="L1337" s="19"/>
      <c r="M1337" s="19"/>
      <c r="N1337" s="20"/>
      <c r="O1337" s="21"/>
      <c r="P1337" s="21"/>
      <c r="Q1337" s="21"/>
      <c r="R1337" s="8"/>
      <c r="S1337" s="8"/>
      <c r="T1337" s="8"/>
      <c r="U1337" s="21"/>
      <c r="V1337" s="21"/>
      <c r="W1337" s="21"/>
      <c r="X1337" s="19"/>
      <c r="Y1337" s="21"/>
      <c r="Z1337" s="19"/>
      <c r="AA1337" s="21"/>
      <c r="AB1337" s="19"/>
      <c r="AC1337" s="8"/>
      <c r="AD1337" s="8"/>
      <c r="AE1337" s="8"/>
      <c r="AF1337" s="19"/>
    </row>
    <row r="1338" ht="21" customHeight="1" spans="12:32">
      <c r="L1338" s="22"/>
      <c r="M1338" s="22"/>
      <c r="N1338" s="23"/>
      <c r="O1338" s="24"/>
      <c r="P1338" s="24"/>
      <c r="Q1338" s="24"/>
      <c r="R1338" s="5"/>
      <c r="S1338" s="5"/>
      <c r="T1338" s="5"/>
      <c r="U1338" s="24"/>
      <c r="V1338" s="24"/>
      <c r="W1338" s="24"/>
      <c r="X1338" s="22"/>
      <c r="Y1338" s="24"/>
      <c r="Z1338" s="22"/>
      <c r="AA1338" s="24"/>
      <c r="AB1338" s="22"/>
      <c r="AC1338" s="5"/>
      <c r="AD1338" s="5"/>
      <c r="AE1338" s="5"/>
      <c r="AF1338" s="22"/>
    </row>
    <row r="1339" ht="21" customHeight="1" spans="12:32">
      <c r="L1339" s="19"/>
      <c r="M1339" s="19"/>
      <c r="N1339" s="20"/>
      <c r="O1339" s="21"/>
      <c r="P1339" s="21"/>
      <c r="Q1339" s="21"/>
      <c r="R1339" s="8"/>
      <c r="S1339" s="8"/>
      <c r="T1339" s="8"/>
      <c r="U1339" s="21"/>
      <c r="V1339" s="21"/>
      <c r="W1339" s="21"/>
      <c r="X1339" s="19"/>
      <c r="Y1339" s="21"/>
      <c r="Z1339" s="19"/>
      <c r="AA1339" s="21"/>
      <c r="AB1339" s="19"/>
      <c r="AC1339" s="8"/>
      <c r="AD1339" s="8"/>
      <c r="AE1339" s="8"/>
      <c r="AF1339" s="19"/>
    </row>
    <row r="1340" ht="21" customHeight="1" spans="12:32">
      <c r="L1340" s="22"/>
      <c r="M1340" s="22"/>
      <c r="N1340" s="23"/>
      <c r="O1340" s="24"/>
      <c r="P1340" s="24"/>
      <c r="Q1340" s="24"/>
      <c r="R1340" s="5"/>
      <c r="S1340" s="5"/>
      <c r="T1340" s="5"/>
      <c r="U1340" s="24"/>
      <c r="V1340" s="24"/>
      <c r="W1340" s="24"/>
      <c r="X1340" s="22"/>
      <c r="Y1340" s="24"/>
      <c r="Z1340" s="22"/>
      <c r="AA1340" s="24"/>
      <c r="AB1340" s="22"/>
      <c r="AC1340" s="5"/>
      <c r="AD1340" s="5"/>
      <c r="AE1340" s="5"/>
      <c r="AF1340" s="22"/>
    </row>
    <row r="1341" ht="21" customHeight="1" spans="12:32">
      <c r="L1341" s="19"/>
      <c r="M1341" s="19"/>
      <c r="N1341" s="20"/>
      <c r="O1341" s="21"/>
      <c r="P1341" s="21"/>
      <c r="Q1341" s="21"/>
      <c r="R1341" s="8"/>
      <c r="S1341" s="8"/>
      <c r="T1341" s="8"/>
      <c r="U1341" s="21"/>
      <c r="V1341" s="21"/>
      <c r="W1341" s="21"/>
      <c r="X1341" s="19"/>
      <c r="Y1341" s="21"/>
      <c r="Z1341" s="19"/>
      <c r="AA1341" s="21"/>
      <c r="AB1341" s="19"/>
      <c r="AC1341" s="8"/>
      <c r="AD1341" s="8"/>
      <c r="AE1341" s="8"/>
      <c r="AF1341" s="19"/>
    </row>
    <row r="1342" ht="21" customHeight="1" spans="12:32">
      <c r="L1342" s="22"/>
      <c r="M1342" s="22"/>
      <c r="N1342" s="23"/>
      <c r="O1342" s="24"/>
      <c r="P1342" s="24"/>
      <c r="Q1342" s="24"/>
      <c r="R1342" s="5"/>
      <c r="S1342" s="5"/>
      <c r="T1342" s="5"/>
      <c r="U1342" s="24"/>
      <c r="V1342" s="24"/>
      <c r="W1342" s="24"/>
      <c r="X1342" s="22"/>
      <c r="Y1342" s="24"/>
      <c r="Z1342" s="22"/>
      <c r="AA1342" s="24"/>
      <c r="AB1342" s="22"/>
      <c r="AC1342" s="5"/>
      <c r="AD1342" s="5"/>
      <c r="AE1342" s="5"/>
      <c r="AF1342" s="22"/>
    </row>
    <row r="1343" ht="21" customHeight="1" spans="12:32">
      <c r="L1343" s="19"/>
      <c r="M1343" s="19"/>
      <c r="N1343" s="20"/>
      <c r="O1343" s="21"/>
      <c r="P1343" s="21"/>
      <c r="Q1343" s="21"/>
      <c r="R1343" s="8"/>
      <c r="S1343" s="8"/>
      <c r="T1343" s="8"/>
      <c r="U1343" s="21"/>
      <c r="V1343" s="21"/>
      <c r="W1343" s="21"/>
      <c r="X1343" s="19"/>
      <c r="Y1343" s="21"/>
      <c r="Z1343" s="19"/>
      <c r="AA1343" s="21"/>
      <c r="AB1343" s="19"/>
      <c r="AC1343" s="8"/>
      <c r="AD1343" s="8"/>
      <c r="AE1343" s="8"/>
      <c r="AF1343" s="19"/>
    </row>
    <row r="1344" ht="21" customHeight="1" spans="12:32">
      <c r="L1344" s="22"/>
      <c r="M1344" s="22"/>
      <c r="N1344" s="23"/>
      <c r="O1344" s="24"/>
      <c r="P1344" s="24"/>
      <c r="Q1344" s="24"/>
      <c r="R1344" s="5"/>
      <c r="S1344" s="5"/>
      <c r="T1344" s="5"/>
      <c r="U1344" s="24"/>
      <c r="V1344" s="24"/>
      <c r="W1344" s="24"/>
      <c r="X1344" s="22"/>
      <c r="Y1344" s="24"/>
      <c r="Z1344" s="22"/>
      <c r="AA1344" s="24"/>
      <c r="AB1344" s="22"/>
      <c r="AC1344" s="5"/>
      <c r="AD1344" s="5"/>
      <c r="AE1344" s="5"/>
      <c r="AF1344" s="22"/>
    </row>
    <row r="1345" ht="21" customHeight="1" spans="12:32">
      <c r="L1345" s="19"/>
      <c r="M1345" s="19"/>
      <c r="N1345" s="20"/>
      <c r="O1345" s="21"/>
      <c r="P1345" s="21"/>
      <c r="Q1345" s="21"/>
      <c r="R1345" s="8"/>
      <c r="S1345" s="8"/>
      <c r="T1345" s="8"/>
      <c r="U1345" s="21"/>
      <c r="V1345" s="21"/>
      <c r="W1345" s="21"/>
      <c r="X1345" s="19"/>
      <c r="Y1345" s="21"/>
      <c r="Z1345" s="19"/>
      <c r="AA1345" s="21"/>
      <c r="AB1345" s="19"/>
      <c r="AC1345" s="8"/>
      <c r="AD1345" s="8"/>
      <c r="AE1345" s="8"/>
      <c r="AF1345" s="19"/>
    </row>
    <row r="1346" ht="21" customHeight="1" spans="12:32">
      <c r="L1346" s="22"/>
      <c r="M1346" s="22"/>
      <c r="N1346" s="23"/>
      <c r="O1346" s="24"/>
      <c r="P1346" s="24"/>
      <c r="Q1346" s="24"/>
      <c r="R1346" s="5"/>
      <c r="S1346" s="5"/>
      <c r="T1346" s="5"/>
      <c r="U1346" s="24"/>
      <c r="V1346" s="24"/>
      <c r="W1346" s="24"/>
      <c r="X1346" s="22"/>
      <c r="Y1346" s="24"/>
      <c r="Z1346" s="22"/>
      <c r="AA1346" s="24"/>
      <c r="AB1346" s="22"/>
      <c r="AC1346" s="5"/>
      <c r="AD1346" s="5"/>
      <c r="AE1346" s="5"/>
      <c r="AF1346" s="22"/>
    </row>
    <row r="1347" ht="21" customHeight="1" spans="12:32">
      <c r="L1347" s="19"/>
      <c r="M1347" s="19"/>
      <c r="N1347" s="20"/>
      <c r="O1347" s="21"/>
      <c r="P1347" s="21"/>
      <c r="Q1347" s="21"/>
      <c r="R1347" s="8"/>
      <c r="S1347" s="8"/>
      <c r="T1347" s="8"/>
      <c r="U1347" s="21"/>
      <c r="V1347" s="21"/>
      <c r="W1347" s="21"/>
      <c r="X1347" s="19"/>
      <c r="Y1347" s="21"/>
      <c r="Z1347" s="19"/>
      <c r="AA1347" s="21"/>
      <c r="AB1347" s="19"/>
      <c r="AC1347" s="8"/>
      <c r="AD1347" s="8"/>
      <c r="AE1347" s="8"/>
      <c r="AF1347" s="19"/>
    </row>
    <row r="1348" ht="21" customHeight="1" spans="12:32">
      <c r="L1348" s="22"/>
      <c r="M1348" s="22"/>
      <c r="N1348" s="23"/>
      <c r="O1348" s="24"/>
      <c r="P1348" s="24"/>
      <c r="Q1348" s="24"/>
      <c r="R1348" s="5"/>
      <c r="S1348" s="5"/>
      <c r="T1348" s="5"/>
      <c r="U1348" s="24"/>
      <c r="V1348" s="24"/>
      <c r="W1348" s="24"/>
      <c r="X1348" s="22"/>
      <c r="Y1348" s="24"/>
      <c r="Z1348" s="22"/>
      <c r="AA1348" s="24"/>
      <c r="AB1348" s="22"/>
      <c r="AC1348" s="5"/>
      <c r="AD1348" s="5"/>
      <c r="AE1348" s="5"/>
      <c r="AF1348" s="22"/>
    </row>
    <row r="1349" ht="21" customHeight="1" spans="12:32">
      <c r="L1349" s="19"/>
      <c r="M1349" s="19"/>
      <c r="N1349" s="20"/>
      <c r="O1349" s="21"/>
      <c r="P1349" s="21"/>
      <c r="Q1349" s="21"/>
      <c r="R1349" s="8"/>
      <c r="S1349" s="8"/>
      <c r="T1349" s="8"/>
      <c r="U1349" s="21"/>
      <c r="V1349" s="21"/>
      <c r="W1349" s="21"/>
      <c r="X1349" s="19"/>
      <c r="Y1349" s="21"/>
      <c r="Z1349" s="19"/>
      <c r="AA1349" s="21"/>
      <c r="AB1349" s="19"/>
      <c r="AC1349" s="8"/>
      <c r="AD1349" s="8"/>
      <c r="AE1349" s="8"/>
      <c r="AF1349" s="19"/>
    </row>
    <row r="1350" ht="21" customHeight="1" spans="12:32">
      <c r="L1350" s="22"/>
      <c r="M1350" s="22"/>
      <c r="N1350" s="23"/>
      <c r="O1350" s="24"/>
      <c r="P1350" s="24"/>
      <c r="Q1350" s="24"/>
      <c r="R1350" s="5"/>
      <c r="S1350" s="5"/>
      <c r="T1350" s="5"/>
      <c r="U1350" s="24"/>
      <c r="V1350" s="24"/>
      <c r="W1350" s="24"/>
      <c r="X1350" s="22"/>
      <c r="Y1350" s="24"/>
      <c r="Z1350" s="22"/>
      <c r="AA1350" s="24"/>
      <c r="AB1350" s="22"/>
      <c r="AC1350" s="5"/>
      <c r="AD1350" s="5"/>
      <c r="AE1350" s="5"/>
      <c r="AF1350" s="22"/>
    </row>
    <row r="1351" ht="21" customHeight="1" spans="12:32">
      <c r="L1351" s="19"/>
      <c r="M1351" s="19"/>
      <c r="N1351" s="20"/>
      <c r="O1351" s="21"/>
      <c r="P1351" s="21"/>
      <c r="Q1351" s="21"/>
      <c r="R1351" s="8"/>
      <c r="S1351" s="8"/>
      <c r="T1351" s="8"/>
      <c r="U1351" s="21"/>
      <c r="V1351" s="21"/>
      <c r="W1351" s="21"/>
      <c r="X1351" s="19"/>
      <c r="Y1351" s="21"/>
      <c r="Z1351" s="19"/>
      <c r="AA1351" s="21"/>
      <c r="AB1351" s="19"/>
      <c r="AC1351" s="8"/>
      <c r="AD1351" s="8"/>
      <c r="AE1351" s="8"/>
      <c r="AF1351" s="19"/>
    </row>
    <row r="1352" ht="21" customHeight="1" spans="12:32">
      <c r="L1352" s="22"/>
      <c r="M1352" s="22"/>
      <c r="N1352" s="23"/>
      <c r="O1352" s="24"/>
      <c r="P1352" s="24"/>
      <c r="Q1352" s="24"/>
      <c r="R1352" s="5"/>
      <c r="S1352" s="5"/>
      <c r="T1352" s="5"/>
      <c r="U1352" s="24"/>
      <c r="V1352" s="24"/>
      <c r="W1352" s="24"/>
      <c r="X1352" s="22"/>
      <c r="Y1352" s="24"/>
      <c r="Z1352" s="22"/>
      <c r="AA1352" s="24"/>
      <c r="AB1352" s="22"/>
      <c r="AC1352" s="5"/>
      <c r="AD1352" s="5"/>
      <c r="AE1352" s="5"/>
      <c r="AF1352" s="22"/>
    </row>
    <row r="1353" ht="21" customHeight="1" spans="12:32">
      <c r="L1353" s="19"/>
      <c r="M1353" s="19"/>
      <c r="N1353" s="20"/>
      <c r="O1353" s="21"/>
      <c r="P1353" s="21"/>
      <c r="Q1353" s="21"/>
      <c r="R1353" s="8"/>
      <c r="S1353" s="8"/>
      <c r="T1353" s="8"/>
      <c r="U1353" s="21"/>
      <c r="V1353" s="21"/>
      <c r="W1353" s="21"/>
      <c r="X1353" s="19"/>
      <c r="Y1353" s="21"/>
      <c r="Z1353" s="19"/>
      <c r="AA1353" s="21"/>
      <c r="AB1353" s="19"/>
      <c r="AC1353" s="8"/>
      <c r="AD1353" s="8"/>
      <c r="AE1353" s="8"/>
      <c r="AF1353" s="19"/>
    </row>
    <row r="1354" ht="21" customHeight="1" spans="12:32">
      <c r="L1354" s="22"/>
      <c r="M1354" s="22"/>
      <c r="N1354" s="23"/>
      <c r="O1354" s="24"/>
      <c r="P1354" s="24"/>
      <c r="Q1354" s="24"/>
      <c r="R1354" s="5"/>
      <c r="S1354" s="5"/>
      <c r="T1354" s="5"/>
      <c r="U1354" s="24"/>
      <c r="V1354" s="24"/>
      <c r="W1354" s="24"/>
      <c r="X1354" s="22"/>
      <c r="Y1354" s="24"/>
      <c r="Z1354" s="22"/>
      <c r="AA1354" s="24"/>
      <c r="AB1354" s="22"/>
      <c r="AC1354" s="5"/>
      <c r="AD1354" s="5"/>
      <c r="AE1354" s="5"/>
      <c r="AF1354" s="22"/>
    </row>
    <row r="1355" ht="21" customHeight="1" spans="12:32">
      <c r="L1355" s="19"/>
      <c r="M1355" s="19"/>
      <c r="N1355" s="20"/>
      <c r="O1355" s="21"/>
      <c r="P1355" s="21"/>
      <c r="Q1355" s="21"/>
      <c r="R1355" s="8"/>
      <c r="S1355" s="8"/>
      <c r="T1355" s="8"/>
      <c r="U1355" s="21"/>
      <c r="V1355" s="21"/>
      <c r="W1355" s="21"/>
      <c r="X1355" s="19"/>
      <c r="Y1355" s="21"/>
      <c r="Z1355" s="19"/>
      <c r="AA1355" s="21"/>
      <c r="AB1355" s="19"/>
      <c r="AC1355" s="8"/>
      <c r="AD1355" s="8"/>
      <c r="AE1355" s="8"/>
      <c r="AF1355" s="19"/>
    </row>
    <row r="1356" ht="21" customHeight="1" spans="12:32">
      <c r="L1356" s="22"/>
      <c r="M1356" s="22"/>
      <c r="N1356" s="23"/>
      <c r="O1356" s="24"/>
      <c r="P1356" s="24"/>
      <c r="Q1356" s="24"/>
      <c r="R1356" s="5"/>
      <c r="S1356" s="5"/>
      <c r="T1356" s="5"/>
      <c r="U1356" s="24"/>
      <c r="V1356" s="24"/>
      <c r="W1356" s="24"/>
      <c r="X1356" s="22"/>
      <c r="Y1356" s="24"/>
      <c r="Z1356" s="22"/>
      <c r="AA1356" s="24"/>
      <c r="AB1356" s="22"/>
      <c r="AC1356" s="5"/>
      <c r="AD1356" s="5"/>
      <c r="AE1356" s="5"/>
      <c r="AF1356" s="22"/>
    </row>
    <row r="1357" ht="21" customHeight="1" spans="12:32">
      <c r="L1357" s="19"/>
      <c r="M1357" s="19"/>
      <c r="N1357" s="20"/>
      <c r="O1357" s="21"/>
      <c r="P1357" s="21"/>
      <c r="Q1357" s="21"/>
      <c r="R1357" s="8"/>
      <c r="S1357" s="8"/>
      <c r="T1357" s="8"/>
      <c r="U1357" s="21"/>
      <c r="V1357" s="21"/>
      <c r="W1357" s="21"/>
      <c r="X1357" s="19"/>
      <c r="Y1357" s="21"/>
      <c r="Z1357" s="19"/>
      <c r="AA1357" s="21"/>
      <c r="AB1357" s="19"/>
      <c r="AC1357" s="8"/>
      <c r="AD1357" s="8"/>
      <c r="AE1357" s="8"/>
      <c r="AF1357" s="19"/>
    </row>
    <row r="1358" ht="21" customHeight="1" spans="12:32">
      <c r="L1358" s="22"/>
      <c r="M1358" s="22"/>
      <c r="N1358" s="23"/>
      <c r="O1358" s="24"/>
      <c r="P1358" s="24"/>
      <c r="Q1358" s="24"/>
      <c r="R1358" s="5"/>
      <c r="S1358" s="5"/>
      <c r="T1358" s="5"/>
      <c r="U1358" s="24"/>
      <c r="V1358" s="24"/>
      <c r="W1358" s="24"/>
      <c r="X1358" s="22"/>
      <c r="Y1358" s="24"/>
      <c r="Z1358" s="22"/>
      <c r="AA1358" s="24"/>
      <c r="AB1358" s="22"/>
      <c r="AC1358" s="5"/>
      <c r="AD1358" s="5"/>
      <c r="AE1358" s="5"/>
      <c r="AF1358" s="22"/>
    </row>
    <row r="1359" ht="21" customHeight="1" spans="12:32">
      <c r="L1359" s="19"/>
      <c r="M1359" s="19"/>
      <c r="N1359" s="20"/>
      <c r="O1359" s="21"/>
      <c r="P1359" s="21"/>
      <c r="Q1359" s="21"/>
      <c r="R1359" s="8"/>
      <c r="S1359" s="8"/>
      <c r="T1359" s="8"/>
      <c r="U1359" s="21"/>
      <c r="V1359" s="21"/>
      <c r="W1359" s="21"/>
      <c r="X1359" s="19"/>
      <c r="Y1359" s="21"/>
      <c r="Z1359" s="19"/>
      <c r="AA1359" s="21"/>
      <c r="AB1359" s="19"/>
      <c r="AC1359" s="8"/>
      <c r="AD1359" s="8"/>
      <c r="AE1359" s="8"/>
      <c r="AF1359" s="19"/>
    </row>
    <row r="1360" ht="21" customHeight="1" spans="12:32">
      <c r="L1360" s="22"/>
      <c r="M1360" s="22"/>
      <c r="N1360" s="23"/>
      <c r="O1360" s="24"/>
      <c r="P1360" s="24"/>
      <c r="Q1360" s="24"/>
      <c r="R1360" s="5"/>
      <c r="S1360" s="5"/>
      <c r="T1360" s="5"/>
      <c r="U1360" s="24"/>
      <c r="V1360" s="24"/>
      <c r="W1360" s="24"/>
      <c r="X1360" s="22"/>
      <c r="Y1360" s="24"/>
      <c r="Z1360" s="22"/>
      <c r="AA1360" s="24"/>
      <c r="AB1360" s="22"/>
      <c r="AC1360" s="5"/>
      <c r="AD1360" s="5"/>
      <c r="AE1360" s="5"/>
      <c r="AF1360" s="22"/>
    </row>
    <row r="1361" ht="21" customHeight="1" spans="12:32">
      <c r="L1361" s="19"/>
      <c r="M1361" s="19"/>
      <c r="N1361" s="20"/>
      <c r="O1361" s="21"/>
      <c r="P1361" s="21"/>
      <c r="Q1361" s="21"/>
      <c r="R1361" s="8"/>
      <c r="S1361" s="8"/>
      <c r="T1361" s="8"/>
      <c r="U1361" s="21"/>
      <c r="V1361" s="21"/>
      <c r="W1361" s="21"/>
      <c r="X1361" s="19"/>
      <c r="Y1361" s="21"/>
      <c r="Z1361" s="19"/>
      <c r="AA1361" s="21"/>
      <c r="AB1361" s="19"/>
      <c r="AC1361" s="8"/>
      <c r="AD1361" s="8"/>
      <c r="AE1361" s="8"/>
      <c r="AF1361" s="19"/>
    </row>
    <row r="1362" ht="21" customHeight="1" spans="12:32">
      <c r="L1362" s="22"/>
      <c r="M1362" s="22"/>
      <c r="N1362" s="23"/>
      <c r="O1362" s="24"/>
      <c r="P1362" s="24"/>
      <c r="Q1362" s="24"/>
      <c r="R1362" s="5"/>
      <c r="S1362" s="5"/>
      <c r="T1362" s="5"/>
      <c r="U1362" s="24"/>
      <c r="V1362" s="24"/>
      <c r="W1362" s="24"/>
      <c r="X1362" s="22"/>
      <c r="Y1362" s="24"/>
      <c r="Z1362" s="22"/>
      <c r="AA1362" s="24"/>
      <c r="AB1362" s="22"/>
      <c r="AC1362" s="5"/>
      <c r="AD1362" s="5"/>
      <c r="AE1362" s="5"/>
      <c r="AF1362" s="22"/>
    </row>
    <row r="1363" ht="21" customHeight="1" spans="12:32">
      <c r="L1363" s="19"/>
      <c r="M1363" s="19"/>
      <c r="N1363" s="20"/>
      <c r="O1363" s="21"/>
      <c r="P1363" s="21"/>
      <c r="Q1363" s="21"/>
      <c r="R1363" s="8"/>
      <c r="S1363" s="8"/>
      <c r="T1363" s="8"/>
      <c r="U1363" s="21"/>
      <c r="V1363" s="21"/>
      <c r="W1363" s="21"/>
      <c r="X1363" s="19"/>
      <c r="Y1363" s="21"/>
      <c r="Z1363" s="19"/>
      <c r="AA1363" s="21"/>
      <c r="AB1363" s="19"/>
      <c r="AC1363" s="8"/>
      <c r="AD1363" s="8"/>
      <c r="AE1363" s="8"/>
      <c r="AF1363" s="19"/>
    </row>
    <row r="1364" ht="21" customHeight="1" spans="12:32">
      <c r="L1364" s="22"/>
      <c r="M1364" s="22"/>
      <c r="N1364" s="23"/>
      <c r="O1364" s="24"/>
      <c r="P1364" s="24"/>
      <c r="Q1364" s="24"/>
      <c r="R1364" s="5"/>
      <c r="S1364" s="5"/>
      <c r="T1364" s="5"/>
      <c r="U1364" s="24"/>
      <c r="V1364" s="24"/>
      <c r="W1364" s="24"/>
      <c r="X1364" s="22"/>
      <c r="Y1364" s="24"/>
      <c r="Z1364" s="22"/>
      <c r="AA1364" s="24"/>
      <c r="AB1364" s="22"/>
      <c r="AC1364" s="5"/>
      <c r="AD1364" s="5"/>
      <c r="AE1364" s="5"/>
      <c r="AF1364" s="22"/>
    </row>
    <row r="1365" ht="21" customHeight="1" spans="12:32">
      <c r="L1365" s="19"/>
      <c r="M1365" s="19"/>
      <c r="N1365" s="20"/>
      <c r="O1365" s="21"/>
      <c r="P1365" s="21"/>
      <c r="Q1365" s="21"/>
      <c r="R1365" s="8"/>
      <c r="S1365" s="8"/>
      <c r="T1365" s="8"/>
      <c r="U1365" s="21"/>
      <c r="V1365" s="21"/>
      <c r="W1365" s="21"/>
      <c r="X1365" s="19"/>
      <c r="Y1365" s="21"/>
      <c r="Z1365" s="19"/>
      <c r="AA1365" s="21"/>
      <c r="AB1365" s="19"/>
      <c r="AC1365" s="8"/>
      <c r="AD1365" s="8"/>
      <c r="AE1365" s="8"/>
      <c r="AF1365" s="19"/>
    </row>
    <row r="1366" ht="21" customHeight="1" spans="12:32">
      <c r="L1366" s="22"/>
      <c r="M1366" s="22"/>
      <c r="N1366" s="23"/>
      <c r="O1366" s="24"/>
      <c r="P1366" s="24"/>
      <c r="Q1366" s="24"/>
      <c r="R1366" s="5"/>
      <c r="S1366" s="5"/>
      <c r="T1366" s="5"/>
      <c r="U1366" s="24"/>
      <c r="V1366" s="24"/>
      <c r="W1366" s="24"/>
      <c r="X1366" s="22"/>
      <c r="Y1366" s="24"/>
      <c r="Z1366" s="22"/>
      <c r="AA1366" s="24"/>
      <c r="AB1366" s="22"/>
      <c r="AC1366" s="5"/>
      <c r="AD1366" s="5"/>
      <c r="AE1366" s="5"/>
      <c r="AF1366" s="22"/>
    </row>
    <row r="1367" ht="21" customHeight="1" spans="12:32">
      <c r="L1367" s="19"/>
      <c r="M1367" s="19"/>
      <c r="N1367" s="20"/>
      <c r="O1367" s="21"/>
      <c r="P1367" s="21"/>
      <c r="Q1367" s="21"/>
      <c r="R1367" s="8"/>
      <c r="S1367" s="8"/>
      <c r="T1367" s="8"/>
      <c r="U1367" s="21"/>
      <c r="V1367" s="21"/>
      <c r="W1367" s="21"/>
      <c r="X1367" s="19"/>
      <c r="Y1367" s="21"/>
      <c r="Z1367" s="19"/>
      <c r="AA1367" s="21"/>
      <c r="AB1367" s="19"/>
      <c r="AC1367" s="8"/>
      <c r="AD1367" s="8"/>
      <c r="AE1367" s="8"/>
      <c r="AF1367" s="19"/>
    </row>
    <row r="1368" ht="21" customHeight="1" spans="12:32">
      <c r="L1368" s="22"/>
      <c r="M1368" s="22"/>
      <c r="N1368" s="23"/>
      <c r="O1368" s="24"/>
      <c r="P1368" s="24"/>
      <c r="Q1368" s="24"/>
      <c r="R1368" s="5"/>
      <c r="S1368" s="5"/>
      <c r="T1368" s="5"/>
      <c r="U1368" s="24"/>
      <c r="V1368" s="24"/>
      <c r="W1368" s="24"/>
      <c r="X1368" s="22"/>
      <c r="Y1368" s="24"/>
      <c r="Z1368" s="22"/>
      <c r="AA1368" s="24"/>
      <c r="AB1368" s="22"/>
      <c r="AC1368" s="5"/>
      <c r="AD1368" s="5"/>
      <c r="AE1368" s="5"/>
      <c r="AF1368" s="22"/>
    </row>
    <row r="1369" ht="21" customHeight="1" spans="12:32">
      <c r="L1369" s="19"/>
      <c r="M1369" s="19"/>
      <c r="N1369" s="20"/>
      <c r="O1369" s="21"/>
      <c r="P1369" s="21"/>
      <c r="Q1369" s="21"/>
      <c r="R1369" s="8"/>
      <c r="S1369" s="8"/>
      <c r="T1369" s="8"/>
      <c r="U1369" s="21"/>
      <c r="V1369" s="21"/>
      <c r="W1369" s="21"/>
      <c r="X1369" s="19"/>
      <c r="Y1369" s="21"/>
      <c r="Z1369" s="19"/>
      <c r="AA1369" s="21"/>
      <c r="AB1369" s="19"/>
      <c r="AC1369" s="8"/>
      <c r="AD1369" s="8"/>
      <c r="AE1369" s="8"/>
      <c r="AF1369" s="19"/>
    </row>
    <row r="1370" ht="21" customHeight="1" spans="12:32">
      <c r="L1370" s="22"/>
      <c r="M1370" s="22"/>
      <c r="N1370" s="23"/>
      <c r="O1370" s="24"/>
      <c r="P1370" s="24"/>
      <c r="Q1370" s="24"/>
      <c r="R1370" s="5"/>
      <c r="S1370" s="5"/>
      <c r="T1370" s="5"/>
      <c r="U1370" s="24"/>
      <c r="V1370" s="24"/>
      <c r="W1370" s="24"/>
      <c r="X1370" s="22"/>
      <c r="Y1370" s="24"/>
      <c r="Z1370" s="22"/>
      <c r="AA1370" s="24"/>
      <c r="AB1370" s="22"/>
      <c r="AC1370" s="5"/>
      <c r="AD1370" s="5"/>
      <c r="AE1370" s="5"/>
      <c r="AF1370" s="22"/>
    </row>
    <row r="1371" ht="21" customHeight="1" spans="12:32">
      <c r="L1371" s="19"/>
      <c r="M1371" s="19"/>
      <c r="N1371" s="20"/>
      <c r="O1371" s="21"/>
      <c r="P1371" s="21"/>
      <c r="Q1371" s="21"/>
      <c r="R1371" s="8"/>
      <c r="S1371" s="8"/>
      <c r="T1371" s="8"/>
      <c r="U1371" s="21"/>
      <c r="V1371" s="21"/>
      <c r="W1371" s="21"/>
      <c r="X1371" s="19"/>
      <c r="Y1371" s="21"/>
      <c r="Z1371" s="19"/>
      <c r="AA1371" s="21"/>
      <c r="AB1371" s="19"/>
      <c r="AC1371" s="8"/>
      <c r="AD1371" s="8"/>
      <c r="AE1371" s="8"/>
      <c r="AF1371" s="19"/>
    </row>
    <row r="1372" ht="21" customHeight="1" spans="12:32">
      <c r="L1372" s="22"/>
      <c r="M1372" s="22"/>
      <c r="N1372" s="23"/>
      <c r="O1372" s="24"/>
      <c r="P1372" s="24"/>
      <c r="Q1372" s="24"/>
      <c r="R1372" s="5"/>
      <c r="S1372" s="5"/>
      <c r="T1372" s="5"/>
      <c r="U1372" s="24"/>
      <c r="V1372" s="24"/>
      <c r="W1372" s="24"/>
      <c r="X1372" s="22"/>
      <c r="Y1372" s="24"/>
      <c r="Z1372" s="22"/>
      <c r="AA1372" s="24"/>
      <c r="AB1372" s="22"/>
      <c r="AC1372" s="5"/>
      <c r="AD1372" s="5"/>
      <c r="AE1372" s="5"/>
      <c r="AF1372" s="22"/>
    </row>
    <row r="1373" ht="21" customHeight="1" spans="12:32">
      <c r="L1373" s="19"/>
      <c r="M1373" s="19"/>
      <c r="N1373" s="20"/>
      <c r="O1373" s="21"/>
      <c r="P1373" s="21"/>
      <c r="Q1373" s="21"/>
      <c r="R1373" s="8"/>
      <c r="S1373" s="8"/>
      <c r="T1373" s="8"/>
      <c r="U1373" s="21"/>
      <c r="V1373" s="21"/>
      <c r="W1373" s="21"/>
      <c r="X1373" s="19"/>
      <c r="Y1373" s="21"/>
      <c r="Z1373" s="19"/>
      <c r="AA1373" s="21"/>
      <c r="AB1373" s="19"/>
      <c r="AC1373" s="8"/>
      <c r="AD1373" s="8"/>
      <c r="AE1373" s="8"/>
      <c r="AF1373" s="19"/>
    </row>
    <row r="1374" ht="21" customHeight="1" spans="12:32">
      <c r="L1374" s="22"/>
      <c r="M1374" s="22"/>
      <c r="N1374" s="23"/>
      <c r="O1374" s="24"/>
      <c r="P1374" s="24"/>
      <c r="Q1374" s="24"/>
      <c r="R1374" s="5"/>
      <c r="S1374" s="5"/>
      <c r="T1374" s="5"/>
      <c r="U1374" s="24"/>
      <c r="V1374" s="24"/>
      <c r="W1374" s="24"/>
      <c r="X1374" s="22"/>
      <c r="Y1374" s="24"/>
      <c r="Z1374" s="22"/>
      <c r="AA1374" s="24"/>
      <c r="AB1374" s="22"/>
      <c r="AC1374" s="5"/>
      <c r="AD1374" s="5"/>
      <c r="AE1374" s="5"/>
      <c r="AF1374" s="22"/>
    </row>
    <row r="1375" ht="21" customHeight="1" spans="12:32">
      <c r="L1375" s="19"/>
      <c r="M1375" s="19"/>
      <c r="N1375" s="20"/>
      <c r="O1375" s="21"/>
      <c r="P1375" s="21"/>
      <c r="Q1375" s="21"/>
      <c r="R1375" s="8"/>
      <c r="S1375" s="8"/>
      <c r="T1375" s="8"/>
      <c r="U1375" s="21"/>
      <c r="V1375" s="21"/>
      <c r="W1375" s="21"/>
      <c r="X1375" s="19"/>
      <c r="Y1375" s="21"/>
      <c r="Z1375" s="19"/>
      <c r="AA1375" s="21"/>
      <c r="AB1375" s="19"/>
      <c r="AC1375" s="8"/>
      <c r="AD1375" s="8"/>
      <c r="AE1375" s="8"/>
      <c r="AF1375" s="19"/>
    </row>
    <row r="1376" ht="21" customHeight="1" spans="12:32">
      <c r="L1376" s="22"/>
      <c r="M1376" s="22"/>
      <c r="N1376" s="23"/>
      <c r="O1376" s="24"/>
      <c r="P1376" s="24"/>
      <c r="Q1376" s="24"/>
      <c r="R1376" s="5"/>
      <c r="S1376" s="5"/>
      <c r="T1376" s="5"/>
      <c r="U1376" s="24"/>
      <c r="V1376" s="24"/>
      <c r="W1376" s="24"/>
      <c r="X1376" s="22"/>
      <c r="Y1376" s="24"/>
      <c r="Z1376" s="22"/>
      <c r="AA1376" s="24"/>
      <c r="AB1376" s="22"/>
      <c r="AC1376" s="5"/>
      <c r="AD1376" s="5"/>
      <c r="AE1376" s="5"/>
      <c r="AF1376" s="22"/>
    </row>
    <row r="1377" ht="21" customHeight="1" spans="12:32">
      <c r="L1377" s="19"/>
      <c r="M1377" s="19"/>
      <c r="N1377" s="20"/>
      <c r="O1377" s="21"/>
      <c r="P1377" s="21"/>
      <c r="Q1377" s="21"/>
      <c r="R1377" s="8"/>
      <c r="S1377" s="8"/>
      <c r="T1377" s="8"/>
      <c r="U1377" s="21"/>
      <c r="V1377" s="21"/>
      <c r="W1377" s="21"/>
      <c r="X1377" s="19"/>
      <c r="Y1377" s="21"/>
      <c r="Z1377" s="19"/>
      <c r="AA1377" s="21"/>
      <c r="AB1377" s="19"/>
      <c r="AC1377" s="8"/>
      <c r="AD1377" s="8"/>
      <c r="AE1377" s="8"/>
      <c r="AF1377" s="19"/>
    </row>
    <row r="1378" ht="21" customHeight="1" spans="12:32">
      <c r="L1378" s="22"/>
      <c r="M1378" s="22"/>
      <c r="N1378" s="23"/>
      <c r="O1378" s="24"/>
      <c r="P1378" s="24"/>
      <c r="Q1378" s="24"/>
      <c r="R1378" s="5"/>
      <c r="S1378" s="5"/>
      <c r="T1378" s="5"/>
      <c r="U1378" s="24"/>
      <c r="V1378" s="24"/>
      <c r="W1378" s="24"/>
      <c r="X1378" s="22"/>
      <c r="Y1378" s="24"/>
      <c r="Z1378" s="22"/>
      <c r="AA1378" s="24"/>
      <c r="AB1378" s="22"/>
      <c r="AC1378" s="5"/>
      <c r="AD1378" s="5"/>
      <c r="AE1378" s="5"/>
      <c r="AF1378" s="22"/>
    </row>
    <row r="1379" ht="21" customHeight="1" spans="12:32">
      <c r="L1379" s="19"/>
      <c r="M1379" s="19"/>
      <c r="N1379" s="20"/>
      <c r="O1379" s="21"/>
      <c r="P1379" s="21"/>
      <c r="Q1379" s="21"/>
      <c r="R1379" s="8"/>
      <c r="S1379" s="8"/>
      <c r="T1379" s="8"/>
      <c r="U1379" s="21"/>
      <c r="V1379" s="21"/>
      <c r="W1379" s="21"/>
      <c r="X1379" s="19"/>
      <c r="Y1379" s="21"/>
      <c r="Z1379" s="19"/>
      <c r="AA1379" s="21"/>
      <c r="AB1379" s="19"/>
      <c r="AC1379" s="8"/>
      <c r="AD1379" s="8"/>
      <c r="AE1379" s="8"/>
      <c r="AF1379" s="19"/>
    </row>
    <row r="1380" ht="21" customHeight="1" spans="12:32">
      <c r="L1380" s="22"/>
      <c r="M1380" s="22"/>
      <c r="N1380" s="23"/>
      <c r="O1380" s="24"/>
      <c r="P1380" s="24"/>
      <c r="Q1380" s="24"/>
      <c r="R1380" s="5"/>
      <c r="S1380" s="5"/>
      <c r="T1380" s="5"/>
      <c r="U1380" s="24"/>
      <c r="V1380" s="24"/>
      <c r="W1380" s="24"/>
      <c r="X1380" s="22"/>
      <c r="Y1380" s="24"/>
      <c r="Z1380" s="22"/>
      <c r="AA1380" s="24"/>
      <c r="AB1380" s="22"/>
      <c r="AC1380" s="5"/>
      <c r="AD1380" s="5"/>
      <c r="AE1380" s="5"/>
      <c r="AF1380" s="22"/>
    </row>
    <row r="1381" ht="21" customHeight="1" spans="12:32">
      <c r="L1381" s="19"/>
      <c r="M1381" s="19"/>
      <c r="N1381" s="20"/>
      <c r="O1381" s="21"/>
      <c r="P1381" s="21"/>
      <c r="Q1381" s="21"/>
      <c r="R1381" s="8"/>
      <c r="S1381" s="8"/>
      <c r="T1381" s="8"/>
      <c r="U1381" s="21"/>
      <c r="V1381" s="21"/>
      <c r="W1381" s="21"/>
      <c r="X1381" s="19"/>
      <c r="Y1381" s="21"/>
      <c r="Z1381" s="19"/>
      <c r="AA1381" s="21"/>
      <c r="AB1381" s="19"/>
      <c r="AC1381" s="8"/>
      <c r="AD1381" s="8"/>
      <c r="AE1381" s="8"/>
      <c r="AF1381" s="19"/>
    </row>
    <row r="1382" ht="21" customHeight="1" spans="12:32">
      <c r="L1382" s="22"/>
      <c r="M1382" s="22"/>
      <c r="N1382" s="23"/>
      <c r="O1382" s="24"/>
      <c r="P1382" s="24"/>
      <c r="Q1382" s="24"/>
      <c r="R1382" s="5"/>
      <c r="S1382" s="5"/>
      <c r="T1382" s="5"/>
      <c r="U1382" s="24"/>
      <c r="V1382" s="24"/>
      <c r="W1382" s="24"/>
      <c r="X1382" s="22"/>
      <c r="Y1382" s="24"/>
      <c r="Z1382" s="22"/>
      <c r="AA1382" s="24"/>
      <c r="AB1382" s="22"/>
      <c r="AC1382" s="5"/>
      <c r="AD1382" s="5"/>
      <c r="AE1382" s="5"/>
      <c r="AF1382" s="22"/>
    </row>
    <row r="1383" ht="21" customHeight="1" spans="12:32">
      <c r="L1383" s="19"/>
      <c r="M1383" s="19"/>
      <c r="N1383" s="20"/>
      <c r="O1383" s="21"/>
      <c r="P1383" s="21"/>
      <c r="Q1383" s="21"/>
      <c r="R1383" s="8"/>
      <c r="S1383" s="8"/>
      <c r="T1383" s="8"/>
      <c r="U1383" s="21"/>
      <c r="V1383" s="21"/>
      <c r="W1383" s="21"/>
      <c r="X1383" s="19"/>
      <c r="Y1383" s="21"/>
      <c r="Z1383" s="19"/>
      <c r="AA1383" s="21"/>
      <c r="AB1383" s="19"/>
      <c r="AC1383" s="8"/>
      <c r="AD1383" s="8"/>
      <c r="AE1383" s="8"/>
      <c r="AF1383" s="19"/>
    </row>
    <row r="1384" ht="21" customHeight="1" spans="12:32">
      <c r="L1384" s="22"/>
      <c r="M1384" s="22"/>
      <c r="N1384" s="23"/>
      <c r="O1384" s="24"/>
      <c r="P1384" s="24"/>
      <c r="Q1384" s="24"/>
      <c r="R1384" s="5"/>
      <c r="S1384" s="5"/>
      <c r="T1384" s="5"/>
      <c r="U1384" s="24"/>
      <c r="V1384" s="24"/>
      <c r="W1384" s="24"/>
      <c r="X1384" s="22"/>
      <c r="Y1384" s="24"/>
      <c r="Z1384" s="22"/>
      <c r="AA1384" s="24"/>
      <c r="AB1384" s="22"/>
      <c r="AC1384" s="5"/>
      <c r="AD1384" s="5"/>
      <c r="AE1384" s="5"/>
      <c r="AF1384" s="22"/>
    </row>
    <row r="1385" ht="21" customHeight="1" spans="12:32">
      <c r="L1385" s="19"/>
      <c r="M1385" s="19"/>
      <c r="N1385" s="20"/>
      <c r="O1385" s="21"/>
      <c r="P1385" s="21"/>
      <c r="Q1385" s="21"/>
      <c r="R1385" s="8"/>
      <c r="S1385" s="8"/>
      <c r="T1385" s="8"/>
      <c r="U1385" s="21"/>
      <c r="V1385" s="21"/>
      <c r="W1385" s="21"/>
      <c r="X1385" s="19"/>
      <c r="Y1385" s="21"/>
      <c r="Z1385" s="19"/>
      <c r="AA1385" s="21"/>
      <c r="AB1385" s="19"/>
      <c r="AC1385" s="8"/>
      <c r="AD1385" s="8"/>
      <c r="AE1385" s="8"/>
      <c r="AF1385" s="19"/>
    </row>
    <row r="1386" ht="21" customHeight="1" spans="12:32">
      <c r="L1386" s="22"/>
      <c r="M1386" s="22"/>
      <c r="N1386" s="23"/>
      <c r="O1386" s="24"/>
      <c r="P1386" s="24"/>
      <c r="Q1386" s="24"/>
      <c r="R1386" s="5"/>
      <c r="S1386" s="5"/>
      <c r="T1386" s="5"/>
      <c r="U1386" s="24"/>
      <c r="V1386" s="24"/>
      <c r="W1386" s="24"/>
      <c r="X1386" s="22"/>
      <c r="Y1386" s="24"/>
      <c r="Z1386" s="22"/>
      <c r="AA1386" s="24"/>
      <c r="AB1386" s="22"/>
      <c r="AC1386" s="5"/>
      <c r="AD1386" s="5"/>
      <c r="AE1386" s="5"/>
      <c r="AF1386" s="22"/>
    </row>
    <row r="1387" ht="21" customHeight="1" spans="12:32">
      <c r="L1387" s="19"/>
      <c r="M1387" s="19"/>
      <c r="N1387" s="20"/>
      <c r="O1387" s="21"/>
      <c r="P1387" s="21"/>
      <c r="Q1387" s="21"/>
      <c r="R1387" s="8"/>
      <c r="S1387" s="8"/>
      <c r="T1387" s="8"/>
      <c r="U1387" s="21"/>
      <c r="V1387" s="21"/>
      <c r="W1387" s="21"/>
      <c r="X1387" s="19"/>
      <c r="Y1387" s="21"/>
      <c r="Z1387" s="19"/>
      <c r="AA1387" s="21"/>
      <c r="AB1387" s="19"/>
      <c r="AC1387" s="8"/>
      <c r="AD1387" s="8"/>
      <c r="AE1387" s="8"/>
      <c r="AF1387" s="19"/>
    </row>
    <row r="1388" ht="21" customHeight="1" spans="12:32">
      <c r="L1388" s="22"/>
      <c r="M1388" s="22"/>
      <c r="N1388" s="23"/>
      <c r="O1388" s="24"/>
      <c r="P1388" s="24"/>
      <c r="Q1388" s="24"/>
      <c r="R1388" s="5"/>
      <c r="S1388" s="5"/>
      <c r="T1388" s="5"/>
      <c r="U1388" s="24"/>
      <c r="V1388" s="24"/>
      <c r="W1388" s="24"/>
      <c r="X1388" s="22"/>
      <c r="Y1388" s="24"/>
      <c r="Z1388" s="22"/>
      <c r="AA1388" s="24"/>
      <c r="AB1388" s="22"/>
      <c r="AC1388" s="5"/>
      <c r="AD1388" s="5"/>
      <c r="AE1388" s="5"/>
      <c r="AF1388" s="22"/>
    </row>
    <row r="1389" ht="21" customHeight="1" spans="12:32">
      <c r="L1389" s="19"/>
      <c r="M1389" s="19"/>
      <c r="N1389" s="20"/>
      <c r="O1389" s="21"/>
      <c r="P1389" s="21"/>
      <c r="Q1389" s="21"/>
      <c r="R1389" s="8"/>
      <c r="S1389" s="8"/>
      <c r="T1389" s="8"/>
      <c r="U1389" s="21"/>
      <c r="V1389" s="21"/>
      <c r="W1389" s="21"/>
      <c r="X1389" s="19"/>
      <c r="Y1389" s="21"/>
      <c r="Z1389" s="19"/>
      <c r="AA1389" s="21"/>
      <c r="AB1389" s="19"/>
      <c r="AC1389" s="8"/>
      <c r="AD1389" s="8"/>
      <c r="AE1389" s="8"/>
      <c r="AF1389" s="19"/>
    </row>
    <row r="1390" ht="21" customHeight="1" spans="12:32">
      <c r="L1390" s="22"/>
      <c r="M1390" s="22"/>
      <c r="N1390" s="23"/>
      <c r="O1390" s="24"/>
      <c r="P1390" s="24"/>
      <c r="Q1390" s="24"/>
      <c r="R1390" s="5"/>
      <c r="S1390" s="5"/>
      <c r="T1390" s="5"/>
      <c r="U1390" s="24"/>
      <c r="V1390" s="24"/>
      <c r="W1390" s="24"/>
      <c r="X1390" s="22"/>
      <c r="Y1390" s="24"/>
      <c r="Z1390" s="22"/>
      <c r="AA1390" s="24"/>
      <c r="AB1390" s="22"/>
      <c r="AC1390" s="5"/>
      <c r="AD1390" s="5"/>
      <c r="AE1390" s="5"/>
      <c r="AF1390" s="22"/>
    </row>
    <row r="1391" ht="21" customHeight="1" spans="12:32">
      <c r="L1391" s="19"/>
      <c r="M1391" s="19"/>
      <c r="N1391" s="20"/>
      <c r="O1391" s="21"/>
      <c r="P1391" s="21"/>
      <c r="Q1391" s="21"/>
      <c r="R1391" s="8"/>
      <c r="S1391" s="8"/>
      <c r="T1391" s="8"/>
      <c r="U1391" s="21"/>
      <c r="V1391" s="21"/>
      <c r="W1391" s="21"/>
      <c r="X1391" s="19"/>
      <c r="Y1391" s="21"/>
      <c r="Z1391" s="19"/>
      <c r="AA1391" s="21"/>
      <c r="AB1391" s="19"/>
      <c r="AC1391" s="8"/>
      <c r="AD1391" s="8"/>
      <c r="AE1391" s="8"/>
      <c r="AF1391" s="19"/>
    </row>
    <row r="1392" ht="21" customHeight="1" spans="12:32">
      <c r="L1392" s="22"/>
      <c r="M1392" s="22"/>
      <c r="N1392" s="23"/>
      <c r="O1392" s="24"/>
      <c r="P1392" s="24"/>
      <c r="Q1392" s="24"/>
      <c r="R1392" s="5"/>
      <c r="S1392" s="5"/>
      <c r="T1392" s="5"/>
      <c r="U1392" s="24"/>
      <c r="V1392" s="24"/>
      <c r="W1392" s="24"/>
      <c r="X1392" s="22"/>
      <c r="Y1392" s="24"/>
      <c r="Z1392" s="22"/>
      <c r="AA1392" s="24"/>
      <c r="AB1392" s="22"/>
      <c r="AC1392" s="5"/>
      <c r="AD1392" s="5"/>
      <c r="AE1392" s="5"/>
      <c r="AF1392" s="22"/>
    </row>
    <row r="1393" ht="21" customHeight="1" spans="12:32">
      <c r="L1393" s="19"/>
      <c r="M1393" s="19"/>
      <c r="N1393" s="20"/>
      <c r="O1393" s="21"/>
      <c r="P1393" s="21"/>
      <c r="Q1393" s="21"/>
      <c r="R1393" s="8"/>
      <c r="S1393" s="8"/>
      <c r="T1393" s="8"/>
      <c r="U1393" s="21"/>
      <c r="V1393" s="21"/>
      <c r="W1393" s="21"/>
      <c r="X1393" s="19"/>
      <c r="Y1393" s="21"/>
      <c r="Z1393" s="19"/>
      <c r="AA1393" s="21"/>
      <c r="AB1393" s="19"/>
      <c r="AC1393" s="8"/>
      <c r="AD1393" s="8"/>
      <c r="AE1393" s="8"/>
      <c r="AF1393" s="19"/>
    </row>
    <row r="1394" ht="21" customHeight="1" spans="12:32">
      <c r="L1394" s="22"/>
      <c r="M1394" s="22"/>
      <c r="N1394" s="23"/>
      <c r="O1394" s="24"/>
      <c r="P1394" s="24"/>
      <c r="Q1394" s="24"/>
      <c r="R1394" s="5"/>
      <c r="S1394" s="5"/>
      <c r="T1394" s="5"/>
      <c r="U1394" s="24"/>
      <c r="V1394" s="24"/>
      <c r="W1394" s="24"/>
      <c r="X1394" s="22"/>
      <c r="Y1394" s="24"/>
      <c r="Z1394" s="22"/>
      <c r="AA1394" s="24"/>
      <c r="AB1394" s="22"/>
      <c r="AC1394" s="5"/>
      <c r="AD1394" s="5"/>
      <c r="AE1394" s="5"/>
      <c r="AF1394" s="22"/>
    </row>
    <row r="1395" ht="21" customHeight="1" spans="12:32">
      <c r="L1395" s="19"/>
      <c r="M1395" s="19"/>
      <c r="N1395" s="20"/>
      <c r="O1395" s="21"/>
      <c r="P1395" s="21"/>
      <c r="Q1395" s="21"/>
      <c r="R1395" s="8"/>
      <c r="S1395" s="8"/>
      <c r="T1395" s="8"/>
      <c r="U1395" s="21"/>
      <c r="V1395" s="21"/>
      <c r="W1395" s="21"/>
      <c r="X1395" s="19"/>
      <c r="Y1395" s="21"/>
      <c r="Z1395" s="19"/>
      <c r="AA1395" s="21"/>
      <c r="AB1395" s="19"/>
      <c r="AC1395" s="8"/>
      <c r="AD1395" s="8"/>
      <c r="AE1395" s="8"/>
      <c r="AF1395" s="19"/>
    </row>
    <row r="1396" ht="21" customHeight="1" spans="12:32">
      <c r="L1396" s="22"/>
      <c r="M1396" s="22"/>
      <c r="N1396" s="23"/>
      <c r="O1396" s="24"/>
      <c r="P1396" s="24"/>
      <c r="Q1396" s="24"/>
      <c r="R1396" s="5"/>
      <c r="S1396" s="5"/>
      <c r="T1396" s="5"/>
      <c r="U1396" s="24"/>
      <c r="V1396" s="24"/>
      <c r="W1396" s="24"/>
      <c r="X1396" s="22"/>
      <c r="Y1396" s="24"/>
      <c r="Z1396" s="22"/>
      <c r="AA1396" s="24"/>
      <c r="AB1396" s="22"/>
      <c r="AC1396" s="5"/>
      <c r="AD1396" s="5"/>
      <c r="AE1396" s="5"/>
      <c r="AF1396" s="22"/>
    </row>
    <row r="1397" ht="21" customHeight="1" spans="12:32">
      <c r="L1397" s="19"/>
      <c r="M1397" s="19"/>
      <c r="N1397" s="20"/>
      <c r="O1397" s="21"/>
      <c r="P1397" s="21"/>
      <c r="Q1397" s="21"/>
      <c r="R1397" s="8"/>
      <c r="S1397" s="8"/>
      <c r="T1397" s="8"/>
      <c r="U1397" s="21"/>
      <c r="V1397" s="21"/>
      <c r="W1397" s="21"/>
      <c r="X1397" s="19"/>
      <c r="Y1397" s="21"/>
      <c r="Z1397" s="19"/>
      <c r="AA1397" s="21"/>
      <c r="AB1397" s="19"/>
      <c r="AC1397" s="8"/>
      <c r="AD1397" s="8"/>
      <c r="AE1397" s="8"/>
      <c r="AF1397" s="19"/>
    </row>
    <row r="1398" ht="21" customHeight="1" spans="12:32">
      <c r="L1398" s="22"/>
      <c r="M1398" s="22"/>
      <c r="N1398" s="23"/>
      <c r="O1398" s="24"/>
      <c r="P1398" s="24"/>
      <c r="Q1398" s="24"/>
      <c r="R1398" s="5"/>
      <c r="S1398" s="5"/>
      <c r="T1398" s="5"/>
      <c r="U1398" s="24"/>
      <c r="V1398" s="24"/>
      <c r="W1398" s="24"/>
      <c r="X1398" s="22"/>
      <c r="Y1398" s="24"/>
      <c r="Z1398" s="22"/>
      <c r="AA1398" s="24"/>
      <c r="AB1398" s="22"/>
      <c r="AC1398" s="5"/>
      <c r="AD1398" s="5"/>
      <c r="AE1398" s="5"/>
      <c r="AF1398" s="22"/>
    </row>
    <row r="1399" ht="21" customHeight="1" spans="12:32">
      <c r="L1399" s="19"/>
      <c r="M1399" s="19"/>
      <c r="N1399" s="20"/>
      <c r="O1399" s="21"/>
      <c r="P1399" s="21"/>
      <c r="Q1399" s="21"/>
      <c r="R1399" s="8"/>
      <c r="S1399" s="8"/>
      <c r="T1399" s="8"/>
      <c r="U1399" s="21"/>
      <c r="V1399" s="21"/>
      <c r="W1399" s="21"/>
      <c r="X1399" s="19"/>
      <c r="Y1399" s="21"/>
      <c r="Z1399" s="19"/>
      <c r="AA1399" s="21"/>
      <c r="AB1399" s="19"/>
      <c r="AC1399" s="8"/>
      <c r="AD1399" s="8"/>
      <c r="AE1399" s="8"/>
      <c r="AF1399" s="19"/>
    </row>
    <row r="1400" ht="21" customHeight="1" spans="12:32">
      <c r="L1400" s="22"/>
      <c r="M1400" s="22"/>
      <c r="N1400" s="23"/>
      <c r="O1400" s="24"/>
      <c r="P1400" s="24"/>
      <c r="Q1400" s="24"/>
      <c r="R1400" s="5"/>
      <c r="S1400" s="5"/>
      <c r="T1400" s="5"/>
      <c r="U1400" s="24"/>
      <c r="V1400" s="24"/>
      <c r="W1400" s="24"/>
      <c r="X1400" s="22"/>
      <c r="Y1400" s="24"/>
      <c r="Z1400" s="22"/>
      <c r="AA1400" s="24"/>
      <c r="AB1400" s="22"/>
      <c r="AC1400" s="5"/>
      <c r="AD1400" s="5"/>
      <c r="AE1400" s="5"/>
      <c r="AF1400" s="22"/>
    </row>
    <row r="1401" ht="21" customHeight="1" spans="12:32">
      <c r="L1401" s="19"/>
      <c r="M1401" s="19"/>
      <c r="N1401" s="20"/>
      <c r="O1401" s="21"/>
      <c r="P1401" s="21"/>
      <c r="Q1401" s="21"/>
      <c r="R1401" s="8"/>
      <c r="S1401" s="8"/>
      <c r="T1401" s="8"/>
      <c r="U1401" s="21"/>
      <c r="V1401" s="21"/>
      <c r="W1401" s="21"/>
      <c r="X1401" s="19"/>
      <c r="Y1401" s="21"/>
      <c r="Z1401" s="19"/>
      <c r="AA1401" s="21"/>
      <c r="AB1401" s="19"/>
      <c r="AC1401" s="8"/>
      <c r="AD1401" s="8"/>
      <c r="AE1401" s="8"/>
      <c r="AF1401" s="19"/>
    </row>
    <row r="1402" ht="21" customHeight="1" spans="12:32">
      <c r="L1402" s="22"/>
      <c r="M1402" s="22"/>
      <c r="N1402" s="23"/>
      <c r="O1402" s="24"/>
      <c r="P1402" s="24"/>
      <c r="Q1402" s="24"/>
      <c r="R1402" s="5"/>
      <c r="S1402" s="5"/>
      <c r="T1402" s="5"/>
      <c r="U1402" s="24"/>
      <c r="V1402" s="24"/>
      <c r="W1402" s="24"/>
      <c r="X1402" s="22"/>
      <c r="Y1402" s="24"/>
      <c r="Z1402" s="22"/>
      <c r="AA1402" s="24"/>
      <c r="AB1402" s="22"/>
      <c r="AC1402" s="5"/>
      <c r="AD1402" s="5"/>
      <c r="AE1402" s="5"/>
      <c r="AF1402" s="22"/>
    </row>
    <row r="1403" ht="21" customHeight="1" spans="12:32">
      <c r="L1403" s="19"/>
      <c r="M1403" s="19"/>
      <c r="N1403" s="20"/>
      <c r="O1403" s="21"/>
      <c r="P1403" s="21"/>
      <c r="Q1403" s="21"/>
      <c r="R1403" s="8"/>
      <c r="S1403" s="8"/>
      <c r="T1403" s="8"/>
      <c r="U1403" s="21"/>
      <c r="V1403" s="21"/>
      <c r="W1403" s="21"/>
      <c r="X1403" s="19"/>
      <c r="Y1403" s="21"/>
      <c r="Z1403" s="19"/>
      <c r="AA1403" s="21"/>
      <c r="AB1403" s="19"/>
      <c r="AC1403" s="8"/>
      <c r="AD1403" s="8"/>
      <c r="AE1403" s="8"/>
      <c r="AF1403" s="19"/>
    </row>
    <row r="1404" ht="21" customHeight="1" spans="12:32">
      <c r="L1404" s="22"/>
      <c r="M1404" s="22"/>
      <c r="N1404" s="23"/>
      <c r="O1404" s="24"/>
      <c r="P1404" s="24"/>
      <c r="Q1404" s="24"/>
      <c r="R1404" s="5"/>
      <c r="S1404" s="5"/>
      <c r="T1404" s="5"/>
      <c r="U1404" s="24"/>
      <c r="V1404" s="24"/>
      <c r="W1404" s="24"/>
      <c r="X1404" s="22"/>
      <c r="Y1404" s="24"/>
      <c r="Z1404" s="22"/>
      <c r="AA1404" s="24"/>
      <c r="AB1404" s="22"/>
      <c r="AC1404" s="5"/>
      <c r="AD1404" s="5"/>
      <c r="AE1404" s="5"/>
      <c r="AF1404" s="22"/>
    </row>
    <row r="1405" ht="21" customHeight="1" spans="12:32">
      <c r="L1405" s="19"/>
      <c r="M1405" s="19"/>
      <c r="N1405" s="20"/>
      <c r="O1405" s="21"/>
      <c r="P1405" s="21"/>
      <c r="Q1405" s="21"/>
      <c r="R1405" s="8"/>
      <c r="S1405" s="8"/>
      <c r="T1405" s="8"/>
      <c r="U1405" s="21"/>
      <c r="V1405" s="21"/>
      <c r="W1405" s="21"/>
      <c r="X1405" s="19"/>
      <c r="Y1405" s="21"/>
      <c r="Z1405" s="19"/>
      <c r="AA1405" s="21"/>
      <c r="AB1405" s="19"/>
      <c r="AC1405" s="8"/>
      <c r="AD1405" s="8"/>
      <c r="AE1405" s="8"/>
      <c r="AF1405" s="19"/>
    </row>
    <row r="1406" ht="21" customHeight="1" spans="12:32">
      <c r="L1406" s="22"/>
      <c r="M1406" s="22"/>
      <c r="N1406" s="23"/>
      <c r="O1406" s="24"/>
      <c r="P1406" s="24"/>
      <c r="Q1406" s="24"/>
      <c r="R1406" s="5"/>
      <c r="S1406" s="5"/>
      <c r="T1406" s="5"/>
      <c r="U1406" s="24"/>
      <c r="V1406" s="24"/>
      <c r="W1406" s="24"/>
      <c r="X1406" s="22"/>
      <c r="Y1406" s="24"/>
      <c r="Z1406" s="22"/>
      <c r="AA1406" s="24"/>
      <c r="AB1406" s="22"/>
      <c r="AC1406" s="5"/>
      <c r="AD1406" s="5"/>
      <c r="AE1406" s="5"/>
      <c r="AF1406" s="22"/>
    </row>
    <row r="1407" ht="21" customHeight="1" spans="12:32">
      <c r="L1407" s="19"/>
      <c r="M1407" s="19"/>
      <c r="N1407" s="20"/>
      <c r="O1407" s="21"/>
      <c r="P1407" s="21"/>
      <c r="Q1407" s="21"/>
      <c r="R1407" s="8"/>
      <c r="S1407" s="8"/>
      <c r="T1407" s="8"/>
      <c r="U1407" s="21"/>
      <c r="V1407" s="21"/>
      <c r="W1407" s="21"/>
      <c r="X1407" s="19"/>
      <c r="Y1407" s="21"/>
      <c r="Z1407" s="19"/>
      <c r="AA1407" s="21"/>
      <c r="AB1407" s="19"/>
      <c r="AC1407" s="8"/>
      <c r="AD1407" s="8"/>
      <c r="AE1407" s="8"/>
      <c r="AF1407" s="19"/>
    </row>
    <row r="1408" ht="21" customHeight="1" spans="12:32">
      <c r="L1408" s="22"/>
      <c r="M1408" s="22"/>
      <c r="N1408" s="23"/>
      <c r="O1408" s="24"/>
      <c r="P1408" s="24"/>
      <c r="Q1408" s="24"/>
      <c r="R1408" s="5"/>
      <c r="S1408" s="5"/>
      <c r="T1408" s="5"/>
      <c r="U1408" s="24"/>
      <c r="V1408" s="24"/>
      <c r="W1408" s="24"/>
      <c r="X1408" s="22"/>
      <c r="Y1408" s="24"/>
      <c r="Z1408" s="22"/>
      <c r="AA1408" s="24"/>
      <c r="AB1408" s="22"/>
      <c r="AC1408" s="5"/>
      <c r="AD1408" s="5"/>
      <c r="AE1408" s="5"/>
      <c r="AF1408" s="22"/>
    </row>
    <row r="1409" ht="21" customHeight="1" spans="12:32">
      <c r="L1409" s="19"/>
      <c r="M1409" s="19"/>
      <c r="N1409" s="20"/>
      <c r="O1409" s="21"/>
      <c r="P1409" s="21"/>
      <c r="Q1409" s="21"/>
      <c r="R1409" s="8"/>
      <c r="S1409" s="8"/>
      <c r="T1409" s="8"/>
      <c r="U1409" s="21"/>
      <c r="V1409" s="21"/>
      <c r="W1409" s="21"/>
      <c r="X1409" s="19"/>
      <c r="Y1409" s="21"/>
      <c r="Z1409" s="19"/>
      <c r="AA1409" s="21"/>
      <c r="AB1409" s="19"/>
      <c r="AC1409" s="8"/>
      <c r="AD1409" s="8"/>
      <c r="AE1409" s="8"/>
      <c r="AF1409" s="19"/>
    </row>
    <row r="1410" ht="21" customHeight="1" spans="12:32">
      <c r="L1410" s="22"/>
      <c r="M1410" s="22"/>
      <c r="N1410" s="23"/>
      <c r="O1410" s="24"/>
      <c r="P1410" s="24"/>
      <c r="Q1410" s="24"/>
      <c r="R1410" s="5"/>
      <c r="S1410" s="5"/>
      <c r="T1410" s="5"/>
      <c r="U1410" s="24"/>
      <c r="V1410" s="24"/>
      <c r="W1410" s="24"/>
      <c r="X1410" s="22"/>
      <c r="Y1410" s="24"/>
      <c r="Z1410" s="22"/>
      <c r="AA1410" s="24"/>
      <c r="AB1410" s="22"/>
      <c r="AC1410" s="5"/>
      <c r="AD1410" s="5"/>
      <c r="AE1410" s="5"/>
      <c r="AF1410" s="22"/>
    </row>
    <row r="1411" ht="21" customHeight="1" spans="12:32">
      <c r="L1411" s="19"/>
      <c r="M1411" s="19"/>
      <c r="N1411" s="20"/>
      <c r="O1411" s="21"/>
      <c r="P1411" s="21"/>
      <c r="Q1411" s="21"/>
      <c r="R1411" s="8"/>
      <c r="S1411" s="8"/>
      <c r="T1411" s="8"/>
      <c r="U1411" s="21"/>
      <c r="V1411" s="21"/>
      <c r="W1411" s="21"/>
      <c r="X1411" s="19"/>
      <c r="Y1411" s="21"/>
      <c r="Z1411" s="19"/>
      <c r="AA1411" s="21"/>
      <c r="AB1411" s="19"/>
      <c r="AC1411" s="8"/>
      <c r="AD1411" s="8"/>
      <c r="AE1411" s="8"/>
      <c r="AF1411" s="19"/>
    </row>
    <row r="1412" ht="21" customHeight="1" spans="12:32">
      <c r="L1412" s="22"/>
      <c r="M1412" s="22"/>
      <c r="N1412" s="23"/>
      <c r="O1412" s="24"/>
      <c r="P1412" s="24"/>
      <c r="Q1412" s="24"/>
      <c r="R1412" s="5"/>
      <c r="S1412" s="5"/>
      <c r="T1412" s="5"/>
      <c r="U1412" s="24"/>
      <c r="V1412" s="24"/>
      <c r="W1412" s="24"/>
      <c r="X1412" s="22"/>
      <c r="Y1412" s="24"/>
      <c r="Z1412" s="22"/>
      <c r="AA1412" s="24"/>
      <c r="AB1412" s="22"/>
      <c r="AC1412" s="5"/>
      <c r="AD1412" s="5"/>
      <c r="AE1412" s="5"/>
      <c r="AF1412" s="22"/>
    </row>
    <row r="1413" ht="21" customHeight="1" spans="12:32">
      <c r="L1413" s="19"/>
      <c r="M1413" s="19"/>
      <c r="N1413" s="20"/>
      <c r="O1413" s="21"/>
      <c r="P1413" s="21"/>
      <c r="Q1413" s="21"/>
      <c r="R1413" s="8"/>
      <c r="S1413" s="8"/>
      <c r="T1413" s="8"/>
      <c r="U1413" s="21"/>
      <c r="V1413" s="21"/>
      <c r="W1413" s="21"/>
      <c r="X1413" s="19"/>
      <c r="Y1413" s="21"/>
      <c r="Z1413" s="19"/>
      <c r="AA1413" s="21"/>
      <c r="AB1413" s="19"/>
      <c r="AC1413" s="8"/>
      <c r="AD1413" s="8"/>
      <c r="AE1413" s="8"/>
      <c r="AF1413" s="19"/>
    </row>
    <row r="1414" ht="21" customHeight="1" spans="12:32">
      <c r="L1414" s="22"/>
      <c r="M1414" s="22"/>
      <c r="N1414" s="23"/>
      <c r="O1414" s="24"/>
      <c r="P1414" s="24"/>
      <c r="Q1414" s="24"/>
      <c r="R1414" s="5"/>
      <c r="S1414" s="5"/>
      <c r="T1414" s="5"/>
      <c r="U1414" s="24"/>
      <c r="V1414" s="24"/>
      <c r="W1414" s="24"/>
      <c r="X1414" s="22"/>
      <c r="Y1414" s="24"/>
      <c r="Z1414" s="22"/>
      <c r="AA1414" s="24"/>
      <c r="AB1414" s="22"/>
      <c r="AC1414" s="5"/>
      <c r="AD1414" s="5"/>
      <c r="AE1414" s="5"/>
      <c r="AF1414" s="22"/>
    </row>
    <row r="1415" ht="21" customHeight="1" spans="12:32">
      <c r="L1415" s="19"/>
      <c r="M1415" s="19"/>
      <c r="N1415" s="20"/>
      <c r="O1415" s="21"/>
      <c r="P1415" s="21"/>
      <c r="Q1415" s="21"/>
      <c r="R1415" s="8"/>
      <c r="S1415" s="8"/>
      <c r="T1415" s="8"/>
      <c r="U1415" s="21"/>
      <c r="V1415" s="21"/>
      <c r="W1415" s="21"/>
      <c r="X1415" s="19"/>
      <c r="Y1415" s="21"/>
      <c r="Z1415" s="19"/>
      <c r="AA1415" s="21"/>
      <c r="AB1415" s="19"/>
      <c r="AC1415" s="8"/>
      <c r="AD1415" s="8"/>
      <c r="AE1415" s="8"/>
      <c r="AF1415" s="19"/>
    </row>
    <row r="1416" ht="21" customHeight="1" spans="12:32">
      <c r="L1416" s="22"/>
      <c r="M1416" s="22"/>
      <c r="N1416" s="23"/>
      <c r="O1416" s="24"/>
      <c r="P1416" s="24"/>
      <c r="Q1416" s="24"/>
      <c r="R1416" s="5"/>
      <c r="S1416" s="5"/>
      <c r="T1416" s="5"/>
      <c r="U1416" s="24"/>
      <c r="V1416" s="24"/>
      <c r="W1416" s="24"/>
      <c r="X1416" s="22"/>
      <c r="Y1416" s="24"/>
      <c r="Z1416" s="22"/>
      <c r="AA1416" s="24"/>
      <c r="AB1416" s="22"/>
      <c r="AC1416" s="5"/>
      <c r="AD1416" s="5"/>
      <c r="AE1416" s="5"/>
      <c r="AF1416" s="22"/>
    </row>
    <row r="1417" ht="21" customHeight="1" spans="12:32">
      <c r="L1417" s="19"/>
      <c r="M1417" s="19"/>
      <c r="N1417" s="20"/>
      <c r="O1417" s="21"/>
      <c r="P1417" s="21"/>
      <c r="Q1417" s="21"/>
      <c r="R1417" s="8"/>
      <c r="S1417" s="8"/>
      <c r="T1417" s="8"/>
      <c r="U1417" s="21"/>
      <c r="V1417" s="21"/>
      <c r="W1417" s="21"/>
      <c r="X1417" s="19"/>
      <c r="Y1417" s="21"/>
      <c r="Z1417" s="19"/>
      <c r="AA1417" s="21"/>
      <c r="AB1417" s="19"/>
      <c r="AC1417" s="8"/>
      <c r="AD1417" s="8"/>
      <c r="AE1417" s="8"/>
      <c r="AF1417" s="19"/>
    </row>
    <row r="1418" ht="21" customHeight="1" spans="12:32">
      <c r="L1418" s="22"/>
      <c r="M1418" s="22"/>
      <c r="N1418" s="23"/>
      <c r="O1418" s="24"/>
      <c r="P1418" s="24"/>
      <c r="Q1418" s="24"/>
      <c r="R1418" s="5"/>
      <c r="S1418" s="5"/>
      <c r="T1418" s="5"/>
      <c r="U1418" s="24"/>
      <c r="V1418" s="24"/>
      <c r="W1418" s="24"/>
      <c r="X1418" s="22"/>
      <c r="Y1418" s="24"/>
      <c r="Z1418" s="22"/>
      <c r="AA1418" s="24"/>
      <c r="AB1418" s="22"/>
      <c r="AC1418" s="5"/>
      <c r="AD1418" s="5"/>
      <c r="AE1418" s="5"/>
      <c r="AF1418" s="22"/>
    </row>
    <row r="1419" ht="21" customHeight="1" spans="12:32">
      <c r="L1419" s="19"/>
      <c r="M1419" s="19"/>
      <c r="N1419" s="20"/>
      <c r="O1419" s="21"/>
      <c r="P1419" s="21"/>
      <c r="Q1419" s="21"/>
      <c r="R1419" s="8"/>
      <c r="S1419" s="8"/>
      <c r="T1419" s="8"/>
      <c r="U1419" s="21"/>
      <c r="V1419" s="21"/>
      <c r="W1419" s="21"/>
      <c r="X1419" s="19"/>
      <c r="Y1419" s="21"/>
      <c r="Z1419" s="19"/>
      <c r="AA1419" s="21"/>
      <c r="AB1419" s="19"/>
      <c r="AC1419" s="8"/>
      <c r="AD1419" s="8"/>
      <c r="AE1419" s="8"/>
      <c r="AF1419" s="19"/>
    </row>
    <row r="1420" ht="21" customHeight="1" spans="12:32">
      <c r="L1420" s="22"/>
      <c r="M1420" s="22"/>
      <c r="N1420" s="23"/>
      <c r="O1420" s="24"/>
      <c r="P1420" s="24"/>
      <c r="Q1420" s="24"/>
      <c r="R1420" s="5"/>
      <c r="S1420" s="5"/>
      <c r="T1420" s="5"/>
      <c r="U1420" s="24"/>
      <c r="V1420" s="24"/>
      <c r="W1420" s="24"/>
      <c r="X1420" s="22"/>
      <c r="Y1420" s="24"/>
      <c r="Z1420" s="22"/>
      <c r="AA1420" s="24"/>
      <c r="AB1420" s="22"/>
      <c r="AC1420" s="5"/>
      <c r="AD1420" s="5"/>
      <c r="AE1420" s="5"/>
      <c r="AF1420" s="22"/>
    </row>
    <row r="1421" ht="21" customHeight="1" spans="12:32">
      <c r="L1421" s="19"/>
      <c r="M1421" s="19"/>
      <c r="N1421" s="20"/>
      <c r="O1421" s="21"/>
      <c r="P1421" s="21"/>
      <c r="Q1421" s="21"/>
      <c r="R1421" s="8"/>
      <c r="S1421" s="8"/>
      <c r="T1421" s="8"/>
      <c r="U1421" s="21"/>
      <c r="V1421" s="21"/>
      <c r="W1421" s="21"/>
      <c r="X1421" s="19"/>
      <c r="Y1421" s="21"/>
      <c r="Z1421" s="19"/>
      <c r="AA1421" s="21"/>
      <c r="AB1421" s="19"/>
      <c r="AC1421" s="8"/>
      <c r="AD1421" s="8"/>
      <c r="AE1421" s="8"/>
      <c r="AF1421" s="19"/>
    </row>
    <row r="1422" ht="21" customHeight="1" spans="12:32">
      <c r="L1422" s="22"/>
      <c r="M1422" s="22"/>
      <c r="N1422" s="23"/>
      <c r="O1422" s="24"/>
      <c r="P1422" s="24"/>
      <c r="Q1422" s="24"/>
      <c r="R1422" s="5"/>
      <c r="S1422" s="5"/>
      <c r="T1422" s="5"/>
      <c r="U1422" s="24"/>
      <c r="V1422" s="24"/>
      <c r="W1422" s="24"/>
      <c r="X1422" s="22"/>
      <c r="Y1422" s="24"/>
      <c r="Z1422" s="22"/>
      <c r="AA1422" s="24"/>
      <c r="AB1422" s="22"/>
      <c r="AC1422" s="5"/>
      <c r="AD1422" s="5"/>
      <c r="AE1422" s="5"/>
      <c r="AF1422" s="22"/>
    </row>
    <row r="1423" ht="21" customHeight="1" spans="12:32">
      <c r="L1423" s="19"/>
      <c r="M1423" s="19"/>
      <c r="N1423" s="20"/>
      <c r="O1423" s="21"/>
      <c r="P1423" s="21"/>
      <c r="Q1423" s="21"/>
      <c r="R1423" s="8"/>
      <c r="S1423" s="8"/>
      <c r="T1423" s="8"/>
      <c r="U1423" s="21"/>
      <c r="V1423" s="21"/>
      <c r="W1423" s="21"/>
      <c r="X1423" s="19"/>
      <c r="Y1423" s="21"/>
      <c r="Z1423" s="19"/>
      <c r="AA1423" s="21"/>
      <c r="AB1423" s="19"/>
      <c r="AC1423" s="8"/>
      <c r="AD1423" s="8"/>
      <c r="AE1423" s="8"/>
      <c r="AF1423" s="19"/>
    </row>
    <row r="1424" ht="21" customHeight="1" spans="12:32">
      <c r="L1424" s="22"/>
      <c r="M1424" s="22"/>
      <c r="N1424" s="23"/>
      <c r="O1424" s="24"/>
      <c r="P1424" s="24"/>
      <c r="Q1424" s="24"/>
      <c r="R1424" s="5"/>
      <c r="S1424" s="5"/>
      <c r="T1424" s="5"/>
      <c r="U1424" s="24"/>
      <c r="V1424" s="24"/>
      <c r="W1424" s="24"/>
      <c r="X1424" s="22"/>
      <c r="Y1424" s="24"/>
      <c r="Z1424" s="22"/>
      <c r="AA1424" s="24"/>
      <c r="AB1424" s="22"/>
      <c r="AC1424" s="5"/>
      <c r="AD1424" s="5"/>
      <c r="AE1424" s="5"/>
      <c r="AF1424" s="22"/>
    </row>
    <row r="1425" ht="21" customHeight="1" spans="12:32">
      <c r="L1425" s="19"/>
      <c r="M1425" s="19"/>
      <c r="N1425" s="20"/>
      <c r="O1425" s="21"/>
      <c r="P1425" s="21"/>
      <c r="Q1425" s="21"/>
      <c r="R1425" s="8"/>
      <c r="S1425" s="8"/>
      <c r="T1425" s="8"/>
      <c r="U1425" s="21"/>
      <c r="V1425" s="21"/>
      <c r="W1425" s="21"/>
      <c r="X1425" s="19"/>
      <c r="Y1425" s="21"/>
      <c r="Z1425" s="19"/>
      <c r="AA1425" s="21"/>
      <c r="AB1425" s="19"/>
      <c r="AC1425" s="8"/>
      <c r="AD1425" s="8"/>
      <c r="AE1425" s="8"/>
      <c r="AF1425" s="19"/>
    </row>
    <row r="1426" ht="21" customHeight="1" spans="12:32">
      <c r="L1426" s="22"/>
      <c r="M1426" s="22"/>
      <c r="N1426" s="23"/>
      <c r="O1426" s="24"/>
      <c r="P1426" s="24"/>
      <c r="Q1426" s="24"/>
      <c r="R1426" s="5"/>
      <c r="S1426" s="5"/>
      <c r="T1426" s="5"/>
      <c r="U1426" s="24"/>
      <c r="V1426" s="24"/>
      <c r="W1426" s="24"/>
      <c r="X1426" s="22"/>
      <c r="Y1426" s="24"/>
      <c r="Z1426" s="22"/>
      <c r="AA1426" s="24"/>
      <c r="AB1426" s="22"/>
      <c r="AC1426" s="5"/>
      <c r="AD1426" s="5"/>
      <c r="AE1426" s="5"/>
      <c r="AF1426" s="22"/>
    </row>
    <row r="1427" ht="21" customHeight="1" spans="12:32">
      <c r="L1427" s="19"/>
      <c r="M1427" s="19"/>
      <c r="N1427" s="20"/>
      <c r="O1427" s="21"/>
      <c r="P1427" s="21"/>
      <c r="Q1427" s="21"/>
      <c r="R1427" s="8"/>
      <c r="S1427" s="8"/>
      <c r="T1427" s="8"/>
      <c r="U1427" s="21"/>
      <c r="V1427" s="21"/>
      <c r="W1427" s="21"/>
      <c r="X1427" s="19"/>
      <c r="Y1427" s="21"/>
      <c r="Z1427" s="19"/>
      <c r="AA1427" s="21"/>
      <c r="AB1427" s="19"/>
      <c r="AC1427" s="8"/>
      <c r="AD1427" s="8"/>
      <c r="AE1427" s="8"/>
      <c r="AF1427" s="19"/>
    </row>
    <row r="1428" ht="21" customHeight="1" spans="12:32">
      <c r="L1428" s="22"/>
      <c r="M1428" s="22"/>
      <c r="N1428" s="23"/>
      <c r="O1428" s="24"/>
      <c r="P1428" s="24"/>
      <c r="Q1428" s="24"/>
      <c r="R1428" s="5"/>
      <c r="S1428" s="5"/>
      <c r="T1428" s="5"/>
      <c r="U1428" s="24"/>
      <c r="V1428" s="24"/>
      <c r="W1428" s="24"/>
      <c r="X1428" s="22"/>
      <c r="Y1428" s="24"/>
      <c r="Z1428" s="22"/>
      <c r="AA1428" s="24"/>
      <c r="AB1428" s="22"/>
      <c r="AC1428" s="5"/>
      <c r="AD1428" s="5"/>
      <c r="AE1428" s="5"/>
      <c r="AF1428" s="22"/>
    </row>
    <row r="1429" ht="21" customHeight="1" spans="12:32">
      <c r="L1429" s="19"/>
      <c r="M1429" s="19"/>
      <c r="N1429" s="20"/>
      <c r="O1429" s="21"/>
      <c r="P1429" s="21"/>
      <c r="Q1429" s="21"/>
      <c r="R1429" s="8"/>
      <c r="S1429" s="8"/>
      <c r="T1429" s="8"/>
      <c r="U1429" s="21"/>
      <c r="V1429" s="21"/>
      <c r="W1429" s="21"/>
      <c r="X1429" s="19"/>
      <c r="Y1429" s="21"/>
      <c r="Z1429" s="19"/>
      <c r="AA1429" s="21"/>
      <c r="AB1429" s="19"/>
      <c r="AC1429" s="8"/>
      <c r="AD1429" s="8"/>
      <c r="AE1429" s="8"/>
      <c r="AF1429" s="19"/>
    </row>
    <row r="1430" ht="21" customHeight="1" spans="12:32">
      <c r="L1430" s="22"/>
      <c r="M1430" s="22"/>
      <c r="N1430" s="23"/>
      <c r="O1430" s="24"/>
      <c r="P1430" s="24"/>
      <c r="Q1430" s="24"/>
      <c r="R1430" s="5"/>
      <c r="S1430" s="5"/>
      <c r="T1430" s="5"/>
      <c r="U1430" s="24"/>
      <c r="V1430" s="24"/>
      <c r="W1430" s="24"/>
      <c r="X1430" s="22"/>
      <c r="Y1430" s="24"/>
      <c r="Z1430" s="22"/>
      <c r="AA1430" s="24"/>
      <c r="AB1430" s="22"/>
      <c r="AC1430" s="5"/>
      <c r="AD1430" s="5"/>
      <c r="AE1430" s="5"/>
      <c r="AF1430" s="22"/>
    </row>
    <row r="1431" ht="21" customHeight="1" spans="12:32">
      <c r="L1431" s="19"/>
      <c r="M1431" s="19"/>
      <c r="N1431" s="20"/>
      <c r="O1431" s="21"/>
      <c r="P1431" s="21"/>
      <c r="Q1431" s="21"/>
      <c r="R1431" s="8"/>
      <c r="S1431" s="8"/>
      <c r="T1431" s="8"/>
      <c r="U1431" s="21"/>
      <c r="V1431" s="21"/>
      <c r="W1431" s="21"/>
      <c r="X1431" s="19"/>
      <c r="Y1431" s="21"/>
      <c r="Z1431" s="19"/>
      <c r="AA1431" s="21"/>
      <c r="AB1431" s="19"/>
      <c r="AC1431" s="8"/>
      <c r="AD1431" s="8"/>
      <c r="AE1431" s="8"/>
      <c r="AF1431" s="19"/>
    </row>
    <row r="1432" ht="21" customHeight="1" spans="12:32">
      <c r="L1432" s="22"/>
      <c r="M1432" s="22"/>
      <c r="N1432" s="23"/>
      <c r="O1432" s="24"/>
      <c r="P1432" s="24"/>
      <c r="Q1432" s="24"/>
      <c r="R1432" s="5"/>
      <c r="S1432" s="5"/>
      <c r="T1432" s="5"/>
      <c r="U1432" s="24"/>
      <c r="V1432" s="24"/>
      <c r="W1432" s="24"/>
      <c r="X1432" s="22"/>
      <c r="Y1432" s="24"/>
      <c r="Z1432" s="22"/>
      <c r="AA1432" s="24"/>
      <c r="AB1432" s="22"/>
      <c r="AC1432" s="5"/>
      <c r="AD1432" s="5"/>
      <c r="AE1432" s="5"/>
      <c r="AF1432" s="22"/>
    </row>
    <row r="1433" ht="21" customHeight="1" spans="12:32">
      <c r="L1433" s="19"/>
      <c r="M1433" s="19"/>
      <c r="N1433" s="20"/>
      <c r="O1433" s="21"/>
      <c r="P1433" s="21"/>
      <c r="Q1433" s="21"/>
      <c r="R1433" s="8"/>
      <c r="S1433" s="8"/>
      <c r="T1433" s="8"/>
      <c r="U1433" s="21"/>
      <c r="V1433" s="21"/>
      <c r="W1433" s="21"/>
      <c r="X1433" s="19"/>
      <c r="Y1433" s="21"/>
      <c r="Z1433" s="19"/>
      <c r="AA1433" s="21"/>
      <c r="AB1433" s="19"/>
      <c r="AC1433" s="8"/>
      <c r="AD1433" s="8"/>
      <c r="AE1433" s="8"/>
      <c r="AF1433" s="19"/>
    </row>
    <row r="1434" ht="21" customHeight="1" spans="12:32">
      <c r="L1434" s="22"/>
      <c r="M1434" s="22"/>
      <c r="N1434" s="23"/>
      <c r="O1434" s="24"/>
      <c r="P1434" s="24"/>
      <c r="Q1434" s="24"/>
      <c r="R1434" s="5"/>
      <c r="S1434" s="5"/>
      <c r="T1434" s="5"/>
      <c r="U1434" s="24"/>
      <c r="V1434" s="24"/>
      <c r="W1434" s="24"/>
      <c r="X1434" s="22"/>
      <c r="Y1434" s="24"/>
      <c r="Z1434" s="22"/>
      <c r="AA1434" s="24"/>
      <c r="AB1434" s="22"/>
      <c r="AC1434" s="5"/>
      <c r="AD1434" s="5"/>
      <c r="AE1434" s="5"/>
      <c r="AF1434" s="22"/>
    </row>
    <row r="1435" ht="21" customHeight="1" spans="12:32">
      <c r="L1435" s="19"/>
      <c r="M1435" s="19"/>
      <c r="N1435" s="20"/>
      <c r="O1435" s="21"/>
      <c r="P1435" s="21"/>
      <c r="Q1435" s="21"/>
      <c r="R1435" s="8"/>
      <c r="S1435" s="8"/>
      <c r="T1435" s="8"/>
      <c r="U1435" s="21"/>
      <c r="V1435" s="21"/>
      <c r="W1435" s="21"/>
      <c r="X1435" s="19"/>
      <c r="Y1435" s="21"/>
      <c r="Z1435" s="19"/>
      <c r="AA1435" s="21"/>
      <c r="AB1435" s="19"/>
      <c r="AC1435" s="8"/>
      <c r="AD1435" s="8"/>
      <c r="AE1435" s="8"/>
      <c r="AF1435" s="19"/>
    </row>
    <row r="1436" ht="21" customHeight="1" spans="12:32">
      <c r="L1436" s="22"/>
      <c r="M1436" s="22"/>
      <c r="N1436" s="23"/>
      <c r="O1436" s="24"/>
      <c r="P1436" s="24"/>
      <c r="Q1436" s="24"/>
      <c r="R1436" s="5"/>
      <c r="S1436" s="5"/>
      <c r="T1436" s="5"/>
      <c r="U1436" s="24"/>
      <c r="V1436" s="24"/>
      <c r="W1436" s="24"/>
      <c r="X1436" s="22"/>
      <c r="Y1436" s="24"/>
      <c r="Z1436" s="22"/>
      <c r="AA1436" s="24"/>
      <c r="AB1436" s="22"/>
      <c r="AC1436" s="5"/>
      <c r="AD1436" s="5"/>
      <c r="AE1436" s="5"/>
      <c r="AF1436" s="22"/>
    </row>
    <row r="1437" ht="21" customHeight="1" spans="12:32">
      <c r="L1437" s="19"/>
      <c r="M1437" s="19"/>
      <c r="N1437" s="20"/>
      <c r="O1437" s="21"/>
      <c r="P1437" s="21"/>
      <c r="Q1437" s="21"/>
      <c r="R1437" s="8"/>
      <c r="S1437" s="8"/>
      <c r="T1437" s="8"/>
      <c r="U1437" s="21"/>
      <c r="V1437" s="21"/>
      <c r="W1437" s="21"/>
      <c r="X1437" s="19"/>
      <c r="Y1437" s="21"/>
      <c r="Z1437" s="19"/>
      <c r="AA1437" s="21"/>
      <c r="AB1437" s="19"/>
      <c r="AC1437" s="8"/>
      <c r="AD1437" s="8"/>
      <c r="AE1437" s="8"/>
      <c r="AF1437" s="19"/>
    </row>
    <row r="1438" ht="21" customHeight="1" spans="12:32">
      <c r="L1438" s="22"/>
      <c r="M1438" s="22"/>
      <c r="N1438" s="23"/>
      <c r="O1438" s="24"/>
      <c r="P1438" s="24"/>
      <c r="Q1438" s="24"/>
      <c r="R1438" s="5"/>
      <c r="S1438" s="5"/>
      <c r="T1438" s="5"/>
      <c r="U1438" s="24"/>
      <c r="V1438" s="24"/>
      <c r="W1438" s="24"/>
      <c r="X1438" s="22"/>
      <c r="Y1438" s="24"/>
      <c r="Z1438" s="22"/>
      <c r="AA1438" s="24"/>
      <c r="AB1438" s="22"/>
      <c r="AC1438" s="5"/>
      <c r="AD1438" s="5"/>
      <c r="AE1438" s="5"/>
      <c r="AF1438" s="22"/>
    </row>
    <row r="1439" ht="21" customHeight="1" spans="12:32">
      <c r="L1439" s="19"/>
      <c r="M1439" s="19"/>
      <c r="N1439" s="20"/>
      <c r="O1439" s="21"/>
      <c r="P1439" s="21"/>
      <c r="Q1439" s="21"/>
      <c r="R1439" s="8"/>
      <c r="S1439" s="8"/>
      <c r="T1439" s="8"/>
      <c r="U1439" s="21"/>
      <c r="V1439" s="21"/>
      <c r="W1439" s="21"/>
      <c r="X1439" s="19"/>
      <c r="Y1439" s="21"/>
      <c r="Z1439" s="19"/>
      <c r="AA1439" s="21"/>
      <c r="AB1439" s="19"/>
      <c r="AC1439" s="8"/>
      <c r="AD1439" s="8"/>
      <c r="AE1439" s="8"/>
      <c r="AF1439" s="19"/>
    </row>
    <row r="1440" ht="21" customHeight="1" spans="12:32">
      <c r="L1440" s="22"/>
      <c r="M1440" s="22"/>
      <c r="N1440" s="23"/>
      <c r="O1440" s="24"/>
      <c r="P1440" s="24"/>
      <c r="Q1440" s="24"/>
      <c r="R1440" s="5"/>
      <c r="S1440" s="5"/>
      <c r="T1440" s="5"/>
      <c r="U1440" s="24"/>
      <c r="V1440" s="24"/>
      <c r="W1440" s="24"/>
      <c r="X1440" s="22"/>
      <c r="Y1440" s="24"/>
      <c r="Z1440" s="22"/>
      <c r="AA1440" s="24"/>
      <c r="AB1440" s="22"/>
      <c r="AC1440" s="5"/>
      <c r="AD1440" s="5"/>
      <c r="AE1440" s="5"/>
      <c r="AF1440" s="22"/>
    </row>
    <row r="1441" ht="21" customHeight="1" spans="12:32">
      <c r="L1441" s="19"/>
      <c r="M1441" s="19"/>
      <c r="N1441" s="20"/>
      <c r="O1441" s="21"/>
      <c r="P1441" s="21"/>
      <c r="Q1441" s="21"/>
      <c r="R1441" s="8"/>
      <c r="S1441" s="8"/>
      <c r="T1441" s="8"/>
      <c r="U1441" s="21"/>
      <c r="V1441" s="21"/>
      <c r="W1441" s="21"/>
      <c r="X1441" s="19"/>
      <c r="Y1441" s="21"/>
      <c r="Z1441" s="19"/>
      <c r="AA1441" s="21"/>
      <c r="AB1441" s="19"/>
      <c r="AC1441" s="8"/>
      <c r="AD1441" s="8"/>
      <c r="AE1441" s="8"/>
      <c r="AF1441" s="19"/>
    </row>
    <row r="1442" ht="21" customHeight="1" spans="12:32">
      <c r="L1442" s="22"/>
      <c r="M1442" s="22"/>
      <c r="N1442" s="23"/>
      <c r="O1442" s="24"/>
      <c r="P1442" s="24"/>
      <c r="Q1442" s="24"/>
      <c r="R1442" s="5"/>
      <c r="S1442" s="5"/>
      <c r="T1442" s="5"/>
      <c r="U1442" s="24"/>
      <c r="V1442" s="24"/>
      <c r="W1442" s="24"/>
      <c r="X1442" s="22"/>
      <c r="Y1442" s="24"/>
      <c r="Z1442" s="22"/>
      <c r="AA1442" s="24"/>
      <c r="AB1442" s="22"/>
      <c r="AC1442" s="5"/>
      <c r="AD1442" s="5"/>
      <c r="AE1442" s="5"/>
      <c r="AF1442" s="22"/>
    </row>
    <row r="1443" ht="21" customHeight="1" spans="12:32">
      <c r="L1443" s="19"/>
      <c r="M1443" s="19"/>
      <c r="N1443" s="20"/>
      <c r="O1443" s="21"/>
      <c r="P1443" s="21"/>
      <c r="Q1443" s="21"/>
      <c r="R1443" s="8"/>
      <c r="S1443" s="8"/>
      <c r="T1443" s="8"/>
      <c r="U1443" s="21"/>
      <c r="V1443" s="21"/>
      <c r="W1443" s="21"/>
      <c r="X1443" s="19"/>
      <c r="Y1443" s="21"/>
      <c r="Z1443" s="19"/>
      <c r="AA1443" s="21"/>
      <c r="AB1443" s="19"/>
      <c r="AC1443" s="8"/>
      <c r="AD1443" s="8"/>
      <c r="AE1443" s="8"/>
      <c r="AF1443" s="19"/>
    </row>
    <row r="1444" ht="21" customHeight="1" spans="12:32">
      <c r="L1444" s="22"/>
      <c r="M1444" s="22"/>
      <c r="N1444" s="23"/>
      <c r="O1444" s="24"/>
      <c r="P1444" s="24"/>
      <c r="Q1444" s="24"/>
      <c r="R1444" s="5"/>
      <c r="S1444" s="5"/>
      <c r="T1444" s="5"/>
      <c r="U1444" s="24"/>
      <c r="V1444" s="24"/>
      <c r="W1444" s="24"/>
      <c r="X1444" s="22"/>
      <c r="Y1444" s="24"/>
      <c r="Z1444" s="22"/>
      <c r="AA1444" s="24"/>
      <c r="AB1444" s="22"/>
      <c r="AC1444" s="5"/>
      <c r="AD1444" s="5"/>
      <c r="AE1444" s="5"/>
      <c r="AF1444" s="22"/>
    </row>
    <row r="1445" ht="21" customHeight="1" spans="12:32">
      <c r="L1445" s="19"/>
      <c r="M1445" s="19"/>
      <c r="N1445" s="20"/>
      <c r="O1445" s="21"/>
      <c r="P1445" s="21"/>
      <c r="Q1445" s="21"/>
      <c r="R1445" s="8"/>
      <c r="S1445" s="8"/>
      <c r="T1445" s="8"/>
      <c r="U1445" s="21"/>
      <c r="V1445" s="21"/>
      <c r="W1445" s="21"/>
      <c r="X1445" s="19"/>
      <c r="Y1445" s="21"/>
      <c r="Z1445" s="19"/>
      <c r="AA1445" s="21"/>
      <c r="AB1445" s="19"/>
      <c r="AC1445" s="8"/>
      <c r="AD1445" s="8"/>
      <c r="AE1445" s="8"/>
      <c r="AF1445" s="19"/>
    </row>
    <row r="1446" ht="21" customHeight="1" spans="12:32">
      <c r="L1446" s="22"/>
      <c r="M1446" s="22"/>
      <c r="N1446" s="23"/>
      <c r="O1446" s="24"/>
      <c r="P1446" s="24"/>
      <c r="Q1446" s="24"/>
      <c r="R1446" s="5"/>
      <c r="S1446" s="5"/>
      <c r="T1446" s="5"/>
      <c r="U1446" s="24"/>
      <c r="V1446" s="24"/>
      <c r="W1446" s="24"/>
      <c r="X1446" s="22"/>
      <c r="Y1446" s="24"/>
      <c r="Z1446" s="22"/>
      <c r="AA1446" s="24"/>
      <c r="AB1446" s="22"/>
      <c r="AC1446" s="5"/>
      <c r="AD1446" s="5"/>
      <c r="AE1446" s="5"/>
      <c r="AF1446" s="22"/>
    </row>
    <row r="1447" ht="21" customHeight="1" spans="12:32">
      <c r="L1447" s="19"/>
      <c r="M1447" s="19"/>
      <c r="N1447" s="20"/>
      <c r="O1447" s="21"/>
      <c r="P1447" s="21"/>
      <c r="Q1447" s="21"/>
      <c r="R1447" s="8"/>
      <c r="S1447" s="8"/>
      <c r="T1447" s="8"/>
      <c r="U1447" s="21"/>
      <c r="V1447" s="21"/>
      <c r="W1447" s="21"/>
      <c r="X1447" s="19"/>
      <c r="Y1447" s="21"/>
      <c r="Z1447" s="19"/>
      <c r="AA1447" s="21"/>
      <c r="AB1447" s="19"/>
      <c r="AC1447" s="8"/>
      <c r="AD1447" s="8"/>
      <c r="AE1447" s="8"/>
      <c r="AF1447" s="19"/>
    </row>
    <row r="1448" ht="21" customHeight="1" spans="12:32">
      <c r="L1448" s="22"/>
      <c r="M1448" s="22"/>
      <c r="N1448" s="23"/>
      <c r="O1448" s="24"/>
      <c r="P1448" s="24"/>
      <c r="Q1448" s="24"/>
      <c r="R1448" s="5"/>
      <c r="S1448" s="5"/>
      <c r="T1448" s="5"/>
      <c r="U1448" s="24"/>
      <c r="V1448" s="24"/>
      <c r="W1448" s="24"/>
      <c r="X1448" s="22"/>
      <c r="Y1448" s="24"/>
      <c r="Z1448" s="22"/>
      <c r="AA1448" s="24"/>
      <c r="AB1448" s="22"/>
      <c r="AC1448" s="5"/>
      <c r="AD1448" s="5"/>
      <c r="AE1448" s="5"/>
      <c r="AF1448" s="22"/>
    </row>
    <row r="1449" ht="21" customHeight="1" spans="12:32">
      <c r="L1449" s="19"/>
      <c r="M1449" s="19"/>
      <c r="N1449" s="20"/>
      <c r="O1449" s="21"/>
      <c r="P1449" s="21"/>
      <c r="Q1449" s="21"/>
      <c r="R1449" s="8"/>
      <c r="S1449" s="8"/>
      <c r="T1449" s="8"/>
      <c r="U1449" s="21"/>
      <c r="V1449" s="21"/>
      <c r="W1449" s="21"/>
      <c r="X1449" s="19"/>
      <c r="Y1449" s="21"/>
      <c r="Z1449" s="19"/>
      <c r="AA1449" s="21"/>
      <c r="AB1449" s="19"/>
      <c r="AC1449" s="8"/>
      <c r="AD1449" s="8"/>
      <c r="AE1449" s="8"/>
      <c r="AF1449" s="19"/>
    </row>
    <row r="1450" ht="21" customHeight="1" spans="12:32">
      <c r="L1450" s="22"/>
      <c r="M1450" s="22"/>
      <c r="N1450" s="23"/>
      <c r="O1450" s="24"/>
      <c r="P1450" s="24"/>
      <c r="Q1450" s="24"/>
      <c r="R1450" s="5"/>
      <c r="S1450" s="5"/>
      <c r="T1450" s="5"/>
      <c r="U1450" s="24"/>
      <c r="V1450" s="24"/>
      <c r="W1450" s="24"/>
      <c r="X1450" s="22"/>
      <c r="Y1450" s="24"/>
      <c r="Z1450" s="22"/>
      <c r="AA1450" s="24"/>
      <c r="AB1450" s="22"/>
      <c r="AC1450" s="5"/>
      <c r="AD1450" s="5"/>
      <c r="AE1450" s="5"/>
      <c r="AF1450" s="22"/>
    </row>
    <row r="1451" ht="21" customHeight="1" spans="12:32">
      <c r="L1451" s="19"/>
      <c r="M1451" s="19"/>
      <c r="N1451" s="20"/>
      <c r="O1451" s="21"/>
      <c r="P1451" s="21"/>
      <c r="Q1451" s="21"/>
      <c r="R1451" s="8"/>
      <c r="S1451" s="8"/>
      <c r="T1451" s="8"/>
      <c r="U1451" s="21"/>
      <c r="V1451" s="21"/>
      <c r="W1451" s="21"/>
      <c r="X1451" s="19"/>
      <c r="Y1451" s="21"/>
      <c r="Z1451" s="19"/>
      <c r="AA1451" s="21"/>
      <c r="AB1451" s="19"/>
      <c r="AC1451" s="8"/>
      <c r="AD1451" s="8"/>
      <c r="AE1451" s="8"/>
      <c r="AF1451" s="19"/>
    </row>
    <row r="1452" ht="21" customHeight="1" spans="12:32">
      <c r="L1452" s="22"/>
      <c r="M1452" s="22"/>
      <c r="N1452" s="23"/>
      <c r="O1452" s="24"/>
      <c r="P1452" s="24"/>
      <c r="Q1452" s="24"/>
      <c r="R1452" s="5"/>
      <c r="S1452" s="5"/>
      <c r="T1452" s="5"/>
      <c r="U1452" s="24"/>
      <c r="V1452" s="24"/>
      <c r="W1452" s="24"/>
      <c r="X1452" s="22"/>
      <c r="Y1452" s="24"/>
      <c r="Z1452" s="22"/>
      <c r="AA1452" s="24"/>
      <c r="AB1452" s="22"/>
      <c r="AC1452" s="5"/>
      <c r="AD1452" s="5"/>
      <c r="AE1452" s="5"/>
      <c r="AF1452" s="22"/>
    </row>
    <row r="1453" ht="21" customHeight="1" spans="12:32">
      <c r="L1453" s="19"/>
      <c r="M1453" s="19"/>
      <c r="N1453" s="20"/>
      <c r="O1453" s="21"/>
      <c r="P1453" s="21"/>
      <c r="Q1453" s="21"/>
      <c r="R1453" s="8"/>
      <c r="S1453" s="8"/>
      <c r="T1453" s="8"/>
      <c r="U1453" s="21"/>
      <c r="V1453" s="21"/>
      <c r="W1453" s="21"/>
      <c r="X1453" s="19"/>
      <c r="Y1453" s="21"/>
      <c r="Z1453" s="19"/>
      <c r="AA1453" s="21"/>
      <c r="AB1453" s="19"/>
      <c r="AC1453" s="8"/>
      <c r="AD1453" s="8"/>
      <c r="AE1453" s="8"/>
      <c r="AF1453" s="19"/>
    </row>
    <row r="1454" ht="21" customHeight="1" spans="12:32">
      <c r="L1454" s="22"/>
      <c r="M1454" s="22"/>
      <c r="N1454" s="23"/>
      <c r="O1454" s="24"/>
      <c r="P1454" s="24"/>
      <c r="Q1454" s="24"/>
      <c r="R1454" s="5"/>
      <c r="S1454" s="5"/>
      <c r="T1454" s="5"/>
      <c r="U1454" s="24"/>
      <c r="V1454" s="24"/>
      <c r="W1454" s="24"/>
      <c r="X1454" s="22"/>
      <c r="Y1454" s="24"/>
      <c r="Z1454" s="22"/>
      <c r="AA1454" s="24"/>
      <c r="AB1454" s="22"/>
      <c r="AC1454" s="5"/>
      <c r="AD1454" s="5"/>
      <c r="AE1454" s="5"/>
      <c r="AF1454" s="22"/>
    </row>
    <row r="1455" ht="21" customHeight="1" spans="12:32">
      <c r="L1455" s="19"/>
      <c r="M1455" s="19"/>
      <c r="N1455" s="20"/>
      <c r="O1455" s="21"/>
      <c r="P1455" s="21"/>
      <c r="Q1455" s="21"/>
      <c r="R1455" s="8"/>
      <c r="S1455" s="8"/>
      <c r="T1455" s="8"/>
      <c r="U1455" s="21"/>
      <c r="V1455" s="21"/>
      <c r="W1455" s="21"/>
      <c r="X1455" s="19"/>
      <c r="Y1455" s="21"/>
      <c r="Z1455" s="19"/>
      <c r="AA1455" s="21"/>
      <c r="AB1455" s="19"/>
      <c r="AC1455" s="8"/>
      <c r="AD1455" s="8"/>
      <c r="AE1455" s="8"/>
      <c r="AF1455" s="19"/>
    </row>
    <row r="1456" ht="21" customHeight="1" spans="12:32">
      <c r="L1456" s="22"/>
      <c r="M1456" s="22"/>
      <c r="N1456" s="23"/>
      <c r="O1456" s="24"/>
      <c r="P1456" s="24"/>
      <c r="Q1456" s="24"/>
      <c r="R1456" s="5"/>
      <c r="S1456" s="5"/>
      <c r="T1456" s="5"/>
      <c r="U1456" s="24"/>
      <c r="V1456" s="24"/>
      <c r="W1456" s="24"/>
      <c r="X1456" s="22"/>
      <c r="Y1456" s="24"/>
      <c r="Z1456" s="22"/>
      <c r="AA1456" s="24"/>
      <c r="AB1456" s="22"/>
      <c r="AC1456" s="5"/>
      <c r="AD1456" s="5"/>
      <c r="AE1456" s="5"/>
      <c r="AF1456" s="22"/>
    </row>
    <row r="1457" ht="21" customHeight="1" spans="12:32">
      <c r="L1457" s="19"/>
      <c r="M1457" s="19"/>
      <c r="N1457" s="20"/>
      <c r="O1457" s="21"/>
      <c r="P1457" s="21"/>
      <c r="Q1457" s="21"/>
      <c r="R1457" s="8"/>
      <c r="S1457" s="8"/>
      <c r="T1457" s="8"/>
      <c r="U1457" s="21"/>
      <c r="V1457" s="21"/>
      <c r="W1457" s="21"/>
      <c r="X1457" s="19"/>
      <c r="Y1457" s="21"/>
      <c r="Z1457" s="19"/>
      <c r="AA1457" s="21"/>
      <c r="AB1457" s="19"/>
      <c r="AC1457" s="8"/>
      <c r="AD1457" s="8"/>
      <c r="AE1457" s="8"/>
      <c r="AF1457" s="19"/>
    </row>
    <row r="1458" ht="21" customHeight="1" spans="12:32">
      <c r="L1458" s="22"/>
      <c r="M1458" s="22"/>
      <c r="N1458" s="23"/>
      <c r="O1458" s="24"/>
      <c r="P1458" s="24"/>
      <c r="Q1458" s="24"/>
      <c r="R1458" s="5"/>
      <c r="S1458" s="5"/>
      <c r="T1458" s="5"/>
      <c r="U1458" s="24"/>
      <c r="V1458" s="24"/>
      <c r="W1458" s="24"/>
      <c r="X1458" s="22"/>
      <c r="Y1458" s="24"/>
      <c r="Z1458" s="22"/>
      <c r="AA1458" s="24"/>
      <c r="AB1458" s="22"/>
      <c r="AC1458" s="5"/>
      <c r="AD1458" s="5"/>
      <c r="AE1458" s="5"/>
      <c r="AF1458" s="22"/>
    </row>
    <row r="1459" ht="21" customHeight="1" spans="12:32">
      <c r="L1459" s="19"/>
      <c r="M1459" s="19"/>
      <c r="N1459" s="20"/>
      <c r="O1459" s="21"/>
      <c r="P1459" s="21"/>
      <c r="Q1459" s="21"/>
      <c r="R1459" s="8"/>
      <c r="S1459" s="8"/>
      <c r="T1459" s="8"/>
      <c r="U1459" s="21"/>
      <c r="V1459" s="21"/>
      <c r="W1459" s="21"/>
      <c r="X1459" s="19"/>
      <c r="Y1459" s="21"/>
      <c r="Z1459" s="19"/>
      <c r="AA1459" s="21"/>
      <c r="AB1459" s="19"/>
      <c r="AC1459" s="8"/>
      <c r="AD1459" s="8"/>
      <c r="AE1459" s="8"/>
      <c r="AF1459" s="19"/>
    </row>
    <row r="1460" ht="21" customHeight="1" spans="12:32">
      <c r="L1460" s="22"/>
      <c r="M1460" s="22"/>
      <c r="N1460" s="23"/>
      <c r="O1460" s="24"/>
      <c r="P1460" s="24"/>
      <c r="Q1460" s="24"/>
      <c r="R1460" s="5"/>
      <c r="S1460" s="5"/>
      <c r="T1460" s="5"/>
      <c r="U1460" s="24"/>
      <c r="V1460" s="24"/>
      <c r="W1460" s="24"/>
      <c r="X1460" s="22"/>
      <c r="Y1460" s="24"/>
      <c r="Z1460" s="22"/>
      <c r="AA1460" s="24"/>
      <c r="AB1460" s="22"/>
      <c r="AC1460" s="5"/>
      <c r="AD1460" s="5"/>
      <c r="AE1460" s="5"/>
      <c r="AF1460" s="22"/>
    </row>
    <row r="1461" ht="21" customHeight="1" spans="12:32">
      <c r="L1461" s="19"/>
      <c r="M1461" s="19"/>
      <c r="N1461" s="20"/>
      <c r="O1461" s="21"/>
      <c r="P1461" s="21"/>
      <c r="Q1461" s="21"/>
      <c r="R1461" s="8"/>
      <c r="S1461" s="8"/>
      <c r="T1461" s="8"/>
      <c r="U1461" s="21"/>
      <c r="V1461" s="21"/>
      <c r="W1461" s="21"/>
      <c r="X1461" s="19"/>
      <c r="Y1461" s="21"/>
      <c r="Z1461" s="19"/>
      <c r="AA1461" s="21"/>
      <c r="AB1461" s="19"/>
      <c r="AC1461" s="8"/>
      <c r="AD1461" s="8"/>
      <c r="AE1461" s="8"/>
      <c r="AF1461" s="19"/>
    </row>
    <row r="1462" ht="21" customHeight="1" spans="12:32">
      <c r="L1462" s="22"/>
      <c r="M1462" s="22"/>
      <c r="N1462" s="23"/>
      <c r="O1462" s="24"/>
      <c r="P1462" s="24"/>
      <c r="Q1462" s="24"/>
      <c r="R1462" s="5"/>
      <c r="S1462" s="5"/>
      <c r="T1462" s="5"/>
      <c r="U1462" s="24"/>
      <c r="V1462" s="24"/>
      <c r="W1462" s="24"/>
      <c r="X1462" s="22"/>
      <c r="Y1462" s="24"/>
      <c r="Z1462" s="22"/>
      <c r="AA1462" s="24"/>
      <c r="AB1462" s="22"/>
      <c r="AC1462" s="5"/>
      <c r="AD1462" s="5"/>
      <c r="AE1462" s="5"/>
      <c r="AF1462" s="22"/>
    </row>
    <row r="1463" ht="21" customHeight="1" spans="12:32">
      <c r="L1463" s="19"/>
      <c r="M1463" s="19"/>
      <c r="N1463" s="20"/>
      <c r="O1463" s="21"/>
      <c r="P1463" s="21"/>
      <c r="Q1463" s="21"/>
      <c r="R1463" s="8"/>
      <c r="S1463" s="8"/>
      <c r="T1463" s="8"/>
      <c r="U1463" s="21"/>
      <c r="V1463" s="21"/>
      <c r="W1463" s="21"/>
      <c r="X1463" s="19"/>
      <c r="Y1463" s="21"/>
      <c r="Z1463" s="19"/>
      <c r="AA1463" s="21"/>
      <c r="AB1463" s="19"/>
      <c r="AC1463" s="8"/>
      <c r="AD1463" s="8"/>
      <c r="AE1463" s="8"/>
      <c r="AF1463" s="19"/>
    </row>
    <row r="1464" ht="21" customHeight="1" spans="12:32">
      <c r="L1464" s="22"/>
      <c r="M1464" s="22"/>
      <c r="N1464" s="23"/>
      <c r="O1464" s="24"/>
      <c r="P1464" s="24"/>
      <c r="Q1464" s="24"/>
      <c r="R1464" s="5"/>
      <c r="S1464" s="5"/>
      <c r="T1464" s="5"/>
      <c r="U1464" s="24"/>
      <c r="V1464" s="24"/>
      <c r="W1464" s="24"/>
      <c r="X1464" s="22"/>
      <c r="Y1464" s="24"/>
      <c r="Z1464" s="22"/>
      <c r="AA1464" s="24"/>
      <c r="AB1464" s="22"/>
      <c r="AC1464" s="5"/>
      <c r="AD1464" s="5"/>
      <c r="AE1464" s="5"/>
      <c r="AF1464" s="22"/>
    </row>
    <row r="1465" ht="21" customHeight="1" spans="12:32">
      <c r="L1465" s="19"/>
      <c r="M1465" s="19"/>
      <c r="N1465" s="20"/>
      <c r="O1465" s="21"/>
      <c r="P1465" s="21"/>
      <c r="Q1465" s="21"/>
      <c r="R1465" s="8"/>
      <c r="S1465" s="8"/>
      <c r="T1465" s="8"/>
      <c r="U1465" s="21"/>
      <c r="V1465" s="21"/>
      <c r="W1465" s="21"/>
      <c r="X1465" s="19"/>
      <c r="Y1465" s="21"/>
      <c r="Z1465" s="19"/>
      <c r="AA1465" s="21"/>
      <c r="AB1465" s="19"/>
      <c r="AC1465" s="8"/>
      <c r="AD1465" s="8"/>
      <c r="AE1465" s="8"/>
      <c r="AF1465" s="19"/>
    </row>
    <row r="1466" ht="21" customHeight="1" spans="12:32">
      <c r="L1466" s="22"/>
      <c r="M1466" s="22"/>
      <c r="N1466" s="23"/>
      <c r="O1466" s="24"/>
      <c r="P1466" s="24"/>
      <c r="Q1466" s="24"/>
      <c r="R1466" s="5"/>
      <c r="S1466" s="5"/>
      <c r="T1466" s="5"/>
      <c r="U1466" s="24"/>
      <c r="V1466" s="24"/>
      <c r="W1466" s="24"/>
      <c r="X1466" s="22"/>
      <c r="Y1466" s="24"/>
      <c r="Z1466" s="22"/>
      <c r="AA1466" s="24"/>
      <c r="AB1466" s="22"/>
      <c r="AC1466" s="5"/>
      <c r="AD1466" s="5"/>
      <c r="AE1466" s="5"/>
      <c r="AF1466" s="22"/>
    </row>
    <row r="1467" ht="21" customHeight="1" spans="12:32">
      <c r="L1467" s="19"/>
      <c r="M1467" s="19"/>
      <c r="N1467" s="20"/>
      <c r="O1467" s="21"/>
      <c r="P1467" s="21"/>
      <c r="Q1467" s="21"/>
      <c r="R1467" s="8"/>
      <c r="S1467" s="8"/>
      <c r="T1467" s="8"/>
      <c r="U1467" s="21"/>
      <c r="V1467" s="21"/>
      <c r="W1467" s="21"/>
      <c r="X1467" s="19"/>
      <c r="Y1467" s="21"/>
      <c r="Z1467" s="19"/>
      <c r="AA1467" s="21"/>
      <c r="AB1467" s="19"/>
      <c r="AC1467" s="8"/>
      <c r="AD1467" s="8"/>
      <c r="AE1467" s="8"/>
      <c r="AF1467" s="19"/>
    </row>
    <row r="1468" ht="21" customHeight="1" spans="12:32">
      <c r="L1468" s="22"/>
      <c r="M1468" s="22"/>
      <c r="N1468" s="23"/>
      <c r="O1468" s="24"/>
      <c r="P1468" s="24"/>
      <c r="Q1468" s="24"/>
      <c r="R1468" s="5"/>
      <c r="S1468" s="5"/>
      <c r="T1468" s="5"/>
      <c r="U1468" s="24"/>
      <c r="V1468" s="24"/>
      <c r="W1468" s="24"/>
      <c r="X1468" s="22"/>
      <c r="Y1468" s="24"/>
      <c r="Z1468" s="22"/>
      <c r="AA1468" s="24"/>
      <c r="AB1468" s="22"/>
      <c r="AC1468" s="5"/>
      <c r="AD1468" s="5"/>
      <c r="AE1468" s="5"/>
      <c r="AF1468" s="22"/>
    </row>
    <row r="1469" ht="21" customHeight="1" spans="12:32">
      <c r="L1469" s="19"/>
      <c r="M1469" s="19"/>
      <c r="N1469" s="20"/>
      <c r="O1469" s="21"/>
      <c r="P1469" s="21"/>
      <c r="Q1469" s="21"/>
      <c r="R1469" s="8"/>
      <c r="S1469" s="8"/>
      <c r="T1469" s="8"/>
      <c r="U1469" s="21"/>
      <c r="V1469" s="21"/>
      <c r="W1469" s="21"/>
      <c r="X1469" s="19"/>
      <c r="Y1469" s="21"/>
      <c r="Z1469" s="19"/>
      <c r="AA1469" s="21"/>
      <c r="AB1469" s="19"/>
      <c r="AC1469" s="8"/>
      <c r="AD1469" s="8"/>
      <c r="AE1469" s="8"/>
      <c r="AF1469" s="19"/>
    </row>
    <row r="1470" ht="21" customHeight="1" spans="12:32">
      <c r="L1470" s="22"/>
      <c r="M1470" s="22"/>
      <c r="N1470" s="23"/>
      <c r="O1470" s="24"/>
      <c r="P1470" s="24"/>
      <c r="Q1470" s="24"/>
      <c r="R1470" s="5"/>
      <c r="S1470" s="5"/>
      <c r="T1470" s="5"/>
      <c r="U1470" s="24"/>
      <c r="V1470" s="24"/>
      <c r="W1470" s="24"/>
      <c r="X1470" s="22"/>
      <c r="Y1470" s="24"/>
      <c r="Z1470" s="22"/>
      <c r="AA1470" s="24"/>
      <c r="AB1470" s="22"/>
      <c r="AC1470" s="5"/>
      <c r="AD1470" s="5"/>
      <c r="AE1470" s="5"/>
      <c r="AF1470" s="22"/>
    </row>
    <row r="1471" ht="21" customHeight="1" spans="12:32">
      <c r="L1471" s="19"/>
      <c r="M1471" s="19"/>
      <c r="N1471" s="20"/>
      <c r="O1471" s="21"/>
      <c r="P1471" s="21"/>
      <c r="Q1471" s="21"/>
      <c r="R1471" s="8"/>
      <c r="S1471" s="8"/>
      <c r="T1471" s="8"/>
      <c r="U1471" s="21"/>
      <c r="V1471" s="21"/>
      <c r="W1471" s="21"/>
      <c r="X1471" s="19"/>
      <c r="Y1471" s="21"/>
      <c r="Z1471" s="19"/>
      <c r="AA1471" s="21"/>
      <c r="AB1471" s="19"/>
      <c r="AC1471" s="8"/>
      <c r="AD1471" s="8"/>
      <c r="AE1471" s="8"/>
      <c r="AF1471" s="19"/>
    </row>
    <row r="1472" ht="21" customHeight="1" spans="12:32">
      <c r="L1472" s="22"/>
      <c r="M1472" s="22"/>
      <c r="N1472" s="23"/>
      <c r="O1472" s="24"/>
      <c r="P1472" s="24"/>
      <c r="Q1472" s="24"/>
      <c r="R1472" s="5"/>
      <c r="S1472" s="5"/>
      <c r="T1472" s="5"/>
      <c r="U1472" s="24"/>
      <c r="V1472" s="24"/>
      <c r="W1472" s="24"/>
      <c r="X1472" s="22"/>
      <c r="Y1472" s="24"/>
      <c r="Z1472" s="22"/>
      <c r="AA1472" s="24"/>
      <c r="AB1472" s="22"/>
      <c r="AC1472" s="5"/>
      <c r="AD1472" s="5"/>
      <c r="AE1472" s="5"/>
      <c r="AF1472" s="22"/>
    </row>
    <row r="1473" ht="21" customHeight="1" spans="12:32">
      <c r="L1473" s="19"/>
      <c r="M1473" s="19"/>
      <c r="N1473" s="20"/>
      <c r="O1473" s="21"/>
      <c r="P1473" s="21"/>
      <c r="Q1473" s="21"/>
      <c r="R1473" s="8"/>
      <c r="S1473" s="8"/>
      <c r="T1473" s="8"/>
      <c r="U1473" s="21"/>
      <c r="V1473" s="21"/>
      <c r="W1473" s="21"/>
      <c r="X1473" s="19"/>
      <c r="Y1473" s="21"/>
      <c r="Z1473" s="19"/>
      <c r="AA1473" s="21"/>
      <c r="AB1473" s="19"/>
      <c r="AC1473" s="8"/>
      <c r="AD1473" s="8"/>
      <c r="AE1473" s="8"/>
      <c r="AF1473" s="19"/>
    </row>
    <row r="1474" ht="21" customHeight="1" spans="12:32">
      <c r="L1474" s="22"/>
      <c r="M1474" s="22"/>
      <c r="N1474" s="23"/>
      <c r="O1474" s="24"/>
      <c r="P1474" s="24"/>
      <c r="Q1474" s="24"/>
      <c r="R1474" s="5"/>
      <c r="S1474" s="5"/>
      <c r="T1474" s="5"/>
      <c r="U1474" s="24"/>
      <c r="V1474" s="24"/>
      <c r="W1474" s="24"/>
      <c r="X1474" s="22"/>
      <c r="Y1474" s="24"/>
      <c r="Z1474" s="22"/>
      <c r="AA1474" s="24"/>
      <c r="AB1474" s="22"/>
      <c r="AC1474" s="5"/>
      <c r="AD1474" s="5"/>
      <c r="AE1474" s="5"/>
      <c r="AF1474" s="22"/>
    </row>
    <row r="1475" ht="21" customHeight="1" spans="12:32">
      <c r="L1475" s="19"/>
      <c r="M1475" s="19"/>
      <c r="N1475" s="20"/>
      <c r="O1475" s="21"/>
      <c r="P1475" s="21"/>
      <c r="Q1475" s="21"/>
      <c r="R1475" s="8"/>
      <c r="S1475" s="8"/>
      <c r="T1475" s="8"/>
      <c r="U1475" s="21"/>
      <c r="V1475" s="21"/>
      <c r="W1475" s="21"/>
      <c r="X1475" s="19"/>
      <c r="Y1475" s="21"/>
      <c r="Z1475" s="19"/>
      <c r="AA1475" s="21"/>
      <c r="AB1475" s="19"/>
      <c r="AC1475" s="8"/>
      <c r="AD1475" s="8"/>
      <c r="AE1475" s="8"/>
      <c r="AF1475" s="19"/>
    </row>
    <row r="1476" ht="21" customHeight="1" spans="12:32">
      <c r="L1476" s="22"/>
      <c r="M1476" s="22"/>
      <c r="N1476" s="23"/>
      <c r="O1476" s="24"/>
      <c r="P1476" s="24"/>
      <c r="Q1476" s="24"/>
      <c r="R1476" s="5"/>
      <c r="S1476" s="5"/>
      <c r="T1476" s="5"/>
      <c r="U1476" s="24"/>
      <c r="V1476" s="24"/>
      <c r="W1476" s="24"/>
      <c r="X1476" s="22"/>
      <c r="Y1476" s="24"/>
      <c r="Z1476" s="22"/>
      <c r="AA1476" s="24"/>
      <c r="AB1476" s="22"/>
      <c r="AC1476" s="5"/>
      <c r="AD1476" s="5"/>
      <c r="AE1476" s="5"/>
      <c r="AF1476" s="22"/>
    </row>
    <row r="1477" ht="21" customHeight="1" spans="12:32">
      <c r="L1477" s="19"/>
      <c r="M1477" s="19"/>
      <c r="N1477" s="20"/>
      <c r="O1477" s="21"/>
      <c r="P1477" s="21"/>
      <c r="Q1477" s="21"/>
      <c r="R1477" s="8"/>
      <c r="S1477" s="8"/>
      <c r="T1477" s="8"/>
      <c r="U1477" s="21"/>
      <c r="V1477" s="21"/>
      <c r="W1477" s="21"/>
      <c r="X1477" s="19"/>
      <c r="Y1477" s="21"/>
      <c r="Z1477" s="19"/>
      <c r="AA1477" s="21"/>
      <c r="AB1477" s="19"/>
      <c r="AC1477" s="8"/>
      <c r="AD1477" s="8"/>
      <c r="AE1477" s="8"/>
      <c r="AF1477" s="19"/>
    </row>
    <row r="1478" ht="21" customHeight="1" spans="12:32">
      <c r="L1478" s="22"/>
      <c r="M1478" s="22"/>
      <c r="N1478" s="23"/>
      <c r="O1478" s="24"/>
      <c r="P1478" s="24"/>
      <c r="Q1478" s="24"/>
      <c r="R1478" s="5"/>
      <c r="S1478" s="5"/>
      <c r="T1478" s="5"/>
      <c r="U1478" s="24"/>
      <c r="V1478" s="24"/>
      <c r="W1478" s="24"/>
      <c r="X1478" s="22"/>
      <c r="Y1478" s="24"/>
      <c r="Z1478" s="22"/>
      <c r="AA1478" s="24"/>
      <c r="AB1478" s="22"/>
      <c r="AC1478" s="5"/>
      <c r="AD1478" s="5"/>
      <c r="AE1478" s="5"/>
      <c r="AF1478" s="22"/>
    </row>
    <row r="1479" ht="21" customHeight="1" spans="12:32">
      <c r="L1479" s="19"/>
      <c r="M1479" s="19"/>
      <c r="N1479" s="20"/>
      <c r="O1479" s="21"/>
      <c r="P1479" s="21"/>
      <c r="Q1479" s="21"/>
      <c r="R1479" s="8"/>
      <c r="S1479" s="8"/>
      <c r="T1479" s="8"/>
      <c r="U1479" s="21"/>
      <c r="V1479" s="21"/>
      <c r="W1479" s="21"/>
      <c r="X1479" s="19"/>
      <c r="Y1479" s="21"/>
      <c r="Z1479" s="19"/>
      <c r="AA1479" s="21"/>
      <c r="AB1479" s="19"/>
      <c r="AC1479" s="8"/>
      <c r="AD1479" s="8"/>
      <c r="AE1479" s="8"/>
      <c r="AF1479" s="19"/>
    </row>
    <row r="1480" ht="21" customHeight="1" spans="12:32">
      <c r="L1480" s="22"/>
      <c r="M1480" s="22"/>
      <c r="N1480" s="23"/>
      <c r="O1480" s="24"/>
      <c r="P1480" s="24"/>
      <c r="Q1480" s="24"/>
      <c r="R1480" s="5"/>
      <c r="S1480" s="5"/>
      <c r="T1480" s="5"/>
      <c r="U1480" s="24"/>
      <c r="V1480" s="24"/>
      <c r="W1480" s="24"/>
      <c r="X1480" s="22"/>
      <c r="Y1480" s="24"/>
      <c r="Z1480" s="22"/>
      <c r="AA1480" s="24"/>
      <c r="AB1480" s="22"/>
      <c r="AC1480" s="5"/>
      <c r="AD1480" s="5"/>
      <c r="AE1480" s="5"/>
      <c r="AF1480" s="22"/>
    </row>
    <row r="1481" ht="21" customHeight="1" spans="12:32">
      <c r="L1481" s="19"/>
      <c r="M1481" s="19"/>
      <c r="N1481" s="20"/>
      <c r="O1481" s="21"/>
      <c r="P1481" s="21"/>
      <c r="Q1481" s="21"/>
      <c r="R1481" s="8"/>
      <c r="S1481" s="8"/>
      <c r="T1481" s="8"/>
      <c r="U1481" s="21"/>
      <c r="V1481" s="21"/>
      <c r="W1481" s="21"/>
      <c r="X1481" s="19"/>
      <c r="Y1481" s="21"/>
      <c r="Z1481" s="19"/>
      <c r="AA1481" s="21"/>
      <c r="AB1481" s="19"/>
      <c r="AC1481" s="8"/>
      <c r="AD1481" s="8"/>
      <c r="AE1481" s="8"/>
      <c r="AF1481" s="19"/>
    </row>
    <row r="1482" ht="21" customHeight="1" spans="12:32">
      <c r="L1482" s="22"/>
      <c r="M1482" s="22"/>
      <c r="N1482" s="23"/>
      <c r="O1482" s="24"/>
      <c r="P1482" s="24"/>
      <c r="Q1482" s="24"/>
      <c r="R1482" s="5"/>
      <c r="S1482" s="5"/>
      <c r="T1482" s="5"/>
      <c r="U1482" s="24"/>
      <c r="V1482" s="24"/>
      <c r="W1482" s="24"/>
      <c r="X1482" s="22"/>
      <c r="Y1482" s="24"/>
      <c r="Z1482" s="22"/>
      <c r="AA1482" s="24"/>
      <c r="AB1482" s="22"/>
      <c r="AC1482" s="5"/>
      <c r="AD1482" s="5"/>
      <c r="AE1482" s="5"/>
      <c r="AF1482" s="22"/>
    </row>
    <row r="1483" ht="21" customHeight="1" spans="12:32">
      <c r="L1483" s="19"/>
      <c r="M1483" s="19"/>
      <c r="N1483" s="20"/>
      <c r="O1483" s="21"/>
      <c r="P1483" s="21"/>
      <c r="Q1483" s="21"/>
      <c r="R1483" s="8"/>
      <c r="S1483" s="8"/>
      <c r="T1483" s="8"/>
      <c r="U1483" s="21"/>
      <c r="V1483" s="21"/>
      <c r="W1483" s="21"/>
      <c r="X1483" s="19"/>
      <c r="Y1483" s="21"/>
      <c r="Z1483" s="19"/>
      <c r="AA1483" s="21"/>
      <c r="AB1483" s="19"/>
      <c r="AC1483" s="8"/>
      <c r="AD1483" s="8"/>
      <c r="AE1483" s="8"/>
      <c r="AF1483" s="19"/>
    </row>
    <row r="1484" ht="21" customHeight="1" spans="12:32">
      <c r="L1484" s="22"/>
      <c r="M1484" s="22"/>
      <c r="N1484" s="23"/>
      <c r="O1484" s="24"/>
      <c r="P1484" s="24"/>
      <c r="Q1484" s="24"/>
      <c r="R1484" s="5"/>
      <c r="S1484" s="5"/>
      <c r="T1484" s="5"/>
      <c r="U1484" s="24"/>
      <c r="V1484" s="24"/>
      <c r="W1484" s="24"/>
      <c r="X1484" s="22"/>
      <c r="Y1484" s="24"/>
      <c r="Z1484" s="22"/>
      <c r="AA1484" s="24"/>
      <c r="AB1484" s="22"/>
      <c r="AC1484" s="5"/>
      <c r="AD1484" s="5"/>
      <c r="AE1484" s="5"/>
      <c r="AF1484" s="22"/>
    </row>
    <row r="1485" ht="21" customHeight="1" spans="12:32">
      <c r="L1485" s="19"/>
      <c r="M1485" s="19"/>
      <c r="N1485" s="20"/>
      <c r="O1485" s="21"/>
      <c r="P1485" s="21"/>
      <c r="Q1485" s="21"/>
      <c r="R1485" s="8"/>
      <c r="S1485" s="8"/>
      <c r="T1485" s="8"/>
      <c r="U1485" s="21"/>
      <c r="V1485" s="21"/>
      <c r="W1485" s="21"/>
      <c r="X1485" s="19"/>
      <c r="Y1485" s="21"/>
      <c r="Z1485" s="19"/>
      <c r="AA1485" s="21"/>
      <c r="AB1485" s="19"/>
      <c r="AC1485" s="8"/>
      <c r="AD1485" s="8"/>
      <c r="AE1485" s="8"/>
      <c r="AF1485" s="19"/>
    </row>
    <row r="1486" ht="21" customHeight="1" spans="12:32">
      <c r="L1486" s="22"/>
      <c r="M1486" s="22"/>
      <c r="N1486" s="23"/>
      <c r="O1486" s="24"/>
      <c r="P1486" s="24"/>
      <c r="Q1486" s="24"/>
      <c r="R1486" s="5"/>
      <c r="S1486" s="5"/>
      <c r="T1486" s="5"/>
      <c r="U1486" s="24"/>
      <c r="V1486" s="24"/>
      <c r="W1486" s="24"/>
      <c r="X1486" s="22"/>
      <c r="Y1486" s="24"/>
      <c r="Z1486" s="22"/>
      <c r="AA1486" s="24"/>
      <c r="AB1486" s="22"/>
      <c r="AC1486" s="5"/>
      <c r="AD1486" s="5"/>
      <c r="AE1486" s="5"/>
      <c r="AF1486" s="22"/>
    </row>
    <row r="1487" ht="21" customHeight="1" spans="12:32">
      <c r="L1487" s="19"/>
      <c r="M1487" s="19"/>
      <c r="N1487" s="20"/>
      <c r="O1487" s="21"/>
      <c r="P1487" s="21"/>
      <c r="Q1487" s="21"/>
      <c r="R1487" s="8"/>
      <c r="S1487" s="8"/>
      <c r="T1487" s="8"/>
      <c r="U1487" s="21"/>
      <c r="V1487" s="21"/>
      <c r="W1487" s="21"/>
      <c r="X1487" s="19"/>
      <c r="Y1487" s="21"/>
      <c r="Z1487" s="19"/>
      <c r="AA1487" s="21"/>
      <c r="AB1487" s="19"/>
      <c r="AC1487" s="8"/>
      <c r="AD1487" s="8"/>
      <c r="AE1487" s="8"/>
      <c r="AF1487" s="19"/>
    </row>
    <row r="1488" ht="21" customHeight="1" spans="12:32">
      <c r="L1488" s="22"/>
      <c r="M1488" s="22"/>
      <c r="N1488" s="23"/>
      <c r="O1488" s="24"/>
      <c r="P1488" s="24"/>
      <c r="Q1488" s="24"/>
      <c r="R1488" s="5"/>
      <c r="S1488" s="5"/>
      <c r="T1488" s="5"/>
      <c r="U1488" s="24"/>
      <c r="V1488" s="24"/>
      <c r="W1488" s="24"/>
      <c r="X1488" s="22"/>
      <c r="Y1488" s="24"/>
      <c r="Z1488" s="22"/>
      <c r="AA1488" s="24"/>
      <c r="AB1488" s="22"/>
      <c r="AC1488" s="5"/>
      <c r="AD1488" s="5"/>
      <c r="AE1488" s="5"/>
      <c r="AF1488" s="22"/>
    </row>
    <row r="1489" ht="21" customHeight="1" spans="12:32">
      <c r="L1489" s="19"/>
      <c r="M1489" s="19"/>
      <c r="N1489" s="20"/>
      <c r="O1489" s="21"/>
      <c r="P1489" s="21"/>
      <c r="Q1489" s="21"/>
      <c r="R1489" s="8"/>
      <c r="S1489" s="8"/>
      <c r="T1489" s="8"/>
      <c r="U1489" s="21"/>
      <c r="V1489" s="21"/>
      <c r="W1489" s="21"/>
      <c r="X1489" s="19"/>
      <c r="Y1489" s="21"/>
      <c r="Z1489" s="19"/>
      <c r="AA1489" s="21"/>
      <c r="AB1489" s="19"/>
      <c r="AC1489" s="8"/>
      <c r="AD1489" s="8"/>
      <c r="AE1489" s="8"/>
      <c r="AF1489" s="19"/>
    </row>
    <row r="1490" ht="21" customHeight="1" spans="12:32">
      <c r="L1490" s="22"/>
      <c r="M1490" s="22"/>
      <c r="N1490" s="23"/>
      <c r="O1490" s="24"/>
      <c r="P1490" s="24"/>
      <c r="Q1490" s="24"/>
      <c r="R1490" s="5"/>
      <c r="S1490" s="5"/>
      <c r="T1490" s="5"/>
      <c r="U1490" s="24"/>
      <c r="V1490" s="24"/>
      <c r="W1490" s="24"/>
      <c r="X1490" s="22"/>
      <c r="Y1490" s="24"/>
      <c r="Z1490" s="22"/>
      <c r="AA1490" s="24"/>
      <c r="AB1490" s="22"/>
      <c r="AC1490" s="5"/>
      <c r="AD1490" s="5"/>
      <c r="AE1490" s="5"/>
      <c r="AF1490" s="22"/>
    </row>
    <row r="1491" ht="21" customHeight="1" spans="12:32">
      <c r="L1491" s="19"/>
      <c r="M1491" s="19"/>
      <c r="N1491" s="20"/>
      <c r="O1491" s="21"/>
      <c r="P1491" s="21"/>
      <c r="Q1491" s="21"/>
      <c r="R1491" s="8"/>
      <c r="S1491" s="8"/>
      <c r="T1491" s="8"/>
      <c r="U1491" s="21"/>
      <c r="V1491" s="21"/>
      <c r="W1491" s="21"/>
      <c r="X1491" s="19"/>
      <c r="Y1491" s="21"/>
      <c r="Z1491" s="19"/>
      <c r="AA1491" s="21"/>
      <c r="AB1491" s="19"/>
      <c r="AC1491" s="8"/>
      <c r="AD1491" s="8"/>
      <c r="AE1491" s="8"/>
      <c r="AF1491" s="19"/>
    </row>
    <row r="1492" ht="21" customHeight="1" spans="12:32">
      <c r="L1492" s="22"/>
      <c r="M1492" s="22"/>
      <c r="N1492" s="23"/>
      <c r="O1492" s="24"/>
      <c r="P1492" s="24"/>
      <c r="Q1492" s="24"/>
      <c r="R1492" s="5"/>
      <c r="S1492" s="5"/>
      <c r="T1492" s="5"/>
      <c r="U1492" s="24"/>
      <c r="V1492" s="24"/>
      <c r="W1492" s="24"/>
      <c r="X1492" s="22"/>
      <c r="Y1492" s="24"/>
      <c r="Z1492" s="22"/>
      <c r="AA1492" s="24"/>
      <c r="AB1492" s="22"/>
      <c r="AC1492" s="5"/>
      <c r="AD1492" s="5"/>
      <c r="AE1492" s="5"/>
      <c r="AF1492" s="22"/>
    </row>
    <row r="1493" ht="21" customHeight="1" spans="12:32">
      <c r="L1493" s="19"/>
      <c r="M1493" s="19"/>
      <c r="N1493" s="20"/>
      <c r="O1493" s="21"/>
      <c r="P1493" s="21"/>
      <c r="Q1493" s="21"/>
      <c r="R1493" s="8"/>
      <c r="S1493" s="8"/>
      <c r="T1493" s="8"/>
      <c r="U1493" s="21"/>
      <c r="V1493" s="21"/>
      <c r="W1493" s="21"/>
      <c r="X1493" s="19"/>
      <c r="Y1493" s="21"/>
      <c r="Z1493" s="19"/>
      <c r="AA1493" s="21"/>
      <c r="AB1493" s="19"/>
      <c r="AC1493" s="8"/>
      <c r="AD1493" s="8"/>
      <c r="AE1493" s="8"/>
      <c r="AF1493" s="19"/>
    </row>
    <row r="1494" ht="21" customHeight="1" spans="12:32">
      <c r="L1494" s="22"/>
      <c r="M1494" s="22"/>
      <c r="N1494" s="23"/>
      <c r="O1494" s="24"/>
      <c r="P1494" s="24"/>
      <c r="Q1494" s="24"/>
      <c r="R1494" s="5"/>
      <c r="S1494" s="5"/>
      <c r="T1494" s="5"/>
      <c r="U1494" s="24"/>
      <c r="V1494" s="24"/>
      <c r="W1494" s="24"/>
      <c r="X1494" s="22"/>
      <c r="Y1494" s="24"/>
      <c r="Z1494" s="22"/>
      <c r="AA1494" s="24"/>
      <c r="AB1494" s="22"/>
      <c r="AC1494" s="5"/>
      <c r="AD1494" s="5"/>
      <c r="AE1494" s="5"/>
      <c r="AF1494" s="22"/>
    </row>
    <row r="1495" ht="21" customHeight="1" spans="12:32">
      <c r="L1495" s="19"/>
      <c r="M1495" s="19"/>
      <c r="N1495" s="20"/>
      <c r="O1495" s="21"/>
      <c r="P1495" s="21"/>
      <c r="Q1495" s="21"/>
      <c r="R1495" s="8"/>
      <c r="S1495" s="8"/>
      <c r="T1495" s="8"/>
      <c r="U1495" s="21"/>
      <c r="V1495" s="21"/>
      <c r="W1495" s="21"/>
      <c r="X1495" s="19"/>
      <c r="Y1495" s="21"/>
      <c r="Z1495" s="19"/>
      <c r="AA1495" s="21"/>
      <c r="AB1495" s="19"/>
      <c r="AC1495" s="8"/>
      <c r="AD1495" s="8"/>
      <c r="AE1495" s="8"/>
      <c r="AF1495" s="19"/>
    </row>
    <row r="1496" ht="21" customHeight="1" spans="12:32">
      <c r="L1496" s="22"/>
      <c r="M1496" s="22"/>
      <c r="N1496" s="23"/>
      <c r="O1496" s="24"/>
      <c r="P1496" s="24"/>
      <c r="Q1496" s="24"/>
      <c r="R1496" s="5"/>
      <c r="S1496" s="5"/>
      <c r="T1496" s="5"/>
      <c r="U1496" s="24"/>
      <c r="V1496" s="24"/>
      <c r="W1496" s="24"/>
      <c r="X1496" s="22"/>
      <c r="Y1496" s="24"/>
      <c r="Z1496" s="22"/>
      <c r="AA1496" s="24"/>
      <c r="AB1496" s="22"/>
      <c r="AC1496" s="5"/>
      <c r="AD1496" s="5"/>
      <c r="AE1496" s="5"/>
      <c r="AF1496" s="22"/>
    </row>
    <row r="1497" ht="21" customHeight="1" spans="12:32">
      <c r="L1497" s="19"/>
      <c r="M1497" s="19"/>
      <c r="N1497" s="20"/>
      <c r="O1497" s="21"/>
      <c r="P1497" s="21"/>
      <c r="Q1497" s="21"/>
      <c r="R1497" s="8"/>
      <c r="S1497" s="8"/>
      <c r="T1497" s="8"/>
      <c r="U1497" s="21"/>
      <c r="V1497" s="21"/>
      <c r="W1497" s="21"/>
      <c r="X1497" s="19"/>
      <c r="Y1497" s="21"/>
      <c r="Z1497" s="19"/>
      <c r="AA1497" s="21"/>
      <c r="AB1497" s="19"/>
      <c r="AC1497" s="8"/>
      <c r="AD1497" s="8"/>
      <c r="AE1497" s="8"/>
      <c r="AF1497" s="19"/>
    </row>
    <row r="1498" ht="21" customHeight="1" spans="12:32">
      <c r="L1498" s="22"/>
      <c r="M1498" s="22"/>
      <c r="N1498" s="23"/>
      <c r="O1498" s="24"/>
      <c r="P1498" s="24"/>
      <c r="Q1498" s="24"/>
      <c r="R1498" s="5"/>
      <c r="S1498" s="5"/>
      <c r="T1498" s="5"/>
      <c r="U1498" s="24"/>
      <c r="V1498" s="24"/>
      <c r="W1498" s="24"/>
      <c r="X1498" s="22"/>
      <c r="Y1498" s="24"/>
      <c r="Z1498" s="22"/>
      <c r="AA1498" s="24"/>
      <c r="AB1498" s="22"/>
      <c r="AC1498" s="5"/>
      <c r="AD1498" s="5"/>
      <c r="AE1498" s="5"/>
      <c r="AF1498" s="22"/>
    </row>
    <row r="1499" ht="21" customHeight="1" spans="12:32">
      <c r="L1499" s="19"/>
      <c r="M1499" s="19"/>
      <c r="N1499" s="20"/>
      <c r="O1499" s="21"/>
      <c r="P1499" s="21"/>
      <c r="Q1499" s="21"/>
      <c r="R1499" s="8"/>
      <c r="S1499" s="8"/>
      <c r="T1499" s="8"/>
      <c r="U1499" s="21"/>
      <c r="V1499" s="21"/>
      <c r="W1499" s="21"/>
      <c r="X1499" s="19"/>
      <c r="Y1499" s="21"/>
      <c r="Z1499" s="19"/>
      <c r="AA1499" s="21"/>
      <c r="AB1499" s="19"/>
      <c r="AC1499" s="8"/>
      <c r="AD1499" s="8"/>
      <c r="AE1499" s="8"/>
      <c r="AF1499" s="19"/>
    </row>
    <row r="1500" ht="21" customHeight="1" spans="12:32">
      <c r="L1500" s="22"/>
      <c r="M1500" s="22"/>
      <c r="N1500" s="23"/>
      <c r="O1500" s="24"/>
      <c r="P1500" s="24"/>
      <c r="Q1500" s="24"/>
      <c r="R1500" s="5"/>
      <c r="S1500" s="5"/>
      <c r="T1500" s="5"/>
      <c r="U1500" s="24"/>
      <c r="V1500" s="24"/>
      <c r="W1500" s="24"/>
      <c r="X1500" s="22"/>
      <c r="Y1500" s="24"/>
      <c r="Z1500" s="22"/>
      <c r="AA1500" s="24"/>
      <c r="AB1500" s="22"/>
      <c r="AC1500" s="5"/>
      <c r="AD1500" s="5"/>
      <c r="AE1500" s="5"/>
      <c r="AF1500" s="22"/>
    </row>
    <row r="1501" ht="21" customHeight="1" spans="12:32">
      <c r="L1501" s="19"/>
      <c r="M1501" s="19"/>
      <c r="N1501" s="20"/>
      <c r="O1501" s="21"/>
      <c r="P1501" s="21"/>
      <c r="Q1501" s="21"/>
      <c r="R1501" s="8"/>
      <c r="S1501" s="8"/>
      <c r="T1501" s="8"/>
      <c r="U1501" s="21"/>
      <c r="V1501" s="21"/>
      <c r="W1501" s="21"/>
      <c r="X1501" s="19"/>
      <c r="Y1501" s="21"/>
      <c r="Z1501" s="19"/>
      <c r="AA1501" s="21"/>
      <c r="AB1501" s="19"/>
      <c r="AC1501" s="8"/>
      <c r="AD1501" s="8"/>
      <c r="AE1501" s="8"/>
      <c r="AF1501" s="19"/>
    </row>
    <row r="1502" ht="21" customHeight="1" spans="12:32">
      <c r="L1502" s="22"/>
      <c r="M1502" s="22"/>
      <c r="N1502" s="23"/>
      <c r="O1502" s="24"/>
      <c r="P1502" s="24"/>
      <c r="Q1502" s="24"/>
      <c r="R1502" s="5"/>
      <c r="S1502" s="5"/>
      <c r="T1502" s="5"/>
      <c r="U1502" s="24"/>
      <c r="V1502" s="24"/>
      <c r="W1502" s="24"/>
      <c r="X1502" s="22"/>
      <c r="Y1502" s="24"/>
      <c r="Z1502" s="22"/>
      <c r="AA1502" s="24"/>
      <c r="AB1502" s="22"/>
      <c r="AC1502" s="5"/>
      <c r="AD1502" s="5"/>
      <c r="AE1502" s="5"/>
      <c r="AF1502" s="22"/>
    </row>
    <row r="1503" ht="21" customHeight="1" spans="12:32">
      <c r="L1503" s="19"/>
      <c r="M1503" s="19"/>
      <c r="N1503" s="20"/>
      <c r="O1503" s="21"/>
      <c r="P1503" s="21"/>
      <c r="Q1503" s="21"/>
      <c r="R1503" s="8"/>
      <c r="S1503" s="8"/>
      <c r="T1503" s="8"/>
      <c r="U1503" s="21"/>
      <c r="V1503" s="21"/>
      <c r="W1503" s="21"/>
      <c r="X1503" s="19"/>
      <c r="Y1503" s="21"/>
      <c r="Z1503" s="19"/>
      <c r="AA1503" s="21"/>
      <c r="AB1503" s="19"/>
      <c r="AC1503" s="8"/>
      <c r="AD1503" s="8"/>
      <c r="AE1503" s="8"/>
      <c r="AF1503" s="19"/>
    </row>
    <row r="1504" ht="21" customHeight="1" spans="12:32">
      <c r="L1504" s="22"/>
      <c r="M1504" s="22"/>
      <c r="N1504" s="23"/>
      <c r="O1504" s="24"/>
      <c r="P1504" s="24"/>
      <c r="Q1504" s="24"/>
      <c r="R1504" s="5"/>
      <c r="S1504" s="5"/>
      <c r="T1504" s="5"/>
      <c r="U1504" s="24"/>
      <c r="V1504" s="24"/>
      <c r="W1504" s="24"/>
      <c r="X1504" s="22"/>
      <c r="Y1504" s="24"/>
      <c r="Z1504" s="22"/>
      <c r="AA1504" s="24"/>
      <c r="AB1504" s="22"/>
      <c r="AC1504" s="5"/>
      <c r="AD1504" s="5"/>
      <c r="AE1504" s="5"/>
      <c r="AF1504" s="22"/>
    </row>
    <row r="1505" ht="21" customHeight="1" spans="12:32">
      <c r="L1505" s="19"/>
      <c r="M1505" s="19"/>
      <c r="N1505" s="20"/>
      <c r="O1505" s="21"/>
      <c r="P1505" s="21"/>
      <c r="Q1505" s="21"/>
      <c r="R1505" s="8"/>
      <c r="S1505" s="8"/>
      <c r="T1505" s="8"/>
      <c r="U1505" s="21"/>
      <c r="V1505" s="21"/>
      <c r="W1505" s="21"/>
      <c r="X1505" s="19"/>
      <c r="Y1505" s="21"/>
      <c r="Z1505" s="19"/>
      <c r="AA1505" s="21"/>
      <c r="AB1505" s="19"/>
      <c r="AC1505" s="8"/>
      <c r="AD1505" s="8"/>
      <c r="AE1505" s="8"/>
      <c r="AF1505" s="19"/>
    </row>
    <row r="1506" ht="21" customHeight="1" spans="12:32">
      <c r="L1506" s="22"/>
      <c r="M1506" s="22"/>
      <c r="N1506" s="23"/>
      <c r="O1506" s="24"/>
      <c r="P1506" s="24"/>
      <c r="Q1506" s="24"/>
      <c r="R1506" s="5"/>
      <c r="S1506" s="5"/>
      <c r="T1506" s="5"/>
      <c r="U1506" s="24"/>
      <c r="V1506" s="24"/>
      <c r="W1506" s="24"/>
      <c r="X1506" s="22"/>
      <c r="Y1506" s="24"/>
      <c r="Z1506" s="22"/>
      <c r="AA1506" s="24"/>
      <c r="AB1506" s="22"/>
      <c r="AC1506" s="5"/>
      <c r="AD1506" s="5"/>
      <c r="AE1506" s="5"/>
      <c r="AF1506" s="22"/>
    </row>
    <row r="1507" ht="21" customHeight="1" spans="12:32">
      <c r="L1507" s="19"/>
      <c r="M1507" s="19"/>
      <c r="N1507" s="20"/>
      <c r="O1507" s="21"/>
      <c r="P1507" s="21"/>
      <c r="Q1507" s="21"/>
      <c r="R1507" s="8"/>
      <c r="S1507" s="8"/>
      <c r="T1507" s="8"/>
      <c r="U1507" s="21"/>
      <c r="V1507" s="21"/>
      <c r="W1507" s="21"/>
      <c r="X1507" s="19"/>
      <c r="Y1507" s="21"/>
      <c r="Z1507" s="19"/>
      <c r="AA1507" s="21"/>
      <c r="AB1507" s="19"/>
      <c r="AC1507" s="8"/>
      <c r="AD1507" s="8"/>
      <c r="AE1507" s="8"/>
      <c r="AF1507" s="19"/>
    </row>
    <row r="1508" ht="21" customHeight="1" spans="12:32">
      <c r="L1508" s="22"/>
      <c r="M1508" s="22"/>
      <c r="N1508" s="23"/>
      <c r="O1508" s="24"/>
      <c r="P1508" s="24"/>
      <c r="Q1508" s="24"/>
      <c r="R1508" s="5"/>
      <c r="S1508" s="5"/>
      <c r="T1508" s="5"/>
      <c r="U1508" s="24"/>
      <c r="V1508" s="24"/>
      <c r="W1508" s="24"/>
      <c r="X1508" s="22"/>
      <c r="Y1508" s="24"/>
      <c r="Z1508" s="22"/>
      <c r="AA1508" s="24"/>
      <c r="AB1508" s="22"/>
      <c r="AC1508" s="5"/>
      <c r="AD1508" s="5"/>
      <c r="AE1508" s="5"/>
      <c r="AF1508" s="22"/>
    </row>
    <row r="1509" ht="21" customHeight="1" spans="12:32">
      <c r="L1509" s="19"/>
      <c r="M1509" s="19"/>
      <c r="N1509" s="20"/>
      <c r="O1509" s="21"/>
      <c r="P1509" s="21"/>
      <c r="Q1509" s="21"/>
      <c r="R1509" s="8"/>
      <c r="S1509" s="8"/>
      <c r="T1509" s="8"/>
      <c r="U1509" s="21"/>
      <c r="V1509" s="21"/>
      <c r="W1509" s="21"/>
      <c r="X1509" s="19"/>
      <c r="Y1509" s="21"/>
      <c r="Z1509" s="19"/>
      <c r="AA1509" s="21"/>
      <c r="AB1509" s="19"/>
      <c r="AC1509" s="8"/>
      <c r="AD1509" s="8"/>
      <c r="AE1509" s="8"/>
      <c r="AF1509" s="19"/>
    </row>
    <row r="1510" ht="21" customHeight="1" spans="12:32">
      <c r="L1510" s="22"/>
      <c r="M1510" s="22"/>
      <c r="N1510" s="23"/>
      <c r="O1510" s="24"/>
      <c r="P1510" s="24"/>
      <c r="Q1510" s="24"/>
      <c r="R1510" s="5"/>
      <c r="S1510" s="5"/>
      <c r="T1510" s="5"/>
      <c r="U1510" s="24"/>
      <c r="V1510" s="24"/>
      <c r="W1510" s="24"/>
      <c r="X1510" s="22"/>
      <c r="Y1510" s="24"/>
      <c r="Z1510" s="22"/>
      <c r="AA1510" s="24"/>
      <c r="AB1510" s="22"/>
      <c r="AC1510" s="5"/>
      <c r="AD1510" s="5"/>
      <c r="AE1510" s="5"/>
      <c r="AF1510" s="22"/>
    </row>
    <row r="1511" ht="21" customHeight="1" spans="12:32">
      <c r="L1511" s="19"/>
      <c r="M1511" s="19"/>
      <c r="N1511" s="20"/>
      <c r="O1511" s="21"/>
      <c r="P1511" s="21"/>
      <c r="Q1511" s="21"/>
      <c r="R1511" s="8"/>
      <c r="S1511" s="8"/>
      <c r="T1511" s="8"/>
      <c r="U1511" s="21"/>
      <c r="V1511" s="21"/>
      <c r="W1511" s="21"/>
      <c r="X1511" s="19"/>
      <c r="Y1511" s="21"/>
      <c r="Z1511" s="19"/>
      <c r="AA1511" s="21"/>
      <c r="AB1511" s="19"/>
      <c r="AC1511" s="8"/>
      <c r="AD1511" s="8"/>
      <c r="AE1511" s="8"/>
      <c r="AF1511" s="19"/>
    </row>
    <row r="1512" ht="21" customHeight="1" spans="12:32">
      <c r="L1512" s="22"/>
      <c r="M1512" s="22"/>
      <c r="N1512" s="23"/>
      <c r="O1512" s="24"/>
      <c r="P1512" s="24"/>
      <c r="Q1512" s="24"/>
      <c r="R1512" s="5"/>
      <c r="S1512" s="5"/>
      <c r="T1512" s="5"/>
      <c r="U1512" s="24"/>
      <c r="V1512" s="24"/>
      <c r="W1512" s="24"/>
      <c r="X1512" s="22"/>
      <c r="Y1512" s="24"/>
      <c r="Z1512" s="22"/>
      <c r="AA1512" s="24"/>
      <c r="AB1512" s="22"/>
      <c r="AC1512" s="5"/>
      <c r="AD1512" s="5"/>
      <c r="AE1512" s="5"/>
      <c r="AF1512" s="22"/>
    </row>
    <row r="1513" ht="21" customHeight="1" spans="12:32">
      <c r="L1513" s="19"/>
      <c r="M1513" s="19"/>
      <c r="N1513" s="20"/>
      <c r="O1513" s="21"/>
      <c r="P1513" s="21"/>
      <c r="Q1513" s="21"/>
      <c r="R1513" s="8"/>
      <c r="S1513" s="8"/>
      <c r="T1513" s="8"/>
      <c r="U1513" s="21"/>
      <c r="V1513" s="21"/>
      <c r="W1513" s="21"/>
      <c r="X1513" s="19"/>
      <c r="Y1513" s="21"/>
      <c r="Z1513" s="19"/>
      <c r="AA1513" s="21"/>
      <c r="AB1513" s="19"/>
      <c r="AC1513" s="8"/>
      <c r="AD1513" s="8"/>
      <c r="AE1513" s="8"/>
      <c r="AF1513" s="19"/>
    </row>
    <row r="1514" ht="21" customHeight="1" spans="12:32">
      <c r="L1514" s="22"/>
      <c r="M1514" s="22"/>
      <c r="N1514" s="23"/>
      <c r="O1514" s="24"/>
      <c r="P1514" s="24"/>
      <c r="Q1514" s="24"/>
      <c r="R1514" s="5"/>
      <c r="S1514" s="5"/>
      <c r="T1514" s="5"/>
      <c r="U1514" s="24"/>
      <c r="V1514" s="24"/>
      <c r="W1514" s="24"/>
      <c r="X1514" s="22"/>
      <c r="Y1514" s="24"/>
      <c r="Z1514" s="22"/>
      <c r="AA1514" s="24"/>
      <c r="AB1514" s="22"/>
      <c r="AC1514" s="5"/>
      <c r="AD1514" s="5"/>
      <c r="AE1514" s="5"/>
      <c r="AF1514" s="22"/>
    </row>
    <row r="1515" ht="21" customHeight="1" spans="12:32">
      <c r="L1515" s="19"/>
      <c r="M1515" s="19"/>
      <c r="N1515" s="20"/>
      <c r="O1515" s="21"/>
      <c r="P1515" s="21"/>
      <c r="Q1515" s="21"/>
      <c r="R1515" s="8"/>
      <c r="S1515" s="8"/>
      <c r="T1515" s="8"/>
      <c r="U1515" s="21"/>
      <c r="V1515" s="21"/>
      <c r="W1515" s="21"/>
      <c r="X1515" s="19"/>
      <c r="Y1515" s="21"/>
      <c r="Z1515" s="19"/>
      <c r="AA1515" s="21"/>
      <c r="AB1515" s="19"/>
      <c r="AC1515" s="8"/>
      <c r="AD1515" s="8"/>
      <c r="AE1515" s="8"/>
      <c r="AF1515" s="19"/>
    </row>
    <row r="1516" ht="21" customHeight="1" spans="12:32">
      <c r="L1516" s="22"/>
      <c r="M1516" s="22"/>
      <c r="N1516" s="23"/>
      <c r="O1516" s="24"/>
      <c r="P1516" s="24"/>
      <c r="Q1516" s="24"/>
      <c r="R1516" s="5"/>
      <c r="S1516" s="5"/>
      <c r="T1516" s="5"/>
      <c r="U1516" s="24"/>
      <c r="V1516" s="24"/>
      <c r="W1516" s="24"/>
      <c r="X1516" s="22"/>
      <c r="Y1516" s="24"/>
      <c r="Z1516" s="22"/>
      <c r="AA1516" s="24"/>
      <c r="AB1516" s="22"/>
      <c r="AC1516" s="5"/>
      <c r="AD1516" s="5"/>
      <c r="AE1516" s="5"/>
      <c r="AF1516" s="22"/>
    </row>
    <row r="1517" ht="21" customHeight="1" spans="12:32">
      <c r="L1517" s="19"/>
      <c r="M1517" s="19"/>
      <c r="N1517" s="20"/>
      <c r="O1517" s="21"/>
      <c r="P1517" s="21"/>
      <c r="Q1517" s="21"/>
      <c r="R1517" s="8"/>
      <c r="S1517" s="8"/>
      <c r="T1517" s="8"/>
      <c r="U1517" s="21"/>
      <c r="V1517" s="21"/>
      <c r="W1517" s="21"/>
      <c r="X1517" s="19"/>
      <c r="Y1517" s="21"/>
      <c r="Z1517" s="19"/>
      <c r="AA1517" s="21"/>
      <c r="AB1517" s="19"/>
      <c r="AC1517" s="8"/>
      <c r="AD1517" s="8"/>
      <c r="AE1517" s="8"/>
      <c r="AF1517" s="19"/>
    </row>
    <row r="1518" ht="21" customHeight="1" spans="12:32">
      <c r="L1518" s="22"/>
      <c r="M1518" s="22"/>
      <c r="N1518" s="23"/>
      <c r="O1518" s="24"/>
      <c r="P1518" s="24"/>
      <c r="Q1518" s="24"/>
      <c r="R1518" s="5"/>
      <c r="S1518" s="5"/>
      <c r="T1518" s="5"/>
      <c r="U1518" s="24"/>
      <c r="V1518" s="24"/>
      <c r="W1518" s="24"/>
      <c r="X1518" s="22"/>
      <c r="Y1518" s="24"/>
      <c r="Z1518" s="22"/>
      <c r="AA1518" s="24"/>
      <c r="AB1518" s="22"/>
      <c r="AC1518" s="5"/>
      <c r="AD1518" s="5"/>
      <c r="AE1518" s="5"/>
      <c r="AF1518" s="22"/>
    </row>
    <row r="1519" ht="21" customHeight="1" spans="12:32">
      <c r="L1519" s="19"/>
      <c r="M1519" s="19"/>
      <c r="N1519" s="20"/>
      <c r="O1519" s="21"/>
      <c r="P1519" s="21"/>
      <c r="Q1519" s="21"/>
      <c r="R1519" s="8"/>
      <c r="S1519" s="8"/>
      <c r="T1519" s="8"/>
      <c r="U1519" s="21"/>
      <c r="V1519" s="21"/>
      <c r="W1519" s="21"/>
      <c r="X1519" s="19"/>
      <c r="Y1519" s="21"/>
      <c r="Z1519" s="19"/>
      <c r="AA1519" s="21"/>
      <c r="AB1519" s="19"/>
      <c r="AC1519" s="8"/>
      <c r="AD1519" s="8"/>
      <c r="AE1519" s="8"/>
      <c r="AF1519" s="19"/>
    </row>
    <row r="1520" ht="21" customHeight="1" spans="12:32">
      <c r="L1520" s="22"/>
      <c r="M1520" s="22"/>
      <c r="N1520" s="23"/>
      <c r="O1520" s="24"/>
      <c r="P1520" s="24"/>
      <c r="Q1520" s="24"/>
      <c r="R1520" s="5"/>
      <c r="S1520" s="5"/>
      <c r="T1520" s="5"/>
      <c r="U1520" s="24"/>
      <c r="V1520" s="24"/>
      <c r="W1520" s="24"/>
      <c r="X1520" s="22"/>
      <c r="Y1520" s="24"/>
      <c r="Z1520" s="22"/>
      <c r="AA1520" s="24"/>
      <c r="AB1520" s="22"/>
      <c r="AC1520" s="5"/>
      <c r="AD1520" s="5"/>
      <c r="AE1520" s="5"/>
      <c r="AF1520" s="22"/>
    </row>
    <row r="1521" ht="21" customHeight="1" spans="12:32">
      <c r="L1521" s="19"/>
      <c r="M1521" s="19"/>
      <c r="N1521" s="20"/>
      <c r="O1521" s="21"/>
      <c r="P1521" s="21"/>
      <c r="Q1521" s="21"/>
      <c r="R1521" s="8"/>
      <c r="S1521" s="8"/>
      <c r="T1521" s="8"/>
      <c r="U1521" s="21"/>
      <c r="V1521" s="21"/>
      <c r="W1521" s="21"/>
      <c r="X1521" s="19"/>
      <c r="Y1521" s="21"/>
      <c r="Z1521" s="19"/>
      <c r="AA1521" s="21"/>
      <c r="AB1521" s="19"/>
      <c r="AC1521" s="8"/>
      <c r="AD1521" s="8"/>
      <c r="AE1521" s="8"/>
      <c r="AF1521" s="19"/>
    </row>
    <row r="1522" ht="21" customHeight="1" spans="12:32">
      <c r="L1522" s="22"/>
      <c r="M1522" s="22"/>
      <c r="N1522" s="23"/>
      <c r="O1522" s="24"/>
      <c r="P1522" s="24"/>
      <c r="Q1522" s="24"/>
      <c r="R1522" s="5"/>
      <c r="S1522" s="5"/>
      <c r="T1522" s="5"/>
      <c r="U1522" s="24"/>
      <c r="V1522" s="24"/>
      <c r="W1522" s="24"/>
      <c r="X1522" s="22"/>
      <c r="Y1522" s="24"/>
      <c r="Z1522" s="22"/>
      <c r="AA1522" s="24"/>
      <c r="AB1522" s="22"/>
      <c r="AC1522" s="5"/>
      <c r="AD1522" s="5"/>
      <c r="AE1522" s="5"/>
      <c r="AF1522" s="22"/>
    </row>
    <row r="1523" ht="21" customHeight="1" spans="12:32">
      <c r="L1523" s="19"/>
      <c r="M1523" s="19"/>
      <c r="N1523" s="20"/>
      <c r="O1523" s="21"/>
      <c r="P1523" s="21"/>
      <c r="Q1523" s="21"/>
      <c r="R1523" s="8"/>
      <c r="S1523" s="8"/>
      <c r="T1523" s="8"/>
      <c r="U1523" s="21"/>
      <c r="V1523" s="21"/>
      <c r="W1523" s="21"/>
      <c r="X1523" s="19"/>
      <c r="Y1523" s="21"/>
      <c r="Z1523" s="19"/>
      <c r="AA1523" s="21"/>
      <c r="AB1523" s="19"/>
      <c r="AC1523" s="8"/>
      <c r="AD1523" s="8"/>
      <c r="AE1523" s="8"/>
      <c r="AF1523" s="19"/>
    </row>
    <row r="1524" ht="21" customHeight="1" spans="12:32">
      <c r="L1524" s="22"/>
      <c r="M1524" s="22"/>
      <c r="N1524" s="23"/>
      <c r="O1524" s="24"/>
      <c r="P1524" s="24"/>
      <c r="Q1524" s="24"/>
      <c r="R1524" s="5"/>
      <c r="S1524" s="5"/>
      <c r="T1524" s="5"/>
      <c r="U1524" s="24"/>
      <c r="V1524" s="24"/>
      <c r="W1524" s="24"/>
      <c r="X1524" s="22"/>
      <c r="Y1524" s="24"/>
      <c r="Z1524" s="22"/>
      <c r="AA1524" s="24"/>
      <c r="AB1524" s="22"/>
      <c r="AC1524" s="5"/>
      <c r="AD1524" s="5"/>
      <c r="AE1524" s="5"/>
      <c r="AF1524" s="22"/>
    </row>
    <row r="1525" ht="21" customHeight="1" spans="12:32">
      <c r="L1525" s="19"/>
      <c r="M1525" s="19"/>
      <c r="N1525" s="20"/>
      <c r="O1525" s="21"/>
      <c r="P1525" s="21"/>
      <c r="Q1525" s="21"/>
      <c r="R1525" s="8"/>
      <c r="S1525" s="8"/>
      <c r="T1525" s="8"/>
      <c r="U1525" s="21"/>
      <c r="V1525" s="21"/>
      <c r="W1525" s="21"/>
      <c r="X1525" s="19"/>
      <c r="Y1525" s="21"/>
      <c r="Z1525" s="19"/>
      <c r="AA1525" s="21"/>
      <c r="AB1525" s="19"/>
      <c r="AC1525" s="8"/>
      <c r="AD1525" s="8"/>
      <c r="AE1525" s="8"/>
      <c r="AF1525" s="19"/>
    </row>
    <row r="1526" ht="21" customHeight="1" spans="12:32">
      <c r="L1526" s="22"/>
      <c r="M1526" s="22"/>
      <c r="N1526" s="23"/>
      <c r="O1526" s="24"/>
      <c r="P1526" s="24"/>
      <c r="Q1526" s="24"/>
      <c r="R1526" s="5"/>
      <c r="S1526" s="5"/>
      <c r="T1526" s="5"/>
      <c r="U1526" s="24"/>
      <c r="V1526" s="24"/>
      <c r="W1526" s="24"/>
      <c r="X1526" s="22"/>
      <c r="Y1526" s="24"/>
      <c r="Z1526" s="22"/>
      <c r="AA1526" s="24"/>
      <c r="AB1526" s="22"/>
      <c r="AC1526" s="5"/>
      <c r="AD1526" s="5"/>
      <c r="AE1526" s="5"/>
      <c r="AF1526" s="22"/>
    </row>
    <row r="1527" ht="21" customHeight="1" spans="12:32">
      <c r="L1527" s="19"/>
      <c r="M1527" s="19"/>
      <c r="N1527" s="20"/>
      <c r="O1527" s="21"/>
      <c r="P1527" s="21"/>
      <c r="Q1527" s="21"/>
      <c r="R1527" s="8"/>
      <c r="S1527" s="8"/>
      <c r="T1527" s="8"/>
      <c r="U1527" s="21"/>
      <c r="V1527" s="21"/>
      <c r="W1527" s="21"/>
      <c r="X1527" s="19"/>
      <c r="Y1527" s="21"/>
      <c r="Z1527" s="19"/>
      <c r="AA1527" s="21"/>
      <c r="AB1527" s="19"/>
      <c r="AC1527" s="8"/>
      <c r="AD1527" s="8"/>
      <c r="AE1527" s="8"/>
      <c r="AF1527" s="19"/>
    </row>
    <row r="1528" ht="21" customHeight="1" spans="12:32">
      <c r="L1528" s="22"/>
      <c r="M1528" s="22"/>
      <c r="N1528" s="23"/>
      <c r="O1528" s="24"/>
      <c r="P1528" s="24"/>
      <c r="Q1528" s="24"/>
      <c r="R1528" s="5"/>
      <c r="S1528" s="5"/>
      <c r="T1528" s="5"/>
      <c r="U1528" s="24"/>
      <c r="V1528" s="24"/>
      <c r="W1528" s="24"/>
      <c r="X1528" s="22"/>
      <c r="Y1528" s="24"/>
      <c r="Z1528" s="22"/>
      <c r="AA1528" s="24"/>
      <c r="AB1528" s="22"/>
      <c r="AC1528" s="5"/>
      <c r="AD1528" s="5"/>
      <c r="AE1528" s="5"/>
      <c r="AF1528" s="22"/>
    </row>
    <row r="1529" ht="21" customHeight="1" spans="12:32">
      <c r="L1529" s="19"/>
      <c r="M1529" s="19"/>
      <c r="N1529" s="20"/>
      <c r="O1529" s="21"/>
      <c r="P1529" s="21"/>
      <c r="Q1529" s="21"/>
      <c r="R1529" s="8"/>
      <c r="S1529" s="8"/>
      <c r="T1529" s="8"/>
      <c r="U1529" s="21"/>
      <c r="V1529" s="21"/>
      <c r="W1529" s="21"/>
      <c r="X1529" s="19"/>
      <c r="Y1529" s="21"/>
      <c r="Z1529" s="19"/>
      <c r="AA1529" s="21"/>
      <c r="AB1529" s="19"/>
      <c r="AC1529" s="8"/>
      <c r="AD1529" s="8"/>
      <c r="AE1529" s="8"/>
      <c r="AF1529" s="19"/>
    </row>
    <row r="1530" ht="21" customHeight="1" spans="12:32">
      <c r="L1530" s="22"/>
      <c r="M1530" s="22"/>
      <c r="N1530" s="23"/>
      <c r="O1530" s="24"/>
      <c r="P1530" s="24"/>
      <c r="Q1530" s="24"/>
      <c r="R1530" s="5"/>
      <c r="S1530" s="5"/>
      <c r="T1530" s="5"/>
      <c r="U1530" s="24"/>
      <c r="V1530" s="24"/>
      <c r="W1530" s="24"/>
      <c r="X1530" s="22"/>
      <c r="Y1530" s="24"/>
      <c r="Z1530" s="22"/>
      <c r="AA1530" s="24"/>
      <c r="AB1530" s="22"/>
      <c r="AC1530" s="5"/>
      <c r="AD1530" s="5"/>
      <c r="AE1530" s="5"/>
      <c r="AF1530" s="22"/>
    </row>
    <row r="1531" ht="21" customHeight="1" spans="12:32">
      <c r="L1531" s="19"/>
      <c r="M1531" s="19"/>
      <c r="N1531" s="20"/>
      <c r="O1531" s="21"/>
      <c r="P1531" s="21"/>
      <c r="Q1531" s="21"/>
      <c r="R1531" s="8"/>
      <c r="S1531" s="8"/>
      <c r="T1531" s="8"/>
      <c r="U1531" s="21"/>
      <c r="V1531" s="21"/>
      <c r="W1531" s="21"/>
      <c r="X1531" s="19"/>
      <c r="Y1531" s="21"/>
      <c r="Z1531" s="19"/>
      <c r="AA1531" s="21"/>
      <c r="AB1531" s="19"/>
      <c r="AC1531" s="8"/>
      <c r="AD1531" s="8"/>
      <c r="AE1531" s="8"/>
      <c r="AF1531" s="19"/>
    </row>
    <row r="1532" ht="21" customHeight="1" spans="12:32">
      <c r="L1532" s="22"/>
      <c r="M1532" s="22"/>
      <c r="N1532" s="23"/>
      <c r="O1532" s="24"/>
      <c r="P1532" s="24"/>
      <c r="Q1532" s="24"/>
      <c r="R1532" s="5"/>
      <c r="S1532" s="5"/>
      <c r="T1532" s="5"/>
      <c r="U1532" s="24"/>
      <c r="V1532" s="24"/>
      <c r="W1532" s="24"/>
      <c r="X1532" s="22"/>
      <c r="Y1532" s="24"/>
      <c r="Z1532" s="22"/>
      <c r="AA1532" s="24"/>
      <c r="AB1532" s="22"/>
      <c r="AC1532" s="5"/>
      <c r="AD1532" s="5"/>
      <c r="AE1532" s="5"/>
      <c r="AF1532" s="22"/>
    </row>
    <row r="1533" ht="21" customHeight="1" spans="12:32">
      <c r="L1533" s="19"/>
      <c r="M1533" s="19"/>
      <c r="N1533" s="20"/>
      <c r="O1533" s="21"/>
      <c r="P1533" s="21"/>
      <c r="Q1533" s="21"/>
      <c r="R1533" s="8"/>
      <c r="S1533" s="8"/>
      <c r="T1533" s="8"/>
      <c r="U1533" s="21"/>
      <c r="V1533" s="21"/>
      <c r="W1533" s="21"/>
      <c r="X1533" s="19"/>
      <c r="Y1533" s="21"/>
      <c r="Z1533" s="19"/>
      <c r="AA1533" s="21"/>
      <c r="AB1533" s="19"/>
      <c r="AC1533" s="8"/>
      <c r="AD1533" s="8"/>
      <c r="AE1533" s="8"/>
      <c r="AF1533" s="19"/>
    </row>
    <row r="1534" ht="21" customHeight="1" spans="12:32">
      <c r="L1534" s="22"/>
      <c r="M1534" s="22"/>
      <c r="N1534" s="23"/>
      <c r="O1534" s="24"/>
      <c r="P1534" s="24"/>
      <c r="Q1534" s="24"/>
      <c r="R1534" s="5"/>
      <c r="S1534" s="5"/>
      <c r="T1534" s="5"/>
      <c r="U1534" s="24"/>
      <c r="V1534" s="24"/>
      <c r="W1534" s="24"/>
      <c r="X1534" s="22"/>
      <c r="Y1534" s="24"/>
      <c r="Z1534" s="22"/>
      <c r="AA1534" s="24"/>
      <c r="AB1534" s="22"/>
      <c r="AC1534" s="5"/>
      <c r="AD1534" s="5"/>
      <c r="AE1534" s="5"/>
      <c r="AF1534" s="22"/>
    </row>
    <row r="1535" ht="21" customHeight="1" spans="12:32">
      <c r="L1535" s="19"/>
      <c r="M1535" s="19"/>
      <c r="N1535" s="20"/>
      <c r="O1535" s="21"/>
      <c r="P1535" s="21"/>
      <c r="Q1535" s="21"/>
      <c r="R1535" s="8"/>
      <c r="S1535" s="8"/>
      <c r="T1535" s="8"/>
      <c r="U1535" s="21"/>
      <c r="V1535" s="21"/>
      <c r="W1535" s="21"/>
      <c r="X1535" s="19"/>
      <c r="Y1535" s="21"/>
      <c r="Z1535" s="19"/>
      <c r="AA1535" s="21"/>
      <c r="AB1535" s="19"/>
      <c r="AC1535" s="8"/>
      <c r="AD1535" s="8"/>
      <c r="AE1535" s="8"/>
      <c r="AF1535" s="19"/>
    </row>
    <row r="1536" ht="21" customHeight="1" spans="12:32">
      <c r="L1536" s="22"/>
      <c r="M1536" s="22"/>
      <c r="N1536" s="23"/>
      <c r="O1536" s="24"/>
      <c r="P1536" s="24"/>
      <c r="Q1536" s="24"/>
      <c r="R1536" s="5"/>
      <c r="S1536" s="5"/>
      <c r="T1536" s="5"/>
      <c r="U1536" s="24"/>
      <c r="V1536" s="24"/>
      <c r="W1536" s="24"/>
      <c r="X1536" s="22"/>
      <c r="Y1536" s="24"/>
      <c r="Z1536" s="22"/>
      <c r="AA1536" s="24"/>
      <c r="AB1536" s="22"/>
      <c r="AC1536" s="5"/>
      <c r="AD1536" s="5"/>
      <c r="AE1536" s="5"/>
      <c r="AF1536" s="22"/>
    </row>
    <row r="1537" ht="21" customHeight="1" spans="12:32">
      <c r="L1537" s="19"/>
      <c r="M1537" s="19"/>
      <c r="N1537" s="20"/>
      <c r="O1537" s="21"/>
      <c r="P1537" s="21"/>
      <c r="Q1537" s="21"/>
      <c r="R1537" s="8"/>
      <c r="S1537" s="8"/>
      <c r="T1537" s="8"/>
      <c r="U1537" s="21"/>
      <c r="V1537" s="21"/>
      <c r="W1537" s="21"/>
      <c r="X1537" s="19"/>
      <c r="Y1537" s="21"/>
      <c r="Z1537" s="19"/>
      <c r="AA1537" s="21"/>
      <c r="AB1537" s="19"/>
      <c r="AC1537" s="8"/>
      <c r="AD1537" s="8"/>
      <c r="AE1537" s="8"/>
      <c r="AF1537" s="19"/>
    </row>
    <row r="1538" ht="21" customHeight="1" spans="12:32">
      <c r="L1538" s="22"/>
      <c r="M1538" s="22"/>
      <c r="N1538" s="23"/>
      <c r="O1538" s="24"/>
      <c r="P1538" s="24"/>
      <c r="Q1538" s="24"/>
      <c r="R1538" s="5"/>
      <c r="S1538" s="5"/>
      <c r="T1538" s="5"/>
      <c r="U1538" s="24"/>
      <c r="V1538" s="24"/>
      <c r="W1538" s="24"/>
      <c r="X1538" s="22"/>
      <c r="Y1538" s="24"/>
      <c r="Z1538" s="22"/>
      <c r="AA1538" s="24"/>
      <c r="AB1538" s="22"/>
      <c r="AC1538" s="5"/>
      <c r="AD1538" s="5"/>
      <c r="AE1538" s="5"/>
      <c r="AF1538" s="22"/>
    </row>
    <row r="1539" ht="21" customHeight="1" spans="12:32">
      <c r="L1539" s="19"/>
      <c r="M1539" s="19"/>
      <c r="N1539" s="20"/>
      <c r="O1539" s="21"/>
      <c r="P1539" s="21"/>
      <c r="Q1539" s="21"/>
      <c r="R1539" s="8"/>
      <c r="S1539" s="8"/>
      <c r="T1539" s="8"/>
      <c r="U1539" s="21"/>
      <c r="V1539" s="21"/>
      <c r="W1539" s="21"/>
      <c r="X1539" s="19"/>
      <c r="Y1539" s="21"/>
      <c r="Z1539" s="19"/>
      <c r="AA1539" s="21"/>
      <c r="AB1539" s="19"/>
      <c r="AC1539" s="8"/>
      <c r="AD1539" s="8"/>
      <c r="AE1539" s="8"/>
      <c r="AF1539" s="19"/>
    </row>
    <row r="1540" ht="21" customHeight="1" spans="12:32">
      <c r="L1540" s="22"/>
      <c r="M1540" s="22"/>
      <c r="N1540" s="23"/>
      <c r="O1540" s="24"/>
      <c r="P1540" s="24"/>
      <c r="Q1540" s="24"/>
      <c r="R1540" s="5"/>
      <c r="S1540" s="5"/>
      <c r="T1540" s="5"/>
      <c r="U1540" s="24"/>
      <c r="V1540" s="24"/>
      <c r="W1540" s="24"/>
      <c r="X1540" s="22"/>
      <c r="Y1540" s="24"/>
      <c r="Z1540" s="22"/>
      <c r="AA1540" s="24"/>
      <c r="AB1540" s="22"/>
      <c r="AC1540" s="5"/>
      <c r="AD1540" s="5"/>
      <c r="AE1540" s="5"/>
      <c r="AF1540" s="22"/>
    </row>
    <row r="1541" ht="21" customHeight="1" spans="12:32">
      <c r="L1541" s="19"/>
      <c r="M1541" s="19"/>
      <c r="N1541" s="20"/>
      <c r="O1541" s="21"/>
      <c r="P1541" s="21"/>
      <c r="Q1541" s="21"/>
      <c r="R1541" s="8"/>
      <c r="S1541" s="8"/>
      <c r="T1541" s="8"/>
      <c r="U1541" s="21"/>
      <c r="V1541" s="21"/>
      <c r="W1541" s="21"/>
      <c r="X1541" s="19"/>
      <c r="Y1541" s="21"/>
      <c r="Z1541" s="19"/>
      <c r="AA1541" s="21"/>
      <c r="AB1541" s="19"/>
      <c r="AC1541" s="8"/>
      <c r="AD1541" s="8"/>
      <c r="AE1541" s="8"/>
      <c r="AF1541" s="19"/>
    </row>
    <row r="1542" ht="21" customHeight="1" spans="12:32">
      <c r="L1542" s="22"/>
      <c r="M1542" s="22"/>
      <c r="N1542" s="23"/>
      <c r="O1542" s="24"/>
      <c r="P1542" s="24"/>
      <c r="Q1542" s="24"/>
      <c r="R1542" s="5"/>
      <c r="S1542" s="5"/>
      <c r="T1542" s="5"/>
      <c r="U1542" s="24"/>
      <c r="V1542" s="24"/>
      <c r="W1542" s="24"/>
      <c r="X1542" s="22"/>
      <c r="Y1542" s="24"/>
      <c r="Z1542" s="22"/>
      <c r="AA1542" s="24"/>
      <c r="AB1542" s="22"/>
      <c r="AC1542" s="5"/>
      <c r="AD1542" s="5"/>
      <c r="AE1542" s="5"/>
      <c r="AF1542" s="22"/>
    </row>
    <row r="1543" ht="21" customHeight="1" spans="12:32">
      <c r="L1543" s="19"/>
      <c r="M1543" s="19"/>
      <c r="N1543" s="20"/>
      <c r="O1543" s="21"/>
      <c r="P1543" s="21"/>
      <c r="Q1543" s="21"/>
      <c r="R1543" s="8"/>
      <c r="S1543" s="8"/>
      <c r="T1543" s="8"/>
      <c r="U1543" s="21"/>
      <c r="V1543" s="21"/>
      <c r="W1543" s="21"/>
      <c r="X1543" s="19"/>
      <c r="Y1543" s="21"/>
      <c r="Z1543" s="19"/>
      <c r="AA1543" s="21"/>
      <c r="AB1543" s="19"/>
      <c r="AC1543" s="8"/>
      <c r="AD1543" s="8"/>
      <c r="AE1543" s="8"/>
      <c r="AF1543" s="19"/>
    </row>
    <row r="1544" ht="21" customHeight="1" spans="12:32">
      <c r="L1544" s="22"/>
      <c r="M1544" s="22"/>
      <c r="N1544" s="23"/>
      <c r="O1544" s="24"/>
      <c r="P1544" s="24"/>
      <c r="Q1544" s="24"/>
      <c r="R1544" s="5"/>
      <c r="S1544" s="5"/>
      <c r="T1544" s="5"/>
      <c r="U1544" s="24"/>
      <c r="V1544" s="24"/>
      <c r="W1544" s="24"/>
      <c r="X1544" s="22"/>
      <c r="Y1544" s="24"/>
      <c r="Z1544" s="22"/>
      <c r="AA1544" s="24"/>
      <c r="AB1544" s="22"/>
      <c r="AC1544" s="5"/>
      <c r="AD1544" s="5"/>
      <c r="AE1544" s="5"/>
      <c r="AF1544" s="22"/>
    </row>
    <row r="1545" ht="21" customHeight="1" spans="12:32">
      <c r="L1545" s="19"/>
      <c r="M1545" s="19"/>
      <c r="N1545" s="20"/>
      <c r="O1545" s="21"/>
      <c r="P1545" s="21"/>
      <c r="Q1545" s="21"/>
      <c r="R1545" s="8"/>
      <c r="S1545" s="8"/>
      <c r="T1545" s="8"/>
      <c r="U1545" s="21"/>
      <c r="V1545" s="21"/>
      <c r="W1545" s="21"/>
      <c r="X1545" s="19"/>
      <c r="Y1545" s="21"/>
      <c r="Z1545" s="19"/>
      <c r="AA1545" s="21"/>
      <c r="AB1545" s="19"/>
      <c r="AC1545" s="8"/>
      <c r="AD1545" s="8"/>
      <c r="AE1545" s="8"/>
      <c r="AF1545" s="19"/>
    </row>
    <row r="1546" ht="21" customHeight="1" spans="12:32">
      <c r="L1546" s="22"/>
      <c r="M1546" s="22"/>
      <c r="N1546" s="23"/>
      <c r="O1546" s="24"/>
      <c r="P1546" s="24"/>
      <c r="Q1546" s="24"/>
      <c r="R1546" s="5"/>
      <c r="S1546" s="5"/>
      <c r="T1546" s="5"/>
      <c r="U1546" s="24"/>
      <c r="V1546" s="24"/>
      <c r="W1546" s="24"/>
      <c r="X1546" s="22"/>
      <c r="Y1546" s="24"/>
      <c r="Z1546" s="22"/>
      <c r="AA1546" s="24"/>
      <c r="AB1546" s="22"/>
      <c r="AC1546" s="5"/>
      <c r="AD1546" s="5"/>
      <c r="AE1546" s="5"/>
      <c r="AF1546" s="22"/>
    </row>
    <row r="1547" ht="21" customHeight="1" spans="12:32">
      <c r="L1547" s="19"/>
      <c r="M1547" s="19"/>
      <c r="N1547" s="20"/>
      <c r="O1547" s="21"/>
      <c r="P1547" s="21"/>
      <c r="Q1547" s="21"/>
      <c r="R1547" s="8"/>
      <c r="S1547" s="8"/>
      <c r="T1547" s="8"/>
      <c r="U1547" s="21"/>
      <c r="V1547" s="21"/>
      <c r="W1547" s="21"/>
      <c r="X1547" s="19"/>
      <c r="Y1547" s="21"/>
      <c r="Z1547" s="19"/>
      <c r="AA1547" s="21"/>
      <c r="AB1547" s="19"/>
      <c r="AC1547" s="8"/>
      <c r="AD1547" s="8"/>
      <c r="AE1547" s="8"/>
      <c r="AF1547" s="19"/>
    </row>
    <row r="1548" ht="21" customHeight="1" spans="12:32">
      <c r="L1548" s="22"/>
      <c r="M1548" s="22"/>
      <c r="N1548" s="23"/>
      <c r="O1548" s="24"/>
      <c r="P1548" s="24"/>
      <c r="Q1548" s="24"/>
      <c r="R1548" s="5"/>
      <c r="S1548" s="5"/>
      <c r="T1548" s="5"/>
      <c r="U1548" s="24"/>
      <c r="V1548" s="24"/>
      <c r="W1548" s="24"/>
      <c r="X1548" s="22"/>
      <c r="Y1548" s="24"/>
      <c r="Z1548" s="22"/>
      <c r="AA1548" s="24"/>
      <c r="AB1548" s="22"/>
      <c r="AC1548" s="5"/>
      <c r="AD1548" s="5"/>
      <c r="AE1548" s="5"/>
      <c r="AF1548" s="22"/>
    </row>
    <row r="1549" ht="21" customHeight="1" spans="12:32">
      <c r="L1549" s="19"/>
      <c r="M1549" s="19"/>
      <c r="N1549" s="20"/>
      <c r="O1549" s="21"/>
      <c r="P1549" s="21"/>
      <c r="Q1549" s="21"/>
      <c r="R1549" s="8"/>
      <c r="S1549" s="8"/>
      <c r="T1549" s="8"/>
      <c r="U1549" s="21"/>
      <c r="V1549" s="21"/>
      <c r="W1549" s="21"/>
      <c r="X1549" s="19"/>
      <c r="Y1549" s="21"/>
      <c r="Z1549" s="19"/>
      <c r="AA1549" s="21"/>
      <c r="AB1549" s="19"/>
      <c r="AC1549" s="8"/>
      <c r="AD1549" s="8"/>
      <c r="AE1549" s="8"/>
      <c r="AF1549" s="19"/>
    </row>
    <row r="1550" ht="21" customHeight="1" spans="12:32">
      <c r="L1550" s="22"/>
      <c r="M1550" s="22"/>
      <c r="N1550" s="23"/>
      <c r="O1550" s="24"/>
      <c r="P1550" s="24"/>
      <c r="Q1550" s="24"/>
      <c r="R1550" s="5"/>
      <c r="S1550" s="5"/>
      <c r="T1550" s="5"/>
      <c r="U1550" s="24"/>
      <c r="V1550" s="24"/>
      <c r="W1550" s="24"/>
      <c r="X1550" s="22"/>
      <c r="Y1550" s="24"/>
      <c r="Z1550" s="22"/>
      <c r="AA1550" s="24"/>
      <c r="AB1550" s="22"/>
      <c r="AC1550" s="5"/>
      <c r="AD1550" s="5"/>
      <c r="AE1550" s="5"/>
      <c r="AF1550" s="22"/>
    </row>
    <row r="1551" ht="21" customHeight="1" spans="12:32">
      <c r="L1551" s="19"/>
      <c r="M1551" s="19"/>
      <c r="N1551" s="20"/>
      <c r="O1551" s="21"/>
      <c r="P1551" s="21"/>
      <c r="Q1551" s="21"/>
      <c r="R1551" s="8"/>
      <c r="S1551" s="8"/>
      <c r="T1551" s="8"/>
      <c r="U1551" s="21"/>
      <c r="V1551" s="21"/>
      <c r="W1551" s="21"/>
      <c r="X1551" s="19"/>
      <c r="Y1551" s="21"/>
      <c r="Z1551" s="19"/>
      <c r="AA1551" s="21"/>
      <c r="AB1551" s="19"/>
      <c r="AC1551" s="8"/>
      <c r="AD1551" s="8"/>
      <c r="AE1551" s="8"/>
      <c r="AF1551" s="19"/>
    </row>
    <row r="1552" ht="21" customHeight="1" spans="12:32">
      <c r="L1552" s="22"/>
      <c r="M1552" s="22"/>
      <c r="N1552" s="23"/>
      <c r="O1552" s="24"/>
      <c r="P1552" s="24"/>
      <c r="Q1552" s="24"/>
      <c r="R1552" s="5"/>
      <c r="S1552" s="5"/>
      <c r="T1552" s="5"/>
      <c r="U1552" s="24"/>
      <c r="V1552" s="24"/>
      <c r="W1552" s="24"/>
      <c r="X1552" s="22"/>
      <c r="Y1552" s="24"/>
      <c r="Z1552" s="22"/>
      <c r="AA1552" s="24"/>
      <c r="AB1552" s="22"/>
      <c r="AC1552" s="5"/>
      <c r="AD1552" s="5"/>
      <c r="AE1552" s="5"/>
      <c r="AF1552" s="22"/>
    </row>
    <row r="1553" ht="21" customHeight="1" spans="12:32">
      <c r="L1553" s="19"/>
      <c r="M1553" s="19"/>
      <c r="N1553" s="20"/>
      <c r="O1553" s="21"/>
      <c r="P1553" s="21"/>
      <c r="Q1553" s="21"/>
      <c r="R1553" s="8"/>
      <c r="S1553" s="8"/>
      <c r="T1553" s="8"/>
      <c r="U1553" s="21"/>
      <c r="V1553" s="21"/>
      <c r="W1553" s="21"/>
      <c r="X1553" s="19"/>
      <c r="Y1553" s="21"/>
      <c r="Z1553" s="19"/>
      <c r="AA1553" s="21"/>
      <c r="AB1553" s="19"/>
      <c r="AC1553" s="8"/>
      <c r="AD1553" s="8"/>
      <c r="AE1553" s="8"/>
      <c r="AF1553" s="19"/>
    </row>
    <row r="1554" ht="21" customHeight="1" spans="12:32">
      <c r="L1554" s="22"/>
      <c r="M1554" s="22"/>
      <c r="N1554" s="23"/>
      <c r="O1554" s="24"/>
      <c r="P1554" s="24"/>
      <c r="Q1554" s="24"/>
      <c r="R1554" s="5"/>
      <c r="S1554" s="5"/>
      <c r="T1554" s="5"/>
      <c r="U1554" s="24"/>
      <c r="V1554" s="24"/>
      <c r="W1554" s="24"/>
      <c r="X1554" s="22"/>
      <c r="Y1554" s="24"/>
      <c r="Z1554" s="22"/>
      <c r="AA1554" s="24"/>
      <c r="AB1554" s="22"/>
      <c r="AC1554" s="5"/>
      <c r="AD1554" s="5"/>
      <c r="AE1554" s="5"/>
      <c r="AF1554" s="22"/>
    </row>
    <row r="1555" ht="21" customHeight="1" spans="12:32">
      <c r="L1555" s="19"/>
      <c r="M1555" s="19"/>
      <c r="N1555" s="20"/>
      <c r="O1555" s="21"/>
      <c r="P1555" s="21"/>
      <c r="Q1555" s="21"/>
      <c r="R1555" s="8"/>
      <c r="S1555" s="8"/>
      <c r="T1555" s="8"/>
      <c r="U1555" s="21"/>
      <c r="V1555" s="21"/>
      <c r="W1555" s="21"/>
      <c r="X1555" s="19"/>
      <c r="Y1555" s="21"/>
      <c r="Z1555" s="19"/>
      <c r="AA1555" s="21"/>
      <c r="AB1555" s="19"/>
      <c r="AC1555" s="8"/>
      <c r="AD1555" s="8"/>
      <c r="AE1555" s="8"/>
      <c r="AF1555" s="19"/>
    </row>
    <row r="1556" ht="21" customHeight="1" spans="12:32">
      <c r="L1556" s="22"/>
      <c r="M1556" s="22"/>
      <c r="N1556" s="23"/>
      <c r="O1556" s="24"/>
      <c r="P1556" s="24"/>
      <c r="Q1556" s="24"/>
      <c r="R1556" s="5"/>
      <c r="S1556" s="5"/>
      <c r="T1556" s="5"/>
      <c r="U1556" s="24"/>
      <c r="V1556" s="24"/>
      <c r="W1556" s="24"/>
      <c r="X1556" s="22"/>
      <c r="Y1556" s="24"/>
      <c r="Z1556" s="22"/>
      <c r="AA1556" s="24"/>
      <c r="AB1556" s="22"/>
      <c r="AC1556" s="5"/>
      <c r="AD1556" s="5"/>
      <c r="AE1556" s="5"/>
      <c r="AF1556" s="22"/>
    </row>
    <row r="1557" ht="21" customHeight="1" spans="12:32">
      <c r="L1557" s="19"/>
      <c r="M1557" s="19"/>
      <c r="N1557" s="20"/>
      <c r="O1557" s="21"/>
      <c r="P1557" s="21"/>
      <c r="Q1557" s="21"/>
      <c r="R1557" s="8"/>
      <c r="S1557" s="8"/>
      <c r="T1557" s="8"/>
      <c r="U1557" s="21"/>
      <c r="V1557" s="21"/>
      <c r="W1557" s="21"/>
      <c r="X1557" s="19"/>
      <c r="Y1557" s="21"/>
      <c r="Z1557" s="19"/>
      <c r="AA1557" s="21"/>
      <c r="AB1557" s="19"/>
      <c r="AC1557" s="8"/>
      <c r="AD1557" s="8"/>
      <c r="AE1557" s="8"/>
      <c r="AF1557" s="19"/>
    </row>
    <row r="1558" ht="21" customHeight="1" spans="12:32">
      <c r="L1558" s="22"/>
      <c r="M1558" s="22"/>
      <c r="N1558" s="23"/>
      <c r="O1558" s="24"/>
      <c r="P1558" s="24"/>
      <c r="Q1558" s="24"/>
      <c r="R1558" s="5"/>
      <c r="S1558" s="5"/>
      <c r="T1558" s="5"/>
      <c r="U1558" s="24"/>
      <c r="V1558" s="24"/>
      <c r="W1558" s="24"/>
      <c r="X1558" s="22"/>
      <c r="Y1558" s="24"/>
      <c r="Z1558" s="22"/>
      <c r="AA1558" s="24"/>
      <c r="AB1558" s="22"/>
      <c r="AC1558" s="5"/>
      <c r="AD1558" s="5"/>
      <c r="AE1558" s="5"/>
      <c r="AF1558" s="22"/>
    </row>
    <row r="1559" ht="21" customHeight="1" spans="12:32">
      <c r="L1559" s="19"/>
      <c r="M1559" s="19"/>
      <c r="N1559" s="20"/>
      <c r="O1559" s="21"/>
      <c r="P1559" s="21"/>
      <c r="Q1559" s="21"/>
      <c r="R1559" s="8"/>
      <c r="S1559" s="8"/>
      <c r="T1559" s="8"/>
      <c r="U1559" s="21"/>
      <c r="V1559" s="21"/>
      <c r="W1559" s="21"/>
      <c r="X1559" s="19"/>
      <c r="Y1559" s="21"/>
      <c r="Z1559" s="19"/>
      <c r="AA1559" s="21"/>
      <c r="AB1559" s="19"/>
      <c r="AC1559" s="8"/>
      <c r="AD1559" s="8"/>
      <c r="AE1559" s="8"/>
      <c r="AF1559" s="19"/>
    </row>
    <row r="1560" ht="21" customHeight="1" spans="12:32">
      <c r="L1560" s="22"/>
      <c r="M1560" s="22"/>
      <c r="N1560" s="23"/>
      <c r="O1560" s="24"/>
      <c r="P1560" s="24"/>
      <c r="Q1560" s="24"/>
      <c r="R1560" s="5"/>
      <c r="S1560" s="5"/>
      <c r="T1560" s="5"/>
      <c r="U1560" s="24"/>
      <c r="V1560" s="24"/>
      <c r="W1560" s="24"/>
      <c r="X1560" s="22"/>
      <c r="Y1560" s="24"/>
      <c r="Z1560" s="22"/>
      <c r="AA1560" s="24"/>
      <c r="AB1560" s="22"/>
      <c r="AC1560" s="5"/>
      <c r="AD1560" s="5"/>
      <c r="AE1560" s="5"/>
      <c r="AF1560" s="22"/>
    </row>
    <row r="1561" ht="21" customHeight="1" spans="12:32">
      <c r="L1561" s="19"/>
      <c r="M1561" s="19"/>
      <c r="N1561" s="20"/>
      <c r="O1561" s="21"/>
      <c r="P1561" s="21"/>
      <c r="Q1561" s="21"/>
      <c r="R1561" s="8"/>
      <c r="S1561" s="8"/>
      <c r="T1561" s="8"/>
      <c r="U1561" s="21"/>
      <c r="V1561" s="21"/>
      <c r="W1561" s="21"/>
      <c r="X1561" s="19"/>
      <c r="Y1561" s="21"/>
      <c r="Z1561" s="19"/>
      <c r="AA1561" s="21"/>
      <c r="AB1561" s="19"/>
      <c r="AC1561" s="8"/>
      <c r="AD1561" s="8"/>
      <c r="AE1561" s="8"/>
      <c r="AF1561" s="19"/>
    </row>
    <row r="1562" ht="21" customHeight="1" spans="12:32">
      <c r="L1562" s="22"/>
      <c r="M1562" s="22"/>
      <c r="N1562" s="23"/>
      <c r="O1562" s="24"/>
      <c r="P1562" s="24"/>
      <c r="Q1562" s="24"/>
      <c r="R1562" s="5"/>
      <c r="S1562" s="5"/>
      <c r="T1562" s="5"/>
      <c r="U1562" s="24"/>
      <c r="V1562" s="24"/>
      <c r="W1562" s="24"/>
      <c r="X1562" s="22"/>
      <c r="Y1562" s="24"/>
      <c r="Z1562" s="22"/>
      <c r="AA1562" s="24"/>
      <c r="AB1562" s="22"/>
      <c r="AC1562" s="5"/>
      <c r="AD1562" s="5"/>
      <c r="AE1562" s="5"/>
      <c r="AF1562" s="22"/>
    </row>
    <row r="1563" ht="21" customHeight="1" spans="12:32">
      <c r="L1563" s="19"/>
      <c r="M1563" s="19"/>
      <c r="N1563" s="20"/>
      <c r="O1563" s="21"/>
      <c r="P1563" s="21"/>
      <c r="Q1563" s="21"/>
      <c r="R1563" s="8"/>
      <c r="S1563" s="8"/>
      <c r="T1563" s="8"/>
      <c r="U1563" s="21"/>
      <c r="V1563" s="21"/>
      <c r="W1563" s="21"/>
      <c r="X1563" s="19"/>
      <c r="Y1563" s="21"/>
      <c r="Z1563" s="19"/>
      <c r="AA1563" s="21"/>
      <c r="AB1563" s="19"/>
      <c r="AC1563" s="8"/>
      <c r="AD1563" s="8"/>
      <c r="AE1563" s="8"/>
      <c r="AF1563" s="19"/>
    </row>
    <row r="1564" ht="21" customHeight="1" spans="12:32">
      <c r="L1564" s="22"/>
      <c r="M1564" s="22"/>
      <c r="N1564" s="23"/>
      <c r="O1564" s="24"/>
      <c r="P1564" s="24"/>
      <c r="Q1564" s="24"/>
      <c r="R1564" s="5"/>
      <c r="S1564" s="5"/>
      <c r="T1564" s="5"/>
      <c r="U1564" s="24"/>
      <c r="V1564" s="24"/>
      <c r="W1564" s="24"/>
      <c r="X1564" s="22"/>
      <c r="Y1564" s="24"/>
      <c r="Z1564" s="22"/>
      <c r="AA1564" s="24"/>
      <c r="AB1564" s="22"/>
      <c r="AC1564" s="5"/>
      <c r="AD1564" s="5"/>
      <c r="AE1564" s="5"/>
      <c r="AF1564" s="22"/>
    </row>
    <row r="1565" ht="21" customHeight="1" spans="12:32">
      <c r="L1565" s="19"/>
      <c r="M1565" s="19"/>
      <c r="N1565" s="20"/>
      <c r="O1565" s="21"/>
      <c r="P1565" s="21"/>
      <c r="Q1565" s="21"/>
      <c r="R1565" s="8"/>
      <c r="S1565" s="8"/>
      <c r="T1565" s="8"/>
      <c r="U1565" s="21"/>
      <c r="V1565" s="21"/>
      <c r="W1565" s="21"/>
      <c r="X1565" s="19"/>
      <c r="Y1565" s="21"/>
      <c r="Z1565" s="19"/>
      <c r="AA1565" s="21"/>
      <c r="AB1565" s="19"/>
      <c r="AC1565" s="8"/>
      <c r="AD1565" s="8"/>
      <c r="AE1565" s="8"/>
      <c r="AF1565" s="19"/>
    </row>
    <row r="1566" ht="21" customHeight="1" spans="12:32">
      <c r="L1566" s="22"/>
      <c r="M1566" s="22"/>
      <c r="N1566" s="23"/>
      <c r="O1566" s="24"/>
      <c r="P1566" s="24"/>
      <c r="Q1566" s="24"/>
      <c r="R1566" s="5"/>
      <c r="S1566" s="5"/>
      <c r="T1566" s="5"/>
      <c r="U1566" s="24"/>
      <c r="V1566" s="24"/>
      <c r="W1566" s="24"/>
      <c r="X1566" s="22"/>
      <c r="Y1566" s="24"/>
      <c r="Z1566" s="22"/>
      <c r="AA1566" s="24"/>
      <c r="AB1566" s="22"/>
      <c r="AC1566" s="5"/>
      <c r="AD1566" s="5"/>
      <c r="AE1566" s="5"/>
      <c r="AF1566" s="22"/>
    </row>
    <row r="1567" ht="21" customHeight="1" spans="12:32">
      <c r="L1567" s="19"/>
      <c r="M1567" s="19"/>
      <c r="N1567" s="20"/>
      <c r="O1567" s="21"/>
      <c r="P1567" s="21"/>
      <c r="Q1567" s="21"/>
      <c r="R1567" s="8"/>
      <c r="S1567" s="8"/>
      <c r="T1567" s="8"/>
      <c r="U1567" s="21"/>
      <c r="V1567" s="21"/>
      <c r="W1567" s="21"/>
      <c r="X1567" s="19"/>
      <c r="Y1567" s="21"/>
      <c r="Z1567" s="19"/>
      <c r="AA1567" s="21"/>
      <c r="AB1567" s="19"/>
      <c r="AC1567" s="8"/>
      <c r="AD1567" s="8"/>
      <c r="AE1567" s="8"/>
      <c r="AF1567" s="19"/>
    </row>
    <row r="1568" ht="21" customHeight="1" spans="12:32">
      <c r="L1568" s="22"/>
      <c r="M1568" s="22"/>
      <c r="N1568" s="23"/>
      <c r="O1568" s="24"/>
      <c r="P1568" s="24"/>
      <c r="Q1568" s="24"/>
      <c r="R1568" s="5"/>
      <c r="S1568" s="5"/>
      <c r="T1568" s="5"/>
      <c r="U1568" s="24"/>
      <c r="V1568" s="24"/>
      <c r="W1568" s="24"/>
      <c r="X1568" s="22"/>
      <c r="Y1568" s="24"/>
      <c r="Z1568" s="22"/>
      <c r="AA1568" s="24"/>
      <c r="AB1568" s="22"/>
      <c r="AC1568" s="5"/>
      <c r="AD1568" s="5"/>
      <c r="AE1568" s="5"/>
      <c r="AF1568" s="22"/>
    </row>
    <row r="1569" ht="21" customHeight="1" spans="12:32">
      <c r="L1569" s="19"/>
      <c r="M1569" s="19"/>
      <c r="N1569" s="20"/>
      <c r="O1569" s="21"/>
      <c r="P1569" s="21"/>
      <c r="Q1569" s="21"/>
      <c r="R1569" s="8"/>
      <c r="S1569" s="8"/>
      <c r="T1569" s="8"/>
      <c r="U1569" s="21"/>
      <c r="V1569" s="21"/>
      <c r="W1569" s="21"/>
      <c r="X1569" s="19"/>
      <c r="Y1569" s="21"/>
      <c r="Z1569" s="19"/>
      <c r="AA1569" s="21"/>
      <c r="AB1569" s="19"/>
      <c r="AC1569" s="8"/>
      <c r="AD1569" s="8"/>
      <c r="AE1569" s="8"/>
      <c r="AF1569" s="19"/>
    </row>
    <row r="1570" ht="21" customHeight="1" spans="12:32">
      <c r="L1570" s="22"/>
      <c r="M1570" s="22"/>
      <c r="N1570" s="23"/>
      <c r="O1570" s="24"/>
      <c r="P1570" s="24"/>
      <c r="Q1570" s="24"/>
      <c r="R1570" s="5"/>
      <c r="S1570" s="5"/>
      <c r="T1570" s="5"/>
      <c r="U1570" s="24"/>
      <c r="V1570" s="24"/>
      <c r="W1570" s="24"/>
      <c r="X1570" s="22"/>
      <c r="Y1570" s="24"/>
      <c r="Z1570" s="22"/>
      <c r="AA1570" s="24"/>
      <c r="AB1570" s="22"/>
      <c r="AC1570" s="5"/>
      <c r="AD1570" s="5"/>
      <c r="AE1570" s="5"/>
      <c r="AF1570" s="22"/>
    </row>
    <row r="1571" ht="21" customHeight="1" spans="12:32">
      <c r="L1571" s="19"/>
      <c r="M1571" s="19"/>
      <c r="N1571" s="20"/>
      <c r="O1571" s="21"/>
      <c r="P1571" s="21"/>
      <c r="Q1571" s="21"/>
      <c r="R1571" s="8"/>
      <c r="S1571" s="8"/>
      <c r="T1571" s="8"/>
      <c r="U1571" s="21"/>
      <c r="V1571" s="21"/>
      <c r="W1571" s="21"/>
      <c r="X1571" s="19"/>
      <c r="Y1571" s="21"/>
      <c r="Z1571" s="19"/>
      <c r="AA1571" s="21"/>
      <c r="AB1571" s="19"/>
      <c r="AC1571" s="8"/>
      <c r="AD1571" s="8"/>
      <c r="AE1571" s="8"/>
      <c r="AF1571" s="19"/>
    </row>
    <row r="1572" ht="21" customHeight="1" spans="12:32">
      <c r="L1572" s="22"/>
      <c r="M1572" s="22"/>
      <c r="N1572" s="23"/>
      <c r="O1572" s="24"/>
      <c r="P1572" s="24"/>
      <c r="Q1572" s="24"/>
      <c r="R1572" s="5"/>
      <c r="S1572" s="5"/>
      <c r="T1572" s="5"/>
      <c r="U1572" s="24"/>
      <c r="V1572" s="24"/>
      <c r="W1572" s="24"/>
      <c r="X1572" s="22"/>
      <c r="Y1572" s="24"/>
      <c r="Z1572" s="22"/>
      <c r="AA1572" s="24"/>
      <c r="AB1572" s="22"/>
      <c r="AC1572" s="5"/>
      <c r="AD1572" s="5"/>
      <c r="AE1572" s="5"/>
      <c r="AF1572" s="22"/>
    </row>
    <row r="1573" ht="21" customHeight="1" spans="12:32">
      <c r="L1573" s="19"/>
      <c r="M1573" s="19"/>
      <c r="N1573" s="20"/>
      <c r="O1573" s="21"/>
      <c r="P1573" s="21"/>
      <c r="Q1573" s="21"/>
      <c r="R1573" s="8"/>
      <c r="S1573" s="8"/>
      <c r="T1573" s="8"/>
      <c r="U1573" s="21"/>
      <c r="V1573" s="21"/>
      <c r="W1573" s="21"/>
      <c r="X1573" s="19"/>
      <c r="Y1573" s="21"/>
      <c r="Z1573" s="19"/>
      <c r="AA1573" s="21"/>
      <c r="AB1573" s="19"/>
      <c r="AC1573" s="8"/>
      <c r="AD1573" s="8"/>
      <c r="AE1573" s="8"/>
      <c r="AF1573" s="19"/>
    </row>
    <row r="1574" ht="21" customHeight="1" spans="12:32">
      <c r="L1574" s="22"/>
      <c r="M1574" s="22"/>
      <c r="N1574" s="23"/>
      <c r="O1574" s="24"/>
      <c r="P1574" s="24"/>
      <c r="Q1574" s="24"/>
      <c r="R1574" s="5"/>
      <c r="S1574" s="5"/>
      <c r="T1574" s="5"/>
      <c r="U1574" s="24"/>
      <c r="V1574" s="24"/>
      <c r="W1574" s="24"/>
      <c r="X1574" s="22"/>
      <c r="Y1574" s="24"/>
      <c r="Z1574" s="22"/>
      <c r="AA1574" s="24"/>
      <c r="AB1574" s="22"/>
      <c r="AC1574" s="5"/>
      <c r="AD1574" s="5"/>
      <c r="AE1574" s="5"/>
      <c r="AF1574" s="22"/>
    </row>
    <row r="1575" ht="21" customHeight="1" spans="12:32">
      <c r="L1575" s="19"/>
      <c r="M1575" s="19"/>
      <c r="N1575" s="20"/>
      <c r="O1575" s="21"/>
      <c r="P1575" s="21"/>
      <c r="Q1575" s="21"/>
      <c r="R1575" s="8"/>
      <c r="S1575" s="8"/>
      <c r="T1575" s="8"/>
      <c r="U1575" s="21"/>
      <c r="V1575" s="21"/>
      <c r="W1575" s="21"/>
      <c r="X1575" s="19"/>
      <c r="Y1575" s="21"/>
      <c r="Z1575" s="19"/>
      <c r="AA1575" s="21"/>
      <c r="AB1575" s="19"/>
      <c r="AC1575" s="8"/>
      <c r="AD1575" s="8"/>
      <c r="AE1575" s="8"/>
      <c r="AF1575" s="19"/>
    </row>
    <row r="1576" ht="21" customHeight="1" spans="12:32">
      <c r="L1576" s="22"/>
      <c r="M1576" s="22"/>
      <c r="N1576" s="23"/>
      <c r="O1576" s="24"/>
      <c r="P1576" s="24"/>
      <c r="Q1576" s="24"/>
      <c r="R1576" s="5"/>
      <c r="S1576" s="5"/>
      <c r="T1576" s="5"/>
      <c r="U1576" s="24"/>
      <c r="V1576" s="24"/>
      <c r="W1576" s="24"/>
      <c r="X1576" s="22"/>
      <c r="Y1576" s="24"/>
      <c r="Z1576" s="22"/>
      <c r="AA1576" s="24"/>
      <c r="AB1576" s="22"/>
      <c r="AC1576" s="5"/>
      <c r="AD1576" s="5"/>
      <c r="AE1576" s="5"/>
      <c r="AF1576" s="22"/>
    </row>
    <row r="1577" ht="21" customHeight="1" spans="12:32">
      <c r="L1577" s="19"/>
      <c r="M1577" s="19"/>
      <c r="N1577" s="20"/>
      <c r="O1577" s="21"/>
      <c r="P1577" s="21"/>
      <c r="Q1577" s="21"/>
      <c r="R1577" s="8"/>
      <c r="S1577" s="8"/>
      <c r="T1577" s="8"/>
      <c r="U1577" s="21"/>
      <c r="V1577" s="21"/>
      <c r="W1577" s="21"/>
      <c r="X1577" s="19"/>
      <c r="Y1577" s="21"/>
      <c r="Z1577" s="19"/>
      <c r="AA1577" s="21"/>
      <c r="AB1577" s="19"/>
      <c r="AC1577" s="8"/>
      <c r="AD1577" s="8"/>
      <c r="AE1577" s="8"/>
      <c r="AF1577" s="19"/>
    </row>
    <row r="1578" ht="21" customHeight="1" spans="12:32">
      <c r="L1578" s="22"/>
      <c r="M1578" s="22"/>
      <c r="N1578" s="23"/>
      <c r="O1578" s="24"/>
      <c r="P1578" s="24"/>
      <c r="Q1578" s="24"/>
      <c r="R1578" s="5"/>
      <c r="S1578" s="5"/>
      <c r="T1578" s="5"/>
      <c r="U1578" s="24"/>
      <c r="V1578" s="24"/>
      <c r="W1578" s="24"/>
      <c r="X1578" s="22"/>
      <c r="Y1578" s="24"/>
      <c r="Z1578" s="22"/>
      <c r="AA1578" s="24"/>
      <c r="AB1578" s="22"/>
      <c r="AC1578" s="5"/>
      <c r="AD1578" s="5"/>
      <c r="AE1578" s="5"/>
      <c r="AF1578" s="22"/>
    </row>
    <row r="1579" ht="21" customHeight="1" spans="12:32">
      <c r="L1579" s="19"/>
      <c r="M1579" s="19"/>
      <c r="N1579" s="20"/>
      <c r="O1579" s="21"/>
      <c r="P1579" s="21"/>
      <c r="Q1579" s="21"/>
      <c r="R1579" s="8"/>
      <c r="S1579" s="8"/>
      <c r="T1579" s="8"/>
      <c r="U1579" s="21"/>
      <c r="V1579" s="21"/>
      <c r="W1579" s="21"/>
      <c r="X1579" s="19"/>
      <c r="Y1579" s="21"/>
      <c r="Z1579" s="19"/>
      <c r="AA1579" s="21"/>
      <c r="AB1579" s="19"/>
      <c r="AC1579" s="8"/>
      <c r="AD1579" s="8"/>
      <c r="AE1579" s="8"/>
      <c r="AF1579" s="19"/>
    </row>
    <row r="1580" ht="21" customHeight="1" spans="12:32">
      <c r="L1580" s="22"/>
      <c r="M1580" s="22"/>
      <c r="N1580" s="23"/>
      <c r="O1580" s="24"/>
      <c r="P1580" s="24"/>
      <c r="Q1580" s="24"/>
      <c r="R1580" s="5"/>
      <c r="S1580" s="5"/>
      <c r="T1580" s="5"/>
      <c r="U1580" s="24"/>
      <c r="V1580" s="24"/>
      <c r="W1580" s="24"/>
      <c r="X1580" s="22"/>
      <c r="Y1580" s="24"/>
      <c r="Z1580" s="22"/>
      <c r="AA1580" s="24"/>
      <c r="AB1580" s="22"/>
      <c r="AC1580" s="5"/>
      <c r="AD1580" s="5"/>
      <c r="AE1580" s="5"/>
      <c r="AF1580" s="22"/>
    </row>
    <row r="1581" ht="21" customHeight="1" spans="12:32">
      <c r="L1581" s="19"/>
      <c r="M1581" s="19"/>
      <c r="N1581" s="20"/>
      <c r="O1581" s="21"/>
      <c r="P1581" s="21"/>
      <c r="Q1581" s="21"/>
      <c r="R1581" s="8"/>
      <c r="S1581" s="8"/>
      <c r="T1581" s="8"/>
      <c r="U1581" s="21"/>
      <c r="V1581" s="21"/>
      <c r="W1581" s="21"/>
      <c r="X1581" s="19"/>
      <c r="Y1581" s="21"/>
      <c r="Z1581" s="19"/>
      <c r="AA1581" s="21"/>
      <c r="AB1581" s="19"/>
      <c r="AC1581" s="8"/>
      <c r="AD1581" s="8"/>
      <c r="AE1581" s="8"/>
      <c r="AF1581" s="19"/>
    </row>
    <row r="1582" ht="21" customHeight="1" spans="12:32">
      <c r="L1582" s="22"/>
      <c r="M1582" s="22"/>
      <c r="N1582" s="23"/>
      <c r="O1582" s="24"/>
      <c r="P1582" s="24"/>
      <c r="Q1582" s="24"/>
      <c r="R1582" s="5"/>
      <c r="S1582" s="5"/>
      <c r="T1582" s="5"/>
      <c r="U1582" s="24"/>
      <c r="V1582" s="24"/>
      <c r="W1582" s="24"/>
      <c r="X1582" s="22"/>
      <c r="Y1582" s="24"/>
      <c r="Z1582" s="22"/>
      <c r="AA1582" s="24"/>
      <c r="AB1582" s="22"/>
      <c r="AC1582" s="5"/>
      <c r="AD1582" s="5"/>
      <c r="AE1582" s="5"/>
      <c r="AF1582" s="22"/>
    </row>
    <row r="1583" ht="21" customHeight="1" spans="12:32">
      <c r="L1583" s="19"/>
      <c r="M1583" s="19"/>
      <c r="N1583" s="20"/>
      <c r="O1583" s="21"/>
      <c r="P1583" s="21"/>
      <c r="Q1583" s="21"/>
      <c r="R1583" s="8"/>
      <c r="S1583" s="8"/>
      <c r="T1583" s="8"/>
      <c r="U1583" s="21"/>
      <c r="V1583" s="21"/>
      <c r="W1583" s="21"/>
      <c r="X1583" s="19"/>
      <c r="Y1583" s="21"/>
      <c r="Z1583" s="19"/>
      <c r="AA1583" s="21"/>
      <c r="AB1583" s="19"/>
      <c r="AC1583" s="8"/>
      <c r="AD1583" s="8"/>
      <c r="AE1583" s="8"/>
      <c r="AF1583" s="19"/>
    </row>
    <row r="1584" ht="21" customHeight="1" spans="12:32">
      <c r="L1584" s="22"/>
      <c r="M1584" s="22"/>
      <c r="N1584" s="23"/>
      <c r="O1584" s="24"/>
      <c r="P1584" s="24"/>
      <c r="Q1584" s="24"/>
      <c r="R1584" s="5"/>
      <c r="S1584" s="5"/>
      <c r="T1584" s="5"/>
      <c r="U1584" s="24"/>
      <c r="V1584" s="24"/>
      <c r="W1584" s="24"/>
      <c r="X1584" s="22"/>
      <c r="Y1584" s="24"/>
      <c r="Z1584" s="22"/>
      <c r="AA1584" s="24"/>
      <c r="AB1584" s="22"/>
      <c r="AC1584" s="5"/>
      <c r="AD1584" s="5"/>
      <c r="AE1584" s="5"/>
      <c r="AF1584" s="22"/>
    </row>
    <row r="1585" ht="21" customHeight="1" spans="12:32">
      <c r="L1585" s="19"/>
      <c r="M1585" s="19"/>
      <c r="N1585" s="20"/>
      <c r="O1585" s="21"/>
      <c r="P1585" s="21"/>
      <c r="Q1585" s="21"/>
      <c r="R1585" s="8"/>
      <c r="S1585" s="8"/>
      <c r="T1585" s="8"/>
      <c r="U1585" s="21"/>
      <c r="V1585" s="21"/>
      <c r="W1585" s="21"/>
      <c r="X1585" s="19"/>
      <c r="Y1585" s="21"/>
      <c r="Z1585" s="19"/>
      <c r="AA1585" s="21"/>
      <c r="AB1585" s="19"/>
      <c r="AC1585" s="8"/>
      <c r="AD1585" s="8"/>
      <c r="AE1585" s="8"/>
      <c r="AF1585" s="19"/>
    </row>
    <row r="1586" ht="21" customHeight="1" spans="12:32">
      <c r="L1586" s="22"/>
      <c r="M1586" s="22"/>
      <c r="N1586" s="23"/>
      <c r="O1586" s="24"/>
      <c r="P1586" s="24"/>
      <c r="Q1586" s="24"/>
      <c r="R1586" s="5"/>
      <c r="S1586" s="5"/>
      <c r="T1586" s="5"/>
      <c r="U1586" s="24"/>
      <c r="V1586" s="24"/>
      <c r="W1586" s="24"/>
      <c r="X1586" s="22"/>
      <c r="Y1586" s="24"/>
      <c r="Z1586" s="22"/>
      <c r="AA1586" s="24"/>
      <c r="AB1586" s="22"/>
      <c r="AC1586" s="5"/>
      <c r="AD1586" s="5"/>
      <c r="AE1586" s="5"/>
      <c r="AF1586" s="22"/>
    </row>
    <row r="1587" ht="21" customHeight="1" spans="12:32">
      <c r="L1587" s="19"/>
      <c r="M1587" s="19"/>
      <c r="N1587" s="20"/>
      <c r="O1587" s="21"/>
      <c r="P1587" s="21"/>
      <c r="Q1587" s="21"/>
      <c r="R1587" s="8"/>
      <c r="S1587" s="8"/>
      <c r="T1587" s="8"/>
      <c r="U1587" s="21"/>
      <c r="V1587" s="21"/>
      <c r="W1587" s="21"/>
      <c r="X1587" s="19"/>
      <c r="Y1587" s="21"/>
      <c r="Z1587" s="19"/>
      <c r="AA1587" s="21"/>
      <c r="AB1587" s="19"/>
      <c r="AC1587" s="8"/>
      <c r="AD1587" s="8"/>
      <c r="AE1587" s="8"/>
      <c r="AF1587" s="19"/>
    </row>
    <row r="1588" ht="21" customHeight="1" spans="12:32">
      <c r="L1588" s="22"/>
      <c r="M1588" s="22"/>
      <c r="N1588" s="23"/>
      <c r="O1588" s="24"/>
      <c r="P1588" s="24"/>
      <c r="Q1588" s="24"/>
      <c r="R1588" s="5"/>
      <c r="S1588" s="5"/>
      <c r="T1588" s="5"/>
      <c r="U1588" s="24"/>
      <c r="V1588" s="24"/>
      <c r="W1588" s="24"/>
      <c r="X1588" s="22"/>
      <c r="Y1588" s="24"/>
      <c r="Z1588" s="22"/>
      <c r="AA1588" s="24"/>
      <c r="AB1588" s="22"/>
      <c r="AC1588" s="5"/>
      <c r="AD1588" s="5"/>
      <c r="AE1588" s="5"/>
      <c r="AF1588" s="22"/>
    </row>
    <row r="1589" ht="21" customHeight="1" spans="12:32">
      <c r="L1589" s="19"/>
      <c r="M1589" s="19"/>
      <c r="N1589" s="20"/>
      <c r="O1589" s="21"/>
      <c r="P1589" s="21"/>
      <c r="Q1589" s="21"/>
      <c r="R1589" s="8"/>
      <c r="S1589" s="8"/>
      <c r="T1589" s="8"/>
      <c r="U1589" s="21"/>
      <c r="V1589" s="21"/>
      <c r="W1589" s="21"/>
      <c r="X1589" s="19"/>
      <c r="Y1589" s="21"/>
      <c r="Z1589" s="19"/>
      <c r="AA1589" s="21"/>
      <c r="AB1589" s="19"/>
      <c r="AC1589" s="8"/>
      <c r="AD1589" s="8"/>
      <c r="AE1589" s="8"/>
      <c r="AF1589" s="19"/>
    </row>
    <row r="1590" ht="21" customHeight="1" spans="12:32">
      <c r="L1590" s="22"/>
      <c r="M1590" s="22"/>
      <c r="N1590" s="23"/>
      <c r="O1590" s="24"/>
      <c r="P1590" s="24"/>
      <c r="Q1590" s="24"/>
      <c r="R1590" s="5"/>
      <c r="S1590" s="5"/>
      <c r="T1590" s="5"/>
      <c r="U1590" s="24"/>
      <c r="V1590" s="24"/>
      <c r="W1590" s="24"/>
      <c r="X1590" s="22"/>
      <c r="Y1590" s="24"/>
      <c r="Z1590" s="22"/>
      <c r="AA1590" s="24"/>
      <c r="AB1590" s="22"/>
      <c r="AC1590" s="5"/>
      <c r="AD1590" s="5"/>
      <c r="AE1590" s="5"/>
      <c r="AF1590" s="22"/>
    </row>
    <row r="1591" ht="21" customHeight="1" spans="12:32">
      <c r="L1591" s="19"/>
      <c r="M1591" s="19"/>
      <c r="N1591" s="20"/>
      <c r="O1591" s="21"/>
      <c r="P1591" s="21"/>
      <c r="Q1591" s="21"/>
      <c r="R1591" s="8"/>
      <c r="S1591" s="8"/>
      <c r="T1591" s="8"/>
      <c r="U1591" s="21"/>
      <c r="V1591" s="21"/>
      <c r="W1591" s="21"/>
      <c r="X1591" s="19"/>
      <c r="Y1591" s="21"/>
      <c r="Z1591" s="19"/>
      <c r="AA1591" s="21"/>
      <c r="AB1591" s="19"/>
      <c r="AC1591" s="8"/>
      <c r="AD1591" s="8"/>
      <c r="AE1591" s="8"/>
      <c r="AF1591" s="19"/>
    </row>
    <row r="1592" ht="21" customHeight="1" spans="12:32">
      <c r="L1592" s="22"/>
      <c r="M1592" s="22"/>
      <c r="N1592" s="23"/>
      <c r="O1592" s="24"/>
      <c r="P1592" s="24"/>
      <c r="Q1592" s="24"/>
      <c r="R1592" s="5"/>
      <c r="S1592" s="5"/>
      <c r="T1592" s="5"/>
      <c r="U1592" s="24"/>
      <c r="V1592" s="24"/>
      <c r="W1592" s="24"/>
      <c r="X1592" s="22"/>
      <c r="Y1592" s="24"/>
      <c r="Z1592" s="22"/>
      <c r="AA1592" s="24"/>
      <c r="AB1592" s="22"/>
      <c r="AC1592" s="5"/>
      <c r="AD1592" s="5"/>
      <c r="AE1592" s="5"/>
      <c r="AF1592" s="22"/>
    </row>
    <row r="1593" ht="21" customHeight="1" spans="12:32">
      <c r="L1593" s="19"/>
      <c r="M1593" s="19"/>
      <c r="N1593" s="20"/>
      <c r="O1593" s="21"/>
      <c r="P1593" s="21"/>
      <c r="Q1593" s="21"/>
      <c r="R1593" s="8"/>
      <c r="S1593" s="8"/>
      <c r="T1593" s="8"/>
      <c r="U1593" s="21"/>
      <c r="V1593" s="21"/>
      <c r="W1593" s="21"/>
      <c r="X1593" s="19"/>
      <c r="Y1593" s="21"/>
      <c r="Z1593" s="19"/>
      <c r="AA1593" s="21"/>
      <c r="AB1593" s="19"/>
      <c r="AC1593" s="8"/>
      <c r="AD1593" s="8"/>
      <c r="AE1593" s="8"/>
      <c r="AF1593" s="19"/>
    </row>
    <row r="1594" ht="21" customHeight="1" spans="12:32">
      <c r="L1594" s="22"/>
      <c r="M1594" s="22"/>
      <c r="N1594" s="23"/>
      <c r="O1594" s="24"/>
      <c r="P1594" s="24"/>
      <c r="Q1594" s="24"/>
      <c r="R1594" s="5"/>
      <c r="S1594" s="5"/>
      <c r="T1594" s="5"/>
      <c r="U1594" s="24"/>
      <c r="V1594" s="24"/>
      <c r="W1594" s="24"/>
      <c r="X1594" s="22"/>
      <c r="Y1594" s="24"/>
      <c r="Z1594" s="22"/>
      <c r="AA1594" s="24"/>
      <c r="AB1594" s="22"/>
      <c r="AC1594" s="5"/>
      <c r="AD1594" s="5"/>
      <c r="AE1594" s="5"/>
      <c r="AF1594" s="22"/>
    </row>
    <row r="1595" ht="21" customHeight="1" spans="12:32">
      <c r="L1595" s="19"/>
      <c r="M1595" s="19"/>
      <c r="N1595" s="20"/>
      <c r="O1595" s="21"/>
      <c r="P1595" s="21"/>
      <c r="Q1595" s="21"/>
      <c r="R1595" s="8"/>
      <c r="S1595" s="8"/>
      <c r="T1595" s="8"/>
      <c r="U1595" s="21"/>
      <c r="V1595" s="21"/>
      <c r="W1595" s="21"/>
      <c r="X1595" s="19"/>
      <c r="Y1595" s="21"/>
      <c r="Z1595" s="19"/>
      <c r="AA1595" s="21"/>
      <c r="AB1595" s="19"/>
      <c r="AC1595" s="8"/>
      <c r="AD1595" s="8"/>
      <c r="AE1595" s="8"/>
      <c r="AF1595" s="19"/>
    </row>
    <row r="1596" ht="21" customHeight="1" spans="12:32">
      <c r="L1596" s="22"/>
      <c r="M1596" s="22"/>
      <c r="N1596" s="23"/>
      <c r="O1596" s="24"/>
      <c r="P1596" s="24"/>
      <c r="Q1596" s="24"/>
      <c r="R1596" s="5"/>
      <c r="S1596" s="5"/>
      <c r="T1596" s="5"/>
      <c r="U1596" s="24"/>
      <c r="V1596" s="24"/>
      <c r="W1596" s="24"/>
      <c r="X1596" s="22"/>
      <c r="Y1596" s="24"/>
      <c r="Z1596" s="22"/>
      <c r="AA1596" s="24"/>
      <c r="AB1596" s="22"/>
      <c r="AC1596" s="5"/>
      <c r="AD1596" s="5"/>
      <c r="AE1596" s="5"/>
      <c r="AF1596" s="22"/>
    </row>
    <row r="1597" ht="21" customHeight="1" spans="12:32">
      <c r="L1597" s="19"/>
      <c r="M1597" s="19"/>
      <c r="N1597" s="20"/>
      <c r="O1597" s="21"/>
      <c r="P1597" s="21"/>
      <c r="Q1597" s="21"/>
      <c r="R1597" s="8"/>
      <c r="S1597" s="8"/>
      <c r="T1597" s="8"/>
      <c r="U1597" s="21"/>
      <c r="V1597" s="21"/>
      <c r="W1597" s="21"/>
      <c r="X1597" s="19"/>
      <c r="Y1597" s="21"/>
      <c r="Z1597" s="19"/>
      <c r="AA1597" s="21"/>
      <c r="AB1597" s="19"/>
      <c r="AC1597" s="8"/>
      <c r="AD1597" s="8"/>
      <c r="AE1597" s="8"/>
      <c r="AF1597" s="19"/>
    </row>
    <row r="1598" ht="21" customHeight="1" spans="12:32">
      <c r="L1598" s="22"/>
      <c r="M1598" s="22"/>
      <c r="N1598" s="23"/>
      <c r="O1598" s="24"/>
      <c r="P1598" s="24"/>
      <c r="Q1598" s="24"/>
      <c r="R1598" s="5"/>
      <c r="S1598" s="5"/>
      <c r="T1598" s="5"/>
      <c r="U1598" s="24"/>
      <c r="V1598" s="24"/>
      <c r="W1598" s="24"/>
      <c r="X1598" s="22"/>
      <c r="Y1598" s="24"/>
      <c r="Z1598" s="22"/>
      <c r="AA1598" s="24"/>
      <c r="AB1598" s="22"/>
      <c r="AC1598" s="5"/>
      <c r="AD1598" s="5"/>
      <c r="AE1598" s="5"/>
      <c r="AF1598" s="22"/>
    </row>
    <row r="1599" ht="21" customHeight="1" spans="12:32">
      <c r="L1599" s="19"/>
      <c r="M1599" s="19"/>
      <c r="N1599" s="20"/>
      <c r="O1599" s="21"/>
      <c r="P1599" s="21"/>
      <c r="Q1599" s="21"/>
      <c r="R1599" s="8"/>
      <c r="S1599" s="8"/>
      <c r="T1599" s="8"/>
      <c r="U1599" s="21"/>
      <c r="V1599" s="21"/>
      <c r="W1599" s="21"/>
      <c r="X1599" s="19"/>
      <c r="Y1599" s="21"/>
      <c r="Z1599" s="19"/>
      <c r="AA1599" s="21"/>
      <c r="AB1599" s="19"/>
      <c r="AC1599" s="8"/>
      <c r="AD1599" s="8"/>
      <c r="AE1599" s="8"/>
      <c r="AF1599" s="19"/>
    </row>
    <row r="1600" ht="21" customHeight="1" spans="12:32">
      <c r="L1600" s="22"/>
      <c r="M1600" s="22"/>
      <c r="N1600" s="23"/>
      <c r="O1600" s="24"/>
      <c r="P1600" s="24"/>
      <c r="Q1600" s="24"/>
      <c r="R1600" s="5"/>
      <c r="S1600" s="5"/>
      <c r="T1600" s="5"/>
      <c r="U1600" s="24"/>
      <c r="V1600" s="24"/>
      <c r="W1600" s="24"/>
      <c r="X1600" s="22"/>
      <c r="Y1600" s="24"/>
      <c r="Z1600" s="22"/>
      <c r="AA1600" s="24"/>
      <c r="AB1600" s="22"/>
      <c r="AC1600" s="5"/>
      <c r="AD1600" s="5"/>
      <c r="AE1600" s="5"/>
      <c r="AF1600" s="22"/>
    </row>
    <row r="1601" ht="21" customHeight="1" spans="12:32">
      <c r="L1601" s="19"/>
      <c r="M1601" s="19"/>
      <c r="N1601" s="20"/>
      <c r="O1601" s="21"/>
      <c r="P1601" s="21"/>
      <c r="Q1601" s="21"/>
      <c r="R1601" s="8"/>
      <c r="S1601" s="8"/>
      <c r="T1601" s="8"/>
      <c r="U1601" s="21"/>
      <c r="V1601" s="21"/>
      <c r="W1601" s="21"/>
      <c r="X1601" s="19"/>
      <c r="Y1601" s="21"/>
      <c r="Z1601" s="19"/>
      <c r="AA1601" s="21"/>
      <c r="AB1601" s="19"/>
      <c r="AC1601" s="8"/>
      <c r="AD1601" s="8"/>
      <c r="AE1601" s="8"/>
      <c r="AF1601" s="19"/>
    </row>
    <row r="1602" ht="21" customHeight="1" spans="12:32">
      <c r="L1602" s="22"/>
      <c r="M1602" s="22"/>
      <c r="N1602" s="23"/>
      <c r="O1602" s="24"/>
      <c r="P1602" s="24"/>
      <c r="Q1602" s="24"/>
      <c r="R1602" s="5"/>
      <c r="S1602" s="5"/>
      <c r="T1602" s="5"/>
      <c r="U1602" s="24"/>
      <c r="V1602" s="24"/>
      <c r="W1602" s="24"/>
      <c r="X1602" s="22"/>
      <c r="Y1602" s="24"/>
      <c r="Z1602" s="22"/>
      <c r="AA1602" s="24"/>
      <c r="AB1602" s="22"/>
      <c r="AC1602" s="5"/>
      <c r="AD1602" s="5"/>
      <c r="AE1602" s="5"/>
      <c r="AF1602" s="22"/>
    </row>
    <row r="1603" ht="21" customHeight="1" spans="12:32">
      <c r="L1603" s="19"/>
      <c r="M1603" s="19"/>
      <c r="N1603" s="20"/>
      <c r="O1603" s="21"/>
      <c r="P1603" s="21"/>
      <c r="Q1603" s="21"/>
      <c r="R1603" s="8"/>
      <c r="S1603" s="8"/>
      <c r="T1603" s="8"/>
      <c r="U1603" s="21"/>
      <c r="V1603" s="21"/>
      <c r="W1603" s="21"/>
      <c r="X1603" s="19"/>
      <c r="Y1603" s="21"/>
      <c r="Z1603" s="19"/>
      <c r="AA1603" s="21"/>
      <c r="AB1603" s="19"/>
      <c r="AC1603" s="8"/>
      <c r="AD1603" s="8"/>
      <c r="AE1603" s="8"/>
      <c r="AF1603" s="19"/>
    </row>
    <row r="1604" ht="21" customHeight="1" spans="12:32">
      <c r="L1604" s="22"/>
      <c r="M1604" s="22"/>
      <c r="N1604" s="23"/>
      <c r="O1604" s="24"/>
      <c r="P1604" s="24"/>
      <c r="Q1604" s="24"/>
      <c r="R1604" s="5"/>
      <c r="S1604" s="5"/>
      <c r="T1604" s="5"/>
      <c r="U1604" s="24"/>
      <c r="V1604" s="24"/>
      <c r="W1604" s="24"/>
      <c r="X1604" s="22"/>
      <c r="Y1604" s="24"/>
      <c r="Z1604" s="22"/>
      <c r="AA1604" s="24"/>
      <c r="AB1604" s="22"/>
      <c r="AC1604" s="5"/>
      <c r="AD1604" s="5"/>
      <c r="AE1604" s="5"/>
      <c r="AF1604" s="22"/>
    </row>
    <row r="1605" ht="21" customHeight="1" spans="12:32">
      <c r="L1605" s="19"/>
      <c r="M1605" s="19"/>
      <c r="N1605" s="20"/>
      <c r="O1605" s="21"/>
      <c r="P1605" s="21"/>
      <c r="Q1605" s="21"/>
      <c r="R1605" s="8"/>
      <c r="S1605" s="8"/>
      <c r="T1605" s="8"/>
      <c r="U1605" s="21"/>
      <c r="V1605" s="21"/>
      <c r="W1605" s="21"/>
      <c r="X1605" s="19"/>
      <c r="Y1605" s="21"/>
      <c r="Z1605" s="19"/>
      <c r="AA1605" s="21"/>
      <c r="AB1605" s="19"/>
      <c r="AC1605" s="8"/>
      <c r="AD1605" s="8"/>
      <c r="AE1605" s="8"/>
      <c r="AF1605" s="19"/>
    </row>
    <row r="1606" ht="21" customHeight="1" spans="12:32">
      <c r="L1606" s="22"/>
      <c r="M1606" s="22"/>
      <c r="N1606" s="23"/>
      <c r="O1606" s="24"/>
      <c r="P1606" s="24"/>
      <c r="Q1606" s="24"/>
      <c r="R1606" s="5"/>
      <c r="S1606" s="5"/>
      <c r="T1606" s="5"/>
      <c r="U1606" s="24"/>
      <c r="V1606" s="24"/>
      <c r="W1606" s="24"/>
      <c r="X1606" s="22"/>
      <c r="Y1606" s="24"/>
      <c r="Z1606" s="22"/>
      <c r="AA1606" s="24"/>
      <c r="AB1606" s="22"/>
      <c r="AC1606" s="5"/>
      <c r="AD1606" s="5"/>
      <c r="AE1606" s="5"/>
      <c r="AF1606" s="22"/>
    </row>
    <row r="1607" ht="21" customHeight="1" spans="12:32">
      <c r="L1607" s="19"/>
      <c r="M1607" s="19"/>
      <c r="N1607" s="20"/>
      <c r="O1607" s="21"/>
      <c r="P1607" s="21"/>
      <c r="Q1607" s="21"/>
      <c r="R1607" s="8"/>
      <c r="S1607" s="8"/>
      <c r="T1607" s="8"/>
      <c r="U1607" s="21"/>
      <c r="V1607" s="21"/>
      <c r="W1607" s="21"/>
      <c r="X1607" s="19"/>
      <c r="Y1607" s="21"/>
      <c r="Z1607" s="19"/>
      <c r="AA1607" s="21"/>
      <c r="AB1607" s="19"/>
      <c r="AC1607" s="8"/>
      <c r="AD1607" s="8"/>
      <c r="AE1607" s="8"/>
      <c r="AF1607" s="19"/>
    </row>
    <row r="1608" ht="21" customHeight="1" spans="12:32">
      <c r="L1608" s="22"/>
      <c r="M1608" s="22"/>
      <c r="N1608" s="23"/>
      <c r="O1608" s="24"/>
      <c r="P1608" s="24"/>
      <c r="Q1608" s="24"/>
      <c r="R1608" s="5"/>
      <c r="S1608" s="5"/>
      <c r="T1608" s="5"/>
      <c r="U1608" s="24"/>
      <c r="V1608" s="24"/>
      <c r="W1608" s="24"/>
      <c r="X1608" s="22"/>
      <c r="Y1608" s="24"/>
      <c r="Z1608" s="22"/>
      <c r="AA1608" s="24"/>
      <c r="AB1608" s="22"/>
      <c r="AC1608" s="5"/>
      <c r="AD1608" s="5"/>
      <c r="AE1608" s="5"/>
      <c r="AF1608" s="22"/>
    </row>
    <row r="1609" ht="21" customHeight="1" spans="12:32">
      <c r="L1609" s="19"/>
      <c r="M1609" s="19"/>
      <c r="N1609" s="20"/>
      <c r="O1609" s="21"/>
      <c r="P1609" s="21"/>
      <c r="Q1609" s="21"/>
      <c r="R1609" s="8"/>
      <c r="S1609" s="8"/>
      <c r="T1609" s="8"/>
      <c r="U1609" s="21"/>
      <c r="V1609" s="21"/>
      <c r="W1609" s="21"/>
      <c r="X1609" s="19"/>
      <c r="Y1609" s="21"/>
      <c r="Z1609" s="19"/>
      <c r="AA1609" s="21"/>
      <c r="AB1609" s="19"/>
      <c r="AC1609" s="8"/>
      <c r="AD1609" s="8"/>
      <c r="AE1609" s="8"/>
      <c r="AF1609" s="19"/>
    </row>
    <row r="1610" ht="21" customHeight="1" spans="12:32">
      <c r="L1610" s="22"/>
      <c r="M1610" s="22"/>
      <c r="N1610" s="23"/>
      <c r="O1610" s="24"/>
      <c r="P1610" s="24"/>
      <c r="Q1610" s="24"/>
      <c r="R1610" s="5"/>
      <c r="S1610" s="5"/>
      <c r="T1610" s="5"/>
      <c r="U1610" s="24"/>
      <c r="V1610" s="24"/>
      <c r="W1610" s="24"/>
      <c r="X1610" s="22"/>
      <c r="Y1610" s="24"/>
      <c r="Z1610" s="22"/>
      <c r="AA1610" s="24"/>
      <c r="AB1610" s="22"/>
      <c r="AC1610" s="5"/>
      <c r="AD1610" s="5"/>
      <c r="AE1610" s="5"/>
      <c r="AF1610" s="22"/>
    </row>
    <row r="1611" ht="21" customHeight="1" spans="12:32">
      <c r="L1611" s="19"/>
      <c r="M1611" s="19"/>
      <c r="N1611" s="20"/>
      <c r="O1611" s="21"/>
      <c r="P1611" s="21"/>
      <c r="Q1611" s="21"/>
      <c r="R1611" s="8"/>
      <c r="S1611" s="8"/>
      <c r="T1611" s="8"/>
      <c r="U1611" s="21"/>
      <c r="V1611" s="21"/>
      <c r="W1611" s="21"/>
      <c r="X1611" s="19"/>
      <c r="Y1611" s="21"/>
      <c r="Z1611" s="19"/>
      <c r="AA1611" s="21"/>
      <c r="AB1611" s="19"/>
      <c r="AC1611" s="8"/>
      <c r="AD1611" s="8"/>
      <c r="AE1611" s="8"/>
      <c r="AF1611" s="19"/>
    </row>
    <row r="1612" ht="21" customHeight="1" spans="12:32">
      <c r="L1612" s="22"/>
      <c r="M1612" s="22"/>
      <c r="N1612" s="23"/>
      <c r="O1612" s="24"/>
      <c r="P1612" s="24"/>
      <c r="Q1612" s="24"/>
      <c r="R1612" s="5"/>
      <c r="S1612" s="5"/>
      <c r="T1612" s="5"/>
      <c r="U1612" s="24"/>
      <c r="V1612" s="24"/>
      <c r="W1612" s="24"/>
      <c r="X1612" s="22"/>
      <c r="Y1612" s="24"/>
      <c r="Z1612" s="22"/>
      <c r="AA1612" s="24"/>
      <c r="AB1612" s="22"/>
      <c r="AC1612" s="5"/>
      <c r="AD1612" s="5"/>
      <c r="AE1612" s="5"/>
      <c r="AF1612" s="22"/>
    </row>
    <row r="1613" ht="21" customHeight="1" spans="12:32">
      <c r="L1613" s="19"/>
      <c r="M1613" s="19"/>
      <c r="N1613" s="20"/>
      <c r="O1613" s="21"/>
      <c r="P1613" s="21"/>
      <c r="Q1613" s="21"/>
      <c r="R1613" s="8"/>
      <c r="S1613" s="8"/>
      <c r="T1613" s="8"/>
      <c r="U1613" s="21"/>
      <c r="V1613" s="21"/>
      <c r="W1613" s="21"/>
      <c r="X1613" s="19"/>
      <c r="Y1613" s="21"/>
      <c r="Z1613" s="19"/>
      <c r="AA1613" s="21"/>
      <c r="AB1613" s="19"/>
      <c r="AC1613" s="8"/>
      <c r="AD1613" s="8"/>
      <c r="AE1613" s="8"/>
      <c r="AF1613" s="19"/>
    </row>
    <row r="1614" ht="21" customHeight="1" spans="12:32">
      <c r="L1614" s="22"/>
      <c r="M1614" s="22"/>
      <c r="N1614" s="23"/>
      <c r="O1614" s="24"/>
      <c r="P1614" s="24"/>
      <c r="Q1614" s="24"/>
      <c r="R1614" s="5"/>
      <c r="S1614" s="5"/>
      <c r="T1614" s="5"/>
      <c r="U1614" s="24"/>
      <c r="V1614" s="24"/>
      <c r="W1614" s="24"/>
      <c r="X1614" s="22"/>
      <c r="Y1614" s="24"/>
      <c r="Z1614" s="22"/>
      <c r="AA1614" s="24"/>
      <c r="AB1614" s="22"/>
      <c r="AC1614" s="5"/>
      <c r="AD1614" s="5"/>
      <c r="AE1614" s="5"/>
      <c r="AF1614" s="22"/>
    </row>
    <row r="1615" ht="21" customHeight="1" spans="12:32">
      <c r="L1615" s="19"/>
      <c r="M1615" s="19"/>
      <c r="N1615" s="20"/>
      <c r="O1615" s="21"/>
      <c r="P1615" s="21"/>
      <c r="Q1615" s="21"/>
      <c r="R1615" s="8"/>
      <c r="S1615" s="8"/>
      <c r="T1615" s="8"/>
      <c r="U1615" s="21"/>
      <c r="V1615" s="21"/>
      <c r="W1615" s="21"/>
      <c r="X1615" s="19"/>
      <c r="Y1615" s="21"/>
      <c r="Z1615" s="19"/>
      <c r="AA1615" s="21"/>
      <c r="AB1615" s="19"/>
      <c r="AC1615" s="8"/>
      <c r="AD1615" s="8"/>
      <c r="AE1615" s="8"/>
      <c r="AF1615" s="19"/>
    </row>
    <row r="1616" ht="21" customHeight="1" spans="12:32">
      <c r="L1616" s="22"/>
      <c r="M1616" s="22"/>
      <c r="N1616" s="23"/>
      <c r="O1616" s="24"/>
      <c r="P1616" s="24"/>
      <c r="Q1616" s="24"/>
      <c r="R1616" s="5"/>
      <c r="S1616" s="5"/>
      <c r="T1616" s="5"/>
      <c r="U1616" s="24"/>
      <c r="V1616" s="24"/>
      <c r="W1616" s="24"/>
      <c r="X1616" s="22"/>
      <c r="Y1616" s="24"/>
      <c r="Z1616" s="22"/>
      <c r="AA1616" s="24"/>
      <c r="AB1616" s="22"/>
      <c r="AC1616" s="5"/>
      <c r="AD1616" s="5"/>
      <c r="AE1616" s="5"/>
      <c r="AF1616" s="22"/>
    </row>
    <row r="1617" ht="21" customHeight="1" spans="12:32">
      <c r="L1617" s="19"/>
      <c r="M1617" s="19"/>
      <c r="N1617" s="20"/>
      <c r="O1617" s="21"/>
      <c r="P1617" s="21"/>
      <c r="Q1617" s="21"/>
      <c r="R1617" s="8"/>
      <c r="S1617" s="8"/>
      <c r="T1617" s="8"/>
      <c r="U1617" s="21"/>
      <c r="V1617" s="21"/>
      <c r="W1617" s="21"/>
      <c r="X1617" s="19"/>
      <c r="Y1617" s="21"/>
      <c r="Z1617" s="19"/>
      <c r="AA1617" s="21"/>
      <c r="AB1617" s="19"/>
      <c r="AC1617" s="8"/>
      <c r="AD1617" s="8"/>
      <c r="AE1617" s="8"/>
      <c r="AF1617" s="19"/>
    </row>
    <row r="1618" ht="21" customHeight="1" spans="12:32">
      <c r="L1618" s="22"/>
      <c r="M1618" s="22"/>
      <c r="N1618" s="23"/>
      <c r="O1618" s="24"/>
      <c r="P1618" s="24"/>
      <c r="Q1618" s="24"/>
      <c r="R1618" s="5"/>
      <c r="S1618" s="5"/>
      <c r="T1618" s="5"/>
      <c r="U1618" s="24"/>
      <c r="V1618" s="24"/>
      <c r="W1618" s="24"/>
      <c r="X1618" s="22"/>
      <c r="Y1618" s="24"/>
      <c r="Z1618" s="22"/>
      <c r="AA1618" s="24"/>
      <c r="AB1618" s="22"/>
      <c r="AC1618" s="5"/>
      <c r="AD1618" s="5"/>
      <c r="AE1618" s="5"/>
      <c r="AF1618" s="22"/>
    </row>
    <row r="1619" ht="21" customHeight="1" spans="12:32">
      <c r="L1619" s="19"/>
      <c r="M1619" s="19"/>
      <c r="N1619" s="20"/>
      <c r="O1619" s="21"/>
      <c r="P1619" s="21"/>
      <c r="Q1619" s="21"/>
      <c r="R1619" s="8"/>
      <c r="S1619" s="8"/>
      <c r="T1619" s="8"/>
      <c r="U1619" s="21"/>
      <c r="V1619" s="21"/>
      <c r="W1619" s="21"/>
      <c r="X1619" s="19"/>
      <c r="Y1619" s="21"/>
      <c r="Z1619" s="19"/>
      <c r="AA1619" s="21"/>
      <c r="AB1619" s="19"/>
      <c r="AC1619" s="8"/>
      <c r="AD1619" s="8"/>
      <c r="AE1619" s="8"/>
      <c r="AF1619" s="19"/>
    </row>
    <row r="1620" ht="21" customHeight="1" spans="12:32">
      <c r="L1620" s="22"/>
      <c r="M1620" s="22"/>
      <c r="N1620" s="23"/>
      <c r="O1620" s="24"/>
      <c r="P1620" s="24"/>
      <c r="Q1620" s="24"/>
      <c r="R1620" s="5"/>
      <c r="S1620" s="5"/>
      <c r="T1620" s="5"/>
      <c r="U1620" s="24"/>
      <c r="V1620" s="24"/>
      <c r="W1620" s="24"/>
      <c r="X1620" s="22"/>
      <c r="Y1620" s="24"/>
      <c r="Z1620" s="22"/>
      <c r="AA1620" s="24"/>
      <c r="AB1620" s="22"/>
      <c r="AC1620" s="5"/>
      <c r="AD1620" s="5"/>
      <c r="AE1620" s="5"/>
      <c r="AF1620" s="22"/>
    </row>
    <row r="1621" ht="21" customHeight="1" spans="12:32">
      <c r="L1621" s="19"/>
      <c r="M1621" s="19"/>
      <c r="N1621" s="20"/>
      <c r="O1621" s="21"/>
      <c r="P1621" s="21"/>
      <c r="Q1621" s="21"/>
      <c r="R1621" s="8"/>
      <c r="S1621" s="8"/>
      <c r="T1621" s="8"/>
      <c r="U1621" s="21"/>
      <c r="V1621" s="21"/>
      <c r="W1621" s="21"/>
      <c r="X1621" s="19"/>
      <c r="Y1621" s="21"/>
      <c r="Z1621" s="19"/>
      <c r="AA1621" s="21"/>
      <c r="AB1621" s="19"/>
      <c r="AC1621" s="8"/>
      <c r="AD1621" s="8"/>
      <c r="AE1621" s="8"/>
      <c r="AF1621" s="19"/>
    </row>
    <row r="1622" ht="21" customHeight="1" spans="12:32">
      <c r="L1622" s="22"/>
      <c r="M1622" s="22"/>
      <c r="N1622" s="23"/>
      <c r="O1622" s="24"/>
      <c r="P1622" s="24"/>
      <c r="Q1622" s="24"/>
      <c r="R1622" s="5"/>
      <c r="S1622" s="5"/>
      <c r="T1622" s="5"/>
      <c r="U1622" s="24"/>
      <c r="V1622" s="24"/>
      <c r="W1622" s="24"/>
      <c r="X1622" s="22"/>
      <c r="Y1622" s="24"/>
      <c r="Z1622" s="22"/>
      <c r="AA1622" s="24"/>
      <c r="AB1622" s="22"/>
      <c r="AC1622" s="5"/>
      <c r="AD1622" s="5"/>
      <c r="AE1622" s="5"/>
      <c r="AF1622" s="22"/>
    </row>
    <row r="1623" ht="21" customHeight="1" spans="12:32">
      <c r="L1623" s="19"/>
      <c r="M1623" s="19"/>
      <c r="N1623" s="20"/>
      <c r="O1623" s="21"/>
      <c r="P1623" s="21"/>
      <c r="Q1623" s="21"/>
      <c r="R1623" s="8"/>
      <c r="S1623" s="8"/>
      <c r="T1623" s="8"/>
      <c r="U1623" s="21"/>
      <c r="V1623" s="21"/>
      <c r="W1623" s="21"/>
      <c r="X1623" s="19"/>
      <c r="Y1623" s="21"/>
      <c r="Z1623" s="19"/>
      <c r="AA1623" s="21"/>
      <c r="AB1623" s="19"/>
      <c r="AC1623" s="8"/>
      <c r="AD1623" s="8"/>
      <c r="AE1623" s="8"/>
      <c r="AF1623" s="19"/>
    </row>
    <row r="1624" ht="21" customHeight="1" spans="12:32">
      <c r="L1624" s="22"/>
      <c r="M1624" s="22"/>
      <c r="N1624" s="23"/>
      <c r="O1624" s="24"/>
      <c r="P1624" s="24"/>
      <c r="Q1624" s="24"/>
      <c r="R1624" s="5"/>
      <c r="S1624" s="5"/>
      <c r="T1624" s="5"/>
      <c r="U1624" s="24"/>
      <c r="V1624" s="24"/>
      <c r="W1624" s="24"/>
      <c r="X1624" s="22"/>
      <c r="Y1624" s="24"/>
      <c r="Z1624" s="22"/>
      <c r="AA1624" s="24"/>
      <c r="AB1624" s="22"/>
      <c r="AC1624" s="5"/>
      <c r="AD1624" s="5"/>
      <c r="AE1624" s="5"/>
      <c r="AF1624" s="22"/>
    </row>
    <row r="1625" ht="21" customHeight="1" spans="12:32">
      <c r="L1625" s="19"/>
      <c r="M1625" s="19"/>
      <c r="N1625" s="20"/>
      <c r="O1625" s="21"/>
      <c r="P1625" s="21"/>
      <c r="Q1625" s="21"/>
      <c r="R1625" s="8"/>
      <c r="S1625" s="8"/>
      <c r="T1625" s="8"/>
      <c r="U1625" s="21"/>
      <c r="V1625" s="21"/>
      <c r="W1625" s="21"/>
      <c r="X1625" s="19"/>
      <c r="Y1625" s="21"/>
      <c r="Z1625" s="19"/>
      <c r="AA1625" s="21"/>
      <c r="AB1625" s="19"/>
      <c r="AC1625" s="8"/>
      <c r="AD1625" s="8"/>
      <c r="AE1625" s="8"/>
      <c r="AF1625" s="19"/>
    </row>
    <row r="1626" ht="21" customHeight="1" spans="12:32">
      <c r="L1626" s="22"/>
      <c r="M1626" s="22"/>
      <c r="N1626" s="23"/>
      <c r="O1626" s="24"/>
      <c r="P1626" s="24"/>
      <c r="Q1626" s="24"/>
      <c r="R1626" s="5"/>
      <c r="S1626" s="5"/>
      <c r="T1626" s="5"/>
      <c r="U1626" s="24"/>
      <c r="V1626" s="24"/>
      <c r="W1626" s="24"/>
      <c r="X1626" s="22"/>
      <c r="Y1626" s="24"/>
      <c r="Z1626" s="22"/>
      <c r="AA1626" s="24"/>
      <c r="AB1626" s="22"/>
      <c r="AC1626" s="5"/>
      <c r="AD1626" s="5"/>
      <c r="AE1626" s="5"/>
      <c r="AF1626" s="22"/>
    </row>
    <row r="1627" ht="21" customHeight="1" spans="12:32">
      <c r="L1627" s="19"/>
      <c r="M1627" s="19"/>
      <c r="N1627" s="20"/>
      <c r="O1627" s="21"/>
      <c r="P1627" s="21"/>
      <c r="Q1627" s="21"/>
      <c r="R1627" s="8"/>
      <c r="S1627" s="8"/>
      <c r="T1627" s="8"/>
      <c r="U1627" s="21"/>
      <c r="V1627" s="21"/>
      <c r="W1627" s="21"/>
      <c r="X1627" s="19"/>
      <c r="Y1627" s="21"/>
      <c r="Z1627" s="19"/>
      <c r="AA1627" s="21"/>
      <c r="AB1627" s="19"/>
      <c r="AC1627" s="8"/>
      <c r="AD1627" s="8"/>
      <c r="AE1627" s="8"/>
      <c r="AF1627" s="19"/>
    </row>
    <row r="1628" ht="21" customHeight="1" spans="12:32">
      <c r="L1628" s="22"/>
      <c r="M1628" s="22"/>
      <c r="N1628" s="23"/>
      <c r="O1628" s="24"/>
      <c r="P1628" s="24"/>
      <c r="Q1628" s="24"/>
      <c r="R1628" s="5"/>
      <c r="S1628" s="5"/>
      <c r="T1628" s="5"/>
      <c r="U1628" s="24"/>
      <c r="V1628" s="24"/>
      <c r="W1628" s="24"/>
      <c r="X1628" s="22"/>
      <c r="Y1628" s="24"/>
      <c r="Z1628" s="22"/>
      <c r="AA1628" s="24"/>
      <c r="AB1628" s="22"/>
      <c r="AC1628" s="5"/>
      <c r="AD1628" s="5"/>
      <c r="AE1628" s="5"/>
      <c r="AF1628" s="22"/>
    </row>
    <row r="1629" ht="21" customHeight="1" spans="12:32">
      <c r="L1629" s="19"/>
      <c r="M1629" s="19"/>
      <c r="N1629" s="20"/>
      <c r="O1629" s="21"/>
      <c r="P1629" s="21"/>
      <c r="Q1629" s="21"/>
      <c r="R1629" s="8"/>
      <c r="S1629" s="8"/>
      <c r="T1629" s="8"/>
      <c r="U1629" s="21"/>
      <c r="V1629" s="21"/>
      <c r="W1629" s="21"/>
      <c r="X1629" s="19"/>
      <c r="Y1629" s="21"/>
      <c r="Z1629" s="19"/>
      <c r="AA1629" s="21"/>
      <c r="AB1629" s="19"/>
      <c r="AC1629" s="8"/>
      <c r="AD1629" s="8"/>
      <c r="AE1629" s="8"/>
      <c r="AF1629" s="19"/>
    </row>
    <row r="1630" ht="21" customHeight="1" spans="12:32">
      <c r="L1630" s="22"/>
      <c r="M1630" s="22"/>
      <c r="N1630" s="23"/>
      <c r="O1630" s="24"/>
      <c r="P1630" s="24"/>
      <c r="Q1630" s="24"/>
      <c r="R1630" s="5"/>
      <c r="S1630" s="5"/>
      <c r="T1630" s="5"/>
      <c r="U1630" s="24"/>
      <c r="V1630" s="24"/>
      <c r="W1630" s="24"/>
      <c r="X1630" s="22"/>
      <c r="Y1630" s="24"/>
      <c r="Z1630" s="22"/>
      <c r="AA1630" s="24"/>
      <c r="AB1630" s="22"/>
      <c r="AC1630" s="5"/>
      <c r="AD1630" s="5"/>
      <c r="AE1630" s="5"/>
      <c r="AF1630" s="22"/>
    </row>
    <row r="1631" ht="21" customHeight="1" spans="12:32">
      <c r="L1631" s="19"/>
      <c r="M1631" s="19"/>
      <c r="N1631" s="20"/>
      <c r="O1631" s="21"/>
      <c r="P1631" s="21"/>
      <c r="Q1631" s="21"/>
      <c r="R1631" s="8"/>
      <c r="S1631" s="8"/>
      <c r="T1631" s="8"/>
      <c r="U1631" s="21"/>
      <c r="V1631" s="21"/>
      <c r="W1631" s="21"/>
      <c r="X1631" s="19"/>
      <c r="Y1631" s="21"/>
      <c r="Z1631" s="19"/>
      <c r="AA1631" s="21"/>
      <c r="AB1631" s="19"/>
      <c r="AC1631" s="8"/>
      <c r="AD1631" s="8"/>
      <c r="AE1631" s="8"/>
      <c r="AF1631" s="19"/>
    </row>
    <row r="1632" ht="21" customHeight="1" spans="12:32">
      <c r="L1632" s="22"/>
      <c r="M1632" s="22"/>
      <c r="N1632" s="23"/>
      <c r="O1632" s="24"/>
      <c r="P1632" s="24"/>
      <c r="Q1632" s="24"/>
      <c r="R1632" s="5"/>
      <c r="S1632" s="5"/>
      <c r="T1632" s="5"/>
      <c r="U1632" s="24"/>
      <c r="V1632" s="24"/>
      <c r="W1632" s="24"/>
      <c r="X1632" s="22"/>
      <c r="Y1632" s="24"/>
      <c r="Z1632" s="22"/>
      <c r="AA1632" s="24"/>
      <c r="AB1632" s="22"/>
      <c r="AC1632" s="5"/>
      <c r="AD1632" s="5"/>
      <c r="AE1632" s="5"/>
      <c r="AF1632" s="22"/>
    </row>
    <row r="1633" ht="21" customHeight="1" spans="12:32">
      <c r="L1633" s="19"/>
      <c r="M1633" s="19"/>
      <c r="N1633" s="20"/>
      <c r="O1633" s="21"/>
      <c r="P1633" s="21"/>
      <c r="Q1633" s="21"/>
      <c r="R1633" s="8"/>
      <c r="S1633" s="8"/>
      <c r="T1633" s="8"/>
      <c r="U1633" s="21"/>
      <c r="V1633" s="21"/>
      <c r="W1633" s="21"/>
      <c r="X1633" s="19"/>
      <c r="Y1633" s="21"/>
      <c r="Z1633" s="19"/>
      <c r="AA1633" s="21"/>
      <c r="AB1633" s="19"/>
      <c r="AC1633" s="8"/>
      <c r="AD1633" s="8"/>
      <c r="AE1633" s="8"/>
      <c r="AF1633" s="19"/>
    </row>
    <row r="1634" ht="21" customHeight="1" spans="12:32">
      <c r="L1634" s="22"/>
      <c r="M1634" s="22"/>
      <c r="N1634" s="23"/>
      <c r="O1634" s="24"/>
      <c r="P1634" s="24"/>
      <c r="Q1634" s="24"/>
      <c r="R1634" s="5"/>
      <c r="S1634" s="5"/>
      <c r="T1634" s="5"/>
      <c r="U1634" s="24"/>
      <c r="V1634" s="24"/>
      <c r="W1634" s="24"/>
      <c r="X1634" s="22"/>
      <c r="Y1634" s="24"/>
      <c r="Z1634" s="22"/>
      <c r="AA1634" s="24"/>
      <c r="AB1634" s="22"/>
      <c r="AC1634" s="5"/>
      <c r="AD1634" s="5"/>
      <c r="AE1634" s="5"/>
      <c r="AF1634" s="22"/>
    </row>
    <row r="1635" ht="21" customHeight="1" spans="12:32">
      <c r="L1635" s="19"/>
      <c r="M1635" s="19"/>
      <c r="N1635" s="20"/>
      <c r="O1635" s="21"/>
      <c r="P1635" s="21"/>
      <c r="Q1635" s="21"/>
      <c r="R1635" s="8"/>
      <c r="S1635" s="8"/>
      <c r="T1635" s="8"/>
      <c r="U1635" s="21"/>
      <c r="V1635" s="21"/>
      <c r="W1635" s="21"/>
      <c r="X1635" s="19"/>
      <c r="Y1635" s="21"/>
      <c r="Z1635" s="19"/>
      <c r="AA1635" s="21"/>
      <c r="AB1635" s="19"/>
      <c r="AC1635" s="8"/>
      <c r="AD1635" s="8"/>
      <c r="AE1635" s="8"/>
      <c r="AF1635" s="19"/>
    </row>
    <row r="1636" ht="21" customHeight="1" spans="12:32">
      <c r="L1636" s="22"/>
      <c r="M1636" s="22"/>
      <c r="N1636" s="23"/>
      <c r="O1636" s="24"/>
      <c r="P1636" s="24"/>
      <c r="Q1636" s="24"/>
      <c r="R1636" s="5"/>
      <c r="S1636" s="5"/>
      <c r="T1636" s="5"/>
      <c r="U1636" s="24"/>
      <c r="V1636" s="24"/>
      <c r="W1636" s="24"/>
      <c r="X1636" s="22"/>
      <c r="Y1636" s="24"/>
      <c r="Z1636" s="22"/>
      <c r="AA1636" s="24"/>
      <c r="AB1636" s="22"/>
      <c r="AC1636" s="5"/>
      <c r="AD1636" s="5"/>
      <c r="AE1636" s="5"/>
      <c r="AF1636" s="22"/>
    </row>
    <row r="1637" ht="21" customHeight="1" spans="12:32">
      <c r="L1637" s="19"/>
      <c r="M1637" s="19"/>
      <c r="N1637" s="20"/>
      <c r="O1637" s="21"/>
      <c r="P1637" s="21"/>
      <c r="Q1637" s="21"/>
      <c r="R1637" s="8"/>
      <c r="S1637" s="8"/>
      <c r="T1637" s="8"/>
      <c r="U1637" s="21"/>
      <c r="V1637" s="21"/>
      <c r="W1637" s="21"/>
      <c r="X1637" s="19"/>
      <c r="Y1637" s="21"/>
      <c r="Z1637" s="19"/>
      <c r="AA1637" s="21"/>
      <c r="AB1637" s="19"/>
      <c r="AC1637" s="8"/>
      <c r="AD1637" s="8"/>
      <c r="AE1637" s="8"/>
      <c r="AF1637" s="19"/>
    </row>
    <row r="1638" ht="21" customHeight="1" spans="12:32">
      <c r="L1638" s="22"/>
      <c r="M1638" s="22"/>
      <c r="N1638" s="23"/>
      <c r="O1638" s="24"/>
      <c r="P1638" s="24"/>
      <c r="Q1638" s="24"/>
      <c r="R1638" s="5"/>
      <c r="S1638" s="5"/>
      <c r="T1638" s="5"/>
      <c r="U1638" s="24"/>
      <c r="V1638" s="24"/>
      <c r="W1638" s="24"/>
      <c r="X1638" s="22"/>
      <c r="Y1638" s="24"/>
      <c r="Z1638" s="22"/>
      <c r="AA1638" s="24"/>
      <c r="AB1638" s="22"/>
      <c r="AC1638" s="5"/>
      <c r="AD1638" s="5"/>
      <c r="AE1638" s="5"/>
      <c r="AF1638" s="22"/>
    </row>
    <row r="1639" ht="21" customHeight="1" spans="12:32">
      <c r="L1639" s="19"/>
      <c r="M1639" s="19"/>
      <c r="N1639" s="20"/>
      <c r="O1639" s="21"/>
      <c r="P1639" s="21"/>
      <c r="Q1639" s="21"/>
      <c r="R1639" s="8"/>
      <c r="S1639" s="8"/>
      <c r="T1639" s="8"/>
      <c r="U1639" s="21"/>
      <c r="V1639" s="21"/>
      <c r="W1639" s="21"/>
      <c r="X1639" s="19"/>
      <c r="Y1639" s="21"/>
      <c r="Z1639" s="19"/>
      <c r="AA1639" s="21"/>
      <c r="AB1639" s="19"/>
      <c r="AC1639" s="8"/>
      <c r="AD1639" s="8"/>
      <c r="AE1639" s="8"/>
      <c r="AF1639" s="19"/>
    </row>
    <row r="1640" ht="21" customHeight="1" spans="12:32">
      <c r="L1640" s="22"/>
      <c r="M1640" s="22"/>
      <c r="N1640" s="23"/>
      <c r="O1640" s="24"/>
      <c r="P1640" s="24"/>
      <c r="Q1640" s="24"/>
      <c r="R1640" s="5"/>
      <c r="S1640" s="5"/>
      <c r="T1640" s="5"/>
      <c r="U1640" s="24"/>
      <c r="V1640" s="24"/>
      <c r="W1640" s="24"/>
      <c r="X1640" s="22"/>
      <c r="Y1640" s="24"/>
      <c r="Z1640" s="22"/>
      <c r="AA1640" s="24"/>
      <c r="AB1640" s="22"/>
      <c r="AC1640" s="5"/>
      <c r="AD1640" s="5"/>
      <c r="AE1640" s="5"/>
      <c r="AF1640" s="22"/>
    </row>
    <row r="1641" ht="21" customHeight="1" spans="12:32">
      <c r="L1641" s="19"/>
      <c r="M1641" s="19"/>
      <c r="N1641" s="20"/>
      <c r="O1641" s="21"/>
      <c r="P1641" s="21"/>
      <c r="Q1641" s="21"/>
      <c r="R1641" s="8"/>
      <c r="S1641" s="8"/>
      <c r="T1641" s="8"/>
      <c r="U1641" s="21"/>
      <c r="V1641" s="21"/>
      <c r="W1641" s="21"/>
      <c r="X1641" s="19"/>
      <c r="Y1641" s="21"/>
      <c r="Z1641" s="19"/>
      <c r="AA1641" s="21"/>
      <c r="AB1641" s="19"/>
      <c r="AC1641" s="8"/>
      <c r="AD1641" s="8"/>
      <c r="AE1641" s="8"/>
      <c r="AF1641" s="19"/>
    </row>
    <row r="1642" ht="21" customHeight="1" spans="12:32">
      <c r="L1642" s="22"/>
      <c r="M1642" s="22"/>
      <c r="N1642" s="23"/>
      <c r="O1642" s="24"/>
      <c r="P1642" s="24"/>
      <c r="Q1642" s="24"/>
      <c r="R1642" s="5"/>
      <c r="S1642" s="5"/>
      <c r="T1642" s="5"/>
      <c r="U1642" s="24"/>
      <c r="V1642" s="24"/>
      <c r="W1642" s="24"/>
      <c r="X1642" s="22"/>
      <c r="Y1642" s="24"/>
      <c r="Z1642" s="22"/>
      <c r="AA1642" s="24"/>
      <c r="AB1642" s="22"/>
      <c r="AC1642" s="5"/>
      <c r="AD1642" s="5"/>
      <c r="AE1642" s="5"/>
      <c r="AF1642" s="22"/>
    </row>
    <row r="1643" ht="21" customHeight="1" spans="12:32">
      <c r="L1643" s="19"/>
      <c r="M1643" s="19"/>
      <c r="N1643" s="20"/>
      <c r="O1643" s="21"/>
      <c r="P1643" s="21"/>
      <c r="Q1643" s="21"/>
      <c r="R1643" s="8"/>
      <c r="S1643" s="8"/>
      <c r="T1643" s="8"/>
      <c r="U1643" s="21"/>
      <c r="V1643" s="21"/>
      <c r="W1643" s="21"/>
      <c r="X1643" s="19"/>
      <c r="Y1643" s="21"/>
      <c r="Z1643" s="19"/>
      <c r="AA1643" s="21"/>
      <c r="AB1643" s="19"/>
      <c r="AC1643" s="8"/>
      <c r="AD1643" s="8"/>
      <c r="AE1643" s="8"/>
      <c r="AF1643" s="19"/>
    </row>
    <row r="1644" ht="21" customHeight="1" spans="12:32">
      <c r="L1644" s="22"/>
      <c r="M1644" s="22"/>
      <c r="N1644" s="23"/>
      <c r="O1644" s="24"/>
      <c r="P1644" s="24"/>
      <c r="Q1644" s="24"/>
      <c r="R1644" s="5"/>
      <c r="S1644" s="5"/>
      <c r="T1644" s="5"/>
      <c r="U1644" s="24"/>
      <c r="V1644" s="24"/>
      <c r="W1644" s="24"/>
      <c r="X1644" s="22"/>
      <c r="Y1644" s="24"/>
      <c r="Z1644" s="22"/>
      <c r="AA1644" s="24"/>
      <c r="AB1644" s="22"/>
      <c r="AC1644" s="5"/>
      <c r="AD1644" s="5"/>
      <c r="AE1644" s="5"/>
      <c r="AF1644" s="22"/>
    </row>
    <row r="1645" ht="21" customHeight="1" spans="12:32">
      <c r="L1645" s="19"/>
      <c r="M1645" s="19"/>
      <c r="N1645" s="20"/>
      <c r="O1645" s="21"/>
      <c r="P1645" s="21"/>
      <c r="Q1645" s="21"/>
      <c r="R1645" s="8"/>
      <c r="S1645" s="8"/>
      <c r="T1645" s="8"/>
      <c r="U1645" s="21"/>
      <c r="V1645" s="21"/>
      <c r="W1645" s="21"/>
      <c r="X1645" s="19"/>
      <c r="Y1645" s="21"/>
      <c r="Z1645" s="19"/>
      <c r="AA1645" s="21"/>
      <c r="AB1645" s="19"/>
      <c r="AC1645" s="8"/>
      <c r="AD1645" s="8"/>
      <c r="AE1645" s="8"/>
      <c r="AF1645" s="19"/>
    </row>
    <row r="1646" ht="21" customHeight="1" spans="12:32">
      <c r="L1646" s="22"/>
      <c r="M1646" s="22"/>
      <c r="N1646" s="23"/>
      <c r="O1646" s="24"/>
      <c r="P1646" s="24"/>
      <c r="Q1646" s="24"/>
      <c r="R1646" s="5"/>
      <c r="S1646" s="5"/>
      <c r="T1646" s="5"/>
      <c r="U1646" s="24"/>
      <c r="V1646" s="24"/>
      <c r="W1646" s="24"/>
      <c r="X1646" s="22"/>
      <c r="Y1646" s="24"/>
      <c r="Z1646" s="22"/>
      <c r="AA1646" s="24"/>
      <c r="AB1646" s="22"/>
      <c r="AC1646" s="5"/>
      <c r="AD1646" s="5"/>
      <c r="AE1646" s="5"/>
      <c r="AF1646" s="22"/>
    </row>
    <row r="1647" ht="21" customHeight="1" spans="12:32">
      <c r="L1647" s="19"/>
      <c r="M1647" s="19"/>
      <c r="N1647" s="20"/>
      <c r="O1647" s="21"/>
      <c r="P1647" s="21"/>
      <c r="Q1647" s="21"/>
      <c r="R1647" s="8"/>
      <c r="S1647" s="8"/>
      <c r="T1647" s="8"/>
      <c r="U1647" s="21"/>
      <c r="V1647" s="21"/>
      <c r="W1647" s="21"/>
      <c r="X1647" s="19"/>
      <c r="Y1647" s="21"/>
      <c r="Z1647" s="19"/>
      <c r="AA1647" s="21"/>
      <c r="AB1647" s="19"/>
      <c r="AC1647" s="8"/>
      <c r="AD1647" s="8"/>
      <c r="AE1647" s="8"/>
      <c r="AF1647" s="19"/>
    </row>
    <row r="1648" ht="21" customHeight="1" spans="12:32">
      <c r="L1648" s="22"/>
      <c r="M1648" s="22"/>
      <c r="N1648" s="23"/>
      <c r="O1648" s="24"/>
      <c r="P1648" s="24"/>
      <c r="Q1648" s="24"/>
      <c r="R1648" s="5"/>
      <c r="S1648" s="5"/>
      <c r="T1648" s="5"/>
      <c r="U1648" s="24"/>
      <c r="V1648" s="24"/>
      <c r="W1648" s="24"/>
      <c r="X1648" s="22"/>
      <c r="Y1648" s="24"/>
      <c r="Z1648" s="22"/>
      <c r="AA1648" s="24"/>
      <c r="AB1648" s="22"/>
      <c r="AC1648" s="5"/>
      <c r="AD1648" s="5"/>
      <c r="AE1648" s="5"/>
      <c r="AF1648" s="22"/>
    </row>
    <row r="1649" ht="21" customHeight="1" spans="12:32">
      <c r="L1649" s="19"/>
      <c r="M1649" s="19"/>
      <c r="N1649" s="20"/>
      <c r="O1649" s="21"/>
      <c r="P1649" s="21"/>
      <c r="Q1649" s="21"/>
      <c r="R1649" s="8"/>
      <c r="S1649" s="8"/>
      <c r="T1649" s="8"/>
      <c r="U1649" s="21"/>
      <c r="V1649" s="21"/>
      <c r="W1649" s="21"/>
      <c r="X1649" s="19"/>
      <c r="Y1649" s="21"/>
      <c r="Z1649" s="19"/>
      <c r="AA1649" s="21"/>
      <c r="AB1649" s="19"/>
      <c r="AC1649" s="8"/>
      <c r="AD1649" s="8"/>
      <c r="AE1649" s="8"/>
      <c r="AF1649" s="19"/>
    </row>
    <row r="1650" ht="21" customHeight="1" spans="12:32">
      <c r="L1650" s="22"/>
      <c r="M1650" s="22"/>
      <c r="N1650" s="23"/>
      <c r="O1650" s="24"/>
      <c r="P1650" s="24"/>
      <c r="Q1650" s="24"/>
      <c r="R1650" s="5"/>
      <c r="S1650" s="5"/>
      <c r="T1650" s="5"/>
      <c r="U1650" s="24"/>
      <c r="V1650" s="24"/>
      <c r="W1650" s="24"/>
      <c r="X1650" s="22"/>
      <c r="Y1650" s="24"/>
      <c r="Z1650" s="22"/>
      <c r="AA1650" s="24"/>
      <c r="AB1650" s="22"/>
      <c r="AC1650" s="5"/>
      <c r="AD1650" s="5"/>
      <c r="AE1650" s="5"/>
      <c r="AF1650" s="22"/>
    </row>
    <row r="1651" ht="21" customHeight="1" spans="12:32">
      <c r="L1651" s="19"/>
      <c r="M1651" s="19"/>
      <c r="N1651" s="20"/>
      <c r="O1651" s="21"/>
      <c r="P1651" s="21"/>
      <c r="Q1651" s="21"/>
      <c r="R1651" s="8"/>
      <c r="S1651" s="8"/>
      <c r="T1651" s="8"/>
      <c r="U1651" s="21"/>
      <c r="V1651" s="21"/>
      <c r="W1651" s="21"/>
      <c r="X1651" s="19"/>
      <c r="Y1651" s="21"/>
      <c r="Z1651" s="19"/>
      <c r="AA1651" s="21"/>
      <c r="AB1651" s="19"/>
      <c r="AC1651" s="8"/>
      <c r="AD1651" s="8"/>
      <c r="AE1651" s="8"/>
      <c r="AF1651" s="19"/>
    </row>
    <row r="1652" ht="21" customHeight="1" spans="12:32">
      <c r="L1652" s="22"/>
      <c r="M1652" s="22"/>
      <c r="N1652" s="23"/>
      <c r="O1652" s="24"/>
      <c r="P1652" s="24"/>
      <c r="Q1652" s="24"/>
      <c r="R1652" s="5"/>
      <c r="S1652" s="5"/>
      <c r="T1652" s="5"/>
      <c r="U1652" s="24"/>
      <c r="V1652" s="24"/>
      <c r="W1652" s="24"/>
      <c r="X1652" s="22"/>
      <c r="Y1652" s="24"/>
      <c r="Z1652" s="22"/>
      <c r="AA1652" s="24"/>
      <c r="AB1652" s="22"/>
      <c r="AC1652" s="5"/>
      <c r="AD1652" s="5"/>
      <c r="AE1652" s="5"/>
      <c r="AF1652" s="22"/>
    </row>
    <row r="1653" ht="21" customHeight="1" spans="12:32">
      <c r="L1653" s="19"/>
      <c r="M1653" s="19"/>
      <c r="N1653" s="20"/>
      <c r="O1653" s="21"/>
      <c r="P1653" s="21"/>
      <c r="Q1653" s="21"/>
      <c r="R1653" s="8"/>
      <c r="S1653" s="8"/>
      <c r="T1653" s="8"/>
      <c r="U1653" s="21"/>
      <c r="V1653" s="21"/>
      <c r="W1653" s="21"/>
      <c r="X1653" s="19"/>
      <c r="Y1653" s="21"/>
      <c r="Z1653" s="19"/>
      <c r="AA1653" s="21"/>
      <c r="AB1653" s="19"/>
      <c r="AC1653" s="8"/>
      <c r="AD1653" s="8"/>
      <c r="AE1653" s="8"/>
      <c r="AF1653" s="19"/>
    </row>
    <row r="1654" ht="21" customHeight="1" spans="12:32">
      <c r="L1654" s="22"/>
      <c r="M1654" s="22"/>
      <c r="N1654" s="23"/>
      <c r="O1654" s="24"/>
      <c r="P1654" s="24"/>
      <c r="Q1654" s="24"/>
      <c r="R1654" s="5"/>
      <c r="S1654" s="5"/>
      <c r="T1654" s="5"/>
      <c r="U1654" s="24"/>
      <c r="V1654" s="24"/>
      <c r="W1654" s="24"/>
      <c r="X1654" s="22"/>
      <c r="Y1654" s="24"/>
      <c r="Z1654" s="22"/>
      <c r="AA1654" s="24"/>
      <c r="AB1654" s="22"/>
      <c r="AC1654" s="5"/>
      <c r="AD1654" s="5"/>
      <c r="AE1654" s="5"/>
      <c r="AF1654" s="22"/>
    </row>
    <row r="1655" ht="21" customHeight="1" spans="12:32">
      <c r="L1655" s="19"/>
      <c r="M1655" s="19"/>
      <c r="N1655" s="20"/>
      <c r="O1655" s="21"/>
      <c r="P1655" s="21"/>
      <c r="Q1655" s="21"/>
      <c r="R1655" s="8"/>
      <c r="S1655" s="8"/>
      <c r="T1655" s="8"/>
      <c r="U1655" s="21"/>
      <c r="V1655" s="21"/>
      <c r="W1655" s="21"/>
      <c r="X1655" s="19"/>
      <c r="Y1655" s="21"/>
      <c r="Z1655" s="19"/>
      <c r="AA1655" s="21"/>
      <c r="AB1655" s="19"/>
      <c r="AC1655" s="8"/>
      <c r="AD1655" s="8"/>
      <c r="AE1655" s="8"/>
      <c r="AF1655" s="19"/>
    </row>
    <row r="1656" ht="21" customHeight="1" spans="12:32">
      <c r="L1656" s="22"/>
      <c r="M1656" s="22"/>
      <c r="N1656" s="23"/>
      <c r="O1656" s="24"/>
      <c r="P1656" s="24"/>
      <c r="Q1656" s="24"/>
      <c r="R1656" s="5"/>
      <c r="S1656" s="5"/>
      <c r="T1656" s="5"/>
      <c r="U1656" s="24"/>
      <c r="V1656" s="24"/>
      <c r="W1656" s="24"/>
      <c r="X1656" s="22"/>
      <c r="Y1656" s="24"/>
      <c r="Z1656" s="22"/>
      <c r="AA1656" s="24"/>
      <c r="AB1656" s="22"/>
      <c r="AC1656" s="5"/>
      <c r="AD1656" s="5"/>
      <c r="AE1656" s="5"/>
      <c r="AF1656" s="22"/>
    </row>
    <row r="1657" ht="21" customHeight="1" spans="12:32">
      <c r="L1657" s="19"/>
      <c r="M1657" s="19"/>
      <c r="N1657" s="20"/>
      <c r="O1657" s="21"/>
      <c r="P1657" s="21"/>
      <c r="Q1657" s="21"/>
      <c r="R1657" s="8"/>
      <c r="S1657" s="8"/>
      <c r="T1657" s="8"/>
      <c r="U1657" s="21"/>
      <c r="V1657" s="21"/>
      <c r="W1657" s="21"/>
      <c r="X1657" s="19"/>
      <c r="Y1657" s="21"/>
      <c r="Z1657" s="19"/>
      <c r="AA1657" s="21"/>
      <c r="AB1657" s="19"/>
      <c r="AC1657" s="8"/>
      <c r="AD1657" s="8"/>
      <c r="AE1657" s="8"/>
      <c r="AF1657" s="19"/>
    </row>
    <row r="1658" ht="21" customHeight="1" spans="12:32">
      <c r="L1658" s="22"/>
      <c r="M1658" s="22"/>
      <c r="N1658" s="23"/>
      <c r="O1658" s="24"/>
      <c r="P1658" s="24"/>
      <c r="Q1658" s="24"/>
      <c r="R1658" s="5"/>
      <c r="S1658" s="5"/>
      <c r="T1658" s="5"/>
      <c r="U1658" s="24"/>
      <c r="V1658" s="24"/>
      <c r="W1658" s="24"/>
      <c r="X1658" s="22"/>
      <c r="Y1658" s="24"/>
      <c r="Z1658" s="22"/>
      <c r="AA1658" s="24"/>
      <c r="AB1658" s="22"/>
      <c r="AC1658" s="5"/>
      <c r="AD1658" s="5"/>
      <c r="AE1658" s="5"/>
      <c r="AF1658" s="22"/>
    </row>
    <row r="1659" ht="21" customHeight="1" spans="12:32">
      <c r="L1659" s="19"/>
      <c r="M1659" s="19"/>
      <c r="N1659" s="20"/>
      <c r="O1659" s="21"/>
      <c r="P1659" s="21"/>
      <c r="Q1659" s="21"/>
      <c r="R1659" s="8"/>
      <c r="S1659" s="8"/>
      <c r="T1659" s="8"/>
      <c r="U1659" s="21"/>
      <c r="V1659" s="21"/>
      <c r="W1659" s="21"/>
      <c r="X1659" s="19"/>
      <c r="Y1659" s="21"/>
      <c r="Z1659" s="19"/>
      <c r="AA1659" s="21"/>
      <c r="AB1659" s="19"/>
      <c r="AC1659" s="8"/>
      <c r="AD1659" s="8"/>
      <c r="AE1659" s="8"/>
      <c r="AF1659" s="19"/>
    </row>
    <row r="1660" ht="21" customHeight="1" spans="12:32">
      <c r="L1660" s="22"/>
      <c r="M1660" s="22"/>
      <c r="N1660" s="23"/>
      <c r="O1660" s="24"/>
      <c r="P1660" s="24"/>
      <c r="Q1660" s="24"/>
      <c r="R1660" s="5"/>
      <c r="S1660" s="5"/>
      <c r="T1660" s="5"/>
      <c r="U1660" s="24"/>
      <c r="V1660" s="24"/>
      <c r="W1660" s="24"/>
      <c r="X1660" s="22"/>
      <c r="Y1660" s="24"/>
      <c r="Z1660" s="22"/>
      <c r="AA1660" s="24"/>
      <c r="AB1660" s="22"/>
      <c r="AC1660" s="5"/>
      <c r="AD1660" s="5"/>
      <c r="AE1660" s="5"/>
      <c r="AF1660" s="22"/>
    </row>
    <row r="1661" ht="21" customHeight="1" spans="12:32">
      <c r="L1661" s="19"/>
      <c r="M1661" s="19"/>
      <c r="N1661" s="20"/>
      <c r="O1661" s="21"/>
      <c r="P1661" s="21"/>
      <c r="Q1661" s="21"/>
      <c r="R1661" s="8"/>
      <c r="S1661" s="8"/>
      <c r="T1661" s="8"/>
      <c r="U1661" s="21"/>
      <c r="V1661" s="21"/>
      <c r="W1661" s="21"/>
      <c r="X1661" s="19"/>
      <c r="Y1661" s="21"/>
      <c r="Z1661" s="19"/>
      <c r="AA1661" s="21"/>
      <c r="AB1661" s="19"/>
      <c r="AC1661" s="8"/>
      <c r="AD1661" s="8"/>
      <c r="AE1661" s="8"/>
      <c r="AF1661" s="19"/>
    </row>
    <row r="1662" ht="21" customHeight="1" spans="12:32">
      <c r="L1662" s="22"/>
      <c r="M1662" s="22"/>
      <c r="N1662" s="23"/>
      <c r="O1662" s="24"/>
      <c r="P1662" s="24"/>
      <c r="Q1662" s="24"/>
      <c r="R1662" s="5"/>
      <c r="S1662" s="5"/>
      <c r="T1662" s="5"/>
      <c r="U1662" s="24"/>
      <c r="V1662" s="24"/>
      <c r="W1662" s="24"/>
      <c r="X1662" s="22"/>
      <c r="Y1662" s="24"/>
      <c r="Z1662" s="22"/>
      <c r="AA1662" s="24"/>
      <c r="AB1662" s="22"/>
      <c r="AC1662" s="5"/>
      <c r="AD1662" s="5"/>
      <c r="AE1662" s="5"/>
      <c r="AF1662" s="22"/>
    </row>
    <row r="1663" ht="21" customHeight="1" spans="12:32">
      <c r="L1663" s="19"/>
      <c r="M1663" s="19"/>
      <c r="N1663" s="20"/>
      <c r="O1663" s="21"/>
      <c r="P1663" s="21"/>
      <c r="Q1663" s="21"/>
      <c r="R1663" s="8"/>
      <c r="S1663" s="8"/>
      <c r="T1663" s="8"/>
      <c r="U1663" s="21"/>
      <c r="V1663" s="21"/>
      <c r="W1663" s="21"/>
      <c r="X1663" s="19"/>
      <c r="Y1663" s="21"/>
      <c r="Z1663" s="19"/>
      <c r="AA1663" s="21"/>
      <c r="AB1663" s="19"/>
      <c r="AC1663" s="8"/>
      <c r="AD1663" s="8"/>
      <c r="AE1663" s="8"/>
      <c r="AF1663" s="19"/>
    </row>
    <row r="1664" ht="21" customHeight="1" spans="12:32">
      <c r="L1664" s="22"/>
      <c r="M1664" s="22"/>
      <c r="N1664" s="23"/>
      <c r="O1664" s="24"/>
      <c r="P1664" s="24"/>
      <c r="Q1664" s="24"/>
      <c r="R1664" s="5"/>
      <c r="S1664" s="5"/>
      <c r="T1664" s="5"/>
      <c r="U1664" s="24"/>
      <c r="V1664" s="24"/>
      <c r="W1664" s="24"/>
      <c r="X1664" s="22"/>
      <c r="Y1664" s="24"/>
      <c r="Z1664" s="22"/>
      <c r="AA1664" s="24"/>
      <c r="AB1664" s="22"/>
      <c r="AC1664" s="5"/>
      <c r="AD1664" s="5"/>
      <c r="AE1664" s="5"/>
      <c r="AF1664" s="22"/>
    </row>
    <row r="1665" ht="21" customHeight="1" spans="12:32">
      <c r="L1665" s="19"/>
      <c r="M1665" s="19"/>
      <c r="N1665" s="20"/>
      <c r="O1665" s="21"/>
      <c r="P1665" s="21"/>
      <c r="Q1665" s="21"/>
      <c r="R1665" s="8"/>
      <c r="S1665" s="8"/>
      <c r="T1665" s="8"/>
      <c r="U1665" s="21"/>
      <c r="V1665" s="21"/>
      <c r="W1665" s="21"/>
      <c r="X1665" s="19"/>
      <c r="Y1665" s="21"/>
      <c r="Z1665" s="19"/>
      <c r="AA1665" s="21"/>
      <c r="AB1665" s="19"/>
      <c r="AC1665" s="8"/>
      <c r="AD1665" s="8"/>
      <c r="AE1665" s="8"/>
      <c r="AF1665" s="19"/>
    </row>
    <row r="1666" ht="21" customHeight="1" spans="12:32">
      <c r="L1666" s="22"/>
      <c r="M1666" s="22"/>
      <c r="N1666" s="23"/>
      <c r="O1666" s="24"/>
      <c r="P1666" s="24"/>
      <c r="Q1666" s="24"/>
      <c r="R1666" s="5"/>
      <c r="S1666" s="5"/>
      <c r="T1666" s="5"/>
      <c r="U1666" s="24"/>
      <c r="V1666" s="24"/>
      <c r="W1666" s="24"/>
      <c r="X1666" s="22"/>
      <c r="Y1666" s="24"/>
      <c r="Z1666" s="22"/>
      <c r="AA1666" s="24"/>
      <c r="AB1666" s="22"/>
      <c r="AC1666" s="5"/>
      <c r="AD1666" s="5"/>
      <c r="AE1666" s="5"/>
      <c r="AF1666" s="22"/>
    </row>
    <row r="1667" ht="21" customHeight="1" spans="12:32">
      <c r="L1667" s="19"/>
      <c r="M1667" s="19"/>
      <c r="N1667" s="20"/>
      <c r="O1667" s="21"/>
      <c r="P1667" s="21"/>
      <c r="Q1667" s="21"/>
      <c r="R1667" s="8"/>
      <c r="S1667" s="8"/>
      <c r="T1667" s="8"/>
      <c r="U1667" s="21"/>
      <c r="V1667" s="21"/>
      <c r="W1667" s="21"/>
      <c r="X1667" s="19"/>
      <c r="Y1667" s="21"/>
      <c r="Z1667" s="19"/>
      <c r="AA1667" s="21"/>
      <c r="AB1667" s="19"/>
      <c r="AC1667" s="8"/>
      <c r="AD1667" s="8"/>
      <c r="AE1667" s="8"/>
      <c r="AF1667" s="19"/>
    </row>
    <row r="1668" ht="21" customHeight="1" spans="12:32">
      <c r="L1668" s="22"/>
      <c r="M1668" s="22"/>
      <c r="N1668" s="23"/>
      <c r="O1668" s="24"/>
      <c r="P1668" s="24"/>
      <c r="Q1668" s="24"/>
      <c r="R1668" s="5"/>
      <c r="S1668" s="5"/>
      <c r="T1668" s="5"/>
      <c r="U1668" s="24"/>
      <c r="V1668" s="24"/>
      <c r="W1668" s="24"/>
      <c r="X1668" s="22"/>
      <c r="Y1668" s="24"/>
      <c r="Z1668" s="22"/>
      <c r="AA1668" s="24"/>
      <c r="AB1668" s="22"/>
      <c r="AC1668" s="5"/>
      <c r="AD1668" s="5"/>
      <c r="AE1668" s="5"/>
      <c r="AF1668" s="22"/>
    </row>
    <row r="1669" ht="21" customHeight="1" spans="12:32">
      <c r="L1669" s="19"/>
      <c r="M1669" s="19"/>
      <c r="N1669" s="20"/>
      <c r="O1669" s="21"/>
      <c r="P1669" s="21"/>
      <c r="Q1669" s="21"/>
      <c r="R1669" s="8"/>
      <c r="S1669" s="8"/>
      <c r="T1669" s="8"/>
      <c r="U1669" s="21"/>
      <c r="V1669" s="21"/>
      <c r="W1669" s="21"/>
      <c r="X1669" s="19"/>
      <c r="Y1669" s="21"/>
      <c r="Z1669" s="19"/>
      <c r="AA1669" s="21"/>
      <c r="AB1669" s="19"/>
      <c r="AC1669" s="8"/>
      <c r="AD1669" s="8"/>
      <c r="AE1669" s="8"/>
      <c r="AF1669" s="19"/>
    </row>
    <row r="1670" ht="21" customHeight="1" spans="12:32">
      <c r="L1670" s="22"/>
      <c r="M1670" s="22"/>
      <c r="N1670" s="23"/>
      <c r="O1670" s="24"/>
      <c r="P1670" s="24"/>
      <c r="Q1670" s="24"/>
      <c r="R1670" s="5"/>
      <c r="S1670" s="5"/>
      <c r="T1670" s="5"/>
      <c r="U1670" s="24"/>
      <c r="V1670" s="24"/>
      <c r="W1670" s="24"/>
      <c r="X1670" s="22"/>
      <c r="Y1670" s="24"/>
      <c r="Z1670" s="22"/>
      <c r="AA1670" s="24"/>
      <c r="AB1670" s="22"/>
      <c r="AC1670" s="5"/>
      <c r="AD1670" s="5"/>
      <c r="AE1670" s="5"/>
      <c r="AF1670" s="22"/>
    </row>
    <row r="1671" ht="21" customHeight="1" spans="12:32">
      <c r="L1671" s="19"/>
      <c r="M1671" s="19"/>
      <c r="N1671" s="20"/>
      <c r="O1671" s="21"/>
      <c r="P1671" s="21"/>
      <c r="Q1671" s="21"/>
      <c r="R1671" s="8"/>
      <c r="S1671" s="8"/>
      <c r="T1671" s="8"/>
      <c r="U1671" s="21"/>
      <c r="V1671" s="21"/>
      <c r="W1671" s="21"/>
      <c r="X1671" s="19"/>
      <c r="Y1671" s="21"/>
      <c r="Z1671" s="19"/>
      <c r="AA1671" s="21"/>
      <c r="AB1671" s="19"/>
      <c r="AC1671" s="8"/>
      <c r="AD1671" s="8"/>
      <c r="AE1671" s="8"/>
      <c r="AF1671" s="19"/>
    </row>
    <row r="1672" ht="21" customHeight="1" spans="12:32">
      <c r="L1672" s="22"/>
      <c r="M1672" s="22"/>
      <c r="N1672" s="23"/>
      <c r="O1672" s="24"/>
      <c r="P1672" s="24"/>
      <c r="Q1672" s="24"/>
      <c r="R1672" s="5"/>
      <c r="S1672" s="5"/>
      <c r="T1672" s="5"/>
      <c r="U1672" s="24"/>
      <c r="V1672" s="24"/>
      <c r="W1672" s="24"/>
      <c r="X1672" s="22"/>
      <c r="Y1672" s="24"/>
      <c r="Z1672" s="22"/>
      <c r="AA1672" s="24"/>
      <c r="AB1672" s="22"/>
      <c r="AC1672" s="5"/>
      <c r="AD1672" s="5"/>
      <c r="AE1672" s="5"/>
      <c r="AF1672" s="22"/>
    </row>
    <row r="1673" ht="21" customHeight="1" spans="12:32">
      <c r="L1673" s="19"/>
      <c r="M1673" s="19"/>
      <c r="N1673" s="20"/>
      <c r="O1673" s="21"/>
      <c r="P1673" s="21"/>
      <c r="Q1673" s="21"/>
      <c r="R1673" s="8"/>
      <c r="S1673" s="8"/>
      <c r="T1673" s="8"/>
      <c r="U1673" s="21"/>
      <c r="V1673" s="21"/>
      <c r="W1673" s="21"/>
      <c r="X1673" s="19"/>
      <c r="Y1673" s="21"/>
      <c r="Z1673" s="19"/>
      <c r="AA1673" s="21"/>
      <c r="AB1673" s="19"/>
      <c r="AC1673" s="8"/>
      <c r="AD1673" s="8"/>
      <c r="AE1673" s="8"/>
      <c r="AF1673" s="19"/>
    </row>
    <row r="1674" ht="21" customHeight="1" spans="12:32">
      <c r="L1674" s="22"/>
      <c r="M1674" s="22"/>
      <c r="N1674" s="23"/>
      <c r="O1674" s="24"/>
      <c r="P1674" s="24"/>
      <c r="Q1674" s="24"/>
      <c r="R1674" s="5"/>
      <c r="S1674" s="5"/>
      <c r="T1674" s="5"/>
      <c r="U1674" s="24"/>
      <c r="V1674" s="24"/>
      <c r="W1674" s="24"/>
      <c r="X1674" s="22"/>
      <c r="Y1674" s="24"/>
      <c r="Z1674" s="22"/>
      <c r="AA1674" s="24"/>
      <c r="AB1674" s="22"/>
      <c r="AC1674" s="5"/>
      <c r="AD1674" s="5"/>
      <c r="AE1674" s="5"/>
      <c r="AF1674" s="22"/>
    </row>
    <row r="1675" ht="21" customHeight="1" spans="12:32">
      <c r="L1675" s="19"/>
      <c r="M1675" s="19"/>
      <c r="N1675" s="20"/>
      <c r="O1675" s="21"/>
      <c r="P1675" s="21"/>
      <c r="Q1675" s="21"/>
      <c r="R1675" s="8"/>
      <c r="S1675" s="8"/>
      <c r="T1675" s="8"/>
      <c r="U1675" s="21"/>
      <c r="V1675" s="21"/>
      <c r="W1675" s="21"/>
      <c r="X1675" s="19"/>
      <c r="Y1675" s="21"/>
      <c r="Z1675" s="19"/>
      <c r="AA1675" s="21"/>
      <c r="AB1675" s="19"/>
      <c r="AC1675" s="8"/>
      <c r="AD1675" s="8"/>
      <c r="AE1675" s="8"/>
      <c r="AF1675" s="19"/>
    </row>
    <row r="1676" ht="21" customHeight="1" spans="12:32">
      <c r="L1676" s="22"/>
      <c r="M1676" s="22"/>
      <c r="N1676" s="23"/>
      <c r="O1676" s="24"/>
      <c r="P1676" s="24"/>
      <c r="Q1676" s="24"/>
      <c r="R1676" s="5"/>
      <c r="S1676" s="5"/>
      <c r="T1676" s="5"/>
      <c r="U1676" s="24"/>
      <c r="V1676" s="24"/>
      <c r="W1676" s="24"/>
      <c r="X1676" s="22"/>
      <c r="Y1676" s="24"/>
      <c r="Z1676" s="22"/>
      <c r="AA1676" s="24"/>
      <c r="AB1676" s="22"/>
      <c r="AC1676" s="5"/>
      <c r="AD1676" s="5"/>
      <c r="AE1676" s="5"/>
      <c r="AF1676" s="22"/>
    </row>
    <row r="1677" ht="21" customHeight="1" spans="12:32">
      <c r="L1677" s="19"/>
      <c r="M1677" s="19"/>
      <c r="N1677" s="20"/>
      <c r="O1677" s="21"/>
      <c r="P1677" s="21"/>
      <c r="Q1677" s="21"/>
      <c r="R1677" s="8"/>
      <c r="S1677" s="8"/>
      <c r="T1677" s="8"/>
      <c r="U1677" s="21"/>
      <c r="V1677" s="21"/>
      <c r="W1677" s="21"/>
      <c r="X1677" s="19"/>
      <c r="Y1677" s="21"/>
      <c r="Z1677" s="19"/>
      <c r="AA1677" s="21"/>
      <c r="AB1677" s="19"/>
      <c r="AC1677" s="8"/>
      <c r="AD1677" s="8"/>
      <c r="AE1677" s="8"/>
      <c r="AF1677" s="19"/>
    </row>
    <row r="1678" ht="21" customHeight="1" spans="12:32">
      <c r="L1678" s="22"/>
      <c r="M1678" s="22"/>
      <c r="N1678" s="23"/>
      <c r="O1678" s="24"/>
      <c r="P1678" s="24"/>
      <c r="Q1678" s="24"/>
      <c r="R1678" s="5"/>
      <c r="S1678" s="5"/>
      <c r="T1678" s="5"/>
      <c r="U1678" s="24"/>
      <c r="V1678" s="24"/>
      <c r="W1678" s="24"/>
      <c r="X1678" s="22"/>
      <c r="Y1678" s="24"/>
      <c r="Z1678" s="22"/>
      <c r="AA1678" s="24"/>
      <c r="AB1678" s="22"/>
      <c r="AC1678" s="5"/>
      <c r="AD1678" s="5"/>
      <c r="AE1678" s="5"/>
      <c r="AF1678" s="22"/>
    </row>
    <row r="1679" ht="21" customHeight="1" spans="12:32">
      <c r="L1679" s="19"/>
      <c r="M1679" s="19"/>
      <c r="N1679" s="20"/>
      <c r="O1679" s="21"/>
      <c r="P1679" s="21"/>
      <c r="Q1679" s="21"/>
      <c r="R1679" s="8"/>
      <c r="S1679" s="8"/>
      <c r="T1679" s="8"/>
      <c r="U1679" s="21"/>
      <c r="V1679" s="21"/>
      <c r="W1679" s="21"/>
      <c r="X1679" s="19"/>
      <c r="Y1679" s="21"/>
      <c r="Z1679" s="19"/>
      <c r="AA1679" s="21"/>
      <c r="AB1679" s="19"/>
      <c r="AC1679" s="8"/>
      <c r="AD1679" s="8"/>
      <c r="AE1679" s="8"/>
      <c r="AF1679" s="19"/>
    </row>
    <row r="1680" ht="21" customHeight="1" spans="12:32">
      <c r="L1680" s="22"/>
      <c r="M1680" s="22"/>
      <c r="N1680" s="23"/>
      <c r="O1680" s="24"/>
      <c r="P1680" s="24"/>
      <c r="Q1680" s="24"/>
      <c r="R1680" s="5"/>
      <c r="S1680" s="5"/>
      <c r="T1680" s="5"/>
      <c r="U1680" s="24"/>
      <c r="V1680" s="24"/>
      <c r="W1680" s="24"/>
      <c r="X1680" s="22"/>
      <c r="Y1680" s="24"/>
      <c r="Z1680" s="22"/>
      <c r="AA1680" s="24"/>
      <c r="AB1680" s="22"/>
      <c r="AC1680" s="5"/>
      <c r="AD1680" s="5"/>
      <c r="AE1680" s="5"/>
      <c r="AF1680" s="22"/>
    </row>
    <row r="1681" ht="21" customHeight="1" spans="12:32">
      <c r="L1681" s="19"/>
      <c r="M1681" s="19"/>
      <c r="N1681" s="20"/>
      <c r="O1681" s="21"/>
      <c r="P1681" s="21"/>
      <c r="Q1681" s="21"/>
      <c r="R1681" s="8"/>
      <c r="S1681" s="8"/>
      <c r="T1681" s="8"/>
      <c r="U1681" s="21"/>
      <c r="V1681" s="21"/>
      <c r="W1681" s="21"/>
      <c r="X1681" s="19"/>
      <c r="Y1681" s="21"/>
      <c r="Z1681" s="19"/>
      <c r="AA1681" s="21"/>
      <c r="AB1681" s="19"/>
      <c r="AC1681" s="8"/>
      <c r="AD1681" s="8"/>
      <c r="AE1681" s="8"/>
      <c r="AF1681" s="19"/>
    </row>
    <row r="1682" ht="21" customHeight="1" spans="12:32">
      <c r="L1682" s="22"/>
      <c r="M1682" s="22"/>
      <c r="N1682" s="23"/>
      <c r="O1682" s="24"/>
      <c r="P1682" s="24"/>
      <c r="Q1682" s="24"/>
      <c r="R1682" s="5"/>
      <c r="S1682" s="5"/>
      <c r="T1682" s="5"/>
      <c r="U1682" s="24"/>
      <c r="V1682" s="24"/>
      <c r="W1682" s="24"/>
      <c r="X1682" s="22"/>
      <c r="Y1682" s="24"/>
      <c r="Z1682" s="22"/>
      <c r="AA1682" s="24"/>
      <c r="AB1682" s="22"/>
      <c r="AC1682" s="5"/>
      <c r="AD1682" s="5"/>
      <c r="AE1682" s="5"/>
      <c r="AF1682" s="22"/>
    </row>
    <row r="1683" ht="21" customHeight="1" spans="12:32">
      <c r="L1683" s="19"/>
      <c r="M1683" s="19"/>
      <c r="N1683" s="20"/>
      <c r="O1683" s="21"/>
      <c r="P1683" s="21"/>
      <c r="Q1683" s="21"/>
      <c r="R1683" s="8"/>
      <c r="S1683" s="8"/>
      <c r="T1683" s="8"/>
      <c r="U1683" s="21"/>
      <c r="V1683" s="21"/>
      <c r="W1683" s="21"/>
      <c r="X1683" s="19"/>
      <c r="Y1683" s="21"/>
      <c r="Z1683" s="19"/>
      <c r="AA1683" s="21"/>
      <c r="AB1683" s="19"/>
      <c r="AC1683" s="8"/>
      <c r="AD1683" s="8"/>
      <c r="AE1683" s="8"/>
      <c r="AF1683" s="19"/>
    </row>
    <row r="1684" ht="21" customHeight="1" spans="12:32">
      <c r="L1684" s="22"/>
      <c r="M1684" s="22"/>
      <c r="N1684" s="23"/>
      <c r="O1684" s="24"/>
      <c r="P1684" s="24"/>
      <c r="Q1684" s="24"/>
      <c r="R1684" s="5"/>
      <c r="S1684" s="5"/>
      <c r="T1684" s="5"/>
      <c r="U1684" s="24"/>
      <c r="V1684" s="24"/>
      <c r="W1684" s="24"/>
      <c r="X1684" s="22"/>
      <c r="Y1684" s="24"/>
      <c r="Z1684" s="22"/>
      <c r="AA1684" s="24"/>
      <c r="AB1684" s="22"/>
      <c r="AC1684" s="5"/>
      <c r="AD1684" s="5"/>
      <c r="AE1684" s="5"/>
      <c r="AF1684" s="22"/>
    </row>
    <row r="1685" ht="21" customHeight="1" spans="12:32">
      <c r="L1685" s="19"/>
      <c r="M1685" s="19"/>
      <c r="N1685" s="20"/>
      <c r="O1685" s="21"/>
      <c r="P1685" s="21"/>
      <c r="Q1685" s="21"/>
      <c r="R1685" s="8"/>
      <c r="S1685" s="8"/>
      <c r="T1685" s="8"/>
      <c r="U1685" s="21"/>
      <c r="V1685" s="21"/>
      <c r="W1685" s="21"/>
      <c r="X1685" s="19"/>
      <c r="Y1685" s="21"/>
      <c r="Z1685" s="19"/>
      <c r="AA1685" s="21"/>
      <c r="AB1685" s="19"/>
      <c r="AC1685" s="8"/>
      <c r="AD1685" s="8"/>
      <c r="AE1685" s="8"/>
      <c r="AF1685" s="19"/>
    </row>
    <row r="1686" ht="21" customHeight="1" spans="12:32">
      <c r="L1686" s="22"/>
      <c r="M1686" s="22"/>
      <c r="N1686" s="23"/>
      <c r="O1686" s="24"/>
      <c r="P1686" s="24"/>
      <c r="Q1686" s="24"/>
      <c r="R1686" s="5"/>
      <c r="S1686" s="5"/>
      <c r="T1686" s="5"/>
      <c r="U1686" s="24"/>
      <c r="V1686" s="24"/>
      <c r="W1686" s="24"/>
      <c r="X1686" s="22"/>
      <c r="Y1686" s="24"/>
      <c r="Z1686" s="22"/>
      <c r="AA1686" s="24"/>
      <c r="AB1686" s="22"/>
      <c r="AC1686" s="5"/>
      <c r="AD1686" s="5"/>
      <c r="AE1686" s="5"/>
      <c r="AF1686" s="22"/>
    </row>
    <row r="1687" ht="21" customHeight="1" spans="12:32">
      <c r="L1687" s="19"/>
      <c r="M1687" s="19"/>
      <c r="N1687" s="20"/>
      <c r="O1687" s="21"/>
      <c r="P1687" s="21"/>
      <c r="Q1687" s="21"/>
      <c r="R1687" s="8"/>
      <c r="S1687" s="8"/>
      <c r="T1687" s="8"/>
      <c r="U1687" s="21"/>
      <c r="V1687" s="21"/>
      <c r="W1687" s="21"/>
      <c r="X1687" s="19"/>
      <c r="Y1687" s="21"/>
      <c r="Z1687" s="19"/>
      <c r="AA1687" s="21"/>
      <c r="AB1687" s="19"/>
      <c r="AC1687" s="8"/>
      <c r="AD1687" s="8"/>
      <c r="AE1687" s="8"/>
      <c r="AF1687" s="19"/>
    </row>
    <row r="1688" ht="21" customHeight="1" spans="12:32">
      <c r="L1688" s="22"/>
      <c r="M1688" s="22"/>
      <c r="N1688" s="23"/>
      <c r="O1688" s="24"/>
      <c r="P1688" s="24"/>
      <c r="Q1688" s="24"/>
      <c r="R1688" s="5"/>
      <c r="S1688" s="5"/>
      <c r="T1688" s="5"/>
      <c r="U1688" s="24"/>
      <c r="V1688" s="24"/>
      <c r="W1688" s="24"/>
      <c r="X1688" s="22"/>
      <c r="Y1688" s="24"/>
      <c r="Z1688" s="22"/>
      <c r="AA1688" s="24"/>
      <c r="AB1688" s="22"/>
      <c r="AC1688" s="5"/>
      <c r="AD1688" s="5"/>
      <c r="AE1688" s="5"/>
      <c r="AF1688" s="22"/>
    </row>
    <row r="1689" ht="21" customHeight="1" spans="12:32">
      <c r="L1689" s="19"/>
      <c r="M1689" s="19"/>
      <c r="N1689" s="20"/>
      <c r="O1689" s="21"/>
      <c r="P1689" s="21"/>
      <c r="Q1689" s="21"/>
      <c r="R1689" s="8"/>
      <c r="S1689" s="8"/>
      <c r="T1689" s="8"/>
      <c r="U1689" s="21"/>
      <c r="V1689" s="21"/>
      <c r="W1689" s="21"/>
      <c r="X1689" s="19"/>
      <c r="Y1689" s="21"/>
      <c r="Z1689" s="19"/>
      <c r="AA1689" s="21"/>
      <c r="AB1689" s="19"/>
      <c r="AC1689" s="8"/>
      <c r="AD1689" s="8"/>
      <c r="AE1689" s="8"/>
      <c r="AF1689" s="19"/>
    </row>
    <row r="1690" ht="21" customHeight="1" spans="12:32">
      <c r="L1690" s="22"/>
      <c r="M1690" s="22"/>
      <c r="N1690" s="23"/>
      <c r="O1690" s="24"/>
      <c r="P1690" s="24"/>
      <c r="Q1690" s="24"/>
      <c r="R1690" s="5"/>
      <c r="S1690" s="5"/>
      <c r="T1690" s="5"/>
      <c r="U1690" s="24"/>
      <c r="V1690" s="24"/>
      <c r="W1690" s="24"/>
      <c r="X1690" s="22"/>
      <c r="Y1690" s="24"/>
      <c r="Z1690" s="22"/>
      <c r="AA1690" s="24"/>
      <c r="AB1690" s="22"/>
      <c r="AC1690" s="5"/>
      <c r="AD1690" s="5"/>
      <c r="AE1690" s="5"/>
      <c r="AF1690" s="22"/>
    </row>
    <row r="1691" ht="21" customHeight="1" spans="12:32">
      <c r="L1691" s="19"/>
      <c r="M1691" s="19"/>
      <c r="N1691" s="20"/>
      <c r="O1691" s="21"/>
      <c r="P1691" s="21"/>
      <c r="Q1691" s="21"/>
      <c r="R1691" s="8"/>
      <c r="S1691" s="8"/>
      <c r="T1691" s="8"/>
      <c r="U1691" s="21"/>
      <c r="V1691" s="21"/>
      <c r="W1691" s="21"/>
      <c r="X1691" s="19"/>
      <c r="Y1691" s="21"/>
      <c r="Z1691" s="19"/>
      <c r="AA1691" s="21"/>
      <c r="AB1691" s="19"/>
      <c r="AC1691" s="8"/>
      <c r="AD1691" s="8"/>
      <c r="AE1691" s="8"/>
      <c r="AF1691" s="19"/>
    </row>
    <row r="1692" ht="21" customHeight="1" spans="12:32">
      <c r="L1692" s="22"/>
      <c r="M1692" s="22"/>
      <c r="N1692" s="23"/>
      <c r="O1692" s="24"/>
      <c r="P1692" s="24"/>
      <c r="Q1692" s="24"/>
      <c r="R1692" s="5"/>
      <c r="S1692" s="5"/>
      <c r="T1692" s="5"/>
      <c r="U1692" s="24"/>
      <c r="V1692" s="24"/>
      <c r="W1692" s="24"/>
      <c r="X1692" s="22"/>
      <c r="Y1692" s="24"/>
      <c r="Z1692" s="22"/>
      <c r="AA1692" s="24"/>
      <c r="AB1692" s="22"/>
      <c r="AC1692" s="5"/>
      <c r="AD1692" s="5"/>
      <c r="AE1692" s="5"/>
      <c r="AF1692" s="22"/>
    </row>
    <row r="1693" ht="21" customHeight="1" spans="12:32">
      <c r="L1693" s="19"/>
      <c r="M1693" s="19"/>
      <c r="N1693" s="20"/>
      <c r="O1693" s="21"/>
      <c r="P1693" s="21"/>
      <c r="Q1693" s="21"/>
      <c r="R1693" s="8"/>
      <c r="S1693" s="8"/>
      <c r="T1693" s="8"/>
      <c r="U1693" s="21"/>
      <c r="V1693" s="21"/>
      <c r="W1693" s="21"/>
      <c r="X1693" s="19"/>
      <c r="Y1693" s="21"/>
      <c r="Z1693" s="19"/>
      <c r="AA1693" s="21"/>
      <c r="AB1693" s="19"/>
      <c r="AC1693" s="8"/>
      <c r="AD1693" s="8"/>
      <c r="AE1693" s="8"/>
      <c r="AF1693" s="19"/>
    </row>
    <row r="1694" ht="21" customHeight="1" spans="12:32">
      <c r="L1694" s="22"/>
      <c r="M1694" s="22"/>
      <c r="N1694" s="23"/>
      <c r="O1694" s="24"/>
      <c r="P1694" s="24"/>
      <c r="Q1694" s="24"/>
      <c r="R1694" s="5"/>
      <c r="S1694" s="5"/>
      <c r="T1694" s="5"/>
      <c r="U1694" s="24"/>
      <c r="V1694" s="24"/>
      <c r="W1694" s="24"/>
      <c r="X1694" s="22"/>
      <c r="Y1694" s="24"/>
      <c r="Z1694" s="22"/>
      <c r="AA1694" s="24"/>
      <c r="AB1694" s="22"/>
      <c r="AC1694" s="5"/>
      <c r="AD1694" s="5"/>
      <c r="AE1694" s="5"/>
      <c r="AF1694" s="22"/>
    </row>
    <row r="1695" ht="21" customHeight="1" spans="12:32">
      <c r="L1695" s="19"/>
      <c r="M1695" s="19"/>
      <c r="N1695" s="20"/>
      <c r="O1695" s="21"/>
      <c r="P1695" s="21"/>
      <c r="Q1695" s="21"/>
      <c r="R1695" s="8"/>
      <c r="S1695" s="8"/>
      <c r="T1695" s="8"/>
      <c r="U1695" s="21"/>
      <c r="V1695" s="21"/>
      <c r="W1695" s="21"/>
      <c r="X1695" s="19"/>
      <c r="Y1695" s="21"/>
      <c r="Z1695" s="19"/>
      <c r="AA1695" s="21"/>
      <c r="AB1695" s="19"/>
      <c r="AC1695" s="8"/>
      <c r="AD1695" s="8"/>
      <c r="AE1695" s="8"/>
      <c r="AF1695" s="19"/>
    </row>
    <row r="1696" ht="21" customHeight="1" spans="12:32">
      <c r="L1696" s="22"/>
      <c r="M1696" s="22"/>
      <c r="N1696" s="23"/>
      <c r="O1696" s="24"/>
      <c r="P1696" s="24"/>
      <c r="Q1696" s="24"/>
      <c r="R1696" s="5"/>
      <c r="S1696" s="5"/>
      <c r="T1696" s="5"/>
      <c r="U1696" s="24"/>
      <c r="V1696" s="24"/>
      <c r="W1696" s="24"/>
      <c r="X1696" s="22"/>
      <c r="Y1696" s="24"/>
      <c r="Z1696" s="22"/>
      <c r="AA1696" s="24"/>
      <c r="AB1696" s="22"/>
      <c r="AC1696" s="5"/>
      <c r="AD1696" s="5"/>
      <c r="AE1696" s="5"/>
      <c r="AF1696" s="22"/>
    </row>
    <row r="1697" ht="21" customHeight="1" spans="12:32">
      <c r="L1697" s="19"/>
      <c r="M1697" s="19"/>
      <c r="N1697" s="20"/>
      <c r="O1697" s="21"/>
      <c r="P1697" s="21"/>
      <c r="Q1697" s="21"/>
      <c r="R1697" s="8"/>
      <c r="S1697" s="8"/>
      <c r="T1697" s="8"/>
      <c r="U1697" s="21"/>
      <c r="V1697" s="21"/>
      <c r="W1697" s="21"/>
      <c r="X1697" s="19"/>
      <c r="Y1697" s="21"/>
      <c r="Z1697" s="19"/>
      <c r="AA1697" s="21"/>
      <c r="AB1697" s="19"/>
      <c r="AC1697" s="8"/>
      <c r="AD1697" s="8"/>
      <c r="AE1697" s="8"/>
      <c r="AF1697" s="19"/>
    </row>
    <row r="1698" ht="21" customHeight="1" spans="12:32">
      <c r="L1698" s="22"/>
      <c r="M1698" s="22"/>
      <c r="N1698" s="23"/>
      <c r="O1698" s="24"/>
      <c r="P1698" s="24"/>
      <c r="Q1698" s="24"/>
      <c r="R1698" s="5"/>
      <c r="S1698" s="5"/>
      <c r="T1698" s="5"/>
      <c r="U1698" s="24"/>
      <c r="V1698" s="24"/>
      <c r="W1698" s="24"/>
      <c r="X1698" s="22"/>
      <c r="Y1698" s="24"/>
      <c r="Z1698" s="22"/>
      <c r="AA1698" s="24"/>
      <c r="AB1698" s="22"/>
      <c r="AC1698" s="5"/>
      <c r="AD1698" s="5"/>
      <c r="AE1698" s="5"/>
      <c r="AF1698" s="22"/>
    </row>
    <row r="1699" ht="21" customHeight="1" spans="12:32">
      <c r="L1699" s="19"/>
      <c r="M1699" s="19"/>
      <c r="N1699" s="20"/>
      <c r="O1699" s="21"/>
      <c r="P1699" s="21"/>
      <c r="Q1699" s="21"/>
      <c r="R1699" s="8"/>
      <c r="S1699" s="8"/>
      <c r="T1699" s="8"/>
      <c r="U1699" s="21"/>
      <c r="V1699" s="21"/>
      <c r="W1699" s="21"/>
      <c r="X1699" s="19"/>
      <c r="Y1699" s="21"/>
      <c r="Z1699" s="19"/>
      <c r="AA1699" s="21"/>
      <c r="AB1699" s="19"/>
      <c r="AC1699" s="8"/>
      <c r="AD1699" s="8"/>
      <c r="AE1699" s="8"/>
      <c r="AF1699" s="19"/>
    </row>
    <row r="1700" ht="21" customHeight="1" spans="12:32">
      <c r="L1700" s="22"/>
      <c r="M1700" s="22"/>
      <c r="N1700" s="23"/>
      <c r="O1700" s="24"/>
      <c r="P1700" s="24"/>
      <c r="Q1700" s="24"/>
      <c r="R1700" s="5"/>
      <c r="S1700" s="5"/>
      <c r="T1700" s="5"/>
      <c r="U1700" s="24"/>
      <c r="V1700" s="24"/>
      <c r="W1700" s="24"/>
      <c r="X1700" s="22"/>
      <c r="Y1700" s="24"/>
      <c r="Z1700" s="22"/>
      <c r="AA1700" s="24"/>
      <c r="AB1700" s="22"/>
      <c r="AC1700" s="5"/>
      <c r="AD1700" s="5"/>
      <c r="AE1700" s="5"/>
      <c r="AF1700" s="22"/>
    </row>
    <row r="1701" ht="21" customHeight="1" spans="12:32">
      <c r="L1701" s="19"/>
      <c r="M1701" s="19"/>
      <c r="N1701" s="20"/>
      <c r="O1701" s="21"/>
      <c r="P1701" s="21"/>
      <c r="Q1701" s="21"/>
      <c r="R1701" s="8"/>
      <c r="S1701" s="8"/>
      <c r="T1701" s="8"/>
      <c r="U1701" s="21"/>
      <c r="V1701" s="21"/>
      <c r="W1701" s="21"/>
      <c r="X1701" s="19"/>
      <c r="Y1701" s="21"/>
      <c r="Z1701" s="19"/>
      <c r="AA1701" s="21"/>
      <c r="AB1701" s="19"/>
      <c r="AC1701" s="8"/>
      <c r="AD1701" s="8"/>
      <c r="AE1701" s="8"/>
      <c r="AF1701" s="19"/>
    </row>
    <row r="1702" ht="21" customHeight="1" spans="12:32">
      <c r="L1702" s="22"/>
      <c r="M1702" s="22"/>
      <c r="N1702" s="23"/>
      <c r="O1702" s="24"/>
      <c r="P1702" s="24"/>
      <c r="Q1702" s="24"/>
      <c r="R1702" s="5"/>
      <c r="S1702" s="5"/>
      <c r="T1702" s="5"/>
      <c r="U1702" s="24"/>
      <c r="V1702" s="24"/>
      <c r="W1702" s="24"/>
      <c r="X1702" s="22"/>
      <c r="Y1702" s="24"/>
      <c r="Z1702" s="22"/>
      <c r="AA1702" s="24"/>
      <c r="AB1702" s="22"/>
      <c r="AC1702" s="5"/>
      <c r="AD1702" s="5"/>
      <c r="AE1702" s="5"/>
      <c r="AF1702" s="22"/>
    </row>
    <row r="1703" ht="21" customHeight="1" spans="12:32">
      <c r="L1703" s="19"/>
      <c r="M1703" s="19"/>
      <c r="N1703" s="20"/>
      <c r="O1703" s="21"/>
      <c r="P1703" s="21"/>
      <c r="Q1703" s="21"/>
      <c r="R1703" s="8"/>
      <c r="S1703" s="8"/>
      <c r="T1703" s="8"/>
      <c r="U1703" s="21"/>
      <c r="V1703" s="21"/>
      <c r="W1703" s="21"/>
      <c r="X1703" s="19"/>
      <c r="Y1703" s="21"/>
      <c r="Z1703" s="19"/>
      <c r="AA1703" s="21"/>
      <c r="AB1703" s="19"/>
      <c r="AC1703" s="8"/>
      <c r="AD1703" s="8"/>
      <c r="AE1703" s="8"/>
      <c r="AF1703" s="19"/>
    </row>
    <row r="1704" ht="21" customHeight="1" spans="12:32">
      <c r="L1704" s="22"/>
      <c r="M1704" s="22"/>
      <c r="N1704" s="23"/>
      <c r="O1704" s="24"/>
      <c r="P1704" s="24"/>
      <c r="Q1704" s="24"/>
      <c r="R1704" s="5"/>
      <c r="S1704" s="5"/>
      <c r="T1704" s="5"/>
      <c r="U1704" s="24"/>
      <c r="V1704" s="24"/>
      <c r="W1704" s="24"/>
      <c r="X1704" s="22"/>
      <c r="Y1704" s="24"/>
      <c r="Z1704" s="22"/>
      <c r="AA1704" s="24"/>
      <c r="AB1704" s="22"/>
      <c r="AC1704" s="5"/>
      <c r="AD1704" s="5"/>
      <c r="AE1704" s="5"/>
      <c r="AF1704" s="22"/>
    </row>
    <row r="1705" ht="21" customHeight="1" spans="12:32">
      <c r="L1705" s="19"/>
      <c r="M1705" s="19"/>
      <c r="N1705" s="20"/>
      <c r="O1705" s="21"/>
      <c r="P1705" s="21"/>
      <c r="Q1705" s="21"/>
      <c r="R1705" s="8"/>
      <c r="S1705" s="8"/>
      <c r="T1705" s="8"/>
      <c r="U1705" s="21"/>
      <c r="V1705" s="21"/>
      <c r="W1705" s="21"/>
      <c r="X1705" s="19"/>
      <c r="Y1705" s="21"/>
      <c r="Z1705" s="19"/>
      <c r="AA1705" s="21"/>
      <c r="AB1705" s="19"/>
      <c r="AC1705" s="8"/>
      <c r="AD1705" s="8"/>
      <c r="AE1705" s="8"/>
      <c r="AF1705" s="19"/>
    </row>
    <row r="1706" ht="21" customHeight="1" spans="12:32">
      <c r="L1706" s="22"/>
      <c r="M1706" s="22"/>
      <c r="N1706" s="23"/>
      <c r="O1706" s="24"/>
      <c r="P1706" s="24"/>
      <c r="Q1706" s="24"/>
      <c r="R1706" s="5"/>
      <c r="S1706" s="5"/>
      <c r="T1706" s="5"/>
      <c r="U1706" s="24"/>
      <c r="V1706" s="24"/>
      <c r="W1706" s="24"/>
      <c r="X1706" s="22"/>
      <c r="Y1706" s="24"/>
      <c r="Z1706" s="22"/>
      <c r="AA1706" s="24"/>
      <c r="AB1706" s="22"/>
      <c r="AC1706" s="5"/>
      <c r="AD1706" s="5"/>
      <c r="AE1706" s="5"/>
      <c r="AF1706" s="22"/>
    </row>
    <row r="1707" ht="21" customHeight="1" spans="12:32">
      <c r="L1707" s="19"/>
      <c r="M1707" s="19"/>
      <c r="N1707" s="20"/>
      <c r="O1707" s="21"/>
      <c r="P1707" s="21"/>
      <c r="Q1707" s="21"/>
      <c r="R1707" s="8"/>
      <c r="S1707" s="8"/>
      <c r="T1707" s="8"/>
      <c r="U1707" s="21"/>
      <c r="V1707" s="21"/>
      <c r="W1707" s="21"/>
      <c r="X1707" s="19"/>
      <c r="Y1707" s="21"/>
      <c r="Z1707" s="19"/>
      <c r="AA1707" s="21"/>
      <c r="AB1707" s="19"/>
      <c r="AC1707" s="8"/>
      <c r="AD1707" s="8"/>
      <c r="AE1707" s="8"/>
      <c r="AF1707" s="19"/>
    </row>
    <row r="1708" ht="21" customHeight="1" spans="12:32">
      <c r="L1708" s="22"/>
      <c r="M1708" s="22"/>
      <c r="N1708" s="23"/>
      <c r="O1708" s="24"/>
      <c r="P1708" s="24"/>
      <c r="Q1708" s="24"/>
      <c r="R1708" s="5"/>
      <c r="S1708" s="5"/>
      <c r="T1708" s="5"/>
      <c r="U1708" s="24"/>
      <c r="V1708" s="24"/>
      <c r="W1708" s="24"/>
      <c r="X1708" s="22"/>
      <c r="Y1708" s="24"/>
      <c r="Z1708" s="22"/>
      <c r="AA1708" s="24"/>
      <c r="AB1708" s="22"/>
      <c r="AC1708" s="5"/>
      <c r="AD1708" s="5"/>
      <c r="AE1708" s="5"/>
      <c r="AF1708" s="22"/>
    </row>
    <row r="1709" ht="21" customHeight="1" spans="12:32">
      <c r="L1709" s="19"/>
      <c r="M1709" s="19"/>
      <c r="N1709" s="20"/>
      <c r="O1709" s="21"/>
      <c r="P1709" s="21"/>
      <c r="Q1709" s="21"/>
      <c r="R1709" s="8"/>
      <c r="S1709" s="8"/>
      <c r="T1709" s="8"/>
      <c r="U1709" s="21"/>
      <c r="V1709" s="21"/>
      <c r="W1709" s="21"/>
      <c r="X1709" s="19"/>
      <c r="Y1709" s="21"/>
      <c r="Z1709" s="19"/>
      <c r="AA1709" s="21"/>
      <c r="AB1709" s="19"/>
      <c r="AC1709" s="8"/>
      <c r="AD1709" s="8"/>
      <c r="AE1709" s="8"/>
      <c r="AF1709" s="19"/>
    </row>
    <row r="1710" ht="21" customHeight="1" spans="12:32">
      <c r="L1710" s="22"/>
      <c r="M1710" s="22"/>
      <c r="N1710" s="23"/>
      <c r="O1710" s="24"/>
      <c r="P1710" s="24"/>
      <c r="Q1710" s="24"/>
      <c r="R1710" s="5"/>
      <c r="S1710" s="5"/>
      <c r="T1710" s="5"/>
      <c r="U1710" s="24"/>
      <c r="V1710" s="24"/>
      <c r="W1710" s="24"/>
      <c r="X1710" s="22"/>
      <c r="Y1710" s="24"/>
      <c r="Z1710" s="22"/>
      <c r="AA1710" s="24"/>
      <c r="AB1710" s="22"/>
      <c r="AC1710" s="5"/>
      <c r="AD1710" s="5"/>
      <c r="AE1710" s="5"/>
      <c r="AF1710" s="22"/>
    </row>
    <row r="1711" ht="21" customHeight="1" spans="12:32">
      <c r="L1711" s="19"/>
      <c r="M1711" s="19"/>
      <c r="N1711" s="20"/>
      <c r="O1711" s="21"/>
      <c r="P1711" s="21"/>
      <c r="Q1711" s="21"/>
      <c r="R1711" s="8"/>
      <c r="S1711" s="8"/>
      <c r="T1711" s="8"/>
      <c r="U1711" s="21"/>
      <c r="V1711" s="21"/>
      <c r="W1711" s="21"/>
      <c r="X1711" s="19"/>
      <c r="Y1711" s="21"/>
      <c r="Z1711" s="19"/>
      <c r="AA1711" s="21"/>
      <c r="AB1711" s="19"/>
      <c r="AC1711" s="8"/>
      <c r="AD1711" s="8"/>
      <c r="AE1711" s="8"/>
      <c r="AF1711" s="19"/>
    </row>
    <row r="1712" ht="21" customHeight="1" spans="12:32">
      <c r="L1712" s="22"/>
      <c r="M1712" s="22"/>
      <c r="N1712" s="23"/>
      <c r="O1712" s="24"/>
      <c r="P1712" s="24"/>
      <c r="Q1712" s="24"/>
      <c r="R1712" s="5"/>
      <c r="S1712" s="5"/>
      <c r="T1712" s="5"/>
      <c r="U1712" s="24"/>
      <c r="V1712" s="24"/>
      <c r="W1712" s="24"/>
      <c r="X1712" s="22"/>
      <c r="Y1712" s="24"/>
      <c r="Z1712" s="22"/>
      <c r="AA1712" s="24"/>
      <c r="AB1712" s="22"/>
      <c r="AC1712" s="5"/>
      <c r="AD1712" s="5"/>
      <c r="AE1712" s="5"/>
      <c r="AF1712" s="22"/>
    </row>
    <row r="1713" ht="21" customHeight="1" spans="12:32">
      <c r="L1713" s="19"/>
      <c r="M1713" s="19"/>
      <c r="N1713" s="20"/>
      <c r="O1713" s="21"/>
      <c r="P1713" s="21"/>
      <c r="Q1713" s="21"/>
      <c r="R1713" s="8"/>
      <c r="S1713" s="8"/>
      <c r="T1713" s="8"/>
      <c r="U1713" s="21"/>
      <c r="V1713" s="21"/>
      <c r="W1713" s="21"/>
      <c r="X1713" s="19"/>
      <c r="Y1713" s="21"/>
      <c r="Z1713" s="19"/>
      <c r="AA1713" s="21"/>
      <c r="AB1713" s="19"/>
      <c r="AC1713" s="8"/>
      <c r="AD1713" s="8"/>
      <c r="AE1713" s="8"/>
      <c r="AF1713" s="19"/>
    </row>
    <row r="1714" ht="21" customHeight="1" spans="12:32">
      <c r="L1714" s="22"/>
      <c r="M1714" s="22"/>
      <c r="N1714" s="23"/>
      <c r="O1714" s="24"/>
      <c r="P1714" s="24"/>
      <c r="Q1714" s="24"/>
      <c r="R1714" s="5"/>
      <c r="S1714" s="5"/>
      <c r="T1714" s="5"/>
      <c r="U1714" s="24"/>
      <c r="V1714" s="24"/>
      <c r="W1714" s="24"/>
      <c r="X1714" s="22"/>
      <c r="Y1714" s="24"/>
      <c r="Z1714" s="22"/>
      <c r="AA1714" s="24"/>
      <c r="AB1714" s="22"/>
      <c r="AC1714" s="5"/>
      <c r="AD1714" s="5"/>
      <c r="AE1714" s="5"/>
      <c r="AF1714" s="22"/>
    </row>
    <row r="1715" ht="21" customHeight="1" spans="12:32">
      <c r="L1715" s="19"/>
      <c r="M1715" s="19"/>
      <c r="N1715" s="20"/>
      <c r="O1715" s="21"/>
      <c r="P1715" s="21"/>
      <c r="Q1715" s="21"/>
      <c r="R1715" s="8"/>
      <c r="S1715" s="8"/>
      <c r="T1715" s="8"/>
      <c r="U1715" s="21"/>
      <c r="V1715" s="21"/>
      <c r="W1715" s="21"/>
      <c r="X1715" s="19"/>
      <c r="Y1715" s="21"/>
      <c r="Z1715" s="19"/>
      <c r="AA1715" s="21"/>
      <c r="AB1715" s="19"/>
      <c r="AC1715" s="8"/>
      <c r="AD1715" s="8"/>
      <c r="AE1715" s="8"/>
      <c r="AF1715" s="19"/>
    </row>
    <row r="1716" ht="21" customHeight="1" spans="12:32">
      <c r="L1716" s="22"/>
      <c r="M1716" s="22"/>
      <c r="N1716" s="23"/>
      <c r="O1716" s="24"/>
      <c r="P1716" s="24"/>
      <c r="Q1716" s="24"/>
      <c r="R1716" s="5"/>
      <c r="S1716" s="5"/>
      <c r="T1716" s="5"/>
      <c r="U1716" s="24"/>
      <c r="V1716" s="24"/>
      <c r="W1716" s="24"/>
      <c r="X1716" s="22"/>
      <c r="Y1716" s="24"/>
      <c r="Z1716" s="22"/>
      <c r="AA1716" s="24"/>
      <c r="AB1716" s="22"/>
      <c r="AC1716" s="5"/>
      <c r="AD1716" s="5"/>
      <c r="AE1716" s="5"/>
      <c r="AF1716" s="22"/>
    </row>
    <row r="1717" ht="21" customHeight="1" spans="12:32">
      <c r="L1717" s="19"/>
      <c r="M1717" s="19"/>
      <c r="N1717" s="20"/>
      <c r="O1717" s="21"/>
      <c r="P1717" s="21"/>
      <c r="Q1717" s="21"/>
      <c r="R1717" s="8"/>
      <c r="S1717" s="8"/>
      <c r="T1717" s="8"/>
      <c r="U1717" s="21"/>
      <c r="V1717" s="21"/>
      <c r="W1717" s="21"/>
      <c r="X1717" s="19"/>
      <c r="Y1717" s="21"/>
      <c r="Z1717" s="19"/>
      <c r="AA1717" s="21"/>
      <c r="AB1717" s="19"/>
      <c r="AC1717" s="8"/>
      <c r="AD1717" s="8"/>
      <c r="AE1717" s="8"/>
      <c r="AF1717" s="19"/>
    </row>
    <row r="1718" ht="21" customHeight="1" spans="12:32">
      <c r="L1718" s="22"/>
      <c r="M1718" s="22"/>
      <c r="N1718" s="23"/>
      <c r="O1718" s="24"/>
      <c r="P1718" s="24"/>
      <c r="Q1718" s="24"/>
      <c r="R1718" s="5"/>
      <c r="S1718" s="5"/>
      <c r="T1718" s="5"/>
      <c r="U1718" s="24"/>
      <c r="V1718" s="24"/>
      <c r="W1718" s="24"/>
      <c r="X1718" s="22"/>
      <c r="Y1718" s="24"/>
      <c r="Z1718" s="22"/>
      <c r="AA1718" s="24"/>
      <c r="AB1718" s="22"/>
      <c r="AC1718" s="5"/>
      <c r="AD1718" s="5"/>
      <c r="AE1718" s="5"/>
      <c r="AF1718" s="22"/>
    </row>
    <row r="1719" ht="21" customHeight="1" spans="12:32">
      <c r="L1719" s="19"/>
      <c r="M1719" s="19"/>
      <c r="N1719" s="20"/>
      <c r="O1719" s="21"/>
      <c r="P1719" s="21"/>
      <c r="Q1719" s="21"/>
      <c r="R1719" s="8"/>
      <c r="S1719" s="8"/>
      <c r="T1719" s="8"/>
      <c r="U1719" s="21"/>
      <c r="V1719" s="21"/>
      <c r="W1719" s="21"/>
      <c r="X1719" s="19"/>
      <c r="Y1719" s="21"/>
      <c r="Z1719" s="19"/>
      <c r="AA1719" s="21"/>
      <c r="AB1719" s="19"/>
      <c r="AC1719" s="8"/>
      <c r="AD1719" s="8"/>
      <c r="AE1719" s="8"/>
      <c r="AF1719" s="19"/>
    </row>
    <row r="1720" ht="21" customHeight="1" spans="12:32">
      <c r="L1720" s="22"/>
      <c r="M1720" s="22"/>
      <c r="N1720" s="23"/>
      <c r="O1720" s="24"/>
      <c r="P1720" s="24"/>
      <c r="Q1720" s="24"/>
      <c r="R1720" s="5"/>
      <c r="S1720" s="5"/>
      <c r="T1720" s="5"/>
      <c r="U1720" s="24"/>
      <c r="V1720" s="24"/>
      <c r="W1720" s="24"/>
      <c r="X1720" s="22"/>
      <c r="Y1720" s="24"/>
      <c r="Z1720" s="22"/>
      <c r="AA1720" s="24"/>
      <c r="AB1720" s="22"/>
      <c r="AC1720" s="5"/>
      <c r="AD1720" s="5"/>
      <c r="AE1720" s="5"/>
      <c r="AF1720" s="22"/>
    </row>
    <row r="1721" ht="21" customHeight="1" spans="12:32">
      <c r="L1721" s="19"/>
      <c r="M1721" s="19"/>
      <c r="N1721" s="20"/>
      <c r="O1721" s="21"/>
      <c r="P1721" s="21"/>
      <c r="Q1721" s="21"/>
      <c r="R1721" s="8"/>
      <c r="S1721" s="8"/>
      <c r="T1721" s="8"/>
      <c r="U1721" s="21"/>
      <c r="V1721" s="21"/>
      <c r="W1721" s="21"/>
      <c r="X1721" s="19"/>
      <c r="Y1721" s="21"/>
      <c r="Z1721" s="19"/>
      <c r="AA1721" s="21"/>
      <c r="AB1721" s="19"/>
      <c r="AC1721" s="8"/>
      <c r="AD1721" s="8"/>
      <c r="AE1721" s="8"/>
      <c r="AF1721" s="19"/>
    </row>
    <row r="1722" ht="21" customHeight="1" spans="12:32">
      <c r="L1722" s="22"/>
      <c r="M1722" s="22"/>
      <c r="N1722" s="23"/>
      <c r="O1722" s="24"/>
      <c r="P1722" s="24"/>
      <c r="Q1722" s="24"/>
      <c r="R1722" s="5"/>
      <c r="S1722" s="5"/>
      <c r="T1722" s="5"/>
      <c r="U1722" s="24"/>
      <c r="V1722" s="24"/>
      <c r="W1722" s="24"/>
      <c r="X1722" s="22"/>
      <c r="Y1722" s="24"/>
      <c r="Z1722" s="22"/>
      <c r="AA1722" s="24"/>
      <c r="AB1722" s="22"/>
      <c r="AC1722" s="5"/>
      <c r="AD1722" s="5"/>
      <c r="AE1722" s="5"/>
      <c r="AF1722" s="22"/>
    </row>
    <row r="1723" ht="21" customHeight="1" spans="12:32">
      <c r="L1723" s="19"/>
      <c r="M1723" s="19"/>
      <c r="N1723" s="20"/>
      <c r="O1723" s="21"/>
      <c r="P1723" s="21"/>
      <c r="Q1723" s="21"/>
      <c r="R1723" s="8"/>
      <c r="S1723" s="8"/>
      <c r="T1723" s="8"/>
      <c r="U1723" s="21"/>
      <c r="V1723" s="21"/>
      <c r="W1723" s="21"/>
      <c r="X1723" s="19"/>
      <c r="Y1723" s="21"/>
      <c r="Z1723" s="19"/>
      <c r="AA1723" s="21"/>
      <c r="AB1723" s="19"/>
      <c r="AC1723" s="8"/>
      <c r="AD1723" s="8"/>
      <c r="AE1723" s="8"/>
      <c r="AF1723" s="19"/>
    </row>
    <row r="1724" ht="21" customHeight="1" spans="12:32">
      <c r="L1724" s="22"/>
      <c r="M1724" s="22"/>
      <c r="N1724" s="23"/>
      <c r="O1724" s="24"/>
      <c r="P1724" s="24"/>
      <c r="Q1724" s="24"/>
      <c r="R1724" s="5"/>
      <c r="S1724" s="5"/>
      <c r="T1724" s="5"/>
      <c r="U1724" s="24"/>
      <c r="V1724" s="24"/>
      <c r="W1724" s="24"/>
      <c r="X1724" s="22"/>
      <c r="Y1724" s="24"/>
      <c r="Z1724" s="22"/>
      <c r="AA1724" s="24"/>
      <c r="AB1724" s="22"/>
      <c r="AC1724" s="5"/>
      <c r="AD1724" s="5"/>
      <c r="AE1724" s="5"/>
      <c r="AF1724" s="22"/>
    </row>
    <row r="1725" ht="21" customHeight="1" spans="12:32">
      <c r="L1725" s="19"/>
      <c r="M1725" s="19"/>
      <c r="N1725" s="20"/>
      <c r="O1725" s="21"/>
      <c r="P1725" s="21"/>
      <c r="Q1725" s="21"/>
      <c r="R1725" s="8"/>
      <c r="S1725" s="8"/>
      <c r="T1725" s="8"/>
      <c r="U1725" s="21"/>
      <c r="V1725" s="21"/>
      <c r="W1725" s="21"/>
      <c r="X1725" s="19"/>
      <c r="Y1725" s="21"/>
      <c r="Z1725" s="19"/>
      <c r="AA1725" s="21"/>
      <c r="AB1725" s="19"/>
      <c r="AC1725" s="8"/>
      <c r="AD1725" s="8"/>
      <c r="AE1725" s="8"/>
      <c r="AF1725" s="19"/>
    </row>
    <row r="1726" ht="21" customHeight="1" spans="12:32">
      <c r="L1726" s="22"/>
      <c r="M1726" s="22"/>
      <c r="N1726" s="23"/>
      <c r="O1726" s="24"/>
      <c r="P1726" s="24"/>
      <c r="Q1726" s="24"/>
      <c r="R1726" s="5"/>
      <c r="S1726" s="5"/>
      <c r="T1726" s="5"/>
      <c r="U1726" s="24"/>
      <c r="V1726" s="24"/>
      <c r="W1726" s="24"/>
      <c r="X1726" s="22"/>
      <c r="Y1726" s="24"/>
      <c r="Z1726" s="22"/>
      <c r="AA1726" s="24"/>
      <c r="AB1726" s="22"/>
      <c r="AC1726" s="5"/>
      <c r="AD1726" s="5"/>
      <c r="AE1726" s="5"/>
      <c r="AF1726" s="22"/>
    </row>
    <row r="1727" ht="21" customHeight="1" spans="12:32">
      <c r="L1727" s="19"/>
      <c r="M1727" s="19"/>
      <c r="N1727" s="20"/>
      <c r="O1727" s="21"/>
      <c r="P1727" s="21"/>
      <c r="Q1727" s="21"/>
      <c r="R1727" s="8"/>
      <c r="S1727" s="8"/>
      <c r="T1727" s="8"/>
      <c r="U1727" s="21"/>
      <c r="V1727" s="21"/>
      <c r="W1727" s="21"/>
      <c r="X1727" s="19"/>
      <c r="Y1727" s="21"/>
      <c r="Z1727" s="19"/>
      <c r="AA1727" s="21"/>
      <c r="AB1727" s="19"/>
      <c r="AC1727" s="8"/>
      <c r="AD1727" s="8"/>
      <c r="AE1727" s="8"/>
      <c r="AF1727" s="19"/>
    </row>
    <row r="1728" ht="21" customHeight="1" spans="12:32">
      <c r="L1728" s="22"/>
      <c r="M1728" s="22"/>
      <c r="N1728" s="23"/>
      <c r="O1728" s="24"/>
      <c r="P1728" s="24"/>
      <c r="Q1728" s="24"/>
      <c r="R1728" s="5"/>
      <c r="S1728" s="5"/>
      <c r="T1728" s="5"/>
      <c r="U1728" s="24"/>
      <c r="V1728" s="24"/>
      <c r="W1728" s="24"/>
      <c r="X1728" s="22"/>
      <c r="Y1728" s="24"/>
      <c r="Z1728" s="22"/>
      <c r="AA1728" s="24"/>
      <c r="AB1728" s="22"/>
      <c r="AC1728" s="5"/>
      <c r="AD1728" s="5"/>
      <c r="AE1728" s="5"/>
      <c r="AF1728" s="22"/>
    </row>
    <row r="1729" ht="21" customHeight="1" spans="12:32">
      <c r="L1729" s="19"/>
      <c r="M1729" s="19"/>
      <c r="N1729" s="20"/>
      <c r="O1729" s="21"/>
      <c r="P1729" s="21"/>
      <c r="Q1729" s="21"/>
      <c r="R1729" s="8"/>
      <c r="S1729" s="8"/>
      <c r="T1729" s="8"/>
      <c r="U1729" s="21"/>
      <c r="V1729" s="21"/>
      <c r="W1729" s="21"/>
      <c r="X1729" s="19"/>
      <c r="Y1729" s="21"/>
      <c r="Z1729" s="19"/>
      <c r="AA1729" s="21"/>
      <c r="AB1729" s="19"/>
      <c r="AC1729" s="8"/>
      <c r="AD1729" s="8"/>
      <c r="AE1729" s="8"/>
      <c r="AF1729" s="19"/>
    </row>
    <row r="1730" ht="21" customHeight="1" spans="12:32">
      <c r="L1730" s="22"/>
      <c r="M1730" s="22"/>
      <c r="N1730" s="23"/>
      <c r="O1730" s="24"/>
      <c r="P1730" s="24"/>
      <c r="Q1730" s="24"/>
      <c r="R1730" s="5"/>
      <c r="S1730" s="5"/>
      <c r="T1730" s="5"/>
      <c r="U1730" s="24"/>
      <c r="V1730" s="24"/>
      <c r="W1730" s="24"/>
      <c r="X1730" s="22"/>
      <c r="Y1730" s="24"/>
      <c r="Z1730" s="22"/>
      <c r="AA1730" s="24"/>
      <c r="AB1730" s="22"/>
      <c r="AC1730" s="5"/>
      <c r="AD1730" s="5"/>
      <c r="AE1730" s="5"/>
      <c r="AF1730" s="22"/>
    </row>
    <row r="1731" ht="21" customHeight="1" spans="12:32">
      <c r="L1731" s="19"/>
      <c r="M1731" s="19"/>
      <c r="N1731" s="20"/>
      <c r="O1731" s="21"/>
      <c r="P1731" s="21"/>
      <c r="Q1731" s="21"/>
      <c r="R1731" s="8"/>
      <c r="S1731" s="8"/>
      <c r="T1731" s="8"/>
      <c r="U1731" s="21"/>
      <c r="V1731" s="21"/>
      <c r="W1731" s="21"/>
      <c r="X1731" s="19"/>
      <c r="Y1731" s="21"/>
      <c r="Z1731" s="19"/>
      <c r="AA1731" s="21"/>
      <c r="AB1731" s="19"/>
      <c r="AC1731" s="8"/>
      <c r="AD1731" s="8"/>
      <c r="AE1731" s="8"/>
      <c r="AF1731" s="19"/>
    </row>
    <row r="1732" ht="21" customHeight="1" spans="12:32">
      <c r="L1732" s="22"/>
      <c r="M1732" s="22"/>
      <c r="N1732" s="23"/>
      <c r="O1732" s="24"/>
      <c r="P1732" s="24"/>
      <c r="Q1732" s="24"/>
      <c r="R1732" s="5"/>
      <c r="S1732" s="5"/>
      <c r="T1732" s="5"/>
      <c r="U1732" s="24"/>
      <c r="V1732" s="24"/>
      <c r="W1732" s="24"/>
      <c r="X1732" s="22"/>
      <c r="Y1732" s="24"/>
      <c r="Z1732" s="22"/>
      <c r="AA1732" s="24"/>
      <c r="AB1732" s="22"/>
      <c r="AC1732" s="5"/>
      <c r="AD1732" s="5"/>
      <c r="AE1732" s="5"/>
      <c r="AF1732" s="22"/>
    </row>
    <row r="1733" ht="21" customHeight="1" spans="12:32">
      <c r="L1733" s="19"/>
      <c r="M1733" s="19"/>
      <c r="N1733" s="20"/>
      <c r="O1733" s="21"/>
      <c r="P1733" s="21"/>
      <c r="Q1733" s="21"/>
      <c r="R1733" s="8"/>
      <c r="S1733" s="8"/>
      <c r="T1733" s="8"/>
      <c r="U1733" s="21"/>
      <c r="V1733" s="21"/>
      <c r="W1733" s="21"/>
      <c r="X1733" s="19"/>
      <c r="Y1733" s="21"/>
      <c r="Z1733" s="19"/>
      <c r="AA1733" s="21"/>
      <c r="AB1733" s="19"/>
      <c r="AC1733" s="8"/>
      <c r="AD1733" s="8"/>
      <c r="AE1733" s="8"/>
      <c r="AF1733" s="19"/>
    </row>
    <row r="1734" ht="21" customHeight="1" spans="12:32">
      <c r="L1734" s="22"/>
      <c r="M1734" s="22"/>
      <c r="N1734" s="23"/>
      <c r="O1734" s="24"/>
      <c r="P1734" s="24"/>
      <c r="Q1734" s="24"/>
      <c r="R1734" s="5"/>
      <c r="S1734" s="5"/>
      <c r="T1734" s="5"/>
      <c r="U1734" s="24"/>
      <c r="V1734" s="24"/>
      <c r="W1734" s="24"/>
      <c r="X1734" s="22"/>
      <c r="Y1734" s="24"/>
      <c r="Z1734" s="22"/>
      <c r="AA1734" s="24"/>
      <c r="AB1734" s="22"/>
      <c r="AC1734" s="5"/>
      <c r="AD1734" s="5"/>
      <c r="AE1734" s="5"/>
      <c r="AF1734" s="22"/>
    </row>
    <row r="1735" ht="21" customHeight="1" spans="12:32">
      <c r="L1735" s="19"/>
      <c r="M1735" s="19"/>
      <c r="N1735" s="20"/>
      <c r="O1735" s="21"/>
      <c r="P1735" s="21"/>
      <c r="Q1735" s="21"/>
      <c r="R1735" s="8"/>
      <c r="S1735" s="8"/>
      <c r="T1735" s="8"/>
      <c r="U1735" s="21"/>
      <c r="V1735" s="21"/>
      <c r="W1735" s="21"/>
      <c r="X1735" s="19"/>
      <c r="Y1735" s="21"/>
      <c r="Z1735" s="19"/>
      <c r="AA1735" s="21"/>
      <c r="AB1735" s="19"/>
      <c r="AC1735" s="8"/>
      <c r="AD1735" s="8"/>
      <c r="AE1735" s="8"/>
      <c r="AF1735" s="19"/>
    </row>
    <row r="1736" ht="21" customHeight="1" spans="12:32">
      <c r="L1736" s="22"/>
      <c r="M1736" s="22"/>
      <c r="N1736" s="23"/>
      <c r="O1736" s="24"/>
      <c r="P1736" s="24"/>
      <c r="Q1736" s="24"/>
      <c r="R1736" s="5"/>
      <c r="S1736" s="5"/>
      <c r="T1736" s="5"/>
      <c r="U1736" s="24"/>
      <c r="V1736" s="24"/>
      <c r="W1736" s="24"/>
      <c r="X1736" s="22"/>
      <c r="Y1736" s="24"/>
      <c r="Z1736" s="22"/>
      <c r="AA1736" s="24"/>
      <c r="AB1736" s="22"/>
      <c r="AC1736" s="5"/>
      <c r="AD1736" s="5"/>
      <c r="AE1736" s="5"/>
      <c r="AF1736" s="22"/>
    </row>
    <row r="1737" ht="21" customHeight="1" spans="12:32">
      <c r="L1737" s="19"/>
      <c r="M1737" s="19"/>
      <c r="N1737" s="20"/>
      <c r="O1737" s="21"/>
      <c r="P1737" s="21"/>
      <c r="Q1737" s="21"/>
      <c r="R1737" s="8"/>
      <c r="S1737" s="8"/>
      <c r="T1737" s="8"/>
      <c r="U1737" s="21"/>
      <c r="V1737" s="21"/>
      <c r="W1737" s="21"/>
      <c r="X1737" s="19"/>
      <c r="Y1737" s="21"/>
      <c r="Z1737" s="19"/>
      <c r="AA1737" s="21"/>
      <c r="AB1737" s="19"/>
      <c r="AC1737" s="8"/>
      <c r="AD1737" s="8"/>
      <c r="AE1737" s="8"/>
      <c r="AF1737" s="19"/>
    </row>
    <row r="1738" ht="21" customHeight="1" spans="12:32">
      <c r="L1738" s="22"/>
      <c r="M1738" s="22"/>
      <c r="N1738" s="23"/>
      <c r="O1738" s="24"/>
      <c r="P1738" s="24"/>
      <c r="Q1738" s="24"/>
      <c r="R1738" s="5"/>
      <c r="S1738" s="5"/>
      <c r="T1738" s="5"/>
      <c r="U1738" s="24"/>
      <c r="V1738" s="24"/>
      <c r="W1738" s="24"/>
      <c r="X1738" s="22"/>
      <c r="Y1738" s="24"/>
      <c r="Z1738" s="22"/>
      <c r="AA1738" s="24"/>
      <c r="AB1738" s="22"/>
      <c r="AC1738" s="5"/>
      <c r="AD1738" s="5"/>
      <c r="AE1738" s="5"/>
      <c r="AF1738" s="22"/>
    </row>
    <row r="1739" ht="21" customHeight="1" spans="12:32">
      <c r="L1739" s="19"/>
      <c r="M1739" s="19"/>
      <c r="N1739" s="20"/>
      <c r="O1739" s="21"/>
      <c r="P1739" s="21"/>
      <c r="Q1739" s="21"/>
      <c r="R1739" s="8"/>
      <c r="S1739" s="8"/>
      <c r="T1739" s="8"/>
      <c r="U1739" s="21"/>
      <c r="V1739" s="21"/>
      <c r="W1739" s="21"/>
      <c r="X1739" s="19"/>
      <c r="Y1739" s="21"/>
      <c r="Z1739" s="19"/>
      <c r="AA1739" s="21"/>
      <c r="AB1739" s="19"/>
      <c r="AC1739" s="8"/>
      <c r="AD1739" s="8"/>
      <c r="AE1739" s="8"/>
      <c r="AF1739" s="19"/>
    </row>
    <row r="1740" ht="21" customHeight="1" spans="12:32">
      <c r="L1740" s="22"/>
      <c r="M1740" s="22"/>
      <c r="N1740" s="23"/>
      <c r="O1740" s="24"/>
      <c r="P1740" s="24"/>
      <c r="Q1740" s="24"/>
      <c r="R1740" s="5"/>
      <c r="S1740" s="5"/>
      <c r="T1740" s="5"/>
      <c r="U1740" s="24"/>
      <c r="V1740" s="24"/>
      <c r="W1740" s="24"/>
      <c r="X1740" s="22"/>
      <c r="Y1740" s="24"/>
      <c r="Z1740" s="22"/>
      <c r="AA1740" s="24"/>
      <c r="AB1740" s="22"/>
      <c r="AC1740" s="5"/>
      <c r="AD1740" s="5"/>
      <c r="AE1740" s="5"/>
      <c r="AF1740" s="22"/>
    </row>
    <row r="1741" ht="21" customHeight="1" spans="12:32">
      <c r="L1741" s="19"/>
      <c r="M1741" s="19"/>
      <c r="N1741" s="20"/>
      <c r="O1741" s="21"/>
      <c r="P1741" s="21"/>
      <c r="Q1741" s="21"/>
      <c r="R1741" s="8"/>
      <c r="S1741" s="8"/>
      <c r="T1741" s="8"/>
      <c r="U1741" s="21"/>
      <c r="V1741" s="21"/>
      <c r="W1741" s="21"/>
      <c r="X1741" s="19"/>
      <c r="Y1741" s="21"/>
      <c r="Z1741" s="19"/>
      <c r="AA1741" s="21"/>
      <c r="AB1741" s="19"/>
      <c r="AC1741" s="8"/>
      <c r="AD1741" s="8"/>
      <c r="AE1741" s="8"/>
      <c r="AF1741" s="19"/>
    </row>
    <row r="1742" ht="21" customHeight="1" spans="12:32">
      <c r="L1742" s="22"/>
      <c r="M1742" s="22"/>
      <c r="N1742" s="23"/>
      <c r="O1742" s="24"/>
      <c r="P1742" s="24"/>
      <c r="Q1742" s="24"/>
      <c r="R1742" s="5"/>
      <c r="S1742" s="5"/>
      <c r="T1742" s="5"/>
      <c r="U1742" s="24"/>
      <c r="V1742" s="24"/>
      <c r="W1742" s="24"/>
      <c r="X1742" s="22"/>
      <c r="Y1742" s="24"/>
      <c r="Z1742" s="22"/>
      <c r="AA1742" s="24"/>
      <c r="AB1742" s="22"/>
      <c r="AC1742" s="5"/>
      <c r="AD1742" s="5"/>
      <c r="AE1742" s="5"/>
      <c r="AF1742" s="22"/>
    </row>
    <row r="1743" ht="21" customHeight="1" spans="12:32">
      <c r="L1743" s="19"/>
      <c r="M1743" s="19"/>
      <c r="N1743" s="20"/>
      <c r="O1743" s="21"/>
      <c r="P1743" s="21"/>
      <c r="Q1743" s="21"/>
      <c r="R1743" s="8"/>
      <c r="S1743" s="8"/>
      <c r="T1743" s="8"/>
      <c r="U1743" s="21"/>
      <c r="V1743" s="21"/>
      <c r="W1743" s="21"/>
      <c r="X1743" s="19"/>
      <c r="Y1743" s="21"/>
      <c r="Z1743" s="19"/>
      <c r="AA1743" s="21"/>
      <c r="AB1743" s="19"/>
      <c r="AC1743" s="8"/>
      <c r="AD1743" s="8"/>
      <c r="AE1743" s="8"/>
      <c r="AF1743" s="19"/>
    </row>
    <row r="1744" ht="21" customHeight="1" spans="12:32">
      <c r="L1744" s="22"/>
      <c r="M1744" s="22"/>
      <c r="N1744" s="23"/>
      <c r="O1744" s="24"/>
      <c r="P1744" s="24"/>
      <c r="Q1744" s="24"/>
      <c r="R1744" s="5"/>
      <c r="S1744" s="5"/>
      <c r="T1744" s="5"/>
      <c r="U1744" s="24"/>
      <c r="V1744" s="24"/>
      <c r="W1744" s="24"/>
      <c r="X1744" s="22"/>
      <c r="Y1744" s="24"/>
      <c r="Z1744" s="22"/>
      <c r="AA1744" s="24"/>
      <c r="AB1744" s="22"/>
      <c r="AC1744" s="5"/>
      <c r="AD1744" s="5"/>
      <c r="AE1744" s="5"/>
      <c r="AF1744" s="22"/>
    </row>
    <row r="1745" ht="21" customHeight="1" spans="12:32">
      <c r="L1745" s="19"/>
      <c r="M1745" s="19"/>
      <c r="N1745" s="20"/>
      <c r="O1745" s="21"/>
      <c r="P1745" s="21"/>
      <c r="Q1745" s="21"/>
      <c r="R1745" s="8"/>
      <c r="S1745" s="8"/>
      <c r="T1745" s="8"/>
      <c r="U1745" s="21"/>
      <c r="V1745" s="21"/>
      <c r="W1745" s="21"/>
      <c r="X1745" s="19"/>
      <c r="Y1745" s="21"/>
      <c r="Z1745" s="19"/>
      <c r="AA1745" s="21"/>
      <c r="AB1745" s="19"/>
      <c r="AC1745" s="8"/>
      <c r="AD1745" s="8"/>
      <c r="AE1745" s="8"/>
      <c r="AF1745" s="19"/>
    </row>
    <row r="1746" ht="21" customHeight="1" spans="12:32">
      <c r="L1746" s="22"/>
      <c r="M1746" s="22"/>
      <c r="N1746" s="23"/>
      <c r="O1746" s="24"/>
      <c r="P1746" s="24"/>
      <c r="Q1746" s="24"/>
      <c r="R1746" s="5"/>
      <c r="S1746" s="5"/>
      <c r="T1746" s="5"/>
      <c r="U1746" s="24"/>
      <c r="V1746" s="24"/>
      <c r="W1746" s="24"/>
      <c r="X1746" s="22"/>
      <c r="Y1746" s="24"/>
      <c r="Z1746" s="22"/>
      <c r="AA1746" s="24"/>
      <c r="AB1746" s="22"/>
      <c r="AC1746" s="5"/>
      <c r="AD1746" s="5"/>
      <c r="AE1746" s="5"/>
      <c r="AF1746" s="22"/>
    </row>
    <row r="1747" ht="21" customHeight="1" spans="12:32">
      <c r="L1747" s="19"/>
      <c r="M1747" s="19"/>
      <c r="N1747" s="20"/>
      <c r="O1747" s="21"/>
      <c r="P1747" s="21"/>
      <c r="Q1747" s="21"/>
      <c r="R1747" s="8"/>
      <c r="S1747" s="8"/>
      <c r="T1747" s="8"/>
      <c r="U1747" s="21"/>
      <c r="V1747" s="21"/>
      <c r="W1747" s="21"/>
      <c r="X1747" s="19"/>
      <c r="Y1747" s="21"/>
      <c r="Z1747" s="19"/>
      <c r="AA1747" s="21"/>
      <c r="AB1747" s="19"/>
      <c r="AC1747" s="8"/>
      <c r="AD1747" s="8"/>
      <c r="AE1747" s="8"/>
      <c r="AF1747" s="19"/>
    </row>
    <row r="1748" ht="21" customHeight="1" spans="12:32">
      <c r="L1748" s="22"/>
      <c r="M1748" s="22"/>
      <c r="N1748" s="23"/>
      <c r="O1748" s="24"/>
      <c r="P1748" s="24"/>
      <c r="Q1748" s="24"/>
      <c r="R1748" s="5"/>
      <c r="S1748" s="5"/>
      <c r="T1748" s="5"/>
      <c r="U1748" s="24"/>
      <c r="V1748" s="24"/>
      <c r="W1748" s="24"/>
      <c r="X1748" s="22"/>
      <c r="Y1748" s="24"/>
      <c r="Z1748" s="22"/>
      <c r="AA1748" s="24"/>
      <c r="AB1748" s="22"/>
      <c r="AC1748" s="5"/>
      <c r="AD1748" s="5"/>
      <c r="AE1748" s="5"/>
      <c r="AF1748" s="22"/>
    </row>
    <row r="1749" ht="21" customHeight="1" spans="12:32">
      <c r="L1749" s="19"/>
      <c r="M1749" s="19"/>
      <c r="N1749" s="20"/>
      <c r="O1749" s="21"/>
      <c r="P1749" s="21"/>
      <c r="Q1749" s="21"/>
      <c r="R1749" s="8"/>
      <c r="S1749" s="8"/>
      <c r="T1749" s="8"/>
      <c r="U1749" s="21"/>
      <c r="V1749" s="21"/>
      <c r="W1749" s="21"/>
      <c r="X1749" s="19"/>
      <c r="Y1749" s="21"/>
      <c r="Z1749" s="19"/>
      <c r="AA1749" s="21"/>
      <c r="AB1749" s="19"/>
      <c r="AC1749" s="8"/>
      <c r="AD1749" s="8"/>
      <c r="AE1749" s="8"/>
      <c r="AF1749" s="19"/>
    </row>
    <row r="1750" ht="21" customHeight="1" spans="12:32">
      <c r="L1750" s="22"/>
      <c r="M1750" s="22"/>
      <c r="N1750" s="23"/>
      <c r="O1750" s="24"/>
      <c r="P1750" s="24"/>
      <c r="Q1750" s="24"/>
      <c r="R1750" s="5"/>
      <c r="S1750" s="5"/>
      <c r="T1750" s="5"/>
      <c r="U1750" s="24"/>
      <c r="V1750" s="24"/>
      <c r="W1750" s="24"/>
      <c r="X1750" s="22"/>
      <c r="Y1750" s="24"/>
      <c r="Z1750" s="22"/>
      <c r="AA1750" s="24"/>
      <c r="AB1750" s="22"/>
      <c r="AC1750" s="5"/>
      <c r="AD1750" s="5"/>
      <c r="AE1750" s="5"/>
      <c r="AF1750" s="22"/>
    </row>
    <row r="1751" ht="21" customHeight="1" spans="12:32">
      <c r="L1751" s="19"/>
      <c r="M1751" s="19"/>
      <c r="N1751" s="20"/>
      <c r="O1751" s="21"/>
      <c r="P1751" s="21"/>
      <c r="Q1751" s="21"/>
      <c r="R1751" s="8"/>
      <c r="S1751" s="8"/>
      <c r="T1751" s="8"/>
      <c r="U1751" s="21"/>
      <c r="V1751" s="21"/>
      <c r="W1751" s="21"/>
      <c r="X1751" s="19"/>
      <c r="Y1751" s="21"/>
      <c r="Z1751" s="19"/>
      <c r="AA1751" s="21"/>
      <c r="AB1751" s="19"/>
      <c r="AC1751" s="8"/>
      <c r="AD1751" s="8"/>
      <c r="AE1751" s="8"/>
      <c r="AF1751" s="19"/>
    </row>
    <row r="1752" ht="21" customHeight="1" spans="12:32">
      <c r="L1752" s="22"/>
      <c r="M1752" s="22"/>
      <c r="N1752" s="23"/>
      <c r="O1752" s="24"/>
      <c r="P1752" s="24"/>
      <c r="Q1752" s="24"/>
      <c r="R1752" s="5"/>
      <c r="S1752" s="5"/>
      <c r="T1752" s="5"/>
      <c r="U1752" s="24"/>
      <c r="V1752" s="24"/>
      <c r="W1752" s="24"/>
      <c r="X1752" s="22"/>
      <c r="Y1752" s="24"/>
      <c r="Z1752" s="22"/>
      <c r="AA1752" s="24"/>
      <c r="AB1752" s="22"/>
      <c r="AC1752" s="5"/>
      <c r="AD1752" s="5"/>
      <c r="AE1752" s="5"/>
      <c r="AF1752" s="22"/>
    </row>
    <row r="1753" ht="21" customHeight="1" spans="12:32">
      <c r="L1753" s="19"/>
      <c r="M1753" s="19"/>
      <c r="N1753" s="20"/>
      <c r="O1753" s="21"/>
      <c r="P1753" s="21"/>
      <c r="Q1753" s="21"/>
      <c r="R1753" s="8"/>
      <c r="S1753" s="8"/>
      <c r="T1753" s="8"/>
      <c r="U1753" s="21"/>
      <c r="V1753" s="21"/>
      <c r="W1753" s="21"/>
      <c r="X1753" s="19"/>
      <c r="Y1753" s="21"/>
      <c r="Z1753" s="19"/>
      <c r="AA1753" s="21"/>
      <c r="AB1753" s="19"/>
      <c r="AC1753" s="8"/>
      <c r="AD1753" s="8"/>
      <c r="AE1753" s="8"/>
      <c r="AF1753" s="19"/>
    </row>
    <row r="1754" ht="21" customHeight="1" spans="12:32">
      <c r="L1754" s="22"/>
      <c r="M1754" s="22"/>
      <c r="N1754" s="23"/>
      <c r="O1754" s="24"/>
      <c r="P1754" s="24"/>
      <c r="Q1754" s="24"/>
      <c r="R1754" s="5"/>
      <c r="S1754" s="5"/>
      <c r="T1754" s="5"/>
      <c r="U1754" s="24"/>
      <c r="V1754" s="24"/>
      <c r="W1754" s="24"/>
      <c r="X1754" s="22"/>
      <c r="Y1754" s="24"/>
      <c r="Z1754" s="22"/>
      <c r="AA1754" s="24"/>
      <c r="AB1754" s="22"/>
      <c r="AC1754" s="5"/>
      <c r="AD1754" s="5"/>
      <c r="AE1754" s="5"/>
      <c r="AF1754" s="22"/>
    </row>
    <row r="1755" ht="21" customHeight="1" spans="12:32">
      <c r="L1755" s="19"/>
      <c r="M1755" s="19"/>
      <c r="N1755" s="20"/>
      <c r="O1755" s="21"/>
      <c r="P1755" s="21"/>
      <c r="Q1755" s="21"/>
      <c r="R1755" s="8"/>
      <c r="S1755" s="8"/>
      <c r="T1755" s="8"/>
      <c r="U1755" s="21"/>
      <c r="V1755" s="21"/>
      <c r="W1755" s="21"/>
      <c r="X1755" s="19"/>
      <c r="Y1755" s="21"/>
      <c r="Z1755" s="19"/>
      <c r="AA1755" s="21"/>
      <c r="AB1755" s="19"/>
      <c r="AC1755" s="8"/>
      <c r="AD1755" s="8"/>
      <c r="AE1755" s="8"/>
      <c r="AF1755" s="19"/>
    </row>
    <row r="1756" ht="21" customHeight="1" spans="12:32">
      <c r="L1756" s="22"/>
      <c r="M1756" s="22"/>
      <c r="N1756" s="23"/>
      <c r="O1756" s="24"/>
      <c r="P1756" s="24"/>
      <c r="Q1756" s="24"/>
      <c r="R1756" s="5"/>
      <c r="S1756" s="5"/>
      <c r="T1756" s="5"/>
      <c r="U1756" s="24"/>
      <c r="V1756" s="24"/>
      <c r="W1756" s="24"/>
      <c r="X1756" s="22"/>
      <c r="Y1756" s="24"/>
      <c r="Z1756" s="22"/>
      <c r="AA1756" s="24"/>
      <c r="AB1756" s="22"/>
      <c r="AC1756" s="5"/>
      <c r="AD1756" s="5"/>
      <c r="AE1756" s="5"/>
      <c r="AF1756" s="22"/>
    </row>
    <row r="1757" ht="21" customHeight="1" spans="12:32">
      <c r="L1757" s="19"/>
      <c r="M1757" s="19"/>
      <c r="N1757" s="20"/>
      <c r="O1757" s="21"/>
      <c r="P1757" s="21"/>
      <c r="Q1757" s="21"/>
      <c r="R1757" s="8"/>
      <c r="S1757" s="8"/>
      <c r="T1757" s="8"/>
      <c r="U1757" s="21"/>
      <c r="V1757" s="21"/>
      <c r="W1757" s="21"/>
      <c r="X1757" s="19"/>
      <c r="Y1757" s="21"/>
      <c r="Z1757" s="19"/>
      <c r="AA1757" s="21"/>
      <c r="AB1757" s="19"/>
      <c r="AC1757" s="8"/>
      <c r="AD1757" s="8"/>
      <c r="AE1757" s="8"/>
      <c r="AF1757" s="19"/>
    </row>
    <row r="1758" ht="21" customHeight="1" spans="12:32">
      <c r="L1758" s="22"/>
      <c r="M1758" s="22"/>
      <c r="N1758" s="23"/>
      <c r="O1758" s="24"/>
      <c r="P1758" s="24"/>
      <c r="Q1758" s="24"/>
      <c r="R1758" s="5"/>
      <c r="S1758" s="5"/>
      <c r="T1758" s="5"/>
      <c r="U1758" s="24"/>
      <c r="V1758" s="24"/>
      <c r="W1758" s="24"/>
      <c r="X1758" s="22"/>
      <c r="Y1758" s="24"/>
      <c r="Z1758" s="22"/>
      <c r="AA1758" s="24"/>
      <c r="AB1758" s="22"/>
      <c r="AC1758" s="5"/>
      <c r="AD1758" s="5"/>
      <c r="AE1758" s="5"/>
      <c r="AF1758" s="22"/>
    </row>
    <row r="1759" ht="21" customHeight="1" spans="12:32">
      <c r="L1759" s="19"/>
      <c r="M1759" s="19"/>
      <c r="N1759" s="20"/>
      <c r="O1759" s="21"/>
      <c r="P1759" s="21"/>
      <c r="Q1759" s="21"/>
      <c r="R1759" s="8"/>
      <c r="S1759" s="8"/>
      <c r="T1759" s="8"/>
      <c r="U1759" s="21"/>
      <c r="V1759" s="21"/>
      <c r="W1759" s="21"/>
      <c r="X1759" s="19"/>
      <c r="Y1759" s="21"/>
      <c r="Z1759" s="19"/>
      <c r="AA1759" s="21"/>
      <c r="AB1759" s="19"/>
      <c r="AC1759" s="8"/>
      <c r="AD1759" s="8"/>
      <c r="AE1759" s="8"/>
      <c r="AF1759" s="19"/>
    </row>
    <row r="1760" ht="21" customHeight="1" spans="12:32">
      <c r="L1760" s="22"/>
      <c r="M1760" s="22"/>
      <c r="N1760" s="23"/>
      <c r="O1760" s="24"/>
      <c r="P1760" s="24"/>
      <c r="Q1760" s="24"/>
      <c r="R1760" s="5"/>
      <c r="S1760" s="5"/>
      <c r="T1760" s="5"/>
      <c r="U1760" s="24"/>
      <c r="V1760" s="24"/>
      <c r="W1760" s="24"/>
      <c r="X1760" s="22"/>
      <c r="Y1760" s="24"/>
      <c r="Z1760" s="22"/>
      <c r="AA1760" s="24"/>
      <c r="AB1760" s="22"/>
      <c r="AC1760" s="5"/>
      <c r="AD1760" s="5"/>
      <c r="AE1760" s="5"/>
      <c r="AF1760" s="22"/>
    </row>
    <row r="1761" ht="21" customHeight="1" spans="12:32">
      <c r="L1761" s="19"/>
      <c r="M1761" s="19"/>
      <c r="N1761" s="20"/>
      <c r="O1761" s="21"/>
      <c r="P1761" s="21"/>
      <c r="Q1761" s="21"/>
      <c r="R1761" s="8"/>
      <c r="S1761" s="8"/>
      <c r="T1761" s="8"/>
      <c r="U1761" s="21"/>
      <c r="V1761" s="21"/>
      <c r="W1761" s="21"/>
      <c r="X1761" s="19"/>
      <c r="Y1761" s="21"/>
      <c r="Z1761" s="19"/>
      <c r="AA1761" s="21"/>
      <c r="AB1761" s="19"/>
      <c r="AC1761" s="8"/>
      <c r="AD1761" s="8"/>
      <c r="AE1761" s="8"/>
      <c r="AF1761" s="19"/>
    </row>
    <row r="1762" ht="21" customHeight="1" spans="12:32">
      <c r="L1762" s="22"/>
      <c r="M1762" s="22"/>
      <c r="N1762" s="23"/>
      <c r="O1762" s="24"/>
      <c r="P1762" s="24"/>
      <c r="Q1762" s="24"/>
      <c r="R1762" s="5"/>
      <c r="S1762" s="5"/>
      <c r="T1762" s="5"/>
      <c r="U1762" s="24"/>
      <c r="V1762" s="24"/>
      <c r="W1762" s="24"/>
      <c r="X1762" s="22"/>
      <c r="Y1762" s="24"/>
      <c r="Z1762" s="22"/>
      <c r="AA1762" s="24"/>
      <c r="AB1762" s="22"/>
      <c r="AC1762" s="5"/>
      <c r="AD1762" s="5"/>
      <c r="AE1762" s="5"/>
      <c r="AF1762" s="22"/>
    </row>
    <row r="1763" ht="21" customHeight="1" spans="12:32">
      <c r="L1763" s="19"/>
      <c r="M1763" s="19"/>
      <c r="N1763" s="20"/>
      <c r="O1763" s="21"/>
      <c r="P1763" s="21"/>
      <c r="Q1763" s="21"/>
      <c r="R1763" s="8"/>
      <c r="S1763" s="8"/>
      <c r="T1763" s="8"/>
      <c r="U1763" s="21"/>
      <c r="V1763" s="21"/>
      <c r="W1763" s="21"/>
      <c r="X1763" s="19"/>
      <c r="Y1763" s="21"/>
      <c r="Z1763" s="19"/>
      <c r="AA1763" s="21"/>
      <c r="AB1763" s="19"/>
      <c r="AC1763" s="8"/>
      <c r="AD1763" s="8"/>
      <c r="AE1763" s="8"/>
      <c r="AF1763" s="19"/>
    </row>
    <row r="1764" ht="21" customHeight="1" spans="12:32">
      <c r="L1764" s="22"/>
      <c r="M1764" s="22"/>
      <c r="N1764" s="23"/>
      <c r="O1764" s="24"/>
      <c r="P1764" s="24"/>
      <c r="Q1764" s="24"/>
      <c r="R1764" s="5"/>
      <c r="S1764" s="5"/>
      <c r="T1764" s="5"/>
      <c r="U1764" s="24"/>
      <c r="V1764" s="24"/>
      <c r="W1764" s="24"/>
      <c r="X1764" s="22"/>
      <c r="Y1764" s="24"/>
      <c r="Z1764" s="22"/>
      <c r="AA1764" s="24"/>
      <c r="AB1764" s="22"/>
      <c r="AC1764" s="5"/>
      <c r="AD1764" s="5"/>
      <c r="AE1764" s="5"/>
      <c r="AF1764" s="22"/>
    </row>
    <row r="1765" ht="21" customHeight="1" spans="12:32">
      <c r="L1765" s="19"/>
      <c r="M1765" s="19"/>
      <c r="N1765" s="20"/>
      <c r="O1765" s="21"/>
      <c r="P1765" s="21"/>
      <c r="Q1765" s="21"/>
      <c r="R1765" s="8"/>
      <c r="S1765" s="8"/>
      <c r="T1765" s="8"/>
      <c r="U1765" s="21"/>
      <c r="V1765" s="21"/>
      <c r="W1765" s="21"/>
      <c r="X1765" s="19"/>
      <c r="Y1765" s="21"/>
      <c r="Z1765" s="19"/>
      <c r="AA1765" s="21"/>
      <c r="AB1765" s="19"/>
      <c r="AC1765" s="8"/>
      <c r="AD1765" s="8"/>
      <c r="AE1765" s="8"/>
      <c r="AF1765" s="19"/>
    </row>
    <row r="1766" ht="21" customHeight="1" spans="12:32">
      <c r="L1766" s="22"/>
      <c r="M1766" s="22"/>
      <c r="N1766" s="23"/>
      <c r="O1766" s="24"/>
      <c r="P1766" s="24"/>
      <c r="Q1766" s="24"/>
      <c r="R1766" s="5"/>
      <c r="S1766" s="5"/>
      <c r="T1766" s="5"/>
      <c r="U1766" s="24"/>
      <c r="V1766" s="24"/>
      <c r="W1766" s="24"/>
      <c r="X1766" s="22"/>
      <c r="Y1766" s="24"/>
      <c r="Z1766" s="22"/>
      <c r="AA1766" s="24"/>
      <c r="AB1766" s="22"/>
      <c r="AC1766" s="5"/>
      <c r="AD1766" s="5"/>
      <c r="AE1766" s="5"/>
      <c r="AF1766" s="22"/>
    </row>
    <row r="1767" ht="21" customHeight="1" spans="12:32">
      <c r="L1767" s="19"/>
      <c r="M1767" s="19"/>
      <c r="N1767" s="20"/>
      <c r="O1767" s="21"/>
      <c r="P1767" s="21"/>
      <c r="Q1767" s="21"/>
      <c r="R1767" s="8"/>
      <c r="S1767" s="8"/>
      <c r="T1767" s="8"/>
      <c r="U1767" s="21"/>
      <c r="V1767" s="21"/>
      <c r="W1767" s="21"/>
      <c r="X1767" s="19"/>
      <c r="Y1767" s="21"/>
      <c r="Z1767" s="19"/>
      <c r="AA1767" s="21"/>
      <c r="AB1767" s="19"/>
      <c r="AC1767" s="8"/>
      <c r="AD1767" s="8"/>
      <c r="AE1767" s="8"/>
      <c r="AF1767" s="19"/>
    </row>
    <row r="1768" ht="21" customHeight="1" spans="12:32">
      <c r="L1768" s="22"/>
      <c r="M1768" s="22"/>
      <c r="N1768" s="23"/>
      <c r="O1768" s="24"/>
      <c r="P1768" s="24"/>
      <c r="Q1768" s="24"/>
      <c r="R1768" s="5"/>
      <c r="S1768" s="5"/>
      <c r="T1768" s="5"/>
      <c r="U1768" s="24"/>
      <c r="V1768" s="24"/>
      <c r="W1768" s="24"/>
      <c r="X1768" s="22"/>
      <c r="Y1768" s="24"/>
      <c r="Z1768" s="22"/>
      <c r="AA1768" s="24"/>
      <c r="AB1768" s="22"/>
      <c r="AC1768" s="5"/>
      <c r="AD1768" s="5"/>
      <c r="AE1768" s="5"/>
      <c r="AF1768" s="22"/>
    </row>
    <row r="1769" ht="21" customHeight="1" spans="12:32">
      <c r="L1769" s="19"/>
      <c r="M1769" s="19"/>
      <c r="N1769" s="20"/>
      <c r="O1769" s="21"/>
      <c r="P1769" s="21"/>
      <c r="Q1769" s="21"/>
      <c r="R1769" s="8"/>
      <c r="S1769" s="8"/>
      <c r="T1769" s="8"/>
      <c r="U1769" s="21"/>
      <c r="V1769" s="21"/>
      <c r="W1769" s="21"/>
      <c r="X1769" s="19"/>
      <c r="Y1769" s="21"/>
      <c r="Z1769" s="19"/>
      <c r="AA1769" s="21"/>
      <c r="AB1769" s="19"/>
      <c r="AC1769" s="8"/>
      <c r="AD1769" s="8"/>
      <c r="AE1769" s="8"/>
      <c r="AF1769" s="19"/>
    </row>
    <row r="1770" ht="21" customHeight="1" spans="12:32">
      <c r="L1770" s="22"/>
      <c r="M1770" s="22"/>
      <c r="N1770" s="23"/>
      <c r="O1770" s="24"/>
      <c r="P1770" s="24"/>
      <c r="Q1770" s="24"/>
      <c r="R1770" s="5"/>
      <c r="S1770" s="5"/>
      <c r="T1770" s="5"/>
      <c r="U1770" s="24"/>
      <c r="V1770" s="24"/>
      <c r="W1770" s="24"/>
      <c r="X1770" s="22"/>
      <c r="Y1770" s="24"/>
      <c r="Z1770" s="22"/>
      <c r="AA1770" s="24"/>
      <c r="AB1770" s="22"/>
      <c r="AC1770" s="5"/>
      <c r="AD1770" s="5"/>
      <c r="AE1770" s="5"/>
      <c r="AF1770" s="22"/>
    </row>
    <row r="1771" ht="21" customHeight="1" spans="12:32">
      <c r="L1771" s="19"/>
      <c r="M1771" s="19"/>
      <c r="N1771" s="20"/>
      <c r="O1771" s="21"/>
      <c r="P1771" s="21"/>
      <c r="Q1771" s="21"/>
      <c r="R1771" s="8"/>
      <c r="S1771" s="8"/>
      <c r="T1771" s="8"/>
      <c r="U1771" s="21"/>
      <c r="V1771" s="21"/>
      <c r="W1771" s="21"/>
      <c r="X1771" s="19"/>
      <c r="Y1771" s="21"/>
      <c r="Z1771" s="19"/>
      <c r="AA1771" s="21"/>
      <c r="AB1771" s="19"/>
      <c r="AC1771" s="8"/>
      <c r="AD1771" s="8"/>
      <c r="AE1771" s="8"/>
      <c r="AF1771" s="19"/>
    </row>
    <row r="1772" ht="21" customHeight="1" spans="12:32">
      <c r="L1772" s="22"/>
      <c r="M1772" s="22"/>
      <c r="N1772" s="23"/>
      <c r="O1772" s="24"/>
      <c r="P1772" s="24"/>
      <c r="Q1772" s="24"/>
      <c r="R1772" s="5"/>
      <c r="S1772" s="5"/>
      <c r="T1772" s="5"/>
      <c r="U1772" s="24"/>
      <c r="V1772" s="24"/>
      <c r="W1772" s="24"/>
      <c r="X1772" s="22"/>
      <c r="Y1772" s="24"/>
      <c r="Z1772" s="22"/>
      <c r="AA1772" s="24"/>
      <c r="AB1772" s="22"/>
      <c r="AC1772" s="5"/>
      <c r="AD1772" s="5"/>
      <c r="AE1772" s="5"/>
      <c r="AF1772" s="22"/>
    </row>
    <row r="1773" ht="21" customHeight="1" spans="12:32">
      <c r="L1773" s="19"/>
      <c r="M1773" s="19"/>
      <c r="N1773" s="20"/>
      <c r="O1773" s="21"/>
      <c r="P1773" s="21"/>
      <c r="Q1773" s="21"/>
      <c r="R1773" s="8"/>
      <c r="S1773" s="8"/>
      <c r="T1773" s="8"/>
      <c r="U1773" s="21"/>
      <c r="V1773" s="21"/>
      <c r="W1773" s="21"/>
      <c r="X1773" s="19"/>
      <c r="Y1773" s="21"/>
      <c r="Z1773" s="19"/>
      <c r="AA1773" s="21"/>
      <c r="AB1773" s="19"/>
      <c r="AC1773" s="8"/>
      <c r="AD1773" s="8"/>
      <c r="AE1773" s="8"/>
      <c r="AF1773" s="19"/>
    </row>
    <row r="1774" ht="21" customHeight="1" spans="12:32">
      <c r="L1774" s="22"/>
      <c r="M1774" s="22"/>
      <c r="N1774" s="23"/>
      <c r="O1774" s="24"/>
      <c r="P1774" s="24"/>
      <c r="Q1774" s="24"/>
      <c r="R1774" s="5"/>
      <c r="S1774" s="5"/>
      <c r="T1774" s="5"/>
      <c r="U1774" s="24"/>
      <c r="V1774" s="24"/>
      <c r="W1774" s="24"/>
      <c r="X1774" s="22"/>
      <c r="Y1774" s="24"/>
      <c r="Z1774" s="22"/>
      <c r="AA1774" s="24"/>
      <c r="AB1774" s="22"/>
      <c r="AC1774" s="5"/>
      <c r="AD1774" s="5"/>
      <c r="AE1774" s="5"/>
      <c r="AF1774" s="22"/>
    </row>
    <row r="1775" ht="21" customHeight="1" spans="12:32">
      <c r="L1775" s="19"/>
      <c r="M1775" s="19"/>
      <c r="N1775" s="20"/>
      <c r="O1775" s="21"/>
      <c r="P1775" s="21"/>
      <c r="Q1775" s="21"/>
      <c r="R1775" s="8"/>
      <c r="S1775" s="8"/>
      <c r="T1775" s="8"/>
      <c r="U1775" s="21"/>
      <c r="V1775" s="21"/>
      <c r="W1775" s="21"/>
      <c r="X1775" s="19"/>
      <c r="Y1775" s="21"/>
      <c r="Z1775" s="19"/>
      <c r="AA1775" s="21"/>
      <c r="AB1775" s="19"/>
      <c r="AC1775" s="8"/>
      <c r="AD1775" s="8"/>
      <c r="AE1775" s="8"/>
      <c r="AF1775" s="19"/>
    </row>
    <row r="1776" ht="21" customHeight="1" spans="12:32">
      <c r="L1776" s="22"/>
      <c r="M1776" s="22"/>
      <c r="N1776" s="23"/>
      <c r="O1776" s="24"/>
      <c r="P1776" s="24"/>
      <c r="Q1776" s="24"/>
      <c r="R1776" s="5"/>
      <c r="S1776" s="5"/>
      <c r="T1776" s="5"/>
      <c r="U1776" s="24"/>
      <c r="V1776" s="24"/>
      <c r="W1776" s="24"/>
      <c r="X1776" s="22"/>
      <c r="Y1776" s="24"/>
      <c r="Z1776" s="22"/>
      <c r="AA1776" s="24"/>
      <c r="AB1776" s="22"/>
      <c r="AC1776" s="5"/>
      <c r="AD1776" s="5"/>
      <c r="AE1776" s="5"/>
      <c r="AF1776" s="22"/>
    </row>
    <row r="1777" ht="21" customHeight="1" spans="12:32">
      <c r="L1777" s="19"/>
      <c r="M1777" s="19"/>
      <c r="N1777" s="20"/>
      <c r="O1777" s="21"/>
      <c r="P1777" s="21"/>
      <c r="Q1777" s="21"/>
      <c r="R1777" s="8"/>
      <c r="S1777" s="8"/>
      <c r="T1777" s="8"/>
      <c r="U1777" s="21"/>
      <c r="V1777" s="21"/>
      <c r="W1777" s="21"/>
      <c r="X1777" s="19"/>
      <c r="Y1777" s="21"/>
      <c r="Z1777" s="19"/>
      <c r="AA1777" s="21"/>
      <c r="AB1777" s="19"/>
      <c r="AC1777" s="8"/>
      <c r="AD1777" s="8"/>
      <c r="AE1777" s="8"/>
      <c r="AF1777" s="19"/>
    </row>
    <row r="1778" ht="21" customHeight="1" spans="12:32">
      <c r="L1778" s="22"/>
      <c r="M1778" s="22"/>
      <c r="N1778" s="23"/>
      <c r="O1778" s="24"/>
      <c r="P1778" s="24"/>
      <c r="Q1778" s="24"/>
      <c r="R1778" s="5"/>
      <c r="S1778" s="5"/>
      <c r="T1778" s="5"/>
      <c r="U1778" s="24"/>
      <c r="V1778" s="24"/>
      <c r="W1778" s="24"/>
      <c r="X1778" s="22"/>
      <c r="Y1778" s="24"/>
      <c r="Z1778" s="22"/>
      <c r="AA1778" s="24"/>
      <c r="AB1778" s="22"/>
      <c r="AC1778" s="5"/>
      <c r="AD1778" s="5"/>
      <c r="AE1778" s="5"/>
      <c r="AF1778" s="22"/>
    </row>
    <row r="1779" ht="21" customHeight="1" spans="12:32">
      <c r="L1779" s="19"/>
      <c r="M1779" s="19"/>
      <c r="N1779" s="20"/>
      <c r="O1779" s="21"/>
      <c r="P1779" s="21"/>
      <c r="Q1779" s="21"/>
      <c r="R1779" s="8"/>
      <c r="S1779" s="8"/>
      <c r="T1779" s="8"/>
      <c r="U1779" s="21"/>
      <c r="V1779" s="21"/>
      <c r="W1779" s="21"/>
      <c r="X1779" s="19"/>
      <c r="Y1779" s="21"/>
      <c r="Z1779" s="19"/>
      <c r="AA1779" s="21"/>
      <c r="AB1779" s="19"/>
      <c r="AC1779" s="8"/>
      <c r="AD1779" s="8"/>
      <c r="AE1779" s="8"/>
      <c r="AF1779" s="19"/>
    </row>
    <row r="1780" ht="21" customHeight="1" spans="12:32">
      <c r="L1780" s="22"/>
      <c r="M1780" s="22"/>
      <c r="N1780" s="23"/>
      <c r="O1780" s="24"/>
      <c r="P1780" s="24"/>
      <c r="Q1780" s="24"/>
      <c r="R1780" s="5"/>
      <c r="S1780" s="5"/>
      <c r="T1780" s="5"/>
      <c r="U1780" s="24"/>
      <c r="V1780" s="24"/>
      <c r="W1780" s="24"/>
      <c r="X1780" s="22"/>
      <c r="Y1780" s="24"/>
      <c r="Z1780" s="22"/>
      <c r="AA1780" s="24"/>
      <c r="AB1780" s="22"/>
      <c r="AC1780" s="5"/>
      <c r="AD1780" s="5"/>
      <c r="AE1780" s="5"/>
      <c r="AF1780" s="22"/>
    </row>
    <row r="1781" ht="21" customHeight="1" spans="12:32">
      <c r="L1781" s="19"/>
      <c r="M1781" s="19"/>
      <c r="N1781" s="20"/>
      <c r="O1781" s="21"/>
      <c r="P1781" s="21"/>
      <c r="Q1781" s="21"/>
      <c r="R1781" s="8"/>
      <c r="S1781" s="8"/>
      <c r="T1781" s="8"/>
      <c r="U1781" s="21"/>
      <c r="V1781" s="21"/>
      <c r="W1781" s="21"/>
      <c r="X1781" s="19"/>
      <c r="Y1781" s="21"/>
      <c r="Z1781" s="19"/>
      <c r="AA1781" s="21"/>
      <c r="AB1781" s="19"/>
      <c r="AC1781" s="8"/>
      <c r="AD1781" s="8"/>
      <c r="AE1781" s="8"/>
      <c r="AF1781" s="19"/>
    </row>
    <row r="1782" ht="21" customHeight="1" spans="12:32">
      <c r="L1782" s="22"/>
      <c r="M1782" s="22"/>
      <c r="N1782" s="23"/>
      <c r="O1782" s="24"/>
      <c r="P1782" s="24"/>
      <c r="Q1782" s="24"/>
      <c r="R1782" s="5"/>
      <c r="S1782" s="5"/>
      <c r="T1782" s="5"/>
      <c r="U1782" s="24"/>
      <c r="V1782" s="24"/>
      <c r="W1782" s="24"/>
      <c r="X1782" s="22"/>
      <c r="Y1782" s="24"/>
      <c r="Z1782" s="22"/>
      <c r="AA1782" s="24"/>
      <c r="AB1782" s="22"/>
      <c r="AC1782" s="5"/>
      <c r="AD1782" s="5"/>
      <c r="AE1782" s="5"/>
      <c r="AF1782" s="22"/>
    </row>
    <row r="1783" ht="21" customHeight="1" spans="12:32">
      <c r="L1783" s="19"/>
      <c r="M1783" s="19"/>
      <c r="N1783" s="20"/>
      <c r="O1783" s="21"/>
      <c r="P1783" s="21"/>
      <c r="Q1783" s="21"/>
      <c r="R1783" s="8"/>
      <c r="S1783" s="8"/>
      <c r="T1783" s="8"/>
      <c r="U1783" s="21"/>
      <c r="V1783" s="21"/>
      <c r="W1783" s="21"/>
      <c r="X1783" s="19"/>
      <c r="Y1783" s="21"/>
      <c r="Z1783" s="19"/>
      <c r="AA1783" s="21"/>
      <c r="AB1783" s="19"/>
      <c r="AC1783" s="8"/>
      <c r="AD1783" s="8"/>
      <c r="AE1783" s="8"/>
      <c r="AF1783" s="19"/>
    </row>
    <row r="1784" ht="21" customHeight="1" spans="12:32">
      <c r="L1784" s="22"/>
      <c r="M1784" s="22"/>
      <c r="N1784" s="23"/>
      <c r="O1784" s="24"/>
      <c r="P1784" s="24"/>
      <c r="Q1784" s="24"/>
      <c r="R1784" s="5"/>
      <c r="S1784" s="5"/>
      <c r="T1784" s="5"/>
      <c r="U1784" s="24"/>
      <c r="V1784" s="24"/>
      <c r="W1784" s="24"/>
      <c r="X1784" s="22"/>
      <c r="Y1784" s="24"/>
      <c r="Z1784" s="22"/>
      <c r="AA1784" s="24"/>
      <c r="AB1784" s="22"/>
      <c r="AC1784" s="5"/>
      <c r="AD1784" s="5"/>
      <c r="AE1784" s="5"/>
      <c r="AF1784" s="22"/>
    </row>
    <row r="1785" ht="21" customHeight="1" spans="12:32">
      <c r="L1785" s="19"/>
      <c r="M1785" s="19"/>
      <c r="N1785" s="20"/>
      <c r="O1785" s="21"/>
      <c r="P1785" s="21"/>
      <c r="Q1785" s="21"/>
      <c r="R1785" s="8"/>
      <c r="S1785" s="8"/>
      <c r="T1785" s="8"/>
      <c r="U1785" s="21"/>
      <c r="V1785" s="21"/>
      <c r="W1785" s="21"/>
      <c r="X1785" s="19"/>
      <c r="Y1785" s="21"/>
      <c r="Z1785" s="19"/>
      <c r="AA1785" s="21"/>
      <c r="AB1785" s="19"/>
      <c r="AC1785" s="8"/>
      <c r="AD1785" s="8"/>
      <c r="AE1785" s="8"/>
      <c r="AF1785" s="19"/>
    </row>
    <row r="1786" ht="21" customHeight="1" spans="12:32">
      <c r="L1786" s="22"/>
      <c r="M1786" s="22"/>
      <c r="N1786" s="23"/>
      <c r="O1786" s="24"/>
      <c r="P1786" s="24"/>
      <c r="Q1786" s="24"/>
      <c r="R1786" s="5"/>
      <c r="S1786" s="5"/>
      <c r="T1786" s="5"/>
      <c r="U1786" s="24"/>
      <c r="V1786" s="24"/>
      <c r="W1786" s="24"/>
      <c r="X1786" s="22"/>
      <c r="Y1786" s="24"/>
      <c r="Z1786" s="22"/>
      <c r="AA1786" s="24"/>
      <c r="AB1786" s="22"/>
      <c r="AC1786" s="5"/>
      <c r="AD1786" s="5"/>
      <c r="AE1786" s="5"/>
      <c r="AF1786" s="22"/>
    </row>
    <row r="1787" ht="21" customHeight="1" spans="12:32">
      <c r="L1787" s="19"/>
      <c r="M1787" s="19"/>
      <c r="N1787" s="20"/>
      <c r="O1787" s="21"/>
      <c r="P1787" s="21"/>
      <c r="Q1787" s="21"/>
      <c r="R1787" s="8"/>
      <c r="S1787" s="8"/>
      <c r="T1787" s="8"/>
      <c r="U1787" s="21"/>
      <c r="V1787" s="21"/>
      <c r="W1787" s="21"/>
      <c r="X1787" s="19"/>
      <c r="Y1787" s="21"/>
      <c r="Z1787" s="19"/>
      <c r="AA1787" s="21"/>
      <c r="AB1787" s="19"/>
      <c r="AC1787" s="8"/>
      <c r="AD1787" s="8"/>
      <c r="AE1787" s="8"/>
      <c r="AF1787" s="19"/>
    </row>
    <row r="1788" ht="21" customHeight="1" spans="12:32">
      <c r="L1788" s="22"/>
      <c r="M1788" s="22"/>
      <c r="N1788" s="23"/>
      <c r="O1788" s="24"/>
      <c r="P1788" s="24"/>
      <c r="Q1788" s="24"/>
      <c r="R1788" s="5"/>
      <c r="S1788" s="5"/>
      <c r="T1788" s="5"/>
      <c r="U1788" s="24"/>
      <c r="V1788" s="24"/>
      <c r="W1788" s="24"/>
      <c r="X1788" s="22"/>
      <c r="Y1788" s="24"/>
      <c r="Z1788" s="22"/>
      <c r="AA1788" s="24"/>
      <c r="AB1788" s="22"/>
      <c r="AC1788" s="5"/>
      <c r="AD1788" s="5"/>
      <c r="AE1788" s="5"/>
      <c r="AF1788" s="22"/>
    </row>
    <row r="1789" ht="21" customHeight="1" spans="12:32">
      <c r="L1789" s="19"/>
      <c r="M1789" s="19"/>
      <c r="N1789" s="20"/>
      <c r="O1789" s="21"/>
      <c r="P1789" s="21"/>
      <c r="Q1789" s="21"/>
      <c r="R1789" s="8"/>
      <c r="S1789" s="8"/>
      <c r="T1789" s="8"/>
      <c r="U1789" s="21"/>
      <c r="V1789" s="21"/>
      <c r="W1789" s="21"/>
      <c r="X1789" s="19"/>
      <c r="Y1789" s="21"/>
      <c r="Z1789" s="19"/>
      <c r="AA1789" s="21"/>
      <c r="AB1789" s="19"/>
      <c r="AC1789" s="8"/>
      <c r="AD1789" s="8"/>
      <c r="AE1789" s="8"/>
      <c r="AF1789" s="19"/>
    </row>
    <row r="1790" ht="21" customHeight="1" spans="12:32">
      <c r="L1790" s="22"/>
      <c r="M1790" s="22"/>
      <c r="N1790" s="23"/>
      <c r="O1790" s="24"/>
      <c r="P1790" s="24"/>
      <c r="Q1790" s="24"/>
      <c r="R1790" s="5"/>
      <c r="S1790" s="5"/>
      <c r="T1790" s="5"/>
      <c r="U1790" s="24"/>
      <c r="V1790" s="24"/>
      <c r="W1790" s="24"/>
      <c r="X1790" s="22"/>
      <c r="Y1790" s="24"/>
      <c r="Z1790" s="22"/>
      <c r="AA1790" s="24"/>
      <c r="AB1790" s="22"/>
      <c r="AC1790" s="5"/>
      <c r="AD1790" s="5"/>
      <c r="AE1790" s="5"/>
      <c r="AF1790" s="22"/>
    </row>
    <row r="1791" ht="21" customHeight="1" spans="12:32">
      <c r="L1791" s="19"/>
      <c r="M1791" s="19"/>
      <c r="N1791" s="20"/>
      <c r="O1791" s="21"/>
      <c r="P1791" s="21"/>
      <c r="Q1791" s="21"/>
      <c r="R1791" s="8"/>
      <c r="S1791" s="8"/>
      <c r="T1791" s="8"/>
      <c r="U1791" s="21"/>
      <c r="V1791" s="21"/>
      <c r="W1791" s="21"/>
      <c r="X1791" s="19"/>
      <c r="Y1791" s="21"/>
      <c r="Z1791" s="19"/>
      <c r="AA1791" s="21"/>
      <c r="AB1791" s="19"/>
      <c r="AC1791" s="8"/>
      <c r="AD1791" s="8"/>
      <c r="AE1791" s="8"/>
      <c r="AF1791" s="19"/>
    </row>
    <row r="1792" ht="21" customHeight="1" spans="12:32">
      <c r="L1792" s="22"/>
      <c r="M1792" s="22"/>
      <c r="N1792" s="23"/>
      <c r="O1792" s="24"/>
      <c r="P1792" s="24"/>
      <c r="Q1792" s="24"/>
      <c r="R1792" s="5"/>
      <c r="S1792" s="5"/>
      <c r="T1792" s="5"/>
      <c r="U1792" s="24"/>
      <c r="V1792" s="24"/>
      <c r="W1792" s="24"/>
      <c r="X1792" s="22"/>
      <c r="Y1792" s="24"/>
      <c r="Z1792" s="22"/>
      <c r="AA1792" s="24"/>
      <c r="AB1792" s="22"/>
      <c r="AC1792" s="5"/>
      <c r="AD1792" s="5"/>
      <c r="AE1792" s="5"/>
      <c r="AF1792" s="22"/>
    </row>
    <row r="1793" ht="21" customHeight="1" spans="12:32">
      <c r="L1793" s="19"/>
      <c r="M1793" s="19"/>
      <c r="N1793" s="20"/>
      <c r="O1793" s="21"/>
      <c r="P1793" s="21"/>
      <c r="Q1793" s="21"/>
      <c r="R1793" s="8"/>
      <c r="S1793" s="8"/>
      <c r="T1793" s="8"/>
      <c r="U1793" s="21"/>
      <c r="V1793" s="21"/>
      <c r="W1793" s="21"/>
      <c r="X1793" s="19"/>
      <c r="Y1793" s="21"/>
      <c r="Z1793" s="19"/>
      <c r="AA1793" s="21"/>
      <c r="AB1793" s="19"/>
      <c r="AC1793" s="8"/>
      <c r="AD1793" s="8"/>
      <c r="AE1793" s="8"/>
      <c r="AF1793" s="19"/>
    </row>
    <row r="1794" ht="21" customHeight="1" spans="12:32">
      <c r="L1794" s="22"/>
      <c r="M1794" s="22"/>
      <c r="N1794" s="23"/>
      <c r="O1794" s="24"/>
      <c r="P1794" s="24"/>
      <c r="Q1794" s="24"/>
      <c r="R1794" s="5"/>
      <c r="S1794" s="5"/>
      <c r="T1794" s="5"/>
      <c r="U1794" s="24"/>
      <c r="V1794" s="24"/>
      <c r="W1794" s="24"/>
      <c r="X1794" s="22"/>
      <c r="Y1794" s="24"/>
      <c r="Z1794" s="22"/>
      <c r="AA1794" s="24"/>
      <c r="AB1794" s="22"/>
      <c r="AC1794" s="5"/>
      <c r="AD1794" s="5"/>
      <c r="AE1794" s="5"/>
      <c r="AF1794" s="22"/>
    </row>
    <row r="1795" ht="21" customHeight="1" spans="12:32">
      <c r="L1795" s="19"/>
      <c r="M1795" s="19"/>
      <c r="N1795" s="20"/>
      <c r="O1795" s="21"/>
      <c r="P1795" s="21"/>
      <c r="Q1795" s="21"/>
      <c r="R1795" s="8"/>
      <c r="S1795" s="8"/>
      <c r="T1795" s="8"/>
      <c r="U1795" s="21"/>
      <c r="V1795" s="21"/>
      <c r="W1795" s="21"/>
      <c r="X1795" s="19"/>
      <c r="Y1795" s="21"/>
      <c r="Z1795" s="19"/>
      <c r="AA1795" s="21"/>
      <c r="AB1795" s="19"/>
      <c r="AC1795" s="8"/>
      <c r="AD1795" s="8"/>
      <c r="AE1795" s="8"/>
      <c r="AF1795" s="19"/>
    </row>
    <row r="1796" ht="21" customHeight="1" spans="12:32">
      <c r="L1796" s="22"/>
      <c r="M1796" s="22"/>
      <c r="N1796" s="23"/>
      <c r="O1796" s="24"/>
      <c r="P1796" s="24"/>
      <c r="Q1796" s="24"/>
      <c r="R1796" s="5"/>
      <c r="S1796" s="5"/>
      <c r="T1796" s="5"/>
      <c r="U1796" s="24"/>
      <c r="V1796" s="24"/>
      <c r="W1796" s="24"/>
      <c r="X1796" s="22"/>
      <c r="Y1796" s="24"/>
      <c r="Z1796" s="22"/>
      <c r="AA1796" s="24"/>
      <c r="AB1796" s="22"/>
      <c r="AC1796" s="5"/>
      <c r="AD1796" s="5"/>
      <c r="AE1796" s="5"/>
      <c r="AF1796" s="22"/>
    </row>
    <row r="1797" ht="21" customHeight="1" spans="12:32">
      <c r="L1797" s="19"/>
      <c r="M1797" s="19"/>
      <c r="N1797" s="20"/>
      <c r="O1797" s="21"/>
      <c r="P1797" s="21"/>
      <c r="Q1797" s="21"/>
      <c r="R1797" s="8"/>
      <c r="S1797" s="8"/>
      <c r="T1797" s="8"/>
      <c r="U1797" s="21"/>
      <c r="V1797" s="21"/>
      <c r="W1797" s="21"/>
      <c r="X1797" s="19"/>
      <c r="Y1797" s="21"/>
      <c r="Z1797" s="19"/>
      <c r="AA1797" s="21"/>
      <c r="AB1797" s="19"/>
      <c r="AC1797" s="8"/>
      <c r="AD1797" s="8"/>
      <c r="AE1797" s="8"/>
      <c r="AF1797" s="19"/>
    </row>
    <row r="1798" ht="21" customHeight="1" spans="12:32">
      <c r="L1798" s="22"/>
      <c r="M1798" s="22"/>
      <c r="N1798" s="23"/>
      <c r="O1798" s="24"/>
      <c r="P1798" s="24"/>
      <c r="Q1798" s="24"/>
      <c r="R1798" s="5"/>
      <c r="S1798" s="5"/>
      <c r="T1798" s="5"/>
      <c r="U1798" s="24"/>
      <c r="V1798" s="24"/>
      <c r="W1798" s="24"/>
      <c r="X1798" s="22"/>
      <c r="Y1798" s="24"/>
      <c r="Z1798" s="22"/>
      <c r="AA1798" s="24"/>
      <c r="AB1798" s="22"/>
      <c r="AC1798" s="5"/>
      <c r="AD1798" s="5"/>
      <c r="AE1798" s="5"/>
      <c r="AF1798" s="22"/>
    </row>
    <row r="1799" ht="21" customHeight="1" spans="12:32">
      <c r="L1799" s="19"/>
      <c r="M1799" s="19"/>
      <c r="N1799" s="20"/>
      <c r="O1799" s="21"/>
      <c r="P1799" s="21"/>
      <c r="Q1799" s="21"/>
      <c r="R1799" s="8"/>
      <c r="S1799" s="8"/>
      <c r="T1799" s="8"/>
      <c r="U1799" s="21"/>
      <c r="V1799" s="21"/>
      <c r="W1799" s="21"/>
      <c r="X1799" s="19"/>
      <c r="Y1799" s="21"/>
      <c r="Z1799" s="19"/>
      <c r="AA1799" s="21"/>
      <c r="AB1799" s="19"/>
      <c r="AC1799" s="8"/>
      <c r="AD1799" s="8"/>
      <c r="AE1799" s="8"/>
      <c r="AF1799" s="19"/>
    </row>
    <row r="1800" ht="21" customHeight="1" spans="12:32">
      <c r="L1800" s="22"/>
      <c r="M1800" s="22"/>
      <c r="N1800" s="23"/>
      <c r="O1800" s="24"/>
      <c r="P1800" s="24"/>
      <c r="Q1800" s="24"/>
      <c r="R1800" s="5"/>
      <c r="S1800" s="5"/>
      <c r="T1800" s="5"/>
      <c r="U1800" s="24"/>
      <c r="V1800" s="24"/>
      <c r="W1800" s="24"/>
      <c r="X1800" s="22"/>
      <c r="Y1800" s="24"/>
      <c r="Z1800" s="22"/>
      <c r="AA1800" s="24"/>
      <c r="AB1800" s="22"/>
      <c r="AC1800" s="5"/>
      <c r="AD1800" s="5"/>
      <c r="AE1800" s="5"/>
      <c r="AF1800" s="22"/>
    </row>
    <row r="1801" ht="21" customHeight="1" spans="12:32">
      <c r="L1801" s="19"/>
      <c r="M1801" s="19"/>
      <c r="N1801" s="20"/>
      <c r="O1801" s="21"/>
      <c r="P1801" s="21"/>
      <c r="Q1801" s="21"/>
      <c r="R1801" s="8"/>
      <c r="S1801" s="8"/>
      <c r="T1801" s="8"/>
      <c r="U1801" s="21"/>
      <c r="V1801" s="21"/>
      <c r="W1801" s="21"/>
      <c r="X1801" s="19"/>
      <c r="Y1801" s="21"/>
      <c r="Z1801" s="19"/>
      <c r="AA1801" s="21"/>
      <c r="AB1801" s="19"/>
      <c r="AC1801" s="8"/>
      <c r="AD1801" s="8"/>
      <c r="AE1801" s="8"/>
      <c r="AF1801" s="19"/>
    </row>
    <row r="1802" ht="21" customHeight="1" spans="12:32">
      <c r="L1802" s="22"/>
      <c r="M1802" s="22"/>
      <c r="N1802" s="23"/>
      <c r="O1802" s="24"/>
      <c r="P1802" s="24"/>
      <c r="Q1802" s="24"/>
      <c r="R1802" s="5"/>
      <c r="S1802" s="5"/>
      <c r="T1802" s="5"/>
      <c r="U1802" s="24"/>
      <c r="V1802" s="24"/>
      <c r="W1802" s="24"/>
      <c r="X1802" s="22"/>
      <c r="Y1802" s="24"/>
      <c r="Z1802" s="22"/>
      <c r="AA1802" s="24"/>
      <c r="AB1802" s="22"/>
      <c r="AC1802" s="5"/>
      <c r="AD1802" s="5"/>
      <c r="AE1802" s="5"/>
      <c r="AF1802" s="22"/>
    </row>
    <row r="1803" ht="21" customHeight="1" spans="12:32">
      <c r="L1803" s="19"/>
      <c r="M1803" s="19"/>
      <c r="N1803" s="20"/>
      <c r="O1803" s="21"/>
      <c r="P1803" s="21"/>
      <c r="Q1803" s="21"/>
      <c r="R1803" s="8"/>
      <c r="S1803" s="8"/>
      <c r="T1803" s="8"/>
      <c r="U1803" s="21"/>
      <c r="V1803" s="21"/>
      <c r="W1803" s="21"/>
      <c r="X1803" s="19"/>
      <c r="Y1803" s="21"/>
      <c r="Z1803" s="19"/>
      <c r="AA1803" s="21"/>
      <c r="AB1803" s="19"/>
      <c r="AC1803" s="8"/>
      <c r="AD1803" s="8"/>
      <c r="AE1803" s="8"/>
      <c r="AF1803" s="19"/>
    </row>
    <row r="1804" ht="21" customHeight="1" spans="12:32">
      <c r="L1804" s="22"/>
      <c r="M1804" s="22"/>
      <c r="N1804" s="23"/>
      <c r="O1804" s="24"/>
      <c r="P1804" s="24"/>
      <c r="Q1804" s="24"/>
      <c r="R1804" s="5"/>
      <c r="S1804" s="5"/>
      <c r="T1804" s="5"/>
      <c r="U1804" s="24"/>
      <c r="V1804" s="24"/>
      <c r="W1804" s="24"/>
      <c r="X1804" s="22"/>
      <c r="Y1804" s="24"/>
      <c r="Z1804" s="22"/>
      <c r="AA1804" s="24"/>
      <c r="AB1804" s="22"/>
      <c r="AC1804" s="5"/>
      <c r="AD1804" s="5"/>
      <c r="AE1804" s="5"/>
      <c r="AF1804" s="22"/>
    </row>
    <row r="1805" ht="21" customHeight="1" spans="12:32">
      <c r="L1805" s="19"/>
      <c r="M1805" s="19"/>
      <c r="N1805" s="20"/>
      <c r="O1805" s="21"/>
      <c r="P1805" s="21"/>
      <c r="Q1805" s="21"/>
      <c r="R1805" s="8"/>
      <c r="S1805" s="8"/>
      <c r="T1805" s="8"/>
      <c r="U1805" s="21"/>
      <c r="V1805" s="21"/>
      <c r="W1805" s="21"/>
      <c r="X1805" s="19"/>
      <c r="Y1805" s="21"/>
      <c r="Z1805" s="19"/>
      <c r="AA1805" s="21"/>
      <c r="AB1805" s="19"/>
      <c r="AC1805" s="8"/>
      <c r="AD1805" s="8"/>
      <c r="AE1805" s="8"/>
      <c r="AF1805" s="19"/>
    </row>
    <row r="1806" ht="21" customHeight="1" spans="12:32">
      <c r="L1806" s="22"/>
      <c r="M1806" s="22"/>
      <c r="N1806" s="23"/>
      <c r="O1806" s="24"/>
      <c r="P1806" s="24"/>
      <c r="Q1806" s="24"/>
      <c r="R1806" s="5"/>
      <c r="S1806" s="5"/>
      <c r="T1806" s="5"/>
      <c r="U1806" s="24"/>
      <c r="V1806" s="24"/>
      <c r="W1806" s="24"/>
      <c r="X1806" s="22"/>
      <c r="Y1806" s="24"/>
      <c r="Z1806" s="22"/>
      <c r="AA1806" s="24"/>
      <c r="AB1806" s="22"/>
      <c r="AC1806" s="5"/>
      <c r="AD1806" s="5"/>
      <c r="AE1806" s="5"/>
      <c r="AF1806" s="22"/>
    </row>
    <row r="1807" ht="21" customHeight="1" spans="12:32">
      <c r="L1807" s="19"/>
      <c r="M1807" s="19"/>
      <c r="N1807" s="20"/>
      <c r="O1807" s="21"/>
      <c r="P1807" s="21"/>
      <c r="Q1807" s="21"/>
      <c r="R1807" s="8"/>
      <c r="S1807" s="8"/>
      <c r="T1807" s="8"/>
      <c r="U1807" s="21"/>
      <c r="V1807" s="21"/>
      <c r="W1807" s="21"/>
      <c r="X1807" s="19"/>
      <c r="Y1807" s="21"/>
      <c r="Z1807" s="19"/>
      <c r="AA1807" s="21"/>
      <c r="AB1807" s="19"/>
      <c r="AC1807" s="8"/>
      <c r="AD1807" s="8"/>
      <c r="AE1807" s="8"/>
      <c r="AF1807" s="19"/>
    </row>
    <row r="1808" ht="21" customHeight="1" spans="12:32">
      <c r="L1808" s="22"/>
      <c r="M1808" s="22"/>
      <c r="N1808" s="23"/>
      <c r="O1808" s="24"/>
      <c r="P1808" s="24"/>
      <c r="Q1808" s="24"/>
      <c r="R1808" s="5"/>
      <c r="S1808" s="5"/>
      <c r="T1808" s="5"/>
      <c r="U1808" s="24"/>
      <c r="V1808" s="24"/>
      <c r="W1808" s="24"/>
      <c r="X1808" s="22"/>
      <c r="Y1808" s="24"/>
      <c r="Z1808" s="22"/>
      <c r="AA1808" s="24"/>
      <c r="AB1808" s="22"/>
      <c r="AC1808" s="5"/>
      <c r="AD1808" s="5"/>
      <c r="AE1808" s="5"/>
      <c r="AF1808" s="22"/>
    </row>
    <row r="1809" ht="21" customHeight="1" spans="12:32">
      <c r="L1809" s="19"/>
      <c r="M1809" s="19"/>
      <c r="N1809" s="20"/>
      <c r="O1809" s="21"/>
      <c r="P1809" s="21"/>
      <c r="Q1809" s="21"/>
      <c r="R1809" s="8"/>
      <c r="S1809" s="8"/>
      <c r="T1809" s="8"/>
      <c r="U1809" s="21"/>
      <c r="V1809" s="21"/>
      <c r="W1809" s="21"/>
      <c r="X1809" s="19"/>
      <c r="Y1809" s="21"/>
      <c r="Z1809" s="19"/>
      <c r="AA1809" s="21"/>
      <c r="AB1809" s="19"/>
      <c r="AC1809" s="8"/>
      <c r="AD1809" s="8"/>
      <c r="AE1809" s="8"/>
      <c r="AF1809" s="19"/>
    </row>
    <row r="1810" ht="21" customHeight="1" spans="12:32">
      <c r="L1810" s="22"/>
      <c r="M1810" s="22"/>
      <c r="N1810" s="23"/>
      <c r="O1810" s="24"/>
      <c r="P1810" s="24"/>
      <c r="Q1810" s="24"/>
      <c r="R1810" s="5"/>
      <c r="S1810" s="5"/>
      <c r="T1810" s="5"/>
      <c r="U1810" s="24"/>
      <c r="V1810" s="24"/>
      <c r="W1810" s="24"/>
      <c r="X1810" s="22"/>
      <c r="Y1810" s="24"/>
      <c r="Z1810" s="22"/>
      <c r="AA1810" s="24"/>
      <c r="AB1810" s="22"/>
      <c r="AC1810" s="5"/>
      <c r="AD1810" s="5"/>
      <c r="AE1810" s="5"/>
      <c r="AF1810" s="22"/>
    </row>
    <row r="1811" ht="21" customHeight="1" spans="12:32">
      <c r="L1811" s="19"/>
      <c r="M1811" s="19"/>
      <c r="N1811" s="20"/>
      <c r="O1811" s="21"/>
      <c r="P1811" s="21"/>
      <c r="Q1811" s="21"/>
      <c r="R1811" s="8"/>
      <c r="S1811" s="8"/>
      <c r="T1811" s="8"/>
      <c r="U1811" s="21"/>
      <c r="V1811" s="21"/>
      <c r="W1811" s="21"/>
      <c r="X1811" s="19"/>
      <c r="Y1811" s="21"/>
      <c r="Z1811" s="19"/>
      <c r="AA1811" s="21"/>
      <c r="AB1811" s="19"/>
      <c r="AC1811" s="8"/>
      <c r="AD1811" s="8"/>
      <c r="AE1811" s="8"/>
      <c r="AF1811" s="19"/>
    </row>
    <row r="1812" ht="21" customHeight="1" spans="12:32">
      <c r="L1812" s="22"/>
      <c r="M1812" s="22"/>
      <c r="N1812" s="23"/>
      <c r="O1812" s="24"/>
      <c r="P1812" s="24"/>
      <c r="Q1812" s="24"/>
      <c r="R1812" s="5"/>
      <c r="S1812" s="5"/>
      <c r="T1812" s="5"/>
      <c r="U1812" s="24"/>
      <c r="V1812" s="24"/>
      <c r="W1812" s="24"/>
      <c r="X1812" s="22"/>
      <c r="Y1812" s="24"/>
      <c r="Z1812" s="22"/>
      <c r="AA1812" s="24"/>
      <c r="AB1812" s="22"/>
      <c r="AC1812" s="5"/>
      <c r="AD1812" s="5"/>
      <c r="AE1812" s="5"/>
      <c r="AF1812" s="22"/>
    </row>
    <row r="1813" ht="21" customHeight="1" spans="12:32">
      <c r="L1813" s="19"/>
      <c r="M1813" s="19"/>
      <c r="N1813" s="20"/>
      <c r="O1813" s="21"/>
      <c r="P1813" s="21"/>
      <c r="Q1813" s="21"/>
      <c r="R1813" s="8"/>
      <c r="S1813" s="8"/>
      <c r="T1813" s="8"/>
      <c r="U1813" s="21"/>
      <c r="V1813" s="21"/>
      <c r="W1813" s="21"/>
      <c r="X1813" s="19"/>
      <c r="Y1813" s="21"/>
      <c r="Z1813" s="19"/>
      <c r="AA1813" s="21"/>
      <c r="AB1813" s="19"/>
      <c r="AC1813" s="8"/>
      <c r="AD1813" s="8"/>
      <c r="AE1813" s="8"/>
      <c r="AF1813" s="19"/>
    </row>
    <row r="1814" ht="21" customHeight="1" spans="12:32">
      <c r="L1814" s="22"/>
      <c r="M1814" s="22"/>
      <c r="N1814" s="23"/>
      <c r="O1814" s="24"/>
      <c r="P1814" s="24"/>
      <c r="Q1814" s="24"/>
      <c r="R1814" s="5"/>
      <c r="S1814" s="5"/>
      <c r="T1814" s="5"/>
      <c r="U1814" s="24"/>
      <c r="V1814" s="24"/>
      <c r="W1814" s="24"/>
      <c r="X1814" s="22"/>
      <c r="Y1814" s="24"/>
      <c r="Z1814" s="22"/>
      <c r="AA1814" s="24"/>
      <c r="AB1814" s="22"/>
      <c r="AC1814" s="5"/>
      <c r="AD1814" s="5"/>
      <c r="AE1814" s="5"/>
      <c r="AF1814" s="22"/>
    </row>
    <row r="1815" ht="21" customHeight="1" spans="12:32">
      <c r="L1815" s="19"/>
      <c r="M1815" s="19"/>
      <c r="N1815" s="20"/>
      <c r="O1815" s="21"/>
      <c r="P1815" s="21"/>
      <c r="Q1815" s="21"/>
      <c r="R1815" s="8"/>
      <c r="S1815" s="8"/>
      <c r="T1815" s="8"/>
      <c r="U1815" s="21"/>
      <c r="V1815" s="21"/>
      <c r="W1815" s="21"/>
      <c r="X1815" s="19"/>
      <c r="Y1815" s="21"/>
      <c r="Z1815" s="19"/>
      <c r="AA1815" s="21"/>
      <c r="AB1815" s="19"/>
      <c r="AC1815" s="8"/>
      <c r="AD1815" s="8"/>
      <c r="AE1815" s="8"/>
      <c r="AF1815" s="19"/>
    </row>
    <row r="1816" ht="21" customHeight="1" spans="12:32">
      <c r="L1816" s="22"/>
      <c r="M1816" s="22"/>
      <c r="N1816" s="23"/>
      <c r="O1816" s="24"/>
      <c r="P1816" s="24"/>
      <c r="Q1816" s="24"/>
      <c r="R1816" s="5"/>
      <c r="S1816" s="5"/>
      <c r="T1816" s="5"/>
      <c r="U1816" s="24"/>
      <c r="V1816" s="24"/>
      <c r="W1816" s="24"/>
      <c r="X1816" s="22"/>
      <c r="Y1816" s="24"/>
      <c r="Z1816" s="22"/>
      <c r="AA1816" s="24"/>
      <c r="AB1816" s="22"/>
      <c r="AC1816" s="5"/>
      <c r="AD1816" s="5"/>
      <c r="AE1816" s="5"/>
      <c r="AF1816" s="22"/>
    </row>
    <row r="1817" ht="21" customHeight="1" spans="12:32">
      <c r="L1817" s="19"/>
      <c r="M1817" s="19"/>
      <c r="N1817" s="20"/>
      <c r="O1817" s="21"/>
      <c r="P1817" s="21"/>
      <c r="Q1817" s="21"/>
      <c r="R1817" s="8"/>
      <c r="S1817" s="8"/>
      <c r="T1817" s="8"/>
      <c r="U1817" s="21"/>
      <c r="V1817" s="21"/>
      <c r="W1817" s="21"/>
      <c r="X1817" s="19"/>
      <c r="Y1817" s="21"/>
      <c r="Z1817" s="19"/>
      <c r="AA1817" s="21"/>
      <c r="AB1817" s="19"/>
      <c r="AC1817" s="8"/>
      <c r="AD1817" s="8"/>
      <c r="AE1817" s="8"/>
      <c r="AF1817" s="19"/>
    </row>
    <row r="1818" ht="21" customHeight="1" spans="12:32">
      <c r="L1818" s="22"/>
      <c r="M1818" s="22"/>
      <c r="N1818" s="23"/>
      <c r="O1818" s="24"/>
      <c r="P1818" s="24"/>
      <c r="Q1818" s="24"/>
      <c r="R1818" s="5"/>
      <c r="S1818" s="5"/>
      <c r="T1818" s="5"/>
      <c r="U1818" s="24"/>
      <c r="V1818" s="24"/>
      <c r="W1818" s="24"/>
      <c r="X1818" s="22"/>
      <c r="Y1818" s="24"/>
      <c r="Z1818" s="22"/>
      <c r="AA1818" s="24"/>
      <c r="AB1818" s="22"/>
      <c r="AC1818" s="5"/>
      <c r="AD1818" s="5"/>
      <c r="AE1818" s="5"/>
      <c r="AF1818" s="22"/>
    </row>
    <row r="1819" ht="21" customHeight="1" spans="12:32">
      <c r="L1819" s="19"/>
      <c r="M1819" s="19"/>
      <c r="N1819" s="20"/>
      <c r="O1819" s="21"/>
      <c r="P1819" s="21"/>
      <c r="Q1819" s="21"/>
      <c r="R1819" s="8"/>
      <c r="S1819" s="8"/>
      <c r="T1819" s="8"/>
      <c r="U1819" s="21"/>
      <c r="V1819" s="21"/>
      <c r="W1819" s="21"/>
      <c r="X1819" s="19"/>
      <c r="Y1819" s="21"/>
      <c r="Z1819" s="19"/>
      <c r="AA1819" s="21"/>
      <c r="AB1819" s="19"/>
      <c r="AC1819" s="8"/>
      <c r="AD1819" s="8"/>
      <c r="AE1819" s="8"/>
      <c r="AF1819" s="19"/>
    </row>
    <row r="1820" ht="21" customHeight="1" spans="12:32">
      <c r="L1820" s="22"/>
      <c r="M1820" s="22"/>
      <c r="N1820" s="23"/>
      <c r="O1820" s="24"/>
      <c r="P1820" s="24"/>
      <c r="Q1820" s="24"/>
      <c r="R1820" s="5"/>
      <c r="S1820" s="5"/>
      <c r="T1820" s="5"/>
      <c r="U1820" s="24"/>
      <c r="V1820" s="24"/>
      <c r="W1820" s="24"/>
      <c r="X1820" s="22"/>
      <c r="Y1820" s="24"/>
      <c r="Z1820" s="22"/>
      <c r="AA1820" s="24"/>
      <c r="AB1820" s="22"/>
      <c r="AC1820" s="5"/>
      <c r="AD1820" s="5"/>
      <c r="AE1820" s="5"/>
      <c r="AF1820" s="22"/>
    </row>
    <row r="1821" ht="21" customHeight="1" spans="12:32">
      <c r="L1821" s="19"/>
      <c r="M1821" s="19"/>
      <c r="N1821" s="20"/>
      <c r="O1821" s="21"/>
      <c r="P1821" s="21"/>
      <c r="Q1821" s="21"/>
      <c r="R1821" s="8"/>
      <c r="S1821" s="8"/>
      <c r="T1821" s="8"/>
      <c r="U1821" s="21"/>
      <c r="V1821" s="21"/>
      <c r="W1821" s="21"/>
      <c r="X1821" s="19"/>
      <c r="Y1821" s="21"/>
      <c r="Z1821" s="19"/>
      <c r="AA1821" s="21"/>
      <c r="AB1821" s="19"/>
      <c r="AC1821" s="8"/>
      <c r="AD1821" s="8"/>
      <c r="AE1821" s="8"/>
      <c r="AF1821" s="19"/>
    </row>
    <row r="1822" ht="21" customHeight="1" spans="12:32">
      <c r="L1822" s="22"/>
      <c r="M1822" s="22"/>
      <c r="N1822" s="23"/>
      <c r="O1822" s="24"/>
      <c r="P1822" s="24"/>
      <c r="Q1822" s="24"/>
      <c r="R1822" s="5"/>
      <c r="S1822" s="5"/>
      <c r="T1822" s="5"/>
      <c r="U1822" s="24"/>
      <c r="V1822" s="24"/>
      <c r="W1822" s="24"/>
      <c r="X1822" s="22"/>
      <c r="Y1822" s="24"/>
      <c r="Z1822" s="22"/>
      <c r="AA1822" s="24"/>
      <c r="AB1822" s="22"/>
      <c r="AC1822" s="5"/>
      <c r="AD1822" s="5"/>
      <c r="AE1822" s="5"/>
      <c r="AF1822" s="22"/>
    </row>
    <row r="1823" ht="21" customHeight="1" spans="12:32">
      <c r="L1823" s="19"/>
      <c r="M1823" s="19"/>
      <c r="N1823" s="20"/>
      <c r="O1823" s="21"/>
      <c r="P1823" s="21"/>
      <c r="Q1823" s="21"/>
      <c r="R1823" s="8"/>
      <c r="S1823" s="8"/>
      <c r="T1823" s="8"/>
      <c r="U1823" s="21"/>
      <c r="V1823" s="21"/>
      <c r="W1823" s="21"/>
      <c r="X1823" s="19"/>
      <c r="Y1823" s="21"/>
      <c r="Z1823" s="19"/>
      <c r="AA1823" s="21"/>
      <c r="AB1823" s="19"/>
      <c r="AC1823" s="8"/>
      <c r="AD1823" s="8"/>
      <c r="AE1823" s="8"/>
      <c r="AF1823" s="19"/>
    </row>
    <row r="1824" ht="21" customHeight="1" spans="12:32">
      <c r="L1824" s="22"/>
      <c r="M1824" s="22"/>
      <c r="N1824" s="23"/>
      <c r="O1824" s="24"/>
      <c r="P1824" s="24"/>
      <c r="Q1824" s="24"/>
      <c r="R1824" s="5"/>
      <c r="S1824" s="5"/>
      <c r="T1824" s="5"/>
      <c r="U1824" s="24"/>
      <c r="V1824" s="24"/>
      <c r="W1824" s="24"/>
      <c r="X1824" s="22"/>
      <c r="Y1824" s="24"/>
      <c r="Z1824" s="22"/>
      <c r="AA1824" s="24"/>
      <c r="AB1824" s="22"/>
      <c r="AC1824" s="5"/>
      <c r="AD1824" s="5"/>
      <c r="AE1824" s="5"/>
      <c r="AF1824" s="22"/>
    </row>
    <row r="1825" ht="21" customHeight="1" spans="12:32">
      <c r="L1825" s="19"/>
      <c r="M1825" s="19"/>
      <c r="N1825" s="20"/>
      <c r="O1825" s="21"/>
      <c r="P1825" s="21"/>
      <c r="Q1825" s="21"/>
      <c r="R1825" s="8"/>
      <c r="S1825" s="8"/>
      <c r="T1825" s="8"/>
      <c r="U1825" s="21"/>
      <c r="V1825" s="21"/>
      <c r="W1825" s="21"/>
      <c r="X1825" s="19"/>
      <c r="Y1825" s="21"/>
      <c r="Z1825" s="19"/>
      <c r="AA1825" s="21"/>
      <c r="AB1825" s="19"/>
      <c r="AC1825" s="8"/>
      <c r="AD1825" s="8"/>
      <c r="AE1825" s="8"/>
      <c r="AF1825" s="19"/>
    </row>
    <row r="1826" ht="21" customHeight="1" spans="12:32">
      <c r="L1826" s="22"/>
      <c r="M1826" s="22"/>
      <c r="N1826" s="23"/>
      <c r="O1826" s="24"/>
      <c r="P1826" s="24"/>
      <c r="Q1826" s="24"/>
      <c r="R1826" s="5"/>
      <c r="S1826" s="5"/>
      <c r="T1826" s="5"/>
      <c r="U1826" s="24"/>
      <c r="V1826" s="24"/>
      <c r="W1826" s="24"/>
      <c r="X1826" s="22"/>
      <c r="Y1826" s="24"/>
      <c r="Z1826" s="22"/>
      <c r="AA1826" s="24"/>
      <c r="AB1826" s="22"/>
      <c r="AC1826" s="5"/>
      <c r="AD1826" s="5"/>
      <c r="AE1826" s="5"/>
      <c r="AF1826" s="22"/>
    </row>
    <row r="1827" ht="21" customHeight="1" spans="12:32">
      <c r="L1827" s="19"/>
      <c r="M1827" s="19"/>
      <c r="N1827" s="20"/>
      <c r="O1827" s="21"/>
      <c r="P1827" s="21"/>
      <c r="Q1827" s="21"/>
      <c r="R1827" s="8"/>
      <c r="S1827" s="8"/>
      <c r="T1827" s="8"/>
      <c r="U1827" s="21"/>
      <c r="V1827" s="21"/>
      <c r="W1827" s="21"/>
      <c r="X1827" s="19"/>
      <c r="Y1827" s="21"/>
      <c r="Z1827" s="19"/>
      <c r="AA1827" s="21"/>
      <c r="AB1827" s="19"/>
      <c r="AC1827" s="8"/>
      <c r="AD1827" s="8"/>
      <c r="AE1827" s="8"/>
      <c r="AF1827" s="19"/>
    </row>
    <row r="1828" ht="21" customHeight="1" spans="12:32">
      <c r="L1828" s="22"/>
      <c r="M1828" s="22"/>
      <c r="N1828" s="23"/>
      <c r="O1828" s="24"/>
      <c r="P1828" s="24"/>
      <c r="Q1828" s="24"/>
      <c r="R1828" s="5"/>
      <c r="S1828" s="5"/>
      <c r="T1828" s="5"/>
      <c r="U1828" s="24"/>
      <c r="V1828" s="24"/>
      <c r="W1828" s="24"/>
      <c r="X1828" s="22"/>
      <c r="Y1828" s="24"/>
      <c r="Z1828" s="22"/>
      <c r="AA1828" s="24"/>
      <c r="AB1828" s="22"/>
      <c r="AC1828" s="5"/>
      <c r="AD1828" s="5"/>
      <c r="AE1828" s="5"/>
      <c r="AF1828" s="22"/>
    </row>
    <row r="1829" ht="21" customHeight="1" spans="12:32">
      <c r="L1829" s="19"/>
      <c r="M1829" s="19"/>
      <c r="N1829" s="20"/>
      <c r="O1829" s="21"/>
      <c r="P1829" s="21"/>
      <c r="Q1829" s="21"/>
      <c r="R1829" s="8"/>
      <c r="S1829" s="8"/>
      <c r="T1829" s="8"/>
      <c r="U1829" s="21"/>
      <c r="V1829" s="21"/>
      <c r="W1829" s="21"/>
      <c r="X1829" s="19"/>
      <c r="Y1829" s="21"/>
      <c r="Z1829" s="19"/>
      <c r="AA1829" s="21"/>
      <c r="AB1829" s="19"/>
      <c r="AC1829" s="8"/>
      <c r="AD1829" s="8"/>
      <c r="AE1829" s="8"/>
      <c r="AF1829" s="19"/>
    </row>
    <row r="1830" ht="21" customHeight="1" spans="12:32">
      <c r="L1830" s="22"/>
      <c r="M1830" s="22"/>
      <c r="N1830" s="23"/>
      <c r="O1830" s="24"/>
      <c r="P1830" s="24"/>
      <c r="Q1830" s="24"/>
      <c r="R1830" s="5"/>
      <c r="S1830" s="5"/>
      <c r="T1830" s="5"/>
      <c r="U1830" s="24"/>
      <c r="V1830" s="24"/>
      <c r="W1830" s="24"/>
      <c r="X1830" s="22"/>
      <c r="Y1830" s="24"/>
      <c r="Z1830" s="22"/>
      <c r="AA1830" s="24"/>
      <c r="AB1830" s="22"/>
      <c r="AC1830" s="5"/>
      <c r="AD1830" s="5"/>
      <c r="AE1830" s="5"/>
      <c r="AF1830" s="22"/>
    </row>
    <row r="1831" ht="21" customHeight="1" spans="12:32">
      <c r="L1831" s="19"/>
      <c r="M1831" s="19"/>
      <c r="N1831" s="20"/>
      <c r="O1831" s="21"/>
      <c r="P1831" s="21"/>
      <c r="Q1831" s="21"/>
      <c r="R1831" s="8"/>
      <c r="S1831" s="8"/>
      <c r="T1831" s="8"/>
      <c r="U1831" s="21"/>
      <c r="V1831" s="21"/>
      <c r="W1831" s="21"/>
      <c r="X1831" s="19"/>
      <c r="Y1831" s="21"/>
      <c r="Z1831" s="19"/>
      <c r="AA1831" s="21"/>
      <c r="AB1831" s="19"/>
      <c r="AC1831" s="8"/>
      <c r="AD1831" s="8"/>
      <c r="AE1831" s="8"/>
      <c r="AF1831" s="19"/>
    </row>
    <row r="1832" ht="21" customHeight="1" spans="12:32">
      <c r="L1832" s="22"/>
      <c r="M1832" s="22"/>
      <c r="N1832" s="23"/>
      <c r="O1832" s="24"/>
      <c r="P1832" s="24"/>
      <c r="Q1832" s="24"/>
      <c r="R1832" s="5"/>
      <c r="S1832" s="5"/>
      <c r="T1832" s="5"/>
      <c r="U1832" s="24"/>
      <c r="V1832" s="24"/>
      <c r="W1832" s="24"/>
      <c r="X1832" s="22"/>
      <c r="Y1832" s="24"/>
      <c r="Z1832" s="22"/>
      <c r="AA1832" s="24"/>
      <c r="AB1832" s="22"/>
      <c r="AC1832" s="5"/>
      <c r="AD1832" s="5"/>
      <c r="AE1832" s="5"/>
      <c r="AF1832" s="22"/>
    </row>
    <row r="1833" ht="21" customHeight="1" spans="12:32">
      <c r="L1833" s="19"/>
      <c r="M1833" s="19"/>
      <c r="N1833" s="20"/>
      <c r="O1833" s="21"/>
      <c r="P1833" s="21"/>
      <c r="Q1833" s="21"/>
      <c r="R1833" s="8"/>
      <c r="S1833" s="8"/>
      <c r="T1833" s="8"/>
      <c r="U1833" s="21"/>
      <c r="V1833" s="21"/>
      <c r="W1833" s="21"/>
      <c r="X1833" s="19"/>
      <c r="Y1833" s="21"/>
      <c r="Z1833" s="19"/>
      <c r="AA1833" s="21"/>
      <c r="AB1833" s="19"/>
      <c r="AC1833" s="8"/>
      <c r="AD1833" s="8"/>
      <c r="AE1833" s="8"/>
      <c r="AF1833" s="19"/>
    </row>
    <row r="1834" ht="21" customHeight="1" spans="12:32">
      <c r="L1834" s="22"/>
      <c r="M1834" s="22"/>
      <c r="N1834" s="23"/>
      <c r="O1834" s="24"/>
      <c r="P1834" s="24"/>
      <c r="Q1834" s="24"/>
      <c r="R1834" s="5"/>
      <c r="S1834" s="5"/>
      <c r="T1834" s="5"/>
      <c r="U1834" s="24"/>
      <c r="V1834" s="24"/>
      <c r="W1834" s="24"/>
      <c r="X1834" s="22"/>
      <c r="Y1834" s="24"/>
      <c r="Z1834" s="22"/>
      <c r="AA1834" s="24"/>
      <c r="AB1834" s="22"/>
      <c r="AC1834" s="5"/>
      <c r="AD1834" s="5"/>
      <c r="AE1834" s="5"/>
      <c r="AF1834" s="22"/>
    </row>
    <row r="1835" ht="21" customHeight="1" spans="12:32">
      <c r="L1835" s="19"/>
      <c r="M1835" s="19"/>
      <c r="N1835" s="20"/>
      <c r="O1835" s="21"/>
      <c r="P1835" s="21"/>
      <c r="Q1835" s="21"/>
      <c r="R1835" s="8"/>
      <c r="S1835" s="8"/>
      <c r="T1835" s="8"/>
      <c r="U1835" s="21"/>
      <c r="V1835" s="21"/>
      <c r="W1835" s="21"/>
      <c r="X1835" s="19"/>
      <c r="Y1835" s="21"/>
      <c r="Z1835" s="19"/>
      <c r="AA1835" s="21"/>
      <c r="AB1835" s="19"/>
      <c r="AC1835" s="8"/>
      <c r="AD1835" s="8"/>
      <c r="AE1835" s="8"/>
      <c r="AF1835" s="19"/>
    </row>
    <row r="1836" ht="21" customHeight="1" spans="12:32">
      <c r="L1836" s="22"/>
      <c r="M1836" s="22"/>
      <c r="N1836" s="23"/>
      <c r="O1836" s="24"/>
      <c r="P1836" s="24"/>
      <c r="Q1836" s="24"/>
      <c r="R1836" s="5"/>
      <c r="S1836" s="5"/>
      <c r="T1836" s="5"/>
      <c r="U1836" s="24"/>
      <c r="V1836" s="24"/>
      <c r="W1836" s="24"/>
      <c r="X1836" s="22"/>
      <c r="Y1836" s="24"/>
      <c r="Z1836" s="22"/>
      <c r="AA1836" s="24"/>
      <c r="AB1836" s="22"/>
      <c r="AC1836" s="5"/>
      <c r="AD1836" s="5"/>
      <c r="AE1836" s="5"/>
      <c r="AF1836" s="22"/>
    </row>
    <row r="1837" ht="21" customHeight="1" spans="12:32">
      <c r="L1837" s="19"/>
      <c r="M1837" s="19"/>
      <c r="N1837" s="20"/>
      <c r="O1837" s="21"/>
      <c r="P1837" s="21"/>
      <c r="Q1837" s="21"/>
      <c r="R1837" s="8"/>
      <c r="S1837" s="8"/>
      <c r="T1837" s="8"/>
      <c r="U1837" s="21"/>
      <c r="V1837" s="21"/>
      <c r="W1837" s="21"/>
      <c r="X1837" s="19"/>
      <c r="Y1837" s="21"/>
      <c r="Z1837" s="19"/>
      <c r="AA1837" s="21"/>
      <c r="AB1837" s="19"/>
      <c r="AC1837" s="8"/>
      <c r="AD1837" s="8"/>
      <c r="AE1837" s="8"/>
      <c r="AF1837" s="19"/>
    </row>
    <row r="1838" ht="21" customHeight="1" spans="12:32">
      <c r="L1838" s="22"/>
      <c r="M1838" s="22"/>
      <c r="N1838" s="23"/>
      <c r="O1838" s="24"/>
      <c r="P1838" s="24"/>
      <c r="Q1838" s="24"/>
      <c r="R1838" s="5"/>
      <c r="S1838" s="5"/>
      <c r="T1838" s="5"/>
      <c r="U1838" s="24"/>
      <c r="V1838" s="24"/>
      <c r="W1838" s="24"/>
      <c r="X1838" s="22"/>
      <c r="Y1838" s="24"/>
      <c r="Z1838" s="22"/>
      <c r="AA1838" s="24"/>
      <c r="AB1838" s="22"/>
      <c r="AC1838" s="5"/>
      <c r="AD1838" s="5"/>
      <c r="AE1838" s="5"/>
      <c r="AF1838" s="22"/>
    </row>
    <row r="1839" ht="21" customHeight="1" spans="12:32">
      <c r="L1839" s="19"/>
      <c r="M1839" s="19"/>
      <c r="N1839" s="20"/>
      <c r="O1839" s="21"/>
      <c r="P1839" s="21"/>
      <c r="Q1839" s="21"/>
      <c r="R1839" s="8"/>
      <c r="S1839" s="8"/>
      <c r="T1839" s="8"/>
      <c r="U1839" s="21"/>
      <c r="V1839" s="21"/>
      <c r="W1839" s="21"/>
      <c r="X1839" s="19"/>
      <c r="Y1839" s="21"/>
      <c r="Z1839" s="19"/>
      <c r="AA1839" s="21"/>
      <c r="AB1839" s="19"/>
      <c r="AC1839" s="8"/>
      <c r="AD1839" s="8"/>
      <c r="AE1839" s="8"/>
      <c r="AF1839" s="19"/>
    </row>
    <row r="1840" ht="21" customHeight="1" spans="12:32">
      <c r="L1840" s="22"/>
      <c r="M1840" s="22"/>
      <c r="N1840" s="23"/>
      <c r="O1840" s="24"/>
      <c r="P1840" s="24"/>
      <c r="Q1840" s="24"/>
      <c r="R1840" s="5"/>
      <c r="S1840" s="5"/>
      <c r="T1840" s="5"/>
      <c r="U1840" s="24"/>
      <c r="V1840" s="24"/>
      <c r="W1840" s="24"/>
      <c r="X1840" s="22"/>
      <c r="Y1840" s="24"/>
      <c r="Z1840" s="22"/>
      <c r="AA1840" s="24"/>
      <c r="AB1840" s="22"/>
      <c r="AC1840" s="5"/>
      <c r="AD1840" s="5"/>
      <c r="AE1840" s="5"/>
      <c r="AF1840" s="22"/>
    </row>
    <row r="1841" ht="21" customHeight="1" spans="12:32">
      <c r="L1841" s="19"/>
      <c r="M1841" s="19"/>
      <c r="N1841" s="20"/>
      <c r="O1841" s="21"/>
      <c r="P1841" s="21"/>
      <c r="Q1841" s="21"/>
      <c r="R1841" s="8"/>
      <c r="S1841" s="8"/>
      <c r="T1841" s="8"/>
      <c r="U1841" s="21"/>
      <c r="V1841" s="21"/>
      <c r="W1841" s="21"/>
      <c r="X1841" s="19"/>
      <c r="Y1841" s="21"/>
      <c r="Z1841" s="19"/>
      <c r="AA1841" s="21"/>
      <c r="AB1841" s="19"/>
      <c r="AC1841" s="8"/>
      <c r="AD1841" s="8"/>
      <c r="AE1841" s="8"/>
      <c r="AF1841" s="19"/>
    </row>
    <row r="1842" ht="21" customHeight="1" spans="12:32">
      <c r="L1842" s="22"/>
      <c r="M1842" s="22"/>
      <c r="N1842" s="23"/>
      <c r="O1842" s="24"/>
      <c r="P1842" s="24"/>
      <c r="Q1842" s="24"/>
      <c r="R1842" s="5"/>
      <c r="S1842" s="5"/>
      <c r="T1842" s="5"/>
      <c r="U1842" s="24"/>
      <c r="V1842" s="24"/>
      <c r="W1842" s="24"/>
      <c r="X1842" s="22"/>
      <c r="Y1842" s="24"/>
      <c r="Z1842" s="22"/>
      <c r="AA1842" s="24"/>
      <c r="AB1842" s="22"/>
      <c r="AC1842" s="5"/>
      <c r="AD1842" s="5"/>
      <c r="AE1842" s="5"/>
      <c r="AF1842" s="22"/>
    </row>
    <row r="1843" ht="21" customHeight="1" spans="12:32">
      <c r="L1843" s="19"/>
      <c r="M1843" s="19"/>
      <c r="N1843" s="20"/>
      <c r="O1843" s="21"/>
      <c r="P1843" s="21"/>
      <c r="Q1843" s="21"/>
      <c r="R1843" s="8"/>
      <c r="S1843" s="8"/>
      <c r="T1843" s="8"/>
      <c r="U1843" s="21"/>
      <c r="V1843" s="21"/>
      <c r="W1843" s="21"/>
      <c r="X1843" s="19"/>
      <c r="Y1843" s="21"/>
      <c r="Z1843" s="19"/>
      <c r="AA1843" s="21"/>
      <c r="AB1843" s="19"/>
      <c r="AC1843" s="8"/>
      <c r="AD1843" s="8"/>
      <c r="AE1843" s="8"/>
      <c r="AF1843" s="19"/>
    </row>
    <row r="1844" ht="21" customHeight="1" spans="12:32">
      <c r="L1844" s="22"/>
      <c r="M1844" s="22"/>
      <c r="N1844" s="23"/>
      <c r="O1844" s="24"/>
      <c r="P1844" s="24"/>
      <c r="Q1844" s="24"/>
      <c r="R1844" s="5"/>
      <c r="S1844" s="5"/>
      <c r="T1844" s="5"/>
      <c r="U1844" s="24"/>
      <c r="V1844" s="24"/>
      <c r="W1844" s="24"/>
      <c r="X1844" s="22"/>
      <c r="Y1844" s="24"/>
      <c r="Z1844" s="22"/>
      <c r="AA1844" s="24"/>
      <c r="AB1844" s="22"/>
      <c r="AC1844" s="5"/>
      <c r="AD1844" s="5"/>
      <c r="AE1844" s="5"/>
      <c r="AF1844" s="22"/>
    </row>
    <row r="1845" ht="21" customHeight="1" spans="12:32">
      <c r="L1845" s="19"/>
      <c r="M1845" s="19"/>
      <c r="N1845" s="20"/>
      <c r="O1845" s="21"/>
      <c r="P1845" s="21"/>
      <c r="Q1845" s="21"/>
      <c r="R1845" s="8"/>
      <c r="S1845" s="8"/>
      <c r="T1845" s="8"/>
      <c r="U1845" s="21"/>
      <c r="V1845" s="21"/>
      <c r="W1845" s="21"/>
      <c r="X1845" s="19"/>
      <c r="Y1845" s="21"/>
      <c r="Z1845" s="19"/>
      <c r="AA1845" s="21"/>
      <c r="AB1845" s="19"/>
      <c r="AC1845" s="8"/>
      <c r="AD1845" s="8"/>
      <c r="AE1845" s="8"/>
      <c r="AF1845" s="19"/>
    </row>
    <row r="1846" ht="21" customHeight="1" spans="12:32">
      <c r="L1846" s="22"/>
      <c r="M1846" s="22"/>
      <c r="N1846" s="23"/>
      <c r="O1846" s="24"/>
      <c r="P1846" s="24"/>
      <c r="Q1846" s="24"/>
      <c r="R1846" s="5"/>
      <c r="S1846" s="5"/>
      <c r="T1846" s="5"/>
      <c r="U1846" s="24"/>
      <c r="V1846" s="24"/>
      <c r="W1846" s="24"/>
      <c r="X1846" s="22"/>
      <c r="Y1846" s="24"/>
      <c r="Z1846" s="22"/>
      <c r="AA1846" s="24"/>
      <c r="AB1846" s="22"/>
      <c r="AC1846" s="5"/>
      <c r="AD1846" s="5"/>
      <c r="AE1846" s="5"/>
      <c r="AF1846" s="22"/>
    </row>
    <row r="1847" ht="21" customHeight="1" spans="12:32">
      <c r="L1847" s="19"/>
      <c r="M1847" s="19"/>
      <c r="N1847" s="20"/>
      <c r="O1847" s="21"/>
      <c r="P1847" s="21"/>
      <c r="Q1847" s="21"/>
      <c r="R1847" s="8"/>
      <c r="S1847" s="8"/>
      <c r="T1847" s="8"/>
      <c r="U1847" s="21"/>
      <c r="V1847" s="21"/>
      <c r="W1847" s="21"/>
      <c r="X1847" s="19"/>
      <c r="Y1847" s="21"/>
      <c r="Z1847" s="19"/>
      <c r="AA1847" s="21"/>
      <c r="AB1847" s="19"/>
      <c r="AC1847" s="8"/>
      <c r="AD1847" s="8"/>
      <c r="AE1847" s="8"/>
      <c r="AF1847" s="19"/>
    </row>
    <row r="1848" ht="21" customHeight="1" spans="12:32">
      <c r="L1848" s="22"/>
      <c r="M1848" s="22"/>
      <c r="N1848" s="23"/>
      <c r="O1848" s="24"/>
      <c r="P1848" s="24"/>
      <c r="Q1848" s="24"/>
      <c r="R1848" s="5"/>
      <c r="S1848" s="5"/>
      <c r="T1848" s="5"/>
      <c r="U1848" s="24"/>
      <c r="V1848" s="24"/>
      <c r="W1848" s="24"/>
      <c r="X1848" s="22"/>
      <c r="Y1848" s="24"/>
      <c r="Z1848" s="22"/>
      <c r="AA1848" s="24"/>
      <c r="AB1848" s="22"/>
      <c r="AC1848" s="5"/>
      <c r="AD1848" s="5"/>
      <c r="AE1848" s="5"/>
      <c r="AF1848" s="22"/>
    </row>
    <row r="1849" ht="21" customHeight="1" spans="12:32">
      <c r="L1849" s="19"/>
      <c r="M1849" s="19"/>
      <c r="N1849" s="20"/>
      <c r="O1849" s="21"/>
      <c r="P1849" s="21"/>
      <c r="Q1849" s="21"/>
      <c r="R1849" s="8"/>
      <c r="S1849" s="8"/>
      <c r="T1849" s="8"/>
      <c r="U1849" s="21"/>
      <c r="V1849" s="21"/>
      <c r="W1849" s="21"/>
      <c r="X1849" s="19"/>
      <c r="Y1849" s="21"/>
      <c r="Z1849" s="19"/>
      <c r="AA1849" s="21"/>
      <c r="AB1849" s="19"/>
      <c r="AC1849" s="8"/>
      <c r="AD1849" s="8"/>
      <c r="AE1849" s="8"/>
      <c r="AF1849" s="19"/>
    </row>
    <row r="1850" ht="21" customHeight="1" spans="12:32">
      <c r="L1850" s="22"/>
      <c r="M1850" s="22"/>
      <c r="N1850" s="23"/>
      <c r="O1850" s="24"/>
      <c r="P1850" s="24"/>
      <c r="Q1850" s="24"/>
      <c r="R1850" s="5"/>
      <c r="S1850" s="5"/>
      <c r="T1850" s="5"/>
      <c r="U1850" s="24"/>
      <c r="V1850" s="24"/>
      <c r="W1850" s="24"/>
      <c r="X1850" s="22"/>
      <c r="Y1850" s="24"/>
      <c r="Z1850" s="22"/>
      <c r="AA1850" s="24"/>
      <c r="AB1850" s="22"/>
      <c r="AC1850" s="5"/>
      <c r="AD1850" s="5"/>
      <c r="AE1850" s="5"/>
      <c r="AF1850" s="22"/>
    </row>
    <row r="1851" ht="21" customHeight="1" spans="12:32">
      <c r="L1851" s="19"/>
      <c r="M1851" s="19"/>
      <c r="N1851" s="20"/>
      <c r="O1851" s="21"/>
      <c r="P1851" s="21"/>
      <c r="Q1851" s="21"/>
      <c r="R1851" s="8"/>
      <c r="S1851" s="8"/>
      <c r="T1851" s="8"/>
      <c r="U1851" s="21"/>
      <c r="V1851" s="21"/>
      <c r="W1851" s="21"/>
      <c r="X1851" s="19"/>
      <c r="Y1851" s="21"/>
      <c r="Z1851" s="19"/>
      <c r="AA1851" s="21"/>
      <c r="AB1851" s="19"/>
      <c r="AC1851" s="8"/>
      <c r="AD1851" s="8"/>
      <c r="AE1851" s="8"/>
      <c r="AF1851" s="19"/>
    </row>
    <row r="1852" ht="21" customHeight="1" spans="12:32">
      <c r="L1852" s="22"/>
      <c r="M1852" s="22"/>
      <c r="N1852" s="23"/>
      <c r="O1852" s="24"/>
      <c r="P1852" s="24"/>
      <c r="Q1852" s="24"/>
      <c r="R1852" s="5"/>
      <c r="S1852" s="5"/>
      <c r="T1852" s="5"/>
      <c r="U1852" s="24"/>
      <c r="V1852" s="24"/>
      <c r="W1852" s="24"/>
      <c r="X1852" s="22"/>
      <c r="Y1852" s="24"/>
      <c r="Z1852" s="22"/>
      <c r="AA1852" s="24"/>
      <c r="AB1852" s="22"/>
      <c r="AC1852" s="5"/>
      <c r="AD1852" s="5"/>
      <c r="AE1852" s="5"/>
      <c r="AF1852" s="22"/>
    </row>
    <row r="1853" ht="21" customHeight="1" spans="12:32">
      <c r="L1853" s="19"/>
      <c r="M1853" s="19"/>
      <c r="N1853" s="20"/>
      <c r="O1853" s="21"/>
      <c r="P1853" s="21"/>
      <c r="Q1853" s="21"/>
      <c r="R1853" s="8"/>
      <c r="S1853" s="8"/>
      <c r="T1853" s="8"/>
      <c r="U1853" s="21"/>
      <c r="V1853" s="21"/>
      <c r="W1853" s="21"/>
      <c r="X1853" s="19"/>
      <c r="Y1853" s="21"/>
      <c r="Z1853" s="19"/>
      <c r="AA1853" s="21"/>
      <c r="AB1853" s="19"/>
      <c r="AC1853" s="8"/>
      <c r="AD1853" s="8"/>
      <c r="AE1853" s="8"/>
      <c r="AF1853" s="19"/>
    </row>
    <row r="1854" ht="21" customHeight="1" spans="12:32">
      <c r="L1854" s="22"/>
      <c r="M1854" s="22"/>
      <c r="N1854" s="23"/>
      <c r="O1854" s="24"/>
      <c r="P1854" s="24"/>
      <c r="Q1854" s="24"/>
      <c r="R1854" s="5"/>
      <c r="S1854" s="5"/>
      <c r="T1854" s="5"/>
      <c r="U1854" s="24"/>
      <c r="V1854" s="24"/>
      <c r="W1854" s="24"/>
      <c r="X1854" s="22"/>
      <c r="Y1854" s="24"/>
      <c r="Z1854" s="22"/>
      <c r="AA1854" s="24"/>
      <c r="AB1854" s="22"/>
      <c r="AC1854" s="5"/>
      <c r="AD1854" s="5"/>
      <c r="AE1854" s="5"/>
      <c r="AF1854" s="22"/>
    </row>
    <row r="1855" ht="21" customHeight="1" spans="12:32">
      <c r="L1855" s="19"/>
      <c r="M1855" s="19"/>
      <c r="N1855" s="20"/>
      <c r="O1855" s="21"/>
      <c r="P1855" s="21"/>
      <c r="Q1855" s="21"/>
      <c r="R1855" s="8"/>
      <c r="S1855" s="8"/>
      <c r="T1855" s="8"/>
      <c r="U1855" s="21"/>
      <c r="V1855" s="21"/>
      <c r="W1855" s="21"/>
      <c r="X1855" s="19"/>
      <c r="Y1855" s="21"/>
      <c r="Z1855" s="19"/>
      <c r="AA1855" s="21"/>
      <c r="AB1855" s="19"/>
      <c r="AC1855" s="8"/>
      <c r="AD1855" s="8"/>
      <c r="AE1855" s="8"/>
      <c r="AF1855" s="19"/>
    </row>
    <row r="1856" ht="21" customHeight="1" spans="12:32">
      <c r="L1856" s="22"/>
      <c r="M1856" s="22"/>
      <c r="N1856" s="23"/>
      <c r="O1856" s="24"/>
      <c r="P1856" s="24"/>
      <c r="Q1856" s="24"/>
      <c r="R1856" s="5"/>
      <c r="S1856" s="5"/>
      <c r="T1856" s="5"/>
      <c r="U1856" s="24"/>
      <c r="V1856" s="24"/>
      <c r="W1856" s="24"/>
      <c r="X1856" s="22"/>
      <c r="Y1856" s="24"/>
      <c r="Z1856" s="22"/>
      <c r="AA1856" s="24"/>
      <c r="AB1856" s="22"/>
      <c r="AC1856" s="5"/>
      <c r="AD1856" s="5"/>
      <c r="AE1856" s="5"/>
      <c r="AF1856" s="22"/>
    </row>
    <row r="1857" ht="21" customHeight="1" spans="12:32">
      <c r="L1857" s="19"/>
      <c r="M1857" s="19"/>
      <c r="N1857" s="20"/>
      <c r="O1857" s="21"/>
      <c r="P1857" s="21"/>
      <c r="Q1857" s="21"/>
      <c r="R1857" s="8"/>
      <c r="S1857" s="8"/>
      <c r="T1857" s="8"/>
      <c r="U1857" s="21"/>
      <c r="V1857" s="21"/>
      <c r="W1857" s="21"/>
      <c r="X1857" s="19"/>
      <c r="Y1857" s="21"/>
      <c r="Z1857" s="19"/>
      <c r="AA1857" s="21"/>
      <c r="AB1857" s="19"/>
      <c r="AC1857" s="8"/>
      <c r="AD1857" s="8"/>
      <c r="AE1857" s="8"/>
      <c r="AF1857" s="19"/>
    </row>
    <row r="1858" ht="21" customHeight="1" spans="12:32">
      <c r="L1858" s="22"/>
      <c r="M1858" s="22"/>
      <c r="N1858" s="23"/>
      <c r="O1858" s="24"/>
      <c r="P1858" s="24"/>
      <c r="Q1858" s="24"/>
      <c r="R1858" s="5"/>
      <c r="S1858" s="5"/>
      <c r="T1858" s="5"/>
      <c r="U1858" s="24"/>
      <c r="V1858" s="24"/>
      <c r="W1858" s="24"/>
      <c r="X1858" s="22"/>
      <c r="Y1858" s="24"/>
      <c r="Z1858" s="22"/>
      <c r="AA1858" s="24"/>
      <c r="AB1858" s="22"/>
      <c r="AC1858" s="5"/>
      <c r="AD1858" s="5"/>
      <c r="AE1858" s="5"/>
      <c r="AF1858" s="22"/>
    </row>
    <row r="1859" ht="21" customHeight="1" spans="12:32">
      <c r="L1859" s="19"/>
      <c r="M1859" s="19"/>
      <c r="N1859" s="20"/>
      <c r="O1859" s="21"/>
      <c r="P1859" s="21"/>
      <c r="Q1859" s="21"/>
      <c r="R1859" s="8"/>
      <c r="S1859" s="8"/>
      <c r="T1859" s="8"/>
      <c r="U1859" s="21"/>
      <c r="V1859" s="21"/>
      <c r="W1859" s="21"/>
      <c r="X1859" s="19"/>
      <c r="Y1859" s="21"/>
      <c r="Z1859" s="19"/>
      <c r="AA1859" s="21"/>
      <c r="AB1859" s="19"/>
      <c r="AC1859" s="8"/>
      <c r="AD1859" s="8"/>
      <c r="AE1859" s="8"/>
      <c r="AF1859" s="19"/>
    </row>
    <row r="1860" ht="21" customHeight="1" spans="12:32">
      <c r="L1860" s="22"/>
      <c r="M1860" s="22"/>
      <c r="N1860" s="23"/>
      <c r="O1860" s="24"/>
      <c r="P1860" s="24"/>
      <c r="Q1860" s="24"/>
      <c r="R1860" s="5"/>
      <c r="S1860" s="5"/>
      <c r="T1860" s="5"/>
      <c r="U1860" s="24"/>
      <c r="V1860" s="24"/>
      <c r="W1860" s="24"/>
      <c r="X1860" s="22"/>
      <c r="Y1860" s="24"/>
      <c r="Z1860" s="22"/>
      <c r="AA1860" s="24"/>
      <c r="AB1860" s="22"/>
      <c r="AC1860" s="5"/>
      <c r="AD1860" s="5"/>
      <c r="AE1860" s="5"/>
      <c r="AF1860" s="22"/>
    </row>
    <row r="1861" ht="21" customHeight="1" spans="12:32">
      <c r="L1861" s="19"/>
      <c r="M1861" s="19"/>
      <c r="N1861" s="20"/>
      <c r="O1861" s="21"/>
      <c r="P1861" s="21"/>
      <c r="Q1861" s="21"/>
      <c r="R1861" s="8"/>
      <c r="S1861" s="8"/>
      <c r="T1861" s="8"/>
      <c r="U1861" s="21"/>
      <c r="V1861" s="21"/>
      <c r="W1861" s="21"/>
      <c r="X1861" s="19"/>
      <c r="Y1861" s="21"/>
      <c r="Z1861" s="19"/>
      <c r="AA1861" s="21"/>
      <c r="AB1861" s="19"/>
      <c r="AC1861" s="8"/>
      <c r="AD1861" s="8"/>
      <c r="AE1861" s="8"/>
      <c r="AF1861" s="19"/>
    </row>
    <row r="1862" ht="21" customHeight="1" spans="12:32">
      <c r="L1862" s="22"/>
      <c r="M1862" s="22"/>
      <c r="N1862" s="23"/>
      <c r="O1862" s="24"/>
      <c r="P1862" s="24"/>
      <c r="Q1862" s="24"/>
      <c r="R1862" s="5"/>
      <c r="S1862" s="5"/>
      <c r="T1862" s="5"/>
      <c r="U1862" s="24"/>
      <c r="V1862" s="24"/>
      <c r="W1862" s="24"/>
      <c r="X1862" s="22"/>
      <c r="Y1862" s="24"/>
      <c r="Z1862" s="22"/>
      <c r="AA1862" s="24"/>
      <c r="AB1862" s="22"/>
      <c r="AC1862" s="5"/>
      <c r="AD1862" s="5"/>
      <c r="AE1862" s="5"/>
      <c r="AF1862" s="22"/>
    </row>
    <row r="1863" ht="21" customHeight="1" spans="12:32">
      <c r="L1863" s="19"/>
      <c r="M1863" s="19"/>
      <c r="N1863" s="20"/>
      <c r="O1863" s="21"/>
      <c r="P1863" s="21"/>
      <c r="Q1863" s="21"/>
      <c r="R1863" s="8"/>
      <c r="S1863" s="8"/>
      <c r="T1863" s="8"/>
      <c r="U1863" s="21"/>
      <c r="V1863" s="21"/>
      <c r="W1863" s="21"/>
      <c r="X1863" s="19"/>
      <c r="Y1863" s="21"/>
      <c r="Z1863" s="19"/>
      <c r="AA1863" s="21"/>
      <c r="AB1863" s="19"/>
      <c r="AC1863" s="8"/>
      <c r="AD1863" s="8"/>
      <c r="AE1863" s="8"/>
      <c r="AF1863" s="19"/>
    </row>
    <row r="1864" ht="21" customHeight="1" spans="12:32">
      <c r="L1864" s="22"/>
      <c r="M1864" s="22"/>
      <c r="N1864" s="23"/>
      <c r="O1864" s="24"/>
      <c r="P1864" s="24"/>
      <c r="Q1864" s="24"/>
      <c r="R1864" s="5"/>
      <c r="S1864" s="5"/>
      <c r="T1864" s="5"/>
      <c r="U1864" s="24"/>
      <c r="V1864" s="24"/>
      <c r="W1864" s="24"/>
      <c r="X1864" s="22"/>
      <c r="Y1864" s="24"/>
      <c r="Z1864" s="22"/>
      <c r="AA1864" s="24"/>
      <c r="AB1864" s="22"/>
      <c r="AC1864" s="5"/>
      <c r="AD1864" s="5"/>
      <c r="AE1864" s="5"/>
      <c r="AF1864" s="22"/>
    </row>
    <row r="1865" ht="21" customHeight="1" spans="12:32">
      <c r="L1865" s="19"/>
      <c r="M1865" s="19"/>
      <c r="N1865" s="20"/>
      <c r="O1865" s="21"/>
      <c r="P1865" s="21"/>
      <c r="Q1865" s="21"/>
      <c r="R1865" s="8"/>
      <c r="S1865" s="8"/>
      <c r="T1865" s="8"/>
      <c r="U1865" s="21"/>
      <c r="V1865" s="21"/>
      <c r="W1865" s="21"/>
      <c r="X1865" s="19"/>
      <c r="Y1865" s="21"/>
      <c r="Z1865" s="19"/>
      <c r="AA1865" s="21"/>
      <c r="AB1865" s="19"/>
      <c r="AC1865" s="8"/>
      <c r="AD1865" s="8"/>
      <c r="AE1865" s="8"/>
      <c r="AF1865" s="19"/>
    </row>
    <row r="1866" ht="21" customHeight="1" spans="12:32">
      <c r="L1866" s="22"/>
      <c r="M1866" s="22"/>
      <c r="N1866" s="23"/>
      <c r="O1866" s="24"/>
      <c r="P1866" s="24"/>
      <c r="Q1866" s="24"/>
      <c r="R1866" s="5"/>
      <c r="S1866" s="5"/>
      <c r="T1866" s="5"/>
      <c r="U1866" s="24"/>
      <c r="V1866" s="24"/>
      <c r="W1866" s="24"/>
      <c r="X1866" s="22"/>
      <c r="Y1866" s="24"/>
      <c r="Z1866" s="22"/>
      <c r="AA1866" s="24"/>
      <c r="AB1866" s="22"/>
      <c r="AC1866" s="5"/>
      <c r="AD1866" s="5"/>
      <c r="AE1866" s="5"/>
      <c r="AF1866" s="22"/>
    </row>
    <row r="1867" ht="21" customHeight="1" spans="12:32">
      <c r="L1867" s="19"/>
      <c r="M1867" s="19"/>
      <c r="N1867" s="20"/>
      <c r="O1867" s="21"/>
      <c r="P1867" s="21"/>
      <c r="Q1867" s="21"/>
      <c r="R1867" s="8"/>
      <c r="S1867" s="8"/>
      <c r="T1867" s="8"/>
      <c r="U1867" s="21"/>
      <c r="V1867" s="21"/>
      <c r="W1867" s="21"/>
      <c r="X1867" s="19"/>
      <c r="Y1867" s="21"/>
      <c r="Z1867" s="19"/>
      <c r="AA1867" s="21"/>
      <c r="AB1867" s="19"/>
      <c r="AC1867" s="8"/>
      <c r="AD1867" s="8"/>
      <c r="AE1867" s="8"/>
      <c r="AF1867" s="19"/>
    </row>
    <row r="1868" ht="21" customHeight="1" spans="12:32">
      <c r="L1868" s="22"/>
      <c r="M1868" s="22"/>
      <c r="N1868" s="23"/>
      <c r="O1868" s="24"/>
      <c r="P1868" s="24"/>
      <c r="Q1868" s="24"/>
      <c r="R1868" s="5"/>
      <c r="S1868" s="5"/>
      <c r="T1868" s="5"/>
      <c r="U1868" s="24"/>
      <c r="V1868" s="24"/>
      <c r="W1868" s="24"/>
      <c r="X1868" s="22"/>
      <c r="Y1868" s="24"/>
      <c r="Z1868" s="22"/>
      <c r="AA1868" s="24"/>
      <c r="AB1868" s="22"/>
      <c r="AC1868" s="5"/>
      <c r="AD1868" s="5"/>
      <c r="AE1868" s="5"/>
      <c r="AF1868" s="22"/>
    </row>
    <row r="1869" ht="21" customHeight="1" spans="12:32">
      <c r="L1869" s="19"/>
      <c r="M1869" s="19"/>
      <c r="N1869" s="20"/>
      <c r="O1869" s="21"/>
      <c r="P1869" s="21"/>
      <c r="Q1869" s="21"/>
      <c r="R1869" s="8"/>
      <c r="S1869" s="8"/>
      <c r="T1869" s="8"/>
      <c r="U1869" s="21"/>
      <c r="V1869" s="21"/>
      <c r="W1869" s="21"/>
      <c r="X1869" s="19"/>
      <c r="Y1869" s="21"/>
      <c r="Z1869" s="19"/>
      <c r="AA1869" s="21"/>
      <c r="AB1869" s="19"/>
      <c r="AC1869" s="8"/>
      <c r="AD1869" s="8"/>
      <c r="AE1869" s="8"/>
      <c r="AF1869" s="19"/>
    </row>
    <row r="1870" ht="21" customHeight="1" spans="12:32">
      <c r="L1870" s="22"/>
      <c r="M1870" s="22"/>
      <c r="N1870" s="23"/>
      <c r="O1870" s="24"/>
      <c r="P1870" s="24"/>
      <c r="Q1870" s="24"/>
      <c r="R1870" s="5"/>
      <c r="S1870" s="5"/>
      <c r="T1870" s="5"/>
      <c r="U1870" s="24"/>
      <c r="V1870" s="24"/>
      <c r="W1870" s="24"/>
      <c r="X1870" s="22"/>
      <c r="Y1870" s="24"/>
      <c r="Z1870" s="22"/>
      <c r="AA1870" s="24"/>
      <c r="AB1870" s="22"/>
      <c r="AC1870" s="5"/>
      <c r="AD1870" s="5"/>
      <c r="AE1870" s="5"/>
      <c r="AF1870" s="22"/>
    </row>
    <row r="1871" ht="21" customHeight="1" spans="12:32">
      <c r="L1871" s="19"/>
      <c r="M1871" s="19"/>
      <c r="N1871" s="20"/>
      <c r="O1871" s="21"/>
      <c r="P1871" s="21"/>
      <c r="Q1871" s="21"/>
      <c r="R1871" s="8"/>
      <c r="S1871" s="8"/>
      <c r="T1871" s="8"/>
      <c r="U1871" s="21"/>
      <c r="V1871" s="21"/>
      <c r="W1871" s="21"/>
      <c r="X1871" s="19"/>
      <c r="Y1871" s="21"/>
      <c r="Z1871" s="19"/>
      <c r="AA1871" s="21"/>
      <c r="AB1871" s="19"/>
      <c r="AC1871" s="8"/>
      <c r="AD1871" s="8"/>
      <c r="AE1871" s="8"/>
      <c r="AF1871" s="19"/>
    </row>
    <row r="1872" ht="21" customHeight="1" spans="12:32">
      <c r="L1872" s="22"/>
      <c r="M1872" s="22"/>
      <c r="N1872" s="23"/>
      <c r="O1872" s="24"/>
      <c r="P1872" s="24"/>
      <c r="Q1872" s="24"/>
      <c r="R1872" s="5"/>
      <c r="S1872" s="5"/>
      <c r="T1872" s="5"/>
      <c r="U1872" s="24"/>
      <c r="V1872" s="24"/>
      <c r="W1872" s="24"/>
      <c r="X1872" s="22"/>
      <c r="Y1872" s="24"/>
      <c r="Z1872" s="22"/>
      <c r="AA1872" s="24"/>
      <c r="AB1872" s="22"/>
      <c r="AC1872" s="5"/>
      <c r="AD1872" s="5"/>
      <c r="AE1872" s="5"/>
      <c r="AF1872" s="22"/>
    </row>
    <row r="1873" ht="21" customHeight="1" spans="12:32">
      <c r="L1873" s="19"/>
      <c r="M1873" s="19"/>
      <c r="N1873" s="20"/>
      <c r="O1873" s="21"/>
      <c r="P1873" s="21"/>
      <c r="Q1873" s="21"/>
      <c r="R1873" s="8"/>
      <c r="S1873" s="8"/>
      <c r="T1873" s="8"/>
      <c r="U1873" s="21"/>
      <c r="V1873" s="21"/>
      <c r="W1873" s="21"/>
      <c r="X1873" s="19"/>
      <c r="Y1873" s="21"/>
      <c r="Z1873" s="19"/>
      <c r="AA1873" s="21"/>
      <c r="AB1873" s="19"/>
      <c r="AC1873" s="8"/>
      <c r="AD1873" s="8"/>
      <c r="AE1873" s="8"/>
      <c r="AF1873" s="19"/>
    </row>
    <row r="1874" ht="21" customHeight="1" spans="12:32">
      <c r="L1874" s="22"/>
      <c r="M1874" s="22"/>
      <c r="N1874" s="23"/>
      <c r="O1874" s="24"/>
      <c r="P1874" s="24"/>
      <c r="Q1874" s="24"/>
      <c r="R1874" s="5"/>
      <c r="S1874" s="5"/>
      <c r="T1874" s="5"/>
      <c r="U1874" s="24"/>
      <c r="V1874" s="24"/>
      <c r="W1874" s="24"/>
      <c r="X1874" s="22"/>
      <c r="Y1874" s="24"/>
      <c r="Z1874" s="22"/>
      <c r="AA1874" s="24"/>
      <c r="AB1874" s="22"/>
      <c r="AC1874" s="5"/>
      <c r="AD1874" s="5"/>
      <c r="AE1874" s="5"/>
      <c r="AF1874" s="22"/>
    </row>
    <row r="1875" ht="21" customHeight="1" spans="12:32">
      <c r="L1875" s="19"/>
      <c r="M1875" s="19"/>
      <c r="N1875" s="20"/>
      <c r="O1875" s="21"/>
      <c r="P1875" s="21"/>
      <c r="Q1875" s="21"/>
      <c r="R1875" s="8"/>
      <c r="S1875" s="8"/>
      <c r="T1875" s="8"/>
      <c r="U1875" s="21"/>
      <c r="V1875" s="21"/>
      <c r="W1875" s="21"/>
      <c r="X1875" s="19"/>
      <c r="Y1875" s="21"/>
      <c r="Z1875" s="19"/>
      <c r="AA1875" s="21"/>
      <c r="AB1875" s="19"/>
      <c r="AC1875" s="8"/>
      <c r="AD1875" s="8"/>
      <c r="AE1875" s="8"/>
      <c r="AF1875" s="19"/>
    </row>
    <row r="1876" ht="21" customHeight="1" spans="12:32">
      <c r="L1876" s="22"/>
      <c r="M1876" s="22"/>
      <c r="N1876" s="23"/>
      <c r="O1876" s="24"/>
      <c r="P1876" s="24"/>
      <c r="Q1876" s="24"/>
      <c r="R1876" s="5"/>
      <c r="S1876" s="5"/>
      <c r="T1876" s="5"/>
      <c r="U1876" s="24"/>
      <c r="V1876" s="24"/>
      <c r="W1876" s="24"/>
      <c r="X1876" s="22"/>
      <c r="Y1876" s="24"/>
      <c r="Z1876" s="22"/>
      <c r="AA1876" s="24"/>
      <c r="AB1876" s="22"/>
      <c r="AC1876" s="5"/>
      <c r="AD1876" s="5"/>
      <c r="AE1876" s="5"/>
      <c r="AF1876" s="22"/>
    </row>
    <row r="1877" ht="21" customHeight="1" spans="12:32">
      <c r="L1877" s="19"/>
      <c r="M1877" s="19"/>
      <c r="N1877" s="20"/>
      <c r="O1877" s="21"/>
      <c r="P1877" s="21"/>
      <c r="Q1877" s="21"/>
      <c r="R1877" s="8"/>
      <c r="S1877" s="8"/>
      <c r="T1877" s="8"/>
      <c r="U1877" s="21"/>
      <c r="V1877" s="21"/>
      <c r="W1877" s="21"/>
      <c r="X1877" s="19"/>
      <c r="Y1877" s="21"/>
      <c r="Z1877" s="19"/>
      <c r="AA1877" s="21"/>
      <c r="AB1877" s="19"/>
      <c r="AC1877" s="8"/>
      <c r="AD1877" s="8"/>
      <c r="AE1877" s="8"/>
      <c r="AF1877" s="19"/>
    </row>
    <row r="1878" ht="21" customHeight="1" spans="12:32">
      <c r="L1878" s="22"/>
      <c r="M1878" s="22"/>
      <c r="N1878" s="23"/>
      <c r="O1878" s="24"/>
      <c r="P1878" s="24"/>
      <c r="Q1878" s="24"/>
      <c r="R1878" s="5"/>
      <c r="S1878" s="5"/>
      <c r="T1878" s="5"/>
      <c r="U1878" s="24"/>
      <c r="V1878" s="24"/>
      <c r="W1878" s="24"/>
      <c r="X1878" s="22"/>
      <c r="Y1878" s="24"/>
      <c r="Z1878" s="22"/>
      <c r="AA1878" s="24"/>
      <c r="AB1878" s="22"/>
      <c r="AC1878" s="5"/>
      <c r="AD1878" s="5"/>
      <c r="AE1878" s="5"/>
      <c r="AF1878" s="22"/>
    </row>
    <row r="1879" ht="21" customHeight="1" spans="12:32">
      <c r="L1879" s="19"/>
      <c r="M1879" s="19"/>
      <c r="N1879" s="20"/>
      <c r="O1879" s="21"/>
      <c r="P1879" s="21"/>
      <c r="Q1879" s="21"/>
      <c r="R1879" s="8"/>
      <c r="S1879" s="8"/>
      <c r="T1879" s="8"/>
      <c r="U1879" s="21"/>
      <c r="V1879" s="21"/>
      <c r="W1879" s="21"/>
      <c r="X1879" s="19"/>
      <c r="Y1879" s="21"/>
      <c r="Z1879" s="19"/>
      <c r="AA1879" s="21"/>
      <c r="AB1879" s="19"/>
      <c r="AC1879" s="8"/>
      <c r="AD1879" s="8"/>
      <c r="AE1879" s="8"/>
      <c r="AF1879" s="19"/>
    </row>
    <row r="1880" ht="21" customHeight="1" spans="12:32">
      <c r="L1880" s="22"/>
      <c r="M1880" s="22"/>
      <c r="N1880" s="23"/>
      <c r="O1880" s="24"/>
      <c r="P1880" s="24"/>
      <c r="Q1880" s="24"/>
      <c r="R1880" s="5"/>
      <c r="S1880" s="5"/>
      <c r="T1880" s="5"/>
      <c r="U1880" s="24"/>
      <c r="V1880" s="24"/>
      <c r="W1880" s="24"/>
      <c r="X1880" s="22"/>
      <c r="Y1880" s="24"/>
      <c r="Z1880" s="22"/>
      <c r="AA1880" s="24"/>
      <c r="AB1880" s="22"/>
      <c r="AC1880" s="5"/>
      <c r="AD1880" s="5"/>
      <c r="AE1880" s="5"/>
      <c r="AF1880" s="22"/>
    </row>
    <row r="1881" ht="21" customHeight="1" spans="12:32">
      <c r="L1881" s="19"/>
      <c r="M1881" s="19"/>
      <c r="N1881" s="20"/>
      <c r="O1881" s="21"/>
      <c r="P1881" s="21"/>
      <c r="Q1881" s="21"/>
      <c r="R1881" s="8"/>
      <c r="S1881" s="8"/>
      <c r="T1881" s="8"/>
      <c r="U1881" s="21"/>
      <c r="V1881" s="21"/>
      <c r="W1881" s="21"/>
      <c r="X1881" s="19"/>
      <c r="Y1881" s="21"/>
      <c r="Z1881" s="19"/>
      <c r="AA1881" s="21"/>
      <c r="AB1881" s="19"/>
      <c r="AC1881" s="8"/>
      <c r="AD1881" s="8"/>
      <c r="AE1881" s="8"/>
      <c r="AF1881" s="19"/>
    </row>
    <row r="1882" ht="21" customHeight="1" spans="12:32">
      <c r="L1882" s="22"/>
      <c r="M1882" s="22"/>
      <c r="N1882" s="23"/>
      <c r="O1882" s="24"/>
      <c r="P1882" s="24"/>
      <c r="Q1882" s="24"/>
      <c r="R1882" s="5"/>
      <c r="S1882" s="5"/>
      <c r="T1882" s="5"/>
      <c r="U1882" s="24"/>
      <c r="V1882" s="24"/>
      <c r="W1882" s="24"/>
      <c r="X1882" s="22"/>
      <c r="Y1882" s="24"/>
      <c r="Z1882" s="22"/>
      <c r="AA1882" s="24"/>
      <c r="AB1882" s="22"/>
      <c r="AC1882" s="5"/>
      <c r="AD1882" s="5"/>
      <c r="AE1882" s="5"/>
      <c r="AF1882" s="22"/>
    </row>
    <row r="1883" ht="21" customHeight="1" spans="12:32">
      <c r="L1883" s="19"/>
      <c r="M1883" s="19"/>
      <c r="N1883" s="20"/>
      <c r="O1883" s="21"/>
      <c r="P1883" s="21"/>
      <c r="Q1883" s="21"/>
      <c r="R1883" s="8"/>
      <c r="S1883" s="8"/>
      <c r="T1883" s="8"/>
      <c r="U1883" s="21"/>
      <c r="V1883" s="21"/>
      <c r="W1883" s="21"/>
      <c r="X1883" s="19"/>
      <c r="Y1883" s="21"/>
      <c r="Z1883" s="19"/>
      <c r="AA1883" s="21"/>
      <c r="AB1883" s="19"/>
      <c r="AC1883" s="8"/>
      <c r="AD1883" s="8"/>
      <c r="AE1883" s="8"/>
      <c r="AF1883" s="19"/>
    </row>
    <row r="1884" ht="21" customHeight="1" spans="12:32">
      <c r="L1884" s="22"/>
      <c r="M1884" s="22"/>
      <c r="N1884" s="23"/>
      <c r="O1884" s="24"/>
      <c r="P1884" s="24"/>
      <c r="Q1884" s="24"/>
      <c r="R1884" s="5"/>
      <c r="S1884" s="5"/>
      <c r="T1884" s="5"/>
      <c r="U1884" s="24"/>
      <c r="V1884" s="24"/>
      <c r="W1884" s="24"/>
      <c r="X1884" s="22"/>
      <c r="Y1884" s="24"/>
      <c r="Z1884" s="22"/>
      <c r="AA1884" s="24"/>
      <c r="AB1884" s="22"/>
      <c r="AC1884" s="5"/>
      <c r="AD1884" s="5"/>
      <c r="AE1884" s="5"/>
      <c r="AF1884" s="22"/>
    </row>
    <row r="1885" ht="21" customHeight="1" spans="12:32">
      <c r="L1885" s="19"/>
      <c r="M1885" s="19"/>
      <c r="N1885" s="20"/>
      <c r="O1885" s="21"/>
      <c r="P1885" s="21"/>
      <c r="Q1885" s="21"/>
      <c r="R1885" s="8"/>
      <c r="S1885" s="8"/>
      <c r="T1885" s="8"/>
      <c r="U1885" s="21"/>
      <c r="V1885" s="21"/>
      <c r="W1885" s="21"/>
      <c r="X1885" s="19"/>
      <c r="Y1885" s="21"/>
      <c r="Z1885" s="19"/>
      <c r="AA1885" s="21"/>
      <c r="AB1885" s="19"/>
      <c r="AC1885" s="8"/>
      <c r="AD1885" s="8"/>
      <c r="AE1885" s="8"/>
      <c r="AF1885" s="19"/>
    </row>
    <row r="1886" ht="21" customHeight="1" spans="12:32">
      <c r="L1886" s="22"/>
      <c r="M1886" s="22"/>
      <c r="N1886" s="23"/>
      <c r="O1886" s="24"/>
      <c r="P1886" s="24"/>
      <c r="Q1886" s="24"/>
      <c r="R1886" s="5"/>
      <c r="S1886" s="5"/>
      <c r="T1886" s="5"/>
      <c r="U1886" s="24"/>
      <c r="V1886" s="24"/>
      <c r="W1886" s="24"/>
      <c r="X1886" s="22"/>
      <c r="Y1886" s="24"/>
      <c r="Z1886" s="22"/>
      <c r="AA1886" s="24"/>
      <c r="AB1886" s="22"/>
      <c r="AC1886" s="5"/>
      <c r="AD1886" s="5"/>
      <c r="AE1886" s="5"/>
      <c r="AF1886" s="22"/>
    </row>
    <row r="1887" ht="21" customHeight="1" spans="12:32">
      <c r="L1887" s="19"/>
      <c r="M1887" s="19"/>
      <c r="N1887" s="20"/>
      <c r="O1887" s="21"/>
      <c r="P1887" s="21"/>
      <c r="Q1887" s="21"/>
      <c r="R1887" s="8"/>
      <c r="S1887" s="8"/>
      <c r="T1887" s="8"/>
      <c r="U1887" s="21"/>
      <c r="V1887" s="21"/>
      <c r="W1887" s="21"/>
      <c r="X1887" s="19"/>
      <c r="Y1887" s="21"/>
      <c r="Z1887" s="19"/>
      <c r="AA1887" s="21"/>
      <c r="AB1887" s="19"/>
      <c r="AC1887" s="8"/>
      <c r="AD1887" s="8"/>
      <c r="AE1887" s="8"/>
      <c r="AF1887" s="19"/>
    </row>
    <row r="1888" ht="21" customHeight="1" spans="12:32">
      <c r="L1888" s="22"/>
      <c r="M1888" s="22"/>
      <c r="N1888" s="23"/>
      <c r="O1888" s="24"/>
      <c r="P1888" s="24"/>
      <c r="Q1888" s="24"/>
      <c r="R1888" s="5"/>
      <c r="S1888" s="5"/>
      <c r="T1888" s="5"/>
      <c r="U1888" s="24"/>
      <c r="V1888" s="24"/>
      <c r="W1888" s="24"/>
      <c r="X1888" s="22"/>
      <c r="Y1888" s="24"/>
      <c r="Z1888" s="22"/>
      <c r="AA1888" s="24"/>
      <c r="AB1888" s="22"/>
      <c r="AC1888" s="5"/>
      <c r="AD1888" s="5"/>
      <c r="AE1888" s="5"/>
      <c r="AF1888" s="22"/>
    </row>
    <row r="1889" ht="21" customHeight="1" spans="12:32">
      <c r="L1889" s="19"/>
      <c r="M1889" s="19"/>
      <c r="N1889" s="20"/>
      <c r="O1889" s="21"/>
      <c r="P1889" s="21"/>
      <c r="Q1889" s="21"/>
      <c r="R1889" s="8"/>
      <c r="S1889" s="8"/>
      <c r="T1889" s="8"/>
      <c r="U1889" s="21"/>
      <c r="V1889" s="21"/>
      <c r="W1889" s="21"/>
      <c r="X1889" s="19"/>
      <c r="Y1889" s="21"/>
      <c r="Z1889" s="19"/>
      <c r="AA1889" s="21"/>
      <c r="AB1889" s="19"/>
      <c r="AC1889" s="8"/>
      <c r="AD1889" s="8"/>
      <c r="AE1889" s="8"/>
      <c r="AF1889" s="19"/>
    </row>
    <row r="1890" ht="21" customHeight="1" spans="12:32">
      <c r="L1890" s="22"/>
      <c r="M1890" s="22"/>
      <c r="N1890" s="23"/>
      <c r="O1890" s="24"/>
      <c r="P1890" s="24"/>
      <c r="Q1890" s="24"/>
      <c r="R1890" s="5"/>
      <c r="S1890" s="5"/>
      <c r="T1890" s="5"/>
      <c r="U1890" s="24"/>
      <c r="V1890" s="24"/>
      <c r="W1890" s="24"/>
      <c r="X1890" s="22"/>
      <c r="Y1890" s="24"/>
      <c r="Z1890" s="22"/>
      <c r="AA1890" s="24"/>
      <c r="AB1890" s="22"/>
      <c r="AC1890" s="5"/>
      <c r="AD1890" s="5"/>
      <c r="AE1890" s="5"/>
      <c r="AF1890" s="22"/>
    </row>
    <row r="1891" ht="21" customHeight="1" spans="12:32">
      <c r="L1891" s="19"/>
      <c r="M1891" s="19"/>
      <c r="N1891" s="20"/>
      <c r="O1891" s="21"/>
      <c r="P1891" s="21"/>
      <c r="Q1891" s="21"/>
      <c r="R1891" s="8"/>
      <c r="S1891" s="8"/>
      <c r="T1891" s="8"/>
      <c r="U1891" s="21"/>
      <c r="V1891" s="21"/>
      <c r="W1891" s="21"/>
      <c r="X1891" s="19"/>
      <c r="Y1891" s="21"/>
      <c r="Z1891" s="19"/>
      <c r="AA1891" s="21"/>
      <c r="AB1891" s="19"/>
      <c r="AC1891" s="8"/>
      <c r="AD1891" s="8"/>
      <c r="AE1891" s="8"/>
      <c r="AF1891" s="19"/>
    </row>
    <row r="1892" ht="21" customHeight="1" spans="12:32">
      <c r="L1892" s="22"/>
      <c r="M1892" s="22"/>
      <c r="N1892" s="23"/>
      <c r="O1892" s="24"/>
      <c r="P1892" s="24"/>
      <c r="Q1892" s="24"/>
      <c r="R1892" s="5"/>
      <c r="S1892" s="5"/>
      <c r="T1892" s="5"/>
      <c r="U1892" s="24"/>
      <c r="V1892" s="24"/>
      <c r="W1892" s="24"/>
      <c r="X1892" s="22"/>
      <c r="Y1892" s="24"/>
      <c r="Z1892" s="22"/>
      <c r="AA1892" s="24"/>
      <c r="AB1892" s="22"/>
      <c r="AC1892" s="5"/>
      <c r="AD1892" s="5"/>
      <c r="AE1892" s="5"/>
      <c r="AF1892" s="22"/>
    </row>
    <row r="1893" ht="21" customHeight="1" spans="12:32">
      <c r="L1893" s="19"/>
      <c r="M1893" s="19"/>
      <c r="N1893" s="20"/>
      <c r="O1893" s="21"/>
      <c r="P1893" s="21"/>
      <c r="Q1893" s="21"/>
      <c r="R1893" s="8"/>
      <c r="S1893" s="8"/>
      <c r="T1893" s="8"/>
      <c r="U1893" s="21"/>
      <c r="V1893" s="21"/>
      <c r="W1893" s="21"/>
      <c r="X1893" s="19"/>
      <c r="Y1893" s="21"/>
      <c r="Z1893" s="19"/>
      <c r="AA1893" s="21"/>
      <c r="AB1893" s="19"/>
      <c r="AC1893" s="8"/>
      <c r="AD1893" s="8"/>
      <c r="AE1893" s="8"/>
      <c r="AF1893" s="19"/>
    </row>
    <row r="1894" ht="21" customHeight="1" spans="12:32">
      <c r="L1894" s="22"/>
      <c r="M1894" s="22"/>
      <c r="N1894" s="23"/>
      <c r="O1894" s="24"/>
      <c r="P1894" s="24"/>
      <c r="Q1894" s="24"/>
      <c r="R1894" s="5"/>
      <c r="S1894" s="5"/>
      <c r="T1894" s="5"/>
      <c r="U1894" s="24"/>
      <c r="V1894" s="24"/>
      <c r="W1894" s="24"/>
      <c r="X1894" s="22"/>
      <c r="Y1894" s="24"/>
      <c r="Z1894" s="22"/>
      <c r="AA1894" s="24"/>
      <c r="AB1894" s="22"/>
      <c r="AC1894" s="5"/>
      <c r="AD1894" s="5"/>
      <c r="AE1894" s="5"/>
      <c r="AF1894" s="22"/>
    </row>
    <row r="1895" ht="21" customHeight="1" spans="12:32">
      <c r="L1895" s="19"/>
      <c r="M1895" s="19"/>
      <c r="N1895" s="20"/>
      <c r="O1895" s="21"/>
      <c r="P1895" s="21"/>
      <c r="Q1895" s="21"/>
      <c r="R1895" s="8"/>
      <c r="S1895" s="8"/>
      <c r="T1895" s="8"/>
      <c r="U1895" s="21"/>
      <c r="V1895" s="21"/>
      <c r="W1895" s="21"/>
      <c r="X1895" s="19"/>
      <c r="Y1895" s="21"/>
      <c r="Z1895" s="19"/>
      <c r="AA1895" s="21"/>
      <c r="AB1895" s="19"/>
      <c r="AC1895" s="8"/>
      <c r="AD1895" s="8"/>
      <c r="AE1895" s="8"/>
      <c r="AF1895" s="19"/>
    </row>
    <row r="1896" ht="21" customHeight="1" spans="12:32">
      <c r="L1896" s="22"/>
      <c r="M1896" s="22"/>
      <c r="N1896" s="23"/>
      <c r="O1896" s="24"/>
      <c r="P1896" s="24"/>
      <c r="Q1896" s="24"/>
      <c r="R1896" s="5"/>
      <c r="S1896" s="5"/>
      <c r="T1896" s="5"/>
      <c r="U1896" s="24"/>
      <c r="V1896" s="24"/>
      <c r="W1896" s="24"/>
      <c r="X1896" s="22"/>
      <c r="Y1896" s="24"/>
      <c r="Z1896" s="22"/>
      <c r="AA1896" s="24"/>
      <c r="AB1896" s="22"/>
      <c r="AC1896" s="5"/>
      <c r="AD1896" s="5"/>
      <c r="AE1896" s="5"/>
      <c r="AF1896" s="22"/>
    </row>
    <row r="1897" ht="21" customHeight="1" spans="12:32">
      <c r="L1897" s="19"/>
      <c r="M1897" s="19"/>
      <c r="N1897" s="20"/>
      <c r="O1897" s="21"/>
      <c r="P1897" s="21"/>
      <c r="Q1897" s="21"/>
      <c r="R1897" s="8"/>
      <c r="S1897" s="8"/>
      <c r="T1897" s="8"/>
      <c r="U1897" s="21"/>
      <c r="V1897" s="21"/>
      <c r="W1897" s="21"/>
      <c r="X1897" s="19"/>
      <c r="Y1897" s="21"/>
      <c r="Z1897" s="19"/>
      <c r="AA1897" s="21"/>
      <c r="AB1897" s="19"/>
      <c r="AC1897" s="8"/>
      <c r="AD1897" s="8"/>
      <c r="AE1897" s="8"/>
      <c r="AF1897" s="19"/>
    </row>
    <row r="1898" ht="21" customHeight="1" spans="12:32">
      <c r="L1898" s="22"/>
      <c r="M1898" s="22"/>
      <c r="N1898" s="23"/>
      <c r="O1898" s="24"/>
      <c r="P1898" s="24"/>
      <c r="Q1898" s="24"/>
      <c r="R1898" s="5"/>
      <c r="S1898" s="5"/>
      <c r="T1898" s="5"/>
      <c r="U1898" s="24"/>
      <c r="V1898" s="24"/>
      <c r="W1898" s="24"/>
      <c r="X1898" s="22"/>
      <c r="Y1898" s="24"/>
      <c r="Z1898" s="22"/>
      <c r="AA1898" s="24"/>
      <c r="AB1898" s="22"/>
      <c r="AC1898" s="5"/>
      <c r="AD1898" s="5"/>
      <c r="AE1898" s="5"/>
      <c r="AF1898" s="22"/>
    </row>
    <row r="1899" ht="21" customHeight="1" spans="12:32">
      <c r="L1899" s="19"/>
      <c r="M1899" s="19"/>
      <c r="N1899" s="20"/>
      <c r="O1899" s="21"/>
      <c r="P1899" s="21"/>
      <c r="Q1899" s="21"/>
      <c r="R1899" s="8"/>
      <c r="S1899" s="8"/>
      <c r="T1899" s="8"/>
      <c r="U1899" s="21"/>
      <c r="V1899" s="21"/>
      <c r="W1899" s="21"/>
      <c r="X1899" s="19"/>
      <c r="Y1899" s="21"/>
      <c r="Z1899" s="19"/>
      <c r="AA1899" s="21"/>
      <c r="AB1899" s="19"/>
      <c r="AC1899" s="8"/>
      <c r="AD1899" s="8"/>
      <c r="AE1899" s="8"/>
      <c r="AF1899" s="19"/>
    </row>
    <row r="1900" ht="21" customHeight="1" spans="12:32">
      <c r="L1900" s="22"/>
      <c r="M1900" s="22"/>
      <c r="N1900" s="23"/>
      <c r="O1900" s="24"/>
      <c r="P1900" s="24"/>
      <c r="Q1900" s="24"/>
      <c r="R1900" s="5"/>
      <c r="S1900" s="5"/>
      <c r="T1900" s="5"/>
      <c r="U1900" s="24"/>
      <c r="V1900" s="24"/>
      <c r="W1900" s="24"/>
      <c r="X1900" s="22"/>
      <c r="Y1900" s="24"/>
      <c r="Z1900" s="22"/>
      <c r="AA1900" s="24"/>
      <c r="AB1900" s="22"/>
      <c r="AC1900" s="5"/>
      <c r="AD1900" s="5"/>
      <c r="AE1900" s="5"/>
      <c r="AF1900" s="22"/>
    </row>
    <row r="1901" ht="21" customHeight="1" spans="12:32">
      <c r="L1901" s="19"/>
      <c r="M1901" s="19"/>
      <c r="N1901" s="20"/>
      <c r="O1901" s="21"/>
      <c r="P1901" s="21"/>
      <c r="Q1901" s="21"/>
      <c r="R1901" s="8"/>
      <c r="S1901" s="8"/>
      <c r="T1901" s="8"/>
      <c r="U1901" s="21"/>
      <c r="V1901" s="21"/>
      <c r="W1901" s="21"/>
      <c r="X1901" s="19"/>
      <c r="Y1901" s="21"/>
      <c r="Z1901" s="19"/>
      <c r="AA1901" s="21"/>
      <c r="AB1901" s="19"/>
      <c r="AC1901" s="8"/>
      <c r="AD1901" s="8"/>
      <c r="AE1901" s="8"/>
      <c r="AF1901" s="19"/>
    </row>
    <row r="1902" ht="21" customHeight="1" spans="12:32">
      <c r="L1902" s="22"/>
      <c r="M1902" s="22"/>
      <c r="N1902" s="23"/>
      <c r="O1902" s="24"/>
      <c r="P1902" s="24"/>
      <c r="Q1902" s="24"/>
      <c r="R1902" s="5"/>
      <c r="S1902" s="5"/>
      <c r="T1902" s="5"/>
      <c r="U1902" s="24"/>
      <c r="V1902" s="24"/>
      <c r="W1902" s="24"/>
      <c r="X1902" s="22"/>
      <c r="Y1902" s="24"/>
      <c r="Z1902" s="22"/>
      <c r="AA1902" s="24"/>
      <c r="AB1902" s="22"/>
      <c r="AC1902" s="5"/>
      <c r="AD1902" s="5"/>
      <c r="AE1902" s="5"/>
      <c r="AF1902" s="22"/>
    </row>
    <row r="1903" ht="21" customHeight="1" spans="12:32">
      <c r="L1903" s="19"/>
      <c r="M1903" s="19"/>
      <c r="N1903" s="20"/>
      <c r="O1903" s="21"/>
      <c r="P1903" s="21"/>
      <c r="Q1903" s="21"/>
      <c r="R1903" s="8"/>
      <c r="S1903" s="8"/>
      <c r="T1903" s="8"/>
      <c r="U1903" s="21"/>
      <c r="V1903" s="21"/>
      <c r="W1903" s="21"/>
      <c r="X1903" s="19"/>
      <c r="Y1903" s="21"/>
      <c r="Z1903" s="19"/>
      <c r="AA1903" s="21"/>
      <c r="AB1903" s="19"/>
      <c r="AC1903" s="8"/>
      <c r="AD1903" s="8"/>
      <c r="AE1903" s="8"/>
      <c r="AF1903" s="19"/>
    </row>
    <row r="1904" ht="21" customHeight="1" spans="12:32">
      <c r="L1904" s="22"/>
      <c r="M1904" s="22"/>
      <c r="N1904" s="23"/>
      <c r="O1904" s="24"/>
      <c r="P1904" s="24"/>
      <c r="Q1904" s="24"/>
      <c r="R1904" s="5"/>
      <c r="S1904" s="5"/>
      <c r="T1904" s="5"/>
      <c r="U1904" s="24"/>
      <c r="V1904" s="24"/>
      <c r="W1904" s="24"/>
      <c r="X1904" s="22"/>
      <c r="Y1904" s="24"/>
      <c r="Z1904" s="22"/>
      <c r="AA1904" s="24"/>
      <c r="AB1904" s="22"/>
      <c r="AC1904" s="5"/>
      <c r="AD1904" s="5"/>
      <c r="AE1904" s="5"/>
      <c r="AF1904" s="22"/>
    </row>
    <row r="1905" ht="21" customHeight="1" spans="12:32">
      <c r="L1905" s="19"/>
      <c r="M1905" s="19"/>
      <c r="N1905" s="20"/>
      <c r="O1905" s="21"/>
      <c r="P1905" s="21"/>
      <c r="Q1905" s="21"/>
      <c r="R1905" s="8"/>
      <c r="S1905" s="8"/>
      <c r="T1905" s="8"/>
      <c r="U1905" s="21"/>
      <c r="V1905" s="21"/>
      <c r="W1905" s="21"/>
      <c r="X1905" s="19"/>
      <c r="Y1905" s="21"/>
      <c r="Z1905" s="19"/>
      <c r="AA1905" s="21"/>
      <c r="AB1905" s="19"/>
      <c r="AC1905" s="8"/>
      <c r="AD1905" s="8"/>
      <c r="AE1905" s="8"/>
      <c r="AF1905" s="19"/>
    </row>
    <row r="1906" ht="21" customHeight="1" spans="12:32">
      <c r="L1906" s="22"/>
      <c r="M1906" s="22"/>
      <c r="N1906" s="23"/>
      <c r="O1906" s="24"/>
      <c r="P1906" s="24"/>
      <c r="Q1906" s="24"/>
      <c r="R1906" s="5"/>
      <c r="S1906" s="5"/>
      <c r="T1906" s="5"/>
      <c r="U1906" s="24"/>
      <c r="V1906" s="24"/>
      <c r="W1906" s="24"/>
      <c r="X1906" s="22"/>
      <c r="Y1906" s="24"/>
      <c r="Z1906" s="22"/>
      <c r="AA1906" s="24"/>
      <c r="AB1906" s="22"/>
      <c r="AC1906" s="5"/>
      <c r="AD1906" s="5"/>
      <c r="AE1906" s="5"/>
      <c r="AF1906" s="22"/>
    </row>
    <row r="1907" ht="21" customHeight="1" spans="12:32">
      <c r="L1907" s="19"/>
      <c r="M1907" s="19"/>
      <c r="N1907" s="20"/>
      <c r="O1907" s="21"/>
      <c r="P1907" s="21"/>
      <c r="Q1907" s="21"/>
      <c r="R1907" s="8"/>
      <c r="S1907" s="8"/>
      <c r="T1907" s="8"/>
      <c r="U1907" s="21"/>
      <c r="V1907" s="21"/>
      <c r="W1907" s="21"/>
      <c r="X1907" s="19"/>
      <c r="Y1907" s="21"/>
      <c r="Z1907" s="19"/>
      <c r="AA1907" s="21"/>
      <c r="AB1907" s="19"/>
      <c r="AC1907" s="8"/>
      <c r="AD1907" s="8"/>
      <c r="AE1907" s="8"/>
      <c r="AF1907" s="19"/>
    </row>
    <row r="1908" ht="21" customHeight="1" spans="12:32">
      <c r="L1908" s="22"/>
      <c r="M1908" s="22"/>
      <c r="N1908" s="23"/>
      <c r="O1908" s="24"/>
      <c r="P1908" s="24"/>
      <c r="Q1908" s="24"/>
      <c r="R1908" s="5"/>
      <c r="S1908" s="5"/>
      <c r="T1908" s="5"/>
      <c r="U1908" s="24"/>
      <c r="V1908" s="24"/>
      <c r="W1908" s="24"/>
      <c r="X1908" s="22"/>
      <c r="Y1908" s="24"/>
      <c r="Z1908" s="22"/>
      <c r="AA1908" s="24"/>
      <c r="AB1908" s="22"/>
      <c r="AC1908" s="5"/>
      <c r="AD1908" s="5"/>
      <c r="AE1908" s="5"/>
      <c r="AF1908" s="22"/>
    </row>
    <row r="1909" ht="21" customHeight="1" spans="12:32">
      <c r="L1909" s="19"/>
      <c r="M1909" s="19"/>
      <c r="N1909" s="20"/>
      <c r="O1909" s="21"/>
      <c r="P1909" s="21"/>
      <c r="Q1909" s="21"/>
      <c r="R1909" s="8"/>
      <c r="S1909" s="8"/>
      <c r="T1909" s="8"/>
      <c r="U1909" s="21"/>
      <c r="V1909" s="21"/>
      <c r="W1909" s="21"/>
      <c r="X1909" s="19"/>
      <c r="Y1909" s="21"/>
      <c r="Z1909" s="19"/>
      <c r="AA1909" s="21"/>
      <c r="AB1909" s="19"/>
      <c r="AC1909" s="8"/>
      <c r="AD1909" s="8"/>
      <c r="AE1909" s="8"/>
      <c r="AF1909" s="19"/>
    </row>
    <row r="1910" ht="21" customHeight="1" spans="12:32">
      <c r="L1910" s="22"/>
      <c r="M1910" s="22"/>
      <c r="N1910" s="23"/>
      <c r="O1910" s="24"/>
      <c r="P1910" s="24"/>
      <c r="Q1910" s="24"/>
      <c r="R1910" s="5"/>
      <c r="S1910" s="5"/>
      <c r="T1910" s="5"/>
      <c r="U1910" s="24"/>
      <c r="V1910" s="24"/>
      <c r="W1910" s="24"/>
      <c r="X1910" s="22"/>
      <c r="Y1910" s="24"/>
      <c r="Z1910" s="22"/>
      <c r="AA1910" s="24"/>
      <c r="AB1910" s="22"/>
      <c r="AC1910" s="5"/>
      <c r="AD1910" s="5"/>
      <c r="AE1910" s="5"/>
      <c r="AF1910" s="22"/>
    </row>
    <row r="1911" ht="21" customHeight="1" spans="12:32">
      <c r="L1911" s="19"/>
      <c r="M1911" s="19"/>
      <c r="N1911" s="20"/>
      <c r="O1911" s="21"/>
      <c r="P1911" s="21"/>
      <c r="Q1911" s="21"/>
      <c r="R1911" s="8"/>
      <c r="S1911" s="8"/>
      <c r="T1911" s="8"/>
      <c r="U1911" s="21"/>
      <c r="V1911" s="21"/>
      <c r="W1911" s="21"/>
      <c r="X1911" s="19"/>
      <c r="Y1911" s="21"/>
      <c r="Z1911" s="19"/>
      <c r="AA1911" s="21"/>
      <c r="AB1911" s="19"/>
      <c r="AC1911" s="8"/>
      <c r="AD1911" s="8"/>
      <c r="AE1911" s="8"/>
      <c r="AF1911" s="19"/>
    </row>
    <row r="1912" ht="21" customHeight="1" spans="12:32">
      <c r="L1912" s="22"/>
      <c r="M1912" s="22"/>
      <c r="N1912" s="23"/>
      <c r="O1912" s="24"/>
      <c r="P1912" s="24"/>
      <c r="Q1912" s="24"/>
      <c r="R1912" s="5"/>
      <c r="S1912" s="5"/>
      <c r="T1912" s="5"/>
      <c r="U1912" s="24"/>
      <c r="V1912" s="24"/>
      <c r="W1912" s="24"/>
      <c r="X1912" s="22"/>
      <c r="Y1912" s="24"/>
      <c r="Z1912" s="22"/>
      <c r="AA1912" s="24"/>
      <c r="AB1912" s="22"/>
      <c r="AC1912" s="5"/>
      <c r="AD1912" s="5"/>
      <c r="AE1912" s="5"/>
      <c r="AF1912" s="22"/>
    </row>
    <row r="1913" ht="21" customHeight="1" spans="12:32">
      <c r="L1913" s="19"/>
      <c r="M1913" s="19"/>
      <c r="N1913" s="20"/>
      <c r="O1913" s="21"/>
      <c r="P1913" s="21"/>
      <c r="Q1913" s="21"/>
      <c r="R1913" s="8"/>
      <c r="S1913" s="8"/>
      <c r="T1913" s="8"/>
      <c r="U1913" s="21"/>
      <c r="V1913" s="21"/>
      <c r="W1913" s="21"/>
      <c r="X1913" s="19"/>
      <c r="Y1913" s="21"/>
      <c r="Z1913" s="19"/>
      <c r="AA1913" s="21"/>
      <c r="AB1913" s="19"/>
      <c r="AC1913" s="8"/>
      <c r="AD1913" s="8"/>
      <c r="AE1913" s="8"/>
      <c r="AF1913" s="19"/>
    </row>
    <row r="1914" ht="21" customHeight="1" spans="12:32">
      <c r="L1914" s="22"/>
      <c r="M1914" s="22"/>
      <c r="N1914" s="23"/>
      <c r="O1914" s="24"/>
      <c r="P1914" s="24"/>
      <c r="Q1914" s="24"/>
      <c r="R1914" s="5"/>
      <c r="S1914" s="5"/>
      <c r="T1914" s="5"/>
      <c r="U1914" s="24"/>
      <c r="V1914" s="24"/>
      <c r="W1914" s="24"/>
      <c r="X1914" s="22"/>
      <c r="Y1914" s="24"/>
      <c r="Z1914" s="22"/>
      <c r="AA1914" s="24"/>
      <c r="AB1914" s="22"/>
      <c r="AC1914" s="5"/>
      <c r="AD1914" s="5"/>
      <c r="AE1914" s="5"/>
      <c r="AF1914" s="22"/>
    </row>
    <row r="1915" ht="21" customHeight="1" spans="12:32">
      <c r="L1915" s="19"/>
      <c r="M1915" s="19"/>
      <c r="N1915" s="20"/>
      <c r="O1915" s="21"/>
      <c r="P1915" s="21"/>
      <c r="Q1915" s="21"/>
      <c r="R1915" s="8"/>
      <c r="S1915" s="8"/>
      <c r="T1915" s="8"/>
      <c r="U1915" s="21"/>
      <c r="V1915" s="21"/>
      <c r="W1915" s="21"/>
      <c r="X1915" s="19"/>
      <c r="Y1915" s="21"/>
      <c r="Z1915" s="19"/>
      <c r="AA1915" s="21"/>
      <c r="AB1915" s="19"/>
      <c r="AC1915" s="8"/>
      <c r="AD1915" s="8"/>
      <c r="AE1915" s="8"/>
      <c r="AF1915" s="19"/>
    </row>
    <row r="1916" ht="21" customHeight="1" spans="12:32">
      <c r="L1916" s="22"/>
      <c r="M1916" s="22"/>
      <c r="N1916" s="23"/>
      <c r="O1916" s="24"/>
      <c r="P1916" s="24"/>
      <c r="Q1916" s="24"/>
      <c r="R1916" s="5"/>
      <c r="S1916" s="5"/>
      <c r="T1916" s="5"/>
      <c r="U1916" s="24"/>
      <c r="V1916" s="24"/>
      <c r="W1916" s="24"/>
      <c r="X1916" s="22"/>
      <c r="Y1916" s="24"/>
      <c r="Z1916" s="22"/>
      <c r="AA1916" s="24"/>
      <c r="AB1916" s="22"/>
      <c r="AC1916" s="5"/>
      <c r="AD1916" s="5"/>
      <c r="AE1916" s="5"/>
      <c r="AF1916" s="22"/>
    </row>
    <row r="1917" ht="21" customHeight="1" spans="12:32">
      <c r="L1917" s="19"/>
      <c r="M1917" s="19"/>
      <c r="N1917" s="20"/>
      <c r="O1917" s="21"/>
      <c r="P1917" s="21"/>
      <c r="Q1917" s="21"/>
      <c r="R1917" s="8"/>
      <c r="S1917" s="8"/>
      <c r="T1917" s="8"/>
      <c r="U1917" s="21"/>
      <c r="V1917" s="21"/>
      <c r="W1917" s="21"/>
      <c r="X1917" s="19"/>
      <c r="Y1917" s="21"/>
      <c r="Z1917" s="19"/>
      <c r="AA1917" s="21"/>
      <c r="AB1917" s="19"/>
      <c r="AC1917" s="8"/>
      <c r="AD1917" s="8"/>
      <c r="AE1917" s="8"/>
      <c r="AF1917" s="19"/>
    </row>
    <row r="1918" ht="21" customHeight="1" spans="12:32">
      <c r="L1918" s="22"/>
      <c r="M1918" s="22"/>
      <c r="N1918" s="23"/>
      <c r="O1918" s="24"/>
      <c r="P1918" s="24"/>
      <c r="Q1918" s="24"/>
      <c r="R1918" s="5"/>
      <c r="S1918" s="5"/>
      <c r="T1918" s="5"/>
      <c r="U1918" s="24"/>
      <c r="V1918" s="24"/>
      <c r="W1918" s="24"/>
      <c r="X1918" s="22"/>
      <c r="Y1918" s="24"/>
      <c r="Z1918" s="22"/>
      <c r="AA1918" s="24"/>
      <c r="AB1918" s="22"/>
      <c r="AC1918" s="5"/>
      <c r="AD1918" s="5"/>
      <c r="AE1918" s="5"/>
      <c r="AF1918" s="22"/>
    </row>
    <row r="1919" ht="21" customHeight="1" spans="12:32">
      <c r="L1919" s="19"/>
      <c r="M1919" s="19"/>
      <c r="N1919" s="20"/>
      <c r="O1919" s="21"/>
      <c r="P1919" s="21"/>
      <c r="Q1919" s="21"/>
      <c r="R1919" s="8"/>
      <c r="S1919" s="8"/>
      <c r="T1919" s="8"/>
      <c r="U1919" s="21"/>
      <c r="V1919" s="21"/>
      <c r="W1919" s="21"/>
      <c r="X1919" s="19"/>
      <c r="Y1919" s="21"/>
      <c r="Z1919" s="19"/>
      <c r="AA1919" s="21"/>
      <c r="AB1919" s="19"/>
      <c r="AC1919" s="8"/>
      <c r="AD1919" s="8"/>
      <c r="AE1919" s="8"/>
      <c r="AF1919" s="19"/>
    </row>
    <row r="1920" ht="21" customHeight="1" spans="12:32">
      <c r="L1920" s="22"/>
      <c r="M1920" s="22"/>
      <c r="N1920" s="23"/>
      <c r="O1920" s="24"/>
      <c r="P1920" s="24"/>
      <c r="Q1920" s="24"/>
      <c r="R1920" s="5"/>
      <c r="S1920" s="5"/>
      <c r="T1920" s="5"/>
      <c r="U1920" s="24"/>
      <c r="V1920" s="24"/>
      <c r="W1920" s="24"/>
      <c r="X1920" s="22"/>
      <c r="Y1920" s="24"/>
      <c r="Z1920" s="22"/>
      <c r="AA1920" s="24"/>
      <c r="AB1920" s="22"/>
      <c r="AC1920" s="5"/>
      <c r="AD1920" s="5"/>
      <c r="AE1920" s="5"/>
      <c r="AF1920" s="22"/>
    </row>
    <row r="1921" ht="21" customHeight="1" spans="12:32">
      <c r="L1921" s="19"/>
      <c r="M1921" s="19"/>
      <c r="N1921" s="20"/>
      <c r="O1921" s="21"/>
      <c r="P1921" s="21"/>
      <c r="Q1921" s="21"/>
      <c r="R1921" s="8"/>
      <c r="S1921" s="8"/>
      <c r="T1921" s="8"/>
      <c r="U1921" s="21"/>
      <c r="V1921" s="21"/>
      <c r="W1921" s="21"/>
      <c r="X1921" s="19"/>
      <c r="Y1921" s="21"/>
      <c r="Z1921" s="19"/>
      <c r="AA1921" s="21"/>
      <c r="AB1921" s="19"/>
      <c r="AC1921" s="8"/>
      <c r="AD1921" s="8"/>
      <c r="AE1921" s="8"/>
      <c r="AF1921" s="19"/>
    </row>
    <row r="1922" ht="21" customHeight="1" spans="12:32">
      <c r="L1922" s="22"/>
      <c r="M1922" s="22"/>
      <c r="N1922" s="23"/>
      <c r="O1922" s="24"/>
      <c r="P1922" s="24"/>
      <c r="Q1922" s="24"/>
      <c r="R1922" s="5"/>
      <c r="S1922" s="5"/>
      <c r="T1922" s="5"/>
      <c r="U1922" s="24"/>
      <c r="V1922" s="24"/>
      <c r="W1922" s="24"/>
      <c r="X1922" s="22"/>
      <c r="Y1922" s="24"/>
      <c r="Z1922" s="22"/>
      <c r="AA1922" s="24"/>
      <c r="AB1922" s="22"/>
      <c r="AC1922" s="5"/>
      <c r="AD1922" s="5"/>
      <c r="AE1922" s="5"/>
      <c r="AF1922" s="22"/>
    </row>
    <row r="1923" ht="21" customHeight="1" spans="12:32">
      <c r="L1923" s="19"/>
      <c r="M1923" s="19"/>
      <c r="N1923" s="20"/>
      <c r="O1923" s="21"/>
      <c r="P1923" s="21"/>
      <c r="Q1923" s="21"/>
      <c r="R1923" s="8"/>
      <c r="S1923" s="8"/>
      <c r="T1923" s="8"/>
      <c r="U1923" s="21"/>
      <c r="V1923" s="21"/>
      <c r="W1923" s="21"/>
      <c r="X1923" s="19"/>
      <c r="Y1923" s="21"/>
      <c r="Z1923" s="19"/>
      <c r="AA1923" s="21"/>
      <c r="AB1923" s="19"/>
      <c r="AC1923" s="8"/>
      <c r="AD1923" s="8"/>
      <c r="AE1923" s="8"/>
      <c r="AF1923" s="19"/>
    </row>
    <row r="1924" ht="21" customHeight="1" spans="12:32">
      <c r="L1924" s="22"/>
      <c r="M1924" s="22"/>
      <c r="N1924" s="23"/>
      <c r="O1924" s="24"/>
      <c r="P1924" s="24"/>
      <c r="Q1924" s="24"/>
      <c r="R1924" s="5"/>
      <c r="S1924" s="5"/>
      <c r="T1924" s="5"/>
      <c r="U1924" s="24"/>
      <c r="V1924" s="24"/>
      <c r="W1924" s="24"/>
      <c r="X1924" s="22"/>
      <c r="Y1924" s="24"/>
      <c r="Z1924" s="22"/>
      <c r="AA1924" s="24"/>
      <c r="AB1924" s="22"/>
      <c r="AC1924" s="5"/>
      <c r="AD1924" s="5"/>
      <c r="AE1924" s="5"/>
      <c r="AF1924" s="22"/>
    </row>
    <row r="1925" ht="21" customHeight="1" spans="12:32">
      <c r="L1925" s="19"/>
      <c r="M1925" s="19"/>
      <c r="N1925" s="20"/>
      <c r="O1925" s="21"/>
      <c r="P1925" s="21"/>
      <c r="Q1925" s="21"/>
      <c r="R1925" s="8"/>
      <c r="S1925" s="8"/>
      <c r="T1925" s="8"/>
      <c r="U1925" s="21"/>
      <c r="V1925" s="21"/>
      <c r="W1925" s="21"/>
      <c r="X1925" s="19"/>
      <c r="Y1925" s="21"/>
      <c r="Z1925" s="19"/>
      <c r="AA1925" s="21"/>
      <c r="AB1925" s="19"/>
      <c r="AC1925" s="8"/>
      <c r="AD1925" s="8"/>
      <c r="AE1925" s="8"/>
      <c r="AF1925" s="19"/>
    </row>
    <row r="1926" ht="21" customHeight="1" spans="12:32">
      <c r="L1926" s="22"/>
      <c r="M1926" s="22"/>
      <c r="N1926" s="23"/>
      <c r="O1926" s="24"/>
      <c r="P1926" s="24"/>
      <c r="Q1926" s="24"/>
      <c r="R1926" s="5"/>
      <c r="S1926" s="5"/>
      <c r="T1926" s="5"/>
      <c r="U1926" s="24"/>
      <c r="V1926" s="24"/>
      <c r="W1926" s="24"/>
      <c r="X1926" s="22"/>
      <c r="Y1926" s="24"/>
      <c r="Z1926" s="22"/>
      <c r="AA1926" s="24"/>
      <c r="AB1926" s="22"/>
      <c r="AC1926" s="5"/>
      <c r="AD1926" s="5"/>
      <c r="AE1926" s="5"/>
      <c r="AF1926" s="22"/>
    </row>
    <row r="1927" ht="21" customHeight="1" spans="12:32">
      <c r="L1927" s="19"/>
      <c r="M1927" s="19"/>
      <c r="N1927" s="20"/>
      <c r="O1927" s="21"/>
      <c r="P1927" s="21"/>
      <c r="Q1927" s="21"/>
      <c r="R1927" s="8"/>
      <c r="S1927" s="8"/>
      <c r="T1927" s="8"/>
      <c r="U1927" s="21"/>
      <c r="V1927" s="21"/>
      <c r="W1927" s="21"/>
      <c r="X1927" s="19"/>
      <c r="Y1927" s="21"/>
      <c r="Z1927" s="19"/>
      <c r="AA1927" s="21"/>
      <c r="AB1927" s="19"/>
      <c r="AC1927" s="8"/>
      <c r="AD1927" s="8"/>
      <c r="AE1927" s="8"/>
      <c r="AF1927" s="19"/>
    </row>
    <row r="1928" ht="21" customHeight="1" spans="12:32">
      <c r="L1928" s="22"/>
      <c r="M1928" s="22"/>
      <c r="N1928" s="23"/>
      <c r="O1928" s="24"/>
      <c r="P1928" s="24"/>
      <c r="Q1928" s="24"/>
      <c r="R1928" s="5"/>
      <c r="S1928" s="5"/>
      <c r="T1928" s="5"/>
      <c r="U1928" s="24"/>
      <c r="V1928" s="24"/>
      <c r="W1928" s="24"/>
      <c r="X1928" s="22"/>
      <c r="Y1928" s="24"/>
      <c r="Z1928" s="22"/>
      <c r="AA1928" s="24"/>
      <c r="AB1928" s="22"/>
      <c r="AC1928" s="5"/>
      <c r="AD1928" s="5"/>
      <c r="AE1928" s="5"/>
      <c r="AF1928" s="22"/>
    </row>
    <row r="1929" ht="21" customHeight="1" spans="12:32">
      <c r="L1929" s="19"/>
      <c r="M1929" s="19"/>
      <c r="N1929" s="20"/>
      <c r="O1929" s="21"/>
      <c r="P1929" s="21"/>
      <c r="Q1929" s="21"/>
      <c r="R1929" s="8"/>
      <c r="S1929" s="8"/>
      <c r="T1929" s="8"/>
      <c r="U1929" s="21"/>
      <c r="V1929" s="21"/>
      <c r="W1929" s="21"/>
      <c r="X1929" s="19"/>
      <c r="Y1929" s="21"/>
      <c r="Z1929" s="19"/>
      <c r="AA1929" s="21"/>
      <c r="AB1929" s="19"/>
      <c r="AC1929" s="8"/>
      <c r="AD1929" s="8"/>
      <c r="AE1929" s="8"/>
      <c r="AF1929" s="19"/>
    </row>
    <row r="1930" ht="21" customHeight="1" spans="12:32">
      <c r="L1930" s="22"/>
      <c r="M1930" s="22"/>
      <c r="N1930" s="23"/>
      <c r="O1930" s="24"/>
      <c r="P1930" s="24"/>
      <c r="Q1930" s="24"/>
      <c r="R1930" s="5"/>
      <c r="S1930" s="5"/>
      <c r="T1930" s="5"/>
      <c r="U1930" s="24"/>
      <c r="V1930" s="24"/>
      <c r="W1930" s="24"/>
      <c r="X1930" s="22"/>
      <c r="Y1930" s="24"/>
      <c r="Z1930" s="22"/>
      <c r="AA1930" s="24"/>
      <c r="AB1930" s="22"/>
      <c r="AC1930" s="5"/>
      <c r="AD1930" s="5"/>
      <c r="AE1930" s="5"/>
      <c r="AF1930" s="22"/>
    </row>
    <row r="1931" ht="21" customHeight="1" spans="12:32">
      <c r="L1931" s="19"/>
      <c r="M1931" s="19"/>
      <c r="N1931" s="20"/>
      <c r="O1931" s="21"/>
      <c r="P1931" s="21"/>
      <c r="Q1931" s="21"/>
      <c r="R1931" s="8"/>
      <c r="S1931" s="8"/>
      <c r="T1931" s="8"/>
      <c r="U1931" s="21"/>
      <c r="V1931" s="21"/>
      <c r="W1931" s="21"/>
      <c r="X1931" s="19"/>
      <c r="Y1931" s="21"/>
      <c r="Z1931" s="19"/>
      <c r="AA1931" s="21"/>
      <c r="AB1931" s="19"/>
      <c r="AC1931" s="8"/>
      <c r="AD1931" s="8"/>
      <c r="AE1931" s="8"/>
      <c r="AF1931" s="19"/>
    </row>
    <row r="1932" ht="21" customHeight="1" spans="12:32">
      <c r="L1932" s="22"/>
      <c r="M1932" s="22"/>
      <c r="N1932" s="23"/>
      <c r="O1932" s="24"/>
      <c r="P1932" s="24"/>
      <c r="Q1932" s="24"/>
      <c r="R1932" s="5"/>
      <c r="S1932" s="5"/>
      <c r="T1932" s="5"/>
      <c r="U1932" s="24"/>
      <c r="V1932" s="24"/>
      <c r="W1932" s="24"/>
      <c r="X1932" s="22"/>
      <c r="Y1932" s="24"/>
      <c r="Z1932" s="22"/>
      <c r="AA1932" s="24"/>
      <c r="AB1932" s="22"/>
      <c r="AC1932" s="5"/>
      <c r="AD1932" s="5"/>
      <c r="AE1932" s="5"/>
      <c r="AF1932" s="22"/>
    </row>
    <row r="1933" ht="21" customHeight="1" spans="12:32">
      <c r="L1933" s="19"/>
      <c r="M1933" s="19"/>
      <c r="N1933" s="20"/>
      <c r="O1933" s="21"/>
      <c r="P1933" s="21"/>
      <c r="Q1933" s="21"/>
      <c r="R1933" s="8"/>
      <c r="S1933" s="8"/>
      <c r="T1933" s="8"/>
      <c r="U1933" s="21"/>
      <c r="V1933" s="21"/>
      <c r="W1933" s="21"/>
      <c r="X1933" s="19"/>
      <c r="Y1933" s="21"/>
      <c r="Z1933" s="19"/>
      <c r="AA1933" s="21"/>
      <c r="AB1933" s="19"/>
      <c r="AC1933" s="8"/>
      <c r="AD1933" s="8"/>
      <c r="AE1933" s="8"/>
      <c r="AF1933" s="19"/>
    </row>
    <row r="1934" ht="21" customHeight="1" spans="12:32">
      <c r="L1934" s="22"/>
      <c r="M1934" s="22"/>
      <c r="N1934" s="23"/>
      <c r="O1934" s="24"/>
      <c r="P1934" s="24"/>
      <c r="Q1934" s="24"/>
      <c r="R1934" s="5"/>
      <c r="S1934" s="5"/>
      <c r="T1934" s="5"/>
      <c r="U1934" s="24"/>
      <c r="V1934" s="24"/>
      <c r="W1934" s="24"/>
      <c r="X1934" s="22"/>
      <c r="Y1934" s="24"/>
      <c r="Z1934" s="22"/>
      <c r="AA1934" s="24"/>
      <c r="AB1934" s="22"/>
      <c r="AC1934" s="5"/>
      <c r="AD1934" s="5"/>
      <c r="AE1934" s="5"/>
      <c r="AF1934" s="22"/>
    </row>
    <row r="1935" ht="21" customHeight="1" spans="12:32">
      <c r="L1935" s="19"/>
      <c r="M1935" s="19"/>
      <c r="N1935" s="20"/>
      <c r="O1935" s="21"/>
      <c r="P1935" s="21"/>
      <c r="Q1935" s="21"/>
      <c r="R1935" s="8"/>
      <c r="S1935" s="8"/>
      <c r="T1935" s="8"/>
      <c r="U1935" s="21"/>
      <c r="V1935" s="21"/>
      <c r="W1935" s="21"/>
      <c r="X1935" s="19"/>
      <c r="Y1935" s="21"/>
      <c r="Z1935" s="19"/>
      <c r="AA1935" s="21"/>
      <c r="AB1935" s="19"/>
      <c r="AC1935" s="8"/>
      <c r="AD1935" s="8"/>
      <c r="AE1935" s="8"/>
      <c r="AF1935" s="19"/>
    </row>
    <row r="1936" ht="21" customHeight="1" spans="12:32">
      <c r="L1936" s="22"/>
      <c r="M1936" s="22"/>
      <c r="N1936" s="23"/>
      <c r="O1936" s="24"/>
      <c r="P1936" s="24"/>
      <c r="Q1936" s="24"/>
      <c r="R1936" s="5"/>
      <c r="S1936" s="5"/>
      <c r="T1936" s="5"/>
      <c r="U1936" s="24"/>
      <c r="V1936" s="24"/>
      <c r="W1936" s="24"/>
      <c r="X1936" s="22"/>
      <c r="Y1936" s="24"/>
      <c r="Z1936" s="22"/>
      <c r="AA1936" s="24"/>
      <c r="AB1936" s="22"/>
      <c r="AC1936" s="5"/>
      <c r="AD1936" s="5"/>
      <c r="AE1936" s="5"/>
      <c r="AF1936" s="22"/>
    </row>
    <row r="1937" ht="21" customHeight="1" spans="12:32">
      <c r="L1937" s="19"/>
      <c r="M1937" s="19"/>
      <c r="N1937" s="20"/>
      <c r="O1937" s="21"/>
      <c r="P1937" s="21"/>
      <c r="Q1937" s="21"/>
      <c r="R1937" s="8"/>
      <c r="S1937" s="8"/>
      <c r="T1937" s="8"/>
      <c r="U1937" s="21"/>
      <c r="V1937" s="21"/>
      <c r="W1937" s="21"/>
      <c r="X1937" s="19"/>
      <c r="Y1937" s="21"/>
      <c r="Z1937" s="19"/>
      <c r="AA1937" s="21"/>
      <c r="AB1937" s="19"/>
      <c r="AC1937" s="8"/>
      <c r="AD1937" s="8"/>
      <c r="AE1937" s="8"/>
      <c r="AF1937" s="19"/>
    </row>
    <row r="1938" ht="21" customHeight="1" spans="12:32">
      <c r="L1938" s="22"/>
      <c r="M1938" s="22"/>
      <c r="N1938" s="23"/>
      <c r="O1938" s="24"/>
      <c r="P1938" s="24"/>
      <c r="Q1938" s="24"/>
      <c r="R1938" s="5"/>
      <c r="S1938" s="5"/>
      <c r="T1938" s="5"/>
      <c r="U1938" s="24"/>
      <c r="V1938" s="24"/>
      <c r="W1938" s="24"/>
      <c r="X1938" s="22"/>
      <c r="Y1938" s="24"/>
      <c r="Z1938" s="22"/>
      <c r="AA1938" s="24"/>
      <c r="AB1938" s="22"/>
      <c r="AC1938" s="5"/>
      <c r="AD1938" s="5"/>
      <c r="AE1938" s="5"/>
      <c r="AF1938" s="22"/>
    </row>
    <row r="1939" ht="21" customHeight="1" spans="12:32">
      <c r="L1939" s="19"/>
      <c r="M1939" s="19"/>
      <c r="N1939" s="20"/>
      <c r="O1939" s="21"/>
      <c r="P1939" s="21"/>
      <c r="Q1939" s="21"/>
      <c r="R1939" s="8"/>
      <c r="S1939" s="8"/>
      <c r="T1939" s="8"/>
      <c r="U1939" s="21"/>
      <c r="V1939" s="21"/>
      <c r="W1939" s="21"/>
      <c r="X1939" s="19"/>
      <c r="Y1939" s="21"/>
      <c r="Z1939" s="19"/>
      <c r="AA1939" s="21"/>
      <c r="AB1939" s="19"/>
      <c r="AC1939" s="8"/>
      <c r="AD1939" s="8"/>
      <c r="AE1939" s="8"/>
      <c r="AF1939" s="19"/>
    </row>
    <row r="1940" ht="21" customHeight="1" spans="12:32">
      <c r="L1940" s="22"/>
      <c r="M1940" s="22"/>
      <c r="N1940" s="23"/>
      <c r="O1940" s="24"/>
      <c r="P1940" s="24"/>
      <c r="Q1940" s="24"/>
      <c r="R1940" s="5"/>
      <c r="S1940" s="5"/>
      <c r="T1940" s="5"/>
      <c r="U1940" s="24"/>
      <c r="V1940" s="24"/>
      <c r="W1940" s="24"/>
      <c r="X1940" s="22"/>
      <c r="Y1940" s="24"/>
      <c r="Z1940" s="22"/>
      <c r="AA1940" s="24"/>
      <c r="AB1940" s="22"/>
      <c r="AC1940" s="5"/>
      <c r="AD1940" s="5"/>
      <c r="AE1940" s="5"/>
      <c r="AF1940" s="22"/>
    </row>
    <row r="1941" ht="21" customHeight="1" spans="12:32">
      <c r="L1941" s="19"/>
      <c r="M1941" s="19"/>
      <c r="N1941" s="20"/>
      <c r="O1941" s="21"/>
      <c r="P1941" s="21"/>
      <c r="Q1941" s="21"/>
      <c r="R1941" s="8"/>
      <c r="S1941" s="8"/>
      <c r="T1941" s="8"/>
      <c r="U1941" s="21"/>
      <c r="V1941" s="21"/>
      <c r="W1941" s="21"/>
      <c r="X1941" s="19"/>
      <c r="Y1941" s="21"/>
      <c r="Z1941" s="19"/>
      <c r="AA1941" s="21"/>
      <c r="AB1941" s="19"/>
      <c r="AC1941" s="8"/>
      <c r="AD1941" s="8"/>
      <c r="AE1941" s="8"/>
      <c r="AF1941" s="19"/>
    </row>
    <row r="1942" ht="21" customHeight="1" spans="12:32">
      <c r="L1942" s="22"/>
      <c r="M1942" s="22"/>
      <c r="N1942" s="23"/>
      <c r="O1942" s="24"/>
      <c r="P1942" s="24"/>
      <c r="Q1942" s="24"/>
      <c r="R1942" s="5"/>
      <c r="S1942" s="5"/>
      <c r="T1942" s="5"/>
      <c r="U1942" s="24"/>
      <c r="V1942" s="24"/>
      <c r="W1942" s="24"/>
      <c r="X1942" s="22"/>
      <c r="Y1942" s="24"/>
      <c r="Z1942" s="22"/>
      <c r="AA1942" s="24"/>
      <c r="AB1942" s="22"/>
      <c r="AC1942" s="5"/>
      <c r="AD1942" s="5"/>
      <c r="AE1942" s="5"/>
      <c r="AF1942" s="22"/>
    </row>
    <row r="1943" ht="21" customHeight="1" spans="12:32">
      <c r="L1943" s="19"/>
      <c r="M1943" s="19"/>
      <c r="N1943" s="20"/>
      <c r="O1943" s="21"/>
      <c r="P1943" s="21"/>
      <c r="Q1943" s="21"/>
      <c r="R1943" s="8"/>
      <c r="S1943" s="8"/>
      <c r="T1943" s="8"/>
      <c r="U1943" s="21"/>
      <c r="V1943" s="21"/>
      <c r="W1943" s="21"/>
      <c r="X1943" s="19"/>
      <c r="Y1943" s="21"/>
      <c r="Z1943" s="19"/>
      <c r="AA1943" s="21"/>
      <c r="AB1943" s="19"/>
      <c r="AC1943" s="8"/>
      <c r="AD1943" s="8"/>
      <c r="AE1943" s="8"/>
      <c r="AF1943" s="19"/>
    </row>
    <row r="1944" ht="21" customHeight="1" spans="12:32">
      <c r="L1944" s="22"/>
      <c r="M1944" s="22"/>
      <c r="N1944" s="23"/>
      <c r="O1944" s="24"/>
      <c r="P1944" s="24"/>
      <c r="Q1944" s="24"/>
      <c r="R1944" s="5"/>
      <c r="S1944" s="5"/>
      <c r="T1944" s="5"/>
      <c r="U1944" s="24"/>
      <c r="V1944" s="24"/>
      <c r="W1944" s="24"/>
      <c r="X1944" s="22"/>
      <c r="Y1944" s="24"/>
      <c r="Z1944" s="22"/>
      <c r="AA1944" s="24"/>
      <c r="AB1944" s="22"/>
      <c r="AC1944" s="5"/>
      <c r="AD1944" s="5"/>
      <c r="AE1944" s="5"/>
      <c r="AF1944" s="22"/>
    </row>
    <row r="1945" ht="21" customHeight="1" spans="12:32">
      <c r="L1945" s="19"/>
      <c r="M1945" s="19"/>
      <c r="N1945" s="20"/>
      <c r="O1945" s="21"/>
      <c r="P1945" s="21"/>
      <c r="Q1945" s="21"/>
      <c r="R1945" s="8"/>
      <c r="S1945" s="8"/>
      <c r="T1945" s="8"/>
      <c r="U1945" s="21"/>
      <c r="V1945" s="21"/>
      <c r="W1945" s="21"/>
      <c r="X1945" s="19"/>
      <c r="Y1945" s="21"/>
      <c r="Z1945" s="19"/>
      <c r="AA1945" s="21"/>
      <c r="AB1945" s="19"/>
      <c r="AC1945" s="8"/>
      <c r="AD1945" s="8"/>
      <c r="AE1945" s="8"/>
      <c r="AF1945" s="19"/>
    </row>
    <row r="1946" ht="21" customHeight="1" spans="12:32">
      <c r="L1946" s="22"/>
      <c r="M1946" s="22"/>
      <c r="N1946" s="23"/>
      <c r="O1946" s="24"/>
      <c r="P1946" s="24"/>
      <c r="Q1946" s="24"/>
      <c r="R1946" s="5"/>
      <c r="S1946" s="5"/>
      <c r="T1946" s="5"/>
      <c r="U1946" s="24"/>
      <c r="V1946" s="24"/>
      <c r="W1946" s="24"/>
      <c r="X1946" s="22"/>
      <c r="Y1946" s="24"/>
      <c r="Z1946" s="22"/>
      <c r="AA1946" s="24"/>
      <c r="AB1946" s="22"/>
      <c r="AC1946" s="5"/>
      <c r="AD1946" s="5"/>
      <c r="AE1946" s="5"/>
      <c r="AF1946" s="22"/>
    </row>
    <row r="1947" ht="21" customHeight="1" spans="12:32">
      <c r="L1947" s="19"/>
      <c r="M1947" s="19"/>
      <c r="N1947" s="20"/>
      <c r="O1947" s="21"/>
      <c r="P1947" s="21"/>
      <c r="Q1947" s="21"/>
      <c r="R1947" s="8"/>
      <c r="S1947" s="8"/>
      <c r="T1947" s="8"/>
      <c r="U1947" s="21"/>
      <c r="V1947" s="21"/>
      <c r="W1947" s="21"/>
      <c r="X1947" s="19"/>
      <c r="Y1947" s="21"/>
      <c r="Z1947" s="19"/>
      <c r="AA1947" s="21"/>
      <c r="AB1947" s="19"/>
      <c r="AC1947" s="8"/>
      <c r="AD1947" s="8"/>
      <c r="AE1947" s="8"/>
      <c r="AF1947" s="19"/>
    </row>
    <row r="1948" ht="21" customHeight="1" spans="12:32">
      <c r="L1948" s="22"/>
      <c r="M1948" s="22"/>
      <c r="N1948" s="23"/>
      <c r="O1948" s="24"/>
      <c r="P1948" s="24"/>
      <c r="Q1948" s="24"/>
      <c r="R1948" s="5"/>
      <c r="S1948" s="5"/>
      <c r="T1948" s="5"/>
      <c r="U1948" s="24"/>
      <c r="V1948" s="24"/>
      <c r="W1948" s="24"/>
      <c r="X1948" s="22"/>
      <c r="Y1948" s="24"/>
      <c r="Z1948" s="22"/>
      <c r="AA1948" s="24"/>
      <c r="AB1948" s="22"/>
      <c r="AC1948" s="5"/>
      <c r="AD1948" s="5"/>
      <c r="AE1948" s="5"/>
      <c r="AF1948" s="22"/>
    </row>
    <row r="1949" ht="21" customHeight="1" spans="12:32">
      <c r="L1949" s="19"/>
      <c r="M1949" s="19"/>
      <c r="N1949" s="20"/>
      <c r="O1949" s="21"/>
      <c r="P1949" s="21"/>
      <c r="Q1949" s="21"/>
      <c r="R1949" s="8"/>
      <c r="S1949" s="8"/>
      <c r="T1949" s="8"/>
      <c r="U1949" s="21"/>
      <c r="V1949" s="21"/>
      <c r="W1949" s="21"/>
      <c r="X1949" s="19"/>
      <c r="Y1949" s="21"/>
      <c r="Z1949" s="19"/>
      <c r="AA1949" s="21"/>
      <c r="AB1949" s="19"/>
      <c r="AC1949" s="8"/>
      <c r="AD1949" s="8"/>
      <c r="AE1949" s="8"/>
      <c r="AF1949" s="19"/>
    </row>
    <row r="1950" ht="21" customHeight="1" spans="12:32">
      <c r="L1950" s="22"/>
      <c r="M1950" s="22"/>
      <c r="N1950" s="23"/>
      <c r="O1950" s="24"/>
      <c r="P1950" s="24"/>
      <c r="Q1950" s="24"/>
      <c r="R1950" s="5"/>
      <c r="S1950" s="5"/>
      <c r="T1950" s="5"/>
      <c r="U1950" s="24"/>
      <c r="V1950" s="24"/>
      <c r="W1950" s="24"/>
      <c r="X1950" s="22"/>
      <c r="Y1950" s="24"/>
      <c r="Z1950" s="22"/>
      <c r="AA1950" s="24"/>
      <c r="AB1950" s="22"/>
      <c r="AC1950" s="5"/>
      <c r="AD1950" s="5"/>
      <c r="AE1950" s="5"/>
      <c r="AF1950" s="22"/>
    </row>
    <row r="1951" ht="21" customHeight="1" spans="12:32">
      <c r="L1951" s="19"/>
      <c r="M1951" s="19"/>
      <c r="N1951" s="20"/>
      <c r="O1951" s="21"/>
      <c r="P1951" s="21"/>
      <c r="Q1951" s="21"/>
      <c r="R1951" s="8"/>
      <c r="S1951" s="8"/>
      <c r="T1951" s="8"/>
      <c r="U1951" s="21"/>
      <c r="V1951" s="21"/>
      <c r="W1951" s="21"/>
      <c r="X1951" s="19"/>
      <c r="Y1951" s="21"/>
      <c r="Z1951" s="19"/>
      <c r="AA1951" s="21"/>
      <c r="AB1951" s="19"/>
      <c r="AC1951" s="8"/>
      <c r="AD1951" s="8"/>
      <c r="AE1951" s="8"/>
      <c r="AF1951" s="19"/>
    </row>
    <row r="1952" ht="21" customHeight="1" spans="12:32">
      <c r="L1952" s="22"/>
      <c r="M1952" s="22"/>
      <c r="N1952" s="23"/>
      <c r="O1952" s="24"/>
      <c r="P1952" s="24"/>
      <c r="Q1952" s="24"/>
      <c r="R1952" s="5"/>
      <c r="S1952" s="5"/>
      <c r="T1952" s="5"/>
      <c r="U1952" s="24"/>
      <c r="V1952" s="24"/>
      <c r="W1952" s="24"/>
      <c r="X1952" s="22"/>
      <c r="Y1952" s="24"/>
      <c r="Z1952" s="22"/>
      <c r="AA1952" s="24"/>
      <c r="AB1952" s="22"/>
      <c r="AC1952" s="5"/>
      <c r="AD1952" s="5"/>
      <c r="AE1952" s="5"/>
      <c r="AF1952" s="22"/>
    </row>
    <row r="1953" ht="21" customHeight="1" spans="12:32">
      <c r="L1953" s="19"/>
      <c r="M1953" s="19"/>
      <c r="N1953" s="20"/>
      <c r="O1953" s="21"/>
      <c r="P1953" s="21"/>
      <c r="Q1953" s="21"/>
      <c r="R1953" s="8"/>
      <c r="S1953" s="8"/>
      <c r="T1953" s="8"/>
      <c r="U1953" s="21"/>
      <c r="V1953" s="21"/>
      <c r="W1953" s="21"/>
      <c r="X1953" s="19"/>
      <c r="Y1953" s="21"/>
      <c r="Z1953" s="19"/>
      <c r="AA1953" s="21"/>
      <c r="AB1953" s="19"/>
      <c r="AC1953" s="8"/>
      <c r="AD1953" s="8"/>
      <c r="AE1953" s="8"/>
      <c r="AF1953" s="19"/>
    </row>
    <row r="1954" ht="21" customHeight="1" spans="12:32">
      <c r="L1954" s="22"/>
      <c r="M1954" s="22"/>
      <c r="N1954" s="23"/>
      <c r="O1954" s="24"/>
      <c r="P1954" s="24"/>
      <c r="Q1954" s="24"/>
      <c r="R1954" s="5"/>
      <c r="S1954" s="5"/>
      <c r="T1954" s="5"/>
      <c r="U1954" s="24"/>
      <c r="V1954" s="24"/>
      <c r="W1954" s="24"/>
      <c r="X1954" s="22"/>
      <c r="Y1954" s="24"/>
      <c r="Z1954" s="22"/>
      <c r="AA1954" s="24"/>
      <c r="AB1954" s="22"/>
      <c r="AC1954" s="5"/>
      <c r="AD1954" s="5"/>
      <c r="AE1954" s="5"/>
      <c r="AF1954" s="22"/>
    </row>
    <row r="1955" ht="21" customHeight="1" spans="12:32">
      <c r="L1955" s="19"/>
      <c r="M1955" s="19"/>
      <c r="N1955" s="20"/>
      <c r="O1955" s="21"/>
      <c r="P1955" s="21"/>
      <c r="Q1955" s="21"/>
      <c r="R1955" s="8"/>
      <c r="S1955" s="8"/>
      <c r="T1955" s="8"/>
      <c r="U1955" s="21"/>
      <c r="V1955" s="21"/>
      <c r="W1955" s="21"/>
      <c r="X1955" s="19"/>
      <c r="Y1955" s="21"/>
      <c r="Z1955" s="19"/>
      <c r="AA1955" s="21"/>
      <c r="AB1955" s="19"/>
      <c r="AC1955" s="8"/>
      <c r="AD1955" s="8"/>
      <c r="AE1955" s="8"/>
      <c r="AF1955" s="19"/>
    </row>
    <row r="1956" ht="21" customHeight="1" spans="12:32">
      <c r="L1956" s="22"/>
      <c r="M1956" s="22"/>
      <c r="N1956" s="23"/>
      <c r="O1956" s="24"/>
      <c r="P1956" s="24"/>
      <c r="Q1956" s="24"/>
      <c r="R1956" s="5"/>
      <c r="S1956" s="5"/>
      <c r="T1956" s="5"/>
      <c r="U1956" s="24"/>
      <c r="V1956" s="24"/>
      <c r="W1956" s="24"/>
      <c r="X1956" s="22"/>
      <c r="Y1956" s="24"/>
      <c r="Z1956" s="22"/>
      <c r="AA1956" s="24"/>
      <c r="AB1956" s="22"/>
      <c r="AC1956" s="5"/>
      <c r="AD1956" s="5"/>
      <c r="AE1956" s="5"/>
      <c r="AF1956" s="22"/>
    </row>
    <row r="1957" ht="21" customHeight="1" spans="12:32">
      <c r="L1957" s="19"/>
      <c r="M1957" s="19"/>
      <c r="N1957" s="20"/>
      <c r="O1957" s="21"/>
      <c r="P1957" s="21"/>
      <c r="Q1957" s="21"/>
      <c r="R1957" s="8"/>
      <c r="S1957" s="8"/>
      <c r="T1957" s="8"/>
      <c r="U1957" s="21"/>
      <c r="V1957" s="21"/>
      <c r="W1957" s="21"/>
      <c r="X1957" s="19"/>
      <c r="Y1957" s="21"/>
      <c r="Z1957" s="19"/>
      <c r="AA1957" s="21"/>
      <c r="AB1957" s="19"/>
      <c r="AC1957" s="8"/>
      <c r="AD1957" s="8"/>
      <c r="AE1957" s="8"/>
      <c r="AF1957" s="19"/>
    </row>
    <row r="1958" ht="21" customHeight="1" spans="12:32">
      <c r="L1958" s="22"/>
      <c r="M1958" s="22"/>
      <c r="N1958" s="23"/>
      <c r="O1958" s="24"/>
      <c r="P1958" s="24"/>
      <c r="Q1958" s="24"/>
      <c r="R1958" s="5"/>
      <c r="S1958" s="5"/>
      <c r="T1958" s="5"/>
      <c r="U1958" s="24"/>
      <c r="V1958" s="24"/>
      <c r="W1958" s="24"/>
      <c r="X1958" s="22"/>
      <c r="Y1958" s="24"/>
      <c r="Z1958" s="22"/>
      <c r="AA1958" s="24"/>
      <c r="AB1958" s="22"/>
      <c r="AC1958" s="5"/>
      <c r="AD1958" s="5"/>
      <c r="AE1958" s="5"/>
      <c r="AF1958" s="22"/>
    </row>
    <row r="1959" ht="21" customHeight="1" spans="12:32">
      <c r="L1959" s="19"/>
      <c r="M1959" s="19"/>
      <c r="N1959" s="20"/>
      <c r="O1959" s="21"/>
      <c r="P1959" s="21"/>
      <c r="Q1959" s="21"/>
      <c r="R1959" s="8"/>
      <c r="S1959" s="8"/>
      <c r="T1959" s="8"/>
      <c r="U1959" s="21"/>
      <c r="V1959" s="21"/>
      <c r="W1959" s="21"/>
      <c r="X1959" s="19"/>
      <c r="Y1959" s="21"/>
      <c r="Z1959" s="19"/>
      <c r="AA1959" s="21"/>
      <c r="AB1959" s="19"/>
      <c r="AC1959" s="8"/>
      <c r="AD1959" s="8"/>
      <c r="AE1959" s="8"/>
      <c r="AF1959" s="19"/>
    </row>
    <row r="1960" ht="21" customHeight="1" spans="12:32">
      <c r="L1960" s="22"/>
      <c r="M1960" s="22"/>
      <c r="N1960" s="23"/>
      <c r="O1960" s="24"/>
      <c r="P1960" s="24"/>
      <c r="Q1960" s="24"/>
      <c r="R1960" s="5"/>
      <c r="S1960" s="5"/>
      <c r="T1960" s="5"/>
      <c r="U1960" s="24"/>
      <c r="V1960" s="24"/>
      <c r="W1960" s="24"/>
      <c r="X1960" s="22"/>
      <c r="Y1960" s="24"/>
      <c r="Z1960" s="22"/>
      <c r="AA1960" s="24"/>
      <c r="AB1960" s="22"/>
      <c r="AC1960" s="5"/>
      <c r="AD1960" s="5"/>
      <c r="AE1960" s="5"/>
      <c r="AF1960" s="22"/>
    </row>
    <row r="1961" ht="21" customHeight="1" spans="12:32">
      <c r="L1961" s="19"/>
      <c r="M1961" s="19"/>
      <c r="N1961" s="20"/>
      <c r="O1961" s="21"/>
      <c r="P1961" s="21"/>
      <c r="Q1961" s="21"/>
      <c r="R1961" s="8"/>
      <c r="S1961" s="8"/>
      <c r="T1961" s="8"/>
      <c r="U1961" s="21"/>
      <c r="V1961" s="21"/>
      <c r="W1961" s="21"/>
      <c r="X1961" s="19"/>
      <c r="Y1961" s="21"/>
      <c r="Z1961" s="19"/>
      <c r="AA1961" s="21"/>
      <c r="AB1961" s="19"/>
      <c r="AC1961" s="8"/>
      <c r="AD1961" s="8"/>
      <c r="AE1961" s="8"/>
      <c r="AF1961" s="19"/>
    </row>
    <row r="1962" ht="21" customHeight="1" spans="12:32">
      <c r="L1962" s="22"/>
      <c r="M1962" s="22"/>
      <c r="N1962" s="23"/>
      <c r="O1962" s="24"/>
      <c r="P1962" s="24"/>
      <c r="Q1962" s="24"/>
      <c r="R1962" s="5"/>
      <c r="S1962" s="5"/>
      <c r="T1962" s="5"/>
      <c r="U1962" s="24"/>
      <c r="V1962" s="24"/>
      <c r="W1962" s="24"/>
      <c r="X1962" s="22"/>
      <c r="Y1962" s="24"/>
      <c r="Z1962" s="22"/>
      <c r="AA1962" s="24"/>
      <c r="AB1962" s="22"/>
      <c r="AC1962" s="5"/>
      <c r="AD1962" s="5"/>
      <c r="AE1962" s="5"/>
      <c r="AF1962" s="22"/>
    </row>
    <row r="1963" ht="21" customHeight="1" spans="12:32">
      <c r="L1963" s="19"/>
      <c r="M1963" s="19"/>
      <c r="N1963" s="20"/>
      <c r="O1963" s="21"/>
      <c r="P1963" s="21"/>
      <c r="Q1963" s="21"/>
      <c r="R1963" s="8"/>
      <c r="S1963" s="8"/>
      <c r="T1963" s="8"/>
      <c r="U1963" s="21"/>
      <c r="V1963" s="21"/>
      <c r="W1963" s="21"/>
      <c r="X1963" s="19"/>
      <c r="Y1963" s="21"/>
      <c r="Z1963" s="19"/>
      <c r="AA1963" s="21"/>
      <c r="AB1963" s="19"/>
      <c r="AC1963" s="8"/>
      <c r="AD1963" s="8"/>
      <c r="AE1963" s="8"/>
      <c r="AF1963" s="19"/>
    </row>
    <row r="1964" ht="21" customHeight="1" spans="12:32">
      <c r="L1964" s="22"/>
      <c r="M1964" s="22"/>
      <c r="N1964" s="23"/>
      <c r="O1964" s="24"/>
      <c r="P1964" s="24"/>
      <c r="Q1964" s="24"/>
      <c r="R1964" s="5"/>
      <c r="S1964" s="5"/>
      <c r="T1964" s="5"/>
      <c r="U1964" s="24"/>
      <c r="V1964" s="24"/>
      <c r="W1964" s="24"/>
      <c r="X1964" s="22"/>
      <c r="Y1964" s="24"/>
      <c r="Z1964" s="22"/>
      <c r="AA1964" s="24"/>
      <c r="AB1964" s="22"/>
      <c r="AC1964" s="5"/>
      <c r="AD1964" s="5"/>
      <c r="AE1964" s="5"/>
      <c r="AF1964" s="22"/>
    </row>
    <row r="1965" ht="21" customHeight="1" spans="12:32">
      <c r="L1965" s="19"/>
      <c r="M1965" s="19"/>
      <c r="N1965" s="20"/>
      <c r="O1965" s="21"/>
      <c r="P1965" s="21"/>
      <c r="Q1965" s="21"/>
      <c r="R1965" s="8"/>
      <c r="S1965" s="8"/>
      <c r="T1965" s="8"/>
      <c r="U1965" s="21"/>
      <c r="V1965" s="21"/>
      <c r="W1965" s="21"/>
      <c r="X1965" s="19"/>
      <c r="Y1965" s="21"/>
      <c r="Z1965" s="19"/>
      <c r="AA1965" s="21"/>
      <c r="AB1965" s="19"/>
      <c r="AC1965" s="8"/>
      <c r="AD1965" s="8"/>
      <c r="AE1965" s="8"/>
      <c r="AF1965" s="19"/>
    </row>
    <row r="1966" ht="21" customHeight="1" spans="12:32">
      <c r="L1966" s="22"/>
      <c r="M1966" s="22"/>
      <c r="N1966" s="23"/>
      <c r="O1966" s="24"/>
      <c r="P1966" s="24"/>
      <c r="Q1966" s="24"/>
      <c r="R1966" s="5"/>
      <c r="S1966" s="5"/>
      <c r="T1966" s="5"/>
      <c r="U1966" s="24"/>
      <c r="V1966" s="24"/>
      <c r="W1966" s="24"/>
      <c r="X1966" s="22"/>
      <c r="Y1966" s="24"/>
      <c r="Z1966" s="22"/>
      <c r="AA1966" s="24"/>
      <c r="AB1966" s="22"/>
      <c r="AC1966" s="5"/>
      <c r="AD1966" s="5"/>
      <c r="AE1966" s="5"/>
      <c r="AF1966" s="22"/>
    </row>
    <row r="1967" ht="21" customHeight="1" spans="12:32">
      <c r="L1967" s="19"/>
      <c r="M1967" s="19"/>
      <c r="N1967" s="20"/>
      <c r="O1967" s="21"/>
      <c r="P1967" s="21"/>
      <c r="Q1967" s="21"/>
      <c r="R1967" s="8"/>
      <c r="S1967" s="8"/>
      <c r="T1967" s="8"/>
      <c r="U1967" s="21"/>
      <c r="V1967" s="21"/>
      <c r="W1967" s="21"/>
      <c r="X1967" s="19"/>
      <c r="Y1967" s="21"/>
      <c r="Z1967" s="19"/>
      <c r="AA1967" s="21"/>
      <c r="AB1967" s="19"/>
      <c r="AC1967" s="8"/>
      <c r="AD1967" s="8"/>
      <c r="AE1967" s="8"/>
      <c r="AF1967" s="19"/>
    </row>
    <row r="1968" ht="21" customHeight="1" spans="12:32">
      <c r="L1968" s="22"/>
      <c r="M1968" s="22"/>
      <c r="N1968" s="23"/>
      <c r="O1968" s="24"/>
      <c r="P1968" s="24"/>
      <c r="Q1968" s="24"/>
      <c r="R1968" s="5"/>
      <c r="S1968" s="5"/>
      <c r="T1968" s="5"/>
      <c r="U1968" s="24"/>
      <c r="V1968" s="24"/>
      <c r="W1968" s="24"/>
      <c r="X1968" s="22"/>
      <c r="Y1968" s="24"/>
      <c r="Z1968" s="22"/>
      <c r="AA1968" s="24"/>
      <c r="AB1968" s="22"/>
      <c r="AC1968" s="5"/>
      <c r="AD1968" s="5"/>
      <c r="AE1968" s="5"/>
      <c r="AF1968" s="22"/>
    </row>
    <row r="1969" ht="21" customHeight="1" spans="12:32">
      <c r="L1969" s="19"/>
      <c r="M1969" s="19"/>
      <c r="N1969" s="20"/>
      <c r="O1969" s="21"/>
      <c r="P1969" s="21"/>
      <c r="Q1969" s="21"/>
      <c r="R1969" s="8"/>
      <c r="S1969" s="8"/>
      <c r="T1969" s="8"/>
      <c r="U1969" s="21"/>
      <c r="V1969" s="21"/>
      <c r="W1969" s="21"/>
      <c r="X1969" s="19"/>
      <c r="Y1969" s="21"/>
      <c r="Z1969" s="19"/>
      <c r="AA1969" s="21"/>
      <c r="AB1969" s="19"/>
      <c r="AC1969" s="8"/>
      <c r="AD1969" s="8"/>
      <c r="AE1969" s="8"/>
      <c r="AF1969" s="19"/>
    </row>
    <row r="1970" ht="21" customHeight="1" spans="12:32">
      <c r="L1970" s="22"/>
      <c r="M1970" s="22"/>
      <c r="N1970" s="23"/>
      <c r="O1970" s="24"/>
      <c r="P1970" s="24"/>
      <c r="Q1970" s="24"/>
      <c r="R1970" s="5"/>
      <c r="S1970" s="5"/>
      <c r="T1970" s="5"/>
      <c r="U1970" s="24"/>
      <c r="V1970" s="24"/>
      <c r="W1970" s="24"/>
      <c r="X1970" s="22"/>
      <c r="Y1970" s="24"/>
      <c r="Z1970" s="22"/>
      <c r="AA1970" s="24"/>
      <c r="AB1970" s="22"/>
      <c r="AC1970" s="5"/>
      <c r="AD1970" s="5"/>
      <c r="AE1970" s="5"/>
      <c r="AF1970" s="22"/>
    </row>
    <row r="1971" ht="21" customHeight="1" spans="12:32">
      <c r="L1971" s="19"/>
      <c r="M1971" s="19"/>
      <c r="N1971" s="20"/>
      <c r="O1971" s="21"/>
      <c r="P1971" s="21"/>
      <c r="Q1971" s="21"/>
      <c r="R1971" s="8"/>
      <c r="S1971" s="8"/>
      <c r="T1971" s="8"/>
      <c r="U1971" s="21"/>
      <c r="V1971" s="21"/>
      <c r="W1971" s="21"/>
      <c r="X1971" s="19"/>
      <c r="Y1971" s="21"/>
      <c r="Z1971" s="19"/>
      <c r="AA1971" s="21"/>
      <c r="AB1971" s="19"/>
      <c r="AC1971" s="8"/>
      <c r="AD1971" s="8"/>
      <c r="AE1971" s="8"/>
      <c r="AF1971" s="19"/>
    </row>
    <row r="1972" ht="21" customHeight="1" spans="12:32">
      <c r="L1972" s="22"/>
      <c r="M1972" s="22"/>
      <c r="N1972" s="23"/>
      <c r="O1972" s="24"/>
      <c r="P1972" s="24"/>
      <c r="Q1972" s="24"/>
      <c r="R1972" s="5"/>
      <c r="S1972" s="5"/>
      <c r="T1972" s="5"/>
      <c r="U1972" s="24"/>
      <c r="V1972" s="24"/>
      <c r="W1972" s="24"/>
      <c r="X1972" s="22"/>
      <c r="Y1972" s="24"/>
      <c r="Z1972" s="22"/>
      <c r="AA1972" s="24"/>
      <c r="AB1972" s="22"/>
      <c r="AC1972" s="5"/>
      <c r="AD1972" s="5"/>
      <c r="AE1972" s="5"/>
      <c r="AF1972" s="22"/>
    </row>
    <row r="1973" ht="21" customHeight="1" spans="12:32">
      <c r="L1973" s="19"/>
      <c r="M1973" s="19"/>
      <c r="N1973" s="20"/>
      <c r="O1973" s="21"/>
      <c r="P1973" s="21"/>
      <c r="Q1973" s="21"/>
      <c r="R1973" s="8"/>
      <c r="S1973" s="8"/>
      <c r="T1973" s="8"/>
      <c r="U1973" s="21"/>
      <c r="V1973" s="21"/>
      <c r="W1973" s="21"/>
      <c r="X1973" s="19"/>
      <c r="Y1973" s="21"/>
      <c r="Z1973" s="19"/>
      <c r="AA1973" s="21"/>
      <c r="AB1973" s="19"/>
      <c r="AC1973" s="8"/>
      <c r="AD1973" s="8"/>
      <c r="AE1973" s="8"/>
      <c r="AF1973" s="19"/>
    </row>
    <row r="1974" ht="21" customHeight="1" spans="12:32">
      <c r="L1974" s="22"/>
      <c r="M1974" s="22"/>
      <c r="N1974" s="23"/>
      <c r="O1974" s="24"/>
      <c r="P1974" s="24"/>
      <c r="Q1974" s="24"/>
      <c r="R1974" s="5"/>
      <c r="S1974" s="5"/>
      <c r="T1974" s="5"/>
      <c r="U1974" s="24"/>
      <c r="V1974" s="24"/>
      <c r="W1974" s="24"/>
      <c r="X1974" s="22"/>
      <c r="Y1974" s="24"/>
      <c r="Z1974" s="22"/>
      <c r="AA1974" s="24"/>
      <c r="AB1974" s="22"/>
      <c r="AC1974" s="5"/>
      <c r="AD1974" s="5"/>
      <c r="AE1974" s="5"/>
      <c r="AF1974" s="22"/>
    </row>
    <row r="1975" ht="21" customHeight="1" spans="12:32">
      <c r="L1975" s="19"/>
      <c r="M1975" s="19"/>
      <c r="N1975" s="20"/>
      <c r="O1975" s="21"/>
      <c r="P1975" s="21"/>
      <c r="Q1975" s="21"/>
      <c r="R1975" s="8"/>
      <c r="S1975" s="8"/>
      <c r="T1975" s="8"/>
      <c r="U1975" s="21"/>
      <c r="V1975" s="21"/>
      <c r="W1975" s="21"/>
      <c r="X1975" s="19"/>
      <c r="Y1975" s="21"/>
      <c r="Z1975" s="19"/>
      <c r="AA1975" s="21"/>
      <c r="AB1975" s="19"/>
      <c r="AC1975" s="8"/>
      <c r="AD1975" s="8"/>
      <c r="AE1975" s="8"/>
      <c r="AF1975" s="19"/>
    </row>
    <row r="1976" ht="21" customHeight="1" spans="12:32">
      <c r="L1976" s="22"/>
      <c r="M1976" s="22"/>
      <c r="N1976" s="23"/>
      <c r="O1976" s="24"/>
      <c r="P1976" s="24"/>
      <c r="Q1976" s="24"/>
      <c r="R1976" s="5"/>
      <c r="S1976" s="5"/>
      <c r="T1976" s="5"/>
      <c r="U1976" s="24"/>
      <c r="V1976" s="24"/>
      <c r="W1976" s="24"/>
      <c r="X1976" s="22"/>
      <c r="Y1976" s="24"/>
      <c r="Z1976" s="22"/>
      <c r="AA1976" s="24"/>
      <c r="AB1976" s="22"/>
      <c r="AC1976" s="5"/>
      <c r="AD1976" s="5"/>
      <c r="AE1976" s="5"/>
      <c r="AF1976" s="22"/>
    </row>
    <row r="1977" ht="21" customHeight="1" spans="12:32">
      <c r="L1977" s="19"/>
      <c r="M1977" s="19"/>
      <c r="N1977" s="20"/>
      <c r="O1977" s="21"/>
      <c r="P1977" s="21"/>
      <c r="Q1977" s="21"/>
      <c r="R1977" s="8"/>
      <c r="S1977" s="8"/>
      <c r="T1977" s="8"/>
      <c r="U1977" s="21"/>
      <c r="V1977" s="21"/>
      <c r="W1977" s="21"/>
      <c r="X1977" s="19"/>
      <c r="Y1977" s="21"/>
      <c r="Z1977" s="19"/>
      <c r="AA1977" s="21"/>
      <c r="AB1977" s="19"/>
      <c r="AC1977" s="8"/>
      <c r="AD1977" s="8"/>
      <c r="AE1977" s="8"/>
      <c r="AF1977" s="19"/>
    </row>
    <row r="1978" ht="21" customHeight="1" spans="12:32">
      <c r="L1978" s="22"/>
      <c r="M1978" s="22"/>
      <c r="N1978" s="23"/>
      <c r="O1978" s="24"/>
      <c r="P1978" s="24"/>
      <c r="Q1978" s="24"/>
      <c r="R1978" s="5"/>
      <c r="S1978" s="5"/>
      <c r="T1978" s="5"/>
      <c r="U1978" s="24"/>
      <c r="V1978" s="24"/>
      <c r="W1978" s="24"/>
      <c r="X1978" s="22"/>
      <c r="Y1978" s="24"/>
      <c r="Z1978" s="22"/>
      <c r="AA1978" s="24"/>
      <c r="AB1978" s="22"/>
      <c r="AC1978" s="5"/>
      <c r="AD1978" s="5"/>
      <c r="AE1978" s="5"/>
      <c r="AF1978" s="22"/>
    </row>
    <row r="1979" ht="21" customHeight="1" spans="12:32">
      <c r="L1979" s="19"/>
      <c r="M1979" s="19"/>
      <c r="N1979" s="20"/>
      <c r="O1979" s="21"/>
      <c r="P1979" s="21"/>
      <c r="Q1979" s="21"/>
      <c r="R1979" s="8"/>
      <c r="S1979" s="8"/>
      <c r="T1979" s="8"/>
      <c r="U1979" s="21"/>
      <c r="V1979" s="21"/>
      <c r="W1979" s="21"/>
      <c r="X1979" s="19"/>
      <c r="Y1979" s="21"/>
      <c r="Z1979" s="19"/>
      <c r="AA1979" s="21"/>
      <c r="AB1979" s="19"/>
      <c r="AC1979" s="8"/>
      <c r="AD1979" s="8"/>
      <c r="AE1979" s="8"/>
      <c r="AF1979" s="19"/>
    </row>
    <row r="1980" ht="21" customHeight="1" spans="12:32">
      <c r="L1980" s="22"/>
      <c r="M1980" s="22"/>
      <c r="N1980" s="23"/>
      <c r="O1980" s="24"/>
      <c r="P1980" s="24"/>
      <c r="Q1980" s="24"/>
      <c r="R1980" s="5"/>
      <c r="S1980" s="5"/>
      <c r="T1980" s="5"/>
      <c r="U1980" s="24"/>
      <c r="V1980" s="24"/>
      <c r="W1980" s="24"/>
      <c r="X1980" s="22"/>
      <c r="Y1980" s="24"/>
      <c r="Z1980" s="22"/>
      <c r="AA1980" s="24"/>
      <c r="AB1980" s="22"/>
      <c r="AC1980" s="5"/>
      <c r="AD1980" s="5"/>
      <c r="AE1980" s="5"/>
      <c r="AF1980" s="22"/>
    </row>
    <row r="1981" ht="21" customHeight="1" spans="12:32">
      <c r="L1981" s="19"/>
      <c r="M1981" s="19"/>
      <c r="N1981" s="20"/>
      <c r="O1981" s="21"/>
      <c r="P1981" s="21"/>
      <c r="Q1981" s="21"/>
      <c r="R1981" s="8"/>
      <c r="S1981" s="8"/>
      <c r="T1981" s="8"/>
      <c r="U1981" s="21"/>
      <c r="V1981" s="21"/>
      <c r="W1981" s="21"/>
      <c r="X1981" s="19"/>
      <c r="Y1981" s="21"/>
      <c r="Z1981" s="19"/>
      <c r="AA1981" s="21"/>
      <c r="AB1981" s="19"/>
      <c r="AC1981" s="8"/>
      <c r="AD1981" s="8"/>
      <c r="AE1981" s="8"/>
      <c r="AF1981" s="19"/>
    </row>
    <row r="1982" ht="21" customHeight="1" spans="12:32">
      <c r="L1982" s="22"/>
      <c r="M1982" s="22"/>
      <c r="N1982" s="23"/>
      <c r="O1982" s="24"/>
      <c r="P1982" s="24"/>
      <c r="Q1982" s="24"/>
      <c r="R1982" s="5"/>
      <c r="S1982" s="5"/>
      <c r="T1982" s="5"/>
      <c r="U1982" s="24"/>
      <c r="V1982" s="24"/>
      <c r="W1982" s="24"/>
      <c r="X1982" s="22"/>
      <c r="Y1982" s="24"/>
      <c r="Z1982" s="22"/>
      <c r="AA1982" s="24"/>
      <c r="AB1982" s="22"/>
      <c r="AC1982" s="5"/>
      <c r="AD1982" s="5"/>
      <c r="AE1982" s="5"/>
      <c r="AF1982" s="22"/>
    </row>
    <row r="1983" ht="21" customHeight="1" spans="12:32">
      <c r="L1983" s="19"/>
      <c r="M1983" s="19"/>
      <c r="N1983" s="20"/>
      <c r="O1983" s="21"/>
      <c r="P1983" s="21"/>
      <c r="Q1983" s="21"/>
      <c r="R1983" s="8"/>
      <c r="S1983" s="8"/>
      <c r="T1983" s="8"/>
      <c r="U1983" s="21"/>
      <c r="V1983" s="21"/>
      <c r="W1983" s="21"/>
      <c r="X1983" s="19"/>
      <c r="Y1983" s="21"/>
      <c r="Z1983" s="19"/>
      <c r="AA1983" s="21"/>
      <c r="AB1983" s="19"/>
      <c r="AC1983" s="8"/>
      <c r="AD1983" s="8"/>
      <c r="AE1983" s="8"/>
      <c r="AF1983" s="19"/>
    </row>
    <row r="1984" ht="21" customHeight="1" spans="12:32">
      <c r="L1984" s="22"/>
      <c r="M1984" s="22"/>
      <c r="N1984" s="23"/>
      <c r="O1984" s="24"/>
      <c r="P1984" s="24"/>
      <c r="Q1984" s="24"/>
      <c r="R1984" s="5"/>
      <c r="S1984" s="5"/>
      <c r="T1984" s="5"/>
      <c r="U1984" s="24"/>
      <c r="V1984" s="24"/>
      <c r="W1984" s="24"/>
      <c r="X1984" s="22"/>
      <c r="Y1984" s="24"/>
      <c r="Z1984" s="22"/>
      <c r="AA1984" s="24"/>
      <c r="AB1984" s="22"/>
      <c r="AC1984" s="5"/>
      <c r="AD1984" s="5"/>
      <c r="AE1984" s="5"/>
      <c r="AF1984" s="22"/>
    </row>
    <row r="1985" ht="21" customHeight="1" spans="12:32">
      <c r="L1985" s="19"/>
      <c r="M1985" s="19"/>
      <c r="N1985" s="20"/>
      <c r="O1985" s="21"/>
      <c r="P1985" s="21"/>
      <c r="Q1985" s="21"/>
      <c r="R1985" s="8"/>
      <c r="S1985" s="8"/>
      <c r="T1985" s="8"/>
      <c r="U1985" s="21"/>
      <c r="V1985" s="21"/>
      <c r="W1985" s="21"/>
      <c r="X1985" s="19"/>
      <c r="Y1985" s="21"/>
      <c r="Z1985" s="19"/>
      <c r="AA1985" s="21"/>
      <c r="AB1985" s="19"/>
      <c r="AC1985" s="8"/>
      <c r="AD1985" s="8"/>
      <c r="AE1985" s="8"/>
      <c r="AF1985" s="19"/>
    </row>
    <row r="1986" ht="21" customHeight="1" spans="12:32">
      <c r="L1986" s="22"/>
      <c r="M1986" s="22"/>
      <c r="N1986" s="23"/>
      <c r="O1986" s="24"/>
      <c r="P1986" s="24"/>
      <c r="Q1986" s="24"/>
      <c r="R1986" s="5"/>
      <c r="S1986" s="5"/>
      <c r="T1986" s="5"/>
      <c r="U1986" s="24"/>
      <c r="V1986" s="24"/>
      <c r="W1986" s="24"/>
      <c r="X1986" s="22"/>
      <c r="Y1986" s="24"/>
      <c r="Z1986" s="22"/>
      <c r="AA1986" s="24"/>
      <c r="AB1986" s="22"/>
      <c r="AC1986" s="5"/>
      <c r="AD1986" s="5"/>
      <c r="AE1986" s="5"/>
      <c r="AF1986" s="22"/>
    </row>
    <row r="1987" ht="21" customHeight="1" spans="12:32">
      <c r="L1987" s="19"/>
      <c r="M1987" s="19"/>
      <c r="N1987" s="20"/>
      <c r="O1987" s="21"/>
      <c r="P1987" s="21"/>
      <c r="Q1987" s="21"/>
      <c r="R1987" s="8"/>
      <c r="S1987" s="8"/>
      <c r="T1987" s="8"/>
      <c r="U1987" s="21"/>
      <c r="V1987" s="21"/>
      <c r="W1987" s="21"/>
      <c r="X1987" s="19"/>
      <c r="Y1987" s="21"/>
      <c r="Z1987" s="19"/>
      <c r="AA1987" s="21"/>
      <c r="AB1987" s="19"/>
      <c r="AC1987" s="8"/>
      <c r="AD1987" s="8"/>
      <c r="AE1987" s="8"/>
      <c r="AF1987" s="19"/>
    </row>
    <row r="1988" ht="21" customHeight="1" spans="12:32">
      <c r="L1988" s="22"/>
      <c r="M1988" s="22"/>
      <c r="N1988" s="23"/>
      <c r="O1988" s="24"/>
      <c r="P1988" s="24"/>
      <c r="Q1988" s="24"/>
      <c r="R1988" s="5"/>
      <c r="S1988" s="5"/>
      <c r="T1988" s="5"/>
      <c r="U1988" s="24"/>
      <c r="V1988" s="24"/>
      <c r="W1988" s="24"/>
      <c r="X1988" s="22"/>
      <c r="Y1988" s="24"/>
      <c r="Z1988" s="22"/>
      <c r="AA1988" s="24"/>
      <c r="AB1988" s="22"/>
      <c r="AC1988" s="5"/>
      <c r="AD1988" s="5"/>
      <c r="AE1988" s="5"/>
      <c r="AF1988" s="22"/>
    </row>
    <row r="1989" ht="21" customHeight="1" spans="12:32">
      <c r="L1989" s="19"/>
      <c r="M1989" s="19"/>
      <c r="N1989" s="20"/>
      <c r="O1989" s="21"/>
      <c r="P1989" s="21"/>
      <c r="Q1989" s="21"/>
      <c r="R1989" s="8"/>
      <c r="S1989" s="8"/>
      <c r="T1989" s="8"/>
      <c r="U1989" s="21"/>
      <c r="V1989" s="21"/>
      <c r="W1989" s="21"/>
      <c r="X1989" s="19"/>
      <c r="Y1989" s="21"/>
      <c r="Z1989" s="19"/>
      <c r="AA1989" s="21"/>
      <c r="AB1989" s="19"/>
      <c r="AC1989" s="8"/>
      <c r="AD1989" s="8"/>
      <c r="AE1989" s="8"/>
      <c r="AF1989" s="19"/>
    </row>
    <row r="1990" ht="21" customHeight="1" spans="12:32">
      <c r="L1990" s="22"/>
      <c r="M1990" s="22"/>
      <c r="N1990" s="23"/>
      <c r="O1990" s="24"/>
      <c r="P1990" s="24"/>
      <c r="Q1990" s="24"/>
      <c r="R1990" s="5"/>
      <c r="S1990" s="5"/>
      <c r="T1990" s="5"/>
      <c r="U1990" s="24"/>
      <c r="V1990" s="24"/>
      <c r="W1990" s="24"/>
      <c r="X1990" s="22"/>
      <c r="Y1990" s="24"/>
      <c r="Z1990" s="22"/>
      <c r="AA1990" s="24"/>
      <c r="AB1990" s="22"/>
      <c r="AC1990" s="5"/>
      <c r="AD1990" s="5"/>
      <c r="AE1990" s="5"/>
      <c r="AF1990" s="22"/>
    </row>
    <row r="1991" ht="21" customHeight="1" spans="12:32">
      <c r="L1991" s="19"/>
      <c r="M1991" s="19"/>
      <c r="N1991" s="20"/>
      <c r="O1991" s="21"/>
      <c r="P1991" s="21"/>
      <c r="Q1991" s="21"/>
      <c r="R1991" s="8"/>
      <c r="S1991" s="8"/>
      <c r="T1991" s="8"/>
      <c r="U1991" s="21"/>
      <c r="V1991" s="21"/>
      <c r="W1991" s="21"/>
      <c r="X1991" s="19"/>
      <c r="Y1991" s="21"/>
      <c r="Z1991" s="19"/>
      <c r="AA1991" s="21"/>
      <c r="AB1991" s="19"/>
      <c r="AC1991" s="8"/>
      <c r="AD1991" s="8"/>
      <c r="AE1991" s="8"/>
      <c r="AF1991" s="19"/>
    </row>
    <row r="1992" ht="21" customHeight="1" spans="12:32">
      <c r="L1992" s="22"/>
      <c r="M1992" s="22"/>
      <c r="N1992" s="23"/>
      <c r="O1992" s="24"/>
      <c r="P1992" s="24"/>
      <c r="Q1992" s="24"/>
      <c r="R1992" s="5"/>
      <c r="S1992" s="5"/>
      <c r="T1992" s="5"/>
      <c r="U1992" s="24"/>
      <c r="V1992" s="24"/>
      <c r="W1992" s="24"/>
      <c r="X1992" s="22"/>
      <c r="Y1992" s="24"/>
      <c r="Z1992" s="22"/>
      <c r="AA1992" s="24"/>
      <c r="AB1992" s="22"/>
      <c r="AC1992" s="5"/>
      <c r="AD1992" s="5"/>
      <c r="AE1992" s="5"/>
      <c r="AF1992" s="22"/>
    </row>
    <row r="1993" ht="21" customHeight="1" spans="12:32">
      <c r="L1993" s="19"/>
      <c r="M1993" s="19"/>
      <c r="N1993" s="20"/>
      <c r="O1993" s="21"/>
      <c r="P1993" s="21"/>
      <c r="Q1993" s="21"/>
      <c r="R1993" s="8"/>
      <c r="S1993" s="8"/>
      <c r="T1993" s="8"/>
      <c r="U1993" s="21"/>
      <c r="V1993" s="21"/>
      <c r="W1993" s="21"/>
      <c r="X1993" s="19"/>
      <c r="Y1993" s="21"/>
      <c r="Z1993" s="19"/>
      <c r="AA1993" s="21"/>
      <c r="AB1993" s="19"/>
      <c r="AC1993" s="8"/>
      <c r="AD1993" s="8"/>
      <c r="AE1993" s="8"/>
      <c r="AF1993" s="19"/>
    </row>
    <row r="1994" ht="21" customHeight="1" spans="12:32">
      <c r="L1994" s="22"/>
      <c r="M1994" s="22"/>
      <c r="N1994" s="23"/>
      <c r="O1994" s="24"/>
      <c r="P1994" s="24"/>
      <c r="Q1994" s="24"/>
      <c r="R1994" s="5"/>
      <c r="S1994" s="5"/>
      <c r="T1994" s="5"/>
      <c r="U1994" s="24"/>
      <c r="V1994" s="24"/>
      <c r="W1994" s="24"/>
      <c r="X1994" s="22"/>
      <c r="Y1994" s="24"/>
      <c r="Z1994" s="22"/>
      <c r="AA1994" s="24"/>
      <c r="AB1994" s="22"/>
      <c r="AC1994" s="5"/>
      <c r="AD1994" s="5"/>
      <c r="AE1994" s="5"/>
      <c r="AF1994" s="22"/>
    </row>
    <row r="1995" ht="21" customHeight="1" spans="12:32">
      <c r="L1995" s="19"/>
      <c r="M1995" s="19"/>
      <c r="N1995" s="20"/>
      <c r="O1995" s="21"/>
      <c r="P1995" s="21"/>
      <c r="Q1995" s="21"/>
      <c r="R1995" s="8"/>
      <c r="S1995" s="8"/>
      <c r="T1995" s="8"/>
      <c r="U1995" s="21"/>
      <c r="V1995" s="21"/>
      <c r="W1995" s="21"/>
      <c r="X1995" s="19"/>
      <c r="Y1995" s="21"/>
      <c r="Z1995" s="19"/>
      <c r="AA1995" s="21"/>
      <c r="AB1995" s="19"/>
      <c r="AC1995" s="8"/>
      <c r="AD1995" s="8"/>
      <c r="AE1995" s="8"/>
      <c r="AF1995" s="19"/>
    </row>
    <row r="1996" ht="21" customHeight="1" spans="12:32">
      <c r="L1996" s="22"/>
      <c r="M1996" s="22"/>
      <c r="N1996" s="23"/>
      <c r="O1996" s="24"/>
      <c r="P1996" s="24"/>
      <c r="Q1996" s="24"/>
      <c r="R1996" s="5"/>
      <c r="S1996" s="5"/>
      <c r="T1996" s="5"/>
      <c r="U1996" s="24"/>
      <c r="V1996" s="24"/>
      <c r="W1996" s="24"/>
      <c r="X1996" s="22"/>
      <c r="Y1996" s="24"/>
      <c r="Z1996" s="22"/>
      <c r="AA1996" s="24"/>
      <c r="AB1996" s="22"/>
      <c r="AC1996" s="5"/>
      <c r="AD1996" s="5"/>
      <c r="AE1996" s="5"/>
      <c r="AF1996" s="22"/>
    </row>
    <row r="1997" ht="21" customHeight="1" spans="12:32">
      <c r="L1997" s="19"/>
      <c r="M1997" s="19"/>
      <c r="N1997" s="20"/>
      <c r="O1997" s="21"/>
      <c r="P1997" s="21"/>
      <c r="Q1997" s="21"/>
      <c r="R1997" s="8"/>
      <c r="S1997" s="8"/>
      <c r="T1997" s="8"/>
      <c r="U1997" s="21"/>
      <c r="V1997" s="21"/>
      <c r="W1997" s="21"/>
      <c r="X1997" s="19"/>
      <c r="Y1997" s="21"/>
      <c r="Z1997" s="19"/>
      <c r="AA1997" s="21"/>
      <c r="AB1997" s="19"/>
      <c r="AC1997" s="8"/>
      <c r="AD1997" s="8"/>
      <c r="AE1997" s="8"/>
      <c r="AF1997" s="19"/>
    </row>
    <row r="1998" ht="21" customHeight="1" spans="12:32">
      <c r="L1998" s="22"/>
      <c r="M1998" s="22"/>
      <c r="N1998" s="23"/>
      <c r="O1998" s="24"/>
      <c r="P1998" s="24"/>
      <c r="Q1998" s="24"/>
      <c r="R1998" s="5"/>
      <c r="S1998" s="5"/>
      <c r="T1998" s="5"/>
      <c r="U1998" s="24"/>
      <c r="V1998" s="24"/>
      <c r="W1998" s="24"/>
      <c r="X1998" s="22"/>
      <c r="Y1998" s="24"/>
      <c r="Z1998" s="22"/>
      <c r="AA1998" s="24"/>
      <c r="AB1998" s="22"/>
      <c r="AC1998" s="5"/>
      <c r="AD1998" s="5"/>
      <c r="AE1998" s="5"/>
      <c r="AF1998" s="22"/>
    </row>
    <row r="1999" ht="21" customHeight="1" spans="12:32">
      <c r="L1999" s="19"/>
      <c r="M1999" s="19"/>
      <c r="N1999" s="20"/>
      <c r="O1999" s="21"/>
      <c r="P1999" s="21"/>
      <c r="Q1999" s="21"/>
      <c r="R1999" s="8"/>
      <c r="S1999" s="8"/>
      <c r="T1999" s="8"/>
      <c r="U1999" s="21"/>
      <c r="V1999" s="21"/>
      <c r="W1999" s="21"/>
      <c r="X1999" s="19"/>
      <c r="Y1999" s="21"/>
      <c r="Z1999" s="19"/>
      <c r="AA1999" s="21"/>
      <c r="AB1999" s="19"/>
      <c r="AC1999" s="8"/>
      <c r="AD1999" s="8"/>
      <c r="AE1999" s="8"/>
      <c r="AF1999" s="19"/>
    </row>
    <row r="2000" ht="21" customHeight="1" spans="12:32">
      <c r="L2000" s="22"/>
      <c r="M2000" s="22"/>
      <c r="N2000" s="23"/>
      <c r="O2000" s="24"/>
      <c r="P2000" s="24"/>
      <c r="Q2000" s="24"/>
      <c r="R2000" s="5"/>
      <c r="S2000" s="5"/>
      <c r="T2000" s="5"/>
      <c r="U2000" s="24"/>
      <c r="V2000" s="24"/>
      <c r="W2000" s="24"/>
      <c r="X2000" s="22"/>
      <c r="Y2000" s="24"/>
      <c r="Z2000" s="22"/>
      <c r="AA2000" s="24"/>
      <c r="AB2000" s="22"/>
      <c r="AC2000" s="5"/>
      <c r="AD2000" s="5"/>
      <c r="AE2000" s="5"/>
      <c r="AF2000" s="22"/>
    </row>
    <row r="2001" ht="21" customHeight="1" spans="12:32">
      <c r="L2001" s="19"/>
      <c r="M2001" s="19"/>
      <c r="N2001" s="20"/>
      <c r="O2001" s="21"/>
      <c r="P2001" s="21"/>
      <c r="Q2001" s="21"/>
      <c r="R2001" s="8"/>
      <c r="S2001" s="8"/>
      <c r="T2001" s="8"/>
      <c r="U2001" s="21"/>
      <c r="V2001" s="21"/>
      <c r="W2001" s="21"/>
      <c r="X2001" s="19"/>
      <c r="Y2001" s="21"/>
      <c r="Z2001" s="19"/>
      <c r="AA2001" s="21"/>
      <c r="AB2001" s="19"/>
      <c r="AC2001" s="8"/>
      <c r="AD2001" s="8"/>
      <c r="AE2001" s="8"/>
      <c r="AF2001" s="19"/>
    </row>
    <row r="2002" ht="21" customHeight="1" spans="12:32">
      <c r="L2002" s="22"/>
      <c r="M2002" s="22"/>
      <c r="N2002" s="23"/>
      <c r="O2002" s="24"/>
      <c r="P2002" s="24"/>
      <c r="Q2002" s="24"/>
      <c r="R2002" s="5"/>
      <c r="S2002" s="5"/>
      <c r="T2002" s="5"/>
      <c r="U2002" s="24"/>
      <c r="V2002" s="24"/>
      <c r="W2002" s="24"/>
      <c r="X2002" s="22"/>
      <c r="Y2002" s="24"/>
      <c r="Z2002" s="22"/>
      <c r="AA2002" s="24"/>
      <c r="AB2002" s="22"/>
      <c r="AC2002" s="5"/>
      <c r="AD2002" s="5"/>
      <c r="AE2002" s="5"/>
      <c r="AF2002" s="22"/>
    </row>
    <row r="2003" ht="21" customHeight="1" spans="12:32">
      <c r="L2003" s="19"/>
      <c r="M2003" s="19"/>
      <c r="N2003" s="20"/>
      <c r="O2003" s="21"/>
      <c r="P2003" s="21"/>
      <c r="Q2003" s="21"/>
      <c r="R2003" s="8"/>
      <c r="S2003" s="8"/>
      <c r="T2003" s="8"/>
      <c r="U2003" s="21"/>
      <c r="V2003" s="21"/>
      <c r="W2003" s="21"/>
      <c r="X2003" s="19"/>
      <c r="Y2003" s="21"/>
      <c r="Z2003" s="19"/>
      <c r="AA2003" s="21"/>
      <c r="AB2003" s="19"/>
      <c r="AC2003" s="8"/>
      <c r="AD2003" s="8"/>
      <c r="AE2003" s="8"/>
      <c r="AF2003" s="19"/>
    </row>
    <row r="2004" ht="21" customHeight="1" spans="12:32">
      <c r="L2004" s="22"/>
      <c r="M2004" s="22"/>
      <c r="N2004" s="23"/>
      <c r="O2004" s="24"/>
      <c r="P2004" s="24"/>
      <c r="Q2004" s="24"/>
      <c r="R2004" s="5"/>
      <c r="S2004" s="5"/>
      <c r="T2004" s="5"/>
      <c r="U2004" s="24"/>
      <c r="V2004" s="24"/>
      <c r="W2004" s="24"/>
      <c r="X2004" s="22"/>
      <c r="Y2004" s="24"/>
      <c r="Z2004" s="22"/>
      <c r="AA2004" s="24"/>
      <c r="AB2004" s="22"/>
      <c r="AC2004" s="5"/>
      <c r="AD2004" s="5"/>
      <c r="AE2004" s="5"/>
      <c r="AF2004" s="22"/>
    </row>
    <row r="2005" ht="21" customHeight="1" spans="12:32">
      <c r="L2005" s="19"/>
      <c r="M2005" s="19"/>
      <c r="N2005" s="20"/>
      <c r="O2005" s="21"/>
      <c r="P2005" s="21"/>
      <c r="Q2005" s="21"/>
      <c r="R2005" s="8"/>
      <c r="S2005" s="8"/>
      <c r="T2005" s="8"/>
      <c r="U2005" s="21"/>
      <c r="V2005" s="21"/>
      <c r="W2005" s="21"/>
      <c r="X2005" s="19"/>
      <c r="Y2005" s="21"/>
      <c r="Z2005" s="19"/>
      <c r="AA2005" s="21"/>
      <c r="AB2005" s="19"/>
      <c r="AC2005" s="8"/>
      <c r="AD2005" s="8"/>
      <c r="AE2005" s="8"/>
      <c r="AF2005" s="19"/>
    </row>
    <row r="2006" ht="21" customHeight="1" spans="12:32">
      <c r="L2006" s="22"/>
      <c r="M2006" s="22"/>
      <c r="N2006" s="23"/>
      <c r="O2006" s="24"/>
      <c r="P2006" s="24"/>
      <c r="Q2006" s="24"/>
      <c r="R2006" s="5"/>
      <c r="S2006" s="5"/>
      <c r="T2006" s="5"/>
      <c r="U2006" s="24"/>
      <c r="V2006" s="24"/>
      <c r="W2006" s="24"/>
      <c r="X2006" s="22"/>
      <c r="Y2006" s="24"/>
      <c r="Z2006" s="22"/>
      <c r="AA2006" s="24"/>
      <c r="AB2006" s="22"/>
      <c r="AC2006" s="5"/>
      <c r="AD2006" s="5"/>
      <c r="AE2006" s="5"/>
      <c r="AF2006" s="22"/>
    </row>
    <row r="2007" ht="21" customHeight="1" spans="12:32">
      <c r="L2007" s="19"/>
      <c r="M2007" s="19"/>
      <c r="N2007" s="20"/>
      <c r="O2007" s="21"/>
      <c r="P2007" s="21"/>
      <c r="Q2007" s="21"/>
      <c r="R2007" s="8"/>
      <c r="S2007" s="8"/>
      <c r="T2007" s="8"/>
      <c r="U2007" s="21"/>
      <c r="V2007" s="21"/>
      <c r="W2007" s="21"/>
      <c r="X2007" s="19"/>
      <c r="Y2007" s="21"/>
      <c r="Z2007" s="19"/>
      <c r="AA2007" s="21"/>
      <c r="AB2007" s="19"/>
      <c r="AC2007" s="8"/>
      <c r="AD2007" s="8"/>
      <c r="AE2007" s="8"/>
      <c r="AF2007" s="19"/>
    </row>
    <row r="2008" ht="21" customHeight="1" spans="12:32">
      <c r="L2008" s="22"/>
      <c r="M2008" s="22"/>
      <c r="N2008" s="23"/>
      <c r="O2008" s="24"/>
      <c r="P2008" s="24"/>
      <c r="Q2008" s="24"/>
      <c r="R2008" s="5"/>
      <c r="S2008" s="5"/>
      <c r="T2008" s="5"/>
      <c r="U2008" s="24"/>
      <c r="V2008" s="24"/>
      <c r="W2008" s="24"/>
      <c r="X2008" s="22"/>
      <c r="Y2008" s="24"/>
      <c r="Z2008" s="22"/>
      <c r="AA2008" s="24"/>
      <c r="AB2008" s="22"/>
      <c r="AC2008" s="5"/>
      <c r="AD2008" s="5"/>
      <c r="AE2008" s="5"/>
      <c r="AF2008" s="22"/>
    </row>
    <row r="2009" ht="21" customHeight="1" spans="12:32">
      <c r="L2009" s="19"/>
      <c r="M2009" s="19"/>
      <c r="N2009" s="20"/>
      <c r="O2009" s="21"/>
      <c r="P2009" s="21"/>
      <c r="Q2009" s="21"/>
      <c r="R2009" s="8"/>
      <c r="S2009" s="8"/>
      <c r="T2009" s="8"/>
      <c r="U2009" s="21"/>
      <c r="V2009" s="21"/>
      <c r="W2009" s="21"/>
      <c r="X2009" s="19"/>
      <c r="Y2009" s="21"/>
      <c r="Z2009" s="19"/>
      <c r="AA2009" s="21"/>
      <c r="AB2009" s="19"/>
      <c r="AC2009" s="8"/>
      <c r="AD2009" s="8"/>
      <c r="AE2009" s="8"/>
      <c r="AF2009" s="19"/>
    </row>
    <row r="2010" ht="21" customHeight="1" spans="12:32">
      <c r="L2010" s="22"/>
      <c r="M2010" s="22"/>
      <c r="N2010" s="23"/>
      <c r="O2010" s="24"/>
      <c r="P2010" s="24"/>
      <c r="Q2010" s="24"/>
      <c r="R2010" s="5"/>
      <c r="S2010" s="5"/>
      <c r="T2010" s="5"/>
      <c r="U2010" s="24"/>
      <c r="V2010" s="24"/>
      <c r="W2010" s="24"/>
      <c r="X2010" s="22"/>
      <c r="Y2010" s="24"/>
      <c r="Z2010" s="22"/>
      <c r="AA2010" s="24"/>
      <c r="AB2010" s="22"/>
      <c r="AC2010" s="5"/>
      <c r="AD2010" s="5"/>
      <c r="AE2010" s="5"/>
      <c r="AF2010" s="22"/>
    </row>
    <row r="2011" ht="21" customHeight="1" spans="12:32">
      <c r="L2011" s="19"/>
      <c r="M2011" s="19"/>
      <c r="N2011" s="20"/>
      <c r="O2011" s="21"/>
      <c r="P2011" s="21"/>
      <c r="Q2011" s="21"/>
      <c r="R2011" s="8"/>
      <c r="S2011" s="8"/>
      <c r="T2011" s="8"/>
      <c r="U2011" s="21"/>
      <c r="V2011" s="21"/>
      <c r="W2011" s="21"/>
      <c r="X2011" s="19"/>
      <c r="Y2011" s="21"/>
      <c r="Z2011" s="19"/>
      <c r="AA2011" s="21"/>
      <c r="AB2011" s="19"/>
      <c r="AC2011" s="8"/>
      <c r="AD2011" s="8"/>
      <c r="AE2011" s="8"/>
      <c r="AF2011" s="19"/>
    </row>
    <row r="2012" ht="21" customHeight="1" spans="12:32">
      <c r="L2012" s="22"/>
      <c r="M2012" s="22"/>
      <c r="N2012" s="23"/>
      <c r="O2012" s="24"/>
      <c r="P2012" s="24"/>
      <c r="Q2012" s="24"/>
      <c r="R2012" s="5"/>
      <c r="S2012" s="5"/>
      <c r="T2012" s="5"/>
      <c r="U2012" s="24"/>
      <c r="V2012" s="24"/>
      <c r="W2012" s="24"/>
      <c r="X2012" s="22"/>
      <c r="Y2012" s="24"/>
      <c r="Z2012" s="22"/>
      <c r="AA2012" s="24"/>
      <c r="AB2012" s="22"/>
      <c r="AC2012" s="5"/>
      <c r="AD2012" s="5"/>
      <c r="AE2012" s="5"/>
      <c r="AF2012" s="22"/>
    </row>
    <row r="2013" ht="21" customHeight="1" spans="12:32">
      <c r="L2013" s="19"/>
      <c r="M2013" s="19"/>
      <c r="N2013" s="20"/>
      <c r="O2013" s="21"/>
      <c r="P2013" s="21"/>
      <c r="Q2013" s="21"/>
      <c r="R2013" s="8"/>
      <c r="S2013" s="8"/>
      <c r="T2013" s="8"/>
      <c r="U2013" s="21"/>
      <c r="V2013" s="21"/>
      <c r="W2013" s="21"/>
      <c r="X2013" s="19"/>
      <c r="Y2013" s="21"/>
      <c r="Z2013" s="19"/>
      <c r="AA2013" s="21"/>
      <c r="AB2013" s="19"/>
      <c r="AC2013" s="8"/>
      <c r="AD2013" s="8"/>
      <c r="AE2013" s="8"/>
      <c r="AF2013" s="19"/>
    </row>
    <row r="2014" ht="21" customHeight="1" spans="12:32">
      <c r="L2014" s="22"/>
      <c r="M2014" s="22"/>
      <c r="N2014" s="23"/>
      <c r="O2014" s="24"/>
      <c r="P2014" s="24"/>
      <c r="Q2014" s="24"/>
      <c r="R2014" s="5"/>
      <c r="S2014" s="5"/>
      <c r="T2014" s="5"/>
      <c r="U2014" s="24"/>
      <c r="V2014" s="24"/>
      <c r="W2014" s="24"/>
      <c r="X2014" s="22"/>
      <c r="Y2014" s="24"/>
      <c r="Z2014" s="22"/>
      <c r="AA2014" s="24"/>
      <c r="AB2014" s="22"/>
      <c r="AC2014" s="5"/>
      <c r="AD2014" s="5"/>
      <c r="AE2014" s="5"/>
      <c r="AF2014" s="22"/>
    </row>
    <row r="2015" ht="21" customHeight="1" spans="12:32">
      <c r="L2015" s="19"/>
      <c r="M2015" s="19"/>
      <c r="N2015" s="20"/>
      <c r="O2015" s="21"/>
      <c r="P2015" s="21"/>
      <c r="Q2015" s="21"/>
      <c r="R2015" s="8"/>
      <c r="S2015" s="8"/>
      <c r="T2015" s="8"/>
      <c r="U2015" s="21"/>
      <c r="V2015" s="21"/>
      <c r="W2015" s="21"/>
      <c r="X2015" s="19"/>
      <c r="Y2015" s="21"/>
      <c r="Z2015" s="19"/>
      <c r="AA2015" s="21"/>
      <c r="AB2015" s="19"/>
      <c r="AC2015" s="8"/>
      <c r="AD2015" s="8"/>
      <c r="AE2015" s="8"/>
      <c r="AF2015" s="19"/>
    </row>
    <row r="2016" ht="21" customHeight="1" spans="12:32">
      <c r="L2016" s="22"/>
      <c r="M2016" s="22"/>
      <c r="N2016" s="23"/>
      <c r="O2016" s="24"/>
      <c r="P2016" s="24"/>
      <c r="Q2016" s="24"/>
      <c r="R2016" s="5"/>
      <c r="S2016" s="5"/>
      <c r="T2016" s="5"/>
      <c r="U2016" s="24"/>
      <c r="V2016" s="24"/>
      <c r="W2016" s="24"/>
      <c r="X2016" s="22"/>
      <c r="Y2016" s="24"/>
      <c r="Z2016" s="22"/>
      <c r="AA2016" s="24"/>
      <c r="AB2016" s="22"/>
      <c r="AC2016" s="5"/>
      <c r="AD2016" s="5"/>
      <c r="AE2016" s="5"/>
      <c r="AF2016" s="22"/>
    </row>
    <row r="2017" ht="21" customHeight="1" spans="12:32">
      <c r="L2017" s="19"/>
      <c r="M2017" s="19"/>
      <c r="N2017" s="20"/>
      <c r="O2017" s="21"/>
      <c r="P2017" s="21"/>
      <c r="Q2017" s="21"/>
      <c r="R2017" s="8"/>
      <c r="S2017" s="8"/>
      <c r="T2017" s="8"/>
      <c r="U2017" s="21"/>
      <c r="V2017" s="21"/>
      <c r="W2017" s="21"/>
      <c r="X2017" s="19"/>
      <c r="Y2017" s="21"/>
      <c r="Z2017" s="19"/>
      <c r="AA2017" s="21"/>
      <c r="AB2017" s="19"/>
      <c r="AC2017" s="8"/>
      <c r="AD2017" s="8"/>
      <c r="AE2017" s="8"/>
      <c r="AF2017" s="19"/>
    </row>
    <row r="2018" ht="21" customHeight="1" spans="12:32">
      <c r="L2018" s="22"/>
      <c r="M2018" s="22"/>
      <c r="N2018" s="23"/>
      <c r="O2018" s="24"/>
      <c r="P2018" s="24"/>
      <c r="Q2018" s="24"/>
      <c r="R2018" s="5"/>
      <c r="S2018" s="5"/>
      <c r="T2018" s="5"/>
      <c r="U2018" s="24"/>
      <c r="V2018" s="24"/>
      <c r="W2018" s="24"/>
      <c r="X2018" s="22"/>
      <c r="Y2018" s="24"/>
      <c r="Z2018" s="22"/>
      <c r="AA2018" s="24"/>
      <c r="AB2018" s="22"/>
      <c r="AC2018" s="5"/>
      <c r="AD2018" s="5"/>
      <c r="AE2018" s="5"/>
      <c r="AF2018" s="22"/>
    </row>
    <row r="2019" ht="21" customHeight="1" spans="12:32">
      <c r="L2019" s="19"/>
      <c r="M2019" s="19"/>
      <c r="N2019" s="20"/>
      <c r="O2019" s="21"/>
      <c r="P2019" s="21"/>
      <c r="Q2019" s="21"/>
      <c r="R2019" s="8"/>
      <c r="S2019" s="8"/>
      <c r="T2019" s="8"/>
      <c r="U2019" s="21"/>
      <c r="V2019" s="21"/>
      <c r="W2019" s="21"/>
      <c r="X2019" s="19"/>
      <c r="Y2019" s="21"/>
      <c r="Z2019" s="19"/>
      <c r="AA2019" s="21"/>
      <c r="AB2019" s="19"/>
      <c r="AC2019" s="8"/>
      <c r="AD2019" s="8"/>
      <c r="AE2019" s="8"/>
      <c r="AF2019" s="19"/>
    </row>
    <row r="2020" ht="21" customHeight="1" spans="12:32">
      <c r="L2020" s="22"/>
      <c r="M2020" s="22"/>
      <c r="N2020" s="23"/>
      <c r="O2020" s="24"/>
      <c r="P2020" s="24"/>
      <c r="Q2020" s="24"/>
      <c r="R2020" s="5"/>
      <c r="S2020" s="5"/>
      <c r="T2020" s="5"/>
      <c r="U2020" s="24"/>
      <c r="V2020" s="24"/>
      <c r="W2020" s="24"/>
      <c r="X2020" s="22"/>
      <c r="Y2020" s="24"/>
      <c r="Z2020" s="22"/>
      <c r="AA2020" s="24"/>
      <c r="AB2020" s="22"/>
      <c r="AC2020" s="5"/>
      <c r="AD2020" s="5"/>
      <c r="AE2020" s="5"/>
      <c r="AF2020" s="22"/>
    </row>
    <row r="2021" ht="21" customHeight="1" spans="12:32">
      <c r="L2021" s="19"/>
      <c r="M2021" s="19"/>
      <c r="N2021" s="20"/>
      <c r="O2021" s="21"/>
      <c r="P2021" s="21"/>
      <c r="Q2021" s="21"/>
      <c r="R2021" s="8"/>
      <c r="S2021" s="8"/>
      <c r="T2021" s="8"/>
      <c r="U2021" s="21"/>
      <c r="V2021" s="21"/>
      <c r="W2021" s="21"/>
      <c r="X2021" s="19"/>
      <c r="Y2021" s="21"/>
      <c r="Z2021" s="19"/>
      <c r="AA2021" s="21"/>
      <c r="AB2021" s="19"/>
      <c r="AC2021" s="8"/>
      <c r="AD2021" s="8"/>
      <c r="AE2021" s="8"/>
      <c r="AF2021" s="19"/>
    </row>
    <row r="2022" ht="21" customHeight="1" spans="12:32">
      <c r="L2022" s="22"/>
      <c r="M2022" s="22"/>
      <c r="N2022" s="23"/>
      <c r="O2022" s="24"/>
      <c r="P2022" s="24"/>
      <c r="Q2022" s="24"/>
      <c r="R2022" s="5"/>
      <c r="S2022" s="5"/>
      <c r="T2022" s="5"/>
      <c r="U2022" s="24"/>
      <c r="V2022" s="24"/>
      <c r="W2022" s="24"/>
      <c r="X2022" s="22"/>
      <c r="Y2022" s="24"/>
      <c r="Z2022" s="22"/>
      <c r="AA2022" s="24"/>
      <c r="AB2022" s="22"/>
      <c r="AC2022" s="5"/>
      <c r="AD2022" s="5"/>
      <c r="AE2022" s="5"/>
      <c r="AF2022" s="22"/>
    </row>
    <row r="2023" ht="21" customHeight="1" spans="12:32">
      <c r="L2023" s="19"/>
      <c r="M2023" s="19"/>
      <c r="N2023" s="20"/>
      <c r="O2023" s="21"/>
      <c r="P2023" s="21"/>
      <c r="Q2023" s="21"/>
      <c r="R2023" s="8"/>
      <c r="S2023" s="8"/>
      <c r="T2023" s="8"/>
      <c r="U2023" s="21"/>
      <c r="V2023" s="21"/>
      <c r="W2023" s="21"/>
      <c r="X2023" s="19"/>
      <c r="Y2023" s="21"/>
      <c r="Z2023" s="19"/>
      <c r="AA2023" s="21"/>
      <c r="AB2023" s="19"/>
      <c r="AC2023" s="8"/>
      <c r="AD2023" s="8"/>
      <c r="AE2023" s="8"/>
      <c r="AF2023" s="19"/>
    </row>
    <row r="2024" ht="21" customHeight="1" spans="12:32">
      <c r="L2024" s="22"/>
      <c r="M2024" s="22"/>
      <c r="N2024" s="23"/>
      <c r="O2024" s="24"/>
      <c r="P2024" s="24"/>
      <c r="Q2024" s="24"/>
      <c r="R2024" s="5"/>
      <c r="S2024" s="5"/>
      <c r="T2024" s="5"/>
      <c r="U2024" s="24"/>
      <c r="V2024" s="24"/>
      <c r="W2024" s="24"/>
      <c r="X2024" s="22"/>
      <c r="Y2024" s="24"/>
      <c r="Z2024" s="22"/>
      <c r="AA2024" s="24"/>
      <c r="AB2024" s="22"/>
      <c r="AC2024" s="5"/>
      <c r="AD2024" s="5"/>
      <c r="AE2024" s="5"/>
      <c r="AF2024" s="22"/>
    </row>
    <row r="2025" ht="21" customHeight="1" spans="12:32">
      <c r="L2025" s="19"/>
      <c r="M2025" s="19"/>
      <c r="N2025" s="20"/>
      <c r="O2025" s="21"/>
      <c r="P2025" s="21"/>
      <c r="Q2025" s="21"/>
      <c r="R2025" s="8"/>
      <c r="S2025" s="8"/>
      <c r="T2025" s="8"/>
      <c r="U2025" s="21"/>
      <c r="V2025" s="21"/>
      <c r="W2025" s="21"/>
      <c r="X2025" s="19"/>
      <c r="Y2025" s="21"/>
      <c r="Z2025" s="19"/>
      <c r="AA2025" s="21"/>
      <c r="AB2025" s="19"/>
      <c r="AC2025" s="8"/>
      <c r="AD2025" s="8"/>
      <c r="AE2025" s="8"/>
      <c r="AF2025" s="19"/>
    </row>
    <row r="2026" ht="21" customHeight="1" spans="12:32">
      <c r="L2026" s="22"/>
      <c r="M2026" s="22"/>
      <c r="N2026" s="23"/>
      <c r="O2026" s="24"/>
      <c r="P2026" s="24"/>
      <c r="Q2026" s="24"/>
      <c r="R2026" s="5"/>
      <c r="S2026" s="5"/>
      <c r="T2026" s="5"/>
      <c r="U2026" s="24"/>
      <c r="V2026" s="24"/>
      <c r="W2026" s="24"/>
      <c r="X2026" s="22"/>
      <c r="Y2026" s="24"/>
      <c r="Z2026" s="22"/>
      <c r="AA2026" s="24"/>
      <c r="AB2026" s="22"/>
      <c r="AC2026" s="5"/>
      <c r="AD2026" s="5"/>
      <c r="AE2026" s="5"/>
      <c r="AF2026" s="22"/>
    </row>
    <row r="2027" ht="21" customHeight="1" spans="12:32">
      <c r="L2027" s="19"/>
      <c r="M2027" s="19"/>
      <c r="N2027" s="20"/>
      <c r="O2027" s="21"/>
      <c r="P2027" s="21"/>
      <c r="Q2027" s="21"/>
      <c r="R2027" s="8"/>
      <c r="S2027" s="8"/>
      <c r="T2027" s="8"/>
      <c r="U2027" s="21"/>
      <c r="V2027" s="21"/>
      <c r="W2027" s="21"/>
      <c r="X2027" s="19"/>
      <c r="Y2027" s="21"/>
      <c r="Z2027" s="19"/>
      <c r="AA2027" s="21"/>
      <c r="AB2027" s="19"/>
      <c r="AC2027" s="8"/>
      <c r="AD2027" s="8"/>
      <c r="AE2027" s="8"/>
      <c r="AF2027" s="19"/>
    </row>
    <row r="2028" ht="21" customHeight="1" spans="12:32">
      <c r="L2028" s="22"/>
      <c r="M2028" s="22"/>
      <c r="N2028" s="23"/>
      <c r="O2028" s="24"/>
      <c r="P2028" s="24"/>
      <c r="Q2028" s="24"/>
      <c r="R2028" s="5"/>
      <c r="S2028" s="5"/>
      <c r="T2028" s="5"/>
      <c r="U2028" s="24"/>
      <c r="V2028" s="24"/>
      <c r="W2028" s="24"/>
      <c r="X2028" s="22"/>
      <c r="Y2028" s="24"/>
      <c r="Z2028" s="22"/>
      <c r="AA2028" s="24"/>
      <c r="AB2028" s="22"/>
      <c r="AC2028" s="5"/>
      <c r="AD2028" s="5"/>
      <c r="AE2028" s="5"/>
      <c r="AF2028" s="22"/>
    </row>
    <row r="2029" ht="21" customHeight="1" spans="12:32">
      <c r="L2029" s="19"/>
      <c r="M2029" s="19"/>
      <c r="N2029" s="20"/>
      <c r="O2029" s="21"/>
      <c r="P2029" s="21"/>
      <c r="Q2029" s="21"/>
      <c r="R2029" s="8"/>
      <c r="S2029" s="8"/>
      <c r="T2029" s="8"/>
      <c r="U2029" s="21"/>
      <c r="V2029" s="21"/>
      <c r="W2029" s="21"/>
      <c r="X2029" s="19"/>
      <c r="Y2029" s="21"/>
      <c r="Z2029" s="19"/>
      <c r="AA2029" s="21"/>
      <c r="AB2029" s="19"/>
      <c r="AC2029" s="8"/>
      <c r="AD2029" s="8"/>
      <c r="AE2029" s="8"/>
      <c r="AF2029" s="19"/>
    </row>
    <row r="2030" ht="21" customHeight="1" spans="12:32">
      <c r="L2030" s="22"/>
      <c r="M2030" s="22"/>
      <c r="N2030" s="23"/>
      <c r="O2030" s="24"/>
      <c r="P2030" s="24"/>
      <c r="Q2030" s="24"/>
      <c r="R2030" s="5"/>
      <c r="S2030" s="5"/>
      <c r="T2030" s="5"/>
      <c r="U2030" s="24"/>
      <c r="V2030" s="24"/>
      <c r="W2030" s="24"/>
      <c r="X2030" s="22"/>
      <c r="Y2030" s="24"/>
      <c r="Z2030" s="22"/>
      <c r="AA2030" s="24"/>
      <c r="AB2030" s="22"/>
      <c r="AC2030" s="5"/>
      <c r="AD2030" s="5"/>
      <c r="AE2030" s="5"/>
      <c r="AF2030" s="22"/>
    </row>
    <row r="2031" ht="21" customHeight="1" spans="12:32">
      <c r="L2031" s="19"/>
      <c r="M2031" s="19"/>
      <c r="N2031" s="20"/>
      <c r="O2031" s="21"/>
      <c r="P2031" s="21"/>
      <c r="Q2031" s="21"/>
      <c r="R2031" s="8"/>
      <c r="S2031" s="8"/>
      <c r="T2031" s="8"/>
      <c r="U2031" s="21"/>
      <c r="V2031" s="21"/>
      <c r="W2031" s="21"/>
      <c r="X2031" s="19"/>
      <c r="Y2031" s="21"/>
      <c r="Z2031" s="19"/>
      <c r="AA2031" s="21"/>
      <c r="AB2031" s="19"/>
      <c r="AC2031" s="8"/>
      <c r="AD2031" s="8"/>
      <c r="AE2031" s="8"/>
      <c r="AF2031" s="19"/>
    </row>
    <row r="2032" ht="21" customHeight="1" spans="12:32">
      <c r="L2032" s="22"/>
      <c r="M2032" s="22"/>
      <c r="N2032" s="23"/>
      <c r="O2032" s="24"/>
      <c r="P2032" s="24"/>
      <c r="Q2032" s="24"/>
      <c r="R2032" s="5"/>
      <c r="S2032" s="5"/>
      <c r="T2032" s="5"/>
      <c r="U2032" s="24"/>
      <c r="V2032" s="24"/>
      <c r="W2032" s="24"/>
      <c r="X2032" s="22"/>
      <c r="Y2032" s="24"/>
      <c r="Z2032" s="22"/>
      <c r="AA2032" s="24"/>
      <c r="AB2032" s="22"/>
      <c r="AC2032" s="5"/>
      <c r="AD2032" s="5"/>
      <c r="AE2032" s="5"/>
      <c r="AF2032" s="22"/>
    </row>
    <row r="2033" ht="21" customHeight="1" spans="12:32">
      <c r="L2033" s="19"/>
      <c r="M2033" s="19"/>
      <c r="N2033" s="20"/>
      <c r="O2033" s="21"/>
      <c r="P2033" s="21"/>
      <c r="Q2033" s="21"/>
      <c r="R2033" s="8"/>
      <c r="S2033" s="8"/>
      <c r="T2033" s="8"/>
      <c r="U2033" s="21"/>
      <c r="V2033" s="21"/>
      <c r="W2033" s="21"/>
      <c r="X2033" s="19"/>
      <c r="Y2033" s="21"/>
      <c r="Z2033" s="19"/>
      <c r="AA2033" s="21"/>
      <c r="AB2033" s="19"/>
      <c r="AC2033" s="8"/>
      <c r="AD2033" s="8"/>
      <c r="AE2033" s="8"/>
      <c r="AF2033" s="19"/>
    </row>
    <row r="2034" ht="21" customHeight="1" spans="12:32">
      <c r="L2034" s="22"/>
      <c r="M2034" s="22"/>
      <c r="N2034" s="23"/>
      <c r="O2034" s="24"/>
      <c r="P2034" s="24"/>
      <c r="Q2034" s="24"/>
      <c r="R2034" s="5"/>
      <c r="S2034" s="5"/>
      <c r="T2034" s="5"/>
      <c r="U2034" s="24"/>
      <c r="V2034" s="24"/>
      <c r="W2034" s="24"/>
      <c r="X2034" s="22"/>
      <c r="Y2034" s="24"/>
      <c r="Z2034" s="22"/>
      <c r="AA2034" s="24"/>
      <c r="AB2034" s="22"/>
      <c r="AC2034" s="5"/>
      <c r="AD2034" s="5"/>
      <c r="AE2034" s="5"/>
      <c r="AF2034" s="22"/>
    </row>
    <row r="2035" ht="21" customHeight="1" spans="12:32">
      <c r="L2035" s="19"/>
      <c r="M2035" s="19"/>
      <c r="N2035" s="20"/>
      <c r="O2035" s="21"/>
      <c r="P2035" s="21"/>
      <c r="Q2035" s="21"/>
      <c r="R2035" s="8"/>
      <c r="S2035" s="8"/>
      <c r="T2035" s="8"/>
      <c r="U2035" s="21"/>
      <c r="V2035" s="21"/>
      <c r="W2035" s="21"/>
      <c r="X2035" s="19"/>
      <c r="Y2035" s="21"/>
      <c r="Z2035" s="19"/>
      <c r="AA2035" s="21"/>
      <c r="AB2035" s="19"/>
      <c r="AC2035" s="8"/>
      <c r="AD2035" s="8"/>
      <c r="AE2035" s="8"/>
      <c r="AF2035" s="19"/>
    </row>
    <row r="2036" ht="21" customHeight="1" spans="12:32">
      <c r="L2036" s="22"/>
      <c r="M2036" s="22"/>
      <c r="N2036" s="23"/>
      <c r="O2036" s="24"/>
      <c r="P2036" s="24"/>
      <c r="Q2036" s="24"/>
      <c r="R2036" s="5"/>
      <c r="S2036" s="5"/>
      <c r="T2036" s="5"/>
      <c r="U2036" s="24"/>
      <c r="V2036" s="24"/>
      <c r="W2036" s="24"/>
      <c r="X2036" s="22"/>
      <c r="Y2036" s="24"/>
      <c r="Z2036" s="22"/>
      <c r="AA2036" s="24"/>
      <c r="AB2036" s="22"/>
      <c r="AC2036" s="5"/>
      <c r="AD2036" s="5"/>
      <c r="AE2036" s="5"/>
      <c r="AF2036" s="22"/>
    </row>
    <row r="2037" ht="21" customHeight="1" spans="12:32">
      <c r="L2037" s="19"/>
      <c r="M2037" s="19"/>
      <c r="N2037" s="20"/>
      <c r="O2037" s="21"/>
      <c r="P2037" s="21"/>
      <c r="Q2037" s="21"/>
      <c r="R2037" s="8"/>
      <c r="S2037" s="8"/>
      <c r="T2037" s="8"/>
      <c r="U2037" s="21"/>
      <c r="V2037" s="21"/>
      <c r="W2037" s="21"/>
      <c r="X2037" s="19"/>
      <c r="Y2037" s="21"/>
      <c r="Z2037" s="19"/>
      <c r="AA2037" s="21"/>
      <c r="AB2037" s="19"/>
      <c r="AC2037" s="8"/>
      <c r="AD2037" s="8"/>
      <c r="AE2037" s="8"/>
      <c r="AF2037" s="19"/>
    </row>
    <row r="2038" ht="21" customHeight="1" spans="12:32">
      <c r="L2038" s="22"/>
      <c r="M2038" s="22"/>
      <c r="N2038" s="23"/>
      <c r="O2038" s="24"/>
      <c r="P2038" s="24"/>
      <c r="Q2038" s="24"/>
      <c r="R2038" s="5"/>
      <c r="S2038" s="5"/>
      <c r="T2038" s="5"/>
      <c r="U2038" s="24"/>
      <c r="V2038" s="24"/>
      <c r="W2038" s="24"/>
      <c r="X2038" s="22"/>
      <c r="Y2038" s="24"/>
      <c r="Z2038" s="22"/>
      <c r="AA2038" s="24"/>
      <c r="AB2038" s="22"/>
      <c r="AC2038" s="5"/>
      <c r="AD2038" s="5"/>
      <c r="AE2038" s="5"/>
      <c r="AF2038" s="22"/>
    </row>
    <row r="2039" ht="21" customHeight="1" spans="12:32">
      <c r="L2039" s="19"/>
      <c r="M2039" s="19"/>
      <c r="N2039" s="20"/>
      <c r="O2039" s="21"/>
      <c r="P2039" s="21"/>
      <c r="Q2039" s="21"/>
      <c r="R2039" s="8"/>
      <c r="S2039" s="8"/>
      <c r="T2039" s="8"/>
      <c r="U2039" s="21"/>
      <c r="V2039" s="21"/>
      <c r="W2039" s="21"/>
      <c r="X2039" s="19"/>
      <c r="Y2039" s="21"/>
      <c r="Z2039" s="19"/>
      <c r="AA2039" s="21"/>
      <c r="AB2039" s="19"/>
      <c r="AC2039" s="8"/>
      <c r="AD2039" s="8"/>
      <c r="AE2039" s="8"/>
      <c r="AF2039" s="19"/>
    </row>
    <row r="2040" ht="21" customHeight="1" spans="12:32">
      <c r="L2040" s="22"/>
      <c r="M2040" s="22"/>
      <c r="N2040" s="23"/>
      <c r="O2040" s="24"/>
      <c r="P2040" s="24"/>
      <c r="Q2040" s="24"/>
      <c r="R2040" s="5"/>
      <c r="S2040" s="5"/>
      <c r="T2040" s="5"/>
      <c r="U2040" s="24"/>
      <c r="V2040" s="24"/>
      <c r="W2040" s="24"/>
      <c r="X2040" s="22"/>
      <c r="Y2040" s="24"/>
      <c r="Z2040" s="22"/>
      <c r="AA2040" s="24"/>
      <c r="AB2040" s="22"/>
      <c r="AC2040" s="5"/>
      <c r="AD2040" s="5"/>
      <c r="AE2040" s="5"/>
      <c r="AF2040" s="22"/>
    </row>
    <row r="2041" ht="21" customHeight="1" spans="12:32">
      <c r="L2041" s="19"/>
      <c r="M2041" s="19"/>
      <c r="N2041" s="20"/>
      <c r="O2041" s="21"/>
      <c r="P2041" s="21"/>
      <c r="Q2041" s="21"/>
      <c r="R2041" s="8"/>
      <c r="S2041" s="8"/>
      <c r="T2041" s="8"/>
      <c r="U2041" s="21"/>
      <c r="V2041" s="21"/>
      <c r="W2041" s="21"/>
      <c r="X2041" s="19"/>
      <c r="Y2041" s="21"/>
      <c r="Z2041" s="19"/>
      <c r="AA2041" s="21"/>
      <c r="AB2041" s="19"/>
      <c r="AC2041" s="8"/>
      <c r="AD2041" s="8"/>
      <c r="AE2041" s="8"/>
      <c r="AF2041" s="19"/>
    </row>
    <row r="2042" ht="21" customHeight="1" spans="12:32">
      <c r="L2042" s="22"/>
      <c r="M2042" s="22"/>
      <c r="N2042" s="23"/>
      <c r="O2042" s="24"/>
      <c r="P2042" s="24"/>
      <c r="Q2042" s="24"/>
      <c r="R2042" s="5"/>
      <c r="S2042" s="5"/>
      <c r="T2042" s="5"/>
      <c r="U2042" s="24"/>
      <c r="V2042" s="24"/>
      <c r="W2042" s="24"/>
      <c r="X2042" s="22"/>
      <c r="Y2042" s="24"/>
      <c r="Z2042" s="22"/>
      <c r="AA2042" s="24"/>
      <c r="AB2042" s="22"/>
      <c r="AC2042" s="5"/>
      <c r="AD2042" s="5"/>
      <c r="AE2042" s="5"/>
      <c r="AF2042" s="22"/>
    </row>
    <row r="2043" ht="21" customHeight="1" spans="12:32">
      <c r="L2043" s="19"/>
      <c r="M2043" s="19"/>
      <c r="N2043" s="20"/>
      <c r="O2043" s="21"/>
      <c r="P2043" s="21"/>
      <c r="Q2043" s="21"/>
      <c r="R2043" s="8"/>
      <c r="S2043" s="8"/>
      <c r="T2043" s="8"/>
      <c r="U2043" s="21"/>
      <c r="V2043" s="21"/>
      <c r="W2043" s="21"/>
      <c r="X2043" s="19"/>
      <c r="Y2043" s="21"/>
      <c r="Z2043" s="19"/>
      <c r="AA2043" s="21"/>
      <c r="AB2043" s="19"/>
      <c r="AC2043" s="8"/>
      <c r="AD2043" s="8"/>
      <c r="AE2043" s="8"/>
      <c r="AF2043" s="19"/>
    </row>
    <row r="2044" ht="21" customHeight="1" spans="12:32">
      <c r="L2044" s="22"/>
      <c r="M2044" s="22"/>
      <c r="N2044" s="23"/>
      <c r="O2044" s="24"/>
      <c r="P2044" s="24"/>
      <c r="Q2044" s="24"/>
      <c r="R2044" s="5"/>
      <c r="S2044" s="5"/>
      <c r="T2044" s="5"/>
      <c r="U2044" s="24"/>
      <c r="V2044" s="24"/>
      <c r="W2044" s="24"/>
      <c r="X2044" s="22"/>
      <c r="Y2044" s="24"/>
      <c r="Z2044" s="22"/>
      <c r="AA2044" s="24"/>
      <c r="AB2044" s="22"/>
      <c r="AC2044" s="5"/>
      <c r="AD2044" s="5"/>
      <c r="AE2044" s="5"/>
      <c r="AF2044" s="22"/>
    </row>
    <row r="2045" ht="21" customHeight="1" spans="12:32">
      <c r="L2045" s="19"/>
      <c r="M2045" s="19"/>
      <c r="N2045" s="20"/>
      <c r="O2045" s="21"/>
      <c r="P2045" s="21"/>
      <c r="Q2045" s="21"/>
      <c r="R2045" s="8"/>
      <c r="S2045" s="8"/>
      <c r="T2045" s="8"/>
      <c r="U2045" s="21"/>
      <c r="V2045" s="21"/>
      <c r="W2045" s="21"/>
      <c r="X2045" s="19"/>
      <c r="Y2045" s="21"/>
      <c r="Z2045" s="19"/>
      <c r="AA2045" s="21"/>
      <c r="AB2045" s="19"/>
      <c r="AC2045" s="8"/>
      <c r="AD2045" s="8"/>
      <c r="AE2045" s="8"/>
      <c r="AF2045" s="19"/>
    </row>
    <row r="2046" ht="21" customHeight="1" spans="12:32">
      <c r="L2046" s="22"/>
      <c r="M2046" s="22"/>
      <c r="N2046" s="23"/>
      <c r="O2046" s="24"/>
      <c r="P2046" s="24"/>
      <c r="Q2046" s="24"/>
      <c r="R2046" s="5"/>
      <c r="S2046" s="5"/>
      <c r="T2046" s="5"/>
      <c r="U2046" s="24"/>
      <c r="V2046" s="24"/>
      <c r="W2046" s="24"/>
      <c r="X2046" s="22"/>
      <c r="Y2046" s="24"/>
      <c r="Z2046" s="22"/>
      <c r="AA2046" s="24"/>
      <c r="AB2046" s="22"/>
      <c r="AC2046" s="5"/>
      <c r="AD2046" s="5"/>
      <c r="AE2046" s="5"/>
      <c r="AF2046" s="22"/>
    </row>
    <row r="2047" ht="21" customHeight="1" spans="12:32">
      <c r="L2047" s="19"/>
      <c r="M2047" s="19"/>
      <c r="N2047" s="20"/>
      <c r="O2047" s="21"/>
      <c r="P2047" s="21"/>
      <c r="Q2047" s="21"/>
      <c r="R2047" s="8"/>
      <c r="S2047" s="8"/>
      <c r="T2047" s="8"/>
      <c r="U2047" s="21"/>
      <c r="V2047" s="21"/>
      <c r="W2047" s="21"/>
      <c r="X2047" s="19"/>
      <c r="Y2047" s="21"/>
      <c r="Z2047" s="19"/>
      <c r="AA2047" s="21"/>
      <c r="AB2047" s="19"/>
      <c r="AC2047" s="8"/>
      <c r="AD2047" s="8"/>
      <c r="AE2047" s="8"/>
      <c r="AF2047" s="19"/>
    </row>
    <row r="2048" ht="21" customHeight="1" spans="12:32">
      <c r="L2048" s="22"/>
      <c r="M2048" s="22"/>
      <c r="N2048" s="23"/>
      <c r="O2048" s="24"/>
      <c r="P2048" s="24"/>
      <c r="Q2048" s="24"/>
      <c r="R2048" s="5"/>
      <c r="S2048" s="5"/>
      <c r="T2048" s="5"/>
      <c r="U2048" s="24"/>
      <c r="V2048" s="24"/>
      <c r="W2048" s="24"/>
      <c r="X2048" s="22"/>
      <c r="Y2048" s="24"/>
      <c r="Z2048" s="22"/>
      <c r="AA2048" s="24"/>
      <c r="AB2048" s="22"/>
      <c r="AC2048" s="5"/>
      <c r="AD2048" s="5"/>
      <c r="AE2048" s="5"/>
      <c r="AF2048" s="22"/>
    </row>
    <row r="2049" ht="21" customHeight="1" spans="12:32">
      <c r="L2049" s="19"/>
      <c r="M2049" s="19"/>
      <c r="N2049" s="20"/>
      <c r="O2049" s="21"/>
      <c r="P2049" s="21"/>
      <c r="Q2049" s="21"/>
      <c r="R2049" s="8"/>
      <c r="S2049" s="8"/>
      <c r="T2049" s="8"/>
      <c r="U2049" s="21"/>
      <c r="V2049" s="21"/>
      <c r="W2049" s="21"/>
      <c r="X2049" s="19"/>
      <c r="Y2049" s="21"/>
      <c r="Z2049" s="19"/>
      <c r="AA2049" s="21"/>
      <c r="AB2049" s="19"/>
      <c r="AC2049" s="8"/>
      <c r="AD2049" s="8"/>
      <c r="AE2049" s="8"/>
      <c r="AF2049" s="19"/>
    </row>
    <row r="2050" ht="21" customHeight="1" spans="12:32">
      <c r="L2050" s="22"/>
      <c r="M2050" s="22"/>
      <c r="N2050" s="23"/>
      <c r="O2050" s="24"/>
      <c r="P2050" s="24"/>
      <c r="Q2050" s="24"/>
      <c r="R2050" s="5"/>
      <c r="S2050" s="5"/>
      <c r="T2050" s="5"/>
      <c r="U2050" s="24"/>
      <c r="V2050" s="24"/>
      <c r="W2050" s="24"/>
      <c r="X2050" s="22"/>
      <c r="Y2050" s="24"/>
      <c r="Z2050" s="22"/>
      <c r="AA2050" s="24"/>
      <c r="AB2050" s="22"/>
      <c r="AC2050" s="5"/>
      <c r="AD2050" s="5"/>
      <c r="AE2050" s="5"/>
      <c r="AF2050" s="22"/>
    </row>
    <row r="2051" ht="21" customHeight="1" spans="12:32">
      <c r="L2051" s="19"/>
      <c r="M2051" s="19"/>
      <c r="N2051" s="20"/>
      <c r="O2051" s="21"/>
      <c r="P2051" s="21"/>
      <c r="Q2051" s="21"/>
      <c r="R2051" s="8"/>
      <c r="S2051" s="8"/>
      <c r="T2051" s="8"/>
      <c r="U2051" s="21"/>
      <c r="V2051" s="21"/>
      <c r="W2051" s="21"/>
      <c r="X2051" s="19"/>
      <c r="Y2051" s="21"/>
      <c r="Z2051" s="19"/>
      <c r="AA2051" s="21"/>
      <c r="AB2051" s="19"/>
      <c r="AC2051" s="8"/>
      <c r="AD2051" s="8"/>
      <c r="AE2051" s="8"/>
      <c r="AF2051" s="19"/>
    </row>
    <row r="2052" ht="21" customHeight="1" spans="12:32">
      <c r="L2052" s="22"/>
      <c r="M2052" s="22"/>
      <c r="N2052" s="23"/>
      <c r="O2052" s="24"/>
      <c r="P2052" s="24"/>
      <c r="Q2052" s="24"/>
      <c r="R2052" s="5"/>
      <c r="S2052" s="5"/>
      <c r="T2052" s="5"/>
      <c r="U2052" s="24"/>
      <c r="V2052" s="24"/>
      <c r="W2052" s="24"/>
      <c r="X2052" s="22"/>
      <c r="Y2052" s="24"/>
      <c r="Z2052" s="22"/>
      <c r="AA2052" s="24"/>
      <c r="AB2052" s="22"/>
      <c r="AC2052" s="5"/>
      <c r="AD2052" s="5"/>
      <c r="AE2052" s="5"/>
      <c r="AF2052" s="22"/>
    </row>
    <row r="2053" ht="21" customHeight="1" spans="12:32">
      <c r="L2053" s="19"/>
      <c r="M2053" s="19"/>
      <c r="N2053" s="20"/>
      <c r="O2053" s="21"/>
      <c r="P2053" s="21"/>
      <c r="Q2053" s="21"/>
      <c r="R2053" s="8"/>
      <c r="S2053" s="8"/>
      <c r="T2053" s="8"/>
      <c r="U2053" s="21"/>
      <c r="V2053" s="21"/>
      <c r="W2053" s="21"/>
      <c r="X2053" s="19"/>
      <c r="Y2053" s="21"/>
      <c r="Z2053" s="19"/>
      <c r="AA2053" s="21"/>
      <c r="AB2053" s="19"/>
      <c r="AC2053" s="8"/>
      <c r="AD2053" s="8"/>
      <c r="AE2053" s="8"/>
      <c r="AF2053" s="19"/>
    </row>
    <row r="2054" ht="21" customHeight="1" spans="12:32">
      <c r="L2054" s="22"/>
      <c r="M2054" s="22"/>
      <c r="N2054" s="23"/>
      <c r="O2054" s="24"/>
      <c r="P2054" s="24"/>
      <c r="Q2054" s="24"/>
      <c r="R2054" s="5"/>
      <c r="S2054" s="5"/>
      <c r="T2054" s="5"/>
      <c r="U2054" s="24"/>
      <c r="V2054" s="24"/>
      <c r="W2054" s="24"/>
      <c r="X2054" s="22"/>
      <c r="Y2054" s="24"/>
      <c r="Z2054" s="22"/>
      <c r="AA2054" s="24"/>
      <c r="AB2054" s="22"/>
      <c r="AC2054" s="5"/>
      <c r="AD2054" s="5"/>
      <c r="AE2054" s="5"/>
      <c r="AF2054" s="22"/>
    </row>
    <row r="2055" ht="21" customHeight="1" spans="12:32">
      <c r="L2055" s="19"/>
      <c r="M2055" s="19"/>
      <c r="N2055" s="20"/>
      <c r="O2055" s="21"/>
      <c r="P2055" s="21"/>
      <c r="Q2055" s="21"/>
      <c r="R2055" s="8"/>
      <c r="S2055" s="8"/>
      <c r="T2055" s="8"/>
      <c r="U2055" s="21"/>
      <c r="V2055" s="21"/>
      <c r="W2055" s="21"/>
      <c r="X2055" s="19"/>
      <c r="Y2055" s="21"/>
      <c r="Z2055" s="19"/>
      <c r="AA2055" s="21"/>
      <c r="AB2055" s="19"/>
      <c r="AC2055" s="8"/>
      <c r="AD2055" s="8"/>
      <c r="AE2055" s="8"/>
      <c r="AF2055" s="19"/>
    </row>
    <row r="2056" ht="21" customHeight="1" spans="12:32">
      <c r="L2056" s="22"/>
      <c r="M2056" s="22"/>
      <c r="N2056" s="23"/>
      <c r="O2056" s="24"/>
      <c r="P2056" s="24"/>
      <c r="Q2056" s="24"/>
      <c r="R2056" s="5"/>
      <c r="S2056" s="5"/>
      <c r="T2056" s="5"/>
      <c r="U2056" s="24"/>
      <c r="V2056" s="24"/>
      <c r="W2056" s="24"/>
      <c r="X2056" s="22"/>
      <c r="Y2056" s="24"/>
      <c r="Z2056" s="22"/>
      <c r="AA2056" s="24"/>
      <c r="AB2056" s="22"/>
      <c r="AC2056" s="5"/>
      <c r="AD2056" s="5"/>
      <c r="AE2056" s="5"/>
      <c r="AF2056" s="22"/>
    </row>
    <row r="2057" ht="21" customHeight="1" spans="12:32">
      <c r="L2057" s="19"/>
      <c r="M2057" s="19"/>
      <c r="N2057" s="20"/>
      <c r="O2057" s="21"/>
      <c r="P2057" s="21"/>
      <c r="Q2057" s="21"/>
      <c r="R2057" s="8"/>
      <c r="S2057" s="8"/>
      <c r="T2057" s="8"/>
      <c r="U2057" s="21"/>
      <c r="V2057" s="21"/>
      <c r="W2057" s="21"/>
      <c r="X2057" s="19"/>
      <c r="Y2057" s="21"/>
      <c r="Z2057" s="19"/>
      <c r="AA2057" s="21"/>
      <c r="AB2057" s="19"/>
      <c r="AC2057" s="8"/>
      <c r="AD2057" s="8"/>
      <c r="AE2057" s="8"/>
      <c r="AF2057" s="19"/>
    </row>
    <row r="2058" ht="21" customHeight="1" spans="12:32">
      <c r="L2058" s="22"/>
      <c r="M2058" s="22"/>
      <c r="N2058" s="23"/>
      <c r="O2058" s="24"/>
      <c r="P2058" s="24"/>
      <c r="Q2058" s="24"/>
      <c r="R2058" s="5"/>
      <c r="S2058" s="5"/>
      <c r="T2058" s="5"/>
      <c r="U2058" s="24"/>
      <c r="V2058" s="24"/>
      <c r="W2058" s="24"/>
      <c r="X2058" s="22"/>
      <c r="Y2058" s="24"/>
      <c r="Z2058" s="22"/>
      <c r="AA2058" s="24"/>
      <c r="AB2058" s="22"/>
      <c r="AC2058" s="5"/>
      <c r="AD2058" s="5"/>
      <c r="AE2058" s="5"/>
      <c r="AF2058" s="22"/>
    </row>
    <row r="2059" ht="21" customHeight="1" spans="12:32">
      <c r="L2059" s="19"/>
      <c r="M2059" s="19"/>
      <c r="N2059" s="20"/>
      <c r="O2059" s="21"/>
      <c r="P2059" s="21"/>
      <c r="Q2059" s="21"/>
      <c r="R2059" s="8"/>
      <c r="S2059" s="8"/>
      <c r="T2059" s="8"/>
      <c r="U2059" s="21"/>
      <c r="V2059" s="21"/>
      <c r="W2059" s="21"/>
      <c r="X2059" s="19"/>
      <c r="Y2059" s="21"/>
      <c r="Z2059" s="19"/>
      <c r="AA2059" s="21"/>
      <c r="AB2059" s="19"/>
      <c r="AC2059" s="8"/>
      <c r="AD2059" s="8"/>
      <c r="AE2059" s="8"/>
      <c r="AF2059" s="19"/>
    </row>
    <row r="2060" ht="21" customHeight="1" spans="12:32">
      <c r="L2060" s="22"/>
      <c r="M2060" s="22"/>
      <c r="N2060" s="23"/>
      <c r="O2060" s="24"/>
      <c r="P2060" s="24"/>
      <c r="Q2060" s="24"/>
      <c r="R2060" s="5"/>
      <c r="S2060" s="5"/>
      <c r="T2060" s="5"/>
      <c r="U2060" s="24"/>
      <c r="V2060" s="24"/>
      <c r="W2060" s="24"/>
      <c r="X2060" s="22"/>
      <c r="Y2060" s="24"/>
      <c r="Z2060" s="22"/>
      <c r="AA2060" s="24"/>
      <c r="AB2060" s="22"/>
      <c r="AC2060" s="5"/>
      <c r="AD2060" s="5"/>
      <c r="AE2060" s="5"/>
      <c r="AF2060" s="22"/>
    </row>
    <row r="2061" ht="21" customHeight="1" spans="12:32">
      <c r="L2061" s="19"/>
      <c r="M2061" s="19"/>
      <c r="N2061" s="20"/>
      <c r="O2061" s="21"/>
      <c r="P2061" s="21"/>
      <c r="Q2061" s="21"/>
      <c r="R2061" s="8"/>
      <c r="S2061" s="8"/>
      <c r="T2061" s="8"/>
      <c r="U2061" s="21"/>
      <c r="V2061" s="21"/>
      <c r="W2061" s="21"/>
      <c r="X2061" s="19"/>
      <c r="Y2061" s="21"/>
      <c r="Z2061" s="19"/>
      <c r="AA2061" s="21"/>
      <c r="AB2061" s="19"/>
      <c r="AC2061" s="8"/>
      <c r="AD2061" s="8"/>
      <c r="AE2061" s="8"/>
      <c r="AF2061" s="19"/>
    </row>
    <row r="2062" ht="21" customHeight="1" spans="12:32">
      <c r="L2062" s="22"/>
      <c r="M2062" s="22"/>
      <c r="N2062" s="23"/>
      <c r="O2062" s="24"/>
      <c r="P2062" s="24"/>
      <c r="Q2062" s="24"/>
      <c r="R2062" s="5"/>
      <c r="S2062" s="5"/>
      <c r="T2062" s="5"/>
      <c r="U2062" s="24"/>
      <c r="V2062" s="24"/>
      <c r="W2062" s="24"/>
      <c r="X2062" s="22"/>
      <c r="Y2062" s="24"/>
      <c r="Z2062" s="22"/>
      <c r="AA2062" s="24"/>
      <c r="AB2062" s="22"/>
      <c r="AC2062" s="5"/>
      <c r="AD2062" s="5"/>
      <c r="AE2062" s="5"/>
      <c r="AF2062" s="22"/>
    </row>
    <row r="2063" ht="21" customHeight="1" spans="12:32">
      <c r="L2063" s="19"/>
      <c r="M2063" s="19"/>
      <c r="N2063" s="20"/>
      <c r="O2063" s="21"/>
      <c r="P2063" s="21"/>
      <c r="Q2063" s="21"/>
      <c r="R2063" s="8"/>
      <c r="S2063" s="8"/>
      <c r="T2063" s="8"/>
      <c r="U2063" s="21"/>
      <c r="V2063" s="21"/>
      <c r="W2063" s="21"/>
      <c r="X2063" s="19"/>
      <c r="Y2063" s="21"/>
      <c r="Z2063" s="19"/>
      <c r="AA2063" s="21"/>
      <c r="AB2063" s="19"/>
      <c r="AC2063" s="8"/>
      <c r="AD2063" s="8"/>
      <c r="AE2063" s="8"/>
      <c r="AF2063" s="19"/>
    </row>
    <row r="2064" ht="21" customHeight="1" spans="12:32">
      <c r="L2064" s="22"/>
      <c r="M2064" s="22"/>
      <c r="N2064" s="23"/>
      <c r="O2064" s="24"/>
      <c r="P2064" s="24"/>
      <c r="Q2064" s="24"/>
      <c r="R2064" s="5"/>
      <c r="S2064" s="5"/>
      <c r="T2064" s="5"/>
      <c r="U2064" s="24"/>
      <c r="V2064" s="24"/>
      <c r="W2064" s="24"/>
      <c r="X2064" s="22"/>
      <c r="Y2064" s="24"/>
      <c r="Z2064" s="22"/>
      <c r="AA2064" s="24"/>
      <c r="AB2064" s="22"/>
      <c r="AC2064" s="5"/>
      <c r="AD2064" s="5"/>
      <c r="AE2064" s="5"/>
      <c r="AF2064" s="22"/>
    </row>
    <row r="2065" ht="21" customHeight="1" spans="12:32">
      <c r="L2065" s="19"/>
      <c r="M2065" s="19"/>
      <c r="N2065" s="20"/>
      <c r="O2065" s="21"/>
      <c r="P2065" s="21"/>
      <c r="Q2065" s="21"/>
      <c r="R2065" s="8"/>
      <c r="S2065" s="8"/>
      <c r="T2065" s="8"/>
      <c r="U2065" s="21"/>
      <c r="V2065" s="21"/>
      <c r="W2065" s="21"/>
      <c r="X2065" s="19"/>
      <c r="Y2065" s="21"/>
      <c r="Z2065" s="19"/>
      <c r="AA2065" s="21"/>
      <c r="AB2065" s="19"/>
      <c r="AC2065" s="8"/>
      <c r="AD2065" s="8"/>
      <c r="AE2065" s="8"/>
      <c r="AF2065" s="19"/>
    </row>
    <row r="2066" ht="21" customHeight="1" spans="12:32">
      <c r="L2066" s="22"/>
      <c r="M2066" s="22"/>
      <c r="N2066" s="23"/>
      <c r="O2066" s="24"/>
      <c r="P2066" s="24"/>
      <c r="Q2066" s="24"/>
      <c r="R2066" s="5"/>
      <c r="S2066" s="5"/>
      <c r="T2066" s="5"/>
      <c r="U2066" s="24"/>
      <c r="V2066" s="24"/>
      <c r="W2066" s="24"/>
      <c r="X2066" s="22"/>
      <c r="Y2066" s="24"/>
      <c r="Z2066" s="22"/>
      <c r="AA2066" s="24"/>
      <c r="AB2066" s="22"/>
      <c r="AC2066" s="5"/>
      <c r="AD2066" s="5"/>
      <c r="AE2066" s="5"/>
      <c r="AF2066" s="22"/>
    </row>
    <row r="2067" ht="21" customHeight="1" spans="12:32">
      <c r="L2067" s="19"/>
      <c r="M2067" s="19"/>
      <c r="N2067" s="20"/>
      <c r="O2067" s="21"/>
      <c r="P2067" s="21"/>
      <c r="Q2067" s="21"/>
      <c r="R2067" s="8"/>
      <c r="S2067" s="8"/>
      <c r="T2067" s="8"/>
      <c r="U2067" s="21"/>
      <c r="V2067" s="21"/>
      <c r="W2067" s="21"/>
      <c r="X2067" s="19"/>
      <c r="Y2067" s="21"/>
      <c r="Z2067" s="19"/>
      <c r="AA2067" s="21"/>
      <c r="AB2067" s="19"/>
      <c r="AC2067" s="8"/>
      <c r="AD2067" s="8"/>
      <c r="AE2067" s="8"/>
      <c r="AF2067" s="19"/>
    </row>
    <row r="2068" ht="21" customHeight="1" spans="12:32">
      <c r="L2068" s="22"/>
      <c r="M2068" s="22"/>
      <c r="N2068" s="23"/>
      <c r="O2068" s="24"/>
      <c r="P2068" s="24"/>
      <c r="Q2068" s="24"/>
      <c r="R2068" s="5"/>
      <c r="S2068" s="5"/>
      <c r="T2068" s="5"/>
      <c r="U2068" s="24"/>
      <c r="V2068" s="24"/>
      <c r="W2068" s="24"/>
      <c r="X2068" s="22"/>
      <c r="Y2068" s="24"/>
      <c r="Z2068" s="22"/>
      <c r="AA2068" s="24"/>
      <c r="AB2068" s="22"/>
      <c r="AC2068" s="5"/>
      <c r="AD2068" s="5"/>
      <c r="AE2068" s="5"/>
      <c r="AF2068" s="22"/>
    </row>
    <row r="2069" ht="21" customHeight="1" spans="12:32">
      <c r="L2069" s="19"/>
      <c r="M2069" s="19"/>
      <c r="N2069" s="20"/>
      <c r="O2069" s="21"/>
      <c r="P2069" s="21"/>
      <c r="Q2069" s="21"/>
      <c r="R2069" s="8"/>
      <c r="S2069" s="8"/>
      <c r="T2069" s="8"/>
      <c r="U2069" s="21"/>
      <c r="V2069" s="21"/>
      <c r="W2069" s="21"/>
      <c r="X2069" s="19"/>
      <c r="Y2069" s="21"/>
      <c r="Z2069" s="19"/>
      <c r="AA2069" s="21"/>
      <c r="AB2069" s="19"/>
      <c r="AC2069" s="8"/>
      <c r="AD2069" s="8"/>
      <c r="AE2069" s="8"/>
      <c r="AF2069" s="19"/>
    </row>
    <row r="2070" ht="21" customHeight="1" spans="12:32">
      <c r="L2070" s="22"/>
      <c r="M2070" s="22"/>
      <c r="N2070" s="23"/>
      <c r="O2070" s="24"/>
      <c r="P2070" s="24"/>
      <c r="Q2070" s="24"/>
      <c r="R2070" s="5"/>
      <c r="S2070" s="5"/>
      <c r="T2070" s="5"/>
      <c r="U2070" s="24"/>
      <c r="V2070" s="24"/>
      <c r="W2070" s="24"/>
      <c r="X2070" s="22"/>
      <c r="Y2070" s="24"/>
      <c r="Z2070" s="22"/>
      <c r="AA2070" s="24"/>
      <c r="AB2070" s="22"/>
      <c r="AC2070" s="5"/>
      <c r="AD2070" s="5"/>
      <c r="AE2070" s="5"/>
      <c r="AF2070" s="22"/>
    </row>
    <row r="2071" ht="21" customHeight="1" spans="12:32">
      <c r="L2071" s="19"/>
      <c r="M2071" s="19"/>
      <c r="N2071" s="20"/>
      <c r="O2071" s="21"/>
      <c r="P2071" s="21"/>
      <c r="Q2071" s="21"/>
      <c r="R2071" s="8"/>
      <c r="S2071" s="8"/>
      <c r="T2071" s="8"/>
      <c r="U2071" s="21"/>
      <c r="V2071" s="21"/>
      <c r="W2071" s="21"/>
      <c r="X2071" s="19"/>
      <c r="Y2071" s="21"/>
      <c r="Z2071" s="19"/>
      <c r="AA2071" s="21"/>
      <c r="AB2071" s="19"/>
      <c r="AC2071" s="8"/>
      <c r="AD2071" s="8"/>
      <c r="AE2071" s="8"/>
      <c r="AF2071" s="19"/>
    </row>
    <row r="2072" ht="21" customHeight="1" spans="12:32">
      <c r="L2072" s="22"/>
      <c r="M2072" s="22"/>
      <c r="N2072" s="23"/>
      <c r="O2072" s="24"/>
      <c r="P2072" s="24"/>
      <c r="Q2072" s="24"/>
      <c r="R2072" s="5"/>
      <c r="S2072" s="5"/>
      <c r="T2072" s="5"/>
      <c r="U2072" s="24"/>
      <c r="V2072" s="24"/>
      <c r="W2072" s="24"/>
      <c r="X2072" s="22"/>
      <c r="Y2072" s="24"/>
      <c r="Z2072" s="22"/>
      <c r="AA2072" s="24"/>
      <c r="AB2072" s="22"/>
      <c r="AC2072" s="5"/>
      <c r="AD2072" s="5"/>
      <c r="AE2072" s="5"/>
      <c r="AF2072" s="22"/>
    </row>
    <row r="2073" ht="21" customHeight="1" spans="12:32">
      <c r="L2073" s="19"/>
      <c r="M2073" s="19"/>
      <c r="N2073" s="20"/>
      <c r="O2073" s="21"/>
      <c r="P2073" s="21"/>
      <c r="Q2073" s="21"/>
      <c r="R2073" s="8"/>
      <c r="S2073" s="8"/>
      <c r="T2073" s="8"/>
      <c r="U2073" s="21"/>
      <c r="V2073" s="21"/>
      <c r="W2073" s="21"/>
      <c r="X2073" s="19"/>
      <c r="Y2073" s="21"/>
      <c r="Z2073" s="19"/>
      <c r="AA2073" s="21"/>
      <c r="AB2073" s="19"/>
      <c r="AC2073" s="8"/>
      <c r="AD2073" s="8"/>
      <c r="AE2073" s="8"/>
      <c r="AF2073" s="19"/>
    </row>
    <row r="2074" ht="21" customHeight="1" spans="12:32">
      <c r="L2074" s="22"/>
      <c r="M2074" s="22"/>
      <c r="N2074" s="23"/>
      <c r="O2074" s="24"/>
      <c r="P2074" s="24"/>
      <c r="Q2074" s="24"/>
      <c r="R2074" s="5"/>
      <c r="S2074" s="5"/>
      <c r="T2074" s="5"/>
      <c r="U2074" s="24"/>
      <c r="V2074" s="24"/>
      <c r="W2074" s="24"/>
      <c r="X2074" s="22"/>
      <c r="Y2074" s="24"/>
      <c r="Z2074" s="22"/>
      <c r="AA2074" s="24"/>
      <c r="AB2074" s="22"/>
      <c r="AC2074" s="5"/>
      <c r="AD2074" s="5"/>
      <c r="AE2074" s="5"/>
      <c r="AF2074" s="22"/>
    </row>
    <row r="2075" ht="21" customHeight="1" spans="12:32">
      <c r="L2075" s="19"/>
      <c r="M2075" s="19"/>
      <c r="N2075" s="20"/>
      <c r="O2075" s="21"/>
      <c r="P2075" s="21"/>
      <c r="Q2075" s="21"/>
      <c r="R2075" s="8"/>
      <c r="S2075" s="8"/>
      <c r="T2075" s="8"/>
      <c r="U2075" s="21"/>
      <c r="V2075" s="21"/>
      <c r="W2075" s="21"/>
      <c r="X2075" s="19"/>
      <c r="Y2075" s="21"/>
      <c r="Z2075" s="19"/>
      <c r="AA2075" s="21"/>
      <c r="AB2075" s="19"/>
      <c r="AC2075" s="8"/>
      <c r="AD2075" s="8"/>
      <c r="AE2075" s="8"/>
      <c r="AF2075" s="19"/>
    </row>
    <row r="2076" ht="21" customHeight="1" spans="12:32">
      <c r="L2076" s="22"/>
      <c r="M2076" s="22"/>
      <c r="N2076" s="23"/>
      <c r="O2076" s="24"/>
      <c r="P2076" s="24"/>
      <c r="Q2076" s="24"/>
      <c r="R2076" s="5"/>
      <c r="S2076" s="5"/>
      <c r="T2076" s="5"/>
      <c r="U2076" s="24"/>
      <c r="V2076" s="24"/>
      <c r="W2076" s="24"/>
      <c r="X2076" s="22"/>
      <c r="Y2076" s="24"/>
      <c r="Z2076" s="22"/>
      <c r="AA2076" s="24"/>
      <c r="AB2076" s="22"/>
      <c r="AC2076" s="5"/>
      <c r="AD2076" s="5"/>
      <c r="AE2076" s="5"/>
      <c r="AF2076" s="22"/>
    </row>
    <row r="2077" ht="21" customHeight="1" spans="12:32">
      <c r="L2077" s="19"/>
      <c r="M2077" s="19"/>
      <c r="N2077" s="20"/>
      <c r="O2077" s="21"/>
      <c r="P2077" s="21"/>
      <c r="Q2077" s="21"/>
      <c r="R2077" s="8"/>
      <c r="S2077" s="8"/>
      <c r="T2077" s="8"/>
      <c r="U2077" s="21"/>
      <c r="V2077" s="21"/>
      <c r="W2077" s="21"/>
      <c r="X2077" s="19"/>
      <c r="Y2077" s="21"/>
      <c r="Z2077" s="19"/>
      <c r="AA2077" s="21"/>
      <c r="AB2077" s="19"/>
      <c r="AC2077" s="8"/>
      <c r="AD2077" s="8"/>
      <c r="AE2077" s="8"/>
      <c r="AF2077" s="19"/>
    </row>
    <row r="2078" ht="21" customHeight="1" spans="12:32">
      <c r="L2078" s="22"/>
      <c r="M2078" s="22"/>
      <c r="N2078" s="23"/>
      <c r="O2078" s="24"/>
      <c r="P2078" s="24"/>
      <c r="Q2078" s="24"/>
      <c r="R2078" s="5"/>
      <c r="S2078" s="5"/>
      <c r="T2078" s="5"/>
      <c r="U2078" s="24"/>
      <c r="V2078" s="24"/>
      <c r="W2078" s="24"/>
      <c r="X2078" s="22"/>
      <c r="Y2078" s="24"/>
      <c r="Z2078" s="22"/>
      <c r="AA2078" s="24"/>
      <c r="AB2078" s="22"/>
      <c r="AC2078" s="5"/>
      <c r="AD2078" s="5"/>
      <c r="AE2078" s="5"/>
      <c r="AF2078" s="22"/>
    </row>
    <row r="2079" ht="21" customHeight="1" spans="12:32">
      <c r="L2079" s="19"/>
      <c r="M2079" s="19"/>
      <c r="N2079" s="20"/>
      <c r="O2079" s="21"/>
      <c r="P2079" s="21"/>
      <c r="Q2079" s="21"/>
      <c r="R2079" s="8"/>
      <c r="S2079" s="8"/>
      <c r="T2079" s="8"/>
      <c r="U2079" s="21"/>
      <c r="V2079" s="21"/>
      <c r="W2079" s="21"/>
      <c r="X2079" s="19"/>
      <c r="Y2079" s="21"/>
      <c r="Z2079" s="19"/>
      <c r="AA2079" s="21"/>
      <c r="AB2079" s="19"/>
      <c r="AC2079" s="8"/>
      <c r="AD2079" s="8"/>
      <c r="AE2079" s="8"/>
      <c r="AF2079" s="19"/>
    </row>
    <row r="2080" ht="21" customHeight="1" spans="12:32">
      <c r="L2080" s="22"/>
      <c r="M2080" s="22"/>
      <c r="N2080" s="23"/>
      <c r="O2080" s="24"/>
      <c r="P2080" s="24"/>
      <c r="Q2080" s="24"/>
      <c r="R2080" s="5"/>
      <c r="S2080" s="5"/>
      <c r="T2080" s="5"/>
      <c r="U2080" s="24"/>
      <c r="V2080" s="24"/>
      <c r="W2080" s="24"/>
      <c r="X2080" s="22"/>
      <c r="Y2080" s="24"/>
      <c r="Z2080" s="22"/>
      <c r="AA2080" s="24"/>
      <c r="AB2080" s="22"/>
      <c r="AC2080" s="5"/>
      <c r="AD2080" s="5"/>
      <c r="AE2080" s="5"/>
      <c r="AF2080" s="22"/>
    </row>
    <row r="2081" ht="21" customHeight="1" spans="12:32">
      <c r="L2081" s="19"/>
      <c r="M2081" s="19"/>
      <c r="N2081" s="20"/>
      <c r="O2081" s="21"/>
      <c r="P2081" s="21"/>
      <c r="Q2081" s="21"/>
      <c r="R2081" s="8"/>
      <c r="S2081" s="8"/>
      <c r="T2081" s="8"/>
      <c r="U2081" s="21"/>
      <c r="V2081" s="21"/>
      <c r="W2081" s="21"/>
      <c r="X2081" s="19"/>
      <c r="Y2081" s="21"/>
      <c r="Z2081" s="19"/>
      <c r="AA2081" s="21"/>
      <c r="AB2081" s="19"/>
      <c r="AC2081" s="8"/>
      <c r="AD2081" s="8"/>
      <c r="AE2081" s="8"/>
      <c r="AF2081" s="19"/>
    </row>
    <row r="2082" ht="21" customHeight="1" spans="12:32">
      <c r="L2082" s="22"/>
      <c r="M2082" s="22"/>
      <c r="N2082" s="23"/>
      <c r="O2082" s="24"/>
      <c r="P2082" s="24"/>
      <c r="Q2082" s="24"/>
      <c r="R2082" s="5"/>
      <c r="S2082" s="5"/>
      <c r="T2082" s="5"/>
      <c r="U2082" s="24"/>
      <c r="V2082" s="24"/>
      <c r="W2082" s="24"/>
      <c r="X2082" s="22"/>
      <c r="Y2082" s="24"/>
      <c r="Z2082" s="22"/>
      <c r="AA2082" s="24"/>
      <c r="AB2082" s="22"/>
      <c r="AC2082" s="5"/>
      <c r="AD2082" s="5"/>
      <c r="AE2082" s="5"/>
      <c r="AF2082" s="22"/>
    </row>
    <row r="2083" ht="21" customHeight="1" spans="12:32">
      <c r="L2083" s="19"/>
      <c r="M2083" s="19"/>
      <c r="N2083" s="20"/>
      <c r="O2083" s="21"/>
      <c r="P2083" s="21"/>
      <c r="Q2083" s="21"/>
      <c r="R2083" s="8"/>
      <c r="S2083" s="8"/>
      <c r="T2083" s="8"/>
      <c r="U2083" s="21"/>
      <c r="V2083" s="21"/>
      <c r="W2083" s="21"/>
      <c r="X2083" s="19"/>
      <c r="Y2083" s="21"/>
      <c r="Z2083" s="19"/>
      <c r="AA2083" s="21"/>
      <c r="AB2083" s="19"/>
      <c r="AC2083" s="8"/>
      <c r="AD2083" s="8"/>
      <c r="AE2083" s="8"/>
      <c r="AF2083" s="19"/>
    </row>
    <row r="2084" ht="21" customHeight="1" spans="12:32">
      <c r="L2084" s="22"/>
      <c r="M2084" s="22"/>
      <c r="N2084" s="23"/>
      <c r="O2084" s="24"/>
      <c r="P2084" s="24"/>
      <c r="Q2084" s="24"/>
      <c r="R2084" s="5"/>
      <c r="S2084" s="5"/>
      <c r="T2084" s="5"/>
      <c r="U2084" s="24"/>
      <c r="V2084" s="24"/>
      <c r="W2084" s="24"/>
      <c r="X2084" s="22"/>
      <c r="Y2084" s="24"/>
      <c r="Z2084" s="22"/>
      <c r="AA2084" s="24"/>
      <c r="AB2084" s="22"/>
      <c r="AC2084" s="5"/>
      <c r="AD2084" s="5"/>
      <c r="AE2084" s="5"/>
      <c r="AF2084" s="22"/>
    </row>
    <row r="2085" ht="21" customHeight="1" spans="12:32">
      <c r="L2085" s="19"/>
      <c r="M2085" s="19"/>
      <c r="N2085" s="20"/>
      <c r="O2085" s="21"/>
      <c r="P2085" s="21"/>
      <c r="Q2085" s="21"/>
      <c r="R2085" s="8"/>
      <c r="S2085" s="8"/>
      <c r="T2085" s="8"/>
      <c r="U2085" s="21"/>
      <c r="V2085" s="21"/>
      <c r="W2085" s="21"/>
      <c r="X2085" s="19"/>
      <c r="Y2085" s="21"/>
      <c r="Z2085" s="19"/>
      <c r="AA2085" s="21"/>
      <c r="AB2085" s="19"/>
      <c r="AC2085" s="8"/>
      <c r="AD2085" s="8"/>
      <c r="AE2085" s="8"/>
      <c r="AF2085" s="19"/>
    </row>
    <row r="2086" ht="21" customHeight="1" spans="12:32">
      <c r="L2086" s="22"/>
      <c r="M2086" s="22"/>
      <c r="N2086" s="23"/>
      <c r="O2086" s="24"/>
      <c r="P2086" s="24"/>
      <c r="Q2086" s="24"/>
      <c r="R2086" s="5"/>
      <c r="S2086" s="5"/>
      <c r="T2086" s="5"/>
      <c r="U2086" s="24"/>
      <c r="V2086" s="24"/>
      <c r="W2086" s="24"/>
      <c r="X2086" s="22"/>
      <c r="Y2086" s="24"/>
      <c r="Z2086" s="22"/>
      <c r="AA2086" s="24"/>
      <c r="AB2086" s="22"/>
      <c r="AC2086" s="5"/>
      <c r="AD2086" s="5"/>
      <c r="AE2086" s="5"/>
      <c r="AF2086" s="22"/>
    </row>
    <row r="2087" ht="21" customHeight="1" spans="12:32">
      <c r="L2087" s="19"/>
      <c r="M2087" s="19"/>
      <c r="N2087" s="20"/>
      <c r="O2087" s="21"/>
      <c r="P2087" s="21"/>
      <c r="Q2087" s="21"/>
      <c r="R2087" s="8"/>
      <c r="S2087" s="8"/>
      <c r="T2087" s="8"/>
      <c r="U2087" s="21"/>
      <c r="V2087" s="21"/>
      <c r="W2087" s="21"/>
      <c r="X2087" s="19"/>
      <c r="Y2087" s="21"/>
      <c r="Z2087" s="19"/>
      <c r="AA2087" s="21"/>
      <c r="AB2087" s="19"/>
      <c r="AC2087" s="8"/>
      <c r="AD2087" s="8"/>
      <c r="AE2087" s="8"/>
      <c r="AF2087" s="19"/>
    </row>
    <row r="2088" ht="21" customHeight="1" spans="12:32">
      <c r="L2088" s="22"/>
      <c r="M2088" s="22"/>
      <c r="N2088" s="23"/>
      <c r="O2088" s="24"/>
      <c r="P2088" s="24"/>
      <c r="Q2088" s="24"/>
      <c r="R2088" s="5"/>
      <c r="S2088" s="5"/>
      <c r="T2088" s="5"/>
      <c r="U2088" s="24"/>
      <c r="V2088" s="24"/>
      <c r="W2088" s="24"/>
      <c r="X2088" s="22"/>
      <c r="Y2088" s="24"/>
      <c r="Z2088" s="22"/>
      <c r="AA2088" s="24"/>
      <c r="AB2088" s="22"/>
      <c r="AC2088" s="5"/>
      <c r="AD2088" s="5"/>
      <c r="AE2088" s="5"/>
      <c r="AF2088" s="22"/>
    </row>
    <row r="2089" ht="21" customHeight="1" spans="12:32">
      <c r="L2089" s="19"/>
      <c r="M2089" s="19"/>
      <c r="N2089" s="20"/>
      <c r="O2089" s="21"/>
      <c r="P2089" s="21"/>
      <c r="Q2089" s="21"/>
      <c r="R2089" s="8"/>
      <c r="S2089" s="8"/>
      <c r="T2089" s="8"/>
      <c r="U2089" s="21"/>
      <c r="V2089" s="21"/>
      <c r="W2089" s="21"/>
      <c r="X2089" s="19"/>
      <c r="Y2089" s="21"/>
      <c r="Z2089" s="19"/>
      <c r="AA2089" s="21"/>
      <c r="AB2089" s="19"/>
      <c r="AC2089" s="8"/>
      <c r="AD2089" s="8"/>
      <c r="AE2089" s="8"/>
      <c r="AF2089" s="19"/>
    </row>
    <row r="2090" ht="21" customHeight="1" spans="12:32">
      <c r="L2090" s="22"/>
      <c r="M2090" s="22"/>
      <c r="N2090" s="23"/>
      <c r="O2090" s="24"/>
      <c r="P2090" s="24"/>
      <c r="Q2090" s="24"/>
      <c r="R2090" s="5"/>
      <c r="S2090" s="5"/>
      <c r="T2090" s="5"/>
      <c r="U2090" s="24"/>
      <c r="V2090" s="24"/>
      <c r="W2090" s="24"/>
      <c r="X2090" s="22"/>
      <c r="Y2090" s="24"/>
      <c r="Z2090" s="22"/>
      <c r="AA2090" s="24"/>
      <c r="AB2090" s="22"/>
      <c r="AC2090" s="5"/>
      <c r="AD2090" s="5"/>
      <c r="AE2090" s="5"/>
      <c r="AF2090" s="22"/>
    </row>
    <row r="2091" ht="21" customHeight="1" spans="12:32">
      <c r="L2091" s="19"/>
      <c r="M2091" s="19"/>
      <c r="N2091" s="20"/>
      <c r="O2091" s="21"/>
      <c r="P2091" s="21"/>
      <c r="Q2091" s="21"/>
      <c r="R2091" s="8"/>
      <c r="S2091" s="8"/>
      <c r="T2091" s="8"/>
      <c r="U2091" s="21"/>
      <c r="V2091" s="21"/>
      <c r="W2091" s="21"/>
      <c r="X2091" s="19"/>
      <c r="Y2091" s="21"/>
      <c r="Z2091" s="19"/>
      <c r="AA2091" s="21"/>
      <c r="AB2091" s="19"/>
      <c r="AC2091" s="8"/>
      <c r="AD2091" s="8"/>
      <c r="AE2091" s="8"/>
      <c r="AF2091" s="19"/>
    </row>
    <row r="2092" ht="21" customHeight="1" spans="12:32">
      <c r="L2092" s="22"/>
      <c r="M2092" s="22"/>
      <c r="N2092" s="23"/>
      <c r="O2092" s="24"/>
      <c r="P2092" s="24"/>
      <c r="Q2092" s="24"/>
      <c r="R2092" s="5"/>
      <c r="S2092" s="5"/>
      <c r="T2092" s="5"/>
      <c r="U2092" s="24"/>
      <c r="V2092" s="24"/>
      <c r="W2092" s="24"/>
      <c r="X2092" s="22"/>
      <c r="Y2092" s="24"/>
      <c r="Z2092" s="22"/>
      <c r="AA2092" s="24"/>
      <c r="AB2092" s="22"/>
      <c r="AC2092" s="5"/>
      <c r="AD2092" s="5"/>
      <c r="AE2092" s="5"/>
      <c r="AF2092" s="22"/>
    </row>
    <row r="2093" ht="21" customHeight="1" spans="12:32">
      <c r="L2093" s="19"/>
      <c r="M2093" s="19"/>
      <c r="N2093" s="20"/>
      <c r="O2093" s="21"/>
      <c r="P2093" s="21"/>
      <c r="Q2093" s="21"/>
      <c r="R2093" s="8"/>
      <c r="S2093" s="8"/>
      <c r="T2093" s="8"/>
      <c r="U2093" s="21"/>
      <c r="V2093" s="21"/>
      <c r="W2093" s="21"/>
      <c r="X2093" s="19"/>
      <c r="Y2093" s="21"/>
      <c r="Z2093" s="19"/>
      <c r="AA2093" s="21"/>
      <c r="AB2093" s="19"/>
      <c r="AC2093" s="8"/>
      <c r="AD2093" s="8"/>
      <c r="AE2093" s="8"/>
      <c r="AF2093" s="19"/>
    </row>
    <row r="2094" ht="21" customHeight="1" spans="12:32">
      <c r="L2094" s="22"/>
      <c r="M2094" s="22"/>
      <c r="N2094" s="23"/>
      <c r="O2094" s="24"/>
      <c r="P2094" s="24"/>
      <c r="Q2094" s="24"/>
      <c r="R2094" s="5"/>
      <c r="S2094" s="5"/>
      <c r="T2094" s="5"/>
      <c r="U2094" s="24"/>
      <c r="V2094" s="24"/>
      <c r="W2094" s="24"/>
      <c r="X2094" s="22"/>
      <c r="Y2094" s="24"/>
      <c r="Z2094" s="22"/>
      <c r="AA2094" s="24"/>
      <c r="AB2094" s="22"/>
      <c r="AC2094" s="5"/>
      <c r="AD2094" s="5"/>
      <c r="AE2094" s="5"/>
      <c r="AF2094" s="22"/>
    </row>
    <row r="2095" ht="21" customHeight="1" spans="12:32">
      <c r="L2095" s="19"/>
      <c r="M2095" s="19"/>
      <c r="N2095" s="20"/>
      <c r="O2095" s="21"/>
      <c r="P2095" s="21"/>
      <c r="Q2095" s="21"/>
      <c r="R2095" s="8"/>
      <c r="S2095" s="8"/>
      <c r="T2095" s="8"/>
      <c r="U2095" s="21"/>
      <c r="V2095" s="21"/>
      <c r="W2095" s="21"/>
      <c r="X2095" s="19"/>
      <c r="Y2095" s="21"/>
      <c r="Z2095" s="19"/>
      <c r="AA2095" s="21"/>
      <c r="AB2095" s="19"/>
      <c r="AC2095" s="8"/>
      <c r="AD2095" s="8"/>
      <c r="AE2095" s="8"/>
      <c r="AF2095" s="19"/>
    </row>
    <row r="2096" ht="21" customHeight="1" spans="12:32">
      <c r="L2096" s="22"/>
      <c r="M2096" s="22"/>
      <c r="N2096" s="23"/>
      <c r="O2096" s="24"/>
      <c r="P2096" s="24"/>
      <c r="Q2096" s="24"/>
      <c r="R2096" s="5"/>
      <c r="S2096" s="5"/>
      <c r="T2096" s="5"/>
      <c r="U2096" s="24"/>
      <c r="V2096" s="24"/>
      <c r="W2096" s="24"/>
      <c r="X2096" s="22"/>
      <c r="Y2096" s="24"/>
      <c r="Z2096" s="22"/>
      <c r="AA2096" s="24"/>
      <c r="AB2096" s="22"/>
      <c r="AC2096" s="5"/>
      <c r="AD2096" s="5"/>
      <c r="AE2096" s="5"/>
      <c r="AF2096" s="22"/>
    </row>
    <row r="2097" ht="21" customHeight="1" spans="12:32">
      <c r="L2097" s="19"/>
      <c r="M2097" s="19"/>
      <c r="N2097" s="20"/>
      <c r="O2097" s="21"/>
      <c r="P2097" s="21"/>
      <c r="Q2097" s="21"/>
      <c r="R2097" s="8"/>
      <c r="S2097" s="8"/>
      <c r="T2097" s="8"/>
      <c r="U2097" s="21"/>
      <c r="V2097" s="21"/>
      <c r="W2097" s="21"/>
      <c r="X2097" s="19"/>
      <c r="Y2097" s="21"/>
      <c r="Z2097" s="19"/>
      <c r="AA2097" s="21"/>
      <c r="AB2097" s="19"/>
      <c r="AC2097" s="8"/>
      <c r="AD2097" s="8"/>
      <c r="AE2097" s="8"/>
      <c r="AF2097" s="19"/>
    </row>
    <row r="2098" ht="21" customHeight="1" spans="12:32">
      <c r="L2098" s="22"/>
      <c r="M2098" s="22"/>
      <c r="N2098" s="23"/>
      <c r="O2098" s="24"/>
      <c r="P2098" s="24"/>
      <c r="Q2098" s="24"/>
      <c r="R2098" s="5"/>
      <c r="S2098" s="5"/>
      <c r="T2098" s="5"/>
      <c r="U2098" s="24"/>
      <c r="V2098" s="24"/>
      <c r="W2098" s="24"/>
      <c r="X2098" s="22"/>
      <c r="Y2098" s="24"/>
      <c r="Z2098" s="22"/>
      <c r="AA2098" s="24"/>
      <c r="AB2098" s="22"/>
      <c r="AC2098" s="5"/>
      <c r="AD2098" s="5"/>
      <c r="AE2098" s="5"/>
      <c r="AF2098" s="22"/>
    </row>
    <row r="2099" ht="21" customHeight="1" spans="12:32">
      <c r="L2099" s="19"/>
      <c r="M2099" s="19"/>
      <c r="N2099" s="20"/>
      <c r="O2099" s="21"/>
      <c r="P2099" s="21"/>
      <c r="Q2099" s="21"/>
      <c r="R2099" s="8"/>
      <c r="S2099" s="8"/>
      <c r="T2099" s="8"/>
      <c r="U2099" s="21"/>
      <c r="V2099" s="21"/>
      <c r="W2099" s="21"/>
      <c r="X2099" s="19"/>
      <c r="Y2099" s="21"/>
      <c r="Z2099" s="19"/>
      <c r="AA2099" s="21"/>
      <c r="AB2099" s="19"/>
      <c r="AC2099" s="8"/>
      <c r="AD2099" s="8"/>
      <c r="AE2099" s="8"/>
      <c r="AF2099" s="19"/>
    </row>
    <row r="2100" ht="21" customHeight="1" spans="12:32">
      <c r="L2100" s="22"/>
      <c r="M2100" s="22"/>
      <c r="N2100" s="23"/>
      <c r="O2100" s="24"/>
      <c r="P2100" s="24"/>
      <c r="Q2100" s="24"/>
      <c r="R2100" s="5"/>
      <c r="S2100" s="5"/>
      <c r="T2100" s="5"/>
      <c r="U2100" s="24"/>
      <c r="V2100" s="24"/>
      <c r="W2100" s="24"/>
      <c r="X2100" s="22"/>
      <c r="Y2100" s="24"/>
      <c r="Z2100" s="22"/>
      <c r="AA2100" s="24"/>
      <c r="AB2100" s="22"/>
      <c r="AC2100" s="5"/>
      <c r="AD2100" s="5"/>
      <c r="AE2100" s="5"/>
      <c r="AF2100" s="22"/>
    </row>
    <row r="2101" ht="21" customHeight="1" spans="12:32">
      <c r="L2101" s="19"/>
      <c r="M2101" s="19"/>
      <c r="N2101" s="20"/>
      <c r="O2101" s="21"/>
      <c r="P2101" s="21"/>
      <c r="Q2101" s="21"/>
      <c r="R2101" s="8"/>
      <c r="S2101" s="8"/>
      <c r="T2101" s="8"/>
      <c r="U2101" s="21"/>
      <c r="V2101" s="21"/>
      <c r="W2101" s="21"/>
      <c r="X2101" s="19"/>
      <c r="Y2101" s="21"/>
      <c r="Z2101" s="19"/>
      <c r="AA2101" s="21"/>
      <c r="AB2101" s="19"/>
      <c r="AC2101" s="8"/>
      <c r="AD2101" s="8"/>
      <c r="AE2101" s="8"/>
      <c r="AF2101" s="19"/>
    </row>
    <row r="2102" ht="21" customHeight="1" spans="12:32">
      <c r="L2102" s="22"/>
      <c r="M2102" s="22"/>
      <c r="N2102" s="23"/>
      <c r="O2102" s="24"/>
      <c r="P2102" s="24"/>
      <c r="Q2102" s="24"/>
      <c r="R2102" s="5"/>
      <c r="S2102" s="5"/>
      <c r="T2102" s="5"/>
      <c r="U2102" s="24"/>
      <c r="V2102" s="24"/>
      <c r="W2102" s="24"/>
      <c r="X2102" s="22"/>
      <c r="Y2102" s="24"/>
      <c r="Z2102" s="22"/>
      <c r="AA2102" s="24"/>
      <c r="AB2102" s="22"/>
      <c r="AC2102" s="5"/>
      <c r="AD2102" s="5"/>
      <c r="AE2102" s="5"/>
      <c r="AF2102" s="22"/>
    </row>
    <row r="2103" ht="21" customHeight="1" spans="12:32">
      <c r="L2103" s="19"/>
      <c r="M2103" s="19"/>
      <c r="N2103" s="20"/>
      <c r="O2103" s="21"/>
      <c r="P2103" s="21"/>
      <c r="Q2103" s="21"/>
      <c r="R2103" s="8"/>
      <c r="S2103" s="8"/>
      <c r="T2103" s="8"/>
      <c r="U2103" s="21"/>
      <c r="V2103" s="21"/>
      <c r="W2103" s="21"/>
      <c r="X2103" s="19"/>
      <c r="Y2103" s="21"/>
      <c r="Z2103" s="19"/>
      <c r="AA2103" s="21"/>
      <c r="AB2103" s="19"/>
      <c r="AC2103" s="8"/>
      <c r="AD2103" s="8"/>
      <c r="AE2103" s="8"/>
      <c r="AF2103" s="19"/>
    </row>
    <row r="2104" ht="21" customHeight="1" spans="12:32">
      <c r="L2104" s="22"/>
      <c r="M2104" s="22"/>
      <c r="N2104" s="23"/>
      <c r="O2104" s="24"/>
      <c r="P2104" s="24"/>
      <c r="Q2104" s="24"/>
      <c r="R2104" s="5"/>
      <c r="S2104" s="5"/>
      <c r="T2104" s="5"/>
      <c r="U2104" s="24"/>
      <c r="V2104" s="24"/>
      <c r="W2104" s="24"/>
      <c r="X2104" s="22"/>
      <c r="Y2104" s="24"/>
      <c r="Z2104" s="22"/>
      <c r="AA2104" s="24"/>
      <c r="AB2104" s="22"/>
      <c r="AC2104" s="5"/>
      <c r="AD2104" s="5"/>
      <c r="AE2104" s="5"/>
      <c r="AF2104" s="22"/>
    </row>
    <row r="2105" ht="21" customHeight="1" spans="12:32">
      <c r="L2105" s="19"/>
      <c r="M2105" s="19"/>
      <c r="N2105" s="20"/>
      <c r="O2105" s="21"/>
      <c r="P2105" s="21"/>
      <c r="Q2105" s="21"/>
      <c r="R2105" s="8"/>
      <c r="S2105" s="8"/>
      <c r="T2105" s="8"/>
      <c r="U2105" s="21"/>
      <c r="V2105" s="21"/>
      <c r="W2105" s="21"/>
      <c r="X2105" s="19"/>
      <c r="Y2105" s="21"/>
      <c r="Z2105" s="19"/>
      <c r="AA2105" s="21"/>
      <c r="AB2105" s="19"/>
      <c r="AC2105" s="8"/>
      <c r="AD2105" s="8"/>
      <c r="AE2105" s="8"/>
      <c r="AF2105" s="19"/>
    </row>
    <row r="2106" ht="21" customHeight="1" spans="12:32">
      <c r="L2106" s="22"/>
      <c r="M2106" s="22"/>
      <c r="N2106" s="23"/>
      <c r="O2106" s="24"/>
      <c r="P2106" s="24"/>
      <c r="Q2106" s="24"/>
      <c r="R2106" s="5"/>
      <c r="S2106" s="5"/>
      <c r="T2106" s="5"/>
      <c r="U2106" s="24"/>
      <c r="V2106" s="24"/>
      <c r="W2106" s="24"/>
      <c r="X2106" s="22"/>
      <c r="Y2106" s="24"/>
      <c r="Z2106" s="22"/>
      <c r="AA2106" s="24"/>
      <c r="AB2106" s="22"/>
      <c r="AC2106" s="5"/>
      <c r="AD2106" s="5"/>
      <c r="AE2106" s="5"/>
      <c r="AF2106" s="22"/>
    </row>
    <row r="2107" ht="21" customHeight="1" spans="12:32">
      <c r="L2107" s="19"/>
      <c r="M2107" s="19"/>
      <c r="N2107" s="20"/>
      <c r="O2107" s="21"/>
      <c r="P2107" s="21"/>
      <c r="Q2107" s="21"/>
      <c r="R2107" s="8"/>
      <c r="S2107" s="8"/>
      <c r="T2107" s="8"/>
      <c r="U2107" s="21"/>
      <c r="V2107" s="21"/>
      <c r="W2107" s="21"/>
      <c r="X2107" s="19"/>
      <c r="Y2107" s="21"/>
      <c r="Z2107" s="19"/>
      <c r="AA2107" s="21"/>
      <c r="AB2107" s="19"/>
      <c r="AC2107" s="8"/>
      <c r="AD2107" s="8"/>
      <c r="AE2107" s="8"/>
      <c r="AF2107" s="19"/>
    </row>
    <row r="2108" ht="21" customHeight="1" spans="12:32">
      <c r="L2108" s="22"/>
      <c r="M2108" s="22"/>
      <c r="N2108" s="23"/>
      <c r="O2108" s="24"/>
      <c r="P2108" s="24"/>
      <c r="Q2108" s="24"/>
      <c r="R2108" s="5"/>
      <c r="S2108" s="5"/>
      <c r="T2108" s="5"/>
      <c r="U2108" s="24"/>
      <c r="V2108" s="24"/>
      <c r="W2108" s="24"/>
      <c r="X2108" s="22"/>
      <c r="Y2108" s="24"/>
      <c r="Z2108" s="22"/>
      <c r="AA2108" s="24"/>
      <c r="AB2108" s="22"/>
      <c r="AC2108" s="5"/>
      <c r="AD2108" s="5"/>
      <c r="AE2108" s="5"/>
      <c r="AF2108" s="22"/>
    </row>
    <row r="2109" ht="21" customHeight="1" spans="12:32">
      <c r="L2109" s="19"/>
      <c r="M2109" s="19"/>
      <c r="N2109" s="20"/>
      <c r="O2109" s="21"/>
      <c r="P2109" s="21"/>
      <c r="Q2109" s="21"/>
      <c r="R2109" s="8"/>
      <c r="S2109" s="8"/>
      <c r="T2109" s="8"/>
      <c r="U2109" s="21"/>
      <c r="V2109" s="21"/>
      <c r="W2109" s="21"/>
      <c r="X2109" s="19"/>
      <c r="Y2109" s="21"/>
      <c r="Z2109" s="19"/>
      <c r="AA2109" s="21"/>
      <c r="AB2109" s="19"/>
      <c r="AC2109" s="8"/>
      <c r="AD2109" s="8"/>
      <c r="AE2109" s="8"/>
      <c r="AF2109" s="19"/>
    </row>
    <row r="2110" ht="21" customHeight="1" spans="12:32">
      <c r="L2110" s="22"/>
      <c r="M2110" s="22"/>
      <c r="N2110" s="23"/>
      <c r="O2110" s="24"/>
      <c r="P2110" s="24"/>
      <c r="Q2110" s="24"/>
      <c r="R2110" s="5"/>
      <c r="S2110" s="5"/>
      <c r="T2110" s="5"/>
      <c r="U2110" s="24"/>
      <c r="V2110" s="24"/>
      <c r="W2110" s="24"/>
      <c r="X2110" s="22"/>
      <c r="Y2110" s="24"/>
      <c r="Z2110" s="22"/>
      <c r="AA2110" s="24"/>
      <c r="AB2110" s="22"/>
      <c r="AC2110" s="5"/>
      <c r="AD2110" s="5"/>
      <c r="AE2110" s="5"/>
      <c r="AF2110" s="22"/>
    </row>
    <row r="2111" ht="21" customHeight="1" spans="12:32">
      <c r="L2111" s="19"/>
      <c r="M2111" s="19"/>
      <c r="N2111" s="20"/>
      <c r="O2111" s="21"/>
      <c r="P2111" s="21"/>
      <c r="Q2111" s="21"/>
      <c r="R2111" s="8"/>
      <c r="S2111" s="8"/>
      <c r="T2111" s="8"/>
      <c r="U2111" s="21"/>
      <c r="V2111" s="21"/>
      <c r="W2111" s="21"/>
      <c r="X2111" s="19"/>
      <c r="Y2111" s="21"/>
      <c r="Z2111" s="19"/>
      <c r="AA2111" s="21"/>
      <c r="AB2111" s="19"/>
      <c r="AC2111" s="8"/>
      <c r="AD2111" s="8"/>
      <c r="AE2111" s="8"/>
      <c r="AF2111" s="19"/>
    </row>
    <row r="2112" ht="21" customHeight="1" spans="12:32">
      <c r="L2112" s="22"/>
      <c r="M2112" s="22"/>
      <c r="N2112" s="23"/>
      <c r="O2112" s="24"/>
      <c r="P2112" s="24"/>
      <c r="Q2112" s="24"/>
      <c r="R2112" s="5"/>
      <c r="S2112" s="5"/>
      <c r="T2112" s="5"/>
      <c r="U2112" s="24"/>
      <c r="V2112" s="24"/>
      <c r="W2112" s="24"/>
      <c r="X2112" s="22"/>
      <c r="Y2112" s="24"/>
      <c r="Z2112" s="22"/>
      <c r="AA2112" s="24"/>
      <c r="AB2112" s="22"/>
      <c r="AC2112" s="5"/>
      <c r="AD2112" s="5"/>
      <c r="AE2112" s="5"/>
      <c r="AF2112" s="22"/>
    </row>
    <row r="2113" ht="21" customHeight="1" spans="12:32">
      <c r="L2113" s="19"/>
      <c r="M2113" s="19"/>
      <c r="N2113" s="20"/>
      <c r="O2113" s="21"/>
      <c r="P2113" s="21"/>
      <c r="Q2113" s="21"/>
      <c r="R2113" s="8"/>
      <c r="S2113" s="8"/>
      <c r="T2113" s="8"/>
      <c r="U2113" s="21"/>
      <c r="V2113" s="21"/>
      <c r="W2113" s="21"/>
      <c r="X2113" s="19"/>
      <c r="Y2113" s="21"/>
      <c r="Z2113" s="19"/>
      <c r="AA2113" s="21"/>
      <c r="AB2113" s="19"/>
      <c r="AC2113" s="8"/>
      <c r="AD2113" s="8"/>
      <c r="AE2113" s="8"/>
      <c r="AF2113" s="19"/>
    </row>
    <row r="2114" ht="21" customHeight="1" spans="12:32">
      <c r="L2114" s="22"/>
      <c r="M2114" s="22"/>
      <c r="N2114" s="23"/>
      <c r="O2114" s="24"/>
      <c r="P2114" s="24"/>
      <c r="Q2114" s="24"/>
      <c r="R2114" s="5"/>
      <c r="S2114" s="5"/>
      <c r="T2114" s="5"/>
      <c r="U2114" s="24"/>
      <c r="V2114" s="24"/>
      <c r="W2114" s="24"/>
      <c r="X2114" s="22"/>
      <c r="Y2114" s="24"/>
      <c r="Z2114" s="22"/>
      <c r="AA2114" s="24"/>
      <c r="AB2114" s="22"/>
      <c r="AC2114" s="5"/>
      <c r="AD2114" s="5"/>
      <c r="AE2114" s="5"/>
      <c r="AF2114" s="22"/>
    </row>
    <row r="2115" ht="21" customHeight="1" spans="12:32">
      <c r="L2115" s="19"/>
      <c r="M2115" s="19"/>
      <c r="N2115" s="20"/>
      <c r="O2115" s="21"/>
      <c r="P2115" s="21"/>
      <c r="Q2115" s="21"/>
      <c r="R2115" s="8"/>
      <c r="S2115" s="8"/>
      <c r="T2115" s="8"/>
      <c r="U2115" s="21"/>
      <c r="V2115" s="21"/>
      <c r="W2115" s="21"/>
      <c r="X2115" s="19"/>
      <c r="Y2115" s="21"/>
      <c r="Z2115" s="19"/>
      <c r="AA2115" s="21"/>
      <c r="AB2115" s="19"/>
      <c r="AC2115" s="8"/>
      <c r="AD2115" s="8"/>
      <c r="AE2115" s="8"/>
      <c r="AF2115" s="19"/>
    </row>
    <row r="2116" ht="21" customHeight="1" spans="12:32">
      <c r="L2116" s="22"/>
      <c r="M2116" s="22"/>
      <c r="N2116" s="23"/>
      <c r="O2116" s="24"/>
      <c r="P2116" s="24"/>
      <c r="Q2116" s="24"/>
      <c r="R2116" s="5"/>
      <c r="S2116" s="5"/>
      <c r="T2116" s="5"/>
      <c r="U2116" s="24"/>
      <c r="V2116" s="24"/>
      <c r="W2116" s="24"/>
      <c r="X2116" s="22"/>
      <c r="Y2116" s="24"/>
      <c r="Z2116" s="22"/>
      <c r="AA2116" s="24"/>
      <c r="AB2116" s="22"/>
      <c r="AC2116" s="5"/>
      <c r="AD2116" s="5"/>
      <c r="AE2116" s="5"/>
      <c r="AF2116" s="22"/>
    </row>
    <row r="2117" ht="21" customHeight="1" spans="12:32">
      <c r="L2117" s="19"/>
      <c r="M2117" s="19"/>
      <c r="N2117" s="20"/>
      <c r="O2117" s="21"/>
      <c r="P2117" s="21"/>
      <c r="Q2117" s="21"/>
      <c r="R2117" s="8"/>
      <c r="S2117" s="8"/>
      <c r="T2117" s="8"/>
      <c r="U2117" s="21"/>
      <c r="V2117" s="21"/>
      <c r="W2117" s="21"/>
      <c r="X2117" s="19"/>
      <c r="Y2117" s="21"/>
      <c r="Z2117" s="19"/>
      <c r="AA2117" s="21"/>
      <c r="AB2117" s="19"/>
      <c r="AC2117" s="8"/>
      <c r="AD2117" s="8"/>
      <c r="AE2117" s="8"/>
      <c r="AF2117" s="19"/>
    </row>
    <row r="2118" ht="21" customHeight="1" spans="12:32">
      <c r="L2118" s="22"/>
      <c r="M2118" s="22"/>
      <c r="N2118" s="23"/>
      <c r="O2118" s="24"/>
      <c r="P2118" s="24"/>
      <c r="Q2118" s="24"/>
      <c r="R2118" s="5"/>
      <c r="S2118" s="5"/>
      <c r="T2118" s="5"/>
      <c r="U2118" s="24"/>
      <c r="V2118" s="24"/>
      <c r="W2118" s="24"/>
      <c r="X2118" s="22"/>
      <c r="Y2118" s="24"/>
      <c r="Z2118" s="22"/>
      <c r="AA2118" s="24"/>
      <c r="AB2118" s="22"/>
      <c r="AC2118" s="5"/>
      <c r="AD2118" s="5"/>
      <c r="AE2118" s="5"/>
      <c r="AF2118" s="22"/>
    </row>
    <row r="2119" ht="21" customHeight="1" spans="12:32">
      <c r="L2119" s="19"/>
      <c r="M2119" s="19"/>
      <c r="N2119" s="20"/>
      <c r="O2119" s="21"/>
      <c r="P2119" s="21"/>
      <c r="Q2119" s="21"/>
      <c r="R2119" s="8"/>
      <c r="S2119" s="8"/>
      <c r="T2119" s="8"/>
      <c r="U2119" s="21"/>
      <c r="V2119" s="21"/>
      <c r="W2119" s="21"/>
      <c r="X2119" s="19"/>
      <c r="Y2119" s="21"/>
      <c r="Z2119" s="19"/>
      <c r="AA2119" s="21"/>
      <c r="AB2119" s="19"/>
      <c r="AC2119" s="8"/>
      <c r="AD2119" s="8"/>
      <c r="AE2119" s="8"/>
      <c r="AF2119" s="19"/>
    </row>
    <row r="2120" ht="21" customHeight="1" spans="12:32">
      <c r="L2120" s="22"/>
      <c r="M2120" s="22"/>
      <c r="N2120" s="23"/>
      <c r="O2120" s="24"/>
      <c r="P2120" s="24"/>
      <c r="Q2120" s="24"/>
      <c r="R2120" s="5"/>
      <c r="S2120" s="5"/>
      <c r="T2120" s="5"/>
      <c r="U2120" s="24"/>
      <c r="V2120" s="24"/>
      <c r="W2120" s="24"/>
      <c r="X2120" s="22"/>
      <c r="Y2120" s="24"/>
      <c r="Z2120" s="22"/>
      <c r="AA2120" s="24"/>
      <c r="AB2120" s="22"/>
      <c r="AC2120" s="5"/>
      <c r="AD2120" s="5"/>
      <c r="AE2120" s="5"/>
      <c r="AF2120" s="22"/>
    </row>
    <row r="2121" ht="21" customHeight="1" spans="12:32">
      <c r="L2121" s="19"/>
      <c r="M2121" s="19"/>
      <c r="N2121" s="20"/>
      <c r="O2121" s="21"/>
      <c r="P2121" s="21"/>
      <c r="Q2121" s="21"/>
      <c r="R2121" s="8"/>
      <c r="S2121" s="8"/>
      <c r="T2121" s="8"/>
      <c r="U2121" s="21"/>
      <c r="V2121" s="21"/>
      <c r="W2121" s="21"/>
      <c r="X2121" s="19"/>
      <c r="Y2121" s="21"/>
      <c r="Z2121" s="19"/>
      <c r="AA2121" s="21"/>
      <c r="AB2121" s="19"/>
      <c r="AC2121" s="8"/>
      <c r="AD2121" s="8"/>
      <c r="AE2121" s="8"/>
      <c r="AF2121" s="19"/>
    </row>
    <row r="2122" ht="21" customHeight="1" spans="12:32">
      <c r="L2122" s="22"/>
      <c r="M2122" s="22"/>
      <c r="N2122" s="23"/>
      <c r="O2122" s="24"/>
      <c r="P2122" s="24"/>
      <c r="Q2122" s="24"/>
      <c r="R2122" s="5"/>
      <c r="S2122" s="5"/>
      <c r="T2122" s="5"/>
      <c r="U2122" s="24"/>
      <c r="V2122" s="24"/>
      <c r="W2122" s="24"/>
      <c r="X2122" s="22"/>
      <c r="Y2122" s="24"/>
      <c r="Z2122" s="22"/>
      <c r="AA2122" s="24"/>
      <c r="AB2122" s="22"/>
      <c r="AC2122" s="5"/>
      <c r="AD2122" s="5"/>
      <c r="AE2122" s="5"/>
      <c r="AF2122" s="22"/>
    </row>
    <row r="2123" ht="21" customHeight="1" spans="12:32">
      <c r="L2123" s="19"/>
      <c r="M2123" s="19"/>
      <c r="N2123" s="20"/>
      <c r="O2123" s="21"/>
      <c r="P2123" s="21"/>
      <c r="Q2123" s="21"/>
      <c r="R2123" s="8"/>
      <c r="S2123" s="8"/>
      <c r="T2123" s="8"/>
      <c r="U2123" s="21"/>
      <c r="V2123" s="21"/>
      <c r="W2123" s="21"/>
      <c r="X2123" s="19"/>
      <c r="Y2123" s="21"/>
      <c r="Z2123" s="19"/>
      <c r="AA2123" s="21"/>
      <c r="AB2123" s="19"/>
      <c r="AC2123" s="8"/>
      <c r="AD2123" s="8"/>
      <c r="AE2123" s="8"/>
      <c r="AF2123" s="19"/>
    </row>
    <row r="2124" ht="21" customHeight="1" spans="12:32">
      <c r="L2124" s="22"/>
      <c r="M2124" s="22"/>
      <c r="N2124" s="23"/>
      <c r="O2124" s="24"/>
      <c r="P2124" s="24"/>
      <c r="Q2124" s="24"/>
      <c r="R2124" s="5"/>
      <c r="S2124" s="5"/>
      <c r="T2124" s="5"/>
      <c r="U2124" s="24"/>
      <c r="V2124" s="24"/>
      <c r="W2124" s="24"/>
      <c r="X2124" s="22"/>
      <c r="Y2124" s="24"/>
      <c r="Z2124" s="22"/>
      <c r="AA2124" s="24"/>
      <c r="AB2124" s="22"/>
      <c r="AC2124" s="5"/>
      <c r="AD2124" s="5"/>
      <c r="AE2124" s="5"/>
      <c r="AF2124" s="22"/>
    </row>
    <row r="2125" ht="21" customHeight="1" spans="12:32">
      <c r="L2125" s="19"/>
      <c r="M2125" s="19"/>
      <c r="N2125" s="20"/>
      <c r="O2125" s="21"/>
      <c r="P2125" s="21"/>
      <c r="Q2125" s="21"/>
      <c r="R2125" s="8"/>
      <c r="S2125" s="8"/>
      <c r="T2125" s="8"/>
      <c r="U2125" s="21"/>
      <c r="V2125" s="21"/>
      <c r="W2125" s="21"/>
      <c r="X2125" s="19"/>
      <c r="Y2125" s="21"/>
      <c r="Z2125" s="19"/>
      <c r="AA2125" s="21"/>
      <c r="AB2125" s="19"/>
      <c r="AC2125" s="8"/>
      <c r="AD2125" s="8"/>
      <c r="AE2125" s="8"/>
      <c r="AF2125" s="19"/>
    </row>
    <row r="2126" ht="21" customHeight="1" spans="12:32">
      <c r="L2126" s="22"/>
      <c r="M2126" s="22"/>
      <c r="N2126" s="23"/>
      <c r="O2126" s="24"/>
      <c r="P2126" s="24"/>
      <c r="Q2126" s="24"/>
      <c r="R2126" s="5"/>
      <c r="S2126" s="5"/>
      <c r="T2126" s="5"/>
      <c r="U2126" s="24"/>
      <c r="V2126" s="24"/>
      <c r="W2126" s="24"/>
      <c r="X2126" s="22"/>
      <c r="Y2126" s="24"/>
      <c r="Z2126" s="22"/>
      <c r="AA2126" s="24"/>
      <c r="AB2126" s="22"/>
      <c r="AC2126" s="5"/>
      <c r="AD2126" s="5"/>
      <c r="AE2126" s="5"/>
      <c r="AF2126" s="22"/>
    </row>
    <row r="2127" ht="21" customHeight="1" spans="12:32">
      <c r="L2127" s="19"/>
      <c r="M2127" s="19"/>
      <c r="N2127" s="20"/>
      <c r="O2127" s="21"/>
      <c r="P2127" s="21"/>
      <c r="Q2127" s="21"/>
      <c r="R2127" s="8"/>
      <c r="S2127" s="8"/>
      <c r="T2127" s="8"/>
      <c r="U2127" s="21"/>
      <c r="V2127" s="21"/>
      <c r="W2127" s="21"/>
      <c r="X2127" s="19"/>
      <c r="Y2127" s="21"/>
      <c r="Z2127" s="19"/>
      <c r="AA2127" s="21"/>
      <c r="AB2127" s="19"/>
      <c r="AC2127" s="8"/>
      <c r="AD2127" s="8"/>
      <c r="AE2127" s="8"/>
      <c r="AF2127" s="19"/>
    </row>
    <row r="2128" ht="21" customHeight="1" spans="12:32">
      <c r="L2128" s="22"/>
      <c r="M2128" s="22"/>
      <c r="N2128" s="23"/>
      <c r="O2128" s="24"/>
      <c r="P2128" s="24"/>
      <c r="Q2128" s="24"/>
      <c r="R2128" s="5"/>
      <c r="S2128" s="5"/>
      <c r="T2128" s="5"/>
      <c r="U2128" s="24"/>
      <c r="V2128" s="24"/>
      <c r="W2128" s="24"/>
      <c r="X2128" s="22"/>
      <c r="Y2128" s="24"/>
      <c r="Z2128" s="22"/>
      <c r="AA2128" s="24"/>
      <c r="AB2128" s="22"/>
      <c r="AC2128" s="5"/>
      <c r="AD2128" s="5"/>
      <c r="AE2128" s="5"/>
      <c r="AF2128" s="22"/>
    </row>
    <row r="2129" ht="21" customHeight="1" spans="12:32">
      <c r="L2129" s="19"/>
      <c r="M2129" s="19"/>
      <c r="N2129" s="20"/>
      <c r="O2129" s="21"/>
      <c r="P2129" s="21"/>
      <c r="Q2129" s="21"/>
      <c r="R2129" s="8"/>
      <c r="S2129" s="8"/>
      <c r="T2129" s="8"/>
      <c r="U2129" s="21"/>
      <c r="V2129" s="21"/>
      <c r="W2129" s="21"/>
      <c r="X2129" s="19"/>
      <c r="Y2129" s="21"/>
      <c r="Z2129" s="19"/>
      <c r="AA2129" s="21"/>
      <c r="AB2129" s="19"/>
      <c r="AC2129" s="8"/>
      <c r="AD2129" s="8"/>
      <c r="AE2129" s="8"/>
      <c r="AF2129" s="19"/>
    </row>
    <row r="2130" ht="21" customHeight="1" spans="12:32">
      <c r="L2130" s="22"/>
      <c r="M2130" s="22"/>
      <c r="N2130" s="23"/>
      <c r="O2130" s="24"/>
      <c r="P2130" s="24"/>
      <c r="Q2130" s="24"/>
      <c r="R2130" s="5"/>
      <c r="S2130" s="5"/>
      <c r="T2130" s="5"/>
      <c r="U2130" s="24"/>
      <c r="V2130" s="24"/>
      <c r="W2130" s="24"/>
      <c r="X2130" s="22"/>
      <c r="Y2130" s="24"/>
      <c r="Z2130" s="22"/>
      <c r="AA2130" s="24"/>
      <c r="AB2130" s="22"/>
      <c r="AC2130" s="5"/>
      <c r="AD2130" s="5"/>
      <c r="AE2130" s="5"/>
      <c r="AF2130" s="22"/>
    </row>
    <row r="2131" ht="21" customHeight="1" spans="12:32">
      <c r="L2131" s="19"/>
      <c r="M2131" s="19"/>
      <c r="N2131" s="20"/>
      <c r="O2131" s="21"/>
      <c r="P2131" s="21"/>
      <c r="Q2131" s="21"/>
      <c r="R2131" s="8"/>
      <c r="S2131" s="8"/>
      <c r="T2131" s="8"/>
      <c r="U2131" s="21"/>
      <c r="V2131" s="21"/>
      <c r="W2131" s="21"/>
      <c r="X2131" s="19"/>
      <c r="Y2131" s="21"/>
      <c r="Z2131" s="19"/>
      <c r="AA2131" s="21"/>
      <c r="AB2131" s="19"/>
      <c r="AC2131" s="8"/>
      <c r="AD2131" s="8"/>
      <c r="AE2131" s="8"/>
      <c r="AF2131" s="19"/>
    </row>
    <row r="2132" ht="21" customHeight="1" spans="12:32">
      <c r="L2132" s="22"/>
      <c r="M2132" s="22"/>
      <c r="N2132" s="23"/>
      <c r="O2132" s="24"/>
      <c r="P2132" s="24"/>
      <c r="Q2132" s="24"/>
      <c r="R2132" s="5"/>
      <c r="S2132" s="5"/>
      <c r="T2132" s="5"/>
      <c r="U2132" s="24"/>
      <c r="V2132" s="24"/>
      <c r="W2132" s="24"/>
      <c r="X2132" s="22"/>
      <c r="Y2132" s="24"/>
      <c r="Z2132" s="22"/>
      <c r="AA2132" s="24"/>
      <c r="AB2132" s="22"/>
      <c r="AC2132" s="5"/>
      <c r="AD2132" s="5"/>
      <c r="AE2132" s="5"/>
      <c r="AF2132" s="22"/>
    </row>
    <row r="2133" ht="21" customHeight="1" spans="12:32">
      <c r="L2133" s="19"/>
      <c r="M2133" s="19"/>
      <c r="N2133" s="20"/>
      <c r="O2133" s="21"/>
      <c r="P2133" s="21"/>
      <c r="Q2133" s="21"/>
      <c r="R2133" s="8"/>
      <c r="S2133" s="8"/>
      <c r="T2133" s="8"/>
      <c r="U2133" s="21"/>
      <c r="V2133" s="21"/>
      <c r="W2133" s="21"/>
      <c r="X2133" s="19"/>
      <c r="Y2133" s="21"/>
      <c r="Z2133" s="19"/>
      <c r="AA2133" s="21"/>
      <c r="AB2133" s="19"/>
      <c r="AC2133" s="8"/>
      <c r="AD2133" s="8"/>
      <c r="AE2133" s="8"/>
      <c r="AF2133" s="19"/>
    </row>
    <row r="2134" ht="21" customHeight="1" spans="12:32">
      <c r="L2134" s="22"/>
      <c r="M2134" s="22"/>
      <c r="N2134" s="23"/>
      <c r="O2134" s="24"/>
      <c r="P2134" s="24"/>
      <c r="Q2134" s="24"/>
      <c r="R2134" s="5"/>
      <c r="S2134" s="5"/>
      <c r="T2134" s="5"/>
      <c r="U2134" s="24"/>
      <c r="V2134" s="24"/>
      <c r="W2134" s="24"/>
      <c r="X2134" s="22"/>
      <c r="Y2134" s="24"/>
      <c r="Z2134" s="22"/>
      <c r="AA2134" s="24"/>
      <c r="AB2134" s="22"/>
      <c r="AC2134" s="5"/>
      <c r="AD2134" s="5"/>
      <c r="AE2134" s="5"/>
      <c r="AF2134" s="22"/>
    </row>
    <row r="2135" ht="21" customHeight="1" spans="12:32">
      <c r="L2135" s="19"/>
      <c r="M2135" s="19"/>
      <c r="N2135" s="20"/>
      <c r="O2135" s="21"/>
      <c r="P2135" s="21"/>
      <c r="Q2135" s="21"/>
      <c r="R2135" s="8"/>
      <c r="S2135" s="8"/>
      <c r="T2135" s="8"/>
      <c r="U2135" s="21"/>
      <c r="V2135" s="21"/>
      <c r="W2135" s="21"/>
      <c r="X2135" s="19"/>
      <c r="Y2135" s="21"/>
      <c r="Z2135" s="19"/>
      <c r="AA2135" s="21"/>
      <c r="AB2135" s="19"/>
      <c r="AC2135" s="8"/>
      <c r="AD2135" s="8"/>
      <c r="AE2135" s="8"/>
      <c r="AF2135" s="19"/>
    </row>
    <row r="2136" ht="21" customHeight="1" spans="12:32">
      <c r="L2136" s="22"/>
      <c r="M2136" s="22"/>
      <c r="N2136" s="23"/>
      <c r="O2136" s="24"/>
      <c r="P2136" s="24"/>
      <c r="Q2136" s="24"/>
      <c r="R2136" s="5"/>
      <c r="S2136" s="5"/>
      <c r="T2136" s="5"/>
      <c r="U2136" s="24"/>
      <c r="V2136" s="24"/>
      <c r="W2136" s="24"/>
      <c r="X2136" s="22"/>
      <c r="Y2136" s="24"/>
      <c r="Z2136" s="22"/>
      <c r="AA2136" s="24"/>
      <c r="AB2136" s="22"/>
      <c r="AC2136" s="5"/>
      <c r="AD2136" s="5"/>
      <c r="AE2136" s="5"/>
      <c r="AF2136" s="22"/>
    </row>
    <row r="2137" ht="21" customHeight="1" spans="12:32">
      <c r="L2137" s="19"/>
      <c r="M2137" s="19"/>
      <c r="N2137" s="20"/>
      <c r="O2137" s="21"/>
      <c r="P2137" s="21"/>
      <c r="Q2137" s="21"/>
      <c r="R2137" s="8"/>
      <c r="S2137" s="8"/>
      <c r="T2137" s="8"/>
      <c r="U2137" s="21"/>
      <c r="V2137" s="21"/>
      <c r="W2137" s="21"/>
      <c r="X2137" s="19"/>
      <c r="Y2137" s="21"/>
      <c r="Z2137" s="19"/>
      <c r="AA2137" s="21"/>
      <c r="AB2137" s="19"/>
      <c r="AC2137" s="8"/>
      <c r="AD2137" s="8"/>
      <c r="AE2137" s="8"/>
      <c r="AF2137" s="19"/>
    </row>
    <row r="2138" ht="21" customHeight="1" spans="12:32">
      <c r="L2138" s="22"/>
      <c r="M2138" s="22"/>
      <c r="N2138" s="23"/>
      <c r="O2138" s="24"/>
      <c r="P2138" s="24"/>
      <c r="Q2138" s="24"/>
      <c r="R2138" s="5"/>
      <c r="S2138" s="5"/>
      <c r="T2138" s="5"/>
      <c r="U2138" s="24"/>
      <c r="V2138" s="24"/>
      <c r="W2138" s="24"/>
      <c r="X2138" s="22"/>
      <c r="Y2138" s="24"/>
      <c r="Z2138" s="22"/>
      <c r="AA2138" s="24"/>
      <c r="AB2138" s="22"/>
      <c r="AC2138" s="5"/>
      <c r="AD2138" s="5"/>
      <c r="AE2138" s="5"/>
      <c r="AF2138" s="22"/>
    </row>
    <row r="2139" ht="21" customHeight="1" spans="12:32">
      <c r="L2139" s="19"/>
      <c r="M2139" s="19"/>
      <c r="N2139" s="20"/>
      <c r="O2139" s="21"/>
      <c r="P2139" s="21"/>
      <c r="Q2139" s="21"/>
      <c r="R2139" s="8"/>
      <c r="S2139" s="8"/>
      <c r="T2139" s="8"/>
      <c r="U2139" s="21"/>
      <c r="V2139" s="21"/>
      <c r="W2139" s="21"/>
      <c r="X2139" s="19"/>
      <c r="Y2139" s="21"/>
      <c r="Z2139" s="19"/>
      <c r="AA2139" s="21"/>
      <c r="AB2139" s="19"/>
      <c r="AC2139" s="8"/>
      <c r="AD2139" s="8"/>
      <c r="AE2139" s="8"/>
      <c r="AF2139" s="19"/>
    </row>
    <row r="2140" ht="21" customHeight="1" spans="12:32">
      <c r="L2140" s="22"/>
      <c r="M2140" s="22"/>
      <c r="N2140" s="23"/>
      <c r="O2140" s="24"/>
      <c r="P2140" s="24"/>
      <c r="Q2140" s="24"/>
      <c r="R2140" s="5"/>
      <c r="S2140" s="5"/>
      <c r="T2140" s="5"/>
      <c r="U2140" s="24"/>
      <c r="V2140" s="24"/>
      <c r="W2140" s="24"/>
      <c r="X2140" s="22"/>
      <c r="Y2140" s="24"/>
      <c r="Z2140" s="22"/>
      <c r="AA2140" s="24"/>
      <c r="AB2140" s="22"/>
      <c r="AC2140" s="5"/>
      <c r="AD2140" s="5"/>
      <c r="AE2140" s="5"/>
      <c r="AF2140" s="22"/>
    </row>
    <row r="2141" ht="21" customHeight="1" spans="12:32">
      <c r="L2141" s="19"/>
      <c r="M2141" s="19"/>
      <c r="N2141" s="20"/>
      <c r="O2141" s="21"/>
      <c r="P2141" s="21"/>
      <c r="Q2141" s="21"/>
      <c r="R2141" s="8"/>
      <c r="S2141" s="8"/>
      <c r="T2141" s="8"/>
      <c r="U2141" s="21"/>
      <c r="V2141" s="21"/>
      <c r="W2141" s="21"/>
      <c r="X2141" s="19"/>
      <c r="Y2141" s="21"/>
      <c r="Z2141" s="19"/>
      <c r="AA2141" s="21"/>
      <c r="AB2141" s="19"/>
      <c r="AC2141" s="8"/>
      <c r="AD2141" s="8"/>
      <c r="AE2141" s="8"/>
      <c r="AF2141" s="19"/>
    </row>
    <row r="2142" ht="21" customHeight="1" spans="12:32">
      <c r="L2142" s="22"/>
      <c r="M2142" s="22"/>
      <c r="N2142" s="23"/>
      <c r="O2142" s="24"/>
      <c r="P2142" s="24"/>
      <c r="Q2142" s="24"/>
      <c r="R2142" s="5"/>
      <c r="S2142" s="5"/>
      <c r="T2142" s="5"/>
      <c r="U2142" s="24"/>
      <c r="V2142" s="24"/>
      <c r="W2142" s="24"/>
      <c r="X2142" s="22"/>
      <c r="Y2142" s="24"/>
      <c r="Z2142" s="22"/>
      <c r="AA2142" s="24"/>
      <c r="AB2142" s="22"/>
      <c r="AC2142" s="5"/>
      <c r="AD2142" s="5"/>
      <c r="AE2142" s="5"/>
      <c r="AF2142" s="22"/>
    </row>
    <row r="2143" ht="21" customHeight="1" spans="12:32">
      <c r="L2143" s="19"/>
      <c r="M2143" s="19"/>
      <c r="N2143" s="20"/>
      <c r="O2143" s="21"/>
      <c r="P2143" s="21"/>
      <c r="Q2143" s="21"/>
      <c r="R2143" s="8"/>
      <c r="S2143" s="8"/>
      <c r="T2143" s="8"/>
      <c r="U2143" s="21"/>
      <c r="V2143" s="21"/>
      <c r="W2143" s="21"/>
      <c r="X2143" s="19"/>
      <c r="Y2143" s="21"/>
      <c r="Z2143" s="19"/>
      <c r="AA2143" s="21"/>
      <c r="AB2143" s="19"/>
      <c r="AC2143" s="8"/>
      <c r="AD2143" s="8"/>
      <c r="AE2143" s="8"/>
      <c r="AF2143" s="19"/>
    </row>
    <row r="2144" ht="21" customHeight="1" spans="12:32">
      <c r="L2144" s="22"/>
      <c r="M2144" s="22"/>
      <c r="N2144" s="23"/>
      <c r="O2144" s="24"/>
      <c r="P2144" s="24"/>
      <c r="Q2144" s="24"/>
      <c r="R2144" s="5"/>
      <c r="S2144" s="5"/>
      <c r="T2144" s="5"/>
      <c r="U2144" s="24"/>
      <c r="V2144" s="24"/>
      <c r="W2144" s="24"/>
      <c r="X2144" s="22"/>
      <c r="Y2144" s="24"/>
      <c r="Z2144" s="22"/>
      <c r="AA2144" s="24"/>
      <c r="AB2144" s="22"/>
      <c r="AC2144" s="5"/>
      <c r="AD2144" s="5"/>
      <c r="AE2144" s="5"/>
      <c r="AF2144" s="22"/>
    </row>
    <row r="2145" ht="21" customHeight="1" spans="12:32">
      <c r="L2145" s="19"/>
      <c r="M2145" s="19"/>
      <c r="N2145" s="20"/>
      <c r="O2145" s="21"/>
      <c r="P2145" s="21"/>
      <c r="Q2145" s="21"/>
      <c r="R2145" s="8"/>
      <c r="S2145" s="8"/>
      <c r="T2145" s="8"/>
      <c r="U2145" s="21"/>
      <c r="V2145" s="21"/>
      <c r="W2145" s="21"/>
      <c r="X2145" s="19"/>
      <c r="Y2145" s="21"/>
      <c r="Z2145" s="19"/>
      <c r="AA2145" s="21"/>
      <c r="AB2145" s="19"/>
      <c r="AC2145" s="8"/>
      <c r="AD2145" s="8"/>
      <c r="AE2145" s="8"/>
      <c r="AF2145" s="19"/>
    </row>
    <row r="2146" ht="21" customHeight="1" spans="12:32">
      <c r="L2146" s="22"/>
      <c r="M2146" s="22"/>
      <c r="N2146" s="23"/>
      <c r="O2146" s="24"/>
      <c r="P2146" s="24"/>
      <c r="Q2146" s="24"/>
      <c r="R2146" s="5"/>
      <c r="S2146" s="5"/>
      <c r="T2146" s="5"/>
      <c r="U2146" s="24"/>
      <c r="V2146" s="24"/>
      <c r="W2146" s="24"/>
      <c r="X2146" s="22"/>
      <c r="Y2146" s="24"/>
      <c r="Z2146" s="22"/>
      <c r="AA2146" s="24"/>
      <c r="AB2146" s="22"/>
      <c r="AC2146" s="5"/>
      <c r="AD2146" s="5"/>
      <c r="AE2146" s="5"/>
      <c r="AF2146" s="22"/>
    </row>
    <row r="2147" ht="21" customHeight="1" spans="12:32">
      <c r="L2147" s="19"/>
      <c r="M2147" s="19"/>
      <c r="N2147" s="20"/>
      <c r="O2147" s="21"/>
      <c r="P2147" s="21"/>
      <c r="Q2147" s="21"/>
      <c r="R2147" s="8"/>
      <c r="S2147" s="8"/>
      <c r="T2147" s="8"/>
      <c r="U2147" s="21"/>
      <c r="V2147" s="21"/>
      <c r="W2147" s="21"/>
      <c r="X2147" s="19"/>
      <c r="Y2147" s="21"/>
      <c r="Z2147" s="19"/>
      <c r="AA2147" s="21"/>
      <c r="AB2147" s="19"/>
      <c r="AC2147" s="8"/>
      <c r="AD2147" s="8"/>
      <c r="AE2147" s="8"/>
      <c r="AF2147" s="19"/>
    </row>
    <row r="2148" ht="21" customHeight="1" spans="12:32">
      <c r="L2148" s="22"/>
      <c r="M2148" s="22"/>
      <c r="N2148" s="23"/>
      <c r="O2148" s="24"/>
      <c r="P2148" s="24"/>
      <c r="Q2148" s="24"/>
      <c r="R2148" s="5"/>
      <c r="S2148" s="5"/>
      <c r="T2148" s="5"/>
      <c r="U2148" s="24"/>
      <c r="V2148" s="24"/>
      <c r="W2148" s="24"/>
      <c r="X2148" s="22"/>
      <c r="Y2148" s="24"/>
      <c r="Z2148" s="22"/>
      <c r="AA2148" s="24"/>
      <c r="AB2148" s="22"/>
      <c r="AC2148" s="5"/>
      <c r="AD2148" s="5"/>
      <c r="AE2148" s="5"/>
      <c r="AF2148" s="22"/>
    </row>
    <row r="2149" ht="21" customHeight="1" spans="12:32">
      <c r="L2149" s="19"/>
      <c r="M2149" s="19"/>
      <c r="N2149" s="20"/>
      <c r="O2149" s="21"/>
      <c r="P2149" s="21"/>
      <c r="Q2149" s="21"/>
      <c r="R2149" s="8"/>
      <c r="S2149" s="8"/>
      <c r="T2149" s="8"/>
      <c r="U2149" s="21"/>
      <c r="V2149" s="21"/>
      <c r="W2149" s="21"/>
      <c r="X2149" s="19"/>
      <c r="Y2149" s="21"/>
      <c r="Z2149" s="19"/>
      <c r="AA2149" s="21"/>
      <c r="AB2149" s="19"/>
      <c r="AC2149" s="8"/>
      <c r="AD2149" s="8"/>
      <c r="AE2149" s="8"/>
      <c r="AF2149" s="19"/>
    </row>
    <row r="2150" ht="21" customHeight="1" spans="12:32">
      <c r="L2150" s="22"/>
      <c r="M2150" s="22"/>
      <c r="N2150" s="23"/>
      <c r="O2150" s="24"/>
      <c r="P2150" s="24"/>
      <c r="Q2150" s="24"/>
      <c r="R2150" s="5"/>
      <c r="S2150" s="5"/>
      <c r="T2150" s="5"/>
      <c r="U2150" s="24"/>
      <c r="V2150" s="24"/>
      <c r="W2150" s="24"/>
      <c r="X2150" s="22"/>
      <c r="Y2150" s="24"/>
      <c r="Z2150" s="22"/>
      <c r="AA2150" s="24"/>
      <c r="AB2150" s="22"/>
      <c r="AC2150" s="5"/>
      <c r="AD2150" s="5"/>
      <c r="AE2150" s="5"/>
      <c r="AF2150" s="22"/>
    </row>
    <row r="2151" ht="21" customHeight="1" spans="12:32">
      <c r="L2151" s="19"/>
      <c r="M2151" s="19"/>
      <c r="N2151" s="20"/>
      <c r="O2151" s="21"/>
      <c r="P2151" s="21"/>
      <c r="Q2151" s="21"/>
      <c r="R2151" s="8"/>
      <c r="S2151" s="8"/>
      <c r="T2151" s="8"/>
      <c r="U2151" s="21"/>
      <c r="V2151" s="21"/>
      <c r="W2151" s="21"/>
      <c r="X2151" s="19"/>
      <c r="Y2151" s="21"/>
      <c r="Z2151" s="19"/>
      <c r="AA2151" s="21"/>
      <c r="AB2151" s="19"/>
      <c r="AC2151" s="8"/>
      <c r="AD2151" s="8"/>
      <c r="AE2151" s="8"/>
      <c r="AF2151" s="19"/>
    </row>
    <row r="2152" ht="21" customHeight="1" spans="12:32">
      <c r="L2152" s="22"/>
      <c r="M2152" s="22"/>
      <c r="N2152" s="23"/>
      <c r="O2152" s="24"/>
      <c r="P2152" s="24"/>
      <c r="Q2152" s="24"/>
      <c r="R2152" s="5"/>
      <c r="S2152" s="5"/>
      <c r="T2152" s="5"/>
      <c r="U2152" s="24"/>
      <c r="V2152" s="24"/>
      <c r="W2152" s="24"/>
      <c r="X2152" s="22"/>
      <c r="Y2152" s="24"/>
      <c r="Z2152" s="22"/>
      <c r="AA2152" s="24"/>
      <c r="AB2152" s="22"/>
      <c r="AC2152" s="5"/>
      <c r="AD2152" s="5"/>
      <c r="AE2152" s="5"/>
      <c r="AF2152" s="22"/>
    </row>
    <row r="2153" ht="21" customHeight="1" spans="12:32">
      <c r="L2153" s="19"/>
      <c r="M2153" s="19"/>
      <c r="N2153" s="20"/>
      <c r="O2153" s="21"/>
      <c r="P2153" s="21"/>
      <c r="Q2153" s="21"/>
      <c r="R2153" s="8"/>
      <c r="S2153" s="8"/>
      <c r="T2153" s="8"/>
      <c r="U2153" s="21"/>
      <c r="V2153" s="21"/>
      <c r="W2153" s="21"/>
      <c r="X2153" s="19"/>
      <c r="Y2153" s="21"/>
      <c r="Z2153" s="19"/>
      <c r="AA2153" s="21"/>
      <c r="AB2153" s="19"/>
      <c r="AC2153" s="8"/>
      <c r="AD2153" s="8"/>
      <c r="AE2153" s="8"/>
      <c r="AF2153" s="19"/>
    </row>
    <row r="2154" ht="21" customHeight="1" spans="12:32">
      <c r="L2154" s="22"/>
      <c r="M2154" s="22"/>
      <c r="N2154" s="23"/>
      <c r="O2154" s="24"/>
      <c r="P2154" s="24"/>
      <c r="Q2154" s="24"/>
      <c r="R2154" s="5"/>
      <c r="S2154" s="5"/>
      <c r="T2154" s="5"/>
      <c r="U2154" s="24"/>
      <c r="V2154" s="24"/>
      <c r="W2154" s="24"/>
      <c r="X2154" s="22"/>
      <c r="Y2154" s="24"/>
      <c r="Z2154" s="22"/>
      <c r="AA2154" s="24"/>
      <c r="AB2154" s="22"/>
      <c r="AC2154" s="5"/>
      <c r="AD2154" s="5"/>
      <c r="AE2154" s="5"/>
      <c r="AF2154" s="22"/>
    </row>
    <row r="2155" ht="21" customHeight="1" spans="12:32">
      <c r="L2155" s="19"/>
      <c r="M2155" s="19"/>
      <c r="N2155" s="20"/>
      <c r="O2155" s="21"/>
      <c r="P2155" s="21"/>
      <c r="Q2155" s="21"/>
      <c r="R2155" s="8"/>
      <c r="S2155" s="8"/>
      <c r="T2155" s="8"/>
      <c r="U2155" s="21"/>
      <c r="V2155" s="21"/>
      <c r="W2155" s="21"/>
      <c r="X2155" s="19"/>
      <c r="Y2155" s="21"/>
      <c r="Z2155" s="19"/>
      <c r="AA2155" s="21"/>
      <c r="AB2155" s="19"/>
      <c r="AC2155" s="8"/>
      <c r="AD2155" s="8"/>
      <c r="AE2155" s="8"/>
      <c r="AF2155" s="19"/>
    </row>
    <row r="2156" ht="21" customHeight="1" spans="12:32">
      <c r="L2156" s="22"/>
      <c r="M2156" s="22"/>
      <c r="N2156" s="23"/>
      <c r="O2156" s="24"/>
      <c r="P2156" s="24"/>
      <c r="Q2156" s="24"/>
      <c r="R2156" s="5"/>
      <c r="S2156" s="5"/>
      <c r="T2156" s="5"/>
      <c r="U2156" s="24"/>
      <c r="V2156" s="24"/>
      <c r="W2156" s="24"/>
      <c r="X2156" s="22"/>
      <c r="Y2156" s="24"/>
      <c r="Z2156" s="22"/>
      <c r="AA2156" s="24"/>
      <c r="AB2156" s="22"/>
      <c r="AC2156" s="5"/>
      <c r="AD2156" s="5"/>
      <c r="AE2156" s="5"/>
      <c r="AF2156" s="22"/>
    </row>
    <row r="2157" ht="21" customHeight="1" spans="12:32">
      <c r="L2157" s="19"/>
      <c r="M2157" s="19"/>
      <c r="N2157" s="20"/>
      <c r="O2157" s="21"/>
      <c r="P2157" s="21"/>
      <c r="Q2157" s="21"/>
      <c r="R2157" s="8"/>
      <c r="S2157" s="8"/>
      <c r="T2157" s="8"/>
      <c r="U2157" s="21"/>
      <c r="V2157" s="21"/>
      <c r="W2157" s="21"/>
      <c r="X2157" s="19"/>
      <c r="Y2157" s="21"/>
      <c r="Z2157" s="19"/>
      <c r="AA2157" s="21"/>
      <c r="AB2157" s="19"/>
      <c r="AC2157" s="8"/>
      <c r="AD2157" s="8"/>
      <c r="AE2157" s="8"/>
      <c r="AF2157" s="19"/>
    </row>
    <row r="2158" ht="21" customHeight="1" spans="12:32">
      <c r="L2158" s="22"/>
      <c r="M2158" s="22"/>
      <c r="N2158" s="23"/>
      <c r="O2158" s="24"/>
      <c r="P2158" s="24"/>
      <c r="Q2158" s="24"/>
      <c r="R2158" s="5"/>
      <c r="S2158" s="5"/>
      <c r="T2158" s="5"/>
      <c r="U2158" s="24"/>
      <c r="V2158" s="24"/>
      <c r="W2158" s="24"/>
      <c r="X2158" s="22"/>
      <c r="Y2158" s="24"/>
      <c r="Z2158" s="22"/>
      <c r="AA2158" s="24"/>
      <c r="AB2158" s="22"/>
      <c r="AC2158" s="5"/>
      <c r="AD2158" s="5"/>
      <c r="AE2158" s="5"/>
      <c r="AF2158" s="22"/>
    </row>
    <row r="2159" ht="21" customHeight="1" spans="12:32">
      <c r="L2159" s="19"/>
      <c r="M2159" s="19"/>
      <c r="N2159" s="20"/>
      <c r="O2159" s="21"/>
      <c r="P2159" s="21"/>
      <c r="Q2159" s="21"/>
      <c r="R2159" s="8"/>
      <c r="S2159" s="8"/>
      <c r="T2159" s="8"/>
      <c r="U2159" s="21"/>
      <c r="V2159" s="21"/>
      <c r="W2159" s="21"/>
      <c r="X2159" s="19"/>
      <c r="Y2159" s="21"/>
      <c r="Z2159" s="19"/>
      <c r="AA2159" s="21"/>
      <c r="AB2159" s="19"/>
      <c r="AC2159" s="8"/>
      <c r="AD2159" s="8"/>
      <c r="AE2159" s="8"/>
      <c r="AF2159" s="19"/>
    </row>
    <row r="2160" ht="21" customHeight="1" spans="12:32">
      <c r="L2160" s="22"/>
      <c r="M2160" s="22"/>
      <c r="N2160" s="23"/>
      <c r="O2160" s="24"/>
      <c r="P2160" s="24"/>
      <c r="Q2160" s="24"/>
      <c r="R2160" s="5"/>
      <c r="S2160" s="5"/>
      <c r="T2160" s="5"/>
      <c r="U2160" s="24"/>
      <c r="V2160" s="24"/>
      <c r="W2160" s="24"/>
      <c r="X2160" s="22"/>
      <c r="Y2160" s="24"/>
      <c r="Z2160" s="22"/>
      <c r="AA2160" s="24"/>
      <c r="AB2160" s="22"/>
      <c r="AC2160" s="5"/>
      <c r="AD2160" s="5"/>
      <c r="AE2160" s="5"/>
      <c r="AF2160" s="22"/>
    </row>
    <row r="2161" ht="21" customHeight="1" spans="12:32">
      <c r="L2161" s="19"/>
      <c r="M2161" s="19"/>
      <c r="N2161" s="20"/>
      <c r="O2161" s="21"/>
      <c r="P2161" s="21"/>
      <c r="Q2161" s="21"/>
      <c r="R2161" s="8"/>
      <c r="S2161" s="8"/>
      <c r="T2161" s="8"/>
      <c r="U2161" s="21"/>
      <c r="V2161" s="21"/>
      <c r="W2161" s="21"/>
      <c r="X2161" s="19"/>
      <c r="Y2161" s="21"/>
      <c r="Z2161" s="19"/>
      <c r="AA2161" s="21"/>
      <c r="AB2161" s="19"/>
      <c r="AC2161" s="8"/>
      <c r="AD2161" s="8"/>
      <c r="AE2161" s="8"/>
      <c r="AF2161" s="19"/>
    </row>
    <row r="2162" ht="21" customHeight="1" spans="12:32">
      <c r="L2162" s="22"/>
      <c r="M2162" s="22"/>
      <c r="N2162" s="23"/>
      <c r="O2162" s="24"/>
      <c r="P2162" s="24"/>
      <c r="Q2162" s="24"/>
      <c r="R2162" s="5"/>
      <c r="S2162" s="5"/>
      <c r="T2162" s="5"/>
      <c r="U2162" s="24"/>
      <c r="V2162" s="24"/>
      <c r="W2162" s="24"/>
      <c r="X2162" s="22"/>
      <c r="Y2162" s="24"/>
      <c r="Z2162" s="22"/>
      <c r="AA2162" s="24"/>
      <c r="AB2162" s="22"/>
      <c r="AC2162" s="5"/>
      <c r="AD2162" s="5"/>
      <c r="AE2162" s="5"/>
      <c r="AF2162" s="22"/>
    </row>
    <row r="2163" ht="21" customHeight="1" spans="12:32">
      <c r="L2163" s="19"/>
      <c r="M2163" s="19"/>
      <c r="N2163" s="20"/>
      <c r="O2163" s="21"/>
      <c r="P2163" s="21"/>
      <c r="Q2163" s="21"/>
      <c r="R2163" s="8"/>
      <c r="S2163" s="8"/>
      <c r="T2163" s="8"/>
      <c r="U2163" s="21"/>
      <c r="V2163" s="21"/>
      <c r="W2163" s="21"/>
      <c r="X2163" s="19"/>
      <c r="Y2163" s="21"/>
      <c r="Z2163" s="19"/>
      <c r="AA2163" s="21"/>
      <c r="AB2163" s="19"/>
      <c r="AC2163" s="8"/>
      <c r="AD2163" s="8"/>
      <c r="AE2163" s="8"/>
      <c r="AF2163" s="19"/>
    </row>
    <row r="2164" ht="21" customHeight="1" spans="12:32">
      <c r="L2164" s="22"/>
      <c r="M2164" s="22"/>
      <c r="N2164" s="23"/>
      <c r="O2164" s="24"/>
      <c r="P2164" s="24"/>
      <c r="Q2164" s="24"/>
      <c r="R2164" s="5"/>
      <c r="S2164" s="5"/>
      <c r="T2164" s="5"/>
      <c r="U2164" s="24"/>
      <c r="V2164" s="24"/>
      <c r="W2164" s="24"/>
      <c r="X2164" s="22"/>
      <c r="Y2164" s="24"/>
      <c r="Z2164" s="22"/>
      <c r="AA2164" s="24"/>
      <c r="AB2164" s="22"/>
      <c r="AC2164" s="5"/>
      <c r="AD2164" s="5"/>
      <c r="AE2164" s="5"/>
      <c r="AF2164" s="22"/>
    </row>
    <row r="2165" ht="21" customHeight="1" spans="12:32">
      <c r="L2165" s="19"/>
      <c r="M2165" s="19"/>
      <c r="N2165" s="20"/>
      <c r="O2165" s="21"/>
      <c r="P2165" s="21"/>
      <c r="Q2165" s="21"/>
      <c r="R2165" s="8"/>
      <c r="S2165" s="8"/>
      <c r="T2165" s="8"/>
      <c r="U2165" s="21"/>
      <c r="V2165" s="21"/>
      <c r="W2165" s="21"/>
      <c r="X2165" s="19"/>
      <c r="Y2165" s="21"/>
      <c r="Z2165" s="19"/>
      <c r="AA2165" s="21"/>
      <c r="AB2165" s="19"/>
      <c r="AC2165" s="8"/>
      <c r="AD2165" s="8"/>
      <c r="AE2165" s="8"/>
      <c r="AF2165" s="19"/>
    </row>
    <row r="2166" ht="21" customHeight="1" spans="12:32">
      <c r="L2166" s="22"/>
      <c r="M2166" s="22"/>
      <c r="N2166" s="23"/>
      <c r="O2166" s="24"/>
      <c r="P2166" s="24"/>
      <c r="Q2166" s="24"/>
      <c r="R2166" s="5"/>
      <c r="S2166" s="5"/>
      <c r="T2166" s="5"/>
      <c r="U2166" s="24"/>
      <c r="V2166" s="24"/>
      <c r="W2166" s="24"/>
      <c r="X2166" s="22"/>
      <c r="Y2166" s="24"/>
      <c r="Z2166" s="22"/>
      <c r="AA2166" s="24"/>
      <c r="AB2166" s="22"/>
      <c r="AC2166" s="5"/>
      <c r="AD2166" s="5"/>
      <c r="AE2166" s="5"/>
      <c r="AF2166" s="22"/>
    </row>
    <row r="2167" ht="21" customHeight="1" spans="12:32">
      <c r="L2167" s="19"/>
      <c r="M2167" s="19"/>
      <c r="N2167" s="20"/>
      <c r="O2167" s="21"/>
      <c r="P2167" s="21"/>
      <c r="Q2167" s="21"/>
      <c r="R2167" s="8"/>
      <c r="S2167" s="8"/>
      <c r="T2167" s="8"/>
      <c r="U2167" s="21"/>
      <c r="V2167" s="21"/>
      <c r="W2167" s="21"/>
      <c r="X2167" s="19"/>
      <c r="Y2167" s="21"/>
      <c r="Z2167" s="19"/>
      <c r="AA2167" s="21"/>
      <c r="AB2167" s="19"/>
      <c r="AC2167" s="8"/>
      <c r="AD2167" s="8"/>
      <c r="AE2167" s="8"/>
      <c r="AF2167" s="19"/>
    </row>
    <row r="2168" ht="21" customHeight="1" spans="12:32">
      <c r="L2168" s="22"/>
      <c r="M2168" s="22"/>
      <c r="N2168" s="23"/>
      <c r="O2168" s="24"/>
      <c r="P2168" s="24"/>
      <c r="Q2168" s="24"/>
      <c r="R2168" s="5"/>
      <c r="S2168" s="5"/>
      <c r="T2168" s="5"/>
      <c r="U2168" s="24"/>
      <c r="V2168" s="24"/>
      <c r="W2168" s="24"/>
      <c r="X2168" s="22"/>
      <c r="Y2168" s="24"/>
      <c r="Z2168" s="22"/>
      <c r="AA2168" s="24"/>
      <c r="AB2168" s="22"/>
      <c r="AC2168" s="5"/>
      <c r="AD2168" s="5"/>
      <c r="AE2168" s="5"/>
      <c r="AF2168" s="22"/>
    </row>
    <row r="2169" ht="21" customHeight="1" spans="12:32">
      <c r="L2169" s="19"/>
      <c r="M2169" s="19"/>
      <c r="N2169" s="20"/>
      <c r="O2169" s="21"/>
      <c r="P2169" s="21"/>
      <c r="Q2169" s="21"/>
      <c r="R2169" s="8"/>
      <c r="S2169" s="8"/>
      <c r="T2169" s="8"/>
      <c r="U2169" s="21"/>
      <c r="V2169" s="21"/>
      <c r="W2169" s="21"/>
      <c r="X2169" s="19"/>
      <c r="Y2169" s="21"/>
      <c r="Z2169" s="19"/>
      <c r="AA2169" s="21"/>
      <c r="AB2169" s="19"/>
      <c r="AC2169" s="8"/>
      <c r="AD2169" s="8"/>
      <c r="AE2169" s="8"/>
      <c r="AF2169" s="19"/>
    </row>
    <row r="2170" ht="21" customHeight="1" spans="12:32">
      <c r="L2170" s="22"/>
      <c r="M2170" s="22"/>
      <c r="N2170" s="23"/>
      <c r="O2170" s="24"/>
      <c r="P2170" s="24"/>
      <c r="Q2170" s="24"/>
      <c r="R2170" s="5"/>
      <c r="S2170" s="5"/>
      <c r="T2170" s="5"/>
      <c r="U2170" s="24"/>
      <c r="V2170" s="24"/>
      <c r="W2170" s="24"/>
      <c r="X2170" s="22"/>
      <c r="Y2170" s="24"/>
      <c r="Z2170" s="22"/>
      <c r="AA2170" s="24"/>
      <c r="AB2170" s="22"/>
      <c r="AC2170" s="5"/>
      <c r="AD2170" s="5"/>
      <c r="AE2170" s="5"/>
      <c r="AF2170" s="22"/>
    </row>
    <row r="2171" ht="21" customHeight="1" spans="12:32">
      <c r="L2171" s="19"/>
      <c r="M2171" s="19"/>
      <c r="N2171" s="20"/>
      <c r="O2171" s="21"/>
      <c r="P2171" s="21"/>
      <c r="Q2171" s="21"/>
      <c r="R2171" s="8"/>
      <c r="S2171" s="8"/>
      <c r="T2171" s="8"/>
      <c r="U2171" s="21"/>
      <c r="V2171" s="21"/>
      <c r="W2171" s="21"/>
      <c r="X2171" s="19"/>
      <c r="Y2171" s="21"/>
      <c r="Z2171" s="19"/>
      <c r="AA2171" s="21"/>
      <c r="AB2171" s="19"/>
      <c r="AC2171" s="8"/>
      <c r="AD2171" s="8"/>
      <c r="AE2171" s="8"/>
      <c r="AF2171" s="19"/>
    </row>
    <row r="2172" ht="21" customHeight="1" spans="12:32">
      <c r="L2172" s="22"/>
      <c r="M2172" s="22"/>
      <c r="N2172" s="23"/>
      <c r="O2172" s="24"/>
      <c r="P2172" s="24"/>
      <c r="Q2172" s="24"/>
      <c r="R2172" s="5"/>
      <c r="S2172" s="5"/>
      <c r="T2172" s="5"/>
      <c r="U2172" s="24"/>
      <c r="V2172" s="24"/>
      <c r="W2172" s="24"/>
      <c r="X2172" s="22"/>
      <c r="Y2172" s="24"/>
      <c r="Z2172" s="22"/>
      <c r="AA2172" s="24"/>
      <c r="AB2172" s="22"/>
      <c r="AC2172" s="5"/>
      <c r="AD2172" s="5"/>
      <c r="AE2172" s="5"/>
      <c r="AF2172" s="22"/>
    </row>
    <row r="2173" ht="21" customHeight="1" spans="12:32">
      <c r="L2173" s="19"/>
      <c r="M2173" s="19"/>
      <c r="N2173" s="20"/>
      <c r="O2173" s="21"/>
      <c r="P2173" s="21"/>
      <c r="Q2173" s="21"/>
      <c r="R2173" s="8"/>
      <c r="S2173" s="8"/>
      <c r="T2173" s="8"/>
      <c r="U2173" s="21"/>
      <c r="V2173" s="21"/>
      <c r="W2173" s="21"/>
      <c r="X2173" s="19"/>
      <c r="Y2173" s="21"/>
      <c r="Z2173" s="19"/>
      <c r="AA2173" s="21"/>
      <c r="AB2173" s="19"/>
      <c r="AC2173" s="8"/>
      <c r="AD2173" s="8"/>
      <c r="AE2173" s="8"/>
      <c r="AF2173" s="19"/>
    </row>
    <row r="2174" ht="21" customHeight="1" spans="12:32">
      <c r="L2174" s="22"/>
      <c r="M2174" s="22"/>
      <c r="N2174" s="23"/>
      <c r="O2174" s="24"/>
      <c r="P2174" s="24"/>
      <c r="Q2174" s="24"/>
      <c r="R2174" s="5"/>
      <c r="S2174" s="5"/>
      <c r="T2174" s="5"/>
      <c r="U2174" s="24"/>
      <c r="V2174" s="24"/>
      <c r="W2174" s="24"/>
      <c r="X2174" s="22"/>
      <c r="Y2174" s="24"/>
      <c r="Z2174" s="22"/>
      <c r="AA2174" s="24"/>
      <c r="AB2174" s="22"/>
      <c r="AC2174" s="5"/>
      <c r="AD2174" s="5"/>
      <c r="AE2174" s="5"/>
      <c r="AF2174" s="22"/>
    </row>
    <row r="2175" ht="21" customHeight="1" spans="12:32">
      <c r="L2175" s="19"/>
      <c r="M2175" s="19"/>
      <c r="N2175" s="20"/>
      <c r="O2175" s="21"/>
      <c r="P2175" s="21"/>
      <c r="Q2175" s="21"/>
      <c r="R2175" s="8"/>
      <c r="S2175" s="8"/>
      <c r="T2175" s="8"/>
      <c r="U2175" s="21"/>
      <c r="V2175" s="21"/>
      <c r="W2175" s="21"/>
      <c r="X2175" s="19"/>
      <c r="Y2175" s="21"/>
      <c r="Z2175" s="19"/>
      <c r="AA2175" s="21"/>
      <c r="AB2175" s="19"/>
      <c r="AC2175" s="8"/>
      <c r="AD2175" s="8"/>
      <c r="AE2175" s="8"/>
      <c r="AF2175" s="19"/>
    </row>
    <row r="2176" ht="21" customHeight="1" spans="12:32">
      <c r="L2176" s="22"/>
      <c r="M2176" s="22"/>
      <c r="N2176" s="23"/>
      <c r="O2176" s="24"/>
      <c r="P2176" s="24"/>
      <c r="Q2176" s="24"/>
      <c r="R2176" s="5"/>
      <c r="S2176" s="5"/>
      <c r="T2176" s="5"/>
      <c r="U2176" s="24"/>
      <c r="V2176" s="24"/>
      <c r="W2176" s="24"/>
      <c r="X2176" s="22"/>
      <c r="Y2176" s="24"/>
      <c r="Z2176" s="22"/>
      <c r="AA2176" s="24"/>
      <c r="AB2176" s="22"/>
      <c r="AC2176" s="5"/>
      <c r="AD2176" s="5"/>
      <c r="AE2176" s="5"/>
      <c r="AF2176" s="22"/>
    </row>
    <row r="2177" ht="21" customHeight="1" spans="12:32">
      <c r="L2177" s="19"/>
      <c r="M2177" s="19"/>
      <c r="N2177" s="20"/>
      <c r="O2177" s="21"/>
      <c r="P2177" s="21"/>
      <c r="Q2177" s="21"/>
      <c r="R2177" s="8"/>
      <c r="S2177" s="8"/>
      <c r="T2177" s="8"/>
      <c r="U2177" s="21"/>
      <c r="V2177" s="21"/>
      <c r="W2177" s="21"/>
      <c r="X2177" s="19"/>
      <c r="Y2177" s="21"/>
      <c r="Z2177" s="19"/>
      <c r="AA2177" s="21"/>
      <c r="AB2177" s="19"/>
      <c r="AC2177" s="8"/>
      <c r="AD2177" s="8"/>
      <c r="AE2177" s="8"/>
      <c r="AF2177" s="19"/>
    </row>
    <row r="2178" ht="21" customHeight="1" spans="12:32">
      <c r="L2178" s="22"/>
      <c r="M2178" s="22"/>
      <c r="N2178" s="23"/>
      <c r="O2178" s="24"/>
      <c r="P2178" s="24"/>
      <c r="Q2178" s="24"/>
      <c r="R2178" s="5"/>
      <c r="S2178" s="5"/>
      <c r="T2178" s="5"/>
      <c r="U2178" s="24"/>
      <c r="V2178" s="24"/>
      <c r="W2178" s="24"/>
      <c r="X2178" s="22"/>
      <c r="Y2178" s="24"/>
      <c r="Z2178" s="22"/>
      <c r="AA2178" s="24"/>
      <c r="AB2178" s="22"/>
      <c r="AC2178" s="5"/>
      <c r="AD2178" s="5"/>
      <c r="AE2178" s="5"/>
      <c r="AF2178" s="22"/>
    </row>
    <row r="2179" ht="21" customHeight="1" spans="12:32">
      <c r="L2179" s="19"/>
      <c r="M2179" s="19"/>
      <c r="N2179" s="20"/>
      <c r="O2179" s="21"/>
      <c r="P2179" s="21"/>
      <c r="Q2179" s="21"/>
      <c r="R2179" s="8"/>
      <c r="S2179" s="8"/>
      <c r="T2179" s="8"/>
      <c r="U2179" s="21"/>
      <c r="V2179" s="21"/>
      <c r="W2179" s="21"/>
      <c r="X2179" s="19"/>
      <c r="Y2179" s="21"/>
      <c r="Z2179" s="19"/>
      <c r="AA2179" s="21"/>
      <c r="AB2179" s="19"/>
      <c r="AC2179" s="8"/>
      <c r="AD2179" s="8"/>
      <c r="AE2179" s="8"/>
      <c r="AF2179" s="19"/>
    </row>
    <row r="2180" ht="21" customHeight="1" spans="12:32">
      <c r="L2180" s="22"/>
      <c r="M2180" s="22"/>
      <c r="N2180" s="23"/>
      <c r="O2180" s="24"/>
      <c r="P2180" s="24"/>
      <c r="Q2180" s="24"/>
      <c r="R2180" s="5"/>
      <c r="S2180" s="5"/>
      <c r="T2180" s="5"/>
      <c r="U2180" s="24"/>
      <c r="V2180" s="24"/>
      <c r="W2180" s="24"/>
      <c r="X2180" s="22"/>
      <c r="Y2180" s="24"/>
      <c r="Z2180" s="22"/>
      <c r="AA2180" s="24"/>
      <c r="AB2180" s="22"/>
      <c r="AC2180" s="5"/>
      <c r="AD2180" s="5"/>
      <c r="AE2180" s="5"/>
      <c r="AF2180" s="22"/>
    </row>
    <row r="2181" ht="21" customHeight="1" spans="12:32">
      <c r="L2181" s="19"/>
      <c r="M2181" s="19"/>
      <c r="N2181" s="20"/>
      <c r="O2181" s="21"/>
      <c r="P2181" s="21"/>
      <c r="Q2181" s="21"/>
      <c r="R2181" s="8"/>
      <c r="S2181" s="8"/>
      <c r="T2181" s="8"/>
      <c r="U2181" s="21"/>
      <c r="V2181" s="21"/>
      <c r="W2181" s="21"/>
      <c r="X2181" s="19"/>
      <c r="Y2181" s="21"/>
      <c r="Z2181" s="19"/>
      <c r="AA2181" s="21"/>
      <c r="AB2181" s="19"/>
      <c r="AC2181" s="8"/>
      <c r="AD2181" s="8"/>
      <c r="AE2181" s="8"/>
      <c r="AF2181" s="19"/>
    </row>
    <row r="2182" ht="21" customHeight="1" spans="12:32">
      <c r="L2182" s="22"/>
      <c r="M2182" s="22"/>
      <c r="N2182" s="23"/>
      <c r="O2182" s="24"/>
      <c r="P2182" s="24"/>
      <c r="Q2182" s="24"/>
      <c r="R2182" s="5"/>
      <c r="S2182" s="5"/>
      <c r="T2182" s="5"/>
      <c r="U2182" s="24"/>
      <c r="V2182" s="24"/>
      <c r="W2182" s="24"/>
      <c r="X2182" s="22"/>
      <c r="Y2182" s="24"/>
      <c r="Z2182" s="22"/>
      <c r="AA2182" s="24"/>
      <c r="AB2182" s="22"/>
      <c r="AC2182" s="5"/>
      <c r="AD2182" s="5"/>
      <c r="AE2182" s="5"/>
      <c r="AF2182" s="22"/>
    </row>
    <row r="2183" ht="21" customHeight="1" spans="12:32">
      <c r="L2183" s="19"/>
      <c r="M2183" s="19"/>
      <c r="N2183" s="20"/>
      <c r="O2183" s="21"/>
      <c r="P2183" s="21"/>
      <c r="Q2183" s="21"/>
      <c r="R2183" s="8"/>
      <c r="S2183" s="8"/>
      <c r="T2183" s="8"/>
      <c r="U2183" s="21"/>
      <c r="V2183" s="21"/>
      <c r="W2183" s="21"/>
      <c r="X2183" s="19"/>
      <c r="Y2183" s="21"/>
      <c r="Z2183" s="19"/>
      <c r="AA2183" s="21"/>
      <c r="AB2183" s="19"/>
      <c r="AC2183" s="8"/>
      <c r="AD2183" s="8"/>
      <c r="AE2183" s="8"/>
      <c r="AF2183" s="19"/>
    </row>
    <row r="2184" ht="21" customHeight="1" spans="12:32">
      <c r="L2184" s="22"/>
      <c r="M2184" s="22"/>
      <c r="N2184" s="23"/>
      <c r="O2184" s="24"/>
      <c r="P2184" s="24"/>
      <c r="Q2184" s="24"/>
      <c r="R2184" s="5"/>
      <c r="S2184" s="5"/>
      <c r="T2184" s="5"/>
      <c r="U2184" s="24"/>
      <c r="V2184" s="24"/>
      <c r="W2184" s="24"/>
      <c r="X2184" s="22"/>
      <c r="Y2184" s="24"/>
      <c r="Z2184" s="22"/>
      <c r="AA2184" s="24"/>
      <c r="AB2184" s="22"/>
      <c r="AC2184" s="5"/>
      <c r="AD2184" s="5"/>
      <c r="AE2184" s="5"/>
      <c r="AF2184" s="22"/>
    </row>
    <row r="2185" ht="21" customHeight="1" spans="12:32">
      <c r="L2185" s="19"/>
      <c r="M2185" s="19"/>
      <c r="N2185" s="20"/>
      <c r="O2185" s="21"/>
      <c r="P2185" s="21"/>
      <c r="Q2185" s="21"/>
      <c r="R2185" s="8"/>
      <c r="S2185" s="8"/>
      <c r="T2185" s="8"/>
      <c r="U2185" s="21"/>
      <c r="V2185" s="21"/>
      <c r="W2185" s="21"/>
      <c r="X2185" s="19"/>
      <c r="Y2185" s="21"/>
      <c r="Z2185" s="19"/>
      <c r="AA2185" s="21"/>
      <c r="AB2185" s="19"/>
      <c r="AC2185" s="8"/>
      <c r="AD2185" s="8"/>
      <c r="AE2185" s="8"/>
      <c r="AF2185" s="19"/>
    </row>
    <row r="2186" ht="21" customHeight="1" spans="12:32">
      <c r="L2186" s="22"/>
      <c r="M2186" s="22"/>
      <c r="N2186" s="23"/>
      <c r="O2186" s="24"/>
      <c r="P2186" s="24"/>
      <c r="Q2186" s="24"/>
      <c r="R2186" s="5"/>
      <c r="S2186" s="5"/>
      <c r="T2186" s="5"/>
      <c r="U2186" s="24"/>
      <c r="V2186" s="24"/>
      <c r="W2186" s="24"/>
      <c r="X2186" s="22"/>
      <c r="Y2186" s="24"/>
      <c r="Z2186" s="22"/>
      <c r="AA2186" s="24"/>
      <c r="AB2186" s="22"/>
      <c r="AC2186" s="5"/>
      <c r="AD2186" s="5"/>
      <c r="AE2186" s="5"/>
      <c r="AF2186" s="22"/>
    </row>
    <row r="2187" ht="21" customHeight="1" spans="12:32">
      <c r="L2187" s="19"/>
      <c r="M2187" s="19"/>
      <c r="N2187" s="20"/>
      <c r="O2187" s="21"/>
      <c r="P2187" s="21"/>
      <c r="Q2187" s="21"/>
      <c r="R2187" s="8"/>
      <c r="S2187" s="8"/>
      <c r="T2187" s="8"/>
      <c r="U2187" s="21"/>
      <c r="V2187" s="21"/>
      <c r="W2187" s="21"/>
      <c r="X2187" s="19"/>
      <c r="Y2187" s="21"/>
      <c r="Z2187" s="19"/>
      <c r="AA2187" s="21"/>
      <c r="AB2187" s="19"/>
      <c r="AC2187" s="8"/>
      <c r="AD2187" s="8"/>
      <c r="AE2187" s="8"/>
      <c r="AF2187" s="19"/>
    </row>
    <row r="2188" ht="21" customHeight="1" spans="12:32">
      <c r="L2188" s="22"/>
      <c r="M2188" s="22"/>
      <c r="N2188" s="23"/>
      <c r="O2188" s="24"/>
      <c r="P2188" s="24"/>
      <c r="Q2188" s="24"/>
      <c r="R2188" s="5"/>
      <c r="S2188" s="5"/>
      <c r="T2188" s="5"/>
      <c r="U2188" s="24"/>
      <c r="V2188" s="24"/>
      <c r="W2188" s="24"/>
      <c r="X2188" s="22"/>
      <c r="Y2188" s="24"/>
      <c r="Z2188" s="22"/>
      <c r="AA2188" s="24"/>
      <c r="AB2188" s="22"/>
      <c r="AC2188" s="5"/>
      <c r="AD2188" s="5"/>
      <c r="AE2188" s="5"/>
      <c r="AF2188" s="22"/>
    </row>
    <row r="2189" ht="21" customHeight="1" spans="12:32">
      <c r="L2189" s="19"/>
      <c r="M2189" s="19"/>
      <c r="N2189" s="20"/>
      <c r="O2189" s="21"/>
      <c r="P2189" s="21"/>
      <c r="Q2189" s="21"/>
      <c r="R2189" s="8"/>
      <c r="S2189" s="8"/>
      <c r="T2189" s="8"/>
      <c r="U2189" s="21"/>
      <c r="V2189" s="21"/>
      <c r="W2189" s="21"/>
      <c r="X2189" s="19"/>
      <c r="Y2189" s="21"/>
      <c r="Z2189" s="19"/>
      <c r="AA2189" s="21"/>
      <c r="AB2189" s="19"/>
      <c r="AC2189" s="8"/>
      <c r="AD2189" s="8"/>
      <c r="AE2189" s="8"/>
      <c r="AF2189" s="19"/>
    </row>
    <row r="2190" ht="21" customHeight="1" spans="12:32">
      <c r="L2190" s="22"/>
      <c r="M2190" s="22"/>
      <c r="N2190" s="23"/>
      <c r="O2190" s="24"/>
      <c r="P2190" s="24"/>
      <c r="Q2190" s="24"/>
      <c r="R2190" s="5"/>
      <c r="S2190" s="5"/>
      <c r="T2190" s="5"/>
      <c r="U2190" s="24"/>
      <c r="V2190" s="24"/>
      <c r="W2190" s="24"/>
      <c r="X2190" s="22"/>
      <c r="Y2190" s="24"/>
      <c r="Z2190" s="22"/>
      <c r="AA2190" s="24"/>
      <c r="AB2190" s="22"/>
      <c r="AC2190" s="5"/>
      <c r="AD2190" s="5"/>
      <c r="AE2190" s="5"/>
      <c r="AF2190" s="22"/>
    </row>
    <row r="2191" ht="21" customHeight="1" spans="12:32">
      <c r="L2191" s="19"/>
      <c r="M2191" s="19"/>
      <c r="N2191" s="20"/>
      <c r="O2191" s="21"/>
      <c r="P2191" s="21"/>
      <c r="Q2191" s="21"/>
      <c r="R2191" s="8"/>
      <c r="S2191" s="8"/>
      <c r="T2191" s="8"/>
      <c r="U2191" s="21"/>
      <c r="V2191" s="21"/>
      <c r="W2191" s="21"/>
      <c r="X2191" s="19"/>
      <c r="Y2191" s="21"/>
      <c r="Z2191" s="19"/>
      <c r="AA2191" s="21"/>
      <c r="AB2191" s="19"/>
      <c r="AC2191" s="8"/>
      <c r="AD2191" s="8"/>
      <c r="AE2191" s="8"/>
      <c r="AF2191" s="19"/>
    </row>
    <row r="2192" ht="21" customHeight="1" spans="12:32">
      <c r="L2192" s="22"/>
      <c r="M2192" s="22"/>
      <c r="N2192" s="23"/>
      <c r="O2192" s="24"/>
      <c r="P2192" s="24"/>
      <c r="Q2192" s="24"/>
      <c r="R2192" s="5"/>
      <c r="S2192" s="5"/>
      <c r="T2192" s="5"/>
      <c r="U2192" s="24"/>
      <c r="V2192" s="24"/>
      <c r="W2192" s="24"/>
      <c r="X2192" s="22"/>
      <c r="Y2192" s="24"/>
      <c r="Z2192" s="22"/>
      <c r="AA2192" s="24"/>
      <c r="AB2192" s="22"/>
      <c r="AC2192" s="5"/>
      <c r="AD2192" s="5"/>
      <c r="AE2192" s="5"/>
      <c r="AF2192" s="22"/>
    </row>
    <row r="2193" ht="21" customHeight="1" spans="12:32">
      <c r="L2193" s="19"/>
      <c r="M2193" s="19"/>
      <c r="N2193" s="20"/>
      <c r="O2193" s="21"/>
      <c r="P2193" s="21"/>
      <c r="Q2193" s="21"/>
      <c r="R2193" s="8"/>
      <c r="S2193" s="8"/>
      <c r="T2193" s="8"/>
      <c r="U2193" s="21"/>
      <c r="V2193" s="21"/>
      <c r="W2193" s="21"/>
      <c r="X2193" s="19"/>
      <c r="Y2193" s="21"/>
      <c r="Z2193" s="19"/>
      <c r="AA2193" s="21"/>
      <c r="AB2193" s="19"/>
      <c r="AC2193" s="8"/>
      <c r="AD2193" s="8"/>
      <c r="AE2193" s="8"/>
      <c r="AF2193" s="19"/>
    </row>
    <row r="2194" ht="21" customHeight="1" spans="12:32">
      <c r="L2194" s="22"/>
      <c r="M2194" s="22"/>
      <c r="N2194" s="23"/>
      <c r="O2194" s="24"/>
      <c r="P2194" s="24"/>
      <c r="Q2194" s="24"/>
      <c r="R2194" s="5"/>
      <c r="S2194" s="5"/>
      <c r="T2194" s="5"/>
      <c r="U2194" s="24"/>
      <c r="V2194" s="24"/>
      <c r="W2194" s="24"/>
      <c r="X2194" s="22"/>
      <c r="Y2194" s="24"/>
      <c r="Z2194" s="22"/>
      <c r="AA2194" s="24"/>
      <c r="AB2194" s="22"/>
      <c r="AC2194" s="5"/>
      <c r="AD2194" s="5"/>
      <c r="AE2194" s="5"/>
      <c r="AF2194" s="22"/>
    </row>
    <row r="2195" ht="21" customHeight="1" spans="12:32">
      <c r="L2195" s="19"/>
      <c r="M2195" s="19"/>
      <c r="N2195" s="20"/>
      <c r="O2195" s="21"/>
      <c r="P2195" s="21"/>
      <c r="Q2195" s="21"/>
      <c r="R2195" s="8"/>
      <c r="S2195" s="8"/>
      <c r="T2195" s="8"/>
      <c r="U2195" s="21"/>
      <c r="V2195" s="21"/>
      <c r="W2195" s="21"/>
      <c r="X2195" s="19"/>
      <c r="Y2195" s="21"/>
      <c r="Z2195" s="19"/>
      <c r="AA2195" s="21"/>
      <c r="AB2195" s="19"/>
      <c r="AC2195" s="8"/>
      <c r="AD2195" s="8"/>
      <c r="AE2195" s="8"/>
      <c r="AF2195" s="19"/>
    </row>
    <row r="2196" ht="21" customHeight="1" spans="12:32">
      <c r="L2196" s="22"/>
      <c r="M2196" s="22"/>
      <c r="N2196" s="23"/>
      <c r="O2196" s="24"/>
      <c r="P2196" s="24"/>
      <c r="Q2196" s="24"/>
      <c r="R2196" s="5"/>
      <c r="S2196" s="5"/>
      <c r="T2196" s="5"/>
      <c r="U2196" s="24"/>
      <c r="V2196" s="24"/>
      <c r="W2196" s="24"/>
      <c r="X2196" s="22"/>
      <c r="Y2196" s="24"/>
      <c r="Z2196" s="22"/>
      <c r="AA2196" s="24"/>
      <c r="AB2196" s="22"/>
      <c r="AC2196" s="5"/>
      <c r="AD2196" s="5"/>
      <c r="AE2196" s="5"/>
      <c r="AF2196" s="22"/>
    </row>
    <row r="2197" ht="21" customHeight="1" spans="12:32">
      <c r="L2197" s="19"/>
      <c r="M2197" s="19"/>
      <c r="N2197" s="20"/>
      <c r="O2197" s="21"/>
      <c r="P2197" s="21"/>
      <c r="Q2197" s="21"/>
      <c r="R2197" s="8"/>
      <c r="S2197" s="8"/>
      <c r="T2197" s="8"/>
      <c r="U2197" s="21"/>
      <c r="V2197" s="21"/>
      <c r="W2197" s="21"/>
      <c r="X2197" s="19"/>
      <c r="Y2197" s="21"/>
      <c r="Z2197" s="19"/>
      <c r="AA2197" s="21"/>
      <c r="AB2197" s="19"/>
      <c r="AC2197" s="8"/>
      <c r="AD2197" s="8"/>
      <c r="AE2197" s="8"/>
      <c r="AF2197" s="19"/>
    </row>
    <row r="2198" ht="21" customHeight="1" spans="12:32">
      <c r="L2198" s="22"/>
      <c r="M2198" s="22"/>
      <c r="N2198" s="23"/>
      <c r="O2198" s="24"/>
      <c r="P2198" s="24"/>
      <c r="Q2198" s="24"/>
      <c r="R2198" s="5"/>
      <c r="S2198" s="5"/>
      <c r="T2198" s="5"/>
      <c r="U2198" s="24"/>
      <c r="V2198" s="24"/>
      <c r="W2198" s="24"/>
      <c r="X2198" s="22"/>
      <c r="Y2198" s="24"/>
      <c r="Z2198" s="22"/>
      <c r="AA2198" s="24"/>
      <c r="AB2198" s="22"/>
      <c r="AC2198" s="5"/>
      <c r="AD2198" s="5"/>
      <c r="AE2198" s="5"/>
      <c r="AF2198" s="22"/>
    </row>
    <row r="2199" ht="21" customHeight="1" spans="12:32">
      <c r="L2199" s="19"/>
      <c r="M2199" s="19"/>
      <c r="N2199" s="20"/>
      <c r="O2199" s="21"/>
      <c r="P2199" s="21"/>
      <c r="Q2199" s="21"/>
      <c r="R2199" s="8"/>
      <c r="S2199" s="8"/>
      <c r="T2199" s="8"/>
      <c r="U2199" s="21"/>
      <c r="V2199" s="21"/>
      <c r="W2199" s="21"/>
      <c r="X2199" s="19"/>
      <c r="Y2199" s="21"/>
      <c r="Z2199" s="19"/>
      <c r="AA2199" s="21"/>
      <c r="AB2199" s="19"/>
      <c r="AC2199" s="8"/>
      <c r="AD2199" s="8"/>
      <c r="AE2199" s="8"/>
      <c r="AF2199" s="19"/>
    </row>
    <row r="2200" ht="21" customHeight="1" spans="12:32">
      <c r="L2200" s="22"/>
      <c r="M2200" s="22"/>
      <c r="N2200" s="23"/>
      <c r="O2200" s="24"/>
      <c r="P2200" s="24"/>
      <c r="Q2200" s="24"/>
      <c r="R2200" s="5"/>
      <c r="S2200" s="5"/>
      <c r="T2200" s="5"/>
      <c r="U2200" s="24"/>
      <c r="V2200" s="24"/>
      <c r="W2200" s="24"/>
      <c r="X2200" s="22"/>
      <c r="Y2200" s="24"/>
      <c r="Z2200" s="22"/>
      <c r="AA2200" s="24"/>
      <c r="AB2200" s="22"/>
      <c r="AC2200" s="5"/>
      <c r="AD2200" s="5"/>
      <c r="AE2200" s="5"/>
      <c r="AF2200" s="22"/>
    </row>
    <row r="2201" ht="21" customHeight="1" spans="12:32">
      <c r="L2201" s="19"/>
      <c r="M2201" s="19"/>
      <c r="N2201" s="20"/>
      <c r="O2201" s="21"/>
      <c r="P2201" s="21"/>
      <c r="Q2201" s="21"/>
      <c r="R2201" s="8"/>
      <c r="S2201" s="8"/>
      <c r="T2201" s="8"/>
      <c r="U2201" s="21"/>
      <c r="V2201" s="21"/>
      <c r="W2201" s="21"/>
      <c r="X2201" s="19"/>
      <c r="Y2201" s="21"/>
      <c r="Z2201" s="19"/>
      <c r="AA2201" s="21"/>
      <c r="AB2201" s="19"/>
      <c r="AC2201" s="8"/>
      <c r="AD2201" s="8"/>
      <c r="AE2201" s="8"/>
      <c r="AF2201" s="19"/>
    </row>
    <row r="2202" ht="21" customHeight="1" spans="12:32">
      <c r="L2202" s="22"/>
      <c r="M2202" s="22"/>
      <c r="N2202" s="23"/>
      <c r="O2202" s="24"/>
      <c r="P2202" s="24"/>
      <c r="Q2202" s="24"/>
      <c r="R2202" s="5"/>
      <c r="S2202" s="5"/>
      <c r="T2202" s="5"/>
      <c r="U2202" s="24"/>
      <c r="V2202" s="24"/>
      <c r="W2202" s="24"/>
      <c r="X2202" s="22"/>
      <c r="Y2202" s="24"/>
      <c r="Z2202" s="22"/>
      <c r="AA2202" s="24"/>
      <c r="AB2202" s="22"/>
      <c r="AC2202" s="5"/>
      <c r="AD2202" s="5"/>
      <c r="AE2202" s="5"/>
      <c r="AF2202" s="22"/>
    </row>
    <row r="2203" ht="21" customHeight="1" spans="12:32">
      <c r="L2203" s="19"/>
      <c r="M2203" s="19"/>
      <c r="N2203" s="20"/>
      <c r="O2203" s="21"/>
      <c r="P2203" s="21"/>
      <c r="Q2203" s="21"/>
      <c r="R2203" s="8"/>
      <c r="S2203" s="8"/>
      <c r="T2203" s="8"/>
      <c r="U2203" s="21"/>
      <c r="V2203" s="21"/>
      <c r="W2203" s="21"/>
      <c r="X2203" s="19"/>
      <c r="Y2203" s="21"/>
      <c r="Z2203" s="19"/>
      <c r="AA2203" s="21"/>
      <c r="AB2203" s="19"/>
      <c r="AC2203" s="8"/>
      <c r="AD2203" s="8"/>
      <c r="AE2203" s="8"/>
      <c r="AF2203" s="19"/>
    </row>
    <row r="2204" ht="21" customHeight="1" spans="12:32">
      <c r="L2204" s="22"/>
      <c r="M2204" s="22"/>
      <c r="N2204" s="23"/>
      <c r="O2204" s="24"/>
      <c r="P2204" s="24"/>
      <c r="Q2204" s="24"/>
      <c r="R2204" s="5"/>
      <c r="S2204" s="5"/>
      <c r="T2204" s="5"/>
      <c r="U2204" s="24"/>
      <c r="V2204" s="24"/>
      <c r="W2204" s="24"/>
      <c r="X2204" s="22"/>
      <c r="Y2204" s="24"/>
      <c r="Z2204" s="22"/>
      <c r="AA2204" s="24"/>
      <c r="AB2204" s="22"/>
      <c r="AC2204" s="5"/>
      <c r="AD2204" s="5"/>
      <c r="AE2204" s="5"/>
      <c r="AF2204" s="22"/>
    </row>
    <row r="2205" ht="21" customHeight="1" spans="12:32">
      <c r="L2205" s="19"/>
      <c r="M2205" s="19"/>
      <c r="N2205" s="20"/>
      <c r="O2205" s="21"/>
      <c r="P2205" s="21"/>
      <c r="Q2205" s="21"/>
      <c r="R2205" s="8"/>
      <c r="S2205" s="8"/>
      <c r="T2205" s="8"/>
      <c r="U2205" s="21"/>
      <c r="V2205" s="21"/>
      <c r="W2205" s="21"/>
      <c r="X2205" s="19"/>
      <c r="Y2205" s="21"/>
      <c r="Z2205" s="19"/>
      <c r="AA2205" s="21"/>
      <c r="AB2205" s="19"/>
      <c r="AC2205" s="8"/>
      <c r="AD2205" s="8"/>
      <c r="AE2205" s="8"/>
      <c r="AF2205" s="19"/>
    </row>
    <row r="2206" ht="21" customHeight="1" spans="12:32">
      <c r="L2206" s="22"/>
      <c r="M2206" s="22"/>
      <c r="N2206" s="23"/>
      <c r="O2206" s="24"/>
      <c r="P2206" s="24"/>
      <c r="Q2206" s="24"/>
      <c r="R2206" s="5"/>
      <c r="S2206" s="5"/>
      <c r="T2206" s="5"/>
      <c r="U2206" s="24"/>
      <c r="V2206" s="24"/>
      <c r="W2206" s="24"/>
      <c r="X2206" s="22"/>
      <c r="Y2206" s="24"/>
      <c r="Z2206" s="22"/>
      <c r="AA2206" s="24"/>
      <c r="AB2206" s="22"/>
      <c r="AC2206" s="5"/>
      <c r="AD2206" s="5"/>
      <c r="AE2206" s="5"/>
      <c r="AF2206" s="22"/>
    </row>
    <row r="2207" ht="21" customHeight="1" spans="12:32">
      <c r="L2207" s="19"/>
      <c r="M2207" s="19"/>
      <c r="N2207" s="20"/>
      <c r="O2207" s="21"/>
      <c r="P2207" s="21"/>
      <c r="Q2207" s="21"/>
      <c r="R2207" s="8"/>
      <c r="S2207" s="8"/>
      <c r="T2207" s="8"/>
      <c r="U2207" s="21"/>
      <c r="V2207" s="21"/>
      <c r="W2207" s="21"/>
      <c r="X2207" s="19"/>
      <c r="Y2207" s="21"/>
      <c r="Z2207" s="19"/>
      <c r="AA2207" s="21"/>
      <c r="AB2207" s="19"/>
      <c r="AC2207" s="8"/>
      <c r="AD2207" s="8"/>
      <c r="AE2207" s="8"/>
      <c r="AF2207" s="19"/>
    </row>
    <row r="2208" ht="21" customHeight="1" spans="12:32">
      <c r="L2208" s="22"/>
      <c r="M2208" s="22"/>
      <c r="N2208" s="23"/>
      <c r="O2208" s="24"/>
      <c r="P2208" s="24"/>
      <c r="Q2208" s="24"/>
      <c r="R2208" s="5"/>
      <c r="S2208" s="5"/>
      <c r="T2208" s="5"/>
      <c r="U2208" s="24"/>
      <c r="V2208" s="24"/>
      <c r="W2208" s="24"/>
      <c r="X2208" s="22"/>
      <c r="Y2208" s="24"/>
      <c r="Z2208" s="22"/>
      <c r="AA2208" s="24"/>
      <c r="AB2208" s="22"/>
      <c r="AC2208" s="5"/>
      <c r="AD2208" s="5"/>
      <c r="AE2208" s="5"/>
      <c r="AF2208" s="22"/>
    </row>
  </sheetData>
  <autoFilter xmlns:etc="http://www.wps.cn/officeDocument/2017/etCustomData" ref="A8:AG1008" etc:filterBottomFollowUsedRange="0">
    <extLst/>
  </autoFilter>
  <mergeCells count="10">
    <mergeCell ref="A1:K1"/>
    <mergeCell ref="L1:AF1"/>
    <mergeCell ref="A2:K2"/>
    <mergeCell ref="L2:AF2"/>
    <mergeCell ref="C3:K3"/>
    <mergeCell ref="L3:AF3"/>
    <mergeCell ref="A6:K6"/>
    <mergeCell ref="L6:AF6"/>
    <mergeCell ref="A7:K7"/>
    <mergeCell ref="L7:AF7"/>
  </mergeCells>
  <pageMargins left="0.3" right="0.3" top="0.5" bottom="0.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showGridLines="0" workbookViewId="0">
      <pane ySplit="4" topLeftCell="A19" activePane="bottomLeft" state="frozen"/>
      <selection/>
      <selection pane="bottomLeft" activeCell="C6" sqref="C6"/>
    </sheetView>
  </sheetViews>
  <sheetFormatPr defaultColWidth="9" defaultRowHeight="13.5" outlineLevelCol="7"/>
  <cols>
    <col min="1" max="1" width="19" customWidth="1"/>
    <col min="2" max="2" width="18" customWidth="1"/>
    <col min="3" max="3" width="46" customWidth="1"/>
    <col min="4" max="5" width="16" customWidth="1"/>
    <col min="6" max="6" width="21" customWidth="1"/>
    <col min="7" max="7" width="23" customWidth="1"/>
    <col min="8" max="8" width="46" customWidth="1"/>
  </cols>
  <sheetData>
    <row r="1" ht="31" customHeight="1" spans="1:8">
      <c r="A1" s="1" t="s">
        <v>1833</v>
      </c>
      <c r="B1" s="1"/>
      <c r="C1" s="1"/>
      <c r="D1" s="1"/>
      <c r="E1" s="1"/>
      <c r="F1" s="1"/>
      <c r="G1" s="1"/>
      <c r="H1" s="1"/>
    </row>
    <row r="3" ht="27" customHeight="1" spans="1:8">
      <c r="A3" s="1" t="s">
        <v>1834</v>
      </c>
      <c r="B3" s="1"/>
      <c r="C3" s="1"/>
      <c r="D3" s="1"/>
      <c r="E3" s="1"/>
      <c r="F3" s="1"/>
      <c r="G3" s="1"/>
      <c r="H3" s="1"/>
    </row>
    <row r="4" ht="39" customHeight="1" spans="1:8">
      <c r="A4" s="2" t="s">
        <v>1835</v>
      </c>
      <c r="B4" s="2" t="s">
        <v>1836</v>
      </c>
      <c r="C4" s="2" t="s">
        <v>1837</v>
      </c>
      <c r="D4" s="2" t="s">
        <v>1838</v>
      </c>
      <c r="E4" s="2" t="s">
        <v>1839</v>
      </c>
      <c r="F4" s="2" t="s">
        <v>1840</v>
      </c>
      <c r="G4" s="2" t="s">
        <v>1841</v>
      </c>
      <c r="H4" s="2" t="s">
        <v>1842</v>
      </c>
    </row>
    <row r="5" ht="38" customHeight="1" spans="1:8">
      <c r="A5" s="3" t="s">
        <v>1843</v>
      </c>
      <c r="B5" s="4" t="s">
        <v>122</v>
      </c>
      <c r="C5" s="4" t="s">
        <v>1844</v>
      </c>
      <c r="D5" s="5"/>
      <c r="E5" s="5">
        <v>5000</v>
      </c>
      <c r="F5" s="3" t="s">
        <v>124</v>
      </c>
      <c r="G5" s="3" t="s">
        <v>1845</v>
      </c>
      <c r="H5" s="4" t="s">
        <v>1846</v>
      </c>
    </row>
    <row r="6" ht="38" customHeight="1" spans="1:8">
      <c r="A6" s="6" t="s">
        <v>1847</v>
      </c>
      <c r="B6" s="7" t="s">
        <v>120</v>
      </c>
      <c r="C6" s="7" t="s">
        <v>1848</v>
      </c>
      <c r="D6" s="8"/>
      <c r="E6" s="8">
        <v>3000</v>
      </c>
      <c r="F6" s="6" t="s">
        <v>124</v>
      </c>
      <c r="G6" s="6" t="s">
        <v>1849</v>
      </c>
      <c r="H6" s="7" t="s">
        <v>1850</v>
      </c>
    </row>
    <row r="7" ht="40" customHeight="1" spans="1:8">
      <c r="A7" s="3" t="s">
        <v>1851</v>
      </c>
      <c r="B7" s="4" t="s">
        <v>120</v>
      </c>
      <c r="C7" s="4" t="s">
        <v>1852</v>
      </c>
      <c r="D7" s="5">
        <v>3000</v>
      </c>
      <c r="E7" s="5"/>
      <c r="F7" s="3" t="s">
        <v>124</v>
      </c>
      <c r="G7" s="3" t="s">
        <v>1853</v>
      </c>
      <c r="H7" s="4" t="s">
        <v>1854</v>
      </c>
    </row>
    <row r="8" ht="39" customHeight="1" spans="1:8">
      <c r="A8" s="6" t="s">
        <v>1855</v>
      </c>
      <c r="B8" s="7" t="s">
        <v>120</v>
      </c>
      <c r="C8" s="7" t="s">
        <v>1856</v>
      </c>
      <c r="D8" s="8">
        <v>2000</v>
      </c>
      <c r="E8" s="8"/>
      <c r="F8" s="6" t="s">
        <v>124</v>
      </c>
      <c r="G8" s="6" t="s">
        <v>1857</v>
      </c>
      <c r="H8" s="7" t="s">
        <v>1858</v>
      </c>
    </row>
    <row r="10" ht="34" customHeight="1" spans="1:8">
      <c r="A10" s="9" t="s">
        <v>1859</v>
      </c>
      <c r="B10" s="9"/>
      <c r="C10" s="9"/>
      <c r="D10" s="9"/>
      <c r="E10" s="9"/>
      <c r="F10" s="9"/>
      <c r="G10" s="9"/>
      <c r="H10" s="9"/>
    </row>
    <row r="12" ht="27" customHeight="1" spans="1:8">
      <c r="A12" s="1" t="s">
        <v>1860</v>
      </c>
      <c r="B12" s="1"/>
      <c r="C12" s="1"/>
      <c r="D12" s="1"/>
      <c r="E12" s="1"/>
      <c r="F12" s="1"/>
      <c r="G12" s="1"/>
      <c r="H12" s="1"/>
    </row>
    <row r="13" ht="36" customHeight="1" spans="1:8">
      <c r="A13" s="10" t="s">
        <v>1845</v>
      </c>
      <c r="B13" s="9" t="s">
        <v>1861</v>
      </c>
      <c r="C13" s="9"/>
      <c r="D13" s="9"/>
      <c r="E13" s="9"/>
      <c r="F13" s="9"/>
      <c r="G13" s="9"/>
      <c r="H13" s="9"/>
    </row>
    <row r="14" ht="32" customHeight="1" spans="1:8">
      <c r="A14" s="10" t="s">
        <v>1849</v>
      </c>
      <c r="B14" s="9" t="s">
        <v>1862</v>
      </c>
      <c r="C14" s="9"/>
      <c r="D14" s="9"/>
      <c r="E14" s="9"/>
      <c r="F14" s="9"/>
      <c r="G14" s="9"/>
      <c r="H14" s="9"/>
    </row>
    <row r="15" ht="42" customHeight="1" spans="1:8">
      <c r="A15" s="10" t="s">
        <v>1853</v>
      </c>
      <c r="B15" s="9" t="s">
        <v>1863</v>
      </c>
      <c r="C15" s="9"/>
      <c r="D15" s="9"/>
      <c r="E15" s="9"/>
      <c r="F15" s="9"/>
      <c r="G15" s="9"/>
      <c r="H15" s="9"/>
    </row>
    <row r="16" ht="34" customHeight="1" spans="1:8">
      <c r="A16" s="10" t="s">
        <v>1864</v>
      </c>
      <c r="B16" s="9" t="s">
        <v>1865</v>
      </c>
      <c r="C16" s="9"/>
      <c r="D16" s="9"/>
      <c r="E16" s="9"/>
      <c r="F16" s="9"/>
      <c r="G16" s="9"/>
      <c r="H16" s="9"/>
    </row>
    <row r="17" ht="34" customHeight="1" spans="1:8">
      <c r="A17" s="10" t="s">
        <v>1866</v>
      </c>
      <c r="B17" s="9" t="s">
        <v>1867</v>
      </c>
      <c r="C17" s="9"/>
      <c r="D17" s="9"/>
      <c r="E17" s="9"/>
      <c r="F17" s="9"/>
      <c r="G17" s="9"/>
      <c r="H17" s="9"/>
    </row>
    <row r="19" ht="27" customHeight="1" spans="1:8">
      <c r="A19" s="1" t="s">
        <v>1868</v>
      </c>
      <c r="B19" s="1"/>
      <c r="C19" s="1"/>
      <c r="D19" s="1"/>
      <c r="E19" s="1"/>
      <c r="F19" s="1"/>
      <c r="G19" s="1"/>
      <c r="H19" s="1"/>
    </row>
    <row r="20" ht="38" customHeight="1" spans="1:8">
      <c r="A20" s="2" t="s">
        <v>1821</v>
      </c>
      <c r="B20" s="2" t="s">
        <v>1822</v>
      </c>
      <c r="C20" s="2" t="s">
        <v>1814</v>
      </c>
      <c r="D20" s="2" t="s">
        <v>1869</v>
      </c>
      <c r="E20" s="2" t="s">
        <v>1810</v>
      </c>
      <c r="F20" s="2" t="s">
        <v>1870</v>
      </c>
      <c r="G20" s="2" t="s">
        <v>1871</v>
      </c>
      <c r="H20" s="2" t="s">
        <v>1872</v>
      </c>
    </row>
    <row r="21" ht="38" customHeight="1" spans="1:8">
      <c r="A21" s="7" t="s">
        <v>124</v>
      </c>
      <c r="B21" s="8">
        <v>5000</v>
      </c>
      <c r="C21" s="8">
        <v>3000</v>
      </c>
      <c r="D21" s="8">
        <v>2000</v>
      </c>
      <c r="E21" s="8">
        <v>0</v>
      </c>
      <c r="F21" s="8">
        <v>3000</v>
      </c>
      <c r="G21" s="7" t="s">
        <v>1873</v>
      </c>
      <c r="H21" s="7" t="s">
        <v>1874</v>
      </c>
    </row>
    <row r="23" ht="27" customHeight="1" spans="1:8">
      <c r="A23" s="1" t="s">
        <v>1875</v>
      </c>
      <c r="B23" s="1"/>
      <c r="C23" s="1"/>
      <c r="D23" s="1"/>
      <c r="E23" s="1"/>
      <c r="F23" s="1"/>
      <c r="G23" s="1"/>
      <c r="H23" s="1"/>
    </row>
    <row r="24" ht="40" customHeight="1" spans="1:8">
      <c r="A24" s="10" t="s">
        <v>1876</v>
      </c>
      <c r="B24" s="9" t="s">
        <v>1877</v>
      </c>
      <c r="C24" s="9"/>
      <c r="D24" s="9"/>
      <c r="E24" s="9"/>
      <c r="F24" s="9"/>
      <c r="G24" s="9"/>
      <c r="H24" s="9"/>
    </row>
    <row r="25" ht="37" customHeight="1" spans="1:8">
      <c r="A25" s="10" t="s">
        <v>1878</v>
      </c>
      <c r="B25" s="9" t="s">
        <v>1879</v>
      </c>
      <c r="C25" s="9"/>
      <c r="D25" s="9"/>
      <c r="E25" s="9"/>
      <c r="F25" s="9"/>
      <c r="G25" s="9"/>
      <c r="H25" s="9"/>
    </row>
    <row r="26" ht="39" customHeight="1" spans="1:8">
      <c r="A26" s="10" t="s">
        <v>1880</v>
      </c>
      <c r="B26" s="9" t="s">
        <v>1881</v>
      </c>
      <c r="C26" s="9"/>
      <c r="D26" s="9"/>
      <c r="E26" s="9"/>
      <c r="F26" s="9"/>
      <c r="G26" s="9"/>
      <c r="H26" s="9"/>
    </row>
    <row r="27" ht="36" customHeight="1" spans="1:8">
      <c r="A27" s="10" t="s">
        <v>1882</v>
      </c>
      <c r="B27" s="9" t="s">
        <v>1883</v>
      </c>
      <c r="C27" s="9"/>
      <c r="D27" s="9"/>
      <c r="E27" s="9"/>
      <c r="F27" s="9"/>
      <c r="G27" s="9"/>
      <c r="H27" s="9"/>
    </row>
    <row r="28" ht="40" customHeight="1" spans="1:8">
      <c r="A28" s="10" t="s">
        <v>1884</v>
      </c>
      <c r="B28" s="9" t="s">
        <v>1885</v>
      </c>
      <c r="C28" s="9"/>
      <c r="D28" s="9"/>
      <c r="E28" s="9"/>
      <c r="F28" s="9"/>
      <c r="G28" s="9"/>
      <c r="H28" s="9"/>
    </row>
  </sheetData>
  <mergeCells count="16">
    <mergeCell ref="A1:H1"/>
    <mergeCell ref="A3:H3"/>
    <mergeCell ref="A10:H10"/>
    <mergeCell ref="A12:H12"/>
    <mergeCell ref="B13:H13"/>
    <mergeCell ref="B14:H14"/>
    <mergeCell ref="B15:H15"/>
    <mergeCell ref="B16:H16"/>
    <mergeCell ref="B17:H17"/>
    <mergeCell ref="A19:H19"/>
    <mergeCell ref="A23:H23"/>
    <mergeCell ref="B24:H24"/>
    <mergeCell ref="B25:H25"/>
    <mergeCell ref="B26:H26"/>
    <mergeCell ref="B27:H27"/>
    <mergeCell ref="B28:H28"/>
  </mergeCells>
  <pageMargins left="0.3" right="0.3" top="0.4" bottom="0.4" header="0.2" footer="0.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月度汇总</vt:lpstr>
      <vt:lpstr>单月门店汇报</vt:lpstr>
      <vt:lpstr>汇报说明</vt:lpstr>
      <vt:lpstr>股东借款</vt:lpstr>
      <vt:lpstr>非营业收款</vt:lpstr>
      <vt:lpstr>房租付款统计表</vt:lpstr>
      <vt:lpstr>员工借支报销</vt:lpstr>
      <vt:lpstr>员工报销填写说明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X</cp:lastModifiedBy>
  <dcterms:created xsi:type="dcterms:W3CDTF">2026-09-16T11:29:00Z</dcterms:created>
  <dcterms:modified xsi:type="dcterms:W3CDTF">2026-09-27T02:51:11Z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BB0298559D8E48B283A28312F3E97B14_13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